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sist\Missouri AM\Alternative Hydrograph\Peck WQ_Drift\Alt 1a\"/>
    </mc:Choice>
  </mc:AlternateContent>
  <xr:revisionPtr revIDLastSave="0" documentId="13_ncr:1_{DE3B9D9F-11C1-4BB5-8855-F624BB4487EA}" xr6:coauthVersionLast="44" xr6:coauthVersionMax="44" xr10:uidLastSave="{00000000-0000-0000-0000-000000000000}"/>
  <bookViews>
    <workbookView xWindow="4420" yWindow="1680" windowWidth="19640" windowHeight="12490" activeTab="5" xr2:uid="{553DE052-9A47-4AC4-8C07-035013F24656}"/>
  </bookViews>
  <sheets>
    <sheet name="OO" sheetId="11" r:id="rId1"/>
    <sheet name="Calcs" sheetId="20" r:id="rId2"/>
    <sheet name="Outputs" sheetId="23" r:id="rId3"/>
    <sheet name="SA Plot1" sheetId="28" r:id="rId4"/>
    <sheet name="SA Plot2" sheetId="29" r:id="rId5"/>
    <sheet name="Retention" sheetId="30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30" l="1"/>
  <c r="I3" i="30"/>
  <c r="H3" i="30"/>
  <c r="G3" i="30"/>
  <c r="F3" i="30"/>
  <c r="E3" i="30"/>
  <c r="D3" i="30"/>
  <c r="C3" i="30"/>
  <c r="B3" i="30"/>
  <c r="CW568" i="20" l="1"/>
  <c r="CV568" i="20"/>
  <c r="CU568" i="20"/>
  <c r="CT568" i="20"/>
  <c r="CS568" i="20"/>
  <c r="CR568" i="20"/>
  <c r="CQ568" i="20"/>
  <c r="CP568" i="20"/>
  <c r="CO568" i="20"/>
  <c r="CN568" i="20"/>
  <c r="CM568" i="20"/>
  <c r="CL568" i="20"/>
  <c r="CK568" i="20"/>
  <c r="CJ568" i="20"/>
  <c r="CI568" i="20"/>
  <c r="CH568" i="20"/>
  <c r="CG568" i="20"/>
  <c r="CF568" i="20"/>
  <c r="CE568" i="20"/>
  <c r="CD568" i="20"/>
  <c r="CC568" i="20"/>
  <c r="CB568" i="20"/>
  <c r="CA568" i="20"/>
  <c r="BZ568" i="20"/>
  <c r="BY568" i="20"/>
  <c r="BX568" i="20"/>
  <c r="BW568" i="20"/>
  <c r="BV568" i="20"/>
  <c r="BU568" i="20"/>
  <c r="BT568" i="20"/>
  <c r="BS568" i="20"/>
  <c r="BR568" i="20"/>
  <c r="BQ568" i="20"/>
  <c r="BP568" i="20"/>
  <c r="BO568" i="20"/>
  <c r="BN568" i="20"/>
  <c r="BM568" i="20"/>
  <c r="BL568" i="20"/>
  <c r="BK568" i="20"/>
  <c r="BJ568" i="20"/>
  <c r="BI568" i="20"/>
  <c r="BH568" i="20"/>
  <c r="BG568" i="20"/>
  <c r="BF568" i="20"/>
  <c r="BE568" i="20"/>
  <c r="BD568" i="20"/>
  <c r="BC568" i="20"/>
  <c r="BB568" i="20"/>
  <c r="BA568" i="20"/>
  <c r="AZ568" i="20"/>
  <c r="AY568" i="20"/>
  <c r="AX568" i="20"/>
  <c r="AW568" i="20"/>
  <c r="AV568" i="20"/>
  <c r="AU568" i="20"/>
  <c r="AT568" i="20"/>
  <c r="AS568" i="20"/>
  <c r="AR568" i="20"/>
  <c r="AQ568" i="20"/>
  <c r="AP568" i="20"/>
  <c r="AO568" i="20"/>
  <c r="AN568" i="20"/>
  <c r="AM568" i="20"/>
  <c r="AL568" i="20"/>
  <c r="AK568" i="20"/>
  <c r="AJ568" i="20"/>
  <c r="AI568" i="20"/>
  <c r="AH568" i="20"/>
  <c r="AG568" i="20"/>
  <c r="AF568" i="20"/>
  <c r="AE568" i="20"/>
  <c r="AD568" i="20"/>
  <c r="AC568" i="20"/>
  <c r="AB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K568" i="11"/>
  <c r="O568" i="20"/>
  <c r="N568" i="20"/>
  <c r="M568" i="20" l="1"/>
  <c r="L568" i="20"/>
  <c r="K568" i="20"/>
  <c r="J568" i="20"/>
  <c r="I568" i="20"/>
  <c r="H568" i="20"/>
  <c r="G568" i="20"/>
  <c r="F568" i="20"/>
  <c r="D569" i="20"/>
  <c r="E569" i="20"/>
  <c r="F569" i="20"/>
  <c r="G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W569" i="20"/>
  <c r="X569" i="20"/>
  <c r="Y569" i="20"/>
  <c r="Z569" i="20"/>
  <c r="AA569" i="20"/>
  <c r="AB569" i="20"/>
  <c r="AC569" i="20"/>
  <c r="AD569" i="20"/>
  <c r="AE569" i="20"/>
  <c r="AF569" i="20"/>
  <c r="AG569" i="20"/>
  <c r="AH569" i="20"/>
  <c r="AI569" i="20"/>
  <c r="AJ569" i="20"/>
  <c r="AK569" i="20"/>
  <c r="AL569" i="20"/>
  <c r="AM569" i="20"/>
  <c r="AN569" i="20"/>
  <c r="AO569" i="20"/>
  <c r="AP569" i="20"/>
  <c r="AQ569" i="20"/>
  <c r="AR569" i="20"/>
  <c r="AS569" i="20"/>
  <c r="AT569" i="20"/>
  <c r="AU569" i="20"/>
  <c r="AV569" i="20"/>
  <c r="AW569" i="20"/>
  <c r="AX569" i="20"/>
  <c r="AY569" i="20"/>
  <c r="AZ569" i="20"/>
  <c r="BA569" i="20"/>
  <c r="BB569" i="20"/>
  <c r="BC569" i="20"/>
  <c r="BD569" i="20"/>
  <c r="BE569" i="20"/>
  <c r="BF569" i="20"/>
  <c r="BG569" i="20"/>
  <c r="BH569" i="20"/>
  <c r="BI569" i="20"/>
  <c r="BJ569" i="20"/>
  <c r="BK569" i="20"/>
  <c r="BL569" i="20"/>
  <c r="BM569" i="20"/>
  <c r="BN569" i="20"/>
  <c r="BO569" i="20"/>
  <c r="BP569" i="20"/>
  <c r="BQ569" i="20"/>
  <c r="BR569" i="20"/>
  <c r="BS569" i="20"/>
  <c r="BT569" i="20"/>
  <c r="BU569" i="20"/>
  <c r="BV569" i="20"/>
  <c r="BW569" i="20"/>
  <c r="BX569" i="20"/>
  <c r="BY569" i="20"/>
  <c r="BZ569" i="20"/>
  <c r="CA569" i="20"/>
  <c r="CB569" i="20"/>
  <c r="CC569" i="20"/>
  <c r="CD569" i="20"/>
  <c r="CE569" i="20"/>
  <c r="CF569" i="20"/>
  <c r="CG569" i="20"/>
  <c r="CH569" i="20"/>
  <c r="CI569" i="20"/>
  <c r="CJ569" i="20"/>
  <c r="CK569" i="20"/>
  <c r="CL569" i="20"/>
  <c r="CM569" i="20"/>
  <c r="CN569" i="20"/>
  <c r="CO569" i="20"/>
  <c r="CP569" i="20"/>
  <c r="CQ569" i="20"/>
  <c r="CR569" i="20"/>
  <c r="CS569" i="20"/>
  <c r="CT569" i="20"/>
  <c r="CU569" i="20"/>
  <c r="CV569" i="20"/>
  <c r="CW569" i="20"/>
  <c r="CX569" i="20"/>
  <c r="C569" i="20"/>
  <c r="C568" i="20"/>
  <c r="BU2" i="20"/>
  <c r="BU3" i="20"/>
  <c r="BU4" i="20"/>
  <c r="BU5" i="20"/>
  <c r="BU6" i="20"/>
  <c r="BU7" i="20"/>
  <c r="BU8" i="20"/>
  <c r="BU9" i="20"/>
  <c r="BU10" i="20"/>
  <c r="BU11" i="20"/>
  <c r="BU12" i="20"/>
  <c r="BU13" i="20"/>
  <c r="BU14" i="20"/>
  <c r="BU15" i="20"/>
  <c r="BU16" i="20"/>
  <c r="BU17" i="20"/>
  <c r="BU18" i="20"/>
  <c r="BU19" i="20"/>
  <c r="BU20" i="20"/>
  <c r="BU21" i="20"/>
  <c r="BU22" i="20"/>
  <c r="BU23" i="20"/>
  <c r="BU24" i="20"/>
  <c r="BU25" i="20"/>
  <c r="BU26" i="20"/>
  <c r="BU27" i="20"/>
  <c r="BU28" i="20"/>
  <c r="BU29" i="20"/>
  <c r="BU30" i="20"/>
  <c r="BU31" i="20"/>
  <c r="BU32" i="20"/>
  <c r="BU33" i="20"/>
  <c r="BU34" i="20"/>
  <c r="BU35" i="20"/>
  <c r="BU36" i="20"/>
  <c r="BU37" i="20"/>
  <c r="BU38" i="20"/>
  <c r="BU39" i="20"/>
  <c r="BU40" i="20"/>
  <c r="BU41" i="20"/>
  <c r="BU42" i="20"/>
  <c r="BU43" i="20"/>
  <c r="BU44" i="20"/>
  <c r="BU45" i="20"/>
  <c r="BU46" i="20"/>
  <c r="BU47" i="20"/>
  <c r="BU48" i="20"/>
  <c r="BU49" i="20"/>
  <c r="BU50" i="20"/>
  <c r="BU51" i="20"/>
  <c r="BU52" i="20"/>
  <c r="BU53" i="20"/>
  <c r="BU54" i="20"/>
  <c r="BU55" i="20"/>
  <c r="BU56" i="20"/>
  <c r="BU57" i="20"/>
  <c r="BU58" i="20"/>
  <c r="BU59" i="20"/>
  <c r="BU60" i="20"/>
  <c r="BU61" i="20"/>
  <c r="BU62" i="20"/>
  <c r="BU63" i="20"/>
  <c r="BU64" i="20"/>
  <c r="BU65" i="20"/>
  <c r="BU66" i="20"/>
  <c r="BU67" i="20"/>
  <c r="BU68" i="20"/>
  <c r="BU69" i="20"/>
  <c r="BU70" i="20"/>
  <c r="BU71" i="20"/>
  <c r="BU72" i="20"/>
  <c r="BU73" i="20"/>
  <c r="BU74" i="20"/>
  <c r="BU75" i="20"/>
  <c r="BU76" i="20"/>
  <c r="BU77" i="20"/>
  <c r="BU78" i="20"/>
  <c r="BU79" i="20"/>
  <c r="BU80" i="20"/>
  <c r="BU81" i="20"/>
  <c r="BU82" i="20"/>
  <c r="BU83" i="20"/>
  <c r="BU84" i="20"/>
  <c r="BU85" i="20"/>
  <c r="BU86" i="20"/>
  <c r="BU87" i="20"/>
  <c r="BU88" i="20"/>
  <c r="BU89" i="20"/>
  <c r="BU90" i="20"/>
  <c r="BU91" i="20"/>
  <c r="BU92" i="20"/>
  <c r="BU93" i="20"/>
  <c r="BU94" i="20"/>
  <c r="BU95" i="20"/>
  <c r="BU96" i="20"/>
  <c r="BU97" i="20"/>
  <c r="BU98" i="20"/>
  <c r="BU99" i="20"/>
  <c r="BU100" i="20"/>
  <c r="BU101" i="20"/>
  <c r="BU102" i="20"/>
  <c r="BU103" i="20"/>
  <c r="BU104" i="20"/>
  <c r="BU105" i="20"/>
  <c r="BU106" i="20"/>
  <c r="BU107" i="20"/>
  <c r="BU108" i="20"/>
  <c r="BU109" i="20"/>
  <c r="BU110" i="20"/>
  <c r="BU111" i="20"/>
  <c r="BU112" i="20"/>
  <c r="BU113" i="20"/>
  <c r="BU114" i="20"/>
  <c r="BU115" i="20"/>
  <c r="BU116" i="20"/>
  <c r="BU117" i="20"/>
  <c r="BU118" i="20"/>
  <c r="BU119" i="20"/>
  <c r="BU120" i="20"/>
  <c r="BU121" i="20"/>
  <c r="BU122" i="20"/>
  <c r="BU123" i="20"/>
  <c r="BU124" i="20"/>
  <c r="BU125" i="20"/>
  <c r="BU126" i="20"/>
  <c r="BU127" i="20"/>
  <c r="BU128" i="20"/>
  <c r="BU129" i="20"/>
  <c r="BU130" i="20"/>
  <c r="BU131" i="20"/>
  <c r="BU132" i="20"/>
  <c r="BU133" i="20"/>
  <c r="BU134" i="20"/>
  <c r="BU135" i="20"/>
  <c r="BU136" i="20"/>
  <c r="BU137" i="20"/>
  <c r="BU138" i="20"/>
  <c r="BU139" i="20"/>
  <c r="BU140" i="20"/>
  <c r="BU141" i="20"/>
  <c r="BU142" i="20"/>
  <c r="BU143" i="20"/>
  <c r="BU144" i="20"/>
  <c r="BU145" i="20"/>
  <c r="BU146" i="20"/>
  <c r="BU147" i="20"/>
  <c r="BU148" i="20"/>
  <c r="BU149" i="20"/>
  <c r="BU150" i="20"/>
  <c r="BU151" i="20"/>
  <c r="BU152" i="20"/>
  <c r="BU153" i="20"/>
  <c r="BU154" i="20"/>
  <c r="BU155" i="20"/>
  <c r="BU156" i="20"/>
  <c r="BU157" i="20"/>
  <c r="BU158" i="20"/>
  <c r="BU159" i="20"/>
  <c r="BU160" i="20"/>
  <c r="BU161" i="20"/>
  <c r="BU162" i="20"/>
  <c r="BU163" i="20"/>
  <c r="BU164" i="20"/>
  <c r="BU165" i="20"/>
  <c r="BU166" i="20"/>
  <c r="BU167" i="20"/>
  <c r="BU168" i="20"/>
  <c r="BU169" i="20"/>
  <c r="BU170" i="20"/>
  <c r="BU171" i="20"/>
  <c r="BU172" i="20"/>
  <c r="BU173" i="20"/>
  <c r="BU174" i="20"/>
  <c r="BU175" i="20"/>
  <c r="BU176" i="20"/>
  <c r="BU177" i="20"/>
  <c r="BU178" i="20"/>
  <c r="BU179" i="20"/>
  <c r="BU180" i="20"/>
  <c r="BU181" i="20"/>
  <c r="BU182" i="20"/>
  <c r="BU183" i="20"/>
  <c r="BU184" i="20"/>
  <c r="BU185" i="20"/>
  <c r="BU186" i="20"/>
  <c r="BU187" i="20"/>
  <c r="BU188" i="20"/>
  <c r="BU189" i="20"/>
  <c r="BU190" i="20"/>
  <c r="BU191" i="20"/>
  <c r="BU192" i="20"/>
  <c r="BU193" i="20"/>
  <c r="BU194" i="20"/>
  <c r="BU195" i="20"/>
  <c r="BU196" i="20"/>
  <c r="BU197" i="20"/>
  <c r="BU198" i="20"/>
  <c r="BU199" i="20"/>
  <c r="BU200" i="20"/>
  <c r="BU201" i="20"/>
  <c r="BU202" i="20"/>
  <c r="BU203" i="20"/>
  <c r="BU204" i="20"/>
  <c r="BU205" i="20"/>
  <c r="BU206" i="20"/>
  <c r="BU207" i="20"/>
  <c r="BU208" i="20"/>
  <c r="BU209" i="20"/>
  <c r="BU210" i="20"/>
  <c r="BU211" i="20"/>
  <c r="BU212" i="20"/>
  <c r="BU213" i="20"/>
  <c r="BU214" i="20"/>
  <c r="BU215" i="20"/>
  <c r="BU216" i="20"/>
  <c r="BU217" i="20"/>
  <c r="BU218" i="20"/>
  <c r="BU219" i="20"/>
  <c r="BU220" i="20"/>
  <c r="BU221" i="20"/>
  <c r="BU222" i="20"/>
  <c r="BU223" i="20"/>
  <c r="BU224" i="20"/>
  <c r="BU225" i="20"/>
  <c r="BU226" i="20"/>
  <c r="BU227" i="20"/>
  <c r="BU228" i="20"/>
  <c r="BU229" i="20"/>
  <c r="BU230" i="20"/>
  <c r="BU231" i="20"/>
  <c r="BU232" i="20"/>
  <c r="BU233" i="20"/>
  <c r="BU234" i="20"/>
  <c r="BU235" i="20"/>
  <c r="BU236" i="20"/>
  <c r="BU237" i="20"/>
  <c r="BU238" i="20"/>
  <c r="BU239" i="20"/>
  <c r="BU240" i="20"/>
  <c r="BU241" i="20"/>
  <c r="BU242" i="20"/>
  <c r="BU243" i="20"/>
  <c r="BU244" i="20"/>
  <c r="BU245" i="20"/>
  <c r="BU246" i="20"/>
  <c r="BU247" i="20"/>
  <c r="BU248" i="20"/>
  <c r="BU249" i="20"/>
  <c r="BU250" i="20"/>
  <c r="BU251" i="20"/>
  <c r="BU252" i="20"/>
  <c r="BU253" i="20"/>
  <c r="BU254" i="20"/>
  <c r="BU255" i="20"/>
  <c r="BU256" i="20"/>
  <c r="BU257" i="20"/>
  <c r="BU258" i="20"/>
  <c r="BU259" i="20"/>
  <c r="BU260" i="20"/>
  <c r="BU261" i="20"/>
  <c r="BU262" i="20"/>
  <c r="BU263" i="20"/>
  <c r="BU264" i="20"/>
  <c r="BU265" i="20"/>
  <c r="BU266" i="20"/>
  <c r="BU267" i="20"/>
  <c r="BU268" i="20"/>
  <c r="BU269" i="20"/>
  <c r="BU270" i="20"/>
  <c r="BU271" i="20"/>
  <c r="BU272" i="20"/>
  <c r="BU273" i="20"/>
  <c r="BU274" i="20"/>
  <c r="BU275" i="20"/>
  <c r="BU276" i="20"/>
  <c r="BU277" i="20"/>
  <c r="BU278" i="20"/>
  <c r="BU279" i="20"/>
  <c r="BU280" i="20"/>
  <c r="BU281" i="20"/>
  <c r="BU282" i="20"/>
  <c r="BU283" i="20"/>
  <c r="BU284" i="20"/>
  <c r="BU285" i="20"/>
  <c r="BU286" i="20"/>
  <c r="BU287" i="20"/>
  <c r="BU288" i="20"/>
  <c r="BU289" i="20"/>
  <c r="BU290" i="20"/>
  <c r="BU291" i="20"/>
  <c r="BU292" i="20"/>
  <c r="BU293" i="20"/>
  <c r="BU294" i="20"/>
  <c r="BU295" i="20"/>
  <c r="BU296" i="20"/>
  <c r="BU297" i="20"/>
  <c r="BU298" i="20"/>
  <c r="BU299" i="20"/>
  <c r="BU300" i="20"/>
  <c r="BU301" i="20"/>
  <c r="BU302" i="20"/>
  <c r="BU303" i="20"/>
  <c r="BU304" i="20"/>
  <c r="BU305" i="20"/>
  <c r="BU306" i="20"/>
  <c r="BU307" i="20"/>
  <c r="BU308" i="20"/>
  <c r="BU309" i="20"/>
  <c r="BU310" i="20"/>
  <c r="BU311" i="20"/>
  <c r="BU312" i="20"/>
  <c r="BU313" i="20"/>
  <c r="BU314" i="20"/>
  <c r="BU315" i="20"/>
  <c r="BU316" i="20"/>
  <c r="BU317" i="20"/>
  <c r="BU318" i="20"/>
  <c r="BU319" i="20"/>
  <c r="BU320" i="20"/>
  <c r="BU321" i="20"/>
  <c r="BU322" i="20"/>
  <c r="BU323" i="20"/>
  <c r="BU324" i="20"/>
  <c r="BU325" i="20"/>
  <c r="BU326" i="20"/>
  <c r="BU327" i="20"/>
  <c r="BU328" i="20"/>
  <c r="BU329" i="20"/>
  <c r="BU330" i="20"/>
  <c r="BU331" i="20"/>
  <c r="BU332" i="20"/>
  <c r="BU333" i="20"/>
  <c r="BU334" i="20"/>
  <c r="BU335" i="20"/>
  <c r="BU336" i="20"/>
  <c r="BU337" i="20"/>
  <c r="BU338" i="20"/>
  <c r="BU339" i="20"/>
  <c r="BU340" i="20"/>
  <c r="BU341" i="20"/>
  <c r="BU342" i="20"/>
  <c r="BU343" i="20"/>
  <c r="BU344" i="20"/>
  <c r="BU345" i="20"/>
  <c r="BU346" i="20"/>
  <c r="BU347" i="20"/>
  <c r="BU348" i="20"/>
  <c r="BU349" i="20"/>
  <c r="BU350" i="20"/>
  <c r="BU351" i="20"/>
  <c r="BU352" i="20"/>
  <c r="BU353" i="20"/>
  <c r="BU354" i="20"/>
  <c r="BU355" i="20"/>
  <c r="BU356" i="20"/>
  <c r="BU357" i="20"/>
  <c r="BU358" i="20"/>
  <c r="BU359" i="20"/>
  <c r="BU360" i="20"/>
  <c r="BU361" i="20"/>
  <c r="BU362" i="20"/>
  <c r="BU363" i="20"/>
  <c r="BU364" i="20"/>
  <c r="BU365" i="20"/>
  <c r="BU366" i="20"/>
  <c r="BU367" i="20"/>
  <c r="BU368" i="20"/>
  <c r="BU369" i="20"/>
  <c r="BU370" i="20"/>
  <c r="BU371" i="20"/>
  <c r="BU372" i="20"/>
  <c r="BU373" i="20"/>
  <c r="BU374" i="20"/>
  <c r="BU375" i="20"/>
  <c r="BU376" i="20"/>
  <c r="BU377" i="20"/>
  <c r="BU378" i="20"/>
  <c r="BU379" i="20"/>
  <c r="BU380" i="20"/>
  <c r="BU381" i="20"/>
  <c r="BU382" i="20"/>
  <c r="BU383" i="20"/>
  <c r="BU384" i="20"/>
  <c r="BU385" i="20"/>
  <c r="BU386" i="20"/>
  <c r="BU387" i="20"/>
  <c r="BU388" i="20"/>
  <c r="BU389" i="20"/>
  <c r="BU390" i="20"/>
  <c r="BU391" i="20"/>
  <c r="BU392" i="20"/>
  <c r="BU393" i="20"/>
  <c r="BU394" i="20"/>
  <c r="BU395" i="20"/>
  <c r="BU396" i="20"/>
  <c r="BU397" i="20"/>
  <c r="BU398" i="20"/>
  <c r="BU399" i="20"/>
  <c r="BU400" i="20"/>
  <c r="BU401" i="20"/>
  <c r="BU402" i="20"/>
  <c r="BU403" i="20"/>
  <c r="BU404" i="20"/>
  <c r="BU405" i="20"/>
  <c r="BU406" i="20"/>
  <c r="BU407" i="20"/>
  <c r="BU408" i="20"/>
  <c r="BU409" i="20"/>
  <c r="BU410" i="20"/>
  <c r="BU411" i="20"/>
  <c r="BU412" i="20"/>
  <c r="BU413" i="20"/>
  <c r="BU414" i="20"/>
  <c r="BU415" i="20"/>
  <c r="BU416" i="20"/>
  <c r="BU417" i="20"/>
  <c r="BU418" i="20"/>
  <c r="BU419" i="20"/>
  <c r="BU420" i="20"/>
  <c r="BU421" i="20"/>
  <c r="BU422" i="20"/>
  <c r="BU423" i="20"/>
  <c r="BU424" i="20"/>
  <c r="BU425" i="20"/>
  <c r="BU426" i="20"/>
  <c r="BU427" i="20"/>
  <c r="BU428" i="20"/>
  <c r="BU429" i="20"/>
  <c r="BU430" i="20"/>
  <c r="BU431" i="20"/>
  <c r="BU432" i="20"/>
  <c r="BU433" i="20"/>
  <c r="BU434" i="20"/>
  <c r="BU435" i="20"/>
  <c r="BU436" i="20"/>
  <c r="BU437" i="20"/>
  <c r="BU438" i="20"/>
  <c r="BU439" i="20"/>
  <c r="BU440" i="20"/>
  <c r="BU441" i="20"/>
  <c r="BU442" i="20"/>
  <c r="BU443" i="20"/>
  <c r="BU444" i="20"/>
  <c r="BU445" i="20"/>
  <c r="BU446" i="20"/>
  <c r="BU447" i="20"/>
  <c r="BU448" i="20"/>
  <c r="BU449" i="20"/>
  <c r="BU450" i="20"/>
  <c r="BU451" i="20"/>
  <c r="BU452" i="20"/>
  <c r="BU453" i="20"/>
  <c r="BU454" i="20"/>
  <c r="BU455" i="20"/>
  <c r="BU456" i="20"/>
  <c r="BU457" i="20"/>
  <c r="BU458" i="20"/>
  <c r="BU459" i="20"/>
  <c r="BU460" i="20"/>
  <c r="BU461" i="20"/>
  <c r="BU462" i="20"/>
  <c r="BU463" i="20"/>
  <c r="BU464" i="20"/>
  <c r="BU465" i="20"/>
  <c r="BU466" i="20"/>
  <c r="BU467" i="20"/>
  <c r="BU468" i="20"/>
  <c r="BU469" i="20"/>
  <c r="BU470" i="20"/>
  <c r="BU471" i="20"/>
  <c r="BU472" i="20"/>
  <c r="BU473" i="20"/>
  <c r="BU474" i="20"/>
  <c r="BU475" i="20"/>
  <c r="BU476" i="20"/>
  <c r="BU477" i="20"/>
  <c r="BU478" i="20"/>
  <c r="BU479" i="20"/>
  <c r="BU480" i="20"/>
  <c r="BU481" i="20"/>
  <c r="BU482" i="20"/>
  <c r="BU483" i="20"/>
  <c r="BU484" i="20"/>
  <c r="BU485" i="20"/>
  <c r="BU486" i="20"/>
  <c r="BU487" i="20"/>
  <c r="BU488" i="20"/>
  <c r="BU489" i="20"/>
  <c r="BU490" i="20"/>
  <c r="BU491" i="20"/>
  <c r="BU492" i="20"/>
  <c r="BU493" i="20"/>
  <c r="BU494" i="20"/>
  <c r="BU495" i="20"/>
  <c r="BU496" i="20"/>
  <c r="BU497" i="20"/>
  <c r="BU498" i="20"/>
  <c r="BU499" i="20"/>
  <c r="BU500" i="20"/>
  <c r="BU501" i="20"/>
  <c r="BU502" i="20"/>
  <c r="BU503" i="20"/>
  <c r="BU504" i="20"/>
  <c r="BU505" i="20"/>
  <c r="BU506" i="20"/>
  <c r="BU507" i="20"/>
  <c r="BU508" i="20"/>
  <c r="BU509" i="20"/>
  <c r="BU510" i="20"/>
  <c r="BU511" i="20"/>
  <c r="BU512" i="20"/>
  <c r="BU513" i="20"/>
  <c r="BU514" i="20"/>
  <c r="BU515" i="20"/>
  <c r="BU516" i="20"/>
  <c r="BU517" i="20"/>
  <c r="BU518" i="20"/>
  <c r="BU519" i="20"/>
  <c r="BU520" i="20"/>
  <c r="BU521" i="20"/>
  <c r="BU522" i="20"/>
  <c r="BU523" i="20"/>
  <c r="BU524" i="20"/>
  <c r="BU525" i="20"/>
  <c r="BU526" i="20"/>
  <c r="BU527" i="20"/>
  <c r="BU528" i="20"/>
  <c r="BU529" i="20"/>
  <c r="BU530" i="20"/>
  <c r="BU531" i="20"/>
  <c r="BU532" i="20"/>
  <c r="BU533" i="20"/>
  <c r="BU534" i="20"/>
  <c r="BU535" i="20"/>
  <c r="BU536" i="20"/>
  <c r="BU537" i="20"/>
  <c r="BU538" i="20"/>
  <c r="BU539" i="20"/>
  <c r="BU540" i="20"/>
  <c r="BU541" i="20"/>
  <c r="BU542" i="20"/>
  <c r="BU543" i="20"/>
  <c r="BU544" i="20"/>
  <c r="BU545" i="20"/>
  <c r="BU546" i="20"/>
  <c r="BU547" i="20"/>
  <c r="BU548" i="20"/>
  <c r="BU549" i="20"/>
  <c r="BU550" i="20"/>
  <c r="BU551" i="20"/>
  <c r="BU552" i="20"/>
  <c r="BU553" i="20"/>
  <c r="BU554" i="20"/>
  <c r="BU555" i="20"/>
  <c r="BU556" i="20"/>
  <c r="BU557" i="20"/>
  <c r="BU558" i="20"/>
  <c r="BU559" i="20"/>
  <c r="BU560" i="20"/>
  <c r="BU561" i="20"/>
  <c r="BU562" i="20"/>
  <c r="BU563" i="20"/>
  <c r="BU564" i="20"/>
  <c r="BU565" i="20"/>
  <c r="CW2" i="20"/>
  <c r="CW3" i="20"/>
  <c r="CW4" i="20"/>
  <c r="CW5" i="20"/>
  <c r="CW6" i="20"/>
  <c r="CW7" i="20"/>
  <c r="CW8" i="20"/>
  <c r="CW9" i="20"/>
  <c r="CW10" i="20"/>
  <c r="CW11" i="20"/>
  <c r="CW12" i="20"/>
  <c r="CW13" i="20"/>
  <c r="CW14" i="20"/>
  <c r="CW15" i="20"/>
  <c r="CW16" i="20"/>
  <c r="CW17" i="20"/>
  <c r="CW18" i="20"/>
  <c r="CW19" i="20"/>
  <c r="CW20" i="20"/>
  <c r="CW21" i="20"/>
  <c r="CW22" i="20"/>
  <c r="CW23" i="20"/>
  <c r="CW24" i="20"/>
  <c r="CW25" i="20"/>
  <c r="CW26" i="20"/>
  <c r="CW27" i="20"/>
  <c r="CW28" i="20"/>
  <c r="CW29" i="20"/>
  <c r="CW30" i="20"/>
  <c r="CW31" i="20"/>
  <c r="CW32" i="20"/>
  <c r="CW33" i="20"/>
  <c r="CW34" i="20"/>
  <c r="CW35" i="20"/>
  <c r="CW36" i="20"/>
  <c r="CW37" i="20"/>
  <c r="CW38" i="20"/>
  <c r="CW39" i="20"/>
  <c r="CW40" i="20"/>
  <c r="CW41" i="20"/>
  <c r="CW42" i="20"/>
  <c r="CW43" i="20"/>
  <c r="CW44" i="20"/>
  <c r="CW45" i="20"/>
  <c r="CW46" i="20"/>
  <c r="CW47" i="20"/>
  <c r="CW48" i="20"/>
  <c r="CW49" i="20"/>
  <c r="CW50" i="20"/>
  <c r="CW51" i="20"/>
  <c r="CW52" i="20"/>
  <c r="CW53" i="20"/>
  <c r="CW54" i="20"/>
  <c r="CW55" i="20"/>
  <c r="CW56" i="20"/>
  <c r="CW57" i="20"/>
  <c r="CW58" i="20"/>
  <c r="CW59" i="20"/>
  <c r="CW60" i="20"/>
  <c r="CW61" i="20"/>
  <c r="CW62" i="20"/>
  <c r="CW63" i="20"/>
  <c r="CW64" i="20"/>
  <c r="CW65" i="20"/>
  <c r="CW66" i="20"/>
  <c r="CW67" i="20"/>
  <c r="CW68" i="20"/>
  <c r="CW69" i="20"/>
  <c r="CW70" i="20"/>
  <c r="CW71" i="20"/>
  <c r="CW72" i="20"/>
  <c r="CW73" i="20"/>
  <c r="CW74" i="20"/>
  <c r="CW75" i="20"/>
  <c r="CW76" i="20"/>
  <c r="CW77" i="20"/>
  <c r="CW78" i="20"/>
  <c r="CW79" i="20"/>
  <c r="CW80" i="20"/>
  <c r="CW81" i="20"/>
  <c r="CW82" i="20"/>
  <c r="CW83" i="20"/>
  <c r="CW84" i="20"/>
  <c r="CW85" i="20"/>
  <c r="CW86" i="20"/>
  <c r="CW87" i="20"/>
  <c r="CW88" i="20"/>
  <c r="CW89" i="20"/>
  <c r="CW90" i="20"/>
  <c r="CW91" i="20"/>
  <c r="CW92" i="20"/>
  <c r="CW93" i="20"/>
  <c r="CW94" i="20"/>
  <c r="CW95" i="20"/>
  <c r="CW96" i="20"/>
  <c r="CW97" i="20"/>
  <c r="CW98" i="20"/>
  <c r="CW99" i="20"/>
  <c r="CW100" i="20"/>
  <c r="CW101" i="20"/>
  <c r="CW102" i="20"/>
  <c r="CW103" i="20"/>
  <c r="CW104" i="20"/>
  <c r="CW105" i="20"/>
  <c r="CW106" i="20"/>
  <c r="CW107" i="20"/>
  <c r="CW108" i="20"/>
  <c r="CW109" i="20"/>
  <c r="CW110" i="20"/>
  <c r="CW111" i="20"/>
  <c r="CW112" i="20"/>
  <c r="CW113" i="20"/>
  <c r="CW114" i="20"/>
  <c r="CW115" i="20"/>
  <c r="CW116" i="20"/>
  <c r="CW117" i="20"/>
  <c r="CW118" i="20"/>
  <c r="CW119" i="20"/>
  <c r="CW120" i="20"/>
  <c r="CW121" i="20"/>
  <c r="CW122" i="20"/>
  <c r="CW123" i="20"/>
  <c r="CW124" i="20"/>
  <c r="CW125" i="20"/>
  <c r="CW126" i="20"/>
  <c r="CW127" i="20"/>
  <c r="CW128" i="20"/>
  <c r="CW129" i="20"/>
  <c r="CW130" i="20"/>
  <c r="CW131" i="20"/>
  <c r="CW132" i="20"/>
  <c r="CW133" i="20"/>
  <c r="CW134" i="20"/>
  <c r="CW135" i="20"/>
  <c r="CW136" i="20"/>
  <c r="CW137" i="20"/>
  <c r="CW138" i="20"/>
  <c r="CW139" i="20"/>
  <c r="CW140" i="20"/>
  <c r="CW141" i="20"/>
  <c r="CW142" i="20"/>
  <c r="CW143" i="20"/>
  <c r="CW144" i="20"/>
  <c r="CW145" i="20"/>
  <c r="CW146" i="20"/>
  <c r="CW147" i="20"/>
  <c r="CW148" i="20"/>
  <c r="CW149" i="20"/>
  <c r="CW150" i="20"/>
  <c r="CW151" i="20"/>
  <c r="CW152" i="20"/>
  <c r="CW153" i="20"/>
  <c r="CW154" i="20"/>
  <c r="CW155" i="20"/>
  <c r="CW156" i="20"/>
  <c r="CW157" i="20"/>
  <c r="CW158" i="20"/>
  <c r="CW159" i="20"/>
  <c r="CW160" i="20"/>
  <c r="CW161" i="20"/>
  <c r="CW162" i="20"/>
  <c r="CW163" i="20"/>
  <c r="CW164" i="20"/>
  <c r="CW165" i="20"/>
  <c r="CW166" i="20"/>
  <c r="CW167" i="20"/>
  <c r="CW168" i="20"/>
  <c r="CW169" i="20"/>
  <c r="CW170" i="20"/>
  <c r="CW171" i="20"/>
  <c r="CW172" i="20"/>
  <c r="CW173" i="20"/>
  <c r="CW174" i="20"/>
  <c r="CW175" i="20"/>
  <c r="CW176" i="20"/>
  <c r="CW177" i="20"/>
  <c r="CW178" i="20"/>
  <c r="CW179" i="20"/>
  <c r="CW180" i="20"/>
  <c r="CW181" i="20"/>
  <c r="CW182" i="20"/>
  <c r="CW183" i="20"/>
  <c r="CW184" i="20"/>
  <c r="CW185" i="20"/>
  <c r="CW186" i="20"/>
  <c r="CW187" i="20"/>
  <c r="CW188" i="20"/>
  <c r="CW189" i="20"/>
  <c r="CW190" i="20"/>
  <c r="CW191" i="20"/>
  <c r="CW192" i="20"/>
  <c r="CW193" i="20"/>
  <c r="CW194" i="20"/>
  <c r="CW195" i="20"/>
  <c r="CW196" i="20"/>
  <c r="CW197" i="20"/>
  <c r="CW198" i="20"/>
  <c r="CW199" i="20"/>
  <c r="CW200" i="20"/>
  <c r="CW201" i="20"/>
  <c r="CW202" i="20"/>
  <c r="CW203" i="20"/>
  <c r="CW204" i="20"/>
  <c r="CW205" i="20"/>
  <c r="CW206" i="20"/>
  <c r="CW207" i="20"/>
  <c r="CW208" i="20"/>
  <c r="CW209" i="20"/>
  <c r="CW210" i="20"/>
  <c r="CW211" i="20"/>
  <c r="CW212" i="20"/>
  <c r="CW213" i="20"/>
  <c r="CW214" i="20"/>
  <c r="CW215" i="20"/>
  <c r="CW216" i="20"/>
  <c r="CW217" i="20"/>
  <c r="CW218" i="20"/>
  <c r="CW219" i="20"/>
  <c r="CW220" i="20"/>
  <c r="CW221" i="20"/>
  <c r="CW222" i="20"/>
  <c r="CW223" i="20"/>
  <c r="CW224" i="20"/>
  <c r="CW225" i="20"/>
  <c r="CW226" i="20"/>
  <c r="CW227" i="20"/>
  <c r="CW228" i="20"/>
  <c r="CW229" i="20"/>
  <c r="CW230" i="20"/>
  <c r="CW231" i="20"/>
  <c r="CW232" i="20"/>
  <c r="CW233" i="20"/>
  <c r="CW234" i="20"/>
  <c r="CW235" i="20"/>
  <c r="CW236" i="20"/>
  <c r="CW237" i="20"/>
  <c r="CW238" i="20"/>
  <c r="CW239" i="20"/>
  <c r="CW240" i="20"/>
  <c r="CW241" i="20"/>
  <c r="CW242" i="20"/>
  <c r="CW243" i="20"/>
  <c r="CW244" i="20"/>
  <c r="CW245" i="20"/>
  <c r="CW246" i="20"/>
  <c r="CW247" i="20"/>
  <c r="CW248" i="20"/>
  <c r="CW249" i="20"/>
  <c r="CW250" i="20"/>
  <c r="CW251" i="20"/>
  <c r="CW252" i="20"/>
  <c r="CW253" i="20"/>
  <c r="CW254" i="20"/>
  <c r="CW255" i="20"/>
  <c r="CW256" i="20"/>
  <c r="CW257" i="20"/>
  <c r="CW258" i="20"/>
  <c r="CW259" i="20"/>
  <c r="CW260" i="20"/>
  <c r="CW261" i="20"/>
  <c r="CW262" i="20"/>
  <c r="CW263" i="20"/>
  <c r="CW264" i="20"/>
  <c r="CW265" i="20"/>
  <c r="CW266" i="20"/>
  <c r="CW267" i="20"/>
  <c r="CW268" i="20"/>
  <c r="CW269" i="20"/>
  <c r="CW270" i="20"/>
  <c r="CW271" i="20"/>
  <c r="CW272" i="20"/>
  <c r="CW273" i="20"/>
  <c r="CW274" i="20"/>
  <c r="CW275" i="20"/>
  <c r="CW276" i="20"/>
  <c r="CW277" i="20"/>
  <c r="CW278" i="20"/>
  <c r="CW279" i="20"/>
  <c r="CW280" i="20"/>
  <c r="CW281" i="20"/>
  <c r="CW282" i="20"/>
  <c r="CW283" i="20"/>
  <c r="CW284" i="20"/>
  <c r="CW285" i="20"/>
  <c r="CW286" i="20"/>
  <c r="CW287" i="20"/>
  <c r="CW288" i="20"/>
  <c r="CW289" i="20"/>
  <c r="CW290" i="20"/>
  <c r="CW291" i="20"/>
  <c r="CW292" i="20"/>
  <c r="CW293" i="20"/>
  <c r="CW294" i="20"/>
  <c r="CW295" i="20"/>
  <c r="CW296" i="20"/>
  <c r="CW297" i="20"/>
  <c r="CW298" i="20"/>
  <c r="CW299" i="20"/>
  <c r="CW300" i="20"/>
  <c r="CW301" i="20"/>
  <c r="CW302" i="20"/>
  <c r="CW303" i="20"/>
  <c r="CW304" i="20"/>
  <c r="CW305" i="20"/>
  <c r="CW306" i="20"/>
  <c r="CW307" i="20"/>
  <c r="CW308" i="20"/>
  <c r="CW309" i="20"/>
  <c r="CW310" i="20"/>
  <c r="CW311" i="20"/>
  <c r="CW312" i="20"/>
  <c r="CW313" i="20"/>
  <c r="CW314" i="20"/>
  <c r="CW315" i="20"/>
  <c r="CW316" i="20"/>
  <c r="CW317" i="20"/>
  <c r="CW318" i="20"/>
  <c r="CW319" i="20"/>
  <c r="CW320" i="20"/>
  <c r="CW321" i="20"/>
  <c r="CW322" i="20"/>
  <c r="CW323" i="20"/>
  <c r="CW324" i="20"/>
  <c r="CW325" i="20"/>
  <c r="CW326" i="20"/>
  <c r="CW327" i="20"/>
  <c r="CW328" i="20"/>
  <c r="CW329" i="20"/>
  <c r="CW330" i="20"/>
  <c r="CW331" i="20"/>
  <c r="CW332" i="20"/>
  <c r="CW333" i="20"/>
  <c r="CW334" i="20"/>
  <c r="CW335" i="20"/>
  <c r="CW336" i="20"/>
  <c r="CW337" i="20"/>
  <c r="CW338" i="20"/>
  <c r="CW339" i="20"/>
  <c r="CW340" i="20"/>
  <c r="CW341" i="20"/>
  <c r="CW342" i="20"/>
  <c r="CW343" i="20"/>
  <c r="CW344" i="20"/>
  <c r="CW345" i="20"/>
  <c r="CW346" i="20"/>
  <c r="CW347" i="20"/>
  <c r="CW348" i="20"/>
  <c r="CW349" i="20"/>
  <c r="CW350" i="20"/>
  <c r="CW351" i="20"/>
  <c r="CW352" i="20"/>
  <c r="CW353" i="20"/>
  <c r="CW354" i="20"/>
  <c r="CW355" i="20"/>
  <c r="CW356" i="20"/>
  <c r="CW357" i="20"/>
  <c r="CW358" i="20"/>
  <c r="CW359" i="20"/>
  <c r="CW360" i="20"/>
  <c r="CW361" i="20"/>
  <c r="CW362" i="20"/>
  <c r="CW363" i="20"/>
  <c r="CW364" i="20"/>
  <c r="CW365" i="20"/>
  <c r="CW366" i="20"/>
  <c r="CW367" i="20"/>
  <c r="CW368" i="20"/>
  <c r="CW369" i="20"/>
  <c r="CW370" i="20"/>
  <c r="CW371" i="20"/>
  <c r="CW372" i="20"/>
  <c r="CW373" i="20"/>
  <c r="CW374" i="20"/>
  <c r="CW375" i="20"/>
  <c r="CW376" i="20"/>
  <c r="CW377" i="20"/>
  <c r="CW378" i="20"/>
  <c r="CW379" i="20"/>
  <c r="CW380" i="20"/>
  <c r="CW381" i="20"/>
  <c r="CW382" i="20"/>
  <c r="CW383" i="20"/>
  <c r="CW384" i="20"/>
  <c r="CW385" i="20"/>
  <c r="CW386" i="20"/>
  <c r="CW387" i="20"/>
  <c r="CW388" i="20"/>
  <c r="CW389" i="20"/>
  <c r="CW390" i="20"/>
  <c r="CW391" i="20"/>
  <c r="CW392" i="20"/>
  <c r="CW393" i="20"/>
  <c r="CW394" i="20"/>
  <c r="CW395" i="20"/>
  <c r="CW396" i="20"/>
  <c r="CW397" i="20"/>
  <c r="CW398" i="20"/>
  <c r="CW399" i="20"/>
  <c r="CW400" i="20"/>
  <c r="CW401" i="20"/>
  <c r="CW402" i="20"/>
  <c r="CW403" i="20"/>
  <c r="CW404" i="20"/>
  <c r="CW405" i="20"/>
  <c r="CW406" i="20"/>
  <c r="CW407" i="20"/>
  <c r="CW408" i="20"/>
  <c r="CW409" i="20"/>
  <c r="CW410" i="20"/>
  <c r="CW411" i="20"/>
  <c r="CW412" i="20"/>
  <c r="CW413" i="20"/>
  <c r="CW414" i="20"/>
  <c r="CW415" i="20"/>
  <c r="CW416" i="20"/>
  <c r="CW417" i="20"/>
  <c r="CW418" i="20"/>
  <c r="CW419" i="20"/>
  <c r="CW420" i="20"/>
  <c r="CW421" i="20"/>
  <c r="CW422" i="20"/>
  <c r="CW423" i="20"/>
  <c r="CW424" i="20"/>
  <c r="CW425" i="20"/>
  <c r="CW426" i="20"/>
  <c r="CW427" i="20"/>
  <c r="CW428" i="20"/>
  <c r="CW429" i="20"/>
  <c r="CW430" i="20"/>
  <c r="CW431" i="20"/>
  <c r="CW432" i="20"/>
  <c r="CW433" i="20"/>
  <c r="CW434" i="20"/>
  <c r="CW435" i="20"/>
  <c r="CW436" i="20"/>
  <c r="CW437" i="20"/>
  <c r="CW438" i="20"/>
  <c r="CW439" i="20"/>
  <c r="CW440" i="20"/>
  <c r="CW441" i="20"/>
  <c r="CW442" i="20"/>
  <c r="CW443" i="20"/>
  <c r="CW444" i="20"/>
  <c r="CW445" i="20"/>
  <c r="CW446" i="20"/>
  <c r="CW447" i="20"/>
  <c r="CW448" i="20"/>
  <c r="CW449" i="20"/>
  <c r="CW450" i="20"/>
  <c r="CW451" i="20"/>
  <c r="CW452" i="20"/>
  <c r="CW453" i="20"/>
  <c r="CW454" i="20"/>
  <c r="CW455" i="20"/>
  <c r="CW456" i="20"/>
  <c r="CW457" i="20"/>
  <c r="CW458" i="20"/>
  <c r="CW459" i="20"/>
  <c r="CW460" i="20"/>
  <c r="CW461" i="20"/>
  <c r="CW462" i="20"/>
  <c r="CW463" i="20"/>
  <c r="CW464" i="20"/>
  <c r="CW465" i="20"/>
  <c r="CW466" i="20"/>
  <c r="CW467" i="20"/>
  <c r="CW468" i="20"/>
  <c r="CW469" i="20"/>
  <c r="CW470" i="20"/>
  <c r="CW471" i="20"/>
  <c r="CW472" i="20"/>
  <c r="CW473" i="20"/>
  <c r="CW474" i="20"/>
  <c r="CW475" i="20"/>
  <c r="CW476" i="20"/>
  <c r="CW477" i="20"/>
  <c r="CW478" i="20"/>
  <c r="CW479" i="20"/>
  <c r="CW480" i="20"/>
  <c r="CW481" i="20"/>
  <c r="CW482" i="20"/>
  <c r="CW483" i="20"/>
  <c r="CW484" i="20"/>
  <c r="CW485" i="20"/>
  <c r="CW486" i="20"/>
  <c r="CW487" i="20"/>
  <c r="CW488" i="20"/>
  <c r="CW489" i="20"/>
  <c r="CW490" i="20"/>
  <c r="CW491" i="20"/>
  <c r="CW492" i="20"/>
  <c r="CW493" i="20"/>
  <c r="CW494" i="20"/>
  <c r="CW495" i="20"/>
  <c r="CW496" i="20"/>
  <c r="CW497" i="20"/>
  <c r="CW498" i="20"/>
  <c r="CW499" i="20"/>
  <c r="CW500" i="20"/>
  <c r="CW501" i="20"/>
  <c r="CW502" i="20"/>
  <c r="CW503" i="20"/>
  <c r="CW504" i="20"/>
  <c r="CW505" i="20"/>
  <c r="CW506" i="20"/>
  <c r="CW507" i="20"/>
  <c r="CW508" i="20"/>
  <c r="CW509" i="20"/>
  <c r="CW510" i="20"/>
  <c r="CW511" i="20"/>
  <c r="CW512" i="20"/>
  <c r="CW513" i="20"/>
  <c r="CW514" i="20"/>
  <c r="CW515" i="20"/>
  <c r="CW516" i="20"/>
  <c r="CW517" i="20"/>
  <c r="CW518" i="20"/>
  <c r="CW519" i="20"/>
  <c r="CW520" i="20"/>
  <c r="CW521" i="20"/>
  <c r="CW522" i="20"/>
  <c r="CW523" i="20"/>
  <c r="CW524" i="20"/>
  <c r="CW525" i="20"/>
  <c r="CW526" i="20"/>
  <c r="CW527" i="20"/>
  <c r="CW528" i="20"/>
  <c r="CW529" i="20"/>
  <c r="CW530" i="20"/>
  <c r="CW531" i="20"/>
  <c r="CW532" i="20"/>
  <c r="CW533" i="20"/>
  <c r="CW534" i="20"/>
  <c r="CW535" i="20"/>
  <c r="CW536" i="20"/>
  <c r="CW537" i="20"/>
  <c r="CW538" i="20"/>
  <c r="CW539" i="20"/>
  <c r="CW540" i="20"/>
  <c r="CW541" i="20"/>
  <c r="CW542" i="20"/>
  <c r="CW543" i="20"/>
  <c r="CW544" i="20"/>
  <c r="CW545" i="20"/>
  <c r="CW546" i="20"/>
  <c r="CW547" i="20"/>
  <c r="CW548" i="20"/>
  <c r="CW549" i="20"/>
  <c r="CW550" i="20"/>
  <c r="CW551" i="20"/>
  <c r="CW552" i="20"/>
  <c r="CW553" i="20"/>
  <c r="CW554" i="20"/>
  <c r="CW555" i="20"/>
  <c r="CW556" i="20"/>
  <c r="CW557" i="20"/>
  <c r="CW558" i="20"/>
  <c r="CW559" i="20"/>
  <c r="CW560" i="20"/>
  <c r="CW561" i="20"/>
  <c r="CW562" i="20"/>
  <c r="CW563" i="20"/>
  <c r="CW564" i="20"/>
  <c r="CW565" i="20"/>
  <c r="CV2" i="20"/>
  <c r="CV3" i="20"/>
  <c r="CV4" i="20"/>
  <c r="CV5" i="20"/>
  <c r="CV6" i="20"/>
  <c r="CV7" i="20"/>
  <c r="CV8" i="20"/>
  <c r="CV9" i="20"/>
  <c r="CV10" i="20"/>
  <c r="CV11" i="20"/>
  <c r="CV12" i="20"/>
  <c r="CV13" i="20"/>
  <c r="CV14" i="20"/>
  <c r="CV15" i="20"/>
  <c r="CV16" i="20"/>
  <c r="CV17" i="20"/>
  <c r="CV18" i="20"/>
  <c r="CV19" i="20"/>
  <c r="CV20" i="20"/>
  <c r="CV21" i="20"/>
  <c r="CV22" i="20"/>
  <c r="CV23" i="20"/>
  <c r="CV24" i="20"/>
  <c r="CV25" i="20"/>
  <c r="CV26" i="20"/>
  <c r="CV27" i="20"/>
  <c r="CV28" i="20"/>
  <c r="CV29" i="20"/>
  <c r="CV30" i="20"/>
  <c r="CV31" i="20"/>
  <c r="CV32" i="20"/>
  <c r="CV33" i="20"/>
  <c r="CV34" i="20"/>
  <c r="CV35" i="20"/>
  <c r="CV36" i="20"/>
  <c r="CV37" i="20"/>
  <c r="CV38" i="20"/>
  <c r="CV39" i="20"/>
  <c r="CV40" i="20"/>
  <c r="CV41" i="20"/>
  <c r="CV42" i="20"/>
  <c r="CV43" i="20"/>
  <c r="CV44" i="20"/>
  <c r="CV45" i="20"/>
  <c r="CV46" i="20"/>
  <c r="CV47" i="20"/>
  <c r="CV48" i="20"/>
  <c r="CV49" i="20"/>
  <c r="CV50" i="20"/>
  <c r="CV51" i="20"/>
  <c r="CV52" i="20"/>
  <c r="CV53" i="20"/>
  <c r="CV54" i="20"/>
  <c r="CV55" i="20"/>
  <c r="CV56" i="20"/>
  <c r="CV57" i="20"/>
  <c r="CV58" i="20"/>
  <c r="CV59" i="20"/>
  <c r="CV60" i="20"/>
  <c r="CV61" i="20"/>
  <c r="CV62" i="20"/>
  <c r="CV63" i="20"/>
  <c r="CV64" i="20"/>
  <c r="CV65" i="20"/>
  <c r="CV66" i="20"/>
  <c r="CV67" i="20"/>
  <c r="CV68" i="20"/>
  <c r="CV69" i="20"/>
  <c r="CV70" i="20"/>
  <c r="CV71" i="20"/>
  <c r="CV72" i="20"/>
  <c r="CV73" i="20"/>
  <c r="CV74" i="20"/>
  <c r="CV75" i="20"/>
  <c r="CV76" i="20"/>
  <c r="CV77" i="20"/>
  <c r="CV78" i="20"/>
  <c r="CV79" i="20"/>
  <c r="CV80" i="20"/>
  <c r="CV81" i="20"/>
  <c r="CV82" i="20"/>
  <c r="CV83" i="20"/>
  <c r="CV84" i="20"/>
  <c r="CV85" i="20"/>
  <c r="CV86" i="20"/>
  <c r="CV87" i="20"/>
  <c r="CV88" i="20"/>
  <c r="CV89" i="20"/>
  <c r="CV90" i="20"/>
  <c r="CV91" i="20"/>
  <c r="CV92" i="20"/>
  <c r="CV93" i="20"/>
  <c r="CV94" i="20"/>
  <c r="CV95" i="20"/>
  <c r="CV96" i="20"/>
  <c r="CV97" i="20"/>
  <c r="CV98" i="20"/>
  <c r="CV99" i="20"/>
  <c r="CV100" i="20"/>
  <c r="CV101" i="20"/>
  <c r="CV102" i="20"/>
  <c r="CV103" i="20"/>
  <c r="CV104" i="20"/>
  <c r="CV105" i="20"/>
  <c r="CV106" i="20"/>
  <c r="CV107" i="20"/>
  <c r="CV108" i="20"/>
  <c r="CV109" i="20"/>
  <c r="CV110" i="20"/>
  <c r="CV111" i="20"/>
  <c r="CV112" i="20"/>
  <c r="CV113" i="20"/>
  <c r="CV114" i="20"/>
  <c r="CV115" i="20"/>
  <c r="CV116" i="20"/>
  <c r="CV117" i="20"/>
  <c r="CV118" i="20"/>
  <c r="CV119" i="20"/>
  <c r="CV120" i="20"/>
  <c r="CV121" i="20"/>
  <c r="CV122" i="20"/>
  <c r="CV123" i="20"/>
  <c r="CV124" i="20"/>
  <c r="CV125" i="20"/>
  <c r="CV126" i="20"/>
  <c r="CV127" i="20"/>
  <c r="CV128" i="20"/>
  <c r="CV129" i="20"/>
  <c r="CV130" i="20"/>
  <c r="CV131" i="20"/>
  <c r="CV132" i="20"/>
  <c r="CV133" i="20"/>
  <c r="CV134" i="20"/>
  <c r="CV135" i="20"/>
  <c r="CV136" i="20"/>
  <c r="CV137" i="20"/>
  <c r="CV138" i="20"/>
  <c r="CV139" i="20"/>
  <c r="CV140" i="20"/>
  <c r="CV141" i="20"/>
  <c r="CV142" i="20"/>
  <c r="CV143" i="20"/>
  <c r="CV144" i="20"/>
  <c r="CV145" i="20"/>
  <c r="CV146" i="20"/>
  <c r="CV147" i="20"/>
  <c r="CV148" i="20"/>
  <c r="CV149" i="20"/>
  <c r="CV150" i="20"/>
  <c r="CV151" i="20"/>
  <c r="CV152" i="20"/>
  <c r="CV153" i="20"/>
  <c r="CV154" i="20"/>
  <c r="CV155" i="20"/>
  <c r="CV156" i="20"/>
  <c r="CV157" i="20"/>
  <c r="CV158" i="20"/>
  <c r="CV159" i="20"/>
  <c r="CV160" i="20"/>
  <c r="CV161" i="20"/>
  <c r="CV162" i="20"/>
  <c r="CV163" i="20"/>
  <c r="CV164" i="20"/>
  <c r="CV165" i="20"/>
  <c r="CV166" i="20"/>
  <c r="CV167" i="20"/>
  <c r="CV168" i="20"/>
  <c r="CV169" i="20"/>
  <c r="CV170" i="20"/>
  <c r="CV171" i="20"/>
  <c r="CV172" i="20"/>
  <c r="CV173" i="20"/>
  <c r="CV174" i="20"/>
  <c r="CV175" i="20"/>
  <c r="CV176" i="20"/>
  <c r="CV177" i="20"/>
  <c r="CV178" i="20"/>
  <c r="CV179" i="20"/>
  <c r="CV180" i="20"/>
  <c r="CV181" i="20"/>
  <c r="CV182" i="20"/>
  <c r="CV183" i="20"/>
  <c r="CV184" i="20"/>
  <c r="CV185" i="20"/>
  <c r="CV186" i="20"/>
  <c r="CV187" i="20"/>
  <c r="CV188" i="20"/>
  <c r="CV189" i="20"/>
  <c r="CV190" i="20"/>
  <c r="CV191" i="20"/>
  <c r="CV192" i="20"/>
  <c r="CV193" i="20"/>
  <c r="CV194" i="20"/>
  <c r="CV195" i="20"/>
  <c r="CV196" i="20"/>
  <c r="CV197" i="20"/>
  <c r="CV198" i="20"/>
  <c r="CV199" i="20"/>
  <c r="CV200" i="20"/>
  <c r="CV201" i="20"/>
  <c r="CV202" i="20"/>
  <c r="CV203" i="20"/>
  <c r="CV204" i="20"/>
  <c r="CV205" i="20"/>
  <c r="CV206" i="20"/>
  <c r="CV207" i="20"/>
  <c r="CV208" i="20"/>
  <c r="CV209" i="20"/>
  <c r="CV210" i="20"/>
  <c r="CV211" i="20"/>
  <c r="CV212" i="20"/>
  <c r="CV213" i="20"/>
  <c r="CV214" i="20"/>
  <c r="CV215" i="20"/>
  <c r="CV216" i="20"/>
  <c r="CV217" i="20"/>
  <c r="CV218" i="20"/>
  <c r="CV219" i="20"/>
  <c r="CV220" i="20"/>
  <c r="CV221" i="20"/>
  <c r="CV222" i="20"/>
  <c r="CV223" i="20"/>
  <c r="CV224" i="20"/>
  <c r="CV225" i="20"/>
  <c r="CV226" i="20"/>
  <c r="CV227" i="20"/>
  <c r="CV228" i="20"/>
  <c r="CV229" i="20"/>
  <c r="CV230" i="20"/>
  <c r="CV231" i="20"/>
  <c r="CV232" i="20"/>
  <c r="CV233" i="20"/>
  <c r="CV234" i="20"/>
  <c r="CV235" i="20"/>
  <c r="CV236" i="20"/>
  <c r="CV237" i="20"/>
  <c r="CV238" i="20"/>
  <c r="CV239" i="20"/>
  <c r="CV240" i="20"/>
  <c r="CV241" i="20"/>
  <c r="CV242" i="20"/>
  <c r="CV243" i="20"/>
  <c r="CV244" i="20"/>
  <c r="CV245" i="20"/>
  <c r="CV246" i="20"/>
  <c r="CV247" i="20"/>
  <c r="CV248" i="20"/>
  <c r="CV249" i="20"/>
  <c r="CV250" i="20"/>
  <c r="CV251" i="20"/>
  <c r="CV252" i="20"/>
  <c r="CV253" i="20"/>
  <c r="CV254" i="20"/>
  <c r="CV255" i="20"/>
  <c r="CV256" i="20"/>
  <c r="CV257" i="20"/>
  <c r="CV258" i="20"/>
  <c r="CV259" i="20"/>
  <c r="CV260" i="20"/>
  <c r="CV261" i="20"/>
  <c r="CV262" i="20"/>
  <c r="CV263" i="20"/>
  <c r="CV264" i="20"/>
  <c r="CV265" i="20"/>
  <c r="CV266" i="20"/>
  <c r="CV267" i="20"/>
  <c r="CV268" i="20"/>
  <c r="CV269" i="20"/>
  <c r="CV270" i="20"/>
  <c r="CV271" i="20"/>
  <c r="CV272" i="20"/>
  <c r="CV273" i="20"/>
  <c r="CV274" i="20"/>
  <c r="CV275" i="20"/>
  <c r="CV276" i="20"/>
  <c r="CV277" i="20"/>
  <c r="CV278" i="20"/>
  <c r="CV279" i="20"/>
  <c r="CV280" i="20"/>
  <c r="CV281" i="20"/>
  <c r="CV282" i="20"/>
  <c r="CV283" i="20"/>
  <c r="CV284" i="20"/>
  <c r="CV285" i="20"/>
  <c r="CV286" i="20"/>
  <c r="CV287" i="20"/>
  <c r="CV288" i="20"/>
  <c r="CV289" i="20"/>
  <c r="CV290" i="20"/>
  <c r="CV291" i="20"/>
  <c r="CV292" i="20"/>
  <c r="CV293" i="20"/>
  <c r="CV294" i="20"/>
  <c r="CV295" i="20"/>
  <c r="CV296" i="20"/>
  <c r="CV297" i="20"/>
  <c r="CV298" i="20"/>
  <c r="CV299" i="20"/>
  <c r="CV300" i="20"/>
  <c r="CV301" i="20"/>
  <c r="CV302" i="20"/>
  <c r="CV303" i="20"/>
  <c r="CV304" i="20"/>
  <c r="CV305" i="20"/>
  <c r="CV306" i="20"/>
  <c r="CV307" i="20"/>
  <c r="CV308" i="20"/>
  <c r="CV309" i="20"/>
  <c r="CV310" i="20"/>
  <c r="CV311" i="20"/>
  <c r="CV312" i="20"/>
  <c r="CV313" i="20"/>
  <c r="CV314" i="20"/>
  <c r="CV315" i="20"/>
  <c r="CV316" i="20"/>
  <c r="CV317" i="20"/>
  <c r="CV318" i="20"/>
  <c r="CV319" i="20"/>
  <c r="CV320" i="20"/>
  <c r="CV321" i="20"/>
  <c r="CV322" i="20"/>
  <c r="CV323" i="20"/>
  <c r="CV324" i="20"/>
  <c r="CV325" i="20"/>
  <c r="CV326" i="20"/>
  <c r="CV327" i="20"/>
  <c r="CV328" i="20"/>
  <c r="CV329" i="20"/>
  <c r="CV330" i="20"/>
  <c r="CV331" i="20"/>
  <c r="CV332" i="20"/>
  <c r="CV333" i="20"/>
  <c r="CV334" i="20"/>
  <c r="CV335" i="20"/>
  <c r="CV336" i="20"/>
  <c r="CV337" i="20"/>
  <c r="CV338" i="20"/>
  <c r="CV339" i="20"/>
  <c r="CV340" i="20"/>
  <c r="CV341" i="20"/>
  <c r="CV342" i="20"/>
  <c r="CV343" i="20"/>
  <c r="CV344" i="20"/>
  <c r="CV345" i="20"/>
  <c r="CV346" i="20"/>
  <c r="CV347" i="20"/>
  <c r="CV348" i="20"/>
  <c r="CV349" i="20"/>
  <c r="CV350" i="20"/>
  <c r="CV351" i="20"/>
  <c r="CV352" i="20"/>
  <c r="CV353" i="20"/>
  <c r="CV354" i="20"/>
  <c r="CV355" i="20"/>
  <c r="CV356" i="20"/>
  <c r="CV357" i="20"/>
  <c r="CV358" i="20"/>
  <c r="CV359" i="20"/>
  <c r="CV360" i="20"/>
  <c r="CV361" i="20"/>
  <c r="CV362" i="20"/>
  <c r="CV363" i="20"/>
  <c r="CV364" i="20"/>
  <c r="CV365" i="20"/>
  <c r="CV366" i="20"/>
  <c r="CV367" i="20"/>
  <c r="CV368" i="20"/>
  <c r="CV369" i="20"/>
  <c r="CV370" i="20"/>
  <c r="CV371" i="20"/>
  <c r="CV372" i="20"/>
  <c r="CV373" i="20"/>
  <c r="CV374" i="20"/>
  <c r="CV375" i="20"/>
  <c r="CV376" i="20"/>
  <c r="CV377" i="20"/>
  <c r="CV378" i="20"/>
  <c r="CV379" i="20"/>
  <c r="CV380" i="20"/>
  <c r="CV381" i="20"/>
  <c r="CV382" i="20"/>
  <c r="CV383" i="20"/>
  <c r="CV384" i="20"/>
  <c r="CV385" i="20"/>
  <c r="CV386" i="20"/>
  <c r="CV387" i="20"/>
  <c r="CV388" i="20"/>
  <c r="CV389" i="20"/>
  <c r="CV390" i="20"/>
  <c r="CV391" i="20"/>
  <c r="CV392" i="20"/>
  <c r="CV393" i="20"/>
  <c r="CV394" i="20"/>
  <c r="CV395" i="20"/>
  <c r="CV396" i="20"/>
  <c r="CV397" i="20"/>
  <c r="CV398" i="20"/>
  <c r="CV399" i="20"/>
  <c r="CV400" i="20"/>
  <c r="CV401" i="20"/>
  <c r="CV402" i="20"/>
  <c r="CV403" i="20"/>
  <c r="CV404" i="20"/>
  <c r="CV405" i="20"/>
  <c r="CV406" i="20"/>
  <c r="CV407" i="20"/>
  <c r="CV408" i="20"/>
  <c r="CV409" i="20"/>
  <c r="CV410" i="20"/>
  <c r="CV411" i="20"/>
  <c r="CV412" i="20"/>
  <c r="CV413" i="20"/>
  <c r="CV414" i="20"/>
  <c r="CV415" i="20"/>
  <c r="CV416" i="20"/>
  <c r="CV417" i="20"/>
  <c r="CV418" i="20"/>
  <c r="CV419" i="20"/>
  <c r="CV420" i="20"/>
  <c r="CV421" i="20"/>
  <c r="CV422" i="20"/>
  <c r="CV423" i="20"/>
  <c r="CV424" i="20"/>
  <c r="CV425" i="20"/>
  <c r="CV426" i="20"/>
  <c r="CV427" i="20"/>
  <c r="CV428" i="20"/>
  <c r="CV429" i="20"/>
  <c r="CV430" i="20"/>
  <c r="CV431" i="20"/>
  <c r="CV432" i="20"/>
  <c r="CV433" i="20"/>
  <c r="CV434" i="20"/>
  <c r="CV435" i="20"/>
  <c r="CV436" i="20"/>
  <c r="CV437" i="20"/>
  <c r="CV438" i="20"/>
  <c r="CV439" i="20"/>
  <c r="CV440" i="20"/>
  <c r="CV441" i="20"/>
  <c r="CV442" i="20"/>
  <c r="CV443" i="20"/>
  <c r="CV444" i="20"/>
  <c r="CV445" i="20"/>
  <c r="CV446" i="20"/>
  <c r="CV447" i="20"/>
  <c r="CV448" i="20"/>
  <c r="CV449" i="20"/>
  <c r="CV450" i="20"/>
  <c r="CV451" i="20"/>
  <c r="CV452" i="20"/>
  <c r="CV453" i="20"/>
  <c r="CV454" i="20"/>
  <c r="CV455" i="20"/>
  <c r="CV456" i="20"/>
  <c r="CV457" i="20"/>
  <c r="CV458" i="20"/>
  <c r="CV459" i="20"/>
  <c r="CV460" i="20"/>
  <c r="CV461" i="20"/>
  <c r="CV462" i="20"/>
  <c r="CV463" i="20"/>
  <c r="CV464" i="20"/>
  <c r="CV465" i="20"/>
  <c r="CV466" i="20"/>
  <c r="CV467" i="20"/>
  <c r="CV468" i="20"/>
  <c r="CV469" i="20"/>
  <c r="CV470" i="20"/>
  <c r="CV471" i="20"/>
  <c r="CV472" i="20"/>
  <c r="CV473" i="20"/>
  <c r="CV474" i="20"/>
  <c r="CV475" i="20"/>
  <c r="CV476" i="20"/>
  <c r="CV477" i="20"/>
  <c r="CV478" i="20"/>
  <c r="CV479" i="20"/>
  <c r="CV480" i="20"/>
  <c r="CV481" i="20"/>
  <c r="CV482" i="20"/>
  <c r="CV483" i="20"/>
  <c r="CV484" i="20"/>
  <c r="CV485" i="20"/>
  <c r="CV486" i="20"/>
  <c r="CV487" i="20"/>
  <c r="CV488" i="20"/>
  <c r="CV489" i="20"/>
  <c r="CV490" i="20"/>
  <c r="CV491" i="20"/>
  <c r="CV492" i="20"/>
  <c r="CV493" i="20"/>
  <c r="CV494" i="20"/>
  <c r="CV495" i="20"/>
  <c r="CV496" i="20"/>
  <c r="CV497" i="20"/>
  <c r="CV498" i="20"/>
  <c r="CV499" i="20"/>
  <c r="CV500" i="20"/>
  <c r="CV501" i="20"/>
  <c r="CV502" i="20"/>
  <c r="CV503" i="20"/>
  <c r="CV504" i="20"/>
  <c r="CV505" i="20"/>
  <c r="CV506" i="20"/>
  <c r="CV507" i="20"/>
  <c r="CV508" i="20"/>
  <c r="CV509" i="20"/>
  <c r="CV510" i="20"/>
  <c r="CV511" i="20"/>
  <c r="CV512" i="20"/>
  <c r="CV513" i="20"/>
  <c r="CV514" i="20"/>
  <c r="CV515" i="20"/>
  <c r="CV516" i="20"/>
  <c r="CV517" i="20"/>
  <c r="CV518" i="20"/>
  <c r="CV519" i="20"/>
  <c r="CV520" i="20"/>
  <c r="CV521" i="20"/>
  <c r="CV522" i="20"/>
  <c r="CV523" i="20"/>
  <c r="CV524" i="20"/>
  <c r="CV525" i="20"/>
  <c r="CV526" i="20"/>
  <c r="CV527" i="20"/>
  <c r="CV528" i="20"/>
  <c r="CV529" i="20"/>
  <c r="CV530" i="20"/>
  <c r="CV531" i="20"/>
  <c r="CV532" i="20"/>
  <c r="CV533" i="20"/>
  <c r="CV534" i="20"/>
  <c r="CV535" i="20"/>
  <c r="CV536" i="20"/>
  <c r="CV537" i="20"/>
  <c r="CV538" i="20"/>
  <c r="CV539" i="20"/>
  <c r="CV540" i="20"/>
  <c r="CV541" i="20"/>
  <c r="CV542" i="20"/>
  <c r="CV543" i="20"/>
  <c r="CV544" i="20"/>
  <c r="CV545" i="20"/>
  <c r="CV546" i="20"/>
  <c r="CV547" i="20"/>
  <c r="CV548" i="20"/>
  <c r="CV549" i="20"/>
  <c r="CV550" i="20"/>
  <c r="CV551" i="20"/>
  <c r="CV552" i="20"/>
  <c r="CV553" i="20"/>
  <c r="CV554" i="20"/>
  <c r="CV555" i="20"/>
  <c r="CV556" i="20"/>
  <c r="CV557" i="20"/>
  <c r="CV558" i="20"/>
  <c r="CV559" i="20"/>
  <c r="CV560" i="20"/>
  <c r="CV561" i="20"/>
  <c r="CV562" i="20"/>
  <c r="CV563" i="20"/>
  <c r="CV564" i="20"/>
  <c r="CV565" i="20"/>
  <c r="CU2" i="20"/>
  <c r="CU3" i="20"/>
  <c r="CU4" i="20"/>
  <c r="CU5" i="20"/>
  <c r="CU6" i="20"/>
  <c r="CU7" i="20"/>
  <c r="CU8" i="20"/>
  <c r="CU9" i="20"/>
  <c r="CU10" i="20"/>
  <c r="CU11" i="20"/>
  <c r="CU12" i="20"/>
  <c r="CU13" i="20"/>
  <c r="CU14" i="20"/>
  <c r="CU15" i="20"/>
  <c r="CU16" i="20"/>
  <c r="CU17" i="20"/>
  <c r="CU18" i="20"/>
  <c r="CU19" i="20"/>
  <c r="CU20" i="20"/>
  <c r="CU21" i="20"/>
  <c r="CU22" i="20"/>
  <c r="CU23" i="20"/>
  <c r="CU24" i="20"/>
  <c r="CU25" i="20"/>
  <c r="CU26" i="20"/>
  <c r="CU27" i="20"/>
  <c r="CU28" i="20"/>
  <c r="CU29" i="20"/>
  <c r="CU30" i="20"/>
  <c r="CU31" i="20"/>
  <c r="CU32" i="20"/>
  <c r="CU33" i="20"/>
  <c r="CU34" i="20"/>
  <c r="CU35" i="20"/>
  <c r="CU36" i="20"/>
  <c r="CU37" i="20"/>
  <c r="CU38" i="20"/>
  <c r="CU39" i="20"/>
  <c r="CU40" i="20"/>
  <c r="CU41" i="20"/>
  <c r="CU42" i="20"/>
  <c r="CU43" i="20"/>
  <c r="CU44" i="20"/>
  <c r="CU45" i="20"/>
  <c r="CU46" i="20"/>
  <c r="CU47" i="20"/>
  <c r="CU48" i="20"/>
  <c r="CU49" i="20"/>
  <c r="CU50" i="20"/>
  <c r="CU51" i="20"/>
  <c r="CU52" i="20"/>
  <c r="CU53" i="20"/>
  <c r="CU54" i="20"/>
  <c r="CU55" i="20"/>
  <c r="CU56" i="20"/>
  <c r="CU57" i="20"/>
  <c r="CU58" i="20"/>
  <c r="CU59" i="20"/>
  <c r="CU60" i="20"/>
  <c r="CU61" i="20"/>
  <c r="CU62" i="20"/>
  <c r="CU63" i="20"/>
  <c r="CU64" i="20"/>
  <c r="CU65" i="20"/>
  <c r="CU66" i="20"/>
  <c r="CU67" i="20"/>
  <c r="CU68" i="20"/>
  <c r="CU69" i="20"/>
  <c r="CU70" i="20"/>
  <c r="CU71" i="20"/>
  <c r="CU72" i="20"/>
  <c r="CU73" i="20"/>
  <c r="CU74" i="20"/>
  <c r="CU75" i="20"/>
  <c r="CU76" i="20"/>
  <c r="CU77" i="20"/>
  <c r="CU78" i="20"/>
  <c r="CU79" i="20"/>
  <c r="CU80" i="20"/>
  <c r="CU81" i="20"/>
  <c r="CU82" i="20"/>
  <c r="CU83" i="20"/>
  <c r="CU84" i="20"/>
  <c r="CU85" i="20"/>
  <c r="CU86" i="20"/>
  <c r="CU87" i="20"/>
  <c r="CU88" i="20"/>
  <c r="CU89" i="20"/>
  <c r="CU90" i="20"/>
  <c r="CU91" i="20"/>
  <c r="CU92" i="20"/>
  <c r="CU93" i="20"/>
  <c r="CU94" i="20"/>
  <c r="CU95" i="20"/>
  <c r="CU96" i="20"/>
  <c r="CU97" i="20"/>
  <c r="CU98" i="20"/>
  <c r="CU99" i="20"/>
  <c r="CU100" i="20"/>
  <c r="CU101" i="20"/>
  <c r="CU102" i="20"/>
  <c r="CU103" i="20"/>
  <c r="CU104" i="20"/>
  <c r="CU105" i="20"/>
  <c r="CU106" i="20"/>
  <c r="CU107" i="20"/>
  <c r="CU108" i="20"/>
  <c r="CU109" i="20"/>
  <c r="CU110" i="20"/>
  <c r="CU111" i="20"/>
  <c r="CU112" i="20"/>
  <c r="CU113" i="20"/>
  <c r="CU114" i="20"/>
  <c r="CU115" i="20"/>
  <c r="CU116" i="20"/>
  <c r="CU117" i="20"/>
  <c r="CU118" i="20"/>
  <c r="CU119" i="20"/>
  <c r="CU120" i="20"/>
  <c r="CU121" i="20"/>
  <c r="CU122" i="20"/>
  <c r="CU123" i="20"/>
  <c r="CU124" i="20"/>
  <c r="CU125" i="20"/>
  <c r="CU126" i="20"/>
  <c r="CU127" i="20"/>
  <c r="CU128" i="20"/>
  <c r="CU129" i="20"/>
  <c r="CU130" i="20"/>
  <c r="CU131" i="20"/>
  <c r="CU132" i="20"/>
  <c r="CU133" i="20"/>
  <c r="CU134" i="20"/>
  <c r="CU135" i="20"/>
  <c r="CU136" i="20"/>
  <c r="CU137" i="20"/>
  <c r="CU138" i="20"/>
  <c r="CU139" i="20"/>
  <c r="CU140" i="20"/>
  <c r="CU141" i="20"/>
  <c r="CU142" i="20"/>
  <c r="CU143" i="20"/>
  <c r="CU144" i="20"/>
  <c r="CU145" i="20"/>
  <c r="CU146" i="20"/>
  <c r="CU147" i="20"/>
  <c r="CU148" i="20"/>
  <c r="CU149" i="20"/>
  <c r="CU150" i="20"/>
  <c r="CU151" i="20"/>
  <c r="CU152" i="20"/>
  <c r="CU153" i="20"/>
  <c r="CU154" i="20"/>
  <c r="CU155" i="20"/>
  <c r="CU156" i="20"/>
  <c r="CU157" i="20"/>
  <c r="CU158" i="20"/>
  <c r="CU159" i="20"/>
  <c r="CU160" i="20"/>
  <c r="CU161" i="20"/>
  <c r="CU162" i="20"/>
  <c r="CU163" i="20"/>
  <c r="CU164" i="20"/>
  <c r="CU165" i="20"/>
  <c r="CU166" i="20"/>
  <c r="CU167" i="20"/>
  <c r="CU168" i="20"/>
  <c r="CU169" i="20"/>
  <c r="CU170" i="20"/>
  <c r="CU171" i="20"/>
  <c r="CU172" i="20"/>
  <c r="CU173" i="20"/>
  <c r="CU174" i="20"/>
  <c r="CU175" i="20"/>
  <c r="CU176" i="20"/>
  <c r="CU177" i="20"/>
  <c r="CU178" i="20"/>
  <c r="CU179" i="20"/>
  <c r="CU180" i="20"/>
  <c r="CU181" i="20"/>
  <c r="CU182" i="20"/>
  <c r="CU183" i="20"/>
  <c r="CU184" i="20"/>
  <c r="CU185" i="20"/>
  <c r="CU186" i="20"/>
  <c r="CU187" i="20"/>
  <c r="CU188" i="20"/>
  <c r="CU189" i="20"/>
  <c r="CU190" i="20"/>
  <c r="CU191" i="20"/>
  <c r="CU192" i="20"/>
  <c r="CU193" i="20"/>
  <c r="CU194" i="20"/>
  <c r="CU195" i="20"/>
  <c r="CU196" i="20"/>
  <c r="CU197" i="20"/>
  <c r="CU198" i="20"/>
  <c r="CU199" i="20"/>
  <c r="CU200" i="20"/>
  <c r="CU201" i="20"/>
  <c r="CU202" i="20"/>
  <c r="CU203" i="20"/>
  <c r="CU204" i="20"/>
  <c r="CU205" i="20"/>
  <c r="CU206" i="20"/>
  <c r="CU207" i="20"/>
  <c r="CU208" i="20"/>
  <c r="CU209" i="20"/>
  <c r="CU210" i="20"/>
  <c r="CU211" i="20"/>
  <c r="CU212" i="20"/>
  <c r="CU213" i="20"/>
  <c r="CU214" i="20"/>
  <c r="CU215" i="20"/>
  <c r="CU216" i="20"/>
  <c r="CU217" i="20"/>
  <c r="CU218" i="20"/>
  <c r="CU219" i="20"/>
  <c r="CU220" i="20"/>
  <c r="CU221" i="20"/>
  <c r="CU222" i="20"/>
  <c r="CU223" i="20"/>
  <c r="CU224" i="20"/>
  <c r="CU225" i="20"/>
  <c r="CU226" i="20"/>
  <c r="CU227" i="20"/>
  <c r="CU228" i="20"/>
  <c r="CU229" i="20"/>
  <c r="CU230" i="20"/>
  <c r="CU231" i="20"/>
  <c r="CU232" i="20"/>
  <c r="CU233" i="20"/>
  <c r="CU234" i="20"/>
  <c r="CU235" i="20"/>
  <c r="CU236" i="20"/>
  <c r="CU237" i="20"/>
  <c r="CU238" i="20"/>
  <c r="CU239" i="20"/>
  <c r="CU240" i="20"/>
  <c r="CU241" i="20"/>
  <c r="CU242" i="20"/>
  <c r="CU243" i="20"/>
  <c r="CU244" i="20"/>
  <c r="CU245" i="20"/>
  <c r="CU246" i="20"/>
  <c r="CU247" i="20"/>
  <c r="CU248" i="20"/>
  <c r="CU249" i="20"/>
  <c r="CU250" i="20"/>
  <c r="CU251" i="20"/>
  <c r="CU252" i="20"/>
  <c r="CU253" i="20"/>
  <c r="CU254" i="20"/>
  <c r="CU255" i="20"/>
  <c r="CU256" i="20"/>
  <c r="CU257" i="20"/>
  <c r="CU258" i="20"/>
  <c r="CU259" i="20"/>
  <c r="CU260" i="20"/>
  <c r="CU261" i="20"/>
  <c r="CU262" i="20"/>
  <c r="CU263" i="20"/>
  <c r="CU264" i="20"/>
  <c r="CU265" i="20"/>
  <c r="CU266" i="20"/>
  <c r="CU267" i="20"/>
  <c r="CU268" i="20"/>
  <c r="CU269" i="20"/>
  <c r="CU270" i="20"/>
  <c r="CU271" i="20"/>
  <c r="CU272" i="20"/>
  <c r="CU273" i="20"/>
  <c r="CU274" i="20"/>
  <c r="CU275" i="20"/>
  <c r="CU276" i="20"/>
  <c r="CU277" i="20"/>
  <c r="CU278" i="20"/>
  <c r="CU279" i="20"/>
  <c r="CU280" i="20"/>
  <c r="CU281" i="20"/>
  <c r="CU282" i="20"/>
  <c r="CU283" i="20"/>
  <c r="CU284" i="20"/>
  <c r="CU285" i="20"/>
  <c r="CU286" i="20"/>
  <c r="CU287" i="20"/>
  <c r="CU288" i="20"/>
  <c r="CU289" i="20"/>
  <c r="CU290" i="20"/>
  <c r="CU291" i="20"/>
  <c r="CU292" i="20"/>
  <c r="CU293" i="20"/>
  <c r="CU294" i="20"/>
  <c r="CU295" i="20"/>
  <c r="CU296" i="20"/>
  <c r="CU297" i="20"/>
  <c r="CU298" i="20"/>
  <c r="CU299" i="20"/>
  <c r="CU300" i="20"/>
  <c r="CU301" i="20"/>
  <c r="CU302" i="20"/>
  <c r="CU303" i="20"/>
  <c r="CU304" i="20"/>
  <c r="CU305" i="20"/>
  <c r="CU306" i="20"/>
  <c r="CU307" i="20"/>
  <c r="CU308" i="20"/>
  <c r="CU309" i="20"/>
  <c r="CU310" i="20"/>
  <c r="CU311" i="20"/>
  <c r="CU312" i="20"/>
  <c r="CU313" i="20"/>
  <c r="CU314" i="20"/>
  <c r="CU315" i="20"/>
  <c r="CU316" i="20"/>
  <c r="CU317" i="20"/>
  <c r="CU318" i="20"/>
  <c r="CU319" i="20"/>
  <c r="CU320" i="20"/>
  <c r="CU321" i="20"/>
  <c r="CU322" i="20"/>
  <c r="CU323" i="20"/>
  <c r="CU324" i="20"/>
  <c r="CU325" i="20"/>
  <c r="CU326" i="20"/>
  <c r="CU327" i="20"/>
  <c r="CU328" i="20"/>
  <c r="CU329" i="20"/>
  <c r="CU330" i="20"/>
  <c r="CU331" i="20"/>
  <c r="CU332" i="20"/>
  <c r="CU333" i="20"/>
  <c r="CU334" i="20"/>
  <c r="CU335" i="20"/>
  <c r="CU336" i="20"/>
  <c r="CU337" i="20"/>
  <c r="CU338" i="20"/>
  <c r="CU339" i="20"/>
  <c r="CU340" i="20"/>
  <c r="CU341" i="20"/>
  <c r="CU342" i="20"/>
  <c r="CU343" i="20"/>
  <c r="CU344" i="20"/>
  <c r="CU345" i="20"/>
  <c r="CU346" i="20"/>
  <c r="CU347" i="20"/>
  <c r="CU348" i="20"/>
  <c r="CU349" i="20"/>
  <c r="CU350" i="20"/>
  <c r="CU351" i="20"/>
  <c r="CU352" i="20"/>
  <c r="CU353" i="20"/>
  <c r="CU354" i="20"/>
  <c r="CU355" i="20"/>
  <c r="CU356" i="20"/>
  <c r="CU357" i="20"/>
  <c r="CU358" i="20"/>
  <c r="CU359" i="20"/>
  <c r="CU360" i="20"/>
  <c r="CU361" i="20"/>
  <c r="CU362" i="20"/>
  <c r="CU363" i="20"/>
  <c r="CU364" i="20"/>
  <c r="CU365" i="20"/>
  <c r="CU366" i="20"/>
  <c r="CU367" i="20"/>
  <c r="CU368" i="20"/>
  <c r="CU369" i="20"/>
  <c r="CU370" i="20"/>
  <c r="CU371" i="20"/>
  <c r="CU372" i="20"/>
  <c r="CU373" i="20"/>
  <c r="CU374" i="20"/>
  <c r="CU375" i="20"/>
  <c r="CU376" i="20"/>
  <c r="CU377" i="20"/>
  <c r="CU378" i="20"/>
  <c r="CU379" i="20"/>
  <c r="CU380" i="20"/>
  <c r="CU381" i="20"/>
  <c r="CU382" i="20"/>
  <c r="CU383" i="20"/>
  <c r="CU384" i="20"/>
  <c r="CU385" i="20"/>
  <c r="CU386" i="20"/>
  <c r="CU387" i="20"/>
  <c r="CU388" i="20"/>
  <c r="CU389" i="20"/>
  <c r="CU390" i="20"/>
  <c r="CU391" i="20"/>
  <c r="CU392" i="20"/>
  <c r="CU393" i="20"/>
  <c r="CU394" i="20"/>
  <c r="CU395" i="20"/>
  <c r="CU396" i="20"/>
  <c r="CU397" i="20"/>
  <c r="CU398" i="20"/>
  <c r="CU399" i="20"/>
  <c r="CU400" i="20"/>
  <c r="CU401" i="20"/>
  <c r="CU402" i="20"/>
  <c r="CU403" i="20"/>
  <c r="CU404" i="20"/>
  <c r="CU405" i="20"/>
  <c r="CU406" i="20"/>
  <c r="CU407" i="20"/>
  <c r="CU408" i="20"/>
  <c r="CU409" i="20"/>
  <c r="CU410" i="20"/>
  <c r="CU411" i="20"/>
  <c r="CU412" i="20"/>
  <c r="CU413" i="20"/>
  <c r="CU414" i="20"/>
  <c r="CU415" i="20"/>
  <c r="CU416" i="20"/>
  <c r="CU417" i="20"/>
  <c r="CU418" i="20"/>
  <c r="CU419" i="20"/>
  <c r="CU420" i="20"/>
  <c r="CU421" i="20"/>
  <c r="CU422" i="20"/>
  <c r="CU423" i="20"/>
  <c r="CU424" i="20"/>
  <c r="CU425" i="20"/>
  <c r="CU426" i="20"/>
  <c r="CU427" i="20"/>
  <c r="CU428" i="20"/>
  <c r="CU429" i="20"/>
  <c r="CU430" i="20"/>
  <c r="CU431" i="20"/>
  <c r="CU432" i="20"/>
  <c r="CU433" i="20"/>
  <c r="CU434" i="20"/>
  <c r="CU435" i="20"/>
  <c r="CU436" i="20"/>
  <c r="CU437" i="20"/>
  <c r="CU438" i="20"/>
  <c r="CU439" i="20"/>
  <c r="CU440" i="20"/>
  <c r="CU441" i="20"/>
  <c r="CU442" i="20"/>
  <c r="CU443" i="20"/>
  <c r="CU444" i="20"/>
  <c r="CU445" i="20"/>
  <c r="CU446" i="20"/>
  <c r="CU447" i="20"/>
  <c r="CU448" i="20"/>
  <c r="CU449" i="20"/>
  <c r="CU450" i="20"/>
  <c r="CU451" i="20"/>
  <c r="CU452" i="20"/>
  <c r="CU453" i="20"/>
  <c r="CU454" i="20"/>
  <c r="CU455" i="20"/>
  <c r="CU456" i="20"/>
  <c r="CU457" i="20"/>
  <c r="CU458" i="20"/>
  <c r="CU459" i="20"/>
  <c r="CU460" i="20"/>
  <c r="CU461" i="20"/>
  <c r="CU462" i="20"/>
  <c r="CU463" i="20"/>
  <c r="CU464" i="20"/>
  <c r="CU465" i="20"/>
  <c r="CU466" i="20"/>
  <c r="CU467" i="20"/>
  <c r="CU468" i="20"/>
  <c r="CU469" i="20"/>
  <c r="CU470" i="20"/>
  <c r="CU471" i="20"/>
  <c r="CU472" i="20"/>
  <c r="CU473" i="20"/>
  <c r="CU474" i="20"/>
  <c r="CU475" i="20"/>
  <c r="CU476" i="20"/>
  <c r="CU477" i="20"/>
  <c r="CU478" i="20"/>
  <c r="CU479" i="20"/>
  <c r="CU480" i="20"/>
  <c r="CU481" i="20"/>
  <c r="CU482" i="20"/>
  <c r="CU483" i="20"/>
  <c r="CU484" i="20"/>
  <c r="CU485" i="20"/>
  <c r="CU486" i="20"/>
  <c r="CU487" i="20"/>
  <c r="CU488" i="20"/>
  <c r="CU489" i="20"/>
  <c r="CU490" i="20"/>
  <c r="CU491" i="20"/>
  <c r="CU492" i="20"/>
  <c r="CU493" i="20"/>
  <c r="CU494" i="20"/>
  <c r="CU495" i="20"/>
  <c r="CU496" i="20"/>
  <c r="CU497" i="20"/>
  <c r="CU498" i="20"/>
  <c r="CU499" i="20"/>
  <c r="CU500" i="20"/>
  <c r="CU501" i="20"/>
  <c r="CU502" i="20"/>
  <c r="CU503" i="20"/>
  <c r="CU504" i="20"/>
  <c r="CU505" i="20"/>
  <c r="CU506" i="20"/>
  <c r="CU507" i="20"/>
  <c r="CU508" i="20"/>
  <c r="CU509" i="20"/>
  <c r="CU510" i="20"/>
  <c r="CU511" i="20"/>
  <c r="CU512" i="20"/>
  <c r="CU513" i="20"/>
  <c r="CU514" i="20"/>
  <c r="CU515" i="20"/>
  <c r="CU516" i="20"/>
  <c r="CU517" i="20"/>
  <c r="CU518" i="20"/>
  <c r="CU519" i="20"/>
  <c r="CU520" i="20"/>
  <c r="CU521" i="20"/>
  <c r="CU522" i="20"/>
  <c r="CU523" i="20"/>
  <c r="CU524" i="20"/>
  <c r="CU525" i="20"/>
  <c r="CU526" i="20"/>
  <c r="CU527" i="20"/>
  <c r="CU528" i="20"/>
  <c r="CU529" i="20"/>
  <c r="CU530" i="20"/>
  <c r="CU531" i="20"/>
  <c r="CU532" i="20"/>
  <c r="CU533" i="20"/>
  <c r="CU534" i="20"/>
  <c r="CU535" i="20"/>
  <c r="CU536" i="20"/>
  <c r="CU537" i="20"/>
  <c r="CU538" i="20"/>
  <c r="CU539" i="20"/>
  <c r="CU540" i="20"/>
  <c r="CU541" i="20"/>
  <c r="CU542" i="20"/>
  <c r="CU543" i="20"/>
  <c r="CU544" i="20"/>
  <c r="CU545" i="20"/>
  <c r="CU546" i="20"/>
  <c r="CU547" i="20"/>
  <c r="CU548" i="20"/>
  <c r="CU549" i="20"/>
  <c r="CU550" i="20"/>
  <c r="CU551" i="20"/>
  <c r="CU552" i="20"/>
  <c r="CU553" i="20"/>
  <c r="CU554" i="20"/>
  <c r="CU555" i="20"/>
  <c r="CU556" i="20"/>
  <c r="CU557" i="20"/>
  <c r="CU558" i="20"/>
  <c r="CU559" i="20"/>
  <c r="CU560" i="20"/>
  <c r="CU561" i="20"/>
  <c r="CU562" i="20"/>
  <c r="CU563" i="20"/>
  <c r="CU564" i="20"/>
  <c r="CU565" i="20"/>
  <c r="CT2" i="20"/>
  <c r="CT3" i="20"/>
  <c r="CT4" i="20"/>
  <c r="CT5" i="20"/>
  <c r="CT6" i="20"/>
  <c r="CT7" i="20"/>
  <c r="CT8" i="20"/>
  <c r="CT9" i="20"/>
  <c r="CT10" i="20"/>
  <c r="CT11" i="20"/>
  <c r="CT12" i="20"/>
  <c r="CT13" i="20"/>
  <c r="CT14" i="20"/>
  <c r="CT15" i="20"/>
  <c r="CT16" i="20"/>
  <c r="CT17" i="20"/>
  <c r="CT18" i="20"/>
  <c r="CT19" i="20"/>
  <c r="CT20" i="20"/>
  <c r="CT21" i="20"/>
  <c r="CT22" i="20"/>
  <c r="CT23" i="20"/>
  <c r="CT24" i="20"/>
  <c r="CT25" i="20"/>
  <c r="CT26" i="20"/>
  <c r="CT27" i="20"/>
  <c r="CT28" i="20"/>
  <c r="CT29" i="20"/>
  <c r="CT30" i="20"/>
  <c r="CT31" i="20"/>
  <c r="CT32" i="20"/>
  <c r="CT33" i="20"/>
  <c r="CT34" i="20"/>
  <c r="CT35" i="20"/>
  <c r="CT36" i="20"/>
  <c r="CT37" i="20"/>
  <c r="CT38" i="20"/>
  <c r="CT39" i="20"/>
  <c r="CT40" i="20"/>
  <c r="CT41" i="20"/>
  <c r="CT42" i="20"/>
  <c r="CT43" i="20"/>
  <c r="CT44" i="20"/>
  <c r="CT45" i="20"/>
  <c r="CT46" i="20"/>
  <c r="CT47" i="20"/>
  <c r="CT48" i="20"/>
  <c r="CT49" i="20"/>
  <c r="CT50" i="20"/>
  <c r="CT51" i="20"/>
  <c r="CT52" i="20"/>
  <c r="CT53" i="20"/>
  <c r="CT54" i="20"/>
  <c r="CT55" i="20"/>
  <c r="CT56" i="20"/>
  <c r="CT57" i="20"/>
  <c r="CT58" i="20"/>
  <c r="CT59" i="20"/>
  <c r="CT60" i="20"/>
  <c r="CT61" i="20"/>
  <c r="CT62" i="20"/>
  <c r="CT63" i="20"/>
  <c r="CT64" i="20"/>
  <c r="CT65" i="20"/>
  <c r="CT66" i="20"/>
  <c r="CT67" i="20"/>
  <c r="CT68" i="20"/>
  <c r="CT69" i="20"/>
  <c r="CT70" i="20"/>
  <c r="CT71" i="20"/>
  <c r="CT72" i="20"/>
  <c r="CT73" i="20"/>
  <c r="CT74" i="20"/>
  <c r="CT75" i="20"/>
  <c r="CT76" i="20"/>
  <c r="CT77" i="20"/>
  <c r="CT78" i="20"/>
  <c r="CT79" i="20"/>
  <c r="CT80" i="20"/>
  <c r="CT81" i="20"/>
  <c r="CT82" i="20"/>
  <c r="CT83" i="20"/>
  <c r="CT84" i="20"/>
  <c r="CT85" i="20"/>
  <c r="CT86" i="20"/>
  <c r="CT87" i="20"/>
  <c r="CT88" i="20"/>
  <c r="CT89" i="20"/>
  <c r="CT90" i="20"/>
  <c r="CT91" i="20"/>
  <c r="CT92" i="20"/>
  <c r="CT93" i="20"/>
  <c r="CT94" i="20"/>
  <c r="CT95" i="20"/>
  <c r="CT96" i="20"/>
  <c r="CT97" i="20"/>
  <c r="CT98" i="20"/>
  <c r="CT99" i="20"/>
  <c r="CT100" i="20"/>
  <c r="CT101" i="20"/>
  <c r="CT102" i="20"/>
  <c r="CT103" i="20"/>
  <c r="CT104" i="20"/>
  <c r="CT105" i="20"/>
  <c r="CT106" i="20"/>
  <c r="CT107" i="20"/>
  <c r="CT108" i="20"/>
  <c r="CT109" i="20"/>
  <c r="CT110" i="20"/>
  <c r="CT111" i="20"/>
  <c r="CT112" i="20"/>
  <c r="CT113" i="20"/>
  <c r="CT114" i="20"/>
  <c r="CT115" i="20"/>
  <c r="CT116" i="20"/>
  <c r="CT117" i="20"/>
  <c r="CT118" i="20"/>
  <c r="CT119" i="20"/>
  <c r="CT120" i="20"/>
  <c r="CT121" i="20"/>
  <c r="CT122" i="20"/>
  <c r="CT123" i="20"/>
  <c r="CT124" i="20"/>
  <c r="CT125" i="20"/>
  <c r="CT126" i="20"/>
  <c r="CT127" i="20"/>
  <c r="CT128" i="20"/>
  <c r="CT129" i="20"/>
  <c r="CT130" i="20"/>
  <c r="CT131" i="20"/>
  <c r="CT132" i="20"/>
  <c r="CT133" i="20"/>
  <c r="CT134" i="20"/>
  <c r="CT135" i="20"/>
  <c r="CT136" i="20"/>
  <c r="CT137" i="20"/>
  <c r="CT138" i="20"/>
  <c r="CT139" i="20"/>
  <c r="CT140" i="20"/>
  <c r="CT141" i="20"/>
  <c r="CT142" i="20"/>
  <c r="CT143" i="20"/>
  <c r="CT144" i="20"/>
  <c r="CT145" i="20"/>
  <c r="CT146" i="20"/>
  <c r="CT147" i="20"/>
  <c r="CT148" i="20"/>
  <c r="CT149" i="20"/>
  <c r="CT150" i="20"/>
  <c r="CT151" i="20"/>
  <c r="CT152" i="20"/>
  <c r="CT153" i="20"/>
  <c r="CT154" i="20"/>
  <c r="CT155" i="20"/>
  <c r="CT156" i="20"/>
  <c r="CT157" i="20"/>
  <c r="CT158" i="20"/>
  <c r="CT159" i="20"/>
  <c r="CT160" i="20"/>
  <c r="CT161" i="20"/>
  <c r="CT162" i="20"/>
  <c r="CT163" i="20"/>
  <c r="CT164" i="20"/>
  <c r="CT165" i="20"/>
  <c r="CT166" i="20"/>
  <c r="CT167" i="20"/>
  <c r="CT168" i="20"/>
  <c r="CT169" i="20"/>
  <c r="CT170" i="20"/>
  <c r="CT171" i="20"/>
  <c r="CT172" i="20"/>
  <c r="CT173" i="20"/>
  <c r="CT174" i="20"/>
  <c r="CT175" i="20"/>
  <c r="CT176" i="20"/>
  <c r="CT177" i="20"/>
  <c r="CT178" i="20"/>
  <c r="CT179" i="20"/>
  <c r="CT180" i="20"/>
  <c r="CT181" i="20"/>
  <c r="CT182" i="20"/>
  <c r="CT183" i="20"/>
  <c r="CT184" i="20"/>
  <c r="CT185" i="20"/>
  <c r="CT186" i="20"/>
  <c r="CT187" i="20"/>
  <c r="CT188" i="20"/>
  <c r="CT189" i="20"/>
  <c r="CT190" i="20"/>
  <c r="CT191" i="20"/>
  <c r="CT192" i="20"/>
  <c r="CT193" i="20"/>
  <c r="CT194" i="20"/>
  <c r="CT195" i="20"/>
  <c r="CT196" i="20"/>
  <c r="CT197" i="20"/>
  <c r="CT198" i="20"/>
  <c r="CT199" i="20"/>
  <c r="CT200" i="20"/>
  <c r="CT201" i="20"/>
  <c r="CT202" i="20"/>
  <c r="CT203" i="20"/>
  <c r="CT204" i="20"/>
  <c r="CT205" i="20"/>
  <c r="CT206" i="20"/>
  <c r="CT207" i="20"/>
  <c r="CT208" i="20"/>
  <c r="CT209" i="20"/>
  <c r="CT210" i="20"/>
  <c r="CT211" i="20"/>
  <c r="CT212" i="20"/>
  <c r="CT213" i="20"/>
  <c r="CT214" i="20"/>
  <c r="CT215" i="20"/>
  <c r="CT216" i="20"/>
  <c r="CT217" i="20"/>
  <c r="CT218" i="20"/>
  <c r="CT219" i="20"/>
  <c r="CT220" i="20"/>
  <c r="CT221" i="20"/>
  <c r="CT222" i="20"/>
  <c r="CT223" i="20"/>
  <c r="CT224" i="20"/>
  <c r="CT225" i="20"/>
  <c r="CT226" i="20"/>
  <c r="CT227" i="20"/>
  <c r="CT228" i="20"/>
  <c r="CT229" i="20"/>
  <c r="CT230" i="20"/>
  <c r="CT231" i="20"/>
  <c r="CT232" i="20"/>
  <c r="CT233" i="20"/>
  <c r="CT234" i="20"/>
  <c r="CT235" i="20"/>
  <c r="CT236" i="20"/>
  <c r="CT237" i="20"/>
  <c r="CT238" i="20"/>
  <c r="CT239" i="20"/>
  <c r="CT240" i="20"/>
  <c r="CT241" i="20"/>
  <c r="CT242" i="20"/>
  <c r="CT243" i="20"/>
  <c r="CT244" i="20"/>
  <c r="CT245" i="20"/>
  <c r="CT246" i="20"/>
  <c r="CT247" i="20"/>
  <c r="CT248" i="20"/>
  <c r="CT249" i="20"/>
  <c r="CT250" i="20"/>
  <c r="CT251" i="20"/>
  <c r="CT252" i="20"/>
  <c r="CT253" i="20"/>
  <c r="CT254" i="20"/>
  <c r="CT255" i="20"/>
  <c r="CT256" i="20"/>
  <c r="CT257" i="20"/>
  <c r="CT258" i="20"/>
  <c r="CT259" i="20"/>
  <c r="CT260" i="20"/>
  <c r="CT261" i="20"/>
  <c r="CT262" i="20"/>
  <c r="CT263" i="20"/>
  <c r="CT264" i="20"/>
  <c r="CT265" i="20"/>
  <c r="CT266" i="20"/>
  <c r="CT267" i="20"/>
  <c r="CT268" i="20"/>
  <c r="CT269" i="20"/>
  <c r="CT270" i="20"/>
  <c r="CT271" i="20"/>
  <c r="CT272" i="20"/>
  <c r="CT273" i="20"/>
  <c r="CT274" i="20"/>
  <c r="CT275" i="20"/>
  <c r="CT276" i="20"/>
  <c r="CT277" i="20"/>
  <c r="CT278" i="20"/>
  <c r="CT279" i="20"/>
  <c r="CT280" i="20"/>
  <c r="CT281" i="20"/>
  <c r="CT282" i="20"/>
  <c r="CT283" i="20"/>
  <c r="CT284" i="20"/>
  <c r="CT285" i="20"/>
  <c r="CT286" i="20"/>
  <c r="CT287" i="20"/>
  <c r="CT288" i="20"/>
  <c r="CT289" i="20"/>
  <c r="CT290" i="20"/>
  <c r="CT291" i="20"/>
  <c r="CT292" i="20"/>
  <c r="CT293" i="20"/>
  <c r="CT294" i="20"/>
  <c r="CT295" i="20"/>
  <c r="CT296" i="20"/>
  <c r="CT297" i="20"/>
  <c r="CT298" i="20"/>
  <c r="CT299" i="20"/>
  <c r="CT300" i="20"/>
  <c r="CT301" i="20"/>
  <c r="CT302" i="20"/>
  <c r="CT303" i="20"/>
  <c r="CT304" i="20"/>
  <c r="CT305" i="20"/>
  <c r="CT306" i="20"/>
  <c r="CT307" i="20"/>
  <c r="CT308" i="20"/>
  <c r="CT309" i="20"/>
  <c r="CT310" i="20"/>
  <c r="CT311" i="20"/>
  <c r="CT312" i="20"/>
  <c r="CT313" i="20"/>
  <c r="CT314" i="20"/>
  <c r="CT315" i="20"/>
  <c r="CT316" i="20"/>
  <c r="CT317" i="20"/>
  <c r="CT318" i="20"/>
  <c r="CT319" i="20"/>
  <c r="CT320" i="20"/>
  <c r="CT321" i="20"/>
  <c r="CT322" i="20"/>
  <c r="CT323" i="20"/>
  <c r="CT324" i="20"/>
  <c r="CT325" i="20"/>
  <c r="CT326" i="20"/>
  <c r="CT327" i="20"/>
  <c r="CT328" i="20"/>
  <c r="CT329" i="20"/>
  <c r="CT330" i="20"/>
  <c r="CT331" i="20"/>
  <c r="CT332" i="20"/>
  <c r="CT333" i="20"/>
  <c r="CT334" i="20"/>
  <c r="CT335" i="20"/>
  <c r="CT336" i="20"/>
  <c r="CT337" i="20"/>
  <c r="CT338" i="20"/>
  <c r="CT339" i="20"/>
  <c r="CT340" i="20"/>
  <c r="CT341" i="20"/>
  <c r="CT342" i="20"/>
  <c r="CT343" i="20"/>
  <c r="CT344" i="20"/>
  <c r="CT345" i="20"/>
  <c r="CT346" i="20"/>
  <c r="CT347" i="20"/>
  <c r="CT348" i="20"/>
  <c r="CT349" i="20"/>
  <c r="CT350" i="20"/>
  <c r="CT351" i="20"/>
  <c r="CT352" i="20"/>
  <c r="CT353" i="20"/>
  <c r="CT354" i="20"/>
  <c r="CT355" i="20"/>
  <c r="CT356" i="20"/>
  <c r="CT357" i="20"/>
  <c r="CT358" i="20"/>
  <c r="CT359" i="20"/>
  <c r="CT360" i="20"/>
  <c r="CT361" i="20"/>
  <c r="CT362" i="20"/>
  <c r="CT363" i="20"/>
  <c r="CT364" i="20"/>
  <c r="CT365" i="20"/>
  <c r="CT366" i="20"/>
  <c r="CT367" i="20"/>
  <c r="CT368" i="20"/>
  <c r="CT369" i="20"/>
  <c r="CT370" i="20"/>
  <c r="CT371" i="20"/>
  <c r="CT372" i="20"/>
  <c r="CT373" i="20"/>
  <c r="CT374" i="20"/>
  <c r="CT375" i="20"/>
  <c r="CT376" i="20"/>
  <c r="CT377" i="20"/>
  <c r="CT378" i="20"/>
  <c r="CT379" i="20"/>
  <c r="CT380" i="20"/>
  <c r="CT381" i="20"/>
  <c r="CT382" i="20"/>
  <c r="CT383" i="20"/>
  <c r="CT384" i="20"/>
  <c r="CT385" i="20"/>
  <c r="CT386" i="20"/>
  <c r="CT387" i="20"/>
  <c r="CT388" i="20"/>
  <c r="CT389" i="20"/>
  <c r="CT390" i="20"/>
  <c r="CT391" i="20"/>
  <c r="CT392" i="20"/>
  <c r="CT393" i="20"/>
  <c r="CT394" i="20"/>
  <c r="CT395" i="20"/>
  <c r="CT396" i="20"/>
  <c r="CT397" i="20"/>
  <c r="CT398" i="20"/>
  <c r="CT399" i="20"/>
  <c r="CT400" i="20"/>
  <c r="CT401" i="20"/>
  <c r="CT402" i="20"/>
  <c r="CT403" i="20"/>
  <c r="CT404" i="20"/>
  <c r="CT405" i="20"/>
  <c r="CT406" i="20"/>
  <c r="CT407" i="20"/>
  <c r="CT408" i="20"/>
  <c r="CT409" i="20"/>
  <c r="CT410" i="20"/>
  <c r="CT411" i="20"/>
  <c r="CT412" i="20"/>
  <c r="CT413" i="20"/>
  <c r="CT414" i="20"/>
  <c r="CT415" i="20"/>
  <c r="CT416" i="20"/>
  <c r="CT417" i="20"/>
  <c r="CT418" i="20"/>
  <c r="CT419" i="20"/>
  <c r="CT420" i="20"/>
  <c r="CT421" i="20"/>
  <c r="CT422" i="20"/>
  <c r="CT423" i="20"/>
  <c r="CT424" i="20"/>
  <c r="CT425" i="20"/>
  <c r="CT426" i="20"/>
  <c r="CT427" i="20"/>
  <c r="CT428" i="20"/>
  <c r="CT429" i="20"/>
  <c r="CT430" i="20"/>
  <c r="CT431" i="20"/>
  <c r="CT432" i="20"/>
  <c r="CT433" i="20"/>
  <c r="CT434" i="20"/>
  <c r="CT435" i="20"/>
  <c r="CT436" i="20"/>
  <c r="CT437" i="20"/>
  <c r="CT438" i="20"/>
  <c r="CT439" i="20"/>
  <c r="CT440" i="20"/>
  <c r="CT441" i="20"/>
  <c r="CT442" i="20"/>
  <c r="CT443" i="20"/>
  <c r="CT444" i="20"/>
  <c r="CT445" i="20"/>
  <c r="CT446" i="20"/>
  <c r="CT447" i="20"/>
  <c r="CT448" i="20"/>
  <c r="CT449" i="20"/>
  <c r="CT450" i="20"/>
  <c r="CT451" i="20"/>
  <c r="CT452" i="20"/>
  <c r="CT453" i="20"/>
  <c r="CT454" i="20"/>
  <c r="CT455" i="20"/>
  <c r="CT456" i="20"/>
  <c r="CT457" i="20"/>
  <c r="CT458" i="20"/>
  <c r="CT459" i="20"/>
  <c r="CT460" i="20"/>
  <c r="CT461" i="20"/>
  <c r="CT462" i="20"/>
  <c r="CT463" i="20"/>
  <c r="CT464" i="20"/>
  <c r="CT465" i="20"/>
  <c r="CT466" i="20"/>
  <c r="CT467" i="20"/>
  <c r="CT468" i="20"/>
  <c r="CT469" i="20"/>
  <c r="CT470" i="20"/>
  <c r="CT471" i="20"/>
  <c r="CT472" i="20"/>
  <c r="CT473" i="20"/>
  <c r="CT474" i="20"/>
  <c r="CT475" i="20"/>
  <c r="CT476" i="20"/>
  <c r="CT477" i="20"/>
  <c r="CT478" i="20"/>
  <c r="CT479" i="20"/>
  <c r="CT480" i="20"/>
  <c r="CT481" i="20"/>
  <c r="CT482" i="20"/>
  <c r="CT483" i="20"/>
  <c r="CT484" i="20"/>
  <c r="CT485" i="20"/>
  <c r="CT486" i="20"/>
  <c r="CT487" i="20"/>
  <c r="CT488" i="20"/>
  <c r="CT489" i="20"/>
  <c r="CT490" i="20"/>
  <c r="CT491" i="20"/>
  <c r="CT492" i="20"/>
  <c r="CT493" i="20"/>
  <c r="CT494" i="20"/>
  <c r="CT495" i="20"/>
  <c r="CT496" i="20"/>
  <c r="CT497" i="20"/>
  <c r="CT498" i="20"/>
  <c r="CT499" i="20"/>
  <c r="CT500" i="20"/>
  <c r="CT501" i="20"/>
  <c r="CT502" i="20"/>
  <c r="CT503" i="20"/>
  <c r="CT504" i="20"/>
  <c r="CT505" i="20"/>
  <c r="CT506" i="20"/>
  <c r="CT507" i="20"/>
  <c r="CT508" i="20"/>
  <c r="CT509" i="20"/>
  <c r="CT510" i="20"/>
  <c r="CT511" i="20"/>
  <c r="CT512" i="20"/>
  <c r="CT513" i="20"/>
  <c r="CT514" i="20"/>
  <c r="CT515" i="20"/>
  <c r="CT516" i="20"/>
  <c r="CT517" i="20"/>
  <c r="CT518" i="20"/>
  <c r="CT519" i="20"/>
  <c r="CT520" i="20"/>
  <c r="CT521" i="20"/>
  <c r="CT522" i="20"/>
  <c r="CT523" i="20"/>
  <c r="CT524" i="20"/>
  <c r="CT525" i="20"/>
  <c r="CT526" i="20"/>
  <c r="CT527" i="20"/>
  <c r="CT528" i="20"/>
  <c r="CT529" i="20"/>
  <c r="CT530" i="20"/>
  <c r="CT531" i="20"/>
  <c r="CT532" i="20"/>
  <c r="CT533" i="20"/>
  <c r="CT534" i="20"/>
  <c r="CT535" i="20"/>
  <c r="CT536" i="20"/>
  <c r="CT537" i="20"/>
  <c r="CT538" i="20"/>
  <c r="CT539" i="20"/>
  <c r="CT540" i="20"/>
  <c r="CT541" i="20"/>
  <c r="CT542" i="20"/>
  <c r="CT543" i="20"/>
  <c r="CT544" i="20"/>
  <c r="CT545" i="20"/>
  <c r="CT546" i="20"/>
  <c r="CT547" i="20"/>
  <c r="CT548" i="20"/>
  <c r="CT549" i="20"/>
  <c r="CT550" i="20"/>
  <c r="CT551" i="20"/>
  <c r="CT552" i="20"/>
  <c r="CT553" i="20"/>
  <c r="CT554" i="20"/>
  <c r="CT555" i="20"/>
  <c r="CT556" i="20"/>
  <c r="CT557" i="20"/>
  <c r="CT558" i="20"/>
  <c r="CT559" i="20"/>
  <c r="CT560" i="20"/>
  <c r="CT561" i="20"/>
  <c r="CT562" i="20"/>
  <c r="CT563" i="20"/>
  <c r="CT564" i="20"/>
  <c r="CT565" i="20"/>
  <c r="CS2" i="20"/>
  <c r="CS3" i="20"/>
  <c r="CS4" i="20"/>
  <c r="CS5" i="20"/>
  <c r="CS6" i="20"/>
  <c r="CS7" i="20"/>
  <c r="CS8" i="20"/>
  <c r="CS9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S44" i="20"/>
  <c r="CS45" i="20"/>
  <c r="CS46" i="20"/>
  <c r="CS47" i="20"/>
  <c r="CS48" i="20"/>
  <c r="CS49" i="20"/>
  <c r="CS50" i="20"/>
  <c r="CS51" i="20"/>
  <c r="CS52" i="20"/>
  <c r="CS53" i="20"/>
  <c r="CS54" i="20"/>
  <c r="CS55" i="20"/>
  <c r="CS56" i="20"/>
  <c r="CS57" i="20"/>
  <c r="CS58" i="20"/>
  <c r="CS59" i="20"/>
  <c r="CS60" i="20"/>
  <c r="CS61" i="20"/>
  <c r="CS62" i="20"/>
  <c r="CS63" i="20"/>
  <c r="CS64" i="20"/>
  <c r="CS65" i="20"/>
  <c r="CS66" i="20"/>
  <c r="CS67" i="20"/>
  <c r="CS68" i="20"/>
  <c r="CS69" i="20"/>
  <c r="CS70" i="20"/>
  <c r="CS71" i="20"/>
  <c r="CS72" i="20"/>
  <c r="CS73" i="20"/>
  <c r="CS74" i="20"/>
  <c r="CS75" i="20"/>
  <c r="CS76" i="20"/>
  <c r="CS77" i="20"/>
  <c r="CS78" i="20"/>
  <c r="CS79" i="20"/>
  <c r="CS80" i="20"/>
  <c r="CS81" i="20"/>
  <c r="CS82" i="20"/>
  <c r="CS83" i="20"/>
  <c r="CS84" i="20"/>
  <c r="CS85" i="20"/>
  <c r="CS86" i="20"/>
  <c r="CS87" i="20"/>
  <c r="CS88" i="20"/>
  <c r="CS89" i="20"/>
  <c r="CS90" i="20"/>
  <c r="CS91" i="20"/>
  <c r="CS92" i="20"/>
  <c r="CS93" i="20"/>
  <c r="CS94" i="20"/>
  <c r="CS95" i="20"/>
  <c r="CS96" i="20"/>
  <c r="CS97" i="20"/>
  <c r="CS98" i="20"/>
  <c r="CS99" i="20"/>
  <c r="CS100" i="20"/>
  <c r="CS101" i="20"/>
  <c r="CS102" i="20"/>
  <c r="CS103" i="20"/>
  <c r="CS104" i="20"/>
  <c r="CS105" i="20"/>
  <c r="CS106" i="20"/>
  <c r="CS107" i="20"/>
  <c r="CS108" i="20"/>
  <c r="CS109" i="20"/>
  <c r="CS110" i="20"/>
  <c r="CS111" i="20"/>
  <c r="CS112" i="20"/>
  <c r="CS113" i="20"/>
  <c r="CS114" i="20"/>
  <c r="CS115" i="20"/>
  <c r="CS116" i="20"/>
  <c r="CS117" i="20"/>
  <c r="CS118" i="20"/>
  <c r="CS119" i="20"/>
  <c r="CS120" i="20"/>
  <c r="CS121" i="20"/>
  <c r="CS122" i="20"/>
  <c r="CS123" i="20"/>
  <c r="CS124" i="20"/>
  <c r="CS125" i="20"/>
  <c r="CS126" i="20"/>
  <c r="CS127" i="20"/>
  <c r="CS128" i="20"/>
  <c r="CS129" i="20"/>
  <c r="CS130" i="20"/>
  <c r="CS131" i="20"/>
  <c r="CS132" i="20"/>
  <c r="CS133" i="20"/>
  <c r="CS134" i="20"/>
  <c r="CS135" i="20"/>
  <c r="CS136" i="20"/>
  <c r="CS137" i="20"/>
  <c r="CS138" i="20"/>
  <c r="CS139" i="20"/>
  <c r="CS140" i="20"/>
  <c r="CS141" i="20"/>
  <c r="CS142" i="20"/>
  <c r="CS143" i="20"/>
  <c r="CS144" i="20"/>
  <c r="CS145" i="20"/>
  <c r="CS146" i="20"/>
  <c r="CS147" i="20"/>
  <c r="CS148" i="20"/>
  <c r="CS149" i="20"/>
  <c r="CS150" i="20"/>
  <c r="CS151" i="20"/>
  <c r="CS152" i="20"/>
  <c r="CS153" i="20"/>
  <c r="CS154" i="20"/>
  <c r="CS155" i="20"/>
  <c r="CS156" i="20"/>
  <c r="CS157" i="20"/>
  <c r="CS158" i="20"/>
  <c r="CS159" i="20"/>
  <c r="CS160" i="20"/>
  <c r="CS161" i="20"/>
  <c r="CS162" i="20"/>
  <c r="CS163" i="20"/>
  <c r="CS164" i="20"/>
  <c r="CS165" i="20"/>
  <c r="CS166" i="20"/>
  <c r="CS167" i="20"/>
  <c r="CS168" i="20"/>
  <c r="CS169" i="20"/>
  <c r="CS170" i="20"/>
  <c r="CS171" i="20"/>
  <c r="CS172" i="20"/>
  <c r="CS173" i="20"/>
  <c r="CS174" i="20"/>
  <c r="CS175" i="20"/>
  <c r="CS176" i="20"/>
  <c r="CS177" i="20"/>
  <c r="CS178" i="20"/>
  <c r="CS179" i="20"/>
  <c r="CS180" i="20"/>
  <c r="CS181" i="20"/>
  <c r="CS182" i="20"/>
  <c r="CS183" i="20"/>
  <c r="CS184" i="20"/>
  <c r="CS185" i="20"/>
  <c r="CS186" i="20"/>
  <c r="CS187" i="20"/>
  <c r="CS188" i="20"/>
  <c r="CS189" i="20"/>
  <c r="CS190" i="20"/>
  <c r="CS191" i="20"/>
  <c r="CS192" i="20"/>
  <c r="CS193" i="20"/>
  <c r="CS194" i="20"/>
  <c r="CS195" i="20"/>
  <c r="CS196" i="20"/>
  <c r="CS197" i="20"/>
  <c r="CS198" i="20"/>
  <c r="CS199" i="20"/>
  <c r="CS200" i="20"/>
  <c r="CS201" i="20"/>
  <c r="CS202" i="20"/>
  <c r="CS203" i="20"/>
  <c r="CS204" i="20"/>
  <c r="CS205" i="20"/>
  <c r="CS206" i="20"/>
  <c r="CS207" i="20"/>
  <c r="CS208" i="20"/>
  <c r="CS209" i="20"/>
  <c r="CS210" i="20"/>
  <c r="CS211" i="20"/>
  <c r="CS212" i="20"/>
  <c r="CS213" i="20"/>
  <c r="CS214" i="20"/>
  <c r="CS215" i="20"/>
  <c r="CS216" i="20"/>
  <c r="CS217" i="20"/>
  <c r="CS218" i="20"/>
  <c r="CS219" i="20"/>
  <c r="CS220" i="20"/>
  <c r="CS221" i="20"/>
  <c r="CS222" i="20"/>
  <c r="CS223" i="20"/>
  <c r="CS224" i="20"/>
  <c r="CS225" i="20"/>
  <c r="CS226" i="20"/>
  <c r="CS227" i="20"/>
  <c r="CS228" i="20"/>
  <c r="CS229" i="20"/>
  <c r="CS230" i="20"/>
  <c r="CS231" i="20"/>
  <c r="CS232" i="20"/>
  <c r="CS233" i="20"/>
  <c r="CS234" i="20"/>
  <c r="CS235" i="20"/>
  <c r="CS236" i="20"/>
  <c r="CS237" i="20"/>
  <c r="CS238" i="20"/>
  <c r="CS239" i="20"/>
  <c r="CS240" i="20"/>
  <c r="CS241" i="20"/>
  <c r="CS242" i="20"/>
  <c r="CS243" i="20"/>
  <c r="CS244" i="20"/>
  <c r="CS245" i="20"/>
  <c r="CS246" i="20"/>
  <c r="CS247" i="20"/>
  <c r="CS248" i="20"/>
  <c r="CS249" i="20"/>
  <c r="CS250" i="20"/>
  <c r="CS251" i="20"/>
  <c r="CS252" i="20"/>
  <c r="CS253" i="20"/>
  <c r="CS254" i="20"/>
  <c r="CS255" i="20"/>
  <c r="CS256" i="20"/>
  <c r="CS257" i="20"/>
  <c r="CS258" i="20"/>
  <c r="CS259" i="20"/>
  <c r="CS260" i="20"/>
  <c r="CS261" i="20"/>
  <c r="CS262" i="20"/>
  <c r="CS263" i="20"/>
  <c r="CS264" i="20"/>
  <c r="CS265" i="20"/>
  <c r="CS266" i="20"/>
  <c r="CS267" i="20"/>
  <c r="CS268" i="20"/>
  <c r="CS269" i="20"/>
  <c r="CS270" i="20"/>
  <c r="CS271" i="20"/>
  <c r="CS272" i="20"/>
  <c r="CS273" i="20"/>
  <c r="CS274" i="20"/>
  <c r="CS275" i="20"/>
  <c r="CS276" i="20"/>
  <c r="CS277" i="20"/>
  <c r="CS278" i="20"/>
  <c r="CS279" i="20"/>
  <c r="CS280" i="20"/>
  <c r="CS281" i="20"/>
  <c r="CS282" i="20"/>
  <c r="CS283" i="20"/>
  <c r="CS284" i="20"/>
  <c r="CS285" i="20"/>
  <c r="CS286" i="20"/>
  <c r="CS287" i="20"/>
  <c r="CS288" i="20"/>
  <c r="CS289" i="20"/>
  <c r="CS290" i="20"/>
  <c r="CS291" i="20"/>
  <c r="CS292" i="20"/>
  <c r="CS293" i="20"/>
  <c r="CS294" i="20"/>
  <c r="CS295" i="20"/>
  <c r="CS296" i="20"/>
  <c r="CS297" i="20"/>
  <c r="CS298" i="20"/>
  <c r="CS299" i="20"/>
  <c r="CS300" i="20"/>
  <c r="CS301" i="20"/>
  <c r="CS302" i="20"/>
  <c r="CS303" i="20"/>
  <c r="CS304" i="20"/>
  <c r="CS305" i="20"/>
  <c r="CS306" i="20"/>
  <c r="CS307" i="20"/>
  <c r="CS308" i="20"/>
  <c r="CS309" i="20"/>
  <c r="CS310" i="20"/>
  <c r="CS311" i="20"/>
  <c r="CS312" i="20"/>
  <c r="CS313" i="20"/>
  <c r="CS314" i="20"/>
  <c r="CS315" i="20"/>
  <c r="CS316" i="20"/>
  <c r="CS317" i="20"/>
  <c r="CS318" i="20"/>
  <c r="CS319" i="20"/>
  <c r="CS320" i="20"/>
  <c r="CS321" i="20"/>
  <c r="CS322" i="20"/>
  <c r="CS323" i="20"/>
  <c r="CS324" i="20"/>
  <c r="CS325" i="20"/>
  <c r="CS326" i="20"/>
  <c r="CS327" i="20"/>
  <c r="CS328" i="20"/>
  <c r="CS329" i="20"/>
  <c r="CS330" i="20"/>
  <c r="CS331" i="20"/>
  <c r="CS332" i="20"/>
  <c r="CS333" i="20"/>
  <c r="CS334" i="20"/>
  <c r="CS335" i="20"/>
  <c r="CS336" i="20"/>
  <c r="CS337" i="20"/>
  <c r="CS338" i="20"/>
  <c r="CS339" i="20"/>
  <c r="CS340" i="20"/>
  <c r="CS341" i="20"/>
  <c r="CS342" i="20"/>
  <c r="CS343" i="20"/>
  <c r="CS344" i="20"/>
  <c r="CS345" i="20"/>
  <c r="CS346" i="20"/>
  <c r="CS347" i="20"/>
  <c r="CS348" i="20"/>
  <c r="CS349" i="20"/>
  <c r="CS350" i="20"/>
  <c r="CS351" i="20"/>
  <c r="CS352" i="20"/>
  <c r="CS353" i="20"/>
  <c r="CS354" i="20"/>
  <c r="CS355" i="20"/>
  <c r="CS356" i="20"/>
  <c r="CS357" i="20"/>
  <c r="CS358" i="20"/>
  <c r="CS359" i="20"/>
  <c r="CS360" i="20"/>
  <c r="CS361" i="20"/>
  <c r="CS362" i="20"/>
  <c r="CS363" i="20"/>
  <c r="CS364" i="20"/>
  <c r="CS365" i="20"/>
  <c r="CS366" i="20"/>
  <c r="CS367" i="20"/>
  <c r="CS368" i="20"/>
  <c r="CS369" i="20"/>
  <c r="CS370" i="20"/>
  <c r="CS371" i="20"/>
  <c r="CS372" i="20"/>
  <c r="CS373" i="20"/>
  <c r="CS374" i="20"/>
  <c r="CS375" i="20"/>
  <c r="CS376" i="20"/>
  <c r="CS377" i="20"/>
  <c r="CS378" i="20"/>
  <c r="CS379" i="20"/>
  <c r="CS380" i="20"/>
  <c r="CS381" i="20"/>
  <c r="CS382" i="20"/>
  <c r="CS383" i="20"/>
  <c r="CS384" i="20"/>
  <c r="CS385" i="20"/>
  <c r="CS386" i="20"/>
  <c r="CS387" i="20"/>
  <c r="CS388" i="20"/>
  <c r="CS389" i="20"/>
  <c r="CS390" i="20"/>
  <c r="CS391" i="20"/>
  <c r="CS392" i="20"/>
  <c r="CS393" i="20"/>
  <c r="CS394" i="20"/>
  <c r="CS395" i="20"/>
  <c r="CS396" i="20"/>
  <c r="CS397" i="20"/>
  <c r="CS398" i="20"/>
  <c r="CS399" i="20"/>
  <c r="CS400" i="20"/>
  <c r="CS401" i="20"/>
  <c r="CS402" i="20"/>
  <c r="CS403" i="20"/>
  <c r="CS404" i="20"/>
  <c r="CS405" i="20"/>
  <c r="CS406" i="20"/>
  <c r="CS407" i="20"/>
  <c r="CS408" i="20"/>
  <c r="CS409" i="20"/>
  <c r="CS410" i="20"/>
  <c r="CS411" i="20"/>
  <c r="CS412" i="20"/>
  <c r="CS413" i="20"/>
  <c r="CS414" i="20"/>
  <c r="CS415" i="20"/>
  <c r="CS416" i="20"/>
  <c r="CS417" i="20"/>
  <c r="CS418" i="20"/>
  <c r="CS419" i="20"/>
  <c r="CS420" i="20"/>
  <c r="CS421" i="20"/>
  <c r="CS422" i="20"/>
  <c r="CS423" i="20"/>
  <c r="CS424" i="20"/>
  <c r="CS425" i="20"/>
  <c r="CS426" i="20"/>
  <c r="CS427" i="20"/>
  <c r="CS428" i="20"/>
  <c r="CS429" i="20"/>
  <c r="CS430" i="20"/>
  <c r="CS431" i="20"/>
  <c r="CS432" i="20"/>
  <c r="CS433" i="20"/>
  <c r="CS434" i="20"/>
  <c r="CS435" i="20"/>
  <c r="CS436" i="20"/>
  <c r="CS437" i="20"/>
  <c r="CS438" i="20"/>
  <c r="CS439" i="20"/>
  <c r="CS440" i="20"/>
  <c r="CS441" i="20"/>
  <c r="CS442" i="20"/>
  <c r="CS443" i="20"/>
  <c r="CS444" i="20"/>
  <c r="CS445" i="20"/>
  <c r="CS446" i="20"/>
  <c r="CS447" i="20"/>
  <c r="CS448" i="20"/>
  <c r="CS449" i="20"/>
  <c r="CS450" i="20"/>
  <c r="CS451" i="20"/>
  <c r="CS452" i="20"/>
  <c r="CS453" i="20"/>
  <c r="CS454" i="20"/>
  <c r="CS455" i="20"/>
  <c r="CS456" i="20"/>
  <c r="CS457" i="20"/>
  <c r="CS458" i="20"/>
  <c r="CS459" i="20"/>
  <c r="CS460" i="20"/>
  <c r="CS461" i="20"/>
  <c r="CS462" i="20"/>
  <c r="CS463" i="20"/>
  <c r="CS464" i="20"/>
  <c r="CS465" i="20"/>
  <c r="CS466" i="20"/>
  <c r="CS467" i="20"/>
  <c r="CS468" i="20"/>
  <c r="CS469" i="20"/>
  <c r="CS470" i="20"/>
  <c r="CS471" i="20"/>
  <c r="CS472" i="20"/>
  <c r="CS473" i="20"/>
  <c r="CS474" i="20"/>
  <c r="CS475" i="20"/>
  <c r="CS476" i="20"/>
  <c r="CS477" i="20"/>
  <c r="CS478" i="20"/>
  <c r="CS479" i="20"/>
  <c r="CS480" i="20"/>
  <c r="CS481" i="20"/>
  <c r="CS482" i="20"/>
  <c r="CS483" i="20"/>
  <c r="CS484" i="20"/>
  <c r="CS485" i="20"/>
  <c r="CS486" i="20"/>
  <c r="CS487" i="20"/>
  <c r="CS488" i="20"/>
  <c r="CS489" i="20"/>
  <c r="CS490" i="20"/>
  <c r="CS491" i="20"/>
  <c r="CS492" i="20"/>
  <c r="CS493" i="20"/>
  <c r="CS494" i="20"/>
  <c r="CS495" i="20"/>
  <c r="CS496" i="20"/>
  <c r="CS497" i="20"/>
  <c r="CS498" i="20"/>
  <c r="CS499" i="20"/>
  <c r="CS500" i="20"/>
  <c r="CS501" i="20"/>
  <c r="CS502" i="20"/>
  <c r="CS503" i="20"/>
  <c r="CS504" i="20"/>
  <c r="CS505" i="20"/>
  <c r="CS506" i="20"/>
  <c r="CS507" i="20"/>
  <c r="CS508" i="20"/>
  <c r="CS509" i="20"/>
  <c r="CS510" i="20"/>
  <c r="CS511" i="20"/>
  <c r="CS512" i="20"/>
  <c r="CS513" i="20"/>
  <c r="CS514" i="20"/>
  <c r="CS515" i="20"/>
  <c r="CS516" i="20"/>
  <c r="CS517" i="20"/>
  <c r="CS518" i="20"/>
  <c r="CS519" i="20"/>
  <c r="CS520" i="20"/>
  <c r="CS521" i="20"/>
  <c r="CS522" i="20"/>
  <c r="CS523" i="20"/>
  <c r="CS524" i="20"/>
  <c r="CS525" i="20"/>
  <c r="CS526" i="20"/>
  <c r="CS527" i="20"/>
  <c r="CS528" i="20"/>
  <c r="CS529" i="20"/>
  <c r="CS530" i="20"/>
  <c r="CS531" i="20"/>
  <c r="CS532" i="20"/>
  <c r="CS533" i="20"/>
  <c r="CS534" i="20"/>
  <c r="CS535" i="20"/>
  <c r="CS536" i="20"/>
  <c r="CS537" i="20"/>
  <c r="CS538" i="20"/>
  <c r="CS539" i="20"/>
  <c r="CS540" i="20"/>
  <c r="CS541" i="20"/>
  <c r="CS542" i="20"/>
  <c r="CS543" i="20"/>
  <c r="CS544" i="20"/>
  <c r="CS545" i="20"/>
  <c r="CS546" i="20"/>
  <c r="CS547" i="20"/>
  <c r="CS548" i="20"/>
  <c r="CS549" i="20"/>
  <c r="CS550" i="20"/>
  <c r="CS551" i="20"/>
  <c r="CS552" i="20"/>
  <c r="CS553" i="20"/>
  <c r="CS554" i="20"/>
  <c r="CS555" i="20"/>
  <c r="CS556" i="20"/>
  <c r="CS557" i="20"/>
  <c r="CS558" i="20"/>
  <c r="CS559" i="20"/>
  <c r="CS560" i="20"/>
  <c r="CS561" i="20"/>
  <c r="CS562" i="20"/>
  <c r="CS563" i="20"/>
  <c r="CS564" i="20"/>
  <c r="CS565" i="20"/>
  <c r="CR2" i="20"/>
  <c r="CR3" i="20"/>
  <c r="CR4" i="20"/>
  <c r="CR5" i="20"/>
  <c r="CR6" i="20"/>
  <c r="CR7" i="20"/>
  <c r="CR8" i="20"/>
  <c r="CR9" i="20"/>
  <c r="CR10" i="20"/>
  <c r="CR11" i="20"/>
  <c r="CR12" i="20"/>
  <c r="CR13" i="20"/>
  <c r="CR14" i="20"/>
  <c r="CR15" i="20"/>
  <c r="CR16" i="20"/>
  <c r="CR17" i="20"/>
  <c r="CR18" i="20"/>
  <c r="CR19" i="20"/>
  <c r="CR20" i="20"/>
  <c r="CR21" i="20"/>
  <c r="CR22" i="20"/>
  <c r="CR23" i="20"/>
  <c r="CR24" i="20"/>
  <c r="CR25" i="20"/>
  <c r="CR26" i="20"/>
  <c r="CR27" i="20"/>
  <c r="CR28" i="20"/>
  <c r="CR29" i="20"/>
  <c r="CR30" i="20"/>
  <c r="CR31" i="20"/>
  <c r="CR32" i="20"/>
  <c r="CR33" i="20"/>
  <c r="CR34" i="20"/>
  <c r="CR35" i="20"/>
  <c r="CR36" i="20"/>
  <c r="CR37" i="20"/>
  <c r="CR38" i="20"/>
  <c r="CR39" i="20"/>
  <c r="CR40" i="20"/>
  <c r="CR41" i="20"/>
  <c r="CR42" i="20"/>
  <c r="CR43" i="20"/>
  <c r="CR44" i="20"/>
  <c r="CR45" i="20"/>
  <c r="CR46" i="20"/>
  <c r="CR47" i="20"/>
  <c r="CR48" i="20"/>
  <c r="CR49" i="20"/>
  <c r="CR50" i="20"/>
  <c r="CR51" i="20"/>
  <c r="CR52" i="20"/>
  <c r="CR53" i="20"/>
  <c r="CR54" i="20"/>
  <c r="CR55" i="20"/>
  <c r="CR56" i="20"/>
  <c r="CR57" i="20"/>
  <c r="CR58" i="20"/>
  <c r="CR59" i="20"/>
  <c r="CR60" i="20"/>
  <c r="CR61" i="20"/>
  <c r="CR62" i="20"/>
  <c r="CR63" i="20"/>
  <c r="CR64" i="20"/>
  <c r="CR65" i="20"/>
  <c r="CR66" i="20"/>
  <c r="CR67" i="20"/>
  <c r="CR68" i="20"/>
  <c r="CR69" i="20"/>
  <c r="CR70" i="20"/>
  <c r="CR71" i="20"/>
  <c r="CR72" i="20"/>
  <c r="CR73" i="20"/>
  <c r="CR74" i="20"/>
  <c r="CR75" i="20"/>
  <c r="CR76" i="20"/>
  <c r="CR77" i="20"/>
  <c r="CR78" i="20"/>
  <c r="CR79" i="20"/>
  <c r="CR80" i="20"/>
  <c r="CR81" i="20"/>
  <c r="CR82" i="20"/>
  <c r="CR83" i="20"/>
  <c r="CR84" i="20"/>
  <c r="CR85" i="20"/>
  <c r="CR86" i="20"/>
  <c r="CR87" i="20"/>
  <c r="CR88" i="20"/>
  <c r="CR89" i="20"/>
  <c r="CR90" i="20"/>
  <c r="CR91" i="20"/>
  <c r="CR92" i="20"/>
  <c r="CR93" i="20"/>
  <c r="CR94" i="20"/>
  <c r="CR95" i="20"/>
  <c r="CR96" i="20"/>
  <c r="CR97" i="20"/>
  <c r="CR98" i="20"/>
  <c r="CR99" i="20"/>
  <c r="CR100" i="20"/>
  <c r="CR101" i="20"/>
  <c r="CR102" i="20"/>
  <c r="CR103" i="20"/>
  <c r="CR104" i="20"/>
  <c r="CR105" i="20"/>
  <c r="CR106" i="20"/>
  <c r="CR107" i="20"/>
  <c r="CR108" i="20"/>
  <c r="CR109" i="20"/>
  <c r="CR110" i="20"/>
  <c r="CR111" i="20"/>
  <c r="CR112" i="20"/>
  <c r="CR113" i="20"/>
  <c r="CR114" i="20"/>
  <c r="CR115" i="20"/>
  <c r="CR116" i="20"/>
  <c r="CR117" i="20"/>
  <c r="CR118" i="20"/>
  <c r="CR119" i="20"/>
  <c r="CR120" i="20"/>
  <c r="CR121" i="20"/>
  <c r="CR122" i="20"/>
  <c r="CR123" i="20"/>
  <c r="CR124" i="20"/>
  <c r="CR125" i="20"/>
  <c r="CR126" i="20"/>
  <c r="CR127" i="20"/>
  <c r="CR128" i="20"/>
  <c r="CR129" i="20"/>
  <c r="CR130" i="20"/>
  <c r="CR131" i="20"/>
  <c r="CR132" i="20"/>
  <c r="CR133" i="20"/>
  <c r="CR134" i="20"/>
  <c r="CR135" i="20"/>
  <c r="CR136" i="20"/>
  <c r="CR137" i="20"/>
  <c r="CR138" i="20"/>
  <c r="CR139" i="20"/>
  <c r="CR140" i="20"/>
  <c r="CR141" i="20"/>
  <c r="CR142" i="20"/>
  <c r="CR143" i="20"/>
  <c r="CR144" i="20"/>
  <c r="CR145" i="20"/>
  <c r="CR146" i="20"/>
  <c r="CR147" i="20"/>
  <c r="CR148" i="20"/>
  <c r="CR149" i="20"/>
  <c r="CR150" i="20"/>
  <c r="CR151" i="20"/>
  <c r="CR152" i="20"/>
  <c r="CR153" i="20"/>
  <c r="CR154" i="20"/>
  <c r="CR155" i="20"/>
  <c r="CR156" i="20"/>
  <c r="CR157" i="20"/>
  <c r="CR158" i="20"/>
  <c r="CR159" i="20"/>
  <c r="CR160" i="20"/>
  <c r="CR161" i="20"/>
  <c r="CR162" i="20"/>
  <c r="CR163" i="20"/>
  <c r="CR164" i="20"/>
  <c r="CR165" i="20"/>
  <c r="CR166" i="20"/>
  <c r="CR167" i="20"/>
  <c r="CR168" i="20"/>
  <c r="CR169" i="20"/>
  <c r="CR170" i="20"/>
  <c r="CR171" i="20"/>
  <c r="CR172" i="20"/>
  <c r="CR173" i="20"/>
  <c r="CR174" i="20"/>
  <c r="CR175" i="20"/>
  <c r="CR176" i="20"/>
  <c r="CR177" i="20"/>
  <c r="CR178" i="20"/>
  <c r="CR179" i="20"/>
  <c r="CR180" i="20"/>
  <c r="CR181" i="20"/>
  <c r="CR182" i="20"/>
  <c r="CR183" i="20"/>
  <c r="CR184" i="20"/>
  <c r="CR185" i="20"/>
  <c r="CR186" i="20"/>
  <c r="CR187" i="20"/>
  <c r="CR188" i="20"/>
  <c r="CR189" i="20"/>
  <c r="CR190" i="20"/>
  <c r="CR191" i="20"/>
  <c r="CR192" i="20"/>
  <c r="CR193" i="20"/>
  <c r="CR194" i="20"/>
  <c r="CR195" i="20"/>
  <c r="CR196" i="20"/>
  <c r="CR197" i="20"/>
  <c r="CR198" i="20"/>
  <c r="CR199" i="20"/>
  <c r="CR200" i="20"/>
  <c r="CR201" i="20"/>
  <c r="CR202" i="20"/>
  <c r="CR203" i="20"/>
  <c r="CR204" i="20"/>
  <c r="CR205" i="20"/>
  <c r="CR206" i="20"/>
  <c r="CR207" i="20"/>
  <c r="CR208" i="20"/>
  <c r="CR209" i="20"/>
  <c r="CR210" i="20"/>
  <c r="CR211" i="20"/>
  <c r="CR212" i="20"/>
  <c r="CR213" i="20"/>
  <c r="CR214" i="20"/>
  <c r="CR215" i="20"/>
  <c r="CR216" i="20"/>
  <c r="CR217" i="20"/>
  <c r="CR218" i="20"/>
  <c r="CR219" i="20"/>
  <c r="CR220" i="20"/>
  <c r="CR221" i="20"/>
  <c r="CR222" i="20"/>
  <c r="CR223" i="20"/>
  <c r="CR224" i="20"/>
  <c r="CR225" i="20"/>
  <c r="CR226" i="20"/>
  <c r="CR227" i="20"/>
  <c r="CR228" i="20"/>
  <c r="CR229" i="20"/>
  <c r="CR230" i="20"/>
  <c r="CR231" i="20"/>
  <c r="CR232" i="20"/>
  <c r="CR233" i="20"/>
  <c r="CR234" i="20"/>
  <c r="CR235" i="20"/>
  <c r="CR236" i="20"/>
  <c r="CR237" i="20"/>
  <c r="CR238" i="20"/>
  <c r="CR239" i="20"/>
  <c r="CR240" i="20"/>
  <c r="CR241" i="20"/>
  <c r="CR242" i="20"/>
  <c r="CR243" i="20"/>
  <c r="CR244" i="20"/>
  <c r="CR245" i="20"/>
  <c r="CR246" i="20"/>
  <c r="CR247" i="20"/>
  <c r="CR248" i="20"/>
  <c r="CR249" i="20"/>
  <c r="CR250" i="20"/>
  <c r="CR251" i="20"/>
  <c r="CR252" i="20"/>
  <c r="CR253" i="20"/>
  <c r="CR254" i="20"/>
  <c r="CR255" i="20"/>
  <c r="CR256" i="20"/>
  <c r="CR257" i="20"/>
  <c r="CR258" i="20"/>
  <c r="CR259" i="20"/>
  <c r="CR260" i="20"/>
  <c r="CR261" i="20"/>
  <c r="CR262" i="20"/>
  <c r="CR263" i="20"/>
  <c r="CR264" i="20"/>
  <c r="CR265" i="20"/>
  <c r="CR266" i="20"/>
  <c r="CR267" i="20"/>
  <c r="CR268" i="20"/>
  <c r="CR269" i="20"/>
  <c r="CR270" i="20"/>
  <c r="CR271" i="20"/>
  <c r="CR272" i="20"/>
  <c r="CR273" i="20"/>
  <c r="CR274" i="20"/>
  <c r="CR275" i="20"/>
  <c r="CR276" i="20"/>
  <c r="CR277" i="20"/>
  <c r="CR278" i="20"/>
  <c r="CR279" i="20"/>
  <c r="CR280" i="20"/>
  <c r="CR281" i="20"/>
  <c r="CR282" i="20"/>
  <c r="CR283" i="20"/>
  <c r="CR284" i="20"/>
  <c r="CR285" i="20"/>
  <c r="CR286" i="20"/>
  <c r="CR287" i="20"/>
  <c r="CR288" i="20"/>
  <c r="CR289" i="20"/>
  <c r="CR290" i="20"/>
  <c r="CR291" i="20"/>
  <c r="CR292" i="20"/>
  <c r="CR293" i="20"/>
  <c r="CR294" i="20"/>
  <c r="CR295" i="20"/>
  <c r="CR296" i="20"/>
  <c r="CR297" i="20"/>
  <c r="CR298" i="20"/>
  <c r="CR299" i="20"/>
  <c r="CR300" i="20"/>
  <c r="CR301" i="20"/>
  <c r="CR302" i="20"/>
  <c r="CR303" i="20"/>
  <c r="CR304" i="20"/>
  <c r="CR305" i="20"/>
  <c r="CR306" i="20"/>
  <c r="CR307" i="20"/>
  <c r="CR308" i="20"/>
  <c r="CR309" i="20"/>
  <c r="CR310" i="20"/>
  <c r="CR311" i="20"/>
  <c r="CR312" i="20"/>
  <c r="CR313" i="20"/>
  <c r="CR314" i="20"/>
  <c r="CR315" i="20"/>
  <c r="CR316" i="20"/>
  <c r="CR317" i="20"/>
  <c r="CR318" i="20"/>
  <c r="CR319" i="20"/>
  <c r="CR320" i="20"/>
  <c r="CR321" i="20"/>
  <c r="CR322" i="20"/>
  <c r="CR323" i="20"/>
  <c r="CR324" i="20"/>
  <c r="CR325" i="20"/>
  <c r="CR326" i="20"/>
  <c r="CR327" i="20"/>
  <c r="CR328" i="20"/>
  <c r="CR329" i="20"/>
  <c r="CR330" i="20"/>
  <c r="CR331" i="20"/>
  <c r="CR332" i="20"/>
  <c r="CR333" i="20"/>
  <c r="CR334" i="20"/>
  <c r="CR335" i="20"/>
  <c r="CR336" i="20"/>
  <c r="CR337" i="20"/>
  <c r="CR338" i="20"/>
  <c r="CR339" i="20"/>
  <c r="CR340" i="20"/>
  <c r="CR341" i="20"/>
  <c r="CR342" i="20"/>
  <c r="CR343" i="20"/>
  <c r="CR344" i="20"/>
  <c r="CR345" i="20"/>
  <c r="CR346" i="20"/>
  <c r="CR347" i="20"/>
  <c r="CR348" i="20"/>
  <c r="CR349" i="20"/>
  <c r="CR350" i="20"/>
  <c r="CR351" i="20"/>
  <c r="CR352" i="20"/>
  <c r="CR353" i="20"/>
  <c r="CR354" i="20"/>
  <c r="CR355" i="20"/>
  <c r="CR356" i="20"/>
  <c r="CR357" i="20"/>
  <c r="CR358" i="20"/>
  <c r="CR359" i="20"/>
  <c r="CR360" i="20"/>
  <c r="CR361" i="20"/>
  <c r="CR362" i="20"/>
  <c r="CR363" i="20"/>
  <c r="CR364" i="20"/>
  <c r="CR365" i="20"/>
  <c r="CR366" i="20"/>
  <c r="CR367" i="20"/>
  <c r="CR368" i="20"/>
  <c r="CR369" i="20"/>
  <c r="CR370" i="20"/>
  <c r="CR371" i="20"/>
  <c r="CR372" i="20"/>
  <c r="CR373" i="20"/>
  <c r="CR374" i="20"/>
  <c r="CR375" i="20"/>
  <c r="CR376" i="20"/>
  <c r="CR377" i="20"/>
  <c r="CR378" i="20"/>
  <c r="CR379" i="20"/>
  <c r="CR380" i="20"/>
  <c r="CR381" i="20"/>
  <c r="CR382" i="20"/>
  <c r="CR383" i="20"/>
  <c r="CR384" i="20"/>
  <c r="CR385" i="20"/>
  <c r="CR386" i="20"/>
  <c r="CR387" i="20"/>
  <c r="CR388" i="20"/>
  <c r="CR389" i="20"/>
  <c r="CR390" i="20"/>
  <c r="CR391" i="20"/>
  <c r="CR392" i="20"/>
  <c r="CR393" i="20"/>
  <c r="CR394" i="20"/>
  <c r="CR395" i="20"/>
  <c r="CR396" i="20"/>
  <c r="CR397" i="20"/>
  <c r="CR398" i="20"/>
  <c r="CR399" i="20"/>
  <c r="CR400" i="20"/>
  <c r="CR401" i="20"/>
  <c r="CR402" i="20"/>
  <c r="CR403" i="20"/>
  <c r="CR404" i="20"/>
  <c r="CR405" i="20"/>
  <c r="CR406" i="20"/>
  <c r="CR407" i="20"/>
  <c r="CR408" i="20"/>
  <c r="CR409" i="20"/>
  <c r="CR410" i="20"/>
  <c r="CR411" i="20"/>
  <c r="CR412" i="20"/>
  <c r="CR413" i="20"/>
  <c r="CR414" i="20"/>
  <c r="CR415" i="20"/>
  <c r="CR416" i="20"/>
  <c r="CR417" i="20"/>
  <c r="CR418" i="20"/>
  <c r="CR419" i="20"/>
  <c r="CR420" i="20"/>
  <c r="CR421" i="20"/>
  <c r="CR422" i="20"/>
  <c r="CR423" i="20"/>
  <c r="CR424" i="20"/>
  <c r="CR425" i="20"/>
  <c r="CR426" i="20"/>
  <c r="CR427" i="20"/>
  <c r="CR428" i="20"/>
  <c r="CR429" i="20"/>
  <c r="CR430" i="20"/>
  <c r="CR431" i="20"/>
  <c r="CR432" i="20"/>
  <c r="CR433" i="20"/>
  <c r="CR434" i="20"/>
  <c r="CR435" i="20"/>
  <c r="CR436" i="20"/>
  <c r="CR437" i="20"/>
  <c r="CR438" i="20"/>
  <c r="CR439" i="20"/>
  <c r="CR440" i="20"/>
  <c r="CR441" i="20"/>
  <c r="CR442" i="20"/>
  <c r="CR443" i="20"/>
  <c r="CR444" i="20"/>
  <c r="CR445" i="20"/>
  <c r="CR446" i="20"/>
  <c r="CR447" i="20"/>
  <c r="CR448" i="20"/>
  <c r="CR449" i="20"/>
  <c r="CR450" i="20"/>
  <c r="CR451" i="20"/>
  <c r="CR452" i="20"/>
  <c r="CR453" i="20"/>
  <c r="CR454" i="20"/>
  <c r="CR455" i="20"/>
  <c r="CR456" i="20"/>
  <c r="CR457" i="20"/>
  <c r="CR458" i="20"/>
  <c r="CR459" i="20"/>
  <c r="CR460" i="20"/>
  <c r="CR461" i="20"/>
  <c r="CR462" i="20"/>
  <c r="CR463" i="20"/>
  <c r="CR464" i="20"/>
  <c r="CR465" i="20"/>
  <c r="CR466" i="20"/>
  <c r="CR467" i="20"/>
  <c r="CR468" i="20"/>
  <c r="CR469" i="20"/>
  <c r="CR470" i="20"/>
  <c r="CR471" i="20"/>
  <c r="CR472" i="20"/>
  <c r="CR473" i="20"/>
  <c r="CR474" i="20"/>
  <c r="CR475" i="20"/>
  <c r="CR476" i="20"/>
  <c r="CR477" i="20"/>
  <c r="CR478" i="20"/>
  <c r="CR479" i="20"/>
  <c r="CR480" i="20"/>
  <c r="CR481" i="20"/>
  <c r="CR482" i="20"/>
  <c r="CR483" i="20"/>
  <c r="CR484" i="20"/>
  <c r="CR485" i="20"/>
  <c r="CR486" i="20"/>
  <c r="CR487" i="20"/>
  <c r="CR488" i="20"/>
  <c r="CR489" i="20"/>
  <c r="CR490" i="20"/>
  <c r="CR491" i="20"/>
  <c r="CR492" i="20"/>
  <c r="CR493" i="20"/>
  <c r="CR494" i="20"/>
  <c r="CR495" i="20"/>
  <c r="CR496" i="20"/>
  <c r="CR497" i="20"/>
  <c r="CR498" i="20"/>
  <c r="CR499" i="20"/>
  <c r="CR500" i="20"/>
  <c r="CR501" i="20"/>
  <c r="CR502" i="20"/>
  <c r="CR503" i="20"/>
  <c r="CR504" i="20"/>
  <c r="CR505" i="20"/>
  <c r="CR506" i="20"/>
  <c r="CR507" i="20"/>
  <c r="CR508" i="20"/>
  <c r="CR509" i="20"/>
  <c r="CR510" i="20"/>
  <c r="CR511" i="20"/>
  <c r="CR512" i="20"/>
  <c r="CR513" i="20"/>
  <c r="CR514" i="20"/>
  <c r="CR515" i="20"/>
  <c r="CR516" i="20"/>
  <c r="CR517" i="20"/>
  <c r="CR518" i="20"/>
  <c r="CR519" i="20"/>
  <c r="CR520" i="20"/>
  <c r="CR521" i="20"/>
  <c r="CR522" i="20"/>
  <c r="CR523" i="20"/>
  <c r="CR524" i="20"/>
  <c r="CR525" i="20"/>
  <c r="CR526" i="20"/>
  <c r="CR527" i="20"/>
  <c r="CR528" i="20"/>
  <c r="CR529" i="20"/>
  <c r="CR530" i="20"/>
  <c r="CR531" i="20"/>
  <c r="CR532" i="20"/>
  <c r="CR533" i="20"/>
  <c r="CR534" i="20"/>
  <c r="CR535" i="20"/>
  <c r="CR536" i="20"/>
  <c r="CR537" i="20"/>
  <c r="CR538" i="20"/>
  <c r="CR539" i="20"/>
  <c r="CR540" i="20"/>
  <c r="CR541" i="20"/>
  <c r="CR542" i="20"/>
  <c r="CR543" i="20"/>
  <c r="CR544" i="20"/>
  <c r="CR545" i="20"/>
  <c r="CR546" i="20"/>
  <c r="CR547" i="20"/>
  <c r="CR548" i="20"/>
  <c r="CR549" i="20"/>
  <c r="CR550" i="20"/>
  <c r="CR551" i="20"/>
  <c r="CR552" i="20"/>
  <c r="CR553" i="20"/>
  <c r="CR554" i="20"/>
  <c r="CR555" i="20"/>
  <c r="CR556" i="20"/>
  <c r="CR557" i="20"/>
  <c r="CR558" i="20"/>
  <c r="CR559" i="20"/>
  <c r="CR560" i="20"/>
  <c r="CR561" i="20"/>
  <c r="CR562" i="20"/>
  <c r="CR563" i="20"/>
  <c r="CR564" i="20"/>
  <c r="CR565" i="20"/>
  <c r="CQ2" i="20"/>
  <c r="CQ3" i="20"/>
  <c r="CQ4" i="20"/>
  <c r="CQ5" i="20"/>
  <c r="CQ6" i="20"/>
  <c r="CQ7" i="20"/>
  <c r="CQ8" i="20"/>
  <c r="CQ9" i="20"/>
  <c r="CQ10" i="20"/>
  <c r="CQ11" i="20"/>
  <c r="CQ12" i="20"/>
  <c r="CQ13" i="20"/>
  <c r="CQ14" i="20"/>
  <c r="CQ15" i="20"/>
  <c r="CQ16" i="20"/>
  <c r="CQ17" i="20"/>
  <c r="CQ18" i="20"/>
  <c r="CQ19" i="20"/>
  <c r="CQ20" i="20"/>
  <c r="CQ21" i="20"/>
  <c r="CQ22" i="20"/>
  <c r="CQ23" i="20"/>
  <c r="CQ24" i="20"/>
  <c r="CQ25" i="20"/>
  <c r="CQ26" i="20"/>
  <c r="CQ27" i="20"/>
  <c r="CQ28" i="20"/>
  <c r="CQ29" i="20"/>
  <c r="CQ30" i="20"/>
  <c r="CQ31" i="20"/>
  <c r="CQ32" i="20"/>
  <c r="CQ33" i="20"/>
  <c r="CQ34" i="20"/>
  <c r="CQ35" i="20"/>
  <c r="CQ36" i="20"/>
  <c r="CQ37" i="20"/>
  <c r="CQ38" i="20"/>
  <c r="CQ39" i="20"/>
  <c r="CQ40" i="20"/>
  <c r="CQ41" i="20"/>
  <c r="CQ42" i="20"/>
  <c r="CQ43" i="20"/>
  <c r="CQ44" i="20"/>
  <c r="CQ45" i="20"/>
  <c r="CQ46" i="20"/>
  <c r="CQ47" i="20"/>
  <c r="CQ48" i="20"/>
  <c r="CQ49" i="20"/>
  <c r="CQ50" i="20"/>
  <c r="CQ51" i="20"/>
  <c r="CQ52" i="20"/>
  <c r="CQ53" i="20"/>
  <c r="CQ54" i="20"/>
  <c r="CQ55" i="20"/>
  <c r="CQ56" i="20"/>
  <c r="CQ57" i="20"/>
  <c r="CQ58" i="20"/>
  <c r="CQ59" i="20"/>
  <c r="CQ60" i="20"/>
  <c r="CQ61" i="20"/>
  <c r="CQ62" i="20"/>
  <c r="CQ63" i="20"/>
  <c r="CQ64" i="20"/>
  <c r="CQ65" i="20"/>
  <c r="CQ66" i="20"/>
  <c r="CQ67" i="20"/>
  <c r="CQ68" i="20"/>
  <c r="CQ69" i="20"/>
  <c r="CQ70" i="20"/>
  <c r="CQ71" i="20"/>
  <c r="CQ72" i="20"/>
  <c r="CQ73" i="20"/>
  <c r="CQ74" i="20"/>
  <c r="CQ75" i="20"/>
  <c r="CQ76" i="20"/>
  <c r="CQ77" i="20"/>
  <c r="CQ78" i="20"/>
  <c r="CQ79" i="20"/>
  <c r="CQ80" i="20"/>
  <c r="CQ81" i="20"/>
  <c r="CQ82" i="20"/>
  <c r="CQ83" i="20"/>
  <c r="CQ84" i="20"/>
  <c r="CQ85" i="20"/>
  <c r="CQ86" i="20"/>
  <c r="CQ87" i="20"/>
  <c r="CQ88" i="20"/>
  <c r="CQ89" i="20"/>
  <c r="CQ90" i="20"/>
  <c r="CQ91" i="20"/>
  <c r="CQ92" i="20"/>
  <c r="CQ93" i="20"/>
  <c r="CQ94" i="20"/>
  <c r="CQ95" i="20"/>
  <c r="CQ96" i="20"/>
  <c r="CQ97" i="20"/>
  <c r="CQ98" i="20"/>
  <c r="CQ99" i="20"/>
  <c r="CQ100" i="20"/>
  <c r="CQ101" i="20"/>
  <c r="CQ102" i="20"/>
  <c r="CQ103" i="20"/>
  <c r="CQ104" i="20"/>
  <c r="CQ105" i="20"/>
  <c r="CQ106" i="20"/>
  <c r="CQ107" i="20"/>
  <c r="CQ108" i="20"/>
  <c r="CQ109" i="20"/>
  <c r="CQ110" i="20"/>
  <c r="CQ111" i="20"/>
  <c r="CQ112" i="20"/>
  <c r="CQ113" i="20"/>
  <c r="CQ114" i="20"/>
  <c r="CQ115" i="20"/>
  <c r="CQ116" i="20"/>
  <c r="CQ117" i="20"/>
  <c r="CQ118" i="20"/>
  <c r="CQ119" i="20"/>
  <c r="CQ120" i="20"/>
  <c r="CQ121" i="20"/>
  <c r="CQ122" i="20"/>
  <c r="CQ123" i="20"/>
  <c r="CQ124" i="20"/>
  <c r="CQ125" i="20"/>
  <c r="CQ126" i="20"/>
  <c r="CQ127" i="20"/>
  <c r="CQ128" i="20"/>
  <c r="CQ129" i="20"/>
  <c r="CQ130" i="20"/>
  <c r="CQ131" i="20"/>
  <c r="CQ132" i="20"/>
  <c r="CQ133" i="20"/>
  <c r="CQ134" i="20"/>
  <c r="CQ135" i="20"/>
  <c r="CQ136" i="20"/>
  <c r="CQ137" i="20"/>
  <c r="CQ138" i="20"/>
  <c r="CQ139" i="20"/>
  <c r="CQ140" i="20"/>
  <c r="CQ141" i="20"/>
  <c r="CQ142" i="20"/>
  <c r="CQ143" i="20"/>
  <c r="CQ144" i="20"/>
  <c r="CQ145" i="20"/>
  <c r="CQ146" i="20"/>
  <c r="CQ147" i="20"/>
  <c r="CQ148" i="20"/>
  <c r="CQ149" i="20"/>
  <c r="CQ150" i="20"/>
  <c r="CQ151" i="20"/>
  <c r="CQ152" i="20"/>
  <c r="CQ153" i="20"/>
  <c r="CQ154" i="20"/>
  <c r="CQ155" i="20"/>
  <c r="CQ156" i="20"/>
  <c r="CQ157" i="20"/>
  <c r="CQ158" i="20"/>
  <c r="CQ159" i="20"/>
  <c r="CQ160" i="20"/>
  <c r="CQ161" i="20"/>
  <c r="CQ162" i="20"/>
  <c r="CQ163" i="20"/>
  <c r="CQ164" i="20"/>
  <c r="CQ165" i="20"/>
  <c r="CQ166" i="20"/>
  <c r="CQ167" i="20"/>
  <c r="CQ168" i="20"/>
  <c r="CQ169" i="20"/>
  <c r="CQ170" i="20"/>
  <c r="CQ171" i="20"/>
  <c r="CQ172" i="20"/>
  <c r="CQ173" i="20"/>
  <c r="CQ174" i="20"/>
  <c r="CQ175" i="20"/>
  <c r="CQ176" i="20"/>
  <c r="CQ177" i="20"/>
  <c r="CQ178" i="20"/>
  <c r="CQ179" i="20"/>
  <c r="CQ180" i="20"/>
  <c r="CQ181" i="20"/>
  <c r="CQ182" i="20"/>
  <c r="CQ183" i="20"/>
  <c r="CQ184" i="20"/>
  <c r="CQ185" i="20"/>
  <c r="CQ186" i="20"/>
  <c r="CQ187" i="20"/>
  <c r="CQ188" i="20"/>
  <c r="CQ189" i="20"/>
  <c r="CQ190" i="20"/>
  <c r="CQ191" i="20"/>
  <c r="CQ192" i="20"/>
  <c r="CQ193" i="20"/>
  <c r="CQ194" i="20"/>
  <c r="CQ195" i="20"/>
  <c r="CQ196" i="20"/>
  <c r="CQ197" i="20"/>
  <c r="CQ198" i="20"/>
  <c r="CQ199" i="20"/>
  <c r="CQ200" i="20"/>
  <c r="CQ201" i="20"/>
  <c r="CQ202" i="20"/>
  <c r="CQ203" i="20"/>
  <c r="CQ204" i="20"/>
  <c r="CQ205" i="20"/>
  <c r="CQ206" i="20"/>
  <c r="CQ207" i="20"/>
  <c r="CQ208" i="20"/>
  <c r="CQ209" i="20"/>
  <c r="CQ210" i="20"/>
  <c r="CQ211" i="20"/>
  <c r="CQ212" i="20"/>
  <c r="CQ213" i="20"/>
  <c r="CQ214" i="20"/>
  <c r="CQ215" i="20"/>
  <c r="CQ216" i="20"/>
  <c r="CQ217" i="20"/>
  <c r="CQ218" i="20"/>
  <c r="CQ219" i="20"/>
  <c r="CQ220" i="20"/>
  <c r="CQ221" i="20"/>
  <c r="CQ222" i="20"/>
  <c r="CQ223" i="20"/>
  <c r="CQ224" i="20"/>
  <c r="CQ225" i="20"/>
  <c r="CQ226" i="20"/>
  <c r="CQ227" i="20"/>
  <c r="CQ228" i="20"/>
  <c r="CQ229" i="20"/>
  <c r="CQ230" i="20"/>
  <c r="CQ231" i="20"/>
  <c r="CQ232" i="20"/>
  <c r="CQ233" i="20"/>
  <c r="CQ234" i="20"/>
  <c r="CQ235" i="20"/>
  <c r="CQ236" i="20"/>
  <c r="CQ237" i="20"/>
  <c r="CQ238" i="20"/>
  <c r="CQ239" i="20"/>
  <c r="CQ240" i="20"/>
  <c r="CQ241" i="20"/>
  <c r="CQ242" i="20"/>
  <c r="CQ243" i="20"/>
  <c r="CQ244" i="20"/>
  <c r="CQ245" i="20"/>
  <c r="CQ246" i="20"/>
  <c r="CQ247" i="20"/>
  <c r="CQ248" i="20"/>
  <c r="CQ249" i="20"/>
  <c r="CQ250" i="20"/>
  <c r="CQ251" i="20"/>
  <c r="CQ252" i="20"/>
  <c r="CQ253" i="20"/>
  <c r="CQ254" i="20"/>
  <c r="CQ255" i="20"/>
  <c r="CQ256" i="20"/>
  <c r="CQ257" i="20"/>
  <c r="CQ258" i="20"/>
  <c r="CQ259" i="20"/>
  <c r="CQ260" i="20"/>
  <c r="CQ261" i="20"/>
  <c r="CQ262" i="20"/>
  <c r="CQ263" i="20"/>
  <c r="CQ264" i="20"/>
  <c r="CQ265" i="20"/>
  <c r="CQ266" i="20"/>
  <c r="CQ267" i="20"/>
  <c r="CQ268" i="20"/>
  <c r="CQ269" i="20"/>
  <c r="CQ270" i="20"/>
  <c r="CQ271" i="20"/>
  <c r="CQ272" i="20"/>
  <c r="CQ273" i="20"/>
  <c r="CQ274" i="20"/>
  <c r="CQ275" i="20"/>
  <c r="CQ276" i="20"/>
  <c r="CQ277" i="20"/>
  <c r="CQ278" i="20"/>
  <c r="CQ279" i="20"/>
  <c r="CQ280" i="20"/>
  <c r="CQ281" i="20"/>
  <c r="CQ282" i="20"/>
  <c r="CQ283" i="20"/>
  <c r="CQ284" i="20"/>
  <c r="CQ285" i="20"/>
  <c r="CQ286" i="20"/>
  <c r="CQ287" i="20"/>
  <c r="CQ288" i="20"/>
  <c r="CQ289" i="20"/>
  <c r="CQ290" i="20"/>
  <c r="CQ291" i="20"/>
  <c r="CQ292" i="20"/>
  <c r="CQ293" i="20"/>
  <c r="CQ294" i="20"/>
  <c r="CQ295" i="20"/>
  <c r="CQ296" i="20"/>
  <c r="CQ297" i="20"/>
  <c r="CQ298" i="20"/>
  <c r="CQ299" i="20"/>
  <c r="CQ300" i="20"/>
  <c r="CQ301" i="20"/>
  <c r="CQ302" i="20"/>
  <c r="CQ303" i="20"/>
  <c r="CQ304" i="20"/>
  <c r="CQ305" i="20"/>
  <c r="CQ306" i="20"/>
  <c r="CQ307" i="20"/>
  <c r="CQ308" i="20"/>
  <c r="CQ309" i="20"/>
  <c r="CQ310" i="20"/>
  <c r="CQ311" i="20"/>
  <c r="CQ312" i="20"/>
  <c r="CQ313" i="20"/>
  <c r="CQ314" i="20"/>
  <c r="CQ315" i="20"/>
  <c r="CQ316" i="20"/>
  <c r="CQ317" i="20"/>
  <c r="CQ318" i="20"/>
  <c r="CQ319" i="20"/>
  <c r="CQ320" i="20"/>
  <c r="CQ321" i="20"/>
  <c r="CQ322" i="20"/>
  <c r="CQ323" i="20"/>
  <c r="CQ324" i="20"/>
  <c r="CQ325" i="20"/>
  <c r="CQ326" i="20"/>
  <c r="CQ327" i="20"/>
  <c r="CQ328" i="20"/>
  <c r="CQ329" i="20"/>
  <c r="CQ330" i="20"/>
  <c r="CQ331" i="20"/>
  <c r="CQ332" i="20"/>
  <c r="CQ333" i="20"/>
  <c r="CQ334" i="20"/>
  <c r="CQ335" i="20"/>
  <c r="CQ336" i="20"/>
  <c r="CQ337" i="20"/>
  <c r="CQ338" i="20"/>
  <c r="CQ339" i="20"/>
  <c r="CQ340" i="20"/>
  <c r="CQ341" i="20"/>
  <c r="CQ342" i="20"/>
  <c r="CQ343" i="20"/>
  <c r="CQ344" i="20"/>
  <c r="CQ345" i="20"/>
  <c r="CQ346" i="20"/>
  <c r="CQ347" i="20"/>
  <c r="CQ348" i="20"/>
  <c r="CQ349" i="20"/>
  <c r="CQ350" i="20"/>
  <c r="CQ351" i="20"/>
  <c r="CQ352" i="20"/>
  <c r="CQ353" i="20"/>
  <c r="CQ354" i="20"/>
  <c r="CQ355" i="20"/>
  <c r="CQ356" i="20"/>
  <c r="CQ357" i="20"/>
  <c r="CQ358" i="20"/>
  <c r="CQ359" i="20"/>
  <c r="CQ360" i="20"/>
  <c r="CQ361" i="20"/>
  <c r="CQ362" i="20"/>
  <c r="CQ363" i="20"/>
  <c r="CQ364" i="20"/>
  <c r="CQ365" i="20"/>
  <c r="CQ366" i="20"/>
  <c r="CQ367" i="20"/>
  <c r="CQ368" i="20"/>
  <c r="CQ369" i="20"/>
  <c r="CQ370" i="20"/>
  <c r="CQ371" i="20"/>
  <c r="CQ372" i="20"/>
  <c r="CQ373" i="20"/>
  <c r="CQ374" i="20"/>
  <c r="CQ375" i="20"/>
  <c r="CQ376" i="20"/>
  <c r="CQ377" i="20"/>
  <c r="CQ378" i="20"/>
  <c r="CQ379" i="20"/>
  <c r="CQ380" i="20"/>
  <c r="CQ381" i="20"/>
  <c r="CQ382" i="20"/>
  <c r="CQ383" i="20"/>
  <c r="CQ384" i="20"/>
  <c r="CQ385" i="20"/>
  <c r="CQ386" i="20"/>
  <c r="CQ387" i="20"/>
  <c r="CQ388" i="20"/>
  <c r="CQ389" i="20"/>
  <c r="CQ390" i="20"/>
  <c r="CQ391" i="20"/>
  <c r="CQ392" i="20"/>
  <c r="CQ393" i="20"/>
  <c r="CQ394" i="20"/>
  <c r="CQ395" i="20"/>
  <c r="CQ396" i="20"/>
  <c r="CQ397" i="20"/>
  <c r="CQ398" i="20"/>
  <c r="CQ399" i="20"/>
  <c r="CQ400" i="20"/>
  <c r="CQ401" i="20"/>
  <c r="CQ402" i="20"/>
  <c r="CQ403" i="20"/>
  <c r="CQ404" i="20"/>
  <c r="CQ405" i="20"/>
  <c r="CQ406" i="20"/>
  <c r="CQ407" i="20"/>
  <c r="CQ408" i="20"/>
  <c r="CQ409" i="20"/>
  <c r="CQ410" i="20"/>
  <c r="CQ411" i="20"/>
  <c r="CQ412" i="20"/>
  <c r="CQ413" i="20"/>
  <c r="CQ414" i="20"/>
  <c r="CQ415" i="20"/>
  <c r="CQ416" i="20"/>
  <c r="CQ417" i="20"/>
  <c r="CQ418" i="20"/>
  <c r="CQ419" i="20"/>
  <c r="CQ420" i="20"/>
  <c r="CQ421" i="20"/>
  <c r="CQ422" i="20"/>
  <c r="CQ423" i="20"/>
  <c r="CQ424" i="20"/>
  <c r="CQ425" i="20"/>
  <c r="CQ426" i="20"/>
  <c r="CQ427" i="20"/>
  <c r="CQ428" i="20"/>
  <c r="CQ429" i="20"/>
  <c r="CQ430" i="20"/>
  <c r="CQ431" i="20"/>
  <c r="CQ432" i="20"/>
  <c r="CQ433" i="20"/>
  <c r="CQ434" i="20"/>
  <c r="CQ435" i="20"/>
  <c r="CQ436" i="20"/>
  <c r="CQ437" i="20"/>
  <c r="CQ438" i="20"/>
  <c r="CQ439" i="20"/>
  <c r="CQ440" i="20"/>
  <c r="CQ441" i="20"/>
  <c r="CQ442" i="20"/>
  <c r="CQ443" i="20"/>
  <c r="CQ444" i="20"/>
  <c r="CQ445" i="20"/>
  <c r="CQ446" i="20"/>
  <c r="CQ447" i="20"/>
  <c r="CQ448" i="20"/>
  <c r="CQ449" i="20"/>
  <c r="CQ450" i="20"/>
  <c r="CQ451" i="20"/>
  <c r="CQ452" i="20"/>
  <c r="CQ453" i="20"/>
  <c r="CQ454" i="20"/>
  <c r="CQ455" i="20"/>
  <c r="CQ456" i="20"/>
  <c r="CQ457" i="20"/>
  <c r="CQ458" i="20"/>
  <c r="CQ459" i="20"/>
  <c r="CQ460" i="20"/>
  <c r="CQ461" i="20"/>
  <c r="CQ462" i="20"/>
  <c r="CQ463" i="20"/>
  <c r="CQ464" i="20"/>
  <c r="CQ465" i="20"/>
  <c r="CQ466" i="20"/>
  <c r="CQ467" i="20"/>
  <c r="CQ468" i="20"/>
  <c r="CQ469" i="20"/>
  <c r="CQ470" i="20"/>
  <c r="CQ471" i="20"/>
  <c r="CQ472" i="20"/>
  <c r="CQ473" i="20"/>
  <c r="CQ474" i="20"/>
  <c r="CQ475" i="20"/>
  <c r="CQ476" i="20"/>
  <c r="CQ477" i="20"/>
  <c r="CQ478" i="20"/>
  <c r="CQ479" i="20"/>
  <c r="CQ480" i="20"/>
  <c r="CQ481" i="20"/>
  <c r="CQ482" i="20"/>
  <c r="CQ483" i="20"/>
  <c r="CQ484" i="20"/>
  <c r="CQ485" i="20"/>
  <c r="CQ486" i="20"/>
  <c r="CQ487" i="20"/>
  <c r="CQ488" i="20"/>
  <c r="CQ489" i="20"/>
  <c r="CQ490" i="20"/>
  <c r="CQ491" i="20"/>
  <c r="CQ492" i="20"/>
  <c r="CQ493" i="20"/>
  <c r="CQ494" i="20"/>
  <c r="CQ495" i="20"/>
  <c r="CQ496" i="20"/>
  <c r="CQ497" i="20"/>
  <c r="CQ498" i="20"/>
  <c r="CQ499" i="20"/>
  <c r="CQ500" i="20"/>
  <c r="CQ501" i="20"/>
  <c r="CQ502" i="20"/>
  <c r="CQ503" i="20"/>
  <c r="CQ504" i="20"/>
  <c r="CQ505" i="20"/>
  <c r="CQ506" i="20"/>
  <c r="CQ507" i="20"/>
  <c r="CQ508" i="20"/>
  <c r="CQ509" i="20"/>
  <c r="CQ510" i="20"/>
  <c r="CQ511" i="20"/>
  <c r="CQ512" i="20"/>
  <c r="CQ513" i="20"/>
  <c r="CQ514" i="20"/>
  <c r="CQ515" i="20"/>
  <c r="CQ516" i="20"/>
  <c r="CQ517" i="20"/>
  <c r="CQ518" i="20"/>
  <c r="CQ519" i="20"/>
  <c r="CQ520" i="20"/>
  <c r="CQ521" i="20"/>
  <c r="CQ522" i="20"/>
  <c r="CQ523" i="20"/>
  <c r="CQ524" i="20"/>
  <c r="CQ525" i="20"/>
  <c r="CQ526" i="20"/>
  <c r="CQ527" i="20"/>
  <c r="CQ528" i="20"/>
  <c r="CQ529" i="20"/>
  <c r="CQ530" i="20"/>
  <c r="CQ531" i="20"/>
  <c r="CQ532" i="20"/>
  <c r="CQ533" i="20"/>
  <c r="CQ534" i="20"/>
  <c r="CQ535" i="20"/>
  <c r="CQ536" i="20"/>
  <c r="CQ537" i="20"/>
  <c r="CQ538" i="20"/>
  <c r="CQ539" i="20"/>
  <c r="CQ540" i="20"/>
  <c r="CQ541" i="20"/>
  <c r="CQ542" i="20"/>
  <c r="CQ543" i="20"/>
  <c r="CQ544" i="20"/>
  <c r="CQ545" i="20"/>
  <c r="CQ546" i="20"/>
  <c r="CQ547" i="20"/>
  <c r="CQ548" i="20"/>
  <c r="CQ549" i="20"/>
  <c r="CQ550" i="20"/>
  <c r="CQ551" i="20"/>
  <c r="CQ552" i="20"/>
  <c r="CQ553" i="20"/>
  <c r="CQ554" i="20"/>
  <c r="CQ555" i="20"/>
  <c r="CQ556" i="20"/>
  <c r="CQ557" i="20"/>
  <c r="CQ558" i="20"/>
  <c r="CQ559" i="20"/>
  <c r="CQ560" i="20"/>
  <c r="CQ561" i="20"/>
  <c r="CQ562" i="20"/>
  <c r="CQ563" i="20"/>
  <c r="CQ564" i="20"/>
  <c r="CQ565" i="20"/>
  <c r="CP2" i="20"/>
  <c r="CP3" i="20"/>
  <c r="CP4" i="20"/>
  <c r="CP5" i="20"/>
  <c r="CP6" i="20"/>
  <c r="CP7" i="20"/>
  <c r="CP8" i="20"/>
  <c r="CP9" i="20"/>
  <c r="CP10" i="20"/>
  <c r="CP11" i="20"/>
  <c r="CP12" i="20"/>
  <c r="CP13" i="20"/>
  <c r="CP14" i="20"/>
  <c r="CP15" i="20"/>
  <c r="CP16" i="20"/>
  <c r="CP17" i="20"/>
  <c r="CP18" i="20"/>
  <c r="CP19" i="20"/>
  <c r="CP20" i="20"/>
  <c r="CP21" i="20"/>
  <c r="CP22" i="20"/>
  <c r="CP23" i="20"/>
  <c r="CP24" i="20"/>
  <c r="CP25" i="20"/>
  <c r="CP26" i="20"/>
  <c r="CP27" i="20"/>
  <c r="CP28" i="20"/>
  <c r="CP29" i="20"/>
  <c r="CP30" i="20"/>
  <c r="CP31" i="20"/>
  <c r="CP32" i="20"/>
  <c r="CP33" i="20"/>
  <c r="CP34" i="20"/>
  <c r="CP35" i="20"/>
  <c r="CP36" i="20"/>
  <c r="CP37" i="20"/>
  <c r="CP38" i="20"/>
  <c r="CP39" i="20"/>
  <c r="CP40" i="20"/>
  <c r="CP41" i="20"/>
  <c r="CP42" i="20"/>
  <c r="CP43" i="20"/>
  <c r="CP44" i="20"/>
  <c r="CP45" i="20"/>
  <c r="CP46" i="20"/>
  <c r="CP47" i="20"/>
  <c r="CP48" i="20"/>
  <c r="CP49" i="20"/>
  <c r="CP50" i="20"/>
  <c r="CP51" i="20"/>
  <c r="CP52" i="20"/>
  <c r="CP53" i="20"/>
  <c r="CP54" i="20"/>
  <c r="CP55" i="20"/>
  <c r="CP56" i="20"/>
  <c r="CP57" i="20"/>
  <c r="CP58" i="20"/>
  <c r="CP59" i="20"/>
  <c r="CP60" i="20"/>
  <c r="CP61" i="20"/>
  <c r="CP62" i="20"/>
  <c r="CP63" i="20"/>
  <c r="CP64" i="20"/>
  <c r="CP65" i="20"/>
  <c r="CP66" i="20"/>
  <c r="CP67" i="20"/>
  <c r="CP68" i="20"/>
  <c r="CP69" i="20"/>
  <c r="CP70" i="20"/>
  <c r="CP71" i="20"/>
  <c r="CP72" i="20"/>
  <c r="CP73" i="20"/>
  <c r="CP74" i="20"/>
  <c r="CP75" i="20"/>
  <c r="CP76" i="20"/>
  <c r="CP77" i="20"/>
  <c r="CP78" i="20"/>
  <c r="CP79" i="20"/>
  <c r="CP80" i="20"/>
  <c r="CP81" i="20"/>
  <c r="CP82" i="20"/>
  <c r="CP83" i="20"/>
  <c r="CP84" i="20"/>
  <c r="CP85" i="20"/>
  <c r="CP86" i="20"/>
  <c r="CP87" i="20"/>
  <c r="CP88" i="20"/>
  <c r="CP89" i="20"/>
  <c r="CP90" i="20"/>
  <c r="CP91" i="20"/>
  <c r="CP92" i="20"/>
  <c r="CP93" i="20"/>
  <c r="CP94" i="20"/>
  <c r="CP95" i="20"/>
  <c r="CP96" i="20"/>
  <c r="CP97" i="20"/>
  <c r="CP98" i="20"/>
  <c r="CP99" i="20"/>
  <c r="CP100" i="20"/>
  <c r="CP101" i="20"/>
  <c r="CP102" i="20"/>
  <c r="CP103" i="20"/>
  <c r="CP104" i="20"/>
  <c r="CP105" i="20"/>
  <c r="CP106" i="20"/>
  <c r="CP107" i="20"/>
  <c r="CP108" i="20"/>
  <c r="CP109" i="20"/>
  <c r="CP110" i="20"/>
  <c r="CP111" i="20"/>
  <c r="CP112" i="20"/>
  <c r="CP113" i="20"/>
  <c r="CP114" i="20"/>
  <c r="CP115" i="20"/>
  <c r="CP116" i="20"/>
  <c r="CP117" i="20"/>
  <c r="CP118" i="20"/>
  <c r="CP119" i="20"/>
  <c r="CP120" i="20"/>
  <c r="CP121" i="20"/>
  <c r="CP122" i="20"/>
  <c r="CP123" i="20"/>
  <c r="CP124" i="20"/>
  <c r="CP125" i="20"/>
  <c r="CP126" i="20"/>
  <c r="CP127" i="20"/>
  <c r="CP128" i="20"/>
  <c r="CP129" i="20"/>
  <c r="CP130" i="20"/>
  <c r="CP131" i="20"/>
  <c r="CP132" i="20"/>
  <c r="CP133" i="20"/>
  <c r="CP134" i="20"/>
  <c r="CP135" i="20"/>
  <c r="CP136" i="20"/>
  <c r="CP137" i="20"/>
  <c r="CP138" i="20"/>
  <c r="CP139" i="20"/>
  <c r="CP140" i="20"/>
  <c r="CP141" i="20"/>
  <c r="CP142" i="20"/>
  <c r="CP143" i="20"/>
  <c r="CP144" i="20"/>
  <c r="CP145" i="20"/>
  <c r="CP146" i="20"/>
  <c r="CP147" i="20"/>
  <c r="CP148" i="20"/>
  <c r="CP149" i="20"/>
  <c r="CP150" i="20"/>
  <c r="CP151" i="20"/>
  <c r="CP152" i="20"/>
  <c r="CP153" i="20"/>
  <c r="CP154" i="20"/>
  <c r="CP155" i="20"/>
  <c r="CP156" i="20"/>
  <c r="CP157" i="20"/>
  <c r="CP158" i="20"/>
  <c r="CP159" i="20"/>
  <c r="CP160" i="20"/>
  <c r="CP161" i="20"/>
  <c r="CP162" i="20"/>
  <c r="CP163" i="20"/>
  <c r="CP164" i="20"/>
  <c r="CP165" i="20"/>
  <c r="CP166" i="20"/>
  <c r="CP167" i="20"/>
  <c r="CP168" i="20"/>
  <c r="CP169" i="20"/>
  <c r="CP170" i="20"/>
  <c r="CP171" i="20"/>
  <c r="CP172" i="20"/>
  <c r="CP173" i="20"/>
  <c r="CP174" i="20"/>
  <c r="CP175" i="20"/>
  <c r="CP176" i="20"/>
  <c r="CP177" i="20"/>
  <c r="CP178" i="20"/>
  <c r="CP179" i="20"/>
  <c r="CP180" i="20"/>
  <c r="CP181" i="20"/>
  <c r="CP182" i="20"/>
  <c r="CP183" i="20"/>
  <c r="CP184" i="20"/>
  <c r="CP185" i="20"/>
  <c r="CP186" i="20"/>
  <c r="CP187" i="20"/>
  <c r="CP188" i="20"/>
  <c r="CP189" i="20"/>
  <c r="CP190" i="20"/>
  <c r="CP191" i="20"/>
  <c r="CP192" i="20"/>
  <c r="CP193" i="20"/>
  <c r="CP194" i="20"/>
  <c r="CP195" i="20"/>
  <c r="CP196" i="20"/>
  <c r="CP197" i="20"/>
  <c r="CP198" i="20"/>
  <c r="CP199" i="20"/>
  <c r="CP200" i="20"/>
  <c r="CP201" i="20"/>
  <c r="CP202" i="20"/>
  <c r="CP203" i="20"/>
  <c r="CP204" i="20"/>
  <c r="CP205" i="20"/>
  <c r="CP206" i="20"/>
  <c r="CP207" i="20"/>
  <c r="CP208" i="20"/>
  <c r="CP209" i="20"/>
  <c r="CP210" i="20"/>
  <c r="CP211" i="20"/>
  <c r="CP212" i="20"/>
  <c r="CP213" i="20"/>
  <c r="CP214" i="20"/>
  <c r="CP215" i="20"/>
  <c r="CP216" i="20"/>
  <c r="CP217" i="20"/>
  <c r="CP218" i="20"/>
  <c r="CP219" i="20"/>
  <c r="CP220" i="20"/>
  <c r="CP221" i="20"/>
  <c r="CP222" i="20"/>
  <c r="CP223" i="20"/>
  <c r="CP224" i="20"/>
  <c r="CP225" i="20"/>
  <c r="CP226" i="20"/>
  <c r="CP227" i="20"/>
  <c r="CP228" i="20"/>
  <c r="CP229" i="20"/>
  <c r="CP230" i="20"/>
  <c r="CP231" i="20"/>
  <c r="CP232" i="20"/>
  <c r="CP233" i="20"/>
  <c r="CP234" i="20"/>
  <c r="CP235" i="20"/>
  <c r="CP236" i="20"/>
  <c r="CP237" i="20"/>
  <c r="CP238" i="20"/>
  <c r="CP239" i="20"/>
  <c r="CP240" i="20"/>
  <c r="CP241" i="20"/>
  <c r="CP242" i="20"/>
  <c r="CP243" i="20"/>
  <c r="CP244" i="20"/>
  <c r="CP245" i="20"/>
  <c r="CP246" i="20"/>
  <c r="CP247" i="20"/>
  <c r="CP248" i="20"/>
  <c r="CP249" i="20"/>
  <c r="CP250" i="20"/>
  <c r="CP251" i="20"/>
  <c r="CP252" i="20"/>
  <c r="CP253" i="20"/>
  <c r="CP254" i="20"/>
  <c r="CP255" i="20"/>
  <c r="CP256" i="20"/>
  <c r="CP257" i="20"/>
  <c r="CP258" i="20"/>
  <c r="CP259" i="20"/>
  <c r="CP260" i="20"/>
  <c r="CP261" i="20"/>
  <c r="CP262" i="20"/>
  <c r="CP263" i="20"/>
  <c r="CP264" i="20"/>
  <c r="CP265" i="20"/>
  <c r="CP266" i="20"/>
  <c r="CP267" i="20"/>
  <c r="CP268" i="20"/>
  <c r="CP269" i="20"/>
  <c r="CP270" i="20"/>
  <c r="CP271" i="20"/>
  <c r="CP272" i="20"/>
  <c r="CP273" i="20"/>
  <c r="CP274" i="20"/>
  <c r="CP275" i="20"/>
  <c r="CP276" i="20"/>
  <c r="CP277" i="20"/>
  <c r="CP278" i="20"/>
  <c r="CP279" i="20"/>
  <c r="CP280" i="20"/>
  <c r="CP281" i="20"/>
  <c r="CP282" i="20"/>
  <c r="CP283" i="20"/>
  <c r="CP284" i="20"/>
  <c r="CP285" i="20"/>
  <c r="CP286" i="20"/>
  <c r="CP287" i="20"/>
  <c r="CP288" i="20"/>
  <c r="CP289" i="20"/>
  <c r="CP290" i="20"/>
  <c r="CP291" i="20"/>
  <c r="CP292" i="20"/>
  <c r="CP293" i="20"/>
  <c r="CP294" i="20"/>
  <c r="CP295" i="20"/>
  <c r="CP296" i="20"/>
  <c r="CP297" i="20"/>
  <c r="CP298" i="20"/>
  <c r="CP299" i="20"/>
  <c r="CP300" i="20"/>
  <c r="CP301" i="20"/>
  <c r="CP302" i="20"/>
  <c r="CP303" i="20"/>
  <c r="CP304" i="20"/>
  <c r="CP305" i="20"/>
  <c r="CP306" i="20"/>
  <c r="CP307" i="20"/>
  <c r="CP308" i="20"/>
  <c r="CP309" i="20"/>
  <c r="CP310" i="20"/>
  <c r="CP311" i="20"/>
  <c r="CP312" i="20"/>
  <c r="CP313" i="20"/>
  <c r="CP314" i="20"/>
  <c r="CP315" i="20"/>
  <c r="CP316" i="20"/>
  <c r="CP317" i="20"/>
  <c r="CP318" i="20"/>
  <c r="CP319" i="20"/>
  <c r="CP320" i="20"/>
  <c r="CP321" i="20"/>
  <c r="CP322" i="20"/>
  <c r="CP323" i="20"/>
  <c r="CP324" i="20"/>
  <c r="CP325" i="20"/>
  <c r="CP326" i="20"/>
  <c r="CP327" i="20"/>
  <c r="CP328" i="20"/>
  <c r="CP329" i="20"/>
  <c r="CP330" i="20"/>
  <c r="CP331" i="20"/>
  <c r="CP332" i="20"/>
  <c r="CP333" i="20"/>
  <c r="CP334" i="20"/>
  <c r="CP335" i="20"/>
  <c r="CP336" i="20"/>
  <c r="CP337" i="20"/>
  <c r="CP338" i="20"/>
  <c r="CP339" i="20"/>
  <c r="CP340" i="20"/>
  <c r="CP341" i="20"/>
  <c r="CP342" i="20"/>
  <c r="CP343" i="20"/>
  <c r="CP344" i="20"/>
  <c r="CP345" i="20"/>
  <c r="CP346" i="20"/>
  <c r="CP347" i="20"/>
  <c r="CP348" i="20"/>
  <c r="CP349" i="20"/>
  <c r="CP350" i="20"/>
  <c r="CP351" i="20"/>
  <c r="CP352" i="20"/>
  <c r="CP353" i="20"/>
  <c r="CP354" i="20"/>
  <c r="CP355" i="20"/>
  <c r="CP356" i="20"/>
  <c r="CP357" i="20"/>
  <c r="CP358" i="20"/>
  <c r="CP359" i="20"/>
  <c r="CP360" i="20"/>
  <c r="CP361" i="20"/>
  <c r="CP362" i="20"/>
  <c r="CP363" i="20"/>
  <c r="CP364" i="20"/>
  <c r="CP365" i="20"/>
  <c r="CP366" i="20"/>
  <c r="CP367" i="20"/>
  <c r="CP368" i="20"/>
  <c r="CP369" i="20"/>
  <c r="CP370" i="20"/>
  <c r="CP371" i="20"/>
  <c r="CP372" i="20"/>
  <c r="CP373" i="20"/>
  <c r="CP374" i="20"/>
  <c r="CP375" i="20"/>
  <c r="CP376" i="20"/>
  <c r="CP377" i="20"/>
  <c r="CP378" i="20"/>
  <c r="CP379" i="20"/>
  <c r="CP380" i="20"/>
  <c r="CP381" i="20"/>
  <c r="CP382" i="20"/>
  <c r="CP383" i="20"/>
  <c r="CP384" i="20"/>
  <c r="CP385" i="20"/>
  <c r="CP386" i="20"/>
  <c r="CP387" i="20"/>
  <c r="CP388" i="20"/>
  <c r="CP389" i="20"/>
  <c r="CP390" i="20"/>
  <c r="CP391" i="20"/>
  <c r="CP392" i="20"/>
  <c r="CP393" i="20"/>
  <c r="CP394" i="20"/>
  <c r="CP395" i="20"/>
  <c r="CP396" i="20"/>
  <c r="CP397" i="20"/>
  <c r="CP398" i="20"/>
  <c r="CP399" i="20"/>
  <c r="CP400" i="20"/>
  <c r="CP401" i="20"/>
  <c r="CP402" i="20"/>
  <c r="CP403" i="20"/>
  <c r="CP404" i="20"/>
  <c r="CP405" i="20"/>
  <c r="CP406" i="20"/>
  <c r="CP407" i="20"/>
  <c r="CP408" i="20"/>
  <c r="CP409" i="20"/>
  <c r="CP410" i="20"/>
  <c r="CP411" i="20"/>
  <c r="CP412" i="20"/>
  <c r="CP413" i="20"/>
  <c r="CP414" i="20"/>
  <c r="CP415" i="20"/>
  <c r="CP416" i="20"/>
  <c r="CP417" i="20"/>
  <c r="CP418" i="20"/>
  <c r="CP419" i="20"/>
  <c r="CP420" i="20"/>
  <c r="CP421" i="20"/>
  <c r="CP422" i="20"/>
  <c r="CP423" i="20"/>
  <c r="CP424" i="20"/>
  <c r="CP425" i="20"/>
  <c r="CP426" i="20"/>
  <c r="CP427" i="20"/>
  <c r="CP428" i="20"/>
  <c r="CP429" i="20"/>
  <c r="CP430" i="20"/>
  <c r="CP431" i="20"/>
  <c r="CP432" i="20"/>
  <c r="CP433" i="20"/>
  <c r="CP434" i="20"/>
  <c r="CP435" i="20"/>
  <c r="CP436" i="20"/>
  <c r="CP437" i="20"/>
  <c r="CP438" i="20"/>
  <c r="CP439" i="20"/>
  <c r="CP440" i="20"/>
  <c r="CP441" i="20"/>
  <c r="CP442" i="20"/>
  <c r="CP443" i="20"/>
  <c r="CP444" i="20"/>
  <c r="CP445" i="20"/>
  <c r="CP446" i="20"/>
  <c r="CP447" i="20"/>
  <c r="CP448" i="20"/>
  <c r="CP449" i="20"/>
  <c r="CP450" i="20"/>
  <c r="CP451" i="20"/>
  <c r="CP452" i="20"/>
  <c r="CP453" i="20"/>
  <c r="CP454" i="20"/>
  <c r="CP455" i="20"/>
  <c r="CP456" i="20"/>
  <c r="CP457" i="20"/>
  <c r="CP458" i="20"/>
  <c r="CP459" i="20"/>
  <c r="CP460" i="20"/>
  <c r="CP461" i="20"/>
  <c r="CP462" i="20"/>
  <c r="CP463" i="20"/>
  <c r="CP464" i="20"/>
  <c r="CP465" i="20"/>
  <c r="CP466" i="20"/>
  <c r="CP467" i="20"/>
  <c r="CP468" i="20"/>
  <c r="CP469" i="20"/>
  <c r="CP470" i="20"/>
  <c r="CP471" i="20"/>
  <c r="CP472" i="20"/>
  <c r="CP473" i="20"/>
  <c r="CP474" i="20"/>
  <c r="CP475" i="20"/>
  <c r="CP476" i="20"/>
  <c r="CP477" i="20"/>
  <c r="CP478" i="20"/>
  <c r="CP479" i="20"/>
  <c r="CP480" i="20"/>
  <c r="CP481" i="20"/>
  <c r="CP482" i="20"/>
  <c r="CP483" i="20"/>
  <c r="CP484" i="20"/>
  <c r="CP485" i="20"/>
  <c r="CP486" i="20"/>
  <c r="CP487" i="20"/>
  <c r="CP488" i="20"/>
  <c r="CP489" i="20"/>
  <c r="CP490" i="20"/>
  <c r="CP491" i="20"/>
  <c r="CP492" i="20"/>
  <c r="CP493" i="20"/>
  <c r="CP494" i="20"/>
  <c r="CP495" i="20"/>
  <c r="CP496" i="20"/>
  <c r="CP497" i="20"/>
  <c r="CP498" i="20"/>
  <c r="CP499" i="20"/>
  <c r="CP500" i="20"/>
  <c r="CP501" i="20"/>
  <c r="CP502" i="20"/>
  <c r="CP503" i="20"/>
  <c r="CP504" i="20"/>
  <c r="CP505" i="20"/>
  <c r="CP506" i="20"/>
  <c r="CP507" i="20"/>
  <c r="CP508" i="20"/>
  <c r="CP509" i="20"/>
  <c r="CP510" i="20"/>
  <c r="CP511" i="20"/>
  <c r="CP512" i="20"/>
  <c r="CP513" i="20"/>
  <c r="CP514" i="20"/>
  <c r="CP515" i="20"/>
  <c r="CP516" i="20"/>
  <c r="CP517" i="20"/>
  <c r="CP518" i="20"/>
  <c r="CP519" i="20"/>
  <c r="CP520" i="20"/>
  <c r="CP521" i="20"/>
  <c r="CP522" i="20"/>
  <c r="CP523" i="20"/>
  <c r="CP524" i="20"/>
  <c r="CP525" i="20"/>
  <c r="CP526" i="20"/>
  <c r="CP527" i="20"/>
  <c r="CP528" i="20"/>
  <c r="CP529" i="20"/>
  <c r="CP530" i="20"/>
  <c r="CP531" i="20"/>
  <c r="CP532" i="20"/>
  <c r="CP533" i="20"/>
  <c r="CP534" i="20"/>
  <c r="CP535" i="20"/>
  <c r="CP536" i="20"/>
  <c r="CP537" i="20"/>
  <c r="CP538" i="20"/>
  <c r="CP539" i="20"/>
  <c r="CP540" i="20"/>
  <c r="CP541" i="20"/>
  <c r="CP542" i="20"/>
  <c r="CP543" i="20"/>
  <c r="CP544" i="20"/>
  <c r="CP545" i="20"/>
  <c r="CP546" i="20"/>
  <c r="CP547" i="20"/>
  <c r="CP548" i="20"/>
  <c r="CP549" i="20"/>
  <c r="CP550" i="20"/>
  <c r="CP551" i="20"/>
  <c r="CP552" i="20"/>
  <c r="CP553" i="20"/>
  <c r="CP554" i="20"/>
  <c r="CP555" i="20"/>
  <c r="CP556" i="20"/>
  <c r="CP557" i="20"/>
  <c r="CP558" i="20"/>
  <c r="CP559" i="20"/>
  <c r="CP560" i="20"/>
  <c r="CP561" i="20"/>
  <c r="CP562" i="20"/>
  <c r="CP563" i="20"/>
  <c r="CP564" i="20"/>
  <c r="CP565" i="20"/>
  <c r="CO2" i="20"/>
  <c r="CO3" i="20"/>
  <c r="CO4" i="20"/>
  <c r="CO5" i="20"/>
  <c r="CO6" i="20"/>
  <c r="CO7" i="20"/>
  <c r="CO8" i="20"/>
  <c r="CO9" i="20"/>
  <c r="CO10" i="20"/>
  <c r="CO11" i="20"/>
  <c r="CO12" i="20"/>
  <c r="CO13" i="20"/>
  <c r="CO14" i="20"/>
  <c r="CO15" i="20"/>
  <c r="CO16" i="20"/>
  <c r="CO17" i="20"/>
  <c r="CO18" i="20"/>
  <c r="CO19" i="20"/>
  <c r="CO20" i="20"/>
  <c r="CO21" i="20"/>
  <c r="CO22" i="20"/>
  <c r="CO23" i="20"/>
  <c r="CO24" i="20"/>
  <c r="CO25" i="20"/>
  <c r="CO26" i="20"/>
  <c r="CO27" i="20"/>
  <c r="CO28" i="20"/>
  <c r="CO29" i="20"/>
  <c r="CO30" i="20"/>
  <c r="CO31" i="20"/>
  <c r="CO32" i="20"/>
  <c r="CO33" i="20"/>
  <c r="CO34" i="20"/>
  <c r="CO35" i="20"/>
  <c r="CO36" i="20"/>
  <c r="CO37" i="20"/>
  <c r="CO38" i="20"/>
  <c r="CO39" i="20"/>
  <c r="CO40" i="20"/>
  <c r="CO41" i="20"/>
  <c r="CO42" i="20"/>
  <c r="CO43" i="20"/>
  <c r="CO44" i="20"/>
  <c r="CO45" i="20"/>
  <c r="CO46" i="20"/>
  <c r="CO47" i="20"/>
  <c r="CO48" i="20"/>
  <c r="CO49" i="20"/>
  <c r="CO50" i="20"/>
  <c r="CO51" i="20"/>
  <c r="CO52" i="20"/>
  <c r="CO53" i="20"/>
  <c r="CO54" i="20"/>
  <c r="CO55" i="20"/>
  <c r="CO56" i="20"/>
  <c r="CO57" i="20"/>
  <c r="CO58" i="20"/>
  <c r="CO59" i="20"/>
  <c r="CO60" i="20"/>
  <c r="CO61" i="20"/>
  <c r="CO62" i="20"/>
  <c r="CO63" i="20"/>
  <c r="CO64" i="20"/>
  <c r="CO65" i="20"/>
  <c r="CO66" i="20"/>
  <c r="CO67" i="20"/>
  <c r="CO68" i="20"/>
  <c r="CO69" i="20"/>
  <c r="CO70" i="20"/>
  <c r="CO71" i="20"/>
  <c r="CO72" i="20"/>
  <c r="CO73" i="20"/>
  <c r="CO74" i="20"/>
  <c r="CO75" i="20"/>
  <c r="CO76" i="20"/>
  <c r="CO77" i="20"/>
  <c r="CO78" i="20"/>
  <c r="CO79" i="20"/>
  <c r="CO80" i="20"/>
  <c r="CO81" i="20"/>
  <c r="CO82" i="20"/>
  <c r="CO83" i="20"/>
  <c r="CO84" i="20"/>
  <c r="CO85" i="20"/>
  <c r="CO86" i="20"/>
  <c r="CO87" i="20"/>
  <c r="CO88" i="20"/>
  <c r="CO89" i="20"/>
  <c r="CO90" i="20"/>
  <c r="CO91" i="20"/>
  <c r="CO92" i="20"/>
  <c r="CO93" i="20"/>
  <c r="CO94" i="20"/>
  <c r="CO95" i="20"/>
  <c r="CO96" i="20"/>
  <c r="CO97" i="20"/>
  <c r="CO98" i="20"/>
  <c r="CO99" i="20"/>
  <c r="CO100" i="20"/>
  <c r="CO101" i="20"/>
  <c r="CO102" i="20"/>
  <c r="CO103" i="20"/>
  <c r="CO104" i="20"/>
  <c r="CO105" i="20"/>
  <c r="CO106" i="20"/>
  <c r="CO107" i="20"/>
  <c r="CO108" i="20"/>
  <c r="CO109" i="20"/>
  <c r="CO110" i="20"/>
  <c r="CO111" i="20"/>
  <c r="CO112" i="20"/>
  <c r="CO113" i="20"/>
  <c r="CO114" i="20"/>
  <c r="CO115" i="20"/>
  <c r="CO116" i="20"/>
  <c r="CO117" i="20"/>
  <c r="CO118" i="20"/>
  <c r="CO119" i="20"/>
  <c r="CO120" i="20"/>
  <c r="CO121" i="20"/>
  <c r="CO122" i="20"/>
  <c r="CO123" i="20"/>
  <c r="CO124" i="20"/>
  <c r="CO125" i="20"/>
  <c r="CO126" i="20"/>
  <c r="CO127" i="20"/>
  <c r="CO128" i="20"/>
  <c r="CO129" i="20"/>
  <c r="CO130" i="20"/>
  <c r="CO131" i="20"/>
  <c r="CO132" i="20"/>
  <c r="CO133" i="20"/>
  <c r="CO134" i="20"/>
  <c r="CO135" i="20"/>
  <c r="CO136" i="20"/>
  <c r="CO137" i="20"/>
  <c r="CO138" i="20"/>
  <c r="CO139" i="20"/>
  <c r="CO140" i="20"/>
  <c r="CO141" i="20"/>
  <c r="CO142" i="20"/>
  <c r="CO143" i="20"/>
  <c r="CO144" i="20"/>
  <c r="CO145" i="20"/>
  <c r="CO146" i="20"/>
  <c r="CO147" i="20"/>
  <c r="CO148" i="20"/>
  <c r="CO149" i="20"/>
  <c r="CO150" i="20"/>
  <c r="CO151" i="20"/>
  <c r="CO152" i="20"/>
  <c r="CO153" i="20"/>
  <c r="CO154" i="20"/>
  <c r="CO155" i="20"/>
  <c r="CO156" i="20"/>
  <c r="CO157" i="20"/>
  <c r="CO158" i="20"/>
  <c r="CO159" i="20"/>
  <c r="CO160" i="20"/>
  <c r="CO161" i="20"/>
  <c r="CO162" i="20"/>
  <c r="CO163" i="20"/>
  <c r="CO164" i="20"/>
  <c r="CO165" i="20"/>
  <c r="CO166" i="20"/>
  <c r="CO167" i="20"/>
  <c r="CO168" i="20"/>
  <c r="CO169" i="20"/>
  <c r="CO170" i="20"/>
  <c r="CO171" i="20"/>
  <c r="CO172" i="20"/>
  <c r="CO173" i="20"/>
  <c r="CO174" i="20"/>
  <c r="CO175" i="20"/>
  <c r="CO176" i="20"/>
  <c r="CO177" i="20"/>
  <c r="CO178" i="20"/>
  <c r="CO179" i="20"/>
  <c r="CO180" i="20"/>
  <c r="CO181" i="20"/>
  <c r="CO182" i="20"/>
  <c r="CO183" i="20"/>
  <c r="CO184" i="20"/>
  <c r="CO185" i="20"/>
  <c r="CO186" i="20"/>
  <c r="CO187" i="20"/>
  <c r="CO188" i="20"/>
  <c r="CO189" i="20"/>
  <c r="CO190" i="20"/>
  <c r="CO191" i="20"/>
  <c r="CO192" i="20"/>
  <c r="CO193" i="20"/>
  <c r="CO194" i="20"/>
  <c r="CO195" i="20"/>
  <c r="CO196" i="20"/>
  <c r="CO197" i="20"/>
  <c r="CO198" i="20"/>
  <c r="CO199" i="20"/>
  <c r="CO200" i="20"/>
  <c r="CO201" i="20"/>
  <c r="CO202" i="20"/>
  <c r="CO203" i="20"/>
  <c r="CO204" i="20"/>
  <c r="CO205" i="20"/>
  <c r="CO206" i="20"/>
  <c r="CO207" i="20"/>
  <c r="CO208" i="20"/>
  <c r="CO209" i="20"/>
  <c r="CO210" i="20"/>
  <c r="CO211" i="20"/>
  <c r="CO212" i="20"/>
  <c r="CO213" i="20"/>
  <c r="CO214" i="20"/>
  <c r="CO215" i="20"/>
  <c r="CO216" i="20"/>
  <c r="CO217" i="20"/>
  <c r="CO218" i="20"/>
  <c r="CO219" i="20"/>
  <c r="CO220" i="20"/>
  <c r="CO221" i="20"/>
  <c r="CO222" i="20"/>
  <c r="CO223" i="20"/>
  <c r="CO224" i="20"/>
  <c r="CO225" i="20"/>
  <c r="CO226" i="20"/>
  <c r="CO227" i="20"/>
  <c r="CO228" i="20"/>
  <c r="CO229" i="20"/>
  <c r="CO230" i="20"/>
  <c r="CO231" i="20"/>
  <c r="CO232" i="20"/>
  <c r="CO233" i="20"/>
  <c r="CO234" i="20"/>
  <c r="CO235" i="20"/>
  <c r="CO236" i="20"/>
  <c r="CO237" i="20"/>
  <c r="CO238" i="20"/>
  <c r="CO239" i="20"/>
  <c r="CO240" i="20"/>
  <c r="CO241" i="20"/>
  <c r="CO242" i="20"/>
  <c r="CO243" i="20"/>
  <c r="CO244" i="20"/>
  <c r="CO245" i="20"/>
  <c r="CO246" i="20"/>
  <c r="CO247" i="20"/>
  <c r="CO248" i="20"/>
  <c r="CO249" i="20"/>
  <c r="CO250" i="20"/>
  <c r="CO251" i="20"/>
  <c r="CO252" i="20"/>
  <c r="CO253" i="20"/>
  <c r="CO254" i="20"/>
  <c r="CO255" i="20"/>
  <c r="CO256" i="20"/>
  <c r="CO257" i="20"/>
  <c r="CO258" i="20"/>
  <c r="CO259" i="20"/>
  <c r="CO260" i="20"/>
  <c r="CO261" i="20"/>
  <c r="CO262" i="20"/>
  <c r="CO263" i="20"/>
  <c r="CO264" i="20"/>
  <c r="CO265" i="20"/>
  <c r="CO266" i="20"/>
  <c r="CO267" i="20"/>
  <c r="CO268" i="20"/>
  <c r="CO269" i="20"/>
  <c r="CO270" i="20"/>
  <c r="CO271" i="20"/>
  <c r="CO272" i="20"/>
  <c r="CO273" i="20"/>
  <c r="CO274" i="20"/>
  <c r="CO275" i="20"/>
  <c r="CO276" i="20"/>
  <c r="CO277" i="20"/>
  <c r="CO278" i="20"/>
  <c r="CO279" i="20"/>
  <c r="CO280" i="20"/>
  <c r="CO281" i="20"/>
  <c r="CO282" i="20"/>
  <c r="CO283" i="20"/>
  <c r="CO284" i="20"/>
  <c r="CO285" i="20"/>
  <c r="CO286" i="20"/>
  <c r="CO287" i="20"/>
  <c r="CO288" i="20"/>
  <c r="CO289" i="20"/>
  <c r="CO290" i="20"/>
  <c r="CO291" i="20"/>
  <c r="CO292" i="20"/>
  <c r="CO293" i="20"/>
  <c r="CO294" i="20"/>
  <c r="CO295" i="20"/>
  <c r="CO296" i="20"/>
  <c r="CO297" i="20"/>
  <c r="CO298" i="20"/>
  <c r="CO299" i="20"/>
  <c r="CO300" i="20"/>
  <c r="CO301" i="20"/>
  <c r="CO302" i="20"/>
  <c r="CO303" i="20"/>
  <c r="CO304" i="20"/>
  <c r="CO305" i="20"/>
  <c r="CO306" i="20"/>
  <c r="CO307" i="20"/>
  <c r="CO308" i="20"/>
  <c r="CO309" i="20"/>
  <c r="CO310" i="20"/>
  <c r="CO311" i="20"/>
  <c r="CO312" i="20"/>
  <c r="CO313" i="20"/>
  <c r="CO314" i="20"/>
  <c r="CO315" i="20"/>
  <c r="CO316" i="20"/>
  <c r="CO317" i="20"/>
  <c r="CO318" i="20"/>
  <c r="CO319" i="20"/>
  <c r="CO320" i="20"/>
  <c r="CO321" i="20"/>
  <c r="CO322" i="20"/>
  <c r="CO323" i="20"/>
  <c r="CO324" i="20"/>
  <c r="CO325" i="20"/>
  <c r="CO326" i="20"/>
  <c r="CO327" i="20"/>
  <c r="CO328" i="20"/>
  <c r="CO329" i="20"/>
  <c r="CO330" i="20"/>
  <c r="CO331" i="20"/>
  <c r="CO332" i="20"/>
  <c r="CO333" i="20"/>
  <c r="CO334" i="20"/>
  <c r="CO335" i="20"/>
  <c r="CO336" i="20"/>
  <c r="CO337" i="20"/>
  <c r="CO338" i="20"/>
  <c r="CO339" i="20"/>
  <c r="CO340" i="20"/>
  <c r="CO341" i="20"/>
  <c r="CO342" i="20"/>
  <c r="CO343" i="20"/>
  <c r="CO344" i="20"/>
  <c r="CO345" i="20"/>
  <c r="CO346" i="20"/>
  <c r="CO347" i="20"/>
  <c r="CO348" i="20"/>
  <c r="CO349" i="20"/>
  <c r="CO350" i="20"/>
  <c r="CO351" i="20"/>
  <c r="CO352" i="20"/>
  <c r="CO353" i="20"/>
  <c r="CO354" i="20"/>
  <c r="CO355" i="20"/>
  <c r="CO356" i="20"/>
  <c r="CO357" i="20"/>
  <c r="CO358" i="20"/>
  <c r="CO359" i="20"/>
  <c r="CO360" i="20"/>
  <c r="CO361" i="20"/>
  <c r="CO362" i="20"/>
  <c r="CO363" i="20"/>
  <c r="CO364" i="20"/>
  <c r="CO365" i="20"/>
  <c r="CO366" i="20"/>
  <c r="CO367" i="20"/>
  <c r="CO368" i="20"/>
  <c r="CO369" i="20"/>
  <c r="CO370" i="20"/>
  <c r="CO371" i="20"/>
  <c r="CO372" i="20"/>
  <c r="CO373" i="20"/>
  <c r="CO374" i="20"/>
  <c r="CO375" i="20"/>
  <c r="CO376" i="20"/>
  <c r="CO377" i="20"/>
  <c r="CO378" i="20"/>
  <c r="CO379" i="20"/>
  <c r="CO380" i="20"/>
  <c r="CO381" i="20"/>
  <c r="CO382" i="20"/>
  <c r="CO383" i="20"/>
  <c r="CO384" i="20"/>
  <c r="CO385" i="20"/>
  <c r="CO386" i="20"/>
  <c r="CO387" i="20"/>
  <c r="CO388" i="20"/>
  <c r="CO389" i="20"/>
  <c r="CO390" i="20"/>
  <c r="CO391" i="20"/>
  <c r="CO392" i="20"/>
  <c r="CO393" i="20"/>
  <c r="CO394" i="20"/>
  <c r="CO395" i="20"/>
  <c r="CO396" i="20"/>
  <c r="CO397" i="20"/>
  <c r="CO398" i="20"/>
  <c r="CO399" i="20"/>
  <c r="CO400" i="20"/>
  <c r="CO401" i="20"/>
  <c r="CO402" i="20"/>
  <c r="CO403" i="20"/>
  <c r="CO404" i="20"/>
  <c r="CO405" i="20"/>
  <c r="CO406" i="20"/>
  <c r="CO407" i="20"/>
  <c r="CO408" i="20"/>
  <c r="CO409" i="20"/>
  <c r="CO410" i="20"/>
  <c r="CO411" i="20"/>
  <c r="CO412" i="20"/>
  <c r="CO413" i="20"/>
  <c r="CO414" i="20"/>
  <c r="CO415" i="20"/>
  <c r="CO416" i="20"/>
  <c r="CO417" i="20"/>
  <c r="CO418" i="20"/>
  <c r="CO419" i="20"/>
  <c r="CO420" i="20"/>
  <c r="CO421" i="20"/>
  <c r="CO422" i="20"/>
  <c r="CO423" i="20"/>
  <c r="CO424" i="20"/>
  <c r="CO425" i="20"/>
  <c r="CO426" i="20"/>
  <c r="CO427" i="20"/>
  <c r="CO428" i="20"/>
  <c r="CO429" i="20"/>
  <c r="CO430" i="20"/>
  <c r="CO431" i="20"/>
  <c r="CO432" i="20"/>
  <c r="CO433" i="20"/>
  <c r="CO434" i="20"/>
  <c r="CO435" i="20"/>
  <c r="CO436" i="20"/>
  <c r="CO437" i="20"/>
  <c r="CO438" i="20"/>
  <c r="CO439" i="20"/>
  <c r="CO440" i="20"/>
  <c r="CO441" i="20"/>
  <c r="CO442" i="20"/>
  <c r="CO443" i="20"/>
  <c r="CO444" i="20"/>
  <c r="CO445" i="20"/>
  <c r="CO446" i="20"/>
  <c r="CO447" i="20"/>
  <c r="CO448" i="20"/>
  <c r="CO449" i="20"/>
  <c r="CO450" i="20"/>
  <c r="CO451" i="20"/>
  <c r="CO452" i="20"/>
  <c r="CO453" i="20"/>
  <c r="CO454" i="20"/>
  <c r="CO455" i="20"/>
  <c r="CO456" i="20"/>
  <c r="CO457" i="20"/>
  <c r="CO458" i="20"/>
  <c r="CO459" i="20"/>
  <c r="CO460" i="20"/>
  <c r="CO461" i="20"/>
  <c r="CO462" i="20"/>
  <c r="CO463" i="20"/>
  <c r="CO464" i="20"/>
  <c r="CO465" i="20"/>
  <c r="CO466" i="20"/>
  <c r="CO467" i="20"/>
  <c r="CO468" i="20"/>
  <c r="CO469" i="20"/>
  <c r="CO470" i="20"/>
  <c r="CO471" i="20"/>
  <c r="CO472" i="20"/>
  <c r="CO473" i="20"/>
  <c r="CO474" i="20"/>
  <c r="CO475" i="20"/>
  <c r="CO476" i="20"/>
  <c r="CO477" i="20"/>
  <c r="CO478" i="20"/>
  <c r="CO479" i="20"/>
  <c r="CO480" i="20"/>
  <c r="CO481" i="20"/>
  <c r="CO482" i="20"/>
  <c r="CO483" i="20"/>
  <c r="CO484" i="20"/>
  <c r="CO485" i="20"/>
  <c r="CO486" i="20"/>
  <c r="CO487" i="20"/>
  <c r="CO488" i="20"/>
  <c r="CO489" i="20"/>
  <c r="CO490" i="20"/>
  <c r="CO491" i="20"/>
  <c r="CO492" i="20"/>
  <c r="CO493" i="20"/>
  <c r="CO494" i="20"/>
  <c r="CO495" i="20"/>
  <c r="CO496" i="20"/>
  <c r="CO497" i="20"/>
  <c r="CO498" i="20"/>
  <c r="CO499" i="20"/>
  <c r="CO500" i="20"/>
  <c r="CO501" i="20"/>
  <c r="CO502" i="20"/>
  <c r="CO503" i="20"/>
  <c r="CO504" i="20"/>
  <c r="CO505" i="20"/>
  <c r="CO506" i="20"/>
  <c r="CO507" i="20"/>
  <c r="CO508" i="20"/>
  <c r="CO509" i="20"/>
  <c r="CO510" i="20"/>
  <c r="CO511" i="20"/>
  <c r="CO512" i="20"/>
  <c r="CO513" i="20"/>
  <c r="CO514" i="20"/>
  <c r="CO515" i="20"/>
  <c r="CO516" i="20"/>
  <c r="CO517" i="20"/>
  <c r="CO518" i="20"/>
  <c r="CO519" i="20"/>
  <c r="CO520" i="20"/>
  <c r="CO521" i="20"/>
  <c r="CO522" i="20"/>
  <c r="CO523" i="20"/>
  <c r="CO524" i="20"/>
  <c r="CO525" i="20"/>
  <c r="CO526" i="20"/>
  <c r="CO527" i="20"/>
  <c r="CO528" i="20"/>
  <c r="CO529" i="20"/>
  <c r="CO530" i="20"/>
  <c r="CO531" i="20"/>
  <c r="CO532" i="20"/>
  <c r="CO533" i="20"/>
  <c r="CO534" i="20"/>
  <c r="CO535" i="20"/>
  <c r="CO536" i="20"/>
  <c r="CO537" i="20"/>
  <c r="CO538" i="20"/>
  <c r="CO539" i="20"/>
  <c r="CO540" i="20"/>
  <c r="CO541" i="20"/>
  <c r="CO542" i="20"/>
  <c r="CO543" i="20"/>
  <c r="CO544" i="20"/>
  <c r="CO545" i="20"/>
  <c r="CO546" i="20"/>
  <c r="CO547" i="20"/>
  <c r="CO548" i="20"/>
  <c r="CO549" i="20"/>
  <c r="CO550" i="20"/>
  <c r="CO551" i="20"/>
  <c r="CO552" i="20"/>
  <c r="CO553" i="20"/>
  <c r="CO554" i="20"/>
  <c r="CO555" i="20"/>
  <c r="CO556" i="20"/>
  <c r="CO557" i="20"/>
  <c r="CO558" i="20"/>
  <c r="CO559" i="20"/>
  <c r="CO560" i="20"/>
  <c r="CO561" i="20"/>
  <c r="CO562" i="20"/>
  <c r="CO563" i="20"/>
  <c r="CO564" i="20"/>
  <c r="CO565" i="20"/>
  <c r="CN2" i="20"/>
  <c r="CN3" i="20"/>
  <c r="CN4" i="20"/>
  <c r="CN5" i="20"/>
  <c r="CN6" i="20"/>
  <c r="CN7" i="20"/>
  <c r="CN8" i="20"/>
  <c r="CN9" i="20"/>
  <c r="CN10" i="20"/>
  <c r="CN11" i="20"/>
  <c r="CN12" i="20"/>
  <c r="CN13" i="20"/>
  <c r="CN14" i="20"/>
  <c r="CN15" i="20"/>
  <c r="CN16" i="20"/>
  <c r="CN17" i="20"/>
  <c r="CN18" i="20"/>
  <c r="CN19" i="20"/>
  <c r="CN20" i="20"/>
  <c r="CN21" i="20"/>
  <c r="CN22" i="20"/>
  <c r="CN23" i="20"/>
  <c r="CN24" i="20"/>
  <c r="CN25" i="20"/>
  <c r="CN26" i="20"/>
  <c r="CN27" i="20"/>
  <c r="CN28" i="20"/>
  <c r="CN29" i="20"/>
  <c r="CN30" i="20"/>
  <c r="CN31" i="20"/>
  <c r="CN32" i="20"/>
  <c r="CN33" i="20"/>
  <c r="CN34" i="20"/>
  <c r="CN35" i="20"/>
  <c r="CN36" i="20"/>
  <c r="CN37" i="20"/>
  <c r="CN38" i="20"/>
  <c r="CN39" i="20"/>
  <c r="CN40" i="20"/>
  <c r="CN41" i="20"/>
  <c r="CN42" i="20"/>
  <c r="CN43" i="20"/>
  <c r="CN44" i="20"/>
  <c r="CN45" i="20"/>
  <c r="CN46" i="20"/>
  <c r="CN47" i="20"/>
  <c r="CN48" i="20"/>
  <c r="CN49" i="20"/>
  <c r="CN50" i="20"/>
  <c r="CN51" i="20"/>
  <c r="CN52" i="20"/>
  <c r="CN53" i="20"/>
  <c r="CN54" i="20"/>
  <c r="CN55" i="20"/>
  <c r="CN56" i="20"/>
  <c r="CN57" i="20"/>
  <c r="CN58" i="20"/>
  <c r="CN59" i="20"/>
  <c r="CN60" i="20"/>
  <c r="CN61" i="20"/>
  <c r="CN62" i="20"/>
  <c r="CN63" i="20"/>
  <c r="CN64" i="20"/>
  <c r="CN65" i="20"/>
  <c r="CN66" i="20"/>
  <c r="CN67" i="20"/>
  <c r="CN68" i="20"/>
  <c r="CN69" i="20"/>
  <c r="CN70" i="20"/>
  <c r="CN71" i="20"/>
  <c r="CN72" i="20"/>
  <c r="CN73" i="20"/>
  <c r="CN74" i="20"/>
  <c r="CN75" i="20"/>
  <c r="CN76" i="20"/>
  <c r="CN77" i="20"/>
  <c r="CN78" i="20"/>
  <c r="CN79" i="20"/>
  <c r="CN80" i="20"/>
  <c r="CN81" i="20"/>
  <c r="CN82" i="20"/>
  <c r="CN83" i="20"/>
  <c r="CN84" i="20"/>
  <c r="CN85" i="20"/>
  <c r="CN86" i="20"/>
  <c r="CN87" i="20"/>
  <c r="CN88" i="20"/>
  <c r="CN89" i="20"/>
  <c r="CN90" i="20"/>
  <c r="CN91" i="20"/>
  <c r="CN92" i="20"/>
  <c r="CN93" i="20"/>
  <c r="CN94" i="20"/>
  <c r="CN95" i="20"/>
  <c r="CN96" i="20"/>
  <c r="CN97" i="20"/>
  <c r="CN98" i="20"/>
  <c r="CN99" i="20"/>
  <c r="CN100" i="20"/>
  <c r="CN101" i="20"/>
  <c r="CN102" i="20"/>
  <c r="CN103" i="20"/>
  <c r="CN104" i="20"/>
  <c r="CN105" i="20"/>
  <c r="CN106" i="20"/>
  <c r="CN107" i="20"/>
  <c r="CN108" i="20"/>
  <c r="CN109" i="20"/>
  <c r="CN110" i="20"/>
  <c r="CN111" i="20"/>
  <c r="CN112" i="20"/>
  <c r="CN113" i="20"/>
  <c r="CN114" i="20"/>
  <c r="CN115" i="20"/>
  <c r="CN116" i="20"/>
  <c r="CN117" i="20"/>
  <c r="CN118" i="20"/>
  <c r="CN119" i="20"/>
  <c r="CN120" i="20"/>
  <c r="CN121" i="20"/>
  <c r="CN122" i="20"/>
  <c r="CN123" i="20"/>
  <c r="CN124" i="20"/>
  <c r="CN125" i="20"/>
  <c r="CN126" i="20"/>
  <c r="CN127" i="20"/>
  <c r="CN128" i="20"/>
  <c r="CN129" i="20"/>
  <c r="CN130" i="20"/>
  <c r="CN131" i="20"/>
  <c r="CN132" i="20"/>
  <c r="CN133" i="20"/>
  <c r="CN134" i="20"/>
  <c r="CN135" i="20"/>
  <c r="CN136" i="20"/>
  <c r="CN137" i="20"/>
  <c r="CN138" i="20"/>
  <c r="CN139" i="20"/>
  <c r="CN140" i="20"/>
  <c r="CN141" i="20"/>
  <c r="CN142" i="20"/>
  <c r="CN143" i="20"/>
  <c r="CN144" i="20"/>
  <c r="CN145" i="20"/>
  <c r="CN146" i="20"/>
  <c r="CN147" i="20"/>
  <c r="CN148" i="20"/>
  <c r="CN149" i="20"/>
  <c r="CN150" i="20"/>
  <c r="CN151" i="20"/>
  <c r="CN152" i="20"/>
  <c r="CN153" i="20"/>
  <c r="CN154" i="20"/>
  <c r="CN155" i="20"/>
  <c r="CN156" i="20"/>
  <c r="CN157" i="20"/>
  <c r="CN158" i="20"/>
  <c r="CN159" i="20"/>
  <c r="CN160" i="20"/>
  <c r="CN161" i="20"/>
  <c r="CN162" i="20"/>
  <c r="CN163" i="20"/>
  <c r="CN164" i="20"/>
  <c r="CN165" i="20"/>
  <c r="CN166" i="20"/>
  <c r="CN167" i="20"/>
  <c r="CN168" i="20"/>
  <c r="CN169" i="20"/>
  <c r="CN170" i="20"/>
  <c r="CN171" i="20"/>
  <c r="CN172" i="20"/>
  <c r="CN173" i="20"/>
  <c r="CN174" i="20"/>
  <c r="CN175" i="20"/>
  <c r="CN176" i="20"/>
  <c r="CN177" i="20"/>
  <c r="CN178" i="20"/>
  <c r="CN179" i="20"/>
  <c r="CN180" i="20"/>
  <c r="CN181" i="20"/>
  <c r="CN182" i="20"/>
  <c r="CN183" i="20"/>
  <c r="CN184" i="20"/>
  <c r="CN185" i="20"/>
  <c r="CN186" i="20"/>
  <c r="CN187" i="20"/>
  <c r="CN188" i="20"/>
  <c r="CN189" i="20"/>
  <c r="CN190" i="20"/>
  <c r="CN191" i="20"/>
  <c r="CN192" i="20"/>
  <c r="CN193" i="20"/>
  <c r="CN194" i="20"/>
  <c r="CN195" i="20"/>
  <c r="CN196" i="20"/>
  <c r="CN197" i="20"/>
  <c r="CN198" i="20"/>
  <c r="CN199" i="20"/>
  <c r="CN200" i="20"/>
  <c r="CN201" i="20"/>
  <c r="CN202" i="20"/>
  <c r="CN203" i="20"/>
  <c r="CN204" i="20"/>
  <c r="CN205" i="20"/>
  <c r="CN206" i="20"/>
  <c r="CN207" i="20"/>
  <c r="CN208" i="20"/>
  <c r="CN209" i="20"/>
  <c r="CN210" i="20"/>
  <c r="CN211" i="20"/>
  <c r="CN212" i="20"/>
  <c r="CN213" i="20"/>
  <c r="CN214" i="20"/>
  <c r="CN215" i="20"/>
  <c r="CN216" i="20"/>
  <c r="CN217" i="20"/>
  <c r="CN218" i="20"/>
  <c r="CN219" i="20"/>
  <c r="CN220" i="20"/>
  <c r="CN221" i="20"/>
  <c r="CN222" i="20"/>
  <c r="CN223" i="20"/>
  <c r="CN224" i="20"/>
  <c r="CN225" i="20"/>
  <c r="CN226" i="20"/>
  <c r="CN227" i="20"/>
  <c r="CN228" i="20"/>
  <c r="CN229" i="20"/>
  <c r="CN230" i="20"/>
  <c r="CN231" i="20"/>
  <c r="CN232" i="20"/>
  <c r="CN233" i="20"/>
  <c r="CN234" i="20"/>
  <c r="CN235" i="20"/>
  <c r="CN236" i="20"/>
  <c r="CN237" i="20"/>
  <c r="CN238" i="20"/>
  <c r="CN239" i="20"/>
  <c r="CN240" i="20"/>
  <c r="CN241" i="20"/>
  <c r="CN242" i="20"/>
  <c r="CN243" i="20"/>
  <c r="CN244" i="20"/>
  <c r="CN245" i="20"/>
  <c r="CN246" i="20"/>
  <c r="CN247" i="20"/>
  <c r="CN248" i="20"/>
  <c r="CN249" i="20"/>
  <c r="CN250" i="20"/>
  <c r="CN251" i="20"/>
  <c r="CN252" i="20"/>
  <c r="CN253" i="20"/>
  <c r="CN254" i="20"/>
  <c r="CN255" i="20"/>
  <c r="CN256" i="20"/>
  <c r="CN257" i="20"/>
  <c r="CN258" i="20"/>
  <c r="CN259" i="20"/>
  <c r="CN260" i="20"/>
  <c r="CN261" i="20"/>
  <c r="CN262" i="20"/>
  <c r="CN263" i="20"/>
  <c r="CN264" i="20"/>
  <c r="CN265" i="20"/>
  <c r="CN266" i="20"/>
  <c r="CN267" i="20"/>
  <c r="CN268" i="20"/>
  <c r="CN269" i="20"/>
  <c r="CN270" i="20"/>
  <c r="CN271" i="20"/>
  <c r="CN272" i="20"/>
  <c r="CN273" i="20"/>
  <c r="CN274" i="20"/>
  <c r="CN275" i="20"/>
  <c r="CN276" i="20"/>
  <c r="CN277" i="20"/>
  <c r="CN278" i="20"/>
  <c r="CN279" i="20"/>
  <c r="CN280" i="20"/>
  <c r="CN281" i="20"/>
  <c r="CN282" i="20"/>
  <c r="CN283" i="20"/>
  <c r="CN284" i="20"/>
  <c r="CN285" i="20"/>
  <c r="CN286" i="20"/>
  <c r="CN287" i="20"/>
  <c r="CN288" i="20"/>
  <c r="CN289" i="20"/>
  <c r="CN290" i="20"/>
  <c r="CN291" i="20"/>
  <c r="CN292" i="20"/>
  <c r="CN293" i="20"/>
  <c r="CN294" i="20"/>
  <c r="CN295" i="20"/>
  <c r="CN296" i="20"/>
  <c r="CN297" i="20"/>
  <c r="CN298" i="20"/>
  <c r="CN299" i="20"/>
  <c r="CN300" i="20"/>
  <c r="CN301" i="20"/>
  <c r="CN302" i="20"/>
  <c r="CN303" i="20"/>
  <c r="CN304" i="20"/>
  <c r="CN305" i="20"/>
  <c r="CN306" i="20"/>
  <c r="CN307" i="20"/>
  <c r="CN308" i="20"/>
  <c r="CN309" i="20"/>
  <c r="CN310" i="20"/>
  <c r="CN311" i="20"/>
  <c r="CN312" i="20"/>
  <c r="CN313" i="20"/>
  <c r="CN314" i="20"/>
  <c r="CN315" i="20"/>
  <c r="CN316" i="20"/>
  <c r="CN317" i="20"/>
  <c r="CN318" i="20"/>
  <c r="CN319" i="20"/>
  <c r="CN320" i="20"/>
  <c r="CN321" i="20"/>
  <c r="CN322" i="20"/>
  <c r="CN323" i="20"/>
  <c r="CN324" i="20"/>
  <c r="CN325" i="20"/>
  <c r="CN326" i="20"/>
  <c r="CN327" i="20"/>
  <c r="CN328" i="20"/>
  <c r="CN329" i="20"/>
  <c r="CN330" i="20"/>
  <c r="CN331" i="20"/>
  <c r="CN332" i="20"/>
  <c r="CN333" i="20"/>
  <c r="CN334" i="20"/>
  <c r="CN335" i="20"/>
  <c r="CN336" i="20"/>
  <c r="CN337" i="20"/>
  <c r="CN338" i="20"/>
  <c r="CN339" i="20"/>
  <c r="CN340" i="20"/>
  <c r="CN341" i="20"/>
  <c r="CN342" i="20"/>
  <c r="CN343" i="20"/>
  <c r="CN344" i="20"/>
  <c r="CN345" i="20"/>
  <c r="CN346" i="20"/>
  <c r="CN347" i="20"/>
  <c r="CN348" i="20"/>
  <c r="CN349" i="20"/>
  <c r="CN350" i="20"/>
  <c r="CN351" i="20"/>
  <c r="CN352" i="20"/>
  <c r="CN353" i="20"/>
  <c r="CN354" i="20"/>
  <c r="CN355" i="20"/>
  <c r="CN356" i="20"/>
  <c r="CN357" i="20"/>
  <c r="CN358" i="20"/>
  <c r="CN359" i="20"/>
  <c r="CN360" i="20"/>
  <c r="CN361" i="20"/>
  <c r="CN362" i="20"/>
  <c r="CN363" i="20"/>
  <c r="CN364" i="20"/>
  <c r="CN365" i="20"/>
  <c r="CN366" i="20"/>
  <c r="CN367" i="20"/>
  <c r="CN368" i="20"/>
  <c r="CN369" i="20"/>
  <c r="CN370" i="20"/>
  <c r="CN371" i="20"/>
  <c r="CN372" i="20"/>
  <c r="CN373" i="20"/>
  <c r="CN374" i="20"/>
  <c r="CN375" i="20"/>
  <c r="CN376" i="20"/>
  <c r="CN377" i="20"/>
  <c r="CN378" i="20"/>
  <c r="CN379" i="20"/>
  <c r="CN380" i="20"/>
  <c r="CN381" i="20"/>
  <c r="CN382" i="20"/>
  <c r="CN383" i="20"/>
  <c r="CN384" i="20"/>
  <c r="CN385" i="20"/>
  <c r="CN386" i="20"/>
  <c r="CN387" i="20"/>
  <c r="CN388" i="20"/>
  <c r="CN389" i="20"/>
  <c r="CN390" i="20"/>
  <c r="CN391" i="20"/>
  <c r="CN392" i="20"/>
  <c r="CN393" i="20"/>
  <c r="CN394" i="20"/>
  <c r="CN395" i="20"/>
  <c r="CN396" i="20"/>
  <c r="CN397" i="20"/>
  <c r="CN398" i="20"/>
  <c r="CN399" i="20"/>
  <c r="CN400" i="20"/>
  <c r="CN401" i="20"/>
  <c r="CN402" i="20"/>
  <c r="CN403" i="20"/>
  <c r="CN404" i="20"/>
  <c r="CN405" i="20"/>
  <c r="CN406" i="20"/>
  <c r="CN407" i="20"/>
  <c r="CN408" i="20"/>
  <c r="CN409" i="20"/>
  <c r="CN410" i="20"/>
  <c r="CN411" i="20"/>
  <c r="CN412" i="20"/>
  <c r="CN413" i="20"/>
  <c r="CN414" i="20"/>
  <c r="CN415" i="20"/>
  <c r="CN416" i="20"/>
  <c r="CN417" i="20"/>
  <c r="CN418" i="20"/>
  <c r="CN419" i="20"/>
  <c r="CN420" i="20"/>
  <c r="CN421" i="20"/>
  <c r="CN422" i="20"/>
  <c r="CN423" i="20"/>
  <c r="CN424" i="20"/>
  <c r="CN425" i="20"/>
  <c r="CN426" i="20"/>
  <c r="CN427" i="20"/>
  <c r="CN428" i="20"/>
  <c r="CN429" i="20"/>
  <c r="CN430" i="20"/>
  <c r="CN431" i="20"/>
  <c r="CN432" i="20"/>
  <c r="CN433" i="20"/>
  <c r="CN434" i="20"/>
  <c r="CN435" i="20"/>
  <c r="CN436" i="20"/>
  <c r="CN437" i="20"/>
  <c r="CN438" i="20"/>
  <c r="CN439" i="20"/>
  <c r="CN440" i="20"/>
  <c r="CN441" i="20"/>
  <c r="CN442" i="20"/>
  <c r="CN443" i="20"/>
  <c r="CN444" i="20"/>
  <c r="CN445" i="20"/>
  <c r="CN446" i="20"/>
  <c r="CN447" i="20"/>
  <c r="CN448" i="20"/>
  <c r="CN449" i="20"/>
  <c r="CN450" i="20"/>
  <c r="CN451" i="20"/>
  <c r="CN452" i="20"/>
  <c r="CN453" i="20"/>
  <c r="CN454" i="20"/>
  <c r="CN455" i="20"/>
  <c r="CN456" i="20"/>
  <c r="CN457" i="20"/>
  <c r="CN458" i="20"/>
  <c r="CN459" i="20"/>
  <c r="CN460" i="20"/>
  <c r="CN461" i="20"/>
  <c r="CN462" i="20"/>
  <c r="CN463" i="20"/>
  <c r="CN464" i="20"/>
  <c r="CN465" i="20"/>
  <c r="CN466" i="20"/>
  <c r="CN467" i="20"/>
  <c r="CN468" i="20"/>
  <c r="CN469" i="20"/>
  <c r="CN470" i="20"/>
  <c r="CN471" i="20"/>
  <c r="CN472" i="20"/>
  <c r="CN473" i="20"/>
  <c r="CN474" i="20"/>
  <c r="CN475" i="20"/>
  <c r="CN476" i="20"/>
  <c r="CN477" i="20"/>
  <c r="CN478" i="20"/>
  <c r="CN479" i="20"/>
  <c r="CN480" i="20"/>
  <c r="CN481" i="20"/>
  <c r="CN482" i="20"/>
  <c r="CN483" i="20"/>
  <c r="CN484" i="20"/>
  <c r="CN485" i="20"/>
  <c r="CN486" i="20"/>
  <c r="CN487" i="20"/>
  <c r="CN488" i="20"/>
  <c r="CN489" i="20"/>
  <c r="CN490" i="20"/>
  <c r="CN491" i="20"/>
  <c r="CN492" i="20"/>
  <c r="CN493" i="20"/>
  <c r="CN494" i="20"/>
  <c r="CN495" i="20"/>
  <c r="CN496" i="20"/>
  <c r="CN497" i="20"/>
  <c r="CN498" i="20"/>
  <c r="CN499" i="20"/>
  <c r="CN500" i="20"/>
  <c r="CN501" i="20"/>
  <c r="CN502" i="20"/>
  <c r="CN503" i="20"/>
  <c r="CN504" i="20"/>
  <c r="CN505" i="20"/>
  <c r="CN506" i="20"/>
  <c r="CN507" i="20"/>
  <c r="CN508" i="20"/>
  <c r="CN509" i="20"/>
  <c r="CN510" i="20"/>
  <c r="CN511" i="20"/>
  <c r="CN512" i="20"/>
  <c r="CN513" i="20"/>
  <c r="CN514" i="20"/>
  <c r="CN515" i="20"/>
  <c r="CN516" i="20"/>
  <c r="CN517" i="20"/>
  <c r="CN518" i="20"/>
  <c r="CN519" i="20"/>
  <c r="CN520" i="20"/>
  <c r="CN521" i="20"/>
  <c r="CN522" i="20"/>
  <c r="CN523" i="20"/>
  <c r="CN524" i="20"/>
  <c r="CN525" i="20"/>
  <c r="CN526" i="20"/>
  <c r="CN527" i="20"/>
  <c r="CN528" i="20"/>
  <c r="CN529" i="20"/>
  <c r="CN530" i="20"/>
  <c r="CN531" i="20"/>
  <c r="CN532" i="20"/>
  <c r="CN533" i="20"/>
  <c r="CN534" i="20"/>
  <c r="CN535" i="20"/>
  <c r="CN536" i="20"/>
  <c r="CN537" i="20"/>
  <c r="CN538" i="20"/>
  <c r="CN539" i="20"/>
  <c r="CN540" i="20"/>
  <c r="CN541" i="20"/>
  <c r="CN542" i="20"/>
  <c r="CN543" i="20"/>
  <c r="CN544" i="20"/>
  <c r="CN545" i="20"/>
  <c r="CN546" i="20"/>
  <c r="CN547" i="20"/>
  <c r="CN548" i="20"/>
  <c r="CN549" i="20"/>
  <c r="CN550" i="20"/>
  <c r="CN551" i="20"/>
  <c r="CN552" i="20"/>
  <c r="CN553" i="20"/>
  <c r="CN554" i="20"/>
  <c r="CN555" i="20"/>
  <c r="CN556" i="20"/>
  <c r="CN557" i="20"/>
  <c r="CN558" i="20"/>
  <c r="CN559" i="20"/>
  <c r="CN560" i="20"/>
  <c r="CN561" i="20"/>
  <c r="CN562" i="20"/>
  <c r="CN563" i="20"/>
  <c r="CN564" i="20"/>
  <c r="CN565" i="20"/>
  <c r="CM2" i="20"/>
  <c r="CM3" i="20"/>
  <c r="CM4" i="20"/>
  <c r="CM5" i="20"/>
  <c r="CM6" i="20"/>
  <c r="CM7" i="20"/>
  <c r="CM8" i="20"/>
  <c r="CM9" i="20"/>
  <c r="CM10" i="20"/>
  <c r="CM11" i="20"/>
  <c r="CM12" i="20"/>
  <c r="CM13" i="20"/>
  <c r="CM14" i="20"/>
  <c r="CM15" i="20"/>
  <c r="CM16" i="20"/>
  <c r="CM17" i="20"/>
  <c r="CM18" i="20"/>
  <c r="CM19" i="20"/>
  <c r="CM20" i="20"/>
  <c r="CM21" i="20"/>
  <c r="CM22" i="20"/>
  <c r="CM23" i="20"/>
  <c r="CM24" i="20"/>
  <c r="CM25" i="20"/>
  <c r="CM26" i="20"/>
  <c r="CM27" i="20"/>
  <c r="CM28" i="20"/>
  <c r="CM29" i="20"/>
  <c r="CM30" i="20"/>
  <c r="CM31" i="20"/>
  <c r="CM32" i="20"/>
  <c r="CM33" i="20"/>
  <c r="CM34" i="20"/>
  <c r="CM35" i="20"/>
  <c r="CM36" i="20"/>
  <c r="CM37" i="20"/>
  <c r="CM38" i="20"/>
  <c r="CM39" i="20"/>
  <c r="CM40" i="20"/>
  <c r="CM41" i="20"/>
  <c r="CM42" i="20"/>
  <c r="CM43" i="20"/>
  <c r="CM44" i="20"/>
  <c r="CM45" i="20"/>
  <c r="CM46" i="20"/>
  <c r="CM47" i="20"/>
  <c r="CM48" i="20"/>
  <c r="CM49" i="20"/>
  <c r="CM50" i="20"/>
  <c r="CM51" i="20"/>
  <c r="CM52" i="20"/>
  <c r="CM53" i="20"/>
  <c r="CM54" i="20"/>
  <c r="CM55" i="20"/>
  <c r="CM56" i="20"/>
  <c r="CM57" i="20"/>
  <c r="CM58" i="20"/>
  <c r="CM59" i="20"/>
  <c r="CM60" i="20"/>
  <c r="CM61" i="20"/>
  <c r="CM62" i="20"/>
  <c r="CM63" i="20"/>
  <c r="CM64" i="20"/>
  <c r="CM65" i="20"/>
  <c r="CM66" i="20"/>
  <c r="CM67" i="20"/>
  <c r="CM68" i="20"/>
  <c r="CM69" i="20"/>
  <c r="CM70" i="20"/>
  <c r="CM71" i="20"/>
  <c r="CM72" i="20"/>
  <c r="CM73" i="20"/>
  <c r="CM74" i="20"/>
  <c r="CM75" i="20"/>
  <c r="CM76" i="20"/>
  <c r="CM77" i="20"/>
  <c r="CM78" i="20"/>
  <c r="CM79" i="20"/>
  <c r="CM80" i="20"/>
  <c r="CM81" i="20"/>
  <c r="CM82" i="20"/>
  <c r="CM83" i="20"/>
  <c r="CM84" i="20"/>
  <c r="CM85" i="20"/>
  <c r="CM86" i="20"/>
  <c r="CM87" i="20"/>
  <c r="CM88" i="20"/>
  <c r="CM89" i="20"/>
  <c r="CM90" i="20"/>
  <c r="CM91" i="20"/>
  <c r="CM92" i="20"/>
  <c r="CM93" i="20"/>
  <c r="CM94" i="20"/>
  <c r="CM95" i="20"/>
  <c r="CM96" i="20"/>
  <c r="CM97" i="20"/>
  <c r="CM98" i="20"/>
  <c r="CM99" i="20"/>
  <c r="CM100" i="20"/>
  <c r="CM101" i="20"/>
  <c r="CM102" i="20"/>
  <c r="CM103" i="20"/>
  <c r="CM104" i="20"/>
  <c r="CM105" i="20"/>
  <c r="CM106" i="20"/>
  <c r="CM107" i="20"/>
  <c r="CM108" i="20"/>
  <c r="CM109" i="20"/>
  <c r="CM110" i="20"/>
  <c r="CM111" i="20"/>
  <c r="CM112" i="20"/>
  <c r="CM113" i="20"/>
  <c r="CM114" i="20"/>
  <c r="CM115" i="20"/>
  <c r="CM116" i="20"/>
  <c r="CM117" i="20"/>
  <c r="CM118" i="20"/>
  <c r="CM119" i="20"/>
  <c r="CM120" i="20"/>
  <c r="CM121" i="20"/>
  <c r="CM122" i="20"/>
  <c r="CM123" i="20"/>
  <c r="CM124" i="20"/>
  <c r="CM125" i="20"/>
  <c r="CM126" i="20"/>
  <c r="CM127" i="20"/>
  <c r="CM128" i="20"/>
  <c r="CM129" i="20"/>
  <c r="CM130" i="20"/>
  <c r="CM131" i="20"/>
  <c r="CM132" i="20"/>
  <c r="CM133" i="20"/>
  <c r="CM134" i="20"/>
  <c r="CM135" i="20"/>
  <c r="CM136" i="20"/>
  <c r="CM137" i="20"/>
  <c r="CM138" i="20"/>
  <c r="CM139" i="20"/>
  <c r="CM140" i="20"/>
  <c r="CM141" i="20"/>
  <c r="CM142" i="20"/>
  <c r="CM143" i="20"/>
  <c r="CM144" i="20"/>
  <c r="CM145" i="20"/>
  <c r="CM146" i="20"/>
  <c r="CM147" i="20"/>
  <c r="CM148" i="20"/>
  <c r="CM149" i="20"/>
  <c r="CM150" i="20"/>
  <c r="CM151" i="20"/>
  <c r="CM152" i="20"/>
  <c r="CM153" i="20"/>
  <c r="CM154" i="20"/>
  <c r="CM155" i="20"/>
  <c r="CM156" i="20"/>
  <c r="CM157" i="20"/>
  <c r="CM158" i="20"/>
  <c r="CM159" i="20"/>
  <c r="CM160" i="20"/>
  <c r="CM161" i="20"/>
  <c r="CM162" i="20"/>
  <c r="CM163" i="20"/>
  <c r="CM164" i="20"/>
  <c r="CM165" i="20"/>
  <c r="CM166" i="20"/>
  <c r="CM167" i="20"/>
  <c r="CM168" i="20"/>
  <c r="CM169" i="20"/>
  <c r="CM170" i="20"/>
  <c r="CM171" i="20"/>
  <c r="CM172" i="20"/>
  <c r="CM173" i="20"/>
  <c r="CM174" i="20"/>
  <c r="CM175" i="20"/>
  <c r="CM176" i="20"/>
  <c r="CM177" i="20"/>
  <c r="CM178" i="20"/>
  <c r="CM179" i="20"/>
  <c r="CM180" i="20"/>
  <c r="CM181" i="20"/>
  <c r="CM182" i="20"/>
  <c r="CM183" i="20"/>
  <c r="CM184" i="20"/>
  <c r="CM185" i="20"/>
  <c r="CM186" i="20"/>
  <c r="CM187" i="20"/>
  <c r="CM188" i="20"/>
  <c r="CM189" i="20"/>
  <c r="CM190" i="20"/>
  <c r="CM191" i="20"/>
  <c r="CM192" i="20"/>
  <c r="CM193" i="20"/>
  <c r="CM194" i="20"/>
  <c r="CM195" i="20"/>
  <c r="CM196" i="20"/>
  <c r="CM197" i="20"/>
  <c r="CM198" i="20"/>
  <c r="CM199" i="20"/>
  <c r="CM200" i="20"/>
  <c r="CM201" i="20"/>
  <c r="CM202" i="20"/>
  <c r="CM203" i="20"/>
  <c r="CM204" i="20"/>
  <c r="CM205" i="20"/>
  <c r="CM206" i="20"/>
  <c r="CM207" i="20"/>
  <c r="CM208" i="20"/>
  <c r="CM209" i="20"/>
  <c r="CM210" i="20"/>
  <c r="CM211" i="20"/>
  <c r="CM212" i="20"/>
  <c r="CM213" i="20"/>
  <c r="CM214" i="20"/>
  <c r="CM215" i="20"/>
  <c r="CM216" i="20"/>
  <c r="CM217" i="20"/>
  <c r="CM218" i="20"/>
  <c r="CM219" i="20"/>
  <c r="CM220" i="20"/>
  <c r="CM221" i="20"/>
  <c r="CM222" i="20"/>
  <c r="CM223" i="20"/>
  <c r="CM224" i="20"/>
  <c r="CM225" i="20"/>
  <c r="CM226" i="20"/>
  <c r="CM227" i="20"/>
  <c r="CM228" i="20"/>
  <c r="CM229" i="20"/>
  <c r="CM230" i="20"/>
  <c r="CM231" i="20"/>
  <c r="CM232" i="20"/>
  <c r="CM233" i="20"/>
  <c r="CM234" i="20"/>
  <c r="CM235" i="20"/>
  <c r="CM236" i="20"/>
  <c r="CM237" i="20"/>
  <c r="CM238" i="20"/>
  <c r="CM239" i="20"/>
  <c r="CM240" i="20"/>
  <c r="CM241" i="20"/>
  <c r="CM242" i="20"/>
  <c r="CM243" i="20"/>
  <c r="CM244" i="20"/>
  <c r="CM245" i="20"/>
  <c r="CM246" i="20"/>
  <c r="CM247" i="20"/>
  <c r="CM248" i="20"/>
  <c r="CM249" i="20"/>
  <c r="CM250" i="20"/>
  <c r="CM251" i="20"/>
  <c r="CM252" i="20"/>
  <c r="CM253" i="20"/>
  <c r="CM254" i="20"/>
  <c r="CM255" i="20"/>
  <c r="CM256" i="20"/>
  <c r="CM257" i="20"/>
  <c r="CM258" i="20"/>
  <c r="CM259" i="20"/>
  <c r="CM260" i="20"/>
  <c r="CM261" i="20"/>
  <c r="CM262" i="20"/>
  <c r="CM263" i="20"/>
  <c r="CM264" i="20"/>
  <c r="CM265" i="20"/>
  <c r="CM266" i="20"/>
  <c r="CM267" i="20"/>
  <c r="CM268" i="20"/>
  <c r="CM269" i="20"/>
  <c r="CM270" i="20"/>
  <c r="CM271" i="20"/>
  <c r="CM272" i="20"/>
  <c r="CM273" i="20"/>
  <c r="CM274" i="20"/>
  <c r="CM275" i="20"/>
  <c r="CM276" i="20"/>
  <c r="CM277" i="20"/>
  <c r="CM278" i="20"/>
  <c r="CM279" i="20"/>
  <c r="CM280" i="20"/>
  <c r="CM281" i="20"/>
  <c r="CM282" i="20"/>
  <c r="CM283" i="20"/>
  <c r="CM284" i="20"/>
  <c r="CM285" i="20"/>
  <c r="CM286" i="20"/>
  <c r="CM287" i="20"/>
  <c r="CM288" i="20"/>
  <c r="CM289" i="20"/>
  <c r="CM290" i="20"/>
  <c r="CM291" i="20"/>
  <c r="CM292" i="20"/>
  <c r="CM293" i="20"/>
  <c r="CM294" i="20"/>
  <c r="CM295" i="20"/>
  <c r="CM296" i="20"/>
  <c r="CM297" i="20"/>
  <c r="CM298" i="20"/>
  <c r="CM299" i="20"/>
  <c r="CM300" i="20"/>
  <c r="CM301" i="20"/>
  <c r="CM302" i="20"/>
  <c r="CM303" i="20"/>
  <c r="CM304" i="20"/>
  <c r="CM305" i="20"/>
  <c r="CM306" i="20"/>
  <c r="CM307" i="20"/>
  <c r="CM308" i="20"/>
  <c r="CM309" i="20"/>
  <c r="CM310" i="20"/>
  <c r="CM311" i="20"/>
  <c r="CM312" i="20"/>
  <c r="CM313" i="20"/>
  <c r="CM314" i="20"/>
  <c r="CM315" i="20"/>
  <c r="CM316" i="20"/>
  <c r="CM317" i="20"/>
  <c r="CM318" i="20"/>
  <c r="CM319" i="20"/>
  <c r="CM320" i="20"/>
  <c r="CM321" i="20"/>
  <c r="CM322" i="20"/>
  <c r="CM323" i="20"/>
  <c r="CM324" i="20"/>
  <c r="CM325" i="20"/>
  <c r="CM326" i="20"/>
  <c r="CM327" i="20"/>
  <c r="CM328" i="20"/>
  <c r="CM329" i="20"/>
  <c r="CM330" i="20"/>
  <c r="CM331" i="20"/>
  <c r="CM332" i="20"/>
  <c r="CM333" i="20"/>
  <c r="CM334" i="20"/>
  <c r="CM335" i="20"/>
  <c r="CM336" i="20"/>
  <c r="CM337" i="20"/>
  <c r="CM338" i="20"/>
  <c r="CM339" i="20"/>
  <c r="CM340" i="20"/>
  <c r="CM341" i="20"/>
  <c r="CM342" i="20"/>
  <c r="CM343" i="20"/>
  <c r="CM344" i="20"/>
  <c r="CM345" i="20"/>
  <c r="CM346" i="20"/>
  <c r="CM347" i="20"/>
  <c r="CM348" i="20"/>
  <c r="CM349" i="20"/>
  <c r="CM350" i="20"/>
  <c r="CM351" i="20"/>
  <c r="CM352" i="20"/>
  <c r="CM353" i="20"/>
  <c r="CM354" i="20"/>
  <c r="CM355" i="20"/>
  <c r="CM356" i="20"/>
  <c r="CM357" i="20"/>
  <c r="CM358" i="20"/>
  <c r="CM359" i="20"/>
  <c r="CM360" i="20"/>
  <c r="CM361" i="20"/>
  <c r="CM362" i="20"/>
  <c r="CM363" i="20"/>
  <c r="CM364" i="20"/>
  <c r="CM365" i="20"/>
  <c r="CM366" i="20"/>
  <c r="CM367" i="20"/>
  <c r="CM368" i="20"/>
  <c r="CM369" i="20"/>
  <c r="CM370" i="20"/>
  <c r="CM371" i="20"/>
  <c r="CM372" i="20"/>
  <c r="CM373" i="20"/>
  <c r="CM374" i="20"/>
  <c r="CM375" i="20"/>
  <c r="CM376" i="20"/>
  <c r="CM377" i="20"/>
  <c r="CM378" i="20"/>
  <c r="CM379" i="20"/>
  <c r="CM380" i="20"/>
  <c r="CM381" i="20"/>
  <c r="CM382" i="20"/>
  <c r="CM383" i="20"/>
  <c r="CM384" i="20"/>
  <c r="CM385" i="20"/>
  <c r="CM386" i="20"/>
  <c r="CM387" i="20"/>
  <c r="CM388" i="20"/>
  <c r="CM389" i="20"/>
  <c r="CM390" i="20"/>
  <c r="CM391" i="20"/>
  <c r="CM392" i="20"/>
  <c r="CM393" i="20"/>
  <c r="CM394" i="20"/>
  <c r="CM395" i="20"/>
  <c r="CM396" i="20"/>
  <c r="CM397" i="20"/>
  <c r="CM398" i="20"/>
  <c r="CM399" i="20"/>
  <c r="CM400" i="20"/>
  <c r="CM401" i="20"/>
  <c r="CM402" i="20"/>
  <c r="CM403" i="20"/>
  <c r="CM404" i="20"/>
  <c r="CM405" i="20"/>
  <c r="CM406" i="20"/>
  <c r="CM407" i="20"/>
  <c r="CM408" i="20"/>
  <c r="CM409" i="20"/>
  <c r="CM410" i="20"/>
  <c r="CM411" i="20"/>
  <c r="CM412" i="20"/>
  <c r="CM413" i="20"/>
  <c r="CM414" i="20"/>
  <c r="CM415" i="20"/>
  <c r="CM416" i="20"/>
  <c r="CM417" i="20"/>
  <c r="CM418" i="20"/>
  <c r="CM419" i="20"/>
  <c r="CM420" i="20"/>
  <c r="CM421" i="20"/>
  <c r="CM422" i="20"/>
  <c r="CM423" i="20"/>
  <c r="CM424" i="20"/>
  <c r="CM425" i="20"/>
  <c r="CM426" i="20"/>
  <c r="CM427" i="20"/>
  <c r="CM428" i="20"/>
  <c r="CM429" i="20"/>
  <c r="CM430" i="20"/>
  <c r="CM431" i="20"/>
  <c r="CM432" i="20"/>
  <c r="CM433" i="20"/>
  <c r="CM434" i="20"/>
  <c r="CM435" i="20"/>
  <c r="CM436" i="20"/>
  <c r="CM437" i="20"/>
  <c r="CM438" i="20"/>
  <c r="CM439" i="20"/>
  <c r="CM440" i="20"/>
  <c r="CM441" i="20"/>
  <c r="CM442" i="20"/>
  <c r="CM443" i="20"/>
  <c r="CM444" i="20"/>
  <c r="CM445" i="20"/>
  <c r="CM446" i="20"/>
  <c r="CM447" i="20"/>
  <c r="CM448" i="20"/>
  <c r="CM449" i="20"/>
  <c r="CM450" i="20"/>
  <c r="CM451" i="20"/>
  <c r="CM452" i="20"/>
  <c r="CM453" i="20"/>
  <c r="CM454" i="20"/>
  <c r="CM455" i="20"/>
  <c r="CM456" i="20"/>
  <c r="CM457" i="20"/>
  <c r="CM458" i="20"/>
  <c r="CM459" i="20"/>
  <c r="CM460" i="20"/>
  <c r="CM461" i="20"/>
  <c r="CM462" i="20"/>
  <c r="CM463" i="20"/>
  <c r="CM464" i="20"/>
  <c r="CM465" i="20"/>
  <c r="CM466" i="20"/>
  <c r="CM467" i="20"/>
  <c r="CM468" i="20"/>
  <c r="CM469" i="20"/>
  <c r="CM470" i="20"/>
  <c r="CM471" i="20"/>
  <c r="CM472" i="20"/>
  <c r="CM473" i="20"/>
  <c r="CM474" i="20"/>
  <c r="CM475" i="20"/>
  <c r="CM476" i="20"/>
  <c r="CM477" i="20"/>
  <c r="CM478" i="20"/>
  <c r="CM479" i="20"/>
  <c r="CM480" i="20"/>
  <c r="CM481" i="20"/>
  <c r="CM482" i="20"/>
  <c r="CM483" i="20"/>
  <c r="CM484" i="20"/>
  <c r="CM485" i="20"/>
  <c r="CM486" i="20"/>
  <c r="CM487" i="20"/>
  <c r="CM488" i="20"/>
  <c r="CM489" i="20"/>
  <c r="CM490" i="20"/>
  <c r="CM491" i="20"/>
  <c r="CM492" i="20"/>
  <c r="CM493" i="20"/>
  <c r="CM494" i="20"/>
  <c r="CM495" i="20"/>
  <c r="CM496" i="20"/>
  <c r="CM497" i="20"/>
  <c r="CM498" i="20"/>
  <c r="CM499" i="20"/>
  <c r="CM500" i="20"/>
  <c r="CM501" i="20"/>
  <c r="CM502" i="20"/>
  <c r="CM503" i="20"/>
  <c r="CM504" i="20"/>
  <c r="CM505" i="20"/>
  <c r="CM506" i="20"/>
  <c r="CM507" i="20"/>
  <c r="CM508" i="20"/>
  <c r="CM509" i="20"/>
  <c r="CM510" i="20"/>
  <c r="CM511" i="20"/>
  <c r="CM512" i="20"/>
  <c r="CM513" i="20"/>
  <c r="CM514" i="20"/>
  <c r="CM515" i="20"/>
  <c r="CM516" i="20"/>
  <c r="CM517" i="20"/>
  <c r="CM518" i="20"/>
  <c r="CM519" i="20"/>
  <c r="CM520" i="20"/>
  <c r="CM521" i="20"/>
  <c r="CM522" i="20"/>
  <c r="CM523" i="20"/>
  <c r="CM524" i="20"/>
  <c r="CM525" i="20"/>
  <c r="CM526" i="20"/>
  <c r="CM527" i="20"/>
  <c r="CM528" i="20"/>
  <c r="CM529" i="20"/>
  <c r="CM530" i="20"/>
  <c r="CM531" i="20"/>
  <c r="CM532" i="20"/>
  <c r="CM533" i="20"/>
  <c r="CM534" i="20"/>
  <c r="CM535" i="20"/>
  <c r="CM536" i="20"/>
  <c r="CM537" i="20"/>
  <c r="CM538" i="20"/>
  <c r="CM539" i="20"/>
  <c r="CM540" i="20"/>
  <c r="CM541" i="20"/>
  <c r="CM542" i="20"/>
  <c r="CM543" i="20"/>
  <c r="CM544" i="20"/>
  <c r="CM545" i="20"/>
  <c r="CM546" i="20"/>
  <c r="CM547" i="20"/>
  <c r="CM548" i="20"/>
  <c r="CM549" i="20"/>
  <c r="CM550" i="20"/>
  <c r="CM551" i="20"/>
  <c r="CM552" i="20"/>
  <c r="CM553" i="20"/>
  <c r="CM554" i="20"/>
  <c r="CM555" i="20"/>
  <c r="CM556" i="20"/>
  <c r="CM557" i="20"/>
  <c r="CM558" i="20"/>
  <c r="CM559" i="20"/>
  <c r="CM560" i="20"/>
  <c r="CM561" i="20"/>
  <c r="CM562" i="20"/>
  <c r="CM563" i="20"/>
  <c r="CM564" i="20"/>
  <c r="CM565" i="20"/>
  <c r="CL2" i="20"/>
  <c r="CL3" i="20"/>
  <c r="CL4" i="20"/>
  <c r="CL5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CL44" i="20"/>
  <c r="CL45" i="20"/>
  <c r="CL46" i="20"/>
  <c r="CL47" i="20"/>
  <c r="CL48" i="20"/>
  <c r="CL49" i="20"/>
  <c r="CL50" i="20"/>
  <c r="CL51" i="20"/>
  <c r="CL52" i="20"/>
  <c r="CL53" i="20"/>
  <c r="CL54" i="20"/>
  <c r="CL55" i="20"/>
  <c r="CL56" i="20"/>
  <c r="CL57" i="20"/>
  <c r="CL58" i="20"/>
  <c r="CL59" i="20"/>
  <c r="CL60" i="20"/>
  <c r="CL61" i="20"/>
  <c r="CL62" i="20"/>
  <c r="CL63" i="20"/>
  <c r="CL64" i="20"/>
  <c r="CL65" i="20"/>
  <c r="CL66" i="20"/>
  <c r="CL67" i="20"/>
  <c r="CL68" i="20"/>
  <c r="CL69" i="20"/>
  <c r="CL70" i="20"/>
  <c r="CL71" i="20"/>
  <c r="CL72" i="20"/>
  <c r="CL73" i="20"/>
  <c r="CL74" i="20"/>
  <c r="CL75" i="20"/>
  <c r="CL76" i="20"/>
  <c r="CL77" i="20"/>
  <c r="CL78" i="20"/>
  <c r="CL79" i="20"/>
  <c r="CL80" i="20"/>
  <c r="CL81" i="20"/>
  <c r="CL82" i="20"/>
  <c r="CL83" i="20"/>
  <c r="CL84" i="20"/>
  <c r="CL85" i="20"/>
  <c r="CL86" i="20"/>
  <c r="CL87" i="20"/>
  <c r="CL88" i="20"/>
  <c r="CL89" i="20"/>
  <c r="CL90" i="20"/>
  <c r="CL91" i="20"/>
  <c r="CL92" i="20"/>
  <c r="CL93" i="20"/>
  <c r="CL94" i="20"/>
  <c r="CL95" i="20"/>
  <c r="CL96" i="20"/>
  <c r="CL97" i="20"/>
  <c r="CL98" i="20"/>
  <c r="CL99" i="20"/>
  <c r="CL100" i="20"/>
  <c r="CL101" i="20"/>
  <c r="CL102" i="20"/>
  <c r="CL103" i="20"/>
  <c r="CL104" i="20"/>
  <c r="CL105" i="20"/>
  <c r="CL106" i="20"/>
  <c r="CL107" i="20"/>
  <c r="CL108" i="20"/>
  <c r="CL109" i="20"/>
  <c r="CL110" i="20"/>
  <c r="CL111" i="20"/>
  <c r="CL112" i="20"/>
  <c r="CL113" i="20"/>
  <c r="CL114" i="20"/>
  <c r="CL115" i="20"/>
  <c r="CL116" i="20"/>
  <c r="CL117" i="20"/>
  <c r="CL118" i="20"/>
  <c r="CL119" i="20"/>
  <c r="CL120" i="20"/>
  <c r="CL121" i="20"/>
  <c r="CL122" i="20"/>
  <c r="CL123" i="20"/>
  <c r="CL124" i="20"/>
  <c r="CL125" i="20"/>
  <c r="CL126" i="20"/>
  <c r="CL127" i="20"/>
  <c r="CL128" i="20"/>
  <c r="CL129" i="20"/>
  <c r="CL130" i="20"/>
  <c r="CL131" i="20"/>
  <c r="CL132" i="20"/>
  <c r="CL133" i="20"/>
  <c r="CL134" i="20"/>
  <c r="CL135" i="20"/>
  <c r="CL136" i="20"/>
  <c r="CL137" i="20"/>
  <c r="CL138" i="20"/>
  <c r="CL139" i="20"/>
  <c r="CL140" i="20"/>
  <c r="CL141" i="20"/>
  <c r="CL142" i="20"/>
  <c r="CL143" i="20"/>
  <c r="CL144" i="20"/>
  <c r="CL145" i="20"/>
  <c r="CL146" i="20"/>
  <c r="CL147" i="20"/>
  <c r="CL148" i="20"/>
  <c r="CL149" i="20"/>
  <c r="CL150" i="20"/>
  <c r="CL151" i="20"/>
  <c r="CL152" i="20"/>
  <c r="CL153" i="20"/>
  <c r="CL154" i="20"/>
  <c r="CL155" i="20"/>
  <c r="CL156" i="20"/>
  <c r="CL157" i="20"/>
  <c r="CL158" i="20"/>
  <c r="CL159" i="20"/>
  <c r="CL160" i="20"/>
  <c r="CL161" i="20"/>
  <c r="CL162" i="20"/>
  <c r="CL163" i="20"/>
  <c r="CL164" i="20"/>
  <c r="CL165" i="20"/>
  <c r="CL166" i="20"/>
  <c r="CL167" i="20"/>
  <c r="CL168" i="20"/>
  <c r="CL169" i="20"/>
  <c r="CL170" i="20"/>
  <c r="CL171" i="20"/>
  <c r="CL172" i="20"/>
  <c r="CL173" i="20"/>
  <c r="CL174" i="20"/>
  <c r="CL175" i="20"/>
  <c r="CL176" i="20"/>
  <c r="CL177" i="20"/>
  <c r="CL178" i="20"/>
  <c r="CL179" i="20"/>
  <c r="CL180" i="20"/>
  <c r="CL181" i="20"/>
  <c r="CL182" i="20"/>
  <c r="CL183" i="20"/>
  <c r="CL184" i="20"/>
  <c r="CL185" i="20"/>
  <c r="CL186" i="20"/>
  <c r="CL187" i="20"/>
  <c r="CL188" i="20"/>
  <c r="CL189" i="20"/>
  <c r="CL190" i="20"/>
  <c r="CL191" i="20"/>
  <c r="CL192" i="20"/>
  <c r="CL193" i="20"/>
  <c r="CL194" i="20"/>
  <c r="CL195" i="20"/>
  <c r="CL196" i="20"/>
  <c r="CL197" i="20"/>
  <c r="CL198" i="20"/>
  <c r="CL199" i="20"/>
  <c r="CL200" i="20"/>
  <c r="CL201" i="20"/>
  <c r="CL202" i="20"/>
  <c r="CL203" i="20"/>
  <c r="CL204" i="20"/>
  <c r="CL205" i="20"/>
  <c r="CL206" i="20"/>
  <c r="CL207" i="20"/>
  <c r="CL208" i="20"/>
  <c r="CL209" i="20"/>
  <c r="CL210" i="20"/>
  <c r="CL211" i="20"/>
  <c r="CL212" i="20"/>
  <c r="CL213" i="20"/>
  <c r="CL214" i="20"/>
  <c r="CL215" i="20"/>
  <c r="CL216" i="20"/>
  <c r="CL217" i="20"/>
  <c r="CL218" i="20"/>
  <c r="CL219" i="20"/>
  <c r="CL220" i="20"/>
  <c r="CL221" i="20"/>
  <c r="CL222" i="20"/>
  <c r="CL223" i="20"/>
  <c r="CL224" i="20"/>
  <c r="CL225" i="20"/>
  <c r="CL226" i="20"/>
  <c r="CL227" i="20"/>
  <c r="CL228" i="20"/>
  <c r="CL229" i="20"/>
  <c r="CL230" i="20"/>
  <c r="CL231" i="20"/>
  <c r="CL232" i="20"/>
  <c r="CL233" i="20"/>
  <c r="CL234" i="20"/>
  <c r="CL235" i="20"/>
  <c r="CL236" i="20"/>
  <c r="CL237" i="20"/>
  <c r="CL238" i="20"/>
  <c r="CL239" i="20"/>
  <c r="CL240" i="20"/>
  <c r="CL241" i="20"/>
  <c r="CL242" i="20"/>
  <c r="CL243" i="20"/>
  <c r="CL244" i="20"/>
  <c r="CL245" i="20"/>
  <c r="CL246" i="20"/>
  <c r="CL247" i="20"/>
  <c r="CL248" i="20"/>
  <c r="CL249" i="20"/>
  <c r="CL250" i="20"/>
  <c r="CL251" i="20"/>
  <c r="CL252" i="20"/>
  <c r="CL253" i="20"/>
  <c r="CL254" i="20"/>
  <c r="CL255" i="20"/>
  <c r="CL256" i="20"/>
  <c r="CL257" i="20"/>
  <c r="CL258" i="20"/>
  <c r="CL259" i="20"/>
  <c r="CL260" i="20"/>
  <c r="CL261" i="20"/>
  <c r="CL262" i="20"/>
  <c r="CL263" i="20"/>
  <c r="CL264" i="20"/>
  <c r="CL265" i="20"/>
  <c r="CL266" i="20"/>
  <c r="CL267" i="20"/>
  <c r="CL268" i="20"/>
  <c r="CL269" i="20"/>
  <c r="CL270" i="20"/>
  <c r="CL271" i="20"/>
  <c r="CL272" i="20"/>
  <c r="CL273" i="20"/>
  <c r="CL274" i="20"/>
  <c r="CL275" i="20"/>
  <c r="CL276" i="20"/>
  <c r="CL277" i="20"/>
  <c r="CL278" i="20"/>
  <c r="CL279" i="20"/>
  <c r="CL280" i="20"/>
  <c r="CL281" i="20"/>
  <c r="CL282" i="20"/>
  <c r="CL283" i="20"/>
  <c r="CL284" i="20"/>
  <c r="CL285" i="20"/>
  <c r="CL286" i="20"/>
  <c r="CL287" i="20"/>
  <c r="CL288" i="20"/>
  <c r="CL289" i="20"/>
  <c r="CL290" i="20"/>
  <c r="CL291" i="20"/>
  <c r="CL292" i="20"/>
  <c r="CL293" i="20"/>
  <c r="CL294" i="20"/>
  <c r="CL295" i="20"/>
  <c r="CL296" i="20"/>
  <c r="CL297" i="20"/>
  <c r="CL298" i="20"/>
  <c r="CL299" i="20"/>
  <c r="CL300" i="20"/>
  <c r="CL301" i="20"/>
  <c r="CL302" i="20"/>
  <c r="CL303" i="20"/>
  <c r="CL304" i="20"/>
  <c r="CL305" i="20"/>
  <c r="CL306" i="20"/>
  <c r="CL307" i="20"/>
  <c r="CL308" i="20"/>
  <c r="CL309" i="20"/>
  <c r="CL310" i="20"/>
  <c r="CL311" i="20"/>
  <c r="CL312" i="20"/>
  <c r="CL313" i="20"/>
  <c r="CL314" i="20"/>
  <c r="CL315" i="20"/>
  <c r="CL316" i="20"/>
  <c r="CL317" i="20"/>
  <c r="CL318" i="20"/>
  <c r="CL319" i="20"/>
  <c r="CL320" i="20"/>
  <c r="CL321" i="20"/>
  <c r="CL322" i="20"/>
  <c r="CL323" i="20"/>
  <c r="CL324" i="20"/>
  <c r="CL325" i="20"/>
  <c r="CL326" i="20"/>
  <c r="CL327" i="20"/>
  <c r="CL328" i="20"/>
  <c r="CL329" i="20"/>
  <c r="CL330" i="20"/>
  <c r="CL331" i="20"/>
  <c r="CL332" i="20"/>
  <c r="CL333" i="20"/>
  <c r="CL334" i="20"/>
  <c r="CL335" i="20"/>
  <c r="CL336" i="20"/>
  <c r="CL337" i="20"/>
  <c r="CL338" i="20"/>
  <c r="CL339" i="20"/>
  <c r="CL340" i="20"/>
  <c r="CL341" i="20"/>
  <c r="CL342" i="20"/>
  <c r="CL343" i="20"/>
  <c r="CL344" i="20"/>
  <c r="CL345" i="20"/>
  <c r="CL346" i="20"/>
  <c r="CL347" i="20"/>
  <c r="CL348" i="20"/>
  <c r="CL349" i="20"/>
  <c r="CL350" i="20"/>
  <c r="CL351" i="20"/>
  <c r="CL352" i="20"/>
  <c r="CL353" i="20"/>
  <c r="CL354" i="20"/>
  <c r="CL355" i="20"/>
  <c r="CL356" i="20"/>
  <c r="CL357" i="20"/>
  <c r="CL358" i="20"/>
  <c r="CL359" i="20"/>
  <c r="CL360" i="20"/>
  <c r="CL361" i="20"/>
  <c r="CL362" i="20"/>
  <c r="CL363" i="20"/>
  <c r="CL364" i="20"/>
  <c r="CL365" i="20"/>
  <c r="CL366" i="20"/>
  <c r="CL367" i="20"/>
  <c r="CL368" i="20"/>
  <c r="CL369" i="20"/>
  <c r="CL370" i="20"/>
  <c r="CL371" i="20"/>
  <c r="CL372" i="20"/>
  <c r="CL373" i="20"/>
  <c r="CL374" i="20"/>
  <c r="CL375" i="20"/>
  <c r="CL376" i="20"/>
  <c r="CL377" i="20"/>
  <c r="CL378" i="20"/>
  <c r="CL379" i="20"/>
  <c r="CL380" i="20"/>
  <c r="CL381" i="20"/>
  <c r="CL382" i="20"/>
  <c r="CL383" i="20"/>
  <c r="CL384" i="20"/>
  <c r="CL385" i="20"/>
  <c r="CL386" i="20"/>
  <c r="CL387" i="20"/>
  <c r="CL388" i="20"/>
  <c r="CL389" i="20"/>
  <c r="CL390" i="20"/>
  <c r="CL391" i="20"/>
  <c r="CL392" i="20"/>
  <c r="CL393" i="20"/>
  <c r="CL394" i="20"/>
  <c r="CL395" i="20"/>
  <c r="CL396" i="20"/>
  <c r="CL397" i="20"/>
  <c r="CL398" i="20"/>
  <c r="CL399" i="20"/>
  <c r="CL400" i="20"/>
  <c r="CL401" i="20"/>
  <c r="CL402" i="20"/>
  <c r="CL403" i="20"/>
  <c r="CL404" i="20"/>
  <c r="CL405" i="20"/>
  <c r="CL406" i="20"/>
  <c r="CL407" i="20"/>
  <c r="CL408" i="20"/>
  <c r="CL409" i="20"/>
  <c r="CL410" i="20"/>
  <c r="CL411" i="20"/>
  <c r="CL412" i="20"/>
  <c r="CL413" i="20"/>
  <c r="CL414" i="20"/>
  <c r="CL415" i="20"/>
  <c r="CL416" i="20"/>
  <c r="CL417" i="20"/>
  <c r="CL418" i="20"/>
  <c r="CL419" i="20"/>
  <c r="CL420" i="20"/>
  <c r="CL421" i="20"/>
  <c r="CL422" i="20"/>
  <c r="CL423" i="20"/>
  <c r="CL424" i="20"/>
  <c r="CL425" i="20"/>
  <c r="CL426" i="20"/>
  <c r="CL427" i="20"/>
  <c r="CL428" i="20"/>
  <c r="CL429" i="20"/>
  <c r="CL430" i="20"/>
  <c r="CL431" i="20"/>
  <c r="CL432" i="20"/>
  <c r="CL433" i="20"/>
  <c r="CL434" i="20"/>
  <c r="CL435" i="20"/>
  <c r="CL436" i="20"/>
  <c r="CL437" i="20"/>
  <c r="CL438" i="20"/>
  <c r="CL439" i="20"/>
  <c r="CL440" i="20"/>
  <c r="CL441" i="20"/>
  <c r="CL442" i="20"/>
  <c r="CL443" i="20"/>
  <c r="CL444" i="20"/>
  <c r="CL445" i="20"/>
  <c r="CL446" i="20"/>
  <c r="CL447" i="20"/>
  <c r="CL448" i="20"/>
  <c r="CL449" i="20"/>
  <c r="CL450" i="20"/>
  <c r="CL451" i="20"/>
  <c r="CL452" i="20"/>
  <c r="CL453" i="20"/>
  <c r="CL454" i="20"/>
  <c r="CL455" i="20"/>
  <c r="CL456" i="20"/>
  <c r="CL457" i="20"/>
  <c r="CL458" i="20"/>
  <c r="CL459" i="20"/>
  <c r="CL460" i="20"/>
  <c r="CL461" i="20"/>
  <c r="CL462" i="20"/>
  <c r="CL463" i="20"/>
  <c r="CL464" i="20"/>
  <c r="CL465" i="20"/>
  <c r="CL466" i="20"/>
  <c r="CL467" i="20"/>
  <c r="CL468" i="20"/>
  <c r="CL469" i="20"/>
  <c r="CL470" i="20"/>
  <c r="CL471" i="20"/>
  <c r="CL472" i="20"/>
  <c r="CL473" i="20"/>
  <c r="CL474" i="20"/>
  <c r="CL475" i="20"/>
  <c r="CL476" i="20"/>
  <c r="CL477" i="20"/>
  <c r="CL478" i="20"/>
  <c r="CL479" i="20"/>
  <c r="CL480" i="20"/>
  <c r="CL481" i="20"/>
  <c r="CL482" i="20"/>
  <c r="CL483" i="20"/>
  <c r="CL484" i="20"/>
  <c r="CL485" i="20"/>
  <c r="CL486" i="20"/>
  <c r="CL487" i="20"/>
  <c r="CL488" i="20"/>
  <c r="CL489" i="20"/>
  <c r="CL490" i="20"/>
  <c r="CL491" i="20"/>
  <c r="CL492" i="20"/>
  <c r="CL493" i="20"/>
  <c r="CL494" i="20"/>
  <c r="CL495" i="20"/>
  <c r="CL496" i="20"/>
  <c r="CL497" i="20"/>
  <c r="CL498" i="20"/>
  <c r="CL499" i="20"/>
  <c r="CL500" i="20"/>
  <c r="CL501" i="20"/>
  <c r="CL502" i="20"/>
  <c r="CL503" i="20"/>
  <c r="CL504" i="20"/>
  <c r="CL505" i="20"/>
  <c r="CL506" i="20"/>
  <c r="CL507" i="20"/>
  <c r="CL508" i="20"/>
  <c r="CL509" i="20"/>
  <c r="CL510" i="20"/>
  <c r="CL511" i="20"/>
  <c r="CL512" i="20"/>
  <c r="CL513" i="20"/>
  <c r="CL514" i="20"/>
  <c r="CL515" i="20"/>
  <c r="CL516" i="20"/>
  <c r="CL517" i="20"/>
  <c r="CL518" i="20"/>
  <c r="CL519" i="20"/>
  <c r="CL520" i="20"/>
  <c r="CL521" i="20"/>
  <c r="CL522" i="20"/>
  <c r="CL523" i="20"/>
  <c r="CL524" i="20"/>
  <c r="CL525" i="20"/>
  <c r="CL526" i="20"/>
  <c r="CL527" i="20"/>
  <c r="CL528" i="20"/>
  <c r="CL529" i="20"/>
  <c r="CL530" i="20"/>
  <c r="CL531" i="20"/>
  <c r="CL532" i="20"/>
  <c r="CL533" i="20"/>
  <c r="CL534" i="20"/>
  <c r="CL535" i="20"/>
  <c r="CL536" i="20"/>
  <c r="CL537" i="20"/>
  <c r="CL538" i="20"/>
  <c r="CL539" i="20"/>
  <c r="CL540" i="20"/>
  <c r="CL541" i="20"/>
  <c r="CL542" i="20"/>
  <c r="CL543" i="20"/>
  <c r="CL544" i="20"/>
  <c r="CL545" i="20"/>
  <c r="CL546" i="20"/>
  <c r="CL547" i="20"/>
  <c r="CL548" i="20"/>
  <c r="CL549" i="20"/>
  <c r="CL550" i="20"/>
  <c r="CL551" i="20"/>
  <c r="CL552" i="20"/>
  <c r="CL553" i="20"/>
  <c r="CL554" i="20"/>
  <c r="CL555" i="20"/>
  <c r="CL556" i="20"/>
  <c r="CL557" i="20"/>
  <c r="CL558" i="20"/>
  <c r="CL559" i="20"/>
  <c r="CL560" i="20"/>
  <c r="CL561" i="20"/>
  <c r="CL562" i="20"/>
  <c r="CL563" i="20"/>
  <c r="CL564" i="20"/>
  <c r="CL565" i="20"/>
  <c r="CK2" i="20"/>
  <c r="CK3" i="20"/>
  <c r="CK4" i="20"/>
  <c r="CK5" i="20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110" i="20"/>
  <c r="CK111" i="20"/>
  <c r="CK112" i="20"/>
  <c r="CK113" i="20"/>
  <c r="CK114" i="20"/>
  <c r="CK115" i="20"/>
  <c r="CK116" i="20"/>
  <c r="CK117" i="20"/>
  <c r="CK118" i="20"/>
  <c r="CK119" i="20"/>
  <c r="CK120" i="20"/>
  <c r="CK121" i="20"/>
  <c r="CK122" i="20"/>
  <c r="CK123" i="20"/>
  <c r="CK124" i="20"/>
  <c r="CK125" i="20"/>
  <c r="CK126" i="20"/>
  <c r="CK127" i="20"/>
  <c r="CK128" i="20"/>
  <c r="CK129" i="20"/>
  <c r="CK130" i="20"/>
  <c r="CK131" i="20"/>
  <c r="CK132" i="20"/>
  <c r="CK133" i="20"/>
  <c r="CK134" i="20"/>
  <c r="CK135" i="20"/>
  <c r="CK136" i="20"/>
  <c r="CK137" i="20"/>
  <c r="CK138" i="20"/>
  <c r="CK139" i="20"/>
  <c r="CK140" i="20"/>
  <c r="CK141" i="20"/>
  <c r="CK142" i="20"/>
  <c r="CK143" i="20"/>
  <c r="CK144" i="20"/>
  <c r="CK145" i="20"/>
  <c r="CK146" i="20"/>
  <c r="CK147" i="20"/>
  <c r="CK148" i="20"/>
  <c r="CK149" i="20"/>
  <c r="CK150" i="20"/>
  <c r="CK151" i="20"/>
  <c r="CK152" i="20"/>
  <c r="CK153" i="20"/>
  <c r="CK154" i="20"/>
  <c r="CK155" i="20"/>
  <c r="CK156" i="20"/>
  <c r="CK157" i="20"/>
  <c r="CK158" i="20"/>
  <c r="CK159" i="20"/>
  <c r="CK160" i="20"/>
  <c r="CK161" i="20"/>
  <c r="CK162" i="20"/>
  <c r="CK163" i="20"/>
  <c r="CK164" i="20"/>
  <c r="CK165" i="20"/>
  <c r="CK166" i="20"/>
  <c r="CK167" i="20"/>
  <c r="CK168" i="20"/>
  <c r="CK169" i="20"/>
  <c r="CK170" i="20"/>
  <c r="CK171" i="20"/>
  <c r="CK172" i="20"/>
  <c r="CK173" i="20"/>
  <c r="CK174" i="20"/>
  <c r="CK175" i="20"/>
  <c r="CK176" i="20"/>
  <c r="CK177" i="20"/>
  <c r="CK178" i="20"/>
  <c r="CK179" i="20"/>
  <c r="CK180" i="20"/>
  <c r="CK181" i="20"/>
  <c r="CK182" i="20"/>
  <c r="CK183" i="20"/>
  <c r="CK184" i="20"/>
  <c r="CK185" i="20"/>
  <c r="CK186" i="20"/>
  <c r="CK187" i="20"/>
  <c r="CK188" i="20"/>
  <c r="CK189" i="20"/>
  <c r="CK190" i="20"/>
  <c r="CK191" i="20"/>
  <c r="CK192" i="20"/>
  <c r="CK193" i="20"/>
  <c r="CK194" i="20"/>
  <c r="CK195" i="20"/>
  <c r="CK196" i="20"/>
  <c r="CK197" i="20"/>
  <c r="CK198" i="20"/>
  <c r="CK199" i="20"/>
  <c r="CK200" i="20"/>
  <c r="CK201" i="20"/>
  <c r="CK202" i="20"/>
  <c r="CK203" i="20"/>
  <c r="CK204" i="20"/>
  <c r="CK205" i="20"/>
  <c r="CK206" i="20"/>
  <c r="CK207" i="20"/>
  <c r="CK208" i="20"/>
  <c r="CK209" i="20"/>
  <c r="CK210" i="20"/>
  <c r="CK211" i="20"/>
  <c r="CK212" i="20"/>
  <c r="CK213" i="20"/>
  <c r="CK214" i="20"/>
  <c r="CK215" i="20"/>
  <c r="CK216" i="20"/>
  <c r="CK217" i="20"/>
  <c r="CK218" i="20"/>
  <c r="CK219" i="20"/>
  <c r="CK220" i="20"/>
  <c r="CK221" i="20"/>
  <c r="CK222" i="20"/>
  <c r="CK223" i="20"/>
  <c r="CK224" i="20"/>
  <c r="CK225" i="20"/>
  <c r="CK226" i="20"/>
  <c r="CK227" i="20"/>
  <c r="CK228" i="20"/>
  <c r="CK229" i="20"/>
  <c r="CK230" i="20"/>
  <c r="CK231" i="20"/>
  <c r="CK232" i="20"/>
  <c r="CK233" i="20"/>
  <c r="CK234" i="20"/>
  <c r="CK235" i="20"/>
  <c r="CK236" i="20"/>
  <c r="CK237" i="20"/>
  <c r="CK238" i="20"/>
  <c r="CK239" i="20"/>
  <c r="CK240" i="20"/>
  <c r="CK241" i="20"/>
  <c r="CK242" i="20"/>
  <c r="CK243" i="20"/>
  <c r="CK244" i="20"/>
  <c r="CK245" i="20"/>
  <c r="CK246" i="20"/>
  <c r="CK247" i="20"/>
  <c r="CK248" i="20"/>
  <c r="CK249" i="20"/>
  <c r="CK250" i="20"/>
  <c r="CK251" i="20"/>
  <c r="CK252" i="20"/>
  <c r="CK253" i="20"/>
  <c r="CK254" i="20"/>
  <c r="CK255" i="20"/>
  <c r="CK256" i="20"/>
  <c r="CK257" i="20"/>
  <c r="CK258" i="20"/>
  <c r="CK259" i="20"/>
  <c r="CK260" i="20"/>
  <c r="CK261" i="20"/>
  <c r="CK262" i="20"/>
  <c r="CK263" i="20"/>
  <c r="CK264" i="20"/>
  <c r="CK265" i="20"/>
  <c r="CK266" i="20"/>
  <c r="CK267" i="20"/>
  <c r="CK268" i="20"/>
  <c r="CK269" i="20"/>
  <c r="CK270" i="20"/>
  <c r="CK271" i="20"/>
  <c r="CK272" i="20"/>
  <c r="CK273" i="20"/>
  <c r="CK274" i="20"/>
  <c r="CK275" i="20"/>
  <c r="CK276" i="20"/>
  <c r="CK277" i="20"/>
  <c r="CK278" i="20"/>
  <c r="CK279" i="20"/>
  <c r="CK280" i="20"/>
  <c r="CK281" i="20"/>
  <c r="CK282" i="20"/>
  <c r="CK283" i="20"/>
  <c r="CK284" i="20"/>
  <c r="CK285" i="20"/>
  <c r="CK286" i="20"/>
  <c r="CK287" i="20"/>
  <c r="CK288" i="20"/>
  <c r="CK289" i="20"/>
  <c r="CK290" i="20"/>
  <c r="CK291" i="20"/>
  <c r="CK292" i="20"/>
  <c r="CK293" i="20"/>
  <c r="CK294" i="20"/>
  <c r="CK295" i="20"/>
  <c r="CK296" i="20"/>
  <c r="CK297" i="20"/>
  <c r="CK298" i="20"/>
  <c r="CK299" i="20"/>
  <c r="CK300" i="20"/>
  <c r="CK301" i="20"/>
  <c r="CK302" i="20"/>
  <c r="CK303" i="20"/>
  <c r="CK304" i="20"/>
  <c r="CK305" i="20"/>
  <c r="CK306" i="20"/>
  <c r="CK307" i="20"/>
  <c r="CK308" i="20"/>
  <c r="CK309" i="20"/>
  <c r="CK310" i="20"/>
  <c r="CK311" i="20"/>
  <c r="CK312" i="20"/>
  <c r="CK313" i="20"/>
  <c r="CK314" i="20"/>
  <c r="CK315" i="20"/>
  <c r="CK316" i="20"/>
  <c r="CK317" i="20"/>
  <c r="CK318" i="20"/>
  <c r="CK319" i="20"/>
  <c r="CK320" i="20"/>
  <c r="CK321" i="20"/>
  <c r="CK322" i="20"/>
  <c r="CK323" i="20"/>
  <c r="CK324" i="20"/>
  <c r="CK325" i="20"/>
  <c r="CK326" i="20"/>
  <c r="CK327" i="20"/>
  <c r="CK328" i="20"/>
  <c r="CK329" i="20"/>
  <c r="CK330" i="20"/>
  <c r="CK331" i="20"/>
  <c r="CK332" i="20"/>
  <c r="CK333" i="20"/>
  <c r="CK334" i="20"/>
  <c r="CK335" i="20"/>
  <c r="CK336" i="20"/>
  <c r="CK337" i="20"/>
  <c r="CK338" i="20"/>
  <c r="CK339" i="20"/>
  <c r="CK340" i="20"/>
  <c r="CK341" i="20"/>
  <c r="CK342" i="20"/>
  <c r="CK343" i="20"/>
  <c r="CK344" i="20"/>
  <c r="CK345" i="20"/>
  <c r="CK346" i="20"/>
  <c r="CK347" i="20"/>
  <c r="CK348" i="20"/>
  <c r="CK349" i="20"/>
  <c r="CK350" i="20"/>
  <c r="CK351" i="20"/>
  <c r="CK352" i="20"/>
  <c r="CK353" i="20"/>
  <c r="CK354" i="20"/>
  <c r="CK355" i="20"/>
  <c r="CK356" i="20"/>
  <c r="CK357" i="20"/>
  <c r="CK358" i="20"/>
  <c r="CK359" i="20"/>
  <c r="CK360" i="20"/>
  <c r="CK361" i="20"/>
  <c r="CK362" i="20"/>
  <c r="CK363" i="20"/>
  <c r="CK364" i="20"/>
  <c r="CK365" i="20"/>
  <c r="CK366" i="20"/>
  <c r="CK367" i="20"/>
  <c r="CK368" i="20"/>
  <c r="CK369" i="20"/>
  <c r="CK370" i="20"/>
  <c r="CK371" i="20"/>
  <c r="CK372" i="20"/>
  <c r="CK373" i="20"/>
  <c r="CK374" i="20"/>
  <c r="CK375" i="20"/>
  <c r="CK376" i="20"/>
  <c r="CK377" i="20"/>
  <c r="CK378" i="20"/>
  <c r="CK379" i="20"/>
  <c r="CK380" i="20"/>
  <c r="CK381" i="20"/>
  <c r="CK382" i="20"/>
  <c r="CK383" i="20"/>
  <c r="CK384" i="20"/>
  <c r="CK385" i="20"/>
  <c r="CK386" i="20"/>
  <c r="CK387" i="20"/>
  <c r="CK388" i="20"/>
  <c r="CK389" i="20"/>
  <c r="CK390" i="20"/>
  <c r="CK391" i="20"/>
  <c r="CK392" i="20"/>
  <c r="CK393" i="20"/>
  <c r="CK394" i="20"/>
  <c r="CK395" i="20"/>
  <c r="CK396" i="20"/>
  <c r="CK397" i="20"/>
  <c r="CK398" i="20"/>
  <c r="CK399" i="20"/>
  <c r="CK400" i="20"/>
  <c r="CK401" i="20"/>
  <c r="CK402" i="20"/>
  <c r="CK403" i="20"/>
  <c r="CK404" i="20"/>
  <c r="CK405" i="20"/>
  <c r="CK406" i="20"/>
  <c r="CK407" i="20"/>
  <c r="CK408" i="20"/>
  <c r="CK409" i="20"/>
  <c r="CK410" i="20"/>
  <c r="CK411" i="20"/>
  <c r="CK412" i="20"/>
  <c r="CK413" i="20"/>
  <c r="CK414" i="20"/>
  <c r="CK415" i="20"/>
  <c r="CK416" i="20"/>
  <c r="CK417" i="20"/>
  <c r="CK418" i="20"/>
  <c r="CK419" i="20"/>
  <c r="CK420" i="20"/>
  <c r="CK421" i="20"/>
  <c r="CK422" i="20"/>
  <c r="CK423" i="20"/>
  <c r="CK424" i="20"/>
  <c r="CK425" i="20"/>
  <c r="CK426" i="20"/>
  <c r="CK427" i="20"/>
  <c r="CK428" i="20"/>
  <c r="CK429" i="20"/>
  <c r="CK430" i="20"/>
  <c r="CK431" i="20"/>
  <c r="CK432" i="20"/>
  <c r="CK433" i="20"/>
  <c r="CK434" i="20"/>
  <c r="CK435" i="20"/>
  <c r="CK436" i="20"/>
  <c r="CK437" i="20"/>
  <c r="CK438" i="20"/>
  <c r="CK439" i="20"/>
  <c r="CK440" i="20"/>
  <c r="CK441" i="20"/>
  <c r="CK442" i="20"/>
  <c r="CK443" i="20"/>
  <c r="CK444" i="20"/>
  <c r="CK445" i="20"/>
  <c r="CK446" i="20"/>
  <c r="CK447" i="20"/>
  <c r="CK448" i="20"/>
  <c r="CK449" i="20"/>
  <c r="CK450" i="20"/>
  <c r="CK451" i="20"/>
  <c r="CK452" i="20"/>
  <c r="CK453" i="20"/>
  <c r="CK454" i="20"/>
  <c r="CK455" i="20"/>
  <c r="CK456" i="20"/>
  <c r="CK457" i="20"/>
  <c r="CK458" i="20"/>
  <c r="CK459" i="20"/>
  <c r="CK460" i="20"/>
  <c r="CK461" i="20"/>
  <c r="CK462" i="20"/>
  <c r="CK463" i="20"/>
  <c r="CK464" i="20"/>
  <c r="CK465" i="20"/>
  <c r="CK466" i="20"/>
  <c r="CK467" i="20"/>
  <c r="CK468" i="20"/>
  <c r="CK469" i="20"/>
  <c r="CK470" i="20"/>
  <c r="CK471" i="20"/>
  <c r="CK472" i="20"/>
  <c r="CK473" i="20"/>
  <c r="CK474" i="20"/>
  <c r="CK475" i="20"/>
  <c r="CK476" i="20"/>
  <c r="CK477" i="20"/>
  <c r="CK478" i="20"/>
  <c r="CK479" i="20"/>
  <c r="CK480" i="20"/>
  <c r="CK481" i="20"/>
  <c r="CK482" i="20"/>
  <c r="CK483" i="20"/>
  <c r="CK484" i="20"/>
  <c r="CK485" i="20"/>
  <c r="CK486" i="20"/>
  <c r="CK487" i="20"/>
  <c r="CK488" i="20"/>
  <c r="CK489" i="20"/>
  <c r="CK490" i="20"/>
  <c r="CK491" i="20"/>
  <c r="CK492" i="20"/>
  <c r="CK493" i="20"/>
  <c r="CK494" i="20"/>
  <c r="CK495" i="20"/>
  <c r="CK496" i="20"/>
  <c r="CK497" i="20"/>
  <c r="CK498" i="20"/>
  <c r="CK499" i="20"/>
  <c r="CK500" i="20"/>
  <c r="CK501" i="20"/>
  <c r="CK502" i="20"/>
  <c r="CK503" i="20"/>
  <c r="CK504" i="20"/>
  <c r="CK505" i="20"/>
  <c r="CK506" i="20"/>
  <c r="CK507" i="20"/>
  <c r="CK508" i="20"/>
  <c r="CK509" i="20"/>
  <c r="CK510" i="20"/>
  <c r="CK511" i="20"/>
  <c r="CK512" i="20"/>
  <c r="CK513" i="20"/>
  <c r="CK514" i="20"/>
  <c r="CK515" i="20"/>
  <c r="CK516" i="20"/>
  <c r="CK517" i="20"/>
  <c r="CK518" i="20"/>
  <c r="CK519" i="20"/>
  <c r="CK520" i="20"/>
  <c r="CK521" i="20"/>
  <c r="CK522" i="20"/>
  <c r="CK523" i="20"/>
  <c r="CK524" i="20"/>
  <c r="CK525" i="20"/>
  <c r="CK526" i="20"/>
  <c r="CK527" i="20"/>
  <c r="CK528" i="20"/>
  <c r="CK529" i="20"/>
  <c r="CK530" i="20"/>
  <c r="CK531" i="20"/>
  <c r="CK532" i="20"/>
  <c r="CK533" i="20"/>
  <c r="CK534" i="20"/>
  <c r="CK535" i="20"/>
  <c r="CK536" i="20"/>
  <c r="CK537" i="20"/>
  <c r="CK538" i="20"/>
  <c r="CK539" i="20"/>
  <c r="CK540" i="20"/>
  <c r="CK541" i="20"/>
  <c r="CK542" i="20"/>
  <c r="CK543" i="20"/>
  <c r="CK544" i="20"/>
  <c r="CK545" i="20"/>
  <c r="CK546" i="20"/>
  <c r="CK547" i="20"/>
  <c r="CK548" i="20"/>
  <c r="CK549" i="20"/>
  <c r="CK550" i="20"/>
  <c r="CK551" i="20"/>
  <c r="CK552" i="20"/>
  <c r="CK553" i="20"/>
  <c r="CK554" i="20"/>
  <c r="CK555" i="20"/>
  <c r="CK556" i="20"/>
  <c r="CK557" i="20"/>
  <c r="CK558" i="20"/>
  <c r="CK559" i="20"/>
  <c r="CK560" i="20"/>
  <c r="CK561" i="20"/>
  <c r="CK562" i="20"/>
  <c r="CK563" i="20"/>
  <c r="CK564" i="20"/>
  <c r="CK565" i="20"/>
  <c r="CJ2" i="20"/>
  <c r="CJ3" i="20"/>
  <c r="CJ4" i="20"/>
  <c r="CJ5" i="20"/>
  <c r="CJ6" i="20"/>
  <c r="CJ7" i="20"/>
  <c r="CJ8" i="20"/>
  <c r="CJ9" i="20"/>
  <c r="CJ10" i="20"/>
  <c r="CJ11" i="20"/>
  <c r="CJ12" i="20"/>
  <c r="CJ13" i="20"/>
  <c r="CJ14" i="20"/>
  <c r="CJ15" i="20"/>
  <c r="CJ16" i="20"/>
  <c r="CJ17" i="20"/>
  <c r="CJ18" i="20"/>
  <c r="CJ19" i="20"/>
  <c r="CJ20" i="20"/>
  <c r="CJ21" i="20"/>
  <c r="CJ22" i="20"/>
  <c r="CJ23" i="20"/>
  <c r="CJ24" i="20"/>
  <c r="CJ25" i="20"/>
  <c r="CJ26" i="20"/>
  <c r="CJ27" i="20"/>
  <c r="CJ28" i="20"/>
  <c r="CJ29" i="20"/>
  <c r="CJ30" i="20"/>
  <c r="CJ31" i="20"/>
  <c r="CJ32" i="20"/>
  <c r="CJ33" i="20"/>
  <c r="CJ34" i="20"/>
  <c r="CJ35" i="20"/>
  <c r="CJ36" i="20"/>
  <c r="CJ37" i="20"/>
  <c r="CJ38" i="20"/>
  <c r="CJ39" i="20"/>
  <c r="CJ40" i="20"/>
  <c r="CJ41" i="20"/>
  <c r="CJ42" i="20"/>
  <c r="CJ43" i="20"/>
  <c r="CJ44" i="20"/>
  <c r="CJ45" i="20"/>
  <c r="CJ46" i="20"/>
  <c r="CJ47" i="20"/>
  <c r="CJ48" i="20"/>
  <c r="CJ49" i="20"/>
  <c r="CJ50" i="20"/>
  <c r="CJ51" i="20"/>
  <c r="CJ52" i="20"/>
  <c r="CJ53" i="20"/>
  <c r="CJ54" i="20"/>
  <c r="CJ55" i="20"/>
  <c r="CJ56" i="20"/>
  <c r="CJ57" i="20"/>
  <c r="CJ58" i="20"/>
  <c r="CJ59" i="20"/>
  <c r="CJ60" i="20"/>
  <c r="CJ61" i="20"/>
  <c r="CJ62" i="20"/>
  <c r="CJ63" i="20"/>
  <c r="CJ64" i="20"/>
  <c r="CJ65" i="20"/>
  <c r="CJ66" i="20"/>
  <c r="CJ67" i="20"/>
  <c r="CJ68" i="20"/>
  <c r="CJ69" i="20"/>
  <c r="CJ70" i="20"/>
  <c r="CJ71" i="20"/>
  <c r="CJ72" i="20"/>
  <c r="CJ73" i="20"/>
  <c r="CJ74" i="20"/>
  <c r="CJ75" i="20"/>
  <c r="CJ76" i="20"/>
  <c r="CJ77" i="20"/>
  <c r="CJ78" i="20"/>
  <c r="CJ79" i="20"/>
  <c r="CJ80" i="20"/>
  <c r="CJ81" i="20"/>
  <c r="CJ82" i="20"/>
  <c r="CJ83" i="20"/>
  <c r="CJ84" i="20"/>
  <c r="CJ85" i="20"/>
  <c r="CJ86" i="20"/>
  <c r="CJ87" i="20"/>
  <c r="CJ88" i="20"/>
  <c r="CJ89" i="20"/>
  <c r="CJ90" i="20"/>
  <c r="CJ91" i="20"/>
  <c r="CJ92" i="20"/>
  <c r="CJ93" i="20"/>
  <c r="CJ94" i="20"/>
  <c r="CJ95" i="20"/>
  <c r="CJ96" i="20"/>
  <c r="CJ97" i="20"/>
  <c r="CJ98" i="20"/>
  <c r="CJ99" i="20"/>
  <c r="CJ100" i="20"/>
  <c r="CJ101" i="20"/>
  <c r="CJ102" i="20"/>
  <c r="CJ103" i="20"/>
  <c r="CJ104" i="20"/>
  <c r="CJ105" i="20"/>
  <c r="CJ106" i="20"/>
  <c r="CJ107" i="20"/>
  <c r="CJ108" i="20"/>
  <c r="CJ109" i="20"/>
  <c r="CJ110" i="20"/>
  <c r="CJ111" i="20"/>
  <c r="CJ112" i="20"/>
  <c r="CJ113" i="20"/>
  <c r="CJ114" i="20"/>
  <c r="CJ115" i="20"/>
  <c r="CJ116" i="20"/>
  <c r="CJ117" i="20"/>
  <c r="CJ118" i="20"/>
  <c r="CJ119" i="20"/>
  <c r="CJ120" i="20"/>
  <c r="CJ121" i="20"/>
  <c r="CJ122" i="20"/>
  <c r="CJ123" i="20"/>
  <c r="CJ124" i="20"/>
  <c r="CJ125" i="20"/>
  <c r="CJ126" i="20"/>
  <c r="CJ127" i="20"/>
  <c r="CJ128" i="20"/>
  <c r="CJ129" i="20"/>
  <c r="CJ130" i="20"/>
  <c r="CJ131" i="20"/>
  <c r="CJ132" i="20"/>
  <c r="CJ133" i="20"/>
  <c r="CJ134" i="20"/>
  <c r="CJ135" i="20"/>
  <c r="CJ136" i="20"/>
  <c r="CJ137" i="20"/>
  <c r="CJ138" i="20"/>
  <c r="CJ139" i="20"/>
  <c r="CJ140" i="20"/>
  <c r="CJ141" i="20"/>
  <c r="CJ142" i="20"/>
  <c r="CJ143" i="20"/>
  <c r="CJ144" i="20"/>
  <c r="CJ145" i="20"/>
  <c r="CJ146" i="20"/>
  <c r="CJ147" i="20"/>
  <c r="CJ148" i="20"/>
  <c r="CJ149" i="20"/>
  <c r="CJ150" i="20"/>
  <c r="CJ151" i="20"/>
  <c r="CJ152" i="20"/>
  <c r="CJ153" i="20"/>
  <c r="CJ154" i="20"/>
  <c r="CJ155" i="20"/>
  <c r="CJ156" i="20"/>
  <c r="CJ157" i="20"/>
  <c r="CJ158" i="20"/>
  <c r="CJ159" i="20"/>
  <c r="CJ160" i="20"/>
  <c r="CJ161" i="20"/>
  <c r="CJ162" i="20"/>
  <c r="CJ163" i="20"/>
  <c r="CJ164" i="20"/>
  <c r="CJ165" i="20"/>
  <c r="CJ166" i="20"/>
  <c r="CJ167" i="20"/>
  <c r="CJ168" i="20"/>
  <c r="CJ169" i="20"/>
  <c r="CJ170" i="20"/>
  <c r="CJ171" i="20"/>
  <c r="CJ172" i="20"/>
  <c r="CJ173" i="20"/>
  <c r="CJ174" i="20"/>
  <c r="CJ175" i="20"/>
  <c r="CJ176" i="20"/>
  <c r="CJ177" i="20"/>
  <c r="CJ178" i="20"/>
  <c r="CJ179" i="20"/>
  <c r="CJ180" i="20"/>
  <c r="CJ181" i="20"/>
  <c r="CJ182" i="20"/>
  <c r="CJ183" i="20"/>
  <c r="CJ184" i="20"/>
  <c r="CJ185" i="20"/>
  <c r="CJ186" i="20"/>
  <c r="CJ187" i="20"/>
  <c r="CJ188" i="20"/>
  <c r="CJ189" i="20"/>
  <c r="CJ190" i="20"/>
  <c r="CJ191" i="20"/>
  <c r="CJ192" i="20"/>
  <c r="CJ193" i="20"/>
  <c r="CJ194" i="20"/>
  <c r="CJ195" i="20"/>
  <c r="CJ196" i="20"/>
  <c r="CJ197" i="20"/>
  <c r="CJ198" i="20"/>
  <c r="CJ199" i="20"/>
  <c r="CJ200" i="20"/>
  <c r="CJ201" i="20"/>
  <c r="CJ202" i="20"/>
  <c r="CJ203" i="20"/>
  <c r="CJ204" i="20"/>
  <c r="CJ205" i="20"/>
  <c r="CJ206" i="20"/>
  <c r="CJ207" i="20"/>
  <c r="CJ208" i="20"/>
  <c r="CJ209" i="20"/>
  <c r="CJ210" i="20"/>
  <c r="CJ211" i="20"/>
  <c r="CJ212" i="20"/>
  <c r="CJ213" i="20"/>
  <c r="CJ214" i="20"/>
  <c r="CJ215" i="20"/>
  <c r="CJ216" i="20"/>
  <c r="CJ217" i="20"/>
  <c r="CJ218" i="20"/>
  <c r="CJ219" i="20"/>
  <c r="CJ220" i="20"/>
  <c r="CJ221" i="20"/>
  <c r="CJ222" i="20"/>
  <c r="CJ223" i="20"/>
  <c r="CJ224" i="20"/>
  <c r="CJ225" i="20"/>
  <c r="CJ226" i="20"/>
  <c r="CJ227" i="20"/>
  <c r="CJ228" i="20"/>
  <c r="CJ229" i="20"/>
  <c r="CJ230" i="20"/>
  <c r="CJ231" i="20"/>
  <c r="CJ232" i="20"/>
  <c r="CJ233" i="20"/>
  <c r="CJ234" i="20"/>
  <c r="CJ235" i="20"/>
  <c r="CJ236" i="20"/>
  <c r="CJ237" i="20"/>
  <c r="CJ238" i="20"/>
  <c r="CJ239" i="20"/>
  <c r="CJ240" i="20"/>
  <c r="CJ241" i="20"/>
  <c r="CJ242" i="20"/>
  <c r="CJ243" i="20"/>
  <c r="CJ244" i="20"/>
  <c r="CJ245" i="20"/>
  <c r="CJ246" i="20"/>
  <c r="CJ247" i="20"/>
  <c r="CJ248" i="20"/>
  <c r="CJ249" i="20"/>
  <c r="CJ250" i="20"/>
  <c r="CJ251" i="20"/>
  <c r="CJ252" i="20"/>
  <c r="CJ253" i="20"/>
  <c r="CJ254" i="20"/>
  <c r="CJ255" i="20"/>
  <c r="CJ256" i="20"/>
  <c r="CJ257" i="20"/>
  <c r="CJ258" i="20"/>
  <c r="CJ259" i="20"/>
  <c r="CJ260" i="20"/>
  <c r="CJ261" i="20"/>
  <c r="CJ262" i="20"/>
  <c r="CJ263" i="20"/>
  <c r="CJ264" i="20"/>
  <c r="CJ265" i="20"/>
  <c r="CJ266" i="20"/>
  <c r="CJ267" i="20"/>
  <c r="CJ268" i="20"/>
  <c r="CJ269" i="20"/>
  <c r="CJ270" i="20"/>
  <c r="CJ271" i="20"/>
  <c r="CJ272" i="20"/>
  <c r="CJ273" i="20"/>
  <c r="CJ274" i="20"/>
  <c r="CJ275" i="20"/>
  <c r="CJ276" i="20"/>
  <c r="CJ277" i="20"/>
  <c r="CJ278" i="20"/>
  <c r="CJ279" i="20"/>
  <c r="CJ280" i="20"/>
  <c r="CJ281" i="20"/>
  <c r="CJ282" i="20"/>
  <c r="CJ283" i="20"/>
  <c r="CJ284" i="20"/>
  <c r="CJ285" i="20"/>
  <c r="CJ286" i="20"/>
  <c r="CJ287" i="20"/>
  <c r="CJ288" i="20"/>
  <c r="CJ289" i="20"/>
  <c r="CJ290" i="20"/>
  <c r="CJ291" i="20"/>
  <c r="CJ292" i="20"/>
  <c r="CJ293" i="20"/>
  <c r="CJ294" i="20"/>
  <c r="CJ295" i="20"/>
  <c r="CJ296" i="20"/>
  <c r="CJ297" i="20"/>
  <c r="CJ298" i="20"/>
  <c r="CJ299" i="20"/>
  <c r="CJ300" i="20"/>
  <c r="CJ301" i="20"/>
  <c r="CJ302" i="20"/>
  <c r="CJ303" i="20"/>
  <c r="CJ304" i="20"/>
  <c r="CJ305" i="20"/>
  <c r="CJ306" i="20"/>
  <c r="CJ307" i="20"/>
  <c r="CJ308" i="20"/>
  <c r="CJ309" i="20"/>
  <c r="CJ310" i="20"/>
  <c r="CJ311" i="20"/>
  <c r="CJ312" i="20"/>
  <c r="CJ313" i="20"/>
  <c r="CJ314" i="20"/>
  <c r="CJ315" i="20"/>
  <c r="CJ316" i="20"/>
  <c r="CJ317" i="20"/>
  <c r="CJ318" i="20"/>
  <c r="CJ319" i="20"/>
  <c r="CJ320" i="20"/>
  <c r="CJ321" i="20"/>
  <c r="CJ322" i="20"/>
  <c r="CJ323" i="20"/>
  <c r="CJ324" i="20"/>
  <c r="CJ325" i="20"/>
  <c r="CJ326" i="20"/>
  <c r="CJ327" i="20"/>
  <c r="CJ328" i="20"/>
  <c r="CJ329" i="20"/>
  <c r="CJ330" i="20"/>
  <c r="CJ331" i="20"/>
  <c r="CJ332" i="20"/>
  <c r="CJ333" i="20"/>
  <c r="CJ334" i="20"/>
  <c r="CJ335" i="20"/>
  <c r="CJ336" i="20"/>
  <c r="CJ337" i="20"/>
  <c r="CJ338" i="20"/>
  <c r="CJ339" i="20"/>
  <c r="CJ340" i="20"/>
  <c r="CJ341" i="20"/>
  <c r="CJ342" i="20"/>
  <c r="CJ343" i="20"/>
  <c r="CJ344" i="20"/>
  <c r="CJ345" i="20"/>
  <c r="CJ346" i="20"/>
  <c r="CJ347" i="20"/>
  <c r="CJ348" i="20"/>
  <c r="CJ349" i="20"/>
  <c r="CJ350" i="20"/>
  <c r="CJ351" i="20"/>
  <c r="CJ352" i="20"/>
  <c r="CJ353" i="20"/>
  <c r="CJ354" i="20"/>
  <c r="CJ355" i="20"/>
  <c r="CJ356" i="20"/>
  <c r="CJ357" i="20"/>
  <c r="CJ358" i="20"/>
  <c r="CJ359" i="20"/>
  <c r="CJ360" i="20"/>
  <c r="CJ361" i="20"/>
  <c r="CJ362" i="20"/>
  <c r="CJ363" i="20"/>
  <c r="CJ364" i="20"/>
  <c r="CJ365" i="20"/>
  <c r="CJ366" i="20"/>
  <c r="CJ367" i="20"/>
  <c r="CJ368" i="20"/>
  <c r="CJ369" i="20"/>
  <c r="CJ370" i="20"/>
  <c r="CJ371" i="20"/>
  <c r="CJ372" i="20"/>
  <c r="CJ373" i="20"/>
  <c r="CJ374" i="20"/>
  <c r="CJ375" i="20"/>
  <c r="CJ376" i="20"/>
  <c r="CJ377" i="20"/>
  <c r="CJ378" i="20"/>
  <c r="CJ379" i="20"/>
  <c r="CJ380" i="20"/>
  <c r="CJ381" i="20"/>
  <c r="CJ382" i="20"/>
  <c r="CJ383" i="20"/>
  <c r="CJ384" i="20"/>
  <c r="CJ385" i="20"/>
  <c r="CJ386" i="20"/>
  <c r="CJ387" i="20"/>
  <c r="CJ388" i="20"/>
  <c r="CJ389" i="20"/>
  <c r="CJ390" i="20"/>
  <c r="CJ391" i="20"/>
  <c r="CJ392" i="20"/>
  <c r="CJ393" i="20"/>
  <c r="CJ394" i="20"/>
  <c r="CJ395" i="20"/>
  <c r="CJ396" i="20"/>
  <c r="CJ397" i="20"/>
  <c r="CJ398" i="20"/>
  <c r="CJ399" i="20"/>
  <c r="CJ400" i="20"/>
  <c r="CJ401" i="20"/>
  <c r="CJ402" i="20"/>
  <c r="CJ403" i="20"/>
  <c r="CJ404" i="20"/>
  <c r="CJ405" i="20"/>
  <c r="CJ406" i="20"/>
  <c r="CJ407" i="20"/>
  <c r="CJ408" i="20"/>
  <c r="CJ409" i="20"/>
  <c r="CJ410" i="20"/>
  <c r="CJ411" i="20"/>
  <c r="CJ412" i="20"/>
  <c r="CJ413" i="20"/>
  <c r="CJ414" i="20"/>
  <c r="CJ415" i="20"/>
  <c r="CJ416" i="20"/>
  <c r="CJ417" i="20"/>
  <c r="CJ418" i="20"/>
  <c r="CJ419" i="20"/>
  <c r="CJ420" i="20"/>
  <c r="CJ421" i="20"/>
  <c r="CJ422" i="20"/>
  <c r="CJ423" i="20"/>
  <c r="CJ424" i="20"/>
  <c r="CJ425" i="20"/>
  <c r="CJ426" i="20"/>
  <c r="CJ427" i="20"/>
  <c r="CJ428" i="20"/>
  <c r="CJ429" i="20"/>
  <c r="CJ430" i="20"/>
  <c r="CJ431" i="20"/>
  <c r="CJ432" i="20"/>
  <c r="CJ433" i="20"/>
  <c r="CJ434" i="20"/>
  <c r="CJ435" i="20"/>
  <c r="CJ436" i="20"/>
  <c r="CJ437" i="20"/>
  <c r="CJ438" i="20"/>
  <c r="CJ439" i="20"/>
  <c r="CJ440" i="20"/>
  <c r="CJ441" i="20"/>
  <c r="CJ442" i="20"/>
  <c r="CJ443" i="20"/>
  <c r="CJ444" i="20"/>
  <c r="CJ445" i="20"/>
  <c r="CJ446" i="20"/>
  <c r="CJ447" i="20"/>
  <c r="CJ448" i="20"/>
  <c r="CJ449" i="20"/>
  <c r="CJ450" i="20"/>
  <c r="CJ451" i="20"/>
  <c r="CJ452" i="20"/>
  <c r="CJ453" i="20"/>
  <c r="CJ454" i="20"/>
  <c r="CJ455" i="20"/>
  <c r="CJ456" i="20"/>
  <c r="CJ457" i="20"/>
  <c r="CJ458" i="20"/>
  <c r="CJ459" i="20"/>
  <c r="CJ460" i="20"/>
  <c r="CJ461" i="20"/>
  <c r="CJ462" i="20"/>
  <c r="CJ463" i="20"/>
  <c r="CJ464" i="20"/>
  <c r="CJ465" i="20"/>
  <c r="CJ466" i="20"/>
  <c r="CJ467" i="20"/>
  <c r="CJ468" i="20"/>
  <c r="CJ469" i="20"/>
  <c r="CJ470" i="20"/>
  <c r="CJ471" i="20"/>
  <c r="CJ472" i="20"/>
  <c r="CJ473" i="20"/>
  <c r="CJ474" i="20"/>
  <c r="CJ475" i="20"/>
  <c r="CJ476" i="20"/>
  <c r="CJ477" i="20"/>
  <c r="CJ478" i="20"/>
  <c r="CJ479" i="20"/>
  <c r="CJ480" i="20"/>
  <c r="CJ481" i="20"/>
  <c r="CJ482" i="20"/>
  <c r="CJ483" i="20"/>
  <c r="CJ484" i="20"/>
  <c r="CJ485" i="20"/>
  <c r="CJ486" i="20"/>
  <c r="CJ487" i="20"/>
  <c r="CJ488" i="20"/>
  <c r="CJ489" i="20"/>
  <c r="CJ490" i="20"/>
  <c r="CJ491" i="20"/>
  <c r="CJ492" i="20"/>
  <c r="CJ493" i="20"/>
  <c r="CJ494" i="20"/>
  <c r="CJ495" i="20"/>
  <c r="CJ496" i="20"/>
  <c r="CJ497" i="20"/>
  <c r="CJ498" i="20"/>
  <c r="CJ499" i="20"/>
  <c r="CJ500" i="20"/>
  <c r="CJ501" i="20"/>
  <c r="CJ502" i="20"/>
  <c r="CJ503" i="20"/>
  <c r="CJ504" i="20"/>
  <c r="CJ505" i="20"/>
  <c r="CJ506" i="20"/>
  <c r="CJ507" i="20"/>
  <c r="CJ508" i="20"/>
  <c r="CJ509" i="20"/>
  <c r="CJ510" i="20"/>
  <c r="CJ511" i="20"/>
  <c r="CJ512" i="20"/>
  <c r="CJ513" i="20"/>
  <c r="CJ514" i="20"/>
  <c r="CJ515" i="20"/>
  <c r="CJ516" i="20"/>
  <c r="CJ517" i="20"/>
  <c r="CJ518" i="20"/>
  <c r="CJ519" i="20"/>
  <c r="CJ520" i="20"/>
  <c r="CJ521" i="20"/>
  <c r="CJ522" i="20"/>
  <c r="CJ523" i="20"/>
  <c r="CJ524" i="20"/>
  <c r="CJ525" i="20"/>
  <c r="CJ526" i="20"/>
  <c r="CJ527" i="20"/>
  <c r="CJ528" i="20"/>
  <c r="CJ529" i="20"/>
  <c r="CJ530" i="20"/>
  <c r="CJ531" i="20"/>
  <c r="CJ532" i="20"/>
  <c r="CJ533" i="20"/>
  <c r="CJ534" i="20"/>
  <c r="CJ535" i="20"/>
  <c r="CJ536" i="20"/>
  <c r="CJ537" i="20"/>
  <c r="CJ538" i="20"/>
  <c r="CJ539" i="20"/>
  <c r="CJ540" i="20"/>
  <c r="CJ541" i="20"/>
  <c r="CJ542" i="20"/>
  <c r="CJ543" i="20"/>
  <c r="CJ544" i="20"/>
  <c r="CJ545" i="20"/>
  <c r="CJ546" i="20"/>
  <c r="CJ547" i="20"/>
  <c r="CJ548" i="20"/>
  <c r="CJ549" i="20"/>
  <c r="CJ550" i="20"/>
  <c r="CJ551" i="20"/>
  <c r="CJ552" i="20"/>
  <c r="CJ553" i="20"/>
  <c r="CJ554" i="20"/>
  <c r="CJ555" i="20"/>
  <c r="CJ556" i="20"/>
  <c r="CJ557" i="20"/>
  <c r="CJ558" i="20"/>
  <c r="CJ559" i="20"/>
  <c r="CJ560" i="20"/>
  <c r="CJ561" i="20"/>
  <c r="CJ562" i="20"/>
  <c r="CJ563" i="20"/>
  <c r="CJ564" i="20"/>
  <c r="CJ565" i="20"/>
  <c r="CI2" i="20"/>
  <c r="CI3" i="20"/>
  <c r="CI4" i="20"/>
  <c r="CI5" i="20"/>
  <c r="CI6" i="20"/>
  <c r="CI7" i="20"/>
  <c r="CI8" i="20"/>
  <c r="CI9" i="20"/>
  <c r="CI10" i="20"/>
  <c r="CI11" i="20"/>
  <c r="CI12" i="20"/>
  <c r="CI13" i="20"/>
  <c r="CI14" i="20"/>
  <c r="CI15" i="20"/>
  <c r="CI16" i="20"/>
  <c r="CI17" i="20"/>
  <c r="CI18" i="20"/>
  <c r="CI19" i="20"/>
  <c r="CI20" i="20"/>
  <c r="CI21" i="20"/>
  <c r="CI22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5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74" i="20"/>
  <c r="CI75" i="20"/>
  <c r="CI76" i="20"/>
  <c r="CI77" i="20"/>
  <c r="CI78" i="20"/>
  <c r="CI79" i="20"/>
  <c r="CI80" i="20"/>
  <c r="CI81" i="20"/>
  <c r="CI82" i="20"/>
  <c r="CI83" i="20"/>
  <c r="CI84" i="20"/>
  <c r="CI85" i="20"/>
  <c r="CI86" i="20"/>
  <c r="CI87" i="20"/>
  <c r="CI88" i="20"/>
  <c r="CI89" i="20"/>
  <c r="CI90" i="20"/>
  <c r="CI91" i="20"/>
  <c r="CI92" i="20"/>
  <c r="CI93" i="20"/>
  <c r="CI94" i="20"/>
  <c r="CI95" i="20"/>
  <c r="CI96" i="20"/>
  <c r="CI97" i="20"/>
  <c r="CI98" i="20"/>
  <c r="CI99" i="20"/>
  <c r="CI100" i="20"/>
  <c r="CI101" i="20"/>
  <c r="CI102" i="20"/>
  <c r="CI103" i="20"/>
  <c r="CI104" i="20"/>
  <c r="CI105" i="20"/>
  <c r="CI106" i="20"/>
  <c r="CI107" i="20"/>
  <c r="CI108" i="20"/>
  <c r="CI109" i="20"/>
  <c r="CI110" i="20"/>
  <c r="CI111" i="20"/>
  <c r="CI112" i="20"/>
  <c r="CI113" i="20"/>
  <c r="CI114" i="20"/>
  <c r="CI115" i="20"/>
  <c r="CI116" i="20"/>
  <c r="CI117" i="20"/>
  <c r="CI118" i="20"/>
  <c r="CI119" i="20"/>
  <c r="CI120" i="20"/>
  <c r="CI121" i="20"/>
  <c r="CI122" i="20"/>
  <c r="CI123" i="20"/>
  <c r="CI124" i="20"/>
  <c r="CI125" i="20"/>
  <c r="CI126" i="20"/>
  <c r="CI127" i="20"/>
  <c r="CI128" i="20"/>
  <c r="CI129" i="20"/>
  <c r="CI130" i="20"/>
  <c r="CI131" i="20"/>
  <c r="CI132" i="20"/>
  <c r="CI133" i="20"/>
  <c r="CI134" i="20"/>
  <c r="CI135" i="20"/>
  <c r="CI136" i="20"/>
  <c r="CI137" i="20"/>
  <c r="CI138" i="20"/>
  <c r="CI139" i="20"/>
  <c r="CI140" i="20"/>
  <c r="CI141" i="20"/>
  <c r="CI142" i="20"/>
  <c r="CI143" i="20"/>
  <c r="CI144" i="20"/>
  <c r="CI145" i="20"/>
  <c r="CI146" i="20"/>
  <c r="CI147" i="20"/>
  <c r="CI148" i="20"/>
  <c r="CI149" i="20"/>
  <c r="CI150" i="20"/>
  <c r="CI151" i="20"/>
  <c r="CI152" i="20"/>
  <c r="CI153" i="20"/>
  <c r="CI154" i="20"/>
  <c r="CI155" i="20"/>
  <c r="CI156" i="20"/>
  <c r="CI157" i="20"/>
  <c r="CI158" i="20"/>
  <c r="CI159" i="20"/>
  <c r="CI160" i="20"/>
  <c r="CI161" i="20"/>
  <c r="CI162" i="20"/>
  <c r="CI163" i="20"/>
  <c r="CI164" i="20"/>
  <c r="CI165" i="20"/>
  <c r="CI166" i="20"/>
  <c r="CI167" i="20"/>
  <c r="CI168" i="20"/>
  <c r="CI169" i="20"/>
  <c r="CI170" i="20"/>
  <c r="CI171" i="20"/>
  <c r="CI172" i="20"/>
  <c r="CI173" i="20"/>
  <c r="CI174" i="20"/>
  <c r="CI175" i="20"/>
  <c r="CI176" i="20"/>
  <c r="CI177" i="20"/>
  <c r="CI178" i="20"/>
  <c r="CI179" i="20"/>
  <c r="CI180" i="20"/>
  <c r="CI181" i="20"/>
  <c r="CI182" i="20"/>
  <c r="CI183" i="20"/>
  <c r="CI184" i="20"/>
  <c r="CI185" i="20"/>
  <c r="CI186" i="20"/>
  <c r="CI187" i="20"/>
  <c r="CI188" i="20"/>
  <c r="CI189" i="20"/>
  <c r="CI190" i="20"/>
  <c r="CI191" i="20"/>
  <c r="CI192" i="20"/>
  <c r="CI193" i="20"/>
  <c r="CI194" i="20"/>
  <c r="CI195" i="20"/>
  <c r="CI196" i="20"/>
  <c r="CI197" i="20"/>
  <c r="CI198" i="20"/>
  <c r="CI199" i="20"/>
  <c r="CI200" i="20"/>
  <c r="CI201" i="20"/>
  <c r="CI202" i="20"/>
  <c r="CI203" i="20"/>
  <c r="CI204" i="20"/>
  <c r="CI205" i="20"/>
  <c r="CI206" i="20"/>
  <c r="CI207" i="20"/>
  <c r="CI208" i="20"/>
  <c r="CI209" i="20"/>
  <c r="CI210" i="20"/>
  <c r="CI211" i="20"/>
  <c r="CI212" i="20"/>
  <c r="CI213" i="20"/>
  <c r="CI214" i="20"/>
  <c r="CI215" i="20"/>
  <c r="CI216" i="20"/>
  <c r="CI217" i="20"/>
  <c r="CI218" i="20"/>
  <c r="CI219" i="20"/>
  <c r="CI220" i="20"/>
  <c r="CI221" i="20"/>
  <c r="CI222" i="20"/>
  <c r="CI223" i="20"/>
  <c r="CI224" i="20"/>
  <c r="CI225" i="20"/>
  <c r="CI226" i="20"/>
  <c r="CI227" i="20"/>
  <c r="CI228" i="20"/>
  <c r="CI229" i="20"/>
  <c r="CI230" i="20"/>
  <c r="CI231" i="20"/>
  <c r="CI232" i="20"/>
  <c r="CI233" i="20"/>
  <c r="CI234" i="20"/>
  <c r="CI235" i="20"/>
  <c r="CI236" i="20"/>
  <c r="CI237" i="20"/>
  <c r="CI238" i="20"/>
  <c r="CI239" i="20"/>
  <c r="CI240" i="20"/>
  <c r="CI241" i="20"/>
  <c r="CI242" i="20"/>
  <c r="CI243" i="20"/>
  <c r="CI244" i="20"/>
  <c r="CI245" i="20"/>
  <c r="CI246" i="20"/>
  <c r="CI247" i="20"/>
  <c r="CI248" i="20"/>
  <c r="CI249" i="20"/>
  <c r="CI250" i="20"/>
  <c r="CI251" i="20"/>
  <c r="CI252" i="20"/>
  <c r="CI253" i="20"/>
  <c r="CI254" i="20"/>
  <c r="CI255" i="20"/>
  <c r="CI256" i="20"/>
  <c r="CI257" i="20"/>
  <c r="CI258" i="20"/>
  <c r="CI259" i="20"/>
  <c r="CI260" i="20"/>
  <c r="CI261" i="20"/>
  <c r="CI262" i="20"/>
  <c r="CI263" i="20"/>
  <c r="CI264" i="20"/>
  <c r="CI265" i="20"/>
  <c r="CI266" i="20"/>
  <c r="CI267" i="20"/>
  <c r="CI268" i="20"/>
  <c r="CI269" i="20"/>
  <c r="CI270" i="20"/>
  <c r="CI271" i="20"/>
  <c r="CI272" i="20"/>
  <c r="CI273" i="20"/>
  <c r="CI274" i="20"/>
  <c r="CI275" i="20"/>
  <c r="CI276" i="20"/>
  <c r="CI277" i="20"/>
  <c r="CI278" i="20"/>
  <c r="CI279" i="20"/>
  <c r="CI280" i="20"/>
  <c r="CI281" i="20"/>
  <c r="CI282" i="20"/>
  <c r="CI283" i="20"/>
  <c r="CI284" i="20"/>
  <c r="CI285" i="20"/>
  <c r="CI286" i="20"/>
  <c r="CI287" i="20"/>
  <c r="CI288" i="20"/>
  <c r="CI289" i="20"/>
  <c r="CI290" i="20"/>
  <c r="CI291" i="20"/>
  <c r="CI292" i="20"/>
  <c r="CI293" i="20"/>
  <c r="CI294" i="20"/>
  <c r="CI295" i="20"/>
  <c r="CI296" i="20"/>
  <c r="CI297" i="20"/>
  <c r="CI298" i="20"/>
  <c r="CI299" i="20"/>
  <c r="CI300" i="20"/>
  <c r="CI301" i="20"/>
  <c r="CI302" i="20"/>
  <c r="CI303" i="20"/>
  <c r="CI304" i="20"/>
  <c r="CI305" i="20"/>
  <c r="CI306" i="20"/>
  <c r="CI307" i="20"/>
  <c r="CI308" i="20"/>
  <c r="CI309" i="20"/>
  <c r="CI310" i="20"/>
  <c r="CI311" i="20"/>
  <c r="CI312" i="20"/>
  <c r="CI313" i="20"/>
  <c r="CI314" i="20"/>
  <c r="CI315" i="20"/>
  <c r="CI316" i="20"/>
  <c r="CI317" i="20"/>
  <c r="CI318" i="20"/>
  <c r="CI319" i="20"/>
  <c r="CI320" i="20"/>
  <c r="CI321" i="20"/>
  <c r="CI322" i="20"/>
  <c r="CI323" i="20"/>
  <c r="CI324" i="20"/>
  <c r="CI325" i="20"/>
  <c r="CI326" i="20"/>
  <c r="CI327" i="20"/>
  <c r="CI328" i="20"/>
  <c r="CI329" i="20"/>
  <c r="CI330" i="20"/>
  <c r="CI331" i="20"/>
  <c r="CI332" i="20"/>
  <c r="CI333" i="20"/>
  <c r="CI334" i="20"/>
  <c r="CI335" i="20"/>
  <c r="CI336" i="20"/>
  <c r="CI337" i="20"/>
  <c r="CI338" i="20"/>
  <c r="CI339" i="20"/>
  <c r="CI340" i="20"/>
  <c r="CI341" i="20"/>
  <c r="CI342" i="20"/>
  <c r="CI343" i="20"/>
  <c r="CI344" i="20"/>
  <c r="CI345" i="20"/>
  <c r="CI346" i="20"/>
  <c r="CI347" i="20"/>
  <c r="CI348" i="20"/>
  <c r="CI349" i="20"/>
  <c r="CI350" i="20"/>
  <c r="CI351" i="20"/>
  <c r="CI352" i="20"/>
  <c r="CI353" i="20"/>
  <c r="CI354" i="20"/>
  <c r="CI355" i="20"/>
  <c r="CI356" i="20"/>
  <c r="CI357" i="20"/>
  <c r="CI358" i="20"/>
  <c r="CI359" i="20"/>
  <c r="CI360" i="20"/>
  <c r="CI361" i="20"/>
  <c r="CI362" i="20"/>
  <c r="CI363" i="20"/>
  <c r="CI364" i="20"/>
  <c r="CI365" i="20"/>
  <c r="CI366" i="20"/>
  <c r="CI367" i="20"/>
  <c r="CI368" i="20"/>
  <c r="CI369" i="20"/>
  <c r="CI370" i="20"/>
  <c r="CI371" i="20"/>
  <c r="CI372" i="20"/>
  <c r="CI373" i="20"/>
  <c r="CI374" i="20"/>
  <c r="CI375" i="20"/>
  <c r="CI376" i="20"/>
  <c r="CI377" i="20"/>
  <c r="CI378" i="20"/>
  <c r="CI379" i="20"/>
  <c r="CI380" i="20"/>
  <c r="CI381" i="20"/>
  <c r="CI382" i="20"/>
  <c r="CI383" i="20"/>
  <c r="CI384" i="20"/>
  <c r="CI385" i="20"/>
  <c r="CI386" i="20"/>
  <c r="CI387" i="20"/>
  <c r="CI388" i="20"/>
  <c r="CI389" i="20"/>
  <c r="CI390" i="20"/>
  <c r="CI391" i="20"/>
  <c r="CI392" i="20"/>
  <c r="CI393" i="20"/>
  <c r="CI394" i="20"/>
  <c r="CI395" i="20"/>
  <c r="CI396" i="20"/>
  <c r="CI397" i="20"/>
  <c r="CI398" i="20"/>
  <c r="CI399" i="20"/>
  <c r="CI400" i="20"/>
  <c r="CI401" i="20"/>
  <c r="CI402" i="20"/>
  <c r="CI403" i="20"/>
  <c r="CI404" i="20"/>
  <c r="CI405" i="20"/>
  <c r="CI406" i="20"/>
  <c r="CI407" i="20"/>
  <c r="CI408" i="20"/>
  <c r="CI409" i="20"/>
  <c r="CI410" i="20"/>
  <c r="CI411" i="20"/>
  <c r="CI412" i="20"/>
  <c r="CI413" i="20"/>
  <c r="CI414" i="20"/>
  <c r="CI415" i="20"/>
  <c r="CI416" i="20"/>
  <c r="CI417" i="20"/>
  <c r="CI418" i="20"/>
  <c r="CI419" i="20"/>
  <c r="CI420" i="20"/>
  <c r="CI421" i="20"/>
  <c r="CI422" i="20"/>
  <c r="CI423" i="20"/>
  <c r="CI424" i="20"/>
  <c r="CI425" i="20"/>
  <c r="CI426" i="20"/>
  <c r="CI427" i="20"/>
  <c r="CI428" i="20"/>
  <c r="CI429" i="20"/>
  <c r="CI430" i="20"/>
  <c r="CI431" i="20"/>
  <c r="CI432" i="20"/>
  <c r="CI433" i="20"/>
  <c r="CI434" i="20"/>
  <c r="CI435" i="20"/>
  <c r="CI436" i="20"/>
  <c r="CI437" i="20"/>
  <c r="CI438" i="20"/>
  <c r="CI439" i="20"/>
  <c r="CI440" i="20"/>
  <c r="CI441" i="20"/>
  <c r="CI442" i="20"/>
  <c r="CI443" i="20"/>
  <c r="CI444" i="20"/>
  <c r="CI445" i="20"/>
  <c r="CI446" i="20"/>
  <c r="CI447" i="20"/>
  <c r="CI448" i="20"/>
  <c r="CI449" i="20"/>
  <c r="CI450" i="20"/>
  <c r="CI451" i="20"/>
  <c r="CI452" i="20"/>
  <c r="CI453" i="20"/>
  <c r="CI454" i="20"/>
  <c r="CI455" i="20"/>
  <c r="CI456" i="20"/>
  <c r="CI457" i="20"/>
  <c r="CI458" i="20"/>
  <c r="CI459" i="20"/>
  <c r="CI460" i="20"/>
  <c r="CI461" i="20"/>
  <c r="CI462" i="20"/>
  <c r="CI463" i="20"/>
  <c r="CI464" i="20"/>
  <c r="CI465" i="20"/>
  <c r="CI466" i="20"/>
  <c r="CI467" i="20"/>
  <c r="CI468" i="20"/>
  <c r="CI469" i="20"/>
  <c r="CI470" i="20"/>
  <c r="CI471" i="20"/>
  <c r="CI472" i="20"/>
  <c r="CI473" i="20"/>
  <c r="CI474" i="20"/>
  <c r="CI475" i="20"/>
  <c r="CI476" i="20"/>
  <c r="CI477" i="20"/>
  <c r="CI478" i="20"/>
  <c r="CI479" i="20"/>
  <c r="CI480" i="20"/>
  <c r="CI481" i="20"/>
  <c r="CI482" i="20"/>
  <c r="CI483" i="20"/>
  <c r="CI484" i="20"/>
  <c r="CI485" i="20"/>
  <c r="CI486" i="20"/>
  <c r="CI487" i="20"/>
  <c r="CI488" i="20"/>
  <c r="CI489" i="20"/>
  <c r="CI490" i="20"/>
  <c r="CI491" i="20"/>
  <c r="CI492" i="20"/>
  <c r="CI493" i="20"/>
  <c r="CI494" i="20"/>
  <c r="CI495" i="20"/>
  <c r="CI496" i="20"/>
  <c r="CI497" i="20"/>
  <c r="CI498" i="20"/>
  <c r="CI499" i="20"/>
  <c r="CI500" i="20"/>
  <c r="CI501" i="20"/>
  <c r="CI502" i="20"/>
  <c r="CI503" i="20"/>
  <c r="CI504" i="20"/>
  <c r="CI505" i="20"/>
  <c r="CI506" i="20"/>
  <c r="CI507" i="20"/>
  <c r="CI508" i="20"/>
  <c r="CI509" i="20"/>
  <c r="CI510" i="20"/>
  <c r="CI511" i="20"/>
  <c r="CI512" i="20"/>
  <c r="CI513" i="20"/>
  <c r="CI514" i="20"/>
  <c r="CI515" i="20"/>
  <c r="CI516" i="20"/>
  <c r="CI517" i="20"/>
  <c r="CI518" i="20"/>
  <c r="CI519" i="20"/>
  <c r="CI520" i="20"/>
  <c r="CI521" i="20"/>
  <c r="CI522" i="20"/>
  <c r="CI523" i="20"/>
  <c r="CI524" i="20"/>
  <c r="CI525" i="20"/>
  <c r="CI526" i="20"/>
  <c r="CI527" i="20"/>
  <c r="CI528" i="20"/>
  <c r="CI529" i="20"/>
  <c r="CI530" i="20"/>
  <c r="CI531" i="20"/>
  <c r="CI532" i="20"/>
  <c r="CI533" i="20"/>
  <c r="CI534" i="20"/>
  <c r="CI535" i="20"/>
  <c r="CI536" i="20"/>
  <c r="CI537" i="20"/>
  <c r="CI538" i="20"/>
  <c r="CI539" i="20"/>
  <c r="CI540" i="20"/>
  <c r="CI541" i="20"/>
  <c r="CI542" i="20"/>
  <c r="CI543" i="20"/>
  <c r="CI544" i="20"/>
  <c r="CI545" i="20"/>
  <c r="CI546" i="20"/>
  <c r="CI547" i="20"/>
  <c r="CI548" i="20"/>
  <c r="CI549" i="20"/>
  <c r="CI550" i="20"/>
  <c r="CI551" i="20"/>
  <c r="CI552" i="20"/>
  <c r="CI553" i="20"/>
  <c r="CI554" i="20"/>
  <c r="CI555" i="20"/>
  <c r="CI556" i="20"/>
  <c r="CI557" i="20"/>
  <c r="CI558" i="20"/>
  <c r="CI559" i="20"/>
  <c r="CI560" i="20"/>
  <c r="CI561" i="20"/>
  <c r="CI562" i="20"/>
  <c r="CI563" i="20"/>
  <c r="CI564" i="20"/>
  <c r="CI565" i="20"/>
  <c r="CH2" i="20"/>
  <c r="CH3" i="20"/>
  <c r="CH4" i="20"/>
  <c r="CH5" i="20"/>
  <c r="CH6" i="20"/>
  <c r="CH7" i="20"/>
  <c r="CH8" i="20"/>
  <c r="CH9" i="20"/>
  <c r="CH10" i="20"/>
  <c r="CH11" i="20"/>
  <c r="CH12" i="20"/>
  <c r="CH13" i="20"/>
  <c r="CH14" i="20"/>
  <c r="CH15" i="20"/>
  <c r="CH16" i="20"/>
  <c r="CH17" i="20"/>
  <c r="CH18" i="20"/>
  <c r="CH19" i="20"/>
  <c r="CH20" i="20"/>
  <c r="CH21" i="20"/>
  <c r="CH22" i="20"/>
  <c r="CH23" i="20"/>
  <c r="CH24" i="20"/>
  <c r="CH25" i="20"/>
  <c r="CH26" i="20"/>
  <c r="CH27" i="20"/>
  <c r="CH28" i="20"/>
  <c r="CH29" i="20"/>
  <c r="CH30" i="20"/>
  <c r="CH31" i="20"/>
  <c r="CH32" i="20"/>
  <c r="CH33" i="20"/>
  <c r="CH34" i="20"/>
  <c r="CH35" i="20"/>
  <c r="CH36" i="20"/>
  <c r="CH37" i="20"/>
  <c r="CH38" i="20"/>
  <c r="CH39" i="20"/>
  <c r="CH40" i="20"/>
  <c r="CH41" i="20"/>
  <c r="CH42" i="20"/>
  <c r="CH43" i="20"/>
  <c r="CH44" i="20"/>
  <c r="CH45" i="20"/>
  <c r="CH46" i="20"/>
  <c r="CH47" i="20"/>
  <c r="CH48" i="20"/>
  <c r="CH49" i="20"/>
  <c r="CH50" i="20"/>
  <c r="CH51" i="20"/>
  <c r="CH52" i="20"/>
  <c r="CH53" i="20"/>
  <c r="CH54" i="20"/>
  <c r="CH55" i="20"/>
  <c r="CH56" i="20"/>
  <c r="CH57" i="20"/>
  <c r="CH58" i="20"/>
  <c r="CH59" i="20"/>
  <c r="CH60" i="20"/>
  <c r="CH61" i="20"/>
  <c r="CH62" i="20"/>
  <c r="CH63" i="20"/>
  <c r="CH64" i="20"/>
  <c r="CH65" i="20"/>
  <c r="CH66" i="20"/>
  <c r="CH67" i="20"/>
  <c r="CH68" i="20"/>
  <c r="CH69" i="20"/>
  <c r="CH70" i="20"/>
  <c r="CH71" i="20"/>
  <c r="CH72" i="20"/>
  <c r="CH73" i="20"/>
  <c r="CH74" i="20"/>
  <c r="CH75" i="20"/>
  <c r="CH76" i="20"/>
  <c r="CH77" i="20"/>
  <c r="CH78" i="20"/>
  <c r="CH79" i="20"/>
  <c r="CH80" i="20"/>
  <c r="CH81" i="20"/>
  <c r="CH82" i="20"/>
  <c r="CH83" i="20"/>
  <c r="CH84" i="20"/>
  <c r="CH85" i="20"/>
  <c r="CH86" i="20"/>
  <c r="CH87" i="20"/>
  <c r="CH88" i="20"/>
  <c r="CH89" i="20"/>
  <c r="CH90" i="20"/>
  <c r="CH91" i="20"/>
  <c r="CH92" i="20"/>
  <c r="CH93" i="20"/>
  <c r="CH94" i="20"/>
  <c r="CH95" i="20"/>
  <c r="CH96" i="20"/>
  <c r="CH97" i="20"/>
  <c r="CH98" i="20"/>
  <c r="CH99" i="20"/>
  <c r="CH100" i="20"/>
  <c r="CH101" i="20"/>
  <c r="CH102" i="20"/>
  <c r="CH103" i="20"/>
  <c r="CH104" i="20"/>
  <c r="CH105" i="20"/>
  <c r="CH106" i="20"/>
  <c r="CH107" i="20"/>
  <c r="CH108" i="20"/>
  <c r="CH109" i="20"/>
  <c r="CH110" i="20"/>
  <c r="CH111" i="20"/>
  <c r="CH112" i="20"/>
  <c r="CH113" i="20"/>
  <c r="CH114" i="20"/>
  <c r="CH115" i="20"/>
  <c r="CH116" i="20"/>
  <c r="CH117" i="20"/>
  <c r="CH118" i="20"/>
  <c r="CH119" i="20"/>
  <c r="CH120" i="20"/>
  <c r="CH121" i="20"/>
  <c r="CH122" i="20"/>
  <c r="CH123" i="20"/>
  <c r="CH124" i="20"/>
  <c r="CH125" i="20"/>
  <c r="CH126" i="20"/>
  <c r="CH127" i="20"/>
  <c r="CH128" i="20"/>
  <c r="CH129" i="20"/>
  <c r="CH130" i="20"/>
  <c r="CH131" i="20"/>
  <c r="CH132" i="20"/>
  <c r="CH133" i="20"/>
  <c r="CH134" i="20"/>
  <c r="CH135" i="20"/>
  <c r="CH136" i="20"/>
  <c r="CH137" i="20"/>
  <c r="CH138" i="20"/>
  <c r="CH139" i="20"/>
  <c r="CH140" i="20"/>
  <c r="CH141" i="20"/>
  <c r="CH142" i="20"/>
  <c r="CH143" i="20"/>
  <c r="CH144" i="20"/>
  <c r="CH145" i="20"/>
  <c r="CH146" i="20"/>
  <c r="CH147" i="20"/>
  <c r="CH148" i="20"/>
  <c r="CH149" i="20"/>
  <c r="CH150" i="20"/>
  <c r="CH151" i="20"/>
  <c r="CH152" i="20"/>
  <c r="CH153" i="20"/>
  <c r="CH154" i="20"/>
  <c r="CH155" i="20"/>
  <c r="CH156" i="20"/>
  <c r="CH157" i="20"/>
  <c r="CH158" i="20"/>
  <c r="CH159" i="20"/>
  <c r="CH160" i="20"/>
  <c r="CH161" i="20"/>
  <c r="CH162" i="20"/>
  <c r="CH163" i="20"/>
  <c r="CH164" i="20"/>
  <c r="CH165" i="20"/>
  <c r="CH166" i="20"/>
  <c r="CH167" i="20"/>
  <c r="CH168" i="20"/>
  <c r="CH169" i="20"/>
  <c r="CH170" i="20"/>
  <c r="CH171" i="20"/>
  <c r="CH172" i="20"/>
  <c r="CH173" i="20"/>
  <c r="CH174" i="20"/>
  <c r="CH175" i="20"/>
  <c r="CH176" i="20"/>
  <c r="CH177" i="20"/>
  <c r="CH178" i="20"/>
  <c r="CH179" i="20"/>
  <c r="CH180" i="20"/>
  <c r="CH181" i="20"/>
  <c r="CH182" i="20"/>
  <c r="CH183" i="20"/>
  <c r="CH184" i="20"/>
  <c r="CH185" i="20"/>
  <c r="CH186" i="20"/>
  <c r="CH187" i="20"/>
  <c r="CH188" i="20"/>
  <c r="CH189" i="20"/>
  <c r="CH190" i="20"/>
  <c r="CH191" i="20"/>
  <c r="CH192" i="20"/>
  <c r="CH193" i="20"/>
  <c r="CH194" i="20"/>
  <c r="CH195" i="20"/>
  <c r="CH196" i="20"/>
  <c r="CH197" i="20"/>
  <c r="CH198" i="20"/>
  <c r="CH199" i="20"/>
  <c r="CH200" i="20"/>
  <c r="CH201" i="20"/>
  <c r="CH202" i="20"/>
  <c r="CH203" i="20"/>
  <c r="CH204" i="20"/>
  <c r="CH205" i="20"/>
  <c r="CH206" i="20"/>
  <c r="CH207" i="20"/>
  <c r="CH208" i="20"/>
  <c r="CH209" i="20"/>
  <c r="CH210" i="20"/>
  <c r="CH211" i="20"/>
  <c r="CH212" i="20"/>
  <c r="CH213" i="20"/>
  <c r="CH214" i="20"/>
  <c r="CH215" i="20"/>
  <c r="CH216" i="20"/>
  <c r="CH217" i="20"/>
  <c r="CH218" i="20"/>
  <c r="CH219" i="20"/>
  <c r="CH220" i="20"/>
  <c r="CH221" i="20"/>
  <c r="CH222" i="20"/>
  <c r="CH223" i="20"/>
  <c r="CH224" i="20"/>
  <c r="CH225" i="20"/>
  <c r="CH226" i="20"/>
  <c r="CH227" i="20"/>
  <c r="CH228" i="20"/>
  <c r="CH229" i="20"/>
  <c r="CH230" i="20"/>
  <c r="CH231" i="20"/>
  <c r="CH232" i="20"/>
  <c r="CH233" i="20"/>
  <c r="CH234" i="20"/>
  <c r="CH235" i="20"/>
  <c r="CH236" i="20"/>
  <c r="CH237" i="20"/>
  <c r="CH238" i="20"/>
  <c r="CH239" i="20"/>
  <c r="CH240" i="20"/>
  <c r="CH241" i="20"/>
  <c r="CH242" i="20"/>
  <c r="CH243" i="20"/>
  <c r="CH244" i="20"/>
  <c r="CH245" i="20"/>
  <c r="CH246" i="20"/>
  <c r="CH247" i="20"/>
  <c r="CH248" i="20"/>
  <c r="CH249" i="20"/>
  <c r="CH250" i="20"/>
  <c r="CH251" i="20"/>
  <c r="CH252" i="20"/>
  <c r="CH253" i="20"/>
  <c r="CH254" i="20"/>
  <c r="CH255" i="20"/>
  <c r="CH256" i="20"/>
  <c r="CH257" i="20"/>
  <c r="CH258" i="20"/>
  <c r="CH259" i="20"/>
  <c r="CH260" i="20"/>
  <c r="CH261" i="20"/>
  <c r="CH262" i="20"/>
  <c r="CH263" i="20"/>
  <c r="CH264" i="20"/>
  <c r="CH265" i="20"/>
  <c r="CH266" i="20"/>
  <c r="CH267" i="20"/>
  <c r="CH268" i="20"/>
  <c r="CH269" i="20"/>
  <c r="CH270" i="20"/>
  <c r="CH271" i="20"/>
  <c r="CH272" i="20"/>
  <c r="CH273" i="20"/>
  <c r="CH274" i="20"/>
  <c r="CH275" i="20"/>
  <c r="CH276" i="20"/>
  <c r="CH277" i="20"/>
  <c r="CH278" i="20"/>
  <c r="CH279" i="20"/>
  <c r="CH280" i="20"/>
  <c r="CH281" i="20"/>
  <c r="CH282" i="20"/>
  <c r="CH283" i="20"/>
  <c r="CH284" i="20"/>
  <c r="CH285" i="20"/>
  <c r="CH286" i="20"/>
  <c r="CH287" i="20"/>
  <c r="CH288" i="20"/>
  <c r="CH289" i="20"/>
  <c r="CH290" i="20"/>
  <c r="CH291" i="20"/>
  <c r="CH292" i="20"/>
  <c r="CH293" i="20"/>
  <c r="CH294" i="20"/>
  <c r="CH295" i="20"/>
  <c r="CH296" i="20"/>
  <c r="CH297" i="20"/>
  <c r="CH298" i="20"/>
  <c r="CH299" i="20"/>
  <c r="CH300" i="20"/>
  <c r="CH301" i="20"/>
  <c r="CH302" i="20"/>
  <c r="CH303" i="20"/>
  <c r="CH304" i="20"/>
  <c r="CH305" i="20"/>
  <c r="CH306" i="20"/>
  <c r="CH307" i="20"/>
  <c r="CH308" i="20"/>
  <c r="CH309" i="20"/>
  <c r="CH310" i="20"/>
  <c r="CH311" i="20"/>
  <c r="CH312" i="20"/>
  <c r="CH313" i="20"/>
  <c r="CH314" i="20"/>
  <c r="CH315" i="20"/>
  <c r="CH316" i="20"/>
  <c r="CH317" i="20"/>
  <c r="CH318" i="20"/>
  <c r="CH319" i="20"/>
  <c r="CH320" i="20"/>
  <c r="CH321" i="20"/>
  <c r="CH322" i="20"/>
  <c r="CH323" i="20"/>
  <c r="CH324" i="20"/>
  <c r="CH325" i="20"/>
  <c r="CH326" i="20"/>
  <c r="CH327" i="20"/>
  <c r="CH328" i="20"/>
  <c r="CH329" i="20"/>
  <c r="CH330" i="20"/>
  <c r="CH331" i="20"/>
  <c r="CH332" i="20"/>
  <c r="CH333" i="20"/>
  <c r="CH334" i="20"/>
  <c r="CH335" i="20"/>
  <c r="CH336" i="20"/>
  <c r="CH337" i="20"/>
  <c r="CH338" i="20"/>
  <c r="CH339" i="20"/>
  <c r="CH340" i="20"/>
  <c r="CH341" i="20"/>
  <c r="CH342" i="20"/>
  <c r="CH343" i="20"/>
  <c r="CH344" i="20"/>
  <c r="CH345" i="20"/>
  <c r="CH346" i="20"/>
  <c r="CH347" i="20"/>
  <c r="CH348" i="20"/>
  <c r="CH349" i="20"/>
  <c r="CH350" i="20"/>
  <c r="CH351" i="20"/>
  <c r="CH352" i="20"/>
  <c r="CH353" i="20"/>
  <c r="CH354" i="20"/>
  <c r="CH355" i="20"/>
  <c r="CH356" i="20"/>
  <c r="CH357" i="20"/>
  <c r="CH358" i="20"/>
  <c r="CH359" i="20"/>
  <c r="CH360" i="20"/>
  <c r="CH361" i="20"/>
  <c r="CH362" i="20"/>
  <c r="CH363" i="20"/>
  <c r="CH364" i="20"/>
  <c r="CH365" i="20"/>
  <c r="CH366" i="20"/>
  <c r="CH367" i="20"/>
  <c r="CH368" i="20"/>
  <c r="CH369" i="20"/>
  <c r="CH370" i="20"/>
  <c r="CH371" i="20"/>
  <c r="CH372" i="20"/>
  <c r="CH373" i="20"/>
  <c r="CH374" i="20"/>
  <c r="CH375" i="20"/>
  <c r="CH376" i="20"/>
  <c r="CH377" i="20"/>
  <c r="CH378" i="20"/>
  <c r="CH379" i="20"/>
  <c r="CH380" i="20"/>
  <c r="CH381" i="20"/>
  <c r="CH382" i="20"/>
  <c r="CH383" i="20"/>
  <c r="CH384" i="20"/>
  <c r="CH385" i="20"/>
  <c r="CH386" i="20"/>
  <c r="CH387" i="20"/>
  <c r="CH388" i="20"/>
  <c r="CH389" i="20"/>
  <c r="CH390" i="20"/>
  <c r="CH391" i="20"/>
  <c r="CH392" i="20"/>
  <c r="CH393" i="20"/>
  <c r="CH394" i="20"/>
  <c r="CH395" i="20"/>
  <c r="CH396" i="20"/>
  <c r="CH397" i="20"/>
  <c r="CH398" i="20"/>
  <c r="CH399" i="20"/>
  <c r="CH400" i="20"/>
  <c r="CH401" i="20"/>
  <c r="CH402" i="20"/>
  <c r="CH403" i="20"/>
  <c r="CH404" i="20"/>
  <c r="CH405" i="20"/>
  <c r="CH406" i="20"/>
  <c r="CH407" i="20"/>
  <c r="CH408" i="20"/>
  <c r="CH409" i="20"/>
  <c r="CH410" i="20"/>
  <c r="CH411" i="20"/>
  <c r="CH412" i="20"/>
  <c r="CH413" i="20"/>
  <c r="CH414" i="20"/>
  <c r="CH415" i="20"/>
  <c r="CH416" i="20"/>
  <c r="CH417" i="20"/>
  <c r="CH418" i="20"/>
  <c r="CH419" i="20"/>
  <c r="CH420" i="20"/>
  <c r="CH421" i="20"/>
  <c r="CH422" i="20"/>
  <c r="CH423" i="20"/>
  <c r="CH424" i="20"/>
  <c r="CH425" i="20"/>
  <c r="CH426" i="20"/>
  <c r="CH427" i="20"/>
  <c r="CH428" i="20"/>
  <c r="CH429" i="20"/>
  <c r="CH430" i="20"/>
  <c r="CH431" i="20"/>
  <c r="CH432" i="20"/>
  <c r="CH433" i="20"/>
  <c r="CH434" i="20"/>
  <c r="CH435" i="20"/>
  <c r="CH436" i="20"/>
  <c r="CH437" i="20"/>
  <c r="CH438" i="20"/>
  <c r="CH439" i="20"/>
  <c r="CH440" i="20"/>
  <c r="CH441" i="20"/>
  <c r="CH442" i="20"/>
  <c r="CH443" i="20"/>
  <c r="CH444" i="20"/>
  <c r="CH445" i="20"/>
  <c r="CH446" i="20"/>
  <c r="CH447" i="20"/>
  <c r="CH448" i="20"/>
  <c r="CH449" i="20"/>
  <c r="CH450" i="20"/>
  <c r="CH451" i="20"/>
  <c r="CH452" i="20"/>
  <c r="CH453" i="20"/>
  <c r="CH454" i="20"/>
  <c r="CH455" i="20"/>
  <c r="CH456" i="20"/>
  <c r="CH457" i="20"/>
  <c r="CH458" i="20"/>
  <c r="CH459" i="20"/>
  <c r="CH460" i="20"/>
  <c r="CH461" i="20"/>
  <c r="CH462" i="20"/>
  <c r="CH463" i="20"/>
  <c r="CH464" i="20"/>
  <c r="CH465" i="20"/>
  <c r="CH466" i="20"/>
  <c r="CH467" i="20"/>
  <c r="CH468" i="20"/>
  <c r="CH469" i="20"/>
  <c r="CH470" i="20"/>
  <c r="CH471" i="20"/>
  <c r="CH472" i="20"/>
  <c r="CH473" i="20"/>
  <c r="CH474" i="20"/>
  <c r="CH475" i="20"/>
  <c r="CH476" i="20"/>
  <c r="CH477" i="20"/>
  <c r="CH478" i="20"/>
  <c r="CH479" i="20"/>
  <c r="CH480" i="20"/>
  <c r="CH481" i="20"/>
  <c r="CH482" i="20"/>
  <c r="CH483" i="20"/>
  <c r="CH484" i="20"/>
  <c r="CH485" i="20"/>
  <c r="CH486" i="20"/>
  <c r="CH487" i="20"/>
  <c r="CH488" i="20"/>
  <c r="CH489" i="20"/>
  <c r="CH490" i="20"/>
  <c r="CH491" i="20"/>
  <c r="CH492" i="20"/>
  <c r="CH493" i="20"/>
  <c r="CH494" i="20"/>
  <c r="CH495" i="20"/>
  <c r="CH496" i="20"/>
  <c r="CH497" i="20"/>
  <c r="CH498" i="20"/>
  <c r="CH499" i="20"/>
  <c r="CH500" i="20"/>
  <c r="CH501" i="20"/>
  <c r="CH502" i="20"/>
  <c r="CH503" i="20"/>
  <c r="CH504" i="20"/>
  <c r="CH505" i="20"/>
  <c r="CH506" i="20"/>
  <c r="CH507" i="20"/>
  <c r="CH508" i="20"/>
  <c r="CH509" i="20"/>
  <c r="CH510" i="20"/>
  <c r="CH511" i="20"/>
  <c r="CH512" i="20"/>
  <c r="CH513" i="20"/>
  <c r="CH514" i="20"/>
  <c r="CH515" i="20"/>
  <c r="CH516" i="20"/>
  <c r="CH517" i="20"/>
  <c r="CH518" i="20"/>
  <c r="CH519" i="20"/>
  <c r="CH520" i="20"/>
  <c r="CH521" i="20"/>
  <c r="CH522" i="20"/>
  <c r="CH523" i="20"/>
  <c r="CH524" i="20"/>
  <c r="CH525" i="20"/>
  <c r="CH526" i="20"/>
  <c r="CH527" i="20"/>
  <c r="CH528" i="20"/>
  <c r="CH529" i="20"/>
  <c r="CH530" i="20"/>
  <c r="CH531" i="20"/>
  <c r="CH532" i="20"/>
  <c r="CH533" i="20"/>
  <c r="CH534" i="20"/>
  <c r="CH535" i="20"/>
  <c r="CH536" i="20"/>
  <c r="CH537" i="20"/>
  <c r="CH538" i="20"/>
  <c r="CH539" i="20"/>
  <c r="CH540" i="20"/>
  <c r="CH541" i="20"/>
  <c r="CH542" i="20"/>
  <c r="CH543" i="20"/>
  <c r="CH544" i="20"/>
  <c r="CH545" i="20"/>
  <c r="CH546" i="20"/>
  <c r="CH547" i="20"/>
  <c r="CH548" i="20"/>
  <c r="CH549" i="20"/>
  <c r="CH550" i="20"/>
  <c r="CH551" i="20"/>
  <c r="CH552" i="20"/>
  <c r="CH553" i="20"/>
  <c r="CH554" i="20"/>
  <c r="CH555" i="20"/>
  <c r="CH556" i="20"/>
  <c r="CH557" i="20"/>
  <c r="CH558" i="20"/>
  <c r="CH559" i="20"/>
  <c r="CH560" i="20"/>
  <c r="CH561" i="20"/>
  <c r="CH562" i="20"/>
  <c r="CH563" i="20"/>
  <c r="CH564" i="20"/>
  <c r="CH565" i="20"/>
  <c r="CG2" i="20"/>
  <c r="CG3" i="20"/>
  <c r="CG4" i="20"/>
  <c r="CG5" i="20"/>
  <c r="CG6" i="20"/>
  <c r="CG7" i="20"/>
  <c r="CG8" i="20"/>
  <c r="CG9" i="20"/>
  <c r="CG10" i="20"/>
  <c r="CG11" i="20"/>
  <c r="CG12" i="20"/>
  <c r="CG13" i="20"/>
  <c r="CG14" i="20"/>
  <c r="CG15" i="20"/>
  <c r="CG16" i="20"/>
  <c r="CG17" i="20"/>
  <c r="CG18" i="20"/>
  <c r="CG19" i="20"/>
  <c r="CG20" i="20"/>
  <c r="CG21" i="20"/>
  <c r="CG22" i="20"/>
  <c r="CG23" i="20"/>
  <c r="CG24" i="20"/>
  <c r="CG25" i="20"/>
  <c r="CG26" i="20"/>
  <c r="CG27" i="20"/>
  <c r="CG28" i="20"/>
  <c r="CG29" i="20"/>
  <c r="CG30" i="20"/>
  <c r="CG31" i="20"/>
  <c r="CG32" i="20"/>
  <c r="CG33" i="20"/>
  <c r="CG34" i="20"/>
  <c r="CG35" i="20"/>
  <c r="CG36" i="20"/>
  <c r="CG37" i="20"/>
  <c r="CG38" i="20"/>
  <c r="CG39" i="20"/>
  <c r="CG40" i="20"/>
  <c r="CG41" i="20"/>
  <c r="CG42" i="20"/>
  <c r="CG43" i="20"/>
  <c r="CG44" i="20"/>
  <c r="CG45" i="20"/>
  <c r="CG46" i="20"/>
  <c r="CG47" i="20"/>
  <c r="CG48" i="20"/>
  <c r="CG49" i="20"/>
  <c r="CG50" i="20"/>
  <c r="CG51" i="20"/>
  <c r="CG52" i="20"/>
  <c r="CG53" i="20"/>
  <c r="CG54" i="20"/>
  <c r="CG55" i="20"/>
  <c r="CG56" i="20"/>
  <c r="CG57" i="20"/>
  <c r="CG58" i="20"/>
  <c r="CG59" i="20"/>
  <c r="CG60" i="20"/>
  <c r="CG61" i="20"/>
  <c r="CG62" i="20"/>
  <c r="CG63" i="20"/>
  <c r="CG64" i="20"/>
  <c r="CG65" i="20"/>
  <c r="CG66" i="20"/>
  <c r="CG67" i="20"/>
  <c r="CG68" i="20"/>
  <c r="CG69" i="20"/>
  <c r="CG70" i="20"/>
  <c r="CG71" i="20"/>
  <c r="CG72" i="20"/>
  <c r="CG73" i="20"/>
  <c r="CG74" i="20"/>
  <c r="CG75" i="20"/>
  <c r="CG76" i="20"/>
  <c r="CG77" i="20"/>
  <c r="CG78" i="20"/>
  <c r="CG79" i="20"/>
  <c r="CG80" i="20"/>
  <c r="CG81" i="20"/>
  <c r="CG82" i="20"/>
  <c r="CG83" i="20"/>
  <c r="CG84" i="20"/>
  <c r="CG85" i="20"/>
  <c r="CG86" i="20"/>
  <c r="CG87" i="20"/>
  <c r="CG88" i="20"/>
  <c r="CG89" i="20"/>
  <c r="CG90" i="20"/>
  <c r="CG91" i="20"/>
  <c r="CG92" i="20"/>
  <c r="CG93" i="20"/>
  <c r="CG94" i="20"/>
  <c r="CG95" i="20"/>
  <c r="CG96" i="20"/>
  <c r="CG97" i="20"/>
  <c r="CG98" i="20"/>
  <c r="CG99" i="20"/>
  <c r="CG100" i="20"/>
  <c r="CG101" i="20"/>
  <c r="CG102" i="20"/>
  <c r="CG103" i="20"/>
  <c r="CG104" i="20"/>
  <c r="CG105" i="20"/>
  <c r="CG106" i="20"/>
  <c r="CG107" i="20"/>
  <c r="CG108" i="20"/>
  <c r="CG109" i="20"/>
  <c r="CG110" i="20"/>
  <c r="CG111" i="20"/>
  <c r="CG112" i="20"/>
  <c r="CG113" i="20"/>
  <c r="CG114" i="20"/>
  <c r="CG115" i="20"/>
  <c r="CG116" i="20"/>
  <c r="CG117" i="20"/>
  <c r="CG118" i="20"/>
  <c r="CG119" i="20"/>
  <c r="CG120" i="20"/>
  <c r="CG121" i="20"/>
  <c r="CG122" i="20"/>
  <c r="CG123" i="20"/>
  <c r="CG124" i="20"/>
  <c r="CG125" i="20"/>
  <c r="CG126" i="20"/>
  <c r="CG127" i="20"/>
  <c r="CG128" i="20"/>
  <c r="CG129" i="20"/>
  <c r="CG130" i="20"/>
  <c r="CG131" i="20"/>
  <c r="CG132" i="20"/>
  <c r="CG133" i="20"/>
  <c r="CG134" i="20"/>
  <c r="CG135" i="20"/>
  <c r="CG136" i="20"/>
  <c r="CG137" i="20"/>
  <c r="CG138" i="20"/>
  <c r="CG139" i="20"/>
  <c r="CG140" i="20"/>
  <c r="CG141" i="20"/>
  <c r="CG142" i="20"/>
  <c r="CG143" i="20"/>
  <c r="CG144" i="20"/>
  <c r="CG145" i="20"/>
  <c r="CG146" i="20"/>
  <c r="CG147" i="20"/>
  <c r="CG148" i="20"/>
  <c r="CG149" i="20"/>
  <c r="CG150" i="20"/>
  <c r="CG151" i="20"/>
  <c r="CG152" i="20"/>
  <c r="CG153" i="20"/>
  <c r="CG154" i="20"/>
  <c r="CG155" i="20"/>
  <c r="CG156" i="20"/>
  <c r="CG157" i="20"/>
  <c r="CG158" i="20"/>
  <c r="CG159" i="20"/>
  <c r="CG160" i="20"/>
  <c r="CG161" i="20"/>
  <c r="CG162" i="20"/>
  <c r="CG163" i="20"/>
  <c r="CG164" i="20"/>
  <c r="CG165" i="20"/>
  <c r="CG166" i="20"/>
  <c r="CG167" i="20"/>
  <c r="CG168" i="20"/>
  <c r="CG169" i="20"/>
  <c r="CG170" i="20"/>
  <c r="CG171" i="20"/>
  <c r="CG172" i="20"/>
  <c r="CG173" i="20"/>
  <c r="CG174" i="20"/>
  <c r="CG175" i="20"/>
  <c r="CG176" i="20"/>
  <c r="CG177" i="20"/>
  <c r="CG178" i="20"/>
  <c r="CG179" i="20"/>
  <c r="CG180" i="20"/>
  <c r="CG181" i="20"/>
  <c r="CG182" i="20"/>
  <c r="CG183" i="20"/>
  <c r="CG184" i="20"/>
  <c r="CG185" i="20"/>
  <c r="CG186" i="20"/>
  <c r="CG187" i="20"/>
  <c r="CG188" i="20"/>
  <c r="CG189" i="20"/>
  <c r="CG190" i="20"/>
  <c r="CG191" i="20"/>
  <c r="CG192" i="20"/>
  <c r="CG193" i="20"/>
  <c r="CG194" i="20"/>
  <c r="CG195" i="20"/>
  <c r="CG196" i="20"/>
  <c r="CG197" i="20"/>
  <c r="CG198" i="20"/>
  <c r="CG199" i="20"/>
  <c r="CG200" i="20"/>
  <c r="CG201" i="20"/>
  <c r="CG202" i="20"/>
  <c r="CG203" i="20"/>
  <c r="CG204" i="20"/>
  <c r="CG205" i="20"/>
  <c r="CG206" i="20"/>
  <c r="CG207" i="20"/>
  <c r="CG208" i="20"/>
  <c r="CG209" i="20"/>
  <c r="CG210" i="20"/>
  <c r="CG211" i="20"/>
  <c r="CG212" i="20"/>
  <c r="CG213" i="20"/>
  <c r="CG214" i="20"/>
  <c r="CG215" i="20"/>
  <c r="CG216" i="20"/>
  <c r="CG217" i="20"/>
  <c r="CG218" i="20"/>
  <c r="CG219" i="20"/>
  <c r="CG220" i="20"/>
  <c r="CG221" i="20"/>
  <c r="CG222" i="20"/>
  <c r="CG223" i="20"/>
  <c r="CG224" i="20"/>
  <c r="CG225" i="20"/>
  <c r="CG226" i="20"/>
  <c r="CG227" i="20"/>
  <c r="CG228" i="20"/>
  <c r="CG229" i="20"/>
  <c r="CG230" i="20"/>
  <c r="CG231" i="20"/>
  <c r="CG232" i="20"/>
  <c r="CG233" i="20"/>
  <c r="CG234" i="20"/>
  <c r="CG235" i="20"/>
  <c r="CG236" i="20"/>
  <c r="CG237" i="20"/>
  <c r="CG238" i="20"/>
  <c r="CG239" i="20"/>
  <c r="CG240" i="20"/>
  <c r="CG241" i="20"/>
  <c r="CG242" i="20"/>
  <c r="CG243" i="20"/>
  <c r="CG244" i="20"/>
  <c r="CG245" i="20"/>
  <c r="CG246" i="20"/>
  <c r="CG247" i="20"/>
  <c r="CG248" i="20"/>
  <c r="CG249" i="20"/>
  <c r="CG250" i="20"/>
  <c r="CG251" i="20"/>
  <c r="CG252" i="20"/>
  <c r="CG253" i="20"/>
  <c r="CG254" i="20"/>
  <c r="CG255" i="20"/>
  <c r="CG256" i="20"/>
  <c r="CG257" i="20"/>
  <c r="CG258" i="20"/>
  <c r="CG259" i="20"/>
  <c r="CG260" i="20"/>
  <c r="CG261" i="20"/>
  <c r="CG262" i="20"/>
  <c r="CG263" i="20"/>
  <c r="CG264" i="20"/>
  <c r="CG265" i="20"/>
  <c r="CG266" i="20"/>
  <c r="CG267" i="20"/>
  <c r="CG268" i="20"/>
  <c r="CG269" i="20"/>
  <c r="CG270" i="20"/>
  <c r="CG271" i="20"/>
  <c r="CG272" i="20"/>
  <c r="CG273" i="20"/>
  <c r="CG274" i="20"/>
  <c r="CG275" i="20"/>
  <c r="CG276" i="20"/>
  <c r="CG277" i="20"/>
  <c r="CG278" i="20"/>
  <c r="CG279" i="20"/>
  <c r="CG280" i="20"/>
  <c r="CG281" i="20"/>
  <c r="CG282" i="20"/>
  <c r="CG283" i="20"/>
  <c r="CG284" i="20"/>
  <c r="CG285" i="20"/>
  <c r="CG286" i="20"/>
  <c r="CG287" i="20"/>
  <c r="CG288" i="20"/>
  <c r="CG289" i="20"/>
  <c r="CG290" i="20"/>
  <c r="CG291" i="20"/>
  <c r="CG292" i="20"/>
  <c r="CG293" i="20"/>
  <c r="CG294" i="20"/>
  <c r="CG295" i="20"/>
  <c r="CG296" i="20"/>
  <c r="CG297" i="20"/>
  <c r="CG298" i="20"/>
  <c r="CG299" i="20"/>
  <c r="CG300" i="20"/>
  <c r="CG301" i="20"/>
  <c r="CG302" i="20"/>
  <c r="CG303" i="20"/>
  <c r="CG304" i="20"/>
  <c r="CG305" i="20"/>
  <c r="CG306" i="20"/>
  <c r="CG307" i="20"/>
  <c r="CG308" i="20"/>
  <c r="CG309" i="20"/>
  <c r="CG310" i="20"/>
  <c r="CG311" i="20"/>
  <c r="CG312" i="20"/>
  <c r="CG313" i="20"/>
  <c r="CG314" i="20"/>
  <c r="CG315" i="20"/>
  <c r="CG316" i="20"/>
  <c r="CG317" i="20"/>
  <c r="CG318" i="20"/>
  <c r="CG319" i="20"/>
  <c r="CG320" i="20"/>
  <c r="CG321" i="20"/>
  <c r="CG322" i="20"/>
  <c r="CG323" i="20"/>
  <c r="CG324" i="20"/>
  <c r="CG325" i="20"/>
  <c r="CG326" i="20"/>
  <c r="CG327" i="20"/>
  <c r="CG328" i="20"/>
  <c r="CG329" i="20"/>
  <c r="CG330" i="20"/>
  <c r="CG331" i="20"/>
  <c r="CG332" i="20"/>
  <c r="CG333" i="20"/>
  <c r="CG334" i="20"/>
  <c r="CG335" i="20"/>
  <c r="CG336" i="20"/>
  <c r="CG337" i="20"/>
  <c r="CG338" i="20"/>
  <c r="CG339" i="20"/>
  <c r="CG340" i="20"/>
  <c r="CG341" i="20"/>
  <c r="CG342" i="20"/>
  <c r="CG343" i="20"/>
  <c r="CG344" i="20"/>
  <c r="CG345" i="20"/>
  <c r="CG346" i="20"/>
  <c r="CG347" i="20"/>
  <c r="CG348" i="20"/>
  <c r="CG349" i="20"/>
  <c r="CG350" i="20"/>
  <c r="CG351" i="20"/>
  <c r="CG352" i="20"/>
  <c r="CG353" i="20"/>
  <c r="CG354" i="20"/>
  <c r="CG355" i="20"/>
  <c r="CG356" i="20"/>
  <c r="CG357" i="20"/>
  <c r="CG358" i="20"/>
  <c r="CG359" i="20"/>
  <c r="CG360" i="20"/>
  <c r="CG361" i="20"/>
  <c r="CG362" i="20"/>
  <c r="CG363" i="20"/>
  <c r="CG364" i="20"/>
  <c r="CG365" i="20"/>
  <c r="CG366" i="20"/>
  <c r="CG367" i="20"/>
  <c r="CG368" i="20"/>
  <c r="CG369" i="20"/>
  <c r="CG370" i="20"/>
  <c r="CG371" i="20"/>
  <c r="CG372" i="20"/>
  <c r="CG373" i="20"/>
  <c r="CG374" i="20"/>
  <c r="CG375" i="20"/>
  <c r="CG376" i="20"/>
  <c r="CG377" i="20"/>
  <c r="CG378" i="20"/>
  <c r="CG379" i="20"/>
  <c r="CG380" i="20"/>
  <c r="CG381" i="20"/>
  <c r="CG382" i="20"/>
  <c r="CG383" i="20"/>
  <c r="CG384" i="20"/>
  <c r="CG385" i="20"/>
  <c r="CG386" i="20"/>
  <c r="CG387" i="20"/>
  <c r="CG388" i="20"/>
  <c r="CG389" i="20"/>
  <c r="CG390" i="20"/>
  <c r="CG391" i="20"/>
  <c r="CG392" i="20"/>
  <c r="CG393" i="20"/>
  <c r="CG394" i="20"/>
  <c r="CG395" i="20"/>
  <c r="CG396" i="20"/>
  <c r="CG397" i="20"/>
  <c r="CG398" i="20"/>
  <c r="CG399" i="20"/>
  <c r="CG400" i="20"/>
  <c r="CG401" i="20"/>
  <c r="CG402" i="20"/>
  <c r="CG403" i="20"/>
  <c r="CG404" i="20"/>
  <c r="CG405" i="20"/>
  <c r="CG406" i="20"/>
  <c r="CG407" i="20"/>
  <c r="CG408" i="20"/>
  <c r="CG409" i="20"/>
  <c r="CG410" i="20"/>
  <c r="CG411" i="20"/>
  <c r="CG412" i="20"/>
  <c r="CG413" i="20"/>
  <c r="CG414" i="20"/>
  <c r="CG415" i="20"/>
  <c r="CG416" i="20"/>
  <c r="CG417" i="20"/>
  <c r="CG418" i="20"/>
  <c r="CG419" i="20"/>
  <c r="CG420" i="20"/>
  <c r="CG421" i="20"/>
  <c r="CG422" i="20"/>
  <c r="CG423" i="20"/>
  <c r="CG424" i="20"/>
  <c r="CG425" i="20"/>
  <c r="CG426" i="20"/>
  <c r="CG427" i="20"/>
  <c r="CG428" i="20"/>
  <c r="CG429" i="20"/>
  <c r="CG430" i="20"/>
  <c r="CG431" i="20"/>
  <c r="CG432" i="20"/>
  <c r="CG433" i="20"/>
  <c r="CG434" i="20"/>
  <c r="CG435" i="20"/>
  <c r="CG436" i="20"/>
  <c r="CG437" i="20"/>
  <c r="CG438" i="20"/>
  <c r="CG439" i="20"/>
  <c r="CG440" i="20"/>
  <c r="CG441" i="20"/>
  <c r="CG442" i="20"/>
  <c r="CG443" i="20"/>
  <c r="CG444" i="20"/>
  <c r="CG445" i="20"/>
  <c r="CG446" i="20"/>
  <c r="CG447" i="20"/>
  <c r="CG448" i="20"/>
  <c r="CG449" i="20"/>
  <c r="CG450" i="20"/>
  <c r="CG451" i="20"/>
  <c r="CG452" i="20"/>
  <c r="CG453" i="20"/>
  <c r="CG454" i="20"/>
  <c r="CG455" i="20"/>
  <c r="CG456" i="20"/>
  <c r="CG457" i="20"/>
  <c r="CG458" i="20"/>
  <c r="CG459" i="20"/>
  <c r="CG460" i="20"/>
  <c r="CG461" i="20"/>
  <c r="CG462" i="20"/>
  <c r="CG463" i="20"/>
  <c r="CG464" i="20"/>
  <c r="CG465" i="20"/>
  <c r="CG466" i="20"/>
  <c r="CG467" i="20"/>
  <c r="CG468" i="20"/>
  <c r="CG469" i="20"/>
  <c r="CG470" i="20"/>
  <c r="CG471" i="20"/>
  <c r="CG472" i="20"/>
  <c r="CG473" i="20"/>
  <c r="CG474" i="20"/>
  <c r="CG475" i="20"/>
  <c r="CG476" i="20"/>
  <c r="CG477" i="20"/>
  <c r="CG478" i="20"/>
  <c r="CG479" i="20"/>
  <c r="CG480" i="20"/>
  <c r="CG481" i="20"/>
  <c r="CG482" i="20"/>
  <c r="CG483" i="20"/>
  <c r="CG484" i="20"/>
  <c r="CG485" i="20"/>
  <c r="CG486" i="20"/>
  <c r="CG487" i="20"/>
  <c r="CG488" i="20"/>
  <c r="CG489" i="20"/>
  <c r="CG490" i="20"/>
  <c r="CG491" i="20"/>
  <c r="CG492" i="20"/>
  <c r="CG493" i="20"/>
  <c r="CG494" i="20"/>
  <c r="CG495" i="20"/>
  <c r="CG496" i="20"/>
  <c r="CG497" i="20"/>
  <c r="CG498" i="20"/>
  <c r="CG499" i="20"/>
  <c r="CG500" i="20"/>
  <c r="CG501" i="20"/>
  <c r="CG502" i="20"/>
  <c r="CG503" i="20"/>
  <c r="CG504" i="20"/>
  <c r="CG505" i="20"/>
  <c r="CG506" i="20"/>
  <c r="CG507" i="20"/>
  <c r="CG508" i="20"/>
  <c r="CG509" i="20"/>
  <c r="CG510" i="20"/>
  <c r="CG511" i="20"/>
  <c r="CG512" i="20"/>
  <c r="CG513" i="20"/>
  <c r="CG514" i="20"/>
  <c r="CG515" i="20"/>
  <c r="CG516" i="20"/>
  <c r="CG517" i="20"/>
  <c r="CG518" i="20"/>
  <c r="CG519" i="20"/>
  <c r="CG520" i="20"/>
  <c r="CG521" i="20"/>
  <c r="CG522" i="20"/>
  <c r="CG523" i="20"/>
  <c r="CG524" i="20"/>
  <c r="CG525" i="20"/>
  <c r="CG526" i="20"/>
  <c r="CG527" i="20"/>
  <c r="CG528" i="20"/>
  <c r="CG529" i="20"/>
  <c r="CG530" i="20"/>
  <c r="CG531" i="20"/>
  <c r="CG532" i="20"/>
  <c r="CG533" i="20"/>
  <c r="CG534" i="20"/>
  <c r="CG535" i="20"/>
  <c r="CG536" i="20"/>
  <c r="CG537" i="20"/>
  <c r="CG538" i="20"/>
  <c r="CG539" i="20"/>
  <c r="CG540" i="20"/>
  <c r="CG541" i="20"/>
  <c r="CG542" i="20"/>
  <c r="CG543" i="20"/>
  <c r="CG544" i="20"/>
  <c r="CG545" i="20"/>
  <c r="CG546" i="20"/>
  <c r="CG547" i="20"/>
  <c r="CG548" i="20"/>
  <c r="CG549" i="20"/>
  <c r="CG550" i="20"/>
  <c r="CG551" i="20"/>
  <c r="CG552" i="20"/>
  <c r="CG553" i="20"/>
  <c r="CG554" i="20"/>
  <c r="CG555" i="20"/>
  <c r="CG556" i="20"/>
  <c r="CG557" i="20"/>
  <c r="CG558" i="20"/>
  <c r="CG559" i="20"/>
  <c r="CG560" i="20"/>
  <c r="CG561" i="20"/>
  <c r="CG562" i="20"/>
  <c r="CG563" i="20"/>
  <c r="CG564" i="20"/>
  <c r="CG565" i="20"/>
  <c r="CF2" i="20"/>
  <c r="CF3" i="20"/>
  <c r="CF4" i="20"/>
  <c r="CF5" i="20"/>
  <c r="CF6" i="20"/>
  <c r="CF7" i="20"/>
  <c r="CF8" i="20"/>
  <c r="CF9" i="20"/>
  <c r="CF10" i="20"/>
  <c r="CF11" i="20"/>
  <c r="CF12" i="20"/>
  <c r="CF13" i="20"/>
  <c r="CF14" i="20"/>
  <c r="CF15" i="20"/>
  <c r="CF16" i="20"/>
  <c r="CF17" i="20"/>
  <c r="CF18" i="20"/>
  <c r="CF19" i="20"/>
  <c r="CF20" i="20"/>
  <c r="CF21" i="20"/>
  <c r="CF22" i="20"/>
  <c r="CF23" i="20"/>
  <c r="CF24" i="20"/>
  <c r="CF25" i="20"/>
  <c r="CF26" i="20"/>
  <c r="CF27" i="20"/>
  <c r="CF28" i="20"/>
  <c r="CF29" i="20"/>
  <c r="CF30" i="20"/>
  <c r="CF31" i="20"/>
  <c r="CF32" i="20"/>
  <c r="CF33" i="20"/>
  <c r="CF34" i="20"/>
  <c r="CF35" i="20"/>
  <c r="CF36" i="20"/>
  <c r="CF37" i="20"/>
  <c r="CF38" i="20"/>
  <c r="CF39" i="20"/>
  <c r="CF40" i="20"/>
  <c r="CF41" i="20"/>
  <c r="CF42" i="20"/>
  <c r="CF43" i="20"/>
  <c r="CF44" i="20"/>
  <c r="CF45" i="20"/>
  <c r="CF46" i="20"/>
  <c r="CF47" i="20"/>
  <c r="CF48" i="20"/>
  <c r="CF49" i="20"/>
  <c r="CF50" i="20"/>
  <c r="CF51" i="20"/>
  <c r="CF52" i="20"/>
  <c r="CF53" i="20"/>
  <c r="CF54" i="20"/>
  <c r="CF55" i="20"/>
  <c r="CF56" i="20"/>
  <c r="CF57" i="20"/>
  <c r="CF58" i="20"/>
  <c r="CF59" i="20"/>
  <c r="CF60" i="20"/>
  <c r="CF61" i="20"/>
  <c r="CF62" i="20"/>
  <c r="CF63" i="20"/>
  <c r="CF64" i="20"/>
  <c r="CF65" i="20"/>
  <c r="CF66" i="20"/>
  <c r="CF67" i="20"/>
  <c r="CF68" i="20"/>
  <c r="CF69" i="20"/>
  <c r="CF70" i="20"/>
  <c r="CF71" i="20"/>
  <c r="CF72" i="20"/>
  <c r="CF73" i="20"/>
  <c r="CF74" i="20"/>
  <c r="CF75" i="20"/>
  <c r="CF76" i="20"/>
  <c r="CF77" i="20"/>
  <c r="CF78" i="20"/>
  <c r="CF79" i="20"/>
  <c r="CF80" i="20"/>
  <c r="CF81" i="20"/>
  <c r="CF82" i="20"/>
  <c r="CF83" i="20"/>
  <c r="CF84" i="20"/>
  <c r="CF85" i="20"/>
  <c r="CF86" i="20"/>
  <c r="CF87" i="20"/>
  <c r="CF88" i="20"/>
  <c r="CF89" i="20"/>
  <c r="CF90" i="20"/>
  <c r="CF91" i="20"/>
  <c r="CF92" i="20"/>
  <c r="CF93" i="20"/>
  <c r="CF94" i="20"/>
  <c r="CF95" i="20"/>
  <c r="CF96" i="20"/>
  <c r="CF97" i="20"/>
  <c r="CF98" i="20"/>
  <c r="CF99" i="20"/>
  <c r="CF100" i="20"/>
  <c r="CF101" i="20"/>
  <c r="CF102" i="20"/>
  <c r="CF103" i="20"/>
  <c r="CF104" i="20"/>
  <c r="CF105" i="20"/>
  <c r="CF106" i="20"/>
  <c r="CF107" i="20"/>
  <c r="CF108" i="20"/>
  <c r="CF109" i="20"/>
  <c r="CF110" i="20"/>
  <c r="CF111" i="20"/>
  <c r="CF112" i="20"/>
  <c r="CF113" i="20"/>
  <c r="CF114" i="20"/>
  <c r="CF115" i="20"/>
  <c r="CF116" i="20"/>
  <c r="CF117" i="20"/>
  <c r="CF118" i="20"/>
  <c r="CF119" i="20"/>
  <c r="CF120" i="20"/>
  <c r="CF121" i="20"/>
  <c r="CF122" i="20"/>
  <c r="CF123" i="20"/>
  <c r="CF124" i="20"/>
  <c r="CF125" i="20"/>
  <c r="CF126" i="20"/>
  <c r="CF127" i="20"/>
  <c r="CF128" i="20"/>
  <c r="CF129" i="20"/>
  <c r="CF130" i="20"/>
  <c r="CF131" i="20"/>
  <c r="CF132" i="20"/>
  <c r="CF133" i="20"/>
  <c r="CF134" i="20"/>
  <c r="CF135" i="20"/>
  <c r="CF136" i="20"/>
  <c r="CF137" i="20"/>
  <c r="CF138" i="20"/>
  <c r="CF139" i="20"/>
  <c r="CF140" i="20"/>
  <c r="CF141" i="20"/>
  <c r="CF142" i="20"/>
  <c r="CF143" i="20"/>
  <c r="CF144" i="20"/>
  <c r="CF145" i="20"/>
  <c r="CF146" i="20"/>
  <c r="CF147" i="20"/>
  <c r="CF148" i="20"/>
  <c r="CF149" i="20"/>
  <c r="CF150" i="20"/>
  <c r="CF151" i="20"/>
  <c r="CF152" i="20"/>
  <c r="CF153" i="20"/>
  <c r="CF154" i="20"/>
  <c r="CF155" i="20"/>
  <c r="CF156" i="20"/>
  <c r="CF157" i="20"/>
  <c r="CF158" i="20"/>
  <c r="CF159" i="20"/>
  <c r="CF160" i="20"/>
  <c r="CF161" i="20"/>
  <c r="CF162" i="20"/>
  <c r="CF163" i="20"/>
  <c r="CF164" i="20"/>
  <c r="CF165" i="20"/>
  <c r="CF166" i="20"/>
  <c r="CF167" i="20"/>
  <c r="CF168" i="20"/>
  <c r="CF169" i="20"/>
  <c r="CF170" i="20"/>
  <c r="CF171" i="20"/>
  <c r="CF172" i="20"/>
  <c r="CF173" i="20"/>
  <c r="CF174" i="20"/>
  <c r="CF175" i="20"/>
  <c r="CF176" i="20"/>
  <c r="CF177" i="20"/>
  <c r="CF178" i="20"/>
  <c r="CF179" i="20"/>
  <c r="CF180" i="20"/>
  <c r="CF181" i="20"/>
  <c r="CF182" i="20"/>
  <c r="CF183" i="20"/>
  <c r="CF184" i="20"/>
  <c r="CF185" i="20"/>
  <c r="CF186" i="20"/>
  <c r="CF187" i="20"/>
  <c r="CF188" i="20"/>
  <c r="CF189" i="20"/>
  <c r="CF190" i="20"/>
  <c r="CF191" i="20"/>
  <c r="CF192" i="20"/>
  <c r="CF193" i="20"/>
  <c r="CF194" i="20"/>
  <c r="CF195" i="20"/>
  <c r="CF196" i="20"/>
  <c r="CF197" i="20"/>
  <c r="CF198" i="20"/>
  <c r="CF199" i="20"/>
  <c r="CF200" i="20"/>
  <c r="CF201" i="20"/>
  <c r="CF202" i="20"/>
  <c r="CF203" i="20"/>
  <c r="CF204" i="20"/>
  <c r="CF205" i="20"/>
  <c r="CF206" i="20"/>
  <c r="CF207" i="20"/>
  <c r="CF208" i="20"/>
  <c r="CF209" i="20"/>
  <c r="CF210" i="20"/>
  <c r="CF211" i="20"/>
  <c r="CF212" i="20"/>
  <c r="CF213" i="20"/>
  <c r="CF214" i="20"/>
  <c r="CF215" i="20"/>
  <c r="CF216" i="20"/>
  <c r="CF217" i="20"/>
  <c r="CF218" i="20"/>
  <c r="CF219" i="20"/>
  <c r="CF220" i="20"/>
  <c r="CF221" i="20"/>
  <c r="CF222" i="20"/>
  <c r="CF223" i="20"/>
  <c r="CF224" i="20"/>
  <c r="CF225" i="20"/>
  <c r="CF226" i="20"/>
  <c r="CF227" i="20"/>
  <c r="CF228" i="20"/>
  <c r="CF229" i="20"/>
  <c r="CF230" i="20"/>
  <c r="CF231" i="20"/>
  <c r="CF232" i="20"/>
  <c r="CF233" i="20"/>
  <c r="CF234" i="20"/>
  <c r="CF235" i="20"/>
  <c r="CF236" i="20"/>
  <c r="CF237" i="20"/>
  <c r="CF238" i="20"/>
  <c r="CF239" i="20"/>
  <c r="CF240" i="20"/>
  <c r="CF241" i="20"/>
  <c r="CF242" i="20"/>
  <c r="CF243" i="20"/>
  <c r="CF244" i="20"/>
  <c r="CF245" i="20"/>
  <c r="CF246" i="20"/>
  <c r="CF247" i="20"/>
  <c r="CF248" i="20"/>
  <c r="CF249" i="20"/>
  <c r="CF250" i="20"/>
  <c r="CF251" i="20"/>
  <c r="CF252" i="20"/>
  <c r="CF253" i="20"/>
  <c r="CF254" i="20"/>
  <c r="CF255" i="20"/>
  <c r="CF256" i="20"/>
  <c r="CF257" i="20"/>
  <c r="CF258" i="20"/>
  <c r="CF259" i="20"/>
  <c r="CF260" i="20"/>
  <c r="CF261" i="20"/>
  <c r="CF262" i="20"/>
  <c r="CF263" i="20"/>
  <c r="CF264" i="20"/>
  <c r="CF265" i="20"/>
  <c r="CF266" i="20"/>
  <c r="CF267" i="20"/>
  <c r="CF268" i="20"/>
  <c r="CF269" i="20"/>
  <c r="CF270" i="20"/>
  <c r="CF271" i="20"/>
  <c r="CF272" i="20"/>
  <c r="CF273" i="20"/>
  <c r="CF274" i="20"/>
  <c r="CF275" i="20"/>
  <c r="CF276" i="20"/>
  <c r="CF277" i="20"/>
  <c r="CF278" i="20"/>
  <c r="CF279" i="20"/>
  <c r="CF280" i="20"/>
  <c r="CF281" i="20"/>
  <c r="CF282" i="20"/>
  <c r="CF283" i="20"/>
  <c r="CF284" i="20"/>
  <c r="CF285" i="20"/>
  <c r="CF286" i="20"/>
  <c r="CF287" i="20"/>
  <c r="CF288" i="20"/>
  <c r="CF289" i="20"/>
  <c r="CF290" i="20"/>
  <c r="CF291" i="20"/>
  <c r="CF292" i="20"/>
  <c r="CF293" i="20"/>
  <c r="CF294" i="20"/>
  <c r="CF295" i="20"/>
  <c r="CF296" i="20"/>
  <c r="CF297" i="20"/>
  <c r="CF298" i="20"/>
  <c r="CF299" i="20"/>
  <c r="CF300" i="20"/>
  <c r="CF301" i="20"/>
  <c r="CF302" i="20"/>
  <c r="CF303" i="20"/>
  <c r="CF304" i="20"/>
  <c r="CF305" i="20"/>
  <c r="CF306" i="20"/>
  <c r="CF307" i="20"/>
  <c r="CF308" i="20"/>
  <c r="CF309" i="20"/>
  <c r="CF310" i="20"/>
  <c r="CF311" i="20"/>
  <c r="CF312" i="20"/>
  <c r="CF313" i="20"/>
  <c r="CF314" i="20"/>
  <c r="CF315" i="20"/>
  <c r="CF316" i="20"/>
  <c r="CF317" i="20"/>
  <c r="CF318" i="20"/>
  <c r="CF319" i="20"/>
  <c r="CF320" i="20"/>
  <c r="CF321" i="20"/>
  <c r="CF322" i="20"/>
  <c r="CF323" i="20"/>
  <c r="CF324" i="20"/>
  <c r="CF325" i="20"/>
  <c r="CF326" i="20"/>
  <c r="CF327" i="20"/>
  <c r="CF328" i="20"/>
  <c r="CF329" i="20"/>
  <c r="CF330" i="20"/>
  <c r="CF331" i="20"/>
  <c r="CF332" i="20"/>
  <c r="CF333" i="20"/>
  <c r="CF334" i="20"/>
  <c r="CF335" i="20"/>
  <c r="CF336" i="20"/>
  <c r="CF337" i="20"/>
  <c r="CF338" i="20"/>
  <c r="CF339" i="20"/>
  <c r="CF340" i="20"/>
  <c r="CF341" i="20"/>
  <c r="CF342" i="20"/>
  <c r="CF343" i="20"/>
  <c r="CF344" i="20"/>
  <c r="CF345" i="20"/>
  <c r="CF346" i="20"/>
  <c r="CF347" i="20"/>
  <c r="CF348" i="20"/>
  <c r="CF349" i="20"/>
  <c r="CF350" i="20"/>
  <c r="CF351" i="20"/>
  <c r="CF352" i="20"/>
  <c r="CF353" i="20"/>
  <c r="CF354" i="20"/>
  <c r="CF355" i="20"/>
  <c r="CF356" i="20"/>
  <c r="CF357" i="20"/>
  <c r="CF358" i="20"/>
  <c r="CF359" i="20"/>
  <c r="CF360" i="20"/>
  <c r="CF361" i="20"/>
  <c r="CF362" i="20"/>
  <c r="CF363" i="20"/>
  <c r="CF364" i="20"/>
  <c r="CF365" i="20"/>
  <c r="CF366" i="20"/>
  <c r="CF367" i="20"/>
  <c r="CF368" i="20"/>
  <c r="CF369" i="20"/>
  <c r="CF370" i="20"/>
  <c r="CF371" i="20"/>
  <c r="CF372" i="20"/>
  <c r="CF373" i="20"/>
  <c r="CF374" i="20"/>
  <c r="CF375" i="20"/>
  <c r="CF376" i="20"/>
  <c r="CF377" i="20"/>
  <c r="CF378" i="20"/>
  <c r="CF379" i="20"/>
  <c r="CF380" i="20"/>
  <c r="CF381" i="20"/>
  <c r="CF382" i="20"/>
  <c r="CF383" i="20"/>
  <c r="CF384" i="20"/>
  <c r="CF385" i="20"/>
  <c r="CF386" i="20"/>
  <c r="CF387" i="20"/>
  <c r="CF388" i="20"/>
  <c r="CF389" i="20"/>
  <c r="CF390" i="20"/>
  <c r="CF391" i="20"/>
  <c r="CF392" i="20"/>
  <c r="CF393" i="20"/>
  <c r="CF394" i="20"/>
  <c r="CF395" i="20"/>
  <c r="CF396" i="20"/>
  <c r="CF397" i="20"/>
  <c r="CF398" i="20"/>
  <c r="CF399" i="20"/>
  <c r="CF400" i="20"/>
  <c r="CF401" i="20"/>
  <c r="CF402" i="20"/>
  <c r="CF403" i="20"/>
  <c r="CF404" i="20"/>
  <c r="CF405" i="20"/>
  <c r="CF406" i="20"/>
  <c r="CF407" i="20"/>
  <c r="CF408" i="20"/>
  <c r="CF409" i="20"/>
  <c r="CF410" i="20"/>
  <c r="CF411" i="20"/>
  <c r="CF412" i="20"/>
  <c r="CF413" i="20"/>
  <c r="CF414" i="20"/>
  <c r="CF415" i="20"/>
  <c r="CF416" i="20"/>
  <c r="CF417" i="20"/>
  <c r="CF418" i="20"/>
  <c r="CF419" i="20"/>
  <c r="CF420" i="20"/>
  <c r="CF421" i="20"/>
  <c r="CF422" i="20"/>
  <c r="CF423" i="20"/>
  <c r="CF424" i="20"/>
  <c r="CF425" i="20"/>
  <c r="CF426" i="20"/>
  <c r="CF427" i="20"/>
  <c r="CF428" i="20"/>
  <c r="CF429" i="20"/>
  <c r="CF430" i="20"/>
  <c r="CF431" i="20"/>
  <c r="CF432" i="20"/>
  <c r="CF433" i="20"/>
  <c r="CF434" i="20"/>
  <c r="CF435" i="20"/>
  <c r="CF436" i="20"/>
  <c r="CF437" i="20"/>
  <c r="CF438" i="20"/>
  <c r="CF439" i="20"/>
  <c r="CF440" i="20"/>
  <c r="CF441" i="20"/>
  <c r="CF442" i="20"/>
  <c r="CF443" i="20"/>
  <c r="CF444" i="20"/>
  <c r="CF445" i="20"/>
  <c r="CF446" i="20"/>
  <c r="CF447" i="20"/>
  <c r="CF448" i="20"/>
  <c r="CF449" i="20"/>
  <c r="CF450" i="20"/>
  <c r="CF451" i="20"/>
  <c r="CF452" i="20"/>
  <c r="CF453" i="20"/>
  <c r="CF454" i="20"/>
  <c r="CF455" i="20"/>
  <c r="CF456" i="20"/>
  <c r="CF457" i="20"/>
  <c r="CF458" i="20"/>
  <c r="CF459" i="20"/>
  <c r="CF460" i="20"/>
  <c r="CF461" i="20"/>
  <c r="CF462" i="20"/>
  <c r="CF463" i="20"/>
  <c r="CF464" i="20"/>
  <c r="CF465" i="20"/>
  <c r="CF466" i="20"/>
  <c r="CF467" i="20"/>
  <c r="CF468" i="20"/>
  <c r="CF469" i="20"/>
  <c r="CF470" i="20"/>
  <c r="CF471" i="20"/>
  <c r="CF472" i="20"/>
  <c r="CF473" i="20"/>
  <c r="CF474" i="20"/>
  <c r="CF475" i="20"/>
  <c r="CF476" i="20"/>
  <c r="CF477" i="20"/>
  <c r="CF478" i="20"/>
  <c r="CF479" i="20"/>
  <c r="CF480" i="20"/>
  <c r="CF481" i="20"/>
  <c r="CF482" i="20"/>
  <c r="CF483" i="20"/>
  <c r="CF484" i="20"/>
  <c r="CF485" i="20"/>
  <c r="CF486" i="20"/>
  <c r="CF487" i="20"/>
  <c r="CF488" i="20"/>
  <c r="CF489" i="20"/>
  <c r="CF490" i="20"/>
  <c r="CF491" i="20"/>
  <c r="CF492" i="20"/>
  <c r="CF493" i="20"/>
  <c r="CF494" i="20"/>
  <c r="CF495" i="20"/>
  <c r="CF496" i="20"/>
  <c r="CF497" i="20"/>
  <c r="CF498" i="20"/>
  <c r="CF499" i="20"/>
  <c r="CF500" i="20"/>
  <c r="CF501" i="20"/>
  <c r="CF502" i="20"/>
  <c r="CF503" i="20"/>
  <c r="CF504" i="20"/>
  <c r="CF505" i="20"/>
  <c r="CF506" i="20"/>
  <c r="CF507" i="20"/>
  <c r="CF508" i="20"/>
  <c r="CF509" i="20"/>
  <c r="CF510" i="20"/>
  <c r="CF511" i="20"/>
  <c r="CF512" i="20"/>
  <c r="CF513" i="20"/>
  <c r="CF514" i="20"/>
  <c r="CF515" i="20"/>
  <c r="CF516" i="20"/>
  <c r="CF517" i="20"/>
  <c r="CF518" i="20"/>
  <c r="CF519" i="20"/>
  <c r="CF520" i="20"/>
  <c r="CF521" i="20"/>
  <c r="CF522" i="20"/>
  <c r="CF523" i="20"/>
  <c r="CF524" i="20"/>
  <c r="CF525" i="20"/>
  <c r="CF526" i="20"/>
  <c r="CF527" i="20"/>
  <c r="CF528" i="20"/>
  <c r="CF529" i="20"/>
  <c r="CF530" i="20"/>
  <c r="CF531" i="20"/>
  <c r="CF532" i="20"/>
  <c r="CF533" i="20"/>
  <c r="CF534" i="20"/>
  <c r="CF535" i="20"/>
  <c r="CF536" i="20"/>
  <c r="CF537" i="20"/>
  <c r="CF538" i="20"/>
  <c r="CF539" i="20"/>
  <c r="CF540" i="20"/>
  <c r="CF541" i="20"/>
  <c r="CF542" i="20"/>
  <c r="CF543" i="20"/>
  <c r="CF544" i="20"/>
  <c r="CF545" i="20"/>
  <c r="CF546" i="20"/>
  <c r="CF547" i="20"/>
  <c r="CF548" i="20"/>
  <c r="CF549" i="20"/>
  <c r="CF550" i="20"/>
  <c r="CF551" i="20"/>
  <c r="CF552" i="20"/>
  <c r="CF553" i="20"/>
  <c r="CF554" i="20"/>
  <c r="CF555" i="20"/>
  <c r="CF556" i="20"/>
  <c r="CF557" i="20"/>
  <c r="CF558" i="20"/>
  <c r="CF559" i="20"/>
  <c r="CF560" i="20"/>
  <c r="CF561" i="20"/>
  <c r="CF562" i="20"/>
  <c r="CF563" i="20"/>
  <c r="CF564" i="20"/>
  <c r="CF565" i="20"/>
  <c r="CE2" i="20"/>
  <c r="CE3" i="20"/>
  <c r="CE4" i="20"/>
  <c r="CE5" i="20"/>
  <c r="CE6" i="20"/>
  <c r="CE7" i="20"/>
  <c r="CE8" i="20"/>
  <c r="CE9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CE44" i="20"/>
  <c r="CE45" i="20"/>
  <c r="CE46" i="20"/>
  <c r="CE47" i="20"/>
  <c r="CE48" i="20"/>
  <c r="CE49" i="20"/>
  <c r="CE50" i="20"/>
  <c r="CE51" i="20"/>
  <c r="CE52" i="20"/>
  <c r="CE53" i="20"/>
  <c r="CE54" i="20"/>
  <c r="CE55" i="20"/>
  <c r="CE56" i="20"/>
  <c r="CE57" i="20"/>
  <c r="CE58" i="20"/>
  <c r="CE59" i="20"/>
  <c r="CE60" i="20"/>
  <c r="CE61" i="20"/>
  <c r="CE62" i="20"/>
  <c r="CE63" i="20"/>
  <c r="CE64" i="20"/>
  <c r="CE65" i="20"/>
  <c r="CE66" i="20"/>
  <c r="CE67" i="20"/>
  <c r="CE68" i="20"/>
  <c r="CE69" i="20"/>
  <c r="CE70" i="20"/>
  <c r="CE71" i="20"/>
  <c r="CE72" i="20"/>
  <c r="CE73" i="20"/>
  <c r="CE74" i="20"/>
  <c r="CE75" i="20"/>
  <c r="CE76" i="20"/>
  <c r="CE77" i="20"/>
  <c r="CE78" i="20"/>
  <c r="CE79" i="20"/>
  <c r="CE80" i="20"/>
  <c r="CE81" i="20"/>
  <c r="CE82" i="20"/>
  <c r="CE83" i="20"/>
  <c r="CE84" i="20"/>
  <c r="CE85" i="20"/>
  <c r="CE86" i="20"/>
  <c r="CE87" i="20"/>
  <c r="CE88" i="20"/>
  <c r="CE89" i="20"/>
  <c r="CE90" i="20"/>
  <c r="CE91" i="20"/>
  <c r="CE92" i="20"/>
  <c r="CE93" i="20"/>
  <c r="CE94" i="20"/>
  <c r="CE95" i="20"/>
  <c r="CE96" i="20"/>
  <c r="CE97" i="20"/>
  <c r="CE98" i="20"/>
  <c r="CE99" i="20"/>
  <c r="CE100" i="20"/>
  <c r="CE101" i="20"/>
  <c r="CE102" i="20"/>
  <c r="CE103" i="20"/>
  <c r="CE104" i="20"/>
  <c r="CE105" i="20"/>
  <c r="CE106" i="20"/>
  <c r="CE107" i="20"/>
  <c r="CE108" i="20"/>
  <c r="CE109" i="20"/>
  <c r="CE110" i="20"/>
  <c r="CE111" i="20"/>
  <c r="CE112" i="20"/>
  <c r="CE113" i="20"/>
  <c r="CE114" i="20"/>
  <c r="CE115" i="20"/>
  <c r="CE116" i="20"/>
  <c r="CE117" i="20"/>
  <c r="CE118" i="20"/>
  <c r="CE119" i="20"/>
  <c r="CE120" i="20"/>
  <c r="CE121" i="20"/>
  <c r="CE122" i="20"/>
  <c r="CE123" i="20"/>
  <c r="CE124" i="20"/>
  <c r="CE125" i="20"/>
  <c r="CE126" i="20"/>
  <c r="CE127" i="20"/>
  <c r="CE128" i="20"/>
  <c r="CE129" i="20"/>
  <c r="CE130" i="20"/>
  <c r="CE131" i="20"/>
  <c r="CE132" i="20"/>
  <c r="CE133" i="20"/>
  <c r="CE134" i="20"/>
  <c r="CE135" i="20"/>
  <c r="CE136" i="20"/>
  <c r="CE137" i="20"/>
  <c r="CE138" i="20"/>
  <c r="CE139" i="20"/>
  <c r="CE140" i="20"/>
  <c r="CE141" i="20"/>
  <c r="CE142" i="20"/>
  <c r="CE143" i="20"/>
  <c r="CE144" i="20"/>
  <c r="CE145" i="20"/>
  <c r="CE146" i="20"/>
  <c r="CE147" i="20"/>
  <c r="CE148" i="20"/>
  <c r="CE149" i="20"/>
  <c r="CE150" i="20"/>
  <c r="CE151" i="20"/>
  <c r="CE152" i="20"/>
  <c r="CE153" i="20"/>
  <c r="CE154" i="20"/>
  <c r="CE155" i="20"/>
  <c r="CE156" i="20"/>
  <c r="CE157" i="20"/>
  <c r="CE158" i="20"/>
  <c r="CE159" i="20"/>
  <c r="CE160" i="20"/>
  <c r="CE161" i="20"/>
  <c r="CE162" i="20"/>
  <c r="CE163" i="20"/>
  <c r="CE164" i="20"/>
  <c r="CE165" i="20"/>
  <c r="CE166" i="20"/>
  <c r="CE167" i="20"/>
  <c r="CE168" i="20"/>
  <c r="CE169" i="20"/>
  <c r="CE170" i="20"/>
  <c r="CE171" i="20"/>
  <c r="CE172" i="20"/>
  <c r="CE173" i="20"/>
  <c r="CE174" i="20"/>
  <c r="CE175" i="20"/>
  <c r="CE176" i="20"/>
  <c r="CE177" i="20"/>
  <c r="CE178" i="20"/>
  <c r="CE179" i="20"/>
  <c r="CE180" i="20"/>
  <c r="CE181" i="20"/>
  <c r="CE182" i="20"/>
  <c r="CE183" i="20"/>
  <c r="CE184" i="20"/>
  <c r="CE185" i="20"/>
  <c r="CE186" i="20"/>
  <c r="CE187" i="20"/>
  <c r="CE188" i="20"/>
  <c r="CE189" i="20"/>
  <c r="CE190" i="20"/>
  <c r="CE191" i="20"/>
  <c r="CE192" i="20"/>
  <c r="CE193" i="20"/>
  <c r="CE194" i="20"/>
  <c r="CE195" i="20"/>
  <c r="CE196" i="20"/>
  <c r="CE197" i="20"/>
  <c r="CE198" i="20"/>
  <c r="CE199" i="20"/>
  <c r="CE200" i="20"/>
  <c r="CE201" i="20"/>
  <c r="CE202" i="20"/>
  <c r="CE203" i="20"/>
  <c r="CE204" i="20"/>
  <c r="CE205" i="20"/>
  <c r="CE206" i="20"/>
  <c r="CE207" i="20"/>
  <c r="CE208" i="20"/>
  <c r="CE209" i="20"/>
  <c r="CE210" i="20"/>
  <c r="CE211" i="20"/>
  <c r="CE212" i="20"/>
  <c r="CE213" i="20"/>
  <c r="CE214" i="20"/>
  <c r="CE215" i="20"/>
  <c r="CE216" i="20"/>
  <c r="CE217" i="20"/>
  <c r="CE218" i="20"/>
  <c r="CE219" i="20"/>
  <c r="CE220" i="20"/>
  <c r="CE221" i="20"/>
  <c r="CE222" i="20"/>
  <c r="CE223" i="20"/>
  <c r="CE224" i="20"/>
  <c r="CE225" i="20"/>
  <c r="CE226" i="20"/>
  <c r="CE227" i="20"/>
  <c r="CE228" i="20"/>
  <c r="CE229" i="20"/>
  <c r="CE230" i="20"/>
  <c r="CE231" i="20"/>
  <c r="CE232" i="20"/>
  <c r="CE233" i="20"/>
  <c r="CE234" i="20"/>
  <c r="CE235" i="20"/>
  <c r="CE236" i="20"/>
  <c r="CE237" i="20"/>
  <c r="CE238" i="20"/>
  <c r="CE239" i="20"/>
  <c r="CE240" i="20"/>
  <c r="CE241" i="20"/>
  <c r="CE242" i="20"/>
  <c r="CE243" i="20"/>
  <c r="CE244" i="20"/>
  <c r="CE245" i="20"/>
  <c r="CE246" i="20"/>
  <c r="CE247" i="20"/>
  <c r="CE248" i="20"/>
  <c r="CE249" i="20"/>
  <c r="CE250" i="20"/>
  <c r="CE251" i="20"/>
  <c r="CE252" i="20"/>
  <c r="CE253" i="20"/>
  <c r="CE254" i="20"/>
  <c r="CE255" i="20"/>
  <c r="CE256" i="20"/>
  <c r="CE257" i="20"/>
  <c r="CE258" i="20"/>
  <c r="CE259" i="20"/>
  <c r="CE260" i="20"/>
  <c r="CE261" i="20"/>
  <c r="CE262" i="20"/>
  <c r="CE263" i="20"/>
  <c r="CE264" i="20"/>
  <c r="CE265" i="20"/>
  <c r="CE266" i="20"/>
  <c r="CE267" i="20"/>
  <c r="CE268" i="20"/>
  <c r="CE269" i="20"/>
  <c r="CE270" i="20"/>
  <c r="CE271" i="20"/>
  <c r="CE272" i="20"/>
  <c r="CE273" i="20"/>
  <c r="CE274" i="20"/>
  <c r="CE275" i="20"/>
  <c r="CE276" i="20"/>
  <c r="CE277" i="20"/>
  <c r="CE278" i="20"/>
  <c r="CE279" i="20"/>
  <c r="CE280" i="20"/>
  <c r="CE281" i="20"/>
  <c r="CE282" i="20"/>
  <c r="CE283" i="20"/>
  <c r="CE284" i="20"/>
  <c r="CE285" i="20"/>
  <c r="CE286" i="20"/>
  <c r="CE287" i="20"/>
  <c r="CE288" i="20"/>
  <c r="CE289" i="20"/>
  <c r="CE290" i="20"/>
  <c r="CE291" i="20"/>
  <c r="CE292" i="20"/>
  <c r="CE293" i="20"/>
  <c r="CE294" i="20"/>
  <c r="CE295" i="20"/>
  <c r="CE296" i="20"/>
  <c r="CE297" i="20"/>
  <c r="CE298" i="20"/>
  <c r="CE299" i="20"/>
  <c r="CE300" i="20"/>
  <c r="CE301" i="20"/>
  <c r="CE302" i="20"/>
  <c r="CE303" i="20"/>
  <c r="CE304" i="20"/>
  <c r="CE305" i="20"/>
  <c r="CE306" i="20"/>
  <c r="CE307" i="20"/>
  <c r="CE308" i="20"/>
  <c r="CE309" i="20"/>
  <c r="CE310" i="20"/>
  <c r="CE311" i="20"/>
  <c r="CE312" i="20"/>
  <c r="CE313" i="20"/>
  <c r="CE314" i="20"/>
  <c r="CE315" i="20"/>
  <c r="CE316" i="20"/>
  <c r="CE317" i="20"/>
  <c r="CE318" i="20"/>
  <c r="CE319" i="20"/>
  <c r="CE320" i="20"/>
  <c r="CE321" i="20"/>
  <c r="CE322" i="20"/>
  <c r="CE323" i="20"/>
  <c r="CE324" i="20"/>
  <c r="CE325" i="20"/>
  <c r="CE326" i="20"/>
  <c r="CE327" i="20"/>
  <c r="CE328" i="20"/>
  <c r="CE329" i="20"/>
  <c r="CE330" i="20"/>
  <c r="CE331" i="20"/>
  <c r="CE332" i="20"/>
  <c r="CE333" i="20"/>
  <c r="CE334" i="20"/>
  <c r="CE335" i="20"/>
  <c r="CE336" i="20"/>
  <c r="CE337" i="20"/>
  <c r="CE338" i="20"/>
  <c r="CE339" i="20"/>
  <c r="CE340" i="20"/>
  <c r="CE341" i="20"/>
  <c r="CE342" i="20"/>
  <c r="CE343" i="20"/>
  <c r="CE344" i="20"/>
  <c r="CE345" i="20"/>
  <c r="CE346" i="20"/>
  <c r="CE347" i="20"/>
  <c r="CE348" i="20"/>
  <c r="CE349" i="20"/>
  <c r="CE350" i="20"/>
  <c r="CE351" i="20"/>
  <c r="CE352" i="20"/>
  <c r="CE353" i="20"/>
  <c r="CE354" i="20"/>
  <c r="CE355" i="20"/>
  <c r="CE356" i="20"/>
  <c r="CE357" i="20"/>
  <c r="CE358" i="20"/>
  <c r="CE359" i="20"/>
  <c r="CE360" i="20"/>
  <c r="CE361" i="20"/>
  <c r="CE362" i="20"/>
  <c r="CE363" i="20"/>
  <c r="CE364" i="20"/>
  <c r="CE365" i="20"/>
  <c r="CE366" i="20"/>
  <c r="CE367" i="20"/>
  <c r="CE368" i="20"/>
  <c r="CE369" i="20"/>
  <c r="CE370" i="20"/>
  <c r="CE371" i="20"/>
  <c r="CE372" i="20"/>
  <c r="CE373" i="20"/>
  <c r="CE374" i="20"/>
  <c r="CE375" i="20"/>
  <c r="CE376" i="20"/>
  <c r="CE377" i="20"/>
  <c r="CE378" i="20"/>
  <c r="CE379" i="20"/>
  <c r="CE380" i="20"/>
  <c r="CE381" i="20"/>
  <c r="CE382" i="20"/>
  <c r="CE383" i="20"/>
  <c r="CE384" i="20"/>
  <c r="CE385" i="20"/>
  <c r="CE386" i="20"/>
  <c r="CE387" i="20"/>
  <c r="CE388" i="20"/>
  <c r="CE389" i="20"/>
  <c r="CE390" i="20"/>
  <c r="CE391" i="20"/>
  <c r="CE392" i="20"/>
  <c r="CE393" i="20"/>
  <c r="CE394" i="20"/>
  <c r="CE395" i="20"/>
  <c r="CE396" i="20"/>
  <c r="CE397" i="20"/>
  <c r="CE398" i="20"/>
  <c r="CE399" i="20"/>
  <c r="CE400" i="20"/>
  <c r="CE401" i="20"/>
  <c r="CE402" i="20"/>
  <c r="CE403" i="20"/>
  <c r="CE404" i="20"/>
  <c r="CE405" i="20"/>
  <c r="CE406" i="20"/>
  <c r="CE407" i="20"/>
  <c r="CE408" i="20"/>
  <c r="CE409" i="20"/>
  <c r="CE410" i="20"/>
  <c r="CE411" i="20"/>
  <c r="CE412" i="20"/>
  <c r="CE413" i="20"/>
  <c r="CE414" i="20"/>
  <c r="CE415" i="20"/>
  <c r="CE416" i="20"/>
  <c r="CE417" i="20"/>
  <c r="CE418" i="20"/>
  <c r="CE419" i="20"/>
  <c r="CE420" i="20"/>
  <c r="CE421" i="20"/>
  <c r="CE422" i="20"/>
  <c r="CE423" i="20"/>
  <c r="CE424" i="20"/>
  <c r="CE425" i="20"/>
  <c r="CE426" i="20"/>
  <c r="CE427" i="20"/>
  <c r="CE428" i="20"/>
  <c r="CE429" i="20"/>
  <c r="CE430" i="20"/>
  <c r="CE431" i="20"/>
  <c r="CE432" i="20"/>
  <c r="CE433" i="20"/>
  <c r="CE434" i="20"/>
  <c r="CE435" i="20"/>
  <c r="CE436" i="20"/>
  <c r="CE437" i="20"/>
  <c r="CE438" i="20"/>
  <c r="CE439" i="20"/>
  <c r="CE440" i="20"/>
  <c r="CE441" i="20"/>
  <c r="CE442" i="20"/>
  <c r="CE443" i="20"/>
  <c r="CE444" i="20"/>
  <c r="CE445" i="20"/>
  <c r="CE446" i="20"/>
  <c r="CE447" i="20"/>
  <c r="CE448" i="20"/>
  <c r="CE449" i="20"/>
  <c r="CE450" i="20"/>
  <c r="CE451" i="20"/>
  <c r="CE452" i="20"/>
  <c r="CE453" i="20"/>
  <c r="CE454" i="20"/>
  <c r="CE455" i="20"/>
  <c r="CE456" i="20"/>
  <c r="CE457" i="20"/>
  <c r="CE458" i="20"/>
  <c r="CE459" i="20"/>
  <c r="CE460" i="20"/>
  <c r="CE461" i="20"/>
  <c r="CE462" i="20"/>
  <c r="CE463" i="20"/>
  <c r="CE464" i="20"/>
  <c r="CE465" i="20"/>
  <c r="CE466" i="20"/>
  <c r="CE467" i="20"/>
  <c r="CE468" i="20"/>
  <c r="CE469" i="20"/>
  <c r="CE470" i="20"/>
  <c r="CE471" i="20"/>
  <c r="CE472" i="20"/>
  <c r="CE473" i="20"/>
  <c r="CE474" i="20"/>
  <c r="CE475" i="20"/>
  <c r="CE476" i="20"/>
  <c r="CE477" i="20"/>
  <c r="CE478" i="20"/>
  <c r="CE479" i="20"/>
  <c r="CE480" i="20"/>
  <c r="CE481" i="20"/>
  <c r="CE482" i="20"/>
  <c r="CE483" i="20"/>
  <c r="CE484" i="20"/>
  <c r="CE485" i="20"/>
  <c r="CE486" i="20"/>
  <c r="CE487" i="20"/>
  <c r="CE488" i="20"/>
  <c r="CE489" i="20"/>
  <c r="CE490" i="20"/>
  <c r="CE491" i="20"/>
  <c r="CE492" i="20"/>
  <c r="CE493" i="20"/>
  <c r="CE494" i="20"/>
  <c r="CE495" i="20"/>
  <c r="CE496" i="20"/>
  <c r="CE497" i="20"/>
  <c r="CE498" i="20"/>
  <c r="CE499" i="20"/>
  <c r="CE500" i="20"/>
  <c r="CE501" i="20"/>
  <c r="CE502" i="20"/>
  <c r="CE503" i="20"/>
  <c r="CE504" i="20"/>
  <c r="CE505" i="20"/>
  <c r="CE506" i="20"/>
  <c r="CE507" i="20"/>
  <c r="CE508" i="20"/>
  <c r="CE509" i="20"/>
  <c r="CE510" i="20"/>
  <c r="CE511" i="20"/>
  <c r="CE512" i="20"/>
  <c r="CE513" i="20"/>
  <c r="CE514" i="20"/>
  <c r="CE515" i="20"/>
  <c r="CE516" i="20"/>
  <c r="CE517" i="20"/>
  <c r="CE518" i="20"/>
  <c r="CE519" i="20"/>
  <c r="CE520" i="20"/>
  <c r="CE521" i="20"/>
  <c r="CE522" i="20"/>
  <c r="CE523" i="20"/>
  <c r="CE524" i="20"/>
  <c r="CE525" i="20"/>
  <c r="CE526" i="20"/>
  <c r="CE527" i="20"/>
  <c r="CE528" i="20"/>
  <c r="CE529" i="20"/>
  <c r="CE530" i="20"/>
  <c r="CE531" i="20"/>
  <c r="CE532" i="20"/>
  <c r="CE533" i="20"/>
  <c r="CE534" i="20"/>
  <c r="CE535" i="20"/>
  <c r="CE536" i="20"/>
  <c r="CE537" i="20"/>
  <c r="CE538" i="20"/>
  <c r="CE539" i="20"/>
  <c r="CE540" i="20"/>
  <c r="CE541" i="20"/>
  <c r="CE542" i="20"/>
  <c r="CE543" i="20"/>
  <c r="CE544" i="20"/>
  <c r="CE545" i="20"/>
  <c r="CE546" i="20"/>
  <c r="CE547" i="20"/>
  <c r="CE548" i="20"/>
  <c r="CE549" i="20"/>
  <c r="CE550" i="20"/>
  <c r="CE551" i="20"/>
  <c r="CE552" i="20"/>
  <c r="CE553" i="20"/>
  <c r="CE554" i="20"/>
  <c r="CE555" i="20"/>
  <c r="CE556" i="20"/>
  <c r="CE557" i="20"/>
  <c r="CE558" i="20"/>
  <c r="CE559" i="20"/>
  <c r="CE560" i="20"/>
  <c r="CE561" i="20"/>
  <c r="CE562" i="20"/>
  <c r="CE563" i="20"/>
  <c r="CE564" i="20"/>
  <c r="CE565" i="20"/>
  <c r="CD2" i="20"/>
  <c r="CD3" i="20"/>
  <c r="CD4" i="20"/>
  <c r="CD5" i="20"/>
  <c r="CD6" i="20"/>
  <c r="CD7" i="20"/>
  <c r="CD8" i="20"/>
  <c r="CD9" i="20"/>
  <c r="CD10" i="20"/>
  <c r="CD11" i="20"/>
  <c r="CD12" i="20"/>
  <c r="CD13" i="20"/>
  <c r="CD14" i="20"/>
  <c r="CD15" i="20"/>
  <c r="CD16" i="20"/>
  <c r="CD17" i="20"/>
  <c r="CD18" i="20"/>
  <c r="CD19" i="20"/>
  <c r="CD20" i="20"/>
  <c r="CD21" i="20"/>
  <c r="CD22" i="20"/>
  <c r="CD23" i="20"/>
  <c r="CD24" i="20"/>
  <c r="CD25" i="20"/>
  <c r="CD26" i="20"/>
  <c r="CD27" i="20"/>
  <c r="CD28" i="20"/>
  <c r="CD29" i="20"/>
  <c r="CD30" i="20"/>
  <c r="CD31" i="20"/>
  <c r="CD32" i="20"/>
  <c r="CD33" i="20"/>
  <c r="CD34" i="20"/>
  <c r="CD35" i="20"/>
  <c r="CD36" i="20"/>
  <c r="CD37" i="20"/>
  <c r="CD38" i="20"/>
  <c r="CD39" i="20"/>
  <c r="CD40" i="20"/>
  <c r="CD41" i="20"/>
  <c r="CD42" i="20"/>
  <c r="CD43" i="20"/>
  <c r="CD44" i="20"/>
  <c r="CD45" i="20"/>
  <c r="CD46" i="20"/>
  <c r="CD47" i="20"/>
  <c r="CD48" i="20"/>
  <c r="CD49" i="20"/>
  <c r="CD50" i="20"/>
  <c r="CD51" i="20"/>
  <c r="CD52" i="20"/>
  <c r="CD53" i="20"/>
  <c r="CD54" i="20"/>
  <c r="CD55" i="20"/>
  <c r="CD56" i="20"/>
  <c r="CD57" i="20"/>
  <c r="CD58" i="20"/>
  <c r="CD59" i="20"/>
  <c r="CD60" i="20"/>
  <c r="CD61" i="20"/>
  <c r="CD62" i="20"/>
  <c r="CD63" i="20"/>
  <c r="CD64" i="20"/>
  <c r="CD65" i="20"/>
  <c r="CD66" i="20"/>
  <c r="CD67" i="20"/>
  <c r="CD68" i="20"/>
  <c r="CD69" i="20"/>
  <c r="CD70" i="20"/>
  <c r="CD71" i="20"/>
  <c r="CD72" i="20"/>
  <c r="CD73" i="20"/>
  <c r="CD74" i="20"/>
  <c r="CD75" i="20"/>
  <c r="CD76" i="20"/>
  <c r="CD77" i="20"/>
  <c r="CD78" i="20"/>
  <c r="CD79" i="20"/>
  <c r="CD80" i="20"/>
  <c r="CD81" i="20"/>
  <c r="CD82" i="20"/>
  <c r="CD83" i="20"/>
  <c r="CD84" i="20"/>
  <c r="CD85" i="20"/>
  <c r="CD86" i="20"/>
  <c r="CD87" i="20"/>
  <c r="CD88" i="20"/>
  <c r="CD89" i="20"/>
  <c r="CD90" i="20"/>
  <c r="CD91" i="20"/>
  <c r="CD92" i="20"/>
  <c r="CD93" i="20"/>
  <c r="CD94" i="20"/>
  <c r="CD95" i="20"/>
  <c r="CD96" i="20"/>
  <c r="CD97" i="20"/>
  <c r="CD98" i="20"/>
  <c r="CD99" i="20"/>
  <c r="CD100" i="20"/>
  <c r="CD101" i="20"/>
  <c r="CD102" i="20"/>
  <c r="CD103" i="20"/>
  <c r="CD104" i="20"/>
  <c r="CD105" i="20"/>
  <c r="CD106" i="20"/>
  <c r="CD107" i="20"/>
  <c r="CD108" i="20"/>
  <c r="CD109" i="20"/>
  <c r="CD110" i="20"/>
  <c r="CD111" i="20"/>
  <c r="CD112" i="20"/>
  <c r="CD113" i="20"/>
  <c r="CD114" i="20"/>
  <c r="CD115" i="20"/>
  <c r="CD116" i="20"/>
  <c r="CD117" i="20"/>
  <c r="CD118" i="20"/>
  <c r="CD119" i="20"/>
  <c r="CD120" i="20"/>
  <c r="CD121" i="20"/>
  <c r="CD122" i="20"/>
  <c r="CD123" i="20"/>
  <c r="CD124" i="20"/>
  <c r="CD125" i="20"/>
  <c r="CD126" i="20"/>
  <c r="CD127" i="20"/>
  <c r="CD128" i="20"/>
  <c r="CD129" i="20"/>
  <c r="CD130" i="20"/>
  <c r="CD131" i="20"/>
  <c r="CD132" i="20"/>
  <c r="CD133" i="20"/>
  <c r="CD134" i="20"/>
  <c r="CD135" i="20"/>
  <c r="CD136" i="20"/>
  <c r="CD137" i="20"/>
  <c r="CD138" i="20"/>
  <c r="CD139" i="20"/>
  <c r="CD140" i="20"/>
  <c r="CD141" i="20"/>
  <c r="CD142" i="20"/>
  <c r="CD143" i="20"/>
  <c r="CD144" i="20"/>
  <c r="CD145" i="20"/>
  <c r="CD146" i="20"/>
  <c r="CD147" i="20"/>
  <c r="CD148" i="20"/>
  <c r="CD149" i="20"/>
  <c r="CD150" i="20"/>
  <c r="CD151" i="20"/>
  <c r="CD152" i="20"/>
  <c r="CD153" i="20"/>
  <c r="CD154" i="20"/>
  <c r="CD155" i="20"/>
  <c r="CD156" i="20"/>
  <c r="CD157" i="20"/>
  <c r="CD158" i="20"/>
  <c r="CD159" i="20"/>
  <c r="CD160" i="20"/>
  <c r="CD161" i="20"/>
  <c r="CD162" i="20"/>
  <c r="CD163" i="20"/>
  <c r="CD164" i="20"/>
  <c r="CD165" i="20"/>
  <c r="CD166" i="20"/>
  <c r="CD167" i="20"/>
  <c r="CD168" i="20"/>
  <c r="CD169" i="20"/>
  <c r="CD170" i="20"/>
  <c r="CD171" i="20"/>
  <c r="CD172" i="20"/>
  <c r="CD173" i="20"/>
  <c r="CD174" i="20"/>
  <c r="CD175" i="20"/>
  <c r="CD176" i="20"/>
  <c r="CD177" i="20"/>
  <c r="CD178" i="20"/>
  <c r="CD179" i="20"/>
  <c r="CD180" i="20"/>
  <c r="CD181" i="20"/>
  <c r="CD182" i="20"/>
  <c r="CD183" i="20"/>
  <c r="CD184" i="20"/>
  <c r="CD185" i="20"/>
  <c r="CD186" i="20"/>
  <c r="CD187" i="20"/>
  <c r="CD188" i="20"/>
  <c r="CD189" i="20"/>
  <c r="CD190" i="20"/>
  <c r="CD191" i="20"/>
  <c r="CD192" i="20"/>
  <c r="CD193" i="20"/>
  <c r="CD194" i="20"/>
  <c r="CD195" i="20"/>
  <c r="CD196" i="20"/>
  <c r="CD197" i="20"/>
  <c r="CD198" i="20"/>
  <c r="CD199" i="20"/>
  <c r="CD200" i="20"/>
  <c r="CD201" i="20"/>
  <c r="CD202" i="20"/>
  <c r="CD203" i="20"/>
  <c r="CD204" i="20"/>
  <c r="CD205" i="20"/>
  <c r="CD206" i="20"/>
  <c r="CD207" i="20"/>
  <c r="CD208" i="20"/>
  <c r="CD209" i="20"/>
  <c r="CD210" i="20"/>
  <c r="CD211" i="20"/>
  <c r="CD212" i="20"/>
  <c r="CD213" i="20"/>
  <c r="CD214" i="20"/>
  <c r="CD215" i="20"/>
  <c r="CD216" i="20"/>
  <c r="CD217" i="20"/>
  <c r="CD218" i="20"/>
  <c r="CD219" i="20"/>
  <c r="CD220" i="20"/>
  <c r="CD221" i="20"/>
  <c r="CD222" i="20"/>
  <c r="CD223" i="20"/>
  <c r="CD224" i="20"/>
  <c r="CD225" i="20"/>
  <c r="CD226" i="20"/>
  <c r="CD227" i="20"/>
  <c r="CD228" i="20"/>
  <c r="CD229" i="20"/>
  <c r="CD230" i="20"/>
  <c r="CD231" i="20"/>
  <c r="CD232" i="20"/>
  <c r="CD233" i="20"/>
  <c r="CD234" i="20"/>
  <c r="CD235" i="20"/>
  <c r="CD236" i="20"/>
  <c r="CD237" i="20"/>
  <c r="CD238" i="20"/>
  <c r="CD239" i="20"/>
  <c r="CD240" i="20"/>
  <c r="CD241" i="20"/>
  <c r="CD242" i="20"/>
  <c r="CD243" i="20"/>
  <c r="CD244" i="20"/>
  <c r="CD245" i="20"/>
  <c r="CD246" i="20"/>
  <c r="CD247" i="20"/>
  <c r="CD248" i="20"/>
  <c r="CD249" i="20"/>
  <c r="CD250" i="20"/>
  <c r="CD251" i="20"/>
  <c r="CD252" i="20"/>
  <c r="CD253" i="20"/>
  <c r="CD254" i="20"/>
  <c r="CD255" i="20"/>
  <c r="CD256" i="20"/>
  <c r="CD257" i="20"/>
  <c r="CD258" i="20"/>
  <c r="CD259" i="20"/>
  <c r="CD260" i="20"/>
  <c r="CD261" i="20"/>
  <c r="CD262" i="20"/>
  <c r="CD263" i="20"/>
  <c r="CD264" i="20"/>
  <c r="CD265" i="20"/>
  <c r="CD266" i="20"/>
  <c r="CD267" i="20"/>
  <c r="CD268" i="20"/>
  <c r="CD269" i="20"/>
  <c r="CD270" i="20"/>
  <c r="CD271" i="20"/>
  <c r="CD272" i="20"/>
  <c r="CD273" i="20"/>
  <c r="CD274" i="20"/>
  <c r="CD275" i="20"/>
  <c r="CD276" i="20"/>
  <c r="CD277" i="20"/>
  <c r="CD278" i="20"/>
  <c r="CD279" i="20"/>
  <c r="CD280" i="20"/>
  <c r="CD281" i="20"/>
  <c r="CD282" i="20"/>
  <c r="CD283" i="20"/>
  <c r="CD284" i="20"/>
  <c r="CD285" i="20"/>
  <c r="CD286" i="20"/>
  <c r="CD287" i="20"/>
  <c r="CD288" i="20"/>
  <c r="CD289" i="20"/>
  <c r="CD290" i="20"/>
  <c r="CD291" i="20"/>
  <c r="CD292" i="20"/>
  <c r="CD293" i="20"/>
  <c r="CD294" i="20"/>
  <c r="CD295" i="20"/>
  <c r="CD296" i="20"/>
  <c r="CD297" i="20"/>
  <c r="CD298" i="20"/>
  <c r="CD299" i="20"/>
  <c r="CD300" i="20"/>
  <c r="CD301" i="20"/>
  <c r="CD302" i="20"/>
  <c r="CD303" i="20"/>
  <c r="CD304" i="20"/>
  <c r="CD305" i="20"/>
  <c r="CD306" i="20"/>
  <c r="CD307" i="20"/>
  <c r="CD308" i="20"/>
  <c r="CD309" i="20"/>
  <c r="CD310" i="20"/>
  <c r="CD311" i="20"/>
  <c r="CD312" i="20"/>
  <c r="CD313" i="20"/>
  <c r="CD314" i="20"/>
  <c r="CD315" i="20"/>
  <c r="CD316" i="20"/>
  <c r="CD317" i="20"/>
  <c r="CD318" i="20"/>
  <c r="CD319" i="20"/>
  <c r="CD320" i="20"/>
  <c r="CD321" i="20"/>
  <c r="CD322" i="20"/>
  <c r="CD323" i="20"/>
  <c r="CD324" i="20"/>
  <c r="CD325" i="20"/>
  <c r="CD326" i="20"/>
  <c r="CD327" i="20"/>
  <c r="CD328" i="20"/>
  <c r="CD329" i="20"/>
  <c r="CD330" i="20"/>
  <c r="CD331" i="20"/>
  <c r="CD332" i="20"/>
  <c r="CD333" i="20"/>
  <c r="CD334" i="20"/>
  <c r="CD335" i="20"/>
  <c r="CD336" i="20"/>
  <c r="CD337" i="20"/>
  <c r="CD338" i="20"/>
  <c r="CD339" i="20"/>
  <c r="CD340" i="20"/>
  <c r="CD341" i="20"/>
  <c r="CD342" i="20"/>
  <c r="CD343" i="20"/>
  <c r="CD344" i="20"/>
  <c r="CD345" i="20"/>
  <c r="CD346" i="20"/>
  <c r="CD347" i="20"/>
  <c r="CD348" i="20"/>
  <c r="CD349" i="20"/>
  <c r="CD350" i="20"/>
  <c r="CD351" i="20"/>
  <c r="CD352" i="20"/>
  <c r="CD353" i="20"/>
  <c r="CD354" i="20"/>
  <c r="CD355" i="20"/>
  <c r="CD356" i="20"/>
  <c r="CD357" i="20"/>
  <c r="CD358" i="20"/>
  <c r="CD359" i="20"/>
  <c r="CD360" i="20"/>
  <c r="CD361" i="20"/>
  <c r="CD362" i="20"/>
  <c r="CD363" i="20"/>
  <c r="CD364" i="20"/>
  <c r="CD365" i="20"/>
  <c r="CD366" i="20"/>
  <c r="CD367" i="20"/>
  <c r="CD368" i="20"/>
  <c r="CD369" i="20"/>
  <c r="CD370" i="20"/>
  <c r="CD371" i="20"/>
  <c r="CD372" i="20"/>
  <c r="CD373" i="20"/>
  <c r="CD374" i="20"/>
  <c r="CD375" i="20"/>
  <c r="CD376" i="20"/>
  <c r="CD377" i="20"/>
  <c r="CD378" i="20"/>
  <c r="CD379" i="20"/>
  <c r="CD380" i="20"/>
  <c r="CD381" i="20"/>
  <c r="CD382" i="20"/>
  <c r="CD383" i="20"/>
  <c r="CD384" i="20"/>
  <c r="CD385" i="20"/>
  <c r="CD386" i="20"/>
  <c r="CD387" i="20"/>
  <c r="CD388" i="20"/>
  <c r="CD389" i="20"/>
  <c r="CD390" i="20"/>
  <c r="CD391" i="20"/>
  <c r="CD392" i="20"/>
  <c r="CD393" i="20"/>
  <c r="CD394" i="20"/>
  <c r="CD395" i="20"/>
  <c r="CD396" i="20"/>
  <c r="CD397" i="20"/>
  <c r="CD398" i="20"/>
  <c r="CD399" i="20"/>
  <c r="CD400" i="20"/>
  <c r="CD401" i="20"/>
  <c r="CD402" i="20"/>
  <c r="CD403" i="20"/>
  <c r="CD404" i="20"/>
  <c r="CD405" i="20"/>
  <c r="CD406" i="20"/>
  <c r="CD407" i="20"/>
  <c r="CD408" i="20"/>
  <c r="CD409" i="20"/>
  <c r="CD410" i="20"/>
  <c r="CD411" i="20"/>
  <c r="CD412" i="20"/>
  <c r="CD413" i="20"/>
  <c r="CD414" i="20"/>
  <c r="CD415" i="20"/>
  <c r="CD416" i="20"/>
  <c r="CD417" i="20"/>
  <c r="CD418" i="20"/>
  <c r="CD419" i="20"/>
  <c r="CD420" i="20"/>
  <c r="CD421" i="20"/>
  <c r="CD422" i="20"/>
  <c r="CD423" i="20"/>
  <c r="CD424" i="20"/>
  <c r="CD425" i="20"/>
  <c r="CD426" i="20"/>
  <c r="CD427" i="20"/>
  <c r="CD428" i="20"/>
  <c r="CD429" i="20"/>
  <c r="CD430" i="20"/>
  <c r="CD431" i="20"/>
  <c r="CD432" i="20"/>
  <c r="CD433" i="20"/>
  <c r="CD434" i="20"/>
  <c r="CD435" i="20"/>
  <c r="CD436" i="20"/>
  <c r="CD437" i="20"/>
  <c r="CD438" i="20"/>
  <c r="CD439" i="20"/>
  <c r="CD440" i="20"/>
  <c r="CD441" i="20"/>
  <c r="CD442" i="20"/>
  <c r="CD443" i="20"/>
  <c r="CD444" i="20"/>
  <c r="CD445" i="20"/>
  <c r="CD446" i="20"/>
  <c r="CD447" i="20"/>
  <c r="CD448" i="20"/>
  <c r="CD449" i="20"/>
  <c r="CD450" i="20"/>
  <c r="CD451" i="20"/>
  <c r="CD452" i="20"/>
  <c r="CD453" i="20"/>
  <c r="CD454" i="20"/>
  <c r="CD455" i="20"/>
  <c r="CD456" i="20"/>
  <c r="CD457" i="20"/>
  <c r="CD458" i="20"/>
  <c r="CD459" i="20"/>
  <c r="CD460" i="20"/>
  <c r="CD461" i="20"/>
  <c r="CD462" i="20"/>
  <c r="CD463" i="20"/>
  <c r="CD464" i="20"/>
  <c r="CD465" i="20"/>
  <c r="CD466" i="20"/>
  <c r="CD467" i="20"/>
  <c r="CD468" i="20"/>
  <c r="CD469" i="20"/>
  <c r="CD470" i="20"/>
  <c r="CD471" i="20"/>
  <c r="CD472" i="20"/>
  <c r="CD473" i="20"/>
  <c r="CD474" i="20"/>
  <c r="CD475" i="20"/>
  <c r="CD476" i="20"/>
  <c r="CD477" i="20"/>
  <c r="CD478" i="20"/>
  <c r="CD479" i="20"/>
  <c r="CD480" i="20"/>
  <c r="CD481" i="20"/>
  <c r="CD482" i="20"/>
  <c r="CD483" i="20"/>
  <c r="CD484" i="20"/>
  <c r="CD485" i="20"/>
  <c r="CD486" i="20"/>
  <c r="CD487" i="20"/>
  <c r="CD488" i="20"/>
  <c r="CD489" i="20"/>
  <c r="CD490" i="20"/>
  <c r="CD491" i="20"/>
  <c r="CD492" i="20"/>
  <c r="CD493" i="20"/>
  <c r="CD494" i="20"/>
  <c r="CD495" i="20"/>
  <c r="CD496" i="20"/>
  <c r="CD497" i="20"/>
  <c r="CD498" i="20"/>
  <c r="CD499" i="20"/>
  <c r="CD500" i="20"/>
  <c r="CD501" i="20"/>
  <c r="CD502" i="20"/>
  <c r="CD503" i="20"/>
  <c r="CD504" i="20"/>
  <c r="CD505" i="20"/>
  <c r="CD506" i="20"/>
  <c r="CD507" i="20"/>
  <c r="CD508" i="20"/>
  <c r="CD509" i="20"/>
  <c r="CD510" i="20"/>
  <c r="CD511" i="20"/>
  <c r="CD512" i="20"/>
  <c r="CD513" i="20"/>
  <c r="CD514" i="20"/>
  <c r="CD515" i="20"/>
  <c r="CD516" i="20"/>
  <c r="CD517" i="20"/>
  <c r="CD518" i="20"/>
  <c r="CD519" i="20"/>
  <c r="CD520" i="20"/>
  <c r="CD521" i="20"/>
  <c r="CD522" i="20"/>
  <c r="CD523" i="20"/>
  <c r="CD524" i="20"/>
  <c r="CD525" i="20"/>
  <c r="CD526" i="20"/>
  <c r="CD527" i="20"/>
  <c r="CD528" i="20"/>
  <c r="CD529" i="20"/>
  <c r="CD530" i="20"/>
  <c r="CD531" i="20"/>
  <c r="CD532" i="20"/>
  <c r="CD533" i="20"/>
  <c r="CD534" i="20"/>
  <c r="CD535" i="20"/>
  <c r="CD536" i="20"/>
  <c r="CD537" i="20"/>
  <c r="CD538" i="20"/>
  <c r="CD539" i="20"/>
  <c r="CD540" i="20"/>
  <c r="CD541" i="20"/>
  <c r="CD542" i="20"/>
  <c r="CD543" i="20"/>
  <c r="CD544" i="20"/>
  <c r="CD545" i="20"/>
  <c r="CD546" i="20"/>
  <c r="CD547" i="20"/>
  <c r="CD548" i="20"/>
  <c r="CD549" i="20"/>
  <c r="CD550" i="20"/>
  <c r="CD551" i="20"/>
  <c r="CD552" i="20"/>
  <c r="CD553" i="20"/>
  <c r="CD554" i="20"/>
  <c r="CD555" i="20"/>
  <c r="CD556" i="20"/>
  <c r="CD557" i="20"/>
  <c r="CD558" i="20"/>
  <c r="CD559" i="20"/>
  <c r="CD560" i="20"/>
  <c r="CD561" i="20"/>
  <c r="CD562" i="20"/>
  <c r="CD563" i="20"/>
  <c r="CD564" i="20"/>
  <c r="CD565" i="20"/>
  <c r="CC2" i="20"/>
  <c r="CC3" i="20"/>
  <c r="CC4" i="20"/>
  <c r="CC5" i="20"/>
  <c r="CC6" i="20"/>
  <c r="CC7" i="20"/>
  <c r="CC8" i="20"/>
  <c r="CC9" i="20"/>
  <c r="CC10" i="20"/>
  <c r="CC11" i="20"/>
  <c r="CC12" i="20"/>
  <c r="CC13" i="20"/>
  <c r="CC14" i="20"/>
  <c r="CC15" i="20"/>
  <c r="CC16" i="20"/>
  <c r="CC17" i="20"/>
  <c r="CC18" i="20"/>
  <c r="CC19" i="20"/>
  <c r="CC20" i="20"/>
  <c r="CC21" i="20"/>
  <c r="CC22" i="20"/>
  <c r="CC23" i="20"/>
  <c r="CC24" i="20"/>
  <c r="CC25" i="20"/>
  <c r="CC26" i="20"/>
  <c r="CC27" i="20"/>
  <c r="CC28" i="20"/>
  <c r="CC29" i="20"/>
  <c r="CC30" i="20"/>
  <c r="CC31" i="20"/>
  <c r="CC32" i="20"/>
  <c r="CC33" i="20"/>
  <c r="CC34" i="20"/>
  <c r="CC35" i="20"/>
  <c r="CC36" i="20"/>
  <c r="CC37" i="20"/>
  <c r="CC38" i="20"/>
  <c r="CC39" i="20"/>
  <c r="CC40" i="20"/>
  <c r="CC41" i="20"/>
  <c r="CC42" i="20"/>
  <c r="CC43" i="20"/>
  <c r="CC44" i="20"/>
  <c r="CC45" i="20"/>
  <c r="CC46" i="20"/>
  <c r="CC47" i="20"/>
  <c r="CC48" i="20"/>
  <c r="CC49" i="20"/>
  <c r="CC50" i="20"/>
  <c r="CC51" i="20"/>
  <c r="CC52" i="20"/>
  <c r="CC53" i="20"/>
  <c r="CC54" i="20"/>
  <c r="CC55" i="20"/>
  <c r="CC56" i="20"/>
  <c r="CC57" i="20"/>
  <c r="CC58" i="20"/>
  <c r="CC59" i="20"/>
  <c r="CC60" i="20"/>
  <c r="CC61" i="20"/>
  <c r="CC62" i="20"/>
  <c r="CC63" i="20"/>
  <c r="CC64" i="20"/>
  <c r="CC65" i="20"/>
  <c r="CC66" i="20"/>
  <c r="CC67" i="20"/>
  <c r="CC68" i="20"/>
  <c r="CC69" i="20"/>
  <c r="CC70" i="20"/>
  <c r="CC71" i="20"/>
  <c r="CC72" i="20"/>
  <c r="CC73" i="20"/>
  <c r="CC74" i="20"/>
  <c r="CC75" i="20"/>
  <c r="CC76" i="20"/>
  <c r="CC77" i="20"/>
  <c r="CC78" i="20"/>
  <c r="CC79" i="20"/>
  <c r="CC80" i="20"/>
  <c r="CC81" i="20"/>
  <c r="CC82" i="20"/>
  <c r="CC83" i="20"/>
  <c r="CC84" i="20"/>
  <c r="CC85" i="20"/>
  <c r="CC86" i="20"/>
  <c r="CC87" i="20"/>
  <c r="CC88" i="20"/>
  <c r="CC89" i="20"/>
  <c r="CC90" i="20"/>
  <c r="CC91" i="20"/>
  <c r="CC92" i="20"/>
  <c r="CC93" i="20"/>
  <c r="CC94" i="20"/>
  <c r="CC95" i="20"/>
  <c r="CC96" i="20"/>
  <c r="CC97" i="20"/>
  <c r="CC98" i="20"/>
  <c r="CC99" i="20"/>
  <c r="CC100" i="20"/>
  <c r="CC101" i="20"/>
  <c r="CC102" i="20"/>
  <c r="CC103" i="20"/>
  <c r="CC104" i="20"/>
  <c r="CC105" i="20"/>
  <c r="CC106" i="20"/>
  <c r="CC107" i="20"/>
  <c r="CC108" i="20"/>
  <c r="CC109" i="20"/>
  <c r="CC110" i="20"/>
  <c r="CC111" i="20"/>
  <c r="CC112" i="20"/>
  <c r="CC113" i="20"/>
  <c r="CC114" i="20"/>
  <c r="CC115" i="20"/>
  <c r="CC116" i="20"/>
  <c r="CC117" i="20"/>
  <c r="CC118" i="20"/>
  <c r="CC119" i="20"/>
  <c r="CC120" i="20"/>
  <c r="CC121" i="20"/>
  <c r="CC122" i="20"/>
  <c r="CC123" i="20"/>
  <c r="CC124" i="20"/>
  <c r="CC125" i="20"/>
  <c r="CC126" i="20"/>
  <c r="CC127" i="20"/>
  <c r="CC128" i="20"/>
  <c r="CC129" i="20"/>
  <c r="CC130" i="20"/>
  <c r="CC131" i="20"/>
  <c r="CC132" i="20"/>
  <c r="CC133" i="20"/>
  <c r="CC134" i="20"/>
  <c r="CC135" i="20"/>
  <c r="CC136" i="20"/>
  <c r="CC137" i="20"/>
  <c r="CC138" i="20"/>
  <c r="CC139" i="20"/>
  <c r="CC140" i="20"/>
  <c r="CC141" i="20"/>
  <c r="CC142" i="20"/>
  <c r="CC143" i="20"/>
  <c r="CC144" i="20"/>
  <c r="CC145" i="20"/>
  <c r="CC146" i="20"/>
  <c r="CC147" i="20"/>
  <c r="CC148" i="20"/>
  <c r="CC149" i="20"/>
  <c r="CC150" i="20"/>
  <c r="CC151" i="20"/>
  <c r="CC152" i="20"/>
  <c r="CC153" i="20"/>
  <c r="CC154" i="20"/>
  <c r="CC155" i="20"/>
  <c r="CC156" i="20"/>
  <c r="CC157" i="20"/>
  <c r="CC158" i="20"/>
  <c r="CC159" i="20"/>
  <c r="CC160" i="20"/>
  <c r="CC161" i="20"/>
  <c r="CC162" i="20"/>
  <c r="CC163" i="20"/>
  <c r="CC164" i="20"/>
  <c r="CC165" i="20"/>
  <c r="CC166" i="20"/>
  <c r="CC167" i="20"/>
  <c r="CC168" i="20"/>
  <c r="CC169" i="20"/>
  <c r="CC170" i="20"/>
  <c r="CC171" i="20"/>
  <c r="CC172" i="20"/>
  <c r="CC173" i="20"/>
  <c r="CC174" i="20"/>
  <c r="CC175" i="20"/>
  <c r="CC176" i="20"/>
  <c r="CC177" i="20"/>
  <c r="CC178" i="20"/>
  <c r="CC179" i="20"/>
  <c r="CC180" i="20"/>
  <c r="CC181" i="20"/>
  <c r="CC182" i="20"/>
  <c r="CC183" i="20"/>
  <c r="CC184" i="20"/>
  <c r="CC185" i="20"/>
  <c r="CC186" i="20"/>
  <c r="CC187" i="20"/>
  <c r="CC188" i="20"/>
  <c r="CC189" i="20"/>
  <c r="CC190" i="20"/>
  <c r="CC191" i="20"/>
  <c r="CC192" i="20"/>
  <c r="CC193" i="20"/>
  <c r="CC194" i="20"/>
  <c r="CC195" i="20"/>
  <c r="CC196" i="20"/>
  <c r="CC197" i="20"/>
  <c r="CC198" i="20"/>
  <c r="CC199" i="20"/>
  <c r="CC200" i="20"/>
  <c r="CC201" i="20"/>
  <c r="CC202" i="20"/>
  <c r="CC203" i="20"/>
  <c r="CC204" i="20"/>
  <c r="CC205" i="20"/>
  <c r="CC206" i="20"/>
  <c r="CC207" i="20"/>
  <c r="CC208" i="20"/>
  <c r="CC209" i="20"/>
  <c r="CC210" i="20"/>
  <c r="CC211" i="20"/>
  <c r="CC212" i="20"/>
  <c r="CC213" i="20"/>
  <c r="CC214" i="20"/>
  <c r="CC215" i="20"/>
  <c r="CC216" i="20"/>
  <c r="CC217" i="20"/>
  <c r="CC218" i="20"/>
  <c r="CC219" i="20"/>
  <c r="CC220" i="20"/>
  <c r="CC221" i="20"/>
  <c r="CC222" i="20"/>
  <c r="CC223" i="20"/>
  <c r="CC224" i="20"/>
  <c r="CC225" i="20"/>
  <c r="CC226" i="20"/>
  <c r="CC227" i="20"/>
  <c r="CC228" i="20"/>
  <c r="CC229" i="20"/>
  <c r="CC230" i="20"/>
  <c r="CC231" i="20"/>
  <c r="CC232" i="20"/>
  <c r="CC233" i="20"/>
  <c r="CC234" i="20"/>
  <c r="CC235" i="20"/>
  <c r="CC236" i="20"/>
  <c r="CC237" i="20"/>
  <c r="CC238" i="20"/>
  <c r="CC239" i="20"/>
  <c r="CC240" i="20"/>
  <c r="CC241" i="20"/>
  <c r="CC242" i="20"/>
  <c r="CC243" i="20"/>
  <c r="CC244" i="20"/>
  <c r="CC245" i="20"/>
  <c r="CC246" i="20"/>
  <c r="CC247" i="20"/>
  <c r="CC248" i="20"/>
  <c r="CC249" i="20"/>
  <c r="CC250" i="20"/>
  <c r="CC251" i="20"/>
  <c r="CC252" i="20"/>
  <c r="CC253" i="20"/>
  <c r="CC254" i="20"/>
  <c r="CC255" i="20"/>
  <c r="CC256" i="20"/>
  <c r="CC257" i="20"/>
  <c r="CC258" i="20"/>
  <c r="CC259" i="20"/>
  <c r="CC260" i="20"/>
  <c r="CC261" i="20"/>
  <c r="CC262" i="20"/>
  <c r="CC263" i="20"/>
  <c r="CC264" i="20"/>
  <c r="CC265" i="20"/>
  <c r="CC266" i="20"/>
  <c r="CC267" i="20"/>
  <c r="CC268" i="20"/>
  <c r="CC269" i="20"/>
  <c r="CC270" i="20"/>
  <c r="CC271" i="20"/>
  <c r="CC272" i="20"/>
  <c r="CC273" i="20"/>
  <c r="CC274" i="20"/>
  <c r="CC275" i="20"/>
  <c r="CC276" i="20"/>
  <c r="CC277" i="20"/>
  <c r="CC278" i="20"/>
  <c r="CC279" i="20"/>
  <c r="CC280" i="20"/>
  <c r="CC281" i="20"/>
  <c r="CC282" i="20"/>
  <c r="CC283" i="20"/>
  <c r="CC284" i="20"/>
  <c r="CC285" i="20"/>
  <c r="CC286" i="20"/>
  <c r="CC287" i="20"/>
  <c r="CC288" i="20"/>
  <c r="CC289" i="20"/>
  <c r="CC290" i="20"/>
  <c r="CC291" i="20"/>
  <c r="CC292" i="20"/>
  <c r="CC293" i="20"/>
  <c r="CC294" i="20"/>
  <c r="CC295" i="20"/>
  <c r="CC296" i="20"/>
  <c r="CC297" i="20"/>
  <c r="CC298" i="20"/>
  <c r="CC299" i="20"/>
  <c r="CC300" i="20"/>
  <c r="CC301" i="20"/>
  <c r="CC302" i="20"/>
  <c r="CC303" i="20"/>
  <c r="CC304" i="20"/>
  <c r="CC305" i="20"/>
  <c r="CC306" i="20"/>
  <c r="CC307" i="20"/>
  <c r="CC308" i="20"/>
  <c r="CC309" i="20"/>
  <c r="CC310" i="20"/>
  <c r="CC311" i="20"/>
  <c r="CC312" i="20"/>
  <c r="CC313" i="20"/>
  <c r="CC314" i="20"/>
  <c r="CC315" i="20"/>
  <c r="CC316" i="20"/>
  <c r="CC317" i="20"/>
  <c r="CC318" i="20"/>
  <c r="CC319" i="20"/>
  <c r="CC320" i="20"/>
  <c r="CC321" i="20"/>
  <c r="CC322" i="20"/>
  <c r="CC323" i="20"/>
  <c r="CC324" i="20"/>
  <c r="CC325" i="20"/>
  <c r="CC326" i="20"/>
  <c r="CC327" i="20"/>
  <c r="CC328" i="20"/>
  <c r="CC329" i="20"/>
  <c r="CC330" i="20"/>
  <c r="CC331" i="20"/>
  <c r="CC332" i="20"/>
  <c r="CC333" i="20"/>
  <c r="CC334" i="20"/>
  <c r="CC335" i="20"/>
  <c r="CC336" i="20"/>
  <c r="CC337" i="20"/>
  <c r="CC338" i="20"/>
  <c r="CC339" i="20"/>
  <c r="CC340" i="20"/>
  <c r="CC341" i="20"/>
  <c r="CC342" i="20"/>
  <c r="CC343" i="20"/>
  <c r="CC344" i="20"/>
  <c r="CC345" i="20"/>
  <c r="CC346" i="20"/>
  <c r="CC347" i="20"/>
  <c r="CC348" i="20"/>
  <c r="CC349" i="20"/>
  <c r="CC350" i="20"/>
  <c r="CC351" i="20"/>
  <c r="CC352" i="20"/>
  <c r="CC353" i="20"/>
  <c r="CC354" i="20"/>
  <c r="CC355" i="20"/>
  <c r="CC356" i="20"/>
  <c r="CC357" i="20"/>
  <c r="CC358" i="20"/>
  <c r="CC359" i="20"/>
  <c r="CC360" i="20"/>
  <c r="CC361" i="20"/>
  <c r="CC362" i="20"/>
  <c r="CC363" i="20"/>
  <c r="CC364" i="20"/>
  <c r="CC365" i="20"/>
  <c r="CC366" i="20"/>
  <c r="CC367" i="20"/>
  <c r="CC368" i="20"/>
  <c r="CC369" i="20"/>
  <c r="CC370" i="20"/>
  <c r="CC371" i="20"/>
  <c r="CC372" i="20"/>
  <c r="CC373" i="20"/>
  <c r="CC374" i="20"/>
  <c r="CC375" i="20"/>
  <c r="CC376" i="20"/>
  <c r="CC377" i="20"/>
  <c r="CC378" i="20"/>
  <c r="CC379" i="20"/>
  <c r="CC380" i="20"/>
  <c r="CC381" i="20"/>
  <c r="CC382" i="20"/>
  <c r="CC383" i="20"/>
  <c r="CC384" i="20"/>
  <c r="CC385" i="20"/>
  <c r="CC386" i="20"/>
  <c r="CC387" i="20"/>
  <c r="CC388" i="20"/>
  <c r="CC389" i="20"/>
  <c r="CC390" i="20"/>
  <c r="CC391" i="20"/>
  <c r="CC392" i="20"/>
  <c r="CC393" i="20"/>
  <c r="CC394" i="20"/>
  <c r="CC395" i="20"/>
  <c r="CC396" i="20"/>
  <c r="CC397" i="20"/>
  <c r="CC398" i="20"/>
  <c r="CC399" i="20"/>
  <c r="CC400" i="20"/>
  <c r="CC401" i="20"/>
  <c r="CC402" i="20"/>
  <c r="CC403" i="20"/>
  <c r="CC404" i="20"/>
  <c r="CC405" i="20"/>
  <c r="CC406" i="20"/>
  <c r="CC407" i="20"/>
  <c r="CC408" i="20"/>
  <c r="CC409" i="20"/>
  <c r="CC410" i="20"/>
  <c r="CC411" i="20"/>
  <c r="CC412" i="20"/>
  <c r="CC413" i="20"/>
  <c r="CC414" i="20"/>
  <c r="CC415" i="20"/>
  <c r="CC416" i="20"/>
  <c r="CC417" i="20"/>
  <c r="CC418" i="20"/>
  <c r="CC419" i="20"/>
  <c r="CC420" i="20"/>
  <c r="CC421" i="20"/>
  <c r="CC422" i="20"/>
  <c r="CC423" i="20"/>
  <c r="CC424" i="20"/>
  <c r="CC425" i="20"/>
  <c r="CC426" i="20"/>
  <c r="CC427" i="20"/>
  <c r="CC428" i="20"/>
  <c r="CC429" i="20"/>
  <c r="CC430" i="20"/>
  <c r="CC431" i="20"/>
  <c r="CC432" i="20"/>
  <c r="CC433" i="20"/>
  <c r="CC434" i="20"/>
  <c r="CC435" i="20"/>
  <c r="CC436" i="20"/>
  <c r="CC437" i="20"/>
  <c r="CC438" i="20"/>
  <c r="CC439" i="20"/>
  <c r="CC440" i="20"/>
  <c r="CC441" i="20"/>
  <c r="CC442" i="20"/>
  <c r="CC443" i="20"/>
  <c r="CC444" i="20"/>
  <c r="CC445" i="20"/>
  <c r="CC446" i="20"/>
  <c r="CC447" i="20"/>
  <c r="CC448" i="20"/>
  <c r="CC449" i="20"/>
  <c r="CC450" i="20"/>
  <c r="CC451" i="20"/>
  <c r="CC452" i="20"/>
  <c r="CC453" i="20"/>
  <c r="CC454" i="20"/>
  <c r="CC455" i="20"/>
  <c r="CC456" i="20"/>
  <c r="CC457" i="20"/>
  <c r="CC458" i="20"/>
  <c r="CC459" i="20"/>
  <c r="CC460" i="20"/>
  <c r="CC461" i="20"/>
  <c r="CC462" i="20"/>
  <c r="CC463" i="20"/>
  <c r="CC464" i="20"/>
  <c r="CC465" i="20"/>
  <c r="CC466" i="20"/>
  <c r="CC467" i="20"/>
  <c r="CC468" i="20"/>
  <c r="CC469" i="20"/>
  <c r="CC470" i="20"/>
  <c r="CC471" i="20"/>
  <c r="CC472" i="20"/>
  <c r="CC473" i="20"/>
  <c r="CC474" i="20"/>
  <c r="CC475" i="20"/>
  <c r="CC476" i="20"/>
  <c r="CC477" i="20"/>
  <c r="CC478" i="20"/>
  <c r="CC479" i="20"/>
  <c r="CC480" i="20"/>
  <c r="CC481" i="20"/>
  <c r="CC482" i="20"/>
  <c r="CC483" i="20"/>
  <c r="CC484" i="20"/>
  <c r="CC485" i="20"/>
  <c r="CC486" i="20"/>
  <c r="CC487" i="20"/>
  <c r="CC488" i="20"/>
  <c r="CC489" i="20"/>
  <c r="CC490" i="20"/>
  <c r="CC491" i="20"/>
  <c r="CC492" i="20"/>
  <c r="CC493" i="20"/>
  <c r="CC494" i="20"/>
  <c r="CC495" i="20"/>
  <c r="CC496" i="20"/>
  <c r="CC497" i="20"/>
  <c r="CC498" i="20"/>
  <c r="CC499" i="20"/>
  <c r="CC500" i="20"/>
  <c r="CC501" i="20"/>
  <c r="CC502" i="20"/>
  <c r="CC503" i="20"/>
  <c r="CC504" i="20"/>
  <c r="CC505" i="20"/>
  <c r="CC506" i="20"/>
  <c r="CC507" i="20"/>
  <c r="CC508" i="20"/>
  <c r="CC509" i="20"/>
  <c r="CC510" i="20"/>
  <c r="CC511" i="20"/>
  <c r="CC512" i="20"/>
  <c r="CC513" i="20"/>
  <c r="CC514" i="20"/>
  <c r="CC515" i="20"/>
  <c r="CC516" i="20"/>
  <c r="CC517" i="20"/>
  <c r="CC518" i="20"/>
  <c r="CC519" i="20"/>
  <c r="CC520" i="20"/>
  <c r="CC521" i="20"/>
  <c r="CC522" i="20"/>
  <c r="CC523" i="20"/>
  <c r="CC524" i="20"/>
  <c r="CC525" i="20"/>
  <c r="CC526" i="20"/>
  <c r="CC527" i="20"/>
  <c r="CC528" i="20"/>
  <c r="CC529" i="20"/>
  <c r="CC530" i="20"/>
  <c r="CC531" i="20"/>
  <c r="CC532" i="20"/>
  <c r="CC533" i="20"/>
  <c r="CC534" i="20"/>
  <c r="CC535" i="20"/>
  <c r="CC536" i="20"/>
  <c r="CC537" i="20"/>
  <c r="CC538" i="20"/>
  <c r="CC539" i="20"/>
  <c r="CC540" i="20"/>
  <c r="CC541" i="20"/>
  <c r="CC542" i="20"/>
  <c r="CC543" i="20"/>
  <c r="CC544" i="20"/>
  <c r="CC545" i="20"/>
  <c r="CC546" i="20"/>
  <c r="CC547" i="20"/>
  <c r="CC548" i="20"/>
  <c r="CC549" i="20"/>
  <c r="CC550" i="20"/>
  <c r="CC551" i="20"/>
  <c r="CC552" i="20"/>
  <c r="CC553" i="20"/>
  <c r="CC554" i="20"/>
  <c r="CC555" i="20"/>
  <c r="CC556" i="20"/>
  <c r="CC557" i="20"/>
  <c r="CC558" i="20"/>
  <c r="CC559" i="20"/>
  <c r="CC560" i="20"/>
  <c r="CC561" i="20"/>
  <c r="CC562" i="20"/>
  <c r="CC563" i="20"/>
  <c r="CC564" i="20"/>
  <c r="CC565" i="20"/>
  <c r="CB2" i="20"/>
  <c r="CB3" i="20"/>
  <c r="CB4" i="20"/>
  <c r="CB5" i="20"/>
  <c r="CB6" i="20"/>
  <c r="CB7" i="20"/>
  <c r="CB8" i="20"/>
  <c r="CB9" i="20"/>
  <c r="CB10" i="20"/>
  <c r="CB11" i="20"/>
  <c r="CB12" i="20"/>
  <c r="CB13" i="20"/>
  <c r="CB14" i="20"/>
  <c r="CB15" i="20"/>
  <c r="CB16" i="20"/>
  <c r="CB17" i="20"/>
  <c r="CB18" i="20"/>
  <c r="CB19" i="20"/>
  <c r="CB20" i="20"/>
  <c r="CB21" i="20"/>
  <c r="CB22" i="20"/>
  <c r="CB23" i="20"/>
  <c r="CB24" i="20"/>
  <c r="CB25" i="20"/>
  <c r="CB26" i="20"/>
  <c r="CB27" i="20"/>
  <c r="CB28" i="20"/>
  <c r="CB29" i="20"/>
  <c r="CB30" i="20"/>
  <c r="CB31" i="20"/>
  <c r="CB32" i="20"/>
  <c r="CB33" i="20"/>
  <c r="CB34" i="20"/>
  <c r="CB35" i="20"/>
  <c r="CB36" i="20"/>
  <c r="CB37" i="20"/>
  <c r="CB38" i="20"/>
  <c r="CB39" i="20"/>
  <c r="CB40" i="20"/>
  <c r="CB41" i="20"/>
  <c r="CB42" i="20"/>
  <c r="CB43" i="20"/>
  <c r="CB44" i="20"/>
  <c r="CB45" i="20"/>
  <c r="CB46" i="20"/>
  <c r="CB47" i="20"/>
  <c r="CB48" i="20"/>
  <c r="CB49" i="20"/>
  <c r="CB50" i="20"/>
  <c r="CB51" i="20"/>
  <c r="CB52" i="20"/>
  <c r="CB53" i="20"/>
  <c r="CB54" i="20"/>
  <c r="CB55" i="20"/>
  <c r="CB56" i="20"/>
  <c r="CB57" i="20"/>
  <c r="CB58" i="20"/>
  <c r="CB59" i="20"/>
  <c r="CB60" i="20"/>
  <c r="CB61" i="20"/>
  <c r="CB62" i="20"/>
  <c r="CB63" i="20"/>
  <c r="CB64" i="20"/>
  <c r="CB65" i="20"/>
  <c r="CB66" i="20"/>
  <c r="CB67" i="20"/>
  <c r="CB68" i="20"/>
  <c r="CB69" i="20"/>
  <c r="CB70" i="20"/>
  <c r="CB71" i="20"/>
  <c r="CB72" i="20"/>
  <c r="CB73" i="20"/>
  <c r="CB74" i="20"/>
  <c r="CB75" i="20"/>
  <c r="CB76" i="20"/>
  <c r="CB77" i="20"/>
  <c r="CB78" i="20"/>
  <c r="CB79" i="20"/>
  <c r="CB80" i="20"/>
  <c r="CB81" i="20"/>
  <c r="CB82" i="20"/>
  <c r="CB83" i="20"/>
  <c r="CB84" i="20"/>
  <c r="CB85" i="20"/>
  <c r="CB86" i="20"/>
  <c r="CB87" i="20"/>
  <c r="CB88" i="20"/>
  <c r="CB89" i="20"/>
  <c r="CB90" i="20"/>
  <c r="CB91" i="20"/>
  <c r="CB92" i="20"/>
  <c r="CB93" i="20"/>
  <c r="CB94" i="20"/>
  <c r="CB95" i="20"/>
  <c r="CB96" i="20"/>
  <c r="CB97" i="20"/>
  <c r="CB98" i="20"/>
  <c r="CB99" i="20"/>
  <c r="CB100" i="20"/>
  <c r="CB101" i="20"/>
  <c r="CB102" i="20"/>
  <c r="CB103" i="20"/>
  <c r="CB104" i="20"/>
  <c r="CB105" i="20"/>
  <c r="CB106" i="20"/>
  <c r="CB107" i="20"/>
  <c r="CB108" i="20"/>
  <c r="CB109" i="20"/>
  <c r="CB110" i="20"/>
  <c r="CB111" i="20"/>
  <c r="CB112" i="20"/>
  <c r="CB113" i="20"/>
  <c r="CB114" i="20"/>
  <c r="CB115" i="20"/>
  <c r="CB116" i="20"/>
  <c r="CB117" i="20"/>
  <c r="CB118" i="20"/>
  <c r="CB119" i="20"/>
  <c r="CB120" i="20"/>
  <c r="CB121" i="20"/>
  <c r="CB122" i="20"/>
  <c r="CB123" i="20"/>
  <c r="CB124" i="20"/>
  <c r="CB125" i="20"/>
  <c r="CB126" i="20"/>
  <c r="CB127" i="20"/>
  <c r="CB128" i="20"/>
  <c r="CB129" i="20"/>
  <c r="CB130" i="20"/>
  <c r="CB131" i="20"/>
  <c r="CB132" i="20"/>
  <c r="CB133" i="20"/>
  <c r="CB134" i="20"/>
  <c r="CB135" i="20"/>
  <c r="CB136" i="20"/>
  <c r="CB137" i="20"/>
  <c r="CB138" i="20"/>
  <c r="CB139" i="20"/>
  <c r="CB140" i="20"/>
  <c r="CB141" i="20"/>
  <c r="CB142" i="20"/>
  <c r="CB143" i="20"/>
  <c r="CB144" i="20"/>
  <c r="CB145" i="20"/>
  <c r="CB146" i="20"/>
  <c r="CB147" i="20"/>
  <c r="CB148" i="20"/>
  <c r="CB149" i="20"/>
  <c r="CB150" i="20"/>
  <c r="CB151" i="20"/>
  <c r="CB152" i="20"/>
  <c r="CB153" i="20"/>
  <c r="CB154" i="20"/>
  <c r="CB155" i="20"/>
  <c r="CB156" i="20"/>
  <c r="CB157" i="20"/>
  <c r="CB158" i="20"/>
  <c r="CB159" i="20"/>
  <c r="CB160" i="20"/>
  <c r="CB161" i="20"/>
  <c r="CB162" i="20"/>
  <c r="CB163" i="20"/>
  <c r="CB164" i="20"/>
  <c r="CB165" i="20"/>
  <c r="CB166" i="20"/>
  <c r="CB167" i="20"/>
  <c r="CB168" i="20"/>
  <c r="CB169" i="20"/>
  <c r="CB170" i="20"/>
  <c r="CB171" i="20"/>
  <c r="CB172" i="20"/>
  <c r="CB173" i="20"/>
  <c r="CB174" i="20"/>
  <c r="CB175" i="20"/>
  <c r="CB176" i="20"/>
  <c r="CB177" i="20"/>
  <c r="CB178" i="20"/>
  <c r="CB179" i="20"/>
  <c r="CB180" i="20"/>
  <c r="CB181" i="20"/>
  <c r="CB182" i="20"/>
  <c r="CB183" i="20"/>
  <c r="CB184" i="20"/>
  <c r="CB185" i="20"/>
  <c r="CB186" i="20"/>
  <c r="CB187" i="20"/>
  <c r="CB188" i="20"/>
  <c r="CB189" i="20"/>
  <c r="CB190" i="20"/>
  <c r="CB191" i="20"/>
  <c r="CB192" i="20"/>
  <c r="CB193" i="20"/>
  <c r="CB194" i="20"/>
  <c r="CB195" i="20"/>
  <c r="CB196" i="20"/>
  <c r="CB197" i="20"/>
  <c r="CB198" i="20"/>
  <c r="CB199" i="20"/>
  <c r="CB200" i="20"/>
  <c r="CB201" i="20"/>
  <c r="CB202" i="20"/>
  <c r="CB203" i="20"/>
  <c r="CB204" i="20"/>
  <c r="CB205" i="20"/>
  <c r="CB206" i="20"/>
  <c r="CB207" i="20"/>
  <c r="CB208" i="20"/>
  <c r="CB209" i="20"/>
  <c r="CB210" i="20"/>
  <c r="CB211" i="20"/>
  <c r="CB212" i="20"/>
  <c r="CB213" i="20"/>
  <c r="CB214" i="20"/>
  <c r="CB215" i="20"/>
  <c r="CB216" i="20"/>
  <c r="CB217" i="20"/>
  <c r="CB218" i="20"/>
  <c r="CB219" i="20"/>
  <c r="CB220" i="20"/>
  <c r="CB221" i="20"/>
  <c r="CB222" i="20"/>
  <c r="CB223" i="20"/>
  <c r="CB224" i="20"/>
  <c r="CB225" i="20"/>
  <c r="CB226" i="20"/>
  <c r="CB227" i="20"/>
  <c r="CB228" i="20"/>
  <c r="CB229" i="20"/>
  <c r="CB230" i="20"/>
  <c r="CB231" i="20"/>
  <c r="CB232" i="20"/>
  <c r="CB233" i="20"/>
  <c r="CB234" i="20"/>
  <c r="CB235" i="20"/>
  <c r="CB236" i="20"/>
  <c r="CB237" i="20"/>
  <c r="CB238" i="20"/>
  <c r="CB239" i="20"/>
  <c r="CB240" i="20"/>
  <c r="CB241" i="20"/>
  <c r="CB242" i="20"/>
  <c r="CB243" i="20"/>
  <c r="CB244" i="20"/>
  <c r="CB245" i="20"/>
  <c r="CB246" i="20"/>
  <c r="CB247" i="20"/>
  <c r="CB248" i="20"/>
  <c r="CB249" i="20"/>
  <c r="CB250" i="20"/>
  <c r="CB251" i="20"/>
  <c r="CB252" i="20"/>
  <c r="CB253" i="20"/>
  <c r="CB254" i="20"/>
  <c r="CB255" i="20"/>
  <c r="CB256" i="20"/>
  <c r="CB257" i="20"/>
  <c r="CB258" i="20"/>
  <c r="CB259" i="20"/>
  <c r="CB260" i="20"/>
  <c r="CB261" i="20"/>
  <c r="CB262" i="20"/>
  <c r="CB263" i="20"/>
  <c r="CB264" i="20"/>
  <c r="CB265" i="20"/>
  <c r="CB266" i="20"/>
  <c r="CB267" i="20"/>
  <c r="CB268" i="20"/>
  <c r="CB269" i="20"/>
  <c r="CB270" i="20"/>
  <c r="CB271" i="20"/>
  <c r="CB272" i="20"/>
  <c r="CB273" i="20"/>
  <c r="CB274" i="20"/>
  <c r="CB275" i="20"/>
  <c r="CB276" i="20"/>
  <c r="CB277" i="20"/>
  <c r="CB278" i="20"/>
  <c r="CB279" i="20"/>
  <c r="CB280" i="20"/>
  <c r="CB281" i="20"/>
  <c r="CB282" i="20"/>
  <c r="CB283" i="20"/>
  <c r="CB284" i="20"/>
  <c r="CB285" i="20"/>
  <c r="CB286" i="20"/>
  <c r="CB287" i="20"/>
  <c r="CB288" i="20"/>
  <c r="CB289" i="20"/>
  <c r="CB290" i="20"/>
  <c r="CB291" i="20"/>
  <c r="CB292" i="20"/>
  <c r="CB293" i="20"/>
  <c r="CB294" i="20"/>
  <c r="CB295" i="20"/>
  <c r="CB296" i="20"/>
  <c r="CB297" i="20"/>
  <c r="CB298" i="20"/>
  <c r="CB299" i="20"/>
  <c r="CB300" i="20"/>
  <c r="CB301" i="20"/>
  <c r="CB302" i="20"/>
  <c r="CB303" i="20"/>
  <c r="CB304" i="20"/>
  <c r="CB305" i="20"/>
  <c r="CB306" i="20"/>
  <c r="CB307" i="20"/>
  <c r="CB308" i="20"/>
  <c r="CB309" i="20"/>
  <c r="CB310" i="20"/>
  <c r="CB311" i="20"/>
  <c r="CB312" i="20"/>
  <c r="CB313" i="20"/>
  <c r="CB314" i="20"/>
  <c r="CB315" i="20"/>
  <c r="CB316" i="20"/>
  <c r="CB317" i="20"/>
  <c r="CB318" i="20"/>
  <c r="CB319" i="20"/>
  <c r="CB320" i="20"/>
  <c r="CB321" i="20"/>
  <c r="CB322" i="20"/>
  <c r="CB323" i="20"/>
  <c r="CB324" i="20"/>
  <c r="CB325" i="20"/>
  <c r="CB326" i="20"/>
  <c r="CB327" i="20"/>
  <c r="CB328" i="20"/>
  <c r="CB329" i="20"/>
  <c r="CB330" i="20"/>
  <c r="CB331" i="20"/>
  <c r="CB332" i="20"/>
  <c r="CB333" i="20"/>
  <c r="CB334" i="20"/>
  <c r="CB335" i="20"/>
  <c r="CB336" i="20"/>
  <c r="CB337" i="20"/>
  <c r="CB338" i="20"/>
  <c r="CB339" i="20"/>
  <c r="CB340" i="20"/>
  <c r="CB341" i="20"/>
  <c r="CB342" i="20"/>
  <c r="CB343" i="20"/>
  <c r="CB344" i="20"/>
  <c r="CB345" i="20"/>
  <c r="CB346" i="20"/>
  <c r="CB347" i="20"/>
  <c r="CB348" i="20"/>
  <c r="CB349" i="20"/>
  <c r="CB350" i="20"/>
  <c r="CB351" i="20"/>
  <c r="CB352" i="20"/>
  <c r="CB353" i="20"/>
  <c r="CB354" i="20"/>
  <c r="CB355" i="20"/>
  <c r="CB356" i="20"/>
  <c r="CB357" i="20"/>
  <c r="CB358" i="20"/>
  <c r="CB359" i="20"/>
  <c r="CB360" i="20"/>
  <c r="CB361" i="20"/>
  <c r="CB362" i="20"/>
  <c r="CB363" i="20"/>
  <c r="CB364" i="20"/>
  <c r="CB365" i="20"/>
  <c r="CB366" i="20"/>
  <c r="CB367" i="20"/>
  <c r="CB368" i="20"/>
  <c r="CB369" i="20"/>
  <c r="CB370" i="20"/>
  <c r="CB371" i="20"/>
  <c r="CB372" i="20"/>
  <c r="CB373" i="20"/>
  <c r="CB374" i="20"/>
  <c r="CB375" i="20"/>
  <c r="CB376" i="20"/>
  <c r="CB377" i="20"/>
  <c r="CB378" i="20"/>
  <c r="CB379" i="20"/>
  <c r="CB380" i="20"/>
  <c r="CB381" i="20"/>
  <c r="CB382" i="20"/>
  <c r="CB383" i="20"/>
  <c r="CB384" i="20"/>
  <c r="CB385" i="20"/>
  <c r="CB386" i="20"/>
  <c r="CB387" i="20"/>
  <c r="CB388" i="20"/>
  <c r="CB389" i="20"/>
  <c r="CB390" i="20"/>
  <c r="CB391" i="20"/>
  <c r="CB392" i="20"/>
  <c r="CB393" i="20"/>
  <c r="CB394" i="20"/>
  <c r="CB395" i="20"/>
  <c r="CB396" i="20"/>
  <c r="CB397" i="20"/>
  <c r="CB398" i="20"/>
  <c r="CB399" i="20"/>
  <c r="CB400" i="20"/>
  <c r="CB401" i="20"/>
  <c r="CB402" i="20"/>
  <c r="CB403" i="20"/>
  <c r="CB404" i="20"/>
  <c r="CB405" i="20"/>
  <c r="CB406" i="20"/>
  <c r="CB407" i="20"/>
  <c r="CB408" i="20"/>
  <c r="CB409" i="20"/>
  <c r="CB410" i="20"/>
  <c r="CB411" i="20"/>
  <c r="CB412" i="20"/>
  <c r="CB413" i="20"/>
  <c r="CB414" i="20"/>
  <c r="CB415" i="20"/>
  <c r="CB416" i="20"/>
  <c r="CB417" i="20"/>
  <c r="CB418" i="20"/>
  <c r="CB419" i="20"/>
  <c r="CB420" i="20"/>
  <c r="CB421" i="20"/>
  <c r="CB422" i="20"/>
  <c r="CB423" i="20"/>
  <c r="CB424" i="20"/>
  <c r="CB425" i="20"/>
  <c r="CB426" i="20"/>
  <c r="CB427" i="20"/>
  <c r="CB428" i="20"/>
  <c r="CB429" i="20"/>
  <c r="CB430" i="20"/>
  <c r="CB431" i="20"/>
  <c r="CB432" i="20"/>
  <c r="CB433" i="20"/>
  <c r="CB434" i="20"/>
  <c r="CB435" i="20"/>
  <c r="CB436" i="20"/>
  <c r="CB437" i="20"/>
  <c r="CB438" i="20"/>
  <c r="CB439" i="20"/>
  <c r="CB440" i="20"/>
  <c r="CB441" i="20"/>
  <c r="CB442" i="20"/>
  <c r="CB443" i="20"/>
  <c r="CB444" i="20"/>
  <c r="CB445" i="20"/>
  <c r="CB446" i="20"/>
  <c r="CB447" i="20"/>
  <c r="CB448" i="20"/>
  <c r="CB449" i="20"/>
  <c r="CB450" i="20"/>
  <c r="CB451" i="20"/>
  <c r="CB452" i="20"/>
  <c r="CB453" i="20"/>
  <c r="CB454" i="20"/>
  <c r="CB455" i="20"/>
  <c r="CB456" i="20"/>
  <c r="CB457" i="20"/>
  <c r="CB458" i="20"/>
  <c r="CB459" i="20"/>
  <c r="CB460" i="20"/>
  <c r="CB461" i="20"/>
  <c r="CB462" i="20"/>
  <c r="CB463" i="20"/>
  <c r="CB464" i="20"/>
  <c r="CB465" i="20"/>
  <c r="CB466" i="20"/>
  <c r="CB467" i="20"/>
  <c r="CB468" i="20"/>
  <c r="CB469" i="20"/>
  <c r="CB470" i="20"/>
  <c r="CB471" i="20"/>
  <c r="CB472" i="20"/>
  <c r="CB473" i="20"/>
  <c r="CB474" i="20"/>
  <c r="CB475" i="20"/>
  <c r="CB476" i="20"/>
  <c r="CB477" i="20"/>
  <c r="CB478" i="20"/>
  <c r="CB479" i="20"/>
  <c r="CB480" i="20"/>
  <c r="CB481" i="20"/>
  <c r="CB482" i="20"/>
  <c r="CB483" i="20"/>
  <c r="CB484" i="20"/>
  <c r="CB485" i="20"/>
  <c r="CB486" i="20"/>
  <c r="CB487" i="20"/>
  <c r="CB488" i="20"/>
  <c r="CB489" i="20"/>
  <c r="CB490" i="20"/>
  <c r="CB491" i="20"/>
  <c r="CB492" i="20"/>
  <c r="CB493" i="20"/>
  <c r="CB494" i="20"/>
  <c r="CB495" i="20"/>
  <c r="CB496" i="20"/>
  <c r="CB497" i="20"/>
  <c r="CB498" i="20"/>
  <c r="CB499" i="20"/>
  <c r="CB500" i="20"/>
  <c r="CB501" i="20"/>
  <c r="CB502" i="20"/>
  <c r="CB503" i="20"/>
  <c r="CB504" i="20"/>
  <c r="CB505" i="20"/>
  <c r="CB506" i="20"/>
  <c r="CB507" i="20"/>
  <c r="CB508" i="20"/>
  <c r="CB509" i="20"/>
  <c r="CB510" i="20"/>
  <c r="CB511" i="20"/>
  <c r="CB512" i="20"/>
  <c r="CB513" i="20"/>
  <c r="CB514" i="20"/>
  <c r="CB515" i="20"/>
  <c r="CB516" i="20"/>
  <c r="CB517" i="20"/>
  <c r="CB518" i="20"/>
  <c r="CB519" i="20"/>
  <c r="CB520" i="20"/>
  <c r="CB521" i="20"/>
  <c r="CB522" i="20"/>
  <c r="CB523" i="20"/>
  <c r="CB524" i="20"/>
  <c r="CB525" i="20"/>
  <c r="CB526" i="20"/>
  <c r="CB527" i="20"/>
  <c r="CB528" i="20"/>
  <c r="CB529" i="20"/>
  <c r="CB530" i="20"/>
  <c r="CB531" i="20"/>
  <c r="CB532" i="20"/>
  <c r="CB533" i="20"/>
  <c r="CB534" i="20"/>
  <c r="CB535" i="20"/>
  <c r="CB536" i="20"/>
  <c r="CB537" i="20"/>
  <c r="CB538" i="20"/>
  <c r="CB539" i="20"/>
  <c r="CB540" i="20"/>
  <c r="CB541" i="20"/>
  <c r="CB542" i="20"/>
  <c r="CB543" i="20"/>
  <c r="CB544" i="20"/>
  <c r="CB545" i="20"/>
  <c r="CB546" i="20"/>
  <c r="CB547" i="20"/>
  <c r="CB548" i="20"/>
  <c r="CB549" i="20"/>
  <c r="CB550" i="20"/>
  <c r="CB551" i="20"/>
  <c r="CB552" i="20"/>
  <c r="CB553" i="20"/>
  <c r="CB554" i="20"/>
  <c r="CB555" i="20"/>
  <c r="CB556" i="20"/>
  <c r="CB557" i="20"/>
  <c r="CB558" i="20"/>
  <c r="CB559" i="20"/>
  <c r="CB560" i="20"/>
  <c r="CB561" i="20"/>
  <c r="CB562" i="20"/>
  <c r="CB563" i="20"/>
  <c r="CB564" i="20"/>
  <c r="CB565" i="20"/>
  <c r="CA2" i="20"/>
  <c r="CA3" i="20"/>
  <c r="CA4" i="20"/>
  <c r="CA5" i="20"/>
  <c r="CA6" i="20"/>
  <c r="CA7" i="20"/>
  <c r="CA8" i="20"/>
  <c r="CA9" i="20"/>
  <c r="CA10" i="20"/>
  <c r="CA11" i="20"/>
  <c r="CA12" i="20"/>
  <c r="CA13" i="20"/>
  <c r="CA14" i="20"/>
  <c r="CA15" i="20"/>
  <c r="CA16" i="20"/>
  <c r="CA17" i="20"/>
  <c r="CA18" i="20"/>
  <c r="CA19" i="20"/>
  <c r="CA20" i="20"/>
  <c r="CA21" i="20"/>
  <c r="CA22" i="20"/>
  <c r="CA23" i="20"/>
  <c r="CA24" i="20"/>
  <c r="CA25" i="20"/>
  <c r="CA26" i="20"/>
  <c r="CA27" i="20"/>
  <c r="CA28" i="20"/>
  <c r="CA29" i="20"/>
  <c r="CA30" i="20"/>
  <c r="CA31" i="20"/>
  <c r="CA32" i="20"/>
  <c r="CA33" i="20"/>
  <c r="CA34" i="20"/>
  <c r="CA35" i="20"/>
  <c r="CA36" i="20"/>
  <c r="CA37" i="20"/>
  <c r="CA38" i="20"/>
  <c r="CA39" i="20"/>
  <c r="CA40" i="20"/>
  <c r="CA41" i="20"/>
  <c r="CA42" i="20"/>
  <c r="CA43" i="20"/>
  <c r="CA44" i="20"/>
  <c r="CA45" i="20"/>
  <c r="CA46" i="20"/>
  <c r="CA47" i="20"/>
  <c r="CA48" i="20"/>
  <c r="CA49" i="20"/>
  <c r="CA50" i="20"/>
  <c r="CA51" i="20"/>
  <c r="CA52" i="20"/>
  <c r="CA53" i="20"/>
  <c r="CA54" i="20"/>
  <c r="CA55" i="20"/>
  <c r="CA56" i="20"/>
  <c r="CA57" i="20"/>
  <c r="CA58" i="20"/>
  <c r="CA59" i="20"/>
  <c r="CA60" i="20"/>
  <c r="CA61" i="20"/>
  <c r="CA62" i="20"/>
  <c r="CA63" i="20"/>
  <c r="CA64" i="20"/>
  <c r="CA65" i="20"/>
  <c r="CA66" i="20"/>
  <c r="CA67" i="20"/>
  <c r="CA68" i="20"/>
  <c r="CA69" i="20"/>
  <c r="CA70" i="20"/>
  <c r="CA71" i="20"/>
  <c r="CA72" i="20"/>
  <c r="CA73" i="20"/>
  <c r="CA74" i="20"/>
  <c r="CA75" i="20"/>
  <c r="CA76" i="20"/>
  <c r="CA77" i="20"/>
  <c r="CA78" i="20"/>
  <c r="CA79" i="20"/>
  <c r="CA80" i="20"/>
  <c r="CA81" i="20"/>
  <c r="CA82" i="20"/>
  <c r="CA83" i="20"/>
  <c r="CA84" i="20"/>
  <c r="CA85" i="20"/>
  <c r="CA86" i="20"/>
  <c r="CA87" i="20"/>
  <c r="CA88" i="20"/>
  <c r="CA89" i="20"/>
  <c r="CA90" i="20"/>
  <c r="CA91" i="20"/>
  <c r="CA92" i="20"/>
  <c r="CA93" i="20"/>
  <c r="CA94" i="20"/>
  <c r="CA95" i="20"/>
  <c r="CA96" i="20"/>
  <c r="CA97" i="20"/>
  <c r="CA98" i="20"/>
  <c r="CA99" i="20"/>
  <c r="CA100" i="20"/>
  <c r="CA101" i="20"/>
  <c r="CA102" i="20"/>
  <c r="CA103" i="20"/>
  <c r="CA104" i="20"/>
  <c r="CA105" i="20"/>
  <c r="CA106" i="20"/>
  <c r="CA107" i="20"/>
  <c r="CA108" i="20"/>
  <c r="CA109" i="20"/>
  <c r="CA110" i="20"/>
  <c r="CA111" i="20"/>
  <c r="CA112" i="20"/>
  <c r="CA113" i="20"/>
  <c r="CA114" i="20"/>
  <c r="CA115" i="20"/>
  <c r="CA116" i="20"/>
  <c r="CA117" i="20"/>
  <c r="CA118" i="20"/>
  <c r="CA119" i="20"/>
  <c r="CA120" i="20"/>
  <c r="CA121" i="20"/>
  <c r="CA122" i="20"/>
  <c r="CA123" i="20"/>
  <c r="CA124" i="20"/>
  <c r="CA125" i="20"/>
  <c r="CA126" i="20"/>
  <c r="CA127" i="20"/>
  <c r="CA128" i="20"/>
  <c r="CA129" i="20"/>
  <c r="CA130" i="20"/>
  <c r="CA131" i="20"/>
  <c r="CA132" i="20"/>
  <c r="CA133" i="20"/>
  <c r="CA134" i="20"/>
  <c r="CA135" i="20"/>
  <c r="CA136" i="20"/>
  <c r="CA137" i="20"/>
  <c r="CA138" i="20"/>
  <c r="CA139" i="20"/>
  <c r="CA140" i="20"/>
  <c r="CA141" i="20"/>
  <c r="CA142" i="20"/>
  <c r="CA143" i="20"/>
  <c r="CA144" i="20"/>
  <c r="CA145" i="20"/>
  <c r="CA146" i="20"/>
  <c r="CA147" i="20"/>
  <c r="CA148" i="20"/>
  <c r="CA149" i="20"/>
  <c r="CA150" i="20"/>
  <c r="CA151" i="20"/>
  <c r="CA152" i="20"/>
  <c r="CA153" i="20"/>
  <c r="CA154" i="20"/>
  <c r="CA155" i="20"/>
  <c r="CA156" i="20"/>
  <c r="CA157" i="20"/>
  <c r="CA158" i="20"/>
  <c r="CA159" i="20"/>
  <c r="CA160" i="20"/>
  <c r="CA161" i="20"/>
  <c r="CA162" i="20"/>
  <c r="CA163" i="20"/>
  <c r="CA164" i="20"/>
  <c r="CA165" i="20"/>
  <c r="CA166" i="20"/>
  <c r="CA167" i="20"/>
  <c r="CA168" i="20"/>
  <c r="CA169" i="20"/>
  <c r="CA170" i="20"/>
  <c r="CA171" i="20"/>
  <c r="CA172" i="20"/>
  <c r="CA173" i="20"/>
  <c r="CA174" i="20"/>
  <c r="CA175" i="20"/>
  <c r="CA176" i="20"/>
  <c r="CA177" i="20"/>
  <c r="CA178" i="20"/>
  <c r="CA179" i="20"/>
  <c r="CA180" i="20"/>
  <c r="CA181" i="20"/>
  <c r="CA182" i="20"/>
  <c r="CA183" i="20"/>
  <c r="CA184" i="20"/>
  <c r="CA185" i="20"/>
  <c r="CA186" i="20"/>
  <c r="CA187" i="20"/>
  <c r="CA188" i="20"/>
  <c r="CA189" i="20"/>
  <c r="CA190" i="20"/>
  <c r="CA191" i="20"/>
  <c r="CA192" i="20"/>
  <c r="CA193" i="20"/>
  <c r="CA194" i="20"/>
  <c r="CA195" i="20"/>
  <c r="CA196" i="20"/>
  <c r="CA197" i="20"/>
  <c r="CA198" i="20"/>
  <c r="CA199" i="20"/>
  <c r="CA200" i="20"/>
  <c r="CA201" i="20"/>
  <c r="CA202" i="20"/>
  <c r="CA203" i="20"/>
  <c r="CA204" i="20"/>
  <c r="CA205" i="20"/>
  <c r="CA206" i="20"/>
  <c r="CA207" i="20"/>
  <c r="CA208" i="20"/>
  <c r="CA209" i="20"/>
  <c r="CA210" i="20"/>
  <c r="CA211" i="20"/>
  <c r="CA212" i="20"/>
  <c r="CA213" i="20"/>
  <c r="CA214" i="20"/>
  <c r="CA215" i="20"/>
  <c r="CA216" i="20"/>
  <c r="CA217" i="20"/>
  <c r="CA218" i="20"/>
  <c r="CA219" i="20"/>
  <c r="CA220" i="20"/>
  <c r="CA221" i="20"/>
  <c r="CA222" i="20"/>
  <c r="CA223" i="20"/>
  <c r="CA224" i="20"/>
  <c r="CA225" i="20"/>
  <c r="CA226" i="20"/>
  <c r="CA227" i="20"/>
  <c r="CA228" i="20"/>
  <c r="CA229" i="20"/>
  <c r="CA230" i="20"/>
  <c r="CA231" i="20"/>
  <c r="CA232" i="20"/>
  <c r="CA233" i="20"/>
  <c r="CA234" i="20"/>
  <c r="CA235" i="20"/>
  <c r="CA236" i="20"/>
  <c r="CA237" i="20"/>
  <c r="CA238" i="20"/>
  <c r="CA239" i="20"/>
  <c r="CA240" i="20"/>
  <c r="CA241" i="20"/>
  <c r="CA242" i="20"/>
  <c r="CA243" i="20"/>
  <c r="CA244" i="20"/>
  <c r="CA245" i="20"/>
  <c r="CA246" i="20"/>
  <c r="CA247" i="20"/>
  <c r="CA248" i="20"/>
  <c r="CA249" i="20"/>
  <c r="CA250" i="20"/>
  <c r="CA251" i="20"/>
  <c r="CA252" i="20"/>
  <c r="CA253" i="20"/>
  <c r="CA254" i="20"/>
  <c r="CA255" i="20"/>
  <c r="CA256" i="20"/>
  <c r="CA257" i="20"/>
  <c r="CA258" i="20"/>
  <c r="CA259" i="20"/>
  <c r="CA260" i="20"/>
  <c r="CA261" i="20"/>
  <c r="CA262" i="20"/>
  <c r="CA263" i="20"/>
  <c r="CA264" i="20"/>
  <c r="CA265" i="20"/>
  <c r="CA266" i="20"/>
  <c r="CA267" i="20"/>
  <c r="CA268" i="20"/>
  <c r="CA269" i="20"/>
  <c r="CA270" i="20"/>
  <c r="CA271" i="20"/>
  <c r="CA272" i="20"/>
  <c r="CA273" i="20"/>
  <c r="CA274" i="20"/>
  <c r="CA275" i="20"/>
  <c r="CA276" i="20"/>
  <c r="CA277" i="20"/>
  <c r="CA278" i="20"/>
  <c r="CA279" i="20"/>
  <c r="CA280" i="20"/>
  <c r="CA281" i="20"/>
  <c r="CA282" i="20"/>
  <c r="CA283" i="20"/>
  <c r="CA284" i="20"/>
  <c r="CA285" i="20"/>
  <c r="CA286" i="20"/>
  <c r="CA287" i="20"/>
  <c r="CA288" i="20"/>
  <c r="CA289" i="20"/>
  <c r="CA290" i="20"/>
  <c r="CA291" i="20"/>
  <c r="CA292" i="20"/>
  <c r="CA293" i="20"/>
  <c r="CA294" i="20"/>
  <c r="CA295" i="20"/>
  <c r="CA296" i="20"/>
  <c r="CA297" i="20"/>
  <c r="CA298" i="20"/>
  <c r="CA299" i="20"/>
  <c r="CA300" i="20"/>
  <c r="CA301" i="20"/>
  <c r="CA302" i="20"/>
  <c r="CA303" i="20"/>
  <c r="CA304" i="20"/>
  <c r="CA305" i="20"/>
  <c r="CA306" i="20"/>
  <c r="CA307" i="20"/>
  <c r="CA308" i="20"/>
  <c r="CA309" i="20"/>
  <c r="CA310" i="20"/>
  <c r="CA311" i="20"/>
  <c r="CA312" i="20"/>
  <c r="CA313" i="20"/>
  <c r="CA314" i="20"/>
  <c r="CA315" i="20"/>
  <c r="CA316" i="20"/>
  <c r="CA317" i="20"/>
  <c r="CA318" i="20"/>
  <c r="CA319" i="20"/>
  <c r="CA320" i="20"/>
  <c r="CA321" i="20"/>
  <c r="CA322" i="20"/>
  <c r="CA323" i="20"/>
  <c r="CA324" i="20"/>
  <c r="CA325" i="20"/>
  <c r="CA326" i="20"/>
  <c r="CA327" i="20"/>
  <c r="CA328" i="20"/>
  <c r="CA329" i="20"/>
  <c r="CA330" i="20"/>
  <c r="CA331" i="20"/>
  <c r="CA332" i="20"/>
  <c r="CA333" i="20"/>
  <c r="CA334" i="20"/>
  <c r="CA335" i="20"/>
  <c r="CA336" i="20"/>
  <c r="CA337" i="20"/>
  <c r="CA338" i="20"/>
  <c r="CA339" i="20"/>
  <c r="CA340" i="20"/>
  <c r="CA341" i="20"/>
  <c r="CA342" i="20"/>
  <c r="CA343" i="20"/>
  <c r="CA344" i="20"/>
  <c r="CA345" i="20"/>
  <c r="CA346" i="20"/>
  <c r="CA347" i="20"/>
  <c r="CA348" i="20"/>
  <c r="CA349" i="20"/>
  <c r="CA350" i="20"/>
  <c r="CA351" i="20"/>
  <c r="CA352" i="20"/>
  <c r="CA353" i="20"/>
  <c r="CA354" i="20"/>
  <c r="CA355" i="20"/>
  <c r="CA356" i="20"/>
  <c r="CA357" i="20"/>
  <c r="CA358" i="20"/>
  <c r="CA359" i="20"/>
  <c r="CA360" i="20"/>
  <c r="CA361" i="20"/>
  <c r="CA362" i="20"/>
  <c r="CA363" i="20"/>
  <c r="CA364" i="20"/>
  <c r="CA365" i="20"/>
  <c r="CA366" i="20"/>
  <c r="CA367" i="20"/>
  <c r="CA368" i="20"/>
  <c r="CA369" i="20"/>
  <c r="CA370" i="20"/>
  <c r="CA371" i="20"/>
  <c r="CA372" i="20"/>
  <c r="CA373" i="20"/>
  <c r="CA374" i="20"/>
  <c r="CA375" i="20"/>
  <c r="CA376" i="20"/>
  <c r="CA377" i="20"/>
  <c r="CA378" i="20"/>
  <c r="CA379" i="20"/>
  <c r="CA380" i="20"/>
  <c r="CA381" i="20"/>
  <c r="CA382" i="20"/>
  <c r="CA383" i="20"/>
  <c r="CA384" i="20"/>
  <c r="CA385" i="20"/>
  <c r="CA386" i="20"/>
  <c r="CA387" i="20"/>
  <c r="CA388" i="20"/>
  <c r="CA389" i="20"/>
  <c r="CA390" i="20"/>
  <c r="CA391" i="20"/>
  <c r="CA392" i="20"/>
  <c r="CA393" i="20"/>
  <c r="CA394" i="20"/>
  <c r="CA395" i="20"/>
  <c r="CA396" i="20"/>
  <c r="CA397" i="20"/>
  <c r="CA398" i="20"/>
  <c r="CA399" i="20"/>
  <c r="CA400" i="20"/>
  <c r="CA401" i="20"/>
  <c r="CA402" i="20"/>
  <c r="CA403" i="20"/>
  <c r="CA404" i="20"/>
  <c r="CA405" i="20"/>
  <c r="CA406" i="20"/>
  <c r="CA407" i="20"/>
  <c r="CA408" i="20"/>
  <c r="CA409" i="20"/>
  <c r="CA410" i="20"/>
  <c r="CA411" i="20"/>
  <c r="CA412" i="20"/>
  <c r="CA413" i="20"/>
  <c r="CA414" i="20"/>
  <c r="CA415" i="20"/>
  <c r="CA416" i="20"/>
  <c r="CA417" i="20"/>
  <c r="CA418" i="20"/>
  <c r="CA419" i="20"/>
  <c r="CA420" i="20"/>
  <c r="CA421" i="20"/>
  <c r="CA422" i="20"/>
  <c r="CA423" i="20"/>
  <c r="CA424" i="20"/>
  <c r="CA425" i="20"/>
  <c r="CA426" i="20"/>
  <c r="CA427" i="20"/>
  <c r="CA428" i="20"/>
  <c r="CA429" i="20"/>
  <c r="CA430" i="20"/>
  <c r="CA431" i="20"/>
  <c r="CA432" i="20"/>
  <c r="CA433" i="20"/>
  <c r="CA434" i="20"/>
  <c r="CA435" i="20"/>
  <c r="CA436" i="20"/>
  <c r="CA437" i="20"/>
  <c r="CA438" i="20"/>
  <c r="CA439" i="20"/>
  <c r="CA440" i="20"/>
  <c r="CA441" i="20"/>
  <c r="CA442" i="20"/>
  <c r="CA443" i="20"/>
  <c r="CA444" i="20"/>
  <c r="CA445" i="20"/>
  <c r="CA446" i="20"/>
  <c r="CA447" i="20"/>
  <c r="CA448" i="20"/>
  <c r="CA449" i="20"/>
  <c r="CA450" i="20"/>
  <c r="CA451" i="20"/>
  <c r="CA452" i="20"/>
  <c r="CA453" i="20"/>
  <c r="CA454" i="20"/>
  <c r="CA455" i="20"/>
  <c r="CA456" i="20"/>
  <c r="CA457" i="20"/>
  <c r="CA458" i="20"/>
  <c r="CA459" i="20"/>
  <c r="CA460" i="20"/>
  <c r="CA461" i="20"/>
  <c r="CA462" i="20"/>
  <c r="CA463" i="20"/>
  <c r="CA464" i="20"/>
  <c r="CA465" i="20"/>
  <c r="CA466" i="20"/>
  <c r="CA467" i="20"/>
  <c r="CA468" i="20"/>
  <c r="CA469" i="20"/>
  <c r="CA470" i="20"/>
  <c r="CA471" i="20"/>
  <c r="CA472" i="20"/>
  <c r="CA473" i="20"/>
  <c r="CA474" i="20"/>
  <c r="CA475" i="20"/>
  <c r="CA476" i="20"/>
  <c r="CA477" i="20"/>
  <c r="CA478" i="20"/>
  <c r="CA479" i="20"/>
  <c r="CA480" i="20"/>
  <c r="CA481" i="20"/>
  <c r="CA482" i="20"/>
  <c r="CA483" i="20"/>
  <c r="CA484" i="20"/>
  <c r="CA485" i="20"/>
  <c r="CA486" i="20"/>
  <c r="CA487" i="20"/>
  <c r="CA488" i="20"/>
  <c r="CA489" i="20"/>
  <c r="CA490" i="20"/>
  <c r="CA491" i="20"/>
  <c r="CA492" i="20"/>
  <c r="CA493" i="20"/>
  <c r="CA494" i="20"/>
  <c r="CA495" i="20"/>
  <c r="CA496" i="20"/>
  <c r="CA497" i="20"/>
  <c r="CA498" i="20"/>
  <c r="CA499" i="20"/>
  <c r="CA500" i="20"/>
  <c r="CA501" i="20"/>
  <c r="CA502" i="20"/>
  <c r="CA503" i="20"/>
  <c r="CA504" i="20"/>
  <c r="CA505" i="20"/>
  <c r="CA506" i="20"/>
  <c r="CA507" i="20"/>
  <c r="CA508" i="20"/>
  <c r="CA509" i="20"/>
  <c r="CA510" i="20"/>
  <c r="CA511" i="20"/>
  <c r="CA512" i="20"/>
  <c r="CA513" i="20"/>
  <c r="CA514" i="20"/>
  <c r="CA515" i="20"/>
  <c r="CA516" i="20"/>
  <c r="CA517" i="20"/>
  <c r="CA518" i="20"/>
  <c r="CA519" i="20"/>
  <c r="CA520" i="20"/>
  <c r="CA521" i="20"/>
  <c r="CA522" i="20"/>
  <c r="CA523" i="20"/>
  <c r="CA524" i="20"/>
  <c r="CA525" i="20"/>
  <c r="CA526" i="20"/>
  <c r="CA527" i="20"/>
  <c r="CA528" i="20"/>
  <c r="CA529" i="20"/>
  <c r="CA530" i="20"/>
  <c r="CA531" i="20"/>
  <c r="CA532" i="20"/>
  <c r="CA533" i="20"/>
  <c r="CA534" i="20"/>
  <c r="CA535" i="20"/>
  <c r="CA536" i="20"/>
  <c r="CA537" i="20"/>
  <c r="CA538" i="20"/>
  <c r="CA539" i="20"/>
  <c r="CA540" i="20"/>
  <c r="CA541" i="20"/>
  <c r="CA542" i="20"/>
  <c r="CA543" i="20"/>
  <c r="CA544" i="20"/>
  <c r="CA545" i="20"/>
  <c r="CA546" i="20"/>
  <c r="CA547" i="20"/>
  <c r="CA548" i="20"/>
  <c r="CA549" i="20"/>
  <c r="CA550" i="20"/>
  <c r="CA551" i="20"/>
  <c r="CA552" i="20"/>
  <c r="CA553" i="20"/>
  <c r="CA554" i="20"/>
  <c r="CA555" i="20"/>
  <c r="CA556" i="20"/>
  <c r="CA557" i="20"/>
  <c r="CA558" i="20"/>
  <c r="CA559" i="20"/>
  <c r="CA560" i="20"/>
  <c r="CA561" i="20"/>
  <c r="CA562" i="20"/>
  <c r="CA563" i="20"/>
  <c r="CA564" i="20"/>
  <c r="CA565" i="20"/>
  <c r="BZ2" i="20"/>
  <c r="BZ3" i="20"/>
  <c r="BZ4" i="20"/>
  <c r="BZ5" i="20"/>
  <c r="BZ6" i="20"/>
  <c r="BZ7" i="20"/>
  <c r="BZ8" i="20"/>
  <c r="BZ9" i="20"/>
  <c r="BZ10" i="20"/>
  <c r="BZ11" i="20"/>
  <c r="BZ12" i="20"/>
  <c r="BZ13" i="20"/>
  <c r="BZ14" i="20"/>
  <c r="BZ15" i="20"/>
  <c r="BZ16" i="20"/>
  <c r="BZ17" i="20"/>
  <c r="BZ18" i="20"/>
  <c r="BZ19" i="20"/>
  <c r="BZ20" i="20"/>
  <c r="BZ21" i="20"/>
  <c r="BZ22" i="20"/>
  <c r="BZ23" i="20"/>
  <c r="BZ24" i="20"/>
  <c r="BZ25" i="20"/>
  <c r="BZ26" i="20"/>
  <c r="BZ27" i="20"/>
  <c r="BZ28" i="20"/>
  <c r="BZ29" i="20"/>
  <c r="BZ30" i="20"/>
  <c r="BZ31" i="20"/>
  <c r="BZ32" i="20"/>
  <c r="BZ33" i="20"/>
  <c r="BZ34" i="20"/>
  <c r="BZ35" i="20"/>
  <c r="BZ36" i="20"/>
  <c r="BZ37" i="20"/>
  <c r="BZ38" i="20"/>
  <c r="BZ39" i="20"/>
  <c r="BZ40" i="20"/>
  <c r="BZ41" i="20"/>
  <c r="BZ42" i="20"/>
  <c r="BZ43" i="20"/>
  <c r="BZ44" i="20"/>
  <c r="BZ45" i="20"/>
  <c r="BZ46" i="20"/>
  <c r="BZ47" i="20"/>
  <c r="BZ48" i="20"/>
  <c r="BZ49" i="20"/>
  <c r="BZ50" i="20"/>
  <c r="BZ51" i="20"/>
  <c r="BZ52" i="20"/>
  <c r="BZ53" i="20"/>
  <c r="BZ54" i="20"/>
  <c r="BZ55" i="20"/>
  <c r="BZ56" i="20"/>
  <c r="BZ57" i="20"/>
  <c r="BZ58" i="20"/>
  <c r="BZ59" i="20"/>
  <c r="BZ60" i="20"/>
  <c r="BZ61" i="20"/>
  <c r="BZ62" i="20"/>
  <c r="BZ63" i="20"/>
  <c r="BZ64" i="20"/>
  <c r="BZ65" i="20"/>
  <c r="BZ66" i="20"/>
  <c r="BZ67" i="20"/>
  <c r="BZ68" i="20"/>
  <c r="BZ69" i="20"/>
  <c r="BZ70" i="20"/>
  <c r="BZ71" i="20"/>
  <c r="BZ72" i="20"/>
  <c r="BZ73" i="20"/>
  <c r="BZ74" i="20"/>
  <c r="BZ75" i="20"/>
  <c r="BZ76" i="20"/>
  <c r="BZ77" i="20"/>
  <c r="BZ78" i="20"/>
  <c r="BZ79" i="20"/>
  <c r="BZ80" i="20"/>
  <c r="BZ81" i="20"/>
  <c r="BZ82" i="20"/>
  <c r="BZ83" i="20"/>
  <c r="BZ84" i="20"/>
  <c r="BZ85" i="20"/>
  <c r="BZ86" i="20"/>
  <c r="BZ87" i="20"/>
  <c r="BZ88" i="20"/>
  <c r="BZ89" i="20"/>
  <c r="BZ90" i="20"/>
  <c r="BZ91" i="20"/>
  <c r="BZ92" i="20"/>
  <c r="BZ93" i="20"/>
  <c r="BZ94" i="20"/>
  <c r="BZ95" i="20"/>
  <c r="BZ96" i="20"/>
  <c r="BZ97" i="20"/>
  <c r="BZ98" i="20"/>
  <c r="BZ99" i="20"/>
  <c r="BZ100" i="20"/>
  <c r="BZ101" i="20"/>
  <c r="BZ102" i="20"/>
  <c r="BZ103" i="20"/>
  <c r="BZ104" i="20"/>
  <c r="BZ105" i="20"/>
  <c r="BZ106" i="20"/>
  <c r="BZ107" i="20"/>
  <c r="BZ108" i="20"/>
  <c r="BZ109" i="20"/>
  <c r="BZ110" i="20"/>
  <c r="BZ111" i="20"/>
  <c r="BZ112" i="20"/>
  <c r="BZ113" i="20"/>
  <c r="BZ114" i="20"/>
  <c r="BZ115" i="20"/>
  <c r="BZ116" i="20"/>
  <c r="BZ117" i="20"/>
  <c r="BZ118" i="20"/>
  <c r="BZ119" i="20"/>
  <c r="BZ120" i="20"/>
  <c r="BZ121" i="20"/>
  <c r="BZ122" i="20"/>
  <c r="BZ123" i="20"/>
  <c r="BZ124" i="20"/>
  <c r="BZ125" i="20"/>
  <c r="BZ126" i="20"/>
  <c r="BZ127" i="20"/>
  <c r="BZ128" i="20"/>
  <c r="BZ129" i="20"/>
  <c r="BZ130" i="20"/>
  <c r="BZ131" i="20"/>
  <c r="BZ132" i="20"/>
  <c r="BZ133" i="20"/>
  <c r="BZ134" i="20"/>
  <c r="BZ135" i="20"/>
  <c r="BZ136" i="20"/>
  <c r="BZ137" i="20"/>
  <c r="BZ138" i="20"/>
  <c r="BZ139" i="20"/>
  <c r="BZ140" i="20"/>
  <c r="BZ141" i="20"/>
  <c r="BZ142" i="20"/>
  <c r="BZ143" i="20"/>
  <c r="BZ144" i="20"/>
  <c r="BZ145" i="20"/>
  <c r="BZ146" i="20"/>
  <c r="BZ147" i="20"/>
  <c r="BZ148" i="20"/>
  <c r="BZ149" i="20"/>
  <c r="BZ150" i="20"/>
  <c r="BZ151" i="20"/>
  <c r="BZ152" i="20"/>
  <c r="BZ153" i="20"/>
  <c r="BZ154" i="20"/>
  <c r="BZ155" i="20"/>
  <c r="BZ156" i="20"/>
  <c r="BZ157" i="20"/>
  <c r="BZ158" i="20"/>
  <c r="BZ159" i="20"/>
  <c r="BZ160" i="20"/>
  <c r="BZ161" i="20"/>
  <c r="BZ162" i="20"/>
  <c r="BZ163" i="20"/>
  <c r="BZ164" i="20"/>
  <c r="BZ165" i="20"/>
  <c r="BZ166" i="20"/>
  <c r="BZ167" i="20"/>
  <c r="BZ168" i="20"/>
  <c r="BZ169" i="20"/>
  <c r="BZ170" i="20"/>
  <c r="BZ171" i="20"/>
  <c r="BZ172" i="20"/>
  <c r="BZ173" i="20"/>
  <c r="BZ174" i="20"/>
  <c r="BZ175" i="20"/>
  <c r="BZ176" i="20"/>
  <c r="BZ177" i="20"/>
  <c r="BZ178" i="20"/>
  <c r="BZ179" i="20"/>
  <c r="BZ180" i="20"/>
  <c r="BZ181" i="20"/>
  <c r="BZ182" i="20"/>
  <c r="BZ183" i="20"/>
  <c r="BZ184" i="20"/>
  <c r="BZ185" i="20"/>
  <c r="BZ186" i="20"/>
  <c r="BZ187" i="20"/>
  <c r="BZ188" i="20"/>
  <c r="BZ189" i="20"/>
  <c r="BZ190" i="20"/>
  <c r="BZ191" i="20"/>
  <c r="BZ192" i="20"/>
  <c r="BZ193" i="20"/>
  <c r="BZ194" i="20"/>
  <c r="BZ195" i="20"/>
  <c r="BZ196" i="20"/>
  <c r="BZ197" i="20"/>
  <c r="BZ198" i="20"/>
  <c r="BZ199" i="20"/>
  <c r="BZ200" i="20"/>
  <c r="BZ201" i="20"/>
  <c r="BZ202" i="20"/>
  <c r="BZ203" i="20"/>
  <c r="BZ204" i="20"/>
  <c r="BZ205" i="20"/>
  <c r="BZ206" i="20"/>
  <c r="BZ207" i="20"/>
  <c r="BZ208" i="20"/>
  <c r="BZ209" i="20"/>
  <c r="BZ210" i="20"/>
  <c r="BZ211" i="20"/>
  <c r="BZ212" i="20"/>
  <c r="BZ213" i="20"/>
  <c r="BZ214" i="20"/>
  <c r="BZ215" i="20"/>
  <c r="BZ216" i="20"/>
  <c r="BZ217" i="20"/>
  <c r="BZ218" i="20"/>
  <c r="BZ219" i="20"/>
  <c r="BZ220" i="20"/>
  <c r="BZ221" i="20"/>
  <c r="BZ222" i="20"/>
  <c r="BZ223" i="20"/>
  <c r="BZ224" i="20"/>
  <c r="BZ225" i="20"/>
  <c r="BZ226" i="20"/>
  <c r="BZ227" i="20"/>
  <c r="BZ228" i="20"/>
  <c r="BZ229" i="20"/>
  <c r="BZ230" i="20"/>
  <c r="BZ231" i="20"/>
  <c r="BZ232" i="20"/>
  <c r="BZ233" i="20"/>
  <c r="BZ234" i="20"/>
  <c r="BZ235" i="20"/>
  <c r="BZ236" i="20"/>
  <c r="BZ237" i="20"/>
  <c r="BZ238" i="20"/>
  <c r="BZ239" i="20"/>
  <c r="BZ240" i="20"/>
  <c r="BZ241" i="20"/>
  <c r="BZ242" i="20"/>
  <c r="BZ243" i="20"/>
  <c r="BZ244" i="20"/>
  <c r="BZ245" i="20"/>
  <c r="BZ246" i="20"/>
  <c r="BZ247" i="20"/>
  <c r="BZ248" i="20"/>
  <c r="BZ249" i="20"/>
  <c r="BZ250" i="20"/>
  <c r="BZ251" i="20"/>
  <c r="BZ252" i="20"/>
  <c r="BZ253" i="20"/>
  <c r="BZ254" i="20"/>
  <c r="BZ255" i="20"/>
  <c r="BZ256" i="20"/>
  <c r="BZ257" i="20"/>
  <c r="BZ258" i="20"/>
  <c r="BZ259" i="20"/>
  <c r="BZ260" i="20"/>
  <c r="BZ261" i="20"/>
  <c r="BZ262" i="20"/>
  <c r="BZ263" i="20"/>
  <c r="BZ264" i="20"/>
  <c r="BZ265" i="20"/>
  <c r="BZ266" i="20"/>
  <c r="BZ267" i="20"/>
  <c r="BZ268" i="20"/>
  <c r="BZ269" i="20"/>
  <c r="BZ270" i="20"/>
  <c r="BZ271" i="20"/>
  <c r="BZ272" i="20"/>
  <c r="BZ273" i="20"/>
  <c r="BZ274" i="20"/>
  <c r="BZ275" i="20"/>
  <c r="BZ276" i="20"/>
  <c r="BZ277" i="20"/>
  <c r="BZ278" i="20"/>
  <c r="BZ279" i="20"/>
  <c r="BZ280" i="20"/>
  <c r="BZ281" i="20"/>
  <c r="BZ282" i="20"/>
  <c r="BZ283" i="20"/>
  <c r="BZ284" i="20"/>
  <c r="BZ285" i="20"/>
  <c r="BZ286" i="20"/>
  <c r="BZ287" i="20"/>
  <c r="BZ288" i="20"/>
  <c r="BZ289" i="20"/>
  <c r="BZ290" i="20"/>
  <c r="BZ291" i="20"/>
  <c r="BZ292" i="20"/>
  <c r="BZ293" i="20"/>
  <c r="BZ294" i="20"/>
  <c r="BZ295" i="20"/>
  <c r="BZ296" i="20"/>
  <c r="BZ297" i="20"/>
  <c r="BZ298" i="20"/>
  <c r="BZ299" i="20"/>
  <c r="BZ300" i="20"/>
  <c r="BZ301" i="20"/>
  <c r="BZ302" i="20"/>
  <c r="BZ303" i="20"/>
  <c r="BZ304" i="20"/>
  <c r="BZ305" i="20"/>
  <c r="BZ306" i="20"/>
  <c r="BZ307" i="20"/>
  <c r="BZ308" i="20"/>
  <c r="BZ309" i="20"/>
  <c r="BZ310" i="20"/>
  <c r="BZ311" i="20"/>
  <c r="BZ312" i="20"/>
  <c r="BZ313" i="20"/>
  <c r="BZ314" i="20"/>
  <c r="BZ315" i="20"/>
  <c r="BZ316" i="20"/>
  <c r="BZ317" i="20"/>
  <c r="BZ318" i="20"/>
  <c r="BZ319" i="20"/>
  <c r="BZ320" i="20"/>
  <c r="BZ321" i="20"/>
  <c r="BZ322" i="20"/>
  <c r="BZ323" i="20"/>
  <c r="BZ324" i="20"/>
  <c r="BZ325" i="20"/>
  <c r="BZ326" i="20"/>
  <c r="BZ327" i="20"/>
  <c r="BZ328" i="20"/>
  <c r="BZ329" i="20"/>
  <c r="BZ330" i="20"/>
  <c r="BZ331" i="20"/>
  <c r="BZ332" i="20"/>
  <c r="BZ333" i="20"/>
  <c r="BZ334" i="20"/>
  <c r="BZ335" i="20"/>
  <c r="BZ336" i="20"/>
  <c r="BZ337" i="20"/>
  <c r="BZ338" i="20"/>
  <c r="BZ339" i="20"/>
  <c r="BZ340" i="20"/>
  <c r="BZ341" i="20"/>
  <c r="BZ342" i="20"/>
  <c r="BZ343" i="20"/>
  <c r="BZ344" i="20"/>
  <c r="BZ345" i="20"/>
  <c r="BZ346" i="20"/>
  <c r="BZ347" i="20"/>
  <c r="BZ348" i="20"/>
  <c r="BZ349" i="20"/>
  <c r="BZ350" i="20"/>
  <c r="BZ351" i="20"/>
  <c r="BZ352" i="20"/>
  <c r="BZ353" i="20"/>
  <c r="BZ354" i="20"/>
  <c r="BZ355" i="20"/>
  <c r="BZ356" i="20"/>
  <c r="BZ357" i="20"/>
  <c r="BZ358" i="20"/>
  <c r="BZ359" i="20"/>
  <c r="BZ360" i="20"/>
  <c r="BZ361" i="20"/>
  <c r="BZ362" i="20"/>
  <c r="BZ363" i="20"/>
  <c r="BZ364" i="20"/>
  <c r="BZ365" i="20"/>
  <c r="BZ366" i="20"/>
  <c r="BZ367" i="20"/>
  <c r="BZ368" i="20"/>
  <c r="BZ369" i="20"/>
  <c r="BZ370" i="20"/>
  <c r="BZ371" i="20"/>
  <c r="BZ372" i="20"/>
  <c r="BZ373" i="20"/>
  <c r="BZ374" i="20"/>
  <c r="BZ375" i="20"/>
  <c r="BZ376" i="20"/>
  <c r="BZ377" i="20"/>
  <c r="BZ378" i="20"/>
  <c r="BZ379" i="20"/>
  <c r="BZ380" i="20"/>
  <c r="BZ381" i="20"/>
  <c r="BZ382" i="20"/>
  <c r="BZ383" i="20"/>
  <c r="BZ384" i="20"/>
  <c r="BZ385" i="20"/>
  <c r="BZ386" i="20"/>
  <c r="BZ387" i="20"/>
  <c r="BZ388" i="20"/>
  <c r="BZ389" i="20"/>
  <c r="BZ390" i="20"/>
  <c r="BZ391" i="20"/>
  <c r="BZ392" i="20"/>
  <c r="BZ393" i="20"/>
  <c r="BZ394" i="20"/>
  <c r="BZ395" i="20"/>
  <c r="BZ396" i="20"/>
  <c r="BZ397" i="20"/>
  <c r="BZ398" i="20"/>
  <c r="BZ399" i="20"/>
  <c r="BZ400" i="20"/>
  <c r="BZ401" i="20"/>
  <c r="BZ402" i="20"/>
  <c r="BZ403" i="20"/>
  <c r="BZ404" i="20"/>
  <c r="BZ405" i="20"/>
  <c r="BZ406" i="20"/>
  <c r="BZ407" i="20"/>
  <c r="BZ408" i="20"/>
  <c r="BZ409" i="20"/>
  <c r="BZ410" i="20"/>
  <c r="BZ411" i="20"/>
  <c r="BZ412" i="20"/>
  <c r="BZ413" i="20"/>
  <c r="BZ414" i="20"/>
  <c r="BZ415" i="20"/>
  <c r="BZ416" i="20"/>
  <c r="BZ417" i="20"/>
  <c r="BZ418" i="20"/>
  <c r="BZ419" i="20"/>
  <c r="BZ420" i="20"/>
  <c r="BZ421" i="20"/>
  <c r="BZ422" i="20"/>
  <c r="BZ423" i="20"/>
  <c r="BZ424" i="20"/>
  <c r="BZ425" i="20"/>
  <c r="BZ426" i="20"/>
  <c r="BZ427" i="20"/>
  <c r="BZ428" i="20"/>
  <c r="BZ429" i="20"/>
  <c r="BZ430" i="20"/>
  <c r="BZ431" i="20"/>
  <c r="BZ432" i="20"/>
  <c r="BZ433" i="20"/>
  <c r="BZ434" i="20"/>
  <c r="BZ435" i="20"/>
  <c r="BZ436" i="20"/>
  <c r="BZ437" i="20"/>
  <c r="BZ438" i="20"/>
  <c r="BZ439" i="20"/>
  <c r="BZ440" i="20"/>
  <c r="BZ441" i="20"/>
  <c r="BZ442" i="20"/>
  <c r="BZ443" i="20"/>
  <c r="BZ444" i="20"/>
  <c r="BZ445" i="20"/>
  <c r="BZ446" i="20"/>
  <c r="BZ447" i="20"/>
  <c r="BZ448" i="20"/>
  <c r="BZ449" i="20"/>
  <c r="BZ450" i="20"/>
  <c r="BZ451" i="20"/>
  <c r="BZ452" i="20"/>
  <c r="BZ453" i="20"/>
  <c r="BZ454" i="20"/>
  <c r="BZ455" i="20"/>
  <c r="BZ456" i="20"/>
  <c r="BZ457" i="20"/>
  <c r="BZ458" i="20"/>
  <c r="BZ459" i="20"/>
  <c r="BZ460" i="20"/>
  <c r="BZ461" i="20"/>
  <c r="BZ462" i="20"/>
  <c r="BZ463" i="20"/>
  <c r="BZ464" i="20"/>
  <c r="BZ465" i="20"/>
  <c r="BZ466" i="20"/>
  <c r="BZ467" i="20"/>
  <c r="BZ468" i="20"/>
  <c r="BZ469" i="20"/>
  <c r="BZ470" i="20"/>
  <c r="BZ471" i="20"/>
  <c r="BZ472" i="20"/>
  <c r="BZ473" i="20"/>
  <c r="BZ474" i="20"/>
  <c r="BZ475" i="20"/>
  <c r="BZ476" i="20"/>
  <c r="BZ477" i="20"/>
  <c r="BZ478" i="20"/>
  <c r="BZ479" i="20"/>
  <c r="BZ480" i="20"/>
  <c r="BZ481" i="20"/>
  <c r="BZ482" i="20"/>
  <c r="BZ483" i="20"/>
  <c r="BZ484" i="20"/>
  <c r="BZ485" i="20"/>
  <c r="BZ486" i="20"/>
  <c r="BZ487" i="20"/>
  <c r="BZ488" i="20"/>
  <c r="BZ489" i="20"/>
  <c r="BZ490" i="20"/>
  <c r="BZ491" i="20"/>
  <c r="BZ492" i="20"/>
  <c r="BZ493" i="20"/>
  <c r="BZ494" i="20"/>
  <c r="BZ495" i="20"/>
  <c r="BZ496" i="20"/>
  <c r="BZ497" i="20"/>
  <c r="BZ498" i="20"/>
  <c r="BZ499" i="20"/>
  <c r="BZ500" i="20"/>
  <c r="BZ501" i="20"/>
  <c r="BZ502" i="20"/>
  <c r="BZ503" i="20"/>
  <c r="BZ504" i="20"/>
  <c r="BZ505" i="20"/>
  <c r="BZ506" i="20"/>
  <c r="BZ507" i="20"/>
  <c r="BZ508" i="20"/>
  <c r="BZ509" i="20"/>
  <c r="BZ510" i="20"/>
  <c r="BZ511" i="20"/>
  <c r="BZ512" i="20"/>
  <c r="BZ513" i="20"/>
  <c r="BZ514" i="20"/>
  <c r="BZ515" i="20"/>
  <c r="BZ516" i="20"/>
  <c r="BZ517" i="20"/>
  <c r="BZ518" i="20"/>
  <c r="BZ519" i="20"/>
  <c r="BZ520" i="20"/>
  <c r="BZ521" i="20"/>
  <c r="BZ522" i="20"/>
  <c r="BZ523" i="20"/>
  <c r="BZ524" i="20"/>
  <c r="BZ525" i="20"/>
  <c r="BZ526" i="20"/>
  <c r="BZ527" i="20"/>
  <c r="BZ528" i="20"/>
  <c r="BZ529" i="20"/>
  <c r="BZ530" i="20"/>
  <c r="BZ531" i="20"/>
  <c r="BZ532" i="20"/>
  <c r="BZ533" i="20"/>
  <c r="BZ534" i="20"/>
  <c r="BZ535" i="20"/>
  <c r="BZ536" i="20"/>
  <c r="BZ537" i="20"/>
  <c r="BZ538" i="20"/>
  <c r="BZ539" i="20"/>
  <c r="BZ540" i="20"/>
  <c r="BZ541" i="20"/>
  <c r="BZ542" i="20"/>
  <c r="BZ543" i="20"/>
  <c r="BZ544" i="20"/>
  <c r="BZ545" i="20"/>
  <c r="BZ546" i="20"/>
  <c r="BZ547" i="20"/>
  <c r="BZ548" i="20"/>
  <c r="BZ549" i="20"/>
  <c r="BZ550" i="20"/>
  <c r="BZ551" i="20"/>
  <c r="BZ552" i="20"/>
  <c r="BZ553" i="20"/>
  <c r="BZ554" i="20"/>
  <c r="BZ555" i="20"/>
  <c r="BZ556" i="20"/>
  <c r="BZ557" i="20"/>
  <c r="BZ558" i="20"/>
  <c r="BZ559" i="20"/>
  <c r="BZ560" i="20"/>
  <c r="BZ561" i="20"/>
  <c r="BZ562" i="20"/>
  <c r="BZ563" i="20"/>
  <c r="BZ564" i="20"/>
  <c r="BZ565" i="20"/>
  <c r="BY2" i="20"/>
  <c r="BY3" i="20"/>
  <c r="BY4" i="20"/>
  <c r="BY5" i="20"/>
  <c r="BY6" i="20"/>
  <c r="BY7" i="20"/>
  <c r="BY8" i="20"/>
  <c r="BY9" i="20"/>
  <c r="BY10" i="20"/>
  <c r="BY11" i="20"/>
  <c r="BY12" i="20"/>
  <c r="BY13" i="20"/>
  <c r="BY14" i="20"/>
  <c r="BY15" i="20"/>
  <c r="BY16" i="20"/>
  <c r="BY17" i="20"/>
  <c r="BY18" i="20"/>
  <c r="BY19" i="20"/>
  <c r="BY20" i="20"/>
  <c r="BY21" i="20"/>
  <c r="BY22" i="20"/>
  <c r="BY23" i="20"/>
  <c r="BY24" i="20"/>
  <c r="BY25" i="20"/>
  <c r="BY26" i="20"/>
  <c r="BY27" i="20"/>
  <c r="BY28" i="20"/>
  <c r="BY29" i="20"/>
  <c r="BY30" i="20"/>
  <c r="BY31" i="20"/>
  <c r="BY32" i="20"/>
  <c r="BY33" i="20"/>
  <c r="BY34" i="20"/>
  <c r="BY35" i="20"/>
  <c r="BY36" i="20"/>
  <c r="BY37" i="20"/>
  <c r="BY38" i="20"/>
  <c r="BY39" i="20"/>
  <c r="BY40" i="20"/>
  <c r="BY41" i="20"/>
  <c r="BY42" i="20"/>
  <c r="BY43" i="20"/>
  <c r="BY44" i="20"/>
  <c r="BY45" i="20"/>
  <c r="BY46" i="20"/>
  <c r="BY47" i="20"/>
  <c r="BY48" i="20"/>
  <c r="BY49" i="20"/>
  <c r="BY50" i="20"/>
  <c r="BY51" i="20"/>
  <c r="BY52" i="20"/>
  <c r="BY53" i="20"/>
  <c r="BY54" i="20"/>
  <c r="BY55" i="20"/>
  <c r="BY56" i="20"/>
  <c r="BY57" i="20"/>
  <c r="BY58" i="20"/>
  <c r="BY59" i="20"/>
  <c r="BY60" i="20"/>
  <c r="BY61" i="20"/>
  <c r="BY62" i="20"/>
  <c r="BY63" i="20"/>
  <c r="BY64" i="20"/>
  <c r="BY65" i="20"/>
  <c r="BY66" i="20"/>
  <c r="BY67" i="20"/>
  <c r="BY68" i="20"/>
  <c r="BY69" i="20"/>
  <c r="BY70" i="20"/>
  <c r="BY71" i="20"/>
  <c r="BY72" i="20"/>
  <c r="BY73" i="20"/>
  <c r="BY74" i="20"/>
  <c r="BY75" i="20"/>
  <c r="BY76" i="20"/>
  <c r="BY77" i="20"/>
  <c r="BY78" i="20"/>
  <c r="BY79" i="20"/>
  <c r="BY80" i="20"/>
  <c r="BY81" i="20"/>
  <c r="BY82" i="20"/>
  <c r="BY83" i="20"/>
  <c r="BY84" i="20"/>
  <c r="BY85" i="20"/>
  <c r="BY86" i="20"/>
  <c r="BY87" i="20"/>
  <c r="BY88" i="20"/>
  <c r="BY89" i="20"/>
  <c r="BY90" i="20"/>
  <c r="BY91" i="20"/>
  <c r="BY92" i="20"/>
  <c r="BY93" i="20"/>
  <c r="BY94" i="20"/>
  <c r="BY95" i="20"/>
  <c r="BY96" i="20"/>
  <c r="BY97" i="20"/>
  <c r="BY98" i="20"/>
  <c r="BY99" i="20"/>
  <c r="BY100" i="20"/>
  <c r="BY101" i="20"/>
  <c r="BY102" i="20"/>
  <c r="BY103" i="20"/>
  <c r="BY104" i="20"/>
  <c r="BY105" i="20"/>
  <c r="BY106" i="20"/>
  <c r="BY107" i="20"/>
  <c r="BY108" i="20"/>
  <c r="BY109" i="20"/>
  <c r="BY110" i="20"/>
  <c r="BY111" i="20"/>
  <c r="BY112" i="20"/>
  <c r="BY113" i="20"/>
  <c r="BY114" i="20"/>
  <c r="BY115" i="20"/>
  <c r="BY116" i="20"/>
  <c r="BY117" i="20"/>
  <c r="BY118" i="20"/>
  <c r="BY119" i="20"/>
  <c r="BY120" i="20"/>
  <c r="BY121" i="20"/>
  <c r="BY122" i="20"/>
  <c r="BY123" i="20"/>
  <c r="BY124" i="20"/>
  <c r="BY125" i="20"/>
  <c r="BY126" i="20"/>
  <c r="BY127" i="20"/>
  <c r="BY128" i="20"/>
  <c r="BY129" i="20"/>
  <c r="BY130" i="20"/>
  <c r="BY131" i="20"/>
  <c r="BY132" i="20"/>
  <c r="BY133" i="20"/>
  <c r="BY134" i="20"/>
  <c r="BY135" i="20"/>
  <c r="BY136" i="20"/>
  <c r="BY137" i="20"/>
  <c r="BY138" i="20"/>
  <c r="BY139" i="20"/>
  <c r="BY140" i="20"/>
  <c r="BY141" i="20"/>
  <c r="BY142" i="20"/>
  <c r="BY143" i="20"/>
  <c r="BY144" i="20"/>
  <c r="BY145" i="20"/>
  <c r="BY146" i="20"/>
  <c r="BY147" i="20"/>
  <c r="BY148" i="20"/>
  <c r="BY149" i="20"/>
  <c r="BY150" i="20"/>
  <c r="BY151" i="20"/>
  <c r="BY152" i="20"/>
  <c r="BY153" i="20"/>
  <c r="BY154" i="20"/>
  <c r="BY155" i="20"/>
  <c r="BY156" i="20"/>
  <c r="BY157" i="20"/>
  <c r="BY158" i="20"/>
  <c r="BY159" i="20"/>
  <c r="BY160" i="20"/>
  <c r="BY161" i="20"/>
  <c r="BY162" i="20"/>
  <c r="BY163" i="20"/>
  <c r="BY164" i="20"/>
  <c r="BY165" i="20"/>
  <c r="BY166" i="20"/>
  <c r="BY167" i="20"/>
  <c r="BY168" i="20"/>
  <c r="BY169" i="20"/>
  <c r="BY170" i="20"/>
  <c r="BY171" i="20"/>
  <c r="BY172" i="20"/>
  <c r="BY173" i="20"/>
  <c r="BY174" i="20"/>
  <c r="BY175" i="20"/>
  <c r="BY176" i="20"/>
  <c r="BY177" i="20"/>
  <c r="BY178" i="20"/>
  <c r="BY179" i="20"/>
  <c r="BY180" i="20"/>
  <c r="BY181" i="20"/>
  <c r="BY182" i="20"/>
  <c r="BY183" i="20"/>
  <c r="BY184" i="20"/>
  <c r="BY185" i="20"/>
  <c r="BY186" i="20"/>
  <c r="BY187" i="20"/>
  <c r="BY188" i="20"/>
  <c r="BY189" i="20"/>
  <c r="BY190" i="20"/>
  <c r="BY191" i="20"/>
  <c r="BY192" i="20"/>
  <c r="BY193" i="20"/>
  <c r="BY194" i="20"/>
  <c r="BY195" i="20"/>
  <c r="BY196" i="20"/>
  <c r="BY197" i="20"/>
  <c r="BY198" i="20"/>
  <c r="BY199" i="20"/>
  <c r="BY200" i="20"/>
  <c r="BY201" i="20"/>
  <c r="BY202" i="20"/>
  <c r="BY203" i="20"/>
  <c r="BY204" i="20"/>
  <c r="BY205" i="20"/>
  <c r="BY206" i="20"/>
  <c r="BY207" i="20"/>
  <c r="BY208" i="20"/>
  <c r="BY209" i="20"/>
  <c r="BY210" i="20"/>
  <c r="BY211" i="20"/>
  <c r="BY212" i="20"/>
  <c r="BY213" i="20"/>
  <c r="BY214" i="20"/>
  <c r="BY215" i="20"/>
  <c r="BY216" i="20"/>
  <c r="BY217" i="20"/>
  <c r="BY218" i="20"/>
  <c r="BY219" i="20"/>
  <c r="BY220" i="20"/>
  <c r="BY221" i="20"/>
  <c r="BY222" i="20"/>
  <c r="BY223" i="20"/>
  <c r="BY224" i="20"/>
  <c r="BY225" i="20"/>
  <c r="BY226" i="20"/>
  <c r="BY227" i="20"/>
  <c r="BY228" i="20"/>
  <c r="BY229" i="20"/>
  <c r="BY230" i="20"/>
  <c r="BY231" i="20"/>
  <c r="BY232" i="20"/>
  <c r="BY233" i="20"/>
  <c r="BY234" i="20"/>
  <c r="BY235" i="20"/>
  <c r="BY236" i="20"/>
  <c r="BY237" i="20"/>
  <c r="BY238" i="20"/>
  <c r="BY239" i="20"/>
  <c r="BY240" i="20"/>
  <c r="BY241" i="20"/>
  <c r="BY242" i="20"/>
  <c r="BY243" i="20"/>
  <c r="BY244" i="20"/>
  <c r="BY245" i="20"/>
  <c r="BY246" i="20"/>
  <c r="BY247" i="20"/>
  <c r="BY248" i="20"/>
  <c r="BY249" i="20"/>
  <c r="BY250" i="20"/>
  <c r="BY251" i="20"/>
  <c r="BY252" i="20"/>
  <c r="BY253" i="20"/>
  <c r="BY254" i="20"/>
  <c r="BY255" i="20"/>
  <c r="BY256" i="20"/>
  <c r="BY257" i="20"/>
  <c r="BY258" i="20"/>
  <c r="BY259" i="20"/>
  <c r="BY260" i="20"/>
  <c r="BY261" i="20"/>
  <c r="BY262" i="20"/>
  <c r="BY263" i="20"/>
  <c r="BY264" i="20"/>
  <c r="BY265" i="20"/>
  <c r="BY266" i="20"/>
  <c r="BY267" i="20"/>
  <c r="BY268" i="20"/>
  <c r="BY269" i="20"/>
  <c r="BY270" i="20"/>
  <c r="BY271" i="20"/>
  <c r="BY272" i="20"/>
  <c r="BY273" i="20"/>
  <c r="BY274" i="20"/>
  <c r="BY275" i="20"/>
  <c r="BY276" i="20"/>
  <c r="BY277" i="20"/>
  <c r="BY278" i="20"/>
  <c r="BY279" i="20"/>
  <c r="BY280" i="20"/>
  <c r="BY281" i="20"/>
  <c r="BY282" i="20"/>
  <c r="BY283" i="20"/>
  <c r="BY284" i="20"/>
  <c r="BY285" i="20"/>
  <c r="BY286" i="20"/>
  <c r="BY287" i="20"/>
  <c r="BY288" i="20"/>
  <c r="BY289" i="20"/>
  <c r="BY290" i="20"/>
  <c r="BY291" i="20"/>
  <c r="BY292" i="20"/>
  <c r="BY293" i="20"/>
  <c r="BY294" i="20"/>
  <c r="BY295" i="20"/>
  <c r="BY296" i="20"/>
  <c r="BY297" i="20"/>
  <c r="BY298" i="20"/>
  <c r="BY299" i="20"/>
  <c r="BY300" i="20"/>
  <c r="BY301" i="20"/>
  <c r="BY302" i="20"/>
  <c r="BY303" i="20"/>
  <c r="BY304" i="20"/>
  <c r="BY305" i="20"/>
  <c r="BY306" i="20"/>
  <c r="BY307" i="20"/>
  <c r="BY308" i="20"/>
  <c r="BY309" i="20"/>
  <c r="BY310" i="20"/>
  <c r="BY311" i="20"/>
  <c r="BY312" i="20"/>
  <c r="BY313" i="20"/>
  <c r="BY314" i="20"/>
  <c r="BY315" i="20"/>
  <c r="BY316" i="20"/>
  <c r="BY317" i="20"/>
  <c r="BY318" i="20"/>
  <c r="BY319" i="20"/>
  <c r="BY320" i="20"/>
  <c r="BY321" i="20"/>
  <c r="BY322" i="20"/>
  <c r="BY323" i="20"/>
  <c r="BY324" i="20"/>
  <c r="BY325" i="20"/>
  <c r="BY326" i="20"/>
  <c r="BY327" i="20"/>
  <c r="BY328" i="20"/>
  <c r="BY329" i="20"/>
  <c r="BY330" i="20"/>
  <c r="BY331" i="20"/>
  <c r="BY332" i="20"/>
  <c r="BY333" i="20"/>
  <c r="BY334" i="20"/>
  <c r="BY335" i="20"/>
  <c r="BY336" i="20"/>
  <c r="BY337" i="20"/>
  <c r="BY338" i="20"/>
  <c r="BY339" i="20"/>
  <c r="BY340" i="20"/>
  <c r="BY341" i="20"/>
  <c r="BY342" i="20"/>
  <c r="BY343" i="20"/>
  <c r="BY344" i="20"/>
  <c r="BY345" i="20"/>
  <c r="BY346" i="20"/>
  <c r="BY347" i="20"/>
  <c r="BY348" i="20"/>
  <c r="BY349" i="20"/>
  <c r="BY350" i="20"/>
  <c r="BY351" i="20"/>
  <c r="BY352" i="20"/>
  <c r="BY353" i="20"/>
  <c r="BY354" i="20"/>
  <c r="BY355" i="20"/>
  <c r="BY356" i="20"/>
  <c r="BY357" i="20"/>
  <c r="BY358" i="20"/>
  <c r="BY359" i="20"/>
  <c r="BY360" i="20"/>
  <c r="BY361" i="20"/>
  <c r="BY362" i="20"/>
  <c r="BY363" i="20"/>
  <c r="BY364" i="20"/>
  <c r="BY365" i="20"/>
  <c r="BY366" i="20"/>
  <c r="BY367" i="20"/>
  <c r="BY368" i="20"/>
  <c r="BY369" i="20"/>
  <c r="BY370" i="20"/>
  <c r="BY371" i="20"/>
  <c r="BY372" i="20"/>
  <c r="BY373" i="20"/>
  <c r="BY374" i="20"/>
  <c r="BY375" i="20"/>
  <c r="BY376" i="20"/>
  <c r="BY377" i="20"/>
  <c r="BY378" i="20"/>
  <c r="BY379" i="20"/>
  <c r="BY380" i="20"/>
  <c r="BY381" i="20"/>
  <c r="BY382" i="20"/>
  <c r="BY383" i="20"/>
  <c r="BY384" i="20"/>
  <c r="BY385" i="20"/>
  <c r="BY386" i="20"/>
  <c r="BY387" i="20"/>
  <c r="BY388" i="20"/>
  <c r="BY389" i="20"/>
  <c r="BY390" i="20"/>
  <c r="BY391" i="20"/>
  <c r="BY392" i="20"/>
  <c r="BY393" i="20"/>
  <c r="BY394" i="20"/>
  <c r="BY395" i="20"/>
  <c r="BY396" i="20"/>
  <c r="BY397" i="20"/>
  <c r="BY398" i="20"/>
  <c r="BY399" i="20"/>
  <c r="BY400" i="20"/>
  <c r="BY401" i="20"/>
  <c r="BY402" i="20"/>
  <c r="BY403" i="20"/>
  <c r="BY404" i="20"/>
  <c r="BY405" i="20"/>
  <c r="BY406" i="20"/>
  <c r="BY407" i="20"/>
  <c r="BY408" i="20"/>
  <c r="BY409" i="20"/>
  <c r="BY410" i="20"/>
  <c r="BY411" i="20"/>
  <c r="BY412" i="20"/>
  <c r="BY413" i="20"/>
  <c r="BY414" i="20"/>
  <c r="BY415" i="20"/>
  <c r="BY416" i="20"/>
  <c r="BY417" i="20"/>
  <c r="BY418" i="20"/>
  <c r="BY419" i="20"/>
  <c r="BY420" i="20"/>
  <c r="BY421" i="20"/>
  <c r="BY422" i="20"/>
  <c r="BY423" i="20"/>
  <c r="BY424" i="20"/>
  <c r="BY425" i="20"/>
  <c r="BY426" i="20"/>
  <c r="BY427" i="20"/>
  <c r="BY428" i="20"/>
  <c r="BY429" i="20"/>
  <c r="BY430" i="20"/>
  <c r="BY431" i="20"/>
  <c r="BY432" i="20"/>
  <c r="BY433" i="20"/>
  <c r="BY434" i="20"/>
  <c r="BY435" i="20"/>
  <c r="BY436" i="20"/>
  <c r="BY437" i="20"/>
  <c r="BY438" i="20"/>
  <c r="BY439" i="20"/>
  <c r="BY440" i="20"/>
  <c r="BY441" i="20"/>
  <c r="BY442" i="20"/>
  <c r="BY443" i="20"/>
  <c r="BY444" i="20"/>
  <c r="BY445" i="20"/>
  <c r="BY446" i="20"/>
  <c r="BY447" i="20"/>
  <c r="BY448" i="20"/>
  <c r="BY449" i="20"/>
  <c r="BY450" i="20"/>
  <c r="BY451" i="20"/>
  <c r="BY452" i="20"/>
  <c r="BY453" i="20"/>
  <c r="BY454" i="20"/>
  <c r="BY455" i="20"/>
  <c r="BY456" i="20"/>
  <c r="BY457" i="20"/>
  <c r="BY458" i="20"/>
  <c r="BY459" i="20"/>
  <c r="BY460" i="20"/>
  <c r="BY461" i="20"/>
  <c r="BY462" i="20"/>
  <c r="BY463" i="20"/>
  <c r="BY464" i="20"/>
  <c r="BY465" i="20"/>
  <c r="BY466" i="20"/>
  <c r="BY467" i="20"/>
  <c r="BY468" i="20"/>
  <c r="BY469" i="20"/>
  <c r="BY470" i="20"/>
  <c r="BY471" i="20"/>
  <c r="BY472" i="20"/>
  <c r="BY473" i="20"/>
  <c r="BY474" i="20"/>
  <c r="BY475" i="20"/>
  <c r="BY476" i="20"/>
  <c r="BY477" i="20"/>
  <c r="BY478" i="20"/>
  <c r="BY479" i="20"/>
  <c r="BY480" i="20"/>
  <c r="BY481" i="20"/>
  <c r="BY482" i="20"/>
  <c r="BY483" i="20"/>
  <c r="BY484" i="20"/>
  <c r="BY485" i="20"/>
  <c r="BY486" i="20"/>
  <c r="BY487" i="20"/>
  <c r="BY488" i="20"/>
  <c r="BY489" i="20"/>
  <c r="BY490" i="20"/>
  <c r="BY491" i="20"/>
  <c r="BY492" i="20"/>
  <c r="BY493" i="20"/>
  <c r="BY494" i="20"/>
  <c r="BY495" i="20"/>
  <c r="BY496" i="20"/>
  <c r="BY497" i="20"/>
  <c r="BY498" i="20"/>
  <c r="BY499" i="20"/>
  <c r="BY500" i="20"/>
  <c r="BY501" i="20"/>
  <c r="BY502" i="20"/>
  <c r="BY503" i="20"/>
  <c r="BY504" i="20"/>
  <c r="BY505" i="20"/>
  <c r="BY506" i="20"/>
  <c r="BY507" i="20"/>
  <c r="BY508" i="20"/>
  <c r="BY509" i="20"/>
  <c r="BY510" i="20"/>
  <c r="BY511" i="20"/>
  <c r="BY512" i="20"/>
  <c r="BY513" i="20"/>
  <c r="BY514" i="20"/>
  <c r="BY515" i="20"/>
  <c r="BY516" i="20"/>
  <c r="BY517" i="20"/>
  <c r="BY518" i="20"/>
  <c r="BY519" i="20"/>
  <c r="BY520" i="20"/>
  <c r="BY521" i="20"/>
  <c r="BY522" i="20"/>
  <c r="BY523" i="20"/>
  <c r="BY524" i="20"/>
  <c r="BY525" i="20"/>
  <c r="BY526" i="20"/>
  <c r="BY527" i="20"/>
  <c r="BY528" i="20"/>
  <c r="BY529" i="20"/>
  <c r="BY530" i="20"/>
  <c r="BY531" i="20"/>
  <c r="BY532" i="20"/>
  <c r="BY533" i="20"/>
  <c r="BY534" i="20"/>
  <c r="BY535" i="20"/>
  <c r="BY536" i="20"/>
  <c r="BY537" i="20"/>
  <c r="BY538" i="20"/>
  <c r="BY539" i="20"/>
  <c r="BY540" i="20"/>
  <c r="BY541" i="20"/>
  <c r="BY542" i="20"/>
  <c r="BY543" i="20"/>
  <c r="BY544" i="20"/>
  <c r="BY545" i="20"/>
  <c r="BY546" i="20"/>
  <c r="BY547" i="20"/>
  <c r="BY548" i="20"/>
  <c r="BY549" i="20"/>
  <c r="BY550" i="20"/>
  <c r="BY551" i="20"/>
  <c r="BY552" i="20"/>
  <c r="BY553" i="20"/>
  <c r="BY554" i="20"/>
  <c r="BY555" i="20"/>
  <c r="BY556" i="20"/>
  <c r="BY557" i="20"/>
  <c r="BY558" i="20"/>
  <c r="BY559" i="20"/>
  <c r="BY560" i="20"/>
  <c r="BY561" i="20"/>
  <c r="BY562" i="20"/>
  <c r="BY563" i="20"/>
  <c r="BY564" i="20"/>
  <c r="BY565" i="20"/>
  <c r="BX2" i="20"/>
  <c r="BX3" i="20"/>
  <c r="BX4" i="20"/>
  <c r="BX5" i="20"/>
  <c r="BX6" i="20"/>
  <c r="BX7" i="20"/>
  <c r="BX8" i="20"/>
  <c r="BX9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X44" i="20"/>
  <c r="BX45" i="20"/>
  <c r="BX46" i="20"/>
  <c r="BX47" i="20"/>
  <c r="BX48" i="20"/>
  <c r="BX49" i="20"/>
  <c r="BX50" i="20"/>
  <c r="BX51" i="20"/>
  <c r="BX52" i="20"/>
  <c r="BX53" i="20"/>
  <c r="BX54" i="20"/>
  <c r="BX55" i="20"/>
  <c r="BX56" i="20"/>
  <c r="BX57" i="20"/>
  <c r="BX58" i="20"/>
  <c r="BX59" i="20"/>
  <c r="BX60" i="20"/>
  <c r="BX61" i="20"/>
  <c r="BX62" i="20"/>
  <c r="BX63" i="20"/>
  <c r="BX64" i="20"/>
  <c r="BX65" i="20"/>
  <c r="BX66" i="20"/>
  <c r="BX67" i="20"/>
  <c r="BX68" i="20"/>
  <c r="BX69" i="20"/>
  <c r="BX70" i="20"/>
  <c r="BX71" i="20"/>
  <c r="BX72" i="20"/>
  <c r="BX73" i="20"/>
  <c r="BX74" i="20"/>
  <c r="BX75" i="20"/>
  <c r="BX76" i="20"/>
  <c r="BX77" i="20"/>
  <c r="BX78" i="20"/>
  <c r="BX79" i="20"/>
  <c r="BX80" i="20"/>
  <c r="BX81" i="20"/>
  <c r="BX82" i="20"/>
  <c r="BX83" i="20"/>
  <c r="BX84" i="20"/>
  <c r="BX85" i="20"/>
  <c r="BX86" i="20"/>
  <c r="BX87" i="20"/>
  <c r="BX88" i="20"/>
  <c r="BX89" i="20"/>
  <c r="BX90" i="20"/>
  <c r="BX91" i="20"/>
  <c r="BX92" i="20"/>
  <c r="BX93" i="20"/>
  <c r="BX94" i="20"/>
  <c r="BX95" i="20"/>
  <c r="BX96" i="20"/>
  <c r="BX97" i="20"/>
  <c r="BX98" i="20"/>
  <c r="BX99" i="20"/>
  <c r="BX100" i="20"/>
  <c r="BX101" i="20"/>
  <c r="BX102" i="20"/>
  <c r="BX103" i="20"/>
  <c r="BX104" i="20"/>
  <c r="BX105" i="20"/>
  <c r="BX106" i="20"/>
  <c r="BX107" i="20"/>
  <c r="BX108" i="20"/>
  <c r="BX109" i="20"/>
  <c r="BX110" i="20"/>
  <c r="BX111" i="20"/>
  <c r="BX112" i="20"/>
  <c r="BX113" i="20"/>
  <c r="BX114" i="20"/>
  <c r="BX115" i="20"/>
  <c r="BX116" i="20"/>
  <c r="BX117" i="20"/>
  <c r="BX118" i="20"/>
  <c r="BX119" i="20"/>
  <c r="BX120" i="20"/>
  <c r="BX121" i="20"/>
  <c r="BX122" i="20"/>
  <c r="BX123" i="20"/>
  <c r="BX124" i="20"/>
  <c r="BX125" i="20"/>
  <c r="BX126" i="20"/>
  <c r="BX127" i="20"/>
  <c r="BX128" i="20"/>
  <c r="BX129" i="20"/>
  <c r="BX130" i="20"/>
  <c r="BX131" i="20"/>
  <c r="BX132" i="20"/>
  <c r="BX133" i="20"/>
  <c r="BX134" i="20"/>
  <c r="BX135" i="20"/>
  <c r="BX136" i="20"/>
  <c r="BX137" i="20"/>
  <c r="BX138" i="20"/>
  <c r="BX139" i="20"/>
  <c r="BX140" i="20"/>
  <c r="BX141" i="20"/>
  <c r="BX142" i="20"/>
  <c r="BX143" i="20"/>
  <c r="BX144" i="20"/>
  <c r="BX145" i="20"/>
  <c r="BX146" i="20"/>
  <c r="BX147" i="20"/>
  <c r="BX148" i="20"/>
  <c r="BX149" i="20"/>
  <c r="BX150" i="20"/>
  <c r="BX151" i="20"/>
  <c r="BX152" i="20"/>
  <c r="BX153" i="20"/>
  <c r="BX154" i="20"/>
  <c r="BX155" i="20"/>
  <c r="BX156" i="20"/>
  <c r="BX157" i="20"/>
  <c r="BX158" i="20"/>
  <c r="BX159" i="20"/>
  <c r="BX160" i="20"/>
  <c r="BX161" i="20"/>
  <c r="BX162" i="20"/>
  <c r="BX163" i="20"/>
  <c r="BX164" i="20"/>
  <c r="BX165" i="20"/>
  <c r="BX166" i="20"/>
  <c r="BX167" i="20"/>
  <c r="BX168" i="20"/>
  <c r="BX169" i="20"/>
  <c r="BX170" i="20"/>
  <c r="BX171" i="20"/>
  <c r="BX172" i="20"/>
  <c r="BX173" i="20"/>
  <c r="BX174" i="20"/>
  <c r="BX175" i="20"/>
  <c r="BX176" i="20"/>
  <c r="BX177" i="20"/>
  <c r="BX178" i="20"/>
  <c r="BX179" i="20"/>
  <c r="BX180" i="20"/>
  <c r="BX181" i="20"/>
  <c r="BX182" i="20"/>
  <c r="BX183" i="20"/>
  <c r="BX184" i="20"/>
  <c r="BX185" i="20"/>
  <c r="BX186" i="20"/>
  <c r="BX187" i="20"/>
  <c r="BX188" i="20"/>
  <c r="BX189" i="20"/>
  <c r="BX190" i="20"/>
  <c r="BX191" i="20"/>
  <c r="BX192" i="20"/>
  <c r="BX193" i="20"/>
  <c r="BX194" i="20"/>
  <c r="BX195" i="20"/>
  <c r="BX196" i="20"/>
  <c r="BX197" i="20"/>
  <c r="BX198" i="20"/>
  <c r="BX199" i="20"/>
  <c r="BX200" i="20"/>
  <c r="BX201" i="20"/>
  <c r="BX202" i="20"/>
  <c r="BX203" i="20"/>
  <c r="BX204" i="20"/>
  <c r="BX205" i="20"/>
  <c r="BX206" i="20"/>
  <c r="BX207" i="20"/>
  <c r="BX208" i="20"/>
  <c r="BX209" i="20"/>
  <c r="BX210" i="20"/>
  <c r="BX211" i="20"/>
  <c r="BX212" i="20"/>
  <c r="BX213" i="20"/>
  <c r="BX214" i="20"/>
  <c r="BX215" i="20"/>
  <c r="BX216" i="20"/>
  <c r="BX217" i="20"/>
  <c r="BX218" i="20"/>
  <c r="BX219" i="20"/>
  <c r="BX220" i="20"/>
  <c r="BX221" i="20"/>
  <c r="BX222" i="20"/>
  <c r="BX223" i="20"/>
  <c r="BX224" i="20"/>
  <c r="BX225" i="20"/>
  <c r="BX226" i="20"/>
  <c r="BX227" i="20"/>
  <c r="BX228" i="20"/>
  <c r="BX229" i="20"/>
  <c r="BX230" i="20"/>
  <c r="BX231" i="20"/>
  <c r="BX232" i="20"/>
  <c r="BX233" i="20"/>
  <c r="BX234" i="20"/>
  <c r="BX235" i="20"/>
  <c r="BX236" i="20"/>
  <c r="BX237" i="20"/>
  <c r="BX238" i="20"/>
  <c r="BX239" i="20"/>
  <c r="BX240" i="20"/>
  <c r="BX241" i="20"/>
  <c r="BX242" i="20"/>
  <c r="BX243" i="20"/>
  <c r="BX244" i="20"/>
  <c r="BX245" i="20"/>
  <c r="BX246" i="20"/>
  <c r="BX247" i="20"/>
  <c r="BX248" i="20"/>
  <c r="BX249" i="20"/>
  <c r="BX250" i="20"/>
  <c r="BX251" i="20"/>
  <c r="BX252" i="20"/>
  <c r="BX253" i="20"/>
  <c r="BX254" i="20"/>
  <c r="BX255" i="20"/>
  <c r="BX256" i="20"/>
  <c r="BX257" i="20"/>
  <c r="BX258" i="20"/>
  <c r="BX259" i="20"/>
  <c r="BX260" i="20"/>
  <c r="BX261" i="20"/>
  <c r="BX262" i="20"/>
  <c r="BX263" i="20"/>
  <c r="BX264" i="20"/>
  <c r="BX265" i="20"/>
  <c r="BX266" i="20"/>
  <c r="BX267" i="20"/>
  <c r="BX268" i="20"/>
  <c r="BX269" i="20"/>
  <c r="BX270" i="20"/>
  <c r="BX271" i="20"/>
  <c r="BX272" i="20"/>
  <c r="BX273" i="20"/>
  <c r="BX274" i="20"/>
  <c r="BX275" i="20"/>
  <c r="BX276" i="20"/>
  <c r="BX277" i="20"/>
  <c r="BX278" i="20"/>
  <c r="BX279" i="20"/>
  <c r="BX280" i="20"/>
  <c r="BX281" i="20"/>
  <c r="BX282" i="20"/>
  <c r="BX283" i="20"/>
  <c r="BX284" i="20"/>
  <c r="BX285" i="20"/>
  <c r="BX286" i="20"/>
  <c r="BX287" i="20"/>
  <c r="BX288" i="20"/>
  <c r="BX289" i="20"/>
  <c r="BX290" i="20"/>
  <c r="BX291" i="20"/>
  <c r="BX292" i="20"/>
  <c r="BX293" i="20"/>
  <c r="BX294" i="20"/>
  <c r="BX295" i="20"/>
  <c r="BX296" i="20"/>
  <c r="BX297" i="20"/>
  <c r="BX298" i="20"/>
  <c r="BX299" i="20"/>
  <c r="BX300" i="20"/>
  <c r="BX301" i="20"/>
  <c r="BX302" i="20"/>
  <c r="BX303" i="20"/>
  <c r="BX304" i="20"/>
  <c r="BX305" i="20"/>
  <c r="BX306" i="20"/>
  <c r="BX307" i="20"/>
  <c r="BX308" i="20"/>
  <c r="BX309" i="20"/>
  <c r="BX310" i="20"/>
  <c r="BX311" i="20"/>
  <c r="BX312" i="20"/>
  <c r="BX313" i="20"/>
  <c r="BX314" i="20"/>
  <c r="BX315" i="20"/>
  <c r="BX316" i="20"/>
  <c r="BX317" i="20"/>
  <c r="BX318" i="20"/>
  <c r="BX319" i="20"/>
  <c r="BX320" i="20"/>
  <c r="BX321" i="20"/>
  <c r="BX322" i="20"/>
  <c r="BX323" i="20"/>
  <c r="BX324" i="20"/>
  <c r="BX325" i="20"/>
  <c r="BX326" i="20"/>
  <c r="BX327" i="20"/>
  <c r="BX328" i="20"/>
  <c r="BX329" i="20"/>
  <c r="BX330" i="20"/>
  <c r="BX331" i="20"/>
  <c r="BX332" i="20"/>
  <c r="BX333" i="20"/>
  <c r="BX334" i="20"/>
  <c r="BX335" i="20"/>
  <c r="BX336" i="20"/>
  <c r="BX337" i="20"/>
  <c r="BX338" i="20"/>
  <c r="BX339" i="20"/>
  <c r="BX340" i="20"/>
  <c r="BX341" i="20"/>
  <c r="BX342" i="20"/>
  <c r="BX343" i="20"/>
  <c r="BX344" i="20"/>
  <c r="BX345" i="20"/>
  <c r="BX346" i="20"/>
  <c r="BX347" i="20"/>
  <c r="BX348" i="20"/>
  <c r="BX349" i="20"/>
  <c r="BX350" i="20"/>
  <c r="BX351" i="20"/>
  <c r="BX352" i="20"/>
  <c r="BX353" i="20"/>
  <c r="BX354" i="20"/>
  <c r="BX355" i="20"/>
  <c r="BX356" i="20"/>
  <c r="BX357" i="20"/>
  <c r="BX358" i="20"/>
  <c r="BX359" i="20"/>
  <c r="BX360" i="20"/>
  <c r="BX361" i="20"/>
  <c r="BX362" i="20"/>
  <c r="BX363" i="20"/>
  <c r="BX364" i="20"/>
  <c r="BX365" i="20"/>
  <c r="BX366" i="20"/>
  <c r="BX367" i="20"/>
  <c r="BX368" i="20"/>
  <c r="BX369" i="20"/>
  <c r="BX370" i="20"/>
  <c r="BX371" i="20"/>
  <c r="BX372" i="20"/>
  <c r="BX373" i="20"/>
  <c r="BX374" i="20"/>
  <c r="BX375" i="20"/>
  <c r="BX376" i="20"/>
  <c r="BX377" i="20"/>
  <c r="BX378" i="20"/>
  <c r="BX379" i="20"/>
  <c r="BX380" i="20"/>
  <c r="BX381" i="20"/>
  <c r="BX382" i="20"/>
  <c r="BX383" i="20"/>
  <c r="BX384" i="20"/>
  <c r="BX385" i="20"/>
  <c r="BX386" i="20"/>
  <c r="BX387" i="20"/>
  <c r="BX388" i="20"/>
  <c r="BX389" i="20"/>
  <c r="BX390" i="20"/>
  <c r="BX391" i="20"/>
  <c r="BX392" i="20"/>
  <c r="BX393" i="20"/>
  <c r="BX394" i="20"/>
  <c r="BX395" i="20"/>
  <c r="BX396" i="20"/>
  <c r="BX397" i="20"/>
  <c r="BX398" i="20"/>
  <c r="BX399" i="20"/>
  <c r="BX400" i="20"/>
  <c r="BX401" i="20"/>
  <c r="BX402" i="20"/>
  <c r="BX403" i="20"/>
  <c r="BX404" i="20"/>
  <c r="BX405" i="20"/>
  <c r="BX406" i="20"/>
  <c r="BX407" i="20"/>
  <c r="BX408" i="20"/>
  <c r="BX409" i="20"/>
  <c r="BX410" i="20"/>
  <c r="BX411" i="20"/>
  <c r="BX412" i="20"/>
  <c r="BX413" i="20"/>
  <c r="BX414" i="20"/>
  <c r="BX415" i="20"/>
  <c r="BX416" i="20"/>
  <c r="BX417" i="20"/>
  <c r="BX418" i="20"/>
  <c r="BX419" i="20"/>
  <c r="BX420" i="20"/>
  <c r="BX421" i="20"/>
  <c r="BX422" i="20"/>
  <c r="BX423" i="20"/>
  <c r="BX424" i="20"/>
  <c r="BX425" i="20"/>
  <c r="BX426" i="20"/>
  <c r="BX427" i="20"/>
  <c r="BX428" i="20"/>
  <c r="BX429" i="20"/>
  <c r="BX430" i="20"/>
  <c r="BX431" i="20"/>
  <c r="BX432" i="20"/>
  <c r="BX433" i="20"/>
  <c r="BX434" i="20"/>
  <c r="BX435" i="20"/>
  <c r="BX436" i="20"/>
  <c r="BX437" i="20"/>
  <c r="BX438" i="20"/>
  <c r="BX439" i="20"/>
  <c r="BX440" i="20"/>
  <c r="BX441" i="20"/>
  <c r="BX442" i="20"/>
  <c r="BX443" i="20"/>
  <c r="BX444" i="20"/>
  <c r="BX445" i="20"/>
  <c r="BX446" i="20"/>
  <c r="BX447" i="20"/>
  <c r="BX448" i="20"/>
  <c r="BX449" i="20"/>
  <c r="BX450" i="20"/>
  <c r="BX451" i="20"/>
  <c r="BX452" i="20"/>
  <c r="BX453" i="20"/>
  <c r="BX454" i="20"/>
  <c r="BX455" i="20"/>
  <c r="BX456" i="20"/>
  <c r="BX457" i="20"/>
  <c r="BX458" i="20"/>
  <c r="BX459" i="20"/>
  <c r="BX460" i="20"/>
  <c r="BX461" i="20"/>
  <c r="BX462" i="20"/>
  <c r="BX463" i="20"/>
  <c r="BX464" i="20"/>
  <c r="BX465" i="20"/>
  <c r="BX466" i="20"/>
  <c r="BX467" i="20"/>
  <c r="BX468" i="20"/>
  <c r="BX469" i="20"/>
  <c r="BX470" i="20"/>
  <c r="BX471" i="20"/>
  <c r="BX472" i="20"/>
  <c r="BX473" i="20"/>
  <c r="BX474" i="20"/>
  <c r="BX475" i="20"/>
  <c r="BX476" i="20"/>
  <c r="BX477" i="20"/>
  <c r="BX478" i="20"/>
  <c r="BX479" i="20"/>
  <c r="BX480" i="20"/>
  <c r="BX481" i="20"/>
  <c r="BX482" i="20"/>
  <c r="BX483" i="20"/>
  <c r="BX484" i="20"/>
  <c r="BX485" i="20"/>
  <c r="BX486" i="20"/>
  <c r="BX487" i="20"/>
  <c r="BX488" i="20"/>
  <c r="BX489" i="20"/>
  <c r="BX490" i="20"/>
  <c r="BX491" i="20"/>
  <c r="BX492" i="20"/>
  <c r="BX493" i="20"/>
  <c r="BX494" i="20"/>
  <c r="BX495" i="20"/>
  <c r="BX496" i="20"/>
  <c r="BX497" i="20"/>
  <c r="BX498" i="20"/>
  <c r="BX499" i="20"/>
  <c r="BX500" i="20"/>
  <c r="BX501" i="20"/>
  <c r="BX502" i="20"/>
  <c r="BX503" i="20"/>
  <c r="BX504" i="20"/>
  <c r="BX505" i="20"/>
  <c r="BX506" i="20"/>
  <c r="BX507" i="20"/>
  <c r="BX508" i="20"/>
  <c r="BX509" i="20"/>
  <c r="BX510" i="20"/>
  <c r="BX511" i="20"/>
  <c r="BX512" i="20"/>
  <c r="BX513" i="20"/>
  <c r="BX514" i="20"/>
  <c r="BX515" i="20"/>
  <c r="BX516" i="20"/>
  <c r="BX517" i="20"/>
  <c r="BX518" i="20"/>
  <c r="BX519" i="20"/>
  <c r="BX520" i="20"/>
  <c r="BX521" i="20"/>
  <c r="BX522" i="20"/>
  <c r="BX523" i="20"/>
  <c r="BX524" i="20"/>
  <c r="BX525" i="20"/>
  <c r="BX526" i="20"/>
  <c r="BX527" i="20"/>
  <c r="BX528" i="20"/>
  <c r="BX529" i="20"/>
  <c r="BX530" i="20"/>
  <c r="BX531" i="20"/>
  <c r="BX532" i="20"/>
  <c r="BX533" i="20"/>
  <c r="BX534" i="20"/>
  <c r="BX535" i="20"/>
  <c r="BX536" i="20"/>
  <c r="BX537" i="20"/>
  <c r="BX538" i="20"/>
  <c r="BX539" i="20"/>
  <c r="BX540" i="20"/>
  <c r="BX541" i="20"/>
  <c r="BX542" i="20"/>
  <c r="BX543" i="20"/>
  <c r="BX544" i="20"/>
  <c r="BX545" i="20"/>
  <c r="BX546" i="20"/>
  <c r="BX547" i="20"/>
  <c r="BX548" i="20"/>
  <c r="BX549" i="20"/>
  <c r="BX550" i="20"/>
  <c r="BX551" i="20"/>
  <c r="BX552" i="20"/>
  <c r="BX553" i="20"/>
  <c r="BX554" i="20"/>
  <c r="BX555" i="20"/>
  <c r="BX556" i="20"/>
  <c r="BX557" i="20"/>
  <c r="BX558" i="20"/>
  <c r="BX559" i="20"/>
  <c r="BX560" i="20"/>
  <c r="BX561" i="20"/>
  <c r="BX562" i="20"/>
  <c r="BX563" i="20"/>
  <c r="BX564" i="20"/>
  <c r="BX565" i="20"/>
  <c r="BW2" i="20"/>
  <c r="BW3" i="20"/>
  <c r="BW4" i="20"/>
  <c r="BW5" i="20"/>
  <c r="BW6" i="20"/>
  <c r="BW7" i="20"/>
  <c r="BW8" i="20"/>
  <c r="BW9" i="20"/>
  <c r="BW10" i="20"/>
  <c r="BW11" i="20"/>
  <c r="BW12" i="20"/>
  <c r="BW13" i="20"/>
  <c r="BW14" i="20"/>
  <c r="BW15" i="20"/>
  <c r="BW16" i="20"/>
  <c r="BW17" i="20"/>
  <c r="BW18" i="20"/>
  <c r="BW19" i="20"/>
  <c r="BW20" i="20"/>
  <c r="BW21" i="20"/>
  <c r="BW22" i="20"/>
  <c r="BW23" i="20"/>
  <c r="BW24" i="20"/>
  <c r="BW25" i="20"/>
  <c r="BW26" i="20"/>
  <c r="BW27" i="20"/>
  <c r="BW28" i="20"/>
  <c r="BW29" i="20"/>
  <c r="BW30" i="20"/>
  <c r="BW31" i="20"/>
  <c r="BW32" i="20"/>
  <c r="BW33" i="20"/>
  <c r="BW34" i="20"/>
  <c r="BW35" i="20"/>
  <c r="BW36" i="20"/>
  <c r="BW37" i="20"/>
  <c r="BW38" i="20"/>
  <c r="BW39" i="20"/>
  <c r="BW40" i="20"/>
  <c r="BW41" i="20"/>
  <c r="BW42" i="20"/>
  <c r="BW43" i="20"/>
  <c r="BW44" i="20"/>
  <c r="BW45" i="20"/>
  <c r="BW46" i="20"/>
  <c r="BW47" i="20"/>
  <c r="BW48" i="20"/>
  <c r="BW49" i="20"/>
  <c r="BW50" i="20"/>
  <c r="BW51" i="20"/>
  <c r="BW52" i="20"/>
  <c r="BW53" i="20"/>
  <c r="BW54" i="20"/>
  <c r="BW55" i="20"/>
  <c r="BW56" i="20"/>
  <c r="BW57" i="20"/>
  <c r="BW58" i="20"/>
  <c r="BW59" i="20"/>
  <c r="BW60" i="20"/>
  <c r="BW61" i="20"/>
  <c r="BW62" i="20"/>
  <c r="BW63" i="20"/>
  <c r="BW64" i="20"/>
  <c r="BW65" i="20"/>
  <c r="BW66" i="20"/>
  <c r="BW67" i="20"/>
  <c r="BW68" i="20"/>
  <c r="BW69" i="20"/>
  <c r="BW70" i="20"/>
  <c r="BW71" i="20"/>
  <c r="BW72" i="20"/>
  <c r="BW73" i="20"/>
  <c r="BW74" i="20"/>
  <c r="BW75" i="20"/>
  <c r="BW76" i="20"/>
  <c r="BW77" i="20"/>
  <c r="BW78" i="20"/>
  <c r="BW79" i="20"/>
  <c r="BW80" i="20"/>
  <c r="BW81" i="20"/>
  <c r="BW82" i="20"/>
  <c r="BW83" i="20"/>
  <c r="BW84" i="20"/>
  <c r="BW85" i="20"/>
  <c r="BW86" i="20"/>
  <c r="BW87" i="20"/>
  <c r="BW88" i="20"/>
  <c r="BW89" i="20"/>
  <c r="BW90" i="20"/>
  <c r="BW91" i="20"/>
  <c r="BW92" i="20"/>
  <c r="BW93" i="20"/>
  <c r="BW94" i="20"/>
  <c r="BW95" i="20"/>
  <c r="BW96" i="20"/>
  <c r="BW97" i="20"/>
  <c r="BW98" i="20"/>
  <c r="BW99" i="20"/>
  <c r="BW100" i="20"/>
  <c r="BW101" i="20"/>
  <c r="BW102" i="20"/>
  <c r="BW103" i="20"/>
  <c r="BW104" i="20"/>
  <c r="BW105" i="20"/>
  <c r="BW106" i="20"/>
  <c r="BW107" i="20"/>
  <c r="BW108" i="20"/>
  <c r="BW109" i="20"/>
  <c r="BW110" i="20"/>
  <c r="BW111" i="20"/>
  <c r="BW112" i="20"/>
  <c r="BW113" i="20"/>
  <c r="BW114" i="20"/>
  <c r="BW115" i="20"/>
  <c r="BW116" i="20"/>
  <c r="BW117" i="20"/>
  <c r="BW118" i="20"/>
  <c r="BW119" i="20"/>
  <c r="BW120" i="20"/>
  <c r="BW121" i="20"/>
  <c r="BW122" i="20"/>
  <c r="BW123" i="20"/>
  <c r="BW124" i="20"/>
  <c r="BW125" i="20"/>
  <c r="BW126" i="20"/>
  <c r="BW127" i="20"/>
  <c r="BW128" i="20"/>
  <c r="BW129" i="20"/>
  <c r="BW130" i="20"/>
  <c r="BW131" i="20"/>
  <c r="BW132" i="20"/>
  <c r="BW133" i="20"/>
  <c r="BW134" i="20"/>
  <c r="BW135" i="20"/>
  <c r="BW136" i="20"/>
  <c r="BW137" i="20"/>
  <c r="BW138" i="20"/>
  <c r="BW139" i="20"/>
  <c r="BW140" i="20"/>
  <c r="BW141" i="20"/>
  <c r="BW142" i="20"/>
  <c r="BW143" i="20"/>
  <c r="BW144" i="20"/>
  <c r="BW145" i="20"/>
  <c r="BW146" i="20"/>
  <c r="BW147" i="20"/>
  <c r="BW148" i="20"/>
  <c r="BW149" i="20"/>
  <c r="BW150" i="20"/>
  <c r="BW151" i="20"/>
  <c r="BW152" i="20"/>
  <c r="BW153" i="20"/>
  <c r="BW154" i="20"/>
  <c r="BW155" i="20"/>
  <c r="BW156" i="20"/>
  <c r="BW157" i="20"/>
  <c r="BW158" i="20"/>
  <c r="BW159" i="20"/>
  <c r="BW160" i="20"/>
  <c r="BW161" i="20"/>
  <c r="BW162" i="20"/>
  <c r="BW163" i="20"/>
  <c r="BW164" i="20"/>
  <c r="BW165" i="20"/>
  <c r="BW166" i="20"/>
  <c r="BW167" i="20"/>
  <c r="BW168" i="20"/>
  <c r="BW169" i="20"/>
  <c r="BW170" i="20"/>
  <c r="BW171" i="20"/>
  <c r="BW172" i="20"/>
  <c r="BW173" i="20"/>
  <c r="BW174" i="20"/>
  <c r="BW175" i="20"/>
  <c r="BW176" i="20"/>
  <c r="BW177" i="20"/>
  <c r="BW178" i="20"/>
  <c r="BW179" i="20"/>
  <c r="BW180" i="20"/>
  <c r="BW181" i="20"/>
  <c r="BW182" i="20"/>
  <c r="BW183" i="20"/>
  <c r="BW184" i="20"/>
  <c r="BW185" i="20"/>
  <c r="BW186" i="20"/>
  <c r="BW187" i="20"/>
  <c r="BW188" i="20"/>
  <c r="BW189" i="20"/>
  <c r="BW190" i="20"/>
  <c r="BW191" i="20"/>
  <c r="BW192" i="20"/>
  <c r="BW193" i="20"/>
  <c r="BW194" i="20"/>
  <c r="BW195" i="20"/>
  <c r="BW196" i="20"/>
  <c r="BW197" i="20"/>
  <c r="BW198" i="20"/>
  <c r="BW199" i="20"/>
  <c r="BW200" i="20"/>
  <c r="BW201" i="20"/>
  <c r="BW202" i="20"/>
  <c r="BW203" i="20"/>
  <c r="BW204" i="20"/>
  <c r="BW205" i="20"/>
  <c r="BW206" i="20"/>
  <c r="BW207" i="20"/>
  <c r="BW208" i="20"/>
  <c r="BW209" i="20"/>
  <c r="BW210" i="20"/>
  <c r="BW211" i="20"/>
  <c r="BW212" i="20"/>
  <c r="BW213" i="20"/>
  <c r="BW214" i="20"/>
  <c r="BW215" i="20"/>
  <c r="BW216" i="20"/>
  <c r="BW217" i="20"/>
  <c r="BW218" i="20"/>
  <c r="BW219" i="20"/>
  <c r="BW220" i="20"/>
  <c r="BW221" i="20"/>
  <c r="BW222" i="20"/>
  <c r="BW223" i="20"/>
  <c r="BW224" i="20"/>
  <c r="BW225" i="20"/>
  <c r="BW226" i="20"/>
  <c r="BW227" i="20"/>
  <c r="BW228" i="20"/>
  <c r="BW229" i="20"/>
  <c r="BW230" i="20"/>
  <c r="BW231" i="20"/>
  <c r="BW232" i="20"/>
  <c r="BW233" i="20"/>
  <c r="BW234" i="20"/>
  <c r="BW235" i="20"/>
  <c r="BW236" i="20"/>
  <c r="BW237" i="20"/>
  <c r="BW238" i="20"/>
  <c r="BW239" i="20"/>
  <c r="BW240" i="20"/>
  <c r="BW241" i="20"/>
  <c r="BW242" i="20"/>
  <c r="BW243" i="20"/>
  <c r="BW244" i="20"/>
  <c r="BW245" i="20"/>
  <c r="BW246" i="20"/>
  <c r="BW247" i="20"/>
  <c r="BW248" i="20"/>
  <c r="BW249" i="20"/>
  <c r="BW250" i="20"/>
  <c r="BW251" i="20"/>
  <c r="BW252" i="20"/>
  <c r="BW253" i="20"/>
  <c r="BW254" i="20"/>
  <c r="BW255" i="20"/>
  <c r="BW256" i="20"/>
  <c r="BW257" i="20"/>
  <c r="BW258" i="20"/>
  <c r="BW259" i="20"/>
  <c r="BW260" i="20"/>
  <c r="BW261" i="20"/>
  <c r="BW262" i="20"/>
  <c r="BW263" i="20"/>
  <c r="BW264" i="20"/>
  <c r="BW265" i="20"/>
  <c r="BW266" i="20"/>
  <c r="BW267" i="20"/>
  <c r="BW268" i="20"/>
  <c r="BW269" i="20"/>
  <c r="BW270" i="20"/>
  <c r="BW271" i="20"/>
  <c r="BW272" i="20"/>
  <c r="BW273" i="20"/>
  <c r="BW274" i="20"/>
  <c r="BW275" i="20"/>
  <c r="BW276" i="20"/>
  <c r="BW277" i="20"/>
  <c r="BW278" i="20"/>
  <c r="BW279" i="20"/>
  <c r="BW280" i="20"/>
  <c r="BW281" i="20"/>
  <c r="BW282" i="20"/>
  <c r="BW283" i="20"/>
  <c r="BW284" i="20"/>
  <c r="BW285" i="20"/>
  <c r="BW286" i="20"/>
  <c r="BW287" i="20"/>
  <c r="BW288" i="20"/>
  <c r="BW289" i="20"/>
  <c r="BW290" i="20"/>
  <c r="BW291" i="20"/>
  <c r="BW292" i="20"/>
  <c r="BW293" i="20"/>
  <c r="BW294" i="20"/>
  <c r="BW295" i="20"/>
  <c r="BW296" i="20"/>
  <c r="BW297" i="20"/>
  <c r="BW298" i="20"/>
  <c r="BW299" i="20"/>
  <c r="BW300" i="20"/>
  <c r="BW301" i="20"/>
  <c r="BW302" i="20"/>
  <c r="BW303" i="20"/>
  <c r="BW304" i="20"/>
  <c r="BW305" i="20"/>
  <c r="BW306" i="20"/>
  <c r="BW307" i="20"/>
  <c r="BW308" i="20"/>
  <c r="BW309" i="20"/>
  <c r="BW310" i="20"/>
  <c r="BW311" i="20"/>
  <c r="BW312" i="20"/>
  <c r="BW313" i="20"/>
  <c r="BW314" i="20"/>
  <c r="BW315" i="20"/>
  <c r="BW316" i="20"/>
  <c r="BW317" i="20"/>
  <c r="BW318" i="20"/>
  <c r="BW319" i="20"/>
  <c r="BW320" i="20"/>
  <c r="BW321" i="20"/>
  <c r="BW322" i="20"/>
  <c r="BW323" i="20"/>
  <c r="BW324" i="20"/>
  <c r="BW325" i="20"/>
  <c r="BW326" i="20"/>
  <c r="BW327" i="20"/>
  <c r="BW328" i="20"/>
  <c r="BW329" i="20"/>
  <c r="BW330" i="20"/>
  <c r="BW331" i="20"/>
  <c r="BW332" i="20"/>
  <c r="BW333" i="20"/>
  <c r="BW334" i="20"/>
  <c r="BW335" i="20"/>
  <c r="BW336" i="20"/>
  <c r="BW337" i="20"/>
  <c r="BW338" i="20"/>
  <c r="BW339" i="20"/>
  <c r="BW340" i="20"/>
  <c r="BW341" i="20"/>
  <c r="BW342" i="20"/>
  <c r="BW343" i="20"/>
  <c r="BW344" i="20"/>
  <c r="BW345" i="20"/>
  <c r="BW346" i="20"/>
  <c r="BW347" i="20"/>
  <c r="BW348" i="20"/>
  <c r="BW349" i="20"/>
  <c r="BW350" i="20"/>
  <c r="BW351" i="20"/>
  <c r="BW352" i="20"/>
  <c r="BW353" i="20"/>
  <c r="BW354" i="20"/>
  <c r="BW355" i="20"/>
  <c r="BW356" i="20"/>
  <c r="BW357" i="20"/>
  <c r="BW358" i="20"/>
  <c r="BW359" i="20"/>
  <c r="BW360" i="20"/>
  <c r="BW361" i="20"/>
  <c r="BW362" i="20"/>
  <c r="BW363" i="20"/>
  <c r="BW364" i="20"/>
  <c r="BW365" i="20"/>
  <c r="BW366" i="20"/>
  <c r="BW367" i="20"/>
  <c r="BW368" i="20"/>
  <c r="BW369" i="20"/>
  <c r="BW370" i="20"/>
  <c r="BW371" i="20"/>
  <c r="BW372" i="20"/>
  <c r="BW373" i="20"/>
  <c r="BW374" i="20"/>
  <c r="BW375" i="20"/>
  <c r="BW376" i="20"/>
  <c r="BW377" i="20"/>
  <c r="BW378" i="20"/>
  <c r="BW379" i="20"/>
  <c r="BW380" i="20"/>
  <c r="BW381" i="20"/>
  <c r="BW382" i="20"/>
  <c r="BW383" i="20"/>
  <c r="BW384" i="20"/>
  <c r="BW385" i="20"/>
  <c r="BW386" i="20"/>
  <c r="BW387" i="20"/>
  <c r="BW388" i="20"/>
  <c r="BW389" i="20"/>
  <c r="BW390" i="20"/>
  <c r="BW391" i="20"/>
  <c r="BW392" i="20"/>
  <c r="BW393" i="20"/>
  <c r="BW394" i="20"/>
  <c r="BW395" i="20"/>
  <c r="BW396" i="20"/>
  <c r="BW397" i="20"/>
  <c r="BW398" i="20"/>
  <c r="BW399" i="20"/>
  <c r="BW400" i="20"/>
  <c r="BW401" i="20"/>
  <c r="BW402" i="20"/>
  <c r="BW403" i="20"/>
  <c r="BW404" i="20"/>
  <c r="BW405" i="20"/>
  <c r="BW406" i="20"/>
  <c r="BW407" i="20"/>
  <c r="BW408" i="20"/>
  <c r="BW409" i="20"/>
  <c r="BW410" i="20"/>
  <c r="BW411" i="20"/>
  <c r="BW412" i="20"/>
  <c r="BW413" i="20"/>
  <c r="BW414" i="20"/>
  <c r="BW415" i="20"/>
  <c r="BW416" i="20"/>
  <c r="BW417" i="20"/>
  <c r="BW418" i="20"/>
  <c r="BW419" i="20"/>
  <c r="BW420" i="20"/>
  <c r="BW421" i="20"/>
  <c r="BW422" i="20"/>
  <c r="BW423" i="20"/>
  <c r="BW424" i="20"/>
  <c r="BW425" i="20"/>
  <c r="BW426" i="20"/>
  <c r="BW427" i="20"/>
  <c r="BW428" i="20"/>
  <c r="BW429" i="20"/>
  <c r="BW430" i="20"/>
  <c r="BW431" i="20"/>
  <c r="BW432" i="20"/>
  <c r="BW433" i="20"/>
  <c r="BW434" i="20"/>
  <c r="BW435" i="20"/>
  <c r="BW436" i="20"/>
  <c r="BW437" i="20"/>
  <c r="BW438" i="20"/>
  <c r="BW439" i="20"/>
  <c r="BW440" i="20"/>
  <c r="BW441" i="20"/>
  <c r="BW442" i="20"/>
  <c r="BW443" i="20"/>
  <c r="BW444" i="20"/>
  <c r="BW445" i="20"/>
  <c r="BW446" i="20"/>
  <c r="BW447" i="20"/>
  <c r="BW448" i="20"/>
  <c r="BW449" i="20"/>
  <c r="BW450" i="20"/>
  <c r="BW451" i="20"/>
  <c r="BW452" i="20"/>
  <c r="BW453" i="20"/>
  <c r="BW454" i="20"/>
  <c r="BW455" i="20"/>
  <c r="BW456" i="20"/>
  <c r="BW457" i="20"/>
  <c r="BW458" i="20"/>
  <c r="BW459" i="20"/>
  <c r="BW460" i="20"/>
  <c r="BW461" i="20"/>
  <c r="BW462" i="20"/>
  <c r="BW463" i="20"/>
  <c r="BW464" i="20"/>
  <c r="BW465" i="20"/>
  <c r="BW466" i="20"/>
  <c r="BW467" i="20"/>
  <c r="BW468" i="20"/>
  <c r="BW469" i="20"/>
  <c r="BW470" i="20"/>
  <c r="BW471" i="20"/>
  <c r="BW472" i="20"/>
  <c r="BW473" i="20"/>
  <c r="BW474" i="20"/>
  <c r="BW475" i="20"/>
  <c r="BW476" i="20"/>
  <c r="BW477" i="20"/>
  <c r="BW478" i="20"/>
  <c r="BW479" i="20"/>
  <c r="BW480" i="20"/>
  <c r="BW481" i="20"/>
  <c r="BW482" i="20"/>
  <c r="BW483" i="20"/>
  <c r="BW484" i="20"/>
  <c r="BW485" i="20"/>
  <c r="BW486" i="20"/>
  <c r="BW487" i="20"/>
  <c r="BW488" i="20"/>
  <c r="BW489" i="20"/>
  <c r="BW490" i="20"/>
  <c r="BW491" i="20"/>
  <c r="BW492" i="20"/>
  <c r="BW493" i="20"/>
  <c r="BW494" i="20"/>
  <c r="BW495" i="20"/>
  <c r="BW496" i="20"/>
  <c r="BW497" i="20"/>
  <c r="BW498" i="20"/>
  <c r="BW499" i="20"/>
  <c r="BW500" i="20"/>
  <c r="BW501" i="20"/>
  <c r="BW502" i="20"/>
  <c r="BW503" i="20"/>
  <c r="BW504" i="20"/>
  <c r="BW505" i="20"/>
  <c r="BW506" i="20"/>
  <c r="BW507" i="20"/>
  <c r="BW508" i="20"/>
  <c r="BW509" i="20"/>
  <c r="BW510" i="20"/>
  <c r="BW511" i="20"/>
  <c r="BW512" i="20"/>
  <c r="BW513" i="20"/>
  <c r="BW514" i="20"/>
  <c r="BW515" i="20"/>
  <c r="BW516" i="20"/>
  <c r="BW517" i="20"/>
  <c r="BW518" i="20"/>
  <c r="BW519" i="20"/>
  <c r="BW520" i="20"/>
  <c r="BW521" i="20"/>
  <c r="BW522" i="20"/>
  <c r="BW523" i="20"/>
  <c r="BW524" i="20"/>
  <c r="BW525" i="20"/>
  <c r="BW526" i="20"/>
  <c r="BW527" i="20"/>
  <c r="BW528" i="20"/>
  <c r="BW529" i="20"/>
  <c r="BW530" i="20"/>
  <c r="BW531" i="20"/>
  <c r="BW532" i="20"/>
  <c r="BW533" i="20"/>
  <c r="BW534" i="20"/>
  <c r="BW535" i="20"/>
  <c r="BW536" i="20"/>
  <c r="BW537" i="20"/>
  <c r="BW538" i="20"/>
  <c r="BW539" i="20"/>
  <c r="BW540" i="20"/>
  <c r="BW541" i="20"/>
  <c r="BW542" i="20"/>
  <c r="BW543" i="20"/>
  <c r="BW544" i="20"/>
  <c r="BW545" i="20"/>
  <c r="BW546" i="20"/>
  <c r="BW547" i="20"/>
  <c r="BW548" i="20"/>
  <c r="BW549" i="20"/>
  <c r="BW550" i="20"/>
  <c r="BW551" i="20"/>
  <c r="BW552" i="20"/>
  <c r="BW553" i="20"/>
  <c r="BW554" i="20"/>
  <c r="BW555" i="20"/>
  <c r="BW556" i="20"/>
  <c r="BW557" i="20"/>
  <c r="BW558" i="20"/>
  <c r="BW559" i="20"/>
  <c r="BW560" i="20"/>
  <c r="BW561" i="20"/>
  <c r="BW562" i="20"/>
  <c r="BW563" i="20"/>
  <c r="BW564" i="20"/>
  <c r="BW565" i="20"/>
  <c r="BV2" i="20"/>
  <c r="BV3" i="20"/>
  <c r="BV4" i="20"/>
  <c r="BV5" i="20"/>
  <c r="BV6" i="20"/>
  <c r="BV7" i="20"/>
  <c r="BV8" i="20"/>
  <c r="BV9" i="20"/>
  <c r="BV10" i="20"/>
  <c r="BV11" i="20"/>
  <c r="BV12" i="20"/>
  <c r="BV13" i="20"/>
  <c r="BV14" i="20"/>
  <c r="BV15" i="20"/>
  <c r="BV16" i="20"/>
  <c r="BV17" i="20"/>
  <c r="BV18" i="20"/>
  <c r="BV19" i="20"/>
  <c r="BV20" i="20"/>
  <c r="BV21" i="20"/>
  <c r="BV22" i="20"/>
  <c r="BV23" i="20"/>
  <c r="BV24" i="20"/>
  <c r="BV25" i="20"/>
  <c r="BV26" i="20"/>
  <c r="BV27" i="20"/>
  <c r="BV28" i="20"/>
  <c r="BV29" i="20"/>
  <c r="BV30" i="20"/>
  <c r="BV31" i="20"/>
  <c r="BV32" i="20"/>
  <c r="BV33" i="20"/>
  <c r="BV34" i="20"/>
  <c r="BV35" i="20"/>
  <c r="BV36" i="20"/>
  <c r="BV37" i="20"/>
  <c r="BV38" i="20"/>
  <c r="BV39" i="20"/>
  <c r="BV40" i="20"/>
  <c r="BV41" i="20"/>
  <c r="BV42" i="20"/>
  <c r="BV43" i="20"/>
  <c r="BV44" i="20"/>
  <c r="BV45" i="20"/>
  <c r="BV46" i="20"/>
  <c r="BV47" i="20"/>
  <c r="BV48" i="20"/>
  <c r="BV49" i="20"/>
  <c r="BV50" i="20"/>
  <c r="BV51" i="20"/>
  <c r="BV52" i="20"/>
  <c r="BV53" i="20"/>
  <c r="BV54" i="20"/>
  <c r="BV55" i="20"/>
  <c r="BV56" i="20"/>
  <c r="BV57" i="20"/>
  <c r="BV58" i="20"/>
  <c r="BV59" i="20"/>
  <c r="BV60" i="20"/>
  <c r="BV61" i="20"/>
  <c r="BV62" i="20"/>
  <c r="BV63" i="20"/>
  <c r="BV64" i="20"/>
  <c r="BV65" i="20"/>
  <c r="BV66" i="20"/>
  <c r="BV67" i="20"/>
  <c r="BV68" i="20"/>
  <c r="BV69" i="20"/>
  <c r="BV70" i="20"/>
  <c r="BV71" i="20"/>
  <c r="BV72" i="20"/>
  <c r="BV73" i="20"/>
  <c r="BV74" i="20"/>
  <c r="BV75" i="20"/>
  <c r="BV76" i="20"/>
  <c r="BV77" i="20"/>
  <c r="BV78" i="20"/>
  <c r="BV79" i="20"/>
  <c r="BV80" i="20"/>
  <c r="BV81" i="20"/>
  <c r="BV82" i="20"/>
  <c r="BV83" i="20"/>
  <c r="BV84" i="20"/>
  <c r="BV85" i="20"/>
  <c r="BV86" i="20"/>
  <c r="BV87" i="20"/>
  <c r="BV88" i="20"/>
  <c r="BV89" i="20"/>
  <c r="BV90" i="20"/>
  <c r="BV91" i="20"/>
  <c r="BV92" i="20"/>
  <c r="BV93" i="20"/>
  <c r="BV94" i="20"/>
  <c r="BV95" i="20"/>
  <c r="BV96" i="20"/>
  <c r="BV97" i="20"/>
  <c r="BV98" i="20"/>
  <c r="BV99" i="20"/>
  <c r="BV100" i="20"/>
  <c r="BV101" i="20"/>
  <c r="BV102" i="20"/>
  <c r="BV103" i="20"/>
  <c r="BV104" i="20"/>
  <c r="BV105" i="20"/>
  <c r="BV106" i="20"/>
  <c r="BV107" i="20"/>
  <c r="BV108" i="20"/>
  <c r="BV109" i="20"/>
  <c r="BV110" i="20"/>
  <c r="BV111" i="20"/>
  <c r="BV112" i="20"/>
  <c r="BV113" i="20"/>
  <c r="BV114" i="20"/>
  <c r="BV115" i="20"/>
  <c r="BV116" i="20"/>
  <c r="BV117" i="20"/>
  <c r="BV118" i="20"/>
  <c r="BV119" i="20"/>
  <c r="BV120" i="20"/>
  <c r="BV121" i="20"/>
  <c r="BV122" i="20"/>
  <c r="BV123" i="20"/>
  <c r="BV124" i="20"/>
  <c r="BV125" i="20"/>
  <c r="BV126" i="20"/>
  <c r="BV127" i="20"/>
  <c r="BV128" i="20"/>
  <c r="BV129" i="20"/>
  <c r="BV130" i="20"/>
  <c r="BV131" i="20"/>
  <c r="BV132" i="20"/>
  <c r="BV133" i="20"/>
  <c r="BV134" i="20"/>
  <c r="BV135" i="20"/>
  <c r="BV136" i="20"/>
  <c r="BV137" i="20"/>
  <c r="BV138" i="20"/>
  <c r="BV139" i="20"/>
  <c r="BV140" i="20"/>
  <c r="BV141" i="20"/>
  <c r="BV142" i="20"/>
  <c r="BV143" i="20"/>
  <c r="BV144" i="20"/>
  <c r="BV145" i="20"/>
  <c r="BV146" i="20"/>
  <c r="BV147" i="20"/>
  <c r="BV148" i="20"/>
  <c r="BV149" i="20"/>
  <c r="BV150" i="20"/>
  <c r="BV151" i="20"/>
  <c r="BV152" i="20"/>
  <c r="BV153" i="20"/>
  <c r="BV154" i="20"/>
  <c r="BV155" i="20"/>
  <c r="BV156" i="20"/>
  <c r="BV157" i="20"/>
  <c r="BV158" i="20"/>
  <c r="BV159" i="20"/>
  <c r="BV160" i="20"/>
  <c r="BV161" i="20"/>
  <c r="BV162" i="20"/>
  <c r="BV163" i="20"/>
  <c r="BV164" i="20"/>
  <c r="BV165" i="20"/>
  <c r="BV166" i="20"/>
  <c r="BV167" i="20"/>
  <c r="BV168" i="20"/>
  <c r="BV169" i="20"/>
  <c r="BV170" i="20"/>
  <c r="BV171" i="20"/>
  <c r="BV172" i="20"/>
  <c r="BV173" i="20"/>
  <c r="BV174" i="20"/>
  <c r="BV175" i="20"/>
  <c r="BV176" i="20"/>
  <c r="BV177" i="20"/>
  <c r="BV178" i="20"/>
  <c r="BV179" i="20"/>
  <c r="BV180" i="20"/>
  <c r="BV181" i="20"/>
  <c r="BV182" i="20"/>
  <c r="BV183" i="20"/>
  <c r="BV184" i="20"/>
  <c r="BV185" i="20"/>
  <c r="BV186" i="20"/>
  <c r="BV187" i="20"/>
  <c r="BV188" i="20"/>
  <c r="BV189" i="20"/>
  <c r="BV190" i="20"/>
  <c r="BV191" i="20"/>
  <c r="BV192" i="20"/>
  <c r="BV193" i="20"/>
  <c r="BV194" i="20"/>
  <c r="BV195" i="20"/>
  <c r="BV196" i="20"/>
  <c r="BV197" i="20"/>
  <c r="BV198" i="20"/>
  <c r="BV199" i="20"/>
  <c r="BV200" i="20"/>
  <c r="BV201" i="20"/>
  <c r="BV202" i="20"/>
  <c r="BV203" i="20"/>
  <c r="BV204" i="20"/>
  <c r="BV205" i="20"/>
  <c r="BV206" i="20"/>
  <c r="BV207" i="20"/>
  <c r="BV208" i="20"/>
  <c r="BV209" i="20"/>
  <c r="BV210" i="20"/>
  <c r="BV211" i="20"/>
  <c r="BV212" i="20"/>
  <c r="BV213" i="20"/>
  <c r="BV214" i="20"/>
  <c r="BV215" i="20"/>
  <c r="BV216" i="20"/>
  <c r="BV217" i="20"/>
  <c r="BV218" i="20"/>
  <c r="BV219" i="20"/>
  <c r="BV220" i="20"/>
  <c r="BV221" i="20"/>
  <c r="BV222" i="20"/>
  <c r="BV223" i="20"/>
  <c r="BV224" i="20"/>
  <c r="BV225" i="20"/>
  <c r="BV226" i="20"/>
  <c r="BV227" i="20"/>
  <c r="BV228" i="20"/>
  <c r="BV229" i="20"/>
  <c r="BV230" i="20"/>
  <c r="BV231" i="20"/>
  <c r="BV232" i="20"/>
  <c r="BV233" i="20"/>
  <c r="BV234" i="20"/>
  <c r="BV235" i="20"/>
  <c r="BV236" i="20"/>
  <c r="BV237" i="20"/>
  <c r="BV238" i="20"/>
  <c r="BV239" i="20"/>
  <c r="BV240" i="20"/>
  <c r="BV241" i="20"/>
  <c r="BV242" i="20"/>
  <c r="BV243" i="20"/>
  <c r="BV244" i="20"/>
  <c r="BV245" i="20"/>
  <c r="BV246" i="20"/>
  <c r="BV247" i="20"/>
  <c r="BV248" i="20"/>
  <c r="BV249" i="20"/>
  <c r="BV250" i="20"/>
  <c r="BV251" i="20"/>
  <c r="BV252" i="20"/>
  <c r="BV253" i="20"/>
  <c r="BV254" i="20"/>
  <c r="BV255" i="20"/>
  <c r="BV256" i="20"/>
  <c r="BV257" i="20"/>
  <c r="BV258" i="20"/>
  <c r="BV259" i="20"/>
  <c r="BV260" i="20"/>
  <c r="BV261" i="20"/>
  <c r="BV262" i="20"/>
  <c r="BV263" i="20"/>
  <c r="BV264" i="20"/>
  <c r="BV265" i="20"/>
  <c r="BV266" i="20"/>
  <c r="BV267" i="20"/>
  <c r="BV268" i="20"/>
  <c r="BV269" i="20"/>
  <c r="BV270" i="20"/>
  <c r="BV271" i="20"/>
  <c r="BV272" i="20"/>
  <c r="BV273" i="20"/>
  <c r="BV274" i="20"/>
  <c r="BV275" i="20"/>
  <c r="BV276" i="20"/>
  <c r="BV277" i="20"/>
  <c r="BV278" i="20"/>
  <c r="BV279" i="20"/>
  <c r="BV280" i="20"/>
  <c r="BV281" i="20"/>
  <c r="BV282" i="20"/>
  <c r="BV283" i="20"/>
  <c r="BV284" i="20"/>
  <c r="BV285" i="20"/>
  <c r="BV286" i="20"/>
  <c r="BV287" i="20"/>
  <c r="BV288" i="20"/>
  <c r="BV289" i="20"/>
  <c r="BV290" i="20"/>
  <c r="BV291" i="20"/>
  <c r="BV292" i="20"/>
  <c r="BV293" i="20"/>
  <c r="BV294" i="20"/>
  <c r="BV295" i="20"/>
  <c r="BV296" i="20"/>
  <c r="BV297" i="20"/>
  <c r="BV298" i="20"/>
  <c r="BV299" i="20"/>
  <c r="BV300" i="20"/>
  <c r="BV301" i="20"/>
  <c r="BV302" i="20"/>
  <c r="BV303" i="20"/>
  <c r="BV304" i="20"/>
  <c r="BV305" i="20"/>
  <c r="BV306" i="20"/>
  <c r="BV307" i="20"/>
  <c r="BV308" i="20"/>
  <c r="BV309" i="20"/>
  <c r="BV310" i="20"/>
  <c r="BV311" i="20"/>
  <c r="BV312" i="20"/>
  <c r="BV313" i="20"/>
  <c r="BV314" i="20"/>
  <c r="BV315" i="20"/>
  <c r="BV316" i="20"/>
  <c r="BV317" i="20"/>
  <c r="BV318" i="20"/>
  <c r="BV319" i="20"/>
  <c r="BV320" i="20"/>
  <c r="BV321" i="20"/>
  <c r="BV322" i="20"/>
  <c r="BV323" i="20"/>
  <c r="BV324" i="20"/>
  <c r="BV325" i="20"/>
  <c r="BV326" i="20"/>
  <c r="BV327" i="20"/>
  <c r="BV328" i="20"/>
  <c r="BV329" i="20"/>
  <c r="BV330" i="20"/>
  <c r="BV331" i="20"/>
  <c r="BV332" i="20"/>
  <c r="BV333" i="20"/>
  <c r="BV334" i="20"/>
  <c r="BV335" i="20"/>
  <c r="BV336" i="20"/>
  <c r="BV337" i="20"/>
  <c r="BV338" i="20"/>
  <c r="BV339" i="20"/>
  <c r="BV340" i="20"/>
  <c r="BV341" i="20"/>
  <c r="BV342" i="20"/>
  <c r="BV343" i="20"/>
  <c r="BV344" i="20"/>
  <c r="BV345" i="20"/>
  <c r="BV346" i="20"/>
  <c r="BV347" i="20"/>
  <c r="BV348" i="20"/>
  <c r="BV349" i="20"/>
  <c r="BV350" i="20"/>
  <c r="BV351" i="20"/>
  <c r="BV352" i="20"/>
  <c r="BV353" i="20"/>
  <c r="BV354" i="20"/>
  <c r="BV355" i="20"/>
  <c r="BV356" i="20"/>
  <c r="BV357" i="20"/>
  <c r="BV358" i="20"/>
  <c r="BV359" i="20"/>
  <c r="BV360" i="20"/>
  <c r="BV361" i="20"/>
  <c r="BV362" i="20"/>
  <c r="BV363" i="20"/>
  <c r="BV364" i="20"/>
  <c r="BV365" i="20"/>
  <c r="BV366" i="20"/>
  <c r="BV367" i="20"/>
  <c r="BV368" i="20"/>
  <c r="BV369" i="20"/>
  <c r="BV370" i="20"/>
  <c r="BV371" i="20"/>
  <c r="BV372" i="20"/>
  <c r="BV373" i="20"/>
  <c r="BV374" i="20"/>
  <c r="BV375" i="20"/>
  <c r="BV376" i="20"/>
  <c r="BV377" i="20"/>
  <c r="BV378" i="20"/>
  <c r="BV379" i="20"/>
  <c r="BV380" i="20"/>
  <c r="BV381" i="20"/>
  <c r="BV382" i="20"/>
  <c r="BV383" i="20"/>
  <c r="BV384" i="20"/>
  <c r="BV385" i="20"/>
  <c r="BV386" i="20"/>
  <c r="BV387" i="20"/>
  <c r="BV388" i="20"/>
  <c r="BV389" i="20"/>
  <c r="BV390" i="20"/>
  <c r="BV391" i="20"/>
  <c r="BV392" i="20"/>
  <c r="BV393" i="20"/>
  <c r="BV394" i="20"/>
  <c r="BV395" i="20"/>
  <c r="BV396" i="20"/>
  <c r="BV397" i="20"/>
  <c r="BV398" i="20"/>
  <c r="BV399" i="20"/>
  <c r="BV400" i="20"/>
  <c r="BV401" i="20"/>
  <c r="BV402" i="20"/>
  <c r="BV403" i="20"/>
  <c r="BV404" i="20"/>
  <c r="BV405" i="20"/>
  <c r="BV406" i="20"/>
  <c r="BV407" i="20"/>
  <c r="BV408" i="20"/>
  <c r="BV409" i="20"/>
  <c r="BV410" i="20"/>
  <c r="BV411" i="20"/>
  <c r="BV412" i="20"/>
  <c r="BV413" i="20"/>
  <c r="BV414" i="20"/>
  <c r="BV415" i="20"/>
  <c r="BV416" i="20"/>
  <c r="BV417" i="20"/>
  <c r="BV418" i="20"/>
  <c r="BV419" i="20"/>
  <c r="BV420" i="20"/>
  <c r="BV421" i="20"/>
  <c r="BV422" i="20"/>
  <c r="BV423" i="20"/>
  <c r="BV424" i="20"/>
  <c r="BV425" i="20"/>
  <c r="BV426" i="20"/>
  <c r="BV427" i="20"/>
  <c r="BV428" i="20"/>
  <c r="BV429" i="20"/>
  <c r="BV430" i="20"/>
  <c r="BV431" i="20"/>
  <c r="BV432" i="20"/>
  <c r="BV433" i="20"/>
  <c r="BV434" i="20"/>
  <c r="BV435" i="20"/>
  <c r="BV436" i="20"/>
  <c r="BV437" i="20"/>
  <c r="BV438" i="20"/>
  <c r="BV439" i="20"/>
  <c r="BV440" i="20"/>
  <c r="BV441" i="20"/>
  <c r="BV442" i="20"/>
  <c r="BV443" i="20"/>
  <c r="BV444" i="20"/>
  <c r="BV445" i="20"/>
  <c r="BV446" i="20"/>
  <c r="BV447" i="20"/>
  <c r="BV448" i="20"/>
  <c r="BV449" i="20"/>
  <c r="BV450" i="20"/>
  <c r="BV451" i="20"/>
  <c r="BV452" i="20"/>
  <c r="BV453" i="20"/>
  <c r="BV454" i="20"/>
  <c r="BV455" i="20"/>
  <c r="BV456" i="20"/>
  <c r="BV457" i="20"/>
  <c r="BV458" i="20"/>
  <c r="BV459" i="20"/>
  <c r="BV460" i="20"/>
  <c r="BV461" i="20"/>
  <c r="BV462" i="20"/>
  <c r="BV463" i="20"/>
  <c r="BV464" i="20"/>
  <c r="BV465" i="20"/>
  <c r="BV466" i="20"/>
  <c r="BV467" i="20"/>
  <c r="BV468" i="20"/>
  <c r="BV469" i="20"/>
  <c r="BV470" i="20"/>
  <c r="BV471" i="20"/>
  <c r="BV472" i="20"/>
  <c r="BV473" i="20"/>
  <c r="BV474" i="20"/>
  <c r="BV475" i="20"/>
  <c r="BV476" i="20"/>
  <c r="BV477" i="20"/>
  <c r="BV478" i="20"/>
  <c r="BV479" i="20"/>
  <c r="BV480" i="20"/>
  <c r="BV481" i="20"/>
  <c r="BV482" i="20"/>
  <c r="BV483" i="20"/>
  <c r="BV484" i="20"/>
  <c r="BV485" i="20"/>
  <c r="BV486" i="20"/>
  <c r="BV487" i="20"/>
  <c r="BV488" i="20"/>
  <c r="BV489" i="20"/>
  <c r="BV490" i="20"/>
  <c r="BV491" i="20"/>
  <c r="BV492" i="20"/>
  <c r="BV493" i="20"/>
  <c r="BV494" i="20"/>
  <c r="BV495" i="20"/>
  <c r="BV496" i="20"/>
  <c r="BV497" i="20"/>
  <c r="BV498" i="20"/>
  <c r="BV499" i="20"/>
  <c r="BV500" i="20"/>
  <c r="BV501" i="20"/>
  <c r="BV502" i="20"/>
  <c r="BV503" i="20"/>
  <c r="BV504" i="20"/>
  <c r="BV505" i="20"/>
  <c r="BV506" i="20"/>
  <c r="BV507" i="20"/>
  <c r="BV508" i="20"/>
  <c r="BV509" i="20"/>
  <c r="BV510" i="20"/>
  <c r="BV511" i="20"/>
  <c r="BV512" i="20"/>
  <c r="BV513" i="20"/>
  <c r="BV514" i="20"/>
  <c r="BV515" i="20"/>
  <c r="BV516" i="20"/>
  <c r="BV517" i="20"/>
  <c r="BV518" i="20"/>
  <c r="BV519" i="20"/>
  <c r="BV520" i="20"/>
  <c r="BV521" i="20"/>
  <c r="BV522" i="20"/>
  <c r="BV523" i="20"/>
  <c r="BV524" i="20"/>
  <c r="BV525" i="20"/>
  <c r="BV526" i="20"/>
  <c r="BV527" i="20"/>
  <c r="BV528" i="20"/>
  <c r="BV529" i="20"/>
  <c r="BV530" i="20"/>
  <c r="BV531" i="20"/>
  <c r="BV532" i="20"/>
  <c r="BV533" i="20"/>
  <c r="BV534" i="20"/>
  <c r="BV535" i="20"/>
  <c r="BV536" i="20"/>
  <c r="BV537" i="20"/>
  <c r="BV538" i="20"/>
  <c r="BV539" i="20"/>
  <c r="BV540" i="20"/>
  <c r="BV541" i="20"/>
  <c r="BV542" i="20"/>
  <c r="BV543" i="20"/>
  <c r="BV544" i="20"/>
  <c r="BV545" i="20"/>
  <c r="BV546" i="20"/>
  <c r="BV547" i="20"/>
  <c r="BV548" i="20"/>
  <c r="BV549" i="20"/>
  <c r="BV550" i="20"/>
  <c r="BV551" i="20"/>
  <c r="BV552" i="20"/>
  <c r="BV553" i="20"/>
  <c r="BV554" i="20"/>
  <c r="BV555" i="20"/>
  <c r="BV556" i="20"/>
  <c r="BV557" i="20"/>
  <c r="BV558" i="20"/>
  <c r="BV559" i="20"/>
  <c r="BV560" i="20"/>
  <c r="BV561" i="20"/>
  <c r="BV562" i="20"/>
  <c r="BV563" i="20"/>
  <c r="BV564" i="20"/>
  <c r="BV565" i="20"/>
  <c r="BT2" i="20"/>
  <c r="BT3" i="20"/>
  <c r="BT4" i="20"/>
  <c r="BT5" i="20"/>
  <c r="BT6" i="20"/>
  <c r="BT7" i="20"/>
  <c r="BT8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69" i="20"/>
  <c r="BT70" i="20"/>
  <c r="BT71" i="20"/>
  <c r="BT72" i="20"/>
  <c r="BT73" i="20"/>
  <c r="BT74" i="20"/>
  <c r="BT75" i="20"/>
  <c r="BT76" i="20"/>
  <c r="BT77" i="20"/>
  <c r="BT78" i="20"/>
  <c r="BT79" i="20"/>
  <c r="BT80" i="20"/>
  <c r="BT81" i="20"/>
  <c r="BT82" i="20"/>
  <c r="BT83" i="20"/>
  <c r="BT84" i="20"/>
  <c r="BT85" i="20"/>
  <c r="BT86" i="20"/>
  <c r="BT87" i="20"/>
  <c r="BT88" i="20"/>
  <c r="BT89" i="20"/>
  <c r="BT90" i="20"/>
  <c r="BT91" i="20"/>
  <c r="BT92" i="20"/>
  <c r="BT93" i="20"/>
  <c r="BT94" i="20"/>
  <c r="BT95" i="20"/>
  <c r="BT96" i="20"/>
  <c r="BT97" i="20"/>
  <c r="BT98" i="20"/>
  <c r="BT99" i="20"/>
  <c r="BT100" i="20"/>
  <c r="BT101" i="20"/>
  <c r="BT102" i="20"/>
  <c r="BT103" i="20"/>
  <c r="BT104" i="20"/>
  <c r="BT105" i="20"/>
  <c r="BT106" i="20"/>
  <c r="BT107" i="20"/>
  <c r="BT108" i="20"/>
  <c r="BT109" i="20"/>
  <c r="BT110" i="20"/>
  <c r="BT111" i="20"/>
  <c r="BT112" i="20"/>
  <c r="BT113" i="20"/>
  <c r="BT114" i="20"/>
  <c r="BT115" i="20"/>
  <c r="BT116" i="20"/>
  <c r="BT117" i="20"/>
  <c r="BT118" i="20"/>
  <c r="BT119" i="20"/>
  <c r="BT120" i="20"/>
  <c r="BT121" i="20"/>
  <c r="BT122" i="20"/>
  <c r="BT123" i="20"/>
  <c r="BT124" i="20"/>
  <c r="BT125" i="20"/>
  <c r="BT126" i="20"/>
  <c r="BT127" i="20"/>
  <c r="BT128" i="20"/>
  <c r="BT129" i="20"/>
  <c r="BT130" i="20"/>
  <c r="BT131" i="20"/>
  <c r="BT132" i="20"/>
  <c r="BT133" i="20"/>
  <c r="BT134" i="20"/>
  <c r="BT135" i="20"/>
  <c r="BT136" i="20"/>
  <c r="BT137" i="20"/>
  <c r="BT138" i="20"/>
  <c r="BT139" i="20"/>
  <c r="BT140" i="20"/>
  <c r="BT141" i="20"/>
  <c r="BT142" i="20"/>
  <c r="BT143" i="20"/>
  <c r="BT144" i="20"/>
  <c r="BT145" i="20"/>
  <c r="BT146" i="20"/>
  <c r="BT147" i="20"/>
  <c r="BT148" i="20"/>
  <c r="BT149" i="20"/>
  <c r="BT150" i="20"/>
  <c r="BT151" i="20"/>
  <c r="BT152" i="20"/>
  <c r="BT153" i="20"/>
  <c r="BT154" i="20"/>
  <c r="BT155" i="20"/>
  <c r="BT156" i="20"/>
  <c r="BT157" i="20"/>
  <c r="BT158" i="20"/>
  <c r="BT159" i="20"/>
  <c r="BT160" i="20"/>
  <c r="BT161" i="20"/>
  <c r="BT162" i="20"/>
  <c r="BT163" i="20"/>
  <c r="BT164" i="20"/>
  <c r="BT165" i="20"/>
  <c r="BT166" i="20"/>
  <c r="BT167" i="20"/>
  <c r="BT168" i="20"/>
  <c r="BT169" i="20"/>
  <c r="BT170" i="20"/>
  <c r="BT171" i="20"/>
  <c r="BT172" i="20"/>
  <c r="BT173" i="20"/>
  <c r="BT174" i="20"/>
  <c r="BT175" i="20"/>
  <c r="BT176" i="20"/>
  <c r="BT177" i="20"/>
  <c r="BT178" i="20"/>
  <c r="BT179" i="20"/>
  <c r="BT180" i="20"/>
  <c r="BT181" i="20"/>
  <c r="BT182" i="20"/>
  <c r="BT183" i="20"/>
  <c r="BT184" i="20"/>
  <c r="BT185" i="20"/>
  <c r="BT186" i="20"/>
  <c r="BT187" i="20"/>
  <c r="BT188" i="20"/>
  <c r="BT189" i="20"/>
  <c r="BT190" i="20"/>
  <c r="BT191" i="20"/>
  <c r="BT192" i="20"/>
  <c r="BT193" i="20"/>
  <c r="BT194" i="20"/>
  <c r="BT195" i="20"/>
  <c r="BT196" i="20"/>
  <c r="BT197" i="20"/>
  <c r="BT198" i="20"/>
  <c r="BT199" i="20"/>
  <c r="BT200" i="20"/>
  <c r="BT201" i="20"/>
  <c r="BT202" i="20"/>
  <c r="BT203" i="20"/>
  <c r="BT204" i="20"/>
  <c r="BT205" i="20"/>
  <c r="BT206" i="20"/>
  <c r="BT207" i="20"/>
  <c r="BT208" i="20"/>
  <c r="BT209" i="20"/>
  <c r="BT210" i="20"/>
  <c r="BT211" i="20"/>
  <c r="BT212" i="20"/>
  <c r="BT213" i="20"/>
  <c r="BT214" i="20"/>
  <c r="BT215" i="20"/>
  <c r="BT216" i="20"/>
  <c r="BT217" i="20"/>
  <c r="BT218" i="20"/>
  <c r="BT219" i="20"/>
  <c r="BT220" i="20"/>
  <c r="BT221" i="20"/>
  <c r="BT222" i="20"/>
  <c r="BT223" i="20"/>
  <c r="BT224" i="20"/>
  <c r="BT225" i="20"/>
  <c r="BT226" i="20"/>
  <c r="BT227" i="20"/>
  <c r="BT228" i="20"/>
  <c r="BT229" i="20"/>
  <c r="BT230" i="20"/>
  <c r="BT231" i="20"/>
  <c r="BT232" i="20"/>
  <c r="BT233" i="20"/>
  <c r="BT234" i="20"/>
  <c r="BT235" i="20"/>
  <c r="BT236" i="20"/>
  <c r="BT237" i="20"/>
  <c r="BT238" i="20"/>
  <c r="BT239" i="20"/>
  <c r="BT240" i="20"/>
  <c r="BT241" i="20"/>
  <c r="BT242" i="20"/>
  <c r="BT243" i="20"/>
  <c r="BT244" i="20"/>
  <c r="BT245" i="20"/>
  <c r="BT246" i="20"/>
  <c r="BT247" i="20"/>
  <c r="BT248" i="20"/>
  <c r="BT249" i="20"/>
  <c r="BT250" i="20"/>
  <c r="BT251" i="20"/>
  <c r="BT252" i="20"/>
  <c r="BT253" i="20"/>
  <c r="BT254" i="20"/>
  <c r="BT255" i="20"/>
  <c r="BT256" i="20"/>
  <c r="BT257" i="20"/>
  <c r="BT258" i="20"/>
  <c r="BT259" i="20"/>
  <c r="BT260" i="20"/>
  <c r="BT261" i="20"/>
  <c r="BT262" i="20"/>
  <c r="BT263" i="20"/>
  <c r="BT264" i="20"/>
  <c r="BT265" i="20"/>
  <c r="BT266" i="20"/>
  <c r="BT267" i="20"/>
  <c r="BT268" i="20"/>
  <c r="BT269" i="20"/>
  <c r="BT270" i="20"/>
  <c r="BT271" i="20"/>
  <c r="BT272" i="20"/>
  <c r="BT273" i="20"/>
  <c r="BT274" i="20"/>
  <c r="BT275" i="20"/>
  <c r="BT276" i="20"/>
  <c r="BT277" i="20"/>
  <c r="BT278" i="20"/>
  <c r="BT279" i="20"/>
  <c r="BT280" i="20"/>
  <c r="BT281" i="20"/>
  <c r="BT282" i="20"/>
  <c r="BT283" i="20"/>
  <c r="BT284" i="20"/>
  <c r="BT285" i="20"/>
  <c r="BT286" i="20"/>
  <c r="BT287" i="20"/>
  <c r="BT288" i="20"/>
  <c r="BT289" i="20"/>
  <c r="BT290" i="20"/>
  <c r="BT291" i="20"/>
  <c r="BT292" i="20"/>
  <c r="BT293" i="20"/>
  <c r="BT294" i="20"/>
  <c r="BT295" i="20"/>
  <c r="BT296" i="20"/>
  <c r="BT297" i="20"/>
  <c r="BT298" i="20"/>
  <c r="BT299" i="20"/>
  <c r="BT300" i="20"/>
  <c r="BT301" i="20"/>
  <c r="BT302" i="20"/>
  <c r="BT303" i="20"/>
  <c r="BT304" i="20"/>
  <c r="BT305" i="20"/>
  <c r="BT306" i="20"/>
  <c r="BT307" i="20"/>
  <c r="BT308" i="20"/>
  <c r="BT309" i="20"/>
  <c r="BT310" i="20"/>
  <c r="BT311" i="20"/>
  <c r="BT312" i="20"/>
  <c r="BT313" i="20"/>
  <c r="BT314" i="20"/>
  <c r="BT315" i="20"/>
  <c r="BT316" i="20"/>
  <c r="BT317" i="20"/>
  <c r="BT318" i="20"/>
  <c r="BT319" i="20"/>
  <c r="BT320" i="20"/>
  <c r="BT321" i="20"/>
  <c r="BT322" i="20"/>
  <c r="BT323" i="20"/>
  <c r="BT324" i="20"/>
  <c r="BT325" i="20"/>
  <c r="BT326" i="20"/>
  <c r="BT327" i="20"/>
  <c r="BT328" i="20"/>
  <c r="BT329" i="20"/>
  <c r="BT330" i="20"/>
  <c r="BT331" i="20"/>
  <c r="BT332" i="20"/>
  <c r="BT333" i="20"/>
  <c r="BT334" i="20"/>
  <c r="BT335" i="20"/>
  <c r="BT336" i="20"/>
  <c r="BT337" i="20"/>
  <c r="BT338" i="20"/>
  <c r="BT339" i="20"/>
  <c r="BT340" i="20"/>
  <c r="BT341" i="20"/>
  <c r="BT342" i="20"/>
  <c r="BT343" i="20"/>
  <c r="BT344" i="20"/>
  <c r="BT345" i="20"/>
  <c r="BT346" i="20"/>
  <c r="BT347" i="20"/>
  <c r="BT348" i="20"/>
  <c r="BT349" i="20"/>
  <c r="BT350" i="20"/>
  <c r="BT351" i="20"/>
  <c r="BT352" i="20"/>
  <c r="BT353" i="20"/>
  <c r="BT354" i="20"/>
  <c r="BT355" i="20"/>
  <c r="BT356" i="20"/>
  <c r="BT357" i="20"/>
  <c r="BT358" i="20"/>
  <c r="BT359" i="20"/>
  <c r="BT360" i="20"/>
  <c r="BT361" i="20"/>
  <c r="BT362" i="20"/>
  <c r="BT363" i="20"/>
  <c r="BT364" i="20"/>
  <c r="BT365" i="20"/>
  <c r="BT366" i="20"/>
  <c r="BT367" i="20"/>
  <c r="BT368" i="20"/>
  <c r="BT369" i="20"/>
  <c r="BT370" i="20"/>
  <c r="BT371" i="20"/>
  <c r="BT372" i="20"/>
  <c r="BT373" i="20"/>
  <c r="BT374" i="20"/>
  <c r="BT375" i="20"/>
  <c r="BT376" i="20"/>
  <c r="BT377" i="20"/>
  <c r="BT378" i="20"/>
  <c r="BT379" i="20"/>
  <c r="BT380" i="20"/>
  <c r="BT381" i="20"/>
  <c r="BT382" i="20"/>
  <c r="BT383" i="20"/>
  <c r="BT384" i="20"/>
  <c r="BT385" i="20"/>
  <c r="BT386" i="20"/>
  <c r="BT387" i="20"/>
  <c r="BT388" i="20"/>
  <c r="BT389" i="20"/>
  <c r="BT390" i="20"/>
  <c r="BT391" i="20"/>
  <c r="BT392" i="20"/>
  <c r="BT393" i="20"/>
  <c r="BT394" i="20"/>
  <c r="BT395" i="20"/>
  <c r="BT396" i="20"/>
  <c r="BT397" i="20"/>
  <c r="BT398" i="20"/>
  <c r="BT399" i="20"/>
  <c r="BT400" i="20"/>
  <c r="BT401" i="20"/>
  <c r="BT402" i="20"/>
  <c r="BT403" i="20"/>
  <c r="BT404" i="20"/>
  <c r="BT405" i="20"/>
  <c r="BT406" i="20"/>
  <c r="BT407" i="20"/>
  <c r="BT408" i="20"/>
  <c r="BT409" i="20"/>
  <c r="BT410" i="20"/>
  <c r="BT411" i="20"/>
  <c r="BT412" i="20"/>
  <c r="BT413" i="20"/>
  <c r="BT414" i="20"/>
  <c r="BT415" i="20"/>
  <c r="BT416" i="20"/>
  <c r="BT417" i="20"/>
  <c r="BT418" i="20"/>
  <c r="BT419" i="20"/>
  <c r="BT420" i="20"/>
  <c r="BT421" i="20"/>
  <c r="BT422" i="20"/>
  <c r="BT423" i="20"/>
  <c r="BT424" i="20"/>
  <c r="BT425" i="20"/>
  <c r="BT426" i="20"/>
  <c r="BT427" i="20"/>
  <c r="BT428" i="20"/>
  <c r="BT429" i="20"/>
  <c r="BT430" i="20"/>
  <c r="BT431" i="20"/>
  <c r="BT432" i="20"/>
  <c r="BT433" i="20"/>
  <c r="BT434" i="20"/>
  <c r="BT435" i="20"/>
  <c r="BT436" i="20"/>
  <c r="BT437" i="20"/>
  <c r="BT438" i="20"/>
  <c r="BT439" i="20"/>
  <c r="BT440" i="20"/>
  <c r="BT441" i="20"/>
  <c r="BT442" i="20"/>
  <c r="BT443" i="20"/>
  <c r="BT444" i="20"/>
  <c r="BT445" i="20"/>
  <c r="BT446" i="20"/>
  <c r="BT447" i="20"/>
  <c r="BT448" i="20"/>
  <c r="BT449" i="20"/>
  <c r="BT450" i="20"/>
  <c r="BT451" i="20"/>
  <c r="BT452" i="20"/>
  <c r="BT453" i="20"/>
  <c r="BT454" i="20"/>
  <c r="BT455" i="20"/>
  <c r="BT456" i="20"/>
  <c r="BT457" i="20"/>
  <c r="BT458" i="20"/>
  <c r="BT459" i="20"/>
  <c r="BT460" i="20"/>
  <c r="BT461" i="20"/>
  <c r="BT462" i="20"/>
  <c r="BT463" i="20"/>
  <c r="BT464" i="20"/>
  <c r="BT465" i="20"/>
  <c r="BT466" i="20"/>
  <c r="BT467" i="20"/>
  <c r="BT468" i="20"/>
  <c r="BT469" i="20"/>
  <c r="BT470" i="20"/>
  <c r="BT471" i="20"/>
  <c r="BT472" i="20"/>
  <c r="BT473" i="20"/>
  <c r="BT474" i="20"/>
  <c r="BT475" i="20"/>
  <c r="BT476" i="20"/>
  <c r="BT477" i="20"/>
  <c r="BT478" i="20"/>
  <c r="BT479" i="20"/>
  <c r="BT480" i="20"/>
  <c r="BT481" i="20"/>
  <c r="BT482" i="20"/>
  <c r="BT483" i="20"/>
  <c r="BT484" i="20"/>
  <c r="BT485" i="20"/>
  <c r="BT486" i="20"/>
  <c r="BT487" i="20"/>
  <c r="BT488" i="20"/>
  <c r="BT489" i="20"/>
  <c r="BT490" i="20"/>
  <c r="BT491" i="20"/>
  <c r="BT492" i="20"/>
  <c r="BT493" i="20"/>
  <c r="BT494" i="20"/>
  <c r="BT495" i="20"/>
  <c r="BT496" i="20"/>
  <c r="BT497" i="20"/>
  <c r="BT498" i="20"/>
  <c r="BT499" i="20"/>
  <c r="BT500" i="20"/>
  <c r="BT501" i="20"/>
  <c r="BT502" i="20"/>
  <c r="BT503" i="20"/>
  <c r="BT504" i="20"/>
  <c r="BT505" i="20"/>
  <c r="BT506" i="20"/>
  <c r="BT507" i="20"/>
  <c r="BT508" i="20"/>
  <c r="BT509" i="20"/>
  <c r="BT510" i="20"/>
  <c r="BT511" i="20"/>
  <c r="BT512" i="20"/>
  <c r="BT513" i="20"/>
  <c r="BT514" i="20"/>
  <c r="BT515" i="20"/>
  <c r="BT516" i="20"/>
  <c r="BT517" i="20"/>
  <c r="BT518" i="20"/>
  <c r="BT519" i="20"/>
  <c r="BT520" i="20"/>
  <c r="BT521" i="20"/>
  <c r="BT522" i="20"/>
  <c r="BT523" i="20"/>
  <c r="BT524" i="20"/>
  <c r="BT525" i="20"/>
  <c r="BT526" i="20"/>
  <c r="BT527" i="20"/>
  <c r="BT528" i="20"/>
  <c r="BT529" i="20"/>
  <c r="BT530" i="20"/>
  <c r="BT531" i="20"/>
  <c r="BT532" i="20"/>
  <c r="BT533" i="20"/>
  <c r="BT534" i="20"/>
  <c r="BT535" i="20"/>
  <c r="BT536" i="20"/>
  <c r="BT537" i="20"/>
  <c r="BT538" i="20"/>
  <c r="BT539" i="20"/>
  <c r="BT540" i="20"/>
  <c r="BT541" i="20"/>
  <c r="BT542" i="20"/>
  <c r="BT543" i="20"/>
  <c r="BT544" i="20"/>
  <c r="BT545" i="20"/>
  <c r="BT546" i="20"/>
  <c r="BT547" i="20"/>
  <c r="BT548" i="20"/>
  <c r="BT549" i="20"/>
  <c r="BT550" i="20"/>
  <c r="BT551" i="20"/>
  <c r="BT552" i="20"/>
  <c r="BT553" i="20"/>
  <c r="BT554" i="20"/>
  <c r="BT555" i="20"/>
  <c r="BT556" i="20"/>
  <c r="BT557" i="20"/>
  <c r="BT558" i="20"/>
  <c r="BT559" i="20"/>
  <c r="BT560" i="20"/>
  <c r="BT561" i="20"/>
  <c r="BT562" i="20"/>
  <c r="BT563" i="20"/>
  <c r="BT564" i="20"/>
  <c r="BT565" i="20"/>
  <c r="BS2" i="20"/>
  <c r="BS3" i="20"/>
  <c r="BS4" i="20"/>
  <c r="BS5" i="20"/>
  <c r="BS6" i="20"/>
  <c r="BS7" i="20"/>
  <c r="BS8" i="20"/>
  <c r="BS9" i="20"/>
  <c r="BS10" i="20"/>
  <c r="BS11" i="20"/>
  <c r="BS12" i="20"/>
  <c r="BS13" i="20"/>
  <c r="BS14" i="20"/>
  <c r="BS15" i="20"/>
  <c r="BS16" i="20"/>
  <c r="BS17" i="20"/>
  <c r="BS18" i="20"/>
  <c r="BS19" i="20"/>
  <c r="BS20" i="20"/>
  <c r="BS21" i="20"/>
  <c r="BS22" i="20"/>
  <c r="BS23" i="20"/>
  <c r="BS24" i="20"/>
  <c r="BS25" i="20"/>
  <c r="BS26" i="20"/>
  <c r="BS27" i="20"/>
  <c r="BS28" i="20"/>
  <c r="BS29" i="20"/>
  <c r="BS30" i="20"/>
  <c r="BS31" i="20"/>
  <c r="BS32" i="20"/>
  <c r="BS33" i="20"/>
  <c r="BS34" i="20"/>
  <c r="BS35" i="20"/>
  <c r="BS36" i="20"/>
  <c r="BS37" i="20"/>
  <c r="BS38" i="20"/>
  <c r="BS39" i="20"/>
  <c r="BS40" i="20"/>
  <c r="BS41" i="20"/>
  <c r="BS42" i="20"/>
  <c r="BS43" i="20"/>
  <c r="BS44" i="20"/>
  <c r="BS45" i="20"/>
  <c r="BS46" i="20"/>
  <c r="BS47" i="20"/>
  <c r="BS48" i="20"/>
  <c r="BS49" i="20"/>
  <c r="BS50" i="20"/>
  <c r="BS51" i="20"/>
  <c r="BS52" i="20"/>
  <c r="BS53" i="20"/>
  <c r="BS54" i="20"/>
  <c r="BS55" i="20"/>
  <c r="BS56" i="20"/>
  <c r="BS57" i="20"/>
  <c r="BS58" i="20"/>
  <c r="BS59" i="20"/>
  <c r="BS60" i="20"/>
  <c r="BS61" i="20"/>
  <c r="BS62" i="20"/>
  <c r="BS63" i="20"/>
  <c r="BS64" i="20"/>
  <c r="BS65" i="20"/>
  <c r="BS66" i="20"/>
  <c r="BS67" i="20"/>
  <c r="BS68" i="20"/>
  <c r="BS69" i="20"/>
  <c r="BS70" i="20"/>
  <c r="BS71" i="20"/>
  <c r="BS72" i="20"/>
  <c r="BS73" i="20"/>
  <c r="BS74" i="20"/>
  <c r="BS75" i="20"/>
  <c r="BS76" i="20"/>
  <c r="BS77" i="20"/>
  <c r="BS78" i="20"/>
  <c r="BS79" i="20"/>
  <c r="BS80" i="20"/>
  <c r="BS81" i="20"/>
  <c r="BS82" i="20"/>
  <c r="BS83" i="20"/>
  <c r="BS84" i="20"/>
  <c r="BS85" i="20"/>
  <c r="BS86" i="20"/>
  <c r="BS87" i="20"/>
  <c r="BS88" i="20"/>
  <c r="BS89" i="20"/>
  <c r="BS90" i="20"/>
  <c r="BS91" i="20"/>
  <c r="BS92" i="20"/>
  <c r="BS93" i="20"/>
  <c r="BS94" i="20"/>
  <c r="BS95" i="20"/>
  <c r="BS96" i="20"/>
  <c r="BS97" i="20"/>
  <c r="BS98" i="20"/>
  <c r="BS99" i="20"/>
  <c r="BS100" i="20"/>
  <c r="BS101" i="20"/>
  <c r="BS102" i="20"/>
  <c r="BS103" i="20"/>
  <c r="BS104" i="20"/>
  <c r="BS105" i="20"/>
  <c r="BS106" i="20"/>
  <c r="BS107" i="20"/>
  <c r="BS108" i="20"/>
  <c r="BS109" i="20"/>
  <c r="BS110" i="20"/>
  <c r="BS111" i="20"/>
  <c r="BS112" i="20"/>
  <c r="BS113" i="20"/>
  <c r="BS114" i="20"/>
  <c r="BS115" i="20"/>
  <c r="BS116" i="20"/>
  <c r="BS117" i="20"/>
  <c r="BS118" i="20"/>
  <c r="BS119" i="20"/>
  <c r="BS120" i="20"/>
  <c r="BS121" i="20"/>
  <c r="BS122" i="20"/>
  <c r="BS123" i="20"/>
  <c r="BS124" i="20"/>
  <c r="BS125" i="20"/>
  <c r="BS126" i="20"/>
  <c r="BS127" i="20"/>
  <c r="BS128" i="20"/>
  <c r="BS129" i="20"/>
  <c r="BS130" i="20"/>
  <c r="BS131" i="20"/>
  <c r="BS132" i="20"/>
  <c r="BS133" i="20"/>
  <c r="BS134" i="20"/>
  <c r="BS135" i="20"/>
  <c r="BS136" i="20"/>
  <c r="BS137" i="20"/>
  <c r="BS138" i="20"/>
  <c r="BS139" i="20"/>
  <c r="BS140" i="20"/>
  <c r="BS141" i="20"/>
  <c r="BS142" i="20"/>
  <c r="BS143" i="20"/>
  <c r="BS144" i="20"/>
  <c r="BS145" i="20"/>
  <c r="BS146" i="20"/>
  <c r="BS147" i="20"/>
  <c r="BS148" i="20"/>
  <c r="BS149" i="20"/>
  <c r="BS150" i="20"/>
  <c r="BS151" i="20"/>
  <c r="BS152" i="20"/>
  <c r="BS153" i="20"/>
  <c r="BS154" i="20"/>
  <c r="BS155" i="20"/>
  <c r="BS156" i="20"/>
  <c r="BS157" i="20"/>
  <c r="BS158" i="20"/>
  <c r="BS159" i="20"/>
  <c r="BS160" i="20"/>
  <c r="BS161" i="20"/>
  <c r="BS162" i="20"/>
  <c r="BS163" i="20"/>
  <c r="BS164" i="20"/>
  <c r="BS165" i="20"/>
  <c r="BS166" i="20"/>
  <c r="BS167" i="20"/>
  <c r="BS168" i="20"/>
  <c r="BS169" i="20"/>
  <c r="BS170" i="20"/>
  <c r="BS171" i="20"/>
  <c r="BS172" i="20"/>
  <c r="BS173" i="20"/>
  <c r="BS174" i="20"/>
  <c r="BS175" i="20"/>
  <c r="BS176" i="20"/>
  <c r="BS177" i="20"/>
  <c r="BS178" i="20"/>
  <c r="BS179" i="20"/>
  <c r="BS180" i="20"/>
  <c r="BS181" i="20"/>
  <c r="BS182" i="20"/>
  <c r="BS183" i="20"/>
  <c r="BS184" i="20"/>
  <c r="BS185" i="20"/>
  <c r="BS186" i="20"/>
  <c r="BS187" i="20"/>
  <c r="BS188" i="20"/>
  <c r="BS189" i="20"/>
  <c r="BS190" i="20"/>
  <c r="BS191" i="20"/>
  <c r="BS192" i="20"/>
  <c r="BS193" i="20"/>
  <c r="BS194" i="20"/>
  <c r="BS195" i="20"/>
  <c r="BS196" i="20"/>
  <c r="BS197" i="20"/>
  <c r="BS198" i="20"/>
  <c r="BS199" i="20"/>
  <c r="BS200" i="20"/>
  <c r="BS201" i="20"/>
  <c r="BS202" i="20"/>
  <c r="BS203" i="20"/>
  <c r="BS204" i="20"/>
  <c r="BS205" i="20"/>
  <c r="BS206" i="20"/>
  <c r="BS207" i="20"/>
  <c r="BS208" i="20"/>
  <c r="BS209" i="20"/>
  <c r="BS210" i="20"/>
  <c r="BS211" i="20"/>
  <c r="BS212" i="20"/>
  <c r="BS213" i="20"/>
  <c r="BS214" i="20"/>
  <c r="BS215" i="20"/>
  <c r="BS216" i="20"/>
  <c r="BS217" i="20"/>
  <c r="BS218" i="20"/>
  <c r="BS219" i="20"/>
  <c r="BS220" i="20"/>
  <c r="BS221" i="20"/>
  <c r="BS222" i="20"/>
  <c r="BS223" i="20"/>
  <c r="BS224" i="20"/>
  <c r="BS225" i="20"/>
  <c r="BS226" i="20"/>
  <c r="BS227" i="20"/>
  <c r="BS228" i="20"/>
  <c r="BS229" i="20"/>
  <c r="BS230" i="20"/>
  <c r="BS231" i="20"/>
  <c r="BS232" i="20"/>
  <c r="BS233" i="20"/>
  <c r="BS234" i="20"/>
  <c r="BS235" i="20"/>
  <c r="BS236" i="20"/>
  <c r="BS237" i="20"/>
  <c r="BS238" i="20"/>
  <c r="BS239" i="20"/>
  <c r="BS240" i="20"/>
  <c r="BS241" i="20"/>
  <c r="BS242" i="20"/>
  <c r="BS243" i="20"/>
  <c r="BS244" i="20"/>
  <c r="BS245" i="20"/>
  <c r="BS246" i="20"/>
  <c r="BS247" i="20"/>
  <c r="BS248" i="20"/>
  <c r="BS249" i="20"/>
  <c r="BS250" i="20"/>
  <c r="BS251" i="20"/>
  <c r="BS252" i="20"/>
  <c r="BS253" i="20"/>
  <c r="BS254" i="20"/>
  <c r="BS255" i="20"/>
  <c r="BS256" i="20"/>
  <c r="BS257" i="20"/>
  <c r="BS258" i="20"/>
  <c r="BS259" i="20"/>
  <c r="BS260" i="20"/>
  <c r="BS261" i="20"/>
  <c r="BS262" i="20"/>
  <c r="BS263" i="20"/>
  <c r="BS264" i="20"/>
  <c r="BS265" i="20"/>
  <c r="BS266" i="20"/>
  <c r="BS267" i="20"/>
  <c r="BS268" i="20"/>
  <c r="BS269" i="20"/>
  <c r="BS270" i="20"/>
  <c r="BS271" i="20"/>
  <c r="BS272" i="20"/>
  <c r="BS273" i="20"/>
  <c r="BS274" i="20"/>
  <c r="BS275" i="20"/>
  <c r="BS276" i="20"/>
  <c r="BS277" i="20"/>
  <c r="BS278" i="20"/>
  <c r="BS279" i="20"/>
  <c r="BS280" i="20"/>
  <c r="BS281" i="20"/>
  <c r="BS282" i="20"/>
  <c r="BS283" i="20"/>
  <c r="BS284" i="20"/>
  <c r="BS285" i="20"/>
  <c r="BS286" i="20"/>
  <c r="BS287" i="20"/>
  <c r="BS288" i="20"/>
  <c r="BS289" i="20"/>
  <c r="BS290" i="20"/>
  <c r="BS291" i="20"/>
  <c r="BS292" i="20"/>
  <c r="BS293" i="20"/>
  <c r="BS294" i="20"/>
  <c r="BS295" i="20"/>
  <c r="BS296" i="20"/>
  <c r="BS297" i="20"/>
  <c r="BS298" i="20"/>
  <c r="BS299" i="20"/>
  <c r="BS300" i="20"/>
  <c r="BS301" i="20"/>
  <c r="BS302" i="20"/>
  <c r="BS303" i="20"/>
  <c r="BS304" i="20"/>
  <c r="BS305" i="20"/>
  <c r="BS306" i="20"/>
  <c r="BS307" i="20"/>
  <c r="BS308" i="20"/>
  <c r="BS309" i="20"/>
  <c r="BS310" i="20"/>
  <c r="BS311" i="20"/>
  <c r="BS312" i="20"/>
  <c r="BS313" i="20"/>
  <c r="BS314" i="20"/>
  <c r="BS315" i="20"/>
  <c r="BS316" i="20"/>
  <c r="BS317" i="20"/>
  <c r="BS318" i="20"/>
  <c r="BS319" i="20"/>
  <c r="BS320" i="20"/>
  <c r="BS321" i="20"/>
  <c r="BS322" i="20"/>
  <c r="BS323" i="20"/>
  <c r="BS324" i="20"/>
  <c r="BS325" i="20"/>
  <c r="BS326" i="20"/>
  <c r="BS327" i="20"/>
  <c r="BS328" i="20"/>
  <c r="BS329" i="20"/>
  <c r="BS330" i="20"/>
  <c r="BS331" i="20"/>
  <c r="BS332" i="20"/>
  <c r="BS333" i="20"/>
  <c r="BS334" i="20"/>
  <c r="BS335" i="20"/>
  <c r="BS336" i="20"/>
  <c r="BS337" i="20"/>
  <c r="BS338" i="20"/>
  <c r="BS339" i="20"/>
  <c r="BS340" i="20"/>
  <c r="BS341" i="20"/>
  <c r="BS342" i="20"/>
  <c r="BS343" i="20"/>
  <c r="BS344" i="20"/>
  <c r="BS345" i="20"/>
  <c r="BS346" i="20"/>
  <c r="BS347" i="20"/>
  <c r="BS348" i="20"/>
  <c r="BS349" i="20"/>
  <c r="BS350" i="20"/>
  <c r="BS351" i="20"/>
  <c r="BS352" i="20"/>
  <c r="BS353" i="20"/>
  <c r="BS354" i="20"/>
  <c r="BS355" i="20"/>
  <c r="BS356" i="20"/>
  <c r="BS357" i="20"/>
  <c r="BS358" i="20"/>
  <c r="BS359" i="20"/>
  <c r="BS360" i="20"/>
  <c r="BS361" i="20"/>
  <c r="BS362" i="20"/>
  <c r="BS363" i="20"/>
  <c r="BS364" i="20"/>
  <c r="BS365" i="20"/>
  <c r="BS366" i="20"/>
  <c r="BS367" i="20"/>
  <c r="BS368" i="20"/>
  <c r="BS369" i="20"/>
  <c r="BS370" i="20"/>
  <c r="BS371" i="20"/>
  <c r="BS372" i="20"/>
  <c r="BS373" i="20"/>
  <c r="BS374" i="20"/>
  <c r="BS375" i="20"/>
  <c r="BS376" i="20"/>
  <c r="BS377" i="20"/>
  <c r="BS378" i="20"/>
  <c r="BS379" i="20"/>
  <c r="BS380" i="20"/>
  <c r="BS381" i="20"/>
  <c r="BS382" i="20"/>
  <c r="BS383" i="20"/>
  <c r="BS384" i="20"/>
  <c r="BS385" i="20"/>
  <c r="BS386" i="20"/>
  <c r="BS387" i="20"/>
  <c r="BS388" i="20"/>
  <c r="BS389" i="20"/>
  <c r="BS390" i="20"/>
  <c r="BS391" i="20"/>
  <c r="BS392" i="20"/>
  <c r="BS393" i="20"/>
  <c r="BS394" i="20"/>
  <c r="BS395" i="20"/>
  <c r="BS396" i="20"/>
  <c r="BS397" i="20"/>
  <c r="BS398" i="20"/>
  <c r="BS399" i="20"/>
  <c r="BS400" i="20"/>
  <c r="BS401" i="20"/>
  <c r="BS402" i="20"/>
  <c r="BS403" i="20"/>
  <c r="BS404" i="20"/>
  <c r="BS405" i="20"/>
  <c r="BS406" i="20"/>
  <c r="BS407" i="20"/>
  <c r="BS408" i="20"/>
  <c r="BS409" i="20"/>
  <c r="BS410" i="20"/>
  <c r="BS411" i="20"/>
  <c r="BS412" i="20"/>
  <c r="BS413" i="20"/>
  <c r="BS414" i="20"/>
  <c r="BS415" i="20"/>
  <c r="BS416" i="20"/>
  <c r="BS417" i="20"/>
  <c r="BS418" i="20"/>
  <c r="BS419" i="20"/>
  <c r="BS420" i="20"/>
  <c r="BS421" i="20"/>
  <c r="BS422" i="20"/>
  <c r="BS423" i="20"/>
  <c r="BS424" i="20"/>
  <c r="BS425" i="20"/>
  <c r="BS426" i="20"/>
  <c r="BS427" i="20"/>
  <c r="BS428" i="20"/>
  <c r="BS429" i="20"/>
  <c r="BS430" i="20"/>
  <c r="BS431" i="20"/>
  <c r="BS432" i="20"/>
  <c r="BS433" i="20"/>
  <c r="BS434" i="20"/>
  <c r="BS435" i="20"/>
  <c r="BS436" i="20"/>
  <c r="BS437" i="20"/>
  <c r="BS438" i="20"/>
  <c r="BS439" i="20"/>
  <c r="BS440" i="20"/>
  <c r="BS441" i="20"/>
  <c r="BS442" i="20"/>
  <c r="BS443" i="20"/>
  <c r="BS444" i="20"/>
  <c r="BS445" i="20"/>
  <c r="BS446" i="20"/>
  <c r="BS447" i="20"/>
  <c r="BS448" i="20"/>
  <c r="BS449" i="20"/>
  <c r="BS450" i="20"/>
  <c r="BS451" i="20"/>
  <c r="BS452" i="20"/>
  <c r="BS453" i="20"/>
  <c r="BS454" i="20"/>
  <c r="BS455" i="20"/>
  <c r="BS456" i="20"/>
  <c r="BS457" i="20"/>
  <c r="BS458" i="20"/>
  <c r="BS459" i="20"/>
  <c r="BS460" i="20"/>
  <c r="BS461" i="20"/>
  <c r="BS462" i="20"/>
  <c r="BS463" i="20"/>
  <c r="BS464" i="20"/>
  <c r="BS465" i="20"/>
  <c r="BS466" i="20"/>
  <c r="BS467" i="20"/>
  <c r="BS468" i="20"/>
  <c r="BS469" i="20"/>
  <c r="BS470" i="20"/>
  <c r="BS471" i="20"/>
  <c r="BS472" i="20"/>
  <c r="BS473" i="20"/>
  <c r="BS474" i="20"/>
  <c r="BS475" i="20"/>
  <c r="BS476" i="20"/>
  <c r="BS477" i="20"/>
  <c r="BS478" i="20"/>
  <c r="BS479" i="20"/>
  <c r="BS480" i="20"/>
  <c r="BS481" i="20"/>
  <c r="BS482" i="20"/>
  <c r="BS483" i="20"/>
  <c r="BS484" i="20"/>
  <c r="BS485" i="20"/>
  <c r="BS486" i="20"/>
  <c r="BS487" i="20"/>
  <c r="BS488" i="20"/>
  <c r="BS489" i="20"/>
  <c r="BS490" i="20"/>
  <c r="BS491" i="20"/>
  <c r="BS492" i="20"/>
  <c r="BS493" i="20"/>
  <c r="BS494" i="20"/>
  <c r="BS495" i="20"/>
  <c r="BS496" i="20"/>
  <c r="BS497" i="20"/>
  <c r="BS498" i="20"/>
  <c r="BS499" i="20"/>
  <c r="BS500" i="20"/>
  <c r="BS501" i="20"/>
  <c r="BS502" i="20"/>
  <c r="BS503" i="20"/>
  <c r="BS504" i="20"/>
  <c r="BS505" i="20"/>
  <c r="BS506" i="20"/>
  <c r="BS507" i="20"/>
  <c r="BS508" i="20"/>
  <c r="BS509" i="20"/>
  <c r="BS510" i="20"/>
  <c r="BS511" i="20"/>
  <c r="BS512" i="20"/>
  <c r="BS513" i="20"/>
  <c r="BS514" i="20"/>
  <c r="BS515" i="20"/>
  <c r="BS516" i="20"/>
  <c r="BS517" i="20"/>
  <c r="BS518" i="20"/>
  <c r="BS519" i="20"/>
  <c r="BS520" i="20"/>
  <c r="BS521" i="20"/>
  <c r="BS522" i="20"/>
  <c r="BS523" i="20"/>
  <c r="BS524" i="20"/>
  <c r="BS525" i="20"/>
  <c r="BS526" i="20"/>
  <c r="BS527" i="20"/>
  <c r="BS528" i="20"/>
  <c r="BS529" i="20"/>
  <c r="BS530" i="20"/>
  <c r="BS531" i="20"/>
  <c r="BS532" i="20"/>
  <c r="BS533" i="20"/>
  <c r="BS534" i="20"/>
  <c r="BS535" i="20"/>
  <c r="BS536" i="20"/>
  <c r="BS537" i="20"/>
  <c r="BS538" i="20"/>
  <c r="BS539" i="20"/>
  <c r="BS540" i="20"/>
  <c r="BS541" i="20"/>
  <c r="BS542" i="20"/>
  <c r="BS543" i="20"/>
  <c r="BS544" i="20"/>
  <c r="BS545" i="20"/>
  <c r="BS546" i="20"/>
  <c r="BS547" i="20"/>
  <c r="BS548" i="20"/>
  <c r="BS549" i="20"/>
  <c r="BS550" i="20"/>
  <c r="BS551" i="20"/>
  <c r="BS552" i="20"/>
  <c r="BS553" i="20"/>
  <c r="BS554" i="20"/>
  <c r="BS555" i="20"/>
  <c r="BS556" i="20"/>
  <c r="BS557" i="20"/>
  <c r="BS558" i="20"/>
  <c r="BS559" i="20"/>
  <c r="BS560" i="20"/>
  <c r="BS561" i="20"/>
  <c r="BS562" i="20"/>
  <c r="BS563" i="20"/>
  <c r="BS564" i="20"/>
  <c r="BS565" i="20"/>
  <c r="BR2" i="20"/>
  <c r="BR3" i="20"/>
  <c r="BR4" i="20"/>
  <c r="BR5" i="20"/>
  <c r="BR6" i="20"/>
  <c r="BR7" i="20"/>
  <c r="BR8" i="20"/>
  <c r="BR9" i="20"/>
  <c r="BR10" i="20"/>
  <c r="BR11" i="20"/>
  <c r="BR12" i="20"/>
  <c r="BR13" i="20"/>
  <c r="BR14" i="20"/>
  <c r="BR15" i="20"/>
  <c r="BR16" i="20"/>
  <c r="BR17" i="20"/>
  <c r="BR18" i="20"/>
  <c r="BR19" i="20"/>
  <c r="BR20" i="20"/>
  <c r="BR21" i="20"/>
  <c r="BR22" i="20"/>
  <c r="BR23" i="20"/>
  <c r="BR24" i="20"/>
  <c r="BR25" i="20"/>
  <c r="BR26" i="20"/>
  <c r="BR27" i="20"/>
  <c r="BR28" i="20"/>
  <c r="BR29" i="20"/>
  <c r="BR30" i="20"/>
  <c r="BR31" i="20"/>
  <c r="BR32" i="20"/>
  <c r="BR33" i="20"/>
  <c r="BR34" i="20"/>
  <c r="BR35" i="20"/>
  <c r="BR36" i="20"/>
  <c r="BR37" i="20"/>
  <c r="BR38" i="20"/>
  <c r="BR39" i="20"/>
  <c r="BR40" i="20"/>
  <c r="BR41" i="20"/>
  <c r="BR42" i="20"/>
  <c r="BR43" i="20"/>
  <c r="BR44" i="20"/>
  <c r="BR45" i="20"/>
  <c r="BR46" i="20"/>
  <c r="BR47" i="20"/>
  <c r="BR48" i="20"/>
  <c r="BR49" i="20"/>
  <c r="BR50" i="20"/>
  <c r="BR51" i="20"/>
  <c r="BR52" i="20"/>
  <c r="BR53" i="20"/>
  <c r="BR54" i="20"/>
  <c r="BR55" i="20"/>
  <c r="BR56" i="20"/>
  <c r="BR57" i="20"/>
  <c r="BR58" i="20"/>
  <c r="BR59" i="20"/>
  <c r="BR60" i="20"/>
  <c r="BR61" i="20"/>
  <c r="BR62" i="20"/>
  <c r="BR63" i="20"/>
  <c r="BR64" i="20"/>
  <c r="BR65" i="20"/>
  <c r="BR66" i="20"/>
  <c r="BR67" i="20"/>
  <c r="BR68" i="20"/>
  <c r="BR69" i="20"/>
  <c r="BR70" i="20"/>
  <c r="BR71" i="20"/>
  <c r="BR72" i="20"/>
  <c r="BR73" i="20"/>
  <c r="BR74" i="20"/>
  <c r="BR75" i="20"/>
  <c r="BR76" i="20"/>
  <c r="BR77" i="20"/>
  <c r="BR78" i="20"/>
  <c r="BR79" i="20"/>
  <c r="BR80" i="20"/>
  <c r="BR81" i="20"/>
  <c r="BR82" i="20"/>
  <c r="BR83" i="20"/>
  <c r="BR84" i="20"/>
  <c r="BR85" i="20"/>
  <c r="BR86" i="20"/>
  <c r="BR87" i="20"/>
  <c r="BR88" i="20"/>
  <c r="BR89" i="20"/>
  <c r="BR90" i="20"/>
  <c r="BR91" i="20"/>
  <c r="BR92" i="20"/>
  <c r="BR93" i="20"/>
  <c r="BR94" i="20"/>
  <c r="BR95" i="20"/>
  <c r="BR96" i="20"/>
  <c r="BR97" i="20"/>
  <c r="BR98" i="20"/>
  <c r="BR99" i="20"/>
  <c r="BR100" i="20"/>
  <c r="BR101" i="20"/>
  <c r="BR102" i="20"/>
  <c r="BR103" i="20"/>
  <c r="BR104" i="20"/>
  <c r="BR105" i="20"/>
  <c r="BR106" i="20"/>
  <c r="BR107" i="20"/>
  <c r="BR108" i="20"/>
  <c r="BR109" i="20"/>
  <c r="BR110" i="20"/>
  <c r="BR111" i="20"/>
  <c r="BR112" i="20"/>
  <c r="BR113" i="20"/>
  <c r="BR114" i="20"/>
  <c r="BR115" i="20"/>
  <c r="BR116" i="20"/>
  <c r="BR117" i="20"/>
  <c r="BR118" i="20"/>
  <c r="BR119" i="20"/>
  <c r="BR120" i="20"/>
  <c r="BR121" i="20"/>
  <c r="BR122" i="20"/>
  <c r="BR123" i="20"/>
  <c r="BR124" i="20"/>
  <c r="BR125" i="20"/>
  <c r="BR126" i="20"/>
  <c r="BR127" i="20"/>
  <c r="BR128" i="20"/>
  <c r="BR129" i="20"/>
  <c r="BR130" i="20"/>
  <c r="BR131" i="20"/>
  <c r="BR132" i="20"/>
  <c r="BR133" i="20"/>
  <c r="BR134" i="20"/>
  <c r="BR135" i="20"/>
  <c r="BR136" i="20"/>
  <c r="BR137" i="20"/>
  <c r="BR138" i="20"/>
  <c r="BR139" i="20"/>
  <c r="BR140" i="20"/>
  <c r="BR141" i="20"/>
  <c r="BR142" i="20"/>
  <c r="BR143" i="20"/>
  <c r="BR144" i="20"/>
  <c r="BR145" i="20"/>
  <c r="BR146" i="20"/>
  <c r="BR147" i="20"/>
  <c r="BR148" i="20"/>
  <c r="BR149" i="20"/>
  <c r="BR150" i="20"/>
  <c r="BR151" i="20"/>
  <c r="BR152" i="20"/>
  <c r="BR153" i="20"/>
  <c r="BR154" i="20"/>
  <c r="BR155" i="20"/>
  <c r="BR156" i="20"/>
  <c r="BR157" i="20"/>
  <c r="BR158" i="20"/>
  <c r="BR159" i="20"/>
  <c r="BR160" i="20"/>
  <c r="BR161" i="20"/>
  <c r="BR162" i="20"/>
  <c r="BR163" i="20"/>
  <c r="BR164" i="20"/>
  <c r="BR165" i="20"/>
  <c r="BR166" i="20"/>
  <c r="BR167" i="20"/>
  <c r="BR168" i="20"/>
  <c r="BR169" i="20"/>
  <c r="BR170" i="20"/>
  <c r="BR171" i="20"/>
  <c r="BR172" i="20"/>
  <c r="BR173" i="20"/>
  <c r="BR174" i="20"/>
  <c r="BR175" i="20"/>
  <c r="BR176" i="20"/>
  <c r="BR177" i="20"/>
  <c r="BR178" i="20"/>
  <c r="BR179" i="20"/>
  <c r="BR180" i="20"/>
  <c r="BR181" i="20"/>
  <c r="BR182" i="20"/>
  <c r="BR183" i="20"/>
  <c r="BR184" i="20"/>
  <c r="BR185" i="20"/>
  <c r="BR186" i="20"/>
  <c r="BR187" i="20"/>
  <c r="BR188" i="20"/>
  <c r="BR189" i="20"/>
  <c r="BR190" i="20"/>
  <c r="BR191" i="20"/>
  <c r="BR192" i="20"/>
  <c r="BR193" i="20"/>
  <c r="BR194" i="20"/>
  <c r="BR195" i="20"/>
  <c r="BR196" i="20"/>
  <c r="BR197" i="20"/>
  <c r="BR198" i="20"/>
  <c r="BR199" i="20"/>
  <c r="BR200" i="20"/>
  <c r="BR201" i="20"/>
  <c r="BR202" i="20"/>
  <c r="BR203" i="20"/>
  <c r="BR204" i="20"/>
  <c r="BR205" i="20"/>
  <c r="BR206" i="20"/>
  <c r="BR207" i="20"/>
  <c r="BR208" i="20"/>
  <c r="BR209" i="20"/>
  <c r="BR210" i="20"/>
  <c r="BR211" i="20"/>
  <c r="BR212" i="20"/>
  <c r="BR213" i="20"/>
  <c r="BR214" i="20"/>
  <c r="BR215" i="20"/>
  <c r="BR216" i="20"/>
  <c r="BR217" i="20"/>
  <c r="BR218" i="20"/>
  <c r="BR219" i="20"/>
  <c r="BR220" i="20"/>
  <c r="BR221" i="20"/>
  <c r="BR222" i="20"/>
  <c r="BR223" i="20"/>
  <c r="BR224" i="20"/>
  <c r="BR225" i="20"/>
  <c r="BR226" i="20"/>
  <c r="BR227" i="20"/>
  <c r="BR228" i="20"/>
  <c r="BR229" i="20"/>
  <c r="BR230" i="20"/>
  <c r="BR231" i="20"/>
  <c r="BR232" i="20"/>
  <c r="BR233" i="20"/>
  <c r="BR234" i="20"/>
  <c r="BR235" i="20"/>
  <c r="BR236" i="20"/>
  <c r="BR237" i="20"/>
  <c r="BR238" i="20"/>
  <c r="BR239" i="20"/>
  <c r="BR240" i="20"/>
  <c r="BR241" i="20"/>
  <c r="BR242" i="20"/>
  <c r="BR243" i="20"/>
  <c r="BR244" i="20"/>
  <c r="BR245" i="20"/>
  <c r="BR246" i="20"/>
  <c r="BR247" i="20"/>
  <c r="BR248" i="20"/>
  <c r="BR249" i="20"/>
  <c r="BR250" i="20"/>
  <c r="BR251" i="20"/>
  <c r="BR252" i="20"/>
  <c r="BR253" i="20"/>
  <c r="BR254" i="20"/>
  <c r="BR255" i="20"/>
  <c r="BR256" i="20"/>
  <c r="BR257" i="20"/>
  <c r="BR258" i="20"/>
  <c r="BR259" i="20"/>
  <c r="BR260" i="20"/>
  <c r="BR261" i="20"/>
  <c r="BR262" i="20"/>
  <c r="BR263" i="20"/>
  <c r="BR264" i="20"/>
  <c r="BR265" i="20"/>
  <c r="BR266" i="20"/>
  <c r="BR267" i="20"/>
  <c r="BR268" i="20"/>
  <c r="BR269" i="20"/>
  <c r="BR270" i="20"/>
  <c r="BR271" i="20"/>
  <c r="BR272" i="20"/>
  <c r="BR273" i="20"/>
  <c r="BR274" i="20"/>
  <c r="BR275" i="20"/>
  <c r="BR276" i="20"/>
  <c r="BR277" i="20"/>
  <c r="BR278" i="20"/>
  <c r="BR279" i="20"/>
  <c r="BR280" i="20"/>
  <c r="BR281" i="20"/>
  <c r="BR282" i="20"/>
  <c r="BR283" i="20"/>
  <c r="BR284" i="20"/>
  <c r="BR285" i="20"/>
  <c r="BR286" i="20"/>
  <c r="BR287" i="20"/>
  <c r="BR288" i="20"/>
  <c r="BR289" i="20"/>
  <c r="BR290" i="20"/>
  <c r="BR291" i="20"/>
  <c r="BR292" i="20"/>
  <c r="BR293" i="20"/>
  <c r="BR294" i="20"/>
  <c r="BR295" i="20"/>
  <c r="BR296" i="20"/>
  <c r="BR297" i="20"/>
  <c r="BR298" i="20"/>
  <c r="BR299" i="20"/>
  <c r="BR300" i="20"/>
  <c r="BR301" i="20"/>
  <c r="BR302" i="20"/>
  <c r="BR303" i="20"/>
  <c r="BR304" i="20"/>
  <c r="BR305" i="20"/>
  <c r="BR306" i="20"/>
  <c r="BR307" i="20"/>
  <c r="BR308" i="20"/>
  <c r="BR309" i="20"/>
  <c r="BR310" i="20"/>
  <c r="BR311" i="20"/>
  <c r="BR312" i="20"/>
  <c r="BR313" i="20"/>
  <c r="BR314" i="20"/>
  <c r="BR315" i="20"/>
  <c r="BR316" i="20"/>
  <c r="BR317" i="20"/>
  <c r="BR318" i="20"/>
  <c r="BR319" i="20"/>
  <c r="BR320" i="20"/>
  <c r="BR321" i="20"/>
  <c r="BR322" i="20"/>
  <c r="BR323" i="20"/>
  <c r="BR324" i="20"/>
  <c r="BR325" i="20"/>
  <c r="BR326" i="20"/>
  <c r="BR327" i="20"/>
  <c r="BR328" i="20"/>
  <c r="BR329" i="20"/>
  <c r="BR330" i="20"/>
  <c r="BR331" i="20"/>
  <c r="BR332" i="20"/>
  <c r="BR333" i="20"/>
  <c r="BR334" i="20"/>
  <c r="BR335" i="20"/>
  <c r="BR336" i="20"/>
  <c r="BR337" i="20"/>
  <c r="BR338" i="20"/>
  <c r="BR339" i="20"/>
  <c r="BR340" i="20"/>
  <c r="BR341" i="20"/>
  <c r="BR342" i="20"/>
  <c r="BR343" i="20"/>
  <c r="BR344" i="20"/>
  <c r="BR345" i="20"/>
  <c r="BR346" i="20"/>
  <c r="BR347" i="20"/>
  <c r="BR348" i="20"/>
  <c r="BR349" i="20"/>
  <c r="BR350" i="20"/>
  <c r="BR351" i="20"/>
  <c r="BR352" i="20"/>
  <c r="BR353" i="20"/>
  <c r="BR354" i="20"/>
  <c r="BR355" i="20"/>
  <c r="BR356" i="20"/>
  <c r="BR357" i="20"/>
  <c r="BR358" i="20"/>
  <c r="BR359" i="20"/>
  <c r="BR360" i="20"/>
  <c r="BR361" i="20"/>
  <c r="BR362" i="20"/>
  <c r="BR363" i="20"/>
  <c r="BR364" i="20"/>
  <c r="BR365" i="20"/>
  <c r="BR366" i="20"/>
  <c r="BR367" i="20"/>
  <c r="BR368" i="20"/>
  <c r="BR369" i="20"/>
  <c r="BR370" i="20"/>
  <c r="BR371" i="20"/>
  <c r="BR372" i="20"/>
  <c r="BR373" i="20"/>
  <c r="BR374" i="20"/>
  <c r="BR375" i="20"/>
  <c r="BR376" i="20"/>
  <c r="BR377" i="20"/>
  <c r="BR378" i="20"/>
  <c r="BR379" i="20"/>
  <c r="BR380" i="20"/>
  <c r="BR381" i="20"/>
  <c r="BR382" i="20"/>
  <c r="BR383" i="20"/>
  <c r="BR384" i="20"/>
  <c r="BR385" i="20"/>
  <c r="BR386" i="20"/>
  <c r="BR387" i="20"/>
  <c r="BR388" i="20"/>
  <c r="BR389" i="20"/>
  <c r="BR390" i="20"/>
  <c r="BR391" i="20"/>
  <c r="BR392" i="20"/>
  <c r="BR393" i="20"/>
  <c r="BR394" i="20"/>
  <c r="BR395" i="20"/>
  <c r="BR396" i="20"/>
  <c r="BR397" i="20"/>
  <c r="BR398" i="20"/>
  <c r="BR399" i="20"/>
  <c r="BR400" i="20"/>
  <c r="BR401" i="20"/>
  <c r="BR402" i="20"/>
  <c r="BR403" i="20"/>
  <c r="BR404" i="20"/>
  <c r="BR405" i="20"/>
  <c r="BR406" i="20"/>
  <c r="BR407" i="20"/>
  <c r="BR408" i="20"/>
  <c r="BR409" i="20"/>
  <c r="BR410" i="20"/>
  <c r="BR411" i="20"/>
  <c r="BR412" i="20"/>
  <c r="BR413" i="20"/>
  <c r="BR414" i="20"/>
  <c r="BR415" i="20"/>
  <c r="BR416" i="20"/>
  <c r="BR417" i="20"/>
  <c r="BR418" i="20"/>
  <c r="BR419" i="20"/>
  <c r="BR420" i="20"/>
  <c r="BR421" i="20"/>
  <c r="BR422" i="20"/>
  <c r="BR423" i="20"/>
  <c r="BR424" i="20"/>
  <c r="BR425" i="20"/>
  <c r="BR426" i="20"/>
  <c r="BR427" i="20"/>
  <c r="BR428" i="20"/>
  <c r="BR429" i="20"/>
  <c r="BR430" i="20"/>
  <c r="BR431" i="20"/>
  <c r="BR432" i="20"/>
  <c r="BR433" i="20"/>
  <c r="BR434" i="20"/>
  <c r="BR435" i="20"/>
  <c r="BR436" i="20"/>
  <c r="BR437" i="20"/>
  <c r="BR438" i="20"/>
  <c r="BR439" i="20"/>
  <c r="BR440" i="20"/>
  <c r="BR441" i="20"/>
  <c r="BR442" i="20"/>
  <c r="BR443" i="20"/>
  <c r="BR444" i="20"/>
  <c r="BR445" i="20"/>
  <c r="BR446" i="20"/>
  <c r="BR447" i="20"/>
  <c r="BR448" i="20"/>
  <c r="BR449" i="20"/>
  <c r="BR450" i="20"/>
  <c r="BR451" i="20"/>
  <c r="BR452" i="20"/>
  <c r="BR453" i="20"/>
  <c r="BR454" i="20"/>
  <c r="BR455" i="20"/>
  <c r="BR456" i="20"/>
  <c r="BR457" i="20"/>
  <c r="BR458" i="20"/>
  <c r="BR459" i="20"/>
  <c r="BR460" i="20"/>
  <c r="BR461" i="20"/>
  <c r="BR462" i="20"/>
  <c r="BR463" i="20"/>
  <c r="BR464" i="20"/>
  <c r="BR465" i="20"/>
  <c r="BR466" i="20"/>
  <c r="BR467" i="20"/>
  <c r="BR468" i="20"/>
  <c r="BR469" i="20"/>
  <c r="BR470" i="20"/>
  <c r="BR471" i="20"/>
  <c r="BR472" i="20"/>
  <c r="BR473" i="20"/>
  <c r="BR474" i="20"/>
  <c r="BR475" i="20"/>
  <c r="BR476" i="20"/>
  <c r="BR477" i="20"/>
  <c r="BR478" i="20"/>
  <c r="BR479" i="20"/>
  <c r="BR480" i="20"/>
  <c r="BR481" i="20"/>
  <c r="BR482" i="20"/>
  <c r="BR483" i="20"/>
  <c r="BR484" i="20"/>
  <c r="BR485" i="20"/>
  <c r="BR486" i="20"/>
  <c r="BR487" i="20"/>
  <c r="BR488" i="20"/>
  <c r="BR489" i="20"/>
  <c r="BR490" i="20"/>
  <c r="BR491" i="20"/>
  <c r="BR492" i="20"/>
  <c r="BR493" i="20"/>
  <c r="BR494" i="20"/>
  <c r="BR495" i="20"/>
  <c r="BR496" i="20"/>
  <c r="BR497" i="20"/>
  <c r="BR498" i="20"/>
  <c r="BR499" i="20"/>
  <c r="BR500" i="20"/>
  <c r="BR501" i="20"/>
  <c r="BR502" i="20"/>
  <c r="BR503" i="20"/>
  <c r="BR504" i="20"/>
  <c r="BR505" i="20"/>
  <c r="BR506" i="20"/>
  <c r="BR507" i="20"/>
  <c r="BR508" i="20"/>
  <c r="BR509" i="20"/>
  <c r="BR510" i="20"/>
  <c r="BR511" i="20"/>
  <c r="BR512" i="20"/>
  <c r="BR513" i="20"/>
  <c r="BR514" i="20"/>
  <c r="BR515" i="20"/>
  <c r="BR516" i="20"/>
  <c r="BR517" i="20"/>
  <c r="BR518" i="20"/>
  <c r="BR519" i="20"/>
  <c r="BR520" i="20"/>
  <c r="BR521" i="20"/>
  <c r="BR522" i="20"/>
  <c r="BR523" i="20"/>
  <c r="BR524" i="20"/>
  <c r="BR525" i="20"/>
  <c r="BR526" i="20"/>
  <c r="BR527" i="20"/>
  <c r="BR528" i="20"/>
  <c r="BR529" i="20"/>
  <c r="BR530" i="20"/>
  <c r="BR531" i="20"/>
  <c r="BR532" i="20"/>
  <c r="BR533" i="20"/>
  <c r="BR534" i="20"/>
  <c r="BR535" i="20"/>
  <c r="BR536" i="20"/>
  <c r="BR537" i="20"/>
  <c r="BR538" i="20"/>
  <c r="BR539" i="20"/>
  <c r="BR540" i="20"/>
  <c r="BR541" i="20"/>
  <c r="BR542" i="20"/>
  <c r="BR543" i="20"/>
  <c r="BR544" i="20"/>
  <c r="BR545" i="20"/>
  <c r="BR546" i="20"/>
  <c r="BR547" i="20"/>
  <c r="BR548" i="20"/>
  <c r="BR549" i="20"/>
  <c r="BR550" i="20"/>
  <c r="BR551" i="20"/>
  <c r="BR552" i="20"/>
  <c r="BR553" i="20"/>
  <c r="BR554" i="20"/>
  <c r="BR555" i="20"/>
  <c r="BR556" i="20"/>
  <c r="BR557" i="20"/>
  <c r="BR558" i="20"/>
  <c r="BR559" i="20"/>
  <c r="BR560" i="20"/>
  <c r="BR561" i="20"/>
  <c r="BR562" i="20"/>
  <c r="BR563" i="20"/>
  <c r="BR564" i="20"/>
  <c r="BR565" i="20"/>
  <c r="BQ2" i="20"/>
  <c r="BQ3" i="20"/>
  <c r="BQ4" i="20"/>
  <c r="BQ5" i="20"/>
  <c r="BQ6" i="20"/>
  <c r="BQ7" i="20"/>
  <c r="BQ8" i="20"/>
  <c r="BQ9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Q44" i="20"/>
  <c r="BQ45" i="20"/>
  <c r="BQ46" i="20"/>
  <c r="BQ47" i="20"/>
  <c r="BQ48" i="20"/>
  <c r="BQ49" i="20"/>
  <c r="BQ50" i="20"/>
  <c r="BQ51" i="20"/>
  <c r="BQ52" i="20"/>
  <c r="BQ53" i="20"/>
  <c r="BQ54" i="20"/>
  <c r="BQ55" i="20"/>
  <c r="BQ56" i="20"/>
  <c r="BQ57" i="20"/>
  <c r="BQ58" i="20"/>
  <c r="BQ59" i="20"/>
  <c r="BQ60" i="20"/>
  <c r="BQ61" i="20"/>
  <c r="BQ62" i="20"/>
  <c r="BQ63" i="20"/>
  <c r="BQ64" i="20"/>
  <c r="BQ65" i="20"/>
  <c r="BQ66" i="20"/>
  <c r="BQ67" i="20"/>
  <c r="BQ68" i="20"/>
  <c r="BQ69" i="20"/>
  <c r="BQ70" i="20"/>
  <c r="BQ71" i="20"/>
  <c r="BQ72" i="20"/>
  <c r="BQ73" i="20"/>
  <c r="BQ74" i="20"/>
  <c r="BQ75" i="20"/>
  <c r="BQ76" i="20"/>
  <c r="BQ77" i="20"/>
  <c r="BQ78" i="20"/>
  <c r="BQ79" i="20"/>
  <c r="BQ80" i="20"/>
  <c r="BQ81" i="20"/>
  <c r="BQ82" i="20"/>
  <c r="BQ83" i="20"/>
  <c r="BQ84" i="20"/>
  <c r="BQ85" i="20"/>
  <c r="BQ86" i="20"/>
  <c r="BQ87" i="20"/>
  <c r="BQ88" i="20"/>
  <c r="BQ89" i="20"/>
  <c r="BQ90" i="20"/>
  <c r="BQ91" i="20"/>
  <c r="BQ92" i="20"/>
  <c r="BQ93" i="20"/>
  <c r="BQ94" i="20"/>
  <c r="BQ95" i="20"/>
  <c r="BQ96" i="20"/>
  <c r="BQ97" i="20"/>
  <c r="BQ98" i="20"/>
  <c r="BQ99" i="20"/>
  <c r="BQ100" i="20"/>
  <c r="BQ101" i="20"/>
  <c r="BQ102" i="20"/>
  <c r="BQ103" i="20"/>
  <c r="BQ104" i="20"/>
  <c r="BQ105" i="20"/>
  <c r="BQ106" i="20"/>
  <c r="BQ107" i="20"/>
  <c r="BQ108" i="20"/>
  <c r="BQ109" i="20"/>
  <c r="BQ110" i="20"/>
  <c r="BQ111" i="20"/>
  <c r="BQ112" i="20"/>
  <c r="BQ113" i="20"/>
  <c r="BQ114" i="20"/>
  <c r="BQ115" i="20"/>
  <c r="BQ116" i="20"/>
  <c r="BQ117" i="20"/>
  <c r="BQ118" i="20"/>
  <c r="BQ119" i="20"/>
  <c r="BQ120" i="20"/>
  <c r="BQ121" i="20"/>
  <c r="BQ122" i="20"/>
  <c r="BQ123" i="20"/>
  <c r="BQ124" i="20"/>
  <c r="BQ125" i="20"/>
  <c r="BQ126" i="20"/>
  <c r="BQ127" i="20"/>
  <c r="BQ128" i="20"/>
  <c r="BQ129" i="20"/>
  <c r="BQ130" i="20"/>
  <c r="BQ131" i="20"/>
  <c r="BQ132" i="20"/>
  <c r="BQ133" i="20"/>
  <c r="BQ134" i="20"/>
  <c r="BQ135" i="20"/>
  <c r="BQ136" i="20"/>
  <c r="BQ137" i="20"/>
  <c r="BQ138" i="20"/>
  <c r="BQ139" i="20"/>
  <c r="BQ140" i="20"/>
  <c r="BQ141" i="20"/>
  <c r="BQ142" i="20"/>
  <c r="BQ143" i="20"/>
  <c r="BQ144" i="20"/>
  <c r="BQ145" i="20"/>
  <c r="BQ146" i="20"/>
  <c r="BQ147" i="20"/>
  <c r="BQ148" i="20"/>
  <c r="BQ149" i="20"/>
  <c r="BQ150" i="20"/>
  <c r="BQ151" i="20"/>
  <c r="BQ152" i="20"/>
  <c r="BQ153" i="20"/>
  <c r="BQ154" i="20"/>
  <c r="BQ155" i="20"/>
  <c r="BQ156" i="20"/>
  <c r="BQ157" i="20"/>
  <c r="BQ158" i="20"/>
  <c r="BQ159" i="20"/>
  <c r="BQ160" i="20"/>
  <c r="BQ161" i="20"/>
  <c r="BQ162" i="20"/>
  <c r="BQ163" i="20"/>
  <c r="BQ164" i="20"/>
  <c r="BQ165" i="20"/>
  <c r="BQ166" i="20"/>
  <c r="BQ167" i="20"/>
  <c r="BQ168" i="20"/>
  <c r="BQ169" i="20"/>
  <c r="BQ170" i="20"/>
  <c r="BQ171" i="20"/>
  <c r="BQ172" i="20"/>
  <c r="BQ173" i="20"/>
  <c r="BQ174" i="20"/>
  <c r="BQ175" i="20"/>
  <c r="BQ176" i="20"/>
  <c r="BQ177" i="20"/>
  <c r="BQ178" i="20"/>
  <c r="BQ179" i="20"/>
  <c r="BQ180" i="20"/>
  <c r="BQ181" i="20"/>
  <c r="BQ182" i="20"/>
  <c r="BQ183" i="20"/>
  <c r="BQ184" i="20"/>
  <c r="BQ185" i="20"/>
  <c r="BQ186" i="20"/>
  <c r="BQ187" i="20"/>
  <c r="BQ188" i="20"/>
  <c r="BQ189" i="20"/>
  <c r="BQ190" i="20"/>
  <c r="BQ191" i="20"/>
  <c r="BQ192" i="20"/>
  <c r="BQ193" i="20"/>
  <c r="BQ194" i="20"/>
  <c r="BQ195" i="20"/>
  <c r="BQ196" i="20"/>
  <c r="BQ197" i="20"/>
  <c r="BQ198" i="20"/>
  <c r="BQ199" i="20"/>
  <c r="BQ200" i="20"/>
  <c r="BQ201" i="20"/>
  <c r="BQ202" i="20"/>
  <c r="BQ203" i="20"/>
  <c r="BQ204" i="20"/>
  <c r="BQ205" i="20"/>
  <c r="BQ206" i="20"/>
  <c r="BQ207" i="20"/>
  <c r="BQ208" i="20"/>
  <c r="BQ209" i="20"/>
  <c r="BQ210" i="20"/>
  <c r="BQ211" i="20"/>
  <c r="BQ212" i="20"/>
  <c r="BQ213" i="20"/>
  <c r="BQ214" i="20"/>
  <c r="BQ215" i="20"/>
  <c r="BQ216" i="20"/>
  <c r="BQ217" i="20"/>
  <c r="BQ218" i="20"/>
  <c r="BQ219" i="20"/>
  <c r="BQ220" i="20"/>
  <c r="BQ221" i="20"/>
  <c r="BQ222" i="20"/>
  <c r="BQ223" i="20"/>
  <c r="BQ224" i="20"/>
  <c r="BQ225" i="20"/>
  <c r="BQ226" i="20"/>
  <c r="BQ227" i="20"/>
  <c r="BQ228" i="20"/>
  <c r="BQ229" i="20"/>
  <c r="BQ230" i="20"/>
  <c r="BQ231" i="20"/>
  <c r="BQ232" i="20"/>
  <c r="BQ233" i="20"/>
  <c r="BQ234" i="20"/>
  <c r="BQ235" i="20"/>
  <c r="BQ236" i="20"/>
  <c r="BQ237" i="20"/>
  <c r="BQ238" i="20"/>
  <c r="BQ239" i="20"/>
  <c r="BQ240" i="20"/>
  <c r="BQ241" i="20"/>
  <c r="BQ242" i="20"/>
  <c r="BQ243" i="20"/>
  <c r="BQ244" i="20"/>
  <c r="BQ245" i="20"/>
  <c r="BQ246" i="20"/>
  <c r="BQ247" i="20"/>
  <c r="BQ248" i="20"/>
  <c r="BQ249" i="20"/>
  <c r="BQ250" i="20"/>
  <c r="BQ251" i="20"/>
  <c r="BQ252" i="20"/>
  <c r="BQ253" i="20"/>
  <c r="BQ254" i="20"/>
  <c r="BQ255" i="20"/>
  <c r="BQ256" i="20"/>
  <c r="BQ257" i="20"/>
  <c r="BQ258" i="20"/>
  <c r="BQ259" i="20"/>
  <c r="BQ260" i="20"/>
  <c r="BQ261" i="20"/>
  <c r="BQ262" i="20"/>
  <c r="BQ263" i="20"/>
  <c r="BQ264" i="20"/>
  <c r="BQ265" i="20"/>
  <c r="BQ266" i="20"/>
  <c r="BQ267" i="20"/>
  <c r="BQ268" i="20"/>
  <c r="BQ269" i="20"/>
  <c r="BQ270" i="20"/>
  <c r="BQ271" i="20"/>
  <c r="BQ272" i="20"/>
  <c r="BQ273" i="20"/>
  <c r="BQ274" i="20"/>
  <c r="BQ275" i="20"/>
  <c r="BQ276" i="20"/>
  <c r="BQ277" i="20"/>
  <c r="BQ278" i="20"/>
  <c r="BQ279" i="20"/>
  <c r="BQ280" i="20"/>
  <c r="BQ281" i="20"/>
  <c r="BQ282" i="20"/>
  <c r="BQ283" i="20"/>
  <c r="BQ284" i="20"/>
  <c r="BQ285" i="20"/>
  <c r="BQ286" i="20"/>
  <c r="BQ287" i="20"/>
  <c r="BQ288" i="20"/>
  <c r="BQ289" i="20"/>
  <c r="BQ290" i="20"/>
  <c r="BQ291" i="20"/>
  <c r="BQ292" i="20"/>
  <c r="BQ293" i="20"/>
  <c r="BQ294" i="20"/>
  <c r="BQ295" i="20"/>
  <c r="BQ296" i="20"/>
  <c r="BQ297" i="20"/>
  <c r="BQ298" i="20"/>
  <c r="BQ299" i="20"/>
  <c r="BQ300" i="20"/>
  <c r="BQ301" i="20"/>
  <c r="BQ302" i="20"/>
  <c r="BQ303" i="20"/>
  <c r="BQ304" i="20"/>
  <c r="BQ305" i="20"/>
  <c r="BQ306" i="20"/>
  <c r="BQ307" i="20"/>
  <c r="BQ308" i="20"/>
  <c r="BQ309" i="20"/>
  <c r="BQ310" i="20"/>
  <c r="BQ311" i="20"/>
  <c r="BQ312" i="20"/>
  <c r="BQ313" i="20"/>
  <c r="BQ314" i="20"/>
  <c r="BQ315" i="20"/>
  <c r="BQ316" i="20"/>
  <c r="BQ317" i="20"/>
  <c r="BQ318" i="20"/>
  <c r="BQ319" i="20"/>
  <c r="BQ320" i="20"/>
  <c r="BQ321" i="20"/>
  <c r="BQ322" i="20"/>
  <c r="BQ323" i="20"/>
  <c r="BQ324" i="20"/>
  <c r="BQ325" i="20"/>
  <c r="BQ326" i="20"/>
  <c r="BQ327" i="20"/>
  <c r="BQ328" i="20"/>
  <c r="BQ329" i="20"/>
  <c r="BQ330" i="20"/>
  <c r="BQ331" i="20"/>
  <c r="BQ332" i="20"/>
  <c r="BQ333" i="20"/>
  <c r="BQ334" i="20"/>
  <c r="BQ335" i="20"/>
  <c r="BQ336" i="20"/>
  <c r="BQ337" i="20"/>
  <c r="BQ338" i="20"/>
  <c r="BQ339" i="20"/>
  <c r="BQ340" i="20"/>
  <c r="BQ341" i="20"/>
  <c r="BQ342" i="20"/>
  <c r="BQ343" i="20"/>
  <c r="BQ344" i="20"/>
  <c r="BQ345" i="20"/>
  <c r="BQ346" i="20"/>
  <c r="BQ347" i="20"/>
  <c r="BQ348" i="20"/>
  <c r="BQ349" i="20"/>
  <c r="BQ350" i="20"/>
  <c r="BQ351" i="20"/>
  <c r="BQ352" i="20"/>
  <c r="BQ353" i="20"/>
  <c r="BQ354" i="20"/>
  <c r="BQ355" i="20"/>
  <c r="BQ356" i="20"/>
  <c r="BQ357" i="20"/>
  <c r="BQ358" i="20"/>
  <c r="BQ359" i="20"/>
  <c r="BQ360" i="20"/>
  <c r="BQ361" i="20"/>
  <c r="BQ362" i="20"/>
  <c r="BQ363" i="20"/>
  <c r="BQ364" i="20"/>
  <c r="BQ365" i="20"/>
  <c r="BQ366" i="20"/>
  <c r="BQ367" i="20"/>
  <c r="BQ368" i="20"/>
  <c r="BQ369" i="20"/>
  <c r="BQ370" i="20"/>
  <c r="BQ371" i="20"/>
  <c r="BQ372" i="20"/>
  <c r="BQ373" i="20"/>
  <c r="BQ374" i="20"/>
  <c r="BQ375" i="20"/>
  <c r="BQ376" i="20"/>
  <c r="BQ377" i="20"/>
  <c r="BQ378" i="20"/>
  <c r="BQ379" i="20"/>
  <c r="BQ380" i="20"/>
  <c r="BQ381" i="20"/>
  <c r="BQ382" i="20"/>
  <c r="BQ383" i="20"/>
  <c r="BQ384" i="20"/>
  <c r="BQ385" i="20"/>
  <c r="BQ386" i="20"/>
  <c r="BQ387" i="20"/>
  <c r="BQ388" i="20"/>
  <c r="BQ389" i="20"/>
  <c r="BQ390" i="20"/>
  <c r="BQ391" i="20"/>
  <c r="BQ392" i="20"/>
  <c r="BQ393" i="20"/>
  <c r="BQ394" i="20"/>
  <c r="BQ395" i="20"/>
  <c r="BQ396" i="20"/>
  <c r="BQ397" i="20"/>
  <c r="BQ398" i="20"/>
  <c r="BQ399" i="20"/>
  <c r="BQ400" i="20"/>
  <c r="BQ401" i="20"/>
  <c r="BQ402" i="20"/>
  <c r="BQ403" i="20"/>
  <c r="BQ404" i="20"/>
  <c r="BQ405" i="20"/>
  <c r="BQ406" i="20"/>
  <c r="BQ407" i="20"/>
  <c r="BQ408" i="20"/>
  <c r="BQ409" i="20"/>
  <c r="BQ410" i="20"/>
  <c r="BQ411" i="20"/>
  <c r="BQ412" i="20"/>
  <c r="BQ413" i="20"/>
  <c r="BQ414" i="20"/>
  <c r="BQ415" i="20"/>
  <c r="BQ416" i="20"/>
  <c r="BQ417" i="20"/>
  <c r="BQ418" i="20"/>
  <c r="BQ419" i="20"/>
  <c r="BQ420" i="20"/>
  <c r="BQ421" i="20"/>
  <c r="BQ422" i="20"/>
  <c r="BQ423" i="20"/>
  <c r="BQ424" i="20"/>
  <c r="BQ425" i="20"/>
  <c r="BQ426" i="20"/>
  <c r="BQ427" i="20"/>
  <c r="BQ428" i="20"/>
  <c r="BQ429" i="20"/>
  <c r="BQ430" i="20"/>
  <c r="BQ431" i="20"/>
  <c r="BQ432" i="20"/>
  <c r="BQ433" i="20"/>
  <c r="BQ434" i="20"/>
  <c r="BQ435" i="20"/>
  <c r="BQ436" i="20"/>
  <c r="BQ437" i="20"/>
  <c r="BQ438" i="20"/>
  <c r="BQ439" i="20"/>
  <c r="BQ440" i="20"/>
  <c r="BQ441" i="20"/>
  <c r="BQ442" i="20"/>
  <c r="BQ443" i="20"/>
  <c r="BQ444" i="20"/>
  <c r="BQ445" i="20"/>
  <c r="BQ446" i="20"/>
  <c r="BQ447" i="20"/>
  <c r="BQ448" i="20"/>
  <c r="BQ449" i="20"/>
  <c r="BQ450" i="20"/>
  <c r="BQ451" i="20"/>
  <c r="BQ452" i="20"/>
  <c r="BQ453" i="20"/>
  <c r="BQ454" i="20"/>
  <c r="BQ455" i="20"/>
  <c r="BQ456" i="20"/>
  <c r="BQ457" i="20"/>
  <c r="BQ458" i="20"/>
  <c r="BQ459" i="20"/>
  <c r="BQ460" i="20"/>
  <c r="BQ461" i="20"/>
  <c r="BQ462" i="20"/>
  <c r="BQ463" i="20"/>
  <c r="BQ464" i="20"/>
  <c r="BQ465" i="20"/>
  <c r="BQ466" i="20"/>
  <c r="BQ467" i="20"/>
  <c r="BQ468" i="20"/>
  <c r="BQ469" i="20"/>
  <c r="BQ470" i="20"/>
  <c r="BQ471" i="20"/>
  <c r="BQ472" i="20"/>
  <c r="BQ473" i="20"/>
  <c r="BQ474" i="20"/>
  <c r="BQ475" i="20"/>
  <c r="BQ476" i="20"/>
  <c r="BQ477" i="20"/>
  <c r="BQ478" i="20"/>
  <c r="BQ479" i="20"/>
  <c r="BQ480" i="20"/>
  <c r="BQ481" i="20"/>
  <c r="BQ482" i="20"/>
  <c r="BQ483" i="20"/>
  <c r="BQ484" i="20"/>
  <c r="BQ485" i="20"/>
  <c r="BQ486" i="20"/>
  <c r="BQ487" i="20"/>
  <c r="BQ488" i="20"/>
  <c r="BQ489" i="20"/>
  <c r="BQ490" i="20"/>
  <c r="BQ491" i="20"/>
  <c r="BQ492" i="20"/>
  <c r="BQ493" i="20"/>
  <c r="BQ494" i="20"/>
  <c r="BQ495" i="20"/>
  <c r="BQ496" i="20"/>
  <c r="BQ497" i="20"/>
  <c r="BQ498" i="20"/>
  <c r="BQ499" i="20"/>
  <c r="BQ500" i="20"/>
  <c r="BQ501" i="20"/>
  <c r="BQ502" i="20"/>
  <c r="BQ503" i="20"/>
  <c r="BQ504" i="20"/>
  <c r="BQ505" i="20"/>
  <c r="BQ506" i="20"/>
  <c r="BQ507" i="20"/>
  <c r="BQ508" i="20"/>
  <c r="BQ509" i="20"/>
  <c r="BQ510" i="20"/>
  <c r="BQ511" i="20"/>
  <c r="BQ512" i="20"/>
  <c r="BQ513" i="20"/>
  <c r="BQ514" i="20"/>
  <c r="BQ515" i="20"/>
  <c r="BQ516" i="20"/>
  <c r="BQ517" i="20"/>
  <c r="BQ518" i="20"/>
  <c r="BQ519" i="20"/>
  <c r="BQ520" i="20"/>
  <c r="BQ521" i="20"/>
  <c r="BQ522" i="20"/>
  <c r="BQ523" i="20"/>
  <c r="BQ524" i="20"/>
  <c r="BQ525" i="20"/>
  <c r="BQ526" i="20"/>
  <c r="BQ527" i="20"/>
  <c r="BQ528" i="20"/>
  <c r="BQ529" i="20"/>
  <c r="BQ530" i="20"/>
  <c r="BQ531" i="20"/>
  <c r="BQ532" i="20"/>
  <c r="BQ533" i="20"/>
  <c r="BQ534" i="20"/>
  <c r="BQ535" i="20"/>
  <c r="BQ536" i="20"/>
  <c r="BQ537" i="20"/>
  <c r="BQ538" i="20"/>
  <c r="BQ539" i="20"/>
  <c r="BQ540" i="20"/>
  <c r="BQ541" i="20"/>
  <c r="BQ542" i="20"/>
  <c r="BQ543" i="20"/>
  <c r="BQ544" i="20"/>
  <c r="BQ545" i="20"/>
  <c r="BQ546" i="20"/>
  <c r="BQ547" i="20"/>
  <c r="BQ548" i="20"/>
  <c r="BQ549" i="20"/>
  <c r="BQ550" i="20"/>
  <c r="BQ551" i="20"/>
  <c r="BQ552" i="20"/>
  <c r="BQ553" i="20"/>
  <c r="BQ554" i="20"/>
  <c r="BQ555" i="20"/>
  <c r="BQ556" i="20"/>
  <c r="BQ557" i="20"/>
  <c r="BQ558" i="20"/>
  <c r="BQ559" i="20"/>
  <c r="BQ560" i="20"/>
  <c r="BQ561" i="20"/>
  <c r="BQ562" i="20"/>
  <c r="BQ563" i="20"/>
  <c r="BQ564" i="20"/>
  <c r="BQ565" i="20"/>
  <c r="BP2" i="20"/>
  <c r="BP3" i="20"/>
  <c r="BP4" i="20"/>
  <c r="BP5" i="20"/>
  <c r="BP6" i="20"/>
  <c r="BP7" i="20"/>
  <c r="BP8" i="20"/>
  <c r="BP9" i="20"/>
  <c r="BP10" i="20"/>
  <c r="BP11" i="20"/>
  <c r="BP12" i="20"/>
  <c r="BP13" i="20"/>
  <c r="BP14" i="20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47" i="20"/>
  <c r="BP48" i="20"/>
  <c r="BP49" i="20"/>
  <c r="BP50" i="20"/>
  <c r="BP51" i="20"/>
  <c r="BP52" i="20"/>
  <c r="BP53" i="20"/>
  <c r="BP54" i="20"/>
  <c r="BP55" i="20"/>
  <c r="BP56" i="20"/>
  <c r="BP57" i="20"/>
  <c r="BP58" i="20"/>
  <c r="BP59" i="20"/>
  <c r="BP60" i="20"/>
  <c r="BP61" i="20"/>
  <c r="BP62" i="20"/>
  <c r="BP63" i="20"/>
  <c r="BP64" i="20"/>
  <c r="BP65" i="20"/>
  <c r="BP66" i="20"/>
  <c r="BP67" i="20"/>
  <c r="BP68" i="20"/>
  <c r="BP69" i="20"/>
  <c r="BP70" i="20"/>
  <c r="BP71" i="20"/>
  <c r="BP72" i="20"/>
  <c r="BP73" i="20"/>
  <c r="BP74" i="20"/>
  <c r="BP75" i="20"/>
  <c r="BP76" i="20"/>
  <c r="BP77" i="20"/>
  <c r="BP78" i="20"/>
  <c r="BP79" i="20"/>
  <c r="BP80" i="20"/>
  <c r="BP81" i="20"/>
  <c r="BP82" i="20"/>
  <c r="BP83" i="20"/>
  <c r="BP84" i="20"/>
  <c r="BP85" i="20"/>
  <c r="BP86" i="20"/>
  <c r="BP87" i="20"/>
  <c r="BP88" i="20"/>
  <c r="BP89" i="20"/>
  <c r="BP90" i="20"/>
  <c r="BP91" i="20"/>
  <c r="BP92" i="20"/>
  <c r="BP93" i="20"/>
  <c r="BP94" i="20"/>
  <c r="BP95" i="20"/>
  <c r="BP96" i="20"/>
  <c r="BP97" i="20"/>
  <c r="BP98" i="20"/>
  <c r="BP99" i="20"/>
  <c r="BP100" i="20"/>
  <c r="BP101" i="20"/>
  <c r="BP102" i="20"/>
  <c r="BP103" i="20"/>
  <c r="BP104" i="20"/>
  <c r="BP105" i="20"/>
  <c r="BP106" i="20"/>
  <c r="BP107" i="20"/>
  <c r="BP108" i="20"/>
  <c r="BP109" i="20"/>
  <c r="BP110" i="20"/>
  <c r="BP111" i="20"/>
  <c r="BP112" i="20"/>
  <c r="BP113" i="20"/>
  <c r="BP114" i="20"/>
  <c r="BP115" i="20"/>
  <c r="BP116" i="20"/>
  <c r="BP117" i="20"/>
  <c r="BP118" i="20"/>
  <c r="BP119" i="20"/>
  <c r="BP120" i="20"/>
  <c r="BP121" i="20"/>
  <c r="BP122" i="20"/>
  <c r="BP123" i="20"/>
  <c r="BP124" i="20"/>
  <c r="BP125" i="20"/>
  <c r="BP126" i="20"/>
  <c r="BP127" i="20"/>
  <c r="BP128" i="20"/>
  <c r="BP129" i="20"/>
  <c r="BP130" i="20"/>
  <c r="BP131" i="20"/>
  <c r="BP132" i="20"/>
  <c r="BP133" i="20"/>
  <c r="BP134" i="20"/>
  <c r="BP135" i="20"/>
  <c r="BP136" i="20"/>
  <c r="BP137" i="20"/>
  <c r="BP138" i="20"/>
  <c r="BP139" i="20"/>
  <c r="BP140" i="20"/>
  <c r="BP141" i="20"/>
  <c r="BP142" i="20"/>
  <c r="BP143" i="20"/>
  <c r="BP144" i="20"/>
  <c r="BP145" i="20"/>
  <c r="BP146" i="20"/>
  <c r="BP147" i="20"/>
  <c r="BP148" i="20"/>
  <c r="BP149" i="20"/>
  <c r="BP150" i="20"/>
  <c r="BP151" i="20"/>
  <c r="BP152" i="20"/>
  <c r="BP153" i="20"/>
  <c r="BP154" i="20"/>
  <c r="BP155" i="20"/>
  <c r="BP156" i="20"/>
  <c r="BP157" i="20"/>
  <c r="BP158" i="20"/>
  <c r="BP159" i="20"/>
  <c r="BP160" i="20"/>
  <c r="BP161" i="20"/>
  <c r="BP162" i="20"/>
  <c r="BP163" i="20"/>
  <c r="BP164" i="20"/>
  <c r="BP165" i="20"/>
  <c r="BP166" i="20"/>
  <c r="BP167" i="20"/>
  <c r="BP168" i="20"/>
  <c r="BP169" i="20"/>
  <c r="BP170" i="20"/>
  <c r="BP171" i="20"/>
  <c r="BP172" i="20"/>
  <c r="BP173" i="20"/>
  <c r="BP174" i="20"/>
  <c r="BP175" i="20"/>
  <c r="BP176" i="20"/>
  <c r="BP177" i="20"/>
  <c r="BP178" i="20"/>
  <c r="BP179" i="20"/>
  <c r="BP180" i="20"/>
  <c r="BP181" i="20"/>
  <c r="BP182" i="20"/>
  <c r="BP183" i="20"/>
  <c r="BP184" i="20"/>
  <c r="BP185" i="20"/>
  <c r="BP186" i="20"/>
  <c r="BP187" i="20"/>
  <c r="BP188" i="20"/>
  <c r="BP189" i="20"/>
  <c r="BP190" i="20"/>
  <c r="BP191" i="20"/>
  <c r="BP192" i="20"/>
  <c r="BP193" i="20"/>
  <c r="BP194" i="20"/>
  <c r="BP195" i="20"/>
  <c r="BP196" i="20"/>
  <c r="BP197" i="20"/>
  <c r="BP198" i="20"/>
  <c r="BP199" i="20"/>
  <c r="BP200" i="20"/>
  <c r="BP201" i="20"/>
  <c r="BP202" i="20"/>
  <c r="BP203" i="20"/>
  <c r="BP204" i="20"/>
  <c r="BP205" i="20"/>
  <c r="BP206" i="20"/>
  <c r="BP207" i="20"/>
  <c r="BP208" i="20"/>
  <c r="BP209" i="20"/>
  <c r="BP210" i="20"/>
  <c r="BP211" i="20"/>
  <c r="BP212" i="20"/>
  <c r="BP213" i="20"/>
  <c r="BP214" i="20"/>
  <c r="BP215" i="20"/>
  <c r="BP216" i="20"/>
  <c r="BP217" i="20"/>
  <c r="BP218" i="20"/>
  <c r="BP219" i="20"/>
  <c r="BP220" i="20"/>
  <c r="BP221" i="20"/>
  <c r="BP222" i="20"/>
  <c r="BP223" i="20"/>
  <c r="BP224" i="20"/>
  <c r="BP225" i="20"/>
  <c r="BP226" i="20"/>
  <c r="BP227" i="20"/>
  <c r="BP228" i="20"/>
  <c r="BP229" i="20"/>
  <c r="BP230" i="20"/>
  <c r="BP231" i="20"/>
  <c r="BP232" i="20"/>
  <c r="BP233" i="20"/>
  <c r="BP234" i="20"/>
  <c r="BP235" i="20"/>
  <c r="BP236" i="20"/>
  <c r="BP237" i="20"/>
  <c r="BP238" i="20"/>
  <c r="BP239" i="20"/>
  <c r="BP240" i="20"/>
  <c r="BP241" i="20"/>
  <c r="BP242" i="20"/>
  <c r="BP243" i="20"/>
  <c r="BP244" i="20"/>
  <c r="BP245" i="20"/>
  <c r="BP246" i="20"/>
  <c r="BP247" i="20"/>
  <c r="BP248" i="20"/>
  <c r="BP249" i="20"/>
  <c r="BP250" i="20"/>
  <c r="BP251" i="20"/>
  <c r="BP252" i="20"/>
  <c r="BP253" i="20"/>
  <c r="BP254" i="20"/>
  <c r="BP255" i="20"/>
  <c r="BP256" i="20"/>
  <c r="BP257" i="20"/>
  <c r="BP258" i="20"/>
  <c r="BP259" i="20"/>
  <c r="BP260" i="20"/>
  <c r="BP261" i="20"/>
  <c r="BP262" i="20"/>
  <c r="BP263" i="20"/>
  <c r="BP264" i="20"/>
  <c r="BP265" i="20"/>
  <c r="BP266" i="20"/>
  <c r="BP267" i="20"/>
  <c r="BP268" i="20"/>
  <c r="BP269" i="20"/>
  <c r="BP270" i="20"/>
  <c r="BP271" i="20"/>
  <c r="BP272" i="20"/>
  <c r="BP273" i="20"/>
  <c r="BP274" i="20"/>
  <c r="BP275" i="20"/>
  <c r="BP276" i="20"/>
  <c r="BP277" i="20"/>
  <c r="BP278" i="20"/>
  <c r="BP279" i="20"/>
  <c r="BP280" i="20"/>
  <c r="BP281" i="20"/>
  <c r="BP282" i="20"/>
  <c r="BP283" i="20"/>
  <c r="BP284" i="20"/>
  <c r="BP285" i="20"/>
  <c r="BP286" i="20"/>
  <c r="BP287" i="20"/>
  <c r="BP288" i="20"/>
  <c r="BP289" i="20"/>
  <c r="BP290" i="20"/>
  <c r="BP291" i="20"/>
  <c r="BP292" i="20"/>
  <c r="BP293" i="20"/>
  <c r="BP294" i="20"/>
  <c r="BP295" i="20"/>
  <c r="BP296" i="20"/>
  <c r="BP297" i="20"/>
  <c r="BP298" i="20"/>
  <c r="BP299" i="20"/>
  <c r="BP300" i="20"/>
  <c r="BP301" i="20"/>
  <c r="BP302" i="20"/>
  <c r="BP303" i="20"/>
  <c r="BP304" i="20"/>
  <c r="BP305" i="20"/>
  <c r="BP306" i="20"/>
  <c r="BP307" i="20"/>
  <c r="BP308" i="20"/>
  <c r="BP309" i="20"/>
  <c r="BP310" i="20"/>
  <c r="BP311" i="20"/>
  <c r="BP312" i="20"/>
  <c r="BP313" i="20"/>
  <c r="BP314" i="20"/>
  <c r="BP315" i="20"/>
  <c r="BP316" i="20"/>
  <c r="BP317" i="20"/>
  <c r="BP318" i="20"/>
  <c r="BP319" i="20"/>
  <c r="BP320" i="20"/>
  <c r="BP321" i="20"/>
  <c r="BP322" i="20"/>
  <c r="BP323" i="20"/>
  <c r="BP324" i="20"/>
  <c r="BP325" i="20"/>
  <c r="BP326" i="20"/>
  <c r="BP327" i="20"/>
  <c r="BP328" i="20"/>
  <c r="BP329" i="20"/>
  <c r="BP330" i="20"/>
  <c r="BP331" i="20"/>
  <c r="BP332" i="20"/>
  <c r="BP333" i="20"/>
  <c r="BP334" i="20"/>
  <c r="BP335" i="20"/>
  <c r="BP336" i="20"/>
  <c r="BP337" i="20"/>
  <c r="BP338" i="20"/>
  <c r="BP339" i="20"/>
  <c r="BP340" i="20"/>
  <c r="BP341" i="20"/>
  <c r="BP342" i="20"/>
  <c r="BP343" i="20"/>
  <c r="BP344" i="20"/>
  <c r="BP345" i="20"/>
  <c r="BP346" i="20"/>
  <c r="BP347" i="20"/>
  <c r="BP348" i="20"/>
  <c r="BP349" i="20"/>
  <c r="BP350" i="20"/>
  <c r="BP351" i="20"/>
  <c r="BP352" i="20"/>
  <c r="BP353" i="20"/>
  <c r="BP354" i="20"/>
  <c r="BP355" i="20"/>
  <c r="BP356" i="20"/>
  <c r="BP357" i="20"/>
  <c r="BP358" i="20"/>
  <c r="BP359" i="20"/>
  <c r="BP360" i="20"/>
  <c r="BP361" i="20"/>
  <c r="BP362" i="20"/>
  <c r="BP363" i="20"/>
  <c r="BP364" i="20"/>
  <c r="BP365" i="20"/>
  <c r="BP366" i="20"/>
  <c r="BP367" i="20"/>
  <c r="BP368" i="20"/>
  <c r="BP369" i="20"/>
  <c r="BP370" i="20"/>
  <c r="BP371" i="20"/>
  <c r="BP372" i="20"/>
  <c r="BP373" i="20"/>
  <c r="BP374" i="20"/>
  <c r="BP375" i="20"/>
  <c r="BP376" i="20"/>
  <c r="BP377" i="20"/>
  <c r="BP378" i="20"/>
  <c r="BP379" i="20"/>
  <c r="BP380" i="20"/>
  <c r="BP381" i="20"/>
  <c r="BP382" i="20"/>
  <c r="BP383" i="20"/>
  <c r="BP384" i="20"/>
  <c r="BP385" i="20"/>
  <c r="BP386" i="20"/>
  <c r="BP387" i="20"/>
  <c r="BP388" i="20"/>
  <c r="BP389" i="20"/>
  <c r="BP390" i="20"/>
  <c r="BP391" i="20"/>
  <c r="BP392" i="20"/>
  <c r="BP393" i="20"/>
  <c r="BP394" i="20"/>
  <c r="BP395" i="20"/>
  <c r="BP396" i="20"/>
  <c r="BP397" i="20"/>
  <c r="BP398" i="20"/>
  <c r="BP399" i="20"/>
  <c r="BP400" i="20"/>
  <c r="BP401" i="20"/>
  <c r="BP402" i="20"/>
  <c r="BP403" i="20"/>
  <c r="BP404" i="20"/>
  <c r="BP405" i="20"/>
  <c r="BP406" i="20"/>
  <c r="BP407" i="20"/>
  <c r="BP408" i="20"/>
  <c r="BP409" i="20"/>
  <c r="BP410" i="20"/>
  <c r="BP411" i="20"/>
  <c r="BP412" i="20"/>
  <c r="BP413" i="20"/>
  <c r="BP414" i="20"/>
  <c r="BP415" i="20"/>
  <c r="BP416" i="20"/>
  <c r="BP417" i="20"/>
  <c r="BP418" i="20"/>
  <c r="BP419" i="20"/>
  <c r="BP420" i="20"/>
  <c r="BP421" i="20"/>
  <c r="BP422" i="20"/>
  <c r="BP423" i="20"/>
  <c r="BP424" i="20"/>
  <c r="BP425" i="20"/>
  <c r="BP426" i="20"/>
  <c r="BP427" i="20"/>
  <c r="BP428" i="20"/>
  <c r="BP429" i="20"/>
  <c r="BP430" i="20"/>
  <c r="BP431" i="20"/>
  <c r="BP432" i="20"/>
  <c r="BP433" i="20"/>
  <c r="BP434" i="20"/>
  <c r="BP435" i="20"/>
  <c r="BP436" i="20"/>
  <c r="BP437" i="20"/>
  <c r="BP438" i="20"/>
  <c r="BP439" i="20"/>
  <c r="BP440" i="20"/>
  <c r="BP441" i="20"/>
  <c r="BP442" i="20"/>
  <c r="BP443" i="20"/>
  <c r="BP444" i="20"/>
  <c r="BP445" i="20"/>
  <c r="BP446" i="20"/>
  <c r="BP447" i="20"/>
  <c r="BP448" i="20"/>
  <c r="BP449" i="20"/>
  <c r="BP450" i="20"/>
  <c r="BP451" i="20"/>
  <c r="BP452" i="20"/>
  <c r="BP453" i="20"/>
  <c r="BP454" i="20"/>
  <c r="BP455" i="20"/>
  <c r="BP456" i="20"/>
  <c r="BP457" i="20"/>
  <c r="BP458" i="20"/>
  <c r="BP459" i="20"/>
  <c r="BP460" i="20"/>
  <c r="BP461" i="20"/>
  <c r="BP462" i="20"/>
  <c r="BP463" i="20"/>
  <c r="BP464" i="20"/>
  <c r="BP465" i="20"/>
  <c r="BP466" i="20"/>
  <c r="BP467" i="20"/>
  <c r="BP468" i="20"/>
  <c r="BP469" i="20"/>
  <c r="BP470" i="20"/>
  <c r="BP471" i="20"/>
  <c r="BP472" i="20"/>
  <c r="BP473" i="20"/>
  <c r="BP474" i="20"/>
  <c r="BP475" i="20"/>
  <c r="BP476" i="20"/>
  <c r="BP477" i="20"/>
  <c r="BP478" i="20"/>
  <c r="BP479" i="20"/>
  <c r="BP480" i="20"/>
  <c r="BP481" i="20"/>
  <c r="BP482" i="20"/>
  <c r="BP483" i="20"/>
  <c r="BP484" i="20"/>
  <c r="BP485" i="20"/>
  <c r="BP486" i="20"/>
  <c r="BP487" i="20"/>
  <c r="BP488" i="20"/>
  <c r="BP489" i="20"/>
  <c r="BP490" i="20"/>
  <c r="BP491" i="20"/>
  <c r="BP492" i="20"/>
  <c r="BP493" i="20"/>
  <c r="BP494" i="20"/>
  <c r="BP495" i="20"/>
  <c r="BP496" i="20"/>
  <c r="BP497" i="20"/>
  <c r="BP498" i="20"/>
  <c r="BP499" i="20"/>
  <c r="BP500" i="20"/>
  <c r="BP501" i="20"/>
  <c r="BP502" i="20"/>
  <c r="BP503" i="20"/>
  <c r="BP504" i="20"/>
  <c r="BP505" i="20"/>
  <c r="BP506" i="20"/>
  <c r="BP507" i="20"/>
  <c r="BP508" i="20"/>
  <c r="BP509" i="20"/>
  <c r="BP510" i="20"/>
  <c r="BP511" i="20"/>
  <c r="BP512" i="20"/>
  <c r="BP513" i="20"/>
  <c r="BP514" i="20"/>
  <c r="BP515" i="20"/>
  <c r="BP516" i="20"/>
  <c r="BP517" i="20"/>
  <c r="BP518" i="20"/>
  <c r="BP519" i="20"/>
  <c r="BP520" i="20"/>
  <c r="BP521" i="20"/>
  <c r="BP522" i="20"/>
  <c r="BP523" i="20"/>
  <c r="BP524" i="20"/>
  <c r="BP525" i="20"/>
  <c r="BP526" i="20"/>
  <c r="BP527" i="20"/>
  <c r="BP528" i="20"/>
  <c r="BP529" i="20"/>
  <c r="BP530" i="20"/>
  <c r="BP531" i="20"/>
  <c r="BP532" i="20"/>
  <c r="BP533" i="20"/>
  <c r="BP534" i="20"/>
  <c r="BP535" i="20"/>
  <c r="BP536" i="20"/>
  <c r="BP537" i="20"/>
  <c r="BP538" i="20"/>
  <c r="BP539" i="20"/>
  <c r="BP540" i="20"/>
  <c r="BP541" i="20"/>
  <c r="BP542" i="20"/>
  <c r="BP543" i="20"/>
  <c r="BP544" i="20"/>
  <c r="BP545" i="20"/>
  <c r="BP546" i="20"/>
  <c r="BP547" i="20"/>
  <c r="BP548" i="20"/>
  <c r="BP549" i="20"/>
  <c r="BP550" i="20"/>
  <c r="BP551" i="20"/>
  <c r="BP552" i="20"/>
  <c r="BP553" i="20"/>
  <c r="BP554" i="20"/>
  <c r="BP555" i="20"/>
  <c r="BP556" i="20"/>
  <c r="BP557" i="20"/>
  <c r="BP558" i="20"/>
  <c r="BP559" i="20"/>
  <c r="BP560" i="20"/>
  <c r="BP561" i="20"/>
  <c r="BP562" i="20"/>
  <c r="BP563" i="20"/>
  <c r="BP564" i="20"/>
  <c r="BP565" i="20"/>
  <c r="BO2" i="20"/>
  <c r="BO3" i="20"/>
  <c r="BO4" i="20"/>
  <c r="BO5" i="20"/>
  <c r="BO6" i="20"/>
  <c r="BO7" i="20"/>
  <c r="BO8" i="20"/>
  <c r="BO9" i="20"/>
  <c r="BO10" i="20"/>
  <c r="BO11" i="20"/>
  <c r="BO12" i="20"/>
  <c r="BO13" i="20"/>
  <c r="BO14" i="20"/>
  <c r="BO15" i="20"/>
  <c r="BO16" i="20"/>
  <c r="BO17" i="20"/>
  <c r="BO18" i="20"/>
  <c r="BO19" i="20"/>
  <c r="BO20" i="20"/>
  <c r="BO21" i="20"/>
  <c r="BO22" i="20"/>
  <c r="BO23" i="20"/>
  <c r="BO24" i="20"/>
  <c r="BO25" i="20"/>
  <c r="BO26" i="20"/>
  <c r="BO27" i="20"/>
  <c r="BO28" i="20"/>
  <c r="BO29" i="20"/>
  <c r="BO30" i="20"/>
  <c r="BO31" i="20"/>
  <c r="BO32" i="20"/>
  <c r="BO33" i="20"/>
  <c r="BO34" i="20"/>
  <c r="BO35" i="20"/>
  <c r="BO36" i="20"/>
  <c r="BO37" i="20"/>
  <c r="BO38" i="20"/>
  <c r="BO39" i="20"/>
  <c r="BO40" i="20"/>
  <c r="BO41" i="20"/>
  <c r="BO42" i="20"/>
  <c r="BO43" i="20"/>
  <c r="BO44" i="20"/>
  <c r="BO45" i="20"/>
  <c r="BO46" i="20"/>
  <c r="BO47" i="20"/>
  <c r="BO48" i="20"/>
  <c r="BO49" i="20"/>
  <c r="BO50" i="20"/>
  <c r="BO51" i="20"/>
  <c r="BO52" i="20"/>
  <c r="BO53" i="20"/>
  <c r="BO54" i="20"/>
  <c r="BO55" i="20"/>
  <c r="BO56" i="20"/>
  <c r="BO57" i="20"/>
  <c r="BO58" i="20"/>
  <c r="BO59" i="20"/>
  <c r="BO60" i="20"/>
  <c r="BO61" i="20"/>
  <c r="BO62" i="20"/>
  <c r="BO63" i="20"/>
  <c r="BO64" i="20"/>
  <c r="BO65" i="20"/>
  <c r="BO66" i="20"/>
  <c r="BO67" i="20"/>
  <c r="BO68" i="20"/>
  <c r="BO69" i="20"/>
  <c r="BO70" i="20"/>
  <c r="BO71" i="20"/>
  <c r="BO72" i="20"/>
  <c r="BO73" i="20"/>
  <c r="BO74" i="20"/>
  <c r="BO75" i="20"/>
  <c r="BO76" i="20"/>
  <c r="BO77" i="20"/>
  <c r="BO78" i="20"/>
  <c r="BO79" i="20"/>
  <c r="BO80" i="20"/>
  <c r="BO81" i="20"/>
  <c r="BO82" i="20"/>
  <c r="BO83" i="20"/>
  <c r="BO84" i="20"/>
  <c r="BO85" i="20"/>
  <c r="BO86" i="20"/>
  <c r="BO87" i="20"/>
  <c r="BO88" i="20"/>
  <c r="BO89" i="20"/>
  <c r="BO90" i="20"/>
  <c r="BO91" i="20"/>
  <c r="BO92" i="20"/>
  <c r="BO93" i="20"/>
  <c r="BO94" i="20"/>
  <c r="BO95" i="20"/>
  <c r="BO96" i="20"/>
  <c r="BO97" i="20"/>
  <c r="BO98" i="20"/>
  <c r="BO99" i="20"/>
  <c r="BO100" i="20"/>
  <c r="BO101" i="20"/>
  <c r="BO102" i="20"/>
  <c r="BO103" i="20"/>
  <c r="BO104" i="20"/>
  <c r="BO105" i="20"/>
  <c r="BO106" i="20"/>
  <c r="BO107" i="20"/>
  <c r="BO108" i="20"/>
  <c r="BO109" i="20"/>
  <c r="BO110" i="20"/>
  <c r="BO111" i="20"/>
  <c r="BO112" i="20"/>
  <c r="BO113" i="20"/>
  <c r="BO114" i="20"/>
  <c r="BO115" i="20"/>
  <c r="BO116" i="20"/>
  <c r="BO117" i="20"/>
  <c r="BO118" i="20"/>
  <c r="BO119" i="20"/>
  <c r="BO120" i="20"/>
  <c r="BO121" i="20"/>
  <c r="BO122" i="20"/>
  <c r="BO123" i="20"/>
  <c r="BO124" i="20"/>
  <c r="BO125" i="20"/>
  <c r="BO126" i="20"/>
  <c r="BO127" i="20"/>
  <c r="BO128" i="20"/>
  <c r="BO129" i="20"/>
  <c r="BO130" i="20"/>
  <c r="BO131" i="20"/>
  <c r="BO132" i="20"/>
  <c r="BO133" i="20"/>
  <c r="BO134" i="20"/>
  <c r="BO135" i="20"/>
  <c r="BO136" i="20"/>
  <c r="BO137" i="20"/>
  <c r="BO138" i="20"/>
  <c r="BO139" i="20"/>
  <c r="BO140" i="20"/>
  <c r="BO141" i="20"/>
  <c r="BO142" i="20"/>
  <c r="BO143" i="20"/>
  <c r="BO144" i="20"/>
  <c r="BO145" i="20"/>
  <c r="BO146" i="20"/>
  <c r="BO147" i="20"/>
  <c r="BO148" i="20"/>
  <c r="BO149" i="20"/>
  <c r="BO150" i="20"/>
  <c r="BO151" i="20"/>
  <c r="BO152" i="20"/>
  <c r="BO153" i="20"/>
  <c r="BO154" i="20"/>
  <c r="BO155" i="20"/>
  <c r="BO156" i="20"/>
  <c r="BO157" i="20"/>
  <c r="BO158" i="20"/>
  <c r="BO159" i="20"/>
  <c r="BO160" i="20"/>
  <c r="BO161" i="20"/>
  <c r="BO162" i="20"/>
  <c r="BO163" i="20"/>
  <c r="BO164" i="20"/>
  <c r="BO165" i="20"/>
  <c r="BO166" i="20"/>
  <c r="BO167" i="20"/>
  <c r="BO168" i="20"/>
  <c r="BO169" i="20"/>
  <c r="BO170" i="20"/>
  <c r="BO171" i="20"/>
  <c r="BO172" i="20"/>
  <c r="BO173" i="20"/>
  <c r="BO174" i="20"/>
  <c r="BO175" i="20"/>
  <c r="BO176" i="20"/>
  <c r="BO177" i="20"/>
  <c r="BO178" i="20"/>
  <c r="BO179" i="20"/>
  <c r="BO180" i="20"/>
  <c r="BO181" i="20"/>
  <c r="BO182" i="20"/>
  <c r="BO183" i="20"/>
  <c r="BO184" i="20"/>
  <c r="BO185" i="20"/>
  <c r="BO186" i="20"/>
  <c r="BO187" i="20"/>
  <c r="BO188" i="20"/>
  <c r="BO189" i="20"/>
  <c r="BO190" i="20"/>
  <c r="BO191" i="20"/>
  <c r="BO192" i="20"/>
  <c r="BO193" i="20"/>
  <c r="BO194" i="20"/>
  <c r="BO195" i="20"/>
  <c r="BO196" i="20"/>
  <c r="BO197" i="20"/>
  <c r="BO198" i="20"/>
  <c r="BO199" i="20"/>
  <c r="BO200" i="20"/>
  <c r="BO201" i="20"/>
  <c r="BO202" i="20"/>
  <c r="BO203" i="20"/>
  <c r="BO204" i="20"/>
  <c r="BO205" i="20"/>
  <c r="BO206" i="20"/>
  <c r="BO207" i="20"/>
  <c r="BO208" i="20"/>
  <c r="BO209" i="20"/>
  <c r="BO210" i="20"/>
  <c r="BO211" i="20"/>
  <c r="BO212" i="20"/>
  <c r="BO213" i="20"/>
  <c r="BO214" i="20"/>
  <c r="BO215" i="20"/>
  <c r="BO216" i="20"/>
  <c r="BO217" i="20"/>
  <c r="BO218" i="20"/>
  <c r="BO219" i="20"/>
  <c r="BO220" i="20"/>
  <c r="BO221" i="20"/>
  <c r="BO222" i="20"/>
  <c r="BO223" i="20"/>
  <c r="BO224" i="20"/>
  <c r="BO225" i="20"/>
  <c r="BO226" i="20"/>
  <c r="BO227" i="20"/>
  <c r="BO228" i="20"/>
  <c r="BO229" i="20"/>
  <c r="BO230" i="20"/>
  <c r="BO231" i="20"/>
  <c r="BO232" i="20"/>
  <c r="BO233" i="20"/>
  <c r="BO234" i="20"/>
  <c r="BO235" i="20"/>
  <c r="BO236" i="20"/>
  <c r="BO237" i="20"/>
  <c r="BO238" i="20"/>
  <c r="BO239" i="20"/>
  <c r="BO240" i="20"/>
  <c r="BO241" i="20"/>
  <c r="BO242" i="20"/>
  <c r="BO243" i="20"/>
  <c r="BO244" i="20"/>
  <c r="BO245" i="20"/>
  <c r="BO246" i="20"/>
  <c r="BO247" i="20"/>
  <c r="BO248" i="20"/>
  <c r="BO249" i="20"/>
  <c r="BO250" i="20"/>
  <c r="BO251" i="20"/>
  <c r="BO252" i="20"/>
  <c r="BO253" i="20"/>
  <c r="BO254" i="20"/>
  <c r="BO255" i="20"/>
  <c r="BO256" i="20"/>
  <c r="BO257" i="20"/>
  <c r="BO258" i="20"/>
  <c r="BO259" i="20"/>
  <c r="BO260" i="20"/>
  <c r="BO261" i="20"/>
  <c r="BO262" i="20"/>
  <c r="BO263" i="20"/>
  <c r="BO264" i="20"/>
  <c r="BO265" i="20"/>
  <c r="BO266" i="20"/>
  <c r="BO267" i="20"/>
  <c r="BO268" i="20"/>
  <c r="BO269" i="20"/>
  <c r="BO270" i="20"/>
  <c r="BO271" i="20"/>
  <c r="BO272" i="20"/>
  <c r="BO273" i="20"/>
  <c r="BO274" i="20"/>
  <c r="BO275" i="20"/>
  <c r="BO276" i="20"/>
  <c r="BO277" i="20"/>
  <c r="BO278" i="20"/>
  <c r="BO279" i="20"/>
  <c r="BO280" i="20"/>
  <c r="BO281" i="20"/>
  <c r="BO282" i="20"/>
  <c r="BO283" i="20"/>
  <c r="BO284" i="20"/>
  <c r="BO285" i="20"/>
  <c r="BO286" i="20"/>
  <c r="BO287" i="20"/>
  <c r="BO288" i="20"/>
  <c r="BO289" i="20"/>
  <c r="BO290" i="20"/>
  <c r="BO291" i="20"/>
  <c r="BO292" i="20"/>
  <c r="BO293" i="20"/>
  <c r="BO294" i="20"/>
  <c r="BO295" i="20"/>
  <c r="BO296" i="20"/>
  <c r="BO297" i="20"/>
  <c r="BO298" i="20"/>
  <c r="BO299" i="20"/>
  <c r="BO300" i="20"/>
  <c r="BO301" i="20"/>
  <c r="BO302" i="20"/>
  <c r="BO303" i="20"/>
  <c r="BO304" i="20"/>
  <c r="BO305" i="20"/>
  <c r="BO306" i="20"/>
  <c r="BO307" i="20"/>
  <c r="BO308" i="20"/>
  <c r="BO309" i="20"/>
  <c r="BO310" i="20"/>
  <c r="BO311" i="20"/>
  <c r="BO312" i="20"/>
  <c r="BO313" i="20"/>
  <c r="BO314" i="20"/>
  <c r="BO315" i="20"/>
  <c r="BO316" i="20"/>
  <c r="BO317" i="20"/>
  <c r="BO318" i="20"/>
  <c r="BO319" i="20"/>
  <c r="BO320" i="20"/>
  <c r="BO321" i="20"/>
  <c r="BO322" i="20"/>
  <c r="BO323" i="20"/>
  <c r="BO324" i="20"/>
  <c r="BO325" i="20"/>
  <c r="BO326" i="20"/>
  <c r="BO327" i="20"/>
  <c r="BO328" i="20"/>
  <c r="BO329" i="20"/>
  <c r="BO330" i="20"/>
  <c r="BO331" i="20"/>
  <c r="BO332" i="20"/>
  <c r="BO333" i="20"/>
  <c r="BO334" i="20"/>
  <c r="BO335" i="20"/>
  <c r="BO336" i="20"/>
  <c r="BO337" i="20"/>
  <c r="BO338" i="20"/>
  <c r="BO339" i="20"/>
  <c r="BO340" i="20"/>
  <c r="BO341" i="20"/>
  <c r="BO342" i="20"/>
  <c r="BO343" i="20"/>
  <c r="BO344" i="20"/>
  <c r="BO345" i="20"/>
  <c r="BO346" i="20"/>
  <c r="BO347" i="20"/>
  <c r="BO348" i="20"/>
  <c r="BO349" i="20"/>
  <c r="BO350" i="20"/>
  <c r="BO351" i="20"/>
  <c r="BO352" i="20"/>
  <c r="BO353" i="20"/>
  <c r="BO354" i="20"/>
  <c r="BO355" i="20"/>
  <c r="BO356" i="20"/>
  <c r="BO357" i="20"/>
  <c r="BO358" i="20"/>
  <c r="BO359" i="20"/>
  <c r="BO360" i="20"/>
  <c r="BO361" i="20"/>
  <c r="BO362" i="20"/>
  <c r="BO363" i="20"/>
  <c r="BO364" i="20"/>
  <c r="BO365" i="20"/>
  <c r="BO366" i="20"/>
  <c r="BO367" i="20"/>
  <c r="BO368" i="20"/>
  <c r="BO369" i="20"/>
  <c r="BO370" i="20"/>
  <c r="BO371" i="20"/>
  <c r="BO372" i="20"/>
  <c r="BO373" i="20"/>
  <c r="BO374" i="20"/>
  <c r="BO375" i="20"/>
  <c r="BO376" i="20"/>
  <c r="BO377" i="20"/>
  <c r="BO378" i="20"/>
  <c r="BO379" i="20"/>
  <c r="BO380" i="20"/>
  <c r="BO381" i="20"/>
  <c r="BO382" i="20"/>
  <c r="BO383" i="20"/>
  <c r="BO384" i="20"/>
  <c r="BO385" i="20"/>
  <c r="BO386" i="20"/>
  <c r="BO387" i="20"/>
  <c r="BO388" i="20"/>
  <c r="BO389" i="20"/>
  <c r="BO390" i="20"/>
  <c r="BO391" i="20"/>
  <c r="BO392" i="20"/>
  <c r="BO393" i="20"/>
  <c r="BO394" i="20"/>
  <c r="BO395" i="20"/>
  <c r="BO396" i="20"/>
  <c r="BO397" i="20"/>
  <c r="BO398" i="20"/>
  <c r="BO399" i="20"/>
  <c r="BO400" i="20"/>
  <c r="BO401" i="20"/>
  <c r="BO402" i="20"/>
  <c r="BO403" i="20"/>
  <c r="BO404" i="20"/>
  <c r="BO405" i="20"/>
  <c r="BO406" i="20"/>
  <c r="BO407" i="20"/>
  <c r="BO408" i="20"/>
  <c r="BO409" i="20"/>
  <c r="BO410" i="20"/>
  <c r="BO411" i="20"/>
  <c r="BO412" i="20"/>
  <c r="BO413" i="20"/>
  <c r="BO414" i="20"/>
  <c r="BO415" i="20"/>
  <c r="BO416" i="20"/>
  <c r="BO417" i="20"/>
  <c r="BO418" i="20"/>
  <c r="BO419" i="20"/>
  <c r="BO420" i="20"/>
  <c r="BO421" i="20"/>
  <c r="BO422" i="20"/>
  <c r="BO423" i="20"/>
  <c r="BO424" i="20"/>
  <c r="BO425" i="20"/>
  <c r="BO426" i="20"/>
  <c r="BO427" i="20"/>
  <c r="BO428" i="20"/>
  <c r="BO429" i="20"/>
  <c r="BO430" i="20"/>
  <c r="BO431" i="20"/>
  <c r="BO432" i="20"/>
  <c r="BO433" i="20"/>
  <c r="BO434" i="20"/>
  <c r="BO435" i="20"/>
  <c r="BO436" i="20"/>
  <c r="BO437" i="20"/>
  <c r="BO438" i="20"/>
  <c r="BO439" i="20"/>
  <c r="BO440" i="20"/>
  <c r="BO441" i="20"/>
  <c r="BO442" i="20"/>
  <c r="BO443" i="20"/>
  <c r="BO444" i="20"/>
  <c r="BO445" i="20"/>
  <c r="BO446" i="20"/>
  <c r="BO447" i="20"/>
  <c r="BO448" i="20"/>
  <c r="BO449" i="20"/>
  <c r="BO450" i="20"/>
  <c r="BO451" i="20"/>
  <c r="BO452" i="20"/>
  <c r="BO453" i="20"/>
  <c r="BO454" i="20"/>
  <c r="BO455" i="20"/>
  <c r="BO456" i="20"/>
  <c r="BO457" i="20"/>
  <c r="BO458" i="20"/>
  <c r="BO459" i="20"/>
  <c r="BO460" i="20"/>
  <c r="BO461" i="20"/>
  <c r="BO462" i="20"/>
  <c r="BO463" i="20"/>
  <c r="BO464" i="20"/>
  <c r="BO465" i="20"/>
  <c r="BO466" i="20"/>
  <c r="BO467" i="20"/>
  <c r="BO468" i="20"/>
  <c r="BO469" i="20"/>
  <c r="BO470" i="20"/>
  <c r="BO471" i="20"/>
  <c r="BO472" i="20"/>
  <c r="BO473" i="20"/>
  <c r="BO474" i="20"/>
  <c r="BO475" i="20"/>
  <c r="BO476" i="20"/>
  <c r="BO477" i="20"/>
  <c r="BO478" i="20"/>
  <c r="BO479" i="20"/>
  <c r="BO480" i="20"/>
  <c r="BO481" i="20"/>
  <c r="BO482" i="20"/>
  <c r="BO483" i="20"/>
  <c r="BO484" i="20"/>
  <c r="BO485" i="20"/>
  <c r="BO486" i="20"/>
  <c r="BO487" i="20"/>
  <c r="BO488" i="20"/>
  <c r="BO489" i="20"/>
  <c r="BO490" i="20"/>
  <c r="BO491" i="20"/>
  <c r="BO492" i="20"/>
  <c r="BO493" i="20"/>
  <c r="BO494" i="20"/>
  <c r="BO495" i="20"/>
  <c r="BO496" i="20"/>
  <c r="BO497" i="20"/>
  <c r="BO498" i="20"/>
  <c r="BO499" i="20"/>
  <c r="BO500" i="20"/>
  <c r="BO501" i="20"/>
  <c r="BO502" i="20"/>
  <c r="BO503" i="20"/>
  <c r="BO504" i="20"/>
  <c r="BO505" i="20"/>
  <c r="BO506" i="20"/>
  <c r="BO507" i="20"/>
  <c r="BO508" i="20"/>
  <c r="BO509" i="20"/>
  <c r="BO510" i="20"/>
  <c r="BO511" i="20"/>
  <c r="BO512" i="20"/>
  <c r="BO513" i="20"/>
  <c r="BO514" i="20"/>
  <c r="BO515" i="20"/>
  <c r="BO516" i="20"/>
  <c r="BO517" i="20"/>
  <c r="BO518" i="20"/>
  <c r="BO519" i="20"/>
  <c r="BO520" i="20"/>
  <c r="BO521" i="20"/>
  <c r="BO522" i="20"/>
  <c r="BO523" i="20"/>
  <c r="BO524" i="20"/>
  <c r="BO525" i="20"/>
  <c r="BO526" i="20"/>
  <c r="BO527" i="20"/>
  <c r="BO528" i="20"/>
  <c r="BO529" i="20"/>
  <c r="BO530" i="20"/>
  <c r="BO531" i="20"/>
  <c r="BO532" i="20"/>
  <c r="BO533" i="20"/>
  <c r="BO534" i="20"/>
  <c r="BO535" i="20"/>
  <c r="BO536" i="20"/>
  <c r="BO537" i="20"/>
  <c r="BO538" i="20"/>
  <c r="BO539" i="20"/>
  <c r="BO540" i="20"/>
  <c r="BO541" i="20"/>
  <c r="BO542" i="20"/>
  <c r="BO543" i="20"/>
  <c r="BO544" i="20"/>
  <c r="BO545" i="20"/>
  <c r="BO546" i="20"/>
  <c r="BO547" i="20"/>
  <c r="BO548" i="20"/>
  <c r="BO549" i="20"/>
  <c r="BO550" i="20"/>
  <c r="BO551" i="20"/>
  <c r="BO552" i="20"/>
  <c r="BO553" i="20"/>
  <c r="BO554" i="20"/>
  <c r="BO555" i="20"/>
  <c r="BO556" i="20"/>
  <c r="BO557" i="20"/>
  <c r="BO558" i="20"/>
  <c r="BO559" i="20"/>
  <c r="BO560" i="20"/>
  <c r="BO561" i="20"/>
  <c r="BO562" i="20"/>
  <c r="BO563" i="20"/>
  <c r="BO564" i="20"/>
  <c r="BO565" i="20"/>
  <c r="BN2" i="20"/>
  <c r="BN3" i="20"/>
  <c r="BN4" i="20"/>
  <c r="BN5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7" i="20"/>
  <c r="BN58" i="20"/>
  <c r="BN59" i="20"/>
  <c r="BN60" i="20"/>
  <c r="BN61" i="20"/>
  <c r="BN62" i="20"/>
  <c r="BN63" i="20"/>
  <c r="BN64" i="20"/>
  <c r="BN65" i="20"/>
  <c r="BN66" i="20"/>
  <c r="BN67" i="20"/>
  <c r="BN68" i="20"/>
  <c r="BN69" i="20"/>
  <c r="BN70" i="20"/>
  <c r="BN71" i="20"/>
  <c r="BN72" i="20"/>
  <c r="BN73" i="20"/>
  <c r="BN74" i="20"/>
  <c r="BN75" i="20"/>
  <c r="BN76" i="20"/>
  <c r="BN77" i="20"/>
  <c r="BN78" i="20"/>
  <c r="BN79" i="20"/>
  <c r="BN80" i="20"/>
  <c r="BN81" i="20"/>
  <c r="BN82" i="20"/>
  <c r="BN83" i="20"/>
  <c r="BN84" i="20"/>
  <c r="BN85" i="20"/>
  <c r="BN86" i="20"/>
  <c r="BN87" i="20"/>
  <c r="BN88" i="20"/>
  <c r="BN89" i="20"/>
  <c r="BN90" i="20"/>
  <c r="BN91" i="20"/>
  <c r="BN92" i="20"/>
  <c r="BN93" i="20"/>
  <c r="BN94" i="20"/>
  <c r="BN95" i="20"/>
  <c r="BN96" i="20"/>
  <c r="BN97" i="20"/>
  <c r="BN98" i="20"/>
  <c r="BN99" i="20"/>
  <c r="BN100" i="20"/>
  <c r="BN101" i="20"/>
  <c r="BN102" i="20"/>
  <c r="BN103" i="20"/>
  <c r="BN104" i="20"/>
  <c r="BN105" i="20"/>
  <c r="BN106" i="20"/>
  <c r="BN107" i="20"/>
  <c r="BN108" i="20"/>
  <c r="BN109" i="20"/>
  <c r="BN110" i="20"/>
  <c r="BN111" i="20"/>
  <c r="BN112" i="20"/>
  <c r="BN113" i="20"/>
  <c r="BN114" i="20"/>
  <c r="BN115" i="20"/>
  <c r="BN116" i="20"/>
  <c r="BN117" i="20"/>
  <c r="BN118" i="20"/>
  <c r="BN119" i="20"/>
  <c r="BN120" i="20"/>
  <c r="BN121" i="20"/>
  <c r="BN122" i="20"/>
  <c r="BN123" i="20"/>
  <c r="BN124" i="20"/>
  <c r="BN125" i="20"/>
  <c r="BN126" i="20"/>
  <c r="BN127" i="20"/>
  <c r="BN128" i="20"/>
  <c r="BN129" i="20"/>
  <c r="BN130" i="20"/>
  <c r="BN131" i="20"/>
  <c r="BN132" i="20"/>
  <c r="BN133" i="20"/>
  <c r="BN134" i="20"/>
  <c r="BN135" i="20"/>
  <c r="BN136" i="20"/>
  <c r="BN137" i="20"/>
  <c r="BN138" i="20"/>
  <c r="BN139" i="20"/>
  <c r="BN140" i="20"/>
  <c r="BN141" i="20"/>
  <c r="BN142" i="20"/>
  <c r="BN143" i="20"/>
  <c r="BN144" i="20"/>
  <c r="BN145" i="20"/>
  <c r="BN146" i="20"/>
  <c r="BN147" i="20"/>
  <c r="BN148" i="20"/>
  <c r="BN149" i="20"/>
  <c r="BN150" i="20"/>
  <c r="BN151" i="20"/>
  <c r="BN152" i="20"/>
  <c r="BN153" i="20"/>
  <c r="BN154" i="20"/>
  <c r="BN155" i="20"/>
  <c r="BN156" i="20"/>
  <c r="BN157" i="20"/>
  <c r="BN158" i="20"/>
  <c r="BN159" i="20"/>
  <c r="BN160" i="20"/>
  <c r="BN161" i="20"/>
  <c r="BN162" i="20"/>
  <c r="BN163" i="20"/>
  <c r="BN164" i="20"/>
  <c r="BN165" i="20"/>
  <c r="BN166" i="20"/>
  <c r="BN167" i="20"/>
  <c r="BN168" i="20"/>
  <c r="BN169" i="20"/>
  <c r="BN170" i="20"/>
  <c r="BN171" i="20"/>
  <c r="BN172" i="20"/>
  <c r="BN173" i="20"/>
  <c r="BN174" i="20"/>
  <c r="BN175" i="20"/>
  <c r="BN176" i="20"/>
  <c r="BN177" i="20"/>
  <c r="BN178" i="20"/>
  <c r="BN179" i="20"/>
  <c r="BN180" i="20"/>
  <c r="BN181" i="20"/>
  <c r="BN182" i="20"/>
  <c r="BN183" i="20"/>
  <c r="BN184" i="20"/>
  <c r="BN185" i="20"/>
  <c r="BN186" i="20"/>
  <c r="BN187" i="20"/>
  <c r="BN188" i="20"/>
  <c r="BN189" i="20"/>
  <c r="BN190" i="20"/>
  <c r="BN191" i="20"/>
  <c r="BN192" i="20"/>
  <c r="BN193" i="20"/>
  <c r="BN194" i="20"/>
  <c r="BN195" i="20"/>
  <c r="BN196" i="20"/>
  <c r="BN197" i="20"/>
  <c r="BN198" i="20"/>
  <c r="BN199" i="20"/>
  <c r="BN200" i="20"/>
  <c r="BN201" i="20"/>
  <c r="BN202" i="20"/>
  <c r="BN203" i="20"/>
  <c r="BN204" i="20"/>
  <c r="BN205" i="20"/>
  <c r="BN206" i="20"/>
  <c r="BN207" i="20"/>
  <c r="BN208" i="20"/>
  <c r="BN209" i="20"/>
  <c r="BN210" i="20"/>
  <c r="BN211" i="20"/>
  <c r="BN212" i="20"/>
  <c r="BN213" i="20"/>
  <c r="BN214" i="20"/>
  <c r="BN215" i="20"/>
  <c r="BN216" i="20"/>
  <c r="BN217" i="20"/>
  <c r="BN218" i="20"/>
  <c r="BN219" i="20"/>
  <c r="BN220" i="20"/>
  <c r="BN221" i="20"/>
  <c r="BN222" i="20"/>
  <c r="BN223" i="20"/>
  <c r="BN224" i="20"/>
  <c r="BN225" i="20"/>
  <c r="BN226" i="20"/>
  <c r="BN227" i="20"/>
  <c r="BN228" i="20"/>
  <c r="BN229" i="20"/>
  <c r="BN230" i="20"/>
  <c r="BN231" i="20"/>
  <c r="BN232" i="20"/>
  <c r="BN233" i="20"/>
  <c r="BN234" i="20"/>
  <c r="BN235" i="20"/>
  <c r="BN236" i="20"/>
  <c r="BN237" i="20"/>
  <c r="BN238" i="20"/>
  <c r="BN239" i="20"/>
  <c r="BN240" i="20"/>
  <c r="BN241" i="20"/>
  <c r="BN242" i="20"/>
  <c r="BN243" i="20"/>
  <c r="BN244" i="20"/>
  <c r="BN245" i="20"/>
  <c r="BN246" i="20"/>
  <c r="BN247" i="20"/>
  <c r="BN248" i="20"/>
  <c r="BN249" i="20"/>
  <c r="BN250" i="20"/>
  <c r="BN251" i="20"/>
  <c r="BN252" i="20"/>
  <c r="BN253" i="20"/>
  <c r="BN254" i="20"/>
  <c r="BN255" i="20"/>
  <c r="BN256" i="20"/>
  <c r="BN257" i="20"/>
  <c r="BN258" i="20"/>
  <c r="BN259" i="20"/>
  <c r="BN260" i="20"/>
  <c r="BN261" i="20"/>
  <c r="BN262" i="20"/>
  <c r="BN263" i="20"/>
  <c r="BN264" i="20"/>
  <c r="BN265" i="20"/>
  <c r="BN266" i="20"/>
  <c r="BN267" i="20"/>
  <c r="BN268" i="20"/>
  <c r="BN269" i="20"/>
  <c r="BN270" i="20"/>
  <c r="BN271" i="20"/>
  <c r="BN272" i="20"/>
  <c r="BN273" i="20"/>
  <c r="BN274" i="20"/>
  <c r="BN275" i="20"/>
  <c r="BN276" i="20"/>
  <c r="BN277" i="20"/>
  <c r="BN278" i="20"/>
  <c r="BN279" i="20"/>
  <c r="BN280" i="20"/>
  <c r="BN281" i="20"/>
  <c r="BN282" i="20"/>
  <c r="BN283" i="20"/>
  <c r="BN284" i="20"/>
  <c r="BN285" i="20"/>
  <c r="BN286" i="20"/>
  <c r="BN287" i="20"/>
  <c r="BN288" i="20"/>
  <c r="BN289" i="20"/>
  <c r="BN290" i="20"/>
  <c r="BN291" i="20"/>
  <c r="BN292" i="20"/>
  <c r="BN293" i="20"/>
  <c r="BN294" i="20"/>
  <c r="BN295" i="20"/>
  <c r="BN296" i="20"/>
  <c r="BN297" i="20"/>
  <c r="BN298" i="20"/>
  <c r="BN299" i="20"/>
  <c r="BN300" i="20"/>
  <c r="BN301" i="20"/>
  <c r="BN302" i="20"/>
  <c r="BN303" i="20"/>
  <c r="BN304" i="20"/>
  <c r="BN305" i="20"/>
  <c r="BN306" i="20"/>
  <c r="BN307" i="20"/>
  <c r="BN308" i="20"/>
  <c r="BN309" i="20"/>
  <c r="BN310" i="20"/>
  <c r="BN311" i="20"/>
  <c r="BN312" i="20"/>
  <c r="BN313" i="20"/>
  <c r="BN314" i="20"/>
  <c r="BN315" i="20"/>
  <c r="BN316" i="20"/>
  <c r="BN317" i="20"/>
  <c r="BN318" i="20"/>
  <c r="BN319" i="20"/>
  <c r="BN320" i="20"/>
  <c r="BN321" i="20"/>
  <c r="BN322" i="20"/>
  <c r="BN323" i="20"/>
  <c r="BN324" i="20"/>
  <c r="BN325" i="20"/>
  <c r="BN326" i="20"/>
  <c r="BN327" i="20"/>
  <c r="BN328" i="20"/>
  <c r="BN329" i="20"/>
  <c r="BN330" i="20"/>
  <c r="BN331" i="20"/>
  <c r="BN332" i="20"/>
  <c r="BN333" i="20"/>
  <c r="BN334" i="20"/>
  <c r="BN335" i="20"/>
  <c r="BN336" i="20"/>
  <c r="BN337" i="20"/>
  <c r="BN338" i="20"/>
  <c r="BN339" i="20"/>
  <c r="BN340" i="20"/>
  <c r="BN341" i="20"/>
  <c r="BN342" i="20"/>
  <c r="BN343" i="20"/>
  <c r="BN344" i="20"/>
  <c r="BN345" i="20"/>
  <c r="BN346" i="20"/>
  <c r="BN347" i="20"/>
  <c r="BN348" i="20"/>
  <c r="BN349" i="20"/>
  <c r="BN350" i="20"/>
  <c r="BN351" i="20"/>
  <c r="BN352" i="20"/>
  <c r="BN353" i="20"/>
  <c r="BN354" i="20"/>
  <c r="BN355" i="20"/>
  <c r="BN356" i="20"/>
  <c r="BN357" i="20"/>
  <c r="BN358" i="20"/>
  <c r="BN359" i="20"/>
  <c r="BN360" i="20"/>
  <c r="BN361" i="20"/>
  <c r="BN362" i="20"/>
  <c r="BN363" i="20"/>
  <c r="BN364" i="20"/>
  <c r="BN365" i="20"/>
  <c r="BN366" i="20"/>
  <c r="BN367" i="20"/>
  <c r="BN368" i="20"/>
  <c r="BN369" i="20"/>
  <c r="BN370" i="20"/>
  <c r="BN371" i="20"/>
  <c r="BN372" i="20"/>
  <c r="BN373" i="20"/>
  <c r="BN374" i="20"/>
  <c r="BN375" i="20"/>
  <c r="BN376" i="20"/>
  <c r="BN377" i="20"/>
  <c r="BN378" i="20"/>
  <c r="BN379" i="20"/>
  <c r="BN380" i="20"/>
  <c r="BN381" i="20"/>
  <c r="BN382" i="20"/>
  <c r="BN383" i="20"/>
  <c r="BN384" i="20"/>
  <c r="BN385" i="20"/>
  <c r="BN386" i="20"/>
  <c r="BN387" i="20"/>
  <c r="BN388" i="20"/>
  <c r="BN389" i="20"/>
  <c r="BN390" i="20"/>
  <c r="BN391" i="20"/>
  <c r="BN392" i="20"/>
  <c r="BN393" i="20"/>
  <c r="BN394" i="20"/>
  <c r="BN395" i="20"/>
  <c r="BN396" i="20"/>
  <c r="BN397" i="20"/>
  <c r="BN398" i="20"/>
  <c r="BN399" i="20"/>
  <c r="BN400" i="20"/>
  <c r="BN401" i="20"/>
  <c r="BN402" i="20"/>
  <c r="BN403" i="20"/>
  <c r="BN404" i="20"/>
  <c r="BN405" i="20"/>
  <c r="BN406" i="20"/>
  <c r="BN407" i="20"/>
  <c r="BN408" i="20"/>
  <c r="BN409" i="20"/>
  <c r="BN410" i="20"/>
  <c r="BN411" i="20"/>
  <c r="BN412" i="20"/>
  <c r="BN413" i="20"/>
  <c r="BN414" i="20"/>
  <c r="BN415" i="20"/>
  <c r="BN416" i="20"/>
  <c r="BN417" i="20"/>
  <c r="BN418" i="20"/>
  <c r="BN419" i="20"/>
  <c r="BN420" i="20"/>
  <c r="BN421" i="20"/>
  <c r="BN422" i="20"/>
  <c r="BN423" i="20"/>
  <c r="BN424" i="20"/>
  <c r="BN425" i="20"/>
  <c r="BN426" i="20"/>
  <c r="BN427" i="20"/>
  <c r="BN428" i="20"/>
  <c r="BN429" i="20"/>
  <c r="BN430" i="20"/>
  <c r="BN431" i="20"/>
  <c r="BN432" i="20"/>
  <c r="BN433" i="20"/>
  <c r="BN434" i="20"/>
  <c r="BN435" i="20"/>
  <c r="BN436" i="20"/>
  <c r="BN437" i="20"/>
  <c r="BN438" i="20"/>
  <c r="BN439" i="20"/>
  <c r="BN440" i="20"/>
  <c r="BN441" i="20"/>
  <c r="BN442" i="20"/>
  <c r="BN443" i="20"/>
  <c r="BN444" i="20"/>
  <c r="BN445" i="20"/>
  <c r="BN446" i="20"/>
  <c r="BN447" i="20"/>
  <c r="BN448" i="20"/>
  <c r="BN449" i="20"/>
  <c r="BN450" i="20"/>
  <c r="BN451" i="20"/>
  <c r="BN452" i="20"/>
  <c r="BN453" i="20"/>
  <c r="BN454" i="20"/>
  <c r="BN455" i="20"/>
  <c r="BN456" i="20"/>
  <c r="BN457" i="20"/>
  <c r="BN458" i="20"/>
  <c r="BN459" i="20"/>
  <c r="BN460" i="20"/>
  <c r="BN461" i="20"/>
  <c r="BN462" i="20"/>
  <c r="BN463" i="20"/>
  <c r="BN464" i="20"/>
  <c r="BN465" i="20"/>
  <c r="BN466" i="20"/>
  <c r="BN467" i="20"/>
  <c r="BN468" i="20"/>
  <c r="BN469" i="20"/>
  <c r="BN470" i="20"/>
  <c r="BN471" i="20"/>
  <c r="BN472" i="20"/>
  <c r="BN473" i="20"/>
  <c r="BN474" i="20"/>
  <c r="BN475" i="20"/>
  <c r="BN476" i="20"/>
  <c r="BN477" i="20"/>
  <c r="BN478" i="20"/>
  <c r="BN479" i="20"/>
  <c r="BN480" i="20"/>
  <c r="BN481" i="20"/>
  <c r="BN482" i="20"/>
  <c r="BN483" i="20"/>
  <c r="BN484" i="20"/>
  <c r="BN485" i="20"/>
  <c r="BN486" i="20"/>
  <c r="BN487" i="20"/>
  <c r="BN488" i="20"/>
  <c r="BN489" i="20"/>
  <c r="BN490" i="20"/>
  <c r="BN491" i="20"/>
  <c r="BN492" i="20"/>
  <c r="BN493" i="20"/>
  <c r="BN494" i="20"/>
  <c r="BN495" i="20"/>
  <c r="BN496" i="20"/>
  <c r="BN497" i="20"/>
  <c r="BN498" i="20"/>
  <c r="BN499" i="20"/>
  <c r="BN500" i="20"/>
  <c r="BN501" i="20"/>
  <c r="BN502" i="20"/>
  <c r="BN503" i="20"/>
  <c r="BN504" i="20"/>
  <c r="BN505" i="20"/>
  <c r="BN506" i="20"/>
  <c r="BN507" i="20"/>
  <c r="BN508" i="20"/>
  <c r="BN509" i="20"/>
  <c r="BN510" i="20"/>
  <c r="BN511" i="20"/>
  <c r="BN512" i="20"/>
  <c r="BN513" i="20"/>
  <c r="BN514" i="20"/>
  <c r="BN515" i="20"/>
  <c r="BN516" i="20"/>
  <c r="BN517" i="20"/>
  <c r="BN518" i="20"/>
  <c r="BN519" i="20"/>
  <c r="BN520" i="20"/>
  <c r="BN521" i="20"/>
  <c r="BN522" i="20"/>
  <c r="BN523" i="20"/>
  <c r="BN524" i="20"/>
  <c r="BN525" i="20"/>
  <c r="BN526" i="20"/>
  <c r="BN527" i="20"/>
  <c r="BN528" i="20"/>
  <c r="BN529" i="20"/>
  <c r="BN530" i="20"/>
  <c r="BN531" i="20"/>
  <c r="BN532" i="20"/>
  <c r="BN533" i="20"/>
  <c r="BN534" i="20"/>
  <c r="BN535" i="20"/>
  <c r="BN536" i="20"/>
  <c r="BN537" i="20"/>
  <c r="BN538" i="20"/>
  <c r="BN539" i="20"/>
  <c r="BN540" i="20"/>
  <c r="BN541" i="20"/>
  <c r="BN542" i="20"/>
  <c r="BN543" i="20"/>
  <c r="BN544" i="20"/>
  <c r="BN545" i="20"/>
  <c r="BN546" i="20"/>
  <c r="BN547" i="20"/>
  <c r="BN548" i="20"/>
  <c r="BN549" i="20"/>
  <c r="BN550" i="20"/>
  <c r="BN551" i="20"/>
  <c r="BN552" i="20"/>
  <c r="BN553" i="20"/>
  <c r="BN554" i="20"/>
  <c r="BN555" i="20"/>
  <c r="BN556" i="20"/>
  <c r="BN557" i="20"/>
  <c r="BN558" i="20"/>
  <c r="BN559" i="20"/>
  <c r="BN560" i="20"/>
  <c r="BN561" i="20"/>
  <c r="BN562" i="20"/>
  <c r="BN563" i="20"/>
  <c r="BN564" i="20"/>
  <c r="BN565" i="20"/>
  <c r="BM2" i="20"/>
  <c r="BM3" i="20"/>
  <c r="BM4" i="20"/>
  <c r="BM5" i="20"/>
  <c r="BM6" i="20"/>
  <c r="BM7" i="20"/>
  <c r="BM8" i="20"/>
  <c r="BM9" i="20"/>
  <c r="BM10" i="20"/>
  <c r="BM11" i="20"/>
  <c r="BM12" i="20"/>
  <c r="BM13" i="20"/>
  <c r="BM14" i="20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47" i="20"/>
  <c r="BM48" i="20"/>
  <c r="BM49" i="20"/>
  <c r="BM50" i="20"/>
  <c r="BM51" i="20"/>
  <c r="BM52" i="20"/>
  <c r="BM53" i="20"/>
  <c r="BM54" i="20"/>
  <c r="BM55" i="20"/>
  <c r="BM56" i="20"/>
  <c r="BM57" i="20"/>
  <c r="BM58" i="20"/>
  <c r="BM59" i="20"/>
  <c r="BM60" i="20"/>
  <c r="BM61" i="20"/>
  <c r="BM62" i="20"/>
  <c r="BM63" i="20"/>
  <c r="BM64" i="20"/>
  <c r="BM65" i="20"/>
  <c r="BM66" i="20"/>
  <c r="BM67" i="20"/>
  <c r="BM68" i="20"/>
  <c r="BM69" i="20"/>
  <c r="BM70" i="20"/>
  <c r="BM71" i="20"/>
  <c r="BM72" i="20"/>
  <c r="BM73" i="20"/>
  <c r="BM74" i="20"/>
  <c r="BM75" i="20"/>
  <c r="BM76" i="20"/>
  <c r="BM77" i="20"/>
  <c r="BM78" i="20"/>
  <c r="BM79" i="20"/>
  <c r="BM80" i="20"/>
  <c r="BM81" i="20"/>
  <c r="BM82" i="20"/>
  <c r="BM83" i="20"/>
  <c r="BM84" i="20"/>
  <c r="BM85" i="20"/>
  <c r="BM86" i="20"/>
  <c r="BM87" i="20"/>
  <c r="BM88" i="20"/>
  <c r="BM89" i="20"/>
  <c r="BM90" i="20"/>
  <c r="BM91" i="20"/>
  <c r="BM92" i="20"/>
  <c r="BM93" i="20"/>
  <c r="BM94" i="20"/>
  <c r="BM95" i="20"/>
  <c r="BM96" i="20"/>
  <c r="BM97" i="20"/>
  <c r="BM98" i="20"/>
  <c r="BM99" i="20"/>
  <c r="BM100" i="20"/>
  <c r="BM101" i="20"/>
  <c r="BM102" i="20"/>
  <c r="BM103" i="20"/>
  <c r="BM104" i="20"/>
  <c r="BM105" i="20"/>
  <c r="BM106" i="20"/>
  <c r="BM107" i="20"/>
  <c r="BM108" i="20"/>
  <c r="BM109" i="20"/>
  <c r="BM110" i="20"/>
  <c r="BM111" i="20"/>
  <c r="BM112" i="20"/>
  <c r="BM113" i="20"/>
  <c r="BM114" i="20"/>
  <c r="BM115" i="20"/>
  <c r="BM116" i="20"/>
  <c r="BM117" i="20"/>
  <c r="BM118" i="20"/>
  <c r="BM119" i="20"/>
  <c r="BM120" i="20"/>
  <c r="BM121" i="20"/>
  <c r="BM122" i="20"/>
  <c r="BM123" i="20"/>
  <c r="BM124" i="20"/>
  <c r="BM125" i="20"/>
  <c r="BM126" i="20"/>
  <c r="BM127" i="20"/>
  <c r="BM128" i="20"/>
  <c r="BM129" i="20"/>
  <c r="BM130" i="20"/>
  <c r="BM131" i="20"/>
  <c r="BM132" i="20"/>
  <c r="BM133" i="20"/>
  <c r="BM134" i="20"/>
  <c r="BM135" i="20"/>
  <c r="BM136" i="20"/>
  <c r="BM137" i="20"/>
  <c r="BM138" i="20"/>
  <c r="BM139" i="20"/>
  <c r="BM140" i="20"/>
  <c r="BM141" i="20"/>
  <c r="BM142" i="20"/>
  <c r="BM143" i="20"/>
  <c r="BM144" i="20"/>
  <c r="BM145" i="20"/>
  <c r="BM146" i="20"/>
  <c r="BM147" i="20"/>
  <c r="BM148" i="20"/>
  <c r="BM149" i="20"/>
  <c r="BM150" i="20"/>
  <c r="BM151" i="20"/>
  <c r="BM152" i="20"/>
  <c r="BM153" i="20"/>
  <c r="BM154" i="20"/>
  <c r="BM155" i="20"/>
  <c r="BM156" i="20"/>
  <c r="BM157" i="20"/>
  <c r="BM158" i="20"/>
  <c r="BM159" i="20"/>
  <c r="BM160" i="20"/>
  <c r="BM161" i="20"/>
  <c r="BM162" i="20"/>
  <c r="BM163" i="20"/>
  <c r="BM164" i="20"/>
  <c r="BM165" i="20"/>
  <c r="BM166" i="20"/>
  <c r="BM167" i="20"/>
  <c r="BM168" i="20"/>
  <c r="BM169" i="20"/>
  <c r="BM170" i="20"/>
  <c r="BM171" i="20"/>
  <c r="BM172" i="20"/>
  <c r="BM173" i="20"/>
  <c r="BM174" i="20"/>
  <c r="BM175" i="20"/>
  <c r="BM176" i="20"/>
  <c r="BM177" i="20"/>
  <c r="BM178" i="20"/>
  <c r="BM179" i="20"/>
  <c r="BM180" i="20"/>
  <c r="BM181" i="20"/>
  <c r="BM182" i="20"/>
  <c r="BM183" i="20"/>
  <c r="BM184" i="20"/>
  <c r="BM185" i="20"/>
  <c r="BM186" i="20"/>
  <c r="BM187" i="20"/>
  <c r="BM188" i="20"/>
  <c r="BM189" i="20"/>
  <c r="BM190" i="20"/>
  <c r="BM191" i="20"/>
  <c r="BM192" i="20"/>
  <c r="BM193" i="20"/>
  <c r="BM194" i="20"/>
  <c r="BM195" i="20"/>
  <c r="BM196" i="20"/>
  <c r="BM197" i="20"/>
  <c r="BM198" i="20"/>
  <c r="BM199" i="20"/>
  <c r="BM200" i="20"/>
  <c r="BM201" i="20"/>
  <c r="BM202" i="20"/>
  <c r="BM203" i="20"/>
  <c r="BM204" i="20"/>
  <c r="BM205" i="20"/>
  <c r="BM206" i="20"/>
  <c r="BM207" i="20"/>
  <c r="BM208" i="20"/>
  <c r="BM209" i="20"/>
  <c r="BM210" i="20"/>
  <c r="BM211" i="20"/>
  <c r="BM212" i="20"/>
  <c r="BM213" i="20"/>
  <c r="BM214" i="20"/>
  <c r="BM215" i="20"/>
  <c r="BM216" i="20"/>
  <c r="BM217" i="20"/>
  <c r="BM218" i="20"/>
  <c r="BM219" i="20"/>
  <c r="BM220" i="20"/>
  <c r="BM221" i="20"/>
  <c r="BM222" i="20"/>
  <c r="BM223" i="20"/>
  <c r="BM224" i="20"/>
  <c r="BM225" i="20"/>
  <c r="BM226" i="20"/>
  <c r="BM227" i="20"/>
  <c r="BM228" i="20"/>
  <c r="BM229" i="20"/>
  <c r="BM230" i="20"/>
  <c r="BM231" i="20"/>
  <c r="BM232" i="20"/>
  <c r="BM233" i="20"/>
  <c r="BM234" i="20"/>
  <c r="BM235" i="20"/>
  <c r="BM236" i="20"/>
  <c r="BM237" i="20"/>
  <c r="BM238" i="20"/>
  <c r="BM239" i="20"/>
  <c r="BM240" i="20"/>
  <c r="BM241" i="20"/>
  <c r="BM242" i="20"/>
  <c r="BM243" i="20"/>
  <c r="BM244" i="20"/>
  <c r="BM245" i="20"/>
  <c r="BM246" i="20"/>
  <c r="BM247" i="20"/>
  <c r="BM248" i="20"/>
  <c r="BM249" i="20"/>
  <c r="BM250" i="20"/>
  <c r="BM251" i="20"/>
  <c r="BM252" i="20"/>
  <c r="BM253" i="20"/>
  <c r="BM254" i="20"/>
  <c r="BM255" i="20"/>
  <c r="BM256" i="20"/>
  <c r="BM257" i="20"/>
  <c r="BM258" i="20"/>
  <c r="BM259" i="20"/>
  <c r="BM260" i="20"/>
  <c r="BM261" i="20"/>
  <c r="BM262" i="20"/>
  <c r="BM263" i="20"/>
  <c r="BM264" i="20"/>
  <c r="BM265" i="20"/>
  <c r="BM266" i="20"/>
  <c r="BM267" i="20"/>
  <c r="BM268" i="20"/>
  <c r="BM269" i="20"/>
  <c r="BM270" i="20"/>
  <c r="BM271" i="20"/>
  <c r="BM272" i="20"/>
  <c r="BM273" i="20"/>
  <c r="BM274" i="20"/>
  <c r="BM275" i="20"/>
  <c r="BM276" i="20"/>
  <c r="BM277" i="20"/>
  <c r="BM278" i="20"/>
  <c r="BM279" i="20"/>
  <c r="BM280" i="20"/>
  <c r="BM281" i="20"/>
  <c r="BM282" i="20"/>
  <c r="BM283" i="20"/>
  <c r="BM284" i="20"/>
  <c r="BM285" i="20"/>
  <c r="BM286" i="20"/>
  <c r="BM287" i="20"/>
  <c r="BM288" i="20"/>
  <c r="BM289" i="20"/>
  <c r="BM290" i="20"/>
  <c r="BM291" i="20"/>
  <c r="BM292" i="20"/>
  <c r="BM293" i="20"/>
  <c r="BM294" i="20"/>
  <c r="BM295" i="20"/>
  <c r="BM296" i="20"/>
  <c r="BM297" i="20"/>
  <c r="BM298" i="20"/>
  <c r="BM299" i="20"/>
  <c r="BM300" i="20"/>
  <c r="BM301" i="20"/>
  <c r="BM302" i="20"/>
  <c r="BM303" i="20"/>
  <c r="BM304" i="20"/>
  <c r="BM305" i="20"/>
  <c r="BM306" i="20"/>
  <c r="BM307" i="20"/>
  <c r="BM308" i="20"/>
  <c r="BM309" i="20"/>
  <c r="BM310" i="20"/>
  <c r="BM311" i="20"/>
  <c r="BM312" i="20"/>
  <c r="BM313" i="20"/>
  <c r="BM314" i="20"/>
  <c r="BM315" i="20"/>
  <c r="BM316" i="20"/>
  <c r="BM317" i="20"/>
  <c r="BM318" i="20"/>
  <c r="BM319" i="20"/>
  <c r="BM320" i="20"/>
  <c r="BM321" i="20"/>
  <c r="BM322" i="20"/>
  <c r="BM323" i="20"/>
  <c r="BM324" i="20"/>
  <c r="BM325" i="20"/>
  <c r="BM326" i="20"/>
  <c r="BM327" i="20"/>
  <c r="BM328" i="20"/>
  <c r="BM329" i="20"/>
  <c r="BM330" i="20"/>
  <c r="BM331" i="20"/>
  <c r="BM332" i="20"/>
  <c r="BM333" i="20"/>
  <c r="BM334" i="20"/>
  <c r="BM335" i="20"/>
  <c r="BM336" i="20"/>
  <c r="BM337" i="20"/>
  <c r="BM338" i="20"/>
  <c r="BM339" i="20"/>
  <c r="BM340" i="20"/>
  <c r="BM341" i="20"/>
  <c r="BM342" i="20"/>
  <c r="BM343" i="20"/>
  <c r="BM344" i="20"/>
  <c r="BM345" i="20"/>
  <c r="BM346" i="20"/>
  <c r="BM347" i="20"/>
  <c r="BM348" i="20"/>
  <c r="BM349" i="20"/>
  <c r="BM350" i="20"/>
  <c r="BM351" i="20"/>
  <c r="BM352" i="20"/>
  <c r="BM353" i="20"/>
  <c r="BM354" i="20"/>
  <c r="BM355" i="20"/>
  <c r="BM356" i="20"/>
  <c r="BM357" i="20"/>
  <c r="BM358" i="20"/>
  <c r="BM359" i="20"/>
  <c r="BM360" i="20"/>
  <c r="BM361" i="20"/>
  <c r="BM362" i="20"/>
  <c r="BM363" i="20"/>
  <c r="BM364" i="20"/>
  <c r="BM365" i="20"/>
  <c r="BM366" i="20"/>
  <c r="BM367" i="20"/>
  <c r="BM368" i="20"/>
  <c r="BM369" i="20"/>
  <c r="BM370" i="20"/>
  <c r="BM371" i="20"/>
  <c r="BM372" i="20"/>
  <c r="BM373" i="20"/>
  <c r="BM374" i="20"/>
  <c r="BM375" i="20"/>
  <c r="BM376" i="20"/>
  <c r="BM377" i="20"/>
  <c r="BM378" i="20"/>
  <c r="BM379" i="20"/>
  <c r="BM380" i="20"/>
  <c r="BM381" i="20"/>
  <c r="BM382" i="20"/>
  <c r="BM383" i="20"/>
  <c r="BM384" i="20"/>
  <c r="BM385" i="20"/>
  <c r="BM386" i="20"/>
  <c r="BM387" i="20"/>
  <c r="BM388" i="20"/>
  <c r="BM389" i="20"/>
  <c r="BM390" i="20"/>
  <c r="BM391" i="20"/>
  <c r="BM392" i="20"/>
  <c r="BM393" i="20"/>
  <c r="BM394" i="20"/>
  <c r="BM395" i="20"/>
  <c r="BM396" i="20"/>
  <c r="BM397" i="20"/>
  <c r="BM398" i="20"/>
  <c r="BM399" i="20"/>
  <c r="BM400" i="20"/>
  <c r="BM401" i="20"/>
  <c r="BM402" i="20"/>
  <c r="BM403" i="20"/>
  <c r="BM404" i="20"/>
  <c r="BM405" i="20"/>
  <c r="BM406" i="20"/>
  <c r="BM407" i="20"/>
  <c r="BM408" i="20"/>
  <c r="BM409" i="20"/>
  <c r="BM410" i="20"/>
  <c r="BM411" i="20"/>
  <c r="BM412" i="20"/>
  <c r="BM413" i="20"/>
  <c r="BM414" i="20"/>
  <c r="BM415" i="20"/>
  <c r="BM416" i="20"/>
  <c r="BM417" i="20"/>
  <c r="BM418" i="20"/>
  <c r="BM419" i="20"/>
  <c r="BM420" i="20"/>
  <c r="BM421" i="20"/>
  <c r="BM422" i="20"/>
  <c r="BM423" i="20"/>
  <c r="BM424" i="20"/>
  <c r="BM425" i="20"/>
  <c r="BM426" i="20"/>
  <c r="BM427" i="20"/>
  <c r="BM428" i="20"/>
  <c r="BM429" i="20"/>
  <c r="BM430" i="20"/>
  <c r="BM431" i="20"/>
  <c r="BM432" i="20"/>
  <c r="BM433" i="20"/>
  <c r="BM434" i="20"/>
  <c r="BM435" i="20"/>
  <c r="BM436" i="20"/>
  <c r="BM437" i="20"/>
  <c r="BM438" i="20"/>
  <c r="BM439" i="20"/>
  <c r="BM440" i="20"/>
  <c r="BM441" i="20"/>
  <c r="BM442" i="20"/>
  <c r="BM443" i="20"/>
  <c r="BM444" i="20"/>
  <c r="BM445" i="20"/>
  <c r="BM446" i="20"/>
  <c r="BM447" i="20"/>
  <c r="BM448" i="20"/>
  <c r="BM449" i="20"/>
  <c r="BM450" i="20"/>
  <c r="BM451" i="20"/>
  <c r="BM452" i="20"/>
  <c r="BM453" i="20"/>
  <c r="BM454" i="20"/>
  <c r="BM455" i="20"/>
  <c r="BM456" i="20"/>
  <c r="BM457" i="20"/>
  <c r="BM458" i="20"/>
  <c r="BM459" i="20"/>
  <c r="BM460" i="20"/>
  <c r="BM461" i="20"/>
  <c r="BM462" i="20"/>
  <c r="BM463" i="20"/>
  <c r="BM464" i="20"/>
  <c r="BM465" i="20"/>
  <c r="BM466" i="20"/>
  <c r="BM467" i="20"/>
  <c r="BM468" i="20"/>
  <c r="BM469" i="20"/>
  <c r="BM470" i="20"/>
  <c r="BM471" i="20"/>
  <c r="BM472" i="20"/>
  <c r="BM473" i="20"/>
  <c r="BM474" i="20"/>
  <c r="BM475" i="20"/>
  <c r="BM476" i="20"/>
  <c r="BM477" i="20"/>
  <c r="BM478" i="20"/>
  <c r="BM479" i="20"/>
  <c r="BM480" i="20"/>
  <c r="BM481" i="20"/>
  <c r="BM482" i="20"/>
  <c r="BM483" i="20"/>
  <c r="BM484" i="20"/>
  <c r="BM485" i="20"/>
  <c r="BM486" i="20"/>
  <c r="BM487" i="20"/>
  <c r="BM488" i="20"/>
  <c r="BM489" i="20"/>
  <c r="BM490" i="20"/>
  <c r="BM491" i="20"/>
  <c r="BM492" i="20"/>
  <c r="BM493" i="20"/>
  <c r="BM494" i="20"/>
  <c r="BM495" i="20"/>
  <c r="BM496" i="20"/>
  <c r="BM497" i="20"/>
  <c r="BM498" i="20"/>
  <c r="BM499" i="20"/>
  <c r="BM500" i="20"/>
  <c r="BM501" i="20"/>
  <c r="BM502" i="20"/>
  <c r="BM503" i="20"/>
  <c r="BM504" i="20"/>
  <c r="BM505" i="20"/>
  <c r="BM506" i="20"/>
  <c r="BM507" i="20"/>
  <c r="BM508" i="20"/>
  <c r="BM509" i="20"/>
  <c r="BM510" i="20"/>
  <c r="BM511" i="20"/>
  <c r="BM512" i="20"/>
  <c r="BM513" i="20"/>
  <c r="BM514" i="20"/>
  <c r="BM515" i="20"/>
  <c r="BM516" i="20"/>
  <c r="BM517" i="20"/>
  <c r="BM518" i="20"/>
  <c r="BM519" i="20"/>
  <c r="BM520" i="20"/>
  <c r="BM521" i="20"/>
  <c r="BM522" i="20"/>
  <c r="BM523" i="20"/>
  <c r="BM524" i="20"/>
  <c r="BM525" i="20"/>
  <c r="BM526" i="20"/>
  <c r="BM527" i="20"/>
  <c r="BM528" i="20"/>
  <c r="BM529" i="20"/>
  <c r="BM530" i="20"/>
  <c r="BM531" i="20"/>
  <c r="BM532" i="20"/>
  <c r="BM533" i="20"/>
  <c r="BM534" i="20"/>
  <c r="BM535" i="20"/>
  <c r="BM536" i="20"/>
  <c r="BM537" i="20"/>
  <c r="BM538" i="20"/>
  <c r="BM539" i="20"/>
  <c r="BM540" i="20"/>
  <c r="BM541" i="20"/>
  <c r="BM542" i="20"/>
  <c r="BM543" i="20"/>
  <c r="BM544" i="20"/>
  <c r="BM545" i="20"/>
  <c r="BM546" i="20"/>
  <c r="BM547" i="20"/>
  <c r="BM548" i="20"/>
  <c r="BM549" i="20"/>
  <c r="BM550" i="20"/>
  <c r="BM551" i="20"/>
  <c r="BM552" i="20"/>
  <c r="BM553" i="20"/>
  <c r="BM554" i="20"/>
  <c r="BM555" i="20"/>
  <c r="BM556" i="20"/>
  <c r="BM557" i="20"/>
  <c r="BM558" i="20"/>
  <c r="BM559" i="20"/>
  <c r="BM560" i="20"/>
  <c r="BM561" i="20"/>
  <c r="BM562" i="20"/>
  <c r="BM563" i="20"/>
  <c r="BM564" i="20"/>
  <c r="BM565" i="20"/>
  <c r="BL2" i="20"/>
  <c r="BL3" i="20"/>
  <c r="BL4" i="20"/>
  <c r="BL5" i="20"/>
  <c r="BL6" i="20"/>
  <c r="BL7" i="20"/>
  <c r="BL8" i="20"/>
  <c r="BL9" i="20"/>
  <c r="BL10" i="20"/>
  <c r="BL11" i="20"/>
  <c r="BL12" i="20"/>
  <c r="BL13" i="20"/>
  <c r="BL14" i="20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47" i="20"/>
  <c r="BL48" i="20"/>
  <c r="BL49" i="20"/>
  <c r="BL50" i="20"/>
  <c r="BL51" i="20"/>
  <c r="BL52" i="20"/>
  <c r="BL53" i="20"/>
  <c r="BL54" i="20"/>
  <c r="BL55" i="20"/>
  <c r="BL56" i="20"/>
  <c r="BL57" i="20"/>
  <c r="BL58" i="20"/>
  <c r="BL59" i="20"/>
  <c r="BL60" i="20"/>
  <c r="BL61" i="20"/>
  <c r="BL62" i="20"/>
  <c r="BL63" i="20"/>
  <c r="BL64" i="20"/>
  <c r="BL65" i="20"/>
  <c r="BL66" i="20"/>
  <c r="BL67" i="20"/>
  <c r="BL68" i="20"/>
  <c r="BL69" i="20"/>
  <c r="BL70" i="20"/>
  <c r="BL71" i="20"/>
  <c r="BL72" i="20"/>
  <c r="BL73" i="20"/>
  <c r="BL74" i="20"/>
  <c r="BL75" i="20"/>
  <c r="BL76" i="20"/>
  <c r="BL77" i="20"/>
  <c r="BL78" i="20"/>
  <c r="BL79" i="20"/>
  <c r="BL80" i="20"/>
  <c r="BL81" i="20"/>
  <c r="BL82" i="20"/>
  <c r="BL83" i="20"/>
  <c r="BL84" i="20"/>
  <c r="BL85" i="20"/>
  <c r="BL86" i="20"/>
  <c r="BL87" i="20"/>
  <c r="BL88" i="20"/>
  <c r="BL89" i="20"/>
  <c r="BL90" i="20"/>
  <c r="BL91" i="20"/>
  <c r="BL92" i="20"/>
  <c r="BL93" i="20"/>
  <c r="BL94" i="20"/>
  <c r="BL95" i="20"/>
  <c r="BL96" i="20"/>
  <c r="BL97" i="20"/>
  <c r="BL98" i="20"/>
  <c r="BL99" i="20"/>
  <c r="BL100" i="20"/>
  <c r="BL101" i="20"/>
  <c r="BL102" i="20"/>
  <c r="BL103" i="20"/>
  <c r="BL104" i="20"/>
  <c r="BL105" i="20"/>
  <c r="BL106" i="20"/>
  <c r="BL107" i="20"/>
  <c r="BL108" i="20"/>
  <c r="BL109" i="20"/>
  <c r="BL110" i="20"/>
  <c r="BL111" i="20"/>
  <c r="BL112" i="20"/>
  <c r="BL113" i="20"/>
  <c r="BL114" i="20"/>
  <c r="BL115" i="20"/>
  <c r="BL116" i="20"/>
  <c r="BL117" i="20"/>
  <c r="BL118" i="20"/>
  <c r="BL119" i="20"/>
  <c r="BL120" i="20"/>
  <c r="BL121" i="20"/>
  <c r="BL122" i="20"/>
  <c r="BL123" i="20"/>
  <c r="BL124" i="20"/>
  <c r="BL125" i="20"/>
  <c r="BL126" i="20"/>
  <c r="BL127" i="20"/>
  <c r="BL128" i="20"/>
  <c r="BL129" i="20"/>
  <c r="BL130" i="20"/>
  <c r="BL131" i="20"/>
  <c r="BL132" i="20"/>
  <c r="BL133" i="20"/>
  <c r="BL134" i="20"/>
  <c r="BL135" i="20"/>
  <c r="BL136" i="20"/>
  <c r="BL137" i="20"/>
  <c r="BL138" i="20"/>
  <c r="BL139" i="20"/>
  <c r="BL140" i="20"/>
  <c r="BL141" i="20"/>
  <c r="BL142" i="20"/>
  <c r="BL143" i="20"/>
  <c r="BL144" i="20"/>
  <c r="BL145" i="20"/>
  <c r="BL146" i="20"/>
  <c r="BL147" i="20"/>
  <c r="BL148" i="20"/>
  <c r="BL149" i="20"/>
  <c r="BL150" i="20"/>
  <c r="BL151" i="20"/>
  <c r="BL152" i="20"/>
  <c r="BL153" i="20"/>
  <c r="BL154" i="20"/>
  <c r="BL155" i="20"/>
  <c r="BL156" i="20"/>
  <c r="BL157" i="20"/>
  <c r="BL158" i="20"/>
  <c r="BL159" i="20"/>
  <c r="BL160" i="20"/>
  <c r="BL161" i="20"/>
  <c r="BL162" i="20"/>
  <c r="BL163" i="20"/>
  <c r="BL164" i="20"/>
  <c r="BL165" i="20"/>
  <c r="BL166" i="20"/>
  <c r="BL167" i="20"/>
  <c r="BL168" i="20"/>
  <c r="BL169" i="20"/>
  <c r="BL170" i="20"/>
  <c r="BL171" i="20"/>
  <c r="BL172" i="20"/>
  <c r="BL173" i="20"/>
  <c r="BL174" i="20"/>
  <c r="BL175" i="20"/>
  <c r="BL176" i="20"/>
  <c r="BL177" i="20"/>
  <c r="BL178" i="20"/>
  <c r="BL179" i="20"/>
  <c r="BL180" i="20"/>
  <c r="BL181" i="20"/>
  <c r="BL182" i="20"/>
  <c r="BL183" i="20"/>
  <c r="BL184" i="20"/>
  <c r="BL185" i="20"/>
  <c r="BL186" i="20"/>
  <c r="BL187" i="20"/>
  <c r="BL188" i="20"/>
  <c r="BL189" i="20"/>
  <c r="BL190" i="20"/>
  <c r="BL191" i="20"/>
  <c r="BL192" i="20"/>
  <c r="BL193" i="20"/>
  <c r="BL194" i="20"/>
  <c r="BL195" i="20"/>
  <c r="BL196" i="20"/>
  <c r="BL197" i="20"/>
  <c r="BL198" i="20"/>
  <c r="BL199" i="20"/>
  <c r="BL200" i="20"/>
  <c r="BL201" i="20"/>
  <c r="BL202" i="20"/>
  <c r="BL203" i="20"/>
  <c r="BL204" i="20"/>
  <c r="BL205" i="20"/>
  <c r="BL206" i="20"/>
  <c r="BL207" i="20"/>
  <c r="BL208" i="20"/>
  <c r="BL209" i="20"/>
  <c r="BL210" i="20"/>
  <c r="BL211" i="20"/>
  <c r="BL212" i="20"/>
  <c r="BL213" i="20"/>
  <c r="BL214" i="20"/>
  <c r="BL215" i="20"/>
  <c r="BL216" i="20"/>
  <c r="BL217" i="20"/>
  <c r="BL218" i="20"/>
  <c r="BL219" i="20"/>
  <c r="BL220" i="20"/>
  <c r="BL221" i="20"/>
  <c r="BL222" i="20"/>
  <c r="BL223" i="20"/>
  <c r="BL224" i="20"/>
  <c r="BL225" i="20"/>
  <c r="BL226" i="20"/>
  <c r="BL227" i="20"/>
  <c r="BL228" i="20"/>
  <c r="BL229" i="20"/>
  <c r="BL230" i="20"/>
  <c r="BL231" i="20"/>
  <c r="BL232" i="20"/>
  <c r="BL233" i="20"/>
  <c r="BL234" i="20"/>
  <c r="BL235" i="20"/>
  <c r="BL236" i="20"/>
  <c r="BL237" i="20"/>
  <c r="BL238" i="20"/>
  <c r="BL239" i="20"/>
  <c r="BL240" i="20"/>
  <c r="BL241" i="20"/>
  <c r="BL242" i="20"/>
  <c r="BL243" i="20"/>
  <c r="BL244" i="20"/>
  <c r="BL245" i="20"/>
  <c r="BL246" i="20"/>
  <c r="BL247" i="20"/>
  <c r="BL248" i="20"/>
  <c r="BL249" i="20"/>
  <c r="BL250" i="20"/>
  <c r="BL251" i="20"/>
  <c r="BL252" i="20"/>
  <c r="BL253" i="20"/>
  <c r="BL254" i="20"/>
  <c r="BL255" i="20"/>
  <c r="BL256" i="20"/>
  <c r="BL257" i="20"/>
  <c r="BL258" i="20"/>
  <c r="BL259" i="20"/>
  <c r="BL260" i="20"/>
  <c r="BL261" i="20"/>
  <c r="BL262" i="20"/>
  <c r="BL263" i="20"/>
  <c r="BL264" i="20"/>
  <c r="BL265" i="20"/>
  <c r="BL266" i="20"/>
  <c r="BL267" i="20"/>
  <c r="BL268" i="20"/>
  <c r="BL269" i="20"/>
  <c r="BL270" i="20"/>
  <c r="BL271" i="20"/>
  <c r="BL272" i="20"/>
  <c r="BL273" i="20"/>
  <c r="BL274" i="20"/>
  <c r="BL275" i="20"/>
  <c r="BL276" i="20"/>
  <c r="BL277" i="20"/>
  <c r="BL278" i="20"/>
  <c r="BL279" i="20"/>
  <c r="BL280" i="20"/>
  <c r="BL281" i="20"/>
  <c r="BL282" i="20"/>
  <c r="BL283" i="20"/>
  <c r="BL284" i="20"/>
  <c r="BL285" i="20"/>
  <c r="BL286" i="20"/>
  <c r="BL287" i="20"/>
  <c r="BL288" i="20"/>
  <c r="BL289" i="20"/>
  <c r="BL290" i="20"/>
  <c r="BL291" i="20"/>
  <c r="BL292" i="20"/>
  <c r="BL293" i="20"/>
  <c r="BL294" i="20"/>
  <c r="BL295" i="20"/>
  <c r="BL296" i="20"/>
  <c r="BL297" i="20"/>
  <c r="BL298" i="20"/>
  <c r="BL299" i="20"/>
  <c r="BL300" i="20"/>
  <c r="BL301" i="20"/>
  <c r="BL302" i="20"/>
  <c r="BL303" i="20"/>
  <c r="BL304" i="20"/>
  <c r="BL305" i="20"/>
  <c r="BL306" i="20"/>
  <c r="BL307" i="20"/>
  <c r="BL308" i="20"/>
  <c r="BL309" i="20"/>
  <c r="BL310" i="20"/>
  <c r="BL311" i="20"/>
  <c r="BL312" i="20"/>
  <c r="BL313" i="20"/>
  <c r="BL314" i="20"/>
  <c r="BL315" i="20"/>
  <c r="BL316" i="20"/>
  <c r="BL317" i="20"/>
  <c r="BL318" i="20"/>
  <c r="BL319" i="20"/>
  <c r="BL320" i="20"/>
  <c r="BL321" i="20"/>
  <c r="BL322" i="20"/>
  <c r="BL323" i="20"/>
  <c r="BL324" i="20"/>
  <c r="BL325" i="20"/>
  <c r="BL326" i="20"/>
  <c r="BL327" i="20"/>
  <c r="BL328" i="20"/>
  <c r="BL329" i="20"/>
  <c r="BL330" i="20"/>
  <c r="BL331" i="20"/>
  <c r="BL332" i="20"/>
  <c r="BL333" i="20"/>
  <c r="BL334" i="20"/>
  <c r="BL335" i="20"/>
  <c r="BL336" i="20"/>
  <c r="BL337" i="20"/>
  <c r="BL338" i="20"/>
  <c r="BL339" i="20"/>
  <c r="BL340" i="20"/>
  <c r="BL341" i="20"/>
  <c r="BL342" i="20"/>
  <c r="BL343" i="20"/>
  <c r="BL344" i="20"/>
  <c r="BL345" i="20"/>
  <c r="BL346" i="20"/>
  <c r="BL347" i="20"/>
  <c r="BL348" i="20"/>
  <c r="BL349" i="20"/>
  <c r="BL350" i="20"/>
  <c r="BL351" i="20"/>
  <c r="BL352" i="20"/>
  <c r="BL353" i="20"/>
  <c r="BL354" i="20"/>
  <c r="BL355" i="20"/>
  <c r="BL356" i="20"/>
  <c r="BL357" i="20"/>
  <c r="BL358" i="20"/>
  <c r="BL359" i="20"/>
  <c r="BL360" i="20"/>
  <c r="BL361" i="20"/>
  <c r="BL362" i="20"/>
  <c r="BL363" i="20"/>
  <c r="BL364" i="20"/>
  <c r="BL365" i="20"/>
  <c r="BL366" i="20"/>
  <c r="BL367" i="20"/>
  <c r="BL368" i="20"/>
  <c r="BL369" i="20"/>
  <c r="BL370" i="20"/>
  <c r="BL371" i="20"/>
  <c r="BL372" i="20"/>
  <c r="BL373" i="20"/>
  <c r="BL374" i="20"/>
  <c r="BL375" i="20"/>
  <c r="BL376" i="20"/>
  <c r="BL377" i="20"/>
  <c r="BL378" i="20"/>
  <c r="BL379" i="20"/>
  <c r="BL380" i="20"/>
  <c r="BL381" i="20"/>
  <c r="BL382" i="20"/>
  <c r="BL383" i="20"/>
  <c r="BL384" i="20"/>
  <c r="BL385" i="20"/>
  <c r="BL386" i="20"/>
  <c r="BL387" i="20"/>
  <c r="BL388" i="20"/>
  <c r="BL389" i="20"/>
  <c r="BL390" i="20"/>
  <c r="BL391" i="20"/>
  <c r="BL392" i="20"/>
  <c r="BL393" i="20"/>
  <c r="BL394" i="20"/>
  <c r="BL395" i="20"/>
  <c r="BL396" i="20"/>
  <c r="BL397" i="20"/>
  <c r="BL398" i="20"/>
  <c r="BL399" i="20"/>
  <c r="BL400" i="20"/>
  <c r="BL401" i="20"/>
  <c r="BL402" i="20"/>
  <c r="BL403" i="20"/>
  <c r="BL404" i="20"/>
  <c r="BL405" i="20"/>
  <c r="BL406" i="20"/>
  <c r="BL407" i="20"/>
  <c r="BL408" i="20"/>
  <c r="BL409" i="20"/>
  <c r="BL410" i="20"/>
  <c r="BL411" i="20"/>
  <c r="BL412" i="20"/>
  <c r="BL413" i="20"/>
  <c r="BL414" i="20"/>
  <c r="BL415" i="20"/>
  <c r="BL416" i="20"/>
  <c r="BL417" i="20"/>
  <c r="BL418" i="20"/>
  <c r="BL419" i="20"/>
  <c r="BL420" i="20"/>
  <c r="BL421" i="20"/>
  <c r="BL422" i="20"/>
  <c r="BL423" i="20"/>
  <c r="BL424" i="20"/>
  <c r="BL425" i="20"/>
  <c r="BL426" i="20"/>
  <c r="BL427" i="20"/>
  <c r="BL428" i="20"/>
  <c r="BL429" i="20"/>
  <c r="BL430" i="20"/>
  <c r="BL431" i="20"/>
  <c r="BL432" i="20"/>
  <c r="BL433" i="20"/>
  <c r="BL434" i="20"/>
  <c r="BL435" i="20"/>
  <c r="BL436" i="20"/>
  <c r="BL437" i="20"/>
  <c r="BL438" i="20"/>
  <c r="BL439" i="20"/>
  <c r="BL440" i="20"/>
  <c r="BL441" i="20"/>
  <c r="BL442" i="20"/>
  <c r="BL443" i="20"/>
  <c r="BL444" i="20"/>
  <c r="BL445" i="20"/>
  <c r="BL446" i="20"/>
  <c r="BL447" i="20"/>
  <c r="BL448" i="20"/>
  <c r="BL449" i="20"/>
  <c r="BL450" i="20"/>
  <c r="BL451" i="20"/>
  <c r="BL452" i="20"/>
  <c r="BL453" i="20"/>
  <c r="BL454" i="20"/>
  <c r="BL455" i="20"/>
  <c r="BL456" i="20"/>
  <c r="BL457" i="20"/>
  <c r="BL458" i="20"/>
  <c r="BL459" i="20"/>
  <c r="BL460" i="20"/>
  <c r="BL461" i="20"/>
  <c r="BL462" i="20"/>
  <c r="BL463" i="20"/>
  <c r="BL464" i="20"/>
  <c r="BL465" i="20"/>
  <c r="BL466" i="20"/>
  <c r="BL467" i="20"/>
  <c r="BL468" i="20"/>
  <c r="BL469" i="20"/>
  <c r="BL470" i="20"/>
  <c r="BL471" i="20"/>
  <c r="BL472" i="20"/>
  <c r="BL473" i="20"/>
  <c r="BL474" i="20"/>
  <c r="BL475" i="20"/>
  <c r="BL476" i="20"/>
  <c r="BL477" i="20"/>
  <c r="BL478" i="20"/>
  <c r="BL479" i="20"/>
  <c r="BL480" i="20"/>
  <c r="BL481" i="20"/>
  <c r="BL482" i="20"/>
  <c r="BL483" i="20"/>
  <c r="BL484" i="20"/>
  <c r="BL485" i="20"/>
  <c r="BL486" i="20"/>
  <c r="BL487" i="20"/>
  <c r="BL488" i="20"/>
  <c r="BL489" i="20"/>
  <c r="BL490" i="20"/>
  <c r="BL491" i="20"/>
  <c r="BL492" i="20"/>
  <c r="BL493" i="20"/>
  <c r="BL494" i="20"/>
  <c r="BL495" i="20"/>
  <c r="BL496" i="20"/>
  <c r="BL497" i="20"/>
  <c r="BL498" i="20"/>
  <c r="BL499" i="20"/>
  <c r="BL500" i="20"/>
  <c r="BL501" i="20"/>
  <c r="BL502" i="20"/>
  <c r="BL503" i="20"/>
  <c r="BL504" i="20"/>
  <c r="BL505" i="20"/>
  <c r="BL506" i="20"/>
  <c r="BL507" i="20"/>
  <c r="BL508" i="20"/>
  <c r="BL509" i="20"/>
  <c r="BL510" i="20"/>
  <c r="BL511" i="20"/>
  <c r="BL512" i="20"/>
  <c r="BL513" i="20"/>
  <c r="BL514" i="20"/>
  <c r="BL515" i="20"/>
  <c r="BL516" i="20"/>
  <c r="BL517" i="20"/>
  <c r="BL518" i="20"/>
  <c r="BL519" i="20"/>
  <c r="BL520" i="20"/>
  <c r="BL521" i="20"/>
  <c r="BL522" i="20"/>
  <c r="BL523" i="20"/>
  <c r="BL524" i="20"/>
  <c r="BL525" i="20"/>
  <c r="BL526" i="20"/>
  <c r="BL527" i="20"/>
  <c r="BL528" i="20"/>
  <c r="BL529" i="20"/>
  <c r="BL530" i="20"/>
  <c r="BL531" i="20"/>
  <c r="BL532" i="20"/>
  <c r="BL533" i="20"/>
  <c r="BL534" i="20"/>
  <c r="BL535" i="20"/>
  <c r="BL536" i="20"/>
  <c r="BL537" i="20"/>
  <c r="BL538" i="20"/>
  <c r="BL539" i="20"/>
  <c r="BL540" i="20"/>
  <c r="BL541" i="20"/>
  <c r="BL542" i="20"/>
  <c r="BL543" i="20"/>
  <c r="BL544" i="20"/>
  <c r="BL545" i="20"/>
  <c r="BL546" i="20"/>
  <c r="BL547" i="20"/>
  <c r="BL548" i="20"/>
  <c r="BL549" i="20"/>
  <c r="BL550" i="20"/>
  <c r="BL551" i="20"/>
  <c r="BL552" i="20"/>
  <c r="BL553" i="20"/>
  <c r="BL554" i="20"/>
  <c r="BL555" i="20"/>
  <c r="BL556" i="20"/>
  <c r="BL557" i="20"/>
  <c r="BL558" i="20"/>
  <c r="BL559" i="20"/>
  <c r="BL560" i="20"/>
  <c r="BL561" i="20"/>
  <c r="BL562" i="20"/>
  <c r="BL563" i="20"/>
  <c r="BL564" i="20"/>
  <c r="BL565" i="20"/>
  <c r="BK2" i="20"/>
  <c r="BK3" i="20"/>
  <c r="BK4" i="20"/>
  <c r="BK5" i="20"/>
  <c r="BK6" i="20"/>
  <c r="BK7" i="20"/>
  <c r="BK8" i="20"/>
  <c r="BK9" i="20"/>
  <c r="BK10" i="20"/>
  <c r="BK11" i="20"/>
  <c r="BK12" i="20"/>
  <c r="BK13" i="20"/>
  <c r="BK14" i="20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74" i="20"/>
  <c r="BK75" i="20"/>
  <c r="BK76" i="20"/>
  <c r="BK77" i="20"/>
  <c r="BK78" i="20"/>
  <c r="BK79" i="20"/>
  <c r="BK80" i="20"/>
  <c r="BK81" i="20"/>
  <c r="BK82" i="20"/>
  <c r="BK83" i="20"/>
  <c r="BK84" i="20"/>
  <c r="BK85" i="20"/>
  <c r="BK86" i="20"/>
  <c r="BK87" i="20"/>
  <c r="BK88" i="20"/>
  <c r="BK89" i="20"/>
  <c r="BK90" i="20"/>
  <c r="BK91" i="20"/>
  <c r="BK92" i="20"/>
  <c r="BK93" i="20"/>
  <c r="BK94" i="20"/>
  <c r="BK95" i="20"/>
  <c r="BK96" i="20"/>
  <c r="BK97" i="20"/>
  <c r="BK98" i="20"/>
  <c r="BK99" i="20"/>
  <c r="BK100" i="20"/>
  <c r="BK101" i="20"/>
  <c r="BK102" i="20"/>
  <c r="BK103" i="20"/>
  <c r="BK104" i="20"/>
  <c r="BK105" i="20"/>
  <c r="BK106" i="20"/>
  <c r="BK107" i="20"/>
  <c r="BK108" i="20"/>
  <c r="BK109" i="20"/>
  <c r="BK110" i="20"/>
  <c r="BK111" i="20"/>
  <c r="BK112" i="20"/>
  <c r="BK113" i="20"/>
  <c r="BK114" i="20"/>
  <c r="BK115" i="20"/>
  <c r="BK116" i="20"/>
  <c r="BK117" i="20"/>
  <c r="BK118" i="20"/>
  <c r="BK119" i="20"/>
  <c r="BK120" i="20"/>
  <c r="BK121" i="20"/>
  <c r="BK122" i="20"/>
  <c r="BK123" i="20"/>
  <c r="BK124" i="20"/>
  <c r="BK125" i="20"/>
  <c r="BK126" i="20"/>
  <c r="BK127" i="20"/>
  <c r="BK128" i="20"/>
  <c r="BK129" i="20"/>
  <c r="BK130" i="20"/>
  <c r="BK131" i="20"/>
  <c r="BK132" i="20"/>
  <c r="BK133" i="20"/>
  <c r="BK134" i="20"/>
  <c r="BK135" i="20"/>
  <c r="BK136" i="20"/>
  <c r="BK137" i="20"/>
  <c r="BK138" i="20"/>
  <c r="BK139" i="20"/>
  <c r="BK140" i="20"/>
  <c r="BK141" i="20"/>
  <c r="BK142" i="20"/>
  <c r="BK143" i="20"/>
  <c r="BK144" i="20"/>
  <c r="BK145" i="20"/>
  <c r="BK146" i="20"/>
  <c r="BK147" i="20"/>
  <c r="BK148" i="20"/>
  <c r="BK149" i="20"/>
  <c r="BK150" i="20"/>
  <c r="BK151" i="20"/>
  <c r="BK152" i="20"/>
  <c r="BK153" i="20"/>
  <c r="BK154" i="20"/>
  <c r="BK155" i="20"/>
  <c r="BK156" i="20"/>
  <c r="BK157" i="20"/>
  <c r="BK158" i="20"/>
  <c r="BK159" i="20"/>
  <c r="BK160" i="20"/>
  <c r="BK161" i="20"/>
  <c r="BK162" i="20"/>
  <c r="BK163" i="20"/>
  <c r="BK164" i="20"/>
  <c r="BK165" i="20"/>
  <c r="BK166" i="20"/>
  <c r="BK167" i="20"/>
  <c r="BK168" i="20"/>
  <c r="BK169" i="20"/>
  <c r="BK170" i="20"/>
  <c r="BK171" i="20"/>
  <c r="BK172" i="20"/>
  <c r="BK173" i="20"/>
  <c r="BK174" i="20"/>
  <c r="BK175" i="20"/>
  <c r="BK176" i="20"/>
  <c r="BK177" i="20"/>
  <c r="BK178" i="20"/>
  <c r="BK179" i="20"/>
  <c r="BK180" i="20"/>
  <c r="BK181" i="20"/>
  <c r="BK182" i="20"/>
  <c r="BK183" i="20"/>
  <c r="BK184" i="20"/>
  <c r="BK185" i="20"/>
  <c r="BK186" i="20"/>
  <c r="BK187" i="20"/>
  <c r="BK188" i="20"/>
  <c r="BK189" i="20"/>
  <c r="BK190" i="20"/>
  <c r="BK191" i="20"/>
  <c r="BK192" i="20"/>
  <c r="BK193" i="20"/>
  <c r="BK194" i="20"/>
  <c r="BK195" i="20"/>
  <c r="BK196" i="20"/>
  <c r="BK197" i="20"/>
  <c r="BK198" i="20"/>
  <c r="BK199" i="20"/>
  <c r="BK200" i="20"/>
  <c r="BK201" i="20"/>
  <c r="BK202" i="20"/>
  <c r="BK203" i="20"/>
  <c r="BK204" i="20"/>
  <c r="BK205" i="20"/>
  <c r="BK206" i="20"/>
  <c r="BK207" i="20"/>
  <c r="BK208" i="20"/>
  <c r="BK209" i="20"/>
  <c r="BK210" i="20"/>
  <c r="BK211" i="20"/>
  <c r="BK212" i="20"/>
  <c r="BK213" i="20"/>
  <c r="BK214" i="20"/>
  <c r="BK215" i="20"/>
  <c r="BK216" i="20"/>
  <c r="BK217" i="20"/>
  <c r="BK218" i="20"/>
  <c r="BK219" i="20"/>
  <c r="BK220" i="20"/>
  <c r="BK221" i="20"/>
  <c r="BK222" i="20"/>
  <c r="BK223" i="20"/>
  <c r="BK224" i="20"/>
  <c r="BK225" i="20"/>
  <c r="BK226" i="20"/>
  <c r="BK227" i="20"/>
  <c r="BK228" i="20"/>
  <c r="BK229" i="20"/>
  <c r="BK230" i="20"/>
  <c r="BK231" i="20"/>
  <c r="BK232" i="20"/>
  <c r="BK233" i="20"/>
  <c r="BK234" i="20"/>
  <c r="BK235" i="20"/>
  <c r="BK236" i="20"/>
  <c r="BK237" i="20"/>
  <c r="BK238" i="20"/>
  <c r="BK239" i="20"/>
  <c r="BK240" i="20"/>
  <c r="BK241" i="20"/>
  <c r="BK242" i="20"/>
  <c r="BK243" i="20"/>
  <c r="BK244" i="20"/>
  <c r="BK245" i="20"/>
  <c r="BK246" i="20"/>
  <c r="BK247" i="20"/>
  <c r="BK248" i="20"/>
  <c r="BK249" i="20"/>
  <c r="BK250" i="20"/>
  <c r="BK251" i="20"/>
  <c r="BK252" i="20"/>
  <c r="BK253" i="20"/>
  <c r="BK254" i="20"/>
  <c r="BK255" i="20"/>
  <c r="BK256" i="20"/>
  <c r="BK257" i="20"/>
  <c r="BK258" i="20"/>
  <c r="BK259" i="20"/>
  <c r="BK260" i="20"/>
  <c r="BK261" i="20"/>
  <c r="BK262" i="20"/>
  <c r="BK263" i="20"/>
  <c r="BK264" i="20"/>
  <c r="BK265" i="20"/>
  <c r="BK266" i="20"/>
  <c r="BK267" i="20"/>
  <c r="BK268" i="20"/>
  <c r="BK269" i="20"/>
  <c r="BK270" i="20"/>
  <c r="BK271" i="20"/>
  <c r="BK272" i="20"/>
  <c r="BK273" i="20"/>
  <c r="BK274" i="20"/>
  <c r="BK275" i="20"/>
  <c r="BK276" i="20"/>
  <c r="BK277" i="20"/>
  <c r="BK278" i="20"/>
  <c r="BK279" i="20"/>
  <c r="BK280" i="20"/>
  <c r="BK281" i="20"/>
  <c r="BK282" i="20"/>
  <c r="BK283" i="20"/>
  <c r="BK284" i="20"/>
  <c r="BK285" i="20"/>
  <c r="BK286" i="20"/>
  <c r="BK287" i="20"/>
  <c r="BK288" i="20"/>
  <c r="BK289" i="20"/>
  <c r="BK290" i="20"/>
  <c r="BK291" i="20"/>
  <c r="BK292" i="20"/>
  <c r="BK293" i="20"/>
  <c r="BK294" i="20"/>
  <c r="BK295" i="20"/>
  <c r="BK296" i="20"/>
  <c r="BK297" i="20"/>
  <c r="BK298" i="20"/>
  <c r="BK299" i="20"/>
  <c r="BK300" i="20"/>
  <c r="BK301" i="20"/>
  <c r="BK302" i="20"/>
  <c r="BK303" i="20"/>
  <c r="BK304" i="20"/>
  <c r="BK305" i="20"/>
  <c r="BK306" i="20"/>
  <c r="BK307" i="20"/>
  <c r="BK308" i="20"/>
  <c r="BK309" i="20"/>
  <c r="BK310" i="20"/>
  <c r="BK311" i="20"/>
  <c r="BK312" i="20"/>
  <c r="BK313" i="20"/>
  <c r="BK314" i="20"/>
  <c r="BK315" i="20"/>
  <c r="BK316" i="20"/>
  <c r="BK317" i="20"/>
  <c r="BK318" i="20"/>
  <c r="BK319" i="20"/>
  <c r="BK320" i="20"/>
  <c r="BK321" i="20"/>
  <c r="BK322" i="20"/>
  <c r="BK323" i="20"/>
  <c r="BK324" i="20"/>
  <c r="BK325" i="20"/>
  <c r="BK326" i="20"/>
  <c r="BK327" i="20"/>
  <c r="BK328" i="20"/>
  <c r="BK329" i="20"/>
  <c r="BK330" i="20"/>
  <c r="BK331" i="20"/>
  <c r="BK332" i="20"/>
  <c r="BK333" i="20"/>
  <c r="BK334" i="20"/>
  <c r="BK335" i="20"/>
  <c r="BK336" i="20"/>
  <c r="BK337" i="20"/>
  <c r="BK338" i="20"/>
  <c r="BK339" i="20"/>
  <c r="BK340" i="20"/>
  <c r="BK341" i="20"/>
  <c r="BK342" i="20"/>
  <c r="BK343" i="20"/>
  <c r="BK344" i="20"/>
  <c r="BK345" i="20"/>
  <c r="BK346" i="20"/>
  <c r="BK347" i="20"/>
  <c r="BK348" i="20"/>
  <c r="BK349" i="20"/>
  <c r="BK350" i="20"/>
  <c r="BK351" i="20"/>
  <c r="BK352" i="20"/>
  <c r="BK353" i="20"/>
  <c r="BK354" i="20"/>
  <c r="BK355" i="20"/>
  <c r="BK356" i="20"/>
  <c r="BK357" i="20"/>
  <c r="BK358" i="20"/>
  <c r="BK359" i="20"/>
  <c r="BK360" i="20"/>
  <c r="BK361" i="20"/>
  <c r="BK362" i="20"/>
  <c r="BK363" i="20"/>
  <c r="BK364" i="20"/>
  <c r="BK365" i="20"/>
  <c r="BK366" i="20"/>
  <c r="BK367" i="20"/>
  <c r="BK368" i="20"/>
  <c r="BK369" i="20"/>
  <c r="BK370" i="20"/>
  <c r="BK371" i="20"/>
  <c r="BK372" i="20"/>
  <c r="BK373" i="20"/>
  <c r="BK374" i="20"/>
  <c r="BK375" i="20"/>
  <c r="BK376" i="20"/>
  <c r="BK377" i="20"/>
  <c r="BK378" i="20"/>
  <c r="BK379" i="20"/>
  <c r="BK380" i="20"/>
  <c r="BK381" i="20"/>
  <c r="BK382" i="20"/>
  <c r="BK383" i="20"/>
  <c r="BK384" i="20"/>
  <c r="BK385" i="20"/>
  <c r="BK386" i="20"/>
  <c r="BK387" i="20"/>
  <c r="BK388" i="20"/>
  <c r="BK389" i="20"/>
  <c r="BK390" i="20"/>
  <c r="BK391" i="20"/>
  <c r="BK392" i="20"/>
  <c r="BK393" i="20"/>
  <c r="BK394" i="20"/>
  <c r="BK395" i="20"/>
  <c r="BK396" i="20"/>
  <c r="BK397" i="20"/>
  <c r="BK398" i="20"/>
  <c r="BK399" i="20"/>
  <c r="BK400" i="20"/>
  <c r="BK401" i="20"/>
  <c r="BK402" i="20"/>
  <c r="BK403" i="20"/>
  <c r="BK404" i="20"/>
  <c r="BK405" i="20"/>
  <c r="BK406" i="20"/>
  <c r="BK407" i="20"/>
  <c r="BK408" i="20"/>
  <c r="BK409" i="20"/>
  <c r="BK410" i="20"/>
  <c r="BK411" i="20"/>
  <c r="BK412" i="20"/>
  <c r="BK413" i="20"/>
  <c r="BK414" i="20"/>
  <c r="BK415" i="20"/>
  <c r="BK416" i="20"/>
  <c r="BK417" i="20"/>
  <c r="BK418" i="20"/>
  <c r="BK419" i="20"/>
  <c r="BK420" i="20"/>
  <c r="BK421" i="20"/>
  <c r="BK422" i="20"/>
  <c r="BK423" i="20"/>
  <c r="BK424" i="20"/>
  <c r="BK425" i="20"/>
  <c r="BK426" i="20"/>
  <c r="BK427" i="20"/>
  <c r="BK428" i="20"/>
  <c r="BK429" i="20"/>
  <c r="BK430" i="20"/>
  <c r="BK431" i="20"/>
  <c r="BK432" i="20"/>
  <c r="BK433" i="20"/>
  <c r="BK434" i="20"/>
  <c r="BK435" i="20"/>
  <c r="BK436" i="20"/>
  <c r="BK437" i="20"/>
  <c r="BK438" i="20"/>
  <c r="BK439" i="20"/>
  <c r="BK440" i="20"/>
  <c r="BK441" i="20"/>
  <c r="BK442" i="20"/>
  <c r="BK443" i="20"/>
  <c r="BK444" i="20"/>
  <c r="BK445" i="20"/>
  <c r="BK446" i="20"/>
  <c r="BK447" i="20"/>
  <c r="BK448" i="20"/>
  <c r="BK449" i="20"/>
  <c r="BK450" i="20"/>
  <c r="BK451" i="20"/>
  <c r="BK452" i="20"/>
  <c r="BK453" i="20"/>
  <c r="BK454" i="20"/>
  <c r="BK455" i="20"/>
  <c r="BK456" i="20"/>
  <c r="BK457" i="20"/>
  <c r="BK458" i="20"/>
  <c r="BK459" i="20"/>
  <c r="BK460" i="20"/>
  <c r="BK461" i="20"/>
  <c r="BK462" i="20"/>
  <c r="BK463" i="20"/>
  <c r="BK464" i="20"/>
  <c r="BK465" i="20"/>
  <c r="BK466" i="20"/>
  <c r="BK467" i="20"/>
  <c r="BK468" i="20"/>
  <c r="BK469" i="20"/>
  <c r="BK470" i="20"/>
  <c r="BK471" i="20"/>
  <c r="BK472" i="20"/>
  <c r="BK473" i="20"/>
  <c r="BK474" i="20"/>
  <c r="BK475" i="20"/>
  <c r="BK476" i="20"/>
  <c r="BK477" i="20"/>
  <c r="BK478" i="20"/>
  <c r="BK479" i="20"/>
  <c r="BK480" i="20"/>
  <c r="BK481" i="20"/>
  <c r="BK482" i="20"/>
  <c r="BK483" i="20"/>
  <c r="BK484" i="20"/>
  <c r="BK485" i="20"/>
  <c r="BK486" i="20"/>
  <c r="BK487" i="20"/>
  <c r="BK488" i="20"/>
  <c r="BK489" i="20"/>
  <c r="BK490" i="20"/>
  <c r="BK491" i="20"/>
  <c r="BK492" i="20"/>
  <c r="BK493" i="20"/>
  <c r="BK494" i="20"/>
  <c r="BK495" i="20"/>
  <c r="BK496" i="20"/>
  <c r="BK497" i="20"/>
  <c r="BK498" i="20"/>
  <c r="BK499" i="20"/>
  <c r="BK500" i="20"/>
  <c r="BK501" i="20"/>
  <c r="BK502" i="20"/>
  <c r="BK503" i="20"/>
  <c r="BK504" i="20"/>
  <c r="BK505" i="20"/>
  <c r="BK506" i="20"/>
  <c r="BK507" i="20"/>
  <c r="BK508" i="20"/>
  <c r="BK509" i="20"/>
  <c r="BK510" i="20"/>
  <c r="BK511" i="20"/>
  <c r="BK512" i="20"/>
  <c r="BK513" i="20"/>
  <c r="BK514" i="20"/>
  <c r="BK515" i="20"/>
  <c r="BK516" i="20"/>
  <c r="BK517" i="20"/>
  <c r="BK518" i="20"/>
  <c r="BK519" i="20"/>
  <c r="BK520" i="20"/>
  <c r="BK521" i="20"/>
  <c r="BK522" i="20"/>
  <c r="BK523" i="20"/>
  <c r="BK524" i="20"/>
  <c r="BK525" i="20"/>
  <c r="BK526" i="20"/>
  <c r="BK527" i="20"/>
  <c r="BK528" i="20"/>
  <c r="BK529" i="20"/>
  <c r="BK530" i="20"/>
  <c r="BK531" i="20"/>
  <c r="BK532" i="20"/>
  <c r="BK533" i="20"/>
  <c r="BK534" i="20"/>
  <c r="BK535" i="20"/>
  <c r="BK536" i="20"/>
  <c r="BK537" i="20"/>
  <c r="BK538" i="20"/>
  <c r="BK539" i="20"/>
  <c r="BK540" i="20"/>
  <c r="BK541" i="20"/>
  <c r="BK542" i="20"/>
  <c r="BK543" i="20"/>
  <c r="BK544" i="20"/>
  <c r="BK545" i="20"/>
  <c r="BK546" i="20"/>
  <c r="BK547" i="20"/>
  <c r="BK548" i="20"/>
  <c r="BK549" i="20"/>
  <c r="BK550" i="20"/>
  <c r="BK551" i="20"/>
  <c r="BK552" i="20"/>
  <c r="BK553" i="20"/>
  <c r="BK554" i="20"/>
  <c r="BK555" i="20"/>
  <c r="BK556" i="20"/>
  <c r="BK557" i="20"/>
  <c r="BK558" i="20"/>
  <c r="BK559" i="20"/>
  <c r="BK560" i="20"/>
  <c r="BK561" i="20"/>
  <c r="BK562" i="20"/>
  <c r="BK563" i="20"/>
  <c r="BK564" i="20"/>
  <c r="BK565" i="20"/>
  <c r="BJ2" i="20"/>
  <c r="BJ3" i="20"/>
  <c r="BJ4" i="20"/>
  <c r="BJ5" i="20"/>
  <c r="BJ6" i="20"/>
  <c r="BJ7" i="20"/>
  <c r="BJ8" i="20"/>
  <c r="BJ9" i="20"/>
  <c r="BJ10" i="20"/>
  <c r="BJ11" i="20"/>
  <c r="BJ12" i="20"/>
  <c r="BJ13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BJ44" i="20"/>
  <c r="BJ45" i="20"/>
  <c r="BJ46" i="20"/>
  <c r="BJ47" i="20"/>
  <c r="BJ48" i="20"/>
  <c r="BJ49" i="20"/>
  <c r="BJ50" i="20"/>
  <c r="BJ51" i="20"/>
  <c r="BJ52" i="20"/>
  <c r="BJ53" i="20"/>
  <c r="BJ54" i="20"/>
  <c r="BJ55" i="20"/>
  <c r="BJ56" i="20"/>
  <c r="BJ57" i="20"/>
  <c r="BJ58" i="20"/>
  <c r="BJ59" i="20"/>
  <c r="BJ60" i="20"/>
  <c r="BJ61" i="20"/>
  <c r="BJ62" i="20"/>
  <c r="BJ63" i="20"/>
  <c r="BJ64" i="20"/>
  <c r="BJ65" i="20"/>
  <c r="BJ66" i="20"/>
  <c r="BJ67" i="20"/>
  <c r="BJ68" i="20"/>
  <c r="BJ69" i="20"/>
  <c r="BJ70" i="20"/>
  <c r="BJ71" i="20"/>
  <c r="BJ72" i="20"/>
  <c r="BJ73" i="20"/>
  <c r="BJ74" i="20"/>
  <c r="BJ75" i="20"/>
  <c r="BJ76" i="20"/>
  <c r="BJ77" i="20"/>
  <c r="BJ78" i="20"/>
  <c r="BJ79" i="20"/>
  <c r="BJ80" i="20"/>
  <c r="BJ81" i="20"/>
  <c r="BJ82" i="20"/>
  <c r="BJ83" i="20"/>
  <c r="BJ84" i="20"/>
  <c r="BJ85" i="20"/>
  <c r="BJ86" i="20"/>
  <c r="BJ87" i="20"/>
  <c r="BJ88" i="20"/>
  <c r="BJ89" i="20"/>
  <c r="BJ90" i="20"/>
  <c r="BJ91" i="20"/>
  <c r="BJ92" i="20"/>
  <c r="BJ93" i="20"/>
  <c r="BJ94" i="20"/>
  <c r="BJ95" i="20"/>
  <c r="BJ96" i="20"/>
  <c r="BJ97" i="20"/>
  <c r="BJ98" i="20"/>
  <c r="BJ99" i="20"/>
  <c r="BJ100" i="20"/>
  <c r="BJ101" i="20"/>
  <c r="BJ102" i="20"/>
  <c r="BJ103" i="20"/>
  <c r="BJ104" i="20"/>
  <c r="BJ105" i="20"/>
  <c r="BJ106" i="20"/>
  <c r="BJ107" i="20"/>
  <c r="BJ108" i="20"/>
  <c r="BJ109" i="20"/>
  <c r="BJ110" i="20"/>
  <c r="BJ111" i="20"/>
  <c r="BJ112" i="20"/>
  <c r="BJ113" i="20"/>
  <c r="BJ114" i="20"/>
  <c r="BJ115" i="20"/>
  <c r="BJ116" i="20"/>
  <c r="BJ117" i="20"/>
  <c r="BJ118" i="20"/>
  <c r="BJ119" i="20"/>
  <c r="BJ120" i="20"/>
  <c r="BJ121" i="20"/>
  <c r="BJ122" i="20"/>
  <c r="BJ123" i="20"/>
  <c r="BJ124" i="20"/>
  <c r="BJ125" i="20"/>
  <c r="BJ126" i="20"/>
  <c r="BJ127" i="20"/>
  <c r="BJ128" i="20"/>
  <c r="BJ129" i="20"/>
  <c r="BJ130" i="20"/>
  <c r="BJ131" i="20"/>
  <c r="BJ132" i="20"/>
  <c r="BJ133" i="20"/>
  <c r="BJ134" i="20"/>
  <c r="BJ135" i="20"/>
  <c r="BJ136" i="20"/>
  <c r="BJ137" i="20"/>
  <c r="BJ138" i="20"/>
  <c r="BJ139" i="20"/>
  <c r="BJ140" i="20"/>
  <c r="BJ141" i="20"/>
  <c r="BJ142" i="20"/>
  <c r="BJ143" i="20"/>
  <c r="BJ144" i="20"/>
  <c r="BJ145" i="20"/>
  <c r="BJ146" i="20"/>
  <c r="BJ147" i="20"/>
  <c r="BJ148" i="20"/>
  <c r="BJ149" i="20"/>
  <c r="BJ150" i="20"/>
  <c r="BJ151" i="20"/>
  <c r="BJ152" i="20"/>
  <c r="BJ153" i="20"/>
  <c r="BJ154" i="20"/>
  <c r="BJ155" i="20"/>
  <c r="BJ156" i="20"/>
  <c r="BJ157" i="20"/>
  <c r="BJ158" i="20"/>
  <c r="BJ159" i="20"/>
  <c r="BJ160" i="20"/>
  <c r="BJ161" i="20"/>
  <c r="BJ162" i="20"/>
  <c r="BJ163" i="20"/>
  <c r="BJ164" i="20"/>
  <c r="BJ165" i="20"/>
  <c r="BJ166" i="20"/>
  <c r="BJ167" i="20"/>
  <c r="BJ168" i="20"/>
  <c r="BJ169" i="20"/>
  <c r="BJ170" i="20"/>
  <c r="BJ171" i="20"/>
  <c r="BJ172" i="20"/>
  <c r="BJ173" i="20"/>
  <c r="BJ174" i="20"/>
  <c r="BJ175" i="20"/>
  <c r="BJ176" i="20"/>
  <c r="BJ177" i="20"/>
  <c r="BJ178" i="20"/>
  <c r="BJ179" i="20"/>
  <c r="BJ180" i="20"/>
  <c r="BJ181" i="20"/>
  <c r="BJ182" i="20"/>
  <c r="BJ183" i="20"/>
  <c r="BJ184" i="20"/>
  <c r="BJ185" i="20"/>
  <c r="BJ186" i="20"/>
  <c r="BJ187" i="20"/>
  <c r="BJ188" i="20"/>
  <c r="BJ189" i="20"/>
  <c r="BJ190" i="20"/>
  <c r="BJ191" i="20"/>
  <c r="BJ192" i="20"/>
  <c r="BJ193" i="20"/>
  <c r="BJ194" i="20"/>
  <c r="BJ195" i="20"/>
  <c r="BJ196" i="20"/>
  <c r="BJ197" i="20"/>
  <c r="BJ198" i="20"/>
  <c r="BJ199" i="20"/>
  <c r="BJ200" i="20"/>
  <c r="BJ201" i="20"/>
  <c r="BJ202" i="20"/>
  <c r="BJ203" i="20"/>
  <c r="BJ204" i="20"/>
  <c r="BJ205" i="20"/>
  <c r="BJ206" i="20"/>
  <c r="BJ207" i="20"/>
  <c r="BJ208" i="20"/>
  <c r="BJ209" i="20"/>
  <c r="BJ210" i="20"/>
  <c r="BJ211" i="20"/>
  <c r="BJ212" i="20"/>
  <c r="BJ213" i="20"/>
  <c r="BJ214" i="20"/>
  <c r="BJ215" i="20"/>
  <c r="BJ216" i="20"/>
  <c r="BJ217" i="20"/>
  <c r="BJ218" i="20"/>
  <c r="BJ219" i="20"/>
  <c r="BJ220" i="20"/>
  <c r="BJ221" i="20"/>
  <c r="BJ222" i="20"/>
  <c r="BJ223" i="20"/>
  <c r="BJ224" i="20"/>
  <c r="BJ225" i="20"/>
  <c r="BJ226" i="20"/>
  <c r="BJ227" i="20"/>
  <c r="BJ228" i="20"/>
  <c r="BJ229" i="20"/>
  <c r="BJ230" i="20"/>
  <c r="BJ231" i="20"/>
  <c r="BJ232" i="20"/>
  <c r="BJ233" i="20"/>
  <c r="BJ234" i="20"/>
  <c r="BJ235" i="20"/>
  <c r="BJ236" i="20"/>
  <c r="BJ237" i="20"/>
  <c r="BJ238" i="20"/>
  <c r="BJ239" i="20"/>
  <c r="BJ240" i="20"/>
  <c r="BJ241" i="20"/>
  <c r="BJ242" i="20"/>
  <c r="BJ243" i="20"/>
  <c r="BJ244" i="20"/>
  <c r="BJ245" i="20"/>
  <c r="BJ246" i="20"/>
  <c r="BJ247" i="20"/>
  <c r="BJ248" i="20"/>
  <c r="BJ249" i="20"/>
  <c r="BJ250" i="20"/>
  <c r="BJ251" i="20"/>
  <c r="BJ252" i="20"/>
  <c r="BJ253" i="20"/>
  <c r="BJ254" i="20"/>
  <c r="BJ255" i="20"/>
  <c r="BJ256" i="20"/>
  <c r="BJ257" i="20"/>
  <c r="BJ258" i="20"/>
  <c r="BJ259" i="20"/>
  <c r="BJ260" i="20"/>
  <c r="BJ261" i="20"/>
  <c r="BJ262" i="20"/>
  <c r="BJ263" i="20"/>
  <c r="BJ264" i="20"/>
  <c r="BJ265" i="20"/>
  <c r="BJ266" i="20"/>
  <c r="BJ267" i="20"/>
  <c r="BJ268" i="20"/>
  <c r="BJ269" i="20"/>
  <c r="BJ270" i="20"/>
  <c r="BJ271" i="20"/>
  <c r="BJ272" i="20"/>
  <c r="BJ273" i="20"/>
  <c r="BJ274" i="20"/>
  <c r="BJ275" i="20"/>
  <c r="BJ276" i="20"/>
  <c r="BJ277" i="20"/>
  <c r="BJ278" i="20"/>
  <c r="BJ279" i="20"/>
  <c r="BJ280" i="20"/>
  <c r="BJ281" i="20"/>
  <c r="BJ282" i="20"/>
  <c r="BJ283" i="20"/>
  <c r="BJ284" i="20"/>
  <c r="BJ285" i="20"/>
  <c r="BJ286" i="20"/>
  <c r="BJ287" i="20"/>
  <c r="BJ288" i="20"/>
  <c r="BJ289" i="20"/>
  <c r="BJ290" i="20"/>
  <c r="BJ291" i="20"/>
  <c r="BJ292" i="20"/>
  <c r="BJ293" i="20"/>
  <c r="BJ294" i="20"/>
  <c r="BJ295" i="20"/>
  <c r="BJ296" i="20"/>
  <c r="BJ297" i="20"/>
  <c r="BJ298" i="20"/>
  <c r="BJ299" i="20"/>
  <c r="BJ300" i="20"/>
  <c r="BJ301" i="20"/>
  <c r="BJ302" i="20"/>
  <c r="BJ303" i="20"/>
  <c r="BJ304" i="20"/>
  <c r="BJ305" i="20"/>
  <c r="BJ306" i="20"/>
  <c r="BJ307" i="20"/>
  <c r="BJ308" i="20"/>
  <c r="BJ309" i="20"/>
  <c r="BJ310" i="20"/>
  <c r="BJ311" i="20"/>
  <c r="BJ312" i="20"/>
  <c r="BJ313" i="20"/>
  <c r="BJ314" i="20"/>
  <c r="BJ315" i="20"/>
  <c r="BJ316" i="20"/>
  <c r="BJ317" i="20"/>
  <c r="BJ318" i="20"/>
  <c r="BJ319" i="20"/>
  <c r="BJ320" i="20"/>
  <c r="BJ321" i="20"/>
  <c r="BJ322" i="20"/>
  <c r="BJ323" i="20"/>
  <c r="BJ324" i="20"/>
  <c r="BJ325" i="20"/>
  <c r="BJ326" i="20"/>
  <c r="BJ327" i="20"/>
  <c r="BJ328" i="20"/>
  <c r="BJ329" i="20"/>
  <c r="BJ330" i="20"/>
  <c r="BJ331" i="20"/>
  <c r="BJ332" i="20"/>
  <c r="BJ333" i="20"/>
  <c r="BJ334" i="20"/>
  <c r="BJ335" i="20"/>
  <c r="BJ336" i="20"/>
  <c r="BJ337" i="20"/>
  <c r="BJ338" i="20"/>
  <c r="BJ339" i="20"/>
  <c r="BJ340" i="20"/>
  <c r="BJ341" i="20"/>
  <c r="BJ342" i="20"/>
  <c r="BJ343" i="20"/>
  <c r="BJ344" i="20"/>
  <c r="BJ345" i="20"/>
  <c r="BJ346" i="20"/>
  <c r="BJ347" i="20"/>
  <c r="BJ348" i="20"/>
  <c r="BJ349" i="20"/>
  <c r="BJ350" i="20"/>
  <c r="BJ351" i="20"/>
  <c r="BJ352" i="20"/>
  <c r="BJ353" i="20"/>
  <c r="BJ354" i="20"/>
  <c r="BJ355" i="20"/>
  <c r="BJ356" i="20"/>
  <c r="BJ357" i="20"/>
  <c r="BJ358" i="20"/>
  <c r="BJ359" i="20"/>
  <c r="BJ360" i="20"/>
  <c r="BJ361" i="20"/>
  <c r="BJ362" i="20"/>
  <c r="BJ363" i="20"/>
  <c r="BJ364" i="20"/>
  <c r="BJ365" i="20"/>
  <c r="BJ366" i="20"/>
  <c r="BJ367" i="20"/>
  <c r="BJ368" i="20"/>
  <c r="BJ369" i="20"/>
  <c r="BJ370" i="20"/>
  <c r="BJ371" i="20"/>
  <c r="BJ372" i="20"/>
  <c r="BJ373" i="20"/>
  <c r="BJ374" i="20"/>
  <c r="BJ375" i="20"/>
  <c r="BJ376" i="20"/>
  <c r="BJ377" i="20"/>
  <c r="BJ378" i="20"/>
  <c r="BJ379" i="20"/>
  <c r="BJ380" i="20"/>
  <c r="BJ381" i="20"/>
  <c r="BJ382" i="20"/>
  <c r="BJ383" i="20"/>
  <c r="BJ384" i="20"/>
  <c r="BJ385" i="20"/>
  <c r="BJ386" i="20"/>
  <c r="BJ387" i="20"/>
  <c r="BJ388" i="20"/>
  <c r="BJ389" i="20"/>
  <c r="BJ390" i="20"/>
  <c r="BJ391" i="20"/>
  <c r="BJ392" i="20"/>
  <c r="BJ393" i="20"/>
  <c r="BJ394" i="20"/>
  <c r="BJ395" i="20"/>
  <c r="BJ396" i="20"/>
  <c r="BJ397" i="20"/>
  <c r="BJ398" i="20"/>
  <c r="BJ399" i="20"/>
  <c r="BJ400" i="20"/>
  <c r="BJ401" i="20"/>
  <c r="BJ402" i="20"/>
  <c r="BJ403" i="20"/>
  <c r="BJ404" i="20"/>
  <c r="BJ405" i="20"/>
  <c r="BJ406" i="20"/>
  <c r="BJ407" i="20"/>
  <c r="BJ408" i="20"/>
  <c r="BJ409" i="20"/>
  <c r="BJ410" i="20"/>
  <c r="BJ411" i="20"/>
  <c r="BJ412" i="20"/>
  <c r="BJ413" i="20"/>
  <c r="BJ414" i="20"/>
  <c r="BJ415" i="20"/>
  <c r="BJ416" i="20"/>
  <c r="BJ417" i="20"/>
  <c r="BJ418" i="20"/>
  <c r="BJ419" i="20"/>
  <c r="BJ420" i="20"/>
  <c r="BJ421" i="20"/>
  <c r="BJ422" i="20"/>
  <c r="BJ423" i="20"/>
  <c r="BJ424" i="20"/>
  <c r="BJ425" i="20"/>
  <c r="BJ426" i="20"/>
  <c r="BJ427" i="20"/>
  <c r="BJ428" i="20"/>
  <c r="BJ429" i="20"/>
  <c r="BJ430" i="20"/>
  <c r="BJ431" i="20"/>
  <c r="BJ432" i="20"/>
  <c r="BJ433" i="20"/>
  <c r="BJ434" i="20"/>
  <c r="BJ435" i="20"/>
  <c r="BJ436" i="20"/>
  <c r="BJ437" i="20"/>
  <c r="BJ438" i="20"/>
  <c r="BJ439" i="20"/>
  <c r="BJ440" i="20"/>
  <c r="BJ441" i="20"/>
  <c r="BJ442" i="20"/>
  <c r="BJ443" i="20"/>
  <c r="BJ444" i="20"/>
  <c r="BJ445" i="20"/>
  <c r="BJ446" i="20"/>
  <c r="BJ447" i="20"/>
  <c r="BJ448" i="20"/>
  <c r="BJ449" i="20"/>
  <c r="BJ450" i="20"/>
  <c r="BJ451" i="20"/>
  <c r="BJ452" i="20"/>
  <c r="BJ453" i="20"/>
  <c r="BJ454" i="20"/>
  <c r="BJ455" i="20"/>
  <c r="BJ456" i="20"/>
  <c r="BJ457" i="20"/>
  <c r="BJ458" i="20"/>
  <c r="BJ459" i="20"/>
  <c r="BJ460" i="20"/>
  <c r="BJ461" i="20"/>
  <c r="BJ462" i="20"/>
  <c r="BJ463" i="20"/>
  <c r="BJ464" i="20"/>
  <c r="BJ465" i="20"/>
  <c r="BJ466" i="20"/>
  <c r="BJ467" i="20"/>
  <c r="BJ468" i="20"/>
  <c r="BJ469" i="20"/>
  <c r="BJ470" i="20"/>
  <c r="BJ471" i="20"/>
  <c r="BJ472" i="20"/>
  <c r="BJ473" i="20"/>
  <c r="BJ474" i="20"/>
  <c r="BJ475" i="20"/>
  <c r="BJ476" i="20"/>
  <c r="BJ477" i="20"/>
  <c r="BJ478" i="20"/>
  <c r="BJ479" i="20"/>
  <c r="BJ480" i="20"/>
  <c r="BJ481" i="20"/>
  <c r="BJ482" i="20"/>
  <c r="BJ483" i="20"/>
  <c r="BJ484" i="20"/>
  <c r="BJ485" i="20"/>
  <c r="BJ486" i="20"/>
  <c r="BJ487" i="20"/>
  <c r="BJ488" i="20"/>
  <c r="BJ489" i="20"/>
  <c r="BJ490" i="20"/>
  <c r="BJ491" i="20"/>
  <c r="BJ492" i="20"/>
  <c r="BJ493" i="20"/>
  <c r="BJ494" i="20"/>
  <c r="BJ495" i="20"/>
  <c r="BJ496" i="20"/>
  <c r="BJ497" i="20"/>
  <c r="BJ498" i="20"/>
  <c r="BJ499" i="20"/>
  <c r="BJ500" i="20"/>
  <c r="BJ501" i="20"/>
  <c r="BJ502" i="20"/>
  <c r="BJ503" i="20"/>
  <c r="BJ504" i="20"/>
  <c r="BJ505" i="20"/>
  <c r="BJ506" i="20"/>
  <c r="BJ507" i="20"/>
  <c r="BJ508" i="20"/>
  <c r="BJ509" i="20"/>
  <c r="BJ510" i="20"/>
  <c r="BJ511" i="20"/>
  <c r="BJ512" i="20"/>
  <c r="BJ513" i="20"/>
  <c r="BJ514" i="20"/>
  <c r="BJ515" i="20"/>
  <c r="BJ516" i="20"/>
  <c r="BJ517" i="20"/>
  <c r="BJ518" i="20"/>
  <c r="BJ519" i="20"/>
  <c r="BJ520" i="20"/>
  <c r="BJ521" i="20"/>
  <c r="BJ522" i="20"/>
  <c r="BJ523" i="20"/>
  <c r="BJ524" i="20"/>
  <c r="BJ525" i="20"/>
  <c r="BJ526" i="20"/>
  <c r="BJ527" i="20"/>
  <c r="BJ528" i="20"/>
  <c r="BJ529" i="20"/>
  <c r="BJ530" i="20"/>
  <c r="BJ531" i="20"/>
  <c r="BJ532" i="20"/>
  <c r="BJ533" i="20"/>
  <c r="BJ534" i="20"/>
  <c r="BJ535" i="20"/>
  <c r="BJ536" i="20"/>
  <c r="BJ537" i="20"/>
  <c r="BJ538" i="20"/>
  <c r="BJ539" i="20"/>
  <c r="BJ540" i="20"/>
  <c r="BJ541" i="20"/>
  <c r="BJ542" i="20"/>
  <c r="BJ543" i="20"/>
  <c r="BJ544" i="20"/>
  <c r="BJ545" i="20"/>
  <c r="BJ546" i="20"/>
  <c r="BJ547" i="20"/>
  <c r="BJ548" i="20"/>
  <c r="BJ549" i="20"/>
  <c r="BJ550" i="20"/>
  <c r="BJ551" i="20"/>
  <c r="BJ552" i="20"/>
  <c r="BJ553" i="20"/>
  <c r="BJ554" i="20"/>
  <c r="BJ555" i="20"/>
  <c r="BJ556" i="20"/>
  <c r="BJ557" i="20"/>
  <c r="BJ558" i="20"/>
  <c r="BJ559" i="20"/>
  <c r="BJ560" i="20"/>
  <c r="BJ561" i="20"/>
  <c r="BJ562" i="20"/>
  <c r="BJ563" i="20"/>
  <c r="BJ564" i="20"/>
  <c r="BJ565" i="20"/>
  <c r="BI2" i="20"/>
  <c r="BI3" i="20"/>
  <c r="BI4" i="20"/>
  <c r="BI5" i="20"/>
  <c r="BI6" i="20"/>
  <c r="BI7" i="20"/>
  <c r="BI8" i="20"/>
  <c r="BI9" i="20"/>
  <c r="BI10" i="20"/>
  <c r="BI11" i="20"/>
  <c r="BI12" i="20"/>
  <c r="BI13" i="20"/>
  <c r="BI14" i="20"/>
  <c r="BI15" i="20"/>
  <c r="BI16" i="20"/>
  <c r="BI17" i="20"/>
  <c r="BI18" i="20"/>
  <c r="BI19" i="20"/>
  <c r="BI20" i="20"/>
  <c r="BI21" i="20"/>
  <c r="BI22" i="20"/>
  <c r="BI23" i="20"/>
  <c r="BI24" i="20"/>
  <c r="BI25" i="20"/>
  <c r="BI26" i="20"/>
  <c r="BI27" i="20"/>
  <c r="BI28" i="20"/>
  <c r="BI29" i="20"/>
  <c r="BI30" i="20"/>
  <c r="BI31" i="20"/>
  <c r="BI32" i="20"/>
  <c r="BI33" i="20"/>
  <c r="BI34" i="20"/>
  <c r="BI35" i="20"/>
  <c r="BI36" i="20"/>
  <c r="BI37" i="20"/>
  <c r="BI38" i="20"/>
  <c r="BI39" i="20"/>
  <c r="BI40" i="20"/>
  <c r="BI41" i="20"/>
  <c r="BI42" i="20"/>
  <c r="BI43" i="20"/>
  <c r="BI44" i="20"/>
  <c r="BI45" i="20"/>
  <c r="BI46" i="20"/>
  <c r="BI47" i="20"/>
  <c r="BI48" i="20"/>
  <c r="BI49" i="20"/>
  <c r="BI50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69" i="20"/>
  <c r="BI70" i="20"/>
  <c r="BI71" i="20"/>
  <c r="BI72" i="20"/>
  <c r="BI73" i="20"/>
  <c r="BI74" i="20"/>
  <c r="BI75" i="20"/>
  <c r="BI76" i="20"/>
  <c r="BI77" i="20"/>
  <c r="BI78" i="20"/>
  <c r="BI79" i="20"/>
  <c r="BI80" i="20"/>
  <c r="BI81" i="20"/>
  <c r="BI82" i="20"/>
  <c r="BI83" i="20"/>
  <c r="BI84" i="20"/>
  <c r="BI85" i="20"/>
  <c r="BI86" i="20"/>
  <c r="BI87" i="20"/>
  <c r="BI88" i="20"/>
  <c r="BI89" i="20"/>
  <c r="BI90" i="20"/>
  <c r="BI91" i="20"/>
  <c r="BI92" i="20"/>
  <c r="BI93" i="20"/>
  <c r="BI94" i="20"/>
  <c r="BI95" i="20"/>
  <c r="BI96" i="20"/>
  <c r="BI97" i="20"/>
  <c r="BI98" i="20"/>
  <c r="BI99" i="20"/>
  <c r="BI100" i="20"/>
  <c r="BI101" i="20"/>
  <c r="BI102" i="20"/>
  <c r="BI103" i="20"/>
  <c r="BI104" i="20"/>
  <c r="BI105" i="20"/>
  <c r="BI106" i="20"/>
  <c r="BI107" i="20"/>
  <c r="BI108" i="20"/>
  <c r="BI109" i="20"/>
  <c r="BI110" i="20"/>
  <c r="BI111" i="20"/>
  <c r="BI112" i="20"/>
  <c r="BI113" i="20"/>
  <c r="BI114" i="20"/>
  <c r="BI115" i="20"/>
  <c r="BI116" i="20"/>
  <c r="BI117" i="20"/>
  <c r="BI118" i="20"/>
  <c r="BI119" i="20"/>
  <c r="BI120" i="20"/>
  <c r="BI121" i="20"/>
  <c r="BI122" i="20"/>
  <c r="BI123" i="20"/>
  <c r="BI124" i="20"/>
  <c r="BI125" i="20"/>
  <c r="BI126" i="20"/>
  <c r="BI127" i="20"/>
  <c r="BI128" i="20"/>
  <c r="BI129" i="20"/>
  <c r="BI130" i="20"/>
  <c r="BI131" i="20"/>
  <c r="BI132" i="20"/>
  <c r="BI133" i="20"/>
  <c r="BI134" i="20"/>
  <c r="BI135" i="20"/>
  <c r="BI136" i="20"/>
  <c r="BI137" i="20"/>
  <c r="BI138" i="20"/>
  <c r="BI139" i="20"/>
  <c r="BI140" i="20"/>
  <c r="BI141" i="20"/>
  <c r="BI142" i="20"/>
  <c r="BI143" i="20"/>
  <c r="BI144" i="20"/>
  <c r="BI145" i="20"/>
  <c r="BI146" i="20"/>
  <c r="BI147" i="20"/>
  <c r="BI148" i="20"/>
  <c r="BI149" i="20"/>
  <c r="BI150" i="20"/>
  <c r="BI151" i="20"/>
  <c r="BI152" i="20"/>
  <c r="BI153" i="20"/>
  <c r="BI154" i="20"/>
  <c r="BI155" i="20"/>
  <c r="BI156" i="20"/>
  <c r="BI157" i="20"/>
  <c r="BI158" i="20"/>
  <c r="BI159" i="20"/>
  <c r="BI160" i="20"/>
  <c r="BI161" i="20"/>
  <c r="BI162" i="20"/>
  <c r="BI163" i="20"/>
  <c r="BI164" i="20"/>
  <c r="BI165" i="20"/>
  <c r="BI166" i="20"/>
  <c r="BI167" i="20"/>
  <c r="BI168" i="20"/>
  <c r="BI169" i="20"/>
  <c r="BI170" i="20"/>
  <c r="BI171" i="20"/>
  <c r="BI172" i="20"/>
  <c r="BI173" i="20"/>
  <c r="BI174" i="20"/>
  <c r="BI175" i="20"/>
  <c r="BI176" i="20"/>
  <c r="BI177" i="20"/>
  <c r="BI178" i="20"/>
  <c r="BI179" i="20"/>
  <c r="BI180" i="20"/>
  <c r="BI181" i="20"/>
  <c r="BI182" i="20"/>
  <c r="BI183" i="20"/>
  <c r="BI184" i="20"/>
  <c r="BI185" i="20"/>
  <c r="BI186" i="20"/>
  <c r="BI187" i="20"/>
  <c r="BI188" i="20"/>
  <c r="BI189" i="20"/>
  <c r="BI190" i="20"/>
  <c r="BI191" i="20"/>
  <c r="BI192" i="20"/>
  <c r="BI193" i="20"/>
  <c r="BI194" i="20"/>
  <c r="BI195" i="20"/>
  <c r="BI196" i="20"/>
  <c r="BI197" i="20"/>
  <c r="BI198" i="20"/>
  <c r="BI199" i="20"/>
  <c r="BI200" i="20"/>
  <c r="BI201" i="20"/>
  <c r="BI202" i="20"/>
  <c r="BI203" i="20"/>
  <c r="BI204" i="20"/>
  <c r="BI205" i="20"/>
  <c r="BI206" i="20"/>
  <c r="BI207" i="20"/>
  <c r="BI208" i="20"/>
  <c r="BI209" i="20"/>
  <c r="BI210" i="20"/>
  <c r="BI211" i="20"/>
  <c r="BI212" i="20"/>
  <c r="BI213" i="20"/>
  <c r="BI214" i="20"/>
  <c r="BI215" i="20"/>
  <c r="BI216" i="20"/>
  <c r="BI217" i="20"/>
  <c r="BI218" i="20"/>
  <c r="BI219" i="20"/>
  <c r="BI220" i="20"/>
  <c r="BI221" i="20"/>
  <c r="BI222" i="20"/>
  <c r="BI223" i="20"/>
  <c r="BI224" i="20"/>
  <c r="BI225" i="20"/>
  <c r="BI226" i="20"/>
  <c r="BI227" i="20"/>
  <c r="BI228" i="20"/>
  <c r="BI229" i="20"/>
  <c r="BI230" i="20"/>
  <c r="BI231" i="20"/>
  <c r="BI232" i="20"/>
  <c r="BI233" i="20"/>
  <c r="BI234" i="20"/>
  <c r="BI235" i="20"/>
  <c r="BI236" i="20"/>
  <c r="BI237" i="20"/>
  <c r="BI238" i="20"/>
  <c r="BI239" i="20"/>
  <c r="BI240" i="20"/>
  <c r="BI241" i="20"/>
  <c r="BI242" i="20"/>
  <c r="BI243" i="20"/>
  <c r="BI244" i="20"/>
  <c r="BI245" i="20"/>
  <c r="BI246" i="20"/>
  <c r="BI247" i="20"/>
  <c r="BI248" i="20"/>
  <c r="BI249" i="20"/>
  <c r="BI250" i="20"/>
  <c r="BI251" i="20"/>
  <c r="BI252" i="20"/>
  <c r="BI253" i="20"/>
  <c r="BI254" i="20"/>
  <c r="BI255" i="20"/>
  <c r="BI256" i="20"/>
  <c r="BI257" i="20"/>
  <c r="BI258" i="20"/>
  <c r="BI259" i="20"/>
  <c r="BI260" i="20"/>
  <c r="BI261" i="20"/>
  <c r="BI262" i="20"/>
  <c r="BI263" i="20"/>
  <c r="BI264" i="20"/>
  <c r="BI265" i="20"/>
  <c r="BI266" i="20"/>
  <c r="BI267" i="20"/>
  <c r="BI268" i="20"/>
  <c r="BI269" i="20"/>
  <c r="BI270" i="20"/>
  <c r="BI271" i="20"/>
  <c r="BI272" i="20"/>
  <c r="BI273" i="20"/>
  <c r="BI274" i="20"/>
  <c r="BI275" i="20"/>
  <c r="BI276" i="20"/>
  <c r="BI277" i="20"/>
  <c r="BI278" i="20"/>
  <c r="BI279" i="20"/>
  <c r="BI280" i="20"/>
  <c r="BI281" i="20"/>
  <c r="BI282" i="20"/>
  <c r="BI283" i="20"/>
  <c r="BI284" i="20"/>
  <c r="BI285" i="20"/>
  <c r="BI286" i="20"/>
  <c r="BI287" i="20"/>
  <c r="BI288" i="20"/>
  <c r="BI289" i="20"/>
  <c r="BI290" i="20"/>
  <c r="BI291" i="20"/>
  <c r="BI292" i="20"/>
  <c r="BI293" i="20"/>
  <c r="BI294" i="20"/>
  <c r="BI295" i="20"/>
  <c r="BI296" i="20"/>
  <c r="BI297" i="20"/>
  <c r="BI298" i="20"/>
  <c r="BI299" i="20"/>
  <c r="BI300" i="20"/>
  <c r="BI301" i="20"/>
  <c r="BI302" i="20"/>
  <c r="BI303" i="20"/>
  <c r="BI304" i="20"/>
  <c r="BI305" i="20"/>
  <c r="BI306" i="20"/>
  <c r="BI307" i="20"/>
  <c r="BI308" i="20"/>
  <c r="BI309" i="20"/>
  <c r="BI310" i="20"/>
  <c r="BI311" i="20"/>
  <c r="BI312" i="20"/>
  <c r="BI313" i="20"/>
  <c r="BI314" i="20"/>
  <c r="BI315" i="20"/>
  <c r="BI316" i="20"/>
  <c r="BI317" i="20"/>
  <c r="BI318" i="20"/>
  <c r="BI319" i="20"/>
  <c r="BI320" i="20"/>
  <c r="BI321" i="20"/>
  <c r="BI322" i="20"/>
  <c r="BI323" i="20"/>
  <c r="BI324" i="20"/>
  <c r="BI325" i="20"/>
  <c r="BI326" i="20"/>
  <c r="BI327" i="20"/>
  <c r="BI328" i="20"/>
  <c r="BI329" i="20"/>
  <c r="BI330" i="20"/>
  <c r="BI331" i="20"/>
  <c r="BI332" i="20"/>
  <c r="BI333" i="20"/>
  <c r="BI334" i="20"/>
  <c r="BI335" i="20"/>
  <c r="BI336" i="20"/>
  <c r="BI337" i="20"/>
  <c r="BI338" i="20"/>
  <c r="BI339" i="20"/>
  <c r="BI340" i="20"/>
  <c r="BI341" i="20"/>
  <c r="BI342" i="20"/>
  <c r="BI343" i="20"/>
  <c r="BI344" i="20"/>
  <c r="BI345" i="20"/>
  <c r="BI346" i="20"/>
  <c r="BI347" i="20"/>
  <c r="BI348" i="20"/>
  <c r="BI349" i="20"/>
  <c r="BI350" i="20"/>
  <c r="BI351" i="20"/>
  <c r="BI352" i="20"/>
  <c r="BI353" i="20"/>
  <c r="BI354" i="20"/>
  <c r="BI355" i="20"/>
  <c r="BI356" i="20"/>
  <c r="BI357" i="20"/>
  <c r="BI358" i="20"/>
  <c r="BI359" i="20"/>
  <c r="BI360" i="20"/>
  <c r="BI361" i="20"/>
  <c r="BI362" i="20"/>
  <c r="BI363" i="20"/>
  <c r="BI364" i="20"/>
  <c r="BI365" i="20"/>
  <c r="BI366" i="20"/>
  <c r="BI367" i="20"/>
  <c r="BI368" i="20"/>
  <c r="BI369" i="20"/>
  <c r="BI370" i="20"/>
  <c r="BI371" i="20"/>
  <c r="BI372" i="20"/>
  <c r="BI373" i="20"/>
  <c r="BI374" i="20"/>
  <c r="BI375" i="20"/>
  <c r="BI376" i="20"/>
  <c r="BI377" i="20"/>
  <c r="BI378" i="20"/>
  <c r="BI379" i="20"/>
  <c r="BI380" i="20"/>
  <c r="BI381" i="20"/>
  <c r="BI382" i="20"/>
  <c r="BI383" i="20"/>
  <c r="BI384" i="20"/>
  <c r="BI385" i="20"/>
  <c r="BI386" i="20"/>
  <c r="BI387" i="20"/>
  <c r="BI388" i="20"/>
  <c r="BI389" i="20"/>
  <c r="BI390" i="20"/>
  <c r="BI391" i="20"/>
  <c r="BI392" i="20"/>
  <c r="BI393" i="20"/>
  <c r="BI394" i="20"/>
  <c r="BI395" i="20"/>
  <c r="BI396" i="20"/>
  <c r="BI397" i="20"/>
  <c r="BI398" i="20"/>
  <c r="BI399" i="20"/>
  <c r="BI400" i="20"/>
  <c r="BI401" i="20"/>
  <c r="BI402" i="20"/>
  <c r="BI403" i="20"/>
  <c r="BI404" i="20"/>
  <c r="BI405" i="20"/>
  <c r="BI406" i="20"/>
  <c r="BI407" i="20"/>
  <c r="BI408" i="20"/>
  <c r="BI409" i="20"/>
  <c r="BI410" i="20"/>
  <c r="BI411" i="20"/>
  <c r="BI412" i="20"/>
  <c r="BI413" i="20"/>
  <c r="BI414" i="20"/>
  <c r="BI415" i="20"/>
  <c r="BI416" i="20"/>
  <c r="BI417" i="20"/>
  <c r="BI418" i="20"/>
  <c r="BI419" i="20"/>
  <c r="BI420" i="20"/>
  <c r="BI421" i="20"/>
  <c r="BI422" i="20"/>
  <c r="BI423" i="20"/>
  <c r="BI424" i="20"/>
  <c r="BI425" i="20"/>
  <c r="BI426" i="20"/>
  <c r="BI427" i="20"/>
  <c r="BI428" i="20"/>
  <c r="BI429" i="20"/>
  <c r="BI430" i="20"/>
  <c r="BI431" i="20"/>
  <c r="BI432" i="20"/>
  <c r="BI433" i="20"/>
  <c r="BI434" i="20"/>
  <c r="BI435" i="20"/>
  <c r="BI436" i="20"/>
  <c r="BI437" i="20"/>
  <c r="BI438" i="20"/>
  <c r="BI439" i="20"/>
  <c r="BI440" i="20"/>
  <c r="BI441" i="20"/>
  <c r="BI442" i="20"/>
  <c r="BI443" i="20"/>
  <c r="BI444" i="20"/>
  <c r="BI445" i="20"/>
  <c r="BI446" i="20"/>
  <c r="BI447" i="20"/>
  <c r="BI448" i="20"/>
  <c r="BI449" i="20"/>
  <c r="BI450" i="20"/>
  <c r="BI451" i="20"/>
  <c r="BI452" i="20"/>
  <c r="BI453" i="20"/>
  <c r="BI454" i="20"/>
  <c r="BI455" i="20"/>
  <c r="BI456" i="20"/>
  <c r="BI457" i="20"/>
  <c r="BI458" i="20"/>
  <c r="BI459" i="20"/>
  <c r="BI460" i="20"/>
  <c r="BI461" i="20"/>
  <c r="BI462" i="20"/>
  <c r="BI463" i="20"/>
  <c r="BI464" i="20"/>
  <c r="BI465" i="20"/>
  <c r="BI466" i="20"/>
  <c r="BI467" i="20"/>
  <c r="BI468" i="20"/>
  <c r="BI469" i="20"/>
  <c r="BI470" i="20"/>
  <c r="BI471" i="20"/>
  <c r="BI472" i="20"/>
  <c r="BI473" i="20"/>
  <c r="BI474" i="20"/>
  <c r="BI475" i="20"/>
  <c r="BI476" i="20"/>
  <c r="BI477" i="20"/>
  <c r="BI478" i="20"/>
  <c r="BI479" i="20"/>
  <c r="BI480" i="20"/>
  <c r="BI481" i="20"/>
  <c r="BI482" i="20"/>
  <c r="BI483" i="20"/>
  <c r="BI484" i="20"/>
  <c r="BI485" i="20"/>
  <c r="BI486" i="20"/>
  <c r="BI487" i="20"/>
  <c r="BI488" i="20"/>
  <c r="BI489" i="20"/>
  <c r="BI490" i="20"/>
  <c r="BI491" i="20"/>
  <c r="BI492" i="20"/>
  <c r="BI493" i="20"/>
  <c r="BI494" i="20"/>
  <c r="BI495" i="20"/>
  <c r="BI496" i="20"/>
  <c r="BI497" i="20"/>
  <c r="BI498" i="20"/>
  <c r="BI499" i="20"/>
  <c r="BI500" i="20"/>
  <c r="BI501" i="20"/>
  <c r="BI502" i="20"/>
  <c r="BI503" i="20"/>
  <c r="BI504" i="20"/>
  <c r="BI505" i="20"/>
  <c r="BI506" i="20"/>
  <c r="BI507" i="20"/>
  <c r="BI508" i="20"/>
  <c r="BI509" i="20"/>
  <c r="BI510" i="20"/>
  <c r="BI511" i="20"/>
  <c r="BI512" i="20"/>
  <c r="BI513" i="20"/>
  <c r="BI514" i="20"/>
  <c r="BI515" i="20"/>
  <c r="BI516" i="20"/>
  <c r="BI517" i="20"/>
  <c r="BI518" i="20"/>
  <c r="BI519" i="20"/>
  <c r="BI520" i="20"/>
  <c r="BI521" i="20"/>
  <c r="BI522" i="20"/>
  <c r="BI523" i="20"/>
  <c r="BI524" i="20"/>
  <c r="BI525" i="20"/>
  <c r="BI526" i="20"/>
  <c r="BI527" i="20"/>
  <c r="BI528" i="20"/>
  <c r="BI529" i="20"/>
  <c r="BI530" i="20"/>
  <c r="BI531" i="20"/>
  <c r="BI532" i="20"/>
  <c r="BI533" i="20"/>
  <c r="BI534" i="20"/>
  <c r="BI535" i="20"/>
  <c r="BI536" i="20"/>
  <c r="BI537" i="20"/>
  <c r="BI538" i="20"/>
  <c r="BI539" i="20"/>
  <c r="BI540" i="20"/>
  <c r="BI541" i="20"/>
  <c r="BI542" i="20"/>
  <c r="BI543" i="20"/>
  <c r="BI544" i="20"/>
  <c r="BI545" i="20"/>
  <c r="BI546" i="20"/>
  <c r="BI547" i="20"/>
  <c r="BI548" i="20"/>
  <c r="BI549" i="20"/>
  <c r="BI550" i="20"/>
  <c r="BI551" i="20"/>
  <c r="BI552" i="20"/>
  <c r="BI553" i="20"/>
  <c r="BI554" i="20"/>
  <c r="BI555" i="20"/>
  <c r="BI556" i="20"/>
  <c r="BI557" i="20"/>
  <c r="BI558" i="20"/>
  <c r="BI559" i="20"/>
  <c r="BI560" i="20"/>
  <c r="BI561" i="20"/>
  <c r="BI562" i="20"/>
  <c r="BI563" i="20"/>
  <c r="BI564" i="20"/>
  <c r="BI565" i="20"/>
  <c r="BH2" i="20"/>
  <c r="BH3" i="20"/>
  <c r="BH4" i="20"/>
  <c r="BH5" i="20"/>
  <c r="BH6" i="20"/>
  <c r="BH7" i="20"/>
  <c r="BH8" i="20"/>
  <c r="BH9" i="20"/>
  <c r="BH10" i="20"/>
  <c r="BH11" i="20"/>
  <c r="BH12" i="20"/>
  <c r="BH13" i="20"/>
  <c r="BH14" i="20"/>
  <c r="BH15" i="20"/>
  <c r="BH16" i="20"/>
  <c r="BH17" i="20"/>
  <c r="BH18" i="20"/>
  <c r="BH19" i="20"/>
  <c r="BH20" i="20"/>
  <c r="BH21" i="20"/>
  <c r="BH22" i="20"/>
  <c r="BH23" i="20"/>
  <c r="BH24" i="20"/>
  <c r="BH25" i="20"/>
  <c r="BH26" i="20"/>
  <c r="BH27" i="20"/>
  <c r="BH28" i="20"/>
  <c r="BH29" i="20"/>
  <c r="BH30" i="20"/>
  <c r="BH31" i="20"/>
  <c r="BH32" i="20"/>
  <c r="BH33" i="20"/>
  <c r="BH34" i="20"/>
  <c r="BH35" i="20"/>
  <c r="BH36" i="20"/>
  <c r="BH37" i="20"/>
  <c r="BH38" i="20"/>
  <c r="BH39" i="20"/>
  <c r="BH40" i="20"/>
  <c r="BH41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H76" i="20"/>
  <c r="BH77" i="20"/>
  <c r="BH78" i="20"/>
  <c r="BH79" i="20"/>
  <c r="BH80" i="20"/>
  <c r="BH81" i="20"/>
  <c r="BH82" i="20"/>
  <c r="BH83" i="20"/>
  <c r="BH84" i="20"/>
  <c r="BH85" i="20"/>
  <c r="BH86" i="20"/>
  <c r="BH87" i="20"/>
  <c r="BH88" i="20"/>
  <c r="BH89" i="20"/>
  <c r="BH90" i="20"/>
  <c r="BH91" i="20"/>
  <c r="BH92" i="20"/>
  <c r="BH93" i="20"/>
  <c r="BH94" i="20"/>
  <c r="BH95" i="20"/>
  <c r="BH96" i="20"/>
  <c r="BH97" i="20"/>
  <c r="BH98" i="20"/>
  <c r="BH99" i="20"/>
  <c r="BH100" i="20"/>
  <c r="BH101" i="20"/>
  <c r="BH102" i="20"/>
  <c r="BH103" i="20"/>
  <c r="BH104" i="20"/>
  <c r="BH105" i="20"/>
  <c r="BH106" i="20"/>
  <c r="BH107" i="20"/>
  <c r="BH108" i="20"/>
  <c r="BH109" i="20"/>
  <c r="BH110" i="20"/>
  <c r="BH111" i="20"/>
  <c r="BH112" i="20"/>
  <c r="BH113" i="20"/>
  <c r="BH114" i="20"/>
  <c r="BH115" i="20"/>
  <c r="BH116" i="20"/>
  <c r="BH117" i="20"/>
  <c r="BH118" i="20"/>
  <c r="BH119" i="20"/>
  <c r="BH120" i="20"/>
  <c r="BH121" i="20"/>
  <c r="BH122" i="20"/>
  <c r="BH123" i="20"/>
  <c r="BH124" i="20"/>
  <c r="BH125" i="20"/>
  <c r="BH126" i="20"/>
  <c r="BH127" i="20"/>
  <c r="BH128" i="20"/>
  <c r="BH129" i="20"/>
  <c r="BH130" i="20"/>
  <c r="BH131" i="20"/>
  <c r="BH132" i="20"/>
  <c r="BH133" i="20"/>
  <c r="BH134" i="20"/>
  <c r="BH135" i="20"/>
  <c r="BH136" i="20"/>
  <c r="BH137" i="20"/>
  <c r="BH138" i="20"/>
  <c r="BH139" i="20"/>
  <c r="BH140" i="20"/>
  <c r="BH141" i="20"/>
  <c r="BH142" i="20"/>
  <c r="BH143" i="20"/>
  <c r="BH144" i="20"/>
  <c r="BH145" i="20"/>
  <c r="BH146" i="20"/>
  <c r="BH147" i="20"/>
  <c r="BH148" i="20"/>
  <c r="BH149" i="20"/>
  <c r="BH150" i="20"/>
  <c r="BH151" i="20"/>
  <c r="BH152" i="20"/>
  <c r="BH153" i="20"/>
  <c r="BH154" i="20"/>
  <c r="BH155" i="20"/>
  <c r="BH156" i="20"/>
  <c r="BH157" i="20"/>
  <c r="BH158" i="20"/>
  <c r="BH159" i="20"/>
  <c r="BH160" i="20"/>
  <c r="BH161" i="20"/>
  <c r="BH162" i="20"/>
  <c r="BH163" i="20"/>
  <c r="BH164" i="20"/>
  <c r="BH165" i="20"/>
  <c r="BH166" i="20"/>
  <c r="BH167" i="20"/>
  <c r="BH168" i="20"/>
  <c r="BH169" i="20"/>
  <c r="BH170" i="20"/>
  <c r="BH171" i="20"/>
  <c r="BH172" i="20"/>
  <c r="BH173" i="20"/>
  <c r="BH174" i="20"/>
  <c r="BH175" i="20"/>
  <c r="BH176" i="20"/>
  <c r="BH177" i="20"/>
  <c r="BH178" i="20"/>
  <c r="BH179" i="20"/>
  <c r="BH180" i="20"/>
  <c r="BH181" i="20"/>
  <c r="BH182" i="20"/>
  <c r="BH183" i="20"/>
  <c r="BH184" i="20"/>
  <c r="BH185" i="20"/>
  <c r="BH186" i="20"/>
  <c r="BH187" i="20"/>
  <c r="BH188" i="20"/>
  <c r="BH189" i="20"/>
  <c r="BH190" i="20"/>
  <c r="BH191" i="20"/>
  <c r="BH192" i="20"/>
  <c r="BH193" i="20"/>
  <c r="BH194" i="20"/>
  <c r="BH195" i="20"/>
  <c r="BH196" i="20"/>
  <c r="BH197" i="20"/>
  <c r="BH198" i="20"/>
  <c r="BH199" i="20"/>
  <c r="BH200" i="20"/>
  <c r="BH201" i="20"/>
  <c r="BH202" i="20"/>
  <c r="BH203" i="20"/>
  <c r="BH204" i="20"/>
  <c r="BH205" i="20"/>
  <c r="BH206" i="20"/>
  <c r="BH207" i="20"/>
  <c r="BH208" i="20"/>
  <c r="BH209" i="20"/>
  <c r="BH210" i="20"/>
  <c r="BH211" i="20"/>
  <c r="BH212" i="20"/>
  <c r="BH213" i="20"/>
  <c r="BH214" i="20"/>
  <c r="BH215" i="20"/>
  <c r="BH216" i="20"/>
  <c r="BH217" i="20"/>
  <c r="BH218" i="20"/>
  <c r="BH219" i="20"/>
  <c r="BH220" i="20"/>
  <c r="BH221" i="20"/>
  <c r="BH222" i="20"/>
  <c r="BH223" i="20"/>
  <c r="BH224" i="20"/>
  <c r="BH225" i="20"/>
  <c r="BH226" i="20"/>
  <c r="BH227" i="20"/>
  <c r="BH228" i="20"/>
  <c r="BH229" i="20"/>
  <c r="BH230" i="20"/>
  <c r="BH231" i="20"/>
  <c r="BH232" i="20"/>
  <c r="BH233" i="20"/>
  <c r="BH234" i="20"/>
  <c r="BH235" i="20"/>
  <c r="BH236" i="20"/>
  <c r="BH237" i="20"/>
  <c r="BH238" i="20"/>
  <c r="BH239" i="20"/>
  <c r="BH240" i="20"/>
  <c r="BH241" i="20"/>
  <c r="BH242" i="20"/>
  <c r="BH243" i="20"/>
  <c r="BH244" i="20"/>
  <c r="BH245" i="20"/>
  <c r="BH246" i="20"/>
  <c r="BH247" i="20"/>
  <c r="BH248" i="20"/>
  <c r="BH249" i="20"/>
  <c r="BH250" i="20"/>
  <c r="BH251" i="20"/>
  <c r="BH252" i="20"/>
  <c r="BH253" i="20"/>
  <c r="BH254" i="20"/>
  <c r="BH255" i="20"/>
  <c r="BH256" i="20"/>
  <c r="BH257" i="20"/>
  <c r="BH258" i="20"/>
  <c r="BH259" i="20"/>
  <c r="BH260" i="20"/>
  <c r="BH261" i="20"/>
  <c r="BH262" i="20"/>
  <c r="BH263" i="20"/>
  <c r="BH264" i="20"/>
  <c r="BH265" i="20"/>
  <c r="BH266" i="20"/>
  <c r="BH267" i="20"/>
  <c r="BH268" i="20"/>
  <c r="BH269" i="20"/>
  <c r="BH270" i="20"/>
  <c r="BH271" i="20"/>
  <c r="BH272" i="20"/>
  <c r="BH273" i="20"/>
  <c r="BH274" i="20"/>
  <c r="BH275" i="20"/>
  <c r="BH276" i="20"/>
  <c r="BH277" i="20"/>
  <c r="BH278" i="20"/>
  <c r="BH279" i="20"/>
  <c r="BH280" i="20"/>
  <c r="BH281" i="20"/>
  <c r="BH282" i="20"/>
  <c r="BH283" i="20"/>
  <c r="BH284" i="20"/>
  <c r="BH285" i="20"/>
  <c r="BH286" i="20"/>
  <c r="BH287" i="20"/>
  <c r="BH288" i="20"/>
  <c r="BH289" i="20"/>
  <c r="BH290" i="20"/>
  <c r="BH291" i="20"/>
  <c r="BH292" i="20"/>
  <c r="BH293" i="20"/>
  <c r="BH294" i="20"/>
  <c r="BH295" i="20"/>
  <c r="BH296" i="20"/>
  <c r="BH297" i="20"/>
  <c r="BH298" i="20"/>
  <c r="BH299" i="20"/>
  <c r="BH300" i="20"/>
  <c r="BH301" i="20"/>
  <c r="BH302" i="20"/>
  <c r="BH303" i="20"/>
  <c r="BH304" i="20"/>
  <c r="BH305" i="20"/>
  <c r="BH306" i="20"/>
  <c r="BH307" i="20"/>
  <c r="BH308" i="20"/>
  <c r="BH309" i="20"/>
  <c r="BH310" i="20"/>
  <c r="BH311" i="20"/>
  <c r="BH312" i="20"/>
  <c r="BH313" i="20"/>
  <c r="BH314" i="20"/>
  <c r="BH315" i="20"/>
  <c r="BH316" i="20"/>
  <c r="BH317" i="20"/>
  <c r="BH318" i="20"/>
  <c r="BH319" i="20"/>
  <c r="BH320" i="20"/>
  <c r="BH321" i="20"/>
  <c r="BH322" i="20"/>
  <c r="BH323" i="20"/>
  <c r="BH324" i="20"/>
  <c r="BH325" i="20"/>
  <c r="BH326" i="20"/>
  <c r="BH327" i="20"/>
  <c r="BH328" i="20"/>
  <c r="BH329" i="20"/>
  <c r="BH330" i="20"/>
  <c r="BH331" i="20"/>
  <c r="BH332" i="20"/>
  <c r="BH333" i="20"/>
  <c r="BH334" i="20"/>
  <c r="BH335" i="20"/>
  <c r="BH336" i="20"/>
  <c r="BH337" i="20"/>
  <c r="BH338" i="20"/>
  <c r="BH339" i="20"/>
  <c r="BH340" i="20"/>
  <c r="BH341" i="20"/>
  <c r="BH342" i="20"/>
  <c r="BH343" i="20"/>
  <c r="BH344" i="20"/>
  <c r="BH345" i="20"/>
  <c r="BH346" i="20"/>
  <c r="BH347" i="20"/>
  <c r="BH348" i="20"/>
  <c r="BH349" i="20"/>
  <c r="BH350" i="20"/>
  <c r="BH351" i="20"/>
  <c r="BH352" i="20"/>
  <c r="BH353" i="20"/>
  <c r="BH354" i="20"/>
  <c r="BH355" i="20"/>
  <c r="BH356" i="20"/>
  <c r="BH357" i="20"/>
  <c r="BH358" i="20"/>
  <c r="BH359" i="20"/>
  <c r="BH360" i="20"/>
  <c r="BH361" i="20"/>
  <c r="BH362" i="20"/>
  <c r="BH363" i="20"/>
  <c r="BH364" i="20"/>
  <c r="BH365" i="20"/>
  <c r="BH366" i="20"/>
  <c r="BH367" i="20"/>
  <c r="BH368" i="20"/>
  <c r="BH369" i="20"/>
  <c r="BH370" i="20"/>
  <c r="BH371" i="20"/>
  <c r="BH372" i="20"/>
  <c r="BH373" i="20"/>
  <c r="BH374" i="20"/>
  <c r="BH375" i="20"/>
  <c r="BH376" i="20"/>
  <c r="BH377" i="20"/>
  <c r="BH378" i="20"/>
  <c r="BH379" i="20"/>
  <c r="BH380" i="20"/>
  <c r="BH381" i="20"/>
  <c r="BH382" i="20"/>
  <c r="BH383" i="20"/>
  <c r="BH384" i="20"/>
  <c r="BH385" i="20"/>
  <c r="BH386" i="20"/>
  <c r="BH387" i="20"/>
  <c r="BH388" i="20"/>
  <c r="BH389" i="20"/>
  <c r="BH390" i="20"/>
  <c r="BH391" i="20"/>
  <c r="BH392" i="20"/>
  <c r="BH393" i="20"/>
  <c r="BH394" i="20"/>
  <c r="BH395" i="20"/>
  <c r="BH396" i="20"/>
  <c r="BH397" i="20"/>
  <c r="BH398" i="20"/>
  <c r="BH399" i="20"/>
  <c r="BH400" i="20"/>
  <c r="BH401" i="20"/>
  <c r="BH402" i="20"/>
  <c r="BH403" i="20"/>
  <c r="BH404" i="20"/>
  <c r="BH405" i="20"/>
  <c r="BH406" i="20"/>
  <c r="BH407" i="20"/>
  <c r="BH408" i="20"/>
  <c r="BH409" i="20"/>
  <c r="BH410" i="20"/>
  <c r="BH411" i="20"/>
  <c r="BH412" i="20"/>
  <c r="BH413" i="20"/>
  <c r="BH414" i="20"/>
  <c r="BH415" i="20"/>
  <c r="BH416" i="20"/>
  <c r="BH417" i="20"/>
  <c r="BH418" i="20"/>
  <c r="BH419" i="20"/>
  <c r="BH420" i="20"/>
  <c r="BH421" i="20"/>
  <c r="BH422" i="20"/>
  <c r="BH423" i="20"/>
  <c r="BH424" i="20"/>
  <c r="BH425" i="20"/>
  <c r="BH426" i="20"/>
  <c r="BH427" i="20"/>
  <c r="BH428" i="20"/>
  <c r="BH429" i="20"/>
  <c r="BH430" i="20"/>
  <c r="BH431" i="20"/>
  <c r="BH432" i="20"/>
  <c r="BH433" i="20"/>
  <c r="BH434" i="20"/>
  <c r="BH435" i="20"/>
  <c r="BH436" i="20"/>
  <c r="BH437" i="20"/>
  <c r="BH438" i="20"/>
  <c r="BH439" i="20"/>
  <c r="BH440" i="20"/>
  <c r="BH441" i="20"/>
  <c r="BH442" i="20"/>
  <c r="BH443" i="20"/>
  <c r="BH444" i="20"/>
  <c r="BH445" i="20"/>
  <c r="BH446" i="20"/>
  <c r="BH447" i="20"/>
  <c r="BH448" i="20"/>
  <c r="BH449" i="20"/>
  <c r="BH450" i="20"/>
  <c r="BH451" i="20"/>
  <c r="BH452" i="20"/>
  <c r="BH453" i="20"/>
  <c r="BH454" i="20"/>
  <c r="BH455" i="20"/>
  <c r="BH456" i="20"/>
  <c r="BH457" i="20"/>
  <c r="BH458" i="20"/>
  <c r="BH459" i="20"/>
  <c r="BH460" i="20"/>
  <c r="BH461" i="20"/>
  <c r="BH462" i="20"/>
  <c r="BH463" i="20"/>
  <c r="BH464" i="20"/>
  <c r="BH465" i="20"/>
  <c r="BH466" i="20"/>
  <c r="BH467" i="20"/>
  <c r="BH468" i="20"/>
  <c r="BH469" i="20"/>
  <c r="BH470" i="20"/>
  <c r="BH471" i="20"/>
  <c r="BH472" i="20"/>
  <c r="BH473" i="20"/>
  <c r="BH474" i="20"/>
  <c r="BH475" i="20"/>
  <c r="BH476" i="20"/>
  <c r="BH477" i="20"/>
  <c r="BH478" i="20"/>
  <c r="BH479" i="20"/>
  <c r="BH480" i="20"/>
  <c r="BH481" i="20"/>
  <c r="BH482" i="20"/>
  <c r="BH483" i="20"/>
  <c r="BH484" i="20"/>
  <c r="BH485" i="20"/>
  <c r="BH486" i="20"/>
  <c r="BH487" i="20"/>
  <c r="BH488" i="20"/>
  <c r="BH489" i="20"/>
  <c r="BH490" i="20"/>
  <c r="BH491" i="20"/>
  <c r="BH492" i="20"/>
  <c r="BH493" i="20"/>
  <c r="BH494" i="20"/>
  <c r="BH495" i="20"/>
  <c r="BH496" i="20"/>
  <c r="BH497" i="20"/>
  <c r="BH498" i="20"/>
  <c r="BH499" i="20"/>
  <c r="BH500" i="20"/>
  <c r="BH501" i="20"/>
  <c r="BH502" i="20"/>
  <c r="BH503" i="20"/>
  <c r="BH504" i="20"/>
  <c r="BH505" i="20"/>
  <c r="BH506" i="20"/>
  <c r="BH507" i="20"/>
  <c r="BH508" i="20"/>
  <c r="BH509" i="20"/>
  <c r="BH510" i="20"/>
  <c r="BH511" i="20"/>
  <c r="BH512" i="20"/>
  <c r="BH513" i="20"/>
  <c r="BH514" i="20"/>
  <c r="BH515" i="20"/>
  <c r="BH516" i="20"/>
  <c r="BH517" i="20"/>
  <c r="BH518" i="20"/>
  <c r="BH519" i="20"/>
  <c r="BH520" i="20"/>
  <c r="BH521" i="20"/>
  <c r="BH522" i="20"/>
  <c r="BH523" i="20"/>
  <c r="BH524" i="20"/>
  <c r="BH525" i="20"/>
  <c r="BH526" i="20"/>
  <c r="BH527" i="20"/>
  <c r="BH528" i="20"/>
  <c r="BH529" i="20"/>
  <c r="BH530" i="20"/>
  <c r="BH531" i="20"/>
  <c r="BH532" i="20"/>
  <c r="BH533" i="20"/>
  <c r="BH534" i="20"/>
  <c r="BH535" i="20"/>
  <c r="BH536" i="20"/>
  <c r="BH537" i="20"/>
  <c r="BH538" i="20"/>
  <c r="BH539" i="20"/>
  <c r="BH540" i="20"/>
  <c r="BH541" i="20"/>
  <c r="BH542" i="20"/>
  <c r="BH543" i="20"/>
  <c r="BH544" i="20"/>
  <c r="BH545" i="20"/>
  <c r="BH546" i="20"/>
  <c r="BH547" i="20"/>
  <c r="BH548" i="20"/>
  <c r="BH549" i="20"/>
  <c r="BH550" i="20"/>
  <c r="BH551" i="20"/>
  <c r="BH552" i="20"/>
  <c r="BH553" i="20"/>
  <c r="BH554" i="20"/>
  <c r="BH555" i="20"/>
  <c r="BH556" i="20"/>
  <c r="BH557" i="20"/>
  <c r="BH558" i="20"/>
  <c r="BH559" i="20"/>
  <c r="BH560" i="20"/>
  <c r="BH561" i="20"/>
  <c r="BH562" i="20"/>
  <c r="BH563" i="20"/>
  <c r="BH564" i="20"/>
  <c r="BH565" i="20"/>
  <c r="BG2" i="20"/>
  <c r="BG3" i="20"/>
  <c r="BG4" i="20"/>
  <c r="BG5" i="20"/>
  <c r="BG6" i="20"/>
  <c r="BG7" i="20"/>
  <c r="BG8" i="20"/>
  <c r="BG9" i="20"/>
  <c r="BG10" i="20"/>
  <c r="BG11" i="20"/>
  <c r="BG12" i="20"/>
  <c r="BG13" i="20"/>
  <c r="BG14" i="20"/>
  <c r="BG15" i="20"/>
  <c r="BG16" i="20"/>
  <c r="BG17" i="20"/>
  <c r="BG18" i="20"/>
  <c r="BG19" i="20"/>
  <c r="BG20" i="20"/>
  <c r="BG21" i="20"/>
  <c r="BG22" i="20"/>
  <c r="BG23" i="20"/>
  <c r="BG24" i="20"/>
  <c r="BG25" i="20"/>
  <c r="BG26" i="20"/>
  <c r="BG27" i="20"/>
  <c r="BG28" i="20"/>
  <c r="BG29" i="20"/>
  <c r="BG30" i="20"/>
  <c r="BG31" i="20"/>
  <c r="BG32" i="20"/>
  <c r="BG33" i="20"/>
  <c r="BG34" i="20"/>
  <c r="BG35" i="20"/>
  <c r="BG36" i="20"/>
  <c r="BG37" i="20"/>
  <c r="BG38" i="20"/>
  <c r="BG39" i="20"/>
  <c r="BG40" i="20"/>
  <c r="BG41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G76" i="20"/>
  <c r="BG77" i="20"/>
  <c r="BG78" i="20"/>
  <c r="BG79" i="20"/>
  <c r="BG80" i="20"/>
  <c r="BG81" i="20"/>
  <c r="BG82" i="20"/>
  <c r="BG83" i="20"/>
  <c r="BG84" i="20"/>
  <c r="BG85" i="20"/>
  <c r="BG86" i="20"/>
  <c r="BG87" i="20"/>
  <c r="BG88" i="20"/>
  <c r="BG89" i="20"/>
  <c r="BG90" i="20"/>
  <c r="BG91" i="20"/>
  <c r="BG92" i="20"/>
  <c r="BG93" i="20"/>
  <c r="BG94" i="20"/>
  <c r="BG95" i="20"/>
  <c r="BG96" i="20"/>
  <c r="BG97" i="20"/>
  <c r="BG98" i="20"/>
  <c r="BG99" i="20"/>
  <c r="BG100" i="20"/>
  <c r="BG101" i="20"/>
  <c r="BG102" i="20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BG117" i="20"/>
  <c r="BG118" i="20"/>
  <c r="BG119" i="20"/>
  <c r="BG120" i="20"/>
  <c r="BG121" i="20"/>
  <c r="BG122" i="20"/>
  <c r="BG123" i="20"/>
  <c r="BG124" i="20"/>
  <c r="BG125" i="20"/>
  <c r="BG126" i="20"/>
  <c r="BG127" i="20"/>
  <c r="BG128" i="20"/>
  <c r="BG129" i="20"/>
  <c r="BG130" i="20"/>
  <c r="BG131" i="20"/>
  <c r="BG132" i="20"/>
  <c r="BG133" i="20"/>
  <c r="BG134" i="20"/>
  <c r="BG135" i="20"/>
  <c r="BG136" i="20"/>
  <c r="BG137" i="20"/>
  <c r="BG138" i="20"/>
  <c r="BG139" i="20"/>
  <c r="BG140" i="20"/>
  <c r="BG141" i="20"/>
  <c r="BG142" i="20"/>
  <c r="BG143" i="20"/>
  <c r="BG144" i="20"/>
  <c r="BG145" i="20"/>
  <c r="BG146" i="20"/>
  <c r="BG147" i="20"/>
  <c r="BG148" i="20"/>
  <c r="BG149" i="20"/>
  <c r="BG150" i="20"/>
  <c r="BG151" i="20"/>
  <c r="BG152" i="20"/>
  <c r="BG153" i="20"/>
  <c r="BG154" i="20"/>
  <c r="BG155" i="20"/>
  <c r="BG156" i="20"/>
  <c r="BG157" i="20"/>
  <c r="BG158" i="20"/>
  <c r="BG159" i="20"/>
  <c r="BG160" i="20"/>
  <c r="BG161" i="20"/>
  <c r="BG162" i="20"/>
  <c r="BG163" i="20"/>
  <c r="BG164" i="20"/>
  <c r="BG165" i="20"/>
  <c r="BG166" i="20"/>
  <c r="BG167" i="20"/>
  <c r="BG168" i="20"/>
  <c r="BG169" i="20"/>
  <c r="BG170" i="20"/>
  <c r="BG171" i="20"/>
  <c r="BG172" i="20"/>
  <c r="BG173" i="20"/>
  <c r="BG174" i="20"/>
  <c r="BG175" i="20"/>
  <c r="BG176" i="20"/>
  <c r="BG177" i="20"/>
  <c r="BG178" i="20"/>
  <c r="BG179" i="20"/>
  <c r="BG180" i="20"/>
  <c r="BG181" i="20"/>
  <c r="BG182" i="20"/>
  <c r="BG183" i="20"/>
  <c r="BG184" i="20"/>
  <c r="BG185" i="20"/>
  <c r="BG186" i="20"/>
  <c r="BG187" i="20"/>
  <c r="BG188" i="20"/>
  <c r="BG189" i="20"/>
  <c r="BG190" i="20"/>
  <c r="BG191" i="20"/>
  <c r="BG192" i="20"/>
  <c r="BG193" i="20"/>
  <c r="BG194" i="20"/>
  <c r="BG195" i="20"/>
  <c r="BG196" i="20"/>
  <c r="BG197" i="20"/>
  <c r="BG198" i="20"/>
  <c r="BG199" i="20"/>
  <c r="BG200" i="20"/>
  <c r="BG201" i="20"/>
  <c r="BG202" i="20"/>
  <c r="BG203" i="20"/>
  <c r="BG204" i="20"/>
  <c r="BG205" i="20"/>
  <c r="BG206" i="20"/>
  <c r="BG207" i="20"/>
  <c r="BG208" i="20"/>
  <c r="BG209" i="20"/>
  <c r="BG210" i="20"/>
  <c r="BG211" i="20"/>
  <c r="BG212" i="20"/>
  <c r="BG213" i="20"/>
  <c r="BG214" i="20"/>
  <c r="BG215" i="20"/>
  <c r="BG216" i="20"/>
  <c r="BG217" i="20"/>
  <c r="BG218" i="20"/>
  <c r="BG219" i="20"/>
  <c r="BG220" i="20"/>
  <c r="BG221" i="20"/>
  <c r="BG222" i="20"/>
  <c r="BG223" i="20"/>
  <c r="BG224" i="20"/>
  <c r="BG225" i="20"/>
  <c r="BG226" i="20"/>
  <c r="BG227" i="20"/>
  <c r="BG228" i="20"/>
  <c r="BG229" i="20"/>
  <c r="BG230" i="20"/>
  <c r="BG231" i="20"/>
  <c r="BG232" i="20"/>
  <c r="BG233" i="20"/>
  <c r="BG234" i="20"/>
  <c r="BG235" i="20"/>
  <c r="BG236" i="20"/>
  <c r="BG237" i="20"/>
  <c r="BG238" i="20"/>
  <c r="BG239" i="20"/>
  <c r="BG240" i="20"/>
  <c r="BG241" i="20"/>
  <c r="BG242" i="20"/>
  <c r="BG243" i="20"/>
  <c r="BG244" i="20"/>
  <c r="BG245" i="20"/>
  <c r="BG246" i="20"/>
  <c r="BG247" i="20"/>
  <c r="BG248" i="20"/>
  <c r="BG249" i="20"/>
  <c r="BG250" i="20"/>
  <c r="BG251" i="20"/>
  <c r="BG252" i="20"/>
  <c r="BG253" i="20"/>
  <c r="BG254" i="20"/>
  <c r="BG255" i="20"/>
  <c r="BG256" i="20"/>
  <c r="BG257" i="20"/>
  <c r="BG258" i="20"/>
  <c r="BG259" i="20"/>
  <c r="BG260" i="20"/>
  <c r="BG261" i="20"/>
  <c r="BG262" i="20"/>
  <c r="BG263" i="20"/>
  <c r="BG264" i="20"/>
  <c r="BG265" i="20"/>
  <c r="BG266" i="20"/>
  <c r="BG267" i="20"/>
  <c r="BG268" i="20"/>
  <c r="BG269" i="20"/>
  <c r="BG270" i="20"/>
  <c r="BG271" i="20"/>
  <c r="BG272" i="20"/>
  <c r="BG273" i="20"/>
  <c r="BG274" i="20"/>
  <c r="BG275" i="20"/>
  <c r="BG276" i="20"/>
  <c r="BG277" i="20"/>
  <c r="BG278" i="20"/>
  <c r="BG279" i="20"/>
  <c r="BG280" i="20"/>
  <c r="BG281" i="20"/>
  <c r="BG282" i="20"/>
  <c r="BG283" i="20"/>
  <c r="BG284" i="20"/>
  <c r="BG285" i="20"/>
  <c r="BG286" i="20"/>
  <c r="BG287" i="20"/>
  <c r="BG288" i="20"/>
  <c r="BG289" i="20"/>
  <c r="BG290" i="20"/>
  <c r="BG291" i="20"/>
  <c r="BG292" i="20"/>
  <c r="BG293" i="20"/>
  <c r="BG294" i="20"/>
  <c r="BG295" i="20"/>
  <c r="BG296" i="20"/>
  <c r="BG297" i="20"/>
  <c r="BG298" i="20"/>
  <c r="BG299" i="20"/>
  <c r="BG300" i="20"/>
  <c r="BG301" i="20"/>
  <c r="BG302" i="20"/>
  <c r="BG303" i="20"/>
  <c r="BG304" i="20"/>
  <c r="BG305" i="20"/>
  <c r="BG306" i="20"/>
  <c r="BG307" i="20"/>
  <c r="BG308" i="20"/>
  <c r="BG309" i="20"/>
  <c r="BG310" i="20"/>
  <c r="BG311" i="20"/>
  <c r="BG312" i="20"/>
  <c r="BG313" i="20"/>
  <c r="BG314" i="20"/>
  <c r="BG315" i="20"/>
  <c r="BG316" i="20"/>
  <c r="BG317" i="20"/>
  <c r="BG318" i="20"/>
  <c r="BG319" i="20"/>
  <c r="BG320" i="20"/>
  <c r="BG321" i="20"/>
  <c r="BG322" i="20"/>
  <c r="BG323" i="20"/>
  <c r="BG324" i="20"/>
  <c r="BG325" i="20"/>
  <c r="BG326" i="20"/>
  <c r="BG327" i="20"/>
  <c r="BG328" i="20"/>
  <c r="BG329" i="20"/>
  <c r="BG330" i="20"/>
  <c r="BG331" i="20"/>
  <c r="BG332" i="20"/>
  <c r="BG333" i="20"/>
  <c r="BG334" i="20"/>
  <c r="BG335" i="20"/>
  <c r="BG336" i="20"/>
  <c r="BG337" i="20"/>
  <c r="BG338" i="20"/>
  <c r="BG339" i="20"/>
  <c r="BG340" i="20"/>
  <c r="BG341" i="20"/>
  <c r="BG342" i="20"/>
  <c r="BG343" i="20"/>
  <c r="BG344" i="20"/>
  <c r="BG345" i="20"/>
  <c r="BG346" i="20"/>
  <c r="BG347" i="20"/>
  <c r="BG348" i="20"/>
  <c r="BG349" i="20"/>
  <c r="BG350" i="20"/>
  <c r="BG351" i="20"/>
  <c r="BG352" i="20"/>
  <c r="BG353" i="20"/>
  <c r="BG354" i="20"/>
  <c r="BG355" i="20"/>
  <c r="BG356" i="20"/>
  <c r="BG357" i="20"/>
  <c r="BG358" i="20"/>
  <c r="BG359" i="20"/>
  <c r="BG360" i="20"/>
  <c r="BG361" i="20"/>
  <c r="BG362" i="20"/>
  <c r="BG363" i="20"/>
  <c r="BG364" i="20"/>
  <c r="BG365" i="20"/>
  <c r="BG366" i="20"/>
  <c r="BG367" i="20"/>
  <c r="BG368" i="20"/>
  <c r="BG369" i="20"/>
  <c r="BG370" i="20"/>
  <c r="BG371" i="20"/>
  <c r="BG372" i="20"/>
  <c r="BG373" i="20"/>
  <c r="BG374" i="20"/>
  <c r="BG375" i="20"/>
  <c r="BG376" i="20"/>
  <c r="BG377" i="20"/>
  <c r="BG378" i="20"/>
  <c r="BG379" i="20"/>
  <c r="BG380" i="20"/>
  <c r="BG381" i="20"/>
  <c r="BG382" i="20"/>
  <c r="BG383" i="20"/>
  <c r="BG384" i="20"/>
  <c r="BG385" i="20"/>
  <c r="BG386" i="20"/>
  <c r="BG387" i="20"/>
  <c r="BG388" i="20"/>
  <c r="BG389" i="20"/>
  <c r="BG390" i="20"/>
  <c r="BG391" i="20"/>
  <c r="BG392" i="20"/>
  <c r="BG393" i="20"/>
  <c r="BG394" i="20"/>
  <c r="BG395" i="20"/>
  <c r="BG396" i="20"/>
  <c r="BG397" i="20"/>
  <c r="BG398" i="20"/>
  <c r="BG399" i="20"/>
  <c r="BG400" i="20"/>
  <c r="BG401" i="20"/>
  <c r="BG402" i="20"/>
  <c r="BG403" i="20"/>
  <c r="BG404" i="20"/>
  <c r="BG405" i="20"/>
  <c r="BG406" i="20"/>
  <c r="BG407" i="20"/>
  <c r="BG408" i="20"/>
  <c r="BG409" i="20"/>
  <c r="BG410" i="20"/>
  <c r="BG411" i="20"/>
  <c r="BG412" i="20"/>
  <c r="BG413" i="20"/>
  <c r="BG414" i="20"/>
  <c r="BG415" i="20"/>
  <c r="BG416" i="20"/>
  <c r="BG417" i="20"/>
  <c r="BG418" i="20"/>
  <c r="BG419" i="20"/>
  <c r="BG420" i="20"/>
  <c r="BG421" i="20"/>
  <c r="BG422" i="20"/>
  <c r="BG423" i="20"/>
  <c r="BG424" i="20"/>
  <c r="BG425" i="20"/>
  <c r="BG426" i="20"/>
  <c r="BG427" i="20"/>
  <c r="BG428" i="20"/>
  <c r="BG429" i="20"/>
  <c r="BG430" i="20"/>
  <c r="BG431" i="20"/>
  <c r="BG432" i="20"/>
  <c r="BG433" i="20"/>
  <c r="BG434" i="20"/>
  <c r="BG435" i="20"/>
  <c r="BG436" i="20"/>
  <c r="BG437" i="20"/>
  <c r="BG438" i="20"/>
  <c r="BG439" i="20"/>
  <c r="BG440" i="20"/>
  <c r="BG441" i="20"/>
  <c r="BG442" i="20"/>
  <c r="BG443" i="20"/>
  <c r="BG444" i="20"/>
  <c r="BG445" i="20"/>
  <c r="BG446" i="20"/>
  <c r="BG447" i="20"/>
  <c r="BG448" i="20"/>
  <c r="BG449" i="20"/>
  <c r="BG450" i="20"/>
  <c r="BG451" i="20"/>
  <c r="BG452" i="20"/>
  <c r="BG453" i="20"/>
  <c r="BG454" i="20"/>
  <c r="BG455" i="20"/>
  <c r="BG456" i="20"/>
  <c r="BG457" i="20"/>
  <c r="BG458" i="20"/>
  <c r="BG459" i="20"/>
  <c r="BG460" i="20"/>
  <c r="BG461" i="20"/>
  <c r="BG462" i="20"/>
  <c r="BG463" i="20"/>
  <c r="BG464" i="20"/>
  <c r="BG465" i="20"/>
  <c r="BG466" i="20"/>
  <c r="BG467" i="20"/>
  <c r="BG468" i="20"/>
  <c r="BG469" i="20"/>
  <c r="BG470" i="20"/>
  <c r="BG471" i="20"/>
  <c r="BG472" i="20"/>
  <c r="BG473" i="20"/>
  <c r="BG474" i="20"/>
  <c r="BG475" i="20"/>
  <c r="BG476" i="20"/>
  <c r="BG477" i="20"/>
  <c r="BG478" i="20"/>
  <c r="BG479" i="20"/>
  <c r="BG480" i="20"/>
  <c r="BG481" i="20"/>
  <c r="BG482" i="20"/>
  <c r="BG483" i="20"/>
  <c r="BG484" i="20"/>
  <c r="BG485" i="20"/>
  <c r="BG486" i="20"/>
  <c r="BG487" i="20"/>
  <c r="BG488" i="20"/>
  <c r="BG489" i="20"/>
  <c r="BG490" i="20"/>
  <c r="BG491" i="20"/>
  <c r="BG492" i="20"/>
  <c r="BG493" i="20"/>
  <c r="BG494" i="20"/>
  <c r="BG495" i="20"/>
  <c r="BG496" i="20"/>
  <c r="BG497" i="20"/>
  <c r="BG498" i="20"/>
  <c r="BG499" i="20"/>
  <c r="BG500" i="20"/>
  <c r="BG501" i="20"/>
  <c r="BG502" i="20"/>
  <c r="BG503" i="20"/>
  <c r="BG504" i="20"/>
  <c r="BG505" i="20"/>
  <c r="BG506" i="20"/>
  <c r="BG507" i="20"/>
  <c r="BG508" i="20"/>
  <c r="BG509" i="20"/>
  <c r="BG510" i="20"/>
  <c r="BG511" i="20"/>
  <c r="BG512" i="20"/>
  <c r="BG513" i="20"/>
  <c r="BG514" i="20"/>
  <c r="BG515" i="20"/>
  <c r="BG516" i="20"/>
  <c r="BG517" i="20"/>
  <c r="BG518" i="20"/>
  <c r="BG519" i="20"/>
  <c r="BG520" i="20"/>
  <c r="BG521" i="20"/>
  <c r="BG522" i="20"/>
  <c r="BG523" i="20"/>
  <c r="BG524" i="20"/>
  <c r="BG525" i="20"/>
  <c r="BG526" i="20"/>
  <c r="BG527" i="20"/>
  <c r="BG528" i="20"/>
  <c r="BG529" i="20"/>
  <c r="BG530" i="20"/>
  <c r="BG531" i="20"/>
  <c r="BG532" i="20"/>
  <c r="BG533" i="20"/>
  <c r="BG534" i="20"/>
  <c r="BG535" i="20"/>
  <c r="BG536" i="20"/>
  <c r="BG537" i="20"/>
  <c r="BG538" i="20"/>
  <c r="BG539" i="20"/>
  <c r="BG540" i="20"/>
  <c r="BG541" i="20"/>
  <c r="BG542" i="20"/>
  <c r="BG543" i="20"/>
  <c r="BG544" i="20"/>
  <c r="BG545" i="20"/>
  <c r="BG546" i="20"/>
  <c r="BG547" i="20"/>
  <c r="BG548" i="20"/>
  <c r="BG549" i="20"/>
  <c r="BG550" i="20"/>
  <c r="BG551" i="20"/>
  <c r="BG552" i="20"/>
  <c r="BG553" i="20"/>
  <c r="BG554" i="20"/>
  <c r="BG555" i="20"/>
  <c r="BG556" i="20"/>
  <c r="BG557" i="20"/>
  <c r="BG558" i="20"/>
  <c r="BG559" i="20"/>
  <c r="BG560" i="20"/>
  <c r="BG561" i="20"/>
  <c r="BG562" i="20"/>
  <c r="BG563" i="20"/>
  <c r="BG564" i="20"/>
  <c r="BG565" i="20"/>
  <c r="BF2" i="20"/>
  <c r="BF3" i="20"/>
  <c r="BF4" i="20"/>
  <c r="BF5" i="20"/>
  <c r="BF6" i="20"/>
  <c r="BF7" i="20"/>
  <c r="BF8" i="20"/>
  <c r="BF9" i="20"/>
  <c r="BF10" i="20"/>
  <c r="BF11" i="20"/>
  <c r="BF12" i="20"/>
  <c r="BF13" i="20"/>
  <c r="BF14" i="20"/>
  <c r="BF15" i="20"/>
  <c r="BF16" i="20"/>
  <c r="BF17" i="20"/>
  <c r="BF18" i="20"/>
  <c r="BF19" i="20"/>
  <c r="BF20" i="20"/>
  <c r="BF21" i="20"/>
  <c r="BF22" i="20"/>
  <c r="BF23" i="20"/>
  <c r="BF24" i="20"/>
  <c r="BF25" i="20"/>
  <c r="BF26" i="20"/>
  <c r="BF27" i="20"/>
  <c r="BF28" i="20"/>
  <c r="BF29" i="20"/>
  <c r="BF30" i="20"/>
  <c r="BF31" i="20"/>
  <c r="BF32" i="20"/>
  <c r="BF33" i="20"/>
  <c r="BF34" i="20"/>
  <c r="BF35" i="20"/>
  <c r="BF36" i="20"/>
  <c r="BF37" i="20"/>
  <c r="BF38" i="20"/>
  <c r="BF39" i="20"/>
  <c r="BF40" i="20"/>
  <c r="BF41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76" i="20"/>
  <c r="BF77" i="20"/>
  <c r="BF78" i="20"/>
  <c r="BF79" i="20"/>
  <c r="BF80" i="20"/>
  <c r="BF81" i="20"/>
  <c r="BF82" i="20"/>
  <c r="BF83" i="20"/>
  <c r="BF84" i="20"/>
  <c r="BF85" i="20"/>
  <c r="BF86" i="20"/>
  <c r="BF87" i="20"/>
  <c r="BF88" i="20"/>
  <c r="BF89" i="20"/>
  <c r="BF90" i="20"/>
  <c r="BF91" i="20"/>
  <c r="BF92" i="20"/>
  <c r="BF93" i="20"/>
  <c r="BF94" i="20"/>
  <c r="BF95" i="20"/>
  <c r="BF96" i="20"/>
  <c r="BF97" i="20"/>
  <c r="BF98" i="20"/>
  <c r="BF99" i="20"/>
  <c r="BF100" i="20"/>
  <c r="BF101" i="20"/>
  <c r="BF102" i="20"/>
  <c r="BF103" i="20"/>
  <c r="BF104" i="20"/>
  <c r="BF105" i="20"/>
  <c r="BF106" i="20"/>
  <c r="BF107" i="20"/>
  <c r="BF108" i="20"/>
  <c r="BF109" i="20"/>
  <c r="BF110" i="20"/>
  <c r="BF111" i="20"/>
  <c r="BF112" i="20"/>
  <c r="BF113" i="20"/>
  <c r="BF114" i="20"/>
  <c r="BF115" i="20"/>
  <c r="BF116" i="20"/>
  <c r="BF117" i="20"/>
  <c r="BF118" i="20"/>
  <c r="BF119" i="20"/>
  <c r="BF120" i="20"/>
  <c r="BF121" i="20"/>
  <c r="BF122" i="20"/>
  <c r="BF123" i="20"/>
  <c r="BF124" i="20"/>
  <c r="BF125" i="20"/>
  <c r="BF126" i="20"/>
  <c r="BF127" i="20"/>
  <c r="BF128" i="20"/>
  <c r="BF129" i="20"/>
  <c r="BF130" i="20"/>
  <c r="BF131" i="20"/>
  <c r="BF132" i="20"/>
  <c r="BF133" i="20"/>
  <c r="BF134" i="20"/>
  <c r="BF135" i="20"/>
  <c r="BF136" i="20"/>
  <c r="BF137" i="20"/>
  <c r="BF138" i="20"/>
  <c r="BF139" i="20"/>
  <c r="BF140" i="20"/>
  <c r="BF141" i="20"/>
  <c r="BF142" i="20"/>
  <c r="BF143" i="20"/>
  <c r="BF144" i="20"/>
  <c r="BF145" i="20"/>
  <c r="BF146" i="20"/>
  <c r="BF147" i="20"/>
  <c r="BF148" i="20"/>
  <c r="BF149" i="20"/>
  <c r="BF150" i="20"/>
  <c r="BF151" i="20"/>
  <c r="BF152" i="20"/>
  <c r="BF153" i="20"/>
  <c r="BF154" i="20"/>
  <c r="BF155" i="20"/>
  <c r="BF156" i="20"/>
  <c r="BF157" i="20"/>
  <c r="BF158" i="20"/>
  <c r="BF159" i="20"/>
  <c r="BF160" i="20"/>
  <c r="BF161" i="20"/>
  <c r="BF162" i="20"/>
  <c r="BF163" i="20"/>
  <c r="BF164" i="20"/>
  <c r="BF165" i="20"/>
  <c r="BF166" i="20"/>
  <c r="BF167" i="20"/>
  <c r="BF168" i="20"/>
  <c r="BF169" i="20"/>
  <c r="BF170" i="20"/>
  <c r="BF171" i="20"/>
  <c r="BF172" i="20"/>
  <c r="BF173" i="20"/>
  <c r="BF174" i="20"/>
  <c r="BF175" i="20"/>
  <c r="BF176" i="20"/>
  <c r="BF177" i="20"/>
  <c r="BF178" i="20"/>
  <c r="BF179" i="20"/>
  <c r="BF180" i="20"/>
  <c r="BF181" i="20"/>
  <c r="BF182" i="20"/>
  <c r="BF183" i="20"/>
  <c r="BF184" i="20"/>
  <c r="BF185" i="20"/>
  <c r="BF186" i="20"/>
  <c r="BF187" i="20"/>
  <c r="BF188" i="20"/>
  <c r="BF189" i="20"/>
  <c r="BF190" i="20"/>
  <c r="BF191" i="20"/>
  <c r="BF192" i="20"/>
  <c r="BF193" i="20"/>
  <c r="BF194" i="20"/>
  <c r="BF195" i="20"/>
  <c r="BF196" i="20"/>
  <c r="BF197" i="20"/>
  <c r="BF198" i="20"/>
  <c r="BF199" i="20"/>
  <c r="BF200" i="20"/>
  <c r="BF201" i="20"/>
  <c r="BF202" i="20"/>
  <c r="BF203" i="20"/>
  <c r="BF204" i="20"/>
  <c r="BF205" i="20"/>
  <c r="BF206" i="20"/>
  <c r="BF207" i="20"/>
  <c r="BF208" i="20"/>
  <c r="BF209" i="20"/>
  <c r="BF210" i="20"/>
  <c r="BF211" i="20"/>
  <c r="BF212" i="20"/>
  <c r="BF213" i="20"/>
  <c r="BF214" i="20"/>
  <c r="BF215" i="20"/>
  <c r="BF216" i="20"/>
  <c r="BF217" i="20"/>
  <c r="BF218" i="20"/>
  <c r="BF219" i="20"/>
  <c r="BF220" i="20"/>
  <c r="BF221" i="20"/>
  <c r="BF222" i="20"/>
  <c r="BF223" i="20"/>
  <c r="BF224" i="20"/>
  <c r="BF225" i="20"/>
  <c r="BF226" i="20"/>
  <c r="BF227" i="20"/>
  <c r="BF228" i="20"/>
  <c r="BF229" i="20"/>
  <c r="BF230" i="20"/>
  <c r="BF231" i="20"/>
  <c r="BF232" i="20"/>
  <c r="BF233" i="20"/>
  <c r="BF234" i="20"/>
  <c r="BF235" i="20"/>
  <c r="BF236" i="20"/>
  <c r="BF237" i="20"/>
  <c r="BF238" i="20"/>
  <c r="BF239" i="20"/>
  <c r="BF240" i="20"/>
  <c r="BF241" i="20"/>
  <c r="BF242" i="20"/>
  <c r="BF243" i="20"/>
  <c r="BF244" i="20"/>
  <c r="BF245" i="20"/>
  <c r="BF246" i="20"/>
  <c r="BF247" i="20"/>
  <c r="BF248" i="20"/>
  <c r="BF249" i="20"/>
  <c r="BF250" i="20"/>
  <c r="BF251" i="20"/>
  <c r="BF252" i="20"/>
  <c r="BF253" i="20"/>
  <c r="BF254" i="20"/>
  <c r="BF255" i="20"/>
  <c r="BF256" i="20"/>
  <c r="BF257" i="20"/>
  <c r="BF258" i="20"/>
  <c r="BF259" i="20"/>
  <c r="BF260" i="20"/>
  <c r="BF261" i="20"/>
  <c r="BF262" i="20"/>
  <c r="BF263" i="20"/>
  <c r="BF264" i="20"/>
  <c r="BF265" i="20"/>
  <c r="BF266" i="20"/>
  <c r="BF267" i="20"/>
  <c r="BF268" i="20"/>
  <c r="BF269" i="20"/>
  <c r="BF270" i="20"/>
  <c r="BF271" i="20"/>
  <c r="BF272" i="20"/>
  <c r="BF273" i="20"/>
  <c r="BF274" i="20"/>
  <c r="BF275" i="20"/>
  <c r="BF276" i="20"/>
  <c r="BF277" i="20"/>
  <c r="BF278" i="20"/>
  <c r="BF279" i="20"/>
  <c r="BF280" i="20"/>
  <c r="BF281" i="20"/>
  <c r="BF282" i="20"/>
  <c r="BF283" i="20"/>
  <c r="BF284" i="20"/>
  <c r="BF285" i="20"/>
  <c r="BF286" i="20"/>
  <c r="BF287" i="20"/>
  <c r="BF288" i="20"/>
  <c r="BF289" i="20"/>
  <c r="BF290" i="20"/>
  <c r="BF291" i="20"/>
  <c r="BF292" i="20"/>
  <c r="BF293" i="20"/>
  <c r="BF294" i="20"/>
  <c r="BF295" i="20"/>
  <c r="BF296" i="20"/>
  <c r="BF297" i="20"/>
  <c r="BF298" i="20"/>
  <c r="BF299" i="20"/>
  <c r="BF300" i="20"/>
  <c r="BF301" i="20"/>
  <c r="BF302" i="20"/>
  <c r="BF303" i="20"/>
  <c r="BF304" i="20"/>
  <c r="BF305" i="20"/>
  <c r="BF306" i="20"/>
  <c r="BF307" i="20"/>
  <c r="BF308" i="20"/>
  <c r="BF309" i="20"/>
  <c r="BF310" i="20"/>
  <c r="BF311" i="20"/>
  <c r="BF312" i="20"/>
  <c r="BF313" i="20"/>
  <c r="BF314" i="20"/>
  <c r="BF315" i="20"/>
  <c r="BF316" i="20"/>
  <c r="BF317" i="20"/>
  <c r="BF318" i="20"/>
  <c r="BF319" i="20"/>
  <c r="BF320" i="20"/>
  <c r="BF321" i="20"/>
  <c r="BF322" i="20"/>
  <c r="BF323" i="20"/>
  <c r="BF324" i="20"/>
  <c r="BF325" i="20"/>
  <c r="BF326" i="20"/>
  <c r="BF327" i="20"/>
  <c r="BF328" i="20"/>
  <c r="BF329" i="20"/>
  <c r="BF330" i="20"/>
  <c r="BF331" i="20"/>
  <c r="BF332" i="20"/>
  <c r="BF333" i="20"/>
  <c r="BF334" i="20"/>
  <c r="BF335" i="20"/>
  <c r="BF336" i="20"/>
  <c r="BF337" i="20"/>
  <c r="BF338" i="20"/>
  <c r="BF339" i="20"/>
  <c r="BF340" i="20"/>
  <c r="BF341" i="20"/>
  <c r="BF342" i="20"/>
  <c r="BF343" i="20"/>
  <c r="BF344" i="20"/>
  <c r="BF345" i="20"/>
  <c r="BF346" i="20"/>
  <c r="BF347" i="20"/>
  <c r="BF348" i="20"/>
  <c r="BF349" i="20"/>
  <c r="BF350" i="20"/>
  <c r="BF351" i="20"/>
  <c r="BF352" i="20"/>
  <c r="BF353" i="20"/>
  <c r="BF354" i="20"/>
  <c r="BF355" i="20"/>
  <c r="BF356" i="20"/>
  <c r="BF357" i="20"/>
  <c r="BF358" i="20"/>
  <c r="BF359" i="20"/>
  <c r="BF360" i="20"/>
  <c r="BF361" i="20"/>
  <c r="BF362" i="20"/>
  <c r="BF363" i="20"/>
  <c r="BF364" i="20"/>
  <c r="BF365" i="20"/>
  <c r="BF366" i="20"/>
  <c r="BF367" i="20"/>
  <c r="BF368" i="20"/>
  <c r="BF369" i="20"/>
  <c r="BF370" i="20"/>
  <c r="BF371" i="20"/>
  <c r="BF372" i="20"/>
  <c r="BF373" i="20"/>
  <c r="BF374" i="20"/>
  <c r="BF375" i="20"/>
  <c r="BF376" i="20"/>
  <c r="BF377" i="20"/>
  <c r="BF378" i="20"/>
  <c r="BF379" i="20"/>
  <c r="BF380" i="20"/>
  <c r="BF381" i="20"/>
  <c r="BF382" i="20"/>
  <c r="BF383" i="20"/>
  <c r="BF384" i="20"/>
  <c r="BF385" i="20"/>
  <c r="BF386" i="20"/>
  <c r="BF387" i="20"/>
  <c r="BF388" i="20"/>
  <c r="BF389" i="20"/>
  <c r="BF390" i="20"/>
  <c r="BF391" i="20"/>
  <c r="BF392" i="20"/>
  <c r="BF393" i="20"/>
  <c r="BF394" i="20"/>
  <c r="BF395" i="20"/>
  <c r="BF396" i="20"/>
  <c r="BF397" i="20"/>
  <c r="BF398" i="20"/>
  <c r="BF399" i="20"/>
  <c r="BF400" i="20"/>
  <c r="BF401" i="20"/>
  <c r="BF402" i="20"/>
  <c r="BF403" i="20"/>
  <c r="BF404" i="20"/>
  <c r="BF405" i="20"/>
  <c r="BF406" i="20"/>
  <c r="BF407" i="20"/>
  <c r="BF408" i="20"/>
  <c r="BF409" i="20"/>
  <c r="BF410" i="20"/>
  <c r="BF411" i="20"/>
  <c r="BF412" i="20"/>
  <c r="BF413" i="20"/>
  <c r="BF414" i="20"/>
  <c r="BF415" i="20"/>
  <c r="BF416" i="20"/>
  <c r="BF417" i="20"/>
  <c r="BF418" i="20"/>
  <c r="BF419" i="20"/>
  <c r="BF420" i="20"/>
  <c r="BF421" i="20"/>
  <c r="BF422" i="20"/>
  <c r="BF423" i="20"/>
  <c r="BF424" i="20"/>
  <c r="BF425" i="20"/>
  <c r="BF426" i="20"/>
  <c r="BF427" i="20"/>
  <c r="BF428" i="20"/>
  <c r="BF429" i="20"/>
  <c r="BF430" i="20"/>
  <c r="BF431" i="20"/>
  <c r="BF432" i="20"/>
  <c r="BF433" i="20"/>
  <c r="BF434" i="20"/>
  <c r="BF435" i="20"/>
  <c r="BF436" i="20"/>
  <c r="BF437" i="20"/>
  <c r="BF438" i="20"/>
  <c r="BF439" i="20"/>
  <c r="BF440" i="20"/>
  <c r="BF441" i="20"/>
  <c r="BF442" i="20"/>
  <c r="BF443" i="20"/>
  <c r="BF444" i="20"/>
  <c r="BF445" i="20"/>
  <c r="BF446" i="20"/>
  <c r="BF447" i="20"/>
  <c r="BF448" i="20"/>
  <c r="BF449" i="20"/>
  <c r="BF450" i="20"/>
  <c r="BF451" i="20"/>
  <c r="BF452" i="20"/>
  <c r="BF453" i="20"/>
  <c r="BF454" i="20"/>
  <c r="BF455" i="20"/>
  <c r="BF456" i="20"/>
  <c r="BF457" i="20"/>
  <c r="BF458" i="20"/>
  <c r="BF459" i="20"/>
  <c r="BF460" i="20"/>
  <c r="BF461" i="20"/>
  <c r="BF462" i="20"/>
  <c r="BF463" i="20"/>
  <c r="BF464" i="20"/>
  <c r="BF465" i="20"/>
  <c r="BF466" i="20"/>
  <c r="BF467" i="20"/>
  <c r="BF468" i="20"/>
  <c r="BF469" i="20"/>
  <c r="BF470" i="20"/>
  <c r="BF471" i="20"/>
  <c r="BF472" i="20"/>
  <c r="BF473" i="20"/>
  <c r="BF474" i="20"/>
  <c r="BF475" i="20"/>
  <c r="BF476" i="20"/>
  <c r="BF477" i="20"/>
  <c r="BF478" i="20"/>
  <c r="BF479" i="20"/>
  <c r="BF480" i="20"/>
  <c r="BF481" i="20"/>
  <c r="BF482" i="20"/>
  <c r="BF483" i="20"/>
  <c r="BF484" i="20"/>
  <c r="BF485" i="20"/>
  <c r="BF486" i="20"/>
  <c r="BF487" i="20"/>
  <c r="BF488" i="20"/>
  <c r="BF489" i="20"/>
  <c r="BF490" i="20"/>
  <c r="BF491" i="20"/>
  <c r="BF492" i="20"/>
  <c r="BF493" i="20"/>
  <c r="BF494" i="20"/>
  <c r="BF495" i="20"/>
  <c r="BF496" i="20"/>
  <c r="BF497" i="20"/>
  <c r="BF498" i="20"/>
  <c r="BF499" i="20"/>
  <c r="BF500" i="20"/>
  <c r="BF501" i="20"/>
  <c r="BF502" i="20"/>
  <c r="BF503" i="20"/>
  <c r="BF504" i="20"/>
  <c r="BF505" i="20"/>
  <c r="BF506" i="20"/>
  <c r="BF507" i="20"/>
  <c r="BF508" i="20"/>
  <c r="BF509" i="20"/>
  <c r="BF510" i="20"/>
  <c r="BF511" i="20"/>
  <c r="BF512" i="20"/>
  <c r="BF513" i="20"/>
  <c r="BF514" i="20"/>
  <c r="BF515" i="20"/>
  <c r="BF516" i="20"/>
  <c r="BF517" i="20"/>
  <c r="BF518" i="20"/>
  <c r="BF519" i="20"/>
  <c r="BF520" i="20"/>
  <c r="BF521" i="20"/>
  <c r="BF522" i="20"/>
  <c r="BF523" i="20"/>
  <c r="BF524" i="20"/>
  <c r="BF525" i="20"/>
  <c r="BF526" i="20"/>
  <c r="BF527" i="20"/>
  <c r="BF528" i="20"/>
  <c r="BF529" i="20"/>
  <c r="BF530" i="20"/>
  <c r="BF531" i="20"/>
  <c r="BF532" i="20"/>
  <c r="BF533" i="20"/>
  <c r="BF534" i="20"/>
  <c r="BF535" i="20"/>
  <c r="BF536" i="20"/>
  <c r="BF537" i="20"/>
  <c r="BF538" i="20"/>
  <c r="BF539" i="20"/>
  <c r="BF540" i="20"/>
  <c r="BF541" i="20"/>
  <c r="BF542" i="20"/>
  <c r="BF543" i="20"/>
  <c r="BF544" i="20"/>
  <c r="BF545" i="20"/>
  <c r="BF546" i="20"/>
  <c r="BF547" i="20"/>
  <c r="BF548" i="20"/>
  <c r="BF549" i="20"/>
  <c r="BF550" i="20"/>
  <c r="BF551" i="20"/>
  <c r="BF552" i="20"/>
  <c r="BF553" i="20"/>
  <c r="BF554" i="20"/>
  <c r="BF555" i="20"/>
  <c r="BF556" i="20"/>
  <c r="BF557" i="20"/>
  <c r="BF558" i="20"/>
  <c r="BF559" i="20"/>
  <c r="BF560" i="20"/>
  <c r="BF561" i="20"/>
  <c r="BF562" i="20"/>
  <c r="BF563" i="20"/>
  <c r="BF564" i="20"/>
  <c r="BF565" i="20"/>
  <c r="BE2" i="20"/>
  <c r="BE3" i="20"/>
  <c r="BE4" i="20"/>
  <c r="BE5" i="20"/>
  <c r="BE6" i="20"/>
  <c r="BE7" i="20"/>
  <c r="BE8" i="20"/>
  <c r="BE9" i="20"/>
  <c r="BE10" i="20"/>
  <c r="BE11" i="20"/>
  <c r="BE12" i="20"/>
  <c r="BE13" i="20"/>
  <c r="BE14" i="20"/>
  <c r="BE15" i="20"/>
  <c r="BE16" i="20"/>
  <c r="BE17" i="20"/>
  <c r="BE18" i="20"/>
  <c r="BE19" i="20"/>
  <c r="BE20" i="20"/>
  <c r="BE21" i="20"/>
  <c r="BE22" i="20"/>
  <c r="BE23" i="20"/>
  <c r="BE24" i="20"/>
  <c r="BE25" i="20"/>
  <c r="BE26" i="20"/>
  <c r="BE27" i="20"/>
  <c r="BE28" i="20"/>
  <c r="BE29" i="20"/>
  <c r="BE30" i="20"/>
  <c r="BE31" i="20"/>
  <c r="BE32" i="20"/>
  <c r="BE33" i="20"/>
  <c r="BE34" i="20"/>
  <c r="BE35" i="20"/>
  <c r="BE36" i="20"/>
  <c r="BE37" i="20"/>
  <c r="BE38" i="20"/>
  <c r="BE39" i="20"/>
  <c r="BE40" i="20"/>
  <c r="BE41" i="20"/>
  <c r="BE42" i="20"/>
  <c r="BE43" i="20"/>
  <c r="BE44" i="20"/>
  <c r="BE45" i="20"/>
  <c r="BE46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7" i="20"/>
  <c r="BE68" i="20"/>
  <c r="BE69" i="20"/>
  <c r="BE70" i="20"/>
  <c r="BE71" i="20"/>
  <c r="BE72" i="20"/>
  <c r="BE73" i="20"/>
  <c r="BE74" i="20"/>
  <c r="BE75" i="20"/>
  <c r="BE76" i="20"/>
  <c r="BE77" i="20"/>
  <c r="BE78" i="20"/>
  <c r="BE79" i="20"/>
  <c r="BE80" i="20"/>
  <c r="BE81" i="20"/>
  <c r="BE82" i="20"/>
  <c r="BE83" i="20"/>
  <c r="BE84" i="20"/>
  <c r="BE85" i="20"/>
  <c r="BE86" i="20"/>
  <c r="BE87" i="20"/>
  <c r="BE88" i="20"/>
  <c r="BE89" i="20"/>
  <c r="BE90" i="20"/>
  <c r="BE91" i="20"/>
  <c r="BE92" i="20"/>
  <c r="BE93" i="20"/>
  <c r="BE94" i="20"/>
  <c r="BE95" i="20"/>
  <c r="BE96" i="20"/>
  <c r="BE97" i="20"/>
  <c r="BE98" i="20"/>
  <c r="BE99" i="20"/>
  <c r="BE100" i="20"/>
  <c r="BE101" i="20"/>
  <c r="BE102" i="20"/>
  <c r="BE103" i="20"/>
  <c r="BE104" i="20"/>
  <c r="BE105" i="20"/>
  <c r="BE106" i="20"/>
  <c r="BE107" i="20"/>
  <c r="BE108" i="20"/>
  <c r="BE109" i="20"/>
  <c r="BE110" i="20"/>
  <c r="BE111" i="20"/>
  <c r="BE112" i="20"/>
  <c r="BE113" i="20"/>
  <c r="BE114" i="20"/>
  <c r="BE115" i="20"/>
  <c r="BE116" i="20"/>
  <c r="BE117" i="20"/>
  <c r="BE118" i="20"/>
  <c r="BE119" i="20"/>
  <c r="BE120" i="20"/>
  <c r="BE121" i="20"/>
  <c r="BE122" i="20"/>
  <c r="BE123" i="20"/>
  <c r="BE124" i="20"/>
  <c r="BE125" i="20"/>
  <c r="BE126" i="20"/>
  <c r="BE127" i="20"/>
  <c r="BE128" i="20"/>
  <c r="BE129" i="20"/>
  <c r="BE130" i="20"/>
  <c r="BE131" i="20"/>
  <c r="BE132" i="20"/>
  <c r="BE133" i="20"/>
  <c r="BE134" i="20"/>
  <c r="BE135" i="20"/>
  <c r="BE136" i="20"/>
  <c r="BE137" i="20"/>
  <c r="BE138" i="20"/>
  <c r="BE139" i="20"/>
  <c r="BE140" i="20"/>
  <c r="BE141" i="20"/>
  <c r="BE142" i="20"/>
  <c r="BE143" i="20"/>
  <c r="BE144" i="20"/>
  <c r="BE145" i="20"/>
  <c r="BE146" i="20"/>
  <c r="BE147" i="20"/>
  <c r="BE148" i="20"/>
  <c r="BE149" i="20"/>
  <c r="BE150" i="20"/>
  <c r="BE151" i="20"/>
  <c r="BE152" i="20"/>
  <c r="BE153" i="20"/>
  <c r="BE154" i="20"/>
  <c r="BE155" i="20"/>
  <c r="BE156" i="20"/>
  <c r="BE157" i="20"/>
  <c r="BE158" i="20"/>
  <c r="BE159" i="20"/>
  <c r="BE160" i="20"/>
  <c r="BE161" i="20"/>
  <c r="BE162" i="20"/>
  <c r="BE163" i="20"/>
  <c r="BE164" i="20"/>
  <c r="BE165" i="20"/>
  <c r="BE166" i="20"/>
  <c r="BE167" i="20"/>
  <c r="BE168" i="20"/>
  <c r="BE169" i="20"/>
  <c r="BE170" i="20"/>
  <c r="BE171" i="20"/>
  <c r="BE172" i="20"/>
  <c r="BE173" i="20"/>
  <c r="BE174" i="20"/>
  <c r="BE175" i="20"/>
  <c r="BE176" i="20"/>
  <c r="BE177" i="20"/>
  <c r="BE178" i="20"/>
  <c r="BE179" i="20"/>
  <c r="BE180" i="20"/>
  <c r="BE181" i="20"/>
  <c r="BE182" i="20"/>
  <c r="BE183" i="20"/>
  <c r="BE184" i="20"/>
  <c r="BE185" i="20"/>
  <c r="BE186" i="20"/>
  <c r="BE187" i="20"/>
  <c r="BE188" i="20"/>
  <c r="BE189" i="20"/>
  <c r="BE190" i="20"/>
  <c r="BE191" i="20"/>
  <c r="BE192" i="20"/>
  <c r="BE193" i="20"/>
  <c r="BE194" i="20"/>
  <c r="BE195" i="20"/>
  <c r="BE196" i="20"/>
  <c r="BE197" i="20"/>
  <c r="BE198" i="20"/>
  <c r="BE199" i="20"/>
  <c r="BE200" i="20"/>
  <c r="BE201" i="20"/>
  <c r="BE202" i="20"/>
  <c r="BE203" i="20"/>
  <c r="BE204" i="20"/>
  <c r="BE205" i="20"/>
  <c r="BE206" i="20"/>
  <c r="BE207" i="20"/>
  <c r="BE208" i="20"/>
  <c r="BE209" i="20"/>
  <c r="BE210" i="20"/>
  <c r="BE211" i="20"/>
  <c r="BE212" i="20"/>
  <c r="BE213" i="20"/>
  <c r="BE214" i="20"/>
  <c r="BE215" i="20"/>
  <c r="BE216" i="20"/>
  <c r="BE217" i="20"/>
  <c r="BE218" i="20"/>
  <c r="BE219" i="20"/>
  <c r="BE220" i="20"/>
  <c r="BE221" i="20"/>
  <c r="BE222" i="20"/>
  <c r="BE223" i="20"/>
  <c r="BE224" i="20"/>
  <c r="BE225" i="20"/>
  <c r="BE226" i="20"/>
  <c r="BE227" i="20"/>
  <c r="BE228" i="20"/>
  <c r="BE229" i="20"/>
  <c r="BE230" i="20"/>
  <c r="BE231" i="20"/>
  <c r="BE232" i="20"/>
  <c r="BE233" i="20"/>
  <c r="BE234" i="20"/>
  <c r="BE235" i="20"/>
  <c r="BE236" i="20"/>
  <c r="BE237" i="20"/>
  <c r="BE238" i="20"/>
  <c r="BE239" i="20"/>
  <c r="BE240" i="20"/>
  <c r="BE241" i="20"/>
  <c r="BE242" i="20"/>
  <c r="BE243" i="20"/>
  <c r="BE244" i="20"/>
  <c r="BE245" i="20"/>
  <c r="BE246" i="20"/>
  <c r="BE247" i="20"/>
  <c r="BE248" i="20"/>
  <c r="BE249" i="20"/>
  <c r="BE250" i="20"/>
  <c r="BE251" i="20"/>
  <c r="BE252" i="20"/>
  <c r="BE253" i="20"/>
  <c r="BE254" i="20"/>
  <c r="BE255" i="20"/>
  <c r="BE256" i="20"/>
  <c r="BE257" i="20"/>
  <c r="BE258" i="20"/>
  <c r="BE259" i="20"/>
  <c r="BE260" i="20"/>
  <c r="BE261" i="20"/>
  <c r="BE262" i="20"/>
  <c r="BE263" i="20"/>
  <c r="BE264" i="20"/>
  <c r="BE265" i="20"/>
  <c r="BE266" i="20"/>
  <c r="BE267" i="20"/>
  <c r="BE268" i="20"/>
  <c r="BE269" i="20"/>
  <c r="BE270" i="20"/>
  <c r="BE271" i="20"/>
  <c r="BE272" i="20"/>
  <c r="BE273" i="20"/>
  <c r="BE274" i="20"/>
  <c r="BE275" i="20"/>
  <c r="BE276" i="20"/>
  <c r="BE277" i="20"/>
  <c r="BE278" i="20"/>
  <c r="BE279" i="20"/>
  <c r="BE280" i="20"/>
  <c r="BE281" i="20"/>
  <c r="BE282" i="20"/>
  <c r="BE283" i="20"/>
  <c r="BE284" i="20"/>
  <c r="BE285" i="20"/>
  <c r="BE286" i="20"/>
  <c r="BE287" i="20"/>
  <c r="BE288" i="20"/>
  <c r="BE289" i="20"/>
  <c r="BE290" i="20"/>
  <c r="BE291" i="20"/>
  <c r="BE292" i="20"/>
  <c r="BE293" i="20"/>
  <c r="BE294" i="20"/>
  <c r="BE295" i="20"/>
  <c r="BE296" i="20"/>
  <c r="BE297" i="20"/>
  <c r="BE298" i="20"/>
  <c r="BE299" i="20"/>
  <c r="BE300" i="20"/>
  <c r="BE301" i="20"/>
  <c r="BE302" i="20"/>
  <c r="BE303" i="20"/>
  <c r="BE304" i="20"/>
  <c r="BE305" i="20"/>
  <c r="BE306" i="20"/>
  <c r="BE307" i="20"/>
  <c r="BE308" i="20"/>
  <c r="BE309" i="20"/>
  <c r="BE310" i="20"/>
  <c r="BE311" i="20"/>
  <c r="BE312" i="20"/>
  <c r="BE313" i="20"/>
  <c r="BE314" i="20"/>
  <c r="BE315" i="20"/>
  <c r="BE316" i="20"/>
  <c r="BE317" i="20"/>
  <c r="BE318" i="20"/>
  <c r="BE319" i="20"/>
  <c r="BE320" i="20"/>
  <c r="BE321" i="20"/>
  <c r="BE322" i="20"/>
  <c r="BE323" i="20"/>
  <c r="BE324" i="20"/>
  <c r="BE325" i="20"/>
  <c r="BE326" i="20"/>
  <c r="BE327" i="20"/>
  <c r="BE328" i="20"/>
  <c r="BE329" i="20"/>
  <c r="BE330" i="20"/>
  <c r="BE331" i="20"/>
  <c r="BE332" i="20"/>
  <c r="BE333" i="20"/>
  <c r="BE334" i="20"/>
  <c r="BE335" i="20"/>
  <c r="BE336" i="20"/>
  <c r="BE337" i="20"/>
  <c r="BE338" i="20"/>
  <c r="BE339" i="20"/>
  <c r="BE340" i="20"/>
  <c r="BE341" i="20"/>
  <c r="BE342" i="20"/>
  <c r="BE343" i="20"/>
  <c r="BE344" i="20"/>
  <c r="BE345" i="20"/>
  <c r="BE346" i="20"/>
  <c r="BE347" i="20"/>
  <c r="BE348" i="20"/>
  <c r="BE349" i="20"/>
  <c r="BE350" i="20"/>
  <c r="BE351" i="20"/>
  <c r="BE352" i="20"/>
  <c r="BE353" i="20"/>
  <c r="BE354" i="20"/>
  <c r="BE355" i="20"/>
  <c r="BE356" i="20"/>
  <c r="BE357" i="20"/>
  <c r="BE358" i="20"/>
  <c r="BE359" i="20"/>
  <c r="BE360" i="20"/>
  <c r="BE361" i="20"/>
  <c r="BE362" i="20"/>
  <c r="BE363" i="20"/>
  <c r="BE364" i="20"/>
  <c r="BE365" i="20"/>
  <c r="BE366" i="20"/>
  <c r="BE367" i="20"/>
  <c r="BE368" i="20"/>
  <c r="BE369" i="20"/>
  <c r="BE370" i="20"/>
  <c r="BE371" i="20"/>
  <c r="BE372" i="20"/>
  <c r="BE373" i="20"/>
  <c r="BE374" i="20"/>
  <c r="BE375" i="20"/>
  <c r="BE376" i="20"/>
  <c r="BE377" i="20"/>
  <c r="BE378" i="20"/>
  <c r="BE379" i="20"/>
  <c r="BE380" i="20"/>
  <c r="BE381" i="20"/>
  <c r="BE382" i="20"/>
  <c r="BE383" i="20"/>
  <c r="BE384" i="20"/>
  <c r="BE385" i="20"/>
  <c r="BE386" i="20"/>
  <c r="BE387" i="20"/>
  <c r="BE388" i="20"/>
  <c r="BE389" i="20"/>
  <c r="BE390" i="20"/>
  <c r="BE391" i="20"/>
  <c r="BE392" i="20"/>
  <c r="BE393" i="20"/>
  <c r="BE394" i="20"/>
  <c r="BE395" i="20"/>
  <c r="BE396" i="20"/>
  <c r="BE397" i="20"/>
  <c r="BE398" i="20"/>
  <c r="BE399" i="20"/>
  <c r="BE400" i="20"/>
  <c r="BE401" i="20"/>
  <c r="BE402" i="20"/>
  <c r="BE403" i="20"/>
  <c r="BE404" i="20"/>
  <c r="BE405" i="20"/>
  <c r="BE406" i="20"/>
  <c r="BE407" i="20"/>
  <c r="BE408" i="20"/>
  <c r="BE409" i="20"/>
  <c r="BE410" i="20"/>
  <c r="BE411" i="20"/>
  <c r="BE412" i="20"/>
  <c r="BE413" i="20"/>
  <c r="BE414" i="20"/>
  <c r="BE415" i="20"/>
  <c r="BE416" i="20"/>
  <c r="BE417" i="20"/>
  <c r="BE418" i="20"/>
  <c r="BE419" i="20"/>
  <c r="BE420" i="20"/>
  <c r="BE421" i="20"/>
  <c r="BE422" i="20"/>
  <c r="BE423" i="20"/>
  <c r="BE424" i="20"/>
  <c r="BE425" i="20"/>
  <c r="BE426" i="20"/>
  <c r="BE427" i="20"/>
  <c r="BE428" i="20"/>
  <c r="BE429" i="20"/>
  <c r="BE430" i="20"/>
  <c r="BE431" i="20"/>
  <c r="BE432" i="20"/>
  <c r="BE433" i="20"/>
  <c r="BE434" i="20"/>
  <c r="BE435" i="20"/>
  <c r="BE436" i="20"/>
  <c r="BE437" i="20"/>
  <c r="BE438" i="20"/>
  <c r="BE439" i="20"/>
  <c r="BE440" i="20"/>
  <c r="BE441" i="20"/>
  <c r="BE442" i="20"/>
  <c r="BE443" i="20"/>
  <c r="BE444" i="20"/>
  <c r="BE445" i="20"/>
  <c r="BE446" i="20"/>
  <c r="BE447" i="20"/>
  <c r="BE448" i="20"/>
  <c r="BE449" i="20"/>
  <c r="BE450" i="20"/>
  <c r="BE451" i="20"/>
  <c r="BE452" i="20"/>
  <c r="BE453" i="20"/>
  <c r="BE454" i="20"/>
  <c r="BE455" i="20"/>
  <c r="BE456" i="20"/>
  <c r="BE457" i="20"/>
  <c r="BE458" i="20"/>
  <c r="BE459" i="20"/>
  <c r="BE460" i="20"/>
  <c r="BE461" i="20"/>
  <c r="BE462" i="20"/>
  <c r="BE463" i="20"/>
  <c r="BE464" i="20"/>
  <c r="BE465" i="20"/>
  <c r="BE466" i="20"/>
  <c r="BE467" i="20"/>
  <c r="BE468" i="20"/>
  <c r="BE469" i="20"/>
  <c r="BE470" i="20"/>
  <c r="BE471" i="20"/>
  <c r="BE472" i="20"/>
  <c r="BE473" i="20"/>
  <c r="BE474" i="20"/>
  <c r="BE475" i="20"/>
  <c r="BE476" i="20"/>
  <c r="BE477" i="20"/>
  <c r="BE478" i="20"/>
  <c r="BE479" i="20"/>
  <c r="BE480" i="20"/>
  <c r="BE481" i="20"/>
  <c r="BE482" i="20"/>
  <c r="BE483" i="20"/>
  <c r="BE484" i="20"/>
  <c r="BE485" i="20"/>
  <c r="BE486" i="20"/>
  <c r="BE487" i="20"/>
  <c r="BE488" i="20"/>
  <c r="BE489" i="20"/>
  <c r="BE490" i="20"/>
  <c r="BE491" i="20"/>
  <c r="BE492" i="20"/>
  <c r="BE493" i="20"/>
  <c r="BE494" i="20"/>
  <c r="BE495" i="20"/>
  <c r="BE496" i="20"/>
  <c r="BE497" i="20"/>
  <c r="BE498" i="20"/>
  <c r="BE499" i="20"/>
  <c r="BE500" i="20"/>
  <c r="BE501" i="20"/>
  <c r="BE502" i="20"/>
  <c r="BE503" i="20"/>
  <c r="BE504" i="20"/>
  <c r="BE505" i="20"/>
  <c r="BE506" i="20"/>
  <c r="BE507" i="20"/>
  <c r="BE508" i="20"/>
  <c r="BE509" i="20"/>
  <c r="BE510" i="20"/>
  <c r="BE511" i="20"/>
  <c r="BE512" i="20"/>
  <c r="BE513" i="20"/>
  <c r="BE514" i="20"/>
  <c r="BE515" i="20"/>
  <c r="BE516" i="20"/>
  <c r="BE517" i="20"/>
  <c r="BE518" i="20"/>
  <c r="BE519" i="20"/>
  <c r="BE520" i="20"/>
  <c r="BE521" i="20"/>
  <c r="BE522" i="20"/>
  <c r="BE523" i="20"/>
  <c r="BE524" i="20"/>
  <c r="BE525" i="20"/>
  <c r="BE526" i="20"/>
  <c r="BE527" i="20"/>
  <c r="BE528" i="20"/>
  <c r="BE529" i="20"/>
  <c r="BE530" i="20"/>
  <c r="BE531" i="20"/>
  <c r="BE532" i="20"/>
  <c r="BE533" i="20"/>
  <c r="BE534" i="20"/>
  <c r="BE535" i="20"/>
  <c r="BE536" i="20"/>
  <c r="BE537" i="20"/>
  <c r="BE538" i="20"/>
  <c r="BE539" i="20"/>
  <c r="BE540" i="20"/>
  <c r="BE541" i="20"/>
  <c r="BE542" i="20"/>
  <c r="BE543" i="20"/>
  <c r="BE544" i="20"/>
  <c r="BE545" i="20"/>
  <c r="BE546" i="20"/>
  <c r="BE547" i="20"/>
  <c r="BE548" i="20"/>
  <c r="BE549" i="20"/>
  <c r="BE550" i="20"/>
  <c r="BE551" i="20"/>
  <c r="BE552" i="20"/>
  <c r="BE553" i="20"/>
  <c r="BE554" i="20"/>
  <c r="BE555" i="20"/>
  <c r="BE556" i="20"/>
  <c r="BE557" i="20"/>
  <c r="BE558" i="20"/>
  <c r="BE559" i="20"/>
  <c r="BE560" i="20"/>
  <c r="BE561" i="20"/>
  <c r="BE562" i="20"/>
  <c r="BE563" i="20"/>
  <c r="BE564" i="20"/>
  <c r="BE565" i="20"/>
  <c r="BD2" i="20"/>
  <c r="BD3" i="20"/>
  <c r="BD4" i="20"/>
  <c r="BD5" i="20"/>
  <c r="BD6" i="20"/>
  <c r="BD7" i="20"/>
  <c r="BD8" i="20"/>
  <c r="BD9" i="20"/>
  <c r="BD10" i="20"/>
  <c r="BD11" i="20"/>
  <c r="BD12" i="20"/>
  <c r="BD13" i="20"/>
  <c r="BD14" i="20"/>
  <c r="BD15" i="20"/>
  <c r="BD16" i="20"/>
  <c r="BD17" i="20"/>
  <c r="BD18" i="20"/>
  <c r="BD19" i="20"/>
  <c r="BD20" i="20"/>
  <c r="BD21" i="20"/>
  <c r="BD22" i="20"/>
  <c r="BD23" i="20"/>
  <c r="BD24" i="20"/>
  <c r="BD25" i="20"/>
  <c r="BD26" i="20"/>
  <c r="BD27" i="20"/>
  <c r="BD28" i="20"/>
  <c r="BD29" i="20"/>
  <c r="BD30" i="20"/>
  <c r="BD31" i="20"/>
  <c r="BD32" i="20"/>
  <c r="BD33" i="20"/>
  <c r="BD34" i="20"/>
  <c r="BD35" i="20"/>
  <c r="BD36" i="20"/>
  <c r="BD37" i="20"/>
  <c r="BD38" i="20"/>
  <c r="BD39" i="20"/>
  <c r="BD40" i="20"/>
  <c r="BD41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D71" i="20"/>
  <c r="BD72" i="20"/>
  <c r="BD73" i="20"/>
  <c r="BD74" i="20"/>
  <c r="BD75" i="20"/>
  <c r="BD76" i="20"/>
  <c r="BD77" i="20"/>
  <c r="BD78" i="20"/>
  <c r="BD79" i="20"/>
  <c r="BD80" i="20"/>
  <c r="BD81" i="20"/>
  <c r="BD82" i="20"/>
  <c r="BD83" i="20"/>
  <c r="BD84" i="20"/>
  <c r="BD85" i="20"/>
  <c r="BD86" i="20"/>
  <c r="BD87" i="20"/>
  <c r="BD88" i="20"/>
  <c r="BD89" i="20"/>
  <c r="BD90" i="20"/>
  <c r="BD91" i="20"/>
  <c r="BD92" i="20"/>
  <c r="BD93" i="20"/>
  <c r="BD94" i="20"/>
  <c r="BD95" i="20"/>
  <c r="BD96" i="20"/>
  <c r="BD97" i="20"/>
  <c r="BD98" i="20"/>
  <c r="BD99" i="20"/>
  <c r="BD100" i="20"/>
  <c r="BD101" i="20"/>
  <c r="BD102" i="20"/>
  <c r="BD103" i="20"/>
  <c r="BD104" i="20"/>
  <c r="BD105" i="20"/>
  <c r="BD106" i="20"/>
  <c r="BD107" i="20"/>
  <c r="BD108" i="20"/>
  <c r="BD109" i="20"/>
  <c r="BD110" i="20"/>
  <c r="BD111" i="20"/>
  <c r="BD112" i="20"/>
  <c r="BD113" i="20"/>
  <c r="BD114" i="20"/>
  <c r="BD115" i="20"/>
  <c r="BD116" i="20"/>
  <c r="BD117" i="20"/>
  <c r="BD118" i="20"/>
  <c r="BD119" i="20"/>
  <c r="BD120" i="20"/>
  <c r="BD121" i="20"/>
  <c r="BD122" i="20"/>
  <c r="BD123" i="20"/>
  <c r="BD124" i="20"/>
  <c r="BD125" i="20"/>
  <c r="BD126" i="20"/>
  <c r="BD127" i="20"/>
  <c r="BD128" i="20"/>
  <c r="BD129" i="20"/>
  <c r="BD130" i="20"/>
  <c r="BD131" i="20"/>
  <c r="BD132" i="20"/>
  <c r="BD133" i="20"/>
  <c r="BD134" i="20"/>
  <c r="BD135" i="20"/>
  <c r="BD136" i="20"/>
  <c r="BD137" i="20"/>
  <c r="BD138" i="20"/>
  <c r="BD139" i="20"/>
  <c r="BD140" i="20"/>
  <c r="BD141" i="20"/>
  <c r="BD142" i="20"/>
  <c r="BD143" i="20"/>
  <c r="BD144" i="20"/>
  <c r="BD145" i="20"/>
  <c r="BD146" i="20"/>
  <c r="BD147" i="20"/>
  <c r="BD148" i="20"/>
  <c r="BD149" i="20"/>
  <c r="BD150" i="20"/>
  <c r="BD151" i="20"/>
  <c r="BD152" i="20"/>
  <c r="BD153" i="20"/>
  <c r="BD154" i="20"/>
  <c r="BD155" i="20"/>
  <c r="BD156" i="20"/>
  <c r="BD157" i="20"/>
  <c r="BD158" i="20"/>
  <c r="BD159" i="20"/>
  <c r="BD160" i="20"/>
  <c r="BD161" i="20"/>
  <c r="BD162" i="20"/>
  <c r="BD163" i="20"/>
  <c r="BD164" i="20"/>
  <c r="BD165" i="20"/>
  <c r="BD166" i="20"/>
  <c r="BD167" i="20"/>
  <c r="BD168" i="20"/>
  <c r="BD169" i="20"/>
  <c r="BD170" i="20"/>
  <c r="BD171" i="20"/>
  <c r="BD172" i="20"/>
  <c r="BD173" i="20"/>
  <c r="BD174" i="20"/>
  <c r="BD175" i="20"/>
  <c r="BD176" i="20"/>
  <c r="BD177" i="20"/>
  <c r="BD178" i="20"/>
  <c r="BD179" i="20"/>
  <c r="BD180" i="20"/>
  <c r="BD181" i="20"/>
  <c r="BD182" i="20"/>
  <c r="BD183" i="20"/>
  <c r="BD184" i="20"/>
  <c r="BD185" i="20"/>
  <c r="BD186" i="20"/>
  <c r="BD187" i="20"/>
  <c r="BD188" i="20"/>
  <c r="BD189" i="20"/>
  <c r="BD190" i="20"/>
  <c r="BD191" i="20"/>
  <c r="BD192" i="20"/>
  <c r="BD193" i="20"/>
  <c r="BD194" i="20"/>
  <c r="BD195" i="20"/>
  <c r="BD196" i="20"/>
  <c r="BD197" i="20"/>
  <c r="BD198" i="20"/>
  <c r="BD199" i="20"/>
  <c r="BD200" i="20"/>
  <c r="BD201" i="20"/>
  <c r="BD202" i="20"/>
  <c r="BD203" i="20"/>
  <c r="BD204" i="20"/>
  <c r="BD205" i="20"/>
  <c r="BD206" i="20"/>
  <c r="BD207" i="20"/>
  <c r="BD208" i="20"/>
  <c r="BD209" i="20"/>
  <c r="BD210" i="20"/>
  <c r="BD211" i="20"/>
  <c r="BD212" i="20"/>
  <c r="BD213" i="20"/>
  <c r="BD214" i="20"/>
  <c r="BD215" i="20"/>
  <c r="BD216" i="20"/>
  <c r="BD217" i="20"/>
  <c r="BD218" i="20"/>
  <c r="BD219" i="20"/>
  <c r="BD220" i="20"/>
  <c r="BD221" i="20"/>
  <c r="BD222" i="20"/>
  <c r="BD223" i="20"/>
  <c r="BD224" i="20"/>
  <c r="BD225" i="20"/>
  <c r="BD226" i="20"/>
  <c r="BD227" i="20"/>
  <c r="BD228" i="20"/>
  <c r="BD229" i="20"/>
  <c r="BD230" i="20"/>
  <c r="BD231" i="20"/>
  <c r="BD232" i="20"/>
  <c r="BD233" i="20"/>
  <c r="BD234" i="20"/>
  <c r="BD235" i="20"/>
  <c r="BD236" i="20"/>
  <c r="BD237" i="20"/>
  <c r="BD238" i="20"/>
  <c r="BD239" i="20"/>
  <c r="BD240" i="20"/>
  <c r="BD241" i="20"/>
  <c r="BD242" i="20"/>
  <c r="BD243" i="20"/>
  <c r="BD244" i="20"/>
  <c r="BD245" i="20"/>
  <c r="BD246" i="20"/>
  <c r="BD247" i="20"/>
  <c r="BD248" i="20"/>
  <c r="BD249" i="20"/>
  <c r="BD250" i="20"/>
  <c r="BD251" i="20"/>
  <c r="BD252" i="20"/>
  <c r="BD253" i="20"/>
  <c r="BD254" i="20"/>
  <c r="BD255" i="20"/>
  <c r="BD256" i="20"/>
  <c r="BD257" i="20"/>
  <c r="BD258" i="20"/>
  <c r="BD259" i="20"/>
  <c r="BD260" i="20"/>
  <c r="BD261" i="20"/>
  <c r="BD262" i="20"/>
  <c r="BD263" i="20"/>
  <c r="BD264" i="20"/>
  <c r="BD265" i="20"/>
  <c r="BD266" i="20"/>
  <c r="BD267" i="20"/>
  <c r="BD268" i="20"/>
  <c r="BD269" i="20"/>
  <c r="BD270" i="20"/>
  <c r="BD271" i="20"/>
  <c r="BD272" i="20"/>
  <c r="BD273" i="20"/>
  <c r="BD274" i="20"/>
  <c r="BD275" i="20"/>
  <c r="BD276" i="20"/>
  <c r="BD277" i="20"/>
  <c r="BD278" i="20"/>
  <c r="BD279" i="20"/>
  <c r="BD280" i="20"/>
  <c r="BD281" i="20"/>
  <c r="BD282" i="20"/>
  <c r="BD283" i="20"/>
  <c r="BD284" i="20"/>
  <c r="BD285" i="20"/>
  <c r="BD286" i="20"/>
  <c r="BD287" i="20"/>
  <c r="BD288" i="20"/>
  <c r="BD289" i="20"/>
  <c r="BD290" i="20"/>
  <c r="BD291" i="20"/>
  <c r="BD292" i="20"/>
  <c r="BD293" i="20"/>
  <c r="BD294" i="20"/>
  <c r="BD295" i="20"/>
  <c r="BD296" i="20"/>
  <c r="BD297" i="20"/>
  <c r="BD298" i="20"/>
  <c r="BD299" i="20"/>
  <c r="BD300" i="20"/>
  <c r="BD301" i="20"/>
  <c r="BD302" i="20"/>
  <c r="BD303" i="20"/>
  <c r="BD304" i="20"/>
  <c r="BD305" i="20"/>
  <c r="BD306" i="20"/>
  <c r="BD307" i="20"/>
  <c r="BD308" i="20"/>
  <c r="BD309" i="20"/>
  <c r="BD310" i="20"/>
  <c r="BD311" i="20"/>
  <c r="BD312" i="20"/>
  <c r="BD313" i="20"/>
  <c r="BD314" i="20"/>
  <c r="BD315" i="20"/>
  <c r="BD316" i="20"/>
  <c r="BD317" i="20"/>
  <c r="BD318" i="20"/>
  <c r="BD319" i="20"/>
  <c r="BD320" i="20"/>
  <c r="BD321" i="20"/>
  <c r="BD322" i="20"/>
  <c r="BD323" i="20"/>
  <c r="BD324" i="20"/>
  <c r="BD325" i="20"/>
  <c r="BD326" i="20"/>
  <c r="BD327" i="20"/>
  <c r="BD328" i="20"/>
  <c r="BD329" i="20"/>
  <c r="BD330" i="20"/>
  <c r="BD331" i="20"/>
  <c r="BD332" i="20"/>
  <c r="BD333" i="20"/>
  <c r="BD334" i="20"/>
  <c r="BD335" i="20"/>
  <c r="BD336" i="20"/>
  <c r="BD337" i="20"/>
  <c r="BD338" i="20"/>
  <c r="BD339" i="20"/>
  <c r="BD340" i="20"/>
  <c r="BD341" i="20"/>
  <c r="BD342" i="20"/>
  <c r="BD343" i="20"/>
  <c r="BD344" i="20"/>
  <c r="BD345" i="20"/>
  <c r="BD346" i="20"/>
  <c r="BD347" i="20"/>
  <c r="BD348" i="20"/>
  <c r="BD349" i="20"/>
  <c r="BD350" i="20"/>
  <c r="BD351" i="20"/>
  <c r="BD352" i="20"/>
  <c r="BD353" i="20"/>
  <c r="BD354" i="20"/>
  <c r="BD355" i="20"/>
  <c r="BD356" i="20"/>
  <c r="BD357" i="20"/>
  <c r="BD358" i="20"/>
  <c r="BD359" i="20"/>
  <c r="BD360" i="20"/>
  <c r="BD361" i="20"/>
  <c r="BD362" i="20"/>
  <c r="BD363" i="20"/>
  <c r="BD364" i="20"/>
  <c r="BD365" i="20"/>
  <c r="BD366" i="20"/>
  <c r="BD367" i="20"/>
  <c r="BD368" i="20"/>
  <c r="BD369" i="20"/>
  <c r="BD370" i="20"/>
  <c r="BD371" i="20"/>
  <c r="BD372" i="20"/>
  <c r="BD373" i="20"/>
  <c r="BD374" i="20"/>
  <c r="BD375" i="20"/>
  <c r="BD376" i="20"/>
  <c r="BD377" i="20"/>
  <c r="BD378" i="20"/>
  <c r="BD379" i="20"/>
  <c r="BD380" i="20"/>
  <c r="BD381" i="20"/>
  <c r="BD382" i="20"/>
  <c r="BD383" i="20"/>
  <c r="BD384" i="20"/>
  <c r="BD385" i="20"/>
  <c r="BD386" i="20"/>
  <c r="BD387" i="20"/>
  <c r="BD388" i="20"/>
  <c r="BD389" i="20"/>
  <c r="BD390" i="20"/>
  <c r="BD391" i="20"/>
  <c r="BD392" i="20"/>
  <c r="BD393" i="20"/>
  <c r="BD394" i="20"/>
  <c r="BD395" i="20"/>
  <c r="BD396" i="20"/>
  <c r="BD397" i="20"/>
  <c r="BD398" i="20"/>
  <c r="BD399" i="20"/>
  <c r="BD400" i="20"/>
  <c r="BD401" i="20"/>
  <c r="BD402" i="20"/>
  <c r="BD403" i="20"/>
  <c r="BD404" i="20"/>
  <c r="BD405" i="20"/>
  <c r="BD406" i="20"/>
  <c r="BD407" i="20"/>
  <c r="BD408" i="20"/>
  <c r="BD409" i="20"/>
  <c r="BD410" i="20"/>
  <c r="BD411" i="20"/>
  <c r="BD412" i="20"/>
  <c r="BD413" i="20"/>
  <c r="BD414" i="20"/>
  <c r="BD415" i="20"/>
  <c r="BD416" i="20"/>
  <c r="BD417" i="20"/>
  <c r="BD418" i="20"/>
  <c r="BD419" i="20"/>
  <c r="BD420" i="20"/>
  <c r="BD421" i="20"/>
  <c r="BD422" i="20"/>
  <c r="BD423" i="20"/>
  <c r="BD424" i="20"/>
  <c r="BD425" i="20"/>
  <c r="BD426" i="20"/>
  <c r="BD427" i="20"/>
  <c r="BD428" i="20"/>
  <c r="BD429" i="20"/>
  <c r="BD430" i="20"/>
  <c r="BD431" i="20"/>
  <c r="BD432" i="20"/>
  <c r="BD433" i="20"/>
  <c r="BD434" i="20"/>
  <c r="BD435" i="20"/>
  <c r="BD436" i="20"/>
  <c r="BD437" i="20"/>
  <c r="BD438" i="20"/>
  <c r="BD439" i="20"/>
  <c r="BD440" i="20"/>
  <c r="BD441" i="20"/>
  <c r="BD442" i="20"/>
  <c r="BD443" i="20"/>
  <c r="BD444" i="20"/>
  <c r="BD445" i="20"/>
  <c r="BD446" i="20"/>
  <c r="BD447" i="20"/>
  <c r="BD448" i="20"/>
  <c r="BD449" i="20"/>
  <c r="BD450" i="20"/>
  <c r="BD451" i="20"/>
  <c r="BD452" i="20"/>
  <c r="BD453" i="20"/>
  <c r="BD454" i="20"/>
  <c r="BD455" i="20"/>
  <c r="BD456" i="20"/>
  <c r="BD457" i="20"/>
  <c r="BD458" i="20"/>
  <c r="BD459" i="20"/>
  <c r="BD460" i="20"/>
  <c r="BD461" i="20"/>
  <c r="BD462" i="20"/>
  <c r="BD463" i="20"/>
  <c r="BD464" i="20"/>
  <c r="BD465" i="20"/>
  <c r="BD466" i="20"/>
  <c r="BD467" i="20"/>
  <c r="BD468" i="20"/>
  <c r="BD469" i="20"/>
  <c r="BD470" i="20"/>
  <c r="BD471" i="20"/>
  <c r="BD472" i="20"/>
  <c r="BD473" i="20"/>
  <c r="BD474" i="20"/>
  <c r="BD475" i="20"/>
  <c r="BD476" i="20"/>
  <c r="BD477" i="20"/>
  <c r="BD478" i="20"/>
  <c r="BD479" i="20"/>
  <c r="BD480" i="20"/>
  <c r="BD481" i="20"/>
  <c r="BD482" i="20"/>
  <c r="BD483" i="20"/>
  <c r="BD484" i="20"/>
  <c r="BD485" i="20"/>
  <c r="BD486" i="20"/>
  <c r="BD487" i="20"/>
  <c r="BD488" i="20"/>
  <c r="BD489" i="20"/>
  <c r="BD490" i="20"/>
  <c r="BD491" i="20"/>
  <c r="BD492" i="20"/>
  <c r="BD493" i="20"/>
  <c r="BD494" i="20"/>
  <c r="BD495" i="20"/>
  <c r="BD496" i="20"/>
  <c r="BD497" i="20"/>
  <c r="BD498" i="20"/>
  <c r="BD499" i="20"/>
  <c r="BD500" i="20"/>
  <c r="BD501" i="20"/>
  <c r="BD502" i="20"/>
  <c r="BD503" i="20"/>
  <c r="BD504" i="20"/>
  <c r="BD505" i="20"/>
  <c r="BD506" i="20"/>
  <c r="BD507" i="20"/>
  <c r="BD508" i="20"/>
  <c r="BD509" i="20"/>
  <c r="BD510" i="20"/>
  <c r="BD511" i="20"/>
  <c r="BD512" i="20"/>
  <c r="BD513" i="20"/>
  <c r="BD514" i="20"/>
  <c r="BD515" i="20"/>
  <c r="BD516" i="20"/>
  <c r="BD517" i="20"/>
  <c r="BD518" i="20"/>
  <c r="BD519" i="20"/>
  <c r="BD520" i="20"/>
  <c r="BD521" i="20"/>
  <c r="BD522" i="20"/>
  <c r="BD523" i="20"/>
  <c r="BD524" i="20"/>
  <c r="BD525" i="20"/>
  <c r="BD526" i="20"/>
  <c r="BD527" i="20"/>
  <c r="BD528" i="20"/>
  <c r="BD529" i="20"/>
  <c r="BD530" i="20"/>
  <c r="BD531" i="20"/>
  <c r="BD532" i="20"/>
  <c r="BD533" i="20"/>
  <c r="BD534" i="20"/>
  <c r="BD535" i="20"/>
  <c r="BD536" i="20"/>
  <c r="BD537" i="20"/>
  <c r="BD538" i="20"/>
  <c r="BD539" i="20"/>
  <c r="BD540" i="20"/>
  <c r="BD541" i="20"/>
  <c r="BD542" i="20"/>
  <c r="BD543" i="20"/>
  <c r="BD544" i="20"/>
  <c r="BD545" i="20"/>
  <c r="BD546" i="20"/>
  <c r="BD547" i="20"/>
  <c r="BD548" i="20"/>
  <c r="BD549" i="20"/>
  <c r="BD550" i="20"/>
  <c r="BD551" i="20"/>
  <c r="BD552" i="20"/>
  <c r="BD553" i="20"/>
  <c r="BD554" i="20"/>
  <c r="BD555" i="20"/>
  <c r="BD556" i="20"/>
  <c r="BD557" i="20"/>
  <c r="BD558" i="20"/>
  <c r="BD559" i="20"/>
  <c r="BD560" i="20"/>
  <c r="BD561" i="20"/>
  <c r="BD562" i="20"/>
  <c r="BD563" i="20"/>
  <c r="BD564" i="20"/>
  <c r="BD565" i="20"/>
  <c r="BC2" i="20"/>
  <c r="BC3" i="20"/>
  <c r="BC4" i="20"/>
  <c r="BC5" i="20"/>
  <c r="BC6" i="20"/>
  <c r="BC7" i="20"/>
  <c r="BC8" i="20"/>
  <c r="BC9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C76" i="20"/>
  <c r="BC77" i="20"/>
  <c r="BC78" i="20"/>
  <c r="BC79" i="20"/>
  <c r="BC80" i="20"/>
  <c r="BC81" i="20"/>
  <c r="BC82" i="20"/>
  <c r="BC83" i="20"/>
  <c r="BC84" i="20"/>
  <c r="BC85" i="20"/>
  <c r="BC86" i="20"/>
  <c r="BC87" i="20"/>
  <c r="BC88" i="20"/>
  <c r="BC89" i="20"/>
  <c r="BC90" i="20"/>
  <c r="BC91" i="20"/>
  <c r="BC92" i="20"/>
  <c r="BC93" i="20"/>
  <c r="BC94" i="20"/>
  <c r="BC95" i="20"/>
  <c r="BC96" i="20"/>
  <c r="BC97" i="20"/>
  <c r="BC98" i="20"/>
  <c r="BC99" i="20"/>
  <c r="BC100" i="20"/>
  <c r="BC101" i="20"/>
  <c r="BC102" i="20"/>
  <c r="BC103" i="20"/>
  <c r="BC104" i="20"/>
  <c r="BC105" i="20"/>
  <c r="BC106" i="20"/>
  <c r="BC107" i="20"/>
  <c r="BC108" i="20"/>
  <c r="BC109" i="20"/>
  <c r="BC110" i="20"/>
  <c r="BC111" i="20"/>
  <c r="BC112" i="20"/>
  <c r="BC113" i="20"/>
  <c r="BC114" i="20"/>
  <c r="BC115" i="20"/>
  <c r="BC116" i="20"/>
  <c r="BC117" i="20"/>
  <c r="BC118" i="20"/>
  <c r="BC119" i="20"/>
  <c r="BC120" i="20"/>
  <c r="BC121" i="20"/>
  <c r="BC122" i="20"/>
  <c r="BC123" i="20"/>
  <c r="BC124" i="20"/>
  <c r="BC125" i="20"/>
  <c r="BC126" i="20"/>
  <c r="BC127" i="20"/>
  <c r="BC128" i="20"/>
  <c r="BC129" i="20"/>
  <c r="BC130" i="20"/>
  <c r="BC131" i="20"/>
  <c r="BC132" i="20"/>
  <c r="BC133" i="20"/>
  <c r="BC134" i="20"/>
  <c r="BC135" i="20"/>
  <c r="BC136" i="20"/>
  <c r="BC137" i="20"/>
  <c r="BC138" i="20"/>
  <c r="BC139" i="20"/>
  <c r="BC140" i="20"/>
  <c r="BC141" i="20"/>
  <c r="BC142" i="20"/>
  <c r="BC143" i="20"/>
  <c r="BC144" i="20"/>
  <c r="BC145" i="20"/>
  <c r="BC146" i="20"/>
  <c r="BC147" i="20"/>
  <c r="BC148" i="20"/>
  <c r="BC149" i="20"/>
  <c r="BC150" i="20"/>
  <c r="BC151" i="20"/>
  <c r="BC152" i="20"/>
  <c r="BC153" i="20"/>
  <c r="BC154" i="20"/>
  <c r="BC155" i="20"/>
  <c r="BC156" i="20"/>
  <c r="BC157" i="20"/>
  <c r="BC158" i="20"/>
  <c r="BC159" i="20"/>
  <c r="BC160" i="20"/>
  <c r="BC161" i="20"/>
  <c r="BC162" i="20"/>
  <c r="BC163" i="20"/>
  <c r="BC164" i="20"/>
  <c r="BC165" i="20"/>
  <c r="BC166" i="20"/>
  <c r="BC167" i="20"/>
  <c r="BC168" i="20"/>
  <c r="BC169" i="20"/>
  <c r="BC170" i="20"/>
  <c r="BC171" i="20"/>
  <c r="BC172" i="20"/>
  <c r="BC173" i="20"/>
  <c r="BC174" i="20"/>
  <c r="BC175" i="20"/>
  <c r="BC176" i="20"/>
  <c r="BC177" i="20"/>
  <c r="BC178" i="20"/>
  <c r="BC179" i="20"/>
  <c r="BC180" i="20"/>
  <c r="BC181" i="20"/>
  <c r="BC182" i="20"/>
  <c r="BC183" i="20"/>
  <c r="BC184" i="20"/>
  <c r="BC185" i="20"/>
  <c r="BC186" i="20"/>
  <c r="BC187" i="20"/>
  <c r="BC188" i="20"/>
  <c r="BC189" i="20"/>
  <c r="BC190" i="20"/>
  <c r="BC191" i="20"/>
  <c r="BC192" i="20"/>
  <c r="BC193" i="20"/>
  <c r="BC194" i="20"/>
  <c r="BC195" i="20"/>
  <c r="BC196" i="20"/>
  <c r="BC197" i="20"/>
  <c r="BC198" i="20"/>
  <c r="BC199" i="20"/>
  <c r="BC200" i="20"/>
  <c r="BC201" i="20"/>
  <c r="BC202" i="20"/>
  <c r="BC203" i="20"/>
  <c r="BC204" i="20"/>
  <c r="BC205" i="20"/>
  <c r="BC206" i="20"/>
  <c r="BC207" i="20"/>
  <c r="BC208" i="20"/>
  <c r="BC209" i="20"/>
  <c r="BC210" i="20"/>
  <c r="BC211" i="20"/>
  <c r="BC212" i="20"/>
  <c r="BC213" i="20"/>
  <c r="BC214" i="20"/>
  <c r="BC215" i="20"/>
  <c r="BC216" i="20"/>
  <c r="BC217" i="20"/>
  <c r="BC218" i="20"/>
  <c r="BC219" i="20"/>
  <c r="BC220" i="20"/>
  <c r="BC221" i="20"/>
  <c r="BC222" i="20"/>
  <c r="BC223" i="20"/>
  <c r="BC224" i="20"/>
  <c r="BC225" i="20"/>
  <c r="BC226" i="20"/>
  <c r="BC227" i="20"/>
  <c r="BC228" i="20"/>
  <c r="BC229" i="20"/>
  <c r="BC230" i="20"/>
  <c r="BC231" i="20"/>
  <c r="BC232" i="20"/>
  <c r="BC233" i="20"/>
  <c r="BC234" i="20"/>
  <c r="BC235" i="20"/>
  <c r="BC236" i="20"/>
  <c r="BC237" i="20"/>
  <c r="BC238" i="20"/>
  <c r="BC239" i="20"/>
  <c r="BC240" i="20"/>
  <c r="BC241" i="20"/>
  <c r="BC242" i="20"/>
  <c r="BC243" i="20"/>
  <c r="BC244" i="20"/>
  <c r="BC245" i="20"/>
  <c r="BC246" i="20"/>
  <c r="BC247" i="20"/>
  <c r="BC248" i="20"/>
  <c r="BC249" i="20"/>
  <c r="BC250" i="20"/>
  <c r="BC251" i="20"/>
  <c r="BC252" i="20"/>
  <c r="BC253" i="20"/>
  <c r="BC254" i="20"/>
  <c r="BC255" i="20"/>
  <c r="BC256" i="20"/>
  <c r="BC257" i="20"/>
  <c r="BC258" i="20"/>
  <c r="BC259" i="20"/>
  <c r="BC260" i="20"/>
  <c r="BC261" i="20"/>
  <c r="BC262" i="20"/>
  <c r="BC263" i="20"/>
  <c r="BC264" i="20"/>
  <c r="BC265" i="20"/>
  <c r="BC266" i="20"/>
  <c r="BC267" i="20"/>
  <c r="BC268" i="20"/>
  <c r="BC269" i="20"/>
  <c r="BC270" i="20"/>
  <c r="BC271" i="20"/>
  <c r="BC272" i="20"/>
  <c r="BC273" i="20"/>
  <c r="BC274" i="20"/>
  <c r="BC275" i="20"/>
  <c r="BC276" i="20"/>
  <c r="BC277" i="20"/>
  <c r="BC278" i="20"/>
  <c r="BC279" i="20"/>
  <c r="BC280" i="20"/>
  <c r="BC281" i="20"/>
  <c r="BC282" i="20"/>
  <c r="BC283" i="20"/>
  <c r="BC284" i="20"/>
  <c r="BC285" i="20"/>
  <c r="BC286" i="20"/>
  <c r="BC287" i="20"/>
  <c r="BC288" i="20"/>
  <c r="BC289" i="20"/>
  <c r="BC290" i="20"/>
  <c r="BC291" i="20"/>
  <c r="BC292" i="20"/>
  <c r="BC293" i="20"/>
  <c r="BC294" i="20"/>
  <c r="BC295" i="20"/>
  <c r="BC296" i="20"/>
  <c r="BC297" i="20"/>
  <c r="BC298" i="20"/>
  <c r="BC299" i="20"/>
  <c r="BC300" i="20"/>
  <c r="BC301" i="20"/>
  <c r="BC302" i="20"/>
  <c r="BC303" i="20"/>
  <c r="BC304" i="20"/>
  <c r="BC305" i="20"/>
  <c r="BC306" i="20"/>
  <c r="BC307" i="20"/>
  <c r="BC308" i="20"/>
  <c r="BC309" i="20"/>
  <c r="BC310" i="20"/>
  <c r="BC311" i="20"/>
  <c r="BC312" i="20"/>
  <c r="BC313" i="20"/>
  <c r="BC314" i="20"/>
  <c r="BC315" i="20"/>
  <c r="BC316" i="20"/>
  <c r="BC317" i="20"/>
  <c r="BC318" i="20"/>
  <c r="BC319" i="20"/>
  <c r="BC320" i="20"/>
  <c r="BC321" i="20"/>
  <c r="BC322" i="20"/>
  <c r="BC323" i="20"/>
  <c r="BC324" i="20"/>
  <c r="BC325" i="20"/>
  <c r="BC326" i="20"/>
  <c r="BC327" i="20"/>
  <c r="BC328" i="20"/>
  <c r="BC329" i="20"/>
  <c r="BC330" i="20"/>
  <c r="BC331" i="20"/>
  <c r="BC332" i="20"/>
  <c r="BC333" i="20"/>
  <c r="BC334" i="20"/>
  <c r="BC335" i="20"/>
  <c r="BC336" i="20"/>
  <c r="BC337" i="20"/>
  <c r="BC338" i="20"/>
  <c r="BC339" i="20"/>
  <c r="BC340" i="20"/>
  <c r="BC341" i="20"/>
  <c r="BC342" i="20"/>
  <c r="BC343" i="20"/>
  <c r="BC344" i="20"/>
  <c r="BC345" i="20"/>
  <c r="BC346" i="20"/>
  <c r="BC347" i="20"/>
  <c r="BC348" i="20"/>
  <c r="BC349" i="20"/>
  <c r="BC350" i="20"/>
  <c r="BC351" i="20"/>
  <c r="BC352" i="20"/>
  <c r="BC353" i="20"/>
  <c r="BC354" i="20"/>
  <c r="BC355" i="20"/>
  <c r="BC356" i="20"/>
  <c r="BC357" i="20"/>
  <c r="BC358" i="20"/>
  <c r="BC359" i="20"/>
  <c r="BC360" i="20"/>
  <c r="BC361" i="20"/>
  <c r="BC362" i="20"/>
  <c r="BC363" i="20"/>
  <c r="BC364" i="20"/>
  <c r="BC365" i="20"/>
  <c r="BC366" i="20"/>
  <c r="BC367" i="20"/>
  <c r="BC368" i="20"/>
  <c r="BC369" i="20"/>
  <c r="BC370" i="20"/>
  <c r="BC371" i="20"/>
  <c r="BC372" i="20"/>
  <c r="BC373" i="20"/>
  <c r="BC374" i="20"/>
  <c r="BC375" i="20"/>
  <c r="BC376" i="20"/>
  <c r="BC377" i="20"/>
  <c r="BC378" i="20"/>
  <c r="BC379" i="20"/>
  <c r="BC380" i="20"/>
  <c r="BC381" i="20"/>
  <c r="BC382" i="20"/>
  <c r="BC383" i="20"/>
  <c r="BC384" i="20"/>
  <c r="BC385" i="20"/>
  <c r="BC386" i="20"/>
  <c r="BC387" i="20"/>
  <c r="BC388" i="20"/>
  <c r="BC389" i="20"/>
  <c r="BC390" i="20"/>
  <c r="BC391" i="20"/>
  <c r="BC392" i="20"/>
  <c r="BC393" i="20"/>
  <c r="BC394" i="20"/>
  <c r="BC395" i="20"/>
  <c r="BC396" i="20"/>
  <c r="BC397" i="20"/>
  <c r="BC398" i="20"/>
  <c r="BC399" i="20"/>
  <c r="BC400" i="20"/>
  <c r="BC401" i="20"/>
  <c r="BC402" i="20"/>
  <c r="BC403" i="20"/>
  <c r="BC404" i="20"/>
  <c r="BC405" i="20"/>
  <c r="BC406" i="20"/>
  <c r="BC407" i="20"/>
  <c r="BC408" i="20"/>
  <c r="BC409" i="20"/>
  <c r="BC410" i="20"/>
  <c r="BC411" i="20"/>
  <c r="BC412" i="20"/>
  <c r="BC413" i="20"/>
  <c r="BC414" i="20"/>
  <c r="BC415" i="20"/>
  <c r="BC416" i="20"/>
  <c r="BC417" i="20"/>
  <c r="BC418" i="20"/>
  <c r="BC419" i="20"/>
  <c r="BC420" i="20"/>
  <c r="BC421" i="20"/>
  <c r="BC422" i="20"/>
  <c r="BC423" i="20"/>
  <c r="BC424" i="20"/>
  <c r="BC425" i="20"/>
  <c r="BC426" i="20"/>
  <c r="BC427" i="20"/>
  <c r="BC428" i="20"/>
  <c r="BC429" i="20"/>
  <c r="BC430" i="20"/>
  <c r="BC431" i="20"/>
  <c r="BC432" i="20"/>
  <c r="BC433" i="20"/>
  <c r="BC434" i="20"/>
  <c r="BC435" i="20"/>
  <c r="BC436" i="20"/>
  <c r="BC437" i="20"/>
  <c r="BC438" i="20"/>
  <c r="BC439" i="20"/>
  <c r="BC440" i="20"/>
  <c r="BC441" i="20"/>
  <c r="BC442" i="20"/>
  <c r="BC443" i="20"/>
  <c r="BC444" i="20"/>
  <c r="BC445" i="20"/>
  <c r="BC446" i="20"/>
  <c r="BC447" i="20"/>
  <c r="BC448" i="20"/>
  <c r="BC449" i="20"/>
  <c r="BC450" i="20"/>
  <c r="BC451" i="20"/>
  <c r="BC452" i="20"/>
  <c r="BC453" i="20"/>
  <c r="BC454" i="20"/>
  <c r="BC455" i="20"/>
  <c r="BC456" i="20"/>
  <c r="BC457" i="20"/>
  <c r="BC458" i="20"/>
  <c r="BC459" i="20"/>
  <c r="BC460" i="20"/>
  <c r="BC461" i="20"/>
  <c r="BC462" i="20"/>
  <c r="BC463" i="20"/>
  <c r="BC464" i="20"/>
  <c r="BC465" i="20"/>
  <c r="BC466" i="20"/>
  <c r="BC467" i="20"/>
  <c r="BC468" i="20"/>
  <c r="BC469" i="20"/>
  <c r="BC470" i="20"/>
  <c r="BC471" i="20"/>
  <c r="BC472" i="20"/>
  <c r="BC473" i="20"/>
  <c r="BC474" i="20"/>
  <c r="BC475" i="20"/>
  <c r="BC476" i="20"/>
  <c r="BC477" i="20"/>
  <c r="BC478" i="20"/>
  <c r="BC479" i="20"/>
  <c r="BC480" i="20"/>
  <c r="BC481" i="20"/>
  <c r="BC482" i="20"/>
  <c r="BC483" i="20"/>
  <c r="BC484" i="20"/>
  <c r="BC485" i="20"/>
  <c r="BC486" i="20"/>
  <c r="BC487" i="20"/>
  <c r="BC488" i="20"/>
  <c r="BC489" i="20"/>
  <c r="BC490" i="20"/>
  <c r="BC491" i="20"/>
  <c r="BC492" i="20"/>
  <c r="BC493" i="20"/>
  <c r="BC494" i="20"/>
  <c r="BC495" i="20"/>
  <c r="BC496" i="20"/>
  <c r="BC497" i="20"/>
  <c r="BC498" i="20"/>
  <c r="BC499" i="20"/>
  <c r="BC500" i="20"/>
  <c r="BC501" i="20"/>
  <c r="BC502" i="20"/>
  <c r="BC503" i="20"/>
  <c r="BC504" i="20"/>
  <c r="BC505" i="20"/>
  <c r="BC506" i="20"/>
  <c r="BC507" i="20"/>
  <c r="BC508" i="20"/>
  <c r="BC509" i="20"/>
  <c r="BC510" i="20"/>
  <c r="BC511" i="20"/>
  <c r="BC512" i="20"/>
  <c r="BC513" i="20"/>
  <c r="BC514" i="20"/>
  <c r="BC515" i="20"/>
  <c r="BC516" i="20"/>
  <c r="BC517" i="20"/>
  <c r="BC518" i="20"/>
  <c r="BC519" i="20"/>
  <c r="BC520" i="20"/>
  <c r="BC521" i="20"/>
  <c r="BC522" i="20"/>
  <c r="BC523" i="20"/>
  <c r="BC524" i="20"/>
  <c r="BC525" i="20"/>
  <c r="BC526" i="20"/>
  <c r="BC527" i="20"/>
  <c r="BC528" i="20"/>
  <c r="BC529" i="20"/>
  <c r="BC530" i="20"/>
  <c r="BC531" i="20"/>
  <c r="BC532" i="20"/>
  <c r="BC533" i="20"/>
  <c r="BC534" i="20"/>
  <c r="BC535" i="20"/>
  <c r="BC536" i="20"/>
  <c r="BC537" i="20"/>
  <c r="BC538" i="20"/>
  <c r="BC539" i="20"/>
  <c r="BC540" i="20"/>
  <c r="BC541" i="20"/>
  <c r="BC542" i="20"/>
  <c r="BC543" i="20"/>
  <c r="BC544" i="20"/>
  <c r="BC545" i="20"/>
  <c r="BC546" i="20"/>
  <c r="BC547" i="20"/>
  <c r="BC548" i="20"/>
  <c r="BC549" i="20"/>
  <c r="BC550" i="20"/>
  <c r="BC551" i="20"/>
  <c r="BC552" i="20"/>
  <c r="BC553" i="20"/>
  <c r="BC554" i="20"/>
  <c r="BC555" i="20"/>
  <c r="BC556" i="20"/>
  <c r="BC557" i="20"/>
  <c r="BC558" i="20"/>
  <c r="BC559" i="20"/>
  <c r="BC560" i="20"/>
  <c r="BC561" i="20"/>
  <c r="BC562" i="20"/>
  <c r="BC563" i="20"/>
  <c r="BC564" i="20"/>
  <c r="BC565" i="20"/>
  <c r="BB2" i="20"/>
  <c r="BB3" i="20"/>
  <c r="BB4" i="20"/>
  <c r="BB5" i="20"/>
  <c r="BB6" i="20"/>
  <c r="BB7" i="20"/>
  <c r="BB8" i="20"/>
  <c r="BB9" i="20"/>
  <c r="BB10" i="20"/>
  <c r="BB11" i="20"/>
  <c r="BB12" i="20"/>
  <c r="BB13" i="20"/>
  <c r="BB14" i="20"/>
  <c r="BB15" i="20"/>
  <c r="BB16" i="20"/>
  <c r="BB17" i="20"/>
  <c r="BB18" i="20"/>
  <c r="BB19" i="20"/>
  <c r="BB20" i="20"/>
  <c r="BB21" i="20"/>
  <c r="BB22" i="20"/>
  <c r="BB23" i="20"/>
  <c r="BB24" i="20"/>
  <c r="BB25" i="20"/>
  <c r="BB26" i="20"/>
  <c r="BB27" i="20"/>
  <c r="BB28" i="20"/>
  <c r="BB29" i="20"/>
  <c r="BB30" i="20"/>
  <c r="BB31" i="20"/>
  <c r="BB32" i="20"/>
  <c r="BB33" i="20"/>
  <c r="BB34" i="20"/>
  <c r="BB35" i="20"/>
  <c r="BB36" i="20"/>
  <c r="BB37" i="20"/>
  <c r="BB38" i="20"/>
  <c r="BB39" i="20"/>
  <c r="BB40" i="20"/>
  <c r="BB41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B76" i="20"/>
  <c r="BB77" i="20"/>
  <c r="BB78" i="20"/>
  <c r="BB79" i="20"/>
  <c r="BB80" i="20"/>
  <c r="BB81" i="20"/>
  <c r="BB82" i="20"/>
  <c r="BB83" i="20"/>
  <c r="BB84" i="20"/>
  <c r="BB85" i="20"/>
  <c r="BB86" i="20"/>
  <c r="BB87" i="20"/>
  <c r="BB88" i="20"/>
  <c r="BB89" i="20"/>
  <c r="BB90" i="20"/>
  <c r="BB91" i="20"/>
  <c r="BB92" i="20"/>
  <c r="BB93" i="20"/>
  <c r="BB94" i="20"/>
  <c r="BB95" i="20"/>
  <c r="BB96" i="20"/>
  <c r="BB97" i="20"/>
  <c r="BB98" i="20"/>
  <c r="BB99" i="20"/>
  <c r="BB100" i="20"/>
  <c r="BB101" i="20"/>
  <c r="BB102" i="20"/>
  <c r="BB103" i="20"/>
  <c r="BB104" i="20"/>
  <c r="BB105" i="20"/>
  <c r="BB106" i="20"/>
  <c r="BB107" i="20"/>
  <c r="BB108" i="20"/>
  <c r="BB109" i="20"/>
  <c r="BB110" i="20"/>
  <c r="BB111" i="20"/>
  <c r="BB112" i="20"/>
  <c r="BB113" i="20"/>
  <c r="BB114" i="20"/>
  <c r="BB115" i="20"/>
  <c r="BB116" i="20"/>
  <c r="BB117" i="20"/>
  <c r="BB118" i="20"/>
  <c r="BB119" i="20"/>
  <c r="BB120" i="20"/>
  <c r="BB121" i="20"/>
  <c r="BB122" i="20"/>
  <c r="BB123" i="20"/>
  <c r="BB124" i="20"/>
  <c r="BB125" i="20"/>
  <c r="BB126" i="20"/>
  <c r="BB127" i="20"/>
  <c r="BB128" i="20"/>
  <c r="BB129" i="20"/>
  <c r="BB130" i="20"/>
  <c r="BB131" i="20"/>
  <c r="BB132" i="20"/>
  <c r="BB133" i="20"/>
  <c r="BB134" i="20"/>
  <c r="BB135" i="20"/>
  <c r="BB136" i="20"/>
  <c r="BB137" i="20"/>
  <c r="BB138" i="20"/>
  <c r="BB139" i="20"/>
  <c r="BB140" i="20"/>
  <c r="BB141" i="20"/>
  <c r="BB142" i="20"/>
  <c r="BB143" i="20"/>
  <c r="BB144" i="20"/>
  <c r="BB145" i="20"/>
  <c r="BB146" i="20"/>
  <c r="BB147" i="20"/>
  <c r="BB148" i="20"/>
  <c r="BB149" i="20"/>
  <c r="BB150" i="20"/>
  <c r="BB151" i="20"/>
  <c r="BB152" i="20"/>
  <c r="BB153" i="20"/>
  <c r="BB154" i="20"/>
  <c r="BB155" i="20"/>
  <c r="BB156" i="20"/>
  <c r="BB157" i="20"/>
  <c r="BB158" i="20"/>
  <c r="BB159" i="20"/>
  <c r="BB160" i="20"/>
  <c r="BB161" i="20"/>
  <c r="BB162" i="20"/>
  <c r="BB163" i="20"/>
  <c r="BB164" i="20"/>
  <c r="BB165" i="20"/>
  <c r="BB166" i="20"/>
  <c r="BB167" i="20"/>
  <c r="BB168" i="20"/>
  <c r="BB169" i="20"/>
  <c r="BB170" i="20"/>
  <c r="BB171" i="20"/>
  <c r="BB172" i="20"/>
  <c r="BB173" i="20"/>
  <c r="BB174" i="20"/>
  <c r="BB175" i="20"/>
  <c r="BB176" i="20"/>
  <c r="BB177" i="20"/>
  <c r="BB178" i="20"/>
  <c r="BB179" i="20"/>
  <c r="BB180" i="20"/>
  <c r="BB181" i="20"/>
  <c r="BB182" i="20"/>
  <c r="BB183" i="20"/>
  <c r="BB184" i="20"/>
  <c r="BB185" i="20"/>
  <c r="BB186" i="20"/>
  <c r="BB187" i="20"/>
  <c r="BB188" i="20"/>
  <c r="BB189" i="20"/>
  <c r="BB190" i="20"/>
  <c r="BB191" i="20"/>
  <c r="BB192" i="20"/>
  <c r="BB193" i="20"/>
  <c r="BB194" i="20"/>
  <c r="BB195" i="20"/>
  <c r="BB196" i="20"/>
  <c r="BB197" i="20"/>
  <c r="BB198" i="20"/>
  <c r="BB199" i="20"/>
  <c r="BB200" i="20"/>
  <c r="BB201" i="20"/>
  <c r="BB202" i="20"/>
  <c r="BB203" i="20"/>
  <c r="BB204" i="20"/>
  <c r="BB205" i="20"/>
  <c r="BB206" i="20"/>
  <c r="BB207" i="20"/>
  <c r="BB208" i="20"/>
  <c r="BB209" i="20"/>
  <c r="BB210" i="20"/>
  <c r="BB211" i="20"/>
  <c r="BB212" i="20"/>
  <c r="BB213" i="20"/>
  <c r="BB214" i="20"/>
  <c r="BB215" i="20"/>
  <c r="BB216" i="20"/>
  <c r="BB217" i="20"/>
  <c r="BB218" i="20"/>
  <c r="BB219" i="20"/>
  <c r="BB220" i="20"/>
  <c r="BB221" i="20"/>
  <c r="BB222" i="20"/>
  <c r="BB223" i="20"/>
  <c r="BB224" i="20"/>
  <c r="BB225" i="20"/>
  <c r="BB226" i="20"/>
  <c r="BB227" i="20"/>
  <c r="BB228" i="20"/>
  <c r="BB229" i="20"/>
  <c r="BB230" i="20"/>
  <c r="BB231" i="20"/>
  <c r="BB232" i="20"/>
  <c r="BB233" i="20"/>
  <c r="BB234" i="20"/>
  <c r="BB235" i="20"/>
  <c r="BB236" i="20"/>
  <c r="BB237" i="20"/>
  <c r="BB238" i="20"/>
  <c r="BB239" i="20"/>
  <c r="BB240" i="20"/>
  <c r="BB241" i="20"/>
  <c r="BB242" i="20"/>
  <c r="BB243" i="20"/>
  <c r="BB244" i="20"/>
  <c r="BB245" i="20"/>
  <c r="BB246" i="20"/>
  <c r="BB247" i="20"/>
  <c r="BB248" i="20"/>
  <c r="BB249" i="20"/>
  <c r="BB250" i="20"/>
  <c r="BB251" i="20"/>
  <c r="BB252" i="20"/>
  <c r="BB253" i="20"/>
  <c r="BB254" i="20"/>
  <c r="BB255" i="20"/>
  <c r="BB256" i="20"/>
  <c r="BB257" i="20"/>
  <c r="BB258" i="20"/>
  <c r="BB259" i="20"/>
  <c r="BB260" i="20"/>
  <c r="BB261" i="20"/>
  <c r="BB262" i="20"/>
  <c r="BB263" i="20"/>
  <c r="BB264" i="20"/>
  <c r="BB265" i="20"/>
  <c r="BB266" i="20"/>
  <c r="BB267" i="20"/>
  <c r="BB268" i="20"/>
  <c r="BB269" i="20"/>
  <c r="BB270" i="20"/>
  <c r="BB271" i="20"/>
  <c r="BB272" i="20"/>
  <c r="BB273" i="20"/>
  <c r="BB274" i="20"/>
  <c r="BB275" i="20"/>
  <c r="BB276" i="20"/>
  <c r="BB277" i="20"/>
  <c r="BB278" i="20"/>
  <c r="BB279" i="20"/>
  <c r="BB280" i="20"/>
  <c r="BB281" i="20"/>
  <c r="BB282" i="20"/>
  <c r="BB283" i="20"/>
  <c r="BB284" i="20"/>
  <c r="BB285" i="20"/>
  <c r="BB286" i="20"/>
  <c r="BB287" i="20"/>
  <c r="BB288" i="20"/>
  <c r="BB289" i="20"/>
  <c r="BB290" i="20"/>
  <c r="BB291" i="20"/>
  <c r="BB292" i="20"/>
  <c r="BB293" i="20"/>
  <c r="BB294" i="20"/>
  <c r="BB295" i="20"/>
  <c r="BB296" i="20"/>
  <c r="BB297" i="20"/>
  <c r="BB298" i="20"/>
  <c r="BB299" i="20"/>
  <c r="BB300" i="20"/>
  <c r="BB301" i="20"/>
  <c r="BB302" i="20"/>
  <c r="BB303" i="20"/>
  <c r="BB304" i="20"/>
  <c r="BB305" i="20"/>
  <c r="BB306" i="20"/>
  <c r="BB307" i="20"/>
  <c r="BB308" i="20"/>
  <c r="BB309" i="20"/>
  <c r="BB310" i="20"/>
  <c r="BB311" i="20"/>
  <c r="BB312" i="20"/>
  <c r="BB313" i="20"/>
  <c r="BB314" i="20"/>
  <c r="BB315" i="20"/>
  <c r="BB316" i="20"/>
  <c r="BB317" i="20"/>
  <c r="BB318" i="20"/>
  <c r="BB319" i="20"/>
  <c r="BB320" i="20"/>
  <c r="BB321" i="20"/>
  <c r="BB322" i="20"/>
  <c r="BB323" i="20"/>
  <c r="BB324" i="20"/>
  <c r="BB325" i="20"/>
  <c r="BB326" i="20"/>
  <c r="BB327" i="20"/>
  <c r="BB328" i="20"/>
  <c r="BB329" i="20"/>
  <c r="BB330" i="20"/>
  <c r="BB331" i="20"/>
  <c r="BB332" i="20"/>
  <c r="BB333" i="20"/>
  <c r="BB334" i="20"/>
  <c r="BB335" i="20"/>
  <c r="BB336" i="20"/>
  <c r="BB337" i="20"/>
  <c r="BB338" i="20"/>
  <c r="BB339" i="20"/>
  <c r="BB340" i="20"/>
  <c r="BB341" i="20"/>
  <c r="BB342" i="20"/>
  <c r="BB343" i="20"/>
  <c r="BB344" i="20"/>
  <c r="BB345" i="20"/>
  <c r="BB346" i="20"/>
  <c r="BB347" i="20"/>
  <c r="BB348" i="20"/>
  <c r="BB349" i="20"/>
  <c r="BB350" i="20"/>
  <c r="BB351" i="20"/>
  <c r="BB352" i="20"/>
  <c r="BB353" i="20"/>
  <c r="BB354" i="20"/>
  <c r="BB355" i="20"/>
  <c r="BB356" i="20"/>
  <c r="BB357" i="20"/>
  <c r="BB358" i="20"/>
  <c r="BB359" i="20"/>
  <c r="BB360" i="20"/>
  <c r="BB361" i="20"/>
  <c r="BB362" i="20"/>
  <c r="BB363" i="20"/>
  <c r="BB364" i="20"/>
  <c r="BB365" i="20"/>
  <c r="BB366" i="20"/>
  <c r="BB367" i="20"/>
  <c r="BB368" i="20"/>
  <c r="BB369" i="20"/>
  <c r="BB370" i="20"/>
  <c r="BB371" i="20"/>
  <c r="BB372" i="20"/>
  <c r="BB373" i="20"/>
  <c r="BB374" i="20"/>
  <c r="BB375" i="20"/>
  <c r="BB376" i="20"/>
  <c r="BB377" i="20"/>
  <c r="BB378" i="20"/>
  <c r="BB379" i="20"/>
  <c r="BB380" i="20"/>
  <c r="BB381" i="20"/>
  <c r="BB382" i="20"/>
  <c r="BB383" i="20"/>
  <c r="BB384" i="20"/>
  <c r="BB385" i="20"/>
  <c r="BB386" i="20"/>
  <c r="BB387" i="20"/>
  <c r="BB388" i="20"/>
  <c r="BB389" i="20"/>
  <c r="BB390" i="20"/>
  <c r="BB391" i="20"/>
  <c r="BB392" i="20"/>
  <c r="BB393" i="20"/>
  <c r="BB394" i="20"/>
  <c r="BB395" i="20"/>
  <c r="BB396" i="20"/>
  <c r="BB397" i="20"/>
  <c r="BB398" i="20"/>
  <c r="BB399" i="20"/>
  <c r="BB400" i="20"/>
  <c r="BB401" i="20"/>
  <c r="BB402" i="20"/>
  <c r="BB403" i="20"/>
  <c r="BB404" i="20"/>
  <c r="BB405" i="20"/>
  <c r="BB406" i="20"/>
  <c r="BB407" i="20"/>
  <c r="BB408" i="20"/>
  <c r="BB409" i="20"/>
  <c r="BB410" i="20"/>
  <c r="BB411" i="20"/>
  <c r="BB412" i="20"/>
  <c r="BB413" i="20"/>
  <c r="BB414" i="20"/>
  <c r="BB415" i="20"/>
  <c r="BB416" i="20"/>
  <c r="BB417" i="20"/>
  <c r="BB418" i="20"/>
  <c r="BB419" i="20"/>
  <c r="BB420" i="20"/>
  <c r="BB421" i="20"/>
  <c r="BB422" i="20"/>
  <c r="BB423" i="20"/>
  <c r="BB424" i="20"/>
  <c r="BB425" i="20"/>
  <c r="BB426" i="20"/>
  <c r="BB427" i="20"/>
  <c r="BB428" i="20"/>
  <c r="BB429" i="20"/>
  <c r="BB430" i="20"/>
  <c r="BB431" i="20"/>
  <c r="BB432" i="20"/>
  <c r="BB433" i="20"/>
  <c r="BB434" i="20"/>
  <c r="BB435" i="20"/>
  <c r="BB436" i="20"/>
  <c r="BB437" i="20"/>
  <c r="BB438" i="20"/>
  <c r="BB439" i="20"/>
  <c r="BB440" i="20"/>
  <c r="BB441" i="20"/>
  <c r="BB442" i="20"/>
  <c r="BB443" i="20"/>
  <c r="BB444" i="20"/>
  <c r="BB445" i="20"/>
  <c r="BB446" i="20"/>
  <c r="BB447" i="20"/>
  <c r="BB448" i="20"/>
  <c r="BB449" i="20"/>
  <c r="BB450" i="20"/>
  <c r="BB451" i="20"/>
  <c r="BB452" i="20"/>
  <c r="BB453" i="20"/>
  <c r="BB454" i="20"/>
  <c r="BB455" i="20"/>
  <c r="BB456" i="20"/>
  <c r="BB457" i="20"/>
  <c r="BB458" i="20"/>
  <c r="BB459" i="20"/>
  <c r="BB460" i="20"/>
  <c r="BB461" i="20"/>
  <c r="BB462" i="20"/>
  <c r="BB463" i="20"/>
  <c r="BB464" i="20"/>
  <c r="BB465" i="20"/>
  <c r="BB466" i="20"/>
  <c r="BB467" i="20"/>
  <c r="BB468" i="20"/>
  <c r="BB469" i="20"/>
  <c r="BB470" i="20"/>
  <c r="BB471" i="20"/>
  <c r="BB472" i="20"/>
  <c r="BB473" i="20"/>
  <c r="BB474" i="20"/>
  <c r="BB475" i="20"/>
  <c r="BB476" i="20"/>
  <c r="BB477" i="20"/>
  <c r="BB478" i="20"/>
  <c r="BB479" i="20"/>
  <c r="BB480" i="20"/>
  <c r="BB481" i="20"/>
  <c r="BB482" i="20"/>
  <c r="BB483" i="20"/>
  <c r="BB484" i="20"/>
  <c r="BB485" i="20"/>
  <c r="BB486" i="20"/>
  <c r="BB487" i="20"/>
  <c r="BB488" i="20"/>
  <c r="BB489" i="20"/>
  <c r="BB490" i="20"/>
  <c r="BB491" i="20"/>
  <c r="BB492" i="20"/>
  <c r="BB493" i="20"/>
  <c r="BB494" i="20"/>
  <c r="BB495" i="20"/>
  <c r="BB496" i="20"/>
  <c r="BB497" i="20"/>
  <c r="BB498" i="20"/>
  <c r="BB499" i="20"/>
  <c r="BB500" i="20"/>
  <c r="BB501" i="20"/>
  <c r="BB502" i="20"/>
  <c r="BB503" i="20"/>
  <c r="BB504" i="20"/>
  <c r="BB505" i="20"/>
  <c r="BB506" i="20"/>
  <c r="BB507" i="20"/>
  <c r="BB508" i="20"/>
  <c r="BB509" i="20"/>
  <c r="BB510" i="20"/>
  <c r="BB511" i="20"/>
  <c r="BB512" i="20"/>
  <c r="BB513" i="20"/>
  <c r="BB514" i="20"/>
  <c r="BB515" i="20"/>
  <c r="BB516" i="20"/>
  <c r="BB517" i="20"/>
  <c r="BB518" i="20"/>
  <c r="BB519" i="20"/>
  <c r="BB520" i="20"/>
  <c r="BB521" i="20"/>
  <c r="BB522" i="20"/>
  <c r="BB523" i="20"/>
  <c r="BB524" i="20"/>
  <c r="BB525" i="20"/>
  <c r="BB526" i="20"/>
  <c r="BB527" i="20"/>
  <c r="BB528" i="20"/>
  <c r="BB529" i="20"/>
  <c r="BB530" i="20"/>
  <c r="BB531" i="20"/>
  <c r="BB532" i="20"/>
  <c r="BB533" i="20"/>
  <c r="BB534" i="20"/>
  <c r="BB535" i="20"/>
  <c r="BB536" i="20"/>
  <c r="BB537" i="20"/>
  <c r="BB538" i="20"/>
  <c r="BB539" i="20"/>
  <c r="BB540" i="20"/>
  <c r="BB541" i="20"/>
  <c r="BB542" i="20"/>
  <c r="BB543" i="20"/>
  <c r="BB544" i="20"/>
  <c r="BB545" i="20"/>
  <c r="BB546" i="20"/>
  <c r="BB547" i="20"/>
  <c r="BB548" i="20"/>
  <c r="BB549" i="20"/>
  <c r="BB550" i="20"/>
  <c r="BB551" i="20"/>
  <c r="BB552" i="20"/>
  <c r="BB553" i="20"/>
  <c r="BB554" i="20"/>
  <c r="BB555" i="20"/>
  <c r="BB556" i="20"/>
  <c r="BB557" i="20"/>
  <c r="BB558" i="20"/>
  <c r="BB559" i="20"/>
  <c r="BB560" i="20"/>
  <c r="BB561" i="20"/>
  <c r="BB562" i="20"/>
  <c r="BB563" i="20"/>
  <c r="BB564" i="20"/>
  <c r="BB565" i="20"/>
  <c r="BA2" i="20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AZ2" i="20"/>
  <c r="AZ3" i="20"/>
  <c r="AZ4" i="20"/>
  <c r="AZ5" i="20"/>
  <c r="AZ6" i="20"/>
  <c r="AZ7" i="20"/>
  <c r="AZ8" i="20"/>
  <c r="AZ9" i="20"/>
  <c r="AZ10" i="20"/>
  <c r="AZ11" i="20"/>
  <c r="AZ12" i="20"/>
  <c r="AZ13" i="20"/>
  <c r="AZ14" i="20"/>
  <c r="AZ15" i="20"/>
  <c r="AZ16" i="20"/>
  <c r="AZ17" i="20"/>
  <c r="AZ18" i="20"/>
  <c r="AZ19" i="20"/>
  <c r="AZ20" i="20"/>
  <c r="AZ21" i="20"/>
  <c r="AZ22" i="20"/>
  <c r="AZ23" i="20"/>
  <c r="AZ24" i="20"/>
  <c r="AZ25" i="20"/>
  <c r="AZ26" i="20"/>
  <c r="AZ27" i="20"/>
  <c r="AZ28" i="20"/>
  <c r="AZ29" i="20"/>
  <c r="AZ30" i="20"/>
  <c r="AZ31" i="20"/>
  <c r="AZ32" i="20"/>
  <c r="AZ33" i="20"/>
  <c r="AZ34" i="20"/>
  <c r="AZ35" i="20"/>
  <c r="AZ36" i="20"/>
  <c r="AZ37" i="20"/>
  <c r="AZ38" i="20"/>
  <c r="AZ39" i="20"/>
  <c r="AZ40" i="20"/>
  <c r="AZ41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AZ76" i="20"/>
  <c r="AZ77" i="20"/>
  <c r="AZ78" i="20"/>
  <c r="AZ79" i="20"/>
  <c r="AZ80" i="20"/>
  <c r="AZ81" i="20"/>
  <c r="AZ82" i="20"/>
  <c r="AZ83" i="20"/>
  <c r="AZ84" i="20"/>
  <c r="AZ85" i="20"/>
  <c r="AZ86" i="20"/>
  <c r="AZ87" i="20"/>
  <c r="AZ88" i="20"/>
  <c r="AZ89" i="20"/>
  <c r="AZ90" i="20"/>
  <c r="AZ91" i="20"/>
  <c r="AZ92" i="20"/>
  <c r="AZ93" i="20"/>
  <c r="AZ94" i="20"/>
  <c r="AZ95" i="20"/>
  <c r="AZ96" i="20"/>
  <c r="AZ97" i="20"/>
  <c r="AZ98" i="20"/>
  <c r="AZ99" i="20"/>
  <c r="AZ100" i="20"/>
  <c r="AZ101" i="20"/>
  <c r="AZ102" i="20"/>
  <c r="AZ103" i="20"/>
  <c r="AZ104" i="20"/>
  <c r="AZ105" i="20"/>
  <c r="AZ106" i="20"/>
  <c r="AZ107" i="20"/>
  <c r="AZ108" i="20"/>
  <c r="AZ109" i="20"/>
  <c r="AZ110" i="20"/>
  <c r="AZ111" i="20"/>
  <c r="AZ112" i="20"/>
  <c r="AZ113" i="20"/>
  <c r="AZ114" i="20"/>
  <c r="AZ115" i="20"/>
  <c r="AZ116" i="20"/>
  <c r="AZ117" i="20"/>
  <c r="AZ118" i="20"/>
  <c r="AZ119" i="20"/>
  <c r="AZ120" i="20"/>
  <c r="AZ121" i="20"/>
  <c r="AZ122" i="20"/>
  <c r="AZ123" i="20"/>
  <c r="AZ124" i="20"/>
  <c r="AZ125" i="20"/>
  <c r="AZ126" i="20"/>
  <c r="AZ127" i="20"/>
  <c r="AZ128" i="20"/>
  <c r="AZ129" i="20"/>
  <c r="AZ130" i="20"/>
  <c r="AZ131" i="20"/>
  <c r="AZ132" i="20"/>
  <c r="AZ133" i="20"/>
  <c r="AZ134" i="20"/>
  <c r="AZ135" i="20"/>
  <c r="AZ136" i="20"/>
  <c r="AZ137" i="20"/>
  <c r="AZ138" i="20"/>
  <c r="AZ139" i="20"/>
  <c r="AZ140" i="20"/>
  <c r="AZ141" i="20"/>
  <c r="AZ142" i="20"/>
  <c r="AZ143" i="20"/>
  <c r="AZ144" i="20"/>
  <c r="AZ145" i="20"/>
  <c r="AZ146" i="20"/>
  <c r="AZ147" i="20"/>
  <c r="AZ148" i="20"/>
  <c r="AZ149" i="20"/>
  <c r="AZ150" i="20"/>
  <c r="AZ151" i="20"/>
  <c r="AZ152" i="20"/>
  <c r="AZ153" i="20"/>
  <c r="AZ154" i="20"/>
  <c r="AZ155" i="20"/>
  <c r="AZ156" i="20"/>
  <c r="AZ157" i="20"/>
  <c r="AZ158" i="20"/>
  <c r="AZ159" i="20"/>
  <c r="AZ160" i="20"/>
  <c r="AZ161" i="20"/>
  <c r="AZ162" i="20"/>
  <c r="AZ163" i="20"/>
  <c r="AZ164" i="20"/>
  <c r="AZ165" i="20"/>
  <c r="AZ166" i="20"/>
  <c r="AZ167" i="20"/>
  <c r="AZ168" i="20"/>
  <c r="AZ169" i="20"/>
  <c r="AZ170" i="20"/>
  <c r="AZ171" i="20"/>
  <c r="AZ172" i="20"/>
  <c r="AZ173" i="20"/>
  <c r="AZ174" i="20"/>
  <c r="AZ175" i="20"/>
  <c r="AZ176" i="20"/>
  <c r="AZ177" i="20"/>
  <c r="AZ178" i="20"/>
  <c r="AZ179" i="20"/>
  <c r="AZ180" i="20"/>
  <c r="AZ181" i="20"/>
  <c r="AZ182" i="20"/>
  <c r="AZ183" i="20"/>
  <c r="AZ184" i="20"/>
  <c r="AZ185" i="20"/>
  <c r="AZ186" i="20"/>
  <c r="AZ187" i="20"/>
  <c r="AZ188" i="20"/>
  <c r="AZ189" i="20"/>
  <c r="AZ190" i="20"/>
  <c r="AZ191" i="20"/>
  <c r="AZ192" i="20"/>
  <c r="AZ193" i="20"/>
  <c r="AZ194" i="20"/>
  <c r="AZ195" i="20"/>
  <c r="AZ196" i="20"/>
  <c r="AZ197" i="20"/>
  <c r="AZ198" i="20"/>
  <c r="AZ199" i="20"/>
  <c r="AZ200" i="20"/>
  <c r="AZ201" i="20"/>
  <c r="AZ202" i="20"/>
  <c r="AZ203" i="20"/>
  <c r="AZ204" i="20"/>
  <c r="AZ205" i="20"/>
  <c r="AZ206" i="20"/>
  <c r="AZ207" i="20"/>
  <c r="AZ208" i="20"/>
  <c r="AZ209" i="20"/>
  <c r="AZ210" i="20"/>
  <c r="AZ211" i="20"/>
  <c r="AZ212" i="20"/>
  <c r="AZ213" i="20"/>
  <c r="AZ214" i="20"/>
  <c r="AZ215" i="20"/>
  <c r="AZ216" i="20"/>
  <c r="AZ217" i="20"/>
  <c r="AZ218" i="20"/>
  <c r="AZ219" i="20"/>
  <c r="AZ220" i="20"/>
  <c r="AZ221" i="20"/>
  <c r="AZ222" i="20"/>
  <c r="AZ223" i="20"/>
  <c r="AZ224" i="20"/>
  <c r="AZ225" i="20"/>
  <c r="AZ226" i="20"/>
  <c r="AZ227" i="20"/>
  <c r="AZ228" i="20"/>
  <c r="AZ229" i="20"/>
  <c r="AZ230" i="20"/>
  <c r="AZ231" i="20"/>
  <c r="AZ232" i="20"/>
  <c r="AZ233" i="20"/>
  <c r="AZ234" i="20"/>
  <c r="AZ235" i="20"/>
  <c r="AZ236" i="20"/>
  <c r="AZ237" i="20"/>
  <c r="AZ238" i="20"/>
  <c r="AZ239" i="20"/>
  <c r="AZ240" i="20"/>
  <c r="AZ241" i="20"/>
  <c r="AZ242" i="20"/>
  <c r="AZ243" i="20"/>
  <c r="AZ244" i="20"/>
  <c r="AZ245" i="20"/>
  <c r="AZ246" i="20"/>
  <c r="AZ247" i="20"/>
  <c r="AZ248" i="20"/>
  <c r="AZ249" i="20"/>
  <c r="AZ250" i="20"/>
  <c r="AZ251" i="20"/>
  <c r="AZ252" i="20"/>
  <c r="AZ253" i="20"/>
  <c r="AZ254" i="20"/>
  <c r="AZ255" i="20"/>
  <c r="AZ256" i="20"/>
  <c r="AZ257" i="20"/>
  <c r="AZ258" i="20"/>
  <c r="AZ259" i="20"/>
  <c r="AZ260" i="20"/>
  <c r="AZ261" i="20"/>
  <c r="AZ262" i="20"/>
  <c r="AZ263" i="20"/>
  <c r="AZ264" i="20"/>
  <c r="AZ265" i="20"/>
  <c r="AZ266" i="20"/>
  <c r="AZ267" i="20"/>
  <c r="AZ268" i="20"/>
  <c r="AZ269" i="20"/>
  <c r="AZ270" i="20"/>
  <c r="AZ271" i="20"/>
  <c r="AZ272" i="20"/>
  <c r="AZ273" i="20"/>
  <c r="AZ274" i="20"/>
  <c r="AZ275" i="20"/>
  <c r="AZ276" i="20"/>
  <c r="AZ277" i="20"/>
  <c r="AZ278" i="20"/>
  <c r="AZ279" i="20"/>
  <c r="AZ280" i="20"/>
  <c r="AZ281" i="20"/>
  <c r="AZ282" i="20"/>
  <c r="AZ283" i="20"/>
  <c r="AZ284" i="20"/>
  <c r="AZ285" i="20"/>
  <c r="AZ286" i="20"/>
  <c r="AZ287" i="20"/>
  <c r="AZ288" i="20"/>
  <c r="AZ289" i="20"/>
  <c r="AZ290" i="20"/>
  <c r="AZ291" i="20"/>
  <c r="AZ292" i="20"/>
  <c r="AZ293" i="20"/>
  <c r="AZ294" i="20"/>
  <c r="AZ295" i="20"/>
  <c r="AZ296" i="20"/>
  <c r="AZ297" i="20"/>
  <c r="AZ298" i="20"/>
  <c r="AZ299" i="20"/>
  <c r="AZ300" i="20"/>
  <c r="AZ301" i="20"/>
  <c r="AZ302" i="20"/>
  <c r="AZ303" i="20"/>
  <c r="AZ304" i="20"/>
  <c r="AZ305" i="20"/>
  <c r="AZ306" i="20"/>
  <c r="AZ307" i="20"/>
  <c r="AZ308" i="20"/>
  <c r="AZ309" i="20"/>
  <c r="AZ310" i="20"/>
  <c r="AZ311" i="20"/>
  <c r="AZ312" i="20"/>
  <c r="AZ313" i="20"/>
  <c r="AZ314" i="20"/>
  <c r="AZ315" i="20"/>
  <c r="AZ316" i="20"/>
  <c r="AZ317" i="20"/>
  <c r="AZ318" i="20"/>
  <c r="AZ319" i="20"/>
  <c r="AZ320" i="20"/>
  <c r="AZ321" i="20"/>
  <c r="AZ322" i="20"/>
  <c r="AZ323" i="20"/>
  <c r="AZ324" i="20"/>
  <c r="AZ325" i="20"/>
  <c r="AZ326" i="20"/>
  <c r="AZ327" i="20"/>
  <c r="AZ328" i="20"/>
  <c r="AZ329" i="20"/>
  <c r="AZ330" i="20"/>
  <c r="AZ331" i="20"/>
  <c r="AZ332" i="20"/>
  <c r="AZ333" i="20"/>
  <c r="AZ334" i="20"/>
  <c r="AZ335" i="20"/>
  <c r="AZ336" i="20"/>
  <c r="AZ337" i="20"/>
  <c r="AZ338" i="20"/>
  <c r="AZ339" i="20"/>
  <c r="AZ340" i="20"/>
  <c r="AZ341" i="20"/>
  <c r="AZ342" i="20"/>
  <c r="AZ343" i="20"/>
  <c r="AZ344" i="20"/>
  <c r="AZ345" i="20"/>
  <c r="AZ346" i="20"/>
  <c r="AZ347" i="20"/>
  <c r="AZ348" i="20"/>
  <c r="AZ349" i="20"/>
  <c r="AZ350" i="20"/>
  <c r="AZ351" i="20"/>
  <c r="AZ352" i="20"/>
  <c r="AZ353" i="20"/>
  <c r="AZ354" i="20"/>
  <c r="AZ355" i="20"/>
  <c r="AZ356" i="20"/>
  <c r="AZ357" i="20"/>
  <c r="AZ358" i="20"/>
  <c r="AZ359" i="20"/>
  <c r="AZ360" i="20"/>
  <c r="AZ361" i="20"/>
  <c r="AZ362" i="20"/>
  <c r="AZ363" i="20"/>
  <c r="AZ364" i="20"/>
  <c r="AZ365" i="20"/>
  <c r="AZ366" i="20"/>
  <c r="AZ367" i="20"/>
  <c r="AZ368" i="20"/>
  <c r="AZ369" i="20"/>
  <c r="AZ370" i="20"/>
  <c r="AZ371" i="20"/>
  <c r="AZ372" i="20"/>
  <c r="AZ373" i="20"/>
  <c r="AZ374" i="20"/>
  <c r="AZ375" i="20"/>
  <c r="AZ376" i="20"/>
  <c r="AZ377" i="20"/>
  <c r="AZ378" i="20"/>
  <c r="AZ379" i="20"/>
  <c r="AZ380" i="20"/>
  <c r="AZ381" i="20"/>
  <c r="AZ382" i="20"/>
  <c r="AZ383" i="20"/>
  <c r="AZ384" i="20"/>
  <c r="AZ385" i="20"/>
  <c r="AZ386" i="20"/>
  <c r="AZ387" i="20"/>
  <c r="AZ388" i="20"/>
  <c r="AZ389" i="20"/>
  <c r="AZ390" i="20"/>
  <c r="AZ391" i="20"/>
  <c r="AZ392" i="20"/>
  <c r="AZ393" i="20"/>
  <c r="AZ394" i="20"/>
  <c r="AZ395" i="20"/>
  <c r="AZ396" i="20"/>
  <c r="AZ397" i="20"/>
  <c r="AZ398" i="20"/>
  <c r="AZ399" i="20"/>
  <c r="AZ400" i="20"/>
  <c r="AZ401" i="20"/>
  <c r="AZ402" i="20"/>
  <c r="AZ403" i="20"/>
  <c r="AZ404" i="20"/>
  <c r="AZ405" i="20"/>
  <c r="AZ406" i="20"/>
  <c r="AZ407" i="20"/>
  <c r="AZ408" i="20"/>
  <c r="AZ409" i="20"/>
  <c r="AZ410" i="20"/>
  <c r="AZ411" i="20"/>
  <c r="AZ412" i="20"/>
  <c r="AZ413" i="20"/>
  <c r="AZ414" i="20"/>
  <c r="AZ415" i="20"/>
  <c r="AZ416" i="20"/>
  <c r="AZ417" i="20"/>
  <c r="AZ418" i="20"/>
  <c r="AZ419" i="20"/>
  <c r="AZ420" i="20"/>
  <c r="AZ421" i="20"/>
  <c r="AZ422" i="20"/>
  <c r="AZ423" i="20"/>
  <c r="AZ424" i="20"/>
  <c r="AZ425" i="20"/>
  <c r="AZ426" i="20"/>
  <c r="AZ427" i="20"/>
  <c r="AZ428" i="20"/>
  <c r="AZ429" i="20"/>
  <c r="AZ430" i="20"/>
  <c r="AZ431" i="20"/>
  <c r="AZ432" i="20"/>
  <c r="AZ433" i="20"/>
  <c r="AZ434" i="20"/>
  <c r="AZ435" i="20"/>
  <c r="AZ436" i="20"/>
  <c r="AZ437" i="20"/>
  <c r="AZ438" i="20"/>
  <c r="AZ439" i="20"/>
  <c r="AZ440" i="20"/>
  <c r="AZ441" i="20"/>
  <c r="AZ442" i="20"/>
  <c r="AZ443" i="20"/>
  <c r="AZ444" i="20"/>
  <c r="AZ445" i="20"/>
  <c r="AZ446" i="20"/>
  <c r="AZ447" i="20"/>
  <c r="AZ448" i="20"/>
  <c r="AZ449" i="20"/>
  <c r="AZ450" i="20"/>
  <c r="AZ451" i="20"/>
  <c r="AZ452" i="20"/>
  <c r="AZ453" i="20"/>
  <c r="AZ454" i="20"/>
  <c r="AZ455" i="20"/>
  <c r="AZ456" i="20"/>
  <c r="AZ457" i="20"/>
  <c r="AZ458" i="20"/>
  <c r="AZ459" i="20"/>
  <c r="AZ460" i="20"/>
  <c r="AZ461" i="20"/>
  <c r="AZ462" i="20"/>
  <c r="AZ463" i="20"/>
  <c r="AZ464" i="20"/>
  <c r="AZ465" i="20"/>
  <c r="AZ466" i="20"/>
  <c r="AZ467" i="20"/>
  <c r="AZ468" i="20"/>
  <c r="AZ469" i="20"/>
  <c r="AZ470" i="20"/>
  <c r="AZ471" i="20"/>
  <c r="AZ472" i="20"/>
  <c r="AZ473" i="20"/>
  <c r="AZ474" i="20"/>
  <c r="AZ475" i="20"/>
  <c r="AZ476" i="20"/>
  <c r="AZ477" i="20"/>
  <c r="AZ478" i="20"/>
  <c r="AZ479" i="20"/>
  <c r="AZ480" i="20"/>
  <c r="AZ481" i="20"/>
  <c r="AZ482" i="20"/>
  <c r="AZ483" i="20"/>
  <c r="AZ484" i="20"/>
  <c r="AZ485" i="20"/>
  <c r="AZ486" i="20"/>
  <c r="AZ487" i="20"/>
  <c r="AZ488" i="20"/>
  <c r="AZ489" i="20"/>
  <c r="AZ490" i="20"/>
  <c r="AZ491" i="20"/>
  <c r="AZ492" i="20"/>
  <c r="AZ493" i="20"/>
  <c r="AZ494" i="20"/>
  <c r="AZ495" i="20"/>
  <c r="AZ496" i="20"/>
  <c r="AZ497" i="20"/>
  <c r="AZ498" i="20"/>
  <c r="AZ499" i="20"/>
  <c r="AZ500" i="20"/>
  <c r="AZ501" i="20"/>
  <c r="AZ502" i="20"/>
  <c r="AZ503" i="20"/>
  <c r="AZ504" i="20"/>
  <c r="AZ505" i="20"/>
  <c r="AZ506" i="20"/>
  <c r="AZ507" i="20"/>
  <c r="AZ508" i="20"/>
  <c r="AZ509" i="20"/>
  <c r="AZ510" i="20"/>
  <c r="AZ511" i="20"/>
  <c r="AZ512" i="20"/>
  <c r="AZ513" i="20"/>
  <c r="AZ514" i="20"/>
  <c r="AZ515" i="20"/>
  <c r="AZ516" i="20"/>
  <c r="AZ517" i="20"/>
  <c r="AZ518" i="20"/>
  <c r="AZ519" i="20"/>
  <c r="AZ520" i="20"/>
  <c r="AZ521" i="20"/>
  <c r="AZ522" i="20"/>
  <c r="AZ523" i="20"/>
  <c r="AZ524" i="20"/>
  <c r="AZ525" i="20"/>
  <c r="AZ526" i="20"/>
  <c r="AZ527" i="20"/>
  <c r="AZ528" i="20"/>
  <c r="AZ529" i="20"/>
  <c r="AZ530" i="20"/>
  <c r="AZ531" i="20"/>
  <c r="AZ532" i="20"/>
  <c r="AZ533" i="20"/>
  <c r="AZ534" i="20"/>
  <c r="AZ535" i="20"/>
  <c r="AZ536" i="20"/>
  <c r="AZ537" i="20"/>
  <c r="AZ538" i="20"/>
  <c r="AZ539" i="20"/>
  <c r="AZ540" i="20"/>
  <c r="AZ541" i="20"/>
  <c r="AZ542" i="20"/>
  <c r="AZ543" i="20"/>
  <c r="AZ544" i="20"/>
  <c r="AZ545" i="20"/>
  <c r="AZ546" i="20"/>
  <c r="AZ547" i="20"/>
  <c r="AZ548" i="20"/>
  <c r="AZ549" i="20"/>
  <c r="AZ550" i="20"/>
  <c r="AZ551" i="20"/>
  <c r="AZ552" i="20"/>
  <c r="AZ553" i="20"/>
  <c r="AZ554" i="20"/>
  <c r="AZ555" i="20"/>
  <c r="AZ556" i="20"/>
  <c r="AZ557" i="20"/>
  <c r="AZ558" i="20"/>
  <c r="AZ559" i="20"/>
  <c r="AZ560" i="20"/>
  <c r="AZ561" i="20"/>
  <c r="AZ562" i="20"/>
  <c r="AZ563" i="20"/>
  <c r="AZ564" i="20"/>
  <c r="AZ565" i="20"/>
  <c r="AY2" i="20"/>
  <c r="AY3" i="20"/>
  <c r="AY4" i="20"/>
  <c r="AY5" i="20"/>
  <c r="AY6" i="20"/>
  <c r="AY7" i="20"/>
  <c r="AY8" i="20"/>
  <c r="AY9" i="20"/>
  <c r="AY10" i="20"/>
  <c r="AY11" i="20"/>
  <c r="AY12" i="20"/>
  <c r="AY13" i="20"/>
  <c r="AY14" i="20"/>
  <c r="AY15" i="20"/>
  <c r="AY16" i="20"/>
  <c r="AY17" i="20"/>
  <c r="AY18" i="20"/>
  <c r="AY19" i="20"/>
  <c r="AY20" i="20"/>
  <c r="AY21" i="20"/>
  <c r="AY22" i="20"/>
  <c r="AY23" i="20"/>
  <c r="AY24" i="20"/>
  <c r="AY25" i="20"/>
  <c r="AY26" i="20"/>
  <c r="AY27" i="20"/>
  <c r="AY28" i="20"/>
  <c r="AY29" i="20"/>
  <c r="AY30" i="20"/>
  <c r="AY31" i="20"/>
  <c r="AY32" i="20"/>
  <c r="AY33" i="20"/>
  <c r="AY34" i="20"/>
  <c r="AY35" i="20"/>
  <c r="AY36" i="20"/>
  <c r="AY37" i="20"/>
  <c r="AY38" i="20"/>
  <c r="AY39" i="20"/>
  <c r="AY40" i="20"/>
  <c r="AY41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Y75" i="20"/>
  <c r="AY76" i="20"/>
  <c r="AY77" i="20"/>
  <c r="AY78" i="20"/>
  <c r="AY79" i="20"/>
  <c r="AY80" i="20"/>
  <c r="AY81" i="20"/>
  <c r="AY82" i="20"/>
  <c r="AY83" i="20"/>
  <c r="AY84" i="20"/>
  <c r="AY85" i="20"/>
  <c r="AY86" i="20"/>
  <c r="AY87" i="20"/>
  <c r="AY88" i="20"/>
  <c r="AY89" i="20"/>
  <c r="AY90" i="20"/>
  <c r="AY91" i="20"/>
  <c r="AY92" i="20"/>
  <c r="AY93" i="20"/>
  <c r="AY94" i="20"/>
  <c r="AY95" i="20"/>
  <c r="AY96" i="20"/>
  <c r="AY97" i="20"/>
  <c r="AY98" i="20"/>
  <c r="AY99" i="20"/>
  <c r="AY100" i="20"/>
  <c r="AY101" i="20"/>
  <c r="AY102" i="20"/>
  <c r="AY103" i="20"/>
  <c r="AY104" i="20"/>
  <c r="AY105" i="20"/>
  <c r="AY106" i="20"/>
  <c r="AY107" i="20"/>
  <c r="AY108" i="20"/>
  <c r="AY109" i="20"/>
  <c r="AY110" i="20"/>
  <c r="AY111" i="20"/>
  <c r="AY112" i="20"/>
  <c r="AY113" i="20"/>
  <c r="AY114" i="20"/>
  <c r="AY115" i="20"/>
  <c r="AY116" i="20"/>
  <c r="AY117" i="20"/>
  <c r="AY118" i="20"/>
  <c r="AY119" i="20"/>
  <c r="AY120" i="20"/>
  <c r="AY121" i="20"/>
  <c r="AY122" i="20"/>
  <c r="AY123" i="20"/>
  <c r="AY124" i="20"/>
  <c r="AY125" i="20"/>
  <c r="AY126" i="20"/>
  <c r="AY127" i="20"/>
  <c r="AY128" i="20"/>
  <c r="AY129" i="20"/>
  <c r="AY130" i="20"/>
  <c r="AY131" i="20"/>
  <c r="AY132" i="20"/>
  <c r="AY133" i="20"/>
  <c r="AY134" i="20"/>
  <c r="AY135" i="20"/>
  <c r="AY136" i="20"/>
  <c r="AY137" i="20"/>
  <c r="AY138" i="20"/>
  <c r="AY139" i="20"/>
  <c r="AY140" i="20"/>
  <c r="AY141" i="20"/>
  <c r="AY142" i="20"/>
  <c r="AY143" i="20"/>
  <c r="AY144" i="20"/>
  <c r="AY145" i="20"/>
  <c r="AY146" i="20"/>
  <c r="AY147" i="20"/>
  <c r="AY148" i="20"/>
  <c r="AY149" i="20"/>
  <c r="AY150" i="20"/>
  <c r="AY151" i="20"/>
  <c r="AY152" i="20"/>
  <c r="AY153" i="20"/>
  <c r="AY154" i="20"/>
  <c r="AY155" i="20"/>
  <c r="AY156" i="20"/>
  <c r="AY157" i="20"/>
  <c r="AY158" i="20"/>
  <c r="AY159" i="20"/>
  <c r="AY160" i="20"/>
  <c r="AY161" i="20"/>
  <c r="AY162" i="20"/>
  <c r="AY163" i="20"/>
  <c r="AY164" i="20"/>
  <c r="AY165" i="20"/>
  <c r="AY166" i="20"/>
  <c r="AY167" i="20"/>
  <c r="AY168" i="20"/>
  <c r="AY169" i="20"/>
  <c r="AY170" i="20"/>
  <c r="AY171" i="20"/>
  <c r="AY172" i="20"/>
  <c r="AY173" i="20"/>
  <c r="AY174" i="20"/>
  <c r="AY175" i="20"/>
  <c r="AY176" i="20"/>
  <c r="AY177" i="20"/>
  <c r="AY178" i="20"/>
  <c r="AY179" i="20"/>
  <c r="AY180" i="20"/>
  <c r="AY181" i="20"/>
  <c r="AY182" i="20"/>
  <c r="AY183" i="20"/>
  <c r="AY184" i="20"/>
  <c r="AY185" i="20"/>
  <c r="AY186" i="20"/>
  <c r="AY187" i="20"/>
  <c r="AY188" i="20"/>
  <c r="AY189" i="20"/>
  <c r="AY190" i="20"/>
  <c r="AY191" i="20"/>
  <c r="AY192" i="20"/>
  <c r="AY193" i="20"/>
  <c r="AY194" i="20"/>
  <c r="AY195" i="20"/>
  <c r="AY196" i="20"/>
  <c r="AY197" i="20"/>
  <c r="AY198" i="20"/>
  <c r="AY199" i="20"/>
  <c r="AY200" i="20"/>
  <c r="AY201" i="20"/>
  <c r="AY202" i="20"/>
  <c r="AY203" i="20"/>
  <c r="AY204" i="20"/>
  <c r="AY205" i="20"/>
  <c r="AY206" i="20"/>
  <c r="AY207" i="20"/>
  <c r="AY208" i="20"/>
  <c r="AY209" i="20"/>
  <c r="AY210" i="20"/>
  <c r="AY211" i="20"/>
  <c r="AY212" i="20"/>
  <c r="AY213" i="20"/>
  <c r="AY214" i="20"/>
  <c r="AY215" i="20"/>
  <c r="AY216" i="20"/>
  <c r="AY217" i="20"/>
  <c r="AY218" i="20"/>
  <c r="AY219" i="20"/>
  <c r="AY220" i="20"/>
  <c r="AY221" i="20"/>
  <c r="AY222" i="20"/>
  <c r="AY223" i="20"/>
  <c r="AY224" i="20"/>
  <c r="AY225" i="20"/>
  <c r="AY226" i="20"/>
  <c r="AY227" i="20"/>
  <c r="AY228" i="20"/>
  <c r="AY229" i="20"/>
  <c r="AY230" i="20"/>
  <c r="AY231" i="20"/>
  <c r="AY232" i="20"/>
  <c r="AY233" i="20"/>
  <c r="AY234" i="20"/>
  <c r="AY235" i="20"/>
  <c r="AY236" i="20"/>
  <c r="AY237" i="20"/>
  <c r="AY238" i="20"/>
  <c r="AY239" i="20"/>
  <c r="AY240" i="20"/>
  <c r="AY241" i="20"/>
  <c r="AY242" i="20"/>
  <c r="AY243" i="20"/>
  <c r="AY244" i="20"/>
  <c r="AY245" i="20"/>
  <c r="AY246" i="20"/>
  <c r="AY247" i="20"/>
  <c r="AY248" i="20"/>
  <c r="AY249" i="20"/>
  <c r="AY250" i="20"/>
  <c r="AY251" i="20"/>
  <c r="AY252" i="20"/>
  <c r="AY253" i="20"/>
  <c r="AY254" i="20"/>
  <c r="AY255" i="20"/>
  <c r="AY256" i="20"/>
  <c r="AY257" i="20"/>
  <c r="AY258" i="20"/>
  <c r="AY259" i="20"/>
  <c r="AY260" i="20"/>
  <c r="AY261" i="20"/>
  <c r="AY262" i="20"/>
  <c r="AY263" i="20"/>
  <c r="AY264" i="20"/>
  <c r="AY265" i="20"/>
  <c r="AY266" i="20"/>
  <c r="AY267" i="20"/>
  <c r="AY268" i="20"/>
  <c r="AY269" i="20"/>
  <c r="AY270" i="20"/>
  <c r="AY271" i="20"/>
  <c r="AY272" i="20"/>
  <c r="AY273" i="20"/>
  <c r="AY274" i="20"/>
  <c r="AY275" i="20"/>
  <c r="AY276" i="20"/>
  <c r="AY277" i="20"/>
  <c r="AY278" i="20"/>
  <c r="AY279" i="20"/>
  <c r="AY280" i="20"/>
  <c r="AY281" i="20"/>
  <c r="AY282" i="20"/>
  <c r="AY283" i="20"/>
  <c r="AY284" i="20"/>
  <c r="AY285" i="20"/>
  <c r="AY286" i="20"/>
  <c r="AY287" i="20"/>
  <c r="AY288" i="20"/>
  <c r="AY289" i="20"/>
  <c r="AY290" i="20"/>
  <c r="AY291" i="20"/>
  <c r="AY292" i="20"/>
  <c r="AY293" i="20"/>
  <c r="AY294" i="20"/>
  <c r="AY295" i="20"/>
  <c r="AY296" i="20"/>
  <c r="AY297" i="20"/>
  <c r="AY298" i="20"/>
  <c r="AY299" i="20"/>
  <c r="AY300" i="20"/>
  <c r="AY301" i="20"/>
  <c r="AY302" i="20"/>
  <c r="AY303" i="20"/>
  <c r="AY304" i="20"/>
  <c r="AY305" i="20"/>
  <c r="AY306" i="20"/>
  <c r="AY307" i="20"/>
  <c r="AY308" i="20"/>
  <c r="AY309" i="20"/>
  <c r="AY310" i="20"/>
  <c r="AY311" i="20"/>
  <c r="AY312" i="20"/>
  <c r="AY313" i="20"/>
  <c r="AY314" i="20"/>
  <c r="AY315" i="20"/>
  <c r="AY316" i="20"/>
  <c r="AY317" i="20"/>
  <c r="AY318" i="20"/>
  <c r="AY319" i="20"/>
  <c r="AY320" i="20"/>
  <c r="AY321" i="20"/>
  <c r="AY322" i="20"/>
  <c r="AY323" i="20"/>
  <c r="AY324" i="20"/>
  <c r="AY325" i="20"/>
  <c r="AY326" i="20"/>
  <c r="AY327" i="20"/>
  <c r="AY328" i="20"/>
  <c r="AY329" i="20"/>
  <c r="AY330" i="20"/>
  <c r="AY331" i="20"/>
  <c r="AY332" i="20"/>
  <c r="AY333" i="20"/>
  <c r="AY334" i="20"/>
  <c r="AY335" i="20"/>
  <c r="AY336" i="20"/>
  <c r="AY337" i="20"/>
  <c r="AY338" i="20"/>
  <c r="AY339" i="20"/>
  <c r="AY340" i="20"/>
  <c r="AY341" i="20"/>
  <c r="AY342" i="20"/>
  <c r="AY343" i="20"/>
  <c r="AY344" i="20"/>
  <c r="AY345" i="20"/>
  <c r="AY346" i="20"/>
  <c r="AY347" i="20"/>
  <c r="AY348" i="20"/>
  <c r="AY349" i="20"/>
  <c r="AY350" i="20"/>
  <c r="AY351" i="20"/>
  <c r="AY352" i="20"/>
  <c r="AY353" i="20"/>
  <c r="AY354" i="20"/>
  <c r="AY355" i="20"/>
  <c r="AY356" i="20"/>
  <c r="AY357" i="20"/>
  <c r="AY358" i="20"/>
  <c r="AY359" i="20"/>
  <c r="AY360" i="20"/>
  <c r="AY361" i="20"/>
  <c r="AY362" i="20"/>
  <c r="AY363" i="20"/>
  <c r="AY364" i="20"/>
  <c r="AY365" i="20"/>
  <c r="AY366" i="20"/>
  <c r="AY367" i="20"/>
  <c r="AY368" i="20"/>
  <c r="AY369" i="20"/>
  <c r="AY370" i="20"/>
  <c r="AY371" i="20"/>
  <c r="AY372" i="20"/>
  <c r="AY373" i="20"/>
  <c r="AY374" i="20"/>
  <c r="AY375" i="20"/>
  <c r="AY376" i="20"/>
  <c r="AY377" i="20"/>
  <c r="AY378" i="20"/>
  <c r="AY379" i="20"/>
  <c r="AY380" i="20"/>
  <c r="AY381" i="20"/>
  <c r="AY382" i="20"/>
  <c r="AY383" i="20"/>
  <c r="AY384" i="20"/>
  <c r="AY385" i="20"/>
  <c r="AY386" i="20"/>
  <c r="AY387" i="20"/>
  <c r="AY388" i="20"/>
  <c r="AY389" i="20"/>
  <c r="AY390" i="20"/>
  <c r="AY391" i="20"/>
  <c r="AY392" i="20"/>
  <c r="AY393" i="20"/>
  <c r="AY394" i="20"/>
  <c r="AY395" i="20"/>
  <c r="AY396" i="20"/>
  <c r="AY397" i="20"/>
  <c r="AY398" i="20"/>
  <c r="AY399" i="20"/>
  <c r="AY400" i="20"/>
  <c r="AY401" i="20"/>
  <c r="AY402" i="20"/>
  <c r="AY403" i="20"/>
  <c r="AY404" i="20"/>
  <c r="AY405" i="20"/>
  <c r="AY406" i="20"/>
  <c r="AY407" i="20"/>
  <c r="AY408" i="20"/>
  <c r="AY409" i="20"/>
  <c r="AY410" i="20"/>
  <c r="AY411" i="20"/>
  <c r="AY412" i="20"/>
  <c r="AY413" i="20"/>
  <c r="AY414" i="20"/>
  <c r="AY415" i="20"/>
  <c r="AY416" i="20"/>
  <c r="AY417" i="20"/>
  <c r="AY418" i="20"/>
  <c r="AY419" i="20"/>
  <c r="AY420" i="20"/>
  <c r="AY421" i="20"/>
  <c r="AY422" i="20"/>
  <c r="AY423" i="20"/>
  <c r="AY424" i="20"/>
  <c r="AY425" i="20"/>
  <c r="AY426" i="20"/>
  <c r="AY427" i="20"/>
  <c r="AY428" i="20"/>
  <c r="AY429" i="20"/>
  <c r="AY430" i="20"/>
  <c r="AY431" i="20"/>
  <c r="AY432" i="20"/>
  <c r="AY433" i="20"/>
  <c r="AY434" i="20"/>
  <c r="AY435" i="20"/>
  <c r="AY436" i="20"/>
  <c r="AY437" i="20"/>
  <c r="AY438" i="20"/>
  <c r="AY439" i="20"/>
  <c r="AY440" i="20"/>
  <c r="AY441" i="20"/>
  <c r="AY442" i="20"/>
  <c r="AY443" i="20"/>
  <c r="AY444" i="20"/>
  <c r="AY445" i="20"/>
  <c r="AY446" i="20"/>
  <c r="AY447" i="20"/>
  <c r="AY448" i="20"/>
  <c r="AY449" i="20"/>
  <c r="AY450" i="20"/>
  <c r="AY451" i="20"/>
  <c r="AY452" i="20"/>
  <c r="AY453" i="20"/>
  <c r="AY454" i="20"/>
  <c r="AY455" i="20"/>
  <c r="AY456" i="20"/>
  <c r="AY457" i="20"/>
  <c r="AY458" i="20"/>
  <c r="AY459" i="20"/>
  <c r="AY460" i="20"/>
  <c r="AY461" i="20"/>
  <c r="AY462" i="20"/>
  <c r="AY463" i="20"/>
  <c r="AY464" i="20"/>
  <c r="AY465" i="20"/>
  <c r="AY466" i="20"/>
  <c r="AY467" i="20"/>
  <c r="AY468" i="20"/>
  <c r="AY469" i="20"/>
  <c r="AY470" i="20"/>
  <c r="AY471" i="20"/>
  <c r="AY472" i="20"/>
  <c r="AY473" i="20"/>
  <c r="AY474" i="20"/>
  <c r="AY475" i="20"/>
  <c r="AY476" i="20"/>
  <c r="AY477" i="20"/>
  <c r="AY478" i="20"/>
  <c r="AY479" i="20"/>
  <c r="AY480" i="20"/>
  <c r="AY481" i="20"/>
  <c r="AY482" i="20"/>
  <c r="AY483" i="20"/>
  <c r="AY484" i="20"/>
  <c r="AY485" i="20"/>
  <c r="AY486" i="20"/>
  <c r="AY487" i="20"/>
  <c r="AY488" i="20"/>
  <c r="AY489" i="20"/>
  <c r="AY490" i="20"/>
  <c r="AY491" i="20"/>
  <c r="AY492" i="20"/>
  <c r="AY493" i="20"/>
  <c r="AY494" i="20"/>
  <c r="AY495" i="20"/>
  <c r="AY496" i="20"/>
  <c r="AY497" i="20"/>
  <c r="AY498" i="20"/>
  <c r="AY499" i="20"/>
  <c r="AY500" i="20"/>
  <c r="AY501" i="20"/>
  <c r="AY502" i="20"/>
  <c r="AY503" i="20"/>
  <c r="AY504" i="20"/>
  <c r="AY505" i="20"/>
  <c r="AY506" i="20"/>
  <c r="AY507" i="20"/>
  <c r="AY508" i="20"/>
  <c r="AY509" i="20"/>
  <c r="AY510" i="20"/>
  <c r="AY511" i="20"/>
  <c r="AY512" i="20"/>
  <c r="AY513" i="20"/>
  <c r="AY514" i="20"/>
  <c r="AY515" i="20"/>
  <c r="AY516" i="20"/>
  <c r="AY517" i="20"/>
  <c r="AY518" i="20"/>
  <c r="AY519" i="20"/>
  <c r="AY520" i="20"/>
  <c r="AY521" i="20"/>
  <c r="AY522" i="20"/>
  <c r="AY523" i="20"/>
  <c r="AY524" i="20"/>
  <c r="AY525" i="20"/>
  <c r="AY526" i="20"/>
  <c r="AY527" i="20"/>
  <c r="AY528" i="20"/>
  <c r="AY529" i="20"/>
  <c r="AY530" i="20"/>
  <c r="AY531" i="20"/>
  <c r="AY532" i="20"/>
  <c r="AY533" i="20"/>
  <c r="AY534" i="20"/>
  <c r="AY535" i="20"/>
  <c r="AY536" i="20"/>
  <c r="AY537" i="20"/>
  <c r="AY538" i="20"/>
  <c r="AY539" i="20"/>
  <c r="AY540" i="20"/>
  <c r="AY541" i="20"/>
  <c r="AY542" i="20"/>
  <c r="AY543" i="20"/>
  <c r="AY544" i="20"/>
  <c r="AY545" i="20"/>
  <c r="AY546" i="20"/>
  <c r="AY547" i="20"/>
  <c r="AY548" i="20"/>
  <c r="AY549" i="20"/>
  <c r="AY550" i="20"/>
  <c r="AY551" i="20"/>
  <c r="AY552" i="20"/>
  <c r="AY553" i="20"/>
  <c r="AY554" i="20"/>
  <c r="AY555" i="20"/>
  <c r="AY556" i="20"/>
  <c r="AY557" i="20"/>
  <c r="AY558" i="20"/>
  <c r="AY559" i="20"/>
  <c r="AY560" i="20"/>
  <c r="AY561" i="20"/>
  <c r="AY562" i="20"/>
  <c r="AY563" i="20"/>
  <c r="AY564" i="20"/>
  <c r="AY565" i="20"/>
  <c r="AX2" i="20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W2" i="20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4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V2" i="20"/>
  <c r="AV3" i="20"/>
  <c r="AV4" i="20"/>
  <c r="AV5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V76" i="20"/>
  <c r="AV77" i="20"/>
  <c r="AV78" i="20"/>
  <c r="AV79" i="20"/>
  <c r="AV80" i="20"/>
  <c r="AV81" i="20"/>
  <c r="AV82" i="20"/>
  <c r="AV83" i="20"/>
  <c r="AV84" i="20"/>
  <c r="AV85" i="20"/>
  <c r="AV86" i="20"/>
  <c r="AV87" i="20"/>
  <c r="AV88" i="20"/>
  <c r="AV89" i="20"/>
  <c r="AV90" i="20"/>
  <c r="AV91" i="20"/>
  <c r="AV92" i="20"/>
  <c r="AV93" i="20"/>
  <c r="AV94" i="20"/>
  <c r="AV95" i="20"/>
  <c r="AV96" i="20"/>
  <c r="AV97" i="20"/>
  <c r="AV98" i="20"/>
  <c r="AV99" i="20"/>
  <c r="AV100" i="20"/>
  <c r="AV101" i="20"/>
  <c r="AV102" i="20"/>
  <c r="AV103" i="20"/>
  <c r="AV104" i="20"/>
  <c r="AV105" i="20"/>
  <c r="AV106" i="20"/>
  <c r="AV107" i="20"/>
  <c r="AV108" i="20"/>
  <c r="AV109" i="20"/>
  <c r="AV110" i="20"/>
  <c r="AV111" i="20"/>
  <c r="AV112" i="20"/>
  <c r="AV113" i="20"/>
  <c r="AV114" i="20"/>
  <c r="AV115" i="20"/>
  <c r="AV116" i="20"/>
  <c r="AV117" i="20"/>
  <c r="AV118" i="20"/>
  <c r="AV119" i="20"/>
  <c r="AV120" i="20"/>
  <c r="AV121" i="20"/>
  <c r="AV122" i="20"/>
  <c r="AV123" i="20"/>
  <c r="AV124" i="20"/>
  <c r="AV125" i="20"/>
  <c r="AV126" i="20"/>
  <c r="AV127" i="20"/>
  <c r="AV128" i="20"/>
  <c r="AV129" i="20"/>
  <c r="AV130" i="20"/>
  <c r="AV131" i="20"/>
  <c r="AV132" i="20"/>
  <c r="AV133" i="20"/>
  <c r="AV134" i="20"/>
  <c r="AV135" i="20"/>
  <c r="AV136" i="20"/>
  <c r="AV137" i="20"/>
  <c r="AV138" i="20"/>
  <c r="AV139" i="20"/>
  <c r="AV140" i="20"/>
  <c r="AV141" i="20"/>
  <c r="AV142" i="20"/>
  <c r="AV143" i="20"/>
  <c r="AV144" i="20"/>
  <c r="AV145" i="20"/>
  <c r="AV146" i="20"/>
  <c r="AV147" i="20"/>
  <c r="AV148" i="20"/>
  <c r="AV149" i="20"/>
  <c r="AV150" i="20"/>
  <c r="AV151" i="20"/>
  <c r="AV152" i="20"/>
  <c r="AV153" i="20"/>
  <c r="AV154" i="20"/>
  <c r="AV155" i="20"/>
  <c r="AV156" i="20"/>
  <c r="AV157" i="20"/>
  <c r="AV158" i="20"/>
  <c r="AV159" i="20"/>
  <c r="AV160" i="20"/>
  <c r="AV161" i="20"/>
  <c r="AV162" i="20"/>
  <c r="AV163" i="20"/>
  <c r="AV164" i="20"/>
  <c r="AV165" i="20"/>
  <c r="AV166" i="20"/>
  <c r="AV167" i="20"/>
  <c r="AV168" i="20"/>
  <c r="AV169" i="20"/>
  <c r="AV170" i="20"/>
  <c r="AV171" i="20"/>
  <c r="AV172" i="20"/>
  <c r="AV173" i="20"/>
  <c r="AV174" i="20"/>
  <c r="AV175" i="20"/>
  <c r="AV176" i="20"/>
  <c r="AV177" i="20"/>
  <c r="AV178" i="20"/>
  <c r="AV179" i="20"/>
  <c r="AV180" i="20"/>
  <c r="AV181" i="20"/>
  <c r="AV182" i="20"/>
  <c r="AV183" i="20"/>
  <c r="AV184" i="20"/>
  <c r="AV185" i="20"/>
  <c r="AV186" i="20"/>
  <c r="AV187" i="20"/>
  <c r="AV188" i="20"/>
  <c r="AV189" i="20"/>
  <c r="AV190" i="20"/>
  <c r="AV191" i="20"/>
  <c r="AV192" i="20"/>
  <c r="AV193" i="20"/>
  <c r="AV194" i="20"/>
  <c r="AV195" i="20"/>
  <c r="AV196" i="20"/>
  <c r="AV197" i="20"/>
  <c r="AV198" i="20"/>
  <c r="AV199" i="20"/>
  <c r="AV200" i="20"/>
  <c r="AV201" i="20"/>
  <c r="AV202" i="20"/>
  <c r="AV203" i="20"/>
  <c r="AV204" i="20"/>
  <c r="AV205" i="20"/>
  <c r="AV206" i="20"/>
  <c r="AV207" i="20"/>
  <c r="AV208" i="20"/>
  <c r="AV209" i="20"/>
  <c r="AV210" i="20"/>
  <c r="AV211" i="20"/>
  <c r="AV212" i="20"/>
  <c r="AV213" i="20"/>
  <c r="AV214" i="20"/>
  <c r="AV215" i="20"/>
  <c r="AV216" i="20"/>
  <c r="AV217" i="20"/>
  <c r="AV218" i="20"/>
  <c r="AV219" i="20"/>
  <c r="AV220" i="20"/>
  <c r="AV221" i="20"/>
  <c r="AV222" i="20"/>
  <c r="AV223" i="20"/>
  <c r="AV224" i="20"/>
  <c r="AV225" i="20"/>
  <c r="AV226" i="20"/>
  <c r="AV227" i="20"/>
  <c r="AV228" i="20"/>
  <c r="AV229" i="20"/>
  <c r="AV230" i="20"/>
  <c r="AV231" i="20"/>
  <c r="AV232" i="20"/>
  <c r="AV233" i="20"/>
  <c r="AV234" i="20"/>
  <c r="AV235" i="20"/>
  <c r="AV236" i="20"/>
  <c r="AV237" i="20"/>
  <c r="AV238" i="20"/>
  <c r="AV239" i="20"/>
  <c r="AV240" i="20"/>
  <c r="AV241" i="20"/>
  <c r="AV242" i="20"/>
  <c r="AV243" i="20"/>
  <c r="AV244" i="20"/>
  <c r="AV245" i="20"/>
  <c r="AV246" i="20"/>
  <c r="AV247" i="20"/>
  <c r="AV248" i="20"/>
  <c r="AV249" i="20"/>
  <c r="AV250" i="20"/>
  <c r="AV251" i="20"/>
  <c r="AV252" i="20"/>
  <c r="AV253" i="20"/>
  <c r="AV254" i="20"/>
  <c r="AV255" i="20"/>
  <c r="AV256" i="20"/>
  <c r="AV257" i="20"/>
  <c r="AV258" i="20"/>
  <c r="AV259" i="20"/>
  <c r="AV260" i="20"/>
  <c r="AV261" i="20"/>
  <c r="AV262" i="20"/>
  <c r="AV263" i="20"/>
  <c r="AV264" i="20"/>
  <c r="AV265" i="20"/>
  <c r="AV266" i="20"/>
  <c r="AV267" i="20"/>
  <c r="AV268" i="20"/>
  <c r="AV269" i="20"/>
  <c r="AV270" i="20"/>
  <c r="AV271" i="20"/>
  <c r="AV272" i="20"/>
  <c r="AV273" i="20"/>
  <c r="AV274" i="20"/>
  <c r="AV275" i="20"/>
  <c r="AV276" i="20"/>
  <c r="AV277" i="20"/>
  <c r="AV278" i="20"/>
  <c r="AV279" i="20"/>
  <c r="AV280" i="20"/>
  <c r="AV281" i="20"/>
  <c r="AV282" i="20"/>
  <c r="AV283" i="20"/>
  <c r="AV284" i="20"/>
  <c r="AV285" i="20"/>
  <c r="AV286" i="20"/>
  <c r="AV287" i="20"/>
  <c r="AV288" i="20"/>
  <c r="AV289" i="20"/>
  <c r="AV290" i="20"/>
  <c r="AV291" i="20"/>
  <c r="AV292" i="20"/>
  <c r="AV293" i="20"/>
  <c r="AV294" i="20"/>
  <c r="AV295" i="20"/>
  <c r="AV296" i="20"/>
  <c r="AV297" i="20"/>
  <c r="AV298" i="20"/>
  <c r="AV299" i="20"/>
  <c r="AV300" i="20"/>
  <c r="AV301" i="20"/>
  <c r="AV302" i="20"/>
  <c r="AV303" i="20"/>
  <c r="AV304" i="20"/>
  <c r="AV305" i="20"/>
  <c r="AV306" i="20"/>
  <c r="AV307" i="20"/>
  <c r="AV308" i="20"/>
  <c r="AV309" i="20"/>
  <c r="AV310" i="20"/>
  <c r="AV311" i="20"/>
  <c r="AV312" i="20"/>
  <c r="AV313" i="20"/>
  <c r="AV314" i="20"/>
  <c r="AV315" i="20"/>
  <c r="AV316" i="20"/>
  <c r="AV317" i="20"/>
  <c r="AV318" i="20"/>
  <c r="AV319" i="20"/>
  <c r="AV320" i="20"/>
  <c r="AV321" i="20"/>
  <c r="AV322" i="20"/>
  <c r="AV323" i="20"/>
  <c r="AV324" i="20"/>
  <c r="AV325" i="20"/>
  <c r="AV326" i="20"/>
  <c r="AV327" i="20"/>
  <c r="AV328" i="20"/>
  <c r="AV329" i="20"/>
  <c r="AV330" i="20"/>
  <c r="AV331" i="20"/>
  <c r="AV332" i="20"/>
  <c r="AV333" i="20"/>
  <c r="AV334" i="20"/>
  <c r="AV335" i="20"/>
  <c r="AV336" i="20"/>
  <c r="AV337" i="20"/>
  <c r="AV338" i="20"/>
  <c r="AV339" i="20"/>
  <c r="AV340" i="20"/>
  <c r="AV341" i="20"/>
  <c r="AV342" i="20"/>
  <c r="AV343" i="20"/>
  <c r="AV344" i="20"/>
  <c r="AV345" i="20"/>
  <c r="AV346" i="20"/>
  <c r="AV347" i="20"/>
  <c r="AV348" i="20"/>
  <c r="AV349" i="20"/>
  <c r="AV350" i="20"/>
  <c r="AV351" i="20"/>
  <c r="AV352" i="20"/>
  <c r="AV353" i="20"/>
  <c r="AV354" i="20"/>
  <c r="AV355" i="20"/>
  <c r="AV356" i="20"/>
  <c r="AV357" i="20"/>
  <c r="AV358" i="20"/>
  <c r="AV359" i="20"/>
  <c r="AV360" i="20"/>
  <c r="AV361" i="20"/>
  <c r="AV362" i="20"/>
  <c r="AV363" i="20"/>
  <c r="AV364" i="20"/>
  <c r="AV365" i="20"/>
  <c r="AV366" i="20"/>
  <c r="AV367" i="20"/>
  <c r="AV368" i="20"/>
  <c r="AV369" i="20"/>
  <c r="AV370" i="20"/>
  <c r="AV371" i="20"/>
  <c r="AV372" i="20"/>
  <c r="AV373" i="20"/>
  <c r="AV374" i="20"/>
  <c r="AV375" i="20"/>
  <c r="AV376" i="20"/>
  <c r="AV377" i="20"/>
  <c r="AV378" i="20"/>
  <c r="AV379" i="20"/>
  <c r="AV380" i="20"/>
  <c r="AV381" i="20"/>
  <c r="AV382" i="20"/>
  <c r="AV383" i="20"/>
  <c r="AV384" i="20"/>
  <c r="AV385" i="20"/>
  <c r="AV386" i="20"/>
  <c r="AV387" i="20"/>
  <c r="AV388" i="20"/>
  <c r="AV389" i="20"/>
  <c r="AV390" i="20"/>
  <c r="AV391" i="20"/>
  <c r="AV392" i="20"/>
  <c r="AV393" i="20"/>
  <c r="AV394" i="20"/>
  <c r="AV395" i="20"/>
  <c r="AV396" i="20"/>
  <c r="AV397" i="20"/>
  <c r="AV398" i="20"/>
  <c r="AV399" i="20"/>
  <c r="AV400" i="20"/>
  <c r="AV401" i="20"/>
  <c r="AV402" i="20"/>
  <c r="AV403" i="20"/>
  <c r="AV404" i="20"/>
  <c r="AV405" i="20"/>
  <c r="AV406" i="20"/>
  <c r="AV407" i="20"/>
  <c r="AV408" i="20"/>
  <c r="AV409" i="20"/>
  <c r="AV410" i="20"/>
  <c r="AV411" i="20"/>
  <c r="AV412" i="20"/>
  <c r="AV413" i="20"/>
  <c r="AV414" i="20"/>
  <c r="AV415" i="20"/>
  <c r="AV416" i="20"/>
  <c r="AV417" i="20"/>
  <c r="AV418" i="20"/>
  <c r="AV419" i="20"/>
  <c r="AV420" i="20"/>
  <c r="AV421" i="20"/>
  <c r="AV422" i="20"/>
  <c r="AV423" i="20"/>
  <c r="AV424" i="20"/>
  <c r="AV425" i="20"/>
  <c r="AV426" i="20"/>
  <c r="AV427" i="20"/>
  <c r="AV428" i="20"/>
  <c r="AV429" i="20"/>
  <c r="AV430" i="20"/>
  <c r="AV431" i="20"/>
  <c r="AV432" i="20"/>
  <c r="AV433" i="20"/>
  <c r="AV434" i="20"/>
  <c r="AV435" i="20"/>
  <c r="AV436" i="20"/>
  <c r="AV437" i="20"/>
  <c r="AV438" i="20"/>
  <c r="AV439" i="20"/>
  <c r="AV440" i="20"/>
  <c r="AV441" i="20"/>
  <c r="AV442" i="20"/>
  <c r="AV443" i="20"/>
  <c r="AV444" i="20"/>
  <c r="AV445" i="20"/>
  <c r="AV446" i="20"/>
  <c r="AV447" i="20"/>
  <c r="AV448" i="20"/>
  <c r="AV449" i="20"/>
  <c r="AV450" i="20"/>
  <c r="AV451" i="20"/>
  <c r="AV452" i="20"/>
  <c r="AV453" i="20"/>
  <c r="AV454" i="20"/>
  <c r="AV455" i="20"/>
  <c r="AV456" i="20"/>
  <c r="AV457" i="20"/>
  <c r="AV458" i="20"/>
  <c r="AV459" i="20"/>
  <c r="AV460" i="20"/>
  <c r="AV461" i="20"/>
  <c r="AV462" i="20"/>
  <c r="AV463" i="20"/>
  <c r="AV464" i="20"/>
  <c r="AV465" i="20"/>
  <c r="AV466" i="20"/>
  <c r="AV467" i="20"/>
  <c r="AV468" i="20"/>
  <c r="AV469" i="20"/>
  <c r="AV470" i="20"/>
  <c r="AV471" i="20"/>
  <c r="AV472" i="20"/>
  <c r="AV473" i="20"/>
  <c r="AV474" i="20"/>
  <c r="AV475" i="20"/>
  <c r="AV476" i="20"/>
  <c r="AV477" i="20"/>
  <c r="AV478" i="20"/>
  <c r="AV479" i="20"/>
  <c r="AV480" i="20"/>
  <c r="AV481" i="20"/>
  <c r="AV482" i="20"/>
  <c r="AV483" i="20"/>
  <c r="AV484" i="20"/>
  <c r="AV485" i="20"/>
  <c r="AV486" i="20"/>
  <c r="AV487" i="20"/>
  <c r="AV488" i="20"/>
  <c r="AV489" i="20"/>
  <c r="AV490" i="20"/>
  <c r="AV491" i="20"/>
  <c r="AV492" i="20"/>
  <c r="AV493" i="20"/>
  <c r="AV494" i="20"/>
  <c r="AV495" i="20"/>
  <c r="AV496" i="20"/>
  <c r="AV497" i="20"/>
  <c r="AV498" i="20"/>
  <c r="AV499" i="20"/>
  <c r="AV500" i="20"/>
  <c r="AV501" i="20"/>
  <c r="AV502" i="20"/>
  <c r="AV503" i="20"/>
  <c r="AV504" i="20"/>
  <c r="AV505" i="20"/>
  <c r="AV506" i="20"/>
  <c r="AV507" i="20"/>
  <c r="AV508" i="20"/>
  <c r="AV509" i="20"/>
  <c r="AV510" i="20"/>
  <c r="AV511" i="20"/>
  <c r="AV512" i="20"/>
  <c r="AV513" i="20"/>
  <c r="AV514" i="20"/>
  <c r="AV515" i="20"/>
  <c r="AV516" i="20"/>
  <c r="AV517" i="20"/>
  <c r="AV518" i="20"/>
  <c r="AV519" i="20"/>
  <c r="AV520" i="20"/>
  <c r="AV521" i="20"/>
  <c r="AV522" i="20"/>
  <c r="AV523" i="20"/>
  <c r="AV524" i="20"/>
  <c r="AV525" i="20"/>
  <c r="AV526" i="20"/>
  <c r="AV527" i="20"/>
  <c r="AV528" i="20"/>
  <c r="AV529" i="20"/>
  <c r="AV530" i="20"/>
  <c r="AV531" i="20"/>
  <c r="AV532" i="20"/>
  <c r="AV533" i="20"/>
  <c r="AV534" i="20"/>
  <c r="AV535" i="20"/>
  <c r="AV536" i="20"/>
  <c r="AV537" i="20"/>
  <c r="AV538" i="20"/>
  <c r="AV539" i="20"/>
  <c r="AV540" i="20"/>
  <c r="AV541" i="20"/>
  <c r="AV542" i="20"/>
  <c r="AV543" i="20"/>
  <c r="AV544" i="20"/>
  <c r="AV545" i="20"/>
  <c r="AV546" i="20"/>
  <c r="AV547" i="20"/>
  <c r="AV548" i="20"/>
  <c r="AV549" i="20"/>
  <c r="AV550" i="20"/>
  <c r="AV551" i="20"/>
  <c r="AV552" i="20"/>
  <c r="AV553" i="20"/>
  <c r="AV554" i="20"/>
  <c r="AV555" i="20"/>
  <c r="AV556" i="20"/>
  <c r="AV557" i="20"/>
  <c r="AV558" i="20"/>
  <c r="AV559" i="20"/>
  <c r="AV560" i="20"/>
  <c r="AV561" i="20"/>
  <c r="AV562" i="20"/>
  <c r="AV563" i="20"/>
  <c r="AV564" i="20"/>
  <c r="AV565" i="20"/>
  <c r="AU2" i="20"/>
  <c r="AU3" i="20"/>
  <c r="AU4" i="20"/>
  <c r="AU5" i="20"/>
  <c r="AU6" i="20"/>
  <c r="AU7" i="20"/>
  <c r="AU8" i="20"/>
  <c r="AU9" i="20"/>
  <c r="AU10" i="20"/>
  <c r="AU11" i="20"/>
  <c r="AU12" i="20"/>
  <c r="AU13" i="20"/>
  <c r="AU14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6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U76" i="20"/>
  <c r="AU77" i="20"/>
  <c r="AU78" i="20"/>
  <c r="AU79" i="20"/>
  <c r="AU80" i="20"/>
  <c r="AU81" i="20"/>
  <c r="AU82" i="20"/>
  <c r="AU83" i="20"/>
  <c r="AU84" i="20"/>
  <c r="AU85" i="20"/>
  <c r="AU86" i="20"/>
  <c r="AU87" i="20"/>
  <c r="AU88" i="20"/>
  <c r="AU89" i="20"/>
  <c r="AU90" i="20"/>
  <c r="AU91" i="20"/>
  <c r="AU92" i="20"/>
  <c r="AU93" i="20"/>
  <c r="AU94" i="20"/>
  <c r="AU95" i="20"/>
  <c r="AU96" i="20"/>
  <c r="AU97" i="20"/>
  <c r="AU98" i="20"/>
  <c r="AU99" i="20"/>
  <c r="AU100" i="20"/>
  <c r="AU101" i="20"/>
  <c r="AU102" i="20"/>
  <c r="AU103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25" i="20"/>
  <c r="AU126" i="20"/>
  <c r="AU127" i="20"/>
  <c r="AU128" i="20"/>
  <c r="AU129" i="20"/>
  <c r="AU130" i="20"/>
  <c r="AU131" i="20"/>
  <c r="AU132" i="20"/>
  <c r="AU133" i="20"/>
  <c r="AU134" i="20"/>
  <c r="AU135" i="20"/>
  <c r="AU136" i="20"/>
  <c r="AU137" i="20"/>
  <c r="AU138" i="20"/>
  <c r="AU139" i="20"/>
  <c r="AU140" i="20"/>
  <c r="AU141" i="20"/>
  <c r="AU142" i="20"/>
  <c r="AU143" i="20"/>
  <c r="AU144" i="20"/>
  <c r="AU145" i="20"/>
  <c r="AU146" i="20"/>
  <c r="AU147" i="20"/>
  <c r="AU148" i="20"/>
  <c r="AU149" i="20"/>
  <c r="AU150" i="20"/>
  <c r="AU151" i="20"/>
  <c r="AU152" i="20"/>
  <c r="AU153" i="20"/>
  <c r="AU154" i="20"/>
  <c r="AU155" i="20"/>
  <c r="AU156" i="20"/>
  <c r="AU157" i="20"/>
  <c r="AU158" i="20"/>
  <c r="AU159" i="20"/>
  <c r="AU160" i="20"/>
  <c r="AU161" i="20"/>
  <c r="AU162" i="20"/>
  <c r="AU163" i="20"/>
  <c r="AU164" i="20"/>
  <c r="AU165" i="20"/>
  <c r="AU166" i="20"/>
  <c r="AU167" i="20"/>
  <c r="AU168" i="20"/>
  <c r="AU169" i="20"/>
  <c r="AU170" i="20"/>
  <c r="AU171" i="20"/>
  <c r="AU172" i="20"/>
  <c r="AU173" i="20"/>
  <c r="AU174" i="20"/>
  <c r="AU175" i="20"/>
  <c r="AU176" i="20"/>
  <c r="AU177" i="20"/>
  <c r="AU178" i="20"/>
  <c r="AU179" i="20"/>
  <c r="AU180" i="20"/>
  <c r="AU181" i="20"/>
  <c r="AU182" i="20"/>
  <c r="AU183" i="20"/>
  <c r="AU184" i="20"/>
  <c r="AU185" i="20"/>
  <c r="AU186" i="20"/>
  <c r="AU187" i="20"/>
  <c r="AU188" i="20"/>
  <c r="AU189" i="20"/>
  <c r="AU190" i="20"/>
  <c r="AU191" i="20"/>
  <c r="AU192" i="20"/>
  <c r="AU193" i="20"/>
  <c r="AU194" i="20"/>
  <c r="AU195" i="20"/>
  <c r="AU196" i="20"/>
  <c r="AU197" i="20"/>
  <c r="AU198" i="20"/>
  <c r="AU199" i="20"/>
  <c r="AU200" i="20"/>
  <c r="AU201" i="20"/>
  <c r="AU202" i="20"/>
  <c r="AU203" i="20"/>
  <c r="AU204" i="20"/>
  <c r="AU205" i="20"/>
  <c r="AU206" i="20"/>
  <c r="AU207" i="20"/>
  <c r="AU208" i="20"/>
  <c r="AU209" i="20"/>
  <c r="AU210" i="20"/>
  <c r="AU211" i="20"/>
  <c r="AU212" i="20"/>
  <c r="AU213" i="20"/>
  <c r="AU214" i="20"/>
  <c r="AU215" i="20"/>
  <c r="AU216" i="20"/>
  <c r="AU217" i="20"/>
  <c r="AU218" i="20"/>
  <c r="AU219" i="20"/>
  <c r="AU220" i="20"/>
  <c r="AU221" i="20"/>
  <c r="AU222" i="20"/>
  <c r="AU223" i="20"/>
  <c r="AU224" i="20"/>
  <c r="AU225" i="20"/>
  <c r="AU226" i="20"/>
  <c r="AU227" i="20"/>
  <c r="AU228" i="20"/>
  <c r="AU229" i="20"/>
  <c r="AU230" i="20"/>
  <c r="AU231" i="20"/>
  <c r="AU232" i="20"/>
  <c r="AU233" i="20"/>
  <c r="AU234" i="20"/>
  <c r="AU235" i="20"/>
  <c r="AU236" i="20"/>
  <c r="AU237" i="20"/>
  <c r="AU238" i="20"/>
  <c r="AU239" i="20"/>
  <c r="AU240" i="20"/>
  <c r="AU241" i="20"/>
  <c r="AU242" i="20"/>
  <c r="AU243" i="20"/>
  <c r="AU244" i="20"/>
  <c r="AU245" i="20"/>
  <c r="AU246" i="20"/>
  <c r="AU247" i="20"/>
  <c r="AU248" i="20"/>
  <c r="AU249" i="20"/>
  <c r="AU250" i="20"/>
  <c r="AU251" i="20"/>
  <c r="AU252" i="20"/>
  <c r="AU253" i="20"/>
  <c r="AU254" i="20"/>
  <c r="AU255" i="20"/>
  <c r="AU256" i="20"/>
  <c r="AU257" i="20"/>
  <c r="AU258" i="20"/>
  <c r="AU259" i="20"/>
  <c r="AU260" i="20"/>
  <c r="AU261" i="20"/>
  <c r="AU262" i="20"/>
  <c r="AU263" i="20"/>
  <c r="AU264" i="20"/>
  <c r="AU265" i="20"/>
  <c r="AU266" i="20"/>
  <c r="AU267" i="20"/>
  <c r="AU268" i="20"/>
  <c r="AU269" i="20"/>
  <c r="AU270" i="20"/>
  <c r="AU271" i="20"/>
  <c r="AU272" i="20"/>
  <c r="AU273" i="20"/>
  <c r="AU274" i="20"/>
  <c r="AU275" i="20"/>
  <c r="AU276" i="20"/>
  <c r="AU277" i="20"/>
  <c r="AU278" i="20"/>
  <c r="AU279" i="20"/>
  <c r="AU280" i="20"/>
  <c r="AU281" i="20"/>
  <c r="AU282" i="20"/>
  <c r="AU283" i="20"/>
  <c r="AU284" i="20"/>
  <c r="AU285" i="20"/>
  <c r="AU286" i="20"/>
  <c r="AU287" i="20"/>
  <c r="AU288" i="20"/>
  <c r="AU289" i="20"/>
  <c r="AU290" i="20"/>
  <c r="AU291" i="20"/>
  <c r="AU292" i="20"/>
  <c r="AU293" i="20"/>
  <c r="AU294" i="20"/>
  <c r="AU295" i="20"/>
  <c r="AU296" i="20"/>
  <c r="AU297" i="20"/>
  <c r="AU298" i="20"/>
  <c r="AU299" i="20"/>
  <c r="AU300" i="20"/>
  <c r="AU301" i="20"/>
  <c r="AU302" i="20"/>
  <c r="AU303" i="20"/>
  <c r="AU304" i="20"/>
  <c r="AU305" i="20"/>
  <c r="AU306" i="20"/>
  <c r="AU307" i="20"/>
  <c r="AU308" i="20"/>
  <c r="AU309" i="20"/>
  <c r="AU310" i="20"/>
  <c r="AU311" i="20"/>
  <c r="AU312" i="20"/>
  <c r="AU313" i="20"/>
  <c r="AU314" i="20"/>
  <c r="AU315" i="20"/>
  <c r="AU316" i="20"/>
  <c r="AU317" i="20"/>
  <c r="AU318" i="20"/>
  <c r="AU319" i="20"/>
  <c r="AU320" i="20"/>
  <c r="AU321" i="20"/>
  <c r="AU322" i="20"/>
  <c r="AU323" i="20"/>
  <c r="AU324" i="20"/>
  <c r="AU325" i="20"/>
  <c r="AU326" i="20"/>
  <c r="AU327" i="20"/>
  <c r="AU328" i="20"/>
  <c r="AU329" i="20"/>
  <c r="AU330" i="20"/>
  <c r="AU331" i="20"/>
  <c r="AU332" i="20"/>
  <c r="AU333" i="20"/>
  <c r="AU334" i="20"/>
  <c r="AU335" i="20"/>
  <c r="AU336" i="20"/>
  <c r="AU337" i="20"/>
  <c r="AU338" i="20"/>
  <c r="AU339" i="20"/>
  <c r="AU340" i="20"/>
  <c r="AU341" i="20"/>
  <c r="AU342" i="20"/>
  <c r="AU343" i="20"/>
  <c r="AU344" i="20"/>
  <c r="AU345" i="20"/>
  <c r="AU346" i="20"/>
  <c r="AU347" i="20"/>
  <c r="AU348" i="20"/>
  <c r="AU349" i="20"/>
  <c r="AU350" i="20"/>
  <c r="AU351" i="20"/>
  <c r="AU352" i="20"/>
  <c r="AU353" i="20"/>
  <c r="AU354" i="20"/>
  <c r="AU355" i="20"/>
  <c r="AU356" i="20"/>
  <c r="AU357" i="20"/>
  <c r="AU358" i="20"/>
  <c r="AU359" i="20"/>
  <c r="AU360" i="20"/>
  <c r="AU361" i="20"/>
  <c r="AU362" i="20"/>
  <c r="AU363" i="20"/>
  <c r="AU364" i="20"/>
  <c r="AU365" i="20"/>
  <c r="AU366" i="20"/>
  <c r="AU367" i="20"/>
  <c r="AU368" i="20"/>
  <c r="AU369" i="20"/>
  <c r="AU370" i="20"/>
  <c r="AU371" i="20"/>
  <c r="AU372" i="20"/>
  <c r="AU373" i="20"/>
  <c r="AU374" i="20"/>
  <c r="AU375" i="20"/>
  <c r="AU376" i="20"/>
  <c r="AU377" i="20"/>
  <c r="AU378" i="20"/>
  <c r="AU379" i="20"/>
  <c r="AU380" i="20"/>
  <c r="AU381" i="20"/>
  <c r="AU382" i="20"/>
  <c r="AU383" i="20"/>
  <c r="AU384" i="20"/>
  <c r="AU385" i="20"/>
  <c r="AU386" i="20"/>
  <c r="AU387" i="20"/>
  <c r="AU388" i="20"/>
  <c r="AU389" i="20"/>
  <c r="AU390" i="20"/>
  <c r="AU391" i="20"/>
  <c r="AU392" i="20"/>
  <c r="AU393" i="20"/>
  <c r="AU394" i="20"/>
  <c r="AU395" i="20"/>
  <c r="AU396" i="20"/>
  <c r="AU397" i="20"/>
  <c r="AU398" i="20"/>
  <c r="AU399" i="20"/>
  <c r="AU400" i="20"/>
  <c r="AU401" i="20"/>
  <c r="AU402" i="20"/>
  <c r="AU403" i="20"/>
  <c r="AU404" i="20"/>
  <c r="AU405" i="20"/>
  <c r="AU406" i="20"/>
  <c r="AU407" i="20"/>
  <c r="AU408" i="20"/>
  <c r="AU409" i="20"/>
  <c r="AU410" i="20"/>
  <c r="AU411" i="20"/>
  <c r="AU412" i="20"/>
  <c r="AU413" i="20"/>
  <c r="AU414" i="20"/>
  <c r="AU415" i="20"/>
  <c r="AU416" i="20"/>
  <c r="AU417" i="20"/>
  <c r="AU418" i="20"/>
  <c r="AU419" i="20"/>
  <c r="AU420" i="20"/>
  <c r="AU421" i="20"/>
  <c r="AU422" i="20"/>
  <c r="AU423" i="20"/>
  <c r="AU424" i="20"/>
  <c r="AU425" i="20"/>
  <c r="AU426" i="20"/>
  <c r="AU427" i="20"/>
  <c r="AU428" i="20"/>
  <c r="AU429" i="20"/>
  <c r="AU430" i="20"/>
  <c r="AU431" i="20"/>
  <c r="AU432" i="20"/>
  <c r="AU433" i="20"/>
  <c r="AU434" i="20"/>
  <c r="AU435" i="20"/>
  <c r="AU436" i="20"/>
  <c r="AU437" i="20"/>
  <c r="AU438" i="20"/>
  <c r="AU439" i="20"/>
  <c r="AU440" i="20"/>
  <c r="AU441" i="20"/>
  <c r="AU442" i="20"/>
  <c r="AU443" i="20"/>
  <c r="AU444" i="20"/>
  <c r="AU445" i="20"/>
  <c r="AU446" i="20"/>
  <c r="AU447" i="20"/>
  <c r="AU448" i="20"/>
  <c r="AU449" i="20"/>
  <c r="AU450" i="20"/>
  <c r="AU451" i="20"/>
  <c r="AU452" i="20"/>
  <c r="AU453" i="20"/>
  <c r="AU454" i="20"/>
  <c r="AU455" i="20"/>
  <c r="AU456" i="20"/>
  <c r="AU457" i="20"/>
  <c r="AU458" i="20"/>
  <c r="AU459" i="20"/>
  <c r="AU460" i="20"/>
  <c r="AU461" i="20"/>
  <c r="AU462" i="20"/>
  <c r="AU463" i="20"/>
  <c r="AU464" i="20"/>
  <c r="AU465" i="20"/>
  <c r="AU466" i="20"/>
  <c r="AU467" i="20"/>
  <c r="AU468" i="20"/>
  <c r="AU469" i="20"/>
  <c r="AU470" i="20"/>
  <c r="AU471" i="20"/>
  <c r="AU472" i="20"/>
  <c r="AU473" i="20"/>
  <c r="AU474" i="20"/>
  <c r="AU475" i="20"/>
  <c r="AU476" i="20"/>
  <c r="AU477" i="20"/>
  <c r="AU478" i="20"/>
  <c r="AU479" i="20"/>
  <c r="AU480" i="20"/>
  <c r="AU481" i="20"/>
  <c r="AU482" i="20"/>
  <c r="AU483" i="20"/>
  <c r="AU484" i="20"/>
  <c r="AU485" i="20"/>
  <c r="AU486" i="20"/>
  <c r="AU487" i="20"/>
  <c r="AU488" i="20"/>
  <c r="AU489" i="20"/>
  <c r="AU490" i="20"/>
  <c r="AU491" i="20"/>
  <c r="AU492" i="20"/>
  <c r="AU493" i="20"/>
  <c r="AU494" i="20"/>
  <c r="AU495" i="20"/>
  <c r="AU496" i="20"/>
  <c r="AU497" i="20"/>
  <c r="AU498" i="20"/>
  <c r="AU499" i="20"/>
  <c r="AU500" i="20"/>
  <c r="AU501" i="20"/>
  <c r="AU502" i="20"/>
  <c r="AU503" i="20"/>
  <c r="AU504" i="20"/>
  <c r="AU505" i="20"/>
  <c r="AU506" i="20"/>
  <c r="AU507" i="20"/>
  <c r="AU508" i="20"/>
  <c r="AU509" i="20"/>
  <c r="AU510" i="20"/>
  <c r="AU511" i="20"/>
  <c r="AU512" i="20"/>
  <c r="AU513" i="20"/>
  <c r="AU514" i="20"/>
  <c r="AU515" i="20"/>
  <c r="AU516" i="20"/>
  <c r="AU517" i="20"/>
  <c r="AU518" i="20"/>
  <c r="AU519" i="20"/>
  <c r="AU520" i="20"/>
  <c r="AU521" i="20"/>
  <c r="AU522" i="20"/>
  <c r="AU523" i="20"/>
  <c r="AU524" i="20"/>
  <c r="AU525" i="20"/>
  <c r="AU526" i="20"/>
  <c r="AU527" i="20"/>
  <c r="AU528" i="20"/>
  <c r="AU529" i="20"/>
  <c r="AU530" i="20"/>
  <c r="AU531" i="20"/>
  <c r="AU532" i="20"/>
  <c r="AU533" i="20"/>
  <c r="AU534" i="20"/>
  <c r="AU535" i="20"/>
  <c r="AU536" i="20"/>
  <c r="AU537" i="20"/>
  <c r="AU538" i="20"/>
  <c r="AU539" i="20"/>
  <c r="AU540" i="20"/>
  <c r="AU541" i="20"/>
  <c r="AU542" i="20"/>
  <c r="AU543" i="20"/>
  <c r="AU544" i="20"/>
  <c r="AU545" i="20"/>
  <c r="AU546" i="20"/>
  <c r="AU547" i="20"/>
  <c r="AU548" i="20"/>
  <c r="AU549" i="20"/>
  <c r="AU550" i="20"/>
  <c r="AU551" i="20"/>
  <c r="AU552" i="20"/>
  <c r="AU553" i="20"/>
  <c r="AU554" i="20"/>
  <c r="AU555" i="20"/>
  <c r="AU556" i="20"/>
  <c r="AU557" i="20"/>
  <c r="AU558" i="20"/>
  <c r="AU559" i="20"/>
  <c r="AU560" i="20"/>
  <c r="AU561" i="20"/>
  <c r="AU562" i="20"/>
  <c r="AU563" i="20"/>
  <c r="AU564" i="20"/>
  <c r="AU565" i="20"/>
  <c r="AT2" i="20"/>
  <c r="AT3" i="20"/>
  <c r="AT4" i="20"/>
  <c r="AT5" i="20"/>
  <c r="AT6" i="20"/>
  <c r="AT7" i="20"/>
  <c r="AT8" i="20"/>
  <c r="AT9" i="20"/>
  <c r="AT10" i="20"/>
  <c r="AT11" i="20"/>
  <c r="AT12" i="20"/>
  <c r="AT13" i="20"/>
  <c r="AT14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158" i="20"/>
  <c r="AT159" i="20"/>
  <c r="AT160" i="20"/>
  <c r="AT161" i="20"/>
  <c r="AT162" i="20"/>
  <c r="AT163" i="20"/>
  <c r="AT164" i="20"/>
  <c r="AT165" i="20"/>
  <c r="AT166" i="20"/>
  <c r="AT167" i="20"/>
  <c r="AT168" i="20"/>
  <c r="AT169" i="20"/>
  <c r="AT170" i="20"/>
  <c r="AT171" i="20"/>
  <c r="AT172" i="20"/>
  <c r="AT173" i="20"/>
  <c r="AT174" i="20"/>
  <c r="AT175" i="20"/>
  <c r="AT176" i="20"/>
  <c r="AT177" i="20"/>
  <c r="AT178" i="20"/>
  <c r="AT179" i="20"/>
  <c r="AT180" i="20"/>
  <c r="AT181" i="20"/>
  <c r="AT182" i="20"/>
  <c r="AT183" i="20"/>
  <c r="AT184" i="20"/>
  <c r="AT185" i="20"/>
  <c r="AT186" i="20"/>
  <c r="AT187" i="20"/>
  <c r="AT188" i="20"/>
  <c r="AT189" i="20"/>
  <c r="AT190" i="20"/>
  <c r="AT191" i="20"/>
  <c r="AT192" i="20"/>
  <c r="AT193" i="20"/>
  <c r="AT194" i="20"/>
  <c r="AT195" i="20"/>
  <c r="AT196" i="20"/>
  <c r="AT197" i="20"/>
  <c r="AT198" i="20"/>
  <c r="AT199" i="20"/>
  <c r="AT200" i="20"/>
  <c r="AT201" i="20"/>
  <c r="AT202" i="20"/>
  <c r="AT203" i="20"/>
  <c r="AT204" i="20"/>
  <c r="AT205" i="20"/>
  <c r="AT206" i="20"/>
  <c r="AT207" i="20"/>
  <c r="AT208" i="20"/>
  <c r="AT209" i="20"/>
  <c r="AT210" i="20"/>
  <c r="AT211" i="20"/>
  <c r="AT212" i="20"/>
  <c r="AT213" i="20"/>
  <c r="AT214" i="20"/>
  <c r="AT215" i="20"/>
  <c r="AT216" i="20"/>
  <c r="AT217" i="20"/>
  <c r="AT218" i="20"/>
  <c r="AT219" i="20"/>
  <c r="AT220" i="20"/>
  <c r="AT221" i="20"/>
  <c r="AT222" i="20"/>
  <c r="AT223" i="20"/>
  <c r="AT224" i="20"/>
  <c r="AT225" i="20"/>
  <c r="AT226" i="20"/>
  <c r="AT227" i="20"/>
  <c r="AT228" i="20"/>
  <c r="AT229" i="20"/>
  <c r="AT230" i="20"/>
  <c r="AT231" i="20"/>
  <c r="AT232" i="20"/>
  <c r="AT233" i="20"/>
  <c r="AT234" i="20"/>
  <c r="AT235" i="20"/>
  <c r="AT236" i="20"/>
  <c r="AT237" i="20"/>
  <c r="AT238" i="20"/>
  <c r="AT239" i="20"/>
  <c r="AT240" i="20"/>
  <c r="AT241" i="20"/>
  <c r="AT242" i="20"/>
  <c r="AT243" i="20"/>
  <c r="AT244" i="20"/>
  <c r="AT245" i="20"/>
  <c r="AT246" i="20"/>
  <c r="AT247" i="20"/>
  <c r="AT248" i="20"/>
  <c r="AT249" i="20"/>
  <c r="AT250" i="20"/>
  <c r="AT251" i="20"/>
  <c r="AT252" i="20"/>
  <c r="AT253" i="20"/>
  <c r="AT254" i="20"/>
  <c r="AT255" i="20"/>
  <c r="AT256" i="20"/>
  <c r="AT257" i="20"/>
  <c r="AT258" i="20"/>
  <c r="AT259" i="20"/>
  <c r="AT260" i="20"/>
  <c r="AT261" i="20"/>
  <c r="AT262" i="20"/>
  <c r="AT263" i="20"/>
  <c r="AT264" i="20"/>
  <c r="AT265" i="20"/>
  <c r="AT266" i="20"/>
  <c r="AT267" i="20"/>
  <c r="AT268" i="20"/>
  <c r="AT269" i="20"/>
  <c r="AT270" i="20"/>
  <c r="AT271" i="20"/>
  <c r="AT272" i="20"/>
  <c r="AT273" i="20"/>
  <c r="AT274" i="20"/>
  <c r="AT275" i="20"/>
  <c r="AT276" i="20"/>
  <c r="AT277" i="20"/>
  <c r="AT278" i="20"/>
  <c r="AT279" i="20"/>
  <c r="AT280" i="20"/>
  <c r="AT281" i="20"/>
  <c r="AT282" i="20"/>
  <c r="AT283" i="20"/>
  <c r="AT284" i="20"/>
  <c r="AT285" i="20"/>
  <c r="AT286" i="20"/>
  <c r="AT287" i="20"/>
  <c r="AT288" i="20"/>
  <c r="AT289" i="20"/>
  <c r="AT290" i="20"/>
  <c r="AT291" i="20"/>
  <c r="AT292" i="20"/>
  <c r="AT293" i="20"/>
  <c r="AT294" i="20"/>
  <c r="AT295" i="20"/>
  <c r="AT296" i="20"/>
  <c r="AT297" i="20"/>
  <c r="AT298" i="20"/>
  <c r="AT299" i="20"/>
  <c r="AT300" i="20"/>
  <c r="AT301" i="20"/>
  <c r="AT302" i="20"/>
  <c r="AT303" i="20"/>
  <c r="AT304" i="20"/>
  <c r="AT305" i="20"/>
  <c r="AT306" i="20"/>
  <c r="AT307" i="20"/>
  <c r="AT308" i="20"/>
  <c r="AT309" i="20"/>
  <c r="AT310" i="20"/>
  <c r="AT311" i="20"/>
  <c r="AT312" i="20"/>
  <c r="AT313" i="20"/>
  <c r="AT314" i="20"/>
  <c r="AT315" i="20"/>
  <c r="AT316" i="20"/>
  <c r="AT317" i="20"/>
  <c r="AT318" i="20"/>
  <c r="AT319" i="20"/>
  <c r="AT320" i="20"/>
  <c r="AT321" i="20"/>
  <c r="AT322" i="20"/>
  <c r="AT323" i="20"/>
  <c r="AT324" i="20"/>
  <c r="AT325" i="20"/>
  <c r="AT326" i="20"/>
  <c r="AT327" i="20"/>
  <c r="AT328" i="20"/>
  <c r="AT329" i="20"/>
  <c r="AT330" i="20"/>
  <c r="AT331" i="20"/>
  <c r="AT332" i="20"/>
  <c r="AT333" i="20"/>
  <c r="AT334" i="20"/>
  <c r="AT335" i="20"/>
  <c r="AT336" i="20"/>
  <c r="AT337" i="20"/>
  <c r="AT338" i="20"/>
  <c r="AT339" i="20"/>
  <c r="AT340" i="20"/>
  <c r="AT341" i="20"/>
  <c r="AT342" i="20"/>
  <c r="AT343" i="20"/>
  <c r="AT344" i="20"/>
  <c r="AT345" i="20"/>
  <c r="AT346" i="20"/>
  <c r="AT347" i="20"/>
  <c r="AT348" i="20"/>
  <c r="AT349" i="20"/>
  <c r="AT350" i="20"/>
  <c r="AT351" i="20"/>
  <c r="AT352" i="20"/>
  <c r="AT353" i="20"/>
  <c r="AT354" i="20"/>
  <c r="AT355" i="20"/>
  <c r="AT356" i="20"/>
  <c r="AT357" i="20"/>
  <c r="AT358" i="20"/>
  <c r="AT359" i="20"/>
  <c r="AT360" i="20"/>
  <c r="AT361" i="20"/>
  <c r="AT362" i="20"/>
  <c r="AT363" i="20"/>
  <c r="AT364" i="20"/>
  <c r="AT365" i="20"/>
  <c r="AT366" i="20"/>
  <c r="AT367" i="20"/>
  <c r="AT368" i="20"/>
  <c r="AT369" i="20"/>
  <c r="AT370" i="20"/>
  <c r="AT371" i="20"/>
  <c r="AT372" i="20"/>
  <c r="AT373" i="20"/>
  <c r="AT374" i="20"/>
  <c r="AT375" i="20"/>
  <c r="AT376" i="20"/>
  <c r="AT377" i="20"/>
  <c r="AT378" i="20"/>
  <c r="AT379" i="20"/>
  <c r="AT380" i="20"/>
  <c r="AT381" i="20"/>
  <c r="AT382" i="20"/>
  <c r="AT383" i="20"/>
  <c r="AT384" i="20"/>
  <c r="AT385" i="20"/>
  <c r="AT386" i="20"/>
  <c r="AT387" i="20"/>
  <c r="AT388" i="20"/>
  <c r="AT389" i="20"/>
  <c r="AT390" i="20"/>
  <c r="AT391" i="20"/>
  <c r="AT392" i="20"/>
  <c r="AT393" i="20"/>
  <c r="AT394" i="20"/>
  <c r="AT395" i="20"/>
  <c r="AT396" i="20"/>
  <c r="AT397" i="20"/>
  <c r="AT398" i="20"/>
  <c r="AT399" i="20"/>
  <c r="AT400" i="20"/>
  <c r="AT401" i="20"/>
  <c r="AT402" i="20"/>
  <c r="AT403" i="20"/>
  <c r="AT404" i="20"/>
  <c r="AT405" i="20"/>
  <c r="AT406" i="20"/>
  <c r="AT407" i="20"/>
  <c r="AT408" i="20"/>
  <c r="AT409" i="20"/>
  <c r="AT410" i="20"/>
  <c r="AT411" i="20"/>
  <c r="AT412" i="20"/>
  <c r="AT413" i="20"/>
  <c r="AT414" i="20"/>
  <c r="AT415" i="20"/>
  <c r="AT416" i="20"/>
  <c r="AT417" i="20"/>
  <c r="AT418" i="20"/>
  <c r="AT419" i="20"/>
  <c r="AT420" i="20"/>
  <c r="AT421" i="20"/>
  <c r="AT422" i="20"/>
  <c r="AT423" i="20"/>
  <c r="AT424" i="20"/>
  <c r="AT425" i="20"/>
  <c r="AT426" i="20"/>
  <c r="AT427" i="20"/>
  <c r="AT428" i="20"/>
  <c r="AT429" i="20"/>
  <c r="AT430" i="20"/>
  <c r="AT431" i="20"/>
  <c r="AT432" i="20"/>
  <c r="AT433" i="20"/>
  <c r="AT434" i="20"/>
  <c r="AT435" i="20"/>
  <c r="AT436" i="20"/>
  <c r="AT437" i="20"/>
  <c r="AT438" i="20"/>
  <c r="AT439" i="20"/>
  <c r="AT440" i="20"/>
  <c r="AT441" i="20"/>
  <c r="AT442" i="20"/>
  <c r="AT443" i="20"/>
  <c r="AT444" i="20"/>
  <c r="AT445" i="20"/>
  <c r="AT446" i="20"/>
  <c r="AT447" i="20"/>
  <c r="AT448" i="20"/>
  <c r="AT449" i="20"/>
  <c r="AT450" i="20"/>
  <c r="AT451" i="20"/>
  <c r="AT452" i="20"/>
  <c r="AT453" i="20"/>
  <c r="AT454" i="20"/>
  <c r="AT455" i="20"/>
  <c r="AT456" i="20"/>
  <c r="AT457" i="20"/>
  <c r="AT458" i="20"/>
  <c r="AT459" i="20"/>
  <c r="AT460" i="20"/>
  <c r="AT461" i="20"/>
  <c r="AT462" i="20"/>
  <c r="AT463" i="20"/>
  <c r="AT464" i="20"/>
  <c r="AT465" i="20"/>
  <c r="AT466" i="20"/>
  <c r="AT467" i="20"/>
  <c r="AT468" i="20"/>
  <c r="AT469" i="20"/>
  <c r="AT470" i="20"/>
  <c r="AT471" i="20"/>
  <c r="AT472" i="20"/>
  <c r="AT473" i="20"/>
  <c r="AT474" i="20"/>
  <c r="AT475" i="20"/>
  <c r="AT476" i="20"/>
  <c r="AT477" i="20"/>
  <c r="AT478" i="20"/>
  <c r="AT479" i="20"/>
  <c r="AT480" i="20"/>
  <c r="AT481" i="20"/>
  <c r="AT482" i="20"/>
  <c r="AT483" i="20"/>
  <c r="AT484" i="20"/>
  <c r="AT485" i="20"/>
  <c r="AT486" i="20"/>
  <c r="AT487" i="20"/>
  <c r="AT488" i="20"/>
  <c r="AT489" i="20"/>
  <c r="AT490" i="20"/>
  <c r="AT491" i="20"/>
  <c r="AT492" i="20"/>
  <c r="AT493" i="20"/>
  <c r="AT494" i="20"/>
  <c r="AT495" i="20"/>
  <c r="AT496" i="20"/>
  <c r="AT497" i="20"/>
  <c r="AT498" i="20"/>
  <c r="AT499" i="20"/>
  <c r="AT500" i="20"/>
  <c r="AT501" i="20"/>
  <c r="AT502" i="20"/>
  <c r="AT503" i="20"/>
  <c r="AT504" i="20"/>
  <c r="AT505" i="20"/>
  <c r="AT506" i="20"/>
  <c r="AT507" i="20"/>
  <c r="AT508" i="20"/>
  <c r="AT509" i="20"/>
  <c r="AT510" i="20"/>
  <c r="AT511" i="20"/>
  <c r="AT512" i="20"/>
  <c r="AT513" i="20"/>
  <c r="AT514" i="20"/>
  <c r="AT515" i="20"/>
  <c r="AT516" i="20"/>
  <c r="AT517" i="20"/>
  <c r="AT518" i="20"/>
  <c r="AT519" i="20"/>
  <c r="AT520" i="20"/>
  <c r="AT521" i="20"/>
  <c r="AT522" i="20"/>
  <c r="AT523" i="20"/>
  <c r="AT524" i="20"/>
  <c r="AT525" i="20"/>
  <c r="AT526" i="20"/>
  <c r="AT527" i="20"/>
  <c r="AT528" i="20"/>
  <c r="AT529" i="20"/>
  <c r="AT530" i="20"/>
  <c r="AT531" i="20"/>
  <c r="AT532" i="20"/>
  <c r="AT533" i="20"/>
  <c r="AT534" i="20"/>
  <c r="AT535" i="20"/>
  <c r="AT536" i="20"/>
  <c r="AT537" i="20"/>
  <c r="AT538" i="20"/>
  <c r="AT539" i="20"/>
  <c r="AT540" i="20"/>
  <c r="AT541" i="20"/>
  <c r="AT542" i="20"/>
  <c r="AT543" i="20"/>
  <c r="AT544" i="20"/>
  <c r="AT545" i="20"/>
  <c r="AT546" i="20"/>
  <c r="AT547" i="20"/>
  <c r="AT548" i="20"/>
  <c r="AT549" i="20"/>
  <c r="AT550" i="20"/>
  <c r="AT551" i="20"/>
  <c r="AT552" i="20"/>
  <c r="AT553" i="20"/>
  <c r="AT554" i="20"/>
  <c r="AT555" i="20"/>
  <c r="AT556" i="20"/>
  <c r="AT557" i="20"/>
  <c r="AT558" i="20"/>
  <c r="AT559" i="20"/>
  <c r="AT560" i="20"/>
  <c r="AT561" i="20"/>
  <c r="AT562" i="20"/>
  <c r="AT563" i="20"/>
  <c r="AT564" i="20"/>
  <c r="AT565" i="20"/>
  <c r="AS2" i="20"/>
  <c r="AS3" i="20"/>
  <c r="AS4" i="20"/>
  <c r="AS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S18" i="20"/>
  <c r="AS19" i="20"/>
  <c r="AS20" i="20"/>
  <c r="AS21" i="20"/>
  <c r="AS22" i="20"/>
  <c r="AS23" i="20"/>
  <c r="AS24" i="20"/>
  <c r="AS25" i="20"/>
  <c r="AS26" i="20"/>
  <c r="AS27" i="20"/>
  <c r="AS28" i="20"/>
  <c r="AS29" i="20"/>
  <c r="AS30" i="20"/>
  <c r="AS31" i="20"/>
  <c r="AS32" i="20"/>
  <c r="AS33" i="20"/>
  <c r="AS34" i="20"/>
  <c r="AS35" i="20"/>
  <c r="AS36" i="20"/>
  <c r="AS37" i="20"/>
  <c r="AS38" i="20"/>
  <c r="AS39" i="20"/>
  <c r="AS40" i="20"/>
  <c r="AS41" i="20"/>
  <c r="AS42" i="20"/>
  <c r="AS43" i="20"/>
  <c r="AS44" i="20"/>
  <c r="AS45" i="20"/>
  <c r="AS46" i="20"/>
  <c r="AS47" i="20"/>
  <c r="AS48" i="20"/>
  <c r="AS49" i="20"/>
  <c r="AS50" i="20"/>
  <c r="AS51" i="20"/>
  <c r="AS52" i="20"/>
  <c r="AS53" i="20"/>
  <c r="AS54" i="20"/>
  <c r="AS55" i="20"/>
  <c r="AS56" i="20"/>
  <c r="AS57" i="20"/>
  <c r="AS58" i="20"/>
  <c r="AS59" i="20"/>
  <c r="AS60" i="20"/>
  <c r="AS61" i="20"/>
  <c r="AS62" i="20"/>
  <c r="AS63" i="20"/>
  <c r="AS64" i="20"/>
  <c r="AS65" i="20"/>
  <c r="AS66" i="20"/>
  <c r="AS67" i="20"/>
  <c r="AS68" i="20"/>
  <c r="AS69" i="20"/>
  <c r="AS70" i="20"/>
  <c r="AS71" i="20"/>
  <c r="AS72" i="20"/>
  <c r="AS73" i="20"/>
  <c r="AS74" i="20"/>
  <c r="AS75" i="20"/>
  <c r="AS76" i="20"/>
  <c r="AS77" i="20"/>
  <c r="AS78" i="20"/>
  <c r="AS79" i="20"/>
  <c r="AS80" i="20"/>
  <c r="AS81" i="20"/>
  <c r="AS82" i="20"/>
  <c r="AS83" i="20"/>
  <c r="AS84" i="20"/>
  <c r="AS85" i="20"/>
  <c r="AS86" i="20"/>
  <c r="AS87" i="20"/>
  <c r="AS88" i="20"/>
  <c r="AS89" i="20"/>
  <c r="AS90" i="20"/>
  <c r="AS91" i="20"/>
  <c r="AS92" i="20"/>
  <c r="AS93" i="20"/>
  <c r="AS94" i="20"/>
  <c r="AS95" i="20"/>
  <c r="AS96" i="20"/>
  <c r="AS97" i="20"/>
  <c r="AS98" i="20"/>
  <c r="AS99" i="20"/>
  <c r="AS100" i="20"/>
  <c r="AS101" i="20"/>
  <c r="AS102" i="20"/>
  <c r="AS103" i="20"/>
  <c r="AS104" i="20"/>
  <c r="AS105" i="20"/>
  <c r="AS106" i="20"/>
  <c r="AS107" i="20"/>
  <c r="AS108" i="20"/>
  <c r="AS109" i="20"/>
  <c r="AS110" i="20"/>
  <c r="AS111" i="20"/>
  <c r="AS112" i="20"/>
  <c r="AS113" i="20"/>
  <c r="AS114" i="20"/>
  <c r="AS115" i="20"/>
  <c r="AS116" i="20"/>
  <c r="AS117" i="20"/>
  <c r="AS118" i="20"/>
  <c r="AS119" i="20"/>
  <c r="AS120" i="20"/>
  <c r="AS121" i="20"/>
  <c r="AS122" i="20"/>
  <c r="AS123" i="20"/>
  <c r="AS124" i="20"/>
  <c r="AS125" i="20"/>
  <c r="AS126" i="20"/>
  <c r="AS127" i="20"/>
  <c r="AS128" i="20"/>
  <c r="AS129" i="20"/>
  <c r="AS130" i="20"/>
  <c r="AS131" i="20"/>
  <c r="AS132" i="20"/>
  <c r="AS133" i="20"/>
  <c r="AS134" i="20"/>
  <c r="AS135" i="20"/>
  <c r="AS136" i="20"/>
  <c r="AS137" i="20"/>
  <c r="AS138" i="20"/>
  <c r="AS139" i="20"/>
  <c r="AS140" i="20"/>
  <c r="AS141" i="20"/>
  <c r="AS142" i="20"/>
  <c r="AS143" i="20"/>
  <c r="AS144" i="20"/>
  <c r="AS145" i="20"/>
  <c r="AS146" i="20"/>
  <c r="AS147" i="20"/>
  <c r="AS148" i="20"/>
  <c r="AS149" i="20"/>
  <c r="AS150" i="20"/>
  <c r="AS151" i="20"/>
  <c r="AS152" i="20"/>
  <c r="AS153" i="20"/>
  <c r="AS154" i="20"/>
  <c r="AS155" i="20"/>
  <c r="AS156" i="20"/>
  <c r="AS157" i="20"/>
  <c r="AS158" i="20"/>
  <c r="AS159" i="20"/>
  <c r="AS160" i="20"/>
  <c r="AS161" i="20"/>
  <c r="AS162" i="20"/>
  <c r="AS163" i="20"/>
  <c r="AS164" i="20"/>
  <c r="AS165" i="20"/>
  <c r="AS166" i="20"/>
  <c r="AS167" i="20"/>
  <c r="AS168" i="20"/>
  <c r="AS169" i="20"/>
  <c r="AS170" i="20"/>
  <c r="AS171" i="20"/>
  <c r="AS172" i="20"/>
  <c r="AS173" i="20"/>
  <c r="AS174" i="20"/>
  <c r="AS175" i="20"/>
  <c r="AS176" i="20"/>
  <c r="AS177" i="20"/>
  <c r="AS178" i="20"/>
  <c r="AS179" i="20"/>
  <c r="AS180" i="20"/>
  <c r="AS181" i="20"/>
  <c r="AS182" i="20"/>
  <c r="AS183" i="20"/>
  <c r="AS184" i="20"/>
  <c r="AS185" i="20"/>
  <c r="AS186" i="20"/>
  <c r="AS187" i="20"/>
  <c r="AS188" i="20"/>
  <c r="AS189" i="20"/>
  <c r="AS190" i="20"/>
  <c r="AS191" i="20"/>
  <c r="AS192" i="20"/>
  <c r="AS193" i="20"/>
  <c r="AS194" i="20"/>
  <c r="AS195" i="20"/>
  <c r="AS196" i="20"/>
  <c r="AS197" i="20"/>
  <c r="AS198" i="20"/>
  <c r="AS199" i="20"/>
  <c r="AS200" i="20"/>
  <c r="AS201" i="20"/>
  <c r="AS202" i="20"/>
  <c r="AS203" i="20"/>
  <c r="AS204" i="20"/>
  <c r="AS205" i="20"/>
  <c r="AS206" i="20"/>
  <c r="AS207" i="20"/>
  <c r="AS208" i="20"/>
  <c r="AS209" i="20"/>
  <c r="AS210" i="20"/>
  <c r="AS211" i="20"/>
  <c r="AS212" i="20"/>
  <c r="AS213" i="20"/>
  <c r="AS214" i="20"/>
  <c r="AS215" i="20"/>
  <c r="AS216" i="20"/>
  <c r="AS217" i="20"/>
  <c r="AS218" i="20"/>
  <c r="AS219" i="20"/>
  <c r="AS220" i="20"/>
  <c r="AS221" i="20"/>
  <c r="AS222" i="20"/>
  <c r="AS223" i="20"/>
  <c r="AS224" i="20"/>
  <c r="AS225" i="20"/>
  <c r="AS226" i="20"/>
  <c r="AS227" i="20"/>
  <c r="AS228" i="20"/>
  <c r="AS229" i="20"/>
  <c r="AS230" i="20"/>
  <c r="AS231" i="20"/>
  <c r="AS232" i="20"/>
  <c r="AS233" i="20"/>
  <c r="AS234" i="20"/>
  <c r="AS235" i="20"/>
  <c r="AS236" i="20"/>
  <c r="AS237" i="20"/>
  <c r="AS238" i="20"/>
  <c r="AS239" i="20"/>
  <c r="AS240" i="20"/>
  <c r="AS241" i="20"/>
  <c r="AS242" i="20"/>
  <c r="AS243" i="20"/>
  <c r="AS244" i="20"/>
  <c r="AS245" i="20"/>
  <c r="AS246" i="20"/>
  <c r="AS247" i="20"/>
  <c r="AS248" i="20"/>
  <c r="AS249" i="20"/>
  <c r="AS250" i="20"/>
  <c r="AS251" i="20"/>
  <c r="AS252" i="20"/>
  <c r="AS253" i="20"/>
  <c r="AS254" i="20"/>
  <c r="AS255" i="20"/>
  <c r="AS256" i="20"/>
  <c r="AS257" i="20"/>
  <c r="AS258" i="20"/>
  <c r="AS259" i="20"/>
  <c r="AS260" i="20"/>
  <c r="AS261" i="20"/>
  <c r="AS262" i="20"/>
  <c r="AS263" i="20"/>
  <c r="AS264" i="20"/>
  <c r="AS265" i="20"/>
  <c r="AS266" i="20"/>
  <c r="AS267" i="20"/>
  <c r="AS268" i="20"/>
  <c r="AS269" i="20"/>
  <c r="AS270" i="20"/>
  <c r="AS271" i="20"/>
  <c r="AS272" i="20"/>
  <c r="AS273" i="20"/>
  <c r="AS274" i="20"/>
  <c r="AS275" i="20"/>
  <c r="AS276" i="20"/>
  <c r="AS277" i="20"/>
  <c r="AS278" i="20"/>
  <c r="AS279" i="20"/>
  <c r="AS280" i="20"/>
  <c r="AS281" i="20"/>
  <c r="AS282" i="20"/>
  <c r="AS283" i="20"/>
  <c r="AS284" i="20"/>
  <c r="AS285" i="20"/>
  <c r="AS286" i="20"/>
  <c r="AS287" i="20"/>
  <c r="AS288" i="20"/>
  <c r="AS289" i="20"/>
  <c r="AS290" i="20"/>
  <c r="AS291" i="20"/>
  <c r="AS292" i="20"/>
  <c r="AS293" i="20"/>
  <c r="AS294" i="20"/>
  <c r="AS295" i="20"/>
  <c r="AS296" i="20"/>
  <c r="AS297" i="20"/>
  <c r="AS298" i="20"/>
  <c r="AS299" i="20"/>
  <c r="AS300" i="20"/>
  <c r="AS301" i="20"/>
  <c r="AS302" i="20"/>
  <c r="AS303" i="20"/>
  <c r="AS304" i="20"/>
  <c r="AS305" i="20"/>
  <c r="AS306" i="20"/>
  <c r="AS307" i="20"/>
  <c r="AS308" i="20"/>
  <c r="AS309" i="20"/>
  <c r="AS310" i="20"/>
  <c r="AS311" i="20"/>
  <c r="AS312" i="20"/>
  <c r="AS313" i="20"/>
  <c r="AS314" i="20"/>
  <c r="AS315" i="20"/>
  <c r="AS316" i="20"/>
  <c r="AS317" i="20"/>
  <c r="AS318" i="20"/>
  <c r="AS319" i="20"/>
  <c r="AS320" i="20"/>
  <c r="AS321" i="20"/>
  <c r="AS322" i="20"/>
  <c r="AS323" i="20"/>
  <c r="AS324" i="20"/>
  <c r="AS325" i="20"/>
  <c r="AS326" i="20"/>
  <c r="AS327" i="20"/>
  <c r="AS328" i="20"/>
  <c r="AS329" i="20"/>
  <c r="AS330" i="20"/>
  <c r="AS331" i="20"/>
  <c r="AS332" i="20"/>
  <c r="AS333" i="20"/>
  <c r="AS334" i="20"/>
  <c r="AS335" i="20"/>
  <c r="AS336" i="20"/>
  <c r="AS337" i="20"/>
  <c r="AS338" i="20"/>
  <c r="AS339" i="20"/>
  <c r="AS340" i="20"/>
  <c r="AS341" i="20"/>
  <c r="AS342" i="20"/>
  <c r="AS343" i="20"/>
  <c r="AS344" i="20"/>
  <c r="AS345" i="20"/>
  <c r="AS346" i="20"/>
  <c r="AS347" i="20"/>
  <c r="AS348" i="20"/>
  <c r="AS349" i="20"/>
  <c r="AS350" i="20"/>
  <c r="AS351" i="20"/>
  <c r="AS352" i="20"/>
  <c r="AS353" i="20"/>
  <c r="AS354" i="20"/>
  <c r="AS355" i="20"/>
  <c r="AS356" i="20"/>
  <c r="AS357" i="20"/>
  <c r="AS358" i="20"/>
  <c r="AS359" i="20"/>
  <c r="AS360" i="20"/>
  <c r="AS361" i="20"/>
  <c r="AS362" i="20"/>
  <c r="AS363" i="20"/>
  <c r="AS364" i="20"/>
  <c r="AS365" i="20"/>
  <c r="AS366" i="20"/>
  <c r="AS367" i="20"/>
  <c r="AS368" i="20"/>
  <c r="AS369" i="20"/>
  <c r="AS370" i="20"/>
  <c r="AS371" i="20"/>
  <c r="AS372" i="20"/>
  <c r="AS373" i="20"/>
  <c r="AS374" i="20"/>
  <c r="AS375" i="20"/>
  <c r="AS376" i="20"/>
  <c r="AS377" i="20"/>
  <c r="AS378" i="20"/>
  <c r="AS379" i="20"/>
  <c r="AS380" i="20"/>
  <c r="AS381" i="20"/>
  <c r="AS382" i="20"/>
  <c r="AS383" i="20"/>
  <c r="AS384" i="20"/>
  <c r="AS385" i="20"/>
  <c r="AS386" i="20"/>
  <c r="AS387" i="20"/>
  <c r="AS388" i="20"/>
  <c r="AS389" i="20"/>
  <c r="AS390" i="20"/>
  <c r="AS391" i="20"/>
  <c r="AS392" i="20"/>
  <c r="AS393" i="20"/>
  <c r="AS394" i="20"/>
  <c r="AS395" i="20"/>
  <c r="AS396" i="20"/>
  <c r="AS397" i="20"/>
  <c r="AS398" i="20"/>
  <c r="AS399" i="20"/>
  <c r="AS400" i="20"/>
  <c r="AS401" i="20"/>
  <c r="AS402" i="20"/>
  <c r="AS403" i="20"/>
  <c r="AS404" i="20"/>
  <c r="AS405" i="20"/>
  <c r="AS406" i="20"/>
  <c r="AS407" i="20"/>
  <c r="AS408" i="20"/>
  <c r="AS409" i="20"/>
  <c r="AS410" i="20"/>
  <c r="AS411" i="20"/>
  <c r="AS412" i="20"/>
  <c r="AS413" i="20"/>
  <c r="AS414" i="20"/>
  <c r="AS415" i="20"/>
  <c r="AS416" i="20"/>
  <c r="AS417" i="20"/>
  <c r="AS418" i="20"/>
  <c r="AS419" i="20"/>
  <c r="AS420" i="20"/>
  <c r="AS421" i="20"/>
  <c r="AS422" i="20"/>
  <c r="AS423" i="20"/>
  <c r="AS424" i="20"/>
  <c r="AS425" i="20"/>
  <c r="AS426" i="20"/>
  <c r="AS427" i="20"/>
  <c r="AS428" i="20"/>
  <c r="AS429" i="20"/>
  <c r="AS430" i="20"/>
  <c r="AS431" i="20"/>
  <c r="AS432" i="20"/>
  <c r="AS433" i="20"/>
  <c r="AS434" i="20"/>
  <c r="AS435" i="20"/>
  <c r="AS436" i="20"/>
  <c r="AS437" i="20"/>
  <c r="AS438" i="20"/>
  <c r="AS439" i="20"/>
  <c r="AS440" i="20"/>
  <c r="AS441" i="20"/>
  <c r="AS442" i="20"/>
  <c r="AS443" i="20"/>
  <c r="AS444" i="20"/>
  <c r="AS445" i="20"/>
  <c r="AS446" i="20"/>
  <c r="AS447" i="20"/>
  <c r="AS448" i="20"/>
  <c r="AS449" i="20"/>
  <c r="AS450" i="20"/>
  <c r="AS451" i="20"/>
  <c r="AS452" i="20"/>
  <c r="AS453" i="20"/>
  <c r="AS454" i="20"/>
  <c r="AS455" i="20"/>
  <c r="AS456" i="20"/>
  <c r="AS457" i="20"/>
  <c r="AS458" i="20"/>
  <c r="AS459" i="20"/>
  <c r="AS460" i="20"/>
  <c r="AS461" i="20"/>
  <c r="AS462" i="20"/>
  <c r="AS463" i="20"/>
  <c r="AS464" i="20"/>
  <c r="AS465" i="20"/>
  <c r="AS466" i="20"/>
  <c r="AS467" i="20"/>
  <c r="AS468" i="20"/>
  <c r="AS469" i="20"/>
  <c r="AS470" i="20"/>
  <c r="AS471" i="20"/>
  <c r="AS472" i="20"/>
  <c r="AS473" i="20"/>
  <c r="AS474" i="20"/>
  <c r="AS475" i="20"/>
  <c r="AS476" i="20"/>
  <c r="AS477" i="20"/>
  <c r="AS478" i="20"/>
  <c r="AS479" i="20"/>
  <c r="AS480" i="20"/>
  <c r="AS481" i="20"/>
  <c r="AS482" i="20"/>
  <c r="AS483" i="20"/>
  <c r="AS484" i="20"/>
  <c r="AS485" i="20"/>
  <c r="AS486" i="20"/>
  <c r="AS487" i="20"/>
  <c r="AS488" i="20"/>
  <c r="AS489" i="20"/>
  <c r="AS490" i="20"/>
  <c r="AS491" i="20"/>
  <c r="AS492" i="20"/>
  <c r="AS493" i="20"/>
  <c r="AS494" i="20"/>
  <c r="AS495" i="20"/>
  <c r="AS496" i="20"/>
  <c r="AS497" i="20"/>
  <c r="AS498" i="20"/>
  <c r="AS499" i="20"/>
  <c r="AS500" i="20"/>
  <c r="AS501" i="20"/>
  <c r="AS502" i="20"/>
  <c r="AS503" i="20"/>
  <c r="AS504" i="20"/>
  <c r="AS505" i="20"/>
  <c r="AS506" i="20"/>
  <c r="AS507" i="20"/>
  <c r="AS508" i="20"/>
  <c r="AS509" i="20"/>
  <c r="AS510" i="20"/>
  <c r="AS511" i="20"/>
  <c r="AS512" i="20"/>
  <c r="AS513" i="20"/>
  <c r="AS514" i="20"/>
  <c r="AS515" i="20"/>
  <c r="AS516" i="20"/>
  <c r="AS517" i="20"/>
  <c r="AS518" i="20"/>
  <c r="AS519" i="20"/>
  <c r="AS520" i="20"/>
  <c r="AS521" i="20"/>
  <c r="AS522" i="20"/>
  <c r="AS523" i="20"/>
  <c r="AS524" i="20"/>
  <c r="AS525" i="20"/>
  <c r="AS526" i="20"/>
  <c r="AS527" i="20"/>
  <c r="AS528" i="20"/>
  <c r="AS529" i="20"/>
  <c r="AS530" i="20"/>
  <c r="AS531" i="20"/>
  <c r="AS532" i="20"/>
  <c r="AS533" i="20"/>
  <c r="AS534" i="20"/>
  <c r="AS535" i="20"/>
  <c r="AS536" i="20"/>
  <c r="AS537" i="20"/>
  <c r="AS538" i="20"/>
  <c r="AS539" i="20"/>
  <c r="AS540" i="20"/>
  <c r="AS541" i="20"/>
  <c r="AS542" i="20"/>
  <c r="AS543" i="20"/>
  <c r="AS544" i="20"/>
  <c r="AS545" i="20"/>
  <c r="AS546" i="20"/>
  <c r="AS547" i="20"/>
  <c r="AS548" i="20"/>
  <c r="AS549" i="20"/>
  <c r="AS550" i="20"/>
  <c r="AS551" i="20"/>
  <c r="AS552" i="20"/>
  <c r="AS553" i="20"/>
  <c r="AS554" i="20"/>
  <c r="AS555" i="20"/>
  <c r="AS556" i="20"/>
  <c r="AS557" i="20"/>
  <c r="AS558" i="20"/>
  <c r="AS559" i="20"/>
  <c r="AS560" i="20"/>
  <c r="AS561" i="20"/>
  <c r="AS562" i="20"/>
  <c r="AS563" i="20"/>
  <c r="AS564" i="20"/>
  <c r="AS565" i="20"/>
  <c r="AR2" i="20"/>
  <c r="AR3" i="20"/>
  <c r="AR4" i="20"/>
  <c r="AR5" i="20"/>
  <c r="AR6" i="20"/>
  <c r="AR7" i="20"/>
  <c r="AR8" i="20"/>
  <c r="AR9" i="20"/>
  <c r="AR10" i="20"/>
  <c r="AR11" i="20"/>
  <c r="AR12" i="20"/>
  <c r="AR13" i="20"/>
  <c r="AR14" i="20"/>
  <c r="AR15" i="20"/>
  <c r="AR16" i="20"/>
  <c r="AR17" i="20"/>
  <c r="AR18" i="20"/>
  <c r="AR19" i="20"/>
  <c r="AR20" i="20"/>
  <c r="AR21" i="20"/>
  <c r="AR22" i="20"/>
  <c r="AR23" i="20"/>
  <c r="AR24" i="20"/>
  <c r="AR25" i="20"/>
  <c r="AR26" i="20"/>
  <c r="AR27" i="20"/>
  <c r="AR28" i="20"/>
  <c r="AR29" i="20"/>
  <c r="AR30" i="20"/>
  <c r="AR31" i="20"/>
  <c r="AR32" i="20"/>
  <c r="AR33" i="20"/>
  <c r="AR34" i="20"/>
  <c r="AR35" i="20"/>
  <c r="AR36" i="20"/>
  <c r="AR37" i="20"/>
  <c r="AR38" i="20"/>
  <c r="AR39" i="20"/>
  <c r="AR40" i="20"/>
  <c r="AR41" i="20"/>
  <c r="AR42" i="20"/>
  <c r="AR43" i="20"/>
  <c r="AR44" i="20"/>
  <c r="AR45" i="20"/>
  <c r="AR46" i="20"/>
  <c r="AR47" i="20"/>
  <c r="AR48" i="20"/>
  <c r="AR49" i="20"/>
  <c r="AR50" i="20"/>
  <c r="AR51" i="20"/>
  <c r="AR52" i="20"/>
  <c r="AR53" i="20"/>
  <c r="AR54" i="20"/>
  <c r="AR55" i="20"/>
  <c r="AR56" i="20"/>
  <c r="AR57" i="20"/>
  <c r="AR58" i="20"/>
  <c r="AR59" i="20"/>
  <c r="AR60" i="20"/>
  <c r="AR61" i="20"/>
  <c r="AR62" i="20"/>
  <c r="AR63" i="20"/>
  <c r="AR64" i="20"/>
  <c r="AR65" i="20"/>
  <c r="AR66" i="20"/>
  <c r="AR67" i="20"/>
  <c r="AR68" i="20"/>
  <c r="AR69" i="20"/>
  <c r="AR70" i="20"/>
  <c r="AR71" i="20"/>
  <c r="AR72" i="20"/>
  <c r="AR73" i="20"/>
  <c r="AR74" i="20"/>
  <c r="AR75" i="20"/>
  <c r="AR76" i="20"/>
  <c r="AR77" i="20"/>
  <c r="AR78" i="20"/>
  <c r="AR79" i="20"/>
  <c r="AR80" i="20"/>
  <c r="AR81" i="20"/>
  <c r="AR82" i="20"/>
  <c r="AR83" i="20"/>
  <c r="AR84" i="20"/>
  <c r="AR85" i="20"/>
  <c r="AR86" i="20"/>
  <c r="AR87" i="20"/>
  <c r="AR88" i="20"/>
  <c r="AR89" i="20"/>
  <c r="AR90" i="20"/>
  <c r="AR91" i="20"/>
  <c r="AR92" i="20"/>
  <c r="AR93" i="20"/>
  <c r="AR94" i="20"/>
  <c r="AR95" i="20"/>
  <c r="AR96" i="20"/>
  <c r="AR97" i="20"/>
  <c r="AR98" i="20"/>
  <c r="AR99" i="20"/>
  <c r="AR100" i="20"/>
  <c r="AR101" i="20"/>
  <c r="AR102" i="20"/>
  <c r="AR103" i="20"/>
  <c r="AR104" i="20"/>
  <c r="AR105" i="20"/>
  <c r="AR106" i="20"/>
  <c r="AR107" i="20"/>
  <c r="AR108" i="20"/>
  <c r="AR109" i="20"/>
  <c r="AR110" i="20"/>
  <c r="AR111" i="20"/>
  <c r="AR112" i="20"/>
  <c r="AR113" i="20"/>
  <c r="AR114" i="20"/>
  <c r="AR115" i="20"/>
  <c r="AR116" i="20"/>
  <c r="AR117" i="20"/>
  <c r="AR118" i="20"/>
  <c r="AR119" i="20"/>
  <c r="AR120" i="20"/>
  <c r="AR121" i="20"/>
  <c r="AR122" i="20"/>
  <c r="AR123" i="20"/>
  <c r="AR124" i="20"/>
  <c r="AR125" i="20"/>
  <c r="AR126" i="20"/>
  <c r="AR127" i="20"/>
  <c r="AR128" i="20"/>
  <c r="AR129" i="20"/>
  <c r="AR130" i="20"/>
  <c r="AR131" i="20"/>
  <c r="AR132" i="20"/>
  <c r="AR133" i="20"/>
  <c r="AR134" i="20"/>
  <c r="AR135" i="20"/>
  <c r="AR136" i="20"/>
  <c r="AR137" i="20"/>
  <c r="AR138" i="20"/>
  <c r="AR139" i="20"/>
  <c r="AR140" i="20"/>
  <c r="AR141" i="20"/>
  <c r="AR142" i="20"/>
  <c r="AR143" i="20"/>
  <c r="AR144" i="20"/>
  <c r="AR145" i="20"/>
  <c r="AR146" i="20"/>
  <c r="AR147" i="20"/>
  <c r="AR148" i="20"/>
  <c r="AR149" i="20"/>
  <c r="AR150" i="20"/>
  <c r="AR151" i="20"/>
  <c r="AR152" i="20"/>
  <c r="AR153" i="20"/>
  <c r="AR154" i="20"/>
  <c r="AR155" i="20"/>
  <c r="AR156" i="20"/>
  <c r="AR157" i="20"/>
  <c r="AR158" i="20"/>
  <c r="AR159" i="20"/>
  <c r="AR160" i="20"/>
  <c r="AR161" i="20"/>
  <c r="AR162" i="20"/>
  <c r="AR163" i="20"/>
  <c r="AR164" i="20"/>
  <c r="AR165" i="20"/>
  <c r="AR166" i="20"/>
  <c r="AR167" i="20"/>
  <c r="AR168" i="20"/>
  <c r="AR169" i="20"/>
  <c r="AR170" i="20"/>
  <c r="AR171" i="20"/>
  <c r="AR172" i="20"/>
  <c r="AR173" i="20"/>
  <c r="AR174" i="20"/>
  <c r="AR175" i="20"/>
  <c r="AR176" i="20"/>
  <c r="AR177" i="20"/>
  <c r="AR178" i="20"/>
  <c r="AR179" i="20"/>
  <c r="AR180" i="20"/>
  <c r="AR181" i="20"/>
  <c r="AR182" i="20"/>
  <c r="AR183" i="20"/>
  <c r="AR184" i="20"/>
  <c r="AR185" i="20"/>
  <c r="AR186" i="20"/>
  <c r="AR187" i="20"/>
  <c r="AR188" i="20"/>
  <c r="AR189" i="20"/>
  <c r="AR190" i="20"/>
  <c r="AR191" i="20"/>
  <c r="AR192" i="20"/>
  <c r="AR193" i="20"/>
  <c r="AR194" i="20"/>
  <c r="AR195" i="20"/>
  <c r="AR196" i="20"/>
  <c r="AR197" i="20"/>
  <c r="AR198" i="20"/>
  <c r="AR199" i="20"/>
  <c r="AR200" i="20"/>
  <c r="AR201" i="20"/>
  <c r="AR202" i="20"/>
  <c r="AR203" i="20"/>
  <c r="AR204" i="20"/>
  <c r="AR205" i="20"/>
  <c r="AR206" i="20"/>
  <c r="AR207" i="20"/>
  <c r="AR208" i="20"/>
  <c r="AR209" i="20"/>
  <c r="AR210" i="20"/>
  <c r="AR211" i="20"/>
  <c r="AR212" i="20"/>
  <c r="AR213" i="20"/>
  <c r="AR214" i="20"/>
  <c r="AR215" i="20"/>
  <c r="AR216" i="20"/>
  <c r="AR217" i="20"/>
  <c r="AR218" i="20"/>
  <c r="AR219" i="20"/>
  <c r="AR220" i="20"/>
  <c r="AR221" i="20"/>
  <c r="AR222" i="20"/>
  <c r="AR223" i="20"/>
  <c r="AR224" i="20"/>
  <c r="AR225" i="20"/>
  <c r="AR226" i="20"/>
  <c r="AR227" i="20"/>
  <c r="AR228" i="20"/>
  <c r="AR229" i="20"/>
  <c r="AR230" i="20"/>
  <c r="AR231" i="20"/>
  <c r="AR232" i="20"/>
  <c r="AR233" i="20"/>
  <c r="AR234" i="20"/>
  <c r="AR235" i="20"/>
  <c r="AR236" i="20"/>
  <c r="AR237" i="20"/>
  <c r="AR238" i="20"/>
  <c r="AR239" i="20"/>
  <c r="AR240" i="20"/>
  <c r="AR241" i="20"/>
  <c r="AR242" i="20"/>
  <c r="AR243" i="20"/>
  <c r="AR244" i="20"/>
  <c r="AR245" i="20"/>
  <c r="AR246" i="20"/>
  <c r="AR247" i="20"/>
  <c r="AR248" i="20"/>
  <c r="AR249" i="20"/>
  <c r="AR250" i="20"/>
  <c r="AR251" i="20"/>
  <c r="AR252" i="20"/>
  <c r="AR253" i="20"/>
  <c r="AR254" i="20"/>
  <c r="AR255" i="20"/>
  <c r="AR256" i="20"/>
  <c r="AR257" i="20"/>
  <c r="AR258" i="20"/>
  <c r="AR259" i="20"/>
  <c r="AR260" i="20"/>
  <c r="AR261" i="20"/>
  <c r="AR262" i="20"/>
  <c r="AR263" i="20"/>
  <c r="AR264" i="20"/>
  <c r="AR265" i="20"/>
  <c r="AR266" i="20"/>
  <c r="AR267" i="20"/>
  <c r="AR268" i="20"/>
  <c r="AR269" i="20"/>
  <c r="AR270" i="20"/>
  <c r="AR271" i="20"/>
  <c r="AR272" i="20"/>
  <c r="AR273" i="20"/>
  <c r="AR274" i="20"/>
  <c r="AR275" i="20"/>
  <c r="AR276" i="20"/>
  <c r="AR277" i="20"/>
  <c r="AR278" i="20"/>
  <c r="AR279" i="20"/>
  <c r="AR280" i="20"/>
  <c r="AR281" i="20"/>
  <c r="AR282" i="20"/>
  <c r="AR283" i="20"/>
  <c r="AR284" i="20"/>
  <c r="AR285" i="20"/>
  <c r="AR286" i="20"/>
  <c r="AR287" i="20"/>
  <c r="AR288" i="20"/>
  <c r="AR289" i="20"/>
  <c r="AR290" i="20"/>
  <c r="AR291" i="20"/>
  <c r="AR292" i="20"/>
  <c r="AR293" i="20"/>
  <c r="AR294" i="20"/>
  <c r="AR295" i="20"/>
  <c r="AR296" i="20"/>
  <c r="AR297" i="20"/>
  <c r="AR298" i="20"/>
  <c r="AR299" i="20"/>
  <c r="AR300" i="20"/>
  <c r="AR301" i="20"/>
  <c r="AR302" i="20"/>
  <c r="AR303" i="20"/>
  <c r="AR304" i="20"/>
  <c r="AR305" i="20"/>
  <c r="AR306" i="20"/>
  <c r="AR307" i="20"/>
  <c r="AR308" i="20"/>
  <c r="AR309" i="20"/>
  <c r="AR310" i="20"/>
  <c r="AR311" i="20"/>
  <c r="AR312" i="20"/>
  <c r="AR313" i="20"/>
  <c r="AR314" i="20"/>
  <c r="AR315" i="20"/>
  <c r="AR316" i="20"/>
  <c r="AR317" i="20"/>
  <c r="AR318" i="20"/>
  <c r="AR319" i="20"/>
  <c r="AR320" i="20"/>
  <c r="AR321" i="20"/>
  <c r="AR322" i="20"/>
  <c r="AR323" i="20"/>
  <c r="AR324" i="20"/>
  <c r="AR325" i="20"/>
  <c r="AR326" i="20"/>
  <c r="AR327" i="20"/>
  <c r="AR328" i="20"/>
  <c r="AR329" i="20"/>
  <c r="AR330" i="20"/>
  <c r="AR331" i="20"/>
  <c r="AR332" i="20"/>
  <c r="AR333" i="20"/>
  <c r="AR334" i="20"/>
  <c r="AR335" i="20"/>
  <c r="AR336" i="20"/>
  <c r="AR337" i="20"/>
  <c r="AR338" i="20"/>
  <c r="AR339" i="20"/>
  <c r="AR340" i="20"/>
  <c r="AR341" i="20"/>
  <c r="AR342" i="20"/>
  <c r="AR343" i="20"/>
  <c r="AR344" i="20"/>
  <c r="AR345" i="20"/>
  <c r="AR346" i="20"/>
  <c r="AR347" i="20"/>
  <c r="AR348" i="20"/>
  <c r="AR349" i="20"/>
  <c r="AR350" i="20"/>
  <c r="AR351" i="20"/>
  <c r="AR352" i="20"/>
  <c r="AR353" i="20"/>
  <c r="AR354" i="20"/>
  <c r="AR355" i="20"/>
  <c r="AR356" i="20"/>
  <c r="AR357" i="20"/>
  <c r="AR358" i="20"/>
  <c r="AR359" i="20"/>
  <c r="AR360" i="20"/>
  <c r="AR361" i="20"/>
  <c r="AR362" i="20"/>
  <c r="AR363" i="20"/>
  <c r="AR364" i="20"/>
  <c r="AR365" i="20"/>
  <c r="AR366" i="20"/>
  <c r="AR367" i="20"/>
  <c r="AR368" i="20"/>
  <c r="AR369" i="20"/>
  <c r="AR370" i="20"/>
  <c r="AR371" i="20"/>
  <c r="AR372" i="20"/>
  <c r="AR373" i="20"/>
  <c r="AR374" i="20"/>
  <c r="AR375" i="20"/>
  <c r="AR376" i="20"/>
  <c r="AR377" i="20"/>
  <c r="AR378" i="20"/>
  <c r="AR379" i="20"/>
  <c r="AR380" i="20"/>
  <c r="AR381" i="20"/>
  <c r="AR382" i="20"/>
  <c r="AR383" i="20"/>
  <c r="AR384" i="20"/>
  <c r="AR385" i="20"/>
  <c r="AR386" i="20"/>
  <c r="AR387" i="20"/>
  <c r="AR388" i="20"/>
  <c r="AR389" i="20"/>
  <c r="AR390" i="20"/>
  <c r="AR391" i="20"/>
  <c r="AR392" i="20"/>
  <c r="AR393" i="20"/>
  <c r="AR394" i="20"/>
  <c r="AR395" i="20"/>
  <c r="AR396" i="20"/>
  <c r="AR397" i="20"/>
  <c r="AR398" i="20"/>
  <c r="AR399" i="20"/>
  <c r="AR400" i="20"/>
  <c r="AR401" i="20"/>
  <c r="AR402" i="20"/>
  <c r="AR403" i="20"/>
  <c r="AR404" i="20"/>
  <c r="AR405" i="20"/>
  <c r="AR406" i="20"/>
  <c r="AR407" i="20"/>
  <c r="AR408" i="20"/>
  <c r="AR409" i="20"/>
  <c r="AR410" i="20"/>
  <c r="AR411" i="20"/>
  <c r="AR412" i="20"/>
  <c r="AR413" i="20"/>
  <c r="AR414" i="20"/>
  <c r="AR415" i="20"/>
  <c r="AR416" i="20"/>
  <c r="AR417" i="20"/>
  <c r="AR418" i="20"/>
  <c r="AR419" i="20"/>
  <c r="AR420" i="20"/>
  <c r="AR421" i="20"/>
  <c r="AR422" i="20"/>
  <c r="AR423" i="20"/>
  <c r="AR424" i="20"/>
  <c r="AR425" i="20"/>
  <c r="AR426" i="20"/>
  <c r="AR427" i="20"/>
  <c r="AR428" i="20"/>
  <c r="AR429" i="20"/>
  <c r="AR430" i="20"/>
  <c r="AR431" i="20"/>
  <c r="AR432" i="20"/>
  <c r="AR433" i="20"/>
  <c r="AR434" i="20"/>
  <c r="AR435" i="20"/>
  <c r="AR436" i="20"/>
  <c r="AR437" i="20"/>
  <c r="AR438" i="20"/>
  <c r="AR439" i="20"/>
  <c r="AR440" i="20"/>
  <c r="AR441" i="20"/>
  <c r="AR442" i="20"/>
  <c r="AR443" i="20"/>
  <c r="AR444" i="20"/>
  <c r="AR445" i="20"/>
  <c r="AR446" i="20"/>
  <c r="AR447" i="20"/>
  <c r="AR448" i="20"/>
  <c r="AR449" i="20"/>
  <c r="AR450" i="20"/>
  <c r="AR451" i="20"/>
  <c r="AR452" i="20"/>
  <c r="AR453" i="20"/>
  <c r="AR454" i="20"/>
  <c r="AR455" i="20"/>
  <c r="AR456" i="20"/>
  <c r="AR457" i="20"/>
  <c r="AR458" i="20"/>
  <c r="AR459" i="20"/>
  <c r="AR460" i="20"/>
  <c r="AR461" i="20"/>
  <c r="AR462" i="20"/>
  <c r="AR463" i="20"/>
  <c r="AR464" i="20"/>
  <c r="AR465" i="20"/>
  <c r="AR466" i="20"/>
  <c r="AR467" i="20"/>
  <c r="AR468" i="20"/>
  <c r="AR469" i="20"/>
  <c r="AR470" i="20"/>
  <c r="AR471" i="20"/>
  <c r="AR472" i="20"/>
  <c r="AR473" i="20"/>
  <c r="AR474" i="20"/>
  <c r="AR475" i="20"/>
  <c r="AR476" i="20"/>
  <c r="AR477" i="20"/>
  <c r="AR478" i="20"/>
  <c r="AR479" i="20"/>
  <c r="AR480" i="20"/>
  <c r="AR481" i="20"/>
  <c r="AR482" i="20"/>
  <c r="AR483" i="20"/>
  <c r="AR484" i="20"/>
  <c r="AR485" i="20"/>
  <c r="AR486" i="20"/>
  <c r="AR487" i="20"/>
  <c r="AR488" i="20"/>
  <c r="AR489" i="20"/>
  <c r="AR490" i="20"/>
  <c r="AR491" i="20"/>
  <c r="AR492" i="20"/>
  <c r="AR493" i="20"/>
  <c r="AR494" i="20"/>
  <c r="AR495" i="20"/>
  <c r="AR496" i="20"/>
  <c r="AR497" i="20"/>
  <c r="AR498" i="20"/>
  <c r="AR499" i="20"/>
  <c r="AR500" i="20"/>
  <c r="AR501" i="20"/>
  <c r="AR502" i="20"/>
  <c r="AR503" i="20"/>
  <c r="AR504" i="20"/>
  <c r="AR505" i="20"/>
  <c r="AR506" i="20"/>
  <c r="AR507" i="20"/>
  <c r="AR508" i="20"/>
  <c r="AR509" i="20"/>
  <c r="AR510" i="20"/>
  <c r="AR511" i="20"/>
  <c r="AR512" i="20"/>
  <c r="AR513" i="20"/>
  <c r="AR514" i="20"/>
  <c r="AR515" i="20"/>
  <c r="AR516" i="20"/>
  <c r="AR517" i="20"/>
  <c r="AR518" i="20"/>
  <c r="AR519" i="20"/>
  <c r="AR520" i="20"/>
  <c r="AR521" i="20"/>
  <c r="AR522" i="20"/>
  <c r="AR523" i="20"/>
  <c r="AR524" i="20"/>
  <c r="AR525" i="20"/>
  <c r="AR526" i="20"/>
  <c r="AR527" i="20"/>
  <c r="AR528" i="20"/>
  <c r="AR529" i="20"/>
  <c r="AR530" i="20"/>
  <c r="AR531" i="20"/>
  <c r="AR532" i="20"/>
  <c r="AR533" i="20"/>
  <c r="AR534" i="20"/>
  <c r="AR535" i="20"/>
  <c r="AR536" i="20"/>
  <c r="AR537" i="20"/>
  <c r="AR538" i="20"/>
  <c r="AR539" i="20"/>
  <c r="AR540" i="20"/>
  <c r="AR541" i="20"/>
  <c r="AR542" i="20"/>
  <c r="AR543" i="20"/>
  <c r="AR544" i="20"/>
  <c r="AR545" i="20"/>
  <c r="AR546" i="20"/>
  <c r="AR547" i="20"/>
  <c r="AR548" i="20"/>
  <c r="AR549" i="20"/>
  <c r="AR550" i="20"/>
  <c r="AR551" i="20"/>
  <c r="AR552" i="20"/>
  <c r="AR553" i="20"/>
  <c r="AR554" i="20"/>
  <c r="AR555" i="20"/>
  <c r="AR556" i="20"/>
  <c r="AR557" i="20"/>
  <c r="AR558" i="20"/>
  <c r="AR559" i="20"/>
  <c r="AR560" i="20"/>
  <c r="AR561" i="20"/>
  <c r="AR562" i="20"/>
  <c r="AR563" i="20"/>
  <c r="AR564" i="20"/>
  <c r="AR565" i="20"/>
  <c r="AQ2" i="20"/>
  <c r="AQ3" i="20"/>
  <c r="AQ4" i="20"/>
  <c r="AQ5" i="20"/>
  <c r="AQ6" i="20"/>
  <c r="AQ7" i="20"/>
  <c r="AQ8" i="20"/>
  <c r="AQ9" i="20"/>
  <c r="AQ10" i="20"/>
  <c r="AQ11" i="20"/>
  <c r="AQ12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42" i="20"/>
  <c r="AQ43" i="20"/>
  <c r="AQ44" i="20"/>
  <c r="AQ45" i="20"/>
  <c r="AQ46" i="20"/>
  <c r="AQ47" i="20"/>
  <c r="AQ48" i="20"/>
  <c r="AQ49" i="20"/>
  <c r="AQ50" i="20"/>
  <c r="AQ51" i="20"/>
  <c r="AQ52" i="20"/>
  <c r="AQ53" i="20"/>
  <c r="AQ54" i="20"/>
  <c r="AQ55" i="20"/>
  <c r="AQ56" i="20"/>
  <c r="AQ57" i="20"/>
  <c r="AQ58" i="20"/>
  <c r="AQ59" i="20"/>
  <c r="AQ60" i="20"/>
  <c r="AQ61" i="20"/>
  <c r="AQ62" i="20"/>
  <c r="AQ63" i="20"/>
  <c r="AQ64" i="20"/>
  <c r="AQ65" i="20"/>
  <c r="AQ66" i="20"/>
  <c r="AQ67" i="20"/>
  <c r="AQ68" i="20"/>
  <c r="AQ69" i="20"/>
  <c r="AQ70" i="20"/>
  <c r="AQ71" i="20"/>
  <c r="AQ72" i="20"/>
  <c r="AQ73" i="20"/>
  <c r="AQ74" i="20"/>
  <c r="AQ75" i="20"/>
  <c r="AQ76" i="20"/>
  <c r="AQ77" i="20"/>
  <c r="AQ78" i="20"/>
  <c r="AQ79" i="20"/>
  <c r="AQ80" i="20"/>
  <c r="AQ81" i="20"/>
  <c r="AQ82" i="20"/>
  <c r="AQ83" i="20"/>
  <c r="AQ84" i="20"/>
  <c r="AQ85" i="20"/>
  <c r="AQ86" i="20"/>
  <c r="AQ87" i="20"/>
  <c r="AQ88" i="20"/>
  <c r="AQ89" i="20"/>
  <c r="AQ90" i="20"/>
  <c r="AQ91" i="20"/>
  <c r="AQ92" i="20"/>
  <c r="AQ93" i="20"/>
  <c r="AQ94" i="20"/>
  <c r="AQ95" i="20"/>
  <c r="AQ96" i="20"/>
  <c r="AQ97" i="20"/>
  <c r="AQ98" i="20"/>
  <c r="AQ99" i="20"/>
  <c r="AQ100" i="20"/>
  <c r="AQ101" i="20"/>
  <c r="AQ102" i="20"/>
  <c r="AQ103" i="20"/>
  <c r="AQ104" i="20"/>
  <c r="AQ105" i="20"/>
  <c r="AQ106" i="20"/>
  <c r="AQ107" i="20"/>
  <c r="AQ108" i="20"/>
  <c r="AQ109" i="20"/>
  <c r="AQ110" i="20"/>
  <c r="AQ111" i="20"/>
  <c r="AQ112" i="20"/>
  <c r="AQ113" i="20"/>
  <c r="AQ114" i="20"/>
  <c r="AQ115" i="20"/>
  <c r="AQ116" i="20"/>
  <c r="AQ117" i="20"/>
  <c r="AQ118" i="20"/>
  <c r="AQ119" i="20"/>
  <c r="AQ120" i="20"/>
  <c r="AQ121" i="20"/>
  <c r="AQ122" i="20"/>
  <c r="AQ123" i="20"/>
  <c r="AQ124" i="20"/>
  <c r="AQ125" i="20"/>
  <c r="AQ126" i="20"/>
  <c r="AQ127" i="20"/>
  <c r="AQ128" i="20"/>
  <c r="AQ129" i="20"/>
  <c r="AQ130" i="20"/>
  <c r="AQ131" i="20"/>
  <c r="AQ132" i="20"/>
  <c r="AQ133" i="20"/>
  <c r="AQ134" i="20"/>
  <c r="AQ135" i="20"/>
  <c r="AQ136" i="20"/>
  <c r="AQ137" i="20"/>
  <c r="AQ138" i="20"/>
  <c r="AQ139" i="20"/>
  <c r="AQ140" i="20"/>
  <c r="AQ141" i="20"/>
  <c r="AQ142" i="20"/>
  <c r="AQ143" i="20"/>
  <c r="AQ144" i="20"/>
  <c r="AQ145" i="20"/>
  <c r="AQ146" i="20"/>
  <c r="AQ147" i="20"/>
  <c r="AQ148" i="20"/>
  <c r="AQ149" i="20"/>
  <c r="AQ150" i="20"/>
  <c r="AQ151" i="20"/>
  <c r="AQ152" i="20"/>
  <c r="AQ153" i="20"/>
  <c r="AQ154" i="20"/>
  <c r="AQ155" i="20"/>
  <c r="AQ156" i="20"/>
  <c r="AQ157" i="20"/>
  <c r="AQ158" i="20"/>
  <c r="AQ159" i="20"/>
  <c r="AQ160" i="20"/>
  <c r="AQ161" i="20"/>
  <c r="AQ162" i="20"/>
  <c r="AQ163" i="20"/>
  <c r="AQ164" i="20"/>
  <c r="AQ165" i="20"/>
  <c r="AQ166" i="20"/>
  <c r="AQ167" i="20"/>
  <c r="AQ168" i="20"/>
  <c r="AQ169" i="20"/>
  <c r="AQ170" i="20"/>
  <c r="AQ171" i="20"/>
  <c r="AQ172" i="20"/>
  <c r="AQ173" i="20"/>
  <c r="AQ174" i="20"/>
  <c r="AQ175" i="20"/>
  <c r="AQ176" i="20"/>
  <c r="AQ177" i="20"/>
  <c r="AQ178" i="20"/>
  <c r="AQ179" i="20"/>
  <c r="AQ180" i="20"/>
  <c r="AQ181" i="20"/>
  <c r="AQ182" i="20"/>
  <c r="AQ183" i="20"/>
  <c r="AQ184" i="20"/>
  <c r="AQ185" i="20"/>
  <c r="AQ186" i="20"/>
  <c r="AQ187" i="20"/>
  <c r="AQ188" i="20"/>
  <c r="AQ189" i="20"/>
  <c r="AQ190" i="20"/>
  <c r="AQ191" i="20"/>
  <c r="AQ192" i="20"/>
  <c r="AQ193" i="20"/>
  <c r="AQ194" i="20"/>
  <c r="AQ195" i="20"/>
  <c r="AQ196" i="20"/>
  <c r="AQ197" i="20"/>
  <c r="AQ198" i="20"/>
  <c r="AQ199" i="20"/>
  <c r="AQ200" i="20"/>
  <c r="AQ201" i="20"/>
  <c r="AQ202" i="20"/>
  <c r="AQ203" i="20"/>
  <c r="AQ204" i="20"/>
  <c r="AQ205" i="20"/>
  <c r="AQ206" i="20"/>
  <c r="AQ207" i="20"/>
  <c r="AQ208" i="20"/>
  <c r="AQ209" i="20"/>
  <c r="AQ210" i="20"/>
  <c r="AQ211" i="20"/>
  <c r="AQ212" i="20"/>
  <c r="AQ213" i="20"/>
  <c r="AQ214" i="20"/>
  <c r="AQ215" i="20"/>
  <c r="AQ216" i="20"/>
  <c r="AQ217" i="20"/>
  <c r="AQ218" i="20"/>
  <c r="AQ219" i="20"/>
  <c r="AQ220" i="20"/>
  <c r="AQ221" i="20"/>
  <c r="AQ222" i="20"/>
  <c r="AQ223" i="20"/>
  <c r="AQ224" i="20"/>
  <c r="AQ225" i="20"/>
  <c r="AQ226" i="20"/>
  <c r="AQ227" i="20"/>
  <c r="AQ228" i="20"/>
  <c r="AQ229" i="20"/>
  <c r="AQ230" i="20"/>
  <c r="AQ231" i="20"/>
  <c r="AQ232" i="20"/>
  <c r="AQ233" i="20"/>
  <c r="AQ234" i="20"/>
  <c r="AQ235" i="20"/>
  <c r="AQ236" i="20"/>
  <c r="AQ237" i="20"/>
  <c r="AQ238" i="20"/>
  <c r="AQ239" i="20"/>
  <c r="AQ240" i="20"/>
  <c r="AQ241" i="20"/>
  <c r="AQ242" i="20"/>
  <c r="AQ243" i="20"/>
  <c r="AQ244" i="20"/>
  <c r="AQ245" i="20"/>
  <c r="AQ246" i="20"/>
  <c r="AQ247" i="20"/>
  <c r="AQ248" i="20"/>
  <c r="AQ249" i="20"/>
  <c r="AQ250" i="20"/>
  <c r="AQ251" i="20"/>
  <c r="AQ252" i="20"/>
  <c r="AQ253" i="20"/>
  <c r="AQ254" i="20"/>
  <c r="AQ255" i="20"/>
  <c r="AQ256" i="20"/>
  <c r="AQ257" i="20"/>
  <c r="AQ258" i="20"/>
  <c r="AQ259" i="20"/>
  <c r="AQ260" i="20"/>
  <c r="AQ261" i="20"/>
  <c r="AQ262" i="20"/>
  <c r="AQ263" i="20"/>
  <c r="AQ264" i="20"/>
  <c r="AQ265" i="20"/>
  <c r="AQ266" i="20"/>
  <c r="AQ267" i="20"/>
  <c r="AQ268" i="20"/>
  <c r="AQ269" i="20"/>
  <c r="AQ270" i="20"/>
  <c r="AQ271" i="20"/>
  <c r="AQ272" i="20"/>
  <c r="AQ273" i="20"/>
  <c r="AQ274" i="20"/>
  <c r="AQ275" i="20"/>
  <c r="AQ276" i="20"/>
  <c r="AQ277" i="20"/>
  <c r="AQ278" i="20"/>
  <c r="AQ279" i="20"/>
  <c r="AQ280" i="20"/>
  <c r="AQ281" i="20"/>
  <c r="AQ282" i="20"/>
  <c r="AQ283" i="20"/>
  <c r="AQ284" i="20"/>
  <c r="AQ285" i="20"/>
  <c r="AQ286" i="20"/>
  <c r="AQ287" i="20"/>
  <c r="AQ288" i="20"/>
  <c r="AQ289" i="20"/>
  <c r="AQ290" i="20"/>
  <c r="AQ291" i="20"/>
  <c r="AQ292" i="20"/>
  <c r="AQ293" i="20"/>
  <c r="AQ294" i="20"/>
  <c r="AQ295" i="20"/>
  <c r="AQ296" i="20"/>
  <c r="AQ297" i="20"/>
  <c r="AQ298" i="20"/>
  <c r="AQ299" i="20"/>
  <c r="AQ300" i="20"/>
  <c r="AQ301" i="20"/>
  <c r="AQ302" i="20"/>
  <c r="AQ303" i="20"/>
  <c r="AQ304" i="20"/>
  <c r="AQ305" i="20"/>
  <c r="AQ306" i="20"/>
  <c r="AQ307" i="20"/>
  <c r="AQ308" i="20"/>
  <c r="AQ309" i="20"/>
  <c r="AQ310" i="20"/>
  <c r="AQ311" i="20"/>
  <c r="AQ312" i="20"/>
  <c r="AQ313" i="20"/>
  <c r="AQ314" i="20"/>
  <c r="AQ315" i="20"/>
  <c r="AQ316" i="20"/>
  <c r="AQ317" i="20"/>
  <c r="AQ318" i="20"/>
  <c r="AQ319" i="20"/>
  <c r="AQ320" i="20"/>
  <c r="AQ321" i="20"/>
  <c r="AQ322" i="20"/>
  <c r="AQ323" i="20"/>
  <c r="AQ324" i="20"/>
  <c r="AQ325" i="20"/>
  <c r="AQ326" i="20"/>
  <c r="AQ327" i="20"/>
  <c r="AQ328" i="20"/>
  <c r="AQ329" i="20"/>
  <c r="AQ330" i="20"/>
  <c r="AQ331" i="20"/>
  <c r="AQ332" i="20"/>
  <c r="AQ333" i="20"/>
  <c r="AQ334" i="20"/>
  <c r="AQ335" i="20"/>
  <c r="AQ336" i="20"/>
  <c r="AQ337" i="20"/>
  <c r="AQ338" i="20"/>
  <c r="AQ339" i="20"/>
  <c r="AQ340" i="20"/>
  <c r="AQ341" i="20"/>
  <c r="AQ342" i="20"/>
  <c r="AQ343" i="20"/>
  <c r="AQ344" i="20"/>
  <c r="AQ345" i="20"/>
  <c r="AQ346" i="20"/>
  <c r="AQ347" i="20"/>
  <c r="AQ348" i="20"/>
  <c r="AQ349" i="20"/>
  <c r="AQ350" i="20"/>
  <c r="AQ351" i="20"/>
  <c r="AQ352" i="20"/>
  <c r="AQ353" i="20"/>
  <c r="AQ354" i="20"/>
  <c r="AQ355" i="20"/>
  <c r="AQ356" i="20"/>
  <c r="AQ357" i="20"/>
  <c r="AQ358" i="20"/>
  <c r="AQ359" i="20"/>
  <c r="AQ360" i="20"/>
  <c r="AQ361" i="20"/>
  <c r="AQ362" i="20"/>
  <c r="AQ363" i="20"/>
  <c r="AQ364" i="20"/>
  <c r="AQ365" i="20"/>
  <c r="AQ366" i="20"/>
  <c r="AQ367" i="20"/>
  <c r="AQ368" i="20"/>
  <c r="AQ369" i="20"/>
  <c r="AQ370" i="20"/>
  <c r="AQ371" i="20"/>
  <c r="AQ372" i="20"/>
  <c r="AQ373" i="20"/>
  <c r="AQ374" i="20"/>
  <c r="AQ375" i="20"/>
  <c r="AQ376" i="20"/>
  <c r="AQ377" i="20"/>
  <c r="AQ378" i="20"/>
  <c r="AQ379" i="20"/>
  <c r="AQ380" i="20"/>
  <c r="AQ381" i="20"/>
  <c r="AQ382" i="20"/>
  <c r="AQ383" i="20"/>
  <c r="AQ384" i="20"/>
  <c r="AQ385" i="20"/>
  <c r="AQ386" i="20"/>
  <c r="AQ387" i="20"/>
  <c r="AQ388" i="20"/>
  <c r="AQ389" i="20"/>
  <c r="AQ390" i="20"/>
  <c r="AQ391" i="20"/>
  <c r="AQ392" i="20"/>
  <c r="AQ393" i="20"/>
  <c r="AQ394" i="20"/>
  <c r="AQ395" i="20"/>
  <c r="AQ396" i="20"/>
  <c r="AQ397" i="20"/>
  <c r="AQ398" i="20"/>
  <c r="AQ399" i="20"/>
  <c r="AQ400" i="20"/>
  <c r="AQ401" i="20"/>
  <c r="AQ402" i="20"/>
  <c r="AQ403" i="20"/>
  <c r="AQ404" i="20"/>
  <c r="AQ405" i="20"/>
  <c r="AQ406" i="20"/>
  <c r="AQ407" i="20"/>
  <c r="AQ408" i="20"/>
  <c r="AQ409" i="20"/>
  <c r="AQ410" i="20"/>
  <c r="AQ411" i="20"/>
  <c r="AQ412" i="20"/>
  <c r="AQ413" i="20"/>
  <c r="AQ414" i="20"/>
  <c r="AQ415" i="20"/>
  <c r="AQ416" i="20"/>
  <c r="AQ417" i="20"/>
  <c r="AQ418" i="20"/>
  <c r="AQ419" i="20"/>
  <c r="AQ420" i="20"/>
  <c r="AQ421" i="20"/>
  <c r="AQ422" i="20"/>
  <c r="AQ423" i="20"/>
  <c r="AQ424" i="20"/>
  <c r="AQ425" i="20"/>
  <c r="AQ426" i="20"/>
  <c r="AQ427" i="20"/>
  <c r="AQ428" i="20"/>
  <c r="AQ429" i="20"/>
  <c r="AQ430" i="20"/>
  <c r="AQ431" i="20"/>
  <c r="AQ432" i="20"/>
  <c r="AQ433" i="20"/>
  <c r="AQ434" i="20"/>
  <c r="AQ435" i="20"/>
  <c r="AQ436" i="20"/>
  <c r="AQ437" i="20"/>
  <c r="AQ438" i="20"/>
  <c r="AQ439" i="20"/>
  <c r="AQ440" i="20"/>
  <c r="AQ441" i="20"/>
  <c r="AQ442" i="20"/>
  <c r="AQ443" i="20"/>
  <c r="AQ444" i="20"/>
  <c r="AQ445" i="20"/>
  <c r="AQ446" i="20"/>
  <c r="AQ447" i="20"/>
  <c r="AQ448" i="20"/>
  <c r="AQ449" i="20"/>
  <c r="AQ450" i="20"/>
  <c r="AQ451" i="20"/>
  <c r="AQ452" i="20"/>
  <c r="AQ453" i="20"/>
  <c r="AQ454" i="20"/>
  <c r="AQ455" i="20"/>
  <c r="AQ456" i="20"/>
  <c r="AQ457" i="20"/>
  <c r="AQ458" i="20"/>
  <c r="AQ459" i="20"/>
  <c r="AQ460" i="20"/>
  <c r="AQ461" i="20"/>
  <c r="AQ462" i="20"/>
  <c r="AQ463" i="20"/>
  <c r="AQ464" i="20"/>
  <c r="AQ465" i="20"/>
  <c r="AQ466" i="20"/>
  <c r="AQ467" i="20"/>
  <c r="AQ468" i="20"/>
  <c r="AQ469" i="20"/>
  <c r="AQ470" i="20"/>
  <c r="AQ471" i="20"/>
  <c r="AQ472" i="20"/>
  <c r="AQ473" i="20"/>
  <c r="AQ474" i="20"/>
  <c r="AQ475" i="20"/>
  <c r="AQ476" i="20"/>
  <c r="AQ477" i="20"/>
  <c r="AQ478" i="20"/>
  <c r="AQ479" i="20"/>
  <c r="AQ480" i="20"/>
  <c r="AQ481" i="20"/>
  <c r="AQ482" i="20"/>
  <c r="AQ483" i="20"/>
  <c r="AQ484" i="20"/>
  <c r="AQ485" i="20"/>
  <c r="AQ486" i="20"/>
  <c r="AQ487" i="20"/>
  <c r="AQ488" i="20"/>
  <c r="AQ489" i="20"/>
  <c r="AQ490" i="20"/>
  <c r="AQ491" i="20"/>
  <c r="AQ492" i="20"/>
  <c r="AQ493" i="20"/>
  <c r="AQ494" i="20"/>
  <c r="AQ495" i="20"/>
  <c r="AQ496" i="20"/>
  <c r="AQ497" i="20"/>
  <c r="AQ498" i="20"/>
  <c r="AQ499" i="20"/>
  <c r="AQ500" i="20"/>
  <c r="AQ501" i="20"/>
  <c r="AQ502" i="20"/>
  <c r="AQ503" i="20"/>
  <c r="AQ504" i="20"/>
  <c r="AQ505" i="20"/>
  <c r="AQ506" i="20"/>
  <c r="AQ507" i="20"/>
  <c r="AQ508" i="20"/>
  <c r="AQ509" i="20"/>
  <c r="AQ510" i="20"/>
  <c r="AQ511" i="20"/>
  <c r="AQ512" i="20"/>
  <c r="AQ513" i="20"/>
  <c r="AQ514" i="20"/>
  <c r="AQ515" i="20"/>
  <c r="AQ516" i="20"/>
  <c r="AQ517" i="20"/>
  <c r="AQ518" i="20"/>
  <c r="AQ519" i="20"/>
  <c r="AQ520" i="20"/>
  <c r="AQ521" i="20"/>
  <c r="AQ522" i="20"/>
  <c r="AQ523" i="20"/>
  <c r="AQ524" i="20"/>
  <c r="AQ525" i="20"/>
  <c r="AQ526" i="20"/>
  <c r="AQ527" i="20"/>
  <c r="AQ528" i="20"/>
  <c r="AQ529" i="20"/>
  <c r="AQ530" i="20"/>
  <c r="AQ531" i="20"/>
  <c r="AQ532" i="20"/>
  <c r="AQ533" i="20"/>
  <c r="AQ534" i="20"/>
  <c r="AQ535" i="20"/>
  <c r="AQ536" i="20"/>
  <c r="AQ537" i="20"/>
  <c r="AQ538" i="20"/>
  <c r="AQ539" i="20"/>
  <c r="AQ540" i="20"/>
  <c r="AQ541" i="20"/>
  <c r="AQ542" i="20"/>
  <c r="AQ543" i="20"/>
  <c r="AQ544" i="20"/>
  <c r="AQ545" i="20"/>
  <c r="AQ546" i="20"/>
  <c r="AQ547" i="20"/>
  <c r="AQ548" i="20"/>
  <c r="AQ549" i="20"/>
  <c r="AQ550" i="20"/>
  <c r="AQ551" i="20"/>
  <c r="AQ552" i="20"/>
  <c r="AQ553" i="20"/>
  <c r="AQ554" i="20"/>
  <c r="AQ555" i="20"/>
  <c r="AQ556" i="20"/>
  <c r="AQ557" i="20"/>
  <c r="AQ558" i="20"/>
  <c r="AQ559" i="20"/>
  <c r="AQ560" i="20"/>
  <c r="AQ561" i="20"/>
  <c r="AQ562" i="20"/>
  <c r="AQ563" i="20"/>
  <c r="AQ564" i="20"/>
  <c r="AQ565" i="20"/>
  <c r="AP2" i="20"/>
  <c r="AP3" i="20"/>
  <c r="AP4" i="20"/>
  <c r="AP5" i="20"/>
  <c r="AP6" i="20"/>
  <c r="AP7" i="20"/>
  <c r="AP8" i="20"/>
  <c r="AP9" i="20"/>
  <c r="AP10" i="20"/>
  <c r="AP11" i="20"/>
  <c r="AP12" i="20"/>
  <c r="AP13" i="20"/>
  <c r="AP14" i="20"/>
  <c r="AP15" i="20"/>
  <c r="AP16" i="20"/>
  <c r="AP17" i="20"/>
  <c r="AP18" i="20"/>
  <c r="AP19" i="20"/>
  <c r="AP20" i="20"/>
  <c r="AP21" i="20"/>
  <c r="AP22" i="20"/>
  <c r="AP23" i="20"/>
  <c r="AP24" i="20"/>
  <c r="AP25" i="20"/>
  <c r="AP26" i="20"/>
  <c r="AP27" i="20"/>
  <c r="AP28" i="20"/>
  <c r="AP29" i="20"/>
  <c r="AP30" i="20"/>
  <c r="AP31" i="20"/>
  <c r="AP32" i="20"/>
  <c r="AP33" i="20"/>
  <c r="AP34" i="20"/>
  <c r="AP35" i="20"/>
  <c r="AP36" i="20"/>
  <c r="AP37" i="20"/>
  <c r="AP38" i="20"/>
  <c r="AP39" i="20"/>
  <c r="AP40" i="20"/>
  <c r="AP41" i="20"/>
  <c r="AP42" i="20"/>
  <c r="AP43" i="20"/>
  <c r="AP44" i="20"/>
  <c r="AP45" i="20"/>
  <c r="AP46" i="20"/>
  <c r="AP47" i="20"/>
  <c r="AP48" i="20"/>
  <c r="AP49" i="20"/>
  <c r="AP50" i="20"/>
  <c r="AP51" i="20"/>
  <c r="AP52" i="20"/>
  <c r="AP53" i="20"/>
  <c r="AP54" i="20"/>
  <c r="AP55" i="20"/>
  <c r="AP56" i="20"/>
  <c r="AP57" i="20"/>
  <c r="AP58" i="20"/>
  <c r="AP59" i="20"/>
  <c r="AP60" i="20"/>
  <c r="AP61" i="20"/>
  <c r="AP62" i="20"/>
  <c r="AP63" i="20"/>
  <c r="AP64" i="20"/>
  <c r="AP65" i="20"/>
  <c r="AP66" i="20"/>
  <c r="AP67" i="20"/>
  <c r="AP68" i="20"/>
  <c r="AP69" i="20"/>
  <c r="AP70" i="20"/>
  <c r="AP71" i="20"/>
  <c r="AP72" i="20"/>
  <c r="AP73" i="20"/>
  <c r="AP74" i="20"/>
  <c r="AP75" i="20"/>
  <c r="AP76" i="20"/>
  <c r="AP77" i="20"/>
  <c r="AP78" i="20"/>
  <c r="AP79" i="20"/>
  <c r="AP80" i="20"/>
  <c r="AP81" i="20"/>
  <c r="AP82" i="20"/>
  <c r="AP83" i="20"/>
  <c r="AP84" i="20"/>
  <c r="AP85" i="20"/>
  <c r="AP86" i="20"/>
  <c r="AP87" i="20"/>
  <c r="AP88" i="20"/>
  <c r="AP89" i="20"/>
  <c r="AP90" i="20"/>
  <c r="AP91" i="20"/>
  <c r="AP92" i="20"/>
  <c r="AP93" i="20"/>
  <c r="AP94" i="20"/>
  <c r="AP95" i="20"/>
  <c r="AP96" i="20"/>
  <c r="AP97" i="20"/>
  <c r="AP98" i="20"/>
  <c r="AP99" i="20"/>
  <c r="AP100" i="20"/>
  <c r="AP101" i="20"/>
  <c r="AP102" i="20"/>
  <c r="AP103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25" i="20"/>
  <c r="AP126" i="20"/>
  <c r="AP127" i="20"/>
  <c r="AP128" i="20"/>
  <c r="AP129" i="20"/>
  <c r="AP130" i="20"/>
  <c r="AP131" i="20"/>
  <c r="AP132" i="20"/>
  <c r="AP133" i="20"/>
  <c r="AP134" i="20"/>
  <c r="AP135" i="20"/>
  <c r="AP136" i="20"/>
  <c r="AP137" i="20"/>
  <c r="AP138" i="20"/>
  <c r="AP139" i="20"/>
  <c r="AP140" i="20"/>
  <c r="AP141" i="20"/>
  <c r="AP142" i="20"/>
  <c r="AP143" i="20"/>
  <c r="AP144" i="20"/>
  <c r="AP145" i="20"/>
  <c r="AP146" i="20"/>
  <c r="AP147" i="20"/>
  <c r="AP148" i="20"/>
  <c r="AP149" i="20"/>
  <c r="AP150" i="20"/>
  <c r="AP151" i="20"/>
  <c r="AP152" i="20"/>
  <c r="AP153" i="20"/>
  <c r="AP154" i="20"/>
  <c r="AP155" i="20"/>
  <c r="AP156" i="20"/>
  <c r="AP157" i="20"/>
  <c r="AP158" i="20"/>
  <c r="AP159" i="20"/>
  <c r="AP160" i="20"/>
  <c r="AP161" i="20"/>
  <c r="AP162" i="20"/>
  <c r="AP163" i="20"/>
  <c r="AP164" i="20"/>
  <c r="AP165" i="20"/>
  <c r="AP166" i="20"/>
  <c r="AP167" i="20"/>
  <c r="AP168" i="20"/>
  <c r="AP169" i="20"/>
  <c r="AP170" i="20"/>
  <c r="AP171" i="20"/>
  <c r="AP172" i="20"/>
  <c r="AP173" i="20"/>
  <c r="AP174" i="20"/>
  <c r="AP175" i="20"/>
  <c r="AP176" i="20"/>
  <c r="AP177" i="20"/>
  <c r="AP178" i="20"/>
  <c r="AP179" i="20"/>
  <c r="AP180" i="20"/>
  <c r="AP181" i="20"/>
  <c r="AP182" i="20"/>
  <c r="AP183" i="20"/>
  <c r="AP184" i="20"/>
  <c r="AP185" i="20"/>
  <c r="AP186" i="20"/>
  <c r="AP187" i="20"/>
  <c r="AP188" i="20"/>
  <c r="AP189" i="20"/>
  <c r="AP190" i="20"/>
  <c r="AP191" i="20"/>
  <c r="AP192" i="20"/>
  <c r="AP193" i="20"/>
  <c r="AP194" i="20"/>
  <c r="AP195" i="20"/>
  <c r="AP196" i="20"/>
  <c r="AP197" i="20"/>
  <c r="AP198" i="20"/>
  <c r="AP199" i="20"/>
  <c r="AP200" i="20"/>
  <c r="AP201" i="20"/>
  <c r="AP202" i="20"/>
  <c r="AP203" i="20"/>
  <c r="AP204" i="20"/>
  <c r="AP205" i="20"/>
  <c r="AP206" i="20"/>
  <c r="AP207" i="20"/>
  <c r="AP208" i="20"/>
  <c r="AP209" i="20"/>
  <c r="AP210" i="20"/>
  <c r="AP211" i="20"/>
  <c r="AP212" i="20"/>
  <c r="AP213" i="20"/>
  <c r="AP214" i="20"/>
  <c r="AP215" i="20"/>
  <c r="AP216" i="20"/>
  <c r="AP217" i="20"/>
  <c r="AP218" i="20"/>
  <c r="AP219" i="20"/>
  <c r="AP220" i="20"/>
  <c r="AP221" i="20"/>
  <c r="AP222" i="20"/>
  <c r="AP223" i="20"/>
  <c r="AP224" i="20"/>
  <c r="AP225" i="20"/>
  <c r="AP226" i="20"/>
  <c r="AP227" i="20"/>
  <c r="AP228" i="20"/>
  <c r="AP229" i="20"/>
  <c r="AP230" i="20"/>
  <c r="AP231" i="20"/>
  <c r="AP232" i="20"/>
  <c r="AP233" i="20"/>
  <c r="AP234" i="20"/>
  <c r="AP235" i="20"/>
  <c r="AP236" i="20"/>
  <c r="AP237" i="20"/>
  <c r="AP238" i="20"/>
  <c r="AP239" i="20"/>
  <c r="AP240" i="20"/>
  <c r="AP241" i="20"/>
  <c r="AP242" i="20"/>
  <c r="AP243" i="20"/>
  <c r="AP244" i="20"/>
  <c r="AP245" i="20"/>
  <c r="AP246" i="20"/>
  <c r="AP247" i="20"/>
  <c r="AP248" i="20"/>
  <c r="AP249" i="20"/>
  <c r="AP250" i="20"/>
  <c r="AP251" i="20"/>
  <c r="AP252" i="20"/>
  <c r="AP253" i="20"/>
  <c r="AP254" i="20"/>
  <c r="AP255" i="20"/>
  <c r="AP256" i="20"/>
  <c r="AP257" i="20"/>
  <c r="AP258" i="20"/>
  <c r="AP259" i="20"/>
  <c r="AP260" i="20"/>
  <c r="AP261" i="20"/>
  <c r="AP262" i="20"/>
  <c r="AP263" i="20"/>
  <c r="AP264" i="20"/>
  <c r="AP265" i="20"/>
  <c r="AP266" i="20"/>
  <c r="AP267" i="20"/>
  <c r="AP268" i="20"/>
  <c r="AP269" i="20"/>
  <c r="AP270" i="20"/>
  <c r="AP271" i="20"/>
  <c r="AP272" i="20"/>
  <c r="AP273" i="20"/>
  <c r="AP274" i="20"/>
  <c r="AP275" i="20"/>
  <c r="AP276" i="20"/>
  <c r="AP277" i="20"/>
  <c r="AP278" i="20"/>
  <c r="AP279" i="20"/>
  <c r="AP280" i="20"/>
  <c r="AP281" i="20"/>
  <c r="AP282" i="20"/>
  <c r="AP283" i="20"/>
  <c r="AP284" i="20"/>
  <c r="AP285" i="20"/>
  <c r="AP286" i="20"/>
  <c r="AP287" i="20"/>
  <c r="AP288" i="20"/>
  <c r="AP289" i="20"/>
  <c r="AP290" i="20"/>
  <c r="AP291" i="20"/>
  <c r="AP292" i="20"/>
  <c r="AP293" i="20"/>
  <c r="AP294" i="20"/>
  <c r="AP295" i="20"/>
  <c r="AP296" i="20"/>
  <c r="AP297" i="20"/>
  <c r="AP298" i="20"/>
  <c r="AP299" i="20"/>
  <c r="AP300" i="20"/>
  <c r="AP301" i="20"/>
  <c r="AP302" i="20"/>
  <c r="AP303" i="20"/>
  <c r="AP304" i="20"/>
  <c r="AP305" i="20"/>
  <c r="AP306" i="20"/>
  <c r="AP307" i="20"/>
  <c r="AP308" i="20"/>
  <c r="AP309" i="20"/>
  <c r="AP310" i="20"/>
  <c r="AP311" i="20"/>
  <c r="AP312" i="20"/>
  <c r="AP313" i="20"/>
  <c r="AP314" i="20"/>
  <c r="AP315" i="20"/>
  <c r="AP316" i="20"/>
  <c r="AP317" i="20"/>
  <c r="AP318" i="20"/>
  <c r="AP319" i="20"/>
  <c r="AP320" i="20"/>
  <c r="AP321" i="20"/>
  <c r="AP322" i="20"/>
  <c r="AP323" i="20"/>
  <c r="AP324" i="20"/>
  <c r="AP325" i="20"/>
  <c r="AP326" i="20"/>
  <c r="AP327" i="20"/>
  <c r="AP328" i="20"/>
  <c r="AP329" i="20"/>
  <c r="AP330" i="20"/>
  <c r="AP331" i="20"/>
  <c r="AP332" i="20"/>
  <c r="AP333" i="20"/>
  <c r="AP334" i="20"/>
  <c r="AP335" i="20"/>
  <c r="AP336" i="20"/>
  <c r="AP337" i="20"/>
  <c r="AP338" i="20"/>
  <c r="AP339" i="20"/>
  <c r="AP340" i="20"/>
  <c r="AP341" i="20"/>
  <c r="AP342" i="20"/>
  <c r="AP343" i="20"/>
  <c r="AP344" i="20"/>
  <c r="AP345" i="20"/>
  <c r="AP346" i="20"/>
  <c r="AP347" i="20"/>
  <c r="AP348" i="20"/>
  <c r="AP349" i="20"/>
  <c r="AP350" i="20"/>
  <c r="AP351" i="20"/>
  <c r="AP352" i="20"/>
  <c r="AP353" i="20"/>
  <c r="AP354" i="20"/>
  <c r="AP355" i="20"/>
  <c r="AP356" i="20"/>
  <c r="AP357" i="20"/>
  <c r="AP358" i="20"/>
  <c r="AP359" i="20"/>
  <c r="AP360" i="20"/>
  <c r="AP361" i="20"/>
  <c r="AP362" i="20"/>
  <c r="AP363" i="20"/>
  <c r="AP364" i="20"/>
  <c r="AP365" i="20"/>
  <c r="AP366" i="20"/>
  <c r="AP367" i="20"/>
  <c r="AP368" i="20"/>
  <c r="AP369" i="20"/>
  <c r="AP370" i="20"/>
  <c r="AP371" i="20"/>
  <c r="AP372" i="20"/>
  <c r="AP373" i="20"/>
  <c r="AP374" i="20"/>
  <c r="AP375" i="20"/>
  <c r="AP376" i="20"/>
  <c r="AP377" i="20"/>
  <c r="AP378" i="20"/>
  <c r="AP379" i="20"/>
  <c r="AP380" i="20"/>
  <c r="AP381" i="20"/>
  <c r="AP382" i="20"/>
  <c r="AP383" i="20"/>
  <c r="AP384" i="20"/>
  <c r="AP385" i="20"/>
  <c r="AP386" i="20"/>
  <c r="AP387" i="20"/>
  <c r="AP388" i="20"/>
  <c r="AP389" i="20"/>
  <c r="AP390" i="20"/>
  <c r="AP391" i="20"/>
  <c r="AP392" i="20"/>
  <c r="AP393" i="20"/>
  <c r="AP394" i="20"/>
  <c r="AP395" i="20"/>
  <c r="AP396" i="20"/>
  <c r="AP397" i="20"/>
  <c r="AP398" i="20"/>
  <c r="AP399" i="20"/>
  <c r="AP400" i="20"/>
  <c r="AP401" i="20"/>
  <c r="AP402" i="20"/>
  <c r="AP403" i="20"/>
  <c r="AP404" i="20"/>
  <c r="AP405" i="20"/>
  <c r="AP406" i="20"/>
  <c r="AP407" i="20"/>
  <c r="AP408" i="20"/>
  <c r="AP409" i="20"/>
  <c r="AP410" i="20"/>
  <c r="AP411" i="20"/>
  <c r="AP412" i="20"/>
  <c r="AP413" i="20"/>
  <c r="AP414" i="20"/>
  <c r="AP415" i="20"/>
  <c r="AP416" i="20"/>
  <c r="AP417" i="20"/>
  <c r="AP418" i="20"/>
  <c r="AP419" i="20"/>
  <c r="AP420" i="20"/>
  <c r="AP421" i="20"/>
  <c r="AP422" i="20"/>
  <c r="AP423" i="20"/>
  <c r="AP424" i="20"/>
  <c r="AP425" i="20"/>
  <c r="AP426" i="20"/>
  <c r="AP427" i="20"/>
  <c r="AP428" i="20"/>
  <c r="AP429" i="20"/>
  <c r="AP430" i="20"/>
  <c r="AP431" i="20"/>
  <c r="AP432" i="20"/>
  <c r="AP433" i="20"/>
  <c r="AP434" i="20"/>
  <c r="AP435" i="20"/>
  <c r="AP436" i="20"/>
  <c r="AP437" i="20"/>
  <c r="AP438" i="20"/>
  <c r="AP439" i="20"/>
  <c r="AP440" i="20"/>
  <c r="AP441" i="20"/>
  <c r="AP442" i="20"/>
  <c r="AP443" i="20"/>
  <c r="AP444" i="20"/>
  <c r="AP445" i="20"/>
  <c r="AP446" i="20"/>
  <c r="AP447" i="20"/>
  <c r="AP448" i="20"/>
  <c r="AP449" i="20"/>
  <c r="AP450" i="20"/>
  <c r="AP451" i="20"/>
  <c r="AP452" i="20"/>
  <c r="AP453" i="20"/>
  <c r="AP454" i="20"/>
  <c r="AP455" i="20"/>
  <c r="AP456" i="20"/>
  <c r="AP457" i="20"/>
  <c r="AP458" i="20"/>
  <c r="AP459" i="20"/>
  <c r="AP460" i="20"/>
  <c r="AP461" i="20"/>
  <c r="AP462" i="20"/>
  <c r="AP463" i="20"/>
  <c r="AP464" i="20"/>
  <c r="AP465" i="20"/>
  <c r="AP466" i="20"/>
  <c r="AP467" i="20"/>
  <c r="AP468" i="20"/>
  <c r="AP469" i="20"/>
  <c r="AP470" i="20"/>
  <c r="AP471" i="20"/>
  <c r="AP472" i="20"/>
  <c r="AP473" i="20"/>
  <c r="AP474" i="20"/>
  <c r="AP475" i="20"/>
  <c r="AP476" i="20"/>
  <c r="AP477" i="20"/>
  <c r="AP478" i="20"/>
  <c r="AP479" i="20"/>
  <c r="AP480" i="20"/>
  <c r="AP481" i="20"/>
  <c r="AP482" i="20"/>
  <c r="AP483" i="20"/>
  <c r="AP484" i="20"/>
  <c r="AP485" i="20"/>
  <c r="AP486" i="20"/>
  <c r="AP487" i="20"/>
  <c r="AP488" i="20"/>
  <c r="AP489" i="20"/>
  <c r="AP490" i="20"/>
  <c r="AP491" i="20"/>
  <c r="AP492" i="20"/>
  <c r="AP493" i="20"/>
  <c r="AP494" i="20"/>
  <c r="AP495" i="20"/>
  <c r="AP496" i="20"/>
  <c r="AP497" i="20"/>
  <c r="AP498" i="20"/>
  <c r="AP499" i="20"/>
  <c r="AP500" i="20"/>
  <c r="AP501" i="20"/>
  <c r="AP502" i="20"/>
  <c r="AP503" i="20"/>
  <c r="AP504" i="20"/>
  <c r="AP505" i="20"/>
  <c r="AP506" i="20"/>
  <c r="AP507" i="20"/>
  <c r="AP508" i="20"/>
  <c r="AP509" i="20"/>
  <c r="AP510" i="20"/>
  <c r="AP511" i="20"/>
  <c r="AP512" i="20"/>
  <c r="AP513" i="20"/>
  <c r="AP514" i="20"/>
  <c r="AP515" i="20"/>
  <c r="AP516" i="20"/>
  <c r="AP517" i="20"/>
  <c r="AP518" i="20"/>
  <c r="AP519" i="20"/>
  <c r="AP520" i="20"/>
  <c r="AP521" i="20"/>
  <c r="AP522" i="20"/>
  <c r="AP523" i="20"/>
  <c r="AP524" i="20"/>
  <c r="AP525" i="20"/>
  <c r="AP526" i="20"/>
  <c r="AP527" i="20"/>
  <c r="AP528" i="20"/>
  <c r="AP529" i="20"/>
  <c r="AP530" i="20"/>
  <c r="AP531" i="20"/>
  <c r="AP532" i="20"/>
  <c r="AP533" i="20"/>
  <c r="AP534" i="20"/>
  <c r="AP535" i="20"/>
  <c r="AP536" i="20"/>
  <c r="AP537" i="20"/>
  <c r="AP538" i="20"/>
  <c r="AP539" i="20"/>
  <c r="AP540" i="20"/>
  <c r="AP541" i="20"/>
  <c r="AP542" i="20"/>
  <c r="AP543" i="20"/>
  <c r="AP544" i="20"/>
  <c r="AP545" i="20"/>
  <c r="AP546" i="20"/>
  <c r="AP547" i="20"/>
  <c r="AP548" i="20"/>
  <c r="AP549" i="20"/>
  <c r="AP550" i="20"/>
  <c r="AP551" i="20"/>
  <c r="AP552" i="20"/>
  <c r="AP553" i="20"/>
  <c r="AP554" i="20"/>
  <c r="AP555" i="20"/>
  <c r="AP556" i="20"/>
  <c r="AP557" i="20"/>
  <c r="AP558" i="20"/>
  <c r="AP559" i="20"/>
  <c r="AP560" i="20"/>
  <c r="AP561" i="20"/>
  <c r="AP562" i="20"/>
  <c r="AP563" i="20"/>
  <c r="AP564" i="20"/>
  <c r="AP565" i="20"/>
  <c r="AO2" i="20"/>
  <c r="AO3" i="20"/>
  <c r="AO4" i="20"/>
  <c r="AO5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O44" i="20"/>
  <c r="AO45" i="20"/>
  <c r="AO46" i="20"/>
  <c r="AO47" i="20"/>
  <c r="AO48" i="20"/>
  <c r="AO49" i="20"/>
  <c r="AO50" i="20"/>
  <c r="AO51" i="20"/>
  <c r="AO52" i="20"/>
  <c r="AO53" i="20"/>
  <c r="AO54" i="20"/>
  <c r="AO55" i="20"/>
  <c r="AO56" i="20"/>
  <c r="AO57" i="20"/>
  <c r="AO58" i="20"/>
  <c r="AO59" i="20"/>
  <c r="AO60" i="20"/>
  <c r="AO61" i="20"/>
  <c r="AO62" i="20"/>
  <c r="AO63" i="20"/>
  <c r="AO64" i="20"/>
  <c r="AO65" i="20"/>
  <c r="AO66" i="20"/>
  <c r="AO67" i="20"/>
  <c r="AO68" i="20"/>
  <c r="AO69" i="20"/>
  <c r="AO70" i="20"/>
  <c r="AO71" i="20"/>
  <c r="AO72" i="20"/>
  <c r="AO73" i="20"/>
  <c r="AO74" i="20"/>
  <c r="AO75" i="20"/>
  <c r="AO76" i="20"/>
  <c r="AO77" i="20"/>
  <c r="AO78" i="20"/>
  <c r="AO79" i="20"/>
  <c r="AO80" i="20"/>
  <c r="AO81" i="20"/>
  <c r="AO82" i="20"/>
  <c r="AO83" i="20"/>
  <c r="AO84" i="20"/>
  <c r="AO85" i="20"/>
  <c r="AO86" i="20"/>
  <c r="AO87" i="20"/>
  <c r="AO88" i="20"/>
  <c r="AO89" i="20"/>
  <c r="AO90" i="20"/>
  <c r="AO91" i="20"/>
  <c r="AO92" i="20"/>
  <c r="AO93" i="20"/>
  <c r="AO94" i="20"/>
  <c r="AO95" i="20"/>
  <c r="AO96" i="20"/>
  <c r="AO97" i="20"/>
  <c r="AO98" i="20"/>
  <c r="AO99" i="20"/>
  <c r="AO100" i="20"/>
  <c r="AO101" i="20"/>
  <c r="AO102" i="20"/>
  <c r="AO103" i="20"/>
  <c r="AO104" i="20"/>
  <c r="AO105" i="20"/>
  <c r="AO106" i="20"/>
  <c r="AO107" i="20"/>
  <c r="AO108" i="20"/>
  <c r="AO109" i="20"/>
  <c r="AO110" i="20"/>
  <c r="AO111" i="20"/>
  <c r="AO112" i="20"/>
  <c r="AO113" i="20"/>
  <c r="AO114" i="20"/>
  <c r="AO115" i="20"/>
  <c r="AO116" i="20"/>
  <c r="AO117" i="20"/>
  <c r="AO118" i="20"/>
  <c r="AO119" i="20"/>
  <c r="AO120" i="20"/>
  <c r="AO121" i="20"/>
  <c r="AO122" i="20"/>
  <c r="AO123" i="20"/>
  <c r="AO124" i="20"/>
  <c r="AO125" i="20"/>
  <c r="AO126" i="20"/>
  <c r="AO127" i="20"/>
  <c r="AO128" i="20"/>
  <c r="AO129" i="20"/>
  <c r="AO130" i="20"/>
  <c r="AO131" i="20"/>
  <c r="AO132" i="20"/>
  <c r="AO133" i="20"/>
  <c r="AO134" i="20"/>
  <c r="AO135" i="20"/>
  <c r="AO136" i="20"/>
  <c r="AO137" i="20"/>
  <c r="AO138" i="20"/>
  <c r="AO139" i="20"/>
  <c r="AO140" i="20"/>
  <c r="AO141" i="20"/>
  <c r="AO142" i="20"/>
  <c r="AO143" i="20"/>
  <c r="AO144" i="20"/>
  <c r="AO145" i="20"/>
  <c r="AO146" i="20"/>
  <c r="AO147" i="20"/>
  <c r="AO148" i="20"/>
  <c r="AO149" i="20"/>
  <c r="AO150" i="20"/>
  <c r="AO151" i="20"/>
  <c r="AO152" i="20"/>
  <c r="AO153" i="20"/>
  <c r="AO154" i="20"/>
  <c r="AO155" i="20"/>
  <c r="AO156" i="20"/>
  <c r="AO157" i="20"/>
  <c r="AO158" i="20"/>
  <c r="AO159" i="20"/>
  <c r="AO160" i="20"/>
  <c r="AO161" i="20"/>
  <c r="AO162" i="20"/>
  <c r="AO163" i="20"/>
  <c r="AO164" i="20"/>
  <c r="AO165" i="20"/>
  <c r="AO166" i="20"/>
  <c r="AO167" i="20"/>
  <c r="AO168" i="20"/>
  <c r="AO169" i="20"/>
  <c r="AO170" i="20"/>
  <c r="AO171" i="20"/>
  <c r="AO172" i="20"/>
  <c r="AO173" i="20"/>
  <c r="AO174" i="20"/>
  <c r="AO175" i="20"/>
  <c r="AO176" i="20"/>
  <c r="AO177" i="20"/>
  <c r="AO178" i="20"/>
  <c r="AO179" i="20"/>
  <c r="AO180" i="20"/>
  <c r="AO181" i="20"/>
  <c r="AO182" i="20"/>
  <c r="AO183" i="20"/>
  <c r="AO184" i="20"/>
  <c r="AO185" i="20"/>
  <c r="AO186" i="20"/>
  <c r="AO187" i="20"/>
  <c r="AO188" i="20"/>
  <c r="AO189" i="20"/>
  <c r="AO190" i="20"/>
  <c r="AO191" i="20"/>
  <c r="AO192" i="20"/>
  <c r="AO193" i="20"/>
  <c r="AO194" i="20"/>
  <c r="AO195" i="20"/>
  <c r="AO196" i="20"/>
  <c r="AO197" i="20"/>
  <c r="AO198" i="20"/>
  <c r="AO199" i="20"/>
  <c r="AO200" i="20"/>
  <c r="AO201" i="20"/>
  <c r="AO202" i="20"/>
  <c r="AO203" i="20"/>
  <c r="AO204" i="20"/>
  <c r="AO205" i="20"/>
  <c r="AO206" i="20"/>
  <c r="AO207" i="20"/>
  <c r="AO208" i="20"/>
  <c r="AO209" i="20"/>
  <c r="AO210" i="20"/>
  <c r="AO211" i="20"/>
  <c r="AO212" i="20"/>
  <c r="AO213" i="20"/>
  <c r="AO214" i="20"/>
  <c r="AO215" i="20"/>
  <c r="AO216" i="20"/>
  <c r="AO217" i="20"/>
  <c r="AO218" i="20"/>
  <c r="AO219" i="20"/>
  <c r="AO220" i="20"/>
  <c r="AO221" i="20"/>
  <c r="AO222" i="20"/>
  <c r="AO223" i="20"/>
  <c r="AO224" i="20"/>
  <c r="AO225" i="20"/>
  <c r="AO226" i="20"/>
  <c r="AO227" i="20"/>
  <c r="AO228" i="20"/>
  <c r="AO229" i="20"/>
  <c r="AO230" i="20"/>
  <c r="AO231" i="20"/>
  <c r="AO232" i="20"/>
  <c r="AO233" i="20"/>
  <c r="AO234" i="20"/>
  <c r="AO235" i="20"/>
  <c r="AO236" i="20"/>
  <c r="AO237" i="20"/>
  <c r="AO238" i="20"/>
  <c r="AO239" i="20"/>
  <c r="AO240" i="20"/>
  <c r="AO241" i="20"/>
  <c r="AO242" i="20"/>
  <c r="AO243" i="20"/>
  <c r="AO244" i="20"/>
  <c r="AO245" i="20"/>
  <c r="AO246" i="20"/>
  <c r="AO247" i="20"/>
  <c r="AO248" i="20"/>
  <c r="AO249" i="20"/>
  <c r="AO250" i="20"/>
  <c r="AO251" i="20"/>
  <c r="AO252" i="20"/>
  <c r="AO253" i="20"/>
  <c r="AO254" i="20"/>
  <c r="AO255" i="20"/>
  <c r="AO256" i="20"/>
  <c r="AO257" i="20"/>
  <c r="AO258" i="20"/>
  <c r="AO259" i="20"/>
  <c r="AO260" i="20"/>
  <c r="AO261" i="20"/>
  <c r="AO262" i="20"/>
  <c r="AO263" i="20"/>
  <c r="AO264" i="20"/>
  <c r="AO265" i="20"/>
  <c r="AO266" i="20"/>
  <c r="AO267" i="20"/>
  <c r="AO268" i="20"/>
  <c r="AO269" i="20"/>
  <c r="AO270" i="20"/>
  <c r="AO271" i="20"/>
  <c r="AO272" i="20"/>
  <c r="AO273" i="20"/>
  <c r="AO274" i="20"/>
  <c r="AO275" i="20"/>
  <c r="AO276" i="20"/>
  <c r="AO277" i="20"/>
  <c r="AO278" i="20"/>
  <c r="AO279" i="20"/>
  <c r="AO280" i="20"/>
  <c r="AO281" i="20"/>
  <c r="AO282" i="20"/>
  <c r="AO283" i="20"/>
  <c r="AO284" i="20"/>
  <c r="AO285" i="20"/>
  <c r="AO286" i="20"/>
  <c r="AO287" i="20"/>
  <c r="AO288" i="20"/>
  <c r="AO289" i="20"/>
  <c r="AO290" i="20"/>
  <c r="AO291" i="20"/>
  <c r="AO292" i="20"/>
  <c r="AO293" i="20"/>
  <c r="AO294" i="20"/>
  <c r="AO295" i="20"/>
  <c r="AO296" i="20"/>
  <c r="AO297" i="20"/>
  <c r="AO298" i="20"/>
  <c r="AO299" i="20"/>
  <c r="AO300" i="20"/>
  <c r="AO301" i="20"/>
  <c r="AO302" i="20"/>
  <c r="AO303" i="20"/>
  <c r="AO304" i="20"/>
  <c r="AO305" i="20"/>
  <c r="AO306" i="20"/>
  <c r="AO307" i="20"/>
  <c r="AO308" i="20"/>
  <c r="AO309" i="20"/>
  <c r="AO310" i="20"/>
  <c r="AO311" i="20"/>
  <c r="AO312" i="20"/>
  <c r="AO313" i="20"/>
  <c r="AO314" i="20"/>
  <c r="AO315" i="20"/>
  <c r="AO316" i="20"/>
  <c r="AO317" i="20"/>
  <c r="AO318" i="20"/>
  <c r="AO319" i="20"/>
  <c r="AO320" i="20"/>
  <c r="AO321" i="20"/>
  <c r="AO322" i="20"/>
  <c r="AO323" i="20"/>
  <c r="AO324" i="20"/>
  <c r="AO325" i="20"/>
  <c r="AO326" i="20"/>
  <c r="AO327" i="20"/>
  <c r="AO328" i="20"/>
  <c r="AO329" i="20"/>
  <c r="AO330" i="20"/>
  <c r="AO331" i="20"/>
  <c r="AO332" i="20"/>
  <c r="AO333" i="20"/>
  <c r="AO334" i="20"/>
  <c r="AO335" i="20"/>
  <c r="AO336" i="20"/>
  <c r="AO337" i="20"/>
  <c r="AO338" i="20"/>
  <c r="AO339" i="20"/>
  <c r="AO340" i="20"/>
  <c r="AO341" i="20"/>
  <c r="AO342" i="20"/>
  <c r="AO343" i="20"/>
  <c r="AO344" i="20"/>
  <c r="AO345" i="20"/>
  <c r="AO346" i="20"/>
  <c r="AO347" i="20"/>
  <c r="AO348" i="20"/>
  <c r="AO349" i="20"/>
  <c r="AO350" i="20"/>
  <c r="AO351" i="20"/>
  <c r="AO352" i="20"/>
  <c r="AO353" i="20"/>
  <c r="AO354" i="20"/>
  <c r="AO355" i="20"/>
  <c r="AO356" i="20"/>
  <c r="AO357" i="20"/>
  <c r="AO358" i="20"/>
  <c r="AO359" i="20"/>
  <c r="AO360" i="20"/>
  <c r="AO361" i="20"/>
  <c r="AO362" i="20"/>
  <c r="AO363" i="20"/>
  <c r="AO364" i="20"/>
  <c r="AO365" i="20"/>
  <c r="AO366" i="20"/>
  <c r="AO367" i="20"/>
  <c r="AO368" i="20"/>
  <c r="AO369" i="20"/>
  <c r="AO370" i="20"/>
  <c r="AO371" i="20"/>
  <c r="AO372" i="20"/>
  <c r="AO373" i="20"/>
  <c r="AO374" i="20"/>
  <c r="AO375" i="20"/>
  <c r="AO376" i="20"/>
  <c r="AO377" i="20"/>
  <c r="AO378" i="20"/>
  <c r="AO379" i="20"/>
  <c r="AO380" i="20"/>
  <c r="AO381" i="20"/>
  <c r="AO382" i="20"/>
  <c r="AO383" i="20"/>
  <c r="AO384" i="20"/>
  <c r="AO385" i="20"/>
  <c r="AO386" i="20"/>
  <c r="AO387" i="20"/>
  <c r="AO388" i="20"/>
  <c r="AO389" i="20"/>
  <c r="AO390" i="20"/>
  <c r="AO391" i="20"/>
  <c r="AO392" i="20"/>
  <c r="AO393" i="20"/>
  <c r="AO394" i="20"/>
  <c r="AO395" i="20"/>
  <c r="AO396" i="20"/>
  <c r="AO397" i="20"/>
  <c r="AO398" i="20"/>
  <c r="AO399" i="20"/>
  <c r="AO400" i="20"/>
  <c r="AO401" i="20"/>
  <c r="AO402" i="20"/>
  <c r="AO403" i="20"/>
  <c r="AO404" i="20"/>
  <c r="AO405" i="20"/>
  <c r="AO406" i="20"/>
  <c r="AO407" i="20"/>
  <c r="AO408" i="20"/>
  <c r="AO409" i="20"/>
  <c r="AO410" i="20"/>
  <c r="AO411" i="20"/>
  <c r="AO412" i="20"/>
  <c r="AO413" i="20"/>
  <c r="AO414" i="20"/>
  <c r="AO415" i="20"/>
  <c r="AO416" i="20"/>
  <c r="AO417" i="20"/>
  <c r="AO418" i="20"/>
  <c r="AO419" i="20"/>
  <c r="AO420" i="20"/>
  <c r="AO421" i="20"/>
  <c r="AO422" i="20"/>
  <c r="AO423" i="20"/>
  <c r="AO424" i="20"/>
  <c r="AO425" i="20"/>
  <c r="AO426" i="20"/>
  <c r="AO427" i="20"/>
  <c r="AO428" i="20"/>
  <c r="AO429" i="20"/>
  <c r="AO430" i="20"/>
  <c r="AO431" i="20"/>
  <c r="AO432" i="20"/>
  <c r="AO433" i="20"/>
  <c r="AO434" i="20"/>
  <c r="AO435" i="20"/>
  <c r="AO436" i="20"/>
  <c r="AO437" i="20"/>
  <c r="AO438" i="20"/>
  <c r="AO439" i="20"/>
  <c r="AO440" i="20"/>
  <c r="AO441" i="20"/>
  <c r="AO442" i="20"/>
  <c r="AO443" i="20"/>
  <c r="AO444" i="20"/>
  <c r="AO445" i="20"/>
  <c r="AO446" i="20"/>
  <c r="AO447" i="20"/>
  <c r="AO448" i="20"/>
  <c r="AO449" i="20"/>
  <c r="AO450" i="20"/>
  <c r="AO451" i="20"/>
  <c r="AO452" i="20"/>
  <c r="AO453" i="20"/>
  <c r="AO454" i="20"/>
  <c r="AO455" i="20"/>
  <c r="AO456" i="20"/>
  <c r="AO457" i="20"/>
  <c r="AO458" i="20"/>
  <c r="AO459" i="20"/>
  <c r="AO460" i="20"/>
  <c r="AO461" i="20"/>
  <c r="AO462" i="20"/>
  <c r="AO463" i="20"/>
  <c r="AO464" i="20"/>
  <c r="AO465" i="20"/>
  <c r="AO466" i="20"/>
  <c r="AO467" i="20"/>
  <c r="AO468" i="20"/>
  <c r="AO469" i="20"/>
  <c r="AO470" i="20"/>
  <c r="AO471" i="20"/>
  <c r="AO472" i="20"/>
  <c r="AO473" i="20"/>
  <c r="AO474" i="20"/>
  <c r="AO475" i="20"/>
  <c r="AO476" i="20"/>
  <c r="AO477" i="20"/>
  <c r="AO478" i="20"/>
  <c r="AO479" i="20"/>
  <c r="AO480" i="20"/>
  <c r="AO481" i="20"/>
  <c r="AO482" i="20"/>
  <c r="AO483" i="20"/>
  <c r="AO484" i="20"/>
  <c r="AO485" i="20"/>
  <c r="AO486" i="20"/>
  <c r="AO487" i="20"/>
  <c r="AO488" i="20"/>
  <c r="AO489" i="20"/>
  <c r="AO490" i="20"/>
  <c r="AO491" i="20"/>
  <c r="AO492" i="20"/>
  <c r="AO493" i="20"/>
  <c r="AO494" i="20"/>
  <c r="AO495" i="20"/>
  <c r="AO496" i="20"/>
  <c r="AO497" i="20"/>
  <c r="AO498" i="20"/>
  <c r="AO499" i="20"/>
  <c r="AO500" i="20"/>
  <c r="AO501" i="20"/>
  <c r="AO502" i="20"/>
  <c r="AO503" i="20"/>
  <c r="AO504" i="20"/>
  <c r="AO505" i="20"/>
  <c r="AO506" i="20"/>
  <c r="AO507" i="20"/>
  <c r="AO508" i="20"/>
  <c r="AO509" i="20"/>
  <c r="AO510" i="20"/>
  <c r="AO511" i="20"/>
  <c r="AO512" i="20"/>
  <c r="AO513" i="20"/>
  <c r="AO514" i="20"/>
  <c r="AO515" i="20"/>
  <c r="AO516" i="20"/>
  <c r="AO517" i="20"/>
  <c r="AO518" i="20"/>
  <c r="AO519" i="20"/>
  <c r="AO520" i="20"/>
  <c r="AO521" i="20"/>
  <c r="AO522" i="20"/>
  <c r="AO523" i="20"/>
  <c r="AO524" i="20"/>
  <c r="AO525" i="20"/>
  <c r="AO526" i="20"/>
  <c r="AO527" i="20"/>
  <c r="AO528" i="20"/>
  <c r="AO529" i="20"/>
  <c r="AO530" i="20"/>
  <c r="AO531" i="20"/>
  <c r="AO532" i="20"/>
  <c r="AO533" i="20"/>
  <c r="AO534" i="20"/>
  <c r="AO535" i="20"/>
  <c r="AO536" i="20"/>
  <c r="AO537" i="20"/>
  <c r="AO538" i="20"/>
  <c r="AO539" i="20"/>
  <c r="AO540" i="20"/>
  <c r="AO541" i="20"/>
  <c r="AO542" i="20"/>
  <c r="AO543" i="20"/>
  <c r="AO544" i="20"/>
  <c r="AO545" i="20"/>
  <c r="AO546" i="20"/>
  <c r="AO547" i="20"/>
  <c r="AO548" i="20"/>
  <c r="AO549" i="20"/>
  <c r="AO550" i="20"/>
  <c r="AO551" i="20"/>
  <c r="AO552" i="20"/>
  <c r="AO553" i="20"/>
  <c r="AO554" i="20"/>
  <c r="AO555" i="20"/>
  <c r="AO556" i="20"/>
  <c r="AO557" i="20"/>
  <c r="AO558" i="20"/>
  <c r="AO559" i="20"/>
  <c r="AO560" i="20"/>
  <c r="AO561" i="20"/>
  <c r="AO562" i="20"/>
  <c r="AO563" i="20"/>
  <c r="AO564" i="20"/>
  <c r="AO565" i="20"/>
  <c r="AN2" i="20"/>
  <c r="AN3" i="20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M2" i="20"/>
  <c r="AM3" i="20"/>
  <c r="AM4" i="20"/>
  <c r="AM5" i="20"/>
  <c r="AM6" i="20"/>
  <c r="AM7" i="20"/>
  <c r="AM8" i="20"/>
  <c r="AM9" i="20"/>
  <c r="AM10" i="20"/>
  <c r="AM11" i="20"/>
  <c r="AM12" i="20"/>
  <c r="AM13" i="20"/>
  <c r="AM14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6" i="20"/>
  <c r="AM37" i="20"/>
  <c r="AM38" i="20"/>
  <c r="AM39" i="20"/>
  <c r="AM40" i="20"/>
  <c r="AM41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83" i="20"/>
  <c r="AM84" i="20"/>
  <c r="AM85" i="20"/>
  <c r="AM86" i="20"/>
  <c r="AM87" i="20"/>
  <c r="AM88" i="20"/>
  <c r="AM89" i="20"/>
  <c r="AM90" i="20"/>
  <c r="AM91" i="20"/>
  <c r="AM92" i="20"/>
  <c r="AM93" i="20"/>
  <c r="AM94" i="20"/>
  <c r="AM95" i="20"/>
  <c r="AM96" i="20"/>
  <c r="AM97" i="20"/>
  <c r="AM98" i="20"/>
  <c r="AM99" i="20"/>
  <c r="AM100" i="20"/>
  <c r="AM101" i="20"/>
  <c r="AM102" i="20"/>
  <c r="AM103" i="20"/>
  <c r="AM104" i="20"/>
  <c r="AM105" i="20"/>
  <c r="AM106" i="20"/>
  <c r="AM107" i="20"/>
  <c r="AM108" i="20"/>
  <c r="AM109" i="20"/>
  <c r="AM110" i="20"/>
  <c r="AM111" i="20"/>
  <c r="AM112" i="20"/>
  <c r="AM113" i="20"/>
  <c r="AM114" i="20"/>
  <c r="AM115" i="20"/>
  <c r="AM116" i="20"/>
  <c r="AM117" i="20"/>
  <c r="AM118" i="20"/>
  <c r="AM119" i="20"/>
  <c r="AM120" i="20"/>
  <c r="AM121" i="20"/>
  <c r="AM122" i="20"/>
  <c r="AM123" i="20"/>
  <c r="AM124" i="20"/>
  <c r="AM125" i="20"/>
  <c r="AM126" i="20"/>
  <c r="AM127" i="20"/>
  <c r="AM128" i="20"/>
  <c r="AM129" i="20"/>
  <c r="AM130" i="20"/>
  <c r="AM131" i="20"/>
  <c r="AM132" i="20"/>
  <c r="AM133" i="20"/>
  <c r="AM134" i="20"/>
  <c r="AM135" i="20"/>
  <c r="AM136" i="20"/>
  <c r="AM137" i="20"/>
  <c r="AM138" i="20"/>
  <c r="AM139" i="20"/>
  <c r="AM140" i="20"/>
  <c r="AM141" i="20"/>
  <c r="AM142" i="20"/>
  <c r="AM143" i="20"/>
  <c r="AM144" i="20"/>
  <c r="AM145" i="20"/>
  <c r="AM146" i="20"/>
  <c r="AM147" i="20"/>
  <c r="AM148" i="20"/>
  <c r="AM149" i="20"/>
  <c r="AM150" i="20"/>
  <c r="AM151" i="20"/>
  <c r="AM152" i="20"/>
  <c r="AM153" i="20"/>
  <c r="AM154" i="20"/>
  <c r="AM155" i="20"/>
  <c r="AM156" i="20"/>
  <c r="AM157" i="20"/>
  <c r="AM158" i="20"/>
  <c r="AM159" i="20"/>
  <c r="AM160" i="20"/>
  <c r="AM161" i="20"/>
  <c r="AM162" i="20"/>
  <c r="AM163" i="20"/>
  <c r="AM164" i="20"/>
  <c r="AM165" i="20"/>
  <c r="AM166" i="20"/>
  <c r="AM167" i="20"/>
  <c r="AM168" i="20"/>
  <c r="AM169" i="20"/>
  <c r="AM170" i="20"/>
  <c r="AM171" i="20"/>
  <c r="AM172" i="20"/>
  <c r="AM173" i="20"/>
  <c r="AM174" i="20"/>
  <c r="AM175" i="20"/>
  <c r="AM176" i="20"/>
  <c r="AM177" i="20"/>
  <c r="AM178" i="20"/>
  <c r="AM179" i="20"/>
  <c r="AM180" i="20"/>
  <c r="AM181" i="20"/>
  <c r="AM182" i="20"/>
  <c r="AM183" i="20"/>
  <c r="AM184" i="20"/>
  <c r="AM185" i="20"/>
  <c r="AM186" i="20"/>
  <c r="AM187" i="20"/>
  <c r="AM188" i="20"/>
  <c r="AM189" i="20"/>
  <c r="AM190" i="20"/>
  <c r="AM191" i="20"/>
  <c r="AM192" i="20"/>
  <c r="AM193" i="20"/>
  <c r="AM194" i="20"/>
  <c r="AM195" i="20"/>
  <c r="AM196" i="20"/>
  <c r="AM197" i="20"/>
  <c r="AM198" i="20"/>
  <c r="AM199" i="20"/>
  <c r="AM200" i="20"/>
  <c r="AM201" i="20"/>
  <c r="AM202" i="20"/>
  <c r="AM203" i="20"/>
  <c r="AM204" i="20"/>
  <c r="AM205" i="20"/>
  <c r="AM206" i="20"/>
  <c r="AM207" i="20"/>
  <c r="AM208" i="20"/>
  <c r="AM209" i="20"/>
  <c r="AM210" i="20"/>
  <c r="AM211" i="20"/>
  <c r="AM212" i="20"/>
  <c r="AM213" i="20"/>
  <c r="AM214" i="20"/>
  <c r="AM215" i="20"/>
  <c r="AM216" i="20"/>
  <c r="AM217" i="20"/>
  <c r="AM218" i="20"/>
  <c r="AM219" i="20"/>
  <c r="AM220" i="20"/>
  <c r="AM221" i="20"/>
  <c r="AM222" i="20"/>
  <c r="AM223" i="20"/>
  <c r="AM224" i="20"/>
  <c r="AM225" i="20"/>
  <c r="AM226" i="20"/>
  <c r="AM227" i="20"/>
  <c r="AM228" i="20"/>
  <c r="AM229" i="20"/>
  <c r="AM230" i="20"/>
  <c r="AM231" i="20"/>
  <c r="AM232" i="20"/>
  <c r="AM233" i="20"/>
  <c r="AM234" i="20"/>
  <c r="AM235" i="20"/>
  <c r="AM236" i="20"/>
  <c r="AM237" i="20"/>
  <c r="AM238" i="20"/>
  <c r="AM239" i="20"/>
  <c r="AM240" i="20"/>
  <c r="AM241" i="20"/>
  <c r="AM242" i="20"/>
  <c r="AM243" i="20"/>
  <c r="AM244" i="20"/>
  <c r="AM245" i="20"/>
  <c r="AM246" i="20"/>
  <c r="AM247" i="20"/>
  <c r="AM248" i="20"/>
  <c r="AM249" i="20"/>
  <c r="AM250" i="20"/>
  <c r="AM251" i="20"/>
  <c r="AM252" i="20"/>
  <c r="AM253" i="20"/>
  <c r="AM254" i="20"/>
  <c r="AM255" i="20"/>
  <c r="AM256" i="20"/>
  <c r="AM257" i="20"/>
  <c r="AM258" i="20"/>
  <c r="AM259" i="20"/>
  <c r="AM260" i="20"/>
  <c r="AM261" i="20"/>
  <c r="AM262" i="20"/>
  <c r="AM263" i="20"/>
  <c r="AM264" i="20"/>
  <c r="AM265" i="20"/>
  <c r="AM266" i="20"/>
  <c r="AM267" i="20"/>
  <c r="AM268" i="20"/>
  <c r="AM269" i="20"/>
  <c r="AM270" i="20"/>
  <c r="AM271" i="20"/>
  <c r="AM272" i="20"/>
  <c r="AM273" i="20"/>
  <c r="AM274" i="20"/>
  <c r="AM275" i="20"/>
  <c r="AM276" i="20"/>
  <c r="AM277" i="20"/>
  <c r="AM278" i="20"/>
  <c r="AM279" i="20"/>
  <c r="AM280" i="20"/>
  <c r="AM281" i="20"/>
  <c r="AM282" i="20"/>
  <c r="AM283" i="20"/>
  <c r="AM284" i="20"/>
  <c r="AM285" i="20"/>
  <c r="AM286" i="20"/>
  <c r="AM287" i="20"/>
  <c r="AM288" i="20"/>
  <c r="AM289" i="20"/>
  <c r="AM290" i="20"/>
  <c r="AM291" i="20"/>
  <c r="AM292" i="20"/>
  <c r="AM293" i="20"/>
  <c r="AM294" i="20"/>
  <c r="AM295" i="20"/>
  <c r="AM296" i="20"/>
  <c r="AM297" i="20"/>
  <c r="AM298" i="20"/>
  <c r="AM299" i="20"/>
  <c r="AM300" i="20"/>
  <c r="AM301" i="20"/>
  <c r="AM302" i="20"/>
  <c r="AM303" i="20"/>
  <c r="AM304" i="20"/>
  <c r="AM305" i="20"/>
  <c r="AM306" i="20"/>
  <c r="AM307" i="20"/>
  <c r="AM308" i="20"/>
  <c r="AM309" i="20"/>
  <c r="AM310" i="20"/>
  <c r="AM311" i="20"/>
  <c r="AM312" i="20"/>
  <c r="AM313" i="20"/>
  <c r="AM314" i="20"/>
  <c r="AM315" i="20"/>
  <c r="AM316" i="20"/>
  <c r="AM317" i="20"/>
  <c r="AM318" i="20"/>
  <c r="AM319" i="20"/>
  <c r="AM320" i="20"/>
  <c r="AM321" i="20"/>
  <c r="AM322" i="20"/>
  <c r="AM323" i="20"/>
  <c r="AM324" i="20"/>
  <c r="AM325" i="20"/>
  <c r="AM326" i="20"/>
  <c r="AM327" i="20"/>
  <c r="AM328" i="20"/>
  <c r="AM329" i="20"/>
  <c r="AM330" i="20"/>
  <c r="AM331" i="20"/>
  <c r="AM332" i="20"/>
  <c r="AM333" i="20"/>
  <c r="AM334" i="20"/>
  <c r="AM335" i="20"/>
  <c r="AM336" i="20"/>
  <c r="AM337" i="20"/>
  <c r="AM338" i="20"/>
  <c r="AM339" i="20"/>
  <c r="AM340" i="20"/>
  <c r="AM341" i="20"/>
  <c r="AM342" i="20"/>
  <c r="AM343" i="20"/>
  <c r="AM344" i="20"/>
  <c r="AM345" i="20"/>
  <c r="AM346" i="20"/>
  <c r="AM347" i="20"/>
  <c r="AM348" i="20"/>
  <c r="AM349" i="20"/>
  <c r="AM350" i="20"/>
  <c r="AM351" i="20"/>
  <c r="AM352" i="20"/>
  <c r="AM353" i="20"/>
  <c r="AM354" i="20"/>
  <c r="AM355" i="20"/>
  <c r="AM356" i="20"/>
  <c r="AM357" i="20"/>
  <c r="AM358" i="20"/>
  <c r="AM359" i="20"/>
  <c r="AM360" i="20"/>
  <c r="AM361" i="20"/>
  <c r="AM362" i="20"/>
  <c r="AM363" i="20"/>
  <c r="AM364" i="20"/>
  <c r="AM365" i="20"/>
  <c r="AM366" i="20"/>
  <c r="AM367" i="20"/>
  <c r="AM368" i="20"/>
  <c r="AM369" i="20"/>
  <c r="AM370" i="20"/>
  <c r="AM371" i="20"/>
  <c r="AM372" i="20"/>
  <c r="AM373" i="20"/>
  <c r="AM374" i="20"/>
  <c r="AM375" i="20"/>
  <c r="AM376" i="20"/>
  <c r="AM377" i="20"/>
  <c r="AM378" i="20"/>
  <c r="AM379" i="20"/>
  <c r="AM380" i="20"/>
  <c r="AM381" i="20"/>
  <c r="AM382" i="20"/>
  <c r="AM383" i="20"/>
  <c r="AM384" i="20"/>
  <c r="AM385" i="20"/>
  <c r="AM386" i="20"/>
  <c r="AM387" i="20"/>
  <c r="AM388" i="20"/>
  <c r="AM389" i="20"/>
  <c r="AM390" i="20"/>
  <c r="AM391" i="20"/>
  <c r="AM392" i="20"/>
  <c r="AM393" i="20"/>
  <c r="AM394" i="20"/>
  <c r="AM395" i="20"/>
  <c r="AM396" i="20"/>
  <c r="AM397" i="20"/>
  <c r="AM398" i="20"/>
  <c r="AM399" i="20"/>
  <c r="AM400" i="20"/>
  <c r="AM401" i="20"/>
  <c r="AM402" i="20"/>
  <c r="AM403" i="20"/>
  <c r="AM404" i="20"/>
  <c r="AM405" i="20"/>
  <c r="AM406" i="20"/>
  <c r="AM407" i="20"/>
  <c r="AM408" i="20"/>
  <c r="AM409" i="20"/>
  <c r="AM410" i="20"/>
  <c r="AM411" i="20"/>
  <c r="AM412" i="20"/>
  <c r="AM413" i="20"/>
  <c r="AM414" i="20"/>
  <c r="AM415" i="20"/>
  <c r="AM416" i="20"/>
  <c r="AM417" i="20"/>
  <c r="AM418" i="20"/>
  <c r="AM419" i="20"/>
  <c r="AM420" i="20"/>
  <c r="AM421" i="20"/>
  <c r="AM422" i="20"/>
  <c r="AM423" i="20"/>
  <c r="AM424" i="20"/>
  <c r="AM425" i="20"/>
  <c r="AM426" i="20"/>
  <c r="AM427" i="20"/>
  <c r="AM428" i="20"/>
  <c r="AM429" i="20"/>
  <c r="AM430" i="20"/>
  <c r="AM431" i="20"/>
  <c r="AM432" i="20"/>
  <c r="AM433" i="20"/>
  <c r="AM434" i="20"/>
  <c r="AM435" i="20"/>
  <c r="AM436" i="20"/>
  <c r="AM437" i="20"/>
  <c r="AM438" i="20"/>
  <c r="AM439" i="20"/>
  <c r="AM440" i="20"/>
  <c r="AM441" i="20"/>
  <c r="AM442" i="20"/>
  <c r="AM443" i="20"/>
  <c r="AM444" i="20"/>
  <c r="AM445" i="20"/>
  <c r="AM446" i="20"/>
  <c r="AM447" i="20"/>
  <c r="AM448" i="20"/>
  <c r="AM449" i="20"/>
  <c r="AM450" i="20"/>
  <c r="AM451" i="20"/>
  <c r="AM452" i="20"/>
  <c r="AM453" i="20"/>
  <c r="AM454" i="20"/>
  <c r="AM455" i="20"/>
  <c r="AM456" i="20"/>
  <c r="AM457" i="20"/>
  <c r="AM458" i="20"/>
  <c r="AM459" i="20"/>
  <c r="AM460" i="20"/>
  <c r="AM461" i="20"/>
  <c r="AM462" i="20"/>
  <c r="AM463" i="20"/>
  <c r="AM464" i="20"/>
  <c r="AM465" i="20"/>
  <c r="AM466" i="20"/>
  <c r="AM467" i="20"/>
  <c r="AM468" i="20"/>
  <c r="AM469" i="20"/>
  <c r="AM470" i="20"/>
  <c r="AM471" i="20"/>
  <c r="AM472" i="20"/>
  <c r="AM473" i="20"/>
  <c r="AM474" i="20"/>
  <c r="AM475" i="20"/>
  <c r="AM476" i="20"/>
  <c r="AM477" i="20"/>
  <c r="AM478" i="20"/>
  <c r="AM479" i="20"/>
  <c r="AM480" i="20"/>
  <c r="AM481" i="20"/>
  <c r="AM482" i="20"/>
  <c r="AM483" i="20"/>
  <c r="AM484" i="20"/>
  <c r="AM485" i="20"/>
  <c r="AM486" i="20"/>
  <c r="AM487" i="20"/>
  <c r="AM488" i="20"/>
  <c r="AM489" i="20"/>
  <c r="AM490" i="20"/>
  <c r="AM491" i="20"/>
  <c r="AM492" i="20"/>
  <c r="AM493" i="20"/>
  <c r="AM494" i="20"/>
  <c r="AM495" i="20"/>
  <c r="AM496" i="20"/>
  <c r="AM497" i="20"/>
  <c r="AM498" i="20"/>
  <c r="AM499" i="20"/>
  <c r="AM500" i="20"/>
  <c r="AM501" i="20"/>
  <c r="AM502" i="20"/>
  <c r="AM503" i="20"/>
  <c r="AM504" i="20"/>
  <c r="AM505" i="20"/>
  <c r="AM506" i="20"/>
  <c r="AM507" i="20"/>
  <c r="AM508" i="20"/>
  <c r="AM509" i="20"/>
  <c r="AM510" i="20"/>
  <c r="AM511" i="20"/>
  <c r="AM512" i="20"/>
  <c r="AM513" i="20"/>
  <c r="AM514" i="20"/>
  <c r="AM515" i="20"/>
  <c r="AM516" i="20"/>
  <c r="AM517" i="20"/>
  <c r="AM518" i="20"/>
  <c r="AM519" i="20"/>
  <c r="AM520" i="20"/>
  <c r="AM521" i="20"/>
  <c r="AM522" i="20"/>
  <c r="AM523" i="20"/>
  <c r="AM524" i="20"/>
  <c r="AM525" i="20"/>
  <c r="AM526" i="20"/>
  <c r="AM527" i="20"/>
  <c r="AM528" i="20"/>
  <c r="AM529" i="20"/>
  <c r="AM530" i="20"/>
  <c r="AM531" i="20"/>
  <c r="AM532" i="20"/>
  <c r="AM533" i="20"/>
  <c r="AM534" i="20"/>
  <c r="AM535" i="20"/>
  <c r="AM536" i="20"/>
  <c r="AM537" i="20"/>
  <c r="AM538" i="20"/>
  <c r="AM539" i="20"/>
  <c r="AM540" i="20"/>
  <c r="AM541" i="20"/>
  <c r="AM542" i="20"/>
  <c r="AM543" i="20"/>
  <c r="AM544" i="20"/>
  <c r="AM545" i="20"/>
  <c r="AM546" i="20"/>
  <c r="AM547" i="20"/>
  <c r="AM548" i="20"/>
  <c r="AM549" i="20"/>
  <c r="AM550" i="20"/>
  <c r="AM551" i="20"/>
  <c r="AM552" i="20"/>
  <c r="AM553" i="20"/>
  <c r="AM554" i="20"/>
  <c r="AM555" i="20"/>
  <c r="AM556" i="20"/>
  <c r="AM557" i="20"/>
  <c r="AM558" i="20"/>
  <c r="AM559" i="20"/>
  <c r="AM560" i="20"/>
  <c r="AM561" i="20"/>
  <c r="AM562" i="20"/>
  <c r="AM563" i="20"/>
  <c r="AM564" i="20"/>
  <c r="AM565" i="20"/>
  <c r="AL2" i="20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71" i="20"/>
  <c r="AL72" i="20"/>
  <c r="AL73" i="20"/>
  <c r="AL74" i="20"/>
  <c r="AL75" i="20"/>
  <c r="AL76" i="20"/>
  <c r="AL77" i="20"/>
  <c r="AL78" i="20"/>
  <c r="AL79" i="20"/>
  <c r="AL80" i="20"/>
  <c r="AL81" i="20"/>
  <c r="AL82" i="20"/>
  <c r="AL83" i="20"/>
  <c r="AL84" i="20"/>
  <c r="AL85" i="20"/>
  <c r="AL86" i="20"/>
  <c r="AL87" i="20"/>
  <c r="AL88" i="20"/>
  <c r="AL89" i="20"/>
  <c r="AL90" i="20"/>
  <c r="AL91" i="20"/>
  <c r="AL92" i="20"/>
  <c r="AL93" i="20"/>
  <c r="AL94" i="20"/>
  <c r="AL95" i="20"/>
  <c r="AL96" i="20"/>
  <c r="AL97" i="20"/>
  <c r="AL98" i="20"/>
  <c r="AL99" i="20"/>
  <c r="AL100" i="20"/>
  <c r="AL101" i="20"/>
  <c r="AL102" i="20"/>
  <c r="AL103" i="20"/>
  <c r="AL104" i="20"/>
  <c r="AL105" i="20"/>
  <c r="AL106" i="20"/>
  <c r="AL107" i="20"/>
  <c r="AL108" i="20"/>
  <c r="AL109" i="20"/>
  <c r="AL110" i="20"/>
  <c r="AL111" i="20"/>
  <c r="AL112" i="20"/>
  <c r="AL113" i="20"/>
  <c r="AL114" i="20"/>
  <c r="AL115" i="20"/>
  <c r="AL116" i="20"/>
  <c r="AL117" i="20"/>
  <c r="AL118" i="20"/>
  <c r="AL119" i="20"/>
  <c r="AL120" i="20"/>
  <c r="AL121" i="20"/>
  <c r="AL122" i="20"/>
  <c r="AL123" i="20"/>
  <c r="AL124" i="20"/>
  <c r="AL125" i="20"/>
  <c r="AL126" i="20"/>
  <c r="AL127" i="20"/>
  <c r="AL128" i="20"/>
  <c r="AL129" i="20"/>
  <c r="AL130" i="20"/>
  <c r="AL131" i="20"/>
  <c r="AL132" i="20"/>
  <c r="AL133" i="20"/>
  <c r="AL134" i="20"/>
  <c r="AL135" i="20"/>
  <c r="AL136" i="20"/>
  <c r="AL137" i="20"/>
  <c r="AL138" i="20"/>
  <c r="AL139" i="20"/>
  <c r="AL140" i="20"/>
  <c r="AL141" i="20"/>
  <c r="AL142" i="20"/>
  <c r="AL143" i="20"/>
  <c r="AL144" i="20"/>
  <c r="AL145" i="20"/>
  <c r="AL146" i="20"/>
  <c r="AL147" i="20"/>
  <c r="AL148" i="20"/>
  <c r="AL149" i="20"/>
  <c r="AL150" i="20"/>
  <c r="AL151" i="20"/>
  <c r="AL152" i="20"/>
  <c r="AL153" i="20"/>
  <c r="AL154" i="20"/>
  <c r="AL155" i="20"/>
  <c r="AL156" i="20"/>
  <c r="AL157" i="20"/>
  <c r="AL158" i="20"/>
  <c r="AL159" i="20"/>
  <c r="AL160" i="20"/>
  <c r="AL161" i="20"/>
  <c r="AL162" i="20"/>
  <c r="AL163" i="20"/>
  <c r="AL164" i="20"/>
  <c r="AL165" i="20"/>
  <c r="AL166" i="20"/>
  <c r="AL167" i="20"/>
  <c r="AL168" i="20"/>
  <c r="AL169" i="20"/>
  <c r="AL170" i="20"/>
  <c r="AL171" i="20"/>
  <c r="AL172" i="20"/>
  <c r="AL173" i="20"/>
  <c r="AL174" i="20"/>
  <c r="AL175" i="20"/>
  <c r="AL176" i="20"/>
  <c r="AL177" i="20"/>
  <c r="AL178" i="20"/>
  <c r="AL179" i="20"/>
  <c r="AL180" i="20"/>
  <c r="AL181" i="20"/>
  <c r="AL182" i="20"/>
  <c r="AL183" i="20"/>
  <c r="AL184" i="20"/>
  <c r="AL185" i="20"/>
  <c r="AL186" i="20"/>
  <c r="AL187" i="20"/>
  <c r="AL188" i="20"/>
  <c r="AL189" i="20"/>
  <c r="AL190" i="20"/>
  <c r="AL191" i="20"/>
  <c r="AL192" i="20"/>
  <c r="AL193" i="20"/>
  <c r="AL194" i="20"/>
  <c r="AL195" i="20"/>
  <c r="AL196" i="20"/>
  <c r="AL197" i="20"/>
  <c r="AL198" i="20"/>
  <c r="AL199" i="20"/>
  <c r="AL200" i="20"/>
  <c r="AL201" i="20"/>
  <c r="AL202" i="20"/>
  <c r="AL203" i="20"/>
  <c r="AL204" i="20"/>
  <c r="AL205" i="20"/>
  <c r="AL206" i="20"/>
  <c r="AL207" i="20"/>
  <c r="AL208" i="20"/>
  <c r="AL209" i="20"/>
  <c r="AL210" i="20"/>
  <c r="AL211" i="20"/>
  <c r="AL212" i="20"/>
  <c r="AL213" i="20"/>
  <c r="AL214" i="20"/>
  <c r="AL215" i="20"/>
  <c r="AL216" i="20"/>
  <c r="AL217" i="20"/>
  <c r="AL218" i="20"/>
  <c r="AL219" i="20"/>
  <c r="AL220" i="20"/>
  <c r="AL221" i="20"/>
  <c r="AL222" i="20"/>
  <c r="AL223" i="20"/>
  <c r="AL224" i="20"/>
  <c r="AL225" i="20"/>
  <c r="AL226" i="20"/>
  <c r="AL227" i="20"/>
  <c r="AL228" i="20"/>
  <c r="AL229" i="20"/>
  <c r="AL230" i="20"/>
  <c r="AL231" i="20"/>
  <c r="AL232" i="20"/>
  <c r="AL233" i="20"/>
  <c r="AL234" i="20"/>
  <c r="AL235" i="20"/>
  <c r="AL236" i="20"/>
  <c r="AL237" i="20"/>
  <c r="AL238" i="20"/>
  <c r="AL239" i="20"/>
  <c r="AL240" i="20"/>
  <c r="AL241" i="20"/>
  <c r="AL242" i="20"/>
  <c r="AL243" i="20"/>
  <c r="AL244" i="20"/>
  <c r="AL245" i="20"/>
  <c r="AL246" i="20"/>
  <c r="AL247" i="20"/>
  <c r="AL248" i="20"/>
  <c r="AL249" i="20"/>
  <c r="AL250" i="20"/>
  <c r="AL251" i="20"/>
  <c r="AL252" i="20"/>
  <c r="AL253" i="20"/>
  <c r="AL254" i="20"/>
  <c r="AL255" i="20"/>
  <c r="AL256" i="20"/>
  <c r="AL257" i="20"/>
  <c r="AL258" i="20"/>
  <c r="AL259" i="20"/>
  <c r="AL260" i="20"/>
  <c r="AL261" i="20"/>
  <c r="AL262" i="20"/>
  <c r="AL263" i="20"/>
  <c r="AL264" i="20"/>
  <c r="AL265" i="20"/>
  <c r="AL266" i="20"/>
  <c r="AL267" i="20"/>
  <c r="AL268" i="20"/>
  <c r="AL269" i="20"/>
  <c r="AL270" i="20"/>
  <c r="AL271" i="20"/>
  <c r="AL272" i="20"/>
  <c r="AL273" i="20"/>
  <c r="AL274" i="20"/>
  <c r="AL275" i="20"/>
  <c r="AL276" i="20"/>
  <c r="AL277" i="20"/>
  <c r="AL278" i="20"/>
  <c r="AL279" i="20"/>
  <c r="AL280" i="20"/>
  <c r="AL281" i="20"/>
  <c r="AL282" i="20"/>
  <c r="AL283" i="20"/>
  <c r="AL284" i="20"/>
  <c r="AL285" i="20"/>
  <c r="AL286" i="20"/>
  <c r="AL287" i="20"/>
  <c r="AL288" i="20"/>
  <c r="AL289" i="20"/>
  <c r="AL290" i="20"/>
  <c r="AL291" i="20"/>
  <c r="AL292" i="20"/>
  <c r="AL293" i="20"/>
  <c r="AL294" i="20"/>
  <c r="AL295" i="20"/>
  <c r="AL296" i="20"/>
  <c r="AL297" i="20"/>
  <c r="AL298" i="20"/>
  <c r="AL299" i="20"/>
  <c r="AL300" i="20"/>
  <c r="AL301" i="20"/>
  <c r="AL302" i="20"/>
  <c r="AL303" i="20"/>
  <c r="AL304" i="20"/>
  <c r="AL305" i="20"/>
  <c r="AL306" i="20"/>
  <c r="AL307" i="20"/>
  <c r="AL308" i="20"/>
  <c r="AL309" i="20"/>
  <c r="AL310" i="20"/>
  <c r="AL311" i="20"/>
  <c r="AL312" i="20"/>
  <c r="AL313" i="20"/>
  <c r="AL314" i="20"/>
  <c r="AL315" i="20"/>
  <c r="AL316" i="20"/>
  <c r="AL317" i="20"/>
  <c r="AL318" i="20"/>
  <c r="AL319" i="20"/>
  <c r="AL320" i="20"/>
  <c r="AL321" i="20"/>
  <c r="AL322" i="20"/>
  <c r="AL323" i="20"/>
  <c r="AL324" i="20"/>
  <c r="AL325" i="20"/>
  <c r="AL326" i="20"/>
  <c r="AL327" i="20"/>
  <c r="AL328" i="20"/>
  <c r="AL329" i="20"/>
  <c r="AL330" i="20"/>
  <c r="AL331" i="20"/>
  <c r="AL332" i="20"/>
  <c r="AL333" i="20"/>
  <c r="AL334" i="20"/>
  <c r="AL335" i="20"/>
  <c r="AL336" i="20"/>
  <c r="AL337" i="20"/>
  <c r="AL338" i="20"/>
  <c r="AL339" i="20"/>
  <c r="AL340" i="20"/>
  <c r="AL341" i="20"/>
  <c r="AL342" i="20"/>
  <c r="AL343" i="20"/>
  <c r="AL344" i="20"/>
  <c r="AL345" i="20"/>
  <c r="AL346" i="20"/>
  <c r="AL347" i="20"/>
  <c r="AL348" i="20"/>
  <c r="AL349" i="20"/>
  <c r="AL350" i="20"/>
  <c r="AL351" i="20"/>
  <c r="AL352" i="20"/>
  <c r="AL353" i="20"/>
  <c r="AL354" i="20"/>
  <c r="AL355" i="20"/>
  <c r="AL356" i="20"/>
  <c r="AL357" i="20"/>
  <c r="AL358" i="20"/>
  <c r="AL359" i="20"/>
  <c r="AL360" i="20"/>
  <c r="AL361" i="20"/>
  <c r="AL362" i="20"/>
  <c r="AL363" i="20"/>
  <c r="AL364" i="20"/>
  <c r="AL365" i="20"/>
  <c r="AL366" i="20"/>
  <c r="AL367" i="20"/>
  <c r="AL368" i="20"/>
  <c r="AL369" i="20"/>
  <c r="AL370" i="20"/>
  <c r="AL371" i="20"/>
  <c r="AL372" i="20"/>
  <c r="AL373" i="20"/>
  <c r="AL374" i="20"/>
  <c r="AL375" i="20"/>
  <c r="AL376" i="20"/>
  <c r="AL377" i="20"/>
  <c r="AL378" i="20"/>
  <c r="AL379" i="20"/>
  <c r="AL380" i="20"/>
  <c r="AL381" i="20"/>
  <c r="AL382" i="20"/>
  <c r="AL383" i="20"/>
  <c r="AL384" i="20"/>
  <c r="AL385" i="20"/>
  <c r="AL386" i="20"/>
  <c r="AL387" i="20"/>
  <c r="AL388" i="20"/>
  <c r="AL389" i="20"/>
  <c r="AL390" i="20"/>
  <c r="AL391" i="20"/>
  <c r="AL392" i="20"/>
  <c r="AL393" i="20"/>
  <c r="AL394" i="20"/>
  <c r="AL395" i="20"/>
  <c r="AL396" i="20"/>
  <c r="AL397" i="20"/>
  <c r="AL398" i="20"/>
  <c r="AL399" i="20"/>
  <c r="AL400" i="20"/>
  <c r="AL401" i="20"/>
  <c r="AL402" i="20"/>
  <c r="AL403" i="20"/>
  <c r="AL404" i="20"/>
  <c r="AL405" i="20"/>
  <c r="AL406" i="20"/>
  <c r="AL407" i="20"/>
  <c r="AL408" i="20"/>
  <c r="AL409" i="20"/>
  <c r="AL410" i="20"/>
  <c r="AL411" i="20"/>
  <c r="AL412" i="20"/>
  <c r="AL413" i="20"/>
  <c r="AL414" i="20"/>
  <c r="AL415" i="20"/>
  <c r="AL416" i="20"/>
  <c r="AL417" i="20"/>
  <c r="AL418" i="20"/>
  <c r="AL419" i="20"/>
  <c r="AL420" i="20"/>
  <c r="AL421" i="20"/>
  <c r="AL422" i="20"/>
  <c r="AL423" i="20"/>
  <c r="AL424" i="20"/>
  <c r="AL425" i="20"/>
  <c r="AL426" i="20"/>
  <c r="AL427" i="20"/>
  <c r="AL428" i="20"/>
  <c r="AL429" i="20"/>
  <c r="AL430" i="20"/>
  <c r="AL431" i="20"/>
  <c r="AL432" i="20"/>
  <c r="AL433" i="20"/>
  <c r="AL434" i="20"/>
  <c r="AL435" i="20"/>
  <c r="AL436" i="20"/>
  <c r="AL437" i="20"/>
  <c r="AL438" i="20"/>
  <c r="AL439" i="20"/>
  <c r="AL440" i="20"/>
  <c r="AL441" i="20"/>
  <c r="AL442" i="20"/>
  <c r="AL443" i="20"/>
  <c r="AL444" i="20"/>
  <c r="AL445" i="20"/>
  <c r="AL446" i="20"/>
  <c r="AL447" i="20"/>
  <c r="AL448" i="20"/>
  <c r="AL449" i="20"/>
  <c r="AL450" i="20"/>
  <c r="AL451" i="20"/>
  <c r="AL452" i="20"/>
  <c r="AL453" i="20"/>
  <c r="AL454" i="20"/>
  <c r="AL455" i="20"/>
  <c r="AL456" i="20"/>
  <c r="AL457" i="20"/>
  <c r="AL458" i="20"/>
  <c r="AL459" i="20"/>
  <c r="AL460" i="20"/>
  <c r="AL461" i="20"/>
  <c r="AL462" i="20"/>
  <c r="AL463" i="20"/>
  <c r="AL464" i="20"/>
  <c r="AL465" i="20"/>
  <c r="AL466" i="20"/>
  <c r="AL467" i="20"/>
  <c r="AL468" i="20"/>
  <c r="AL469" i="20"/>
  <c r="AL470" i="20"/>
  <c r="AL471" i="20"/>
  <c r="AL472" i="20"/>
  <c r="AL473" i="20"/>
  <c r="AL474" i="20"/>
  <c r="AL475" i="20"/>
  <c r="AL476" i="20"/>
  <c r="AL477" i="20"/>
  <c r="AL478" i="20"/>
  <c r="AL479" i="20"/>
  <c r="AL480" i="20"/>
  <c r="AL481" i="20"/>
  <c r="AL482" i="20"/>
  <c r="AL483" i="20"/>
  <c r="AL484" i="20"/>
  <c r="AL485" i="20"/>
  <c r="AL486" i="20"/>
  <c r="AL487" i="20"/>
  <c r="AL488" i="20"/>
  <c r="AL489" i="20"/>
  <c r="AL490" i="20"/>
  <c r="AL491" i="20"/>
  <c r="AL492" i="20"/>
  <c r="AL493" i="20"/>
  <c r="AL494" i="20"/>
  <c r="AL495" i="20"/>
  <c r="AL496" i="20"/>
  <c r="AL497" i="20"/>
  <c r="AL498" i="20"/>
  <c r="AL499" i="20"/>
  <c r="AL500" i="20"/>
  <c r="AL501" i="20"/>
  <c r="AL502" i="20"/>
  <c r="AL503" i="20"/>
  <c r="AL504" i="20"/>
  <c r="AL505" i="20"/>
  <c r="AL506" i="20"/>
  <c r="AL507" i="20"/>
  <c r="AL508" i="20"/>
  <c r="AL509" i="20"/>
  <c r="AL510" i="20"/>
  <c r="AL511" i="20"/>
  <c r="AL512" i="20"/>
  <c r="AL513" i="20"/>
  <c r="AL514" i="20"/>
  <c r="AL515" i="20"/>
  <c r="AL516" i="20"/>
  <c r="AL517" i="20"/>
  <c r="AL518" i="20"/>
  <c r="AL519" i="20"/>
  <c r="AL520" i="20"/>
  <c r="AL521" i="20"/>
  <c r="AL522" i="20"/>
  <c r="AL523" i="20"/>
  <c r="AL524" i="20"/>
  <c r="AL525" i="20"/>
  <c r="AL526" i="20"/>
  <c r="AL527" i="20"/>
  <c r="AL528" i="20"/>
  <c r="AL529" i="20"/>
  <c r="AL530" i="20"/>
  <c r="AL531" i="20"/>
  <c r="AL532" i="20"/>
  <c r="AL533" i="20"/>
  <c r="AL534" i="20"/>
  <c r="AL535" i="20"/>
  <c r="AL536" i="20"/>
  <c r="AL537" i="20"/>
  <c r="AL538" i="20"/>
  <c r="AL539" i="20"/>
  <c r="AL540" i="20"/>
  <c r="AL541" i="20"/>
  <c r="AL542" i="20"/>
  <c r="AL543" i="20"/>
  <c r="AL544" i="20"/>
  <c r="AL545" i="20"/>
  <c r="AL546" i="20"/>
  <c r="AL547" i="20"/>
  <c r="AL548" i="20"/>
  <c r="AL549" i="20"/>
  <c r="AL550" i="20"/>
  <c r="AL551" i="20"/>
  <c r="AL552" i="20"/>
  <c r="AL553" i="20"/>
  <c r="AL554" i="20"/>
  <c r="AL555" i="20"/>
  <c r="AL556" i="20"/>
  <c r="AL557" i="20"/>
  <c r="AL558" i="20"/>
  <c r="AL559" i="20"/>
  <c r="AL560" i="20"/>
  <c r="AL561" i="20"/>
  <c r="AL562" i="20"/>
  <c r="AL563" i="20"/>
  <c r="AL564" i="20"/>
  <c r="AL565" i="20"/>
  <c r="AK2" i="20"/>
  <c r="AK3" i="20"/>
  <c r="AK4" i="20"/>
  <c r="AK5" i="20"/>
  <c r="AK6" i="20"/>
  <c r="AK7" i="20"/>
  <c r="AK8" i="20"/>
  <c r="AK9" i="20"/>
  <c r="AK10" i="20"/>
  <c r="AK11" i="20"/>
  <c r="AK12" i="20"/>
  <c r="AK13" i="20"/>
  <c r="AK14" i="20"/>
  <c r="AK15" i="20"/>
  <c r="AK16" i="20"/>
  <c r="AK17" i="20"/>
  <c r="AK18" i="20"/>
  <c r="AK19" i="20"/>
  <c r="AK20" i="20"/>
  <c r="AK21" i="20"/>
  <c r="AK22" i="20"/>
  <c r="AK23" i="20"/>
  <c r="AK24" i="20"/>
  <c r="AK25" i="20"/>
  <c r="AK26" i="20"/>
  <c r="AK27" i="20"/>
  <c r="AK28" i="20"/>
  <c r="AK29" i="20"/>
  <c r="AK30" i="20"/>
  <c r="AK31" i="20"/>
  <c r="AK32" i="20"/>
  <c r="AK33" i="20"/>
  <c r="AK34" i="20"/>
  <c r="AK35" i="20"/>
  <c r="AK36" i="20"/>
  <c r="AK37" i="20"/>
  <c r="AK38" i="20"/>
  <c r="AK39" i="20"/>
  <c r="AK40" i="20"/>
  <c r="AK41" i="20"/>
  <c r="AK42" i="20"/>
  <c r="AK43" i="20"/>
  <c r="AK44" i="20"/>
  <c r="AK45" i="20"/>
  <c r="AK46" i="20"/>
  <c r="AK47" i="20"/>
  <c r="AK48" i="20"/>
  <c r="AK49" i="20"/>
  <c r="AK50" i="20"/>
  <c r="AK51" i="20"/>
  <c r="AK52" i="20"/>
  <c r="AK53" i="20"/>
  <c r="AK54" i="20"/>
  <c r="AK55" i="20"/>
  <c r="AK56" i="20"/>
  <c r="AK57" i="20"/>
  <c r="AK58" i="20"/>
  <c r="AK59" i="20"/>
  <c r="AK60" i="20"/>
  <c r="AK61" i="20"/>
  <c r="AK62" i="20"/>
  <c r="AK63" i="20"/>
  <c r="AK64" i="20"/>
  <c r="AK65" i="20"/>
  <c r="AK66" i="20"/>
  <c r="AK67" i="20"/>
  <c r="AK68" i="20"/>
  <c r="AK69" i="20"/>
  <c r="AK70" i="20"/>
  <c r="AK71" i="20"/>
  <c r="AK72" i="20"/>
  <c r="AK73" i="20"/>
  <c r="AK74" i="20"/>
  <c r="AK75" i="20"/>
  <c r="AK76" i="20"/>
  <c r="AK77" i="20"/>
  <c r="AK78" i="20"/>
  <c r="AK79" i="20"/>
  <c r="AK80" i="20"/>
  <c r="AK81" i="20"/>
  <c r="AK82" i="20"/>
  <c r="AK83" i="20"/>
  <c r="AK84" i="20"/>
  <c r="AK85" i="20"/>
  <c r="AK86" i="20"/>
  <c r="AK87" i="20"/>
  <c r="AK88" i="20"/>
  <c r="AK89" i="20"/>
  <c r="AK90" i="20"/>
  <c r="AK91" i="20"/>
  <c r="AK92" i="20"/>
  <c r="AK93" i="20"/>
  <c r="AK94" i="20"/>
  <c r="AK95" i="20"/>
  <c r="AK96" i="20"/>
  <c r="AK97" i="20"/>
  <c r="AK98" i="20"/>
  <c r="AK99" i="20"/>
  <c r="AK100" i="20"/>
  <c r="AK101" i="20"/>
  <c r="AK102" i="20"/>
  <c r="AK103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25" i="20"/>
  <c r="AK126" i="20"/>
  <c r="AK127" i="20"/>
  <c r="AK128" i="20"/>
  <c r="AK129" i="20"/>
  <c r="AK130" i="20"/>
  <c r="AK131" i="20"/>
  <c r="AK132" i="20"/>
  <c r="AK133" i="20"/>
  <c r="AK134" i="20"/>
  <c r="AK135" i="20"/>
  <c r="AK136" i="20"/>
  <c r="AK137" i="20"/>
  <c r="AK138" i="20"/>
  <c r="AK139" i="20"/>
  <c r="AK140" i="20"/>
  <c r="AK141" i="20"/>
  <c r="AK142" i="20"/>
  <c r="AK143" i="20"/>
  <c r="AK144" i="20"/>
  <c r="AK145" i="20"/>
  <c r="AK146" i="20"/>
  <c r="AK147" i="20"/>
  <c r="AK148" i="20"/>
  <c r="AK149" i="20"/>
  <c r="AK150" i="20"/>
  <c r="AK151" i="20"/>
  <c r="AK152" i="20"/>
  <c r="AK153" i="20"/>
  <c r="AK154" i="20"/>
  <c r="AK155" i="20"/>
  <c r="AK156" i="20"/>
  <c r="AK157" i="20"/>
  <c r="AK158" i="20"/>
  <c r="AK159" i="20"/>
  <c r="AK160" i="20"/>
  <c r="AK161" i="20"/>
  <c r="AK162" i="20"/>
  <c r="AK163" i="20"/>
  <c r="AK164" i="20"/>
  <c r="AK165" i="20"/>
  <c r="AK166" i="20"/>
  <c r="AK167" i="20"/>
  <c r="AK168" i="20"/>
  <c r="AK169" i="20"/>
  <c r="AK170" i="20"/>
  <c r="AK171" i="20"/>
  <c r="AK172" i="20"/>
  <c r="AK173" i="20"/>
  <c r="AK174" i="20"/>
  <c r="AK175" i="20"/>
  <c r="AK176" i="20"/>
  <c r="AK177" i="20"/>
  <c r="AK178" i="20"/>
  <c r="AK179" i="20"/>
  <c r="AK180" i="20"/>
  <c r="AK181" i="20"/>
  <c r="AK182" i="20"/>
  <c r="AK183" i="20"/>
  <c r="AK184" i="20"/>
  <c r="AK185" i="20"/>
  <c r="AK186" i="20"/>
  <c r="AK187" i="20"/>
  <c r="AK188" i="20"/>
  <c r="AK189" i="20"/>
  <c r="AK190" i="20"/>
  <c r="AK191" i="20"/>
  <c r="AK192" i="20"/>
  <c r="AK193" i="20"/>
  <c r="AK194" i="20"/>
  <c r="AK195" i="20"/>
  <c r="AK196" i="20"/>
  <c r="AK197" i="20"/>
  <c r="AK198" i="20"/>
  <c r="AK199" i="20"/>
  <c r="AK200" i="20"/>
  <c r="AK201" i="20"/>
  <c r="AK202" i="20"/>
  <c r="AK203" i="20"/>
  <c r="AK204" i="20"/>
  <c r="AK205" i="20"/>
  <c r="AK206" i="20"/>
  <c r="AK207" i="20"/>
  <c r="AK208" i="20"/>
  <c r="AK209" i="20"/>
  <c r="AK210" i="20"/>
  <c r="AK211" i="20"/>
  <c r="AK212" i="20"/>
  <c r="AK213" i="20"/>
  <c r="AK214" i="20"/>
  <c r="AK215" i="20"/>
  <c r="AK216" i="20"/>
  <c r="AK217" i="20"/>
  <c r="AK218" i="20"/>
  <c r="AK219" i="20"/>
  <c r="AK220" i="20"/>
  <c r="AK221" i="20"/>
  <c r="AK222" i="20"/>
  <c r="AK223" i="20"/>
  <c r="AK224" i="20"/>
  <c r="AK225" i="20"/>
  <c r="AK226" i="20"/>
  <c r="AK227" i="20"/>
  <c r="AK228" i="20"/>
  <c r="AK229" i="20"/>
  <c r="AK230" i="20"/>
  <c r="AK231" i="20"/>
  <c r="AK232" i="20"/>
  <c r="AK233" i="20"/>
  <c r="AK234" i="20"/>
  <c r="AK235" i="20"/>
  <c r="AK236" i="20"/>
  <c r="AK237" i="20"/>
  <c r="AK238" i="20"/>
  <c r="AK239" i="20"/>
  <c r="AK240" i="20"/>
  <c r="AK241" i="20"/>
  <c r="AK242" i="20"/>
  <c r="AK243" i="20"/>
  <c r="AK244" i="20"/>
  <c r="AK245" i="20"/>
  <c r="AK246" i="20"/>
  <c r="AK247" i="20"/>
  <c r="AK248" i="20"/>
  <c r="AK249" i="20"/>
  <c r="AK250" i="20"/>
  <c r="AK251" i="20"/>
  <c r="AK252" i="20"/>
  <c r="AK253" i="20"/>
  <c r="AK254" i="20"/>
  <c r="AK255" i="20"/>
  <c r="AK256" i="20"/>
  <c r="AK257" i="20"/>
  <c r="AK258" i="20"/>
  <c r="AK259" i="20"/>
  <c r="AK260" i="20"/>
  <c r="AK261" i="20"/>
  <c r="AK262" i="20"/>
  <c r="AK263" i="20"/>
  <c r="AK264" i="20"/>
  <c r="AK265" i="20"/>
  <c r="AK266" i="20"/>
  <c r="AK267" i="20"/>
  <c r="AK268" i="20"/>
  <c r="AK269" i="20"/>
  <c r="AK270" i="20"/>
  <c r="AK271" i="20"/>
  <c r="AK272" i="20"/>
  <c r="AK273" i="20"/>
  <c r="AK274" i="20"/>
  <c r="AK275" i="20"/>
  <c r="AK276" i="20"/>
  <c r="AK277" i="20"/>
  <c r="AK278" i="20"/>
  <c r="AK279" i="20"/>
  <c r="AK280" i="20"/>
  <c r="AK281" i="20"/>
  <c r="AK282" i="20"/>
  <c r="AK283" i="20"/>
  <c r="AK284" i="20"/>
  <c r="AK285" i="20"/>
  <c r="AK286" i="20"/>
  <c r="AK287" i="20"/>
  <c r="AK288" i="20"/>
  <c r="AK289" i="20"/>
  <c r="AK290" i="20"/>
  <c r="AK291" i="20"/>
  <c r="AK292" i="20"/>
  <c r="AK293" i="20"/>
  <c r="AK294" i="20"/>
  <c r="AK295" i="20"/>
  <c r="AK296" i="20"/>
  <c r="AK297" i="20"/>
  <c r="AK298" i="20"/>
  <c r="AK299" i="20"/>
  <c r="AK300" i="20"/>
  <c r="AK301" i="20"/>
  <c r="AK302" i="20"/>
  <c r="AK303" i="20"/>
  <c r="AK304" i="20"/>
  <c r="AK305" i="20"/>
  <c r="AK306" i="20"/>
  <c r="AK307" i="20"/>
  <c r="AK308" i="20"/>
  <c r="AK309" i="20"/>
  <c r="AK310" i="20"/>
  <c r="AK311" i="20"/>
  <c r="AK312" i="20"/>
  <c r="AK313" i="20"/>
  <c r="AK314" i="20"/>
  <c r="AK315" i="20"/>
  <c r="AK316" i="20"/>
  <c r="AK317" i="20"/>
  <c r="AK318" i="20"/>
  <c r="AK319" i="20"/>
  <c r="AK320" i="20"/>
  <c r="AK321" i="20"/>
  <c r="AK322" i="20"/>
  <c r="AK323" i="20"/>
  <c r="AK324" i="20"/>
  <c r="AK325" i="20"/>
  <c r="AK326" i="20"/>
  <c r="AK327" i="20"/>
  <c r="AK328" i="20"/>
  <c r="AK329" i="20"/>
  <c r="AK330" i="20"/>
  <c r="AK331" i="20"/>
  <c r="AK332" i="20"/>
  <c r="AK333" i="20"/>
  <c r="AK334" i="20"/>
  <c r="AK335" i="20"/>
  <c r="AK336" i="20"/>
  <c r="AK337" i="20"/>
  <c r="AK338" i="20"/>
  <c r="AK339" i="20"/>
  <c r="AK340" i="20"/>
  <c r="AK341" i="20"/>
  <c r="AK342" i="20"/>
  <c r="AK343" i="20"/>
  <c r="AK344" i="20"/>
  <c r="AK345" i="20"/>
  <c r="AK346" i="20"/>
  <c r="AK347" i="20"/>
  <c r="AK348" i="20"/>
  <c r="AK349" i="20"/>
  <c r="AK350" i="20"/>
  <c r="AK351" i="20"/>
  <c r="AK352" i="20"/>
  <c r="AK353" i="20"/>
  <c r="AK354" i="20"/>
  <c r="AK355" i="20"/>
  <c r="AK356" i="20"/>
  <c r="AK357" i="20"/>
  <c r="AK358" i="20"/>
  <c r="AK359" i="20"/>
  <c r="AK360" i="20"/>
  <c r="AK361" i="20"/>
  <c r="AK362" i="20"/>
  <c r="AK363" i="20"/>
  <c r="AK364" i="20"/>
  <c r="AK365" i="20"/>
  <c r="AK366" i="20"/>
  <c r="AK367" i="20"/>
  <c r="AK368" i="20"/>
  <c r="AK369" i="20"/>
  <c r="AK370" i="20"/>
  <c r="AK371" i="20"/>
  <c r="AK372" i="20"/>
  <c r="AK373" i="20"/>
  <c r="AK374" i="20"/>
  <c r="AK375" i="20"/>
  <c r="AK376" i="20"/>
  <c r="AK377" i="20"/>
  <c r="AK378" i="20"/>
  <c r="AK379" i="20"/>
  <c r="AK380" i="20"/>
  <c r="AK381" i="20"/>
  <c r="AK382" i="20"/>
  <c r="AK383" i="20"/>
  <c r="AK384" i="20"/>
  <c r="AK385" i="20"/>
  <c r="AK386" i="20"/>
  <c r="AK387" i="20"/>
  <c r="AK388" i="20"/>
  <c r="AK389" i="20"/>
  <c r="AK390" i="20"/>
  <c r="AK391" i="20"/>
  <c r="AK392" i="20"/>
  <c r="AK393" i="20"/>
  <c r="AK394" i="20"/>
  <c r="AK395" i="20"/>
  <c r="AK396" i="20"/>
  <c r="AK397" i="20"/>
  <c r="AK398" i="20"/>
  <c r="AK399" i="20"/>
  <c r="AK400" i="20"/>
  <c r="AK401" i="20"/>
  <c r="AK402" i="20"/>
  <c r="AK403" i="20"/>
  <c r="AK404" i="20"/>
  <c r="AK405" i="20"/>
  <c r="AK406" i="20"/>
  <c r="AK407" i="20"/>
  <c r="AK408" i="20"/>
  <c r="AK409" i="20"/>
  <c r="AK410" i="20"/>
  <c r="AK411" i="20"/>
  <c r="AK412" i="20"/>
  <c r="AK413" i="20"/>
  <c r="AK414" i="20"/>
  <c r="AK415" i="20"/>
  <c r="AK416" i="20"/>
  <c r="AK417" i="20"/>
  <c r="AK418" i="20"/>
  <c r="AK419" i="20"/>
  <c r="AK420" i="20"/>
  <c r="AK421" i="20"/>
  <c r="AK422" i="20"/>
  <c r="AK423" i="20"/>
  <c r="AK424" i="20"/>
  <c r="AK425" i="20"/>
  <c r="AK426" i="20"/>
  <c r="AK427" i="20"/>
  <c r="AK428" i="20"/>
  <c r="AK429" i="20"/>
  <c r="AK430" i="20"/>
  <c r="AK431" i="20"/>
  <c r="AK432" i="20"/>
  <c r="AK433" i="20"/>
  <c r="AK434" i="20"/>
  <c r="AK435" i="20"/>
  <c r="AK436" i="20"/>
  <c r="AK437" i="20"/>
  <c r="AK438" i="20"/>
  <c r="AK439" i="20"/>
  <c r="AK440" i="20"/>
  <c r="AK441" i="20"/>
  <c r="AK442" i="20"/>
  <c r="AK443" i="20"/>
  <c r="AK444" i="20"/>
  <c r="AK445" i="20"/>
  <c r="AK446" i="20"/>
  <c r="AK447" i="20"/>
  <c r="AK448" i="20"/>
  <c r="AK449" i="20"/>
  <c r="AK450" i="20"/>
  <c r="AK451" i="20"/>
  <c r="AK452" i="20"/>
  <c r="AK453" i="20"/>
  <c r="AK454" i="20"/>
  <c r="AK455" i="20"/>
  <c r="AK456" i="20"/>
  <c r="AK457" i="20"/>
  <c r="AK458" i="20"/>
  <c r="AK459" i="20"/>
  <c r="AK460" i="20"/>
  <c r="AK461" i="20"/>
  <c r="AK462" i="20"/>
  <c r="AK463" i="20"/>
  <c r="AK464" i="20"/>
  <c r="AK465" i="20"/>
  <c r="AK466" i="20"/>
  <c r="AK467" i="20"/>
  <c r="AK468" i="20"/>
  <c r="AK469" i="20"/>
  <c r="AK470" i="20"/>
  <c r="AK471" i="20"/>
  <c r="AK472" i="20"/>
  <c r="AK473" i="20"/>
  <c r="AK474" i="20"/>
  <c r="AK475" i="20"/>
  <c r="AK476" i="20"/>
  <c r="AK477" i="20"/>
  <c r="AK478" i="20"/>
  <c r="AK479" i="20"/>
  <c r="AK480" i="20"/>
  <c r="AK481" i="20"/>
  <c r="AK482" i="20"/>
  <c r="AK483" i="20"/>
  <c r="AK484" i="20"/>
  <c r="AK485" i="20"/>
  <c r="AK486" i="20"/>
  <c r="AK487" i="20"/>
  <c r="AK488" i="20"/>
  <c r="AK489" i="20"/>
  <c r="AK490" i="20"/>
  <c r="AK491" i="20"/>
  <c r="AK492" i="20"/>
  <c r="AK493" i="20"/>
  <c r="AK494" i="20"/>
  <c r="AK495" i="20"/>
  <c r="AK496" i="20"/>
  <c r="AK497" i="20"/>
  <c r="AK498" i="20"/>
  <c r="AK499" i="20"/>
  <c r="AK500" i="20"/>
  <c r="AK501" i="20"/>
  <c r="AK502" i="20"/>
  <c r="AK503" i="20"/>
  <c r="AK504" i="20"/>
  <c r="AK505" i="20"/>
  <c r="AK506" i="20"/>
  <c r="AK507" i="20"/>
  <c r="AK508" i="20"/>
  <c r="AK509" i="20"/>
  <c r="AK510" i="20"/>
  <c r="AK511" i="20"/>
  <c r="AK512" i="20"/>
  <c r="AK513" i="20"/>
  <c r="AK514" i="20"/>
  <c r="AK515" i="20"/>
  <c r="AK516" i="20"/>
  <c r="AK517" i="20"/>
  <c r="AK518" i="20"/>
  <c r="AK519" i="20"/>
  <c r="AK520" i="20"/>
  <c r="AK521" i="20"/>
  <c r="AK522" i="20"/>
  <c r="AK523" i="20"/>
  <c r="AK524" i="20"/>
  <c r="AK525" i="20"/>
  <c r="AK526" i="20"/>
  <c r="AK527" i="20"/>
  <c r="AK528" i="20"/>
  <c r="AK529" i="20"/>
  <c r="AK530" i="20"/>
  <c r="AK531" i="20"/>
  <c r="AK532" i="20"/>
  <c r="AK533" i="20"/>
  <c r="AK534" i="20"/>
  <c r="AK535" i="20"/>
  <c r="AK536" i="20"/>
  <c r="AK537" i="20"/>
  <c r="AK538" i="20"/>
  <c r="AK539" i="20"/>
  <c r="AK540" i="20"/>
  <c r="AK541" i="20"/>
  <c r="AK542" i="20"/>
  <c r="AK543" i="20"/>
  <c r="AK544" i="20"/>
  <c r="AK545" i="20"/>
  <c r="AK546" i="20"/>
  <c r="AK547" i="20"/>
  <c r="AK548" i="20"/>
  <c r="AK549" i="20"/>
  <c r="AK550" i="20"/>
  <c r="AK551" i="20"/>
  <c r="AK552" i="20"/>
  <c r="AK553" i="20"/>
  <c r="AK554" i="20"/>
  <c r="AK555" i="20"/>
  <c r="AK556" i="20"/>
  <c r="AK557" i="20"/>
  <c r="AK558" i="20"/>
  <c r="AK559" i="20"/>
  <c r="AK560" i="20"/>
  <c r="AK561" i="20"/>
  <c r="AK562" i="20"/>
  <c r="AK563" i="20"/>
  <c r="AK564" i="20"/>
  <c r="AK565" i="20"/>
  <c r="AJ2" i="20"/>
  <c r="AJ3" i="20"/>
  <c r="AJ4" i="20"/>
  <c r="AJ5" i="20"/>
  <c r="AJ6" i="20"/>
  <c r="AJ7" i="20"/>
  <c r="AJ8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2" i="20"/>
  <c r="AJ23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3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83" i="20"/>
  <c r="AJ84" i="20"/>
  <c r="AJ85" i="20"/>
  <c r="AJ86" i="20"/>
  <c r="AJ87" i="20"/>
  <c r="AJ88" i="20"/>
  <c r="AJ89" i="20"/>
  <c r="AJ90" i="20"/>
  <c r="AJ91" i="20"/>
  <c r="AJ92" i="20"/>
  <c r="AJ93" i="20"/>
  <c r="AJ94" i="20"/>
  <c r="AJ95" i="20"/>
  <c r="AJ96" i="20"/>
  <c r="AJ97" i="20"/>
  <c r="AJ98" i="20"/>
  <c r="AJ99" i="20"/>
  <c r="AJ100" i="20"/>
  <c r="AJ101" i="20"/>
  <c r="AJ102" i="20"/>
  <c r="AJ103" i="20"/>
  <c r="AJ104" i="20"/>
  <c r="AJ105" i="20"/>
  <c r="AJ106" i="20"/>
  <c r="AJ107" i="20"/>
  <c r="AJ108" i="20"/>
  <c r="AJ109" i="20"/>
  <c r="AJ110" i="20"/>
  <c r="AJ111" i="20"/>
  <c r="AJ112" i="20"/>
  <c r="AJ113" i="20"/>
  <c r="AJ114" i="20"/>
  <c r="AJ115" i="20"/>
  <c r="AJ116" i="20"/>
  <c r="AJ117" i="20"/>
  <c r="AJ118" i="20"/>
  <c r="AJ119" i="20"/>
  <c r="AJ120" i="20"/>
  <c r="AJ121" i="20"/>
  <c r="AJ122" i="20"/>
  <c r="AJ123" i="20"/>
  <c r="AJ124" i="20"/>
  <c r="AJ125" i="20"/>
  <c r="AJ126" i="20"/>
  <c r="AJ127" i="20"/>
  <c r="AJ128" i="20"/>
  <c r="AJ129" i="20"/>
  <c r="AJ130" i="20"/>
  <c r="AJ131" i="20"/>
  <c r="AJ132" i="20"/>
  <c r="AJ133" i="20"/>
  <c r="AJ134" i="20"/>
  <c r="AJ135" i="20"/>
  <c r="AJ136" i="20"/>
  <c r="AJ137" i="20"/>
  <c r="AJ138" i="20"/>
  <c r="AJ139" i="20"/>
  <c r="AJ140" i="20"/>
  <c r="AJ141" i="20"/>
  <c r="AJ142" i="20"/>
  <c r="AJ143" i="20"/>
  <c r="AJ144" i="20"/>
  <c r="AJ145" i="20"/>
  <c r="AJ146" i="20"/>
  <c r="AJ147" i="20"/>
  <c r="AJ148" i="20"/>
  <c r="AJ149" i="20"/>
  <c r="AJ150" i="20"/>
  <c r="AJ151" i="20"/>
  <c r="AJ152" i="20"/>
  <c r="AJ153" i="20"/>
  <c r="AJ154" i="20"/>
  <c r="AJ155" i="20"/>
  <c r="AJ156" i="20"/>
  <c r="AJ157" i="20"/>
  <c r="AJ158" i="20"/>
  <c r="AJ159" i="20"/>
  <c r="AJ160" i="20"/>
  <c r="AJ161" i="20"/>
  <c r="AJ162" i="20"/>
  <c r="AJ163" i="20"/>
  <c r="AJ164" i="20"/>
  <c r="AJ165" i="20"/>
  <c r="AJ166" i="20"/>
  <c r="AJ167" i="20"/>
  <c r="AJ168" i="20"/>
  <c r="AJ169" i="20"/>
  <c r="AJ170" i="20"/>
  <c r="AJ171" i="20"/>
  <c r="AJ172" i="20"/>
  <c r="AJ173" i="20"/>
  <c r="AJ174" i="20"/>
  <c r="AJ175" i="20"/>
  <c r="AJ176" i="20"/>
  <c r="AJ177" i="20"/>
  <c r="AJ178" i="20"/>
  <c r="AJ179" i="20"/>
  <c r="AJ180" i="20"/>
  <c r="AJ181" i="20"/>
  <c r="AJ182" i="20"/>
  <c r="AJ183" i="20"/>
  <c r="AJ184" i="20"/>
  <c r="AJ185" i="20"/>
  <c r="AJ186" i="20"/>
  <c r="AJ187" i="20"/>
  <c r="AJ188" i="20"/>
  <c r="AJ189" i="20"/>
  <c r="AJ190" i="20"/>
  <c r="AJ191" i="20"/>
  <c r="AJ192" i="20"/>
  <c r="AJ193" i="20"/>
  <c r="AJ194" i="20"/>
  <c r="AJ195" i="20"/>
  <c r="AJ196" i="20"/>
  <c r="AJ197" i="20"/>
  <c r="AJ198" i="20"/>
  <c r="AJ199" i="20"/>
  <c r="AJ200" i="20"/>
  <c r="AJ201" i="20"/>
  <c r="AJ202" i="20"/>
  <c r="AJ203" i="20"/>
  <c r="AJ204" i="20"/>
  <c r="AJ205" i="20"/>
  <c r="AJ206" i="20"/>
  <c r="AJ207" i="20"/>
  <c r="AJ208" i="20"/>
  <c r="AJ209" i="20"/>
  <c r="AJ210" i="20"/>
  <c r="AJ211" i="20"/>
  <c r="AJ212" i="20"/>
  <c r="AJ213" i="20"/>
  <c r="AJ214" i="20"/>
  <c r="AJ215" i="20"/>
  <c r="AJ216" i="20"/>
  <c r="AJ217" i="20"/>
  <c r="AJ218" i="20"/>
  <c r="AJ219" i="20"/>
  <c r="AJ220" i="20"/>
  <c r="AJ221" i="20"/>
  <c r="AJ222" i="20"/>
  <c r="AJ223" i="20"/>
  <c r="AJ224" i="20"/>
  <c r="AJ225" i="20"/>
  <c r="AJ226" i="20"/>
  <c r="AJ227" i="20"/>
  <c r="AJ228" i="20"/>
  <c r="AJ229" i="20"/>
  <c r="AJ230" i="20"/>
  <c r="AJ231" i="20"/>
  <c r="AJ232" i="20"/>
  <c r="AJ233" i="20"/>
  <c r="AJ234" i="20"/>
  <c r="AJ235" i="20"/>
  <c r="AJ236" i="20"/>
  <c r="AJ237" i="20"/>
  <c r="AJ238" i="20"/>
  <c r="AJ239" i="20"/>
  <c r="AJ240" i="20"/>
  <c r="AJ241" i="20"/>
  <c r="AJ242" i="20"/>
  <c r="AJ243" i="20"/>
  <c r="AJ244" i="20"/>
  <c r="AJ245" i="20"/>
  <c r="AJ246" i="20"/>
  <c r="AJ247" i="20"/>
  <c r="AJ248" i="20"/>
  <c r="AJ249" i="20"/>
  <c r="AJ250" i="20"/>
  <c r="AJ251" i="20"/>
  <c r="AJ252" i="20"/>
  <c r="AJ253" i="20"/>
  <c r="AJ254" i="20"/>
  <c r="AJ255" i="20"/>
  <c r="AJ256" i="20"/>
  <c r="AJ257" i="20"/>
  <c r="AJ258" i="20"/>
  <c r="AJ259" i="20"/>
  <c r="AJ260" i="20"/>
  <c r="AJ261" i="20"/>
  <c r="AJ262" i="20"/>
  <c r="AJ263" i="20"/>
  <c r="AJ264" i="20"/>
  <c r="AJ265" i="20"/>
  <c r="AJ266" i="20"/>
  <c r="AJ267" i="20"/>
  <c r="AJ268" i="20"/>
  <c r="AJ269" i="20"/>
  <c r="AJ270" i="20"/>
  <c r="AJ271" i="20"/>
  <c r="AJ272" i="20"/>
  <c r="AJ273" i="20"/>
  <c r="AJ274" i="20"/>
  <c r="AJ275" i="20"/>
  <c r="AJ276" i="20"/>
  <c r="AJ277" i="20"/>
  <c r="AJ278" i="20"/>
  <c r="AJ279" i="20"/>
  <c r="AJ280" i="20"/>
  <c r="AJ281" i="20"/>
  <c r="AJ282" i="20"/>
  <c r="AJ283" i="20"/>
  <c r="AJ284" i="20"/>
  <c r="AJ285" i="20"/>
  <c r="AJ286" i="20"/>
  <c r="AJ287" i="20"/>
  <c r="AJ288" i="20"/>
  <c r="AJ289" i="20"/>
  <c r="AJ290" i="20"/>
  <c r="AJ291" i="20"/>
  <c r="AJ292" i="20"/>
  <c r="AJ293" i="20"/>
  <c r="AJ294" i="20"/>
  <c r="AJ295" i="20"/>
  <c r="AJ296" i="20"/>
  <c r="AJ297" i="20"/>
  <c r="AJ298" i="20"/>
  <c r="AJ299" i="20"/>
  <c r="AJ300" i="20"/>
  <c r="AJ301" i="20"/>
  <c r="AJ302" i="20"/>
  <c r="AJ303" i="20"/>
  <c r="AJ304" i="20"/>
  <c r="AJ305" i="20"/>
  <c r="AJ306" i="20"/>
  <c r="AJ307" i="20"/>
  <c r="AJ308" i="20"/>
  <c r="AJ309" i="20"/>
  <c r="AJ310" i="20"/>
  <c r="AJ311" i="20"/>
  <c r="AJ312" i="20"/>
  <c r="AJ313" i="20"/>
  <c r="AJ314" i="20"/>
  <c r="AJ315" i="20"/>
  <c r="AJ316" i="20"/>
  <c r="AJ317" i="20"/>
  <c r="AJ318" i="20"/>
  <c r="AJ319" i="20"/>
  <c r="AJ320" i="20"/>
  <c r="AJ321" i="20"/>
  <c r="AJ322" i="20"/>
  <c r="AJ323" i="20"/>
  <c r="AJ324" i="20"/>
  <c r="AJ325" i="20"/>
  <c r="AJ326" i="20"/>
  <c r="AJ327" i="20"/>
  <c r="AJ328" i="20"/>
  <c r="AJ329" i="20"/>
  <c r="AJ330" i="20"/>
  <c r="AJ331" i="20"/>
  <c r="AJ332" i="20"/>
  <c r="AJ333" i="20"/>
  <c r="AJ334" i="20"/>
  <c r="AJ335" i="20"/>
  <c r="AJ336" i="20"/>
  <c r="AJ337" i="20"/>
  <c r="AJ338" i="20"/>
  <c r="AJ339" i="20"/>
  <c r="AJ340" i="20"/>
  <c r="AJ341" i="20"/>
  <c r="AJ342" i="20"/>
  <c r="AJ343" i="20"/>
  <c r="AJ344" i="20"/>
  <c r="AJ345" i="20"/>
  <c r="AJ346" i="20"/>
  <c r="AJ347" i="20"/>
  <c r="AJ348" i="20"/>
  <c r="AJ349" i="20"/>
  <c r="AJ350" i="20"/>
  <c r="AJ351" i="20"/>
  <c r="AJ352" i="20"/>
  <c r="AJ353" i="20"/>
  <c r="AJ354" i="20"/>
  <c r="AJ355" i="20"/>
  <c r="AJ356" i="20"/>
  <c r="AJ357" i="20"/>
  <c r="AJ358" i="20"/>
  <c r="AJ359" i="20"/>
  <c r="AJ360" i="20"/>
  <c r="AJ361" i="20"/>
  <c r="AJ362" i="20"/>
  <c r="AJ363" i="20"/>
  <c r="AJ364" i="20"/>
  <c r="AJ365" i="20"/>
  <c r="AJ366" i="20"/>
  <c r="AJ367" i="20"/>
  <c r="AJ368" i="20"/>
  <c r="AJ369" i="20"/>
  <c r="AJ370" i="20"/>
  <c r="AJ371" i="20"/>
  <c r="AJ372" i="20"/>
  <c r="AJ373" i="20"/>
  <c r="AJ374" i="20"/>
  <c r="AJ375" i="20"/>
  <c r="AJ376" i="20"/>
  <c r="AJ377" i="20"/>
  <c r="AJ378" i="20"/>
  <c r="AJ379" i="20"/>
  <c r="AJ380" i="20"/>
  <c r="AJ381" i="20"/>
  <c r="AJ382" i="20"/>
  <c r="AJ383" i="20"/>
  <c r="AJ384" i="20"/>
  <c r="AJ385" i="20"/>
  <c r="AJ386" i="20"/>
  <c r="AJ387" i="20"/>
  <c r="AJ388" i="20"/>
  <c r="AJ389" i="20"/>
  <c r="AJ390" i="20"/>
  <c r="AJ391" i="20"/>
  <c r="AJ392" i="20"/>
  <c r="AJ393" i="20"/>
  <c r="AJ394" i="20"/>
  <c r="AJ395" i="20"/>
  <c r="AJ396" i="20"/>
  <c r="AJ397" i="20"/>
  <c r="AJ398" i="20"/>
  <c r="AJ399" i="20"/>
  <c r="AJ400" i="20"/>
  <c r="AJ401" i="20"/>
  <c r="AJ402" i="20"/>
  <c r="AJ403" i="20"/>
  <c r="AJ404" i="20"/>
  <c r="AJ405" i="20"/>
  <c r="AJ406" i="20"/>
  <c r="AJ407" i="20"/>
  <c r="AJ408" i="20"/>
  <c r="AJ409" i="20"/>
  <c r="AJ410" i="20"/>
  <c r="AJ411" i="20"/>
  <c r="AJ412" i="20"/>
  <c r="AJ413" i="20"/>
  <c r="AJ414" i="20"/>
  <c r="AJ415" i="20"/>
  <c r="AJ416" i="20"/>
  <c r="AJ417" i="20"/>
  <c r="AJ418" i="20"/>
  <c r="AJ419" i="20"/>
  <c r="AJ420" i="20"/>
  <c r="AJ421" i="20"/>
  <c r="AJ422" i="20"/>
  <c r="AJ423" i="20"/>
  <c r="AJ424" i="20"/>
  <c r="AJ425" i="20"/>
  <c r="AJ426" i="20"/>
  <c r="AJ427" i="20"/>
  <c r="AJ428" i="20"/>
  <c r="AJ429" i="20"/>
  <c r="AJ430" i="20"/>
  <c r="AJ431" i="20"/>
  <c r="AJ432" i="20"/>
  <c r="AJ433" i="20"/>
  <c r="AJ434" i="20"/>
  <c r="AJ435" i="20"/>
  <c r="AJ436" i="20"/>
  <c r="AJ437" i="20"/>
  <c r="AJ438" i="20"/>
  <c r="AJ439" i="20"/>
  <c r="AJ440" i="20"/>
  <c r="AJ441" i="20"/>
  <c r="AJ442" i="20"/>
  <c r="AJ443" i="20"/>
  <c r="AJ444" i="20"/>
  <c r="AJ445" i="20"/>
  <c r="AJ446" i="20"/>
  <c r="AJ447" i="20"/>
  <c r="AJ448" i="20"/>
  <c r="AJ449" i="20"/>
  <c r="AJ450" i="20"/>
  <c r="AJ451" i="20"/>
  <c r="AJ452" i="20"/>
  <c r="AJ453" i="20"/>
  <c r="AJ454" i="20"/>
  <c r="AJ455" i="20"/>
  <c r="AJ456" i="20"/>
  <c r="AJ457" i="20"/>
  <c r="AJ458" i="20"/>
  <c r="AJ459" i="20"/>
  <c r="AJ460" i="20"/>
  <c r="AJ461" i="20"/>
  <c r="AJ462" i="20"/>
  <c r="AJ463" i="20"/>
  <c r="AJ464" i="20"/>
  <c r="AJ465" i="20"/>
  <c r="AJ466" i="20"/>
  <c r="AJ467" i="20"/>
  <c r="AJ468" i="20"/>
  <c r="AJ469" i="20"/>
  <c r="AJ470" i="20"/>
  <c r="AJ471" i="20"/>
  <c r="AJ472" i="20"/>
  <c r="AJ473" i="20"/>
  <c r="AJ474" i="20"/>
  <c r="AJ475" i="20"/>
  <c r="AJ476" i="20"/>
  <c r="AJ477" i="20"/>
  <c r="AJ478" i="20"/>
  <c r="AJ479" i="20"/>
  <c r="AJ480" i="20"/>
  <c r="AJ481" i="20"/>
  <c r="AJ482" i="20"/>
  <c r="AJ483" i="20"/>
  <c r="AJ484" i="20"/>
  <c r="AJ485" i="20"/>
  <c r="AJ486" i="20"/>
  <c r="AJ487" i="20"/>
  <c r="AJ488" i="20"/>
  <c r="AJ489" i="20"/>
  <c r="AJ490" i="20"/>
  <c r="AJ491" i="20"/>
  <c r="AJ492" i="20"/>
  <c r="AJ493" i="20"/>
  <c r="AJ494" i="20"/>
  <c r="AJ495" i="20"/>
  <c r="AJ496" i="20"/>
  <c r="AJ497" i="20"/>
  <c r="AJ498" i="20"/>
  <c r="AJ499" i="20"/>
  <c r="AJ500" i="20"/>
  <c r="AJ501" i="20"/>
  <c r="AJ502" i="20"/>
  <c r="AJ503" i="20"/>
  <c r="AJ504" i="20"/>
  <c r="AJ505" i="20"/>
  <c r="AJ506" i="20"/>
  <c r="AJ507" i="20"/>
  <c r="AJ508" i="20"/>
  <c r="AJ509" i="20"/>
  <c r="AJ510" i="20"/>
  <c r="AJ511" i="20"/>
  <c r="AJ512" i="20"/>
  <c r="AJ513" i="20"/>
  <c r="AJ514" i="20"/>
  <c r="AJ515" i="20"/>
  <c r="AJ516" i="20"/>
  <c r="AJ517" i="20"/>
  <c r="AJ518" i="20"/>
  <c r="AJ519" i="20"/>
  <c r="AJ520" i="20"/>
  <c r="AJ521" i="20"/>
  <c r="AJ522" i="20"/>
  <c r="AJ523" i="20"/>
  <c r="AJ524" i="20"/>
  <c r="AJ525" i="20"/>
  <c r="AJ526" i="20"/>
  <c r="AJ527" i="20"/>
  <c r="AJ528" i="20"/>
  <c r="AJ529" i="20"/>
  <c r="AJ530" i="20"/>
  <c r="AJ531" i="20"/>
  <c r="AJ532" i="20"/>
  <c r="AJ533" i="20"/>
  <c r="AJ534" i="20"/>
  <c r="AJ535" i="20"/>
  <c r="AJ536" i="20"/>
  <c r="AJ537" i="20"/>
  <c r="AJ538" i="20"/>
  <c r="AJ539" i="20"/>
  <c r="AJ540" i="20"/>
  <c r="AJ541" i="20"/>
  <c r="AJ542" i="20"/>
  <c r="AJ543" i="20"/>
  <c r="AJ544" i="20"/>
  <c r="AJ545" i="20"/>
  <c r="AJ546" i="20"/>
  <c r="AJ547" i="20"/>
  <c r="AJ548" i="20"/>
  <c r="AJ549" i="20"/>
  <c r="AJ550" i="20"/>
  <c r="AJ551" i="20"/>
  <c r="AJ552" i="20"/>
  <c r="AJ553" i="20"/>
  <c r="AJ554" i="20"/>
  <c r="AJ555" i="20"/>
  <c r="AJ556" i="20"/>
  <c r="AJ557" i="20"/>
  <c r="AJ558" i="20"/>
  <c r="AJ559" i="20"/>
  <c r="AJ560" i="20"/>
  <c r="AJ561" i="20"/>
  <c r="AJ562" i="20"/>
  <c r="AJ563" i="20"/>
  <c r="AJ564" i="20"/>
  <c r="AJ565" i="20"/>
  <c r="AI2" i="20"/>
  <c r="AI3" i="20"/>
  <c r="AI4" i="20"/>
  <c r="AI5" i="20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193" i="20"/>
  <c r="AI194" i="20"/>
  <c r="AI195" i="20"/>
  <c r="AI196" i="20"/>
  <c r="AI197" i="20"/>
  <c r="AI198" i="20"/>
  <c r="AI199" i="20"/>
  <c r="AI200" i="20"/>
  <c r="AI201" i="20"/>
  <c r="AI202" i="20"/>
  <c r="AI203" i="20"/>
  <c r="AI204" i="20"/>
  <c r="AI205" i="20"/>
  <c r="AI206" i="20"/>
  <c r="AI207" i="20"/>
  <c r="AI208" i="20"/>
  <c r="AI209" i="20"/>
  <c r="AI210" i="20"/>
  <c r="AI211" i="20"/>
  <c r="AI212" i="20"/>
  <c r="AI213" i="20"/>
  <c r="AI214" i="20"/>
  <c r="AI215" i="20"/>
  <c r="AI216" i="20"/>
  <c r="AI217" i="20"/>
  <c r="AI218" i="20"/>
  <c r="AI219" i="20"/>
  <c r="AI220" i="20"/>
  <c r="AI221" i="20"/>
  <c r="AI222" i="20"/>
  <c r="AI223" i="20"/>
  <c r="AI224" i="20"/>
  <c r="AI225" i="20"/>
  <c r="AI226" i="20"/>
  <c r="AI227" i="20"/>
  <c r="AI228" i="20"/>
  <c r="AI229" i="20"/>
  <c r="AI230" i="20"/>
  <c r="AI231" i="20"/>
  <c r="AI232" i="20"/>
  <c r="AI233" i="20"/>
  <c r="AI234" i="20"/>
  <c r="AI235" i="20"/>
  <c r="AI236" i="20"/>
  <c r="AI237" i="20"/>
  <c r="AI238" i="20"/>
  <c r="AI239" i="20"/>
  <c r="AI240" i="20"/>
  <c r="AI241" i="20"/>
  <c r="AI242" i="20"/>
  <c r="AI243" i="20"/>
  <c r="AI244" i="20"/>
  <c r="AI245" i="20"/>
  <c r="AI246" i="20"/>
  <c r="AI247" i="20"/>
  <c r="AI248" i="20"/>
  <c r="AI249" i="20"/>
  <c r="AI250" i="20"/>
  <c r="AI251" i="20"/>
  <c r="AI252" i="20"/>
  <c r="AI253" i="20"/>
  <c r="AI254" i="20"/>
  <c r="AI255" i="20"/>
  <c r="AI256" i="20"/>
  <c r="AI257" i="20"/>
  <c r="AI258" i="20"/>
  <c r="AI259" i="20"/>
  <c r="AI260" i="20"/>
  <c r="AI261" i="20"/>
  <c r="AI262" i="20"/>
  <c r="AI263" i="20"/>
  <c r="AI264" i="20"/>
  <c r="AI265" i="20"/>
  <c r="AI266" i="20"/>
  <c r="AI267" i="20"/>
  <c r="AI268" i="20"/>
  <c r="AI269" i="20"/>
  <c r="AI270" i="20"/>
  <c r="AI271" i="20"/>
  <c r="AI272" i="20"/>
  <c r="AI273" i="20"/>
  <c r="AI274" i="20"/>
  <c r="AI275" i="20"/>
  <c r="AI276" i="20"/>
  <c r="AI277" i="20"/>
  <c r="AI278" i="20"/>
  <c r="AI279" i="20"/>
  <c r="AI280" i="20"/>
  <c r="AI281" i="20"/>
  <c r="AI282" i="20"/>
  <c r="AI283" i="20"/>
  <c r="AI284" i="20"/>
  <c r="AI285" i="20"/>
  <c r="AI286" i="20"/>
  <c r="AI287" i="20"/>
  <c r="AI288" i="20"/>
  <c r="AI289" i="20"/>
  <c r="AI290" i="20"/>
  <c r="AI291" i="20"/>
  <c r="AI292" i="20"/>
  <c r="AI293" i="20"/>
  <c r="AI294" i="20"/>
  <c r="AI295" i="20"/>
  <c r="AI296" i="20"/>
  <c r="AI297" i="20"/>
  <c r="AI298" i="20"/>
  <c r="AI299" i="20"/>
  <c r="AI300" i="20"/>
  <c r="AI301" i="20"/>
  <c r="AI302" i="20"/>
  <c r="AI303" i="20"/>
  <c r="AI304" i="20"/>
  <c r="AI305" i="20"/>
  <c r="AI306" i="20"/>
  <c r="AI307" i="20"/>
  <c r="AI308" i="20"/>
  <c r="AI309" i="20"/>
  <c r="AI310" i="20"/>
  <c r="AI311" i="20"/>
  <c r="AI312" i="20"/>
  <c r="AI313" i="20"/>
  <c r="AI314" i="20"/>
  <c r="AI315" i="20"/>
  <c r="AI316" i="20"/>
  <c r="AI317" i="20"/>
  <c r="AI318" i="20"/>
  <c r="AI319" i="20"/>
  <c r="AI320" i="20"/>
  <c r="AI321" i="20"/>
  <c r="AI322" i="20"/>
  <c r="AI323" i="20"/>
  <c r="AI324" i="20"/>
  <c r="AI325" i="20"/>
  <c r="AI326" i="20"/>
  <c r="AI327" i="20"/>
  <c r="AI328" i="20"/>
  <c r="AI329" i="20"/>
  <c r="AI330" i="20"/>
  <c r="AI331" i="20"/>
  <c r="AI332" i="20"/>
  <c r="AI333" i="20"/>
  <c r="AI334" i="20"/>
  <c r="AI335" i="20"/>
  <c r="AI336" i="20"/>
  <c r="AI337" i="20"/>
  <c r="AI338" i="20"/>
  <c r="AI339" i="20"/>
  <c r="AI340" i="20"/>
  <c r="AI341" i="20"/>
  <c r="AI342" i="20"/>
  <c r="AI343" i="20"/>
  <c r="AI344" i="20"/>
  <c r="AI345" i="20"/>
  <c r="AI346" i="20"/>
  <c r="AI347" i="20"/>
  <c r="AI348" i="20"/>
  <c r="AI349" i="20"/>
  <c r="AI350" i="20"/>
  <c r="AI351" i="20"/>
  <c r="AI352" i="20"/>
  <c r="AI353" i="20"/>
  <c r="AI354" i="20"/>
  <c r="AI355" i="20"/>
  <c r="AI356" i="20"/>
  <c r="AI357" i="20"/>
  <c r="AI358" i="20"/>
  <c r="AI359" i="20"/>
  <c r="AI360" i="20"/>
  <c r="AI361" i="20"/>
  <c r="AI362" i="20"/>
  <c r="AI363" i="20"/>
  <c r="AI364" i="20"/>
  <c r="AI365" i="20"/>
  <c r="AI366" i="20"/>
  <c r="AI367" i="20"/>
  <c r="AI368" i="20"/>
  <c r="AI369" i="20"/>
  <c r="AI370" i="20"/>
  <c r="AI371" i="20"/>
  <c r="AI372" i="20"/>
  <c r="AI373" i="20"/>
  <c r="AI374" i="20"/>
  <c r="AI375" i="20"/>
  <c r="AI376" i="20"/>
  <c r="AI377" i="20"/>
  <c r="AI378" i="20"/>
  <c r="AI379" i="20"/>
  <c r="AI380" i="20"/>
  <c r="AI381" i="20"/>
  <c r="AI382" i="20"/>
  <c r="AI383" i="20"/>
  <c r="AI384" i="20"/>
  <c r="AI385" i="20"/>
  <c r="AI386" i="20"/>
  <c r="AI387" i="20"/>
  <c r="AI388" i="20"/>
  <c r="AI389" i="20"/>
  <c r="AI390" i="20"/>
  <c r="AI391" i="20"/>
  <c r="AI392" i="20"/>
  <c r="AI393" i="20"/>
  <c r="AI394" i="20"/>
  <c r="AI395" i="20"/>
  <c r="AI396" i="20"/>
  <c r="AI397" i="20"/>
  <c r="AI398" i="20"/>
  <c r="AI399" i="20"/>
  <c r="AI400" i="20"/>
  <c r="AI401" i="20"/>
  <c r="AI402" i="20"/>
  <c r="AI403" i="20"/>
  <c r="AI404" i="20"/>
  <c r="AI405" i="20"/>
  <c r="AI406" i="20"/>
  <c r="AI407" i="20"/>
  <c r="AI408" i="20"/>
  <c r="AI409" i="20"/>
  <c r="AI410" i="20"/>
  <c r="AI411" i="20"/>
  <c r="AI412" i="20"/>
  <c r="AI413" i="20"/>
  <c r="AI414" i="20"/>
  <c r="AI415" i="20"/>
  <c r="AI416" i="20"/>
  <c r="AI417" i="20"/>
  <c r="AI418" i="20"/>
  <c r="AI419" i="20"/>
  <c r="AI420" i="20"/>
  <c r="AI421" i="20"/>
  <c r="AI422" i="20"/>
  <c r="AI423" i="20"/>
  <c r="AI424" i="20"/>
  <c r="AI425" i="20"/>
  <c r="AI426" i="20"/>
  <c r="AI427" i="20"/>
  <c r="AI428" i="20"/>
  <c r="AI429" i="20"/>
  <c r="AI430" i="20"/>
  <c r="AI431" i="20"/>
  <c r="AI432" i="20"/>
  <c r="AI433" i="20"/>
  <c r="AI434" i="20"/>
  <c r="AI435" i="20"/>
  <c r="AI436" i="20"/>
  <c r="AI437" i="20"/>
  <c r="AI438" i="20"/>
  <c r="AI439" i="20"/>
  <c r="AI440" i="20"/>
  <c r="AI441" i="20"/>
  <c r="AI442" i="20"/>
  <c r="AI443" i="20"/>
  <c r="AI444" i="20"/>
  <c r="AI445" i="20"/>
  <c r="AI446" i="20"/>
  <c r="AI447" i="20"/>
  <c r="AI448" i="20"/>
  <c r="AI449" i="20"/>
  <c r="AI450" i="20"/>
  <c r="AI451" i="20"/>
  <c r="AI452" i="20"/>
  <c r="AI453" i="20"/>
  <c r="AI454" i="20"/>
  <c r="AI455" i="20"/>
  <c r="AI456" i="20"/>
  <c r="AI457" i="20"/>
  <c r="AI458" i="20"/>
  <c r="AI459" i="20"/>
  <c r="AI460" i="20"/>
  <c r="AI461" i="20"/>
  <c r="AI462" i="20"/>
  <c r="AI463" i="20"/>
  <c r="AI464" i="20"/>
  <c r="AI465" i="20"/>
  <c r="AI466" i="20"/>
  <c r="AI467" i="20"/>
  <c r="AI468" i="20"/>
  <c r="AI469" i="20"/>
  <c r="AI470" i="20"/>
  <c r="AI471" i="20"/>
  <c r="AI472" i="20"/>
  <c r="AI473" i="20"/>
  <c r="AI474" i="20"/>
  <c r="AI475" i="20"/>
  <c r="AI476" i="20"/>
  <c r="AI477" i="20"/>
  <c r="AI478" i="20"/>
  <c r="AI479" i="20"/>
  <c r="AI480" i="20"/>
  <c r="AI481" i="20"/>
  <c r="AI482" i="20"/>
  <c r="AI483" i="20"/>
  <c r="AI484" i="20"/>
  <c r="AI485" i="20"/>
  <c r="AI486" i="20"/>
  <c r="AI487" i="20"/>
  <c r="AI488" i="20"/>
  <c r="AI489" i="20"/>
  <c r="AI490" i="20"/>
  <c r="AI491" i="20"/>
  <c r="AI492" i="20"/>
  <c r="AI493" i="20"/>
  <c r="AI494" i="20"/>
  <c r="AI495" i="20"/>
  <c r="AI496" i="20"/>
  <c r="AI497" i="20"/>
  <c r="AI498" i="20"/>
  <c r="AI499" i="20"/>
  <c r="AI500" i="20"/>
  <c r="AI501" i="20"/>
  <c r="AI502" i="20"/>
  <c r="AI503" i="20"/>
  <c r="AI504" i="20"/>
  <c r="AI505" i="20"/>
  <c r="AI506" i="20"/>
  <c r="AI507" i="20"/>
  <c r="AI508" i="20"/>
  <c r="AI509" i="20"/>
  <c r="AI510" i="20"/>
  <c r="AI511" i="20"/>
  <c r="AI512" i="20"/>
  <c r="AI513" i="20"/>
  <c r="AI514" i="20"/>
  <c r="AI515" i="20"/>
  <c r="AI516" i="20"/>
  <c r="AI517" i="20"/>
  <c r="AI518" i="20"/>
  <c r="AI519" i="20"/>
  <c r="AI520" i="20"/>
  <c r="AI521" i="20"/>
  <c r="AI522" i="20"/>
  <c r="AI523" i="20"/>
  <c r="AI524" i="20"/>
  <c r="AI525" i="20"/>
  <c r="AI526" i="20"/>
  <c r="AI527" i="20"/>
  <c r="AI528" i="20"/>
  <c r="AI529" i="20"/>
  <c r="AI530" i="20"/>
  <c r="AI531" i="20"/>
  <c r="AI532" i="20"/>
  <c r="AI533" i="20"/>
  <c r="AI534" i="20"/>
  <c r="AI535" i="20"/>
  <c r="AI536" i="20"/>
  <c r="AI537" i="20"/>
  <c r="AI538" i="20"/>
  <c r="AI539" i="20"/>
  <c r="AI540" i="20"/>
  <c r="AI541" i="20"/>
  <c r="AI542" i="20"/>
  <c r="AI543" i="20"/>
  <c r="AI544" i="20"/>
  <c r="AI545" i="20"/>
  <c r="AI546" i="20"/>
  <c r="AI547" i="20"/>
  <c r="AI548" i="20"/>
  <c r="AI549" i="20"/>
  <c r="AI550" i="20"/>
  <c r="AI551" i="20"/>
  <c r="AI552" i="20"/>
  <c r="AI553" i="20"/>
  <c r="AI554" i="20"/>
  <c r="AI555" i="20"/>
  <c r="AI556" i="20"/>
  <c r="AI557" i="20"/>
  <c r="AI558" i="20"/>
  <c r="AI559" i="20"/>
  <c r="AI560" i="20"/>
  <c r="AI561" i="20"/>
  <c r="AI562" i="20"/>
  <c r="AI563" i="20"/>
  <c r="AI564" i="20"/>
  <c r="AI565" i="20"/>
  <c r="AH2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193" i="20"/>
  <c r="AH194" i="20"/>
  <c r="AH195" i="20"/>
  <c r="AH196" i="20"/>
  <c r="AH197" i="20"/>
  <c r="AH198" i="20"/>
  <c r="AH199" i="20"/>
  <c r="AH200" i="20"/>
  <c r="AH201" i="20"/>
  <c r="AH202" i="20"/>
  <c r="AH203" i="20"/>
  <c r="AH204" i="20"/>
  <c r="AH205" i="20"/>
  <c r="AH206" i="20"/>
  <c r="AH207" i="20"/>
  <c r="AH208" i="20"/>
  <c r="AH209" i="20"/>
  <c r="AH210" i="20"/>
  <c r="AH211" i="20"/>
  <c r="AH212" i="20"/>
  <c r="AH213" i="20"/>
  <c r="AH214" i="20"/>
  <c r="AH215" i="20"/>
  <c r="AH216" i="20"/>
  <c r="AH217" i="20"/>
  <c r="AH218" i="20"/>
  <c r="AH219" i="20"/>
  <c r="AH220" i="20"/>
  <c r="AH221" i="20"/>
  <c r="AH222" i="20"/>
  <c r="AH223" i="20"/>
  <c r="AH224" i="20"/>
  <c r="AH225" i="20"/>
  <c r="AH226" i="20"/>
  <c r="AH227" i="20"/>
  <c r="AH228" i="20"/>
  <c r="AH229" i="20"/>
  <c r="AH230" i="20"/>
  <c r="AH231" i="20"/>
  <c r="AH232" i="20"/>
  <c r="AH233" i="20"/>
  <c r="AH234" i="20"/>
  <c r="AH235" i="20"/>
  <c r="AH236" i="20"/>
  <c r="AH237" i="20"/>
  <c r="AH238" i="20"/>
  <c r="AH239" i="20"/>
  <c r="AH240" i="20"/>
  <c r="AH241" i="20"/>
  <c r="AH242" i="20"/>
  <c r="AH243" i="20"/>
  <c r="AH244" i="20"/>
  <c r="AH245" i="20"/>
  <c r="AH246" i="20"/>
  <c r="AH247" i="20"/>
  <c r="AH248" i="20"/>
  <c r="AH249" i="20"/>
  <c r="AH250" i="20"/>
  <c r="AH251" i="20"/>
  <c r="AH252" i="20"/>
  <c r="AH253" i="20"/>
  <c r="AH254" i="20"/>
  <c r="AH255" i="20"/>
  <c r="AH256" i="20"/>
  <c r="AH257" i="20"/>
  <c r="AH258" i="20"/>
  <c r="AH259" i="20"/>
  <c r="AH260" i="20"/>
  <c r="AH261" i="20"/>
  <c r="AH262" i="20"/>
  <c r="AH263" i="20"/>
  <c r="AH264" i="20"/>
  <c r="AH265" i="20"/>
  <c r="AH266" i="20"/>
  <c r="AH267" i="20"/>
  <c r="AH268" i="20"/>
  <c r="AH269" i="20"/>
  <c r="AH270" i="20"/>
  <c r="AH271" i="20"/>
  <c r="AH272" i="20"/>
  <c r="AH273" i="20"/>
  <c r="AH274" i="20"/>
  <c r="AH275" i="20"/>
  <c r="AH276" i="20"/>
  <c r="AH277" i="20"/>
  <c r="AH278" i="20"/>
  <c r="AH279" i="20"/>
  <c r="AH280" i="20"/>
  <c r="AH281" i="20"/>
  <c r="AH282" i="20"/>
  <c r="AH283" i="20"/>
  <c r="AH284" i="20"/>
  <c r="AH285" i="20"/>
  <c r="AH286" i="20"/>
  <c r="AH287" i="20"/>
  <c r="AH288" i="20"/>
  <c r="AH289" i="20"/>
  <c r="AH290" i="20"/>
  <c r="AH291" i="20"/>
  <c r="AH292" i="20"/>
  <c r="AH293" i="20"/>
  <c r="AH294" i="20"/>
  <c r="AH295" i="20"/>
  <c r="AH296" i="20"/>
  <c r="AH297" i="20"/>
  <c r="AH298" i="20"/>
  <c r="AH299" i="20"/>
  <c r="AH300" i="20"/>
  <c r="AH301" i="20"/>
  <c r="AH302" i="20"/>
  <c r="AH303" i="20"/>
  <c r="AH304" i="20"/>
  <c r="AH305" i="20"/>
  <c r="AH306" i="20"/>
  <c r="AH307" i="20"/>
  <c r="AH308" i="20"/>
  <c r="AH309" i="20"/>
  <c r="AH310" i="20"/>
  <c r="AH311" i="20"/>
  <c r="AH312" i="20"/>
  <c r="AH313" i="20"/>
  <c r="AH314" i="20"/>
  <c r="AH315" i="20"/>
  <c r="AH316" i="20"/>
  <c r="AH317" i="20"/>
  <c r="AH318" i="20"/>
  <c r="AH319" i="20"/>
  <c r="AH320" i="20"/>
  <c r="AH321" i="20"/>
  <c r="AH322" i="20"/>
  <c r="AH323" i="20"/>
  <c r="AH324" i="20"/>
  <c r="AH325" i="20"/>
  <c r="AH326" i="20"/>
  <c r="AH327" i="20"/>
  <c r="AH328" i="20"/>
  <c r="AH329" i="20"/>
  <c r="AH330" i="20"/>
  <c r="AH331" i="20"/>
  <c r="AH332" i="20"/>
  <c r="AH333" i="20"/>
  <c r="AH334" i="20"/>
  <c r="AH335" i="20"/>
  <c r="AH336" i="20"/>
  <c r="AH337" i="20"/>
  <c r="AH338" i="20"/>
  <c r="AH339" i="20"/>
  <c r="AH340" i="20"/>
  <c r="AH341" i="20"/>
  <c r="AH342" i="20"/>
  <c r="AH343" i="20"/>
  <c r="AH344" i="20"/>
  <c r="AH345" i="20"/>
  <c r="AH346" i="20"/>
  <c r="AH347" i="20"/>
  <c r="AH348" i="20"/>
  <c r="AH349" i="20"/>
  <c r="AH350" i="20"/>
  <c r="AH351" i="20"/>
  <c r="AH352" i="20"/>
  <c r="AH353" i="20"/>
  <c r="AH354" i="20"/>
  <c r="AH355" i="20"/>
  <c r="AH356" i="20"/>
  <c r="AH357" i="20"/>
  <c r="AH358" i="20"/>
  <c r="AH359" i="20"/>
  <c r="AH360" i="20"/>
  <c r="AH361" i="20"/>
  <c r="AH362" i="20"/>
  <c r="AH363" i="20"/>
  <c r="AH364" i="20"/>
  <c r="AH365" i="20"/>
  <c r="AH366" i="20"/>
  <c r="AH367" i="20"/>
  <c r="AH368" i="20"/>
  <c r="AH369" i="20"/>
  <c r="AH370" i="20"/>
  <c r="AH371" i="20"/>
  <c r="AH372" i="20"/>
  <c r="AH373" i="20"/>
  <c r="AH374" i="20"/>
  <c r="AH375" i="20"/>
  <c r="AH376" i="20"/>
  <c r="AH377" i="20"/>
  <c r="AH378" i="20"/>
  <c r="AH379" i="20"/>
  <c r="AH380" i="20"/>
  <c r="AH381" i="20"/>
  <c r="AH382" i="20"/>
  <c r="AH383" i="20"/>
  <c r="AH384" i="20"/>
  <c r="AH385" i="20"/>
  <c r="AH386" i="20"/>
  <c r="AH387" i="20"/>
  <c r="AH388" i="20"/>
  <c r="AH389" i="20"/>
  <c r="AH390" i="20"/>
  <c r="AH391" i="20"/>
  <c r="AH392" i="20"/>
  <c r="AH393" i="20"/>
  <c r="AH394" i="20"/>
  <c r="AH395" i="20"/>
  <c r="AH396" i="20"/>
  <c r="AH397" i="20"/>
  <c r="AH398" i="20"/>
  <c r="AH399" i="20"/>
  <c r="AH400" i="20"/>
  <c r="AH401" i="20"/>
  <c r="AH402" i="20"/>
  <c r="AH403" i="20"/>
  <c r="AH404" i="20"/>
  <c r="AH405" i="20"/>
  <c r="AH406" i="20"/>
  <c r="AH407" i="20"/>
  <c r="AH408" i="20"/>
  <c r="AH409" i="20"/>
  <c r="AH410" i="20"/>
  <c r="AH411" i="20"/>
  <c r="AH412" i="20"/>
  <c r="AH413" i="20"/>
  <c r="AH414" i="20"/>
  <c r="AH415" i="20"/>
  <c r="AH416" i="20"/>
  <c r="AH417" i="20"/>
  <c r="AH418" i="20"/>
  <c r="AH419" i="20"/>
  <c r="AH420" i="20"/>
  <c r="AH421" i="20"/>
  <c r="AH422" i="20"/>
  <c r="AH423" i="20"/>
  <c r="AH424" i="20"/>
  <c r="AH425" i="20"/>
  <c r="AH426" i="20"/>
  <c r="AH427" i="20"/>
  <c r="AH428" i="20"/>
  <c r="AH429" i="20"/>
  <c r="AH430" i="20"/>
  <c r="AH431" i="20"/>
  <c r="AH432" i="20"/>
  <c r="AH433" i="20"/>
  <c r="AH434" i="20"/>
  <c r="AH435" i="20"/>
  <c r="AH436" i="20"/>
  <c r="AH437" i="20"/>
  <c r="AH438" i="20"/>
  <c r="AH439" i="20"/>
  <c r="AH440" i="20"/>
  <c r="AH441" i="20"/>
  <c r="AH442" i="20"/>
  <c r="AH443" i="20"/>
  <c r="AH444" i="20"/>
  <c r="AH445" i="20"/>
  <c r="AH446" i="20"/>
  <c r="AH447" i="20"/>
  <c r="AH448" i="20"/>
  <c r="AH449" i="20"/>
  <c r="AH450" i="20"/>
  <c r="AH451" i="20"/>
  <c r="AH452" i="20"/>
  <c r="AH453" i="20"/>
  <c r="AH454" i="20"/>
  <c r="AH455" i="20"/>
  <c r="AH456" i="20"/>
  <c r="AH457" i="20"/>
  <c r="AH458" i="20"/>
  <c r="AH459" i="20"/>
  <c r="AH460" i="20"/>
  <c r="AH461" i="20"/>
  <c r="AH462" i="20"/>
  <c r="AH463" i="20"/>
  <c r="AH464" i="20"/>
  <c r="AH465" i="20"/>
  <c r="AH466" i="20"/>
  <c r="AH467" i="20"/>
  <c r="AH468" i="20"/>
  <c r="AH469" i="20"/>
  <c r="AH470" i="20"/>
  <c r="AH471" i="20"/>
  <c r="AH472" i="20"/>
  <c r="AH473" i="20"/>
  <c r="AH474" i="20"/>
  <c r="AH475" i="20"/>
  <c r="AH476" i="20"/>
  <c r="AH477" i="20"/>
  <c r="AH478" i="20"/>
  <c r="AH479" i="20"/>
  <c r="AH480" i="20"/>
  <c r="AH481" i="20"/>
  <c r="AH482" i="20"/>
  <c r="AH483" i="20"/>
  <c r="AH484" i="20"/>
  <c r="AH485" i="20"/>
  <c r="AH486" i="20"/>
  <c r="AH487" i="20"/>
  <c r="AH488" i="20"/>
  <c r="AH489" i="20"/>
  <c r="AH490" i="20"/>
  <c r="AH491" i="20"/>
  <c r="AH492" i="20"/>
  <c r="AH493" i="20"/>
  <c r="AH494" i="20"/>
  <c r="AH495" i="20"/>
  <c r="AH496" i="20"/>
  <c r="AH497" i="20"/>
  <c r="AH498" i="20"/>
  <c r="AH499" i="20"/>
  <c r="AH500" i="20"/>
  <c r="AH501" i="20"/>
  <c r="AH502" i="20"/>
  <c r="AH503" i="20"/>
  <c r="AH504" i="20"/>
  <c r="AH505" i="20"/>
  <c r="AH506" i="20"/>
  <c r="AH507" i="20"/>
  <c r="AH508" i="20"/>
  <c r="AH509" i="20"/>
  <c r="AH510" i="20"/>
  <c r="AH511" i="20"/>
  <c r="AH512" i="20"/>
  <c r="AH513" i="20"/>
  <c r="AH514" i="20"/>
  <c r="AH515" i="20"/>
  <c r="AH516" i="20"/>
  <c r="AH517" i="20"/>
  <c r="AH518" i="20"/>
  <c r="AH519" i="20"/>
  <c r="AH520" i="20"/>
  <c r="AH521" i="20"/>
  <c r="AH522" i="20"/>
  <c r="AH523" i="20"/>
  <c r="AH524" i="20"/>
  <c r="AH525" i="20"/>
  <c r="AH526" i="20"/>
  <c r="AH527" i="20"/>
  <c r="AH528" i="20"/>
  <c r="AH529" i="20"/>
  <c r="AH530" i="20"/>
  <c r="AH531" i="20"/>
  <c r="AH532" i="20"/>
  <c r="AH533" i="20"/>
  <c r="AH534" i="20"/>
  <c r="AH535" i="20"/>
  <c r="AH536" i="20"/>
  <c r="AH537" i="20"/>
  <c r="AH538" i="20"/>
  <c r="AH539" i="20"/>
  <c r="AH540" i="20"/>
  <c r="AH541" i="20"/>
  <c r="AH542" i="20"/>
  <c r="AH543" i="20"/>
  <c r="AH544" i="20"/>
  <c r="AH545" i="20"/>
  <c r="AH546" i="20"/>
  <c r="AH547" i="20"/>
  <c r="AH548" i="20"/>
  <c r="AH549" i="20"/>
  <c r="AH550" i="20"/>
  <c r="AH551" i="20"/>
  <c r="AH552" i="20"/>
  <c r="AH553" i="20"/>
  <c r="AH554" i="20"/>
  <c r="AH555" i="20"/>
  <c r="AH556" i="20"/>
  <c r="AH557" i="20"/>
  <c r="AH558" i="20"/>
  <c r="AH559" i="20"/>
  <c r="AH560" i="20"/>
  <c r="AH561" i="20"/>
  <c r="AH562" i="20"/>
  <c r="AH563" i="20"/>
  <c r="AH564" i="20"/>
  <c r="AH565" i="20"/>
  <c r="AG2" i="20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211" i="20"/>
  <c r="AG212" i="20"/>
  <c r="AG213" i="20"/>
  <c r="AG214" i="20"/>
  <c r="AG215" i="20"/>
  <c r="AG216" i="20"/>
  <c r="AG217" i="20"/>
  <c r="AG218" i="20"/>
  <c r="AG219" i="20"/>
  <c r="AG220" i="20"/>
  <c r="AG221" i="20"/>
  <c r="AG222" i="20"/>
  <c r="AG223" i="20"/>
  <c r="AG224" i="20"/>
  <c r="AG225" i="20"/>
  <c r="AG226" i="20"/>
  <c r="AG227" i="20"/>
  <c r="AG228" i="20"/>
  <c r="AG229" i="20"/>
  <c r="AG230" i="20"/>
  <c r="AG231" i="20"/>
  <c r="AG232" i="20"/>
  <c r="AG233" i="20"/>
  <c r="AG234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AG248" i="20"/>
  <c r="AG249" i="20"/>
  <c r="AG250" i="20"/>
  <c r="AG251" i="20"/>
  <c r="AG252" i="20"/>
  <c r="AG253" i="20"/>
  <c r="AG254" i="20"/>
  <c r="AG255" i="20"/>
  <c r="AG256" i="20"/>
  <c r="AG257" i="20"/>
  <c r="AG258" i="20"/>
  <c r="AG259" i="20"/>
  <c r="AG260" i="20"/>
  <c r="AG261" i="20"/>
  <c r="AG262" i="20"/>
  <c r="AG263" i="20"/>
  <c r="AG264" i="20"/>
  <c r="AG265" i="20"/>
  <c r="AG266" i="20"/>
  <c r="AG267" i="20"/>
  <c r="AG268" i="20"/>
  <c r="AG269" i="20"/>
  <c r="AG270" i="20"/>
  <c r="AG271" i="20"/>
  <c r="AG272" i="20"/>
  <c r="AG273" i="20"/>
  <c r="AG274" i="20"/>
  <c r="AG275" i="20"/>
  <c r="AG276" i="20"/>
  <c r="AG277" i="20"/>
  <c r="AG278" i="20"/>
  <c r="AG279" i="20"/>
  <c r="AG280" i="20"/>
  <c r="AG281" i="20"/>
  <c r="AG282" i="20"/>
  <c r="AG283" i="20"/>
  <c r="AG284" i="20"/>
  <c r="AG285" i="20"/>
  <c r="AG286" i="20"/>
  <c r="AG287" i="20"/>
  <c r="AG288" i="20"/>
  <c r="AG289" i="20"/>
  <c r="AG290" i="20"/>
  <c r="AG291" i="20"/>
  <c r="AG292" i="20"/>
  <c r="AG293" i="20"/>
  <c r="AG294" i="20"/>
  <c r="AG295" i="20"/>
  <c r="AG296" i="20"/>
  <c r="AG297" i="20"/>
  <c r="AG298" i="20"/>
  <c r="AG299" i="20"/>
  <c r="AG300" i="20"/>
  <c r="AG301" i="20"/>
  <c r="AG302" i="20"/>
  <c r="AG303" i="20"/>
  <c r="AG304" i="20"/>
  <c r="AG305" i="20"/>
  <c r="AG306" i="20"/>
  <c r="AG307" i="20"/>
  <c r="AG308" i="20"/>
  <c r="AG309" i="20"/>
  <c r="AG310" i="20"/>
  <c r="AG311" i="20"/>
  <c r="AG312" i="20"/>
  <c r="AG313" i="20"/>
  <c r="AG314" i="20"/>
  <c r="AG315" i="20"/>
  <c r="AG316" i="20"/>
  <c r="AG317" i="20"/>
  <c r="AG318" i="20"/>
  <c r="AG319" i="20"/>
  <c r="AG320" i="20"/>
  <c r="AG321" i="20"/>
  <c r="AG322" i="20"/>
  <c r="AG323" i="20"/>
  <c r="AG324" i="20"/>
  <c r="AG325" i="20"/>
  <c r="AG326" i="20"/>
  <c r="AG327" i="20"/>
  <c r="AG328" i="20"/>
  <c r="AG329" i="20"/>
  <c r="AG330" i="20"/>
  <c r="AG331" i="20"/>
  <c r="AG332" i="20"/>
  <c r="AG333" i="20"/>
  <c r="AG334" i="20"/>
  <c r="AG335" i="20"/>
  <c r="AG336" i="20"/>
  <c r="AG337" i="20"/>
  <c r="AG338" i="20"/>
  <c r="AG339" i="20"/>
  <c r="AG340" i="20"/>
  <c r="AG341" i="20"/>
  <c r="AG342" i="20"/>
  <c r="AG343" i="20"/>
  <c r="AG344" i="20"/>
  <c r="AG345" i="20"/>
  <c r="AG346" i="20"/>
  <c r="AG347" i="20"/>
  <c r="AG348" i="20"/>
  <c r="AG349" i="20"/>
  <c r="AG350" i="20"/>
  <c r="AG351" i="20"/>
  <c r="AG352" i="20"/>
  <c r="AG353" i="20"/>
  <c r="AG354" i="20"/>
  <c r="AG355" i="20"/>
  <c r="AG356" i="20"/>
  <c r="AG357" i="20"/>
  <c r="AG358" i="20"/>
  <c r="AG359" i="20"/>
  <c r="AG360" i="20"/>
  <c r="AG361" i="20"/>
  <c r="AG362" i="20"/>
  <c r="AG363" i="20"/>
  <c r="AG364" i="20"/>
  <c r="AG365" i="20"/>
  <c r="AG366" i="20"/>
  <c r="AG367" i="20"/>
  <c r="AG368" i="20"/>
  <c r="AG369" i="20"/>
  <c r="AG370" i="20"/>
  <c r="AG371" i="20"/>
  <c r="AG372" i="20"/>
  <c r="AG373" i="20"/>
  <c r="AG374" i="20"/>
  <c r="AG375" i="20"/>
  <c r="AG376" i="20"/>
  <c r="AG377" i="20"/>
  <c r="AG378" i="20"/>
  <c r="AG379" i="20"/>
  <c r="AG380" i="20"/>
  <c r="AG381" i="20"/>
  <c r="AG382" i="20"/>
  <c r="AG383" i="20"/>
  <c r="AG384" i="20"/>
  <c r="AG385" i="20"/>
  <c r="AG386" i="20"/>
  <c r="AG387" i="20"/>
  <c r="AG388" i="20"/>
  <c r="AG389" i="20"/>
  <c r="AG390" i="20"/>
  <c r="AG391" i="20"/>
  <c r="AG392" i="20"/>
  <c r="AG393" i="20"/>
  <c r="AG394" i="20"/>
  <c r="AG395" i="20"/>
  <c r="AG396" i="20"/>
  <c r="AG397" i="20"/>
  <c r="AG398" i="20"/>
  <c r="AG399" i="20"/>
  <c r="AG400" i="20"/>
  <c r="AG401" i="20"/>
  <c r="AG402" i="20"/>
  <c r="AG403" i="20"/>
  <c r="AG404" i="20"/>
  <c r="AG405" i="20"/>
  <c r="AG406" i="20"/>
  <c r="AG407" i="20"/>
  <c r="AG408" i="20"/>
  <c r="AG409" i="20"/>
  <c r="AG410" i="20"/>
  <c r="AG411" i="20"/>
  <c r="AG412" i="20"/>
  <c r="AG413" i="20"/>
  <c r="AG414" i="20"/>
  <c r="AG415" i="20"/>
  <c r="AG416" i="20"/>
  <c r="AG417" i="20"/>
  <c r="AG418" i="20"/>
  <c r="AG419" i="20"/>
  <c r="AG420" i="20"/>
  <c r="AG421" i="20"/>
  <c r="AG422" i="20"/>
  <c r="AG423" i="20"/>
  <c r="AG424" i="20"/>
  <c r="AG425" i="20"/>
  <c r="AG426" i="20"/>
  <c r="AG427" i="20"/>
  <c r="AG428" i="20"/>
  <c r="AG429" i="20"/>
  <c r="AG430" i="20"/>
  <c r="AG431" i="20"/>
  <c r="AG432" i="20"/>
  <c r="AG433" i="20"/>
  <c r="AG434" i="20"/>
  <c r="AG435" i="20"/>
  <c r="AG436" i="20"/>
  <c r="AG437" i="20"/>
  <c r="AG438" i="20"/>
  <c r="AG439" i="20"/>
  <c r="AG440" i="20"/>
  <c r="AG441" i="20"/>
  <c r="AG442" i="20"/>
  <c r="AG443" i="20"/>
  <c r="AG444" i="20"/>
  <c r="AG445" i="20"/>
  <c r="AG446" i="20"/>
  <c r="AG447" i="20"/>
  <c r="AG448" i="20"/>
  <c r="AG449" i="20"/>
  <c r="AG450" i="20"/>
  <c r="AG451" i="20"/>
  <c r="AG452" i="20"/>
  <c r="AG453" i="20"/>
  <c r="AG454" i="20"/>
  <c r="AG455" i="20"/>
  <c r="AG456" i="20"/>
  <c r="AG457" i="20"/>
  <c r="AG458" i="20"/>
  <c r="AG459" i="20"/>
  <c r="AG460" i="20"/>
  <c r="AG461" i="20"/>
  <c r="AG462" i="20"/>
  <c r="AG463" i="20"/>
  <c r="AG464" i="20"/>
  <c r="AG465" i="20"/>
  <c r="AG466" i="20"/>
  <c r="AG467" i="20"/>
  <c r="AG468" i="20"/>
  <c r="AG469" i="20"/>
  <c r="AG470" i="20"/>
  <c r="AG471" i="20"/>
  <c r="AG472" i="20"/>
  <c r="AG473" i="20"/>
  <c r="AG474" i="20"/>
  <c r="AG475" i="20"/>
  <c r="AG476" i="20"/>
  <c r="AG477" i="20"/>
  <c r="AG478" i="20"/>
  <c r="AG479" i="20"/>
  <c r="AG480" i="20"/>
  <c r="AG481" i="20"/>
  <c r="AG482" i="20"/>
  <c r="AG483" i="20"/>
  <c r="AG484" i="20"/>
  <c r="AG485" i="20"/>
  <c r="AG486" i="20"/>
  <c r="AG487" i="20"/>
  <c r="AG488" i="20"/>
  <c r="AG489" i="20"/>
  <c r="AG490" i="20"/>
  <c r="AG491" i="20"/>
  <c r="AG492" i="20"/>
  <c r="AG493" i="20"/>
  <c r="AG494" i="20"/>
  <c r="AG495" i="20"/>
  <c r="AG496" i="20"/>
  <c r="AG497" i="20"/>
  <c r="AG498" i="20"/>
  <c r="AG499" i="20"/>
  <c r="AG500" i="20"/>
  <c r="AG501" i="20"/>
  <c r="AG502" i="20"/>
  <c r="AG503" i="20"/>
  <c r="AG504" i="20"/>
  <c r="AG505" i="20"/>
  <c r="AG506" i="20"/>
  <c r="AG507" i="20"/>
  <c r="AG508" i="20"/>
  <c r="AG509" i="20"/>
  <c r="AG510" i="20"/>
  <c r="AG511" i="20"/>
  <c r="AG512" i="20"/>
  <c r="AG513" i="20"/>
  <c r="AG514" i="20"/>
  <c r="AG515" i="20"/>
  <c r="AG516" i="20"/>
  <c r="AG517" i="20"/>
  <c r="AG518" i="20"/>
  <c r="AG519" i="20"/>
  <c r="AG520" i="20"/>
  <c r="AG521" i="20"/>
  <c r="AG522" i="20"/>
  <c r="AG523" i="20"/>
  <c r="AG524" i="20"/>
  <c r="AG525" i="20"/>
  <c r="AG526" i="20"/>
  <c r="AG527" i="20"/>
  <c r="AG528" i="20"/>
  <c r="AG529" i="20"/>
  <c r="AG530" i="20"/>
  <c r="AG531" i="20"/>
  <c r="AG532" i="20"/>
  <c r="AG533" i="20"/>
  <c r="AG534" i="20"/>
  <c r="AG535" i="20"/>
  <c r="AG536" i="20"/>
  <c r="AG537" i="20"/>
  <c r="AG538" i="20"/>
  <c r="AG539" i="20"/>
  <c r="AG540" i="20"/>
  <c r="AG541" i="20"/>
  <c r="AG542" i="20"/>
  <c r="AG543" i="20"/>
  <c r="AG544" i="20"/>
  <c r="AG545" i="20"/>
  <c r="AG546" i="20"/>
  <c r="AG547" i="20"/>
  <c r="AG548" i="20"/>
  <c r="AG549" i="20"/>
  <c r="AG550" i="20"/>
  <c r="AG551" i="20"/>
  <c r="AG552" i="20"/>
  <c r="AG553" i="20"/>
  <c r="AG554" i="20"/>
  <c r="AG555" i="20"/>
  <c r="AG556" i="20"/>
  <c r="AG557" i="20"/>
  <c r="AG558" i="20"/>
  <c r="AG559" i="20"/>
  <c r="AG560" i="20"/>
  <c r="AG561" i="20"/>
  <c r="AG562" i="20"/>
  <c r="AG563" i="20"/>
  <c r="AG564" i="20"/>
  <c r="AG565" i="20"/>
  <c r="AF2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E2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E337" i="20"/>
  <c r="AE338" i="20"/>
  <c r="AE339" i="20"/>
  <c r="AE340" i="20"/>
  <c r="AE341" i="20"/>
  <c r="AE342" i="20"/>
  <c r="AE343" i="20"/>
  <c r="AE344" i="20"/>
  <c r="AE345" i="20"/>
  <c r="AE346" i="20"/>
  <c r="AE347" i="20"/>
  <c r="AE348" i="20"/>
  <c r="AE349" i="20"/>
  <c r="AE350" i="20"/>
  <c r="AE351" i="20"/>
  <c r="AE352" i="20"/>
  <c r="AE353" i="20"/>
  <c r="AE354" i="20"/>
  <c r="AE355" i="20"/>
  <c r="AE356" i="20"/>
  <c r="AE357" i="20"/>
  <c r="AE358" i="20"/>
  <c r="AE359" i="20"/>
  <c r="AE360" i="20"/>
  <c r="AE361" i="20"/>
  <c r="AE362" i="20"/>
  <c r="AE363" i="20"/>
  <c r="AE364" i="20"/>
  <c r="AE365" i="20"/>
  <c r="AE366" i="20"/>
  <c r="AE367" i="20"/>
  <c r="AE368" i="20"/>
  <c r="AE369" i="20"/>
  <c r="AE370" i="20"/>
  <c r="AE371" i="20"/>
  <c r="AE372" i="20"/>
  <c r="AE373" i="20"/>
  <c r="AE374" i="20"/>
  <c r="AE375" i="20"/>
  <c r="AE376" i="20"/>
  <c r="AE377" i="20"/>
  <c r="AE378" i="20"/>
  <c r="AE379" i="20"/>
  <c r="AE380" i="20"/>
  <c r="AE381" i="20"/>
  <c r="AE382" i="20"/>
  <c r="AE383" i="20"/>
  <c r="AE384" i="20"/>
  <c r="AE385" i="20"/>
  <c r="AE386" i="20"/>
  <c r="AE387" i="20"/>
  <c r="AE388" i="20"/>
  <c r="AE389" i="20"/>
  <c r="AE390" i="20"/>
  <c r="AE391" i="20"/>
  <c r="AE392" i="20"/>
  <c r="AE393" i="20"/>
  <c r="AE394" i="20"/>
  <c r="AE395" i="20"/>
  <c r="AE396" i="20"/>
  <c r="AE397" i="20"/>
  <c r="AE398" i="20"/>
  <c r="AE399" i="20"/>
  <c r="AE400" i="20"/>
  <c r="AE401" i="20"/>
  <c r="AE402" i="20"/>
  <c r="AE403" i="20"/>
  <c r="AE404" i="20"/>
  <c r="AE405" i="20"/>
  <c r="AE406" i="20"/>
  <c r="AE407" i="20"/>
  <c r="AE408" i="20"/>
  <c r="AE409" i="20"/>
  <c r="AE410" i="20"/>
  <c r="AE411" i="20"/>
  <c r="AE412" i="20"/>
  <c r="AE413" i="20"/>
  <c r="AE414" i="20"/>
  <c r="AE415" i="20"/>
  <c r="AE416" i="20"/>
  <c r="AE417" i="20"/>
  <c r="AE418" i="20"/>
  <c r="AE419" i="20"/>
  <c r="AE420" i="20"/>
  <c r="AE421" i="20"/>
  <c r="AE422" i="20"/>
  <c r="AE423" i="20"/>
  <c r="AE424" i="20"/>
  <c r="AE425" i="20"/>
  <c r="AE426" i="20"/>
  <c r="AE427" i="20"/>
  <c r="AE428" i="20"/>
  <c r="AE429" i="20"/>
  <c r="AE430" i="20"/>
  <c r="AE431" i="20"/>
  <c r="AE432" i="20"/>
  <c r="AE433" i="20"/>
  <c r="AE434" i="20"/>
  <c r="AE435" i="20"/>
  <c r="AE436" i="20"/>
  <c r="AE437" i="20"/>
  <c r="AE438" i="20"/>
  <c r="AE439" i="20"/>
  <c r="AE440" i="20"/>
  <c r="AE441" i="20"/>
  <c r="AE442" i="20"/>
  <c r="AE443" i="20"/>
  <c r="AE444" i="20"/>
  <c r="AE445" i="20"/>
  <c r="AE446" i="20"/>
  <c r="AE447" i="20"/>
  <c r="AE448" i="20"/>
  <c r="AE449" i="20"/>
  <c r="AE450" i="20"/>
  <c r="AE451" i="20"/>
  <c r="AE452" i="20"/>
  <c r="AE453" i="20"/>
  <c r="AE454" i="20"/>
  <c r="AE455" i="20"/>
  <c r="AE456" i="20"/>
  <c r="AE457" i="20"/>
  <c r="AE458" i="20"/>
  <c r="AE459" i="20"/>
  <c r="AE460" i="20"/>
  <c r="AE461" i="20"/>
  <c r="AE462" i="20"/>
  <c r="AE463" i="20"/>
  <c r="AE464" i="20"/>
  <c r="AE465" i="20"/>
  <c r="AE466" i="20"/>
  <c r="AE467" i="20"/>
  <c r="AE468" i="20"/>
  <c r="AE469" i="20"/>
  <c r="AE470" i="20"/>
  <c r="AE471" i="20"/>
  <c r="AE472" i="20"/>
  <c r="AE473" i="20"/>
  <c r="AE474" i="20"/>
  <c r="AE475" i="20"/>
  <c r="AE476" i="20"/>
  <c r="AE477" i="20"/>
  <c r="AE478" i="20"/>
  <c r="AE479" i="20"/>
  <c r="AE480" i="20"/>
  <c r="AE481" i="20"/>
  <c r="AE482" i="20"/>
  <c r="AE483" i="20"/>
  <c r="AE484" i="20"/>
  <c r="AE485" i="20"/>
  <c r="AE486" i="20"/>
  <c r="AE487" i="20"/>
  <c r="AE488" i="20"/>
  <c r="AE489" i="20"/>
  <c r="AE490" i="20"/>
  <c r="AE491" i="20"/>
  <c r="AE492" i="20"/>
  <c r="AE493" i="20"/>
  <c r="AE494" i="20"/>
  <c r="AE495" i="20"/>
  <c r="AE496" i="20"/>
  <c r="AE497" i="20"/>
  <c r="AE498" i="20"/>
  <c r="AE499" i="20"/>
  <c r="AE500" i="20"/>
  <c r="AE501" i="20"/>
  <c r="AE502" i="20"/>
  <c r="AE503" i="20"/>
  <c r="AE504" i="20"/>
  <c r="AE505" i="20"/>
  <c r="AE506" i="20"/>
  <c r="AE507" i="20"/>
  <c r="AE508" i="20"/>
  <c r="AE509" i="20"/>
  <c r="AE510" i="20"/>
  <c r="AE511" i="20"/>
  <c r="AE512" i="20"/>
  <c r="AE513" i="20"/>
  <c r="AE514" i="20"/>
  <c r="AE515" i="20"/>
  <c r="AE516" i="20"/>
  <c r="AE517" i="20"/>
  <c r="AE518" i="20"/>
  <c r="AE519" i="20"/>
  <c r="AE520" i="20"/>
  <c r="AE521" i="20"/>
  <c r="AE522" i="20"/>
  <c r="AE523" i="20"/>
  <c r="AE524" i="20"/>
  <c r="AE525" i="20"/>
  <c r="AE526" i="20"/>
  <c r="AE527" i="20"/>
  <c r="AE528" i="20"/>
  <c r="AE529" i="20"/>
  <c r="AE530" i="20"/>
  <c r="AE531" i="20"/>
  <c r="AE532" i="20"/>
  <c r="AE533" i="20"/>
  <c r="AE534" i="20"/>
  <c r="AE535" i="20"/>
  <c r="AE536" i="20"/>
  <c r="AE537" i="20"/>
  <c r="AE538" i="20"/>
  <c r="AE539" i="20"/>
  <c r="AE540" i="20"/>
  <c r="AE541" i="20"/>
  <c r="AE542" i="20"/>
  <c r="AE543" i="20"/>
  <c r="AE544" i="20"/>
  <c r="AE545" i="20"/>
  <c r="AE546" i="20"/>
  <c r="AE547" i="20"/>
  <c r="AE548" i="20"/>
  <c r="AE549" i="20"/>
  <c r="AE550" i="20"/>
  <c r="AE551" i="20"/>
  <c r="AE552" i="20"/>
  <c r="AE553" i="20"/>
  <c r="AE554" i="20"/>
  <c r="AE555" i="20"/>
  <c r="AE556" i="20"/>
  <c r="AE557" i="20"/>
  <c r="AE558" i="20"/>
  <c r="AE559" i="20"/>
  <c r="AE560" i="20"/>
  <c r="AE561" i="20"/>
  <c r="AE562" i="20"/>
  <c r="AE563" i="20"/>
  <c r="AE564" i="20"/>
  <c r="AE565" i="20"/>
  <c r="AD2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C2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B2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A2" i="20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Z2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Z337" i="20"/>
  <c r="Z338" i="20"/>
  <c r="Z339" i="20"/>
  <c r="Z340" i="20"/>
  <c r="Z341" i="20"/>
  <c r="Z342" i="20"/>
  <c r="Z343" i="20"/>
  <c r="Z344" i="20"/>
  <c r="Z345" i="20"/>
  <c r="Z346" i="20"/>
  <c r="Z347" i="20"/>
  <c r="Z348" i="20"/>
  <c r="Z349" i="20"/>
  <c r="Z350" i="20"/>
  <c r="Z351" i="20"/>
  <c r="Z352" i="20"/>
  <c r="Z353" i="20"/>
  <c r="Z354" i="20"/>
  <c r="Z355" i="20"/>
  <c r="Z356" i="20"/>
  <c r="Z357" i="20"/>
  <c r="Z358" i="20"/>
  <c r="Z359" i="20"/>
  <c r="Z360" i="20"/>
  <c r="Z361" i="20"/>
  <c r="Z362" i="20"/>
  <c r="Z363" i="20"/>
  <c r="Z364" i="20"/>
  <c r="Z365" i="20"/>
  <c r="Z366" i="20"/>
  <c r="Z367" i="20"/>
  <c r="Z368" i="20"/>
  <c r="Z369" i="20"/>
  <c r="Z370" i="20"/>
  <c r="Z371" i="20"/>
  <c r="Z372" i="20"/>
  <c r="Z373" i="20"/>
  <c r="Z374" i="20"/>
  <c r="Z375" i="20"/>
  <c r="Z376" i="20"/>
  <c r="Z377" i="20"/>
  <c r="Z378" i="20"/>
  <c r="Z379" i="20"/>
  <c r="Z380" i="20"/>
  <c r="Z381" i="20"/>
  <c r="Z382" i="20"/>
  <c r="Z383" i="20"/>
  <c r="Z384" i="20"/>
  <c r="Z385" i="20"/>
  <c r="Z386" i="20"/>
  <c r="Z387" i="20"/>
  <c r="Z388" i="20"/>
  <c r="Z389" i="20"/>
  <c r="Z390" i="20"/>
  <c r="Z391" i="20"/>
  <c r="Z392" i="20"/>
  <c r="Z393" i="20"/>
  <c r="Z394" i="20"/>
  <c r="Z395" i="20"/>
  <c r="Z396" i="20"/>
  <c r="Z397" i="20"/>
  <c r="Z398" i="20"/>
  <c r="Z399" i="20"/>
  <c r="Z400" i="20"/>
  <c r="Z401" i="20"/>
  <c r="Z402" i="20"/>
  <c r="Z403" i="20"/>
  <c r="Z404" i="20"/>
  <c r="Z405" i="20"/>
  <c r="Z406" i="20"/>
  <c r="Z407" i="20"/>
  <c r="Z408" i="20"/>
  <c r="Z409" i="20"/>
  <c r="Z410" i="20"/>
  <c r="Z411" i="20"/>
  <c r="Z412" i="20"/>
  <c r="Z413" i="20"/>
  <c r="Z414" i="20"/>
  <c r="Z415" i="20"/>
  <c r="Z416" i="20"/>
  <c r="Z417" i="20"/>
  <c r="Z418" i="20"/>
  <c r="Z419" i="20"/>
  <c r="Z420" i="20"/>
  <c r="Z421" i="20"/>
  <c r="Z422" i="20"/>
  <c r="Z423" i="20"/>
  <c r="Z424" i="20"/>
  <c r="Z425" i="20"/>
  <c r="Z426" i="20"/>
  <c r="Z427" i="20"/>
  <c r="Z428" i="20"/>
  <c r="Z429" i="20"/>
  <c r="Z430" i="20"/>
  <c r="Z431" i="20"/>
  <c r="Z432" i="20"/>
  <c r="Z433" i="20"/>
  <c r="Z434" i="20"/>
  <c r="Z435" i="20"/>
  <c r="Z436" i="20"/>
  <c r="Z437" i="20"/>
  <c r="Z438" i="20"/>
  <c r="Z439" i="20"/>
  <c r="Z440" i="20"/>
  <c r="Z441" i="20"/>
  <c r="Z442" i="20"/>
  <c r="Z443" i="20"/>
  <c r="Z444" i="20"/>
  <c r="Z445" i="20"/>
  <c r="Z446" i="20"/>
  <c r="Z447" i="20"/>
  <c r="Z448" i="20"/>
  <c r="Z449" i="20"/>
  <c r="Z450" i="20"/>
  <c r="Z451" i="20"/>
  <c r="Z452" i="20"/>
  <c r="Z453" i="20"/>
  <c r="Z454" i="20"/>
  <c r="Z455" i="20"/>
  <c r="Z456" i="20"/>
  <c r="Z457" i="20"/>
  <c r="Z458" i="20"/>
  <c r="Z459" i="20"/>
  <c r="Z460" i="20"/>
  <c r="Z461" i="20"/>
  <c r="Z462" i="20"/>
  <c r="Z463" i="20"/>
  <c r="Z464" i="20"/>
  <c r="Z465" i="20"/>
  <c r="Z466" i="20"/>
  <c r="Z467" i="20"/>
  <c r="Z468" i="20"/>
  <c r="Z469" i="20"/>
  <c r="Z470" i="20"/>
  <c r="Z471" i="20"/>
  <c r="Z472" i="20"/>
  <c r="Z473" i="20"/>
  <c r="Z474" i="20"/>
  <c r="Z475" i="20"/>
  <c r="Z476" i="20"/>
  <c r="Z477" i="20"/>
  <c r="Z478" i="20"/>
  <c r="Z479" i="20"/>
  <c r="Z480" i="20"/>
  <c r="Z481" i="20"/>
  <c r="Z482" i="20"/>
  <c r="Z483" i="20"/>
  <c r="Z484" i="20"/>
  <c r="Z485" i="20"/>
  <c r="Z486" i="20"/>
  <c r="Z487" i="20"/>
  <c r="Z488" i="20"/>
  <c r="Z489" i="20"/>
  <c r="Z490" i="20"/>
  <c r="Z491" i="20"/>
  <c r="Z492" i="20"/>
  <c r="Z493" i="20"/>
  <c r="Z494" i="20"/>
  <c r="Z495" i="20"/>
  <c r="Z496" i="20"/>
  <c r="Z497" i="20"/>
  <c r="Z498" i="20"/>
  <c r="Z499" i="20"/>
  <c r="Z500" i="20"/>
  <c r="Z501" i="20"/>
  <c r="Z502" i="20"/>
  <c r="Z503" i="20"/>
  <c r="Z504" i="20"/>
  <c r="Z505" i="20"/>
  <c r="Z506" i="20"/>
  <c r="Z507" i="20"/>
  <c r="Z508" i="20"/>
  <c r="Z509" i="20"/>
  <c r="Z510" i="20"/>
  <c r="Z511" i="20"/>
  <c r="Z512" i="20"/>
  <c r="Z513" i="20"/>
  <c r="Z514" i="20"/>
  <c r="Z515" i="20"/>
  <c r="Z516" i="20"/>
  <c r="Z517" i="20"/>
  <c r="Z518" i="20"/>
  <c r="Z519" i="20"/>
  <c r="Z520" i="20"/>
  <c r="Z521" i="20"/>
  <c r="Z522" i="20"/>
  <c r="Z523" i="20"/>
  <c r="Z524" i="20"/>
  <c r="Z525" i="20"/>
  <c r="Z526" i="20"/>
  <c r="Z527" i="20"/>
  <c r="Z528" i="20"/>
  <c r="Z529" i="20"/>
  <c r="Z530" i="20"/>
  <c r="Z531" i="20"/>
  <c r="Z532" i="20"/>
  <c r="Z533" i="20"/>
  <c r="Z534" i="20"/>
  <c r="Z535" i="20"/>
  <c r="Z536" i="20"/>
  <c r="Z537" i="20"/>
  <c r="Z538" i="20"/>
  <c r="Z539" i="20"/>
  <c r="Z540" i="20"/>
  <c r="Z541" i="20"/>
  <c r="Z542" i="20"/>
  <c r="Z543" i="20"/>
  <c r="Z544" i="20"/>
  <c r="Z545" i="20"/>
  <c r="Z546" i="20"/>
  <c r="Z547" i="20"/>
  <c r="Z548" i="20"/>
  <c r="Z549" i="20"/>
  <c r="Z550" i="20"/>
  <c r="Z551" i="20"/>
  <c r="Z552" i="20"/>
  <c r="Z553" i="20"/>
  <c r="Z554" i="20"/>
  <c r="Z555" i="20"/>
  <c r="Z556" i="20"/>
  <c r="Z557" i="20"/>
  <c r="Z558" i="20"/>
  <c r="Z559" i="20"/>
  <c r="Z560" i="20"/>
  <c r="Z561" i="20"/>
  <c r="Z562" i="20"/>
  <c r="Z563" i="20"/>
  <c r="Z564" i="20"/>
  <c r="Z565" i="20"/>
  <c r="Y2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Y337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7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70" i="20"/>
  <c r="Y371" i="20"/>
  <c r="Y372" i="20"/>
  <c r="Y373" i="20"/>
  <c r="Y374" i="20"/>
  <c r="Y375" i="20"/>
  <c r="Y376" i="20"/>
  <c r="Y377" i="20"/>
  <c r="Y378" i="20"/>
  <c r="Y379" i="20"/>
  <c r="Y380" i="20"/>
  <c r="Y381" i="20"/>
  <c r="Y382" i="20"/>
  <c r="Y383" i="20"/>
  <c r="Y384" i="20"/>
  <c r="Y385" i="20"/>
  <c r="Y386" i="20"/>
  <c r="Y387" i="20"/>
  <c r="Y388" i="20"/>
  <c r="Y389" i="20"/>
  <c r="Y390" i="20"/>
  <c r="Y391" i="20"/>
  <c r="Y392" i="20"/>
  <c r="Y393" i="20"/>
  <c r="Y394" i="20"/>
  <c r="Y395" i="20"/>
  <c r="Y396" i="20"/>
  <c r="Y397" i="20"/>
  <c r="Y398" i="20"/>
  <c r="Y399" i="20"/>
  <c r="Y400" i="20"/>
  <c r="Y401" i="20"/>
  <c r="Y402" i="20"/>
  <c r="Y403" i="20"/>
  <c r="Y404" i="20"/>
  <c r="Y405" i="20"/>
  <c r="Y406" i="20"/>
  <c r="Y407" i="20"/>
  <c r="Y408" i="20"/>
  <c r="Y409" i="20"/>
  <c r="Y410" i="20"/>
  <c r="Y411" i="20"/>
  <c r="Y412" i="20"/>
  <c r="Y413" i="20"/>
  <c r="Y414" i="20"/>
  <c r="Y415" i="20"/>
  <c r="Y416" i="20"/>
  <c r="Y417" i="20"/>
  <c r="Y418" i="20"/>
  <c r="Y419" i="20"/>
  <c r="Y420" i="20"/>
  <c r="Y421" i="20"/>
  <c r="Y422" i="20"/>
  <c r="Y423" i="20"/>
  <c r="Y424" i="20"/>
  <c r="Y425" i="20"/>
  <c r="Y426" i="20"/>
  <c r="Y427" i="20"/>
  <c r="Y428" i="20"/>
  <c r="Y429" i="20"/>
  <c r="Y430" i="20"/>
  <c r="Y431" i="20"/>
  <c r="Y432" i="20"/>
  <c r="Y433" i="20"/>
  <c r="Y434" i="20"/>
  <c r="Y435" i="20"/>
  <c r="Y436" i="20"/>
  <c r="Y437" i="20"/>
  <c r="Y438" i="20"/>
  <c r="Y439" i="20"/>
  <c r="Y440" i="20"/>
  <c r="Y441" i="20"/>
  <c r="Y442" i="20"/>
  <c r="Y443" i="20"/>
  <c r="Y444" i="20"/>
  <c r="Y445" i="20"/>
  <c r="Y446" i="20"/>
  <c r="Y447" i="20"/>
  <c r="Y448" i="20"/>
  <c r="Y449" i="20"/>
  <c r="Y450" i="20"/>
  <c r="Y451" i="20"/>
  <c r="Y452" i="20"/>
  <c r="Y453" i="20"/>
  <c r="Y454" i="20"/>
  <c r="Y455" i="20"/>
  <c r="Y456" i="20"/>
  <c r="Y457" i="20"/>
  <c r="Y458" i="20"/>
  <c r="Y459" i="20"/>
  <c r="Y460" i="20"/>
  <c r="Y461" i="20"/>
  <c r="Y462" i="20"/>
  <c r="Y463" i="20"/>
  <c r="Y464" i="20"/>
  <c r="Y465" i="20"/>
  <c r="Y466" i="20"/>
  <c r="Y467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82" i="20"/>
  <c r="Y483" i="20"/>
  <c r="Y484" i="20"/>
  <c r="Y485" i="20"/>
  <c r="Y486" i="20"/>
  <c r="Y487" i="20"/>
  <c r="Y488" i="20"/>
  <c r="Y489" i="20"/>
  <c r="Y490" i="20"/>
  <c r="Y491" i="20"/>
  <c r="Y492" i="20"/>
  <c r="Y493" i="20"/>
  <c r="Y494" i="20"/>
  <c r="Y495" i="20"/>
  <c r="Y496" i="20"/>
  <c r="Y497" i="20"/>
  <c r="Y498" i="20"/>
  <c r="Y499" i="20"/>
  <c r="Y500" i="20"/>
  <c r="Y501" i="20"/>
  <c r="Y502" i="20"/>
  <c r="Y503" i="20"/>
  <c r="Y504" i="20"/>
  <c r="Y505" i="20"/>
  <c r="Y506" i="20"/>
  <c r="Y507" i="20"/>
  <c r="Y508" i="20"/>
  <c r="Y509" i="20"/>
  <c r="Y510" i="20"/>
  <c r="Y511" i="20"/>
  <c r="Y512" i="20"/>
  <c r="Y513" i="20"/>
  <c r="Y514" i="20"/>
  <c r="Y515" i="20"/>
  <c r="Y516" i="20"/>
  <c r="Y517" i="20"/>
  <c r="Y518" i="20"/>
  <c r="Y519" i="20"/>
  <c r="Y520" i="20"/>
  <c r="Y521" i="20"/>
  <c r="Y522" i="20"/>
  <c r="Y523" i="20"/>
  <c r="Y524" i="20"/>
  <c r="Y525" i="20"/>
  <c r="Y526" i="20"/>
  <c r="Y527" i="20"/>
  <c r="Y528" i="20"/>
  <c r="Y529" i="20"/>
  <c r="Y530" i="20"/>
  <c r="Y531" i="20"/>
  <c r="Y532" i="20"/>
  <c r="Y533" i="20"/>
  <c r="Y534" i="20"/>
  <c r="Y535" i="20"/>
  <c r="Y536" i="20"/>
  <c r="Y537" i="20"/>
  <c r="Y538" i="20"/>
  <c r="Y539" i="20"/>
  <c r="Y540" i="20"/>
  <c r="Y541" i="20"/>
  <c r="Y542" i="20"/>
  <c r="Y543" i="20"/>
  <c r="Y544" i="20"/>
  <c r="Y545" i="20"/>
  <c r="Y546" i="20"/>
  <c r="Y547" i="20"/>
  <c r="Y548" i="20"/>
  <c r="Y549" i="20"/>
  <c r="Y550" i="20"/>
  <c r="Y551" i="20"/>
  <c r="Y552" i="20"/>
  <c r="Y553" i="20"/>
  <c r="Y554" i="20"/>
  <c r="Y555" i="20"/>
  <c r="Y556" i="20"/>
  <c r="Y557" i="20"/>
  <c r="Y558" i="20"/>
  <c r="Y559" i="20"/>
  <c r="Y560" i="20"/>
  <c r="Y561" i="20"/>
  <c r="Y562" i="20"/>
  <c r="Y563" i="20"/>
  <c r="Y564" i="20"/>
  <c r="Y565" i="20"/>
  <c r="X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W2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V2" i="20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U2" i="20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T2" i="20"/>
  <c r="T3" i="20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R2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CX566" i="20"/>
  <c r="Q2" i="20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284" i="20"/>
  <c r="O285" i="20"/>
  <c r="O286" i="20"/>
  <c r="O287" i="20"/>
  <c r="O288" i="20"/>
  <c r="O289" i="20"/>
  <c r="O290" i="20"/>
  <c r="O291" i="20"/>
  <c r="O292" i="20"/>
  <c r="O293" i="20"/>
  <c r="O294" i="20"/>
  <c r="O295" i="20"/>
  <c r="O296" i="20"/>
  <c r="O297" i="20"/>
  <c r="O298" i="20"/>
  <c r="O299" i="20"/>
  <c r="O300" i="20"/>
  <c r="O301" i="20"/>
  <c r="O302" i="20"/>
  <c r="O303" i="20"/>
  <c r="O304" i="20"/>
  <c r="O305" i="20"/>
  <c r="O306" i="20"/>
  <c r="O307" i="20"/>
  <c r="O308" i="20"/>
  <c r="O309" i="20"/>
  <c r="O310" i="20"/>
  <c r="O311" i="20"/>
  <c r="O312" i="20"/>
  <c r="O313" i="20"/>
  <c r="O314" i="20"/>
  <c r="O315" i="20"/>
  <c r="O316" i="20"/>
  <c r="O317" i="20"/>
  <c r="O318" i="20"/>
  <c r="O319" i="20"/>
  <c r="O320" i="20"/>
  <c r="O321" i="20"/>
  <c r="O322" i="20"/>
  <c r="O323" i="20"/>
  <c r="O324" i="20"/>
  <c r="O325" i="20"/>
  <c r="O326" i="20"/>
  <c r="O327" i="20"/>
  <c r="O328" i="20"/>
  <c r="O329" i="20"/>
  <c r="O330" i="20"/>
  <c r="O331" i="20"/>
  <c r="O332" i="20"/>
  <c r="O333" i="20"/>
  <c r="O334" i="20"/>
  <c r="O335" i="20"/>
  <c r="O336" i="20"/>
  <c r="O337" i="20"/>
  <c r="O338" i="20"/>
  <c r="O339" i="20"/>
  <c r="O340" i="20"/>
  <c r="O341" i="20"/>
  <c r="O342" i="20"/>
  <c r="O343" i="20"/>
  <c r="O344" i="20"/>
  <c r="O345" i="20"/>
  <c r="O346" i="20"/>
  <c r="O347" i="20"/>
  <c r="O348" i="20"/>
  <c r="O349" i="20"/>
  <c r="O350" i="20"/>
  <c r="O351" i="20"/>
  <c r="O352" i="20"/>
  <c r="O353" i="20"/>
  <c r="O354" i="20"/>
  <c r="O355" i="20"/>
  <c r="O356" i="20"/>
  <c r="O357" i="20"/>
  <c r="O358" i="20"/>
  <c r="O359" i="20"/>
  <c r="O360" i="20"/>
  <c r="O361" i="20"/>
  <c r="O362" i="20"/>
  <c r="O363" i="20"/>
  <c r="O364" i="20"/>
  <c r="O365" i="20"/>
  <c r="O366" i="20"/>
  <c r="O367" i="20"/>
  <c r="O368" i="20"/>
  <c r="O369" i="20"/>
  <c r="O370" i="20"/>
  <c r="O371" i="20"/>
  <c r="O372" i="20"/>
  <c r="O373" i="20"/>
  <c r="O374" i="20"/>
  <c r="O375" i="20"/>
  <c r="O376" i="20"/>
  <c r="O377" i="20"/>
  <c r="O378" i="20"/>
  <c r="O379" i="20"/>
  <c r="O380" i="20"/>
  <c r="O381" i="20"/>
  <c r="O382" i="20"/>
  <c r="O383" i="20"/>
  <c r="O384" i="20"/>
  <c r="O385" i="20"/>
  <c r="O386" i="20"/>
  <c r="O387" i="20"/>
  <c r="O388" i="20"/>
  <c r="O389" i="20"/>
  <c r="O390" i="20"/>
  <c r="O391" i="20"/>
  <c r="O392" i="20"/>
  <c r="O393" i="20"/>
  <c r="O394" i="20"/>
  <c r="O395" i="20"/>
  <c r="O396" i="20"/>
  <c r="O397" i="20"/>
  <c r="O398" i="20"/>
  <c r="O399" i="20"/>
  <c r="O400" i="20"/>
  <c r="O401" i="20"/>
  <c r="O402" i="20"/>
  <c r="O403" i="20"/>
  <c r="O404" i="20"/>
  <c r="O405" i="20"/>
  <c r="O406" i="20"/>
  <c r="O407" i="20"/>
  <c r="O408" i="20"/>
  <c r="O409" i="20"/>
  <c r="O410" i="20"/>
  <c r="O411" i="20"/>
  <c r="O412" i="20"/>
  <c r="O413" i="20"/>
  <c r="O414" i="20"/>
  <c r="O415" i="20"/>
  <c r="O416" i="20"/>
  <c r="O417" i="20"/>
  <c r="O418" i="20"/>
  <c r="O419" i="20"/>
  <c r="O420" i="20"/>
  <c r="O421" i="20"/>
  <c r="O422" i="20"/>
  <c r="O423" i="20"/>
  <c r="O424" i="20"/>
  <c r="O425" i="20"/>
  <c r="O426" i="20"/>
  <c r="O427" i="20"/>
  <c r="O428" i="20"/>
  <c r="O429" i="20"/>
  <c r="O430" i="20"/>
  <c r="O431" i="20"/>
  <c r="O432" i="20"/>
  <c r="O433" i="20"/>
  <c r="O434" i="20"/>
  <c r="O435" i="20"/>
  <c r="O436" i="20"/>
  <c r="O437" i="20"/>
  <c r="O438" i="20"/>
  <c r="O439" i="20"/>
  <c r="O440" i="20"/>
  <c r="O441" i="20"/>
  <c r="O442" i="20"/>
  <c r="O443" i="20"/>
  <c r="O444" i="20"/>
  <c r="O445" i="20"/>
  <c r="O446" i="20"/>
  <c r="O447" i="20"/>
  <c r="O448" i="20"/>
  <c r="O449" i="20"/>
  <c r="O450" i="20"/>
  <c r="O451" i="20"/>
  <c r="O452" i="20"/>
  <c r="O453" i="20"/>
  <c r="O454" i="20"/>
  <c r="O455" i="20"/>
  <c r="O456" i="20"/>
  <c r="O457" i="20"/>
  <c r="O458" i="20"/>
  <c r="O459" i="20"/>
  <c r="O460" i="20"/>
  <c r="O461" i="20"/>
  <c r="O462" i="20"/>
  <c r="O463" i="20"/>
  <c r="O464" i="20"/>
  <c r="O465" i="20"/>
  <c r="O466" i="20"/>
  <c r="O467" i="20"/>
  <c r="O468" i="20"/>
  <c r="O469" i="20"/>
  <c r="O470" i="20"/>
  <c r="O471" i="20"/>
  <c r="O472" i="20"/>
  <c r="O473" i="20"/>
  <c r="O474" i="20"/>
  <c r="O475" i="20"/>
  <c r="O476" i="20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OF568" i="11"/>
  <c r="OJ568" i="11" s="1"/>
  <c r="MZ568" i="11"/>
  <c r="ND568" i="11" s="1"/>
  <c r="NH568" i="11" s="1"/>
  <c r="NL568" i="11" s="1"/>
  <c r="NP568" i="11" s="1"/>
  <c r="NT568" i="11" s="1"/>
  <c r="NX568" i="11" s="1"/>
  <c r="OB568" i="11" s="1"/>
  <c r="LT568" i="11"/>
  <c r="LX568" i="11" s="1"/>
  <c r="MB568" i="11" s="1"/>
  <c r="MF568" i="11" s="1"/>
  <c r="MJ568" i="11" s="1"/>
  <c r="MN568" i="11" s="1"/>
  <c r="MR568" i="11" s="1"/>
  <c r="MV568" i="11" s="1"/>
  <c r="KN568" i="11"/>
  <c r="KR568" i="11" s="1"/>
  <c r="KV568" i="11" s="1"/>
  <c r="KZ568" i="11" s="1"/>
  <c r="LD568" i="11" s="1"/>
  <c r="LH568" i="11" s="1"/>
  <c r="LL568" i="11" s="1"/>
  <c r="LP568" i="11" s="1"/>
  <c r="JH568" i="11"/>
  <c r="JL568" i="11" s="1"/>
  <c r="JP568" i="11" s="1"/>
  <c r="JT568" i="11" s="1"/>
  <c r="JX568" i="11" s="1"/>
  <c r="KB568" i="11" s="1"/>
  <c r="KF568" i="11" s="1"/>
  <c r="KJ568" i="11" s="1"/>
  <c r="IF568" i="11"/>
  <c r="IJ568" i="11" s="1"/>
  <c r="IN568" i="11" s="1"/>
  <c r="IR568" i="11" s="1"/>
  <c r="IV568" i="11" s="1"/>
  <c r="IZ568" i="11" s="1"/>
  <c r="JD568" i="11" s="1"/>
  <c r="IB568" i="11"/>
  <c r="GV568" i="11"/>
  <c r="GZ568" i="11" s="1"/>
  <c r="HD568" i="11" s="1"/>
  <c r="HH568" i="11" s="1"/>
  <c r="HL568" i="11" s="1"/>
  <c r="HP568" i="11" s="1"/>
  <c r="HT568" i="11" s="1"/>
  <c r="HX568" i="11" s="1"/>
  <c r="FP568" i="11"/>
  <c r="FT568" i="11" s="1"/>
  <c r="FX568" i="11" s="1"/>
  <c r="GB568" i="11" s="1"/>
  <c r="GF568" i="11" s="1"/>
  <c r="GJ568" i="11" s="1"/>
  <c r="GN568" i="11" s="1"/>
  <c r="GR568" i="11" s="1"/>
  <c r="EJ568" i="11"/>
  <c r="EN568" i="11" s="1"/>
  <c r="ER568" i="11" s="1"/>
  <c r="EV568" i="11" s="1"/>
  <c r="EZ568" i="11" s="1"/>
  <c r="FD568" i="11" s="1"/>
  <c r="FH568" i="11" s="1"/>
  <c r="FL568" i="11" s="1"/>
  <c r="DD568" i="11"/>
  <c r="DH568" i="11" s="1"/>
  <c r="DL568" i="11" s="1"/>
  <c r="DP568" i="11" s="1"/>
  <c r="DT568" i="11" s="1"/>
  <c r="DX568" i="11" s="1"/>
  <c r="EB568" i="11" s="1"/>
  <c r="EF568" i="11" s="1"/>
  <c r="BX568" i="11"/>
  <c r="CB568" i="11" s="1"/>
  <c r="CF568" i="11" s="1"/>
  <c r="CJ568" i="11" s="1"/>
  <c r="CN568" i="11" s="1"/>
  <c r="CR568" i="11" s="1"/>
  <c r="CV568" i="11" s="1"/>
  <c r="CZ568" i="11" s="1"/>
  <c r="AR568" i="11"/>
  <c r="AV568" i="11" s="1"/>
  <c r="AZ568" i="11" s="1"/>
  <c r="BD568" i="11" s="1"/>
  <c r="BH568" i="11" s="1"/>
  <c r="BL568" i="11" s="1"/>
  <c r="BP568" i="11" s="1"/>
  <c r="BT568" i="11" s="1"/>
  <c r="AB568" i="11"/>
  <c r="AF568" i="11" s="1"/>
  <c r="AJ568" i="11" s="1"/>
  <c r="AN568" i="11" s="1"/>
  <c r="T568" i="11"/>
  <c r="X568" i="11" s="1"/>
  <c r="P568" i="11"/>
  <c r="L568" i="11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K323" i="20"/>
  <c r="K324" i="20"/>
  <c r="K325" i="20"/>
  <c r="K326" i="20"/>
  <c r="K327" i="20"/>
  <c r="K328" i="20"/>
  <c r="K329" i="20"/>
  <c r="K330" i="20"/>
  <c r="K331" i="20"/>
  <c r="K332" i="20"/>
  <c r="K333" i="20"/>
  <c r="K334" i="20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K485" i="20"/>
  <c r="K486" i="20"/>
  <c r="K487" i="20"/>
  <c r="K488" i="20"/>
  <c r="K489" i="20"/>
  <c r="K490" i="20"/>
  <c r="K491" i="20"/>
  <c r="K492" i="20"/>
  <c r="K493" i="20"/>
  <c r="K494" i="20"/>
  <c r="K495" i="20"/>
  <c r="K496" i="20"/>
  <c r="K497" i="20"/>
  <c r="K498" i="20"/>
  <c r="K499" i="20"/>
  <c r="K500" i="20"/>
  <c r="K501" i="20"/>
  <c r="K502" i="20"/>
  <c r="K503" i="20"/>
  <c r="K504" i="20"/>
  <c r="K505" i="20"/>
  <c r="K506" i="20"/>
  <c r="K507" i="20"/>
  <c r="K508" i="20"/>
  <c r="K509" i="20"/>
  <c r="K510" i="20"/>
  <c r="K511" i="20"/>
  <c r="K512" i="20"/>
  <c r="K513" i="20"/>
  <c r="K514" i="20"/>
  <c r="K515" i="20"/>
  <c r="K516" i="20"/>
  <c r="K517" i="20"/>
  <c r="K518" i="20"/>
  <c r="K519" i="20"/>
  <c r="K520" i="20"/>
  <c r="K521" i="20"/>
  <c r="K522" i="20"/>
  <c r="K523" i="20"/>
  <c r="K524" i="20"/>
  <c r="K525" i="20"/>
  <c r="K526" i="20"/>
  <c r="K527" i="20"/>
  <c r="K528" i="20"/>
  <c r="K529" i="20"/>
  <c r="K530" i="20"/>
  <c r="K531" i="20"/>
  <c r="K532" i="20"/>
  <c r="K533" i="20"/>
  <c r="K534" i="20"/>
  <c r="K535" i="20"/>
  <c r="K536" i="20"/>
  <c r="K537" i="20"/>
  <c r="K538" i="20"/>
  <c r="K539" i="20"/>
  <c r="K540" i="20"/>
  <c r="K541" i="20"/>
  <c r="K542" i="20"/>
  <c r="K543" i="20"/>
  <c r="K544" i="20"/>
  <c r="K545" i="20"/>
  <c r="K546" i="20"/>
  <c r="K547" i="20"/>
  <c r="K548" i="20"/>
  <c r="K549" i="20"/>
  <c r="K550" i="20"/>
  <c r="K551" i="20"/>
  <c r="K552" i="20"/>
  <c r="K553" i="20"/>
  <c r="K554" i="20"/>
  <c r="K555" i="20"/>
  <c r="K556" i="20"/>
  <c r="K557" i="20"/>
  <c r="K558" i="20"/>
  <c r="K559" i="20"/>
  <c r="K560" i="20"/>
  <c r="K561" i="20"/>
  <c r="K562" i="20"/>
  <c r="K563" i="20"/>
  <c r="K564" i="20"/>
  <c r="K565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H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G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F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E568" i="20"/>
  <c r="D568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AS566" i="20" l="1"/>
  <c r="AI566" i="20"/>
  <c r="BC566" i="20"/>
  <c r="BM566" i="20"/>
  <c r="CE566" i="20"/>
  <c r="CR566" i="20"/>
  <c r="BU566" i="20"/>
  <c r="Z566" i="20"/>
  <c r="J566" i="20"/>
  <c r="L566" i="20"/>
  <c r="I566" i="20"/>
  <c r="Q566" i="20"/>
  <c r="S566" i="20"/>
  <c r="T566" i="20"/>
  <c r="U566" i="20"/>
  <c r="V566" i="20"/>
  <c r="W566" i="20"/>
  <c r="Y566" i="20"/>
  <c r="AA566" i="20"/>
  <c r="AB566" i="20"/>
  <c r="AC566" i="20"/>
  <c r="AD566" i="20"/>
  <c r="AE566" i="20"/>
  <c r="AG566" i="20"/>
  <c r="AH566" i="20"/>
  <c r="AJ566" i="20"/>
  <c r="AK566" i="20"/>
  <c r="AM566" i="20"/>
  <c r="AN566" i="20"/>
  <c r="AO566" i="20"/>
  <c r="AP566" i="20"/>
  <c r="AQ566" i="20"/>
  <c r="AR566" i="20"/>
  <c r="AU566" i="20"/>
  <c r="AV566" i="20"/>
  <c r="AW566" i="20"/>
  <c r="AY566" i="20"/>
  <c r="AZ566" i="20"/>
  <c r="BA566" i="20"/>
  <c r="BB566" i="20"/>
  <c r="BD566" i="20"/>
  <c r="BE566" i="20"/>
  <c r="BF566" i="20"/>
  <c r="BG566" i="20"/>
  <c r="BH566" i="20"/>
  <c r="BI566" i="20"/>
  <c r="BJ566" i="20"/>
  <c r="BK566" i="20"/>
  <c r="BN566" i="20"/>
  <c r="BO566" i="20"/>
  <c r="BP566" i="20"/>
  <c r="BQ566" i="20"/>
  <c r="BR566" i="20"/>
  <c r="BS566" i="20"/>
  <c r="BT566" i="20"/>
  <c r="BV566" i="20"/>
  <c r="BX566" i="20"/>
  <c r="BY566" i="20"/>
  <c r="BZ566" i="20"/>
  <c r="CA566" i="20"/>
  <c r="CB566" i="20"/>
  <c r="CD566" i="20"/>
  <c r="CF566" i="20"/>
  <c r="CG566" i="20"/>
  <c r="CK566" i="20"/>
  <c r="CL566" i="20"/>
  <c r="CM566" i="20"/>
  <c r="CN566" i="20"/>
  <c r="CQ566" i="20"/>
  <c r="CS566" i="20"/>
  <c r="CT566" i="20"/>
  <c r="CU566" i="20"/>
  <c r="CV566" i="20"/>
  <c r="CW566" i="20"/>
  <c r="F566" i="20"/>
  <c r="G566" i="20"/>
  <c r="H566" i="20"/>
  <c r="K566" i="20"/>
  <c r="M566" i="20"/>
  <c r="O566" i="20"/>
  <c r="E566" i="20"/>
  <c r="N566" i="20"/>
  <c r="P566" i="20"/>
  <c r="C566" i="20"/>
  <c r="C567" i="20" s="1"/>
  <c r="CJ566" i="20"/>
  <c r="CP566" i="20"/>
  <c r="AX566" i="20"/>
  <c r="AL566" i="20"/>
  <c r="CO566" i="20"/>
  <c r="AT566" i="20"/>
  <c r="BL566" i="20"/>
  <c r="BW566" i="20"/>
  <c r="CC566" i="20"/>
  <c r="X566" i="20"/>
  <c r="AF566" i="20"/>
  <c r="CI566" i="20"/>
  <c r="R566" i="20"/>
  <c r="CH566" i="20"/>
  <c r="D566" i="20"/>
  <c r="D567" i="20" s="1"/>
  <c r="E567" i="20" l="1"/>
  <c r="F567" i="20" s="1"/>
  <c r="G567" i="20" s="1"/>
  <c r="H567" i="20" s="1"/>
  <c r="I567" i="20" s="1"/>
  <c r="J567" i="20" s="1"/>
  <c r="K567" i="20" s="1"/>
  <c r="L567" i="20" s="1"/>
  <c r="M567" i="20" s="1"/>
  <c r="N567" i="20" s="1"/>
  <c r="O567" i="20" s="1"/>
  <c r="P567" i="20" s="1"/>
  <c r="Q567" i="20" s="1"/>
  <c r="R567" i="20" s="1"/>
  <c r="S567" i="20" s="1"/>
  <c r="T567" i="20" s="1"/>
  <c r="U567" i="20" s="1"/>
  <c r="V567" i="20" s="1"/>
  <c r="W567" i="20" s="1"/>
  <c r="X567" i="20" s="1"/>
  <c r="Y567" i="20" s="1"/>
  <c r="Z567" i="20" s="1"/>
  <c r="AA567" i="20" s="1"/>
  <c r="AB567" i="20" s="1"/>
  <c r="AC567" i="20" s="1"/>
  <c r="AD567" i="20" s="1"/>
  <c r="AE567" i="20" s="1"/>
  <c r="AF567" i="20" s="1"/>
  <c r="AG567" i="20" s="1"/>
  <c r="AH567" i="20" s="1"/>
  <c r="AI567" i="20" s="1"/>
  <c r="AJ567" i="20" s="1"/>
  <c r="AK567" i="20" s="1"/>
  <c r="AL567" i="20" s="1"/>
  <c r="AM567" i="20" s="1"/>
  <c r="AN567" i="20" s="1"/>
  <c r="AO567" i="20" s="1"/>
  <c r="AP567" i="20" s="1"/>
  <c r="AQ567" i="20" s="1"/>
  <c r="AR567" i="20" s="1"/>
  <c r="AS567" i="20" s="1"/>
  <c r="AT567" i="20" s="1"/>
  <c r="AU567" i="20" s="1"/>
  <c r="AV567" i="20" s="1"/>
  <c r="AW567" i="20" s="1"/>
  <c r="AX567" i="20" s="1"/>
  <c r="AY567" i="20" s="1"/>
  <c r="AZ567" i="20" s="1"/>
  <c r="BA567" i="20" s="1"/>
  <c r="BB567" i="20" s="1"/>
  <c r="BC567" i="20" s="1"/>
  <c r="BD567" i="20" s="1"/>
  <c r="BE567" i="20" s="1"/>
  <c r="BF567" i="20" s="1"/>
  <c r="BG567" i="20" s="1"/>
  <c r="BH567" i="20" s="1"/>
  <c r="BI567" i="20" s="1"/>
  <c r="BJ567" i="20" s="1"/>
  <c r="BK567" i="20" s="1"/>
  <c r="BL567" i="20" s="1"/>
  <c r="BM567" i="20" s="1"/>
  <c r="BN567" i="20" s="1"/>
  <c r="BO567" i="20" s="1"/>
  <c r="BP567" i="20" s="1"/>
  <c r="BQ567" i="20" s="1"/>
  <c r="BR567" i="20" s="1"/>
  <c r="BS567" i="20" s="1"/>
  <c r="BT567" i="20" s="1"/>
  <c r="BU567" i="20" s="1"/>
  <c r="BV567" i="20" s="1"/>
  <c r="BW567" i="20" s="1"/>
  <c r="BX567" i="20" s="1"/>
  <c r="BY567" i="20" s="1"/>
  <c r="BZ567" i="20" s="1"/>
  <c r="CA567" i="20" s="1"/>
  <c r="CB567" i="20" s="1"/>
  <c r="CC567" i="20" s="1"/>
  <c r="CD567" i="20" s="1"/>
  <c r="CE567" i="20" s="1"/>
  <c r="CF567" i="20" s="1"/>
  <c r="CG567" i="20" s="1"/>
  <c r="CH567" i="20" s="1"/>
  <c r="CI567" i="20" s="1"/>
  <c r="CJ567" i="20" s="1"/>
  <c r="CK567" i="20" s="1"/>
  <c r="CL567" i="20" s="1"/>
  <c r="CM567" i="20" s="1"/>
  <c r="CN567" i="20" s="1"/>
  <c r="CO567" i="20" s="1"/>
  <c r="CP567" i="20" s="1"/>
  <c r="CQ567" i="20" s="1"/>
  <c r="CR567" i="20" s="1"/>
  <c r="CS567" i="20" s="1"/>
  <c r="CT567" i="20" s="1"/>
  <c r="CU567" i="20" s="1"/>
  <c r="CV567" i="20" s="1"/>
  <c r="CW567" i="20" s="1"/>
  <c r="CX567" i="20" s="1"/>
</calcChain>
</file>

<file path=xl/sharedStrings.xml><?xml version="1.0" encoding="utf-8"?>
<sst xmlns="http://schemas.openxmlformats.org/spreadsheetml/2006/main" count="2808" uniqueCount="1083">
  <si>
    <t>River</t>
  </si>
  <si>
    <t>Reach</t>
  </si>
  <si>
    <t>RS</t>
  </si>
  <si>
    <t>WQ Cell Length (m)</t>
  </si>
  <si>
    <t xml:space="preserve">MissouriRiver   </t>
  </si>
  <si>
    <t xml:space="preserve">Peck2Milk       </t>
  </si>
  <si>
    <t>1769.04         1768.66</t>
  </si>
  <si>
    <t>1768.66         1768.32</t>
  </si>
  <si>
    <t>1768.32         1767.93</t>
  </si>
  <si>
    <t>1767.93         1767.54</t>
  </si>
  <si>
    <t>1767.54         1767.11</t>
  </si>
  <si>
    <t>1767.11         1766.83</t>
  </si>
  <si>
    <t>1766.83         1766.55</t>
  </si>
  <si>
    <t>1766.55         1766.14</t>
  </si>
  <si>
    <t>1766.14         1765.75</t>
  </si>
  <si>
    <t>1765.75         1765.3</t>
  </si>
  <si>
    <t>1765.3          1764.81</t>
  </si>
  <si>
    <t>1764.81         1764.35</t>
  </si>
  <si>
    <t>1764.35         1763.87</t>
  </si>
  <si>
    <t>1763.87         1763.54</t>
  </si>
  <si>
    <t>1763.54         1762.98</t>
  </si>
  <si>
    <t>1762.98         1762.59</t>
  </si>
  <si>
    <t>1762.59         1762.07</t>
  </si>
  <si>
    <t>1762.07         1761.68</t>
  </si>
  <si>
    <t xml:space="preserve">Milk2Poplar     </t>
  </si>
  <si>
    <t>1761.22         1760.74</t>
  </si>
  <si>
    <t>1760.74         1760.3</t>
  </si>
  <si>
    <t>1760.3          1759.89</t>
  </si>
  <si>
    <t>1759.89         1759.31</t>
  </si>
  <si>
    <t>1759.31         1758.8</t>
  </si>
  <si>
    <t>1758.8          1758.18</t>
  </si>
  <si>
    <t>1758.18         1757.6</t>
  </si>
  <si>
    <t>1757.6          1757.1</t>
  </si>
  <si>
    <t>1757.1          1756.58</t>
  </si>
  <si>
    <t>1756.58         1756.05</t>
  </si>
  <si>
    <t>1756.05         1755.54</t>
  </si>
  <si>
    <t>1755.54         1755.02</t>
  </si>
  <si>
    <t>1755.02         1754.52</t>
  </si>
  <si>
    <t>1754.52         1754.01</t>
  </si>
  <si>
    <t>1754.01         1753.49</t>
  </si>
  <si>
    <t>1753.49         1752.92</t>
  </si>
  <si>
    <t>1752.92         1752.43</t>
  </si>
  <si>
    <t>1752.43         1751.89</t>
  </si>
  <si>
    <t>1751.89         1751.38</t>
  </si>
  <si>
    <t>1751.38         1750.99</t>
  </si>
  <si>
    <t>1750.99         1750.28</t>
  </si>
  <si>
    <t>1750.28         1749.74</t>
  </si>
  <si>
    <t>1749.74         1749.2</t>
  </si>
  <si>
    <t>1749.2          1748.59</t>
  </si>
  <si>
    <t>1748.59         1748.1</t>
  </si>
  <si>
    <t>1748.1          1747.59</t>
  </si>
  <si>
    <t>1747.59         1747.17</t>
  </si>
  <si>
    <t>1747.17         1746.68</t>
  </si>
  <si>
    <t>1746.68         1746.16</t>
  </si>
  <si>
    <t>1746.16         1745.76</t>
  </si>
  <si>
    <t>1745.76         1745.17</t>
  </si>
  <si>
    <t>1745.17         1744.6</t>
  </si>
  <si>
    <t>1744.6          1744.05</t>
  </si>
  <si>
    <t>1744.05         1743.54</t>
  </si>
  <si>
    <t>1743.54         1743.07</t>
  </si>
  <si>
    <t>1743.07         1742.6</t>
  </si>
  <si>
    <t>1742.6          1742.13</t>
  </si>
  <si>
    <t>1742.13         1741.66</t>
  </si>
  <si>
    <t>1741.66         1741.1</t>
  </si>
  <si>
    <t>1741.1          1740.55</t>
  </si>
  <si>
    <t>1740.55         1739.77</t>
  </si>
  <si>
    <t>1739.77         1739.25</t>
  </si>
  <si>
    <t>1739.25         1738.69</t>
  </si>
  <si>
    <t>1738.69         1738.17</t>
  </si>
  <si>
    <t>1738.17         1737.64</t>
  </si>
  <si>
    <t>1737.64         1737.08</t>
  </si>
  <si>
    <t>1737.08         1736.55</t>
  </si>
  <si>
    <t>1736.55         1736.24</t>
  </si>
  <si>
    <t>1736.24         1735.99</t>
  </si>
  <si>
    <t>1735.99         1735.44</t>
  </si>
  <si>
    <t>1735.44         1734.96</t>
  </si>
  <si>
    <t>1734.96         1734.49</t>
  </si>
  <si>
    <t>1734.49         1734</t>
  </si>
  <si>
    <t>1734            1733.52</t>
  </si>
  <si>
    <t>1733.52         1733.07</t>
  </si>
  <si>
    <t>1733.07         1732.58</t>
  </si>
  <si>
    <t>1732.58         1732.09</t>
  </si>
  <si>
    <t>1732.09         1731.63</t>
  </si>
  <si>
    <t>1731.63         1731.05</t>
  </si>
  <si>
    <t>1731.05         1730.51</t>
  </si>
  <si>
    <t>1730.51         1730.02</t>
  </si>
  <si>
    <t>1730.02         1729.51</t>
  </si>
  <si>
    <t>1729.51         1729.02</t>
  </si>
  <si>
    <t>1729.02         1728.37</t>
  </si>
  <si>
    <t>1728.37         1727.87</t>
  </si>
  <si>
    <t>1727.87         1727.33</t>
  </si>
  <si>
    <t>1727.33         1726.88</t>
  </si>
  <si>
    <t>1726.88         1726.31</t>
  </si>
  <si>
    <t>1726.31         1725.8</t>
  </si>
  <si>
    <t>1725.8          1725.22</t>
  </si>
  <si>
    <t>1725.22         1724.67</t>
  </si>
  <si>
    <t>1724.67         1724.14</t>
  </si>
  <si>
    <t>1724.14         1723.6</t>
  </si>
  <si>
    <t>1723.6          1723.06</t>
  </si>
  <si>
    <t>1723.06         1722.49</t>
  </si>
  <si>
    <t>1722.49         1721.92</t>
  </si>
  <si>
    <t>1721.92         1721.24</t>
  </si>
  <si>
    <t>1721.24         1720.72</t>
  </si>
  <si>
    <t>1720.72         1720.19</t>
  </si>
  <si>
    <t>1720.19         1719.65</t>
  </si>
  <si>
    <t>1719.65         1719.17</t>
  </si>
  <si>
    <t>1719.17         1718.63</t>
  </si>
  <si>
    <t>1718.63         1718.23</t>
  </si>
  <si>
    <t>1718.23         1717.8</t>
  </si>
  <si>
    <t>1717.8          1717.37</t>
  </si>
  <si>
    <t>1717.37         1716.82</t>
  </si>
  <si>
    <t>1716.82         1716.31</t>
  </si>
  <si>
    <t>1716.31         1715.82</t>
  </si>
  <si>
    <t>1715.82         1715.32</t>
  </si>
  <si>
    <t>1715.32         1714.79</t>
  </si>
  <si>
    <t>1714.79         1714.15</t>
  </si>
  <si>
    <t>1714.15         1713.61</t>
  </si>
  <si>
    <t>1713.61         1713</t>
  </si>
  <si>
    <t>1713            1712.5</t>
  </si>
  <si>
    <t>1712.5          1711.92</t>
  </si>
  <si>
    <t>1711.92         1711.41</t>
  </si>
  <si>
    <t>1711.41         1710.9</t>
  </si>
  <si>
    <t>1710.9          1710.47</t>
  </si>
  <si>
    <t>1710.47         1709.95</t>
  </si>
  <si>
    <t>1709.95         1709.42</t>
  </si>
  <si>
    <t>1709.42         1708.83</t>
  </si>
  <si>
    <t>1708.83         1708.36</t>
  </si>
  <si>
    <t>1708.36         1707.87</t>
  </si>
  <si>
    <t>1707.87         1707.25</t>
  </si>
  <si>
    <t>1707.25         1706.74</t>
  </si>
  <si>
    <t>1706.74         1706.17</t>
  </si>
  <si>
    <t>1706.17         1705.57</t>
  </si>
  <si>
    <t>1705.57         1704.89</t>
  </si>
  <si>
    <t>1704.89         1704.31</t>
  </si>
  <si>
    <t>1704.31         1703.75</t>
  </si>
  <si>
    <t>1703.75         1703.07</t>
  </si>
  <si>
    <t>1703.07         1702.49</t>
  </si>
  <si>
    <t>1702.49         1701.88</t>
  </si>
  <si>
    <t>1701.88         1701.48</t>
  </si>
  <si>
    <t>1701.48         1701.45</t>
  </si>
  <si>
    <t>1701.45         1701.41</t>
  </si>
  <si>
    <t>1701.41         1701.31</t>
  </si>
  <si>
    <t>1701.31         1700.76</t>
  </si>
  <si>
    <t>1700.76         1700.15</t>
  </si>
  <si>
    <t>1700.15         1699.58</t>
  </si>
  <si>
    <t>1699.58         1698.98</t>
  </si>
  <si>
    <t>1698.98         1698.31</t>
  </si>
  <si>
    <t>1698.31         1697.67</t>
  </si>
  <si>
    <t>1697.67         1697.16</t>
  </si>
  <si>
    <t>1697.16         1696.6</t>
  </si>
  <si>
    <t>1696.6          1696.03</t>
  </si>
  <si>
    <t>1696.03         1695.47</t>
  </si>
  <si>
    <t>1695.47         1694.89</t>
  </si>
  <si>
    <t>1694.89         1694.4</t>
  </si>
  <si>
    <t>1694.4          1693.82</t>
  </si>
  <si>
    <t>1693.82         1693.29</t>
  </si>
  <si>
    <t>1693.29         1692.75</t>
  </si>
  <si>
    <t>1692.75         1692.18</t>
  </si>
  <si>
    <t>1692.18         1691.6</t>
  </si>
  <si>
    <t>1691.6          1691.1</t>
  </si>
  <si>
    <t>1691.1          1690.55</t>
  </si>
  <si>
    <t>1690.55         1689.87</t>
  </si>
  <si>
    <t>1689.87         1689.31</t>
  </si>
  <si>
    <t>1689.31         1688.8</t>
  </si>
  <si>
    <t>1688.8          1688.32</t>
  </si>
  <si>
    <t>1688.32         1687.77</t>
  </si>
  <si>
    <t>1687.77         1687.25</t>
  </si>
  <si>
    <t>1687.25         1686.72</t>
  </si>
  <si>
    <t>1686.72         1686.23</t>
  </si>
  <si>
    <t>1686.23         1685.71</t>
  </si>
  <si>
    <t>1685.71         1685.21</t>
  </si>
  <si>
    <t>1685.21         1684.61</t>
  </si>
  <si>
    <t>1684.61         1684.04</t>
  </si>
  <si>
    <t>1684.04         1683.26</t>
  </si>
  <si>
    <t>1683.26         1682.68</t>
  </si>
  <si>
    <t>1682.68         1682.21</t>
  </si>
  <si>
    <t>1682.21         1681.85</t>
  </si>
  <si>
    <t>1681.85         1681.37</t>
  </si>
  <si>
    <t>1681.37         1680.89</t>
  </si>
  <si>
    <t>1680.89         1680.23</t>
  </si>
  <si>
    <t>1680.23         1679.47</t>
  </si>
  <si>
    <t xml:space="preserve">Poplar2Yellow   </t>
  </si>
  <si>
    <t>1678.5          1677.95</t>
  </si>
  <si>
    <t>1677.95         1677.36</t>
  </si>
  <si>
    <t>1677.36         1676.8</t>
  </si>
  <si>
    <t>1676.8          1676.24</t>
  </si>
  <si>
    <t>1676.24         1675.59</t>
  </si>
  <si>
    <t>1675.59         1675.03</t>
  </si>
  <si>
    <t>1675.03         1674.38</t>
  </si>
  <si>
    <t>1674.38         1673.85</t>
  </si>
  <si>
    <t>1673.85         1673.29</t>
  </si>
  <si>
    <t>1673.29         1672.76</t>
  </si>
  <si>
    <t>1672.76         1672.21</t>
  </si>
  <si>
    <t>1672.21         1671.76</t>
  </si>
  <si>
    <t>1671.76         1671.3</t>
  </si>
  <si>
    <t>1671.3          1670.83</t>
  </si>
  <si>
    <t>1670.83         1670.09</t>
  </si>
  <si>
    <t>1670.09         1669.52</t>
  </si>
  <si>
    <t>1669.52         1668.98</t>
  </si>
  <si>
    <t>1668.98         1668.42</t>
  </si>
  <si>
    <t>1668.42         1667.88</t>
  </si>
  <si>
    <t>1667.88         1667.37</t>
  </si>
  <si>
    <t>1667.37         1666.88</t>
  </si>
  <si>
    <t>1666.88         1666.33</t>
  </si>
  <si>
    <t>1666.33         1665.86</t>
  </si>
  <si>
    <t>1665.86         1665.32</t>
  </si>
  <si>
    <t>1665.32         1664.78</t>
  </si>
  <si>
    <t>1664.78         1664.18</t>
  </si>
  <si>
    <t>1664.18         1663.66</t>
  </si>
  <si>
    <t>1663.66         1663.48</t>
  </si>
  <si>
    <t>1663.48         1663.36</t>
  </si>
  <si>
    <t>1663.36         1663.32</t>
  </si>
  <si>
    <t>1663.32         1663.15</t>
  </si>
  <si>
    <t>1663.15         1662.57</t>
  </si>
  <si>
    <t>1662.57         1661.89</t>
  </si>
  <si>
    <t>1661.89         1661.39</t>
  </si>
  <si>
    <t>1661.39         1660.89</t>
  </si>
  <si>
    <t>1660.89         1660.27</t>
  </si>
  <si>
    <t>1660.27         1659.21</t>
  </si>
  <si>
    <t>1659.21         1658.86</t>
  </si>
  <si>
    <t>1658.86         1658.3</t>
  </si>
  <si>
    <t>1658.3          1657.76</t>
  </si>
  <si>
    <t>1657.76         1657.2</t>
  </si>
  <si>
    <t>1657.2          1656.68</t>
  </si>
  <si>
    <t>1656.68         1656.04</t>
  </si>
  <si>
    <t>1656.04         1655.45</t>
  </si>
  <si>
    <t>1655.45         1654.85</t>
  </si>
  <si>
    <t>1654.85         1654.36</t>
  </si>
  <si>
    <t>1654.36         1653.73</t>
  </si>
  <si>
    <t>1653.73         1653.14</t>
  </si>
  <si>
    <t>1653.14         1652.61</t>
  </si>
  <si>
    <t>1652.61         1652.14</t>
  </si>
  <si>
    <t>1652.14         1651.61</t>
  </si>
  <si>
    <t>1651.61         1651.1</t>
  </si>
  <si>
    <t>1651.1          1650.53</t>
  </si>
  <si>
    <t>1650.53         1649.97</t>
  </si>
  <si>
    <t>1649.97         1649.47</t>
  </si>
  <si>
    <t>1649.47         1648.95</t>
  </si>
  <si>
    <t>1648.95         1648.4</t>
  </si>
  <si>
    <t>1648.4          1647.84</t>
  </si>
  <si>
    <t>1647.84         1647.33</t>
  </si>
  <si>
    <t>1647.33         1646.79</t>
  </si>
  <si>
    <t>1646.79         1646.26</t>
  </si>
  <si>
    <t>1646.26         1645.69</t>
  </si>
  <si>
    <t>1645.69         1645.1</t>
  </si>
  <si>
    <t>1645.1          1644.56</t>
  </si>
  <si>
    <t>1644.56         1644.06</t>
  </si>
  <si>
    <t>1644.06         1643.59</t>
  </si>
  <si>
    <t>1643.59         1643.06</t>
  </si>
  <si>
    <t>1643.06         1642.53</t>
  </si>
  <si>
    <t>1642.53         1642</t>
  </si>
  <si>
    <t>1642            1641.45</t>
  </si>
  <si>
    <t>1641.45         1640.88</t>
  </si>
  <si>
    <t>1640.88         1640.36</t>
  </si>
  <si>
    <t>1640.36         1639.88</t>
  </si>
  <si>
    <t>1639.88         1639.33</t>
  </si>
  <si>
    <t>1639.33         1638.81</t>
  </si>
  <si>
    <t>1638.81         1638.31</t>
  </si>
  <si>
    <t>1638.31         1637.92</t>
  </si>
  <si>
    <t>1637.92         1637.35</t>
  </si>
  <si>
    <t>1637.35         1636.74</t>
  </si>
  <si>
    <t>1636.74         1636.15</t>
  </si>
  <si>
    <t>1636.15         1635.55</t>
  </si>
  <si>
    <t>1635.55         1635</t>
  </si>
  <si>
    <t>1635            1634.37</t>
  </si>
  <si>
    <t>1634.37         1633.94</t>
  </si>
  <si>
    <t>1633.94         1633.34</t>
  </si>
  <si>
    <t>1633.34         1632.59</t>
  </si>
  <si>
    <t>1632.59         1631.78</t>
  </si>
  <si>
    <t>1631.78         1631.39</t>
  </si>
  <si>
    <t>1631.39         1630.8</t>
  </si>
  <si>
    <t>1630.8          1630.18</t>
  </si>
  <si>
    <t>1630.18         1629.58</t>
  </si>
  <si>
    <t>1629.58         1629.02</t>
  </si>
  <si>
    <t>1629.02         1628.56</t>
  </si>
  <si>
    <t>1628.56         1628.17</t>
  </si>
  <si>
    <t>1628.17         1627.64</t>
  </si>
  <si>
    <t>1627.64         1627.08</t>
  </si>
  <si>
    <t>1627.08         1626.51</t>
  </si>
  <si>
    <t>1626.51         1625.98</t>
  </si>
  <si>
    <t>1625.98         1625.4</t>
  </si>
  <si>
    <t>1625.4          1624.86</t>
  </si>
  <si>
    <t>1624.86         1624.36</t>
  </si>
  <si>
    <t>1624.36         1623.94</t>
  </si>
  <si>
    <t>1623.94         1623.53</t>
  </si>
  <si>
    <t>1623.53         1623.01</t>
  </si>
  <si>
    <t>1623.01         1622.52</t>
  </si>
  <si>
    <t>1622.52         1622.07</t>
  </si>
  <si>
    <t>1622.07         1621.57</t>
  </si>
  <si>
    <t>1621.57         1621.18</t>
  </si>
  <si>
    <t>1621.18         1620.77</t>
  </si>
  <si>
    <t>1620.77         1620.73</t>
  </si>
  <si>
    <t>1620.73         1620.65</t>
  </si>
  <si>
    <t>1620.65         1620.03</t>
  </si>
  <si>
    <t>1620.03         1619.44</t>
  </si>
  <si>
    <t>1619.44         1618.88</t>
  </si>
  <si>
    <t>1618.88         1618.33</t>
  </si>
  <si>
    <t>1618.33         1617.82</t>
  </si>
  <si>
    <t>1617.82         1617.28</t>
  </si>
  <si>
    <t>1617.28         1616.7</t>
  </si>
  <si>
    <t>1616.7          1616.17</t>
  </si>
  <si>
    <t>1616.17         1615.6</t>
  </si>
  <si>
    <t>1615.6          1615.03</t>
  </si>
  <si>
    <t>1615.03         1614.51</t>
  </si>
  <si>
    <t>1614.51         1613.9</t>
  </si>
  <si>
    <t>1613.9          1613.32</t>
  </si>
  <si>
    <t>1613.32         1612.75</t>
  </si>
  <si>
    <t>1612.75         1612.21</t>
  </si>
  <si>
    <t>1612.21         1611.61</t>
  </si>
  <si>
    <t>1611.61         1611.04</t>
  </si>
  <si>
    <t>1611.04         1610.52</t>
  </si>
  <si>
    <t>1610.52         1609.94</t>
  </si>
  <si>
    <t>1609.94         1609.38</t>
  </si>
  <si>
    <t>1609.38         1608.79</t>
  </si>
  <si>
    <t>1608.79         1608.26</t>
  </si>
  <si>
    <t>1608.26         1607.74</t>
  </si>
  <si>
    <t>1607.74         1607.21</t>
  </si>
  <si>
    <t>1607.21         1606.63</t>
  </si>
  <si>
    <t>1606.63         1606.06</t>
  </si>
  <si>
    <t>1606.06         1605.5</t>
  </si>
  <si>
    <t>1605.5          1604.92</t>
  </si>
  <si>
    <t>1604.92         1604.36</t>
  </si>
  <si>
    <t>1604.36         1603.79</t>
  </si>
  <si>
    <t>1603.79         1603.29</t>
  </si>
  <si>
    <t>1603.29         1599.33</t>
  </si>
  <si>
    <t>1599.33         1598.77</t>
  </si>
  <si>
    <t>1598.77         1598.25</t>
  </si>
  <si>
    <t>1598.25         1597.67</t>
  </si>
  <si>
    <t>1597.67         1597.4</t>
  </si>
  <si>
    <t>1597.4          1597.17</t>
  </si>
  <si>
    <t>1597.17         1596.65</t>
  </si>
  <si>
    <t>1596.65         1596.13</t>
  </si>
  <si>
    <t>1596.13         1595.6</t>
  </si>
  <si>
    <t>1595.6          1595.07</t>
  </si>
  <si>
    <t>1595.07         1594.64</t>
  </si>
  <si>
    <t>1594.64         1594.24</t>
  </si>
  <si>
    <t>1594.24         1593.78</t>
  </si>
  <si>
    <t>1593.78         1593.25</t>
  </si>
  <si>
    <t>1593.25         1592.42</t>
  </si>
  <si>
    <t>1592.42         1591.61</t>
  </si>
  <si>
    <t>1591.61         1591.03</t>
  </si>
  <si>
    <t>1591.03         1590.5</t>
  </si>
  <si>
    <t>1590.5          1590.02</t>
  </si>
  <si>
    <t>1590.02         1589.16</t>
  </si>
  <si>
    <t>1589.16         1589.12</t>
  </si>
  <si>
    <t>1589.12         1588.95</t>
  </si>
  <si>
    <t>1588.95         1588.83</t>
  </si>
  <si>
    <t>1588.83         1588.31</t>
  </si>
  <si>
    <t>1588.31         1588.01</t>
  </si>
  <si>
    <t>1588.01         1587.58</t>
  </si>
  <si>
    <t>1587.58         1587.13</t>
  </si>
  <si>
    <t>1587.13         1586.74</t>
  </si>
  <si>
    <t>1586.74         1586.39</t>
  </si>
  <si>
    <t>1586.39         1585.97</t>
  </si>
  <si>
    <t>1585.97         1585.28</t>
  </si>
  <si>
    <t>1585.28         1585.12</t>
  </si>
  <si>
    <t>1585.12         1584.93</t>
  </si>
  <si>
    <t>1584.93         1584.72</t>
  </si>
  <si>
    <t>1584.72         1584.41</t>
  </si>
  <si>
    <t>1584.41         1583.95</t>
  </si>
  <si>
    <t>1583.95         1583.42</t>
  </si>
  <si>
    <t>1583.42         1582.94</t>
  </si>
  <si>
    <t>1582.94         1582.43</t>
  </si>
  <si>
    <t>1582.43         1582.01</t>
  </si>
  <si>
    <t>Yellow2GarrisonD</t>
  </si>
  <si>
    <t>1581.35         1581.1</t>
  </si>
  <si>
    <t>1581.1          1580.75</t>
  </si>
  <si>
    <t>1580.75         1580.34</t>
  </si>
  <si>
    <t>1580.34         1579.97</t>
  </si>
  <si>
    <t>1579.97         1579.41</t>
  </si>
  <si>
    <t>1579.41         1578.98</t>
  </si>
  <si>
    <t>1578.98         1578.57</t>
  </si>
  <si>
    <t>1578.57         1578.04</t>
  </si>
  <si>
    <t>1578.04         1577.67</t>
  </si>
  <si>
    <t>1577.67         1577.17</t>
  </si>
  <si>
    <t>1577.17         1577.03</t>
  </si>
  <si>
    <t>1577.03         1576.37</t>
  </si>
  <si>
    <t>1576.37         1576.08</t>
  </si>
  <si>
    <t>1576.08         1575.69</t>
  </si>
  <si>
    <t>1575.69         1575.1</t>
  </si>
  <si>
    <t>1575.1          1574.67</t>
  </si>
  <si>
    <t>1574.67         1574.26</t>
  </si>
  <si>
    <t>1574.26         1574.02</t>
  </si>
  <si>
    <t>1574.02         1571.85</t>
  </si>
  <si>
    <t>1571.85         1570.96</t>
  </si>
  <si>
    <t>1570.96         1569.48</t>
  </si>
  <si>
    <t>1569.48         1568.25</t>
  </si>
  <si>
    <t>1568.25         1567.86</t>
  </si>
  <si>
    <t>1567.86         1567.5</t>
  </si>
  <si>
    <t>1567.5          1567.03</t>
  </si>
  <si>
    <t>1567.03         1566.55</t>
  </si>
  <si>
    <t>1566.55         1565.87</t>
  </si>
  <si>
    <t>1565.87         1565.43</t>
  </si>
  <si>
    <t>1565.43         1564.87</t>
  </si>
  <si>
    <t>1564.87         1564.49</t>
  </si>
  <si>
    <t>1564.49         1564.1</t>
  </si>
  <si>
    <t>1564.1          1563.64</t>
  </si>
  <si>
    <t>1563.64         1563.19</t>
  </si>
  <si>
    <t>1563.19         1562.68</t>
  </si>
  <si>
    <t>1562.68         1562.31</t>
  </si>
  <si>
    <t>1562.31         1561.81</t>
  </si>
  <si>
    <t>1561.81         1561.12</t>
  </si>
  <si>
    <t>1561.12         1560.55</t>
  </si>
  <si>
    <t>1560.55         1559.97</t>
  </si>
  <si>
    <t>1559.97         1559.33</t>
  </si>
  <si>
    <t>1559.33         1558.9</t>
  </si>
  <si>
    <t>1558.9          1558.28</t>
  </si>
  <si>
    <t>1558.28         1557.68</t>
  </si>
  <si>
    <t>1557.68         1557.48</t>
  </si>
  <si>
    <t>1557.48         1557.04</t>
  </si>
  <si>
    <t>1557.04         1556.43</t>
  </si>
  <si>
    <t>1556.43         1555.56</t>
  </si>
  <si>
    <t>1555.56         1555.04</t>
  </si>
  <si>
    <t>1555.04         1554.43</t>
  </si>
  <si>
    <t>1554.43         1554.18</t>
  </si>
  <si>
    <t>1554.18         1553.71</t>
  </si>
  <si>
    <t>1553.71         1553.15</t>
  </si>
  <si>
    <t>1553.15         1552.74</t>
  </si>
  <si>
    <t>1552.74         1552.67</t>
  </si>
  <si>
    <t>1552.67         1552.63</t>
  </si>
  <si>
    <t>1552.63         1552.2</t>
  </si>
  <si>
    <t>1552.2          1551.72</t>
  </si>
  <si>
    <t>1551.72         1551.19</t>
  </si>
  <si>
    <t>1551.19         1550.72</t>
  </si>
  <si>
    <t>1550.72         1550.19</t>
  </si>
  <si>
    <t>1550.19         1549.8</t>
  </si>
  <si>
    <t>1549.8          1549.26</t>
  </si>
  <si>
    <t>1549.26         1548.74</t>
  </si>
  <si>
    <t>1548.74         1548.19</t>
  </si>
  <si>
    <t>1548.19         1547.56</t>
  </si>
  <si>
    <t>1547.56         1547.26</t>
  </si>
  <si>
    <t>1547.26         1544.95</t>
  </si>
  <si>
    <t>1544.95         1544.77</t>
  </si>
  <si>
    <t>1544.77         1544.34</t>
  </si>
  <si>
    <t>1544.34         1544.17</t>
  </si>
  <si>
    <t>1544.17         1543.7</t>
  </si>
  <si>
    <t>1543.7          1543.18</t>
  </si>
  <si>
    <t>1543.18         1542.67</t>
  </si>
  <si>
    <t>1542.67         1541.86</t>
  </si>
  <si>
    <t>1541.86         1541.35</t>
  </si>
  <si>
    <t>1541.35         1540.88</t>
  </si>
  <si>
    <t>1540.88         1540.53</t>
  </si>
  <si>
    <t>1540.53         1539.93</t>
  </si>
  <si>
    <t>1539.93         1539.41</t>
  </si>
  <si>
    <t>1539.41         1538.88</t>
  </si>
  <si>
    <t>1538.88         1538.37</t>
  </si>
  <si>
    <t>1538.37         1537.89</t>
  </si>
  <si>
    <t>1537.89         1537.51</t>
  </si>
  <si>
    <t>1537.51         1537.04</t>
  </si>
  <si>
    <t>1537.04         1536.51</t>
  </si>
  <si>
    <t>1536.51         1535.89</t>
  </si>
  <si>
    <t>1535.89         1535.67</t>
  </si>
  <si>
    <t>1535.67         1535.55</t>
  </si>
  <si>
    <t>1535.55         1534.87</t>
  </si>
  <si>
    <t>1534.87         1534.31</t>
  </si>
  <si>
    <t>1534.31         1533.78</t>
  </si>
  <si>
    <t>1533.78         1533.47</t>
  </si>
  <si>
    <t>1533.47         1532.76</t>
  </si>
  <si>
    <t>1532.76         1532.23</t>
  </si>
  <si>
    <t>1532.23         1531.72</t>
  </si>
  <si>
    <t>1531.72         1531.23</t>
  </si>
  <si>
    <t>1531.23         1530.56</t>
  </si>
  <si>
    <t>1530.56         1530.45</t>
  </si>
  <si>
    <t>1530.45         1529.8</t>
  </si>
  <si>
    <t>1529.8          1529.18</t>
  </si>
  <si>
    <t>1529.18         1528.67</t>
  </si>
  <si>
    <t>1528.67         1528.05</t>
  </si>
  <si>
    <t>1528.05         1527.4</t>
  </si>
  <si>
    <t>1527.4          1526.95</t>
  </si>
  <si>
    <t>1526.95         1526.43</t>
  </si>
  <si>
    <t>1526.43         1525.98</t>
  </si>
  <si>
    <t>1525.98         1525.54</t>
  </si>
  <si>
    <t>1525.54         1525.15</t>
  </si>
  <si>
    <t>1525.15         1524.71</t>
  </si>
  <si>
    <t>1524.71         1524.32</t>
  </si>
  <si>
    <t>1524.32         1523.86</t>
  </si>
  <si>
    <t>1523.86         1523.35</t>
  </si>
  <si>
    <t>1523.35         1522.78</t>
  </si>
  <si>
    <t>1522.78         1522.21</t>
  </si>
  <si>
    <t>1522.21         1521.57</t>
  </si>
  <si>
    <t>1521.57         1521.09</t>
  </si>
  <si>
    <t>1521.09         1520.59</t>
  </si>
  <si>
    <t>1520.59         1520.08</t>
  </si>
  <si>
    <t>1520.08         1519.62</t>
  </si>
  <si>
    <t>1519.62         1519.18</t>
  </si>
  <si>
    <t>1519.18         1518.74</t>
  </si>
  <si>
    <t>1518.74         1518.3</t>
  </si>
  <si>
    <t>1518.3          1517.87</t>
  </si>
  <si>
    <t>1517.87         1517.45</t>
  </si>
  <si>
    <t>1517.45         1517.01</t>
  </si>
  <si>
    <t>1517.01         1516.58</t>
  </si>
  <si>
    <t>1516.58         1516.16</t>
  </si>
  <si>
    <t>1516.16         1515.63</t>
  </si>
  <si>
    <t>1515.63         1515.09</t>
  </si>
  <si>
    <t>1515.09         1514.58</t>
  </si>
  <si>
    <t>1514.58         1514.08</t>
  </si>
  <si>
    <t>1514.08         1513.59</t>
  </si>
  <si>
    <t>1513.59         1513.1</t>
  </si>
  <si>
    <t>1513.1          1512.61</t>
  </si>
  <si>
    <t>1512.61         1512.13</t>
  </si>
  <si>
    <t>1512.13         1511.6</t>
  </si>
  <si>
    <t>1511.6          1511.09</t>
  </si>
  <si>
    <t>1511.09         1510.6</t>
  </si>
  <si>
    <t>1510.6          1510.15</t>
  </si>
  <si>
    <t>1510.15         1509.68</t>
  </si>
  <si>
    <t>1509.68         1509.16</t>
  </si>
  <si>
    <t>1509.16         1508.68</t>
  </si>
  <si>
    <t>1508.68         1508.13</t>
  </si>
  <si>
    <t>1508.13         1507.57</t>
  </si>
  <si>
    <t>1507.57         1507.01</t>
  </si>
  <si>
    <t>1507.01         1506.48</t>
  </si>
  <si>
    <t>1506.48         1505.94</t>
  </si>
  <si>
    <t>1505.94         1505.4</t>
  </si>
  <si>
    <t>1505.4          1504.87</t>
  </si>
  <si>
    <t>1504.87         1504.35</t>
  </si>
  <si>
    <t>1504.35         1503.84</t>
  </si>
  <si>
    <t>1503.84         1503.34</t>
  </si>
  <si>
    <t>1503.34         1502.82</t>
  </si>
  <si>
    <t>1502.82         1502.34</t>
  </si>
  <si>
    <t>1502.34         1501.82</t>
  </si>
  <si>
    <t>1501.82         1501.26</t>
  </si>
  <si>
    <t>1501.26         1500.72</t>
  </si>
  <si>
    <t>1500.72         1500.17</t>
  </si>
  <si>
    <t>1500.17         1499.59</t>
  </si>
  <si>
    <t>1499.59         1499.09</t>
  </si>
  <si>
    <t>1499.09         1498.59</t>
  </si>
  <si>
    <t>1498.59         1498.09</t>
  </si>
  <si>
    <t>1498.09         1497.59</t>
  </si>
  <si>
    <t>1497.59         1497.1</t>
  </si>
  <si>
    <t>1497.1          1496.6</t>
  </si>
  <si>
    <t>1496.6          1496.11</t>
  </si>
  <si>
    <t>1496.11         1495.63</t>
  </si>
  <si>
    <t>1495.63         1495.15</t>
  </si>
  <si>
    <t>1495.15         1494.66</t>
  </si>
  <si>
    <t>1494.66         1494.19</t>
  </si>
  <si>
    <t>1494.19         1493.71</t>
  </si>
  <si>
    <t>1493.71         1493.22</t>
  </si>
  <si>
    <t>1493.22         1492.76</t>
  </si>
  <si>
    <t>1492.76         1492.27</t>
  </si>
  <si>
    <t>1492.27         1491.8</t>
  </si>
  <si>
    <t>1491.8          1491.31</t>
  </si>
  <si>
    <t>1491.31         1490.82</t>
  </si>
  <si>
    <t>1490.82         1490.33</t>
  </si>
  <si>
    <t>1490.33         1489.85</t>
  </si>
  <si>
    <t>1489.85         1489.38</t>
  </si>
  <si>
    <t>1489.38         1488.93</t>
  </si>
  <si>
    <t>1488.93         1488.47</t>
  </si>
  <si>
    <t>1488.47         1488</t>
  </si>
  <si>
    <t>1488            1487.53</t>
  </si>
  <si>
    <t>1487.53         1485.73</t>
  </si>
  <si>
    <t>1485.73         1483.86</t>
  </si>
  <si>
    <t>1483.86         1480.5</t>
  </si>
  <si>
    <t>1480.5          1477.64</t>
  </si>
  <si>
    <t>1477.64         1472</t>
  </si>
  <si>
    <t>1472            1468.74</t>
  </si>
  <si>
    <t>1468.74         1462.16</t>
  </si>
  <si>
    <t>1462.16         1456.48</t>
  </si>
  <si>
    <t>1456.48         1453.22</t>
  </si>
  <si>
    <t>1453.22         1450.07</t>
  </si>
  <si>
    <t>1450.07         1444.98</t>
  </si>
  <si>
    <t>1444.98         1439.2</t>
  </si>
  <si>
    <t>1439.2          1436.77</t>
  </si>
  <si>
    <t>1436.77         1434.67</t>
  </si>
  <si>
    <t>1434.67         1428.19</t>
  </si>
  <si>
    <t>1428.19         1421.5</t>
  </si>
  <si>
    <t>1421.5          1417.12</t>
  </si>
  <si>
    <t>1417.12         1414.33</t>
  </si>
  <si>
    <t>1414.33         1409.49</t>
  </si>
  <si>
    <t>1409.49         1402.8</t>
  </si>
  <si>
    <t>1402.8          1398.48</t>
  </si>
  <si>
    <t>1398.48         1394.68</t>
  </si>
  <si>
    <t>1394.68         1392.5</t>
  </si>
  <si>
    <t>1392.5          1391.08</t>
  </si>
  <si>
    <t>59 (26JUN1985 06:00:00)-upstream face - velocity (m/s)</t>
  </si>
  <si>
    <t>59 (26JUN1985 06:00:00)-Water Temperature (C)</t>
  </si>
  <si>
    <t>59 (26JUN1985 06:00:00)-upstream face - advection mass (g)</t>
  </si>
  <si>
    <t>60 (26JUN1985 09:00:00)-upstream face - velocity (m/s)</t>
  </si>
  <si>
    <t>60 (26JUN1985 09:00:00)-Water Temperature (C)</t>
  </si>
  <si>
    <t>60 (26JUN1985 09:00:00)-upstream face - advection mass (g)</t>
  </si>
  <si>
    <t>61 (26JUN1985 12:00:00)-upstream face - velocity (m/s)</t>
  </si>
  <si>
    <t>61 (26JUN1985 12:00:00)-Water Temperature (C)</t>
  </si>
  <si>
    <t>61 (26JUN1985 12:00:00)-upstream face - advection mass (g)</t>
  </si>
  <si>
    <t>62 (26JUN1985 15:00:00)-upstream face - velocity (m/s)</t>
  </si>
  <si>
    <t>62 (26JUN1985 15:00:00)-Water Temperature (C)</t>
  </si>
  <si>
    <t>62 (26JUN1985 15:00:00)-upstream face - advection mass (g)</t>
  </si>
  <si>
    <t>63 (26JUN1985 18:00:00)-upstream face - velocity (m/s)</t>
  </si>
  <si>
    <t>63 (26JUN1985 18:00:00)-Water Temperature (C)</t>
  </si>
  <si>
    <t>63 (26JUN1985 18:00:00)-upstream face - advection mass (g)</t>
  </si>
  <si>
    <t>64 (26JUN1985 21:00:00)-upstream face - velocity (m/s)</t>
  </si>
  <si>
    <t>64 (26JUN1985 21:00:00)-Water Temperature (C)</t>
  </si>
  <si>
    <t>64 (26JUN1985 21:00:00)-upstream face - advection mass (g)</t>
  </si>
  <si>
    <t>65 (27JUN1985 00:00:00)-upstream face - velocity (m/s)</t>
  </si>
  <si>
    <t>65 (27JUN1985 00:00:00)-Water Temperature (C)</t>
  </si>
  <si>
    <t>65 (27JUN1985 00:00:00)-upstream face - advection mass (g)</t>
  </si>
  <si>
    <t>66 (27JUN1985 03:00:00)-upstream face - velocity (m/s)</t>
  </si>
  <si>
    <t>66 (27JUN1985 03:00:00)-Water Temperature (C)</t>
  </si>
  <si>
    <t>66 (27JUN1985 03:00:00)-upstream face - advection mass (g)</t>
  </si>
  <si>
    <t>67 (27JUN1985 06:00:00)-upstream face - velocity (m/s)</t>
  </si>
  <si>
    <t>67 (27JUN1985 06:00:00)-Water Temperature (C)</t>
  </si>
  <si>
    <t>67 (27JUN1985 06:00:00)-upstream face - advection mass (g)</t>
  </si>
  <si>
    <t>68 (27JUN1985 09:00:00)-upstream face - velocity (m/s)</t>
  </si>
  <si>
    <t>68 (27JUN1985 09:00:00)-Water Temperature (C)</t>
  </si>
  <si>
    <t>68 (27JUN1985 09:00:00)-upstream face - advection mass (g)</t>
  </si>
  <si>
    <t>69 (27JUN1985 12:00:00)-upstream face - velocity (m/s)</t>
  </si>
  <si>
    <t>69 (27JUN1985 12:00:00)-Water Temperature (C)</t>
  </si>
  <si>
    <t>69 (27JUN1985 12:00:00)-upstream face - advection mass (g)</t>
  </si>
  <si>
    <t>70 (27JUN1985 15:00:00)-upstream face - velocity (m/s)</t>
  </si>
  <si>
    <t>70 (27JUN1985 15:00:00)-Water Temperature (C)</t>
  </si>
  <si>
    <t>70 (27JUN1985 15:00:00)-upstream face - advection mass (g)</t>
  </si>
  <si>
    <t>71 (27JUN1985 18:00:00)-upstream face - velocity (m/s)</t>
  </si>
  <si>
    <t>71 (27JUN1985 18:00:00)-Water Temperature (C)</t>
  </si>
  <si>
    <t>71 (27JUN1985 18:00:00)-upstream face - advection mass (g)</t>
  </si>
  <si>
    <t>72 (27JUN1985 21:00:00)-upstream face - velocity (m/s)</t>
  </si>
  <si>
    <t>72 (27JUN1985 21:00:00)-Water Temperature (C)</t>
  </si>
  <si>
    <t>72 (27JUN1985 21:00:00)-upstream face - advection mass (g)</t>
  </si>
  <si>
    <t>73 (28JUN1985 00:00:00)-upstream face - velocity (m/s)</t>
  </si>
  <si>
    <t>73 (28JUN1985 00:00:00)-Water Temperature (C)</t>
  </si>
  <si>
    <t>73 (28JUN1985 00:00:00)-upstream face - advection mass (g)</t>
  </si>
  <si>
    <t>74 (28JUN1985 03:00:00)-upstream face - velocity (m/s)</t>
  </si>
  <si>
    <t>74 (28JUN1985 03:00:00)-Water Temperature (C)</t>
  </si>
  <si>
    <t>74 (28JUN1985 03:00:00)-upstream face - advection mass (g)</t>
  </si>
  <si>
    <t>75 (28JUN1985 06:00:00)-upstream face - velocity (m/s)</t>
  </si>
  <si>
    <t>75 (28JUN1985 06:00:00)-Water Temperature (C)</t>
  </si>
  <si>
    <t>75 (28JUN1985 06:00:00)-upstream face - advection mass (g)</t>
  </si>
  <si>
    <t>76 (28JUN1985 09:00:00)-upstream face - velocity (m/s)</t>
  </si>
  <si>
    <t>76 (28JUN1985 09:00:00)-Water Temperature (C)</t>
  </si>
  <si>
    <t>76 (28JUN1985 09:00:00)-upstream face - advection mass (g)</t>
  </si>
  <si>
    <t>77 (28JUN1985 12:00:00)-upstream face - velocity (m/s)</t>
  </si>
  <si>
    <t>77 (28JUN1985 12:00:00)-Water Temperature (C)</t>
  </si>
  <si>
    <t>77 (28JUN1985 12:00:00)-upstream face - advection mass (g)</t>
  </si>
  <si>
    <t>78 (28JUN1985 15:00:00)-upstream face - velocity (m/s)</t>
  </si>
  <si>
    <t>78 (28JUN1985 15:00:00)-Water Temperature (C)</t>
  </si>
  <si>
    <t>78 (28JUN1985 15:00:00)-upstream face - advection mass (g)</t>
  </si>
  <si>
    <t>79 (28JUN1985 18:00:00)-upstream face - velocity (m/s)</t>
  </si>
  <si>
    <t>79 (28JUN1985 18:00:00)-Water Temperature (C)</t>
  </si>
  <si>
    <t>79 (28JUN1985 18:00:00)-upstream face - advection mass (g)</t>
  </si>
  <si>
    <t>80 (28JUN1985 21:00:00)-upstream face - velocity (m/s)</t>
  </si>
  <si>
    <t>80 (28JUN1985 21:00:00)-Water Temperature (C)</t>
  </si>
  <si>
    <t>80 (28JUN1985 21:00:00)-upstream face - advection mass (g)</t>
  </si>
  <si>
    <t>81 (29JUN1985 00:00:00)-upstream face - velocity (m/s)</t>
  </si>
  <si>
    <t>81 (29JUN1985 00:00:00)-Water Temperature (C)</t>
  </si>
  <si>
    <t>81 (29JUN1985 00:00:00)-upstream face - advection mass (g)</t>
  </si>
  <si>
    <t>82 (29JUN1985 03:00:00)-upstream face - velocity (m/s)</t>
  </si>
  <si>
    <t>82 (29JUN1985 03:00:00)-Water Temperature (C)</t>
  </si>
  <si>
    <t>82 (29JUN1985 03:00:00)-upstream face - advection mass (g)</t>
  </si>
  <si>
    <t>83 (29JUN1985 06:00:00)-upstream face - velocity (m/s)</t>
  </si>
  <si>
    <t>83 (29JUN1985 06:00:00)-Water Temperature (C)</t>
  </si>
  <si>
    <t>83 (29JUN1985 06:00:00)-upstream face - advection mass (g)</t>
  </si>
  <si>
    <t>84 (29JUN1985 09:00:00)-upstream face - velocity (m/s)</t>
  </si>
  <si>
    <t>84 (29JUN1985 09:00:00)-Water Temperature (C)</t>
  </si>
  <si>
    <t>84 (29JUN1985 09:00:00)-upstream face - advection mass (g)</t>
  </si>
  <si>
    <t>85 (29JUN1985 12:00:00)-upstream face - velocity (m/s)</t>
  </si>
  <si>
    <t>85 (29JUN1985 12:00:00)-Water Temperature (C)</t>
  </si>
  <si>
    <t>85 (29JUN1985 12:00:00)-upstream face - advection mass (g)</t>
  </si>
  <si>
    <t>86 (29JUN1985 15:00:00)-upstream face - velocity (m/s)</t>
  </si>
  <si>
    <t>86 (29JUN1985 15:00:00)-Water Temperature (C)</t>
  </si>
  <si>
    <t>86 (29JUN1985 15:00:00)-upstream face - advection mass (g)</t>
  </si>
  <si>
    <t>87 (29JUN1985 18:00:00)-upstream face - velocity (m/s)</t>
  </si>
  <si>
    <t>87 (29JUN1985 18:00:00)-Water Temperature (C)</t>
  </si>
  <si>
    <t>87 (29JUN1985 18:00:00)-upstream face - advection mass (g)</t>
  </si>
  <si>
    <t>88 (29JUN1985 21:00:00)-upstream face - velocity (m/s)</t>
  </si>
  <si>
    <t>88 (29JUN1985 21:00:00)-Water Temperature (C)</t>
  </si>
  <si>
    <t>88 (29JUN1985 21:00:00)-upstream face - advection mass (g)</t>
  </si>
  <si>
    <t>89 (30JUN1985 00:00:00)-upstream face - velocity (m/s)</t>
  </si>
  <si>
    <t>89 (30JUN1985 00:00:00)-Water Temperature (C)</t>
  </si>
  <si>
    <t>89 (30JUN1985 00:00:00)-upstream face - advection mass (g)</t>
  </si>
  <si>
    <t>90 (30JUN1985 03:00:00)-upstream face - velocity (m/s)</t>
  </si>
  <si>
    <t>90 (30JUN1985 03:00:00)-Water Temperature (C)</t>
  </si>
  <si>
    <t>90 (30JUN1985 03:00:00)-upstream face - advection mass (g)</t>
  </si>
  <si>
    <t>91 (30JUN1985 06:00:00)-upstream face - velocity (m/s)</t>
  </si>
  <si>
    <t>91 (30JUN1985 06:00:00)-Water Temperature (C)</t>
  </si>
  <si>
    <t>91 (30JUN1985 06:00:00)-upstream face - advection mass (g)</t>
  </si>
  <si>
    <t>92 (30JUN1985 09:00:00)-upstream face - velocity (m/s)</t>
  </si>
  <si>
    <t>92 (30JUN1985 09:00:00)-Water Temperature (C)</t>
  </si>
  <si>
    <t>92 (30JUN1985 09:00:00)-upstream face - advection mass (g)</t>
  </si>
  <si>
    <t>93 (30JUN1985 12:00:00)-upstream face - velocity (m/s)</t>
  </si>
  <si>
    <t>93 (30JUN1985 12:00:00)-Water Temperature (C)</t>
  </si>
  <si>
    <t>93 (30JUN1985 12:00:00)-upstream face - advection mass (g)</t>
  </si>
  <si>
    <t>94 (30JUN1985 15:00:00)-upstream face - velocity (m/s)</t>
  </si>
  <si>
    <t>94 (30JUN1985 15:00:00)-Water Temperature (C)</t>
  </si>
  <si>
    <t>94 (30JUN1985 15:00:00)-upstream face - advection mass (g)</t>
  </si>
  <si>
    <t>95 (30JUN1985 18:00:00)-upstream face - velocity (m/s)</t>
  </si>
  <si>
    <t>95 (30JUN1985 18:00:00)-Water Temperature (C)</t>
  </si>
  <si>
    <t>95 (30JUN1985 18:00:00)-upstream face - advection mass (g)</t>
  </si>
  <si>
    <t>96 (30JUN1985 21:00:00)-upstream face - velocity (m/s)</t>
  </si>
  <si>
    <t>96 (30JUN1985 21:00:00)-Water Temperature (C)</t>
  </si>
  <si>
    <t>96 (30JUN1985 21:00:00)-upstream face - advection mass (g)</t>
  </si>
  <si>
    <t>97 (01JUL1985 00:00:00)-upstream face - velocity (m/s)</t>
  </si>
  <si>
    <t>97 (01JUL1985 00:00:00)-Water Temperature (C)</t>
  </si>
  <si>
    <t>97 (01JUL1985 00:00:00)-upstream face - advection mass (g)</t>
  </si>
  <si>
    <t>98 (01JUL1985 03:00:00)-upstream face - velocity (m/s)</t>
  </si>
  <si>
    <t>98 (01JUL1985 03:00:00)-Water Temperature (C)</t>
  </si>
  <si>
    <t>98 (01JUL1985 03:00:00)-upstream face - advection mass (g)</t>
  </si>
  <si>
    <t>99 (01JUL1985 06:00:00)-upstream face - velocity (m/s)</t>
  </si>
  <si>
    <t>99 (01JUL1985 06:00:00)-Water Temperature (C)</t>
  </si>
  <si>
    <t>99 (01JUL1985 06:00:00)-upstream face - advection mass (g)</t>
  </si>
  <si>
    <t>100 (01JUL1985 09:00:00)-upstream face - velocity (m/s)</t>
  </si>
  <si>
    <t>100 (01JUL1985 09:00:00)-Water Temperature (C)</t>
  </si>
  <si>
    <t>100 (01JUL1985 09:00:00)-upstream face - advection mass (g)</t>
  </si>
  <si>
    <t>101 (01JUL1985 12:00:00)-upstream face - velocity (m/s)</t>
  </si>
  <si>
    <t>101 (01JUL1985 12:00:00)-Water Temperature (C)</t>
  </si>
  <si>
    <t>101 (01JUL1985 12:00:00)-upstream face - advection mass (g)</t>
  </si>
  <si>
    <t>102 (01JUL1985 15:00:00)-upstream face - velocity (m/s)</t>
  </si>
  <si>
    <t>102 (01JUL1985 15:00:00)-Water Temperature (C)</t>
  </si>
  <si>
    <t>102 (01JUL1985 15:00:00)-upstream face - advection mass (g)</t>
  </si>
  <si>
    <t>103 (01JUL1985 18:00:00)-upstream face - velocity (m/s)</t>
  </si>
  <si>
    <t>103 (01JUL1985 18:00:00)-Water Temperature (C)</t>
  </si>
  <si>
    <t>103 (01JUL1985 18:00:00)-upstream face - advection mass (g)</t>
  </si>
  <si>
    <t>104 (01JUL1985 21:00:00)-upstream face - velocity (m/s)</t>
  </si>
  <si>
    <t>104 (01JUL1985 21:00:00)-Water Temperature (C)</t>
  </si>
  <si>
    <t>104 (01JUL1985 21:00:00)-upstream face - advection mass (g)</t>
  </si>
  <si>
    <t>105 (02JUL1985 00:00:00)-upstream face - velocity (m/s)</t>
  </si>
  <si>
    <t>105 (02JUL1985 00:00:00)-Water Temperature (C)</t>
  </si>
  <si>
    <t>105 (02JUL1985 00:00:00)-upstream face - advection mass (g)</t>
  </si>
  <si>
    <t>106 (02JUL1985 03:00:00)-upstream face - velocity (m/s)</t>
  </si>
  <si>
    <t>106 (02JUL1985 03:00:00)-Water Temperature (C)</t>
  </si>
  <si>
    <t>106 (02JUL1985 03:00:00)-upstream face - advection mass (g)</t>
  </si>
  <si>
    <t>107 (02JUL1985 06:00:00)-upstream face - velocity (m/s)</t>
  </si>
  <si>
    <t>107 (02JUL1985 06:00:00)-Water Temperature (C)</t>
  </si>
  <si>
    <t>107 (02JUL1985 06:00:00)-upstream face - advection mass (g)</t>
  </si>
  <si>
    <t>108 (02JUL1985 09:00:00)-upstream face - velocity (m/s)</t>
  </si>
  <si>
    <t>108 (02JUL1985 09:00:00)-Water Temperature (C)</t>
  </si>
  <si>
    <t>108 (02JUL1985 09:00:00)-upstream face - advection mass (g)</t>
  </si>
  <si>
    <t>109 (02JUL1985 12:00:00)-upstream face - velocity (m/s)</t>
  </si>
  <si>
    <t>109 (02JUL1985 12:00:00)-Water Temperature (C)</t>
  </si>
  <si>
    <t>109 (02JUL1985 12:00:00)-upstream face - advection mass (g)</t>
  </si>
  <si>
    <t>110 (02JUL1985 15:00:00)-upstream face - velocity (m/s)</t>
  </si>
  <si>
    <t>110 (02JUL1985 15:00:00)-Water Temperature (C)</t>
  </si>
  <si>
    <t>110 (02JUL1985 15:00:00)-upstream face - advection mass (g)</t>
  </si>
  <si>
    <t>111 (02JUL1985 18:00:00)-upstream face - velocity (m/s)</t>
  </si>
  <si>
    <t>111 (02JUL1985 18:00:00)-Water Temperature (C)</t>
  </si>
  <si>
    <t>111 (02JUL1985 18:00:00)-upstream face - advection mass (g)</t>
  </si>
  <si>
    <t>112 (02JUL1985 21:00:00)-upstream face - velocity (m/s)</t>
  </si>
  <si>
    <t>112 (02JUL1985 21:00:00)-Water Temperature (C)</t>
  </si>
  <si>
    <t>112 (02JUL1985 21:00:00)-upstream face - advection mass (g)</t>
  </si>
  <si>
    <t>113 (03JUL1985 00:00:00)-upstream face - velocity (m/s)</t>
  </si>
  <si>
    <t>113 (03JUL1985 00:00:00)-Water Temperature (C)</t>
  </si>
  <si>
    <t>113 (03JUL1985 00:00:00)-upstream face - advection mass (g)</t>
  </si>
  <si>
    <t>114 (03JUL1985 03:00:00)-upstream face - velocity (m/s)</t>
  </si>
  <si>
    <t>114 (03JUL1985 03:00:00)-Water Temperature (C)</t>
  </si>
  <si>
    <t>114 (03JUL1985 03:00:00)-upstream face - advection mass (g)</t>
  </si>
  <si>
    <t>115 (03JUL1985 06:00:00)-upstream face - velocity (m/s)</t>
  </si>
  <si>
    <t>115 (03JUL1985 06:00:00)-Water Temperature (C)</t>
  </si>
  <si>
    <t>115 (03JUL1985 06:00:00)-upstream face - advection mass (g)</t>
  </si>
  <si>
    <t>116 (03JUL1985 09:00:00)-upstream face - velocity (m/s)</t>
  </si>
  <si>
    <t>116 (03JUL1985 09:00:00)-Water Temperature (C)</t>
  </si>
  <si>
    <t>116 (03JUL1985 09:00:00)-upstream face - advection mass (g)</t>
  </si>
  <si>
    <t>117 (03JUL1985 12:00:00)-upstream face - velocity (m/s)</t>
  </si>
  <si>
    <t>117 (03JUL1985 12:00:00)-Water Temperature (C)</t>
  </si>
  <si>
    <t>117 (03JUL1985 12:00:00)-upstream face - advection mass (g)</t>
  </si>
  <si>
    <t>118 (03JUL1985 15:00:00)-upstream face - velocity (m/s)</t>
  </si>
  <si>
    <t>118 (03JUL1985 15:00:00)-Water Temperature (C)</t>
  </si>
  <si>
    <t>118 (03JUL1985 15:00:00)-upstream face - advection mass (g)</t>
  </si>
  <si>
    <t>119 (03JUL1985 18:00:00)-upstream face - velocity (m/s)</t>
  </si>
  <si>
    <t>119 (03JUL1985 18:00:00)-Water Temperature (C)</t>
  </si>
  <si>
    <t>119 (03JUL1985 18:00:00)-upstream face - advection mass (g)</t>
  </si>
  <si>
    <t>120 (03JUL1985 21:00:00)-upstream face - velocity (m/s)</t>
  </si>
  <si>
    <t>120 (03JUL1985 21:00:00)-Water Temperature (C)</t>
  </si>
  <si>
    <t>120 (03JUL1985 21:00:00)-upstream face - advection mass (g)</t>
  </si>
  <si>
    <t>121 (04JUL1985 00:00:00)-upstream face - velocity (m/s)</t>
  </si>
  <si>
    <t>121 (04JUL1985 00:00:00)-Water Temperature (C)</t>
  </si>
  <si>
    <t>121 (04JUL1985 00:00:00)-upstream face - advection mass (g)</t>
  </si>
  <si>
    <t>122 (04JUL1985 03:00:00)-upstream face - velocity (m/s)</t>
  </si>
  <si>
    <t>122 (04JUL1985 03:00:00)-Water Temperature (C)</t>
  </si>
  <si>
    <t>122 (04JUL1985 03:00:00)-upstream face - advection mass (g)</t>
  </si>
  <si>
    <t>123 (04JUL1985 06:00:00)-upstream face - velocity (m/s)</t>
  </si>
  <si>
    <t>123 (04JUL1985 06:00:00)-Water Temperature (C)</t>
  </si>
  <si>
    <t>123 (04JUL1985 06:00:00)-upstream face - advection mass (g)</t>
  </si>
  <si>
    <t>124 (04JUL1985 09:00:00)-upstream face - velocity (m/s)</t>
  </si>
  <si>
    <t>124 (04JUL1985 09:00:00)-Water Temperature (C)</t>
  </si>
  <si>
    <t>124 (04JUL1985 09:00:00)-upstream face - advection mass (g)</t>
  </si>
  <si>
    <t>125 (04JUL1985 12:00:00)-upstream face - velocity (m/s)</t>
  </si>
  <si>
    <t>125 (04JUL1985 12:00:00)-Water Temperature (C)</t>
  </si>
  <si>
    <t>125 (04JUL1985 12:00:00)-upstream face - advection mass (g)</t>
  </si>
  <si>
    <t>126 (04JUL1985 15:00:00)-upstream face - velocity (m/s)</t>
  </si>
  <si>
    <t>126 (04JUL1985 15:00:00)-Water Temperature (C)</t>
  </si>
  <si>
    <t>126 (04JUL1985 15:00:00)-upstream face - advection mass (g)</t>
  </si>
  <si>
    <t>127 (04JUL1985 18:00:00)-upstream face - velocity (m/s)</t>
  </si>
  <si>
    <t>127 (04JUL1985 18:00:00)-Water Temperature (C)</t>
  </si>
  <si>
    <t>127 (04JUL1985 18:00:00)-upstream face - advection mass (g)</t>
  </si>
  <si>
    <t>128 (04JUL1985 21:00:00)-upstream face - velocity (m/s)</t>
  </si>
  <si>
    <t>128 (04JUL1985 21:00:00)-Water Temperature (C)</t>
  </si>
  <si>
    <t>128 (04JUL1985 21:00:00)-upstream face - advection mass (g)</t>
  </si>
  <si>
    <t>129 (05JUL1985 00:00:00)-upstream face - velocity (m/s)</t>
  </si>
  <si>
    <t>129 (05JUL1985 00:00:00)-Water Temperature (C)</t>
  </si>
  <si>
    <t>129 (05JUL1985 00:00:00)-upstream face - advection mass (g)</t>
  </si>
  <si>
    <t>130 (05JUL1985 03:00:00)-upstream face - velocity (m/s)</t>
  </si>
  <si>
    <t>130 (05JUL1985 03:00:00)-Water Temperature (C)</t>
  </si>
  <si>
    <t>130 (05JUL1985 03:00:00)-upstream face - advection mass (g)</t>
  </si>
  <si>
    <t>131 (05JUL1985 06:00:00)-upstream face - velocity (m/s)</t>
  </si>
  <si>
    <t>131 (05JUL1985 06:00:00)-Water Temperature (C)</t>
  </si>
  <si>
    <t>131 (05JUL1985 06:00:00)-upstream face - advection mass (g)</t>
  </si>
  <si>
    <t>132 (05JUL1985 09:00:00)-upstream face - velocity (m/s)</t>
  </si>
  <si>
    <t>132 (05JUL1985 09:00:00)-Water Temperature (C)</t>
  </si>
  <si>
    <t>132 (05JUL1985 09:00:00)-upstream face - advection mass (g)</t>
  </si>
  <si>
    <t>133 (05JUL1985 12:00:00)-upstream face - velocity (m/s)</t>
  </si>
  <si>
    <t>133 (05JUL1985 12:00:00)-Water Temperature (C)</t>
  </si>
  <si>
    <t>133 (05JUL1985 12:00:00)-upstream face - advection mass (g)</t>
  </si>
  <si>
    <t>134 (05JUL1985 15:00:00)-upstream face - velocity (m/s)</t>
  </si>
  <si>
    <t>134 (05JUL1985 15:00:00)-Water Temperature (C)</t>
  </si>
  <si>
    <t>134 (05JUL1985 15:00:00)-upstream face - advection mass (g)</t>
  </si>
  <si>
    <t>135 (05JUL1985 18:00:00)-upstream face - velocity (m/s)</t>
  </si>
  <si>
    <t>135 (05JUL1985 18:00:00)-Water Temperature (C)</t>
  </si>
  <si>
    <t>135 (05JUL1985 18:00:00)-upstream face - advection mass (g)</t>
  </si>
  <si>
    <t>136 (05JUL1985 21:00:00)-upstream face - velocity (m/s)</t>
  </si>
  <si>
    <t>136 (05JUL1985 21:00:00)-Water Temperature (C)</t>
  </si>
  <si>
    <t>136 (05JUL1985 21:00:00)-upstream face - advection mass (g)</t>
  </si>
  <si>
    <t>137 (06JUL1985 00:00:00)-upstream face - velocity (m/s)</t>
  </si>
  <si>
    <t>137 (06JUL1985 00:00:00)-Water Temperature (C)</t>
  </si>
  <si>
    <t>137 (06JUL1985 00:00:00)-upstream face - advection mass (g)</t>
  </si>
  <si>
    <t>138 (06JUL1985 03:00:00)-upstream face - velocity (m/s)</t>
  </si>
  <si>
    <t>138 (06JUL1985 03:00:00)-Water Temperature (C)</t>
  </si>
  <si>
    <t>138 (06JUL1985 03:00:00)-upstream face - advection mass (g)</t>
  </si>
  <si>
    <t>139 (06JUL1985 06:00:00)-upstream face - velocity (m/s)</t>
  </si>
  <si>
    <t>139 (06JUL1985 06:00:00)-Water Temperature (C)</t>
  </si>
  <si>
    <t>139 (06JUL1985 06:00:00)-upstream face - advection mass (g)</t>
  </si>
  <si>
    <t>140 (06JUL1985 09:00:00)-upstream face - velocity (m/s)</t>
  </si>
  <si>
    <t>140 (06JUL1985 09:00:00)-Water Temperature (C)</t>
  </si>
  <si>
    <t>140 (06JUL1985 09:00:00)-upstream face - advection mass (g)</t>
  </si>
  <si>
    <t>141 (06JUL1985 12:00:00)-upstream face - velocity (m/s)</t>
  </si>
  <si>
    <t>141 (06JUL1985 12:00:00)-Water Temperature (C)</t>
  </si>
  <si>
    <t>141 (06JUL1985 12:00:00)-upstream face - advection mass (g)</t>
  </si>
  <si>
    <t>142 (06JUL1985 15:00:00)-upstream face - velocity (m/s)</t>
  </si>
  <si>
    <t>142 (06JUL1985 15:00:00)-Water Temperature (C)</t>
  </si>
  <si>
    <t>142 (06JUL1985 15:00:00)-upstream face - advection mass (g)</t>
  </si>
  <si>
    <t>143 (06JUL1985 18:00:00)-upstream face - velocity (m/s)</t>
  </si>
  <si>
    <t>143 (06JUL1985 18:00:00)-Water Temperature (C)</t>
  </si>
  <si>
    <t>143 (06JUL1985 18:00:00)-upstream face - advection mass (g)</t>
  </si>
  <si>
    <t>144 (06JUL1985 21:00:00)-upstream face - velocity (m/s)</t>
  </si>
  <si>
    <t>144 (06JUL1985 21:00:00)-Water Temperature (C)</t>
  </si>
  <si>
    <t>144 (06JUL1985 21:00:00)-upstream face - advection mass (g)</t>
  </si>
  <si>
    <t>145 (07JUL1985 00:00:00)-upstream face - velocity (m/s)</t>
  </si>
  <si>
    <t>145 (07JUL1985 00:00:00)-Water Temperature (C)</t>
  </si>
  <si>
    <t>145 (07JUL1985 00:00:00)-upstream face - advection mass (g)</t>
  </si>
  <si>
    <t>146 (07JUL1985 03:00:00)-upstream face - velocity (m/s)</t>
  </si>
  <si>
    <t>146 (07JUL1985 03:00:00)-Water Temperature (C)</t>
  </si>
  <si>
    <t>146 (07JUL1985 03:00:00)-upstream face - advection mass (g)</t>
  </si>
  <si>
    <t>147 (07JUL1985 06:00:00)-upstream face - velocity (m/s)</t>
  </si>
  <si>
    <t>147 (07JUL1985 06:00:00)-Water Temperature (C)</t>
  </si>
  <si>
    <t>147 (07JUL1985 06:00:00)-upstream face - advection mass (g)</t>
  </si>
  <si>
    <t>148 (07JUL1985 09:00:00)-upstream face - velocity (m/s)</t>
  </si>
  <si>
    <t>148 (07JUL1985 09:00:00)-Water Temperature (C)</t>
  </si>
  <si>
    <t>148 (07JUL1985 09:00:00)-upstream face - advection mass (g)</t>
  </si>
  <si>
    <t>149 (07JUL1985 12:00:00)-upstream face - velocity (m/s)</t>
  </si>
  <si>
    <t>149 (07JUL1985 12:00:00)-Water Temperature (C)</t>
  </si>
  <si>
    <t>149 (07JUL1985 12:00:00)-upstream face - advection mass (g)</t>
  </si>
  <si>
    <t>150 (07JUL1985 15:00:00)-upstream face - velocity (m/s)</t>
  </si>
  <si>
    <t>150 (07JUL1985 15:00:00)-Water Temperature (C)</t>
  </si>
  <si>
    <t>150 (07JUL1985 15:00:00)-upstream face - advection mass (g)</t>
  </si>
  <si>
    <t>151 (07JUL1985 18:00:00)-upstream face - velocity (m/s)</t>
  </si>
  <si>
    <t>151 (07JUL1985 18:00:00)-Water Temperature (C)</t>
  </si>
  <si>
    <t>151 (07JUL1985 18:00:00)-upstream face - advection mass (g)</t>
  </si>
  <si>
    <t>152 (07JUL1985 21:00:00)-upstream face - velocity (m/s)</t>
  </si>
  <si>
    <t>152 (07JUL1985 21:00:00)-Water Temperature (C)</t>
  </si>
  <si>
    <t>152 (07JUL1985 21:00:00)-upstream face - advection mass (g)</t>
  </si>
  <si>
    <t>153 (08JUL1985 00:00:00)-upstream face - velocity (m/s)</t>
  </si>
  <si>
    <t>153 (08JUL1985 00:00:00)-Water Temperature (C)</t>
  </si>
  <si>
    <t>153 (08JUL1985 00:00:00)-upstream face - advection mass (g)</t>
  </si>
  <si>
    <t>154 (08JUL1985 03:00:00)-upstream face - velocity (m/s)</t>
  </si>
  <si>
    <t>154 (08JUL1985 03:00:00)-Water Temperature (C)</t>
  </si>
  <si>
    <t>154 (08JUL1985 03:00:00)-upstream face - advection mass (g)</t>
  </si>
  <si>
    <t>155 (08JUL1985 06:00:00)-upstream face - velocity (m/s)</t>
  </si>
  <si>
    <t>155 (08JUL1985 06:00:00)-Water Temperature (C)</t>
  </si>
  <si>
    <t>155 (08JUL1985 06:00:00)-upstream face - advection mass (g)</t>
  </si>
  <si>
    <t>156 (08JUL1985 09:00:00)-upstream face - velocity (m/s)</t>
  </si>
  <si>
    <t>156 (08JUL1985 09:00:00)-Water Temperature (C)</t>
  </si>
  <si>
    <t>156 (08JUL1985 09:00:00)-upstream face - advection mass (g)</t>
  </si>
  <si>
    <t>157 (08JUL1985 12:00:00)-upstream face - velocity (m/s)</t>
  </si>
  <si>
    <t>157 (08JUL1985 12:00:00)-Water Temperature (C)</t>
  </si>
  <si>
    <t>157 (08JUL1985 12:00:00)-upstream face - advection mass (g)</t>
  </si>
  <si>
    <t>Column1</t>
  </si>
  <si>
    <t>0.125</t>
  </si>
  <si>
    <t>0.25</t>
  </si>
  <si>
    <t>0.375</t>
  </si>
  <si>
    <t>0.5</t>
  </si>
  <si>
    <t>0.625</t>
  </si>
  <si>
    <t>0.75</t>
  </si>
  <si>
    <t>0.875</t>
  </si>
  <si>
    <t>1</t>
  </si>
  <si>
    <t>1.125</t>
  </si>
  <si>
    <t>1.25</t>
  </si>
  <si>
    <t>1.375</t>
  </si>
  <si>
    <t>1.5</t>
  </si>
  <si>
    <t>1.625</t>
  </si>
  <si>
    <t>1.75</t>
  </si>
  <si>
    <t>1.875</t>
  </si>
  <si>
    <t>2</t>
  </si>
  <si>
    <t>2.125</t>
  </si>
  <si>
    <t>2.25</t>
  </si>
  <si>
    <t>2.375</t>
  </si>
  <si>
    <t>2.5</t>
  </si>
  <si>
    <t>2.625</t>
  </si>
  <si>
    <t>2.75</t>
  </si>
  <si>
    <t>2.875</t>
  </si>
  <si>
    <t>3</t>
  </si>
  <si>
    <t>3.125</t>
  </si>
  <si>
    <t>3.25</t>
  </si>
  <si>
    <t>3.375</t>
  </si>
  <si>
    <t>3.5</t>
  </si>
  <si>
    <t>3.625</t>
  </si>
  <si>
    <t>3.75</t>
  </si>
  <si>
    <t>3.875</t>
  </si>
  <si>
    <t>4</t>
  </si>
  <si>
    <t>4.125</t>
  </si>
  <si>
    <t>4.25</t>
  </si>
  <si>
    <t>4.375</t>
  </si>
  <si>
    <t>4.5</t>
  </si>
  <si>
    <t>4.625</t>
  </si>
  <si>
    <t>4.75</t>
  </si>
  <si>
    <t>4.875</t>
  </si>
  <si>
    <t>5</t>
  </si>
  <si>
    <t>5.125</t>
  </si>
  <si>
    <t>5.25</t>
  </si>
  <si>
    <t>5.375</t>
  </si>
  <si>
    <t>5.5</t>
  </si>
  <si>
    <t>5.625</t>
  </si>
  <si>
    <t>5.75</t>
  </si>
  <si>
    <t>5.875</t>
  </si>
  <si>
    <t>6</t>
  </si>
  <si>
    <t>6.125</t>
  </si>
  <si>
    <t>6.25</t>
  </si>
  <si>
    <t>6.375</t>
  </si>
  <si>
    <t>6.5</t>
  </si>
  <si>
    <t>6.625</t>
  </si>
  <si>
    <t>6.75</t>
  </si>
  <si>
    <t>6.875</t>
  </si>
  <si>
    <t>7</t>
  </si>
  <si>
    <t>7.125</t>
  </si>
  <si>
    <t>7.25</t>
  </si>
  <si>
    <t>7.375</t>
  </si>
  <si>
    <t>7.5</t>
  </si>
  <si>
    <t>7.625</t>
  </si>
  <si>
    <t>7.75</t>
  </si>
  <si>
    <t>7.875</t>
  </si>
  <si>
    <t>8</t>
  </si>
  <si>
    <t>8.125</t>
  </si>
  <si>
    <t>8.25</t>
  </si>
  <si>
    <t>8.375</t>
  </si>
  <si>
    <t>8.5</t>
  </si>
  <si>
    <t>8.625</t>
  </si>
  <si>
    <t>8.75</t>
  </si>
  <si>
    <t>8.875</t>
  </si>
  <si>
    <t>9</t>
  </si>
  <si>
    <t>9.125</t>
  </si>
  <si>
    <t>9.25</t>
  </si>
  <si>
    <t>9.375</t>
  </si>
  <si>
    <t>9.5</t>
  </si>
  <si>
    <t>9.625</t>
  </si>
  <si>
    <t>9.75</t>
  </si>
  <si>
    <t>9.875</t>
  </si>
  <si>
    <t>10</t>
  </si>
  <si>
    <t>10.125</t>
  </si>
  <si>
    <t>10.25</t>
  </si>
  <si>
    <t>10.375</t>
  </si>
  <si>
    <t>10.5</t>
  </si>
  <si>
    <t>10.625</t>
  </si>
  <si>
    <t>10.75</t>
  </si>
  <si>
    <t>10.875</t>
  </si>
  <si>
    <t>11</t>
  </si>
  <si>
    <t>11.125</t>
  </si>
  <si>
    <t>11.25</t>
  </si>
  <si>
    <t>11.375</t>
  </si>
  <si>
    <t>11.5</t>
  </si>
  <si>
    <t>11.625</t>
  </si>
  <si>
    <t>11.75</t>
  </si>
  <si>
    <t>11.875</t>
  </si>
  <si>
    <t>12</t>
  </si>
  <si>
    <t>12.125</t>
  </si>
  <si>
    <t>12.25</t>
  </si>
  <si>
    <t>12.375</t>
  </si>
  <si>
    <t>12.5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</si>
  <si>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</si>
  <si>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</si>
  <si>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</si>
  <si>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</si>
  <si>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</si>
  <si>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</si>
  <si>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</si>
  <si>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</si>
  <si>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</si>
  <si>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</si>
  <si>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</si>
  <si>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</si>
  <si>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</si>
  <si>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</si>
  <si>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</si>
  <si>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</si>
  <si>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</si>
  <si>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</si>
  <si>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</si>
  <si>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</si>
  <si>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</si>
  <si>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</si>
  <si>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</si>
  <si>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</si>
  <si>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</si>
  <si>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</si>
  <si>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</si>
  <si>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</si>
  <si>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</si>
  <si>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</si>
  <si>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</si>
  <si>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</si>
  <si>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</si>
  <si>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</si>
  <si>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</si>
  <si>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</si>
  <si>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</si>
  <si>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</si>
  <si>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</si>
  <si>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</si>
  <si>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</si>
  <si>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</si>
  <si>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</si>
  <si>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</si>
  <si>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</si>
  <si>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</si>
  <si>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</si>
  <si>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</si>
  <si>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</si>
  <si>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</si>
  <si>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</si>
  <si>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</si>
  <si>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</si>
  <si>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</si>
  <si>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</si>
  <si>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</si>
  <si>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</si>
  <si>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</si>
  <si>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</si>
  <si>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</si>
  <si>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</si>
  <si>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</si>
  <si>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</si>
  <si>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</si>
  <si>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</si>
  <si>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</si>
  <si>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</si>
  <si>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</si>
  <si>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</si>
  <si>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</si>
  <si>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</si>
  <si>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</si>
  <si>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</si>
  <si>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</si>
  <si>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</si>
  <si>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</si>
  <si>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</si>
  <si>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</si>
  <si>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</si>
  <si>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</si>
  <si>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</si>
  <si>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</si>
  <si>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</si>
  <si>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</si>
  <si>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</si>
  <si>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</si>
  <si>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</si>
  <si>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ITU</t>
  </si>
  <si>
    <t>CTU</t>
  </si>
  <si>
    <t>% Retained</t>
  </si>
  <si>
    <t>Drift Time (days)</t>
  </si>
  <si>
    <t>Alt1a_85_MF</t>
  </si>
  <si>
    <t>Alt1a_85_HF</t>
  </si>
  <si>
    <t>Alt1a_85_LF</t>
  </si>
  <si>
    <t>Alt1a_85_M</t>
  </si>
  <si>
    <t>Alt1a_85_L</t>
  </si>
  <si>
    <t>Alt1a_85_HP</t>
  </si>
  <si>
    <t>Alt1a_85_MP</t>
  </si>
  <si>
    <t>Alt1a_85_H</t>
  </si>
  <si>
    <t>Alt1a_85_LP</t>
  </si>
  <si>
    <t>Spawn Date</t>
  </si>
  <si>
    <t xml:space="preserve">% Retained; Temp - </t>
  </si>
  <si>
    <t>Low Full</t>
  </si>
  <si>
    <t>Med Full</t>
  </si>
  <si>
    <t>High Full</t>
  </si>
  <si>
    <t>Low</t>
  </si>
  <si>
    <t>Median</t>
  </si>
  <si>
    <t>High</t>
  </si>
  <si>
    <t>Low Peak</t>
  </si>
  <si>
    <t>Med Peak</t>
  </si>
  <si>
    <t>High Peak</t>
  </si>
  <si>
    <t>CTU Threshold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</si>
</sst>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9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0" borderId="0" xfId="0" applyFill="1"/>
    <xf numFmtId="2" fontId="0" fillId="0" borderId="0" xfId="0" applyNumberFormat="1"/>
    <xf numFmtId="164" fontId="0" fillId="0" borderId="0" xfId="0" applyNumberFormat="1"/>
    <xf numFmtId="10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0" fontId="0" fillId="0" borderId="5" xfId="1" applyNumberFormat="1" applyFont="1" applyBorder="1" applyAlignment="1">
      <alignment horizontal="center"/>
    </xf>
    <xf numFmtId="164" fontId="0" fillId="0" borderId="4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4" xfId="1" applyNumberFormat="1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2" fontId="0" fillId="0" borderId="10" xfId="0" applyNumberFormat="1" applyBorder="1" applyAlignment="1">
      <alignment horizontal="center" wrapText="1"/>
    </xf>
    <xf numFmtId="164" fontId="0" fillId="0" borderId="10" xfId="0" applyNumberFormat="1" applyBorder="1" applyAlignment="1">
      <alignment horizontal="center" wrapText="1"/>
    </xf>
    <xf numFmtId="10" fontId="0" fillId="0" borderId="10" xfId="1" applyNumberFormat="1" applyFont="1" applyBorder="1" applyAlignment="1">
      <alignment horizontal="center" wrapText="1"/>
    </xf>
    <xf numFmtId="10" fontId="0" fillId="0" borderId="11" xfId="1" applyNumberFormat="1" applyFont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6" xfId="0" applyNumberFormat="1" applyBorder="1" applyAlignment="1">
      <alignment horizontal="center" wrapText="1"/>
    </xf>
    <xf numFmtId="2" fontId="0" fillId="0" borderId="9" xfId="0" applyNumberForma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/>
    <xf numFmtId="14" fontId="0" fillId="0" borderId="0" xfId="0" applyNumberFormat="1"/>
    <xf numFmtId="166" fontId="0" fillId="0" borderId="19" xfId="1" applyNumberFormat="1" applyFont="1" applyBorder="1" applyAlignment="1">
      <alignment horizontal="center"/>
    </xf>
    <xf numFmtId="166" fontId="0" fillId="0" borderId="5" xfId="1" applyNumberFormat="1" applyFont="1" applyBorder="1" applyAlignment="1">
      <alignment horizontal="center"/>
    </xf>
    <xf numFmtId="14" fontId="0" fillId="2" borderId="20" xfId="0" applyNumberFormat="1" applyFill="1" applyBorder="1"/>
  </cellXfs>
  <cellStyles count="2">
    <cellStyle name="Normal" xfId="0" builtinId="0"/>
    <cellStyle name="Percent" xfId="1" builtinId="5"/>
  </cellStyles>
  <dxfs count="458"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1a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Alt1a_85_HF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1.4321877521131268</c:v>
                </c:pt>
                <c:pt idx="1">
                  <c:v>2.8839046211126531</c:v>
                </c:pt>
                <c:pt idx="2">
                  <c:v>4.4262387186918328</c:v>
                </c:pt>
                <c:pt idx="3">
                  <c:v>6.0196369553072442</c:v>
                </c:pt>
                <c:pt idx="4">
                  <c:v>7.6744084305330427</c:v>
                </c:pt>
                <c:pt idx="5">
                  <c:v>9.3399019023204044</c:v>
                </c:pt>
                <c:pt idx="6">
                  <c:v>11.009391498754258</c:v>
                </c:pt>
                <c:pt idx="7">
                  <c:v>12.681308451254729</c:v>
                </c:pt>
                <c:pt idx="8">
                  <c:v>14.351141903360681</c:v>
                </c:pt>
                <c:pt idx="9">
                  <c:v>16.027636103345877</c:v>
                </c:pt>
                <c:pt idx="10">
                  <c:v>17.775851058379853</c:v>
                </c:pt>
                <c:pt idx="11">
                  <c:v>19.560808795859376</c:v>
                </c:pt>
                <c:pt idx="12">
                  <c:v>21.37488781188403</c:v>
                </c:pt>
                <c:pt idx="13">
                  <c:v>23.214919377665542</c:v>
                </c:pt>
                <c:pt idx="14">
                  <c:v>25.047868764441542</c:v>
                </c:pt>
                <c:pt idx="15">
                  <c:v>26.865629193623594</c:v>
                </c:pt>
                <c:pt idx="16">
                  <c:v>28.673743308417841</c:v>
                </c:pt>
                <c:pt idx="17">
                  <c:v>30.52026193479378</c:v>
                </c:pt>
                <c:pt idx="18">
                  <c:v>32.443342965963538</c:v>
                </c:pt>
                <c:pt idx="19">
                  <c:v>34.453503691687573</c:v>
                </c:pt>
                <c:pt idx="20">
                  <c:v>36.533848434814331</c:v>
                </c:pt>
                <c:pt idx="21">
                  <c:v>38.628014732333007</c:v>
                </c:pt>
                <c:pt idx="22">
                  <c:v>40.706493492120387</c:v>
                </c:pt>
                <c:pt idx="23">
                  <c:v>42.769158349328677</c:v>
                </c:pt>
                <c:pt idx="24">
                  <c:v>44.824937674307087</c:v>
                </c:pt>
                <c:pt idx="25">
                  <c:v>46.931815239703397</c:v>
                </c:pt>
                <c:pt idx="26">
                  <c:v>49.128483650328441</c:v>
                </c:pt>
                <c:pt idx="27">
                  <c:v>51.398228358440186</c:v>
                </c:pt>
                <c:pt idx="28">
                  <c:v>53.736176029927684</c:v>
                </c:pt>
                <c:pt idx="29">
                  <c:v>56.074123701415182</c:v>
                </c:pt>
                <c:pt idx="30">
                  <c:v>58.392646133440756</c:v>
                </c:pt>
                <c:pt idx="31">
                  <c:v>60.699549818416351</c:v>
                </c:pt>
                <c:pt idx="32">
                  <c:v>63.013817856127133</c:v>
                </c:pt>
                <c:pt idx="33">
                  <c:v>65.383257765801574</c:v>
                </c:pt>
                <c:pt idx="34">
                  <c:v>67.83490813945464</c:v>
                </c:pt>
                <c:pt idx="35">
                  <c:v>70.370039484059888</c:v>
                </c:pt>
                <c:pt idx="36">
                  <c:v>72.9582740502983</c:v>
                </c:pt>
                <c:pt idx="37">
                  <c:v>75.523412152487566</c:v>
                </c:pt>
                <c:pt idx="38">
                  <c:v>78.015273312862391</c:v>
                </c:pt>
                <c:pt idx="39">
                  <c:v>80.42045857271151</c:v>
                </c:pt>
                <c:pt idx="40">
                  <c:v>82.7595956257463</c:v>
                </c:pt>
                <c:pt idx="41">
                  <c:v>85.139598286297471</c:v>
                </c:pt>
                <c:pt idx="42">
                  <c:v>87.569490686861172</c:v>
                </c:pt>
                <c:pt idx="43">
                  <c:v>90.04831455861742</c:v>
                </c:pt>
                <c:pt idx="44">
                  <c:v>92.54843233988737</c:v>
                </c:pt>
                <c:pt idx="45">
                  <c:v>95.028705890994388</c:v>
                </c:pt>
                <c:pt idx="46">
                  <c:v>97.462979133693608</c:v>
                </c:pt>
                <c:pt idx="47">
                  <c:v>99.854164290072717</c:v>
                </c:pt>
                <c:pt idx="48">
                  <c:v>102.24091353312815</c:v>
                </c:pt>
                <c:pt idx="49">
                  <c:v>104.75822378361988</c:v>
                </c:pt>
                <c:pt idx="50">
                  <c:v>107.39372302055541</c:v>
                </c:pt>
                <c:pt idx="51">
                  <c:v>110.12752382777597</c:v>
                </c:pt>
                <c:pt idx="52">
                  <c:v>112.94484753103782</c:v>
                </c:pt>
                <c:pt idx="53">
                  <c:v>115.79083309154862</c:v>
                </c:pt>
                <c:pt idx="54">
                  <c:v>118.60656533015333</c:v>
                </c:pt>
                <c:pt idx="55">
                  <c:v>121.38661829113039</c:v>
                </c:pt>
                <c:pt idx="56">
                  <c:v>124.13984538607781</c:v>
                </c:pt>
                <c:pt idx="57">
                  <c:v>126.93000090405285</c:v>
                </c:pt>
                <c:pt idx="58">
                  <c:v>129.78442864274379</c:v>
                </c:pt>
                <c:pt idx="59">
                  <c:v>132.69906149430707</c:v>
                </c:pt>
                <c:pt idx="60">
                  <c:v>135.66668501294095</c:v>
                </c:pt>
                <c:pt idx="61">
                  <c:v>138.64681256679057</c:v>
                </c:pt>
                <c:pt idx="62">
                  <c:v>141.6108743216333</c:v>
                </c:pt>
                <c:pt idx="63">
                  <c:v>144.55792576350765</c:v>
                </c:pt>
                <c:pt idx="64">
                  <c:v>147.49330292900069</c:v>
                </c:pt>
                <c:pt idx="65">
                  <c:v>150.44248711840638</c:v>
                </c:pt>
                <c:pt idx="66">
                  <c:v>153.40087606273823</c:v>
                </c:pt>
                <c:pt idx="67">
                  <c:v>156.3732204212962</c:v>
                </c:pt>
                <c:pt idx="68">
                  <c:v>159.34220305988478</c:v>
                </c:pt>
                <c:pt idx="69">
                  <c:v>162.29713249281977</c:v>
                </c:pt>
                <c:pt idx="70">
                  <c:v>165.23604401283723</c:v>
                </c:pt>
                <c:pt idx="71">
                  <c:v>168.1589202224238</c:v>
                </c:pt>
                <c:pt idx="72">
                  <c:v>171.06793281907613</c:v>
                </c:pt>
                <c:pt idx="73">
                  <c:v>173.98867173240933</c:v>
                </c:pt>
                <c:pt idx="74">
                  <c:v>176.91126073714696</c:v>
                </c:pt>
                <c:pt idx="75">
                  <c:v>179.84025918016576</c:v>
                </c:pt>
                <c:pt idx="76">
                  <c:v>182.77703029778903</c:v>
                </c:pt>
                <c:pt idx="77">
                  <c:v>185.71109714772578</c:v>
                </c:pt>
                <c:pt idx="78">
                  <c:v>188.62938962090004</c:v>
                </c:pt>
                <c:pt idx="79">
                  <c:v>191.53006795949963</c:v>
                </c:pt>
                <c:pt idx="80">
                  <c:v>194.42355464516538</c:v>
                </c:pt>
                <c:pt idx="81">
                  <c:v>197.34398617795568</c:v>
                </c:pt>
                <c:pt idx="82">
                  <c:v>200.28913420397686</c:v>
                </c:pt>
                <c:pt idx="83">
                  <c:v>203.25726923289707</c:v>
                </c:pt>
                <c:pt idx="84">
                  <c:v>206.25103291007306</c:v>
                </c:pt>
                <c:pt idx="85">
                  <c:v>209.24944280453263</c:v>
                </c:pt>
                <c:pt idx="86">
                  <c:v>212.231205117684</c:v>
                </c:pt>
                <c:pt idx="87">
                  <c:v>215.19875077861948</c:v>
                </c:pt>
                <c:pt idx="88">
                  <c:v>218.15680930456793</c:v>
                </c:pt>
                <c:pt idx="89">
                  <c:v>221.13473067791554</c:v>
                </c:pt>
                <c:pt idx="90">
                  <c:v>224.13977871321896</c:v>
                </c:pt>
                <c:pt idx="91">
                  <c:v>227.16764573610561</c:v>
                </c:pt>
                <c:pt idx="92">
                  <c:v>230.21623561942394</c:v>
                </c:pt>
                <c:pt idx="93">
                  <c:v>233.26425058673482</c:v>
                </c:pt>
                <c:pt idx="94">
                  <c:v>236.29886507541579</c:v>
                </c:pt>
                <c:pt idx="95">
                  <c:v>239.32015519918539</c:v>
                </c:pt>
                <c:pt idx="96">
                  <c:v>242.33272795822728</c:v>
                </c:pt>
                <c:pt idx="97">
                  <c:v>245.34167027523637</c:v>
                </c:pt>
                <c:pt idx="98">
                  <c:v>248.36307054766064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4E-4363-A95C-19B1F329687A}"/>
            </c:ext>
          </c:extLst>
        </c:ser>
        <c:ser>
          <c:idx val="4"/>
          <c:order val="4"/>
          <c:tx>
            <c:v>Alt1a_85_MF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1.313135055729352</c:v>
                </c:pt>
                <c:pt idx="1">
                  <c:v>2.6481648620690499</c:v>
                </c:pt>
                <c:pt idx="2">
                  <c:v>4.076809317231576</c:v>
                </c:pt>
                <c:pt idx="3">
                  <c:v>5.5589585669825761</c:v>
                </c:pt>
                <c:pt idx="4">
                  <c:v>7.1041492379992759</c:v>
                </c:pt>
                <c:pt idx="5">
                  <c:v>8.6615231225109461</c:v>
                </c:pt>
                <c:pt idx="6">
                  <c:v>10.224385778471092</c:v>
                </c:pt>
                <c:pt idx="7">
                  <c:v>11.791224250496642</c:v>
                </c:pt>
                <c:pt idx="8">
                  <c:v>13.357383046450625</c:v>
                </c:pt>
                <c:pt idx="9">
                  <c:v>14.931682783197461</c:v>
                </c:pt>
                <c:pt idx="10">
                  <c:v>16.579967760885022</c:v>
                </c:pt>
                <c:pt idx="11">
                  <c:v>18.267601555313561</c:v>
                </c:pt>
                <c:pt idx="12">
                  <c:v>19.986549346825633</c:v>
                </c:pt>
                <c:pt idx="13">
                  <c:v>21.732779897891291</c:v>
                </c:pt>
                <c:pt idx="14">
                  <c:v>23.473792961020411</c:v>
                </c:pt>
                <c:pt idx="15">
                  <c:v>25.201231121171549</c:v>
                </c:pt>
                <c:pt idx="16">
                  <c:v>26.921141148259849</c:v>
                </c:pt>
                <c:pt idx="17">
                  <c:v>28.681301172473798</c:v>
                </c:pt>
                <c:pt idx="18">
                  <c:v>30.519619346109753</c:v>
                </c:pt>
                <c:pt idx="19">
                  <c:v>32.446642605034988</c:v>
                </c:pt>
                <c:pt idx="20">
                  <c:v>34.445478005049097</c:v>
                </c:pt>
                <c:pt idx="21">
                  <c:v>36.459202425471915</c:v>
                </c:pt>
                <c:pt idx="22">
                  <c:v>38.458548413840283</c:v>
                </c:pt>
                <c:pt idx="23">
                  <c:v>40.443286500357814</c:v>
                </c:pt>
                <c:pt idx="24">
                  <c:v>42.422249322538356</c:v>
                </c:pt>
                <c:pt idx="25">
                  <c:v>44.453618142579295</c:v>
                </c:pt>
                <c:pt idx="26">
                  <c:v>46.576603213269259</c:v>
                </c:pt>
                <c:pt idx="27">
                  <c:v>48.774851784480965</c:v>
                </c:pt>
                <c:pt idx="28">
                  <c:v>51.043427345924115</c:v>
                </c:pt>
                <c:pt idx="29">
                  <c:v>53.312002907367265</c:v>
                </c:pt>
                <c:pt idx="30">
                  <c:v>55.559345895175227</c:v>
                </c:pt>
                <c:pt idx="31">
                  <c:v>57.787112633494701</c:v>
                </c:pt>
                <c:pt idx="32">
                  <c:v>60.007247472301557</c:v>
                </c:pt>
                <c:pt idx="33">
                  <c:v>62.263530538720239</c:v>
                </c:pt>
                <c:pt idx="34">
                  <c:v>64.584824310125015</c:v>
                </c:pt>
                <c:pt idx="35">
                  <c:v>66.978947879460094</c:v>
                </c:pt>
                <c:pt idx="36">
                  <c:v>69.423154109238624</c:v>
                </c:pt>
                <c:pt idx="37">
                  <c:v>71.845660919221757</c:v>
                </c:pt>
                <c:pt idx="38">
                  <c:v>74.198178901406621</c:v>
                </c:pt>
                <c:pt idx="39">
                  <c:v>76.469315931758743</c:v>
                </c:pt>
                <c:pt idx="40">
                  <c:v>78.680492267360137</c:v>
                </c:pt>
                <c:pt idx="41">
                  <c:v>80.939304962028388</c:v>
                </c:pt>
                <c:pt idx="42">
                  <c:v>83.255039338391825</c:v>
                </c:pt>
                <c:pt idx="43">
                  <c:v>85.626234743323607</c:v>
                </c:pt>
                <c:pt idx="44">
                  <c:v>88.024202530595304</c:v>
                </c:pt>
                <c:pt idx="45">
                  <c:v>90.406657565227249</c:v>
                </c:pt>
                <c:pt idx="46">
                  <c:v>92.746131675313578</c:v>
                </c:pt>
                <c:pt idx="47">
                  <c:v>95.045224078229921</c:v>
                </c:pt>
                <c:pt idx="48">
                  <c:v>97.342429306067189</c:v>
                </c:pt>
                <c:pt idx="49">
                  <c:v>99.772894196173098</c:v>
                </c:pt>
                <c:pt idx="50">
                  <c:v>102.32505256538769</c:v>
                </c:pt>
                <c:pt idx="51">
                  <c:v>104.97805205905452</c:v>
                </c:pt>
                <c:pt idx="52">
                  <c:v>107.71656184514511</c:v>
                </c:pt>
                <c:pt idx="53">
                  <c:v>110.48487095319955</c:v>
                </c:pt>
                <c:pt idx="54">
                  <c:v>113.22413079168193</c:v>
                </c:pt>
                <c:pt idx="55">
                  <c:v>115.92887001545627</c:v>
                </c:pt>
                <c:pt idx="56">
                  <c:v>118.60781711676125</c:v>
                </c:pt>
                <c:pt idx="57">
                  <c:v>121.32482506175411</c:v>
                </c:pt>
                <c:pt idx="58">
                  <c:v>124.1072328728761</c:v>
                </c:pt>
                <c:pt idx="59">
                  <c:v>126.95079335456924</c:v>
                </c:pt>
                <c:pt idx="60">
                  <c:v>129.84806504895195</c:v>
                </c:pt>
                <c:pt idx="61">
                  <c:v>132.75856349270009</c:v>
                </c:pt>
                <c:pt idx="62">
                  <c:v>135.65387536567755</c:v>
                </c:pt>
                <c:pt idx="63">
                  <c:v>138.53285975028959</c:v>
                </c:pt>
                <c:pt idx="64">
                  <c:v>141.4007874098919</c:v>
                </c:pt>
                <c:pt idx="65">
                  <c:v>144.28327364139278</c:v>
                </c:pt>
                <c:pt idx="66">
                  <c:v>147.17584686543577</c:v>
                </c:pt>
                <c:pt idx="67">
                  <c:v>150.08338976622278</c:v>
                </c:pt>
                <c:pt idx="68">
                  <c:v>152.98871390362896</c:v>
                </c:pt>
                <c:pt idx="69">
                  <c:v>155.88091227956667</c:v>
                </c:pt>
                <c:pt idx="70">
                  <c:v>158.75793994581602</c:v>
                </c:pt>
                <c:pt idx="71">
                  <c:v>161.61975652207087</c:v>
                </c:pt>
                <c:pt idx="72">
                  <c:v>164.46846339977944</c:v>
                </c:pt>
                <c:pt idx="73">
                  <c:v>167.32971928898903</c:v>
                </c:pt>
                <c:pt idx="74">
                  <c:v>170.19384712355512</c:v>
                </c:pt>
                <c:pt idx="75">
                  <c:v>173.06533676015309</c:v>
                </c:pt>
                <c:pt idx="76">
                  <c:v>175.94542651086576</c:v>
                </c:pt>
                <c:pt idx="77">
                  <c:v>178.82340314841736</c:v>
                </c:pt>
                <c:pt idx="78">
                  <c:v>181.68618622501523</c:v>
                </c:pt>
                <c:pt idx="79">
                  <c:v>184.53193661920682</c:v>
                </c:pt>
                <c:pt idx="80">
                  <c:v>187.37096665144995</c:v>
                </c:pt>
                <c:pt idx="81">
                  <c:v>190.23741790228254</c:v>
                </c:pt>
                <c:pt idx="82">
                  <c:v>193.12926804660077</c:v>
                </c:pt>
                <c:pt idx="83">
                  <c:v>196.04500934167277</c:v>
                </c:pt>
                <c:pt idx="84">
                  <c:v>198.98735710540151</c:v>
                </c:pt>
                <c:pt idx="85">
                  <c:v>201.93517994436735</c:v>
                </c:pt>
                <c:pt idx="86">
                  <c:v>204.86693465205457</c:v>
                </c:pt>
                <c:pt idx="87">
                  <c:v>207.78488469200744</c:v>
                </c:pt>
                <c:pt idx="88">
                  <c:v>210.69386169464389</c:v>
                </c:pt>
                <c:pt idx="89">
                  <c:v>213.62325919913974</c:v>
                </c:pt>
                <c:pt idx="90">
                  <c:v>216.58031731829078</c:v>
                </c:pt>
                <c:pt idx="91">
                  <c:v>219.56080275247248</c:v>
                </c:pt>
                <c:pt idx="92">
                  <c:v>222.56271106416</c:v>
                </c:pt>
                <c:pt idx="93">
                  <c:v>225.56474477567639</c:v>
                </c:pt>
                <c:pt idx="94">
                  <c:v>228.55400616271413</c:v>
                </c:pt>
                <c:pt idx="95">
                  <c:v>231.53049228099309</c:v>
                </c:pt>
                <c:pt idx="96">
                  <c:v>234.49868328991707</c:v>
                </c:pt>
                <c:pt idx="97">
                  <c:v>237.46375362466028</c:v>
                </c:pt>
                <c:pt idx="98">
                  <c:v>240.44190171816274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34E-4363-A95C-19B1F329687A}"/>
            </c:ext>
          </c:extLst>
        </c:ser>
        <c:ser>
          <c:idx val="7"/>
          <c:order val="7"/>
          <c:tx>
            <c:v>Alt1a_85_LF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1.1944414793517883</c:v>
                </c:pt>
                <c:pt idx="1">
                  <c:v>2.4130403514100927</c:v>
                </c:pt>
                <c:pt idx="2">
                  <c:v>3.7281222885882954</c:v>
                </c:pt>
                <c:pt idx="3">
                  <c:v>5.0990643752703946</c:v>
                </c:pt>
                <c:pt idx="4">
                  <c:v>6.5346242663328784</c:v>
                </c:pt>
                <c:pt idx="5">
                  <c:v>7.9837735256422784</c:v>
                </c:pt>
                <c:pt idx="6">
                  <c:v>9.4398802178855306</c:v>
                </c:pt>
                <c:pt idx="7">
                  <c:v>10.901474095311007</c:v>
                </c:pt>
                <c:pt idx="8">
                  <c:v>12.363758226409175</c:v>
                </c:pt>
                <c:pt idx="9">
                  <c:v>13.835633562248315</c:v>
                </c:pt>
                <c:pt idx="10">
                  <c:v>15.383708169660098</c:v>
                </c:pt>
                <c:pt idx="11">
                  <c:v>16.97368137604116</c:v>
                </c:pt>
                <c:pt idx="12">
                  <c:v>18.597121177167061</c:v>
                </c:pt>
                <c:pt idx="13">
                  <c:v>20.249173577675908</c:v>
                </c:pt>
                <c:pt idx="14">
                  <c:v>21.89809962628787</c:v>
                </c:pt>
                <c:pt idx="15">
                  <c:v>23.535402644845192</c:v>
                </c:pt>
                <c:pt idx="16">
                  <c:v>25.166982083426973</c:v>
                </c:pt>
                <c:pt idx="17">
                  <c:v>26.840541642465062</c:v>
                </c:pt>
                <c:pt idx="18">
                  <c:v>28.593829581246506</c:v>
                </c:pt>
                <c:pt idx="19">
                  <c:v>30.437390614498117</c:v>
                </c:pt>
                <c:pt idx="20">
                  <c:v>32.354310993630619</c:v>
                </c:pt>
                <c:pt idx="21">
                  <c:v>34.287153404449356</c:v>
                </c:pt>
                <c:pt idx="22">
                  <c:v>36.206892493164759</c:v>
                </c:pt>
                <c:pt idx="23">
                  <c:v>38.113200268907697</c:v>
                </c:pt>
                <c:pt idx="24">
                  <c:v>40.014816596075754</c:v>
                </c:pt>
                <c:pt idx="25">
                  <c:v>41.970123489238823</c:v>
                </c:pt>
                <c:pt idx="26">
                  <c:v>44.018845472865479</c:v>
                </c:pt>
                <c:pt idx="27">
                  <c:v>46.144984892972211</c:v>
                </c:pt>
                <c:pt idx="28">
                  <c:v>48.343308194816956</c:v>
                </c:pt>
                <c:pt idx="29">
                  <c:v>50.541631496661701</c:v>
                </c:pt>
                <c:pt idx="30">
                  <c:v>52.716249434606276</c:v>
                </c:pt>
                <c:pt idx="31">
                  <c:v>54.861778092647945</c:v>
                </c:pt>
                <c:pt idx="32">
                  <c:v>56.982004152605128</c:v>
                </c:pt>
                <c:pt idx="33">
                  <c:v>59.115955392190635</c:v>
                </c:pt>
                <c:pt idx="34">
                  <c:v>61.294459985269171</c:v>
                </c:pt>
                <c:pt idx="35">
                  <c:v>63.532814773517387</c:v>
                </c:pt>
                <c:pt idx="36">
                  <c:v>65.817028883320987</c:v>
                </c:pt>
                <c:pt idx="37">
                  <c:v>68.080543661758298</c:v>
                </c:pt>
                <c:pt idx="38">
                  <c:v>70.277442031580264</c:v>
                </c:pt>
                <c:pt idx="39">
                  <c:v>72.398661960131477</c:v>
                </c:pt>
                <c:pt idx="40">
                  <c:v>74.466561868468972</c:v>
                </c:pt>
                <c:pt idx="41">
                  <c:v>76.58951421458579</c:v>
                </c:pt>
                <c:pt idx="42">
                  <c:v>78.777113474304841</c:v>
                </c:pt>
                <c:pt idx="43">
                  <c:v>81.027361092078067</c:v>
                </c:pt>
                <c:pt idx="44">
                  <c:v>83.31044011825405</c:v>
                </c:pt>
                <c:pt idx="45">
                  <c:v>85.582818660939182</c:v>
                </c:pt>
                <c:pt idx="46">
                  <c:v>87.815594760860463</c:v>
                </c:pt>
                <c:pt idx="47">
                  <c:v>90.011038499253758</c:v>
                </c:pt>
                <c:pt idx="48">
                  <c:v>92.207476674904143</c:v>
                </c:pt>
                <c:pt idx="49">
                  <c:v>94.540221666695786</c:v>
                </c:pt>
                <c:pt idx="50">
                  <c:v>96.998605388431301</c:v>
                </c:pt>
                <c:pt idx="51">
                  <c:v>99.560702239531963</c:v>
                </c:pt>
                <c:pt idx="52">
                  <c:v>102.21059327757115</c:v>
                </c:pt>
                <c:pt idx="53">
                  <c:v>104.89162536455572</c:v>
                </c:pt>
                <c:pt idx="54">
                  <c:v>107.54502778467246</c:v>
                </c:pt>
                <c:pt idx="55">
                  <c:v>110.16527223856457</c:v>
                </c:pt>
                <c:pt idx="56">
                  <c:v>112.76094803785762</c:v>
                </c:pt>
                <c:pt idx="57">
                  <c:v>115.39601032315137</c:v>
                </c:pt>
                <c:pt idx="58">
                  <c:v>118.09779459235777</c:v>
                </c:pt>
                <c:pt idx="59">
                  <c:v>120.86185467641164</c:v>
                </c:pt>
                <c:pt idx="60">
                  <c:v>123.68049982211305</c:v>
                </c:pt>
                <c:pt idx="61">
                  <c:v>126.51324995805099</c:v>
                </c:pt>
                <c:pt idx="62">
                  <c:v>129.33186415604254</c:v>
                </c:pt>
                <c:pt idx="63">
                  <c:v>132.13498687700667</c:v>
                </c:pt>
                <c:pt idx="64">
                  <c:v>134.92781846321847</c:v>
                </c:pt>
                <c:pt idx="65">
                  <c:v>137.7361189321561</c:v>
                </c:pt>
                <c:pt idx="66">
                  <c:v>140.55555557467639</c:v>
                </c:pt>
                <c:pt idx="67">
                  <c:v>143.39115145658593</c:v>
                </c:pt>
                <c:pt idx="68">
                  <c:v>146.22585176212226</c:v>
                </c:pt>
                <c:pt idx="69">
                  <c:v>149.04850877001255</c:v>
                </c:pt>
                <c:pt idx="70">
                  <c:v>151.85698555330129</c:v>
                </c:pt>
                <c:pt idx="71">
                  <c:v>154.65121214250604</c:v>
                </c:pt>
                <c:pt idx="72">
                  <c:v>157.43320947907512</c:v>
                </c:pt>
                <c:pt idx="73">
                  <c:v>160.22870695878598</c:v>
                </c:pt>
                <c:pt idx="74">
                  <c:v>163.02823818731531</c:v>
                </c:pt>
                <c:pt idx="75">
                  <c:v>165.83621371243819</c:v>
                </c:pt>
                <c:pt idx="76">
                  <c:v>168.65373216286667</c:v>
                </c:pt>
                <c:pt idx="77">
                  <c:v>171.46982005505151</c:v>
                </c:pt>
                <c:pt idx="78">
                  <c:v>174.27138195575904</c:v>
                </c:pt>
                <c:pt idx="79">
                  <c:v>177.05657557727284</c:v>
                </c:pt>
                <c:pt idx="80">
                  <c:v>179.83559050486622</c:v>
                </c:pt>
                <c:pt idx="81">
                  <c:v>182.64257028059757</c:v>
                </c:pt>
                <c:pt idx="82">
                  <c:v>185.4757116531693</c:v>
                </c:pt>
                <c:pt idx="83">
                  <c:v>188.33374392984098</c:v>
                </c:pt>
                <c:pt idx="84">
                  <c:v>191.21945934919776</c:v>
                </c:pt>
                <c:pt idx="85">
                  <c:v>194.11156195301845</c:v>
                </c:pt>
                <c:pt idx="86">
                  <c:v>196.9882359255644</c:v>
                </c:pt>
                <c:pt idx="87">
                  <c:v>199.85155989919323</c:v>
                </c:pt>
                <c:pt idx="88">
                  <c:v>202.70647473765908</c:v>
                </c:pt>
                <c:pt idx="89">
                  <c:v>205.58241974393403</c:v>
                </c:pt>
                <c:pt idx="90">
                  <c:v>208.48660692057541</c:v>
                </c:pt>
                <c:pt idx="91">
                  <c:v>211.4148827609142</c:v>
                </c:pt>
                <c:pt idx="92">
                  <c:v>214.36534207732683</c:v>
                </c:pt>
                <c:pt idx="93">
                  <c:v>217.31668620595792</c:v>
                </c:pt>
                <c:pt idx="94">
                  <c:v>220.25593862569721</c:v>
                </c:pt>
                <c:pt idx="95">
                  <c:v>223.18300968024147</c:v>
                </c:pt>
                <c:pt idx="96">
                  <c:v>226.10224116983355</c:v>
                </c:pt>
                <c:pt idx="97">
                  <c:v>229.01890224754965</c:v>
                </c:pt>
                <c:pt idx="98">
                  <c:v>231.94931200636694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34E-4363-A95C-19B1F329687A}"/>
            </c:ext>
          </c:extLst>
        </c:ser>
        <c:ser>
          <c:idx val="10"/>
          <c:order val="10"/>
          <c:tx>
            <c:v>Alt1a_85_H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1.5956889750158458</c:v>
                </c:pt>
                <c:pt idx="1">
                  <c:v>3.2070385822926815</c:v>
                </c:pt>
                <c:pt idx="2">
                  <c:v>4.9041138873205146</c:v>
                </c:pt>
                <c:pt idx="3">
                  <c:v>6.6482856120828293</c:v>
                </c:pt>
                <c:pt idx="4">
                  <c:v>8.4508782273486052</c:v>
                </c:pt>
                <c:pt idx="5">
                  <c:v>10.261582380325509</c:v>
                </c:pt>
                <c:pt idx="6">
                  <c:v>12.073419712860504</c:v>
                </c:pt>
                <c:pt idx="7">
                  <c:v>13.884721454905305</c:v>
                </c:pt>
                <c:pt idx="8">
                  <c:v>15.691486725278558</c:v>
                </c:pt>
                <c:pt idx="9">
                  <c:v>17.502485803069902</c:v>
                </c:pt>
                <c:pt idx="10">
                  <c:v>19.381759797478022</c:v>
                </c:pt>
                <c:pt idx="11">
                  <c:v>21.293981258727463</c:v>
                </c:pt>
                <c:pt idx="12">
                  <c:v>23.232123850864799</c:v>
                </c:pt>
                <c:pt idx="13">
                  <c:v>25.19415307706695</c:v>
                </c:pt>
                <c:pt idx="14">
                  <c:v>27.146281525783149</c:v>
                </c:pt>
                <c:pt idx="15">
                  <c:v>29.080789675913461</c:v>
                </c:pt>
                <c:pt idx="16">
                  <c:v>31.002952830165693</c:v>
                </c:pt>
                <c:pt idx="17">
                  <c:v>32.960959366877006</c:v>
                </c:pt>
                <c:pt idx="18">
                  <c:v>34.993149183845233</c:v>
                </c:pt>
                <c:pt idx="19">
                  <c:v>37.109981215482861</c:v>
                </c:pt>
                <c:pt idx="20">
                  <c:v>39.294635799080126</c:v>
                </c:pt>
                <c:pt idx="21">
                  <c:v>41.491485340402356</c:v>
                </c:pt>
                <c:pt idx="22">
                  <c:v>43.670693140504945</c:v>
                </c:pt>
                <c:pt idx="23">
                  <c:v>45.832256699981954</c:v>
                </c:pt>
                <c:pt idx="24">
                  <c:v>47.985242766073689</c:v>
                </c:pt>
                <c:pt idx="25">
                  <c:v>50.187414147909749</c:v>
                </c:pt>
                <c:pt idx="26">
                  <c:v>52.476818181550122</c:v>
                </c:pt>
                <c:pt idx="27">
                  <c:v>54.836224723054386</c:v>
                </c:pt>
                <c:pt idx="28">
                  <c:v>57.258284567446189</c:v>
                </c:pt>
                <c:pt idx="29">
                  <c:v>59.680344411837993</c:v>
                </c:pt>
                <c:pt idx="30">
                  <c:v>62.078356764164042</c:v>
                </c:pt>
                <c:pt idx="31">
                  <c:v>64.458830995054811</c:v>
                </c:pt>
                <c:pt idx="32">
                  <c:v>66.838369548837136</c:v>
                </c:pt>
                <c:pt idx="33">
                  <c:v>69.262834253498397</c:v>
                </c:pt>
                <c:pt idx="34">
                  <c:v>71.759364005337574</c:v>
                </c:pt>
                <c:pt idx="35">
                  <c:v>74.331231303812316</c:v>
                </c:pt>
                <c:pt idx="36">
                  <c:v>76.950568353929768</c:v>
                </c:pt>
                <c:pt idx="37">
                  <c:v>79.543424501985697</c:v>
                </c:pt>
                <c:pt idx="38">
                  <c:v>82.061006890973417</c:v>
                </c:pt>
                <c:pt idx="39">
                  <c:v>84.490330941019906</c:v>
                </c:pt>
                <c:pt idx="40">
                  <c:v>86.85218890406648</c:v>
                </c:pt>
                <c:pt idx="41">
                  <c:v>89.253493038541706</c:v>
                </c:pt>
                <c:pt idx="42">
                  <c:v>91.703280418237725</c:v>
                </c:pt>
                <c:pt idx="43">
                  <c:v>94.200721498575732</c:v>
                </c:pt>
                <c:pt idx="44">
                  <c:v>96.718387504258587</c:v>
                </c:pt>
                <c:pt idx="45">
                  <c:v>99.215342570035105</c:v>
                </c:pt>
                <c:pt idx="46">
                  <c:v>101.66564372540437</c:v>
                </c:pt>
                <c:pt idx="47">
                  <c:v>104.0722334308841</c:v>
                </c:pt>
                <c:pt idx="48">
                  <c:v>106.47378441064821</c:v>
                </c:pt>
                <c:pt idx="49">
                  <c:v>109.00528165942072</c:v>
                </c:pt>
                <c:pt idx="50">
                  <c:v>111.65424770899587</c:v>
                </c:pt>
                <c:pt idx="51">
                  <c:v>114.40096537522534</c:v>
                </c:pt>
                <c:pt idx="52">
                  <c:v>117.23074313041772</c:v>
                </c:pt>
                <c:pt idx="53">
                  <c:v>120.08883496836326</c:v>
                </c:pt>
                <c:pt idx="54">
                  <c:v>122.91628995515568</c:v>
                </c:pt>
                <c:pt idx="55">
                  <c:v>125.7076663028941</c:v>
                </c:pt>
                <c:pt idx="56">
                  <c:v>128.47182058877112</c:v>
                </c:pt>
                <c:pt idx="57">
                  <c:v>131.27249225394345</c:v>
                </c:pt>
                <c:pt idx="58">
                  <c:v>134.13703693254871</c:v>
                </c:pt>
                <c:pt idx="59">
                  <c:v>137.06143011120116</c:v>
                </c:pt>
                <c:pt idx="60">
                  <c:v>140.03850684961071</c:v>
                </c:pt>
                <c:pt idx="61">
                  <c:v>143.02780069473991</c:v>
                </c:pt>
                <c:pt idx="62">
                  <c:v>146.00074413354247</c:v>
                </c:pt>
                <c:pt idx="63">
                  <c:v>148.95643496257827</c:v>
                </c:pt>
                <c:pt idx="64">
                  <c:v>151.90023299721943</c:v>
                </c:pt>
                <c:pt idx="65">
                  <c:v>154.85761962565633</c:v>
                </c:pt>
                <c:pt idx="66">
                  <c:v>157.82399362839698</c:v>
                </c:pt>
                <c:pt idx="67">
                  <c:v>160.80410451646097</c:v>
                </c:pt>
                <c:pt idx="68">
                  <c:v>163.78063378129002</c:v>
                </c:pt>
                <c:pt idx="69">
                  <c:v>166.74292235248845</c:v>
                </c:pt>
                <c:pt idx="70">
                  <c:v>169.68902049397357</c:v>
                </c:pt>
                <c:pt idx="71">
                  <c:v>172.61891817466946</c:v>
                </c:pt>
                <c:pt idx="72">
                  <c:v>175.53479863440819</c:v>
                </c:pt>
                <c:pt idx="73">
                  <c:v>178.46224833590438</c:v>
                </c:pt>
                <c:pt idx="74">
                  <c:v>181.39137484784908</c:v>
                </c:pt>
                <c:pt idx="75">
                  <c:v>184.32674816218594</c:v>
                </c:pt>
                <c:pt idx="76">
                  <c:v>187.26974764416744</c:v>
                </c:pt>
                <c:pt idx="77">
                  <c:v>190.20992214229523</c:v>
                </c:pt>
                <c:pt idx="78">
                  <c:v>193.1342041183369</c:v>
                </c:pt>
                <c:pt idx="79">
                  <c:v>196.04075607471435</c:v>
                </c:pt>
                <c:pt idx="80">
                  <c:v>198.94001296891665</c:v>
                </c:pt>
                <c:pt idx="81">
                  <c:v>201.86611220170738</c:v>
                </c:pt>
                <c:pt idx="82">
                  <c:v>204.81680805193147</c:v>
                </c:pt>
                <c:pt idx="83">
                  <c:v>207.79035269809501</c:v>
                </c:pt>
                <c:pt idx="84">
                  <c:v>210.78938461388444</c:v>
                </c:pt>
                <c:pt idx="85">
                  <c:v>213.7929386736869</c:v>
                </c:pt>
                <c:pt idx="86">
                  <c:v>216.77974627436458</c:v>
                </c:pt>
                <c:pt idx="87">
                  <c:v>219.75225591186955</c:v>
                </c:pt>
                <c:pt idx="88">
                  <c:v>222.7151890444203</c:v>
                </c:pt>
                <c:pt idx="89">
                  <c:v>225.69789325170314</c:v>
                </c:pt>
                <c:pt idx="90">
                  <c:v>228.70763685912843</c:v>
                </c:pt>
                <c:pt idx="91">
                  <c:v>231.74010705154413</c:v>
                </c:pt>
                <c:pt idx="92">
                  <c:v>234.79320190350472</c:v>
                </c:pt>
                <c:pt idx="93">
                  <c:v>237.84562569355603</c:v>
                </c:pt>
                <c:pt idx="94">
                  <c:v>240.88456108067584</c:v>
                </c:pt>
                <c:pt idx="95">
                  <c:v>243.91009248134787</c:v>
                </c:pt>
                <c:pt idx="96">
                  <c:v>246.92683935600186</c:v>
                </c:pt>
                <c:pt idx="97">
                  <c:v>249.93988238318744</c:v>
                </c:pt>
                <c:pt idx="98">
                  <c:v>252.96530218627217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34E-4363-A95C-19B1F329687A}"/>
            </c:ext>
          </c:extLst>
        </c:ser>
        <c:ser>
          <c:idx val="13"/>
          <c:order val="13"/>
          <c:tx>
            <c:v>Alt1a_85_M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1.4581702462011683</c:v>
                </c:pt>
                <c:pt idx="1">
                  <c:v>2.9348586876181697</c:v>
                </c:pt>
                <c:pt idx="2">
                  <c:v>4.5008997323569062</c:v>
                </c:pt>
                <c:pt idx="3">
                  <c:v>6.1169842070737959</c:v>
                </c:pt>
                <c:pt idx="4">
                  <c:v>7.7935124664418538</c:v>
                </c:pt>
                <c:pt idx="5">
                  <c:v>9.4799379642787045</c:v>
                </c:pt>
                <c:pt idx="6">
                  <c:v>11.169346094312225</c:v>
                </c:pt>
                <c:pt idx="7">
                  <c:v>12.860131898110811</c:v>
                </c:pt>
                <c:pt idx="8">
                  <c:v>14.548086349273975</c:v>
                </c:pt>
                <c:pt idx="9">
                  <c:v>16.242054653879318</c:v>
                </c:pt>
                <c:pt idx="10">
                  <c:v>18.006989219360307</c:v>
                </c:pt>
                <c:pt idx="11">
                  <c:v>19.807932536639903</c:v>
                </c:pt>
                <c:pt idx="12">
                  <c:v>21.637371950793433</c:v>
                </c:pt>
                <c:pt idx="13">
                  <c:v>23.492265342224325</c:v>
                </c:pt>
                <c:pt idx="14">
                  <c:v>25.339482440151851</c:v>
                </c:pt>
                <c:pt idx="15">
                  <c:v>27.171070902034931</c:v>
                </c:pt>
                <c:pt idx="16">
                  <c:v>28.992761164802008</c:v>
                </c:pt>
                <c:pt idx="17">
                  <c:v>30.85242182344653</c:v>
                </c:pt>
                <c:pt idx="18">
                  <c:v>32.788168057387182</c:v>
                </c:pt>
                <c:pt idx="19">
                  <c:v>34.810510028588091</c:v>
                </c:pt>
                <c:pt idx="20">
                  <c:v>36.902584558723326</c:v>
                </c:pt>
                <c:pt idx="21">
                  <c:v>39.008110399082938</c:v>
                </c:pt>
                <c:pt idx="22">
                  <c:v>41.097532550341995</c:v>
                </c:pt>
                <c:pt idx="23">
                  <c:v>43.170729350211502</c:v>
                </c:pt>
                <c:pt idx="24">
                  <c:v>45.23665431735234</c:v>
                </c:pt>
                <c:pt idx="25">
                  <c:v>47.353295758978632</c:v>
                </c:pt>
                <c:pt idx="26">
                  <c:v>49.559296786051291</c:v>
                </c:pt>
                <c:pt idx="27">
                  <c:v>51.837850274034857</c:v>
                </c:pt>
                <c:pt idx="28">
                  <c:v>54.181819572815556</c:v>
                </c:pt>
                <c:pt idx="29">
                  <c:v>56.525788871596262</c:v>
                </c:pt>
                <c:pt idx="30">
                  <c:v>58.844423325973914</c:v>
                </c:pt>
                <c:pt idx="31">
                  <c:v>61.138201146006082</c:v>
                </c:pt>
                <c:pt idx="32">
                  <c:v>63.416919030381429</c:v>
                </c:pt>
                <c:pt idx="33">
                  <c:v>65.722614588396752</c:v>
                </c:pt>
                <c:pt idx="34">
                  <c:v>68.084237624165709</c:v>
                </c:pt>
                <c:pt idx="35">
                  <c:v>70.511416902656208</c:v>
                </c:pt>
                <c:pt idx="36">
                  <c:v>72.983650958620061</c:v>
                </c:pt>
                <c:pt idx="37">
                  <c:v>75.431172681826212</c:v>
                </c:pt>
                <c:pt idx="38">
                  <c:v>77.806926116530676</c:v>
                </c:pt>
                <c:pt idx="39">
                  <c:v>80.09989218748872</c:v>
                </c:pt>
                <c:pt idx="40">
                  <c:v>82.331635458004712</c:v>
                </c:pt>
                <c:pt idx="41">
                  <c:v>84.609750211694248</c:v>
                </c:pt>
                <c:pt idx="42">
                  <c:v>86.943534970742448</c:v>
                </c:pt>
                <c:pt idx="43">
                  <c:v>89.331643568335238</c:v>
                </c:pt>
                <c:pt idx="44">
                  <c:v>91.745571331756878</c:v>
                </c:pt>
                <c:pt idx="45">
                  <c:v>94.143212665794266</c:v>
                </c:pt>
                <c:pt idx="46">
                  <c:v>96.497286910333173</c:v>
                </c:pt>
                <c:pt idx="47">
                  <c:v>98.810418941437035</c:v>
                </c:pt>
                <c:pt idx="48">
                  <c:v>101.12112213397825</c:v>
                </c:pt>
                <c:pt idx="49">
                  <c:v>103.5645296371557</c:v>
                </c:pt>
                <c:pt idx="50">
                  <c:v>106.12898398390615</c:v>
                </c:pt>
                <c:pt idx="51">
                  <c:v>108.79378962471597</c:v>
                </c:pt>
                <c:pt idx="52">
                  <c:v>111.54369732758838</c:v>
                </c:pt>
                <c:pt idx="53">
                  <c:v>114.32310057544068</c:v>
                </c:pt>
                <c:pt idx="54">
                  <c:v>117.07312263040683</c:v>
                </c:pt>
                <c:pt idx="55">
                  <c:v>119.78827991209673</c:v>
                </c:pt>
                <c:pt idx="56">
                  <c:v>122.47730679996572</c:v>
                </c:pt>
                <c:pt idx="57">
                  <c:v>125.20404405020943</c:v>
                </c:pt>
                <c:pt idx="58">
                  <c:v>127.99584463861387</c:v>
                </c:pt>
                <c:pt idx="59">
                  <c:v>130.84850206012331</c:v>
                </c:pt>
                <c:pt idx="60">
                  <c:v>133.75462165417312</c:v>
                </c:pt>
                <c:pt idx="61">
                  <c:v>136.67374014822923</c:v>
                </c:pt>
                <c:pt idx="62">
                  <c:v>139.57744813952635</c:v>
                </c:pt>
                <c:pt idx="63">
                  <c:v>142.46464494052705</c:v>
                </c:pt>
                <c:pt idx="64">
                  <c:v>145.34062441901065</c:v>
                </c:pt>
                <c:pt idx="65">
                  <c:v>148.23100331528065</c:v>
                </c:pt>
                <c:pt idx="66">
                  <c:v>151.13131072013044</c:v>
                </c:pt>
                <c:pt idx="67">
                  <c:v>154.04642916520706</c:v>
                </c:pt>
                <c:pt idx="68">
                  <c:v>156.95916926051927</c:v>
                </c:pt>
                <c:pt idx="69">
                  <c:v>159.85865400687371</c:v>
                </c:pt>
                <c:pt idx="70">
                  <c:v>162.74285328778342</c:v>
                </c:pt>
                <c:pt idx="71">
                  <c:v>165.61173344362496</c:v>
                </c:pt>
                <c:pt idx="72">
                  <c:v>168.46740689614495</c:v>
                </c:pt>
                <c:pt idx="73">
                  <c:v>171.33552875042088</c:v>
                </c:pt>
                <c:pt idx="74">
                  <c:v>174.2064049626419</c:v>
                </c:pt>
                <c:pt idx="75">
                  <c:v>177.0845352015167</c:v>
                </c:pt>
                <c:pt idx="76">
                  <c:v>179.97117282932072</c:v>
                </c:pt>
                <c:pt idx="77">
                  <c:v>182.85563062022231</c:v>
                </c:pt>
                <c:pt idx="78">
                  <c:v>185.72483009320626</c:v>
                </c:pt>
                <c:pt idx="79">
                  <c:v>188.57693341857075</c:v>
                </c:pt>
                <c:pt idx="80">
                  <c:v>191.42226509556596</c:v>
                </c:pt>
                <c:pt idx="81">
                  <c:v>194.29496720478986</c:v>
                </c:pt>
                <c:pt idx="82">
                  <c:v>197.19299747319553</c:v>
                </c:pt>
                <c:pt idx="83">
                  <c:v>200.11482778419125</c:v>
                </c:pt>
                <c:pt idx="84">
                  <c:v>203.06316776791363</c:v>
                </c:pt>
                <c:pt idx="85">
                  <c:v>206.01690332610451</c:v>
                </c:pt>
                <c:pt idx="86">
                  <c:v>208.95451747414538</c:v>
                </c:pt>
                <c:pt idx="87">
                  <c:v>211.87829160534892</c:v>
                </c:pt>
                <c:pt idx="88">
                  <c:v>214.79304761189664</c:v>
                </c:pt>
                <c:pt idx="89">
                  <c:v>217.72817551005929</c:v>
                </c:pt>
                <c:pt idx="90">
                  <c:v>220.69091790415536</c:v>
                </c:pt>
                <c:pt idx="91">
                  <c:v>223.67703487062042</c:v>
                </c:pt>
                <c:pt idx="92">
                  <c:v>226.68451337093313</c:v>
                </c:pt>
                <c:pt idx="93">
                  <c:v>229.6920564979003</c:v>
                </c:pt>
                <c:pt idx="94">
                  <c:v>232.68677500426639</c:v>
                </c:pt>
                <c:pt idx="95">
                  <c:v>235.66867395399197</c:v>
                </c:pt>
                <c:pt idx="96">
                  <c:v>238.64224697812253</c:v>
                </c:pt>
                <c:pt idx="97">
                  <c:v>241.61265926124165</c:v>
                </c:pt>
                <c:pt idx="98">
                  <c:v>244.59609859168154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34E-4363-A95C-19B1F329687A}"/>
            </c:ext>
          </c:extLst>
        </c:ser>
        <c:ser>
          <c:idx val="16"/>
          <c:order val="16"/>
          <c:tx>
            <c:v>Alt1a_85_L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1.3036726998073875</c:v>
                </c:pt>
                <c:pt idx="1">
                  <c:v>2.6290445844929389</c:v>
                </c:pt>
                <c:pt idx="2">
                  <c:v>4.0477988032290622</c:v>
                </c:pt>
                <c:pt idx="3">
                  <c:v>5.5198561694469763</c:v>
                </c:pt>
                <c:pt idx="4">
                  <c:v>7.0546062786143802</c:v>
                </c:pt>
                <c:pt idx="5">
                  <c:v>8.6012521779262769</c:v>
                </c:pt>
                <c:pt idx="6">
                  <c:v>10.152991682047185</c:v>
                </c:pt>
                <c:pt idx="7">
                  <c:v>11.708285619551589</c:v>
                </c:pt>
                <c:pt idx="8">
                  <c:v>13.262669218300617</c:v>
                </c:pt>
                <c:pt idx="9">
                  <c:v>14.825062011826583</c:v>
                </c:pt>
                <c:pt idx="10">
                  <c:v>16.461413983532829</c:v>
                </c:pt>
                <c:pt idx="11">
                  <c:v>18.137189787601464</c:v>
                </c:pt>
                <c:pt idx="12">
                  <c:v>19.844339268536618</c:v>
                </c:pt>
                <c:pt idx="13">
                  <c:v>21.578734219145762</c:v>
                </c:pt>
                <c:pt idx="14">
                  <c:v>23.308164031236995</c:v>
                </c:pt>
                <c:pt idx="15">
                  <c:v>25.024375905487211</c:v>
                </c:pt>
                <c:pt idx="16">
                  <c:v>26.73310109807759</c:v>
                </c:pt>
                <c:pt idx="17">
                  <c:v>28.482109117139906</c:v>
                </c:pt>
                <c:pt idx="18">
                  <c:v>30.309268584754566</c:v>
                </c:pt>
                <c:pt idx="19">
                  <c:v>32.225137854255976</c:v>
                </c:pt>
                <c:pt idx="20">
                  <c:v>34.212850350501363</c:v>
                </c:pt>
                <c:pt idx="21">
                  <c:v>36.215411304356259</c:v>
                </c:pt>
                <c:pt idx="22">
                  <c:v>38.203580902888831</c:v>
                </c:pt>
                <c:pt idx="23">
                  <c:v>40.177110016820073</c:v>
                </c:pt>
                <c:pt idx="24">
                  <c:v>42.144827810862218</c:v>
                </c:pt>
                <c:pt idx="25">
                  <c:v>44.16497267255216</c:v>
                </c:pt>
                <c:pt idx="26">
                  <c:v>46.276845697737642</c:v>
                </c:pt>
                <c:pt idx="27">
                  <c:v>48.464108268386163</c:v>
                </c:pt>
                <c:pt idx="28">
                  <c:v>50.7198664241469</c:v>
                </c:pt>
                <c:pt idx="29">
                  <c:v>52.975624579907638</c:v>
                </c:pt>
                <c:pt idx="30">
                  <c:v>55.204580677311178</c:v>
                </c:pt>
                <c:pt idx="31">
                  <c:v>57.400436094730495</c:v>
                </c:pt>
                <c:pt idx="32">
                  <c:v>59.565335992488315</c:v>
                </c:pt>
                <c:pt idx="33">
                  <c:v>61.736979345132198</c:v>
                </c:pt>
                <c:pt idx="34">
                  <c:v>63.946278100414375</c:v>
                </c:pt>
                <c:pt idx="35">
                  <c:v>66.209916890199679</c:v>
                </c:pt>
                <c:pt idx="36">
                  <c:v>68.515601663341499</c:v>
                </c:pt>
                <c:pt idx="37">
                  <c:v>70.798311797494932</c:v>
                </c:pt>
                <c:pt idx="38">
                  <c:v>73.013060913707591</c:v>
                </c:pt>
                <c:pt idx="39">
                  <c:v>75.151070892375614</c:v>
                </c:pt>
                <c:pt idx="40">
                  <c:v>77.234808279494828</c:v>
                </c:pt>
                <c:pt idx="41">
                  <c:v>79.372643448752655</c:v>
                </c:pt>
                <c:pt idx="42">
                  <c:v>81.574181001836877</c:v>
                </c:pt>
                <c:pt idx="43">
                  <c:v>83.837507193310159</c:v>
                </c:pt>
                <c:pt idx="44">
                  <c:v>86.132943428733697</c:v>
                </c:pt>
                <c:pt idx="45">
                  <c:v>88.417092107065059</c:v>
                </c:pt>
                <c:pt idx="46">
                  <c:v>90.661191727424736</c:v>
                </c:pt>
                <c:pt idx="47">
                  <c:v>92.867530519343262</c:v>
                </c:pt>
                <c:pt idx="48">
                  <c:v>95.074446297794168</c:v>
                </c:pt>
                <c:pt idx="49">
                  <c:v>97.417243489040473</c:v>
                </c:pt>
                <c:pt idx="50">
                  <c:v>99.885180878776026</c:v>
                </c:pt>
                <c:pt idx="51">
                  <c:v>102.45645433221647</c:v>
                </c:pt>
                <c:pt idx="52">
                  <c:v>105.11520124777459</c:v>
                </c:pt>
                <c:pt idx="53">
                  <c:v>107.80484488864934</c:v>
                </c:pt>
                <c:pt idx="54">
                  <c:v>110.46659021765035</c:v>
                </c:pt>
                <c:pt idx="55">
                  <c:v>113.09489713337342</c:v>
                </c:pt>
                <c:pt idx="56">
                  <c:v>115.69835668036575</c:v>
                </c:pt>
                <c:pt idx="57">
                  <c:v>118.34091380532054</c:v>
                </c:pt>
                <c:pt idx="58">
                  <c:v>121.04991250051137</c:v>
                </c:pt>
                <c:pt idx="59">
                  <c:v>123.82093735353051</c:v>
                </c:pt>
                <c:pt idx="60">
                  <c:v>126.64633291434639</c:v>
                </c:pt>
                <c:pt idx="61">
                  <c:v>129.48563518130376</c:v>
                </c:pt>
                <c:pt idx="62">
                  <c:v>132.31060663359688</c:v>
                </c:pt>
                <c:pt idx="63">
                  <c:v>135.11992257774492</c:v>
                </c:pt>
                <c:pt idx="64">
                  <c:v>137.91880116505084</c:v>
                </c:pt>
                <c:pt idx="65">
                  <c:v>140.73300469657758</c:v>
                </c:pt>
                <c:pt idx="66">
                  <c:v>143.55820233271828</c:v>
                </c:pt>
                <c:pt idx="67">
                  <c:v>146.39941766822744</c:v>
                </c:pt>
                <c:pt idx="68">
                  <c:v>149.23959666517945</c:v>
                </c:pt>
                <c:pt idx="69">
                  <c:v>152.06761479640426</c:v>
                </c:pt>
                <c:pt idx="70">
                  <c:v>154.88134690378317</c:v>
                </c:pt>
                <c:pt idx="71">
                  <c:v>157.68072910177096</c:v>
                </c:pt>
                <c:pt idx="72">
                  <c:v>160.46779161644824</c:v>
                </c:pt>
                <c:pt idx="73">
                  <c:v>163.26826187410563</c:v>
                </c:pt>
                <c:pt idx="74">
                  <c:v>166.07266269557562</c:v>
                </c:pt>
                <c:pt idx="75">
                  <c:v>168.88541252157728</c:v>
                </c:pt>
                <c:pt idx="76">
                  <c:v>171.70762202375317</c:v>
                </c:pt>
                <c:pt idx="77">
                  <c:v>174.52833683077904</c:v>
                </c:pt>
                <c:pt idx="78">
                  <c:v>177.33446374992545</c:v>
                </c:pt>
                <c:pt idx="79">
                  <c:v>180.12416252245097</c:v>
                </c:pt>
                <c:pt idx="80">
                  <c:v>182.90763205073137</c:v>
                </c:pt>
                <c:pt idx="81">
                  <c:v>185.71901690440862</c:v>
                </c:pt>
                <c:pt idx="82">
                  <c:v>188.55650050116756</c:v>
                </c:pt>
                <c:pt idx="83">
                  <c:v>191.41879885627489</c:v>
                </c:pt>
                <c:pt idx="84">
                  <c:v>194.30870112672903</c:v>
                </c:pt>
                <c:pt idx="85">
                  <c:v>197.20492412236214</c:v>
                </c:pt>
                <c:pt idx="86">
                  <c:v>200.08567111556036</c:v>
                </c:pt>
                <c:pt idx="87">
                  <c:v>202.95303358967314</c:v>
                </c:pt>
                <c:pt idx="88">
                  <c:v>205.81194619509245</c:v>
                </c:pt>
                <c:pt idx="89">
                  <c:v>208.69184628410281</c:v>
                </c:pt>
                <c:pt idx="90">
                  <c:v>211.59994824027422</c:v>
                </c:pt>
                <c:pt idx="91">
                  <c:v>214.53209433583388</c:v>
                </c:pt>
                <c:pt idx="92">
                  <c:v>217.48637421459901</c:v>
                </c:pt>
                <c:pt idx="93">
                  <c:v>220.44148992393193</c:v>
                </c:pt>
                <c:pt idx="94">
                  <c:v>223.38447120940438</c:v>
                </c:pt>
                <c:pt idx="95">
                  <c:v>226.31523422904957</c:v>
                </c:pt>
                <c:pt idx="96">
                  <c:v>229.23813049008101</c:v>
                </c:pt>
                <c:pt idx="97">
                  <c:v>232.15842319323298</c:v>
                </c:pt>
                <c:pt idx="98">
                  <c:v>235.09242451623325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34E-4363-A95C-19B1F329687A}"/>
            </c:ext>
          </c:extLst>
        </c:ser>
        <c:ser>
          <c:idx val="19"/>
          <c:order val="19"/>
          <c:tx>
            <c:v>Alt1a_85_HP</c:v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1.676807344497923</c:v>
                </c:pt>
                <c:pt idx="1">
                  <c:v>3.3673240589465072</c:v>
                </c:pt>
                <c:pt idx="2">
                  <c:v>5.1410873402985464</c:v>
                </c:pt>
                <c:pt idx="3">
                  <c:v>6.9599498472699306</c:v>
                </c:pt>
                <c:pt idx="4">
                  <c:v>8.8357527606523831</c:v>
                </c:pt>
                <c:pt idx="5">
                  <c:v>10.718371338008211</c:v>
                </c:pt>
                <c:pt idx="6">
                  <c:v>12.600695047808173</c:v>
                </c:pt>
                <c:pt idx="7">
                  <c:v>14.481000728181021</c:v>
                </c:pt>
                <c:pt idx="8">
                  <c:v>16.355539531365608</c:v>
                </c:pt>
                <c:pt idx="9">
                  <c:v>18.233095979099584</c:v>
                </c:pt>
                <c:pt idx="10">
                  <c:v>20.177242233198871</c:v>
                </c:pt>
                <c:pt idx="11">
                  <c:v>22.152407061237621</c:v>
                </c:pt>
                <c:pt idx="12">
                  <c:v>24.15186907389354</c:v>
                </c:pt>
                <c:pt idx="13">
                  <c:v>26.17415752785428</c:v>
                </c:pt>
                <c:pt idx="14">
                  <c:v>28.185110467239706</c:v>
                </c:pt>
                <c:pt idx="15">
                  <c:v>30.177204841429532</c:v>
                </c:pt>
                <c:pt idx="16">
                  <c:v>32.155714271855572</c:v>
                </c:pt>
                <c:pt idx="17">
                  <c:v>34.168811264280457</c:v>
                </c:pt>
                <c:pt idx="18">
                  <c:v>36.254888736405555</c:v>
                </c:pt>
                <c:pt idx="19">
                  <c:v>38.42438590016215</c:v>
                </c:pt>
                <c:pt idx="20">
                  <c:v>40.66052452110938</c:v>
                </c:pt>
                <c:pt idx="21">
                  <c:v>42.908049050960528</c:v>
                </c:pt>
                <c:pt idx="22">
                  <c:v>45.136956597984415</c:v>
                </c:pt>
                <c:pt idx="23">
                  <c:v>47.347305833052907</c:v>
                </c:pt>
                <c:pt idx="24">
                  <c:v>49.548233672312172</c:v>
                </c:pt>
                <c:pt idx="25">
                  <c:v>51.79738976830938</c:v>
                </c:pt>
                <c:pt idx="26">
                  <c:v>54.132495045941795</c:v>
                </c:pt>
                <c:pt idx="27">
                  <c:v>56.53603093806467</c:v>
                </c:pt>
                <c:pt idx="28">
                  <c:v>58.997548002174639</c:v>
                </c:pt>
                <c:pt idx="29">
                  <c:v>61.459065066284609</c:v>
                </c:pt>
                <c:pt idx="30">
                  <c:v>63.888954374732272</c:v>
                </c:pt>
                <c:pt idx="31">
                  <c:v>66.285971086382347</c:v>
                </c:pt>
                <c:pt idx="32">
                  <c:v>68.656718074269762</c:v>
                </c:pt>
                <c:pt idx="33">
                  <c:v>71.040573803934123</c:v>
                </c:pt>
                <c:pt idx="34">
                  <c:v>73.4664700229266</c:v>
                </c:pt>
                <c:pt idx="35">
                  <c:v>75.946560014405506</c:v>
                </c:pt>
                <c:pt idx="36">
                  <c:v>78.463638575219946</c:v>
                </c:pt>
                <c:pt idx="37">
                  <c:v>80.951042967945369</c:v>
                </c:pt>
                <c:pt idx="38">
                  <c:v>83.36372645424207</c:v>
                </c:pt>
                <c:pt idx="39">
                  <c:v>85.691355794596248</c:v>
                </c:pt>
                <c:pt idx="40">
                  <c:v>87.955804986419224</c:v>
                </c:pt>
                <c:pt idx="41">
                  <c:v>90.264696835373186</c:v>
                </c:pt>
                <c:pt idx="42">
                  <c:v>92.627348221787301</c:v>
                </c:pt>
                <c:pt idx="43">
                  <c:v>95.042578657189239</c:v>
                </c:pt>
                <c:pt idx="44">
                  <c:v>97.482164838174782</c:v>
                </c:pt>
                <c:pt idx="45">
                  <c:v>99.904287405758112</c:v>
                </c:pt>
                <c:pt idx="46">
                  <c:v>102.28198154366309</c:v>
                </c:pt>
                <c:pt idx="47">
                  <c:v>104.61793309677671</c:v>
                </c:pt>
                <c:pt idx="48">
                  <c:v>106.95069110610429</c:v>
                </c:pt>
                <c:pt idx="49">
                  <c:v>109.41536600641477</c:v>
                </c:pt>
                <c:pt idx="50">
                  <c:v>112.00012678043399</c:v>
                </c:pt>
                <c:pt idx="51">
                  <c:v>114.68452300463964</c:v>
                </c:pt>
                <c:pt idx="52">
                  <c:v>117.45343927843021</c:v>
                </c:pt>
                <c:pt idx="53">
                  <c:v>120.25145897221987</c:v>
                </c:pt>
                <c:pt idx="54">
                  <c:v>123.01967285582927</c:v>
                </c:pt>
                <c:pt idx="55">
                  <c:v>125.75259190183888</c:v>
                </c:pt>
                <c:pt idx="56">
                  <c:v>128.45896693826151</c:v>
                </c:pt>
                <c:pt idx="57">
                  <c:v>131.2026140045221</c:v>
                </c:pt>
                <c:pt idx="58">
                  <c:v>134.01089238531932</c:v>
                </c:pt>
                <c:pt idx="59">
                  <c:v>136.87964415108107</c:v>
                </c:pt>
                <c:pt idx="60">
                  <c:v>139.8015336565858</c:v>
                </c:pt>
                <c:pt idx="61">
                  <c:v>142.73610624742039</c:v>
                </c:pt>
                <c:pt idx="62">
                  <c:v>145.65493023269488</c:v>
                </c:pt>
                <c:pt idx="63">
                  <c:v>148.55695454310978</c:v>
                </c:pt>
                <c:pt idx="64">
                  <c:v>151.4474936303624</c:v>
                </c:pt>
                <c:pt idx="65">
                  <c:v>154.35214536799197</c:v>
                </c:pt>
                <c:pt idx="66">
                  <c:v>157.26642122248577</c:v>
                </c:pt>
                <c:pt idx="67">
                  <c:v>160.19518573825476</c:v>
                </c:pt>
                <c:pt idx="68">
                  <c:v>163.1212318580769</c:v>
                </c:pt>
                <c:pt idx="69">
                  <c:v>166.03373087200043</c:v>
                </c:pt>
                <c:pt idx="70">
                  <c:v>168.93067160184989</c:v>
                </c:pt>
                <c:pt idx="71">
                  <c:v>171.81202773592216</c:v>
                </c:pt>
                <c:pt idx="72">
                  <c:v>174.67992720863018</c:v>
                </c:pt>
                <c:pt idx="73">
                  <c:v>177.56001359712712</c:v>
                </c:pt>
                <c:pt idx="74">
                  <c:v>180.44255787959708</c:v>
                </c:pt>
                <c:pt idx="75">
                  <c:v>183.33207569397649</c:v>
                </c:pt>
                <c:pt idx="76">
                  <c:v>186.2298465946314</c:v>
                </c:pt>
                <c:pt idx="77">
                  <c:v>189.12522811839449</c:v>
                </c:pt>
                <c:pt idx="78">
                  <c:v>192.00514509610582</c:v>
                </c:pt>
                <c:pt idx="79">
                  <c:v>194.86776088925143</c:v>
                </c:pt>
                <c:pt idx="80">
                  <c:v>197.72342144783894</c:v>
                </c:pt>
                <c:pt idx="81">
                  <c:v>200.60626880141123</c:v>
                </c:pt>
                <c:pt idx="82">
                  <c:v>203.51422613150422</c:v>
                </c:pt>
                <c:pt idx="83">
                  <c:v>206.44572854523105</c:v>
                </c:pt>
                <c:pt idx="84">
                  <c:v>209.40347669358206</c:v>
                </c:pt>
                <c:pt idx="85">
                  <c:v>212.36638657645977</c:v>
                </c:pt>
                <c:pt idx="86">
                  <c:v>215.31298771769482</c:v>
                </c:pt>
                <c:pt idx="87">
                  <c:v>218.24559255365463</c:v>
                </c:pt>
                <c:pt idx="88">
                  <c:v>221.16900724051627</c:v>
                </c:pt>
                <c:pt idx="89">
                  <c:v>224.11261686777638</c:v>
                </c:pt>
                <c:pt idx="90">
                  <c:v>227.08367078851597</c:v>
                </c:pt>
                <c:pt idx="91">
                  <c:v>230.07791900878306</c:v>
                </c:pt>
                <c:pt idx="92">
                  <c:v>233.09333611257145</c:v>
                </c:pt>
                <c:pt idx="93">
                  <c:v>236.10862836503497</c:v>
                </c:pt>
                <c:pt idx="94">
                  <c:v>239.110921333542</c:v>
                </c:pt>
                <c:pt idx="95">
                  <c:v>242.10023588555663</c:v>
                </c:pt>
                <c:pt idx="96">
                  <c:v>245.0810883490027</c:v>
                </c:pt>
                <c:pt idx="97">
                  <c:v>248.05863224434555</c:v>
                </c:pt>
                <c:pt idx="98">
                  <c:v>251.04904017881037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34E-4363-A95C-19B1F329687A}"/>
            </c:ext>
          </c:extLst>
        </c:ser>
        <c:ser>
          <c:idx val="22"/>
          <c:order val="22"/>
          <c:tx>
            <c:v>Alt1a_85_MP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1.5300069536190282</c:v>
                </c:pt>
                <c:pt idx="1">
                  <c:v>3.076839495602532</c:v>
                </c:pt>
                <c:pt idx="2">
                  <c:v>4.7108767032769929</c:v>
                </c:pt>
                <c:pt idx="3">
                  <c:v>6.3932223842046225</c:v>
                </c:pt>
                <c:pt idx="4">
                  <c:v>8.1347171456030818</c:v>
                </c:pt>
                <c:pt idx="5">
                  <c:v>9.8849707622665814</c:v>
                </c:pt>
                <c:pt idx="6">
                  <c:v>11.636959195945675</c:v>
                </c:pt>
                <c:pt idx="7">
                  <c:v>13.389029247709665</c:v>
                </c:pt>
                <c:pt idx="8">
                  <c:v>15.137192439205068</c:v>
                </c:pt>
                <c:pt idx="9">
                  <c:v>16.890306169846436</c:v>
                </c:pt>
                <c:pt idx="10">
                  <c:v>18.712870758836061</c:v>
                </c:pt>
                <c:pt idx="11">
                  <c:v>20.569767660876053</c:v>
                </c:pt>
                <c:pt idx="12">
                  <c:v>22.453753783055483</c:v>
                </c:pt>
                <c:pt idx="13">
                  <c:v>24.362294325369714</c:v>
                </c:pt>
                <c:pt idx="14">
                  <c:v>26.261912643353291</c:v>
                </c:pt>
                <c:pt idx="15">
                  <c:v>28.144756200521002</c:v>
                </c:pt>
                <c:pt idx="16">
                  <c:v>30.016466417497945</c:v>
                </c:pt>
                <c:pt idx="17">
                  <c:v>31.925033227084171</c:v>
                </c:pt>
                <c:pt idx="18">
                  <c:v>33.908653661258818</c:v>
                </c:pt>
                <c:pt idx="19">
                  <c:v>35.977804583470146</c:v>
                </c:pt>
                <c:pt idx="20">
                  <c:v>38.115657071985346</c:v>
                </c:pt>
                <c:pt idx="21">
                  <c:v>40.26625191236797</c:v>
                </c:pt>
                <c:pt idx="22">
                  <c:v>42.399890289462377</c:v>
                </c:pt>
                <c:pt idx="23">
                  <c:v>44.516503511160344</c:v>
                </c:pt>
                <c:pt idx="24">
                  <c:v>46.625106137042181</c:v>
                </c:pt>
                <c:pt idx="25">
                  <c:v>48.783588202332339</c:v>
                </c:pt>
                <c:pt idx="26">
                  <c:v>51.030310205133233</c:v>
                </c:pt>
                <c:pt idx="27">
                  <c:v>53.348242743371642</c:v>
                </c:pt>
                <c:pt idx="28">
                  <c:v>55.72915992569726</c:v>
                </c:pt>
                <c:pt idx="29">
                  <c:v>58.110077108022878</c:v>
                </c:pt>
                <c:pt idx="30">
                  <c:v>60.463634915594746</c:v>
                </c:pt>
                <c:pt idx="31">
                  <c:v>62.789736179048596</c:v>
                </c:pt>
                <c:pt idx="32">
                  <c:v>65.097131616020135</c:v>
                </c:pt>
                <c:pt idx="33">
                  <c:v>67.427012880105835</c:v>
                </c:pt>
                <c:pt idx="34">
                  <c:v>69.80837789481906</c:v>
                </c:pt>
                <c:pt idx="35">
                  <c:v>72.251738606211433</c:v>
                </c:pt>
                <c:pt idx="36">
                  <c:v>74.737693925451055</c:v>
                </c:pt>
                <c:pt idx="37">
                  <c:v>77.197459629933618</c:v>
                </c:pt>
                <c:pt idx="38">
                  <c:v>79.584586015099958</c:v>
                </c:pt>
                <c:pt idx="39">
                  <c:v>81.888236349777486</c:v>
                </c:pt>
                <c:pt idx="40">
                  <c:v>84.130045818591469</c:v>
                </c:pt>
                <c:pt idx="41">
                  <c:v>86.417607051415899</c:v>
                </c:pt>
                <c:pt idx="42">
                  <c:v>88.76022472837829</c:v>
                </c:pt>
                <c:pt idx="43">
                  <c:v>91.156608048919637</c:v>
                </c:pt>
                <c:pt idx="44">
                  <c:v>93.57834307925404</c:v>
                </c:pt>
                <c:pt idx="45">
                  <c:v>95.983412345576767</c:v>
                </c:pt>
                <c:pt idx="46">
                  <c:v>98.344627349172342</c:v>
                </c:pt>
                <c:pt idx="47">
                  <c:v>100.66462510826726</c:v>
                </c:pt>
                <c:pt idx="48">
                  <c:v>102.98192543149302</c:v>
                </c:pt>
                <c:pt idx="49">
                  <c:v>105.43165618412655</c:v>
                </c:pt>
                <c:pt idx="50">
                  <c:v>108.00211221406079</c:v>
                </c:pt>
                <c:pt idx="51">
                  <c:v>110.6726709887764</c:v>
                </c:pt>
                <c:pt idx="52">
                  <c:v>113.42811923669896</c:v>
                </c:pt>
                <c:pt idx="53">
                  <c:v>116.21289636602356</c:v>
                </c:pt>
                <c:pt idx="54">
                  <c:v>118.96810661846906</c:v>
                </c:pt>
                <c:pt idx="55">
                  <c:v>121.68825539315419</c:v>
                </c:pt>
                <c:pt idx="56">
                  <c:v>124.38207444665994</c:v>
                </c:pt>
                <c:pt idx="57">
                  <c:v>127.11339526904723</c:v>
                </c:pt>
                <c:pt idx="58">
                  <c:v>129.90957345479416</c:v>
                </c:pt>
                <c:pt idx="59">
                  <c:v>132.76641811422252</c:v>
                </c:pt>
                <c:pt idx="60">
                  <c:v>135.67655342196153</c:v>
                </c:pt>
                <c:pt idx="61">
                  <c:v>138.59952300505992</c:v>
                </c:pt>
                <c:pt idx="62">
                  <c:v>141.50691727322703</c:v>
                </c:pt>
                <c:pt idx="63">
                  <c:v>144.39765183857352</c:v>
                </c:pt>
                <c:pt idx="64">
                  <c:v>147.27702963332348</c:v>
                </c:pt>
                <c:pt idx="65">
                  <c:v>150.17066703312349</c:v>
                </c:pt>
                <c:pt idx="66">
                  <c:v>153.07409357389841</c:v>
                </c:pt>
                <c:pt idx="67">
                  <c:v>155.99219140265782</c:v>
                </c:pt>
                <c:pt idx="68">
                  <c:v>158.90777085781994</c:v>
                </c:pt>
                <c:pt idx="69">
                  <c:v>161.80996790825318</c:v>
                </c:pt>
                <c:pt idx="70">
                  <c:v>164.69675836671755</c:v>
                </c:pt>
                <c:pt idx="71">
                  <c:v>167.56811208043803</c:v>
                </c:pt>
                <c:pt idx="72">
                  <c:v>170.42614590576954</c:v>
                </c:pt>
                <c:pt idx="73">
                  <c:v>173.29651404991245</c:v>
                </c:pt>
                <c:pt idx="74">
                  <c:v>176.16951810642848</c:v>
                </c:pt>
                <c:pt idx="75">
                  <c:v>179.04966246198475</c:v>
                </c:pt>
                <c:pt idx="76">
                  <c:v>181.93820685515155</c:v>
                </c:pt>
                <c:pt idx="77">
                  <c:v>184.82447283906453</c:v>
                </c:pt>
                <c:pt idx="78">
                  <c:v>187.69538395102944</c:v>
                </c:pt>
                <c:pt idx="79">
                  <c:v>190.54910362435754</c:v>
                </c:pt>
                <c:pt idx="80">
                  <c:v>193.39596113033781</c:v>
                </c:pt>
                <c:pt idx="81">
                  <c:v>196.27009961313192</c:v>
                </c:pt>
                <c:pt idx="82">
                  <c:v>199.16947330627465</c:v>
                </c:pt>
                <c:pt idx="83">
                  <c:v>202.09255079641463</c:v>
                </c:pt>
                <c:pt idx="84">
                  <c:v>205.04204274597492</c:v>
                </c:pt>
                <c:pt idx="85">
                  <c:v>207.99684071656819</c:v>
                </c:pt>
                <c:pt idx="86">
                  <c:v>210.93543617901742</c:v>
                </c:pt>
                <c:pt idx="87">
                  <c:v>213.86011520143595</c:v>
                </c:pt>
                <c:pt idx="88">
                  <c:v>216.77569930466396</c:v>
                </c:pt>
                <c:pt idx="89">
                  <c:v>219.71157946097898</c:v>
                </c:pt>
                <c:pt idx="90">
                  <c:v>222.67500095123327</c:v>
                </c:pt>
                <c:pt idx="91">
                  <c:v>225.66172410799965</c:v>
                </c:pt>
                <c:pt idx="92">
                  <c:v>228.66973665346939</c:v>
                </c:pt>
                <c:pt idx="93">
                  <c:v>231.67774393845343</c:v>
                </c:pt>
                <c:pt idx="94">
                  <c:v>234.67285946835293</c:v>
                </c:pt>
                <c:pt idx="95">
                  <c:v>237.65509162233315</c:v>
                </c:pt>
                <c:pt idx="96">
                  <c:v>240.62893718526698</c:v>
                </c:pt>
                <c:pt idx="97">
                  <c:v>243.59956194483223</c:v>
                </c:pt>
                <c:pt idx="98">
                  <c:v>246.58315429647621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34E-4363-A95C-19B1F329687A}"/>
            </c:ext>
          </c:extLst>
        </c:ser>
        <c:ser>
          <c:idx val="25"/>
          <c:order val="25"/>
          <c:tx>
            <c:v>Alt1a_85_LP</c:v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1.3592345626221205</c:v>
                </c:pt>
                <c:pt idx="1">
                  <c:v>2.7388843746106106</c:v>
                </c:pt>
                <c:pt idx="2">
                  <c:v>4.2102882520815914</c:v>
                </c:pt>
                <c:pt idx="3">
                  <c:v>5.7336777536657637</c:v>
                </c:pt>
                <c:pt idx="4">
                  <c:v>7.3187616301996865</c:v>
                </c:pt>
                <c:pt idx="5">
                  <c:v>8.9148699167293248</c:v>
                </c:pt>
                <c:pt idx="6">
                  <c:v>10.515120261847262</c:v>
                </c:pt>
                <c:pt idx="7">
                  <c:v>12.117934661719447</c:v>
                </c:pt>
                <c:pt idx="8">
                  <c:v>13.719017659385287</c:v>
                </c:pt>
                <c:pt idx="9">
                  <c:v>15.327299267436718</c:v>
                </c:pt>
                <c:pt idx="10">
                  <c:v>17.008388457915832</c:v>
                </c:pt>
                <c:pt idx="11">
                  <c:v>18.727628133381881</c:v>
                </c:pt>
                <c:pt idx="12">
                  <c:v>20.477170541605293</c:v>
                </c:pt>
                <c:pt idx="13">
                  <c:v>22.253249376615901</c:v>
                </c:pt>
                <c:pt idx="14">
                  <c:v>24.023191922272467</c:v>
                </c:pt>
                <c:pt idx="15">
                  <c:v>25.778797480024842</c:v>
                </c:pt>
                <c:pt idx="16">
                  <c:v>27.526055270528293</c:v>
                </c:pt>
                <c:pt idx="17">
                  <c:v>29.312761951845648</c:v>
                </c:pt>
                <c:pt idx="18">
                  <c:v>31.176846240214207</c:v>
                </c:pt>
                <c:pt idx="19">
                  <c:v>33.128878956575633</c:v>
                </c:pt>
                <c:pt idx="20">
                  <c:v>35.15198640498803</c:v>
                </c:pt>
                <c:pt idx="21">
                  <c:v>37.189412632523172</c:v>
                </c:pt>
                <c:pt idx="22">
                  <c:v>39.211808562059623</c:v>
                </c:pt>
                <c:pt idx="23">
                  <c:v>41.21896364468698</c:v>
                </c:pt>
                <c:pt idx="24">
                  <c:v>43.219751696981824</c:v>
                </c:pt>
                <c:pt idx="25">
                  <c:v>45.272334769868323</c:v>
                </c:pt>
                <c:pt idx="26">
                  <c:v>47.415803439671279</c:v>
                </c:pt>
                <c:pt idx="27">
                  <c:v>49.633689334520945</c:v>
                </c:pt>
                <c:pt idx="28">
                  <c:v>51.920368391951882</c:v>
                </c:pt>
                <c:pt idx="29">
                  <c:v>54.20704744938282</c:v>
                </c:pt>
                <c:pt idx="30">
                  <c:v>56.471339802022911</c:v>
                </c:pt>
                <c:pt idx="31">
                  <c:v>58.714542111159567</c:v>
                </c:pt>
                <c:pt idx="32">
                  <c:v>60.947951922885736</c:v>
                </c:pt>
                <c:pt idx="33">
                  <c:v>63.214876434114927</c:v>
                </c:pt>
                <c:pt idx="34">
                  <c:v>65.544349343051394</c:v>
                </c:pt>
                <c:pt idx="35">
                  <c:v>67.94491188791622</c:v>
                </c:pt>
                <c:pt idx="36">
                  <c:v>70.394567402949122</c:v>
                </c:pt>
                <c:pt idx="37">
                  <c:v>72.822055647659582</c:v>
                </c:pt>
                <c:pt idx="38">
                  <c:v>75.179308025575168</c:v>
                </c:pt>
                <c:pt idx="39">
                  <c:v>77.45491571362534</c:v>
                </c:pt>
                <c:pt idx="40">
                  <c:v>79.670248359317625</c:v>
                </c:pt>
                <c:pt idx="41">
                  <c:v>81.932867583625622</c:v>
                </c:pt>
                <c:pt idx="42">
                  <c:v>84.252063062488247</c:v>
                </c:pt>
                <c:pt idx="43">
                  <c:v>86.626413573609241</c:v>
                </c:pt>
                <c:pt idx="44">
                  <c:v>89.027281016761535</c:v>
                </c:pt>
                <c:pt idx="45">
                  <c:v>91.412415969905481</c:v>
                </c:pt>
                <c:pt idx="46">
                  <c:v>93.754369368819695</c:v>
                </c:pt>
                <c:pt idx="47">
                  <c:v>96.055721633112881</c:v>
                </c:pt>
                <c:pt idx="48">
                  <c:v>98.354957701817909</c:v>
                </c:pt>
                <c:pt idx="49">
                  <c:v>100.7872222734206</c:v>
                </c:pt>
                <c:pt idx="50">
                  <c:v>103.34095298824215</c:v>
                </c:pt>
                <c:pt idx="51">
                  <c:v>105.99532634378238</c:v>
                </c:pt>
                <c:pt idx="52">
                  <c:v>108.73501611443915</c:v>
                </c:pt>
                <c:pt idx="53">
                  <c:v>111.50429728562946</c:v>
                </c:pt>
                <c:pt idx="54">
                  <c:v>114.24429224600281</c:v>
                </c:pt>
                <c:pt idx="55">
                  <c:v>116.94950345799211</c:v>
                </c:pt>
                <c:pt idx="56">
                  <c:v>119.62864231956756</c:v>
                </c:pt>
                <c:pt idx="57">
                  <c:v>122.3455585028843</c:v>
                </c:pt>
                <c:pt idx="58">
                  <c:v>125.12760270000967</c:v>
                </c:pt>
                <c:pt idx="59">
                  <c:v>127.97054401707864</c:v>
                </c:pt>
                <c:pt idx="60">
                  <c:v>130.86695955385187</c:v>
                </c:pt>
                <c:pt idx="61">
                  <c:v>133.7763885408186</c:v>
                </c:pt>
                <c:pt idx="62">
                  <c:v>136.67044575500302</c:v>
                </c:pt>
                <c:pt idx="63">
                  <c:v>139.54800772439347</c:v>
                </c:pt>
                <c:pt idx="64">
                  <c:v>142.41436267129708</c:v>
                </c:pt>
                <c:pt idx="65">
                  <c:v>145.29514819459285</c:v>
                </c:pt>
                <c:pt idx="66">
                  <c:v>148.18591371843132</c:v>
                </c:pt>
                <c:pt idx="67">
                  <c:v>151.0915618434814</c:v>
                </c:pt>
                <c:pt idx="68">
                  <c:v>153.99492204615947</c:v>
                </c:pt>
                <c:pt idx="69">
                  <c:v>156.88509028753467</c:v>
                </c:pt>
                <c:pt idx="70">
                  <c:v>159.76002712917506</c:v>
                </c:pt>
                <c:pt idx="71">
                  <c:v>162.6196984301873</c:v>
                </c:pt>
                <c:pt idx="72">
                  <c:v>165.46620877273989</c:v>
                </c:pt>
                <c:pt idx="73">
                  <c:v>168.32522486194765</c:v>
                </c:pt>
                <c:pt idx="74">
                  <c:v>171.18708352356049</c:v>
                </c:pt>
                <c:pt idx="75">
                  <c:v>174.05627653312706</c:v>
                </c:pt>
                <c:pt idx="76">
                  <c:v>176.93404136199362</c:v>
                </c:pt>
                <c:pt idx="77">
                  <c:v>179.80965765102866</c:v>
                </c:pt>
                <c:pt idx="78">
                  <c:v>182.67004778414352</c:v>
                </c:pt>
                <c:pt idx="79">
                  <c:v>185.5133757560564</c:v>
                </c:pt>
                <c:pt idx="80">
                  <c:v>188.34995153135398</c:v>
                </c:pt>
                <c:pt idx="81">
                  <c:v>191.21391955942585</c:v>
                </c:pt>
                <c:pt idx="82">
                  <c:v>194.10327047100111</c:v>
                </c:pt>
                <c:pt idx="83">
                  <c:v>197.01651056694212</c:v>
                </c:pt>
                <c:pt idx="84">
                  <c:v>199.95636246587074</c:v>
                </c:pt>
                <c:pt idx="85">
                  <c:v>202.90169005044098</c:v>
                </c:pt>
                <c:pt idx="86">
                  <c:v>205.83093981280922</c:v>
                </c:pt>
                <c:pt idx="87">
                  <c:v>208.74636820151983</c:v>
                </c:pt>
                <c:pt idx="88">
                  <c:v>211.6528142243659</c:v>
                </c:pt>
                <c:pt idx="89">
                  <c:v>214.57967559485596</c:v>
                </c:pt>
                <c:pt idx="90">
                  <c:v>217.53419287777652</c:v>
                </c:pt>
                <c:pt idx="91">
                  <c:v>220.51213829824772</c:v>
                </c:pt>
                <c:pt idx="92">
                  <c:v>223.5115146855903</c:v>
                </c:pt>
                <c:pt idx="93">
                  <c:v>226.51102587723477</c:v>
                </c:pt>
                <c:pt idx="94">
                  <c:v>229.49777200435406</c:v>
                </c:pt>
                <c:pt idx="95">
                  <c:v>232.47174690639844</c:v>
                </c:pt>
                <c:pt idx="96">
                  <c:v>235.43742428814753</c:v>
                </c:pt>
                <c:pt idx="97">
                  <c:v>238.39998463528696</c:v>
                </c:pt>
                <c:pt idx="98">
                  <c:v>241.37563432054097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Alt1a_85_HF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1.4321877521131268</c:v>
                      </c:pt>
                      <c:pt idx="1">
                        <c:v>1.4517168689995263</c:v>
                      </c:pt>
                      <c:pt idx="2">
                        <c:v>1.5423340975791793</c:v>
                      </c:pt>
                      <c:pt idx="3">
                        <c:v>1.5933982366154116</c:v>
                      </c:pt>
                      <c:pt idx="4">
                        <c:v>1.6547714752257985</c:v>
                      </c:pt>
                      <c:pt idx="5">
                        <c:v>1.6654934717873611</c:v>
                      </c:pt>
                      <c:pt idx="6">
                        <c:v>1.6694895964338532</c:v>
                      </c:pt>
                      <c:pt idx="7">
                        <c:v>1.6719169525004705</c:v>
                      </c:pt>
                      <c:pt idx="8">
                        <c:v>1.6698334521059519</c:v>
                      </c:pt>
                      <c:pt idx="9">
                        <c:v>1.6764941999851979</c:v>
                      </c:pt>
                      <c:pt idx="10">
                        <c:v>1.7482149550339772</c:v>
                      </c:pt>
                      <c:pt idx="11">
                        <c:v>1.7849577374795222</c:v>
                      </c:pt>
                      <c:pt idx="12">
                        <c:v>1.814079016024654</c:v>
                      </c:pt>
                      <c:pt idx="13">
                        <c:v>1.8400315657815118</c:v>
                      </c:pt>
                      <c:pt idx="14">
                        <c:v>1.8329493867760014</c:v>
                      </c:pt>
                      <c:pt idx="15">
                        <c:v>1.8177604291820528</c:v>
                      </c:pt>
                      <c:pt idx="16">
                        <c:v>1.8081141147942472</c:v>
                      </c:pt>
                      <c:pt idx="17">
                        <c:v>1.846518626375941</c:v>
                      </c:pt>
                      <c:pt idx="18">
                        <c:v>1.9230810311697595</c:v>
                      </c:pt>
                      <c:pt idx="19">
                        <c:v>2.0101607257240319</c:v>
                      </c:pt>
                      <c:pt idx="20">
                        <c:v>2.0803447431267572</c:v>
                      </c:pt>
                      <c:pt idx="21">
                        <c:v>2.0941662975186781</c:v>
                      </c:pt>
                      <c:pt idx="22">
                        <c:v>2.0784787597873797</c:v>
                      </c:pt>
                      <c:pt idx="23">
                        <c:v>2.0626648572082891</c:v>
                      </c:pt>
                      <c:pt idx="24">
                        <c:v>2.0557793249784067</c:v>
                      </c:pt>
                      <c:pt idx="25">
                        <c:v>2.1068775653963119</c:v>
                      </c:pt>
                      <c:pt idx="26">
                        <c:v>2.1966684106250423</c:v>
                      </c:pt>
                      <c:pt idx="27">
                        <c:v>2.269744708111745</c:v>
                      </c:pt>
                      <c:pt idx="28">
                        <c:v>2.3379476714874956</c:v>
                      </c:pt>
                      <c:pt idx="29">
                        <c:v>2.3379476714874956</c:v>
                      </c:pt>
                      <c:pt idx="30">
                        <c:v>2.3185224320255737</c:v>
                      </c:pt>
                      <c:pt idx="31">
                        <c:v>2.3069036849755928</c:v>
                      </c:pt>
                      <c:pt idx="32">
                        <c:v>2.3142680377107832</c:v>
                      </c:pt>
                      <c:pt idx="33">
                        <c:v>2.3694399096744383</c:v>
                      </c:pt>
                      <c:pt idx="34">
                        <c:v>2.4516503736530599</c:v>
                      </c:pt>
                      <c:pt idx="35">
                        <c:v>2.5351313446052455</c:v>
                      </c:pt>
                      <c:pt idx="36">
                        <c:v>2.5882345662384134</c:v>
                      </c:pt>
                      <c:pt idx="37">
                        <c:v>2.5651381021892607</c:v>
                      </c:pt>
                      <c:pt idx="38">
                        <c:v>2.4918611603748206</c:v>
                      </c:pt>
                      <c:pt idx="39">
                        <c:v>2.4051852598491266</c:v>
                      </c:pt>
                      <c:pt idx="40">
                        <c:v>2.3391370530347833</c:v>
                      </c:pt>
                      <c:pt idx="41">
                        <c:v>2.3800026605511735</c:v>
                      </c:pt>
                      <c:pt idx="42">
                        <c:v>2.4298924005637001</c:v>
                      </c:pt>
                      <c:pt idx="43">
                        <c:v>2.478823871756255</c:v>
                      </c:pt>
                      <c:pt idx="44">
                        <c:v>2.5001177812699455</c:v>
                      </c:pt>
                      <c:pt idx="45">
                        <c:v>2.4802735511070231</c:v>
                      </c:pt>
                      <c:pt idx="46">
                        <c:v>2.4342732426992257</c:v>
                      </c:pt>
                      <c:pt idx="47">
                        <c:v>2.3911851563791062</c:v>
                      </c:pt>
                      <c:pt idx="48">
                        <c:v>2.3867492430554309</c:v>
                      </c:pt>
                      <c:pt idx="49">
                        <c:v>2.5173102504917373</c:v>
                      </c:pt>
                      <c:pt idx="50">
                        <c:v>2.6354992369355292</c:v>
                      </c:pt>
                      <c:pt idx="51">
                        <c:v>2.7338008072205673</c:v>
                      </c:pt>
                      <c:pt idx="52">
                        <c:v>2.8173237032618474</c:v>
                      </c:pt>
                      <c:pt idx="53">
                        <c:v>2.8459855605107967</c:v>
                      </c:pt>
                      <c:pt idx="54">
                        <c:v>2.815732238604713</c:v>
                      </c:pt>
                      <c:pt idx="55">
                        <c:v>2.7800529609770539</c:v>
                      </c:pt>
                      <c:pt idx="56">
                        <c:v>2.7532270949474174</c:v>
                      </c:pt>
                      <c:pt idx="57">
                        <c:v>2.7901555179750424</c:v>
                      </c:pt>
                      <c:pt idx="58">
                        <c:v>2.854427738690934</c:v>
                      </c:pt>
                      <c:pt idx="59">
                        <c:v>2.9146328515632889</c:v>
                      </c:pt>
                      <c:pt idx="60">
                        <c:v>2.9676235186338604</c:v>
                      </c:pt>
                      <c:pt idx="61">
                        <c:v>2.9801275538496208</c:v>
                      </c:pt>
                      <c:pt idx="62">
                        <c:v>2.9640617548427302</c:v>
                      </c:pt>
                      <c:pt idx="63">
                        <c:v>2.9470514418743514</c:v>
                      </c:pt>
                      <c:pt idx="64">
                        <c:v>2.9353771654930401</c:v>
                      </c:pt>
                      <c:pt idx="65">
                        <c:v>2.9491841894056954</c:v>
                      </c:pt>
                      <c:pt idx="66">
                        <c:v>2.9583889443318592</c:v>
                      </c:pt>
                      <c:pt idx="67">
                        <c:v>2.9723443585579585</c:v>
                      </c:pt>
                      <c:pt idx="68">
                        <c:v>2.9689826385885838</c:v>
                      </c:pt>
                      <c:pt idx="69">
                        <c:v>2.9549294329349931</c:v>
                      </c:pt>
                      <c:pt idx="70">
                        <c:v>2.9389115200174487</c:v>
                      </c:pt>
                      <c:pt idx="71">
                        <c:v>2.9228762095865641</c:v>
                      </c:pt>
                      <c:pt idx="72">
                        <c:v>2.9090125966523206</c:v>
                      </c:pt>
                      <c:pt idx="73">
                        <c:v>2.9207389133331882</c:v>
                      </c:pt>
                      <c:pt idx="74">
                        <c:v>2.9225890047376288</c:v>
                      </c:pt>
                      <c:pt idx="75">
                        <c:v>2.9289984430188083</c:v>
                      </c:pt>
                      <c:pt idx="76">
                        <c:v>2.9367711176232758</c:v>
                      </c:pt>
                      <c:pt idx="77">
                        <c:v>2.9340668499367593</c:v>
                      </c:pt>
                      <c:pt idx="78">
                        <c:v>2.9182924731742599</c:v>
                      </c:pt>
                      <c:pt idx="79">
                        <c:v>2.9006783385995787</c:v>
                      </c:pt>
                      <c:pt idx="80">
                        <c:v>2.8934866856657462</c:v>
                      </c:pt>
                      <c:pt idx="81">
                        <c:v>2.9204315327903072</c:v>
                      </c:pt>
                      <c:pt idx="82">
                        <c:v>2.9451480260211671</c:v>
                      </c:pt>
                      <c:pt idx="83">
                        <c:v>2.9681350289202149</c:v>
                      </c:pt>
                      <c:pt idx="84">
                        <c:v>2.9937636771759886</c:v>
                      </c:pt>
                      <c:pt idx="85">
                        <c:v>2.9984098944595678</c:v>
                      </c:pt>
                      <c:pt idx="86">
                        <c:v>2.9817623131513749</c:v>
                      </c:pt>
                      <c:pt idx="87">
                        <c:v>2.9675456609354987</c:v>
                      </c:pt>
                      <c:pt idx="88">
                        <c:v>2.958058525948446</c:v>
                      </c:pt>
                      <c:pt idx="89">
                        <c:v>2.9779213733475993</c:v>
                      </c:pt>
                      <c:pt idx="90">
                        <c:v>3.0050480353034299</c:v>
                      </c:pt>
                      <c:pt idx="91">
                        <c:v>3.0278670228866558</c:v>
                      </c:pt>
                      <c:pt idx="92">
                        <c:v>3.0485898833183316</c:v>
                      </c:pt>
                      <c:pt idx="93">
                        <c:v>3.0480149673108725</c:v>
                      </c:pt>
                      <c:pt idx="94">
                        <c:v>3.0346144886809765</c:v>
                      </c:pt>
                      <c:pt idx="95">
                        <c:v>3.0212901237696137</c:v>
                      </c:pt>
                      <c:pt idx="96">
                        <c:v>3.0125727590418974</c:v>
                      </c:pt>
                      <c:pt idx="97">
                        <c:v>3.0089423170090885</c:v>
                      </c:pt>
                      <c:pt idx="98">
                        <c:v>3.021400272424259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34E-4363-A95C-19B1F329687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Alt1a_85_HF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34E-4363-A95C-19B1F32968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Alt1a_85_MF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1.313135055729352</c:v>
                      </c:pt>
                      <c:pt idx="1">
                        <c:v>1.3350298063396979</c:v>
                      </c:pt>
                      <c:pt idx="2">
                        <c:v>1.4286444551625259</c:v>
                      </c:pt>
                      <c:pt idx="3">
                        <c:v>1.4821492497509998</c:v>
                      </c:pt>
                      <c:pt idx="4">
                        <c:v>1.5451906710166998</c:v>
                      </c:pt>
                      <c:pt idx="5">
                        <c:v>1.5573738845116698</c:v>
                      </c:pt>
                      <c:pt idx="6">
                        <c:v>1.5628626559601457</c:v>
                      </c:pt>
                      <c:pt idx="7">
                        <c:v>1.5668384720255497</c:v>
                      </c:pt>
                      <c:pt idx="8">
                        <c:v>1.5661587959539838</c:v>
                      </c:pt>
                      <c:pt idx="9">
                        <c:v>1.5742997367468359</c:v>
                      </c:pt>
                      <c:pt idx="10">
                        <c:v>1.6482849776875619</c:v>
                      </c:pt>
                      <c:pt idx="11">
                        <c:v>1.6876337944285382</c:v>
                      </c:pt>
                      <c:pt idx="12">
                        <c:v>1.7189477915120714</c:v>
                      </c:pt>
                      <c:pt idx="13">
                        <c:v>1.7462305510656579</c:v>
                      </c:pt>
                      <c:pt idx="14">
                        <c:v>1.7410130631291187</c:v>
                      </c:pt>
                      <c:pt idx="15">
                        <c:v>1.7274381601511364</c:v>
                      </c:pt>
                      <c:pt idx="16">
                        <c:v>1.7199100270883014</c:v>
                      </c:pt>
                      <c:pt idx="17">
                        <c:v>1.7601600242139506</c:v>
                      </c:pt>
                      <c:pt idx="18">
                        <c:v>1.8383181736359553</c:v>
                      </c:pt>
                      <c:pt idx="19">
                        <c:v>1.9270232589252356</c:v>
                      </c:pt>
                      <c:pt idx="20">
                        <c:v>1.9988354000141055</c:v>
                      </c:pt>
                      <c:pt idx="21">
                        <c:v>2.0137244204228213</c:v>
                      </c:pt>
                      <c:pt idx="22">
                        <c:v>1.9993459883683706</c:v>
                      </c:pt>
                      <c:pt idx="23">
                        <c:v>1.9847380865175286</c:v>
                      </c:pt>
                      <c:pt idx="24">
                        <c:v>1.978962822180542</c:v>
                      </c:pt>
                      <c:pt idx="25">
                        <c:v>2.0313688200409374</c:v>
                      </c:pt>
                      <c:pt idx="26">
                        <c:v>2.1229850706899671</c:v>
                      </c:pt>
                      <c:pt idx="27">
                        <c:v>2.1982485712117099</c:v>
                      </c:pt>
                      <c:pt idx="28">
                        <c:v>2.2685755614431526</c:v>
                      </c:pt>
                      <c:pt idx="29">
                        <c:v>2.2685755614431526</c:v>
                      </c:pt>
                      <c:pt idx="30">
                        <c:v>2.2473429878079649</c:v>
                      </c:pt>
                      <c:pt idx="31">
                        <c:v>2.2277667383194739</c:v>
                      </c:pt>
                      <c:pt idx="32">
                        <c:v>2.2201348388068531</c:v>
                      </c:pt>
                      <c:pt idx="33">
                        <c:v>2.2562830664186837</c:v>
                      </c:pt>
                      <c:pt idx="34">
                        <c:v>2.321293771404775</c:v>
                      </c:pt>
                      <c:pt idx="35">
                        <c:v>2.3941235693350831</c:v>
                      </c:pt>
                      <c:pt idx="36">
                        <c:v>2.4442062297785307</c:v>
                      </c:pt>
                      <c:pt idx="37">
                        <c:v>2.4225068099831266</c:v>
                      </c:pt>
                      <c:pt idx="38">
                        <c:v>2.3525179821848705</c:v>
                      </c:pt>
                      <c:pt idx="39">
                        <c:v>2.2711370303521203</c:v>
                      </c:pt>
                      <c:pt idx="40">
                        <c:v>2.2111763356013885</c:v>
                      </c:pt>
                      <c:pt idx="41">
                        <c:v>2.2588126946682534</c:v>
                      </c:pt>
                      <c:pt idx="42">
                        <c:v>2.3157343763634342</c:v>
                      </c:pt>
                      <c:pt idx="43">
                        <c:v>2.3711954049317869</c:v>
                      </c:pt>
                      <c:pt idx="44">
                        <c:v>2.3979677872716954</c:v>
                      </c:pt>
                      <c:pt idx="45">
                        <c:v>2.3824550346319442</c:v>
                      </c:pt>
                      <c:pt idx="46">
                        <c:v>2.3394741100863246</c:v>
                      </c:pt>
                      <c:pt idx="47">
                        <c:v>2.2990924029163424</c:v>
                      </c:pt>
                      <c:pt idx="48">
                        <c:v>2.2972052278372725</c:v>
                      </c:pt>
                      <c:pt idx="49">
                        <c:v>2.4304648901059083</c:v>
                      </c:pt>
                      <c:pt idx="50">
                        <c:v>2.5521583692146015</c:v>
                      </c:pt>
                      <c:pt idx="51">
                        <c:v>2.6529994936668269</c:v>
                      </c:pt>
                      <c:pt idx="52">
                        <c:v>2.7385097860905936</c:v>
                      </c:pt>
                      <c:pt idx="53">
                        <c:v>2.7683091080544378</c:v>
                      </c:pt>
                      <c:pt idx="54">
                        <c:v>2.7392598384823863</c:v>
                      </c:pt>
                      <c:pt idx="55">
                        <c:v>2.7047392237743328</c:v>
                      </c:pt>
                      <c:pt idx="56">
                        <c:v>2.6789471013049897</c:v>
                      </c:pt>
                      <c:pt idx="57">
                        <c:v>2.7170079449928632</c:v>
                      </c:pt>
                      <c:pt idx="58">
                        <c:v>2.7824078111219825</c:v>
                      </c:pt>
                      <c:pt idx="59">
                        <c:v>2.8435604816931503</c:v>
                      </c:pt>
                      <c:pt idx="60">
                        <c:v>2.8972716943826984</c:v>
                      </c:pt>
                      <c:pt idx="61">
                        <c:v>2.9104984437481494</c:v>
                      </c:pt>
                      <c:pt idx="62">
                        <c:v>2.8953118729774499</c:v>
                      </c:pt>
                      <c:pt idx="63">
                        <c:v>2.8789843846120293</c:v>
                      </c:pt>
                      <c:pt idx="64">
                        <c:v>2.8679276596023091</c:v>
                      </c:pt>
                      <c:pt idx="65">
                        <c:v>2.8824862315008661</c:v>
                      </c:pt>
                      <c:pt idx="66">
                        <c:v>2.8925732240429896</c:v>
                      </c:pt>
                      <c:pt idx="67">
                        <c:v>2.9075429007870048</c:v>
                      </c:pt>
                      <c:pt idx="68">
                        <c:v>2.9053241374061756</c:v>
                      </c:pt>
                      <c:pt idx="69">
                        <c:v>2.8921983759377228</c:v>
                      </c:pt>
                      <c:pt idx="70">
                        <c:v>2.877027666249345</c:v>
                      </c:pt>
                      <c:pt idx="71">
                        <c:v>2.8618165762548458</c:v>
                      </c:pt>
                      <c:pt idx="72">
                        <c:v>2.848706877708568</c:v>
                      </c:pt>
                      <c:pt idx="73">
                        <c:v>2.8612558892095912</c:v>
                      </c:pt>
                      <c:pt idx="74">
                        <c:v>2.8641278345660872</c:v>
                      </c:pt>
                      <c:pt idx="75">
                        <c:v>2.8714896365979579</c:v>
                      </c:pt>
                      <c:pt idx="76">
                        <c:v>2.8800897507126648</c:v>
                      </c:pt>
                      <c:pt idx="77">
                        <c:v>2.8779766375516016</c:v>
                      </c:pt>
                      <c:pt idx="78">
                        <c:v>2.8627830765978679</c:v>
                      </c:pt>
                      <c:pt idx="79">
                        <c:v>2.8457503941915956</c:v>
                      </c:pt>
                      <c:pt idx="80">
                        <c:v>2.8390300322431412</c:v>
                      </c:pt>
                      <c:pt idx="81">
                        <c:v>2.8664512508326019</c:v>
                      </c:pt>
                      <c:pt idx="82">
                        <c:v>2.8918501443182278</c:v>
                      </c:pt>
                      <c:pt idx="83">
                        <c:v>2.9157412950719914</c:v>
                      </c:pt>
                      <c:pt idx="84">
                        <c:v>2.9423477637287414</c:v>
                      </c:pt>
                      <c:pt idx="85">
                        <c:v>2.9478228389658399</c:v>
                      </c:pt>
                      <c:pt idx="86">
                        <c:v>2.9317547076872312</c:v>
                      </c:pt>
                      <c:pt idx="87">
                        <c:v>2.9179500399528782</c:v>
                      </c:pt>
                      <c:pt idx="88">
                        <c:v>2.908977002636453</c:v>
                      </c:pt>
                      <c:pt idx="89">
                        <c:v>2.9293975044958445</c:v>
                      </c:pt>
                      <c:pt idx="90">
                        <c:v>2.9570581191510383</c:v>
                      </c:pt>
                      <c:pt idx="91">
                        <c:v>2.980485434181702</c:v>
                      </c:pt>
                      <c:pt idx="92">
                        <c:v>3.0019083116875223</c:v>
                      </c:pt>
                      <c:pt idx="93">
                        <c:v>3.0020337115163915</c:v>
                      </c:pt>
                      <c:pt idx="94">
                        <c:v>2.9892613870377343</c:v>
                      </c:pt>
                      <c:pt idx="95">
                        <c:v>2.9764861182789613</c:v>
                      </c:pt>
                      <c:pt idx="96">
                        <c:v>2.9681910089239731</c:v>
                      </c:pt>
                      <c:pt idx="97">
                        <c:v>2.965070334743213</c:v>
                      </c:pt>
                      <c:pt idx="98">
                        <c:v>2.9781480935024529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34E-4363-A95C-19B1F329687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Alt1a_85_MF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4E-4363-A95C-19B1F329687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Alt1a_85_LF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1.1944414793517883</c:v>
                      </c:pt>
                      <c:pt idx="1">
                        <c:v>1.2185988720583041</c:v>
                      </c:pt>
                      <c:pt idx="2">
                        <c:v>1.3150819371782028</c:v>
                      </c:pt>
                      <c:pt idx="3">
                        <c:v>1.3709420866820996</c:v>
                      </c:pt>
                      <c:pt idx="4">
                        <c:v>1.4355598910624836</c:v>
                      </c:pt>
                      <c:pt idx="5">
                        <c:v>1.4491492593093998</c:v>
                      </c:pt>
                      <c:pt idx="6">
                        <c:v>1.4561066922432517</c:v>
                      </c:pt>
                      <c:pt idx="7">
                        <c:v>1.4615938774254775</c:v>
                      </c:pt>
                      <c:pt idx="8">
                        <c:v>1.462284131098168</c:v>
                      </c:pt>
                      <c:pt idx="9">
                        <c:v>1.4718753358391401</c:v>
                      </c:pt>
                      <c:pt idx="10">
                        <c:v>1.5480746074117833</c:v>
                      </c:pt>
                      <c:pt idx="11">
                        <c:v>1.5899732063810605</c:v>
                      </c:pt>
                      <c:pt idx="12">
                        <c:v>1.6234398011259015</c:v>
                      </c:pt>
                      <c:pt idx="13">
                        <c:v>1.6520524005088457</c:v>
                      </c:pt>
                      <c:pt idx="14">
                        <c:v>1.6489260486119617</c:v>
                      </c:pt>
                      <c:pt idx="15">
                        <c:v>1.637303018557323</c:v>
                      </c:pt>
                      <c:pt idx="16">
                        <c:v>1.6315794385817799</c:v>
                      </c:pt>
                      <c:pt idx="17">
                        <c:v>1.673559559038089</c:v>
                      </c:pt>
                      <c:pt idx="18">
                        <c:v>1.7532879387814446</c:v>
                      </c:pt>
                      <c:pt idx="19">
                        <c:v>1.843561033251611</c:v>
                      </c:pt>
                      <c:pt idx="20">
                        <c:v>1.9169203791325038</c:v>
                      </c:pt>
                      <c:pt idx="21">
                        <c:v>1.9328424108187343</c:v>
                      </c:pt>
                      <c:pt idx="22">
                        <c:v>1.9197390887154002</c:v>
                      </c:pt>
                      <c:pt idx="23">
                        <c:v>1.9063077757429361</c:v>
                      </c:pt>
                      <c:pt idx="24">
                        <c:v>1.901616327168056</c:v>
                      </c:pt>
                      <c:pt idx="25">
                        <c:v>1.9553068931630666</c:v>
                      </c:pt>
                      <c:pt idx="26">
                        <c:v>2.0487219836266575</c:v>
                      </c:pt>
                      <c:pt idx="27">
                        <c:v>2.126139420106735</c:v>
                      </c:pt>
                      <c:pt idx="28">
                        <c:v>2.1983233018447472</c:v>
                      </c:pt>
                      <c:pt idx="29">
                        <c:v>2.1983233018447472</c:v>
                      </c:pt>
                      <c:pt idx="30">
                        <c:v>2.1746179379445745</c:v>
                      </c:pt>
                      <c:pt idx="31">
                        <c:v>2.145528658041671</c:v>
                      </c:pt>
                      <c:pt idx="32">
                        <c:v>2.1202260599571843</c:v>
                      </c:pt>
                      <c:pt idx="33">
                        <c:v>2.1339512395855098</c:v>
                      </c:pt>
                      <c:pt idx="34">
                        <c:v>2.1785045930785327</c:v>
                      </c:pt>
                      <c:pt idx="35">
                        <c:v>2.2383547882482184</c:v>
                      </c:pt>
                      <c:pt idx="36">
                        <c:v>2.2842141098036</c:v>
                      </c:pt>
                      <c:pt idx="37">
                        <c:v>2.2635147784373144</c:v>
                      </c:pt>
                      <c:pt idx="38">
                        <c:v>2.19689836982197</c:v>
                      </c:pt>
                      <c:pt idx="39">
                        <c:v>2.1212199285512106</c:v>
                      </c:pt>
                      <c:pt idx="40">
                        <c:v>2.0678999083374938</c:v>
                      </c:pt>
                      <c:pt idx="41">
                        <c:v>2.1229523461168127</c:v>
                      </c:pt>
                      <c:pt idx="42">
                        <c:v>2.1875992597190552</c:v>
                      </c:pt>
                      <c:pt idx="43">
                        <c:v>2.2502476177732302</c:v>
                      </c:pt>
                      <c:pt idx="44">
                        <c:v>2.2830790261759768</c:v>
                      </c:pt>
                      <c:pt idx="45">
                        <c:v>2.2723785426851251</c:v>
                      </c:pt>
                      <c:pt idx="46">
                        <c:v>2.2327760999212796</c:v>
                      </c:pt>
                      <c:pt idx="47">
                        <c:v>2.1954437383933003</c:v>
                      </c:pt>
                      <c:pt idx="48">
                        <c:v>2.1964381756503917</c:v>
                      </c:pt>
                      <c:pt idx="49">
                        <c:v>2.3327449917916425</c:v>
                      </c:pt>
                      <c:pt idx="50">
                        <c:v>2.4583837217355113</c:v>
                      </c:pt>
                      <c:pt idx="51">
                        <c:v>2.5620968511006641</c:v>
                      </c:pt>
                      <c:pt idx="52">
                        <c:v>2.6498910380391849</c:v>
                      </c:pt>
                      <c:pt idx="53">
                        <c:v>2.6810320869845676</c:v>
                      </c:pt>
                      <c:pt idx="54">
                        <c:v>2.6534024201167385</c:v>
                      </c:pt>
                      <c:pt idx="55">
                        <c:v>2.6202444538921128</c:v>
                      </c:pt>
                      <c:pt idx="56">
                        <c:v>2.5956757992930433</c:v>
                      </c:pt>
                      <c:pt idx="57">
                        <c:v>2.6350622852937597</c:v>
                      </c:pt>
                      <c:pt idx="58">
                        <c:v>2.7017842692063949</c:v>
                      </c:pt>
                      <c:pt idx="59">
                        <c:v>2.7640600840538712</c:v>
                      </c:pt>
                      <c:pt idx="60">
                        <c:v>2.8186451457014128</c:v>
                      </c:pt>
                      <c:pt idx="61">
                        <c:v>2.8327501359379461</c:v>
                      </c:pt>
                      <c:pt idx="62">
                        <c:v>2.8186141979915451</c:v>
                      </c:pt>
                      <c:pt idx="63">
                        <c:v>2.8031227209641196</c:v>
                      </c:pt>
                      <c:pt idx="64">
                        <c:v>2.7928315862118045</c:v>
                      </c:pt>
                      <c:pt idx="65">
                        <c:v>2.8083004689376301</c:v>
                      </c:pt>
                      <c:pt idx="66">
                        <c:v>2.8194366425202775</c:v>
                      </c:pt>
                      <c:pt idx="67">
                        <c:v>2.8355958819095455</c:v>
                      </c:pt>
                      <c:pt idx="68">
                        <c:v>2.8347003055363431</c:v>
                      </c:pt>
                      <c:pt idx="69">
                        <c:v>2.8226570078902777</c:v>
                      </c:pt>
                      <c:pt idx="70">
                        <c:v>2.8084767832887447</c:v>
                      </c:pt>
                      <c:pt idx="71">
                        <c:v>2.7942265892047429</c:v>
                      </c:pt>
                      <c:pt idx="72">
                        <c:v>2.78199733656909</c:v>
                      </c:pt>
                      <c:pt idx="73">
                        <c:v>2.7954974797108578</c:v>
                      </c:pt>
                      <c:pt idx="74">
                        <c:v>2.7995312285293226</c:v>
                      </c:pt>
                      <c:pt idx="75">
                        <c:v>2.8079755251228882</c:v>
                      </c:pt>
                      <c:pt idx="76">
                        <c:v>2.8175184504284765</c:v>
                      </c:pt>
                      <c:pt idx="77">
                        <c:v>2.81608789218485</c:v>
                      </c:pt>
                      <c:pt idx="78">
                        <c:v>2.801561900707537</c:v>
                      </c:pt>
                      <c:pt idx="79">
                        <c:v>2.7851936215137978</c:v>
                      </c:pt>
                      <c:pt idx="80">
                        <c:v>2.7790149275933791</c:v>
                      </c:pt>
                      <c:pt idx="81">
                        <c:v>2.8069797757313486</c:v>
                      </c:pt>
                      <c:pt idx="82">
                        <c:v>2.83314137257174</c:v>
                      </c:pt>
                      <c:pt idx="83">
                        <c:v>2.8580322766716706</c:v>
                      </c:pt>
                      <c:pt idx="84">
                        <c:v>2.8857154193567731</c:v>
                      </c:pt>
                      <c:pt idx="85">
                        <c:v>2.8921026038206836</c:v>
                      </c:pt>
                      <c:pt idx="86">
                        <c:v>2.8766739725459467</c:v>
                      </c:pt>
                      <c:pt idx="87">
                        <c:v>2.8633239736288258</c:v>
                      </c:pt>
                      <c:pt idx="88">
                        <c:v>2.8549148384658438</c:v>
                      </c:pt>
                      <c:pt idx="89">
                        <c:v>2.8759450062749599</c:v>
                      </c:pt>
                      <c:pt idx="90">
                        <c:v>2.9041871766413871</c:v>
                      </c:pt>
                      <c:pt idx="91">
                        <c:v>2.9282758403387961</c:v>
                      </c:pt>
                      <c:pt idx="92">
                        <c:v>2.9504593164126329</c:v>
                      </c:pt>
                      <c:pt idx="93">
                        <c:v>2.9513441286311046</c:v>
                      </c:pt>
                      <c:pt idx="94">
                        <c:v>2.939252419739288</c:v>
                      </c:pt>
                      <c:pt idx="95">
                        <c:v>2.9270710545442449</c:v>
                      </c:pt>
                      <c:pt idx="96">
                        <c:v>2.919231489592081</c:v>
                      </c:pt>
                      <c:pt idx="97">
                        <c:v>2.9166610777160984</c:v>
                      </c:pt>
                      <c:pt idx="98">
                        <c:v>2.9304097588172935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4E-4363-A95C-19B1F329687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Alt1a_85_LF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4E-4363-A95C-19B1F329687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Alt1a_85_H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1.5956889750158458</c:v>
                      </c:pt>
                      <c:pt idx="1">
                        <c:v>1.6113496072768358</c:v>
                      </c:pt>
                      <c:pt idx="2">
                        <c:v>1.6970753050278329</c:v>
                      </c:pt>
                      <c:pt idx="3">
                        <c:v>1.744171724762315</c:v>
                      </c:pt>
                      <c:pt idx="4">
                        <c:v>1.8025926152657759</c:v>
                      </c:pt>
                      <c:pt idx="5">
                        <c:v>1.810704152976903</c:v>
                      </c:pt>
                      <c:pt idx="6">
                        <c:v>1.811837332534995</c:v>
                      </c:pt>
                      <c:pt idx="7">
                        <c:v>1.8113017420448012</c:v>
                      </c:pt>
                      <c:pt idx="8">
                        <c:v>1.8067652703732537</c:v>
                      </c:pt>
                      <c:pt idx="9">
                        <c:v>1.8109990777913429</c:v>
                      </c:pt>
                      <c:pt idx="10">
                        <c:v>1.8792739944081187</c:v>
                      </c:pt>
                      <c:pt idx="11">
                        <c:v>1.9122214612494413</c:v>
                      </c:pt>
                      <c:pt idx="12">
                        <c:v>1.9381425921373368</c:v>
                      </c:pt>
                      <c:pt idx="13">
                        <c:v>1.9620292262021526</c:v>
                      </c:pt>
                      <c:pt idx="14">
                        <c:v>1.9521284487161987</c:v>
                      </c:pt>
                      <c:pt idx="15">
                        <c:v>1.9345081501303121</c:v>
                      </c:pt>
                      <c:pt idx="16">
                        <c:v>1.9221631542522328</c:v>
                      </c:pt>
                      <c:pt idx="17">
                        <c:v>1.9580065367113113</c:v>
                      </c:pt>
                      <c:pt idx="18">
                        <c:v>2.0321898169682253</c:v>
                      </c:pt>
                      <c:pt idx="19">
                        <c:v>2.1168320316376299</c:v>
                      </c:pt>
                      <c:pt idx="20">
                        <c:v>2.1846545835972657</c:v>
                      </c:pt>
                      <c:pt idx="21">
                        <c:v>2.1968495413222278</c:v>
                      </c:pt>
                      <c:pt idx="22">
                        <c:v>2.1792078001025907</c:v>
                      </c:pt>
                      <c:pt idx="23">
                        <c:v>2.1615635594770111</c:v>
                      </c:pt>
                      <c:pt idx="24">
                        <c:v>2.1529860660917377</c:v>
                      </c:pt>
                      <c:pt idx="25">
                        <c:v>2.202171381836056</c:v>
                      </c:pt>
                      <c:pt idx="26">
                        <c:v>2.2894040336403751</c:v>
                      </c:pt>
                      <c:pt idx="27">
                        <c:v>2.3594065415042644</c:v>
                      </c:pt>
                      <c:pt idx="28">
                        <c:v>2.4220598443918044</c:v>
                      </c:pt>
                      <c:pt idx="29">
                        <c:v>2.4220598443918044</c:v>
                      </c:pt>
                      <c:pt idx="30">
                        <c:v>2.3980123523260497</c:v>
                      </c:pt>
                      <c:pt idx="31">
                        <c:v>2.3804742308907665</c:v>
                      </c:pt>
                      <c:pt idx="32">
                        <c:v>2.3795385537823286</c:v>
                      </c:pt>
                      <c:pt idx="33">
                        <c:v>2.4244647046612648</c:v>
                      </c:pt>
                      <c:pt idx="34">
                        <c:v>2.4965297518391778</c:v>
                      </c:pt>
                      <c:pt idx="35">
                        <c:v>2.5718672984747397</c:v>
                      </c:pt>
                      <c:pt idx="36">
                        <c:v>2.6193370501174518</c:v>
                      </c:pt>
                      <c:pt idx="37">
                        <c:v>2.5928561480559251</c:v>
                      </c:pt>
                      <c:pt idx="38">
                        <c:v>2.517582388987722</c:v>
                      </c:pt>
                      <c:pt idx="39">
                        <c:v>2.4293240500464948</c:v>
                      </c:pt>
                      <c:pt idx="40">
                        <c:v>2.3618579630465759</c:v>
                      </c:pt>
                      <c:pt idx="41">
                        <c:v>2.4013041344752248</c:v>
                      </c:pt>
                      <c:pt idx="42">
                        <c:v>2.4497873796960175</c:v>
                      </c:pt>
                      <c:pt idx="43">
                        <c:v>2.497441080338008</c:v>
                      </c:pt>
                      <c:pt idx="44">
                        <c:v>2.5176660056828553</c:v>
                      </c:pt>
                      <c:pt idx="45">
                        <c:v>2.4969550657765129</c:v>
                      </c:pt>
                      <c:pt idx="46">
                        <c:v>2.4503011553692606</c:v>
                      </c:pt>
                      <c:pt idx="47">
                        <c:v>2.4065897054797345</c:v>
                      </c:pt>
                      <c:pt idx="48">
                        <c:v>2.4015509797641079</c:v>
                      </c:pt>
                      <c:pt idx="49">
                        <c:v>2.5314972487725109</c:v>
                      </c:pt>
                      <c:pt idx="50">
                        <c:v>2.6489660495751477</c:v>
                      </c:pt>
                      <c:pt idx="51">
                        <c:v>2.7467176662294661</c:v>
                      </c:pt>
                      <c:pt idx="52">
                        <c:v>2.8297777551923771</c:v>
                      </c:pt>
                      <c:pt idx="53">
                        <c:v>2.85809183794554</c:v>
                      </c:pt>
                      <c:pt idx="54">
                        <c:v>2.8274549867924175</c:v>
                      </c:pt>
                      <c:pt idx="55">
                        <c:v>2.7913763477384173</c:v>
                      </c:pt>
                      <c:pt idx="56">
                        <c:v>2.7641542858770141</c:v>
                      </c:pt>
                      <c:pt idx="57">
                        <c:v>2.8006716651723256</c:v>
                      </c:pt>
                      <c:pt idx="58">
                        <c:v>2.8645446786052426</c:v>
                      </c:pt>
                      <c:pt idx="59">
                        <c:v>2.9243931786524562</c:v>
                      </c:pt>
                      <c:pt idx="60">
                        <c:v>2.9770767384095453</c:v>
                      </c:pt>
                      <c:pt idx="61">
                        <c:v>2.9892938451291866</c:v>
                      </c:pt>
                      <c:pt idx="62">
                        <c:v>2.9729434388025706</c:v>
                      </c:pt>
                      <c:pt idx="63">
                        <c:v>2.9556908290358095</c:v>
                      </c:pt>
                      <c:pt idx="64">
                        <c:v>2.9437980346411483</c:v>
                      </c:pt>
                      <c:pt idx="65">
                        <c:v>2.9573866284368893</c:v>
                      </c:pt>
                      <c:pt idx="66">
                        <c:v>2.9663740027406575</c:v>
                      </c:pt>
                      <c:pt idx="67">
                        <c:v>2.9801108880639777</c:v>
                      </c:pt>
                      <c:pt idx="68">
                        <c:v>2.9765292648290655</c:v>
                      </c:pt>
                      <c:pt idx="69">
                        <c:v>2.9622885711984313</c:v>
                      </c:pt>
                      <c:pt idx="70">
                        <c:v>2.9460981414851206</c:v>
                      </c:pt>
                      <c:pt idx="71">
                        <c:v>2.9298976806958934</c:v>
                      </c:pt>
                      <c:pt idx="72">
                        <c:v>2.9158804597387369</c:v>
                      </c:pt>
                      <c:pt idx="73">
                        <c:v>2.9274497014961729</c:v>
                      </c:pt>
                      <c:pt idx="74">
                        <c:v>2.929126511944701</c:v>
                      </c:pt>
                      <c:pt idx="75">
                        <c:v>2.9353733143368523</c:v>
                      </c:pt>
                      <c:pt idx="76">
                        <c:v>2.9429994819815022</c:v>
                      </c:pt>
                      <c:pt idx="77">
                        <c:v>2.9401744981277997</c:v>
                      </c:pt>
                      <c:pt idx="78">
                        <c:v>2.9242819760416592</c:v>
                      </c:pt>
                      <c:pt idx="79">
                        <c:v>2.9065519563774647</c:v>
                      </c:pt>
                      <c:pt idx="80">
                        <c:v>2.8992568942023071</c:v>
                      </c:pt>
                      <c:pt idx="81">
                        <c:v>2.9260992327907225</c:v>
                      </c:pt>
                      <c:pt idx="82">
                        <c:v>2.9506958502241063</c:v>
                      </c:pt>
                      <c:pt idx="83">
                        <c:v>2.9735446461635271</c:v>
                      </c:pt>
                      <c:pt idx="84">
                        <c:v>2.9990319157894412</c:v>
                      </c:pt>
                      <c:pt idx="85">
                        <c:v>3.0035540598024686</c:v>
                      </c:pt>
                      <c:pt idx="86">
                        <c:v>2.9868076006776909</c:v>
                      </c:pt>
                      <c:pt idx="87">
                        <c:v>2.9725096375049618</c:v>
                      </c:pt>
                      <c:pt idx="88">
                        <c:v>2.9629331325507473</c:v>
                      </c:pt>
                      <c:pt idx="89">
                        <c:v>2.9827042072828447</c:v>
                      </c:pt>
                      <c:pt idx="90">
                        <c:v>3.0097436074252935</c:v>
                      </c:pt>
                      <c:pt idx="91">
                        <c:v>3.0324701924156998</c:v>
                      </c:pt>
                      <c:pt idx="92">
                        <c:v>3.0530948519605978</c:v>
                      </c:pt>
                      <c:pt idx="93">
                        <c:v>3.0524237900513116</c:v>
                      </c:pt>
                      <c:pt idx="94">
                        <c:v>3.0389353871198179</c:v>
                      </c:pt>
                      <c:pt idx="95">
                        <c:v>3.0255314006720346</c:v>
                      </c:pt>
                      <c:pt idx="96">
                        <c:v>3.0167468746539838</c:v>
                      </c:pt>
                      <c:pt idx="97">
                        <c:v>3.0130430271855881</c:v>
                      </c:pt>
                      <c:pt idx="98">
                        <c:v>3.0254198030847417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34E-4363-A95C-19B1F329687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Alt1a_85_H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34E-4363-A95C-19B1F329687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Alt1a_85_M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1.4581702462011683</c:v>
                      </c:pt>
                      <c:pt idx="1">
                        <c:v>1.4766884414170012</c:v>
                      </c:pt>
                      <c:pt idx="2">
                        <c:v>1.5660410447387363</c:v>
                      </c:pt>
                      <c:pt idx="3">
                        <c:v>1.6160844747168899</c:v>
                      </c:pt>
                      <c:pt idx="4">
                        <c:v>1.6765282593680579</c:v>
                      </c:pt>
                      <c:pt idx="5">
                        <c:v>1.6864254978368505</c:v>
                      </c:pt>
                      <c:pt idx="6">
                        <c:v>1.6894081300335204</c:v>
                      </c:pt>
                      <c:pt idx="7">
                        <c:v>1.6907858037985872</c:v>
                      </c:pt>
                      <c:pt idx="8">
                        <c:v>1.6879544511631637</c:v>
                      </c:pt>
                      <c:pt idx="9">
                        <c:v>1.6939683046053451</c:v>
                      </c:pt>
                      <c:pt idx="10">
                        <c:v>1.7649345654809885</c:v>
                      </c:pt>
                      <c:pt idx="11">
                        <c:v>1.8009433172795963</c:v>
                      </c:pt>
                      <c:pt idx="12">
                        <c:v>1.8294394141535291</c:v>
                      </c:pt>
                      <c:pt idx="13">
                        <c:v>1.8548933914308927</c:v>
                      </c:pt>
                      <c:pt idx="14">
                        <c:v>1.8472170979275255</c:v>
                      </c:pt>
                      <c:pt idx="15">
                        <c:v>1.8315884618830809</c:v>
                      </c:pt>
                      <c:pt idx="16">
                        <c:v>1.8216902627670788</c:v>
                      </c:pt>
                      <c:pt idx="17">
                        <c:v>1.8596606586445215</c:v>
                      </c:pt>
                      <c:pt idx="18">
                        <c:v>1.9357462339406533</c:v>
                      </c:pt>
                      <c:pt idx="19">
                        <c:v>2.0223419712009059</c:v>
                      </c:pt>
                      <c:pt idx="20">
                        <c:v>2.0920745301352359</c:v>
                      </c:pt>
                      <c:pt idx="21">
                        <c:v>2.1055258403596118</c:v>
                      </c:pt>
                      <c:pt idx="22">
                        <c:v>2.0894221512590612</c:v>
                      </c:pt>
                      <c:pt idx="23">
                        <c:v>2.0731967998695033</c:v>
                      </c:pt>
                      <c:pt idx="24">
                        <c:v>2.0659249671408357</c:v>
                      </c:pt>
                      <c:pt idx="25">
                        <c:v>2.1166414416262942</c:v>
                      </c:pt>
                      <c:pt idx="26">
                        <c:v>2.2060010270726589</c:v>
                      </c:pt>
                      <c:pt idx="27">
                        <c:v>2.2785534879835678</c:v>
                      </c:pt>
                      <c:pt idx="28">
                        <c:v>2.3439692987807028</c:v>
                      </c:pt>
                      <c:pt idx="29">
                        <c:v>2.3439692987807028</c:v>
                      </c:pt>
                      <c:pt idx="30">
                        <c:v>2.3186344543776505</c:v>
                      </c:pt>
                      <c:pt idx="31">
                        <c:v>2.2937778200321661</c:v>
                      </c:pt>
                      <c:pt idx="32">
                        <c:v>2.2787178843753453</c:v>
                      </c:pt>
                      <c:pt idx="33">
                        <c:v>2.3056955580153269</c:v>
                      </c:pt>
                      <c:pt idx="34">
                        <c:v>2.3616230357689547</c:v>
                      </c:pt>
                      <c:pt idx="35">
                        <c:v>2.4271792784905002</c:v>
                      </c:pt>
                      <c:pt idx="36">
                        <c:v>2.4722340559638547</c:v>
                      </c:pt>
                      <c:pt idx="37">
                        <c:v>2.4475217232061524</c:v>
                      </c:pt>
                      <c:pt idx="38">
                        <c:v>2.3757534347044587</c:v>
                      </c:pt>
                      <c:pt idx="39">
                        <c:v>2.2929660709580504</c:v>
                      </c:pt>
                      <c:pt idx="40">
                        <c:v>2.2317432705159903</c:v>
                      </c:pt>
                      <c:pt idx="41">
                        <c:v>2.2781147536895321</c:v>
                      </c:pt>
                      <c:pt idx="42">
                        <c:v>2.333784759048199</c:v>
                      </c:pt>
                      <c:pt idx="43">
                        <c:v>2.3881085975927889</c:v>
                      </c:pt>
                      <c:pt idx="44">
                        <c:v>2.4139277634216376</c:v>
                      </c:pt>
                      <c:pt idx="45">
                        <c:v>2.3976413340373885</c:v>
                      </c:pt>
                      <c:pt idx="46">
                        <c:v>2.3540742445389111</c:v>
                      </c:pt>
                      <c:pt idx="47">
                        <c:v>2.3131320311038643</c:v>
                      </c:pt>
                      <c:pt idx="48">
                        <c:v>2.3107031925412187</c:v>
                      </c:pt>
                      <c:pt idx="49">
                        <c:v>2.4434075031774598</c:v>
                      </c:pt>
                      <c:pt idx="50">
                        <c:v>2.564454346750459</c:v>
                      </c:pt>
                      <c:pt idx="51">
                        <c:v>2.6648056408098135</c:v>
                      </c:pt>
                      <c:pt idx="52">
                        <c:v>2.7499077028724095</c:v>
                      </c:pt>
                      <c:pt idx="53">
                        <c:v>2.7794032478523012</c:v>
                      </c:pt>
                      <c:pt idx="54">
                        <c:v>2.7500220549661489</c:v>
                      </c:pt>
                      <c:pt idx="55">
                        <c:v>2.7151572816898932</c:v>
                      </c:pt>
                      <c:pt idx="56">
                        <c:v>2.6890268878689967</c:v>
                      </c:pt>
                      <c:pt idx="57">
                        <c:v>2.7267372502437146</c:v>
                      </c:pt>
                      <c:pt idx="58">
                        <c:v>2.7918005884044419</c:v>
                      </c:pt>
                      <c:pt idx="59">
                        <c:v>2.8526574215094205</c:v>
                      </c:pt>
                      <c:pt idx="60">
                        <c:v>2.9061195940498026</c:v>
                      </c:pt>
                      <c:pt idx="61">
                        <c:v>2.919118494056093</c:v>
                      </c:pt>
                      <c:pt idx="62">
                        <c:v>2.9037079912971251</c:v>
                      </c:pt>
                      <c:pt idx="63">
                        <c:v>2.8871968010006928</c:v>
                      </c:pt>
                      <c:pt idx="64">
                        <c:v>2.8759794784836106</c:v>
                      </c:pt>
                      <c:pt idx="65">
                        <c:v>2.8903788962699926</c:v>
                      </c:pt>
                      <c:pt idx="66">
                        <c:v>2.9003074048497952</c:v>
                      </c:pt>
                      <c:pt idx="67">
                        <c:v>2.9151184450766237</c:v>
                      </c:pt>
                      <c:pt idx="68">
                        <c:v>2.9127400953122078</c:v>
                      </c:pt>
                      <c:pt idx="69">
                        <c:v>2.8994847463544433</c:v>
                      </c:pt>
                      <c:pt idx="70">
                        <c:v>2.8841992809097223</c:v>
                      </c:pt>
                      <c:pt idx="71">
                        <c:v>2.8688801558415431</c:v>
                      </c:pt>
                      <c:pt idx="72">
                        <c:v>2.8556734525199938</c:v>
                      </c:pt>
                      <c:pt idx="73">
                        <c:v>2.8681218542759317</c:v>
                      </c:pt>
                      <c:pt idx="74">
                        <c:v>2.8708762122210185</c:v>
                      </c:pt>
                      <c:pt idx="75">
                        <c:v>2.8781302388748009</c:v>
                      </c:pt>
                      <c:pt idx="76">
                        <c:v>2.8866376278040295</c:v>
                      </c:pt>
                      <c:pt idx="77">
                        <c:v>2.884457790901592</c:v>
                      </c:pt>
                      <c:pt idx="78">
                        <c:v>2.8691994729839436</c:v>
                      </c:pt>
                      <c:pt idx="79">
                        <c:v>2.852103325364483</c:v>
                      </c:pt>
                      <c:pt idx="80">
                        <c:v>2.8453316769952122</c:v>
                      </c:pt>
                      <c:pt idx="81">
                        <c:v>2.8727021092239022</c:v>
                      </c:pt>
                      <c:pt idx="82">
                        <c:v>2.8980302684056762</c:v>
                      </c:pt>
                      <c:pt idx="83">
                        <c:v>2.9218303109957171</c:v>
                      </c:pt>
                      <c:pt idx="84">
                        <c:v>2.9483399837223714</c:v>
                      </c:pt>
                      <c:pt idx="85">
                        <c:v>2.9537355581908917</c:v>
                      </c:pt>
                      <c:pt idx="86">
                        <c:v>2.9376141480408537</c:v>
                      </c:pt>
                      <c:pt idx="87">
                        <c:v>2.9237741312035399</c:v>
                      </c:pt>
                      <c:pt idx="88">
                        <c:v>2.9147560065477331</c:v>
                      </c:pt>
                      <c:pt idx="89">
                        <c:v>2.9351278981626616</c:v>
                      </c:pt>
                      <c:pt idx="90">
                        <c:v>2.9627423940960762</c:v>
                      </c:pt>
                      <c:pt idx="91">
                        <c:v>2.9861169664650649</c:v>
                      </c:pt>
                      <c:pt idx="92">
                        <c:v>3.0074785003127187</c:v>
                      </c:pt>
                      <c:pt idx="93">
                        <c:v>3.007543126967156</c:v>
                      </c:pt>
                      <c:pt idx="94">
                        <c:v>2.9947185063660839</c:v>
                      </c:pt>
                      <c:pt idx="95">
                        <c:v>2.9818989497255859</c:v>
                      </c:pt>
                      <c:pt idx="96">
                        <c:v>2.9735730241305496</c:v>
                      </c:pt>
                      <c:pt idx="97">
                        <c:v>2.9704122831191295</c:v>
                      </c:pt>
                      <c:pt idx="98">
                        <c:v>2.983439330439893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34E-4363-A95C-19B1F329687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Alt1a_85_M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0.99999999999967237</c:v>
                      </c:pt>
                      <c:pt idx="33">
                        <c:v>0.99999999997922029</c:v>
                      </c:pt>
                      <c:pt idx="34">
                        <c:v>0.99999999921539118</c:v>
                      </c:pt>
                      <c:pt idx="35">
                        <c:v>0.99999998112346522</c:v>
                      </c:pt>
                      <c:pt idx="36">
                        <c:v>0.99999969442093861</c:v>
                      </c:pt>
                      <c:pt idx="37">
                        <c:v>0.99999652279520324</c:v>
                      </c:pt>
                      <c:pt idx="38">
                        <c:v>0.99997114109295848</c:v>
                      </c:pt>
                      <c:pt idx="39">
                        <c:v>0.9998195333859986</c:v>
                      </c:pt>
                      <c:pt idx="40">
                        <c:v>0.99912473363651177</c:v>
                      </c:pt>
                      <c:pt idx="41">
                        <c:v>0.99662127543035128</c:v>
                      </c:pt>
                      <c:pt idx="42">
                        <c:v>0.98936940736886259</c:v>
                      </c:pt>
                      <c:pt idx="43">
                        <c:v>0.97211812558495359</c:v>
                      </c:pt>
                      <c:pt idx="44">
                        <c:v>0.93776868114127598</c:v>
                      </c:pt>
                      <c:pt idx="45">
                        <c:v>0.87955915482642366</c:v>
                      </c:pt>
                      <c:pt idx="46">
                        <c:v>0.79434896997933879</c:v>
                      </c:pt>
                      <c:pt idx="47">
                        <c:v>0.68514678784250405</c:v>
                      </c:pt>
                      <c:pt idx="48">
                        <c:v>0.56114777696222262</c:v>
                      </c:pt>
                      <c:pt idx="49">
                        <c:v>0.43511376262658352</c:v>
                      </c:pt>
                      <c:pt idx="50">
                        <c:v>0.31945629733031677</c:v>
                      </c:pt>
                      <c:pt idx="51">
                        <c:v>0.22244763905004838</c:v>
                      </c:pt>
                      <c:pt idx="52">
                        <c:v>0.14752949082911229</c:v>
                      </c:pt>
                      <c:pt idx="53">
                        <c:v>9.3730678099931117E-2</c:v>
                      </c:pt>
                      <c:pt idx="54">
                        <c:v>5.7566882987164281E-2</c:v>
                      </c:pt>
                      <c:pt idx="55">
                        <c:v>3.4643727735334515E-2</c:v>
                      </c:pt>
                      <c:pt idx="56">
                        <c:v>2.0811320484860597E-2</c:v>
                      </c:pt>
                      <c:pt idx="57">
                        <c:v>1.2771499229284186E-2</c:v>
                      </c:pt>
                      <c:pt idx="58">
                        <c:v>8.2124718652034981E-3</c:v>
                      </c:pt>
                      <c:pt idx="59">
                        <c:v>5.6413039482018021E-3</c:v>
                      </c:pt>
                      <c:pt idx="60">
                        <c:v>4.1622547959618483E-3</c:v>
                      </c:pt>
                      <c:pt idx="61">
                        <c:v>3.2661234099330208E-3</c:v>
                      </c:pt>
                      <c:pt idx="62">
                        <c:v>2.6787413090925282E-3</c:v>
                      </c:pt>
                      <c:pt idx="63">
                        <c:v>2.2579882184966728E-3</c:v>
                      </c:pt>
                      <c:pt idx="64">
                        <c:v>1.9311172345157256E-3</c:v>
                      </c:pt>
                      <c:pt idx="65">
                        <c:v>1.6629553097048044E-3</c:v>
                      </c:pt>
                      <c:pt idx="66">
                        <c:v>1.437083826957118E-3</c:v>
                      </c:pt>
                      <c:pt idx="67">
                        <c:v>1.2442542013347978E-3</c:v>
                      </c:pt>
                      <c:pt idx="68">
                        <c:v>1.07854211904219E-3</c:v>
                      </c:pt>
                      <c:pt idx="69">
                        <c:v>9.35820464731952E-4</c:v>
                      </c:pt>
                      <c:pt idx="70">
                        <c:v>8.1299516053325417E-4</c:v>
                      </c:pt>
                      <c:pt idx="71">
                        <c:v>7.0748158777562021E-4</c:v>
                      </c:pt>
                      <c:pt idx="72">
                        <c:v>6.1696635137454159E-4</c:v>
                      </c:pt>
                      <c:pt idx="73">
                        <c:v>5.3940963410558534E-4</c:v>
                      </c:pt>
                      <c:pt idx="74">
                        <c:v>4.7295474048434033E-4</c:v>
                      </c:pt>
                      <c:pt idx="75">
                        <c:v>4.1606899373419629E-4</c:v>
                      </c:pt>
                      <c:pt idx="76">
                        <c:v>3.6758863934284941E-4</c:v>
                      </c:pt>
                      <c:pt idx="77">
                        <c:v>3.2662017143414852E-4</c:v>
                      </c:pt>
                      <c:pt idx="78">
                        <c:v>2.9231652525083012E-4</c:v>
                      </c:pt>
                      <c:pt idx="79">
                        <c:v>2.6381077460101192E-4</c:v>
                      </c:pt>
                      <c:pt idx="80">
                        <c:v>2.4015506707541313E-4</c:v>
                      </c:pt>
                      <c:pt idx="81">
                        <c:v>2.2043599735467896E-4</c:v>
                      </c:pt>
                      <c:pt idx="82">
                        <c:v>2.0391271279396843E-4</c:v>
                      </c:pt>
                      <c:pt idx="83">
                        <c:v>1.8994135040297416E-4</c:v>
                      </c:pt>
                      <c:pt idx="84">
                        <c:v>1.7795633088063759E-4</c:v>
                      </c:pt>
                      <c:pt idx="85">
                        <c:v>1.674962784716709E-4</c:v>
                      </c:pt>
                      <c:pt idx="86">
                        <c:v>1.5822567178111992E-4</c:v>
                      </c:pt>
                      <c:pt idx="87">
                        <c:v>1.4991093450271781E-4</c:v>
                      </c:pt>
                      <c:pt idx="88">
                        <c:v>1.423958784497902E-4</c:v>
                      </c:pt>
                      <c:pt idx="89">
                        <c:v>1.3551374504404767E-4</c:v>
                      </c:pt>
                      <c:pt idx="90">
                        <c:v>1.2918676548689641E-4</c:v>
                      </c:pt>
                      <c:pt idx="91">
                        <c:v>1.2333312272454756E-4</c:v>
                      </c:pt>
                      <c:pt idx="92">
                        <c:v>1.1788397784286806E-4</c:v>
                      </c:pt>
                      <c:pt idx="93">
                        <c:v>1.1276023591339876E-4</c:v>
                      </c:pt>
                      <c:pt idx="94">
                        <c:v>1.0791422430452967E-4</c:v>
                      </c:pt>
                      <c:pt idx="95">
                        <c:v>1.0332075113095498E-4</c:v>
                      </c:pt>
                      <c:pt idx="96">
                        <c:v>9.8952806287650995E-5</c:v>
                      </c:pt>
                      <c:pt idx="97">
                        <c:v>9.4800740505434912E-5</c:v>
                      </c:pt>
                      <c:pt idx="98">
                        <c:v>9.0855169058812546E-5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34E-4363-A95C-19B1F329687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Alt1a_85_L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1.3036726998073875</c:v>
                      </c:pt>
                      <c:pt idx="1">
                        <c:v>1.3253718846855511</c:v>
                      </c:pt>
                      <c:pt idx="2">
                        <c:v>1.4187542187361237</c:v>
                      </c:pt>
                      <c:pt idx="3">
                        <c:v>1.4720573662179144</c:v>
                      </c:pt>
                      <c:pt idx="4">
                        <c:v>1.5347501091674038</c:v>
                      </c:pt>
                      <c:pt idx="5">
                        <c:v>1.5466458993118974</c:v>
                      </c:pt>
                      <c:pt idx="6">
                        <c:v>1.5517395041209083</c:v>
                      </c:pt>
                      <c:pt idx="7">
                        <c:v>1.5552939375044028</c:v>
                      </c:pt>
                      <c:pt idx="8">
                        <c:v>1.5543835987490286</c:v>
                      </c:pt>
                      <c:pt idx="9">
                        <c:v>1.5623927935259665</c:v>
                      </c:pt>
                      <c:pt idx="10">
                        <c:v>1.6363519717062449</c:v>
                      </c:pt>
                      <c:pt idx="11">
                        <c:v>1.6757758040686346</c:v>
                      </c:pt>
                      <c:pt idx="12">
                        <c:v>1.7071494809351535</c:v>
                      </c:pt>
                      <c:pt idx="13">
                        <c:v>1.7343949506091432</c:v>
                      </c:pt>
                      <c:pt idx="14">
                        <c:v>1.7294298120912344</c:v>
                      </c:pt>
                      <c:pt idx="15">
                        <c:v>1.7162118742502164</c:v>
                      </c:pt>
                      <c:pt idx="16">
                        <c:v>1.7087251925903804</c:v>
                      </c:pt>
                      <c:pt idx="17">
                        <c:v>1.7490080190623176</c:v>
                      </c:pt>
                      <c:pt idx="18">
                        <c:v>1.827159467614661</c:v>
                      </c:pt>
                      <c:pt idx="19">
                        <c:v>1.9158692695014099</c:v>
                      </c:pt>
                      <c:pt idx="20">
                        <c:v>1.9877124962453863</c:v>
                      </c:pt>
                      <c:pt idx="21">
                        <c:v>2.0025609538548981</c:v>
                      </c:pt>
                      <c:pt idx="22">
                        <c:v>1.988169598532574</c:v>
                      </c:pt>
                      <c:pt idx="23">
                        <c:v>1.9735291139312394</c:v>
                      </c:pt>
                      <c:pt idx="24">
                        <c:v>1.9677177940421455</c:v>
                      </c:pt>
                      <c:pt idx="25">
                        <c:v>2.0201448616899427</c:v>
                      </c:pt>
                      <c:pt idx="26">
                        <c:v>2.111873025185484</c:v>
                      </c:pt>
                      <c:pt idx="27">
                        <c:v>2.1872625706485209</c:v>
                      </c:pt>
                      <c:pt idx="28">
                        <c:v>2.2557581557607391</c:v>
                      </c:pt>
                      <c:pt idx="29">
                        <c:v>2.2557581557607391</c:v>
                      </c:pt>
                      <c:pt idx="30">
                        <c:v>2.2289560974035401</c:v>
                      </c:pt>
                      <c:pt idx="31">
                        <c:v>2.1958554174193146</c:v>
                      </c:pt>
                      <c:pt idx="32">
                        <c:v>2.1648998977578229</c:v>
                      </c:pt>
                      <c:pt idx="33">
                        <c:v>2.1716433526438808</c:v>
                      </c:pt>
                      <c:pt idx="34">
                        <c:v>2.2092987552821794</c:v>
                      </c:pt>
                      <c:pt idx="35">
                        <c:v>2.2636387897852983</c:v>
                      </c:pt>
                      <c:pt idx="36">
                        <c:v>2.3056847731418206</c:v>
                      </c:pt>
                      <c:pt idx="37">
                        <c:v>2.2827101341534317</c:v>
                      </c:pt>
                      <c:pt idx="38">
                        <c:v>2.2147491162126514</c:v>
                      </c:pt>
                      <c:pt idx="39">
                        <c:v>2.1380099786680185</c:v>
                      </c:pt>
                      <c:pt idx="40">
                        <c:v>2.083737387119208</c:v>
                      </c:pt>
                      <c:pt idx="41">
                        <c:v>2.1378351692578219</c:v>
                      </c:pt>
                      <c:pt idx="42">
                        <c:v>2.2015375530842225</c:v>
                      </c:pt>
                      <c:pt idx="43">
                        <c:v>2.2633261914732876</c:v>
                      </c:pt>
                      <c:pt idx="44">
                        <c:v>2.295436235423538</c:v>
                      </c:pt>
                      <c:pt idx="45">
                        <c:v>2.2841486783313663</c:v>
                      </c:pt>
                      <c:pt idx="46">
                        <c:v>2.2440996203596706</c:v>
                      </c:pt>
                      <c:pt idx="47">
                        <c:v>2.2063387919185211</c:v>
                      </c:pt>
                      <c:pt idx="48">
                        <c:v>2.2069157784509081</c:v>
                      </c:pt>
                      <c:pt idx="49">
                        <c:v>2.342797191246301</c:v>
                      </c:pt>
                      <c:pt idx="50">
                        <c:v>2.4679373897355488</c:v>
                      </c:pt>
                      <c:pt idx="51">
                        <c:v>2.5712734534404453</c:v>
                      </c:pt>
                      <c:pt idx="52">
                        <c:v>2.6587469155581269</c:v>
                      </c:pt>
                      <c:pt idx="53">
                        <c:v>2.6896436408747539</c:v>
                      </c:pt>
                      <c:pt idx="54">
                        <c:v>2.6617453290010062</c:v>
                      </c:pt>
                      <c:pt idx="55">
                        <c:v>2.6283069157230776</c:v>
                      </c:pt>
                      <c:pt idx="56">
                        <c:v>2.6034595469923243</c:v>
                      </c:pt>
                      <c:pt idx="57">
                        <c:v>2.6425571249547981</c:v>
                      </c:pt>
                      <c:pt idx="58">
                        <c:v>2.7089986951908345</c:v>
                      </c:pt>
                      <c:pt idx="59">
                        <c:v>2.7710248530191368</c:v>
                      </c:pt>
                      <c:pt idx="60">
                        <c:v>2.8253955608158718</c:v>
                      </c:pt>
                      <c:pt idx="61">
                        <c:v>2.8393022669573664</c:v>
                      </c:pt>
                      <c:pt idx="62">
                        <c:v>2.8249714522931106</c:v>
                      </c:pt>
                      <c:pt idx="63">
                        <c:v>2.8093159441480466</c:v>
                      </c:pt>
                      <c:pt idx="64">
                        <c:v>2.7988785873059201</c:v>
                      </c:pt>
                      <c:pt idx="65">
                        <c:v>2.8142035315267355</c:v>
                      </c:pt>
                      <c:pt idx="66">
                        <c:v>2.8251976361406896</c:v>
                      </c:pt>
                      <c:pt idx="67">
                        <c:v>2.8412153355091521</c:v>
                      </c:pt>
                      <c:pt idx="68">
                        <c:v>2.8401789969520093</c:v>
                      </c:pt>
                      <c:pt idx="69">
                        <c:v>2.8280181312248116</c:v>
                      </c:pt>
                      <c:pt idx="70">
                        <c:v>2.8137321073789123</c:v>
                      </c:pt>
                      <c:pt idx="71">
                        <c:v>2.7993821979877849</c:v>
                      </c:pt>
                      <c:pt idx="72">
                        <c:v>2.7870625146772725</c:v>
                      </c:pt>
                      <c:pt idx="73">
                        <c:v>2.8004702576574005</c:v>
                      </c:pt>
                      <c:pt idx="74">
                        <c:v>2.8044008214699856</c:v>
                      </c:pt>
                      <c:pt idx="75">
                        <c:v>2.8127498260016504</c:v>
                      </c:pt>
                      <c:pt idx="76">
                        <c:v>2.8222095021758866</c:v>
                      </c:pt>
                      <c:pt idx="77">
                        <c:v>2.8207148070258778</c:v>
                      </c:pt>
                      <c:pt idx="78">
                        <c:v>2.8061269191464184</c:v>
                      </c:pt>
                      <c:pt idx="79">
                        <c:v>2.7896987725255187</c:v>
                      </c:pt>
                      <c:pt idx="80">
                        <c:v>2.7834695282803938</c:v>
                      </c:pt>
                      <c:pt idx="81">
                        <c:v>2.8113848536772621</c:v>
                      </c:pt>
                      <c:pt idx="82">
                        <c:v>2.8374835967589327</c:v>
                      </c:pt>
                      <c:pt idx="83">
                        <c:v>2.8622983551073231</c:v>
                      </c:pt>
                      <c:pt idx="84">
                        <c:v>2.8899022704541451</c:v>
                      </c:pt>
                      <c:pt idx="85">
                        <c:v>2.8962229956331047</c:v>
                      </c:pt>
                      <c:pt idx="86">
                        <c:v>2.8807469931982213</c:v>
                      </c:pt>
                      <c:pt idx="87">
                        <c:v>2.8673624741127766</c:v>
                      </c:pt>
                      <c:pt idx="88">
                        <c:v>2.8589126054193157</c:v>
                      </c:pt>
                      <c:pt idx="89">
                        <c:v>2.8799000890103694</c:v>
                      </c:pt>
                      <c:pt idx="90">
                        <c:v>2.9081019561714005</c:v>
                      </c:pt>
                      <c:pt idx="91">
                        <c:v>2.932146095559653</c:v>
                      </c:pt>
                      <c:pt idx="92">
                        <c:v>2.9542798787651474</c:v>
                      </c:pt>
                      <c:pt idx="93">
                        <c:v>2.9551157093329152</c:v>
                      </c:pt>
                      <c:pt idx="94">
                        <c:v>2.9429812854724537</c:v>
                      </c:pt>
                      <c:pt idx="95">
                        <c:v>2.9307630196451968</c:v>
                      </c:pt>
                      <c:pt idx="96">
                        <c:v>2.9228962610314451</c:v>
                      </c:pt>
                      <c:pt idx="97">
                        <c:v>2.9202927031519654</c:v>
                      </c:pt>
                      <c:pt idx="98">
                        <c:v>2.934001323000281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34E-4363-A95C-19B1F329687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Alt1a_85_L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0.99999999999967237</c:v>
                      </c:pt>
                      <c:pt idx="33">
                        <c:v>0.99999999997922029</c:v>
                      </c:pt>
                      <c:pt idx="34">
                        <c:v>0.99999999921539118</c:v>
                      </c:pt>
                      <c:pt idx="35">
                        <c:v>0.99999998112346522</c:v>
                      </c:pt>
                      <c:pt idx="36">
                        <c:v>0.99999969442093861</c:v>
                      </c:pt>
                      <c:pt idx="37">
                        <c:v>0.99999652279520324</c:v>
                      </c:pt>
                      <c:pt idx="38">
                        <c:v>0.99997114109295848</c:v>
                      </c:pt>
                      <c:pt idx="39">
                        <c:v>0.9998195333859986</c:v>
                      </c:pt>
                      <c:pt idx="40">
                        <c:v>0.99912473363651177</c:v>
                      </c:pt>
                      <c:pt idx="41">
                        <c:v>0.99662127543035128</c:v>
                      </c:pt>
                      <c:pt idx="42">
                        <c:v>0.98936940736886259</c:v>
                      </c:pt>
                      <c:pt idx="43">
                        <c:v>0.97211812558495359</c:v>
                      </c:pt>
                      <c:pt idx="44">
                        <c:v>0.93776868114127598</c:v>
                      </c:pt>
                      <c:pt idx="45">
                        <c:v>0.87955915482642366</c:v>
                      </c:pt>
                      <c:pt idx="46">
                        <c:v>0.79434896997933879</c:v>
                      </c:pt>
                      <c:pt idx="47">
                        <c:v>0.68514678784250405</c:v>
                      </c:pt>
                      <c:pt idx="48">
                        <c:v>0.56114777696222262</c:v>
                      </c:pt>
                      <c:pt idx="49">
                        <c:v>0.43511376262658352</c:v>
                      </c:pt>
                      <c:pt idx="50">
                        <c:v>0.31945629733031677</c:v>
                      </c:pt>
                      <c:pt idx="51">
                        <c:v>0.22244763905004838</c:v>
                      </c:pt>
                      <c:pt idx="52">
                        <c:v>0.14752949082911229</c:v>
                      </c:pt>
                      <c:pt idx="53">
                        <c:v>9.3730678099931117E-2</c:v>
                      </c:pt>
                      <c:pt idx="54">
                        <c:v>5.7566882987164281E-2</c:v>
                      </c:pt>
                      <c:pt idx="55">
                        <c:v>3.4643727735334515E-2</c:v>
                      </c:pt>
                      <c:pt idx="56">
                        <c:v>2.0811320484860597E-2</c:v>
                      </c:pt>
                      <c:pt idx="57">
                        <c:v>1.2771499229284186E-2</c:v>
                      </c:pt>
                      <c:pt idx="58">
                        <c:v>8.2124718652034981E-3</c:v>
                      </c:pt>
                      <c:pt idx="59">
                        <c:v>5.6413039482018021E-3</c:v>
                      </c:pt>
                      <c:pt idx="60">
                        <c:v>4.1622547959618483E-3</c:v>
                      </c:pt>
                      <c:pt idx="61">
                        <c:v>3.2661234099330208E-3</c:v>
                      </c:pt>
                      <c:pt idx="62">
                        <c:v>2.6787413090925282E-3</c:v>
                      </c:pt>
                      <c:pt idx="63">
                        <c:v>2.2579882184966728E-3</c:v>
                      </c:pt>
                      <c:pt idx="64">
                        <c:v>1.9311172345157256E-3</c:v>
                      </c:pt>
                      <c:pt idx="65">
                        <c:v>1.6629553097048044E-3</c:v>
                      </c:pt>
                      <c:pt idx="66">
                        <c:v>1.437083826957118E-3</c:v>
                      </c:pt>
                      <c:pt idx="67">
                        <c:v>1.2442542013347978E-3</c:v>
                      </c:pt>
                      <c:pt idx="68">
                        <c:v>1.07854211904219E-3</c:v>
                      </c:pt>
                      <c:pt idx="69">
                        <c:v>9.35820464731952E-4</c:v>
                      </c:pt>
                      <c:pt idx="70">
                        <c:v>8.1299516053325417E-4</c:v>
                      </c:pt>
                      <c:pt idx="71">
                        <c:v>7.0748158777562021E-4</c:v>
                      </c:pt>
                      <c:pt idx="72">
                        <c:v>6.1696635137454159E-4</c:v>
                      </c:pt>
                      <c:pt idx="73">
                        <c:v>5.3940963410558534E-4</c:v>
                      </c:pt>
                      <c:pt idx="74">
                        <c:v>4.7295474048434033E-4</c:v>
                      </c:pt>
                      <c:pt idx="75">
                        <c:v>4.1606899373419629E-4</c:v>
                      </c:pt>
                      <c:pt idx="76">
                        <c:v>3.6758863934284941E-4</c:v>
                      </c:pt>
                      <c:pt idx="77">
                        <c:v>3.2662017143414852E-4</c:v>
                      </c:pt>
                      <c:pt idx="78">
                        <c:v>2.9231652525083012E-4</c:v>
                      </c:pt>
                      <c:pt idx="79">
                        <c:v>2.6381077460101192E-4</c:v>
                      </c:pt>
                      <c:pt idx="80">
                        <c:v>2.4015506707541313E-4</c:v>
                      </c:pt>
                      <c:pt idx="81">
                        <c:v>2.2043599735467896E-4</c:v>
                      </c:pt>
                      <c:pt idx="82">
                        <c:v>2.0391271279396843E-4</c:v>
                      </c:pt>
                      <c:pt idx="83">
                        <c:v>1.8994135040297416E-4</c:v>
                      </c:pt>
                      <c:pt idx="84">
                        <c:v>1.7795633088063759E-4</c:v>
                      </c:pt>
                      <c:pt idx="85">
                        <c:v>1.674962784716709E-4</c:v>
                      </c:pt>
                      <c:pt idx="86">
                        <c:v>1.5822567178111992E-4</c:v>
                      </c:pt>
                      <c:pt idx="87">
                        <c:v>1.4991093450271781E-4</c:v>
                      </c:pt>
                      <c:pt idx="88">
                        <c:v>1.423958784497902E-4</c:v>
                      </c:pt>
                      <c:pt idx="89">
                        <c:v>1.3551374504404767E-4</c:v>
                      </c:pt>
                      <c:pt idx="90">
                        <c:v>1.2918676548689641E-4</c:v>
                      </c:pt>
                      <c:pt idx="91">
                        <c:v>1.2333312272454756E-4</c:v>
                      </c:pt>
                      <c:pt idx="92">
                        <c:v>1.1788397784286806E-4</c:v>
                      </c:pt>
                      <c:pt idx="93">
                        <c:v>1.1276023591339876E-4</c:v>
                      </c:pt>
                      <c:pt idx="94">
                        <c:v>1.0791422430452967E-4</c:v>
                      </c:pt>
                      <c:pt idx="95">
                        <c:v>1.0332075113095498E-4</c:v>
                      </c:pt>
                      <c:pt idx="96">
                        <c:v>9.8952806287650995E-5</c:v>
                      </c:pt>
                      <c:pt idx="97">
                        <c:v>9.4800740505434912E-5</c:v>
                      </c:pt>
                      <c:pt idx="98">
                        <c:v>9.0855169058812546E-5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34E-4363-A95C-19B1F329687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Alt1a_85_HP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1.676807344497923</c:v>
                      </c:pt>
                      <c:pt idx="1">
                        <c:v>1.690516714448584</c:v>
                      </c:pt>
                      <c:pt idx="2">
                        <c:v>1.773763281352039</c:v>
                      </c:pt>
                      <c:pt idx="3">
                        <c:v>1.8188625069713846</c:v>
                      </c:pt>
                      <c:pt idx="4">
                        <c:v>1.8758029133824528</c:v>
                      </c:pt>
                      <c:pt idx="5">
                        <c:v>1.8826185773558288</c:v>
                      </c:pt>
                      <c:pt idx="6">
                        <c:v>1.8823237097999628</c:v>
                      </c:pt>
                      <c:pt idx="7">
                        <c:v>1.880305680372848</c:v>
                      </c:pt>
                      <c:pt idx="8">
                        <c:v>1.874538803184588</c:v>
                      </c:pt>
                      <c:pt idx="9">
                        <c:v>1.8775564477339775</c:v>
                      </c:pt>
                      <c:pt idx="10">
                        <c:v>1.9441462540992864</c:v>
                      </c:pt>
                      <c:pt idx="11">
                        <c:v>1.9751648280387504</c:v>
                      </c:pt>
                      <c:pt idx="12">
                        <c:v>1.9994620126559177</c:v>
                      </c:pt>
                      <c:pt idx="13">
                        <c:v>2.0222884539607398</c:v>
                      </c:pt>
                      <c:pt idx="14">
                        <c:v>2.0109529393854269</c:v>
                      </c:pt>
                      <c:pt idx="15">
                        <c:v>1.9920943741898265</c:v>
                      </c:pt>
                      <c:pt idx="16">
                        <c:v>1.9785094304260369</c:v>
                      </c:pt>
                      <c:pt idx="17">
                        <c:v>2.013096992424884</c:v>
                      </c:pt>
                      <c:pt idx="18">
                        <c:v>2.0860774721250945</c:v>
                      </c:pt>
                      <c:pt idx="19">
                        <c:v>2.1694971637565987</c:v>
                      </c:pt>
                      <c:pt idx="20">
                        <c:v>2.23613862094723</c:v>
                      </c:pt>
                      <c:pt idx="21">
                        <c:v>2.2475245298511455</c:v>
                      </c:pt>
                      <c:pt idx="22">
                        <c:v>2.2289075470238888</c:v>
                      </c:pt>
                      <c:pt idx="23">
                        <c:v>2.2103492350684935</c:v>
                      </c:pt>
                      <c:pt idx="24">
                        <c:v>2.2009278392592617</c:v>
                      </c:pt>
                      <c:pt idx="25">
                        <c:v>2.2491560959972103</c:v>
                      </c:pt>
                      <c:pt idx="26">
                        <c:v>2.3351052776324122</c:v>
                      </c:pt>
                      <c:pt idx="27">
                        <c:v>2.4035358921228718</c:v>
                      </c:pt>
                      <c:pt idx="28">
                        <c:v>2.4615170641099673</c:v>
                      </c:pt>
                      <c:pt idx="29">
                        <c:v>2.4615170641099673</c:v>
                      </c:pt>
                      <c:pt idx="30">
                        <c:v>2.4298893084476645</c:v>
                      </c:pt>
                      <c:pt idx="31">
                        <c:v>2.3970167116500685</c:v>
                      </c:pt>
                      <c:pt idx="32">
                        <c:v>2.370746987887419</c:v>
                      </c:pt>
                      <c:pt idx="33">
                        <c:v>2.3838557296643592</c:v>
                      </c:pt>
                      <c:pt idx="34">
                        <c:v>2.4258962189924738</c:v>
                      </c:pt>
                      <c:pt idx="35">
                        <c:v>2.4800899914789047</c:v>
                      </c:pt>
                      <c:pt idx="36">
                        <c:v>2.5170785608144439</c:v>
                      </c:pt>
                      <c:pt idx="37">
                        <c:v>2.4874043927254279</c:v>
                      </c:pt>
                      <c:pt idx="38">
                        <c:v>2.4126834862967064</c:v>
                      </c:pt>
                      <c:pt idx="39">
                        <c:v>2.3276293403541795</c:v>
                      </c:pt>
                      <c:pt idx="40">
                        <c:v>2.2644491918229717</c:v>
                      </c:pt>
                      <c:pt idx="41">
                        <c:v>2.3088918489539627</c:v>
                      </c:pt>
                      <c:pt idx="42">
                        <c:v>2.362651386414111</c:v>
                      </c:pt>
                      <c:pt idx="43">
                        <c:v>2.4152304354019387</c:v>
                      </c:pt>
                      <c:pt idx="44">
                        <c:v>2.439586180985545</c:v>
                      </c:pt>
                      <c:pt idx="45">
                        <c:v>2.4221225675833336</c:v>
                      </c:pt>
                      <c:pt idx="46">
                        <c:v>2.377694137904983</c:v>
                      </c:pt>
                      <c:pt idx="47">
                        <c:v>2.3359515531136101</c:v>
                      </c:pt>
                      <c:pt idx="48">
                        <c:v>2.3327580093275704</c:v>
                      </c:pt>
                      <c:pt idx="49">
                        <c:v>2.4646749003104831</c:v>
                      </c:pt>
                      <c:pt idx="50">
                        <c:v>2.5847607740192156</c:v>
                      </c:pt>
                      <c:pt idx="51">
                        <c:v>2.6843962242056585</c:v>
                      </c:pt>
                      <c:pt idx="52">
                        <c:v>2.768916273790567</c:v>
                      </c:pt>
                      <c:pt idx="53">
                        <c:v>2.7980196937896538</c:v>
                      </c:pt>
                      <c:pt idx="54">
                        <c:v>2.7682138836094015</c:v>
                      </c:pt>
                      <c:pt idx="55">
                        <c:v>2.732919046009612</c:v>
                      </c:pt>
                      <c:pt idx="56">
                        <c:v>2.7063750364226387</c:v>
                      </c:pt>
                      <c:pt idx="57">
                        <c:v>2.7436470662605914</c:v>
                      </c:pt>
                      <c:pt idx="58">
                        <c:v>2.8082783807972205</c:v>
                      </c:pt>
                      <c:pt idx="59">
                        <c:v>2.8687517657617478</c:v>
                      </c:pt>
                      <c:pt idx="60">
                        <c:v>2.9218895055047276</c:v>
                      </c:pt>
                      <c:pt idx="61">
                        <c:v>2.934572590834605</c:v>
                      </c:pt>
                      <c:pt idx="62">
                        <c:v>2.9188239852744928</c:v>
                      </c:pt>
                      <c:pt idx="63">
                        <c:v>2.9020243104148995</c:v>
                      </c:pt>
                      <c:pt idx="64">
                        <c:v>2.8905390872526273</c:v>
                      </c:pt>
                      <c:pt idx="65">
                        <c:v>2.9046517376295773</c:v>
                      </c:pt>
                      <c:pt idx="66">
                        <c:v>2.9142758544938125</c:v>
                      </c:pt>
                      <c:pt idx="67">
                        <c:v>2.9287645157689939</c:v>
                      </c:pt>
                      <c:pt idx="68">
                        <c:v>2.9260461198221264</c:v>
                      </c:pt>
                      <c:pt idx="69">
                        <c:v>2.9124990139235365</c:v>
                      </c:pt>
                      <c:pt idx="70">
                        <c:v>2.8969407298494532</c:v>
                      </c:pt>
                      <c:pt idx="71">
                        <c:v>2.881356134072262</c:v>
                      </c:pt>
                      <c:pt idx="72">
                        <c:v>2.8678994727080158</c:v>
                      </c:pt>
                      <c:pt idx="73">
                        <c:v>2.8800863884969394</c:v>
                      </c:pt>
                      <c:pt idx="74">
                        <c:v>2.8825442824699437</c:v>
                      </c:pt>
                      <c:pt idx="75">
                        <c:v>2.8895178143794196</c:v>
                      </c:pt>
                      <c:pt idx="76">
                        <c:v>2.8977709006549084</c:v>
                      </c:pt>
                      <c:pt idx="77">
                        <c:v>2.8953815237630813</c:v>
                      </c:pt>
                      <c:pt idx="78">
                        <c:v>2.8799169777113263</c:v>
                      </c:pt>
                      <c:pt idx="79">
                        <c:v>2.8626157931456095</c:v>
                      </c:pt>
                      <c:pt idx="80">
                        <c:v>2.855660558587521</c:v>
                      </c:pt>
                      <c:pt idx="81">
                        <c:v>2.8828473535722843</c:v>
                      </c:pt>
                      <c:pt idx="82">
                        <c:v>2.9079573300929917</c:v>
                      </c:pt>
                      <c:pt idx="83">
                        <c:v>2.93150241372684</c:v>
                      </c:pt>
                      <c:pt idx="84">
                        <c:v>2.9577481483510217</c:v>
                      </c:pt>
                      <c:pt idx="85">
                        <c:v>2.9629098828777178</c:v>
                      </c:pt>
                      <c:pt idx="86">
                        <c:v>2.9466011412350532</c:v>
                      </c:pt>
                      <c:pt idx="87">
                        <c:v>2.9326048359598191</c:v>
                      </c:pt>
                      <c:pt idx="88">
                        <c:v>2.9234146868616246</c:v>
                      </c:pt>
                      <c:pt idx="89">
                        <c:v>2.943609627260122</c:v>
                      </c:pt>
                      <c:pt idx="90">
                        <c:v>2.9710539207396036</c:v>
                      </c:pt>
                      <c:pt idx="91">
                        <c:v>2.9942482202670839</c:v>
                      </c:pt>
                      <c:pt idx="92">
                        <c:v>3.0154171037883892</c:v>
                      </c:pt>
                      <c:pt idx="93">
                        <c:v>3.0152922524635177</c:v>
                      </c:pt>
                      <c:pt idx="94">
                        <c:v>3.0022929685070201</c:v>
                      </c:pt>
                      <c:pt idx="95">
                        <c:v>2.9893145520146329</c:v>
                      </c:pt>
                      <c:pt idx="96">
                        <c:v>2.9808524634460789</c:v>
                      </c:pt>
                      <c:pt idx="97">
                        <c:v>2.9775438953428526</c:v>
                      </c:pt>
                      <c:pt idx="98">
                        <c:v>2.9904079344648378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34E-4363-A95C-19B1F329687A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Alt1a_85_HP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34E-4363-A95C-19B1F329687A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Alt1a_85_MP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1.5300069536190282</c:v>
                      </c:pt>
                      <c:pt idx="1">
                        <c:v>1.5468325419835041</c:v>
                      </c:pt>
                      <c:pt idx="2">
                        <c:v>1.6340372076744607</c:v>
                      </c:pt>
                      <c:pt idx="3">
                        <c:v>1.6823456809276296</c:v>
                      </c:pt>
                      <c:pt idx="4">
                        <c:v>1.7414947613984595</c:v>
                      </c:pt>
                      <c:pt idx="5">
                        <c:v>1.750253616663499</c:v>
                      </c:pt>
                      <c:pt idx="6">
                        <c:v>1.7519884336790943</c:v>
                      </c:pt>
                      <c:pt idx="7">
                        <c:v>1.7520700517639902</c:v>
                      </c:pt>
                      <c:pt idx="8">
                        <c:v>1.7481631914954028</c:v>
                      </c:pt>
                      <c:pt idx="9">
                        <c:v>1.7531137306413693</c:v>
                      </c:pt>
                      <c:pt idx="10">
                        <c:v>1.822564588989626</c:v>
                      </c:pt>
                      <c:pt idx="11">
                        <c:v>1.8568969020399904</c:v>
                      </c:pt>
                      <c:pt idx="12">
                        <c:v>1.883986122179431</c:v>
                      </c:pt>
                      <c:pt idx="13">
                        <c:v>1.9085405423142321</c:v>
                      </c:pt>
                      <c:pt idx="14">
                        <c:v>1.8996183179835768</c:v>
                      </c:pt>
                      <c:pt idx="15">
                        <c:v>1.8828435571677109</c:v>
                      </c:pt>
                      <c:pt idx="16">
                        <c:v>1.8717102169769451</c:v>
                      </c:pt>
                      <c:pt idx="17">
                        <c:v>1.908566809586226</c:v>
                      </c:pt>
                      <c:pt idx="18">
                        <c:v>1.9836204341746442</c:v>
                      </c:pt>
                      <c:pt idx="19">
                        <c:v>2.0691509222113282</c:v>
                      </c:pt>
                      <c:pt idx="20">
                        <c:v>2.1378524885152008</c:v>
                      </c:pt>
                      <c:pt idx="21">
                        <c:v>2.1505948403826225</c:v>
                      </c:pt>
                      <c:pt idx="22">
                        <c:v>2.1336383770944072</c:v>
                      </c:pt>
                      <c:pt idx="23">
                        <c:v>2.1166132216979707</c:v>
                      </c:pt>
                      <c:pt idx="24">
                        <c:v>2.1086026258818356</c:v>
                      </c:pt>
                      <c:pt idx="25">
                        <c:v>2.1584820652901588</c:v>
                      </c:pt>
                      <c:pt idx="26">
                        <c:v>2.2467220028008934</c:v>
                      </c:pt>
                      <c:pt idx="27">
                        <c:v>2.3179325382384124</c:v>
                      </c:pt>
                      <c:pt idx="28">
                        <c:v>2.3809171823256148</c:v>
                      </c:pt>
                      <c:pt idx="29">
                        <c:v>2.3809171823256148</c:v>
                      </c:pt>
                      <c:pt idx="30">
                        <c:v>2.3535578075718675</c:v>
                      </c:pt>
                      <c:pt idx="31">
                        <c:v>2.326101263453852</c:v>
                      </c:pt>
                      <c:pt idx="32">
                        <c:v>2.3073954369715417</c:v>
                      </c:pt>
                      <c:pt idx="33">
                        <c:v>2.3298812640856985</c:v>
                      </c:pt>
                      <c:pt idx="34">
                        <c:v>2.3813650147132286</c:v>
                      </c:pt>
                      <c:pt idx="35">
                        <c:v>2.4433607113923737</c:v>
                      </c:pt>
                      <c:pt idx="36">
                        <c:v>2.4859553192396149</c:v>
                      </c:pt>
                      <c:pt idx="37">
                        <c:v>2.4597657044825625</c:v>
                      </c:pt>
                      <c:pt idx="38">
                        <c:v>2.3871263851663405</c:v>
                      </c:pt>
                      <c:pt idx="39">
                        <c:v>2.3036503346775263</c:v>
                      </c:pt>
                      <c:pt idx="40">
                        <c:v>2.2418094688139791</c:v>
                      </c:pt>
                      <c:pt idx="41">
                        <c:v>2.2875612328244244</c:v>
                      </c:pt>
                      <c:pt idx="42">
                        <c:v>2.3426176769623921</c:v>
                      </c:pt>
                      <c:pt idx="43">
                        <c:v>2.396383320541343</c:v>
                      </c:pt>
                      <c:pt idx="44">
                        <c:v>2.4217350303344105</c:v>
                      </c:pt>
                      <c:pt idx="45">
                        <c:v>2.4050692663227222</c:v>
                      </c:pt>
                      <c:pt idx="46">
                        <c:v>2.3612150035955817</c:v>
                      </c:pt>
                      <c:pt idx="47">
                        <c:v>2.319997759094913</c:v>
                      </c:pt>
                      <c:pt idx="48">
                        <c:v>2.3173003232257612</c:v>
                      </c:pt>
                      <c:pt idx="49">
                        <c:v>2.4497307526335241</c:v>
                      </c:pt>
                      <c:pt idx="50">
                        <c:v>2.5704560299342414</c:v>
                      </c:pt>
                      <c:pt idx="51">
                        <c:v>2.6705587747156092</c:v>
                      </c:pt>
                      <c:pt idx="52">
                        <c:v>2.7554482479225602</c:v>
                      </c:pt>
                      <c:pt idx="53">
                        <c:v>2.784777129324596</c:v>
                      </c:pt>
                      <c:pt idx="54">
                        <c:v>2.7552102524455111</c:v>
                      </c:pt>
                      <c:pt idx="55">
                        <c:v>2.7201487746851254</c:v>
                      </c:pt>
                      <c:pt idx="56">
                        <c:v>2.6938190535057482</c:v>
                      </c:pt>
                      <c:pt idx="57">
                        <c:v>2.7313208223872927</c:v>
                      </c:pt>
                      <c:pt idx="58">
                        <c:v>2.796178185746919</c:v>
                      </c:pt>
                      <c:pt idx="59">
                        <c:v>2.8568446594283596</c:v>
                      </c:pt>
                      <c:pt idx="60">
                        <c:v>2.9101353077390213</c:v>
                      </c:pt>
                      <c:pt idx="61">
                        <c:v>2.9229695830983973</c:v>
                      </c:pt>
                      <c:pt idx="62">
                        <c:v>2.9073942681671121</c:v>
                      </c:pt>
                      <c:pt idx="63">
                        <c:v>2.8907345653464809</c:v>
                      </c:pt>
                      <c:pt idx="64">
                        <c:v>2.879377794749947</c:v>
                      </c:pt>
                      <c:pt idx="65">
                        <c:v>2.8936373998000207</c:v>
                      </c:pt>
                      <c:pt idx="66">
                        <c:v>2.9034265407749076</c:v>
                      </c:pt>
                      <c:pt idx="67">
                        <c:v>2.9180978287594108</c:v>
                      </c:pt>
                      <c:pt idx="68">
                        <c:v>2.9155794551621188</c:v>
                      </c:pt>
                      <c:pt idx="69">
                        <c:v>2.9021970504332315</c:v>
                      </c:pt>
                      <c:pt idx="70">
                        <c:v>2.8867904584643655</c:v>
                      </c:pt>
                      <c:pt idx="71">
                        <c:v>2.8713537137204668</c:v>
                      </c:pt>
                      <c:pt idx="72">
                        <c:v>2.8580338253315172</c:v>
                      </c:pt>
                      <c:pt idx="73">
                        <c:v>2.8703681441428892</c:v>
                      </c:pt>
                      <c:pt idx="74">
                        <c:v>2.8730040565160371</c:v>
                      </c:pt>
                      <c:pt idx="75">
                        <c:v>2.880144355556268</c:v>
                      </c:pt>
                      <c:pt idx="76">
                        <c:v>2.888544393166796</c:v>
                      </c:pt>
                      <c:pt idx="77">
                        <c:v>2.8862659839129727</c:v>
                      </c:pt>
                      <c:pt idx="78">
                        <c:v>2.8709111119649209</c:v>
                      </c:pt>
                      <c:pt idx="79">
                        <c:v>2.8537196733280923</c:v>
                      </c:pt>
                      <c:pt idx="80">
                        <c:v>2.8468575059802714</c:v>
                      </c:pt>
                      <c:pt idx="81">
                        <c:v>2.8741384827941183</c:v>
                      </c:pt>
                      <c:pt idx="82">
                        <c:v>2.8993736931427474</c:v>
                      </c:pt>
                      <c:pt idx="83">
                        <c:v>2.9230774901399847</c:v>
                      </c:pt>
                      <c:pt idx="84">
                        <c:v>2.9494919495602865</c:v>
                      </c:pt>
                      <c:pt idx="85">
                        <c:v>2.9547979705932557</c:v>
                      </c:pt>
                      <c:pt idx="86">
                        <c:v>2.9385954624492179</c:v>
                      </c:pt>
                      <c:pt idx="87">
                        <c:v>2.9246790224185362</c:v>
                      </c:pt>
                      <c:pt idx="88">
                        <c:v>2.9155841032280243</c:v>
                      </c:pt>
                      <c:pt idx="89">
                        <c:v>2.935880156315021</c:v>
                      </c:pt>
                      <c:pt idx="90">
                        <c:v>2.9634214902542837</c:v>
                      </c:pt>
                      <c:pt idx="91">
                        <c:v>2.9867231567663599</c:v>
                      </c:pt>
                      <c:pt idx="92">
                        <c:v>3.0080125454697524</c:v>
                      </c:pt>
                      <c:pt idx="93">
                        <c:v>3.00800728498406</c:v>
                      </c:pt>
                      <c:pt idx="94">
                        <c:v>2.995115529899484</c:v>
                      </c:pt>
                      <c:pt idx="95">
                        <c:v>2.9822321539802163</c:v>
                      </c:pt>
                      <c:pt idx="96">
                        <c:v>2.9738455629338185</c:v>
                      </c:pt>
                      <c:pt idx="97">
                        <c:v>2.9706247595652489</c:v>
                      </c:pt>
                      <c:pt idx="98">
                        <c:v>2.9835923516439915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34E-4363-A95C-19B1F329687A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Alt1a_85_MP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34E-4363-A95C-19B1F329687A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Alt1a_85_LP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1.3592345626221205</c:v>
                      </c:pt>
                      <c:pt idx="1">
                        <c:v>1.3796498119884901</c:v>
                      </c:pt>
                      <c:pt idx="2">
                        <c:v>1.4714038774709812</c:v>
                      </c:pt>
                      <c:pt idx="3">
                        <c:v>1.5233895015841725</c:v>
                      </c:pt>
                      <c:pt idx="4">
                        <c:v>1.585083876533923</c:v>
                      </c:pt>
                      <c:pt idx="5">
                        <c:v>1.5961082865296377</c:v>
                      </c:pt>
                      <c:pt idx="6">
                        <c:v>1.6002503451179364</c:v>
                      </c:pt>
                      <c:pt idx="7">
                        <c:v>1.6028143998721851</c:v>
                      </c:pt>
                      <c:pt idx="8">
                        <c:v>1.6010829976658387</c:v>
                      </c:pt>
                      <c:pt idx="9">
                        <c:v>1.6082816080514322</c:v>
                      </c:pt>
                      <c:pt idx="10">
                        <c:v>1.6810891904791145</c:v>
                      </c:pt>
                      <c:pt idx="11">
                        <c:v>1.7192396754660486</c:v>
                      </c:pt>
                      <c:pt idx="12">
                        <c:v>1.7495424082234137</c:v>
                      </c:pt>
                      <c:pt idx="13">
                        <c:v>1.7760788350106069</c:v>
                      </c:pt>
                      <c:pt idx="14">
                        <c:v>1.7699425456565661</c:v>
                      </c:pt>
                      <c:pt idx="15">
                        <c:v>1.7556055577523766</c:v>
                      </c:pt>
                      <c:pt idx="16">
                        <c:v>1.7472577905034505</c:v>
                      </c:pt>
                      <c:pt idx="17">
                        <c:v>1.7867066813173544</c:v>
                      </c:pt>
                      <c:pt idx="18">
                        <c:v>1.8640842883685591</c:v>
                      </c:pt>
                      <c:pt idx="19">
                        <c:v>1.9520327163614235</c:v>
                      </c:pt>
                      <c:pt idx="20">
                        <c:v>2.0231074484123974</c:v>
                      </c:pt>
                      <c:pt idx="21">
                        <c:v>2.0374262275351427</c:v>
                      </c:pt>
                      <c:pt idx="22">
                        <c:v>2.022395929536454</c:v>
                      </c:pt>
                      <c:pt idx="23">
                        <c:v>2.0071550826273596</c:v>
                      </c:pt>
                      <c:pt idx="24">
                        <c:v>2.0007880522948458</c:v>
                      </c:pt>
                      <c:pt idx="25">
                        <c:v>2.0525830728864958</c:v>
                      </c:pt>
                      <c:pt idx="26">
                        <c:v>2.1434686698029557</c:v>
                      </c:pt>
                      <c:pt idx="27">
                        <c:v>2.2178858948496658</c:v>
                      </c:pt>
                      <c:pt idx="28">
                        <c:v>2.286679057430935</c:v>
                      </c:pt>
                      <c:pt idx="29">
                        <c:v>2.286679057430935</c:v>
                      </c:pt>
                      <c:pt idx="30">
                        <c:v>2.2642923526400938</c:v>
                      </c:pt>
                      <c:pt idx="31">
                        <c:v>2.2432023091366573</c:v>
                      </c:pt>
                      <c:pt idx="32">
                        <c:v>2.2334098117261711</c:v>
                      </c:pt>
                      <c:pt idx="33">
                        <c:v>2.2669245112291909</c:v>
                      </c:pt>
                      <c:pt idx="34">
                        <c:v>2.3294729089364621</c:v>
                      </c:pt>
                      <c:pt idx="35">
                        <c:v>2.4005625448648291</c:v>
                      </c:pt>
                      <c:pt idx="36">
                        <c:v>2.4496555150328949</c:v>
                      </c:pt>
                      <c:pt idx="37">
                        <c:v>2.4274882447104558</c:v>
                      </c:pt>
                      <c:pt idx="38">
                        <c:v>2.3572523779155823</c:v>
                      </c:pt>
                      <c:pt idx="39">
                        <c:v>2.2756076880501714</c:v>
                      </c:pt>
                      <c:pt idx="40">
                        <c:v>2.2153326456922851</c:v>
                      </c:pt>
                      <c:pt idx="41">
                        <c:v>2.262619224308001</c:v>
                      </c:pt>
                      <c:pt idx="42">
                        <c:v>2.3191954788626266</c:v>
                      </c:pt>
                      <c:pt idx="43">
                        <c:v>2.374350511120991</c:v>
                      </c:pt>
                      <c:pt idx="44">
                        <c:v>2.4008674431522894</c:v>
                      </c:pt>
                      <c:pt idx="45">
                        <c:v>2.3851349531439534</c:v>
                      </c:pt>
                      <c:pt idx="46">
                        <c:v>2.3419533989142081</c:v>
                      </c:pt>
                      <c:pt idx="47">
                        <c:v>2.3013522642931834</c:v>
                      </c:pt>
                      <c:pt idx="48">
                        <c:v>2.2992360687050337</c:v>
                      </c:pt>
                      <c:pt idx="49">
                        <c:v>2.4322645716026909</c:v>
                      </c:pt>
                      <c:pt idx="50">
                        <c:v>2.5537307148215493</c:v>
                      </c:pt>
                      <c:pt idx="51">
                        <c:v>2.6543733555402365</c:v>
                      </c:pt>
                      <c:pt idx="52">
                        <c:v>2.7396897706567649</c:v>
                      </c:pt>
                      <c:pt idx="53">
                        <c:v>2.7692811711903089</c:v>
                      </c:pt>
                      <c:pt idx="54">
                        <c:v>2.7399949603733509</c:v>
                      </c:pt>
                      <c:pt idx="55">
                        <c:v>2.705211211989293</c:v>
                      </c:pt>
                      <c:pt idx="56">
                        <c:v>2.6791388615754497</c:v>
                      </c:pt>
                      <c:pt idx="57">
                        <c:v>2.7169161833167452</c:v>
                      </c:pt>
                      <c:pt idx="58">
                        <c:v>2.7820441971253751</c:v>
                      </c:pt>
                      <c:pt idx="59">
                        <c:v>2.8429413170689659</c:v>
                      </c:pt>
                      <c:pt idx="60">
                        <c:v>2.896415536773242</c:v>
                      </c:pt>
                      <c:pt idx="61">
                        <c:v>2.909428986966744</c:v>
                      </c:pt>
                      <c:pt idx="62">
                        <c:v>2.8940572141844214</c:v>
                      </c:pt>
                      <c:pt idx="63">
                        <c:v>2.8775619693904675</c:v>
                      </c:pt>
                      <c:pt idx="64">
                        <c:v>2.8663549469036096</c:v>
                      </c:pt>
                      <c:pt idx="65">
                        <c:v>2.8807855232957613</c:v>
                      </c:pt>
                      <c:pt idx="66">
                        <c:v>2.8907655238384731</c:v>
                      </c:pt>
                      <c:pt idx="67">
                        <c:v>2.9056481250500892</c:v>
                      </c:pt>
                      <c:pt idx="68">
                        <c:v>2.9033602026780758</c:v>
                      </c:pt>
                      <c:pt idx="69">
                        <c:v>2.8901682413752039</c:v>
                      </c:pt>
                      <c:pt idx="70">
                        <c:v>2.8749368416403849</c:v>
                      </c:pt>
                      <c:pt idx="71">
                        <c:v>2.8596713010122374</c:v>
                      </c:pt>
                      <c:pt idx="72">
                        <c:v>2.8465103425526044</c:v>
                      </c:pt>
                      <c:pt idx="73">
                        <c:v>2.8590160892077652</c:v>
                      </c:pt>
                      <c:pt idx="74">
                        <c:v>2.8618586616128323</c:v>
                      </c:pt>
                      <c:pt idx="75">
                        <c:v>2.869193009566573</c:v>
                      </c:pt>
                      <c:pt idx="76">
                        <c:v>2.8777648288665607</c:v>
                      </c:pt>
                      <c:pt idx="77">
                        <c:v>2.875616289035027</c:v>
                      </c:pt>
                      <c:pt idx="78">
                        <c:v>2.8603901331148687</c:v>
                      </c:pt>
                      <c:pt idx="79">
                        <c:v>2.8433279719128812</c:v>
                      </c:pt>
                      <c:pt idx="80">
                        <c:v>2.8365757752975811</c:v>
                      </c:pt>
                      <c:pt idx="81">
                        <c:v>2.863968028071862</c:v>
                      </c:pt>
                      <c:pt idx="82">
                        <c:v>2.8893509115752609</c:v>
                      </c:pt>
                      <c:pt idx="83">
                        <c:v>2.9132400959410139</c:v>
                      </c:pt>
                      <c:pt idx="84">
                        <c:v>2.9398518989286209</c:v>
                      </c:pt>
                      <c:pt idx="85">
                        <c:v>2.9453275845702356</c:v>
                      </c:pt>
                      <c:pt idx="86">
                        <c:v>2.9292497623682503</c:v>
                      </c:pt>
                      <c:pt idx="87">
                        <c:v>2.9154283887106227</c:v>
                      </c:pt>
                      <c:pt idx="88">
                        <c:v>2.9064460228460747</c:v>
                      </c:pt>
                      <c:pt idx="89">
                        <c:v>2.9268613704900592</c:v>
                      </c:pt>
                      <c:pt idx="90">
                        <c:v>2.9545172829205684</c:v>
                      </c:pt>
                      <c:pt idx="91">
                        <c:v>2.9779454204711913</c:v>
                      </c:pt>
                      <c:pt idx="92">
                        <c:v>2.9993763873425765</c:v>
                      </c:pt>
                      <c:pt idx="93">
                        <c:v>2.9995111916444861</c:v>
                      </c:pt>
                      <c:pt idx="94">
                        <c:v>2.9867461271192943</c:v>
                      </c:pt>
                      <c:pt idx="95">
                        <c:v>2.9739749020443877</c:v>
                      </c:pt>
                      <c:pt idx="96">
                        <c:v>2.9656773817490985</c:v>
                      </c:pt>
                      <c:pt idx="97">
                        <c:v>2.9625603471394308</c:v>
                      </c:pt>
                      <c:pt idx="98">
                        <c:v>2.9756496852540004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34E-4363-A95C-19B1F329687A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Alt1a_85_%Ret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0.99999999999999722</c:v>
                </c:pt>
                <c:pt idx="32">
                  <c:v>0.99999999999967248</c:v>
                </c:pt>
                <c:pt idx="33">
                  <c:v>0.99999999997922417</c:v>
                </c:pt>
                <c:pt idx="34">
                  <c:v>0.99999999921552141</c:v>
                </c:pt>
                <c:pt idx="35">
                  <c:v>0.99999998112622479</c:v>
                </c:pt>
                <c:pt idx="36">
                  <c:v>0.99999969446006698</c:v>
                </c:pt>
                <c:pt idx="37">
                  <c:v>0.9999965231857959</c:v>
                </c:pt>
                <c:pt idx="38">
                  <c:v>0.99997114392249298</c:v>
                </c:pt>
                <c:pt idx="39">
                  <c:v>0.99981954875703527</c:v>
                </c:pt>
                <c:pt idx="40">
                  <c:v>0.99912479807228705</c:v>
                </c:pt>
                <c:pt idx="41">
                  <c:v>0.99662148857278432</c:v>
                </c:pt>
                <c:pt idx="42">
                  <c:v>0.98936997624656231</c:v>
                </c:pt>
                <c:pt idx="43">
                  <c:v>0.97211938546777399</c:v>
                </c:pt>
                <c:pt idx="44">
                  <c:v>0.9377710216252495</c:v>
                </c:pt>
                <c:pt idx="45">
                  <c:v>0.87956289622976891</c:v>
                </c:pt>
                <c:pt idx="46">
                  <c:v>0.79435407049402029</c:v>
                </c:pt>
                <c:pt idx="47">
                  <c:v>0.68515297548636556</c:v>
                </c:pt>
                <c:pt idx="48">
                  <c:v>0.56115443300184575</c:v>
                </c:pt>
                <c:pt idx="49">
                  <c:v>0.43512018673397451</c:v>
                </c:pt>
                <c:pt idx="50">
                  <c:v>0.31946192779945959</c:v>
                </c:pt>
                <c:pt idx="51">
                  <c:v>0.22245216800455056</c:v>
                </c:pt>
                <c:pt idx="52">
                  <c:v>0.14753284430972727</c:v>
                </c:pt>
                <c:pt idx="53">
                  <c:v>9.3732987982071733E-2</c:v>
                </c:pt>
                <c:pt idx="54">
                  <c:v>5.756839293828752E-2</c:v>
                </c:pt>
                <c:pt idx="55">
                  <c:v>3.464465461282229E-2</c:v>
                </c:pt>
                <c:pt idx="56">
                  <c:v>2.0811865970299256E-2</c:v>
                </c:pt>
                <c:pt idx="57">
                  <c:v>1.2771811242422368E-2</c:v>
                </c:pt>
                <c:pt idx="58">
                  <c:v>8.2126472908826773E-3</c:v>
                </c:pt>
                <c:pt idx="59">
                  <c:v>5.6414019794090312E-3</c:v>
                </c:pt>
                <c:pt idx="60">
                  <c:v>4.1623123150112424E-3</c:v>
                </c:pt>
                <c:pt idx="61">
                  <c:v>3.2661582855466561E-3</c:v>
                </c:pt>
                <c:pt idx="62">
                  <c:v>2.678764407421221E-3</c:v>
                </c:pt>
                <c:pt idx="63">
                  <c:v>2.258004629543525E-3</c:v>
                </c:pt>
                <c:pt idx="64">
                  <c:v>1.9311293545934373E-3</c:v>
                </c:pt>
                <c:pt idx="65">
                  <c:v>1.6629647996437807E-3</c:v>
                </c:pt>
                <c:pt idx="66">
                  <c:v>1.4370914941054648E-3</c:v>
                </c:pt>
                <c:pt idx="67">
                  <c:v>1.2442604874053661E-3</c:v>
                </c:pt>
                <c:pt idx="68">
                  <c:v>1.0785471363430963E-3</c:v>
                </c:pt>
                <c:pt idx="69">
                  <c:v>9.3582475775992374E-4</c:v>
                </c:pt>
                <c:pt idx="70">
                  <c:v>8.1299869498831407E-4</c:v>
                </c:pt>
                <c:pt idx="71">
                  <c:v>7.0748454801678601E-4</c:v>
                </c:pt>
                <c:pt idx="72">
                  <c:v>6.1696889097018963E-4</c:v>
                </c:pt>
                <c:pt idx="73">
                  <c:v>5.3941174958728564E-4</c:v>
                </c:pt>
                <c:pt idx="74">
                  <c:v>4.7295648276367313E-4</c:v>
                </c:pt>
                <c:pt idx="75">
                  <c:v>4.1607046447309686E-4</c:v>
                </c:pt>
                <c:pt idx="76">
                  <c:v>3.6758987105314631E-4</c:v>
                </c:pt>
                <c:pt idx="77">
                  <c:v>3.2662124596370245E-4</c:v>
                </c:pt>
                <c:pt idx="78">
                  <c:v>2.9231741720271546E-4</c:v>
                </c:pt>
                <c:pt idx="79">
                  <c:v>2.6381153909609082E-4</c:v>
                </c:pt>
                <c:pt idx="80">
                  <c:v>2.4015574077094524E-4</c:v>
                </c:pt>
                <c:pt idx="81">
                  <c:v>2.2043657587438568E-4</c:v>
                </c:pt>
                <c:pt idx="82">
                  <c:v>2.0391320768811563E-4</c:v>
                </c:pt>
                <c:pt idx="83">
                  <c:v>1.899418000035361E-4</c:v>
                </c:pt>
                <c:pt idx="84">
                  <c:v>1.7795673354895509E-4</c:v>
                </c:pt>
                <c:pt idx="85">
                  <c:v>1.674966366315096E-4</c:v>
                </c:pt>
                <c:pt idx="86">
                  <c:v>1.5822597687261642E-4</c:v>
                </c:pt>
                <c:pt idx="87">
                  <c:v>1.4991122818275421E-4</c:v>
                </c:pt>
                <c:pt idx="88">
                  <c:v>1.4239612921458118E-4</c:v>
                </c:pt>
                <c:pt idx="89">
                  <c:v>1.3551397616481256E-4</c:v>
                </c:pt>
                <c:pt idx="90">
                  <c:v>1.2918697830852246E-4</c:v>
                </c:pt>
                <c:pt idx="91">
                  <c:v>1.2333331355955573E-4</c:v>
                </c:pt>
                <c:pt idx="92">
                  <c:v>1.1788415476825673E-4</c:v>
                </c:pt>
                <c:pt idx="93">
                  <c:v>1.1276039009988441E-4</c:v>
                </c:pt>
                <c:pt idx="94">
                  <c:v>1.079143746190597E-4</c:v>
                </c:pt>
                <c:pt idx="95">
                  <c:v>1.0332088027707325E-4</c:v>
                </c:pt>
                <c:pt idx="96">
                  <c:v>9.8952935334983806E-5</c:v>
                </c:pt>
                <c:pt idx="97">
                  <c:v>9.4800850053167532E-5</c:v>
                </c:pt>
                <c:pt idx="98">
                  <c:v>9.0855275985521908E-5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1a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Alt1a_85_HF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1.4321877521131268</c:v>
                </c:pt>
                <c:pt idx="1">
                  <c:v>2.8839046211126531</c:v>
                </c:pt>
                <c:pt idx="2">
                  <c:v>4.4262387186918328</c:v>
                </c:pt>
                <c:pt idx="3">
                  <c:v>6.0196369553072442</c:v>
                </c:pt>
                <c:pt idx="4">
                  <c:v>7.6744084305330427</c:v>
                </c:pt>
                <c:pt idx="5">
                  <c:v>9.3399019023204044</c:v>
                </c:pt>
                <c:pt idx="6">
                  <c:v>11.009391498754258</c:v>
                </c:pt>
                <c:pt idx="7">
                  <c:v>12.681308451254729</c:v>
                </c:pt>
                <c:pt idx="8">
                  <c:v>14.351141903360681</c:v>
                </c:pt>
                <c:pt idx="9">
                  <c:v>16.027636103345877</c:v>
                </c:pt>
                <c:pt idx="10">
                  <c:v>17.775851058379853</c:v>
                </c:pt>
                <c:pt idx="11">
                  <c:v>19.560808795859376</c:v>
                </c:pt>
                <c:pt idx="12">
                  <c:v>21.37488781188403</c:v>
                </c:pt>
                <c:pt idx="13">
                  <c:v>23.214919377665542</c:v>
                </c:pt>
                <c:pt idx="14">
                  <c:v>25.047868764441542</c:v>
                </c:pt>
                <c:pt idx="15">
                  <c:v>26.865629193623594</c:v>
                </c:pt>
                <c:pt idx="16">
                  <c:v>28.673743308417841</c:v>
                </c:pt>
                <c:pt idx="17">
                  <c:v>30.52026193479378</c:v>
                </c:pt>
                <c:pt idx="18">
                  <c:v>32.443342965963538</c:v>
                </c:pt>
                <c:pt idx="19">
                  <c:v>34.453503691687573</c:v>
                </c:pt>
                <c:pt idx="20">
                  <c:v>36.533848434814331</c:v>
                </c:pt>
                <c:pt idx="21">
                  <c:v>38.628014732333007</c:v>
                </c:pt>
                <c:pt idx="22">
                  <c:v>40.706493492120387</c:v>
                </c:pt>
                <c:pt idx="23">
                  <c:v>42.769158349328677</c:v>
                </c:pt>
                <c:pt idx="24">
                  <c:v>44.824937674307087</c:v>
                </c:pt>
                <c:pt idx="25">
                  <c:v>46.931815239703397</c:v>
                </c:pt>
                <c:pt idx="26">
                  <c:v>49.128483650328441</c:v>
                </c:pt>
                <c:pt idx="27">
                  <c:v>51.398228358440186</c:v>
                </c:pt>
                <c:pt idx="28">
                  <c:v>53.736176029927684</c:v>
                </c:pt>
                <c:pt idx="29">
                  <c:v>56.074123701415182</c:v>
                </c:pt>
                <c:pt idx="30">
                  <c:v>58.392646133440756</c:v>
                </c:pt>
                <c:pt idx="31">
                  <c:v>60.699549818416351</c:v>
                </c:pt>
                <c:pt idx="32">
                  <c:v>63.013817856127133</c:v>
                </c:pt>
                <c:pt idx="33">
                  <c:v>65.383257765801574</c:v>
                </c:pt>
                <c:pt idx="34">
                  <c:v>67.83490813945464</c:v>
                </c:pt>
                <c:pt idx="35">
                  <c:v>70.370039484059888</c:v>
                </c:pt>
                <c:pt idx="36">
                  <c:v>72.9582740502983</c:v>
                </c:pt>
                <c:pt idx="37">
                  <c:v>75.523412152487566</c:v>
                </c:pt>
                <c:pt idx="38">
                  <c:v>78.015273312862391</c:v>
                </c:pt>
                <c:pt idx="39">
                  <c:v>80.42045857271151</c:v>
                </c:pt>
                <c:pt idx="40">
                  <c:v>82.7595956257463</c:v>
                </c:pt>
                <c:pt idx="41">
                  <c:v>85.139598286297471</c:v>
                </c:pt>
                <c:pt idx="42">
                  <c:v>87.569490686861172</c:v>
                </c:pt>
                <c:pt idx="43">
                  <c:v>90.04831455861742</c:v>
                </c:pt>
                <c:pt idx="44">
                  <c:v>92.54843233988737</c:v>
                </c:pt>
                <c:pt idx="45">
                  <c:v>95.028705890994388</c:v>
                </c:pt>
                <c:pt idx="46">
                  <c:v>97.462979133693608</c:v>
                </c:pt>
                <c:pt idx="47">
                  <c:v>99.854164290072717</c:v>
                </c:pt>
                <c:pt idx="48">
                  <c:v>102.24091353312815</c:v>
                </c:pt>
                <c:pt idx="49">
                  <c:v>104.75822378361988</c:v>
                </c:pt>
                <c:pt idx="50">
                  <c:v>107.39372302055541</c:v>
                </c:pt>
                <c:pt idx="51">
                  <c:v>110.12752382777597</c:v>
                </c:pt>
                <c:pt idx="52">
                  <c:v>112.94484753103782</c:v>
                </c:pt>
                <c:pt idx="53">
                  <c:v>115.79083309154862</c:v>
                </c:pt>
                <c:pt idx="54">
                  <c:v>118.60656533015333</c:v>
                </c:pt>
                <c:pt idx="55">
                  <c:v>121.38661829113039</c:v>
                </c:pt>
                <c:pt idx="56">
                  <c:v>124.13984538607781</c:v>
                </c:pt>
                <c:pt idx="57">
                  <c:v>126.93000090405285</c:v>
                </c:pt>
                <c:pt idx="58">
                  <c:v>129.78442864274379</c:v>
                </c:pt>
                <c:pt idx="59">
                  <c:v>132.69906149430707</c:v>
                </c:pt>
                <c:pt idx="60">
                  <c:v>135.66668501294095</c:v>
                </c:pt>
                <c:pt idx="61">
                  <c:v>138.64681256679057</c:v>
                </c:pt>
                <c:pt idx="62">
                  <c:v>141.6108743216333</c:v>
                </c:pt>
                <c:pt idx="63">
                  <c:v>144.55792576350765</c:v>
                </c:pt>
                <c:pt idx="64">
                  <c:v>147.49330292900069</c:v>
                </c:pt>
                <c:pt idx="65">
                  <c:v>150.44248711840638</c:v>
                </c:pt>
                <c:pt idx="66">
                  <c:v>153.40087606273823</c:v>
                </c:pt>
                <c:pt idx="67">
                  <c:v>156.3732204212962</c:v>
                </c:pt>
                <c:pt idx="68">
                  <c:v>159.34220305988478</c:v>
                </c:pt>
                <c:pt idx="69">
                  <c:v>162.29713249281977</c:v>
                </c:pt>
                <c:pt idx="70">
                  <c:v>165.23604401283723</c:v>
                </c:pt>
                <c:pt idx="71">
                  <c:v>168.1589202224238</c:v>
                </c:pt>
                <c:pt idx="72">
                  <c:v>171.06793281907613</c:v>
                </c:pt>
                <c:pt idx="73">
                  <c:v>173.98867173240933</c:v>
                </c:pt>
                <c:pt idx="74">
                  <c:v>176.91126073714696</c:v>
                </c:pt>
                <c:pt idx="75">
                  <c:v>179.84025918016576</c:v>
                </c:pt>
                <c:pt idx="76">
                  <c:v>182.77703029778903</c:v>
                </c:pt>
                <c:pt idx="77">
                  <c:v>185.71109714772578</c:v>
                </c:pt>
                <c:pt idx="78">
                  <c:v>188.62938962090004</c:v>
                </c:pt>
                <c:pt idx="79">
                  <c:v>191.53006795949963</c:v>
                </c:pt>
                <c:pt idx="80">
                  <c:v>194.42355464516538</c:v>
                </c:pt>
                <c:pt idx="81">
                  <c:v>197.34398617795568</c:v>
                </c:pt>
                <c:pt idx="82">
                  <c:v>200.28913420397686</c:v>
                </c:pt>
                <c:pt idx="83">
                  <c:v>203.25726923289707</c:v>
                </c:pt>
                <c:pt idx="84">
                  <c:v>206.25103291007306</c:v>
                </c:pt>
                <c:pt idx="85">
                  <c:v>209.24944280453263</c:v>
                </c:pt>
                <c:pt idx="86">
                  <c:v>212.231205117684</c:v>
                </c:pt>
                <c:pt idx="87">
                  <c:v>215.19875077861948</c:v>
                </c:pt>
                <c:pt idx="88">
                  <c:v>218.15680930456793</c:v>
                </c:pt>
                <c:pt idx="89">
                  <c:v>221.13473067791554</c:v>
                </c:pt>
                <c:pt idx="90">
                  <c:v>224.13977871321896</c:v>
                </c:pt>
                <c:pt idx="91">
                  <c:v>227.16764573610561</c:v>
                </c:pt>
                <c:pt idx="92">
                  <c:v>230.21623561942394</c:v>
                </c:pt>
                <c:pt idx="93">
                  <c:v>233.26425058673482</c:v>
                </c:pt>
                <c:pt idx="94">
                  <c:v>236.29886507541579</c:v>
                </c:pt>
                <c:pt idx="95">
                  <c:v>239.32015519918539</c:v>
                </c:pt>
                <c:pt idx="96">
                  <c:v>242.33272795822728</c:v>
                </c:pt>
                <c:pt idx="97">
                  <c:v>245.34167027523637</c:v>
                </c:pt>
                <c:pt idx="98">
                  <c:v>248.36307054766064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85-4563-80C3-5A0D64E1BB2D}"/>
            </c:ext>
          </c:extLst>
        </c:ser>
        <c:ser>
          <c:idx val="4"/>
          <c:order val="4"/>
          <c:tx>
            <c:v>Alt1a_85_MF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1.313135055729352</c:v>
                </c:pt>
                <c:pt idx="1">
                  <c:v>2.6481648620690499</c:v>
                </c:pt>
                <c:pt idx="2">
                  <c:v>4.076809317231576</c:v>
                </c:pt>
                <c:pt idx="3">
                  <c:v>5.5589585669825761</c:v>
                </c:pt>
                <c:pt idx="4">
                  <c:v>7.1041492379992759</c:v>
                </c:pt>
                <c:pt idx="5">
                  <c:v>8.6615231225109461</c:v>
                </c:pt>
                <c:pt idx="6">
                  <c:v>10.224385778471092</c:v>
                </c:pt>
                <c:pt idx="7">
                  <c:v>11.791224250496642</c:v>
                </c:pt>
                <c:pt idx="8">
                  <c:v>13.357383046450625</c:v>
                </c:pt>
                <c:pt idx="9">
                  <c:v>14.931682783197461</c:v>
                </c:pt>
                <c:pt idx="10">
                  <c:v>16.579967760885022</c:v>
                </c:pt>
                <c:pt idx="11">
                  <c:v>18.267601555313561</c:v>
                </c:pt>
                <c:pt idx="12">
                  <c:v>19.986549346825633</c:v>
                </c:pt>
                <c:pt idx="13">
                  <c:v>21.732779897891291</c:v>
                </c:pt>
                <c:pt idx="14">
                  <c:v>23.473792961020411</c:v>
                </c:pt>
                <c:pt idx="15">
                  <c:v>25.201231121171549</c:v>
                </c:pt>
                <c:pt idx="16">
                  <c:v>26.921141148259849</c:v>
                </c:pt>
                <c:pt idx="17">
                  <c:v>28.681301172473798</c:v>
                </c:pt>
                <c:pt idx="18">
                  <c:v>30.519619346109753</c:v>
                </c:pt>
                <c:pt idx="19">
                  <c:v>32.446642605034988</c:v>
                </c:pt>
                <c:pt idx="20">
                  <c:v>34.445478005049097</c:v>
                </c:pt>
                <c:pt idx="21">
                  <c:v>36.459202425471915</c:v>
                </c:pt>
                <c:pt idx="22">
                  <c:v>38.458548413840283</c:v>
                </c:pt>
                <c:pt idx="23">
                  <c:v>40.443286500357814</c:v>
                </c:pt>
                <c:pt idx="24">
                  <c:v>42.422249322538356</c:v>
                </c:pt>
                <c:pt idx="25">
                  <c:v>44.453618142579295</c:v>
                </c:pt>
                <c:pt idx="26">
                  <c:v>46.576603213269259</c:v>
                </c:pt>
                <c:pt idx="27">
                  <c:v>48.774851784480965</c:v>
                </c:pt>
                <c:pt idx="28">
                  <c:v>51.043427345924115</c:v>
                </c:pt>
                <c:pt idx="29">
                  <c:v>53.312002907367265</c:v>
                </c:pt>
                <c:pt idx="30">
                  <c:v>55.559345895175227</c:v>
                </c:pt>
                <c:pt idx="31">
                  <c:v>57.787112633494701</c:v>
                </c:pt>
                <c:pt idx="32">
                  <c:v>60.007247472301557</c:v>
                </c:pt>
                <c:pt idx="33">
                  <c:v>62.263530538720239</c:v>
                </c:pt>
                <c:pt idx="34">
                  <c:v>64.584824310125015</c:v>
                </c:pt>
                <c:pt idx="35">
                  <c:v>66.978947879460094</c:v>
                </c:pt>
                <c:pt idx="36">
                  <c:v>69.423154109238624</c:v>
                </c:pt>
                <c:pt idx="37">
                  <c:v>71.845660919221757</c:v>
                </c:pt>
                <c:pt idx="38">
                  <c:v>74.198178901406621</c:v>
                </c:pt>
                <c:pt idx="39">
                  <c:v>76.469315931758743</c:v>
                </c:pt>
                <c:pt idx="40">
                  <c:v>78.680492267360137</c:v>
                </c:pt>
                <c:pt idx="41">
                  <c:v>80.939304962028388</c:v>
                </c:pt>
                <c:pt idx="42">
                  <c:v>83.255039338391825</c:v>
                </c:pt>
                <c:pt idx="43">
                  <c:v>85.626234743323607</c:v>
                </c:pt>
                <c:pt idx="44">
                  <c:v>88.024202530595304</c:v>
                </c:pt>
                <c:pt idx="45">
                  <c:v>90.406657565227249</c:v>
                </c:pt>
                <c:pt idx="46">
                  <c:v>92.746131675313578</c:v>
                </c:pt>
                <c:pt idx="47">
                  <c:v>95.045224078229921</c:v>
                </c:pt>
                <c:pt idx="48">
                  <c:v>97.342429306067189</c:v>
                </c:pt>
                <c:pt idx="49">
                  <c:v>99.772894196173098</c:v>
                </c:pt>
                <c:pt idx="50">
                  <c:v>102.32505256538769</c:v>
                </c:pt>
                <c:pt idx="51">
                  <c:v>104.97805205905452</c:v>
                </c:pt>
                <c:pt idx="52">
                  <c:v>107.71656184514511</c:v>
                </c:pt>
                <c:pt idx="53">
                  <c:v>110.48487095319955</c:v>
                </c:pt>
                <c:pt idx="54">
                  <c:v>113.22413079168193</c:v>
                </c:pt>
                <c:pt idx="55">
                  <c:v>115.92887001545627</c:v>
                </c:pt>
                <c:pt idx="56">
                  <c:v>118.60781711676125</c:v>
                </c:pt>
                <c:pt idx="57">
                  <c:v>121.32482506175411</c:v>
                </c:pt>
                <c:pt idx="58">
                  <c:v>124.1072328728761</c:v>
                </c:pt>
                <c:pt idx="59">
                  <c:v>126.95079335456924</c:v>
                </c:pt>
                <c:pt idx="60">
                  <c:v>129.84806504895195</c:v>
                </c:pt>
                <c:pt idx="61">
                  <c:v>132.75856349270009</c:v>
                </c:pt>
                <c:pt idx="62">
                  <c:v>135.65387536567755</c:v>
                </c:pt>
                <c:pt idx="63">
                  <c:v>138.53285975028959</c:v>
                </c:pt>
                <c:pt idx="64">
                  <c:v>141.4007874098919</c:v>
                </c:pt>
                <c:pt idx="65">
                  <c:v>144.28327364139278</c:v>
                </c:pt>
                <c:pt idx="66">
                  <c:v>147.17584686543577</c:v>
                </c:pt>
                <c:pt idx="67">
                  <c:v>150.08338976622278</c:v>
                </c:pt>
                <c:pt idx="68">
                  <c:v>152.98871390362896</c:v>
                </c:pt>
                <c:pt idx="69">
                  <c:v>155.88091227956667</c:v>
                </c:pt>
                <c:pt idx="70">
                  <c:v>158.75793994581602</c:v>
                </c:pt>
                <c:pt idx="71">
                  <c:v>161.61975652207087</c:v>
                </c:pt>
                <c:pt idx="72">
                  <c:v>164.46846339977944</c:v>
                </c:pt>
                <c:pt idx="73">
                  <c:v>167.32971928898903</c:v>
                </c:pt>
                <c:pt idx="74">
                  <c:v>170.19384712355512</c:v>
                </c:pt>
                <c:pt idx="75">
                  <c:v>173.06533676015309</c:v>
                </c:pt>
                <c:pt idx="76">
                  <c:v>175.94542651086576</c:v>
                </c:pt>
                <c:pt idx="77">
                  <c:v>178.82340314841736</c:v>
                </c:pt>
                <c:pt idx="78">
                  <c:v>181.68618622501523</c:v>
                </c:pt>
                <c:pt idx="79">
                  <c:v>184.53193661920682</c:v>
                </c:pt>
                <c:pt idx="80">
                  <c:v>187.37096665144995</c:v>
                </c:pt>
                <c:pt idx="81">
                  <c:v>190.23741790228254</c:v>
                </c:pt>
                <c:pt idx="82">
                  <c:v>193.12926804660077</c:v>
                </c:pt>
                <c:pt idx="83">
                  <c:v>196.04500934167277</c:v>
                </c:pt>
                <c:pt idx="84">
                  <c:v>198.98735710540151</c:v>
                </c:pt>
                <c:pt idx="85">
                  <c:v>201.93517994436735</c:v>
                </c:pt>
                <c:pt idx="86">
                  <c:v>204.86693465205457</c:v>
                </c:pt>
                <c:pt idx="87">
                  <c:v>207.78488469200744</c:v>
                </c:pt>
                <c:pt idx="88">
                  <c:v>210.69386169464389</c:v>
                </c:pt>
                <c:pt idx="89">
                  <c:v>213.62325919913974</c:v>
                </c:pt>
                <c:pt idx="90">
                  <c:v>216.58031731829078</c:v>
                </c:pt>
                <c:pt idx="91">
                  <c:v>219.56080275247248</c:v>
                </c:pt>
                <c:pt idx="92">
                  <c:v>222.56271106416</c:v>
                </c:pt>
                <c:pt idx="93">
                  <c:v>225.56474477567639</c:v>
                </c:pt>
                <c:pt idx="94">
                  <c:v>228.55400616271413</c:v>
                </c:pt>
                <c:pt idx="95">
                  <c:v>231.53049228099309</c:v>
                </c:pt>
                <c:pt idx="96">
                  <c:v>234.49868328991707</c:v>
                </c:pt>
                <c:pt idx="97">
                  <c:v>237.46375362466028</c:v>
                </c:pt>
                <c:pt idx="98">
                  <c:v>240.44190171816274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85-4563-80C3-5A0D64E1BB2D}"/>
            </c:ext>
          </c:extLst>
        </c:ser>
        <c:ser>
          <c:idx val="7"/>
          <c:order val="7"/>
          <c:tx>
            <c:v>Alt1a_85_LF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1.1944414793517883</c:v>
                </c:pt>
                <c:pt idx="1">
                  <c:v>2.4130403514100927</c:v>
                </c:pt>
                <c:pt idx="2">
                  <c:v>3.7281222885882954</c:v>
                </c:pt>
                <c:pt idx="3">
                  <c:v>5.0990643752703946</c:v>
                </c:pt>
                <c:pt idx="4">
                  <c:v>6.5346242663328784</c:v>
                </c:pt>
                <c:pt idx="5">
                  <c:v>7.9837735256422784</c:v>
                </c:pt>
                <c:pt idx="6">
                  <c:v>9.4398802178855306</c:v>
                </c:pt>
                <c:pt idx="7">
                  <c:v>10.901474095311007</c:v>
                </c:pt>
                <c:pt idx="8">
                  <c:v>12.363758226409175</c:v>
                </c:pt>
                <c:pt idx="9">
                  <c:v>13.835633562248315</c:v>
                </c:pt>
                <c:pt idx="10">
                  <c:v>15.383708169660098</c:v>
                </c:pt>
                <c:pt idx="11">
                  <c:v>16.97368137604116</c:v>
                </c:pt>
                <c:pt idx="12">
                  <c:v>18.597121177167061</c:v>
                </c:pt>
                <c:pt idx="13">
                  <c:v>20.249173577675908</c:v>
                </c:pt>
                <c:pt idx="14">
                  <c:v>21.89809962628787</c:v>
                </c:pt>
                <c:pt idx="15">
                  <c:v>23.535402644845192</c:v>
                </c:pt>
                <c:pt idx="16">
                  <c:v>25.166982083426973</c:v>
                </c:pt>
                <c:pt idx="17">
                  <c:v>26.840541642465062</c:v>
                </c:pt>
                <c:pt idx="18">
                  <c:v>28.593829581246506</c:v>
                </c:pt>
                <c:pt idx="19">
                  <c:v>30.437390614498117</c:v>
                </c:pt>
                <c:pt idx="20">
                  <c:v>32.354310993630619</c:v>
                </c:pt>
                <c:pt idx="21">
                  <c:v>34.287153404449356</c:v>
                </c:pt>
                <c:pt idx="22">
                  <c:v>36.206892493164759</c:v>
                </c:pt>
                <c:pt idx="23">
                  <c:v>38.113200268907697</c:v>
                </c:pt>
                <c:pt idx="24">
                  <c:v>40.014816596075754</c:v>
                </c:pt>
                <c:pt idx="25">
                  <c:v>41.970123489238823</c:v>
                </c:pt>
                <c:pt idx="26">
                  <c:v>44.018845472865479</c:v>
                </c:pt>
                <c:pt idx="27">
                  <c:v>46.144984892972211</c:v>
                </c:pt>
                <c:pt idx="28">
                  <c:v>48.343308194816956</c:v>
                </c:pt>
                <c:pt idx="29">
                  <c:v>50.541631496661701</c:v>
                </c:pt>
                <c:pt idx="30">
                  <c:v>52.716249434606276</c:v>
                </c:pt>
                <c:pt idx="31">
                  <c:v>54.861778092647945</c:v>
                </c:pt>
                <c:pt idx="32">
                  <c:v>56.982004152605128</c:v>
                </c:pt>
                <c:pt idx="33">
                  <c:v>59.115955392190635</c:v>
                </c:pt>
                <c:pt idx="34">
                  <c:v>61.294459985269171</c:v>
                </c:pt>
                <c:pt idx="35">
                  <c:v>63.532814773517387</c:v>
                </c:pt>
                <c:pt idx="36">
                  <c:v>65.817028883320987</c:v>
                </c:pt>
                <c:pt idx="37">
                  <c:v>68.080543661758298</c:v>
                </c:pt>
                <c:pt idx="38">
                  <c:v>70.277442031580264</c:v>
                </c:pt>
                <c:pt idx="39">
                  <c:v>72.398661960131477</c:v>
                </c:pt>
                <c:pt idx="40">
                  <c:v>74.466561868468972</c:v>
                </c:pt>
                <c:pt idx="41">
                  <c:v>76.58951421458579</c:v>
                </c:pt>
                <c:pt idx="42">
                  <c:v>78.777113474304841</c:v>
                </c:pt>
                <c:pt idx="43">
                  <c:v>81.027361092078067</c:v>
                </c:pt>
                <c:pt idx="44">
                  <c:v>83.31044011825405</c:v>
                </c:pt>
                <c:pt idx="45">
                  <c:v>85.582818660939182</c:v>
                </c:pt>
                <c:pt idx="46">
                  <c:v>87.815594760860463</c:v>
                </c:pt>
                <c:pt idx="47">
                  <c:v>90.011038499253758</c:v>
                </c:pt>
                <c:pt idx="48">
                  <c:v>92.207476674904143</c:v>
                </c:pt>
                <c:pt idx="49">
                  <c:v>94.540221666695786</c:v>
                </c:pt>
                <c:pt idx="50">
                  <c:v>96.998605388431301</c:v>
                </c:pt>
                <c:pt idx="51">
                  <c:v>99.560702239531963</c:v>
                </c:pt>
                <c:pt idx="52">
                  <c:v>102.21059327757115</c:v>
                </c:pt>
                <c:pt idx="53">
                  <c:v>104.89162536455572</c:v>
                </c:pt>
                <c:pt idx="54">
                  <c:v>107.54502778467246</c:v>
                </c:pt>
                <c:pt idx="55">
                  <c:v>110.16527223856457</c:v>
                </c:pt>
                <c:pt idx="56">
                  <c:v>112.76094803785762</c:v>
                </c:pt>
                <c:pt idx="57">
                  <c:v>115.39601032315137</c:v>
                </c:pt>
                <c:pt idx="58">
                  <c:v>118.09779459235777</c:v>
                </c:pt>
                <c:pt idx="59">
                  <c:v>120.86185467641164</c:v>
                </c:pt>
                <c:pt idx="60">
                  <c:v>123.68049982211305</c:v>
                </c:pt>
                <c:pt idx="61">
                  <c:v>126.51324995805099</c:v>
                </c:pt>
                <c:pt idx="62">
                  <c:v>129.33186415604254</c:v>
                </c:pt>
                <c:pt idx="63">
                  <c:v>132.13498687700667</c:v>
                </c:pt>
                <c:pt idx="64">
                  <c:v>134.92781846321847</c:v>
                </c:pt>
                <c:pt idx="65">
                  <c:v>137.7361189321561</c:v>
                </c:pt>
                <c:pt idx="66">
                  <c:v>140.55555557467639</c:v>
                </c:pt>
                <c:pt idx="67">
                  <c:v>143.39115145658593</c:v>
                </c:pt>
                <c:pt idx="68">
                  <c:v>146.22585176212226</c:v>
                </c:pt>
                <c:pt idx="69">
                  <c:v>149.04850877001255</c:v>
                </c:pt>
                <c:pt idx="70">
                  <c:v>151.85698555330129</c:v>
                </c:pt>
                <c:pt idx="71">
                  <c:v>154.65121214250604</c:v>
                </c:pt>
                <c:pt idx="72">
                  <c:v>157.43320947907512</c:v>
                </c:pt>
                <c:pt idx="73">
                  <c:v>160.22870695878598</c:v>
                </c:pt>
                <c:pt idx="74">
                  <c:v>163.02823818731531</c:v>
                </c:pt>
                <c:pt idx="75">
                  <c:v>165.83621371243819</c:v>
                </c:pt>
                <c:pt idx="76">
                  <c:v>168.65373216286667</c:v>
                </c:pt>
                <c:pt idx="77">
                  <c:v>171.46982005505151</c:v>
                </c:pt>
                <c:pt idx="78">
                  <c:v>174.27138195575904</c:v>
                </c:pt>
                <c:pt idx="79">
                  <c:v>177.05657557727284</c:v>
                </c:pt>
                <c:pt idx="80">
                  <c:v>179.83559050486622</c:v>
                </c:pt>
                <c:pt idx="81">
                  <c:v>182.64257028059757</c:v>
                </c:pt>
                <c:pt idx="82">
                  <c:v>185.4757116531693</c:v>
                </c:pt>
                <c:pt idx="83">
                  <c:v>188.33374392984098</c:v>
                </c:pt>
                <c:pt idx="84">
                  <c:v>191.21945934919776</c:v>
                </c:pt>
                <c:pt idx="85">
                  <c:v>194.11156195301845</c:v>
                </c:pt>
                <c:pt idx="86">
                  <c:v>196.9882359255644</c:v>
                </c:pt>
                <c:pt idx="87">
                  <c:v>199.85155989919323</c:v>
                </c:pt>
                <c:pt idx="88">
                  <c:v>202.70647473765908</c:v>
                </c:pt>
                <c:pt idx="89">
                  <c:v>205.58241974393403</c:v>
                </c:pt>
                <c:pt idx="90">
                  <c:v>208.48660692057541</c:v>
                </c:pt>
                <c:pt idx="91">
                  <c:v>211.4148827609142</c:v>
                </c:pt>
                <c:pt idx="92">
                  <c:v>214.36534207732683</c:v>
                </c:pt>
                <c:pt idx="93">
                  <c:v>217.31668620595792</c:v>
                </c:pt>
                <c:pt idx="94">
                  <c:v>220.25593862569721</c:v>
                </c:pt>
                <c:pt idx="95">
                  <c:v>223.18300968024147</c:v>
                </c:pt>
                <c:pt idx="96">
                  <c:v>226.10224116983355</c:v>
                </c:pt>
                <c:pt idx="97">
                  <c:v>229.01890224754965</c:v>
                </c:pt>
                <c:pt idx="98">
                  <c:v>231.94931200636694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85-4563-80C3-5A0D64E1BB2D}"/>
            </c:ext>
          </c:extLst>
        </c:ser>
        <c:ser>
          <c:idx val="10"/>
          <c:order val="10"/>
          <c:tx>
            <c:v>Alt1a_85_H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1.5956889750158458</c:v>
                </c:pt>
                <c:pt idx="1">
                  <c:v>3.2070385822926815</c:v>
                </c:pt>
                <c:pt idx="2">
                  <c:v>4.9041138873205146</c:v>
                </c:pt>
                <c:pt idx="3">
                  <c:v>6.6482856120828293</c:v>
                </c:pt>
                <c:pt idx="4">
                  <c:v>8.4508782273486052</c:v>
                </c:pt>
                <c:pt idx="5">
                  <c:v>10.261582380325509</c:v>
                </c:pt>
                <c:pt idx="6">
                  <c:v>12.073419712860504</c:v>
                </c:pt>
                <c:pt idx="7">
                  <c:v>13.884721454905305</c:v>
                </c:pt>
                <c:pt idx="8">
                  <c:v>15.691486725278558</c:v>
                </c:pt>
                <c:pt idx="9">
                  <c:v>17.502485803069902</c:v>
                </c:pt>
                <c:pt idx="10">
                  <c:v>19.381759797478022</c:v>
                </c:pt>
                <c:pt idx="11">
                  <c:v>21.293981258727463</c:v>
                </c:pt>
                <c:pt idx="12">
                  <c:v>23.232123850864799</c:v>
                </c:pt>
                <c:pt idx="13">
                  <c:v>25.19415307706695</c:v>
                </c:pt>
                <c:pt idx="14">
                  <c:v>27.146281525783149</c:v>
                </c:pt>
                <c:pt idx="15">
                  <c:v>29.080789675913461</c:v>
                </c:pt>
                <c:pt idx="16">
                  <c:v>31.002952830165693</c:v>
                </c:pt>
                <c:pt idx="17">
                  <c:v>32.960959366877006</c:v>
                </c:pt>
                <c:pt idx="18">
                  <c:v>34.993149183845233</c:v>
                </c:pt>
                <c:pt idx="19">
                  <c:v>37.109981215482861</c:v>
                </c:pt>
                <c:pt idx="20">
                  <c:v>39.294635799080126</c:v>
                </c:pt>
                <c:pt idx="21">
                  <c:v>41.491485340402356</c:v>
                </c:pt>
                <c:pt idx="22">
                  <c:v>43.670693140504945</c:v>
                </c:pt>
                <c:pt idx="23">
                  <c:v>45.832256699981954</c:v>
                </c:pt>
                <c:pt idx="24">
                  <c:v>47.985242766073689</c:v>
                </c:pt>
                <c:pt idx="25">
                  <c:v>50.187414147909749</c:v>
                </c:pt>
                <c:pt idx="26">
                  <c:v>52.476818181550122</c:v>
                </c:pt>
                <c:pt idx="27">
                  <c:v>54.836224723054386</c:v>
                </c:pt>
                <c:pt idx="28">
                  <c:v>57.258284567446189</c:v>
                </c:pt>
                <c:pt idx="29">
                  <c:v>59.680344411837993</c:v>
                </c:pt>
                <c:pt idx="30">
                  <c:v>62.078356764164042</c:v>
                </c:pt>
                <c:pt idx="31">
                  <c:v>64.458830995054811</c:v>
                </c:pt>
                <c:pt idx="32">
                  <c:v>66.838369548837136</c:v>
                </c:pt>
                <c:pt idx="33">
                  <c:v>69.262834253498397</c:v>
                </c:pt>
                <c:pt idx="34">
                  <c:v>71.759364005337574</c:v>
                </c:pt>
                <c:pt idx="35">
                  <c:v>74.331231303812316</c:v>
                </c:pt>
                <c:pt idx="36">
                  <c:v>76.950568353929768</c:v>
                </c:pt>
                <c:pt idx="37">
                  <c:v>79.543424501985697</c:v>
                </c:pt>
                <c:pt idx="38">
                  <c:v>82.061006890973417</c:v>
                </c:pt>
                <c:pt idx="39">
                  <c:v>84.490330941019906</c:v>
                </c:pt>
                <c:pt idx="40">
                  <c:v>86.85218890406648</c:v>
                </c:pt>
                <c:pt idx="41">
                  <c:v>89.253493038541706</c:v>
                </c:pt>
                <c:pt idx="42">
                  <c:v>91.703280418237725</c:v>
                </c:pt>
                <c:pt idx="43">
                  <c:v>94.200721498575732</c:v>
                </c:pt>
                <c:pt idx="44">
                  <c:v>96.718387504258587</c:v>
                </c:pt>
                <c:pt idx="45">
                  <c:v>99.215342570035105</c:v>
                </c:pt>
                <c:pt idx="46">
                  <c:v>101.66564372540437</c:v>
                </c:pt>
                <c:pt idx="47">
                  <c:v>104.0722334308841</c:v>
                </c:pt>
                <c:pt idx="48">
                  <c:v>106.47378441064821</c:v>
                </c:pt>
                <c:pt idx="49">
                  <c:v>109.00528165942072</c:v>
                </c:pt>
                <c:pt idx="50">
                  <c:v>111.65424770899587</c:v>
                </c:pt>
                <c:pt idx="51">
                  <c:v>114.40096537522534</c:v>
                </c:pt>
                <c:pt idx="52">
                  <c:v>117.23074313041772</c:v>
                </c:pt>
                <c:pt idx="53">
                  <c:v>120.08883496836326</c:v>
                </c:pt>
                <c:pt idx="54">
                  <c:v>122.91628995515568</c:v>
                </c:pt>
                <c:pt idx="55">
                  <c:v>125.7076663028941</c:v>
                </c:pt>
                <c:pt idx="56">
                  <c:v>128.47182058877112</c:v>
                </c:pt>
                <c:pt idx="57">
                  <c:v>131.27249225394345</c:v>
                </c:pt>
                <c:pt idx="58">
                  <c:v>134.13703693254871</c:v>
                </c:pt>
                <c:pt idx="59">
                  <c:v>137.06143011120116</c:v>
                </c:pt>
                <c:pt idx="60">
                  <c:v>140.03850684961071</c:v>
                </c:pt>
                <c:pt idx="61">
                  <c:v>143.02780069473991</c:v>
                </c:pt>
                <c:pt idx="62">
                  <c:v>146.00074413354247</c:v>
                </c:pt>
                <c:pt idx="63">
                  <c:v>148.95643496257827</c:v>
                </c:pt>
                <c:pt idx="64">
                  <c:v>151.90023299721943</c:v>
                </c:pt>
                <c:pt idx="65">
                  <c:v>154.85761962565633</c:v>
                </c:pt>
                <c:pt idx="66">
                  <c:v>157.82399362839698</c:v>
                </c:pt>
                <c:pt idx="67">
                  <c:v>160.80410451646097</c:v>
                </c:pt>
                <c:pt idx="68">
                  <c:v>163.78063378129002</c:v>
                </c:pt>
                <c:pt idx="69">
                  <c:v>166.74292235248845</c:v>
                </c:pt>
                <c:pt idx="70">
                  <c:v>169.68902049397357</c:v>
                </c:pt>
                <c:pt idx="71">
                  <c:v>172.61891817466946</c:v>
                </c:pt>
                <c:pt idx="72">
                  <c:v>175.53479863440819</c:v>
                </c:pt>
                <c:pt idx="73">
                  <c:v>178.46224833590438</c:v>
                </c:pt>
                <c:pt idx="74">
                  <c:v>181.39137484784908</c:v>
                </c:pt>
                <c:pt idx="75">
                  <c:v>184.32674816218594</c:v>
                </c:pt>
                <c:pt idx="76">
                  <c:v>187.26974764416744</c:v>
                </c:pt>
                <c:pt idx="77">
                  <c:v>190.20992214229523</c:v>
                </c:pt>
                <c:pt idx="78">
                  <c:v>193.1342041183369</c:v>
                </c:pt>
                <c:pt idx="79">
                  <c:v>196.04075607471435</c:v>
                </c:pt>
                <c:pt idx="80">
                  <c:v>198.94001296891665</c:v>
                </c:pt>
                <c:pt idx="81">
                  <c:v>201.86611220170738</c:v>
                </c:pt>
                <c:pt idx="82">
                  <c:v>204.81680805193147</c:v>
                </c:pt>
                <c:pt idx="83">
                  <c:v>207.79035269809501</c:v>
                </c:pt>
                <c:pt idx="84">
                  <c:v>210.78938461388444</c:v>
                </c:pt>
                <c:pt idx="85">
                  <c:v>213.7929386736869</c:v>
                </c:pt>
                <c:pt idx="86">
                  <c:v>216.77974627436458</c:v>
                </c:pt>
                <c:pt idx="87">
                  <c:v>219.75225591186955</c:v>
                </c:pt>
                <c:pt idx="88">
                  <c:v>222.7151890444203</c:v>
                </c:pt>
                <c:pt idx="89">
                  <c:v>225.69789325170314</c:v>
                </c:pt>
                <c:pt idx="90">
                  <c:v>228.70763685912843</c:v>
                </c:pt>
                <c:pt idx="91">
                  <c:v>231.74010705154413</c:v>
                </c:pt>
                <c:pt idx="92">
                  <c:v>234.79320190350472</c:v>
                </c:pt>
                <c:pt idx="93">
                  <c:v>237.84562569355603</c:v>
                </c:pt>
                <c:pt idx="94">
                  <c:v>240.88456108067584</c:v>
                </c:pt>
                <c:pt idx="95">
                  <c:v>243.91009248134787</c:v>
                </c:pt>
                <c:pt idx="96">
                  <c:v>246.92683935600186</c:v>
                </c:pt>
                <c:pt idx="97">
                  <c:v>249.93988238318744</c:v>
                </c:pt>
                <c:pt idx="98">
                  <c:v>252.96530218627217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85-4563-80C3-5A0D64E1BB2D}"/>
            </c:ext>
          </c:extLst>
        </c:ser>
        <c:ser>
          <c:idx val="13"/>
          <c:order val="13"/>
          <c:tx>
            <c:v>Alt1a_85_M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1.4581702462011683</c:v>
                </c:pt>
                <c:pt idx="1">
                  <c:v>2.9348586876181697</c:v>
                </c:pt>
                <c:pt idx="2">
                  <c:v>4.5008997323569062</c:v>
                </c:pt>
                <c:pt idx="3">
                  <c:v>6.1169842070737959</c:v>
                </c:pt>
                <c:pt idx="4">
                  <c:v>7.7935124664418538</c:v>
                </c:pt>
                <c:pt idx="5">
                  <c:v>9.4799379642787045</c:v>
                </c:pt>
                <c:pt idx="6">
                  <c:v>11.169346094312225</c:v>
                </c:pt>
                <c:pt idx="7">
                  <c:v>12.860131898110811</c:v>
                </c:pt>
                <c:pt idx="8">
                  <c:v>14.548086349273975</c:v>
                </c:pt>
                <c:pt idx="9">
                  <c:v>16.242054653879318</c:v>
                </c:pt>
                <c:pt idx="10">
                  <c:v>18.006989219360307</c:v>
                </c:pt>
                <c:pt idx="11">
                  <c:v>19.807932536639903</c:v>
                </c:pt>
                <c:pt idx="12">
                  <c:v>21.637371950793433</c:v>
                </c:pt>
                <c:pt idx="13">
                  <c:v>23.492265342224325</c:v>
                </c:pt>
                <c:pt idx="14">
                  <c:v>25.339482440151851</c:v>
                </c:pt>
                <c:pt idx="15">
                  <c:v>27.171070902034931</c:v>
                </c:pt>
                <c:pt idx="16">
                  <c:v>28.992761164802008</c:v>
                </c:pt>
                <c:pt idx="17">
                  <c:v>30.85242182344653</c:v>
                </c:pt>
                <c:pt idx="18">
                  <c:v>32.788168057387182</c:v>
                </c:pt>
                <c:pt idx="19">
                  <c:v>34.810510028588091</c:v>
                </c:pt>
                <c:pt idx="20">
                  <c:v>36.902584558723326</c:v>
                </c:pt>
                <c:pt idx="21">
                  <c:v>39.008110399082938</c:v>
                </c:pt>
                <c:pt idx="22">
                  <c:v>41.097532550341995</c:v>
                </c:pt>
                <c:pt idx="23">
                  <c:v>43.170729350211502</c:v>
                </c:pt>
                <c:pt idx="24">
                  <c:v>45.23665431735234</c:v>
                </c:pt>
                <c:pt idx="25">
                  <c:v>47.353295758978632</c:v>
                </c:pt>
                <c:pt idx="26">
                  <c:v>49.559296786051291</c:v>
                </c:pt>
                <c:pt idx="27">
                  <c:v>51.837850274034857</c:v>
                </c:pt>
                <c:pt idx="28">
                  <c:v>54.181819572815556</c:v>
                </c:pt>
                <c:pt idx="29">
                  <c:v>56.525788871596262</c:v>
                </c:pt>
                <c:pt idx="30">
                  <c:v>58.844423325973914</c:v>
                </c:pt>
                <c:pt idx="31">
                  <c:v>61.138201146006082</c:v>
                </c:pt>
                <c:pt idx="32">
                  <c:v>63.416919030381429</c:v>
                </c:pt>
                <c:pt idx="33">
                  <c:v>65.722614588396752</c:v>
                </c:pt>
                <c:pt idx="34">
                  <c:v>68.084237624165709</c:v>
                </c:pt>
                <c:pt idx="35">
                  <c:v>70.511416902656208</c:v>
                </c:pt>
                <c:pt idx="36">
                  <c:v>72.983650958620061</c:v>
                </c:pt>
                <c:pt idx="37">
                  <c:v>75.431172681826212</c:v>
                </c:pt>
                <c:pt idx="38">
                  <c:v>77.806926116530676</c:v>
                </c:pt>
                <c:pt idx="39">
                  <c:v>80.09989218748872</c:v>
                </c:pt>
                <c:pt idx="40">
                  <c:v>82.331635458004712</c:v>
                </c:pt>
                <c:pt idx="41">
                  <c:v>84.609750211694248</c:v>
                </c:pt>
                <c:pt idx="42">
                  <c:v>86.943534970742448</c:v>
                </c:pt>
                <c:pt idx="43">
                  <c:v>89.331643568335238</c:v>
                </c:pt>
                <c:pt idx="44">
                  <c:v>91.745571331756878</c:v>
                </c:pt>
                <c:pt idx="45">
                  <c:v>94.143212665794266</c:v>
                </c:pt>
                <c:pt idx="46">
                  <c:v>96.497286910333173</c:v>
                </c:pt>
                <c:pt idx="47">
                  <c:v>98.810418941437035</c:v>
                </c:pt>
                <c:pt idx="48">
                  <c:v>101.12112213397825</c:v>
                </c:pt>
                <c:pt idx="49">
                  <c:v>103.5645296371557</c:v>
                </c:pt>
                <c:pt idx="50">
                  <c:v>106.12898398390615</c:v>
                </c:pt>
                <c:pt idx="51">
                  <c:v>108.79378962471597</c:v>
                </c:pt>
                <c:pt idx="52">
                  <c:v>111.54369732758838</c:v>
                </c:pt>
                <c:pt idx="53">
                  <c:v>114.32310057544068</c:v>
                </c:pt>
                <c:pt idx="54">
                  <c:v>117.07312263040683</c:v>
                </c:pt>
                <c:pt idx="55">
                  <c:v>119.78827991209673</c:v>
                </c:pt>
                <c:pt idx="56">
                  <c:v>122.47730679996572</c:v>
                </c:pt>
                <c:pt idx="57">
                  <c:v>125.20404405020943</c:v>
                </c:pt>
                <c:pt idx="58">
                  <c:v>127.99584463861387</c:v>
                </c:pt>
                <c:pt idx="59">
                  <c:v>130.84850206012331</c:v>
                </c:pt>
                <c:pt idx="60">
                  <c:v>133.75462165417312</c:v>
                </c:pt>
                <c:pt idx="61">
                  <c:v>136.67374014822923</c:v>
                </c:pt>
                <c:pt idx="62">
                  <c:v>139.57744813952635</c:v>
                </c:pt>
                <c:pt idx="63">
                  <c:v>142.46464494052705</c:v>
                </c:pt>
                <c:pt idx="64">
                  <c:v>145.34062441901065</c:v>
                </c:pt>
                <c:pt idx="65">
                  <c:v>148.23100331528065</c:v>
                </c:pt>
                <c:pt idx="66">
                  <c:v>151.13131072013044</c:v>
                </c:pt>
                <c:pt idx="67">
                  <c:v>154.04642916520706</c:v>
                </c:pt>
                <c:pt idx="68">
                  <c:v>156.95916926051927</c:v>
                </c:pt>
                <c:pt idx="69">
                  <c:v>159.85865400687371</c:v>
                </c:pt>
                <c:pt idx="70">
                  <c:v>162.74285328778342</c:v>
                </c:pt>
                <c:pt idx="71">
                  <c:v>165.61173344362496</c:v>
                </c:pt>
                <c:pt idx="72">
                  <c:v>168.46740689614495</c:v>
                </c:pt>
                <c:pt idx="73">
                  <c:v>171.33552875042088</c:v>
                </c:pt>
                <c:pt idx="74">
                  <c:v>174.2064049626419</c:v>
                </c:pt>
                <c:pt idx="75">
                  <c:v>177.0845352015167</c:v>
                </c:pt>
                <c:pt idx="76">
                  <c:v>179.97117282932072</c:v>
                </c:pt>
                <c:pt idx="77">
                  <c:v>182.85563062022231</c:v>
                </c:pt>
                <c:pt idx="78">
                  <c:v>185.72483009320626</c:v>
                </c:pt>
                <c:pt idx="79">
                  <c:v>188.57693341857075</c:v>
                </c:pt>
                <c:pt idx="80">
                  <c:v>191.42226509556596</c:v>
                </c:pt>
                <c:pt idx="81">
                  <c:v>194.29496720478986</c:v>
                </c:pt>
                <c:pt idx="82">
                  <c:v>197.19299747319553</c:v>
                </c:pt>
                <c:pt idx="83">
                  <c:v>200.11482778419125</c:v>
                </c:pt>
                <c:pt idx="84">
                  <c:v>203.06316776791363</c:v>
                </c:pt>
                <c:pt idx="85">
                  <c:v>206.01690332610451</c:v>
                </c:pt>
                <c:pt idx="86">
                  <c:v>208.95451747414538</c:v>
                </c:pt>
                <c:pt idx="87">
                  <c:v>211.87829160534892</c:v>
                </c:pt>
                <c:pt idx="88">
                  <c:v>214.79304761189664</c:v>
                </c:pt>
                <c:pt idx="89">
                  <c:v>217.72817551005929</c:v>
                </c:pt>
                <c:pt idx="90">
                  <c:v>220.69091790415536</c:v>
                </c:pt>
                <c:pt idx="91">
                  <c:v>223.67703487062042</c:v>
                </c:pt>
                <c:pt idx="92">
                  <c:v>226.68451337093313</c:v>
                </c:pt>
                <c:pt idx="93">
                  <c:v>229.6920564979003</c:v>
                </c:pt>
                <c:pt idx="94">
                  <c:v>232.68677500426639</c:v>
                </c:pt>
                <c:pt idx="95">
                  <c:v>235.66867395399197</c:v>
                </c:pt>
                <c:pt idx="96">
                  <c:v>238.64224697812253</c:v>
                </c:pt>
                <c:pt idx="97">
                  <c:v>241.61265926124165</c:v>
                </c:pt>
                <c:pt idx="98">
                  <c:v>244.59609859168154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85-4563-80C3-5A0D64E1BB2D}"/>
            </c:ext>
          </c:extLst>
        </c:ser>
        <c:ser>
          <c:idx val="16"/>
          <c:order val="16"/>
          <c:tx>
            <c:v>Alt1a_85_L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1.3036726998073875</c:v>
                </c:pt>
                <c:pt idx="1">
                  <c:v>2.6290445844929389</c:v>
                </c:pt>
                <c:pt idx="2">
                  <c:v>4.0477988032290622</c:v>
                </c:pt>
                <c:pt idx="3">
                  <c:v>5.5198561694469763</c:v>
                </c:pt>
                <c:pt idx="4">
                  <c:v>7.0546062786143802</c:v>
                </c:pt>
                <c:pt idx="5">
                  <c:v>8.6012521779262769</c:v>
                </c:pt>
                <c:pt idx="6">
                  <c:v>10.152991682047185</c:v>
                </c:pt>
                <c:pt idx="7">
                  <c:v>11.708285619551589</c:v>
                </c:pt>
                <c:pt idx="8">
                  <c:v>13.262669218300617</c:v>
                </c:pt>
                <c:pt idx="9">
                  <c:v>14.825062011826583</c:v>
                </c:pt>
                <c:pt idx="10">
                  <c:v>16.461413983532829</c:v>
                </c:pt>
                <c:pt idx="11">
                  <c:v>18.137189787601464</c:v>
                </c:pt>
                <c:pt idx="12">
                  <c:v>19.844339268536618</c:v>
                </c:pt>
                <c:pt idx="13">
                  <c:v>21.578734219145762</c:v>
                </c:pt>
                <c:pt idx="14">
                  <c:v>23.308164031236995</c:v>
                </c:pt>
                <c:pt idx="15">
                  <c:v>25.024375905487211</c:v>
                </c:pt>
                <c:pt idx="16">
                  <c:v>26.73310109807759</c:v>
                </c:pt>
                <c:pt idx="17">
                  <c:v>28.482109117139906</c:v>
                </c:pt>
                <c:pt idx="18">
                  <c:v>30.309268584754566</c:v>
                </c:pt>
                <c:pt idx="19">
                  <c:v>32.225137854255976</c:v>
                </c:pt>
                <c:pt idx="20">
                  <c:v>34.212850350501363</c:v>
                </c:pt>
                <c:pt idx="21">
                  <c:v>36.215411304356259</c:v>
                </c:pt>
                <c:pt idx="22">
                  <c:v>38.203580902888831</c:v>
                </c:pt>
                <c:pt idx="23">
                  <c:v>40.177110016820073</c:v>
                </c:pt>
                <c:pt idx="24">
                  <c:v>42.144827810862218</c:v>
                </c:pt>
                <c:pt idx="25">
                  <c:v>44.16497267255216</c:v>
                </c:pt>
                <c:pt idx="26">
                  <c:v>46.276845697737642</c:v>
                </c:pt>
                <c:pt idx="27">
                  <c:v>48.464108268386163</c:v>
                </c:pt>
                <c:pt idx="28">
                  <c:v>50.7198664241469</c:v>
                </c:pt>
                <c:pt idx="29">
                  <c:v>52.975624579907638</c:v>
                </c:pt>
                <c:pt idx="30">
                  <c:v>55.204580677311178</c:v>
                </c:pt>
                <c:pt idx="31">
                  <c:v>57.400436094730495</c:v>
                </c:pt>
                <c:pt idx="32">
                  <c:v>59.565335992488315</c:v>
                </c:pt>
                <c:pt idx="33">
                  <c:v>61.736979345132198</c:v>
                </c:pt>
                <c:pt idx="34">
                  <c:v>63.946278100414375</c:v>
                </c:pt>
                <c:pt idx="35">
                  <c:v>66.209916890199679</c:v>
                </c:pt>
                <c:pt idx="36">
                  <c:v>68.515601663341499</c:v>
                </c:pt>
                <c:pt idx="37">
                  <c:v>70.798311797494932</c:v>
                </c:pt>
                <c:pt idx="38">
                  <c:v>73.013060913707591</c:v>
                </c:pt>
                <c:pt idx="39">
                  <c:v>75.151070892375614</c:v>
                </c:pt>
                <c:pt idx="40">
                  <c:v>77.234808279494828</c:v>
                </c:pt>
                <c:pt idx="41">
                  <c:v>79.372643448752655</c:v>
                </c:pt>
                <c:pt idx="42">
                  <c:v>81.574181001836877</c:v>
                </c:pt>
                <c:pt idx="43">
                  <c:v>83.837507193310159</c:v>
                </c:pt>
                <c:pt idx="44">
                  <c:v>86.132943428733697</c:v>
                </c:pt>
                <c:pt idx="45">
                  <c:v>88.417092107065059</c:v>
                </c:pt>
                <c:pt idx="46">
                  <c:v>90.661191727424736</c:v>
                </c:pt>
                <c:pt idx="47">
                  <c:v>92.867530519343262</c:v>
                </c:pt>
                <c:pt idx="48">
                  <c:v>95.074446297794168</c:v>
                </c:pt>
                <c:pt idx="49">
                  <c:v>97.417243489040473</c:v>
                </c:pt>
                <c:pt idx="50">
                  <c:v>99.885180878776026</c:v>
                </c:pt>
                <c:pt idx="51">
                  <c:v>102.45645433221647</c:v>
                </c:pt>
                <c:pt idx="52">
                  <c:v>105.11520124777459</c:v>
                </c:pt>
                <c:pt idx="53">
                  <c:v>107.80484488864934</c:v>
                </c:pt>
                <c:pt idx="54">
                  <c:v>110.46659021765035</c:v>
                </c:pt>
                <c:pt idx="55">
                  <c:v>113.09489713337342</c:v>
                </c:pt>
                <c:pt idx="56">
                  <c:v>115.69835668036575</c:v>
                </c:pt>
                <c:pt idx="57">
                  <c:v>118.34091380532054</c:v>
                </c:pt>
                <c:pt idx="58">
                  <c:v>121.04991250051137</c:v>
                </c:pt>
                <c:pt idx="59">
                  <c:v>123.82093735353051</c:v>
                </c:pt>
                <c:pt idx="60">
                  <c:v>126.64633291434639</c:v>
                </c:pt>
                <c:pt idx="61">
                  <c:v>129.48563518130376</c:v>
                </c:pt>
                <c:pt idx="62">
                  <c:v>132.31060663359688</c:v>
                </c:pt>
                <c:pt idx="63">
                  <c:v>135.11992257774492</c:v>
                </c:pt>
                <c:pt idx="64">
                  <c:v>137.91880116505084</c:v>
                </c:pt>
                <c:pt idx="65">
                  <c:v>140.73300469657758</c:v>
                </c:pt>
                <c:pt idx="66">
                  <c:v>143.55820233271828</c:v>
                </c:pt>
                <c:pt idx="67">
                  <c:v>146.39941766822744</c:v>
                </c:pt>
                <c:pt idx="68">
                  <c:v>149.23959666517945</c:v>
                </c:pt>
                <c:pt idx="69">
                  <c:v>152.06761479640426</c:v>
                </c:pt>
                <c:pt idx="70">
                  <c:v>154.88134690378317</c:v>
                </c:pt>
                <c:pt idx="71">
                  <c:v>157.68072910177096</c:v>
                </c:pt>
                <c:pt idx="72">
                  <c:v>160.46779161644824</c:v>
                </c:pt>
                <c:pt idx="73">
                  <c:v>163.26826187410563</c:v>
                </c:pt>
                <c:pt idx="74">
                  <c:v>166.07266269557562</c:v>
                </c:pt>
                <c:pt idx="75">
                  <c:v>168.88541252157728</c:v>
                </c:pt>
                <c:pt idx="76">
                  <c:v>171.70762202375317</c:v>
                </c:pt>
                <c:pt idx="77">
                  <c:v>174.52833683077904</c:v>
                </c:pt>
                <c:pt idx="78">
                  <c:v>177.33446374992545</c:v>
                </c:pt>
                <c:pt idx="79">
                  <c:v>180.12416252245097</c:v>
                </c:pt>
                <c:pt idx="80">
                  <c:v>182.90763205073137</c:v>
                </c:pt>
                <c:pt idx="81">
                  <c:v>185.71901690440862</c:v>
                </c:pt>
                <c:pt idx="82">
                  <c:v>188.55650050116756</c:v>
                </c:pt>
                <c:pt idx="83">
                  <c:v>191.41879885627489</c:v>
                </c:pt>
                <c:pt idx="84">
                  <c:v>194.30870112672903</c:v>
                </c:pt>
                <c:pt idx="85">
                  <c:v>197.20492412236214</c:v>
                </c:pt>
                <c:pt idx="86">
                  <c:v>200.08567111556036</c:v>
                </c:pt>
                <c:pt idx="87">
                  <c:v>202.95303358967314</c:v>
                </c:pt>
                <c:pt idx="88">
                  <c:v>205.81194619509245</c:v>
                </c:pt>
                <c:pt idx="89">
                  <c:v>208.69184628410281</c:v>
                </c:pt>
                <c:pt idx="90">
                  <c:v>211.59994824027422</c:v>
                </c:pt>
                <c:pt idx="91">
                  <c:v>214.53209433583388</c:v>
                </c:pt>
                <c:pt idx="92">
                  <c:v>217.48637421459901</c:v>
                </c:pt>
                <c:pt idx="93">
                  <c:v>220.44148992393193</c:v>
                </c:pt>
                <c:pt idx="94">
                  <c:v>223.38447120940438</c:v>
                </c:pt>
                <c:pt idx="95">
                  <c:v>226.31523422904957</c:v>
                </c:pt>
                <c:pt idx="96">
                  <c:v>229.23813049008101</c:v>
                </c:pt>
                <c:pt idx="97">
                  <c:v>232.15842319323298</c:v>
                </c:pt>
                <c:pt idx="98">
                  <c:v>235.09242451623325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85-4563-80C3-5A0D64E1BB2D}"/>
            </c:ext>
          </c:extLst>
        </c:ser>
        <c:ser>
          <c:idx val="19"/>
          <c:order val="19"/>
          <c:tx>
            <c:v>Alt1a_85_HP</c:v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1.676807344497923</c:v>
                </c:pt>
                <c:pt idx="1">
                  <c:v>3.3673240589465072</c:v>
                </c:pt>
                <c:pt idx="2">
                  <c:v>5.1410873402985464</c:v>
                </c:pt>
                <c:pt idx="3">
                  <c:v>6.9599498472699306</c:v>
                </c:pt>
                <c:pt idx="4">
                  <c:v>8.8357527606523831</c:v>
                </c:pt>
                <c:pt idx="5">
                  <c:v>10.718371338008211</c:v>
                </c:pt>
                <c:pt idx="6">
                  <c:v>12.600695047808173</c:v>
                </c:pt>
                <c:pt idx="7">
                  <c:v>14.481000728181021</c:v>
                </c:pt>
                <c:pt idx="8">
                  <c:v>16.355539531365608</c:v>
                </c:pt>
                <c:pt idx="9">
                  <c:v>18.233095979099584</c:v>
                </c:pt>
                <c:pt idx="10">
                  <c:v>20.177242233198871</c:v>
                </c:pt>
                <c:pt idx="11">
                  <c:v>22.152407061237621</c:v>
                </c:pt>
                <c:pt idx="12">
                  <c:v>24.15186907389354</c:v>
                </c:pt>
                <c:pt idx="13">
                  <c:v>26.17415752785428</c:v>
                </c:pt>
                <c:pt idx="14">
                  <c:v>28.185110467239706</c:v>
                </c:pt>
                <c:pt idx="15">
                  <c:v>30.177204841429532</c:v>
                </c:pt>
                <c:pt idx="16">
                  <c:v>32.155714271855572</c:v>
                </c:pt>
                <c:pt idx="17">
                  <c:v>34.168811264280457</c:v>
                </c:pt>
                <c:pt idx="18">
                  <c:v>36.254888736405555</c:v>
                </c:pt>
                <c:pt idx="19">
                  <c:v>38.42438590016215</c:v>
                </c:pt>
                <c:pt idx="20">
                  <c:v>40.66052452110938</c:v>
                </c:pt>
                <c:pt idx="21">
                  <c:v>42.908049050960528</c:v>
                </c:pt>
                <c:pt idx="22">
                  <c:v>45.136956597984415</c:v>
                </c:pt>
                <c:pt idx="23">
                  <c:v>47.347305833052907</c:v>
                </c:pt>
                <c:pt idx="24">
                  <c:v>49.548233672312172</c:v>
                </c:pt>
                <c:pt idx="25">
                  <c:v>51.79738976830938</c:v>
                </c:pt>
                <c:pt idx="26">
                  <c:v>54.132495045941795</c:v>
                </c:pt>
                <c:pt idx="27">
                  <c:v>56.53603093806467</c:v>
                </c:pt>
                <c:pt idx="28">
                  <c:v>58.997548002174639</c:v>
                </c:pt>
                <c:pt idx="29">
                  <c:v>61.459065066284609</c:v>
                </c:pt>
                <c:pt idx="30">
                  <c:v>63.888954374732272</c:v>
                </c:pt>
                <c:pt idx="31">
                  <c:v>66.285971086382347</c:v>
                </c:pt>
                <c:pt idx="32">
                  <c:v>68.656718074269762</c:v>
                </c:pt>
                <c:pt idx="33">
                  <c:v>71.040573803934123</c:v>
                </c:pt>
                <c:pt idx="34">
                  <c:v>73.4664700229266</c:v>
                </c:pt>
                <c:pt idx="35">
                  <c:v>75.946560014405506</c:v>
                </c:pt>
                <c:pt idx="36">
                  <c:v>78.463638575219946</c:v>
                </c:pt>
                <c:pt idx="37">
                  <c:v>80.951042967945369</c:v>
                </c:pt>
                <c:pt idx="38">
                  <c:v>83.36372645424207</c:v>
                </c:pt>
                <c:pt idx="39">
                  <c:v>85.691355794596248</c:v>
                </c:pt>
                <c:pt idx="40">
                  <c:v>87.955804986419224</c:v>
                </c:pt>
                <c:pt idx="41">
                  <c:v>90.264696835373186</c:v>
                </c:pt>
                <c:pt idx="42">
                  <c:v>92.627348221787301</c:v>
                </c:pt>
                <c:pt idx="43">
                  <c:v>95.042578657189239</c:v>
                </c:pt>
                <c:pt idx="44">
                  <c:v>97.482164838174782</c:v>
                </c:pt>
                <c:pt idx="45">
                  <c:v>99.904287405758112</c:v>
                </c:pt>
                <c:pt idx="46">
                  <c:v>102.28198154366309</c:v>
                </c:pt>
                <c:pt idx="47">
                  <c:v>104.61793309677671</c:v>
                </c:pt>
                <c:pt idx="48">
                  <c:v>106.95069110610429</c:v>
                </c:pt>
                <c:pt idx="49">
                  <c:v>109.41536600641477</c:v>
                </c:pt>
                <c:pt idx="50">
                  <c:v>112.00012678043399</c:v>
                </c:pt>
                <c:pt idx="51">
                  <c:v>114.68452300463964</c:v>
                </c:pt>
                <c:pt idx="52">
                  <c:v>117.45343927843021</c:v>
                </c:pt>
                <c:pt idx="53">
                  <c:v>120.25145897221987</c:v>
                </c:pt>
                <c:pt idx="54">
                  <c:v>123.01967285582927</c:v>
                </c:pt>
                <c:pt idx="55">
                  <c:v>125.75259190183888</c:v>
                </c:pt>
                <c:pt idx="56">
                  <c:v>128.45896693826151</c:v>
                </c:pt>
                <c:pt idx="57">
                  <c:v>131.2026140045221</c:v>
                </c:pt>
                <c:pt idx="58">
                  <c:v>134.01089238531932</c:v>
                </c:pt>
                <c:pt idx="59">
                  <c:v>136.87964415108107</c:v>
                </c:pt>
                <c:pt idx="60">
                  <c:v>139.8015336565858</c:v>
                </c:pt>
                <c:pt idx="61">
                  <c:v>142.73610624742039</c:v>
                </c:pt>
                <c:pt idx="62">
                  <c:v>145.65493023269488</c:v>
                </c:pt>
                <c:pt idx="63">
                  <c:v>148.55695454310978</c:v>
                </c:pt>
                <c:pt idx="64">
                  <c:v>151.4474936303624</c:v>
                </c:pt>
                <c:pt idx="65">
                  <c:v>154.35214536799197</c:v>
                </c:pt>
                <c:pt idx="66">
                  <c:v>157.26642122248577</c:v>
                </c:pt>
                <c:pt idx="67">
                  <c:v>160.19518573825476</c:v>
                </c:pt>
                <c:pt idx="68">
                  <c:v>163.1212318580769</c:v>
                </c:pt>
                <c:pt idx="69">
                  <c:v>166.03373087200043</c:v>
                </c:pt>
                <c:pt idx="70">
                  <c:v>168.93067160184989</c:v>
                </c:pt>
                <c:pt idx="71">
                  <c:v>171.81202773592216</c:v>
                </c:pt>
                <c:pt idx="72">
                  <c:v>174.67992720863018</c:v>
                </c:pt>
                <c:pt idx="73">
                  <c:v>177.56001359712712</c:v>
                </c:pt>
                <c:pt idx="74">
                  <c:v>180.44255787959708</c:v>
                </c:pt>
                <c:pt idx="75">
                  <c:v>183.33207569397649</c:v>
                </c:pt>
                <c:pt idx="76">
                  <c:v>186.2298465946314</c:v>
                </c:pt>
                <c:pt idx="77">
                  <c:v>189.12522811839449</c:v>
                </c:pt>
                <c:pt idx="78">
                  <c:v>192.00514509610582</c:v>
                </c:pt>
                <c:pt idx="79">
                  <c:v>194.86776088925143</c:v>
                </c:pt>
                <c:pt idx="80">
                  <c:v>197.72342144783894</c:v>
                </c:pt>
                <c:pt idx="81">
                  <c:v>200.60626880141123</c:v>
                </c:pt>
                <c:pt idx="82">
                  <c:v>203.51422613150422</c:v>
                </c:pt>
                <c:pt idx="83">
                  <c:v>206.44572854523105</c:v>
                </c:pt>
                <c:pt idx="84">
                  <c:v>209.40347669358206</c:v>
                </c:pt>
                <c:pt idx="85">
                  <c:v>212.36638657645977</c:v>
                </c:pt>
                <c:pt idx="86">
                  <c:v>215.31298771769482</c:v>
                </c:pt>
                <c:pt idx="87">
                  <c:v>218.24559255365463</c:v>
                </c:pt>
                <c:pt idx="88">
                  <c:v>221.16900724051627</c:v>
                </c:pt>
                <c:pt idx="89">
                  <c:v>224.11261686777638</c:v>
                </c:pt>
                <c:pt idx="90">
                  <c:v>227.08367078851597</c:v>
                </c:pt>
                <c:pt idx="91">
                  <c:v>230.07791900878306</c:v>
                </c:pt>
                <c:pt idx="92">
                  <c:v>233.09333611257145</c:v>
                </c:pt>
                <c:pt idx="93">
                  <c:v>236.10862836503497</c:v>
                </c:pt>
                <c:pt idx="94">
                  <c:v>239.110921333542</c:v>
                </c:pt>
                <c:pt idx="95">
                  <c:v>242.10023588555663</c:v>
                </c:pt>
                <c:pt idx="96">
                  <c:v>245.0810883490027</c:v>
                </c:pt>
                <c:pt idx="97">
                  <c:v>248.05863224434555</c:v>
                </c:pt>
                <c:pt idx="98">
                  <c:v>251.04904017881037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F85-4563-80C3-5A0D64E1BB2D}"/>
            </c:ext>
          </c:extLst>
        </c:ser>
        <c:ser>
          <c:idx val="22"/>
          <c:order val="22"/>
          <c:tx>
            <c:v>Alt1a_85_MP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1.5300069536190282</c:v>
                </c:pt>
                <c:pt idx="1">
                  <c:v>3.076839495602532</c:v>
                </c:pt>
                <c:pt idx="2">
                  <c:v>4.7108767032769929</c:v>
                </c:pt>
                <c:pt idx="3">
                  <c:v>6.3932223842046225</c:v>
                </c:pt>
                <c:pt idx="4">
                  <c:v>8.1347171456030818</c:v>
                </c:pt>
                <c:pt idx="5">
                  <c:v>9.8849707622665814</c:v>
                </c:pt>
                <c:pt idx="6">
                  <c:v>11.636959195945675</c:v>
                </c:pt>
                <c:pt idx="7">
                  <c:v>13.389029247709665</c:v>
                </c:pt>
                <c:pt idx="8">
                  <c:v>15.137192439205068</c:v>
                </c:pt>
                <c:pt idx="9">
                  <c:v>16.890306169846436</c:v>
                </c:pt>
                <c:pt idx="10">
                  <c:v>18.712870758836061</c:v>
                </c:pt>
                <c:pt idx="11">
                  <c:v>20.569767660876053</c:v>
                </c:pt>
                <c:pt idx="12">
                  <c:v>22.453753783055483</c:v>
                </c:pt>
                <c:pt idx="13">
                  <c:v>24.362294325369714</c:v>
                </c:pt>
                <c:pt idx="14">
                  <c:v>26.261912643353291</c:v>
                </c:pt>
                <c:pt idx="15">
                  <c:v>28.144756200521002</c:v>
                </c:pt>
                <c:pt idx="16">
                  <c:v>30.016466417497945</c:v>
                </c:pt>
                <c:pt idx="17">
                  <c:v>31.925033227084171</c:v>
                </c:pt>
                <c:pt idx="18">
                  <c:v>33.908653661258818</c:v>
                </c:pt>
                <c:pt idx="19">
                  <c:v>35.977804583470146</c:v>
                </c:pt>
                <c:pt idx="20">
                  <c:v>38.115657071985346</c:v>
                </c:pt>
                <c:pt idx="21">
                  <c:v>40.26625191236797</c:v>
                </c:pt>
                <c:pt idx="22">
                  <c:v>42.399890289462377</c:v>
                </c:pt>
                <c:pt idx="23">
                  <c:v>44.516503511160344</c:v>
                </c:pt>
                <c:pt idx="24">
                  <c:v>46.625106137042181</c:v>
                </c:pt>
                <c:pt idx="25">
                  <c:v>48.783588202332339</c:v>
                </c:pt>
                <c:pt idx="26">
                  <c:v>51.030310205133233</c:v>
                </c:pt>
                <c:pt idx="27">
                  <c:v>53.348242743371642</c:v>
                </c:pt>
                <c:pt idx="28">
                  <c:v>55.72915992569726</c:v>
                </c:pt>
                <c:pt idx="29">
                  <c:v>58.110077108022878</c:v>
                </c:pt>
                <c:pt idx="30">
                  <c:v>60.463634915594746</c:v>
                </c:pt>
                <c:pt idx="31">
                  <c:v>62.789736179048596</c:v>
                </c:pt>
                <c:pt idx="32">
                  <c:v>65.097131616020135</c:v>
                </c:pt>
                <c:pt idx="33">
                  <c:v>67.427012880105835</c:v>
                </c:pt>
                <c:pt idx="34">
                  <c:v>69.80837789481906</c:v>
                </c:pt>
                <c:pt idx="35">
                  <c:v>72.251738606211433</c:v>
                </c:pt>
                <c:pt idx="36">
                  <c:v>74.737693925451055</c:v>
                </c:pt>
                <c:pt idx="37">
                  <c:v>77.197459629933618</c:v>
                </c:pt>
                <c:pt idx="38">
                  <c:v>79.584586015099958</c:v>
                </c:pt>
                <c:pt idx="39">
                  <c:v>81.888236349777486</c:v>
                </c:pt>
                <c:pt idx="40">
                  <c:v>84.130045818591469</c:v>
                </c:pt>
                <c:pt idx="41">
                  <c:v>86.417607051415899</c:v>
                </c:pt>
                <c:pt idx="42">
                  <c:v>88.76022472837829</c:v>
                </c:pt>
                <c:pt idx="43">
                  <c:v>91.156608048919637</c:v>
                </c:pt>
                <c:pt idx="44">
                  <c:v>93.57834307925404</c:v>
                </c:pt>
                <c:pt idx="45">
                  <c:v>95.983412345576767</c:v>
                </c:pt>
                <c:pt idx="46">
                  <c:v>98.344627349172342</c:v>
                </c:pt>
                <c:pt idx="47">
                  <c:v>100.66462510826726</c:v>
                </c:pt>
                <c:pt idx="48">
                  <c:v>102.98192543149302</c:v>
                </c:pt>
                <c:pt idx="49">
                  <c:v>105.43165618412655</c:v>
                </c:pt>
                <c:pt idx="50">
                  <c:v>108.00211221406079</c:v>
                </c:pt>
                <c:pt idx="51">
                  <c:v>110.6726709887764</c:v>
                </c:pt>
                <c:pt idx="52">
                  <c:v>113.42811923669896</c:v>
                </c:pt>
                <c:pt idx="53">
                  <c:v>116.21289636602356</c:v>
                </c:pt>
                <c:pt idx="54">
                  <c:v>118.96810661846906</c:v>
                </c:pt>
                <c:pt idx="55">
                  <c:v>121.68825539315419</c:v>
                </c:pt>
                <c:pt idx="56">
                  <c:v>124.38207444665994</c:v>
                </c:pt>
                <c:pt idx="57">
                  <c:v>127.11339526904723</c:v>
                </c:pt>
                <c:pt idx="58">
                  <c:v>129.90957345479416</c:v>
                </c:pt>
                <c:pt idx="59">
                  <c:v>132.76641811422252</c:v>
                </c:pt>
                <c:pt idx="60">
                  <c:v>135.67655342196153</c:v>
                </c:pt>
                <c:pt idx="61">
                  <c:v>138.59952300505992</c:v>
                </c:pt>
                <c:pt idx="62">
                  <c:v>141.50691727322703</c:v>
                </c:pt>
                <c:pt idx="63">
                  <c:v>144.39765183857352</c:v>
                </c:pt>
                <c:pt idx="64">
                  <c:v>147.27702963332348</c:v>
                </c:pt>
                <c:pt idx="65">
                  <c:v>150.17066703312349</c:v>
                </c:pt>
                <c:pt idx="66">
                  <c:v>153.07409357389841</c:v>
                </c:pt>
                <c:pt idx="67">
                  <c:v>155.99219140265782</c:v>
                </c:pt>
                <c:pt idx="68">
                  <c:v>158.90777085781994</c:v>
                </c:pt>
                <c:pt idx="69">
                  <c:v>161.80996790825318</c:v>
                </c:pt>
                <c:pt idx="70">
                  <c:v>164.69675836671755</c:v>
                </c:pt>
                <c:pt idx="71">
                  <c:v>167.56811208043803</c:v>
                </c:pt>
                <c:pt idx="72">
                  <c:v>170.42614590576954</c:v>
                </c:pt>
                <c:pt idx="73">
                  <c:v>173.29651404991245</c:v>
                </c:pt>
                <c:pt idx="74">
                  <c:v>176.16951810642848</c:v>
                </c:pt>
                <c:pt idx="75">
                  <c:v>179.04966246198475</c:v>
                </c:pt>
                <c:pt idx="76">
                  <c:v>181.93820685515155</c:v>
                </c:pt>
                <c:pt idx="77">
                  <c:v>184.82447283906453</c:v>
                </c:pt>
                <c:pt idx="78">
                  <c:v>187.69538395102944</c:v>
                </c:pt>
                <c:pt idx="79">
                  <c:v>190.54910362435754</c:v>
                </c:pt>
                <c:pt idx="80">
                  <c:v>193.39596113033781</c:v>
                </c:pt>
                <c:pt idx="81">
                  <c:v>196.27009961313192</c:v>
                </c:pt>
                <c:pt idx="82">
                  <c:v>199.16947330627465</c:v>
                </c:pt>
                <c:pt idx="83">
                  <c:v>202.09255079641463</c:v>
                </c:pt>
                <c:pt idx="84">
                  <c:v>205.04204274597492</c:v>
                </c:pt>
                <c:pt idx="85">
                  <c:v>207.99684071656819</c:v>
                </c:pt>
                <c:pt idx="86">
                  <c:v>210.93543617901742</c:v>
                </c:pt>
                <c:pt idx="87">
                  <c:v>213.86011520143595</c:v>
                </c:pt>
                <c:pt idx="88">
                  <c:v>216.77569930466396</c:v>
                </c:pt>
                <c:pt idx="89">
                  <c:v>219.71157946097898</c:v>
                </c:pt>
                <c:pt idx="90">
                  <c:v>222.67500095123327</c:v>
                </c:pt>
                <c:pt idx="91">
                  <c:v>225.66172410799965</c:v>
                </c:pt>
                <c:pt idx="92">
                  <c:v>228.66973665346939</c:v>
                </c:pt>
                <c:pt idx="93">
                  <c:v>231.67774393845343</c:v>
                </c:pt>
                <c:pt idx="94">
                  <c:v>234.67285946835293</c:v>
                </c:pt>
                <c:pt idx="95">
                  <c:v>237.65509162233315</c:v>
                </c:pt>
                <c:pt idx="96">
                  <c:v>240.62893718526698</c:v>
                </c:pt>
                <c:pt idx="97">
                  <c:v>243.59956194483223</c:v>
                </c:pt>
                <c:pt idx="98">
                  <c:v>246.58315429647621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F85-4563-80C3-5A0D64E1BB2D}"/>
            </c:ext>
          </c:extLst>
        </c:ser>
        <c:ser>
          <c:idx val="25"/>
          <c:order val="25"/>
          <c:tx>
            <c:v>Alt1a_85_LP</c:v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1.3592345626221205</c:v>
                </c:pt>
                <c:pt idx="1">
                  <c:v>2.7388843746106106</c:v>
                </c:pt>
                <c:pt idx="2">
                  <c:v>4.2102882520815914</c:v>
                </c:pt>
                <c:pt idx="3">
                  <c:v>5.7336777536657637</c:v>
                </c:pt>
                <c:pt idx="4">
                  <c:v>7.3187616301996865</c:v>
                </c:pt>
                <c:pt idx="5">
                  <c:v>8.9148699167293248</c:v>
                </c:pt>
                <c:pt idx="6">
                  <c:v>10.515120261847262</c:v>
                </c:pt>
                <c:pt idx="7">
                  <c:v>12.117934661719447</c:v>
                </c:pt>
                <c:pt idx="8">
                  <c:v>13.719017659385287</c:v>
                </c:pt>
                <c:pt idx="9">
                  <c:v>15.327299267436718</c:v>
                </c:pt>
                <c:pt idx="10">
                  <c:v>17.008388457915832</c:v>
                </c:pt>
                <c:pt idx="11">
                  <c:v>18.727628133381881</c:v>
                </c:pt>
                <c:pt idx="12">
                  <c:v>20.477170541605293</c:v>
                </c:pt>
                <c:pt idx="13">
                  <c:v>22.253249376615901</c:v>
                </c:pt>
                <c:pt idx="14">
                  <c:v>24.023191922272467</c:v>
                </c:pt>
                <c:pt idx="15">
                  <c:v>25.778797480024842</c:v>
                </c:pt>
                <c:pt idx="16">
                  <c:v>27.526055270528293</c:v>
                </c:pt>
                <c:pt idx="17">
                  <c:v>29.312761951845648</c:v>
                </c:pt>
                <c:pt idx="18">
                  <c:v>31.176846240214207</c:v>
                </c:pt>
                <c:pt idx="19">
                  <c:v>33.128878956575633</c:v>
                </c:pt>
                <c:pt idx="20">
                  <c:v>35.15198640498803</c:v>
                </c:pt>
                <c:pt idx="21">
                  <c:v>37.189412632523172</c:v>
                </c:pt>
                <c:pt idx="22">
                  <c:v>39.211808562059623</c:v>
                </c:pt>
                <c:pt idx="23">
                  <c:v>41.21896364468698</c:v>
                </c:pt>
                <c:pt idx="24">
                  <c:v>43.219751696981824</c:v>
                </c:pt>
                <c:pt idx="25">
                  <c:v>45.272334769868323</c:v>
                </c:pt>
                <c:pt idx="26">
                  <c:v>47.415803439671279</c:v>
                </c:pt>
                <c:pt idx="27">
                  <c:v>49.633689334520945</c:v>
                </c:pt>
                <c:pt idx="28">
                  <c:v>51.920368391951882</c:v>
                </c:pt>
                <c:pt idx="29">
                  <c:v>54.20704744938282</c:v>
                </c:pt>
                <c:pt idx="30">
                  <c:v>56.471339802022911</c:v>
                </c:pt>
                <c:pt idx="31">
                  <c:v>58.714542111159567</c:v>
                </c:pt>
                <c:pt idx="32">
                  <c:v>60.947951922885736</c:v>
                </c:pt>
                <c:pt idx="33">
                  <c:v>63.214876434114927</c:v>
                </c:pt>
                <c:pt idx="34">
                  <c:v>65.544349343051394</c:v>
                </c:pt>
                <c:pt idx="35">
                  <c:v>67.94491188791622</c:v>
                </c:pt>
                <c:pt idx="36">
                  <c:v>70.394567402949122</c:v>
                </c:pt>
                <c:pt idx="37">
                  <c:v>72.822055647659582</c:v>
                </c:pt>
                <c:pt idx="38">
                  <c:v>75.179308025575168</c:v>
                </c:pt>
                <c:pt idx="39">
                  <c:v>77.45491571362534</c:v>
                </c:pt>
                <c:pt idx="40">
                  <c:v>79.670248359317625</c:v>
                </c:pt>
                <c:pt idx="41">
                  <c:v>81.932867583625622</c:v>
                </c:pt>
                <c:pt idx="42">
                  <c:v>84.252063062488247</c:v>
                </c:pt>
                <c:pt idx="43">
                  <c:v>86.626413573609241</c:v>
                </c:pt>
                <c:pt idx="44">
                  <c:v>89.027281016761535</c:v>
                </c:pt>
                <c:pt idx="45">
                  <c:v>91.412415969905481</c:v>
                </c:pt>
                <c:pt idx="46">
                  <c:v>93.754369368819695</c:v>
                </c:pt>
                <c:pt idx="47">
                  <c:v>96.055721633112881</c:v>
                </c:pt>
                <c:pt idx="48">
                  <c:v>98.354957701817909</c:v>
                </c:pt>
                <c:pt idx="49">
                  <c:v>100.7872222734206</c:v>
                </c:pt>
                <c:pt idx="50">
                  <c:v>103.34095298824215</c:v>
                </c:pt>
                <c:pt idx="51">
                  <c:v>105.99532634378238</c:v>
                </c:pt>
                <c:pt idx="52">
                  <c:v>108.73501611443915</c:v>
                </c:pt>
                <c:pt idx="53">
                  <c:v>111.50429728562946</c:v>
                </c:pt>
                <c:pt idx="54">
                  <c:v>114.24429224600281</c:v>
                </c:pt>
                <c:pt idx="55">
                  <c:v>116.94950345799211</c:v>
                </c:pt>
                <c:pt idx="56">
                  <c:v>119.62864231956756</c:v>
                </c:pt>
                <c:pt idx="57">
                  <c:v>122.3455585028843</c:v>
                </c:pt>
                <c:pt idx="58">
                  <c:v>125.12760270000967</c:v>
                </c:pt>
                <c:pt idx="59">
                  <c:v>127.97054401707864</c:v>
                </c:pt>
                <c:pt idx="60">
                  <c:v>130.86695955385187</c:v>
                </c:pt>
                <c:pt idx="61">
                  <c:v>133.7763885408186</c:v>
                </c:pt>
                <c:pt idx="62">
                  <c:v>136.67044575500302</c:v>
                </c:pt>
                <c:pt idx="63">
                  <c:v>139.54800772439347</c:v>
                </c:pt>
                <c:pt idx="64">
                  <c:v>142.41436267129708</c:v>
                </c:pt>
                <c:pt idx="65">
                  <c:v>145.29514819459285</c:v>
                </c:pt>
                <c:pt idx="66">
                  <c:v>148.18591371843132</c:v>
                </c:pt>
                <c:pt idx="67">
                  <c:v>151.0915618434814</c:v>
                </c:pt>
                <c:pt idx="68">
                  <c:v>153.99492204615947</c:v>
                </c:pt>
                <c:pt idx="69">
                  <c:v>156.88509028753467</c:v>
                </c:pt>
                <c:pt idx="70">
                  <c:v>159.76002712917506</c:v>
                </c:pt>
                <c:pt idx="71">
                  <c:v>162.6196984301873</c:v>
                </c:pt>
                <c:pt idx="72">
                  <c:v>165.46620877273989</c:v>
                </c:pt>
                <c:pt idx="73">
                  <c:v>168.32522486194765</c:v>
                </c:pt>
                <c:pt idx="74">
                  <c:v>171.18708352356049</c:v>
                </c:pt>
                <c:pt idx="75">
                  <c:v>174.05627653312706</c:v>
                </c:pt>
                <c:pt idx="76">
                  <c:v>176.93404136199362</c:v>
                </c:pt>
                <c:pt idx="77">
                  <c:v>179.80965765102866</c:v>
                </c:pt>
                <c:pt idx="78">
                  <c:v>182.67004778414352</c:v>
                </c:pt>
                <c:pt idx="79">
                  <c:v>185.5133757560564</c:v>
                </c:pt>
                <c:pt idx="80">
                  <c:v>188.34995153135398</c:v>
                </c:pt>
                <c:pt idx="81">
                  <c:v>191.21391955942585</c:v>
                </c:pt>
                <c:pt idx="82">
                  <c:v>194.10327047100111</c:v>
                </c:pt>
                <c:pt idx="83">
                  <c:v>197.01651056694212</c:v>
                </c:pt>
                <c:pt idx="84">
                  <c:v>199.95636246587074</c:v>
                </c:pt>
                <c:pt idx="85">
                  <c:v>202.90169005044098</c:v>
                </c:pt>
                <c:pt idx="86">
                  <c:v>205.83093981280922</c:v>
                </c:pt>
                <c:pt idx="87">
                  <c:v>208.74636820151983</c:v>
                </c:pt>
                <c:pt idx="88">
                  <c:v>211.6528142243659</c:v>
                </c:pt>
                <c:pt idx="89">
                  <c:v>214.57967559485596</c:v>
                </c:pt>
                <c:pt idx="90">
                  <c:v>217.53419287777652</c:v>
                </c:pt>
                <c:pt idx="91">
                  <c:v>220.51213829824772</c:v>
                </c:pt>
                <c:pt idx="92">
                  <c:v>223.5115146855903</c:v>
                </c:pt>
                <c:pt idx="93">
                  <c:v>226.51102587723477</c:v>
                </c:pt>
                <c:pt idx="94">
                  <c:v>229.49777200435406</c:v>
                </c:pt>
                <c:pt idx="95">
                  <c:v>232.47174690639844</c:v>
                </c:pt>
                <c:pt idx="96">
                  <c:v>235.43742428814753</c:v>
                </c:pt>
                <c:pt idx="97">
                  <c:v>238.39998463528696</c:v>
                </c:pt>
                <c:pt idx="98">
                  <c:v>241.37563432054097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Alt1a_85_HF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1.4321877521131268</c:v>
                      </c:pt>
                      <c:pt idx="1">
                        <c:v>1.4517168689995263</c:v>
                      </c:pt>
                      <c:pt idx="2">
                        <c:v>1.5423340975791793</c:v>
                      </c:pt>
                      <c:pt idx="3">
                        <c:v>1.5933982366154116</c:v>
                      </c:pt>
                      <c:pt idx="4">
                        <c:v>1.6547714752257985</c:v>
                      </c:pt>
                      <c:pt idx="5">
                        <c:v>1.6654934717873611</c:v>
                      </c:pt>
                      <c:pt idx="6">
                        <c:v>1.6694895964338532</c:v>
                      </c:pt>
                      <c:pt idx="7">
                        <c:v>1.6719169525004705</c:v>
                      </c:pt>
                      <c:pt idx="8">
                        <c:v>1.6698334521059519</c:v>
                      </c:pt>
                      <c:pt idx="9">
                        <c:v>1.6764941999851979</c:v>
                      </c:pt>
                      <c:pt idx="10">
                        <c:v>1.7482149550339772</c:v>
                      </c:pt>
                      <c:pt idx="11">
                        <c:v>1.7849577374795222</c:v>
                      </c:pt>
                      <c:pt idx="12">
                        <c:v>1.814079016024654</c:v>
                      </c:pt>
                      <c:pt idx="13">
                        <c:v>1.8400315657815118</c:v>
                      </c:pt>
                      <c:pt idx="14">
                        <c:v>1.8329493867760014</c:v>
                      </c:pt>
                      <c:pt idx="15">
                        <c:v>1.8177604291820528</c:v>
                      </c:pt>
                      <c:pt idx="16">
                        <c:v>1.8081141147942472</c:v>
                      </c:pt>
                      <c:pt idx="17">
                        <c:v>1.846518626375941</c:v>
                      </c:pt>
                      <c:pt idx="18">
                        <c:v>1.9230810311697595</c:v>
                      </c:pt>
                      <c:pt idx="19">
                        <c:v>2.0101607257240319</c:v>
                      </c:pt>
                      <c:pt idx="20">
                        <c:v>2.0803447431267572</c:v>
                      </c:pt>
                      <c:pt idx="21">
                        <c:v>2.0941662975186781</c:v>
                      </c:pt>
                      <c:pt idx="22">
                        <c:v>2.0784787597873797</c:v>
                      </c:pt>
                      <c:pt idx="23">
                        <c:v>2.0626648572082891</c:v>
                      </c:pt>
                      <c:pt idx="24">
                        <c:v>2.0557793249784067</c:v>
                      </c:pt>
                      <c:pt idx="25">
                        <c:v>2.1068775653963119</c:v>
                      </c:pt>
                      <c:pt idx="26">
                        <c:v>2.1966684106250423</c:v>
                      </c:pt>
                      <c:pt idx="27">
                        <c:v>2.269744708111745</c:v>
                      </c:pt>
                      <c:pt idx="28">
                        <c:v>2.3379476714874956</c:v>
                      </c:pt>
                      <c:pt idx="29">
                        <c:v>2.3379476714874956</c:v>
                      </c:pt>
                      <c:pt idx="30">
                        <c:v>2.3185224320255737</c:v>
                      </c:pt>
                      <c:pt idx="31">
                        <c:v>2.3069036849755928</c:v>
                      </c:pt>
                      <c:pt idx="32">
                        <c:v>2.3142680377107832</c:v>
                      </c:pt>
                      <c:pt idx="33">
                        <c:v>2.3694399096744383</c:v>
                      </c:pt>
                      <c:pt idx="34">
                        <c:v>2.4516503736530599</c:v>
                      </c:pt>
                      <c:pt idx="35">
                        <c:v>2.5351313446052455</c:v>
                      </c:pt>
                      <c:pt idx="36">
                        <c:v>2.5882345662384134</c:v>
                      </c:pt>
                      <c:pt idx="37">
                        <c:v>2.5651381021892607</c:v>
                      </c:pt>
                      <c:pt idx="38">
                        <c:v>2.4918611603748206</c:v>
                      </c:pt>
                      <c:pt idx="39">
                        <c:v>2.4051852598491266</c:v>
                      </c:pt>
                      <c:pt idx="40">
                        <c:v>2.3391370530347833</c:v>
                      </c:pt>
                      <c:pt idx="41">
                        <c:v>2.3800026605511735</c:v>
                      </c:pt>
                      <c:pt idx="42">
                        <c:v>2.4298924005637001</c:v>
                      </c:pt>
                      <c:pt idx="43">
                        <c:v>2.478823871756255</c:v>
                      </c:pt>
                      <c:pt idx="44">
                        <c:v>2.5001177812699455</c:v>
                      </c:pt>
                      <c:pt idx="45">
                        <c:v>2.4802735511070231</c:v>
                      </c:pt>
                      <c:pt idx="46">
                        <c:v>2.4342732426992257</c:v>
                      </c:pt>
                      <c:pt idx="47">
                        <c:v>2.3911851563791062</c:v>
                      </c:pt>
                      <c:pt idx="48">
                        <c:v>2.3867492430554309</c:v>
                      </c:pt>
                      <c:pt idx="49">
                        <c:v>2.5173102504917373</c:v>
                      </c:pt>
                      <c:pt idx="50">
                        <c:v>2.6354992369355292</c:v>
                      </c:pt>
                      <c:pt idx="51">
                        <c:v>2.7338008072205673</c:v>
                      </c:pt>
                      <c:pt idx="52">
                        <c:v>2.8173237032618474</c:v>
                      </c:pt>
                      <c:pt idx="53">
                        <c:v>2.8459855605107967</c:v>
                      </c:pt>
                      <c:pt idx="54">
                        <c:v>2.815732238604713</c:v>
                      </c:pt>
                      <c:pt idx="55">
                        <c:v>2.7800529609770539</c:v>
                      </c:pt>
                      <c:pt idx="56">
                        <c:v>2.7532270949474174</c:v>
                      </c:pt>
                      <c:pt idx="57">
                        <c:v>2.7901555179750424</c:v>
                      </c:pt>
                      <c:pt idx="58">
                        <c:v>2.854427738690934</c:v>
                      </c:pt>
                      <c:pt idx="59">
                        <c:v>2.9146328515632889</c:v>
                      </c:pt>
                      <c:pt idx="60">
                        <c:v>2.9676235186338604</c:v>
                      </c:pt>
                      <c:pt idx="61">
                        <c:v>2.9801275538496208</c:v>
                      </c:pt>
                      <c:pt idx="62">
                        <c:v>2.9640617548427302</c:v>
                      </c:pt>
                      <c:pt idx="63">
                        <c:v>2.9470514418743514</c:v>
                      </c:pt>
                      <c:pt idx="64">
                        <c:v>2.9353771654930401</c:v>
                      </c:pt>
                      <c:pt idx="65">
                        <c:v>2.9491841894056954</c:v>
                      </c:pt>
                      <c:pt idx="66">
                        <c:v>2.9583889443318592</c:v>
                      </c:pt>
                      <c:pt idx="67">
                        <c:v>2.9723443585579585</c:v>
                      </c:pt>
                      <c:pt idx="68">
                        <c:v>2.9689826385885838</c:v>
                      </c:pt>
                      <c:pt idx="69">
                        <c:v>2.9549294329349931</c:v>
                      </c:pt>
                      <c:pt idx="70">
                        <c:v>2.9389115200174487</c:v>
                      </c:pt>
                      <c:pt idx="71">
                        <c:v>2.9228762095865641</c:v>
                      </c:pt>
                      <c:pt idx="72">
                        <c:v>2.9090125966523206</c:v>
                      </c:pt>
                      <c:pt idx="73">
                        <c:v>2.9207389133331882</c:v>
                      </c:pt>
                      <c:pt idx="74">
                        <c:v>2.9225890047376288</c:v>
                      </c:pt>
                      <c:pt idx="75">
                        <c:v>2.9289984430188083</c:v>
                      </c:pt>
                      <c:pt idx="76">
                        <c:v>2.9367711176232758</c:v>
                      </c:pt>
                      <c:pt idx="77">
                        <c:v>2.9340668499367593</c:v>
                      </c:pt>
                      <c:pt idx="78">
                        <c:v>2.9182924731742599</c:v>
                      </c:pt>
                      <c:pt idx="79">
                        <c:v>2.9006783385995787</c:v>
                      </c:pt>
                      <c:pt idx="80">
                        <c:v>2.8934866856657462</c:v>
                      </c:pt>
                      <c:pt idx="81">
                        <c:v>2.9204315327903072</c:v>
                      </c:pt>
                      <c:pt idx="82">
                        <c:v>2.9451480260211671</c:v>
                      </c:pt>
                      <c:pt idx="83">
                        <c:v>2.9681350289202149</c:v>
                      </c:pt>
                      <c:pt idx="84">
                        <c:v>2.9937636771759886</c:v>
                      </c:pt>
                      <c:pt idx="85">
                        <c:v>2.9984098944595678</c:v>
                      </c:pt>
                      <c:pt idx="86">
                        <c:v>2.9817623131513749</c:v>
                      </c:pt>
                      <c:pt idx="87">
                        <c:v>2.9675456609354987</c:v>
                      </c:pt>
                      <c:pt idx="88">
                        <c:v>2.958058525948446</c:v>
                      </c:pt>
                      <c:pt idx="89">
                        <c:v>2.9779213733475993</c:v>
                      </c:pt>
                      <c:pt idx="90">
                        <c:v>3.0050480353034299</c:v>
                      </c:pt>
                      <c:pt idx="91">
                        <c:v>3.0278670228866558</c:v>
                      </c:pt>
                      <c:pt idx="92">
                        <c:v>3.0485898833183316</c:v>
                      </c:pt>
                      <c:pt idx="93">
                        <c:v>3.0480149673108725</c:v>
                      </c:pt>
                      <c:pt idx="94">
                        <c:v>3.0346144886809765</c:v>
                      </c:pt>
                      <c:pt idx="95">
                        <c:v>3.0212901237696137</c:v>
                      </c:pt>
                      <c:pt idx="96">
                        <c:v>3.0125727590418974</c:v>
                      </c:pt>
                      <c:pt idx="97">
                        <c:v>3.0089423170090885</c:v>
                      </c:pt>
                      <c:pt idx="98">
                        <c:v>3.021400272424259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1F85-4563-80C3-5A0D64E1BB2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Alt1a_85_HF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F85-4563-80C3-5A0D64E1BB2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Alt1a_85_MF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1.313135055729352</c:v>
                      </c:pt>
                      <c:pt idx="1">
                        <c:v>1.3350298063396979</c:v>
                      </c:pt>
                      <c:pt idx="2">
                        <c:v>1.4286444551625259</c:v>
                      </c:pt>
                      <c:pt idx="3">
                        <c:v>1.4821492497509998</c:v>
                      </c:pt>
                      <c:pt idx="4">
                        <c:v>1.5451906710166998</c:v>
                      </c:pt>
                      <c:pt idx="5">
                        <c:v>1.5573738845116698</c:v>
                      </c:pt>
                      <c:pt idx="6">
                        <c:v>1.5628626559601457</c:v>
                      </c:pt>
                      <c:pt idx="7">
                        <c:v>1.5668384720255497</c:v>
                      </c:pt>
                      <c:pt idx="8">
                        <c:v>1.5661587959539838</c:v>
                      </c:pt>
                      <c:pt idx="9">
                        <c:v>1.5742997367468359</c:v>
                      </c:pt>
                      <c:pt idx="10">
                        <c:v>1.6482849776875619</c:v>
                      </c:pt>
                      <c:pt idx="11">
                        <c:v>1.6876337944285382</c:v>
                      </c:pt>
                      <c:pt idx="12">
                        <c:v>1.7189477915120714</c:v>
                      </c:pt>
                      <c:pt idx="13">
                        <c:v>1.7462305510656579</c:v>
                      </c:pt>
                      <c:pt idx="14">
                        <c:v>1.7410130631291187</c:v>
                      </c:pt>
                      <c:pt idx="15">
                        <c:v>1.7274381601511364</c:v>
                      </c:pt>
                      <c:pt idx="16">
                        <c:v>1.7199100270883014</c:v>
                      </c:pt>
                      <c:pt idx="17">
                        <c:v>1.7601600242139506</c:v>
                      </c:pt>
                      <c:pt idx="18">
                        <c:v>1.8383181736359553</c:v>
                      </c:pt>
                      <c:pt idx="19">
                        <c:v>1.9270232589252356</c:v>
                      </c:pt>
                      <c:pt idx="20">
                        <c:v>1.9988354000141055</c:v>
                      </c:pt>
                      <c:pt idx="21">
                        <c:v>2.0137244204228213</c:v>
                      </c:pt>
                      <c:pt idx="22">
                        <c:v>1.9993459883683706</c:v>
                      </c:pt>
                      <c:pt idx="23">
                        <c:v>1.9847380865175286</c:v>
                      </c:pt>
                      <c:pt idx="24">
                        <c:v>1.978962822180542</c:v>
                      </c:pt>
                      <c:pt idx="25">
                        <c:v>2.0313688200409374</c:v>
                      </c:pt>
                      <c:pt idx="26">
                        <c:v>2.1229850706899671</c:v>
                      </c:pt>
                      <c:pt idx="27">
                        <c:v>2.1982485712117099</c:v>
                      </c:pt>
                      <c:pt idx="28">
                        <c:v>2.2685755614431526</c:v>
                      </c:pt>
                      <c:pt idx="29">
                        <c:v>2.2685755614431526</c:v>
                      </c:pt>
                      <c:pt idx="30">
                        <c:v>2.2473429878079649</c:v>
                      </c:pt>
                      <c:pt idx="31">
                        <c:v>2.2277667383194739</c:v>
                      </c:pt>
                      <c:pt idx="32">
                        <c:v>2.2201348388068531</c:v>
                      </c:pt>
                      <c:pt idx="33">
                        <c:v>2.2562830664186837</c:v>
                      </c:pt>
                      <c:pt idx="34">
                        <c:v>2.321293771404775</c:v>
                      </c:pt>
                      <c:pt idx="35">
                        <c:v>2.3941235693350831</c:v>
                      </c:pt>
                      <c:pt idx="36">
                        <c:v>2.4442062297785307</c:v>
                      </c:pt>
                      <c:pt idx="37">
                        <c:v>2.4225068099831266</c:v>
                      </c:pt>
                      <c:pt idx="38">
                        <c:v>2.3525179821848705</c:v>
                      </c:pt>
                      <c:pt idx="39">
                        <c:v>2.2711370303521203</c:v>
                      </c:pt>
                      <c:pt idx="40">
                        <c:v>2.2111763356013885</c:v>
                      </c:pt>
                      <c:pt idx="41">
                        <c:v>2.2588126946682534</c:v>
                      </c:pt>
                      <c:pt idx="42">
                        <c:v>2.3157343763634342</c:v>
                      </c:pt>
                      <c:pt idx="43">
                        <c:v>2.3711954049317869</c:v>
                      </c:pt>
                      <c:pt idx="44">
                        <c:v>2.3979677872716954</c:v>
                      </c:pt>
                      <c:pt idx="45">
                        <c:v>2.3824550346319442</c:v>
                      </c:pt>
                      <c:pt idx="46">
                        <c:v>2.3394741100863246</c:v>
                      </c:pt>
                      <c:pt idx="47">
                        <c:v>2.2990924029163424</c:v>
                      </c:pt>
                      <c:pt idx="48">
                        <c:v>2.2972052278372725</c:v>
                      </c:pt>
                      <c:pt idx="49">
                        <c:v>2.4304648901059083</c:v>
                      </c:pt>
                      <c:pt idx="50">
                        <c:v>2.5521583692146015</c:v>
                      </c:pt>
                      <c:pt idx="51">
                        <c:v>2.6529994936668269</c:v>
                      </c:pt>
                      <c:pt idx="52">
                        <c:v>2.7385097860905936</c:v>
                      </c:pt>
                      <c:pt idx="53">
                        <c:v>2.7683091080544378</c:v>
                      </c:pt>
                      <c:pt idx="54">
                        <c:v>2.7392598384823863</c:v>
                      </c:pt>
                      <c:pt idx="55">
                        <c:v>2.7047392237743328</c:v>
                      </c:pt>
                      <c:pt idx="56">
                        <c:v>2.6789471013049897</c:v>
                      </c:pt>
                      <c:pt idx="57">
                        <c:v>2.7170079449928632</c:v>
                      </c:pt>
                      <c:pt idx="58">
                        <c:v>2.7824078111219825</c:v>
                      </c:pt>
                      <c:pt idx="59">
                        <c:v>2.8435604816931503</c:v>
                      </c:pt>
                      <c:pt idx="60">
                        <c:v>2.8972716943826984</c:v>
                      </c:pt>
                      <c:pt idx="61">
                        <c:v>2.9104984437481494</c:v>
                      </c:pt>
                      <c:pt idx="62">
                        <c:v>2.8953118729774499</c:v>
                      </c:pt>
                      <c:pt idx="63">
                        <c:v>2.8789843846120293</c:v>
                      </c:pt>
                      <c:pt idx="64">
                        <c:v>2.8679276596023091</c:v>
                      </c:pt>
                      <c:pt idx="65">
                        <c:v>2.8824862315008661</c:v>
                      </c:pt>
                      <c:pt idx="66">
                        <c:v>2.8925732240429896</c:v>
                      </c:pt>
                      <c:pt idx="67">
                        <c:v>2.9075429007870048</c:v>
                      </c:pt>
                      <c:pt idx="68">
                        <c:v>2.9053241374061756</c:v>
                      </c:pt>
                      <c:pt idx="69">
                        <c:v>2.8921983759377228</c:v>
                      </c:pt>
                      <c:pt idx="70">
                        <c:v>2.877027666249345</c:v>
                      </c:pt>
                      <c:pt idx="71">
                        <c:v>2.8618165762548458</c:v>
                      </c:pt>
                      <c:pt idx="72">
                        <c:v>2.848706877708568</c:v>
                      </c:pt>
                      <c:pt idx="73">
                        <c:v>2.8612558892095912</c:v>
                      </c:pt>
                      <c:pt idx="74">
                        <c:v>2.8641278345660872</c:v>
                      </c:pt>
                      <c:pt idx="75">
                        <c:v>2.8714896365979579</c:v>
                      </c:pt>
                      <c:pt idx="76">
                        <c:v>2.8800897507126648</c:v>
                      </c:pt>
                      <c:pt idx="77">
                        <c:v>2.8779766375516016</c:v>
                      </c:pt>
                      <c:pt idx="78">
                        <c:v>2.8627830765978679</c:v>
                      </c:pt>
                      <c:pt idx="79">
                        <c:v>2.8457503941915956</c:v>
                      </c:pt>
                      <c:pt idx="80">
                        <c:v>2.8390300322431412</c:v>
                      </c:pt>
                      <c:pt idx="81">
                        <c:v>2.8664512508326019</c:v>
                      </c:pt>
                      <c:pt idx="82">
                        <c:v>2.8918501443182278</c:v>
                      </c:pt>
                      <c:pt idx="83">
                        <c:v>2.9157412950719914</c:v>
                      </c:pt>
                      <c:pt idx="84">
                        <c:v>2.9423477637287414</c:v>
                      </c:pt>
                      <c:pt idx="85">
                        <c:v>2.9478228389658399</c:v>
                      </c:pt>
                      <c:pt idx="86">
                        <c:v>2.9317547076872312</c:v>
                      </c:pt>
                      <c:pt idx="87">
                        <c:v>2.9179500399528782</c:v>
                      </c:pt>
                      <c:pt idx="88">
                        <c:v>2.908977002636453</c:v>
                      </c:pt>
                      <c:pt idx="89">
                        <c:v>2.9293975044958445</c:v>
                      </c:pt>
                      <c:pt idx="90">
                        <c:v>2.9570581191510383</c:v>
                      </c:pt>
                      <c:pt idx="91">
                        <c:v>2.980485434181702</c:v>
                      </c:pt>
                      <c:pt idx="92">
                        <c:v>3.0019083116875223</c:v>
                      </c:pt>
                      <c:pt idx="93">
                        <c:v>3.0020337115163915</c:v>
                      </c:pt>
                      <c:pt idx="94">
                        <c:v>2.9892613870377343</c:v>
                      </c:pt>
                      <c:pt idx="95">
                        <c:v>2.9764861182789613</c:v>
                      </c:pt>
                      <c:pt idx="96">
                        <c:v>2.9681910089239731</c:v>
                      </c:pt>
                      <c:pt idx="97">
                        <c:v>2.965070334743213</c:v>
                      </c:pt>
                      <c:pt idx="98">
                        <c:v>2.9781480935024529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F85-4563-80C3-5A0D64E1BB2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Alt1a_85_MF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F85-4563-80C3-5A0D64E1BB2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Alt1a_85_LF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1.1944414793517883</c:v>
                      </c:pt>
                      <c:pt idx="1">
                        <c:v>1.2185988720583041</c:v>
                      </c:pt>
                      <c:pt idx="2">
                        <c:v>1.3150819371782028</c:v>
                      </c:pt>
                      <c:pt idx="3">
                        <c:v>1.3709420866820996</c:v>
                      </c:pt>
                      <c:pt idx="4">
                        <c:v>1.4355598910624836</c:v>
                      </c:pt>
                      <c:pt idx="5">
                        <c:v>1.4491492593093998</c:v>
                      </c:pt>
                      <c:pt idx="6">
                        <c:v>1.4561066922432517</c:v>
                      </c:pt>
                      <c:pt idx="7">
                        <c:v>1.4615938774254775</c:v>
                      </c:pt>
                      <c:pt idx="8">
                        <c:v>1.462284131098168</c:v>
                      </c:pt>
                      <c:pt idx="9">
                        <c:v>1.4718753358391401</c:v>
                      </c:pt>
                      <c:pt idx="10">
                        <c:v>1.5480746074117833</c:v>
                      </c:pt>
                      <c:pt idx="11">
                        <c:v>1.5899732063810605</c:v>
                      </c:pt>
                      <c:pt idx="12">
                        <c:v>1.6234398011259015</c:v>
                      </c:pt>
                      <c:pt idx="13">
                        <c:v>1.6520524005088457</c:v>
                      </c:pt>
                      <c:pt idx="14">
                        <c:v>1.6489260486119617</c:v>
                      </c:pt>
                      <c:pt idx="15">
                        <c:v>1.637303018557323</c:v>
                      </c:pt>
                      <c:pt idx="16">
                        <c:v>1.6315794385817799</c:v>
                      </c:pt>
                      <c:pt idx="17">
                        <c:v>1.673559559038089</c:v>
                      </c:pt>
                      <c:pt idx="18">
                        <c:v>1.7532879387814446</c:v>
                      </c:pt>
                      <c:pt idx="19">
                        <c:v>1.843561033251611</c:v>
                      </c:pt>
                      <c:pt idx="20">
                        <c:v>1.9169203791325038</c:v>
                      </c:pt>
                      <c:pt idx="21">
                        <c:v>1.9328424108187343</c:v>
                      </c:pt>
                      <c:pt idx="22">
                        <c:v>1.9197390887154002</c:v>
                      </c:pt>
                      <c:pt idx="23">
                        <c:v>1.9063077757429361</c:v>
                      </c:pt>
                      <c:pt idx="24">
                        <c:v>1.901616327168056</c:v>
                      </c:pt>
                      <c:pt idx="25">
                        <c:v>1.9553068931630666</c:v>
                      </c:pt>
                      <c:pt idx="26">
                        <c:v>2.0487219836266575</c:v>
                      </c:pt>
                      <c:pt idx="27">
                        <c:v>2.126139420106735</c:v>
                      </c:pt>
                      <c:pt idx="28">
                        <c:v>2.1983233018447472</c:v>
                      </c:pt>
                      <c:pt idx="29">
                        <c:v>2.1983233018447472</c:v>
                      </c:pt>
                      <c:pt idx="30">
                        <c:v>2.1746179379445745</c:v>
                      </c:pt>
                      <c:pt idx="31">
                        <c:v>2.145528658041671</c:v>
                      </c:pt>
                      <c:pt idx="32">
                        <c:v>2.1202260599571843</c:v>
                      </c:pt>
                      <c:pt idx="33">
                        <c:v>2.1339512395855098</c:v>
                      </c:pt>
                      <c:pt idx="34">
                        <c:v>2.1785045930785327</c:v>
                      </c:pt>
                      <c:pt idx="35">
                        <c:v>2.2383547882482184</c:v>
                      </c:pt>
                      <c:pt idx="36">
                        <c:v>2.2842141098036</c:v>
                      </c:pt>
                      <c:pt idx="37">
                        <c:v>2.2635147784373144</c:v>
                      </c:pt>
                      <c:pt idx="38">
                        <c:v>2.19689836982197</c:v>
                      </c:pt>
                      <c:pt idx="39">
                        <c:v>2.1212199285512106</c:v>
                      </c:pt>
                      <c:pt idx="40">
                        <c:v>2.0678999083374938</c:v>
                      </c:pt>
                      <c:pt idx="41">
                        <c:v>2.1229523461168127</c:v>
                      </c:pt>
                      <c:pt idx="42">
                        <c:v>2.1875992597190552</c:v>
                      </c:pt>
                      <c:pt idx="43">
                        <c:v>2.2502476177732302</c:v>
                      </c:pt>
                      <c:pt idx="44">
                        <c:v>2.2830790261759768</c:v>
                      </c:pt>
                      <c:pt idx="45">
                        <c:v>2.2723785426851251</c:v>
                      </c:pt>
                      <c:pt idx="46">
                        <c:v>2.2327760999212796</c:v>
                      </c:pt>
                      <c:pt idx="47">
                        <c:v>2.1954437383933003</c:v>
                      </c:pt>
                      <c:pt idx="48">
                        <c:v>2.1964381756503917</c:v>
                      </c:pt>
                      <c:pt idx="49">
                        <c:v>2.3327449917916425</c:v>
                      </c:pt>
                      <c:pt idx="50">
                        <c:v>2.4583837217355113</c:v>
                      </c:pt>
                      <c:pt idx="51">
                        <c:v>2.5620968511006641</c:v>
                      </c:pt>
                      <c:pt idx="52">
                        <c:v>2.6498910380391849</c:v>
                      </c:pt>
                      <c:pt idx="53">
                        <c:v>2.6810320869845676</c:v>
                      </c:pt>
                      <c:pt idx="54">
                        <c:v>2.6534024201167385</c:v>
                      </c:pt>
                      <c:pt idx="55">
                        <c:v>2.6202444538921128</c:v>
                      </c:pt>
                      <c:pt idx="56">
                        <c:v>2.5956757992930433</c:v>
                      </c:pt>
                      <c:pt idx="57">
                        <c:v>2.6350622852937597</c:v>
                      </c:pt>
                      <c:pt idx="58">
                        <c:v>2.7017842692063949</c:v>
                      </c:pt>
                      <c:pt idx="59">
                        <c:v>2.7640600840538712</c:v>
                      </c:pt>
                      <c:pt idx="60">
                        <c:v>2.8186451457014128</c:v>
                      </c:pt>
                      <c:pt idx="61">
                        <c:v>2.8327501359379461</c:v>
                      </c:pt>
                      <c:pt idx="62">
                        <c:v>2.8186141979915451</c:v>
                      </c:pt>
                      <c:pt idx="63">
                        <c:v>2.8031227209641196</c:v>
                      </c:pt>
                      <c:pt idx="64">
                        <c:v>2.7928315862118045</c:v>
                      </c:pt>
                      <c:pt idx="65">
                        <c:v>2.8083004689376301</c:v>
                      </c:pt>
                      <c:pt idx="66">
                        <c:v>2.8194366425202775</c:v>
                      </c:pt>
                      <c:pt idx="67">
                        <c:v>2.8355958819095455</c:v>
                      </c:pt>
                      <c:pt idx="68">
                        <c:v>2.8347003055363431</c:v>
                      </c:pt>
                      <c:pt idx="69">
                        <c:v>2.8226570078902777</c:v>
                      </c:pt>
                      <c:pt idx="70">
                        <c:v>2.8084767832887447</c:v>
                      </c:pt>
                      <c:pt idx="71">
                        <c:v>2.7942265892047429</c:v>
                      </c:pt>
                      <c:pt idx="72">
                        <c:v>2.78199733656909</c:v>
                      </c:pt>
                      <c:pt idx="73">
                        <c:v>2.7954974797108578</c:v>
                      </c:pt>
                      <c:pt idx="74">
                        <c:v>2.7995312285293226</c:v>
                      </c:pt>
                      <c:pt idx="75">
                        <c:v>2.8079755251228882</c:v>
                      </c:pt>
                      <c:pt idx="76">
                        <c:v>2.8175184504284765</c:v>
                      </c:pt>
                      <c:pt idx="77">
                        <c:v>2.81608789218485</c:v>
                      </c:pt>
                      <c:pt idx="78">
                        <c:v>2.801561900707537</c:v>
                      </c:pt>
                      <c:pt idx="79">
                        <c:v>2.7851936215137978</c:v>
                      </c:pt>
                      <c:pt idx="80">
                        <c:v>2.7790149275933791</c:v>
                      </c:pt>
                      <c:pt idx="81">
                        <c:v>2.8069797757313486</c:v>
                      </c:pt>
                      <c:pt idx="82">
                        <c:v>2.83314137257174</c:v>
                      </c:pt>
                      <c:pt idx="83">
                        <c:v>2.8580322766716706</c:v>
                      </c:pt>
                      <c:pt idx="84">
                        <c:v>2.8857154193567731</c:v>
                      </c:pt>
                      <c:pt idx="85">
                        <c:v>2.8921026038206836</c:v>
                      </c:pt>
                      <c:pt idx="86">
                        <c:v>2.8766739725459467</c:v>
                      </c:pt>
                      <c:pt idx="87">
                        <c:v>2.8633239736288258</c:v>
                      </c:pt>
                      <c:pt idx="88">
                        <c:v>2.8549148384658438</c:v>
                      </c:pt>
                      <c:pt idx="89">
                        <c:v>2.8759450062749599</c:v>
                      </c:pt>
                      <c:pt idx="90">
                        <c:v>2.9041871766413871</c:v>
                      </c:pt>
                      <c:pt idx="91">
                        <c:v>2.9282758403387961</c:v>
                      </c:pt>
                      <c:pt idx="92">
                        <c:v>2.9504593164126329</c:v>
                      </c:pt>
                      <c:pt idx="93">
                        <c:v>2.9513441286311046</c:v>
                      </c:pt>
                      <c:pt idx="94">
                        <c:v>2.939252419739288</c:v>
                      </c:pt>
                      <c:pt idx="95">
                        <c:v>2.9270710545442449</c:v>
                      </c:pt>
                      <c:pt idx="96">
                        <c:v>2.919231489592081</c:v>
                      </c:pt>
                      <c:pt idx="97">
                        <c:v>2.9166610777160984</c:v>
                      </c:pt>
                      <c:pt idx="98">
                        <c:v>2.9304097588172935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F85-4563-80C3-5A0D64E1BB2D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Alt1a_85_LF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F85-4563-80C3-5A0D64E1BB2D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Alt1a_85_H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1.5956889750158458</c:v>
                      </c:pt>
                      <c:pt idx="1">
                        <c:v>1.6113496072768358</c:v>
                      </c:pt>
                      <c:pt idx="2">
                        <c:v>1.6970753050278329</c:v>
                      </c:pt>
                      <c:pt idx="3">
                        <c:v>1.744171724762315</c:v>
                      </c:pt>
                      <c:pt idx="4">
                        <c:v>1.8025926152657759</c:v>
                      </c:pt>
                      <c:pt idx="5">
                        <c:v>1.810704152976903</c:v>
                      </c:pt>
                      <c:pt idx="6">
                        <c:v>1.811837332534995</c:v>
                      </c:pt>
                      <c:pt idx="7">
                        <c:v>1.8113017420448012</c:v>
                      </c:pt>
                      <c:pt idx="8">
                        <c:v>1.8067652703732537</c:v>
                      </c:pt>
                      <c:pt idx="9">
                        <c:v>1.8109990777913429</c:v>
                      </c:pt>
                      <c:pt idx="10">
                        <c:v>1.8792739944081187</c:v>
                      </c:pt>
                      <c:pt idx="11">
                        <c:v>1.9122214612494413</c:v>
                      </c:pt>
                      <c:pt idx="12">
                        <c:v>1.9381425921373368</c:v>
                      </c:pt>
                      <c:pt idx="13">
                        <c:v>1.9620292262021526</c:v>
                      </c:pt>
                      <c:pt idx="14">
                        <c:v>1.9521284487161987</c:v>
                      </c:pt>
                      <c:pt idx="15">
                        <c:v>1.9345081501303121</c:v>
                      </c:pt>
                      <c:pt idx="16">
                        <c:v>1.9221631542522328</c:v>
                      </c:pt>
                      <c:pt idx="17">
                        <c:v>1.9580065367113113</c:v>
                      </c:pt>
                      <c:pt idx="18">
                        <c:v>2.0321898169682253</c:v>
                      </c:pt>
                      <c:pt idx="19">
                        <c:v>2.1168320316376299</c:v>
                      </c:pt>
                      <c:pt idx="20">
                        <c:v>2.1846545835972657</c:v>
                      </c:pt>
                      <c:pt idx="21">
                        <c:v>2.1968495413222278</c:v>
                      </c:pt>
                      <c:pt idx="22">
                        <c:v>2.1792078001025907</c:v>
                      </c:pt>
                      <c:pt idx="23">
                        <c:v>2.1615635594770111</c:v>
                      </c:pt>
                      <c:pt idx="24">
                        <c:v>2.1529860660917377</c:v>
                      </c:pt>
                      <c:pt idx="25">
                        <c:v>2.202171381836056</c:v>
                      </c:pt>
                      <c:pt idx="26">
                        <c:v>2.2894040336403751</c:v>
                      </c:pt>
                      <c:pt idx="27">
                        <c:v>2.3594065415042644</c:v>
                      </c:pt>
                      <c:pt idx="28">
                        <c:v>2.4220598443918044</c:v>
                      </c:pt>
                      <c:pt idx="29">
                        <c:v>2.4220598443918044</c:v>
                      </c:pt>
                      <c:pt idx="30">
                        <c:v>2.3980123523260497</c:v>
                      </c:pt>
                      <c:pt idx="31">
                        <c:v>2.3804742308907665</c:v>
                      </c:pt>
                      <c:pt idx="32">
                        <c:v>2.3795385537823286</c:v>
                      </c:pt>
                      <c:pt idx="33">
                        <c:v>2.4244647046612648</c:v>
                      </c:pt>
                      <c:pt idx="34">
                        <c:v>2.4965297518391778</c:v>
                      </c:pt>
                      <c:pt idx="35">
                        <c:v>2.5718672984747397</c:v>
                      </c:pt>
                      <c:pt idx="36">
                        <c:v>2.6193370501174518</c:v>
                      </c:pt>
                      <c:pt idx="37">
                        <c:v>2.5928561480559251</c:v>
                      </c:pt>
                      <c:pt idx="38">
                        <c:v>2.517582388987722</c:v>
                      </c:pt>
                      <c:pt idx="39">
                        <c:v>2.4293240500464948</c:v>
                      </c:pt>
                      <c:pt idx="40">
                        <c:v>2.3618579630465759</c:v>
                      </c:pt>
                      <c:pt idx="41">
                        <c:v>2.4013041344752248</c:v>
                      </c:pt>
                      <c:pt idx="42">
                        <c:v>2.4497873796960175</c:v>
                      </c:pt>
                      <c:pt idx="43">
                        <c:v>2.497441080338008</c:v>
                      </c:pt>
                      <c:pt idx="44">
                        <c:v>2.5176660056828553</c:v>
                      </c:pt>
                      <c:pt idx="45">
                        <c:v>2.4969550657765129</c:v>
                      </c:pt>
                      <c:pt idx="46">
                        <c:v>2.4503011553692606</c:v>
                      </c:pt>
                      <c:pt idx="47">
                        <c:v>2.4065897054797345</c:v>
                      </c:pt>
                      <c:pt idx="48">
                        <c:v>2.4015509797641079</c:v>
                      </c:pt>
                      <c:pt idx="49">
                        <c:v>2.5314972487725109</c:v>
                      </c:pt>
                      <c:pt idx="50">
                        <c:v>2.6489660495751477</c:v>
                      </c:pt>
                      <c:pt idx="51">
                        <c:v>2.7467176662294661</c:v>
                      </c:pt>
                      <c:pt idx="52">
                        <c:v>2.8297777551923771</c:v>
                      </c:pt>
                      <c:pt idx="53">
                        <c:v>2.85809183794554</c:v>
                      </c:pt>
                      <c:pt idx="54">
                        <c:v>2.8274549867924175</c:v>
                      </c:pt>
                      <c:pt idx="55">
                        <c:v>2.7913763477384173</c:v>
                      </c:pt>
                      <c:pt idx="56">
                        <c:v>2.7641542858770141</c:v>
                      </c:pt>
                      <c:pt idx="57">
                        <c:v>2.8006716651723256</c:v>
                      </c:pt>
                      <c:pt idx="58">
                        <c:v>2.8645446786052426</c:v>
                      </c:pt>
                      <c:pt idx="59">
                        <c:v>2.9243931786524562</c:v>
                      </c:pt>
                      <c:pt idx="60">
                        <c:v>2.9770767384095453</c:v>
                      </c:pt>
                      <c:pt idx="61">
                        <c:v>2.9892938451291866</c:v>
                      </c:pt>
                      <c:pt idx="62">
                        <c:v>2.9729434388025706</c:v>
                      </c:pt>
                      <c:pt idx="63">
                        <c:v>2.9556908290358095</c:v>
                      </c:pt>
                      <c:pt idx="64">
                        <c:v>2.9437980346411483</c:v>
                      </c:pt>
                      <c:pt idx="65">
                        <c:v>2.9573866284368893</c:v>
                      </c:pt>
                      <c:pt idx="66">
                        <c:v>2.9663740027406575</c:v>
                      </c:pt>
                      <c:pt idx="67">
                        <c:v>2.9801108880639777</c:v>
                      </c:pt>
                      <c:pt idx="68">
                        <c:v>2.9765292648290655</c:v>
                      </c:pt>
                      <c:pt idx="69">
                        <c:v>2.9622885711984313</c:v>
                      </c:pt>
                      <c:pt idx="70">
                        <c:v>2.9460981414851206</c:v>
                      </c:pt>
                      <c:pt idx="71">
                        <c:v>2.9298976806958934</c:v>
                      </c:pt>
                      <c:pt idx="72">
                        <c:v>2.9158804597387369</c:v>
                      </c:pt>
                      <c:pt idx="73">
                        <c:v>2.9274497014961729</c:v>
                      </c:pt>
                      <c:pt idx="74">
                        <c:v>2.929126511944701</c:v>
                      </c:pt>
                      <c:pt idx="75">
                        <c:v>2.9353733143368523</c:v>
                      </c:pt>
                      <c:pt idx="76">
                        <c:v>2.9429994819815022</c:v>
                      </c:pt>
                      <c:pt idx="77">
                        <c:v>2.9401744981277997</c:v>
                      </c:pt>
                      <c:pt idx="78">
                        <c:v>2.9242819760416592</c:v>
                      </c:pt>
                      <c:pt idx="79">
                        <c:v>2.9065519563774647</c:v>
                      </c:pt>
                      <c:pt idx="80">
                        <c:v>2.8992568942023071</c:v>
                      </c:pt>
                      <c:pt idx="81">
                        <c:v>2.9260992327907225</c:v>
                      </c:pt>
                      <c:pt idx="82">
                        <c:v>2.9506958502241063</c:v>
                      </c:pt>
                      <c:pt idx="83">
                        <c:v>2.9735446461635271</c:v>
                      </c:pt>
                      <c:pt idx="84">
                        <c:v>2.9990319157894412</c:v>
                      </c:pt>
                      <c:pt idx="85">
                        <c:v>3.0035540598024686</c:v>
                      </c:pt>
                      <c:pt idx="86">
                        <c:v>2.9868076006776909</c:v>
                      </c:pt>
                      <c:pt idx="87">
                        <c:v>2.9725096375049618</c:v>
                      </c:pt>
                      <c:pt idx="88">
                        <c:v>2.9629331325507473</c:v>
                      </c:pt>
                      <c:pt idx="89">
                        <c:v>2.9827042072828447</c:v>
                      </c:pt>
                      <c:pt idx="90">
                        <c:v>3.0097436074252935</c:v>
                      </c:pt>
                      <c:pt idx="91">
                        <c:v>3.0324701924156998</c:v>
                      </c:pt>
                      <c:pt idx="92">
                        <c:v>3.0530948519605978</c:v>
                      </c:pt>
                      <c:pt idx="93">
                        <c:v>3.0524237900513116</c:v>
                      </c:pt>
                      <c:pt idx="94">
                        <c:v>3.0389353871198179</c:v>
                      </c:pt>
                      <c:pt idx="95">
                        <c:v>3.0255314006720346</c:v>
                      </c:pt>
                      <c:pt idx="96">
                        <c:v>3.0167468746539838</c:v>
                      </c:pt>
                      <c:pt idx="97">
                        <c:v>3.0130430271855881</c:v>
                      </c:pt>
                      <c:pt idx="98">
                        <c:v>3.0254198030847417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F85-4563-80C3-5A0D64E1BB2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Alt1a_85_H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F85-4563-80C3-5A0D64E1BB2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Alt1a_85_M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1.4581702462011683</c:v>
                      </c:pt>
                      <c:pt idx="1">
                        <c:v>1.4766884414170012</c:v>
                      </c:pt>
                      <c:pt idx="2">
                        <c:v>1.5660410447387363</c:v>
                      </c:pt>
                      <c:pt idx="3">
                        <c:v>1.6160844747168899</c:v>
                      </c:pt>
                      <c:pt idx="4">
                        <c:v>1.6765282593680579</c:v>
                      </c:pt>
                      <c:pt idx="5">
                        <c:v>1.6864254978368505</c:v>
                      </c:pt>
                      <c:pt idx="6">
                        <c:v>1.6894081300335204</c:v>
                      </c:pt>
                      <c:pt idx="7">
                        <c:v>1.6907858037985872</c:v>
                      </c:pt>
                      <c:pt idx="8">
                        <c:v>1.6879544511631637</c:v>
                      </c:pt>
                      <c:pt idx="9">
                        <c:v>1.6939683046053451</c:v>
                      </c:pt>
                      <c:pt idx="10">
                        <c:v>1.7649345654809885</c:v>
                      </c:pt>
                      <c:pt idx="11">
                        <c:v>1.8009433172795963</c:v>
                      </c:pt>
                      <c:pt idx="12">
                        <c:v>1.8294394141535291</c:v>
                      </c:pt>
                      <c:pt idx="13">
                        <c:v>1.8548933914308927</c:v>
                      </c:pt>
                      <c:pt idx="14">
                        <c:v>1.8472170979275255</c:v>
                      </c:pt>
                      <c:pt idx="15">
                        <c:v>1.8315884618830809</c:v>
                      </c:pt>
                      <c:pt idx="16">
                        <c:v>1.8216902627670788</c:v>
                      </c:pt>
                      <c:pt idx="17">
                        <c:v>1.8596606586445215</c:v>
                      </c:pt>
                      <c:pt idx="18">
                        <c:v>1.9357462339406533</c:v>
                      </c:pt>
                      <c:pt idx="19">
                        <c:v>2.0223419712009059</c:v>
                      </c:pt>
                      <c:pt idx="20">
                        <c:v>2.0920745301352359</c:v>
                      </c:pt>
                      <c:pt idx="21">
                        <c:v>2.1055258403596118</c:v>
                      </c:pt>
                      <c:pt idx="22">
                        <c:v>2.0894221512590612</c:v>
                      </c:pt>
                      <c:pt idx="23">
                        <c:v>2.0731967998695033</c:v>
                      </c:pt>
                      <c:pt idx="24">
                        <c:v>2.0659249671408357</c:v>
                      </c:pt>
                      <c:pt idx="25">
                        <c:v>2.1166414416262942</c:v>
                      </c:pt>
                      <c:pt idx="26">
                        <c:v>2.2060010270726589</c:v>
                      </c:pt>
                      <c:pt idx="27">
                        <c:v>2.2785534879835678</c:v>
                      </c:pt>
                      <c:pt idx="28">
                        <c:v>2.3439692987807028</c:v>
                      </c:pt>
                      <c:pt idx="29">
                        <c:v>2.3439692987807028</c:v>
                      </c:pt>
                      <c:pt idx="30">
                        <c:v>2.3186344543776505</c:v>
                      </c:pt>
                      <c:pt idx="31">
                        <c:v>2.2937778200321661</c:v>
                      </c:pt>
                      <c:pt idx="32">
                        <c:v>2.2787178843753453</c:v>
                      </c:pt>
                      <c:pt idx="33">
                        <c:v>2.3056955580153269</c:v>
                      </c:pt>
                      <c:pt idx="34">
                        <c:v>2.3616230357689547</c:v>
                      </c:pt>
                      <c:pt idx="35">
                        <c:v>2.4271792784905002</c:v>
                      </c:pt>
                      <c:pt idx="36">
                        <c:v>2.4722340559638547</c:v>
                      </c:pt>
                      <c:pt idx="37">
                        <c:v>2.4475217232061524</c:v>
                      </c:pt>
                      <c:pt idx="38">
                        <c:v>2.3757534347044587</c:v>
                      </c:pt>
                      <c:pt idx="39">
                        <c:v>2.2929660709580504</c:v>
                      </c:pt>
                      <c:pt idx="40">
                        <c:v>2.2317432705159903</c:v>
                      </c:pt>
                      <c:pt idx="41">
                        <c:v>2.2781147536895321</c:v>
                      </c:pt>
                      <c:pt idx="42">
                        <c:v>2.333784759048199</c:v>
                      </c:pt>
                      <c:pt idx="43">
                        <c:v>2.3881085975927889</c:v>
                      </c:pt>
                      <c:pt idx="44">
                        <c:v>2.4139277634216376</c:v>
                      </c:pt>
                      <c:pt idx="45">
                        <c:v>2.3976413340373885</c:v>
                      </c:pt>
                      <c:pt idx="46">
                        <c:v>2.3540742445389111</c:v>
                      </c:pt>
                      <c:pt idx="47">
                        <c:v>2.3131320311038643</c:v>
                      </c:pt>
                      <c:pt idx="48">
                        <c:v>2.3107031925412187</c:v>
                      </c:pt>
                      <c:pt idx="49">
                        <c:v>2.4434075031774598</c:v>
                      </c:pt>
                      <c:pt idx="50">
                        <c:v>2.564454346750459</c:v>
                      </c:pt>
                      <c:pt idx="51">
                        <c:v>2.6648056408098135</c:v>
                      </c:pt>
                      <c:pt idx="52">
                        <c:v>2.7499077028724095</c:v>
                      </c:pt>
                      <c:pt idx="53">
                        <c:v>2.7794032478523012</c:v>
                      </c:pt>
                      <c:pt idx="54">
                        <c:v>2.7500220549661489</c:v>
                      </c:pt>
                      <c:pt idx="55">
                        <c:v>2.7151572816898932</c:v>
                      </c:pt>
                      <c:pt idx="56">
                        <c:v>2.6890268878689967</c:v>
                      </c:pt>
                      <c:pt idx="57">
                        <c:v>2.7267372502437146</c:v>
                      </c:pt>
                      <c:pt idx="58">
                        <c:v>2.7918005884044419</c:v>
                      </c:pt>
                      <c:pt idx="59">
                        <c:v>2.8526574215094205</c:v>
                      </c:pt>
                      <c:pt idx="60">
                        <c:v>2.9061195940498026</c:v>
                      </c:pt>
                      <c:pt idx="61">
                        <c:v>2.919118494056093</c:v>
                      </c:pt>
                      <c:pt idx="62">
                        <c:v>2.9037079912971251</c:v>
                      </c:pt>
                      <c:pt idx="63">
                        <c:v>2.8871968010006928</c:v>
                      </c:pt>
                      <c:pt idx="64">
                        <c:v>2.8759794784836106</c:v>
                      </c:pt>
                      <c:pt idx="65">
                        <c:v>2.8903788962699926</c:v>
                      </c:pt>
                      <c:pt idx="66">
                        <c:v>2.9003074048497952</c:v>
                      </c:pt>
                      <c:pt idx="67">
                        <c:v>2.9151184450766237</c:v>
                      </c:pt>
                      <c:pt idx="68">
                        <c:v>2.9127400953122078</c:v>
                      </c:pt>
                      <c:pt idx="69">
                        <c:v>2.8994847463544433</c:v>
                      </c:pt>
                      <c:pt idx="70">
                        <c:v>2.8841992809097223</c:v>
                      </c:pt>
                      <c:pt idx="71">
                        <c:v>2.8688801558415431</c:v>
                      </c:pt>
                      <c:pt idx="72">
                        <c:v>2.8556734525199938</c:v>
                      </c:pt>
                      <c:pt idx="73">
                        <c:v>2.8681218542759317</c:v>
                      </c:pt>
                      <c:pt idx="74">
                        <c:v>2.8708762122210185</c:v>
                      </c:pt>
                      <c:pt idx="75">
                        <c:v>2.8781302388748009</c:v>
                      </c:pt>
                      <c:pt idx="76">
                        <c:v>2.8866376278040295</c:v>
                      </c:pt>
                      <c:pt idx="77">
                        <c:v>2.884457790901592</c:v>
                      </c:pt>
                      <c:pt idx="78">
                        <c:v>2.8691994729839436</c:v>
                      </c:pt>
                      <c:pt idx="79">
                        <c:v>2.852103325364483</c:v>
                      </c:pt>
                      <c:pt idx="80">
                        <c:v>2.8453316769952122</c:v>
                      </c:pt>
                      <c:pt idx="81">
                        <c:v>2.8727021092239022</c:v>
                      </c:pt>
                      <c:pt idx="82">
                        <c:v>2.8980302684056762</c:v>
                      </c:pt>
                      <c:pt idx="83">
                        <c:v>2.9218303109957171</c:v>
                      </c:pt>
                      <c:pt idx="84">
                        <c:v>2.9483399837223714</c:v>
                      </c:pt>
                      <c:pt idx="85">
                        <c:v>2.9537355581908917</c:v>
                      </c:pt>
                      <c:pt idx="86">
                        <c:v>2.9376141480408537</c:v>
                      </c:pt>
                      <c:pt idx="87">
                        <c:v>2.9237741312035399</c:v>
                      </c:pt>
                      <c:pt idx="88">
                        <c:v>2.9147560065477331</c:v>
                      </c:pt>
                      <c:pt idx="89">
                        <c:v>2.9351278981626616</c:v>
                      </c:pt>
                      <c:pt idx="90">
                        <c:v>2.9627423940960762</c:v>
                      </c:pt>
                      <c:pt idx="91">
                        <c:v>2.9861169664650649</c:v>
                      </c:pt>
                      <c:pt idx="92">
                        <c:v>3.0074785003127187</c:v>
                      </c:pt>
                      <c:pt idx="93">
                        <c:v>3.007543126967156</c:v>
                      </c:pt>
                      <c:pt idx="94">
                        <c:v>2.9947185063660839</c:v>
                      </c:pt>
                      <c:pt idx="95">
                        <c:v>2.9818989497255859</c:v>
                      </c:pt>
                      <c:pt idx="96">
                        <c:v>2.9735730241305496</c:v>
                      </c:pt>
                      <c:pt idx="97">
                        <c:v>2.9704122831191295</c:v>
                      </c:pt>
                      <c:pt idx="98">
                        <c:v>2.983439330439893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F85-4563-80C3-5A0D64E1BB2D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Alt1a_85_M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0.99999999999967237</c:v>
                      </c:pt>
                      <c:pt idx="33">
                        <c:v>0.99999999997922029</c:v>
                      </c:pt>
                      <c:pt idx="34">
                        <c:v>0.99999999921539118</c:v>
                      </c:pt>
                      <c:pt idx="35">
                        <c:v>0.99999998112346522</c:v>
                      </c:pt>
                      <c:pt idx="36">
                        <c:v>0.99999969442093861</c:v>
                      </c:pt>
                      <c:pt idx="37">
                        <c:v>0.99999652279520324</c:v>
                      </c:pt>
                      <c:pt idx="38">
                        <c:v>0.99997114109295848</c:v>
                      </c:pt>
                      <c:pt idx="39">
                        <c:v>0.9998195333859986</c:v>
                      </c:pt>
                      <c:pt idx="40">
                        <c:v>0.99912473363651177</c:v>
                      </c:pt>
                      <c:pt idx="41">
                        <c:v>0.99662127543035128</c:v>
                      </c:pt>
                      <c:pt idx="42">
                        <c:v>0.98936940736886259</c:v>
                      </c:pt>
                      <c:pt idx="43">
                        <c:v>0.97211812558495359</c:v>
                      </c:pt>
                      <c:pt idx="44">
                        <c:v>0.93776868114127598</c:v>
                      </c:pt>
                      <c:pt idx="45">
                        <c:v>0.87955915482642366</c:v>
                      </c:pt>
                      <c:pt idx="46">
                        <c:v>0.79434896997933879</c:v>
                      </c:pt>
                      <c:pt idx="47">
                        <c:v>0.68514678784250405</c:v>
                      </c:pt>
                      <c:pt idx="48">
                        <c:v>0.56114777696222262</c:v>
                      </c:pt>
                      <c:pt idx="49">
                        <c:v>0.43511376262658352</c:v>
                      </c:pt>
                      <c:pt idx="50">
                        <c:v>0.31945629733031677</c:v>
                      </c:pt>
                      <c:pt idx="51">
                        <c:v>0.22244763905004838</c:v>
                      </c:pt>
                      <c:pt idx="52">
                        <c:v>0.14752949082911229</c:v>
                      </c:pt>
                      <c:pt idx="53">
                        <c:v>9.3730678099931117E-2</c:v>
                      </c:pt>
                      <c:pt idx="54">
                        <c:v>5.7566882987164281E-2</c:v>
                      </c:pt>
                      <c:pt idx="55">
                        <c:v>3.4643727735334515E-2</c:v>
                      </c:pt>
                      <c:pt idx="56">
                        <c:v>2.0811320484860597E-2</c:v>
                      </c:pt>
                      <c:pt idx="57">
                        <c:v>1.2771499229284186E-2</c:v>
                      </c:pt>
                      <c:pt idx="58">
                        <c:v>8.2124718652034981E-3</c:v>
                      </c:pt>
                      <c:pt idx="59">
                        <c:v>5.6413039482018021E-3</c:v>
                      </c:pt>
                      <c:pt idx="60">
                        <c:v>4.1622547959618483E-3</c:v>
                      </c:pt>
                      <c:pt idx="61">
                        <c:v>3.2661234099330208E-3</c:v>
                      </c:pt>
                      <c:pt idx="62">
                        <c:v>2.6787413090925282E-3</c:v>
                      </c:pt>
                      <c:pt idx="63">
                        <c:v>2.2579882184966728E-3</c:v>
                      </c:pt>
                      <c:pt idx="64">
                        <c:v>1.9311172345157256E-3</c:v>
                      </c:pt>
                      <c:pt idx="65">
                        <c:v>1.6629553097048044E-3</c:v>
                      </c:pt>
                      <c:pt idx="66">
                        <c:v>1.437083826957118E-3</c:v>
                      </c:pt>
                      <c:pt idx="67">
                        <c:v>1.2442542013347978E-3</c:v>
                      </c:pt>
                      <c:pt idx="68">
                        <c:v>1.07854211904219E-3</c:v>
                      </c:pt>
                      <c:pt idx="69">
                        <c:v>9.35820464731952E-4</c:v>
                      </c:pt>
                      <c:pt idx="70">
                        <c:v>8.1299516053325417E-4</c:v>
                      </c:pt>
                      <c:pt idx="71">
                        <c:v>7.0748158777562021E-4</c:v>
                      </c:pt>
                      <c:pt idx="72">
                        <c:v>6.1696635137454159E-4</c:v>
                      </c:pt>
                      <c:pt idx="73">
                        <c:v>5.3940963410558534E-4</c:v>
                      </c:pt>
                      <c:pt idx="74">
                        <c:v>4.7295474048434033E-4</c:v>
                      </c:pt>
                      <c:pt idx="75">
                        <c:v>4.1606899373419629E-4</c:v>
                      </c:pt>
                      <c:pt idx="76">
                        <c:v>3.6758863934284941E-4</c:v>
                      </c:pt>
                      <c:pt idx="77">
                        <c:v>3.2662017143414852E-4</c:v>
                      </c:pt>
                      <c:pt idx="78">
                        <c:v>2.9231652525083012E-4</c:v>
                      </c:pt>
                      <c:pt idx="79">
                        <c:v>2.6381077460101192E-4</c:v>
                      </c:pt>
                      <c:pt idx="80">
                        <c:v>2.4015506707541313E-4</c:v>
                      </c:pt>
                      <c:pt idx="81">
                        <c:v>2.2043599735467896E-4</c:v>
                      </c:pt>
                      <c:pt idx="82">
                        <c:v>2.0391271279396843E-4</c:v>
                      </c:pt>
                      <c:pt idx="83">
                        <c:v>1.8994135040297416E-4</c:v>
                      </c:pt>
                      <c:pt idx="84">
                        <c:v>1.7795633088063759E-4</c:v>
                      </c:pt>
                      <c:pt idx="85">
                        <c:v>1.674962784716709E-4</c:v>
                      </c:pt>
                      <c:pt idx="86">
                        <c:v>1.5822567178111992E-4</c:v>
                      </c:pt>
                      <c:pt idx="87">
                        <c:v>1.4991093450271781E-4</c:v>
                      </c:pt>
                      <c:pt idx="88">
                        <c:v>1.423958784497902E-4</c:v>
                      </c:pt>
                      <c:pt idx="89">
                        <c:v>1.3551374504404767E-4</c:v>
                      </c:pt>
                      <c:pt idx="90">
                        <c:v>1.2918676548689641E-4</c:v>
                      </c:pt>
                      <c:pt idx="91">
                        <c:v>1.2333312272454756E-4</c:v>
                      </c:pt>
                      <c:pt idx="92">
                        <c:v>1.1788397784286806E-4</c:v>
                      </c:pt>
                      <c:pt idx="93">
                        <c:v>1.1276023591339876E-4</c:v>
                      </c:pt>
                      <c:pt idx="94">
                        <c:v>1.0791422430452967E-4</c:v>
                      </c:pt>
                      <c:pt idx="95">
                        <c:v>1.0332075113095498E-4</c:v>
                      </c:pt>
                      <c:pt idx="96">
                        <c:v>9.8952806287650995E-5</c:v>
                      </c:pt>
                      <c:pt idx="97">
                        <c:v>9.4800740505434912E-5</c:v>
                      </c:pt>
                      <c:pt idx="98">
                        <c:v>9.0855169058812546E-5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F85-4563-80C3-5A0D64E1BB2D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Alt1a_85_L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1.3036726998073875</c:v>
                      </c:pt>
                      <c:pt idx="1">
                        <c:v>1.3253718846855511</c:v>
                      </c:pt>
                      <c:pt idx="2">
                        <c:v>1.4187542187361237</c:v>
                      </c:pt>
                      <c:pt idx="3">
                        <c:v>1.4720573662179144</c:v>
                      </c:pt>
                      <c:pt idx="4">
                        <c:v>1.5347501091674038</c:v>
                      </c:pt>
                      <c:pt idx="5">
                        <c:v>1.5466458993118974</c:v>
                      </c:pt>
                      <c:pt idx="6">
                        <c:v>1.5517395041209083</c:v>
                      </c:pt>
                      <c:pt idx="7">
                        <c:v>1.5552939375044028</c:v>
                      </c:pt>
                      <c:pt idx="8">
                        <c:v>1.5543835987490286</c:v>
                      </c:pt>
                      <c:pt idx="9">
                        <c:v>1.5623927935259665</c:v>
                      </c:pt>
                      <c:pt idx="10">
                        <c:v>1.6363519717062449</c:v>
                      </c:pt>
                      <c:pt idx="11">
                        <c:v>1.6757758040686346</c:v>
                      </c:pt>
                      <c:pt idx="12">
                        <c:v>1.7071494809351535</c:v>
                      </c:pt>
                      <c:pt idx="13">
                        <c:v>1.7343949506091432</c:v>
                      </c:pt>
                      <c:pt idx="14">
                        <c:v>1.7294298120912344</c:v>
                      </c:pt>
                      <c:pt idx="15">
                        <c:v>1.7162118742502164</c:v>
                      </c:pt>
                      <c:pt idx="16">
                        <c:v>1.7087251925903804</c:v>
                      </c:pt>
                      <c:pt idx="17">
                        <c:v>1.7490080190623176</c:v>
                      </c:pt>
                      <c:pt idx="18">
                        <c:v>1.827159467614661</c:v>
                      </c:pt>
                      <c:pt idx="19">
                        <c:v>1.9158692695014099</c:v>
                      </c:pt>
                      <c:pt idx="20">
                        <c:v>1.9877124962453863</c:v>
                      </c:pt>
                      <c:pt idx="21">
                        <c:v>2.0025609538548981</c:v>
                      </c:pt>
                      <c:pt idx="22">
                        <c:v>1.988169598532574</c:v>
                      </c:pt>
                      <c:pt idx="23">
                        <c:v>1.9735291139312394</c:v>
                      </c:pt>
                      <c:pt idx="24">
                        <c:v>1.9677177940421455</c:v>
                      </c:pt>
                      <c:pt idx="25">
                        <c:v>2.0201448616899427</c:v>
                      </c:pt>
                      <c:pt idx="26">
                        <c:v>2.111873025185484</c:v>
                      </c:pt>
                      <c:pt idx="27">
                        <c:v>2.1872625706485209</c:v>
                      </c:pt>
                      <c:pt idx="28">
                        <c:v>2.2557581557607391</c:v>
                      </c:pt>
                      <c:pt idx="29">
                        <c:v>2.2557581557607391</c:v>
                      </c:pt>
                      <c:pt idx="30">
                        <c:v>2.2289560974035401</c:v>
                      </c:pt>
                      <c:pt idx="31">
                        <c:v>2.1958554174193146</c:v>
                      </c:pt>
                      <c:pt idx="32">
                        <c:v>2.1648998977578229</c:v>
                      </c:pt>
                      <c:pt idx="33">
                        <c:v>2.1716433526438808</c:v>
                      </c:pt>
                      <c:pt idx="34">
                        <c:v>2.2092987552821794</c:v>
                      </c:pt>
                      <c:pt idx="35">
                        <c:v>2.2636387897852983</c:v>
                      </c:pt>
                      <c:pt idx="36">
                        <c:v>2.3056847731418206</c:v>
                      </c:pt>
                      <c:pt idx="37">
                        <c:v>2.2827101341534317</c:v>
                      </c:pt>
                      <c:pt idx="38">
                        <c:v>2.2147491162126514</c:v>
                      </c:pt>
                      <c:pt idx="39">
                        <c:v>2.1380099786680185</c:v>
                      </c:pt>
                      <c:pt idx="40">
                        <c:v>2.083737387119208</c:v>
                      </c:pt>
                      <c:pt idx="41">
                        <c:v>2.1378351692578219</c:v>
                      </c:pt>
                      <c:pt idx="42">
                        <c:v>2.2015375530842225</c:v>
                      </c:pt>
                      <c:pt idx="43">
                        <c:v>2.2633261914732876</c:v>
                      </c:pt>
                      <c:pt idx="44">
                        <c:v>2.295436235423538</c:v>
                      </c:pt>
                      <c:pt idx="45">
                        <c:v>2.2841486783313663</c:v>
                      </c:pt>
                      <c:pt idx="46">
                        <c:v>2.2440996203596706</c:v>
                      </c:pt>
                      <c:pt idx="47">
                        <c:v>2.2063387919185211</c:v>
                      </c:pt>
                      <c:pt idx="48">
                        <c:v>2.2069157784509081</c:v>
                      </c:pt>
                      <c:pt idx="49">
                        <c:v>2.342797191246301</c:v>
                      </c:pt>
                      <c:pt idx="50">
                        <c:v>2.4679373897355488</c:v>
                      </c:pt>
                      <c:pt idx="51">
                        <c:v>2.5712734534404453</c:v>
                      </c:pt>
                      <c:pt idx="52">
                        <c:v>2.6587469155581269</c:v>
                      </c:pt>
                      <c:pt idx="53">
                        <c:v>2.6896436408747539</c:v>
                      </c:pt>
                      <c:pt idx="54">
                        <c:v>2.6617453290010062</c:v>
                      </c:pt>
                      <c:pt idx="55">
                        <c:v>2.6283069157230776</c:v>
                      </c:pt>
                      <c:pt idx="56">
                        <c:v>2.6034595469923243</c:v>
                      </c:pt>
                      <c:pt idx="57">
                        <c:v>2.6425571249547981</c:v>
                      </c:pt>
                      <c:pt idx="58">
                        <c:v>2.7089986951908345</c:v>
                      </c:pt>
                      <c:pt idx="59">
                        <c:v>2.7710248530191368</c:v>
                      </c:pt>
                      <c:pt idx="60">
                        <c:v>2.8253955608158718</c:v>
                      </c:pt>
                      <c:pt idx="61">
                        <c:v>2.8393022669573664</c:v>
                      </c:pt>
                      <c:pt idx="62">
                        <c:v>2.8249714522931106</c:v>
                      </c:pt>
                      <c:pt idx="63">
                        <c:v>2.8093159441480466</c:v>
                      </c:pt>
                      <c:pt idx="64">
                        <c:v>2.7988785873059201</c:v>
                      </c:pt>
                      <c:pt idx="65">
                        <c:v>2.8142035315267355</c:v>
                      </c:pt>
                      <c:pt idx="66">
                        <c:v>2.8251976361406896</c:v>
                      </c:pt>
                      <c:pt idx="67">
                        <c:v>2.8412153355091521</c:v>
                      </c:pt>
                      <c:pt idx="68">
                        <c:v>2.8401789969520093</c:v>
                      </c:pt>
                      <c:pt idx="69">
                        <c:v>2.8280181312248116</c:v>
                      </c:pt>
                      <c:pt idx="70">
                        <c:v>2.8137321073789123</c:v>
                      </c:pt>
                      <c:pt idx="71">
                        <c:v>2.7993821979877849</c:v>
                      </c:pt>
                      <c:pt idx="72">
                        <c:v>2.7870625146772725</c:v>
                      </c:pt>
                      <c:pt idx="73">
                        <c:v>2.8004702576574005</c:v>
                      </c:pt>
                      <c:pt idx="74">
                        <c:v>2.8044008214699856</c:v>
                      </c:pt>
                      <c:pt idx="75">
                        <c:v>2.8127498260016504</c:v>
                      </c:pt>
                      <c:pt idx="76">
                        <c:v>2.8222095021758866</c:v>
                      </c:pt>
                      <c:pt idx="77">
                        <c:v>2.8207148070258778</c:v>
                      </c:pt>
                      <c:pt idx="78">
                        <c:v>2.8061269191464184</c:v>
                      </c:pt>
                      <c:pt idx="79">
                        <c:v>2.7896987725255187</c:v>
                      </c:pt>
                      <c:pt idx="80">
                        <c:v>2.7834695282803938</c:v>
                      </c:pt>
                      <c:pt idx="81">
                        <c:v>2.8113848536772621</c:v>
                      </c:pt>
                      <c:pt idx="82">
                        <c:v>2.8374835967589327</c:v>
                      </c:pt>
                      <c:pt idx="83">
                        <c:v>2.8622983551073231</c:v>
                      </c:pt>
                      <c:pt idx="84">
                        <c:v>2.8899022704541451</c:v>
                      </c:pt>
                      <c:pt idx="85">
                        <c:v>2.8962229956331047</c:v>
                      </c:pt>
                      <c:pt idx="86">
                        <c:v>2.8807469931982213</c:v>
                      </c:pt>
                      <c:pt idx="87">
                        <c:v>2.8673624741127766</c:v>
                      </c:pt>
                      <c:pt idx="88">
                        <c:v>2.8589126054193157</c:v>
                      </c:pt>
                      <c:pt idx="89">
                        <c:v>2.8799000890103694</c:v>
                      </c:pt>
                      <c:pt idx="90">
                        <c:v>2.9081019561714005</c:v>
                      </c:pt>
                      <c:pt idx="91">
                        <c:v>2.932146095559653</c:v>
                      </c:pt>
                      <c:pt idx="92">
                        <c:v>2.9542798787651474</c:v>
                      </c:pt>
                      <c:pt idx="93">
                        <c:v>2.9551157093329152</c:v>
                      </c:pt>
                      <c:pt idx="94">
                        <c:v>2.9429812854724537</c:v>
                      </c:pt>
                      <c:pt idx="95">
                        <c:v>2.9307630196451968</c:v>
                      </c:pt>
                      <c:pt idx="96">
                        <c:v>2.9228962610314451</c:v>
                      </c:pt>
                      <c:pt idx="97">
                        <c:v>2.9202927031519654</c:v>
                      </c:pt>
                      <c:pt idx="98">
                        <c:v>2.934001323000281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F85-4563-80C3-5A0D64E1BB2D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Alt1a_85_L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0.99999999999967237</c:v>
                      </c:pt>
                      <c:pt idx="33">
                        <c:v>0.99999999997922029</c:v>
                      </c:pt>
                      <c:pt idx="34">
                        <c:v>0.99999999921539118</c:v>
                      </c:pt>
                      <c:pt idx="35">
                        <c:v>0.99999998112346522</c:v>
                      </c:pt>
                      <c:pt idx="36">
                        <c:v>0.99999969442093861</c:v>
                      </c:pt>
                      <c:pt idx="37">
                        <c:v>0.99999652279520324</c:v>
                      </c:pt>
                      <c:pt idx="38">
                        <c:v>0.99997114109295848</c:v>
                      </c:pt>
                      <c:pt idx="39">
                        <c:v>0.9998195333859986</c:v>
                      </c:pt>
                      <c:pt idx="40">
                        <c:v>0.99912473363651177</c:v>
                      </c:pt>
                      <c:pt idx="41">
                        <c:v>0.99662127543035128</c:v>
                      </c:pt>
                      <c:pt idx="42">
                        <c:v>0.98936940736886259</c:v>
                      </c:pt>
                      <c:pt idx="43">
                        <c:v>0.97211812558495359</c:v>
                      </c:pt>
                      <c:pt idx="44">
                        <c:v>0.93776868114127598</c:v>
                      </c:pt>
                      <c:pt idx="45">
                        <c:v>0.87955915482642366</c:v>
                      </c:pt>
                      <c:pt idx="46">
                        <c:v>0.79434896997933879</c:v>
                      </c:pt>
                      <c:pt idx="47">
                        <c:v>0.68514678784250405</c:v>
                      </c:pt>
                      <c:pt idx="48">
                        <c:v>0.56114777696222262</c:v>
                      </c:pt>
                      <c:pt idx="49">
                        <c:v>0.43511376262658352</c:v>
                      </c:pt>
                      <c:pt idx="50">
                        <c:v>0.31945629733031677</c:v>
                      </c:pt>
                      <c:pt idx="51">
                        <c:v>0.22244763905004838</c:v>
                      </c:pt>
                      <c:pt idx="52">
                        <c:v>0.14752949082911229</c:v>
                      </c:pt>
                      <c:pt idx="53">
                        <c:v>9.3730678099931117E-2</c:v>
                      </c:pt>
                      <c:pt idx="54">
                        <c:v>5.7566882987164281E-2</c:v>
                      </c:pt>
                      <c:pt idx="55">
                        <c:v>3.4643727735334515E-2</c:v>
                      </c:pt>
                      <c:pt idx="56">
                        <c:v>2.0811320484860597E-2</c:v>
                      </c:pt>
                      <c:pt idx="57">
                        <c:v>1.2771499229284186E-2</c:v>
                      </c:pt>
                      <c:pt idx="58">
                        <c:v>8.2124718652034981E-3</c:v>
                      </c:pt>
                      <c:pt idx="59">
                        <c:v>5.6413039482018021E-3</c:v>
                      </c:pt>
                      <c:pt idx="60">
                        <c:v>4.1622547959618483E-3</c:v>
                      </c:pt>
                      <c:pt idx="61">
                        <c:v>3.2661234099330208E-3</c:v>
                      </c:pt>
                      <c:pt idx="62">
                        <c:v>2.6787413090925282E-3</c:v>
                      </c:pt>
                      <c:pt idx="63">
                        <c:v>2.2579882184966728E-3</c:v>
                      </c:pt>
                      <c:pt idx="64">
                        <c:v>1.9311172345157256E-3</c:v>
                      </c:pt>
                      <c:pt idx="65">
                        <c:v>1.6629553097048044E-3</c:v>
                      </c:pt>
                      <c:pt idx="66">
                        <c:v>1.437083826957118E-3</c:v>
                      </c:pt>
                      <c:pt idx="67">
                        <c:v>1.2442542013347978E-3</c:v>
                      </c:pt>
                      <c:pt idx="68">
                        <c:v>1.07854211904219E-3</c:v>
                      </c:pt>
                      <c:pt idx="69">
                        <c:v>9.35820464731952E-4</c:v>
                      </c:pt>
                      <c:pt idx="70">
                        <c:v>8.1299516053325417E-4</c:v>
                      </c:pt>
                      <c:pt idx="71">
                        <c:v>7.0748158777562021E-4</c:v>
                      </c:pt>
                      <c:pt idx="72">
                        <c:v>6.1696635137454159E-4</c:v>
                      </c:pt>
                      <c:pt idx="73">
                        <c:v>5.3940963410558534E-4</c:v>
                      </c:pt>
                      <c:pt idx="74">
                        <c:v>4.7295474048434033E-4</c:v>
                      </c:pt>
                      <c:pt idx="75">
                        <c:v>4.1606899373419629E-4</c:v>
                      </c:pt>
                      <c:pt idx="76">
                        <c:v>3.6758863934284941E-4</c:v>
                      </c:pt>
                      <c:pt idx="77">
                        <c:v>3.2662017143414852E-4</c:v>
                      </c:pt>
                      <c:pt idx="78">
                        <c:v>2.9231652525083012E-4</c:v>
                      </c:pt>
                      <c:pt idx="79">
                        <c:v>2.6381077460101192E-4</c:v>
                      </c:pt>
                      <c:pt idx="80">
                        <c:v>2.4015506707541313E-4</c:v>
                      </c:pt>
                      <c:pt idx="81">
                        <c:v>2.2043599735467896E-4</c:v>
                      </c:pt>
                      <c:pt idx="82">
                        <c:v>2.0391271279396843E-4</c:v>
                      </c:pt>
                      <c:pt idx="83">
                        <c:v>1.8994135040297416E-4</c:v>
                      </c:pt>
                      <c:pt idx="84">
                        <c:v>1.7795633088063759E-4</c:v>
                      </c:pt>
                      <c:pt idx="85">
                        <c:v>1.674962784716709E-4</c:v>
                      </c:pt>
                      <c:pt idx="86">
                        <c:v>1.5822567178111992E-4</c:v>
                      </c:pt>
                      <c:pt idx="87">
                        <c:v>1.4991093450271781E-4</c:v>
                      </c:pt>
                      <c:pt idx="88">
                        <c:v>1.423958784497902E-4</c:v>
                      </c:pt>
                      <c:pt idx="89">
                        <c:v>1.3551374504404767E-4</c:v>
                      </c:pt>
                      <c:pt idx="90">
                        <c:v>1.2918676548689641E-4</c:v>
                      </c:pt>
                      <c:pt idx="91">
                        <c:v>1.2333312272454756E-4</c:v>
                      </c:pt>
                      <c:pt idx="92">
                        <c:v>1.1788397784286806E-4</c:v>
                      </c:pt>
                      <c:pt idx="93">
                        <c:v>1.1276023591339876E-4</c:v>
                      </c:pt>
                      <c:pt idx="94">
                        <c:v>1.0791422430452967E-4</c:v>
                      </c:pt>
                      <c:pt idx="95">
                        <c:v>1.0332075113095498E-4</c:v>
                      </c:pt>
                      <c:pt idx="96">
                        <c:v>9.8952806287650995E-5</c:v>
                      </c:pt>
                      <c:pt idx="97">
                        <c:v>9.4800740505434912E-5</c:v>
                      </c:pt>
                      <c:pt idx="98">
                        <c:v>9.0855169058812546E-5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F85-4563-80C3-5A0D64E1BB2D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Alt1a_85_HP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1.676807344497923</c:v>
                      </c:pt>
                      <c:pt idx="1">
                        <c:v>1.690516714448584</c:v>
                      </c:pt>
                      <c:pt idx="2">
                        <c:v>1.773763281352039</c:v>
                      </c:pt>
                      <c:pt idx="3">
                        <c:v>1.8188625069713846</c:v>
                      </c:pt>
                      <c:pt idx="4">
                        <c:v>1.8758029133824528</c:v>
                      </c:pt>
                      <c:pt idx="5">
                        <c:v>1.8826185773558288</c:v>
                      </c:pt>
                      <c:pt idx="6">
                        <c:v>1.8823237097999628</c:v>
                      </c:pt>
                      <c:pt idx="7">
                        <c:v>1.880305680372848</c:v>
                      </c:pt>
                      <c:pt idx="8">
                        <c:v>1.874538803184588</c:v>
                      </c:pt>
                      <c:pt idx="9">
                        <c:v>1.8775564477339775</c:v>
                      </c:pt>
                      <c:pt idx="10">
                        <c:v>1.9441462540992864</c:v>
                      </c:pt>
                      <c:pt idx="11">
                        <c:v>1.9751648280387504</c:v>
                      </c:pt>
                      <c:pt idx="12">
                        <c:v>1.9994620126559177</c:v>
                      </c:pt>
                      <c:pt idx="13">
                        <c:v>2.0222884539607398</c:v>
                      </c:pt>
                      <c:pt idx="14">
                        <c:v>2.0109529393854269</c:v>
                      </c:pt>
                      <c:pt idx="15">
                        <c:v>1.9920943741898265</c:v>
                      </c:pt>
                      <c:pt idx="16">
                        <c:v>1.9785094304260369</c:v>
                      </c:pt>
                      <c:pt idx="17">
                        <c:v>2.013096992424884</c:v>
                      </c:pt>
                      <c:pt idx="18">
                        <c:v>2.0860774721250945</c:v>
                      </c:pt>
                      <c:pt idx="19">
                        <c:v>2.1694971637565987</c:v>
                      </c:pt>
                      <c:pt idx="20">
                        <c:v>2.23613862094723</c:v>
                      </c:pt>
                      <c:pt idx="21">
                        <c:v>2.2475245298511455</c:v>
                      </c:pt>
                      <c:pt idx="22">
                        <c:v>2.2289075470238888</c:v>
                      </c:pt>
                      <c:pt idx="23">
                        <c:v>2.2103492350684935</c:v>
                      </c:pt>
                      <c:pt idx="24">
                        <c:v>2.2009278392592617</c:v>
                      </c:pt>
                      <c:pt idx="25">
                        <c:v>2.2491560959972103</c:v>
                      </c:pt>
                      <c:pt idx="26">
                        <c:v>2.3351052776324122</c:v>
                      </c:pt>
                      <c:pt idx="27">
                        <c:v>2.4035358921228718</c:v>
                      </c:pt>
                      <c:pt idx="28">
                        <c:v>2.4615170641099673</c:v>
                      </c:pt>
                      <c:pt idx="29">
                        <c:v>2.4615170641099673</c:v>
                      </c:pt>
                      <c:pt idx="30">
                        <c:v>2.4298893084476645</c:v>
                      </c:pt>
                      <c:pt idx="31">
                        <c:v>2.3970167116500685</c:v>
                      </c:pt>
                      <c:pt idx="32">
                        <c:v>2.370746987887419</c:v>
                      </c:pt>
                      <c:pt idx="33">
                        <c:v>2.3838557296643592</c:v>
                      </c:pt>
                      <c:pt idx="34">
                        <c:v>2.4258962189924738</c:v>
                      </c:pt>
                      <c:pt idx="35">
                        <c:v>2.4800899914789047</c:v>
                      </c:pt>
                      <c:pt idx="36">
                        <c:v>2.5170785608144439</c:v>
                      </c:pt>
                      <c:pt idx="37">
                        <c:v>2.4874043927254279</c:v>
                      </c:pt>
                      <c:pt idx="38">
                        <c:v>2.4126834862967064</c:v>
                      </c:pt>
                      <c:pt idx="39">
                        <c:v>2.3276293403541795</c:v>
                      </c:pt>
                      <c:pt idx="40">
                        <c:v>2.2644491918229717</c:v>
                      </c:pt>
                      <c:pt idx="41">
                        <c:v>2.3088918489539627</c:v>
                      </c:pt>
                      <c:pt idx="42">
                        <c:v>2.362651386414111</c:v>
                      </c:pt>
                      <c:pt idx="43">
                        <c:v>2.4152304354019387</c:v>
                      </c:pt>
                      <c:pt idx="44">
                        <c:v>2.439586180985545</c:v>
                      </c:pt>
                      <c:pt idx="45">
                        <c:v>2.4221225675833336</c:v>
                      </c:pt>
                      <c:pt idx="46">
                        <c:v>2.377694137904983</c:v>
                      </c:pt>
                      <c:pt idx="47">
                        <c:v>2.3359515531136101</c:v>
                      </c:pt>
                      <c:pt idx="48">
                        <c:v>2.3327580093275704</c:v>
                      </c:pt>
                      <c:pt idx="49">
                        <c:v>2.4646749003104831</c:v>
                      </c:pt>
                      <c:pt idx="50">
                        <c:v>2.5847607740192156</c:v>
                      </c:pt>
                      <c:pt idx="51">
                        <c:v>2.6843962242056585</c:v>
                      </c:pt>
                      <c:pt idx="52">
                        <c:v>2.768916273790567</c:v>
                      </c:pt>
                      <c:pt idx="53">
                        <c:v>2.7980196937896538</c:v>
                      </c:pt>
                      <c:pt idx="54">
                        <c:v>2.7682138836094015</c:v>
                      </c:pt>
                      <c:pt idx="55">
                        <c:v>2.732919046009612</c:v>
                      </c:pt>
                      <c:pt idx="56">
                        <c:v>2.7063750364226387</c:v>
                      </c:pt>
                      <c:pt idx="57">
                        <c:v>2.7436470662605914</c:v>
                      </c:pt>
                      <c:pt idx="58">
                        <c:v>2.8082783807972205</c:v>
                      </c:pt>
                      <c:pt idx="59">
                        <c:v>2.8687517657617478</c:v>
                      </c:pt>
                      <c:pt idx="60">
                        <c:v>2.9218895055047276</c:v>
                      </c:pt>
                      <c:pt idx="61">
                        <c:v>2.934572590834605</c:v>
                      </c:pt>
                      <c:pt idx="62">
                        <c:v>2.9188239852744928</c:v>
                      </c:pt>
                      <c:pt idx="63">
                        <c:v>2.9020243104148995</c:v>
                      </c:pt>
                      <c:pt idx="64">
                        <c:v>2.8905390872526273</c:v>
                      </c:pt>
                      <c:pt idx="65">
                        <c:v>2.9046517376295773</c:v>
                      </c:pt>
                      <c:pt idx="66">
                        <c:v>2.9142758544938125</c:v>
                      </c:pt>
                      <c:pt idx="67">
                        <c:v>2.9287645157689939</c:v>
                      </c:pt>
                      <c:pt idx="68">
                        <c:v>2.9260461198221264</c:v>
                      </c:pt>
                      <c:pt idx="69">
                        <c:v>2.9124990139235365</c:v>
                      </c:pt>
                      <c:pt idx="70">
                        <c:v>2.8969407298494532</c:v>
                      </c:pt>
                      <c:pt idx="71">
                        <c:v>2.881356134072262</c:v>
                      </c:pt>
                      <c:pt idx="72">
                        <c:v>2.8678994727080158</c:v>
                      </c:pt>
                      <c:pt idx="73">
                        <c:v>2.8800863884969394</c:v>
                      </c:pt>
                      <c:pt idx="74">
                        <c:v>2.8825442824699437</c:v>
                      </c:pt>
                      <c:pt idx="75">
                        <c:v>2.8895178143794196</c:v>
                      </c:pt>
                      <c:pt idx="76">
                        <c:v>2.8977709006549084</c:v>
                      </c:pt>
                      <c:pt idx="77">
                        <c:v>2.8953815237630813</c:v>
                      </c:pt>
                      <c:pt idx="78">
                        <c:v>2.8799169777113263</c:v>
                      </c:pt>
                      <c:pt idx="79">
                        <c:v>2.8626157931456095</c:v>
                      </c:pt>
                      <c:pt idx="80">
                        <c:v>2.855660558587521</c:v>
                      </c:pt>
                      <c:pt idx="81">
                        <c:v>2.8828473535722843</c:v>
                      </c:pt>
                      <c:pt idx="82">
                        <c:v>2.9079573300929917</c:v>
                      </c:pt>
                      <c:pt idx="83">
                        <c:v>2.93150241372684</c:v>
                      </c:pt>
                      <c:pt idx="84">
                        <c:v>2.9577481483510217</c:v>
                      </c:pt>
                      <c:pt idx="85">
                        <c:v>2.9629098828777178</c:v>
                      </c:pt>
                      <c:pt idx="86">
                        <c:v>2.9466011412350532</c:v>
                      </c:pt>
                      <c:pt idx="87">
                        <c:v>2.9326048359598191</c:v>
                      </c:pt>
                      <c:pt idx="88">
                        <c:v>2.9234146868616246</c:v>
                      </c:pt>
                      <c:pt idx="89">
                        <c:v>2.943609627260122</c:v>
                      </c:pt>
                      <c:pt idx="90">
                        <c:v>2.9710539207396036</c:v>
                      </c:pt>
                      <c:pt idx="91">
                        <c:v>2.9942482202670839</c:v>
                      </c:pt>
                      <c:pt idx="92">
                        <c:v>3.0154171037883892</c:v>
                      </c:pt>
                      <c:pt idx="93">
                        <c:v>3.0152922524635177</c:v>
                      </c:pt>
                      <c:pt idx="94">
                        <c:v>3.0022929685070201</c:v>
                      </c:pt>
                      <c:pt idx="95">
                        <c:v>2.9893145520146329</c:v>
                      </c:pt>
                      <c:pt idx="96">
                        <c:v>2.9808524634460789</c:v>
                      </c:pt>
                      <c:pt idx="97">
                        <c:v>2.9775438953428526</c:v>
                      </c:pt>
                      <c:pt idx="98">
                        <c:v>2.9904079344648378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F85-4563-80C3-5A0D64E1BB2D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Alt1a_85_HP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F85-4563-80C3-5A0D64E1BB2D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Alt1a_85_MP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1.5300069536190282</c:v>
                      </c:pt>
                      <c:pt idx="1">
                        <c:v>1.5468325419835041</c:v>
                      </c:pt>
                      <c:pt idx="2">
                        <c:v>1.6340372076744607</c:v>
                      </c:pt>
                      <c:pt idx="3">
                        <c:v>1.6823456809276296</c:v>
                      </c:pt>
                      <c:pt idx="4">
                        <c:v>1.7414947613984595</c:v>
                      </c:pt>
                      <c:pt idx="5">
                        <c:v>1.750253616663499</c:v>
                      </c:pt>
                      <c:pt idx="6">
                        <c:v>1.7519884336790943</c:v>
                      </c:pt>
                      <c:pt idx="7">
                        <c:v>1.7520700517639902</c:v>
                      </c:pt>
                      <c:pt idx="8">
                        <c:v>1.7481631914954028</c:v>
                      </c:pt>
                      <c:pt idx="9">
                        <c:v>1.7531137306413693</c:v>
                      </c:pt>
                      <c:pt idx="10">
                        <c:v>1.822564588989626</c:v>
                      </c:pt>
                      <c:pt idx="11">
                        <c:v>1.8568969020399904</c:v>
                      </c:pt>
                      <c:pt idx="12">
                        <c:v>1.883986122179431</c:v>
                      </c:pt>
                      <c:pt idx="13">
                        <c:v>1.9085405423142321</c:v>
                      </c:pt>
                      <c:pt idx="14">
                        <c:v>1.8996183179835768</c:v>
                      </c:pt>
                      <c:pt idx="15">
                        <c:v>1.8828435571677109</c:v>
                      </c:pt>
                      <c:pt idx="16">
                        <c:v>1.8717102169769451</c:v>
                      </c:pt>
                      <c:pt idx="17">
                        <c:v>1.908566809586226</c:v>
                      </c:pt>
                      <c:pt idx="18">
                        <c:v>1.9836204341746442</c:v>
                      </c:pt>
                      <c:pt idx="19">
                        <c:v>2.0691509222113282</c:v>
                      </c:pt>
                      <c:pt idx="20">
                        <c:v>2.1378524885152008</c:v>
                      </c:pt>
                      <c:pt idx="21">
                        <c:v>2.1505948403826225</c:v>
                      </c:pt>
                      <c:pt idx="22">
                        <c:v>2.1336383770944072</c:v>
                      </c:pt>
                      <c:pt idx="23">
                        <c:v>2.1166132216979707</c:v>
                      </c:pt>
                      <c:pt idx="24">
                        <c:v>2.1086026258818356</c:v>
                      </c:pt>
                      <c:pt idx="25">
                        <c:v>2.1584820652901588</c:v>
                      </c:pt>
                      <c:pt idx="26">
                        <c:v>2.2467220028008934</c:v>
                      </c:pt>
                      <c:pt idx="27">
                        <c:v>2.3179325382384124</c:v>
                      </c:pt>
                      <c:pt idx="28">
                        <c:v>2.3809171823256148</c:v>
                      </c:pt>
                      <c:pt idx="29">
                        <c:v>2.3809171823256148</c:v>
                      </c:pt>
                      <c:pt idx="30">
                        <c:v>2.3535578075718675</c:v>
                      </c:pt>
                      <c:pt idx="31">
                        <c:v>2.326101263453852</c:v>
                      </c:pt>
                      <c:pt idx="32">
                        <c:v>2.3073954369715417</c:v>
                      </c:pt>
                      <c:pt idx="33">
                        <c:v>2.3298812640856985</c:v>
                      </c:pt>
                      <c:pt idx="34">
                        <c:v>2.3813650147132286</c:v>
                      </c:pt>
                      <c:pt idx="35">
                        <c:v>2.4433607113923737</c:v>
                      </c:pt>
                      <c:pt idx="36">
                        <c:v>2.4859553192396149</c:v>
                      </c:pt>
                      <c:pt idx="37">
                        <c:v>2.4597657044825625</c:v>
                      </c:pt>
                      <c:pt idx="38">
                        <c:v>2.3871263851663405</c:v>
                      </c:pt>
                      <c:pt idx="39">
                        <c:v>2.3036503346775263</c:v>
                      </c:pt>
                      <c:pt idx="40">
                        <c:v>2.2418094688139791</c:v>
                      </c:pt>
                      <c:pt idx="41">
                        <c:v>2.2875612328244244</c:v>
                      </c:pt>
                      <c:pt idx="42">
                        <c:v>2.3426176769623921</c:v>
                      </c:pt>
                      <c:pt idx="43">
                        <c:v>2.396383320541343</c:v>
                      </c:pt>
                      <c:pt idx="44">
                        <c:v>2.4217350303344105</c:v>
                      </c:pt>
                      <c:pt idx="45">
                        <c:v>2.4050692663227222</c:v>
                      </c:pt>
                      <c:pt idx="46">
                        <c:v>2.3612150035955817</c:v>
                      </c:pt>
                      <c:pt idx="47">
                        <c:v>2.319997759094913</c:v>
                      </c:pt>
                      <c:pt idx="48">
                        <c:v>2.3173003232257612</c:v>
                      </c:pt>
                      <c:pt idx="49">
                        <c:v>2.4497307526335241</c:v>
                      </c:pt>
                      <c:pt idx="50">
                        <c:v>2.5704560299342414</c:v>
                      </c:pt>
                      <c:pt idx="51">
                        <c:v>2.6705587747156092</c:v>
                      </c:pt>
                      <c:pt idx="52">
                        <c:v>2.7554482479225602</c:v>
                      </c:pt>
                      <c:pt idx="53">
                        <c:v>2.784777129324596</c:v>
                      </c:pt>
                      <c:pt idx="54">
                        <c:v>2.7552102524455111</c:v>
                      </c:pt>
                      <c:pt idx="55">
                        <c:v>2.7201487746851254</c:v>
                      </c:pt>
                      <c:pt idx="56">
                        <c:v>2.6938190535057482</c:v>
                      </c:pt>
                      <c:pt idx="57">
                        <c:v>2.7313208223872927</c:v>
                      </c:pt>
                      <c:pt idx="58">
                        <c:v>2.796178185746919</c:v>
                      </c:pt>
                      <c:pt idx="59">
                        <c:v>2.8568446594283596</c:v>
                      </c:pt>
                      <c:pt idx="60">
                        <c:v>2.9101353077390213</c:v>
                      </c:pt>
                      <c:pt idx="61">
                        <c:v>2.9229695830983973</c:v>
                      </c:pt>
                      <c:pt idx="62">
                        <c:v>2.9073942681671121</c:v>
                      </c:pt>
                      <c:pt idx="63">
                        <c:v>2.8907345653464809</c:v>
                      </c:pt>
                      <c:pt idx="64">
                        <c:v>2.879377794749947</c:v>
                      </c:pt>
                      <c:pt idx="65">
                        <c:v>2.8936373998000207</c:v>
                      </c:pt>
                      <c:pt idx="66">
                        <c:v>2.9034265407749076</c:v>
                      </c:pt>
                      <c:pt idx="67">
                        <c:v>2.9180978287594108</c:v>
                      </c:pt>
                      <c:pt idx="68">
                        <c:v>2.9155794551621188</c:v>
                      </c:pt>
                      <c:pt idx="69">
                        <c:v>2.9021970504332315</c:v>
                      </c:pt>
                      <c:pt idx="70">
                        <c:v>2.8867904584643655</c:v>
                      </c:pt>
                      <c:pt idx="71">
                        <c:v>2.8713537137204668</c:v>
                      </c:pt>
                      <c:pt idx="72">
                        <c:v>2.8580338253315172</c:v>
                      </c:pt>
                      <c:pt idx="73">
                        <c:v>2.8703681441428892</c:v>
                      </c:pt>
                      <c:pt idx="74">
                        <c:v>2.8730040565160371</c:v>
                      </c:pt>
                      <c:pt idx="75">
                        <c:v>2.880144355556268</c:v>
                      </c:pt>
                      <c:pt idx="76">
                        <c:v>2.888544393166796</c:v>
                      </c:pt>
                      <c:pt idx="77">
                        <c:v>2.8862659839129727</c:v>
                      </c:pt>
                      <c:pt idx="78">
                        <c:v>2.8709111119649209</c:v>
                      </c:pt>
                      <c:pt idx="79">
                        <c:v>2.8537196733280923</c:v>
                      </c:pt>
                      <c:pt idx="80">
                        <c:v>2.8468575059802714</c:v>
                      </c:pt>
                      <c:pt idx="81">
                        <c:v>2.8741384827941183</c:v>
                      </c:pt>
                      <c:pt idx="82">
                        <c:v>2.8993736931427474</c:v>
                      </c:pt>
                      <c:pt idx="83">
                        <c:v>2.9230774901399847</c:v>
                      </c:pt>
                      <c:pt idx="84">
                        <c:v>2.9494919495602865</c:v>
                      </c:pt>
                      <c:pt idx="85">
                        <c:v>2.9547979705932557</c:v>
                      </c:pt>
                      <c:pt idx="86">
                        <c:v>2.9385954624492179</c:v>
                      </c:pt>
                      <c:pt idx="87">
                        <c:v>2.9246790224185362</c:v>
                      </c:pt>
                      <c:pt idx="88">
                        <c:v>2.9155841032280243</c:v>
                      </c:pt>
                      <c:pt idx="89">
                        <c:v>2.935880156315021</c:v>
                      </c:pt>
                      <c:pt idx="90">
                        <c:v>2.9634214902542837</c:v>
                      </c:pt>
                      <c:pt idx="91">
                        <c:v>2.9867231567663599</c:v>
                      </c:pt>
                      <c:pt idx="92">
                        <c:v>3.0080125454697524</c:v>
                      </c:pt>
                      <c:pt idx="93">
                        <c:v>3.00800728498406</c:v>
                      </c:pt>
                      <c:pt idx="94">
                        <c:v>2.995115529899484</c:v>
                      </c:pt>
                      <c:pt idx="95">
                        <c:v>2.9822321539802163</c:v>
                      </c:pt>
                      <c:pt idx="96">
                        <c:v>2.9738455629338185</c:v>
                      </c:pt>
                      <c:pt idx="97">
                        <c:v>2.9706247595652489</c:v>
                      </c:pt>
                      <c:pt idx="98">
                        <c:v>2.9835923516439915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F85-4563-80C3-5A0D64E1BB2D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Alt1a_85_MP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0.99999999999999722</c:v>
                      </c:pt>
                      <c:pt idx="32">
                        <c:v>0.99999999999967248</c:v>
                      </c:pt>
                      <c:pt idx="33">
                        <c:v>0.99999999997922417</c:v>
                      </c:pt>
                      <c:pt idx="34">
                        <c:v>0.99999999921552141</c:v>
                      </c:pt>
                      <c:pt idx="35">
                        <c:v>0.99999998112622479</c:v>
                      </c:pt>
                      <c:pt idx="36">
                        <c:v>0.99999969446006698</c:v>
                      </c:pt>
                      <c:pt idx="37">
                        <c:v>0.9999965231857959</c:v>
                      </c:pt>
                      <c:pt idx="38">
                        <c:v>0.99997114392249298</c:v>
                      </c:pt>
                      <c:pt idx="39">
                        <c:v>0.99981954875703527</c:v>
                      </c:pt>
                      <c:pt idx="40">
                        <c:v>0.99912479807228705</c:v>
                      </c:pt>
                      <c:pt idx="41">
                        <c:v>0.99662148857278432</c:v>
                      </c:pt>
                      <c:pt idx="42">
                        <c:v>0.98936997624656231</c:v>
                      </c:pt>
                      <c:pt idx="43">
                        <c:v>0.97211938546777399</c:v>
                      </c:pt>
                      <c:pt idx="44">
                        <c:v>0.9377710216252495</c:v>
                      </c:pt>
                      <c:pt idx="45">
                        <c:v>0.87956289622976891</c:v>
                      </c:pt>
                      <c:pt idx="46">
                        <c:v>0.79435407049402029</c:v>
                      </c:pt>
                      <c:pt idx="47">
                        <c:v>0.68515297548636556</c:v>
                      </c:pt>
                      <c:pt idx="48">
                        <c:v>0.56115443300184575</c:v>
                      </c:pt>
                      <c:pt idx="49">
                        <c:v>0.43512018673397451</c:v>
                      </c:pt>
                      <c:pt idx="50">
                        <c:v>0.31946192779945959</c:v>
                      </c:pt>
                      <c:pt idx="51">
                        <c:v>0.22245216800455056</c:v>
                      </c:pt>
                      <c:pt idx="52">
                        <c:v>0.14753284430972727</c:v>
                      </c:pt>
                      <c:pt idx="53">
                        <c:v>9.3732987982071733E-2</c:v>
                      </c:pt>
                      <c:pt idx="54">
                        <c:v>5.756839293828752E-2</c:v>
                      </c:pt>
                      <c:pt idx="55">
                        <c:v>3.464465461282229E-2</c:v>
                      </c:pt>
                      <c:pt idx="56">
                        <c:v>2.0811865970299256E-2</c:v>
                      </c:pt>
                      <c:pt idx="57">
                        <c:v>1.2771811242422368E-2</c:v>
                      </c:pt>
                      <c:pt idx="58">
                        <c:v>8.2126472908826773E-3</c:v>
                      </c:pt>
                      <c:pt idx="59">
                        <c:v>5.6414019794090312E-3</c:v>
                      </c:pt>
                      <c:pt idx="60">
                        <c:v>4.1623123150112424E-3</c:v>
                      </c:pt>
                      <c:pt idx="61">
                        <c:v>3.2661582855466561E-3</c:v>
                      </c:pt>
                      <c:pt idx="62">
                        <c:v>2.678764407421221E-3</c:v>
                      </c:pt>
                      <c:pt idx="63">
                        <c:v>2.258004629543525E-3</c:v>
                      </c:pt>
                      <c:pt idx="64">
                        <c:v>1.9311293545934373E-3</c:v>
                      </c:pt>
                      <c:pt idx="65">
                        <c:v>1.6629647996437807E-3</c:v>
                      </c:pt>
                      <c:pt idx="66">
                        <c:v>1.4370914941054648E-3</c:v>
                      </c:pt>
                      <c:pt idx="67">
                        <c:v>1.2442604874053661E-3</c:v>
                      </c:pt>
                      <c:pt idx="68">
                        <c:v>1.0785471363430963E-3</c:v>
                      </c:pt>
                      <c:pt idx="69">
                        <c:v>9.3582475775992374E-4</c:v>
                      </c:pt>
                      <c:pt idx="70">
                        <c:v>8.1299869498831407E-4</c:v>
                      </c:pt>
                      <c:pt idx="71">
                        <c:v>7.0748454801678601E-4</c:v>
                      </c:pt>
                      <c:pt idx="72">
                        <c:v>6.1696889097018963E-4</c:v>
                      </c:pt>
                      <c:pt idx="73">
                        <c:v>5.3941174958728564E-4</c:v>
                      </c:pt>
                      <c:pt idx="74">
                        <c:v>4.7295648276367313E-4</c:v>
                      </c:pt>
                      <c:pt idx="75">
                        <c:v>4.1607046447309686E-4</c:v>
                      </c:pt>
                      <c:pt idx="76">
                        <c:v>3.6758987105314631E-4</c:v>
                      </c:pt>
                      <c:pt idx="77">
                        <c:v>3.2662124596370245E-4</c:v>
                      </c:pt>
                      <c:pt idx="78">
                        <c:v>2.9231741720271546E-4</c:v>
                      </c:pt>
                      <c:pt idx="79">
                        <c:v>2.6381153909609082E-4</c:v>
                      </c:pt>
                      <c:pt idx="80">
                        <c:v>2.4015574077094524E-4</c:v>
                      </c:pt>
                      <c:pt idx="81">
                        <c:v>2.2043657587438568E-4</c:v>
                      </c:pt>
                      <c:pt idx="82">
                        <c:v>2.0391320768811563E-4</c:v>
                      </c:pt>
                      <c:pt idx="83">
                        <c:v>1.899418000035361E-4</c:v>
                      </c:pt>
                      <c:pt idx="84">
                        <c:v>1.7795673354895509E-4</c:v>
                      </c:pt>
                      <c:pt idx="85">
                        <c:v>1.674966366315096E-4</c:v>
                      </c:pt>
                      <c:pt idx="86">
                        <c:v>1.5822597687261642E-4</c:v>
                      </c:pt>
                      <c:pt idx="87">
                        <c:v>1.4991122818275421E-4</c:v>
                      </c:pt>
                      <c:pt idx="88">
                        <c:v>1.4239612921458118E-4</c:v>
                      </c:pt>
                      <c:pt idx="89">
                        <c:v>1.3551397616481256E-4</c:v>
                      </c:pt>
                      <c:pt idx="90">
                        <c:v>1.2918697830852246E-4</c:v>
                      </c:pt>
                      <c:pt idx="91">
                        <c:v>1.2333331355955573E-4</c:v>
                      </c:pt>
                      <c:pt idx="92">
                        <c:v>1.1788415476825673E-4</c:v>
                      </c:pt>
                      <c:pt idx="93">
                        <c:v>1.1276039009988441E-4</c:v>
                      </c:pt>
                      <c:pt idx="94">
                        <c:v>1.079143746190597E-4</c:v>
                      </c:pt>
                      <c:pt idx="95">
                        <c:v>1.0332088027707325E-4</c:v>
                      </c:pt>
                      <c:pt idx="96">
                        <c:v>9.8952935334983806E-5</c:v>
                      </c:pt>
                      <c:pt idx="97">
                        <c:v>9.4800850053167532E-5</c:v>
                      </c:pt>
                      <c:pt idx="98">
                        <c:v>9.0855275985521908E-5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F85-4563-80C3-5A0D64E1BB2D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Alt1a_85_LP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1.3592345626221205</c:v>
                      </c:pt>
                      <c:pt idx="1">
                        <c:v>1.3796498119884901</c:v>
                      </c:pt>
                      <c:pt idx="2">
                        <c:v>1.4714038774709812</c:v>
                      </c:pt>
                      <c:pt idx="3">
                        <c:v>1.5233895015841725</c:v>
                      </c:pt>
                      <c:pt idx="4">
                        <c:v>1.585083876533923</c:v>
                      </c:pt>
                      <c:pt idx="5">
                        <c:v>1.5961082865296377</c:v>
                      </c:pt>
                      <c:pt idx="6">
                        <c:v>1.6002503451179364</c:v>
                      </c:pt>
                      <c:pt idx="7">
                        <c:v>1.6028143998721851</c:v>
                      </c:pt>
                      <c:pt idx="8">
                        <c:v>1.6010829976658387</c:v>
                      </c:pt>
                      <c:pt idx="9">
                        <c:v>1.6082816080514322</c:v>
                      </c:pt>
                      <c:pt idx="10">
                        <c:v>1.6810891904791145</c:v>
                      </c:pt>
                      <c:pt idx="11">
                        <c:v>1.7192396754660486</c:v>
                      </c:pt>
                      <c:pt idx="12">
                        <c:v>1.7495424082234137</c:v>
                      </c:pt>
                      <c:pt idx="13">
                        <c:v>1.7760788350106069</c:v>
                      </c:pt>
                      <c:pt idx="14">
                        <c:v>1.7699425456565661</c:v>
                      </c:pt>
                      <c:pt idx="15">
                        <c:v>1.7556055577523766</c:v>
                      </c:pt>
                      <c:pt idx="16">
                        <c:v>1.7472577905034505</c:v>
                      </c:pt>
                      <c:pt idx="17">
                        <c:v>1.7867066813173544</c:v>
                      </c:pt>
                      <c:pt idx="18">
                        <c:v>1.8640842883685591</c:v>
                      </c:pt>
                      <c:pt idx="19">
                        <c:v>1.9520327163614235</c:v>
                      </c:pt>
                      <c:pt idx="20">
                        <c:v>2.0231074484123974</c:v>
                      </c:pt>
                      <c:pt idx="21">
                        <c:v>2.0374262275351427</c:v>
                      </c:pt>
                      <c:pt idx="22">
                        <c:v>2.022395929536454</c:v>
                      </c:pt>
                      <c:pt idx="23">
                        <c:v>2.0071550826273596</c:v>
                      </c:pt>
                      <c:pt idx="24">
                        <c:v>2.0007880522948458</c:v>
                      </c:pt>
                      <c:pt idx="25">
                        <c:v>2.0525830728864958</c:v>
                      </c:pt>
                      <c:pt idx="26">
                        <c:v>2.1434686698029557</c:v>
                      </c:pt>
                      <c:pt idx="27">
                        <c:v>2.2178858948496658</c:v>
                      </c:pt>
                      <c:pt idx="28">
                        <c:v>2.286679057430935</c:v>
                      </c:pt>
                      <c:pt idx="29">
                        <c:v>2.286679057430935</c:v>
                      </c:pt>
                      <c:pt idx="30">
                        <c:v>2.2642923526400938</c:v>
                      </c:pt>
                      <c:pt idx="31">
                        <c:v>2.2432023091366573</c:v>
                      </c:pt>
                      <c:pt idx="32">
                        <c:v>2.2334098117261711</c:v>
                      </c:pt>
                      <c:pt idx="33">
                        <c:v>2.2669245112291909</c:v>
                      </c:pt>
                      <c:pt idx="34">
                        <c:v>2.3294729089364621</c:v>
                      </c:pt>
                      <c:pt idx="35">
                        <c:v>2.4005625448648291</c:v>
                      </c:pt>
                      <c:pt idx="36">
                        <c:v>2.4496555150328949</c:v>
                      </c:pt>
                      <c:pt idx="37">
                        <c:v>2.4274882447104558</c:v>
                      </c:pt>
                      <c:pt idx="38">
                        <c:v>2.3572523779155823</c:v>
                      </c:pt>
                      <c:pt idx="39">
                        <c:v>2.2756076880501714</c:v>
                      </c:pt>
                      <c:pt idx="40">
                        <c:v>2.2153326456922851</c:v>
                      </c:pt>
                      <c:pt idx="41">
                        <c:v>2.262619224308001</c:v>
                      </c:pt>
                      <c:pt idx="42">
                        <c:v>2.3191954788626266</c:v>
                      </c:pt>
                      <c:pt idx="43">
                        <c:v>2.374350511120991</c:v>
                      </c:pt>
                      <c:pt idx="44">
                        <c:v>2.4008674431522894</c:v>
                      </c:pt>
                      <c:pt idx="45">
                        <c:v>2.3851349531439534</c:v>
                      </c:pt>
                      <c:pt idx="46">
                        <c:v>2.3419533989142081</c:v>
                      </c:pt>
                      <c:pt idx="47">
                        <c:v>2.3013522642931834</c:v>
                      </c:pt>
                      <c:pt idx="48">
                        <c:v>2.2992360687050337</c:v>
                      </c:pt>
                      <c:pt idx="49">
                        <c:v>2.4322645716026909</c:v>
                      </c:pt>
                      <c:pt idx="50">
                        <c:v>2.5537307148215493</c:v>
                      </c:pt>
                      <c:pt idx="51">
                        <c:v>2.6543733555402365</c:v>
                      </c:pt>
                      <c:pt idx="52">
                        <c:v>2.7396897706567649</c:v>
                      </c:pt>
                      <c:pt idx="53">
                        <c:v>2.7692811711903089</c:v>
                      </c:pt>
                      <c:pt idx="54">
                        <c:v>2.7399949603733509</c:v>
                      </c:pt>
                      <c:pt idx="55">
                        <c:v>2.705211211989293</c:v>
                      </c:pt>
                      <c:pt idx="56">
                        <c:v>2.6791388615754497</c:v>
                      </c:pt>
                      <c:pt idx="57">
                        <c:v>2.7169161833167452</c:v>
                      </c:pt>
                      <c:pt idx="58">
                        <c:v>2.7820441971253751</c:v>
                      </c:pt>
                      <c:pt idx="59">
                        <c:v>2.8429413170689659</c:v>
                      </c:pt>
                      <c:pt idx="60">
                        <c:v>2.896415536773242</c:v>
                      </c:pt>
                      <c:pt idx="61">
                        <c:v>2.909428986966744</c:v>
                      </c:pt>
                      <c:pt idx="62">
                        <c:v>2.8940572141844214</c:v>
                      </c:pt>
                      <c:pt idx="63">
                        <c:v>2.8775619693904675</c:v>
                      </c:pt>
                      <c:pt idx="64">
                        <c:v>2.8663549469036096</c:v>
                      </c:pt>
                      <c:pt idx="65">
                        <c:v>2.8807855232957613</c:v>
                      </c:pt>
                      <c:pt idx="66">
                        <c:v>2.8907655238384731</c:v>
                      </c:pt>
                      <c:pt idx="67">
                        <c:v>2.9056481250500892</c:v>
                      </c:pt>
                      <c:pt idx="68">
                        <c:v>2.9033602026780758</c:v>
                      </c:pt>
                      <c:pt idx="69">
                        <c:v>2.8901682413752039</c:v>
                      </c:pt>
                      <c:pt idx="70">
                        <c:v>2.8749368416403849</c:v>
                      </c:pt>
                      <c:pt idx="71">
                        <c:v>2.8596713010122374</c:v>
                      </c:pt>
                      <c:pt idx="72">
                        <c:v>2.8465103425526044</c:v>
                      </c:pt>
                      <c:pt idx="73">
                        <c:v>2.8590160892077652</c:v>
                      </c:pt>
                      <c:pt idx="74">
                        <c:v>2.8618586616128323</c:v>
                      </c:pt>
                      <c:pt idx="75">
                        <c:v>2.869193009566573</c:v>
                      </c:pt>
                      <c:pt idx="76">
                        <c:v>2.8777648288665607</c:v>
                      </c:pt>
                      <c:pt idx="77">
                        <c:v>2.875616289035027</c:v>
                      </c:pt>
                      <c:pt idx="78">
                        <c:v>2.8603901331148687</c:v>
                      </c:pt>
                      <c:pt idx="79">
                        <c:v>2.8433279719128812</c:v>
                      </c:pt>
                      <c:pt idx="80">
                        <c:v>2.8365757752975811</c:v>
                      </c:pt>
                      <c:pt idx="81">
                        <c:v>2.863968028071862</c:v>
                      </c:pt>
                      <c:pt idx="82">
                        <c:v>2.8893509115752609</c:v>
                      </c:pt>
                      <c:pt idx="83">
                        <c:v>2.9132400959410139</c:v>
                      </c:pt>
                      <c:pt idx="84">
                        <c:v>2.9398518989286209</c:v>
                      </c:pt>
                      <c:pt idx="85">
                        <c:v>2.9453275845702356</c:v>
                      </c:pt>
                      <c:pt idx="86">
                        <c:v>2.9292497623682503</c:v>
                      </c:pt>
                      <c:pt idx="87">
                        <c:v>2.9154283887106227</c:v>
                      </c:pt>
                      <c:pt idx="88">
                        <c:v>2.9064460228460747</c:v>
                      </c:pt>
                      <c:pt idx="89">
                        <c:v>2.9268613704900592</c:v>
                      </c:pt>
                      <c:pt idx="90">
                        <c:v>2.9545172829205684</c:v>
                      </c:pt>
                      <c:pt idx="91">
                        <c:v>2.9779454204711913</c:v>
                      </c:pt>
                      <c:pt idx="92">
                        <c:v>2.9993763873425765</c:v>
                      </c:pt>
                      <c:pt idx="93">
                        <c:v>2.9995111916444861</c:v>
                      </c:pt>
                      <c:pt idx="94">
                        <c:v>2.9867461271192943</c:v>
                      </c:pt>
                      <c:pt idx="95">
                        <c:v>2.9739749020443877</c:v>
                      </c:pt>
                      <c:pt idx="96">
                        <c:v>2.9656773817490985</c:v>
                      </c:pt>
                      <c:pt idx="97">
                        <c:v>2.9625603471394308</c:v>
                      </c:pt>
                      <c:pt idx="98">
                        <c:v>2.9756496852540004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F85-4563-80C3-5A0D64E1BB2D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Alt1a_85_%Ret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0.99999999999999722</c:v>
                </c:pt>
                <c:pt idx="32">
                  <c:v>0.99999999999967248</c:v>
                </c:pt>
                <c:pt idx="33">
                  <c:v>0.99999999997922417</c:v>
                </c:pt>
                <c:pt idx="34">
                  <c:v>0.99999999921552141</c:v>
                </c:pt>
                <c:pt idx="35">
                  <c:v>0.99999998112622479</c:v>
                </c:pt>
                <c:pt idx="36">
                  <c:v>0.99999969446006698</c:v>
                </c:pt>
                <c:pt idx="37">
                  <c:v>0.9999965231857959</c:v>
                </c:pt>
                <c:pt idx="38">
                  <c:v>0.99997114392249298</c:v>
                </c:pt>
                <c:pt idx="39">
                  <c:v>0.99981954875703527</c:v>
                </c:pt>
                <c:pt idx="40">
                  <c:v>0.99912479807228705</c:v>
                </c:pt>
                <c:pt idx="41">
                  <c:v>0.99662148857278432</c:v>
                </c:pt>
                <c:pt idx="42">
                  <c:v>0.98936997624656231</c:v>
                </c:pt>
                <c:pt idx="43">
                  <c:v>0.97211938546777399</c:v>
                </c:pt>
                <c:pt idx="44">
                  <c:v>0.9377710216252495</c:v>
                </c:pt>
                <c:pt idx="45">
                  <c:v>0.87956289622976891</c:v>
                </c:pt>
                <c:pt idx="46">
                  <c:v>0.79435407049402029</c:v>
                </c:pt>
                <c:pt idx="47">
                  <c:v>0.68515297548636556</c:v>
                </c:pt>
                <c:pt idx="48">
                  <c:v>0.56115443300184575</c:v>
                </c:pt>
                <c:pt idx="49">
                  <c:v>0.43512018673397451</c:v>
                </c:pt>
                <c:pt idx="50">
                  <c:v>0.31946192779945959</c:v>
                </c:pt>
                <c:pt idx="51">
                  <c:v>0.22245216800455056</c:v>
                </c:pt>
                <c:pt idx="52">
                  <c:v>0.14753284430972727</c:v>
                </c:pt>
                <c:pt idx="53">
                  <c:v>9.3732987982071733E-2</c:v>
                </c:pt>
                <c:pt idx="54">
                  <c:v>5.756839293828752E-2</c:v>
                </c:pt>
                <c:pt idx="55">
                  <c:v>3.464465461282229E-2</c:v>
                </c:pt>
                <c:pt idx="56">
                  <c:v>2.0811865970299256E-2</c:v>
                </c:pt>
                <c:pt idx="57">
                  <c:v>1.2771811242422368E-2</c:v>
                </c:pt>
                <c:pt idx="58">
                  <c:v>8.2126472908826773E-3</c:v>
                </c:pt>
                <c:pt idx="59">
                  <c:v>5.6414019794090312E-3</c:v>
                </c:pt>
                <c:pt idx="60">
                  <c:v>4.1623123150112424E-3</c:v>
                </c:pt>
                <c:pt idx="61">
                  <c:v>3.2661582855466561E-3</c:v>
                </c:pt>
                <c:pt idx="62">
                  <c:v>2.678764407421221E-3</c:v>
                </c:pt>
                <c:pt idx="63">
                  <c:v>2.258004629543525E-3</c:v>
                </c:pt>
                <c:pt idx="64">
                  <c:v>1.9311293545934373E-3</c:v>
                </c:pt>
                <c:pt idx="65">
                  <c:v>1.6629647996437807E-3</c:v>
                </c:pt>
                <c:pt idx="66">
                  <c:v>1.4370914941054648E-3</c:v>
                </c:pt>
                <c:pt idx="67">
                  <c:v>1.2442604874053661E-3</c:v>
                </c:pt>
                <c:pt idx="68">
                  <c:v>1.0785471363430963E-3</c:v>
                </c:pt>
                <c:pt idx="69">
                  <c:v>9.3582475775992374E-4</c:v>
                </c:pt>
                <c:pt idx="70">
                  <c:v>8.1299869498831407E-4</c:v>
                </c:pt>
                <c:pt idx="71">
                  <c:v>7.0748454801678601E-4</c:v>
                </c:pt>
                <c:pt idx="72">
                  <c:v>6.1696889097018963E-4</c:v>
                </c:pt>
                <c:pt idx="73">
                  <c:v>5.3941174958728564E-4</c:v>
                </c:pt>
                <c:pt idx="74">
                  <c:v>4.7295648276367313E-4</c:v>
                </c:pt>
                <c:pt idx="75">
                  <c:v>4.1607046447309686E-4</c:v>
                </c:pt>
                <c:pt idx="76">
                  <c:v>3.6758987105314631E-4</c:v>
                </c:pt>
                <c:pt idx="77">
                  <c:v>3.2662124596370245E-4</c:v>
                </c:pt>
                <c:pt idx="78">
                  <c:v>2.9231741720271546E-4</c:v>
                </c:pt>
                <c:pt idx="79">
                  <c:v>2.6381153909609082E-4</c:v>
                </c:pt>
                <c:pt idx="80">
                  <c:v>2.4015574077094524E-4</c:v>
                </c:pt>
                <c:pt idx="81">
                  <c:v>2.2043657587438568E-4</c:v>
                </c:pt>
                <c:pt idx="82">
                  <c:v>2.0391320768811563E-4</c:v>
                </c:pt>
                <c:pt idx="83">
                  <c:v>1.899418000035361E-4</c:v>
                </c:pt>
                <c:pt idx="84">
                  <c:v>1.7795673354895509E-4</c:v>
                </c:pt>
                <c:pt idx="85">
                  <c:v>1.674966366315096E-4</c:v>
                </c:pt>
                <c:pt idx="86">
                  <c:v>1.5822597687261642E-4</c:v>
                </c:pt>
                <c:pt idx="87">
                  <c:v>1.4991122818275421E-4</c:v>
                </c:pt>
                <c:pt idx="88">
                  <c:v>1.4239612921458118E-4</c:v>
                </c:pt>
                <c:pt idx="89">
                  <c:v>1.3551397616481256E-4</c:v>
                </c:pt>
                <c:pt idx="90">
                  <c:v>1.2918697830852246E-4</c:v>
                </c:pt>
                <c:pt idx="91">
                  <c:v>1.2333331355955573E-4</c:v>
                </c:pt>
                <c:pt idx="92">
                  <c:v>1.1788415476825673E-4</c:v>
                </c:pt>
                <c:pt idx="93">
                  <c:v>1.1276039009988441E-4</c:v>
                </c:pt>
                <c:pt idx="94">
                  <c:v>1.079143746190597E-4</c:v>
                </c:pt>
                <c:pt idx="95">
                  <c:v>1.0332088027707325E-4</c:v>
                </c:pt>
                <c:pt idx="96">
                  <c:v>9.8952935334983806E-5</c:v>
                </c:pt>
                <c:pt idx="97">
                  <c:v>9.4800850053167532E-5</c:v>
                </c:pt>
                <c:pt idx="98">
                  <c:v>9.0855275985521908E-5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12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  <c:max val="240"/>
          <c:min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2.0000000000000005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Alternative 1a - 1985</a:t>
            </a:r>
          </a:p>
          <a:p>
            <a:pPr>
              <a:defRPr/>
            </a:pPr>
            <a:r>
              <a:rPr lang="en-US" sz="1800" b="0" i="0" baseline="0">
                <a:effectLst/>
              </a:rPr>
              <a:t>Percent Retained Upstream of RM1528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Retention!$B$2:$J$2</c:f>
              <c:strCache>
                <c:ptCount val="9"/>
                <c:pt idx="0">
                  <c:v>Low Full</c:v>
                </c:pt>
                <c:pt idx="1">
                  <c:v>Med Full</c:v>
                </c:pt>
                <c:pt idx="2">
                  <c:v>High Full</c:v>
                </c:pt>
                <c:pt idx="3">
                  <c:v>Low</c:v>
                </c:pt>
                <c:pt idx="4">
                  <c:v>Median</c:v>
                </c:pt>
                <c:pt idx="5">
                  <c:v>High</c:v>
                </c:pt>
                <c:pt idx="6">
                  <c:v>Low Peak</c:v>
                </c:pt>
                <c:pt idx="7">
                  <c:v>Med Peak</c:v>
                </c:pt>
                <c:pt idx="8">
                  <c:v>High Peak</c:v>
                </c:pt>
              </c:strCache>
            </c:strRef>
          </c:cat>
          <c:val>
            <c:numRef>
              <c:f>Retention!$B$3:$J$3</c:f>
              <c:numCache>
                <c:formatCode>0.000%</c:formatCode>
                <c:ptCount val="9"/>
                <c:pt idx="0">
                  <c:v>1.4991122818275421E-4</c:v>
                </c:pt>
                <c:pt idx="1">
                  <c:v>1.7795673354895509E-4</c:v>
                </c:pt>
                <c:pt idx="2">
                  <c:v>2.2043657587438568E-4</c:v>
                </c:pt>
                <c:pt idx="3">
                  <c:v>1.674962784716709E-4</c:v>
                </c:pt>
                <c:pt idx="4">
                  <c:v>2.0391271279396843E-4</c:v>
                </c:pt>
                <c:pt idx="5">
                  <c:v>2.4015574077094524E-4</c:v>
                </c:pt>
                <c:pt idx="6">
                  <c:v>1.7795673354895509E-4</c:v>
                </c:pt>
                <c:pt idx="7">
                  <c:v>2.0391320768811563E-4</c:v>
                </c:pt>
                <c:pt idx="8">
                  <c:v>2.4015574077094524E-4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1-4E13-B0BC-30DB1909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3387128"/>
        <c:axId val="873390328"/>
        <c:axId val="0"/>
      </c:bar3DChart>
      <c:catAx>
        <c:axId val="87338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90328"/>
        <c:crosses val="autoZero"/>
        <c:auto val="1"/>
        <c:lblAlgn val="ctr"/>
        <c:lblOffset val="100"/>
        <c:noMultiLvlLbl val="0"/>
      </c:catAx>
      <c:valAx>
        <c:axId val="87339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8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28D59B-1E85-4B18-8F18-18C34C5DBBA7}">
  <sheetPr/>
  <sheetViews>
    <sheetView zoomScale="7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787BFC-69F0-494B-9A0A-7E55977D8B96}">
  <sheetPr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4A9CA-6D0D-4C17-A310-CD8DD50FE99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4E3E4-0F7A-4245-BD57-A94494B4A6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0.66362</cdr:x>
      <cdr:y>0.44504</cdr:y>
    </cdr:from>
    <cdr:to>
      <cdr:x>0.66924</cdr:x>
      <cdr:y>0.7344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5C7BE8D-E2A5-441E-A569-86C0C892E574}"/>
            </a:ext>
          </a:extLst>
        </cdr:cNvPr>
        <cdr:cNvCxnSpPr/>
      </cdr:nvCxnSpPr>
      <cdr:spPr>
        <a:xfrm xmlns:a="http://schemas.openxmlformats.org/drawingml/2006/main">
          <a:off x="5749881" y="2799949"/>
          <a:ext cx="48672" cy="182051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0.78745</cdr:x>
      <cdr:y>0.44311</cdr:y>
    </cdr:from>
    <cdr:to>
      <cdr:x>0.78881</cdr:x>
      <cdr:y>0.76627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CA917CA-178C-47A2-9511-7B7D241BF962}"/>
            </a:ext>
          </a:extLst>
        </cdr:cNvPr>
        <cdr:cNvCxnSpPr/>
      </cdr:nvCxnSpPr>
      <cdr:spPr>
        <a:xfrm xmlns:a="http://schemas.openxmlformats.org/drawingml/2006/main">
          <a:off x="6822824" y="2787818"/>
          <a:ext cx="11781" cy="20331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0.66731</cdr:x>
      <cdr:y>0.73572</cdr:y>
    </cdr:from>
    <cdr:to>
      <cdr:x>0.90357</cdr:x>
      <cdr:y>0.73572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7F93F69D-CA04-4553-9801-9B4F93A5CF85}"/>
            </a:ext>
          </a:extLst>
        </cdr:cNvPr>
        <cdr:cNvCxnSpPr/>
      </cdr:nvCxnSpPr>
      <cdr:spPr>
        <a:xfrm xmlns:a="http://schemas.openxmlformats.org/drawingml/2006/main" flipV="1">
          <a:off x="5781842" y="4628816"/>
          <a:ext cx="2047039" cy="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0.78881</cdr:x>
      <cdr:y>0.76627</cdr:y>
    </cdr:from>
    <cdr:to>
      <cdr:x>0.90472</cdr:x>
      <cdr:y>0.76751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E8C6A89C-23F1-477F-ABAC-EA733D1D2060}"/>
            </a:ext>
          </a:extLst>
        </cdr:cNvPr>
        <cdr:cNvCxnSpPr/>
      </cdr:nvCxnSpPr>
      <cdr:spPr>
        <a:xfrm xmlns:a="http://schemas.openxmlformats.org/drawingml/2006/main">
          <a:off x="6834606" y="4820987"/>
          <a:ext cx="1004270" cy="780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5</xdr:row>
      <xdr:rowOff>155575</xdr:rowOff>
    </xdr:from>
    <xdr:to>
      <xdr:col>10</xdr:col>
      <xdr:colOff>12700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A1B9A-EAD1-430A-A299-0B9A52CE3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ssist/Missouri%20AM/Alternative%20Hydrograph/Peck%20WQ_Drift/Alt%201b/Alt1b_85_CTU_Ret_S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"/>
      <sheetName val="Calcs"/>
      <sheetName val="Outputs"/>
      <sheetName val="SA Plot1"/>
      <sheetName val="SA Plot2"/>
      <sheetName val="Retention"/>
    </sheetNames>
    <sheetDataSet>
      <sheetData sheetId="0" refreshError="1"/>
      <sheetData sheetId="1" refreshError="1"/>
      <sheetData sheetId="2">
        <row r="3">
          <cell r="C3">
            <v>1.6189832820762422</v>
          </cell>
        </row>
      </sheetData>
      <sheetData sheetId="3" refreshError="1"/>
      <sheetData sheetId="4" refreshError="1"/>
      <sheetData sheetId="5">
        <row r="2">
          <cell r="B2" t="str">
            <v>Low Full</v>
          </cell>
          <cell r="C2" t="str">
            <v>Med Full</v>
          </cell>
          <cell r="D2" t="str">
            <v>High Full</v>
          </cell>
          <cell r="E2" t="str">
            <v>Low</v>
          </cell>
          <cell r="F2" t="str">
            <v>Median</v>
          </cell>
          <cell r="G2" t="str">
            <v>High</v>
          </cell>
          <cell r="H2" t="str">
            <v>Low Peak</v>
          </cell>
          <cell r="I2" t="str">
            <v>Med Peak</v>
          </cell>
          <cell r="J2" t="str">
            <v>High Peak</v>
          </cell>
        </row>
        <row r="3">
          <cell r="B3">
            <v>0.6557541645565268</v>
          </cell>
          <cell r="C3">
            <v>0.7714541404371329</v>
          </cell>
          <cell r="D3">
            <v>0.7714541404371329</v>
          </cell>
          <cell r="E3">
            <v>0.65492108458746512</v>
          </cell>
          <cell r="F3">
            <v>0.77081895587376636</v>
          </cell>
          <cell r="G3">
            <v>0.77080808605766737</v>
          </cell>
          <cell r="H3">
            <v>0.6557541645565268</v>
          </cell>
          <cell r="I3">
            <v>0.6557541645565268</v>
          </cell>
          <cell r="J3">
            <v>0.7714541404371329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E25808-BCB6-42E3-8696-9FA2DDB82E2D}" name="OO" displayName="OO" ref="A1:OK565" totalsRowShown="0" headerRowDxfId="457" dataDxfId="456">
  <autoFilter ref="A1:OK565" xr:uid="{55EE706B-AD5F-4B17-996F-46B23617080E}"/>
  <tableColumns count="401">
    <tableColumn id="1" xr3:uid="{6D8E1235-AF10-45D4-8B61-15B93035433B}" name="Column1"/>
    <tableColumn id="2" xr3:uid="{54F7B74B-53E0-4616-96F0-D72319CE38D4}" name="River"/>
    <tableColumn id="3" xr3:uid="{3AF74F5F-D082-4EAF-8487-7A51FB41654E}" name="Reach"/>
    <tableColumn id="4" xr3:uid="{AB34720C-2740-446D-94AD-26B533CEDB15}" name="RS"/>
    <tableColumn id="5" xr3:uid="{5908EB2D-82AC-4F18-94EA-87A530FCC999}" name="WQ Cell Length (m)"/>
    <tableColumn id="6" xr3:uid="{BF79186D-9145-47DF-9F35-B47FEAD77A2A}" name="59 (26JUN1985 06:00:00)-upstream face - velocity (m/s)" dataDxfId="455"/>
    <tableColumn id="7" xr3:uid="{9B33B5B0-138A-4585-AD22-F5E9249CE82B}" name="59 (26JUN1985 06:00:00)-Water Temperature (C)" dataDxfId="454"/>
    <tableColumn id="8" xr3:uid="{1756ABFF-9769-4645-A309-62BA6727EDE5}" name="59 (26JUN1985 06:00:00)-upstream face - advection mass (g)" dataDxfId="453"/>
    <tableColumn id="9" xr3:uid="{09447EEC-AFA4-4D42-815A-89BBB398D48A}" name="1" dataDxfId="452"/>
    <tableColumn id="10" xr3:uid="{4E125E57-4A66-4996-9012-94C8E25E4014}" name="60 (26JUN1985 09:00:00)-upstream face - velocity (m/s)" dataDxfId="451"/>
    <tableColumn id="11" xr3:uid="{EA5FABC2-2821-4ED7-BF1B-4FB7BA823E54}" name="60 (26JUN1985 09:00:00)-Water Temperature (C)"/>
    <tableColumn id="12" xr3:uid="{6CB072B1-AD3C-4CAF-BA3D-944F93EC8694}" name="60 (26JUN1985 09:00:00)-upstream face - advection mass (g)"/>
    <tableColumn id="13" xr3:uid="{2034A574-EBF0-4221-A0BE-94BD17EE4E57}" name="2"/>
    <tableColumn id="14" xr3:uid="{F20CA87C-58B7-4462-A992-CF1645A1ED54}" name="61 (26JUN1985 12:00:00)-upstream face - velocity (m/s)" dataDxfId="450"/>
    <tableColumn id="15" xr3:uid="{F66BF448-29AF-4589-85F1-7909E695A837}" name="61 (26JUN1985 12:00:00)-Water Temperature (C)" dataDxfId="449"/>
    <tableColumn id="16" xr3:uid="{F5D0AF80-4B37-4C3D-9C17-E0CC02B98B7A}" name="61 (26JUN1985 12:00:00)-upstream face - advection mass (g)" dataDxfId="448"/>
    <tableColumn id="17" xr3:uid="{D98C6D9D-3FA7-4611-8E60-C2E928374DB7}" name="3" dataDxfId="447"/>
    <tableColumn id="18" xr3:uid="{9D52D908-AA27-4EB8-B507-B94947BED720}" name="62 (26JUN1985 15:00:00)-upstream face - velocity (m/s)" dataDxfId="446"/>
    <tableColumn id="19" xr3:uid="{9E4125BF-DBF4-4D32-9A22-473D3301A22B}" name="62 (26JUN1985 15:00:00)-Water Temperature (C)"/>
    <tableColumn id="20" xr3:uid="{B33EA902-C0F8-4342-8DFA-3429D622BE18}" name="62 (26JUN1985 15:00:00)-upstream face - advection mass (g)"/>
    <tableColumn id="21" xr3:uid="{DE4AA88E-BFEF-48FA-A7D8-11E53C120A93}" name="4"/>
    <tableColumn id="22" xr3:uid="{7BEB8BD6-3288-4471-ABE0-88BB8A7AF5C9}" name="63 (26JUN1985 18:00:00)-upstream face - velocity (m/s)" dataDxfId="445"/>
    <tableColumn id="23" xr3:uid="{1E81245E-1BF6-4495-8D34-0B0476135D8B}" name="63 (26JUN1985 18:00:00)-Water Temperature (C)" dataDxfId="444"/>
    <tableColumn id="24" xr3:uid="{C43264BB-8B53-420E-8688-C20E2A918C6D}" name="63 (26JUN1985 18:00:00)-upstream face - advection mass (g)" dataDxfId="443"/>
    <tableColumn id="25" xr3:uid="{29E133B8-6A48-4384-A1A6-ADD23970D492}" name="5" dataDxfId="442"/>
    <tableColumn id="26" xr3:uid="{09A0A386-D059-44F1-9362-E5E5D13D1972}" name="64 (26JUN1985 21:00:00)-upstream face - velocity (m/s)" dataDxfId="441"/>
    <tableColumn id="27" xr3:uid="{CA76415A-3D18-4B4F-BB7C-1D3B6BEFBF08}" name="64 (26JUN1985 21:00:00)-Water Temperature (C)"/>
    <tableColumn id="28" xr3:uid="{2A684360-EDAB-4442-BD76-7FB41B54AEED}" name="64 (26JUN1985 21:00:00)-upstream face - advection mass (g)"/>
    <tableColumn id="29" xr3:uid="{8B63FD38-0CCE-4EB2-8C6D-E91535C8F814}" name="6"/>
    <tableColumn id="30" xr3:uid="{5B325F08-BE0C-4CBB-962D-516B4C861C3C}" name="65 (27JUN1985 00:00:00)-upstream face - velocity (m/s)" dataDxfId="440"/>
    <tableColumn id="31" xr3:uid="{908EE888-6291-4DED-8102-41C20A1D9284}" name="65 (27JUN1985 00:00:00)-Water Temperature (C)" dataDxfId="439"/>
    <tableColumn id="32" xr3:uid="{4E7CE661-EA6F-4D33-8FCF-77A45D777E61}" name="65 (27JUN1985 00:00:00)-upstream face - advection mass (g)" dataDxfId="438"/>
    <tableColumn id="33" xr3:uid="{FD007C3E-BF18-4FAA-A351-74999F5C4766}" name="7" dataDxfId="437"/>
    <tableColumn id="34" xr3:uid="{DE9EF682-CD0B-43FD-BED9-3F3044745E6E}" name="66 (27JUN1985 03:00:00)-upstream face - velocity (m/s)" dataDxfId="436"/>
    <tableColumn id="35" xr3:uid="{28CF8BEB-84AA-45ED-908C-D0841592662C}" name="66 (27JUN1985 03:00:00)-Water Temperature (C)"/>
    <tableColumn id="36" xr3:uid="{F9049595-8D49-4AEC-878B-DE4D84B6AD78}" name="66 (27JUN1985 03:00:00)-upstream face - advection mass (g)"/>
    <tableColumn id="37" xr3:uid="{7A9712FA-C46A-4592-9146-B0B4382B6CBA}" name="8"/>
    <tableColumn id="38" xr3:uid="{E9AC1461-1BE2-4923-AC17-493AA1B73ACD}" name="67 (27JUN1985 06:00:00)-upstream face - velocity (m/s)" dataDxfId="435"/>
    <tableColumn id="39" xr3:uid="{23DCA0AD-B9EB-4AA0-89FE-777F0654D31A}" name="67 (27JUN1985 06:00:00)-Water Temperature (C)" dataDxfId="434"/>
    <tableColumn id="40" xr3:uid="{9F5E9506-303A-423A-9ABB-7C398C465AF0}" name="67 (27JUN1985 06:00:00)-upstream face - advection mass (g)" dataDxfId="433"/>
    <tableColumn id="41" xr3:uid="{F597D5F9-A191-464F-B3D8-307602CFB94B}" name="9" dataDxfId="432"/>
    <tableColumn id="42" xr3:uid="{63365DCD-0701-48C2-90A4-0F1813FEAAE0}" name="68 (27JUN1985 09:00:00)-upstream face - velocity (m/s)" dataDxfId="431"/>
    <tableColumn id="43" xr3:uid="{73E01C71-3AC9-4B85-9A0A-47F0E486AC66}" name="68 (27JUN1985 09:00:00)-Water Temperature (C)"/>
    <tableColumn id="44" xr3:uid="{A0EF09E8-69E4-487F-A7D0-09E801F0F875}" name="68 (27JUN1985 09:00:00)-upstream face - advection mass (g)"/>
    <tableColumn id="45" xr3:uid="{98BD3598-9064-4302-A082-36EDAA3CF138}" name="10"/>
    <tableColumn id="46" xr3:uid="{15A360EB-53A9-45D2-ADF9-142AE9EE7413}" name="69 (27JUN1985 12:00:00)-upstream face - velocity (m/s)" dataDxfId="430"/>
    <tableColumn id="47" xr3:uid="{FA38CB63-E203-48D9-9400-3FE24DBE1D81}" name="69 (27JUN1985 12:00:00)-Water Temperature (C)" dataDxfId="429"/>
    <tableColumn id="48" xr3:uid="{2BB53E3E-7C45-4E90-B00A-1DDCE9FABDD5}" name="69 (27JUN1985 12:00:00)-upstream face - advection mass (g)" dataDxfId="428"/>
    <tableColumn id="49" xr3:uid="{B5F5192B-FA68-481D-93E8-8D515395FEE3}" name="11" dataDxfId="427"/>
    <tableColumn id="50" xr3:uid="{ACC390AC-DA8B-411A-B726-AD251816446D}" name="70 (27JUN1985 15:00:00)-upstream face - velocity (m/s)" dataDxfId="426"/>
    <tableColumn id="51" xr3:uid="{98F12F5E-AA47-4078-B7A3-AB63D4B175A8}" name="70 (27JUN1985 15:00:00)-Water Temperature (C)"/>
    <tableColumn id="52" xr3:uid="{B6F81861-59E6-40EB-910D-5C45F9BF7622}" name="70 (27JUN1985 15:00:00)-upstream face - advection mass (g)"/>
    <tableColumn id="53" xr3:uid="{60AF355C-F9CA-409C-AED8-E503D4105382}" name="12"/>
    <tableColumn id="54" xr3:uid="{4BEB43AC-61BA-43FF-9899-87C9968A38E9}" name="71 (27JUN1985 18:00:00)-upstream face - velocity (m/s)" dataDxfId="425"/>
    <tableColumn id="55" xr3:uid="{8E498F5F-68D5-472F-BD14-7448FC784979}" name="71 (27JUN1985 18:00:00)-Water Temperature (C)" dataDxfId="424"/>
    <tableColumn id="56" xr3:uid="{EA327C03-3EB3-4FDD-BDF6-D7576A23DA1D}" name="71 (27JUN1985 18:00:00)-upstream face - advection mass (g)" dataDxfId="423"/>
    <tableColumn id="57" xr3:uid="{4A3ABDF4-A5C5-4FA0-A67F-001998DA643F}" name="13" dataDxfId="422"/>
    <tableColumn id="58" xr3:uid="{CBE0E5E2-76D4-4C7C-9E35-23DA8CE3C97C}" name="72 (27JUN1985 21:00:00)-upstream face - velocity (m/s)" dataDxfId="421"/>
    <tableColumn id="59" xr3:uid="{B7002EA0-7B44-46F8-9C0F-C8F1515C33A2}" name="72 (27JUN1985 21:00:00)-Water Temperature (C)"/>
    <tableColumn id="60" xr3:uid="{C2CE4F82-571F-4F20-8949-E51BE5CFEB0D}" name="72 (27JUN1985 21:00:00)-upstream face - advection mass (g)"/>
    <tableColumn id="61" xr3:uid="{61779331-49C2-4361-BCFF-416AD88FC9B1}" name="14"/>
    <tableColumn id="62" xr3:uid="{EB457A2C-CF0F-4E0A-8345-7E3607AE556B}" name="73 (28JUN1985 00:00:00)-upstream face - velocity (m/s)" dataDxfId="420"/>
    <tableColumn id="63" xr3:uid="{D201A04A-308D-4497-8F13-A13ADCE3C2CD}" name="73 (28JUN1985 00:00:00)-Water Temperature (C)" dataDxfId="419"/>
    <tableColumn id="64" xr3:uid="{CB7FC832-41FF-498D-AF2C-40A9C875D342}" name="73 (28JUN1985 00:00:00)-upstream face - advection mass (g)" dataDxfId="418"/>
    <tableColumn id="65" xr3:uid="{6428C751-4879-412A-8FDA-BC896BF3F44C}" name="15" dataDxfId="417"/>
    <tableColumn id="66" xr3:uid="{620846C1-06ED-4ED4-BC9F-805044884BE0}" name="74 (28JUN1985 03:00:00)-upstream face - velocity (m/s)" dataDxfId="416"/>
    <tableColumn id="67" xr3:uid="{2973029C-90FA-42C1-BADC-7C384E42279C}" name="74 (28JUN1985 03:00:00)-Water Temperature (C)"/>
    <tableColumn id="68" xr3:uid="{B7249A1C-1F8A-44A8-8758-FA3164E8B8B4}" name="74 (28JUN1985 03:00:00)-upstream face - advection mass (g)"/>
    <tableColumn id="69" xr3:uid="{30D6BE1E-C927-4086-B969-139AAC241753}" name="16"/>
    <tableColumn id="70" xr3:uid="{82124CA9-42A0-4205-B946-1C3FC68E463C}" name="75 (28JUN1985 06:00:00)-upstream face - velocity (m/s)" dataDxfId="415"/>
    <tableColumn id="71" xr3:uid="{E1B2E1C9-82D0-4675-B0AD-E9D17CA33EA1}" name="75 (28JUN1985 06:00:00)-Water Temperature (C)" dataDxfId="414"/>
    <tableColumn id="72" xr3:uid="{78DE98F1-D0F9-4F32-B36F-E16B5D41DC71}" name="75 (28JUN1985 06:00:00)-upstream face - advection mass (g)" dataDxfId="413"/>
    <tableColumn id="73" xr3:uid="{35FC94EC-A9F8-4232-81DB-7B336114C08A}" name="17" dataDxfId="412"/>
    <tableColumn id="74" xr3:uid="{924AD67F-FE1E-49AF-B977-D08EEDC7F7BD}" name="76 (28JUN1985 09:00:00)-upstream face - velocity (m/s)" dataDxfId="411"/>
    <tableColumn id="75" xr3:uid="{DF4CDAED-D6CA-4B9D-AA3C-32B0DEB9EA8D}" name="76 (28JUN1985 09:00:00)-Water Temperature (C)"/>
    <tableColumn id="76" xr3:uid="{F9AE418A-7AD8-454B-9685-9444D3D08D14}" name="76 (28JUN1985 09:00:00)-upstream face - advection mass (g)"/>
    <tableColumn id="77" xr3:uid="{71A20BB4-682A-4E91-BDE0-1046F7EABC81}" name="18"/>
    <tableColumn id="78" xr3:uid="{36A994D8-3ECE-4680-B0A3-BADF43B81466}" name="77 (28JUN1985 12:00:00)-upstream face - velocity (m/s)" dataDxfId="410"/>
    <tableColumn id="79" xr3:uid="{3DE76575-AA1D-407B-AE35-423DCEA39A13}" name="77 (28JUN1985 12:00:00)-Water Temperature (C)" dataDxfId="409"/>
    <tableColumn id="80" xr3:uid="{38786C03-B77C-45C0-973C-3A7AFE1C01D3}" name="77 (28JUN1985 12:00:00)-upstream face - advection mass (g)" dataDxfId="408"/>
    <tableColumn id="81" xr3:uid="{3D697206-05E1-4CFB-B173-F171D0631DB8}" name="19" dataDxfId="407"/>
    <tableColumn id="82" xr3:uid="{0384D0F8-E180-4798-A613-6CE2D1C51CAB}" name="78 (28JUN1985 15:00:00)-upstream face - velocity (m/s)" dataDxfId="406"/>
    <tableColumn id="83" xr3:uid="{9F2E6590-3055-4568-A020-7D0807ABB41C}" name="78 (28JUN1985 15:00:00)-Water Temperature (C)"/>
    <tableColumn id="84" xr3:uid="{E862A9D1-244A-49C1-B3AA-BFF933A5F8A1}" name="78 (28JUN1985 15:00:00)-upstream face - advection mass (g)"/>
    <tableColumn id="85" xr3:uid="{186FF9D6-0300-4EA4-BC3E-1B9FB563877F}" name="20"/>
    <tableColumn id="86" xr3:uid="{9D7F61FC-64B3-4863-857B-FBBBCB33985B}" name="79 (28JUN1985 18:00:00)-upstream face - velocity (m/s)" dataDxfId="405"/>
    <tableColumn id="87" xr3:uid="{F0C75BFE-C39B-4398-A31F-7A55E2B1B812}" name="79 (28JUN1985 18:00:00)-Water Temperature (C)" dataDxfId="404"/>
    <tableColumn id="88" xr3:uid="{8AFF2D36-72EC-4B47-9314-7632F19FBDD6}" name="79 (28JUN1985 18:00:00)-upstream face - advection mass (g)" dataDxfId="403"/>
    <tableColumn id="89" xr3:uid="{D4EA85BB-7596-42DE-AF75-3A14B190FA47}" name="21" dataDxfId="402"/>
    <tableColumn id="90" xr3:uid="{618934F3-C6BF-4351-9EA9-F24CE1790DBF}" name="80 (28JUN1985 21:00:00)-upstream face - velocity (m/s)" dataDxfId="401"/>
    <tableColumn id="91" xr3:uid="{FD682E37-A576-4321-A4D0-1D34F8E384A3}" name="80 (28JUN1985 21:00:00)-Water Temperature (C)"/>
    <tableColumn id="92" xr3:uid="{81C819A9-4779-4B8B-8F45-2E415136E39C}" name="80 (28JUN1985 21:00:00)-upstream face - advection mass (g)"/>
    <tableColumn id="93" xr3:uid="{67AD5C7A-7778-4194-A97F-6835C14E777C}" name="22"/>
    <tableColumn id="94" xr3:uid="{F1F18D6C-A993-4875-BB41-41DB72BBA304}" name="81 (29JUN1985 00:00:00)-upstream face - velocity (m/s)" dataDxfId="400"/>
    <tableColumn id="95" xr3:uid="{32369B64-9833-4983-B56E-7CE686A363AC}" name="81 (29JUN1985 00:00:00)-Water Temperature (C)" dataDxfId="399"/>
    <tableColumn id="96" xr3:uid="{F3DA2F35-99D6-42C2-9FF2-45D1C7F02228}" name="81 (29JUN1985 00:00:00)-upstream face - advection mass (g)" dataDxfId="398"/>
    <tableColumn id="97" xr3:uid="{75A75FFF-4227-4CED-BA21-20939A15504C}" name="23" dataDxfId="397"/>
    <tableColumn id="98" xr3:uid="{64BD1D9D-FE5D-4280-BE45-7E54F8050113}" name="82 (29JUN1985 03:00:00)-upstream face - velocity (m/s)" dataDxfId="396"/>
    <tableColumn id="99" xr3:uid="{DED9876D-BBC4-4768-A45C-BCB0ED7EBF7A}" name="82 (29JUN1985 03:00:00)-Water Temperature (C)"/>
    <tableColumn id="100" xr3:uid="{2F339541-11D2-421F-85A8-DE04303C15AF}" name="82 (29JUN1985 03:00:00)-upstream face - advection mass (g)"/>
    <tableColumn id="101" xr3:uid="{FD0A0794-2E12-4B5E-88E0-6FBA3AC67D3A}" name="24"/>
    <tableColumn id="102" xr3:uid="{DDD4E120-45C4-4320-AE12-8C0A0CADE4AF}" name="83 (29JUN1985 06:00:00)-upstream face - velocity (m/s)" dataDxfId="395"/>
    <tableColumn id="103" xr3:uid="{4AAB65DD-423F-4BE3-B3C2-06EF376B06D0}" name="83 (29JUN1985 06:00:00)-Water Temperature (C)" dataDxfId="394"/>
    <tableColumn id="104" xr3:uid="{B3965F5A-B79F-48D0-9944-7F49B0E50E4C}" name="83 (29JUN1985 06:00:00)-upstream face - advection mass (g)" dataDxfId="393"/>
    <tableColumn id="105" xr3:uid="{505DFBE9-3505-4F5A-85A4-D4AB4151BD06}" name="25" dataDxfId="392"/>
    <tableColumn id="106" xr3:uid="{6B436122-B882-4BB0-9A53-576BBE095422}" name="84 (29JUN1985 09:00:00)-upstream face - velocity (m/s)" dataDxfId="391"/>
    <tableColumn id="107" xr3:uid="{64076544-0872-481D-8FAA-E02E4D09EB6B}" name="84 (29JUN1985 09:00:00)-Water Temperature (C)"/>
    <tableColumn id="108" xr3:uid="{1A25CF0B-82C8-434D-B07D-1ED333E9B014}" name="84 (29JUN1985 09:00:00)-upstream face - advection mass (g)"/>
    <tableColumn id="109" xr3:uid="{0A168B38-33F7-4E90-9902-775602F2585E}" name="26"/>
    <tableColumn id="110" xr3:uid="{FF7D35B5-B25F-425D-A962-BDF8BEE6A401}" name="85 (29JUN1985 12:00:00)-upstream face - velocity (m/s)" dataDxfId="390"/>
    <tableColumn id="111" xr3:uid="{5B83572C-0D07-49C6-AF1A-E2CDDAEA61F8}" name="85 (29JUN1985 12:00:00)-Water Temperature (C)" dataDxfId="389"/>
    <tableColumn id="112" xr3:uid="{6CC3B1AA-94FF-46A8-9A21-F948E7482F95}" name="85 (29JUN1985 12:00:00)-upstream face - advection mass (g)" dataDxfId="388"/>
    <tableColumn id="113" xr3:uid="{EC351033-C5BC-408E-A3D8-C6E9764ACA47}" name="27" dataDxfId="387"/>
    <tableColumn id="114" xr3:uid="{7DE6DC73-CF45-4A33-872E-C4314F48FAA1}" name="86 (29JUN1985 15:00:00)-upstream face - velocity (m/s)" dataDxfId="386"/>
    <tableColumn id="115" xr3:uid="{6148AFF2-FB95-4CC4-BA76-8F918501CD3F}" name="86 (29JUN1985 15:00:00)-Water Temperature (C)"/>
    <tableColumn id="116" xr3:uid="{6FD296E7-3FA6-4EA6-9F8D-2F9E4906B035}" name="86 (29JUN1985 15:00:00)-upstream face - advection mass (g)"/>
    <tableColumn id="117" xr3:uid="{B104BF2F-478C-4722-8B9C-4090D004D387}" name="28"/>
    <tableColumn id="118" xr3:uid="{A90FC54D-6CF4-4D6F-8481-40E5D39EFC40}" name="87 (29JUN1985 18:00:00)-upstream face - velocity (m/s)" dataDxfId="385"/>
    <tableColumn id="119" xr3:uid="{5FA0077F-1ED7-450F-A503-9F391E559DD9}" name="87 (29JUN1985 18:00:00)-Water Temperature (C)" dataDxfId="384"/>
    <tableColumn id="120" xr3:uid="{58518593-63E3-4ACE-B6C0-A1EA3469273B}" name="87 (29JUN1985 18:00:00)-upstream face - advection mass (g)" dataDxfId="383"/>
    <tableColumn id="121" xr3:uid="{72F9738D-4643-41AB-96FE-EAC2EBC435EB}" name="29" dataDxfId="382"/>
    <tableColumn id="122" xr3:uid="{23C99E3F-F0EB-4335-8D8C-9542B49312FC}" name="88 (29JUN1985 21:00:00)-upstream face - velocity (m/s)" dataDxfId="381"/>
    <tableColumn id="123" xr3:uid="{7CBEDADA-C452-4C26-BAC4-9E54090A8403}" name="88 (29JUN1985 21:00:00)-Water Temperature (C)"/>
    <tableColumn id="124" xr3:uid="{0C3B0C56-5770-48EB-8CAE-4D27473057A4}" name="88 (29JUN1985 21:00:00)-upstream face - advection mass (g)"/>
    <tableColumn id="125" xr3:uid="{A0DA70A2-92C6-4A58-B254-2AB9E5BEDBB7}" name="30"/>
    <tableColumn id="126" xr3:uid="{A8129B74-25DD-4A4D-9CD6-8355A0152580}" name="89 (30JUN1985 00:00:00)-upstream face - velocity (m/s)" dataDxfId="380"/>
    <tableColumn id="127" xr3:uid="{8696CE58-3757-4A06-8767-66969EF007E6}" name="89 (30JUN1985 00:00:00)-Water Temperature (C)" dataDxfId="379"/>
    <tableColumn id="128" xr3:uid="{F94EC257-9E2E-4B0C-889B-06A2AB8A103B}" name="89 (30JUN1985 00:00:00)-upstream face - advection mass (g)" dataDxfId="378"/>
    <tableColumn id="129" xr3:uid="{62DACBD1-2502-4E2F-9ACB-444DFC4862AF}" name="31" dataDxfId="377"/>
    <tableColumn id="130" xr3:uid="{A410DA0E-8463-4512-84BF-95DF4DB4BBDB}" name="90 (30JUN1985 03:00:00)-upstream face - velocity (m/s)" dataDxfId="376"/>
    <tableColumn id="131" xr3:uid="{19F21663-CE3C-44B9-A990-F4E3608AECB4}" name="90 (30JUN1985 03:00:00)-Water Temperature (C)"/>
    <tableColumn id="132" xr3:uid="{9E04956D-1B24-4A9F-8D9D-C1B965AC4EEB}" name="90 (30JUN1985 03:00:00)-upstream face - advection mass (g)"/>
    <tableColumn id="133" xr3:uid="{025C7B6D-1AAA-4741-A0D9-B591FA563B51}" name="32"/>
    <tableColumn id="134" xr3:uid="{91448E07-7A29-4180-A95F-323389A122D8}" name="91 (30JUN1985 06:00:00)-upstream face - velocity (m/s)" dataDxfId="375"/>
    <tableColumn id="135" xr3:uid="{D572534E-E12D-4C00-9CD4-7845D82BF8F3}" name="91 (30JUN1985 06:00:00)-Water Temperature (C)" dataDxfId="374"/>
    <tableColumn id="136" xr3:uid="{0071A96B-E966-48E4-B144-D16C7A2E3FFE}" name="91 (30JUN1985 06:00:00)-upstream face - advection mass (g)" dataDxfId="373"/>
    <tableColumn id="137" xr3:uid="{CF13EC21-83AD-4246-9292-A718F42F5109}" name="33" dataDxfId="372"/>
    <tableColumn id="138" xr3:uid="{B4BFD64E-8BAB-46F9-B952-FAE06B4A16BB}" name="92 (30JUN1985 09:00:00)-upstream face - velocity (m/s)" dataDxfId="371"/>
    <tableColumn id="139" xr3:uid="{EC4FADA5-16D8-4AC2-82F5-B90561975654}" name="92 (30JUN1985 09:00:00)-Water Temperature (C)"/>
    <tableColumn id="140" xr3:uid="{CF1C87E2-A7B6-46F1-828D-0835EB92E416}" name="92 (30JUN1985 09:00:00)-upstream face - advection mass (g)"/>
    <tableColumn id="141" xr3:uid="{CD6A361D-F930-4CF1-93C6-89EE3A7CEF0E}" name="34"/>
    <tableColumn id="142" xr3:uid="{E8AC4173-8A29-4D33-8A09-D24956565E21}" name="93 (30JUN1985 12:00:00)-upstream face - velocity (m/s)" dataDxfId="370"/>
    <tableColumn id="143" xr3:uid="{3893D288-7BF3-430C-ADD5-18E960D667F7}" name="93 (30JUN1985 12:00:00)-Water Temperature (C)" dataDxfId="369"/>
    <tableColumn id="144" xr3:uid="{211667C4-599D-4456-B2FB-62A292305848}" name="93 (30JUN1985 12:00:00)-upstream face - advection mass (g)" dataDxfId="368"/>
    <tableColumn id="145" xr3:uid="{F3315CB4-24A0-4C38-BDC1-B35B279302DE}" name="35" dataDxfId="367"/>
    <tableColumn id="146" xr3:uid="{3A5E59A3-BDF8-4B37-860D-B56843C6EBD5}" name="94 (30JUN1985 15:00:00)-upstream face - velocity (m/s)" dataDxfId="366"/>
    <tableColumn id="147" xr3:uid="{0EF44C4F-75C8-4317-9ABB-8957AD493B82}" name="94 (30JUN1985 15:00:00)-Water Temperature (C)"/>
    <tableColumn id="148" xr3:uid="{FE338D43-F9CF-4381-AB23-A04908DADEEA}" name="94 (30JUN1985 15:00:00)-upstream face - advection mass (g)"/>
    <tableColumn id="149" xr3:uid="{DCF44890-8C38-4B95-BC5F-1A2BE2113676}" name="36"/>
    <tableColumn id="150" xr3:uid="{18782EDB-AB37-470F-BEF4-A0441E788A99}" name="95 (30JUN1985 18:00:00)-upstream face - velocity (m/s)" dataDxfId="365"/>
    <tableColumn id="151" xr3:uid="{D5FED075-8C72-4226-948B-E5CAD0011DB3}" name="95 (30JUN1985 18:00:00)-Water Temperature (C)" dataDxfId="364"/>
    <tableColumn id="152" xr3:uid="{1EEA9ADF-F687-4F86-A48A-1277E3A9A9EC}" name="95 (30JUN1985 18:00:00)-upstream face - advection mass (g)" dataDxfId="363"/>
    <tableColumn id="153" xr3:uid="{ADC3A371-D097-406B-A86A-674C2C241B10}" name="37" dataDxfId="362"/>
    <tableColumn id="154" xr3:uid="{6925D149-E84B-4AEE-8FAE-7E7EC031ECA3}" name="96 (30JUN1985 21:00:00)-upstream face - velocity (m/s)" dataDxfId="361"/>
    <tableColumn id="155" xr3:uid="{B576461E-7086-4B51-97ED-7A2052DA3850}" name="96 (30JUN1985 21:00:00)-Water Temperature (C)"/>
    <tableColumn id="156" xr3:uid="{1801B2B3-FACF-40B9-9367-36925C5E048F}" name="96 (30JUN1985 21:00:00)-upstream face - advection mass (g)"/>
    <tableColumn id="157" xr3:uid="{52D7B68A-0D78-463A-9384-14997220C930}" name="38"/>
    <tableColumn id="158" xr3:uid="{7A5C7BDF-AE47-47D1-BC14-4F04518C0202}" name="97 (01JUL1985 00:00:00)-upstream face - velocity (m/s)" dataDxfId="360"/>
    <tableColumn id="159" xr3:uid="{1C7E2665-548A-4337-B393-9F3C6A4FDCA9}" name="97 (01JUL1985 00:00:00)-Water Temperature (C)" dataDxfId="359"/>
    <tableColumn id="160" xr3:uid="{7F42F03C-C6C2-471D-883A-DEAF657E15EC}" name="97 (01JUL1985 00:00:00)-upstream face - advection mass (g)" dataDxfId="358"/>
    <tableColumn id="161" xr3:uid="{2A9D0637-8E15-4680-8EF1-8BCCBCB937D9}" name="39" dataDxfId="357"/>
    <tableColumn id="162" xr3:uid="{E0D9739C-D40A-49A4-9DEB-FD29A24639F5}" name="98 (01JUL1985 03:00:00)-upstream face - velocity (m/s)" dataDxfId="356"/>
    <tableColumn id="163" xr3:uid="{03A5AC2D-AAE1-4B96-B8D1-1E15C689DECF}" name="98 (01JUL1985 03:00:00)-Water Temperature (C)"/>
    <tableColumn id="164" xr3:uid="{874D4756-4F86-4505-BD2B-566F257C558D}" name="98 (01JUL1985 03:00:00)-upstream face - advection mass (g)"/>
    <tableColumn id="165" xr3:uid="{EDE6A2C1-8D14-431B-A113-9F19A0ADC736}" name="40"/>
    <tableColumn id="166" xr3:uid="{00E96509-9833-4FD3-8BB4-C2CED2D1DC5E}" name="99 (01JUL1985 06:00:00)-upstream face - velocity (m/s)" dataDxfId="355"/>
    <tableColumn id="167" xr3:uid="{19D3ECB4-19B7-4B62-9D07-50245C0CFF20}" name="99 (01JUL1985 06:00:00)-Water Temperature (C)" dataDxfId="354"/>
    <tableColumn id="168" xr3:uid="{D3A9245B-E6D9-44CF-B565-7246E153E970}" name="99 (01JUL1985 06:00:00)-upstream face - advection mass (g)" dataDxfId="353"/>
    <tableColumn id="169" xr3:uid="{370CBA1F-5821-4B90-A32C-73BEC757531E}" name="41" dataDxfId="352"/>
    <tableColumn id="170" xr3:uid="{6C239E72-FA0A-483F-929B-45964FDC6D82}" name="100 (01JUL1985 09:00:00)-upstream face - velocity (m/s)" dataDxfId="351"/>
    <tableColumn id="171" xr3:uid="{6CD2C66B-3D19-4B97-A41E-255F2178C1B6}" name="100 (01JUL1985 09:00:00)-Water Temperature (C)"/>
    <tableColumn id="172" xr3:uid="{9B48A3EB-1FE2-401A-97E1-9B25550826AF}" name="100 (01JUL1985 09:00:00)-upstream face - advection mass (g)"/>
    <tableColumn id="173" xr3:uid="{10400B5A-1061-4A8D-B070-81A268D65F09}" name="42"/>
    <tableColumn id="174" xr3:uid="{740A7C03-9AAB-4728-90E7-0EB926510A80}" name="101 (01JUL1985 12:00:00)-upstream face - velocity (m/s)" dataDxfId="350"/>
    <tableColumn id="175" xr3:uid="{FDAA5F1B-FA31-4841-9AA1-320BA51D375C}" name="101 (01JUL1985 12:00:00)-Water Temperature (C)" dataDxfId="349"/>
    <tableColumn id="176" xr3:uid="{29055507-F86D-4934-BAAF-E12F70780A80}" name="101 (01JUL1985 12:00:00)-upstream face - advection mass (g)" dataDxfId="348"/>
    <tableColumn id="177" xr3:uid="{D527E4DD-B33E-4098-BCAF-0CFF57B104EC}" name="43" dataDxfId="347"/>
    <tableColumn id="178" xr3:uid="{04BBA030-1143-468F-98A8-EFC66AE43D3A}" name="102 (01JUL1985 15:00:00)-upstream face - velocity (m/s)" dataDxfId="346"/>
    <tableColumn id="179" xr3:uid="{61838A21-42BF-46B9-8BF2-355608A19182}" name="102 (01JUL1985 15:00:00)-Water Temperature (C)"/>
    <tableColumn id="180" xr3:uid="{840F1B0D-BA17-4FE5-8A6C-D6887381ABB7}" name="102 (01JUL1985 15:00:00)-upstream face - advection mass (g)"/>
    <tableColumn id="181" xr3:uid="{34BB7B27-85A2-40CF-B60A-DC6ACFF71344}" name="44"/>
    <tableColumn id="182" xr3:uid="{52F6995C-EA77-4C09-B381-BF123C773D48}" name="103 (01JUL1985 18:00:00)-upstream face - velocity (m/s)" dataDxfId="345"/>
    <tableColumn id="183" xr3:uid="{16808307-1E1F-41FD-93CE-C4D2F5A51900}" name="103 (01JUL1985 18:00:00)-Water Temperature (C)" dataDxfId="344"/>
    <tableColumn id="184" xr3:uid="{4AF8B9DF-C8F3-4568-B22A-2697C5D14482}" name="103 (01JUL1985 18:00:00)-upstream face - advection mass (g)" dataDxfId="343"/>
    <tableColumn id="185" xr3:uid="{23E6E83A-1436-4EC7-BC5D-CBC941F99E7C}" name="45" dataDxfId="342"/>
    <tableColumn id="186" xr3:uid="{10F244B7-1FAC-4BB2-823A-C0046530BE4B}" name="104 (01JUL1985 21:00:00)-upstream face - velocity (m/s)" dataDxfId="341"/>
    <tableColumn id="187" xr3:uid="{D968B813-C7C7-4320-89AD-BBD39F15492F}" name="104 (01JUL1985 21:00:00)-Water Temperature (C)"/>
    <tableColumn id="188" xr3:uid="{8DE47BEA-7271-4A17-9730-A61298AB569C}" name="104 (01JUL1985 21:00:00)-upstream face - advection mass (g)"/>
    <tableColumn id="189" xr3:uid="{40D5C297-BDE0-421A-801E-097D851B10C2}" name="46"/>
    <tableColumn id="190" xr3:uid="{CA312DD0-A0A0-43BD-8450-F065AB09E949}" name="105 (02JUL1985 00:00:00)-upstream face - velocity (m/s)" dataDxfId="340"/>
    <tableColumn id="191" xr3:uid="{8E93425B-2B65-47D9-817B-9B05BA1EBE25}" name="105 (02JUL1985 00:00:00)-Water Temperature (C)" dataDxfId="339"/>
    <tableColumn id="192" xr3:uid="{F76AEEF7-D0DC-4679-9909-2AD08E671ACB}" name="105 (02JUL1985 00:00:00)-upstream face - advection mass (g)" dataDxfId="338"/>
    <tableColumn id="193" xr3:uid="{EB487CA0-0B2A-4BF4-9A03-6CDA2357F288}" name="47" dataDxfId="337"/>
    <tableColumn id="194" xr3:uid="{2F099213-7E56-4EBC-BAC4-20C726BF047F}" name="106 (02JUL1985 03:00:00)-upstream face - velocity (m/s)" dataDxfId="336"/>
    <tableColumn id="195" xr3:uid="{3438C74B-B03C-41EF-967B-B004CDC0FF54}" name="106 (02JUL1985 03:00:00)-Water Temperature (C)"/>
    <tableColumn id="196" xr3:uid="{69726E84-AE20-44CE-96B8-58BD16BDDB34}" name="106 (02JUL1985 03:00:00)-upstream face - advection mass (g)"/>
    <tableColumn id="197" xr3:uid="{196B4B14-2B28-4847-B637-EC08161B20BC}" name="48"/>
    <tableColumn id="198" xr3:uid="{C37C300E-45F5-4E84-866C-94A54D9DB6DB}" name="107 (02JUL1985 06:00:00)-upstream face - velocity (m/s)" dataDxfId="335"/>
    <tableColumn id="199" xr3:uid="{A4AC104B-4471-4D9E-ABE9-2F60F7D78311}" name="107 (02JUL1985 06:00:00)-Water Temperature (C)" dataDxfId="334"/>
    <tableColumn id="200" xr3:uid="{C090C9C3-E39A-4B16-AAE2-ABB140421622}" name="107 (02JUL1985 06:00:00)-upstream face - advection mass (g)" dataDxfId="333"/>
    <tableColumn id="201" xr3:uid="{046AEB92-8B64-478F-AF8A-2E4AF705A870}" name="49" dataDxfId="332"/>
    <tableColumn id="202" xr3:uid="{BB5C7FD2-492B-4104-81CA-ED890C59FFE6}" name="108 (02JUL1985 09:00:00)-upstream face - velocity (m/s)" dataDxfId="331"/>
    <tableColumn id="203" xr3:uid="{01066F3E-5E1A-43D5-A3C4-0594476D4B01}" name="108 (02JUL1985 09:00:00)-Water Temperature (C)"/>
    <tableColumn id="204" xr3:uid="{0E5AD446-C5D5-4E03-B969-C0BA068E3154}" name="108 (02JUL1985 09:00:00)-upstream face - advection mass (g)"/>
    <tableColumn id="205" xr3:uid="{3A8B3074-2516-4B9A-9561-3F945F6BC725}" name="50"/>
    <tableColumn id="206" xr3:uid="{801D02D8-8CC5-46CE-99B6-B25D19BC941F}" name="109 (02JUL1985 12:00:00)-upstream face - velocity (m/s)" dataDxfId="330"/>
    <tableColumn id="207" xr3:uid="{5BB244EF-6BBB-4F85-A3BE-3BCEB88AD9B0}" name="109 (02JUL1985 12:00:00)-Water Temperature (C)" dataDxfId="329"/>
    <tableColumn id="208" xr3:uid="{564F654F-AE82-4E31-8467-C7F2F8CAC872}" name="109 (02JUL1985 12:00:00)-upstream face - advection mass (g)" dataDxfId="328"/>
    <tableColumn id="209" xr3:uid="{C7F36B87-8C38-4F63-98CB-8F7C42FAA8D6}" name="51" dataDxfId="327"/>
    <tableColumn id="210" xr3:uid="{F5F181B5-6B96-4619-B921-9A229951014C}" name="110 (02JUL1985 15:00:00)-upstream face - velocity (m/s)" dataDxfId="326"/>
    <tableColumn id="211" xr3:uid="{059E198B-E902-4C50-BC0B-0856E1EFDB82}" name="110 (02JUL1985 15:00:00)-Water Temperature (C)"/>
    <tableColumn id="212" xr3:uid="{FBB74B57-2937-4610-B7FD-9011388843C5}" name="110 (02JUL1985 15:00:00)-upstream face - advection mass (g)"/>
    <tableColumn id="213" xr3:uid="{22A328E9-90B8-463B-A994-D807C46AE0D8}" name="52"/>
    <tableColumn id="214" xr3:uid="{69A99551-8601-4779-89E1-C80B0CBBBBB9}" name="111 (02JUL1985 18:00:00)-upstream face - velocity (m/s)" dataDxfId="325"/>
    <tableColumn id="215" xr3:uid="{131FF703-2A65-4925-9932-464337346708}" name="111 (02JUL1985 18:00:00)-Water Temperature (C)" dataDxfId="324"/>
    <tableColumn id="216" xr3:uid="{01D361E7-2663-4E71-8A5E-DDDEB65F83E0}" name="111 (02JUL1985 18:00:00)-upstream face - advection mass (g)" dataDxfId="323"/>
    <tableColumn id="217" xr3:uid="{5FB5842B-5F15-4F94-B8A1-B2D6EF71EE17}" name="53" dataDxfId="322"/>
    <tableColumn id="218" xr3:uid="{68C5CF56-0F6C-44F6-862B-CC82A4282FC4}" name="112 (02JUL1985 21:00:00)-upstream face - velocity (m/s)" dataDxfId="321"/>
    <tableColumn id="219" xr3:uid="{4E105FC1-D9FB-46A9-8BFB-1DE6AD1512CC}" name="112 (02JUL1985 21:00:00)-Water Temperature (C)"/>
    <tableColumn id="220" xr3:uid="{433E9D51-F922-4B14-B661-792DFBC1E1D1}" name="112 (02JUL1985 21:00:00)-upstream face - advection mass (g)"/>
    <tableColumn id="221" xr3:uid="{9585EE46-B8AD-45CB-9C21-2BB8A46AD30B}" name="54"/>
    <tableColumn id="222" xr3:uid="{0B44C170-2F17-4547-9143-A560E404B433}" name="113 (03JUL1985 00:00:00)-upstream face - velocity (m/s)" dataDxfId="320"/>
    <tableColumn id="223" xr3:uid="{336F40E6-2DEB-49C0-8089-22F39656F65D}" name="113 (03JUL1985 00:00:00)-Water Temperature (C)" dataDxfId="319"/>
    <tableColumn id="224" xr3:uid="{748EB0EC-A643-413A-BECE-52C02CDA258A}" name="113 (03JUL1985 00:00:00)-upstream face - advection mass (g)" dataDxfId="318"/>
    <tableColumn id="225" xr3:uid="{C6F0361D-9F5A-4718-92E9-ACF36CF8993C}" name="55" dataDxfId="317"/>
    <tableColumn id="226" xr3:uid="{272F3D1E-DFC3-4BF4-8ED7-113D9376569F}" name="114 (03JUL1985 03:00:00)-upstream face - velocity (m/s)" dataDxfId="316"/>
    <tableColumn id="227" xr3:uid="{839FE8D8-F24A-45F7-9B32-2D3B0219209A}" name="114 (03JUL1985 03:00:00)-Water Temperature (C)"/>
    <tableColumn id="228" xr3:uid="{FD56BBA1-7519-42F2-B087-FDAD2142E920}" name="114 (03JUL1985 03:00:00)-upstream face - advection mass (g)"/>
    <tableColumn id="229" xr3:uid="{6EBBEDB7-1D43-439F-B479-79F6F92CA575}" name="56"/>
    <tableColumn id="230" xr3:uid="{E0577318-9858-4E76-8F85-A500AF9D0D51}" name="115 (03JUL1985 06:00:00)-upstream face - velocity (m/s)" dataDxfId="315"/>
    <tableColumn id="231" xr3:uid="{687271CD-99FD-4890-80F7-7B2F625B3637}" name="115 (03JUL1985 06:00:00)-Water Temperature (C)" dataDxfId="314"/>
    <tableColumn id="232" xr3:uid="{DC00C39C-DCD4-4608-98EB-812D12C580B2}" name="115 (03JUL1985 06:00:00)-upstream face - advection mass (g)" dataDxfId="313"/>
    <tableColumn id="233" xr3:uid="{7E0EF5E5-FBB9-48B5-A3D4-87E926E982D9}" name="57" dataDxfId="312"/>
    <tableColumn id="234" xr3:uid="{6CD86E81-27DE-4F6D-B1EC-D6DB9FD137DA}" name="116 (03JUL1985 09:00:00)-upstream face - velocity (m/s)" dataDxfId="311"/>
    <tableColumn id="235" xr3:uid="{9298D98C-7520-405E-B94A-C1447D6C09FC}" name="116 (03JUL1985 09:00:00)-Water Temperature (C)"/>
    <tableColumn id="236" xr3:uid="{F9DC2572-1E4E-46E9-BFE6-0B5E2DE7E6B4}" name="116 (03JUL1985 09:00:00)-upstream face - advection mass (g)"/>
    <tableColumn id="237" xr3:uid="{D318A113-2EAA-4783-9DCC-152D1B53513C}" name="58"/>
    <tableColumn id="238" xr3:uid="{B170BDC8-7F4F-42D1-84EA-023ACC9AC744}" name="117 (03JUL1985 12:00:00)-upstream face - velocity (m/s)" dataDxfId="310"/>
    <tableColumn id="239" xr3:uid="{F1840C4F-D86C-40D1-884B-C0BF367C3D3F}" name="117 (03JUL1985 12:00:00)-Water Temperature (C)" dataDxfId="309"/>
    <tableColumn id="240" xr3:uid="{1F7E198A-0863-4B73-8C8B-DEACDAA7CEB1}" name="117 (03JUL1985 12:00:00)-upstream face - advection mass (g)" dataDxfId="308"/>
    <tableColumn id="241" xr3:uid="{19ED57AC-8FF2-4AD3-A6D2-F67805E2C9CA}" name="59" dataDxfId="307"/>
    <tableColumn id="242" xr3:uid="{7F50C426-23AF-447B-993C-C346720D75CB}" name="118 (03JUL1985 15:00:00)-upstream face - velocity (m/s)" dataDxfId="306"/>
    <tableColumn id="243" xr3:uid="{48B75828-341C-4869-A880-B914B3ABD340}" name="118 (03JUL1985 15:00:00)-Water Temperature (C)"/>
    <tableColumn id="244" xr3:uid="{15895E22-8A73-426C-B224-12DC8A18B59F}" name="118 (03JUL1985 15:00:00)-upstream face - advection mass (g)"/>
    <tableColumn id="245" xr3:uid="{843917FF-BD28-4601-8EB2-65E960458970}" name="60"/>
    <tableColumn id="246" xr3:uid="{0B116663-EC74-4231-9353-8FC91AF280F0}" name="119 (03JUL1985 18:00:00)-upstream face - velocity (m/s)" dataDxfId="305"/>
    <tableColumn id="247" xr3:uid="{7944C33C-6EF2-42DD-939A-1DF8F94F6FD6}" name="119 (03JUL1985 18:00:00)-Water Temperature (C)" dataDxfId="304"/>
    <tableColumn id="248" xr3:uid="{C6F1DE43-4049-4B02-B467-4D0F36F2BBE9}" name="119 (03JUL1985 18:00:00)-upstream face - advection mass (g)" dataDxfId="303"/>
    <tableColumn id="249" xr3:uid="{B1A9C3DE-6FA5-4572-9C29-935E19905BE5}" name="61" dataDxfId="302"/>
    <tableColumn id="250" xr3:uid="{01DFCFC3-9FBD-4D8E-BDF1-6CD1D8ADECC8}" name="120 (03JUL1985 21:00:00)-upstream face - velocity (m/s)" dataDxfId="301"/>
    <tableColumn id="251" xr3:uid="{C2C6534B-CBC0-4D7E-ABFE-710748DCD3FE}" name="120 (03JUL1985 21:00:00)-Water Temperature (C)"/>
    <tableColumn id="252" xr3:uid="{2FE87A3A-C4DE-40BE-885F-41AFDBC41223}" name="120 (03JUL1985 21:00:00)-upstream face - advection mass (g)"/>
    <tableColumn id="253" xr3:uid="{BF7B0438-3E95-494F-BB89-E0DC5881E252}" name="62"/>
    <tableColumn id="254" xr3:uid="{8A4D167A-71A0-4957-A81A-B28BC26EABA4}" name="121 (04JUL1985 00:00:00)-upstream face - velocity (m/s)" dataDxfId="300"/>
    <tableColumn id="255" xr3:uid="{D084957B-782D-44F0-89A8-627E9EE94739}" name="121 (04JUL1985 00:00:00)-Water Temperature (C)" dataDxfId="299"/>
    <tableColumn id="256" xr3:uid="{5363669C-17CC-487D-8B31-EBFD41D362EB}" name="121 (04JUL1985 00:00:00)-upstream face - advection mass (g)" dataDxfId="298"/>
    <tableColumn id="257" xr3:uid="{C8007738-3FBF-45CD-8BC5-48B5344438A1}" name="63" dataDxfId="297"/>
    <tableColumn id="258" xr3:uid="{0889F647-25BE-4383-AFEE-FE9F0ED12D46}" name="122 (04JUL1985 03:00:00)-upstream face - velocity (m/s)" dataDxfId="296"/>
    <tableColumn id="259" xr3:uid="{44299477-93C8-42F0-A534-CC55174DB4BF}" name="122 (04JUL1985 03:00:00)-Water Temperature (C)"/>
    <tableColumn id="260" xr3:uid="{E28A6285-9751-4FC9-B652-1EE4E04A4DEC}" name="122 (04JUL1985 03:00:00)-upstream face - advection mass (g)"/>
    <tableColumn id="261" xr3:uid="{CC241948-B35B-43BD-BB9F-0002D2ABE506}" name="64"/>
    <tableColumn id="262" xr3:uid="{DA6CCF4F-BFFF-4115-B6EE-8A9596A4AA96}" name="123 (04JUL1985 06:00:00)-upstream face - velocity (m/s)" dataDxfId="295"/>
    <tableColumn id="263" xr3:uid="{A4A09DFD-568C-4BE5-8827-525EA3E4F533}" name="123 (04JUL1985 06:00:00)-Water Temperature (C)" dataDxfId="294"/>
    <tableColumn id="264" xr3:uid="{863ECD1A-F4B2-470C-962F-0E510D9F50A0}" name="123 (04JUL1985 06:00:00)-upstream face - advection mass (g)" dataDxfId="293"/>
    <tableColumn id="265" xr3:uid="{124D71C1-EDF6-4957-A932-53AAEF4D55C2}" name="65" dataDxfId="292"/>
    <tableColumn id="266" xr3:uid="{71F5B081-A284-4534-9CBC-91367120B933}" name="124 (04JUL1985 09:00:00)-upstream face - velocity (m/s)" dataDxfId="291"/>
    <tableColumn id="267" xr3:uid="{E876F4DA-8596-462E-8B78-DCB0464054D7}" name="124 (04JUL1985 09:00:00)-Water Temperature (C)"/>
    <tableColumn id="268" xr3:uid="{D7B58EB3-9717-40F9-9720-B2CDC79D2563}" name="124 (04JUL1985 09:00:00)-upstream face - advection mass (g)"/>
    <tableColumn id="269" xr3:uid="{92EAFBB1-8D08-4F8B-AB1F-7BB35033E11B}" name="66"/>
    <tableColumn id="270" xr3:uid="{CBB68733-A972-489E-9A89-3CBBB6C6C8E3}" name="125 (04JUL1985 12:00:00)-upstream face - velocity (m/s)" dataDxfId="290"/>
    <tableColumn id="271" xr3:uid="{63405835-201A-4031-98B9-35083B3BCC27}" name="125 (04JUL1985 12:00:00)-Water Temperature (C)" dataDxfId="289"/>
    <tableColumn id="272" xr3:uid="{9F10C1BD-5083-4592-92A8-DD8DA34C59B3}" name="125 (04JUL1985 12:00:00)-upstream face - advection mass (g)" dataDxfId="288"/>
    <tableColumn id="273" xr3:uid="{2E9D3416-9D93-4B31-B3F3-817F3B3F305F}" name="67" dataDxfId="287"/>
    <tableColumn id="274" xr3:uid="{5507C831-813A-4F59-B422-86AB4C1E60D7}" name="126 (04JUL1985 15:00:00)-upstream face - velocity (m/s)" dataDxfId="286"/>
    <tableColumn id="275" xr3:uid="{0112DF3A-71C5-4CB0-9F9D-9EDA4015CC4C}" name="126 (04JUL1985 15:00:00)-Water Temperature (C)"/>
    <tableColumn id="276" xr3:uid="{0BB26F18-87EF-4714-A845-7B0284A69EDE}" name="126 (04JUL1985 15:00:00)-upstream face - advection mass (g)"/>
    <tableColumn id="277" xr3:uid="{9ACA2A8C-3BBE-41BC-B07F-E9858F745C3E}" name="68"/>
    <tableColumn id="278" xr3:uid="{D8739917-7BC3-4B23-A9C7-63271EC9D7CA}" name="127 (04JUL1985 18:00:00)-upstream face - velocity (m/s)" dataDxfId="285"/>
    <tableColumn id="279" xr3:uid="{DB70B9F1-7933-496B-B8F6-8CD5A0417577}" name="127 (04JUL1985 18:00:00)-Water Temperature (C)" dataDxfId="284"/>
    <tableColumn id="280" xr3:uid="{D50A3B31-3CAA-4084-A9BC-94334B510BB4}" name="127 (04JUL1985 18:00:00)-upstream face - advection mass (g)" dataDxfId="283"/>
    <tableColumn id="281" xr3:uid="{E8583CCE-9812-47E7-AA5A-267300E081EC}" name="69" dataDxfId="282"/>
    <tableColumn id="282" xr3:uid="{B2273A60-75C6-4719-8B5A-90B91297A548}" name="128 (04JUL1985 21:00:00)-upstream face - velocity (m/s)" dataDxfId="281"/>
    <tableColumn id="283" xr3:uid="{33007D14-F0DF-4FFE-8A82-49D38816A63F}" name="128 (04JUL1985 21:00:00)-Water Temperature (C)"/>
    <tableColumn id="284" xr3:uid="{30DB4E5E-53B5-41CC-815D-B5608D93ECC0}" name="128 (04JUL1985 21:00:00)-upstream face - advection mass (g)"/>
    <tableColumn id="285" xr3:uid="{1EAB4DD4-E294-4F8B-BDC2-2B21170F3A6D}" name="70"/>
    <tableColumn id="286" xr3:uid="{51D6057B-39BB-44C3-A682-0AE34639056B}" name="129 (05JUL1985 00:00:00)-upstream face - velocity (m/s)" dataDxfId="280"/>
    <tableColumn id="287" xr3:uid="{5522875A-6C19-496E-88DF-6C434861D755}" name="129 (05JUL1985 00:00:00)-Water Temperature (C)" dataDxfId="279"/>
    <tableColumn id="288" xr3:uid="{8138BC16-4DEB-45C6-8C97-0E9B296E4DA0}" name="129 (05JUL1985 00:00:00)-upstream face - advection mass (g)" dataDxfId="278"/>
    <tableColumn id="289" xr3:uid="{A7AD5C6B-A016-49E8-ADAA-4D135E04108F}" name="71" dataDxfId="277"/>
    <tableColumn id="290" xr3:uid="{F4FAABD0-08AC-4397-9502-EB01F98F2EAB}" name="130 (05JUL1985 03:00:00)-upstream face - velocity (m/s)" dataDxfId="276"/>
    <tableColumn id="291" xr3:uid="{8EEBFF38-B6E1-4656-BF6D-F6C680077E0A}" name="130 (05JUL1985 03:00:00)-Water Temperature (C)"/>
    <tableColumn id="292" xr3:uid="{3DC7E957-916B-4239-9FC7-504997170B02}" name="130 (05JUL1985 03:00:00)-upstream face - advection mass (g)"/>
    <tableColumn id="293" xr3:uid="{773967E1-4195-4775-ADC6-822F6AE40A96}" name="72"/>
    <tableColumn id="294" xr3:uid="{7B57610E-1069-45D5-8119-ABC721280712}" name="131 (05JUL1985 06:00:00)-upstream face - velocity (m/s)" dataDxfId="275"/>
    <tableColumn id="295" xr3:uid="{F6F57205-67AC-4A69-8E1A-853E374FE070}" name="131 (05JUL1985 06:00:00)-Water Temperature (C)" dataDxfId="274"/>
    <tableColumn id="296" xr3:uid="{E50C97A7-2F53-456A-9317-1D9EB4336869}" name="131 (05JUL1985 06:00:00)-upstream face - advection mass (g)" dataDxfId="273"/>
    <tableColumn id="297" xr3:uid="{68A9B3A6-5246-4542-80B1-3168B69A974B}" name="73" dataDxfId="272"/>
    <tableColumn id="298" xr3:uid="{F98A992E-8F7F-4F80-87AA-1482C0E5476C}" name="132 (05JUL1985 09:00:00)-upstream face - velocity (m/s)" dataDxfId="271"/>
    <tableColumn id="299" xr3:uid="{0C408399-F4B4-465B-A56F-6853996B08CC}" name="132 (05JUL1985 09:00:00)-Water Temperature (C)"/>
    <tableColumn id="300" xr3:uid="{7A91D11D-D96B-41CD-BA5B-C91A2524F8AA}" name="132 (05JUL1985 09:00:00)-upstream face - advection mass (g)"/>
    <tableColumn id="301" xr3:uid="{2843E09B-9188-42FC-80F6-D23A6FCEC585}" name="74"/>
    <tableColumn id="302" xr3:uid="{0C9DAA1D-C569-4291-ABA0-81560DE7700C}" name="133 (05JUL1985 12:00:00)-upstream face - velocity (m/s)" dataDxfId="270"/>
    <tableColumn id="303" xr3:uid="{6D17EB1C-A610-4E3D-9564-8CA719D9B7E8}" name="133 (05JUL1985 12:00:00)-Water Temperature (C)" dataDxfId="269"/>
    <tableColumn id="304" xr3:uid="{3004CC30-9A18-4267-8DB8-9FF693D4CFC4}" name="133 (05JUL1985 12:00:00)-upstream face - advection mass (g)" dataDxfId="268"/>
    <tableColumn id="305" xr3:uid="{A77C0161-2BE9-43A2-AFB5-97F731855E0C}" name="75" dataDxfId="267"/>
    <tableColumn id="306" xr3:uid="{14031F49-38E0-4A13-94B0-E89A7F944581}" name="134 (05JUL1985 15:00:00)-upstream face - velocity (m/s)" dataDxfId="266"/>
    <tableColumn id="307" xr3:uid="{A50902E9-00BF-4C24-9F46-8F8FB9303F3F}" name="134 (05JUL1985 15:00:00)-Water Temperature (C)"/>
    <tableColumn id="308" xr3:uid="{3586602F-1C69-4AA8-8322-A223C94CB155}" name="134 (05JUL1985 15:00:00)-upstream face - advection mass (g)"/>
    <tableColumn id="309" xr3:uid="{F0740857-7A57-458A-AF77-F19D5848FFAF}" name="76"/>
    <tableColumn id="310" xr3:uid="{8580FCAC-E94E-40FE-A2AF-3915728C9427}" name="135 (05JUL1985 18:00:00)-upstream face - velocity (m/s)" dataDxfId="265"/>
    <tableColumn id="311" xr3:uid="{CCC63485-1F79-463A-B694-8CA6C7D1446F}" name="135 (05JUL1985 18:00:00)-Water Temperature (C)" dataDxfId="264"/>
    <tableColumn id="312" xr3:uid="{4414EE34-7C60-433C-AD70-13571C8FA342}" name="135 (05JUL1985 18:00:00)-upstream face - advection mass (g)" dataDxfId="263"/>
    <tableColumn id="313" xr3:uid="{8362DB47-4BC2-4AD1-B1BA-3EA83A14C833}" name="77" dataDxfId="262"/>
    <tableColumn id="314" xr3:uid="{721BD9B1-0863-4FFE-B97A-E2FD9BC2EB7D}" name="136 (05JUL1985 21:00:00)-upstream face - velocity (m/s)" dataDxfId="261"/>
    <tableColumn id="315" xr3:uid="{2C8830D3-3BBE-4DCA-A20E-A3742C5AAEB5}" name="136 (05JUL1985 21:00:00)-Water Temperature (C)"/>
    <tableColumn id="316" xr3:uid="{8305895D-3BDE-4355-B6DB-5971F1996A02}" name="136 (05JUL1985 21:00:00)-upstream face - advection mass (g)"/>
    <tableColumn id="317" xr3:uid="{E8451564-37ED-4458-8DE5-ECD23E3688EC}" name="78"/>
    <tableColumn id="318" xr3:uid="{EF5C3048-008A-44D5-ABE3-B7D0452750BA}" name="137 (06JUL1985 00:00:00)-upstream face - velocity (m/s)" dataDxfId="260"/>
    <tableColumn id="319" xr3:uid="{C6FB2D15-D017-41BF-AD27-EDFD6C60BF45}" name="137 (06JUL1985 00:00:00)-Water Temperature (C)" dataDxfId="259"/>
    <tableColumn id="320" xr3:uid="{780A2C85-238B-4EA2-8F67-E4E3054B1271}" name="137 (06JUL1985 00:00:00)-upstream face - advection mass (g)" dataDxfId="258"/>
    <tableColumn id="321" xr3:uid="{2E3AC2AF-B88A-4AAD-8C2B-CE92E465F804}" name="79" dataDxfId="257"/>
    <tableColumn id="322" xr3:uid="{DBD79858-748F-458E-9C2F-48CCA53B3DF7}" name="138 (06JUL1985 03:00:00)-upstream face - velocity (m/s)" dataDxfId="256"/>
    <tableColumn id="323" xr3:uid="{06EA9B12-0A37-45C4-B2CF-78A162E146BB}" name="138 (06JUL1985 03:00:00)-Water Temperature (C)"/>
    <tableColumn id="324" xr3:uid="{17BE666C-D06B-4C3F-B4E2-FDA025E5B22D}" name="138 (06JUL1985 03:00:00)-upstream face - advection mass (g)"/>
    <tableColumn id="325" xr3:uid="{8A548057-775D-4EFB-8854-050DDC63445B}" name="80"/>
    <tableColumn id="326" xr3:uid="{15F46DEF-C626-421E-84AC-D7577204395E}" name="139 (06JUL1985 06:00:00)-upstream face - velocity (m/s)" dataDxfId="255"/>
    <tableColumn id="327" xr3:uid="{07DFCD33-4DB7-42C1-AF40-E542BD0B7739}" name="139 (06JUL1985 06:00:00)-Water Temperature (C)" dataDxfId="254"/>
    <tableColumn id="328" xr3:uid="{8D1B71D7-FCC0-4465-9D76-5A8F7AA0EFC4}" name="139 (06JUL1985 06:00:00)-upstream face - advection mass (g)" dataDxfId="253"/>
    <tableColumn id="329" xr3:uid="{4660F662-892D-41FC-94A6-16AB1BCB0493}" name="81" dataDxfId="252"/>
    <tableColumn id="330" xr3:uid="{3714B6F2-1B23-4CAB-BD55-04785C525C6A}" name="140 (06JUL1985 09:00:00)-upstream face - velocity (m/s)" dataDxfId="251"/>
    <tableColumn id="331" xr3:uid="{EA98D52F-FA81-4582-A78D-9AB664352A98}" name="140 (06JUL1985 09:00:00)-Water Temperature (C)"/>
    <tableColumn id="332" xr3:uid="{3BD4E628-0A9E-4573-9F59-0222CC281172}" name="140 (06JUL1985 09:00:00)-upstream face - advection mass (g)"/>
    <tableColumn id="333" xr3:uid="{94E89184-E40B-40CA-B11E-4F7566AF1F93}" name="82"/>
    <tableColumn id="334" xr3:uid="{7122A483-0E8B-4404-AA78-63E8B0A68F1E}" name="141 (06JUL1985 12:00:00)-upstream face - velocity (m/s)" dataDxfId="250"/>
    <tableColumn id="335" xr3:uid="{AC7AC609-C454-439C-8EB6-2F98E1FAC78C}" name="141 (06JUL1985 12:00:00)-Water Temperature (C)" dataDxfId="249"/>
    <tableColumn id="336" xr3:uid="{A66DCE0C-4C74-4E10-A1AD-50FC3AD8AD28}" name="141 (06JUL1985 12:00:00)-upstream face - advection mass (g)" dataDxfId="248"/>
    <tableColumn id="337" xr3:uid="{5F9504D4-DD9F-435B-89CB-8B2616EC1BDC}" name="83" dataDxfId="247"/>
    <tableColumn id="338" xr3:uid="{5F0F7659-D415-4E97-804C-C8B6ABB442EB}" name="142 (06JUL1985 15:00:00)-upstream face - velocity (m/s)" dataDxfId="246"/>
    <tableColumn id="339" xr3:uid="{99DE5D76-586F-4BA7-9F93-D1D1B73E548F}" name="142 (06JUL1985 15:00:00)-Water Temperature (C)"/>
    <tableColumn id="340" xr3:uid="{97CEF717-3F40-4315-95FA-060E3358153D}" name="142 (06JUL1985 15:00:00)-upstream face - advection mass (g)"/>
    <tableColumn id="341" xr3:uid="{B1D4D53F-9682-408D-BD04-A9144C39A4D3}" name="84"/>
    <tableColumn id="342" xr3:uid="{80803EBE-F53B-4E6B-A4C8-AC299B99C6FE}" name="143 (06JUL1985 18:00:00)-upstream face - velocity (m/s)" dataDxfId="245"/>
    <tableColumn id="343" xr3:uid="{5BD2FF3E-C8A9-4074-8756-1B2B2568FD40}" name="143 (06JUL1985 18:00:00)-Water Temperature (C)" dataDxfId="244"/>
    <tableColumn id="344" xr3:uid="{2E9A249B-C73A-4299-81E1-12A674967FB3}" name="143 (06JUL1985 18:00:00)-upstream face - advection mass (g)" dataDxfId="243"/>
    <tableColumn id="345" xr3:uid="{E07B0AA1-5A22-4112-B56F-05A618608465}" name="85" dataDxfId="242"/>
    <tableColumn id="346" xr3:uid="{A60634F3-B5BD-4B28-BE5A-6150C2F4EF4F}" name="144 (06JUL1985 21:00:00)-upstream face - velocity (m/s)" dataDxfId="241"/>
    <tableColumn id="347" xr3:uid="{DE43F63E-E390-4AA3-AD9A-7B1784F94F60}" name="144 (06JUL1985 21:00:00)-Water Temperature (C)"/>
    <tableColumn id="348" xr3:uid="{23644221-9F41-4C11-A3A1-DF563CC3A82B}" name="144 (06JUL1985 21:00:00)-upstream face - advection mass (g)"/>
    <tableColumn id="349" xr3:uid="{315C2201-78B3-4DA2-9B7C-9094D122B451}" name="86"/>
    <tableColumn id="350" xr3:uid="{38B34CCF-ABF2-4013-9084-AFCE0E9F0479}" name="145 (07JUL1985 00:00:00)-upstream face - velocity (m/s)" dataDxfId="240"/>
    <tableColumn id="351" xr3:uid="{6F136341-F1B1-447A-83C8-77BE3130ACA8}" name="145 (07JUL1985 00:00:00)-Water Temperature (C)" dataDxfId="239"/>
    <tableColumn id="352" xr3:uid="{1A088643-D421-4962-87EC-A5489421CF72}" name="145 (07JUL1985 00:00:00)-upstream face - advection mass (g)" dataDxfId="238"/>
    <tableColumn id="353" xr3:uid="{5142E7CE-E017-4717-B990-F1B16A403A1A}" name="87" dataDxfId="237"/>
    <tableColumn id="354" xr3:uid="{DC0A0BC5-4C06-4099-B746-A043FE96A975}" name="146 (07JUL1985 03:00:00)-upstream face - velocity (m/s)" dataDxfId="236"/>
    <tableColumn id="355" xr3:uid="{82432225-5F1C-42B4-BFA5-177166A226F1}" name="146 (07JUL1985 03:00:00)-Water Temperature (C)"/>
    <tableColumn id="356" xr3:uid="{D5A68394-78D6-4960-AC72-22DCB4B0B118}" name="146 (07JUL1985 03:00:00)-upstream face - advection mass (g)"/>
    <tableColumn id="357" xr3:uid="{1A6CE09A-7BE7-429F-AC31-2F4545DC34E2}" name="88"/>
    <tableColumn id="358" xr3:uid="{0E0CF133-EF26-47A7-8F92-EC61026B8623}" name="147 (07JUL1985 06:00:00)-upstream face - velocity (m/s)" dataDxfId="235"/>
    <tableColumn id="359" xr3:uid="{02B3AF01-49D1-4867-9172-83AC7DCB5CD5}" name="147 (07JUL1985 06:00:00)-Water Temperature (C)" dataDxfId="234"/>
    <tableColumn id="360" xr3:uid="{4B56B754-2D59-4151-8D25-4E8F8C19B55D}" name="147 (07JUL1985 06:00:00)-upstream face - advection mass (g)" dataDxfId="233"/>
    <tableColumn id="361" xr3:uid="{056D7D9B-4275-438E-A457-8BB2A132420D}" name="89" dataDxfId="232"/>
    <tableColumn id="362" xr3:uid="{DC34D404-7A59-4F2A-A338-9AC65FBA7407}" name="148 (07JUL1985 09:00:00)-upstream face - velocity (m/s)" dataDxfId="231"/>
    <tableColumn id="363" xr3:uid="{1D201159-95CF-49A5-B595-5A82CD1783B0}" name="148 (07JUL1985 09:00:00)-Water Temperature (C)"/>
    <tableColumn id="364" xr3:uid="{A1F11318-82E8-4E60-B53E-F625C06B2E3E}" name="148 (07JUL1985 09:00:00)-upstream face - advection mass (g)"/>
    <tableColumn id="365" xr3:uid="{E3B7F30D-C59C-467B-8ECE-5157B1BE9AAB}" name="90"/>
    <tableColumn id="366" xr3:uid="{6C527478-45A3-437A-B094-32C8B584D9EF}" name="149 (07JUL1985 12:00:00)-upstream face - velocity (m/s)" dataDxfId="230"/>
    <tableColumn id="367" xr3:uid="{98CFA20B-67EA-4F58-A4B9-E00FFFE10BAC}" name="149 (07JUL1985 12:00:00)-Water Temperature (C)" dataDxfId="229"/>
    <tableColumn id="368" xr3:uid="{C5724766-9973-4E97-BBFE-EEFFD64DDDBB}" name="149 (07JUL1985 12:00:00)-upstream face - advection mass (g)" dataDxfId="228"/>
    <tableColumn id="369" xr3:uid="{38AD6DB0-1984-47F9-95AA-21DE59F64933}" name="91" dataDxfId="227"/>
    <tableColumn id="370" xr3:uid="{39D36E1D-AECB-46D4-B175-E459941AA07F}" name="150 (07JUL1985 15:00:00)-upstream face - velocity (m/s)" dataDxfId="226"/>
    <tableColumn id="371" xr3:uid="{99ECC415-20DD-46F5-98B7-E62B586918B5}" name="150 (07JUL1985 15:00:00)-Water Temperature (C)"/>
    <tableColumn id="372" xr3:uid="{84C9AFA1-FAFB-4961-9EDE-B820DDCA457A}" name="150 (07JUL1985 15:00:00)-upstream face - advection mass (g)"/>
    <tableColumn id="373" xr3:uid="{10F3BE76-6B90-430A-80DB-D80BEC82BE91}" name="92" dataDxfId="225"/>
    <tableColumn id="374" xr3:uid="{ACC7ECCE-081E-44FA-8B91-58712696959B}" name="151 (07JUL1985 18:00:00)-upstream face - velocity (m/s)" dataDxfId="224"/>
    <tableColumn id="375" xr3:uid="{0833BADC-DD4B-4296-B338-CED8E154F41F}" name="151 (07JUL1985 18:00:00)-Water Temperature (C)" dataDxfId="223"/>
    <tableColumn id="376" xr3:uid="{2D602F58-F3FB-4595-A9BB-5FF59FCE3EE3}" name="151 (07JUL1985 18:00:00)-upstream face - advection mass (g)" dataDxfId="222"/>
    <tableColumn id="377" xr3:uid="{61D062B7-25BF-4E83-B0D0-410ADD62AEC5}" name="93" dataDxfId="221"/>
    <tableColumn id="378" xr3:uid="{02814C45-4147-42E3-8549-CA4D4BAA84F5}" name="152 (07JUL1985 21:00:00)-upstream face - velocity (m/s)" dataDxfId="220"/>
    <tableColumn id="379" xr3:uid="{198A79CA-C875-49CC-B177-086CC79115F4}" name="152 (07JUL1985 21:00:00)-Water Temperature (C)"/>
    <tableColumn id="380" xr3:uid="{E2574810-C82B-49C4-92E2-C1A5BB4E24AC}" name="152 (07JUL1985 21:00:00)-upstream face - advection mass (g)" dataDxfId="219"/>
    <tableColumn id="381" xr3:uid="{D5FEF1A9-4E1C-42E9-95FC-AE6AF4668B16}" name="94" dataDxfId="218"/>
    <tableColumn id="382" xr3:uid="{B06F7ACF-E3D5-4CE3-B828-602207AD9C60}" name="153 (08JUL1985 00:00:00)-upstream face - velocity (m/s)" dataDxfId="217"/>
    <tableColumn id="383" xr3:uid="{9935DA1B-FA51-4822-B37E-D058A8FE2B0F}" name="153 (08JUL1985 00:00:00)-Water Temperature (C)" dataDxfId="216"/>
    <tableColumn id="384" xr3:uid="{0070E279-8D8B-46A5-B00B-8CFBAEAF4F6F}" name="153 (08JUL1985 00:00:00)-upstream face - advection mass (g)" dataDxfId="215"/>
    <tableColumn id="385" xr3:uid="{4D5EE2AF-62C2-40AE-85AF-0B325CCB0F28}" name="95" dataDxfId="214"/>
    <tableColumn id="386" xr3:uid="{E70306CD-DFFB-4C61-9AA6-07559D2578C6}" name="154 (08JUL1985 03:00:00)-upstream face - velocity (m/s)" dataDxfId="213"/>
    <tableColumn id="387" xr3:uid="{95016F4B-0EAF-44F6-BE8D-83E751288FCE}" name="154 (08JUL1985 03:00:00)-Water Temperature (C)"/>
    <tableColumn id="388" xr3:uid="{257774DE-BAF4-450B-909A-5ADAC9F9D795}" name="154 (08JUL1985 03:00:00)-upstream face - advection mass (g)" dataDxfId="212"/>
    <tableColumn id="389" xr3:uid="{72ECAB41-CEC8-41F8-B6F2-66C8EE9D6353}" name="96" dataDxfId="211"/>
    <tableColumn id="390" xr3:uid="{F9BAE3C0-C298-4376-A0E0-605459BAFF8F}" name="155 (08JUL1985 06:00:00)-upstream face - velocity (m/s)" dataDxfId="210"/>
    <tableColumn id="391" xr3:uid="{0C5D298B-1FA5-48EC-AC75-8F50EE2CA8D6}" name="155 (08JUL1985 06:00:00)-Water Temperature (C)" dataDxfId="209"/>
    <tableColumn id="392" xr3:uid="{2992BCD4-93EF-45F9-AC94-7C529541F41A}" name="155 (08JUL1985 06:00:00)-upstream face - advection mass (g)" dataDxfId="208"/>
    <tableColumn id="393" xr3:uid="{68AB2FEF-14D0-4C2E-9096-B9D989951B8B}" name="97" dataDxfId="207"/>
    <tableColumn id="394" xr3:uid="{AF0543BF-E2FB-4FD0-96E4-823B13B24D72}" name="156 (08JUL1985 09:00:00)-upstream face - velocity (m/s)" dataDxfId="206"/>
    <tableColumn id="395" xr3:uid="{DFD065C0-CC33-484E-926D-E5B11DA6AD4B}" name="156 (08JUL1985 09:00:00)-Water Temperature (C)"/>
    <tableColumn id="396" xr3:uid="{7DD44AF7-A51D-4FC6-AA02-CC8C0442A798}" name="156 (08JUL1985 09:00:00)-upstream face - advection mass (g)" dataDxfId="205"/>
    <tableColumn id="397" xr3:uid="{3B1B96F7-DD8D-46FA-B3C2-782576031E3D}" name="98" dataDxfId="204"/>
    <tableColumn id="398" xr3:uid="{A4942AF1-B5EE-4157-BD81-F4128266D52F}" name="157 (08JUL1985 12:00:00)-upstream face - velocity (m/s)" dataDxfId="203"/>
    <tableColumn id="399" xr3:uid="{C45C97C6-EDC2-43CC-A12C-A0FF048B3CD2}" name="157 (08JUL1985 12:00:00)-Water Temperature (C)" dataDxfId="202"/>
    <tableColumn id="400" xr3:uid="{6B11E2A7-277D-4FFF-980E-1ABF33198784}" name="157 (08JUL1985 12:00:00)-upstream face - advection mass (g)" dataDxfId="201"/>
    <tableColumn id="401" xr3:uid="{0318E2BC-764C-46F8-99A5-8E7412C49008}" name="99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8151C5-42D5-4EF7-86EB-49655607C55C}" name="Calcs" displayName="Calcs" ref="A1:CX566" totalsRowCount="1">
  <autoFilter ref="A1:CX565" xr:uid="{29CCD7E7-AC23-457F-B085-C2D49C94D757}"/>
  <tableColumns count="102">
    <tableColumn id="1" xr3:uid="{7CCCCFB7-244C-4A77-8702-44973F29DDEA}" name="RS"/>
    <tableColumn id="2" xr3:uid="{5BA27EFF-1FEE-47BB-8BDD-EEF0BB69EB01}" name="WQ Cell Length (m)"/>
    <tableColumn id="3" xr3:uid="{F65B15A4-72F2-4353-8292-73FF59062C74}" name="0.125" totalsRowFunction="custom" dataDxfId="199" totalsRowDxfId="198">
      <calculatedColumnFormula>3/24*OO[[#This Row],[59 (26JUN1985 06:00:00)-Water Temperature (C)]]*OO[[#This Row],[1]]/SUM(OO[1])</calculatedColumnFormula>
      <totalsRowFormula>SUM(Calcs[0.125])</totalsRowFormula>
    </tableColumn>
    <tableColumn id="4" xr3:uid="{7FC53B49-7EBF-40FA-A110-95190C35747F}" name="0.25" totalsRowFunction="custom" dataDxfId="197" totalsRowDxfId="196">
      <calculatedColumnFormula>3/24*OO[[#This Row],[60 (26JUN1985 09:00:00)-Water Temperature (C)]]*OO[[#This Row],[2]]/SUM(OO[2])</calculatedColumnFormula>
      <totalsRowFormula>SUM(Calcs[0.25])</totalsRowFormula>
    </tableColumn>
    <tableColumn id="5" xr3:uid="{94118222-E1F0-43D0-ABB9-C758A60D0EF4}" name="0.375" totalsRowFunction="custom" dataDxfId="195" totalsRowDxfId="194">
      <calculatedColumnFormula>3/24*OO[[#This Row],[61 (26JUN1985 12:00:00)-Water Temperature (C)]]*OO[[#This Row],[3]]/SUM(OO[3])</calculatedColumnFormula>
      <totalsRowFormula>SUM(Calcs[0.375])</totalsRowFormula>
    </tableColumn>
    <tableColumn id="6" xr3:uid="{5DDCF86C-1605-42C1-97CB-582E8A36F7CF}" name="0.5" totalsRowFunction="custom" dataDxfId="193" totalsRowDxfId="192">
      <calculatedColumnFormula>3/24*OO[[#This Row],[62 (26JUN1985 15:00:00)-Water Temperature (C)]]*OO[[#This Row],[4]]/SUM(OO[4])</calculatedColumnFormula>
      <totalsRowFormula>SUM(Calcs[0.5])</totalsRowFormula>
    </tableColumn>
    <tableColumn id="7" xr3:uid="{6B1733A9-7171-4C40-8DF4-EE6808B74D87}" name="0.625" totalsRowFunction="custom" dataDxfId="191" totalsRowDxfId="190">
      <calculatedColumnFormula>3/24*OO[[#This Row],[63 (26JUN1985 18:00:00)-Water Temperature (C)]]*OO[[#This Row],[5]]/SUM(OO[5])</calculatedColumnFormula>
      <totalsRowFormula>SUM(Calcs[0.625])</totalsRowFormula>
    </tableColumn>
    <tableColumn id="8" xr3:uid="{1F1D7269-78AA-4358-9E0F-C890D8CEF748}" name="0.75" totalsRowFunction="custom" dataDxfId="189" totalsRowDxfId="188">
      <calculatedColumnFormula>3/24*OO[[#This Row],[64 (26JUN1985 21:00:00)-Water Temperature (C)]]*OO[[#This Row],[6]]/SUM(OO[6])</calculatedColumnFormula>
      <totalsRowFormula>SUM(Calcs[0.75])</totalsRowFormula>
    </tableColumn>
    <tableColumn id="9" xr3:uid="{B5C11E60-3972-48A3-BB8B-CEF4AB723E1F}" name="0.875" totalsRowFunction="custom" dataDxfId="187" totalsRowDxfId="186">
      <calculatedColumnFormula>3/24*OO[[#This Row],[65 (27JUN1985 00:00:00)-Water Temperature (C)]]*OO[[#This Row],[7]]/SUM(OO[7])</calculatedColumnFormula>
      <totalsRowFormula>SUM(Calcs[0.875])</totalsRowFormula>
    </tableColumn>
    <tableColumn id="10" xr3:uid="{A5AB15A0-DCDC-4A66-9480-EF8D3E1F4CB8}" name="1" totalsRowFunction="custom" dataDxfId="185" totalsRowDxfId="184">
      <calculatedColumnFormula>3/24*OO[[#This Row],[66 (27JUN1985 03:00:00)-Water Temperature (C)]]*OO[[#This Row],[8]]/SUM(OO[8])</calculatedColumnFormula>
      <totalsRowFormula>SUM(Calcs[1])</totalsRowFormula>
    </tableColumn>
    <tableColumn id="11" xr3:uid="{043FDF8F-0FBE-44E6-9CF6-F6481AC3DF0B}" name="1.125" totalsRowFunction="custom" dataDxfId="183" totalsRowDxfId="182">
      <calculatedColumnFormula>3/24*OO[[#This Row],[67 (27JUN1985 06:00:00)-Water Temperature (C)]]*OO[[#This Row],[9]]/SUM(OO[9])</calculatedColumnFormula>
      <totalsRowFormula>SUM(Calcs[1.125])</totalsRowFormula>
    </tableColumn>
    <tableColumn id="12" xr3:uid="{D9572F37-AE14-4152-8E23-AFBFBE9519C7}" name="1.25" totalsRowFunction="custom" dataDxfId="181" totalsRowDxfId="180">
      <calculatedColumnFormula>3/24*OO[[#This Row],[68 (27JUN1985 09:00:00)-Water Temperature (C)]]*OO[[#This Row],[10]]/SUM(OO[10])</calculatedColumnFormula>
      <totalsRowFormula>SUM(Calcs[1.25])</totalsRowFormula>
    </tableColumn>
    <tableColumn id="13" xr3:uid="{D396159D-AFA2-4933-8160-D2573B82993D}" name="1.375" totalsRowFunction="custom" dataDxfId="179" totalsRowDxfId="178">
      <calculatedColumnFormula>3/24*OO[[#This Row],[69 (27JUN1985 12:00:00)-Water Temperature (C)]]*OO[[#This Row],[11]]/SUM(OO[11])</calculatedColumnFormula>
      <totalsRowFormula>SUM(Calcs[1.375])</totalsRowFormula>
    </tableColumn>
    <tableColumn id="14" xr3:uid="{18CC0211-7950-496A-8C3E-C91E4D1A7C90}" name="1.5" totalsRowFunction="custom" dataDxfId="177" totalsRowDxfId="176">
      <calculatedColumnFormula>3/24*OO[[#This Row],[70 (27JUN1985 15:00:00)-Water Temperature (C)]]*OO[[#This Row],[12]]/SUM(OO[12])</calculatedColumnFormula>
      <totalsRowFormula>SUM(Calcs[1.5])</totalsRowFormula>
    </tableColumn>
    <tableColumn id="15" xr3:uid="{DF0E49D3-000B-469F-AA44-0105FFD84F1D}" name="1.625" totalsRowFunction="custom" dataDxfId="175" totalsRowDxfId="174">
      <calculatedColumnFormula>3/24*OO[[#This Row],[71 (27JUN1985 18:00:00)-Water Temperature (C)]]*OO[[#This Row],[13]]/SUM(OO[13])</calculatedColumnFormula>
      <totalsRowFormula>SUM(Calcs[1.625])</totalsRowFormula>
    </tableColumn>
    <tableColumn id="16" xr3:uid="{2E0BDB7C-0C0E-4195-8199-AE37CF7E2B25}" name="1.75" totalsRowFunction="custom" dataDxfId="173" totalsRowDxfId="172">
      <calculatedColumnFormula>3/24*OO[[#This Row],[72 (27JUN1985 21:00:00)-Water Temperature (C)]]*OO[[#This Row],[14]]/SUM(OO[14])</calculatedColumnFormula>
      <totalsRowFormula>SUM(Calcs[1.75])</totalsRowFormula>
    </tableColumn>
    <tableColumn id="17" xr3:uid="{AE720882-33EE-4630-8EDB-9782D72A334B}" name="1.875" totalsRowFunction="custom" dataDxfId="171" totalsRowDxfId="170">
      <calculatedColumnFormula>3/24*OO[[#This Row],[73 (28JUN1985 00:00:00)-Water Temperature (C)]]*OO[[#This Row],[15]]/SUM(OO[15])</calculatedColumnFormula>
      <totalsRowFormula>SUM(Calcs[1.875])</totalsRowFormula>
    </tableColumn>
    <tableColumn id="18" xr3:uid="{CB708CC6-9BCA-48BB-9595-EA008B473B75}" name="2" totalsRowFunction="custom" dataDxfId="169" totalsRowDxfId="168">
      <calculatedColumnFormula>3/24*OO[[#This Row],[74 (28JUN1985 03:00:00)-Water Temperature (C)]]*OO[[#This Row],[16]]/SUM(OO[16])</calculatedColumnFormula>
      <totalsRowFormula>SUM(Calcs[2])</totalsRowFormula>
    </tableColumn>
    <tableColumn id="19" xr3:uid="{3516CC1E-523C-4E79-A8EA-43F461534B46}" name="2.125" totalsRowFunction="custom" dataDxfId="167" totalsRowDxfId="166">
      <calculatedColumnFormula>3/24*OO[[#This Row],[75 (28JUN1985 06:00:00)-Water Temperature (C)]]*OO[[#This Row],[17]]/SUM(OO[17])</calculatedColumnFormula>
      <totalsRowFormula>SUM(Calcs[2.125])</totalsRowFormula>
    </tableColumn>
    <tableColumn id="20" xr3:uid="{D9CED2EC-7A65-4472-8436-64A316FC4A2C}" name="2.25" totalsRowFunction="custom" dataDxfId="165" totalsRowDxfId="164">
      <calculatedColumnFormula>3/24*OO[[#This Row],[76 (28JUN1985 09:00:00)-Water Temperature (C)]]*OO[[#This Row],[18]]/SUM(OO[18])</calculatedColumnFormula>
      <totalsRowFormula>SUM(Calcs[2.25])</totalsRowFormula>
    </tableColumn>
    <tableColumn id="21" xr3:uid="{C9CCECC8-32BC-41DC-B691-8FD82B6E5CDE}" name="2.375" totalsRowFunction="custom" dataDxfId="163" totalsRowDxfId="162">
      <calculatedColumnFormula>3/24*OO[[#This Row],[77 (28JUN1985 12:00:00)-Water Temperature (C)]]*OO[[#This Row],[19]]/SUM(OO[19])</calculatedColumnFormula>
      <totalsRowFormula>SUM(Calcs[2.375])</totalsRowFormula>
    </tableColumn>
    <tableColumn id="22" xr3:uid="{840850A4-4F1C-4FB5-ABF3-40F6406D19D8}" name="2.5" totalsRowFunction="custom" dataDxfId="161" totalsRowDxfId="160">
      <calculatedColumnFormula>3/24000000*OO[[#This Row],[78 (28JUN1985 15:00:00)-Water Temperature (C)]]*OO[[#This Row],[20]]</calculatedColumnFormula>
      <totalsRowFormula>SUM(Calcs[2.5])</totalsRowFormula>
    </tableColumn>
    <tableColumn id="23" xr3:uid="{9035CB57-4027-45B9-9051-66672351FB95}" name="2.625" totalsRowFunction="custom" dataDxfId="159" totalsRowDxfId="158">
      <calculatedColumnFormula>3/24000000*OO[[#This Row],[79 (28JUN1985 18:00:00)-Water Temperature (C)]]*OO[[#This Row],[21]]</calculatedColumnFormula>
      <totalsRowFormula>SUM(Calcs[2.625])</totalsRowFormula>
    </tableColumn>
    <tableColumn id="24" xr3:uid="{7253D026-9984-4C79-9685-C02C5410ABEA}" name="2.75" totalsRowFunction="custom" dataDxfId="157" totalsRowDxfId="156">
      <calculatedColumnFormula>3/24000000*OO[[#This Row],[80 (28JUN1985 21:00:00)-Water Temperature (C)]]*OO[[#This Row],[22]]</calculatedColumnFormula>
      <totalsRowFormula>SUM(Calcs[2.75])</totalsRowFormula>
    </tableColumn>
    <tableColumn id="25" xr3:uid="{84347AF4-0836-4B0A-A167-35493FD86BA7}" name="2.875" totalsRowFunction="custom" dataDxfId="155" totalsRowDxfId="154">
      <calculatedColumnFormula>3/24000000*OO[[#This Row],[81 (29JUN1985 00:00:00)-Water Temperature (C)]]*OO[[#This Row],[23]]</calculatedColumnFormula>
      <totalsRowFormula>SUM(Calcs[2.875])</totalsRowFormula>
    </tableColumn>
    <tableColumn id="26" xr3:uid="{8CC4454C-A91D-4237-BA37-72FBD6E33AE4}" name="3" totalsRowFunction="custom" dataDxfId="153" totalsRowDxfId="152">
      <calculatedColumnFormula>3/24000000*OO[[#This Row],[82 (29JUN1985 03:00:00)-Water Temperature (C)]]*OO[[#This Row],[24]]</calculatedColumnFormula>
      <totalsRowFormula>SUM(Calcs[3])</totalsRowFormula>
    </tableColumn>
    <tableColumn id="27" xr3:uid="{C0AB30F0-9F83-4A77-AD56-EE44297D256C}" name="3.125" totalsRowFunction="custom" dataDxfId="151" totalsRowDxfId="150">
      <calculatedColumnFormula>3/24000000*OO[[#This Row],[83 (29JUN1985 06:00:00)-Water Temperature (C)]]*OO[[#This Row],[25]]</calculatedColumnFormula>
      <totalsRowFormula>SUM(Calcs[3.125])</totalsRowFormula>
    </tableColumn>
    <tableColumn id="28" xr3:uid="{E4506757-E11F-40CB-8545-95533C884D74}" name="3.25" totalsRowFunction="custom" dataDxfId="149" totalsRowDxfId="148">
      <calculatedColumnFormula>3/24000000*OO[[#This Row],[84 (29JUN1985 09:00:00)-Water Temperature (C)]]*OO[[#This Row],[26]]</calculatedColumnFormula>
      <totalsRowFormula>SUM(Calcs[3.25])</totalsRowFormula>
    </tableColumn>
    <tableColumn id="29" xr3:uid="{05ACECF3-1063-411A-9FB4-86ECEEE9C96B}" name="3.375" totalsRowFunction="custom" dataDxfId="147" totalsRowDxfId="146">
      <calculatedColumnFormula>3/24000000*OO[[#This Row],[85 (29JUN1985 12:00:00)-Water Temperature (C)]]*OO[[#This Row],[27]]</calculatedColumnFormula>
      <totalsRowFormula>SUM(Calcs[3.375])</totalsRowFormula>
    </tableColumn>
    <tableColumn id="30" xr3:uid="{50FAF3F0-56DE-43F8-8356-366F5FE3C8FA}" name="3.5" totalsRowFunction="custom" dataDxfId="145" totalsRowDxfId="144">
      <calculatedColumnFormula>3/24000000*OO[[#This Row],[86 (29JUN1985 15:00:00)-Water Temperature (C)]]*OO[[#This Row],[28]]</calculatedColumnFormula>
      <totalsRowFormula>SUM(Calcs[3.5])</totalsRowFormula>
    </tableColumn>
    <tableColumn id="31" xr3:uid="{9F41487A-09BC-462B-8D7E-DADF539055B2}" name="3.625" totalsRowFunction="custom" dataDxfId="143" totalsRowDxfId="142">
      <calculatedColumnFormula>3/24000000*OO[[#This Row],[88 (29JUN1985 21:00:00)-Water Temperature (C)]]*OO[[#This Row],[30]]</calculatedColumnFormula>
      <totalsRowFormula>SUM(Calcs[3.625])</totalsRowFormula>
    </tableColumn>
    <tableColumn id="32" xr3:uid="{EF0ED5D3-D973-4A0A-A3B6-81B822CAA3F2}" name="3.75" totalsRowFunction="custom" dataDxfId="141" totalsRowDxfId="140">
      <calculatedColumnFormula>3/24000000*OO[[#This Row],[88 (29JUN1985 21:00:00)-Water Temperature (C)]]*OO[[#This Row],[30]]</calculatedColumnFormula>
      <totalsRowFormula>SUM(Calcs[3.75])</totalsRowFormula>
    </tableColumn>
    <tableColumn id="33" xr3:uid="{9E49641C-75EA-43C1-936A-FE6F34B4A926}" name="3.875" totalsRowFunction="custom" dataDxfId="139" totalsRowDxfId="138">
      <calculatedColumnFormula>3/24000000*OO[[#This Row],[89 (30JUN1985 00:00:00)-Water Temperature (C)]]*OO[[#This Row],[31]]</calculatedColumnFormula>
      <totalsRowFormula>SUM(Calcs[3.875])</totalsRowFormula>
    </tableColumn>
    <tableColumn id="34" xr3:uid="{FBCDE20B-F5D2-469A-80F4-8E870801E8D3}" name="4" totalsRowFunction="custom" dataDxfId="137" totalsRowDxfId="136">
      <calculatedColumnFormula>3/24000000*OO[[#This Row],[90 (30JUN1985 03:00:00)-Water Temperature (C)]]*OO[[#This Row],[32]]</calculatedColumnFormula>
      <totalsRowFormula>SUM(Calcs[4])</totalsRowFormula>
    </tableColumn>
    <tableColumn id="35" xr3:uid="{45047405-6712-4F6C-8738-EF93EA0FE429}" name="4.125" totalsRowFunction="custom" dataDxfId="135" totalsRowDxfId="134">
      <calculatedColumnFormula>3/24000000*OO[[#This Row],[91 (30JUN1985 06:00:00)-Water Temperature (C)]]*OO[[#This Row],[33]]</calculatedColumnFormula>
      <totalsRowFormula>SUM(Calcs[4.125])</totalsRowFormula>
    </tableColumn>
    <tableColumn id="36" xr3:uid="{E5424EA1-9C1E-4E67-BA5E-2B80D32256A0}" name="4.25" totalsRowFunction="custom" dataDxfId="133" totalsRowDxfId="132">
      <calculatedColumnFormula>3/24000000*OO[[#This Row],[92 (30JUN1985 09:00:00)-Water Temperature (C)]]*OO[[#This Row],[34]]</calculatedColumnFormula>
      <totalsRowFormula>SUM(Calcs[4.25])</totalsRowFormula>
    </tableColumn>
    <tableColumn id="37" xr3:uid="{0FC388E8-0476-4572-B4BC-5A680E62CF00}" name="4.375" totalsRowFunction="custom" dataDxfId="131" totalsRowDxfId="130">
      <calculatedColumnFormula>3/24000000*OO[[#This Row],[93 (30JUN1985 12:00:00)-Water Temperature (C)]]*OO[[#This Row],[35]]</calculatedColumnFormula>
      <totalsRowFormula>SUM(Calcs[4.375])</totalsRowFormula>
    </tableColumn>
    <tableColumn id="38" xr3:uid="{92A18285-7650-4B2E-89FD-508F12FF80F3}" name="4.5" totalsRowFunction="custom" dataDxfId="129" totalsRowDxfId="128">
      <calculatedColumnFormula>3/24000000*OO[[#This Row],[94 (30JUN1985 15:00:00)-Water Temperature (C)]]*OO[[#This Row],[36]]</calculatedColumnFormula>
      <totalsRowFormula>SUM(Calcs[4.5])</totalsRowFormula>
    </tableColumn>
    <tableColumn id="39" xr3:uid="{D1D35997-C39A-4ED3-AB7E-1BFDEE86F435}" name="4.625" totalsRowFunction="custom" dataDxfId="127" totalsRowDxfId="126">
      <calculatedColumnFormula>3/24000000*OO[[#This Row],[95 (30JUN1985 18:00:00)-Water Temperature (C)]]*OO[[#This Row],[37]]</calculatedColumnFormula>
      <totalsRowFormula>SUM(Calcs[4.625])</totalsRowFormula>
    </tableColumn>
    <tableColumn id="40" xr3:uid="{A1D97EED-31D2-4246-BC1F-2F935B7DF085}" name="4.75" totalsRowFunction="custom" dataDxfId="125" totalsRowDxfId="124">
      <calculatedColumnFormula>3/24000000*OO[[#This Row],[96 (30JUN1985 21:00:00)-Water Temperature (C)]]*OO[[#This Row],[38]]</calculatedColumnFormula>
      <totalsRowFormula>SUM(Calcs[4.75])</totalsRowFormula>
    </tableColumn>
    <tableColumn id="41" xr3:uid="{17C03076-CAA0-4CC2-9002-9EBD6580DFE6}" name="4.875" totalsRowFunction="custom" dataDxfId="123" totalsRowDxfId="122">
      <calculatedColumnFormula>3/24000000*OO[[#This Row],[97 (01JUL1985 00:00:00)-Water Temperature (C)]]*OO[[#This Row],[39]]</calculatedColumnFormula>
      <totalsRowFormula>SUM(Calcs[4.875])</totalsRowFormula>
    </tableColumn>
    <tableColumn id="42" xr3:uid="{BB618953-E80D-4CA7-B3EB-8B2C74D4F0E7}" name="5" totalsRowFunction="custom" dataDxfId="121" totalsRowDxfId="120">
      <calculatedColumnFormula>3/24000000*OO[[#This Row],[98 (01JUL1985 03:00:00)-Water Temperature (C)]]*OO[[#This Row],[40]]</calculatedColumnFormula>
      <totalsRowFormula>SUM(Calcs[5])</totalsRowFormula>
    </tableColumn>
    <tableColumn id="43" xr3:uid="{D23FDD18-A92D-4D1B-8453-76C8991F82EE}" name="5.125" totalsRowFunction="custom" dataDxfId="119" totalsRowDxfId="118">
      <calculatedColumnFormula>3/24000000*OO[[#This Row],[99 (01JUL1985 06:00:00)-Water Temperature (C)]]*OO[[#This Row],[41]]</calculatedColumnFormula>
      <totalsRowFormula>SUM(Calcs[5.125])</totalsRowFormula>
    </tableColumn>
    <tableColumn id="44" xr3:uid="{4C642AAA-C04D-478E-ADD1-EFFD8E83A9F4}" name="5.25" totalsRowFunction="custom" dataDxfId="117" totalsRowDxfId="116">
      <calculatedColumnFormula>3/24000000*OO[[#This Row],[100 (01JUL1985 09:00:00)-Water Temperature (C)]]*OO[[#This Row],[42]]</calculatedColumnFormula>
      <totalsRowFormula>SUM(Calcs[5.25])</totalsRowFormula>
    </tableColumn>
    <tableColumn id="45" xr3:uid="{424CFA3C-2855-4874-BBEB-D10E7120F1FD}" name="5.375" totalsRowFunction="custom" dataDxfId="115" totalsRowDxfId="114">
      <calculatedColumnFormula>3/24000000*OO[[#This Row],[101 (01JUL1985 12:00:00)-Water Temperature (C)]]*OO[[#This Row],[43]]</calculatedColumnFormula>
      <totalsRowFormula>SUM(Calcs[5.375])</totalsRowFormula>
    </tableColumn>
    <tableColumn id="46" xr3:uid="{EB4E942A-E376-4574-ACAA-8FB6D24892FB}" name="5.5" totalsRowFunction="custom" dataDxfId="113" totalsRowDxfId="112">
      <calculatedColumnFormula>3/24000000*OO[[#This Row],[102 (01JUL1985 15:00:00)-Water Temperature (C)]]*OO[[#This Row],[44]]</calculatedColumnFormula>
      <totalsRowFormula>SUM(Calcs[5.5])</totalsRowFormula>
    </tableColumn>
    <tableColumn id="47" xr3:uid="{141E3083-7573-4ADA-B759-B427B99856FD}" name="5.625" totalsRowFunction="custom" dataDxfId="111" totalsRowDxfId="110">
      <calculatedColumnFormula>3/24000000*OO[[#This Row],[103 (01JUL1985 18:00:00)-Water Temperature (C)]]*OO[[#This Row],[45]]</calculatedColumnFormula>
      <totalsRowFormula>SUM(Calcs[5.625])</totalsRowFormula>
    </tableColumn>
    <tableColumn id="48" xr3:uid="{6EB27FAE-91AA-4C8C-8CA5-A7E11CEB6FE1}" name="5.75" totalsRowFunction="custom" dataDxfId="109" totalsRowDxfId="108">
      <calculatedColumnFormula>3/24000000*OO[[#This Row],[104 (01JUL1985 21:00:00)-Water Temperature (C)]]*OO[[#This Row],[46]]</calculatedColumnFormula>
      <totalsRowFormula>SUM(Calcs[5.75])</totalsRowFormula>
    </tableColumn>
    <tableColumn id="49" xr3:uid="{1DB82E5D-AD59-499D-B1B4-EFB08DA12C41}" name="5.875" totalsRowFunction="custom" dataDxfId="107" totalsRowDxfId="106">
      <calculatedColumnFormula>3/24000000*OO[[#This Row],[105 (02JUL1985 00:00:00)-Water Temperature (C)]]*OO[[#This Row],[47]]</calculatedColumnFormula>
      <totalsRowFormula>SUM(Calcs[5.875])</totalsRowFormula>
    </tableColumn>
    <tableColumn id="50" xr3:uid="{DD26FDA9-AE75-4E57-8A71-17CDB2F67C41}" name="6" totalsRowFunction="custom" dataDxfId="105" totalsRowDxfId="104">
      <calculatedColumnFormula>3/24000000*OO[[#This Row],[106 (02JUL1985 03:00:00)-Water Temperature (C)]]*OO[[#This Row],[48]]</calculatedColumnFormula>
      <totalsRowFormula>SUM(Calcs[6])</totalsRowFormula>
    </tableColumn>
    <tableColumn id="51" xr3:uid="{57FCE3F3-E323-4CF0-B2BA-EC3AD70D4E9D}" name="6.125" totalsRowFunction="custom" dataDxfId="103" totalsRowDxfId="102">
      <calculatedColumnFormula>3/24000000*OO[[#This Row],[107 (02JUL1985 06:00:00)-Water Temperature (C)]]*OO[[#This Row],[49]]</calculatedColumnFormula>
      <totalsRowFormula>SUM(Calcs[6.125])</totalsRowFormula>
    </tableColumn>
    <tableColumn id="52" xr3:uid="{8213B154-4143-4CF0-AE67-B3BD20881D82}" name="6.25" totalsRowFunction="custom" dataDxfId="101" totalsRowDxfId="100">
      <calculatedColumnFormula>3/24000000*OO[[#This Row],[108 (02JUL1985 09:00:00)-Water Temperature (C)]]*OO[[#This Row],[50]]</calculatedColumnFormula>
      <totalsRowFormula>SUM(Calcs[6.25])</totalsRowFormula>
    </tableColumn>
    <tableColumn id="53" xr3:uid="{39F315C3-CA66-4406-ADDE-1CFA56C481E9}" name="6.375" totalsRowFunction="custom" dataDxfId="99" totalsRowDxfId="98">
      <calculatedColumnFormula>3/24000000*OO[[#This Row],[109 (02JUL1985 12:00:00)-Water Temperature (C)]]*OO[[#This Row],[51]]</calculatedColumnFormula>
      <totalsRowFormula>SUM(Calcs[6.375])</totalsRowFormula>
    </tableColumn>
    <tableColumn id="54" xr3:uid="{FE98D10E-2BFA-4FE5-9160-7719AAC19547}" name="6.5" totalsRowFunction="custom" dataDxfId="97" totalsRowDxfId="96">
      <calculatedColumnFormula>3/24000000*OO[[#This Row],[110 (02JUL1985 15:00:00)-Water Temperature (C)]]*OO[[#This Row],[52]]</calculatedColumnFormula>
      <totalsRowFormula>SUM(Calcs[6.5])</totalsRowFormula>
    </tableColumn>
    <tableColumn id="55" xr3:uid="{6A3099C1-C806-4BDE-8768-05741B680251}" name="6.625" totalsRowFunction="custom" dataDxfId="95" totalsRowDxfId="94">
      <calculatedColumnFormula>3/24000000*OO[[#This Row],[111 (02JUL1985 18:00:00)-Water Temperature (C)]]*OO[[#This Row],[53]]</calculatedColumnFormula>
      <totalsRowFormula>SUM(Calcs[6.625])</totalsRowFormula>
    </tableColumn>
    <tableColumn id="56" xr3:uid="{825C52B6-478B-41A9-8C51-A0ABFC3EA854}" name="6.75" totalsRowFunction="custom" dataDxfId="93" totalsRowDxfId="92">
      <calculatedColumnFormula>3/24000000*OO[[#This Row],[112 (02JUL1985 21:00:00)-Water Temperature (C)]]*OO[[#This Row],[54]]</calculatedColumnFormula>
      <totalsRowFormula>SUM(Calcs[6.75])</totalsRowFormula>
    </tableColumn>
    <tableColumn id="57" xr3:uid="{F80247A9-4F46-4A9E-BFF3-CFED3022F349}" name="6.875" totalsRowFunction="custom" dataDxfId="91" totalsRowDxfId="90">
      <calculatedColumnFormula>3/24000000*OO[[#This Row],[113 (03JUL1985 00:00:00)-Water Temperature (C)]]*OO[[#This Row],[55]]</calculatedColumnFormula>
      <totalsRowFormula>SUM(Calcs[6.875])</totalsRowFormula>
    </tableColumn>
    <tableColumn id="58" xr3:uid="{1C7DDE86-FA4A-4ECF-A121-6862B15B6CD5}" name="7" totalsRowFunction="custom" dataDxfId="89" totalsRowDxfId="88">
      <calculatedColumnFormula>3/24000000*OO[[#This Row],[114 (03JUL1985 03:00:00)-Water Temperature (C)]]*OO[[#This Row],[56]]</calculatedColumnFormula>
      <totalsRowFormula>SUM(Calcs[7])</totalsRowFormula>
    </tableColumn>
    <tableColumn id="59" xr3:uid="{A0B0DAB5-13AA-4794-B800-2E17E134F191}" name="7.125" totalsRowFunction="custom" dataDxfId="87" totalsRowDxfId="86">
      <calculatedColumnFormula>3/24000000*OO[[#This Row],[115 (03JUL1985 06:00:00)-Water Temperature (C)]]*OO[[#This Row],[57]]</calculatedColumnFormula>
      <totalsRowFormula>SUM(Calcs[7.125])</totalsRowFormula>
    </tableColumn>
    <tableColumn id="60" xr3:uid="{9D048B10-D47B-41EF-8590-407BBEA79FF4}" name="7.25" totalsRowFunction="custom" dataDxfId="85" totalsRowDxfId="84">
      <calculatedColumnFormula>3/24000000*OO[[#This Row],[116 (03JUL1985 09:00:00)-Water Temperature (C)]]*OO[[#This Row],[58]]</calculatedColumnFormula>
      <totalsRowFormula>SUM(Calcs[7.25])</totalsRowFormula>
    </tableColumn>
    <tableColumn id="61" xr3:uid="{475576AD-EAD9-4DDA-AAF1-732FBB613C79}" name="7.375" totalsRowFunction="custom" dataDxfId="83" totalsRowDxfId="82">
      <calculatedColumnFormula>3/24000000*OO[[#This Row],[117 (03JUL1985 12:00:00)-Water Temperature (C)]]*OO[[#This Row],[59]]</calculatedColumnFormula>
      <totalsRowFormula>SUM(Calcs[7.375])</totalsRowFormula>
    </tableColumn>
    <tableColumn id="62" xr3:uid="{E1FCE101-2C70-4FD6-AC4F-D37D930D4B7D}" name="7.5" totalsRowFunction="custom" dataDxfId="81" totalsRowDxfId="80">
      <calculatedColumnFormula>3/24000000*OO[[#This Row],[118 (03JUL1985 15:00:00)-Water Temperature (C)]]*OO[[#This Row],[60]]</calculatedColumnFormula>
      <totalsRowFormula>SUM(Calcs[7.5])</totalsRowFormula>
    </tableColumn>
    <tableColumn id="63" xr3:uid="{213FC30D-7780-4DF2-9070-A1C1541C52E6}" name="7.625" totalsRowFunction="custom" dataDxfId="79" totalsRowDxfId="78">
      <calculatedColumnFormula>3/24000000*OO[[#This Row],[119 (03JUL1985 18:00:00)-Water Temperature (C)]]*OO[[#This Row],[61]]</calculatedColumnFormula>
      <totalsRowFormula>SUM(Calcs[7.625])</totalsRowFormula>
    </tableColumn>
    <tableColumn id="64" xr3:uid="{F1724774-FA93-4506-B6D6-E5865C00DCDE}" name="7.75" totalsRowFunction="custom" dataDxfId="77" totalsRowDxfId="76">
      <calculatedColumnFormula>3/24000000*OO[[#This Row],[120 (03JUL1985 21:00:00)-Water Temperature (C)]]*OO[[#This Row],[62]]</calculatedColumnFormula>
      <totalsRowFormula>SUM(Calcs[7.75])</totalsRowFormula>
    </tableColumn>
    <tableColumn id="65" xr3:uid="{10AB942B-8853-42EB-99AB-FC799531D21D}" name="7.875" totalsRowFunction="custom" dataDxfId="75" totalsRowDxfId="74">
      <calculatedColumnFormula>3/24000000*OO[[#This Row],[121 (04JUL1985 00:00:00)-Water Temperature (C)]]*OO[[#This Row],[63]]</calculatedColumnFormula>
      <totalsRowFormula>SUM(Calcs[7.875])</totalsRowFormula>
    </tableColumn>
    <tableColumn id="66" xr3:uid="{436226F3-A64A-4205-9228-DA3DF3683E8F}" name="8" totalsRowFunction="custom" dataDxfId="73" totalsRowDxfId="72">
      <calculatedColumnFormula>3/24000000*OO[[#This Row],[122 (04JUL1985 03:00:00)-Water Temperature (C)]]*OO[[#This Row],[64]]</calculatedColumnFormula>
      <totalsRowFormula>SUM(Calcs[8])</totalsRowFormula>
    </tableColumn>
    <tableColumn id="67" xr3:uid="{42BE2487-3B4C-460D-8C63-FAAF8C9EEAD0}" name="8.125" totalsRowFunction="custom" dataDxfId="71" totalsRowDxfId="70">
      <calculatedColumnFormula>3/24000000*OO[[#This Row],[123 (04JUL1985 06:00:00)-Water Temperature (C)]]*OO[[#This Row],[65]]</calculatedColumnFormula>
      <totalsRowFormula>SUM(Calcs[8.125])</totalsRowFormula>
    </tableColumn>
    <tableColumn id="68" xr3:uid="{63F271C0-E292-467C-9B91-A447EF1A4B54}" name="8.25" totalsRowFunction="custom" dataDxfId="69" totalsRowDxfId="68">
      <calculatedColumnFormula>3/24000000*OO[[#This Row],[124 (04JUL1985 09:00:00)-Water Temperature (C)]]*OO[[#This Row],[66]]</calculatedColumnFormula>
      <totalsRowFormula>SUM(Calcs[8.25])</totalsRowFormula>
    </tableColumn>
    <tableColumn id="69" xr3:uid="{0DAB288A-D893-4DA5-BF40-FA3777216BB1}" name="8.375" totalsRowFunction="custom" dataDxfId="67" totalsRowDxfId="66">
      <calculatedColumnFormula>3/24000000*OO[[#This Row],[125 (04JUL1985 12:00:00)-Water Temperature (C)]]*OO[[#This Row],[67]]</calculatedColumnFormula>
      <totalsRowFormula>SUM(Calcs[8.375])</totalsRowFormula>
    </tableColumn>
    <tableColumn id="70" xr3:uid="{CEDAC544-3A61-49F6-B60B-C8CB967341E0}" name="8.5" totalsRowFunction="custom" dataDxfId="65" totalsRowDxfId="64">
      <calculatedColumnFormula>3/24000000*OO[[#This Row],[126 (04JUL1985 15:00:00)-Water Temperature (C)]]*OO[[#This Row],[68]]</calculatedColumnFormula>
      <totalsRowFormula>SUM(Calcs[8.5])</totalsRowFormula>
    </tableColumn>
    <tableColumn id="71" xr3:uid="{BE861685-0268-406F-80BD-7340AF41B3FE}" name="8.625" totalsRowFunction="custom" dataDxfId="63" totalsRowDxfId="62">
      <calculatedColumnFormula>3/24000000*OO[[#This Row],[127 (04JUL1985 18:00:00)-Water Temperature (C)]]*OO[[#This Row],[69]]</calculatedColumnFormula>
      <totalsRowFormula>SUM(Calcs[8.625])</totalsRowFormula>
    </tableColumn>
    <tableColumn id="72" xr3:uid="{E1FBA0F9-39FF-4266-B94F-D9D4FC69D6EE}" name="8.75" totalsRowFunction="custom" dataDxfId="61" totalsRowDxfId="60">
      <calculatedColumnFormula>3/24000000*OO[[#This Row],[128 (04JUL1985 21:00:00)-Water Temperature (C)]]*OO[[#This Row],[70]]</calculatedColumnFormula>
      <totalsRowFormula>SUM(Calcs[8.75])</totalsRowFormula>
    </tableColumn>
    <tableColumn id="73" xr3:uid="{4F055F77-679B-4132-88A0-6F1C445B8E2F}" name="8.875" totalsRowFunction="custom" dataDxfId="59" totalsRowDxfId="58">
      <calculatedColumnFormula>3/24000000*OO[[#This Row],[129 (05JUL1985 00:00:00)-Water Temperature (C)]]*OO[[#This Row],[71]]</calculatedColumnFormula>
      <totalsRowFormula>SUM(Calcs[8.875])</totalsRowFormula>
    </tableColumn>
    <tableColumn id="74" xr3:uid="{98E00ED0-EB05-49B7-A822-5642E38E81E6}" name="9" totalsRowFunction="custom" dataDxfId="57" totalsRowDxfId="56">
      <calculatedColumnFormula>3/24000000*OO[[#This Row],[130 (05JUL1985 03:00:00)-Water Temperature (C)]]*OO[[#This Row],[72]]</calculatedColumnFormula>
      <totalsRowFormula>SUM(Calcs[9])</totalsRowFormula>
    </tableColumn>
    <tableColumn id="75" xr3:uid="{E389BF51-C907-4ED5-A639-357BB62EEA9E}" name="9.125" totalsRowFunction="custom" dataDxfId="55" totalsRowDxfId="54">
      <calculatedColumnFormula>3/24000000*OO[[#This Row],[131 (05JUL1985 06:00:00)-Water Temperature (C)]]*OO[[#This Row],[73]]</calculatedColumnFormula>
      <totalsRowFormula>SUM(Calcs[9.125])</totalsRowFormula>
    </tableColumn>
    <tableColumn id="76" xr3:uid="{58F6F613-2C45-4FF9-B015-0FE6A1F995C0}" name="9.25" totalsRowFunction="custom" dataDxfId="53" totalsRowDxfId="52">
      <calculatedColumnFormula>3/24000000*OO[[#This Row],[132 (05JUL1985 09:00:00)-Water Temperature (C)]]*OO[[#This Row],[74]]</calculatedColumnFormula>
      <totalsRowFormula>SUM(Calcs[9.25])</totalsRowFormula>
    </tableColumn>
    <tableColumn id="77" xr3:uid="{81A16C7B-B7AC-4F07-9AFF-4A668AD31970}" name="9.375" totalsRowFunction="custom" dataDxfId="51" totalsRowDxfId="50">
      <calculatedColumnFormula>3/24000000*OO[[#This Row],[133 (05JUL1985 12:00:00)-Water Temperature (C)]]*OO[[#This Row],[75]]</calculatedColumnFormula>
      <totalsRowFormula>SUM(Calcs[9.375])</totalsRowFormula>
    </tableColumn>
    <tableColumn id="78" xr3:uid="{5D075B4F-A302-45CB-8890-D7D666EB356F}" name="9.5" totalsRowFunction="custom" dataDxfId="49" totalsRowDxfId="48">
      <calculatedColumnFormula>3/24000000*OO[[#This Row],[134 (05JUL1985 15:00:00)-Water Temperature (C)]]*OO[[#This Row],[76]]</calculatedColumnFormula>
      <totalsRowFormula>SUM(Calcs[9.5])</totalsRowFormula>
    </tableColumn>
    <tableColumn id="79" xr3:uid="{B97163B4-2F18-4646-A1F7-BD67FD83C7AD}" name="9.625" totalsRowFunction="custom" dataDxfId="47" totalsRowDxfId="46">
      <calculatedColumnFormula>3/24000000*OO[[#This Row],[135 (05JUL1985 18:00:00)-Water Temperature (C)]]*OO[[#This Row],[77]]</calculatedColumnFormula>
      <totalsRowFormula>SUM(Calcs[9.625])</totalsRowFormula>
    </tableColumn>
    <tableColumn id="80" xr3:uid="{68E7A966-E3FB-4A41-8409-CFC1F1BB92A1}" name="9.75" totalsRowFunction="custom" dataDxfId="45" totalsRowDxfId="44">
      <calculatedColumnFormula>3/24000000*OO[[#This Row],[136 (05JUL1985 21:00:00)-Water Temperature (C)]]*OO[[#This Row],[78]]</calculatedColumnFormula>
      <totalsRowFormula>SUM(Calcs[9.75])</totalsRowFormula>
    </tableColumn>
    <tableColumn id="81" xr3:uid="{F34C3B63-D866-4B5A-823D-CD7907244269}" name="9.875" totalsRowFunction="custom" dataDxfId="43" totalsRowDxfId="42">
      <calculatedColumnFormula>3/24000000*OO[[#This Row],[137 (06JUL1985 00:00:00)-Water Temperature (C)]]*OO[[#This Row],[79]]</calculatedColumnFormula>
      <totalsRowFormula>SUM(Calcs[9.875])</totalsRowFormula>
    </tableColumn>
    <tableColumn id="82" xr3:uid="{F81FDE42-F64E-4C8F-B99E-835E81FB34AF}" name="10" totalsRowFunction="custom" dataDxfId="41" totalsRowDxfId="40">
      <calculatedColumnFormula>3/24000000*OO[[#This Row],[138 (06JUL1985 03:00:00)-Water Temperature (C)]]*OO[[#This Row],[80]]</calculatedColumnFormula>
      <totalsRowFormula>SUM(Calcs[10])</totalsRowFormula>
    </tableColumn>
    <tableColumn id="83" xr3:uid="{CDE11BC9-CB8A-4A6C-9E99-23FB834E52C3}" name="10.125" totalsRowFunction="custom" dataDxfId="39" totalsRowDxfId="38">
      <calculatedColumnFormula>3/24000000*OO[[#This Row],[139 (06JUL1985 06:00:00)-Water Temperature (C)]]*OO[[#This Row],[81]]</calculatedColumnFormula>
      <totalsRowFormula>SUM(Calcs[10.125])</totalsRowFormula>
    </tableColumn>
    <tableColumn id="84" xr3:uid="{01BC195C-3393-464D-A2A9-8DEA89C69E81}" name="10.25" totalsRowFunction="custom" dataDxfId="37" totalsRowDxfId="36">
      <calculatedColumnFormula>3/24000000*OO[[#This Row],[140 (06JUL1985 09:00:00)-Water Temperature (C)]]*OO[[#This Row],[82]]</calculatedColumnFormula>
      <totalsRowFormula>SUM(Calcs[10.25])</totalsRowFormula>
    </tableColumn>
    <tableColumn id="85" xr3:uid="{96AF5CA8-B344-46B5-882E-BBA176519F0D}" name="10.375" totalsRowFunction="custom" dataDxfId="35" totalsRowDxfId="34">
      <calculatedColumnFormula>3/24000000*OO[[#This Row],[141 (06JUL1985 12:00:00)-Water Temperature (C)]]*OO[[#This Row],[83]]</calculatedColumnFormula>
      <totalsRowFormula>SUM(Calcs[10.375])</totalsRowFormula>
    </tableColumn>
    <tableColumn id="86" xr3:uid="{F79C055A-C26B-43FA-8EE6-EC30147AADFE}" name="10.5" totalsRowFunction="custom" dataDxfId="33" totalsRowDxfId="32">
      <calculatedColumnFormula>3/24000000*OO[[#This Row],[142 (06JUL1985 15:00:00)-Water Temperature (C)]]*OO[[#This Row],[84]]</calculatedColumnFormula>
      <totalsRowFormula>SUM(Calcs[10.5])</totalsRowFormula>
    </tableColumn>
    <tableColumn id="87" xr3:uid="{D6BEDCB3-72DB-4A19-8DB1-14FEB4ACADEA}" name="10.625" totalsRowFunction="custom" dataDxfId="31" totalsRowDxfId="30">
      <calculatedColumnFormula>3/24000000*OO[[#This Row],[143 (06JUL1985 18:00:00)-Water Temperature (C)]]*OO[[#This Row],[85]]</calculatedColumnFormula>
      <totalsRowFormula>SUM(Calcs[10.625])</totalsRowFormula>
    </tableColumn>
    <tableColumn id="88" xr3:uid="{9A112A94-298E-40FD-A1E8-97C4C30A71E5}" name="10.75" totalsRowFunction="custom" dataDxfId="29" totalsRowDxfId="28">
      <calculatedColumnFormula>3/24000000*OO[[#This Row],[144 (06JUL1985 21:00:00)-Water Temperature (C)]]*OO[[#This Row],[86]]</calculatedColumnFormula>
      <totalsRowFormula>SUM(Calcs[10.75])</totalsRowFormula>
    </tableColumn>
    <tableColumn id="89" xr3:uid="{F7B15BDA-FD31-4552-A049-A40031C44AE0}" name="10.875" totalsRowFunction="custom" dataDxfId="27" totalsRowDxfId="26">
      <calculatedColumnFormula>3/24000000*OO[[#This Row],[145 (07JUL1985 00:00:00)-Water Temperature (C)]]*OO[[#This Row],[87]]</calculatedColumnFormula>
      <totalsRowFormula>SUM(Calcs[10.875])</totalsRowFormula>
    </tableColumn>
    <tableColumn id="90" xr3:uid="{726C4A7A-696C-4294-8F45-BA3D4893D8CE}" name="11" totalsRowFunction="custom" dataDxfId="25" totalsRowDxfId="24">
      <calculatedColumnFormula>3/24000000*OO[[#This Row],[146 (07JUL1985 03:00:00)-Water Temperature (C)]]*OO[[#This Row],[88]]</calculatedColumnFormula>
      <totalsRowFormula>SUM(Calcs[11])</totalsRowFormula>
    </tableColumn>
    <tableColumn id="91" xr3:uid="{83C48C91-6224-47E3-B825-5D6F53AB0E49}" name="11.125" totalsRowFunction="custom" dataDxfId="23" totalsRowDxfId="22">
      <calculatedColumnFormula>3/24000000*OO[[#This Row],[147 (07JUL1985 06:00:00)-Water Temperature (C)]]*OO[[#This Row],[89]]</calculatedColumnFormula>
      <totalsRowFormula>SUM(Calcs[11.125])</totalsRowFormula>
    </tableColumn>
    <tableColumn id="92" xr3:uid="{44FBCC9A-21FF-4994-9E42-875A345BA519}" name="11.25" totalsRowFunction="custom" dataDxfId="21" totalsRowDxfId="20">
      <calculatedColumnFormula>3/24000000*OO[[#This Row],[148 (07JUL1985 09:00:00)-Water Temperature (C)]]*OO[[#This Row],[90]]</calculatedColumnFormula>
      <totalsRowFormula>SUM(Calcs[11.25])</totalsRowFormula>
    </tableColumn>
    <tableColumn id="93" xr3:uid="{CC6753D1-A3C3-4915-81C8-2BAA3FACB1ED}" name="11.375" totalsRowFunction="custom" dataDxfId="19" totalsRowDxfId="18">
      <calculatedColumnFormula>3/24000000*OO[[#This Row],[149 (07JUL1985 12:00:00)-Water Temperature (C)]]*OO[[#This Row],[91]]</calculatedColumnFormula>
      <totalsRowFormula>SUM(Calcs[11.375])</totalsRowFormula>
    </tableColumn>
    <tableColumn id="94" xr3:uid="{D6CC39EE-4CAB-4A7B-A594-6BA4E1B333FE}" name="11.5" totalsRowFunction="custom" dataDxfId="17" totalsRowDxfId="16">
      <calculatedColumnFormula>3/24000000*OO[[#This Row],[150 (07JUL1985 15:00:00)-Water Temperature (C)]]*OO[[#This Row],[92]]</calculatedColumnFormula>
      <totalsRowFormula>SUM(Calcs[11.5])</totalsRowFormula>
    </tableColumn>
    <tableColumn id="95" xr3:uid="{28E6E5DE-E321-4AFE-8B2F-424C603F8AF8}" name="11.625" totalsRowFunction="custom" dataDxfId="15" totalsRowDxfId="14">
      <calculatedColumnFormula>3/24000000*OO[[#This Row],[151 (07JUL1985 18:00:00)-Water Temperature (C)]]*OO[[#This Row],[93]]</calculatedColumnFormula>
      <totalsRowFormula>SUM(Calcs[11.625])</totalsRowFormula>
    </tableColumn>
    <tableColumn id="96" xr3:uid="{818F1A88-AE1B-4CF8-9D9F-3DC8F6602ADA}" name="11.75" totalsRowFunction="custom" dataDxfId="13" totalsRowDxfId="12">
      <calculatedColumnFormula>3/24000000*OO[[#This Row],[152 (07JUL1985 21:00:00)-Water Temperature (C)]]*OO[[#This Row],[94]]</calculatedColumnFormula>
      <totalsRowFormula>SUM(Calcs[11.75])</totalsRowFormula>
    </tableColumn>
    <tableColumn id="97" xr3:uid="{61096064-B3DA-4236-A6DF-D4A14B8E74EB}" name="11.875" totalsRowFunction="custom" dataDxfId="11" totalsRowDxfId="10">
      <calculatedColumnFormula>3/24000000*OO[[#This Row],[153 (08JUL1985 00:00:00)-Water Temperature (C)]]*OO[[#This Row],[95]]</calculatedColumnFormula>
      <totalsRowFormula>SUM(Calcs[11.875])</totalsRowFormula>
    </tableColumn>
    <tableColumn id="98" xr3:uid="{97A24A32-3925-489F-AD68-BA6578379E58}" name="12" totalsRowFunction="custom" dataDxfId="9" totalsRowDxfId="8">
      <calculatedColumnFormula>3/24000000*OO[[#This Row],[154 (08JUL1985 03:00:00)-Water Temperature (C)]]*OO[[#This Row],[96]]</calculatedColumnFormula>
      <totalsRowFormula>SUM(Calcs[12])</totalsRowFormula>
    </tableColumn>
    <tableColumn id="99" xr3:uid="{252BD1E6-AC03-4D33-978E-7AFAA5DB5849}" name="12.125" totalsRowFunction="custom" dataDxfId="7" totalsRowDxfId="6">
      <calculatedColumnFormula>3/24000000*OO[[#This Row],[155 (08JUL1985 06:00:00)-Water Temperature (C)]]*OO[[#This Row],[97]]</calculatedColumnFormula>
      <totalsRowFormula>SUM(Calcs[12.125])</totalsRowFormula>
    </tableColumn>
    <tableColumn id="100" xr3:uid="{DC46233E-8268-4828-BDC8-D8EAF30433FC}" name="12.25" totalsRowFunction="custom" dataDxfId="5" totalsRowDxfId="4">
      <calculatedColumnFormula>3/24000000*OO[[#This Row],[156 (08JUL1985 09:00:00)-Water Temperature (C)]]*OO[[#This Row],[98]]</calculatedColumnFormula>
      <totalsRowFormula>SUM(Calcs[12.25])</totalsRowFormula>
    </tableColumn>
    <tableColumn id="101" xr3:uid="{3A501232-0519-4B57-A825-F611047F6E62}" name="12.375" totalsRowFunction="custom" dataDxfId="3" totalsRowDxfId="2">
      <calculatedColumnFormula>3/24000000*OO[[#This Row],[157 (08JUL1985 12:00:00)-Water Temperature (C)]]*OO[[#This Row],[99]]</calculatedColumnFormula>
      <totalsRowFormula>SUM(Calcs[12.375])</totalsRowFormula>
    </tableColumn>
    <tableColumn id="102" xr3:uid="{784ADD76-EAC2-447A-8B02-C0D726DDA09D}" name="12.5" totalsRowFunction="custom" dataDxfId="1" totalsRowDxfId="0">
      <totalsRowFormula>SUM(Calcs[12.5])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1218-6944-493C-ABEA-272C6ADF87B6}">
  <sheetPr>
    <tabColor rgb="FFFFFF00"/>
  </sheetPr>
  <dimension ref="A1:PK568"/>
  <sheetViews>
    <sheetView workbookViewId="0">
      <pane ySplit="1" topLeftCell="A2" activePane="bottomLeft" state="frozen"/>
      <selection pane="bottomLeft" activeCell="A2" sqref="A2:OK565"/>
    </sheetView>
  </sheetViews>
  <sheetFormatPr defaultRowHeight="14.5" x14ac:dyDescent="0.35"/>
  <cols>
    <col min="1" max="1" width="10.26953125" customWidth="1"/>
    <col min="5" max="5" width="12.26953125" customWidth="1"/>
    <col min="6" max="9" width="12.26953125" style="5" customWidth="1"/>
    <col min="10" max="13" width="12.26953125" customWidth="1"/>
    <col min="14" max="17" width="12.26953125" style="5" customWidth="1"/>
    <col min="18" max="21" width="12.26953125" customWidth="1"/>
    <col min="22" max="25" width="12.26953125" style="5" customWidth="1"/>
    <col min="26" max="29" width="12.26953125" customWidth="1"/>
    <col min="30" max="33" width="12.26953125" style="5" customWidth="1"/>
    <col min="34" max="37" width="12.26953125" customWidth="1"/>
    <col min="38" max="41" width="12.26953125" style="5" customWidth="1"/>
    <col min="42" max="45" width="12.26953125" customWidth="1"/>
    <col min="46" max="49" width="12.26953125" style="5" customWidth="1"/>
    <col min="50" max="53" width="12.26953125" customWidth="1"/>
    <col min="54" max="57" width="12.26953125" style="5" customWidth="1"/>
    <col min="58" max="61" width="12.26953125" customWidth="1"/>
    <col min="62" max="65" width="12.26953125" style="5" customWidth="1"/>
    <col min="66" max="69" width="12.26953125" customWidth="1"/>
    <col min="70" max="73" width="12.26953125" style="5" customWidth="1"/>
    <col min="74" max="77" width="12.26953125" customWidth="1"/>
    <col min="78" max="81" width="12.26953125" style="5" customWidth="1"/>
    <col min="82" max="85" width="12.26953125" customWidth="1"/>
    <col min="86" max="89" width="12.26953125" style="5" customWidth="1"/>
    <col min="90" max="93" width="12.26953125" customWidth="1"/>
    <col min="94" max="97" width="12.26953125" style="5" customWidth="1"/>
    <col min="98" max="101" width="12.26953125" customWidth="1"/>
    <col min="102" max="105" width="12.26953125" style="5" customWidth="1"/>
    <col min="106" max="109" width="12.26953125" customWidth="1"/>
    <col min="110" max="113" width="12.26953125" style="5" customWidth="1"/>
    <col min="114" max="117" width="12.26953125" customWidth="1"/>
    <col min="118" max="121" width="12.26953125" style="5" customWidth="1"/>
    <col min="122" max="125" width="12.26953125" customWidth="1"/>
    <col min="126" max="129" width="12.26953125" style="5" customWidth="1"/>
    <col min="130" max="133" width="12.26953125" customWidth="1"/>
    <col min="134" max="137" width="12.26953125" style="5" customWidth="1"/>
    <col min="138" max="141" width="12.26953125" customWidth="1"/>
    <col min="142" max="145" width="12.26953125" style="5" customWidth="1"/>
    <col min="146" max="149" width="12.26953125" customWidth="1"/>
    <col min="150" max="153" width="12.26953125" style="5" customWidth="1"/>
    <col min="154" max="157" width="12.26953125" customWidth="1"/>
    <col min="158" max="161" width="12.26953125" style="5" customWidth="1"/>
    <col min="162" max="165" width="12.26953125" customWidth="1"/>
    <col min="166" max="169" width="12.26953125" style="5" customWidth="1"/>
    <col min="170" max="173" width="12.26953125" customWidth="1"/>
    <col min="174" max="177" width="12.26953125" style="5" customWidth="1"/>
    <col min="178" max="181" width="12.26953125" customWidth="1"/>
    <col min="182" max="185" width="12.26953125" style="5" customWidth="1"/>
    <col min="186" max="189" width="12.26953125" customWidth="1"/>
    <col min="190" max="193" width="12.26953125" style="5" customWidth="1"/>
    <col min="194" max="197" width="12.26953125" customWidth="1"/>
    <col min="198" max="201" width="12.26953125" style="5" customWidth="1"/>
    <col min="202" max="205" width="12.26953125" customWidth="1"/>
    <col min="206" max="209" width="12.26953125" style="5" customWidth="1"/>
    <col min="210" max="213" width="12.26953125" customWidth="1"/>
    <col min="214" max="217" width="12.26953125" style="5" customWidth="1"/>
    <col min="218" max="221" width="12.26953125" customWidth="1"/>
    <col min="222" max="225" width="12.26953125" style="5" customWidth="1"/>
    <col min="226" max="229" width="12.26953125" customWidth="1"/>
    <col min="230" max="233" width="12.26953125" style="5" customWidth="1"/>
    <col min="234" max="237" width="12.26953125" customWidth="1"/>
    <col min="238" max="241" width="12.26953125" style="5" customWidth="1"/>
    <col min="242" max="245" width="12.26953125" customWidth="1"/>
    <col min="246" max="249" width="12.26953125" style="5" customWidth="1"/>
    <col min="250" max="253" width="12.26953125" customWidth="1"/>
    <col min="254" max="257" width="12.26953125" style="5" customWidth="1"/>
    <col min="258" max="261" width="12.26953125" customWidth="1"/>
    <col min="262" max="265" width="12.26953125" style="5" customWidth="1"/>
    <col min="266" max="269" width="12.26953125" customWidth="1"/>
    <col min="270" max="273" width="12.26953125" style="5" customWidth="1"/>
    <col min="274" max="277" width="12.26953125" customWidth="1"/>
    <col min="278" max="281" width="12.26953125" style="5" customWidth="1"/>
    <col min="282" max="285" width="12.26953125" customWidth="1"/>
    <col min="286" max="289" width="12.26953125" style="5" customWidth="1"/>
    <col min="290" max="293" width="12.26953125" customWidth="1"/>
    <col min="294" max="297" width="12.26953125" style="5" customWidth="1"/>
    <col min="298" max="301" width="12.26953125" customWidth="1"/>
    <col min="302" max="305" width="12.26953125" style="5" customWidth="1"/>
    <col min="306" max="309" width="12.26953125" customWidth="1"/>
    <col min="310" max="313" width="12.26953125" style="5" customWidth="1"/>
    <col min="314" max="317" width="12.26953125" customWidth="1"/>
    <col min="318" max="321" width="12.26953125" style="5" customWidth="1"/>
    <col min="322" max="325" width="12.26953125" customWidth="1"/>
    <col min="326" max="329" width="12.26953125" style="5" customWidth="1"/>
    <col min="330" max="333" width="12.26953125" customWidth="1"/>
    <col min="334" max="337" width="12.26953125" style="5" customWidth="1"/>
    <col min="338" max="341" width="12.26953125" customWidth="1"/>
    <col min="342" max="345" width="12.26953125" style="5" customWidth="1"/>
    <col min="346" max="349" width="12.26953125" customWidth="1"/>
    <col min="350" max="353" width="12.26953125" style="5" customWidth="1"/>
    <col min="354" max="357" width="12.26953125" customWidth="1"/>
    <col min="358" max="361" width="12.26953125" style="5" customWidth="1"/>
    <col min="362" max="365" width="12.26953125" customWidth="1"/>
    <col min="366" max="369" width="12.26953125" style="5" customWidth="1"/>
    <col min="370" max="373" width="12.26953125" customWidth="1"/>
    <col min="374" max="377" width="12.26953125" style="5" customWidth="1"/>
    <col min="378" max="381" width="12.26953125" customWidth="1"/>
    <col min="382" max="385" width="12.26953125" style="5" customWidth="1"/>
    <col min="386" max="389" width="12.26953125" customWidth="1"/>
    <col min="390" max="393" width="12.26953125" style="5" customWidth="1"/>
    <col min="394" max="397" width="12.26953125" customWidth="1"/>
    <col min="398" max="401" width="12.26953125" style="5" customWidth="1"/>
  </cols>
  <sheetData>
    <row r="1" spans="1:401" s="2" customFormat="1" ht="101.5" x14ac:dyDescent="0.35">
      <c r="A1" s="2" t="s">
        <v>870</v>
      </c>
      <c r="B1" s="2" t="s">
        <v>0</v>
      </c>
      <c r="C1" s="2" t="s">
        <v>1</v>
      </c>
      <c r="D1" s="2" t="s">
        <v>2</v>
      </c>
      <c r="E1" s="2" t="s">
        <v>3</v>
      </c>
      <c r="F1" s="4" t="s">
        <v>573</v>
      </c>
      <c r="G1" s="4" t="s">
        <v>574</v>
      </c>
      <c r="H1" s="4" t="s">
        <v>575</v>
      </c>
      <c r="I1" s="4" t="s">
        <v>878</v>
      </c>
      <c r="J1" s="2" t="s">
        <v>576</v>
      </c>
      <c r="K1" s="2" t="s">
        <v>577</v>
      </c>
      <c r="L1" s="2" t="s">
        <v>578</v>
      </c>
      <c r="M1" s="2" t="s">
        <v>886</v>
      </c>
      <c r="N1" s="4" t="s">
        <v>579</v>
      </c>
      <c r="O1" s="4" t="s">
        <v>580</v>
      </c>
      <c r="P1" s="4" t="s">
        <v>581</v>
      </c>
      <c r="Q1" s="4" t="s">
        <v>894</v>
      </c>
      <c r="R1" s="2" t="s">
        <v>582</v>
      </c>
      <c r="S1" s="2" t="s">
        <v>583</v>
      </c>
      <c r="T1" s="2" t="s">
        <v>584</v>
      </c>
      <c r="U1" s="2" t="s">
        <v>902</v>
      </c>
      <c r="V1" s="4" t="s">
        <v>585</v>
      </c>
      <c r="W1" s="4" t="s">
        <v>586</v>
      </c>
      <c r="X1" s="4" t="s">
        <v>587</v>
      </c>
      <c r="Y1" s="4" t="s">
        <v>910</v>
      </c>
      <c r="Z1" s="2" t="s">
        <v>588</v>
      </c>
      <c r="AA1" s="2" t="s">
        <v>589</v>
      </c>
      <c r="AB1" s="2" t="s">
        <v>590</v>
      </c>
      <c r="AC1" s="2" t="s">
        <v>918</v>
      </c>
      <c r="AD1" s="4" t="s">
        <v>591</v>
      </c>
      <c r="AE1" s="4" t="s">
        <v>592</v>
      </c>
      <c r="AF1" s="4" t="s">
        <v>593</v>
      </c>
      <c r="AG1" s="4" t="s">
        <v>926</v>
      </c>
      <c r="AH1" s="2" t="s">
        <v>594</v>
      </c>
      <c r="AI1" s="2" t="s">
        <v>595</v>
      </c>
      <c r="AJ1" s="2" t="s">
        <v>596</v>
      </c>
      <c r="AK1" s="2" t="s">
        <v>934</v>
      </c>
      <c r="AL1" s="4" t="s">
        <v>597</v>
      </c>
      <c r="AM1" s="4" t="s">
        <v>598</v>
      </c>
      <c r="AN1" s="4" t="s">
        <v>599</v>
      </c>
      <c r="AO1" s="4" t="s">
        <v>942</v>
      </c>
      <c r="AP1" s="2" t="s">
        <v>600</v>
      </c>
      <c r="AQ1" s="2" t="s">
        <v>601</v>
      </c>
      <c r="AR1" s="2" t="s">
        <v>602</v>
      </c>
      <c r="AS1" s="2" t="s">
        <v>950</v>
      </c>
      <c r="AT1" s="4" t="s">
        <v>603</v>
      </c>
      <c r="AU1" s="4" t="s">
        <v>604</v>
      </c>
      <c r="AV1" s="4" t="s">
        <v>605</v>
      </c>
      <c r="AW1" s="4" t="s">
        <v>958</v>
      </c>
      <c r="AX1" s="2" t="s">
        <v>606</v>
      </c>
      <c r="AY1" s="2" t="s">
        <v>607</v>
      </c>
      <c r="AZ1" s="2" t="s">
        <v>608</v>
      </c>
      <c r="BA1" s="2" t="s">
        <v>966</v>
      </c>
      <c r="BB1" s="4" t="s">
        <v>609</v>
      </c>
      <c r="BC1" s="4" t="s">
        <v>610</v>
      </c>
      <c r="BD1" s="4" t="s">
        <v>611</v>
      </c>
      <c r="BE1" s="4" t="s">
        <v>971</v>
      </c>
      <c r="BF1" s="2" t="s">
        <v>612</v>
      </c>
      <c r="BG1" s="2" t="s">
        <v>613</v>
      </c>
      <c r="BH1" s="2" t="s">
        <v>614</v>
      </c>
      <c r="BI1" s="2" t="s">
        <v>972</v>
      </c>
      <c r="BJ1" s="4" t="s">
        <v>615</v>
      </c>
      <c r="BK1" s="4" t="s">
        <v>616</v>
      </c>
      <c r="BL1" s="4" t="s">
        <v>617</v>
      </c>
      <c r="BM1" s="4" t="s">
        <v>973</v>
      </c>
      <c r="BN1" s="2" t="s">
        <v>618</v>
      </c>
      <c r="BO1" s="2" t="s">
        <v>619</v>
      </c>
      <c r="BP1" s="2" t="s">
        <v>620</v>
      </c>
      <c r="BQ1" s="2" t="s">
        <v>974</v>
      </c>
      <c r="BR1" s="4" t="s">
        <v>621</v>
      </c>
      <c r="BS1" s="4" t="s">
        <v>622</v>
      </c>
      <c r="BT1" s="4" t="s">
        <v>623</v>
      </c>
      <c r="BU1" s="4" t="s">
        <v>975</v>
      </c>
      <c r="BV1" s="2" t="s">
        <v>624</v>
      </c>
      <c r="BW1" s="2" t="s">
        <v>625</v>
      </c>
      <c r="BX1" s="2" t="s">
        <v>626</v>
      </c>
      <c r="BY1" s="2" t="s">
        <v>976</v>
      </c>
      <c r="BZ1" s="4" t="s">
        <v>627</v>
      </c>
      <c r="CA1" s="4" t="s">
        <v>628</v>
      </c>
      <c r="CB1" s="4" t="s">
        <v>629</v>
      </c>
      <c r="CC1" s="4" t="s">
        <v>977</v>
      </c>
      <c r="CD1" s="2" t="s">
        <v>630</v>
      </c>
      <c r="CE1" s="2" t="s">
        <v>631</v>
      </c>
      <c r="CF1" s="2" t="s">
        <v>632</v>
      </c>
      <c r="CG1" s="2" t="s">
        <v>978</v>
      </c>
      <c r="CH1" s="4" t="s">
        <v>633</v>
      </c>
      <c r="CI1" s="4" t="s">
        <v>634</v>
      </c>
      <c r="CJ1" s="4" t="s">
        <v>635</v>
      </c>
      <c r="CK1" s="4" t="s">
        <v>979</v>
      </c>
      <c r="CL1" s="2" t="s">
        <v>636</v>
      </c>
      <c r="CM1" s="2" t="s">
        <v>637</v>
      </c>
      <c r="CN1" s="2" t="s">
        <v>638</v>
      </c>
      <c r="CO1" s="2" t="s">
        <v>980</v>
      </c>
      <c r="CP1" s="4" t="s">
        <v>639</v>
      </c>
      <c r="CQ1" s="4" t="s">
        <v>640</v>
      </c>
      <c r="CR1" s="4" t="s">
        <v>641</v>
      </c>
      <c r="CS1" s="4" t="s">
        <v>981</v>
      </c>
      <c r="CT1" s="2" t="s">
        <v>642</v>
      </c>
      <c r="CU1" s="2" t="s">
        <v>643</v>
      </c>
      <c r="CV1" s="2" t="s">
        <v>644</v>
      </c>
      <c r="CW1" s="2" t="s">
        <v>982</v>
      </c>
      <c r="CX1" s="4" t="s">
        <v>645</v>
      </c>
      <c r="CY1" s="4" t="s">
        <v>646</v>
      </c>
      <c r="CZ1" s="4" t="s">
        <v>647</v>
      </c>
      <c r="DA1" s="4" t="s">
        <v>983</v>
      </c>
      <c r="DB1" s="2" t="s">
        <v>648</v>
      </c>
      <c r="DC1" s="2" t="s">
        <v>649</v>
      </c>
      <c r="DD1" s="2" t="s">
        <v>650</v>
      </c>
      <c r="DE1" s="2" t="s">
        <v>984</v>
      </c>
      <c r="DF1" s="4" t="s">
        <v>651</v>
      </c>
      <c r="DG1" s="4" t="s">
        <v>652</v>
      </c>
      <c r="DH1" s="4" t="s">
        <v>653</v>
      </c>
      <c r="DI1" s="4" t="s">
        <v>985</v>
      </c>
      <c r="DJ1" s="2" t="s">
        <v>654</v>
      </c>
      <c r="DK1" s="2" t="s">
        <v>655</v>
      </c>
      <c r="DL1" s="2" t="s">
        <v>656</v>
      </c>
      <c r="DM1" s="2" t="s">
        <v>986</v>
      </c>
      <c r="DN1" s="4" t="s">
        <v>657</v>
      </c>
      <c r="DO1" s="4" t="s">
        <v>658</v>
      </c>
      <c r="DP1" s="4" t="s">
        <v>659</v>
      </c>
      <c r="DQ1" s="4" t="s">
        <v>987</v>
      </c>
      <c r="DR1" s="2" t="s">
        <v>660</v>
      </c>
      <c r="DS1" s="2" t="s">
        <v>661</v>
      </c>
      <c r="DT1" s="2" t="s">
        <v>662</v>
      </c>
      <c r="DU1" s="2" t="s">
        <v>988</v>
      </c>
      <c r="DV1" s="4" t="s">
        <v>663</v>
      </c>
      <c r="DW1" s="4" t="s">
        <v>664</v>
      </c>
      <c r="DX1" s="4" t="s">
        <v>665</v>
      </c>
      <c r="DY1" s="4" t="s">
        <v>989</v>
      </c>
      <c r="DZ1" s="2" t="s">
        <v>666</v>
      </c>
      <c r="EA1" s="2" t="s">
        <v>667</v>
      </c>
      <c r="EB1" s="2" t="s">
        <v>668</v>
      </c>
      <c r="EC1" s="2" t="s">
        <v>990</v>
      </c>
      <c r="ED1" s="4" t="s">
        <v>669</v>
      </c>
      <c r="EE1" s="4" t="s">
        <v>670</v>
      </c>
      <c r="EF1" s="4" t="s">
        <v>671</v>
      </c>
      <c r="EG1" s="4" t="s">
        <v>991</v>
      </c>
      <c r="EH1" s="2" t="s">
        <v>672</v>
      </c>
      <c r="EI1" s="2" t="s">
        <v>673</v>
      </c>
      <c r="EJ1" s="2" t="s">
        <v>674</v>
      </c>
      <c r="EK1" s="2" t="s">
        <v>992</v>
      </c>
      <c r="EL1" s="4" t="s">
        <v>675</v>
      </c>
      <c r="EM1" s="4" t="s">
        <v>676</v>
      </c>
      <c r="EN1" s="4" t="s">
        <v>677</v>
      </c>
      <c r="EO1" s="4" t="s">
        <v>993</v>
      </c>
      <c r="EP1" s="2" t="s">
        <v>678</v>
      </c>
      <c r="EQ1" s="2" t="s">
        <v>679</v>
      </c>
      <c r="ER1" s="2" t="s">
        <v>680</v>
      </c>
      <c r="ES1" s="2" t="s">
        <v>994</v>
      </c>
      <c r="ET1" s="4" t="s">
        <v>681</v>
      </c>
      <c r="EU1" s="4" t="s">
        <v>682</v>
      </c>
      <c r="EV1" s="4" t="s">
        <v>683</v>
      </c>
      <c r="EW1" s="4" t="s">
        <v>995</v>
      </c>
      <c r="EX1" s="2" t="s">
        <v>684</v>
      </c>
      <c r="EY1" s="2" t="s">
        <v>685</v>
      </c>
      <c r="EZ1" s="2" t="s">
        <v>686</v>
      </c>
      <c r="FA1" s="2" t="s">
        <v>996</v>
      </c>
      <c r="FB1" s="4" t="s">
        <v>687</v>
      </c>
      <c r="FC1" s="4" t="s">
        <v>688</v>
      </c>
      <c r="FD1" s="4" t="s">
        <v>689</v>
      </c>
      <c r="FE1" s="4" t="s">
        <v>997</v>
      </c>
      <c r="FF1" s="2" t="s">
        <v>690</v>
      </c>
      <c r="FG1" s="2" t="s">
        <v>691</v>
      </c>
      <c r="FH1" s="2" t="s">
        <v>692</v>
      </c>
      <c r="FI1" s="2" t="s">
        <v>998</v>
      </c>
      <c r="FJ1" s="4" t="s">
        <v>693</v>
      </c>
      <c r="FK1" s="4" t="s">
        <v>694</v>
      </c>
      <c r="FL1" s="4" t="s">
        <v>695</v>
      </c>
      <c r="FM1" s="4" t="s">
        <v>999</v>
      </c>
      <c r="FN1" s="2" t="s">
        <v>696</v>
      </c>
      <c r="FO1" s="2" t="s">
        <v>697</v>
      </c>
      <c r="FP1" s="2" t="s">
        <v>698</v>
      </c>
      <c r="FQ1" s="2" t="s">
        <v>1000</v>
      </c>
      <c r="FR1" s="4" t="s">
        <v>699</v>
      </c>
      <c r="FS1" s="4" t="s">
        <v>700</v>
      </c>
      <c r="FT1" s="4" t="s">
        <v>701</v>
      </c>
      <c r="FU1" s="4" t="s">
        <v>1001</v>
      </c>
      <c r="FV1" s="2" t="s">
        <v>702</v>
      </c>
      <c r="FW1" s="2" t="s">
        <v>703</v>
      </c>
      <c r="FX1" s="2" t="s">
        <v>704</v>
      </c>
      <c r="FY1" s="2" t="s">
        <v>1002</v>
      </c>
      <c r="FZ1" s="4" t="s">
        <v>705</v>
      </c>
      <c r="GA1" s="4" t="s">
        <v>706</v>
      </c>
      <c r="GB1" s="4" t="s">
        <v>707</v>
      </c>
      <c r="GC1" s="4" t="s">
        <v>1003</v>
      </c>
      <c r="GD1" s="2" t="s">
        <v>708</v>
      </c>
      <c r="GE1" s="2" t="s">
        <v>709</v>
      </c>
      <c r="GF1" s="2" t="s">
        <v>710</v>
      </c>
      <c r="GG1" s="2" t="s">
        <v>1004</v>
      </c>
      <c r="GH1" s="4" t="s">
        <v>711</v>
      </c>
      <c r="GI1" s="4" t="s">
        <v>712</v>
      </c>
      <c r="GJ1" s="4" t="s">
        <v>713</v>
      </c>
      <c r="GK1" s="4" t="s">
        <v>1005</v>
      </c>
      <c r="GL1" s="2" t="s">
        <v>714</v>
      </c>
      <c r="GM1" s="2" t="s">
        <v>715</v>
      </c>
      <c r="GN1" s="2" t="s">
        <v>716</v>
      </c>
      <c r="GO1" s="2" t="s">
        <v>1006</v>
      </c>
      <c r="GP1" s="4" t="s">
        <v>717</v>
      </c>
      <c r="GQ1" s="4" t="s">
        <v>718</v>
      </c>
      <c r="GR1" s="4" t="s">
        <v>719</v>
      </c>
      <c r="GS1" s="4" t="s">
        <v>1007</v>
      </c>
      <c r="GT1" s="2" t="s">
        <v>720</v>
      </c>
      <c r="GU1" s="2" t="s">
        <v>721</v>
      </c>
      <c r="GV1" s="2" t="s">
        <v>722</v>
      </c>
      <c r="GW1" s="2" t="s">
        <v>1008</v>
      </c>
      <c r="GX1" s="4" t="s">
        <v>723</v>
      </c>
      <c r="GY1" s="4" t="s">
        <v>724</v>
      </c>
      <c r="GZ1" s="4" t="s">
        <v>725</v>
      </c>
      <c r="HA1" s="4" t="s">
        <v>1009</v>
      </c>
      <c r="HB1" s="2" t="s">
        <v>726</v>
      </c>
      <c r="HC1" s="2" t="s">
        <v>727</v>
      </c>
      <c r="HD1" s="2" t="s">
        <v>728</v>
      </c>
      <c r="HE1" s="2" t="s">
        <v>1010</v>
      </c>
      <c r="HF1" s="4" t="s">
        <v>729</v>
      </c>
      <c r="HG1" s="4" t="s">
        <v>730</v>
      </c>
      <c r="HH1" s="4" t="s">
        <v>731</v>
      </c>
      <c r="HI1" s="4" t="s">
        <v>1011</v>
      </c>
      <c r="HJ1" s="2" t="s">
        <v>732</v>
      </c>
      <c r="HK1" s="2" t="s">
        <v>733</v>
      </c>
      <c r="HL1" s="2" t="s">
        <v>734</v>
      </c>
      <c r="HM1" s="2" t="s">
        <v>1012</v>
      </c>
      <c r="HN1" s="4" t="s">
        <v>735</v>
      </c>
      <c r="HO1" s="4" t="s">
        <v>736</v>
      </c>
      <c r="HP1" s="4" t="s">
        <v>737</v>
      </c>
      <c r="HQ1" s="4" t="s">
        <v>1013</v>
      </c>
      <c r="HR1" s="2" t="s">
        <v>738</v>
      </c>
      <c r="HS1" s="2" t="s">
        <v>739</v>
      </c>
      <c r="HT1" s="2" t="s">
        <v>740</v>
      </c>
      <c r="HU1" s="2" t="s">
        <v>1014</v>
      </c>
      <c r="HV1" s="4" t="s">
        <v>741</v>
      </c>
      <c r="HW1" s="4" t="s">
        <v>742</v>
      </c>
      <c r="HX1" s="4" t="s">
        <v>743</v>
      </c>
      <c r="HY1" s="4" t="s">
        <v>1015</v>
      </c>
      <c r="HZ1" s="2" t="s">
        <v>744</v>
      </c>
      <c r="IA1" s="2" t="s">
        <v>745</v>
      </c>
      <c r="IB1" s="2" t="s">
        <v>746</v>
      </c>
      <c r="IC1" s="2" t="s">
        <v>1016</v>
      </c>
      <c r="ID1" s="4" t="s">
        <v>747</v>
      </c>
      <c r="IE1" s="4" t="s">
        <v>748</v>
      </c>
      <c r="IF1" s="4" t="s">
        <v>749</v>
      </c>
      <c r="IG1" s="4" t="s">
        <v>1017</v>
      </c>
      <c r="IH1" s="2" t="s">
        <v>750</v>
      </c>
      <c r="II1" s="2" t="s">
        <v>751</v>
      </c>
      <c r="IJ1" s="2" t="s">
        <v>752</v>
      </c>
      <c r="IK1" s="2" t="s">
        <v>1018</v>
      </c>
      <c r="IL1" s="4" t="s">
        <v>753</v>
      </c>
      <c r="IM1" s="4" t="s">
        <v>754</v>
      </c>
      <c r="IN1" s="4" t="s">
        <v>755</v>
      </c>
      <c r="IO1" s="4" t="s">
        <v>1019</v>
      </c>
      <c r="IP1" s="2" t="s">
        <v>756</v>
      </c>
      <c r="IQ1" s="2" t="s">
        <v>757</v>
      </c>
      <c r="IR1" s="2" t="s">
        <v>758</v>
      </c>
      <c r="IS1" s="2" t="s">
        <v>1020</v>
      </c>
      <c r="IT1" s="4" t="s">
        <v>759</v>
      </c>
      <c r="IU1" s="4" t="s">
        <v>760</v>
      </c>
      <c r="IV1" s="4" t="s">
        <v>761</v>
      </c>
      <c r="IW1" s="4" t="s">
        <v>1021</v>
      </c>
      <c r="IX1" s="2" t="s">
        <v>762</v>
      </c>
      <c r="IY1" s="2" t="s">
        <v>763</v>
      </c>
      <c r="IZ1" s="2" t="s">
        <v>764</v>
      </c>
      <c r="JA1" s="2" t="s">
        <v>1022</v>
      </c>
      <c r="JB1" s="4" t="s">
        <v>765</v>
      </c>
      <c r="JC1" s="4" t="s">
        <v>766</v>
      </c>
      <c r="JD1" s="4" t="s">
        <v>767</v>
      </c>
      <c r="JE1" s="4" t="s">
        <v>1023</v>
      </c>
      <c r="JF1" s="2" t="s">
        <v>768</v>
      </c>
      <c r="JG1" s="2" t="s">
        <v>769</v>
      </c>
      <c r="JH1" s="2" t="s">
        <v>770</v>
      </c>
      <c r="JI1" s="2" t="s">
        <v>1024</v>
      </c>
      <c r="JJ1" s="4" t="s">
        <v>771</v>
      </c>
      <c r="JK1" s="4" t="s">
        <v>772</v>
      </c>
      <c r="JL1" s="4" t="s">
        <v>773</v>
      </c>
      <c r="JM1" s="4" t="s">
        <v>1025</v>
      </c>
      <c r="JN1" s="2" t="s">
        <v>774</v>
      </c>
      <c r="JO1" s="2" t="s">
        <v>775</v>
      </c>
      <c r="JP1" s="2" t="s">
        <v>776</v>
      </c>
      <c r="JQ1" s="2" t="s">
        <v>1026</v>
      </c>
      <c r="JR1" s="4" t="s">
        <v>777</v>
      </c>
      <c r="JS1" s="4" t="s">
        <v>778</v>
      </c>
      <c r="JT1" s="4" t="s">
        <v>779</v>
      </c>
      <c r="JU1" s="4" t="s">
        <v>1027</v>
      </c>
      <c r="JV1" s="2" t="s">
        <v>780</v>
      </c>
      <c r="JW1" s="2" t="s">
        <v>781</v>
      </c>
      <c r="JX1" s="2" t="s">
        <v>782</v>
      </c>
      <c r="JY1" s="2" t="s">
        <v>1028</v>
      </c>
      <c r="JZ1" s="4" t="s">
        <v>783</v>
      </c>
      <c r="KA1" s="4" t="s">
        <v>784</v>
      </c>
      <c r="KB1" s="4" t="s">
        <v>785</v>
      </c>
      <c r="KC1" s="4" t="s">
        <v>1029</v>
      </c>
      <c r="KD1" s="2" t="s">
        <v>786</v>
      </c>
      <c r="KE1" s="2" t="s">
        <v>787</v>
      </c>
      <c r="KF1" s="2" t="s">
        <v>788</v>
      </c>
      <c r="KG1" s="2" t="s">
        <v>1030</v>
      </c>
      <c r="KH1" s="4" t="s">
        <v>789</v>
      </c>
      <c r="KI1" s="4" t="s">
        <v>790</v>
      </c>
      <c r="KJ1" s="4" t="s">
        <v>791</v>
      </c>
      <c r="KK1" s="4" t="s">
        <v>1031</v>
      </c>
      <c r="KL1" s="2" t="s">
        <v>792</v>
      </c>
      <c r="KM1" s="2" t="s">
        <v>793</v>
      </c>
      <c r="KN1" s="2" t="s">
        <v>794</v>
      </c>
      <c r="KO1" s="2" t="s">
        <v>1032</v>
      </c>
      <c r="KP1" s="4" t="s">
        <v>795</v>
      </c>
      <c r="KQ1" s="4" t="s">
        <v>796</v>
      </c>
      <c r="KR1" s="4" t="s">
        <v>797</v>
      </c>
      <c r="KS1" s="4" t="s">
        <v>1033</v>
      </c>
      <c r="KT1" s="2" t="s">
        <v>798</v>
      </c>
      <c r="KU1" s="2" t="s">
        <v>799</v>
      </c>
      <c r="KV1" s="2" t="s">
        <v>800</v>
      </c>
      <c r="KW1" s="2" t="s">
        <v>1034</v>
      </c>
      <c r="KX1" s="4" t="s">
        <v>801</v>
      </c>
      <c r="KY1" s="4" t="s">
        <v>802</v>
      </c>
      <c r="KZ1" s="4" t="s">
        <v>803</v>
      </c>
      <c r="LA1" s="4" t="s">
        <v>1035</v>
      </c>
      <c r="LB1" s="2" t="s">
        <v>804</v>
      </c>
      <c r="LC1" s="2" t="s">
        <v>805</v>
      </c>
      <c r="LD1" s="2" t="s">
        <v>806</v>
      </c>
      <c r="LE1" s="2" t="s">
        <v>1036</v>
      </c>
      <c r="LF1" s="4" t="s">
        <v>807</v>
      </c>
      <c r="LG1" s="4" t="s">
        <v>808</v>
      </c>
      <c r="LH1" s="4" t="s">
        <v>809</v>
      </c>
      <c r="LI1" s="4" t="s">
        <v>1037</v>
      </c>
      <c r="LJ1" s="2" t="s">
        <v>810</v>
      </c>
      <c r="LK1" s="2" t="s">
        <v>811</v>
      </c>
      <c r="LL1" s="2" t="s">
        <v>812</v>
      </c>
      <c r="LM1" s="2" t="s">
        <v>1038</v>
      </c>
      <c r="LN1" s="4" t="s">
        <v>813</v>
      </c>
      <c r="LO1" s="4" t="s">
        <v>814</v>
      </c>
      <c r="LP1" s="4" t="s">
        <v>815</v>
      </c>
      <c r="LQ1" s="4" t="s">
        <v>1039</v>
      </c>
      <c r="LR1" s="2" t="s">
        <v>816</v>
      </c>
      <c r="LS1" s="2" t="s">
        <v>817</v>
      </c>
      <c r="LT1" s="2" t="s">
        <v>818</v>
      </c>
      <c r="LU1" s="2" t="s">
        <v>1040</v>
      </c>
      <c r="LV1" s="4" t="s">
        <v>819</v>
      </c>
      <c r="LW1" s="4" t="s">
        <v>820</v>
      </c>
      <c r="LX1" s="4" t="s">
        <v>821</v>
      </c>
      <c r="LY1" s="4" t="s">
        <v>1041</v>
      </c>
      <c r="LZ1" s="2" t="s">
        <v>822</v>
      </c>
      <c r="MA1" s="2" t="s">
        <v>823</v>
      </c>
      <c r="MB1" s="2" t="s">
        <v>824</v>
      </c>
      <c r="MC1" s="2" t="s">
        <v>1042</v>
      </c>
      <c r="MD1" s="4" t="s">
        <v>825</v>
      </c>
      <c r="ME1" s="4" t="s">
        <v>826</v>
      </c>
      <c r="MF1" s="4" t="s">
        <v>827</v>
      </c>
      <c r="MG1" s="4" t="s">
        <v>1043</v>
      </c>
      <c r="MH1" s="2" t="s">
        <v>828</v>
      </c>
      <c r="MI1" s="2" t="s">
        <v>829</v>
      </c>
      <c r="MJ1" s="2" t="s">
        <v>830</v>
      </c>
      <c r="MK1" s="2" t="s">
        <v>1044</v>
      </c>
      <c r="ML1" s="4" t="s">
        <v>831</v>
      </c>
      <c r="MM1" s="4" t="s">
        <v>832</v>
      </c>
      <c r="MN1" s="4" t="s">
        <v>833</v>
      </c>
      <c r="MO1" s="4" t="s">
        <v>1045</v>
      </c>
      <c r="MP1" s="2" t="s">
        <v>834</v>
      </c>
      <c r="MQ1" s="2" t="s">
        <v>835</v>
      </c>
      <c r="MR1" s="2" t="s">
        <v>836</v>
      </c>
      <c r="MS1" s="2" t="s">
        <v>1046</v>
      </c>
      <c r="MT1" s="4" t="s">
        <v>837</v>
      </c>
      <c r="MU1" s="4" t="s">
        <v>838</v>
      </c>
      <c r="MV1" s="4" t="s">
        <v>839</v>
      </c>
      <c r="MW1" s="4" t="s">
        <v>1047</v>
      </c>
      <c r="MX1" s="2" t="s">
        <v>840</v>
      </c>
      <c r="MY1" s="2" t="s">
        <v>841</v>
      </c>
      <c r="MZ1" s="2" t="s">
        <v>842</v>
      </c>
      <c r="NA1" s="2" t="s">
        <v>1048</v>
      </c>
      <c r="NB1" s="4" t="s">
        <v>843</v>
      </c>
      <c r="NC1" s="4" t="s">
        <v>844</v>
      </c>
      <c r="ND1" s="4" t="s">
        <v>845</v>
      </c>
      <c r="NE1" s="4" t="s">
        <v>1049</v>
      </c>
      <c r="NF1" s="2" t="s">
        <v>846</v>
      </c>
      <c r="NG1" s="2" t="s">
        <v>847</v>
      </c>
      <c r="NH1" s="2" t="s">
        <v>848</v>
      </c>
      <c r="NI1" s="2" t="s">
        <v>1050</v>
      </c>
      <c r="NJ1" s="4" t="s">
        <v>849</v>
      </c>
      <c r="NK1" s="4" t="s">
        <v>850</v>
      </c>
      <c r="NL1" s="4" t="s">
        <v>851</v>
      </c>
      <c r="NM1" s="4" t="s">
        <v>1051</v>
      </c>
      <c r="NN1" s="2" t="s">
        <v>852</v>
      </c>
      <c r="NO1" s="2" t="s">
        <v>853</v>
      </c>
      <c r="NP1" s="2" t="s">
        <v>854</v>
      </c>
      <c r="NQ1" s="2" t="s">
        <v>1052</v>
      </c>
      <c r="NR1" s="4" t="s">
        <v>855</v>
      </c>
      <c r="NS1" s="4" t="s">
        <v>856</v>
      </c>
      <c r="NT1" s="4" t="s">
        <v>857</v>
      </c>
      <c r="NU1" s="4" t="s">
        <v>1053</v>
      </c>
      <c r="NV1" s="2" t="s">
        <v>858</v>
      </c>
      <c r="NW1" s="2" t="s">
        <v>859</v>
      </c>
      <c r="NX1" s="2" t="s">
        <v>860</v>
      </c>
      <c r="NY1" s="2" t="s">
        <v>1054</v>
      </c>
      <c r="NZ1" s="4" t="s">
        <v>861</v>
      </c>
      <c r="OA1" s="4" t="s">
        <v>862</v>
      </c>
      <c r="OB1" s="4" t="s">
        <v>863</v>
      </c>
      <c r="OC1" s="4" t="s">
        <v>1055</v>
      </c>
      <c r="OD1" s="2" t="s">
        <v>864</v>
      </c>
      <c r="OE1" s="2" t="s">
        <v>865</v>
      </c>
      <c r="OF1" s="2" t="s">
        <v>866</v>
      </c>
      <c r="OG1" s="2" t="s">
        <v>1056</v>
      </c>
      <c r="OH1" s="4" t="s">
        <v>867</v>
      </c>
      <c r="OI1" s="4" t="s">
        <v>868</v>
      </c>
      <c r="OJ1" s="4" t="s">
        <v>869</v>
      </c>
      <c r="OK1" s="4" t="s">
        <v>1057</v>
      </c>
    </row>
    <row r="2" spans="1:401" x14ac:dyDescent="0.35">
      <c r="A2">
        <v>2</v>
      </c>
      <c r="B2" t="s">
        <v>4</v>
      </c>
      <c r="C2" t="s">
        <v>5</v>
      </c>
      <c r="D2" t="s">
        <v>6</v>
      </c>
      <c r="E2">
        <v>611.77329999999995</v>
      </c>
      <c r="F2">
        <v>1.1270979999999999</v>
      </c>
      <c r="G2">
        <v>11.574490000000001</v>
      </c>
      <c r="H2">
        <v>0</v>
      </c>
      <c r="I2" s="1">
        <v>4.4555150000000004E-9</v>
      </c>
      <c r="J2">
        <v>1.1213010000000001</v>
      </c>
      <c r="K2">
        <v>11.44781</v>
      </c>
      <c r="L2">
        <v>0</v>
      </c>
      <c r="M2" s="1">
        <v>2.9760729999999997E-11</v>
      </c>
      <c r="N2">
        <v>1.1154269999999999</v>
      </c>
      <c r="O2">
        <v>11.30325</v>
      </c>
      <c r="P2">
        <v>0</v>
      </c>
      <c r="Q2" s="1">
        <v>2.0122610000000001E-13</v>
      </c>
      <c r="R2">
        <v>1.1095470000000001</v>
      </c>
      <c r="S2">
        <v>11.149369999999999</v>
      </c>
      <c r="T2">
        <v>0</v>
      </c>
      <c r="U2" s="1">
        <v>1.3908509999999999E-15</v>
      </c>
      <c r="V2">
        <v>1.103566</v>
      </c>
      <c r="W2">
        <v>10.99126</v>
      </c>
      <c r="X2">
        <v>0</v>
      </c>
      <c r="Y2" s="1">
        <v>9.8148569999999995E-18</v>
      </c>
      <c r="Z2">
        <v>1.097556</v>
      </c>
      <c r="AA2">
        <v>10.835470000000001</v>
      </c>
      <c r="AB2">
        <v>0</v>
      </c>
      <c r="AC2" s="1">
        <v>8.2221849999999999E-20</v>
      </c>
      <c r="AD2">
        <v>1.091515</v>
      </c>
      <c r="AE2">
        <v>10.686199999999999</v>
      </c>
      <c r="AF2">
        <v>0</v>
      </c>
      <c r="AG2" s="1">
        <v>1.2182159999999999E-20</v>
      </c>
      <c r="AH2">
        <v>1.0760160000000001</v>
      </c>
      <c r="AI2">
        <v>10.685739999999999</v>
      </c>
      <c r="AJ2">
        <v>0</v>
      </c>
      <c r="AK2" s="1">
        <v>1.300758E-20</v>
      </c>
      <c r="AL2">
        <v>1.062743</v>
      </c>
      <c r="AM2">
        <v>10.696400000000001</v>
      </c>
      <c r="AN2">
        <v>0</v>
      </c>
      <c r="AO2" s="1">
        <v>1.835576E-20</v>
      </c>
      <c r="AP2">
        <v>1.0493950000000001</v>
      </c>
      <c r="AQ2">
        <v>10.71505</v>
      </c>
      <c r="AR2">
        <v>0</v>
      </c>
      <c r="AS2" s="1">
        <v>3.0267139999999998E-20</v>
      </c>
      <c r="AT2">
        <v>1.0358369999999999</v>
      </c>
      <c r="AU2">
        <v>10.73325</v>
      </c>
      <c r="AV2">
        <v>0</v>
      </c>
      <c r="AW2" s="1">
        <v>4.3158600000000001E-20</v>
      </c>
      <c r="AX2">
        <v>1.02234</v>
      </c>
      <c r="AY2">
        <v>10.73569</v>
      </c>
      <c r="AZ2">
        <v>0</v>
      </c>
      <c r="BA2" s="1">
        <v>5.0942739999999999E-20</v>
      </c>
      <c r="BB2">
        <v>1.008524</v>
      </c>
      <c r="BC2">
        <v>10.7563</v>
      </c>
      <c r="BD2">
        <v>0</v>
      </c>
      <c r="BE2" s="1">
        <v>5.4927569999999994E-20</v>
      </c>
      <c r="BF2">
        <v>0.99434149999999999</v>
      </c>
      <c r="BG2">
        <v>10.751760000000001</v>
      </c>
      <c r="BH2">
        <v>0</v>
      </c>
      <c r="BI2" s="1">
        <v>5.7769690000000006E-20</v>
      </c>
      <c r="BJ2">
        <v>0.97991669999999997</v>
      </c>
      <c r="BK2">
        <v>10.75938</v>
      </c>
      <c r="BL2">
        <v>0</v>
      </c>
      <c r="BM2" s="1">
        <v>5.985364E-20</v>
      </c>
      <c r="BN2">
        <v>0.97138670000000005</v>
      </c>
      <c r="BO2">
        <v>10.77251</v>
      </c>
      <c r="BP2">
        <v>0</v>
      </c>
      <c r="BQ2">
        <v>6.1208319999999996E-20</v>
      </c>
      <c r="BR2">
        <v>0.96149470000000004</v>
      </c>
      <c r="BS2">
        <v>10.7935</v>
      </c>
      <c r="BT2">
        <v>0</v>
      </c>
      <c r="BU2">
        <v>6.3552859999999997E-20</v>
      </c>
      <c r="BV2">
        <v>0.9510035</v>
      </c>
      <c r="BW2">
        <v>10.81194</v>
      </c>
      <c r="BX2">
        <v>0</v>
      </c>
      <c r="BY2">
        <v>6.5161459999999997E-20</v>
      </c>
      <c r="BZ2">
        <v>0.94043840000000001</v>
      </c>
      <c r="CA2">
        <v>10.841749999999999</v>
      </c>
      <c r="CB2">
        <v>0</v>
      </c>
      <c r="CC2">
        <v>8.2766630000000003E-20</v>
      </c>
      <c r="CD2">
        <v>0.92966959999999998</v>
      </c>
      <c r="CE2">
        <v>10.852259999999999</v>
      </c>
      <c r="CF2">
        <v>0</v>
      </c>
      <c r="CG2">
        <v>1.5722089999999999E-19</v>
      </c>
      <c r="CH2">
        <v>0.91880930000000005</v>
      </c>
      <c r="CI2">
        <v>10.85435</v>
      </c>
      <c r="CJ2">
        <v>0</v>
      </c>
      <c r="CK2">
        <v>2.5327590000000002E-19</v>
      </c>
      <c r="CL2">
        <v>0.9077752</v>
      </c>
      <c r="CM2">
        <v>10.842000000000001</v>
      </c>
      <c r="CN2">
        <v>0</v>
      </c>
      <c r="CO2">
        <v>3.6427940000000002E-19</v>
      </c>
      <c r="CP2">
        <v>0.89660580000000001</v>
      </c>
      <c r="CQ2">
        <v>10.84967</v>
      </c>
      <c r="CR2">
        <v>0</v>
      </c>
      <c r="CS2">
        <v>5.0069389999999997E-19</v>
      </c>
      <c r="CT2">
        <v>0.89884989999999998</v>
      </c>
      <c r="CU2">
        <v>10.867850000000001</v>
      </c>
      <c r="CV2">
        <v>0</v>
      </c>
      <c r="CW2">
        <v>5.3875319999999996E-19</v>
      </c>
      <c r="CX2">
        <v>0.89916799999999997</v>
      </c>
      <c r="CY2">
        <v>10.8903</v>
      </c>
      <c r="CZ2">
        <v>0</v>
      </c>
      <c r="DA2">
        <v>4.9325370000000004E-19</v>
      </c>
      <c r="DB2">
        <v>0.89924139999999997</v>
      </c>
      <c r="DC2">
        <v>10.921139999999999</v>
      </c>
      <c r="DD2">
        <v>0</v>
      </c>
      <c r="DE2">
        <v>3.552577E-19</v>
      </c>
      <c r="DF2">
        <v>0.89926589999999995</v>
      </c>
      <c r="DG2">
        <v>10.937329999999999</v>
      </c>
      <c r="DH2">
        <v>0</v>
      </c>
      <c r="DI2">
        <v>2.3346680000000002E-19</v>
      </c>
      <c r="DJ2">
        <v>0.89926589999999995</v>
      </c>
      <c r="DK2">
        <v>10.9458</v>
      </c>
      <c r="DL2">
        <v>0</v>
      </c>
      <c r="DM2">
        <v>1.6428549999999999E-19</v>
      </c>
      <c r="DN2">
        <v>0.89926589999999995</v>
      </c>
      <c r="DO2">
        <v>10.94815</v>
      </c>
      <c r="DP2">
        <v>0</v>
      </c>
      <c r="DQ2">
        <v>1.282484E-19</v>
      </c>
      <c r="DR2">
        <v>0.89926589999999995</v>
      </c>
      <c r="DS2">
        <v>10.941470000000001</v>
      </c>
      <c r="DT2">
        <v>0</v>
      </c>
      <c r="DU2">
        <v>1.0872069999999999E-19</v>
      </c>
      <c r="DV2">
        <v>0.89926589999999995</v>
      </c>
      <c r="DW2">
        <v>10.94552</v>
      </c>
      <c r="DX2">
        <v>0</v>
      </c>
      <c r="DY2">
        <v>9.7191510000000005E-20</v>
      </c>
      <c r="DZ2">
        <v>0.89998469999999997</v>
      </c>
      <c r="EA2">
        <v>10.95675</v>
      </c>
      <c r="EB2">
        <v>0</v>
      </c>
      <c r="EC2">
        <v>8.8415949999999997E-20</v>
      </c>
      <c r="ED2">
        <v>0.90058000000000005</v>
      </c>
      <c r="EE2">
        <v>10.96931</v>
      </c>
      <c r="EF2">
        <v>0</v>
      </c>
      <c r="EG2">
        <v>8.0556210000000002E-20</v>
      </c>
      <c r="EH2">
        <v>0.90117480000000005</v>
      </c>
      <c r="EI2">
        <v>10.996</v>
      </c>
      <c r="EJ2">
        <v>0</v>
      </c>
      <c r="EK2">
        <v>7.133317E-20</v>
      </c>
      <c r="EL2">
        <v>0.90176869999999998</v>
      </c>
      <c r="EM2">
        <v>11.027430000000001</v>
      </c>
      <c r="EN2">
        <v>0</v>
      </c>
      <c r="EO2">
        <v>6.3707640000000005E-20</v>
      </c>
      <c r="EP2">
        <v>0.90233730000000001</v>
      </c>
      <c r="EQ2">
        <v>11.042719999999999</v>
      </c>
      <c r="ER2">
        <v>0</v>
      </c>
      <c r="ES2">
        <v>5.7912139999999999E-20</v>
      </c>
      <c r="ET2">
        <v>0.90292950000000005</v>
      </c>
      <c r="EU2">
        <v>11.03262</v>
      </c>
      <c r="EV2">
        <v>0</v>
      </c>
      <c r="EW2">
        <v>5.3283910000000002E-20</v>
      </c>
      <c r="EX2">
        <v>0.90352089999999996</v>
      </c>
      <c r="EY2">
        <v>11.02683</v>
      </c>
      <c r="EZ2">
        <v>0</v>
      </c>
      <c r="FA2">
        <v>4.9615580000000003E-20</v>
      </c>
      <c r="FB2">
        <v>0.90411160000000002</v>
      </c>
      <c r="FC2">
        <v>11.034649999999999</v>
      </c>
      <c r="FD2">
        <v>0</v>
      </c>
      <c r="FE2">
        <v>4.6442129999999998E-20</v>
      </c>
      <c r="FF2">
        <v>0.9039893</v>
      </c>
      <c r="FG2">
        <v>11.04434</v>
      </c>
      <c r="FH2">
        <v>0</v>
      </c>
      <c r="FI2">
        <v>4.4128720000000002E-20</v>
      </c>
      <c r="FJ2">
        <v>0.90396480000000001</v>
      </c>
      <c r="FK2">
        <v>11.077500000000001</v>
      </c>
      <c r="FL2">
        <v>0</v>
      </c>
      <c r="FM2">
        <v>4.2670200000000002E-20</v>
      </c>
      <c r="FN2">
        <v>0.90396480000000001</v>
      </c>
      <c r="FO2">
        <v>11.109870000000001</v>
      </c>
      <c r="FP2">
        <v>0</v>
      </c>
      <c r="FQ2">
        <v>4.2714800000000003E-20</v>
      </c>
      <c r="FR2">
        <v>0.90396480000000001</v>
      </c>
      <c r="FS2">
        <v>11.1126</v>
      </c>
      <c r="FT2">
        <v>0</v>
      </c>
      <c r="FU2">
        <v>4.2838549999999997E-20</v>
      </c>
      <c r="FV2">
        <v>0.90396480000000001</v>
      </c>
      <c r="FW2">
        <v>11.110620000000001</v>
      </c>
      <c r="FX2">
        <v>0</v>
      </c>
      <c r="FY2">
        <v>4.2296449999999999E-20</v>
      </c>
      <c r="FZ2">
        <v>0.90396480000000001</v>
      </c>
      <c r="GA2">
        <v>11.11613</v>
      </c>
      <c r="GB2">
        <v>0</v>
      </c>
      <c r="GC2">
        <v>4.1201509999999999E-20</v>
      </c>
      <c r="GD2">
        <v>0.90396480000000001</v>
      </c>
      <c r="GE2">
        <v>11.115780000000001</v>
      </c>
      <c r="GF2">
        <v>0</v>
      </c>
      <c r="GG2">
        <v>3.9826360000000001E-20</v>
      </c>
      <c r="GH2">
        <v>0.90396480000000001</v>
      </c>
      <c r="GI2">
        <v>11.1236</v>
      </c>
      <c r="GJ2">
        <v>0</v>
      </c>
      <c r="GK2">
        <v>3.8373099999999998E-20</v>
      </c>
      <c r="GL2">
        <v>0.90396480000000001</v>
      </c>
      <c r="GM2">
        <v>11.13287</v>
      </c>
      <c r="GN2">
        <v>0</v>
      </c>
      <c r="GO2">
        <v>3.6878300000000001E-20</v>
      </c>
      <c r="GP2">
        <v>0.90396480000000001</v>
      </c>
      <c r="GQ2">
        <v>11.166510000000001</v>
      </c>
      <c r="GR2">
        <v>0</v>
      </c>
      <c r="GS2">
        <v>3.544053E-20</v>
      </c>
      <c r="GT2">
        <v>0.90396480000000001</v>
      </c>
      <c r="GU2">
        <v>11.197089999999999</v>
      </c>
      <c r="GV2">
        <v>0</v>
      </c>
      <c r="GW2">
        <v>3.407649E-20</v>
      </c>
      <c r="GX2">
        <v>0.90396480000000001</v>
      </c>
      <c r="GY2">
        <v>11.205410000000001</v>
      </c>
      <c r="GZ2">
        <v>0</v>
      </c>
      <c r="HA2">
        <v>3.2730659999999998E-20</v>
      </c>
      <c r="HB2">
        <v>0.90396480000000001</v>
      </c>
      <c r="HC2">
        <v>11.21162</v>
      </c>
      <c r="HD2">
        <v>0</v>
      </c>
      <c r="HE2">
        <v>3.1463989999999998E-20</v>
      </c>
      <c r="HF2">
        <v>0.90396480000000001</v>
      </c>
      <c r="HG2">
        <v>11.2178</v>
      </c>
      <c r="HH2">
        <v>0</v>
      </c>
      <c r="HI2">
        <v>3.0214919999999998E-20</v>
      </c>
      <c r="HJ2">
        <v>0.90396480000000001</v>
      </c>
      <c r="HK2">
        <v>11.200279999999999</v>
      </c>
      <c r="HL2">
        <v>0</v>
      </c>
      <c r="HM2">
        <v>2.9031300000000003E-20</v>
      </c>
      <c r="HN2">
        <v>0.90396480000000001</v>
      </c>
      <c r="HO2">
        <v>11.20501</v>
      </c>
      <c r="HP2">
        <v>0</v>
      </c>
      <c r="HQ2">
        <v>2.791652E-20</v>
      </c>
      <c r="HR2">
        <v>0.90396480000000001</v>
      </c>
      <c r="HS2">
        <v>11.21386</v>
      </c>
      <c r="HT2">
        <v>0</v>
      </c>
      <c r="HU2">
        <v>2.6830440000000001E-20</v>
      </c>
      <c r="HV2">
        <v>0.90396480000000001</v>
      </c>
      <c r="HW2">
        <v>11.24025</v>
      </c>
      <c r="HX2">
        <v>0</v>
      </c>
      <c r="HY2">
        <v>2.5769779999999999E-20</v>
      </c>
      <c r="HZ2">
        <v>0.90396480000000001</v>
      </c>
      <c r="IA2">
        <v>11.274929999999999</v>
      </c>
      <c r="IB2">
        <v>0</v>
      </c>
      <c r="IC2">
        <v>2.4766729999999999E-20</v>
      </c>
      <c r="ID2">
        <v>0.90396480000000001</v>
      </c>
      <c r="IE2">
        <v>11.29208</v>
      </c>
      <c r="IF2">
        <v>0</v>
      </c>
      <c r="IG2">
        <v>2.3832939999999999E-20</v>
      </c>
      <c r="IH2">
        <v>0.90396480000000001</v>
      </c>
      <c r="II2">
        <v>11.297230000000001</v>
      </c>
      <c r="IJ2">
        <v>0</v>
      </c>
      <c r="IK2">
        <v>2.291881E-20</v>
      </c>
      <c r="IL2">
        <v>0.90396480000000001</v>
      </c>
      <c r="IM2">
        <v>11.298030000000001</v>
      </c>
      <c r="IN2">
        <v>0</v>
      </c>
      <c r="IO2">
        <v>2.205219E-20</v>
      </c>
      <c r="IP2">
        <v>0.90396480000000001</v>
      </c>
      <c r="IQ2">
        <v>11.281140000000001</v>
      </c>
      <c r="IR2">
        <v>0</v>
      </c>
      <c r="IS2">
        <v>2.126749E-20</v>
      </c>
      <c r="IT2">
        <v>0.90396480000000001</v>
      </c>
      <c r="IU2">
        <v>11.28782</v>
      </c>
      <c r="IV2">
        <v>0</v>
      </c>
      <c r="IW2">
        <v>2.045328E-20</v>
      </c>
      <c r="IX2">
        <v>0.90396480000000001</v>
      </c>
      <c r="IY2">
        <v>11.29594</v>
      </c>
      <c r="IZ2">
        <v>0</v>
      </c>
      <c r="JA2">
        <v>1.9725070000000001E-20</v>
      </c>
      <c r="JB2">
        <v>0.90396480000000001</v>
      </c>
      <c r="JC2">
        <v>11.31836</v>
      </c>
      <c r="JD2">
        <v>0</v>
      </c>
      <c r="JE2">
        <v>1.8999049999999999E-20</v>
      </c>
      <c r="JF2">
        <v>0.90396480000000001</v>
      </c>
      <c r="JG2">
        <v>11.347490000000001</v>
      </c>
      <c r="JH2">
        <v>0</v>
      </c>
      <c r="JI2">
        <v>1.8327649999999999E-20</v>
      </c>
      <c r="JJ2">
        <v>0.90396480000000001</v>
      </c>
      <c r="JK2">
        <v>11.34774</v>
      </c>
      <c r="JL2">
        <v>0</v>
      </c>
      <c r="JM2">
        <v>1.7693420000000001E-20</v>
      </c>
      <c r="JN2">
        <v>0.90396480000000001</v>
      </c>
      <c r="JO2">
        <v>11.363289999999999</v>
      </c>
      <c r="JP2">
        <v>0</v>
      </c>
      <c r="JQ2">
        <v>1.703551E-20</v>
      </c>
      <c r="JR2">
        <v>0.90396480000000001</v>
      </c>
      <c r="JS2">
        <v>11.35403</v>
      </c>
      <c r="JT2">
        <v>0</v>
      </c>
      <c r="JU2">
        <v>1.6442639999999999E-20</v>
      </c>
      <c r="JV2">
        <v>0.90396480000000001</v>
      </c>
      <c r="JW2">
        <v>11.36064</v>
      </c>
      <c r="JX2">
        <v>0</v>
      </c>
      <c r="JY2">
        <v>1.5881250000000001E-20</v>
      </c>
      <c r="JZ2">
        <v>0.90396480000000001</v>
      </c>
      <c r="KA2">
        <v>11.36894</v>
      </c>
      <c r="KB2">
        <v>0</v>
      </c>
      <c r="KC2">
        <v>1.5313270000000001E-20</v>
      </c>
      <c r="KD2">
        <v>0.90325180000000005</v>
      </c>
      <c r="KE2">
        <v>11.37871</v>
      </c>
      <c r="KF2">
        <v>0</v>
      </c>
      <c r="KG2">
        <v>1.4981519999999999E-20</v>
      </c>
      <c r="KH2">
        <v>0.90266029999999997</v>
      </c>
      <c r="KI2">
        <v>11.394349999999999</v>
      </c>
      <c r="KJ2">
        <v>0</v>
      </c>
      <c r="KK2">
        <v>1.485415E-20</v>
      </c>
      <c r="KL2">
        <v>0.90206799999999998</v>
      </c>
      <c r="KM2">
        <v>11.429740000000001</v>
      </c>
      <c r="KN2">
        <v>0</v>
      </c>
      <c r="KO2">
        <v>1.5194250000000002E-20</v>
      </c>
      <c r="KP2">
        <v>0.90147500000000003</v>
      </c>
      <c r="KQ2">
        <v>11.42511</v>
      </c>
      <c r="KR2">
        <v>0</v>
      </c>
      <c r="KS2">
        <v>1.5573729999999999E-20</v>
      </c>
      <c r="KT2">
        <v>0.90090550000000003</v>
      </c>
      <c r="KU2">
        <v>11.44308</v>
      </c>
      <c r="KV2">
        <v>0</v>
      </c>
      <c r="KW2">
        <v>1.5732900000000001E-20</v>
      </c>
      <c r="KX2">
        <v>0.90031079999999997</v>
      </c>
      <c r="KY2">
        <v>11.45168</v>
      </c>
      <c r="KZ2">
        <v>0</v>
      </c>
      <c r="LA2">
        <v>1.5712130000000001E-20</v>
      </c>
      <c r="LB2">
        <v>0.89971540000000005</v>
      </c>
      <c r="LC2">
        <v>11.43782</v>
      </c>
      <c r="LD2">
        <v>0</v>
      </c>
      <c r="LE2">
        <v>1.5580779999999999E-20</v>
      </c>
      <c r="LF2">
        <v>0.89911909999999995</v>
      </c>
      <c r="LG2">
        <v>11.444100000000001</v>
      </c>
      <c r="LH2">
        <v>0</v>
      </c>
      <c r="LI2">
        <v>1.542788E-20</v>
      </c>
      <c r="LJ2">
        <v>0.89924139999999997</v>
      </c>
      <c r="LK2">
        <v>11.4536</v>
      </c>
      <c r="LL2">
        <v>0</v>
      </c>
      <c r="LM2">
        <v>1.5059080000000001E-20</v>
      </c>
      <c r="LN2">
        <v>0.89926589999999995</v>
      </c>
      <c r="LO2">
        <v>11.489599999999999</v>
      </c>
      <c r="LP2">
        <v>0</v>
      </c>
      <c r="LQ2">
        <v>1.4480500000000001E-20</v>
      </c>
      <c r="LR2">
        <v>0.89926589999999995</v>
      </c>
      <c r="LS2">
        <v>11.51933</v>
      </c>
      <c r="LT2">
        <v>0</v>
      </c>
      <c r="LU2">
        <v>1.350528E-20</v>
      </c>
      <c r="LV2">
        <v>0.89929029999999999</v>
      </c>
      <c r="LW2">
        <v>11.518459999999999</v>
      </c>
      <c r="LX2">
        <v>0</v>
      </c>
      <c r="LY2">
        <v>1.2584800000000001E-20</v>
      </c>
      <c r="LZ2">
        <v>0.89926589999999995</v>
      </c>
      <c r="MA2">
        <v>11.545299999999999</v>
      </c>
      <c r="MB2">
        <v>0</v>
      </c>
      <c r="MC2">
        <v>1.190368E-20</v>
      </c>
      <c r="MD2">
        <v>0.89926589999999995</v>
      </c>
      <c r="ME2">
        <v>11.55063</v>
      </c>
      <c r="MF2">
        <v>0</v>
      </c>
      <c r="MG2">
        <v>1.138108E-20</v>
      </c>
      <c r="MH2">
        <v>0.89929040000000005</v>
      </c>
      <c r="MI2">
        <v>11.5199</v>
      </c>
      <c r="MJ2">
        <v>0</v>
      </c>
      <c r="MK2">
        <v>1.0941519999999999E-20</v>
      </c>
      <c r="ML2">
        <v>0.8992658</v>
      </c>
      <c r="MM2">
        <v>11.52403</v>
      </c>
      <c r="MN2">
        <v>0</v>
      </c>
      <c r="MO2">
        <v>1.058342E-20</v>
      </c>
      <c r="MP2">
        <v>0.89784940000000002</v>
      </c>
      <c r="MQ2">
        <v>11.531650000000001</v>
      </c>
      <c r="MR2">
        <v>0</v>
      </c>
      <c r="MS2">
        <v>1.0473999999999999E-20</v>
      </c>
      <c r="MT2">
        <v>0.89663930000000003</v>
      </c>
      <c r="MU2">
        <v>11.56986</v>
      </c>
      <c r="MV2">
        <v>0</v>
      </c>
      <c r="MW2">
        <v>1.06614E-20</v>
      </c>
      <c r="MX2">
        <v>0.8954261</v>
      </c>
      <c r="MY2">
        <v>11.596299999999999</v>
      </c>
      <c r="MZ2">
        <v>0</v>
      </c>
      <c r="NA2">
        <v>1.150379E-20</v>
      </c>
      <c r="NB2">
        <v>0.89420960000000005</v>
      </c>
      <c r="NC2">
        <v>11.60895</v>
      </c>
      <c r="ND2">
        <v>0</v>
      </c>
      <c r="NE2">
        <v>1.2435399999999999E-20</v>
      </c>
      <c r="NF2">
        <v>0.89298960000000005</v>
      </c>
      <c r="NG2">
        <v>11.618180000000001</v>
      </c>
      <c r="NH2">
        <v>0</v>
      </c>
      <c r="NI2">
        <v>1.307492E-20</v>
      </c>
      <c r="NJ2">
        <v>0.89176650000000002</v>
      </c>
      <c r="NK2">
        <v>11.618069999999999</v>
      </c>
      <c r="NL2">
        <v>0</v>
      </c>
      <c r="NM2">
        <v>1.345919E-20</v>
      </c>
      <c r="NN2">
        <v>0.89054</v>
      </c>
      <c r="NO2">
        <v>11.603210000000001</v>
      </c>
      <c r="NP2">
        <v>0</v>
      </c>
      <c r="NQ2">
        <v>1.3687430000000001E-20</v>
      </c>
      <c r="NR2">
        <v>0.88933410000000002</v>
      </c>
      <c r="NS2">
        <v>11.6091</v>
      </c>
      <c r="NT2">
        <v>0</v>
      </c>
      <c r="NU2">
        <v>1.3835170000000001E-20</v>
      </c>
      <c r="NV2">
        <v>0.8895478</v>
      </c>
      <c r="NW2">
        <v>11.61941</v>
      </c>
      <c r="NX2">
        <v>0</v>
      </c>
      <c r="NY2">
        <v>1.3646319999999999E-20</v>
      </c>
      <c r="NZ2">
        <v>0.88959540000000004</v>
      </c>
      <c r="OA2">
        <v>11.63128</v>
      </c>
      <c r="OB2">
        <v>0</v>
      </c>
      <c r="OC2">
        <v>1.307033E-20</v>
      </c>
      <c r="OD2">
        <v>0.88959540000000004</v>
      </c>
      <c r="OE2">
        <v>11.65936</v>
      </c>
      <c r="OF2">
        <v>0</v>
      </c>
      <c r="OG2">
        <v>1.1842719999999999E-20</v>
      </c>
      <c r="OH2">
        <v>0.88959540000000004</v>
      </c>
      <c r="OI2">
        <v>11.67018</v>
      </c>
      <c r="OJ2">
        <v>0</v>
      </c>
      <c r="OK2">
        <v>1.070491E-20</v>
      </c>
    </row>
    <row r="3" spans="1:401" x14ac:dyDescent="0.35">
      <c r="A3">
        <v>3</v>
      </c>
      <c r="B3" t="s">
        <v>4</v>
      </c>
      <c r="C3" t="s">
        <v>5</v>
      </c>
      <c r="D3" t="s">
        <v>7</v>
      </c>
      <c r="E3">
        <v>611.18489999999997</v>
      </c>
      <c r="F3">
        <v>1.168949</v>
      </c>
      <c r="G3">
        <v>11.58217</v>
      </c>
      <c r="H3" s="1">
        <v>4.5459490000000001E-9</v>
      </c>
      <c r="I3" s="1">
        <v>2.6615470000000001E-6</v>
      </c>
      <c r="J3">
        <v>1.162123</v>
      </c>
      <c r="K3">
        <v>11.48592</v>
      </c>
      <c r="L3" s="1">
        <v>3.0230049999999998E-11</v>
      </c>
      <c r="M3" s="1">
        <v>1.754907E-8</v>
      </c>
      <c r="N3">
        <v>1.1552420000000001</v>
      </c>
      <c r="O3">
        <v>11.35463</v>
      </c>
      <c r="P3" s="1">
        <v>2.037093E-13</v>
      </c>
      <c r="Q3" s="1">
        <v>1.1713590000000001E-10</v>
      </c>
      <c r="R3">
        <v>1.1483239999999999</v>
      </c>
      <c r="S3">
        <v>11.186920000000001</v>
      </c>
      <c r="T3" s="1">
        <v>1.402568E-15</v>
      </c>
      <c r="U3" s="1">
        <v>7.9931400000000004E-13</v>
      </c>
      <c r="V3">
        <v>1.1413150000000001</v>
      </c>
      <c r="W3">
        <v>11.020530000000001</v>
      </c>
      <c r="X3" s="1">
        <v>9.8681749999999995E-18</v>
      </c>
      <c r="Y3" s="1">
        <v>5.5681699999999999E-15</v>
      </c>
      <c r="Z3">
        <v>1.134296</v>
      </c>
      <c r="AA3">
        <v>10.85022</v>
      </c>
      <c r="AB3" s="1">
        <v>8.2363359999999997E-20</v>
      </c>
      <c r="AC3" s="1">
        <v>4.6068579999999999E-17</v>
      </c>
      <c r="AD3">
        <v>1.127208</v>
      </c>
      <c r="AE3">
        <v>10.699299999999999</v>
      </c>
      <c r="AF3" s="1">
        <v>1.214706E-20</v>
      </c>
      <c r="AG3" s="1">
        <v>6.7473089999999998E-18</v>
      </c>
      <c r="AH3">
        <v>1.111054</v>
      </c>
      <c r="AI3">
        <v>10.677300000000001</v>
      </c>
      <c r="AJ3" s="1">
        <v>1.2961779999999999E-20</v>
      </c>
      <c r="AK3" s="1">
        <v>7.2272230000000007E-18</v>
      </c>
      <c r="AL3">
        <v>1.0962510000000001</v>
      </c>
      <c r="AM3">
        <v>10.686389999999999</v>
      </c>
      <c r="AN3" s="1">
        <v>1.829656E-20</v>
      </c>
      <c r="AO3" s="1">
        <v>1.0250100000000001E-17</v>
      </c>
      <c r="AP3">
        <v>1.081366</v>
      </c>
      <c r="AQ3">
        <v>10.71547</v>
      </c>
      <c r="AR3" s="1">
        <v>3.01822E-20</v>
      </c>
      <c r="AS3" s="1">
        <v>1.6983259999999999E-17</v>
      </c>
      <c r="AT3">
        <v>1.0662450000000001</v>
      </c>
      <c r="AU3">
        <v>10.748950000000001</v>
      </c>
      <c r="AV3" s="1">
        <v>4.3055669999999999E-20</v>
      </c>
      <c r="AW3" s="1">
        <v>2.4335570000000001E-17</v>
      </c>
      <c r="AX3">
        <v>1.051064</v>
      </c>
      <c r="AY3">
        <v>10.73662</v>
      </c>
      <c r="AZ3" s="1">
        <v>5.08476E-20</v>
      </c>
      <c r="BA3" s="1">
        <v>2.8798320000000001E-17</v>
      </c>
      <c r="BB3">
        <v>1.0354829999999999</v>
      </c>
      <c r="BC3">
        <v>10.76829</v>
      </c>
      <c r="BD3" s="1">
        <v>5.4851569999999999E-20</v>
      </c>
      <c r="BE3" s="1">
        <v>3.1149149999999997E-17</v>
      </c>
      <c r="BF3">
        <v>1.0196190000000001</v>
      </c>
      <c r="BG3">
        <v>10.741770000000001</v>
      </c>
      <c r="BH3" s="1">
        <v>5.7716020000000006E-20</v>
      </c>
      <c r="BI3" s="1">
        <v>3.2876609999999998E-17</v>
      </c>
      <c r="BJ3">
        <v>1.003512</v>
      </c>
      <c r="BK3">
        <v>10.743080000000001</v>
      </c>
      <c r="BL3" s="1">
        <v>5.9826079999999994E-20</v>
      </c>
      <c r="BM3" s="1">
        <v>3.4192849999999999E-17</v>
      </c>
      <c r="BN3">
        <v>0.99334109999999998</v>
      </c>
      <c r="BO3">
        <v>10.758660000000001</v>
      </c>
      <c r="BP3">
        <v>6.1194980000000004E-20</v>
      </c>
      <c r="BQ3" s="1">
        <v>3.4986869999999999E-17</v>
      </c>
      <c r="BR3">
        <v>0.98219290000000004</v>
      </c>
      <c r="BS3">
        <v>10.79303</v>
      </c>
      <c r="BT3">
        <v>6.3561039999999996E-20</v>
      </c>
      <c r="BU3">
        <v>3.6448129999999997E-17</v>
      </c>
      <c r="BV3">
        <v>0.97042949999999994</v>
      </c>
      <c r="BW3">
        <v>10.82554</v>
      </c>
      <c r="BX3">
        <v>6.5198540000000002E-20</v>
      </c>
      <c r="BY3">
        <v>3.7541130000000002E-17</v>
      </c>
      <c r="BZ3">
        <v>0.9586076</v>
      </c>
      <c r="CA3">
        <v>10.885450000000001</v>
      </c>
      <c r="CB3">
        <v>6.5998600000000002E-20</v>
      </c>
      <c r="CC3">
        <v>3.8210620000000002E-17</v>
      </c>
      <c r="CD3">
        <v>0.94659780000000004</v>
      </c>
      <c r="CE3">
        <v>10.895</v>
      </c>
      <c r="CF3">
        <v>6.9031389999999997E-20</v>
      </c>
      <c r="CG3">
        <v>4.0305410000000003E-17</v>
      </c>
      <c r="CH3">
        <v>0.93440679999999998</v>
      </c>
      <c r="CI3">
        <v>10.883380000000001</v>
      </c>
      <c r="CJ3">
        <v>7.3535939999999998E-20</v>
      </c>
      <c r="CK3">
        <v>4.329135E-17</v>
      </c>
      <c r="CL3">
        <v>0.92199719999999996</v>
      </c>
      <c r="CM3">
        <v>10.83358</v>
      </c>
      <c r="CN3">
        <v>7.8101970000000005E-20</v>
      </c>
      <c r="CO3">
        <v>4.6371909999999997E-17</v>
      </c>
      <c r="CP3">
        <v>0.90946939999999998</v>
      </c>
      <c r="CQ3">
        <v>10.83498</v>
      </c>
      <c r="CR3">
        <v>8.4543840000000005E-20</v>
      </c>
      <c r="CS3">
        <v>5.0638590000000003E-17</v>
      </c>
      <c r="CT3">
        <v>0.91060160000000001</v>
      </c>
      <c r="CU3">
        <v>10.862550000000001</v>
      </c>
      <c r="CV3">
        <v>8.6192999999999996E-20</v>
      </c>
      <c r="CW3">
        <v>5.1392390000000003E-17</v>
      </c>
      <c r="CX3">
        <v>0.91088690000000005</v>
      </c>
      <c r="CY3">
        <v>10.899290000000001</v>
      </c>
      <c r="CZ3">
        <v>7.7968400000000004E-20</v>
      </c>
      <c r="DA3">
        <v>4.6386789999999999E-17</v>
      </c>
      <c r="DB3">
        <v>0.91098650000000003</v>
      </c>
      <c r="DC3">
        <v>10.962569999999999</v>
      </c>
      <c r="DD3">
        <v>5.5683669999999995E-20</v>
      </c>
      <c r="DE3">
        <v>3.306538E-17</v>
      </c>
      <c r="DF3">
        <v>0.91098920000000005</v>
      </c>
      <c r="DG3">
        <v>10.99038</v>
      </c>
      <c r="DH3">
        <v>3.6670289999999998E-20</v>
      </c>
      <c r="DI3">
        <v>2.1732790000000001E-17</v>
      </c>
      <c r="DJ3">
        <v>0.91100809999999999</v>
      </c>
      <c r="DK3">
        <v>10.99395</v>
      </c>
      <c r="DL3">
        <v>2.594687E-20</v>
      </c>
      <c r="DM3">
        <v>1.534714E-17</v>
      </c>
      <c r="DN3">
        <v>0.91102430000000001</v>
      </c>
      <c r="DO3">
        <v>10.9854</v>
      </c>
      <c r="DP3">
        <v>2.0368119999999999E-20</v>
      </c>
      <c r="DQ3">
        <v>1.202061E-17</v>
      </c>
      <c r="DR3">
        <v>0.91100159999999997</v>
      </c>
      <c r="DS3">
        <v>10.94735</v>
      </c>
      <c r="DT3">
        <v>1.7356970000000001E-20</v>
      </c>
      <c r="DU3">
        <v>1.021917E-17</v>
      </c>
      <c r="DV3">
        <v>0.91102459999999996</v>
      </c>
      <c r="DW3">
        <v>10.939970000000001</v>
      </c>
      <c r="DX3">
        <v>1.556972E-20</v>
      </c>
      <c r="DY3">
        <v>9.1445399999999999E-18</v>
      </c>
      <c r="DZ3">
        <v>0.91172589999999998</v>
      </c>
      <c r="EA3">
        <v>10.949719999999999</v>
      </c>
      <c r="EB3">
        <v>1.4326790000000001E-20</v>
      </c>
      <c r="EC3">
        <v>8.3869059999999998E-18</v>
      </c>
      <c r="ED3">
        <v>0.91242749999999995</v>
      </c>
      <c r="EE3">
        <v>10.96462</v>
      </c>
      <c r="EF3">
        <v>1.3215400000000001E-20</v>
      </c>
      <c r="EG3">
        <v>7.7098459999999995E-18</v>
      </c>
      <c r="EH3">
        <v>0.91309850000000004</v>
      </c>
      <c r="EI3">
        <v>11.0177</v>
      </c>
      <c r="EJ3">
        <v>1.1851209999999999E-20</v>
      </c>
      <c r="EK3">
        <v>6.8903389999999997E-18</v>
      </c>
      <c r="EL3">
        <v>0.91374909999999998</v>
      </c>
      <c r="EM3">
        <v>11.07896</v>
      </c>
      <c r="EN3">
        <v>1.07412E-20</v>
      </c>
      <c r="EO3">
        <v>6.2235919999999998E-18</v>
      </c>
      <c r="EP3">
        <v>0.91439930000000003</v>
      </c>
      <c r="EQ3">
        <v>11.098229999999999</v>
      </c>
      <c r="ER3">
        <v>9.9081469999999994E-21</v>
      </c>
      <c r="ES3">
        <v>5.7213640000000001E-18</v>
      </c>
      <c r="ET3">
        <v>0.91505150000000002</v>
      </c>
      <c r="EU3">
        <v>11.059950000000001</v>
      </c>
      <c r="EV3">
        <v>9.2518600000000002E-21</v>
      </c>
      <c r="EW3">
        <v>5.323745E-18</v>
      </c>
      <c r="EX3">
        <v>0.91569840000000002</v>
      </c>
      <c r="EY3">
        <v>11.026809999999999</v>
      </c>
      <c r="EZ3">
        <v>8.740422E-21</v>
      </c>
      <c r="FA3">
        <v>5.0120679999999999E-18</v>
      </c>
      <c r="FB3">
        <v>0.91636479999999998</v>
      </c>
      <c r="FC3">
        <v>11.02679</v>
      </c>
      <c r="FD3">
        <v>8.2990009999999995E-21</v>
      </c>
      <c r="FE3">
        <v>4.7415180000000002E-18</v>
      </c>
      <c r="FF3">
        <v>0.91633240000000005</v>
      </c>
      <c r="FG3">
        <v>11.034219999999999</v>
      </c>
      <c r="FH3">
        <v>7.9312260000000006E-21</v>
      </c>
      <c r="FI3">
        <v>4.5181429999999997E-18</v>
      </c>
      <c r="FJ3">
        <v>0.91630239999999996</v>
      </c>
      <c r="FK3">
        <v>11.095929999999999</v>
      </c>
      <c r="FL3">
        <v>7.7021690000000002E-21</v>
      </c>
      <c r="FM3">
        <v>4.37409E-18</v>
      </c>
      <c r="FN3">
        <v>0.91630610000000001</v>
      </c>
      <c r="FO3">
        <v>11.16601</v>
      </c>
      <c r="FP3">
        <v>7.7382529999999995E-21</v>
      </c>
      <c r="FQ3">
        <v>4.3808510000000004E-18</v>
      </c>
      <c r="FR3">
        <v>0.91630579999999995</v>
      </c>
      <c r="FS3">
        <v>11.15536</v>
      </c>
      <c r="FT3">
        <v>7.7772979999999995E-21</v>
      </c>
      <c r="FU3">
        <v>4.3901939999999998E-18</v>
      </c>
      <c r="FV3">
        <v>0.91631439999999997</v>
      </c>
      <c r="FW3">
        <v>11.1395</v>
      </c>
      <c r="FX3">
        <v>7.6917149999999999E-21</v>
      </c>
      <c r="FY3">
        <v>4.3305880000000004E-18</v>
      </c>
      <c r="FZ3">
        <v>0.91630520000000004</v>
      </c>
      <c r="GA3">
        <v>11.133459999999999</v>
      </c>
      <c r="GB3">
        <v>7.5046390000000005E-21</v>
      </c>
      <c r="GC3">
        <v>4.2152920000000003E-18</v>
      </c>
      <c r="GD3">
        <v>0.9163038</v>
      </c>
      <c r="GE3">
        <v>11.11397</v>
      </c>
      <c r="GF3">
        <v>7.2668600000000002E-21</v>
      </c>
      <c r="GG3">
        <v>4.0732099999999998E-18</v>
      </c>
      <c r="GH3">
        <v>0.91630199999999995</v>
      </c>
      <c r="GI3">
        <v>11.114179999999999</v>
      </c>
      <c r="GJ3">
        <v>7.0114920000000005E-21</v>
      </c>
      <c r="GK3">
        <v>3.9229039999999997E-18</v>
      </c>
      <c r="GL3">
        <v>0.91630590000000001</v>
      </c>
      <c r="GM3">
        <v>11.122159999999999</v>
      </c>
      <c r="GN3">
        <v>6.7478450000000003E-21</v>
      </c>
      <c r="GO3">
        <v>3.7696540000000002E-18</v>
      </c>
      <c r="GP3">
        <v>0.91630350000000005</v>
      </c>
      <c r="GQ3">
        <v>11.18726</v>
      </c>
      <c r="GR3">
        <v>6.4920309999999999E-21</v>
      </c>
      <c r="GS3">
        <v>3.6216699999999998E-18</v>
      </c>
      <c r="GT3">
        <v>0.91631430000000003</v>
      </c>
      <c r="GU3">
        <v>11.25469</v>
      </c>
      <c r="GV3">
        <v>6.2479539999999998E-21</v>
      </c>
      <c r="GW3">
        <v>3.4822189999999998E-18</v>
      </c>
      <c r="GX3">
        <v>0.9163038</v>
      </c>
      <c r="GY3">
        <v>11.260870000000001</v>
      </c>
      <c r="GZ3">
        <v>6.0049810000000001E-21</v>
      </c>
      <c r="HA3">
        <v>3.344102E-18</v>
      </c>
      <c r="HB3">
        <v>0.91630590000000001</v>
      </c>
      <c r="HC3">
        <v>11.26191</v>
      </c>
      <c r="HD3">
        <v>5.7758490000000003E-21</v>
      </c>
      <c r="HE3">
        <v>3.2145370000000002E-18</v>
      </c>
      <c r="HF3">
        <v>0.91630370000000005</v>
      </c>
      <c r="HG3">
        <v>11.26205</v>
      </c>
      <c r="HH3">
        <v>5.5489349999999999E-21</v>
      </c>
      <c r="HI3">
        <v>3.0869040000000001E-18</v>
      </c>
      <c r="HJ3">
        <v>0.9163038</v>
      </c>
      <c r="HK3">
        <v>11.20285</v>
      </c>
      <c r="HL3">
        <v>5.3330459999999997E-21</v>
      </c>
      <c r="HM3">
        <v>2.9659619999999999E-18</v>
      </c>
      <c r="HN3">
        <v>0.91630560000000005</v>
      </c>
      <c r="HO3">
        <v>11.197620000000001</v>
      </c>
      <c r="HP3">
        <v>5.1289829999999999E-21</v>
      </c>
      <c r="HQ3">
        <v>2.8519099999999999E-18</v>
      </c>
      <c r="HR3">
        <v>0.91630370000000005</v>
      </c>
      <c r="HS3">
        <v>11.204610000000001</v>
      </c>
      <c r="HT3">
        <v>4.9301880000000001E-21</v>
      </c>
      <c r="HU3">
        <v>2.7411020000000002E-18</v>
      </c>
      <c r="HV3">
        <v>0.91630370000000005</v>
      </c>
      <c r="HW3">
        <v>11.25155</v>
      </c>
      <c r="HX3">
        <v>4.7351210000000003E-21</v>
      </c>
      <c r="HY3">
        <v>2.6325510000000002E-18</v>
      </c>
      <c r="HZ3">
        <v>0.91630509999999998</v>
      </c>
      <c r="IA3">
        <v>11.328849999999999</v>
      </c>
      <c r="IB3">
        <v>4.5506369999999998E-21</v>
      </c>
      <c r="IC3">
        <v>2.530135E-18</v>
      </c>
      <c r="ID3">
        <v>0.91630370000000005</v>
      </c>
      <c r="IE3">
        <v>11.3583</v>
      </c>
      <c r="IF3">
        <v>4.3795570000000001E-21</v>
      </c>
      <c r="IG3">
        <v>2.4350729999999999E-18</v>
      </c>
      <c r="IH3">
        <v>0.91630599999999995</v>
      </c>
      <c r="II3">
        <v>11.35483</v>
      </c>
      <c r="IJ3">
        <v>4.2108750000000003E-21</v>
      </c>
      <c r="IK3">
        <v>2.3415329999999999E-18</v>
      </c>
      <c r="IL3">
        <v>0.91630610000000001</v>
      </c>
      <c r="IM3">
        <v>11.34403</v>
      </c>
      <c r="IN3">
        <v>4.0514430000000001E-21</v>
      </c>
      <c r="IO3">
        <v>2.253047E-18</v>
      </c>
      <c r="IP3">
        <v>0.9163057</v>
      </c>
      <c r="IQ3">
        <v>11.28431</v>
      </c>
      <c r="IR3">
        <v>3.9073489999999998E-21</v>
      </c>
      <c r="IS3">
        <v>2.1730119999999998E-18</v>
      </c>
      <c r="IT3">
        <v>0.91630310000000004</v>
      </c>
      <c r="IU3">
        <v>11.28481</v>
      </c>
      <c r="IV3">
        <v>3.7569789999999997E-21</v>
      </c>
      <c r="IW3">
        <v>2.0896590000000001E-18</v>
      </c>
      <c r="IX3">
        <v>0.91630520000000004</v>
      </c>
      <c r="IY3">
        <v>11.290010000000001</v>
      </c>
      <c r="IZ3">
        <v>3.6235619999999998E-21</v>
      </c>
      <c r="JA3">
        <v>2.0155870000000001E-18</v>
      </c>
      <c r="JB3">
        <v>0.9163057</v>
      </c>
      <c r="JC3">
        <v>11.32868</v>
      </c>
      <c r="JD3">
        <v>3.4896170000000002E-21</v>
      </c>
      <c r="JE3">
        <v>1.9411419999999999E-18</v>
      </c>
      <c r="JF3">
        <v>0.9163038</v>
      </c>
      <c r="JG3">
        <v>11.39026</v>
      </c>
      <c r="JH3">
        <v>3.3665110000000001E-21</v>
      </c>
      <c r="JI3">
        <v>1.8729039999999998E-18</v>
      </c>
      <c r="JJ3">
        <v>0.91631220000000002</v>
      </c>
      <c r="JK3">
        <v>11.37411</v>
      </c>
      <c r="JL3">
        <v>3.2496929999999999E-21</v>
      </c>
      <c r="JM3">
        <v>1.8078190000000001E-18</v>
      </c>
      <c r="JN3">
        <v>0.91631220000000002</v>
      </c>
      <c r="JO3">
        <v>11.39856</v>
      </c>
      <c r="JP3">
        <v>3.1285740000000001E-21</v>
      </c>
      <c r="JQ3">
        <v>1.7406530000000001E-18</v>
      </c>
      <c r="JR3">
        <v>0.91630210000000001</v>
      </c>
      <c r="JS3">
        <v>11.36162</v>
      </c>
      <c r="JT3">
        <v>3.0202350000000001E-21</v>
      </c>
      <c r="JU3">
        <v>1.6803E-18</v>
      </c>
      <c r="JV3">
        <v>0.9163038</v>
      </c>
      <c r="JW3">
        <v>11.36182</v>
      </c>
      <c r="JX3">
        <v>2.9167139999999999E-21</v>
      </c>
      <c r="JY3">
        <v>1.62285E-18</v>
      </c>
      <c r="JZ3">
        <v>0.9163057</v>
      </c>
      <c r="KA3">
        <v>11.36748</v>
      </c>
      <c r="KB3">
        <v>2.8127289999999999E-21</v>
      </c>
      <c r="KC3">
        <v>1.564949E-18</v>
      </c>
      <c r="KD3">
        <v>0.91556090000000001</v>
      </c>
      <c r="KE3">
        <v>11.37703</v>
      </c>
      <c r="KF3">
        <v>2.7291100000000002E-21</v>
      </c>
      <c r="KG3">
        <v>1.5195389999999999E-18</v>
      </c>
      <c r="KH3">
        <v>0.91489569999999998</v>
      </c>
      <c r="KI3">
        <v>11.39921</v>
      </c>
      <c r="KJ3">
        <v>2.6782909999999999E-21</v>
      </c>
      <c r="KK3">
        <v>1.4921729999999999E-18</v>
      </c>
      <c r="KL3">
        <v>0.9142439</v>
      </c>
      <c r="KM3">
        <v>11.47706</v>
      </c>
      <c r="KN3">
        <v>2.7104219999999998E-21</v>
      </c>
      <c r="KO3">
        <v>1.510844E-18</v>
      </c>
      <c r="KP3">
        <v>0.91357200000000005</v>
      </c>
      <c r="KQ3">
        <v>11.44844</v>
      </c>
      <c r="KR3">
        <v>2.7467190000000001E-21</v>
      </c>
      <c r="KS3">
        <v>1.5318E-18</v>
      </c>
      <c r="KT3">
        <v>0.91293230000000003</v>
      </c>
      <c r="KU3">
        <v>11.481719999999999</v>
      </c>
      <c r="KV3">
        <v>2.7417449999999999E-21</v>
      </c>
      <c r="KW3">
        <v>1.529867E-18</v>
      </c>
      <c r="KX3">
        <v>0.91224479999999997</v>
      </c>
      <c r="KY3">
        <v>11.48278</v>
      </c>
      <c r="KZ3">
        <v>2.707838E-21</v>
      </c>
      <c r="LA3">
        <v>1.5117330000000001E-18</v>
      </c>
      <c r="LB3">
        <v>0.91157259999999996</v>
      </c>
      <c r="LC3">
        <v>11.43674</v>
      </c>
      <c r="LD3">
        <v>2.656407E-21</v>
      </c>
      <c r="LE3">
        <v>1.483779E-18</v>
      </c>
      <c r="LF3">
        <v>0.91091149999999999</v>
      </c>
      <c r="LG3">
        <v>11.43535</v>
      </c>
      <c r="LH3">
        <v>2.6013719999999999E-21</v>
      </c>
      <c r="LI3">
        <v>1.453683E-18</v>
      </c>
      <c r="LJ3">
        <v>0.91098650000000003</v>
      </c>
      <c r="LK3">
        <v>11.44393</v>
      </c>
      <c r="LL3">
        <v>2.531442E-21</v>
      </c>
      <c r="LM3">
        <v>1.4144489999999999E-18</v>
      </c>
      <c r="LN3">
        <v>0.91100769999999998</v>
      </c>
      <c r="LO3">
        <v>11.515029999999999</v>
      </c>
      <c r="LP3">
        <v>2.430921E-21</v>
      </c>
      <c r="LQ3">
        <v>1.358297E-18</v>
      </c>
      <c r="LR3">
        <v>0.91100040000000004</v>
      </c>
      <c r="LS3">
        <v>11.58051</v>
      </c>
      <c r="LT3">
        <v>2.2650759999999999E-21</v>
      </c>
      <c r="LU3">
        <v>1.2655729999999999E-18</v>
      </c>
      <c r="LV3">
        <v>0.91101120000000002</v>
      </c>
      <c r="LW3">
        <v>11.564019999999999</v>
      </c>
      <c r="LX3">
        <v>2.1118399999999998E-21</v>
      </c>
      <c r="LY3">
        <v>1.179976E-18</v>
      </c>
      <c r="LZ3">
        <v>0.9110026</v>
      </c>
      <c r="MA3">
        <v>11.61397</v>
      </c>
      <c r="MB3">
        <v>1.99882E-21</v>
      </c>
      <c r="MC3">
        <v>1.1167610000000001E-18</v>
      </c>
      <c r="MD3">
        <v>0.91100349999999997</v>
      </c>
      <c r="ME3">
        <v>11.616059999999999</v>
      </c>
      <c r="MF3">
        <v>1.9117159999999998E-21</v>
      </c>
      <c r="MG3">
        <v>1.068105E-18</v>
      </c>
      <c r="MH3">
        <v>0.91100559999999997</v>
      </c>
      <c r="MI3">
        <v>11.52365</v>
      </c>
      <c r="MJ3">
        <v>1.8378779999999999E-21</v>
      </c>
      <c r="MK3">
        <v>1.026905E-18</v>
      </c>
      <c r="ML3">
        <v>0.91102620000000001</v>
      </c>
      <c r="MM3">
        <v>11.515140000000001</v>
      </c>
      <c r="MN3">
        <v>1.7777490000000001E-21</v>
      </c>
      <c r="MO3">
        <v>9.9320519999999996E-19</v>
      </c>
      <c r="MP3">
        <v>0.90958260000000002</v>
      </c>
      <c r="MQ3">
        <v>11.51979</v>
      </c>
      <c r="MR3">
        <v>1.7316580000000001E-21</v>
      </c>
      <c r="MS3">
        <v>9.6884030000000001E-19</v>
      </c>
      <c r="MT3">
        <v>0.90820840000000003</v>
      </c>
      <c r="MU3">
        <v>11.59554</v>
      </c>
      <c r="MV3">
        <v>1.7305289999999999E-21</v>
      </c>
      <c r="MW3">
        <v>9.6932049999999993E-19</v>
      </c>
      <c r="MX3">
        <v>0.90686429999999996</v>
      </c>
      <c r="MY3">
        <v>11.652340000000001</v>
      </c>
      <c r="MZ3">
        <v>1.8324749999999998E-21</v>
      </c>
      <c r="NA3">
        <v>1.027537E-18</v>
      </c>
      <c r="NB3">
        <v>0.90550399999999998</v>
      </c>
      <c r="NC3">
        <v>11.66987</v>
      </c>
      <c r="ND3">
        <v>1.9399650000000001E-21</v>
      </c>
      <c r="NE3">
        <v>1.0889719999999999E-18</v>
      </c>
      <c r="NF3">
        <v>0.90415769999999995</v>
      </c>
      <c r="NG3">
        <v>11.67797</v>
      </c>
      <c r="NH3">
        <v>1.9977109999999999E-21</v>
      </c>
      <c r="NI3">
        <v>1.122526E-18</v>
      </c>
      <c r="NJ3">
        <v>0.90282770000000001</v>
      </c>
      <c r="NK3">
        <v>11.667059999999999</v>
      </c>
      <c r="NL3">
        <v>2.0152849999999999E-21</v>
      </c>
      <c r="NM3">
        <v>1.133462E-18</v>
      </c>
      <c r="NN3">
        <v>0.90148189999999995</v>
      </c>
      <c r="NO3">
        <v>11.60956</v>
      </c>
      <c r="NP3">
        <v>2.0100330000000001E-21</v>
      </c>
      <c r="NQ3">
        <v>1.1315819999999999E-18</v>
      </c>
      <c r="NR3">
        <v>0.90012159999999997</v>
      </c>
      <c r="NS3">
        <v>11.60838</v>
      </c>
      <c r="NT3">
        <v>1.9936259999999999E-21</v>
      </c>
      <c r="NU3">
        <v>1.123463E-18</v>
      </c>
      <c r="NV3">
        <v>0.90023830000000005</v>
      </c>
      <c r="NW3">
        <v>11.619899999999999</v>
      </c>
      <c r="NX3">
        <v>1.9569440000000001E-21</v>
      </c>
      <c r="NY3">
        <v>1.1022829999999999E-18</v>
      </c>
      <c r="NZ3">
        <v>0.90027869999999999</v>
      </c>
      <c r="OA3">
        <v>11.636049999999999</v>
      </c>
      <c r="OB3">
        <v>1.8698850000000001E-21</v>
      </c>
      <c r="OC3">
        <v>1.052997E-18</v>
      </c>
      <c r="OD3">
        <v>0.90027420000000002</v>
      </c>
      <c r="OE3">
        <v>11.689170000000001</v>
      </c>
      <c r="OF3">
        <v>1.6920430000000001E-21</v>
      </c>
      <c r="OG3">
        <v>9.5262730000000004E-19</v>
      </c>
      <c r="OH3">
        <v>0.90030239999999995</v>
      </c>
      <c r="OI3">
        <v>11.71339</v>
      </c>
      <c r="OJ3">
        <v>1.530285E-21</v>
      </c>
      <c r="OK3">
        <v>8.6152819999999996E-19</v>
      </c>
    </row>
    <row r="4" spans="1:401" x14ac:dyDescent="0.35">
      <c r="A4">
        <v>4</v>
      </c>
      <c r="B4" t="s">
        <v>4</v>
      </c>
      <c r="C4" t="s">
        <v>5</v>
      </c>
      <c r="D4" t="s">
        <v>8</v>
      </c>
      <c r="E4">
        <v>640.27809999999999</v>
      </c>
      <c r="F4">
        <v>1.0455829999999999</v>
      </c>
      <c r="G4">
        <v>11.592879999999999</v>
      </c>
      <c r="H4" s="1">
        <v>5.1292099999999999E-8</v>
      </c>
      <c r="I4" s="1">
        <v>3.207402E-5</v>
      </c>
      <c r="J4">
        <v>1.05464</v>
      </c>
      <c r="K4">
        <v>11.532999999999999</v>
      </c>
      <c r="L4" s="1">
        <v>3.4668320000000002E-10</v>
      </c>
      <c r="M4" s="1">
        <v>2.1583879999999999E-7</v>
      </c>
      <c r="N4">
        <v>1.0638529999999999</v>
      </c>
      <c r="O4">
        <v>11.42816</v>
      </c>
      <c r="P4" s="1">
        <v>2.381107E-12</v>
      </c>
      <c r="Q4" s="1">
        <v>1.47512E-9</v>
      </c>
      <c r="R4">
        <v>1.0732200000000001</v>
      </c>
      <c r="S4">
        <v>11.23705</v>
      </c>
      <c r="T4" s="1">
        <v>1.6732449999999999E-14</v>
      </c>
      <c r="U4" s="1">
        <v>1.031603E-11</v>
      </c>
      <c r="V4">
        <v>1.082873</v>
      </c>
      <c r="W4">
        <v>11.066689999999999</v>
      </c>
      <c r="X4" s="1">
        <v>1.2036949999999999E-16</v>
      </c>
      <c r="Y4" s="1">
        <v>7.3781540000000003E-14</v>
      </c>
      <c r="Z4">
        <v>1.092552</v>
      </c>
      <c r="AA4">
        <v>10.871560000000001</v>
      </c>
      <c r="AB4" s="1">
        <v>1.0562249999999999E-18</v>
      </c>
      <c r="AC4" s="1">
        <v>6.4977829999999999E-16</v>
      </c>
      <c r="AD4">
        <v>1.102563</v>
      </c>
      <c r="AE4">
        <v>10.71813</v>
      </c>
      <c r="AF4" s="1">
        <v>1.828175E-19</v>
      </c>
      <c r="AG4" s="1">
        <v>1.16414E-16</v>
      </c>
      <c r="AH4">
        <v>1.0922069999999999</v>
      </c>
      <c r="AI4">
        <v>10.669589999999999</v>
      </c>
      <c r="AJ4" s="1">
        <v>1.919443E-19</v>
      </c>
      <c r="AK4" s="1">
        <v>1.2295300000000001E-16</v>
      </c>
      <c r="AL4">
        <v>1.077232</v>
      </c>
      <c r="AM4">
        <v>10.67611</v>
      </c>
      <c r="AN4" s="1">
        <v>2.6195239999999998E-19</v>
      </c>
      <c r="AO4" s="1">
        <v>1.6831580000000001E-16</v>
      </c>
      <c r="AP4">
        <v>1.062214</v>
      </c>
      <c r="AQ4">
        <v>10.71808</v>
      </c>
      <c r="AR4" s="1">
        <v>4.1354560000000002E-19</v>
      </c>
      <c r="AS4" s="1">
        <v>2.6560669999999999E-16</v>
      </c>
      <c r="AT4">
        <v>1.0469550000000001</v>
      </c>
      <c r="AU4">
        <v>10.777480000000001</v>
      </c>
      <c r="AV4" s="1">
        <v>5.6318880000000003E-19</v>
      </c>
      <c r="AW4" s="1">
        <v>3.612648E-16</v>
      </c>
      <c r="AX4">
        <v>1.031657</v>
      </c>
      <c r="AY4">
        <v>10.746259999999999</v>
      </c>
      <c r="AZ4" s="1">
        <v>6.7796680000000004E-19</v>
      </c>
      <c r="BA4" s="1">
        <v>4.4337260000000002E-16</v>
      </c>
      <c r="BB4">
        <v>1.015919</v>
      </c>
      <c r="BC4">
        <v>10.787890000000001</v>
      </c>
      <c r="BD4" s="1">
        <v>7.7191170000000004E-19</v>
      </c>
      <c r="BE4" s="1">
        <v>5.1976350000000005E-16</v>
      </c>
      <c r="BF4">
        <v>0.99999640000000001</v>
      </c>
      <c r="BG4">
        <v>10.733280000000001</v>
      </c>
      <c r="BH4" s="1">
        <v>8.6511929999999998E-19</v>
      </c>
      <c r="BI4" s="1">
        <v>6.0032180000000003E-16</v>
      </c>
      <c r="BJ4">
        <v>0.98382970000000003</v>
      </c>
      <c r="BK4">
        <v>10.72439</v>
      </c>
      <c r="BL4" s="1">
        <v>9.6674189999999991E-19</v>
      </c>
      <c r="BM4" s="1">
        <v>6.9207359999999997E-16</v>
      </c>
      <c r="BN4">
        <v>0.973159</v>
      </c>
      <c r="BO4">
        <v>10.740220000000001</v>
      </c>
      <c r="BP4">
        <v>1.052455E-18</v>
      </c>
      <c r="BQ4" s="1">
        <v>7.6946150000000001E-16</v>
      </c>
      <c r="BR4">
        <v>0.96164439999999995</v>
      </c>
      <c r="BS4">
        <v>10.79175</v>
      </c>
      <c r="BT4">
        <v>1.117123E-18</v>
      </c>
      <c r="BU4" s="1">
        <v>8.2723770000000003E-16</v>
      </c>
      <c r="BV4">
        <v>0.94962250000000004</v>
      </c>
      <c r="BW4">
        <v>10.85266</v>
      </c>
      <c r="BX4">
        <v>1.1211319999999999E-18</v>
      </c>
      <c r="BY4">
        <v>8.3356150000000001E-16</v>
      </c>
      <c r="BZ4">
        <v>0.93755100000000002</v>
      </c>
      <c r="CA4">
        <v>10.963710000000001</v>
      </c>
      <c r="CB4">
        <v>1.115051E-18</v>
      </c>
      <c r="CC4">
        <v>8.3307209999999996E-16</v>
      </c>
      <c r="CD4">
        <v>0.9252515</v>
      </c>
      <c r="CE4">
        <v>10.97289</v>
      </c>
      <c r="CF4">
        <v>1.1502199999999999E-18</v>
      </c>
      <c r="CG4">
        <v>8.6410310000000001E-16</v>
      </c>
      <c r="CH4">
        <v>0.91273850000000001</v>
      </c>
      <c r="CI4">
        <v>10.94</v>
      </c>
      <c r="CJ4">
        <v>1.205181E-18</v>
      </c>
      <c r="CK4">
        <v>9.1015640000000004E-16</v>
      </c>
      <c r="CL4">
        <v>0.90002550000000003</v>
      </c>
      <c r="CM4">
        <v>10.825810000000001</v>
      </c>
      <c r="CN4">
        <v>1.260817E-18</v>
      </c>
      <c r="CO4">
        <v>9.576461E-16</v>
      </c>
      <c r="CP4">
        <v>0.88724060000000005</v>
      </c>
      <c r="CQ4">
        <v>10.81521</v>
      </c>
      <c r="CR4">
        <v>1.3437999999999999E-18</v>
      </c>
      <c r="CS4">
        <v>1.026359E-15</v>
      </c>
      <c r="CT4">
        <v>0.88744869999999998</v>
      </c>
      <c r="CU4">
        <v>10.85365</v>
      </c>
      <c r="CV4">
        <v>1.355803E-18</v>
      </c>
      <c r="CW4">
        <v>1.029356E-15</v>
      </c>
      <c r="CX4">
        <v>0.8877254</v>
      </c>
      <c r="CY4">
        <v>10.90995</v>
      </c>
      <c r="CZ4">
        <v>1.215668E-18</v>
      </c>
      <c r="DA4">
        <v>9.1925780000000007E-16</v>
      </c>
      <c r="DB4">
        <v>0.88777600000000001</v>
      </c>
      <c r="DC4">
        <v>11.03059</v>
      </c>
      <c r="DD4">
        <v>8.6090649999999998E-19</v>
      </c>
      <c r="DE4">
        <v>6.4872380000000002E-16</v>
      </c>
      <c r="DF4">
        <v>0.88781429999999995</v>
      </c>
      <c r="DG4">
        <v>11.08389</v>
      </c>
      <c r="DH4">
        <v>5.6728939999999995E-19</v>
      </c>
      <c r="DI4">
        <v>4.2667139999999998E-16</v>
      </c>
      <c r="DJ4">
        <v>0.88781829999999995</v>
      </c>
      <c r="DK4">
        <v>11.078379999999999</v>
      </c>
      <c r="DL4">
        <v>4.0318400000000001E-19</v>
      </c>
      <c r="DM4">
        <v>3.0290700000000002E-16</v>
      </c>
      <c r="DN4">
        <v>0.88783909999999999</v>
      </c>
      <c r="DO4">
        <v>11.055630000000001</v>
      </c>
      <c r="DP4">
        <v>3.1776420000000001E-19</v>
      </c>
      <c r="DQ4">
        <v>2.383912E-16</v>
      </c>
      <c r="DR4">
        <v>0.88784209999999997</v>
      </c>
      <c r="DS4">
        <v>10.96059</v>
      </c>
      <c r="DT4">
        <v>2.7155009999999999E-19</v>
      </c>
      <c r="DU4">
        <v>2.0333400000000001E-16</v>
      </c>
      <c r="DV4">
        <v>0.88781569999999999</v>
      </c>
      <c r="DW4">
        <v>10.932969999999999</v>
      </c>
      <c r="DX4">
        <v>2.4400720000000002E-19</v>
      </c>
      <c r="DY4">
        <v>1.8232769999999999E-16</v>
      </c>
      <c r="DZ4">
        <v>0.88850649999999998</v>
      </c>
      <c r="EA4">
        <v>10.93717</v>
      </c>
      <c r="EB4">
        <v>2.2473579999999999E-19</v>
      </c>
      <c r="EC4">
        <v>1.674093E-16</v>
      </c>
      <c r="ED4">
        <v>0.88919590000000004</v>
      </c>
      <c r="EE4">
        <v>10.95645</v>
      </c>
      <c r="EF4">
        <v>2.073337E-19</v>
      </c>
      <c r="EG4">
        <v>1.5392280000000001E-16</v>
      </c>
      <c r="EH4">
        <v>0.88987989999999995</v>
      </c>
      <c r="EI4">
        <v>11.05822</v>
      </c>
      <c r="EJ4">
        <v>1.8594530000000001E-19</v>
      </c>
      <c r="EK4">
        <v>1.3758260000000001E-16</v>
      </c>
      <c r="EL4">
        <v>0.89056999999999997</v>
      </c>
      <c r="EM4">
        <v>11.166829999999999</v>
      </c>
      <c r="EN4">
        <v>1.687989E-19</v>
      </c>
      <c r="EO4">
        <v>1.2450649999999999E-16</v>
      </c>
      <c r="EP4">
        <v>0.89123669999999999</v>
      </c>
      <c r="EQ4">
        <v>11.189909999999999</v>
      </c>
      <c r="ER4">
        <v>1.559453E-19</v>
      </c>
      <c r="ES4">
        <v>1.146674E-16</v>
      </c>
      <c r="ET4">
        <v>0.89193040000000001</v>
      </c>
      <c r="EU4">
        <v>11.1127</v>
      </c>
      <c r="EV4">
        <v>1.458243E-19</v>
      </c>
      <c r="EW4">
        <v>1.0687529999999999E-16</v>
      </c>
      <c r="EX4">
        <v>0.89258040000000005</v>
      </c>
      <c r="EY4">
        <v>11.03088</v>
      </c>
      <c r="EZ4">
        <v>1.3790209999999999E-19</v>
      </c>
      <c r="FA4">
        <v>1.007446E-16</v>
      </c>
      <c r="FB4">
        <v>0.89326799999999995</v>
      </c>
      <c r="FC4">
        <v>11.013859999999999</v>
      </c>
      <c r="FD4">
        <v>1.310576E-19</v>
      </c>
      <c r="FE4">
        <v>9.5409649999999995E-17</v>
      </c>
      <c r="FF4">
        <v>0.8932696</v>
      </c>
      <c r="FG4">
        <v>11.017569999999999</v>
      </c>
      <c r="FH4">
        <v>1.25335E-19</v>
      </c>
      <c r="FI4">
        <v>9.0993499999999999E-17</v>
      </c>
      <c r="FJ4">
        <v>0.89322559999999995</v>
      </c>
      <c r="FK4">
        <v>11.119199999999999</v>
      </c>
      <c r="FL4">
        <v>1.2187800000000001E-19</v>
      </c>
      <c r="FM4">
        <v>8.8230449999999999E-17</v>
      </c>
      <c r="FN4">
        <v>0.89323189999999997</v>
      </c>
      <c r="FO4">
        <v>11.26022</v>
      </c>
      <c r="FP4">
        <v>1.2253980000000001E-19</v>
      </c>
      <c r="FQ4">
        <v>8.8448530000000006E-17</v>
      </c>
      <c r="FR4">
        <v>0.89323129999999995</v>
      </c>
      <c r="FS4">
        <v>11.228020000000001</v>
      </c>
      <c r="FT4">
        <v>1.2309289999999999E-19</v>
      </c>
      <c r="FU4">
        <v>8.8581949999999996E-17</v>
      </c>
      <c r="FV4">
        <v>0.89323719999999995</v>
      </c>
      <c r="FW4">
        <v>11.198560000000001</v>
      </c>
      <c r="FX4">
        <v>1.21652E-19</v>
      </c>
      <c r="FY4">
        <v>8.7306470000000002E-17</v>
      </c>
      <c r="FZ4">
        <v>0.89322939999999995</v>
      </c>
      <c r="GA4">
        <v>11.16947</v>
      </c>
      <c r="GB4">
        <v>1.186282E-19</v>
      </c>
      <c r="GC4">
        <v>8.4927080000000002E-17</v>
      </c>
      <c r="GD4">
        <v>0.89322579999999996</v>
      </c>
      <c r="GE4">
        <v>11.11429</v>
      </c>
      <c r="GF4">
        <v>1.148574E-19</v>
      </c>
      <c r="GG4">
        <v>8.2050840000000006E-17</v>
      </c>
      <c r="GH4">
        <v>0.893235</v>
      </c>
      <c r="GI4">
        <v>11.0991</v>
      </c>
      <c r="GJ4">
        <v>1.107879E-19</v>
      </c>
      <c r="GK4">
        <v>7.8997810000000002E-17</v>
      </c>
      <c r="GL4">
        <v>0.89323149999999996</v>
      </c>
      <c r="GM4">
        <v>11.104520000000001</v>
      </c>
      <c r="GN4">
        <v>1.066268E-19</v>
      </c>
      <c r="GO4">
        <v>7.5916659999999994E-17</v>
      </c>
      <c r="GP4">
        <v>0.89322500000000005</v>
      </c>
      <c r="GQ4">
        <v>11.21411</v>
      </c>
      <c r="GR4">
        <v>1.0257110000000001E-19</v>
      </c>
      <c r="GS4">
        <v>7.2922210000000006E-17</v>
      </c>
      <c r="GT4">
        <v>0.89323710000000001</v>
      </c>
      <c r="GU4">
        <v>11.35108</v>
      </c>
      <c r="GV4">
        <v>9.8719839999999999E-20</v>
      </c>
      <c r="GW4">
        <v>7.0121930000000004E-17</v>
      </c>
      <c r="GX4">
        <v>0.89322579999999996</v>
      </c>
      <c r="GY4">
        <v>11.354799999999999</v>
      </c>
      <c r="GZ4">
        <v>9.4874540000000006E-20</v>
      </c>
      <c r="HA4">
        <v>6.7332380000000004E-17</v>
      </c>
      <c r="HB4">
        <v>0.89323129999999995</v>
      </c>
      <c r="HC4">
        <v>11.3484</v>
      </c>
      <c r="HD4">
        <v>9.1251300000000002E-20</v>
      </c>
      <c r="HE4">
        <v>6.4723829999999995E-17</v>
      </c>
      <c r="HF4">
        <v>0.89322559999999995</v>
      </c>
      <c r="HG4">
        <v>11.33859</v>
      </c>
      <c r="HH4">
        <v>8.7673240000000002E-20</v>
      </c>
      <c r="HI4">
        <v>6.2157179999999998E-17</v>
      </c>
      <c r="HJ4">
        <v>0.89322579999999996</v>
      </c>
      <c r="HK4">
        <v>11.21218</v>
      </c>
      <c r="HL4">
        <v>8.4264759999999997E-20</v>
      </c>
      <c r="HM4">
        <v>5.9724109999999999E-17</v>
      </c>
      <c r="HN4">
        <v>0.89323059999999999</v>
      </c>
      <c r="HO4">
        <v>11.185589999999999</v>
      </c>
      <c r="HP4">
        <v>8.1034360000000003E-20</v>
      </c>
      <c r="HQ4">
        <v>5.7424880000000001E-17</v>
      </c>
      <c r="HR4">
        <v>0.89322559999999995</v>
      </c>
      <c r="HS4">
        <v>11.18913</v>
      </c>
      <c r="HT4">
        <v>7.7901449999999998E-20</v>
      </c>
      <c r="HU4">
        <v>5.5197980000000002E-17</v>
      </c>
      <c r="HV4">
        <v>0.89322570000000001</v>
      </c>
      <c r="HW4">
        <v>11.263299999999999</v>
      </c>
      <c r="HX4">
        <v>7.4811999999999995E-20</v>
      </c>
      <c r="HY4">
        <v>5.300855E-17</v>
      </c>
      <c r="HZ4">
        <v>0.8932291</v>
      </c>
      <c r="IA4">
        <v>11.41859</v>
      </c>
      <c r="IB4">
        <v>7.1897920000000004E-20</v>
      </c>
      <c r="IC4">
        <v>5.0946710000000002E-17</v>
      </c>
      <c r="ID4">
        <v>0.89322559999999995</v>
      </c>
      <c r="IE4">
        <v>11.47081</v>
      </c>
      <c r="IF4">
        <v>6.9206450000000001E-20</v>
      </c>
      <c r="IG4">
        <v>4.9039999999999998E-17</v>
      </c>
      <c r="IH4">
        <v>0.89323160000000001</v>
      </c>
      <c r="II4">
        <v>11.451750000000001</v>
      </c>
      <c r="IJ4">
        <v>6.6535070000000004E-20</v>
      </c>
      <c r="IK4">
        <v>4.7153310000000001E-17</v>
      </c>
      <c r="IL4">
        <v>0.89323169999999996</v>
      </c>
      <c r="IM4">
        <v>11.42554</v>
      </c>
      <c r="IN4">
        <v>6.4016739999999994E-20</v>
      </c>
      <c r="IO4">
        <v>4.537208E-17</v>
      </c>
      <c r="IP4">
        <v>0.893231</v>
      </c>
      <c r="IQ4">
        <v>11.293189999999999</v>
      </c>
      <c r="IR4">
        <v>6.1742910000000006E-20</v>
      </c>
      <c r="IS4">
        <v>4.376285E-17</v>
      </c>
      <c r="IT4">
        <v>0.89322409999999997</v>
      </c>
      <c r="IU4">
        <v>11.27997</v>
      </c>
      <c r="IV4">
        <v>5.9364139999999997E-20</v>
      </c>
      <c r="IW4">
        <v>4.2080209999999997E-17</v>
      </c>
      <c r="IX4">
        <v>0.89322939999999995</v>
      </c>
      <c r="IY4">
        <v>11.28031</v>
      </c>
      <c r="IZ4">
        <v>5.7262829999999998E-20</v>
      </c>
      <c r="JA4">
        <v>4.0596030000000003E-17</v>
      </c>
      <c r="JB4">
        <v>0.893231</v>
      </c>
      <c r="JC4">
        <v>11.34212</v>
      </c>
      <c r="JD4">
        <v>5.5138610000000006E-20</v>
      </c>
      <c r="JE4">
        <v>3.9090290000000001E-17</v>
      </c>
      <c r="JF4">
        <v>0.89322579999999996</v>
      </c>
      <c r="JG4">
        <v>11.46148</v>
      </c>
      <c r="JH4">
        <v>5.3204849999999999E-20</v>
      </c>
      <c r="JI4">
        <v>3.772407E-17</v>
      </c>
      <c r="JJ4">
        <v>0.89323140000000001</v>
      </c>
      <c r="JK4">
        <v>11.41694</v>
      </c>
      <c r="JL4">
        <v>5.1350269999999997E-20</v>
      </c>
      <c r="JM4">
        <v>3.6406200000000003E-17</v>
      </c>
      <c r="JN4">
        <v>0.8932312</v>
      </c>
      <c r="JO4">
        <v>11.456860000000001</v>
      </c>
      <c r="JP4">
        <v>4.9436159999999998E-20</v>
      </c>
      <c r="JQ4">
        <v>3.5055080000000001E-17</v>
      </c>
      <c r="JR4">
        <v>0.89323529999999995</v>
      </c>
      <c r="JS4">
        <v>11.37767</v>
      </c>
      <c r="JT4">
        <v>4.77315E-20</v>
      </c>
      <c r="JU4">
        <v>3.3845109999999997E-17</v>
      </c>
      <c r="JV4">
        <v>0.89322590000000002</v>
      </c>
      <c r="JW4">
        <v>11.36445</v>
      </c>
      <c r="JX4">
        <v>4.6093389999999997E-20</v>
      </c>
      <c r="JY4">
        <v>3.2685100000000002E-17</v>
      </c>
      <c r="JZ4">
        <v>0.89323070000000004</v>
      </c>
      <c r="KA4">
        <v>11.365410000000001</v>
      </c>
      <c r="KB4">
        <v>4.4454039999999999E-20</v>
      </c>
      <c r="KC4">
        <v>3.1523659999999999E-17</v>
      </c>
      <c r="KD4">
        <v>0.89256690000000005</v>
      </c>
      <c r="KE4">
        <v>11.375030000000001</v>
      </c>
      <c r="KF4">
        <v>4.3115970000000001E-20</v>
      </c>
      <c r="KG4">
        <v>3.0592490000000003E-17</v>
      </c>
      <c r="KH4">
        <v>0.89186279999999996</v>
      </c>
      <c r="KI4">
        <v>11.40507</v>
      </c>
      <c r="KJ4">
        <v>4.2328860000000001E-20</v>
      </c>
      <c r="KK4">
        <v>3.0054229999999999E-17</v>
      </c>
      <c r="KL4">
        <v>0.89116680000000004</v>
      </c>
      <c r="KM4">
        <v>11.55771</v>
      </c>
      <c r="KN4">
        <v>4.2837109999999999E-20</v>
      </c>
      <c r="KO4">
        <v>3.0430529999999999E-17</v>
      </c>
      <c r="KP4">
        <v>0.89050600000000002</v>
      </c>
      <c r="KQ4">
        <v>11.488149999999999</v>
      </c>
      <c r="KR4">
        <v>4.3352200000000002E-20</v>
      </c>
      <c r="KS4">
        <v>3.0802130000000001E-17</v>
      </c>
      <c r="KT4">
        <v>0.88982729999999999</v>
      </c>
      <c r="KU4">
        <v>11.55036</v>
      </c>
      <c r="KV4">
        <v>4.3213519999999999E-20</v>
      </c>
      <c r="KW4">
        <v>3.0711919999999997E-17</v>
      </c>
      <c r="KX4">
        <v>0.88915789999999995</v>
      </c>
      <c r="KY4">
        <v>11.53247</v>
      </c>
      <c r="KZ4">
        <v>4.262596E-20</v>
      </c>
      <c r="LA4">
        <v>3.0301710000000001E-17</v>
      </c>
      <c r="LB4">
        <v>0.88848590000000005</v>
      </c>
      <c r="LC4">
        <v>11.437419999999999</v>
      </c>
      <c r="LD4">
        <v>4.1776759999999998E-20</v>
      </c>
      <c r="LE4">
        <v>2.9707379999999997E-17</v>
      </c>
      <c r="LF4">
        <v>0.88778800000000002</v>
      </c>
      <c r="LG4">
        <v>11.421150000000001</v>
      </c>
      <c r="LH4">
        <v>4.08713E-20</v>
      </c>
      <c r="LI4">
        <v>2.907077E-17</v>
      </c>
      <c r="LJ4">
        <v>0.88780340000000002</v>
      </c>
      <c r="LK4">
        <v>11.427759999999999</v>
      </c>
      <c r="LL4">
        <v>3.9746559999999999E-20</v>
      </c>
      <c r="LM4">
        <v>2.826518E-17</v>
      </c>
      <c r="LN4">
        <v>0.88781710000000003</v>
      </c>
      <c r="LO4">
        <v>11.54955</v>
      </c>
      <c r="LP4">
        <v>3.812748E-20</v>
      </c>
      <c r="LQ4">
        <v>2.710886E-17</v>
      </c>
      <c r="LR4">
        <v>0.88781460000000001</v>
      </c>
      <c r="LS4">
        <v>11.68361</v>
      </c>
      <c r="LT4">
        <v>3.5493669999999998E-20</v>
      </c>
      <c r="LU4">
        <v>2.5230719999999999E-17</v>
      </c>
      <c r="LV4">
        <v>0.88782660000000002</v>
      </c>
      <c r="LW4">
        <v>11.6441</v>
      </c>
      <c r="LX4">
        <v>3.311478E-20</v>
      </c>
      <c r="LY4">
        <v>2.35427E-17</v>
      </c>
      <c r="LZ4">
        <v>0.88784439999999998</v>
      </c>
      <c r="MA4">
        <v>11.727449999999999</v>
      </c>
      <c r="MB4">
        <v>3.1357150000000001E-20</v>
      </c>
      <c r="MC4">
        <v>2.22943E-17</v>
      </c>
      <c r="MD4">
        <v>0.88783350000000005</v>
      </c>
      <c r="ME4">
        <v>11.72969</v>
      </c>
      <c r="MF4">
        <v>3.0001960000000001E-20</v>
      </c>
      <c r="MG4">
        <v>2.133176E-17</v>
      </c>
      <c r="MH4">
        <v>0.88781509999999997</v>
      </c>
      <c r="MI4">
        <v>11.540290000000001</v>
      </c>
      <c r="MJ4">
        <v>2.8850050000000003E-20</v>
      </c>
      <c r="MK4">
        <v>2.0515060000000001E-17</v>
      </c>
      <c r="ML4">
        <v>0.88782050000000001</v>
      </c>
      <c r="MM4">
        <v>11.500730000000001</v>
      </c>
      <c r="MN4">
        <v>2.7911030000000003E-20</v>
      </c>
      <c r="MO4">
        <v>1.9846700000000001E-17</v>
      </c>
      <c r="MP4">
        <v>0.88645180000000001</v>
      </c>
      <c r="MQ4">
        <v>11.50169</v>
      </c>
      <c r="MR4">
        <v>2.717307E-20</v>
      </c>
      <c r="MS4">
        <v>1.9345780000000001E-17</v>
      </c>
      <c r="MT4">
        <v>0.88508149999999997</v>
      </c>
      <c r="MU4">
        <v>11.63078</v>
      </c>
      <c r="MV4">
        <v>2.7165310000000002E-20</v>
      </c>
      <c r="MW4">
        <v>1.936263E-17</v>
      </c>
      <c r="MX4">
        <v>0.8836851</v>
      </c>
      <c r="MY4">
        <v>11.74686</v>
      </c>
      <c r="MZ4">
        <v>2.8769070000000002E-20</v>
      </c>
      <c r="NA4">
        <v>2.0527980000000001E-17</v>
      </c>
      <c r="NB4">
        <v>0.88232149999999998</v>
      </c>
      <c r="NC4">
        <v>11.77408</v>
      </c>
      <c r="ND4">
        <v>3.0371739999999999E-20</v>
      </c>
      <c r="NE4">
        <v>2.16816E-17</v>
      </c>
      <c r="NF4">
        <v>0.88094380000000005</v>
      </c>
      <c r="NG4">
        <v>11.779960000000001</v>
      </c>
      <c r="NH4">
        <v>3.118787E-20</v>
      </c>
      <c r="NI4">
        <v>2.2275339999999999E-17</v>
      </c>
      <c r="NJ4">
        <v>0.87956299999999998</v>
      </c>
      <c r="NK4">
        <v>11.758599999999999</v>
      </c>
      <c r="NL4">
        <v>3.139259E-20</v>
      </c>
      <c r="NM4">
        <v>2.2432069999999999E-17</v>
      </c>
      <c r="NN4">
        <v>0.87819369999999997</v>
      </c>
      <c r="NO4">
        <v>11.62482</v>
      </c>
      <c r="NP4">
        <v>3.1246479999999998E-20</v>
      </c>
      <c r="NQ4">
        <v>2.2340209999999999E-17</v>
      </c>
      <c r="NR4">
        <v>0.87680599999999997</v>
      </c>
      <c r="NS4">
        <v>11.60863</v>
      </c>
      <c r="NT4">
        <v>3.0935480000000002E-20</v>
      </c>
      <c r="NU4">
        <v>2.2131E-17</v>
      </c>
      <c r="NV4">
        <v>0.87681220000000004</v>
      </c>
      <c r="NW4">
        <v>11.62031</v>
      </c>
      <c r="NX4">
        <v>3.032622E-20</v>
      </c>
      <c r="NY4">
        <v>2.168131E-17</v>
      </c>
      <c r="NZ4">
        <v>0.87684410000000002</v>
      </c>
      <c r="OA4">
        <v>11.6426</v>
      </c>
      <c r="OB4">
        <v>2.891367E-20</v>
      </c>
      <c r="OC4">
        <v>2.0658330000000001E-17</v>
      </c>
      <c r="OD4">
        <v>0.87686269999999999</v>
      </c>
      <c r="OE4">
        <v>11.730650000000001</v>
      </c>
      <c r="OF4">
        <v>2.612265E-20</v>
      </c>
      <c r="OG4">
        <v>1.865405E-17</v>
      </c>
      <c r="OH4">
        <v>0.87684680000000004</v>
      </c>
      <c r="OI4">
        <v>11.7928</v>
      </c>
      <c r="OJ4">
        <v>2.3648449999999999E-20</v>
      </c>
      <c r="OK4">
        <v>1.6890020000000001E-17</v>
      </c>
    </row>
    <row r="5" spans="1:401" x14ac:dyDescent="0.35">
      <c r="A5">
        <v>5</v>
      </c>
      <c r="B5" t="s">
        <v>4</v>
      </c>
      <c r="C5" t="s">
        <v>5</v>
      </c>
      <c r="D5" t="s">
        <v>9</v>
      </c>
      <c r="E5">
        <v>654.51840000000004</v>
      </c>
      <c r="F5">
        <v>0.78460229999999997</v>
      </c>
      <c r="G5">
        <v>11.59896</v>
      </c>
      <c r="H5" s="1">
        <v>3.4660829999999998E-7</v>
      </c>
      <c r="I5" s="1">
        <v>1.446981E-4</v>
      </c>
      <c r="J5">
        <v>0.78917870000000001</v>
      </c>
      <c r="K5">
        <v>11.565849999999999</v>
      </c>
      <c r="L5" s="1">
        <v>2.366152E-9</v>
      </c>
      <c r="M5" s="1">
        <v>9.9465789999999994E-7</v>
      </c>
      <c r="N5">
        <v>0.79381659999999998</v>
      </c>
      <c r="O5">
        <v>11.49072</v>
      </c>
      <c r="P5" s="1">
        <v>1.6451090000000001E-11</v>
      </c>
      <c r="Q5" s="1">
        <v>6.9631200000000002E-9</v>
      </c>
      <c r="R5">
        <v>0.7986645</v>
      </c>
      <c r="S5">
        <v>11.27652</v>
      </c>
      <c r="T5" s="1">
        <v>1.1701719999999999E-13</v>
      </c>
      <c r="U5" s="1">
        <v>4.98978E-11</v>
      </c>
      <c r="V5">
        <v>0.80354829999999999</v>
      </c>
      <c r="W5">
        <v>11.10915</v>
      </c>
      <c r="X5" s="1">
        <v>8.5230439999999996E-16</v>
      </c>
      <c r="Y5" s="1">
        <v>3.658905E-13</v>
      </c>
      <c r="Z5">
        <v>0.80867109999999998</v>
      </c>
      <c r="AA5">
        <v>10.888199999999999</v>
      </c>
      <c r="AB5" s="1">
        <v>7.9242360000000007E-18</v>
      </c>
      <c r="AC5" s="1">
        <v>3.4938409999999998E-15</v>
      </c>
      <c r="AD5">
        <v>0.81377200000000005</v>
      </c>
      <c r="AE5">
        <v>10.73211</v>
      </c>
      <c r="AF5" s="1">
        <v>1.669811E-18</v>
      </c>
      <c r="AG5" s="1">
        <v>7.9303910000000003E-16</v>
      </c>
      <c r="AH5">
        <v>0.80550790000000005</v>
      </c>
      <c r="AI5">
        <v>10.665649999999999</v>
      </c>
      <c r="AJ5" s="1">
        <v>1.7424370000000001E-18</v>
      </c>
      <c r="AK5" s="1">
        <v>8.3638470000000004E-16</v>
      </c>
      <c r="AL5">
        <v>0.79659769999999996</v>
      </c>
      <c r="AM5">
        <v>10.66966</v>
      </c>
      <c r="AN5" s="1">
        <v>2.3430980000000001E-18</v>
      </c>
      <c r="AO5" s="1">
        <v>1.1342050000000001E-15</v>
      </c>
      <c r="AP5">
        <v>0.78774599999999995</v>
      </c>
      <c r="AQ5">
        <v>10.722429999999999</v>
      </c>
      <c r="AR5" s="1">
        <v>3.5875909999999998E-18</v>
      </c>
      <c r="AS5" s="1">
        <v>1.7415759999999999E-15</v>
      </c>
      <c r="AT5">
        <v>0.77882739999999995</v>
      </c>
      <c r="AU5">
        <v>10.809659999999999</v>
      </c>
      <c r="AV5" s="1">
        <v>4.7224439999999997E-18</v>
      </c>
      <c r="AW5" s="1">
        <v>2.2967780000000002E-15</v>
      </c>
      <c r="AX5">
        <v>0.77003710000000003</v>
      </c>
      <c r="AY5">
        <v>10.76158</v>
      </c>
      <c r="AZ5" s="1">
        <v>5.6307089999999999E-18</v>
      </c>
      <c r="BA5" s="1">
        <v>2.7447840000000001E-15</v>
      </c>
      <c r="BB5">
        <v>0.76092329999999997</v>
      </c>
      <c r="BC5">
        <v>10.807969999999999</v>
      </c>
      <c r="BD5" s="1">
        <v>6.4220520000000002E-18</v>
      </c>
      <c r="BE5" s="1">
        <v>3.1405410000000002E-15</v>
      </c>
      <c r="BF5">
        <v>0.75186770000000003</v>
      </c>
      <c r="BG5">
        <v>10.733269999999999</v>
      </c>
      <c r="BH5" s="1">
        <v>7.2204320000000003E-18</v>
      </c>
      <c r="BI5" s="1">
        <v>3.5440269999999999E-15</v>
      </c>
      <c r="BJ5">
        <v>0.74273049999999996</v>
      </c>
      <c r="BK5">
        <v>10.71238</v>
      </c>
      <c r="BL5" s="1">
        <v>8.1078290000000006E-18</v>
      </c>
      <c r="BM5" s="1">
        <v>3.9972379999999998E-15</v>
      </c>
      <c r="BN5">
        <v>0.73666969999999998</v>
      </c>
      <c r="BO5">
        <v>10.726240000000001</v>
      </c>
      <c r="BP5" s="1">
        <v>8.8296240000000002E-18</v>
      </c>
      <c r="BQ5" s="1">
        <v>4.3556979999999997E-15</v>
      </c>
      <c r="BR5">
        <v>0.73039699999999996</v>
      </c>
      <c r="BS5">
        <v>10.790430000000001</v>
      </c>
      <c r="BT5">
        <v>9.3123510000000007E-18</v>
      </c>
      <c r="BU5" s="1">
        <v>4.6044060000000001E-15</v>
      </c>
      <c r="BV5">
        <v>0.72414840000000003</v>
      </c>
      <c r="BW5">
        <v>10.881</v>
      </c>
      <c r="BX5">
        <v>9.187181E-18</v>
      </c>
      <c r="BY5">
        <v>4.5495790000000002E-15</v>
      </c>
      <c r="BZ5">
        <v>0.71781289999999998</v>
      </c>
      <c r="CA5">
        <v>11.039759999999999</v>
      </c>
      <c r="CB5">
        <v>9.0116079999999998E-18</v>
      </c>
      <c r="CC5">
        <v>4.4764080000000001E-15</v>
      </c>
      <c r="CD5">
        <v>0.7113062</v>
      </c>
      <c r="CE5">
        <v>11.049250000000001</v>
      </c>
      <c r="CF5">
        <v>9.1760379999999995E-18</v>
      </c>
      <c r="CG5">
        <v>4.5753260000000001E-15</v>
      </c>
      <c r="CH5">
        <v>0.70464830000000001</v>
      </c>
      <c r="CI5">
        <v>10.997339999999999</v>
      </c>
      <c r="CJ5">
        <v>9.4642770000000002E-18</v>
      </c>
      <c r="CK5">
        <v>4.73177E-15</v>
      </c>
      <c r="CL5">
        <v>0.69788879999999998</v>
      </c>
      <c r="CM5">
        <v>10.82471</v>
      </c>
      <c r="CN5">
        <v>9.7612579999999995E-18</v>
      </c>
      <c r="CO5">
        <v>4.8968650000000003E-15</v>
      </c>
      <c r="CP5">
        <v>0.69124410000000003</v>
      </c>
      <c r="CQ5">
        <v>10.800039999999999</v>
      </c>
      <c r="CR5">
        <v>1.0250979999999999E-17</v>
      </c>
      <c r="CS5">
        <v>5.1579469999999999E-15</v>
      </c>
      <c r="CT5">
        <v>0.69171499999999997</v>
      </c>
      <c r="CU5">
        <v>10.845230000000001</v>
      </c>
      <c r="CV5">
        <v>1.026252E-17</v>
      </c>
      <c r="CW5">
        <v>5.1406420000000003E-15</v>
      </c>
      <c r="CX5">
        <v>0.69210020000000005</v>
      </c>
      <c r="CY5">
        <v>10.91704</v>
      </c>
      <c r="CZ5">
        <v>9.1209619999999995E-18</v>
      </c>
      <c r="DA5">
        <v>4.5421149999999999E-15</v>
      </c>
      <c r="DB5">
        <v>0.69220499999999996</v>
      </c>
      <c r="DC5">
        <v>11.09219</v>
      </c>
      <c r="DD5">
        <v>6.4064220000000001E-18</v>
      </c>
      <c r="DE5">
        <v>3.1736350000000001E-15</v>
      </c>
      <c r="DF5">
        <v>0.69224039999999998</v>
      </c>
      <c r="DG5">
        <v>11.17238</v>
      </c>
      <c r="DH5">
        <v>4.2255710000000004E-18</v>
      </c>
      <c r="DI5">
        <v>2.0901990000000001E-15</v>
      </c>
      <c r="DJ5">
        <v>0.6922431</v>
      </c>
      <c r="DK5">
        <v>11.157830000000001</v>
      </c>
      <c r="DL5">
        <v>3.0175569999999998E-18</v>
      </c>
      <c r="DM5">
        <v>1.492607E-15</v>
      </c>
      <c r="DN5">
        <v>0.69224620000000003</v>
      </c>
      <c r="DO5">
        <v>11.123989999999999</v>
      </c>
      <c r="DP5">
        <v>2.3884200000000002E-18</v>
      </c>
      <c r="DQ5">
        <v>1.1808769999999999E-15</v>
      </c>
      <c r="DR5">
        <v>0.69223800000000002</v>
      </c>
      <c r="DS5">
        <v>10.974679999999999</v>
      </c>
      <c r="DT5">
        <v>2.0468860000000002E-18</v>
      </c>
      <c r="DU5">
        <v>1.010768E-15</v>
      </c>
      <c r="DV5">
        <v>0.69224669999999999</v>
      </c>
      <c r="DW5">
        <v>10.92793</v>
      </c>
      <c r="DX5">
        <v>1.8426619999999999E-18</v>
      </c>
      <c r="DY5">
        <v>9.0834089999999992E-16</v>
      </c>
      <c r="DZ5">
        <v>0.69261119999999998</v>
      </c>
      <c r="EA5">
        <v>10.925179999999999</v>
      </c>
      <c r="EB5">
        <v>1.6988749999999999E-18</v>
      </c>
      <c r="EC5">
        <v>8.3516809999999997E-16</v>
      </c>
      <c r="ED5">
        <v>0.69300479999999998</v>
      </c>
      <c r="EE5">
        <v>10.948449999999999</v>
      </c>
      <c r="EF5">
        <v>1.567419E-18</v>
      </c>
      <c r="EG5">
        <v>7.6791910000000003E-16</v>
      </c>
      <c r="EH5">
        <v>0.69335409999999997</v>
      </c>
      <c r="EI5">
        <v>11.09756</v>
      </c>
      <c r="EJ5">
        <v>1.406046E-18</v>
      </c>
      <c r="EK5">
        <v>6.8658250000000005E-16</v>
      </c>
      <c r="EL5">
        <v>0.6937084</v>
      </c>
      <c r="EM5">
        <v>11.24813</v>
      </c>
      <c r="EN5">
        <v>1.278483E-18</v>
      </c>
      <c r="EO5">
        <v>6.2253640000000001E-16</v>
      </c>
      <c r="EP5">
        <v>0.69405570000000005</v>
      </c>
      <c r="EQ5">
        <v>11.27347</v>
      </c>
      <c r="ER5">
        <v>1.1829089999999999E-18</v>
      </c>
      <c r="ES5">
        <v>5.743684E-16</v>
      </c>
      <c r="ET5">
        <v>0.6944439</v>
      </c>
      <c r="EU5">
        <v>11.165620000000001</v>
      </c>
      <c r="EV5">
        <v>1.107791E-18</v>
      </c>
      <c r="EW5">
        <v>5.3633759999999999E-16</v>
      </c>
      <c r="EX5">
        <v>0.69474740000000001</v>
      </c>
      <c r="EY5">
        <v>11.037800000000001</v>
      </c>
      <c r="EZ5">
        <v>1.0486140000000001E-18</v>
      </c>
      <c r="FA5">
        <v>5.0610400000000005E-16</v>
      </c>
      <c r="FB5">
        <v>0.69513329999999995</v>
      </c>
      <c r="FC5">
        <v>11.00198</v>
      </c>
      <c r="FD5">
        <v>9.9752510000000004E-19</v>
      </c>
      <c r="FE5">
        <v>4.7986780000000005E-16</v>
      </c>
      <c r="FF5">
        <v>0.69507580000000002</v>
      </c>
      <c r="FG5">
        <v>11.002230000000001</v>
      </c>
      <c r="FH5">
        <v>9.5456640000000006E-19</v>
      </c>
      <c r="FI5">
        <v>4.5792149999999998E-16</v>
      </c>
      <c r="FJ5">
        <v>0.69506520000000005</v>
      </c>
      <c r="FK5">
        <v>11.13583</v>
      </c>
      <c r="FL5">
        <v>9.2957750000000005E-19</v>
      </c>
      <c r="FM5">
        <v>4.447948E-16</v>
      </c>
      <c r="FN5">
        <v>0.6950421</v>
      </c>
      <c r="FO5">
        <v>11.346579999999999</v>
      </c>
      <c r="FP5">
        <v>9.3532710000000008E-19</v>
      </c>
      <c r="FQ5">
        <v>4.4627749999999998E-16</v>
      </c>
      <c r="FR5">
        <v>0.69504080000000001</v>
      </c>
      <c r="FS5">
        <v>11.295920000000001</v>
      </c>
      <c r="FT5">
        <v>9.3903759999999999E-19</v>
      </c>
      <c r="FU5">
        <v>4.4664740000000004E-16</v>
      </c>
      <c r="FV5">
        <v>0.69504429999999995</v>
      </c>
      <c r="FW5">
        <v>11.259029999999999</v>
      </c>
      <c r="FX5">
        <v>9.2741349999999993E-19</v>
      </c>
      <c r="FY5">
        <v>4.3985120000000002E-16</v>
      </c>
      <c r="FZ5">
        <v>0.69503729999999997</v>
      </c>
      <c r="GA5">
        <v>11.206630000000001</v>
      </c>
      <c r="GB5">
        <v>9.0387379999999998E-19</v>
      </c>
      <c r="GC5">
        <v>4.2758079999999999E-16</v>
      </c>
      <c r="GD5">
        <v>0.69507180000000002</v>
      </c>
      <c r="GE5">
        <v>11.11688</v>
      </c>
      <c r="GF5">
        <v>8.7508799999999995E-19</v>
      </c>
      <c r="GG5">
        <v>4.1308870000000001E-16</v>
      </c>
      <c r="GH5">
        <v>0.69504949999999999</v>
      </c>
      <c r="GI5">
        <v>11.08562</v>
      </c>
      <c r="GJ5">
        <v>8.4383910000000005E-19</v>
      </c>
      <c r="GK5">
        <v>3.975523E-16</v>
      </c>
      <c r="GL5">
        <v>0.69504149999999998</v>
      </c>
      <c r="GM5">
        <v>11.088290000000001</v>
      </c>
      <c r="GN5">
        <v>8.1220229999999997E-19</v>
      </c>
      <c r="GO5">
        <v>3.8208290000000001E-16</v>
      </c>
      <c r="GP5">
        <v>0.69507030000000003</v>
      </c>
      <c r="GQ5">
        <v>11.233829999999999</v>
      </c>
      <c r="GR5">
        <v>7.81219E-19</v>
      </c>
      <c r="GS5">
        <v>3.6696870000000001E-16</v>
      </c>
      <c r="GT5">
        <v>0.695044</v>
      </c>
      <c r="GU5">
        <v>11.43939</v>
      </c>
      <c r="GV5">
        <v>7.519368E-19</v>
      </c>
      <c r="GW5">
        <v>3.5289779999999998E-16</v>
      </c>
      <c r="GX5">
        <v>0.69507180000000002</v>
      </c>
      <c r="GY5">
        <v>11.44187</v>
      </c>
      <c r="GZ5">
        <v>7.226136E-19</v>
      </c>
      <c r="HA5">
        <v>3.3884700000000002E-16</v>
      </c>
      <c r="HB5">
        <v>0.69504109999999997</v>
      </c>
      <c r="HC5">
        <v>11.429180000000001</v>
      </c>
      <c r="HD5">
        <v>6.9497959999999998E-19</v>
      </c>
      <c r="HE5">
        <v>3.2568760000000001E-16</v>
      </c>
      <c r="HF5">
        <v>0.69507110000000005</v>
      </c>
      <c r="HG5">
        <v>11.41075</v>
      </c>
      <c r="HH5">
        <v>6.6779809999999997E-19</v>
      </c>
      <c r="HI5">
        <v>3.1282099999999999E-16</v>
      </c>
      <c r="HJ5">
        <v>0.69507180000000002</v>
      </c>
      <c r="HK5">
        <v>11.2242</v>
      </c>
      <c r="HL5">
        <v>6.4186170000000001E-19</v>
      </c>
      <c r="HM5">
        <v>3.0059919999999999E-16</v>
      </c>
      <c r="HN5">
        <v>0.69503999999999999</v>
      </c>
      <c r="HO5">
        <v>11.174569999999999</v>
      </c>
      <c r="HP5">
        <v>6.1720199999999996E-19</v>
      </c>
      <c r="HQ5">
        <v>2.8898099999999998E-16</v>
      </c>
      <c r="HR5">
        <v>0.69507110000000005</v>
      </c>
      <c r="HS5">
        <v>11.17487</v>
      </c>
      <c r="HT5">
        <v>5.934097E-19</v>
      </c>
      <c r="HU5">
        <v>2.778216E-16</v>
      </c>
      <c r="HV5">
        <v>0.69504440000000001</v>
      </c>
      <c r="HW5">
        <v>11.269769999999999</v>
      </c>
      <c r="HX5">
        <v>5.69835E-19</v>
      </c>
      <c r="HY5">
        <v>2.6676949999999999E-16</v>
      </c>
      <c r="HZ5">
        <v>0.6950364</v>
      </c>
      <c r="IA5">
        <v>11.50028</v>
      </c>
      <c r="IB5">
        <v>5.4762049999999999E-19</v>
      </c>
      <c r="IC5">
        <v>2.5638549999999998E-16</v>
      </c>
      <c r="ID5">
        <v>0.69507110000000005</v>
      </c>
      <c r="IE5">
        <v>11.575189999999999</v>
      </c>
      <c r="IF5">
        <v>5.2721289999999996E-19</v>
      </c>
      <c r="IG5">
        <v>2.4685449999999999E-16</v>
      </c>
      <c r="IH5">
        <v>0.69504140000000003</v>
      </c>
      <c r="II5">
        <v>11.541460000000001</v>
      </c>
      <c r="IJ5">
        <v>5.0682410000000003E-19</v>
      </c>
      <c r="IK5">
        <v>2.3732439999999998E-16</v>
      </c>
      <c r="IL5">
        <v>0.69504149999999998</v>
      </c>
      <c r="IM5">
        <v>11.503220000000001</v>
      </c>
      <c r="IN5">
        <v>4.8764589999999996E-19</v>
      </c>
      <c r="IO5">
        <v>2.2836219999999998E-16</v>
      </c>
      <c r="IP5">
        <v>0.6950404</v>
      </c>
      <c r="IQ5">
        <v>11.303940000000001</v>
      </c>
      <c r="IR5">
        <v>4.7034049999999998E-19</v>
      </c>
      <c r="IS5">
        <v>2.202707E-16</v>
      </c>
      <c r="IT5">
        <v>0.69506789999999996</v>
      </c>
      <c r="IU5">
        <v>11.27557</v>
      </c>
      <c r="IV5">
        <v>4.5220809999999996E-19</v>
      </c>
      <c r="IW5">
        <v>2.11802E-16</v>
      </c>
      <c r="IX5">
        <v>0.69503729999999997</v>
      </c>
      <c r="IY5">
        <v>11.271369999999999</v>
      </c>
      <c r="IZ5">
        <v>4.362449E-19</v>
      </c>
      <c r="JA5">
        <v>2.043507E-16</v>
      </c>
      <c r="JB5">
        <v>0.69504049999999995</v>
      </c>
      <c r="JC5">
        <v>11.351990000000001</v>
      </c>
      <c r="JD5">
        <v>4.2000839999999999E-19</v>
      </c>
      <c r="JE5">
        <v>1.967404E-16</v>
      </c>
      <c r="JF5">
        <v>0.69507180000000002</v>
      </c>
      <c r="JG5">
        <v>11.52623</v>
      </c>
      <c r="JH5">
        <v>4.0536829999999999E-19</v>
      </c>
      <c r="JI5">
        <v>1.8992030000000001E-16</v>
      </c>
      <c r="JJ5">
        <v>0.69507419999999998</v>
      </c>
      <c r="JK5">
        <v>11.455780000000001</v>
      </c>
      <c r="JL5">
        <v>3.9117099999999999E-19</v>
      </c>
      <c r="JM5">
        <v>1.8324729999999999E-16</v>
      </c>
      <c r="JN5">
        <v>0.6950461</v>
      </c>
      <c r="JO5">
        <v>11.5105</v>
      </c>
      <c r="JP5">
        <v>3.765941E-19</v>
      </c>
      <c r="JQ5">
        <v>1.764431E-16</v>
      </c>
      <c r="JR5">
        <v>0.69505019999999995</v>
      </c>
      <c r="JS5">
        <v>11.39472</v>
      </c>
      <c r="JT5">
        <v>3.6366070000000002E-19</v>
      </c>
      <c r="JU5">
        <v>1.703826E-16</v>
      </c>
      <c r="JV5">
        <v>0.69507180000000002</v>
      </c>
      <c r="JW5">
        <v>11.367319999999999</v>
      </c>
      <c r="JX5">
        <v>3.5115770000000001E-19</v>
      </c>
      <c r="JY5">
        <v>1.6453480000000001E-16</v>
      </c>
      <c r="JZ5">
        <v>0.69504049999999995</v>
      </c>
      <c r="KA5">
        <v>11.363569999999999</v>
      </c>
      <c r="KB5">
        <v>3.3870560000000002E-19</v>
      </c>
      <c r="KC5">
        <v>1.587067E-16</v>
      </c>
      <c r="KD5">
        <v>0.69467780000000001</v>
      </c>
      <c r="KE5">
        <v>11.37346</v>
      </c>
      <c r="KF5">
        <v>3.2834459999999999E-19</v>
      </c>
      <c r="KG5">
        <v>1.5391240000000001E-16</v>
      </c>
      <c r="KH5">
        <v>0.69430809999999998</v>
      </c>
      <c r="KI5">
        <v>11.408950000000001</v>
      </c>
      <c r="KJ5">
        <v>3.2250000000000002E-19</v>
      </c>
      <c r="KK5">
        <v>1.51295E-16</v>
      </c>
      <c r="KL5">
        <v>0.69396270000000004</v>
      </c>
      <c r="KM5">
        <v>11.63214</v>
      </c>
      <c r="KN5">
        <v>3.2638369999999998E-19</v>
      </c>
      <c r="KO5">
        <v>1.5319450000000001E-16</v>
      </c>
      <c r="KP5">
        <v>0.69361249999999997</v>
      </c>
      <c r="KQ5">
        <v>11.5252</v>
      </c>
      <c r="KR5">
        <v>3.2985499999999999E-19</v>
      </c>
      <c r="KS5">
        <v>1.548149E-16</v>
      </c>
      <c r="KT5">
        <v>0.69325800000000004</v>
      </c>
      <c r="KU5">
        <v>11.614929999999999</v>
      </c>
      <c r="KV5">
        <v>3.283409E-19</v>
      </c>
      <c r="KW5">
        <v>1.541055E-16</v>
      </c>
      <c r="KX5">
        <v>0.69291650000000005</v>
      </c>
      <c r="KY5">
        <v>11.577159999999999</v>
      </c>
      <c r="KZ5">
        <v>3.2348119999999999E-19</v>
      </c>
      <c r="LA5">
        <v>1.518316E-16</v>
      </c>
      <c r="LB5">
        <v>0.69255979999999995</v>
      </c>
      <c r="LC5">
        <v>11.44013</v>
      </c>
      <c r="LD5">
        <v>3.1674810000000001E-19</v>
      </c>
      <c r="LE5">
        <v>1.4869410000000001E-16</v>
      </c>
      <c r="LF5">
        <v>0.69220879999999996</v>
      </c>
      <c r="LG5">
        <v>11.408429999999999</v>
      </c>
      <c r="LH5">
        <v>3.0958979999999998E-19</v>
      </c>
      <c r="LI5">
        <v>1.453413E-16</v>
      </c>
      <c r="LJ5">
        <v>0.69223400000000002</v>
      </c>
      <c r="LK5">
        <v>11.412850000000001</v>
      </c>
      <c r="LL5">
        <v>3.0090990000000002E-19</v>
      </c>
      <c r="LM5">
        <v>1.4124539999999999E-16</v>
      </c>
      <c r="LN5">
        <v>0.69224110000000005</v>
      </c>
      <c r="LO5">
        <v>11.576040000000001</v>
      </c>
      <c r="LP5">
        <v>2.883234E-19</v>
      </c>
      <c r="LQ5">
        <v>1.3527640000000001E-16</v>
      </c>
      <c r="LR5">
        <v>0.69224509999999995</v>
      </c>
      <c r="LS5">
        <v>11.778409999999999</v>
      </c>
      <c r="LT5">
        <v>2.6817279999999998E-19</v>
      </c>
      <c r="LU5">
        <v>1.2577170000000001E-16</v>
      </c>
      <c r="LV5">
        <v>0.69224609999999998</v>
      </c>
      <c r="LW5">
        <v>11.72024</v>
      </c>
      <c r="LX5">
        <v>2.5037609999999998E-19</v>
      </c>
      <c r="LY5">
        <v>1.1746180000000001E-16</v>
      </c>
      <c r="LZ5">
        <v>0.6922431</v>
      </c>
      <c r="MA5">
        <v>11.83084</v>
      </c>
      <c r="MB5">
        <v>2.3720819999999998E-19</v>
      </c>
      <c r="MC5">
        <v>1.1130499999999999E-16</v>
      </c>
      <c r="MD5">
        <v>0.69227130000000003</v>
      </c>
      <c r="ME5">
        <v>11.836449999999999</v>
      </c>
      <c r="MF5">
        <v>2.2704509999999999E-19</v>
      </c>
      <c r="MG5">
        <v>1.065522E-16</v>
      </c>
      <c r="MH5">
        <v>0.69223950000000001</v>
      </c>
      <c r="MI5">
        <v>11.56161</v>
      </c>
      <c r="MJ5">
        <v>2.183731E-19</v>
      </c>
      <c r="MK5">
        <v>1.024942E-16</v>
      </c>
      <c r="ML5">
        <v>0.69224240000000004</v>
      </c>
      <c r="MM5">
        <v>11.487690000000001</v>
      </c>
      <c r="MN5">
        <v>2.1130990000000001E-19</v>
      </c>
      <c r="MO5">
        <v>9.9179209999999998E-17</v>
      </c>
      <c r="MP5">
        <v>0.69150080000000003</v>
      </c>
      <c r="MQ5">
        <v>11.48596</v>
      </c>
      <c r="MR5">
        <v>2.0558499999999999E-19</v>
      </c>
      <c r="MS5">
        <v>9.6573520000000004E-17</v>
      </c>
      <c r="MT5">
        <v>0.69075969999999998</v>
      </c>
      <c r="MU5">
        <v>11.65793</v>
      </c>
      <c r="MV5">
        <v>2.0562969999999999E-19</v>
      </c>
      <c r="MW5">
        <v>9.6729690000000003E-17</v>
      </c>
      <c r="MX5">
        <v>0.6900269</v>
      </c>
      <c r="MY5">
        <v>11.83385</v>
      </c>
      <c r="MZ5">
        <v>2.1778600000000001E-19</v>
      </c>
      <c r="NA5">
        <v>1.0256069999999999E-16</v>
      </c>
      <c r="NB5">
        <v>0.68932210000000005</v>
      </c>
      <c r="NC5">
        <v>11.871</v>
      </c>
      <c r="ND5">
        <v>2.2926049999999998E-19</v>
      </c>
      <c r="NE5">
        <v>1.079511E-16</v>
      </c>
      <c r="NF5">
        <v>0.68857380000000001</v>
      </c>
      <c r="NG5">
        <v>11.87445</v>
      </c>
      <c r="NH5">
        <v>2.3475799999999999E-19</v>
      </c>
      <c r="NI5">
        <v>1.105332E-16</v>
      </c>
      <c r="NJ5">
        <v>0.68788329999999998</v>
      </c>
      <c r="NK5">
        <v>11.84787</v>
      </c>
      <c r="NL5">
        <v>2.357859E-19</v>
      </c>
      <c r="NM5">
        <v>1.110233E-16</v>
      </c>
      <c r="NN5">
        <v>0.68713780000000002</v>
      </c>
      <c r="NO5">
        <v>11.6424</v>
      </c>
      <c r="NP5">
        <v>2.3421330000000002E-19</v>
      </c>
      <c r="NQ5">
        <v>1.103013E-16</v>
      </c>
      <c r="NR5">
        <v>0.68641229999999998</v>
      </c>
      <c r="NS5">
        <v>11.60966</v>
      </c>
      <c r="NT5">
        <v>2.3146090000000002E-19</v>
      </c>
      <c r="NU5">
        <v>1.090334E-16</v>
      </c>
      <c r="NV5">
        <v>0.68644680000000002</v>
      </c>
      <c r="NW5">
        <v>11.620380000000001</v>
      </c>
      <c r="NX5">
        <v>2.2665290000000001E-19</v>
      </c>
      <c r="NY5">
        <v>1.067108E-16</v>
      </c>
      <c r="NZ5">
        <v>0.68648140000000002</v>
      </c>
      <c r="OA5">
        <v>11.64776</v>
      </c>
      <c r="OB5">
        <v>2.15608E-19</v>
      </c>
      <c r="OC5">
        <v>1.013905E-16</v>
      </c>
      <c r="OD5">
        <v>0.68649510000000002</v>
      </c>
      <c r="OE5">
        <v>11.76379</v>
      </c>
      <c r="OF5">
        <v>1.9450539999999999E-19</v>
      </c>
      <c r="OG5">
        <v>9.1396990000000003E-17</v>
      </c>
      <c r="OH5">
        <v>0.68650880000000003</v>
      </c>
      <c r="OI5">
        <v>11.86927</v>
      </c>
      <c r="OJ5">
        <v>1.7627249999999999E-19</v>
      </c>
      <c r="OK5">
        <v>8.2860500000000001E-17</v>
      </c>
    </row>
    <row r="6" spans="1:401" x14ac:dyDescent="0.35">
      <c r="A6">
        <v>6</v>
      </c>
      <c r="B6" t="s">
        <v>4</v>
      </c>
      <c r="C6" t="s">
        <v>5</v>
      </c>
      <c r="D6" t="s">
        <v>10</v>
      </c>
      <c r="E6">
        <v>629.23220000000003</v>
      </c>
      <c r="F6">
        <v>1.1094930000000001</v>
      </c>
      <c r="G6">
        <v>11.602220000000001</v>
      </c>
      <c r="H6" s="1">
        <v>4.1573290000000002E-6</v>
      </c>
      <c r="I6" s="1">
        <v>2.0842090000000001E-3</v>
      </c>
      <c r="J6">
        <v>1.1056360000000001</v>
      </c>
      <c r="K6">
        <v>11.595610000000001</v>
      </c>
      <c r="L6" s="1">
        <v>2.79417E-8</v>
      </c>
      <c r="M6" s="1">
        <v>1.40595E-5</v>
      </c>
      <c r="N6">
        <v>1.101726</v>
      </c>
      <c r="O6">
        <v>11.56507</v>
      </c>
      <c r="P6" s="1">
        <v>1.920736E-10</v>
      </c>
      <c r="Q6" s="1">
        <v>9.6933039999999998E-8</v>
      </c>
      <c r="R6">
        <v>1.097815</v>
      </c>
      <c r="S6">
        <v>11.319179999999999</v>
      </c>
      <c r="T6" s="1">
        <v>1.351529E-12</v>
      </c>
      <c r="U6" s="1">
        <v>6.8447049999999997E-10</v>
      </c>
      <c r="V6">
        <v>1.0939000000000001</v>
      </c>
      <c r="W6">
        <v>11.16478</v>
      </c>
      <c r="X6" s="1">
        <v>9.7508219999999998E-15</v>
      </c>
      <c r="Y6" s="1">
        <v>4.9512369999999997E-12</v>
      </c>
      <c r="Z6">
        <v>1.0899509999999999</v>
      </c>
      <c r="AA6">
        <v>10.906280000000001</v>
      </c>
      <c r="AB6" s="1">
        <v>1.000862E-16</v>
      </c>
      <c r="AC6" s="1">
        <v>5.1704719999999999E-14</v>
      </c>
      <c r="AD6">
        <v>1.0859700000000001</v>
      </c>
      <c r="AE6">
        <v>10.74635</v>
      </c>
      <c r="AF6" s="1">
        <v>2.8585869999999997E-17</v>
      </c>
      <c r="AG6" s="1">
        <v>1.5318930000000001E-14</v>
      </c>
      <c r="AH6">
        <v>1.0735060000000001</v>
      </c>
      <c r="AI6">
        <v>10.6645</v>
      </c>
      <c r="AJ6" s="1">
        <v>2.846228E-17</v>
      </c>
      <c r="AK6" s="1">
        <v>1.5325870000000001E-14</v>
      </c>
      <c r="AL6">
        <v>1.0600149999999999</v>
      </c>
      <c r="AM6">
        <v>10.664720000000001</v>
      </c>
      <c r="AN6" s="1">
        <v>3.640789E-17</v>
      </c>
      <c r="AO6" s="1">
        <v>1.9676530000000001E-14</v>
      </c>
      <c r="AP6">
        <v>1.046576</v>
      </c>
      <c r="AQ6">
        <v>10.728619999999999</v>
      </c>
      <c r="AR6" s="1">
        <v>5.1830679999999997E-17</v>
      </c>
      <c r="AS6" s="1">
        <v>2.802016E-14</v>
      </c>
      <c r="AT6">
        <v>1.0332509999999999</v>
      </c>
      <c r="AU6">
        <v>10.85788</v>
      </c>
      <c r="AV6" s="1">
        <v>6.3447969999999996E-17</v>
      </c>
      <c r="AW6" s="1">
        <v>3.4284470000000003E-14</v>
      </c>
      <c r="AX6">
        <v>1.0202560000000001</v>
      </c>
      <c r="AY6">
        <v>10.78829</v>
      </c>
      <c r="AZ6" s="1">
        <v>7.0980689999999996E-17</v>
      </c>
      <c r="BA6" s="1">
        <v>3.8341369999999997E-14</v>
      </c>
      <c r="BB6">
        <v>1.0067999999999999</v>
      </c>
      <c r="BC6">
        <v>10.834569999999999</v>
      </c>
      <c r="BD6" s="1">
        <v>7.6232070000000005E-17</v>
      </c>
      <c r="BE6" s="1">
        <v>4.1179909999999998E-14</v>
      </c>
      <c r="BF6">
        <v>0.99314800000000003</v>
      </c>
      <c r="BG6">
        <v>10.73823</v>
      </c>
      <c r="BH6" s="1">
        <v>8.0909310000000006E-17</v>
      </c>
      <c r="BI6" s="1">
        <v>4.3732189999999997E-14</v>
      </c>
      <c r="BJ6">
        <v>0.97899219999999998</v>
      </c>
      <c r="BK6">
        <v>10.70256</v>
      </c>
      <c r="BL6" s="1">
        <v>8.5941600000000005E-17</v>
      </c>
      <c r="BM6" s="1">
        <v>4.651299E-14</v>
      </c>
      <c r="BN6">
        <v>0.96914149999999999</v>
      </c>
      <c r="BO6">
        <v>10.711169999999999</v>
      </c>
      <c r="BP6" s="1">
        <v>8.9479189999999999E-17</v>
      </c>
      <c r="BQ6" s="1">
        <v>4.8347560000000001E-14</v>
      </c>
      <c r="BR6">
        <v>0.95953270000000002</v>
      </c>
      <c r="BS6">
        <v>10.78767</v>
      </c>
      <c r="BT6">
        <v>9.0866350000000002E-17</v>
      </c>
      <c r="BU6" s="1">
        <v>4.9082080000000002E-14</v>
      </c>
      <c r="BV6">
        <v>0.94984389999999996</v>
      </c>
      <c r="BW6">
        <v>10.921559999999999</v>
      </c>
      <c r="BX6">
        <v>8.6148500000000003E-17</v>
      </c>
      <c r="BY6" s="1">
        <v>4.651071E-14</v>
      </c>
      <c r="BZ6">
        <v>0.93999149999999998</v>
      </c>
      <c r="CA6">
        <v>11.14002</v>
      </c>
      <c r="CB6">
        <v>8.169946E-17</v>
      </c>
      <c r="CC6">
        <v>4.4125530000000001E-14</v>
      </c>
      <c r="CD6">
        <v>0.9298284</v>
      </c>
      <c r="CE6">
        <v>11.152100000000001</v>
      </c>
      <c r="CF6">
        <v>8.0543380000000006E-17</v>
      </c>
      <c r="CG6">
        <v>4.353732E-14</v>
      </c>
      <c r="CH6">
        <v>0.91950489999999996</v>
      </c>
      <c r="CI6">
        <v>11.077500000000001</v>
      </c>
      <c r="CJ6">
        <v>8.0064930000000001E-17</v>
      </c>
      <c r="CK6">
        <v>4.3275619999999999E-14</v>
      </c>
      <c r="CL6">
        <v>0.90912559999999998</v>
      </c>
      <c r="CM6">
        <v>10.82762</v>
      </c>
      <c r="CN6">
        <v>7.9888630000000003E-17</v>
      </c>
      <c r="CO6">
        <v>4.3184720000000001E-14</v>
      </c>
      <c r="CP6">
        <v>0.89902879999999996</v>
      </c>
      <c r="CQ6">
        <v>10.7845</v>
      </c>
      <c r="CR6">
        <v>8.1181660000000004E-17</v>
      </c>
      <c r="CS6">
        <v>4.386527E-14</v>
      </c>
      <c r="CT6">
        <v>0.89864679999999997</v>
      </c>
      <c r="CU6">
        <v>10.833690000000001</v>
      </c>
      <c r="CV6">
        <v>8.053732E-17</v>
      </c>
      <c r="CW6">
        <v>4.3252930000000001E-14</v>
      </c>
      <c r="CX6">
        <v>0.89926050000000002</v>
      </c>
      <c r="CY6">
        <v>10.922090000000001</v>
      </c>
      <c r="CZ6">
        <v>7.0518009999999998E-17</v>
      </c>
      <c r="DA6">
        <v>3.7645240000000001E-14</v>
      </c>
      <c r="DB6">
        <v>0.89944060000000003</v>
      </c>
      <c r="DC6">
        <v>11.16854</v>
      </c>
      <c r="DD6">
        <v>4.8864820000000002E-17</v>
      </c>
      <c r="DE6">
        <v>2.596766E-14</v>
      </c>
      <c r="DF6">
        <v>0.89947589999999999</v>
      </c>
      <c r="DG6">
        <v>11.28823</v>
      </c>
      <c r="DH6">
        <v>3.2311030000000001E-17</v>
      </c>
      <c r="DI6">
        <v>1.714473E-14</v>
      </c>
      <c r="DJ6">
        <v>0.89950779999999997</v>
      </c>
      <c r="DK6">
        <v>11.260859999999999</v>
      </c>
      <c r="DL6">
        <v>2.3277220000000001E-17</v>
      </c>
      <c r="DM6">
        <v>1.234464E-14</v>
      </c>
      <c r="DN6">
        <v>0.89950889999999994</v>
      </c>
      <c r="DO6">
        <v>11.21407</v>
      </c>
      <c r="DP6">
        <v>1.8564559999999999E-17</v>
      </c>
      <c r="DQ6">
        <v>9.8365789999999996E-15</v>
      </c>
      <c r="DR6">
        <v>0.89949590000000001</v>
      </c>
      <c r="DS6">
        <v>10.99596</v>
      </c>
      <c r="DT6">
        <v>1.5989809999999999E-17</v>
      </c>
      <c r="DU6">
        <v>8.4591970000000004E-15</v>
      </c>
      <c r="DV6">
        <v>0.89951000000000003</v>
      </c>
      <c r="DW6">
        <v>10.9238</v>
      </c>
      <c r="DX6">
        <v>1.4440610000000001E-17</v>
      </c>
      <c r="DY6">
        <v>7.6249560000000007E-15</v>
      </c>
      <c r="DZ6">
        <v>0.90004010000000001</v>
      </c>
      <c r="EA6">
        <v>10.90949</v>
      </c>
      <c r="EB6">
        <v>1.334606E-17</v>
      </c>
      <c r="EC6">
        <v>7.0278069999999999E-15</v>
      </c>
      <c r="ED6">
        <v>0.90058939999999998</v>
      </c>
      <c r="EE6">
        <v>10.9376</v>
      </c>
      <c r="EF6">
        <v>1.231641E-17</v>
      </c>
      <c r="EG6">
        <v>6.4645179999999999E-15</v>
      </c>
      <c r="EH6">
        <v>0.90112530000000002</v>
      </c>
      <c r="EI6">
        <v>11.14959</v>
      </c>
      <c r="EJ6">
        <v>1.105932E-17</v>
      </c>
      <c r="EK6">
        <v>5.7869469999999996E-15</v>
      </c>
      <c r="EL6">
        <v>0.90169840000000001</v>
      </c>
      <c r="EM6">
        <v>11.350569999999999</v>
      </c>
      <c r="EN6">
        <v>1.0089120000000001E-17</v>
      </c>
      <c r="EO6">
        <v>5.265058E-15</v>
      </c>
      <c r="EP6">
        <v>0.90223209999999998</v>
      </c>
      <c r="EQ6">
        <v>11.37895</v>
      </c>
      <c r="ER6">
        <v>9.3626180000000002E-18</v>
      </c>
      <c r="ES6">
        <v>4.8726039999999996E-15</v>
      </c>
      <c r="ET6">
        <v>0.90275170000000005</v>
      </c>
      <c r="EU6">
        <v>11.24039</v>
      </c>
      <c r="EV6">
        <v>8.7942380000000005E-18</v>
      </c>
      <c r="EW6">
        <v>4.5640459999999996E-15</v>
      </c>
      <c r="EX6">
        <v>0.90330239999999995</v>
      </c>
      <c r="EY6">
        <v>11.05226</v>
      </c>
      <c r="EZ6">
        <v>8.3420589999999997E-18</v>
      </c>
      <c r="FA6">
        <v>4.3164110000000001E-15</v>
      </c>
      <c r="FB6">
        <v>0.90382050000000003</v>
      </c>
      <c r="FC6">
        <v>10.986980000000001</v>
      </c>
      <c r="FD6">
        <v>7.9508670000000005E-18</v>
      </c>
      <c r="FE6">
        <v>4.1011100000000001E-15</v>
      </c>
      <c r="FF6">
        <v>0.90383389999999997</v>
      </c>
      <c r="FG6">
        <v>10.982839999999999</v>
      </c>
      <c r="FH6">
        <v>7.6151769999999998E-18</v>
      </c>
      <c r="FI6">
        <v>3.9172860000000001E-15</v>
      </c>
      <c r="FJ6">
        <v>0.90380490000000002</v>
      </c>
      <c r="FK6">
        <v>11.149480000000001</v>
      </c>
      <c r="FL6">
        <v>7.4349329999999997E-18</v>
      </c>
      <c r="FM6">
        <v>3.8145789999999999E-15</v>
      </c>
      <c r="FN6">
        <v>0.90380510000000003</v>
      </c>
      <c r="FO6">
        <v>11.45462</v>
      </c>
      <c r="FP6">
        <v>7.4896890000000003E-18</v>
      </c>
      <c r="FQ6">
        <v>3.8313089999999997E-15</v>
      </c>
      <c r="FR6">
        <v>0.90380000000000005</v>
      </c>
      <c r="FS6">
        <v>11.38547</v>
      </c>
      <c r="FT6">
        <v>7.5114020000000005E-18</v>
      </c>
      <c r="FU6">
        <v>3.8305899999999998E-15</v>
      </c>
      <c r="FV6">
        <v>0.90380539999999998</v>
      </c>
      <c r="FW6">
        <v>11.344329999999999</v>
      </c>
      <c r="FX6">
        <v>7.4096499999999997E-18</v>
      </c>
      <c r="FY6">
        <v>3.7683229999999999E-15</v>
      </c>
      <c r="FZ6">
        <v>0.90380570000000005</v>
      </c>
      <c r="GA6">
        <v>11.259980000000001</v>
      </c>
      <c r="GB6">
        <v>7.214919E-18</v>
      </c>
      <c r="GC6">
        <v>3.6600310000000002E-15</v>
      </c>
      <c r="GD6">
        <v>0.90378139999999996</v>
      </c>
      <c r="GE6">
        <v>11.124599999999999</v>
      </c>
      <c r="GF6">
        <v>6.9836209999999993E-18</v>
      </c>
      <c r="GG6">
        <v>3.5350390000000001E-15</v>
      </c>
      <c r="GH6">
        <v>0.90380689999999997</v>
      </c>
      <c r="GI6">
        <v>11.06894</v>
      </c>
      <c r="GJ6">
        <v>6.7309199999999996E-18</v>
      </c>
      <c r="GK6">
        <v>3.4005679999999999E-15</v>
      </c>
      <c r="GL6">
        <v>0.90380340000000003</v>
      </c>
      <c r="GM6">
        <v>11.067629999999999</v>
      </c>
      <c r="GN6">
        <v>6.4797240000000001E-18</v>
      </c>
      <c r="GO6">
        <v>3.2688110000000002E-15</v>
      </c>
      <c r="GP6">
        <v>0.90381149999999999</v>
      </c>
      <c r="GQ6">
        <v>11.250780000000001</v>
      </c>
      <c r="GR6">
        <v>6.2310850000000003E-18</v>
      </c>
      <c r="GS6">
        <v>3.1388619999999999E-15</v>
      </c>
      <c r="GT6">
        <v>0.90380439999999995</v>
      </c>
      <c r="GU6">
        <v>11.55002</v>
      </c>
      <c r="GV6">
        <v>5.9981980000000004E-18</v>
      </c>
      <c r="GW6">
        <v>3.0189090000000002E-15</v>
      </c>
      <c r="GX6">
        <v>0.90381460000000002</v>
      </c>
      <c r="GY6">
        <v>11.553610000000001</v>
      </c>
      <c r="GZ6">
        <v>5.7638030000000002E-18</v>
      </c>
      <c r="HA6">
        <v>2.8985350000000001E-15</v>
      </c>
      <c r="HB6">
        <v>0.90380190000000005</v>
      </c>
      <c r="HC6">
        <v>11.533620000000001</v>
      </c>
      <c r="HD6">
        <v>5.5427439999999999E-18</v>
      </c>
      <c r="HE6">
        <v>2.7854750000000002E-15</v>
      </c>
      <c r="HF6">
        <v>0.90381239999999996</v>
      </c>
      <c r="HG6">
        <v>11.50578</v>
      </c>
      <c r="HH6">
        <v>5.3269029999999998E-18</v>
      </c>
      <c r="HI6">
        <v>2.6759210000000001E-15</v>
      </c>
      <c r="HJ6">
        <v>0.90378139999999996</v>
      </c>
      <c r="HK6">
        <v>11.246840000000001</v>
      </c>
      <c r="HL6">
        <v>5.1201119999999997E-18</v>
      </c>
      <c r="HM6">
        <v>2.5713389999999999E-15</v>
      </c>
      <c r="HN6">
        <v>0.90379949999999998</v>
      </c>
      <c r="HO6">
        <v>11.16072</v>
      </c>
      <c r="HP6">
        <v>4.922984E-18</v>
      </c>
      <c r="HQ6">
        <v>2.4718060000000002E-15</v>
      </c>
      <c r="HR6">
        <v>0.90381239999999996</v>
      </c>
      <c r="HS6">
        <v>11.15668</v>
      </c>
      <c r="HT6">
        <v>4.7341190000000001E-18</v>
      </c>
      <c r="HU6">
        <v>2.3768129999999999E-15</v>
      </c>
      <c r="HV6">
        <v>0.90381520000000004</v>
      </c>
      <c r="HW6">
        <v>11.271559999999999</v>
      </c>
      <c r="HX6">
        <v>4.5456709999999999E-18</v>
      </c>
      <c r="HY6">
        <v>2.282162E-15</v>
      </c>
      <c r="HZ6">
        <v>0.90380249999999995</v>
      </c>
      <c r="IA6">
        <v>11.601430000000001</v>
      </c>
      <c r="IB6">
        <v>4.3682249999999997E-18</v>
      </c>
      <c r="IC6">
        <v>2.1931099999999999E-15</v>
      </c>
      <c r="ID6">
        <v>0.90377909999999995</v>
      </c>
      <c r="IE6">
        <v>11.708930000000001</v>
      </c>
      <c r="IF6">
        <v>4.206208E-18</v>
      </c>
      <c r="IG6">
        <v>2.1119010000000001E-15</v>
      </c>
      <c r="IH6">
        <v>0.90380249999999995</v>
      </c>
      <c r="II6">
        <v>11.65741</v>
      </c>
      <c r="IJ6">
        <v>4.0433880000000001E-18</v>
      </c>
      <c r="IK6">
        <v>2.030435E-15</v>
      </c>
      <c r="IL6">
        <v>0.90380249999999995</v>
      </c>
      <c r="IM6">
        <v>11.60623</v>
      </c>
      <c r="IN6">
        <v>3.8905169999999996E-18</v>
      </c>
      <c r="IO6">
        <v>1.953736E-15</v>
      </c>
      <c r="IP6">
        <v>0.90379960000000004</v>
      </c>
      <c r="IQ6">
        <v>11.323410000000001</v>
      </c>
      <c r="IR6">
        <v>3.7525629999999999E-18</v>
      </c>
      <c r="IS6">
        <v>1.8845519999999999E-15</v>
      </c>
      <c r="IT6">
        <v>0.90381840000000002</v>
      </c>
      <c r="IU6">
        <v>11.2704</v>
      </c>
      <c r="IV6">
        <v>3.6079530000000002E-18</v>
      </c>
      <c r="IW6">
        <v>1.8122449999999999E-15</v>
      </c>
      <c r="IX6">
        <v>0.90380559999999999</v>
      </c>
      <c r="IY6">
        <v>11.26031</v>
      </c>
      <c r="IZ6">
        <v>3.481125E-18</v>
      </c>
      <c r="JA6">
        <v>1.748617E-15</v>
      </c>
      <c r="JB6">
        <v>0.90379980000000004</v>
      </c>
      <c r="JC6">
        <v>11.3605</v>
      </c>
      <c r="JD6">
        <v>3.3507910000000001E-18</v>
      </c>
      <c r="JE6">
        <v>1.683155E-15</v>
      </c>
      <c r="JF6">
        <v>0.90381469999999997</v>
      </c>
      <c r="JG6">
        <v>11.60539</v>
      </c>
      <c r="JH6">
        <v>3.2351329999999999E-18</v>
      </c>
      <c r="JI6">
        <v>1.625428E-15</v>
      </c>
      <c r="JJ6">
        <v>0.90381670000000003</v>
      </c>
      <c r="JK6">
        <v>11.505369999999999</v>
      </c>
      <c r="JL6">
        <v>3.1208990000000002E-18</v>
      </c>
      <c r="JM6">
        <v>1.567884E-15</v>
      </c>
      <c r="JN6">
        <v>0.90381350000000005</v>
      </c>
      <c r="JO6">
        <v>11.580030000000001</v>
      </c>
      <c r="JP6">
        <v>3.0046999999999999E-18</v>
      </c>
      <c r="JQ6">
        <v>1.509686E-15</v>
      </c>
      <c r="JR6">
        <v>0.90380930000000004</v>
      </c>
      <c r="JS6">
        <v>11.4208</v>
      </c>
      <c r="JT6">
        <v>2.9021479999999998E-18</v>
      </c>
      <c r="JU6">
        <v>1.458137E-15</v>
      </c>
      <c r="JV6">
        <v>0.90381489999999998</v>
      </c>
      <c r="JW6">
        <v>11.37189</v>
      </c>
      <c r="JX6">
        <v>2.8020150000000002E-18</v>
      </c>
      <c r="JY6">
        <v>1.407932E-15</v>
      </c>
      <c r="JZ6">
        <v>0.90380130000000003</v>
      </c>
      <c r="KA6">
        <v>11.36143</v>
      </c>
      <c r="KB6">
        <v>2.7033780000000001E-18</v>
      </c>
      <c r="KC6">
        <v>1.3583380000000001E-15</v>
      </c>
      <c r="KD6">
        <v>0.90327170000000001</v>
      </c>
      <c r="KE6">
        <v>11.371639999999999</v>
      </c>
      <c r="KF6">
        <v>2.6166920000000002E-18</v>
      </c>
      <c r="KG6">
        <v>1.3151830000000001E-15</v>
      </c>
      <c r="KH6">
        <v>0.90273139999999996</v>
      </c>
      <c r="KI6">
        <v>11.411860000000001</v>
      </c>
      <c r="KJ6">
        <v>2.5716230000000002E-18</v>
      </c>
      <c r="KK6">
        <v>1.2933109999999999E-15</v>
      </c>
      <c r="KL6">
        <v>0.90220460000000002</v>
      </c>
      <c r="KM6">
        <v>11.7249</v>
      </c>
      <c r="KN6">
        <v>2.601395E-18</v>
      </c>
      <c r="KO6">
        <v>1.3085609999999999E-15</v>
      </c>
      <c r="KP6">
        <v>0.90165759999999995</v>
      </c>
      <c r="KQ6">
        <v>11.573829999999999</v>
      </c>
      <c r="KR6">
        <v>2.6216119999999999E-18</v>
      </c>
      <c r="KS6">
        <v>1.318546E-15</v>
      </c>
      <c r="KT6">
        <v>0.90110840000000003</v>
      </c>
      <c r="KU6">
        <v>11.696619999999999</v>
      </c>
      <c r="KV6">
        <v>2.6022210000000001E-18</v>
      </c>
      <c r="KW6">
        <v>1.3087219999999999E-15</v>
      </c>
      <c r="KX6">
        <v>0.90054659999999997</v>
      </c>
      <c r="KY6">
        <v>11.634180000000001</v>
      </c>
      <c r="KZ6">
        <v>2.5571239999999999E-18</v>
      </c>
      <c r="LA6">
        <v>1.285826E-15</v>
      </c>
      <c r="LB6">
        <v>0.9000397</v>
      </c>
      <c r="LC6">
        <v>11.44773</v>
      </c>
      <c r="LD6">
        <v>2.4993029999999999E-18</v>
      </c>
      <c r="LE6">
        <v>1.25682E-15</v>
      </c>
      <c r="LF6">
        <v>0.89950280000000005</v>
      </c>
      <c r="LG6">
        <v>11.39274</v>
      </c>
      <c r="LH6">
        <v>2.437795E-18</v>
      </c>
      <c r="LI6">
        <v>1.2257510000000001E-15</v>
      </c>
      <c r="LJ6">
        <v>0.89947569999999999</v>
      </c>
      <c r="LK6">
        <v>11.39391</v>
      </c>
      <c r="LL6">
        <v>2.3677319999999999E-18</v>
      </c>
      <c r="LM6">
        <v>1.1902210000000001E-15</v>
      </c>
      <c r="LN6">
        <v>0.89950129999999995</v>
      </c>
      <c r="LO6">
        <v>11.601050000000001</v>
      </c>
      <c r="LP6">
        <v>2.264038E-18</v>
      </c>
      <c r="LQ6">
        <v>1.137622E-15</v>
      </c>
      <c r="LR6">
        <v>0.899505</v>
      </c>
      <c r="LS6">
        <v>11.897779999999999</v>
      </c>
      <c r="LT6">
        <v>2.102872E-18</v>
      </c>
      <c r="LU6">
        <v>1.0563480000000001E-15</v>
      </c>
      <c r="LV6">
        <v>0.89949880000000004</v>
      </c>
      <c r="LW6">
        <v>11.822190000000001</v>
      </c>
      <c r="LX6">
        <v>1.9658529999999999E-18</v>
      </c>
      <c r="LY6">
        <v>9.8776140000000004E-16</v>
      </c>
      <c r="LZ6">
        <v>0.89949699999999999</v>
      </c>
      <c r="MA6">
        <v>11.961460000000001</v>
      </c>
      <c r="MB6">
        <v>1.8641639999999999E-18</v>
      </c>
      <c r="MC6">
        <v>9.3678159999999992E-16</v>
      </c>
      <c r="MD6">
        <v>0.89950830000000004</v>
      </c>
      <c r="ME6">
        <v>11.975440000000001</v>
      </c>
      <c r="MF6">
        <v>1.785469E-18</v>
      </c>
      <c r="MG6">
        <v>8.9734270000000001E-16</v>
      </c>
      <c r="MH6">
        <v>0.89949040000000002</v>
      </c>
      <c r="MI6">
        <v>11.600009999999999</v>
      </c>
      <c r="MJ6">
        <v>1.717882E-18</v>
      </c>
      <c r="MK6">
        <v>8.6344989999999998E-16</v>
      </c>
      <c r="ML6">
        <v>0.89949330000000005</v>
      </c>
      <c r="MM6">
        <v>11.471590000000001</v>
      </c>
      <c r="MN6">
        <v>1.662867E-18</v>
      </c>
      <c r="MO6">
        <v>8.3577819999999997E-16</v>
      </c>
      <c r="MP6">
        <v>0.89849140000000005</v>
      </c>
      <c r="MQ6">
        <v>11.466839999999999</v>
      </c>
      <c r="MR6">
        <v>1.614255E-18</v>
      </c>
      <c r="MS6">
        <v>8.1192240000000005E-16</v>
      </c>
      <c r="MT6">
        <v>0.8973428</v>
      </c>
      <c r="MU6">
        <v>11.68324</v>
      </c>
      <c r="MV6">
        <v>1.615077E-18</v>
      </c>
      <c r="MW6">
        <v>8.1307669999999999E-16</v>
      </c>
      <c r="MX6">
        <v>0.8962331</v>
      </c>
      <c r="MY6">
        <v>11.9438</v>
      </c>
      <c r="MZ6">
        <v>1.7089439999999999E-18</v>
      </c>
      <c r="NA6">
        <v>8.6080160000000001E-16</v>
      </c>
      <c r="NB6">
        <v>0.89518940000000002</v>
      </c>
      <c r="NC6">
        <v>11.99606</v>
      </c>
      <c r="ND6">
        <v>1.7887250000000001E-18</v>
      </c>
      <c r="NE6">
        <v>9.0072260000000009E-16</v>
      </c>
      <c r="NF6">
        <v>0.89405089999999998</v>
      </c>
      <c r="NG6">
        <v>11.99544</v>
      </c>
      <c r="NH6">
        <v>1.821121E-18</v>
      </c>
      <c r="NI6">
        <v>9.1675209999999997E-16</v>
      </c>
      <c r="NJ6">
        <v>0.89299010000000001</v>
      </c>
      <c r="NK6">
        <v>11.967980000000001</v>
      </c>
      <c r="NL6">
        <v>1.8209239999999999E-18</v>
      </c>
      <c r="NM6">
        <v>9.1646289999999998E-16</v>
      </c>
      <c r="NN6">
        <v>0.89187280000000002</v>
      </c>
      <c r="NO6">
        <v>11.67231</v>
      </c>
      <c r="NP6">
        <v>1.8010779999999999E-18</v>
      </c>
      <c r="NQ6">
        <v>9.0636359999999994E-16</v>
      </c>
      <c r="NR6">
        <v>0.89077720000000005</v>
      </c>
      <c r="NS6">
        <v>11.612439999999999</v>
      </c>
      <c r="NT6">
        <v>1.7730739999999998E-18</v>
      </c>
      <c r="NU6">
        <v>8.9218230000000001E-16</v>
      </c>
      <c r="NV6">
        <v>0.89069719999999997</v>
      </c>
      <c r="NW6">
        <v>11.62016</v>
      </c>
      <c r="NX6">
        <v>1.7335049999999999E-18</v>
      </c>
      <c r="NY6">
        <v>8.7168760000000001E-16</v>
      </c>
      <c r="NZ6">
        <v>0.8907832</v>
      </c>
      <c r="OA6">
        <v>11.65316</v>
      </c>
      <c r="OB6">
        <v>1.6424289999999999E-18</v>
      </c>
      <c r="OC6">
        <v>8.2500549999999999E-16</v>
      </c>
      <c r="OD6">
        <v>0.8907602</v>
      </c>
      <c r="OE6">
        <v>11.79974</v>
      </c>
      <c r="OF6">
        <v>1.4781520000000001E-18</v>
      </c>
      <c r="OG6">
        <v>7.420418E-16</v>
      </c>
      <c r="OH6">
        <v>0.89077870000000003</v>
      </c>
      <c r="OI6">
        <v>11.97029</v>
      </c>
      <c r="OJ6">
        <v>1.3422219999999999E-18</v>
      </c>
      <c r="OK6">
        <v>6.7397009999999997E-16</v>
      </c>
    </row>
    <row r="7" spans="1:401" x14ac:dyDescent="0.35">
      <c r="A7">
        <v>7</v>
      </c>
      <c r="B7" t="s">
        <v>4</v>
      </c>
      <c r="C7" t="s">
        <v>5</v>
      </c>
      <c r="D7" t="s">
        <v>11</v>
      </c>
      <c r="E7">
        <v>481.7303</v>
      </c>
      <c r="F7">
        <v>0.82020780000000004</v>
      </c>
      <c r="G7">
        <v>11.60402</v>
      </c>
      <c r="H7" s="1">
        <v>2.6249080000000001E-5</v>
      </c>
      <c r="I7" s="1">
        <v>8.9821380000000006E-3</v>
      </c>
      <c r="J7">
        <v>0.81806060000000003</v>
      </c>
      <c r="K7">
        <v>11.61815</v>
      </c>
      <c r="L7" s="1">
        <v>1.7570860000000001E-7</v>
      </c>
      <c r="M7" s="1">
        <v>6.0164529999999998E-5</v>
      </c>
      <c r="N7">
        <v>0.81589330000000004</v>
      </c>
      <c r="O7">
        <v>11.633509999999999</v>
      </c>
      <c r="P7" s="1">
        <v>1.204264E-9</v>
      </c>
      <c r="Q7" s="1">
        <v>4.1230270000000001E-7</v>
      </c>
      <c r="R7">
        <v>0.81373810000000002</v>
      </c>
      <c r="S7">
        <v>11.357100000000001</v>
      </c>
      <c r="T7" s="1">
        <v>8.448944E-12</v>
      </c>
      <c r="U7" s="1">
        <v>2.8935189999999998E-9</v>
      </c>
      <c r="V7">
        <v>0.81159079999999995</v>
      </c>
      <c r="W7">
        <v>11.22045</v>
      </c>
      <c r="X7" s="1">
        <v>6.0807570000000004E-14</v>
      </c>
      <c r="Y7" s="1">
        <v>2.0814989999999999E-11</v>
      </c>
      <c r="Z7">
        <v>0.80944249999999995</v>
      </c>
      <c r="AA7">
        <v>10.92352</v>
      </c>
      <c r="AB7" s="1">
        <v>6.735986E-16</v>
      </c>
      <c r="AC7" s="1">
        <v>2.3700549999999999E-13</v>
      </c>
      <c r="AD7">
        <v>0.80724050000000003</v>
      </c>
      <c r="AE7">
        <v>10.759320000000001</v>
      </c>
      <c r="AF7" s="1">
        <v>2.2672550000000001E-16</v>
      </c>
      <c r="AG7" s="1">
        <v>8.3856779999999995E-14</v>
      </c>
      <c r="AH7">
        <v>0.79967619999999995</v>
      </c>
      <c r="AI7">
        <v>10.664400000000001</v>
      </c>
      <c r="AJ7" s="1">
        <v>2.2297380000000001E-16</v>
      </c>
      <c r="AK7" s="1">
        <v>8.2982849999999995E-14</v>
      </c>
      <c r="AL7">
        <v>0.79203559999999995</v>
      </c>
      <c r="AM7">
        <v>10.65978</v>
      </c>
      <c r="AN7" s="1">
        <v>2.8212629999999999E-16</v>
      </c>
      <c r="AO7" s="1">
        <v>1.057139E-13</v>
      </c>
      <c r="AP7">
        <v>0.78472120000000001</v>
      </c>
      <c r="AQ7">
        <v>10.73057</v>
      </c>
      <c r="AR7" s="1">
        <v>3.9054379999999999E-16</v>
      </c>
      <c r="AS7" s="1">
        <v>1.4648610000000001E-13</v>
      </c>
      <c r="AT7">
        <v>0.77778879999999995</v>
      </c>
      <c r="AU7">
        <v>10.906000000000001</v>
      </c>
      <c r="AV7" s="1">
        <v>4.6472549999999998E-16</v>
      </c>
      <c r="AW7" s="1">
        <v>1.7441219999999999E-13</v>
      </c>
      <c r="AX7">
        <v>0.77115339999999999</v>
      </c>
      <c r="AY7">
        <v>10.81527</v>
      </c>
      <c r="AZ7" s="1">
        <v>5.0714279999999998E-16</v>
      </c>
      <c r="BA7" s="1">
        <v>1.90605E-13</v>
      </c>
      <c r="BB7">
        <v>0.76424239999999999</v>
      </c>
      <c r="BC7">
        <v>10.85759</v>
      </c>
      <c r="BD7" s="1">
        <v>5.3186450000000001E-16</v>
      </c>
      <c r="BE7" s="1">
        <v>2.0031889999999999E-13</v>
      </c>
      <c r="BF7">
        <v>0.75708260000000005</v>
      </c>
      <c r="BG7">
        <v>10.746</v>
      </c>
      <c r="BH7" s="1">
        <v>5.5138009999999998E-16</v>
      </c>
      <c r="BI7" s="1">
        <v>2.0820140000000001E-13</v>
      </c>
      <c r="BJ7">
        <v>0.74949339999999998</v>
      </c>
      <c r="BK7">
        <v>10.69356</v>
      </c>
      <c r="BL7" s="1">
        <v>5.7229680000000003E-16</v>
      </c>
      <c r="BM7" s="1">
        <v>2.168018E-13</v>
      </c>
      <c r="BN7">
        <v>0.74467170000000005</v>
      </c>
      <c r="BO7">
        <v>10.695679999999999</v>
      </c>
      <c r="BP7" s="1">
        <v>5.8383180000000003E-16</v>
      </c>
      <c r="BQ7" s="1">
        <v>2.2112759999999999E-13</v>
      </c>
      <c r="BR7">
        <v>0.73988310000000002</v>
      </c>
      <c r="BS7">
        <v>10.781330000000001</v>
      </c>
      <c r="BT7" s="1">
        <v>5.8261949999999998E-16</v>
      </c>
      <c r="BU7" s="1">
        <v>2.2081260000000001E-13</v>
      </c>
      <c r="BV7">
        <v>0.73493710000000001</v>
      </c>
      <c r="BW7">
        <v>10.96017</v>
      </c>
      <c r="BX7">
        <v>5.4234109999999995E-16</v>
      </c>
      <c r="BY7" s="1">
        <v>2.0565200000000001E-13</v>
      </c>
      <c r="BZ7">
        <v>0.729989</v>
      </c>
      <c r="CA7">
        <v>11.23254</v>
      </c>
      <c r="CB7">
        <v>5.0676580000000002E-16</v>
      </c>
      <c r="CC7">
        <v>1.9244499999999999E-13</v>
      </c>
      <c r="CD7">
        <v>0.7248559</v>
      </c>
      <c r="CE7">
        <v>11.25018</v>
      </c>
      <c r="CF7">
        <v>4.9247250000000004E-16</v>
      </c>
      <c r="CG7">
        <v>1.873593E-13</v>
      </c>
      <c r="CH7">
        <v>0.71968489999999996</v>
      </c>
      <c r="CI7">
        <v>11.155709999999999</v>
      </c>
      <c r="CJ7">
        <v>4.8089980000000002E-16</v>
      </c>
      <c r="CK7">
        <v>1.8307920000000001E-13</v>
      </c>
      <c r="CL7">
        <v>0.71477469999999999</v>
      </c>
      <c r="CM7">
        <v>10.83409</v>
      </c>
      <c r="CN7">
        <v>4.726697E-16</v>
      </c>
      <c r="CO7">
        <v>1.801445E-13</v>
      </c>
      <c r="CP7">
        <v>0.71020649999999996</v>
      </c>
      <c r="CQ7">
        <v>10.7692</v>
      </c>
      <c r="CR7">
        <v>4.729041E-16</v>
      </c>
      <c r="CS7">
        <v>1.8038900000000001E-13</v>
      </c>
      <c r="CT7">
        <v>0.71157300000000001</v>
      </c>
      <c r="CU7">
        <v>10.820460000000001</v>
      </c>
      <c r="CV7">
        <v>4.6716279999999997E-16</v>
      </c>
      <c r="CW7">
        <v>1.7727900000000001E-13</v>
      </c>
      <c r="CX7">
        <v>0.71266669999999999</v>
      </c>
      <c r="CY7">
        <v>10.923030000000001</v>
      </c>
      <c r="CZ7">
        <v>4.0442880000000002E-16</v>
      </c>
      <c r="DA7">
        <v>1.52412E-13</v>
      </c>
      <c r="DB7">
        <v>0.71300450000000004</v>
      </c>
      <c r="DC7">
        <v>11.238799999999999</v>
      </c>
      <c r="DD7">
        <v>2.778312E-16</v>
      </c>
      <c r="DE7">
        <v>1.042209E-13</v>
      </c>
      <c r="DF7">
        <v>0.71307019999999999</v>
      </c>
      <c r="DG7">
        <v>11.400370000000001</v>
      </c>
      <c r="DH7">
        <v>1.8414840000000001E-16</v>
      </c>
      <c r="DI7">
        <v>6.8988369999999995E-14</v>
      </c>
      <c r="DJ7">
        <v>0.71313590000000004</v>
      </c>
      <c r="DK7">
        <v>11.359870000000001</v>
      </c>
      <c r="DL7">
        <v>1.33506E-16</v>
      </c>
      <c r="DM7">
        <v>5.0004590000000002E-14</v>
      </c>
      <c r="DN7">
        <v>0.71312799999999998</v>
      </c>
      <c r="DO7">
        <v>11.30029</v>
      </c>
      <c r="DP7">
        <v>1.070426E-16</v>
      </c>
      <c r="DQ7">
        <v>4.0062660000000002E-14</v>
      </c>
      <c r="DR7">
        <v>0.71313570000000004</v>
      </c>
      <c r="DS7">
        <v>11.01961</v>
      </c>
      <c r="DT7">
        <v>9.2519480000000005E-17</v>
      </c>
      <c r="DU7">
        <v>3.4576139999999997E-14</v>
      </c>
      <c r="DV7">
        <v>0.71313119999999997</v>
      </c>
      <c r="DW7">
        <v>10.92168</v>
      </c>
      <c r="DX7">
        <v>8.3737649999999998E-17</v>
      </c>
      <c r="DY7">
        <v>3.1236530000000001E-14</v>
      </c>
      <c r="DZ7">
        <v>0.71345610000000004</v>
      </c>
      <c r="EA7">
        <v>10.89439</v>
      </c>
      <c r="EB7">
        <v>7.7497660000000004E-17</v>
      </c>
      <c r="EC7">
        <v>2.8829820000000003E-14</v>
      </c>
      <c r="ED7">
        <v>0.7137732</v>
      </c>
      <c r="EE7">
        <v>10.926819999999999</v>
      </c>
      <c r="EF7">
        <v>7.1491489999999995E-17</v>
      </c>
      <c r="EG7">
        <v>2.6503190000000001E-14</v>
      </c>
      <c r="EH7">
        <v>0.71404449999999997</v>
      </c>
      <c r="EI7">
        <v>11.199260000000001</v>
      </c>
      <c r="EJ7">
        <v>6.4234490000000003E-17</v>
      </c>
      <c r="EK7">
        <v>2.3740399999999999E-14</v>
      </c>
      <c r="EL7">
        <v>0.71428979999999997</v>
      </c>
      <c r="EM7">
        <v>11.44598</v>
      </c>
      <c r="EN7">
        <v>5.8710040000000002E-17</v>
      </c>
      <c r="EO7">
        <v>2.1638499999999998E-14</v>
      </c>
      <c r="EP7">
        <v>0.7145319</v>
      </c>
      <c r="EQ7">
        <v>11.47932</v>
      </c>
      <c r="ER7">
        <v>5.4572599999999999E-17</v>
      </c>
      <c r="ES7">
        <v>2.0057390000000001E-14</v>
      </c>
      <c r="ET7">
        <v>0.71478059999999999</v>
      </c>
      <c r="EU7">
        <v>11.31828</v>
      </c>
      <c r="EV7">
        <v>5.1350970000000003E-17</v>
      </c>
      <c r="EW7">
        <v>1.8819900000000001E-14</v>
      </c>
      <c r="EX7">
        <v>0.71505240000000003</v>
      </c>
      <c r="EY7">
        <v>11.071619999999999</v>
      </c>
      <c r="EZ7">
        <v>4.8764399999999999E-17</v>
      </c>
      <c r="FA7">
        <v>1.781818E-14</v>
      </c>
      <c r="FB7">
        <v>0.71530119999999997</v>
      </c>
      <c r="FC7">
        <v>10.97326</v>
      </c>
      <c r="FD7">
        <v>4.65221E-17</v>
      </c>
      <c r="FE7">
        <v>1.6943939999999999E-14</v>
      </c>
      <c r="FF7">
        <v>0.71520090000000003</v>
      </c>
      <c r="FG7">
        <v>10.964650000000001</v>
      </c>
      <c r="FH7">
        <v>4.4579830000000001E-17</v>
      </c>
      <c r="FI7">
        <v>1.619143E-14</v>
      </c>
      <c r="FJ7">
        <v>0.71512989999999999</v>
      </c>
      <c r="FK7">
        <v>11.1563</v>
      </c>
      <c r="FL7">
        <v>4.3608919999999999E-17</v>
      </c>
      <c r="FM7">
        <v>1.579954E-14</v>
      </c>
      <c r="FN7">
        <v>0.71513910000000003</v>
      </c>
      <c r="FO7">
        <v>11.55466</v>
      </c>
      <c r="FP7">
        <v>4.3959500000000001E-17</v>
      </c>
      <c r="FQ7">
        <v>1.5879679999999999E-14</v>
      </c>
      <c r="FR7">
        <v>0.71513959999999999</v>
      </c>
      <c r="FS7">
        <v>11.47451</v>
      </c>
      <c r="FT7">
        <v>4.4052239999999999E-17</v>
      </c>
      <c r="FU7">
        <v>1.586337E-14</v>
      </c>
      <c r="FV7">
        <v>0.71510240000000003</v>
      </c>
      <c r="FW7">
        <v>11.43127</v>
      </c>
      <c r="FX7">
        <v>4.341948E-17</v>
      </c>
      <c r="FY7">
        <v>1.5591669999999999E-14</v>
      </c>
      <c r="FZ7">
        <v>0.71510879999999999</v>
      </c>
      <c r="GA7">
        <v>11.31535</v>
      </c>
      <c r="GB7">
        <v>4.225323E-17</v>
      </c>
      <c r="GC7">
        <v>1.5134310000000001E-14</v>
      </c>
      <c r="GD7">
        <v>0.71513910000000003</v>
      </c>
      <c r="GE7">
        <v>11.13569</v>
      </c>
      <c r="GF7">
        <v>4.0893589999999998E-17</v>
      </c>
      <c r="GG7">
        <v>1.4615990000000001E-14</v>
      </c>
      <c r="GH7">
        <v>0.71514259999999996</v>
      </c>
      <c r="GI7">
        <v>11.05372</v>
      </c>
      <c r="GJ7">
        <v>3.9400310000000003E-17</v>
      </c>
      <c r="GK7">
        <v>1.40552E-14</v>
      </c>
      <c r="GL7">
        <v>0.71513579999999999</v>
      </c>
      <c r="GM7">
        <v>11.048</v>
      </c>
      <c r="GN7">
        <v>3.7934890000000002E-17</v>
      </c>
      <c r="GO7">
        <v>1.351256E-14</v>
      </c>
      <c r="GP7">
        <v>0.71514469999999997</v>
      </c>
      <c r="GQ7">
        <v>11.260289999999999</v>
      </c>
      <c r="GR7">
        <v>3.6473929999999999E-17</v>
      </c>
      <c r="GS7">
        <v>1.2973180000000001E-14</v>
      </c>
      <c r="GT7">
        <v>0.71510010000000002</v>
      </c>
      <c r="GU7">
        <v>11.652799999999999</v>
      </c>
      <c r="GV7">
        <v>3.5111679999999998E-17</v>
      </c>
      <c r="GW7">
        <v>1.2477439999999999E-14</v>
      </c>
      <c r="GX7">
        <v>0.71510490000000004</v>
      </c>
      <c r="GY7">
        <v>11.66065</v>
      </c>
      <c r="GZ7">
        <v>3.3738129999999998E-17</v>
      </c>
      <c r="HA7">
        <v>1.197928E-14</v>
      </c>
      <c r="HB7">
        <v>0.7151324</v>
      </c>
      <c r="HC7">
        <v>11.63415</v>
      </c>
      <c r="HD7">
        <v>3.2441389999999999E-17</v>
      </c>
      <c r="HE7">
        <v>1.1511510000000001E-14</v>
      </c>
      <c r="HF7">
        <v>0.71514509999999998</v>
      </c>
      <c r="HG7">
        <v>11.59919</v>
      </c>
      <c r="HH7">
        <v>3.1183110000000003E-17</v>
      </c>
      <c r="HI7">
        <v>1.106046E-14</v>
      </c>
      <c r="HJ7">
        <v>0.71513899999999997</v>
      </c>
      <c r="HK7">
        <v>11.27572</v>
      </c>
      <c r="HL7">
        <v>2.9973169999999999E-17</v>
      </c>
      <c r="HM7">
        <v>1.06284E-14</v>
      </c>
      <c r="HN7">
        <v>0.71513939999999998</v>
      </c>
      <c r="HO7">
        <v>11.148009999999999</v>
      </c>
      <c r="HP7">
        <v>2.8817520000000002E-17</v>
      </c>
      <c r="HQ7">
        <v>1.02165E-14</v>
      </c>
      <c r="HR7">
        <v>0.71514509999999998</v>
      </c>
      <c r="HS7">
        <v>11.1394</v>
      </c>
      <c r="HT7">
        <v>2.771543E-17</v>
      </c>
      <c r="HU7">
        <v>9.8250250000000003E-15</v>
      </c>
      <c r="HV7">
        <v>0.71510580000000001</v>
      </c>
      <c r="HW7">
        <v>11.269310000000001</v>
      </c>
      <c r="HX7">
        <v>2.6609460000000001E-17</v>
      </c>
      <c r="HY7">
        <v>9.4325790000000001E-15</v>
      </c>
      <c r="HZ7">
        <v>0.71514679999999997</v>
      </c>
      <c r="IA7">
        <v>11.69421</v>
      </c>
      <c r="IB7">
        <v>2.557167E-17</v>
      </c>
      <c r="IC7">
        <v>9.0651300000000006E-15</v>
      </c>
      <c r="ID7">
        <v>0.71514520000000004</v>
      </c>
      <c r="IE7">
        <v>11.83649</v>
      </c>
      <c r="IF7">
        <v>2.4625760000000001E-17</v>
      </c>
      <c r="IG7">
        <v>8.7301720000000001E-15</v>
      </c>
      <c r="IH7">
        <v>0.71510030000000002</v>
      </c>
      <c r="II7">
        <v>11.770099999999999</v>
      </c>
      <c r="IJ7">
        <v>2.367093E-17</v>
      </c>
      <c r="IK7">
        <v>8.3927509999999996E-15</v>
      </c>
      <c r="IL7">
        <v>0.71513300000000002</v>
      </c>
      <c r="IM7">
        <v>11.70757</v>
      </c>
      <c r="IN7">
        <v>2.2777249999999999E-17</v>
      </c>
      <c r="IO7">
        <v>8.0765679999999998E-15</v>
      </c>
      <c r="IP7">
        <v>0.71513870000000002</v>
      </c>
      <c r="IQ7">
        <v>11.348420000000001</v>
      </c>
      <c r="IR7">
        <v>2.196996E-17</v>
      </c>
      <c r="IS7">
        <v>7.7905870000000008E-15</v>
      </c>
      <c r="IT7">
        <v>0.71511519999999995</v>
      </c>
      <c r="IU7">
        <v>11.2661</v>
      </c>
      <c r="IV7">
        <v>2.1123679999999999E-17</v>
      </c>
      <c r="IW7">
        <v>7.4914819999999996E-15</v>
      </c>
      <c r="IX7">
        <v>0.71514259999999996</v>
      </c>
      <c r="IY7">
        <v>11.25013</v>
      </c>
      <c r="IZ7">
        <v>2.0382919999999999E-17</v>
      </c>
      <c r="JA7">
        <v>7.2294109999999999E-15</v>
      </c>
      <c r="JB7">
        <v>0.71513899999999997</v>
      </c>
      <c r="JC7">
        <v>11.365539999999999</v>
      </c>
      <c r="JD7">
        <v>1.9617519999999999E-17</v>
      </c>
      <c r="JE7">
        <v>6.9580129999999999E-15</v>
      </c>
      <c r="JF7">
        <v>0.71510510000000005</v>
      </c>
      <c r="JG7">
        <v>11.676360000000001</v>
      </c>
      <c r="JH7">
        <v>1.894361E-17</v>
      </c>
      <c r="JI7">
        <v>6.7201970000000004E-15</v>
      </c>
      <c r="JJ7">
        <v>0.71510569999999996</v>
      </c>
      <c r="JK7">
        <v>11.55372</v>
      </c>
      <c r="JL7">
        <v>1.8270769999999999E-17</v>
      </c>
      <c r="JM7">
        <v>6.4808219999999999E-15</v>
      </c>
      <c r="JN7">
        <v>0.71511060000000004</v>
      </c>
      <c r="JO7">
        <v>11.647930000000001</v>
      </c>
      <c r="JP7">
        <v>1.7591029999999999E-17</v>
      </c>
      <c r="JQ7">
        <v>6.2405029999999998E-15</v>
      </c>
      <c r="JR7">
        <v>0.71510269999999998</v>
      </c>
      <c r="JS7">
        <v>11.45012</v>
      </c>
      <c r="JT7">
        <v>1.699301E-17</v>
      </c>
      <c r="JU7">
        <v>6.0283070000000001E-15</v>
      </c>
      <c r="JV7">
        <v>0.7151054</v>
      </c>
      <c r="JW7">
        <v>11.37711</v>
      </c>
      <c r="JX7">
        <v>1.6404759999999999E-17</v>
      </c>
      <c r="JY7">
        <v>5.8198959999999997E-15</v>
      </c>
      <c r="JZ7">
        <v>0.71513210000000005</v>
      </c>
      <c r="KA7">
        <v>11.35955</v>
      </c>
      <c r="KB7">
        <v>1.583154E-17</v>
      </c>
      <c r="KC7">
        <v>5.6168700000000001E-15</v>
      </c>
      <c r="KD7">
        <v>0.71481450000000002</v>
      </c>
      <c r="KE7">
        <v>11.369949999999999</v>
      </c>
      <c r="KF7">
        <v>1.5312180000000001E-17</v>
      </c>
      <c r="KG7">
        <v>5.4343170000000001E-15</v>
      </c>
      <c r="KH7">
        <v>0.71450670000000005</v>
      </c>
      <c r="KI7">
        <v>11.41301</v>
      </c>
      <c r="KJ7">
        <v>1.5062069999999999E-17</v>
      </c>
      <c r="KK7">
        <v>5.349819E-15</v>
      </c>
      <c r="KL7">
        <v>0.71426699999999999</v>
      </c>
      <c r="KM7">
        <v>11.80902</v>
      </c>
      <c r="KN7">
        <v>1.523445E-17</v>
      </c>
      <c r="KO7">
        <v>5.4126500000000001E-15</v>
      </c>
      <c r="KP7">
        <v>0.71398229999999996</v>
      </c>
      <c r="KQ7">
        <v>11.62186</v>
      </c>
      <c r="KR7">
        <v>1.5327359999999999E-17</v>
      </c>
      <c r="KS7">
        <v>5.4448559999999998E-15</v>
      </c>
      <c r="KT7">
        <v>0.71369950000000004</v>
      </c>
      <c r="KU7">
        <v>11.7719</v>
      </c>
      <c r="KV7">
        <v>1.519024E-17</v>
      </c>
      <c r="KW7">
        <v>5.3959420000000003E-15</v>
      </c>
      <c r="KX7">
        <v>0.71349629999999997</v>
      </c>
      <c r="KY7">
        <v>11.68984</v>
      </c>
      <c r="KZ7">
        <v>1.4906410000000001E-17</v>
      </c>
      <c r="LA7">
        <v>5.2947110000000002E-15</v>
      </c>
      <c r="LB7">
        <v>0.71321979999999996</v>
      </c>
      <c r="LC7">
        <v>11.458930000000001</v>
      </c>
      <c r="LD7">
        <v>1.4555660000000001E-17</v>
      </c>
      <c r="LE7">
        <v>5.1707859999999997E-15</v>
      </c>
      <c r="LF7">
        <v>0.71297750000000004</v>
      </c>
      <c r="LG7">
        <v>11.37815</v>
      </c>
      <c r="LH7">
        <v>1.418238E-17</v>
      </c>
      <c r="LI7">
        <v>5.0379570000000001E-15</v>
      </c>
      <c r="LJ7">
        <v>0.71306409999999998</v>
      </c>
      <c r="LK7">
        <v>11.37574</v>
      </c>
      <c r="LL7">
        <v>1.376911E-17</v>
      </c>
      <c r="LM7">
        <v>4.8903009999999996E-15</v>
      </c>
      <c r="LN7">
        <v>0.71313360000000003</v>
      </c>
      <c r="LO7">
        <v>11.61749</v>
      </c>
      <c r="LP7">
        <v>1.3145770000000001E-17</v>
      </c>
      <c r="LQ7">
        <v>4.6664379999999997E-15</v>
      </c>
      <c r="LR7">
        <v>0.71313159999999998</v>
      </c>
      <c r="LS7">
        <v>12.00929</v>
      </c>
      <c r="LT7">
        <v>1.220018E-17</v>
      </c>
      <c r="LU7">
        <v>4.3297350000000001E-15</v>
      </c>
      <c r="LV7">
        <v>0.71312399999999998</v>
      </c>
      <c r="LW7">
        <v>11.92436</v>
      </c>
      <c r="LX7">
        <v>1.141599E-17</v>
      </c>
      <c r="LY7">
        <v>4.0523239999999996E-15</v>
      </c>
      <c r="LZ7">
        <v>0.7131248</v>
      </c>
      <c r="MA7">
        <v>12.085470000000001</v>
      </c>
      <c r="MB7">
        <v>1.0832169999999999E-17</v>
      </c>
      <c r="MC7">
        <v>3.8457449999999999E-15</v>
      </c>
      <c r="MD7">
        <v>0.71313070000000001</v>
      </c>
      <c r="ME7">
        <v>12.11003</v>
      </c>
      <c r="MF7">
        <v>1.0379319999999999E-17</v>
      </c>
      <c r="MG7">
        <v>3.6853780000000003E-15</v>
      </c>
      <c r="MH7">
        <v>0.71312500000000001</v>
      </c>
      <c r="MI7">
        <v>11.647410000000001</v>
      </c>
      <c r="MJ7">
        <v>9.9893780000000001E-18</v>
      </c>
      <c r="MK7">
        <v>3.547328E-15</v>
      </c>
      <c r="ML7">
        <v>0.71312719999999996</v>
      </c>
      <c r="MM7">
        <v>11.45715</v>
      </c>
      <c r="MN7">
        <v>9.6713989999999997E-18</v>
      </c>
      <c r="MO7">
        <v>3.4343180000000001E-15</v>
      </c>
      <c r="MP7">
        <v>0.71246520000000002</v>
      </c>
      <c r="MQ7">
        <v>11.448919999999999</v>
      </c>
      <c r="MR7">
        <v>9.3793000000000006E-18</v>
      </c>
      <c r="MS7">
        <v>3.3332589999999998E-15</v>
      </c>
      <c r="MT7">
        <v>0.71189389999999997</v>
      </c>
      <c r="MU7">
        <v>11.699619999999999</v>
      </c>
      <c r="MV7">
        <v>9.3957150000000004E-18</v>
      </c>
      <c r="MW7">
        <v>3.3433200000000001E-15</v>
      </c>
      <c r="MX7">
        <v>0.71133919999999995</v>
      </c>
      <c r="MY7">
        <v>12.046709999999999</v>
      </c>
      <c r="MZ7">
        <v>9.9391270000000004E-18</v>
      </c>
      <c r="NA7">
        <v>3.5389399999999999E-15</v>
      </c>
      <c r="NB7">
        <v>0.71081879999999997</v>
      </c>
      <c r="NC7">
        <v>12.11609</v>
      </c>
      <c r="ND7">
        <v>1.036804E-17</v>
      </c>
      <c r="NE7">
        <v>3.6909910000000003E-15</v>
      </c>
      <c r="NF7">
        <v>0.71028089999999999</v>
      </c>
      <c r="NG7">
        <v>12.110749999999999</v>
      </c>
      <c r="NH7">
        <v>1.0521249999999999E-17</v>
      </c>
      <c r="NI7">
        <v>3.7446090000000001E-15</v>
      </c>
      <c r="NJ7">
        <v>0.70978169999999996</v>
      </c>
      <c r="NK7">
        <v>12.085990000000001</v>
      </c>
      <c r="NL7">
        <v>1.049471E-17</v>
      </c>
      <c r="NM7">
        <v>3.7349900000000004E-15</v>
      </c>
      <c r="NN7">
        <v>0.70923599999999998</v>
      </c>
      <c r="NO7">
        <v>11.708489999999999</v>
      </c>
      <c r="NP7">
        <v>1.035715E-17</v>
      </c>
      <c r="NQ7">
        <v>3.6860069999999999E-15</v>
      </c>
      <c r="NR7">
        <v>0.70874429999999999</v>
      </c>
      <c r="NS7">
        <v>11.616070000000001</v>
      </c>
      <c r="NT7">
        <v>1.0176110000000001E-17</v>
      </c>
      <c r="NU7">
        <v>3.621834E-15</v>
      </c>
      <c r="NV7">
        <v>0.70883269999999998</v>
      </c>
      <c r="NW7">
        <v>11.61938</v>
      </c>
      <c r="NX7">
        <v>9.9396869999999998E-18</v>
      </c>
      <c r="NY7">
        <v>3.5354730000000001E-15</v>
      </c>
      <c r="NZ7">
        <v>0.70895319999999995</v>
      </c>
      <c r="OA7">
        <v>11.65737</v>
      </c>
      <c r="OB7">
        <v>9.3887340000000003E-18</v>
      </c>
      <c r="OC7">
        <v>3.3352699999999999E-15</v>
      </c>
      <c r="OD7">
        <v>0.70896809999999999</v>
      </c>
      <c r="OE7">
        <v>11.83004</v>
      </c>
      <c r="OF7">
        <v>8.4382880000000005E-18</v>
      </c>
      <c r="OG7">
        <v>2.9958670000000001E-15</v>
      </c>
      <c r="OH7">
        <v>0.70901270000000005</v>
      </c>
      <c r="OI7">
        <v>12.068099999999999</v>
      </c>
      <c r="OJ7">
        <v>7.6736049999999996E-18</v>
      </c>
      <c r="OK7">
        <v>2.7253619999999998E-15</v>
      </c>
    </row>
    <row r="8" spans="1:401" x14ac:dyDescent="0.35">
      <c r="A8">
        <v>8</v>
      </c>
      <c r="B8" t="s">
        <v>4</v>
      </c>
      <c r="C8" t="s">
        <v>5</v>
      </c>
      <c r="D8" t="s">
        <v>12</v>
      </c>
      <c r="E8">
        <v>477.774</v>
      </c>
      <c r="F8">
        <v>0.78959500000000005</v>
      </c>
      <c r="G8">
        <v>11.60256</v>
      </c>
      <c r="H8" s="1">
        <v>8.7947319999999999E-5</v>
      </c>
      <c r="I8" s="1">
        <v>2.7022439999999998E-2</v>
      </c>
      <c r="J8">
        <v>0.78751890000000002</v>
      </c>
      <c r="K8">
        <v>11.629810000000001</v>
      </c>
      <c r="L8" s="1">
        <v>5.8619040000000001E-7</v>
      </c>
      <c r="M8" s="1">
        <v>1.803637E-4</v>
      </c>
      <c r="N8">
        <v>0.78539760000000003</v>
      </c>
      <c r="O8">
        <v>11.68745</v>
      </c>
      <c r="P8" s="1">
        <v>4.0030449999999998E-9</v>
      </c>
      <c r="Q8" s="1">
        <v>1.2324039999999999E-6</v>
      </c>
      <c r="R8">
        <v>0.78331329999999999</v>
      </c>
      <c r="S8">
        <v>11.385260000000001</v>
      </c>
      <c r="T8" s="1">
        <v>2.798103E-11</v>
      </c>
      <c r="U8" s="1">
        <v>8.6230809999999999E-9</v>
      </c>
      <c r="V8">
        <v>0.78121070000000004</v>
      </c>
      <c r="W8">
        <v>11.268470000000001</v>
      </c>
      <c r="X8" s="1">
        <v>2.0074839999999999E-13</v>
      </c>
      <c r="Y8" s="1">
        <v>6.1887200000000005E-11</v>
      </c>
      <c r="Z8">
        <v>0.77913330000000003</v>
      </c>
      <c r="AA8">
        <v>10.936540000000001</v>
      </c>
      <c r="AB8" s="1">
        <v>2.4145960000000002E-15</v>
      </c>
      <c r="AC8" s="1">
        <v>7.7828399999999998E-13</v>
      </c>
      <c r="AD8">
        <v>0.77701350000000002</v>
      </c>
      <c r="AE8">
        <v>10.767709999999999</v>
      </c>
      <c r="AF8" s="1">
        <v>9.344770000000001E-16</v>
      </c>
      <c r="AG8" s="1">
        <v>3.2073679999999997E-13</v>
      </c>
      <c r="AH8">
        <v>0.76964399999999999</v>
      </c>
      <c r="AI8">
        <v>10.657260000000001</v>
      </c>
      <c r="AJ8" s="1">
        <v>9.14203E-16</v>
      </c>
      <c r="AK8" s="1">
        <v>3.1630950000000001E-13</v>
      </c>
      <c r="AL8">
        <v>0.76230869999999995</v>
      </c>
      <c r="AM8">
        <v>10.64565</v>
      </c>
      <c r="AN8" s="1">
        <v>1.154423E-15</v>
      </c>
      <c r="AO8" s="1">
        <v>4.0340260000000001E-13</v>
      </c>
      <c r="AP8">
        <v>0.75542520000000002</v>
      </c>
      <c r="AQ8">
        <v>10.72193</v>
      </c>
      <c r="AR8" s="1">
        <v>1.569229E-15</v>
      </c>
      <c r="AS8" s="1">
        <v>5.4951100000000002E-13</v>
      </c>
      <c r="AT8">
        <v>0.74888600000000005</v>
      </c>
      <c r="AU8">
        <v>10.937609999999999</v>
      </c>
      <c r="AV8" s="1">
        <v>1.834192E-15</v>
      </c>
      <c r="AW8" s="1">
        <v>6.436558E-13</v>
      </c>
      <c r="AX8">
        <v>0.74236550000000001</v>
      </c>
      <c r="AY8">
        <v>10.828200000000001</v>
      </c>
      <c r="AZ8" s="1">
        <v>1.97151E-15</v>
      </c>
      <c r="BA8" s="1">
        <v>6.9427280000000003E-13</v>
      </c>
      <c r="BB8">
        <v>0.73555649999999995</v>
      </c>
      <c r="BC8">
        <v>10.862640000000001</v>
      </c>
      <c r="BD8" s="1">
        <v>2.038826E-15</v>
      </c>
      <c r="BE8" s="1">
        <v>7.2117129999999999E-13</v>
      </c>
      <c r="BF8">
        <v>0.72853610000000002</v>
      </c>
      <c r="BG8">
        <v>10.74282</v>
      </c>
      <c r="BH8" s="1">
        <v>2.0846199999999999E-15</v>
      </c>
      <c r="BI8" s="1">
        <v>7.4101659999999996E-13</v>
      </c>
      <c r="BJ8">
        <v>0.72112719999999997</v>
      </c>
      <c r="BK8">
        <v>10.674010000000001</v>
      </c>
      <c r="BL8" s="1">
        <v>2.1350129999999998E-15</v>
      </c>
      <c r="BM8" s="1">
        <v>7.6336379999999996E-13</v>
      </c>
      <c r="BN8">
        <v>0.71654779999999996</v>
      </c>
      <c r="BO8">
        <v>10.67178</v>
      </c>
      <c r="BP8" s="1">
        <v>2.151184E-15</v>
      </c>
      <c r="BQ8" s="1">
        <v>7.7048509999999998E-13</v>
      </c>
      <c r="BR8">
        <v>0.71206020000000003</v>
      </c>
      <c r="BS8">
        <v>10.762790000000001</v>
      </c>
      <c r="BT8" s="1">
        <v>2.123506E-15</v>
      </c>
      <c r="BU8" s="1">
        <v>7.6209789999999995E-13</v>
      </c>
      <c r="BV8">
        <v>0.70752809999999999</v>
      </c>
      <c r="BW8">
        <v>10.98319</v>
      </c>
      <c r="BX8">
        <v>1.9553049999999999E-15</v>
      </c>
      <c r="BY8" s="1">
        <v>7.0320550000000002E-13</v>
      </c>
      <c r="BZ8">
        <v>0.7030653</v>
      </c>
      <c r="CA8">
        <v>11.29768</v>
      </c>
      <c r="CB8">
        <v>1.812536E-15</v>
      </c>
      <c r="CC8">
        <v>6.5393269999999996E-13</v>
      </c>
      <c r="CD8">
        <v>0.6984861</v>
      </c>
      <c r="CE8">
        <v>11.323510000000001</v>
      </c>
      <c r="CF8">
        <v>1.748023E-15</v>
      </c>
      <c r="CG8">
        <v>6.3289750000000003E-13</v>
      </c>
      <c r="CH8">
        <v>0.69397929999999997</v>
      </c>
      <c r="CI8">
        <v>11.213850000000001</v>
      </c>
      <c r="CJ8">
        <v>1.689333E-15</v>
      </c>
      <c r="CK8">
        <v>6.1293819999999998E-13</v>
      </c>
      <c r="CL8">
        <v>0.6897413</v>
      </c>
      <c r="CM8">
        <v>10.832140000000001</v>
      </c>
      <c r="CN8">
        <v>1.647519E-15</v>
      </c>
      <c r="CO8">
        <v>5.995493E-13</v>
      </c>
      <c r="CP8">
        <v>0.68550630000000001</v>
      </c>
      <c r="CQ8">
        <v>10.74502</v>
      </c>
      <c r="CR8">
        <v>1.634141E-15</v>
      </c>
      <c r="CS8">
        <v>5.9633859999999996E-13</v>
      </c>
      <c r="CT8">
        <v>0.68716690000000002</v>
      </c>
      <c r="CU8">
        <v>10.803229999999999</v>
      </c>
      <c r="CV8">
        <v>1.6112409999999999E-15</v>
      </c>
      <c r="CW8">
        <v>5.8540079999999997E-13</v>
      </c>
      <c r="CX8">
        <v>0.68852720000000001</v>
      </c>
      <c r="CY8">
        <v>10.91987</v>
      </c>
      <c r="CZ8">
        <v>1.3809169999999999E-15</v>
      </c>
      <c r="DA8">
        <v>4.9761490000000004E-13</v>
      </c>
      <c r="DB8">
        <v>0.68891780000000002</v>
      </c>
      <c r="DC8">
        <v>11.29505</v>
      </c>
      <c r="DD8">
        <v>9.4243080000000007E-16</v>
      </c>
      <c r="DE8">
        <v>3.3792380000000001E-13</v>
      </c>
      <c r="DF8">
        <v>0.68902640000000004</v>
      </c>
      <c r="DG8">
        <v>11.49729</v>
      </c>
      <c r="DH8">
        <v>6.2612339999999999E-16</v>
      </c>
      <c r="DI8">
        <v>2.2429260000000001E-13</v>
      </c>
      <c r="DJ8">
        <v>0.68905190000000005</v>
      </c>
      <c r="DK8">
        <v>11.44514</v>
      </c>
      <c r="DL8">
        <v>4.5634940000000002E-16</v>
      </c>
      <c r="DM8">
        <v>1.6351360000000001E-13</v>
      </c>
      <c r="DN8">
        <v>0.68907289999999999</v>
      </c>
      <c r="DO8">
        <v>11.37452</v>
      </c>
      <c r="DP8">
        <v>3.6749549999999998E-16</v>
      </c>
      <c r="DQ8">
        <v>1.316256E-13</v>
      </c>
      <c r="DR8">
        <v>0.68908499999999995</v>
      </c>
      <c r="DS8">
        <v>11.04374</v>
      </c>
      <c r="DT8">
        <v>3.1853569999999998E-16</v>
      </c>
      <c r="DU8">
        <v>1.1394589999999999E-13</v>
      </c>
      <c r="DV8">
        <v>0.68907989999999997</v>
      </c>
      <c r="DW8">
        <v>10.921989999999999</v>
      </c>
      <c r="DX8">
        <v>2.8881339999999998E-16</v>
      </c>
      <c r="DY8">
        <v>1.031374E-13</v>
      </c>
      <c r="DZ8">
        <v>0.68940769999999996</v>
      </c>
      <c r="EA8">
        <v>10.881729999999999</v>
      </c>
      <c r="EB8">
        <v>2.6755360000000002E-16</v>
      </c>
      <c r="EC8">
        <v>9.5282490000000005E-14</v>
      </c>
      <c r="ED8">
        <v>0.68972460000000002</v>
      </c>
      <c r="EE8">
        <v>10.91751</v>
      </c>
      <c r="EF8">
        <v>2.4664320000000002E-16</v>
      </c>
      <c r="EG8">
        <v>8.7508389999999997E-14</v>
      </c>
      <c r="EH8">
        <v>0.68997949999999997</v>
      </c>
      <c r="EI8">
        <v>11.24164</v>
      </c>
      <c r="EJ8">
        <v>2.2171639999999999E-16</v>
      </c>
      <c r="EK8">
        <v>7.8424979999999995E-14</v>
      </c>
      <c r="EL8">
        <v>0.6902488</v>
      </c>
      <c r="EM8">
        <v>11.525040000000001</v>
      </c>
      <c r="EN8">
        <v>2.0291830000000001E-16</v>
      </c>
      <c r="EO8">
        <v>7.1573609999999998E-14</v>
      </c>
      <c r="EP8">
        <v>0.69047590000000003</v>
      </c>
      <c r="EQ8">
        <v>11.565099999999999</v>
      </c>
      <c r="ER8">
        <v>1.8882539999999999E-16</v>
      </c>
      <c r="ES8">
        <v>6.6410920000000003E-14</v>
      </c>
      <c r="ET8">
        <v>0.69071099999999996</v>
      </c>
      <c r="EU8">
        <v>11.39273</v>
      </c>
      <c r="EV8">
        <v>1.779035E-16</v>
      </c>
      <c r="EW8">
        <v>6.2391950000000002E-14</v>
      </c>
      <c r="EX8">
        <v>0.69093919999999998</v>
      </c>
      <c r="EY8">
        <v>11.095000000000001</v>
      </c>
      <c r="EZ8">
        <v>1.6905829999999999E-16</v>
      </c>
      <c r="FA8">
        <v>5.9104829999999997E-14</v>
      </c>
      <c r="FB8">
        <v>0.69117580000000001</v>
      </c>
      <c r="FC8">
        <v>10.962859999999999</v>
      </c>
      <c r="FD8">
        <v>1.6137249999999999E-16</v>
      </c>
      <c r="FE8">
        <v>5.6230689999999999E-14</v>
      </c>
      <c r="FF8">
        <v>0.69109240000000005</v>
      </c>
      <c r="FG8">
        <v>10.94957</v>
      </c>
      <c r="FH8">
        <v>1.546899E-16</v>
      </c>
      <c r="FI8">
        <v>5.3751550000000003E-14</v>
      </c>
      <c r="FJ8">
        <v>0.69099929999999998</v>
      </c>
      <c r="FK8">
        <v>11.15508</v>
      </c>
      <c r="FL8">
        <v>1.5157690000000001E-16</v>
      </c>
      <c r="FM8">
        <v>5.2549790000000001E-14</v>
      </c>
      <c r="FN8">
        <v>0.69098420000000005</v>
      </c>
      <c r="FO8">
        <v>11.63611</v>
      </c>
      <c r="FP8">
        <v>1.528643E-16</v>
      </c>
      <c r="FQ8">
        <v>5.2839250000000001E-14</v>
      </c>
      <c r="FR8">
        <v>0.69098630000000005</v>
      </c>
      <c r="FS8">
        <v>11.554309999999999</v>
      </c>
      <c r="FT8">
        <v>1.530813E-16</v>
      </c>
      <c r="FU8">
        <v>5.274458E-14</v>
      </c>
      <c r="FV8">
        <v>0.69097679999999995</v>
      </c>
      <c r="FW8">
        <v>11.51154</v>
      </c>
      <c r="FX8">
        <v>1.5078159999999999E-16</v>
      </c>
      <c r="FY8">
        <v>5.1805480000000002E-14</v>
      </c>
      <c r="FZ8">
        <v>0.69098619999999999</v>
      </c>
      <c r="GA8">
        <v>11.3674</v>
      </c>
      <c r="GB8">
        <v>1.4666350000000001E-16</v>
      </c>
      <c r="GC8">
        <v>5.025908E-14</v>
      </c>
      <c r="GD8">
        <v>0.69098389999999998</v>
      </c>
      <c r="GE8">
        <v>11.14935</v>
      </c>
      <c r="GF8">
        <v>1.419274E-16</v>
      </c>
      <c r="GG8">
        <v>4.8533760000000001E-14</v>
      </c>
      <c r="GH8">
        <v>0.69098700000000002</v>
      </c>
      <c r="GI8">
        <v>11.04148</v>
      </c>
      <c r="GJ8">
        <v>1.367077E-16</v>
      </c>
      <c r="GK8">
        <v>4.6657750000000001E-14</v>
      </c>
      <c r="GL8">
        <v>0.69098530000000002</v>
      </c>
      <c r="GM8">
        <v>11.0314</v>
      </c>
      <c r="GN8">
        <v>1.316399E-16</v>
      </c>
      <c r="GO8">
        <v>4.4862379999999998E-14</v>
      </c>
      <c r="GP8">
        <v>0.69098870000000001</v>
      </c>
      <c r="GQ8">
        <v>11.25996</v>
      </c>
      <c r="GR8">
        <v>1.2655389999999999E-16</v>
      </c>
      <c r="GS8">
        <v>4.306632E-14</v>
      </c>
      <c r="GT8">
        <v>0.69098000000000004</v>
      </c>
      <c r="GU8">
        <v>11.736789999999999</v>
      </c>
      <c r="GV8">
        <v>1.218318E-16</v>
      </c>
      <c r="GW8">
        <v>4.1420119999999999E-14</v>
      </c>
      <c r="GX8">
        <v>0.69098340000000003</v>
      </c>
      <c r="GY8">
        <v>11.75245</v>
      </c>
      <c r="GZ8">
        <v>1.1706130000000001E-16</v>
      </c>
      <c r="HA8">
        <v>3.9766349999999998E-14</v>
      </c>
      <c r="HB8">
        <v>0.6909788</v>
      </c>
      <c r="HC8">
        <v>11.72092</v>
      </c>
      <c r="HD8">
        <v>1.125534E-16</v>
      </c>
      <c r="HE8">
        <v>3.8209260000000003E-14</v>
      </c>
      <c r="HF8">
        <v>0.69098879999999996</v>
      </c>
      <c r="HG8">
        <v>11.681749999999999</v>
      </c>
      <c r="HH8">
        <v>1.0819970000000001E-16</v>
      </c>
      <c r="HI8">
        <v>3.6717529999999997E-14</v>
      </c>
      <c r="HJ8">
        <v>0.69098369999999998</v>
      </c>
      <c r="HK8">
        <v>11.308669999999999</v>
      </c>
      <c r="HL8">
        <v>1.040044E-16</v>
      </c>
      <c r="HM8">
        <v>3.5284700000000002E-14</v>
      </c>
      <c r="HN8">
        <v>0.69099350000000004</v>
      </c>
      <c r="HO8">
        <v>11.137969999999999</v>
      </c>
      <c r="HP8">
        <v>9.9992660000000001E-17</v>
      </c>
      <c r="HQ8">
        <v>3.3916099999999997E-14</v>
      </c>
      <c r="HR8">
        <v>0.69098899999999996</v>
      </c>
      <c r="HS8">
        <v>11.12467</v>
      </c>
      <c r="HT8">
        <v>9.6173700000000005E-17</v>
      </c>
      <c r="HU8">
        <v>3.2618370000000001E-14</v>
      </c>
      <c r="HV8">
        <v>0.69098440000000005</v>
      </c>
      <c r="HW8">
        <v>11.26125</v>
      </c>
      <c r="HX8">
        <v>9.2332390000000002E-17</v>
      </c>
      <c r="HY8">
        <v>3.131428E-14</v>
      </c>
      <c r="HZ8">
        <v>0.69099569999999999</v>
      </c>
      <c r="IA8">
        <v>11.76854</v>
      </c>
      <c r="IB8">
        <v>8.8732450000000004E-17</v>
      </c>
      <c r="IC8">
        <v>3.0094749999999998E-14</v>
      </c>
      <c r="ID8">
        <v>0.69098919999999997</v>
      </c>
      <c r="IE8">
        <v>11.94491</v>
      </c>
      <c r="IF8">
        <v>8.5454770000000005E-17</v>
      </c>
      <c r="IG8">
        <v>2.8983670000000002E-14</v>
      </c>
      <c r="IH8">
        <v>0.69098250000000005</v>
      </c>
      <c r="II8">
        <v>11.86862</v>
      </c>
      <c r="IJ8">
        <v>8.2140519999999995E-17</v>
      </c>
      <c r="IK8">
        <v>2.7863660000000001E-14</v>
      </c>
      <c r="IL8">
        <v>0.69097949999999997</v>
      </c>
      <c r="IM8">
        <v>11.79745</v>
      </c>
      <c r="IN8">
        <v>7.9043180000000005E-17</v>
      </c>
      <c r="IO8">
        <v>2.6815820000000001E-14</v>
      </c>
      <c r="IP8">
        <v>0.69098409999999999</v>
      </c>
      <c r="IQ8">
        <v>11.37717</v>
      </c>
      <c r="IR8">
        <v>7.6240409999999995E-17</v>
      </c>
      <c r="IS8">
        <v>2.5864699999999999E-14</v>
      </c>
      <c r="IT8">
        <v>0.69099149999999998</v>
      </c>
      <c r="IU8">
        <v>11.26314</v>
      </c>
      <c r="IV8">
        <v>7.3305820000000003E-17</v>
      </c>
      <c r="IW8">
        <v>2.487341E-14</v>
      </c>
      <c r="IX8">
        <v>0.69098649999999995</v>
      </c>
      <c r="IY8">
        <v>11.241680000000001</v>
      </c>
      <c r="IZ8">
        <v>7.0738850000000002E-17</v>
      </c>
      <c r="JA8">
        <v>2.400462E-14</v>
      </c>
      <c r="JB8">
        <v>0.69098459999999995</v>
      </c>
      <c r="JC8">
        <v>11.36557</v>
      </c>
      <c r="JD8">
        <v>6.8078070000000004E-17</v>
      </c>
      <c r="JE8">
        <v>2.3102039999999999E-14</v>
      </c>
      <c r="JF8">
        <v>0.69098329999999997</v>
      </c>
      <c r="JG8">
        <v>11.73155</v>
      </c>
      <c r="JH8">
        <v>6.5747490000000004E-17</v>
      </c>
      <c r="JI8">
        <v>2.2314280000000001E-14</v>
      </c>
      <c r="JJ8">
        <v>0.69098309999999996</v>
      </c>
      <c r="JK8">
        <v>11.59628</v>
      </c>
      <c r="JL8">
        <v>6.3400360000000002E-17</v>
      </c>
      <c r="JM8">
        <v>2.151574E-14</v>
      </c>
      <c r="JN8">
        <v>0.69099370000000004</v>
      </c>
      <c r="JO8">
        <v>11.70722</v>
      </c>
      <c r="JP8">
        <v>6.1045140000000001E-17</v>
      </c>
      <c r="JQ8">
        <v>2.071854E-14</v>
      </c>
      <c r="JR8">
        <v>0.69098190000000004</v>
      </c>
      <c r="JS8">
        <v>11.48028</v>
      </c>
      <c r="JT8">
        <v>5.8975279999999998E-17</v>
      </c>
      <c r="JU8">
        <v>2.0016610000000001E-14</v>
      </c>
      <c r="JV8">
        <v>0.69098380000000004</v>
      </c>
      <c r="JW8">
        <v>11.38256</v>
      </c>
      <c r="JX8">
        <v>5.6926309999999994E-17</v>
      </c>
      <c r="JY8">
        <v>1.9321730000000001E-14</v>
      </c>
      <c r="JZ8">
        <v>0.6909786</v>
      </c>
      <c r="KA8">
        <v>11.35807</v>
      </c>
      <c r="KB8">
        <v>5.4951919999999997E-17</v>
      </c>
      <c r="KC8">
        <v>1.865355E-14</v>
      </c>
      <c r="KD8">
        <v>0.69066360000000004</v>
      </c>
      <c r="KE8">
        <v>11.368169999999999</v>
      </c>
      <c r="KF8">
        <v>5.3123819999999997E-17</v>
      </c>
      <c r="KG8">
        <v>1.803957E-14</v>
      </c>
      <c r="KH8">
        <v>0.69034329999999999</v>
      </c>
      <c r="KI8">
        <v>11.41189</v>
      </c>
      <c r="KJ8">
        <v>5.2310160000000002E-17</v>
      </c>
      <c r="KK8">
        <v>1.7781580000000001E-14</v>
      </c>
      <c r="KL8">
        <v>0.69008789999999998</v>
      </c>
      <c r="KM8">
        <v>11.874779999999999</v>
      </c>
      <c r="KN8">
        <v>5.2909019999999997E-17</v>
      </c>
      <c r="KO8">
        <v>1.799207E-14</v>
      </c>
      <c r="KP8">
        <v>0.68985030000000003</v>
      </c>
      <c r="KQ8">
        <v>11.664260000000001</v>
      </c>
      <c r="KR8">
        <v>5.316964E-17</v>
      </c>
      <c r="KS8">
        <v>1.8078869999999999E-14</v>
      </c>
      <c r="KT8">
        <v>0.68961939999999999</v>
      </c>
      <c r="KU8">
        <v>11.832610000000001</v>
      </c>
      <c r="KV8">
        <v>5.2639940000000002E-17</v>
      </c>
      <c r="KW8">
        <v>1.7899399999999999E-14</v>
      </c>
      <c r="KX8">
        <v>0.68939170000000005</v>
      </c>
      <c r="KY8">
        <v>11.73795</v>
      </c>
      <c r="KZ8">
        <v>5.1608589999999997E-17</v>
      </c>
      <c r="LA8">
        <v>1.7548690000000001E-14</v>
      </c>
      <c r="LB8">
        <v>0.68912949999999995</v>
      </c>
      <c r="LC8">
        <v>11.472630000000001</v>
      </c>
      <c r="LD8">
        <v>5.036661E-17</v>
      </c>
      <c r="LE8">
        <v>1.7129909999999999E-14</v>
      </c>
      <c r="LF8">
        <v>0.68889730000000005</v>
      </c>
      <c r="LG8">
        <v>11.36565</v>
      </c>
      <c r="LH8">
        <v>4.9042450000000001E-17</v>
      </c>
      <c r="LI8">
        <v>1.6680079999999999E-14</v>
      </c>
      <c r="LJ8">
        <v>0.68896270000000004</v>
      </c>
      <c r="LK8">
        <v>11.35989</v>
      </c>
      <c r="LL8">
        <v>4.7600060000000001E-17</v>
      </c>
      <c r="LM8">
        <v>1.6187110000000001E-14</v>
      </c>
      <c r="LN8">
        <v>0.68905530000000004</v>
      </c>
      <c r="LO8">
        <v>11.622249999999999</v>
      </c>
      <c r="LP8">
        <v>4.5383910000000002E-17</v>
      </c>
      <c r="LQ8">
        <v>1.5422749999999999E-14</v>
      </c>
      <c r="LR8">
        <v>0.68904900000000002</v>
      </c>
      <c r="LS8">
        <v>12.10116</v>
      </c>
      <c r="LT8">
        <v>4.2096480000000001E-17</v>
      </c>
      <c r="LU8">
        <v>1.430177E-14</v>
      </c>
      <c r="LV8">
        <v>0.68910329999999997</v>
      </c>
      <c r="LW8">
        <v>12.0168</v>
      </c>
      <c r="LX8">
        <v>3.942295E-17</v>
      </c>
      <c r="LY8">
        <v>1.339836E-14</v>
      </c>
      <c r="LZ8">
        <v>0.68906719999999999</v>
      </c>
      <c r="MA8">
        <v>12.18998</v>
      </c>
      <c r="MB8">
        <v>3.742472E-17</v>
      </c>
      <c r="MC8">
        <v>1.2721110000000001E-14</v>
      </c>
      <c r="MD8">
        <v>0.68907960000000001</v>
      </c>
      <c r="ME8">
        <v>12.22715</v>
      </c>
      <c r="MF8">
        <v>3.587204E-17</v>
      </c>
      <c r="MG8">
        <v>1.219524E-14</v>
      </c>
      <c r="MH8">
        <v>0.68907759999999996</v>
      </c>
      <c r="MI8">
        <v>11.700229999999999</v>
      </c>
      <c r="MJ8">
        <v>3.453406E-17</v>
      </c>
      <c r="MK8">
        <v>1.174166E-14</v>
      </c>
      <c r="ML8">
        <v>0.68908020000000003</v>
      </c>
      <c r="MM8">
        <v>11.44604</v>
      </c>
      <c r="MN8">
        <v>3.3439520000000001E-17</v>
      </c>
      <c r="MO8">
        <v>1.136922E-14</v>
      </c>
      <c r="MP8">
        <v>0.68840670000000004</v>
      </c>
      <c r="MQ8">
        <v>11.433149999999999</v>
      </c>
      <c r="MR8">
        <v>3.2412830000000001E-17</v>
      </c>
      <c r="MS8">
        <v>1.103099E-14</v>
      </c>
      <c r="MT8">
        <v>0.68783019999999995</v>
      </c>
      <c r="MU8">
        <v>11.70124</v>
      </c>
      <c r="MV8">
        <v>3.2523010000000003E-17</v>
      </c>
      <c r="MW8">
        <v>1.108842E-14</v>
      </c>
      <c r="MX8">
        <v>0.68730959999999997</v>
      </c>
      <c r="MY8">
        <v>12.130520000000001</v>
      </c>
      <c r="MZ8">
        <v>3.4404399999999999E-17</v>
      </c>
      <c r="NA8">
        <v>1.173966E-14</v>
      </c>
      <c r="NB8">
        <v>0.68677509999999997</v>
      </c>
      <c r="NC8">
        <v>12.21777</v>
      </c>
      <c r="ND8">
        <v>3.5803090000000002E-17</v>
      </c>
      <c r="NE8">
        <v>1.2214970000000001E-14</v>
      </c>
      <c r="NF8">
        <v>0.68629960000000001</v>
      </c>
      <c r="NG8">
        <v>12.20767</v>
      </c>
      <c r="NH8">
        <v>3.625146E-17</v>
      </c>
      <c r="NI8">
        <v>1.236673E-14</v>
      </c>
      <c r="NJ8">
        <v>0.68579489999999999</v>
      </c>
      <c r="NK8">
        <v>12.189310000000001</v>
      </c>
      <c r="NL8">
        <v>3.6103899999999998E-17</v>
      </c>
      <c r="NM8">
        <v>1.231749E-14</v>
      </c>
      <c r="NN8">
        <v>0.68531220000000004</v>
      </c>
      <c r="NO8">
        <v>11.746829999999999</v>
      </c>
      <c r="NP8">
        <v>3.5582759999999999E-17</v>
      </c>
      <c r="NQ8">
        <v>1.214189E-14</v>
      </c>
      <c r="NR8">
        <v>0.68480680000000005</v>
      </c>
      <c r="NS8">
        <v>11.61903</v>
      </c>
      <c r="NT8">
        <v>3.4918980000000001E-17</v>
      </c>
      <c r="NU8">
        <v>1.191842E-14</v>
      </c>
      <c r="NV8">
        <v>0.68495859999999997</v>
      </c>
      <c r="NW8">
        <v>11.61767</v>
      </c>
      <c r="NX8">
        <v>3.4087519999999999E-17</v>
      </c>
      <c r="NY8">
        <v>1.162739E-14</v>
      </c>
      <c r="NZ8">
        <v>0.68511979999999995</v>
      </c>
      <c r="OA8">
        <v>11.659700000000001</v>
      </c>
      <c r="OB8">
        <v>3.2113040000000001E-17</v>
      </c>
      <c r="OC8">
        <v>1.0936940000000001E-14</v>
      </c>
      <c r="OD8">
        <v>0.68515910000000002</v>
      </c>
      <c r="OE8">
        <v>11.85083</v>
      </c>
      <c r="OF8">
        <v>2.8836310000000002E-17</v>
      </c>
      <c r="OG8">
        <v>9.8154560000000003E-15</v>
      </c>
      <c r="OH8">
        <v>0.6851661</v>
      </c>
      <c r="OI8">
        <v>12.15287</v>
      </c>
      <c r="OJ8">
        <v>2.625557E-17</v>
      </c>
      <c r="OK8">
        <v>8.9413729999999998E-15</v>
      </c>
    </row>
    <row r="9" spans="1:401" x14ac:dyDescent="0.35">
      <c r="A9">
        <v>9</v>
      </c>
      <c r="B9" t="s">
        <v>4</v>
      </c>
      <c r="C9" t="s">
        <v>5</v>
      </c>
      <c r="D9" t="s">
        <v>13</v>
      </c>
      <c r="E9">
        <v>638.97659999999996</v>
      </c>
      <c r="F9">
        <v>0.78365050000000003</v>
      </c>
      <c r="G9">
        <v>11.59872</v>
      </c>
      <c r="H9" s="1">
        <v>2.3524519999999999E-4</v>
      </c>
      <c r="I9">
        <v>0.1166548</v>
      </c>
      <c r="J9">
        <v>0.78131779999999995</v>
      </c>
      <c r="K9">
        <v>11.638450000000001</v>
      </c>
      <c r="L9" s="1">
        <v>1.562864E-6</v>
      </c>
      <c r="M9" s="1">
        <v>7.7574429999999997E-4</v>
      </c>
      <c r="N9">
        <v>0.77900119999999995</v>
      </c>
      <c r="O9">
        <v>11.749280000000001</v>
      </c>
      <c r="P9" s="1">
        <v>1.0644300000000001E-8</v>
      </c>
      <c r="Q9" s="1">
        <v>5.284518E-6</v>
      </c>
      <c r="R9">
        <v>0.77671659999999998</v>
      </c>
      <c r="S9">
        <v>11.4184</v>
      </c>
      <c r="T9" s="1">
        <v>7.4201519999999998E-11</v>
      </c>
      <c r="U9" s="1">
        <v>3.686305E-8</v>
      </c>
      <c r="V9">
        <v>0.77443470000000003</v>
      </c>
      <c r="W9">
        <v>11.328469999999999</v>
      </c>
      <c r="X9" s="1">
        <v>5.3133510000000003E-13</v>
      </c>
      <c r="Y9" s="1">
        <v>2.6404670000000002E-10</v>
      </c>
      <c r="Z9">
        <v>0.77215029999999996</v>
      </c>
      <c r="AA9">
        <v>10.95309</v>
      </c>
      <c r="AB9" s="1">
        <v>7.1188450000000002E-15</v>
      </c>
      <c r="AC9" s="1">
        <v>3.8423129999999997E-12</v>
      </c>
      <c r="AD9">
        <v>0.76981880000000003</v>
      </c>
      <c r="AE9">
        <v>10.77717</v>
      </c>
      <c r="AF9" s="1">
        <v>3.17467E-15</v>
      </c>
      <c r="AG9" s="1">
        <v>1.8704090000000001E-12</v>
      </c>
      <c r="AH9">
        <v>0.7625847</v>
      </c>
      <c r="AI9">
        <v>10.64691</v>
      </c>
      <c r="AJ9" s="1">
        <v>3.100179E-15</v>
      </c>
      <c r="AK9" s="1">
        <v>1.8407849999999998E-12</v>
      </c>
      <c r="AL9">
        <v>0.7548861</v>
      </c>
      <c r="AM9">
        <v>10.624879999999999</v>
      </c>
      <c r="AN9" s="1">
        <v>3.921686E-15</v>
      </c>
      <c r="AO9" s="1">
        <v>2.355713E-12</v>
      </c>
      <c r="AP9">
        <v>0.74761200000000005</v>
      </c>
      <c r="AQ9">
        <v>10.702959999999999</v>
      </c>
      <c r="AR9" s="1">
        <v>5.2461299999999999E-15</v>
      </c>
      <c r="AS9" s="1">
        <v>3.1516030000000001E-12</v>
      </c>
      <c r="AT9">
        <v>0.74053139999999995</v>
      </c>
      <c r="AU9">
        <v>10.9734</v>
      </c>
      <c r="AV9" s="1">
        <v>6.0391309999999998E-15</v>
      </c>
      <c r="AW9" s="1">
        <v>3.6299960000000002E-12</v>
      </c>
      <c r="AX9">
        <v>0.73320589999999997</v>
      </c>
      <c r="AY9">
        <v>10.84107</v>
      </c>
      <c r="AZ9" s="1">
        <v>6.4089829999999997E-15</v>
      </c>
      <c r="BA9" s="1">
        <v>3.8615380000000002E-12</v>
      </c>
      <c r="BB9">
        <v>0.72558219999999995</v>
      </c>
      <c r="BC9">
        <v>10.862640000000001</v>
      </c>
      <c r="BD9" s="1">
        <v>6.5525600000000001E-15</v>
      </c>
      <c r="BE9" s="1">
        <v>3.9622670000000001E-12</v>
      </c>
      <c r="BF9">
        <v>0.71774170000000004</v>
      </c>
      <c r="BG9">
        <v>10.740360000000001</v>
      </c>
      <c r="BH9" s="1">
        <v>6.6250790000000001E-15</v>
      </c>
      <c r="BI9" s="1">
        <v>4.0229669999999997E-12</v>
      </c>
      <c r="BJ9">
        <v>0.70950369999999996</v>
      </c>
      <c r="BK9">
        <v>10.646990000000001</v>
      </c>
      <c r="BL9" s="1">
        <v>6.7145370000000002E-15</v>
      </c>
      <c r="BM9" s="1">
        <v>4.099043E-12</v>
      </c>
      <c r="BN9">
        <v>0.70399860000000003</v>
      </c>
      <c r="BO9">
        <v>10.63862</v>
      </c>
      <c r="BP9" s="1">
        <v>6.693647E-15</v>
      </c>
      <c r="BQ9" s="1">
        <v>4.0912240000000003E-12</v>
      </c>
      <c r="BR9">
        <v>0.69901270000000004</v>
      </c>
      <c r="BS9">
        <v>10.733420000000001</v>
      </c>
      <c r="BT9" s="1">
        <v>6.5459600000000004E-15</v>
      </c>
      <c r="BU9" s="1">
        <v>4.0040509999999999E-12</v>
      </c>
      <c r="BV9">
        <v>0.69412830000000003</v>
      </c>
      <c r="BW9">
        <v>11.007300000000001</v>
      </c>
      <c r="BX9">
        <v>5.9768400000000003E-15</v>
      </c>
      <c r="BY9" s="1">
        <v>3.6609080000000001E-12</v>
      </c>
      <c r="BZ9">
        <v>0.68941010000000003</v>
      </c>
      <c r="CA9">
        <v>11.366709999999999</v>
      </c>
      <c r="CB9">
        <v>5.5096350000000002E-15</v>
      </c>
      <c r="CC9" s="1">
        <v>3.3865250000000001E-12</v>
      </c>
      <c r="CD9">
        <v>0.6846004</v>
      </c>
      <c r="CE9">
        <v>11.40849</v>
      </c>
      <c r="CF9">
        <v>5.2857879999999998E-15</v>
      </c>
      <c r="CG9">
        <v>3.261508E-12</v>
      </c>
      <c r="CH9">
        <v>0.67997569999999996</v>
      </c>
      <c r="CI9">
        <v>11.283519999999999</v>
      </c>
      <c r="CJ9">
        <v>5.0686750000000003E-15</v>
      </c>
      <c r="CK9">
        <v>3.1330890000000002E-12</v>
      </c>
      <c r="CL9">
        <v>0.67549199999999998</v>
      </c>
      <c r="CM9">
        <v>10.83372</v>
      </c>
      <c r="CN9">
        <v>4.9178890000000001E-15</v>
      </c>
      <c r="CO9">
        <v>3.0502689999999999E-12</v>
      </c>
      <c r="CP9">
        <v>0.67084710000000003</v>
      </c>
      <c r="CQ9">
        <v>10.713190000000001</v>
      </c>
      <c r="CR9">
        <v>4.8467450000000002E-15</v>
      </c>
      <c r="CS9">
        <v>3.014688E-12</v>
      </c>
      <c r="CT9">
        <v>0.67173689999999997</v>
      </c>
      <c r="CU9">
        <v>10.77876</v>
      </c>
      <c r="CV9">
        <v>4.7667650000000001E-15</v>
      </c>
      <c r="CW9">
        <v>2.9542969999999999E-12</v>
      </c>
      <c r="CX9">
        <v>0.67290720000000004</v>
      </c>
      <c r="CY9">
        <v>10.910550000000001</v>
      </c>
      <c r="CZ9">
        <v>4.0383629999999999E-15</v>
      </c>
      <c r="DA9">
        <v>2.4758240000000001E-12</v>
      </c>
      <c r="DB9">
        <v>0.67322899999999997</v>
      </c>
      <c r="DC9">
        <v>11.356769999999999</v>
      </c>
      <c r="DD9">
        <v>2.73828E-15</v>
      </c>
      <c r="DE9">
        <v>1.6686859999999999E-12</v>
      </c>
      <c r="DF9">
        <v>0.67332599999999998</v>
      </c>
      <c r="DG9">
        <v>11.613429999999999</v>
      </c>
      <c r="DH9">
        <v>1.8242459999999999E-15</v>
      </c>
      <c r="DI9">
        <v>1.1114860000000001E-12</v>
      </c>
      <c r="DJ9">
        <v>0.67335880000000004</v>
      </c>
      <c r="DK9">
        <v>11.54773</v>
      </c>
      <c r="DL9">
        <v>1.3369019999999999E-15</v>
      </c>
      <c r="DM9">
        <v>8.1573959999999999E-13</v>
      </c>
      <c r="DN9">
        <v>0.67337950000000002</v>
      </c>
      <c r="DO9">
        <v>11.462719999999999</v>
      </c>
      <c r="DP9">
        <v>1.081447E-15</v>
      </c>
      <c r="DQ9">
        <v>6.602718E-13</v>
      </c>
      <c r="DR9">
        <v>0.67339000000000004</v>
      </c>
      <c r="DS9">
        <v>11.078519999999999</v>
      </c>
      <c r="DT9">
        <v>9.4005590000000008E-16</v>
      </c>
      <c r="DU9">
        <v>5.735386E-13</v>
      </c>
      <c r="DV9">
        <v>0.67337689999999994</v>
      </c>
      <c r="DW9">
        <v>10.924899999999999</v>
      </c>
      <c r="DX9">
        <v>8.5385570000000002E-16</v>
      </c>
      <c r="DY9">
        <v>5.2024939999999999E-13</v>
      </c>
      <c r="DZ9">
        <v>0.67369469999999998</v>
      </c>
      <c r="EA9">
        <v>10.866910000000001</v>
      </c>
      <c r="EB9">
        <v>7.9167810000000002E-16</v>
      </c>
      <c r="EC9">
        <v>4.8110879999999997E-13</v>
      </c>
      <c r="ED9">
        <v>0.6740121</v>
      </c>
      <c r="EE9">
        <v>10.905709999999999</v>
      </c>
      <c r="EF9">
        <v>7.2905119999999997E-16</v>
      </c>
      <c r="EG9">
        <v>4.4124240000000002E-13</v>
      </c>
      <c r="EH9">
        <v>0.67427239999999999</v>
      </c>
      <c r="EI9">
        <v>11.289440000000001</v>
      </c>
      <c r="EJ9">
        <v>6.5572660000000003E-16</v>
      </c>
      <c r="EK9">
        <v>3.9570359999999998E-13</v>
      </c>
      <c r="EL9">
        <v>0.67454420000000004</v>
      </c>
      <c r="EM9">
        <v>11.61401</v>
      </c>
      <c r="EN9">
        <v>6.0085069999999996E-16</v>
      </c>
      <c r="EO9">
        <v>3.6164010000000002E-13</v>
      </c>
      <c r="EP9">
        <v>0.67481840000000004</v>
      </c>
      <c r="EQ9">
        <v>11.667759999999999</v>
      </c>
      <c r="ER9">
        <v>5.5966710000000001E-16</v>
      </c>
      <c r="ES9">
        <v>3.3593439999999998E-13</v>
      </c>
      <c r="ET9">
        <v>0.67506359999999999</v>
      </c>
      <c r="EU9">
        <v>11.49132</v>
      </c>
      <c r="EV9">
        <v>5.2791930000000003E-16</v>
      </c>
      <c r="EW9">
        <v>3.160276E-13</v>
      </c>
      <c r="EX9">
        <v>0.67533209999999999</v>
      </c>
      <c r="EY9">
        <v>11.131500000000001</v>
      </c>
      <c r="EZ9">
        <v>5.0194880000000002E-16</v>
      </c>
      <c r="FA9">
        <v>2.9955649999999999E-13</v>
      </c>
      <c r="FB9">
        <v>0.67558689999999999</v>
      </c>
      <c r="FC9">
        <v>10.95199</v>
      </c>
      <c r="FD9">
        <v>4.7934060000000001E-16</v>
      </c>
      <c r="FE9">
        <v>2.8511180000000001E-13</v>
      </c>
      <c r="FF9">
        <v>0.675539</v>
      </c>
      <c r="FG9">
        <v>10.931839999999999</v>
      </c>
      <c r="FH9">
        <v>4.5967770000000003E-16</v>
      </c>
      <c r="FI9">
        <v>2.726653E-13</v>
      </c>
      <c r="FJ9">
        <v>0.67546130000000004</v>
      </c>
      <c r="FK9">
        <v>11.145569999999999</v>
      </c>
      <c r="FL9">
        <v>4.5127299999999999E-16</v>
      </c>
      <c r="FM9">
        <v>2.6717509999999998E-13</v>
      </c>
      <c r="FN9">
        <v>0.67545120000000003</v>
      </c>
      <c r="FO9">
        <v>11.72682</v>
      </c>
      <c r="FP9">
        <v>4.5526309999999996E-16</v>
      </c>
      <c r="FQ9">
        <v>2.6874929999999999E-13</v>
      </c>
      <c r="FR9">
        <v>0.6754616</v>
      </c>
      <c r="FS9">
        <v>11.65564</v>
      </c>
      <c r="FT9">
        <v>4.5558E-16</v>
      </c>
      <c r="FU9">
        <v>2.6802599999999998E-13</v>
      </c>
      <c r="FV9">
        <v>0.67542049999999998</v>
      </c>
      <c r="FW9">
        <v>11.613619999999999</v>
      </c>
      <c r="FX9">
        <v>4.4843620000000004E-16</v>
      </c>
      <c r="FY9">
        <v>2.6303730000000001E-13</v>
      </c>
      <c r="FZ9">
        <v>0.67545860000000002</v>
      </c>
      <c r="GA9">
        <v>11.434939999999999</v>
      </c>
      <c r="GB9">
        <v>4.3598830000000002E-16</v>
      </c>
      <c r="GC9">
        <v>2.5505500000000002E-13</v>
      </c>
      <c r="GD9">
        <v>0.67542950000000002</v>
      </c>
      <c r="GE9">
        <v>11.171390000000001</v>
      </c>
      <c r="GF9">
        <v>4.2185320000000001E-16</v>
      </c>
      <c r="GG9">
        <v>2.4624550000000001E-13</v>
      </c>
      <c r="GH9">
        <v>0.67542599999999997</v>
      </c>
      <c r="GI9">
        <v>11.028130000000001</v>
      </c>
      <c r="GJ9">
        <v>4.0622379999999998E-16</v>
      </c>
      <c r="GK9">
        <v>2.3665080000000001E-13</v>
      </c>
      <c r="GL9">
        <v>0.67542000000000002</v>
      </c>
      <c r="GM9">
        <v>11.011670000000001</v>
      </c>
      <c r="GN9">
        <v>3.912092E-16</v>
      </c>
      <c r="GO9">
        <v>2.275754E-13</v>
      </c>
      <c r="GP9">
        <v>0.67542709999999995</v>
      </c>
      <c r="GQ9">
        <v>11.250830000000001</v>
      </c>
      <c r="GR9">
        <v>3.760613E-16</v>
      </c>
      <c r="GS9">
        <v>2.1844469999999999E-13</v>
      </c>
      <c r="GT9">
        <v>0.67545580000000005</v>
      </c>
      <c r="GU9">
        <v>11.83099</v>
      </c>
      <c r="GV9">
        <v>3.6204589999999998E-16</v>
      </c>
      <c r="GW9">
        <v>2.101118E-13</v>
      </c>
      <c r="GX9">
        <v>0.67542829999999998</v>
      </c>
      <c r="GY9">
        <v>11.863239999999999</v>
      </c>
      <c r="GZ9">
        <v>3.478586E-16</v>
      </c>
      <c r="HA9">
        <v>2.017102E-13</v>
      </c>
      <c r="HB9">
        <v>0.67545409999999995</v>
      </c>
      <c r="HC9">
        <v>11.826269999999999</v>
      </c>
      <c r="HD9">
        <v>3.344324E-16</v>
      </c>
      <c r="HE9">
        <v>1.937939E-13</v>
      </c>
      <c r="HF9">
        <v>0.67542619999999998</v>
      </c>
      <c r="HG9">
        <v>11.7843</v>
      </c>
      <c r="HH9">
        <v>3.2152070000000002E-16</v>
      </c>
      <c r="HI9">
        <v>1.8623840000000001E-13</v>
      </c>
      <c r="HJ9">
        <v>0.67542829999999998</v>
      </c>
      <c r="HK9">
        <v>11.36008</v>
      </c>
      <c r="HL9">
        <v>3.0907289999999998E-16</v>
      </c>
      <c r="HM9">
        <v>1.789833E-13</v>
      </c>
      <c r="HN9">
        <v>0.67542460000000004</v>
      </c>
      <c r="HO9">
        <v>11.127520000000001</v>
      </c>
      <c r="HP9">
        <v>2.9713380000000001E-16</v>
      </c>
      <c r="HQ9">
        <v>1.720318E-13</v>
      </c>
      <c r="HR9">
        <v>0.675427</v>
      </c>
      <c r="HS9">
        <v>11.10716</v>
      </c>
      <c r="HT9">
        <v>2.8580049999999999E-16</v>
      </c>
      <c r="HU9">
        <v>1.654561E-13</v>
      </c>
      <c r="HV9">
        <v>0.67542930000000001</v>
      </c>
      <c r="HW9">
        <v>11.245559999999999</v>
      </c>
      <c r="HX9">
        <v>2.7438849999999998E-16</v>
      </c>
      <c r="HY9">
        <v>1.5884669999999999E-13</v>
      </c>
      <c r="HZ9">
        <v>0.67543719999999996</v>
      </c>
      <c r="IA9">
        <v>11.84944</v>
      </c>
      <c r="IB9">
        <v>2.6368489999999998E-16</v>
      </c>
      <c r="IC9">
        <v>1.5265420000000001E-13</v>
      </c>
      <c r="ID9">
        <v>0.67545710000000003</v>
      </c>
      <c r="IE9">
        <v>12.07342</v>
      </c>
      <c r="IF9">
        <v>2.539572E-16</v>
      </c>
      <c r="IG9">
        <v>1.4703110000000001E-13</v>
      </c>
      <c r="IH9">
        <v>0.67541099999999998</v>
      </c>
      <c r="II9">
        <v>11.990130000000001</v>
      </c>
      <c r="IJ9">
        <v>2.4410220000000001E-16</v>
      </c>
      <c r="IK9">
        <v>1.413452E-13</v>
      </c>
      <c r="IL9">
        <v>0.67542639999999998</v>
      </c>
      <c r="IM9">
        <v>11.909380000000001</v>
      </c>
      <c r="IN9">
        <v>2.3492109999999998E-16</v>
      </c>
      <c r="IO9">
        <v>1.3604370000000001E-13</v>
      </c>
      <c r="IP9">
        <v>0.67545259999999996</v>
      </c>
      <c r="IQ9">
        <v>11.42271</v>
      </c>
      <c r="IR9">
        <v>2.2657799999999999E-16</v>
      </c>
      <c r="IS9">
        <v>1.3121250000000001E-13</v>
      </c>
      <c r="IT9">
        <v>0.6754346</v>
      </c>
      <c r="IU9">
        <v>11.26102</v>
      </c>
      <c r="IV9">
        <v>2.1787239999999999E-16</v>
      </c>
      <c r="IW9">
        <v>1.2619309999999999E-13</v>
      </c>
      <c r="IX9">
        <v>0.67543070000000005</v>
      </c>
      <c r="IY9">
        <v>11.23217</v>
      </c>
      <c r="IZ9">
        <v>2.1024810000000001E-16</v>
      </c>
      <c r="JA9">
        <v>1.2178550000000001E-13</v>
      </c>
      <c r="JB9">
        <v>0.67542489999999999</v>
      </c>
      <c r="JC9">
        <v>11.361599999999999</v>
      </c>
      <c r="JD9">
        <v>2.023293E-16</v>
      </c>
      <c r="JE9">
        <v>1.1720120000000001E-13</v>
      </c>
      <c r="JF9">
        <v>0.67545650000000002</v>
      </c>
      <c r="JG9">
        <v>11.789260000000001</v>
      </c>
      <c r="JH9">
        <v>1.9542750000000001E-16</v>
      </c>
      <c r="JI9">
        <v>1.132258E-13</v>
      </c>
      <c r="JJ9">
        <v>0.67542270000000004</v>
      </c>
      <c r="JK9">
        <v>11.650309999999999</v>
      </c>
      <c r="JL9">
        <v>1.8841180000000001E-16</v>
      </c>
      <c r="JM9">
        <v>1.091431E-13</v>
      </c>
      <c r="JN9">
        <v>0.67546459999999997</v>
      </c>
      <c r="JO9">
        <v>11.78018</v>
      </c>
      <c r="JP9">
        <v>1.8142689999999999E-16</v>
      </c>
      <c r="JQ9">
        <v>1.051136E-13</v>
      </c>
      <c r="JR9">
        <v>0.67542709999999995</v>
      </c>
      <c r="JS9">
        <v>11.523899999999999</v>
      </c>
      <c r="JT9">
        <v>1.7528960000000001E-16</v>
      </c>
      <c r="JU9">
        <v>1.015573E-13</v>
      </c>
      <c r="JV9">
        <v>0.6754291</v>
      </c>
      <c r="JW9">
        <v>11.390779999999999</v>
      </c>
      <c r="JX9">
        <v>1.691741E-16</v>
      </c>
      <c r="JY9">
        <v>9.8013000000000006E-14</v>
      </c>
      <c r="JZ9">
        <v>0.67542639999999998</v>
      </c>
      <c r="KA9">
        <v>11.356780000000001</v>
      </c>
      <c r="KB9">
        <v>1.633555E-16</v>
      </c>
      <c r="KC9">
        <v>9.4657730000000002E-14</v>
      </c>
      <c r="KD9">
        <v>0.67512329999999998</v>
      </c>
      <c r="KE9">
        <v>11.365880000000001</v>
      </c>
      <c r="KF9">
        <v>1.5786819999999999E-16</v>
      </c>
      <c r="KG9">
        <v>9.1508550000000002E-14</v>
      </c>
      <c r="KH9">
        <v>0.67482529999999996</v>
      </c>
      <c r="KI9">
        <v>11.408289999999999</v>
      </c>
      <c r="KJ9">
        <v>1.556522E-16</v>
      </c>
      <c r="KK9">
        <v>9.0353889999999995E-14</v>
      </c>
      <c r="KL9">
        <v>0.67456859999999996</v>
      </c>
      <c r="KM9">
        <v>11.943989999999999</v>
      </c>
      <c r="KN9">
        <v>1.5744200000000001E-16</v>
      </c>
      <c r="KO9">
        <v>9.1431440000000001E-14</v>
      </c>
      <c r="KP9">
        <v>0.67429689999999998</v>
      </c>
      <c r="KQ9">
        <v>11.71875</v>
      </c>
      <c r="KR9">
        <v>1.5804870000000001E-16</v>
      </c>
      <c r="KS9">
        <v>9.1758859999999996E-14</v>
      </c>
      <c r="KT9">
        <v>0.67402629999999997</v>
      </c>
      <c r="KU9">
        <v>11.899749999999999</v>
      </c>
      <c r="KV9">
        <v>1.5633280000000001E-16</v>
      </c>
      <c r="KW9">
        <v>9.0755630000000001E-14</v>
      </c>
      <c r="KX9">
        <v>0.67377920000000002</v>
      </c>
      <c r="KY9">
        <v>11.79842</v>
      </c>
      <c r="KZ9">
        <v>1.5314330000000001E-16</v>
      </c>
      <c r="LA9">
        <v>8.8897019999999999E-14</v>
      </c>
      <c r="LB9">
        <v>0.67350880000000002</v>
      </c>
      <c r="LC9">
        <v>11.49625</v>
      </c>
      <c r="LD9">
        <v>1.493952E-16</v>
      </c>
      <c r="LE9">
        <v>8.67375E-14</v>
      </c>
      <c r="LF9">
        <v>0.67325699999999999</v>
      </c>
      <c r="LG9">
        <v>11.35162</v>
      </c>
      <c r="LH9">
        <v>1.4538529999999999E-16</v>
      </c>
      <c r="LI9">
        <v>8.4407449999999995E-14</v>
      </c>
      <c r="LJ9">
        <v>0.67328580000000005</v>
      </c>
      <c r="LK9">
        <v>11.340780000000001</v>
      </c>
      <c r="LL9">
        <v>1.4106259999999999E-16</v>
      </c>
      <c r="LM9">
        <v>8.1883210000000003E-14</v>
      </c>
      <c r="LN9">
        <v>0.67336790000000002</v>
      </c>
      <c r="LO9">
        <v>11.61782</v>
      </c>
      <c r="LP9">
        <v>1.342925E-16</v>
      </c>
      <c r="LQ9">
        <v>7.7874309999999994E-14</v>
      </c>
      <c r="LR9">
        <v>0.67337899999999995</v>
      </c>
      <c r="LS9">
        <v>12.20491</v>
      </c>
      <c r="LT9">
        <v>1.2450759999999999E-16</v>
      </c>
      <c r="LU9">
        <v>7.2176760000000004E-14</v>
      </c>
      <c r="LV9">
        <v>0.67338699999999996</v>
      </c>
      <c r="LW9">
        <v>12.134740000000001</v>
      </c>
      <c r="LX9">
        <v>1.1670499999999999E-16</v>
      </c>
      <c r="LY9">
        <v>6.7691699999999997E-14</v>
      </c>
      <c r="LZ9">
        <v>0.67340909999999998</v>
      </c>
      <c r="MA9">
        <v>12.313610000000001</v>
      </c>
      <c r="MB9">
        <v>1.108436E-16</v>
      </c>
      <c r="MC9">
        <v>6.4310090000000002E-14</v>
      </c>
      <c r="MD9">
        <v>0.673377</v>
      </c>
      <c r="ME9">
        <v>12.369579999999999</v>
      </c>
      <c r="MF9">
        <v>1.0627419999999999E-16</v>
      </c>
      <c r="MG9">
        <v>6.1670060000000006E-14</v>
      </c>
      <c r="MH9">
        <v>0.67341600000000001</v>
      </c>
      <c r="MI9">
        <v>11.78035</v>
      </c>
      <c r="MJ9">
        <v>1.023442E-16</v>
      </c>
      <c r="MK9">
        <v>5.940206E-14</v>
      </c>
      <c r="ML9">
        <v>0.67342250000000003</v>
      </c>
      <c r="MM9">
        <v>11.43533</v>
      </c>
      <c r="MN9">
        <v>9.9113499999999996E-17</v>
      </c>
      <c r="MO9">
        <v>5.7526149999999995E-14</v>
      </c>
      <c r="MP9">
        <v>0.67276369999999996</v>
      </c>
      <c r="MQ9">
        <v>11.414429999999999</v>
      </c>
      <c r="MR9">
        <v>9.6053700000000002E-17</v>
      </c>
      <c r="MS9">
        <v>5.5803910000000002E-14</v>
      </c>
      <c r="MT9">
        <v>0.67213690000000004</v>
      </c>
      <c r="MU9">
        <v>11.693709999999999</v>
      </c>
      <c r="MV9">
        <v>9.658744E-17</v>
      </c>
      <c r="MW9">
        <v>5.6252529999999999E-14</v>
      </c>
      <c r="MX9">
        <v>0.67157679999999997</v>
      </c>
      <c r="MY9">
        <v>12.225519999999999</v>
      </c>
      <c r="MZ9">
        <v>1.021838E-16</v>
      </c>
      <c r="NA9">
        <v>5.956456E-14</v>
      </c>
      <c r="NB9">
        <v>0.6710604</v>
      </c>
      <c r="NC9">
        <v>12.339840000000001</v>
      </c>
      <c r="ND9">
        <v>1.061056E-16</v>
      </c>
      <c r="NE9">
        <v>6.1820629999999996E-14</v>
      </c>
      <c r="NF9">
        <v>0.67049970000000003</v>
      </c>
      <c r="NG9">
        <v>12.32339</v>
      </c>
      <c r="NH9">
        <v>1.072199E-16</v>
      </c>
      <c r="NI9">
        <v>6.2446649999999999E-14</v>
      </c>
      <c r="NJ9">
        <v>0.66996520000000004</v>
      </c>
      <c r="NK9">
        <v>12.31621</v>
      </c>
      <c r="NL9">
        <v>1.066394E-16</v>
      </c>
      <c r="NM9">
        <v>6.2106470000000004E-14</v>
      </c>
      <c r="NN9">
        <v>0.66942699999999999</v>
      </c>
      <c r="NO9">
        <v>11.80513</v>
      </c>
      <c r="NP9">
        <v>1.049855E-16</v>
      </c>
      <c r="NQ9">
        <v>6.114935E-14</v>
      </c>
      <c r="NR9">
        <v>0.66888689999999995</v>
      </c>
      <c r="NS9">
        <v>11.623950000000001</v>
      </c>
      <c r="NT9">
        <v>1.029264E-16</v>
      </c>
      <c r="NU9">
        <v>5.9962950000000003E-14</v>
      </c>
      <c r="NV9">
        <v>0.66900020000000004</v>
      </c>
      <c r="NW9">
        <v>11.614940000000001</v>
      </c>
      <c r="NX9">
        <v>1.004111E-16</v>
      </c>
      <c r="NY9">
        <v>5.8461559999999995E-14</v>
      </c>
      <c r="NZ9">
        <v>0.66911889999999996</v>
      </c>
      <c r="OA9">
        <v>11.661199999999999</v>
      </c>
      <c r="OB9">
        <v>9.4320279999999996E-17</v>
      </c>
      <c r="OC9">
        <v>5.4793329999999999E-14</v>
      </c>
      <c r="OD9">
        <v>0.66914560000000001</v>
      </c>
      <c r="OE9">
        <v>11.870699999999999</v>
      </c>
      <c r="OF9">
        <v>8.4634719999999995E-17</v>
      </c>
      <c r="OG9">
        <v>4.9137990000000002E-14</v>
      </c>
      <c r="OH9">
        <v>0.6691281</v>
      </c>
      <c r="OI9">
        <v>12.25339</v>
      </c>
      <c r="OJ9">
        <v>7.7155370000000001E-17</v>
      </c>
      <c r="OK9">
        <v>4.4828689999999999E-14</v>
      </c>
    </row>
    <row r="10" spans="1:401" x14ac:dyDescent="0.35">
      <c r="A10">
        <v>10</v>
      </c>
      <c r="B10" t="s">
        <v>4</v>
      </c>
      <c r="C10" t="s">
        <v>5</v>
      </c>
      <c r="D10" t="s">
        <v>14</v>
      </c>
      <c r="E10">
        <v>643.17070000000001</v>
      </c>
      <c r="F10">
        <v>0.71236089999999996</v>
      </c>
      <c r="G10">
        <v>11.598649999999999</v>
      </c>
      <c r="H10" s="1">
        <v>8.0131470000000004E-4</v>
      </c>
      <c r="I10">
        <v>0.43595630000000002</v>
      </c>
      <c r="J10">
        <v>0.71031460000000002</v>
      </c>
      <c r="K10">
        <v>11.65208</v>
      </c>
      <c r="L10" s="1">
        <v>5.3001289999999996E-6</v>
      </c>
      <c r="M10" s="1">
        <v>2.8859229999999999E-3</v>
      </c>
      <c r="N10">
        <v>0.70829929999999997</v>
      </c>
      <c r="O10">
        <v>11.830730000000001</v>
      </c>
      <c r="P10" s="1">
        <v>3.5969250000000003E-8</v>
      </c>
      <c r="Q10" s="1">
        <v>1.9587559999999999E-5</v>
      </c>
      <c r="R10">
        <v>0.70628329999999995</v>
      </c>
      <c r="S10">
        <v>11.47064</v>
      </c>
      <c r="T10" s="1">
        <v>2.4985000000000002E-10</v>
      </c>
      <c r="U10" s="1">
        <v>1.361404E-7</v>
      </c>
      <c r="V10">
        <v>0.70432819999999996</v>
      </c>
      <c r="W10">
        <v>11.412459999999999</v>
      </c>
      <c r="X10" s="1">
        <v>1.786432E-12</v>
      </c>
      <c r="Y10" s="1">
        <v>9.7430190000000002E-10</v>
      </c>
      <c r="Z10">
        <v>0.70232989999999995</v>
      </c>
      <c r="AA10">
        <v>10.98292</v>
      </c>
      <c r="AB10" s="1">
        <v>2.9914339999999997E-14</v>
      </c>
      <c r="AC10" s="1">
        <v>1.8383649999999999E-11</v>
      </c>
      <c r="AD10">
        <v>0.70036229999999999</v>
      </c>
      <c r="AE10">
        <v>10.795540000000001</v>
      </c>
      <c r="AF10" s="1">
        <v>1.6389459999999999E-14</v>
      </c>
      <c r="AG10" s="1">
        <v>1.09198E-11</v>
      </c>
      <c r="AH10">
        <v>0.69493020000000005</v>
      </c>
      <c r="AI10">
        <v>10.65109</v>
      </c>
      <c r="AJ10" s="1">
        <v>1.6006610000000001E-14</v>
      </c>
      <c r="AK10" s="1">
        <v>1.073683E-11</v>
      </c>
      <c r="AL10">
        <v>0.68793800000000005</v>
      </c>
      <c r="AM10">
        <v>10.61537</v>
      </c>
      <c r="AN10" s="1">
        <v>2.0339880000000001E-14</v>
      </c>
      <c r="AO10" s="1">
        <v>1.3781700000000001E-11</v>
      </c>
      <c r="AP10">
        <v>0.68117850000000002</v>
      </c>
      <c r="AQ10">
        <v>10.69537</v>
      </c>
      <c r="AR10" s="1">
        <v>2.6549679999999999E-14</v>
      </c>
      <c r="AS10" s="1">
        <v>1.7958449999999999E-11</v>
      </c>
      <c r="AT10">
        <v>0.67444210000000004</v>
      </c>
      <c r="AU10">
        <v>11.040710000000001</v>
      </c>
      <c r="AV10" s="1">
        <v>2.9879309999999999E-14</v>
      </c>
      <c r="AW10" s="1">
        <v>2.0193389999999999E-11</v>
      </c>
      <c r="AX10">
        <v>0.66740250000000001</v>
      </c>
      <c r="AY10">
        <v>10.880380000000001</v>
      </c>
      <c r="AZ10" s="1">
        <v>3.1105619999999999E-14</v>
      </c>
      <c r="BA10" s="1">
        <v>2.1036159999999999E-11</v>
      </c>
      <c r="BB10">
        <v>0.66009439999999997</v>
      </c>
      <c r="BC10">
        <v>10.880190000000001</v>
      </c>
      <c r="BD10" s="1">
        <v>3.1264899999999999E-14</v>
      </c>
      <c r="BE10" s="1">
        <v>2.1183869999999999E-11</v>
      </c>
      <c r="BF10">
        <v>0.65253850000000002</v>
      </c>
      <c r="BG10">
        <v>10.75919</v>
      </c>
      <c r="BH10" s="1">
        <v>3.1085900000000003E-14</v>
      </c>
      <c r="BI10" s="1">
        <v>2.111302E-11</v>
      </c>
      <c r="BJ10">
        <v>0.64465300000000003</v>
      </c>
      <c r="BK10">
        <v>10.63611</v>
      </c>
      <c r="BL10" s="1">
        <v>3.1027370000000002E-14</v>
      </c>
      <c r="BM10" s="1">
        <v>2.1148390000000001E-11</v>
      </c>
      <c r="BN10">
        <v>0.63880060000000005</v>
      </c>
      <c r="BO10">
        <v>10.61382</v>
      </c>
      <c r="BP10" s="1">
        <v>3.0426279999999997E-14</v>
      </c>
      <c r="BQ10" s="1">
        <v>2.07418E-11</v>
      </c>
      <c r="BR10">
        <v>0.63402250000000004</v>
      </c>
      <c r="BS10">
        <v>10.711510000000001</v>
      </c>
      <c r="BT10" s="1">
        <v>2.9313779999999998E-14</v>
      </c>
      <c r="BU10" s="1">
        <v>1.9970400000000001E-11</v>
      </c>
      <c r="BV10">
        <v>0.62947640000000005</v>
      </c>
      <c r="BW10">
        <v>11.054449999999999</v>
      </c>
      <c r="BX10">
        <v>2.6451879999999999E-14</v>
      </c>
      <c r="BY10" s="1">
        <v>1.8030280000000001E-11</v>
      </c>
      <c r="BZ10">
        <v>0.62476080000000001</v>
      </c>
      <c r="CA10">
        <v>11.464689999999999</v>
      </c>
      <c r="CB10">
        <v>2.420151E-14</v>
      </c>
      <c r="CC10" s="1">
        <v>1.6531490000000001E-11</v>
      </c>
      <c r="CD10">
        <v>0.61998410000000004</v>
      </c>
      <c r="CE10">
        <v>11.53698</v>
      </c>
      <c r="CF10">
        <v>2.305165E-14</v>
      </c>
      <c r="CG10" s="1">
        <v>1.5782370000000001E-11</v>
      </c>
      <c r="CH10">
        <v>0.61555519999999997</v>
      </c>
      <c r="CI10">
        <v>11.39696</v>
      </c>
      <c r="CJ10">
        <v>2.187117E-14</v>
      </c>
      <c r="CK10" s="1">
        <v>1.497573E-11</v>
      </c>
      <c r="CL10">
        <v>0.61104939999999996</v>
      </c>
      <c r="CM10">
        <v>10.86809</v>
      </c>
      <c r="CN10">
        <v>2.1077589999999999E-14</v>
      </c>
      <c r="CO10">
        <v>1.445625E-11</v>
      </c>
      <c r="CP10">
        <v>0.60633939999999997</v>
      </c>
      <c r="CQ10">
        <v>10.695</v>
      </c>
      <c r="CR10">
        <v>2.0580360000000001E-14</v>
      </c>
      <c r="CS10">
        <v>1.412779E-11</v>
      </c>
      <c r="CT10">
        <v>0.60547870000000004</v>
      </c>
      <c r="CU10">
        <v>10.753769999999999</v>
      </c>
      <c r="CV10">
        <v>2.0110670000000001E-14</v>
      </c>
      <c r="CW10">
        <v>1.3753819999999999E-11</v>
      </c>
      <c r="CX10">
        <v>0.60593390000000003</v>
      </c>
      <c r="CY10">
        <v>10.89823</v>
      </c>
      <c r="CZ10">
        <v>1.6686709999999999E-14</v>
      </c>
      <c r="DA10">
        <v>1.128008E-11</v>
      </c>
      <c r="DB10">
        <v>0.60605549999999997</v>
      </c>
      <c r="DC10">
        <v>11.426629999999999</v>
      </c>
      <c r="DD10">
        <v>1.12062E-14</v>
      </c>
      <c r="DE10">
        <v>7.5311549999999999E-12</v>
      </c>
      <c r="DF10">
        <v>0.60612109999999997</v>
      </c>
      <c r="DG10">
        <v>11.75573</v>
      </c>
      <c r="DH10">
        <v>7.5025579999999997E-15</v>
      </c>
      <c r="DI10">
        <v>5.0434289999999999E-12</v>
      </c>
      <c r="DJ10">
        <v>0.60612829999999995</v>
      </c>
      <c r="DK10">
        <v>11.676690000000001</v>
      </c>
      <c r="DL10">
        <v>5.5464549999999999E-15</v>
      </c>
      <c r="DM10">
        <v>3.7346410000000001E-12</v>
      </c>
      <c r="DN10">
        <v>0.60611179999999998</v>
      </c>
      <c r="DO10">
        <v>11.57009</v>
      </c>
      <c r="DP10">
        <v>4.5183629999999998E-15</v>
      </c>
      <c r="DQ10">
        <v>3.0445209999999998E-12</v>
      </c>
      <c r="DR10">
        <v>0.60614820000000003</v>
      </c>
      <c r="DS10">
        <v>11.130660000000001</v>
      </c>
      <c r="DT10">
        <v>3.9451040000000002E-15</v>
      </c>
      <c r="DU10">
        <v>2.6565620000000001E-12</v>
      </c>
      <c r="DV10">
        <v>0.6061318</v>
      </c>
      <c r="DW10">
        <v>10.93183</v>
      </c>
      <c r="DX10">
        <v>3.5931219999999999E-15</v>
      </c>
      <c r="DY10">
        <v>2.4163350000000001E-12</v>
      </c>
      <c r="DZ10">
        <v>0.60636480000000004</v>
      </c>
      <c r="EA10">
        <v>10.84873</v>
      </c>
      <c r="EB10">
        <v>3.3352499999999999E-15</v>
      </c>
      <c r="EC10">
        <v>2.2373390000000001E-12</v>
      </c>
      <c r="ED10">
        <v>0.60663599999999995</v>
      </c>
      <c r="EE10">
        <v>10.888920000000001</v>
      </c>
      <c r="EF10">
        <v>3.065188E-15</v>
      </c>
      <c r="EG10">
        <v>2.047689E-12</v>
      </c>
      <c r="EH10">
        <v>0.60691019999999996</v>
      </c>
      <c r="EI10">
        <v>11.339</v>
      </c>
      <c r="EJ10">
        <v>2.7600239999999999E-15</v>
      </c>
      <c r="EK10">
        <v>1.838862E-12</v>
      </c>
      <c r="EL10">
        <v>0.60716809999999999</v>
      </c>
      <c r="EM10">
        <v>11.714549999999999</v>
      </c>
      <c r="EN10">
        <v>2.5336560000000002E-15</v>
      </c>
      <c r="EO10">
        <v>1.6838660000000001E-12</v>
      </c>
      <c r="EP10">
        <v>0.60740530000000004</v>
      </c>
      <c r="EQ10">
        <v>11.796519999999999</v>
      </c>
      <c r="ER10">
        <v>2.363359E-15</v>
      </c>
      <c r="ES10">
        <v>1.5664780000000001E-12</v>
      </c>
      <c r="ET10">
        <v>0.60767879999999996</v>
      </c>
      <c r="EU10">
        <v>11.622920000000001</v>
      </c>
      <c r="EV10">
        <v>2.233382E-15</v>
      </c>
      <c r="EW10">
        <v>1.4765389999999999E-12</v>
      </c>
      <c r="EX10">
        <v>0.60794219999999999</v>
      </c>
      <c r="EY10">
        <v>11.185829999999999</v>
      </c>
      <c r="EZ10">
        <v>2.1253260000000001E-15</v>
      </c>
      <c r="FA10">
        <v>1.400929E-12</v>
      </c>
      <c r="FB10">
        <v>0.60820280000000004</v>
      </c>
      <c r="FC10">
        <v>10.93975</v>
      </c>
      <c r="FD10">
        <v>2.0308200000000001E-15</v>
      </c>
      <c r="FE10">
        <v>1.334353E-12</v>
      </c>
      <c r="FF10">
        <v>0.60825629999999997</v>
      </c>
      <c r="FG10">
        <v>10.90962</v>
      </c>
      <c r="FH10">
        <v>1.9491619999999999E-15</v>
      </c>
      <c r="FI10">
        <v>1.27718E-12</v>
      </c>
      <c r="FJ10">
        <v>0.60823240000000001</v>
      </c>
      <c r="FK10">
        <v>11.12687</v>
      </c>
      <c r="FL10">
        <v>1.9195570000000001E-15</v>
      </c>
      <c r="FM10">
        <v>1.2555749999999999E-12</v>
      </c>
      <c r="FN10">
        <v>0.60821460000000005</v>
      </c>
      <c r="FO10">
        <v>11.82948</v>
      </c>
      <c r="FP10">
        <v>1.9372630000000001E-15</v>
      </c>
      <c r="FQ10">
        <v>1.263303E-12</v>
      </c>
      <c r="FR10">
        <v>0.6082282</v>
      </c>
      <c r="FS10">
        <v>11.790649999999999</v>
      </c>
      <c r="FT10">
        <v>1.9362979999999999E-15</v>
      </c>
      <c r="FU10">
        <v>1.2583890000000001E-12</v>
      </c>
      <c r="FV10">
        <v>0.60822569999999998</v>
      </c>
      <c r="FW10">
        <v>11.74361</v>
      </c>
      <c r="FX10">
        <v>1.9040319999999999E-15</v>
      </c>
      <c r="FY10">
        <v>1.233704E-12</v>
      </c>
      <c r="FZ10">
        <v>0.60822469999999995</v>
      </c>
      <c r="GA10">
        <v>11.52276</v>
      </c>
      <c r="GB10">
        <v>1.8498719999999999E-15</v>
      </c>
      <c r="GC10">
        <v>1.1954370000000001E-12</v>
      </c>
      <c r="GD10">
        <v>0.60822699999999996</v>
      </c>
      <c r="GE10">
        <v>11.20534</v>
      </c>
      <c r="GF10">
        <v>1.7894349999999999E-15</v>
      </c>
      <c r="GG10">
        <v>1.153821E-12</v>
      </c>
      <c r="GH10">
        <v>0.60822390000000004</v>
      </c>
      <c r="GI10">
        <v>11.013769999999999</v>
      </c>
      <c r="GJ10">
        <v>1.7224779999999999E-15</v>
      </c>
      <c r="GK10">
        <v>1.1084610000000001E-12</v>
      </c>
      <c r="GL10">
        <v>0.60820929999999995</v>
      </c>
      <c r="GM10">
        <v>10.987069999999999</v>
      </c>
      <c r="GN10">
        <v>1.659028E-15</v>
      </c>
      <c r="GO10">
        <v>1.0660839999999999E-12</v>
      </c>
      <c r="GP10">
        <v>0.60822390000000004</v>
      </c>
      <c r="GQ10">
        <v>11.23142</v>
      </c>
      <c r="GR10">
        <v>1.594722E-15</v>
      </c>
      <c r="GS10">
        <v>1.023297E-12</v>
      </c>
      <c r="GT10">
        <v>0.60822830000000006</v>
      </c>
      <c r="GU10">
        <v>11.938879999999999</v>
      </c>
      <c r="GV10">
        <v>1.535373E-15</v>
      </c>
      <c r="GW10">
        <v>9.842964000000001E-13</v>
      </c>
      <c r="GX10">
        <v>0.60822390000000004</v>
      </c>
      <c r="GY10">
        <v>12.00403</v>
      </c>
      <c r="GZ10">
        <v>1.4751360000000001E-15</v>
      </c>
      <c r="HA10">
        <v>9.4489789999999994E-13</v>
      </c>
      <c r="HB10">
        <v>0.60822379999999998</v>
      </c>
      <c r="HC10">
        <v>11.960789999999999</v>
      </c>
      <c r="HD10">
        <v>1.417977E-15</v>
      </c>
      <c r="HE10">
        <v>9.0766830000000004E-13</v>
      </c>
      <c r="HF10">
        <v>0.60822129999999996</v>
      </c>
      <c r="HG10">
        <v>11.91736</v>
      </c>
      <c r="HH10">
        <v>1.36334E-15</v>
      </c>
      <c r="HI10">
        <v>8.7233690000000002E-13</v>
      </c>
      <c r="HJ10">
        <v>0.60822359999999998</v>
      </c>
      <c r="HK10">
        <v>11.439539999999999</v>
      </c>
      <c r="HL10">
        <v>1.3106979999999999E-15</v>
      </c>
      <c r="HM10">
        <v>8.3845429999999998E-13</v>
      </c>
      <c r="HN10">
        <v>0.60820879999999999</v>
      </c>
      <c r="HO10">
        <v>11.11791</v>
      </c>
      <c r="HP10">
        <v>1.2599260000000001E-15</v>
      </c>
      <c r="HQ10">
        <v>8.0579759999999999E-13</v>
      </c>
      <c r="HR10">
        <v>0.60822330000000002</v>
      </c>
      <c r="HS10">
        <v>11.085699999999999</v>
      </c>
      <c r="HT10">
        <v>1.211943E-15</v>
      </c>
      <c r="HU10">
        <v>7.7502249999999999E-13</v>
      </c>
      <c r="HV10">
        <v>0.6082246</v>
      </c>
      <c r="HW10">
        <v>11.22242</v>
      </c>
      <c r="HX10">
        <v>1.163636E-15</v>
      </c>
      <c r="HY10">
        <v>7.4413430000000004E-13</v>
      </c>
      <c r="HZ10">
        <v>0.6082301</v>
      </c>
      <c r="IA10">
        <v>11.93839</v>
      </c>
      <c r="IB10">
        <v>1.1181760000000001E-15</v>
      </c>
      <c r="IC10">
        <v>7.1508160000000003E-13</v>
      </c>
      <c r="ID10">
        <v>0.60822929999999997</v>
      </c>
      <c r="IE10">
        <v>12.2323</v>
      </c>
      <c r="IF10">
        <v>1.0769960000000001E-15</v>
      </c>
      <c r="IG10">
        <v>6.8877160000000002E-13</v>
      </c>
      <c r="IH10">
        <v>0.60820680000000005</v>
      </c>
      <c r="II10">
        <v>12.148770000000001</v>
      </c>
      <c r="IJ10">
        <v>1.0352080000000001E-15</v>
      </c>
      <c r="IK10">
        <v>6.621527E-13</v>
      </c>
      <c r="IL10">
        <v>0.6082246</v>
      </c>
      <c r="IM10">
        <v>12.05433</v>
      </c>
      <c r="IN10">
        <v>9.9644709999999998E-16</v>
      </c>
      <c r="IO10">
        <v>6.3744319999999999E-13</v>
      </c>
      <c r="IP10">
        <v>0.60822279999999995</v>
      </c>
      <c r="IQ10">
        <v>11.4953</v>
      </c>
      <c r="IR10">
        <v>9.609268E-16</v>
      </c>
      <c r="IS10">
        <v>6.1470329999999998E-13</v>
      </c>
      <c r="IT10">
        <v>0.60822960000000004</v>
      </c>
      <c r="IU10">
        <v>11.261329999999999</v>
      </c>
      <c r="IV10">
        <v>9.2415430000000005E-16</v>
      </c>
      <c r="IW10">
        <v>5.9129810000000003E-13</v>
      </c>
      <c r="IX10">
        <v>0.60822500000000002</v>
      </c>
      <c r="IY10">
        <v>11.22118</v>
      </c>
      <c r="IZ10">
        <v>8.9177619999999996E-16</v>
      </c>
      <c r="JA10">
        <v>5.7060490000000001E-13</v>
      </c>
      <c r="JB10">
        <v>0.60822500000000002</v>
      </c>
      <c r="JC10">
        <v>11.35285</v>
      </c>
      <c r="JD10">
        <v>8.5818400000000004E-16</v>
      </c>
      <c r="JE10">
        <v>5.4913609999999999E-13</v>
      </c>
      <c r="JF10">
        <v>0.60822410000000005</v>
      </c>
      <c r="JG10">
        <v>11.849970000000001</v>
      </c>
      <c r="JH10">
        <v>8.2905650000000004E-16</v>
      </c>
      <c r="JI10">
        <v>5.3060069999999998E-13</v>
      </c>
      <c r="JJ10">
        <v>0.60822739999999997</v>
      </c>
      <c r="JK10">
        <v>11.725210000000001</v>
      </c>
      <c r="JL10">
        <v>7.9903999999999996E-16</v>
      </c>
      <c r="JM10">
        <v>5.1129450000000001E-13</v>
      </c>
      <c r="JN10">
        <v>0.60823050000000001</v>
      </c>
      <c r="JO10">
        <v>11.87406</v>
      </c>
      <c r="JP10">
        <v>7.6952629999999998E-16</v>
      </c>
      <c r="JQ10">
        <v>4.9250229999999999E-13</v>
      </c>
      <c r="JR10">
        <v>0.60822339999999997</v>
      </c>
      <c r="JS10">
        <v>11.58835</v>
      </c>
      <c r="JT10">
        <v>7.4355610000000001E-16</v>
      </c>
      <c r="JU10">
        <v>4.7587080000000003E-13</v>
      </c>
      <c r="JV10">
        <v>0.60822670000000001</v>
      </c>
      <c r="JW10">
        <v>11.403779999999999</v>
      </c>
      <c r="JX10">
        <v>7.1742760000000004E-16</v>
      </c>
      <c r="JY10">
        <v>4.591351E-13</v>
      </c>
      <c r="JZ10">
        <v>0.60822670000000001</v>
      </c>
      <c r="KA10">
        <v>11.35637</v>
      </c>
      <c r="KB10">
        <v>6.9309190000000004E-16</v>
      </c>
      <c r="KC10">
        <v>4.4364210000000002E-13</v>
      </c>
      <c r="KD10">
        <v>0.60799599999999998</v>
      </c>
      <c r="KE10">
        <v>11.36347</v>
      </c>
      <c r="KF10">
        <v>6.6960819999999998E-16</v>
      </c>
      <c r="KG10">
        <v>4.287414E-13</v>
      </c>
      <c r="KH10">
        <v>0.60771299999999995</v>
      </c>
      <c r="KI10">
        <v>11.40409</v>
      </c>
      <c r="KJ10">
        <v>6.6172880000000003E-16</v>
      </c>
      <c r="KK10">
        <v>4.24283E-13</v>
      </c>
      <c r="KL10">
        <v>0.60745139999999997</v>
      </c>
      <c r="KM10">
        <v>12.01695</v>
      </c>
      <c r="KN10">
        <v>6.6931409999999998E-16</v>
      </c>
      <c r="KO10">
        <v>4.2926069999999998E-13</v>
      </c>
      <c r="KP10">
        <v>0.60719820000000002</v>
      </c>
      <c r="KQ10">
        <v>11.795780000000001</v>
      </c>
      <c r="KR10">
        <v>6.7078430000000004E-16</v>
      </c>
      <c r="KS10">
        <v>4.3002999999999999E-13</v>
      </c>
      <c r="KT10">
        <v>0.606935</v>
      </c>
      <c r="KU10">
        <v>11.97668</v>
      </c>
      <c r="KV10">
        <v>6.6259740000000003E-16</v>
      </c>
      <c r="KW10">
        <v>4.2468970000000001E-13</v>
      </c>
      <c r="KX10">
        <v>0.60666180000000003</v>
      </c>
      <c r="KY10">
        <v>11.88227</v>
      </c>
      <c r="KZ10">
        <v>6.4826270000000001E-16</v>
      </c>
      <c r="LA10">
        <v>4.1542099999999998E-13</v>
      </c>
      <c r="LB10">
        <v>0.60639209999999999</v>
      </c>
      <c r="LC10">
        <v>11.5373</v>
      </c>
      <c r="LD10">
        <v>6.320116E-16</v>
      </c>
      <c r="LE10">
        <v>4.0503600000000002E-13</v>
      </c>
      <c r="LF10">
        <v>0.6061588</v>
      </c>
      <c r="LG10">
        <v>11.3378</v>
      </c>
      <c r="LH10">
        <v>6.1455690000000004E-16</v>
      </c>
      <c r="LI10">
        <v>3.9380119999999998E-13</v>
      </c>
      <c r="LJ10">
        <v>0.60609919999999995</v>
      </c>
      <c r="LK10">
        <v>11.31758</v>
      </c>
      <c r="LL10">
        <v>5.9586599999999999E-16</v>
      </c>
      <c r="LM10">
        <v>3.8175150000000002E-13</v>
      </c>
      <c r="LN10">
        <v>0.60611789999999999</v>
      </c>
      <c r="LO10">
        <v>11.603210000000001</v>
      </c>
      <c r="LP10">
        <v>5.6579020000000003E-16</v>
      </c>
      <c r="LQ10">
        <v>3.6208239999999998E-13</v>
      </c>
      <c r="LR10">
        <v>0.60614089999999998</v>
      </c>
      <c r="LS10">
        <v>12.32443</v>
      </c>
      <c r="LT10">
        <v>5.2431099999999995E-16</v>
      </c>
      <c r="LU10">
        <v>3.3547750000000002E-13</v>
      </c>
      <c r="LV10">
        <v>0.60614199999999996</v>
      </c>
      <c r="LW10">
        <v>12.29069</v>
      </c>
      <c r="LX10">
        <v>4.9212320000000001E-16</v>
      </c>
      <c r="LY10">
        <v>3.1504909999999999E-13</v>
      </c>
      <c r="LZ10">
        <v>0.60614429999999997</v>
      </c>
      <c r="MA10">
        <v>12.4674</v>
      </c>
      <c r="MB10">
        <v>4.6779280000000004E-16</v>
      </c>
      <c r="MC10">
        <v>2.995651E-13</v>
      </c>
      <c r="MD10">
        <v>0.60613320000000004</v>
      </c>
      <c r="ME10">
        <v>12.549569999999999</v>
      </c>
      <c r="MF10">
        <v>4.4867900000000001E-16</v>
      </c>
      <c r="MG10">
        <v>2.8737500000000003E-13</v>
      </c>
      <c r="MH10">
        <v>0.60615470000000005</v>
      </c>
      <c r="MI10">
        <v>11.90033</v>
      </c>
      <c r="MJ10">
        <v>4.3233680000000002E-16</v>
      </c>
      <c r="MK10">
        <v>2.76971E-13</v>
      </c>
      <c r="ML10">
        <v>0.6061493</v>
      </c>
      <c r="MM10">
        <v>11.42693</v>
      </c>
      <c r="MN10">
        <v>4.187393E-16</v>
      </c>
      <c r="MO10">
        <v>2.6825189999999998E-13</v>
      </c>
      <c r="MP10">
        <v>0.60569919999999999</v>
      </c>
      <c r="MQ10">
        <v>11.3925</v>
      </c>
      <c r="MR10">
        <v>4.058863E-16</v>
      </c>
      <c r="MS10">
        <v>2.6022999999999999E-13</v>
      </c>
      <c r="MT10">
        <v>0.60513260000000002</v>
      </c>
      <c r="MU10">
        <v>11.67531</v>
      </c>
      <c r="MV10">
        <v>4.0972189999999998E-16</v>
      </c>
      <c r="MW10">
        <v>2.633279E-13</v>
      </c>
      <c r="MX10">
        <v>0.60459300000000005</v>
      </c>
      <c r="MY10">
        <v>12.338520000000001</v>
      </c>
      <c r="MZ10">
        <v>4.3339949999999999E-16</v>
      </c>
      <c r="NA10">
        <v>2.7869E-13</v>
      </c>
      <c r="NB10">
        <v>0.60407920000000004</v>
      </c>
      <c r="NC10">
        <v>12.495850000000001</v>
      </c>
      <c r="ND10">
        <v>4.4854570000000005E-16</v>
      </c>
      <c r="NE10">
        <v>2.8823019999999999E-13</v>
      </c>
      <c r="NF10">
        <v>0.60353610000000002</v>
      </c>
      <c r="NG10">
        <v>12.47226</v>
      </c>
      <c r="NH10">
        <v>4.5188460000000002E-16</v>
      </c>
      <c r="NI10">
        <v>2.901859E-13</v>
      </c>
      <c r="NJ10">
        <v>0.60298130000000005</v>
      </c>
      <c r="NK10">
        <v>12.47804</v>
      </c>
      <c r="NL10">
        <v>4.4851730000000003E-16</v>
      </c>
      <c r="NM10">
        <v>2.8795109999999998E-13</v>
      </c>
      <c r="NN10">
        <v>0.60245970000000004</v>
      </c>
      <c r="NO10">
        <v>11.897209999999999</v>
      </c>
      <c r="NP10">
        <v>4.4086899999999999E-16</v>
      </c>
      <c r="NQ10">
        <v>2.830083E-13</v>
      </c>
      <c r="NR10">
        <v>0.60190670000000002</v>
      </c>
      <c r="NS10">
        <v>11.635770000000001</v>
      </c>
      <c r="NT10">
        <v>4.3160689999999999E-16</v>
      </c>
      <c r="NU10">
        <v>2.7705439999999998E-13</v>
      </c>
      <c r="NV10">
        <v>0.60182480000000005</v>
      </c>
      <c r="NW10">
        <v>11.61248</v>
      </c>
      <c r="NX10">
        <v>4.2051229999999998E-16</v>
      </c>
      <c r="NY10">
        <v>2.6976379999999998E-13</v>
      </c>
      <c r="NZ10">
        <v>0.60187179999999996</v>
      </c>
      <c r="OA10">
        <v>11.66277</v>
      </c>
      <c r="OB10">
        <v>3.930486E-16</v>
      </c>
      <c r="OC10">
        <v>2.5155140000000002E-13</v>
      </c>
      <c r="OD10">
        <v>0.60187239999999997</v>
      </c>
      <c r="OE10">
        <v>11.89378</v>
      </c>
      <c r="OF10">
        <v>3.5240470000000001E-16</v>
      </c>
      <c r="OG10">
        <v>2.2542559999999999E-13</v>
      </c>
      <c r="OH10">
        <v>0.60186850000000003</v>
      </c>
      <c r="OI10">
        <v>12.37241</v>
      </c>
      <c r="OJ10">
        <v>3.2189519999999999E-16</v>
      </c>
      <c r="OK10">
        <v>2.0608349999999999E-13</v>
      </c>
    </row>
    <row r="11" spans="1:401" x14ac:dyDescent="0.35">
      <c r="A11">
        <v>11</v>
      </c>
      <c r="B11" t="s">
        <v>4</v>
      </c>
      <c r="C11" t="s">
        <v>5</v>
      </c>
      <c r="D11" t="s">
        <v>15</v>
      </c>
      <c r="E11">
        <v>659.23059999999998</v>
      </c>
      <c r="F11">
        <v>0.60362660000000001</v>
      </c>
      <c r="G11">
        <v>11.60004</v>
      </c>
      <c r="H11" s="1">
        <v>2.2558489999999999E-3</v>
      </c>
      <c r="I11">
        <v>1.1844269999999999</v>
      </c>
      <c r="J11">
        <v>0.60194420000000004</v>
      </c>
      <c r="K11">
        <v>11.66499</v>
      </c>
      <c r="L11" s="1">
        <v>1.4866529999999999E-5</v>
      </c>
      <c r="M11" s="1">
        <v>7.8196559999999995E-3</v>
      </c>
      <c r="N11">
        <v>0.60025059999999997</v>
      </c>
      <c r="O11">
        <v>11.909789999999999</v>
      </c>
      <c r="P11" s="1">
        <v>1.005931E-7</v>
      </c>
      <c r="Q11" s="1">
        <v>5.29626E-5</v>
      </c>
      <c r="R11">
        <v>0.59859229999999997</v>
      </c>
      <c r="S11">
        <v>11.530139999999999</v>
      </c>
      <c r="T11" s="1">
        <v>6.9682760000000002E-10</v>
      </c>
      <c r="U11" s="1">
        <v>3.6749649999999998E-7</v>
      </c>
      <c r="V11">
        <v>0.5969641</v>
      </c>
      <c r="W11">
        <v>11.49887</v>
      </c>
      <c r="X11" s="1">
        <v>4.9881729999999999E-12</v>
      </c>
      <c r="Y11" s="1">
        <v>2.6405430000000002E-9</v>
      </c>
      <c r="Z11">
        <v>0.595302</v>
      </c>
      <c r="AA11">
        <v>11.01906</v>
      </c>
      <c r="AB11" s="1">
        <v>1.126425E-13</v>
      </c>
      <c r="AC11" s="1">
        <v>7.1491990000000002E-11</v>
      </c>
      <c r="AD11">
        <v>0.59364189999999994</v>
      </c>
      <c r="AE11">
        <v>10.817539999999999</v>
      </c>
      <c r="AF11" s="1">
        <v>7.3433900000000001E-14</v>
      </c>
      <c r="AG11" s="1">
        <v>5.0214729999999997E-11</v>
      </c>
      <c r="AH11">
        <v>0.58965469999999998</v>
      </c>
      <c r="AI11">
        <v>10.66338</v>
      </c>
      <c r="AJ11" s="1">
        <v>7.1883969999999997E-14</v>
      </c>
      <c r="AK11" s="1">
        <v>4.9567000000000003E-11</v>
      </c>
      <c r="AL11">
        <v>0.58450579999999996</v>
      </c>
      <c r="AM11">
        <v>10.61665</v>
      </c>
      <c r="AN11" s="1">
        <v>9.1867099999999996E-14</v>
      </c>
      <c r="AO11" s="1">
        <v>6.4165919999999994E-11</v>
      </c>
      <c r="AP11">
        <v>0.57958790000000004</v>
      </c>
      <c r="AQ11">
        <v>10.69712</v>
      </c>
      <c r="AR11" s="1">
        <v>1.1712660000000001E-13</v>
      </c>
      <c r="AS11" s="1">
        <v>8.1774979999999998E-11</v>
      </c>
      <c r="AT11">
        <v>0.5746327</v>
      </c>
      <c r="AU11">
        <v>11.11551</v>
      </c>
      <c r="AV11" s="1">
        <v>1.2911939999999999E-13</v>
      </c>
      <c r="AW11" s="1">
        <v>9.0273389999999994E-11</v>
      </c>
      <c r="AX11">
        <v>0.56948969999999999</v>
      </c>
      <c r="AY11">
        <v>10.931850000000001</v>
      </c>
      <c r="AZ11" s="1">
        <v>1.320691E-13</v>
      </c>
      <c r="BA11" s="1">
        <v>9.2628250000000005E-11</v>
      </c>
      <c r="BB11">
        <v>0.56410039999999995</v>
      </c>
      <c r="BC11">
        <v>10.91048</v>
      </c>
      <c r="BD11" s="1">
        <v>1.3070909999999999E-13</v>
      </c>
      <c r="BE11" s="1">
        <v>9.2108000000000001E-11</v>
      </c>
      <c r="BF11">
        <v>0.5585213</v>
      </c>
      <c r="BG11">
        <v>10.798069999999999</v>
      </c>
      <c r="BH11" s="1">
        <v>1.279856E-13</v>
      </c>
      <c r="BI11" s="1">
        <v>9.0664930000000003E-11</v>
      </c>
      <c r="BJ11">
        <v>0.5526778</v>
      </c>
      <c r="BK11">
        <v>10.639469999999999</v>
      </c>
      <c r="BL11" s="1">
        <v>1.260099E-13</v>
      </c>
      <c r="BM11" s="1">
        <v>8.9865839999999998E-11</v>
      </c>
      <c r="BN11">
        <v>0.5483055</v>
      </c>
      <c r="BO11">
        <v>10.598190000000001</v>
      </c>
      <c r="BP11" s="1">
        <v>1.2174820000000001E-13</v>
      </c>
      <c r="BQ11" s="1">
        <v>8.7128240000000006E-11</v>
      </c>
      <c r="BR11">
        <v>0.54469049999999997</v>
      </c>
      <c r="BS11">
        <v>10.696440000000001</v>
      </c>
      <c r="BT11" s="1">
        <v>1.1553209999999999E-13</v>
      </c>
      <c r="BU11" s="1">
        <v>8.2744500000000003E-11</v>
      </c>
      <c r="BV11">
        <v>0.54131090000000004</v>
      </c>
      <c r="BW11">
        <v>11.1058</v>
      </c>
      <c r="BX11" s="1">
        <v>1.031867E-13</v>
      </c>
      <c r="BY11" s="1">
        <v>7.4108570000000005E-11</v>
      </c>
      <c r="BZ11">
        <v>0.5380374</v>
      </c>
      <c r="CA11">
        <v>11.56054</v>
      </c>
      <c r="CB11">
        <v>9.3794440000000006E-14</v>
      </c>
      <c r="CC11" s="1">
        <v>6.7663549999999996E-11</v>
      </c>
      <c r="CD11">
        <v>0.53473950000000003</v>
      </c>
      <c r="CE11">
        <v>11.67394</v>
      </c>
      <c r="CF11">
        <v>8.8748510000000004E-14</v>
      </c>
      <c r="CG11" s="1">
        <v>6.4304440000000004E-11</v>
      </c>
      <c r="CH11">
        <v>0.53190230000000005</v>
      </c>
      <c r="CI11">
        <v>11.523899999999999</v>
      </c>
      <c r="CJ11">
        <v>8.3410829999999997E-14</v>
      </c>
      <c r="CK11" s="1">
        <v>6.0578510000000005E-11</v>
      </c>
      <c r="CL11">
        <v>0.52901410000000004</v>
      </c>
      <c r="CM11">
        <v>10.92497</v>
      </c>
      <c r="CN11">
        <v>7.9909540000000004E-14</v>
      </c>
      <c r="CO11" s="1">
        <v>5.8275030000000005E-11</v>
      </c>
      <c r="CP11">
        <v>0.52596909999999997</v>
      </c>
      <c r="CQ11">
        <v>10.69261</v>
      </c>
      <c r="CR11">
        <v>7.7352250000000005E-14</v>
      </c>
      <c r="CS11" s="1">
        <v>5.6592070000000001E-11</v>
      </c>
      <c r="CT11">
        <v>0.52530659999999996</v>
      </c>
      <c r="CU11">
        <v>10.731629999999999</v>
      </c>
      <c r="CV11">
        <v>7.5032550000000005E-14</v>
      </c>
      <c r="CW11">
        <v>5.4817449999999999E-11</v>
      </c>
      <c r="CX11">
        <v>0.5255706</v>
      </c>
      <c r="CY11">
        <v>10.88477</v>
      </c>
      <c r="CZ11">
        <v>6.0831260000000005E-14</v>
      </c>
      <c r="DA11">
        <v>4.3881390000000002E-11</v>
      </c>
      <c r="DB11">
        <v>0.52569089999999996</v>
      </c>
      <c r="DC11">
        <v>11.48718</v>
      </c>
      <c r="DD11">
        <v>4.049308E-14</v>
      </c>
      <c r="DE11">
        <v>2.905036E-11</v>
      </c>
      <c r="DF11">
        <v>0.5257231</v>
      </c>
      <c r="DG11">
        <v>11.89249</v>
      </c>
      <c r="DH11">
        <v>2.7268630000000001E-14</v>
      </c>
      <c r="DI11">
        <v>1.9584740000000001E-11</v>
      </c>
      <c r="DJ11">
        <v>0.52575159999999999</v>
      </c>
      <c r="DK11">
        <v>11.80631</v>
      </c>
      <c r="DL11">
        <v>2.0342070000000001E-14</v>
      </c>
      <c r="DM11">
        <v>1.4643389999999999E-11</v>
      </c>
      <c r="DN11">
        <v>0.52575170000000004</v>
      </c>
      <c r="DO11">
        <v>11.675750000000001</v>
      </c>
      <c r="DP11">
        <v>1.669049E-14</v>
      </c>
      <c r="DQ11">
        <v>1.202865E-11</v>
      </c>
      <c r="DR11">
        <v>0.52576089999999998</v>
      </c>
      <c r="DS11">
        <v>11.1922</v>
      </c>
      <c r="DT11">
        <v>1.463764E-14</v>
      </c>
      <c r="DU11">
        <v>1.054485E-11</v>
      </c>
      <c r="DV11">
        <v>0.52574940000000003</v>
      </c>
      <c r="DW11">
        <v>10.94225</v>
      </c>
      <c r="DX11">
        <v>1.3367439999999999E-14</v>
      </c>
      <c r="DY11">
        <v>9.6177349999999993E-12</v>
      </c>
      <c r="DZ11">
        <v>0.52587740000000005</v>
      </c>
      <c r="EA11">
        <v>10.8315</v>
      </c>
      <c r="EB11">
        <v>1.242076E-14</v>
      </c>
      <c r="EC11">
        <v>8.9150009999999996E-12</v>
      </c>
      <c r="ED11">
        <v>0.52605619999999997</v>
      </c>
      <c r="EE11">
        <v>10.870699999999999</v>
      </c>
      <c r="EF11">
        <v>1.1387299999999999E-14</v>
      </c>
      <c r="EG11">
        <v>8.1361820000000001E-12</v>
      </c>
      <c r="EH11">
        <v>0.52624780000000004</v>
      </c>
      <c r="EI11">
        <v>11.376659999999999</v>
      </c>
      <c r="EJ11">
        <v>1.026878E-14</v>
      </c>
      <c r="EK11">
        <v>7.3183699999999996E-12</v>
      </c>
      <c r="EL11">
        <v>0.52640739999999997</v>
      </c>
      <c r="EM11">
        <v>11.803990000000001</v>
      </c>
      <c r="EN11">
        <v>9.4436689999999993E-15</v>
      </c>
      <c r="EO11">
        <v>6.7130059999999996E-12</v>
      </c>
      <c r="EP11">
        <v>0.52657969999999998</v>
      </c>
      <c r="EQ11">
        <v>11.92515</v>
      </c>
      <c r="ER11">
        <v>8.8204320000000001E-15</v>
      </c>
      <c r="ES11">
        <v>6.2528530000000001E-12</v>
      </c>
      <c r="ET11">
        <v>0.52676000000000001</v>
      </c>
      <c r="EU11">
        <v>11.76141</v>
      </c>
      <c r="EV11">
        <v>8.3504069999999997E-15</v>
      </c>
      <c r="EW11">
        <v>5.9037379999999997E-12</v>
      </c>
      <c r="EX11">
        <v>0.52694370000000001</v>
      </c>
      <c r="EY11">
        <v>11.24893</v>
      </c>
      <c r="EZ11">
        <v>7.9532789999999999E-15</v>
      </c>
      <c r="FA11">
        <v>5.6061080000000003E-12</v>
      </c>
      <c r="FB11">
        <v>0.52708889999999997</v>
      </c>
      <c r="FC11">
        <v>10.93028</v>
      </c>
      <c r="FD11">
        <v>7.6038990000000005E-15</v>
      </c>
      <c r="FE11">
        <v>5.3421660000000002E-12</v>
      </c>
      <c r="FF11">
        <v>0.52714649999999996</v>
      </c>
      <c r="FG11">
        <v>10.887740000000001</v>
      </c>
      <c r="FH11">
        <v>7.3049339999999994E-15</v>
      </c>
      <c r="FI11">
        <v>5.1175169999999997E-12</v>
      </c>
      <c r="FJ11">
        <v>0.5271053</v>
      </c>
      <c r="FK11">
        <v>11.102550000000001</v>
      </c>
      <c r="FL11">
        <v>7.2181359999999993E-15</v>
      </c>
      <c r="FM11">
        <v>5.0487799999999998E-12</v>
      </c>
      <c r="FN11">
        <v>0.52712429999999999</v>
      </c>
      <c r="FO11">
        <v>11.918990000000001</v>
      </c>
      <c r="FP11">
        <v>7.2862339999999993E-15</v>
      </c>
      <c r="FQ11">
        <v>5.0804809999999999E-12</v>
      </c>
      <c r="FR11">
        <v>0.52710080000000004</v>
      </c>
      <c r="FS11">
        <v>11.93139</v>
      </c>
      <c r="FT11">
        <v>7.2729649999999996E-15</v>
      </c>
      <c r="FU11">
        <v>5.053303E-12</v>
      </c>
      <c r="FV11">
        <v>0.52710650000000003</v>
      </c>
      <c r="FW11">
        <v>11.87364</v>
      </c>
      <c r="FX11">
        <v>7.144811E-15</v>
      </c>
      <c r="FY11">
        <v>4.949098E-12</v>
      </c>
      <c r="FZ11">
        <v>0.5271091</v>
      </c>
      <c r="GA11">
        <v>11.612629999999999</v>
      </c>
      <c r="GB11">
        <v>6.9368409999999999E-15</v>
      </c>
      <c r="GC11">
        <v>4.7920930000000001E-12</v>
      </c>
      <c r="GD11">
        <v>0.52711370000000002</v>
      </c>
      <c r="GE11">
        <v>11.245369999999999</v>
      </c>
      <c r="GF11">
        <v>6.7083330000000001E-15</v>
      </c>
      <c r="GG11">
        <v>4.624009E-12</v>
      </c>
      <c r="GH11">
        <v>0.5271091</v>
      </c>
      <c r="GI11">
        <v>11.002330000000001</v>
      </c>
      <c r="GJ11">
        <v>6.4553389999999999E-15</v>
      </c>
      <c r="GK11">
        <v>4.4408560000000002E-12</v>
      </c>
      <c r="GL11">
        <v>0.52709649999999997</v>
      </c>
      <c r="GM11">
        <v>10.9628</v>
      </c>
      <c r="GN11">
        <v>6.2181160000000001E-15</v>
      </c>
      <c r="GO11">
        <v>4.2713749999999999E-12</v>
      </c>
      <c r="GP11">
        <v>0.52710880000000004</v>
      </c>
      <c r="GQ11">
        <v>11.205410000000001</v>
      </c>
      <c r="GR11">
        <v>5.9774209999999998E-15</v>
      </c>
      <c r="GS11">
        <v>4.1004050000000002E-12</v>
      </c>
      <c r="GT11">
        <v>0.52710749999999995</v>
      </c>
      <c r="GU11">
        <v>12.034050000000001</v>
      </c>
      <c r="GV11">
        <v>5.7547480000000002E-15</v>
      </c>
      <c r="GW11">
        <v>3.9438019999999998E-12</v>
      </c>
      <c r="GX11">
        <v>0.52710769999999996</v>
      </c>
      <c r="GY11">
        <v>12.1457</v>
      </c>
      <c r="GZ11">
        <v>5.5290689999999999E-15</v>
      </c>
      <c r="HA11">
        <v>3.7861419999999998E-12</v>
      </c>
      <c r="HB11">
        <v>0.5271091</v>
      </c>
      <c r="HC11">
        <v>12.09723</v>
      </c>
      <c r="HD11">
        <v>5.3138460000000001E-15</v>
      </c>
      <c r="HE11">
        <v>3.6361650000000002E-12</v>
      </c>
      <c r="HF11">
        <v>0.5271055</v>
      </c>
      <c r="HG11">
        <v>12.053380000000001</v>
      </c>
      <c r="HH11">
        <v>5.1093050000000003E-15</v>
      </c>
      <c r="HI11">
        <v>3.4947260000000001E-12</v>
      </c>
      <c r="HJ11">
        <v>0.52710829999999997</v>
      </c>
      <c r="HK11">
        <v>11.53303</v>
      </c>
      <c r="HL11">
        <v>4.912741E-15</v>
      </c>
      <c r="HM11">
        <v>3.359568E-12</v>
      </c>
      <c r="HN11">
        <v>0.52710330000000005</v>
      </c>
      <c r="HO11">
        <v>11.113440000000001</v>
      </c>
      <c r="HP11">
        <v>4.7218959999999996E-15</v>
      </c>
      <c r="HQ11">
        <v>3.2283480000000001E-12</v>
      </c>
      <c r="HR11">
        <v>0.52710900000000005</v>
      </c>
      <c r="HS11">
        <v>11.064909999999999</v>
      </c>
      <c r="HT11">
        <v>4.5419680000000003E-15</v>
      </c>
      <c r="HU11">
        <v>3.104808E-12</v>
      </c>
      <c r="HV11">
        <v>0.52710869999999999</v>
      </c>
      <c r="HW11">
        <v>11.1965</v>
      </c>
      <c r="HX11">
        <v>4.3614780000000004E-15</v>
      </c>
      <c r="HY11">
        <v>2.981548E-12</v>
      </c>
      <c r="HZ11">
        <v>0.52711509999999995</v>
      </c>
      <c r="IA11">
        <v>12.01299</v>
      </c>
      <c r="IB11">
        <v>4.1908819999999996E-15</v>
      </c>
      <c r="IC11">
        <v>2.8650989999999998E-12</v>
      </c>
      <c r="ID11">
        <v>0.52710829999999997</v>
      </c>
      <c r="IE11">
        <v>12.387079999999999</v>
      </c>
      <c r="IF11">
        <v>4.0363990000000001E-15</v>
      </c>
      <c r="IG11">
        <v>2.759378E-12</v>
      </c>
      <c r="IH11">
        <v>0.52711079999999999</v>
      </c>
      <c r="II11">
        <v>12.312860000000001</v>
      </c>
      <c r="IJ11">
        <v>3.8803750000000003E-15</v>
      </c>
      <c r="IK11">
        <v>2.65323E-12</v>
      </c>
      <c r="IL11">
        <v>0.52711059999999998</v>
      </c>
      <c r="IM11">
        <v>12.202870000000001</v>
      </c>
      <c r="IN11">
        <v>3.7358050000000004E-15</v>
      </c>
      <c r="IO11">
        <v>2.5549509999999999E-12</v>
      </c>
      <c r="IP11">
        <v>0.52710849999999998</v>
      </c>
      <c r="IQ11">
        <v>11.583069999999999</v>
      </c>
      <c r="IR11">
        <v>3.6017120000000003E-15</v>
      </c>
      <c r="IS11">
        <v>2.4628929999999999E-12</v>
      </c>
      <c r="IT11">
        <v>0.52711589999999997</v>
      </c>
      <c r="IU11">
        <v>11.264939999999999</v>
      </c>
      <c r="IV11">
        <v>3.4647689999999999E-15</v>
      </c>
      <c r="IW11">
        <v>2.3699530000000001E-12</v>
      </c>
      <c r="IX11">
        <v>0.52710900000000005</v>
      </c>
      <c r="IY11">
        <v>11.211169999999999</v>
      </c>
      <c r="IZ11">
        <v>3.3429250000000002E-15</v>
      </c>
      <c r="JA11">
        <v>2.2865179999999999E-12</v>
      </c>
      <c r="JB11">
        <v>0.52711260000000004</v>
      </c>
      <c r="JC11">
        <v>11.34093</v>
      </c>
      <c r="JD11">
        <v>3.2172620000000002E-15</v>
      </c>
      <c r="JE11">
        <v>2.2008310000000002E-12</v>
      </c>
      <c r="JF11">
        <v>0.52710900000000005</v>
      </c>
      <c r="JG11">
        <v>11.89879</v>
      </c>
      <c r="JH11">
        <v>3.1084530000000001E-15</v>
      </c>
      <c r="JI11">
        <v>2.1266999999999998E-12</v>
      </c>
      <c r="JJ11">
        <v>0.52712099999999995</v>
      </c>
      <c r="JK11">
        <v>11.80711</v>
      </c>
      <c r="JL11">
        <v>2.994991E-15</v>
      </c>
      <c r="JM11">
        <v>2.0487069999999999E-12</v>
      </c>
      <c r="JN11">
        <v>0.52711600000000003</v>
      </c>
      <c r="JO11">
        <v>11.96813</v>
      </c>
      <c r="JP11">
        <v>2.8848380000000001E-15</v>
      </c>
      <c r="JQ11">
        <v>1.9737920000000002E-12</v>
      </c>
      <c r="JR11">
        <v>0.52710869999999999</v>
      </c>
      <c r="JS11">
        <v>11.66192</v>
      </c>
      <c r="JT11">
        <v>2.7876389999999999E-15</v>
      </c>
      <c r="JU11">
        <v>1.9071860000000002E-12</v>
      </c>
      <c r="JV11">
        <v>0.52711399999999997</v>
      </c>
      <c r="JW11">
        <v>11.41985</v>
      </c>
      <c r="JX11">
        <v>2.6889049999999999E-15</v>
      </c>
      <c r="JY11">
        <v>1.8395800000000001E-12</v>
      </c>
      <c r="JZ11">
        <v>0.52711399999999997</v>
      </c>
      <c r="KA11">
        <v>11.3569</v>
      </c>
      <c r="KB11">
        <v>2.5990090000000002E-15</v>
      </c>
      <c r="KC11">
        <v>1.778455E-12</v>
      </c>
      <c r="KD11">
        <v>0.52695559999999997</v>
      </c>
      <c r="KE11">
        <v>11.36131</v>
      </c>
      <c r="KF11">
        <v>2.5107729999999998E-15</v>
      </c>
      <c r="KG11">
        <v>1.7186670000000001E-12</v>
      </c>
      <c r="KH11">
        <v>0.52679169999999997</v>
      </c>
      <c r="KI11">
        <v>11.39997</v>
      </c>
      <c r="KJ11">
        <v>2.4874290000000001E-15</v>
      </c>
      <c r="KK11">
        <v>1.7055929999999999E-12</v>
      </c>
      <c r="KL11">
        <v>0.52660980000000002</v>
      </c>
      <c r="KM11">
        <v>12.07456</v>
      </c>
      <c r="KN11">
        <v>2.5154380000000001E-15</v>
      </c>
      <c r="KO11">
        <v>1.725268E-12</v>
      </c>
      <c r="KP11">
        <v>0.52643759999999995</v>
      </c>
      <c r="KQ11">
        <v>11.881320000000001</v>
      </c>
      <c r="KR11">
        <v>2.5167049999999999E-15</v>
      </c>
      <c r="KS11">
        <v>1.7254349999999999E-12</v>
      </c>
      <c r="KT11">
        <v>0.52627809999999997</v>
      </c>
      <c r="KU11">
        <v>12.04646</v>
      </c>
      <c r="KV11">
        <v>2.4826719999999998E-15</v>
      </c>
      <c r="KW11">
        <v>1.701943E-12</v>
      </c>
      <c r="KX11">
        <v>0.52611300000000005</v>
      </c>
      <c r="KY11">
        <v>11.97284</v>
      </c>
      <c r="KZ11">
        <v>2.4261000000000001E-15</v>
      </c>
      <c r="LA11">
        <v>1.6630280000000001E-12</v>
      </c>
      <c r="LB11">
        <v>0.52593820000000002</v>
      </c>
      <c r="LC11">
        <v>11.58938</v>
      </c>
      <c r="LD11">
        <v>2.3639139999999999E-15</v>
      </c>
      <c r="LE11">
        <v>1.620712E-12</v>
      </c>
      <c r="LF11">
        <v>0.52579039999999999</v>
      </c>
      <c r="LG11">
        <v>11.327859999999999</v>
      </c>
      <c r="LH11">
        <v>2.296908E-15</v>
      </c>
      <c r="LI11">
        <v>1.5748150000000001E-12</v>
      </c>
      <c r="LJ11">
        <v>0.52573740000000002</v>
      </c>
      <c r="LK11">
        <v>11.295109999999999</v>
      </c>
      <c r="LL11">
        <v>2.2252879999999999E-15</v>
      </c>
      <c r="LM11">
        <v>1.525489E-12</v>
      </c>
      <c r="LN11">
        <v>0.52574069999999995</v>
      </c>
      <c r="LO11">
        <v>11.5808</v>
      </c>
      <c r="LP11">
        <v>2.106904E-15</v>
      </c>
      <c r="LQ11">
        <v>1.442434E-12</v>
      </c>
      <c r="LR11">
        <v>0.52574339999999997</v>
      </c>
      <c r="LS11">
        <v>12.431419999999999</v>
      </c>
      <c r="LT11">
        <v>1.9521069999999998E-15</v>
      </c>
      <c r="LU11">
        <v>1.3363700000000001E-12</v>
      </c>
      <c r="LV11">
        <v>0.52574750000000003</v>
      </c>
      <c r="LW11">
        <v>12.452360000000001</v>
      </c>
      <c r="LX11">
        <v>1.8346490000000001E-15</v>
      </c>
      <c r="LY11">
        <v>1.256789E-12</v>
      </c>
      <c r="LZ11">
        <v>0.52574609999999999</v>
      </c>
      <c r="MA11">
        <v>12.618180000000001</v>
      </c>
      <c r="MB11">
        <v>1.745425E-15</v>
      </c>
      <c r="MC11">
        <v>1.196069E-12</v>
      </c>
      <c r="MD11">
        <v>0.52575119999999997</v>
      </c>
      <c r="ME11">
        <v>12.7301</v>
      </c>
      <c r="MF11">
        <v>1.674802E-15</v>
      </c>
      <c r="MG11">
        <v>1.1478820000000001E-12</v>
      </c>
      <c r="MH11">
        <v>0.52576509999999999</v>
      </c>
      <c r="MI11">
        <v>12.038399999999999</v>
      </c>
      <c r="MJ11">
        <v>1.6147270000000001E-15</v>
      </c>
      <c r="MK11">
        <v>1.1070319999999999E-12</v>
      </c>
      <c r="ML11">
        <v>0.52574799999999999</v>
      </c>
      <c r="MM11">
        <v>11.426119999999999</v>
      </c>
      <c r="MN11">
        <v>1.5639720000000001E-15</v>
      </c>
      <c r="MO11">
        <v>1.0721459999999999E-12</v>
      </c>
      <c r="MP11">
        <v>0.52548019999999995</v>
      </c>
      <c r="MQ11">
        <v>11.37144</v>
      </c>
      <c r="MR11">
        <v>1.5167850000000001E-15</v>
      </c>
      <c r="MS11">
        <v>1.040762E-12</v>
      </c>
      <c r="MT11">
        <v>0.52512970000000003</v>
      </c>
      <c r="MU11">
        <v>11.64949</v>
      </c>
      <c r="MV11">
        <v>1.537925E-15</v>
      </c>
      <c r="MW11">
        <v>1.058607E-12</v>
      </c>
      <c r="MX11">
        <v>0.52476420000000001</v>
      </c>
      <c r="MY11">
        <v>12.442299999999999</v>
      </c>
      <c r="MZ11">
        <v>1.6259000000000001E-15</v>
      </c>
      <c r="NA11">
        <v>1.1196809999999999E-12</v>
      </c>
      <c r="NB11">
        <v>0.52440260000000005</v>
      </c>
      <c r="NC11">
        <v>12.65241</v>
      </c>
      <c r="ND11">
        <v>1.6771850000000001E-15</v>
      </c>
      <c r="NE11">
        <v>1.154324E-12</v>
      </c>
      <c r="NF11">
        <v>0.52407049999999999</v>
      </c>
      <c r="NG11">
        <v>12.62391</v>
      </c>
      <c r="NH11">
        <v>1.6846749999999999E-15</v>
      </c>
      <c r="NI11">
        <v>1.1589329999999999E-12</v>
      </c>
      <c r="NJ11">
        <v>0.52370709999999998</v>
      </c>
      <c r="NK11">
        <v>12.640790000000001</v>
      </c>
      <c r="NL11">
        <v>1.6688179999999999E-15</v>
      </c>
      <c r="NM11">
        <v>1.1479460000000001E-12</v>
      </c>
      <c r="NN11">
        <v>0.52337719999999999</v>
      </c>
      <c r="NO11">
        <v>12.00619</v>
      </c>
      <c r="NP11">
        <v>1.6379969999999999E-15</v>
      </c>
      <c r="NQ11">
        <v>1.126929E-12</v>
      </c>
      <c r="NR11">
        <v>0.52303759999999999</v>
      </c>
      <c r="NS11">
        <v>11.65286</v>
      </c>
      <c r="NT11">
        <v>1.6014569999999999E-15</v>
      </c>
      <c r="NU11">
        <v>1.1020590000000001E-12</v>
      </c>
      <c r="NV11">
        <v>0.52294859999999999</v>
      </c>
      <c r="NW11">
        <v>11.610950000000001</v>
      </c>
      <c r="NX11">
        <v>1.557938E-15</v>
      </c>
      <c r="NY11">
        <v>1.0716309999999999E-12</v>
      </c>
      <c r="NZ11">
        <v>0.52294929999999995</v>
      </c>
      <c r="OA11">
        <v>11.66398</v>
      </c>
      <c r="OB11">
        <v>1.448363E-15</v>
      </c>
      <c r="OC11">
        <v>9.9354420000000003E-13</v>
      </c>
      <c r="OD11">
        <v>0.52298920000000004</v>
      </c>
      <c r="OE11">
        <v>11.914809999999999</v>
      </c>
      <c r="OF11">
        <v>1.2981190000000001E-15</v>
      </c>
      <c r="OG11">
        <v>8.903181E-13</v>
      </c>
      <c r="OH11">
        <v>0.52296739999999997</v>
      </c>
      <c r="OI11">
        <v>12.48296</v>
      </c>
      <c r="OJ11">
        <v>1.1882250000000001E-15</v>
      </c>
      <c r="OK11">
        <v>8.1571480000000001E-13</v>
      </c>
    </row>
    <row r="12" spans="1:401" x14ac:dyDescent="0.35">
      <c r="A12">
        <v>12</v>
      </c>
      <c r="B12" t="s">
        <v>4</v>
      </c>
      <c r="C12" t="s">
        <v>5</v>
      </c>
      <c r="D12" t="s">
        <v>16</v>
      </c>
      <c r="E12">
        <v>733.02260000000001</v>
      </c>
      <c r="F12">
        <v>0.57501550000000001</v>
      </c>
      <c r="G12">
        <v>11.60097</v>
      </c>
      <c r="H12" s="1">
        <v>4.7895200000000002E-3</v>
      </c>
      <c r="I12">
        <v>2.1658900000000001</v>
      </c>
      <c r="J12">
        <v>0.57304180000000005</v>
      </c>
      <c r="K12">
        <v>11.677530000000001</v>
      </c>
      <c r="L12" s="1">
        <v>3.1480229999999999E-5</v>
      </c>
      <c r="M12">
        <v>1.425973E-2</v>
      </c>
      <c r="N12">
        <v>0.57107529999999995</v>
      </c>
      <c r="O12">
        <v>11.977880000000001</v>
      </c>
      <c r="P12" s="1">
        <v>2.1254520000000001E-7</v>
      </c>
      <c r="Q12" s="1">
        <v>9.6347730000000001E-5</v>
      </c>
      <c r="R12">
        <v>0.56914480000000001</v>
      </c>
      <c r="S12">
        <v>11.58812</v>
      </c>
      <c r="T12" s="1">
        <v>1.4703930000000001E-9</v>
      </c>
      <c r="U12" s="1">
        <v>6.6778679999999996E-7</v>
      </c>
      <c r="V12">
        <v>0.56721840000000001</v>
      </c>
      <c r="W12">
        <v>11.572800000000001</v>
      </c>
      <c r="X12" s="1">
        <v>1.0619470000000001E-11</v>
      </c>
      <c r="Y12" s="1">
        <v>4.8704459999999998E-9</v>
      </c>
      <c r="Z12">
        <v>0.56525599999999998</v>
      </c>
      <c r="AA12">
        <v>11.05312</v>
      </c>
      <c r="AB12" s="1">
        <v>3.8531259999999999E-13</v>
      </c>
      <c r="AC12" s="1">
        <v>2.323036E-10</v>
      </c>
      <c r="AD12">
        <v>0.56329949999999995</v>
      </c>
      <c r="AE12">
        <v>10.83722</v>
      </c>
      <c r="AF12" s="1">
        <v>2.9405160000000001E-13</v>
      </c>
      <c r="AG12" s="1">
        <v>1.8768370000000001E-10</v>
      </c>
      <c r="AH12">
        <v>0.55920150000000002</v>
      </c>
      <c r="AI12">
        <v>10.67614</v>
      </c>
      <c r="AJ12" s="1">
        <v>2.8944750000000001E-13</v>
      </c>
      <c r="AK12" s="1">
        <v>1.8624800000000001E-10</v>
      </c>
      <c r="AL12">
        <v>0.55328580000000005</v>
      </c>
      <c r="AM12">
        <v>10.61833</v>
      </c>
      <c r="AN12" s="1">
        <v>3.7285999999999999E-13</v>
      </c>
      <c r="AO12" s="1">
        <v>2.42845E-10</v>
      </c>
      <c r="AP12">
        <v>0.54738880000000001</v>
      </c>
      <c r="AQ12">
        <v>10.69942</v>
      </c>
      <c r="AR12" s="1">
        <v>4.629499E-13</v>
      </c>
      <c r="AS12" s="1">
        <v>3.0097070000000001E-10</v>
      </c>
      <c r="AT12">
        <v>0.5413616</v>
      </c>
      <c r="AU12">
        <v>11.17747</v>
      </c>
      <c r="AV12" s="1">
        <v>4.9946780000000003E-13</v>
      </c>
      <c r="AW12" s="1">
        <v>3.2490939999999998E-10</v>
      </c>
      <c r="AX12">
        <v>0.53509779999999996</v>
      </c>
      <c r="AY12">
        <v>10.97791</v>
      </c>
      <c r="AZ12" s="1">
        <v>5.0176010000000003E-13</v>
      </c>
      <c r="BA12" s="1">
        <v>3.2717559999999999E-10</v>
      </c>
      <c r="BB12">
        <v>0.52856349999999996</v>
      </c>
      <c r="BC12">
        <v>10.93839</v>
      </c>
      <c r="BD12" s="1">
        <v>4.8908970000000002E-13</v>
      </c>
      <c r="BE12" s="1">
        <v>3.201757E-10</v>
      </c>
      <c r="BF12">
        <v>0.52182589999999995</v>
      </c>
      <c r="BG12">
        <v>10.8355</v>
      </c>
      <c r="BH12" s="1">
        <v>4.7171199999999996E-13</v>
      </c>
      <c r="BI12" s="1">
        <v>3.1018810000000001E-10</v>
      </c>
      <c r="BJ12">
        <v>0.51483820000000002</v>
      </c>
      <c r="BK12">
        <v>10.64411</v>
      </c>
      <c r="BL12" s="1">
        <v>4.5847150000000002E-13</v>
      </c>
      <c r="BM12" s="1">
        <v>3.0328420000000001E-10</v>
      </c>
      <c r="BN12">
        <v>0.50923189999999996</v>
      </c>
      <c r="BO12">
        <v>10.586399999999999</v>
      </c>
      <c r="BP12" s="1">
        <v>4.3693520000000001E-13</v>
      </c>
      <c r="BQ12" s="1">
        <v>2.899514E-10</v>
      </c>
      <c r="BR12">
        <v>0.50474810000000003</v>
      </c>
      <c r="BS12">
        <v>10.684139999999999</v>
      </c>
      <c r="BT12" s="1">
        <v>4.0759639999999999E-13</v>
      </c>
      <c r="BU12" s="1">
        <v>2.7022849999999999E-10</v>
      </c>
      <c r="BV12">
        <v>0.50063729999999995</v>
      </c>
      <c r="BW12">
        <v>11.144130000000001</v>
      </c>
      <c r="BX12" s="1">
        <v>3.6069879999999998E-13</v>
      </c>
      <c r="BY12" s="1">
        <v>2.3975229999999998E-10</v>
      </c>
      <c r="BZ12">
        <v>0.49653209999999998</v>
      </c>
      <c r="CA12">
        <v>11.631489999999999</v>
      </c>
      <c r="CB12">
        <v>3.2609330000000001E-13</v>
      </c>
      <c r="CC12" s="1">
        <v>2.177231E-10</v>
      </c>
      <c r="CD12">
        <v>0.49244130000000003</v>
      </c>
      <c r="CE12">
        <v>11.78472</v>
      </c>
      <c r="CF12">
        <v>3.0668099999999998E-13</v>
      </c>
      <c r="CG12" s="1">
        <v>2.0559389999999999E-10</v>
      </c>
      <c r="CH12">
        <v>0.48875930000000001</v>
      </c>
      <c r="CI12">
        <v>11.629479999999999</v>
      </c>
      <c r="CJ12">
        <v>2.8579380000000001E-13</v>
      </c>
      <c r="CK12" s="1">
        <v>1.9198209999999999E-10</v>
      </c>
      <c r="CL12">
        <v>0.4849521</v>
      </c>
      <c r="CM12">
        <v>10.980079999999999</v>
      </c>
      <c r="CN12">
        <v>2.7248560000000002E-13</v>
      </c>
      <c r="CO12" s="1">
        <v>1.837176E-10</v>
      </c>
      <c r="CP12">
        <v>0.48100369999999998</v>
      </c>
      <c r="CQ12">
        <v>10.692600000000001</v>
      </c>
      <c r="CR12">
        <v>2.6171170000000002E-13</v>
      </c>
      <c r="CS12" s="1">
        <v>1.7694510000000001E-10</v>
      </c>
      <c r="CT12">
        <v>0.479076</v>
      </c>
      <c r="CU12">
        <v>10.71364</v>
      </c>
      <c r="CV12">
        <v>2.517401E-13</v>
      </c>
      <c r="CW12" s="1">
        <v>1.6990539999999999E-10</v>
      </c>
      <c r="CX12">
        <v>0.47879240000000001</v>
      </c>
      <c r="CY12">
        <v>10.87293</v>
      </c>
      <c r="CZ12">
        <v>1.9837690000000001E-13</v>
      </c>
      <c r="DA12">
        <v>1.320445E-10</v>
      </c>
      <c r="DB12">
        <v>0.4787402</v>
      </c>
      <c r="DC12">
        <v>11.52922</v>
      </c>
      <c r="DD12">
        <v>1.3092179999999999E-13</v>
      </c>
      <c r="DE12">
        <v>8.6716610000000006E-11</v>
      </c>
      <c r="DF12">
        <v>0.47874139999999998</v>
      </c>
      <c r="DG12">
        <v>11.99818</v>
      </c>
      <c r="DH12">
        <v>8.8858230000000003E-14</v>
      </c>
      <c r="DI12">
        <v>5.8962010000000006E-11</v>
      </c>
      <c r="DJ12">
        <v>0.47874529999999998</v>
      </c>
      <c r="DK12">
        <v>11.91151</v>
      </c>
      <c r="DL12">
        <v>6.6989679999999995E-14</v>
      </c>
      <c r="DM12">
        <v>4.4565369999999997E-11</v>
      </c>
      <c r="DN12">
        <v>0.47874840000000002</v>
      </c>
      <c r="DO12">
        <v>11.76092</v>
      </c>
      <c r="DP12">
        <v>5.542315E-14</v>
      </c>
      <c r="DQ12">
        <v>3.692019E-11</v>
      </c>
      <c r="DR12">
        <v>0.47874879999999997</v>
      </c>
      <c r="DS12">
        <v>11.248200000000001</v>
      </c>
      <c r="DT12">
        <v>4.8846929999999999E-14</v>
      </c>
      <c r="DU12">
        <v>3.2527500000000001E-11</v>
      </c>
      <c r="DV12">
        <v>0.47875380000000001</v>
      </c>
      <c r="DW12">
        <v>10.952819999999999</v>
      </c>
      <c r="DX12">
        <v>4.4738569999999999E-14</v>
      </c>
      <c r="DY12">
        <v>2.9754660000000002E-11</v>
      </c>
      <c r="DZ12">
        <v>0.47885820000000001</v>
      </c>
      <c r="EA12">
        <v>10.8186</v>
      </c>
      <c r="EB12">
        <v>4.1614570000000003E-14</v>
      </c>
      <c r="EC12">
        <v>2.761045E-11</v>
      </c>
      <c r="ED12">
        <v>0.47906720000000003</v>
      </c>
      <c r="EE12">
        <v>10.855549999999999</v>
      </c>
      <c r="EF12">
        <v>3.8027770000000001E-14</v>
      </c>
      <c r="EG12">
        <v>2.5110969999999999E-11</v>
      </c>
      <c r="EH12">
        <v>0.47927950000000002</v>
      </c>
      <c r="EI12">
        <v>11.39884</v>
      </c>
      <c r="EJ12">
        <v>3.4362090000000001E-14</v>
      </c>
      <c r="EK12">
        <v>2.263839E-11</v>
      </c>
      <c r="EL12">
        <v>0.47951149999999998</v>
      </c>
      <c r="EM12">
        <v>11.869339999999999</v>
      </c>
      <c r="EN12">
        <v>3.166323E-14</v>
      </c>
      <c r="EO12">
        <v>2.0808730000000001E-11</v>
      </c>
      <c r="EP12">
        <v>0.47970279999999998</v>
      </c>
      <c r="EQ12">
        <v>12.029019999999999</v>
      </c>
      <c r="ER12">
        <v>2.9613850000000001E-14</v>
      </c>
      <c r="ES12">
        <v>1.940879E-11</v>
      </c>
      <c r="ET12">
        <v>0.47995189999999999</v>
      </c>
      <c r="EU12">
        <v>11.876569999999999</v>
      </c>
      <c r="EV12">
        <v>2.8086960000000002E-14</v>
      </c>
      <c r="EW12">
        <v>1.835852E-11</v>
      </c>
      <c r="EX12">
        <v>0.4801491</v>
      </c>
      <c r="EY12">
        <v>11.305199999999999</v>
      </c>
      <c r="EZ12">
        <v>2.6776659999999999E-14</v>
      </c>
      <c r="FA12">
        <v>1.7450839999999999E-11</v>
      </c>
      <c r="FB12">
        <v>0.48035749999999999</v>
      </c>
      <c r="FC12">
        <v>10.92536</v>
      </c>
      <c r="FD12">
        <v>2.561628E-14</v>
      </c>
      <c r="FE12">
        <v>1.66401E-11</v>
      </c>
      <c r="FF12">
        <v>0.48046820000000001</v>
      </c>
      <c r="FG12">
        <v>10.87039</v>
      </c>
      <c r="FH12">
        <v>2.4634860000000001E-14</v>
      </c>
      <c r="FI12">
        <v>1.5957899999999998E-11</v>
      </c>
      <c r="FJ12">
        <v>0.48048940000000001</v>
      </c>
      <c r="FK12">
        <v>11.08052</v>
      </c>
      <c r="FL12">
        <v>2.444039E-14</v>
      </c>
      <c r="FM12">
        <v>1.5808880000000001E-11</v>
      </c>
      <c r="FN12">
        <v>0.48049269999999999</v>
      </c>
      <c r="FO12">
        <v>11.982089999999999</v>
      </c>
      <c r="FP12">
        <v>2.467032E-14</v>
      </c>
      <c r="FQ12">
        <v>1.590615E-11</v>
      </c>
      <c r="FR12">
        <v>0.48048999999999997</v>
      </c>
      <c r="FS12">
        <v>12.04758</v>
      </c>
      <c r="FT12">
        <v>2.4585260000000001E-14</v>
      </c>
      <c r="FU12">
        <v>1.5794389999999999E-11</v>
      </c>
      <c r="FV12">
        <v>0.48049740000000002</v>
      </c>
      <c r="FW12">
        <v>11.97762</v>
      </c>
      <c r="FX12">
        <v>2.4125259999999999E-14</v>
      </c>
      <c r="FY12">
        <v>1.5451040000000002E-11</v>
      </c>
      <c r="FZ12">
        <v>0.48050389999999998</v>
      </c>
      <c r="GA12">
        <v>11.68605</v>
      </c>
      <c r="GB12">
        <v>2.3405220000000001E-14</v>
      </c>
      <c r="GC12">
        <v>1.4949369999999999E-11</v>
      </c>
      <c r="GD12">
        <v>0.48048580000000002</v>
      </c>
      <c r="GE12">
        <v>11.281370000000001</v>
      </c>
      <c r="GF12">
        <v>2.262585E-14</v>
      </c>
      <c r="GG12">
        <v>1.441905E-11</v>
      </c>
      <c r="GH12">
        <v>0.48050389999999998</v>
      </c>
      <c r="GI12">
        <v>10.99536</v>
      </c>
      <c r="GJ12">
        <v>2.1768469999999999E-14</v>
      </c>
      <c r="GK12">
        <v>1.3846509999999999E-11</v>
      </c>
      <c r="GL12">
        <v>0.48048809999999997</v>
      </c>
      <c r="GM12">
        <v>10.943390000000001</v>
      </c>
      <c r="GN12">
        <v>2.096857E-14</v>
      </c>
      <c r="GO12">
        <v>1.331757E-11</v>
      </c>
      <c r="GP12">
        <v>0.48050389999999998</v>
      </c>
      <c r="GQ12">
        <v>11.181509999999999</v>
      </c>
      <c r="GR12">
        <v>2.0161620000000001E-14</v>
      </c>
      <c r="GS12">
        <v>1.2788400000000001E-11</v>
      </c>
      <c r="GT12">
        <v>0.48049710000000001</v>
      </c>
      <c r="GU12">
        <v>12.101889999999999</v>
      </c>
      <c r="GV12">
        <v>1.9407190000000001E-14</v>
      </c>
      <c r="GW12">
        <v>1.229731E-11</v>
      </c>
      <c r="GX12">
        <v>0.48050140000000002</v>
      </c>
      <c r="GY12">
        <v>12.26051</v>
      </c>
      <c r="GZ12">
        <v>1.8648419999999999E-14</v>
      </c>
      <c r="HA12">
        <v>1.1807590000000001E-11</v>
      </c>
      <c r="HB12">
        <v>0.48050409999999999</v>
      </c>
      <c r="HC12">
        <v>12.2087</v>
      </c>
      <c r="HD12">
        <v>1.791829E-14</v>
      </c>
      <c r="HE12">
        <v>1.133712E-11</v>
      </c>
      <c r="HF12">
        <v>0.48049930000000002</v>
      </c>
      <c r="HG12">
        <v>12.16446</v>
      </c>
      <c r="HH12">
        <v>1.7228010000000001E-14</v>
      </c>
      <c r="HI12">
        <v>1.0895270000000001E-11</v>
      </c>
      <c r="HJ12">
        <v>0.48050340000000002</v>
      </c>
      <c r="HK12">
        <v>11.6166</v>
      </c>
      <c r="HL12">
        <v>1.656882E-14</v>
      </c>
      <c r="HM12">
        <v>1.0476390000000001E-11</v>
      </c>
      <c r="HN12">
        <v>0.48047719999999999</v>
      </c>
      <c r="HO12">
        <v>11.11364</v>
      </c>
      <c r="HP12">
        <v>1.5922150000000001E-14</v>
      </c>
      <c r="HQ12">
        <v>1.006495E-11</v>
      </c>
      <c r="HR12">
        <v>0.48050500000000002</v>
      </c>
      <c r="HS12">
        <v>11.048690000000001</v>
      </c>
      <c r="HT12">
        <v>1.5313999999999999E-14</v>
      </c>
      <c r="HU12">
        <v>9.6785830000000003E-12</v>
      </c>
      <c r="HV12">
        <v>0.48050330000000002</v>
      </c>
      <c r="HW12">
        <v>11.174630000000001</v>
      </c>
      <c r="HX12">
        <v>1.470855E-14</v>
      </c>
      <c r="HY12">
        <v>9.2966389999999997E-12</v>
      </c>
      <c r="HZ12">
        <v>0.48048649999999998</v>
      </c>
      <c r="IA12">
        <v>12.063510000000001</v>
      </c>
      <c r="IB12">
        <v>1.413258E-14</v>
      </c>
      <c r="IC12">
        <v>8.933126E-12</v>
      </c>
      <c r="ID12">
        <v>0.48049779999999997</v>
      </c>
      <c r="IE12">
        <v>12.50881</v>
      </c>
      <c r="IF12">
        <v>1.360965E-14</v>
      </c>
      <c r="IG12">
        <v>8.6020449999999992E-12</v>
      </c>
      <c r="IH12">
        <v>0.48050500000000002</v>
      </c>
      <c r="II12">
        <v>12.4483</v>
      </c>
      <c r="IJ12">
        <v>1.3087169999999999E-14</v>
      </c>
      <c r="IK12">
        <v>8.2737220000000008E-12</v>
      </c>
      <c r="IL12">
        <v>0.4804814</v>
      </c>
      <c r="IM12">
        <v>12.32461</v>
      </c>
      <c r="IN12">
        <v>1.260353E-14</v>
      </c>
      <c r="IO12">
        <v>7.9700229999999997E-12</v>
      </c>
      <c r="IP12">
        <v>0.48050369999999998</v>
      </c>
      <c r="IQ12">
        <v>11.66323</v>
      </c>
      <c r="IR12">
        <v>1.2145729999999999E-14</v>
      </c>
      <c r="IS12">
        <v>7.6789139999999995E-12</v>
      </c>
      <c r="IT12">
        <v>0.48048809999999997</v>
      </c>
      <c r="IU12">
        <v>11.27055</v>
      </c>
      <c r="IV12">
        <v>1.1688560000000001E-14</v>
      </c>
      <c r="IW12">
        <v>7.3923509999999999E-12</v>
      </c>
      <c r="IX12">
        <v>0.48050379999999998</v>
      </c>
      <c r="IY12">
        <v>11.20384</v>
      </c>
      <c r="IZ12">
        <v>1.1274600000000001E-14</v>
      </c>
      <c r="JA12">
        <v>7.1299590000000003E-12</v>
      </c>
      <c r="JB12">
        <v>0.4804851</v>
      </c>
      <c r="JC12">
        <v>11.329829999999999</v>
      </c>
      <c r="JD12">
        <v>1.085289E-14</v>
      </c>
      <c r="JE12">
        <v>6.8643849999999999E-12</v>
      </c>
      <c r="JF12">
        <v>0.48050379999999998</v>
      </c>
      <c r="JG12">
        <v>11.93102</v>
      </c>
      <c r="JH12">
        <v>1.048686E-14</v>
      </c>
      <c r="JI12">
        <v>6.6338000000000003E-12</v>
      </c>
      <c r="JJ12">
        <v>0.48049350000000002</v>
      </c>
      <c r="JK12">
        <v>11.87757</v>
      </c>
      <c r="JL12">
        <v>1.010041E-14</v>
      </c>
      <c r="JM12">
        <v>6.3880709999999996E-12</v>
      </c>
      <c r="JN12">
        <v>0.48048730000000001</v>
      </c>
      <c r="JO12">
        <v>12.043089999999999</v>
      </c>
      <c r="JP12">
        <v>9.7312670000000006E-15</v>
      </c>
      <c r="JQ12">
        <v>6.1561680000000001E-12</v>
      </c>
      <c r="JR12">
        <v>0.4805045</v>
      </c>
      <c r="JS12">
        <v>11.72667</v>
      </c>
      <c r="JT12">
        <v>9.4039179999999995E-15</v>
      </c>
      <c r="JU12">
        <v>5.9487360000000001E-12</v>
      </c>
      <c r="JV12">
        <v>0.48048679999999999</v>
      </c>
      <c r="JW12">
        <v>11.435</v>
      </c>
      <c r="JX12">
        <v>9.0673840000000003E-15</v>
      </c>
      <c r="JY12">
        <v>5.7354679999999996E-12</v>
      </c>
      <c r="JZ12">
        <v>0.48048590000000002</v>
      </c>
      <c r="KA12">
        <v>11.358169999999999</v>
      </c>
      <c r="KB12">
        <v>8.7691179999999996E-15</v>
      </c>
      <c r="KC12">
        <v>5.5479510000000002E-12</v>
      </c>
      <c r="KD12">
        <v>0.48037849999999999</v>
      </c>
      <c r="KE12">
        <v>11.35966</v>
      </c>
      <c r="KF12">
        <v>8.473746E-15</v>
      </c>
      <c r="KG12">
        <v>5.363398E-12</v>
      </c>
      <c r="KH12">
        <v>0.4801726</v>
      </c>
      <c r="KI12">
        <v>11.396710000000001</v>
      </c>
      <c r="KJ12">
        <v>8.4208320000000004E-15</v>
      </c>
      <c r="KK12">
        <v>5.3393999999999996E-12</v>
      </c>
      <c r="KL12">
        <v>0.47996090000000002</v>
      </c>
      <c r="KM12">
        <v>12.111050000000001</v>
      </c>
      <c r="KN12">
        <v>8.5123689999999993E-15</v>
      </c>
      <c r="KO12">
        <v>5.3982380000000003E-12</v>
      </c>
      <c r="KP12">
        <v>0.47975659999999998</v>
      </c>
      <c r="KQ12">
        <v>11.955640000000001</v>
      </c>
      <c r="KR12">
        <v>8.5002690000000005E-15</v>
      </c>
      <c r="KS12">
        <v>5.3878630000000001E-12</v>
      </c>
      <c r="KT12">
        <v>0.47951860000000002</v>
      </c>
      <c r="KU12">
        <v>12.09868</v>
      </c>
      <c r="KV12">
        <v>8.3733370000000002E-15</v>
      </c>
      <c r="KW12">
        <v>5.3065190000000001E-12</v>
      </c>
      <c r="KX12">
        <v>0.4793039</v>
      </c>
      <c r="KY12">
        <v>12.04937</v>
      </c>
      <c r="KZ12">
        <v>8.1731060000000007E-15</v>
      </c>
      <c r="LA12">
        <v>5.179219E-12</v>
      </c>
      <c r="LB12">
        <v>0.47909859999999999</v>
      </c>
      <c r="LC12">
        <v>11.638070000000001</v>
      </c>
      <c r="LD12">
        <v>7.959658E-15</v>
      </c>
      <c r="LE12">
        <v>5.0448349999999997E-12</v>
      </c>
      <c r="LF12">
        <v>0.47886410000000001</v>
      </c>
      <c r="LG12">
        <v>11.32235</v>
      </c>
      <c r="LH12">
        <v>7.7279469999999994E-15</v>
      </c>
      <c r="LI12">
        <v>4.8979919999999998E-12</v>
      </c>
      <c r="LJ12">
        <v>0.47876999999999997</v>
      </c>
      <c r="LK12">
        <v>11.277290000000001</v>
      </c>
      <c r="LL12">
        <v>7.4797929999999995E-15</v>
      </c>
      <c r="LM12">
        <v>4.7398059999999999E-12</v>
      </c>
      <c r="LN12">
        <v>0.47874480000000003</v>
      </c>
      <c r="LO12">
        <v>11.559139999999999</v>
      </c>
      <c r="LP12">
        <v>7.0569080000000001E-15</v>
      </c>
      <c r="LQ12">
        <v>4.4651839999999996E-12</v>
      </c>
      <c r="LR12">
        <v>0.47875869999999998</v>
      </c>
      <c r="LS12">
        <v>12.50877</v>
      </c>
      <c r="LT12">
        <v>6.5395659999999998E-15</v>
      </c>
      <c r="LU12">
        <v>4.1383769999999999E-12</v>
      </c>
      <c r="LV12">
        <v>0.47874139999999998</v>
      </c>
      <c r="LW12">
        <v>12.585129999999999</v>
      </c>
      <c r="LX12">
        <v>6.1553209999999998E-15</v>
      </c>
      <c r="LY12">
        <v>3.8977810000000002E-12</v>
      </c>
      <c r="LZ12">
        <v>0.47875329999999999</v>
      </c>
      <c r="MA12">
        <v>12.73738</v>
      </c>
      <c r="MB12">
        <v>5.8618550000000003E-15</v>
      </c>
      <c r="MC12">
        <v>3.713466E-12</v>
      </c>
      <c r="MD12">
        <v>0.47875640000000003</v>
      </c>
      <c r="ME12">
        <v>12.875439999999999</v>
      </c>
      <c r="MF12">
        <v>5.6270880000000001E-15</v>
      </c>
      <c r="MG12">
        <v>3.5653519999999999E-12</v>
      </c>
      <c r="MH12">
        <v>0.47874359999999999</v>
      </c>
      <c r="MI12">
        <v>12.15985</v>
      </c>
      <c r="MJ12">
        <v>5.4287759999999998E-15</v>
      </c>
      <c r="MK12">
        <v>3.4406680000000002E-12</v>
      </c>
      <c r="ML12">
        <v>0.4787537</v>
      </c>
      <c r="MM12">
        <v>11.42938</v>
      </c>
      <c r="MN12">
        <v>5.2578750000000003E-15</v>
      </c>
      <c r="MO12">
        <v>3.3320209999999999E-12</v>
      </c>
      <c r="MP12">
        <v>0.47851779999999999</v>
      </c>
      <c r="MQ12">
        <v>11.35463</v>
      </c>
      <c r="MR12">
        <v>5.1044439999999998E-15</v>
      </c>
      <c r="MS12">
        <v>3.2379490000000002E-12</v>
      </c>
      <c r="MT12">
        <v>0.47809200000000002</v>
      </c>
      <c r="MU12">
        <v>11.62504</v>
      </c>
      <c r="MV12">
        <v>5.2057809999999998E-15</v>
      </c>
      <c r="MW12">
        <v>3.3134190000000001E-12</v>
      </c>
      <c r="MX12">
        <v>0.4776725</v>
      </c>
      <c r="MY12">
        <v>12.51844</v>
      </c>
      <c r="MZ12">
        <v>5.4974640000000001E-15</v>
      </c>
      <c r="NA12">
        <v>3.49955E-12</v>
      </c>
      <c r="NB12">
        <v>0.47722330000000002</v>
      </c>
      <c r="NC12">
        <v>12.77778</v>
      </c>
      <c r="ND12">
        <v>5.6507709999999999E-15</v>
      </c>
      <c r="NE12">
        <v>3.5946170000000002E-12</v>
      </c>
      <c r="NF12">
        <v>0.47677649999999999</v>
      </c>
      <c r="NG12">
        <v>12.74743</v>
      </c>
      <c r="NH12">
        <v>5.6584070000000001E-15</v>
      </c>
      <c r="NI12">
        <v>3.5975599999999999E-12</v>
      </c>
      <c r="NJ12">
        <v>0.4763309</v>
      </c>
      <c r="NK12">
        <v>12.771369999999999</v>
      </c>
      <c r="NL12">
        <v>5.5938159999999998E-15</v>
      </c>
      <c r="NM12">
        <v>3.5559349999999998E-12</v>
      </c>
      <c r="NN12">
        <v>0.4758812</v>
      </c>
      <c r="NO12">
        <v>12.102959999999999</v>
      </c>
      <c r="NP12">
        <v>5.4828919999999999E-15</v>
      </c>
      <c r="NQ12">
        <v>3.4857899999999998E-12</v>
      </c>
      <c r="NR12">
        <v>0.47542780000000001</v>
      </c>
      <c r="NS12">
        <v>11.669589999999999</v>
      </c>
      <c r="NT12">
        <v>5.3538920000000003E-15</v>
      </c>
      <c r="NU12">
        <v>3.40448E-12</v>
      </c>
      <c r="NV12">
        <v>0.47519670000000003</v>
      </c>
      <c r="NW12">
        <v>11.610239999999999</v>
      </c>
      <c r="NX12">
        <v>5.1986200000000001E-15</v>
      </c>
      <c r="NY12">
        <v>3.30382E-12</v>
      </c>
      <c r="NZ12">
        <v>0.47517350000000003</v>
      </c>
      <c r="OA12">
        <v>11.66479</v>
      </c>
      <c r="OB12">
        <v>4.8019019999999998E-15</v>
      </c>
      <c r="OC12">
        <v>3.042728E-12</v>
      </c>
      <c r="OD12">
        <v>0.47514780000000001</v>
      </c>
      <c r="OE12">
        <v>11.93055</v>
      </c>
      <c r="OF12">
        <v>4.304765E-15</v>
      </c>
      <c r="OG12">
        <v>2.7279610000000002E-12</v>
      </c>
      <c r="OH12">
        <v>0.47516269999999999</v>
      </c>
      <c r="OI12">
        <v>12.56537</v>
      </c>
      <c r="OJ12">
        <v>3.9501109999999996E-15</v>
      </c>
      <c r="OK12">
        <v>2.5058869999999998E-12</v>
      </c>
    </row>
    <row r="13" spans="1:401" s="3" customFormat="1" x14ac:dyDescent="0.35">
      <c r="A13">
        <v>13</v>
      </c>
      <c r="B13" t="s">
        <v>4</v>
      </c>
      <c r="C13" t="s">
        <v>5</v>
      </c>
      <c r="D13" t="s">
        <v>17</v>
      </c>
      <c r="E13">
        <v>731.47130000000004</v>
      </c>
      <c r="F13">
        <v>0.73737050000000004</v>
      </c>
      <c r="G13">
        <v>11.60089</v>
      </c>
      <c r="H13" s="1">
        <v>8.1513100000000002E-3</v>
      </c>
      <c r="I13">
        <v>2.6089959999999999</v>
      </c>
      <c r="J13">
        <v>0.73566940000000003</v>
      </c>
      <c r="K13">
        <v>11.693099999999999</v>
      </c>
      <c r="L13" s="1">
        <v>5.3447949999999997E-5</v>
      </c>
      <c r="M13" s="1">
        <v>1.7132189999999999E-2</v>
      </c>
      <c r="N13">
        <v>0.7340373</v>
      </c>
      <c r="O13">
        <v>12.04114</v>
      </c>
      <c r="P13" s="1">
        <v>3.6014549999999999E-7</v>
      </c>
      <c r="Q13" s="1">
        <v>1.154697E-4</v>
      </c>
      <c r="R13">
        <v>0.73245450000000001</v>
      </c>
      <c r="S13">
        <v>11.646280000000001</v>
      </c>
      <c r="T13" s="1">
        <v>2.494836E-9</v>
      </c>
      <c r="U13" s="1">
        <v>8.0228979999999998E-7</v>
      </c>
      <c r="V13">
        <v>0.73088370000000003</v>
      </c>
      <c r="W13">
        <v>11.63654</v>
      </c>
      <c r="X13" s="1">
        <v>1.923404E-11</v>
      </c>
      <c r="Y13" s="1">
        <v>6.5123540000000002E-9</v>
      </c>
      <c r="Z13">
        <v>0.72930499999999998</v>
      </c>
      <c r="AA13">
        <v>11.08484</v>
      </c>
      <c r="AB13" s="1">
        <v>2.0521709999999999E-12</v>
      </c>
      <c r="AC13" s="1">
        <v>1.022294E-9</v>
      </c>
      <c r="AD13">
        <v>0.72772349999999997</v>
      </c>
      <c r="AE13">
        <v>10.854710000000001</v>
      </c>
      <c r="AF13" s="1">
        <v>1.8087530000000001E-12</v>
      </c>
      <c r="AG13" s="1">
        <v>9.211368E-10</v>
      </c>
      <c r="AH13">
        <v>0.72371450000000004</v>
      </c>
      <c r="AI13">
        <v>10.68892</v>
      </c>
      <c r="AJ13" s="1">
        <v>1.7945220000000001E-12</v>
      </c>
      <c r="AK13" s="1">
        <v>9.1771720000000005E-10</v>
      </c>
      <c r="AL13">
        <v>0.71721520000000005</v>
      </c>
      <c r="AM13">
        <v>10.62105</v>
      </c>
      <c r="AN13" s="1">
        <v>2.3189359999999999E-12</v>
      </c>
      <c r="AO13" s="1">
        <v>1.191603E-9</v>
      </c>
      <c r="AP13">
        <v>0.71099659999999998</v>
      </c>
      <c r="AQ13">
        <v>10.704129999999999</v>
      </c>
      <c r="AR13" s="1">
        <v>2.7589430000000001E-12</v>
      </c>
      <c r="AS13" s="1">
        <v>1.4109160000000001E-9</v>
      </c>
      <c r="AT13">
        <v>0.70457329999999996</v>
      </c>
      <c r="AU13">
        <v>11.22941</v>
      </c>
      <c r="AV13" s="1">
        <v>2.8775259999999999E-12</v>
      </c>
      <c r="AW13" s="1">
        <v>1.466527E-9</v>
      </c>
      <c r="AX13">
        <v>0.6979147</v>
      </c>
      <c r="AY13">
        <v>11.019299999999999</v>
      </c>
      <c r="AZ13" s="1">
        <v>2.8079650000000001E-12</v>
      </c>
      <c r="BA13" s="1">
        <v>1.4274480000000001E-9</v>
      </c>
      <c r="BB13">
        <v>0.69094849999999997</v>
      </c>
      <c r="BC13">
        <v>10.96529</v>
      </c>
      <c r="BD13" s="1">
        <v>2.6689000000000001E-12</v>
      </c>
      <c r="BE13" s="1">
        <v>1.3543730000000001E-9</v>
      </c>
      <c r="BF13">
        <v>0.68367540000000004</v>
      </c>
      <c r="BG13">
        <v>10.869070000000001</v>
      </c>
      <c r="BH13" s="1">
        <v>2.509394E-12</v>
      </c>
      <c r="BI13" s="1">
        <v>1.271328E-9</v>
      </c>
      <c r="BJ13">
        <v>0.67611220000000005</v>
      </c>
      <c r="BK13">
        <v>10.649800000000001</v>
      </c>
      <c r="BL13" s="1">
        <v>2.3846779999999999E-12</v>
      </c>
      <c r="BM13" s="1">
        <v>1.207086E-9</v>
      </c>
      <c r="BN13">
        <v>0.67025179999999995</v>
      </c>
      <c r="BO13">
        <v>10.57666</v>
      </c>
      <c r="BP13" s="1">
        <v>2.2269539999999998E-12</v>
      </c>
      <c r="BQ13" s="1">
        <v>1.1280969999999999E-9</v>
      </c>
      <c r="BR13">
        <v>0.66586540000000005</v>
      </c>
      <c r="BS13">
        <v>10.67418</v>
      </c>
      <c r="BT13" s="1">
        <v>2.0186489999999999E-12</v>
      </c>
      <c r="BU13" s="1">
        <v>1.02333E-9</v>
      </c>
      <c r="BV13">
        <v>0.66143280000000004</v>
      </c>
      <c r="BW13">
        <v>11.171390000000001</v>
      </c>
      <c r="BX13" s="1">
        <v>1.7605959999999999E-12</v>
      </c>
      <c r="BY13" s="1">
        <v>8.9562949999999998E-10</v>
      </c>
      <c r="BZ13">
        <v>0.65670669999999998</v>
      </c>
      <c r="CA13">
        <v>11.68431</v>
      </c>
      <c r="CB13">
        <v>1.5749860000000001E-12</v>
      </c>
      <c r="CC13" s="1">
        <v>8.0487459999999995E-10</v>
      </c>
      <c r="CD13">
        <v>0.65209980000000001</v>
      </c>
      <c r="CE13">
        <v>11.87331</v>
      </c>
      <c r="CF13">
        <v>1.463208E-12</v>
      </c>
      <c r="CG13" s="1">
        <v>7.5067970000000005E-10</v>
      </c>
      <c r="CH13">
        <v>0.64826980000000001</v>
      </c>
      <c r="CI13">
        <v>11.71551</v>
      </c>
      <c r="CJ13">
        <v>1.345454E-12</v>
      </c>
      <c r="CK13" s="1">
        <v>6.9179940000000005E-10</v>
      </c>
      <c r="CL13">
        <v>0.64430710000000002</v>
      </c>
      <c r="CM13">
        <v>11.02938</v>
      </c>
      <c r="CN13">
        <v>1.2711989999999999E-12</v>
      </c>
      <c r="CO13" s="1">
        <v>6.5569350000000002E-10</v>
      </c>
      <c r="CP13">
        <v>0.64015690000000003</v>
      </c>
      <c r="CQ13">
        <v>10.693110000000001</v>
      </c>
      <c r="CR13">
        <v>1.2050270000000001E-12</v>
      </c>
      <c r="CS13" s="1">
        <v>6.2321399999999999E-10</v>
      </c>
      <c r="CT13">
        <v>0.63785709999999995</v>
      </c>
      <c r="CU13">
        <v>10.698779999999999</v>
      </c>
      <c r="CV13">
        <v>1.140791E-12</v>
      </c>
      <c r="CW13" s="1">
        <v>5.8928580000000005E-10</v>
      </c>
      <c r="CX13">
        <v>0.6374803</v>
      </c>
      <c r="CY13">
        <v>10.86317</v>
      </c>
      <c r="CZ13">
        <v>8.6062370000000004E-13</v>
      </c>
      <c r="DA13" s="1">
        <v>4.4000149999999999E-10</v>
      </c>
      <c r="DB13">
        <v>0.63739990000000002</v>
      </c>
      <c r="DC13">
        <v>11.5587</v>
      </c>
      <c r="DD13">
        <v>5.6245569999999995E-13</v>
      </c>
      <c r="DE13" s="1">
        <v>2.865931E-10</v>
      </c>
      <c r="DF13">
        <v>0.63738419999999996</v>
      </c>
      <c r="DG13">
        <v>12.08023</v>
      </c>
      <c r="DH13">
        <v>3.8682929999999998E-13</v>
      </c>
      <c r="DI13">
        <v>1.973265E-10</v>
      </c>
      <c r="DJ13">
        <v>0.6374012</v>
      </c>
      <c r="DK13">
        <v>11.997590000000001</v>
      </c>
      <c r="DL13">
        <v>2.9617310000000001E-13</v>
      </c>
      <c r="DM13">
        <v>1.512732E-10</v>
      </c>
      <c r="DN13">
        <v>0.63740750000000002</v>
      </c>
      <c r="DO13">
        <v>11.830719999999999</v>
      </c>
      <c r="DP13">
        <v>2.48002E-13</v>
      </c>
      <c r="DQ13">
        <v>1.2670120000000001E-10</v>
      </c>
      <c r="DR13">
        <v>0.63740059999999998</v>
      </c>
      <c r="DS13">
        <v>11.297800000000001</v>
      </c>
      <c r="DT13">
        <v>2.2007449999999999E-13</v>
      </c>
      <c r="DU13">
        <v>1.12316E-10</v>
      </c>
      <c r="DV13">
        <v>0.63739109999999999</v>
      </c>
      <c r="DW13">
        <v>10.96278</v>
      </c>
      <c r="DX13">
        <v>2.0235090000000001E-13</v>
      </c>
      <c r="DY13">
        <v>1.030981E-10</v>
      </c>
      <c r="DZ13">
        <v>0.63749829999999996</v>
      </c>
      <c r="EA13">
        <v>10.809049999999999</v>
      </c>
      <c r="EB13">
        <v>1.88495E-13</v>
      </c>
      <c r="EC13">
        <v>9.5798070000000005E-11</v>
      </c>
      <c r="ED13">
        <v>0.63772660000000003</v>
      </c>
      <c r="EE13">
        <v>10.843170000000001</v>
      </c>
      <c r="EF13">
        <v>1.713738E-13</v>
      </c>
      <c r="EG13">
        <v>8.6720939999999999E-11</v>
      </c>
      <c r="EH13">
        <v>0.63795270000000004</v>
      </c>
      <c r="EI13">
        <v>11.410970000000001</v>
      </c>
      <c r="EJ13">
        <v>1.5542380000000001E-13</v>
      </c>
      <c r="EK13">
        <v>7.8461859999999994E-11</v>
      </c>
      <c r="EL13">
        <v>0.63816200000000001</v>
      </c>
      <c r="EM13">
        <v>11.9184</v>
      </c>
      <c r="EN13">
        <v>1.436483E-13</v>
      </c>
      <c r="EO13">
        <v>7.2325099999999999E-11</v>
      </c>
      <c r="EP13">
        <v>0.63839880000000004</v>
      </c>
      <c r="EQ13">
        <v>12.11361</v>
      </c>
      <c r="ER13">
        <v>1.3462760000000001E-13</v>
      </c>
      <c r="ES13">
        <v>6.7589180000000001E-11</v>
      </c>
      <c r="ET13">
        <v>0.63864589999999999</v>
      </c>
      <c r="EU13">
        <v>11.970700000000001</v>
      </c>
      <c r="EV13">
        <v>1.27995E-13</v>
      </c>
      <c r="EW13">
        <v>6.4075809999999998E-11</v>
      </c>
      <c r="EX13">
        <v>0.63885930000000002</v>
      </c>
      <c r="EY13">
        <v>11.353619999999999</v>
      </c>
      <c r="EZ13">
        <v>1.2222079999999999E-13</v>
      </c>
      <c r="FA13">
        <v>6.1002360000000001E-11</v>
      </c>
      <c r="FB13">
        <v>0.63910239999999996</v>
      </c>
      <c r="FC13">
        <v>10.923769999999999</v>
      </c>
      <c r="FD13">
        <v>1.1706210000000001E-13</v>
      </c>
      <c r="FE13">
        <v>5.8238319999999997E-11</v>
      </c>
      <c r="FF13">
        <v>0.63922290000000004</v>
      </c>
      <c r="FG13">
        <v>10.856619999999999</v>
      </c>
      <c r="FH13">
        <v>1.127741E-13</v>
      </c>
      <c r="FI13">
        <v>5.5942579999999999E-11</v>
      </c>
      <c r="FJ13">
        <v>0.63924570000000003</v>
      </c>
      <c r="FK13">
        <v>11.0626</v>
      </c>
      <c r="FL13">
        <v>1.1254559999999999E-13</v>
      </c>
      <c r="FM13">
        <v>5.5717359999999997E-11</v>
      </c>
      <c r="FN13">
        <v>0.63924320000000001</v>
      </c>
      <c r="FO13">
        <v>12.02711</v>
      </c>
      <c r="FP13">
        <v>1.135506E-13</v>
      </c>
      <c r="FQ13">
        <v>5.6030399999999998E-11</v>
      </c>
      <c r="FR13">
        <v>0.63922040000000002</v>
      </c>
      <c r="FS13">
        <v>12.14254</v>
      </c>
      <c r="FT13">
        <v>1.128734E-13</v>
      </c>
      <c r="FU13">
        <v>5.5507140000000001E-11</v>
      </c>
      <c r="FV13">
        <v>0.63923589999999997</v>
      </c>
      <c r="FW13">
        <v>12.06026</v>
      </c>
      <c r="FX13">
        <v>1.105827E-13</v>
      </c>
      <c r="FY13">
        <v>5.4220170000000002E-11</v>
      </c>
      <c r="FZ13">
        <v>0.63923850000000004</v>
      </c>
      <c r="GA13">
        <v>11.74558</v>
      </c>
      <c r="GB13">
        <v>1.07167E-13</v>
      </c>
      <c r="GC13">
        <v>5.2409460000000002E-11</v>
      </c>
      <c r="GD13">
        <v>0.63923070000000004</v>
      </c>
      <c r="GE13">
        <v>11.31245</v>
      </c>
      <c r="GF13">
        <v>1.035358E-13</v>
      </c>
      <c r="GG13">
        <v>5.0521399999999998E-11</v>
      </c>
      <c r="GH13">
        <v>0.63923870000000005</v>
      </c>
      <c r="GI13">
        <v>10.991400000000001</v>
      </c>
      <c r="GJ13">
        <v>9.9615540000000004E-14</v>
      </c>
      <c r="GK13">
        <v>4.8520780000000002E-11</v>
      </c>
      <c r="GL13">
        <v>0.63922970000000001</v>
      </c>
      <c r="GM13">
        <v>10.927860000000001</v>
      </c>
      <c r="GN13">
        <v>9.5939740000000002E-14</v>
      </c>
      <c r="GO13">
        <v>4.6657500000000001E-11</v>
      </c>
      <c r="GP13">
        <v>0.63923909999999995</v>
      </c>
      <c r="GQ13">
        <v>11.161809999999999</v>
      </c>
      <c r="GR13">
        <v>9.2302019999999998E-14</v>
      </c>
      <c r="GS13">
        <v>4.4831439999999999E-11</v>
      </c>
      <c r="GT13">
        <v>0.63923300000000005</v>
      </c>
      <c r="GU13">
        <v>12.150919999999999</v>
      </c>
      <c r="GV13">
        <v>8.880854E-14</v>
      </c>
      <c r="GW13">
        <v>4.3089869999999999E-11</v>
      </c>
      <c r="GX13">
        <v>0.63924250000000005</v>
      </c>
      <c r="GY13">
        <v>12.35407</v>
      </c>
      <c r="GZ13">
        <v>8.5365649999999994E-14</v>
      </c>
      <c r="HA13">
        <v>4.1388360000000002E-11</v>
      </c>
      <c r="HB13">
        <v>0.639239</v>
      </c>
      <c r="HC13">
        <v>12.30017</v>
      </c>
      <c r="HD13">
        <v>8.1996360000000003E-14</v>
      </c>
      <c r="HE13">
        <v>3.9728159999999999E-11</v>
      </c>
      <c r="HF13">
        <v>0.63923870000000005</v>
      </c>
      <c r="HG13">
        <v>12.254989999999999</v>
      </c>
      <c r="HH13">
        <v>7.8820390000000004E-14</v>
      </c>
      <c r="HI13">
        <v>3.8170290000000002E-11</v>
      </c>
      <c r="HJ13">
        <v>0.63923839999999998</v>
      </c>
      <c r="HK13">
        <v>11.68834</v>
      </c>
      <c r="HL13">
        <v>7.5831639999999999E-14</v>
      </c>
      <c r="HM13">
        <v>3.6715430000000002E-11</v>
      </c>
      <c r="HN13">
        <v>0.63922730000000005</v>
      </c>
      <c r="HO13">
        <v>11.11645</v>
      </c>
      <c r="HP13">
        <v>7.2849080000000002E-14</v>
      </c>
      <c r="HQ13">
        <v>3.5262370000000001E-11</v>
      </c>
      <c r="HR13">
        <v>0.63924239999999999</v>
      </c>
      <c r="HS13">
        <v>11.03595</v>
      </c>
      <c r="HT13">
        <v>7.0045599999999999E-14</v>
      </c>
      <c r="HU13">
        <v>3.3898850000000002E-11</v>
      </c>
      <c r="HV13">
        <v>0.63923770000000002</v>
      </c>
      <c r="HW13">
        <v>11.157400000000001</v>
      </c>
      <c r="HX13">
        <v>6.7301839999999998E-14</v>
      </c>
      <c r="HY13">
        <v>3.2572830000000002E-11</v>
      </c>
      <c r="HZ13">
        <v>0.63923099999999999</v>
      </c>
      <c r="IA13">
        <v>12.09817</v>
      </c>
      <c r="IB13">
        <v>6.4668069999999998E-14</v>
      </c>
      <c r="IC13">
        <v>3.1300639999999999E-11</v>
      </c>
      <c r="ID13">
        <v>0.63923379999999996</v>
      </c>
      <c r="IE13">
        <v>12.60529</v>
      </c>
      <c r="IF13">
        <v>6.2254429999999997E-14</v>
      </c>
      <c r="IG13">
        <v>3.0130549999999998E-11</v>
      </c>
      <c r="IH13">
        <v>0.63923960000000002</v>
      </c>
      <c r="II13">
        <v>12.55988</v>
      </c>
      <c r="IJ13">
        <v>5.9893729999999995E-14</v>
      </c>
      <c r="IK13">
        <v>2.8994119999999998E-11</v>
      </c>
      <c r="IL13">
        <v>0.63923110000000005</v>
      </c>
      <c r="IM13">
        <v>12.42414</v>
      </c>
      <c r="IN13">
        <v>5.7716430000000005E-14</v>
      </c>
      <c r="IO13">
        <v>2.794636E-11</v>
      </c>
      <c r="IP13">
        <v>0.63923870000000005</v>
      </c>
      <c r="IQ13">
        <v>11.73349</v>
      </c>
      <c r="IR13">
        <v>5.5568150000000002E-14</v>
      </c>
      <c r="IS13">
        <v>2.6901370000000001E-11</v>
      </c>
      <c r="IT13">
        <v>0.63923459999999999</v>
      </c>
      <c r="IU13">
        <v>11.27716</v>
      </c>
      <c r="IV13">
        <v>5.351619E-14</v>
      </c>
      <c r="IW13">
        <v>2.5915760000000001E-11</v>
      </c>
      <c r="IX13">
        <v>0.63923850000000004</v>
      </c>
      <c r="IY13">
        <v>11.198410000000001</v>
      </c>
      <c r="IZ13">
        <v>5.1591219999999999E-14</v>
      </c>
      <c r="JA13">
        <v>2.4981809999999999E-11</v>
      </c>
      <c r="JB13">
        <v>0.63922999999999996</v>
      </c>
      <c r="JC13">
        <v>11.320550000000001</v>
      </c>
      <c r="JD13">
        <v>4.9686460000000001E-14</v>
      </c>
      <c r="JE13">
        <v>2.4063480000000001E-11</v>
      </c>
      <c r="JF13">
        <v>0.63923839999999998</v>
      </c>
      <c r="JG13">
        <v>11.953239999999999</v>
      </c>
      <c r="JH13">
        <v>4.8014130000000003E-14</v>
      </c>
      <c r="JI13">
        <v>2.3256460000000001E-11</v>
      </c>
      <c r="JJ13">
        <v>0.63924400000000003</v>
      </c>
      <c r="JK13">
        <v>11.93754</v>
      </c>
      <c r="JL13">
        <v>4.6222220000000002E-14</v>
      </c>
      <c r="JM13">
        <v>2.2385049999999999E-11</v>
      </c>
      <c r="JN13">
        <v>0.63923220000000003</v>
      </c>
      <c r="JO13">
        <v>12.10242</v>
      </c>
      <c r="JP13">
        <v>4.4552780000000001E-14</v>
      </c>
      <c r="JQ13">
        <v>2.1581819999999999E-11</v>
      </c>
      <c r="JR13">
        <v>0.63924159999999997</v>
      </c>
      <c r="JS13">
        <v>11.78196</v>
      </c>
      <c r="JT13">
        <v>4.3054980000000003E-14</v>
      </c>
      <c r="JU13">
        <v>2.085479E-11</v>
      </c>
      <c r="JV13">
        <v>0.63923379999999996</v>
      </c>
      <c r="JW13">
        <v>11.44886</v>
      </c>
      <c r="JX13">
        <v>4.1489879999999998E-14</v>
      </c>
      <c r="JY13">
        <v>2.0096190000000001E-11</v>
      </c>
      <c r="JZ13">
        <v>0.63923070000000004</v>
      </c>
      <c r="KA13">
        <v>11.35971</v>
      </c>
      <c r="KB13">
        <v>4.0152629999999998E-14</v>
      </c>
      <c r="KC13">
        <v>1.9450639999999999E-11</v>
      </c>
      <c r="KD13">
        <v>0.63915010000000005</v>
      </c>
      <c r="KE13">
        <v>11.35833</v>
      </c>
      <c r="KF13">
        <v>3.883906E-14</v>
      </c>
      <c r="KG13">
        <v>1.8822719999999999E-11</v>
      </c>
      <c r="KH13">
        <v>0.63893580000000005</v>
      </c>
      <c r="KI13">
        <v>11.39448</v>
      </c>
      <c r="KJ13">
        <v>3.8764369999999999E-14</v>
      </c>
      <c r="KK13">
        <v>1.8810679999999999E-11</v>
      </c>
      <c r="KL13">
        <v>0.63870039999999995</v>
      </c>
      <c r="KM13">
        <v>12.134600000000001</v>
      </c>
      <c r="KN13">
        <v>3.9143159999999997E-14</v>
      </c>
      <c r="KO13">
        <v>1.8995760000000001E-11</v>
      </c>
      <c r="KP13">
        <v>0.63848249999999995</v>
      </c>
      <c r="KQ13">
        <v>12.019299999999999</v>
      </c>
      <c r="KR13">
        <v>3.8969270000000002E-14</v>
      </c>
      <c r="KS13">
        <v>1.8905330000000001E-11</v>
      </c>
      <c r="KT13">
        <v>0.63825750000000003</v>
      </c>
      <c r="KU13">
        <v>12.139250000000001</v>
      </c>
      <c r="KV13">
        <v>3.8303919999999999E-14</v>
      </c>
      <c r="KW13">
        <v>1.8581090000000001E-11</v>
      </c>
      <c r="KX13">
        <v>0.63802009999999998</v>
      </c>
      <c r="KY13">
        <v>12.11337</v>
      </c>
      <c r="KZ13">
        <v>3.7326020000000001E-14</v>
      </c>
      <c r="LA13">
        <v>1.8107170000000001E-11</v>
      </c>
      <c r="LB13">
        <v>0.63779989999999998</v>
      </c>
      <c r="LC13">
        <v>11.681369999999999</v>
      </c>
      <c r="LD13">
        <v>3.6321049999999997E-14</v>
      </c>
      <c r="LE13">
        <v>1.762294E-11</v>
      </c>
      <c r="LF13">
        <v>0.63754920000000004</v>
      </c>
      <c r="LG13">
        <v>11.31973</v>
      </c>
      <c r="LH13">
        <v>3.522039E-14</v>
      </c>
      <c r="LI13">
        <v>1.7089600000000001E-11</v>
      </c>
      <c r="LJ13">
        <v>0.63743099999999997</v>
      </c>
      <c r="LK13">
        <v>11.263059999999999</v>
      </c>
      <c r="LL13">
        <v>3.4031920000000003E-14</v>
      </c>
      <c r="LM13">
        <v>1.6510989999999999E-11</v>
      </c>
      <c r="LN13">
        <v>0.63740799999999997</v>
      </c>
      <c r="LO13">
        <v>11.541069999999999</v>
      </c>
      <c r="LP13">
        <v>3.1934730000000003E-14</v>
      </c>
      <c r="LQ13">
        <v>1.5477259999999999E-11</v>
      </c>
      <c r="LR13">
        <v>0.63739469999999998</v>
      </c>
      <c r="LS13">
        <v>12.565300000000001</v>
      </c>
      <c r="LT13">
        <v>2.9619719999999998E-14</v>
      </c>
      <c r="LU13">
        <v>1.4358359999999999E-11</v>
      </c>
      <c r="LV13">
        <v>0.63739590000000002</v>
      </c>
      <c r="LW13">
        <v>12.69304</v>
      </c>
      <c r="LX13">
        <v>2.7937900000000001E-14</v>
      </c>
      <c r="LY13">
        <v>1.354894E-11</v>
      </c>
      <c r="LZ13">
        <v>0.63739380000000001</v>
      </c>
      <c r="MA13">
        <v>12.832509999999999</v>
      </c>
      <c r="MB13">
        <v>2.664801E-14</v>
      </c>
      <c r="MC13">
        <v>1.292736E-11</v>
      </c>
      <c r="MD13">
        <v>0.63739670000000004</v>
      </c>
      <c r="ME13">
        <v>12.992710000000001</v>
      </c>
      <c r="MF13">
        <v>2.5594619999999999E-14</v>
      </c>
      <c r="MG13">
        <v>1.2417660000000001E-11</v>
      </c>
      <c r="MH13">
        <v>0.63741829999999999</v>
      </c>
      <c r="MI13">
        <v>12.2631</v>
      </c>
      <c r="MJ13">
        <v>2.471673E-14</v>
      </c>
      <c r="MK13">
        <v>1.199415E-11</v>
      </c>
      <c r="ML13">
        <v>0.63739230000000002</v>
      </c>
      <c r="MM13">
        <v>11.436349999999999</v>
      </c>
      <c r="MN13">
        <v>2.3931559999999999E-14</v>
      </c>
      <c r="MO13">
        <v>1.161163E-11</v>
      </c>
      <c r="MP13">
        <v>0.63720120000000002</v>
      </c>
      <c r="MQ13">
        <v>11.340920000000001</v>
      </c>
      <c r="MR13">
        <v>2.3280200000000001E-14</v>
      </c>
      <c r="MS13">
        <v>1.130493E-11</v>
      </c>
      <c r="MT13">
        <v>0.63678080000000004</v>
      </c>
      <c r="MU13">
        <v>11.60472</v>
      </c>
      <c r="MV13">
        <v>2.3950420000000002E-14</v>
      </c>
      <c r="MW13">
        <v>1.1659659999999999E-11</v>
      </c>
      <c r="MX13">
        <v>0.63630160000000002</v>
      </c>
      <c r="MY13">
        <v>12.57457</v>
      </c>
      <c r="MZ13">
        <v>2.5216290000000001E-14</v>
      </c>
      <c r="NA13">
        <v>1.2275520000000001E-11</v>
      </c>
      <c r="NB13">
        <v>0.63585199999999997</v>
      </c>
      <c r="NC13">
        <v>12.87842</v>
      </c>
      <c r="ND13">
        <v>2.578418E-14</v>
      </c>
      <c r="NE13">
        <v>1.254763E-11</v>
      </c>
      <c r="NF13">
        <v>0.63537489999999996</v>
      </c>
      <c r="NG13">
        <v>12.84863</v>
      </c>
      <c r="NH13">
        <v>2.5701450000000001E-14</v>
      </c>
      <c r="NI13">
        <v>1.2504260000000001E-11</v>
      </c>
      <c r="NJ13">
        <v>0.63491070000000005</v>
      </c>
      <c r="NK13">
        <v>12.87616</v>
      </c>
      <c r="NL13">
        <v>2.532827E-14</v>
      </c>
      <c r="NM13">
        <v>1.2322300000000001E-11</v>
      </c>
      <c r="NN13">
        <v>0.63444880000000003</v>
      </c>
      <c r="NO13">
        <v>12.185890000000001</v>
      </c>
      <c r="NP13">
        <v>2.4772330000000002E-14</v>
      </c>
      <c r="NQ13">
        <v>1.205407E-11</v>
      </c>
      <c r="NR13">
        <v>0.63396540000000001</v>
      </c>
      <c r="NS13">
        <v>11.68521</v>
      </c>
      <c r="NT13">
        <v>2.4141790000000001E-14</v>
      </c>
      <c r="NU13">
        <v>1.1749609999999999E-11</v>
      </c>
      <c r="NV13">
        <v>0.63370029999999999</v>
      </c>
      <c r="NW13">
        <v>11.61013</v>
      </c>
      <c r="NX13">
        <v>2.33613E-14</v>
      </c>
      <c r="NY13">
        <v>1.136438E-11</v>
      </c>
      <c r="NZ13">
        <v>0.63366020000000001</v>
      </c>
      <c r="OA13">
        <v>11.665570000000001</v>
      </c>
      <c r="OB13">
        <v>2.137267E-14</v>
      </c>
      <c r="OC13">
        <v>1.03753E-11</v>
      </c>
      <c r="OD13">
        <v>0.63365640000000001</v>
      </c>
      <c r="OE13">
        <v>11.943049999999999</v>
      </c>
      <c r="OF13">
        <v>1.9186640000000001E-14</v>
      </c>
      <c r="OG13">
        <v>9.3161410000000001E-12</v>
      </c>
      <c r="OH13">
        <v>0.63363150000000001</v>
      </c>
      <c r="OI13">
        <v>12.626899999999999</v>
      </c>
      <c r="OJ13">
        <v>1.7671110000000001E-14</v>
      </c>
      <c r="OK13">
        <v>8.5869230000000004E-12</v>
      </c>
    </row>
    <row r="14" spans="1:401" x14ac:dyDescent="0.35">
      <c r="A14">
        <v>14</v>
      </c>
      <c r="B14" t="s">
        <v>4</v>
      </c>
      <c r="C14" t="s">
        <v>5</v>
      </c>
      <c r="D14" t="s">
        <v>18</v>
      </c>
      <c r="E14">
        <v>735.5068</v>
      </c>
      <c r="F14">
        <v>0.95622439999999997</v>
      </c>
      <c r="G14">
        <v>11.6007</v>
      </c>
      <c r="H14" s="1">
        <v>1.1686E-2</v>
      </c>
      <c r="I14">
        <v>2.6166749999999999</v>
      </c>
      <c r="J14">
        <v>0.95418999999999998</v>
      </c>
      <c r="K14">
        <v>11.70228</v>
      </c>
      <c r="L14" s="1">
        <v>7.6619209999999994E-5</v>
      </c>
      <c r="M14" s="1">
        <v>1.7220249999999999E-2</v>
      </c>
      <c r="N14">
        <v>0.95250319999999999</v>
      </c>
      <c r="O14">
        <v>12.085800000000001</v>
      </c>
      <c r="P14" s="1">
        <v>5.150898E-7</v>
      </c>
      <c r="Q14" s="1">
        <v>1.157673E-4</v>
      </c>
      <c r="R14">
        <v>0.95112620000000003</v>
      </c>
      <c r="S14">
        <v>11.69028</v>
      </c>
      <c r="T14" s="1">
        <v>3.116558E-9</v>
      </c>
      <c r="U14" s="1">
        <v>6.1910739999999998E-7</v>
      </c>
      <c r="V14">
        <v>0.94990059999999998</v>
      </c>
      <c r="W14">
        <v>11.683149999999999</v>
      </c>
      <c r="X14" s="1">
        <v>6.4119720000000001E-11</v>
      </c>
      <c r="Y14" s="1">
        <v>2.2397569999999998E-8</v>
      </c>
      <c r="Z14">
        <v>0.94866839999999997</v>
      </c>
      <c r="AA14">
        <v>11.10975</v>
      </c>
      <c r="AB14" s="1">
        <v>3.9560570000000003E-11</v>
      </c>
      <c r="AC14" s="1">
        <v>1.685696E-8</v>
      </c>
      <c r="AD14">
        <v>0.94739359999999995</v>
      </c>
      <c r="AE14">
        <v>10.86778</v>
      </c>
      <c r="AF14" s="1">
        <v>3.6477920000000001E-11</v>
      </c>
      <c r="AG14" s="1">
        <v>1.5587889999999998E-8</v>
      </c>
      <c r="AH14">
        <v>0.9445713</v>
      </c>
      <c r="AI14">
        <v>10.699</v>
      </c>
      <c r="AJ14" s="1">
        <v>3.5961669999999999E-11</v>
      </c>
      <c r="AK14" s="1">
        <v>1.541546E-8</v>
      </c>
      <c r="AL14">
        <v>0.94041070000000004</v>
      </c>
      <c r="AM14">
        <v>10.62304</v>
      </c>
      <c r="AN14" s="1">
        <v>4.5403450000000001E-11</v>
      </c>
      <c r="AO14" s="1">
        <v>1.954532E-8</v>
      </c>
      <c r="AP14">
        <v>0.93803170000000002</v>
      </c>
      <c r="AQ14">
        <v>10.707039999999999</v>
      </c>
      <c r="AR14" s="1">
        <v>5.1717839999999997E-11</v>
      </c>
      <c r="AS14" s="1">
        <v>2.2310809999999999E-8</v>
      </c>
      <c r="AT14">
        <v>0.93595139999999999</v>
      </c>
      <c r="AU14">
        <v>11.26512</v>
      </c>
      <c r="AV14" s="1">
        <v>5.2289140000000002E-11</v>
      </c>
      <c r="AW14" s="1">
        <v>2.262189E-8</v>
      </c>
      <c r="AX14">
        <v>0.93381360000000002</v>
      </c>
      <c r="AY14">
        <v>11.05143</v>
      </c>
      <c r="AZ14" s="1">
        <v>4.966356E-11</v>
      </c>
      <c r="BA14" s="1">
        <v>2.1554519999999999E-8</v>
      </c>
      <c r="BB14">
        <v>0.93159309999999995</v>
      </c>
      <c r="BC14">
        <v>10.98502</v>
      </c>
      <c r="BD14" s="1">
        <v>4.6094010000000001E-11</v>
      </c>
      <c r="BE14" s="1">
        <v>2.0077050000000001E-8</v>
      </c>
      <c r="BF14">
        <v>0.92935999999999996</v>
      </c>
      <c r="BG14">
        <v>10.89593</v>
      </c>
      <c r="BH14" s="1">
        <v>4.232575E-11</v>
      </c>
      <c r="BI14" s="1">
        <v>1.850548E-8</v>
      </c>
      <c r="BJ14">
        <v>0.9270157</v>
      </c>
      <c r="BK14">
        <v>10.655239999999999</v>
      </c>
      <c r="BL14" s="1">
        <v>3.9342239999999997E-11</v>
      </c>
      <c r="BM14" s="1">
        <v>1.7272699999999999E-8</v>
      </c>
      <c r="BN14">
        <v>0.92181429999999998</v>
      </c>
      <c r="BO14">
        <v>10.56911</v>
      </c>
      <c r="BP14" s="1">
        <v>3.521909E-11</v>
      </c>
      <c r="BQ14" s="1">
        <v>1.5530550000000001E-8</v>
      </c>
      <c r="BR14">
        <v>0.91338350000000001</v>
      </c>
      <c r="BS14">
        <v>10.665620000000001</v>
      </c>
      <c r="BT14" s="1">
        <v>2.9444019999999998E-11</v>
      </c>
      <c r="BU14" s="1">
        <v>1.302921E-8</v>
      </c>
      <c r="BV14">
        <v>0.90547690000000003</v>
      </c>
      <c r="BW14">
        <v>11.188700000000001</v>
      </c>
      <c r="BX14" s="1">
        <v>2.4233059999999999E-11</v>
      </c>
      <c r="BY14" s="1">
        <v>1.0763090000000001E-8</v>
      </c>
      <c r="BZ14">
        <v>0.8975379</v>
      </c>
      <c r="CA14">
        <v>11.72011</v>
      </c>
      <c r="CB14" s="1">
        <v>2.0582070000000001E-11</v>
      </c>
      <c r="CC14" s="1">
        <v>9.177493E-9</v>
      </c>
      <c r="CD14">
        <v>0.89002899999999996</v>
      </c>
      <c r="CE14">
        <v>11.93932</v>
      </c>
      <c r="CF14" s="1">
        <v>1.819404E-11</v>
      </c>
      <c r="CG14" s="1">
        <v>8.1422559999999999E-9</v>
      </c>
      <c r="CH14">
        <v>0.88393940000000004</v>
      </c>
      <c r="CI14">
        <v>11.7811</v>
      </c>
      <c r="CJ14" s="1">
        <v>1.606881E-11</v>
      </c>
      <c r="CK14" s="1">
        <v>7.2189380000000001E-9</v>
      </c>
      <c r="CL14">
        <v>0.87760689999999997</v>
      </c>
      <c r="CM14">
        <v>11.070919999999999</v>
      </c>
      <c r="CN14" s="1">
        <v>1.461888E-11</v>
      </c>
      <c r="CO14" s="1">
        <v>6.5952770000000003E-9</v>
      </c>
      <c r="CP14">
        <v>0.87108439999999998</v>
      </c>
      <c r="CQ14">
        <v>10.69454</v>
      </c>
      <c r="CR14">
        <v>1.331373E-11</v>
      </c>
      <c r="CS14" s="1">
        <v>6.0320640000000004E-9</v>
      </c>
      <c r="CT14">
        <v>0.86671220000000004</v>
      </c>
      <c r="CU14">
        <v>10.687279999999999</v>
      </c>
      <c r="CV14">
        <v>1.215068E-11</v>
      </c>
      <c r="CW14" s="1">
        <v>5.5121100000000003E-9</v>
      </c>
      <c r="CX14">
        <v>0.8656102</v>
      </c>
      <c r="CY14">
        <v>10.8545</v>
      </c>
      <c r="CZ14">
        <v>8.7621580000000008E-12</v>
      </c>
      <c r="DA14" s="1">
        <v>3.9590899999999998E-9</v>
      </c>
      <c r="DB14">
        <v>0.86539880000000002</v>
      </c>
      <c r="DC14">
        <v>11.575950000000001</v>
      </c>
      <c r="DD14">
        <v>5.6895599999999998E-12</v>
      </c>
      <c r="DE14" s="1">
        <v>2.5662419999999998E-9</v>
      </c>
      <c r="DF14">
        <v>0.8653632</v>
      </c>
      <c r="DG14">
        <v>12.138909999999999</v>
      </c>
      <c r="DH14">
        <v>3.9667900000000003E-12</v>
      </c>
      <c r="DI14" s="1">
        <v>1.788055E-9</v>
      </c>
      <c r="DJ14">
        <v>0.86536780000000002</v>
      </c>
      <c r="DK14">
        <v>12.063029999999999</v>
      </c>
      <c r="DL14">
        <v>3.0801819999999998E-12</v>
      </c>
      <c r="DM14" s="1">
        <v>1.387223E-9</v>
      </c>
      <c r="DN14">
        <v>0.86539849999999996</v>
      </c>
      <c r="DO14">
        <v>11.884539999999999</v>
      </c>
      <c r="DP14">
        <v>2.6072960000000001E-12</v>
      </c>
      <c r="DQ14" s="1">
        <v>1.172609E-9</v>
      </c>
      <c r="DR14">
        <v>0.86538490000000001</v>
      </c>
      <c r="DS14">
        <v>11.339309999999999</v>
      </c>
      <c r="DT14">
        <v>2.3271009999999998E-12</v>
      </c>
      <c r="DU14" s="1">
        <v>1.044522E-9</v>
      </c>
      <c r="DV14">
        <v>0.86537909999999996</v>
      </c>
      <c r="DW14">
        <v>10.971959999999999</v>
      </c>
      <c r="DX14">
        <v>2.1462760000000001E-12</v>
      </c>
      <c r="DY14">
        <v>9.611875000000001E-10</v>
      </c>
      <c r="DZ14">
        <v>0.86549560000000003</v>
      </c>
      <c r="EA14">
        <v>10.80269</v>
      </c>
      <c r="EB14">
        <v>2.0022750000000002E-12</v>
      </c>
      <c r="EC14">
        <v>8.9430850000000002E-10</v>
      </c>
      <c r="ED14">
        <v>0.86583270000000001</v>
      </c>
      <c r="EE14">
        <v>10.83366</v>
      </c>
      <c r="EF14">
        <v>1.814049E-12</v>
      </c>
      <c r="EG14">
        <v>8.073396E-10</v>
      </c>
      <c r="EH14">
        <v>0.86615889999999995</v>
      </c>
      <c r="EI14">
        <v>11.41536</v>
      </c>
      <c r="EJ14">
        <v>1.6537010000000001E-12</v>
      </c>
      <c r="EK14">
        <v>7.33886E-10</v>
      </c>
      <c r="EL14">
        <v>0.86653919999999995</v>
      </c>
      <c r="EM14">
        <v>11.9514</v>
      </c>
      <c r="EN14">
        <v>1.5353380000000001E-12</v>
      </c>
      <c r="EO14">
        <v>6.7927110000000001E-10</v>
      </c>
      <c r="EP14">
        <v>0.86690469999999997</v>
      </c>
      <c r="EQ14">
        <v>12.1767</v>
      </c>
      <c r="ER14">
        <v>1.4437470000000001E-12</v>
      </c>
      <c r="ES14">
        <v>6.367591E-10</v>
      </c>
      <c r="ET14">
        <v>0.86722929999999998</v>
      </c>
      <c r="EU14">
        <v>12.04327</v>
      </c>
      <c r="EV14">
        <v>1.376798E-12</v>
      </c>
      <c r="EW14">
        <v>6.0529150000000005E-10</v>
      </c>
      <c r="EX14">
        <v>0.86759969999999997</v>
      </c>
      <c r="EY14">
        <v>11.39363</v>
      </c>
      <c r="EZ14">
        <v>1.3188960000000001E-12</v>
      </c>
      <c r="FA14">
        <v>5.7797840000000001E-10</v>
      </c>
      <c r="FB14">
        <v>0.86793699999999996</v>
      </c>
      <c r="FC14">
        <v>10.924200000000001</v>
      </c>
      <c r="FD14">
        <v>1.2664359999999999E-12</v>
      </c>
      <c r="FE14">
        <v>5.531218E-10</v>
      </c>
      <c r="FF14">
        <v>0.86819219999999997</v>
      </c>
      <c r="FG14">
        <v>10.846590000000001</v>
      </c>
      <c r="FH14">
        <v>1.223726E-12</v>
      </c>
      <c r="FI14">
        <v>5.3280050000000002E-10</v>
      </c>
      <c r="FJ14">
        <v>0.86826539999999996</v>
      </c>
      <c r="FK14">
        <v>11.047140000000001</v>
      </c>
      <c r="FL14">
        <v>1.227903E-12</v>
      </c>
      <c r="FM14">
        <v>5.3310900000000003E-10</v>
      </c>
      <c r="FN14">
        <v>0.86827299999999996</v>
      </c>
      <c r="FO14">
        <v>12.05475</v>
      </c>
      <c r="FP14">
        <v>1.2378340000000001E-12</v>
      </c>
      <c r="FQ14">
        <v>5.3567730000000002E-10</v>
      </c>
      <c r="FR14">
        <v>0.86825549999999996</v>
      </c>
      <c r="FS14">
        <v>12.214510000000001</v>
      </c>
      <c r="FT14">
        <v>1.2273249999999999E-12</v>
      </c>
      <c r="FU14">
        <v>5.2948650000000002E-10</v>
      </c>
      <c r="FV14">
        <v>0.86826320000000001</v>
      </c>
      <c r="FW14">
        <v>12.12261</v>
      </c>
      <c r="FX14">
        <v>1.200527E-12</v>
      </c>
      <c r="FY14">
        <v>5.1651390000000001E-10</v>
      </c>
      <c r="FZ14">
        <v>0.86826939999999997</v>
      </c>
      <c r="GA14">
        <v>11.79156</v>
      </c>
      <c r="GB14">
        <v>1.162435E-12</v>
      </c>
      <c r="GC14">
        <v>4.9890750000000002E-10</v>
      </c>
      <c r="GD14">
        <v>0.86826289999999995</v>
      </c>
      <c r="GE14">
        <v>11.33836</v>
      </c>
      <c r="GF14">
        <v>1.1223929999999999E-12</v>
      </c>
      <c r="GG14">
        <v>4.8069499999999996E-10</v>
      </c>
      <c r="GH14">
        <v>0.86826970000000003</v>
      </c>
      <c r="GI14">
        <v>10.990119999999999</v>
      </c>
      <c r="GJ14">
        <v>1.080199E-12</v>
      </c>
      <c r="GK14">
        <v>4.617924E-10</v>
      </c>
      <c r="GL14">
        <v>0.86827089999999996</v>
      </c>
      <c r="GM14">
        <v>10.916499999999999</v>
      </c>
      <c r="GN14">
        <v>1.039965E-12</v>
      </c>
      <c r="GO14">
        <v>4.4389910000000001E-10</v>
      </c>
      <c r="GP14">
        <v>0.86827089999999996</v>
      </c>
      <c r="GQ14">
        <v>11.144729999999999</v>
      </c>
      <c r="GR14">
        <v>1.001284E-12</v>
      </c>
      <c r="GS14">
        <v>4.2682090000000001E-10</v>
      </c>
      <c r="GT14">
        <v>0.8682647</v>
      </c>
      <c r="GU14">
        <v>12.181559999999999</v>
      </c>
      <c r="GV14">
        <v>9.627638E-13</v>
      </c>
      <c r="GW14">
        <v>4.0999449999999998E-10</v>
      </c>
      <c r="GX14">
        <v>0.8682763</v>
      </c>
      <c r="GY14">
        <v>12.42428</v>
      </c>
      <c r="GZ14">
        <v>9.259031000000001E-13</v>
      </c>
      <c r="HA14">
        <v>3.9398910000000002E-10</v>
      </c>
      <c r="HB14">
        <v>0.86826999999999999</v>
      </c>
      <c r="HC14">
        <v>12.369529999999999</v>
      </c>
      <c r="HD14">
        <v>8.8916169999999999E-13</v>
      </c>
      <c r="HE14">
        <v>3.7812060000000002E-10</v>
      </c>
      <c r="HF14">
        <v>0.86827759999999998</v>
      </c>
      <c r="HG14">
        <v>12.32348</v>
      </c>
      <c r="HH14">
        <v>8.5444100000000001E-13</v>
      </c>
      <c r="HI14">
        <v>3.631812E-10</v>
      </c>
      <c r="HJ14">
        <v>0.86826970000000003</v>
      </c>
      <c r="HK14">
        <v>11.746829999999999</v>
      </c>
      <c r="HL14">
        <v>8.2227539999999998E-13</v>
      </c>
      <c r="HM14">
        <v>3.4942110000000001E-10</v>
      </c>
      <c r="HN14">
        <v>0.86826820000000005</v>
      </c>
      <c r="HO14">
        <v>11.1214</v>
      </c>
      <c r="HP14">
        <v>7.8974610000000001E-13</v>
      </c>
      <c r="HQ14">
        <v>3.3552629999999999E-10</v>
      </c>
      <c r="HR14">
        <v>0.86826820000000005</v>
      </c>
      <c r="HS14">
        <v>11.0267</v>
      </c>
      <c r="HT14">
        <v>7.5897750000000003E-13</v>
      </c>
      <c r="HU14">
        <v>3.224065E-10</v>
      </c>
      <c r="HV14">
        <v>0.86826829999999999</v>
      </c>
      <c r="HW14">
        <v>11.1432</v>
      </c>
      <c r="HX14">
        <v>7.2953009999999998E-13</v>
      </c>
      <c r="HY14">
        <v>3.0989689999999998E-10</v>
      </c>
      <c r="HZ14">
        <v>0.86826289999999995</v>
      </c>
      <c r="IA14">
        <v>12.11773</v>
      </c>
      <c r="IB14">
        <v>7.0114399999999997E-13</v>
      </c>
      <c r="IC14">
        <v>2.9786610000000002E-10</v>
      </c>
      <c r="ID14">
        <v>0.86826539999999996</v>
      </c>
      <c r="IE14">
        <v>12.6753</v>
      </c>
      <c r="IF14">
        <v>6.7466749999999996E-13</v>
      </c>
      <c r="IG14">
        <v>2.8661059999999999E-10</v>
      </c>
      <c r="IH14">
        <v>0.86827030000000005</v>
      </c>
      <c r="II14">
        <v>12.64471</v>
      </c>
      <c r="IJ14">
        <v>6.4939400000000001E-13</v>
      </c>
      <c r="IK14">
        <v>2.7591430000000001E-10</v>
      </c>
      <c r="IL14">
        <v>0.86827220000000005</v>
      </c>
      <c r="IM14">
        <v>12.5001</v>
      </c>
      <c r="IN14">
        <v>6.2625239999999995E-13</v>
      </c>
      <c r="IO14">
        <v>2.6611879999999999E-10</v>
      </c>
      <c r="IP14">
        <v>0.86827019999999999</v>
      </c>
      <c r="IQ14">
        <v>11.791650000000001</v>
      </c>
      <c r="IR14">
        <v>6.0226340000000004E-13</v>
      </c>
      <c r="IS14">
        <v>2.5591040000000002E-10</v>
      </c>
      <c r="IT14">
        <v>0.86826040000000004</v>
      </c>
      <c r="IU14">
        <v>11.283950000000001</v>
      </c>
      <c r="IV14">
        <v>5.8048290000000002E-13</v>
      </c>
      <c r="IW14">
        <v>2.46708E-10</v>
      </c>
      <c r="IX14">
        <v>0.86826910000000002</v>
      </c>
      <c r="IY14">
        <v>11.19476</v>
      </c>
      <c r="IZ14">
        <v>5.5922300000000003E-13</v>
      </c>
      <c r="JA14">
        <v>2.3767089999999999E-10</v>
      </c>
      <c r="JB14">
        <v>0.86826199999999998</v>
      </c>
      <c r="JC14">
        <v>11.31232</v>
      </c>
      <c r="JD14">
        <v>5.3896809999999999E-13</v>
      </c>
      <c r="JE14">
        <v>2.2908830000000001E-10</v>
      </c>
      <c r="JF14">
        <v>0.86826899999999996</v>
      </c>
      <c r="JG14">
        <v>11.96561</v>
      </c>
      <c r="JH14">
        <v>5.2080430000000002E-13</v>
      </c>
      <c r="JI14">
        <v>2.2139159999999999E-10</v>
      </c>
      <c r="JJ14">
        <v>0.86827240000000006</v>
      </c>
      <c r="JK14">
        <v>11.984310000000001</v>
      </c>
      <c r="JL14">
        <v>5.0119849999999997E-13</v>
      </c>
      <c r="JM14">
        <v>2.1304249999999999E-10</v>
      </c>
      <c r="JN14">
        <v>0.86826440000000005</v>
      </c>
      <c r="JO14">
        <v>12.14542</v>
      </c>
      <c r="JP14">
        <v>4.8334590000000001E-13</v>
      </c>
      <c r="JQ14">
        <v>2.0549059999999999E-10</v>
      </c>
      <c r="JR14">
        <v>0.86826740000000002</v>
      </c>
      <c r="JS14">
        <v>11.826449999999999</v>
      </c>
      <c r="JT14">
        <v>4.6706230000000005E-13</v>
      </c>
      <c r="JU14">
        <v>1.9855369999999999E-10</v>
      </c>
      <c r="JV14">
        <v>0.86826029999999998</v>
      </c>
      <c r="JW14">
        <v>11.460710000000001</v>
      </c>
      <c r="JX14">
        <v>4.498612E-13</v>
      </c>
      <c r="JY14">
        <v>1.912523E-10</v>
      </c>
      <c r="JZ14">
        <v>0.86826289999999995</v>
      </c>
      <c r="KA14">
        <v>11.36131</v>
      </c>
      <c r="KB14">
        <v>4.3555240000000002E-13</v>
      </c>
      <c r="KC14">
        <v>1.851692E-10</v>
      </c>
      <c r="KD14">
        <v>0.86814559999999996</v>
      </c>
      <c r="KE14">
        <v>11.357229999999999</v>
      </c>
      <c r="KF14">
        <v>4.2175059999999999E-13</v>
      </c>
      <c r="KG14">
        <v>1.7936009999999999E-10</v>
      </c>
      <c r="KH14">
        <v>0.86782820000000005</v>
      </c>
      <c r="KI14">
        <v>11.39245</v>
      </c>
      <c r="KJ14">
        <v>4.2196059999999999E-13</v>
      </c>
      <c r="KK14">
        <v>1.7957010000000001E-10</v>
      </c>
      <c r="KL14">
        <v>0.86748890000000001</v>
      </c>
      <c r="KM14">
        <v>12.14645</v>
      </c>
      <c r="KN14">
        <v>4.2489449999999999E-13</v>
      </c>
      <c r="KO14">
        <v>1.8084429999999999E-10</v>
      </c>
      <c r="KP14">
        <v>0.86712370000000005</v>
      </c>
      <c r="KQ14">
        <v>12.06987</v>
      </c>
      <c r="KR14">
        <v>4.2112550000000002E-13</v>
      </c>
      <c r="KS14">
        <v>1.7925449999999999E-10</v>
      </c>
      <c r="KT14">
        <v>0.86678699999999997</v>
      </c>
      <c r="KU14">
        <v>12.168100000000001</v>
      </c>
      <c r="KV14">
        <v>4.1255110000000002E-13</v>
      </c>
      <c r="KW14">
        <v>1.7564709999999999E-10</v>
      </c>
      <c r="KX14">
        <v>0.86643049999999999</v>
      </c>
      <c r="KY14">
        <v>12.162409999999999</v>
      </c>
      <c r="KZ14">
        <v>4.0089340000000002E-13</v>
      </c>
      <c r="LA14">
        <v>1.7072430000000001E-10</v>
      </c>
      <c r="LB14">
        <v>0.86605410000000005</v>
      </c>
      <c r="LC14">
        <v>11.717790000000001</v>
      </c>
      <c r="LD14">
        <v>3.891575E-13</v>
      </c>
      <c r="LE14">
        <v>1.65772E-10</v>
      </c>
      <c r="LF14">
        <v>0.86567780000000005</v>
      </c>
      <c r="LG14">
        <v>11.31955</v>
      </c>
      <c r="LH14">
        <v>3.7642499999999998E-13</v>
      </c>
      <c r="LI14">
        <v>1.6038039999999999E-10</v>
      </c>
      <c r="LJ14">
        <v>0.86546330000000005</v>
      </c>
      <c r="LK14">
        <v>11.25264</v>
      </c>
      <c r="LL14">
        <v>3.6270210000000001E-13</v>
      </c>
      <c r="LM14">
        <v>1.5455119999999999E-10</v>
      </c>
      <c r="LN14">
        <v>0.86538060000000006</v>
      </c>
      <c r="LO14">
        <v>11.52481</v>
      </c>
      <c r="LP14">
        <v>3.3851880000000002E-13</v>
      </c>
      <c r="LQ14">
        <v>1.4420279999999999E-10</v>
      </c>
      <c r="LR14">
        <v>0.86537730000000002</v>
      </c>
      <c r="LS14">
        <v>12.60141</v>
      </c>
      <c r="LT14">
        <v>3.1444709999999998E-13</v>
      </c>
      <c r="LU14">
        <v>1.3396410000000001E-10</v>
      </c>
      <c r="LV14">
        <v>0.8653845</v>
      </c>
      <c r="LW14">
        <v>12.77464</v>
      </c>
      <c r="LX14">
        <v>2.9714540000000002E-13</v>
      </c>
      <c r="LY14">
        <v>1.266158E-10</v>
      </c>
      <c r="LZ14">
        <v>0.86537869999999995</v>
      </c>
      <c r="MA14">
        <v>12.90166</v>
      </c>
      <c r="MB14">
        <v>2.8386029999999999E-13</v>
      </c>
      <c r="MC14">
        <v>1.209636E-10</v>
      </c>
      <c r="MD14">
        <v>0.86538179999999998</v>
      </c>
      <c r="ME14">
        <v>13.080360000000001</v>
      </c>
      <c r="MF14">
        <v>2.7275350000000003E-13</v>
      </c>
      <c r="MG14">
        <v>1.162343E-10</v>
      </c>
      <c r="MH14">
        <v>0.86537900000000001</v>
      </c>
      <c r="MI14">
        <v>12.34693</v>
      </c>
      <c r="MJ14">
        <v>2.6361410000000002E-13</v>
      </c>
      <c r="MK14">
        <v>1.123507E-10</v>
      </c>
      <c r="ML14">
        <v>0.86538289999999995</v>
      </c>
      <c r="MM14">
        <v>11.44539</v>
      </c>
      <c r="MN14">
        <v>2.5513510000000001E-13</v>
      </c>
      <c r="MO14">
        <v>1.08722E-10</v>
      </c>
      <c r="MP14">
        <v>0.8651432</v>
      </c>
      <c r="MQ14">
        <v>11.33093</v>
      </c>
      <c r="MR14">
        <v>2.4859990000000001E-13</v>
      </c>
      <c r="MS14">
        <v>1.05995E-10</v>
      </c>
      <c r="MT14">
        <v>0.86451509999999998</v>
      </c>
      <c r="MU14">
        <v>11.58666</v>
      </c>
      <c r="MV14">
        <v>2.5716979999999999E-13</v>
      </c>
      <c r="MW14">
        <v>1.097951E-10</v>
      </c>
      <c r="MX14">
        <v>0.86381609999999998</v>
      </c>
      <c r="MY14">
        <v>12.61092</v>
      </c>
      <c r="MZ14">
        <v>2.6894640000000002E-13</v>
      </c>
      <c r="NA14">
        <v>1.148531E-10</v>
      </c>
      <c r="NB14">
        <v>0.86307820000000002</v>
      </c>
      <c r="NC14">
        <v>12.952640000000001</v>
      </c>
      <c r="ND14">
        <v>2.7288790000000001E-13</v>
      </c>
      <c r="NE14">
        <v>1.1657500000000001E-10</v>
      </c>
      <c r="NF14">
        <v>0.86235280000000003</v>
      </c>
      <c r="NG14">
        <v>12.92492</v>
      </c>
      <c r="NH14">
        <v>2.701798E-13</v>
      </c>
      <c r="NI14">
        <v>1.154625E-10</v>
      </c>
      <c r="NJ14">
        <v>0.86161710000000002</v>
      </c>
      <c r="NK14">
        <v>12.95504</v>
      </c>
      <c r="NL14">
        <v>2.6470429999999998E-13</v>
      </c>
      <c r="NM14">
        <v>1.1316269999999999E-10</v>
      </c>
      <c r="NN14">
        <v>0.86085179999999994</v>
      </c>
      <c r="NO14">
        <v>12.253299999999999</v>
      </c>
      <c r="NP14">
        <v>2.5760590000000001E-13</v>
      </c>
      <c r="NQ14">
        <v>1.101819E-10</v>
      </c>
      <c r="NR14">
        <v>0.86015330000000001</v>
      </c>
      <c r="NS14">
        <v>11.69903</v>
      </c>
      <c r="NT14">
        <v>2.4993750000000001E-13</v>
      </c>
      <c r="NU14">
        <v>1.069519E-10</v>
      </c>
      <c r="NV14">
        <v>0.8596684</v>
      </c>
      <c r="NW14">
        <v>11.61023</v>
      </c>
      <c r="NX14">
        <v>2.404396E-13</v>
      </c>
      <c r="NY14">
        <v>1.02888E-10</v>
      </c>
      <c r="NZ14">
        <v>0.85951849999999996</v>
      </c>
      <c r="OA14">
        <v>11.66574</v>
      </c>
      <c r="OB14">
        <v>2.1794320000000001E-13</v>
      </c>
      <c r="OC14">
        <v>9.3188309999999997E-11</v>
      </c>
      <c r="OD14">
        <v>0.85949719999999996</v>
      </c>
      <c r="OE14">
        <v>11.95003</v>
      </c>
      <c r="OF14">
        <v>1.960994E-13</v>
      </c>
      <c r="OG14">
        <v>8.3857409999999999E-11</v>
      </c>
      <c r="OH14">
        <v>0.85948869999999999</v>
      </c>
      <c r="OI14">
        <v>12.66901</v>
      </c>
      <c r="OJ14">
        <v>1.812418E-13</v>
      </c>
      <c r="OK14">
        <v>7.7524259999999998E-11</v>
      </c>
    </row>
    <row r="15" spans="1:401" x14ac:dyDescent="0.35">
      <c r="A15">
        <v>15</v>
      </c>
      <c r="B15" t="s">
        <v>4</v>
      </c>
      <c r="C15" t="s">
        <v>5</v>
      </c>
      <c r="D15" t="s">
        <v>19</v>
      </c>
      <c r="E15">
        <v>540.94680000000005</v>
      </c>
      <c r="F15">
        <v>1.3683479999999999</v>
      </c>
      <c r="G15">
        <v>11.600619999999999</v>
      </c>
      <c r="H15" s="1">
        <v>1.5785469999999999E-2</v>
      </c>
      <c r="I15">
        <v>2.6196109999999999</v>
      </c>
      <c r="J15">
        <v>1.3639399999999999</v>
      </c>
      <c r="K15">
        <v>11.708600000000001</v>
      </c>
      <c r="L15" s="1">
        <v>1.022558E-4</v>
      </c>
      <c r="M15" s="1">
        <v>1.680398E-2</v>
      </c>
      <c r="N15">
        <v>1.359523</v>
      </c>
      <c r="O15">
        <v>12.127330000000001</v>
      </c>
      <c r="P15" s="1">
        <v>7.0012649999999997E-7</v>
      </c>
      <c r="Q15" s="1">
        <v>1.1748910000000001E-4</v>
      </c>
      <c r="R15">
        <v>1.3551359999999999</v>
      </c>
      <c r="S15">
        <v>11.73649</v>
      </c>
      <c r="T15" s="1">
        <v>2.1200979999999999E-8</v>
      </c>
      <c r="U15" s="1">
        <v>7.7056329999999998E-6</v>
      </c>
      <c r="V15">
        <v>1.3509659999999999</v>
      </c>
      <c r="W15">
        <v>11.72917</v>
      </c>
      <c r="X15" s="1">
        <v>1.5203679999999999E-8</v>
      </c>
      <c r="Y15" s="1">
        <v>6.4171459999999999E-6</v>
      </c>
      <c r="Z15">
        <v>1.346759</v>
      </c>
      <c r="AA15">
        <v>11.137219999999999</v>
      </c>
      <c r="AB15" s="1">
        <v>1.3936480000000001E-8</v>
      </c>
      <c r="AC15" s="1">
        <v>5.8882139999999998E-6</v>
      </c>
      <c r="AD15">
        <v>1.342425</v>
      </c>
      <c r="AE15">
        <v>10.88097</v>
      </c>
      <c r="AF15" s="1">
        <v>1.29078E-8</v>
      </c>
      <c r="AG15" s="1">
        <v>5.4517470000000001E-6</v>
      </c>
      <c r="AH15">
        <v>1.334535</v>
      </c>
      <c r="AI15">
        <v>10.709720000000001</v>
      </c>
      <c r="AJ15" s="1">
        <v>1.277061E-8</v>
      </c>
      <c r="AK15" s="1">
        <v>5.3954799999999997E-6</v>
      </c>
      <c r="AL15">
        <v>1.321572</v>
      </c>
      <c r="AM15">
        <v>10.624599999999999</v>
      </c>
      <c r="AN15" s="1">
        <v>1.6194549999999999E-8</v>
      </c>
      <c r="AO15" s="1">
        <v>6.8481380000000003E-6</v>
      </c>
      <c r="AP15">
        <v>1.3081739999999999</v>
      </c>
      <c r="AQ15">
        <v>10.708399999999999</v>
      </c>
      <c r="AR15" s="1">
        <v>1.8484600000000001E-8</v>
      </c>
      <c r="AS15" s="1">
        <v>7.8208259999999992E-6</v>
      </c>
      <c r="AT15">
        <v>1.29416</v>
      </c>
      <c r="AU15">
        <v>11.29626</v>
      </c>
      <c r="AV15" s="1">
        <v>1.875292E-8</v>
      </c>
      <c r="AW15" s="1">
        <v>7.9394510000000001E-6</v>
      </c>
      <c r="AX15">
        <v>1.2798069999999999</v>
      </c>
      <c r="AY15">
        <v>11.085179999999999</v>
      </c>
      <c r="AZ15" s="1">
        <v>1.7881639999999999E-8</v>
      </c>
      <c r="BA15" s="1">
        <v>7.5755120000000001E-6</v>
      </c>
      <c r="BB15">
        <v>1.264823</v>
      </c>
      <c r="BC15">
        <v>11.005599999999999</v>
      </c>
      <c r="BD15" s="1">
        <v>1.667241E-8</v>
      </c>
      <c r="BE15" s="1">
        <v>7.068163E-6</v>
      </c>
      <c r="BF15">
        <v>1.2493369999999999</v>
      </c>
      <c r="BG15">
        <v>10.92318</v>
      </c>
      <c r="BH15" s="1">
        <v>1.5384800000000001E-8</v>
      </c>
      <c r="BI15" s="1">
        <v>6.5280869999999997E-6</v>
      </c>
      <c r="BJ15">
        <v>1.233331</v>
      </c>
      <c r="BK15">
        <v>10.660080000000001</v>
      </c>
      <c r="BL15" s="1">
        <v>1.437774E-8</v>
      </c>
      <c r="BM15" s="1">
        <v>6.106352E-6</v>
      </c>
      <c r="BN15">
        <v>1.2189719999999999</v>
      </c>
      <c r="BO15">
        <v>10.56227</v>
      </c>
      <c r="BP15" s="1">
        <v>1.2911799999999999E-8</v>
      </c>
      <c r="BQ15" s="1">
        <v>5.4796879999999999E-6</v>
      </c>
      <c r="BR15">
        <v>1.207287</v>
      </c>
      <c r="BS15">
        <v>10.658200000000001</v>
      </c>
      <c r="BT15" s="1">
        <v>1.077856E-8</v>
      </c>
      <c r="BU15" s="1">
        <v>4.5645960000000002E-6</v>
      </c>
      <c r="BV15">
        <v>1.196774</v>
      </c>
      <c r="BW15">
        <v>11.2051</v>
      </c>
      <c r="BX15" s="1">
        <v>8.8703059999999993E-9</v>
      </c>
      <c r="BY15" s="1">
        <v>3.752611E-6</v>
      </c>
      <c r="BZ15">
        <v>1.186259</v>
      </c>
      <c r="CA15">
        <v>11.759209999999999</v>
      </c>
      <c r="CB15" s="1">
        <v>7.5358550000000005E-9</v>
      </c>
      <c r="CC15" s="1">
        <v>3.1846380000000002E-6</v>
      </c>
      <c r="CD15">
        <v>1.1760980000000001</v>
      </c>
      <c r="CE15">
        <v>12.01318</v>
      </c>
      <c r="CF15" s="1">
        <v>6.6613300000000002E-9</v>
      </c>
      <c r="CG15" s="1">
        <v>2.811459E-6</v>
      </c>
      <c r="CH15">
        <v>1.1657979999999999</v>
      </c>
      <c r="CI15">
        <v>11.854649999999999</v>
      </c>
      <c r="CJ15" s="1">
        <v>5.8901179999999997E-9</v>
      </c>
      <c r="CK15" s="1">
        <v>2.4839110000000001E-6</v>
      </c>
      <c r="CL15">
        <v>1.155033</v>
      </c>
      <c r="CM15">
        <v>11.12035</v>
      </c>
      <c r="CN15" s="1">
        <v>5.3672479999999998E-9</v>
      </c>
      <c r="CO15" s="1">
        <v>2.261497E-6</v>
      </c>
      <c r="CP15">
        <v>1.143977</v>
      </c>
      <c r="CQ15">
        <v>10.698600000000001</v>
      </c>
      <c r="CR15" s="1">
        <v>4.8947939999999998E-9</v>
      </c>
      <c r="CS15" s="1">
        <v>2.0607910000000002E-6</v>
      </c>
      <c r="CT15">
        <v>1.1359300000000001</v>
      </c>
      <c r="CU15">
        <v>10.67596</v>
      </c>
      <c r="CV15" s="1">
        <v>4.4605499999999999E-9</v>
      </c>
      <c r="CW15" s="1">
        <v>1.8752559999999999E-6</v>
      </c>
      <c r="CX15">
        <v>1.13375</v>
      </c>
      <c r="CY15">
        <v>10.84632</v>
      </c>
      <c r="CZ15" s="1">
        <v>3.192547E-9</v>
      </c>
      <c r="DA15" s="1">
        <v>1.3396860000000001E-6</v>
      </c>
      <c r="DB15">
        <v>1.133291</v>
      </c>
      <c r="DC15">
        <v>11.592890000000001</v>
      </c>
      <c r="DD15" s="1">
        <v>2.0682879999999999E-9</v>
      </c>
      <c r="DE15" s="1">
        <v>8.6639599999999997E-7</v>
      </c>
      <c r="DF15">
        <v>1.1332230000000001</v>
      </c>
      <c r="DG15">
        <v>12.20087</v>
      </c>
      <c r="DH15" s="1">
        <v>1.4426620000000001E-9</v>
      </c>
      <c r="DI15" s="1">
        <v>6.0315310000000002E-7</v>
      </c>
      <c r="DJ15">
        <v>1.133262</v>
      </c>
      <c r="DK15">
        <v>12.137269999999999</v>
      </c>
      <c r="DL15" s="1">
        <v>1.120422E-9</v>
      </c>
      <c r="DM15" s="1">
        <v>4.6745010000000001E-7</v>
      </c>
      <c r="DN15">
        <v>1.1333029999999999</v>
      </c>
      <c r="DO15">
        <v>11.94661</v>
      </c>
      <c r="DP15" s="1">
        <v>9.4784469999999995E-10</v>
      </c>
      <c r="DQ15" s="1">
        <v>3.9455240000000002E-7</v>
      </c>
      <c r="DR15">
        <v>1.133278</v>
      </c>
      <c r="DS15">
        <v>11.38767</v>
      </c>
      <c r="DT15">
        <v>8.4463650000000001E-10</v>
      </c>
      <c r="DU15" s="1">
        <v>3.5070959999999997E-7</v>
      </c>
      <c r="DV15">
        <v>1.133319</v>
      </c>
      <c r="DW15">
        <v>10.983029999999999</v>
      </c>
      <c r="DX15">
        <v>7.7742839999999998E-10</v>
      </c>
      <c r="DY15" s="1">
        <v>3.2200980000000003E-7</v>
      </c>
      <c r="DZ15">
        <v>1.1334690000000001</v>
      </c>
      <c r="EA15">
        <v>10.79665</v>
      </c>
      <c r="EB15">
        <v>7.2339079999999997E-10</v>
      </c>
      <c r="EC15" s="1">
        <v>2.9881890000000001E-7</v>
      </c>
      <c r="ED15">
        <v>1.133988</v>
      </c>
      <c r="EE15">
        <v>10.82314</v>
      </c>
      <c r="EF15">
        <v>6.528929E-10</v>
      </c>
      <c r="EG15" s="1">
        <v>2.6891559999999998E-7</v>
      </c>
      <c r="EH15">
        <v>1.134539</v>
      </c>
      <c r="EI15">
        <v>11.41677</v>
      </c>
      <c r="EJ15">
        <v>5.9371539999999997E-10</v>
      </c>
      <c r="EK15" s="1">
        <v>2.4383729999999999E-7</v>
      </c>
      <c r="EL15">
        <v>1.1351880000000001</v>
      </c>
      <c r="EM15">
        <v>11.98738</v>
      </c>
      <c r="EN15">
        <v>5.4971640000000003E-10</v>
      </c>
      <c r="EO15" s="1">
        <v>2.2510749999999999E-7</v>
      </c>
      <c r="EP15">
        <v>1.135807</v>
      </c>
      <c r="EQ15">
        <v>12.24722</v>
      </c>
      <c r="ER15">
        <v>5.1544439999999999E-10</v>
      </c>
      <c r="ES15" s="1">
        <v>2.104514E-7</v>
      </c>
      <c r="ET15">
        <v>1.136425</v>
      </c>
      <c r="EU15">
        <v>12.12105</v>
      </c>
      <c r="EV15">
        <v>4.9007849999999996E-10</v>
      </c>
      <c r="EW15">
        <v>1.99495E-7</v>
      </c>
      <c r="EX15">
        <v>1.1370549999999999</v>
      </c>
      <c r="EY15">
        <v>11.438459999999999</v>
      </c>
      <c r="EZ15">
        <v>4.6807360000000003E-10</v>
      </c>
      <c r="FA15">
        <v>1.8996499999999999E-7</v>
      </c>
      <c r="FB15">
        <v>1.1376409999999999</v>
      </c>
      <c r="FC15">
        <v>10.92714</v>
      </c>
      <c r="FD15">
        <v>4.4801790000000002E-10</v>
      </c>
      <c r="FE15">
        <v>1.8124319999999999E-7</v>
      </c>
      <c r="FF15">
        <v>1.138069</v>
      </c>
      <c r="FG15">
        <v>10.835610000000001</v>
      </c>
      <c r="FH15">
        <v>4.3166350000000002E-10</v>
      </c>
      <c r="FI15">
        <v>1.7409679999999999E-7</v>
      </c>
      <c r="FJ15">
        <v>1.138201</v>
      </c>
      <c r="FK15">
        <v>11.03314</v>
      </c>
      <c r="FL15">
        <v>4.3208199999999999E-10</v>
      </c>
      <c r="FM15">
        <v>1.737159E-7</v>
      </c>
      <c r="FN15">
        <v>1.138215</v>
      </c>
      <c r="FO15">
        <v>12.082140000000001</v>
      </c>
      <c r="FP15">
        <v>4.3413729999999998E-10</v>
      </c>
      <c r="FQ15">
        <v>1.739929E-7</v>
      </c>
      <c r="FR15">
        <v>1.1382099999999999</v>
      </c>
      <c r="FS15">
        <v>12.2928</v>
      </c>
      <c r="FT15">
        <v>4.2903929999999998E-10</v>
      </c>
      <c r="FU15">
        <v>1.714523E-7</v>
      </c>
      <c r="FV15">
        <v>1.138204</v>
      </c>
      <c r="FW15">
        <v>12.188929999999999</v>
      </c>
      <c r="FX15">
        <v>4.184836E-10</v>
      </c>
      <c r="FY15">
        <v>1.6680129999999999E-7</v>
      </c>
      <c r="FZ15">
        <v>1.138218</v>
      </c>
      <c r="GA15">
        <v>11.8421</v>
      </c>
      <c r="GB15">
        <v>4.0419929999999999E-10</v>
      </c>
      <c r="GC15">
        <v>1.607339E-7</v>
      </c>
      <c r="GD15">
        <v>1.138212</v>
      </c>
      <c r="GE15">
        <v>11.36767</v>
      </c>
      <c r="GF15">
        <v>3.8942469999999998E-10</v>
      </c>
      <c r="GG15">
        <v>1.545353E-7</v>
      </c>
      <c r="GH15">
        <v>1.13822</v>
      </c>
      <c r="GI15">
        <v>10.989990000000001</v>
      </c>
      <c r="GJ15">
        <v>3.7412250000000002E-10</v>
      </c>
      <c r="GK15">
        <v>1.4819289999999999E-7</v>
      </c>
      <c r="GL15">
        <v>1.1382209999999999</v>
      </c>
      <c r="GM15">
        <v>10.90413</v>
      </c>
      <c r="GN15">
        <v>3.5961680000000001E-10</v>
      </c>
      <c r="GO15">
        <v>1.422303E-7</v>
      </c>
      <c r="GP15">
        <v>1.1382220000000001</v>
      </c>
      <c r="GQ15">
        <v>11.12928</v>
      </c>
      <c r="GR15">
        <v>3.4580079999999998E-10</v>
      </c>
      <c r="GS15">
        <v>1.3657529999999999E-7</v>
      </c>
      <c r="GT15">
        <v>1.1382140000000001</v>
      </c>
      <c r="GU15">
        <v>12.21204</v>
      </c>
      <c r="GV15">
        <v>3.3214919999999999E-10</v>
      </c>
      <c r="GW15">
        <v>1.310605E-7</v>
      </c>
      <c r="GX15">
        <v>1.1382140000000001</v>
      </c>
      <c r="GY15">
        <v>12.50229</v>
      </c>
      <c r="GZ15">
        <v>3.1919860000000001E-10</v>
      </c>
      <c r="HA15">
        <v>1.25848E-7</v>
      </c>
      <c r="HB15">
        <v>1.13822</v>
      </c>
      <c r="HC15">
        <v>12.44768</v>
      </c>
      <c r="HD15">
        <v>3.0633650000000002E-10</v>
      </c>
      <c r="HE15">
        <v>1.2070339999999999E-7</v>
      </c>
      <c r="HF15">
        <v>1.1382239999999999</v>
      </c>
      <c r="HG15">
        <v>12.39907</v>
      </c>
      <c r="HH15">
        <v>2.942257E-10</v>
      </c>
      <c r="HI15">
        <v>1.158804E-7</v>
      </c>
      <c r="HJ15">
        <v>1.13822</v>
      </c>
      <c r="HK15">
        <v>11.81129</v>
      </c>
      <c r="HL15">
        <v>2.8308370000000001E-10</v>
      </c>
      <c r="HM15">
        <v>1.1146049999999999E-7</v>
      </c>
      <c r="HN15">
        <v>1.138217</v>
      </c>
      <c r="HO15">
        <v>11.13002</v>
      </c>
      <c r="HP15">
        <v>2.7182289999999999E-10</v>
      </c>
      <c r="HQ15">
        <v>1.0700590000000001E-7</v>
      </c>
      <c r="HR15">
        <v>1.138207</v>
      </c>
      <c r="HS15">
        <v>11.01665</v>
      </c>
      <c r="HT15">
        <v>2.611809E-10</v>
      </c>
      <c r="HU15">
        <v>1.028019E-7</v>
      </c>
      <c r="HV15">
        <v>1.138217</v>
      </c>
      <c r="HW15">
        <v>11.13003</v>
      </c>
      <c r="HX15">
        <v>2.510582E-10</v>
      </c>
      <c r="HY15">
        <v>9.8817869999999997E-8</v>
      </c>
      <c r="HZ15">
        <v>1.138212</v>
      </c>
      <c r="IA15">
        <v>12.13664</v>
      </c>
      <c r="IB15">
        <v>2.4131249999999999E-10</v>
      </c>
      <c r="IC15">
        <v>9.4984429999999997E-8</v>
      </c>
      <c r="ID15">
        <v>1.1382140000000001</v>
      </c>
      <c r="IE15">
        <v>12.7517</v>
      </c>
      <c r="IF15">
        <v>2.3218500000000001E-10</v>
      </c>
      <c r="IG15">
        <v>9.1393179999999994E-8</v>
      </c>
      <c r="IH15">
        <v>1.1382190000000001</v>
      </c>
      <c r="II15">
        <v>12.73954</v>
      </c>
      <c r="IJ15">
        <v>2.2352970000000001E-10</v>
      </c>
      <c r="IK15">
        <v>8.7999329999999999E-8</v>
      </c>
      <c r="IL15">
        <v>1.1382220000000001</v>
      </c>
      <c r="IM15">
        <v>12.58446</v>
      </c>
      <c r="IN15">
        <v>2.156067E-10</v>
      </c>
      <c r="IO15">
        <v>8.4886809999999997E-8</v>
      </c>
      <c r="IP15">
        <v>1.1382209999999999</v>
      </c>
      <c r="IQ15">
        <v>11.857229999999999</v>
      </c>
      <c r="IR15">
        <v>2.0731959999999999E-10</v>
      </c>
      <c r="IS15">
        <v>8.1627109999999996E-8</v>
      </c>
      <c r="IT15">
        <v>1.1382060000000001</v>
      </c>
      <c r="IU15">
        <v>11.293699999999999</v>
      </c>
      <c r="IV15">
        <v>1.9987350000000001E-10</v>
      </c>
      <c r="IW15">
        <v>7.8703070000000003E-8</v>
      </c>
      <c r="IX15">
        <v>1.138217</v>
      </c>
      <c r="IY15">
        <v>11.190939999999999</v>
      </c>
      <c r="IZ15">
        <v>1.9254389999999999E-10</v>
      </c>
      <c r="JA15">
        <v>7.5824420000000006E-8</v>
      </c>
      <c r="JB15">
        <v>1.1382110000000001</v>
      </c>
      <c r="JC15">
        <v>11.304779999999999</v>
      </c>
      <c r="JD15">
        <v>1.8559969999999999E-10</v>
      </c>
      <c r="JE15">
        <v>7.3090059999999994E-8</v>
      </c>
      <c r="JF15">
        <v>1.138217</v>
      </c>
      <c r="JG15">
        <v>11.979089999999999</v>
      </c>
      <c r="JH15">
        <v>1.793658E-10</v>
      </c>
      <c r="JI15">
        <v>7.0646210000000004E-8</v>
      </c>
      <c r="JJ15">
        <v>1.138226</v>
      </c>
      <c r="JK15">
        <v>12.03708</v>
      </c>
      <c r="JL15">
        <v>1.7259660000000001E-10</v>
      </c>
      <c r="JM15">
        <v>6.7977359999999996E-8</v>
      </c>
      <c r="JN15">
        <v>1.1382140000000001</v>
      </c>
      <c r="JO15">
        <v>12.1914</v>
      </c>
      <c r="JP15">
        <v>1.6648400000000001E-10</v>
      </c>
      <c r="JQ15">
        <v>6.5575730000000004E-8</v>
      </c>
      <c r="JR15">
        <v>1.138207</v>
      </c>
      <c r="JS15">
        <v>11.87537</v>
      </c>
      <c r="JT15">
        <v>1.6086230000000001E-10</v>
      </c>
      <c r="JU15">
        <v>6.3357519999999997E-8</v>
      </c>
      <c r="JV15">
        <v>1.1382080000000001</v>
      </c>
      <c r="JW15">
        <v>11.475379999999999</v>
      </c>
      <c r="JX15">
        <v>1.5494260000000001E-10</v>
      </c>
      <c r="JY15">
        <v>6.1033789999999995E-8</v>
      </c>
      <c r="JZ15">
        <v>1.138212</v>
      </c>
      <c r="KA15">
        <v>11.36364</v>
      </c>
      <c r="KB15">
        <v>1.500168E-10</v>
      </c>
      <c r="KC15">
        <v>5.9089549999999997E-8</v>
      </c>
      <c r="KD15">
        <v>1.1380490000000001</v>
      </c>
      <c r="KE15">
        <v>11.35605</v>
      </c>
      <c r="KF15">
        <v>1.4532419999999999E-10</v>
      </c>
      <c r="KG15">
        <v>5.7246520000000002E-8</v>
      </c>
      <c r="KH15">
        <v>1.1375139999999999</v>
      </c>
      <c r="KI15">
        <v>11.39127</v>
      </c>
      <c r="KJ15">
        <v>1.4551799999999999E-10</v>
      </c>
      <c r="KK15">
        <v>5.7326949999999998E-8</v>
      </c>
      <c r="KL15">
        <v>1.1369899999999999</v>
      </c>
      <c r="KM15">
        <v>12.158429999999999</v>
      </c>
      <c r="KN15">
        <v>1.4652199999999999E-10</v>
      </c>
      <c r="KO15">
        <v>5.7725379999999998E-8</v>
      </c>
      <c r="KP15">
        <v>1.1363540000000001</v>
      </c>
      <c r="KQ15">
        <v>12.12731</v>
      </c>
      <c r="KR15">
        <v>1.451858E-10</v>
      </c>
      <c r="KS15">
        <v>5.7196570000000001E-8</v>
      </c>
      <c r="KT15">
        <v>1.135734</v>
      </c>
      <c r="KU15">
        <v>12.20172</v>
      </c>
      <c r="KV15">
        <v>1.422312E-10</v>
      </c>
      <c r="KW15">
        <v>5.6037489999999998E-8</v>
      </c>
      <c r="KX15">
        <v>1.1351169999999999</v>
      </c>
      <c r="KY15">
        <v>12.217460000000001</v>
      </c>
      <c r="KZ15">
        <v>1.3821560000000001E-10</v>
      </c>
      <c r="LA15">
        <v>5.4455050000000003E-8</v>
      </c>
      <c r="LB15">
        <v>1.1345209999999999</v>
      </c>
      <c r="LC15">
        <v>11.758760000000001</v>
      </c>
      <c r="LD15">
        <v>1.3418200000000001E-10</v>
      </c>
      <c r="LE15">
        <v>5.2868610000000003E-8</v>
      </c>
      <c r="LF15">
        <v>1.1338870000000001</v>
      </c>
      <c r="LG15">
        <v>11.320550000000001</v>
      </c>
      <c r="LH15">
        <v>1.29793E-10</v>
      </c>
      <c r="LI15">
        <v>5.113477E-8</v>
      </c>
      <c r="LJ15">
        <v>1.1334649999999999</v>
      </c>
      <c r="LK15">
        <v>11.241239999999999</v>
      </c>
      <c r="LL15">
        <v>1.2504989999999999E-10</v>
      </c>
      <c r="LM15">
        <v>4.927088E-8</v>
      </c>
      <c r="LN15">
        <v>1.133324</v>
      </c>
      <c r="LO15">
        <v>11.510429999999999</v>
      </c>
      <c r="LP15">
        <v>1.1662910000000001E-10</v>
      </c>
      <c r="LQ15">
        <v>4.595445E-8</v>
      </c>
      <c r="LR15">
        <v>1.1333059999999999</v>
      </c>
      <c r="LS15">
        <v>12.637650000000001</v>
      </c>
      <c r="LT15">
        <v>1.0836E-10</v>
      </c>
      <c r="LU15">
        <v>4.2693649999999999E-8</v>
      </c>
      <c r="LV15">
        <v>1.133278</v>
      </c>
      <c r="LW15">
        <v>12.862769999999999</v>
      </c>
      <c r="LX15">
        <v>1.024312E-10</v>
      </c>
      <c r="LY15">
        <v>4.035849E-8</v>
      </c>
      <c r="LZ15">
        <v>1.133305</v>
      </c>
      <c r="MA15">
        <v>12.97879</v>
      </c>
      <c r="MB15">
        <v>9.7868799999999999E-11</v>
      </c>
      <c r="MC15">
        <v>3.8558790000000001E-8</v>
      </c>
      <c r="MD15">
        <v>1.1333089999999999</v>
      </c>
      <c r="ME15">
        <v>13.176600000000001</v>
      </c>
      <c r="MF15">
        <v>9.4045150000000006E-11</v>
      </c>
      <c r="MG15">
        <v>3.7052380000000002E-8</v>
      </c>
      <c r="MH15">
        <v>1.1333089999999999</v>
      </c>
      <c r="MI15">
        <v>12.43839</v>
      </c>
      <c r="MJ15">
        <v>9.0908370000000002E-11</v>
      </c>
      <c r="MK15">
        <v>3.5817129999999997E-8</v>
      </c>
      <c r="ML15">
        <v>1.133321</v>
      </c>
      <c r="MM15">
        <v>11.459910000000001</v>
      </c>
      <c r="MN15">
        <v>8.7970939999999994E-11</v>
      </c>
      <c r="MO15">
        <v>3.4658240000000002E-8</v>
      </c>
      <c r="MP15">
        <v>1.132989</v>
      </c>
      <c r="MQ15">
        <v>11.31987</v>
      </c>
      <c r="MR15">
        <v>8.5775660000000002E-11</v>
      </c>
      <c r="MS15">
        <v>3.3797879999999997E-8</v>
      </c>
      <c r="MT15">
        <v>1.1319360000000001</v>
      </c>
      <c r="MU15">
        <v>11.5709</v>
      </c>
      <c r="MV15">
        <v>8.8885129999999996E-11</v>
      </c>
      <c r="MW15">
        <v>3.5023649999999997E-8</v>
      </c>
      <c r="MX15">
        <v>1.1307449999999999</v>
      </c>
      <c r="MY15">
        <v>12.64744</v>
      </c>
      <c r="MZ15">
        <v>9.2933980000000006E-11</v>
      </c>
      <c r="NA15">
        <v>3.6620380000000002E-8</v>
      </c>
      <c r="NB15">
        <v>1.129542</v>
      </c>
      <c r="NC15">
        <v>13.03453</v>
      </c>
      <c r="ND15">
        <v>9.4272449999999994E-11</v>
      </c>
      <c r="NE15">
        <v>3.7150079999999998E-8</v>
      </c>
      <c r="NF15">
        <v>1.128263</v>
      </c>
      <c r="NG15">
        <v>13.0116</v>
      </c>
      <c r="NH15">
        <v>9.3326600000000004E-11</v>
      </c>
      <c r="NI15">
        <v>3.6777539999999999E-8</v>
      </c>
      <c r="NJ15">
        <v>1.1270340000000001</v>
      </c>
      <c r="NK15">
        <v>13.041180000000001</v>
      </c>
      <c r="NL15">
        <v>9.1427300000000006E-11</v>
      </c>
      <c r="NM15">
        <v>3.6028430000000001E-8</v>
      </c>
      <c r="NN15">
        <v>1.1257429999999999</v>
      </c>
      <c r="NO15">
        <v>12.32835</v>
      </c>
      <c r="NP15">
        <v>8.8984719999999997E-11</v>
      </c>
      <c r="NQ15">
        <v>3.5062840000000003E-8</v>
      </c>
      <c r="NR15">
        <v>1.124498</v>
      </c>
      <c r="NS15">
        <v>11.716839999999999</v>
      </c>
      <c r="NT15">
        <v>8.634753E-11</v>
      </c>
      <c r="NU15">
        <v>3.4021450000000002E-8</v>
      </c>
      <c r="NV15">
        <v>1.1235710000000001</v>
      </c>
      <c r="NW15">
        <v>11.61116</v>
      </c>
      <c r="NX15">
        <v>8.3027489999999995E-11</v>
      </c>
      <c r="NY15">
        <v>3.2709220000000003E-8</v>
      </c>
      <c r="NZ15">
        <v>1.1233500000000001</v>
      </c>
      <c r="OA15">
        <v>11.666309999999999</v>
      </c>
      <c r="OB15">
        <v>7.5146370000000005E-11</v>
      </c>
      <c r="OC15">
        <v>2.9599589999999999E-8</v>
      </c>
      <c r="OD15">
        <v>1.1233109999999999</v>
      </c>
      <c r="OE15">
        <v>11.959210000000001</v>
      </c>
      <c r="OF15">
        <v>6.7635269999999995E-11</v>
      </c>
      <c r="OG15">
        <v>2.6637930000000001E-8</v>
      </c>
      <c r="OH15">
        <v>1.123297</v>
      </c>
      <c r="OI15">
        <v>12.71109</v>
      </c>
      <c r="OJ15">
        <v>6.2544009999999999E-11</v>
      </c>
      <c r="OK15">
        <v>2.463077E-8</v>
      </c>
    </row>
    <row r="16" spans="1:401" x14ac:dyDescent="0.35">
      <c r="A16">
        <v>16</v>
      </c>
      <c r="B16" t="s">
        <v>4</v>
      </c>
      <c r="C16" t="s">
        <v>5</v>
      </c>
      <c r="D16" t="s">
        <v>20</v>
      </c>
      <c r="E16">
        <v>907.9778</v>
      </c>
      <c r="F16">
        <v>0.9702016</v>
      </c>
      <c r="G16">
        <v>11.6005</v>
      </c>
      <c r="H16" s="1">
        <v>2.0183380000000001E-2</v>
      </c>
      <c r="I16">
        <v>6.0708679999999999</v>
      </c>
      <c r="J16">
        <v>0.96767700000000001</v>
      </c>
      <c r="K16">
        <v>11.71462</v>
      </c>
      <c r="L16" s="1">
        <v>1.2638920000000001E-4</v>
      </c>
      <c r="M16" s="1">
        <v>3.4777559999999999E-2</v>
      </c>
      <c r="N16">
        <v>0.96514889999999998</v>
      </c>
      <c r="O16">
        <v>12.17008</v>
      </c>
      <c r="P16" s="1">
        <v>9.1762849999999995E-7</v>
      </c>
      <c r="Q16" s="1">
        <v>3.0121519999999998E-4</v>
      </c>
      <c r="R16">
        <v>0.96257340000000002</v>
      </c>
      <c r="S16">
        <v>11.787229999999999</v>
      </c>
      <c r="T16" s="1">
        <v>1.0689039999999999E-7</v>
      </c>
      <c r="U16" s="1">
        <v>9.3901569999999993E-5</v>
      </c>
      <c r="V16">
        <v>0.95988359999999995</v>
      </c>
      <c r="W16">
        <v>11.776949999999999</v>
      </c>
      <c r="X16" s="1">
        <v>9.2566619999999996E-8</v>
      </c>
      <c r="Y16" s="1">
        <v>8.4278619999999998E-5</v>
      </c>
      <c r="Z16">
        <v>0.95711049999999998</v>
      </c>
      <c r="AA16">
        <v>11.167770000000001</v>
      </c>
      <c r="AB16" s="1">
        <v>8.4617870000000002E-8</v>
      </c>
      <c r="AC16" s="1">
        <v>7.7046170000000006E-5</v>
      </c>
      <c r="AD16">
        <v>0.95427450000000003</v>
      </c>
      <c r="AE16">
        <v>10.89507</v>
      </c>
      <c r="AF16" s="1">
        <v>7.8014990000000004E-8</v>
      </c>
      <c r="AG16" s="1">
        <v>7.1020829999999998E-5</v>
      </c>
      <c r="AH16">
        <v>0.94909759999999999</v>
      </c>
      <c r="AI16">
        <v>10.721780000000001</v>
      </c>
      <c r="AJ16" s="1">
        <v>7.6793219999999996E-8</v>
      </c>
      <c r="AK16" s="1">
        <v>7.0242920000000006E-5</v>
      </c>
      <c r="AL16">
        <v>0.94048290000000001</v>
      </c>
      <c r="AM16">
        <v>10.62664</v>
      </c>
      <c r="AN16" s="1">
        <v>9.6107190000000003E-8</v>
      </c>
      <c r="AO16" s="1">
        <v>8.8238950000000003E-5</v>
      </c>
      <c r="AP16">
        <v>0.93216560000000004</v>
      </c>
      <c r="AQ16">
        <v>10.709490000000001</v>
      </c>
      <c r="AR16" s="1">
        <v>1.0792200000000001E-7</v>
      </c>
      <c r="AS16" s="1">
        <v>9.8910020000000001E-5</v>
      </c>
      <c r="AT16">
        <v>0.92369469999999998</v>
      </c>
      <c r="AU16">
        <v>11.326029999999999</v>
      </c>
      <c r="AV16" s="1">
        <v>1.078506E-7</v>
      </c>
      <c r="AW16" s="1">
        <v>9.8793630000000004E-5</v>
      </c>
      <c r="AX16">
        <v>0.91502539999999999</v>
      </c>
      <c r="AY16">
        <v>11.121880000000001</v>
      </c>
      <c r="AZ16" s="1">
        <v>1.013233E-7</v>
      </c>
      <c r="BA16" s="1">
        <v>9.2807789999999995E-5</v>
      </c>
      <c r="BB16">
        <v>0.90593800000000002</v>
      </c>
      <c r="BC16">
        <v>11.028040000000001</v>
      </c>
      <c r="BD16" s="1">
        <v>9.3057710000000005E-8</v>
      </c>
      <c r="BE16" s="1">
        <v>8.527986E-5</v>
      </c>
      <c r="BF16">
        <v>0.89644849999999998</v>
      </c>
      <c r="BG16">
        <v>10.95209</v>
      </c>
      <c r="BH16" s="1">
        <v>8.4540070000000004E-8</v>
      </c>
      <c r="BI16" s="1">
        <v>7.7526830000000007E-5</v>
      </c>
      <c r="BJ16">
        <v>0.88668440000000004</v>
      </c>
      <c r="BK16">
        <v>10.665319999999999</v>
      </c>
      <c r="BL16" s="1">
        <v>7.773203E-8</v>
      </c>
      <c r="BM16" s="1">
        <v>7.1329409999999996E-5</v>
      </c>
      <c r="BN16">
        <v>0.87787749999999998</v>
      </c>
      <c r="BO16">
        <v>10.55514</v>
      </c>
      <c r="BP16" s="1">
        <v>6.869263E-8</v>
      </c>
      <c r="BQ16" s="1">
        <v>6.3033550000000002E-5</v>
      </c>
      <c r="BR16">
        <v>0.87060119999999996</v>
      </c>
      <c r="BS16">
        <v>10.650600000000001</v>
      </c>
      <c r="BT16" s="1">
        <v>5.6428960000000002E-8</v>
      </c>
      <c r="BU16" s="1">
        <v>5.1657399999999998E-5</v>
      </c>
      <c r="BV16">
        <v>0.86304860000000005</v>
      </c>
      <c r="BW16">
        <v>11.22053</v>
      </c>
      <c r="BX16" s="1">
        <v>4.5826810000000003E-8</v>
      </c>
      <c r="BY16" s="1">
        <v>4.1967420000000002E-5</v>
      </c>
      <c r="BZ16">
        <v>0.85558489999999998</v>
      </c>
      <c r="CA16">
        <v>11.80111</v>
      </c>
      <c r="CB16" s="1">
        <v>3.843743E-8</v>
      </c>
      <c r="CC16" s="1">
        <v>3.5223910000000001E-5</v>
      </c>
      <c r="CD16">
        <v>0.84861830000000005</v>
      </c>
      <c r="CE16">
        <v>12.09385</v>
      </c>
      <c r="CF16" s="1">
        <v>3.3547020000000002E-8</v>
      </c>
      <c r="CG16" s="1">
        <v>3.0738429999999999E-5</v>
      </c>
      <c r="CH16">
        <v>0.84164799999999995</v>
      </c>
      <c r="CI16">
        <v>11.935420000000001</v>
      </c>
      <c r="CJ16" s="1">
        <v>2.9299599999999999E-8</v>
      </c>
      <c r="CK16" s="1">
        <v>2.6856689999999999E-5</v>
      </c>
      <c r="CL16">
        <v>0.83427249999999997</v>
      </c>
      <c r="CM16">
        <v>11.175850000000001</v>
      </c>
      <c r="CN16" s="1">
        <v>2.6349410000000002E-8</v>
      </c>
      <c r="CO16" s="1">
        <v>2.4160379999999999E-5</v>
      </c>
      <c r="CP16">
        <v>0.82670860000000002</v>
      </c>
      <c r="CQ16">
        <v>10.70396</v>
      </c>
      <c r="CR16" s="1">
        <v>2.37033E-8</v>
      </c>
      <c r="CS16" s="1">
        <v>2.1744889999999998E-5</v>
      </c>
      <c r="CT16">
        <v>0.82110939999999999</v>
      </c>
      <c r="CU16">
        <v>10.66431</v>
      </c>
      <c r="CV16" s="1">
        <v>2.1343050000000001E-8</v>
      </c>
      <c r="CW16" s="1">
        <v>1.9516699999999999E-5</v>
      </c>
      <c r="CX16">
        <v>0.8196774</v>
      </c>
      <c r="CY16">
        <v>10.83844</v>
      </c>
      <c r="CZ16" s="1">
        <v>1.5177790000000001E-8</v>
      </c>
      <c r="DA16" s="1">
        <v>1.3770150000000001E-5</v>
      </c>
      <c r="DB16">
        <v>0.81949320000000003</v>
      </c>
      <c r="DC16">
        <v>11.61088</v>
      </c>
      <c r="DD16" s="1">
        <v>9.8313769999999999E-9</v>
      </c>
      <c r="DE16" s="1">
        <v>8.9003390000000002E-6</v>
      </c>
      <c r="DF16">
        <v>0.8194922</v>
      </c>
      <c r="DG16">
        <v>12.267659999999999</v>
      </c>
      <c r="DH16" s="1">
        <v>6.8700250000000002E-9</v>
      </c>
      <c r="DI16" s="1">
        <v>6.2195810000000002E-6</v>
      </c>
      <c r="DJ16">
        <v>0.81956459999999998</v>
      </c>
      <c r="DK16">
        <v>12.220499999999999</v>
      </c>
      <c r="DL16" s="1">
        <v>5.3442400000000001E-9</v>
      </c>
      <c r="DM16" s="1">
        <v>4.8374450000000002E-6</v>
      </c>
      <c r="DN16">
        <v>0.81959899999999997</v>
      </c>
      <c r="DO16">
        <v>12.01694</v>
      </c>
      <c r="DP16" s="1">
        <v>4.5264770000000001E-9</v>
      </c>
      <c r="DQ16" s="1">
        <v>4.0934410000000001E-6</v>
      </c>
      <c r="DR16">
        <v>0.81961349999999999</v>
      </c>
      <c r="DS16">
        <v>11.441890000000001</v>
      </c>
      <c r="DT16" s="1">
        <v>4.0360850000000003E-9</v>
      </c>
      <c r="DU16" s="1">
        <v>3.6436600000000001E-6</v>
      </c>
      <c r="DV16">
        <v>0.81961459999999997</v>
      </c>
      <c r="DW16">
        <v>10.99559</v>
      </c>
      <c r="DX16" s="1">
        <v>3.7160420000000001E-9</v>
      </c>
      <c r="DY16" s="1">
        <v>3.3477059999999999E-6</v>
      </c>
      <c r="DZ16">
        <v>0.81975310000000001</v>
      </c>
      <c r="EA16">
        <v>10.79059</v>
      </c>
      <c r="EB16">
        <v>3.4584929999999998E-9</v>
      </c>
      <c r="EC16" s="1">
        <v>3.1071720000000002E-6</v>
      </c>
      <c r="ED16">
        <v>0.82012620000000003</v>
      </c>
      <c r="EE16">
        <v>10.811680000000001</v>
      </c>
      <c r="EF16">
        <v>3.121758E-9</v>
      </c>
      <c r="EG16" s="1">
        <v>2.7940529999999998E-6</v>
      </c>
      <c r="EH16">
        <v>0.82051320000000005</v>
      </c>
      <c r="EI16">
        <v>11.41709</v>
      </c>
      <c r="EJ16">
        <v>2.8420399999999998E-9</v>
      </c>
      <c r="EK16" s="1">
        <v>2.5375350000000002E-6</v>
      </c>
      <c r="EL16">
        <v>0.82094109999999998</v>
      </c>
      <c r="EM16">
        <v>12.02773</v>
      </c>
      <c r="EN16">
        <v>2.6344569999999999E-9</v>
      </c>
      <c r="EO16" s="1">
        <v>2.3460999999999999E-6</v>
      </c>
      <c r="EP16">
        <v>0.82138129999999998</v>
      </c>
      <c r="EQ16">
        <v>12.325609999999999</v>
      </c>
      <c r="ER16">
        <v>2.4725039999999999E-9</v>
      </c>
      <c r="ES16" s="1">
        <v>2.195647E-6</v>
      </c>
      <c r="ET16">
        <v>0.82178709999999999</v>
      </c>
      <c r="EU16">
        <v>12.204420000000001</v>
      </c>
      <c r="EV16">
        <v>2.3527120000000001E-9</v>
      </c>
      <c r="EW16" s="1">
        <v>2.0829940000000001E-6</v>
      </c>
      <c r="EX16">
        <v>0.8222315</v>
      </c>
      <c r="EY16">
        <v>11.487590000000001</v>
      </c>
      <c r="EZ16">
        <v>2.2491709999999999E-9</v>
      </c>
      <c r="FA16" s="1">
        <v>1.985564E-6</v>
      </c>
      <c r="FB16">
        <v>0.82267409999999996</v>
      </c>
      <c r="FC16">
        <v>10.931839999999999</v>
      </c>
      <c r="FD16">
        <v>2.1545699999999999E-9</v>
      </c>
      <c r="FE16" s="1">
        <v>1.8961379999999999E-6</v>
      </c>
      <c r="FF16">
        <v>0.82297120000000001</v>
      </c>
      <c r="FG16">
        <v>10.823549999999999</v>
      </c>
      <c r="FH16">
        <v>2.0776699999999999E-9</v>
      </c>
      <c r="FI16">
        <v>1.8235279999999999E-6</v>
      </c>
      <c r="FJ16">
        <v>0.82305810000000001</v>
      </c>
      <c r="FK16">
        <v>11.02046</v>
      </c>
      <c r="FL16">
        <v>2.0810480000000002E-9</v>
      </c>
      <c r="FM16">
        <v>1.821959E-6</v>
      </c>
      <c r="FN16">
        <v>0.8230615</v>
      </c>
      <c r="FO16">
        <v>12.111090000000001</v>
      </c>
      <c r="FP16">
        <v>2.0905230000000001E-9</v>
      </c>
      <c r="FQ16">
        <v>1.824059E-6</v>
      </c>
      <c r="FR16">
        <v>0.82306109999999999</v>
      </c>
      <c r="FS16">
        <v>12.37768</v>
      </c>
      <c r="FT16">
        <v>2.0653450000000002E-9</v>
      </c>
      <c r="FU16">
        <v>1.79623E-6</v>
      </c>
      <c r="FV16">
        <v>0.82306060000000003</v>
      </c>
      <c r="FW16">
        <v>12.26027</v>
      </c>
      <c r="FX16">
        <v>2.014073E-9</v>
      </c>
      <c r="FY16">
        <v>1.7465759999999999E-6</v>
      </c>
      <c r="FZ16">
        <v>0.82303440000000005</v>
      </c>
      <c r="GA16">
        <v>11.89756</v>
      </c>
      <c r="GB16">
        <v>1.945233E-9</v>
      </c>
      <c r="GC16">
        <v>1.6827640000000001E-6</v>
      </c>
      <c r="GD16">
        <v>0.82303110000000002</v>
      </c>
      <c r="GE16">
        <v>11.40001</v>
      </c>
      <c r="GF16">
        <v>1.874017E-9</v>
      </c>
      <c r="GG16">
        <v>1.617663E-6</v>
      </c>
      <c r="GH16">
        <v>0.8230305</v>
      </c>
      <c r="GI16">
        <v>10.99057</v>
      </c>
      <c r="GJ16">
        <v>1.800467E-9</v>
      </c>
      <c r="GK16">
        <v>1.551458E-6</v>
      </c>
      <c r="GL16">
        <v>0.82303130000000002</v>
      </c>
      <c r="GM16">
        <v>10.890549999999999</v>
      </c>
      <c r="GN16">
        <v>1.730543E-9</v>
      </c>
      <c r="GO16">
        <v>1.4888020000000001E-6</v>
      </c>
      <c r="GP16">
        <v>0.82303179999999998</v>
      </c>
      <c r="GQ16">
        <v>11.115259999999999</v>
      </c>
      <c r="GR16">
        <v>1.664206E-9</v>
      </c>
      <c r="GS16">
        <v>1.429907E-6</v>
      </c>
      <c r="GT16">
        <v>0.82303150000000003</v>
      </c>
      <c r="GU16">
        <v>12.244260000000001</v>
      </c>
      <c r="GV16">
        <v>1.5983809999999999E-9</v>
      </c>
      <c r="GW16">
        <v>1.3719210000000001E-6</v>
      </c>
      <c r="GX16">
        <v>0.82303170000000003</v>
      </c>
      <c r="GY16">
        <v>12.58855</v>
      </c>
      <c r="GZ16">
        <v>1.536177E-9</v>
      </c>
      <c r="HA16">
        <v>1.317595E-6</v>
      </c>
      <c r="HB16">
        <v>0.82302960000000003</v>
      </c>
      <c r="HC16">
        <v>12.53463</v>
      </c>
      <c r="HD16">
        <v>1.474284E-9</v>
      </c>
      <c r="HE16">
        <v>1.2637559999999999E-6</v>
      </c>
      <c r="HF16">
        <v>0.82303729999999997</v>
      </c>
      <c r="HG16">
        <v>12.482189999999999</v>
      </c>
      <c r="HH16">
        <v>1.415961E-9</v>
      </c>
      <c r="HI16">
        <v>1.213157E-6</v>
      </c>
      <c r="HJ16">
        <v>0.82303040000000005</v>
      </c>
      <c r="HK16">
        <v>11.881</v>
      </c>
      <c r="HL16">
        <v>1.3623290000000001E-9</v>
      </c>
      <c r="HM16">
        <v>1.166886E-6</v>
      </c>
      <c r="HN16">
        <v>0.82303329999999997</v>
      </c>
      <c r="HO16">
        <v>11.14143</v>
      </c>
      <c r="HP16">
        <v>1.308162E-9</v>
      </c>
      <c r="HQ16">
        <v>1.1202920000000001E-6</v>
      </c>
      <c r="HR16">
        <v>0.82305930000000005</v>
      </c>
      <c r="HS16">
        <v>11.005660000000001</v>
      </c>
      <c r="HT16">
        <v>1.2568260000000001E-9</v>
      </c>
      <c r="HU16">
        <v>1.0760989999999999E-6</v>
      </c>
      <c r="HV16">
        <v>0.82303309999999996</v>
      </c>
      <c r="HW16">
        <v>11.11764</v>
      </c>
      <c r="HX16">
        <v>1.208176E-9</v>
      </c>
      <c r="HY16">
        <v>1.0344579999999999E-6</v>
      </c>
      <c r="HZ16">
        <v>0.82306330000000005</v>
      </c>
      <c r="IA16">
        <v>12.1568</v>
      </c>
      <c r="IB16">
        <v>1.1613810000000001E-9</v>
      </c>
      <c r="IC16">
        <v>9.9458859999999991E-7</v>
      </c>
      <c r="ID16">
        <v>0.82306429999999997</v>
      </c>
      <c r="IE16">
        <v>12.83555</v>
      </c>
      <c r="IF16">
        <v>1.117366E-9</v>
      </c>
      <c r="IG16">
        <v>9.5680490000000008E-7</v>
      </c>
      <c r="IH16">
        <v>0.82303400000000004</v>
      </c>
      <c r="II16">
        <v>12.84445</v>
      </c>
      <c r="IJ16">
        <v>1.0757460000000001E-9</v>
      </c>
      <c r="IK16">
        <v>9.2129830000000005E-7</v>
      </c>
      <c r="IL16">
        <v>0.82303179999999998</v>
      </c>
      <c r="IM16">
        <v>12.67742</v>
      </c>
      <c r="IN16">
        <v>1.037679E-9</v>
      </c>
      <c r="IO16">
        <v>8.8889070000000001E-7</v>
      </c>
      <c r="IP16">
        <v>0.82303090000000001</v>
      </c>
      <c r="IQ16">
        <v>11.929119999999999</v>
      </c>
      <c r="IR16">
        <v>9.9767539999999999E-10</v>
      </c>
      <c r="IS16">
        <v>8.5447399999999995E-7</v>
      </c>
      <c r="IT16">
        <v>0.82306330000000005</v>
      </c>
      <c r="IU16">
        <v>11.30592</v>
      </c>
      <c r="IV16">
        <v>9.6194589999999991E-10</v>
      </c>
      <c r="IW16">
        <v>8.2410620000000002E-7</v>
      </c>
      <c r="IX16">
        <v>0.82303300000000001</v>
      </c>
      <c r="IY16">
        <v>11.18679</v>
      </c>
      <c r="IZ16">
        <v>9.2658300000000005E-10</v>
      </c>
      <c r="JA16">
        <v>7.9375029999999995E-7</v>
      </c>
      <c r="JB16">
        <v>0.8230613</v>
      </c>
      <c r="JC16">
        <v>11.297840000000001</v>
      </c>
      <c r="JD16">
        <v>8.9328290000000004E-10</v>
      </c>
      <c r="JE16">
        <v>7.6540409999999996E-7</v>
      </c>
      <c r="JF16">
        <v>0.82303320000000002</v>
      </c>
      <c r="JG16">
        <v>11.99479</v>
      </c>
      <c r="JH16">
        <v>8.6324339999999996E-10</v>
      </c>
      <c r="JI16">
        <v>7.396998E-7</v>
      </c>
      <c r="JJ16">
        <v>0.82304160000000004</v>
      </c>
      <c r="JK16">
        <v>12.09539</v>
      </c>
      <c r="JL16">
        <v>8.3066539999999997E-10</v>
      </c>
      <c r="JM16">
        <v>7.1177739999999998E-7</v>
      </c>
      <c r="JN16">
        <v>0.82306440000000003</v>
      </c>
      <c r="JO16">
        <v>12.241070000000001</v>
      </c>
      <c r="JP16">
        <v>8.0130940000000001E-10</v>
      </c>
      <c r="JQ16">
        <v>6.867666E-7</v>
      </c>
      <c r="JR16">
        <v>0.82306000000000001</v>
      </c>
      <c r="JS16">
        <v>11.928330000000001</v>
      </c>
      <c r="JT16">
        <v>7.7422680000000004E-10</v>
      </c>
      <c r="JU16">
        <v>6.6352950000000005E-7</v>
      </c>
      <c r="JV16">
        <v>0.82302759999999997</v>
      </c>
      <c r="JW16">
        <v>11.492520000000001</v>
      </c>
      <c r="JX16">
        <v>7.4571019999999996E-10</v>
      </c>
      <c r="JY16">
        <v>6.3911649999999998E-7</v>
      </c>
      <c r="JZ16">
        <v>0.8230634</v>
      </c>
      <c r="KA16">
        <v>11.36651</v>
      </c>
      <c r="KB16">
        <v>7.2200909999999999E-10</v>
      </c>
      <c r="KC16">
        <v>6.1875579999999997E-7</v>
      </c>
      <c r="KD16">
        <v>0.82294840000000002</v>
      </c>
      <c r="KE16">
        <v>11.354799999999999</v>
      </c>
      <c r="KF16">
        <v>6.9949650000000004E-10</v>
      </c>
      <c r="KG16">
        <v>5.9980969999999999E-7</v>
      </c>
      <c r="KH16">
        <v>0.82258869999999995</v>
      </c>
      <c r="KI16">
        <v>11.390890000000001</v>
      </c>
      <c r="KJ16">
        <v>7.0026629999999996E-10</v>
      </c>
      <c r="KK16">
        <v>6.0093389999999998E-7</v>
      </c>
      <c r="KL16">
        <v>0.82215890000000003</v>
      </c>
      <c r="KM16">
        <v>12.1721</v>
      </c>
      <c r="KN16">
        <v>7.0446860000000002E-10</v>
      </c>
      <c r="KO16">
        <v>6.0443510000000004E-7</v>
      </c>
      <c r="KP16">
        <v>0.821739</v>
      </c>
      <c r="KQ16">
        <v>12.190939999999999</v>
      </c>
      <c r="KR16">
        <v>6.9727660000000005E-10</v>
      </c>
      <c r="KS16">
        <v>5.980741E-7</v>
      </c>
      <c r="KT16">
        <v>0.82129819999999998</v>
      </c>
      <c r="KU16">
        <v>12.24062</v>
      </c>
      <c r="KV16">
        <v>6.8245380000000003E-10</v>
      </c>
      <c r="KW16">
        <v>5.8532860000000002E-7</v>
      </c>
      <c r="KX16">
        <v>0.82089420000000002</v>
      </c>
      <c r="KY16">
        <v>12.27824</v>
      </c>
      <c r="KZ16">
        <v>6.6263599999999996E-10</v>
      </c>
      <c r="LA16">
        <v>5.683565E-7</v>
      </c>
      <c r="LB16">
        <v>0.82044629999999996</v>
      </c>
      <c r="LC16">
        <v>11.8034</v>
      </c>
      <c r="LD16">
        <v>6.4276600000000001E-10</v>
      </c>
      <c r="LE16">
        <v>5.5134309999999998E-7</v>
      </c>
      <c r="LF16">
        <v>0.82003190000000004</v>
      </c>
      <c r="LG16">
        <v>11.323119999999999</v>
      </c>
      <c r="LH16">
        <v>6.212461E-10</v>
      </c>
      <c r="LI16">
        <v>5.3287429999999996E-7</v>
      </c>
      <c r="LJ16">
        <v>0.81970469999999995</v>
      </c>
      <c r="LK16">
        <v>11.2287</v>
      </c>
      <c r="LL16">
        <v>5.9806330000000002E-10</v>
      </c>
      <c r="LM16">
        <v>5.1285579999999996E-7</v>
      </c>
      <c r="LN16">
        <v>0.81961229999999996</v>
      </c>
      <c r="LO16">
        <v>11.497960000000001</v>
      </c>
      <c r="LP16">
        <v>5.573995E-10</v>
      </c>
      <c r="LQ16">
        <v>4.776317E-7</v>
      </c>
      <c r="LR16">
        <v>0.81963470000000005</v>
      </c>
      <c r="LS16">
        <v>12.67615</v>
      </c>
      <c r="LT16">
        <v>5.1801800000000002E-10</v>
      </c>
      <c r="LU16">
        <v>4.4405649999999998E-7</v>
      </c>
      <c r="LV16">
        <v>0.81961119999999998</v>
      </c>
      <c r="LW16">
        <v>12.957990000000001</v>
      </c>
      <c r="LX16">
        <v>4.8977580000000004E-10</v>
      </c>
      <c r="LY16">
        <v>4.1994399999999999E-7</v>
      </c>
      <c r="LZ16">
        <v>0.81963790000000003</v>
      </c>
      <c r="MA16">
        <v>13.06493</v>
      </c>
      <c r="MB16">
        <v>4.6806569999999999E-10</v>
      </c>
      <c r="MC16">
        <v>4.014139E-7</v>
      </c>
      <c r="MD16">
        <v>0.81964139999999996</v>
      </c>
      <c r="ME16">
        <v>13.282349999999999</v>
      </c>
      <c r="MF16">
        <v>4.4979579999999999E-10</v>
      </c>
      <c r="MG16">
        <v>3.8576209999999998E-7</v>
      </c>
      <c r="MH16">
        <v>0.81963710000000001</v>
      </c>
      <c r="MI16">
        <v>12.53675</v>
      </c>
      <c r="MJ16">
        <v>4.3483120000000001E-10</v>
      </c>
      <c r="MK16">
        <v>3.7298359999999998E-7</v>
      </c>
      <c r="ML16">
        <v>0.81961130000000004</v>
      </c>
      <c r="MM16">
        <v>11.47864</v>
      </c>
      <c r="MN16">
        <v>4.2074560000000001E-10</v>
      </c>
      <c r="MO16">
        <v>3.608216E-7</v>
      </c>
      <c r="MP16">
        <v>0.81937680000000002</v>
      </c>
      <c r="MQ16">
        <v>11.307600000000001</v>
      </c>
      <c r="MR16">
        <v>4.1029250000000001E-10</v>
      </c>
      <c r="MS16">
        <v>3.521701E-7</v>
      </c>
      <c r="MT16">
        <v>0.81871609999999995</v>
      </c>
      <c r="MU16">
        <v>11.55739</v>
      </c>
      <c r="MV16">
        <v>4.2502189999999998E-10</v>
      </c>
      <c r="MW16">
        <v>3.6542629999999998E-7</v>
      </c>
      <c r="MX16">
        <v>0.81783830000000002</v>
      </c>
      <c r="MY16">
        <v>12.686019999999999</v>
      </c>
      <c r="MZ16">
        <v>4.4346519999999999E-10</v>
      </c>
      <c r="NA16">
        <v>3.8108400000000003E-7</v>
      </c>
      <c r="NB16">
        <v>0.81698859999999995</v>
      </c>
      <c r="NC16">
        <v>13.124790000000001</v>
      </c>
      <c r="ND16">
        <v>4.4895699999999999E-10</v>
      </c>
      <c r="NE16">
        <v>3.856887E-7</v>
      </c>
      <c r="NF16">
        <v>0.81612450000000003</v>
      </c>
      <c r="NG16">
        <v>13.10894</v>
      </c>
      <c r="NH16">
        <v>4.4365600000000001E-10</v>
      </c>
      <c r="NI16">
        <v>3.8108509999999999E-7</v>
      </c>
      <c r="NJ16">
        <v>0.81522059999999996</v>
      </c>
      <c r="NK16">
        <v>13.135400000000001</v>
      </c>
      <c r="NL16">
        <v>4.3384110000000001E-10</v>
      </c>
      <c r="NM16">
        <v>3.725965E-7</v>
      </c>
      <c r="NN16">
        <v>0.81434289999999998</v>
      </c>
      <c r="NO16">
        <v>12.410080000000001</v>
      </c>
      <c r="NP16">
        <v>4.2153770000000002E-10</v>
      </c>
      <c r="NQ16">
        <v>3.6202730000000002E-7</v>
      </c>
      <c r="NR16">
        <v>0.81349649999999996</v>
      </c>
      <c r="NS16">
        <v>11.738</v>
      </c>
      <c r="NT16">
        <v>4.0838549999999999E-10</v>
      </c>
      <c r="NU16">
        <v>3.5075129999999999E-7</v>
      </c>
      <c r="NV16">
        <v>0.81284429999999996</v>
      </c>
      <c r="NW16">
        <v>11.61276</v>
      </c>
      <c r="NX16">
        <v>3.9199620000000002E-10</v>
      </c>
      <c r="NY16">
        <v>3.36428E-7</v>
      </c>
      <c r="NZ16">
        <v>0.81267299999999998</v>
      </c>
      <c r="OA16">
        <v>11.667299999999999</v>
      </c>
      <c r="OB16">
        <v>3.543814E-10</v>
      </c>
      <c r="OC16">
        <v>3.0372059999999998E-7</v>
      </c>
      <c r="OD16">
        <v>0.81261740000000005</v>
      </c>
      <c r="OE16">
        <v>11.97095</v>
      </c>
      <c r="OF16">
        <v>3.1909580000000002E-10</v>
      </c>
      <c r="OG16">
        <v>2.7359229999999998E-7</v>
      </c>
      <c r="OH16">
        <v>0.81263960000000002</v>
      </c>
      <c r="OI16">
        <v>12.75508</v>
      </c>
      <c r="OJ16">
        <v>2.9520730000000003E-10</v>
      </c>
      <c r="OK16">
        <v>2.5325179999999999E-7</v>
      </c>
    </row>
    <row r="17" spans="1:401" x14ac:dyDescent="0.35">
      <c r="A17">
        <v>17</v>
      </c>
      <c r="B17" t="s">
        <v>4</v>
      </c>
      <c r="C17" t="s">
        <v>5</v>
      </c>
      <c r="D17" t="s">
        <v>21</v>
      </c>
      <c r="E17">
        <v>611.05079999999998</v>
      </c>
      <c r="F17">
        <v>1.1554990000000001</v>
      </c>
      <c r="G17">
        <v>11.59953</v>
      </c>
      <c r="H17" s="1">
        <v>4.0551579999999997E-2</v>
      </c>
      <c r="I17">
        <v>15.1317</v>
      </c>
      <c r="J17">
        <v>1.152309</v>
      </c>
      <c r="K17">
        <v>11.72946</v>
      </c>
      <c r="L17" s="1">
        <v>3.6250699999999998E-4</v>
      </c>
      <c r="M17">
        <v>0.16829720000000001</v>
      </c>
      <c r="N17">
        <v>1.149114</v>
      </c>
      <c r="O17">
        <v>12.24405</v>
      </c>
      <c r="P17" s="1">
        <v>8.3570790000000002E-5</v>
      </c>
      <c r="Q17" s="1">
        <v>6.2421749999999998E-2</v>
      </c>
      <c r="R17">
        <v>1.145915</v>
      </c>
      <c r="S17">
        <v>11.88527</v>
      </c>
      <c r="T17" s="1">
        <v>7.4423220000000004E-5</v>
      </c>
      <c r="U17" s="1">
        <v>5.6020479999999998E-2</v>
      </c>
      <c r="V17">
        <v>1.142658</v>
      </c>
      <c r="W17">
        <v>11.85838</v>
      </c>
      <c r="X17" s="1">
        <v>6.7597949999999995E-5</v>
      </c>
      <c r="Y17" s="1">
        <v>5.0750129999999997E-2</v>
      </c>
      <c r="Z17">
        <v>1.139327</v>
      </c>
      <c r="AA17">
        <v>11.228899999999999</v>
      </c>
      <c r="AB17" s="1">
        <v>6.1728970000000003E-5</v>
      </c>
      <c r="AC17" s="1">
        <v>4.6218130000000003E-2</v>
      </c>
      <c r="AD17">
        <v>1.1358809999999999</v>
      </c>
      <c r="AE17">
        <v>10.92132</v>
      </c>
      <c r="AF17" s="1">
        <v>5.6830370000000002E-5</v>
      </c>
      <c r="AG17" s="1">
        <v>4.2430820000000001E-2</v>
      </c>
      <c r="AH17">
        <v>1.129311</v>
      </c>
      <c r="AI17">
        <v>10.744070000000001</v>
      </c>
      <c r="AJ17" s="1">
        <v>5.6175689999999997E-5</v>
      </c>
      <c r="AK17" s="1">
        <v>4.1832059999999997E-2</v>
      </c>
      <c r="AL17">
        <v>1.117623</v>
      </c>
      <c r="AM17">
        <v>10.631769999999999</v>
      </c>
      <c r="AN17" s="1">
        <v>7.0398220000000001E-5</v>
      </c>
      <c r="AO17" s="1">
        <v>5.2222589999999999E-2</v>
      </c>
      <c r="AP17">
        <v>1.1068089999999999</v>
      </c>
      <c r="AQ17">
        <v>10.71547</v>
      </c>
      <c r="AR17" s="1">
        <v>7.8604049999999998E-5</v>
      </c>
      <c r="AS17" s="1">
        <v>5.8026969999999997E-2</v>
      </c>
      <c r="AT17">
        <v>1.0961430000000001</v>
      </c>
      <c r="AU17">
        <v>11.37269</v>
      </c>
      <c r="AV17" s="1">
        <v>7.8202170000000006E-5</v>
      </c>
      <c r="AW17" s="1">
        <v>5.7381389999999997E-2</v>
      </c>
      <c r="AX17">
        <v>1.0854299999999999</v>
      </c>
      <c r="AY17">
        <v>11.192310000000001</v>
      </c>
      <c r="AZ17" s="1">
        <v>7.3164770000000006E-5</v>
      </c>
      <c r="BA17" s="1">
        <v>5.3326289999999998E-2</v>
      </c>
      <c r="BB17">
        <v>1.0742339999999999</v>
      </c>
      <c r="BC17">
        <v>11.07644</v>
      </c>
      <c r="BD17" s="1">
        <v>6.6949529999999995E-5</v>
      </c>
      <c r="BE17" s="1">
        <v>4.8447490000000003E-2</v>
      </c>
      <c r="BF17">
        <v>1.062575</v>
      </c>
      <c r="BG17">
        <v>11.00014</v>
      </c>
      <c r="BH17" s="1">
        <v>6.0596539999999998E-5</v>
      </c>
      <c r="BI17" s="1">
        <v>4.3522789999999999E-2</v>
      </c>
      <c r="BJ17">
        <v>1.050605</v>
      </c>
      <c r="BK17">
        <v>10.678430000000001</v>
      </c>
      <c r="BL17" s="1">
        <v>5.5490030000000001E-5</v>
      </c>
      <c r="BM17" s="1">
        <v>3.9535790000000001E-2</v>
      </c>
      <c r="BN17">
        <v>1.039987</v>
      </c>
      <c r="BO17">
        <v>10.545489999999999</v>
      </c>
      <c r="BP17" s="1">
        <v>4.8805579999999998E-5</v>
      </c>
      <c r="BQ17" s="1">
        <v>3.4478080000000001E-2</v>
      </c>
      <c r="BR17">
        <v>1.0316909999999999</v>
      </c>
      <c r="BS17">
        <v>10.642659999999999</v>
      </c>
      <c r="BT17" s="1">
        <v>3.980274E-5</v>
      </c>
      <c r="BU17" s="1">
        <v>2.789082E-2</v>
      </c>
      <c r="BV17">
        <v>1.023614</v>
      </c>
      <c r="BW17">
        <v>11.244770000000001</v>
      </c>
      <c r="BX17" s="1">
        <v>3.2202120000000003E-5</v>
      </c>
      <c r="BY17" s="1">
        <v>2.2387230000000001E-2</v>
      </c>
      <c r="BZ17">
        <v>1.0159469999999999</v>
      </c>
      <c r="CA17">
        <v>11.884650000000001</v>
      </c>
      <c r="CB17" s="1">
        <v>2.691715E-5</v>
      </c>
      <c r="CC17" s="1">
        <v>1.8562619999999998E-2</v>
      </c>
      <c r="CD17">
        <v>1.0086250000000001</v>
      </c>
      <c r="CE17">
        <v>12.23873</v>
      </c>
      <c r="CF17" s="1">
        <v>2.3407979999999999E-5</v>
      </c>
      <c r="CG17" s="1">
        <v>1.605285E-2</v>
      </c>
      <c r="CH17">
        <v>1.0009189999999999</v>
      </c>
      <c r="CI17">
        <v>12.081160000000001</v>
      </c>
      <c r="CJ17" s="1">
        <v>2.038391E-5</v>
      </c>
      <c r="CK17" s="1">
        <v>1.390593E-2</v>
      </c>
      <c r="CL17">
        <v>0.992614</v>
      </c>
      <c r="CM17">
        <v>11.27373</v>
      </c>
      <c r="CN17" s="1">
        <v>1.8273120000000001E-5</v>
      </c>
      <c r="CO17" s="1">
        <v>1.2399139999999999E-2</v>
      </c>
      <c r="CP17">
        <v>0.98395710000000003</v>
      </c>
      <c r="CQ17">
        <v>10.71851</v>
      </c>
      <c r="CR17" s="1">
        <v>1.6386710000000001E-5</v>
      </c>
      <c r="CS17" s="1">
        <v>1.106059E-2</v>
      </c>
      <c r="CT17">
        <v>0.97768350000000004</v>
      </c>
      <c r="CU17">
        <v>10.64959</v>
      </c>
      <c r="CV17" s="1">
        <v>1.464845E-5</v>
      </c>
      <c r="CW17" s="1">
        <v>9.8276760000000005E-3</v>
      </c>
      <c r="CX17">
        <v>0.97700149999999997</v>
      </c>
      <c r="CY17">
        <v>10.82945</v>
      </c>
      <c r="CZ17" s="1">
        <v>1.0297640000000001E-5</v>
      </c>
      <c r="DA17" s="1">
        <v>6.8722059999999996E-3</v>
      </c>
      <c r="DB17">
        <v>0.97759799999999997</v>
      </c>
      <c r="DC17">
        <v>11.64756</v>
      </c>
      <c r="DD17" s="1">
        <v>6.6511060000000003E-6</v>
      </c>
      <c r="DE17" s="1">
        <v>4.4228779999999999E-3</v>
      </c>
      <c r="DF17">
        <v>0.97814639999999997</v>
      </c>
      <c r="DG17">
        <v>12.38672</v>
      </c>
      <c r="DH17" s="1">
        <v>4.6501580000000001E-6</v>
      </c>
      <c r="DI17" s="1">
        <v>3.083124E-3</v>
      </c>
      <c r="DJ17">
        <v>0.97841820000000002</v>
      </c>
      <c r="DK17">
        <v>12.37448</v>
      </c>
      <c r="DL17" s="1">
        <v>3.6189510000000001E-6</v>
      </c>
      <c r="DM17" s="1">
        <v>2.3933499999999998E-3</v>
      </c>
      <c r="DN17">
        <v>0.97861699999999996</v>
      </c>
      <c r="DO17">
        <v>12.15058</v>
      </c>
      <c r="DP17" s="1">
        <v>3.0637360000000001E-6</v>
      </c>
      <c r="DQ17" s="1">
        <v>2.021119E-3</v>
      </c>
      <c r="DR17">
        <v>0.97872910000000002</v>
      </c>
      <c r="DS17">
        <v>11.53701</v>
      </c>
      <c r="DT17" s="1">
        <v>2.727731E-6</v>
      </c>
      <c r="DU17" s="1">
        <v>1.794812E-3</v>
      </c>
      <c r="DV17">
        <v>0.97871649999999999</v>
      </c>
      <c r="DW17">
        <v>11.01976</v>
      </c>
      <c r="DX17" s="1">
        <v>2.5064670000000002E-6</v>
      </c>
      <c r="DY17" s="1">
        <v>1.644953E-3</v>
      </c>
      <c r="DZ17">
        <v>0.97893439999999998</v>
      </c>
      <c r="EA17">
        <v>10.782299999999999</v>
      </c>
      <c r="EB17" s="1">
        <v>2.3264190000000002E-6</v>
      </c>
      <c r="EC17" s="1">
        <v>1.5227420000000001E-3</v>
      </c>
      <c r="ED17">
        <v>0.97938179999999997</v>
      </c>
      <c r="EE17">
        <v>10.79177</v>
      </c>
      <c r="EF17" s="1">
        <v>2.0916940000000001E-6</v>
      </c>
      <c r="EG17" s="1">
        <v>1.365167E-3</v>
      </c>
      <c r="EH17">
        <v>0.97992690000000005</v>
      </c>
      <c r="EI17">
        <v>11.42089</v>
      </c>
      <c r="EJ17" s="1">
        <v>1.9003489999999999E-6</v>
      </c>
      <c r="EK17" s="1">
        <v>1.236968E-3</v>
      </c>
      <c r="EL17">
        <v>0.9804659</v>
      </c>
      <c r="EM17">
        <v>12.109640000000001</v>
      </c>
      <c r="EN17" s="1">
        <v>1.757564E-6</v>
      </c>
      <c r="EO17" s="1">
        <v>1.140856E-3</v>
      </c>
      <c r="EP17">
        <v>0.98098909999999995</v>
      </c>
      <c r="EQ17">
        <v>12.46697</v>
      </c>
      <c r="ER17" s="1">
        <v>1.645326E-6</v>
      </c>
      <c r="ES17" s="1">
        <v>1.065133E-3</v>
      </c>
      <c r="ET17">
        <v>0.98145499999999997</v>
      </c>
      <c r="EU17">
        <v>12.34365</v>
      </c>
      <c r="EV17" s="1">
        <v>1.561247E-6</v>
      </c>
      <c r="EW17" s="1">
        <v>1.007867E-3</v>
      </c>
      <c r="EX17">
        <v>0.98198059999999998</v>
      </c>
      <c r="EY17">
        <v>11.573700000000001</v>
      </c>
      <c r="EZ17" s="1">
        <v>1.48863E-6</v>
      </c>
      <c r="FA17" s="1">
        <v>9.5834960000000004E-4</v>
      </c>
      <c r="FB17">
        <v>0.98245450000000001</v>
      </c>
      <c r="FC17">
        <v>10.94539</v>
      </c>
      <c r="FD17" s="1">
        <v>1.4219450000000001E-6</v>
      </c>
      <c r="FE17" s="1">
        <v>9.1277830000000004E-4</v>
      </c>
      <c r="FF17">
        <v>0.9827977</v>
      </c>
      <c r="FG17">
        <v>10.801880000000001</v>
      </c>
      <c r="FH17">
        <v>1.367914E-6</v>
      </c>
      <c r="FI17" s="1">
        <v>8.7560960000000005E-4</v>
      </c>
      <c r="FJ17">
        <v>0.98287069999999999</v>
      </c>
      <c r="FK17">
        <v>11.00906</v>
      </c>
      <c r="FL17">
        <v>1.3671710000000001E-6</v>
      </c>
      <c r="FM17" s="1">
        <v>8.725181E-4</v>
      </c>
      <c r="FN17">
        <v>0.98283960000000004</v>
      </c>
      <c r="FO17">
        <v>12.16635</v>
      </c>
      <c r="FP17">
        <v>1.368688E-6</v>
      </c>
      <c r="FQ17" s="1">
        <v>8.7085880000000002E-4</v>
      </c>
      <c r="FR17">
        <v>0.98279660000000002</v>
      </c>
      <c r="FS17">
        <v>12.5207</v>
      </c>
      <c r="FT17">
        <v>1.347622E-6</v>
      </c>
      <c r="FU17" s="1">
        <v>8.5495340000000001E-4</v>
      </c>
      <c r="FV17">
        <v>0.98280420000000002</v>
      </c>
      <c r="FW17">
        <v>12.386480000000001</v>
      </c>
      <c r="FX17">
        <v>1.3102589999999999E-6</v>
      </c>
      <c r="FY17" s="1">
        <v>8.2914000000000002E-4</v>
      </c>
      <c r="FZ17">
        <v>0.98281399999999997</v>
      </c>
      <c r="GA17">
        <v>11.99958</v>
      </c>
      <c r="GB17">
        <v>1.262356E-6</v>
      </c>
      <c r="GC17" s="1">
        <v>7.9697269999999998E-4</v>
      </c>
      <c r="GD17">
        <v>0.98281090000000004</v>
      </c>
      <c r="GE17">
        <v>11.45749</v>
      </c>
      <c r="GF17">
        <v>1.213496E-6</v>
      </c>
      <c r="GG17">
        <v>7.6456579999999998E-4</v>
      </c>
      <c r="GH17">
        <v>0.98279680000000003</v>
      </c>
      <c r="GI17">
        <v>10.99494</v>
      </c>
      <c r="GJ17">
        <v>1.1638509999999999E-6</v>
      </c>
      <c r="GK17">
        <v>7.3191260000000002E-4</v>
      </c>
      <c r="GL17">
        <v>0.98279749999999999</v>
      </c>
      <c r="GM17">
        <v>10.866160000000001</v>
      </c>
      <c r="GN17">
        <v>1.1168189999999999E-6</v>
      </c>
      <c r="GO17">
        <v>7.0126590000000005E-4</v>
      </c>
      <c r="GP17">
        <v>0.98280080000000003</v>
      </c>
      <c r="GQ17">
        <v>11.102790000000001</v>
      </c>
      <c r="GR17">
        <v>1.0726990000000001E-6</v>
      </c>
      <c r="GS17">
        <v>6.726573E-4</v>
      </c>
      <c r="GT17">
        <v>0.9828074</v>
      </c>
      <c r="GU17">
        <v>12.304410000000001</v>
      </c>
      <c r="GV17">
        <v>1.029139E-6</v>
      </c>
      <c r="GW17">
        <v>6.4470290000000002E-4</v>
      </c>
      <c r="GX17">
        <v>0.98280710000000004</v>
      </c>
      <c r="GY17">
        <v>12.742089999999999</v>
      </c>
      <c r="GZ17">
        <v>9.8844680000000008E-7</v>
      </c>
      <c r="HA17">
        <v>6.1874019999999996E-4</v>
      </c>
      <c r="HB17">
        <v>0.98280659999999997</v>
      </c>
      <c r="HC17">
        <v>12.69365</v>
      </c>
      <c r="HD17">
        <v>9.4805679999999997E-7</v>
      </c>
      <c r="HE17">
        <v>5.9309559999999996E-4</v>
      </c>
      <c r="HF17">
        <v>0.9828112</v>
      </c>
      <c r="HG17">
        <v>12.6312</v>
      </c>
      <c r="HH17">
        <v>9.1008280000000005E-7</v>
      </c>
      <c r="HI17">
        <v>5.6908869999999995E-4</v>
      </c>
      <c r="HJ17">
        <v>0.98279629999999996</v>
      </c>
      <c r="HK17">
        <v>11.995799999999999</v>
      </c>
      <c r="HL17">
        <v>8.7535900000000005E-7</v>
      </c>
      <c r="HM17">
        <v>5.4719030000000002E-4</v>
      </c>
      <c r="HN17">
        <v>0.98281090000000004</v>
      </c>
      <c r="HO17">
        <v>11.16873</v>
      </c>
      <c r="HP17">
        <v>8.4042609999999995E-7</v>
      </c>
      <c r="HQ17">
        <v>5.2527990000000001E-4</v>
      </c>
      <c r="HR17">
        <v>0.98281169999999995</v>
      </c>
      <c r="HS17">
        <v>10.98648</v>
      </c>
      <c r="HT17">
        <v>8.0723980000000004E-7</v>
      </c>
      <c r="HU17">
        <v>5.0446520000000002E-4</v>
      </c>
      <c r="HV17">
        <v>0.98280840000000003</v>
      </c>
      <c r="HW17">
        <v>11.10356</v>
      </c>
      <c r="HX17">
        <v>7.7602189999999999E-7</v>
      </c>
      <c r="HY17">
        <v>4.8495839999999999E-4</v>
      </c>
      <c r="HZ17">
        <v>0.98280909999999999</v>
      </c>
      <c r="IA17">
        <v>12.199310000000001</v>
      </c>
      <c r="IB17">
        <v>7.4615390000000001E-7</v>
      </c>
      <c r="IC17">
        <v>4.6633029999999998E-4</v>
      </c>
      <c r="ID17">
        <v>0.98281059999999998</v>
      </c>
      <c r="IE17">
        <v>12.98639</v>
      </c>
      <c r="IF17">
        <v>7.1777860000000002E-7</v>
      </c>
      <c r="IG17">
        <v>4.4860329999999999E-4</v>
      </c>
      <c r="IH17">
        <v>0.98280990000000001</v>
      </c>
      <c r="II17">
        <v>13.03167</v>
      </c>
      <c r="IJ17">
        <v>6.9112869999999996E-7</v>
      </c>
      <c r="IK17">
        <v>4.3196599999999999E-4</v>
      </c>
      <c r="IL17">
        <v>0.98275610000000002</v>
      </c>
      <c r="IM17">
        <v>12.844989999999999</v>
      </c>
      <c r="IN17">
        <v>6.6684359999999999E-7</v>
      </c>
      <c r="IO17">
        <v>4.1680770000000002E-4</v>
      </c>
      <c r="IP17">
        <v>0.98279680000000003</v>
      </c>
      <c r="IQ17">
        <v>12.0495</v>
      </c>
      <c r="IR17">
        <v>6.4099710000000005E-7</v>
      </c>
      <c r="IS17">
        <v>4.0070060000000002E-4</v>
      </c>
      <c r="IT17">
        <v>0.98280650000000003</v>
      </c>
      <c r="IU17">
        <v>11.33408</v>
      </c>
      <c r="IV17">
        <v>6.1825620000000001E-7</v>
      </c>
      <c r="IW17">
        <v>3.8654249999999998E-4</v>
      </c>
      <c r="IX17">
        <v>0.98280780000000001</v>
      </c>
      <c r="IY17">
        <v>11.179919999999999</v>
      </c>
      <c r="IZ17">
        <v>5.9544469999999999E-7</v>
      </c>
      <c r="JA17">
        <v>3.7229789999999999E-4</v>
      </c>
      <c r="JB17">
        <v>0.98281399999999997</v>
      </c>
      <c r="JC17">
        <v>11.291829999999999</v>
      </c>
      <c r="JD17">
        <v>5.7422049999999998E-7</v>
      </c>
      <c r="JE17">
        <v>3.5902880000000001E-4</v>
      </c>
      <c r="JF17">
        <v>0.98281070000000004</v>
      </c>
      <c r="JG17">
        <v>12.03214</v>
      </c>
      <c r="JH17">
        <v>5.549247E-7</v>
      </c>
      <c r="JI17">
        <v>3.4701890000000003E-4</v>
      </c>
      <c r="JJ17">
        <v>0.98277309999999996</v>
      </c>
      <c r="JK17">
        <v>12.19361</v>
      </c>
      <c r="JL17">
        <v>5.3396630000000003E-7</v>
      </c>
      <c r="JM17">
        <v>3.3387230000000003E-4</v>
      </c>
      <c r="JN17">
        <v>0.98281010000000002</v>
      </c>
      <c r="JO17">
        <v>12.32968</v>
      </c>
      <c r="JP17">
        <v>5.1524190000000001E-7</v>
      </c>
      <c r="JQ17">
        <v>3.2223640000000002E-4</v>
      </c>
      <c r="JR17">
        <v>0.98276350000000001</v>
      </c>
      <c r="JS17">
        <v>12.01587</v>
      </c>
      <c r="JT17">
        <v>4.9779600000000002E-7</v>
      </c>
      <c r="JU17">
        <v>3.11281E-4</v>
      </c>
      <c r="JV17">
        <v>0.98275299999999999</v>
      </c>
      <c r="JW17">
        <v>11.52725</v>
      </c>
      <c r="JX17">
        <v>4.7946299999999996E-7</v>
      </c>
      <c r="JY17">
        <v>2.9983990000000002E-4</v>
      </c>
      <c r="JZ17">
        <v>0.98280670000000003</v>
      </c>
      <c r="KA17">
        <v>11.37255</v>
      </c>
      <c r="KB17">
        <v>4.6420079999999998E-7</v>
      </c>
      <c r="KC17">
        <v>2.9031489999999999E-4</v>
      </c>
      <c r="KD17">
        <v>0.98262649999999996</v>
      </c>
      <c r="KE17">
        <v>11.352830000000001</v>
      </c>
      <c r="KF17">
        <v>4.50039E-7</v>
      </c>
      <c r="KG17">
        <v>2.8146330000000002E-4</v>
      </c>
      <c r="KH17">
        <v>0.98218329999999998</v>
      </c>
      <c r="KI17">
        <v>11.39231</v>
      </c>
      <c r="KJ17">
        <v>4.509195E-7</v>
      </c>
      <c r="KK17">
        <v>2.820179E-4</v>
      </c>
      <c r="KL17">
        <v>0.98168129999999998</v>
      </c>
      <c r="KM17">
        <v>12.20884</v>
      </c>
      <c r="KN17">
        <v>4.5342930000000001E-7</v>
      </c>
      <c r="KO17">
        <v>2.8354539999999998E-4</v>
      </c>
      <c r="KP17">
        <v>0.98115010000000002</v>
      </c>
      <c r="KQ17">
        <v>12.297739999999999</v>
      </c>
      <c r="KR17">
        <v>4.4851040000000001E-7</v>
      </c>
      <c r="KS17">
        <v>2.8040079999999999E-4</v>
      </c>
      <c r="KT17">
        <v>0.98063020000000001</v>
      </c>
      <c r="KU17">
        <v>12.32296</v>
      </c>
      <c r="KV17">
        <v>4.3882969999999999E-7</v>
      </c>
      <c r="KW17">
        <v>2.742973E-4</v>
      </c>
      <c r="KX17">
        <v>0.98011689999999996</v>
      </c>
      <c r="KY17">
        <v>12.383609999999999</v>
      </c>
      <c r="KZ17">
        <v>4.2601469999999999E-7</v>
      </c>
      <c r="LA17">
        <v>2.6622940000000002E-4</v>
      </c>
      <c r="LB17">
        <v>0.97958730000000005</v>
      </c>
      <c r="LC17">
        <v>11.87627</v>
      </c>
      <c r="LD17">
        <v>4.1315929999999998E-7</v>
      </c>
      <c r="LE17">
        <v>2.5812190000000003E-4</v>
      </c>
      <c r="LF17">
        <v>0.97911099999999995</v>
      </c>
      <c r="LG17">
        <v>11.331670000000001</v>
      </c>
      <c r="LH17">
        <v>3.9924070000000002E-7</v>
      </c>
      <c r="LI17">
        <v>2.4935849999999999E-4</v>
      </c>
      <c r="LJ17">
        <v>0.97876700000000005</v>
      </c>
      <c r="LK17">
        <v>11.206630000000001</v>
      </c>
      <c r="LL17">
        <v>3.8412420000000002E-7</v>
      </c>
      <c r="LM17">
        <v>2.39874E-4</v>
      </c>
      <c r="LN17">
        <v>0.97872769999999998</v>
      </c>
      <c r="LO17">
        <v>11.490259999999999</v>
      </c>
      <c r="LP17">
        <v>3.576166E-7</v>
      </c>
      <c r="LQ17">
        <v>2.2329620000000001E-4</v>
      </c>
      <c r="LR17">
        <v>0.97870080000000004</v>
      </c>
      <c r="LS17">
        <v>12.746829999999999</v>
      </c>
      <c r="LT17">
        <v>3.3251369999999998E-7</v>
      </c>
      <c r="LU17">
        <v>2.075841E-4</v>
      </c>
      <c r="LV17">
        <v>0.97876050000000003</v>
      </c>
      <c r="LW17">
        <v>13.1188</v>
      </c>
      <c r="LX17">
        <v>3.144793E-7</v>
      </c>
      <c r="LY17">
        <v>1.9631720000000001E-4</v>
      </c>
      <c r="LZ17">
        <v>0.97879579999999999</v>
      </c>
      <c r="MA17">
        <v>13.22856</v>
      </c>
      <c r="MB17">
        <v>3.0063680000000001E-7</v>
      </c>
      <c r="MC17">
        <v>1.8767680000000001E-4</v>
      </c>
      <c r="MD17">
        <v>0.97879559999999999</v>
      </c>
      <c r="ME17">
        <v>13.471109999999999</v>
      </c>
      <c r="MF17">
        <v>2.8891499999999999E-7</v>
      </c>
      <c r="MG17">
        <v>1.8034990000000001E-4</v>
      </c>
      <c r="MH17">
        <v>0.97878430000000005</v>
      </c>
      <c r="MI17">
        <v>12.696479999999999</v>
      </c>
      <c r="MJ17">
        <v>2.79353E-7</v>
      </c>
      <c r="MK17">
        <v>1.743746E-4</v>
      </c>
      <c r="ML17">
        <v>0.97878920000000003</v>
      </c>
      <c r="MM17">
        <v>11.5223</v>
      </c>
      <c r="MN17">
        <v>2.702335E-7</v>
      </c>
      <c r="MO17">
        <v>1.6867459999999999E-4</v>
      </c>
      <c r="MP17">
        <v>0.97851739999999998</v>
      </c>
      <c r="MQ17">
        <v>11.28661</v>
      </c>
      <c r="MR17">
        <v>2.6379639999999998E-7</v>
      </c>
      <c r="MS17">
        <v>1.646637E-4</v>
      </c>
      <c r="MT17">
        <v>0.97756860000000001</v>
      </c>
      <c r="MU17">
        <v>11.54973</v>
      </c>
      <c r="MV17">
        <v>2.7380140000000003E-7</v>
      </c>
      <c r="MW17">
        <v>1.7090740000000001E-4</v>
      </c>
      <c r="MX17">
        <v>0.97650579999999998</v>
      </c>
      <c r="MY17">
        <v>12.7544</v>
      </c>
      <c r="MZ17">
        <v>2.8535800000000001E-7</v>
      </c>
      <c r="NA17">
        <v>1.780548E-4</v>
      </c>
      <c r="NB17">
        <v>0.97542340000000005</v>
      </c>
      <c r="NC17">
        <v>13.28628</v>
      </c>
      <c r="ND17">
        <v>2.8863989999999998E-7</v>
      </c>
      <c r="NE17">
        <v>1.8003879999999999E-4</v>
      </c>
      <c r="NF17">
        <v>0.97441949999999999</v>
      </c>
      <c r="NG17">
        <v>13.28815</v>
      </c>
      <c r="NH17">
        <v>2.8505469999999998E-7</v>
      </c>
      <c r="NI17">
        <v>1.7773039999999999E-4</v>
      </c>
      <c r="NJ17">
        <v>0.9733636</v>
      </c>
      <c r="NK17">
        <v>13.304180000000001</v>
      </c>
      <c r="NL17">
        <v>2.785563E-7</v>
      </c>
      <c r="NM17">
        <v>1.735788E-4</v>
      </c>
      <c r="NN17">
        <v>0.97234180000000003</v>
      </c>
      <c r="NO17">
        <v>12.546760000000001</v>
      </c>
      <c r="NP17">
        <v>2.7053490000000001E-7</v>
      </c>
      <c r="NQ17">
        <v>1.6848899999999999E-4</v>
      </c>
      <c r="NR17">
        <v>0.97129799999999999</v>
      </c>
      <c r="NS17">
        <v>11.78267</v>
      </c>
      <c r="NT17">
        <v>2.6199630000000002E-7</v>
      </c>
      <c r="NU17">
        <v>1.630778E-4</v>
      </c>
      <c r="NV17">
        <v>0.97049620000000003</v>
      </c>
      <c r="NW17">
        <v>11.61858</v>
      </c>
      <c r="NX17">
        <v>2.5114179999999998E-7</v>
      </c>
      <c r="NY17">
        <v>1.562263E-4</v>
      </c>
      <c r="NZ17">
        <v>0.97039470000000005</v>
      </c>
      <c r="OA17">
        <v>11.670870000000001</v>
      </c>
      <c r="OB17">
        <v>2.2658969999999999E-7</v>
      </c>
      <c r="OC17">
        <v>1.4087480000000001E-4</v>
      </c>
      <c r="OD17">
        <v>0.97043599999999997</v>
      </c>
      <c r="OE17">
        <v>11.99797</v>
      </c>
      <c r="OF17">
        <v>2.041386E-7</v>
      </c>
      <c r="OG17">
        <v>1.2687159999999999E-4</v>
      </c>
      <c r="OH17">
        <v>0.97044830000000004</v>
      </c>
      <c r="OI17">
        <v>12.831530000000001</v>
      </c>
      <c r="OJ17">
        <v>1.890029E-7</v>
      </c>
      <c r="OK17">
        <v>1.1745150000000001E-4</v>
      </c>
    </row>
    <row r="18" spans="1:401" x14ac:dyDescent="0.35">
      <c r="A18">
        <v>18</v>
      </c>
      <c r="B18" t="s">
        <v>4</v>
      </c>
      <c r="C18" t="s">
        <v>5</v>
      </c>
      <c r="D18" t="s">
        <v>22</v>
      </c>
      <c r="E18">
        <v>869.7011</v>
      </c>
      <c r="F18">
        <v>0.63971809999999996</v>
      </c>
      <c r="G18">
        <v>11.599589999999999</v>
      </c>
      <c r="H18">
        <v>9.161561E-2</v>
      </c>
      <c r="I18">
        <v>57.903030000000001</v>
      </c>
      <c r="J18">
        <v>0.63908310000000002</v>
      </c>
      <c r="K18">
        <v>11.742380000000001</v>
      </c>
      <c r="L18" s="1">
        <v>1.172621E-3</v>
      </c>
      <c r="M18">
        <v>0.96832479999999999</v>
      </c>
      <c r="N18">
        <v>0.63844809999999996</v>
      </c>
      <c r="O18">
        <v>12.311959999999999</v>
      </c>
      <c r="P18" s="1">
        <v>5.1024009999999995E-4</v>
      </c>
      <c r="Q18" s="1">
        <v>0.52676610000000001</v>
      </c>
      <c r="R18">
        <v>0.6378201</v>
      </c>
      <c r="S18">
        <v>11.984870000000001</v>
      </c>
      <c r="T18" s="1">
        <v>4.5832220000000001E-4</v>
      </c>
      <c r="U18" s="1">
        <v>0.47400619999999999</v>
      </c>
      <c r="V18">
        <v>0.63713430000000004</v>
      </c>
      <c r="W18">
        <v>11.938269999999999</v>
      </c>
      <c r="X18" s="1">
        <v>4.1468910000000002E-4</v>
      </c>
      <c r="Y18" s="1">
        <v>0.42865320000000001</v>
      </c>
      <c r="Z18">
        <v>0.63642449999999995</v>
      </c>
      <c r="AA18">
        <v>11.295820000000001</v>
      </c>
      <c r="AB18" s="1">
        <v>3.7716110000000002E-4</v>
      </c>
      <c r="AC18" s="1">
        <v>0.3896734</v>
      </c>
      <c r="AD18">
        <v>0.63570389999999999</v>
      </c>
      <c r="AE18">
        <v>10.94937</v>
      </c>
      <c r="AF18" s="1">
        <v>3.4576479999999998E-4</v>
      </c>
      <c r="AG18" s="1">
        <v>0.35702640000000002</v>
      </c>
      <c r="AH18">
        <v>0.6335402</v>
      </c>
      <c r="AI18">
        <v>10.76754</v>
      </c>
      <c r="AJ18" s="1">
        <v>3.4062559999999999E-4</v>
      </c>
      <c r="AK18" s="1">
        <v>0.35416009999999998</v>
      </c>
      <c r="AL18">
        <v>0.62939440000000002</v>
      </c>
      <c r="AM18">
        <v>10.639239999999999</v>
      </c>
      <c r="AN18" s="1">
        <v>4.2138389999999998E-4</v>
      </c>
      <c r="AO18" s="1">
        <v>0.43955759999999999</v>
      </c>
      <c r="AP18">
        <v>0.62589879999999998</v>
      </c>
      <c r="AQ18">
        <v>10.722429999999999</v>
      </c>
      <c r="AR18" s="1">
        <v>4.6280540000000003E-4</v>
      </c>
      <c r="AS18" s="1">
        <v>0.48079379999999999</v>
      </c>
      <c r="AT18">
        <v>0.62304850000000001</v>
      </c>
      <c r="AU18">
        <v>11.41428</v>
      </c>
      <c r="AV18" s="1">
        <v>4.5367299999999998E-4</v>
      </c>
      <c r="AW18" s="1">
        <v>0.470362</v>
      </c>
      <c r="AX18">
        <v>0.62042679999999995</v>
      </c>
      <c r="AY18">
        <v>11.26735</v>
      </c>
      <c r="AZ18" s="1">
        <v>4.183872E-4</v>
      </c>
      <c r="BA18" s="1">
        <v>0.43317050000000001</v>
      </c>
      <c r="BB18">
        <v>0.61770650000000005</v>
      </c>
      <c r="BC18">
        <v>11.127980000000001</v>
      </c>
      <c r="BD18" s="1">
        <v>3.7730450000000003E-4</v>
      </c>
      <c r="BE18" s="1">
        <v>0.3903083</v>
      </c>
      <c r="BF18">
        <v>0.6148439</v>
      </c>
      <c r="BG18">
        <v>11.048539999999999</v>
      </c>
      <c r="BH18" s="1">
        <v>3.36335E-4</v>
      </c>
      <c r="BI18" s="1">
        <v>0.3476437</v>
      </c>
      <c r="BJ18">
        <v>0.61209990000000003</v>
      </c>
      <c r="BK18">
        <v>10.69716</v>
      </c>
      <c r="BL18" s="1">
        <v>3.0313090000000002E-4</v>
      </c>
      <c r="BM18" s="1">
        <v>0.31279499999999999</v>
      </c>
      <c r="BN18">
        <v>0.61006550000000004</v>
      </c>
      <c r="BO18">
        <v>10.545500000000001</v>
      </c>
      <c r="BP18" s="1">
        <v>2.6280059999999998E-4</v>
      </c>
      <c r="BQ18" s="1">
        <v>0.27053149999999998</v>
      </c>
      <c r="BR18">
        <v>0.60906059999999995</v>
      </c>
      <c r="BS18">
        <v>10.638350000000001</v>
      </c>
      <c r="BT18" s="1">
        <v>2.115641E-4</v>
      </c>
      <c r="BU18" s="1">
        <v>0.21649360000000001</v>
      </c>
      <c r="BV18">
        <v>0.60805489999999995</v>
      </c>
      <c r="BW18">
        <v>11.26688</v>
      </c>
      <c r="BX18" s="1">
        <v>1.6939719999999999E-4</v>
      </c>
      <c r="BY18" s="1">
        <v>0.1729472</v>
      </c>
      <c r="BZ18">
        <v>0.60729549999999999</v>
      </c>
      <c r="CA18">
        <v>11.97091</v>
      </c>
      <c r="CB18" s="1">
        <v>1.402563E-4</v>
      </c>
      <c r="CC18" s="1">
        <v>0.14302719999999999</v>
      </c>
      <c r="CD18">
        <v>0.6052691</v>
      </c>
      <c r="CE18">
        <v>12.38246</v>
      </c>
      <c r="CF18" s="1">
        <v>1.207602E-4</v>
      </c>
      <c r="CG18" s="1">
        <v>0.12284639999999999</v>
      </c>
      <c r="CH18">
        <v>0.60295960000000004</v>
      </c>
      <c r="CI18">
        <v>12.228719999999999</v>
      </c>
      <c r="CJ18" s="1">
        <v>1.0410519999999999E-4</v>
      </c>
      <c r="CK18" s="1">
        <v>0.105679</v>
      </c>
      <c r="CL18">
        <v>0.60028000000000004</v>
      </c>
      <c r="CM18">
        <v>11.3756</v>
      </c>
      <c r="CN18" s="1">
        <v>9.2279990000000003E-5</v>
      </c>
      <c r="CO18" s="1">
        <v>9.34416E-2</v>
      </c>
      <c r="CP18">
        <v>0.5973716</v>
      </c>
      <c r="CQ18">
        <v>10.73948</v>
      </c>
      <c r="CR18" s="1">
        <v>8.1786459999999998E-5</v>
      </c>
      <c r="CS18" s="1">
        <v>8.2615960000000002E-2</v>
      </c>
      <c r="CT18">
        <v>0.59576989999999996</v>
      </c>
      <c r="CU18">
        <v>10.642390000000001</v>
      </c>
      <c r="CV18" s="1">
        <v>7.2276100000000004E-5</v>
      </c>
      <c r="CW18" s="1">
        <v>7.2427500000000006E-2</v>
      </c>
      <c r="CX18">
        <v>0.59687610000000002</v>
      </c>
      <c r="CY18">
        <v>10.822150000000001</v>
      </c>
      <c r="CZ18" s="1">
        <v>5.0511859999999997E-5</v>
      </c>
      <c r="DA18" s="1">
        <v>4.9964500000000002E-2</v>
      </c>
      <c r="DB18">
        <v>0.59805299999999995</v>
      </c>
      <c r="DC18">
        <v>11.68221</v>
      </c>
      <c r="DD18" s="1">
        <v>3.2668140000000003E-5</v>
      </c>
      <c r="DE18" s="1">
        <v>3.2185749999999999E-2</v>
      </c>
      <c r="DF18">
        <v>0.59884329999999997</v>
      </c>
      <c r="DG18">
        <v>12.50217</v>
      </c>
      <c r="DH18" s="1">
        <v>2.2912809999999999E-5</v>
      </c>
      <c r="DI18" s="1">
        <v>2.2571689999999998E-2</v>
      </c>
      <c r="DJ18">
        <v>0.59921820000000003</v>
      </c>
      <c r="DK18">
        <v>12.528589999999999</v>
      </c>
      <c r="DL18" s="1">
        <v>1.787586E-5</v>
      </c>
      <c r="DM18" s="1">
        <v>1.760977E-2</v>
      </c>
      <c r="DN18">
        <v>0.59942740000000005</v>
      </c>
      <c r="DO18">
        <v>12.28791</v>
      </c>
      <c r="DP18" s="1">
        <v>1.515905E-5</v>
      </c>
      <c r="DQ18" s="1">
        <v>1.492301E-2</v>
      </c>
      <c r="DR18">
        <v>0.59953000000000001</v>
      </c>
      <c r="DS18">
        <v>11.633190000000001</v>
      </c>
      <c r="DT18" s="1">
        <v>1.350972E-5</v>
      </c>
      <c r="DU18" s="1">
        <v>1.3278770000000001E-2</v>
      </c>
      <c r="DV18">
        <v>0.59958290000000003</v>
      </c>
      <c r="DW18">
        <v>11.047879999999999</v>
      </c>
      <c r="DX18" s="1">
        <v>1.2418370000000001E-5</v>
      </c>
      <c r="DY18" s="1">
        <v>1.218032E-2</v>
      </c>
      <c r="DZ18">
        <v>0.59969499999999998</v>
      </c>
      <c r="EA18">
        <v>10.777430000000001</v>
      </c>
      <c r="EB18" s="1">
        <v>1.152901E-5</v>
      </c>
      <c r="EC18" s="1">
        <v>1.1276649999999999E-2</v>
      </c>
      <c r="ED18">
        <v>0.59994950000000002</v>
      </c>
      <c r="EE18">
        <v>10.77262</v>
      </c>
      <c r="EF18" s="1">
        <v>1.0364919999999999E-5</v>
      </c>
      <c r="EG18" s="1">
        <v>1.009754E-2</v>
      </c>
      <c r="EH18">
        <v>0.60015929999999995</v>
      </c>
      <c r="EI18">
        <v>11.426629999999999</v>
      </c>
      <c r="EJ18" s="1">
        <v>9.4290390000000007E-6</v>
      </c>
      <c r="EK18" s="1">
        <v>9.1667729999999996E-3</v>
      </c>
      <c r="EL18">
        <v>0.60039169999999997</v>
      </c>
      <c r="EM18">
        <v>12.19172</v>
      </c>
      <c r="EN18" s="1">
        <v>8.7310770000000006E-6</v>
      </c>
      <c r="EO18" s="1">
        <v>8.4695619999999999E-3</v>
      </c>
      <c r="EP18">
        <v>0.60057669999999996</v>
      </c>
      <c r="EQ18">
        <v>12.603619999999999</v>
      </c>
      <c r="ER18" s="1">
        <v>8.180989E-6</v>
      </c>
      <c r="ES18" s="1">
        <v>7.9157780000000001E-3</v>
      </c>
      <c r="ET18">
        <v>0.60075590000000001</v>
      </c>
      <c r="EU18">
        <v>12.479240000000001</v>
      </c>
      <c r="EV18" s="1">
        <v>7.7684979999999998E-6</v>
      </c>
      <c r="EW18" s="1">
        <v>7.4955129999999997E-3</v>
      </c>
      <c r="EX18">
        <v>0.60095140000000002</v>
      </c>
      <c r="EY18">
        <v>11.66344</v>
      </c>
      <c r="EZ18" s="1">
        <v>7.4137370000000002E-6</v>
      </c>
      <c r="FA18" s="1">
        <v>7.1347770000000001E-3</v>
      </c>
      <c r="FB18">
        <v>0.60110180000000002</v>
      </c>
      <c r="FC18">
        <v>10.96429</v>
      </c>
      <c r="FD18" s="1">
        <v>7.0869870000000004E-6</v>
      </c>
      <c r="FE18" s="1">
        <v>6.8009389999999998E-3</v>
      </c>
      <c r="FF18">
        <v>0.60120629999999997</v>
      </c>
      <c r="FG18">
        <v>10.78092</v>
      </c>
      <c r="FH18" s="1">
        <v>6.824077E-6</v>
      </c>
      <c r="FI18" s="1">
        <v>6.5338460000000003E-3</v>
      </c>
      <c r="FJ18">
        <v>0.60117319999999996</v>
      </c>
      <c r="FK18">
        <v>10.99926</v>
      </c>
      <c r="FL18">
        <v>6.8250659999999996E-6</v>
      </c>
      <c r="FM18" s="1">
        <v>6.5214970000000002E-3</v>
      </c>
      <c r="FN18">
        <v>0.60108360000000005</v>
      </c>
      <c r="FO18">
        <v>12.21696</v>
      </c>
      <c r="FP18">
        <v>6.8303480000000001E-6</v>
      </c>
      <c r="FQ18" s="1">
        <v>6.5038659999999996E-3</v>
      </c>
      <c r="FR18">
        <v>0.60108119999999998</v>
      </c>
      <c r="FS18">
        <v>12.65631</v>
      </c>
      <c r="FT18">
        <v>6.722314E-6</v>
      </c>
      <c r="FU18" s="1">
        <v>6.379671E-3</v>
      </c>
      <c r="FV18">
        <v>0.60105900000000001</v>
      </c>
      <c r="FW18">
        <v>12.51451</v>
      </c>
      <c r="FX18">
        <v>6.5339479999999999E-6</v>
      </c>
      <c r="FY18" s="1">
        <v>6.1824330000000002E-3</v>
      </c>
      <c r="FZ18">
        <v>0.60103030000000002</v>
      </c>
      <c r="GA18">
        <v>12.10572</v>
      </c>
      <c r="GB18">
        <v>6.2947610000000003E-6</v>
      </c>
      <c r="GC18" s="1">
        <v>5.941956E-3</v>
      </c>
      <c r="GD18">
        <v>0.60099729999999996</v>
      </c>
      <c r="GE18">
        <v>11.51815</v>
      </c>
      <c r="GF18">
        <v>6.0508389999999998E-6</v>
      </c>
      <c r="GG18" s="1">
        <v>5.6993440000000003E-3</v>
      </c>
      <c r="GH18">
        <v>0.60102480000000003</v>
      </c>
      <c r="GI18">
        <v>11.00348</v>
      </c>
      <c r="GJ18">
        <v>5.803463E-6</v>
      </c>
      <c r="GK18" s="1">
        <v>5.4567399999999999E-3</v>
      </c>
      <c r="GL18">
        <v>0.60102500000000003</v>
      </c>
      <c r="GM18">
        <v>10.84268</v>
      </c>
      <c r="GN18">
        <v>5.5685839999999999E-6</v>
      </c>
      <c r="GO18">
        <v>5.227705E-3</v>
      </c>
      <c r="GP18">
        <v>0.60099009999999997</v>
      </c>
      <c r="GQ18">
        <v>11.09224</v>
      </c>
      <c r="GR18">
        <v>5.3490220000000001E-6</v>
      </c>
      <c r="GS18">
        <v>5.0148750000000002E-3</v>
      </c>
      <c r="GT18">
        <v>0.60102920000000004</v>
      </c>
      <c r="GU18">
        <v>12.35894</v>
      </c>
      <c r="GV18">
        <v>5.1314929999999999E-6</v>
      </c>
      <c r="GW18">
        <v>4.8061570000000001E-3</v>
      </c>
      <c r="GX18">
        <v>0.60099789999999997</v>
      </c>
      <c r="GY18">
        <v>12.89052</v>
      </c>
      <c r="GZ18">
        <v>4.9291010000000002E-6</v>
      </c>
      <c r="HA18">
        <v>4.6134669999999996E-3</v>
      </c>
      <c r="HB18">
        <v>0.60099630000000004</v>
      </c>
      <c r="HC18">
        <v>12.85183</v>
      </c>
      <c r="HD18">
        <v>4.7277789999999999E-6</v>
      </c>
      <c r="HE18">
        <v>4.4224930000000004E-3</v>
      </c>
      <c r="HF18">
        <v>0.60100019999999998</v>
      </c>
      <c r="HG18">
        <v>12.77886</v>
      </c>
      <c r="HH18">
        <v>4.5383619999999998E-6</v>
      </c>
      <c r="HI18">
        <v>4.243307E-3</v>
      </c>
      <c r="HJ18">
        <v>0.601024</v>
      </c>
      <c r="HK18">
        <v>12.10961</v>
      </c>
      <c r="HL18">
        <v>4.3650539999999999E-6</v>
      </c>
      <c r="HM18">
        <v>4.0798450000000003E-3</v>
      </c>
      <c r="HN18">
        <v>0.60099409999999998</v>
      </c>
      <c r="HO18">
        <v>11.20276</v>
      </c>
      <c r="HP18">
        <v>4.1911520000000002E-6</v>
      </c>
      <c r="HQ18">
        <v>3.9168859999999996E-3</v>
      </c>
      <c r="HR18">
        <v>0.60103490000000004</v>
      </c>
      <c r="HS18">
        <v>10.968310000000001</v>
      </c>
      <c r="HT18">
        <v>4.0252930000000003E-6</v>
      </c>
      <c r="HU18">
        <v>3.7610019999999998E-3</v>
      </c>
      <c r="HV18">
        <v>0.60099880000000006</v>
      </c>
      <c r="HW18">
        <v>11.090619999999999</v>
      </c>
      <c r="HX18">
        <v>3.8696750000000004E-6</v>
      </c>
      <c r="HY18">
        <v>3.6156589999999998E-3</v>
      </c>
      <c r="HZ18">
        <v>0.60099349999999996</v>
      </c>
      <c r="IA18">
        <v>12.238659999999999</v>
      </c>
      <c r="IB18">
        <v>3.7213569999999999E-6</v>
      </c>
      <c r="IC18">
        <v>3.4779580000000002E-3</v>
      </c>
      <c r="ID18">
        <v>0.60099599999999997</v>
      </c>
      <c r="IE18">
        <v>13.131600000000001</v>
      </c>
      <c r="IF18">
        <v>3.5794189999999999E-6</v>
      </c>
      <c r="IG18">
        <v>3.344929E-3</v>
      </c>
      <c r="IH18">
        <v>0.60103209999999996</v>
      </c>
      <c r="II18">
        <v>13.215020000000001</v>
      </c>
      <c r="IJ18">
        <v>3.4465739999999999E-6</v>
      </c>
      <c r="IK18">
        <v>3.221266E-3</v>
      </c>
      <c r="IL18">
        <v>0.60102469999999997</v>
      </c>
      <c r="IM18">
        <v>13.01229</v>
      </c>
      <c r="IN18">
        <v>3.325478E-6</v>
      </c>
      <c r="IO18">
        <v>3.1085710000000001E-3</v>
      </c>
      <c r="IP18">
        <v>0.60099360000000002</v>
      </c>
      <c r="IQ18">
        <v>12.169589999999999</v>
      </c>
      <c r="IR18">
        <v>3.1963370000000002E-6</v>
      </c>
      <c r="IS18">
        <v>2.987464E-3</v>
      </c>
      <c r="IT18">
        <v>0.60099800000000003</v>
      </c>
      <c r="IU18">
        <v>11.36842</v>
      </c>
      <c r="IV18">
        <v>3.083391E-6</v>
      </c>
      <c r="IW18">
        <v>2.8827829999999999E-3</v>
      </c>
      <c r="IX18">
        <v>0.60099840000000004</v>
      </c>
      <c r="IY18">
        <v>11.17525</v>
      </c>
      <c r="IZ18">
        <v>2.969259E-6</v>
      </c>
      <c r="JA18">
        <v>2.7758119999999999E-3</v>
      </c>
      <c r="JB18">
        <v>0.60103759999999995</v>
      </c>
      <c r="JC18">
        <v>11.28683</v>
      </c>
      <c r="JD18">
        <v>2.8640110000000001E-6</v>
      </c>
      <c r="JE18">
        <v>2.6782170000000001E-3</v>
      </c>
      <c r="JF18">
        <v>0.60099409999999998</v>
      </c>
      <c r="JG18">
        <v>12.06894</v>
      </c>
      <c r="JH18">
        <v>2.7674500000000001E-6</v>
      </c>
      <c r="JI18">
        <v>2.5879499999999999E-3</v>
      </c>
      <c r="JJ18">
        <v>0.60103209999999996</v>
      </c>
      <c r="JK18">
        <v>12.285970000000001</v>
      </c>
      <c r="JL18">
        <v>2.6629010000000002E-6</v>
      </c>
      <c r="JM18">
        <v>2.4901200000000002E-3</v>
      </c>
      <c r="JN18">
        <v>0.60099389999999997</v>
      </c>
      <c r="JO18">
        <v>12.41652</v>
      </c>
      <c r="JP18">
        <v>2.5699109999999998E-6</v>
      </c>
      <c r="JQ18">
        <v>2.4038760000000001E-3</v>
      </c>
      <c r="JR18">
        <v>0.60102999999999995</v>
      </c>
      <c r="JS18">
        <v>12.101839999999999</v>
      </c>
      <c r="JT18">
        <v>2.482787E-6</v>
      </c>
      <c r="JU18">
        <v>2.322176E-3</v>
      </c>
      <c r="JV18">
        <v>0.60102299999999997</v>
      </c>
      <c r="JW18">
        <v>11.566129999999999</v>
      </c>
      <c r="JX18">
        <v>2.3912090000000001E-6</v>
      </c>
      <c r="JY18">
        <v>2.2366500000000002E-3</v>
      </c>
      <c r="JZ18">
        <v>0.60099840000000004</v>
      </c>
      <c r="KA18">
        <v>11.38017</v>
      </c>
      <c r="KB18">
        <v>2.3151789999999999E-6</v>
      </c>
      <c r="KC18">
        <v>2.1653549999999999E-3</v>
      </c>
      <c r="KD18">
        <v>0.60094199999999998</v>
      </c>
      <c r="KE18">
        <v>11.352830000000001</v>
      </c>
      <c r="KF18">
        <v>2.2449939999999999E-6</v>
      </c>
      <c r="KG18">
        <v>2.1011950000000001E-3</v>
      </c>
      <c r="KH18">
        <v>0.60072669999999995</v>
      </c>
      <c r="KI18">
        <v>11.394629999999999</v>
      </c>
      <c r="KJ18">
        <v>2.2493210000000002E-6</v>
      </c>
      <c r="KK18">
        <v>2.1073379999999998E-3</v>
      </c>
      <c r="KL18">
        <v>0.60048029999999997</v>
      </c>
      <c r="KM18">
        <v>12.24708</v>
      </c>
      <c r="KN18">
        <v>2.259588E-6</v>
      </c>
      <c r="KO18">
        <v>2.1159030000000001E-3</v>
      </c>
      <c r="KP18">
        <v>0.60028380000000003</v>
      </c>
      <c r="KQ18">
        <v>12.39894</v>
      </c>
      <c r="KR18">
        <v>2.2325919999999998E-6</v>
      </c>
      <c r="KS18">
        <v>2.0892710000000002E-3</v>
      </c>
      <c r="KT18">
        <v>0.60009520000000005</v>
      </c>
      <c r="KU18">
        <v>12.409929999999999</v>
      </c>
      <c r="KV18">
        <v>2.1824149999999998E-6</v>
      </c>
      <c r="KW18">
        <v>2.0416710000000001E-3</v>
      </c>
      <c r="KX18">
        <v>0.5999101</v>
      </c>
      <c r="KY18">
        <v>12.48451</v>
      </c>
      <c r="KZ18">
        <v>2.117082E-6</v>
      </c>
      <c r="LA18">
        <v>1.980103E-3</v>
      </c>
      <c r="LB18">
        <v>0.59975290000000003</v>
      </c>
      <c r="LC18">
        <v>11.94849</v>
      </c>
      <c r="LD18">
        <v>2.0515920000000002E-6</v>
      </c>
      <c r="LE18">
        <v>1.918442E-3</v>
      </c>
      <c r="LF18">
        <v>0.59956339999999997</v>
      </c>
      <c r="LG18">
        <v>11.34497</v>
      </c>
      <c r="LH18">
        <v>1.9811730000000001E-6</v>
      </c>
      <c r="LI18">
        <v>1.8521360000000001E-3</v>
      </c>
      <c r="LJ18">
        <v>0.59945689999999996</v>
      </c>
      <c r="LK18">
        <v>11.18538</v>
      </c>
      <c r="LL18">
        <v>1.904481E-6</v>
      </c>
      <c r="LM18">
        <v>1.7792280000000001E-3</v>
      </c>
      <c r="LN18">
        <v>0.59949180000000002</v>
      </c>
      <c r="LO18">
        <v>11.484920000000001</v>
      </c>
      <c r="LP18">
        <v>1.771787E-6</v>
      </c>
      <c r="LQ18">
        <v>1.653372E-3</v>
      </c>
      <c r="LR18">
        <v>0.59957150000000003</v>
      </c>
      <c r="LS18">
        <v>12.811400000000001</v>
      </c>
      <c r="LT18">
        <v>1.6480829999999999E-6</v>
      </c>
      <c r="LU18">
        <v>1.538565E-3</v>
      </c>
      <c r="LV18">
        <v>0.59961350000000002</v>
      </c>
      <c r="LW18">
        <v>13.27225</v>
      </c>
      <c r="LX18">
        <v>1.559231E-6</v>
      </c>
      <c r="LY18">
        <v>1.456146E-3</v>
      </c>
      <c r="LZ18">
        <v>0.59960910000000001</v>
      </c>
      <c r="MA18">
        <v>13.39221</v>
      </c>
      <c r="MB18">
        <v>1.491054E-6</v>
      </c>
      <c r="MC18">
        <v>1.392821E-3</v>
      </c>
      <c r="MD18">
        <v>0.59963630000000001</v>
      </c>
      <c r="ME18">
        <v>13.655799999999999</v>
      </c>
      <c r="MF18">
        <v>1.4329620000000001E-6</v>
      </c>
      <c r="MG18">
        <v>1.338583E-3</v>
      </c>
      <c r="MH18">
        <v>0.59966470000000005</v>
      </c>
      <c r="MI18">
        <v>12.85336</v>
      </c>
      <c r="MJ18">
        <v>1.38571E-6</v>
      </c>
      <c r="MK18">
        <v>1.294735E-3</v>
      </c>
      <c r="ML18">
        <v>0.59963639999999996</v>
      </c>
      <c r="MM18">
        <v>11.575559999999999</v>
      </c>
      <c r="MN18">
        <v>1.3402859999999999E-6</v>
      </c>
      <c r="MO18">
        <v>1.2519300000000001E-3</v>
      </c>
      <c r="MP18">
        <v>0.59953319999999999</v>
      </c>
      <c r="MQ18">
        <v>11.26745</v>
      </c>
      <c r="MR18">
        <v>1.308903E-6</v>
      </c>
      <c r="MS18">
        <v>1.2241540000000001E-3</v>
      </c>
      <c r="MT18">
        <v>0.59904239999999997</v>
      </c>
      <c r="MU18">
        <v>11.545349999999999</v>
      </c>
      <c r="MV18">
        <v>1.35847E-6</v>
      </c>
      <c r="MW18">
        <v>1.2729989999999999E-3</v>
      </c>
      <c r="MX18">
        <v>0.59858239999999996</v>
      </c>
      <c r="MY18">
        <v>12.81578</v>
      </c>
      <c r="MZ18">
        <v>1.4126949999999999E-6</v>
      </c>
      <c r="NA18">
        <v>1.3223390000000001E-3</v>
      </c>
      <c r="NB18">
        <v>0.59814319999999999</v>
      </c>
      <c r="NC18">
        <v>13.442539999999999</v>
      </c>
      <c r="ND18">
        <v>1.425978E-6</v>
      </c>
      <c r="NE18">
        <v>1.3335339999999999E-3</v>
      </c>
      <c r="NF18">
        <v>0.59774000000000005</v>
      </c>
      <c r="NG18">
        <v>13.465769999999999</v>
      </c>
      <c r="NH18">
        <v>1.406E-6</v>
      </c>
      <c r="NI18">
        <v>1.314078E-3</v>
      </c>
      <c r="NJ18">
        <v>0.59736469999999997</v>
      </c>
      <c r="NK18">
        <v>13.472440000000001</v>
      </c>
      <c r="NL18">
        <v>1.3715619999999999E-6</v>
      </c>
      <c r="NM18">
        <v>1.2809329999999999E-3</v>
      </c>
      <c r="NN18">
        <v>0.59697279999999997</v>
      </c>
      <c r="NO18">
        <v>12.68202</v>
      </c>
      <c r="NP18">
        <v>1.3300749999999999E-6</v>
      </c>
      <c r="NQ18">
        <v>1.241619E-3</v>
      </c>
      <c r="NR18">
        <v>0.59660630000000003</v>
      </c>
      <c r="NS18">
        <v>11.83375</v>
      </c>
      <c r="NT18">
        <v>1.2861799999999999E-6</v>
      </c>
      <c r="NU18">
        <v>1.200071E-3</v>
      </c>
      <c r="NV18">
        <v>0.59635179999999999</v>
      </c>
      <c r="NW18">
        <v>11.62669</v>
      </c>
      <c r="NX18">
        <v>1.2305309999999999E-6</v>
      </c>
      <c r="NY18">
        <v>1.1462289999999999E-3</v>
      </c>
      <c r="NZ18">
        <v>0.5964621</v>
      </c>
      <c r="OA18">
        <v>11.674939999999999</v>
      </c>
      <c r="OB18">
        <v>1.1089239999999999E-6</v>
      </c>
      <c r="OC18">
        <v>1.030748E-3</v>
      </c>
      <c r="OD18">
        <v>0.59656549999999997</v>
      </c>
      <c r="OE18">
        <v>12.022819999999999</v>
      </c>
      <c r="OF18">
        <v>9.9972350000000005E-7</v>
      </c>
      <c r="OG18">
        <v>9.2965680000000001E-4</v>
      </c>
      <c r="OH18">
        <v>0.59660999999999997</v>
      </c>
      <c r="OI18">
        <v>12.90424</v>
      </c>
      <c r="OJ18">
        <v>9.262314E-7</v>
      </c>
      <c r="OK18">
        <v>8.6194530000000002E-4</v>
      </c>
    </row>
    <row r="19" spans="1:401" x14ac:dyDescent="0.35">
      <c r="A19">
        <v>19</v>
      </c>
      <c r="B19" t="s">
        <v>4</v>
      </c>
      <c r="C19" t="s">
        <v>5</v>
      </c>
      <c r="D19" t="s">
        <v>23</v>
      </c>
      <c r="E19">
        <v>735.077</v>
      </c>
      <c r="F19">
        <v>0.72008499999999998</v>
      </c>
      <c r="G19">
        <v>11.608980000000001</v>
      </c>
      <c r="H19">
        <v>0.24737870000000001</v>
      </c>
      <c r="I19">
        <v>111.3078</v>
      </c>
      <c r="J19">
        <v>0.71902999999999995</v>
      </c>
      <c r="K19">
        <v>11.755520000000001</v>
      </c>
      <c r="L19" s="1">
        <v>8.5532149999999994E-3</v>
      </c>
      <c r="M19">
        <v>5.2818399999999999</v>
      </c>
      <c r="N19">
        <v>0.71799210000000002</v>
      </c>
      <c r="O19">
        <v>12.37467</v>
      </c>
      <c r="P19" s="1">
        <v>6.2442790000000001E-3</v>
      </c>
      <c r="Q19" s="1">
        <v>4.1071119999999999</v>
      </c>
      <c r="R19">
        <v>0.7169413</v>
      </c>
      <c r="S19">
        <v>12.09477</v>
      </c>
      <c r="T19" s="1">
        <v>5.6025270000000004E-3</v>
      </c>
      <c r="U19" s="1">
        <v>3.6843490000000001</v>
      </c>
      <c r="V19">
        <v>0.71587849999999997</v>
      </c>
      <c r="W19">
        <v>12.0275</v>
      </c>
      <c r="X19" s="1">
        <v>5.0436109999999999E-3</v>
      </c>
      <c r="Y19" s="1">
        <v>3.3152219999999999</v>
      </c>
      <c r="Z19">
        <v>0.71477460000000004</v>
      </c>
      <c r="AA19">
        <v>11.383760000000001</v>
      </c>
      <c r="AB19" s="1">
        <v>4.564233E-3</v>
      </c>
      <c r="AC19" s="1">
        <v>2.99865</v>
      </c>
      <c r="AD19">
        <v>0.71365400000000001</v>
      </c>
      <c r="AE19">
        <v>10.99152</v>
      </c>
      <c r="AF19" s="1">
        <v>4.160296E-3</v>
      </c>
      <c r="AG19" s="1">
        <v>2.7317140000000002</v>
      </c>
      <c r="AH19">
        <v>0.71089729999999995</v>
      </c>
      <c r="AI19">
        <v>10.80415</v>
      </c>
      <c r="AJ19" s="1">
        <v>4.1548760000000001E-3</v>
      </c>
      <c r="AK19" s="1">
        <v>2.7413690000000002</v>
      </c>
      <c r="AL19">
        <v>0.7053043</v>
      </c>
      <c r="AM19">
        <v>10.664870000000001</v>
      </c>
      <c r="AN19" s="1">
        <v>5.024026E-3</v>
      </c>
      <c r="AO19" s="1">
        <v>3.3264830000000001</v>
      </c>
      <c r="AP19">
        <v>0.70044640000000002</v>
      </c>
      <c r="AQ19">
        <v>10.74507</v>
      </c>
      <c r="AR19" s="1">
        <v>5.2856689999999998E-3</v>
      </c>
      <c r="AS19" s="1">
        <v>3.4966270000000002</v>
      </c>
      <c r="AT19">
        <v>0.69634359999999995</v>
      </c>
      <c r="AU19">
        <v>11.4658</v>
      </c>
      <c r="AV19" s="1">
        <v>5.0342659999999999E-3</v>
      </c>
      <c r="AW19" s="1">
        <v>3.3324750000000001</v>
      </c>
      <c r="AX19">
        <v>0.69257100000000005</v>
      </c>
      <c r="AY19">
        <v>11.3695</v>
      </c>
      <c r="AZ19" s="1">
        <v>4.5361899999999998E-3</v>
      </c>
      <c r="BA19" s="1">
        <v>3.00474</v>
      </c>
      <c r="BB19">
        <v>0.68881269999999994</v>
      </c>
      <c r="BC19">
        <v>11.20261</v>
      </c>
      <c r="BD19" s="1">
        <v>4.0099419999999998E-3</v>
      </c>
      <c r="BE19" s="1">
        <v>2.6583199999999998</v>
      </c>
      <c r="BF19">
        <v>0.68497249999999998</v>
      </c>
      <c r="BG19">
        <v>11.123100000000001</v>
      </c>
      <c r="BH19" s="1">
        <v>3.504863E-3</v>
      </c>
      <c r="BI19" s="1">
        <v>2.3250829999999998</v>
      </c>
      <c r="BJ19">
        <v>0.68154990000000004</v>
      </c>
      <c r="BK19">
        <v>10.750629999999999</v>
      </c>
      <c r="BL19" s="1">
        <v>3.0953840000000001E-3</v>
      </c>
      <c r="BM19" s="1">
        <v>2.0522369999999999</v>
      </c>
      <c r="BN19">
        <v>0.67920840000000005</v>
      </c>
      <c r="BO19">
        <v>10.57086</v>
      </c>
      <c r="BP19" s="1">
        <v>2.6465460000000001E-3</v>
      </c>
      <c r="BQ19" s="1">
        <v>1.751288</v>
      </c>
      <c r="BR19">
        <v>0.67853419999999998</v>
      </c>
      <c r="BS19">
        <v>10.65142</v>
      </c>
      <c r="BT19" s="1">
        <v>2.0978110000000002E-3</v>
      </c>
      <c r="BU19" s="1">
        <v>1.3807119999999999</v>
      </c>
      <c r="BV19">
        <v>0.67803709999999995</v>
      </c>
      <c r="BW19">
        <v>11.30278</v>
      </c>
      <c r="BX19" s="1">
        <v>1.6769700000000001E-3</v>
      </c>
      <c r="BY19" s="1">
        <v>1.1016680000000001</v>
      </c>
      <c r="BZ19">
        <v>0.67748090000000005</v>
      </c>
      <c r="CA19">
        <v>12.06949</v>
      </c>
      <c r="CB19" s="1">
        <v>1.390329E-3</v>
      </c>
      <c r="CC19" s="1">
        <v>0.91474230000000001</v>
      </c>
      <c r="CD19">
        <v>0.67646439999999997</v>
      </c>
      <c r="CE19">
        <v>12.539910000000001</v>
      </c>
      <c r="CF19" s="1">
        <v>1.189163E-3</v>
      </c>
      <c r="CG19" s="1">
        <v>0.782779</v>
      </c>
      <c r="CH19">
        <v>0.67530939999999995</v>
      </c>
      <c r="CI19">
        <v>12.40117</v>
      </c>
      <c r="CJ19" s="1">
        <v>1.0190609999999999E-3</v>
      </c>
      <c r="CK19" s="1">
        <v>0.67132270000000005</v>
      </c>
      <c r="CL19">
        <v>0.67378099999999996</v>
      </c>
      <c r="CM19">
        <v>11.516780000000001</v>
      </c>
      <c r="CN19" s="1">
        <v>8.946704E-4</v>
      </c>
      <c r="CO19" s="1">
        <v>0.58970979999999995</v>
      </c>
      <c r="CP19">
        <v>0.67212019999999995</v>
      </c>
      <c r="CQ19">
        <v>10.79918</v>
      </c>
      <c r="CR19" s="1">
        <v>7.852957E-4</v>
      </c>
      <c r="CS19" s="1">
        <v>0.51800219999999997</v>
      </c>
      <c r="CT19">
        <v>0.67218940000000005</v>
      </c>
      <c r="CU19">
        <v>10.658910000000001</v>
      </c>
      <c r="CV19" s="1">
        <v>6.8108769999999995E-4</v>
      </c>
      <c r="CW19" s="1">
        <v>0.44711960000000001</v>
      </c>
      <c r="CX19">
        <v>0.67552449999999997</v>
      </c>
      <c r="CY19">
        <v>10.828659999999999</v>
      </c>
      <c r="CZ19" s="1">
        <v>4.68851E-4</v>
      </c>
      <c r="DA19" s="1">
        <v>0.30453920000000001</v>
      </c>
      <c r="DB19">
        <v>0.67840140000000004</v>
      </c>
      <c r="DC19">
        <v>11.71386</v>
      </c>
      <c r="DD19" s="1">
        <v>3.0765490000000001E-4</v>
      </c>
      <c r="DE19" s="1">
        <v>0.19886119999999999</v>
      </c>
      <c r="DF19">
        <v>0.68015309999999995</v>
      </c>
      <c r="DG19">
        <v>12.61539</v>
      </c>
      <c r="DH19" s="1">
        <v>2.2037669999999999E-4</v>
      </c>
      <c r="DI19" s="1">
        <v>0.142175</v>
      </c>
      <c r="DJ19">
        <v>0.68109450000000005</v>
      </c>
      <c r="DK19">
        <v>12.691280000000001</v>
      </c>
      <c r="DL19" s="1">
        <v>1.7466000000000001E-4</v>
      </c>
      <c r="DM19" s="1">
        <v>0.11252330000000001</v>
      </c>
      <c r="DN19">
        <v>0.68155949999999998</v>
      </c>
      <c r="DO19">
        <v>12.43966</v>
      </c>
      <c r="DP19" s="1">
        <v>1.495654E-4</v>
      </c>
      <c r="DQ19" s="1">
        <v>9.6188250000000003E-2</v>
      </c>
      <c r="DR19">
        <v>0.68183199999999999</v>
      </c>
      <c r="DS19">
        <v>11.749890000000001</v>
      </c>
      <c r="DT19" s="1">
        <v>1.3408450000000001E-4</v>
      </c>
      <c r="DU19" s="1">
        <v>8.6059280000000002E-2</v>
      </c>
      <c r="DV19">
        <v>0.68194770000000005</v>
      </c>
      <c r="DW19">
        <v>11.097099999999999</v>
      </c>
      <c r="DX19" s="1">
        <v>1.2355229999999999E-4</v>
      </c>
      <c r="DY19" s="1">
        <v>7.9108919999999999E-2</v>
      </c>
      <c r="DZ19">
        <v>0.68207910000000005</v>
      </c>
      <c r="EA19">
        <v>10.78293</v>
      </c>
      <c r="EB19" s="1">
        <v>1.147247E-4</v>
      </c>
      <c r="EC19" s="1">
        <v>7.3247339999999994E-2</v>
      </c>
      <c r="ED19">
        <v>0.68234249999999996</v>
      </c>
      <c r="EE19">
        <v>10.76914</v>
      </c>
      <c r="EF19" s="1">
        <v>1.028749E-4</v>
      </c>
      <c r="EG19" s="1">
        <v>6.5432390000000007E-2</v>
      </c>
      <c r="EH19">
        <v>0.68255500000000002</v>
      </c>
      <c r="EI19">
        <v>11.43262</v>
      </c>
      <c r="EJ19" s="1">
        <v>9.399543E-5</v>
      </c>
      <c r="EK19" s="1">
        <v>5.963098E-2</v>
      </c>
      <c r="EL19">
        <v>0.68270810000000004</v>
      </c>
      <c r="EM19">
        <v>12.26722</v>
      </c>
      <c r="EN19" s="1">
        <v>8.7358929999999997E-5</v>
      </c>
      <c r="EO19" s="1">
        <v>5.5278969999999997E-2</v>
      </c>
      <c r="EP19">
        <v>0.68281420000000004</v>
      </c>
      <c r="EQ19">
        <v>12.735099999999999</v>
      </c>
      <c r="ER19" s="1">
        <v>8.2007459999999994E-5</v>
      </c>
      <c r="ES19" s="1">
        <v>5.1746050000000002E-2</v>
      </c>
      <c r="ET19">
        <v>0.68291789999999997</v>
      </c>
      <c r="EU19">
        <v>12.626860000000001</v>
      </c>
      <c r="EV19" s="1">
        <v>7.7956900000000006E-5</v>
      </c>
      <c r="EW19" s="1">
        <v>4.9047019999999997E-2</v>
      </c>
      <c r="EX19">
        <v>0.68296389999999996</v>
      </c>
      <c r="EY19">
        <v>11.77965</v>
      </c>
      <c r="EZ19" s="1">
        <v>7.4494389999999995E-5</v>
      </c>
      <c r="FA19" s="1">
        <v>4.6734650000000003E-2</v>
      </c>
      <c r="FB19">
        <v>0.68300419999999995</v>
      </c>
      <c r="FC19">
        <v>11.00407</v>
      </c>
      <c r="FD19" s="1">
        <v>7.1282990000000001E-5</v>
      </c>
      <c r="FE19" s="1">
        <v>4.4583030000000003E-2</v>
      </c>
      <c r="FF19">
        <v>0.68301719999999999</v>
      </c>
      <c r="FG19">
        <v>10.77955</v>
      </c>
      <c r="FH19" s="1">
        <v>6.8846840000000002E-5</v>
      </c>
      <c r="FI19" s="1">
        <v>4.295268E-2</v>
      </c>
      <c r="FJ19">
        <v>0.68280730000000001</v>
      </c>
      <c r="FK19">
        <v>10.98813</v>
      </c>
      <c r="FL19" s="1">
        <v>6.9031300000000004E-5</v>
      </c>
      <c r="FM19" s="1">
        <v>4.2964009999999997E-2</v>
      </c>
      <c r="FN19">
        <v>0.68269069999999998</v>
      </c>
      <c r="FO19">
        <v>12.25009</v>
      </c>
      <c r="FP19" s="1">
        <v>6.8919720000000005E-5</v>
      </c>
      <c r="FQ19" s="1">
        <v>4.2755710000000002E-2</v>
      </c>
      <c r="FR19">
        <v>0.68259579999999997</v>
      </c>
      <c r="FS19">
        <v>12.78966</v>
      </c>
      <c r="FT19">
        <v>6.7663419999999995E-5</v>
      </c>
      <c r="FU19" s="1">
        <v>4.1845880000000002E-2</v>
      </c>
      <c r="FV19">
        <v>0.68254380000000003</v>
      </c>
      <c r="FW19">
        <v>12.65943</v>
      </c>
      <c r="FX19">
        <v>6.5629469999999997E-5</v>
      </c>
      <c r="FY19" s="1">
        <v>4.0473269999999999E-2</v>
      </c>
      <c r="FZ19">
        <v>0.68250929999999999</v>
      </c>
      <c r="GA19">
        <v>12.23258</v>
      </c>
      <c r="GB19">
        <v>6.3215080000000003E-5</v>
      </c>
      <c r="GC19" s="1">
        <v>3.8893120000000003E-2</v>
      </c>
      <c r="GD19">
        <v>0.68250140000000004</v>
      </c>
      <c r="GE19">
        <v>11.60045</v>
      </c>
      <c r="GF19">
        <v>6.074923E-5</v>
      </c>
      <c r="GG19" s="1">
        <v>3.7297770000000001E-2</v>
      </c>
      <c r="GH19">
        <v>0.68251200000000001</v>
      </c>
      <c r="GI19">
        <v>11.030110000000001</v>
      </c>
      <c r="GJ19">
        <v>5.8272059999999998E-5</v>
      </c>
      <c r="GK19" s="1">
        <v>3.5711640000000003E-2</v>
      </c>
      <c r="GL19">
        <v>0.68247690000000005</v>
      </c>
      <c r="GM19">
        <v>10.840059999999999</v>
      </c>
      <c r="GN19">
        <v>5.5893680000000002E-5</v>
      </c>
      <c r="GO19" s="1">
        <v>3.4200729999999999E-2</v>
      </c>
      <c r="GP19">
        <v>0.68249760000000004</v>
      </c>
      <c r="GQ19">
        <v>11.07977</v>
      </c>
      <c r="GR19">
        <v>5.3703360000000002E-5</v>
      </c>
      <c r="GS19" s="1">
        <v>3.2815070000000002E-2</v>
      </c>
      <c r="GT19">
        <v>0.68247800000000003</v>
      </c>
      <c r="GU19">
        <v>12.394690000000001</v>
      </c>
      <c r="GV19">
        <v>5.1505490000000003E-5</v>
      </c>
      <c r="GW19">
        <v>3.1441799999999999E-2</v>
      </c>
      <c r="GX19">
        <v>0.68247480000000005</v>
      </c>
      <c r="GY19">
        <v>13.03375</v>
      </c>
      <c r="GZ19">
        <v>4.9498700000000001E-5</v>
      </c>
      <c r="HA19">
        <v>3.019413E-2</v>
      </c>
      <c r="HB19">
        <v>0.68246419999999997</v>
      </c>
      <c r="HC19">
        <v>13.01563</v>
      </c>
      <c r="HD19">
        <v>4.7482199999999997E-5</v>
      </c>
      <c r="HE19">
        <v>2.8947420000000001E-2</v>
      </c>
      <c r="HF19">
        <v>0.68247849999999999</v>
      </c>
      <c r="HG19">
        <v>12.9346</v>
      </c>
      <c r="HH19">
        <v>4.5582959999999998E-5</v>
      </c>
      <c r="HI19">
        <v>2.7778270000000001E-2</v>
      </c>
      <c r="HJ19">
        <v>0.68250909999999998</v>
      </c>
      <c r="HK19">
        <v>12.246370000000001</v>
      </c>
      <c r="HL19">
        <v>4.3835999999999998E-5</v>
      </c>
      <c r="HM19">
        <v>2.6705240000000002E-2</v>
      </c>
      <c r="HN19">
        <v>0.68249800000000005</v>
      </c>
      <c r="HO19">
        <v>11.26263</v>
      </c>
      <c r="HP19">
        <v>4.2108189999999997E-5</v>
      </c>
      <c r="HQ19">
        <v>2.5649849999999998E-2</v>
      </c>
      <c r="HR19">
        <v>0.68248189999999997</v>
      </c>
      <c r="HS19">
        <v>10.96834</v>
      </c>
      <c r="HT19">
        <v>4.0413919999999997E-5</v>
      </c>
      <c r="HU19">
        <v>2.461255E-2</v>
      </c>
      <c r="HV19">
        <v>0.68247720000000001</v>
      </c>
      <c r="HW19">
        <v>11.08109</v>
      </c>
      <c r="HX19">
        <v>3.8857589999999998E-5</v>
      </c>
      <c r="HY19">
        <v>2.3664330000000001E-2</v>
      </c>
      <c r="HZ19">
        <v>0.68249800000000005</v>
      </c>
      <c r="IA19">
        <v>12.262409999999999</v>
      </c>
      <c r="IB19">
        <v>3.7406400000000002E-5</v>
      </c>
      <c r="IC19">
        <v>2.2785900000000001E-2</v>
      </c>
      <c r="ID19">
        <v>0.68245670000000003</v>
      </c>
      <c r="IE19">
        <v>13.265879999999999</v>
      </c>
      <c r="IF19">
        <v>3.5951300000000003E-5</v>
      </c>
      <c r="IG19">
        <v>2.189696E-2</v>
      </c>
      <c r="IH19">
        <v>0.68247080000000004</v>
      </c>
      <c r="II19">
        <v>13.40075</v>
      </c>
      <c r="IJ19">
        <v>3.4621440000000003E-5</v>
      </c>
      <c r="IK19">
        <v>2.1089449999999999E-2</v>
      </c>
      <c r="IL19">
        <v>0.68247519999999995</v>
      </c>
      <c r="IM19">
        <v>13.191050000000001</v>
      </c>
      <c r="IN19">
        <v>3.3411950000000001E-5</v>
      </c>
      <c r="IO19">
        <v>2.0355330000000001E-2</v>
      </c>
      <c r="IP19">
        <v>0.68247219999999997</v>
      </c>
      <c r="IQ19">
        <v>12.31462</v>
      </c>
      <c r="IR19">
        <v>3.2097090000000001E-5</v>
      </c>
      <c r="IS19">
        <v>1.9552750000000001E-2</v>
      </c>
      <c r="IT19">
        <v>0.68247530000000001</v>
      </c>
      <c r="IU19">
        <v>11.42693</v>
      </c>
      <c r="IV19">
        <v>3.0982239999999999E-5</v>
      </c>
      <c r="IW19">
        <v>1.88778E-2</v>
      </c>
      <c r="IX19">
        <v>0.68247500000000005</v>
      </c>
      <c r="IY19">
        <v>11.180260000000001</v>
      </c>
      <c r="IZ19">
        <v>2.9819740000000001E-5</v>
      </c>
      <c r="JA19">
        <v>1.816924E-2</v>
      </c>
      <c r="JB19">
        <v>0.68247369999999996</v>
      </c>
      <c r="JC19">
        <v>11.28687</v>
      </c>
      <c r="JD19">
        <v>2.8792520000000001E-5</v>
      </c>
      <c r="JE19">
        <v>1.7547199999999999E-2</v>
      </c>
      <c r="JF19">
        <v>0.68246379999999995</v>
      </c>
      <c r="JG19">
        <v>12.09689</v>
      </c>
      <c r="JH19">
        <v>2.7804559999999999E-5</v>
      </c>
      <c r="JI19">
        <v>1.6945959999999999E-2</v>
      </c>
      <c r="JJ19">
        <v>0.68247910000000001</v>
      </c>
      <c r="JK19">
        <v>12.378080000000001</v>
      </c>
      <c r="JL19">
        <v>2.6762220000000001E-5</v>
      </c>
      <c r="JM19">
        <v>1.631084E-2</v>
      </c>
      <c r="JN19">
        <v>0.68246249999999997</v>
      </c>
      <c r="JO19">
        <v>12.50858</v>
      </c>
      <c r="JP19">
        <v>2.584078E-5</v>
      </c>
      <c r="JQ19">
        <v>1.575203E-2</v>
      </c>
      <c r="JR19">
        <v>0.68247060000000004</v>
      </c>
      <c r="JS19">
        <v>12.203440000000001</v>
      </c>
      <c r="JT19">
        <v>2.496531E-5</v>
      </c>
      <c r="JU19">
        <v>1.521813E-2</v>
      </c>
      <c r="JV19">
        <v>0.68247159999999996</v>
      </c>
      <c r="JW19">
        <v>11.62419</v>
      </c>
      <c r="JX19">
        <v>2.4042770000000001E-5</v>
      </c>
      <c r="JY19">
        <v>1.465646E-2</v>
      </c>
      <c r="JZ19">
        <v>0.68247769999999996</v>
      </c>
      <c r="KA19">
        <v>11.39925</v>
      </c>
      <c r="KB19">
        <v>2.3271639999999999E-5</v>
      </c>
      <c r="KC19">
        <v>1.4185430000000001E-2</v>
      </c>
      <c r="KD19">
        <v>0.68240820000000002</v>
      </c>
      <c r="KE19">
        <v>11.359500000000001</v>
      </c>
      <c r="KF19">
        <v>2.2613180000000001E-5</v>
      </c>
      <c r="KG19">
        <v>1.379112E-2</v>
      </c>
      <c r="KH19">
        <v>0.68215269999999995</v>
      </c>
      <c r="KI19">
        <v>11.40225</v>
      </c>
      <c r="KJ19">
        <v>2.2702469999999999E-5</v>
      </c>
      <c r="KK19">
        <v>1.3857080000000001E-2</v>
      </c>
      <c r="KL19">
        <v>0.68199069999999995</v>
      </c>
      <c r="KM19">
        <v>12.27801</v>
      </c>
      <c r="KN19">
        <v>2.27437E-5</v>
      </c>
      <c r="KO19">
        <v>1.388E-2</v>
      </c>
      <c r="KP19">
        <v>0.68185039999999997</v>
      </c>
      <c r="KQ19">
        <v>12.50278</v>
      </c>
      <c r="KR19">
        <v>2.2403330000000002E-5</v>
      </c>
      <c r="KS19">
        <v>1.366854E-2</v>
      </c>
      <c r="KT19">
        <v>0.68173240000000002</v>
      </c>
      <c r="KU19">
        <v>12.505599999999999</v>
      </c>
      <c r="KV19">
        <v>2.186067E-5</v>
      </c>
      <c r="KW19">
        <v>1.333676E-2</v>
      </c>
      <c r="KX19">
        <v>0.68166130000000003</v>
      </c>
      <c r="KY19">
        <v>12.58808</v>
      </c>
      <c r="KZ19">
        <v>2.118624E-5</v>
      </c>
      <c r="LA19">
        <v>1.292484E-2</v>
      </c>
      <c r="LB19">
        <v>0.68158030000000003</v>
      </c>
      <c r="LC19">
        <v>12.04035</v>
      </c>
      <c r="LD19">
        <v>2.0511250000000001E-5</v>
      </c>
      <c r="LE19">
        <v>1.2511980000000001E-2</v>
      </c>
      <c r="LF19">
        <v>0.68153439999999998</v>
      </c>
      <c r="LG19">
        <v>11.37951</v>
      </c>
      <c r="LH19">
        <v>1.9798710000000001E-5</v>
      </c>
      <c r="LI19">
        <v>1.2076430000000001E-2</v>
      </c>
      <c r="LJ19">
        <v>0.68155279999999996</v>
      </c>
      <c r="LK19">
        <v>11.1854</v>
      </c>
      <c r="LL19">
        <v>1.898482E-5</v>
      </c>
      <c r="LM19">
        <v>1.1574849999999999E-2</v>
      </c>
      <c r="LN19">
        <v>0.68174089999999998</v>
      </c>
      <c r="LO19">
        <v>11.47913</v>
      </c>
      <c r="LP19">
        <v>1.7610569999999998E-5</v>
      </c>
      <c r="LQ19">
        <v>1.072888E-2</v>
      </c>
      <c r="LR19">
        <v>0.68188959999999998</v>
      </c>
      <c r="LS19">
        <v>12.856960000000001</v>
      </c>
      <c r="LT19">
        <v>1.6430169999999999E-5</v>
      </c>
      <c r="LU19">
        <v>1.001113E-2</v>
      </c>
      <c r="LV19">
        <v>0.6819482</v>
      </c>
      <c r="LW19">
        <v>13.42582</v>
      </c>
      <c r="LX19">
        <v>1.5575560000000001E-5</v>
      </c>
      <c r="LY19">
        <v>9.4921699999999994E-3</v>
      </c>
      <c r="LZ19">
        <v>0.68201909999999999</v>
      </c>
      <c r="MA19">
        <v>13.55878</v>
      </c>
      <c r="MB19">
        <v>1.4918300000000001E-5</v>
      </c>
      <c r="MC19">
        <v>9.0921839999999997E-3</v>
      </c>
      <c r="MD19">
        <v>0.6820425</v>
      </c>
      <c r="ME19">
        <v>13.84182</v>
      </c>
      <c r="MF19">
        <v>1.4341150000000001E-5</v>
      </c>
      <c r="MG19">
        <v>8.7402939999999991E-3</v>
      </c>
      <c r="MH19">
        <v>0.682037</v>
      </c>
      <c r="MI19">
        <v>13.037409999999999</v>
      </c>
      <c r="MJ19">
        <v>1.387936E-5</v>
      </c>
      <c r="MK19">
        <v>8.4602459999999994E-3</v>
      </c>
      <c r="ML19">
        <v>0.68204279999999995</v>
      </c>
      <c r="MM19">
        <v>11.662559999999999</v>
      </c>
      <c r="MN19">
        <v>1.3413590000000001E-5</v>
      </c>
      <c r="MO19">
        <v>8.1741320000000006E-3</v>
      </c>
      <c r="MP19">
        <v>0.68190729999999999</v>
      </c>
      <c r="MQ19">
        <v>11.2675</v>
      </c>
      <c r="MR19">
        <v>1.315183E-5</v>
      </c>
      <c r="MS19">
        <v>8.0228629999999999E-3</v>
      </c>
      <c r="MT19">
        <v>0.68140979999999995</v>
      </c>
      <c r="MU19">
        <v>11.5421</v>
      </c>
      <c r="MV19">
        <v>1.370636E-5</v>
      </c>
      <c r="MW19">
        <v>8.373686E-3</v>
      </c>
      <c r="MX19">
        <v>0.68103919999999996</v>
      </c>
      <c r="MY19">
        <v>12.86007</v>
      </c>
      <c r="MZ19">
        <v>1.4164660000000001E-5</v>
      </c>
      <c r="NA19">
        <v>8.6508239999999997E-3</v>
      </c>
      <c r="NB19">
        <v>0.6807261</v>
      </c>
      <c r="NC19">
        <v>13.595230000000001</v>
      </c>
      <c r="ND19">
        <v>1.422309E-5</v>
      </c>
      <c r="NE19">
        <v>8.683985E-3</v>
      </c>
      <c r="NF19">
        <v>0.68054230000000004</v>
      </c>
      <c r="NG19">
        <v>13.64921</v>
      </c>
      <c r="NH19">
        <v>1.398939E-5</v>
      </c>
      <c r="NI19">
        <v>8.5404569999999996E-3</v>
      </c>
      <c r="NJ19">
        <v>0.68036189999999996</v>
      </c>
      <c r="NK19">
        <v>13.65344</v>
      </c>
      <c r="NL19">
        <v>1.3606470000000001E-5</v>
      </c>
      <c r="NM19">
        <v>8.3036949999999998E-3</v>
      </c>
      <c r="NN19">
        <v>0.6801857</v>
      </c>
      <c r="NO19">
        <v>12.844290000000001</v>
      </c>
      <c r="NP19">
        <v>1.317444E-5</v>
      </c>
      <c r="NQ19">
        <v>8.0385279999999996E-3</v>
      </c>
      <c r="NR19">
        <v>0.6800543</v>
      </c>
      <c r="NS19">
        <v>11.912940000000001</v>
      </c>
      <c r="NT19">
        <v>1.272079E-5</v>
      </c>
      <c r="NU19">
        <v>7.7605119999999998E-3</v>
      </c>
      <c r="NV19">
        <v>0.6800659</v>
      </c>
      <c r="NW19">
        <v>11.648899999999999</v>
      </c>
      <c r="NX19">
        <v>1.2104960000000001E-5</v>
      </c>
      <c r="NY19">
        <v>7.3761069999999998E-3</v>
      </c>
      <c r="NZ19">
        <v>0.68042829999999999</v>
      </c>
      <c r="OA19">
        <v>11.68652</v>
      </c>
      <c r="OB19">
        <v>1.0861889999999999E-5</v>
      </c>
      <c r="OC19">
        <v>6.6082989999999998E-3</v>
      </c>
      <c r="OD19">
        <v>0.68072200000000005</v>
      </c>
      <c r="OE19">
        <v>12.04271</v>
      </c>
      <c r="OF19">
        <v>9.8397369999999995E-6</v>
      </c>
      <c r="OG19">
        <v>5.9866590000000001E-3</v>
      </c>
      <c r="OH19">
        <v>0.68086270000000004</v>
      </c>
      <c r="OI19">
        <v>12.972329999999999</v>
      </c>
      <c r="OJ19">
        <v>9.1563060000000005E-6</v>
      </c>
      <c r="OK19">
        <v>5.572469E-3</v>
      </c>
    </row>
    <row r="20" spans="1:401" x14ac:dyDescent="0.35">
      <c r="A20">
        <v>23</v>
      </c>
      <c r="B20" t="s">
        <v>4</v>
      </c>
      <c r="C20" t="s">
        <v>24</v>
      </c>
      <c r="D20" t="s">
        <v>25</v>
      </c>
      <c r="E20">
        <v>706.07839999999999</v>
      </c>
      <c r="F20">
        <v>0.80201330000000004</v>
      </c>
      <c r="G20">
        <v>11.671390000000001</v>
      </c>
      <c r="H20">
        <v>0.63638570000000005</v>
      </c>
      <c r="I20">
        <v>246.26669999999999</v>
      </c>
      <c r="J20">
        <v>0.80122729999999998</v>
      </c>
      <c r="K20">
        <v>11.81166</v>
      </c>
      <c r="L20" s="1">
        <v>0.1090918</v>
      </c>
      <c r="M20">
        <v>29.754460000000002</v>
      </c>
      <c r="N20">
        <v>0.80056930000000004</v>
      </c>
      <c r="O20">
        <v>12.466609999999999</v>
      </c>
      <c r="P20" s="1">
        <v>9.4991339999999994E-2</v>
      </c>
      <c r="Q20" s="1">
        <v>25.74605</v>
      </c>
      <c r="R20">
        <v>0.79991089999999998</v>
      </c>
      <c r="S20">
        <v>12.248659999999999</v>
      </c>
      <c r="T20" s="1">
        <v>8.5135340000000004E-2</v>
      </c>
      <c r="U20" s="1">
        <v>23.082709999999999</v>
      </c>
      <c r="V20">
        <v>0.79922260000000001</v>
      </c>
      <c r="W20">
        <v>12.16389</v>
      </c>
      <c r="X20" s="1">
        <v>7.6467660000000007E-2</v>
      </c>
      <c r="Y20" s="1">
        <v>20.749770000000002</v>
      </c>
      <c r="Z20">
        <v>0.79859190000000002</v>
      </c>
      <c r="AA20">
        <v>11.53501</v>
      </c>
      <c r="AB20" s="1">
        <v>6.9098480000000004E-2</v>
      </c>
      <c r="AC20" s="1">
        <v>18.758620000000001</v>
      </c>
      <c r="AD20">
        <v>0.79793670000000005</v>
      </c>
      <c r="AE20">
        <v>11.09656</v>
      </c>
      <c r="AF20" s="1">
        <v>6.2766680000000005E-2</v>
      </c>
      <c r="AG20" s="1">
        <v>17.05875</v>
      </c>
      <c r="AH20">
        <v>0.79654259999999999</v>
      </c>
      <c r="AI20">
        <v>10.90948</v>
      </c>
      <c r="AJ20" s="1">
        <v>6.5344730000000004E-2</v>
      </c>
      <c r="AK20" s="1">
        <v>17.37482</v>
      </c>
      <c r="AL20">
        <v>0.79372100000000001</v>
      </c>
      <c r="AM20">
        <v>10.787520000000001</v>
      </c>
      <c r="AN20" s="1">
        <v>7.8458E-2</v>
      </c>
      <c r="AO20" s="1">
        <v>20.762789999999999</v>
      </c>
      <c r="AP20">
        <v>0.79093519999999995</v>
      </c>
      <c r="AQ20">
        <v>10.87645</v>
      </c>
      <c r="AR20" s="1">
        <v>7.9686989999999999E-2</v>
      </c>
      <c r="AS20" s="1">
        <v>21.308959999999999</v>
      </c>
      <c r="AT20">
        <v>0.78820570000000001</v>
      </c>
      <c r="AU20">
        <v>11.62008</v>
      </c>
      <c r="AV20" s="1">
        <v>7.4510019999999996E-2</v>
      </c>
      <c r="AW20" s="1">
        <v>19.993970000000001</v>
      </c>
      <c r="AX20">
        <v>0.78560929999999995</v>
      </c>
      <c r="AY20">
        <v>11.591060000000001</v>
      </c>
      <c r="AZ20" s="1">
        <v>6.6189579999999998E-2</v>
      </c>
      <c r="BA20" s="1">
        <v>17.834330000000001</v>
      </c>
      <c r="BB20">
        <v>0.78306180000000003</v>
      </c>
      <c r="BC20">
        <v>11.40474</v>
      </c>
      <c r="BD20" s="1">
        <v>5.7799820000000002E-2</v>
      </c>
      <c r="BE20" s="1">
        <v>15.65049</v>
      </c>
      <c r="BF20">
        <v>0.78059100000000003</v>
      </c>
      <c r="BG20">
        <v>11.335610000000001</v>
      </c>
      <c r="BH20" s="1">
        <v>4.9935590000000002E-2</v>
      </c>
      <c r="BI20" s="1">
        <v>13.592890000000001</v>
      </c>
      <c r="BJ20">
        <v>0.77580470000000001</v>
      </c>
      <c r="BK20">
        <v>10.96726</v>
      </c>
      <c r="BL20" s="1">
        <v>4.406384E-2</v>
      </c>
      <c r="BM20" s="1">
        <v>12.06484</v>
      </c>
      <c r="BN20">
        <v>0.77105299999999999</v>
      </c>
      <c r="BO20">
        <v>10.765890000000001</v>
      </c>
      <c r="BP20" s="1">
        <v>3.7068480000000001E-2</v>
      </c>
      <c r="BQ20" s="1">
        <v>10.228059999999999</v>
      </c>
      <c r="BR20">
        <v>0.76783029999999997</v>
      </c>
      <c r="BS20">
        <v>10.813700000000001</v>
      </c>
      <c r="BT20" s="1">
        <v>2.9172739999999999E-2</v>
      </c>
      <c r="BU20" s="1">
        <v>8.1118159999999992</v>
      </c>
      <c r="BV20">
        <v>0.76477620000000002</v>
      </c>
      <c r="BW20">
        <v>11.45815</v>
      </c>
      <c r="BX20" s="1">
        <v>2.3308209999999999E-2</v>
      </c>
      <c r="BY20" s="1">
        <v>6.5282520000000002</v>
      </c>
      <c r="BZ20">
        <v>0.76160410000000001</v>
      </c>
      <c r="CA20">
        <v>12.262790000000001</v>
      </c>
      <c r="CB20" s="1">
        <v>1.9315200000000001E-2</v>
      </c>
      <c r="CC20" s="1">
        <v>5.4358969999999998</v>
      </c>
      <c r="CD20">
        <v>0.75815109999999997</v>
      </c>
      <c r="CE20">
        <v>12.788270000000001</v>
      </c>
      <c r="CF20" s="1">
        <v>1.638647E-2</v>
      </c>
      <c r="CG20" s="1">
        <v>4.6376239999999997</v>
      </c>
      <c r="CH20">
        <v>0.75466719999999998</v>
      </c>
      <c r="CI20">
        <v>12.68295</v>
      </c>
      <c r="CJ20" s="1">
        <v>1.397206E-2</v>
      </c>
      <c r="CK20" s="1">
        <v>3.9716450000000001</v>
      </c>
      <c r="CL20">
        <v>0.7509943</v>
      </c>
      <c r="CM20">
        <v>11.805809999999999</v>
      </c>
      <c r="CN20" s="1">
        <v>1.215597E-2</v>
      </c>
      <c r="CO20" s="1">
        <v>3.4722330000000001</v>
      </c>
      <c r="CP20">
        <v>0.74728519999999998</v>
      </c>
      <c r="CQ20">
        <v>11.023580000000001</v>
      </c>
      <c r="CR20" s="1">
        <v>1.060238E-2</v>
      </c>
      <c r="CS20" s="1">
        <v>3.0396670000000001</v>
      </c>
      <c r="CT20">
        <v>0.74406470000000002</v>
      </c>
      <c r="CU20">
        <v>10.83413</v>
      </c>
      <c r="CV20" s="1">
        <v>8.9813180000000003E-3</v>
      </c>
      <c r="CW20" s="1">
        <v>2.5982080000000001</v>
      </c>
      <c r="CX20">
        <v>0.74312789999999995</v>
      </c>
      <c r="CY20">
        <v>10.94449</v>
      </c>
      <c r="CZ20" s="1">
        <v>5.9997160000000004E-3</v>
      </c>
      <c r="DA20" s="1">
        <v>1.7653239999999999</v>
      </c>
      <c r="DB20">
        <v>0.74331590000000003</v>
      </c>
      <c r="DC20">
        <v>11.7951</v>
      </c>
      <c r="DD20" s="1">
        <v>3.9596259999999999E-3</v>
      </c>
      <c r="DE20" s="1">
        <v>1.172051</v>
      </c>
      <c r="DF20">
        <v>0.74365440000000005</v>
      </c>
      <c r="DG20">
        <v>12.7578</v>
      </c>
      <c r="DH20" s="1">
        <v>2.8708499999999999E-3</v>
      </c>
      <c r="DI20" s="1">
        <v>0.85298359999999995</v>
      </c>
      <c r="DJ20">
        <v>0.74390009999999995</v>
      </c>
      <c r="DK20">
        <v>12.8919</v>
      </c>
      <c r="DL20" s="1">
        <v>2.2988090000000002E-3</v>
      </c>
      <c r="DM20" s="1">
        <v>0.68379160000000005</v>
      </c>
      <c r="DN20">
        <v>0.74405120000000002</v>
      </c>
      <c r="DO20">
        <v>12.63626</v>
      </c>
      <c r="DP20" s="1">
        <v>1.9788520000000001E-3</v>
      </c>
      <c r="DQ20" s="1">
        <v>0.58868869999999995</v>
      </c>
      <c r="DR20">
        <v>0.74410620000000005</v>
      </c>
      <c r="DS20">
        <v>11.930709999999999</v>
      </c>
      <c r="DT20" s="1">
        <v>1.782748E-3</v>
      </c>
      <c r="DU20" s="1">
        <v>0.52917080000000005</v>
      </c>
      <c r="DV20">
        <v>0.74418260000000003</v>
      </c>
      <c r="DW20">
        <v>11.215339999999999</v>
      </c>
      <c r="DX20" s="1">
        <v>1.645264E-3</v>
      </c>
      <c r="DY20" s="1">
        <v>0.48737200000000003</v>
      </c>
      <c r="DZ20">
        <v>0.74422960000000005</v>
      </c>
      <c r="EA20">
        <v>10.84412</v>
      </c>
      <c r="EB20" s="1">
        <v>1.5247380000000001E-3</v>
      </c>
      <c r="EC20" s="1">
        <v>0.45110549999999999</v>
      </c>
      <c r="ED20">
        <v>0.74443559999999998</v>
      </c>
      <c r="EE20">
        <v>10.79771</v>
      </c>
      <c r="EF20" s="1">
        <v>1.3622700000000001E-3</v>
      </c>
      <c r="EG20" s="1">
        <v>0.40244859999999999</v>
      </c>
      <c r="EH20">
        <v>0.74469260000000004</v>
      </c>
      <c r="EI20">
        <v>11.463939999999999</v>
      </c>
      <c r="EJ20" s="1">
        <v>1.248454E-3</v>
      </c>
      <c r="EK20" s="1">
        <v>0.36785839999999997</v>
      </c>
      <c r="EL20">
        <v>0.74491350000000001</v>
      </c>
      <c r="EM20">
        <v>12.34904</v>
      </c>
      <c r="EN20" s="1">
        <v>1.1639980000000001E-3</v>
      </c>
      <c r="EO20" s="1">
        <v>0.34183360000000002</v>
      </c>
      <c r="EP20">
        <v>0.74518249999999997</v>
      </c>
      <c r="EQ20">
        <v>12.878450000000001</v>
      </c>
      <c r="ER20" s="1">
        <v>1.094374E-3</v>
      </c>
      <c r="ES20" s="1">
        <v>0.32036769999999998</v>
      </c>
      <c r="ET20">
        <v>0.74540079999999997</v>
      </c>
      <c r="EU20">
        <v>12.81439</v>
      </c>
      <c r="EV20" s="1">
        <v>1.041478E-3</v>
      </c>
      <c r="EW20" s="1">
        <v>0.30380819999999997</v>
      </c>
      <c r="EX20">
        <v>0.74562850000000003</v>
      </c>
      <c r="EY20">
        <v>11.96218</v>
      </c>
      <c r="EZ20" s="1">
        <v>9.9546009999999991E-4</v>
      </c>
      <c r="FA20" s="1">
        <v>0.2895393</v>
      </c>
      <c r="FB20">
        <v>0.74587429999999999</v>
      </c>
      <c r="FC20">
        <v>11.10707</v>
      </c>
      <c r="FD20" s="1">
        <v>9.5322270000000001E-4</v>
      </c>
      <c r="FE20" s="1">
        <v>0.27629579999999998</v>
      </c>
      <c r="FF20">
        <v>0.74603889999999995</v>
      </c>
      <c r="FG20">
        <v>10.807779999999999</v>
      </c>
      <c r="FH20" s="1">
        <v>9.2556750000000003E-4</v>
      </c>
      <c r="FI20" s="1">
        <v>0.26677889999999999</v>
      </c>
      <c r="FJ20">
        <v>0.74609099999999995</v>
      </c>
      <c r="FK20">
        <v>10.99962</v>
      </c>
      <c r="FL20" s="1">
        <v>9.338889E-4</v>
      </c>
      <c r="FM20" s="1">
        <v>0.26715319999999998</v>
      </c>
      <c r="FN20">
        <v>0.74606280000000003</v>
      </c>
      <c r="FO20">
        <v>12.27839</v>
      </c>
      <c r="FP20" s="1">
        <v>9.2880640000000004E-4</v>
      </c>
      <c r="FQ20" s="1">
        <v>0.26523950000000002</v>
      </c>
      <c r="FR20">
        <v>0.74605670000000002</v>
      </c>
      <c r="FS20">
        <v>12.9414</v>
      </c>
      <c r="FT20" s="1">
        <v>9.0899199999999996E-4</v>
      </c>
      <c r="FU20" s="1">
        <v>0.25913180000000002</v>
      </c>
      <c r="FV20">
        <v>0.74603949999999997</v>
      </c>
      <c r="FW20">
        <v>12.8482</v>
      </c>
      <c r="FX20" s="1">
        <v>8.7950859999999997E-4</v>
      </c>
      <c r="FY20" s="1">
        <v>0.25018820000000003</v>
      </c>
      <c r="FZ20">
        <v>0.74604389999999998</v>
      </c>
      <c r="GA20">
        <v>12.41263</v>
      </c>
      <c r="GB20" s="1">
        <v>8.4793149999999996E-4</v>
      </c>
      <c r="GC20" s="1">
        <v>0.24046699999999999</v>
      </c>
      <c r="GD20">
        <v>0.74601949999999995</v>
      </c>
      <c r="GE20">
        <v>11.745749999999999</v>
      </c>
      <c r="GF20" s="1">
        <v>8.1496390000000002E-4</v>
      </c>
      <c r="GG20" s="1">
        <v>0.2305788</v>
      </c>
      <c r="GH20">
        <v>0.74603390000000003</v>
      </c>
      <c r="GI20">
        <v>11.117459999999999</v>
      </c>
      <c r="GJ20" s="1">
        <v>7.8104260000000001E-4</v>
      </c>
      <c r="GK20" s="1">
        <v>0.2207008</v>
      </c>
      <c r="GL20">
        <v>0.74603280000000005</v>
      </c>
      <c r="GM20">
        <v>10.871119999999999</v>
      </c>
      <c r="GN20" s="1">
        <v>7.4920290000000001E-4</v>
      </c>
      <c r="GO20" s="1">
        <v>0.21133689999999999</v>
      </c>
      <c r="GP20">
        <v>0.74602060000000003</v>
      </c>
      <c r="GQ20">
        <v>11.09104</v>
      </c>
      <c r="GR20" s="1">
        <v>7.1926019999999995E-4</v>
      </c>
      <c r="GS20" s="1">
        <v>0.20272229999999999</v>
      </c>
      <c r="GT20">
        <v>0.74603149999999996</v>
      </c>
      <c r="GU20">
        <v>12.42427</v>
      </c>
      <c r="GV20" s="1">
        <v>6.9020599999999996E-4</v>
      </c>
      <c r="GW20" s="1">
        <v>0.19426399999999999</v>
      </c>
      <c r="GX20">
        <v>0.74604269999999995</v>
      </c>
      <c r="GY20">
        <v>13.18694</v>
      </c>
      <c r="GZ20">
        <v>6.6357069999999996E-4</v>
      </c>
      <c r="HA20" s="1">
        <v>0.18661259999999999</v>
      </c>
      <c r="HB20">
        <v>0.74603410000000003</v>
      </c>
      <c r="HC20">
        <v>13.20614</v>
      </c>
      <c r="HD20">
        <v>6.3672339999999998E-4</v>
      </c>
      <c r="HE20" s="1">
        <v>0.17893319999999999</v>
      </c>
      <c r="HF20">
        <v>0.7460137</v>
      </c>
      <c r="HG20">
        <v>13.123609999999999</v>
      </c>
      <c r="HH20">
        <v>6.1170449999999998E-4</v>
      </c>
      <c r="HI20" s="1">
        <v>0.17174600000000001</v>
      </c>
      <c r="HJ20">
        <v>0.74601079999999997</v>
      </c>
      <c r="HK20">
        <v>12.447010000000001</v>
      </c>
      <c r="HL20">
        <v>5.8773359999999999E-4</v>
      </c>
      <c r="HM20" s="1">
        <v>0.1650411</v>
      </c>
      <c r="HN20">
        <v>0.74600580000000005</v>
      </c>
      <c r="HO20">
        <v>11.39669</v>
      </c>
      <c r="HP20">
        <v>5.6537259999999995E-4</v>
      </c>
      <c r="HQ20" s="1">
        <v>0.15862270000000001</v>
      </c>
      <c r="HR20">
        <v>0.74601229999999996</v>
      </c>
      <c r="HS20">
        <v>11.01163</v>
      </c>
      <c r="HT20">
        <v>5.4216729999999997E-4</v>
      </c>
      <c r="HU20" s="1">
        <v>0.15213170000000001</v>
      </c>
      <c r="HV20">
        <v>0.7460059</v>
      </c>
      <c r="HW20">
        <v>11.099640000000001</v>
      </c>
      <c r="HX20">
        <v>5.2132070000000005E-4</v>
      </c>
      <c r="HY20">
        <v>0.1462801</v>
      </c>
      <c r="HZ20">
        <v>0.74600650000000002</v>
      </c>
      <c r="IA20">
        <v>12.28755</v>
      </c>
      <c r="IB20">
        <v>5.0266459999999998E-4</v>
      </c>
      <c r="IC20">
        <v>0.14097670000000001</v>
      </c>
      <c r="ID20">
        <v>0.74601870000000003</v>
      </c>
      <c r="IE20">
        <v>13.40141</v>
      </c>
      <c r="IF20">
        <v>4.827624E-4</v>
      </c>
      <c r="IG20">
        <v>0.1354178</v>
      </c>
      <c r="IH20">
        <v>0.74602880000000005</v>
      </c>
      <c r="II20">
        <v>13.608840000000001</v>
      </c>
      <c r="IJ20">
        <v>4.6470350000000002E-4</v>
      </c>
      <c r="IK20">
        <v>0.1304073</v>
      </c>
      <c r="IL20">
        <v>0.74601240000000002</v>
      </c>
      <c r="IM20">
        <v>13.40767</v>
      </c>
      <c r="IN20">
        <v>4.4814909999999999E-4</v>
      </c>
      <c r="IO20">
        <v>0.125828</v>
      </c>
      <c r="IP20">
        <v>0.74603560000000002</v>
      </c>
      <c r="IQ20">
        <v>12.528689999999999</v>
      </c>
      <c r="IR20">
        <v>4.3079369999999997E-4</v>
      </c>
      <c r="IS20">
        <v>0.1208886</v>
      </c>
      <c r="IT20">
        <v>0.74604619999999999</v>
      </c>
      <c r="IU20">
        <v>11.55898</v>
      </c>
      <c r="IV20">
        <v>4.1592320000000002E-4</v>
      </c>
      <c r="IW20">
        <v>0.11674660000000001</v>
      </c>
      <c r="IX20">
        <v>0.74603960000000002</v>
      </c>
      <c r="IY20">
        <v>11.239409999999999</v>
      </c>
      <c r="IZ20">
        <v>4.00329E-4</v>
      </c>
      <c r="JA20">
        <v>0.11234619999999999</v>
      </c>
      <c r="JB20">
        <v>0.74604020000000004</v>
      </c>
      <c r="JC20">
        <v>11.324</v>
      </c>
      <c r="JD20">
        <v>3.8696480000000001E-4</v>
      </c>
      <c r="JE20">
        <v>0.10857899999999999</v>
      </c>
      <c r="JF20">
        <v>0.74600599999999995</v>
      </c>
      <c r="JG20">
        <v>12.137729999999999</v>
      </c>
      <c r="JH20">
        <v>3.7320670000000003E-4</v>
      </c>
      <c r="JI20">
        <v>0.1047754</v>
      </c>
      <c r="JJ20">
        <v>0.74601240000000002</v>
      </c>
      <c r="JK20">
        <v>12.5006</v>
      </c>
      <c r="JL20">
        <v>3.5952649999999999E-4</v>
      </c>
      <c r="JM20">
        <v>0.100894</v>
      </c>
      <c r="JN20">
        <v>0.74603989999999998</v>
      </c>
      <c r="JO20">
        <v>12.63968</v>
      </c>
      <c r="JP20">
        <v>3.4732209999999999E-4</v>
      </c>
      <c r="JQ20">
        <v>9.7479570000000001E-2</v>
      </c>
      <c r="JR20">
        <v>0.74600529999999998</v>
      </c>
      <c r="JS20">
        <v>12.361549999999999</v>
      </c>
      <c r="JT20">
        <v>3.3563259999999998E-4</v>
      </c>
      <c r="JU20">
        <v>9.4175700000000001E-2</v>
      </c>
      <c r="JV20">
        <v>0.74604179999999998</v>
      </c>
      <c r="JW20">
        <v>11.74639</v>
      </c>
      <c r="JX20">
        <v>3.2333999999999998E-4</v>
      </c>
      <c r="JY20">
        <v>9.0720709999999996E-2</v>
      </c>
      <c r="JZ20">
        <v>0.74601720000000005</v>
      </c>
      <c r="KA20">
        <v>11.46959</v>
      </c>
      <c r="KB20">
        <v>3.1273839999999999E-4</v>
      </c>
      <c r="KC20">
        <v>8.776341E-2</v>
      </c>
      <c r="KD20">
        <v>0.74599340000000003</v>
      </c>
      <c r="KE20">
        <v>11.4133</v>
      </c>
      <c r="KF20">
        <v>3.0514639999999998E-4</v>
      </c>
      <c r="KG20">
        <v>8.5457149999999996E-2</v>
      </c>
      <c r="KH20">
        <v>0.74580190000000002</v>
      </c>
      <c r="KI20">
        <v>11.45317</v>
      </c>
      <c r="KJ20">
        <v>3.0826209999999999E-4</v>
      </c>
      <c r="KK20">
        <v>8.5981879999999997E-2</v>
      </c>
      <c r="KL20">
        <v>0.74558290000000005</v>
      </c>
      <c r="KM20">
        <v>12.32382</v>
      </c>
      <c r="KN20">
        <v>3.078124E-4</v>
      </c>
      <c r="KO20">
        <v>8.5955530000000002E-2</v>
      </c>
      <c r="KP20">
        <v>0.7453282</v>
      </c>
      <c r="KQ20">
        <v>12.64181</v>
      </c>
      <c r="KR20">
        <v>3.0186699999999999E-4</v>
      </c>
      <c r="KS20">
        <v>8.4474939999999998E-2</v>
      </c>
      <c r="KT20">
        <v>0.74508010000000002</v>
      </c>
      <c r="KU20">
        <v>12.641209999999999</v>
      </c>
      <c r="KV20">
        <v>2.9413159999999998E-4</v>
      </c>
      <c r="KW20">
        <v>8.235903E-2</v>
      </c>
      <c r="KX20">
        <v>0.74483940000000004</v>
      </c>
      <c r="KY20">
        <v>12.72949</v>
      </c>
      <c r="KZ20">
        <v>2.8488130000000001E-4</v>
      </c>
      <c r="LA20">
        <v>7.9788349999999994E-2</v>
      </c>
      <c r="LB20">
        <v>0.74462410000000001</v>
      </c>
      <c r="LC20">
        <v>12.19994</v>
      </c>
      <c r="LD20">
        <v>2.7561129999999998E-4</v>
      </c>
      <c r="LE20">
        <v>7.7218259999999997E-2</v>
      </c>
      <c r="LF20">
        <v>0.74438340000000003</v>
      </c>
      <c r="LG20">
        <v>11.48643</v>
      </c>
      <c r="LH20">
        <v>2.6609170000000001E-4</v>
      </c>
      <c r="LI20">
        <v>7.4544639999999995E-2</v>
      </c>
      <c r="LJ20">
        <v>0.74421479999999995</v>
      </c>
      <c r="LK20">
        <v>11.229010000000001</v>
      </c>
      <c r="LL20">
        <v>2.5418460000000001E-4</v>
      </c>
      <c r="LM20">
        <v>7.1325910000000006E-2</v>
      </c>
      <c r="LN20">
        <v>0.7441354</v>
      </c>
      <c r="LO20">
        <v>11.49661</v>
      </c>
      <c r="LP20">
        <v>2.34937E-4</v>
      </c>
      <c r="LQ20">
        <v>6.6022200000000003E-2</v>
      </c>
      <c r="LR20">
        <v>0.74416859999999996</v>
      </c>
      <c r="LS20">
        <v>12.89813</v>
      </c>
      <c r="LT20">
        <v>2.196834E-4</v>
      </c>
      <c r="LU20">
        <v>6.1761249999999997E-2</v>
      </c>
      <c r="LV20">
        <v>0.74416550000000004</v>
      </c>
      <c r="LW20">
        <v>13.60295</v>
      </c>
      <c r="LX20">
        <v>2.0863030000000001E-4</v>
      </c>
      <c r="LY20">
        <v>5.865824E-2</v>
      </c>
      <c r="LZ20">
        <v>0.744201</v>
      </c>
      <c r="MA20">
        <v>13.750310000000001</v>
      </c>
      <c r="MB20">
        <v>1.999952E-4</v>
      </c>
      <c r="MC20">
        <v>5.6245969999999999E-2</v>
      </c>
      <c r="MD20">
        <v>0.74421289999999996</v>
      </c>
      <c r="ME20">
        <v>14.048539999999999</v>
      </c>
      <c r="MF20">
        <v>1.9228149999999999E-4</v>
      </c>
      <c r="MG20">
        <v>5.4084260000000002E-2</v>
      </c>
      <c r="MH20">
        <v>0.74421099999999996</v>
      </c>
      <c r="MI20">
        <v>13.289400000000001</v>
      </c>
      <c r="MJ20">
        <v>1.862713E-4</v>
      </c>
      <c r="MK20">
        <v>5.238338E-2</v>
      </c>
      <c r="ML20">
        <v>0.74422860000000002</v>
      </c>
      <c r="MM20">
        <v>11.836959999999999</v>
      </c>
      <c r="MN20">
        <v>1.798328E-4</v>
      </c>
      <c r="MO20">
        <v>5.0585100000000001E-2</v>
      </c>
      <c r="MP20">
        <v>0.74412270000000003</v>
      </c>
      <c r="MQ20">
        <v>11.322559999999999</v>
      </c>
      <c r="MR20">
        <v>1.7808820000000001E-4</v>
      </c>
      <c r="MS20">
        <v>4.9816029999999997E-2</v>
      </c>
      <c r="MT20">
        <v>0.74378449999999996</v>
      </c>
      <c r="MU20">
        <v>11.56349</v>
      </c>
      <c r="MV20">
        <v>1.8753190000000001E-4</v>
      </c>
      <c r="MW20">
        <v>5.2117520000000001E-2</v>
      </c>
      <c r="MX20">
        <v>0.74329670000000003</v>
      </c>
      <c r="MY20">
        <v>12.91118</v>
      </c>
      <c r="MZ20">
        <v>1.92394E-4</v>
      </c>
      <c r="NA20">
        <v>5.3611659999999998E-2</v>
      </c>
      <c r="NB20">
        <v>0.74277070000000001</v>
      </c>
      <c r="NC20">
        <v>13.77036</v>
      </c>
      <c r="ND20">
        <v>1.918651E-4</v>
      </c>
      <c r="NE20">
        <v>5.3632150000000003E-2</v>
      </c>
      <c r="NF20">
        <v>0.74227770000000004</v>
      </c>
      <c r="NG20">
        <v>13.869199999999999</v>
      </c>
      <c r="NH20">
        <v>1.885047E-4</v>
      </c>
      <c r="NI20">
        <v>5.270739E-2</v>
      </c>
      <c r="NJ20">
        <v>0.74179360000000005</v>
      </c>
      <c r="NK20">
        <v>13.88157</v>
      </c>
      <c r="NL20">
        <v>1.827214E-4</v>
      </c>
      <c r="NM20">
        <v>5.1174900000000002E-2</v>
      </c>
      <c r="NN20">
        <v>0.74134409999999995</v>
      </c>
      <c r="NO20">
        <v>13.0876</v>
      </c>
      <c r="NP20">
        <v>1.7689849999999999E-4</v>
      </c>
      <c r="NQ20">
        <v>4.9546369999999999E-2</v>
      </c>
      <c r="NR20">
        <v>0.74083339999999998</v>
      </c>
      <c r="NS20">
        <v>12.081390000000001</v>
      </c>
      <c r="NT20">
        <v>1.7059409999999999E-4</v>
      </c>
      <c r="NU20">
        <v>4.7813130000000002E-2</v>
      </c>
      <c r="NV20">
        <v>0.74045490000000003</v>
      </c>
      <c r="NW20">
        <v>11.73794</v>
      </c>
      <c r="NX20">
        <v>1.6102900000000001E-4</v>
      </c>
      <c r="NY20">
        <v>4.5273580000000001E-2</v>
      </c>
      <c r="NZ20">
        <v>0.74034109999999997</v>
      </c>
      <c r="OA20">
        <v>11.751340000000001</v>
      </c>
      <c r="OB20">
        <v>1.437132E-4</v>
      </c>
      <c r="OC20">
        <v>4.0501130000000003E-2</v>
      </c>
      <c r="OD20">
        <v>0.74033610000000005</v>
      </c>
      <c r="OE20">
        <v>12.09473</v>
      </c>
      <c r="OF20">
        <v>1.3055329999999999E-4</v>
      </c>
      <c r="OG20">
        <v>3.6836760000000003E-2</v>
      </c>
      <c r="OH20">
        <v>0.74037949999999997</v>
      </c>
      <c r="OI20">
        <v>13.06063</v>
      </c>
      <c r="OJ20">
        <v>1.2196119999999999E-4</v>
      </c>
      <c r="OK20">
        <v>3.4414569999999998E-2</v>
      </c>
    </row>
    <row r="21" spans="1:401" x14ac:dyDescent="0.35">
      <c r="A21">
        <v>24</v>
      </c>
      <c r="B21" t="s">
        <v>4</v>
      </c>
      <c r="C21" t="s">
        <v>24</v>
      </c>
      <c r="D21" t="s">
        <v>26</v>
      </c>
      <c r="E21">
        <v>703.35040000000004</v>
      </c>
      <c r="F21">
        <v>0.70280810000000005</v>
      </c>
      <c r="G21">
        <v>11.672180000000001</v>
      </c>
      <c r="H21">
        <v>1.175861</v>
      </c>
      <c r="I21">
        <v>483.16800000000001</v>
      </c>
      <c r="J21">
        <v>0.70104650000000002</v>
      </c>
      <c r="K21">
        <v>11.800800000000001</v>
      </c>
      <c r="L21" s="1">
        <v>0.1122339</v>
      </c>
      <c r="M21">
        <v>34.239910000000002</v>
      </c>
      <c r="N21">
        <v>0.69936370000000003</v>
      </c>
      <c r="O21">
        <v>12.47481</v>
      </c>
      <c r="P21" s="1">
        <v>9.1401609999999994E-2</v>
      </c>
      <c r="Q21" s="1">
        <v>27.467320000000001</v>
      </c>
      <c r="R21">
        <v>0.69766019999999995</v>
      </c>
      <c r="S21">
        <v>12.317220000000001</v>
      </c>
      <c r="T21" s="1">
        <v>8.1848610000000002E-2</v>
      </c>
      <c r="U21" s="1">
        <v>24.64209</v>
      </c>
      <c r="V21">
        <v>0.69597169999999997</v>
      </c>
      <c r="W21">
        <v>12.216530000000001</v>
      </c>
      <c r="X21" s="1">
        <v>7.34654E-2</v>
      </c>
      <c r="Y21" s="1">
        <v>22.158300000000001</v>
      </c>
      <c r="Z21">
        <v>0.69425380000000003</v>
      </c>
      <c r="AA21">
        <v>11.605090000000001</v>
      </c>
      <c r="AB21" s="1">
        <v>6.6280740000000005E-2</v>
      </c>
      <c r="AC21" s="1">
        <v>20.028379999999999</v>
      </c>
      <c r="AD21">
        <v>0.69256320000000005</v>
      </c>
      <c r="AE21">
        <v>11.125629999999999</v>
      </c>
      <c r="AF21" s="1">
        <v>6.0237239999999997E-2</v>
      </c>
      <c r="AG21" s="1">
        <v>18.235320000000002</v>
      </c>
      <c r="AH21">
        <v>0.69013279999999999</v>
      </c>
      <c r="AI21">
        <v>10.92577</v>
      </c>
      <c r="AJ21" s="1">
        <v>6.054412E-2</v>
      </c>
      <c r="AK21" s="1">
        <v>18.171810000000001</v>
      </c>
      <c r="AL21">
        <v>0.68563819999999998</v>
      </c>
      <c r="AM21">
        <v>10.791079999999999</v>
      </c>
      <c r="AN21" s="1">
        <v>7.2048059999999997E-2</v>
      </c>
      <c r="AO21" s="1">
        <v>21.782029999999999</v>
      </c>
      <c r="AP21">
        <v>0.68028829999999996</v>
      </c>
      <c r="AQ21">
        <v>10.867039999999999</v>
      </c>
      <c r="AR21" s="1">
        <v>7.3589890000000005E-2</v>
      </c>
      <c r="AS21" s="1">
        <v>22.62735</v>
      </c>
      <c r="AT21">
        <v>0.674535</v>
      </c>
      <c r="AU21">
        <v>11.615780000000001</v>
      </c>
      <c r="AV21" s="1">
        <v>6.9206470000000006E-2</v>
      </c>
      <c r="AW21" s="1">
        <v>21.471599999999999</v>
      </c>
      <c r="AX21">
        <v>0.66854769999999997</v>
      </c>
      <c r="AY21">
        <v>11.644410000000001</v>
      </c>
      <c r="AZ21" s="1">
        <v>6.1756159999999997E-2</v>
      </c>
      <c r="BA21" s="1">
        <v>19.324020000000001</v>
      </c>
      <c r="BB21">
        <v>0.66241289999999997</v>
      </c>
      <c r="BC21">
        <v>11.433160000000001</v>
      </c>
      <c r="BD21" s="1">
        <v>5.3993779999999998E-2</v>
      </c>
      <c r="BE21" s="1">
        <v>17.044360000000001</v>
      </c>
      <c r="BF21">
        <v>0.65616850000000004</v>
      </c>
      <c r="BG21">
        <v>11.36552</v>
      </c>
      <c r="BH21" s="1">
        <v>4.6668460000000002E-2</v>
      </c>
      <c r="BI21" s="1">
        <v>14.865220000000001</v>
      </c>
      <c r="BJ21">
        <v>0.65022829999999998</v>
      </c>
      <c r="BK21">
        <v>10.99236</v>
      </c>
      <c r="BL21" s="1">
        <v>4.1108539999999999E-2</v>
      </c>
      <c r="BM21" s="1">
        <v>13.20823</v>
      </c>
      <c r="BN21">
        <v>0.64509669999999997</v>
      </c>
      <c r="BO21">
        <v>10.769159999999999</v>
      </c>
      <c r="BP21" s="1">
        <v>3.4971540000000002E-2</v>
      </c>
      <c r="BQ21" s="1">
        <v>11.321199999999999</v>
      </c>
      <c r="BR21">
        <v>0.64140900000000001</v>
      </c>
      <c r="BS21">
        <v>10.79585</v>
      </c>
      <c r="BT21" s="1">
        <v>2.7858580000000001E-2</v>
      </c>
      <c r="BU21" s="1">
        <v>9.0656719999999993</v>
      </c>
      <c r="BV21">
        <v>0.6379823</v>
      </c>
      <c r="BW21">
        <v>11.44328</v>
      </c>
      <c r="BX21" s="1">
        <v>2.2263459999999999E-2</v>
      </c>
      <c r="BY21" s="1">
        <v>7.2789239999999999</v>
      </c>
      <c r="BZ21">
        <v>0.63455090000000003</v>
      </c>
      <c r="CA21">
        <v>12.284549999999999</v>
      </c>
      <c r="CB21" s="1">
        <v>1.8323510000000001E-2</v>
      </c>
      <c r="CC21" s="1">
        <v>6.0192449999999997</v>
      </c>
      <c r="CD21">
        <v>0.63089550000000005</v>
      </c>
      <c r="CE21">
        <v>12.860239999999999</v>
      </c>
      <c r="CF21" s="1">
        <v>1.5546280000000001E-2</v>
      </c>
      <c r="CG21" s="1">
        <v>5.1331420000000003</v>
      </c>
      <c r="CH21">
        <v>0.62728260000000002</v>
      </c>
      <c r="CI21">
        <v>12.78769</v>
      </c>
      <c r="CJ21" s="1">
        <v>1.3211850000000001E-2</v>
      </c>
      <c r="CK21" s="1">
        <v>4.3842059999999998</v>
      </c>
      <c r="CL21">
        <v>0.62353380000000003</v>
      </c>
      <c r="CM21">
        <v>11.91212</v>
      </c>
      <c r="CN21" s="1">
        <v>1.1491660000000001E-2</v>
      </c>
      <c r="CO21" s="1">
        <v>3.8330090000000001</v>
      </c>
      <c r="CP21">
        <v>0.61975290000000005</v>
      </c>
      <c r="CQ21">
        <v>11.06582</v>
      </c>
      <c r="CR21" s="1">
        <v>9.9927660000000001E-3</v>
      </c>
      <c r="CS21" s="1">
        <v>3.3506749999999998</v>
      </c>
      <c r="CT21">
        <v>0.61716910000000003</v>
      </c>
      <c r="CU21">
        <v>10.83427</v>
      </c>
      <c r="CV21" s="1">
        <v>8.6765990000000001E-3</v>
      </c>
      <c r="CW21" s="1">
        <v>2.918593</v>
      </c>
      <c r="CX21">
        <v>0.6165621</v>
      </c>
      <c r="CY21">
        <v>10.9261</v>
      </c>
      <c r="CZ21" s="1">
        <v>6.0751930000000004E-3</v>
      </c>
      <c r="DA21" s="1">
        <v>2.0501659999999999</v>
      </c>
      <c r="DB21">
        <v>0.61688810000000005</v>
      </c>
      <c r="DC21">
        <v>11.775779999999999</v>
      </c>
      <c r="DD21" s="1">
        <v>4.045603E-3</v>
      </c>
      <c r="DE21" s="1">
        <v>1.358528</v>
      </c>
      <c r="DF21">
        <v>0.61732759999999998</v>
      </c>
      <c r="DG21">
        <v>12.800039999999999</v>
      </c>
      <c r="DH21" s="1">
        <v>2.9022269999999998E-3</v>
      </c>
      <c r="DI21" s="1">
        <v>0.97148730000000005</v>
      </c>
      <c r="DJ21">
        <v>0.61758789999999997</v>
      </c>
      <c r="DK21">
        <v>12.99539</v>
      </c>
      <c r="DL21" s="1">
        <v>2.292044E-3</v>
      </c>
      <c r="DM21" s="1">
        <v>0.76529510000000001</v>
      </c>
      <c r="DN21">
        <v>0.61776640000000005</v>
      </c>
      <c r="DO21">
        <v>12.74086</v>
      </c>
      <c r="DP21" s="1">
        <v>1.9564970000000002E-3</v>
      </c>
      <c r="DQ21" s="1">
        <v>0.65156579999999997</v>
      </c>
      <c r="DR21">
        <v>0.6178498</v>
      </c>
      <c r="DS21">
        <v>12.0289</v>
      </c>
      <c r="DT21" s="1">
        <v>1.7504039999999999E-3</v>
      </c>
      <c r="DU21" s="1">
        <v>0.58138789999999996</v>
      </c>
      <c r="DV21">
        <v>0.6179038</v>
      </c>
      <c r="DW21">
        <v>11.26871</v>
      </c>
      <c r="DX21" s="1">
        <v>1.611594E-3</v>
      </c>
      <c r="DY21" s="1">
        <v>0.53389439999999999</v>
      </c>
      <c r="DZ21">
        <v>0.61794249999999995</v>
      </c>
      <c r="EA21">
        <v>10.85275</v>
      </c>
      <c r="EB21" s="1">
        <v>1.4967559999999999E-3</v>
      </c>
      <c r="EC21" s="1">
        <v>0.494502</v>
      </c>
      <c r="ED21">
        <v>0.61809999999999998</v>
      </c>
      <c r="EE21">
        <v>10.78262</v>
      </c>
      <c r="EF21" s="1">
        <v>1.3466960000000001E-3</v>
      </c>
      <c r="EG21" s="1">
        <v>0.4435306</v>
      </c>
      <c r="EH21">
        <v>0.61829310000000004</v>
      </c>
      <c r="EI21">
        <v>11.44271</v>
      </c>
      <c r="EJ21" s="1">
        <v>1.229291E-3</v>
      </c>
      <c r="EK21" s="1">
        <v>0.40356819999999999</v>
      </c>
      <c r="EL21">
        <v>0.61848409999999998</v>
      </c>
      <c r="EM21">
        <v>12.364560000000001</v>
      </c>
      <c r="EN21" s="1">
        <v>1.141406E-3</v>
      </c>
      <c r="EO21" s="1">
        <v>0.37348730000000002</v>
      </c>
      <c r="EP21">
        <v>0.61868570000000001</v>
      </c>
      <c r="EQ21">
        <v>12.94571</v>
      </c>
      <c r="ER21" s="1">
        <v>1.071324E-3</v>
      </c>
      <c r="ES21" s="1">
        <v>0.34940959999999999</v>
      </c>
      <c r="ET21">
        <v>0.61886770000000002</v>
      </c>
      <c r="EU21">
        <v>12.92473</v>
      </c>
      <c r="EV21" s="1">
        <v>1.0183239999999999E-3</v>
      </c>
      <c r="EW21" s="1">
        <v>0.3310186</v>
      </c>
      <c r="EX21">
        <v>0.61903889999999995</v>
      </c>
      <c r="EY21">
        <v>12.07615</v>
      </c>
      <c r="EZ21" s="1">
        <v>9.7285290000000005E-4</v>
      </c>
      <c r="FA21" s="1">
        <v>0.31519399999999997</v>
      </c>
      <c r="FB21">
        <v>0.6192145</v>
      </c>
      <c r="FC21">
        <v>11.15826</v>
      </c>
      <c r="FD21" s="1">
        <v>9.3093259999999997E-4</v>
      </c>
      <c r="FE21" s="1">
        <v>0.30057109999999998</v>
      </c>
      <c r="FF21">
        <v>0.61933899999999997</v>
      </c>
      <c r="FG21">
        <v>10.80345</v>
      </c>
      <c r="FH21" s="1">
        <v>8.9927609999999999E-4</v>
      </c>
      <c r="FI21" s="1">
        <v>0.28922550000000002</v>
      </c>
      <c r="FJ21">
        <v>0.619363</v>
      </c>
      <c r="FK21">
        <v>10.96762</v>
      </c>
      <c r="FL21" s="1">
        <v>9.0349940000000002E-4</v>
      </c>
      <c r="FM21" s="1">
        <v>0.28901759999999999</v>
      </c>
      <c r="FN21">
        <v>0.61935470000000004</v>
      </c>
      <c r="FO21">
        <v>12.249420000000001</v>
      </c>
      <c r="FP21" s="1">
        <v>8.9986310000000002E-4</v>
      </c>
      <c r="FQ21" s="1">
        <v>0.28737400000000002</v>
      </c>
      <c r="FR21">
        <v>0.61933660000000001</v>
      </c>
      <c r="FS21">
        <v>13.01319</v>
      </c>
      <c r="FT21" s="1">
        <v>8.8168929999999995E-4</v>
      </c>
      <c r="FU21" s="1">
        <v>0.28111160000000002</v>
      </c>
      <c r="FV21">
        <v>0.61930490000000005</v>
      </c>
      <c r="FW21">
        <v>12.958349999999999</v>
      </c>
      <c r="FX21" s="1">
        <v>8.5552679999999996E-4</v>
      </c>
      <c r="FY21" s="1">
        <v>0.2720707</v>
      </c>
      <c r="FZ21">
        <v>0.61930960000000002</v>
      </c>
      <c r="GA21">
        <v>12.517060000000001</v>
      </c>
      <c r="GB21" s="1">
        <v>8.2410589999999998E-4</v>
      </c>
      <c r="GC21" s="1">
        <v>0.26146029999999998</v>
      </c>
      <c r="GD21">
        <v>0.61929140000000005</v>
      </c>
      <c r="GE21">
        <v>11.82371</v>
      </c>
      <c r="GF21" s="1">
        <v>7.9205149999999995E-4</v>
      </c>
      <c r="GG21" s="1">
        <v>0.25076690000000001</v>
      </c>
      <c r="GH21">
        <v>0.61930660000000004</v>
      </c>
      <c r="GI21">
        <v>11.15143</v>
      </c>
      <c r="GJ21" s="1">
        <v>7.5968680000000003E-4</v>
      </c>
      <c r="GK21" s="1">
        <v>0.24007809999999999</v>
      </c>
      <c r="GL21">
        <v>0.61930320000000005</v>
      </c>
      <c r="GM21">
        <v>10.86229</v>
      </c>
      <c r="GN21" s="1">
        <v>7.2880739999999996E-4</v>
      </c>
      <c r="GO21" s="1">
        <v>0.22996920000000001</v>
      </c>
      <c r="GP21">
        <v>0.61929909999999999</v>
      </c>
      <c r="GQ21">
        <v>11.05599</v>
      </c>
      <c r="GR21" s="1">
        <v>6.999927E-4</v>
      </c>
      <c r="GS21" s="1">
        <v>0.22056809999999999</v>
      </c>
      <c r="GT21">
        <v>0.61930499999999999</v>
      </c>
      <c r="GU21">
        <v>12.3948</v>
      </c>
      <c r="GV21" s="1">
        <v>6.7147349999999997E-4</v>
      </c>
      <c r="GW21" s="1">
        <v>0.21138470000000001</v>
      </c>
      <c r="GX21">
        <v>0.61928899999999998</v>
      </c>
      <c r="GY21">
        <v>13.257400000000001</v>
      </c>
      <c r="GZ21">
        <v>6.451292E-4</v>
      </c>
      <c r="HA21" s="1">
        <v>0.20292640000000001</v>
      </c>
      <c r="HB21">
        <v>0.61928340000000004</v>
      </c>
      <c r="HC21">
        <v>13.31603</v>
      </c>
      <c r="HD21">
        <v>6.1884090000000004E-4</v>
      </c>
      <c r="HE21" s="1">
        <v>0.19453680000000001</v>
      </c>
      <c r="HF21">
        <v>0.61928229999999995</v>
      </c>
      <c r="HG21">
        <v>13.233129999999999</v>
      </c>
      <c r="HH21">
        <v>5.9410829999999998E-4</v>
      </c>
      <c r="HI21" s="1">
        <v>0.18668299999999999</v>
      </c>
      <c r="HJ21">
        <v>0.61928150000000004</v>
      </c>
      <c r="HK21">
        <v>12.56931</v>
      </c>
      <c r="HL21">
        <v>5.7129890000000001E-4</v>
      </c>
      <c r="HM21" s="1">
        <v>0.1794647</v>
      </c>
      <c r="HN21">
        <v>0.61930499999999999</v>
      </c>
      <c r="HO21">
        <v>11.46909</v>
      </c>
      <c r="HP21">
        <v>5.4870839999999999E-4</v>
      </c>
      <c r="HQ21" s="1">
        <v>0.17233119999999999</v>
      </c>
      <c r="HR21">
        <v>0.61928150000000004</v>
      </c>
      <c r="HS21">
        <v>11.012930000000001</v>
      </c>
      <c r="HT21">
        <v>5.2683030000000004E-4</v>
      </c>
      <c r="HU21" s="1">
        <v>0.16544349999999999</v>
      </c>
      <c r="HV21">
        <v>0.61930419999999997</v>
      </c>
      <c r="HW21">
        <v>11.071899999999999</v>
      </c>
      <c r="HX21">
        <v>5.0645729999999997E-4</v>
      </c>
      <c r="HY21">
        <v>0.15903700000000001</v>
      </c>
      <c r="HZ21">
        <v>0.61930580000000002</v>
      </c>
      <c r="IA21">
        <v>12.253550000000001</v>
      </c>
      <c r="IB21">
        <v>4.87329E-4</v>
      </c>
      <c r="IC21">
        <v>0.15304200000000001</v>
      </c>
      <c r="ID21">
        <v>0.61930200000000002</v>
      </c>
      <c r="IE21">
        <v>13.45238</v>
      </c>
      <c r="IF21">
        <v>4.6857799999999998E-4</v>
      </c>
      <c r="IG21">
        <v>0.14715690000000001</v>
      </c>
      <c r="IH21">
        <v>0.61927960000000004</v>
      </c>
      <c r="II21">
        <v>13.72987</v>
      </c>
      <c r="IJ21">
        <v>4.5119959999999999E-4</v>
      </c>
      <c r="IK21">
        <v>0.14171520000000001</v>
      </c>
      <c r="IL21">
        <v>0.6192822</v>
      </c>
      <c r="IM21">
        <v>13.53834</v>
      </c>
      <c r="IN21">
        <v>4.3533390000000002E-4</v>
      </c>
      <c r="IO21">
        <v>0.136744</v>
      </c>
      <c r="IP21">
        <v>0.61931270000000005</v>
      </c>
      <c r="IQ21">
        <v>12.66104</v>
      </c>
      <c r="IR21">
        <v>4.1838329999999998E-4</v>
      </c>
      <c r="IS21">
        <v>0.13142100000000001</v>
      </c>
      <c r="IT21">
        <v>0.61929270000000003</v>
      </c>
      <c r="IU21">
        <v>11.6273</v>
      </c>
      <c r="IV21">
        <v>4.0368270000000001E-4</v>
      </c>
      <c r="IW21">
        <v>0.12682189999999999</v>
      </c>
      <c r="IX21">
        <v>0.61931570000000002</v>
      </c>
      <c r="IY21">
        <v>11.244479999999999</v>
      </c>
      <c r="IZ21">
        <v>3.8867380000000003E-4</v>
      </c>
      <c r="JA21">
        <v>0.1221122</v>
      </c>
      <c r="JB21">
        <v>0.61928819999999996</v>
      </c>
      <c r="JC21">
        <v>11.30742</v>
      </c>
      <c r="JD21">
        <v>3.750995E-4</v>
      </c>
      <c r="JE21">
        <v>0.1178531</v>
      </c>
      <c r="JF21">
        <v>0.61930569999999996</v>
      </c>
      <c r="JG21">
        <v>12.116059999999999</v>
      </c>
      <c r="JH21">
        <v>3.622508E-4</v>
      </c>
      <c r="JI21">
        <v>0.1138306</v>
      </c>
      <c r="JJ21">
        <v>0.61930949999999996</v>
      </c>
      <c r="JK21">
        <v>12.544750000000001</v>
      </c>
      <c r="JL21">
        <v>3.487106E-4</v>
      </c>
      <c r="JM21">
        <v>0.1095691</v>
      </c>
      <c r="JN21">
        <v>0.61928830000000001</v>
      </c>
      <c r="JO21">
        <v>12.69904</v>
      </c>
      <c r="JP21">
        <v>3.3658819999999998E-4</v>
      </c>
      <c r="JQ21">
        <v>0.10577499999999999</v>
      </c>
      <c r="JR21">
        <v>0.61927650000000001</v>
      </c>
      <c r="JS21">
        <v>12.44158</v>
      </c>
      <c r="JT21">
        <v>3.2516780000000001E-4</v>
      </c>
      <c r="JU21">
        <v>0.1021835</v>
      </c>
      <c r="JV21">
        <v>0.61928799999999995</v>
      </c>
      <c r="JW21">
        <v>11.803319999999999</v>
      </c>
      <c r="JX21">
        <v>3.1323510000000001E-4</v>
      </c>
      <c r="JY21">
        <v>9.8440849999999996E-2</v>
      </c>
      <c r="JZ21">
        <v>0.61928559999999999</v>
      </c>
      <c r="KA21">
        <v>11.48433</v>
      </c>
      <c r="KB21">
        <v>3.031617E-4</v>
      </c>
      <c r="KC21">
        <v>9.527265E-2</v>
      </c>
      <c r="KD21">
        <v>0.61925759999999996</v>
      </c>
      <c r="KE21">
        <v>11.413819999999999</v>
      </c>
      <c r="KF21">
        <v>2.949707E-4</v>
      </c>
      <c r="KG21">
        <v>9.2604500000000006E-2</v>
      </c>
      <c r="KH21">
        <v>0.61911879999999997</v>
      </c>
      <c r="KI21">
        <v>11.44688</v>
      </c>
      <c r="KJ21">
        <v>2.9670420000000002E-4</v>
      </c>
      <c r="KK21">
        <v>9.2992759999999994E-2</v>
      </c>
      <c r="KL21">
        <v>0.6189325</v>
      </c>
      <c r="KM21">
        <v>12.304119999999999</v>
      </c>
      <c r="KN21">
        <v>2.9654079999999998E-4</v>
      </c>
      <c r="KO21">
        <v>9.3067849999999994E-2</v>
      </c>
      <c r="KP21">
        <v>0.61874790000000002</v>
      </c>
      <c r="KQ21">
        <v>12.69482</v>
      </c>
      <c r="KR21">
        <v>2.9135039999999998E-4</v>
      </c>
      <c r="KS21">
        <v>9.1623869999999996E-2</v>
      </c>
      <c r="KT21">
        <v>0.61855070000000001</v>
      </c>
      <c r="KU21">
        <v>12.698219999999999</v>
      </c>
      <c r="KV21">
        <v>2.8397289999999999E-4</v>
      </c>
      <c r="KW21">
        <v>8.9362380000000005E-2</v>
      </c>
      <c r="KX21">
        <v>0.61839599999999995</v>
      </c>
      <c r="KY21">
        <v>12.79021</v>
      </c>
      <c r="KZ21">
        <v>2.7514450000000001E-4</v>
      </c>
      <c r="LA21">
        <v>8.6610129999999994E-2</v>
      </c>
      <c r="LB21">
        <v>0.61819230000000003</v>
      </c>
      <c r="LC21">
        <v>12.280099999999999</v>
      </c>
      <c r="LD21">
        <v>2.6635480000000001E-4</v>
      </c>
      <c r="LE21">
        <v>8.3870810000000004E-2</v>
      </c>
      <c r="LF21">
        <v>0.61803509999999995</v>
      </c>
      <c r="LG21">
        <v>11.528420000000001</v>
      </c>
      <c r="LH21">
        <v>2.5705729999999998E-4</v>
      </c>
      <c r="LI21">
        <v>8.0959660000000003E-2</v>
      </c>
      <c r="LJ21">
        <v>0.61788620000000005</v>
      </c>
      <c r="LK21">
        <v>11.2232</v>
      </c>
      <c r="LL21">
        <v>2.4671319999999998E-4</v>
      </c>
      <c r="LM21">
        <v>7.7728409999999998E-2</v>
      </c>
      <c r="LN21">
        <v>0.61785809999999997</v>
      </c>
      <c r="LO21">
        <v>11.461119999999999</v>
      </c>
      <c r="LP21">
        <v>2.2946570000000001E-4</v>
      </c>
      <c r="LQ21">
        <v>7.2303309999999996E-2</v>
      </c>
      <c r="LR21">
        <v>0.61789450000000001</v>
      </c>
      <c r="LS21">
        <v>12.87271</v>
      </c>
      <c r="LT21">
        <v>2.1394510000000001E-4</v>
      </c>
      <c r="LU21">
        <v>6.7408079999999995E-2</v>
      </c>
      <c r="LV21">
        <v>0.61790719999999999</v>
      </c>
      <c r="LW21">
        <v>13.69027</v>
      </c>
      <c r="LX21">
        <v>2.0268409999999999E-4</v>
      </c>
      <c r="LY21">
        <v>6.3858209999999999E-2</v>
      </c>
      <c r="LZ21">
        <v>0.61792789999999997</v>
      </c>
      <c r="MA21">
        <v>13.86007</v>
      </c>
      <c r="MB21">
        <v>1.9402509999999999E-4</v>
      </c>
      <c r="MC21">
        <v>6.112451E-2</v>
      </c>
      <c r="MD21">
        <v>0.61793679999999995</v>
      </c>
      <c r="ME21">
        <v>14.16466</v>
      </c>
      <c r="MF21">
        <v>1.8651320000000001E-4</v>
      </c>
      <c r="MG21">
        <v>5.875731E-2</v>
      </c>
      <c r="MH21">
        <v>0.61793920000000002</v>
      </c>
      <c r="MI21">
        <v>13.451599999999999</v>
      </c>
      <c r="MJ21">
        <v>1.8042430000000001E-4</v>
      </c>
      <c r="MK21">
        <v>5.68397E-2</v>
      </c>
      <c r="ML21">
        <v>0.61792550000000002</v>
      </c>
      <c r="MM21">
        <v>11.94276</v>
      </c>
      <c r="MN21">
        <v>1.7443689999999999E-4</v>
      </c>
      <c r="MO21">
        <v>5.4949320000000003E-2</v>
      </c>
      <c r="MP21">
        <v>0.61787890000000001</v>
      </c>
      <c r="MQ21">
        <v>11.32657</v>
      </c>
      <c r="MR21">
        <v>1.7154510000000001E-4</v>
      </c>
      <c r="MS21">
        <v>5.3890319999999999E-2</v>
      </c>
      <c r="MT21">
        <v>0.61757519999999999</v>
      </c>
      <c r="MU21">
        <v>11.52689</v>
      </c>
      <c r="MV21">
        <v>1.7939409999999999E-4</v>
      </c>
      <c r="MW21">
        <v>5.6213140000000002E-2</v>
      </c>
      <c r="MX21">
        <v>0.61719780000000002</v>
      </c>
      <c r="MY21">
        <v>12.885479999999999</v>
      </c>
      <c r="MZ21">
        <v>1.8443579999999999E-4</v>
      </c>
      <c r="NA21">
        <v>5.7975859999999997E-2</v>
      </c>
      <c r="NB21">
        <v>0.61681790000000003</v>
      </c>
      <c r="NC21">
        <v>13.84416</v>
      </c>
      <c r="ND21">
        <v>1.8438269999999999E-4</v>
      </c>
      <c r="NE21">
        <v>5.8129699999999999E-2</v>
      </c>
      <c r="NF21">
        <v>0.6164364</v>
      </c>
      <c r="NG21">
        <v>13.986269999999999</v>
      </c>
      <c r="NH21">
        <v>1.8109389999999999E-4</v>
      </c>
      <c r="NI21">
        <v>5.7156220000000001E-2</v>
      </c>
      <c r="NJ21">
        <v>0.61608010000000002</v>
      </c>
      <c r="NK21">
        <v>14.003500000000001</v>
      </c>
      <c r="NL21">
        <v>1.758195E-4</v>
      </c>
      <c r="NM21">
        <v>5.556026E-2</v>
      </c>
      <c r="NN21">
        <v>0.61570720000000001</v>
      </c>
      <c r="NO21">
        <v>13.229039999999999</v>
      </c>
      <c r="NP21">
        <v>1.7016319999999999E-4</v>
      </c>
      <c r="NQ21">
        <v>5.3801000000000002E-2</v>
      </c>
      <c r="NR21">
        <v>0.61535280000000003</v>
      </c>
      <c r="NS21">
        <v>12.1638</v>
      </c>
      <c r="NT21">
        <v>1.642329E-4</v>
      </c>
      <c r="NU21">
        <v>5.1953180000000002E-2</v>
      </c>
      <c r="NV21">
        <v>0.61506490000000003</v>
      </c>
      <c r="NW21">
        <v>11.753579999999999</v>
      </c>
      <c r="NX21">
        <v>1.5656709999999999E-4</v>
      </c>
      <c r="NY21">
        <v>4.9548330000000002E-2</v>
      </c>
      <c r="NZ21">
        <v>0.61499020000000004</v>
      </c>
      <c r="OA21">
        <v>11.748860000000001</v>
      </c>
      <c r="OB21">
        <v>1.4112179999999999E-4</v>
      </c>
      <c r="OC21">
        <v>4.4661310000000003E-2</v>
      </c>
      <c r="OD21">
        <v>0.61502179999999995</v>
      </c>
      <c r="OE21">
        <v>12.08371</v>
      </c>
      <c r="OF21">
        <v>1.2773600000000001E-4</v>
      </c>
      <c r="OG21">
        <v>4.0417149999999999E-2</v>
      </c>
      <c r="OH21">
        <v>0.61506019999999995</v>
      </c>
      <c r="OI21">
        <v>13.07194</v>
      </c>
      <c r="OJ21">
        <v>1.1869700000000001E-4</v>
      </c>
      <c r="OK21">
        <v>3.755207E-2</v>
      </c>
    </row>
    <row r="22" spans="1:401" x14ac:dyDescent="0.35">
      <c r="A22">
        <v>25</v>
      </c>
      <c r="B22" t="s">
        <v>4</v>
      </c>
      <c r="C22" t="s">
        <v>24</v>
      </c>
      <c r="D22" t="s">
        <v>27</v>
      </c>
      <c r="E22">
        <v>716.95060000000001</v>
      </c>
      <c r="F22">
        <v>0.71805209999999997</v>
      </c>
      <c r="G22">
        <v>11.67346</v>
      </c>
      <c r="H22">
        <v>2.1705570000000001</v>
      </c>
      <c r="I22">
        <v>864.48659999999995</v>
      </c>
      <c r="J22">
        <v>0.71606429999999999</v>
      </c>
      <c r="K22">
        <v>11.79195</v>
      </c>
      <c r="L22" s="1">
        <v>0.1195605</v>
      </c>
      <c r="M22">
        <v>37.448120000000003</v>
      </c>
      <c r="N22">
        <v>0.71415439999999997</v>
      </c>
      <c r="O22">
        <v>12.474729999999999</v>
      </c>
      <c r="P22" s="1">
        <v>9.1937099999999994E-2</v>
      </c>
      <c r="Q22">
        <v>27.646879999999999</v>
      </c>
      <c r="R22">
        <v>0.71222350000000001</v>
      </c>
      <c r="S22">
        <v>12.381259999999999</v>
      </c>
      <c r="T22" s="1">
        <v>8.2327810000000001E-2</v>
      </c>
      <c r="U22" s="1">
        <v>24.81176</v>
      </c>
      <c r="V22">
        <v>0.71028999999999998</v>
      </c>
      <c r="W22">
        <v>12.26416</v>
      </c>
      <c r="X22" s="1">
        <v>7.3881279999999994E-2</v>
      </c>
      <c r="Y22" s="1">
        <v>22.310310000000001</v>
      </c>
      <c r="Z22">
        <v>0.70834699999999995</v>
      </c>
      <c r="AA22">
        <v>11.67427</v>
      </c>
      <c r="AB22" s="1">
        <v>6.6633650000000003E-2</v>
      </c>
      <c r="AC22" s="1">
        <v>20.161639999999998</v>
      </c>
      <c r="AD22">
        <v>0.70642760000000004</v>
      </c>
      <c r="AE22">
        <v>11.15649</v>
      </c>
      <c r="AF22" s="1">
        <v>6.0559700000000001E-2</v>
      </c>
      <c r="AG22" s="1">
        <v>18.35952</v>
      </c>
      <c r="AH22">
        <v>0.70383819999999997</v>
      </c>
      <c r="AI22">
        <v>10.942640000000001</v>
      </c>
      <c r="AJ22" s="1">
        <v>5.9542959999999999E-2</v>
      </c>
      <c r="AK22" s="1">
        <v>17.930730000000001</v>
      </c>
      <c r="AL22">
        <v>0.69907730000000001</v>
      </c>
      <c r="AM22">
        <v>10.797750000000001</v>
      </c>
      <c r="AN22" s="1">
        <v>7.0954370000000003E-2</v>
      </c>
      <c r="AO22" s="1">
        <v>21.482700000000001</v>
      </c>
      <c r="AP22">
        <v>0.693241</v>
      </c>
      <c r="AQ22">
        <v>10.860620000000001</v>
      </c>
      <c r="AR22" s="1">
        <v>7.3636610000000005E-2</v>
      </c>
      <c r="AS22" s="1">
        <v>22.629020000000001</v>
      </c>
      <c r="AT22">
        <v>0.68687410000000004</v>
      </c>
      <c r="AU22">
        <v>11.60848</v>
      </c>
      <c r="AV22" s="1">
        <v>6.9550870000000001E-2</v>
      </c>
      <c r="AW22" s="1">
        <v>21.620999999999999</v>
      </c>
      <c r="AX22">
        <v>0.68025860000000005</v>
      </c>
      <c r="AY22">
        <v>11.695029999999999</v>
      </c>
      <c r="AZ22" s="1">
        <v>6.221513E-2</v>
      </c>
      <c r="BA22" s="1">
        <v>19.554480000000002</v>
      </c>
      <c r="BB22">
        <v>0.6734291</v>
      </c>
      <c r="BC22">
        <v>11.4658</v>
      </c>
      <c r="BD22" s="1">
        <v>5.4441999999999997E-2</v>
      </c>
      <c r="BE22" s="1">
        <v>17.28744</v>
      </c>
      <c r="BF22">
        <v>0.66654740000000001</v>
      </c>
      <c r="BG22">
        <v>11.395989999999999</v>
      </c>
      <c r="BH22" s="1">
        <v>4.7079570000000001E-2</v>
      </c>
      <c r="BI22" s="1">
        <v>15.103960000000001</v>
      </c>
      <c r="BJ22">
        <v>0.65983919999999996</v>
      </c>
      <c r="BK22">
        <v>11.02176</v>
      </c>
      <c r="BL22" s="1">
        <v>4.14502E-2</v>
      </c>
      <c r="BM22" s="1">
        <v>13.4215</v>
      </c>
      <c r="BN22">
        <v>0.65399039999999997</v>
      </c>
      <c r="BO22">
        <v>10.77478</v>
      </c>
      <c r="BP22" s="1">
        <v>3.5388000000000003E-2</v>
      </c>
      <c r="BQ22" s="1">
        <v>11.579700000000001</v>
      </c>
      <c r="BR22">
        <v>0.64968720000000002</v>
      </c>
      <c r="BS22">
        <v>10.782080000000001</v>
      </c>
      <c r="BT22" s="1">
        <v>2.8284139999999999E-2</v>
      </c>
      <c r="BU22" s="1">
        <v>9.3358170000000005</v>
      </c>
      <c r="BV22">
        <v>0.64575269999999996</v>
      </c>
      <c r="BW22">
        <v>11.426690000000001</v>
      </c>
      <c r="BX22" s="1">
        <v>2.2574380000000002E-2</v>
      </c>
      <c r="BY22" s="1">
        <v>7.48665</v>
      </c>
      <c r="BZ22">
        <v>0.64182130000000004</v>
      </c>
      <c r="CA22">
        <v>12.298389999999999</v>
      </c>
      <c r="CB22" s="1">
        <v>1.852757E-2</v>
      </c>
      <c r="CC22" s="1">
        <v>6.1694940000000003</v>
      </c>
      <c r="CD22">
        <v>0.63768659999999999</v>
      </c>
      <c r="CE22">
        <v>12.92103</v>
      </c>
      <c r="CF22" s="1">
        <v>1.5709520000000001E-2</v>
      </c>
      <c r="CG22" s="1">
        <v>5.2591669999999997</v>
      </c>
      <c r="CH22">
        <v>0.63369690000000001</v>
      </c>
      <c r="CI22">
        <v>12.886290000000001</v>
      </c>
      <c r="CJ22" s="1">
        <v>1.333551E-2</v>
      </c>
      <c r="CK22" s="1">
        <v>4.487387</v>
      </c>
      <c r="CL22">
        <v>0.62959379999999998</v>
      </c>
      <c r="CM22">
        <v>12.019679999999999</v>
      </c>
      <c r="CN22" s="1">
        <v>1.1594749999999999E-2</v>
      </c>
      <c r="CO22" s="1">
        <v>3.922412</v>
      </c>
      <c r="CP22">
        <v>0.62547280000000005</v>
      </c>
      <c r="CQ22">
        <v>11.116910000000001</v>
      </c>
      <c r="CR22" s="1">
        <v>1.0075789999999999E-2</v>
      </c>
      <c r="CS22" s="1">
        <v>3.4279160000000002</v>
      </c>
      <c r="CT22">
        <v>0.62242189999999997</v>
      </c>
      <c r="CU22">
        <v>10.8367</v>
      </c>
      <c r="CV22" s="1">
        <v>8.8015070000000001E-3</v>
      </c>
      <c r="CW22" s="1">
        <v>3.013995</v>
      </c>
      <c r="CX22">
        <v>0.62122580000000005</v>
      </c>
      <c r="CY22">
        <v>10.91072</v>
      </c>
      <c r="CZ22" s="1">
        <v>6.2646350000000002E-3</v>
      </c>
      <c r="DA22" s="1">
        <v>2.1694420000000001</v>
      </c>
      <c r="DB22">
        <v>0.62123729999999999</v>
      </c>
      <c r="DC22">
        <v>11.7531</v>
      </c>
      <c r="DD22" s="1">
        <v>4.154502E-3</v>
      </c>
      <c r="DE22" s="1">
        <v>1.435395</v>
      </c>
      <c r="DF22">
        <v>0.62150879999999997</v>
      </c>
      <c r="DG22">
        <v>12.82809</v>
      </c>
      <c r="DH22" s="1">
        <v>2.959101E-3</v>
      </c>
      <c r="DI22" s="1">
        <v>1.0157400000000001</v>
      </c>
      <c r="DJ22">
        <v>0.62170800000000004</v>
      </c>
      <c r="DK22">
        <v>13.086220000000001</v>
      </c>
      <c r="DL22" s="1">
        <v>2.3217379999999998E-3</v>
      </c>
      <c r="DM22" s="1">
        <v>0.79176679999999999</v>
      </c>
      <c r="DN22">
        <v>0.62184589999999995</v>
      </c>
      <c r="DO22">
        <v>12.83582</v>
      </c>
      <c r="DP22" s="1">
        <v>1.9731990000000001E-3</v>
      </c>
      <c r="DQ22" s="1">
        <v>0.66917470000000001</v>
      </c>
      <c r="DR22">
        <v>0.62192740000000002</v>
      </c>
      <c r="DS22">
        <v>12.12317</v>
      </c>
      <c r="DT22" s="1">
        <v>1.7604840000000001E-3</v>
      </c>
      <c r="DU22" s="1">
        <v>0.59445009999999998</v>
      </c>
      <c r="DV22">
        <v>0.62197460000000004</v>
      </c>
      <c r="DW22">
        <v>11.325570000000001</v>
      </c>
      <c r="DX22" s="1">
        <v>1.618949E-3</v>
      </c>
      <c r="DY22" s="1">
        <v>0.54480669999999998</v>
      </c>
      <c r="DZ22">
        <v>0.6220099</v>
      </c>
      <c r="EA22">
        <v>10.86713</v>
      </c>
      <c r="EB22" s="1">
        <v>1.503718E-3</v>
      </c>
      <c r="EC22" s="1">
        <v>0.50459080000000001</v>
      </c>
      <c r="ED22">
        <v>0.62217979999999995</v>
      </c>
      <c r="EE22">
        <v>10.77073</v>
      </c>
      <c r="EF22" s="1">
        <v>1.3558349999999999E-3</v>
      </c>
      <c r="EG22" s="1">
        <v>0.45424940000000003</v>
      </c>
      <c r="EH22">
        <v>0.62237880000000001</v>
      </c>
      <c r="EI22">
        <v>11.41774</v>
      </c>
      <c r="EJ22" s="1">
        <v>1.2354880000000001E-3</v>
      </c>
      <c r="EK22" s="1">
        <v>0.41215170000000001</v>
      </c>
      <c r="EL22">
        <v>0.62259240000000005</v>
      </c>
      <c r="EM22">
        <v>12.3666</v>
      </c>
      <c r="EN22" s="1">
        <v>1.1454460000000001E-3</v>
      </c>
      <c r="EO22" s="1">
        <v>0.38052160000000002</v>
      </c>
      <c r="EP22">
        <v>0.62280159999999996</v>
      </c>
      <c r="EQ22">
        <v>13.000830000000001</v>
      </c>
      <c r="ER22" s="1">
        <v>1.074396E-3</v>
      </c>
      <c r="ES22" s="1">
        <v>0.35561019999999999</v>
      </c>
      <c r="ET22">
        <v>0.6230175</v>
      </c>
      <c r="EU22">
        <v>13.02515</v>
      </c>
      <c r="EV22" s="1">
        <v>1.020876E-3</v>
      </c>
      <c r="EW22" s="1">
        <v>0.33669080000000001</v>
      </c>
      <c r="EX22">
        <v>0.6232396</v>
      </c>
      <c r="EY22">
        <v>12.18784</v>
      </c>
      <c r="EZ22" s="1">
        <v>9.7492140000000004E-4</v>
      </c>
      <c r="FA22" s="1">
        <v>0.32034790000000002</v>
      </c>
      <c r="FB22">
        <v>0.62342750000000002</v>
      </c>
      <c r="FC22">
        <v>11.214320000000001</v>
      </c>
      <c r="FD22" s="1">
        <v>9.3264840000000003E-4</v>
      </c>
      <c r="FE22" s="1">
        <v>0.30533749999999998</v>
      </c>
      <c r="FF22">
        <v>0.62359509999999996</v>
      </c>
      <c r="FG22">
        <v>10.80402</v>
      </c>
      <c r="FH22" s="1">
        <v>8.9867059999999995E-4</v>
      </c>
      <c r="FI22" s="1">
        <v>0.29301450000000001</v>
      </c>
      <c r="FJ22">
        <v>0.62367280000000003</v>
      </c>
      <c r="FK22">
        <v>10.93924</v>
      </c>
      <c r="FL22" s="1">
        <v>9.0051319999999999E-4</v>
      </c>
      <c r="FM22" s="1">
        <v>0.2921279</v>
      </c>
      <c r="FN22">
        <v>0.62365809999999999</v>
      </c>
      <c r="FO22">
        <v>12.212719999999999</v>
      </c>
      <c r="FP22" s="1">
        <v>8.9872339999999995E-4</v>
      </c>
      <c r="FQ22" s="1">
        <v>0.29087809999999997</v>
      </c>
      <c r="FR22">
        <v>0.62363650000000004</v>
      </c>
      <c r="FS22">
        <v>13.0702</v>
      </c>
      <c r="FT22" s="1">
        <v>8.8221619999999997E-4</v>
      </c>
      <c r="FU22" s="1">
        <v>0.28498519999999999</v>
      </c>
      <c r="FV22">
        <v>0.62363590000000002</v>
      </c>
      <c r="FW22">
        <v>13.05894</v>
      </c>
      <c r="FX22" s="1">
        <v>8.5698950000000001E-4</v>
      </c>
      <c r="FY22" s="1">
        <v>0.2762386</v>
      </c>
      <c r="FZ22">
        <v>0.62362530000000005</v>
      </c>
      <c r="GA22">
        <v>12.614789999999999</v>
      </c>
      <c r="GB22" s="1">
        <v>8.2553909999999995E-4</v>
      </c>
      <c r="GC22" s="1">
        <v>0.26551150000000001</v>
      </c>
      <c r="GD22">
        <v>0.62362819999999997</v>
      </c>
      <c r="GE22">
        <v>11.900320000000001</v>
      </c>
      <c r="GF22" s="1">
        <v>7.935253E-4</v>
      </c>
      <c r="GG22" s="1">
        <v>0.25471339999999998</v>
      </c>
      <c r="GH22">
        <v>0.62362640000000003</v>
      </c>
      <c r="GI22">
        <v>11.189500000000001</v>
      </c>
      <c r="GJ22" s="1">
        <v>7.6110179999999998E-4</v>
      </c>
      <c r="GK22" s="1">
        <v>0.24382599999999999</v>
      </c>
      <c r="GL22">
        <v>0.62361900000000003</v>
      </c>
      <c r="GM22">
        <v>10.85956</v>
      </c>
      <c r="GN22" s="1">
        <v>7.3026950000000003E-4</v>
      </c>
      <c r="GO22" s="1">
        <v>0.23362379999999999</v>
      </c>
      <c r="GP22">
        <v>0.62362649999999997</v>
      </c>
      <c r="GQ22">
        <v>11.02436</v>
      </c>
      <c r="GR22" s="1">
        <v>7.0131070000000004E-4</v>
      </c>
      <c r="GS22" s="1">
        <v>0.2239912</v>
      </c>
      <c r="GT22">
        <v>0.62360899999999997</v>
      </c>
      <c r="GU22">
        <v>12.35702</v>
      </c>
      <c r="GV22" s="1">
        <v>6.7279700000000004E-4</v>
      </c>
      <c r="GW22" s="1">
        <v>0.21471689999999999</v>
      </c>
      <c r="GX22">
        <v>0.62360559999999998</v>
      </c>
      <c r="GY22">
        <v>13.311680000000001</v>
      </c>
      <c r="GZ22" s="1">
        <v>6.4621950000000002E-4</v>
      </c>
      <c r="HA22" s="1">
        <v>0.20603050000000001</v>
      </c>
      <c r="HB22">
        <v>0.62362119999999999</v>
      </c>
      <c r="HC22">
        <v>13.41619</v>
      </c>
      <c r="HD22">
        <v>6.1985499999999999E-4</v>
      </c>
      <c r="HE22" s="1">
        <v>0.19749739999999999</v>
      </c>
      <c r="HF22">
        <v>0.62360070000000001</v>
      </c>
      <c r="HG22">
        <v>13.33503</v>
      </c>
      <c r="HH22">
        <v>5.9507449999999997E-4</v>
      </c>
      <c r="HI22" s="1">
        <v>0.18954070000000001</v>
      </c>
      <c r="HJ22">
        <v>0.62359379999999998</v>
      </c>
      <c r="HK22">
        <v>12.68689</v>
      </c>
      <c r="HL22">
        <v>5.7226580000000003E-4</v>
      </c>
      <c r="HM22" s="1">
        <v>0.18221280000000001</v>
      </c>
      <c r="HN22">
        <v>0.62360819999999995</v>
      </c>
      <c r="HO22">
        <v>11.54739</v>
      </c>
      <c r="HP22">
        <v>5.4951320000000002E-4</v>
      </c>
      <c r="HQ22" s="1">
        <v>0.17492920000000001</v>
      </c>
      <c r="HR22">
        <v>0.62362050000000002</v>
      </c>
      <c r="HS22">
        <v>11.018520000000001</v>
      </c>
      <c r="HT22">
        <v>5.277891E-4</v>
      </c>
      <c r="HU22" s="1">
        <v>0.1680268</v>
      </c>
      <c r="HV22">
        <v>0.62362700000000004</v>
      </c>
      <c r="HW22">
        <v>11.048500000000001</v>
      </c>
      <c r="HX22">
        <v>5.0732380000000001E-4</v>
      </c>
      <c r="HY22">
        <v>0.16148860000000001</v>
      </c>
      <c r="HZ22">
        <v>0.62360950000000004</v>
      </c>
      <c r="IA22">
        <v>12.213789999999999</v>
      </c>
      <c r="IB22">
        <v>4.8791440000000002E-4</v>
      </c>
      <c r="IC22">
        <v>0.15528790000000001</v>
      </c>
      <c r="ID22">
        <v>0.62360570000000004</v>
      </c>
      <c r="IE22">
        <v>13.48611</v>
      </c>
      <c r="IF22">
        <v>4.6931700000000002E-4</v>
      </c>
      <c r="IG22">
        <v>0.14940690000000001</v>
      </c>
      <c r="IH22">
        <v>0.62361719999999998</v>
      </c>
      <c r="II22">
        <v>13.83845</v>
      </c>
      <c r="IJ22">
        <v>4.518837E-4</v>
      </c>
      <c r="IK22">
        <v>0.1438556</v>
      </c>
      <c r="IL22">
        <v>0.62360190000000004</v>
      </c>
      <c r="IM22">
        <v>13.66067</v>
      </c>
      <c r="IN22">
        <v>4.3596629999999997E-4</v>
      </c>
      <c r="IO22">
        <v>0.13877780000000001</v>
      </c>
      <c r="IP22">
        <v>0.62361500000000003</v>
      </c>
      <c r="IQ22">
        <v>12.79002</v>
      </c>
      <c r="IR22">
        <v>4.1909089999999998E-4</v>
      </c>
      <c r="IS22">
        <v>0.13344880000000001</v>
      </c>
      <c r="IT22">
        <v>0.62360329999999997</v>
      </c>
      <c r="IU22">
        <v>11.70177</v>
      </c>
      <c r="IV22">
        <v>4.0422039999999998E-4</v>
      </c>
      <c r="IW22">
        <v>0.12869449999999999</v>
      </c>
      <c r="IX22">
        <v>0.62361029999999995</v>
      </c>
      <c r="IY22">
        <v>11.25502</v>
      </c>
      <c r="IZ22">
        <v>3.8930159999999998E-4</v>
      </c>
      <c r="JA22">
        <v>0.1239826</v>
      </c>
      <c r="JB22">
        <v>0.62362709999999999</v>
      </c>
      <c r="JC22">
        <v>11.293670000000001</v>
      </c>
      <c r="JD22">
        <v>3.7551149999999998E-4</v>
      </c>
      <c r="JE22">
        <v>0.11955730000000001</v>
      </c>
      <c r="JF22">
        <v>0.62361</v>
      </c>
      <c r="JG22">
        <v>12.08947</v>
      </c>
      <c r="JH22">
        <v>3.627611E-4</v>
      </c>
      <c r="JI22">
        <v>0.11552560000000001</v>
      </c>
      <c r="JJ22">
        <v>0.6236334</v>
      </c>
      <c r="JK22">
        <v>12.57944</v>
      </c>
      <c r="JL22">
        <v>3.4917040000000002E-4</v>
      </c>
      <c r="JM22">
        <v>0.1111941</v>
      </c>
      <c r="JN22">
        <v>0.6236273</v>
      </c>
      <c r="JO22">
        <v>12.755710000000001</v>
      </c>
      <c r="JP22">
        <v>3.3691770000000002E-4</v>
      </c>
      <c r="JQ22">
        <v>0.10728219999999999</v>
      </c>
      <c r="JR22">
        <v>0.6235946</v>
      </c>
      <c r="JS22">
        <v>12.516260000000001</v>
      </c>
      <c r="JT22">
        <v>3.2548620000000001E-4</v>
      </c>
      <c r="JU22">
        <v>0.10364139999999999</v>
      </c>
      <c r="JV22">
        <v>0.62360409999999999</v>
      </c>
      <c r="JW22">
        <v>11.862690000000001</v>
      </c>
      <c r="JX22">
        <v>3.1355860000000001E-4</v>
      </c>
      <c r="JY22">
        <v>9.9860470000000007E-2</v>
      </c>
      <c r="JZ22">
        <v>0.62359739999999997</v>
      </c>
      <c r="KA22">
        <v>11.5017</v>
      </c>
      <c r="KB22">
        <v>3.0350769999999997E-4</v>
      </c>
      <c r="KC22">
        <v>9.6657350000000003E-2</v>
      </c>
      <c r="KD22">
        <v>0.62359920000000002</v>
      </c>
      <c r="KE22">
        <v>11.415050000000001</v>
      </c>
      <c r="KF22">
        <v>2.9464820000000002E-4</v>
      </c>
      <c r="KG22">
        <v>9.3759309999999998E-2</v>
      </c>
      <c r="KH22">
        <v>0.62344900000000003</v>
      </c>
      <c r="KI22">
        <v>11.44206</v>
      </c>
      <c r="KJ22">
        <v>2.9551730000000002E-4</v>
      </c>
      <c r="KK22">
        <v>9.3923519999999996E-2</v>
      </c>
      <c r="KL22">
        <v>0.62323600000000001</v>
      </c>
      <c r="KM22">
        <v>12.27946</v>
      </c>
      <c r="KN22">
        <v>2.9596899999999998E-4</v>
      </c>
      <c r="KO22">
        <v>9.4153600000000004E-2</v>
      </c>
      <c r="KP22">
        <v>0.62303229999999998</v>
      </c>
      <c r="KQ22">
        <v>12.73606</v>
      </c>
      <c r="KR22">
        <v>2.912983E-4</v>
      </c>
      <c r="KS22">
        <v>9.2820269999999996E-2</v>
      </c>
      <c r="KT22">
        <v>0.62282249999999995</v>
      </c>
      <c r="KU22">
        <v>12.75118</v>
      </c>
      <c r="KV22">
        <v>2.8425100000000001E-4</v>
      </c>
      <c r="KW22">
        <v>9.062779E-2</v>
      </c>
      <c r="KX22">
        <v>0.62260819999999995</v>
      </c>
      <c r="KY22">
        <v>12.845140000000001</v>
      </c>
      <c r="KZ22">
        <v>2.7545560000000001E-4</v>
      </c>
      <c r="LA22">
        <v>8.7861049999999996E-2</v>
      </c>
      <c r="LB22">
        <v>0.62241100000000005</v>
      </c>
      <c r="LC22">
        <v>12.358639999999999</v>
      </c>
      <c r="LD22">
        <v>2.6671300000000002E-4</v>
      </c>
      <c r="LE22">
        <v>8.5109829999999997E-2</v>
      </c>
      <c r="LF22">
        <v>0.62221309999999996</v>
      </c>
      <c r="LG22">
        <v>11.575670000000001</v>
      </c>
      <c r="LH22">
        <v>2.5740609999999999E-4</v>
      </c>
      <c r="LI22">
        <v>8.2166119999999995E-2</v>
      </c>
      <c r="LJ22">
        <v>0.62201479999999998</v>
      </c>
      <c r="LK22">
        <v>11.222950000000001</v>
      </c>
      <c r="LL22">
        <v>2.473299E-4</v>
      </c>
      <c r="LM22">
        <v>7.9024049999999998E-2</v>
      </c>
      <c r="LN22">
        <v>0.62195069999999997</v>
      </c>
      <c r="LO22">
        <v>11.42896</v>
      </c>
      <c r="LP22">
        <v>2.3048599999999999E-4</v>
      </c>
      <c r="LQ22">
        <v>7.3759019999999995E-2</v>
      </c>
      <c r="LR22">
        <v>0.6219538</v>
      </c>
      <c r="LS22">
        <v>12.837820000000001</v>
      </c>
      <c r="LT22">
        <v>2.146273E-4</v>
      </c>
      <c r="LU22">
        <v>6.8633250000000007E-2</v>
      </c>
      <c r="LV22">
        <v>0.62197119999999995</v>
      </c>
      <c r="LW22">
        <v>13.760759999999999</v>
      </c>
      <c r="LX22">
        <v>2.0313840000000001E-4</v>
      </c>
      <c r="LY22">
        <v>6.4921740000000006E-2</v>
      </c>
      <c r="LZ22">
        <v>0.62200109999999997</v>
      </c>
      <c r="MA22">
        <v>13.96266</v>
      </c>
      <c r="MB22">
        <v>1.9432020000000001E-4</v>
      </c>
      <c r="MC22">
        <v>6.206619E-2</v>
      </c>
      <c r="MD22">
        <v>0.62200929999999999</v>
      </c>
      <c r="ME22">
        <v>14.26763</v>
      </c>
      <c r="MF22">
        <v>1.8677519999999999E-4</v>
      </c>
      <c r="MG22">
        <v>5.9651830000000003E-2</v>
      </c>
      <c r="MH22">
        <v>0.62200460000000002</v>
      </c>
      <c r="MI22">
        <v>13.604469999999999</v>
      </c>
      <c r="MJ22">
        <v>1.805922E-4</v>
      </c>
      <c r="MK22">
        <v>5.7660999999999997E-2</v>
      </c>
      <c r="ML22">
        <v>0.62201300000000004</v>
      </c>
      <c r="MM22">
        <v>12.05551</v>
      </c>
      <c r="MN22">
        <v>1.7466930000000001E-4</v>
      </c>
      <c r="MO22">
        <v>5.5776899999999997E-2</v>
      </c>
      <c r="MP22">
        <v>0.62195940000000005</v>
      </c>
      <c r="MQ22">
        <v>11.337210000000001</v>
      </c>
      <c r="MR22">
        <v>1.710429E-4</v>
      </c>
      <c r="MS22">
        <v>5.4513369999999998E-2</v>
      </c>
      <c r="MT22">
        <v>0.62165329999999996</v>
      </c>
      <c r="MU22">
        <v>11.4941</v>
      </c>
      <c r="MV22">
        <v>1.7784889999999999E-4</v>
      </c>
      <c r="MW22">
        <v>5.6566350000000001E-2</v>
      </c>
      <c r="MX22">
        <v>0.62126179999999998</v>
      </c>
      <c r="MY22">
        <v>12.85121</v>
      </c>
      <c r="MZ22">
        <v>1.8361009999999999E-4</v>
      </c>
      <c r="NA22">
        <v>5.853738E-2</v>
      </c>
      <c r="NB22">
        <v>0.62080480000000005</v>
      </c>
      <c r="NC22">
        <v>13.90178</v>
      </c>
      <c r="ND22">
        <v>1.8420369999999999E-4</v>
      </c>
      <c r="NE22">
        <v>5.8862100000000001E-2</v>
      </c>
      <c r="NF22">
        <v>0.62038139999999997</v>
      </c>
      <c r="NG22">
        <v>14.092750000000001</v>
      </c>
      <c r="NH22">
        <v>1.8100829999999999E-4</v>
      </c>
      <c r="NI22">
        <v>5.7912180000000001E-2</v>
      </c>
      <c r="NJ22">
        <v>0.61992999999999998</v>
      </c>
      <c r="NK22">
        <v>14.11401</v>
      </c>
      <c r="NL22">
        <v>1.7603019999999999E-4</v>
      </c>
      <c r="NM22">
        <v>5.63834E-2</v>
      </c>
      <c r="NN22">
        <v>0.61951420000000001</v>
      </c>
      <c r="NO22">
        <v>13.3651</v>
      </c>
      <c r="NP22">
        <v>1.7038289999999999E-4</v>
      </c>
      <c r="NQ22">
        <v>5.4612859999999999E-2</v>
      </c>
      <c r="NR22">
        <v>0.61910379999999998</v>
      </c>
      <c r="NS22">
        <v>12.2517</v>
      </c>
      <c r="NT22">
        <v>1.6448419999999999E-4</v>
      </c>
      <c r="NU22">
        <v>5.2759229999999997E-2</v>
      </c>
      <c r="NV22">
        <v>0.61873690000000003</v>
      </c>
      <c r="NW22">
        <v>11.773339999999999</v>
      </c>
      <c r="NX22">
        <v>1.5718869999999999E-4</v>
      </c>
      <c r="NY22">
        <v>5.0504979999999998E-2</v>
      </c>
      <c r="NZ22">
        <v>0.6186005</v>
      </c>
      <c r="OA22">
        <v>11.747920000000001</v>
      </c>
      <c r="OB22">
        <v>1.421087E-4</v>
      </c>
      <c r="OC22">
        <v>4.5768379999999997E-2</v>
      </c>
      <c r="OD22">
        <v>0.61858579999999996</v>
      </c>
      <c r="OE22">
        <v>12.0748</v>
      </c>
      <c r="OF22">
        <v>1.283875E-4</v>
      </c>
      <c r="OG22">
        <v>4.1297830000000001E-2</v>
      </c>
      <c r="OH22">
        <v>0.61862799999999996</v>
      </c>
      <c r="OI22">
        <v>13.07253</v>
      </c>
      <c r="OJ22">
        <v>1.1905870000000001E-4</v>
      </c>
      <c r="OK22">
        <v>3.82476E-2</v>
      </c>
    </row>
    <row r="23" spans="1:401" x14ac:dyDescent="0.35">
      <c r="A23">
        <v>26</v>
      </c>
      <c r="B23" t="s">
        <v>4</v>
      </c>
      <c r="C23" t="s">
        <v>24</v>
      </c>
      <c r="D23" t="s">
        <v>28</v>
      </c>
      <c r="E23">
        <v>961.78420000000006</v>
      </c>
      <c r="F23">
        <v>0.7358751</v>
      </c>
      <c r="G23">
        <v>11.67455</v>
      </c>
      <c r="H23">
        <v>3.710378</v>
      </c>
      <c r="I23">
        <v>1760.981</v>
      </c>
      <c r="J23">
        <v>0.73364799999999997</v>
      </c>
      <c r="K23">
        <v>11.785439999999999</v>
      </c>
      <c r="L23">
        <v>0.13189039999999999</v>
      </c>
      <c r="M23">
        <v>50.558979999999998</v>
      </c>
      <c r="N23">
        <v>0.7315142</v>
      </c>
      <c r="O23">
        <v>12.472289999999999</v>
      </c>
      <c r="P23" s="1">
        <v>9.2747319999999994E-2</v>
      </c>
      <c r="Q23">
        <v>33.412109999999998</v>
      </c>
      <c r="R23">
        <v>0.72936789999999996</v>
      </c>
      <c r="S23">
        <v>12.44525</v>
      </c>
      <c r="T23" s="1">
        <v>8.3067160000000001E-2</v>
      </c>
      <c r="U23" s="1">
        <v>29.99249</v>
      </c>
      <c r="V23">
        <v>0.7271976</v>
      </c>
      <c r="W23">
        <v>12.310969999999999</v>
      </c>
      <c r="X23" s="1">
        <v>7.4527220000000005E-2</v>
      </c>
      <c r="Y23" s="1">
        <v>26.96434</v>
      </c>
      <c r="Z23">
        <v>0.72501709999999997</v>
      </c>
      <c r="AA23">
        <v>11.74499</v>
      </c>
      <c r="AB23" s="1">
        <v>6.719609E-2</v>
      </c>
      <c r="AC23" s="1">
        <v>24.362480000000001</v>
      </c>
      <c r="AD23">
        <v>0.72289170000000003</v>
      </c>
      <c r="AE23">
        <v>11.19017</v>
      </c>
      <c r="AF23" s="1">
        <v>6.105551E-2</v>
      </c>
      <c r="AG23" s="1">
        <v>22.178070000000002</v>
      </c>
      <c r="AH23">
        <v>0.72009350000000005</v>
      </c>
      <c r="AI23">
        <v>10.960229999999999</v>
      </c>
      <c r="AJ23" s="1">
        <v>5.8916129999999997E-2</v>
      </c>
      <c r="AK23" s="1">
        <v>21.267150000000001</v>
      </c>
      <c r="AL23">
        <v>0.71506550000000002</v>
      </c>
      <c r="AM23">
        <v>10.806240000000001</v>
      </c>
      <c r="AN23" s="1">
        <v>7.0066379999999998E-2</v>
      </c>
      <c r="AO23" s="1">
        <v>25.37678</v>
      </c>
      <c r="AP23">
        <v>0.70869979999999999</v>
      </c>
      <c r="AQ23">
        <v>10.855790000000001</v>
      </c>
      <c r="AR23" s="1">
        <v>7.3717619999999998E-2</v>
      </c>
      <c r="AS23" s="1">
        <v>27.123159999999999</v>
      </c>
      <c r="AT23">
        <v>0.70161770000000001</v>
      </c>
      <c r="AU23">
        <v>11.59784</v>
      </c>
      <c r="AV23" s="1">
        <v>7.0016980000000006E-2</v>
      </c>
      <c r="AW23" s="1">
        <v>26.083739999999999</v>
      </c>
      <c r="AX23">
        <v>0.69419569999999997</v>
      </c>
      <c r="AY23">
        <v>11.743</v>
      </c>
      <c r="AZ23" s="1">
        <v>6.28605E-2</v>
      </c>
      <c r="BA23" s="1">
        <v>23.699909999999999</v>
      </c>
      <c r="BB23">
        <v>0.68657630000000003</v>
      </c>
      <c r="BC23">
        <v>11.502509999999999</v>
      </c>
      <c r="BD23" s="1">
        <v>5.5076239999999999E-2</v>
      </c>
      <c r="BE23" s="1">
        <v>20.990860000000001</v>
      </c>
      <c r="BF23">
        <v>0.67888820000000005</v>
      </c>
      <c r="BG23">
        <v>11.426069999999999</v>
      </c>
      <c r="BH23" s="1">
        <v>4.767105E-2</v>
      </c>
      <c r="BI23" s="1">
        <v>18.365570000000002</v>
      </c>
      <c r="BJ23">
        <v>0.67133670000000001</v>
      </c>
      <c r="BK23">
        <v>11.053850000000001</v>
      </c>
      <c r="BL23" s="1">
        <v>4.1926699999999997E-2</v>
      </c>
      <c r="BM23" s="1">
        <v>16.302340000000001</v>
      </c>
      <c r="BN23">
        <v>0.66482810000000003</v>
      </c>
      <c r="BO23">
        <v>10.78182</v>
      </c>
      <c r="BP23" s="1">
        <v>3.5958999999999998E-2</v>
      </c>
      <c r="BQ23" s="1">
        <v>14.133800000000001</v>
      </c>
      <c r="BR23">
        <v>0.65989710000000001</v>
      </c>
      <c r="BS23">
        <v>10.77059</v>
      </c>
      <c r="BT23" s="1">
        <v>2.8896729999999999E-2</v>
      </c>
      <c r="BU23" s="1">
        <v>11.468389999999999</v>
      </c>
      <c r="BV23">
        <v>0.65533180000000002</v>
      </c>
      <c r="BW23">
        <v>11.408160000000001</v>
      </c>
      <c r="BX23" s="1">
        <v>2.3024300000000001E-2</v>
      </c>
      <c r="BY23" s="1">
        <v>9.1812539999999991</v>
      </c>
      <c r="BZ23">
        <v>0.65073999999999999</v>
      </c>
      <c r="CA23">
        <v>12.307729999999999</v>
      </c>
      <c r="CB23" s="1">
        <v>1.88335E-2</v>
      </c>
      <c r="CC23" s="1">
        <v>7.5405569999999997</v>
      </c>
      <c r="CD23">
        <v>0.64599099999999998</v>
      </c>
      <c r="CE23">
        <v>12.97584</v>
      </c>
      <c r="CF23" s="1">
        <v>1.594951E-2</v>
      </c>
      <c r="CG23" s="1">
        <v>6.418933</v>
      </c>
      <c r="CH23">
        <v>0.64144939999999995</v>
      </c>
      <c r="CI23">
        <v>12.983219999999999</v>
      </c>
      <c r="CJ23" s="1">
        <v>1.3524120000000001E-2</v>
      </c>
      <c r="CK23" s="1">
        <v>5.4714039999999997</v>
      </c>
      <c r="CL23">
        <v>0.63678630000000003</v>
      </c>
      <c r="CM23">
        <v>12.129709999999999</v>
      </c>
      <c r="CN23" s="1">
        <v>1.1747290000000001E-2</v>
      </c>
      <c r="CO23" s="1">
        <v>4.7762370000000001</v>
      </c>
      <c r="CP23">
        <v>0.63212990000000002</v>
      </c>
      <c r="CQ23">
        <v>11.17526</v>
      </c>
      <c r="CR23" s="1">
        <v>1.0203210000000001E-2</v>
      </c>
      <c r="CS23" s="1">
        <v>4.1721079999999997</v>
      </c>
      <c r="CT23">
        <v>0.62870239999999999</v>
      </c>
      <c r="CU23">
        <v>10.84158</v>
      </c>
      <c r="CV23" s="1">
        <v>8.9649540000000007E-3</v>
      </c>
      <c r="CW23" s="1">
        <v>3.6860970000000002</v>
      </c>
      <c r="CX23">
        <v>0.62711859999999997</v>
      </c>
      <c r="CY23">
        <v>10.897360000000001</v>
      </c>
      <c r="CZ23" s="1">
        <v>6.5192899999999996E-3</v>
      </c>
      <c r="DA23" s="1">
        <v>2.716682</v>
      </c>
      <c r="DB23">
        <v>0.626888</v>
      </c>
      <c r="DC23">
        <v>11.72941</v>
      </c>
      <c r="DD23" s="1">
        <v>4.3169330000000002E-3</v>
      </c>
      <c r="DE23" s="1">
        <v>1.7963690000000001</v>
      </c>
      <c r="DF23">
        <v>0.62701960000000001</v>
      </c>
      <c r="DG23">
        <v>12.84802</v>
      </c>
      <c r="DH23" s="1">
        <v>3.0470580000000001E-3</v>
      </c>
      <c r="DI23" s="1">
        <v>1.2587090000000001</v>
      </c>
      <c r="DJ23">
        <v>0.62718079999999998</v>
      </c>
      <c r="DK23">
        <v>13.17215</v>
      </c>
      <c r="DL23" s="1">
        <v>2.3694440000000001E-3</v>
      </c>
      <c r="DM23" s="1">
        <v>0.97145369999999998</v>
      </c>
      <c r="DN23">
        <v>0.62728039999999996</v>
      </c>
      <c r="DO23">
        <v>12.92934</v>
      </c>
      <c r="DP23" s="1">
        <v>2.0005600000000002E-3</v>
      </c>
      <c r="DQ23" s="1">
        <v>0.81491939999999996</v>
      </c>
      <c r="DR23">
        <v>0.62734420000000002</v>
      </c>
      <c r="DS23">
        <v>12.21777</v>
      </c>
      <c r="DT23" s="1">
        <v>1.7782150000000001E-3</v>
      </c>
      <c r="DU23" s="1">
        <v>0.72089479999999995</v>
      </c>
      <c r="DV23">
        <v>0.62737860000000001</v>
      </c>
      <c r="DW23">
        <v>11.38692</v>
      </c>
      <c r="DX23" s="1">
        <v>1.632334E-3</v>
      </c>
      <c r="DY23" s="1">
        <v>0.65932199999999996</v>
      </c>
      <c r="DZ23">
        <v>0.6274151</v>
      </c>
      <c r="EA23">
        <v>10.8843</v>
      </c>
      <c r="EB23" s="1">
        <v>1.5157230000000001E-3</v>
      </c>
      <c r="EC23" s="1">
        <v>0.61036520000000005</v>
      </c>
      <c r="ED23">
        <v>0.62756350000000005</v>
      </c>
      <c r="EE23">
        <v>10.76036</v>
      </c>
      <c r="EF23" s="1">
        <v>1.3711629999999999E-3</v>
      </c>
      <c r="EG23" s="1">
        <v>0.55156150000000004</v>
      </c>
      <c r="EH23">
        <v>0.62777959999999999</v>
      </c>
      <c r="EI23">
        <v>11.390040000000001</v>
      </c>
      <c r="EJ23" s="1">
        <v>1.246502E-3</v>
      </c>
      <c r="EK23" s="1">
        <v>0.4991447</v>
      </c>
      <c r="EL23">
        <v>0.62800069999999997</v>
      </c>
      <c r="EM23">
        <v>12.36453</v>
      </c>
      <c r="EN23" s="1">
        <v>1.1534620000000001E-3</v>
      </c>
      <c r="EO23" s="1">
        <v>0.45992230000000001</v>
      </c>
      <c r="EP23">
        <v>0.62822489999999998</v>
      </c>
      <c r="EQ23">
        <v>13.05137</v>
      </c>
      <c r="ER23" s="1">
        <v>1.0809979999999999E-3</v>
      </c>
      <c r="ES23" s="1">
        <v>0.42941990000000002</v>
      </c>
      <c r="ET23">
        <v>0.62845499999999999</v>
      </c>
      <c r="EU23">
        <v>13.121829999999999</v>
      </c>
      <c r="EV23" s="1">
        <v>1.0266609999999999E-3</v>
      </c>
      <c r="EW23" s="1">
        <v>0.40635719999999997</v>
      </c>
      <c r="EX23">
        <v>0.62867980000000001</v>
      </c>
      <c r="EY23">
        <v>12.300380000000001</v>
      </c>
      <c r="EZ23" s="1">
        <v>9.7974160000000011E-4</v>
      </c>
      <c r="FA23" s="1">
        <v>0.38631700000000002</v>
      </c>
      <c r="FB23">
        <v>0.62888639999999996</v>
      </c>
      <c r="FC23">
        <v>11.27596</v>
      </c>
      <c r="FD23" s="1">
        <v>9.3688910000000003E-4</v>
      </c>
      <c r="FE23" s="1">
        <v>0.36806620000000001</v>
      </c>
      <c r="FF23">
        <v>0.62907869999999999</v>
      </c>
      <c r="FG23">
        <v>10.80761</v>
      </c>
      <c r="FH23" s="1">
        <v>9.0121769999999997E-4</v>
      </c>
      <c r="FI23" s="1">
        <v>0.35263309999999998</v>
      </c>
      <c r="FJ23">
        <v>0.62914910000000002</v>
      </c>
      <c r="FK23">
        <v>10.914490000000001</v>
      </c>
      <c r="FL23" s="1">
        <v>9.0028950000000003E-4</v>
      </c>
      <c r="FM23" s="1">
        <v>0.3504427</v>
      </c>
      <c r="FN23">
        <v>0.6291677</v>
      </c>
      <c r="FO23">
        <v>12.17287</v>
      </c>
      <c r="FP23" s="1">
        <v>8.9986910000000001E-4</v>
      </c>
      <c r="FQ23" s="1">
        <v>0.34939510000000001</v>
      </c>
      <c r="FR23">
        <v>0.62913569999999996</v>
      </c>
      <c r="FS23">
        <v>13.11838</v>
      </c>
      <c r="FT23" s="1">
        <v>8.8485940000000002E-4</v>
      </c>
      <c r="FU23" s="1">
        <v>0.34291519999999998</v>
      </c>
      <c r="FV23">
        <v>0.62914440000000005</v>
      </c>
      <c r="FW23">
        <v>13.15612</v>
      </c>
      <c r="FX23" s="1">
        <v>8.6048370000000002E-4</v>
      </c>
      <c r="FY23" s="1">
        <v>0.33278600000000003</v>
      </c>
      <c r="FZ23">
        <v>0.62913589999999997</v>
      </c>
      <c r="GA23">
        <v>12.710520000000001</v>
      </c>
      <c r="GB23" s="1">
        <v>8.2913400000000003E-4</v>
      </c>
      <c r="GC23" s="1">
        <v>0.31998979999999999</v>
      </c>
      <c r="GD23">
        <v>0.62912259999999998</v>
      </c>
      <c r="GE23">
        <v>11.978</v>
      </c>
      <c r="GF23" s="1">
        <v>7.9718659999999995E-4</v>
      </c>
      <c r="GG23" s="1">
        <v>0.3070773</v>
      </c>
      <c r="GH23">
        <v>0.62913839999999999</v>
      </c>
      <c r="GI23">
        <v>11.231529999999999</v>
      </c>
      <c r="GJ23" s="1">
        <v>7.6443370000000004E-4</v>
      </c>
      <c r="GK23" s="1">
        <v>0.29386050000000002</v>
      </c>
      <c r="GL23">
        <v>0.62913269999999999</v>
      </c>
      <c r="GM23">
        <v>10.85975</v>
      </c>
      <c r="GN23" s="1">
        <v>7.3365759999999996E-4</v>
      </c>
      <c r="GO23" s="1">
        <v>0.28164319999999998</v>
      </c>
      <c r="GP23">
        <v>0.62914400000000004</v>
      </c>
      <c r="GQ23">
        <v>10.99652</v>
      </c>
      <c r="GR23" s="1">
        <v>7.0424929999999999E-4</v>
      </c>
      <c r="GS23" s="1">
        <v>0.26987709999999998</v>
      </c>
      <c r="GT23">
        <v>0.6291447</v>
      </c>
      <c r="GU23">
        <v>12.315659999999999</v>
      </c>
      <c r="GV23" s="1">
        <v>6.7581480000000001E-4</v>
      </c>
      <c r="GW23" s="1">
        <v>0.25879839999999998</v>
      </c>
      <c r="GX23">
        <v>0.6291196</v>
      </c>
      <c r="GY23">
        <v>13.357379999999999</v>
      </c>
      <c r="GZ23" s="1">
        <v>6.4885059999999996E-4</v>
      </c>
      <c r="HA23" s="1">
        <v>0.24821199999999999</v>
      </c>
      <c r="HB23">
        <v>0.62914230000000004</v>
      </c>
      <c r="HC23">
        <v>13.51492</v>
      </c>
      <c r="HD23">
        <v>6.2237770000000004E-4</v>
      </c>
      <c r="HE23" s="1">
        <v>0.23794480000000001</v>
      </c>
      <c r="HF23">
        <v>0.6291158</v>
      </c>
      <c r="HG23">
        <v>13.4367</v>
      </c>
      <c r="HH23">
        <v>5.9758550000000004E-4</v>
      </c>
      <c r="HI23" s="1">
        <v>0.22840150000000001</v>
      </c>
      <c r="HJ23">
        <v>0.62912979999999996</v>
      </c>
      <c r="HK23">
        <v>12.80383</v>
      </c>
      <c r="HL23">
        <v>5.7462490000000001E-4</v>
      </c>
      <c r="HM23" s="1">
        <v>0.2195318</v>
      </c>
      <c r="HN23">
        <v>0.62912259999999998</v>
      </c>
      <c r="HO23">
        <v>11.63247</v>
      </c>
      <c r="HP23">
        <v>5.5173720000000002E-4</v>
      </c>
      <c r="HQ23" s="1">
        <v>0.2107591</v>
      </c>
      <c r="HR23">
        <v>0.6291426</v>
      </c>
      <c r="HS23">
        <v>11.02862</v>
      </c>
      <c r="HT23">
        <v>5.3016520000000004E-4</v>
      </c>
      <c r="HU23" s="1">
        <v>0.20253950000000001</v>
      </c>
      <c r="HV23">
        <v>0.62914720000000002</v>
      </c>
      <c r="HW23">
        <v>11.02882</v>
      </c>
      <c r="HX23">
        <v>5.0949990000000004E-4</v>
      </c>
      <c r="HY23" s="1">
        <v>0.19461149999999999</v>
      </c>
      <c r="HZ23">
        <v>0.62912460000000003</v>
      </c>
      <c r="IA23">
        <v>12.1722</v>
      </c>
      <c r="IB23">
        <v>4.8975120000000003E-4</v>
      </c>
      <c r="IC23">
        <v>0.1870464</v>
      </c>
      <c r="ID23">
        <v>0.62912029999999997</v>
      </c>
      <c r="IE23">
        <v>13.5105</v>
      </c>
      <c r="IF23">
        <v>4.7131590000000002E-4</v>
      </c>
      <c r="IG23">
        <v>0.18005370000000001</v>
      </c>
      <c r="IH23">
        <v>0.62911689999999998</v>
      </c>
      <c r="II23">
        <v>13.943339999999999</v>
      </c>
      <c r="IJ23">
        <v>4.5370460000000002E-4</v>
      </c>
      <c r="IK23">
        <v>0.17331170000000001</v>
      </c>
      <c r="IL23">
        <v>0.62911839999999997</v>
      </c>
      <c r="IM23">
        <v>13.78294</v>
      </c>
      <c r="IN23">
        <v>4.375785E-4</v>
      </c>
      <c r="IO23">
        <v>0.16711819999999999</v>
      </c>
      <c r="IP23">
        <v>0.62912959999999996</v>
      </c>
      <c r="IQ23">
        <v>12.919919999999999</v>
      </c>
      <c r="IR23">
        <v>4.2089839999999998E-4</v>
      </c>
      <c r="IS23">
        <v>0.16082479999999999</v>
      </c>
      <c r="IT23">
        <v>0.62913909999999995</v>
      </c>
      <c r="IU23">
        <v>11.783620000000001</v>
      </c>
      <c r="IV23">
        <v>4.0572200000000002E-4</v>
      </c>
      <c r="IW23">
        <v>0.15498919999999999</v>
      </c>
      <c r="IX23">
        <v>0.62914440000000005</v>
      </c>
      <c r="IY23">
        <v>11.269590000000001</v>
      </c>
      <c r="IZ23">
        <v>3.9095170000000003E-4</v>
      </c>
      <c r="JA23">
        <v>0.14940639999999999</v>
      </c>
      <c r="JB23">
        <v>0.62912239999999997</v>
      </c>
      <c r="JC23">
        <v>11.28251</v>
      </c>
      <c r="JD23">
        <v>3.7684449999999999E-4</v>
      </c>
      <c r="JE23">
        <v>0.14397190000000001</v>
      </c>
      <c r="JF23">
        <v>0.62912579999999996</v>
      </c>
      <c r="JG23">
        <v>12.061500000000001</v>
      </c>
      <c r="JH23">
        <v>3.6413830000000001E-4</v>
      </c>
      <c r="JI23">
        <v>0.13914109999999999</v>
      </c>
      <c r="JJ23">
        <v>0.62912800000000002</v>
      </c>
      <c r="JK23">
        <v>12.60885</v>
      </c>
      <c r="JL23">
        <v>3.5051370000000002E-4</v>
      </c>
      <c r="JM23">
        <v>0.13394449999999999</v>
      </c>
      <c r="JN23">
        <v>0.62912259999999998</v>
      </c>
      <c r="JO23">
        <v>12.81372</v>
      </c>
      <c r="JP23">
        <v>3.3805180000000002E-4</v>
      </c>
      <c r="JQ23">
        <v>0.1291631</v>
      </c>
      <c r="JR23">
        <v>0.62913640000000004</v>
      </c>
      <c r="JS23">
        <v>12.588950000000001</v>
      </c>
      <c r="JT23">
        <v>3.2660639999999998E-4</v>
      </c>
      <c r="JU23">
        <v>0.124789</v>
      </c>
      <c r="JV23">
        <v>0.62914530000000002</v>
      </c>
      <c r="JW23">
        <v>11.92597</v>
      </c>
      <c r="JX23">
        <v>3.1469929999999998E-4</v>
      </c>
      <c r="JY23">
        <v>0.12027060000000001</v>
      </c>
      <c r="JZ23">
        <v>0.62913319999999995</v>
      </c>
      <c r="KA23">
        <v>11.521699999999999</v>
      </c>
      <c r="KB23">
        <v>3.0460699999999998E-4</v>
      </c>
      <c r="KC23">
        <v>0.1163999</v>
      </c>
      <c r="KD23">
        <v>0.62909409999999999</v>
      </c>
      <c r="KE23">
        <v>11.416930000000001</v>
      </c>
      <c r="KF23">
        <v>2.9517779999999998E-4</v>
      </c>
      <c r="KG23">
        <v>0.1127013</v>
      </c>
      <c r="KH23">
        <v>0.62896399999999997</v>
      </c>
      <c r="KI23">
        <v>11.438420000000001</v>
      </c>
      <c r="KJ23">
        <v>2.9525539999999999E-4</v>
      </c>
      <c r="KK23">
        <v>0.1125887</v>
      </c>
      <c r="KL23">
        <v>0.6287507</v>
      </c>
      <c r="KM23">
        <v>12.25347</v>
      </c>
      <c r="KN23">
        <v>2.9609189999999999E-4</v>
      </c>
      <c r="KO23">
        <v>0.11301070000000001</v>
      </c>
      <c r="KP23">
        <v>0.62854390000000004</v>
      </c>
      <c r="KQ23">
        <v>12.770210000000001</v>
      </c>
      <c r="KR23">
        <v>2.9203550000000001E-4</v>
      </c>
      <c r="KS23">
        <v>0.1116101</v>
      </c>
      <c r="KT23">
        <v>0.62832180000000004</v>
      </c>
      <c r="KU23">
        <v>12.80564</v>
      </c>
      <c r="KV23">
        <v>2.851579E-4</v>
      </c>
      <c r="KW23">
        <v>0.1090723</v>
      </c>
      <c r="KX23">
        <v>0.62810180000000004</v>
      </c>
      <c r="KY23">
        <v>12.8988</v>
      </c>
      <c r="KZ23">
        <v>2.763841E-4</v>
      </c>
      <c r="LA23">
        <v>0.1057618</v>
      </c>
      <c r="LB23">
        <v>0.62789740000000005</v>
      </c>
      <c r="LC23">
        <v>12.438129999999999</v>
      </c>
      <c r="LD23">
        <v>2.6768069999999998E-4</v>
      </c>
      <c r="LE23">
        <v>0.1024731</v>
      </c>
      <c r="LF23">
        <v>0.62767450000000002</v>
      </c>
      <c r="LG23">
        <v>11.628</v>
      </c>
      <c r="LH23">
        <v>2.5837439999999999E-4</v>
      </c>
      <c r="LI23">
        <v>9.8946939999999997E-2</v>
      </c>
      <c r="LJ23">
        <v>0.62747189999999997</v>
      </c>
      <c r="LK23">
        <v>11.22451</v>
      </c>
      <c r="LL23">
        <v>2.4856180000000001E-4</v>
      </c>
      <c r="LM23">
        <v>9.5273419999999998E-2</v>
      </c>
      <c r="LN23">
        <v>0.62739089999999997</v>
      </c>
      <c r="LO23">
        <v>11.400740000000001</v>
      </c>
      <c r="LP23">
        <v>2.3233060000000001E-4</v>
      </c>
      <c r="LQ23">
        <v>8.9231690000000002E-2</v>
      </c>
      <c r="LR23">
        <v>0.6273784</v>
      </c>
      <c r="LS23">
        <v>12.79857</v>
      </c>
      <c r="LT23">
        <v>2.1600840000000001E-4</v>
      </c>
      <c r="LU23">
        <v>8.2896040000000004E-2</v>
      </c>
      <c r="LV23">
        <v>0.62738709999999998</v>
      </c>
      <c r="LW23">
        <v>13.82113</v>
      </c>
      <c r="LX23">
        <v>2.041953E-4</v>
      </c>
      <c r="LY23">
        <v>7.8308420000000004E-2</v>
      </c>
      <c r="LZ23">
        <v>0.62740589999999996</v>
      </c>
      <c r="MA23">
        <v>14.06607</v>
      </c>
      <c r="MB23">
        <v>1.9511560000000001E-4</v>
      </c>
      <c r="MC23">
        <v>7.4771459999999998E-2</v>
      </c>
      <c r="MD23">
        <v>0.62739739999999999</v>
      </c>
      <c r="ME23">
        <v>14.36736</v>
      </c>
      <c r="MF23">
        <v>1.8750869999999999E-4</v>
      </c>
      <c r="MG23">
        <v>7.1847739999999993E-2</v>
      </c>
      <c r="MH23">
        <v>0.62740799999999997</v>
      </c>
      <c r="MI23">
        <v>13.753439999999999</v>
      </c>
      <c r="MJ23">
        <v>1.8118720000000001E-4</v>
      </c>
      <c r="MK23">
        <v>6.9402000000000005E-2</v>
      </c>
      <c r="ML23">
        <v>0.62741760000000002</v>
      </c>
      <c r="MM23">
        <v>12.176769999999999</v>
      </c>
      <c r="MN23">
        <v>1.7532879999999999E-4</v>
      </c>
      <c r="MO23">
        <v>6.7166909999999996E-2</v>
      </c>
      <c r="MP23">
        <v>0.62737379999999998</v>
      </c>
      <c r="MQ23">
        <v>11.354340000000001</v>
      </c>
      <c r="MR23">
        <v>1.7104699999999999E-4</v>
      </c>
      <c r="MS23">
        <v>6.5433080000000005E-2</v>
      </c>
      <c r="MT23">
        <v>0.62709329999999996</v>
      </c>
      <c r="MU23">
        <v>11.4656</v>
      </c>
      <c r="MV23">
        <v>1.7696389999999999E-4</v>
      </c>
      <c r="MW23">
        <v>6.7504729999999999E-2</v>
      </c>
      <c r="MX23">
        <v>0.6266931</v>
      </c>
      <c r="MY23">
        <v>12.812889999999999</v>
      </c>
      <c r="MZ23">
        <v>1.8331599999999999E-4</v>
      </c>
      <c r="NA23">
        <v>7.0088449999999997E-2</v>
      </c>
      <c r="NB23">
        <v>0.62621950000000004</v>
      </c>
      <c r="NC23">
        <v>13.95088</v>
      </c>
      <c r="ND23">
        <v>1.8443450000000001E-4</v>
      </c>
      <c r="NE23">
        <v>7.0669350000000006E-2</v>
      </c>
      <c r="NF23">
        <v>0.62576500000000002</v>
      </c>
      <c r="NG23">
        <v>14.1973</v>
      </c>
      <c r="NH23">
        <v>1.81409E-4</v>
      </c>
      <c r="NI23">
        <v>6.9601739999999995E-2</v>
      </c>
      <c r="NJ23">
        <v>0.62530030000000003</v>
      </c>
      <c r="NK23">
        <v>14.2218</v>
      </c>
      <c r="NL23">
        <v>1.766219E-4</v>
      </c>
      <c r="NM23">
        <v>6.7847270000000001E-2</v>
      </c>
      <c r="NN23">
        <v>0.62486269999999999</v>
      </c>
      <c r="NO23">
        <v>13.499700000000001</v>
      </c>
      <c r="NP23">
        <v>1.710007E-4</v>
      </c>
      <c r="NQ23">
        <v>6.5734979999999998E-2</v>
      </c>
      <c r="NR23">
        <v>0.62440620000000002</v>
      </c>
      <c r="NS23">
        <v>12.34648</v>
      </c>
      <c r="NT23">
        <v>1.6512060000000001E-4</v>
      </c>
      <c r="NU23">
        <v>6.3517619999999997E-2</v>
      </c>
      <c r="NV23">
        <v>0.62400429999999996</v>
      </c>
      <c r="NW23">
        <v>11.79697</v>
      </c>
      <c r="NX23">
        <v>1.5821070000000001E-4</v>
      </c>
      <c r="NY23">
        <v>6.0957850000000001E-2</v>
      </c>
      <c r="NZ23">
        <v>0.6238397</v>
      </c>
      <c r="OA23">
        <v>11.748139999999999</v>
      </c>
      <c r="OB23">
        <v>1.4372380000000001E-4</v>
      </c>
      <c r="OC23">
        <v>5.5549069999999999E-2</v>
      </c>
      <c r="OD23">
        <v>0.62381339999999996</v>
      </c>
      <c r="OE23">
        <v>12.06887</v>
      </c>
      <c r="OF23">
        <v>1.2953429999999999E-4</v>
      </c>
      <c r="OG23">
        <v>4.9995980000000002E-2</v>
      </c>
      <c r="OH23">
        <v>0.62381140000000002</v>
      </c>
      <c r="OI23">
        <v>13.069940000000001</v>
      </c>
      <c r="OJ23">
        <v>1.198074E-4</v>
      </c>
      <c r="OK23">
        <v>4.6172060000000001E-2</v>
      </c>
    </row>
    <row r="24" spans="1:401" x14ac:dyDescent="0.35">
      <c r="A24">
        <v>27</v>
      </c>
      <c r="B24" t="s">
        <v>4</v>
      </c>
      <c r="C24" t="s">
        <v>24</v>
      </c>
      <c r="D24" t="s">
        <v>29</v>
      </c>
      <c r="E24">
        <v>876.2817</v>
      </c>
      <c r="F24">
        <v>0.91239490000000001</v>
      </c>
      <c r="G24">
        <v>11.674630000000001</v>
      </c>
      <c r="H24">
        <v>6.9716339999999999</v>
      </c>
      <c r="I24">
        <v>2904.348</v>
      </c>
      <c r="J24">
        <v>0.90967969999999998</v>
      </c>
      <c r="K24">
        <v>11.78543</v>
      </c>
      <c r="L24" s="1">
        <v>0.15714159999999999</v>
      </c>
      <c r="M24">
        <v>54.30979</v>
      </c>
      <c r="N24">
        <v>0.90713929999999998</v>
      </c>
      <c r="O24">
        <v>12.471410000000001</v>
      </c>
      <c r="P24" s="1">
        <v>9.3779059999999997E-2</v>
      </c>
      <c r="Q24">
        <v>29.10718</v>
      </c>
      <c r="R24">
        <v>0.90459230000000002</v>
      </c>
      <c r="S24">
        <v>12.517440000000001</v>
      </c>
      <c r="T24" s="1">
        <v>8.3970210000000003E-2</v>
      </c>
      <c r="U24" s="1">
        <v>26.097349999999999</v>
      </c>
      <c r="V24">
        <v>0.90197850000000002</v>
      </c>
      <c r="W24">
        <v>12.366669999999999</v>
      </c>
      <c r="X24" s="1">
        <v>7.5317729999999999E-2</v>
      </c>
      <c r="Y24" s="1">
        <v>23.45271</v>
      </c>
      <c r="Z24">
        <v>0.89938320000000005</v>
      </c>
      <c r="AA24">
        <v>11.824820000000001</v>
      </c>
      <c r="AB24" s="1">
        <v>6.7891740000000006E-2</v>
      </c>
      <c r="AC24" s="1">
        <v>21.181059999999999</v>
      </c>
      <c r="AD24">
        <v>0.89674160000000003</v>
      </c>
      <c r="AE24">
        <v>11.232749999999999</v>
      </c>
      <c r="AF24" s="1">
        <v>6.1646850000000003E-2</v>
      </c>
      <c r="AG24" s="1">
        <v>19.263940000000002</v>
      </c>
      <c r="AH24">
        <v>0.89343479999999997</v>
      </c>
      <c r="AI24">
        <v>10.981199999999999</v>
      </c>
      <c r="AJ24" s="1">
        <v>5.8397739999999997E-2</v>
      </c>
      <c r="AK24" s="1">
        <v>18.164899999999999</v>
      </c>
      <c r="AL24">
        <v>0.88737239999999995</v>
      </c>
      <c r="AM24">
        <v>10.818210000000001</v>
      </c>
      <c r="AN24" s="1">
        <v>6.8935869999999996E-2</v>
      </c>
      <c r="AO24" s="1">
        <v>21.442119999999999</v>
      </c>
      <c r="AP24">
        <v>0.87958720000000001</v>
      </c>
      <c r="AQ24">
        <v>10.8546</v>
      </c>
      <c r="AR24" s="1">
        <v>7.3724499999999998E-2</v>
      </c>
      <c r="AS24" s="1">
        <v>23.294</v>
      </c>
      <c r="AT24">
        <v>0.87086929999999996</v>
      </c>
      <c r="AU24">
        <v>11.58426</v>
      </c>
      <c r="AV24" s="1">
        <v>7.0519079999999998E-2</v>
      </c>
      <c r="AW24" s="1">
        <v>22.56127</v>
      </c>
      <c r="AX24">
        <v>0.86175159999999995</v>
      </c>
      <c r="AY24">
        <v>11.792579999999999</v>
      </c>
      <c r="AZ24" s="1">
        <v>6.3621759999999999E-2</v>
      </c>
      <c r="BA24" s="1">
        <v>20.597819999999999</v>
      </c>
      <c r="BB24">
        <v>0.85242859999999998</v>
      </c>
      <c r="BC24">
        <v>11.551270000000001</v>
      </c>
      <c r="BD24" s="1">
        <v>5.5837579999999998E-2</v>
      </c>
      <c r="BE24" s="1">
        <v>18.266359999999999</v>
      </c>
      <c r="BF24">
        <v>0.84318579999999999</v>
      </c>
      <c r="BG24">
        <v>11.459429999999999</v>
      </c>
      <c r="BH24" s="1">
        <v>4.8394649999999997E-2</v>
      </c>
      <c r="BI24" s="1">
        <v>15.991910000000001</v>
      </c>
      <c r="BJ24">
        <v>0.83423729999999996</v>
      </c>
      <c r="BK24">
        <v>11.092269999999999</v>
      </c>
      <c r="BL24" s="1">
        <v>4.2484220000000003E-2</v>
      </c>
      <c r="BM24" s="1">
        <v>14.150840000000001</v>
      </c>
      <c r="BN24">
        <v>0.82703420000000005</v>
      </c>
      <c r="BO24">
        <v>10.791370000000001</v>
      </c>
      <c r="BP24" s="1">
        <v>3.6625619999999998E-2</v>
      </c>
      <c r="BQ24" s="1">
        <v>12.31114</v>
      </c>
      <c r="BR24">
        <v>0.82147749999999997</v>
      </c>
      <c r="BS24">
        <v>10.76172</v>
      </c>
      <c r="BT24" s="1">
        <v>2.9652339999999999E-2</v>
      </c>
      <c r="BU24" s="1">
        <v>10.054679999999999</v>
      </c>
      <c r="BV24">
        <v>0.81626399999999999</v>
      </c>
      <c r="BW24">
        <v>11.38777</v>
      </c>
      <c r="BX24" s="1">
        <v>2.3580239999999999E-2</v>
      </c>
      <c r="BY24" s="1">
        <v>8.0247949999999992</v>
      </c>
      <c r="BZ24">
        <v>0.81105110000000002</v>
      </c>
      <c r="CA24">
        <v>12.319229999999999</v>
      </c>
      <c r="CB24" s="1">
        <v>1.921819E-2</v>
      </c>
      <c r="CC24" s="1">
        <v>6.558846</v>
      </c>
      <c r="CD24">
        <v>0.80561769999999999</v>
      </c>
      <c r="CE24">
        <v>13.03576</v>
      </c>
      <c r="CF24" s="1">
        <v>1.6241019999999998E-2</v>
      </c>
      <c r="CG24" s="1">
        <v>5.5620370000000001</v>
      </c>
      <c r="CH24">
        <v>0.80061479999999996</v>
      </c>
      <c r="CI24">
        <v>13.093769999999999</v>
      </c>
      <c r="CJ24" s="1">
        <v>1.37608E-2</v>
      </c>
      <c r="CK24" s="1">
        <v>4.7310639999999999</v>
      </c>
      <c r="CL24">
        <v>0.79551629999999995</v>
      </c>
      <c r="CM24">
        <v>12.254569999999999</v>
      </c>
      <c r="CN24" s="1">
        <v>1.1930959999999999E-2</v>
      </c>
      <c r="CO24" s="1">
        <v>4.1136369999999998</v>
      </c>
      <c r="CP24">
        <v>0.79053989999999996</v>
      </c>
      <c r="CQ24">
        <v>11.249689999999999</v>
      </c>
      <c r="CR24" s="1">
        <v>1.0361189999999999E-2</v>
      </c>
      <c r="CS24" s="1">
        <v>3.5859839999999998</v>
      </c>
      <c r="CT24">
        <v>0.78752820000000001</v>
      </c>
      <c r="CU24">
        <v>10.850350000000001</v>
      </c>
      <c r="CV24" s="1">
        <v>9.1388800000000003E-3</v>
      </c>
      <c r="CW24" s="1">
        <v>3.169746</v>
      </c>
      <c r="CX24">
        <v>0.78634879999999996</v>
      </c>
      <c r="CY24">
        <v>10.8863</v>
      </c>
      <c r="CZ24" s="1">
        <v>6.8284050000000001E-3</v>
      </c>
      <c r="DA24" s="1">
        <v>2.3990089999999999</v>
      </c>
      <c r="DB24">
        <v>0.78652299999999997</v>
      </c>
      <c r="DC24">
        <v>11.70721</v>
      </c>
      <c r="DD24" s="1">
        <v>4.5249310000000003E-3</v>
      </c>
      <c r="DE24" s="1">
        <v>1.5884689999999999</v>
      </c>
      <c r="DF24">
        <v>0.78693930000000001</v>
      </c>
      <c r="DG24">
        <v>12.865880000000001</v>
      </c>
      <c r="DH24" s="1">
        <v>3.160015E-3</v>
      </c>
      <c r="DI24" s="1">
        <v>1.1008629999999999</v>
      </c>
      <c r="DJ24">
        <v>0.78726459999999998</v>
      </c>
      <c r="DK24">
        <v>13.2668</v>
      </c>
      <c r="DL24" s="1">
        <v>2.4303509999999999E-3</v>
      </c>
      <c r="DM24" s="1">
        <v>0.83989800000000003</v>
      </c>
      <c r="DN24">
        <v>0.78745480000000001</v>
      </c>
      <c r="DO24">
        <v>13.039529999999999</v>
      </c>
      <c r="DP24" s="1">
        <v>2.034424E-3</v>
      </c>
      <c r="DQ24" s="1">
        <v>0.69819869999999995</v>
      </c>
      <c r="DR24">
        <v>0.78759409999999996</v>
      </c>
      <c r="DS24">
        <v>12.32518</v>
      </c>
      <c r="DT24" s="1">
        <v>1.7998689999999999E-3</v>
      </c>
      <c r="DU24" s="1">
        <v>0.61458279999999998</v>
      </c>
      <c r="DV24">
        <v>0.78765300000000005</v>
      </c>
      <c r="DW24">
        <v>11.46124</v>
      </c>
      <c r="DX24" s="1">
        <v>1.648112E-3</v>
      </c>
      <c r="DY24" s="1">
        <v>0.560558</v>
      </c>
      <c r="DZ24">
        <v>0.78768559999999999</v>
      </c>
      <c r="EA24">
        <v>10.906890000000001</v>
      </c>
      <c r="EB24" s="1">
        <v>1.5291809999999999E-3</v>
      </c>
      <c r="EC24" s="1">
        <v>0.51844270000000003</v>
      </c>
      <c r="ED24">
        <v>0.78785400000000005</v>
      </c>
      <c r="EE24">
        <v>10.75117</v>
      </c>
      <c r="EF24" s="1">
        <v>1.389319E-3</v>
      </c>
      <c r="EG24" s="1">
        <v>0.47058070000000002</v>
      </c>
      <c r="EH24">
        <v>0.78810179999999996</v>
      </c>
      <c r="EI24">
        <v>11.359450000000001</v>
      </c>
      <c r="EJ24" s="1">
        <v>1.2594679999999999E-3</v>
      </c>
      <c r="EK24" s="1">
        <v>0.42471880000000001</v>
      </c>
      <c r="EL24">
        <v>0.78831119999999999</v>
      </c>
      <c r="EM24">
        <v>12.3611</v>
      </c>
      <c r="EN24" s="1">
        <v>1.163025E-3</v>
      </c>
      <c r="EO24" s="1">
        <v>0.39058690000000001</v>
      </c>
      <c r="EP24">
        <v>0.7885856</v>
      </c>
      <c r="EQ24">
        <v>13.10736</v>
      </c>
      <c r="ER24" s="1">
        <v>1.0889129999999999E-3</v>
      </c>
      <c r="ES24" s="1">
        <v>0.36436229999999997</v>
      </c>
      <c r="ET24">
        <v>0.7887961</v>
      </c>
      <c r="EU24">
        <v>13.226789999999999</v>
      </c>
      <c r="EV24" s="1">
        <v>1.033415E-3</v>
      </c>
      <c r="EW24" s="1">
        <v>0.34451029999999999</v>
      </c>
      <c r="EX24">
        <v>0.78902950000000005</v>
      </c>
      <c r="EY24">
        <v>12.42502</v>
      </c>
      <c r="EZ24" s="1">
        <v>9.8523329999999996E-4</v>
      </c>
      <c r="FA24" s="1">
        <v>0.32723839999999998</v>
      </c>
      <c r="FB24">
        <v>0.78923589999999999</v>
      </c>
      <c r="FC24">
        <v>11.35169</v>
      </c>
      <c r="FD24" s="1">
        <v>9.4174579999999996E-4</v>
      </c>
      <c r="FE24" s="1">
        <v>0.31169350000000001</v>
      </c>
      <c r="FF24">
        <v>0.78940580000000005</v>
      </c>
      <c r="FG24">
        <v>10.81625</v>
      </c>
      <c r="FH24" s="1">
        <v>9.0467430000000005E-4</v>
      </c>
      <c r="FI24" s="1">
        <v>0.29833300000000001</v>
      </c>
      <c r="FJ24">
        <v>0.78947710000000004</v>
      </c>
      <c r="FK24">
        <v>10.894170000000001</v>
      </c>
      <c r="FL24" s="1">
        <v>9.000856E-4</v>
      </c>
      <c r="FM24" s="1">
        <v>0.29521550000000002</v>
      </c>
      <c r="FN24">
        <v>0.78948529999999995</v>
      </c>
      <c r="FO24">
        <v>12.133100000000001</v>
      </c>
      <c r="FP24" s="1">
        <v>9.0082710000000002E-4</v>
      </c>
      <c r="FQ24" s="1">
        <v>0.29466530000000002</v>
      </c>
      <c r="FR24">
        <v>0.78945600000000005</v>
      </c>
      <c r="FS24">
        <v>13.16259</v>
      </c>
      <c r="FT24" s="1">
        <v>8.8758710000000005E-4</v>
      </c>
      <c r="FU24" s="1">
        <v>0.28978749999999998</v>
      </c>
      <c r="FV24">
        <v>0.78943859999999999</v>
      </c>
      <c r="FW24">
        <v>13.26318</v>
      </c>
      <c r="FX24" s="1">
        <v>8.6413699999999996E-4</v>
      </c>
      <c r="FY24" s="1">
        <v>0.28155390000000002</v>
      </c>
      <c r="FZ24">
        <v>0.78943129999999995</v>
      </c>
      <c r="GA24">
        <v>12.81678</v>
      </c>
      <c r="GB24" s="1">
        <v>8.3314070000000003E-4</v>
      </c>
      <c r="GC24" s="1">
        <v>0.27090930000000002</v>
      </c>
      <c r="GD24">
        <v>0.7894158</v>
      </c>
      <c r="GE24">
        <v>12.065950000000001</v>
      </c>
      <c r="GF24" s="1">
        <v>8.0134810000000005E-4</v>
      </c>
      <c r="GG24" s="1">
        <v>0.26008199999999998</v>
      </c>
      <c r="GH24">
        <v>0.78940310000000002</v>
      </c>
      <c r="GI24">
        <v>11.282769999999999</v>
      </c>
      <c r="GJ24" s="1">
        <v>7.681354E-4</v>
      </c>
      <c r="GK24" s="1">
        <v>0.2488155</v>
      </c>
      <c r="GL24">
        <v>0.78940770000000005</v>
      </c>
      <c r="GM24">
        <v>10.86252</v>
      </c>
      <c r="GN24" s="1">
        <v>7.3741550000000001E-4</v>
      </c>
      <c r="GO24" s="1">
        <v>0.2385158</v>
      </c>
      <c r="GP24">
        <v>0.78941669999999997</v>
      </c>
      <c r="GQ24">
        <v>10.973229999999999</v>
      </c>
      <c r="GR24" s="1">
        <v>7.0736880000000005E-4</v>
      </c>
      <c r="GS24" s="1">
        <v>0.22840179999999999</v>
      </c>
      <c r="GT24">
        <v>0.7893867</v>
      </c>
      <c r="GU24">
        <v>12.273770000000001</v>
      </c>
      <c r="GV24" s="1">
        <v>6.7909860000000004E-4</v>
      </c>
      <c r="GW24" s="1">
        <v>0.21911269999999999</v>
      </c>
      <c r="GX24">
        <v>0.78941410000000001</v>
      </c>
      <c r="GY24">
        <v>13.40216</v>
      </c>
      <c r="GZ24" s="1">
        <v>6.5169890000000002E-4</v>
      </c>
      <c r="HA24" s="1">
        <v>0.21005660000000001</v>
      </c>
      <c r="HB24">
        <v>0.78939320000000002</v>
      </c>
      <c r="HC24">
        <v>13.6289</v>
      </c>
      <c r="HD24">
        <v>6.2516899999999996E-4</v>
      </c>
      <c r="HE24" s="1">
        <v>0.20140159999999999</v>
      </c>
      <c r="HF24">
        <v>0.78940980000000005</v>
      </c>
      <c r="HG24">
        <v>13.555099999999999</v>
      </c>
      <c r="HH24">
        <v>6.0042799999999996E-4</v>
      </c>
      <c r="HI24" s="1">
        <v>0.19336739999999999</v>
      </c>
      <c r="HJ24">
        <v>0.78941550000000005</v>
      </c>
      <c r="HK24">
        <v>12.93214</v>
      </c>
      <c r="HL24">
        <v>5.7720120000000002E-4</v>
      </c>
      <c r="HM24" s="1">
        <v>0.18580060000000001</v>
      </c>
      <c r="HN24">
        <v>0.78941969999999995</v>
      </c>
      <c r="HO24">
        <v>11.73494</v>
      </c>
      <c r="HP24">
        <v>5.5428050000000005E-4</v>
      </c>
      <c r="HQ24" s="1">
        <v>0.17841119999999999</v>
      </c>
      <c r="HR24">
        <v>0.78942219999999996</v>
      </c>
      <c r="HS24">
        <v>11.04696</v>
      </c>
      <c r="HT24">
        <v>5.3284719999999999E-4</v>
      </c>
      <c r="HU24" s="1">
        <v>0.17152210000000001</v>
      </c>
      <c r="HV24">
        <v>0.78939950000000003</v>
      </c>
      <c r="HW24">
        <v>11.012969999999999</v>
      </c>
      <c r="HX24">
        <v>5.1191859999999997E-4</v>
      </c>
      <c r="HY24" s="1">
        <v>0.16475239999999999</v>
      </c>
      <c r="HZ24">
        <v>0.78938640000000004</v>
      </c>
      <c r="IA24">
        <v>12.13181</v>
      </c>
      <c r="IB24">
        <v>4.918813E-4</v>
      </c>
      <c r="IC24">
        <v>0.15830040000000001</v>
      </c>
      <c r="ID24">
        <v>0.78941660000000002</v>
      </c>
      <c r="IE24">
        <v>13.53302</v>
      </c>
      <c r="IF24">
        <v>4.7361940000000002E-4</v>
      </c>
      <c r="IG24">
        <v>0.15245549999999999</v>
      </c>
      <c r="IH24">
        <v>0.78942060000000003</v>
      </c>
      <c r="II24">
        <v>14.060320000000001</v>
      </c>
      <c r="IJ24">
        <v>4.5573500000000003E-4</v>
      </c>
      <c r="IK24">
        <v>0.14668100000000001</v>
      </c>
      <c r="IL24">
        <v>0.78941680000000003</v>
      </c>
      <c r="IM24">
        <v>13.924670000000001</v>
      </c>
      <c r="IN24">
        <v>4.3928210000000002E-4</v>
      </c>
      <c r="IO24">
        <v>0.14135719999999999</v>
      </c>
      <c r="IP24">
        <v>0.78942040000000002</v>
      </c>
      <c r="IQ24">
        <v>13.064500000000001</v>
      </c>
      <c r="IR24">
        <v>4.2292529999999999E-4</v>
      </c>
      <c r="IS24">
        <v>0.13615969999999999</v>
      </c>
      <c r="IT24">
        <v>0.78939239999999999</v>
      </c>
      <c r="IU24">
        <v>11.88439</v>
      </c>
      <c r="IV24">
        <v>4.0736160000000001E-4</v>
      </c>
      <c r="IW24">
        <v>0.13112170000000001</v>
      </c>
      <c r="IX24">
        <v>0.78939809999999999</v>
      </c>
      <c r="IY24">
        <v>11.291090000000001</v>
      </c>
      <c r="IZ24">
        <v>3.928057E-4</v>
      </c>
      <c r="JA24">
        <v>0.12648139999999999</v>
      </c>
      <c r="JB24">
        <v>0.78938459999999999</v>
      </c>
      <c r="JC24">
        <v>11.27464</v>
      </c>
      <c r="JD24">
        <v>3.7835389999999998E-4</v>
      </c>
      <c r="JE24">
        <v>0.12180050000000001</v>
      </c>
      <c r="JF24">
        <v>0.78941600000000001</v>
      </c>
      <c r="JG24">
        <v>12.03603</v>
      </c>
      <c r="JH24">
        <v>3.656415E-4</v>
      </c>
      <c r="JI24">
        <v>0.11772009999999999</v>
      </c>
      <c r="JJ24">
        <v>0.78939250000000005</v>
      </c>
      <c r="JK24">
        <v>12.636889999999999</v>
      </c>
      <c r="JL24">
        <v>3.5204650000000002E-4</v>
      </c>
      <c r="JM24">
        <v>0.1133604</v>
      </c>
      <c r="JN24">
        <v>0.78941119999999998</v>
      </c>
      <c r="JO24">
        <v>12.882300000000001</v>
      </c>
      <c r="JP24">
        <v>3.393456E-4</v>
      </c>
      <c r="JQ24">
        <v>0.10925849999999999</v>
      </c>
      <c r="JR24">
        <v>0.7894217</v>
      </c>
      <c r="JS24">
        <v>12.66714</v>
      </c>
      <c r="JT24">
        <v>3.2790370000000002E-4</v>
      </c>
      <c r="JU24">
        <v>0.105573</v>
      </c>
      <c r="JV24">
        <v>0.78939689999999996</v>
      </c>
      <c r="JW24">
        <v>12.001110000000001</v>
      </c>
      <c r="JX24">
        <v>3.1605849999999998E-4</v>
      </c>
      <c r="JY24">
        <v>0.1017922</v>
      </c>
      <c r="JZ24">
        <v>0.78942069999999998</v>
      </c>
      <c r="KA24">
        <v>11.548299999999999</v>
      </c>
      <c r="KB24">
        <v>3.0585079999999998E-4</v>
      </c>
      <c r="KC24">
        <v>9.8479520000000001E-2</v>
      </c>
      <c r="KD24">
        <v>0.78939429999999999</v>
      </c>
      <c r="KE24">
        <v>11.420400000000001</v>
      </c>
      <c r="KF24">
        <v>2.9583129999999997E-4</v>
      </c>
      <c r="KG24">
        <v>9.5193429999999996E-2</v>
      </c>
      <c r="KH24">
        <v>0.78925109999999998</v>
      </c>
      <c r="KI24">
        <v>11.43648</v>
      </c>
      <c r="KJ24">
        <v>2.9495710000000002E-4</v>
      </c>
      <c r="KK24">
        <v>9.477563E-2</v>
      </c>
      <c r="KL24">
        <v>0.78902190000000005</v>
      </c>
      <c r="KM24">
        <v>12.231249999999999</v>
      </c>
      <c r="KN24">
        <v>2.9616380000000001E-4</v>
      </c>
      <c r="KO24">
        <v>9.5228140000000003E-2</v>
      </c>
      <c r="KP24">
        <v>0.78880099999999997</v>
      </c>
      <c r="KQ24">
        <v>12.801080000000001</v>
      </c>
      <c r="KR24">
        <v>2.9272800000000002E-4</v>
      </c>
      <c r="KS24">
        <v>9.4235410000000006E-2</v>
      </c>
      <c r="KT24">
        <v>0.78856440000000005</v>
      </c>
      <c r="KU24">
        <v>12.87485</v>
      </c>
      <c r="KV24">
        <v>2.8612149999999997E-4</v>
      </c>
      <c r="KW24">
        <v>9.2181440000000003E-2</v>
      </c>
      <c r="KX24">
        <v>0.7883424</v>
      </c>
      <c r="KY24">
        <v>12.96</v>
      </c>
      <c r="KZ24">
        <v>2.7739600000000001E-4</v>
      </c>
      <c r="LA24">
        <v>8.9409130000000003E-2</v>
      </c>
      <c r="LB24">
        <v>0.78814450000000003</v>
      </c>
      <c r="LC24">
        <v>12.52656</v>
      </c>
      <c r="LD24">
        <v>2.6871989999999998E-4</v>
      </c>
      <c r="LE24">
        <v>8.6637339999999993E-2</v>
      </c>
      <c r="LF24">
        <v>0.78791789999999995</v>
      </c>
      <c r="LG24">
        <v>11.69182</v>
      </c>
      <c r="LH24">
        <v>2.594524E-4</v>
      </c>
      <c r="LI24">
        <v>8.3676849999999997E-2</v>
      </c>
      <c r="LJ24">
        <v>0.78772070000000005</v>
      </c>
      <c r="LK24">
        <v>11.22987</v>
      </c>
      <c r="LL24">
        <v>2.4986190000000002E-4</v>
      </c>
      <c r="LM24">
        <v>8.0634300000000006E-2</v>
      </c>
      <c r="LN24">
        <v>0.78764319999999999</v>
      </c>
      <c r="LO24">
        <v>11.37809</v>
      </c>
      <c r="LP24">
        <v>2.3446329999999999E-4</v>
      </c>
      <c r="LQ24">
        <v>7.5822000000000001E-2</v>
      </c>
      <c r="LR24">
        <v>0.78765169999999995</v>
      </c>
      <c r="LS24">
        <v>12.75844</v>
      </c>
      <c r="LT24">
        <v>2.1765019999999999E-4</v>
      </c>
      <c r="LU24">
        <v>7.0340550000000002E-2</v>
      </c>
      <c r="LV24">
        <v>0.78765260000000004</v>
      </c>
      <c r="LW24">
        <v>13.877140000000001</v>
      </c>
      <c r="LX24">
        <v>2.05439E-4</v>
      </c>
      <c r="LY24">
        <v>6.6342189999999995E-2</v>
      </c>
      <c r="LZ24">
        <v>0.78768050000000001</v>
      </c>
      <c r="MA24">
        <v>14.18782</v>
      </c>
      <c r="MB24">
        <v>1.960353E-4</v>
      </c>
      <c r="MC24">
        <v>6.3259969999999999E-2</v>
      </c>
      <c r="MD24">
        <v>0.78771449999999998</v>
      </c>
      <c r="ME24">
        <v>14.482390000000001</v>
      </c>
      <c r="MF24">
        <v>1.883434E-4</v>
      </c>
      <c r="MG24">
        <v>6.076587E-2</v>
      </c>
      <c r="MH24">
        <v>0.78770079999999998</v>
      </c>
      <c r="MI24">
        <v>13.91272</v>
      </c>
      <c r="MJ24">
        <v>1.818562E-4</v>
      </c>
      <c r="MK24">
        <v>5.8652309999999999E-2</v>
      </c>
      <c r="ML24">
        <v>0.7877149</v>
      </c>
      <c r="MM24">
        <v>12.32118</v>
      </c>
      <c r="MN24">
        <v>1.7605609999999999E-4</v>
      </c>
      <c r="MO24">
        <v>5.6786099999999999E-2</v>
      </c>
      <c r="MP24">
        <v>0.78768579999999999</v>
      </c>
      <c r="MQ24">
        <v>11.38336</v>
      </c>
      <c r="MR24">
        <v>1.7123139999999999E-4</v>
      </c>
      <c r="MS24">
        <v>5.5172060000000002E-2</v>
      </c>
      <c r="MT24">
        <v>0.78737400000000002</v>
      </c>
      <c r="MU24">
        <v>11.443390000000001</v>
      </c>
      <c r="MV24">
        <v>1.7592620000000001E-4</v>
      </c>
      <c r="MW24">
        <v>5.6502520000000001E-2</v>
      </c>
      <c r="MX24">
        <v>0.78693630000000003</v>
      </c>
      <c r="MY24">
        <v>12.773239999999999</v>
      </c>
      <c r="MZ24">
        <v>1.828856E-4</v>
      </c>
      <c r="NA24">
        <v>5.8848850000000001E-2</v>
      </c>
      <c r="NB24">
        <v>0.78646280000000002</v>
      </c>
      <c r="NC24">
        <v>13.99957</v>
      </c>
      <c r="ND24">
        <v>1.8454760000000001E-4</v>
      </c>
      <c r="NE24">
        <v>5.9500249999999998E-2</v>
      </c>
      <c r="NF24">
        <v>0.78598310000000005</v>
      </c>
      <c r="NG24">
        <v>14.31734</v>
      </c>
      <c r="NH24">
        <v>1.8180919999999999E-4</v>
      </c>
      <c r="NI24">
        <v>5.8697869999999999E-2</v>
      </c>
      <c r="NJ24">
        <v>0.78551950000000004</v>
      </c>
      <c r="NK24">
        <v>14.34572</v>
      </c>
      <c r="NL24">
        <v>1.772527E-4</v>
      </c>
      <c r="NM24">
        <v>5.7284929999999998E-2</v>
      </c>
      <c r="NN24">
        <v>0.78510120000000005</v>
      </c>
      <c r="NO24">
        <v>13.64608</v>
      </c>
      <c r="NP24">
        <v>1.7168669999999999E-4</v>
      </c>
      <c r="NQ24">
        <v>5.5516660000000002E-2</v>
      </c>
      <c r="NR24">
        <v>0.78463609999999995</v>
      </c>
      <c r="NS24">
        <v>12.461069999999999</v>
      </c>
      <c r="NT24">
        <v>1.658233E-4</v>
      </c>
      <c r="NU24">
        <v>5.3647159999999999E-2</v>
      </c>
      <c r="NV24">
        <v>0.78423359999999998</v>
      </c>
      <c r="NW24">
        <v>11.82996</v>
      </c>
      <c r="NX24">
        <v>1.5924560000000001E-4</v>
      </c>
      <c r="NY24">
        <v>5.1575280000000001E-2</v>
      </c>
      <c r="NZ24">
        <v>0.78409090000000004</v>
      </c>
      <c r="OA24">
        <v>11.750819999999999</v>
      </c>
      <c r="OB24">
        <v>1.456064E-4</v>
      </c>
      <c r="OC24">
        <v>4.7313239999999999E-2</v>
      </c>
      <c r="OD24">
        <v>0.78407819999999995</v>
      </c>
      <c r="OE24">
        <v>12.067690000000001</v>
      </c>
      <c r="OF24">
        <v>1.3090460000000001E-4</v>
      </c>
      <c r="OG24">
        <v>4.2487120000000003E-2</v>
      </c>
      <c r="OH24">
        <v>0.78414850000000003</v>
      </c>
      <c r="OI24">
        <v>13.066979999999999</v>
      </c>
      <c r="OJ24">
        <v>1.207107E-4</v>
      </c>
      <c r="OK24">
        <v>3.9118170000000001E-2</v>
      </c>
    </row>
    <row r="25" spans="1:401" x14ac:dyDescent="0.35">
      <c r="A25">
        <v>28</v>
      </c>
      <c r="B25" t="s">
        <v>4</v>
      </c>
      <c r="C25" t="s">
        <v>24</v>
      </c>
      <c r="D25" t="s">
        <v>30</v>
      </c>
      <c r="E25">
        <v>996.51009999999997</v>
      </c>
      <c r="F25">
        <v>0.81705799999999995</v>
      </c>
      <c r="G25">
        <v>11.67365</v>
      </c>
      <c r="H25">
        <v>12.51248</v>
      </c>
      <c r="I25">
        <v>6523.6540000000005</v>
      </c>
      <c r="J25">
        <v>0.81478450000000002</v>
      </c>
      <c r="K25">
        <v>11.79055</v>
      </c>
      <c r="L25">
        <v>0.2008508</v>
      </c>
      <c r="M25">
        <v>90.010930000000002</v>
      </c>
      <c r="N25">
        <v>0.81267560000000005</v>
      </c>
      <c r="O25">
        <v>12.47588</v>
      </c>
      <c r="P25" s="1">
        <v>9.4941170000000005E-2</v>
      </c>
      <c r="Q25">
        <v>35.578519999999997</v>
      </c>
      <c r="R25">
        <v>0.81057170000000001</v>
      </c>
      <c r="S25">
        <v>12.592650000000001</v>
      </c>
      <c r="T25" s="1">
        <v>8.485202E-2</v>
      </c>
      <c r="U25" s="1">
        <v>31.762370000000001</v>
      </c>
      <c r="V25">
        <v>0.80842329999999996</v>
      </c>
      <c r="W25">
        <v>12.43116</v>
      </c>
      <c r="X25" s="1">
        <v>7.6092679999999996E-2</v>
      </c>
      <c r="Y25" s="1">
        <v>28.523399999999999</v>
      </c>
      <c r="Z25">
        <v>0.80623829999999996</v>
      </c>
      <c r="AA25">
        <v>11.906510000000001</v>
      </c>
      <c r="AB25" s="1">
        <v>6.8573679999999998E-2</v>
      </c>
      <c r="AC25" s="1">
        <v>25.7395</v>
      </c>
      <c r="AD25">
        <v>0.80406750000000005</v>
      </c>
      <c r="AE25">
        <v>11.281969999999999</v>
      </c>
      <c r="AF25" s="1">
        <v>6.2213310000000001E-2</v>
      </c>
      <c r="AG25" s="1">
        <v>23.374839999999999</v>
      </c>
      <c r="AH25">
        <v>0.80129799999999995</v>
      </c>
      <c r="AI25">
        <v>11.00431</v>
      </c>
      <c r="AJ25" s="1">
        <v>5.8123309999999997E-2</v>
      </c>
      <c r="AK25" s="1">
        <v>21.750979999999998</v>
      </c>
      <c r="AL25">
        <v>0.79624379999999995</v>
      </c>
      <c r="AM25">
        <v>10.832509999999999</v>
      </c>
      <c r="AN25" s="1">
        <v>6.7767380000000002E-2</v>
      </c>
      <c r="AO25" s="1">
        <v>25.224309999999999</v>
      </c>
      <c r="AP25">
        <v>0.78967339999999997</v>
      </c>
      <c r="AQ25">
        <v>10.856590000000001</v>
      </c>
      <c r="AR25" s="1">
        <v>7.3627399999999996E-2</v>
      </c>
      <c r="AS25" s="1">
        <v>27.84207</v>
      </c>
      <c r="AT25">
        <v>0.78231790000000001</v>
      </c>
      <c r="AU25">
        <v>11.57254</v>
      </c>
      <c r="AV25" s="1">
        <v>7.0943720000000002E-2</v>
      </c>
      <c r="AW25" s="1">
        <v>27.153320000000001</v>
      </c>
      <c r="AX25">
        <v>0.77469189999999999</v>
      </c>
      <c r="AY25">
        <v>11.839689999999999</v>
      </c>
      <c r="AZ25" s="1">
        <v>6.4333269999999998E-2</v>
      </c>
      <c r="BA25" s="1">
        <v>24.889299999999999</v>
      </c>
      <c r="BB25">
        <v>0.76700650000000004</v>
      </c>
      <c r="BC25">
        <v>11.60928</v>
      </c>
      <c r="BD25" s="1">
        <v>5.6563530000000001E-2</v>
      </c>
      <c r="BE25" s="1">
        <v>22.070450000000001</v>
      </c>
      <c r="BF25">
        <v>0.75960559999999999</v>
      </c>
      <c r="BG25">
        <v>11.493359999999999</v>
      </c>
      <c r="BH25" s="1">
        <v>4.9093999999999999E-2</v>
      </c>
      <c r="BI25" s="1">
        <v>19.29918</v>
      </c>
      <c r="BJ25">
        <v>0.7525636</v>
      </c>
      <c r="BK25">
        <v>11.132440000000001</v>
      </c>
      <c r="BL25" s="1">
        <v>4.3003279999999998E-2</v>
      </c>
      <c r="BM25" s="1">
        <v>16.980119999999999</v>
      </c>
      <c r="BN25">
        <v>0.74748939999999997</v>
      </c>
      <c r="BO25">
        <v>10.80247</v>
      </c>
      <c r="BP25" s="1">
        <v>3.7243400000000003E-2</v>
      </c>
      <c r="BQ25" s="1">
        <v>14.81157</v>
      </c>
      <c r="BR25">
        <v>0.74389749999999999</v>
      </c>
      <c r="BS25">
        <v>10.75643</v>
      </c>
      <c r="BT25" s="1">
        <v>3.0383799999999999E-2</v>
      </c>
      <c r="BU25" s="1">
        <v>12.18413</v>
      </c>
      <c r="BV25">
        <v>0.74050309999999997</v>
      </c>
      <c r="BW25">
        <v>11.36896</v>
      </c>
      <c r="BX25" s="1">
        <v>2.412599E-2</v>
      </c>
      <c r="BY25" s="1">
        <v>9.7004830000000002</v>
      </c>
      <c r="BZ25">
        <v>0.73715589999999998</v>
      </c>
      <c r="CA25">
        <v>12.333819999999999</v>
      </c>
      <c r="CB25" s="1">
        <v>1.960112E-2</v>
      </c>
      <c r="CC25" s="1">
        <v>7.8929780000000003</v>
      </c>
      <c r="CD25">
        <v>0.73357499999999998</v>
      </c>
      <c r="CE25">
        <v>13.09577</v>
      </c>
      <c r="CF25" s="1">
        <v>1.6521029999999999E-2</v>
      </c>
      <c r="CG25" s="1">
        <v>6.6639200000000001</v>
      </c>
      <c r="CH25">
        <v>0.7306648</v>
      </c>
      <c r="CI25">
        <v>13.20607</v>
      </c>
      <c r="CJ25" s="1">
        <v>1.3995519999999999E-2</v>
      </c>
      <c r="CK25" s="1">
        <v>5.6591620000000002</v>
      </c>
      <c r="CL25">
        <v>0.72776620000000003</v>
      </c>
      <c r="CM25">
        <v>12.38059</v>
      </c>
      <c r="CN25" s="1">
        <v>1.210642E-2</v>
      </c>
      <c r="CO25" s="1">
        <v>4.8978270000000004</v>
      </c>
      <c r="CP25">
        <v>0.72529650000000001</v>
      </c>
      <c r="CQ25">
        <v>11.33267</v>
      </c>
      <c r="CR25" s="1">
        <v>1.051563E-2</v>
      </c>
      <c r="CS25" s="1">
        <v>4.2610020000000004</v>
      </c>
      <c r="CT25">
        <v>0.7239295</v>
      </c>
      <c r="CU25">
        <v>10.86266</v>
      </c>
      <c r="CV25" s="1">
        <v>9.2844020000000006E-3</v>
      </c>
      <c r="CW25" s="1">
        <v>3.7601429999999998</v>
      </c>
      <c r="CX25">
        <v>0.72372729999999996</v>
      </c>
      <c r="CY25">
        <v>10.877179999999999</v>
      </c>
      <c r="CZ25" s="1">
        <v>7.1203450000000001E-3</v>
      </c>
      <c r="DA25" s="1">
        <v>2.926952</v>
      </c>
      <c r="DB25">
        <v>0.72446569999999999</v>
      </c>
      <c r="DC25">
        <v>11.68599</v>
      </c>
      <c r="DD25" s="1">
        <v>4.7333260000000004E-3</v>
      </c>
      <c r="DE25" s="1">
        <v>1.947927</v>
      </c>
      <c r="DF25">
        <v>0.72521590000000002</v>
      </c>
      <c r="DG25">
        <v>12.87754</v>
      </c>
      <c r="DH25" s="1">
        <v>3.2741799999999998E-3</v>
      </c>
      <c r="DI25" s="1">
        <v>1.336792</v>
      </c>
      <c r="DJ25">
        <v>0.72572429999999999</v>
      </c>
      <c r="DK25">
        <v>13.35716</v>
      </c>
      <c r="DL25" s="1">
        <v>2.4916080000000002E-3</v>
      </c>
      <c r="DM25" s="1">
        <v>1.008157</v>
      </c>
      <c r="DN25">
        <v>0.72605120000000001</v>
      </c>
      <c r="DO25">
        <v>13.15531</v>
      </c>
      <c r="DP25" s="1">
        <v>2.068121E-3</v>
      </c>
      <c r="DQ25" s="1">
        <v>0.83032720000000004</v>
      </c>
      <c r="DR25">
        <v>0.72622180000000003</v>
      </c>
      <c r="DS25">
        <v>12.435180000000001</v>
      </c>
      <c r="DT25" s="1">
        <v>1.821093E-3</v>
      </c>
      <c r="DU25" s="1">
        <v>0.72702770000000005</v>
      </c>
      <c r="DV25">
        <v>0.72629639999999995</v>
      </c>
      <c r="DW25">
        <v>11.541779999999999</v>
      </c>
      <c r="DX25" s="1">
        <v>1.663061E-3</v>
      </c>
      <c r="DY25" s="1">
        <v>0.66104909999999995</v>
      </c>
      <c r="DZ25">
        <v>0.72634920000000003</v>
      </c>
      <c r="EA25">
        <v>10.93375</v>
      </c>
      <c r="EB25" s="1">
        <v>1.5415279999999999E-3</v>
      </c>
      <c r="EC25" s="1">
        <v>0.61067769999999999</v>
      </c>
      <c r="ED25">
        <v>0.72651549999999998</v>
      </c>
      <c r="EE25">
        <v>10.744759999999999</v>
      </c>
      <c r="EF25" s="1">
        <v>1.4063750000000001E-3</v>
      </c>
      <c r="EG25" s="1">
        <v>0.55675269999999999</v>
      </c>
      <c r="EH25">
        <v>0.72666200000000003</v>
      </c>
      <c r="EI25">
        <v>11.329370000000001</v>
      </c>
      <c r="EJ25" s="1">
        <v>1.2717920000000001E-3</v>
      </c>
      <c r="EK25" s="1">
        <v>0.5012664</v>
      </c>
      <c r="EL25">
        <v>0.72683330000000002</v>
      </c>
      <c r="EM25">
        <v>12.354290000000001</v>
      </c>
      <c r="EN25" s="1">
        <v>1.1723269999999999E-3</v>
      </c>
      <c r="EO25" s="1">
        <v>0.46013920000000003</v>
      </c>
      <c r="EP25">
        <v>0.72697270000000003</v>
      </c>
      <c r="EQ25">
        <v>13.158849999999999</v>
      </c>
      <c r="ER25" s="1">
        <v>1.0966249999999999E-3</v>
      </c>
      <c r="ES25" s="1">
        <v>0.42883139999999997</v>
      </c>
      <c r="ET25">
        <v>0.7271166</v>
      </c>
      <c r="EU25">
        <v>13.32803</v>
      </c>
      <c r="EV25" s="1">
        <v>1.039692E-3</v>
      </c>
      <c r="EW25" s="1">
        <v>0.40493440000000003</v>
      </c>
      <c r="EX25">
        <v>0.72727169999999997</v>
      </c>
      <c r="EY25">
        <v>12.54888</v>
      </c>
      <c r="EZ25" s="1">
        <v>9.9039750000000002E-4</v>
      </c>
      <c r="FA25" s="1">
        <v>0.38433410000000001</v>
      </c>
      <c r="FB25">
        <v>0.72738910000000001</v>
      </c>
      <c r="FC25">
        <v>11.43479</v>
      </c>
      <c r="FD25" s="1">
        <v>9.464133E-4</v>
      </c>
      <c r="FE25" s="1">
        <v>0.36599179999999998</v>
      </c>
      <c r="FF25">
        <v>0.72747110000000004</v>
      </c>
      <c r="FG25">
        <v>10.830730000000001</v>
      </c>
      <c r="FH25" s="1">
        <v>9.0842660000000003E-4</v>
      </c>
      <c r="FI25" s="1">
        <v>0.35004010000000002</v>
      </c>
      <c r="FJ25">
        <v>0.72749280000000005</v>
      </c>
      <c r="FK25">
        <v>10.87771</v>
      </c>
      <c r="FL25" s="1">
        <v>8.999969E-4</v>
      </c>
      <c r="FM25" s="1">
        <v>0.34474440000000001</v>
      </c>
      <c r="FN25">
        <v>0.72748120000000005</v>
      </c>
      <c r="FO25">
        <v>12.094900000000001</v>
      </c>
      <c r="FP25" s="1">
        <v>9.0154690000000001E-4</v>
      </c>
      <c r="FQ25" s="1">
        <v>0.3443948</v>
      </c>
      <c r="FR25">
        <v>0.72743369999999996</v>
      </c>
      <c r="FS25">
        <v>13.19462</v>
      </c>
      <c r="FT25" s="1">
        <v>8.8997420000000004E-4</v>
      </c>
      <c r="FU25" s="1">
        <v>0.33936699999999997</v>
      </c>
      <c r="FV25">
        <v>0.72738150000000001</v>
      </c>
      <c r="FW25">
        <v>13.36839</v>
      </c>
      <c r="FX25" s="1">
        <v>8.6731269999999999E-4</v>
      </c>
      <c r="FY25" s="1">
        <v>0.33006920000000001</v>
      </c>
      <c r="FZ25">
        <v>0.72737810000000003</v>
      </c>
      <c r="GA25">
        <v>12.92333</v>
      </c>
      <c r="GB25" s="1">
        <v>8.3678729999999996E-4</v>
      </c>
      <c r="GC25" s="1">
        <v>0.31784299999999999</v>
      </c>
      <c r="GD25">
        <v>0.72736730000000005</v>
      </c>
      <c r="GE25">
        <v>12.156330000000001</v>
      </c>
      <c r="GF25" s="1">
        <v>8.0516650000000002E-4</v>
      </c>
      <c r="GG25" s="1">
        <v>0.30526029999999998</v>
      </c>
      <c r="GH25">
        <v>0.72734840000000001</v>
      </c>
      <c r="GI25">
        <v>11.33891</v>
      </c>
      <c r="GJ25" s="1">
        <v>7.7162059999999998E-4</v>
      </c>
      <c r="GK25" s="1">
        <v>0.29201329999999998</v>
      </c>
      <c r="GL25">
        <v>0.72735989999999995</v>
      </c>
      <c r="GM25">
        <v>10.86941</v>
      </c>
      <c r="GN25" s="1">
        <v>7.408467E-4</v>
      </c>
      <c r="GO25" s="1">
        <v>0.27992650000000002</v>
      </c>
      <c r="GP25">
        <v>0.7273657</v>
      </c>
      <c r="GQ25">
        <v>10.954129999999999</v>
      </c>
      <c r="GR25" s="1">
        <v>7.1025660000000003E-4</v>
      </c>
      <c r="GS25" s="1">
        <v>0.26793119999999998</v>
      </c>
      <c r="GT25">
        <v>0.72736690000000004</v>
      </c>
      <c r="GU25">
        <v>12.23298</v>
      </c>
      <c r="GV25" s="1">
        <v>6.8209800000000001E-4</v>
      </c>
      <c r="GW25" s="1">
        <v>0.2570962</v>
      </c>
      <c r="GX25">
        <v>0.72737350000000001</v>
      </c>
      <c r="GY25">
        <v>13.43723</v>
      </c>
      <c r="GZ25" s="1">
        <v>6.5435799999999996E-4</v>
      </c>
      <c r="HA25" s="1">
        <v>0.24640429999999999</v>
      </c>
      <c r="HB25">
        <v>0.72737090000000004</v>
      </c>
      <c r="HC25">
        <v>13.742610000000001</v>
      </c>
      <c r="HD25">
        <v>6.2782609999999998E-4</v>
      </c>
      <c r="HE25" s="1">
        <v>0.2363027</v>
      </c>
      <c r="HF25">
        <v>0.72736800000000001</v>
      </c>
      <c r="HG25">
        <v>13.675409999999999</v>
      </c>
      <c r="HH25">
        <v>6.0309890000000003E-4</v>
      </c>
      <c r="HI25" s="1">
        <v>0.2269043</v>
      </c>
      <c r="HJ25">
        <v>0.72737540000000001</v>
      </c>
      <c r="HK25">
        <v>13.05855</v>
      </c>
      <c r="HL25">
        <v>5.7958290000000002E-4</v>
      </c>
      <c r="HM25" s="1">
        <v>0.21795390000000001</v>
      </c>
      <c r="HN25">
        <v>0.72734549999999998</v>
      </c>
      <c r="HO25">
        <v>11.844390000000001</v>
      </c>
      <c r="HP25">
        <v>5.5668530000000001E-4</v>
      </c>
      <c r="HQ25" s="1">
        <v>0.20933589999999999</v>
      </c>
      <c r="HR25">
        <v>0.72733890000000001</v>
      </c>
      <c r="HS25">
        <v>11.073180000000001</v>
      </c>
      <c r="HT25">
        <v>5.3530720000000002E-4</v>
      </c>
      <c r="HU25" s="1">
        <v>0.20129440000000001</v>
      </c>
      <c r="HV25">
        <v>0.72736800000000001</v>
      </c>
      <c r="HW25">
        <v>11.00018</v>
      </c>
      <c r="HX25">
        <v>5.1412639999999998E-4</v>
      </c>
      <c r="HY25" s="1">
        <v>0.19328600000000001</v>
      </c>
      <c r="HZ25">
        <v>0.72736599999999996</v>
      </c>
      <c r="IA25">
        <v>12.09408</v>
      </c>
      <c r="IB25">
        <v>4.9392629999999999E-4</v>
      </c>
      <c r="IC25">
        <v>0.1857028</v>
      </c>
      <c r="ID25">
        <v>0.72736719999999999</v>
      </c>
      <c r="IE25">
        <v>13.54701</v>
      </c>
      <c r="IF25">
        <v>4.7577349999999998E-4</v>
      </c>
      <c r="IG25">
        <v>0.17890880000000001</v>
      </c>
      <c r="IH25">
        <v>0.7273773</v>
      </c>
      <c r="II25">
        <v>14.17197</v>
      </c>
      <c r="IJ25">
        <v>4.576173E-4</v>
      </c>
      <c r="IK25">
        <v>0.17205889999999999</v>
      </c>
      <c r="IL25">
        <v>0.72734430000000005</v>
      </c>
      <c r="IM25">
        <v>14.06861</v>
      </c>
      <c r="IN25">
        <v>4.4084970000000002E-4</v>
      </c>
      <c r="IO25">
        <v>0.16572609999999999</v>
      </c>
      <c r="IP25">
        <v>0.7273406</v>
      </c>
      <c r="IQ25">
        <v>13.208460000000001</v>
      </c>
      <c r="IR25">
        <v>4.247802E-4</v>
      </c>
      <c r="IS25">
        <v>0.1597539</v>
      </c>
      <c r="IT25">
        <v>0.72733579999999998</v>
      </c>
      <c r="IU25">
        <v>11.99372</v>
      </c>
      <c r="IV25">
        <v>4.0887129999999999E-4</v>
      </c>
      <c r="IW25">
        <v>0.15374189999999999</v>
      </c>
      <c r="IX25">
        <v>0.72736840000000003</v>
      </c>
      <c r="IY25">
        <v>11.318580000000001</v>
      </c>
      <c r="IZ25">
        <v>3.9449199999999998E-4</v>
      </c>
      <c r="JA25">
        <v>0.14837910000000001</v>
      </c>
      <c r="JB25">
        <v>0.72736480000000003</v>
      </c>
      <c r="JC25">
        <v>11.26957</v>
      </c>
      <c r="JD25">
        <v>3.7978900000000001E-4</v>
      </c>
      <c r="JE25">
        <v>0.1428278</v>
      </c>
      <c r="JF25">
        <v>0.72736080000000003</v>
      </c>
      <c r="JG25">
        <v>12.01376</v>
      </c>
      <c r="JH25">
        <v>3.6702160000000002E-4</v>
      </c>
      <c r="JI25">
        <v>0.13803609999999999</v>
      </c>
      <c r="JJ25">
        <v>0.72736480000000003</v>
      </c>
      <c r="JK25">
        <v>12.65809</v>
      </c>
      <c r="JL25">
        <v>3.535039E-4</v>
      </c>
      <c r="JM25">
        <v>0.1329805</v>
      </c>
      <c r="JN25">
        <v>0.72736540000000005</v>
      </c>
      <c r="JO25">
        <v>12.950369999999999</v>
      </c>
      <c r="JP25">
        <v>3.4060749999999999E-4</v>
      </c>
      <c r="JQ25">
        <v>0.1281197</v>
      </c>
      <c r="JR25">
        <v>0.72737010000000002</v>
      </c>
      <c r="JS25">
        <v>12.741960000000001</v>
      </c>
      <c r="JT25">
        <v>3.291538E-4</v>
      </c>
      <c r="JU25">
        <v>0.12380629999999999</v>
      </c>
      <c r="JV25">
        <v>0.72733879999999995</v>
      </c>
      <c r="JW25">
        <v>12.07972</v>
      </c>
      <c r="JX25">
        <v>3.1738349999999997E-4</v>
      </c>
      <c r="JY25">
        <v>0.11942170000000001</v>
      </c>
      <c r="JZ25">
        <v>0.72734580000000004</v>
      </c>
      <c r="KA25">
        <v>11.579499999999999</v>
      </c>
      <c r="KB25">
        <v>3.0700060000000002E-4</v>
      </c>
      <c r="KC25">
        <v>0.1154699</v>
      </c>
      <c r="KD25">
        <v>0.72736120000000004</v>
      </c>
      <c r="KE25">
        <v>11.425549999999999</v>
      </c>
      <c r="KF25">
        <v>2.9657659999999999E-4</v>
      </c>
      <c r="KG25">
        <v>0.11150930000000001</v>
      </c>
      <c r="KH25">
        <v>0.72723210000000005</v>
      </c>
      <c r="KI25">
        <v>11.43535</v>
      </c>
      <c r="KJ25">
        <v>2.9471899999999998E-4</v>
      </c>
      <c r="KK25">
        <v>0.1105985</v>
      </c>
      <c r="KL25">
        <v>0.72707489999999997</v>
      </c>
      <c r="KM25">
        <v>12.2134</v>
      </c>
      <c r="KN25">
        <v>2.9618659999999997E-4</v>
      </c>
      <c r="KO25">
        <v>0.111211</v>
      </c>
      <c r="KP25">
        <v>0.72692809999999997</v>
      </c>
      <c r="KQ25">
        <v>12.823969999999999</v>
      </c>
      <c r="KR25">
        <v>2.9330609999999999E-4</v>
      </c>
      <c r="KS25">
        <v>0.1102711</v>
      </c>
      <c r="KT25">
        <v>0.72678889999999996</v>
      </c>
      <c r="KU25">
        <v>12.949759999999999</v>
      </c>
      <c r="KV25">
        <v>2.8696499999999997E-4</v>
      </c>
      <c r="KW25">
        <v>0.10797660000000001</v>
      </c>
      <c r="KX25">
        <v>0.72664269999999997</v>
      </c>
      <c r="KY25">
        <v>13.020099999999999</v>
      </c>
      <c r="KZ25">
        <v>2.7833179999999999E-4</v>
      </c>
      <c r="LA25">
        <v>0.1047906</v>
      </c>
      <c r="LB25">
        <v>0.72650139999999996</v>
      </c>
      <c r="LC25">
        <v>12.613899999999999</v>
      </c>
      <c r="LD25">
        <v>2.6965499999999999E-4</v>
      </c>
      <c r="LE25">
        <v>0.1015509</v>
      </c>
      <c r="LF25">
        <v>0.72637499999999999</v>
      </c>
      <c r="LG25">
        <v>11.76083</v>
      </c>
      <c r="LH25">
        <v>2.6045039999999999E-4</v>
      </c>
      <c r="LI25">
        <v>9.8120260000000001E-2</v>
      </c>
      <c r="LJ25">
        <v>0.72626440000000003</v>
      </c>
      <c r="LK25">
        <v>11.239990000000001</v>
      </c>
      <c r="LL25">
        <v>2.5099379999999998E-4</v>
      </c>
      <c r="LM25">
        <v>9.4608659999999997E-2</v>
      </c>
      <c r="LN25">
        <v>0.72623369999999998</v>
      </c>
      <c r="LO25">
        <v>11.36013</v>
      </c>
      <c r="LP25">
        <v>2.364174E-4</v>
      </c>
      <c r="LQ25">
        <v>8.9324000000000001E-2</v>
      </c>
      <c r="LR25">
        <v>0.72627779999999997</v>
      </c>
      <c r="LS25">
        <v>12.7187</v>
      </c>
      <c r="LT25">
        <v>2.1924020000000001E-4</v>
      </c>
      <c r="LU25">
        <v>8.2800380000000007E-2</v>
      </c>
      <c r="LV25">
        <v>0.72632589999999997</v>
      </c>
      <c r="LW25">
        <v>13.919409999999999</v>
      </c>
      <c r="LX25">
        <v>2.066294E-4</v>
      </c>
      <c r="LY25">
        <v>7.7961089999999997E-2</v>
      </c>
      <c r="LZ25">
        <v>0.72634540000000003</v>
      </c>
      <c r="MA25">
        <v>14.308999999999999</v>
      </c>
      <c r="MB25">
        <v>1.9692670000000001E-4</v>
      </c>
      <c r="MC25">
        <v>7.4244870000000004E-2</v>
      </c>
      <c r="MD25">
        <v>0.72638230000000004</v>
      </c>
      <c r="ME25">
        <v>14.59797</v>
      </c>
      <c r="MF25">
        <v>1.891401E-4</v>
      </c>
      <c r="MG25">
        <v>7.1290110000000004E-2</v>
      </c>
      <c r="MH25">
        <v>0.72638930000000002</v>
      </c>
      <c r="MI25">
        <v>14.0662</v>
      </c>
      <c r="MJ25">
        <v>1.824924E-4</v>
      </c>
      <c r="MK25">
        <v>6.8755490000000002E-2</v>
      </c>
      <c r="ML25">
        <v>0.72637949999999996</v>
      </c>
      <c r="MM25">
        <v>12.47378</v>
      </c>
      <c r="MN25">
        <v>1.7672360000000001E-4</v>
      </c>
      <c r="MO25">
        <v>6.6582859999999994E-2</v>
      </c>
      <c r="MP25">
        <v>0.72637099999999999</v>
      </c>
      <c r="MQ25">
        <v>11.42361</v>
      </c>
      <c r="MR25">
        <v>1.7151410000000001E-4</v>
      </c>
      <c r="MS25">
        <v>6.4565839999999999E-2</v>
      </c>
      <c r="MT25">
        <v>0.72612929999999998</v>
      </c>
      <c r="MU25">
        <v>11.427</v>
      </c>
      <c r="MV25">
        <v>1.749811E-4</v>
      </c>
      <c r="MW25">
        <v>6.5613089999999999E-2</v>
      </c>
      <c r="MX25">
        <v>0.72583070000000005</v>
      </c>
      <c r="MY25">
        <v>12.733320000000001</v>
      </c>
      <c r="MZ25">
        <v>1.8240340000000001E-4</v>
      </c>
      <c r="NA25">
        <v>6.8507369999999998E-2</v>
      </c>
      <c r="NB25">
        <v>0.72548440000000003</v>
      </c>
      <c r="NC25">
        <v>14.03778</v>
      </c>
      <c r="ND25">
        <v>1.8458419999999999E-4</v>
      </c>
      <c r="NE25">
        <v>6.9470799999999999E-2</v>
      </c>
      <c r="NF25">
        <v>0.72518190000000005</v>
      </c>
      <c r="NG25">
        <v>14.436059999999999</v>
      </c>
      <c r="NH25">
        <v>1.821615E-4</v>
      </c>
      <c r="NI25">
        <v>6.8681729999999996E-2</v>
      </c>
      <c r="NJ25">
        <v>0.72490949999999998</v>
      </c>
      <c r="NK25">
        <v>14.472160000000001</v>
      </c>
      <c r="NL25">
        <v>1.7781749999999999E-4</v>
      </c>
      <c r="NM25">
        <v>6.711686E-2</v>
      </c>
      <c r="NN25">
        <v>0.72466640000000004</v>
      </c>
      <c r="NO25">
        <v>13.78876</v>
      </c>
      <c r="NP25">
        <v>1.7231200000000001E-4</v>
      </c>
      <c r="NQ25">
        <v>6.5077220000000005E-2</v>
      </c>
      <c r="NR25">
        <v>0.72439690000000001</v>
      </c>
      <c r="NS25">
        <v>12.58361</v>
      </c>
      <c r="NT25">
        <v>1.6646750000000001E-4</v>
      </c>
      <c r="NU25">
        <v>6.2902089999999994E-2</v>
      </c>
      <c r="NV25">
        <v>0.7241476</v>
      </c>
      <c r="NW25">
        <v>11.870100000000001</v>
      </c>
      <c r="NX25">
        <v>1.6009950000000001E-4</v>
      </c>
      <c r="NY25">
        <v>6.0550859999999998E-2</v>
      </c>
      <c r="NZ25">
        <v>0.72412410000000005</v>
      </c>
      <c r="OA25">
        <v>11.755319999999999</v>
      </c>
      <c r="OB25">
        <v>1.4733920000000001E-4</v>
      </c>
      <c r="OC25">
        <v>5.594379E-2</v>
      </c>
      <c r="OD25">
        <v>0.72422109999999995</v>
      </c>
      <c r="OE25">
        <v>12.066649999999999</v>
      </c>
      <c r="OF25">
        <v>1.3223989999999999E-4</v>
      </c>
      <c r="OG25">
        <v>5.0170279999999998E-2</v>
      </c>
      <c r="OH25">
        <v>0.72428130000000002</v>
      </c>
      <c r="OI25">
        <v>13.0625</v>
      </c>
      <c r="OJ25">
        <v>1.216054E-4</v>
      </c>
      <c r="OK25">
        <v>4.6055890000000002E-2</v>
      </c>
    </row>
    <row r="26" spans="1:401" x14ac:dyDescent="0.35">
      <c r="A26">
        <v>29</v>
      </c>
      <c r="B26" t="s">
        <v>4</v>
      </c>
      <c r="C26" t="s">
        <v>24</v>
      </c>
      <c r="D26" t="s">
        <v>31</v>
      </c>
      <c r="E26">
        <v>926.50670000000002</v>
      </c>
      <c r="F26">
        <v>0.81008380000000002</v>
      </c>
      <c r="G26">
        <v>11.67099</v>
      </c>
      <c r="H26">
        <v>23.773679999999999</v>
      </c>
      <c r="I26">
        <v>10211.16</v>
      </c>
      <c r="J26">
        <v>0.8086084</v>
      </c>
      <c r="K26">
        <v>11.799149999999999</v>
      </c>
      <c r="L26">
        <v>0.29733540000000003</v>
      </c>
      <c r="M26">
        <v>120.53360000000001</v>
      </c>
      <c r="N26">
        <v>0.80721220000000005</v>
      </c>
      <c r="O26">
        <v>12.486230000000001</v>
      </c>
      <c r="P26" s="1">
        <v>9.6760399999999996E-2</v>
      </c>
      <c r="Q26">
        <v>32.561079999999997</v>
      </c>
      <c r="R26">
        <v>0.805755</v>
      </c>
      <c r="S26">
        <v>12.663220000000001</v>
      </c>
      <c r="T26" s="1">
        <v>8.5919830000000003E-2</v>
      </c>
      <c r="U26" s="1">
        <v>28.80378</v>
      </c>
      <c r="V26">
        <v>0.80423840000000002</v>
      </c>
      <c r="W26">
        <v>12.50263</v>
      </c>
      <c r="X26" s="1">
        <v>7.7034649999999996E-2</v>
      </c>
      <c r="Y26" s="1">
        <v>25.854749999999999</v>
      </c>
      <c r="Z26">
        <v>0.80273050000000001</v>
      </c>
      <c r="AA26">
        <v>11.98531</v>
      </c>
      <c r="AB26" s="1">
        <v>6.9394360000000002E-2</v>
      </c>
      <c r="AC26" s="1">
        <v>23.3141</v>
      </c>
      <c r="AD26">
        <v>0.80119600000000002</v>
      </c>
      <c r="AE26">
        <v>11.335649999999999</v>
      </c>
      <c r="AF26" s="1">
        <v>6.2889219999999996E-2</v>
      </c>
      <c r="AG26" s="1">
        <v>21.146529999999998</v>
      </c>
      <c r="AH26">
        <v>0.79926209999999998</v>
      </c>
      <c r="AI26">
        <v>11.02868</v>
      </c>
      <c r="AJ26" s="1">
        <v>5.8110599999999998E-2</v>
      </c>
      <c r="AK26" s="1">
        <v>19.493500000000001</v>
      </c>
      <c r="AL26">
        <v>0.79540820000000001</v>
      </c>
      <c r="AM26">
        <v>10.84807</v>
      </c>
      <c r="AN26" s="1">
        <v>6.6337649999999998E-2</v>
      </c>
      <c r="AO26" s="1">
        <v>22.129169999999998</v>
      </c>
      <c r="AP26">
        <v>0.79044159999999997</v>
      </c>
      <c r="AQ26">
        <v>10.86093</v>
      </c>
      <c r="AR26" s="1">
        <v>7.3404739999999996E-2</v>
      </c>
      <c r="AS26" s="1">
        <v>24.813120000000001</v>
      </c>
      <c r="AT26">
        <v>0.78496770000000005</v>
      </c>
      <c r="AU26">
        <v>11.56287</v>
      </c>
      <c r="AV26" s="1">
        <v>7.1402140000000003E-2</v>
      </c>
      <c r="AW26" s="1">
        <v>24.400690000000001</v>
      </c>
      <c r="AX26">
        <v>0.77959400000000001</v>
      </c>
      <c r="AY26">
        <v>11.88134</v>
      </c>
      <c r="AZ26" s="1">
        <v>6.5167020000000006E-2</v>
      </c>
      <c r="BA26" s="1">
        <v>22.476569999999999</v>
      </c>
      <c r="BB26">
        <v>0.77450640000000004</v>
      </c>
      <c r="BC26">
        <v>11.67037</v>
      </c>
      <c r="BD26" s="1">
        <v>5.7431309999999999E-2</v>
      </c>
      <c r="BE26" s="1">
        <v>19.946200000000001</v>
      </c>
      <c r="BF26">
        <v>0.77048139999999998</v>
      </c>
      <c r="BG26">
        <v>11.526870000000001</v>
      </c>
      <c r="BH26" s="1">
        <v>4.9936090000000002E-2</v>
      </c>
      <c r="BI26" s="1">
        <v>17.44821</v>
      </c>
      <c r="BJ26">
        <v>0.76720980000000005</v>
      </c>
      <c r="BK26">
        <v>11.17281</v>
      </c>
      <c r="BL26" s="1">
        <v>4.3617839999999998E-2</v>
      </c>
      <c r="BM26" s="1">
        <v>15.30428</v>
      </c>
      <c r="BN26">
        <v>0.76367260000000003</v>
      </c>
      <c r="BO26">
        <v>10.81583</v>
      </c>
      <c r="BP26" s="1">
        <v>3.7950480000000002E-2</v>
      </c>
      <c r="BQ26" s="1">
        <v>13.41119</v>
      </c>
      <c r="BR26">
        <v>0.7604687</v>
      </c>
      <c r="BS26">
        <v>10.75268</v>
      </c>
      <c r="BT26" s="1">
        <v>3.124296E-2</v>
      </c>
      <c r="BU26" s="1">
        <v>11.137029999999999</v>
      </c>
      <c r="BV26">
        <v>0.75755260000000002</v>
      </c>
      <c r="BW26">
        <v>11.350250000000001</v>
      </c>
      <c r="BX26" s="1">
        <v>2.478584E-2</v>
      </c>
      <c r="BY26" s="1">
        <v>8.8730279999999997</v>
      </c>
      <c r="BZ26">
        <v>0.75461940000000005</v>
      </c>
      <c r="CA26">
        <v>12.34548</v>
      </c>
      <c r="CB26" s="1">
        <v>2.0069279999999998E-2</v>
      </c>
      <c r="CC26" s="1">
        <v>7.2048540000000001</v>
      </c>
      <c r="CD26">
        <v>0.75148300000000001</v>
      </c>
      <c r="CE26">
        <v>13.149839999999999</v>
      </c>
      <c r="CF26" s="1">
        <v>1.6852659999999998E-2</v>
      </c>
      <c r="CG26" s="1">
        <v>6.0663330000000002</v>
      </c>
      <c r="CH26">
        <v>0.74946420000000002</v>
      </c>
      <c r="CI26">
        <v>13.313829999999999</v>
      </c>
      <c r="CJ26" s="1">
        <v>1.428129E-2</v>
      </c>
      <c r="CK26" s="1">
        <v>5.1562080000000003</v>
      </c>
      <c r="CL26">
        <v>0.74761730000000004</v>
      </c>
      <c r="CM26">
        <v>12.50572</v>
      </c>
      <c r="CN26" s="1">
        <v>1.231499E-2</v>
      </c>
      <c r="CO26" s="1">
        <v>4.4509150000000002</v>
      </c>
      <c r="CP26">
        <v>0.74656960000000006</v>
      </c>
      <c r="CQ26">
        <v>11.423730000000001</v>
      </c>
      <c r="CR26" s="1">
        <v>1.070196E-2</v>
      </c>
      <c r="CS26" s="1">
        <v>3.8782230000000002</v>
      </c>
      <c r="CT26">
        <v>0.74590389999999995</v>
      </c>
      <c r="CU26">
        <v>10.880330000000001</v>
      </c>
      <c r="CV26" s="1">
        <v>9.4358289999999997E-3</v>
      </c>
      <c r="CW26" s="1">
        <v>3.4235519999999999</v>
      </c>
      <c r="CX26">
        <v>0.74452790000000002</v>
      </c>
      <c r="CY26">
        <v>10.86839</v>
      </c>
      <c r="CZ26" s="1">
        <v>7.4526289999999997E-3</v>
      </c>
      <c r="DA26" s="1">
        <v>2.742232</v>
      </c>
      <c r="DB26">
        <v>0.74457850000000003</v>
      </c>
      <c r="DC26">
        <v>11.661199999999999</v>
      </c>
      <c r="DD26" s="1">
        <v>4.9891329999999998E-3</v>
      </c>
      <c r="DE26" s="1">
        <v>1.8424830000000001</v>
      </c>
      <c r="DF26">
        <v>0.74496830000000003</v>
      </c>
      <c r="DG26">
        <v>12.87778</v>
      </c>
      <c r="DH26" s="1">
        <v>3.416657E-3</v>
      </c>
      <c r="DI26" s="1">
        <v>1.2541979999999999</v>
      </c>
      <c r="DJ26">
        <v>0.74535549999999995</v>
      </c>
      <c r="DK26">
        <v>13.437620000000001</v>
      </c>
      <c r="DL26" s="1">
        <v>2.5677600000000001E-3</v>
      </c>
      <c r="DM26" s="1">
        <v>0.93508069999999999</v>
      </c>
      <c r="DN26">
        <v>0.74556370000000005</v>
      </c>
      <c r="DO26">
        <v>13.272539999999999</v>
      </c>
      <c r="DP26" s="1">
        <v>2.1098879999999999E-3</v>
      </c>
      <c r="DQ26" s="1">
        <v>0.76292340000000003</v>
      </c>
      <c r="DR26">
        <v>0.7457222</v>
      </c>
      <c r="DS26">
        <v>12.54771</v>
      </c>
      <c r="DT26" s="1">
        <v>1.8469510000000001E-3</v>
      </c>
      <c r="DU26" s="1">
        <v>0.66422899999999996</v>
      </c>
      <c r="DV26">
        <v>0.74577879999999996</v>
      </c>
      <c r="DW26">
        <v>11.629350000000001</v>
      </c>
      <c r="DX26" s="1">
        <v>1.680649E-3</v>
      </c>
      <c r="DY26" s="1">
        <v>0.6018154</v>
      </c>
      <c r="DZ26">
        <v>0.74583010000000005</v>
      </c>
      <c r="EA26">
        <v>10.96646</v>
      </c>
      <c r="EB26" s="1">
        <v>1.5558049999999999E-3</v>
      </c>
      <c r="EC26" s="1">
        <v>0.55527289999999996</v>
      </c>
      <c r="ED26">
        <v>0.74599649999999995</v>
      </c>
      <c r="EE26">
        <v>10.742100000000001</v>
      </c>
      <c r="EF26" s="1">
        <v>1.425955E-3</v>
      </c>
      <c r="EG26" s="1">
        <v>0.50832639999999996</v>
      </c>
      <c r="EH26">
        <v>0.7461894</v>
      </c>
      <c r="EI26">
        <v>11.29921</v>
      </c>
      <c r="EJ26" s="1">
        <v>1.2864269999999999E-3</v>
      </c>
      <c r="EK26" s="1">
        <v>0.45676820000000001</v>
      </c>
      <c r="EL26">
        <v>0.74640830000000002</v>
      </c>
      <c r="EM26">
        <v>12.339399999999999</v>
      </c>
      <c r="EN26" s="1">
        <v>1.1835680000000001E-3</v>
      </c>
      <c r="EO26" s="1">
        <v>0.41852260000000002</v>
      </c>
      <c r="EP26">
        <v>0.74660210000000005</v>
      </c>
      <c r="EQ26">
        <v>13.199579999999999</v>
      </c>
      <c r="ER26" s="1">
        <v>1.1058909999999999E-3</v>
      </c>
      <c r="ES26" s="1">
        <v>0.38956580000000002</v>
      </c>
      <c r="ET26">
        <v>0.74681900000000001</v>
      </c>
      <c r="EU26">
        <v>13.42285</v>
      </c>
      <c r="EV26" s="1">
        <v>1.0468000000000001E-3</v>
      </c>
      <c r="EW26" s="1">
        <v>0.36719489999999999</v>
      </c>
      <c r="EX26">
        <v>0.74702519999999994</v>
      </c>
      <c r="EY26">
        <v>12.672330000000001</v>
      </c>
      <c r="EZ26" s="1">
        <v>9.9643150000000005E-4</v>
      </c>
      <c r="FA26" s="1">
        <v>0.34827350000000001</v>
      </c>
      <c r="FB26">
        <v>0.74721680000000001</v>
      </c>
      <c r="FC26">
        <v>11.52636</v>
      </c>
      <c r="FD26" s="1">
        <v>9.5199369999999996E-4</v>
      </c>
      <c r="FE26" s="1">
        <v>0.3315726</v>
      </c>
      <c r="FF26">
        <v>0.74739350000000004</v>
      </c>
      <c r="FG26">
        <v>10.85323</v>
      </c>
      <c r="FH26" s="1">
        <v>9.1315639999999996E-4</v>
      </c>
      <c r="FI26" s="1">
        <v>0.31687670000000001</v>
      </c>
      <c r="FJ26">
        <v>0.7474769</v>
      </c>
      <c r="FK26">
        <v>10.861829999999999</v>
      </c>
      <c r="FL26" s="1">
        <v>8.9999199999999996E-4</v>
      </c>
      <c r="FM26" s="1">
        <v>0.31053459999999999</v>
      </c>
      <c r="FN26">
        <v>0.74746559999999995</v>
      </c>
      <c r="FO26">
        <v>12.052569999999999</v>
      </c>
      <c r="FP26" s="1">
        <v>9.0222260000000004E-4</v>
      </c>
      <c r="FQ26" s="1">
        <v>0.31037579999999998</v>
      </c>
      <c r="FR26">
        <v>0.74745260000000002</v>
      </c>
      <c r="FS26">
        <v>13.20912</v>
      </c>
      <c r="FT26" s="1">
        <v>8.9251409999999999E-4</v>
      </c>
      <c r="FU26" s="1">
        <v>0.3064151</v>
      </c>
      <c r="FV26">
        <v>0.74741919999999995</v>
      </c>
      <c r="FW26">
        <v>13.46874</v>
      </c>
      <c r="FX26" s="1">
        <v>8.7075040000000002E-4</v>
      </c>
      <c r="FY26" s="1">
        <v>0.29832760000000003</v>
      </c>
      <c r="FZ26">
        <v>0.74742010000000003</v>
      </c>
      <c r="GA26">
        <v>13.03021</v>
      </c>
      <c r="GB26" s="1">
        <v>8.4086580000000005E-4</v>
      </c>
      <c r="GC26" s="1">
        <v>0.28752929999999999</v>
      </c>
      <c r="GD26">
        <v>0.74742070000000005</v>
      </c>
      <c r="GE26">
        <v>12.2507</v>
      </c>
      <c r="GF26" s="1">
        <v>8.0943010000000001E-4</v>
      </c>
      <c r="GG26" s="1">
        <v>0.27624310000000002</v>
      </c>
      <c r="GH26">
        <v>0.74740580000000001</v>
      </c>
      <c r="GI26">
        <v>11.401490000000001</v>
      </c>
      <c r="GJ26" s="1">
        <v>7.7576659999999999E-4</v>
      </c>
      <c r="GK26" s="1">
        <v>0.26432</v>
      </c>
      <c r="GL26">
        <v>0.74741489999999999</v>
      </c>
      <c r="GM26">
        <v>10.882490000000001</v>
      </c>
      <c r="GN26" s="1">
        <v>7.4474879999999999E-4</v>
      </c>
      <c r="GO26" s="1">
        <v>0.25333339999999999</v>
      </c>
      <c r="GP26">
        <v>0.74739370000000005</v>
      </c>
      <c r="GQ26">
        <v>10.9358</v>
      </c>
      <c r="GR26" s="1">
        <v>7.1372120000000002E-4</v>
      </c>
      <c r="GS26" s="1">
        <v>0.24242949999999999</v>
      </c>
      <c r="GT26">
        <v>0.74739829999999996</v>
      </c>
      <c r="GU26">
        <v>12.18754</v>
      </c>
      <c r="GV26" s="1">
        <v>6.8554580000000003E-4</v>
      </c>
      <c r="GW26" s="1">
        <v>0.23263519999999999</v>
      </c>
      <c r="GX26">
        <v>0.74740269999999998</v>
      </c>
      <c r="GY26">
        <v>13.45519</v>
      </c>
      <c r="GZ26" s="1">
        <v>6.5751660000000001E-4</v>
      </c>
      <c r="HA26" s="1">
        <v>0.2229314</v>
      </c>
      <c r="HB26">
        <v>0.74740110000000004</v>
      </c>
      <c r="HC26">
        <v>13.84901</v>
      </c>
      <c r="HD26">
        <v>6.3103370000000005E-4</v>
      </c>
      <c r="HE26" s="1">
        <v>0.21385119999999999</v>
      </c>
      <c r="HF26">
        <v>0.74740419999999996</v>
      </c>
      <c r="HG26">
        <v>13.7928</v>
      </c>
      <c r="HH26">
        <v>6.0619340000000002E-4</v>
      </c>
      <c r="HI26" s="1">
        <v>0.20532410000000001</v>
      </c>
      <c r="HJ26">
        <v>0.74740620000000002</v>
      </c>
      <c r="HK26">
        <v>13.183199999999999</v>
      </c>
      <c r="HL26">
        <v>5.8236759999999996E-4</v>
      </c>
      <c r="HM26" s="1">
        <v>0.19717799999999999</v>
      </c>
      <c r="HN26">
        <v>0.7473919</v>
      </c>
      <c r="HO26">
        <v>11.960800000000001</v>
      </c>
      <c r="HP26">
        <v>5.5948979999999998E-4</v>
      </c>
      <c r="HQ26" s="1">
        <v>0.18941369999999999</v>
      </c>
      <c r="HR26">
        <v>0.74739469999999997</v>
      </c>
      <c r="HS26">
        <v>11.10924</v>
      </c>
      <c r="HT26">
        <v>5.3807889999999998E-4</v>
      </c>
      <c r="HU26" s="1">
        <v>0.1821431</v>
      </c>
      <c r="HV26">
        <v>0.74739960000000005</v>
      </c>
      <c r="HW26">
        <v>10.988440000000001</v>
      </c>
      <c r="HX26">
        <v>5.1663010000000005E-4</v>
      </c>
      <c r="HY26" s="1">
        <v>0.17485729999999999</v>
      </c>
      <c r="HZ26">
        <v>0.74739610000000001</v>
      </c>
      <c r="IA26">
        <v>12.05345</v>
      </c>
      <c r="IB26">
        <v>4.9633160000000002E-4</v>
      </c>
      <c r="IC26">
        <v>0.1680055</v>
      </c>
      <c r="ID26">
        <v>0.74739580000000005</v>
      </c>
      <c r="IE26">
        <v>13.545949999999999</v>
      </c>
      <c r="IF26">
        <v>4.7821400000000003E-4</v>
      </c>
      <c r="IG26">
        <v>0.1618783</v>
      </c>
      <c r="IH26">
        <v>0.74740459999999997</v>
      </c>
      <c r="II26">
        <v>14.27028</v>
      </c>
      <c r="IJ26">
        <v>4.5977570000000002E-4</v>
      </c>
      <c r="IK26">
        <v>0.15563560000000001</v>
      </c>
      <c r="IL26">
        <v>0.74739219999999995</v>
      </c>
      <c r="IM26">
        <v>14.20912</v>
      </c>
      <c r="IN26">
        <v>4.427082E-4</v>
      </c>
      <c r="IO26">
        <v>0.14984890000000001</v>
      </c>
      <c r="IP26">
        <v>0.74739060000000002</v>
      </c>
      <c r="IQ26">
        <v>13.35187</v>
      </c>
      <c r="IR26">
        <v>4.2686360000000002E-4</v>
      </c>
      <c r="IS26">
        <v>0.1445205</v>
      </c>
      <c r="IT26">
        <v>0.74739049999999996</v>
      </c>
      <c r="IU26">
        <v>12.11149</v>
      </c>
      <c r="IV26">
        <v>4.1063459999999999E-4</v>
      </c>
      <c r="IW26">
        <v>0.13901910000000001</v>
      </c>
      <c r="IX26">
        <v>0.74739069999999996</v>
      </c>
      <c r="IY26">
        <v>11.353949999999999</v>
      </c>
      <c r="IZ26">
        <v>3.9636739999999998E-4</v>
      </c>
      <c r="JA26">
        <v>0.13420789999999999</v>
      </c>
      <c r="JB26">
        <v>0.74739529999999998</v>
      </c>
      <c r="JC26">
        <v>11.26595</v>
      </c>
      <c r="JD26">
        <v>3.8147620000000002E-4</v>
      </c>
      <c r="JE26">
        <v>0.12916649999999999</v>
      </c>
      <c r="JF26">
        <v>0.74739169999999999</v>
      </c>
      <c r="JG26">
        <v>11.990019999999999</v>
      </c>
      <c r="JH26">
        <v>3.68606E-4</v>
      </c>
      <c r="JI26">
        <v>0.1248136</v>
      </c>
      <c r="JJ26">
        <v>0.74738789999999999</v>
      </c>
      <c r="JK26">
        <v>12.668419999999999</v>
      </c>
      <c r="JL26">
        <v>3.5520609999999998E-4</v>
      </c>
      <c r="JM26">
        <v>0.120298</v>
      </c>
      <c r="JN26">
        <v>0.74739719999999998</v>
      </c>
      <c r="JO26">
        <v>13.0129</v>
      </c>
      <c r="JP26">
        <v>3.4212959999999998E-4</v>
      </c>
      <c r="JQ26">
        <v>0.1158705</v>
      </c>
      <c r="JR26">
        <v>0.74739739999999999</v>
      </c>
      <c r="JS26">
        <v>12.812810000000001</v>
      </c>
      <c r="JT26">
        <v>3.306289E-4</v>
      </c>
      <c r="JU26">
        <v>0.11196399999999999</v>
      </c>
      <c r="JV26">
        <v>0.74739330000000004</v>
      </c>
      <c r="JW26">
        <v>12.16119</v>
      </c>
      <c r="JX26">
        <v>3.1895509999999998E-4</v>
      </c>
      <c r="JY26">
        <v>0.10804510000000001</v>
      </c>
      <c r="JZ26">
        <v>0.74739100000000003</v>
      </c>
      <c r="KA26">
        <v>11.61605</v>
      </c>
      <c r="KB26">
        <v>3.0829739999999999E-4</v>
      </c>
      <c r="KC26">
        <v>0.1043939</v>
      </c>
      <c r="KD26">
        <v>0.74737410000000004</v>
      </c>
      <c r="KE26">
        <v>11.43286</v>
      </c>
      <c r="KF26">
        <v>2.9763210000000002E-4</v>
      </c>
      <c r="KG26">
        <v>0.1007855</v>
      </c>
      <c r="KH26">
        <v>0.74727619999999995</v>
      </c>
      <c r="KI26">
        <v>11.433669999999999</v>
      </c>
      <c r="KJ26">
        <v>2.945186E-4</v>
      </c>
      <c r="KK26">
        <v>9.9552269999999998E-2</v>
      </c>
      <c r="KL26">
        <v>0.74707040000000002</v>
      </c>
      <c r="KM26">
        <v>12.194459999999999</v>
      </c>
      <c r="KN26">
        <v>2.9616359999999999E-4</v>
      </c>
      <c r="KO26">
        <v>0.1001447</v>
      </c>
      <c r="KP26">
        <v>0.74686839999999999</v>
      </c>
      <c r="KQ26">
        <v>12.83592</v>
      </c>
      <c r="KR26">
        <v>2.9390420000000001E-4</v>
      </c>
      <c r="KS26">
        <v>9.9501039999999999E-2</v>
      </c>
      <c r="KT26">
        <v>0.74666679999999996</v>
      </c>
      <c r="KU26">
        <v>13.024240000000001</v>
      </c>
      <c r="KV26">
        <v>2.8786179999999999E-4</v>
      </c>
      <c r="KW26">
        <v>9.7538340000000001E-2</v>
      </c>
      <c r="KX26">
        <v>0.74645700000000004</v>
      </c>
      <c r="KY26">
        <v>13.076320000000001</v>
      </c>
      <c r="KZ26">
        <v>2.7941279999999999E-4</v>
      </c>
      <c r="LA26">
        <v>9.4748150000000003E-2</v>
      </c>
      <c r="LB26">
        <v>0.74623390000000001</v>
      </c>
      <c r="LC26">
        <v>12.699070000000001</v>
      </c>
      <c r="LD26">
        <v>2.7071110000000001E-4</v>
      </c>
      <c r="LE26">
        <v>9.1829949999999994E-2</v>
      </c>
      <c r="LF26">
        <v>0.74605900000000003</v>
      </c>
      <c r="LG26">
        <v>11.83539</v>
      </c>
      <c r="LH26">
        <v>2.6159609999999999E-4</v>
      </c>
      <c r="LI26">
        <v>8.877873E-2</v>
      </c>
      <c r="LJ26">
        <v>0.74588730000000003</v>
      </c>
      <c r="LK26">
        <v>11.257099999999999</v>
      </c>
      <c r="LL26">
        <v>2.5223219999999998E-4</v>
      </c>
      <c r="LM26">
        <v>8.5647399999999999E-2</v>
      </c>
      <c r="LN26">
        <v>0.74578960000000005</v>
      </c>
      <c r="LO26">
        <v>11.3429</v>
      </c>
      <c r="LP26">
        <v>2.3860069999999999E-4</v>
      </c>
      <c r="LQ26">
        <v>8.1186090000000002E-2</v>
      </c>
      <c r="LR26">
        <v>0.74581419999999998</v>
      </c>
      <c r="LS26">
        <v>12.67351</v>
      </c>
      <c r="LT26">
        <v>2.2115160000000001E-4</v>
      </c>
      <c r="LU26">
        <v>7.5252289999999999E-2</v>
      </c>
      <c r="LV26">
        <v>0.74583100000000002</v>
      </c>
      <c r="LW26">
        <v>13.943059999999999</v>
      </c>
      <c r="LX26">
        <v>2.08037E-4</v>
      </c>
      <c r="LY26">
        <v>7.0725670000000004E-2</v>
      </c>
      <c r="LZ26">
        <v>0.74584850000000003</v>
      </c>
      <c r="MA26">
        <v>14.420809999999999</v>
      </c>
      <c r="MB26">
        <v>1.980071E-4</v>
      </c>
      <c r="MC26">
        <v>6.7275790000000002E-2</v>
      </c>
      <c r="MD26">
        <v>0.74585360000000001</v>
      </c>
      <c r="ME26">
        <v>14.70843</v>
      </c>
      <c r="MF26">
        <v>1.9008299999999999E-4</v>
      </c>
      <c r="MG26">
        <v>6.4565849999999994E-2</v>
      </c>
      <c r="MH26">
        <v>0.74585679999999999</v>
      </c>
      <c r="MI26">
        <v>14.21442</v>
      </c>
      <c r="MJ26">
        <v>1.8324730000000001E-4</v>
      </c>
      <c r="MK26">
        <v>6.2220709999999999E-2</v>
      </c>
      <c r="ML26">
        <v>0.74587490000000001</v>
      </c>
      <c r="MM26">
        <v>12.634460000000001</v>
      </c>
      <c r="MN26">
        <v>1.7748190000000001E-4</v>
      </c>
      <c r="MO26">
        <v>6.02573E-2</v>
      </c>
      <c r="MP26">
        <v>0.74584030000000001</v>
      </c>
      <c r="MQ26">
        <v>11.4779</v>
      </c>
      <c r="MR26">
        <v>1.7195139999999999E-4</v>
      </c>
      <c r="MS26">
        <v>5.8353679999999998E-2</v>
      </c>
      <c r="MT26">
        <v>0.74558579999999997</v>
      </c>
      <c r="MU26">
        <v>11.411949999999999</v>
      </c>
      <c r="MV26">
        <v>1.7397300000000001E-4</v>
      </c>
      <c r="MW26">
        <v>5.8844269999999997E-2</v>
      </c>
      <c r="MX26">
        <v>0.74520489999999995</v>
      </c>
      <c r="MY26">
        <v>12.6877</v>
      </c>
      <c r="MZ26">
        <v>1.8174409999999999E-4</v>
      </c>
      <c r="NA26">
        <v>6.1534539999999999E-2</v>
      </c>
      <c r="NB26">
        <v>0.7447821</v>
      </c>
      <c r="NC26">
        <v>14.0579</v>
      </c>
      <c r="ND26">
        <v>1.8449469999999999E-4</v>
      </c>
      <c r="NE26">
        <v>6.2601160000000003E-2</v>
      </c>
      <c r="NF26">
        <v>0.74435560000000001</v>
      </c>
      <c r="NG26">
        <v>14.54566</v>
      </c>
      <c r="NH26">
        <v>1.8254999999999999E-4</v>
      </c>
      <c r="NI26">
        <v>6.2061489999999997E-2</v>
      </c>
      <c r="NJ26">
        <v>0.74393860000000001</v>
      </c>
      <c r="NK26">
        <v>14.59721</v>
      </c>
      <c r="NL26">
        <v>1.7845E-4</v>
      </c>
      <c r="NM26">
        <v>6.0742480000000001E-2</v>
      </c>
      <c r="NN26">
        <v>0.74352879999999999</v>
      </c>
      <c r="NO26">
        <v>13.927860000000001</v>
      </c>
      <c r="NP26">
        <v>1.730119E-4</v>
      </c>
      <c r="NQ26">
        <v>5.8939070000000003E-2</v>
      </c>
      <c r="NR26">
        <v>0.74314369999999996</v>
      </c>
      <c r="NS26">
        <v>12.713760000000001</v>
      </c>
      <c r="NT26">
        <v>1.6720320000000001E-4</v>
      </c>
      <c r="NU26">
        <v>5.700293E-2</v>
      </c>
      <c r="NV26">
        <v>0.74276739999999997</v>
      </c>
      <c r="NW26">
        <v>11.91864</v>
      </c>
      <c r="NX26">
        <v>1.6098910000000001E-4</v>
      </c>
      <c r="NY26">
        <v>5.4935560000000001E-2</v>
      </c>
      <c r="NZ26">
        <v>0.74257119999999999</v>
      </c>
      <c r="OA26">
        <v>11.76127</v>
      </c>
      <c r="OB26">
        <v>1.4928909999999999E-4</v>
      </c>
      <c r="OC26">
        <v>5.1125650000000002E-2</v>
      </c>
      <c r="OD26">
        <v>0.74258849999999998</v>
      </c>
      <c r="OE26">
        <v>12.061210000000001</v>
      </c>
      <c r="OF26">
        <v>1.338732E-4</v>
      </c>
      <c r="OG26">
        <v>4.5845459999999998E-2</v>
      </c>
      <c r="OH26">
        <v>0.74263199999999996</v>
      </c>
      <c r="OI26">
        <v>13.05279</v>
      </c>
      <c r="OJ26">
        <v>1.227159E-4</v>
      </c>
      <c r="OK26">
        <v>4.1962579999999999E-2</v>
      </c>
    </row>
    <row r="27" spans="1:401" x14ac:dyDescent="0.35">
      <c r="A27">
        <v>30</v>
      </c>
      <c r="B27" t="s">
        <v>4</v>
      </c>
      <c r="C27" t="s">
        <v>24</v>
      </c>
      <c r="D27" t="s">
        <v>32</v>
      </c>
      <c r="E27">
        <v>829.80579999999998</v>
      </c>
      <c r="F27">
        <v>0.87849719999999998</v>
      </c>
      <c r="G27">
        <v>11.666689999999999</v>
      </c>
      <c r="H27">
        <v>40.442959999999999</v>
      </c>
      <c r="I27">
        <v>16373.5</v>
      </c>
      <c r="J27">
        <v>0.87677309999999997</v>
      </c>
      <c r="K27">
        <v>11.80585</v>
      </c>
      <c r="L27">
        <v>0.48321259999999999</v>
      </c>
      <c r="M27">
        <v>203.52760000000001</v>
      </c>
      <c r="N27">
        <v>0.87507360000000001</v>
      </c>
      <c r="O27">
        <v>12.49694</v>
      </c>
      <c r="P27" s="1">
        <v>9.9375959999999999E-2</v>
      </c>
      <c r="Q27">
        <v>31.68225</v>
      </c>
      <c r="R27">
        <v>0.87326159999999997</v>
      </c>
      <c r="S27">
        <v>12.72444</v>
      </c>
      <c r="T27" s="1">
        <v>8.6893819999999997E-2</v>
      </c>
      <c r="U27" s="1">
        <v>27.32685</v>
      </c>
      <c r="V27">
        <v>0.87144639999999995</v>
      </c>
      <c r="W27">
        <v>12.58257</v>
      </c>
      <c r="X27" s="1">
        <v>7.7894610000000003E-2</v>
      </c>
      <c r="Y27" s="1">
        <v>24.52338</v>
      </c>
      <c r="Z27">
        <v>0.8695832</v>
      </c>
      <c r="AA27">
        <v>12.06232</v>
      </c>
      <c r="AB27" s="1">
        <v>7.0133150000000005E-2</v>
      </c>
      <c r="AC27" s="1">
        <v>22.100300000000001</v>
      </c>
      <c r="AD27">
        <v>0.86764730000000001</v>
      </c>
      <c r="AE27">
        <v>11.39602</v>
      </c>
      <c r="AF27" s="1">
        <v>6.3499799999999995E-2</v>
      </c>
      <c r="AG27" s="1">
        <v>20.027170000000002</v>
      </c>
      <c r="AH27">
        <v>0.86533150000000003</v>
      </c>
      <c r="AI27">
        <v>11.055479999999999</v>
      </c>
      <c r="AJ27" s="1">
        <v>5.8235540000000002E-2</v>
      </c>
      <c r="AK27" s="1">
        <v>18.351680000000002</v>
      </c>
      <c r="AL27">
        <v>0.86084649999999996</v>
      </c>
      <c r="AM27">
        <v>10.8652</v>
      </c>
      <c r="AN27" s="1">
        <v>6.5058400000000002E-2</v>
      </c>
      <c r="AO27" s="1">
        <v>20.328749999999999</v>
      </c>
      <c r="AP27">
        <v>0.85484800000000005</v>
      </c>
      <c r="AQ27">
        <v>10.866110000000001</v>
      </c>
      <c r="AR27" s="1">
        <v>7.3093489999999997E-2</v>
      </c>
      <c r="AS27" s="1">
        <v>23.138190000000002</v>
      </c>
      <c r="AT27">
        <v>0.84823910000000002</v>
      </c>
      <c r="AU27">
        <v>11.55531</v>
      </c>
      <c r="AV27" s="1">
        <v>7.1769109999999997E-2</v>
      </c>
      <c r="AW27" s="1">
        <v>22.990169999999999</v>
      </c>
      <c r="AX27">
        <v>0.84185790000000005</v>
      </c>
      <c r="AY27">
        <v>11.91639</v>
      </c>
      <c r="AZ27" s="1">
        <v>6.5900459999999994E-2</v>
      </c>
      <c r="BA27" s="1">
        <v>21.315650000000002</v>
      </c>
      <c r="BB27">
        <v>0.83604990000000001</v>
      </c>
      <c r="BC27">
        <v>11.7346</v>
      </c>
      <c r="BD27" s="1">
        <v>5.8218369999999998E-2</v>
      </c>
      <c r="BE27" s="1">
        <v>18.9648</v>
      </c>
      <c r="BF27">
        <v>0.82989360000000001</v>
      </c>
      <c r="BG27">
        <v>11.561920000000001</v>
      </c>
      <c r="BH27" s="1">
        <v>5.0694259999999998E-2</v>
      </c>
      <c r="BI27" s="1">
        <v>16.618020000000001</v>
      </c>
      <c r="BJ27">
        <v>0.8229786</v>
      </c>
      <c r="BK27">
        <v>11.21354</v>
      </c>
      <c r="BL27" s="1">
        <v>4.4175989999999998E-2</v>
      </c>
      <c r="BM27" s="1">
        <v>14.55259</v>
      </c>
      <c r="BN27">
        <v>0.81633509999999998</v>
      </c>
      <c r="BO27">
        <v>10.8323</v>
      </c>
      <c r="BP27" s="1">
        <v>3.8569989999999998E-2</v>
      </c>
      <c r="BQ27" s="1">
        <v>12.797890000000001</v>
      </c>
      <c r="BR27">
        <v>0.81052829999999998</v>
      </c>
      <c r="BS27">
        <v>10.75136</v>
      </c>
      <c r="BT27" s="1">
        <v>3.2009410000000002E-2</v>
      </c>
      <c r="BU27" s="1">
        <v>10.714410000000001</v>
      </c>
      <c r="BV27">
        <v>0.80513109999999999</v>
      </c>
      <c r="BW27">
        <v>11.33488</v>
      </c>
      <c r="BX27" s="1">
        <v>2.5401940000000001E-2</v>
      </c>
      <c r="BY27" s="1">
        <v>8.5441710000000004</v>
      </c>
      <c r="BZ27">
        <v>0.79988999999999999</v>
      </c>
      <c r="CA27">
        <v>12.360810000000001</v>
      </c>
      <c r="CB27" s="1">
        <v>2.050977E-2</v>
      </c>
      <c r="CC27" s="1">
        <v>6.9171550000000002</v>
      </c>
      <c r="CD27">
        <v>0.79442639999999998</v>
      </c>
      <c r="CE27">
        <v>13.20702</v>
      </c>
      <c r="CF27" s="1">
        <v>1.7156569999999999E-2</v>
      </c>
      <c r="CG27" s="1">
        <v>5.7993119999999996</v>
      </c>
      <c r="CH27">
        <v>0.79060710000000001</v>
      </c>
      <c r="CI27">
        <v>13.423830000000001</v>
      </c>
      <c r="CJ27" s="1">
        <v>1.4547249999999999E-2</v>
      </c>
      <c r="CK27" s="1">
        <v>4.9362870000000001</v>
      </c>
      <c r="CL27">
        <v>0.78678760000000003</v>
      </c>
      <c r="CM27">
        <v>12.630369999999999</v>
      </c>
      <c r="CN27" s="1">
        <v>1.250691E-2</v>
      </c>
      <c r="CO27" s="1">
        <v>4.254092</v>
      </c>
      <c r="CP27">
        <v>0.78222360000000002</v>
      </c>
      <c r="CQ27">
        <v>11.52247</v>
      </c>
      <c r="CR27" s="1">
        <v>1.0871789999999999E-2</v>
      </c>
      <c r="CS27" s="1">
        <v>3.7133759999999998</v>
      </c>
      <c r="CT27">
        <v>0.77721260000000003</v>
      </c>
      <c r="CU27">
        <v>10.90537</v>
      </c>
      <c r="CV27" s="1">
        <v>9.5635689999999992E-3</v>
      </c>
      <c r="CW27" s="1">
        <v>3.2744450000000001</v>
      </c>
      <c r="CX27">
        <v>0.77400769999999997</v>
      </c>
      <c r="CY27">
        <v>10.862830000000001</v>
      </c>
      <c r="CZ27" s="1">
        <v>7.7433980000000003E-3</v>
      </c>
      <c r="DA27" s="1">
        <v>2.686515</v>
      </c>
      <c r="DB27">
        <v>0.77285619999999999</v>
      </c>
      <c r="DC27">
        <v>11.643230000000001</v>
      </c>
      <c r="DD27" s="1">
        <v>5.2364270000000001E-3</v>
      </c>
      <c r="DE27" s="1">
        <v>1.8274010000000001</v>
      </c>
      <c r="DF27">
        <v>0.77263300000000001</v>
      </c>
      <c r="DG27">
        <v>12.881180000000001</v>
      </c>
      <c r="DH27" s="1">
        <v>3.5580579999999998E-3</v>
      </c>
      <c r="DI27" s="1">
        <v>1.2347330000000001</v>
      </c>
      <c r="DJ27">
        <v>0.77268619999999999</v>
      </c>
      <c r="DK27">
        <v>13.516500000000001</v>
      </c>
      <c r="DL27" s="1">
        <v>2.64321E-3</v>
      </c>
      <c r="DM27" s="1">
        <v>0.90950940000000002</v>
      </c>
      <c r="DN27">
        <v>0.77275430000000001</v>
      </c>
      <c r="DO27">
        <v>13.39649</v>
      </c>
      <c r="DP27" s="1">
        <v>2.151273E-3</v>
      </c>
      <c r="DQ27" s="1">
        <v>0.73461290000000001</v>
      </c>
      <c r="DR27">
        <v>0.77280400000000005</v>
      </c>
      <c r="DS27">
        <v>12.662879999999999</v>
      </c>
      <c r="DT27" s="1">
        <v>1.8721230000000001E-3</v>
      </c>
      <c r="DU27" s="1">
        <v>0.6355305</v>
      </c>
      <c r="DV27">
        <v>0.77284450000000005</v>
      </c>
      <c r="DW27">
        <v>11.722060000000001</v>
      </c>
      <c r="DX27" s="1">
        <v>1.697266E-3</v>
      </c>
      <c r="DY27" s="1">
        <v>0.57348719999999997</v>
      </c>
      <c r="DZ27">
        <v>0.77287289999999997</v>
      </c>
      <c r="EA27">
        <v>11.00473</v>
      </c>
      <c r="EB27" s="1">
        <v>1.5691819999999999E-3</v>
      </c>
      <c r="EC27" s="1">
        <v>0.52840500000000001</v>
      </c>
      <c r="ED27">
        <v>0.77301880000000001</v>
      </c>
      <c r="EE27">
        <v>10.742229999999999</v>
      </c>
      <c r="EF27" s="1">
        <v>1.4435310000000001E-3</v>
      </c>
      <c r="EG27" s="1">
        <v>0.48540270000000002</v>
      </c>
      <c r="EH27">
        <v>0.77328220000000003</v>
      </c>
      <c r="EI27">
        <v>11.275550000000001</v>
      </c>
      <c r="EJ27" s="1">
        <v>1.300465E-3</v>
      </c>
      <c r="EK27" s="1">
        <v>0.43576559999999998</v>
      </c>
      <c r="EL27">
        <v>0.77356650000000005</v>
      </c>
      <c r="EM27">
        <v>12.32802</v>
      </c>
      <c r="EN27" s="1">
        <v>1.1943870000000001E-3</v>
      </c>
      <c r="EO27" s="1">
        <v>0.39853559999999999</v>
      </c>
      <c r="EP27">
        <v>0.77387490000000003</v>
      </c>
      <c r="EQ27">
        <v>13.24137</v>
      </c>
      <c r="ER27" s="1">
        <v>1.1146629999999999E-3</v>
      </c>
      <c r="ES27" s="1">
        <v>0.37045030000000001</v>
      </c>
      <c r="ET27">
        <v>0.77421609999999996</v>
      </c>
      <c r="EU27">
        <v>13.51505</v>
      </c>
      <c r="EV27" s="1">
        <v>1.053233E-3</v>
      </c>
      <c r="EW27" s="1">
        <v>0.34852450000000001</v>
      </c>
      <c r="EX27">
        <v>0.77455499999999999</v>
      </c>
      <c r="EY27">
        <v>12.793939999999999</v>
      </c>
      <c r="EZ27" s="1">
        <v>1.0020789999999999E-3</v>
      </c>
      <c r="FA27" s="1">
        <v>0.33042389999999999</v>
      </c>
      <c r="FB27">
        <v>0.7748408</v>
      </c>
      <c r="FC27">
        <v>11.625</v>
      </c>
      <c r="FD27" s="1">
        <v>9.5728899999999995E-4</v>
      </c>
      <c r="FE27" s="1">
        <v>0.31454799999999999</v>
      </c>
      <c r="FF27">
        <v>0.77515080000000003</v>
      </c>
      <c r="FG27">
        <v>10.882960000000001</v>
      </c>
      <c r="FH27" s="1">
        <v>9.1769479999999999E-4</v>
      </c>
      <c r="FI27" s="1">
        <v>0.300425</v>
      </c>
      <c r="FJ27">
        <v>0.7753312</v>
      </c>
      <c r="FK27">
        <v>10.851749999999999</v>
      </c>
      <c r="FL27" s="1">
        <v>9.0021899999999995E-4</v>
      </c>
      <c r="FM27" s="1">
        <v>0.2930198</v>
      </c>
      <c r="FN27">
        <v>0.77538370000000001</v>
      </c>
      <c r="FO27">
        <v>12.020770000000001</v>
      </c>
      <c r="FP27" s="1">
        <v>9.0272349999999998E-4</v>
      </c>
      <c r="FQ27" s="1">
        <v>0.29288769999999997</v>
      </c>
      <c r="FR27">
        <v>0.77539950000000002</v>
      </c>
      <c r="FS27">
        <v>13.216889999999999</v>
      </c>
      <c r="FT27" s="1">
        <v>8.9461290000000001E-4</v>
      </c>
      <c r="FU27" s="1">
        <v>0.28967120000000002</v>
      </c>
      <c r="FV27">
        <v>0.77538700000000005</v>
      </c>
      <c r="FW27">
        <v>13.567629999999999</v>
      </c>
      <c r="FX27" s="1">
        <v>8.7373729999999997E-4</v>
      </c>
      <c r="FY27" s="1">
        <v>0.2823523</v>
      </c>
      <c r="FZ27">
        <v>0.77538870000000004</v>
      </c>
      <c r="GA27">
        <v>13.14156</v>
      </c>
      <c r="GB27" s="1">
        <v>8.4451079999999998E-4</v>
      </c>
      <c r="GC27" s="1">
        <v>0.27240540000000002</v>
      </c>
      <c r="GD27">
        <v>0.77539599999999997</v>
      </c>
      <c r="GE27">
        <v>12.34901</v>
      </c>
      <c r="GF27" s="1">
        <v>8.1319650000000003E-4</v>
      </c>
      <c r="GG27" s="1">
        <v>0.26178790000000002</v>
      </c>
      <c r="GH27">
        <v>0.77538580000000001</v>
      </c>
      <c r="GI27">
        <v>11.468859999999999</v>
      </c>
      <c r="GJ27" s="1">
        <v>7.7968410000000003E-4</v>
      </c>
      <c r="GK27" s="1">
        <v>0.25061909999999998</v>
      </c>
      <c r="GL27">
        <v>0.77536689999999997</v>
      </c>
      <c r="GM27">
        <v>10.900460000000001</v>
      </c>
      <c r="GN27" s="1">
        <v>7.4829940000000004E-4</v>
      </c>
      <c r="GO27" s="1">
        <v>0.2401201</v>
      </c>
      <c r="GP27">
        <v>0.77537020000000001</v>
      </c>
      <c r="GQ27">
        <v>10.92407</v>
      </c>
      <c r="GR27" s="1">
        <v>7.1709159999999998E-4</v>
      </c>
      <c r="GS27" s="1">
        <v>0.22980129999999999</v>
      </c>
      <c r="GT27">
        <v>0.77537670000000003</v>
      </c>
      <c r="GU27">
        <v>12.15272</v>
      </c>
      <c r="GV27" s="1">
        <v>6.8874080000000002E-4</v>
      </c>
      <c r="GW27" s="1">
        <v>0.22048409999999999</v>
      </c>
      <c r="GX27">
        <v>0.77538079999999998</v>
      </c>
      <c r="GY27">
        <v>13.468220000000001</v>
      </c>
      <c r="GZ27" s="1">
        <v>6.605437E-4</v>
      </c>
      <c r="HA27" s="1">
        <v>0.2112917</v>
      </c>
      <c r="HB27">
        <v>0.77537900000000004</v>
      </c>
      <c r="HC27">
        <v>13.95669</v>
      </c>
      <c r="HD27">
        <v>6.3410699999999996E-4</v>
      </c>
      <c r="HE27" s="1">
        <v>0.20273099999999999</v>
      </c>
      <c r="HF27">
        <v>0.77538899999999999</v>
      </c>
      <c r="HG27">
        <v>13.917680000000001</v>
      </c>
      <c r="HH27">
        <v>6.0903089999999997E-4</v>
      </c>
      <c r="HI27" s="1">
        <v>0.19459870000000001</v>
      </c>
      <c r="HJ27">
        <v>0.77537659999999997</v>
      </c>
      <c r="HK27">
        <v>13.30641</v>
      </c>
      <c r="HL27">
        <v>5.8497119999999995E-4</v>
      </c>
      <c r="HM27" s="1">
        <v>0.1868475</v>
      </c>
      <c r="HN27">
        <v>0.77536989999999995</v>
      </c>
      <c r="HO27">
        <v>12.08141</v>
      </c>
      <c r="HP27">
        <v>5.6208359999999999E-4</v>
      </c>
      <c r="HQ27" s="1">
        <v>0.17950959999999999</v>
      </c>
      <c r="HR27">
        <v>0.77538229999999997</v>
      </c>
      <c r="HS27">
        <v>11.155099999999999</v>
      </c>
      <c r="HT27">
        <v>5.4055110000000004E-4</v>
      </c>
      <c r="HU27" s="1">
        <v>0.172598</v>
      </c>
      <c r="HV27">
        <v>0.77538099999999999</v>
      </c>
      <c r="HW27">
        <v>10.981680000000001</v>
      </c>
      <c r="HX27">
        <v>5.1890659999999996E-4</v>
      </c>
      <c r="HY27" s="1">
        <v>0.16567519999999999</v>
      </c>
      <c r="HZ27">
        <v>0.77537219999999996</v>
      </c>
      <c r="IA27">
        <v>12.02384</v>
      </c>
      <c r="IB27">
        <v>4.9855530000000002E-4</v>
      </c>
      <c r="IC27">
        <v>0.15919610000000001</v>
      </c>
      <c r="ID27">
        <v>0.77540739999999997</v>
      </c>
      <c r="IE27">
        <v>13.546760000000001</v>
      </c>
      <c r="IF27">
        <v>4.8037310000000001E-4</v>
      </c>
      <c r="IG27">
        <v>0.15338060000000001</v>
      </c>
      <c r="IH27">
        <v>0.77538099999999999</v>
      </c>
      <c r="II27">
        <v>14.366199999999999</v>
      </c>
      <c r="IJ27">
        <v>4.6174710000000002E-4</v>
      </c>
      <c r="IK27">
        <v>0.14744699999999999</v>
      </c>
      <c r="IL27">
        <v>0.77539659999999999</v>
      </c>
      <c r="IM27">
        <v>14.35519</v>
      </c>
      <c r="IN27">
        <v>4.444982E-4</v>
      </c>
      <c r="IO27">
        <v>0.14193829999999999</v>
      </c>
      <c r="IP27">
        <v>0.77537160000000005</v>
      </c>
      <c r="IQ27">
        <v>13.49518</v>
      </c>
      <c r="IR27">
        <v>4.28727E-4</v>
      </c>
      <c r="IS27">
        <v>0.13691800000000001</v>
      </c>
      <c r="IT27">
        <v>0.77537520000000004</v>
      </c>
      <c r="IU27">
        <v>12.23653</v>
      </c>
      <c r="IV27">
        <v>4.1229390000000003E-4</v>
      </c>
      <c r="IW27">
        <v>0.1316755</v>
      </c>
      <c r="IX27">
        <v>0.77539530000000001</v>
      </c>
      <c r="IY27">
        <v>11.39832</v>
      </c>
      <c r="IZ27">
        <v>3.980209E-4</v>
      </c>
      <c r="JA27">
        <v>0.12712010000000001</v>
      </c>
      <c r="JB27">
        <v>0.77537129999999999</v>
      </c>
      <c r="JC27">
        <v>11.266769999999999</v>
      </c>
      <c r="JD27">
        <v>3.8304639999999998E-4</v>
      </c>
      <c r="JE27">
        <v>0.1223501</v>
      </c>
      <c r="JF27">
        <v>0.77537940000000005</v>
      </c>
      <c r="JG27">
        <v>11.97396</v>
      </c>
      <c r="JH27">
        <v>3.7005620000000002E-4</v>
      </c>
      <c r="JI27">
        <v>0.1181986</v>
      </c>
      <c r="JJ27">
        <v>0.77539150000000001</v>
      </c>
      <c r="JK27">
        <v>12.67398</v>
      </c>
      <c r="JL27">
        <v>3.5676659999999999E-4</v>
      </c>
      <c r="JM27">
        <v>0.1139759</v>
      </c>
      <c r="JN27">
        <v>0.7754006</v>
      </c>
      <c r="JO27">
        <v>13.07696</v>
      </c>
      <c r="JP27">
        <v>3.4356790000000001E-4</v>
      </c>
      <c r="JQ27">
        <v>0.10976569999999999</v>
      </c>
      <c r="JR27">
        <v>0.77540810000000004</v>
      </c>
      <c r="JS27">
        <v>12.88153</v>
      </c>
      <c r="JT27">
        <v>3.3198400000000001E-4</v>
      </c>
      <c r="JU27">
        <v>0.1060482</v>
      </c>
      <c r="JV27">
        <v>0.77537880000000003</v>
      </c>
      <c r="JW27">
        <v>12.244910000000001</v>
      </c>
      <c r="JX27">
        <v>3.203913E-4</v>
      </c>
      <c r="JY27">
        <v>0.1023733</v>
      </c>
      <c r="JZ27">
        <v>0.77536700000000003</v>
      </c>
      <c r="KA27">
        <v>11.65888</v>
      </c>
      <c r="KB27">
        <v>3.0945389999999999E-4</v>
      </c>
      <c r="KC27">
        <v>9.8840129999999998E-2</v>
      </c>
      <c r="KD27">
        <v>0.77538050000000003</v>
      </c>
      <c r="KE27">
        <v>11.4427</v>
      </c>
      <c r="KF27">
        <v>2.987563E-4</v>
      </c>
      <c r="KG27">
        <v>9.5446740000000002E-2</v>
      </c>
      <c r="KH27">
        <v>0.77524349999999997</v>
      </c>
      <c r="KI27">
        <v>11.43371</v>
      </c>
      <c r="KJ27">
        <v>2.9444379999999997E-4</v>
      </c>
      <c r="KK27">
        <v>9.3892229999999993E-2</v>
      </c>
      <c r="KL27">
        <v>0.77498140000000004</v>
      </c>
      <c r="KM27">
        <v>12.18915</v>
      </c>
      <c r="KN27">
        <v>2.9609379999999999E-4</v>
      </c>
      <c r="KO27">
        <v>9.4422610000000004E-2</v>
      </c>
      <c r="KP27">
        <v>0.77468230000000005</v>
      </c>
      <c r="KQ27">
        <v>12.842449999999999</v>
      </c>
      <c r="KR27">
        <v>2.9438430000000001E-4</v>
      </c>
      <c r="KS27">
        <v>9.3994460000000002E-2</v>
      </c>
      <c r="KT27">
        <v>0.77435960000000004</v>
      </c>
      <c r="KU27">
        <v>13.10314</v>
      </c>
      <c r="KV27">
        <v>2.8861099999999998E-4</v>
      </c>
      <c r="KW27">
        <v>9.2234860000000002E-2</v>
      </c>
      <c r="KX27">
        <v>0.77406149999999996</v>
      </c>
      <c r="KY27">
        <v>13.137890000000001</v>
      </c>
      <c r="KZ27">
        <v>2.803994E-4</v>
      </c>
      <c r="LA27">
        <v>8.9689679999999994E-2</v>
      </c>
      <c r="LB27">
        <v>0.77374330000000002</v>
      </c>
      <c r="LC27">
        <v>12.779909999999999</v>
      </c>
      <c r="LD27">
        <v>2.716695E-4</v>
      </c>
      <c r="LE27">
        <v>8.6925680000000005E-2</v>
      </c>
      <c r="LF27">
        <v>0.77341389999999999</v>
      </c>
      <c r="LG27">
        <v>11.91297</v>
      </c>
      <c r="LH27">
        <v>2.6263589999999998E-4</v>
      </c>
      <c r="LI27">
        <v>8.4074159999999995E-2</v>
      </c>
      <c r="LJ27">
        <v>0.77313209999999999</v>
      </c>
      <c r="LK27">
        <v>11.280559999999999</v>
      </c>
      <c r="LL27">
        <v>2.533228E-4</v>
      </c>
      <c r="LM27">
        <v>8.1135310000000002E-2</v>
      </c>
      <c r="LN27">
        <v>0.77295150000000001</v>
      </c>
      <c r="LO27">
        <v>11.33259</v>
      </c>
      <c r="LP27">
        <v>2.4050720000000001E-4</v>
      </c>
      <c r="LQ27">
        <v>7.718121E-2</v>
      </c>
      <c r="LR27">
        <v>0.77287329999999999</v>
      </c>
      <c r="LS27">
        <v>12.63876</v>
      </c>
      <c r="LT27">
        <v>2.2297349999999999E-4</v>
      </c>
      <c r="LU27">
        <v>7.1588579999999999E-2</v>
      </c>
      <c r="LV27">
        <v>0.7728564</v>
      </c>
      <c r="LW27">
        <v>13.958360000000001</v>
      </c>
      <c r="LX27">
        <v>2.093563E-4</v>
      </c>
      <c r="LY27">
        <v>6.7146639999999994E-2</v>
      </c>
      <c r="LZ27">
        <v>0.77286319999999997</v>
      </c>
      <c r="MA27">
        <v>14.536989999999999</v>
      </c>
      <c r="MB27">
        <v>1.990428E-4</v>
      </c>
      <c r="MC27">
        <v>6.3799640000000005E-2</v>
      </c>
      <c r="MD27">
        <v>0.77285570000000003</v>
      </c>
      <c r="ME27">
        <v>14.82849</v>
      </c>
      <c r="MF27">
        <v>1.909631E-4</v>
      </c>
      <c r="MG27">
        <v>6.1186520000000001E-2</v>
      </c>
      <c r="MH27">
        <v>0.77288330000000005</v>
      </c>
      <c r="MI27">
        <v>14.356450000000001</v>
      </c>
      <c r="MJ27">
        <v>1.8395999999999999E-4</v>
      </c>
      <c r="MK27">
        <v>5.892145E-2</v>
      </c>
      <c r="ML27">
        <v>0.77288000000000001</v>
      </c>
      <c r="MM27">
        <v>12.79917</v>
      </c>
      <c r="MN27">
        <v>1.781621E-4</v>
      </c>
      <c r="MO27">
        <v>5.7052249999999999E-2</v>
      </c>
      <c r="MP27">
        <v>0.77283760000000001</v>
      </c>
      <c r="MQ27">
        <v>11.546390000000001</v>
      </c>
      <c r="MR27">
        <v>1.7242940000000001E-4</v>
      </c>
      <c r="MS27">
        <v>5.5204110000000001E-2</v>
      </c>
      <c r="MT27">
        <v>0.7725902</v>
      </c>
      <c r="MU27">
        <v>11.410539999999999</v>
      </c>
      <c r="MV27">
        <v>1.7317980000000001E-4</v>
      </c>
      <c r="MW27">
        <v>5.5261280000000003E-2</v>
      </c>
      <c r="MX27">
        <v>0.77209090000000002</v>
      </c>
      <c r="MY27">
        <v>12.65169</v>
      </c>
      <c r="MZ27">
        <v>1.8103680000000001E-4</v>
      </c>
      <c r="NA27">
        <v>5.778432E-2</v>
      </c>
      <c r="NB27">
        <v>0.77146970000000004</v>
      </c>
      <c r="NC27">
        <v>14.07386</v>
      </c>
      <c r="ND27">
        <v>1.843418E-4</v>
      </c>
      <c r="NE27">
        <v>5.8980129999999999E-2</v>
      </c>
      <c r="NF27">
        <v>0.77083360000000001</v>
      </c>
      <c r="NG27">
        <v>14.656689999999999</v>
      </c>
      <c r="NH27">
        <v>1.8287960000000001E-4</v>
      </c>
      <c r="NI27">
        <v>5.8634520000000002E-2</v>
      </c>
      <c r="NJ27">
        <v>0.77018299999999995</v>
      </c>
      <c r="NK27">
        <v>14.730169999999999</v>
      </c>
      <c r="NL27">
        <v>1.790045E-4</v>
      </c>
      <c r="NM27">
        <v>5.7463769999999997E-2</v>
      </c>
      <c r="NN27">
        <v>0.76951590000000003</v>
      </c>
      <c r="NO27">
        <v>14.06456</v>
      </c>
      <c r="NP27">
        <v>1.7363010000000001E-4</v>
      </c>
      <c r="NQ27">
        <v>5.5786160000000001E-2</v>
      </c>
      <c r="NR27">
        <v>0.76887519999999998</v>
      </c>
      <c r="NS27">
        <v>12.850289999999999</v>
      </c>
      <c r="NT27">
        <v>1.6786310000000001E-4</v>
      </c>
      <c r="NU27">
        <v>5.3974500000000002E-2</v>
      </c>
      <c r="NV27">
        <v>0.76822749999999995</v>
      </c>
      <c r="NW27">
        <v>11.977740000000001</v>
      </c>
      <c r="NX27">
        <v>1.6174249999999999E-4</v>
      </c>
      <c r="NY27">
        <v>5.2051340000000001E-2</v>
      </c>
      <c r="NZ27">
        <v>0.76787950000000005</v>
      </c>
      <c r="OA27">
        <v>11.77126</v>
      </c>
      <c r="OB27">
        <v>1.5100049999999999E-4</v>
      </c>
      <c r="OC27">
        <v>4.8765410000000002E-2</v>
      </c>
      <c r="OD27">
        <v>0.76773659999999999</v>
      </c>
      <c r="OE27">
        <v>12.06161</v>
      </c>
      <c r="OF27">
        <v>1.3546310000000001E-4</v>
      </c>
      <c r="OG27">
        <v>4.3775479999999999E-2</v>
      </c>
      <c r="OH27">
        <v>0.76769339999999997</v>
      </c>
      <c r="OI27">
        <v>13.049289999999999</v>
      </c>
      <c r="OJ27">
        <v>1.238105E-4</v>
      </c>
      <c r="OK27">
        <v>3.9947910000000003E-2</v>
      </c>
    </row>
    <row r="28" spans="1:401" x14ac:dyDescent="0.35">
      <c r="A28">
        <v>31</v>
      </c>
      <c r="B28" t="s">
        <v>4</v>
      </c>
      <c r="C28" t="s">
        <v>24</v>
      </c>
      <c r="D28" t="s">
        <v>33</v>
      </c>
      <c r="E28">
        <v>839.62040000000002</v>
      </c>
      <c r="F28">
        <v>0.74318269999999997</v>
      </c>
      <c r="G28">
        <v>11.661</v>
      </c>
      <c r="H28">
        <v>65.585930000000005</v>
      </c>
      <c r="I28">
        <v>28595.8</v>
      </c>
      <c r="J28">
        <v>0.74193169999999997</v>
      </c>
      <c r="K28">
        <v>11.811120000000001</v>
      </c>
      <c r="L28">
        <v>0.8841464</v>
      </c>
      <c r="M28">
        <v>432.43779999999998</v>
      </c>
      <c r="N28">
        <v>0.74066270000000001</v>
      </c>
      <c r="O28">
        <v>12.50747</v>
      </c>
      <c r="P28" s="1">
        <v>0.10427930000000001</v>
      </c>
      <c r="Q28">
        <v>37.49736</v>
      </c>
      <c r="R28">
        <v>0.7393364</v>
      </c>
      <c r="S28">
        <v>12.77586</v>
      </c>
      <c r="T28" s="1">
        <v>8.7909769999999998E-2</v>
      </c>
      <c r="U28" s="1">
        <v>30.556419999999999</v>
      </c>
      <c r="V28">
        <v>0.73795900000000003</v>
      </c>
      <c r="W28">
        <v>12.66771</v>
      </c>
      <c r="X28" s="1">
        <v>7.8782240000000003E-2</v>
      </c>
      <c r="Y28" s="1">
        <v>27.40409</v>
      </c>
      <c r="Z28">
        <v>0.73656860000000002</v>
      </c>
      <c r="AA28">
        <v>12.136340000000001</v>
      </c>
      <c r="AB28" s="1">
        <v>7.0888090000000001E-2</v>
      </c>
      <c r="AC28" s="1">
        <v>24.675609999999999</v>
      </c>
      <c r="AD28">
        <v>0.73516060000000005</v>
      </c>
      <c r="AE28">
        <v>11.461360000000001</v>
      </c>
      <c r="AF28" s="1">
        <v>6.4129149999999996E-2</v>
      </c>
      <c r="AG28" s="1">
        <v>22.338149999999999</v>
      </c>
      <c r="AH28">
        <v>0.73342569999999996</v>
      </c>
      <c r="AI28">
        <v>11.08445</v>
      </c>
      <c r="AJ28" s="1">
        <v>5.8541240000000001E-2</v>
      </c>
      <c r="AK28" s="1">
        <v>20.393049999999999</v>
      </c>
      <c r="AL28">
        <v>0.72995410000000005</v>
      </c>
      <c r="AM28">
        <v>10.88327</v>
      </c>
      <c r="AN28" s="1">
        <v>6.3786200000000001E-2</v>
      </c>
      <c r="AO28" s="1">
        <v>21.995159999999998</v>
      </c>
      <c r="AP28">
        <v>0.72528740000000003</v>
      </c>
      <c r="AQ28">
        <v>10.87233</v>
      </c>
      <c r="AR28" s="1">
        <v>7.2645600000000005E-2</v>
      </c>
      <c r="AS28" s="1">
        <v>25.33813</v>
      </c>
      <c r="AT28">
        <v>0.72020169999999994</v>
      </c>
      <c r="AU28">
        <v>11.55377</v>
      </c>
      <c r="AV28" s="1">
        <v>7.208465E-2</v>
      </c>
      <c r="AW28" s="1">
        <v>25.448229999999999</v>
      </c>
      <c r="AX28">
        <v>0.71514960000000005</v>
      </c>
      <c r="AY28">
        <v>11.944739999999999</v>
      </c>
      <c r="AZ28" s="1">
        <v>6.661243E-2</v>
      </c>
      <c r="BA28" s="1">
        <v>23.737359999999999</v>
      </c>
      <c r="BB28">
        <v>0.710669</v>
      </c>
      <c r="BC28">
        <v>11.80086</v>
      </c>
      <c r="BD28" s="1">
        <v>5.9014579999999997E-2</v>
      </c>
      <c r="BE28" s="1">
        <v>21.180009999999999</v>
      </c>
      <c r="BF28">
        <v>0.70658509999999997</v>
      </c>
      <c r="BG28">
        <v>11.59892</v>
      </c>
      <c r="BH28" s="1">
        <v>5.145827E-2</v>
      </c>
      <c r="BI28" s="1">
        <v>18.575389999999999</v>
      </c>
      <c r="BJ28">
        <v>0.70259990000000005</v>
      </c>
      <c r="BK28">
        <v>11.25323</v>
      </c>
      <c r="BL28" s="1">
        <v>4.4751109999999997E-2</v>
      </c>
      <c r="BM28" s="1">
        <v>16.219740000000002</v>
      </c>
      <c r="BN28">
        <v>0.6989303</v>
      </c>
      <c r="BO28">
        <v>10.851330000000001</v>
      </c>
      <c r="BP28" s="1">
        <v>3.9186829999999999E-2</v>
      </c>
      <c r="BQ28" s="1">
        <v>14.28321</v>
      </c>
      <c r="BR28">
        <v>0.69596199999999997</v>
      </c>
      <c r="BS28">
        <v>10.752269999999999</v>
      </c>
      <c r="BT28" s="1">
        <v>3.2775909999999998E-2</v>
      </c>
      <c r="BU28" s="1">
        <v>12.03497</v>
      </c>
      <c r="BV28">
        <v>0.69324770000000002</v>
      </c>
      <c r="BW28">
        <v>11.324769999999999</v>
      </c>
      <c r="BX28" s="1">
        <v>2.6049200000000002E-2</v>
      </c>
      <c r="BY28" s="1">
        <v>9.6063589999999994</v>
      </c>
      <c r="BZ28">
        <v>0.69058390000000003</v>
      </c>
      <c r="CA28">
        <v>12.380890000000001</v>
      </c>
      <c r="CB28" s="1">
        <v>2.0974679999999999E-2</v>
      </c>
      <c r="CC28" s="1">
        <v>7.7464849999999998</v>
      </c>
      <c r="CD28">
        <v>0.68770370000000003</v>
      </c>
      <c r="CE28">
        <v>13.26788</v>
      </c>
      <c r="CF28" s="1">
        <v>1.7471069999999998E-2</v>
      </c>
      <c r="CG28" s="1">
        <v>6.4578090000000001</v>
      </c>
      <c r="CH28">
        <v>0.68458439999999998</v>
      </c>
      <c r="CI28">
        <v>13.5349</v>
      </c>
      <c r="CJ28" s="1">
        <v>1.481879E-2</v>
      </c>
      <c r="CK28" s="1">
        <v>5.4953950000000003</v>
      </c>
      <c r="CL28">
        <v>0.68099140000000002</v>
      </c>
      <c r="CM28">
        <v>12.75253</v>
      </c>
      <c r="CN28" s="1">
        <v>1.270279E-2</v>
      </c>
      <c r="CO28" s="1">
        <v>4.7234439999999998</v>
      </c>
      <c r="CP28">
        <v>0.67785649999999997</v>
      </c>
      <c r="CQ28">
        <v>11.625529999999999</v>
      </c>
      <c r="CR28" s="1">
        <v>1.1043010000000001E-2</v>
      </c>
      <c r="CS28" s="1">
        <v>4.1208850000000004</v>
      </c>
      <c r="CT28">
        <v>0.67531200000000002</v>
      </c>
      <c r="CU28">
        <v>10.93744</v>
      </c>
      <c r="CV28" s="1">
        <v>9.6903809999999996E-3</v>
      </c>
      <c r="CW28" s="1">
        <v>3.620539</v>
      </c>
      <c r="CX28">
        <v>0.67399260000000005</v>
      </c>
      <c r="CY28">
        <v>10.862909999999999</v>
      </c>
      <c r="CZ28" s="1">
        <v>8.0203459999999994E-3</v>
      </c>
      <c r="DA28" s="1">
        <v>3.028718</v>
      </c>
      <c r="DB28">
        <v>0.6740661</v>
      </c>
      <c r="DC28">
        <v>11.639250000000001</v>
      </c>
      <c r="DD28" s="1">
        <v>5.4984669999999999E-3</v>
      </c>
      <c r="DE28" s="1">
        <v>2.0914030000000001</v>
      </c>
      <c r="DF28">
        <v>0.6745179</v>
      </c>
      <c r="DG28">
        <v>12.894080000000001</v>
      </c>
      <c r="DH28" s="1">
        <v>3.7122380000000001E-3</v>
      </c>
      <c r="DI28" s="1">
        <v>1.4046620000000001</v>
      </c>
      <c r="DJ28">
        <v>0.67490669999999997</v>
      </c>
      <c r="DK28">
        <v>13.5985</v>
      </c>
      <c r="DL28" s="1">
        <v>2.7255679999999998E-3</v>
      </c>
      <c r="DM28" s="1">
        <v>1.022219</v>
      </c>
      <c r="DN28">
        <v>0.67517640000000001</v>
      </c>
      <c r="DO28">
        <v>13.527939999999999</v>
      </c>
      <c r="DP28" s="1">
        <v>2.1963859999999998E-3</v>
      </c>
      <c r="DQ28" s="1">
        <v>0.81708749999999997</v>
      </c>
      <c r="DR28">
        <v>0.67531859999999999</v>
      </c>
      <c r="DS28">
        <v>12.77891</v>
      </c>
      <c r="DT28" s="1">
        <v>1.899118E-3</v>
      </c>
      <c r="DU28" s="1">
        <v>0.70205499999999998</v>
      </c>
      <c r="DV28">
        <v>0.67541280000000004</v>
      </c>
      <c r="DW28">
        <v>11.81645</v>
      </c>
      <c r="DX28" s="1">
        <v>1.7147340000000001E-3</v>
      </c>
      <c r="DY28" s="1">
        <v>0.63076149999999997</v>
      </c>
      <c r="DZ28">
        <v>0.67546300000000004</v>
      </c>
      <c r="EA28">
        <v>11.046950000000001</v>
      </c>
      <c r="EB28" s="1">
        <v>1.5830919999999999E-3</v>
      </c>
      <c r="EC28" s="1">
        <v>0.58027879999999998</v>
      </c>
      <c r="ED28">
        <v>0.6755757</v>
      </c>
      <c r="EE28">
        <v>10.74455</v>
      </c>
      <c r="EF28" s="1">
        <v>1.4607050000000001E-3</v>
      </c>
      <c r="EG28" s="1">
        <v>0.5344546</v>
      </c>
      <c r="EH28">
        <v>0.67576990000000003</v>
      </c>
      <c r="EI28">
        <v>11.26196</v>
      </c>
      <c r="EJ28" s="1">
        <v>1.3153749999999999E-3</v>
      </c>
      <c r="EK28" s="1">
        <v>0.47988350000000002</v>
      </c>
      <c r="EL28">
        <v>0.67596469999999997</v>
      </c>
      <c r="EM28">
        <v>12.33093</v>
      </c>
      <c r="EN28" s="1">
        <v>1.2058189999999999E-3</v>
      </c>
      <c r="EO28" s="1">
        <v>0.4380233</v>
      </c>
      <c r="EP28">
        <v>0.67616830000000006</v>
      </c>
      <c r="EQ28">
        <v>13.29083</v>
      </c>
      <c r="ER28" s="1">
        <v>1.1237199999999999E-3</v>
      </c>
      <c r="ES28" s="1">
        <v>0.40653020000000001</v>
      </c>
      <c r="ET28">
        <v>0.67632230000000004</v>
      </c>
      <c r="EU28">
        <v>13.607329999999999</v>
      </c>
      <c r="EV28" s="1">
        <v>1.0597709999999999E-3</v>
      </c>
      <c r="EW28" s="1">
        <v>0.3817681</v>
      </c>
      <c r="EX28">
        <v>0.67651190000000005</v>
      </c>
      <c r="EY28">
        <v>12.91217</v>
      </c>
      <c r="EZ28" s="1">
        <v>1.007906E-3</v>
      </c>
      <c r="FA28" s="1">
        <v>0.36182530000000002</v>
      </c>
      <c r="FB28">
        <v>0.67669250000000003</v>
      </c>
      <c r="FC28">
        <v>11.72701</v>
      </c>
      <c r="FD28" s="1">
        <v>9.6276290000000002E-4</v>
      </c>
      <c r="FE28" s="1">
        <v>0.34440680000000001</v>
      </c>
      <c r="FF28">
        <v>0.67684840000000002</v>
      </c>
      <c r="FG28">
        <v>10.917859999999999</v>
      </c>
      <c r="FH28" s="1">
        <v>9.2239730000000003E-4</v>
      </c>
      <c r="FI28" s="1">
        <v>0.32877780000000001</v>
      </c>
      <c r="FJ28">
        <v>0.67693820000000005</v>
      </c>
      <c r="FK28">
        <v>10.850910000000001</v>
      </c>
      <c r="FL28" s="1">
        <v>9.0077319999999996E-4</v>
      </c>
      <c r="FM28" s="1">
        <v>0.31929449999999998</v>
      </c>
      <c r="FN28">
        <v>0.67692770000000002</v>
      </c>
      <c r="FO28">
        <v>12.00695</v>
      </c>
      <c r="FP28" s="1">
        <v>9.0310170000000003E-4</v>
      </c>
      <c r="FQ28" s="1">
        <v>0.31899139999999998</v>
      </c>
      <c r="FR28">
        <v>0.67690150000000004</v>
      </c>
      <c r="FS28">
        <v>13.22626</v>
      </c>
      <c r="FT28" s="1">
        <v>8.9651219999999998E-4</v>
      </c>
      <c r="FU28" s="1">
        <v>0.31602089999999999</v>
      </c>
      <c r="FV28">
        <v>0.67689100000000002</v>
      </c>
      <c r="FW28">
        <v>13.666589999999999</v>
      </c>
      <c r="FX28" s="1">
        <v>8.7663900000000002E-4</v>
      </c>
      <c r="FY28" s="1">
        <v>0.30843999999999999</v>
      </c>
      <c r="FZ28">
        <v>0.67686159999999995</v>
      </c>
      <c r="GA28">
        <v>13.25816</v>
      </c>
      <c r="GB28" s="1">
        <v>8.4817140000000002E-4</v>
      </c>
      <c r="GC28" s="1">
        <v>0.29790270000000002</v>
      </c>
      <c r="GD28">
        <v>0.67686519999999994</v>
      </c>
      <c r="GE28">
        <v>12.44937</v>
      </c>
      <c r="GF28" s="1">
        <v>8.1692989999999997E-4</v>
      </c>
      <c r="GG28" s="1">
        <v>0.28635820000000001</v>
      </c>
      <c r="GH28">
        <v>0.67684529999999998</v>
      </c>
      <c r="GI28">
        <v>11.53792</v>
      </c>
      <c r="GJ28" s="1">
        <v>7.8370529999999999E-4</v>
      </c>
      <c r="GK28" s="1">
        <v>0.2743081</v>
      </c>
      <c r="GL28">
        <v>0.67685649999999997</v>
      </c>
      <c r="GM28">
        <v>10.92154</v>
      </c>
      <c r="GN28" s="1">
        <v>7.5189950000000005E-4</v>
      </c>
      <c r="GO28" s="1">
        <v>0.26272269999999998</v>
      </c>
      <c r="GP28">
        <v>0.6768594</v>
      </c>
      <c r="GQ28">
        <v>10.92043</v>
      </c>
      <c r="GR28" s="1">
        <v>7.2066760000000002E-4</v>
      </c>
      <c r="GS28" s="1">
        <v>0.25149310000000002</v>
      </c>
      <c r="GT28">
        <v>0.67686590000000002</v>
      </c>
      <c r="GU28">
        <v>12.136480000000001</v>
      </c>
      <c r="GV28" s="1">
        <v>6.9203509999999995E-4</v>
      </c>
      <c r="GW28" s="1">
        <v>0.2412427</v>
      </c>
      <c r="GX28">
        <v>0.67684279999999997</v>
      </c>
      <c r="GY28">
        <v>13.48556</v>
      </c>
      <c r="GZ28" s="1">
        <v>6.6373500000000004E-4</v>
      </c>
      <c r="HA28" s="1">
        <v>0.23120019999999999</v>
      </c>
      <c r="HB28">
        <v>0.67686780000000002</v>
      </c>
      <c r="HC28">
        <v>14.06878</v>
      </c>
      <c r="HD28">
        <v>6.3729710000000003E-4</v>
      </c>
      <c r="HE28" s="1">
        <v>0.22186649999999999</v>
      </c>
      <c r="HF28">
        <v>0.67684759999999999</v>
      </c>
      <c r="HG28">
        <v>14.053520000000001</v>
      </c>
      <c r="HH28">
        <v>6.1190859999999997E-4</v>
      </c>
      <c r="HI28" s="1">
        <v>0.21290000000000001</v>
      </c>
      <c r="HJ28">
        <v>0.67683179999999998</v>
      </c>
      <c r="HK28">
        <v>13.42831</v>
      </c>
      <c r="HL28">
        <v>5.8765230000000002E-4</v>
      </c>
      <c r="HM28" s="1">
        <v>0.2043923</v>
      </c>
      <c r="HN28">
        <v>0.67686979999999997</v>
      </c>
      <c r="HO28">
        <v>12.20201</v>
      </c>
      <c r="HP28">
        <v>5.6473329999999998E-4</v>
      </c>
      <c r="HQ28" s="1">
        <v>0.19638700000000001</v>
      </c>
      <c r="HR28">
        <v>0.67687090000000005</v>
      </c>
      <c r="HS28">
        <v>11.208410000000001</v>
      </c>
      <c r="HT28">
        <v>5.4299999999999997E-4</v>
      </c>
      <c r="HU28" s="1">
        <v>0.18878600000000001</v>
      </c>
      <c r="HV28">
        <v>0.67686420000000003</v>
      </c>
      <c r="HW28">
        <v>10.982430000000001</v>
      </c>
      <c r="HX28">
        <v>5.2122539999999997E-4</v>
      </c>
      <c r="HY28" s="1">
        <v>0.18121670000000001</v>
      </c>
      <c r="HZ28">
        <v>0.67686990000000002</v>
      </c>
      <c r="IA28">
        <v>12.011710000000001</v>
      </c>
      <c r="IB28">
        <v>5.008333E-4</v>
      </c>
      <c r="IC28">
        <v>0.17414170000000001</v>
      </c>
      <c r="ID28">
        <v>0.67684270000000002</v>
      </c>
      <c r="IE28">
        <v>13.556050000000001</v>
      </c>
      <c r="IF28">
        <v>4.8247859999999999E-4</v>
      </c>
      <c r="IG28">
        <v>0.1677371</v>
      </c>
      <c r="IH28">
        <v>0.67684069999999996</v>
      </c>
      <c r="II28">
        <v>14.46566</v>
      </c>
      <c r="IJ28">
        <v>4.6375159999999997E-4</v>
      </c>
      <c r="IK28">
        <v>0.1612546</v>
      </c>
      <c r="IL28">
        <v>0.67686190000000002</v>
      </c>
      <c r="IM28">
        <v>14.50967</v>
      </c>
      <c r="IN28">
        <v>4.4638110000000001E-4</v>
      </c>
      <c r="IO28">
        <v>0.15521779999999999</v>
      </c>
      <c r="IP28">
        <v>0.67686299999999999</v>
      </c>
      <c r="IQ28">
        <v>13.637650000000001</v>
      </c>
      <c r="IR28">
        <v>4.3058579999999999E-4</v>
      </c>
      <c r="IS28">
        <v>0.14973159999999999</v>
      </c>
      <c r="IT28">
        <v>0.67687109999999995</v>
      </c>
      <c r="IU28">
        <v>12.365019999999999</v>
      </c>
      <c r="IV28">
        <v>4.1402749999999998E-4</v>
      </c>
      <c r="IW28">
        <v>0.14399219999999999</v>
      </c>
      <c r="IX28">
        <v>0.67686120000000005</v>
      </c>
      <c r="IY28">
        <v>11.45041</v>
      </c>
      <c r="IZ28">
        <v>3.9965459999999998E-4</v>
      </c>
      <c r="JA28">
        <v>0.1389823</v>
      </c>
      <c r="JB28">
        <v>0.67686900000000005</v>
      </c>
      <c r="JC28">
        <v>11.27328</v>
      </c>
      <c r="JD28">
        <v>3.846694E-4</v>
      </c>
      <c r="JE28">
        <v>0.13379479999999999</v>
      </c>
      <c r="JF28">
        <v>0.67686740000000001</v>
      </c>
      <c r="JG28">
        <v>11.975070000000001</v>
      </c>
      <c r="JH28">
        <v>3.715166E-4</v>
      </c>
      <c r="JI28">
        <v>0.1292112</v>
      </c>
      <c r="JJ28">
        <v>0.67686769999999996</v>
      </c>
      <c r="JK28">
        <v>12.67989</v>
      </c>
      <c r="JL28">
        <v>3.5834320000000002E-4</v>
      </c>
      <c r="JM28">
        <v>0.12465370000000001</v>
      </c>
      <c r="JN28">
        <v>0.67686590000000002</v>
      </c>
      <c r="JO28">
        <v>13.145479999999999</v>
      </c>
      <c r="JP28">
        <v>3.450463E-4</v>
      </c>
      <c r="JQ28">
        <v>0.1200399</v>
      </c>
      <c r="JR28">
        <v>0.67684279999999997</v>
      </c>
      <c r="JS28">
        <v>12.949669999999999</v>
      </c>
      <c r="JT28">
        <v>3.3333620000000001E-4</v>
      </c>
      <c r="JU28">
        <v>0.1159415</v>
      </c>
      <c r="JV28">
        <v>0.67686380000000002</v>
      </c>
      <c r="JW28">
        <v>12.32854</v>
      </c>
      <c r="JX28">
        <v>3.2180480000000003E-4</v>
      </c>
      <c r="JY28">
        <v>0.11195280000000001</v>
      </c>
      <c r="JZ28">
        <v>0.67686420000000003</v>
      </c>
      <c r="KA28">
        <v>11.706910000000001</v>
      </c>
      <c r="KB28">
        <v>3.1060819999999999E-4</v>
      </c>
      <c r="KC28">
        <v>0.1080217</v>
      </c>
      <c r="KD28">
        <v>0.67684979999999995</v>
      </c>
      <c r="KE28">
        <v>11.4549</v>
      </c>
      <c r="KF28">
        <v>2.9998230000000001E-4</v>
      </c>
      <c r="KG28">
        <v>0.104362</v>
      </c>
      <c r="KH28">
        <v>0.67674920000000005</v>
      </c>
      <c r="KI28">
        <v>11.43548</v>
      </c>
      <c r="KJ28">
        <v>2.944515E-4</v>
      </c>
      <c r="KK28">
        <v>0.1022526</v>
      </c>
      <c r="KL28">
        <v>0.67659849999999999</v>
      </c>
      <c r="KM28">
        <v>12.19731</v>
      </c>
      <c r="KN28">
        <v>2.959805E-4</v>
      </c>
      <c r="KO28">
        <v>0.10275380000000001</v>
      </c>
      <c r="KP28">
        <v>0.67639170000000004</v>
      </c>
      <c r="KQ28">
        <v>12.848549999999999</v>
      </c>
      <c r="KR28">
        <v>2.9480419999999998E-4</v>
      </c>
      <c r="KS28">
        <v>0.1024666</v>
      </c>
      <c r="KT28">
        <v>0.67620690000000006</v>
      </c>
      <c r="KU28">
        <v>13.18716</v>
      </c>
      <c r="KV28">
        <v>2.8932460000000003E-4</v>
      </c>
      <c r="KW28">
        <v>0.1006563</v>
      </c>
      <c r="KX28">
        <v>0.67600559999999998</v>
      </c>
      <c r="KY28">
        <v>13.208690000000001</v>
      </c>
      <c r="KZ28">
        <v>2.813925E-4</v>
      </c>
      <c r="LA28">
        <v>9.7983799999999996E-2</v>
      </c>
      <c r="LB28">
        <v>0.67585090000000003</v>
      </c>
      <c r="LC28">
        <v>12.855549999999999</v>
      </c>
      <c r="LD28">
        <v>2.7264109999999999E-4</v>
      </c>
      <c r="LE28">
        <v>9.4962660000000004E-2</v>
      </c>
      <c r="LF28">
        <v>0.67568039999999996</v>
      </c>
      <c r="LG28">
        <v>11.990449999999999</v>
      </c>
      <c r="LH28">
        <v>2.636847E-4</v>
      </c>
      <c r="LI28">
        <v>9.1878989999999994E-2</v>
      </c>
      <c r="LJ28">
        <v>0.67549099999999995</v>
      </c>
      <c r="LK28">
        <v>11.30846</v>
      </c>
      <c r="LL28">
        <v>2.5439789999999999E-4</v>
      </c>
      <c r="LM28">
        <v>8.8680709999999996E-2</v>
      </c>
      <c r="LN28">
        <v>0.67543189999999997</v>
      </c>
      <c r="LO28">
        <v>11.334020000000001</v>
      </c>
      <c r="LP28">
        <v>2.4232520000000001E-4</v>
      </c>
      <c r="LQ28">
        <v>8.4618879999999994E-2</v>
      </c>
      <c r="LR28">
        <v>0.67541099999999998</v>
      </c>
      <c r="LS28">
        <v>12.623559999999999</v>
      </c>
      <c r="LT28">
        <v>2.248781E-4</v>
      </c>
      <c r="LU28">
        <v>7.8591179999999997E-2</v>
      </c>
      <c r="LV28">
        <v>0.67546220000000001</v>
      </c>
      <c r="LW28">
        <v>13.97471</v>
      </c>
      <c r="LX28">
        <v>2.1072899999999999E-4</v>
      </c>
      <c r="LY28">
        <v>7.3566960000000001E-2</v>
      </c>
      <c r="LZ28">
        <v>0.67546519999999999</v>
      </c>
      <c r="MA28">
        <v>14.663410000000001</v>
      </c>
      <c r="MB28">
        <v>2.0012449999999999E-4</v>
      </c>
      <c r="MC28">
        <v>6.9817069999999995E-2</v>
      </c>
      <c r="MD28">
        <v>0.6755002</v>
      </c>
      <c r="ME28">
        <v>14.965249999999999</v>
      </c>
      <c r="MF28">
        <v>1.918632E-4</v>
      </c>
      <c r="MG28">
        <v>6.690227E-2</v>
      </c>
      <c r="MH28">
        <v>0.67549999999999999</v>
      </c>
      <c r="MI28">
        <v>14.49258</v>
      </c>
      <c r="MJ28">
        <v>1.847005E-4</v>
      </c>
      <c r="MK28">
        <v>6.4384940000000002E-2</v>
      </c>
      <c r="ML28">
        <v>0.67552009999999996</v>
      </c>
      <c r="MM28">
        <v>12.961930000000001</v>
      </c>
      <c r="MN28">
        <v>1.788332E-4</v>
      </c>
      <c r="MO28">
        <v>6.2321000000000001E-2</v>
      </c>
      <c r="MP28">
        <v>0.67546870000000003</v>
      </c>
      <c r="MQ28">
        <v>11.6259</v>
      </c>
      <c r="MR28">
        <v>1.729717E-4</v>
      </c>
      <c r="MS28">
        <v>6.027507E-2</v>
      </c>
      <c r="MT28">
        <v>0.67531090000000005</v>
      </c>
      <c r="MU28">
        <v>11.41784</v>
      </c>
      <c r="MV28">
        <v>1.7253759999999999E-4</v>
      </c>
      <c r="MW28">
        <v>5.9938709999999999E-2</v>
      </c>
      <c r="MX28">
        <v>0.67496789999999995</v>
      </c>
      <c r="MY28">
        <v>12.634209999999999</v>
      </c>
      <c r="MZ28">
        <v>1.8024020000000001E-4</v>
      </c>
      <c r="NA28">
        <v>6.2580709999999998E-2</v>
      </c>
      <c r="NB28">
        <v>0.67456199999999999</v>
      </c>
      <c r="NC28">
        <v>14.09642</v>
      </c>
      <c r="ND28">
        <v>1.8413460000000001E-4</v>
      </c>
      <c r="NE28">
        <v>6.408606E-2</v>
      </c>
      <c r="NF28">
        <v>0.67417870000000002</v>
      </c>
      <c r="NG28">
        <v>14.77445</v>
      </c>
      <c r="NH28">
        <v>1.8318579999999999E-4</v>
      </c>
      <c r="NI28">
        <v>6.3889520000000005E-2</v>
      </c>
      <c r="NJ28">
        <v>0.67381060000000004</v>
      </c>
      <c r="NK28">
        <v>14.875069999999999</v>
      </c>
      <c r="NL28">
        <v>1.795353E-4</v>
      </c>
      <c r="NM28">
        <v>6.2687870000000007E-2</v>
      </c>
      <c r="NN28">
        <v>0.67343229999999998</v>
      </c>
      <c r="NO28">
        <v>14.199109999999999</v>
      </c>
      <c r="NP28">
        <v>1.742402E-4</v>
      </c>
      <c r="NQ28">
        <v>6.0887910000000003E-2</v>
      </c>
      <c r="NR28">
        <v>0.67308749999999995</v>
      </c>
      <c r="NS28">
        <v>12.98939</v>
      </c>
      <c r="NT28">
        <v>1.685201E-4</v>
      </c>
      <c r="NU28">
        <v>5.8926060000000002E-2</v>
      </c>
      <c r="NV28">
        <v>0.67272719999999997</v>
      </c>
      <c r="NW28">
        <v>12.04644</v>
      </c>
      <c r="NX28">
        <v>1.6246730000000001E-4</v>
      </c>
      <c r="NY28">
        <v>5.6848389999999999E-2</v>
      </c>
      <c r="NZ28">
        <v>0.67255019999999999</v>
      </c>
      <c r="OA28">
        <v>11.78613</v>
      </c>
      <c r="OB28">
        <v>1.5262979999999999E-4</v>
      </c>
      <c r="OC28">
        <v>5.3576060000000002E-2</v>
      </c>
      <c r="OD28">
        <v>0.67258169999999995</v>
      </c>
      <c r="OE28">
        <v>12.069660000000001</v>
      </c>
      <c r="OF28">
        <v>1.3714709999999999E-4</v>
      </c>
      <c r="OG28">
        <v>4.819913E-2</v>
      </c>
      <c r="OH28">
        <v>0.67258569999999995</v>
      </c>
      <c r="OI28">
        <v>13.056190000000001</v>
      </c>
      <c r="OJ28">
        <v>1.2498110000000001E-4</v>
      </c>
      <c r="OK28">
        <v>4.3853070000000001E-2</v>
      </c>
    </row>
    <row r="29" spans="1:401" x14ac:dyDescent="0.35">
      <c r="A29">
        <v>32</v>
      </c>
      <c r="B29" t="s">
        <v>4</v>
      </c>
      <c r="C29" t="s">
        <v>24</v>
      </c>
      <c r="D29" t="s">
        <v>34</v>
      </c>
      <c r="E29">
        <v>848.61800000000005</v>
      </c>
      <c r="F29">
        <v>0.73085049999999996</v>
      </c>
      <c r="G29">
        <v>11.65381</v>
      </c>
      <c r="H29">
        <v>101.81359999999999</v>
      </c>
      <c r="I29">
        <v>45463.16</v>
      </c>
      <c r="J29">
        <v>0.72972749999999997</v>
      </c>
      <c r="K29">
        <v>11.814730000000001</v>
      </c>
      <c r="L29">
        <v>1.7923150000000001</v>
      </c>
      <c r="M29">
        <v>956.03779999999995</v>
      </c>
      <c r="N29">
        <v>0.72856900000000002</v>
      </c>
      <c r="O29">
        <v>12.516909999999999</v>
      </c>
      <c r="P29" s="1">
        <v>0.1155808</v>
      </c>
      <c r="Q29">
        <v>46.151060000000001</v>
      </c>
      <c r="R29">
        <v>0.72734589999999999</v>
      </c>
      <c r="S29">
        <v>12.81954</v>
      </c>
      <c r="T29" s="1">
        <v>8.9061489999999993E-2</v>
      </c>
      <c r="U29">
        <v>32.756</v>
      </c>
      <c r="V29">
        <v>0.72609650000000003</v>
      </c>
      <c r="W29">
        <v>12.76308</v>
      </c>
      <c r="X29" s="1">
        <v>7.974697E-2</v>
      </c>
      <c r="Y29" s="1">
        <v>29.33277</v>
      </c>
      <c r="Z29">
        <v>0.72482009999999997</v>
      </c>
      <c r="AA29">
        <v>12.213509999999999</v>
      </c>
      <c r="AB29" s="1">
        <v>7.1706010000000001E-2</v>
      </c>
      <c r="AC29" s="1">
        <v>26.393889999999999</v>
      </c>
      <c r="AD29">
        <v>0.72352989999999995</v>
      </c>
      <c r="AE29">
        <v>11.5374</v>
      </c>
      <c r="AF29" s="1">
        <v>6.4817559999999996E-2</v>
      </c>
      <c r="AG29" s="1">
        <v>23.875219999999999</v>
      </c>
      <c r="AH29">
        <v>0.72194959999999997</v>
      </c>
      <c r="AI29">
        <v>11.11881</v>
      </c>
      <c r="AJ29" s="1">
        <v>5.901033E-2</v>
      </c>
      <c r="AK29" s="1">
        <v>21.750779999999999</v>
      </c>
      <c r="AL29">
        <v>0.71878920000000002</v>
      </c>
      <c r="AM29">
        <v>10.90385</v>
      </c>
      <c r="AN29" s="1">
        <v>6.2526650000000003E-2</v>
      </c>
      <c r="AO29" s="1">
        <v>22.79157</v>
      </c>
      <c r="AP29">
        <v>0.71444269999999999</v>
      </c>
      <c r="AQ29">
        <v>10.87959</v>
      </c>
      <c r="AR29" s="1">
        <v>7.2034550000000003E-2</v>
      </c>
      <c r="AS29" s="1">
        <v>26.51127</v>
      </c>
      <c r="AT29">
        <v>0.70975569999999999</v>
      </c>
      <c r="AU29">
        <v>11.55475</v>
      </c>
      <c r="AV29" s="1">
        <v>7.2371850000000001E-2</v>
      </c>
      <c r="AW29" s="1">
        <v>26.98601</v>
      </c>
      <c r="AX29">
        <v>0.70519639999999995</v>
      </c>
      <c r="AY29">
        <v>11.967079999999999</v>
      </c>
      <c r="AZ29" s="1">
        <v>6.7345680000000005E-2</v>
      </c>
      <c r="BA29" s="1">
        <v>25.352319999999999</v>
      </c>
      <c r="BB29">
        <v>0.70066689999999998</v>
      </c>
      <c r="BC29">
        <v>11.87087</v>
      </c>
      <c r="BD29" s="1">
        <v>5.9868379999999999E-2</v>
      </c>
      <c r="BE29" s="1">
        <v>22.709980000000002</v>
      </c>
      <c r="BF29">
        <v>0.69642119999999996</v>
      </c>
      <c r="BG29">
        <v>11.642429999999999</v>
      </c>
      <c r="BH29" s="1">
        <v>5.2286430000000002E-2</v>
      </c>
      <c r="BI29" s="1">
        <v>19.965610000000002</v>
      </c>
      <c r="BJ29">
        <v>0.69232510000000003</v>
      </c>
      <c r="BK29">
        <v>11.29557</v>
      </c>
      <c r="BL29" s="1">
        <v>4.5401480000000001E-2</v>
      </c>
      <c r="BM29" s="1">
        <v>17.42484</v>
      </c>
      <c r="BN29">
        <v>0.68853089999999995</v>
      </c>
      <c r="BO29">
        <v>10.876110000000001</v>
      </c>
      <c r="BP29" s="1">
        <v>3.984277E-2</v>
      </c>
      <c r="BQ29" s="1">
        <v>15.381460000000001</v>
      </c>
      <c r="BR29">
        <v>0.68548929999999997</v>
      </c>
      <c r="BS29">
        <v>10.754149999999999</v>
      </c>
      <c r="BT29" s="1">
        <v>3.3582460000000001E-2</v>
      </c>
      <c r="BU29" s="1">
        <v>13.068580000000001</v>
      </c>
      <c r="BV29">
        <v>0.68278059999999996</v>
      </c>
      <c r="BW29">
        <v>11.31611</v>
      </c>
      <c r="BX29" s="1">
        <v>2.6769290000000001E-2</v>
      </c>
      <c r="BY29" s="1">
        <v>10.47776</v>
      </c>
      <c r="BZ29">
        <v>0.68018619999999996</v>
      </c>
      <c r="CA29">
        <v>12.397040000000001</v>
      </c>
      <c r="CB29" s="1">
        <v>2.1496939999999999E-2</v>
      </c>
      <c r="CC29" s="1">
        <v>8.4312310000000004</v>
      </c>
      <c r="CD29">
        <v>0.6773711</v>
      </c>
      <c r="CE29">
        <v>13.32794</v>
      </c>
      <c r="CF29" s="1">
        <v>1.782218E-2</v>
      </c>
      <c r="CG29" s="1">
        <v>6.9974540000000003</v>
      </c>
      <c r="CH29">
        <v>0.67459630000000004</v>
      </c>
      <c r="CI29">
        <v>13.64945</v>
      </c>
      <c r="CJ29" s="1">
        <v>1.5113939999999999E-2</v>
      </c>
      <c r="CK29" s="1">
        <v>5.9533149999999999</v>
      </c>
      <c r="CL29">
        <v>0.67096440000000002</v>
      </c>
      <c r="CM29">
        <v>12.883940000000001</v>
      </c>
      <c r="CN29" s="1">
        <v>1.291818E-2</v>
      </c>
      <c r="CO29" s="1">
        <v>5.1043019999999997</v>
      </c>
      <c r="CP29">
        <v>0.66788740000000002</v>
      </c>
      <c r="CQ29">
        <v>11.743690000000001</v>
      </c>
      <c r="CR29" s="1">
        <v>1.122983E-2</v>
      </c>
      <c r="CS29" s="1">
        <v>4.453144</v>
      </c>
      <c r="CT29">
        <v>0.66531459999999998</v>
      </c>
      <c r="CU29">
        <v>10.982089999999999</v>
      </c>
      <c r="CV29" s="1">
        <v>9.8295980000000002E-3</v>
      </c>
      <c r="CW29" s="1">
        <v>3.904423</v>
      </c>
      <c r="CX29">
        <v>0.66383550000000002</v>
      </c>
      <c r="CY29">
        <v>10.864560000000001</v>
      </c>
      <c r="CZ29" s="1">
        <v>8.2927179999999993E-3</v>
      </c>
      <c r="DA29" s="1">
        <v>3.325761</v>
      </c>
      <c r="DB29">
        <v>0.66382260000000004</v>
      </c>
      <c r="DC29">
        <v>11.64054</v>
      </c>
      <c r="DD29" s="1">
        <v>5.7889229999999996E-3</v>
      </c>
      <c r="DE29" s="1">
        <v>2.3454739999999998</v>
      </c>
      <c r="DF29">
        <v>0.66418840000000001</v>
      </c>
      <c r="DG29">
        <v>12.91009</v>
      </c>
      <c r="DH29" s="1">
        <v>3.889296E-3</v>
      </c>
      <c r="DI29" s="1">
        <v>1.569628</v>
      </c>
      <c r="DJ29">
        <v>0.66458059999999997</v>
      </c>
      <c r="DK29">
        <v>13.68263</v>
      </c>
      <c r="DL29" s="1">
        <v>2.8206440000000002E-3</v>
      </c>
      <c r="DM29" s="1">
        <v>1.128004</v>
      </c>
      <c r="DN29">
        <v>0.66484030000000005</v>
      </c>
      <c r="DO29">
        <v>13.67266</v>
      </c>
      <c r="DP29" s="1">
        <v>2.2482549999999998E-3</v>
      </c>
      <c r="DQ29" s="1">
        <v>0.89120410000000005</v>
      </c>
      <c r="DR29">
        <v>0.66495859999999996</v>
      </c>
      <c r="DS29">
        <v>12.90687</v>
      </c>
      <c r="DT29" s="1">
        <v>1.9296960000000001E-3</v>
      </c>
      <c r="DU29" s="1">
        <v>0.75965450000000001</v>
      </c>
      <c r="DV29">
        <v>0.66507019999999994</v>
      </c>
      <c r="DW29">
        <v>11.922840000000001</v>
      </c>
      <c r="DX29" s="1">
        <v>1.7342550000000001E-3</v>
      </c>
      <c r="DY29" s="1">
        <v>0.67910159999999997</v>
      </c>
      <c r="DZ29">
        <v>0.66511220000000004</v>
      </c>
      <c r="EA29">
        <v>11.099460000000001</v>
      </c>
      <c r="EB29" s="1">
        <v>1.5983589999999999E-3</v>
      </c>
      <c r="EC29" s="1">
        <v>0.623525</v>
      </c>
      <c r="ED29">
        <v>0.66522309999999996</v>
      </c>
      <c r="EE29">
        <v>10.75117</v>
      </c>
      <c r="EF29" s="1">
        <v>1.4781779999999999E-3</v>
      </c>
      <c r="EG29" s="1">
        <v>0.57537640000000001</v>
      </c>
      <c r="EH29">
        <v>0.66541249999999996</v>
      </c>
      <c r="EI29">
        <v>11.256220000000001</v>
      </c>
      <c r="EJ29" s="1">
        <v>1.332069E-3</v>
      </c>
      <c r="EK29" s="1">
        <v>0.51735339999999996</v>
      </c>
      <c r="EL29">
        <v>0.66561219999999999</v>
      </c>
      <c r="EM29">
        <v>12.3371</v>
      </c>
      <c r="EN29" s="1">
        <v>1.218472E-3</v>
      </c>
      <c r="EO29" s="1">
        <v>0.47109689999999999</v>
      </c>
      <c r="EP29">
        <v>0.66580669999999997</v>
      </c>
      <c r="EQ29">
        <v>13.342499999999999</v>
      </c>
      <c r="ER29" s="1">
        <v>1.1335049999999999E-3</v>
      </c>
      <c r="ES29" s="1">
        <v>0.43635760000000001</v>
      </c>
      <c r="ET29">
        <v>0.66599359999999996</v>
      </c>
      <c r="EU29">
        <v>13.70622</v>
      </c>
      <c r="EV29" s="1">
        <v>1.0669220000000001E-3</v>
      </c>
      <c r="EW29" s="1">
        <v>0.40897650000000002</v>
      </c>
      <c r="EX29">
        <v>0.66615480000000005</v>
      </c>
      <c r="EY29">
        <v>13.03961</v>
      </c>
      <c r="EZ29" s="1">
        <v>1.0142269999999999E-3</v>
      </c>
      <c r="FA29" s="1">
        <v>0.38739000000000001</v>
      </c>
      <c r="FB29">
        <v>0.66635639999999996</v>
      </c>
      <c r="FC29">
        <v>11.843389999999999</v>
      </c>
      <c r="FD29" s="1">
        <v>9.6862819999999998E-4</v>
      </c>
      <c r="FE29" s="1">
        <v>0.3686374</v>
      </c>
      <c r="FF29">
        <v>0.66650450000000006</v>
      </c>
      <c r="FG29">
        <v>10.96449</v>
      </c>
      <c r="FH29" s="1">
        <v>9.2747599999999999E-4</v>
      </c>
      <c r="FI29" s="1">
        <v>0.3516898</v>
      </c>
      <c r="FJ29">
        <v>0.66660240000000004</v>
      </c>
      <c r="FK29">
        <v>10.8521</v>
      </c>
      <c r="FL29" s="1">
        <v>9.0184949999999999E-4</v>
      </c>
      <c r="FM29" s="1">
        <v>0.34012720000000002</v>
      </c>
      <c r="FN29">
        <v>0.66659179999999996</v>
      </c>
      <c r="FO29">
        <v>12.000819999999999</v>
      </c>
      <c r="FP29" s="1">
        <v>9.0334590000000004E-4</v>
      </c>
      <c r="FQ29" s="1">
        <v>0.33930359999999998</v>
      </c>
      <c r="FR29">
        <v>0.66659369999999996</v>
      </c>
      <c r="FS29">
        <v>13.231870000000001</v>
      </c>
      <c r="FT29" s="1">
        <v>8.9828339999999997E-4</v>
      </c>
      <c r="FU29" s="1">
        <v>0.33672039999999998</v>
      </c>
      <c r="FV29">
        <v>0.66656179999999998</v>
      </c>
      <c r="FW29">
        <v>13.770860000000001</v>
      </c>
      <c r="FX29" s="1">
        <v>8.7963039999999998E-4</v>
      </c>
      <c r="FY29" s="1">
        <v>0.3291673</v>
      </c>
      <c r="FZ29">
        <v>0.66653560000000001</v>
      </c>
      <c r="GA29">
        <v>13.39024</v>
      </c>
      <c r="GB29" s="1">
        <v>8.5207849999999999E-4</v>
      </c>
      <c r="GC29" s="1">
        <v>0.3183356</v>
      </c>
      <c r="GD29">
        <v>0.66654460000000004</v>
      </c>
      <c r="GE29">
        <v>12.563000000000001</v>
      </c>
      <c r="GF29" s="1">
        <v>8.2088599999999995E-4</v>
      </c>
      <c r="GG29" s="1">
        <v>0.30607839999999997</v>
      </c>
      <c r="GH29">
        <v>0.66652509999999998</v>
      </c>
      <c r="GI29">
        <v>11.6174</v>
      </c>
      <c r="GJ29" s="1">
        <v>7.8800720000000003E-4</v>
      </c>
      <c r="GK29" s="1">
        <v>0.29338700000000001</v>
      </c>
      <c r="GL29">
        <v>0.66653220000000002</v>
      </c>
      <c r="GM29">
        <v>10.95049</v>
      </c>
      <c r="GN29" s="1">
        <v>7.5576660000000004E-4</v>
      </c>
      <c r="GO29" s="1">
        <v>0.28090939999999998</v>
      </c>
      <c r="GP29">
        <v>0.66653600000000002</v>
      </c>
      <c r="GQ29">
        <v>10.918799999999999</v>
      </c>
      <c r="GR29" s="1">
        <v>7.2458920000000005E-4</v>
      </c>
      <c r="GS29" s="1">
        <v>0.2689879</v>
      </c>
      <c r="GT29">
        <v>0.66650540000000003</v>
      </c>
      <c r="GU29">
        <v>12.12772</v>
      </c>
      <c r="GV29" s="1">
        <v>6.955892E-4</v>
      </c>
      <c r="GW29" s="1">
        <v>0.25793919999999998</v>
      </c>
      <c r="GX29">
        <v>0.66654089999999999</v>
      </c>
      <c r="GY29">
        <v>13.499739999999999</v>
      </c>
      <c r="GZ29" s="1">
        <v>6.6723409999999998E-4</v>
      </c>
      <c r="HA29" s="1">
        <v>0.24723870000000001</v>
      </c>
      <c r="HB29">
        <v>0.66650699999999996</v>
      </c>
      <c r="HC29">
        <v>14.185040000000001</v>
      </c>
      <c r="HD29">
        <v>6.4069280000000005E-4</v>
      </c>
      <c r="HE29" s="1">
        <v>0.23725460000000001</v>
      </c>
      <c r="HF29">
        <v>0.66651550000000004</v>
      </c>
      <c r="HG29">
        <v>14.20626</v>
      </c>
      <c r="HH29">
        <v>6.1497739999999998E-4</v>
      </c>
      <c r="HI29" s="1">
        <v>0.22759799999999999</v>
      </c>
      <c r="HJ29">
        <v>0.66653980000000002</v>
      </c>
      <c r="HK29">
        <v>13.563040000000001</v>
      </c>
      <c r="HL29">
        <v>5.905544E-4</v>
      </c>
      <c r="HM29" s="1">
        <v>0.21848770000000001</v>
      </c>
      <c r="HN29">
        <v>0.66651990000000005</v>
      </c>
      <c r="HO29">
        <v>12.33497</v>
      </c>
      <c r="HP29">
        <v>5.6755990000000001E-4</v>
      </c>
      <c r="HQ29" s="1">
        <v>0.2099442</v>
      </c>
      <c r="HR29">
        <v>0.66651229999999995</v>
      </c>
      <c r="HS29">
        <v>11.277340000000001</v>
      </c>
      <c r="HT29">
        <v>5.4557520000000003E-4</v>
      </c>
      <c r="HU29" s="1">
        <v>0.20176359999999999</v>
      </c>
      <c r="HV29">
        <v>0.6665065</v>
      </c>
      <c r="HW29">
        <v>10.98611</v>
      </c>
      <c r="HX29">
        <v>5.2374279999999995E-4</v>
      </c>
      <c r="HY29" s="1">
        <v>0.19370599999999999</v>
      </c>
      <c r="HZ29">
        <v>0.66651700000000003</v>
      </c>
      <c r="IA29">
        <v>12.00961</v>
      </c>
      <c r="IB29">
        <v>5.0328069999999996E-4</v>
      </c>
      <c r="IC29">
        <v>0.18614559999999999</v>
      </c>
      <c r="ID29">
        <v>0.66650940000000003</v>
      </c>
      <c r="IE29">
        <v>13.567019999999999</v>
      </c>
      <c r="IF29">
        <v>4.8465679999999998E-4</v>
      </c>
      <c r="IG29">
        <v>0.17921770000000001</v>
      </c>
      <c r="IH29">
        <v>0.66650640000000005</v>
      </c>
      <c r="II29">
        <v>14.56648</v>
      </c>
      <c r="IJ29">
        <v>4.6590869999999998E-4</v>
      </c>
      <c r="IK29">
        <v>0.17232919999999999</v>
      </c>
      <c r="IL29">
        <v>0.66654150000000001</v>
      </c>
      <c r="IM29">
        <v>14.679639999999999</v>
      </c>
      <c r="IN29">
        <v>4.484434E-4</v>
      </c>
      <c r="IO29">
        <v>0.1658734</v>
      </c>
      <c r="IP29">
        <v>0.66650379999999998</v>
      </c>
      <c r="IQ29">
        <v>13.79462</v>
      </c>
      <c r="IR29">
        <v>4.3254360000000001E-4</v>
      </c>
      <c r="IS29">
        <v>0.15998999999999999</v>
      </c>
      <c r="IT29">
        <v>0.66651669999999996</v>
      </c>
      <c r="IU29">
        <v>12.509600000000001</v>
      </c>
      <c r="IV29">
        <v>4.1593320000000002E-4</v>
      </c>
      <c r="IW29">
        <v>0.15388060000000001</v>
      </c>
      <c r="IX29">
        <v>0.66654119999999994</v>
      </c>
      <c r="IY29">
        <v>11.51843</v>
      </c>
      <c r="IZ29">
        <v>4.0137989999999998E-4</v>
      </c>
      <c r="JA29">
        <v>0.14847060000000001</v>
      </c>
      <c r="JB29">
        <v>0.66651550000000004</v>
      </c>
      <c r="JC29">
        <v>11.284459999999999</v>
      </c>
      <c r="JD29">
        <v>3.8643119999999997E-4</v>
      </c>
      <c r="JE29">
        <v>0.1429754</v>
      </c>
      <c r="JF29">
        <v>0.66650589999999998</v>
      </c>
      <c r="JG29">
        <v>11.98049</v>
      </c>
      <c r="JH29">
        <v>3.7306170000000002E-4</v>
      </c>
      <c r="JI29">
        <v>0.1380103</v>
      </c>
      <c r="JJ29">
        <v>0.6665181</v>
      </c>
      <c r="JK29">
        <v>12.681660000000001</v>
      </c>
      <c r="JL29">
        <v>3.6000810000000002E-4</v>
      </c>
      <c r="JM29">
        <v>0.13320570000000001</v>
      </c>
      <c r="JN29">
        <v>0.66650580000000004</v>
      </c>
      <c r="JO29">
        <v>13.21757</v>
      </c>
      <c r="JP29">
        <v>3.466252E-4</v>
      </c>
      <c r="JQ29">
        <v>0.12827060000000001</v>
      </c>
      <c r="JR29">
        <v>0.6665084</v>
      </c>
      <c r="JS29">
        <v>13.024789999999999</v>
      </c>
      <c r="JT29">
        <v>3.347472E-4</v>
      </c>
      <c r="JU29">
        <v>0.1238402</v>
      </c>
      <c r="JV29">
        <v>0.66653819999999997</v>
      </c>
      <c r="JW29">
        <v>12.419309999999999</v>
      </c>
      <c r="JX29">
        <v>3.2325499999999999E-4</v>
      </c>
      <c r="JY29">
        <v>0.1196087</v>
      </c>
      <c r="JZ29">
        <v>0.66654939999999996</v>
      </c>
      <c r="KA29">
        <v>11.76599</v>
      </c>
      <c r="KB29">
        <v>3.1183879999999999E-4</v>
      </c>
      <c r="KC29">
        <v>0.1153571</v>
      </c>
      <c r="KD29">
        <v>0.66652789999999995</v>
      </c>
      <c r="KE29">
        <v>11.47176</v>
      </c>
      <c r="KF29">
        <v>3.013197E-4</v>
      </c>
      <c r="KG29">
        <v>0.1115017</v>
      </c>
      <c r="KH29">
        <v>0.66645810000000005</v>
      </c>
      <c r="KI29">
        <v>11.43788</v>
      </c>
      <c r="KJ29">
        <v>2.9462200000000003E-4</v>
      </c>
      <c r="KK29">
        <v>0.1088402</v>
      </c>
      <c r="KL29">
        <v>0.66627049999999999</v>
      </c>
      <c r="KM29">
        <v>12.21461</v>
      </c>
      <c r="KN29">
        <v>2.9581909999999999E-4</v>
      </c>
      <c r="KO29">
        <v>0.1092047</v>
      </c>
      <c r="KP29">
        <v>0.66607059999999996</v>
      </c>
      <c r="KQ29">
        <v>12.851459999999999</v>
      </c>
      <c r="KR29">
        <v>2.951734E-4</v>
      </c>
      <c r="KS29">
        <v>0.1090946</v>
      </c>
      <c r="KT29">
        <v>0.6658828</v>
      </c>
      <c r="KU29">
        <v>13.27519</v>
      </c>
      <c r="KV29">
        <v>2.900566E-4</v>
      </c>
      <c r="KW29">
        <v>0.1073255</v>
      </c>
      <c r="KX29">
        <v>0.66568740000000004</v>
      </c>
      <c r="KY29">
        <v>13.29059</v>
      </c>
      <c r="KZ29">
        <v>2.824379E-4</v>
      </c>
      <c r="LA29">
        <v>0.1046054</v>
      </c>
      <c r="LB29">
        <v>0.6655278</v>
      </c>
      <c r="LC29">
        <v>12.93441</v>
      </c>
      <c r="LD29">
        <v>2.7368260000000001E-4</v>
      </c>
      <c r="LE29">
        <v>0.10140010000000001</v>
      </c>
      <c r="LF29">
        <v>0.66534139999999997</v>
      </c>
      <c r="LG29">
        <v>12.076309999999999</v>
      </c>
      <c r="LH29">
        <v>2.6479999999999999E-4</v>
      </c>
      <c r="LI29">
        <v>9.8148840000000001E-2</v>
      </c>
      <c r="LJ29">
        <v>0.66519709999999999</v>
      </c>
      <c r="LK29">
        <v>11.34634</v>
      </c>
      <c r="LL29">
        <v>2.5552890000000002E-4</v>
      </c>
      <c r="LM29">
        <v>9.4752719999999999E-2</v>
      </c>
      <c r="LN29">
        <v>0.66508900000000004</v>
      </c>
      <c r="LO29">
        <v>11.33769</v>
      </c>
      <c r="LP29">
        <v>2.441322E-4</v>
      </c>
      <c r="LQ29">
        <v>9.067538E-2</v>
      </c>
      <c r="LR29">
        <v>0.66510179999999997</v>
      </c>
      <c r="LS29">
        <v>12.617710000000001</v>
      </c>
      <c r="LT29">
        <v>2.2696629999999999E-4</v>
      </c>
      <c r="LU29">
        <v>8.4409659999999997E-2</v>
      </c>
      <c r="LV29">
        <v>0.66509249999999998</v>
      </c>
      <c r="LW29">
        <v>13.988049999999999</v>
      </c>
      <c r="LX29">
        <v>2.1224530000000001E-4</v>
      </c>
      <c r="LY29">
        <v>7.8850680000000006E-2</v>
      </c>
      <c r="LZ29">
        <v>0.66512349999999998</v>
      </c>
      <c r="MA29">
        <v>14.79792</v>
      </c>
      <c r="MB29">
        <v>2.013107E-4</v>
      </c>
      <c r="MC29">
        <v>7.4726870000000001E-2</v>
      </c>
      <c r="MD29">
        <v>0.66515480000000005</v>
      </c>
      <c r="ME29">
        <v>15.123430000000001</v>
      </c>
      <c r="MF29">
        <v>1.928256E-4</v>
      </c>
      <c r="MG29">
        <v>7.1534570000000006E-2</v>
      </c>
      <c r="MH29">
        <v>0.66514810000000002</v>
      </c>
      <c r="MI29">
        <v>14.639060000000001</v>
      </c>
      <c r="MJ29">
        <v>1.8550819999999999E-4</v>
      </c>
      <c r="MK29">
        <v>6.8800979999999998E-2</v>
      </c>
      <c r="ML29">
        <v>0.66513619999999996</v>
      </c>
      <c r="MM29">
        <v>13.138350000000001</v>
      </c>
      <c r="MN29">
        <v>1.7953469999999999E-4</v>
      </c>
      <c r="MO29">
        <v>6.6559430000000003E-2</v>
      </c>
      <c r="MP29">
        <v>0.66512490000000002</v>
      </c>
      <c r="MQ29">
        <v>11.728160000000001</v>
      </c>
      <c r="MR29">
        <v>1.73604E-4</v>
      </c>
      <c r="MS29">
        <v>6.4366110000000004E-2</v>
      </c>
      <c r="MT29">
        <v>0.66496900000000003</v>
      </c>
      <c r="MU29">
        <v>11.43427</v>
      </c>
      <c r="MV29">
        <v>1.7204850000000001E-4</v>
      </c>
      <c r="MW29">
        <v>6.3603309999999996E-2</v>
      </c>
      <c r="MX29">
        <v>0.66462049999999995</v>
      </c>
      <c r="MY29">
        <v>12.6251</v>
      </c>
      <c r="MZ29">
        <v>1.7932479999999999E-4</v>
      </c>
      <c r="NA29">
        <v>6.6198610000000005E-2</v>
      </c>
      <c r="NB29">
        <v>0.66425339999999999</v>
      </c>
      <c r="NC29">
        <v>14.117649999999999</v>
      </c>
      <c r="ND29">
        <v>1.8385750000000001E-4</v>
      </c>
      <c r="NE29">
        <v>6.8044350000000003E-2</v>
      </c>
      <c r="NF29">
        <v>0.6638501</v>
      </c>
      <c r="NG29">
        <v>14.89818</v>
      </c>
      <c r="NH29">
        <v>1.834777E-4</v>
      </c>
      <c r="NI29">
        <v>6.806239E-2</v>
      </c>
      <c r="NJ29">
        <v>0.66346300000000002</v>
      </c>
      <c r="NK29">
        <v>15.03998</v>
      </c>
      <c r="NL29">
        <v>1.800677E-4</v>
      </c>
      <c r="NM29">
        <v>6.6881070000000001E-2</v>
      </c>
      <c r="NN29">
        <v>0.66308619999999996</v>
      </c>
      <c r="NO29">
        <v>14.34604</v>
      </c>
      <c r="NP29">
        <v>1.748877E-4</v>
      </c>
      <c r="NQ29">
        <v>6.5021990000000002E-2</v>
      </c>
      <c r="NR29">
        <v>0.66273780000000004</v>
      </c>
      <c r="NS29">
        <v>13.144</v>
      </c>
      <c r="NT29">
        <v>1.692167E-4</v>
      </c>
      <c r="NU29">
        <v>6.2956499999999999E-2</v>
      </c>
      <c r="NV29">
        <v>0.66237740000000001</v>
      </c>
      <c r="NW29">
        <v>12.13303</v>
      </c>
      <c r="NX29">
        <v>1.6322099999999999E-4</v>
      </c>
      <c r="NY29">
        <v>6.076968E-2</v>
      </c>
      <c r="NZ29">
        <v>0.66216980000000003</v>
      </c>
      <c r="OA29">
        <v>11.807460000000001</v>
      </c>
      <c r="OB29">
        <v>1.5423760000000001E-4</v>
      </c>
      <c r="OC29">
        <v>5.7597820000000001E-2</v>
      </c>
      <c r="OD29">
        <v>0.66217800000000004</v>
      </c>
      <c r="OE29">
        <v>12.080170000000001</v>
      </c>
      <c r="OF29">
        <v>1.3900499999999999E-4</v>
      </c>
      <c r="OG29">
        <v>5.2016899999999998E-2</v>
      </c>
      <c r="OH29">
        <v>0.66220199999999996</v>
      </c>
      <c r="OI29">
        <v>13.073090000000001</v>
      </c>
      <c r="OJ29">
        <v>1.2629350000000001E-4</v>
      </c>
      <c r="OK29">
        <v>4.7183549999999998E-2</v>
      </c>
    </row>
    <row r="30" spans="1:401" x14ac:dyDescent="0.35">
      <c r="A30">
        <v>33</v>
      </c>
      <c r="B30" t="s">
        <v>4</v>
      </c>
      <c r="C30" t="s">
        <v>24</v>
      </c>
      <c r="D30" t="s">
        <v>35</v>
      </c>
      <c r="E30">
        <v>785.0154</v>
      </c>
      <c r="F30">
        <v>0.6804036</v>
      </c>
      <c r="G30">
        <v>11.64602</v>
      </c>
      <c r="H30">
        <v>148.09950000000001</v>
      </c>
      <c r="I30">
        <v>62550.66</v>
      </c>
      <c r="J30">
        <v>0.67923029999999995</v>
      </c>
      <c r="K30">
        <v>11.816319999999999</v>
      </c>
      <c r="L30">
        <v>3.790286</v>
      </c>
      <c r="M30">
        <v>1965.577</v>
      </c>
      <c r="N30">
        <v>0.6780931</v>
      </c>
      <c r="O30">
        <v>12.52459</v>
      </c>
      <c r="P30">
        <v>0.14394970000000001</v>
      </c>
      <c r="Q30">
        <v>61.510590000000001</v>
      </c>
      <c r="R30">
        <v>0.67686919999999995</v>
      </c>
      <c r="S30">
        <v>12.853429999999999</v>
      </c>
      <c r="T30" s="1">
        <v>9.0468569999999998E-2</v>
      </c>
      <c r="U30">
        <v>33.140799999999999</v>
      </c>
      <c r="V30">
        <v>0.67560160000000002</v>
      </c>
      <c r="W30">
        <v>12.861739999999999</v>
      </c>
      <c r="X30" s="1">
        <v>8.0787960000000006E-2</v>
      </c>
      <c r="Y30" s="1">
        <v>29.54693</v>
      </c>
      <c r="Z30">
        <v>0.67432610000000004</v>
      </c>
      <c r="AA30">
        <v>12.29053</v>
      </c>
      <c r="AB30" s="1">
        <v>7.2591470000000005E-2</v>
      </c>
      <c r="AC30" s="1">
        <v>26.57056</v>
      </c>
      <c r="AD30">
        <v>0.67303809999999997</v>
      </c>
      <c r="AE30">
        <v>11.620229999999999</v>
      </c>
      <c r="AF30" s="1">
        <v>6.5568539999999995E-2</v>
      </c>
      <c r="AG30" s="1">
        <v>24.01915</v>
      </c>
      <c r="AH30">
        <v>0.67150560000000004</v>
      </c>
      <c r="AI30">
        <v>11.157970000000001</v>
      </c>
      <c r="AJ30" s="1">
        <v>5.9605529999999997E-2</v>
      </c>
      <c r="AK30" s="1">
        <v>21.85774</v>
      </c>
      <c r="AL30">
        <v>0.66854800000000003</v>
      </c>
      <c r="AM30">
        <v>10.92615</v>
      </c>
      <c r="AN30" s="1">
        <v>6.134386E-2</v>
      </c>
      <c r="AO30" s="1">
        <v>22.266729999999999</v>
      </c>
      <c r="AP30">
        <v>0.66441209999999995</v>
      </c>
      <c r="AQ30">
        <v>10.888489999999999</v>
      </c>
      <c r="AR30" s="1">
        <v>7.1222549999999996E-2</v>
      </c>
      <c r="AS30" s="1">
        <v>26.031610000000001</v>
      </c>
      <c r="AT30">
        <v>0.65988429999999998</v>
      </c>
      <c r="AU30">
        <v>11.56005</v>
      </c>
      <c r="AV30" s="1">
        <v>7.2596729999999998E-2</v>
      </c>
      <c r="AW30" s="1">
        <v>26.895420000000001</v>
      </c>
      <c r="AX30">
        <v>0.65552060000000001</v>
      </c>
      <c r="AY30">
        <v>11.98231</v>
      </c>
      <c r="AZ30" s="1">
        <v>6.8082470000000006E-2</v>
      </c>
      <c r="BA30" s="1">
        <v>25.468689999999999</v>
      </c>
      <c r="BB30">
        <v>0.6511593</v>
      </c>
      <c r="BC30">
        <v>11.94089</v>
      </c>
      <c r="BD30" s="1">
        <v>6.0768250000000003E-2</v>
      </c>
      <c r="BE30" s="1">
        <v>22.905940000000001</v>
      </c>
      <c r="BF30">
        <v>0.646532</v>
      </c>
      <c r="BG30">
        <v>11.691839999999999</v>
      </c>
      <c r="BH30" s="1">
        <v>5.3169830000000001E-2</v>
      </c>
      <c r="BI30" s="1">
        <v>20.17567</v>
      </c>
      <c r="BJ30">
        <v>0.64203109999999997</v>
      </c>
      <c r="BK30">
        <v>11.33779</v>
      </c>
      <c r="BL30" s="1">
        <v>4.6129299999999998E-2</v>
      </c>
      <c r="BM30" s="1">
        <v>17.601659999999999</v>
      </c>
      <c r="BN30">
        <v>0.63778080000000004</v>
      </c>
      <c r="BO30">
        <v>10.90558</v>
      </c>
      <c r="BP30" s="1">
        <v>4.0528950000000001E-2</v>
      </c>
      <c r="BQ30" s="1">
        <v>15.547370000000001</v>
      </c>
      <c r="BR30">
        <v>0.63427149999999999</v>
      </c>
      <c r="BS30">
        <v>10.757960000000001</v>
      </c>
      <c r="BT30" s="1">
        <v>3.4418989999999997E-2</v>
      </c>
      <c r="BU30" s="1">
        <v>13.30331</v>
      </c>
      <c r="BV30">
        <v>0.63109720000000002</v>
      </c>
      <c r="BW30">
        <v>11.31012</v>
      </c>
      <c r="BX30" s="1">
        <v>2.7565289999999999E-2</v>
      </c>
      <c r="BY30" s="1">
        <v>10.722910000000001</v>
      </c>
      <c r="BZ30">
        <v>0.6281253</v>
      </c>
      <c r="CA30">
        <v>12.40818</v>
      </c>
      <c r="CB30" s="1">
        <v>2.2081839999999998E-2</v>
      </c>
      <c r="CC30" s="1">
        <v>8.6080869999999994</v>
      </c>
      <c r="CD30">
        <v>0.62500520000000004</v>
      </c>
      <c r="CE30">
        <v>13.38359</v>
      </c>
      <c r="CF30" s="1">
        <v>1.821654E-2</v>
      </c>
      <c r="CG30" s="1">
        <v>7.1083189999999998</v>
      </c>
      <c r="CH30">
        <v>0.62187099999999995</v>
      </c>
      <c r="CI30">
        <v>13.75915</v>
      </c>
      <c r="CJ30" s="1">
        <v>1.5435819999999999E-2</v>
      </c>
      <c r="CK30" s="1">
        <v>6.0396999999999998</v>
      </c>
      <c r="CL30">
        <v>0.61825560000000002</v>
      </c>
      <c r="CM30">
        <v>13.01643</v>
      </c>
      <c r="CN30" s="1">
        <v>1.315885E-2</v>
      </c>
      <c r="CO30" s="1">
        <v>5.1646570000000001</v>
      </c>
      <c r="CP30">
        <v>0.61511099999999996</v>
      </c>
      <c r="CQ30">
        <v>11.868690000000001</v>
      </c>
      <c r="CR30" s="1">
        <v>1.143314E-2</v>
      </c>
      <c r="CS30" s="1">
        <v>4.5007450000000002</v>
      </c>
      <c r="CT30">
        <v>0.61240229999999996</v>
      </c>
      <c r="CU30">
        <v>11.03783</v>
      </c>
      <c r="CV30" s="1">
        <v>9.9851799999999998E-3</v>
      </c>
      <c r="CW30" s="1">
        <v>3.938631</v>
      </c>
      <c r="CX30">
        <v>0.61061759999999998</v>
      </c>
      <c r="CY30">
        <v>10.86843</v>
      </c>
      <c r="CZ30" s="1">
        <v>8.5581029999999992E-3</v>
      </c>
      <c r="DA30" s="1">
        <v>3.4002340000000002</v>
      </c>
      <c r="DB30">
        <v>0.61022449999999995</v>
      </c>
      <c r="DC30">
        <v>11.643140000000001</v>
      </c>
      <c r="DD30" s="1">
        <v>6.1122420000000004E-3</v>
      </c>
      <c r="DE30" s="1">
        <v>2.4562490000000001</v>
      </c>
      <c r="DF30">
        <v>0.61036310000000005</v>
      </c>
      <c r="DG30">
        <v>12.925219999999999</v>
      </c>
      <c r="DH30" s="1">
        <v>4.0957390000000002E-3</v>
      </c>
      <c r="DI30" s="1">
        <v>1.6419699999999999</v>
      </c>
      <c r="DJ30">
        <v>0.61058769999999996</v>
      </c>
      <c r="DK30">
        <v>13.75736</v>
      </c>
      <c r="DL30" s="1">
        <v>2.9325689999999999E-3</v>
      </c>
      <c r="DM30" s="1">
        <v>1.1656219999999999</v>
      </c>
      <c r="DN30">
        <v>0.61077139999999996</v>
      </c>
      <c r="DO30">
        <v>13.81475</v>
      </c>
      <c r="DP30" s="1">
        <v>2.309003E-3</v>
      </c>
      <c r="DQ30" s="1">
        <v>0.90968300000000002</v>
      </c>
      <c r="DR30">
        <v>0.61086510000000005</v>
      </c>
      <c r="DS30">
        <v>13.037789999999999</v>
      </c>
      <c r="DT30" s="1">
        <v>1.9649950000000002E-3</v>
      </c>
      <c r="DU30" s="1">
        <v>0.76866060000000003</v>
      </c>
      <c r="DV30">
        <v>0.61093209999999998</v>
      </c>
      <c r="DW30">
        <v>12.03426</v>
      </c>
      <c r="DX30" s="1">
        <v>1.756599E-3</v>
      </c>
      <c r="DY30" s="1">
        <v>0.68345359999999999</v>
      </c>
      <c r="DZ30">
        <v>0.61098059999999998</v>
      </c>
      <c r="EA30">
        <v>11.160209999999999</v>
      </c>
      <c r="EB30" s="1">
        <v>1.615422E-3</v>
      </c>
      <c r="EC30" s="1">
        <v>0.62605230000000001</v>
      </c>
      <c r="ED30">
        <v>0.61108580000000001</v>
      </c>
      <c r="EE30">
        <v>10.762869999999999</v>
      </c>
      <c r="EF30" s="1">
        <v>1.4961849999999999E-3</v>
      </c>
      <c r="EG30" s="1">
        <v>0.57830490000000001</v>
      </c>
      <c r="EH30">
        <v>0.61122980000000005</v>
      </c>
      <c r="EI30">
        <v>11.25619</v>
      </c>
      <c r="EJ30" s="1">
        <v>1.350951E-3</v>
      </c>
      <c r="EK30" s="1">
        <v>0.52127190000000001</v>
      </c>
      <c r="EL30">
        <v>0.61143289999999995</v>
      </c>
      <c r="EM30">
        <v>12.340820000000001</v>
      </c>
      <c r="EN30" s="1">
        <v>1.232667E-3</v>
      </c>
      <c r="EO30" s="1">
        <v>0.47348469999999998</v>
      </c>
      <c r="EP30">
        <v>0.61163339999999999</v>
      </c>
      <c r="EQ30">
        <v>13.387230000000001</v>
      </c>
      <c r="ER30" s="1">
        <v>1.1442659999999999E-3</v>
      </c>
      <c r="ES30" s="1">
        <v>0.43761610000000001</v>
      </c>
      <c r="ET30">
        <v>0.61180999999999996</v>
      </c>
      <c r="EU30">
        <v>13.802809999999999</v>
      </c>
      <c r="EV30" s="1">
        <v>1.0750180000000001E-3</v>
      </c>
      <c r="EW30" s="1">
        <v>0.40943930000000001</v>
      </c>
      <c r="EX30">
        <v>0.61198660000000005</v>
      </c>
      <c r="EY30">
        <v>13.167490000000001</v>
      </c>
      <c r="EZ30" s="1">
        <v>1.0212509999999999E-3</v>
      </c>
      <c r="FA30" s="1">
        <v>0.38753379999999998</v>
      </c>
      <c r="FB30">
        <v>0.61216409999999999</v>
      </c>
      <c r="FC30">
        <v>11.96625</v>
      </c>
      <c r="FD30" s="1">
        <v>9.7499339999999998E-4</v>
      </c>
      <c r="FE30" s="1">
        <v>0.3686181</v>
      </c>
      <c r="FF30">
        <v>0.6123594</v>
      </c>
      <c r="FG30">
        <v>11.02145</v>
      </c>
      <c r="FH30" s="1">
        <v>9.3303850000000003E-4</v>
      </c>
      <c r="FI30" s="1">
        <v>0.35148509999999999</v>
      </c>
      <c r="FJ30">
        <v>0.61244509999999996</v>
      </c>
      <c r="FK30">
        <v>10.85477</v>
      </c>
      <c r="FL30" s="1">
        <v>9.0369590000000002E-4</v>
      </c>
      <c r="FM30" s="1">
        <v>0.33874310000000002</v>
      </c>
      <c r="FN30">
        <v>0.61249790000000004</v>
      </c>
      <c r="FO30">
        <v>11.99987</v>
      </c>
      <c r="FP30" s="1">
        <v>9.0347240000000003E-4</v>
      </c>
      <c r="FQ30" s="1">
        <v>0.33711790000000003</v>
      </c>
      <c r="FR30">
        <v>0.61248599999999997</v>
      </c>
      <c r="FS30">
        <v>13.23151</v>
      </c>
      <c r="FT30" s="1">
        <v>8.9993470000000004E-4</v>
      </c>
      <c r="FU30" s="1">
        <v>0.33508979999999999</v>
      </c>
      <c r="FV30">
        <v>0.61247560000000001</v>
      </c>
      <c r="FW30">
        <v>13.86886</v>
      </c>
      <c r="FX30" s="1">
        <v>8.8277199999999998E-4</v>
      </c>
      <c r="FY30" s="1">
        <v>0.32815810000000001</v>
      </c>
      <c r="FZ30">
        <v>0.61245720000000003</v>
      </c>
      <c r="GA30">
        <v>13.526350000000001</v>
      </c>
      <c r="GB30" s="1">
        <v>8.5631309999999997E-4</v>
      </c>
      <c r="GC30" s="1">
        <v>0.31780389999999997</v>
      </c>
      <c r="GD30">
        <v>0.61244609999999999</v>
      </c>
      <c r="GE30">
        <v>12.68229</v>
      </c>
      <c r="GF30" s="1">
        <v>8.251927E-4</v>
      </c>
      <c r="GG30" s="1">
        <v>0.30566939999999998</v>
      </c>
      <c r="GH30">
        <v>0.61242790000000003</v>
      </c>
      <c r="GI30">
        <v>11.702859999999999</v>
      </c>
      <c r="GJ30" s="1">
        <v>7.9264039999999997E-4</v>
      </c>
      <c r="GK30" s="1">
        <v>0.29315609999999998</v>
      </c>
      <c r="GL30">
        <v>0.61242960000000002</v>
      </c>
      <c r="GM30">
        <v>10.98695</v>
      </c>
      <c r="GN30" s="1">
        <v>7.5999710000000003E-4</v>
      </c>
      <c r="GO30" s="1">
        <v>0.28062799999999999</v>
      </c>
      <c r="GP30">
        <v>0.61243550000000002</v>
      </c>
      <c r="GQ30">
        <v>10.91779</v>
      </c>
      <c r="GR30" s="1">
        <v>7.2888610000000002E-4</v>
      </c>
      <c r="GS30" s="1">
        <v>0.26880320000000002</v>
      </c>
      <c r="GT30">
        <v>0.61243590000000003</v>
      </c>
      <c r="GU30">
        <v>12.122579999999999</v>
      </c>
      <c r="GV30" s="1">
        <v>6.994681E-4</v>
      </c>
      <c r="GW30" s="1">
        <v>0.25766610000000001</v>
      </c>
      <c r="GX30">
        <v>0.61243420000000004</v>
      </c>
      <c r="GY30">
        <v>13.50517</v>
      </c>
      <c r="GZ30" s="1">
        <v>6.7107310000000004E-4</v>
      </c>
      <c r="HA30" s="1">
        <v>0.24702669999999999</v>
      </c>
      <c r="HB30">
        <v>0.61243729999999996</v>
      </c>
      <c r="HC30">
        <v>14.291270000000001</v>
      </c>
      <c r="HD30">
        <v>6.4432249999999997E-4</v>
      </c>
      <c r="HE30" s="1">
        <v>0.23701130000000001</v>
      </c>
      <c r="HF30">
        <v>0.61243650000000005</v>
      </c>
      <c r="HG30">
        <v>14.36117</v>
      </c>
      <c r="HH30">
        <v>6.1830030000000001E-4</v>
      </c>
      <c r="HI30" s="1">
        <v>0.22732079999999999</v>
      </c>
      <c r="HJ30">
        <v>0.61244140000000002</v>
      </c>
      <c r="HK30">
        <v>13.702719999999999</v>
      </c>
      <c r="HL30">
        <v>5.9372229999999997E-4</v>
      </c>
      <c r="HM30" s="1">
        <v>0.2182173</v>
      </c>
      <c r="HN30">
        <v>0.61243899999999996</v>
      </c>
      <c r="HO30">
        <v>12.471080000000001</v>
      </c>
      <c r="HP30">
        <v>5.7060879999999996E-4</v>
      </c>
      <c r="HQ30" s="1">
        <v>0.20968049999999999</v>
      </c>
      <c r="HR30">
        <v>0.61243349999999996</v>
      </c>
      <c r="HS30">
        <v>11.35873</v>
      </c>
      <c r="HT30">
        <v>5.4835389999999999E-4</v>
      </c>
      <c r="HU30" s="1">
        <v>0.2014591</v>
      </c>
      <c r="HV30">
        <v>0.61242750000000001</v>
      </c>
      <c r="HW30">
        <v>10.9931</v>
      </c>
      <c r="HX30">
        <v>5.2652920000000004E-4</v>
      </c>
      <c r="HY30" s="1">
        <v>0.1934641</v>
      </c>
      <c r="HZ30">
        <v>0.61243190000000003</v>
      </c>
      <c r="IA30">
        <v>12.010020000000001</v>
      </c>
      <c r="IB30">
        <v>5.0594059999999996E-4</v>
      </c>
      <c r="IC30">
        <v>0.18590019999999999</v>
      </c>
      <c r="ID30">
        <v>0.61242739999999996</v>
      </c>
      <c r="IE30">
        <v>13.572660000000001</v>
      </c>
      <c r="IF30">
        <v>4.869815E-4</v>
      </c>
      <c r="IG30">
        <v>0.1788931</v>
      </c>
      <c r="IH30">
        <v>0.61243519999999996</v>
      </c>
      <c r="II30">
        <v>14.655810000000001</v>
      </c>
      <c r="IJ30">
        <v>4.6828780000000001E-4</v>
      </c>
      <c r="IK30">
        <v>0.17207500000000001</v>
      </c>
      <c r="IL30">
        <v>0.61244279999999995</v>
      </c>
      <c r="IM30">
        <v>14.848319999999999</v>
      </c>
      <c r="IN30">
        <v>4.5070940000000001E-4</v>
      </c>
      <c r="IO30">
        <v>0.1656183</v>
      </c>
      <c r="IP30">
        <v>0.61243530000000002</v>
      </c>
      <c r="IQ30">
        <v>13.956670000000001</v>
      </c>
      <c r="IR30">
        <v>4.3464969999999997E-4</v>
      </c>
      <c r="IS30">
        <v>0.1597064</v>
      </c>
      <c r="IT30">
        <v>0.61244299999999996</v>
      </c>
      <c r="IU30">
        <v>12.65997</v>
      </c>
      <c r="IV30">
        <v>4.1805599999999998E-4</v>
      </c>
      <c r="IW30">
        <v>0.15365500000000001</v>
      </c>
      <c r="IX30">
        <v>0.61244200000000004</v>
      </c>
      <c r="IY30">
        <v>11.59962</v>
      </c>
      <c r="IZ30">
        <v>4.0324840000000001E-4</v>
      </c>
      <c r="JA30">
        <v>0.14818410000000001</v>
      </c>
      <c r="JB30">
        <v>0.6124423</v>
      </c>
      <c r="JC30">
        <v>11.299630000000001</v>
      </c>
      <c r="JD30">
        <v>3.883747E-4</v>
      </c>
      <c r="JE30">
        <v>0.1427532</v>
      </c>
      <c r="JF30">
        <v>0.61243510000000001</v>
      </c>
      <c r="JG30">
        <v>11.987159999999999</v>
      </c>
      <c r="JH30">
        <v>3.7473600000000003E-4</v>
      </c>
      <c r="JI30">
        <v>0.13771890000000001</v>
      </c>
      <c r="JJ30">
        <v>0.61243780000000003</v>
      </c>
      <c r="JK30">
        <v>12.67914</v>
      </c>
      <c r="JL30">
        <v>3.6178339999999999E-4</v>
      </c>
      <c r="JM30">
        <v>0.1329766</v>
      </c>
      <c r="JN30">
        <v>0.61243639999999999</v>
      </c>
      <c r="JO30">
        <v>13.28424</v>
      </c>
      <c r="JP30">
        <v>3.4833930000000002E-4</v>
      </c>
      <c r="JQ30">
        <v>0.1280559</v>
      </c>
      <c r="JR30">
        <v>0.61243800000000004</v>
      </c>
      <c r="JS30">
        <v>13.102650000000001</v>
      </c>
      <c r="JT30">
        <v>3.3625620000000001E-4</v>
      </c>
      <c r="JU30">
        <v>0.1235777</v>
      </c>
      <c r="JV30">
        <v>0.61244460000000001</v>
      </c>
      <c r="JW30">
        <v>12.51032</v>
      </c>
      <c r="JX30">
        <v>3.2477500000000002E-4</v>
      </c>
      <c r="JY30">
        <v>0.1193752</v>
      </c>
      <c r="JZ30">
        <v>0.61244509999999996</v>
      </c>
      <c r="KA30">
        <v>11.83259</v>
      </c>
      <c r="KB30">
        <v>3.1319319999999998E-4</v>
      </c>
      <c r="KC30">
        <v>0.115107</v>
      </c>
      <c r="KD30">
        <v>0.6124271</v>
      </c>
      <c r="KE30">
        <v>11.49302</v>
      </c>
      <c r="KF30">
        <v>3.0275689999999998E-4</v>
      </c>
      <c r="KG30">
        <v>0.1112929</v>
      </c>
      <c r="KH30">
        <v>0.6123596</v>
      </c>
      <c r="KI30">
        <v>11.440569999999999</v>
      </c>
      <c r="KJ30">
        <v>2.9499449999999998E-4</v>
      </c>
      <c r="KK30">
        <v>0.1082996</v>
      </c>
      <c r="KL30">
        <v>0.61219760000000001</v>
      </c>
      <c r="KM30">
        <v>12.234069999999999</v>
      </c>
      <c r="KN30">
        <v>2.9560259999999999E-4</v>
      </c>
      <c r="KO30">
        <v>0.1084083</v>
      </c>
      <c r="KP30">
        <v>0.61202619999999996</v>
      </c>
      <c r="KQ30">
        <v>12.85075</v>
      </c>
      <c r="KR30">
        <v>2.954791E-4</v>
      </c>
      <c r="KS30">
        <v>0.10847370000000001</v>
      </c>
      <c r="KT30">
        <v>0.61182769999999997</v>
      </c>
      <c r="KU30">
        <v>13.35459</v>
      </c>
      <c r="KV30">
        <v>2.908222E-4</v>
      </c>
      <c r="KW30">
        <v>0.1068952</v>
      </c>
      <c r="KX30">
        <v>0.61163809999999996</v>
      </c>
      <c r="KY30">
        <v>13.37609</v>
      </c>
      <c r="KZ30">
        <v>2.8354109999999998E-4</v>
      </c>
      <c r="LA30">
        <v>0.1043134</v>
      </c>
      <c r="LB30">
        <v>0.61146060000000002</v>
      </c>
      <c r="LC30">
        <v>13.0123</v>
      </c>
      <c r="LD30">
        <v>2.7481480000000002E-4</v>
      </c>
      <c r="LE30">
        <v>0.10114670000000001</v>
      </c>
      <c r="LF30">
        <v>0.61128389999999999</v>
      </c>
      <c r="LG30">
        <v>12.164759999999999</v>
      </c>
      <c r="LH30">
        <v>2.6599929999999999E-4</v>
      </c>
      <c r="LI30">
        <v>9.7937209999999997E-2</v>
      </c>
      <c r="LJ30">
        <v>0.61111459999999995</v>
      </c>
      <c r="LK30">
        <v>11.393050000000001</v>
      </c>
      <c r="LL30">
        <v>2.5674200000000002E-4</v>
      </c>
      <c r="LM30">
        <v>9.4569810000000004E-2</v>
      </c>
      <c r="LN30">
        <v>0.61099309999999996</v>
      </c>
      <c r="LO30">
        <v>11.34158</v>
      </c>
      <c r="LP30">
        <v>2.4594459999999999E-4</v>
      </c>
      <c r="LQ30">
        <v>9.0713050000000003E-2</v>
      </c>
      <c r="LR30">
        <v>0.61097239999999997</v>
      </c>
      <c r="LS30">
        <v>12.617509999999999</v>
      </c>
      <c r="LT30">
        <v>2.2926970000000001E-4</v>
      </c>
      <c r="LU30">
        <v>8.4698860000000001E-2</v>
      </c>
      <c r="LV30">
        <v>0.61097259999999998</v>
      </c>
      <c r="LW30">
        <v>13.99484</v>
      </c>
      <c r="LX30">
        <v>2.139589E-4</v>
      </c>
      <c r="LY30">
        <v>7.8971420000000001E-2</v>
      </c>
      <c r="LZ30">
        <v>0.61098620000000003</v>
      </c>
      <c r="MA30">
        <v>14.92224</v>
      </c>
      <c r="MB30">
        <v>2.0263120000000001E-4</v>
      </c>
      <c r="MC30">
        <v>7.4724380000000007E-2</v>
      </c>
      <c r="MD30">
        <v>0.61099990000000004</v>
      </c>
      <c r="ME30">
        <v>15.286250000000001</v>
      </c>
      <c r="MF30">
        <v>1.9387000000000001E-4</v>
      </c>
      <c r="MG30">
        <v>7.1448460000000005E-2</v>
      </c>
      <c r="MH30">
        <v>0.61099760000000003</v>
      </c>
      <c r="MI30">
        <v>14.787699999999999</v>
      </c>
      <c r="MJ30">
        <v>1.864057E-4</v>
      </c>
      <c r="MK30">
        <v>6.8681660000000005E-2</v>
      </c>
      <c r="ML30">
        <v>0.61100960000000004</v>
      </c>
      <c r="MM30">
        <v>13.31526</v>
      </c>
      <c r="MN30">
        <v>1.8028989999999999E-4</v>
      </c>
      <c r="MO30">
        <v>6.639813E-2</v>
      </c>
      <c r="MP30">
        <v>0.61097860000000004</v>
      </c>
      <c r="MQ30">
        <v>11.847849999999999</v>
      </c>
      <c r="MR30">
        <v>1.7433729999999999E-4</v>
      </c>
      <c r="MS30">
        <v>6.4216980000000007E-2</v>
      </c>
      <c r="MT30">
        <v>0.61086079999999998</v>
      </c>
      <c r="MU30">
        <v>11.455780000000001</v>
      </c>
      <c r="MV30">
        <v>1.717396E-4</v>
      </c>
      <c r="MW30">
        <v>6.3113119999999995E-2</v>
      </c>
      <c r="MX30">
        <v>0.61052130000000004</v>
      </c>
      <c r="MY30">
        <v>12.62223</v>
      </c>
      <c r="MZ30">
        <v>1.7828639999999999E-4</v>
      </c>
      <c r="NA30">
        <v>6.5380709999999995E-2</v>
      </c>
      <c r="NB30">
        <v>0.61015580000000003</v>
      </c>
      <c r="NC30">
        <v>14.13062</v>
      </c>
      <c r="ND30">
        <v>1.8348419999999999E-4</v>
      </c>
      <c r="NE30">
        <v>6.7445140000000001E-2</v>
      </c>
      <c r="NF30">
        <v>0.60976490000000005</v>
      </c>
      <c r="NG30">
        <v>15.011609999999999</v>
      </c>
      <c r="NH30">
        <v>1.8373749999999999E-4</v>
      </c>
      <c r="NI30">
        <v>6.7694420000000005E-2</v>
      </c>
      <c r="NJ30">
        <v>0.60940360000000005</v>
      </c>
      <c r="NK30">
        <v>15.208259999999999</v>
      </c>
      <c r="NL30">
        <v>1.806008E-4</v>
      </c>
      <c r="NM30">
        <v>6.6622909999999994E-2</v>
      </c>
      <c r="NN30">
        <v>0.60901300000000003</v>
      </c>
      <c r="NO30">
        <v>14.49639</v>
      </c>
      <c r="NP30">
        <v>1.755866E-4</v>
      </c>
      <c r="NQ30">
        <v>6.4844899999999997E-2</v>
      </c>
      <c r="NR30">
        <v>0.60864200000000002</v>
      </c>
      <c r="NS30">
        <v>13.302210000000001</v>
      </c>
      <c r="NT30">
        <v>1.6996470000000001E-4</v>
      </c>
      <c r="NU30">
        <v>6.2810939999999996E-2</v>
      </c>
      <c r="NV30">
        <v>0.60825750000000001</v>
      </c>
      <c r="NW30">
        <v>12.2323</v>
      </c>
      <c r="NX30">
        <v>1.6401959999999999E-4</v>
      </c>
      <c r="NY30">
        <v>6.0655359999999998E-2</v>
      </c>
      <c r="NZ30">
        <v>0.60804979999999997</v>
      </c>
      <c r="OA30">
        <v>11.834809999999999</v>
      </c>
      <c r="OB30">
        <v>1.5582209999999999E-4</v>
      </c>
      <c r="OC30">
        <v>5.7763830000000002E-2</v>
      </c>
      <c r="OD30">
        <v>0.60796559999999999</v>
      </c>
      <c r="OE30">
        <v>12.08976</v>
      </c>
      <c r="OF30">
        <v>1.410575E-4</v>
      </c>
      <c r="OG30">
        <v>5.242484E-2</v>
      </c>
      <c r="OH30">
        <v>0.60798129999999995</v>
      </c>
      <c r="OI30">
        <v>13.094139999999999</v>
      </c>
      <c r="OJ30">
        <v>1.2778210000000001E-4</v>
      </c>
      <c r="OK30">
        <v>4.74271E-2</v>
      </c>
    </row>
    <row r="31" spans="1:401" x14ac:dyDescent="0.35">
      <c r="A31">
        <v>34</v>
      </c>
      <c r="B31" t="s">
        <v>4</v>
      </c>
      <c r="C31" t="s">
        <v>24</v>
      </c>
      <c r="D31" t="s">
        <v>36</v>
      </c>
      <c r="E31">
        <v>858.42660000000001</v>
      </c>
      <c r="F31">
        <v>0.63293750000000004</v>
      </c>
      <c r="G31">
        <v>11.63846</v>
      </c>
      <c r="H31">
        <v>195.59530000000001</v>
      </c>
      <c r="I31">
        <v>90369.41</v>
      </c>
      <c r="J31">
        <v>0.63186149999999996</v>
      </c>
      <c r="K31">
        <v>11.81752</v>
      </c>
      <c r="L31">
        <v>7.3192490000000001</v>
      </c>
      <c r="M31">
        <v>4173.9120000000003</v>
      </c>
      <c r="N31">
        <v>0.63080170000000002</v>
      </c>
      <c r="O31">
        <v>12.533060000000001</v>
      </c>
      <c r="P31">
        <v>0.20200070000000001</v>
      </c>
      <c r="Q31">
        <v>104.3173</v>
      </c>
      <c r="R31">
        <v>0.62967289999999998</v>
      </c>
      <c r="S31">
        <v>12.88078</v>
      </c>
      <c r="T31" s="1">
        <v>9.2211920000000003E-2</v>
      </c>
      <c r="U31">
        <v>38.490769999999998</v>
      </c>
      <c r="V31">
        <v>0.62849319999999997</v>
      </c>
      <c r="W31">
        <v>12.959849999999999</v>
      </c>
      <c r="X31" s="1">
        <v>8.1823859999999998E-2</v>
      </c>
      <c r="Y31" s="1">
        <v>33.981920000000002</v>
      </c>
      <c r="Z31">
        <v>0.62731599999999998</v>
      </c>
      <c r="AA31">
        <v>12.366669999999999</v>
      </c>
      <c r="AB31" s="1">
        <v>7.347687E-2</v>
      </c>
      <c r="AC31" s="1">
        <v>30.533090000000001</v>
      </c>
      <c r="AD31">
        <v>0.62612619999999997</v>
      </c>
      <c r="AE31">
        <v>11.7064</v>
      </c>
      <c r="AF31" s="1">
        <v>6.6323709999999994E-2</v>
      </c>
      <c r="AG31" s="1">
        <v>27.576899999999998</v>
      </c>
      <c r="AH31">
        <v>0.62471840000000001</v>
      </c>
      <c r="AI31">
        <v>11.20125</v>
      </c>
      <c r="AJ31" s="1">
        <v>6.0242270000000001E-2</v>
      </c>
      <c r="AK31" s="1">
        <v>25.069870000000002</v>
      </c>
      <c r="AL31">
        <v>0.62212400000000001</v>
      </c>
      <c r="AM31">
        <v>10.949579999999999</v>
      </c>
      <c r="AN31" s="1">
        <v>6.0374440000000001E-2</v>
      </c>
      <c r="AO31" s="1">
        <v>24.878879999999999</v>
      </c>
      <c r="AP31">
        <v>0.61841889999999999</v>
      </c>
      <c r="AQ31">
        <v>10.89974</v>
      </c>
      <c r="AR31" s="1">
        <v>7.0285360000000005E-2</v>
      </c>
      <c r="AS31" s="1">
        <v>29.065239999999999</v>
      </c>
      <c r="AT31">
        <v>0.61431729999999996</v>
      </c>
      <c r="AU31">
        <v>11.57019</v>
      </c>
      <c r="AV31" s="1">
        <v>7.2734499999999994E-2</v>
      </c>
      <c r="AW31" s="1">
        <v>30.489660000000001</v>
      </c>
      <c r="AX31">
        <v>0.61050700000000002</v>
      </c>
      <c r="AY31">
        <v>11.992290000000001</v>
      </c>
      <c r="AZ31" s="1">
        <v>6.8757470000000001E-2</v>
      </c>
      <c r="BA31" s="1">
        <v>29.073519999999998</v>
      </c>
      <c r="BB31">
        <v>0.60692679999999999</v>
      </c>
      <c r="BC31">
        <v>12.00947</v>
      </c>
      <c r="BD31" s="1">
        <v>6.1645470000000001E-2</v>
      </c>
      <c r="BE31" s="1">
        <v>26.23122</v>
      </c>
      <c r="BF31">
        <v>0.60319719999999999</v>
      </c>
      <c r="BG31">
        <v>11.745889999999999</v>
      </c>
      <c r="BH31" s="1">
        <v>5.4037950000000001E-2</v>
      </c>
      <c r="BI31" s="1">
        <v>23.102409999999999</v>
      </c>
      <c r="BJ31">
        <v>0.59949300000000005</v>
      </c>
      <c r="BK31">
        <v>11.37837</v>
      </c>
      <c r="BL31" s="1">
        <v>4.6875790000000001E-2</v>
      </c>
      <c r="BM31" s="1">
        <v>20.119009999999999</v>
      </c>
      <c r="BN31">
        <v>0.59609719999999999</v>
      </c>
      <c r="BO31">
        <v>10.93778</v>
      </c>
      <c r="BP31" s="1">
        <v>4.1188919999999997E-2</v>
      </c>
      <c r="BQ31" s="1">
        <v>17.72606</v>
      </c>
      <c r="BR31">
        <v>0.59342539999999999</v>
      </c>
      <c r="BS31">
        <v>10.764709999999999</v>
      </c>
      <c r="BT31" s="1">
        <v>3.5209799999999999E-2</v>
      </c>
      <c r="BU31" s="1">
        <v>15.226139999999999</v>
      </c>
      <c r="BV31">
        <v>0.59104679999999998</v>
      </c>
      <c r="BW31">
        <v>11.309620000000001</v>
      </c>
      <c r="BX31" s="1">
        <v>2.8360400000000001E-2</v>
      </c>
      <c r="BY31" s="1">
        <v>12.32025</v>
      </c>
      <c r="BZ31">
        <v>0.58891059999999995</v>
      </c>
      <c r="CA31">
        <v>12.4194</v>
      </c>
      <c r="CB31" s="1">
        <v>2.2673559999999999E-2</v>
      </c>
      <c r="CC31" s="1">
        <v>9.8477069999999998</v>
      </c>
      <c r="CD31">
        <v>0.58667369999999996</v>
      </c>
      <c r="CE31">
        <v>13.437889999999999</v>
      </c>
      <c r="CF31" s="1">
        <v>1.86184E-2</v>
      </c>
      <c r="CG31" s="1">
        <v>8.0737120000000004</v>
      </c>
      <c r="CH31">
        <v>0.58434410000000003</v>
      </c>
      <c r="CI31">
        <v>13.86303</v>
      </c>
      <c r="CJ31" s="1">
        <v>1.5752329999999998E-2</v>
      </c>
      <c r="CK31" s="1">
        <v>6.8295279999999998</v>
      </c>
      <c r="CL31">
        <v>0.58160230000000002</v>
      </c>
      <c r="CM31">
        <v>13.14367</v>
      </c>
      <c r="CN31" s="1">
        <v>1.340244E-2</v>
      </c>
      <c r="CO31" s="1">
        <v>5.8145680000000004</v>
      </c>
      <c r="CP31">
        <v>0.57924390000000003</v>
      </c>
      <c r="CQ31">
        <v>11.992150000000001</v>
      </c>
      <c r="CR31" s="1">
        <v>1.1632450000000001E-2</v>
      </c>
      <c r="CS31" s="1">
        <v>5.049601</v>
      </c>
      <c r="CT31">
        <v>0.57697160000000003</v>
      </c>
      <c r="CU31">
        <v>11.100339999999999</v>
      </c>
      <c r="CV31" s="1">
        <v>1.014262E-2</v>
      </c>
      <c r="CW31" s="1">
        <v>4.4061849999999998</v>
      </c>
      <c r="CX31">
        <v>0.57547440000000005</v>
      </c>
      <c r="CY31">
        <v>10.876250000000001</v>
      </c>
      <c r="CZ31" s="1">
        <v>8.7887910000000007E-3</v>
      </c>
      <c r="DA31" s="1">
        <v>3.8333490000000001</v>
      </c>
      <c r="DB31">
        <v>0.57521770000000005</v>
      </c>
      <c r="DC31">
        <v>11.65071</v>
      </c>
      <c r="DD31" s="1">
        <v>6.428965E-3</v>
      </c>
      <c r="DE31" s="1">
        <v>2.834613</v>
      </c>
      <c r="DF31">
        <v>0.57544150000000005</v>
      </c>
      <c r="DG31">
        <v>12.94388</v>
      </c>
      <c r="DH31" s="1">
        <v>4.3081999999999999E-3</v>
      </c>
      <c r="DI31" s="1">
        <v>1.8961429999999999</v>
      </c>
      <c r="DJ31">
        <v>0.57568779999999997</v>
      </c>
      <c r="DK31">
        <v>13.82372</v>
      </c>
      <c r="DL31" s="1">
        <v>3.0490370000000001E-3</v>
      </c>
      <c r="DM31" s="1">
        <v>1.330573</v>
      </c>
      <c r="DN31">
        <v>0.57589449999999998</v>
      </c>
      <c r="DO31">
        <v>13.947760000000001</v>
      </c>
      <c r="DP31" s="1">
        <v>2.3719560000000002E-3</v>
      </c>
      <c r="DQ31" s="1">
        <v>1.0257130000000001</v>
      </c>
      <c r="DR31">
        <v>0.57601230000000003</v>
      </c>
      <c r="DS31">
        <v>13.164820000000001</v>
      </c>
      <c r="DT31" s="1">
        <v>2.0010929999999998E-3</v>
      </c>
      <c r="DU31" s="1">
        <v>0.85891870000000003</v>
      </c>
      <c r="DV31">
        <v>0.57610059999999996</v>
      </c>
      <c r="DW31">
        <v>12.14339</v>
      </c>
      <c r="DX31" s="1">
        <v>1.779311E-3</v>
      </c>
      <c r="DY31" s="1">
        <v>0.75953020000000004</v>
      </c>
      <c r="DZ31">
        <v>0.57612799999999997</v>
      </c>
      <c r="EA31">
        <v>11.224629999999999</v>
      </c>
      <c r="EB31" s="1">
        <v>1.632302E-3</v>
      </c>
      <c r="EC31" s="1">
        <v>0.69388839999999996</v>
      </c>
      <c r="ED31">
        <v>0.57619659999999995</v>
      </c>
      <c r="EE31">
        <v>10.778280000000001</v>
      </c>
      <c r="EF31" s="1">
        <v>1.51272E-3</v>
      </c>
      <c r="EG31" s="1">
        <v>0.64114079999999996</v>
      </c>
      <c r="EH31">
        <v>0.57632539999999999</v>
      </c>
      <c r="EI31">
        <v>11.260590000000001</v>
      </c>
      <c r="EJ31" s="1">
        <v>1.369632E-3</v>
      </c>
      <c r="EK31" s="1">
        <v>0.57968280000000005</v>
      </c>
      <c r="EL31">
        <v>0.57650639999999997</v>
      </c>
      <c r="EM31">
        <v>12.345230000000001</v>
      </c>
      <c r="EN31" s="1">
        <v>1.2467170000000001E-3</v>
      </c>
      <c r="EO31" s="1">
        <v>0.52534400000000003</v>
      </c>
      <c r="EP31">
        <v>0.57666729999999999</v>
      </c>
      <c r="EQ31">
        <v>13.42815</v>
      </c>
      <c r="ER31" s="1">
        <v>1.1547840000000001E-3</v>
      </c>
      <c r="ES31" s="1">
        <v>0.48451610000000001</v>
      </c>
      <c r="ET31">
        <v>0.57682730000000004</v>
      </c>
      <c r="EU31">
        <v>13.89359</v>
      </c>
      <c r="EV31" s="1">
        <v>1.083156E-3</v>
      </c>
      <c r="EW31" s="1">
        <v>0.45266970000000001</v>
      </c>
      <c r="EX31">
        <v>0.57698890000000003</v>
      </c>
      <c r="EY31">
        <v>13.288040000000001</v>
      </c>
      <c r="EZ31" s="1">
        <v>1.028164E-3</v>
      </c>
      <c r="FA31" s="1">
        <v>0.42811589999999999</v>
      </c>
      <c r="FB31">
        <v>0.57714489999999996</v>
      </c>
      <c r="FC31">
        <v>12.086499999999999</v>
      </c>
      <c r="FD31" s="1">
        <v>9.8110189999999994E-4</v>
      </c>
      <c r="FE31" s="1">
        <v>0.40702840000000001</v>
      </c>
      <c r="FF31">
        <v>0.57727669999999998</v>
      </c>
      <c r="FG31">
        <v>11.08366</v>
      </c>
      <c r="FH31" s="1">
        <v>9.384339E-4</v>
      </c>
      <c r="FI31" s="1">
        <v>0.38798470000000002</v>
      </c>
      <c r="FJ31">
        <v>0.57736019999999999</v>
      </c>
      <c r="FK31">
        <v>10.86195</v>
      </c>
      <c r="FL31" s="1">
        <v>9.0613249999999998E-4</v>
      </c>
      <c r="FM31" s="1">
        <v>0.37292550000000002</v>
      </c>
      <c r="FN31">
        <v>0.57740769999999997</v>
      </c>
      <c r="FO31">
        <v>12.004390000000001</v>
      </c>
      <c r="FP31" s="1">
        <v>9.0351950000000004E-4</v>
      </c>
      <c r="FQ31" s="1">
        <v>0.37006159999999999</v>
      </c>
      <c r="FR31">
        <v>0.57738140000000004</v>
      </c>
      <c r="FS31">
        <v>13.23152</v>
      </c>
      <c r="FT31" s="1">
        <v>9.0129149999999998E-4</v>
      </c>
      <c r="FU31" s="1">
        <v>0.36834430000000001</v>
      </c>
      <c r="FV31">
        <v>0.57735939999999997</v>
      </c>
      <c r="FW31">
        <v>13.956049999999999</v>
      </c>
      <c r="FX31" s="1">
        <v>8.8569219999999995E-4</v>
      </c>
      <c r="FY31" s="1">
        <v>0.36139139999999997</v>
      </c>
      <c r="FZ31">
        <v>0.57734779999999997</v>
      </c>
      <c r="GA31">
        <v>13.657920000000001</v>
      </c>
      <c r="GB31" s="1">
        <v>8.6034019999999998E-4</v>
      </c>
      <c r="GC31" s="1">
        <v>0.3504794</v>
      </c>
      <c r="GD31">
        <v>0.57733080000000003</v>
      </c>
      <c r="GE31">
        <v>12.799010000000001</v>
      </c>
      <c r="GF31" s="1">
        <v>8.2935470000000005E-4</v>
      </c>
      <c r="GG31" s="1">
        <v>0.3372291</v>
      </c>
      <c r="GH31">
        <v>0.57734510000000006</v>
      </c>
      <c r="GI31">
        <v>11.787990000000001</v>
      </c>
      <c r="GJ31" s="1">
        <v>7.9706250000000003E-4</v>
      </c>
      <c r="GK31" s="1">
        <v>0.32358009999999998</v>
      </c>
      <c r="GL31">
        <v>0.57734920000000001</v>
      </c>
      <c r="GM31">
        <v>11.02722</v>
      </c>
      <c r="GN31" s="1">
        <v>7.6411709999999996E-4</v>
      </c>
      <c r="GO31" s="1">
        <v>0.3097261</v>
      </c>
      <c r="GP31">
        <v>0.57732249999999996</v>
      </c>
      <c r="GQ31">
        <v>10.919739999999999</v>
      </c>
      <c r="GR31" s="1">
        <v>7.3301439999999996E-4</v>
      </c>
      <c r="GS31" s="1">
        <v>0.29673480000000002</v>
      </c>
      <c r="GT31">
        <v>0.57733449999999997</v>
      </c>
      <c r="GU31">
        <v>12.124739999999999</v>
      </c>
      <c r="GV31" s="1">
        <v>7.0320609999999998E-4</v>
      </c>
      <c r="GW31" s="1">
        <v>0.28434989999999999</v>
      </c>
      <c r="GX31">
        <v>0.57732570000000005</v>
      </c>
      <c r="GY31">
        <v>13.50826</v>
      </c>
      <c r="GZ31" s="1">
        <v>6.747678E-4</v>
      </c>
      <c r="HA31" s="1">
        <v>0.27265250000000002</v>
      </c>
      <c r="HB31">
        <v>0.57733599999999996</v>
      </c>
      <c r="HC31">
        <v>14.386950000000001</v>
      </c>
      <c r="HD31" s="1">
        <v>6.4776069999999996E-4</v>
      </c>
      <c r="HE31" s="1">
        <v>0.26154470000000002</v>
      </c>
      <c r="HF31">
        <v>0.57732799999999995</v>
      </c>
      <c r="HG31">
        <v>14.513019999999999</v>
      </c>
      <c r="HH31">
        <v>6.2150170000000002E-4</v>
      </c>
      <c r="HI31" s="1">
        <v>0.25082670000000001</v>
      </c>
      <c r="HJ31">
        <v>0.57733080000000003</v>
      </c>
      <c r="HK31">
        <v>13.840020000000001</v>
      </c>
      <c r="HL31">
        <v>5.9677669999999995E-4</v>
      </c>
      <c r="HM31" s="1">
        <v>0.24077560000000001</v>
      </c>
      <c r="HN31">
        <v>0.57732930000000005</v>
      </c>
      <c r="HO31">
        <v>12.60167</v>
      </c>
      <c r="HP31">
        <v>5.7353459999999999E-4</v>
      </c>
      <c r="HQ31" s="1">
        <v>0.23134679999999999</v>
      </c>
      <c r="HR31">
        <v>0.57732340000000004</v>
      </c>
      <c r="HS31">
        <v>11.44552</v>
      </c>
      <c r="HT31">
        <v>5.5104039999999996E-4</v>
      </c>
      <c r="HU31" s="1">
        <v>0.2222336</v>
      </c>
      <c r="HV31">
        <v>0.57732779999999995</v>
      </c>
      <c r="HW31">
        <v>11.005929999999999</v>
      </c>
      <c r="HX31">
        <v>5.2926700000000004E-4</v>
      </c>
      <c r="HY31" s="1">
        <v>0.2134771</v>
      </c>
      <c r="HZ31">
        <v>0.57732680000000003</v>
      </c>
      <c r="IA31">
        <v>12.017289999999999</v>
      </c>
      <c r="IB31">
        <v>5.0851529999999996E-4</v>
      </c>
      <c r="IC31" s="1">
        <v>0.20510339999999999</v>
      </c>
      <c r="ID31">
        <v>0.57732399999999995</v>
      </c>
      <c r="IE31">
        <v>13.579029999999999</v>
      </c>
      <c r="IF31">
        <v>4.8922600000000005E-4</v>
      </c>
      <c r="IG31">
        <v>0.19728329999999999</v>
      </c>
      <c r="IH31">
        <v>0.57733109999999999</v>
      </c>
      <c r="II31">
        <v>14.73615</v>
      </c>
      <c r="IJ31">
        <v>4.7061290000000001E-4</v>
      </c>
      <c r="IK31">
        <v>0.18983149999999999</v>
      </c>
      <c r="IL31">
        <v>0.57733270000000003</v>
      </c>
      <c r="IM31">
        <v>15.009919999999999</v>
      </c>
      <c r="IN31">
        <v>4.528973E-4</v>
      </c>
      <c r="IO31">
        <v>0.1826855</v>
      </c>
      <c r="IP31">
        <v>0.57733420000000002</v>
      </c>
      <c r="IQ31">
        <v>14.115270000000001</v>
      </c>
      <c r="IR31">
        <v>4.3666309999999998E-4</v>
      </c>
      <c r="IS31">
        <v>0.17612040000000001</v>
      </c>
      <c r="IT31">
        <v>0.57733909999999999</v>
      </c>
      <c r="IU31">
        <v>12.80663</v>
      </c>
      <c r="IV31">
        <v>4.2013970000000001E-4</v>
      </c>
      <c r="IW31">
        <v>0.1695139</v>
      </c>
      <c r="IX31">
        <v>0.57733080000000003</v>
      </c>
      <c r="IY31">
        <v>11.687419999999999</v>
      </c>
      <c r="IZ31">
        <v>4.050487E-4</v>
      </c>
      <c r="JA31">
        <v>0.16339310000000001</v>
      </c>
      <c r="JB31">
        <v>0.57733829999999997</v>
      </c>
      <c r="JC31">
        <v>11.31972</v>
      </c>
      <c r="JD31">
        <v>3.9027220000000001E-4</v>
      </c>
      <c r="JE31">
        <v>0.15747040000000001</v>
      </c>
      <c r="JF31">
        <v>0.57733089999999998</v>
      </c>
      <c r="JG31">
        <v>11.99877</v>
      </c>
      <c r="JH31">
        <v>3.763571E-4</v>
      </c>
      <c r="JI31">
        <v>0.15183360000000001</v>
      </c>
      <c r="JJ31">
        <v>0.57732870000000003</v>
      </c>
      <c r="JK31">
        <v>12.67624</v>
      </c>
      <c r="JL31">
        <v>3.6346680000000001E-4</v>
      </c>
      <c r="JM31">
        <v>0.14664550000000001</v>
      </c>
      <c r="JN31">
        <v>0.57733420000000002</v>
      </c>
      <c r="JO31">
        <v>13.34557</v>
      </c>
      <c r="JP31">
        <v>3.499938E-4</v>
      </c>
      <c r="JQ31">
        <v>0.14123740000000001</v>
      </c>
      <c r="JR31">
        <v>0.57733590000000001</v>
      </c>
      <c r="JS31">
        <v>13.179690000000001</v>
      </c>
      <c r="JT31">
        <v>3.3770339999999999E-4</v>
      </c>
      <c r="JU31">
        <v>0.13623830000000001</v>
      </c>
      <c r="JV31">
        <v>0.57733639999999997</v>
      </c>
      <c r="JW31">
        <v>12.596220000000001</v>
      </c>
      <c r="JX31">
        <v>3.2620469999999999E-4</v>
      </c>
      <c r="JY31">
        <v>0.13161419999999999</v>
      </c>
      <c r="JZ31">
        <v>0.5773296</v>
      </c>
      <c r="KA31">
        <v>11.90164</v>
      </c>
      <c r="KB31">
        <v>3.1453230000000001E-4</v>
      </c>
      <c r="KC31">
        <v>0.1269055</v>
      </c>
      <c r="KD31">
        <v>0.57732280000000002</v>
      </c>
      <c r="KE31">
        <v>11.517329999999999</v>
      </c>
      <c r="KF31">
        <v>3.0411650000000001E-4</v>
      </c>
      <c r="KG31">
        <v>0.1227115</v>
      </c>
      <c r="KH31">
        <v>0.5772716</v>
      </c>
      <c r="KI31">
        <v>11.44448</v>
      </c>
      <c r="KJ31">
        <v>2.955166E-4</v>
      </c>
      <c r="KK31">
        <v>0.1191227</v>
      </c>
      <c r="KL31">
        <v>0.57713970000000003</v>
      </c>
      <c r="KM31">
        <v>12.257949999999999</v>
      </c>
      <c r="KN31">
        <v>2.9537900000000002E-4</v>
      </c>
      <c r="KO31">
        <v>0.11890969999999999</v>
      </c>
      <c r="KP31">
        <v>0.57698179999999999</v>
      </c>
      <c r="KQ31">
        <v>12.850809999999999</v>
      </c>
      <c r="KR31">
        <v>2.9569109999999998E-4</v>
      </c>
      <c r="KS31">
        <v>0.1191311</v>
      </c>
      <c r="KT31">
        <v>0.57682549999999999</v>
      </c>
      <c r="KU31">
        <v>13.4239</v>
      </c>
      <c r="KV31">
        <v>2.9153460000000002E-4</v>
      </c>
      <c r="KW31">
        <v>0.11759940000000001</v>
      </c>
      <c r="KX31">
        <v>0.57666810000000002</v>
      </c>
      <c r="KY31">
        <v>13.463800000000001</v>
      </c>
      <c r="KZ31">
        <v>2.8457610000000001E-4</v>
      </c>
      <c r="LA31">
        <v>0.1148826</v>
      </c>
      <c r="LB31">
        <v>0.57652910000000002</v>
      </c>
      <c r="LC31">
        <v>13.085929999999999</v>
      </c>
      <c r="LD31">
        <v>2.759107E-4</v>
      </c>
      <c r="LE31">
        <v>0.11143069999999999</v>
      </c>
      <c r="LF31">
        <v>0.57637380000000005</v>
      </c>
      <c r="LG31">
        <v>12.24966</v>
      </c>
      <c r="LH31">
        <v>2.671439E-4</v>
      </c>
      <c r="LI31">
        <v>0.1079114</v>
      </c>
      <c r="LJ31">
        <v>0.57624180000000003</v>
      </c>
      <c r="LK31">
        <v>11.443860000000001</v>
      </c>
      <c r="LL31">
        <v>2.5790319999999999E-4</v>
      </c>
      <c r="LM31">
        <v>0.1042172</v>
      </c>
      <c r="LN31">
        <v>0.5761482</v>
      </c>
      <c r="LO31">
        <v>11.34909</v>
      </c>
      <c r="LP31">
        <v>2.4756399999999998E-4</v>
      </c>
      <c r="LQ31">
        <v>0.1001379</v>
      </c>
      <c r="LR31">
        <v>0.57609949999999999</v>
      </c>
      <c r="LS31">
        <v>12.623390000000001</v>
      </c>
      <c r="LT31">
        <v>2.314924E-4</v>
      </c>
      <c r="LU31">
        <v>9.3797870000000005E-2</v>
      </c>
      <c r="LV31">
        <v>0.57611979999999996</v>
      </c>
      <c r="LW31">
        <v>13.99982</v>
      </c>
      <c r="LX31">
        <v>2.1567449999999999E-4</v>
      </c>
      <c r="LY31">
        <v>8.7324479999999996E-2</v>
      </c>
      <c r="LZ31">
        <v>0.57614960000000004</v>
      </c>
      <c r="MA31">
        <v>15.035679999999999</v>
      </c>
      <c r="MB31">
        <v>2.039353E-4</v>
      </c>
      <c r="MC31">
        <v>8.2493129999999998E-2</v>
      </c>
      <c r="MD31">
        <v>0.57615819999999995</v>
      </c>
      <c r="ME31">
        <v>15.44853</v>
      </c>
      <c r="MF31">
        <v>1.948846E-4</v>
      </c>
      <c r="MG31">
        <v>7.877845E-2</v>
      </c>
      <c r="MH31">
        <v>0.57615289999999997</v>
      </c>
      <c r="MI31">
        <v>14.93078</v>
      </c>
      <c r="MJ31">
        <v>1.8728859999999999E-4</v>
      </c>
      <c r="MK31">
        <v>7.569012E-2</v>
      </c>
      <c r="ML31">
        <v>0.57616290000000003</v>
      </c>
      <c r="MM31">
        <v>13.481339999999999</v>
      </c>
      <c r="MN31">
        <v>1.8101789999999999E-4</v>
      </c>
      <c r="MO31">
        <v>7.3122530000000005E-2</v>
      </c>
      <c r="MP31">
        <v>0.57616279999999997</v>
      </c>
      <c r="MQ31">
        <v>11.974220000000001</v>
      </c>
      <c r="MR31">
        <v>1.750737E-4</v>
      </c>
      <c r="MS31">
        <v>7.0733859999999996E-2</v>
      </c>
      <c r="MT31">
        <v>0.57603190000000004</v>
      </c>
      <c r="MU31">
        <v>11.48462</v>
      </c>
      <c r="MV31">
        <v>1.7167119999999999E-4</v>
      </c>
      <c r="MW31">
        <v>6.9222480000000003E-2</v>
      </c>
      <c r="MX31">
        <v>0.57578589999999996</v>
      </c>
      <c r="MY31">
        <v>12.626939999999999</v>
      </c>
      <c r="MZ31">
        <v>1.772818E-4</v>
      </c>
      <c r="NA31">
        <v>7.1300730000000007E-2</v>
      </c>
      <c r="NB31">
        <v>0.57545539999999995</v>
      </c>
      <c r="NC31">
        <v>14.141349999999999</v>
      </c>
      <c r="ND31">
        <v>1.8305820000000001E-4</v>
      </c>
      <c r="NE31">
        <v>7.3771909999999996E-2</v>
      </c>
      <c r="NF31">
        <v>0.57511250000000003</v>
      </c>
      <c r="NG31">
        <v>15.11435</v>
      </c>
      <c r="NH31">
        <v>1.8392540000000001E-4</v>
      </c>
      <c r="NI31">
        <v>7.4279049999999999E-2</v>
      </c>
      <c r="NJ31">
        <v>0.5748202</v>
      </c>
      <c r="NK31">
        <v>15.37185</v>
      </c>
      <c r="NL31">
        <v>1.8107689999999999E-4</v>
      </c>
      <c r="NM31">
        <v>7.3213879999999995E-2</v>
      </c>
      <c r="NN31">
        <v>0.57446799999999998</v>
      </c>
      <c r="NO31">
        <v>14.642569999999999</v>
      </c>
      <c r="NP31">
        <v>1.7625480000000001E-4</v>
      </c>
      <c r="NQ31">
        <v>7.1334019999999998E-2</v>
      </c>
      <c r="NR31">
        <v>0.57416710000000004</v>
      </c>
      <c r="NS31">
        <v>13.454050000000001</v>
      </c>
      <c r="NT31">
        <v>1.706822E-4</v>
      </c>
      <c r="NU31">
        <v>6.9111359999999997E-2</v>
      </c>
      <c r="NV31">
        <v>0.57386099999999995</v>
      </c>
      <c r="NW31">
        <v>12.33705</v>
      </c>
      <c r="NX31">
        <v>1.6477899999999999E-4</v>
      </c>
      <c r="NY31">
        <v>6.6750669999999998E-2</v>
      </c>
      <c r="NZ31">
        <v>0.57367900000000005</v>
      </c>
      <c r="OA31">
        <v>11.867279999999999</v>
      </c>
      <c r="OB31">
        <v>1.5720090000000001E-4</v>
      </c>
      <c r="OC31">
        <v>6.3795630000000006E-2</v>
      </c>
      <c r="OD31">
        <v>0.57363699999999995</v>
      </c>
      <c r="OE31">
        <v>12.101990000000001</v>
      </c>
      <c r="OF31">
        <v>1.430406E-4</v>
      </c>
      <c r="OG31">
        <v>5.8207420000000003E-2</v>
      </c>
      <c r="OH31">
        <v>0.57362769999999996</v>
      </c>
      <c r="OI31">
        <v>13.119479999999999</v>
      </c>
      <c r="OJ31">
        <v>1.2926680000000001E-4</v>
      </c>
      <c r="OK31">
        <v>5.2541989999999997E-2</v>
      </c>
    </row>
    <row r="32" spans="1:401" x14ac:dyDescent="0.35">
      <c r="A32">
        <v>35</v>
      </c>
      <c r="B32" t="s">
        <v>4</v>
      </c>
      <c r="C32" t="s">
        <v>24</v>
      </c>
      <c r="D32" t="s">
        <v>37</v>
      </c>
      <c r="E32">
        <v>815.40089999999998</v>
      </c>
      <c r="F32">
        <v>0.62942339999999997</v>
      </c>
      <c r="G32">
        <v>11.633179999999999</v>
      </c>
      <c r="H32">
        <v>240.40170000000001</v>
      </c>
      <c r="I32">
        <v>89781.16</v>
      </c>
      <c r="J32">
        <v>0.62863840000000004</v>
      </c>
      <c r="K32">
        <v>11.8157</v>
      </c>
      <c r="L32">
        <v>13.182359999999999</v>
      </c>
      <c r="M32">
        <v>5721.2420000000002</v>
      </c>
      <c r="N32">
        <v>0.62785400000000002</v>
      </c>
      <c r="O32">
        <v>12.53614</v>
      </c>
      <c r="P32">
        <v>0.3133648</v>
      </c>
      <c r="Q32">
        <v>133.1575</v>
      </c>
      <c r="R32">
        <v>0.62698549999999997</v>
      </c>
      <c r="S32">
        <v>12.89742</v>
      </c>
      <c r="T32" s="1">
        <v>9.4683600000000007E-2</v>
      </c>
      <c r="U32">
        <v>33.918680000000002</v>
      </c>
      <c r="V32">
        <v>0.62610100000000002</v>
      </c>
      <c r="W32">
        <v>13.04102</v>
      </c>
      <c r="X32" s="1">
        <v>8.2919530000000005E-2</v>
      </c>
      <c r="Y32" s="1">
        <v>29.504719999999999</v>
      </c>
      <c r="Z32">
        <v>0.62520960000000003</v>
      </c>
      <c r="AA32">
        <v>12.432539999999999</v>
      </c>
      <c r="AB32" s="1">
        <v>7.4415729999999999E-2</v>
      </c>
      <c r="AC32" s="1">
        <v>26.501270000000002</v>
      </c>
      <c r="AD32">
        <v>0.62429449999999997</v>
      </c>
      <c r="AE32">
        <v>11.782590000000001</v>
      </c>
      <c r="AF32" s="1">
        <v>6.7128530000000006E-2</v>
      </c>
      <c r="AG32" s="1">
        <v>23.927520000000001</v>
      </c>
      <c r="AH32">
        <v>0.62323709999999999</v>
      </c>
      <c r="AI32">
        <v>11.24217</v>
      </c>
      <c r="AJ32" s="1">
        <v>6.0935799999999998E-2</v>
      </c>
      <c r="AK32" s="1">
        <v>21.743539999999999</v>
      </c>
      <c r="AL32">
        <v>0.62115710000000002</v>
      </c>
      <c r="AM32">
        <v>10.970940000000001</v>
      </c>
      <c r="AN32" s="1">
        <v>5.9598829999999998E-2</v>
      </c>
      <c r="AO32" s="1">
        <v>21.15569</v>
      </c>
      <c r="AP32">
        <v>0.61824420000000002</v>
      </c>
      <c r="AQ32">
        <v>10.90934</v>
      </c>
      <c r="AR32" s="1">
        <v>6.9212060000000006E-2</v>
      </c>
      <c r="AS32" s="1">
        <v>24.622869999999999</v>
      </c>
      <c r="AT32">
        <v>0.61509630000000004</v>
      </c>
      <c r="AU32">
        <v>11.577070000000001</v>
      </c>
      <c r="AV32" s="1">
        <v>7.2817119999999999E-2</v>
      </c>
      <c r="AW32" s="1">
        <v>26.229810000000001</v>
      </c>
      <c r="AX32">
        <v>0.61258630000000003</v>
      </c>
      <c r="AY32">
        <v>11.99588</v>
      </c>
      <c r="AZ32" s="1">
        <v>6.942661E-2</v>
      </c>
      <c r="BA32" s="1">
        <v>25.22587</v>
      </c>
      <c r="BB32">
        <v>0.61059240000000004</v>
      </c>
      <c r="BC32">
        <v>12.06255</v>
      </c>
      <c r="BD32" s="1">
        <v>6.2570139999999996E-2</v>
      </c>
      <c r="BE32" s="1">
        <v>22.88918</v>
      </c>
      <c r="BF32">
        <v>0.60873600000000005</v>
      </c>
      <c r="BG32">
        <v>11.797269999999999</v>
      </c>
      <c r="BH32" s="1">
        <v>5.495796E-2</v>
      </c>
      <c r="BI32" s="1">
        <v>20.214379999999998</v>
      </c>
      <c r="BJ32">
        <v>0.60689159999999998</v>
      </c>
      <c r="BK32">
        <v>11.415039999999999</v>
      </c>
      <c r="BL32" s="1">
        <v>4.7696639999999998E-2</v>
      </c>
      <c r="BM32" s="1">
        <v>17.635449999999999</v>
      </c>
      <c r="BN32">
        <v>0.60552539999999999</v>
      </c>
      <c r="BO32">
        <v>10.969709999999999</v>
      </c>
      <c r="BP32" s="1">
        <v>4.1878390000000001E-2</v>
      </c>
      <c r="BQ32" s="1">
        <v>15.54059</v>
      </c>
      <c r="BR32">
        <v>0.60509749999999995</v>
      </c>
      <c r="BS32">
        <v>10.77042</v>
      </c>
      <c r="BT32" s="1">
        <v>3.6011300000000003E-2</v>
      </c>
      <c r="BU32" s="1">
        <v>13.428039999999999</v>
      </c>
      <c r="BV32">
        <v>0.60495829999999995</v>
      </c>
      <c r="BW32">
        <v>11.305759999999999</v>
      </c>
      <c r="BX32" s="1">
        <v>2.9200779999999999E-2</v>
      </c>
      <c r="BY32" s="1">
        <v>10.94237</v>
      </c>
      <c r="BZ32">
        <v>0.60519940000000005</v>
      </c>
      <c r="CA32">
        <v>12.41541</v>
      </c>
      <c r="CB32" s="1">
        <v>2.3309030000000001E-2</v>
      </c>
      <c r="CC32" s="1">
        <v>8.7457030000000007</v>
      </c>
      <c r="CD32">
        <v>0.60543760000000002</v>
      </c>
      <c r="CE32">
        <v>13.47273</v>
      </c>
      <c r="CF32" s="1">
        <v>1.9055519999999999E-2</v>
      </c>
      <c r="CG32" s="1">
        <v>7.1492820000000004</v>
      </c>
      <c r="CH32">
        <v>0.60552079999999997</v>
      </c>
      <c r="CI32">
        <v>13.94323</v>
      </c>
      <c r="CJ32" s="1">
        <v>1.6085849999999999E-2</v>
      </c>
      <c r="CK32" s="1">
        <v>6.039326</v>
      </c>
      <c r="CL32">
        <v>0.6052554</v>
      </c>
      <c r="CM32">
        <v>13.257630000000001</v>
      </c>
      <c r="CN32" s="1">
        <v>1.366556E-2</v>
      </c>
      <c r="CO32" s="1">
        <v>5.139507</v>
      </c>
      <c r="CP32">
        <v>0.60473319999999997</v>
      </c>
      <c r="CQ32">
        <v>12.1073</v>
      </c>
      <c r="CR32" s="1">
        <v>1.1840939999999999E-2</v>
      </c>
      <c r="CS32" s="1">
        <v>4.4605290000000002</v>
      </c>
      <c r="CT32">
        <v>0.60391779999999995</v>
      </c>
      <c r="CU32">
        <v>11.16582</v>
      </c>
      <c r="CV32" s="1">
        <v>1.0312470000000001E-2</v>
      </c>
      <c r="CW32" s="1">
        <v>3.893678</v>
      </c>
      <c r="CX32">
        <v>0.60376300000000005</v>
      </c>
      <c r="CY32">
        <v>10.88381</v>
      </c>
      <c r="CZ32" s="1">
        <v>9.0016090000000007E-3</v>
      </c>
      <c r="DA32" s="1">
        <v>3.4103789999999998</v>
      </c>
      <c r="DB32">
        <v>0.60452189999999995</v>
      </c>
      <c r="DC32">
        <v>11.647539999999999</v>
      </c>
      <c r="DD32" s="1">
        <v>6.7511849999999998E-3</v>
      </c>
      <c r="DE32" s="1">
        <v>2.5828700000000002</v>
      </c>
      <c r="DF32">
        <v>0.60546920000000004</v>
      </c>
      <c r="DG32">
        <v>12.943860000000001</v>
      </c>
      <c r="DH32" s="1">
        <v>4.5360790000000002E-3</v>
      </c>
      <c r="DI32" s="1">
        <v>1.7350939999999999</v>
      </c>
      <c r="DJ32">
        <v>0.60618459999999996</v>
      </c>
      <c r="DK32">
        <v>13.86802</v>
      </c>
      <c r="DL32" s="1">
        <v>3.1755419999999999E-3</v>
      </c>
      <c r="DM32" s="1">
        <v>1.2064969999999999</v>
      </c>
      <c r="DN32">
        <v>0.60664530000000005</v>
      </c>
      <c r="DO32">
        <v>14.055389999999999</v>
      </c>
      <c r="DP32" s="1">
        <v>2.4401079999999999E-3</v>
      </c>
      <c r="DQ32" s="1">
        <v>0.9198231</v>
      </c>
      <c r="DR32">
        <v>0.60691879999999998</v>
      </c>
      <c r="DS32">
        <v>13.282439999999999</v>
      </c>
      <c r="DT32" s="1">
        <v>2.0396870000000001E-3</v>
      </c>
      <c r="DU32" s="1">
        <v>0.76372680000000004</v>
      </c>
      <c r="DV32">
        <v>0.60702999999999996</v>
      </c>
      <c r="DW32">
        <v>12.247859999999999</v>
      </c>
      <c r="DX32" s="1">
        <v>1.803399E-3</v>
      </c>
      <c r="DY32" s="1">
        <v>0.67183599999999999</v>
      </c>
      <c r="DZ32">
        <v>0.60713450000000002</v>
      </c>
      <c r="EA32">
        <v>11.291320000000001</v>
      </c>
      <c r="EB32" s="1">
        <v>1.649703E-3</v>
      </c>
      <c r="EC32" s="1">
        <v>0.61210439999999999</v>
      </c>
      <c r="ED32">
        <v>0.60720719999999995</v>
      </c>
      <c r="EE32">
        <v>10.79767</v>
      </c>
      <c r="EF32" s="1">
        <v>1.528719E-3</v>
      </c>
      <c r="EG32" s="1">
        <v>0.56541790000000003</v>
      </c>
      <c r="EH32">
        <v>0.60730759999999995</v>
      </c>
      <c r="EI32">
        <v>11.26019</v>
      </c>
      <c r="EJ32" s="1">
        <v>1.388745E-3</v>
      </c>
      <c r="EK32" s="1">
        <v>0.51283630000000002</v>
      </c>
      <c r="EL32">
        <v>0.60743309999999995</v>
      </c>
      <c r="EM32">
        <v>12.337820000000001</v>
      </c>
      <c r="EN32" s="1">
        <v>1.2612109999999999E-3</v>
      </c>
      <c r="EO32" s="1">
        <v>0.46383099999999999</v>
      </c>
      <c r="EP32">
        <v>0.60753469999999998</v>
      </c>
      <c r="EQ32">
        <v>13.445489999999999</v>
      </c>
      <c r="ER32" s="1">
        <v>1.165581E-3</v>
      </c>
      <c r="ES32" s="1">
        <v>0.42688150000000002</v>
      </c>
      <c r="ET32">
        <v>0.60760369999999997</v>
      </c>
      <c r="EU32">
        <v>13.96827</v>
      </c>
      <c r="EV32" s="1">
        <v>1.091673E-3</v>
      </c>
      <c r="EW32" s="1">
        <v>0.39828150000000001</v>
      </c>
      <c r="EX32">
        <v>0.60764810000000002</v>
      </c>
      <c r="EY32">
        <v>13.39758</v>
      </c>
      <c r="EZ32" s="1">
        <v>1.035207E-3</v>
      </c>
      <c r="FA32" s="1">
        <v>0.37627709999999998</v>
      </c>
      <c r="FB32">
        <v>0.60771730000000002</v>
      </c>
      <c r="FC32">
        <v>12.20096</v>
      </c>
      <c r="FD32" s="1">
        <v>9.8722140000000007E-4</v>
      </c>
      <c r="FE32" s="1">
        <v>0.35751579999999999</v>
      </c>
      <c r="FF32">
        <v>0.60776200000000002</v>
      </c>
      <c r="FG32">
        <v>11.15061</v>
      </c>
      <c r="FH32" s="1">
        <v>9.4389780000000002E-4</v>
      </c>
      <c r="FI32" s="1">
        <v>0.3406439</v>
      </c>
      <c r="FJ32">
        <v>0.60777590000000004</v>
      </c>
      <c r="FK32">
        <v>10.866479999999999</v>
      </c>
      <c r="FL32" s="1">
        <v>9.0920170000000002E-4</v>
      </c>
      <c r="FM32" s="1">
        <v>0.32674930000000002</v>
      </c>
      <c r="FN32">
        <v>0.60773089999999996</v>
      </c>
      <c r="FO32">
        <v>11.998430000000001</v>
      </c>
      <c r="FP32" s="1">
        <v>9.0355640000000005E-4</v>
      </c>
      <c r="FQ32" s="1">
        <v>0.32317220000000002</v>
      </c>
      <c r="FR32">
        <v>0.60766050000000005</v>
      </c>
      <c r="FS32">
        <v>13.219900000000001</v>
      </c>
      <c r="FT32" s="1">
        <v>9.0243189999999996E-4</v>
      </c>
      <c r="FU32" s="1">
        <v>0.32198080000000001</v>
      </c>
      <c r="FV32">
        <v>0.60763959999999995</v>
      </c>
      <c r="FW32">
        <v>14.02155</v>
      </c>
      <c r="FX32" s="1">
        <v>8.8850539999999997E-4</v>
      </c>
      <c r="FY32" s="1">
        <v>0.31645590000000001</v>
      </c>
      <c r="FZ32">
        <v>0.60759589999999997</v>
      </c>
      <c r="GA32">
        <v>13.773820000000001</v>
      </c>
      <c r="GB32" s="1">
        <v>8.6427749999999995E-4</v>
      </c>
      <c r="GC32" s="1">
        <v>0.30728349999999999</v>
      </c>
      <c r="GD32">
        <v>0.60760130000000001</v>
      </c>
      <c r="GE32">
        <v>12.90879</v>
      </c>
      <c r="GF32" s="1">
        <v>8.3354839999999996E-4</v>
      </c>
      <c r="GG32" s="1">
        <v>0.29581000000000002</v>
      </c>
      <c r="GH32">
        <v>0.60759160000000001</v>
      </c>
      <c r="GI32">
        <v>11.87167</v>
      </c>
      <c r="GJ32" s="1">
        <v>8.0145990000000001E-4</v>
      </c>
      <c r="GK32" s="1">
        <v>0.28395290000000001</v>
      </c>
      <c r="GL32">
        <v>0.60757819999999996</v>
      </c>
      <c r="GM32">
        <v>11.07197</v>
      </c>
      <c r="GN32" s="1">
        <v>7.6830520000000001E-4</v>
      </c>
      <c r="GO32" s="1">
        <v>0.27179409999999998</v>
      </c>
      <c r="GP32">
        <v>0.60756690000000002</v>
      </c>
      <c r="GQ32">
        <v>10.9177</v>
      </c>
      <c r="GR32" s="1">
        <v>7.3713459999999995E-4</v>
      </c>
      <c r="GS32" s="1">
        <v>0.26041760000000003</v>
      </c>
      <c r="GT32">
        <v>0.60758160000000005</v>
      </c>
      <c r="GU32">
        <v>12.11674</v>
      </c>
      <c r="GV32" s="1">
        <v>7.0694469999999995E-4</v>
      </c>
      <c r="GW32" s="1">
        <v>0.2494828</v>
      </c>
      <c r="GX32">
        <v>0.60757349999999999</v>
      </c>
      <c r="GY32">
        <v>13.49827</v>
      </c>
      <c r="GZ32" s="1">
        <v>6.784591E-4</v>
      </c>
      <c r="HA32" s="1">
        <v>0.23924970000000001</v>
      </c>
      <c r="HB32">
        <v>0.60758380000000001</v>
      </c>
      <c r="HC32">
        <v>14.45327</v>
      </c>
      <c r="HD32" s="1">
        <v>6.5115780000000003E-4</v>
      </c>
      <c r="HE32" s="1">
        <v>0.22945589999999999</v>
      </c>
      <c r="HF32">
        <v>0.6075777</v>
      </c>
      <c r="HG32">
        <v>14.640409999999999</v>
      </c>
      <c r="HH32">
        <v>6.2473200000000002E-4</v>
      </c>
      <c r="HI32" s="1">
        <v>0.22005130000000001</v>
      </c>
      <c r="HJ32">
        <v>0.60757850000000002</v>
      </c>
      <c r="HK32">
        <v>13.96866</v>
      </c>
      <c r="HL32">
        <v>5.998609E-4</v>
      </c>
      <c r="HM32" s="1">
        <v>0.21122740000000001</v>
      </c>
      <c r="HN32">
        <v>0.60757740000000005</v>
      </c>
      <c r="HO32">
        <v>12.72377</v>
      </c>
      <c r="HP32">
        <v>5.7645989999999996E-4</v>
      </c>
      <c r="HQ32" s="1">
        <v>0.20293829999999999</v>
      </c>
      <c r="HR32">
        <v>0.60758199999999996</v>
      </c>
      <c r="HS32">
        <v>11.53519</v>
      </c>
      <c r="HT32">
        <v>5.5377750000000004E-4</v>
      </c>
      <c r="HU32" s="1">
        <v>0.19492599999999999</v>
      </c>
      <c r="HV32">
        <v>0.60758559999999995</v>
      </c>
      <c r="HW32">
        <v>11.01965</v>
      </c>
      <c r="HX32">
        <v>5.3205470000000003E-4</v>
      </c>
      <c r="HY32" s="1">
        <v>0.1872965</v>
      </c>
      <c r="HZ32">
        <v>0.60759010000000002</v>
      </c>
      <c r="IA32">
        <v>12.01243</v>
      </c>
      <c r="IB32">
        <v>5.1111899999999998E-4</v>
      </c>
      <c r="IC32" s="1">
        <v>0.17992359999999999</v>
      </c>
      <c r="ID32">
        <v>0.60758860000000003</v>
      </c>
      <c r="IE32">
        <v>13.57024</v>
      </c>
      <c r="IF32">
        <v>4.9152110000000001E-4</v>
      </c>
      <c r="IG32">
        <v>0.17299929999999999</v>
      </c>
      <c r="IH32">
        <v>0.60758619999999997</v>
      </c>
      <c r="II32">
        <v>14.79</v>
      </c>
      <c r="IJ32">
        <v>4.7297689999999999E-4</v>
      </c>
      <c r="IK32">
        <v>0.16651450000000001</v>
      </c>
      <c r="IL32">
        <v>0.60758239999999997</v>
      </c>
      <c r="IM32">
        <v>15.142530000000001</v>
      </c>
      <c r="IN32">
        <v>4.5510210000000001E-4</v>
      </c>
      <c r="IO32">
        <v>0.160221</v>
      </c>
      <c r="IP32">
        <v>0.60758140000000005</v>
      </c>
      <c r="IQ32">
        <v>14.26336</v>
      </c>
      <c r="IR32">
        <v>4.3866679999999999E-4</v>
      </c>
      <c r="IS32">
        <v>0.15442210000000001</v>
      </c>
      <c r="IT32">
        <v>0.60758440000000002</v>
      </c>
      <c r="IU32">
        <v>12.943910000000001</v>
      </c>
      <c r="IV32">
        <v>4.2224990000000001E-4</v>
      </c>
      <c r="IW32">
        <v>0.14869089999999999</v>
      </c>
      <c r="IX32">
        <v>0.6075777</v>
      </c>
      <c r="IY32">
        <v>11.77807</v>
      </c>
      <c r="IZ32">
        <v>4.0686519999999998E-4</v>
      </c>
      <c r="JA32">
        <v>0.1432523</v>
      </c>
      <c r="JB32">
        <v>0.60758319999999999</v>
      </c>
      <c r="JC32">
        <v>11.33971</v>
      </c>
      <c r="JD32">
        <v>3.9218679999999999E-4</v>
      </c>
      <c r="JE32">
        <v>0.13811129999999999</v>
      </c>
      <c r="JF32">
        <v>0.60758500000000004</v>
      </c>
      <c r="JG32">
        <v>11.99733</v>
      </c>
      <c r="JH32">
        <v>3.7800529999999999E-4</v>
      </c>
      <c r="JI32">
        <v>0.13310620000000001</v>
      </c>
      <c r="JJ32">
        <v>0.60757799999999995</v>
      </c>
      <c r="JK32">
        <v>12.666600000000001</v>
      </c>
      <c r="JL32">
        <v>3.6513570000000001E-4</v>
      </c>
      <c r="JM32">
        <v>0.12857740000000001</v>
      </c>
      <c r="JN32">
        <v>0.60757890000000003</v>
      </c>
      <c r="JO32">
        <v>13.38776</v>
      </c>
      <c r="JP32">
        <v>3.5165819999999999E-4</v>
      </c>
      <c r="JQ32">
        <v>0.123858</v>
      </c>
      <c r="JR32">
        <v>0.60758270000000003</v>
      </c>
      <c r="JS32">
        <v>13.250439999999999</v>
      </c>
      <c r="JT32">
        <v>3.391628E-4</v>
      </c>
      <c r="JU32">
        <v>0.1194291</v>
      </c>
      <c r="JV32">
        <v>0.60758780000000001</v>
      </c>
      <c r="JW32">
        <v>12.673410000000001</v>
      </c>
      <c r="JX32">
        <v>3.276283E-4</v>
      </c>
      <c r="JY32">
        <v>0.1153767</v>
      </c>
      <c r="JZ32">
        <v>0.60758409999999996</v>
      </c>
      <c r="KA32">
        <v>11.969469999999999</v>
      </c>
      <c r="KB32">
        <v>3.1592620000000002E-4</v>
      </c>
      <c r="KC32">
        <v>0.1112631</v>
      </c>
      <c r="KD32">
        <v>0.60757629999999996</v>
      </c>
      <c r="KE32">
        <v>11.5436</v>
      </c>
      <c r="KF32">
        <v>3.0546060000000001E-4</v>
      </c>
      <c r="KG32">
        <v>0.10757460000000001</v>
      </c>
      <c r="KH32">
        <v>0.60754660000000005</v>
      </c>
      <c r="KI32">
        <v>11.447340000000001</v>
      </c>
      <c r="KJ32">
        <v>2.961986E-4</v>
      </c>
      <c r="KK32">
        <v>0.10425180000000001</v>
      </c>
      <c r="KL32">
        <v>0.60742750000000001</v>
      </c>
      <c r="KM32">
        <v>12.25958</v>
      </c>
      <c r="KN32">
        <v>2.9516600000000003E-4</v>
      </c>
      <c r="KO32">
        <v>0.10376390000000001</v>
      </c>
      <c r="KP32">
        <v>0.60734699999999997</v>
      </c>
      <c r="KQ32">
        <v>12.846120000000001</v>
      </c>
      <c r="KR32">
        <v>2.9583019999999998E-4</v>
      </c>
      <c r="KS32">
        <v>0.10405780000000001</v>
      </c>
      <c r="KT32">
        <v>0.60725169999999995</v>
      </c>
      <c r="KU32">
        <v>13.47054</v>
      </c>
      <c r="KV32">
        <v>2.9222630000000002E-4</v>
      </c>
      <c r="KW32">
        <v>0.1029075</v>
      </c>
      <c r="KX32">
        <v>0.60719069999999997</v>
      </c>
      <c r="KY32">
        <v>13.538959999999999</v>
      </c>
      <c r="KZ32">
        <v>2.8558849999999998E-4</v>
      </c>
      <c r="LA32">
        <v>0.1006422</v>
      </c>
      <c r="LB32">
        <v>0.60710129999999995</v>
      </c>
      <c r="LC32">
        <v>13.15401</v>
      </c>
      <c r="LD32">
        <v>2.7701659999999998E-4</v>
      </c>
      <c r="LE32">
        <v>9.7670610000000005E-2</v>
      </c>
      <c r="LF32">
        <v>0.60709259999999998</v>
      </c>
      <c r="LG32">
        <v>12.32999</v>
      </c>
      <c r="LH32">
        <v>2.6828589999999998E-4</v>
      </c>
      <c r="LI32">
        <v>9.4611700000000007E-2</v>
      </c>
      <c r="LJ32">
        <v>0.60701799999999995</v>
      </c>
      <c r="LK32">
        <v>11.49837</v>
      </c>
      <c r="LL32">
        <v>2.5906939999999998E-4</v>
      </c>
      <c r="LM32">
        <v>9.1402220000000006E-2</v>
      </c>
      <c r="LN32">
        <v>0.60702460000000003</v>
      </c>
      <c r="LO32">
        <v>11.35004</v>
      </c>
      <c r="LP32">
        <v>2.4908340000000001E-4</v>
      </c>
      <c r="LQ32">
        <v>8.794536E-2</v>
      </c>
      <c r="LR32">
        <v>0.60707239999999996</v>
      </c>
      <c r="LS32">
        <v>12.61725</v>
      </c>
      <c r="LT32">
        <v>2.33718E-4</v>
      </c>
      <c r="LU32">
        <v>8.2647609999999996E-2</v>
      </c>
      <c r="LV32">
        <v>0.60709939999999996</v>
      </c>
      <c r="LW32">
        <v>13.99361</v>
      </c>
      <c r="LX32">
        <v>2.1746480000000001E-4</v>
      </c>
      <c r="LY32">
        <v>7.6868000000000006E-2</v>
      </c>
      <c r="LZ32">
        <v>0.60713550000000005</v>
      </c>
      <c r="MA32">
        <v>15.112909999999999</v>
      </c>
      <c r="MB32">
        <v>2.0528110000000001E-4</v>
      </c>
      <c r="MC32">
        <v>7.2503700000000004E-2</v>
      </c>
      <c r="MD32">
        <v>0.60717750000000004</v>
      </c>
      <c r="ME32">
        <v>15.582979999999999</v>
      </c>
      <c r="MF32">
        <v>1.9592230000000001E-4</v>
      </c>
      <c r="MG32">
        <v>6.9157780000000002E-2</v>
      </c>
      <c r="MH32">
        <v>0.60719469999999998</v>
      </c>
      <c r="MI32">
        <v>15.063969999999999</v>
      </c>
      <c r="MJ32">
        <v>1.881943E-4</v>
      </c>
      <c r="MK32">
        <v>6.6416290000000003E-2</v>
      </c>
      <c r="ML32">
        <v>0.60717989999999999</v>
      </c>
      <c r="MM32">
        <v>13.63358</v>
      </c>
      <c r="MN32">
        <v>1.817566E-4</v>
      </c>
      <c r="MO32">
        <v>6.4118789999999995E-2</v>
      </c>
      <c r="MP32">
        <v>0.60718850000000002</v>
      </c>
      <c r="MQ32">
        <v>12.10289</v>
      </c>
      <c r="MR32">
        <v>1.758319E-4</v>
      </c>
      <c r="MS32">
        <v>6.203724E-2</v>
      </c>
      <c r="MT32">
        <v>0.60709199999999996</v>
      </c>
      <c r="MU32">
        <v>11.51014</v>
      </c>
      <c r="MV32">
        <v>1.7168199999999999E-4</v>
      </c>
      <c r="MW32">
        <v>6.0506869999999997E-2</v>
      </c>
      <c r="MX32">
        <v>0.60694090000000001</v>
      </c>
      <c r="MY32">
        <v>12.62152</v>
      </c>
      <c r="MZ32">
        <v>1.7629540000000001E-4</v>
      </c>
      <c r="NA32">
        <v>6.197598E-2</v>
      </c>
      <c r="NB32">
        <v>0.60671660000000005</v>
      </c>
      <c r="NC32">
        <v>14.13434</v>
      </c>
      <c r="ND32">
        <v>1.825676E-4</v>
      </c>
      <c r="NE32">
        <v>6.4281759999999993E-2</v>
      </c>
      <c r="NF32">
        <v>0.60654189999999997</v>
      </c>
      <c r="NG32">
        <v>15.18496</v>
      </c>
      <c r="NH32">
        <v>1.840507E-4</v>
      </c>
      <c r="NI32">
        <v>6.4926310000000001E-2</v>
      </c>
      <c r="NJ32">
        <v>0.6063944</v>
      </c>
      <c r="NK32">
        <v>15.508979999999999</v>
      </c>
      <c r="NL32">
        <v>1.8152789999999999E-4</v>
      </c>
      <c r="NM32">
        <v>6.4116590000000001E-2</v>
      </c>
      <c r="NN32">
        <v>0.60624250000000002</v>
      </c>
      <c r="NO32">
        <v>14.778589999999999</v>
      </c>
      <c r="NP32">
        <v>1.769253E-4</v>
      </c>
      <c r="NQ32">
        <v>6.2553650000000002E-2</v>
      </c>
      <c r="NR32">
        <v>0.60613050000000002</v>
      </c>
      <c r="NS32">
        <v>13.59394</v>
      </c>
      <c r="NT32">
        <v>1.714067E-4</v>
      </c>
      <c r="NU32">
        <v>6.0638160000000003E-2</v>
      </c>
      <c r="NV32">
        <v>0.60604179999999996</v>
      </c>
      <c r="NW32">
        <v>12.441560000000001</v>
      </c>
      <c r="NX32">
        <v>1.6554680000000001E-4</v>
      </c>
      <c r="NY32">
        <v>5.8595220000000003E-2</v>
      </c>
      <c r="NZ32">
        <v>0.60601090000000002</v>
      </c>
      <c r="OA32">
        <v>11.90146</v>
      </c>
      <c r="OB32">
        <v>1.5845440000000001E-4</v>
      </c>
      <c r="OC32">
        <v>5.6161139999999998E-2</v>
      </c>
      <c r="OD32">
        <v>0.60609250000000003</v>
      </c>
      <c r="OE32">
        <v>12.104990000000001</v>
      </c>
      <c r="OF32">
        <v>1.450217E-4</v>
      </c>
      <c r="OG32">
        <v>5.1530310000000003E-2</v>
      </c>
      <c r="OH32">
        <v>0.60620779999999996</v>
      </c>
      <c r="OI32">
        <v>13.1318</v>
      </c>
      <c r="OJ32">
        <v>1.308126E-4</v>
      </c>
      <c r="OK32">
        <v>4.6450699999999998E-2</v>
      </c>
    </row>
    <row r="33" spans="1:401" x14ac:dyDescent="0.35">
      <c r="A33">
        <v>36</v>
      </c>
      <c r="B33" t="s">
        <v>4</v>
      </c>
      <c r="C33" t="s">
        <v>24</v>
      </c>
      <c r="D33" t="s">
        <v>38</v>
      </c>
      <c r="E33">
        <v>821.43299999999999</v>
      </c>
      <c r="F33">
        <v>0.78601549999999998</v>
      </c>
      <c r="G33">
        <v>11.63043</v>
      </c>
      <c r="H33">
        <v>267.7287</v>
      </c>
      <c r="I33">
        <v>94070.7</v>
      </c>
      <c r="J33">
        <v>0.78432420000000003</v>
      </c>
      <c r="K33">
        <v>11.807119999999999</v>
      </c>
      <c r="L33">
        <v>20.295760000000001</v>
      </c>
      <c r="M33">
        <v>8619.1360000000004</v>
      </c>
      <c r="N33">
        <v>0.78263640000000001</v>
      </c>
      <c r="O33">
        <v>12.53295</v>
      </c>
      <c r="P33">
        <v>0.47345880000000001</v>
      </c>
      <c r="Q33">
        <v>204.52330000000001</v>
      </c>
      <c r="R33">
        <v>0.7808349</v>
      </c>
      <c r="S33">
        <v>12.907360000000001</v>
      </c>
      <c r="T33" s="1">
        <v>9.7687960000000004E-2</v>
      </c>
      <c r="U33">
        <v>33.95834</v>
      </c>
      <c r="V33">
        <v>0.77902479999999996</v>
      </c>
      <c r="W33">
        <v>13.11683</v>
      </c>
      <c r="X33" s="1">
        <v>8.3837019999999998E-2</v>
      </c>
      <c r="Y33" s="1">
        <v>28.654399999999999</v>
      </c>
      <c r="Z33">
        <v>0.77721289999999998</v>
      </c>
      <c r="AA33">
        <v>12.50169</v>
      </c>
      <c r="AB33" s="1">
        <v>7.5199760000000004E-2</v>
      </c>
      <c r="AC33" s="1">
        <v>25.687010000000001</v>
      </c>
      <c r="AD33">
        <v>0.77535860000000001</v>
      </c>
      <c r="AE33">
        <v>11.86191</v>
      </c>
      <c r="AF33" s="1">
        <v>6.780332E-2</v>
      </c>
      <c r="AG33" s="1">
        <v>23.148540000000001</v>
      </c>
      <c r="AH33">
        <v>0.77333949999999996</v>
      </c>
      <c r="AI33">
        <v>11.28923</v>
      </c>
      <c r="AJ33" s="1">
        <v>6.1518129999999997E-2</v>
      </c>
      <c r="AK33" s="1">
        <v>20.9938</v>
      </c>
      <c r="AL33">
        <v>0.76993829999999996</v>
      </c>
      <c r="AM33">
        <v>10.99635</v>
      </c>
      <c r="AN33" s="1">
        <v>5.9150750000000002E-2</v>
      </c>
      <c r="AO33" s="1">
        <v>20.045639999999999</v>
      </c>
      <c r="AP33">
        <v>0.76469690000000001</v>
      </c>
      <c r="AQ33">
        <v>10.920999999999999</v>
      </c>
      <c r="AR33" s="1">
        <v>6.8270499999999998E-2</v>
      </c>
      <c r="AS33" s="1">
        <v>23.069890000000001</v>
      </c>
      <c r="AT33">
        <v>0.75786010000000004</v>
      </c>
      <c r="AU33">
        <v>11.58062</v>
      </c>
      <c r="AV33" s="1">
        <v>7.2814589999999998E-2</v>
      </c>
      <c r="AW33" s="1">
        <v>24.85209</v>
      </c>
      <c r="AX33">
        <v>0.75149080000000001</v>
      </c>
      <c r="AY33">
        <v>11.999409999999999</v>
      </c>
      <c r="AZ33" s="1">
        <v>6.994707E-2</v>
      </c>
      <c r="BA33" s="1">
        <v>23.981919999999999</v>
      </c>
      <c r="BB33">
        <v>0.74529469999999998</v>
      </c>
      <c r="BC33">
        <v>12.109349999999999</v>
      </c>
      <c r="BD33" s="1">
        <v>6.333395E-2</v>
      </c>
      <c r="BE33" s="1">
        <v>21.740469999999998</v>
      </c>
      <c r="BF33">
        <v>0.73894839999999995</v>
      </c>
      <c r="BG33">
        <v>11.857139999999999</v>
      </c>
      <c r="BH33" s="1">
        <v>5.5726579999999998E-2</v>
      </c>
      <c r="BI33" s="1">
        <v>19.108429999999998</v>
      </c>
      <c r="BJ33">
        <v>0.7323037</v>
      </c>
      <c r="BK33">
        <v>11.459910000000001</v>
      </c>
      <c r="BL33" s="1">
        <v>4.8402109999999998E-2</v>
      </c>
      <c r="BM33" s="1">
        <v>16.566500000000001</v>
      </c>
      <c r="BN33">
        <v>0.72619599999999995</v>
      </c>
      <c r="BO33">
        <v>11.002039999999999</v>
      </c>
      <c r="BP33" s="1">
        <v>4.2437120000000002E-2</v>
      </c>
      <c r="BQ33" s="1">
        <v>14.510619999999999</v>
      </c>
      <c r="BR33">
        <v>0.72115770000000001</v>
      </c>
      <c r="BS33">
        <v>10.771229999999999</v>
      </c>
      <c r="BT33" s="1">
        <v>3.6649609999999999E-2</v>
      </c>
      <c r="BU33" s="1">
        <v>12.659470000000001</v>
      </c>
      <c r="BV33">
        <v>0.71670400000000001</v>
      </c>
      <c r="BW33">
        <v>11.289070000000001</v>
      </c>
      <c r="BX33" s="1">
        <v>2.9901899999999999E-2</v>
      </c>
      <c r="BY33" s="1">
        <v>10.438140000000001</v>
      </c>
      <c r="BZ33">
        <v>0.71225740000000004</v>
      </c>
      <c r="CA33">
        <v>12.37914</v>
      </c>
      <c r="CB33" s="1">
        <v>2.3851190000000001E-2</v>
      </c>
      <c r="CC33" s="1">
        <v>8.3824989999999993</v>
      </c>
      <c r="CD33">
        <v>0.70803039999999995</v>
      </c>
      <c r="CE33">
        <v>13.468909999999999</v>
      </c>
      <c r="CF33" s="1">
        <v>1.9434679999999999E-2</v>
      </c>
      <c r="CG33" s="1">
        <v>6.8644699999999998</v>
      </c>
      <c r="CH33">
        <v>0.70369060000000005</v>
      </c>
      <c r="CI33">
        <v>13.992559999999999</v>
      </c>
      <c r="CJ33" s="1">
        <v>1.6368850000000001E-2</v>
      </c>
      <c r="CK33" s="1">
        <v>5.8127709999999997</v>
      </c>
      <c r="CL33">
        <v>0.69909019999999999</v>
      </c>
      <c r="CM33">
        <v>13.363960000000001</v>
      </c>
      <c r="CN33" s="1">
        <v>1.3894429999999999E-2</v>
      </c>
      <c r="CO33" s="1">
        <v>4.9670329999999998</v>
      </c>
      <c r="CP33">
        <v>0.69451799999999997</v>
      </c>
      <c r="CQ33">
        <v>12.22078</v>
      </c>
      <c r="CR33" s="1">
        <v>1.201817E-2</v>
      </c>
      <c r="CS33" s="1">
        <v>4.322279</v>
      </c>
      <c r="CT33">
        <v>0.68983939999999999</v>
      </c>
      <c r="CU33">
        <v>11.23676</v>
      </c>
      <c r="CV33" s="1">
        <v>1.0460809999999999E-2</v>
      </c>
      <c r="CW33" s="1">
        <v>3.7879209999999999</v>
      </c>
      <c r="CX33">
        <v>0.68604069999999995</v>
      </c>
      <c r="CY33">
        <v>10.88805</v>
      </c>
      <c r="CZ33" s="1">
        <v>9.1670880000000003E-3</v>
      </c>
      <c r="DA33" s="1">
        <v>3.342705</v>
      </c>
      <c r="DB33">
        <v>0.68411390000000005</v>
      </c>
      <c r="DC33">
        <v>11.619759999999999</v>
      </c>
      <c r="DD33" s="1">
        <v>7.0263469999999996E-3</v>
      </c>
      <c r="DE33" s="1">
        <v>2.598373</v>
      </c>
      <c r="DF33">
        <v>0.68338390000000004</v>
      </c>
      <c r="DG33">
        <v>12.91372</v>
      </c>
      <c r="DH33" s="1">
        <v>4.7433500000000003E-3</v>
      </c>
      <c r="DI33" s="1">
        <v>1.7605329999999999</v>
      </c>
      <c r="DJ33">
        <v>0.68313259999999998</v>
      </c>
      <c r="DK33">
        <v>13.86952</v>
      </c>
      <c r="DL33" s="1">
        <v>3.2926769999999999E-3</v>
      </c>
      <c r="DM33" s="1">
        <v>1.215821</v>
      </c>
      <c r="DN33">
        <v>0.68307359999999995</v>
      </c>
      <c r="DO33">
        <v>14.13306</v>
      </c>
      <c r="DP33" s="1">
        <v>2.503206E-3</v>
      </c>
      <c r="DQ33" s="1">
        <v>0.91741450000000002</v>
      </c>
      <c r="DR33">
        <v>0.68305990000000005</v>
      </c>
      <c r="DS33">
        <v>13.39683</v>
      </c>
      <c r="DT33" s="1">
        <v>2.0750399999999998E-3</v>
      </c>
      <c r="DU33" s="1">
        <v>0.75532279999999996</v>
      </c>
      <c r="DV33">
        <v>0.68308919999999995</v>
      </c>
      <c r="DW33">
        <v>12.35614</v>
      </c>
      <c r="DX33" s="1">
        <v>1.8253060000000001E-3</v>
      </c>
      <c r="DY33" s="1">
        <v>0.66095130000000002</v>
      </c>
      <c r="DZ33">
        <v>0.68306619999999996</v>
      </c>
      <c r="EA33">
        <v>11.366350000000001</v>
      </c>
      <c r="EB33" s="1">
        <v>1.6651070000000001E-3</v>
      </c>
      <c r="EC33" s="1">
        <v>0.60044010000000003</v>
      </c>
      <c r="ED33">
        <v>0.68313449999999998</v>
      </c>
      <c r="EE33">
        <v>10.82375</v>
      </c>
      <c r="EF33" s="1">
        <v>1.5422400000000001E-3</v>
      </c>
      <c r="EG33" s="1">
        <v>0.55427760000000004</v>
      </c>
      <c r="EH33">
        <v>0.68330979999999997</v>
      </c>
      <c r="EI33">
        <v>11.24812</v>
      </c>
      <c r="EJ33" s="1">
        <v>1.4053830000000001E-3</v>
      </c>
      <c r="EK33" s="1">
        <v>0.50434259999999997</v>
      </c>
      <c r="EL33">
        <v>0.68353810000000004</v>
      </c>
      <c r="EM33">
        <v>12.29796</v>
      </c>
      <c r="EN33" s="1">
        <v>1.2740679999999999E-3</v>
      </c>
      <c r="EO33" s="1">
        <v>0.45533269999999998</v>
      </c>
      <c r="EP33">
        <v>0.68381769999999997</v>
      </c>
      <c r="EQ33">
        <v>13.43149</v>
      </c>
      <c r="ER33" s="1">
        <v>1.1751940000000001E-3</v>
      </c>
      <c r="ES33" s="1">
        <v>0.41814750000000001</v>
      </c>
      <c r="ET33">
        <v>0.68407949999999995</v>
      </c>
      <c r="EU33">
        <v>14.02393</v>
      </c>
      <c r="EV33" s="1">
        <v>1.099327E-3</v>
      </c>
      <c r="EW33" s="1">
        <v>0.38954670000000002</v>
      </c>
      <c r="EX33">
        <v>0.68437340000000002</v>
      </c>
      <c r="EY33">
        <v>13.503590000000001</v>
      </c>
      <c r="EZ33" s="1">
        <v>1.0413919999999999E-3</v>
      </c>
      <c r="FA33" s="1">
        <v>0.36750840000000001</v>
      </c>
      <c r="FB33">
        <v>0.68464329999999995</v>
      </c>
      <c r="FC33">
        <v>12.319380000000001</v>
      </c>
      <c r="FD33" s="1">
        <v>9.9254560000000005E-4</v>
      </c>
      <c r="FE33" s="1">
        <v>0.34888249999999998</v>
      </c>
      <c r="FF33">
        <v>0.68492050000000004</v>
      </c>
      <c r="FG33">
        <v>11.22912</v>
      </c>
      <c r="FH33" s="1">
        <v>9.4869680000000001E-4</v>
      </c>
      <c r="FI33" s="1">
        <v>0.3322232</v>
      </c>
      <c r="FJ33">
        <v>0.68513000000000002</v>
      </c>
      <c r="FK33">
        <v>10.86472</v>
      </c>
      <c r="FL33" s="1">
        <v>9.1233269999999999E-4</v>
      </c>
      <c r="FM33" s="1">
        <v>0.31811879999999998</v>
      </c>
      <c r="FN33">
        <v>0.68523009999999995</v>
      </c>
      <c r="FO33">
        <v>11.960380000000001</v>
      </c>
      <c r="FP33" s="1">
        <v>9.0365590000000004E-4</v>
      </c>
      <c r="FQ33" s="1">
        <v>0.31343500000000002</v>
      </c>
      <c r="FR33">
        <v>0.68527229999999995</v>
      </c>
      <c r="FS33">
        <v>13.184419999999999</v>
      </c>
      <c r="FT33" s="1">
        <v>9.0326839999999996E-4</v>
      </c>
      <c r="FU33" s="1">
        <v>0.31245430000000002</v>
      </c>
      <c r="FV33">
        <v>0.68526120000000001</v>
      </c>
      <c r="FW33">
        <v>14.059979999999999</v>
      </c>
      <c r="FX33" s="1">
        <v>8.9081529999999998E-4</v>
      </c>
      <c r="FY33" s="1">
        <v>0.3076083</v>
      </c>
      <c r="FZ33">
        <v>0.68528160000000005</v>
      </c>
      <c r="GA33">
        <v>13.87541</v>
      </c>
      <c r="GB33" s="1">
        <v>8.6756349999999997E-4</v>
      </c>
      <c r="GC33" s="1">
        <v>0.29904619999999998</v>
      </c>
      <c r="GD33">
        <v>0.68527760000000004</v>
      </c>
      <c r="GE33">
        <v>13.0191</v>
      </c>
      <c r="GF33" s="1">
        <v>8.371734E-4</v>
      </c>
      <c r="GG33" s="1">
        <v>0.2880585</v>
      </c>
      <c r="GH33">
        <v>0.68527260000000001</v>
      </c>
      <c r="GI33">
        <v>11.962059999999999</v>
      </c>
      <c r="GJ33" s="1">
        <v>8.0521729999999999E-4</v>
      </c>
      <c r="GK33" s="1">
        <v>0.27660600000000002</v>
      </c>
      <c r="GL33">
        <v>0.68529929999999994</v>
      </c>
      <c r="GM33">
        <v>11.12677</v>
      </c>
      <c r="GN33" s="1">
        <v>7.7194779999999999E-4</v>
      </c>
      <c r="GO33" s="1">
        <v>0.26477659999999997</v>
      </c>
      <c r="GP33">
        <v>0.68526379999999998</v>
      </c>
      <c r="GQ33">
        <v>10.906790000000001</v>
      </c>
      <c r="GR33" s="1">
        <v>7.4066599999999996E-4</v>
      </c>
      <c r="GS33" s="1">
        <v>0.25369720000000001</v>
      </c>
      <c r="GT33">
        <v>0.68527300000000002</v>
      </c>
      <c r="GU33">
        <v>12.07508</v>
      </c>
      <c r="GV33" s="1">
        <v>7.1016060000000003E-4</v>
      </c>
      <c r="GW33" s="1">
        <v>0.24299119999999999</v>
      </c>
      <c r="GX33">
        <v>0.68527159999999998</v>
      </c>
      <c r="GY33">
        <v>13.45208</v>
      </c>
      <c r="GZ33" s="1">
        <v>6.816239E-4</v>
      </c>
      <c r="HA33" s="1">
        <v>0.23304620000000001</v>
      </c>
      <c r="HB33">
        <v>0.68527689999999997</v>
      </c>
      <c r="HC33">
        <v>14.48015</v>
      </c>
      <c r="HD33" s="1">
        <v>6.5406470000000001E-4</v>
      </c>
      <c r="HE33" s="1">
        <v>0.22346759999999999</v>
      </c>
      <c r="HF33">
        <v>0.68526989999999999</v>
      </c>
      <c r="HG33">
        <v>14.737450000000001</v>
      </c>
      <c r="HH33">
        <v>6.275365E-4</v>
      </c>
      <c r="HI33" s="1">
        <v>0.21431510000000001</v>
      </c>
      <c r="HJ33">
        <v>0.68526869999999995</v>
      </c>
      <c r="HK33">
        <v>14.09538</v>
      </c>
      <c r="HL33">
        <v>6.0253330000000003E-4</v>
      </c>
      <c r="HM33" s="1">
        <v>0.2057136</v>
      </c>
      <c r="HN33">
        <v>0.68527729999999998</v>
      </c>
      <c r="HO33">
        <v>12.848100000000001</v>
      </c>
      <c r="HP33">
        <v>5.7897839999999999E-4</v>
      </c>
      <c r="HQ33" s="1">
        <v>0.19762070000000001</v>
      </c>
      <c r="HR33">
        <v>0.68528579999999994</v>
      </c>
      <c r="HS33">
        <v>11.63536</v>
      </c>
      <c r="HT33">
        <v>5.5617470000000001E-4</v>
      </c>
      <c r="HU33" s="1">
        <v>0.18981729999999999</v>
      </c>
      <c r="HV33">
        <v>0.68525130000000001</v>
      </c>
      <c r="HW33">
        <v>11.033160000000001</v>
      </c>
      <c r="HX33">
        <v>5.3446039999999998E-4</v>
      </c>
      <c r="HY33" s="1">
        <v>0.18241740000000001</v>
      </c>
      <c r="HZ33">
        <v>0.68526330000000002</v>
      </c>
      <c r="IA33">
        <v>11.976850000000001</v>
      </c>
      <c r="IB33">
        <v>5.1336280000000001E-4</v>
      </c>
      <c r="IC33" s="1">
        <v>0.17521419999999999</v>
      </c>
      <c r="ID33">
        <v>0.68528630000000001</v>
      </c>
      <c r="IE33">
        <v>13.52145</v>
      </c>
      <c r="IF33">
        <v>4.9353370000000001E-4</v>
      </c>
      <c r="IG33">
        <v>0.16842650000000001</v>
      </c>
      <c r="IH33">
        <v>0.68526390000000004</v>
      </c>
      <c r="II33">
        <v>14.791930000000001</v>
      </c>
      <c r="IJ33">
        <v>4.7503090000000002E-4</v>
      </c>
      <c r="IK33">
        <v>0.16214970000000001</v>
      </c>
      <c r="IL33">
        <v>0.68527689999999997</v>
      </c>
      <c r="IM33">
        <v>15.240270000000001</v>
      </c>
      <c r="IN33">
        <v>4.5700869999999998E-4</v>
      </c>
      <c r="IO33">
        <v>0.15599689999999999</v>
      </c>
      <c r="IP33">
        <v>0.68527229999999995</v>
      </c>
      <c r="IQ33">
        <v>14.409560000000001</v>
      </c>
      <c r="IR33">
        <v>4.4038500000000001E-4</v>
      </c>
      <c r="IS33">
        <v>0.15030760000000001</v>
      </c>
      <c r="IT33">
        <v>0.6852741</v>
      </c>
      <c r="IU33">
        <v>13.08174</v>
      </c>
      <c r="IV33">
        <v>4.2407110000000002E-4</v>
      </c>
      <c r="IW33">
        <v>0.14478750000000001</v>
      </c>
      <c r="IX33">
        <v>0.68527669999999996</v>
      </c>
      <c r="IY33">
        <v>11.87833</v>
      </c>
      <c r="IZ33">
        <v>4.084453E-4</v>
      </c>
      <c r="JA33">
        <v>0.1394321</v>
      </c>
      <c r="JB33">
        <v>0.68527199999999999</v>
      </c>
      <c r="JC33">
        <v>11.35868</v>
      </c>
      <c r="JD33">
        <v>3.938336E-4</v>
      </c>
      <c r="JE33">
        <v>0.13446920000000001</v>
      </c>
      <c r="JF33">
        <v>0.68528440000000002</v>
      </c>
      <c r="JG33">
        <v>11.97217</v>
      </c>
      <c r="JH33">
        <v>3.7944950000000003E-4</v>
      </c>
      <c r="JI33">
        <v>0.12955050000000001</v>
      </c>
      <c r="JJ33">
        <v>0.68527009999999999</v>
      </c>
      <c r="JK33">
        <v>12.6431</v>
      </c>
      <c r="JL33">
        <v>3.6655740000000002E-4</v>
      </c>
      <c r="JM33">
        <v>0.1251459</v>
      </c>
      <c r="JN33">
        <v>0.68527530000000003</v>
      </c>
      <c r="JO33">
        <v>13.403409999999999</v>
      </c>
      <c r="JP33">
        <v>3.5310190000000001E-4</v>
      </c>
      <c r="JQ33">
        <v>0.12058190000000001</v>
      </c>
      <c r="JR33">
        <v>0.68527360000000004</v>
      </c>
      <c r="JS33">
        <v>13.31658</v>
      </c>
      <c r="JT33">
        <v>3.4043769999999999E-4</v>
      </c>
      <c r="JU33">
        <v>0.1162321</v>
      </c>
      <c r="JV33">
        <v>0.68528489999999997</v>
      </c>
      <c r="JW33">
        <v>12.74704</v>
      </c>
      <c r="JX33">
        <v>3.2885869999999998E-4</v>
      </c>
      <c r="JY33">
        <v>0.1122851</v>
      </c>
      <c r="JZ33">
        <v>0.68525990000000003</v>
      </c>
      <c r="KA33">
        <v>12.0403</v>
      </c>
      <c r="KB33">
        <v>3.1716479999999999E-4</v>
      </c>
      <c r="KC33">
        <v>0.1083025</v>
      </c>
      <c r="KD33">
        <v>0.6852722</v>
      </c>
      <c r="KE33">
        <v>11.57376</v>
      </c>
      <c r="KF33">
        <v>3.0660520000000001E-4</v>
      </c>
      <c r="KG33">
        <v>0.10468769999999999</v>
      </c>
      <c r="KH33">
        <v>0.68520579999999998</v>
      </c>
      <c r="KI33">
        <v>11.44835</v>
      </c>
      <c r="KJ33">
        <v>2.9690629999999999E-4</v>
      </c>
      <c r="KK33">
        <v>0.10133350000000001</v>
      </c>
      <c r="KL33">
        <v>0.68502189999999996</v>
      </c>
      <c r="KM33">
        <v>12.24174</v>
      </c>
      <c r="KN33">
        <v>2.9501000000000001E-4</v>
      </c>
      <c r="KO33">
        <v>0.1005489</v>
      </c>
      <c r="KP33">
        <v>0.68480269999999999</v>
      </c>
      <c r="KQ33">
        <v>12.82921</v>
      </c>
      <c r="KR33">
        <v>2.9587990000000001E-4</v>
      </c>
      <c r="KS33">
        <v>0.10090780000000001</v>
      </c>
      <c r="KT33">
        <v>0.68454409999999999</v>
      </c>
      <c r="KU33">
        <v>13.480370000000001</v>
      </c>
      <c r="KV33">
        <v>2.9278890000000003E-4</v>
      </c>
      <c r="KW33">
        <v>9.9995009999999995E-2</v>
      </c>
      <c r="KX33">
        <v>0.6842781</v>
      </c>
      <c r="KY33">
        <v>13.59695</v>
      </c>
      <c r="KZ33">
        <v>2.8642389999999999E-4</v>
      </c>
      <c r="LA33">
        <v>9.7918270000000002E-2</v>
      </c>
      <c r="LB33">
        <v>0.68399480000000001</v>
      </c>
      <c r="LC33">
        <v>13.22165</v>
      </c>
      <c r="LD33">
        <v>2.779643E-4</v>
      </c>
      <c r="LE33">
        <v>9.5103549999999995E-2</v>
      </c>
      <c r="LF33">
        <v>0.68372829999999996</v>
      </c>
      <c r="LG33">
        <v>12.413130000000001</v>
      </c>
      <c r="LH33">
        <v>2.692568E-4</v>
      </c>
      <c r="LI33">
        <v>9.2169150000000005E-2</v>
      </c>
      <c r="LJ33">
        <v>0.68344269999999996</v>
      </c>
      <c r="LK33">
        <v>11.562010000000001</v>
      </c>
      <c r="LL33">
        <v>2.600689E-4</v>
      </c>
      <c r="LM33">
        <v>8.9088410000000007E-2</v>
      </c>
      <c r="LN33">
        <v>0.68322930000000004</v>
      </c>
      <c r="LO33">
        <v>11.34172</v>
      </c>
      <c r="LP33">
        <v>2.5031430000000001E-4</v>
      </c>
      <c r="LQ33">
        <v>8.5827100000000003E-2</v>
      </c>
      <c r="LR33">
        <v>0.68311069999999996</v>
      </c>
      <c r="LS33">
        <v>12.57596</v>
      </c>
      <c r="LT33">
        <v>2.3561320000000001E-4</v>
      </c>
      <c r="LU33">
        <v>8.0939869999999997E-2</v>
      </c>
      <c r="LV33">
        <v>0.6831045</v>
      </c>
      <c r="LW33">
        <v>13.95961</v>
      </c>
      <c r="LX33">
        <v>2.190669E-4</v>
      </c>
      <c r="LY33">
        <v>7.5246359999999998E-2</v>
      </c>
      <c r="LZ33">
        <v>0.68307269999999998</v>
      </c>
      <c r="MA33">
        <v>15.140140000000001</v>
      </c>
      <c r="MB33">
        <v>2.0647579999999999E-4</v>
      </c>
      <c r="MC33">
        <v>7.0864389999999999E-2</v>
      </c>
      <c r="MD33">
        <v>0.68307439999999997</v>
      </c>
      <c r="ME33">
        <v>15.67901</v>
      </c>
      <c r="MF33">
        <v>1.9683919999999999E-4</v>
      </c>
      <c r="MG33">
        <v>6.751733E-2</v>
      </c>
      <c r="MH33">
        <v>0.68307430000000002</v>
      </c>
      <c r="MI33">
        <v>15.19478</v>
      </c>
      <c r="MJ33">
        <v>1.8899229999999999E-4</v>
      </c>
      <c r="MK33">
        <v>6.4810969999999996E-2</v>
      </c>
      <c r="ML33">
        <v>0.68308500000000005</v>
      </c>
      <c r="MM33">
        <v>13.785310000000001</v>
      </c>
      <c r="MN33">
        <v>1.824068E-4</v>
      </c>
      <c r="MO33">
        <v>6.2525319999999995E-2</v>
      </c>
      <c r="MP33">
        <v>0.68308400000000002</v>
      </c>
      <c r="MQ33">
        <v>12.24349</v>
      </c>
      <c r="MR33">
        <v>1.764917E-4</v>
      </c>
      <c r="MS33">
        <v>6.0505219999999998E-2</v>
      </c>
      <c r="MT33">
        <v>0.6829575</v>
      </c>
      <c r="MU33">
        <v>11.52826</v>
      </c>
      <c r="MV33">
        <v>1.718763E-4</v>
      </c>
      <c r="MW33">
        <v>5.8865210000000001E-2</v>
      </c>
      <c r="MX33">
        <v>0.6825985</v>
      </c>
      <c r="MY33">
        <v>12.58539</v>
      </c>
      <c r="MZ33">
        <v>1.7547649999999999E-4</v>
      </c>
      <c r="NA33">
        <v>5.9939529999999998E-2</v>
      </c>
      <c r="NB33">
        <v>0.68211739999999998</v>
      </c>
      <c r="NC33">
        <v>14.08905</v>
      </c>
      <c r="ND33">
        <v>1.820782E-4</v>
      </c>
      <c r="NE33">
        <v>6.2294740000000001E-2</v>
      </c>
      <c r="NF33">
        <v>0.68159340000000002</v>
      </c>
      <c r="NG33">
        <v>15.210900000000001</v>
      </c>
      <c r="NH33">
        <v>1.8409639999999999E-4</v>
      </c>
      <c r="NI33">
        <v>6.3139929999999997E-2</v>
      </c>
      <c r="NJ33">
        <v>0.68104799999999999</v>
      </c>
      <c r="NK33">
        <v>15.61289</v>
      </c>
      <c r="NL33">
        <v>1.818891E-4</v>
      </c>
      <c r="NM33">
        <v>6.2499289999999999E-2</v>
      </c>
      <c r="NN33">
        <v>0.68047369999999996</v>
      </c>
      <c r="NO33">
        <v>14.91165</v>
      </c>
      <c r="NP33">
        <v>1.7749190000000001E-4</v>
      </c>
      <c r="NQ33">
        <v>6.1084199999999998E-2</v>
      </c>
      <c r="NR33">
        <v>0.67989889999999997</v>
      </c>
      <c r="NS33">
        <v>13.731</v>
      </c>
      <c r="NT33">
        <v>1.7202710000000001E-4</v>
      </c>
      <c r="NU33">
        <v>5.9272470000000001E-2</v>
      </c>
      <c r="NV33">
        <v>0.6793593</v>
      </c>
      <c r="NW33">
        <v>12.551270000000001</v>
      </c>
      <c r="NX33">
        <v>1.662038E-4</v>
      </c>
      <c r="NY33">
        <v>5.7327330000000003E-2</v>
      </c>
      <c r="NZ33">
        <v>0.67891250000000003</v>
      </c>
      <c r="OA33">
        <v>11.93845</v>
      </c>
      <c r="OB33">
        <v>1.5943810000000001E-4</v>
      </c>
      <c r="OC33">
        <v>5.5087829999999997E-2</v>
      </c>
      <c r="OD33">
        <v>0.67869400000000002</v>
      </c>
      <c r="OE33">
        <v>12.09515</v>
      </c>
      <c r="OF33">
        <v>1.4671230000000001E-4</v>
      </c>
      <c r="OG33">
        <v>5.0856930000000002E-2</v>
      </c>
      <c r="OH33">
        <v>0.67860819999999999</v>
      </c>
      <c r="OI33">
        <v>13.12181</v>
      </c>
      <c r="OJ33">
        <v>1.322036E-4</v>
      </c>
      <c r="OK33">
        <v>4.5823269999999999E-2</v>
      </c>
    </row>
    <row r="34" spans="1:401" x14ac:dyDescent="0.35">
      <c r="A34">
        <v>37</v>
      </c>
      <c r="B34" t="s">
        <v>4</v>
      </c>
      <c r="C34" t="s">
        <v>24</v>
      </c>
      <c r="D34" t="s">
        <v>39</v>
      </c>
      <c r="E34">
        <v>811.86530000000005</v>
      </c>
      <c r="F34">
        <v>0.68628230000000001</v>
      </c>
      <c r="G34">
        <v>11.630330000000001</v>
      </c>
      <c r="H34">
        <v>283.3528</v>
      </c>
      <c r="I34">
        <v>85616.67</v>
      </c>
      <c r="J34">
        <v>0.68459550000000002</v>
      </c>
      <c r="K34">
        <v>11.80246</v>
      </c>
      <c r="L34">
        <v>30.163889999999999</v>
      </c>
      <c r="M34">
        <v>10457.76</v>
      </c>
      <c r="N34">
        <v>0.68330550000000001</v>
      </c>
      <c r="O34">
        <v>12.53154</v>
      </c>
      <c r="P34">
        <v>0.7315159</v>
      </c>
      <c r="Q34">
        <v>260.6404</v>
      </c>
      <c r="R34">
        <v>0.68403380000000003</v>
      </c>
      <c r="S34">
        <v>12.91672</v>
      </c>
      <c r="T34" s="1">
        <v>0.10226349999999999</v>
      </c>
      <c r="U34">
        <v>31.589870000000001</v>
      </c>
      <c r="V34">
        <v>0.68476459999999995</v>
      </c>
      <c r="W34">
        <v>13.17314</v>
      </c>
      <c r="X34" s="1">
        <v>8.4806069999999997E-2</v>
      </c>
      <c r="Y34" s="1">
        <v>25.70515</v>
      </c>
      <c r="Z34">
        <v>0.68551649999999997</v>
      </c>
      <c r="AA34">
        <v>12.557740000000001</v>
      </c>
      <c r="AB34" s="1">
        <v>7.6015780000000005E-2</v>
      </c>
      <c r="AC34" s="1">
        <v>23.017959999999999</v>
      </c>
      <c r="AD34">
        <v>0.68630420000000003</v>
      </c>
      <c r="AE34">
        <v>11.9251</v>
      </c>
      <c r="AF34" s="1">
        <v>6.8505389999999999E-2</v>
      </c>
      <c r="AG34" s="1">
        <v>20.726220000000001</v>
      </c>
      <c r="AH34">
        <v>0.68700470000000002</v>
      </c>
      <c r="AI34">
        <v>11.32929</v>
      </c>
      <c r="AJ34" s="1">
        <v>6.2120010000000003E-2</v>
      </c>
      <c r="AK34" s="1">
        <v>18.77948</v>
      </c>
      <c r="AL34">
        <v>0.68730049999999998</v>
      </c>
      <c r="AM34">
        <v>11.01784</v>
      </c>
      <c r="AN34" s="1">
        <v>5.8851000000000001E-2</v>
      </c>
      <c r="AO34" s="1">
        <v>17.713850000000001</v>
      </c>
      <c r="AP34">
        <v>0.68767780000000001</v>
      </c>
      <c r="AQ34">
        <v>10.932449999999999</v>
      </c>
      <c r="AR34" s="1">
        <v>6.7267880000000002E-2</v>
      </c>
      <c r="AS34" s="1">
        <v>20.176359999999999</v>
      </c>
      <c r="AT34">
        <v>0.68878050000000002</v>
      </c>
      <c r="AU34">
        <v>11.58065</v>
      </c>
      <c r="AV34" s="1">
        <v>7.2740750000000007E-2</v>
      </c>
      <c r="AW34" s="1">
        <v>21.949580000000001</v>
      </c>
      <c r="AX34">
        <v>0.69256930000000005</v>
      </c>
      <c r="AY34">
        <v>11.999409999999999</v>
      </c>
      <c r="AZ34" s="1">
        <v>7.0440069999999994E-2</v>
      </c>
      <c r="BA34" s="1">
        <v>21.304919999999999</v>
      </c>
      <c r="BB34">
        <v>0.69850330000000005</v>
      </c>
      <c r="BC34">
        <v>12.145989999999999</v>
      </c>
      <c r="BD34" s="1">
        <v>6.4094219999999993E-2</v>
      </c>
      <c r="BE34" s="1">
        <v>19.39283</v>
      </c>
      <c r="BF34">
        <v>0.70560179999999995</v>
      </c>
      <c r="BG34">
        <v>11.90878</v>
      </c>
      <c r="BH34" s="1">
        <v>5.6495780000000002E-2</v>
      </c>
      <c r="BI34" s="1">
        <v>17.068629999999999</v>
      </c>
      <c r="BJ34">
        <v>0.71366499999999999</v>
      </c>
      <c r="BK34">
        <v>11.49865</v>
      </c>
      <c r="BL34" s="1">
        <v>4.9115249999999999E-2</v>
      </c>
      <c r="BM34" s="1">
        <v>14.806139999999999</v>
      </c>
      <c r="BN34">
        <v>0.71767179999999997</v>
      </c>
      <c r="BO34">
        <v>11.03144</v>
      </c>
      <c r="BP34" s="1">
        <v>4.2954359999999997E-2</v>
      </c>
      <c r="BQ34" s="1">
        <v>12.942780000000001</v>
      </c>
      <c r="BR34">
        <v>0.70975109999999997</v>
      </c>
      <c r="BS34">
        <v>10.77421</v>
      </c>
      <c r="BT34" s="1">
        <v>3.723373E-2</v>
      </c>
      <c r="BU34" s="1">
        <v>11.34393</v>
      </c>
      <c r="BV34">
        <v>0.70256479999999999</v>
      </c>
      <c r="BW34">
        <v>11.27291</v>
      </c>
      <c r="BX34" s="1">
        <v>3.057294E-2</v>
      </c>
      <c r="BY34" s="1">
        <v>9.421265</v>
      </c>
      <c r="BZ34">
        <v>0.69596329999999995</v>
      </c>
      <c r="CA34">
        <v>12.340730000000001</v>
      </c>
      <c r="CB34" s="1">
        <v>2.438332E-2</v>
      </c>
      <c r="CC34" s="1">
        <v>7.5749459999999997</v>
      </c>
      <c r="CD34">
        <v>0.68973839999999997</v>
      </c>
      <c r="CE34">
        <v>13.45811</v>
      </c>
      <c r="CF34" s="1">
        <v>1.981113E-2</v>
      </c>
      <c r="CG34" s="1">
        <v>6.1936369999999998</v>
      </c>
      <c r="CH34">
        <v>0.68345610000000001</v>
      </c>
      <c r="CI34">
        <v>14.024850000000001</v>
      </c>
      <c r="CJ34" s="1">
        <v>1.6643979999999999E-2</v>
      </c>
      <c r="CK34" s="1">
        <v>5.240253</v>
      </c>
      <c r="CL34">
        <v>0.6769809</v>
      </c>
      <c r="CM34">
        <v>13.452299999999999</v>
      </c>
      <c r="CN34" s="1">
        <v>1.412072E-2</v>
      </c>
      <c r="CO34" s="1">
        <v>4.4828710000000003</v>
      </c>
      <c r="CP34">
        <v>0.67058519999999999</v>
      </c>
      <c r="CQ34">
        <v>12.3187</v>
      </c>
      <c r="CR34" s="1">
        <v>1.219113E-2</v>
      </c>
      <c r="CS34" s="1">
        <v>3.90021</v>
      </c>
      <c r="CT34">
        <v>0.664103</v>
      </c>
      <c r="CU34">
        <v>11.303280000000001</v>
      </c>
      <c r="CV34" s="1">
        <v>1.060813E-2</v>
      </c>
      <c r="CW34" s="1">
        <v>3.4225660000000002</v>
      </c>
      <c r="CX34">
        <v>0.65841530000000004</v>
      </c>
      <c r="CY34">
        <v>10.89608</v>
      </c>
      <c r="CZ34" s="1">
        <v>9.3166229999999996E-3</v>
      </c>
      <c r="DA34" s="1">
        <v>3.0293079999999999</v>
      </c>
      <c r="DB34">
        <v>0.65477399999999997</v>
      </c>
      <c r="DC34">
        <v>11.59137</v>
      </c>
      <c r="DD34" s="1">
        <v>7.2963339999999998E-3</v>
      </c>
      <c r="DE34" s="1">
        <v>2.4025970000000001</v>
      </c>
      <c r="DF34">
        <v>0.65284430000000004</v>
      </c>
      <c r="DG34">
        <v>12.87716</v>
      </c>
      <c r="DH34" s="1">
        <v>4.9610729999999999E-3</v>
      </c>
      <c r="DI34" s="1">
        <v>1.6415489999999999</v>
      </c>
      <c r="DJ34">
        <v>0.65189810000000004</v>
      </c>
      <c r="DK34">
        <v>13.86308</v>
      </c>
      <c r="DL34" s="1">
        <v>3.4184699999999998E-3</v>
      </c>
      <c r="DM34" s="1">
        <v>1.1274580000000001</v>
      </c>
      <c r="DN34">
        <v>0.65141389999999999</v>
      </c>
      <c r="DO34">
        <v>14.18615</v>
      </c>
      <c r="DP34" s="1">
        <v>2.571126E-3</v>
      </c>
      <c r="DQ34" s="1">
        <v>0.84294480000000005</v>
      </c>
      <c r="DR34">
        <v>0.651196</v>
      </c>
      <c r="DS34">
        <v>13.493969999999999</v>
      </c>
      <c r="DT34" s="1">
        <v>2.112793E-3</v>
      </c>
      <c r="DU34" s="1">
        <v>0.68863220000000003</v>
      </c>
      <c r="DV34">
        <v>0.65110279999999998</v>
      </c>
      <c r="DW34">
        <v>12.450989999999999</v>
      </c>
      <c r="DX34" s="1">
        <v>1.8485120000000001E-3</v>
      </c>
      <c r="DY34" s="1">
        <v>0.59967720000000002</v>
      </c>
      <c r="DZ34">
        <v>0.65103719999999998</v>
      </c>
      <c r="EA34">
        <v>11.43657</v>
      </c>
      <c r="EB34" s="1">
        <v>1.6810600000000001E-3</v>
      </c>
      <c r="EC34" s="1">
        <v>0.54322349999999997</v>
      </c>
      <c r="ED34">
        <v>0.65108949999999999</v>
      </c>
      <c r="EE34">
        <v>10.85098</v>
      </c>
      <c r="EF34" s="1">
        <v>1.5557380000000001E-3</v>
      </c>
      <c r="EG34" s="1">
        <v>0.50103569999999997</v>
      </c>
      <c r="EH34">
        <v>0.65125010000000005</v>
      </c>
      <c r="EI34">
        <v>11.23352</v>
      </c>
      <c r="EJ34" s="1">
        <v>1.422106E-3</v>
      </c>
      <c r="EK34" s="1">
        <v>0.45712770000000003</v>
      </c>
      <c r="EL34">
        <v>0.65154730000000005</v>
      </c>
      <c r="EM34">
        <v>12.254339999999999</v>
      </c>
      <c r="EN34" s="1">
        <v>1.2873979999999999E-3</v>
      </c>
      <c r="EO34" s="1">
        <v>0.41223900000000002</v>
      </c>
      <c r="EP34">
        <v>0.65189189999999997</v>
      </c>
      <c r="EQ34">
        <v>13.408160000000001</v>
      </c>
      <c r="ER34" s="1">
        <v>1.185214E-3</v>
      </c>
      <c r="ES34" s="1">
        <v>0.37791639999999999</v>
      </c>
      <c r="ET34">
        <v>0.652258</v>
      </c>
      <c r="EU34">
        <v>14.06147</v>
      </c>
      <c r="EV34" s="1">
        <v>1.1073400000000001E-3</v>
      </c>
      <c r="EW34" s="1">
        <v>0.35163909999999998</v>
      </c>
      <c r="EX34">
        <v>0.65262430000000005</v>
      </c>
      <c r="EY34">
        <v>13.59023</v>
      </c>
      <c r="EZ34" s="1">
        <v>1.047744E-3</v>
      </c>
      <c r="FA34" s="1">
        <v>0.33135399999999998</v>
      </c>
      <c r="FB34">
        <v>0.65300460000000005</v>
      </c>
      <c r="FC34">
        <v>12.422610000000001</v>
      </c>
      <c r="FD34" s="1">
        <v>9.9797930000000007E-4</v>
      </c>
      <c r="FE34" s="1">
        <v>0.31435629999999998</v>
      </c>
      <c r="FF34">
        <v>0.65341539999999998</v>
      </c>
      <c r="FG34">
        <v>11.30336</v>
      </c>
      <c r="FH34" s="1">
        <v>9.5364029999999995E-4</v>
      </c>
      <c r="FI34" s="1">
        <v>0.29924400000000001</v>
      </c>
      <c r="FJ34">
        <v>0.65371040000000002</v>
      </c>
      <c r="FK34">
        <v>10.8681</v>
      </c>
      <c r="FL34" s="1">
        <v>9.1588930000000002E-4</v>
      </c>
      <c r="FM34" s="1">
        <v>0.28621999999999997</v>
      </c>
      <c r="FN34">
        <v>0.65392629999999996</v>
      </c>
      <c r="FO34">
        <v>11.92048</v>
      </c>
      <c r="FP34" s="1">
        <v>9.0390640000000003E-4</v>
      </c>
      <c r="FQ34" s="1">
        <v>0.28106350000000002</v>
      </c>
      <c r="FR34">
        <v>0.65402199999999999</v>
      </c>
      <c r="FS34">
        <v>13.14761</v>
      </c>
      <c r="FT34" s="1">
        <v>9.0399090000000001E-4</v>
      </c>
      <c r="FU34" s="1">
        <v>0.28025489999999997</v>
      </c>
      <c r="FV34">
        <v>0.65406940000000002</v>
      </c>
      <c r="FW34">
        <v>14.07335</v>
      </c>
      <c r="FX34" s="1">
        <v>8.9301699999999996E-4</v>
      </c>
      <c r="FY34" s="1">
        <v>0.27629969999999998</v>
      </c>
      <c r="FZ34">
        <v>0.65409640000000002</v>
      </c>
      <c r="GA34">
        <v>13.95417</v>
      </c>
      <c r="GB34" s="1">
        <v>8.7075719999999996E-4</v>
      </c>
      <c r="GC34" s="1">
        <v>0.26889980000000002</v>
      </c>
      <c r="GD34">
        <v>0.65411870000000005</v>
      </c>
      <c r="GE34">
        <v>13.11341</v>
      </c>
      <c r="GF34" s="1">
        <v>8.4081409999999998E-4</v>
      </c>
      <c r="GG34" s="1">
        <v>0.25918059999999998</v>
      </c>
      <c r="GH34">
        <v>0.65410679999999999</v>
      </c>
      <c r="GI34">
        <v>12.043469999999999</v>
      </c>
      <c r="GJ34" s="1">
        <v>8.0898039999999997E-4</v>
      </c>
      <c r="GK34" s="1">
        <v>0.24894469999999999</v>
      </c>
      <c r="GL34">
        <v>0.65412800000000004</v>
      </c>
      <c r="GM34">
        <v>11.17929</v>
      </c>
      <c r="GN34" s="1">
        <v>7.7563860000000003E-4</v>
      </c>
      <c r="GO34" s="1">
        <v>0.2383324</v>
      </c>
      <c r="GP34">
        <v>0.65412440000000005</v>
      </c>
      <c r="GQ34">
        <v>10.903230000000001</v>
      </c>
      <c r="GR34" s="1">
        <v>7.4420279999999996E-4</v>
      </c>
      <c r="GS34" s="1">
        <v>0.2283471</v>
      </c>
      <c r="GT34">
        <v>0.65412840000000005</v>
      </c>
      <c r="GU34">
        <v>12.03201</v>
      </c>
      <c r="GV34" s="1">
        <v>7.1341120000000002E-4</v>
      </c>
      <c r="GW34" s="1">
        <v>0.2186796</v>
      </c>
      <c r="GX34">
        <v>0.65413379999999999</v>
      </c>
      <c r="GY34">
        <v>13.40316</v>
      </c>
      <c r="GZ34" s="1">
        <v>6.8480139999999999E-4</v>
      </c>
      <c r="HA34" s="1">
        <v>0.2097396</v>
      </c>
      <c r="HB34">
        <v>0.65410670000000004</v>
      </c>
      <c r="HC34">
        <v>14.481680000000001</v>
      </c>
      <c r="HD34" s="1">
        <v>6.5698589999999999E-4</v>
      </c>
      <c r="HE34" s="1">
        <v>0.20109060000000001</v>
      </c>
      <c r="HF34">
        <v>0.65412599999999999</v>
      </c>
      <c r="HG34">
        <v>14.810309999999999</v>
      </c>
      <c r="HH34">
        <v>6.3038449999999995E-4</v>
      </c>
      <c r="HI34" s="1">
        <v>0.1928658</v>
      </c>
      <c r="HJ34">
        <v>0.65412250000000005</v>
      </c>
      <c r="HK34">
        <v>14.20289</v>
      </c>
      <c r="HL34">
        <v>6.0524009999999998E-4</v>
      </c>
      <c r="HM34" s="1">
        <v>0.18511659999999999</v>
      </c>
      <c r="HN34">
        <v>0.65411399999999997</v>
      </c>
      <c r="HO34">
        <v>12.956300000000001</v>
      </c>
      <c r="HP34">
        <v>5.8151060000000002E-4</v>
      </c>
      <c r="HQ34" s="1">
        <v>0.17781520000000001</v>
      </c>
      <c r="HR34">
        <v>0.6541129</v>
      </c>
      <c r="HS34">
        <v>11.72762</v>
      </c>
      <c r="HT34">
        <v>5.5861150000000004E-4</v>
      </c>
      <c r="HU34" s="1">
        <v>0.17079939999999999</v>
      </c>
      <c r="HV34">
        <v>0.6541283</v>
      </c>
      <c r="HW34">
        <v>11.052490000000001</v>
      </c>
      <c r="HX34">
        <v>5.3688279999999998E-4</v>
      </c>
      <c r="HY34" s="1">
        <v>0.16415399999999999</v>
      </c>
      <c r="HZ34">
        <v>0.65411680000000005</v>
      </c>
      <c r="IA34">
        <v>11.939859999999999</v>
      </c>
      <c r="IB34">
        <v>5.1561589999999996E-4</v>
      </c>
      <c r="IC34" s="1">
        <v>0.1576535</v>
      </c>
      <c r="ID34">
        <v>0.65411719999999995</v>
      </c>
      <c r="IE34">
        <v>13.469060000000001</v>
      </c>
      <c r="IF34">
        <v>4.9559199999999999E-4</v>
      </c>
      <c r="IG34">
        <v>0.1515263</v>
      </c>
      <c r="IH34">
        <v>0.65411229999999998</v>
      </c>
      <c r="II34">
        <v>14.78546</v>
      </c>
      <c r="IJ34">
        <v>4.7709590000000001E-4</v>
      </c>
      <c r="IK34">
        <v>0.1458933</v>
      </c>
      <c r="IL34">
        <v>0.65410740000000001</v>
      </c>
      <c r="IM34">
        <v>15.31033</v>
      </c>
      <c r="IN34">
        <v>4.5893209999999998E-4</v>
      </c>
      <c r="IO34">
        <v>0.14034350000000001</v>
      </c>
      <c r="IP34">
        <v>0.65410919999999995</v>
      </c>
      <c r="IQ34">
        <v>14.53411</v>
      </c>
      <c r="IR34">
        <v>4.4211860000000001E-4</v>
      </c>
      <c r="IS34">
        <v>0.13519229999999999</v>
      </c>
      <c r="IT34">
        <v>0.65410979999999996</v>
      </c>
      <c r="IU34">
        <v>13.20157</v>
      </c>
      <c r="IV34">
        <v>4.259E-4</v>
      </c>
      <c r="IW34">
        <v>0.13026760000000001</v>
      </c>
      <c r="IX34">
        <v>0.65411209999999997</v>
      </c>
      <c r="IY34">
        <v>11.971220000000001</v>
      </c>
      <c r="IZ34">
        <v>4.1004980000000001E-4</v>
      </c>
      <c r="JA34">
        <v>0.12541099999999999</v>
      </c>
      <c r="JB34">
        <v>0.65410619999999997</v>
      </c>
      <c r="JC34">
        <v>11.380520000000001</v>
      </c>
      <c r="JD34">
        <v>3.9548170000000001E-4</v>
      </c>
      <c r="JE34">
        <v>0.12096990000000001</v>
      </c>
      <c r="JF34">
        <v>0.65411699999999995</v>
      </c>
      <c r="JG34">
        <v>11.94586</v>
      </c>
      <c r="JH34">
        <v>3.809258E-4</v>
      </c>
      <c r="JI34">
        <v>0.11652179999999999</v>
      </c>
      <c r="JJ34">
        <v>0.65410789999999996</v>
      </c>
      <c r="JK34">
        <v>12.62102</v>
      </c>
      <c r="JL34">
        <v>3.6797810000000001E-4</v>
      </c>
      <c r="JM34">
        <v>0.1125525</v>
      </c>
      <c r="JN34">
        <v>0.65411779999999997</v>
      </c>
      <c r="JO34">
        <v>13.40353</v>
      </c>
      <c r="JP34">
        <v>3.5456609999999999E-4</v>
      </c>
      <c r="JQ34">
        <v>0.1084753</v>
      </c>
      <c r="JR34">
        <v>0.65411010000000003</v>
      </c>
      <c r="JS34">
        <v>13.37055</v>
      </c>
      <c r="JT34">
        <v>3.4174439999999997E-4</v>
      </c>
      <c r="JU34">
        <v>0.1045363</v>
      </c>
      <c r="JV34">
        <v>0.65411540000000001</v>
      </c>
      <c r="JW34">
        <v>12.8086</v>
      </c>
      <c r="JX34">
        <v>3.301027E-4</v>
      </c>
      <c r="JY34">
        <v>0.1009801</v>
      </c>
      <c r="JZ34">
        <v>0.65413410000000005</v>
      </c>
      <c r="KA34">
        <v>12.103590000000001</v>
      </c>
      <c r="KB34">
        <v>3.1843840000000002E-4</v>
      </c>
      <c r="KC34">
        <v>9.7418179999999993E-2</v>
      </c>
      <c r="KD34">
        <v>0.65410449999999998</v>
      </c>
      <c r="KE34">
        <v>11.603210000000001</v>
      </c>
      <c r="KF34">
        <v>3.0774639999999999E-4</v>
      </c>
      <c r="KG34">
        <v>9.4141039999999995E-2</v>
      </c>
      <c r="KH34">
        <v>0.65406339999999996</v>
      </c>
      <c r="KI34">
        <v>11.45125</v>
      </c>
      <c r="KJ34">
        <v>2.9772130000000003E-4</v>
      </c>
      <c r="KK34">
        <v>9.1057890000000002E-2</v>
      </c>
      <c r="KL34">
        <v>0.65387010000000001</v>
      </c>
      <c r="KM34">
        <v>12.214880000000001</v>
      </c>
      <c r="KN34">
        <v>2.9490719999999997E-4</v>
      </c>
      <c r="KO34">
        <v>9.0107599999999996E-2</v>
      </c>
      <c r="KP34">
        <v>0.65357390000000004</v>
      </c>
      <c r="KQ34">
        <v>12.813090000000001</v>
      </c>
      <c r="KR34">
        <v>2.9590230000000001E-4</v>
      </c>
      <c r="KS34">
        <v>9.0447929999999996E-2</v>
      </c>
      <c r="KT34">
        <v>0.65320809999999996</v>
      </c>
      <c r="KU34">
        <v>13.477600000000001</v>
      </c>
      <c r="KV34">
        <v>2.9330749999999998E-4</v>
      </c>
      <c r="KW34">
        <v>8.9772299999999999E-2</v>
      </c>
      <c r="KX34">
        <v>0.65285629999999994</v>
      </c>
      <c r="KY34">
        <v>13.644069999999999</v>
      </c>
      <c r="KZ34">
        <v>2.8722429999999998E-4</v>
      </c>
      <c r="LA34">
        <v>8.7996859999999996E-2</v>
      </c>
      <c r="LB34">
        <v>0.65246400000000004</v>
      </c>
      <c r="LC34">
        <v>13.27933</v>
      </c>
      <c r="LD34">
        <v>2.7890800000000002E-4</v>
      </c>
      <c r="LE34">
        <v>8.5524020000000006E-2</v>
      </c>
      <c r="LF34">
        <v>0.65209229999999996</v>
      </c>
      <c r="LG34">
        <v>12.48518</v>
      </c>
      <c r="LH34">
        <v>2.702165E-4</v>
      </c>
      <c r="LI34">
        <v>8.2905670000000001E-2</v>
      </c>
      <c r="LJ34">
        <v>0.65170760000000005</v>
      </c>
      <c r="LK34">
        <v>11.62172</v>
      </c>
      <c r="LL34">
        <v>2.610701E-4</v>
      </c>
      <c r="LM34">
        <v>8.0162369999999997E-2</v>
      </c>
      <c r="LN34">
        <v>0.65137679999999998</v>
      </c>
      <c r="LO34">
        <v>11.338749999999999</v>
      </c>
      <c r="LP34">
        <v>2.5148819999999998E-4</v>
      </c>
      <c r="LQ34">
        <v>7.7286980000000005E-2</v>
      </c>
      <c r="LR34">
        <v>0.65116689999999999</v>
      </c>
      <c r="LS34">
        <v>12.53247</v>
      </c>
      <c r="LT34">
        <v>2.3747429999999999E-4</v>
      </c>
      <c r="LU34">
        <v>7.3096410000000001E-2</v>
      </c>
      <c r="LV34">
        <v>0.65107760000000003</v>
      </c>
      <c r="LW34">
        <v>13.92146</v>
      </c>
      <c r="LX34">
        <v>2.207307E-4</v>
      </c>
      <c r="LY34">
        <v>6.7953659999999999E-2</v>
      </c>
      <c r="LZ34">
        <v>0.65102490000000002</v>
      </c>
      <c r="MA34">
        <v>15.14021</v>
      </c>
      <c r="MB34">
        <v>2.0771489999999999E-4</v>
      </c>
      <c r="MC34">
        <v>6.3907080000000005E-2</v>
      </c>
      <c r="MD34">
        <v>0.65099660000000004</v>
      </c>
      <c r="ME34">
        <v>15.748710000000001</v>
      </c>
      <c r="MF34">
        <v>1.977882E-4</v>
      </c>
      <c r="MG34">
        <v>6.0825999999999998E-2</v>
      </c>
      <c r="MH34">
        <v>0.65099039999999997</v>
      </c>
      <c r="MI34">
        <v>15.303660000000001</v>
      </c>
      <c r="MJ34">
        <v>1.898108E-4</v>
      </c>
      <c r="MK34">
        <v>5.8360950000000002E-2</v>
      </c>
      <c r="ML34">
        <v>0.6509916</v>
      </c>
      <c r="MM34">
        <v>13.914680000000001</v>
      </c>
      <c r="MN34">
        <v>1.8307490000000001E-4</v>
      </c>
      <c r="MO34">
        <v>5.6270250000000001E-2</v>
      </c>
      <c r="MP34">
        <v>0.6509838</v>
      </c>
      <c r="MQ34">
        <v>12.370620000000001</v>
      </c>
      <c r="MR34">
        <v>1.7715649999999999E-4</v>
      </c>
      <c r="MS34">
        <v>5.4455570000000002E-2</v>
      </c>
      <c r="MT34">
        <v>0.65084730000000002</v>
      </c>
      <c r="MU34">
        <v>11.551880000000001</v>
      </c>
      <c r="MV34">
        <v>1.7215209999999999E-4</v>
      </c>
      <c r="MW34">
        <v>5.2889209999999999E-2</v>
      </c>
      <c r="MX34">
        <v>0.65046729999999997</v>
      </c>
      <c r="MY34">
        <v>12.548690000000001</v>
      </c>
      <c r="MZ34">
        <v>1.7470100000000001E-4</v>
      </c>
      <c r="NA34">
        <v>5.3567509999999999E-2</v>
      </c>
      <c r="NB34">
        <v>0.64986069999999996</v>
      </c>
      <c r="NC34">
        <v>14.03905</v>
      </c>
      <c r="ND34">
        <v>1.815156E-4</v>
      </c>
      <c r="NE34">
        <v>5.5725740000000003E-2</v>
      </c>
      <c r="NF34">
        <v>0.64917270000000005</v>
      </c>
      <c r="NG34">
        <v>15.211169999999999</v>
      </c>
      <c r="NH34">
        <v>1.8407650000000001E-4</v>
      </c>
      <c r="NI34">
        <v>5.663841E-2</v>
      </c>
      <c r="NJ34">
        <v>0.64841559999999998</v>
      </c>
      <c r="NK34">
        <v>15.68756</v>
      </c>
      <c r="NL34">
        <v>1.822184E-4</v>
      </c>
      <c r="NM34">
        <v>5.6175070000000001E-2</v>
      </c>
      <c r="NN34">
        <v>0.64764140000000003</v>
      </c>
      <c r="NO34">
        <v>15.02502</v>
      </c>
      <c r="NP34">
        <v>1.780396E-4</v>
      </c>
      <c r="NQ34">
        <v>5.4976049999999999E-2</v>
      </c>
      <c r="NR34">
        <v>0.64686449999999995</v>
      </c>
      <c r="NS34">
        <v>13.848100000000001</v>
      </c>
      <c r="NT34">
        <v>1.7263949999999999E-4</v>
      </c>
      <c r="NU34">
        <v>5.337944E-2</v>
      </c>
      <c r="NV34">
        <v>0.64608339999999997</v>
      </c>
      <c r="NW34">
        <v>12.651020000000001</v>
      </c>
      <c r="NX34">
        <v>1.6684959999999999E-4</v>
      </c>
      <c r="NY34">
        <v>5.1653619999999997E-2</v>
      </c>
      <c r="NZ34">
        <v>0.64540649999999999</v>
      </c>
      <c r="OA34">
        <v>11.976129999999999</v>
      </c>
      <c r="OB34">
        <v>1.6034259999999999E-4</v>
      </c>
      <c r="OC34">
        <v>4.9714920000000003E-2</v>
      </c>
      <c r="OD34">
        <v>0.6449918</v>
      </c>
      <c r="OE34">
        <v>12.08704</v>
      </c>
      <c r="OF34">
        <v>1.483771E-4</v>
      </c>
      <c r="OG34">
        <v>4.6134040000000001E-2</v>
      </c>
      <c r="OH34">
        <v>0.64478789999999997</v>
      </c>
      <c r="OI34">
        <v>13.10277</v>
      </c>
      <c r="OJ34">
        <v>1.3365609999999999E-4</v>
      </c>
      <c r="OK34">
        <v>4.1572190000000002E-2</v>
      </c>
    </row>
    <row r="35" spans="1:401" x14ac:dyDescent="0.35">
      <c r="A35">
        <v>38</v>
      </c>
      <c r="B35" t="s">
        <v>4</v>
      </c>
      <c r="C35" t="s">
        <v>24</v>
      </c>
      <c r="D35" t="s">
        <v>40</v>
      </c>
      <c r="E35">
        <v>806.18989999999997</v>
      </c>
      <c r="F35">
        <v>0.99901379999999995</v>
      </c>
      <c r="G35">
        <v>11.635149999999999</v>
      </c>
      <c r="H35">
        <v>284.1986</v>
      </c>
      <c r="I35">
        <v>90153.35</v>
      </c>
      <c r="J35">
        <v>0.99728419999999995</v>
      </c>
      <c r="K35">
        <v>11.789709999999999</v>
      </c>
      <c r="L35">
        <v>42.26878</v>
      </c>
      <c r="M35">
        <v>17919.21</v>
      </c>
      <c r="N35">
        <v>0.99559719999999996</v>
      </c>
      <c r="O35">
        <v>12.51407</v>
      </c>
      <c r="P35">
        <v>1.2277940000000001</v>
      </c>
      <c r="Q35">
        <v>631.01340000000005</v>
      </c>
      <c r="R35">
        <v>0.99383569999999999</v>
      </c>
      <c r="S35">
        <v>12.916090000000001</v>
      </c>
      <c r="T35" s="1">
        <v>0.1146016</v>
      </c>
      <c r="U35">
        <v>44.55153</v>
      </c>
      <c r="V35">
        <v>0.99204389999999998</v>
      </c>
      <c r="W35">
        <v>13.233420000000001</v>
      </c>
      <c r="X35" s="1">
        <v>8.5886779999999996E-2</v>
      </c>
      <c r="Y35">
        <v>28.824870000000001</v>
      </c>
      <c r="Z35">
        <v>0.9902533</v>
      </c>
      <c r="AA35">
        <v>12.64</v>
      </c>
      <c r="AB35" s="1">
        <v>7.6757270000000002E-2</v>
      </c>
      <c r="AC35" s="1">
        <v>25.678129999999999</v>
      </c>
      <c r="AD35">
        <v>0.98847320000000005</v>
      </c>
      <c r="AE35">
        <v>12.013339999999999</v>
      </c>
      <c r="AF35" s="1">
        <v>6.9140409999999999E-2</v>
      </c>
      <c r="AG35" s="1">
        <v>23.17277</v>
      </c>
      <c r="AH35">
        <v>0.98652399999999996</v>
      </c>
      <c r="AI35">
        <v>11.392720000000001</v>
      </c>
      <c r="AJ35" s="1">
        <v>6.2662239999999994E-2</v>
      </c>
      <c r="AK35" s="1">
        <v>21.043279999999999</v>
      </c>
      <c r="AL35">
        <v>0.98304780000000003</v>
      </c>
      <c r="AM35">
        <v>11.048920000000001</v>
      </c>
      <c r="AN35" s="1">
        <v>5.8751400000000002E-2</v>
      </c>
      <c r="AO35" s="1">
        <v>19.68854</v>
      </c>
      <c r="AP35">
        <v>0.97775290000000004</v>
      </c>
      <c r="AQ35">
        <v>10.945309999999999</v>
      </c>
      <c r="AR35" s="1">
        <v>6.6340070000000001E-2</v>
      </c>
      <c r="AS35" s="1">
        <v>22.107140000000001</v>
      </c>
      <c r="AT35">
        <v>0.97167369999999997</v>
      </c>
      <c r="AU35">
        <v>11.570270000000001</v>
      </c>
      <c r="AV35" s="1">
        <v>7.2567409999999999E-2</v>
      </c>
      <c r="AW35" s="1">
        <v>24.591999999999999</v>
      </c>
      <c r="AX35">
        <v>0.96436140000000004</v>
      </c>
      <c r="AY35">
        <v>11.986890000000001</v>
      </c>
      <c r="AZ35" s="1">
        <v>7.0815149999999993E-2</v>
      </c>
      <c r="BA35" s="1">
        <v>24.389890000000001</v>
      </c>
      <c r="BB35">
        <v>0.95502560000000003</v>
      </c>
      <c r="BC35">
        <v>12.17836</v>
      </c>
      <c r="BD35" s="1">
        <v>6.4751859999999994E-2</v>
      </c>
      <c r="BE35" s="1">
        <v>22.649619999999999</v>
      </c>
      <c r="BF35">
        <v>0.9454013</v>
      </c>
      <c r="BG35">
        <v>11.975809999999999</v>
      </c>
      <c r="BH35" s="1">
        <v>5.7191690000000003E-2</v>
      </c>
      <c r="BI35" s="1">
        <v>20.28265</v>
      </c>
      <c r="BJ35">
        <v>0.93554309999999996</v>
      </c>
      <c r="BK35">
        <v>11.54739</v>
      </c>
      <c r="BL35" s="1">
        <v>4.9779509999999999E-2</v>
      </c>
      <c r="BM35" s="1">
        <v>17.892800000000001</v>
      </c>
      <c r="BN35">
        <v>0.92589809999999995</v>
      </c>
      <c r="BO35">
        <v>11.08727</v>
      </c>
      <c r="BP35" s="1">
        <v>4.3455460000000001E-2</v>
      </c>
      <c r="BQ35" s="1">
        <v>15.80312</v>
      </c>
      <c r="BR35">
        <v>0.91669889999999998</v>
      </c>
      <c r="BS35">
        <v>10.792540000000001</v>
      </c>
      <c r="BT35" s="1">
        <v>3.7775240000000002E-2</v>
      </c>
      <c r="BU35" s="1">
        <v>13.92834</v>
      </c>
      <c r="BV35">
        <v>0.90846300000000002</v>
      </c>
      <c r="BW35">
        <v>11.250209999999999</v>
      </c>
      <c r="BX35" s="1">
        <v>3.1214349999999998E-2</v>
      </c>
      <c r="BY35" s="1">
        <v>11.70083</v>
      </c>
      <c r="BZ35">
        <v>0.90100089999999999</v>
      </c>
      <c r="CA35">
        <v>12.277240000000001</v>
      </c>
      <c r="CB35" s="1">
        <v>2.49144E-2</v>
      </c>
      <c r="CC35" s="1">
        <v>9.4471419999999995</v>
      </c>
      <c r="CD35">
        <v>0.89407899999999996</v>
      </c>
      <c r="CE35">
        <v>13.429320000000001</v>
      </c>
      <c r="CF35" s="1">
        <v>2.019321E-2</v>
      </c>
      <c r="CG35" s="1">
        <v>7.713514</v>
      </c>
      <c r="CH35">
        <v>0.88577700000000004</v>
      </c>
      <c r="CI35">
        <v>14.06208</v>
      </c>
      <c r="CJ35" s="1">
        <v>1.6916529999999999E-2</v>
      </c>
      <c r="CK35" s="1">
        <v>6.5070199999999998</v>
      </c>
      <c r="CL35">
        <v>0.87724539999999995</v>
      </c>
      <c r="CM35">
        <v>13.588649999999999</v>
      </c>
      <c r="CN35" s="1">
        <v>1.434622E-2</v>
      </c>
      <c r="CO35" s="1">
        <v>5.5704719999999996</v>
      </c>
      <c r="CP35">
        <v>0.86875690000000005</v>
      </c>
      <c r="CQ35">
        <v>12.4833</v>
      </c>
      <c r="CR35" s="1">
        <v>1.236189E-2</v>
      </c>
      <c r="CS35" s="1">
        <v>4.8388960000000001</v>
      </c>
      <c r="CT35">
        <v>0.86015710000000001</v>
      </c>
      <c r="CU35">
        <v>11.432370000000001</v>
      </c>
      <c r="CV35" s="1">
        <v>1.07542E-2</v>
      </c>
      <c r="CW35" s="1">
        <v>4.2504379999999999</v>
      </c>
      <c r="CX35">
        <v>0.85255950000000003</v>
      </c>
      <c r="CY35">
        <v>10.93313</v>
      </c>
      <c r="CZ35" s="1">
        <v>9.4508939999999996E-3</v>
      </c>
      <c r="DA35" s="1">
        <v>3.7672180000000002</v>
      </c>
      <c r="DB35">
        <v>0.84773509999999996</v>
      </c>
      <c r="DC35">
        <v>11.54931</v>
      </c>
      <c r="DD35" s="1">
        <v>7.5467069999999997E-3</v>
      </c>
      <c r="DE35" s="1">
        <v>3.0738880000000002</v>
      </c>
      <c r="DF35">
        <v>0.84516000000000002</v>
      </c>
      <c r="DG35">
        <v>12.80608</v>
      </c>
      <c r="DH35" s="1">
        <v>5.1851700000000002E-3</v>
      </c>
      <c r="DI35" s="1">
        <v>2.1431339999999999</v>
      </c>
      <c r="DJ35">
        <v>0.84388799999999997</v>
      </c>
      <c r="DK35">
        <v>13.831099999999999</v>
      </c>
      <c r="DL35" s="1">
        <v>3.554017E-3</v>
      </c>
      <c r="DM35" s="1">
        <v>1.4643710000000001</v>
      </c>
      <c r="DN35">
        <v>0.84326100000000004</v>
      </c>
      <c r="DO35">
        <v>14.24803</v>
      </c>
      <c r="DP35" s="1">
        <v>2.645091E-3</v>
      </c>
      <c r="DQ35" s="1">
        <v>1.077909</v>
      </c>
      <c r="DR35">
        <v>0.84295869999999995</v>
      </c>
      <c r="DS35">
        <v>13.648569999999999</v>
      </c>
      <c r="DT35" s="1">
        <v>2.153613E-3</v>
      </c>
      <c r="DU35" s="1">
        <v>0.86782349999999997</v>
      </c>
      <c r="DV35">
        <v>0.84280480000000002</v>
      </c>
      <c r="DW35">
        <v>12.61036</v>
      </c>
      <c r="DX35" s="1">
        <v>1.873118E-3</v>
      </c>
      <c r="DY35" s="1">
        <v>0.74846539999999995</v>
      </c>
      <c r="DZ35">
        <v>0.84272040000000004</v>
      </c>
      <c r="EA35">
        <v>11.56728</v>
      </c>
      <c r="EB35" s="1">
        <v>1.6975E-3</v>
      </c>
      <c r="EC35" s="1">
        <v>0.67407430000000002</v>
      </c>
      <c r="ED35">
        <v>0.84278240000000004</v>
      </c>
      <c r="EE35">
        <v>10.91211</v>
      </c>
      <c r="EF35" s="1">
        <v>1.5690610000000001E-3</v>
      </c>
      <c r="EG35" s="1">
        <v>0.62035839999999998</v>
      </c>
      <c r="EH35">
        <v>0.84299250000000003</v>
      </c>
      <c r="EI35">
        <v>11.20941</v>
      </c>
      <c r="EJ35" s="1">
        <v>1.4381509999999999E-3</v>
      </c>
      <c r="EK35" s="1">
        <v>0.56801279999999998</v>
      </c>
      <c r="EL35">
        <v>0.84339450000000005</v>
      </c>
      <c r="EM35">
        <v>12.17877</v>
      </c>
      <c r="EN35" s="1">
        <v>1.3009930000000001E-3</v>
      </c>
      <c r="EO35" s="1">
        <v>0.5120595</v>
      </c>
      <c r="EP35">
        <v>0.84380980000000005</v>
      </c>
      <c r="EQ35">
        <v>13.355499999999999</v>
      </c>
      <c r="ER35" s="1">
        <v>1.1955309999999999E-3</v>
      </c>
      <c r="ES35" s="1">
        <v>0.46811639999999999</v>
      </c>
      <c r="ET35">
        <v>0.84431639999999997</v>
      </c>
      <c r="EU35">
        <v>14.095549999999999</v>
      </c>
      <c r="EV35" s="1">
        <v>1.115535E-3</v>
      </c>
      <c r="EW35" s="1">
        <v>0.43462149999999999</v>
      </c>
      <c r="EX35">
        <v>0.84480829999999996</v>
      </c>
      <c r="EY35">
        <v>13.71407</v>
      </c>
      <c r="EZ35" s="1">
        <v>1.0541179999999999E-3</v>
      </c>
      <c r="FA35" s="1">
        <v>0.40865190000000001</v>
      </c>
      <c r="FB35">
        <v>0.84530280000000002</v>
      </c>
      <c r="FC35">
        <v>12.593030000000001</v>
      </c>
      <c r="FD35" s="1">
        <v>1.003426E-3</v>
      </c>
      <c r="FE35" s="1">
        <v>0.38728400000000002</v>
      </c>
      <c r="FF35">
        <v>0.84583900000000001</v>
      </c>
      <c r="FG35">
        <v>11.442740000000001</v>
      </c>
      <c r="FH35" s="1">
        <v>9.5859229999999997E-4</v>
      </c>
      <c r="FI35" s="1">
        <v>0.36848110000000001</v>
      </c>
      <c r="FJ35">
        <v>0.84622989999999998</v>
      </c>
      <c r="FK35">
        <v>10.902699999999999</v>
      </c>
      <c r="FL35" s="1">
        <v>9.1976619999999999E-4</v>
      </c>
      <c r="FM35" s="1">
        <v>0.35199049999999998</v>
      </c>
      <c r="FN35">
        <v>0.84649189999999996</v>
      </c>
      <c r="FO35">
        <v>11.85576</v>
      </c>
      <c r="FP35" s="1">
        <v>9.0449669999999999E-4</v>
      </c>
      <c r="FQ35" s="1">
        <v>0.34380319999999998</v>
      </c>
      <c r="FR35">
        <v>0.84663659999999996</v>
      </c>
      <c r="FS35">
        <v>13.078469999999999</v>
      </c>
      <c r="FT35" s="1">
        <v>9.045549E-4</v>
      </c>
      <c r="FU35" s="1">
        <v>0.34257019999999999</v>
      </c>
      <c r="FV35">
        <v>0.84672329999999996</v>
      </c>
      <c r="FW35">
        <v>14.061920000000001</v>
      </c>
      <c r="FX35" s="1">
        <v>8.949664E-4</v>
      </c>
      <c r="FY35" s="1">
        <v>0.3384762</v>
      </c>
      <c r="FZ35">
        <v>0.84673030000000005</v>
      </c>
      <c r="GA35">
        <v>14.05908</v>
      </c>
      <c r="GB35" s="1">
        <v>8.7369900000000003E-4</v>
      </c>
      <c r="GC35" s="1">
        <v>0.33001819999999998</v>
      </c>
      <c r="GD35">
        <v>0.84676300000000004</v>
      </c>
      <c r="GE35">
        <v>13.26502</v>
      </c>
      <c r="GF35" s="1">
        <v>8.443236E-4</v>
      </c>
      <c r="GG35" s="1">
        <v>0.31851980000000002</v>
      </c>
      <c r="GH35">
        <v>0.84677559999999996</v>
      </c>
      <c r="GI35">
        <v>12.18688</v>
      </c>
      <c r="GJ35" s="1">
        <v>8.1261720000000003E-4</v>
      </c>
      <c r="GK35" s="1">
        <v>0.30608429999999998</v>
      </c>
      <c r="GL35">
        <v>0.84677329999999995</v>
      </c>
      <c r="GM35">
        <v>11.280099999999999</v>
      </c>
      <c r="GN35" s="1">
        <v>7.7927849999999996E-4</v>
      </c>
      <c r="GO35" s="1">
        <v>0.2931569</v>
      </c>
      <c r="GP35">
        <v>0.84677820000000004</v>
      </c>
      <c r="GQ35">
        <v>10.915889999999999</v>
      </c>
      <c r="GR35" s="1">
        <v>7.476513E-4</v>
      </c>
      <c r="GS35" s="1">
        <v>0.28083609999999998</v>
      </c>
      <c r="GT35">
        <v>0.84677760000000002</v>
      </c>
      <c r="GU35">
        <v>11.96124</v>
      </c>
      <c r="GV35" s="1">
        <v>7.1663589999999995E-4</v>
      </c>
      <c r="GW35" s="1">
        <v>0.26892529999999998</v>
      </c>
      <c r="GX35">
        <v>0.84678290000000001</v>
      </c>
      <c r="GY35">
        <v>13.315860000000001</v>
      </c>
      <c r="GZ35" s="1">
        <v>6.8789920000000002E-4</v>
      </c>
      <c r="HA35" s="1">
        <v>0.25791170000000002</v>
      </c>
      <c r="HB35">
        <v>0.84676229999999997</v>
      </c>
      <c r="HC35">
        <v>14.46346</v>
      </c>
      <c r="HD35" s="1">
        <v>6.5987330000000005E-4</v>
      </c>
      <c r="HE35" s="1">
        <v>0.2472461</v>
      </c>
      <c r="HF35">
        <v>0.84677480000000005</v>
      </c>
      <c r="HG35">
        <v>14.90583</v>
      </c>
      <c r="HH35">
        <v>6.3320390000000002E-4</v>
      </c>
      <c r="HI35" s="1">
        <v>0.23715720000000001</v>
      </c>
      <c r="HJ35">
        <v>0.84677449999999999</v>
      </c>
      <c r="HK35">
        <v>14.37045</v>
      </c>
      <c r="HL35">
        <v>6.0791000000000003E-4</v>
      </c>
      <c r="HM35" s="1">
        <v>0.2276</v>
      </c>
      <c r="HN35">
        <v>0.84677089999999999</v>
      </c>
      <c r="HO35">
        <v>13.13729</v>
      </c>
      <c r="HP35">
        <v>5.8399410000000004E-4</v>
      </c>
      <c r="HQ35" s="1">
        <v>0.21857860000000001</v>
      </c>
      <c r="HR35">
        <v>0.8467692</v>
      </c>
      <c r="HS35">
        <v>11.893359999999999</v>
      </c>
      <c r="HT35">
        <v>5.610236E-4</v>
      </c>
      <c r="HU35" s="1">
        <v>0.20996989999999999</v>
      </c>
      <c r="HV35">
        <v>0.8467751</v>
      </c>
      <c r="HW35">
        <v>11.11581</v>
      </c>
      <c r="HX35">
        <v>5.3923920000000002E-4</v>
      </c>
      <c r="HY35" s="1">
        <v>0.2018075</v>
      </c>
      <c r="HZ35">
        <v>0.84678750000000003</v>
      </c>
      <c r="IA35">
        <v>11.88377</v>
      </c>
      <c r="IB35">
        <v>5.1783160000000005E-4</v>
      </c>
      <c r="IC35" s="1">
        <v>0.19379869999999999</v>
      </c>
      <c r="ID35">
        <v>0.84675549999999999</v>
      </c>
      <c r="IE35">
        <v>13.37543</v>
      </c>
      <c r="IF35">
        <v>4.97651E-4</v>
      </c>
      <c r="IG35">
        <v>0.18623819999999999</v>
      </c>
      <c r="IH35">
        <v>0.84677369999999996</v>
      </c>
      <c r="II35">
        <v>14.74596</v>
      </c>
      <c r="IJ35">
        <v>4.7910729999999999E-4</v>
      </c>
      <c r="IK35">
        <v>0.17930950000000001</v>
      </c>
      <c r="IL35">
        <v>0.84676419999999997</v>
      </c>
      <c r="IM35">
        <v>15.39284</v>
      </c>
      <c r="IN35">
        <v>4.6082239999999997E-4</v>
      </c>
      <c r="IO35">
        <v>0.1724752</v>
      </c>
      <c r="IP35">
        <v>0.8467751</v>
      </c>
      <c r="IQ35">
        <v>14.7279</v>
      </c>
      <c r="IR35">
        <v>4.4383660000000001E-4</v>
      </c>
      <c r="IS35">
        <v>0.16609189999999999</v>
      </c>
      <c r="IT35">
        <v>0.8467749</v>
      </c>
      <c r="IU35">
        <v>13.40306</v>
      </c>
      <c r="IV35">
        <v>4.2767210000000001E-4</v>
      </c>
      <c r="IW35">
        <v>0.16008929999999999</v>
      </c>
      <c r="IX35">
        <v>0.84677429999999998</v>
      </c>
      <c r="IY35">
        <v>12.14176</v>
      </c>
      <c r="IZ35">
        <v>4.1164819999999999E-4</v>
      </c>
      <c r="JA35">
        <v>0.154081</v>
      </c>
      <c r="JB35">
        <v>0.84677519999999995</v>
      </c>
      <c r="JC35">
        <v>11.442740000000001</v>
      </c>
      <c r="JD35">
        <v>3.9707719999999998E-4</v>
      </c>
      <c r="JE35">
        <v>0.1486333</v>
      </c>
      <c r="JF35">
        <v>0.84675739999999999</v>
      </c>
      <c r="JG35">
        <v>11.91</v>
      </c>
      <c r="JH35">
        <v>3.8240289999999998E-4</v>
      </c>
      <c r="JI35">
        <v>0.14315430000000001</v>
      </c>
      <c r="JJ35">
        <v>0.84677400000000003</v>
      </c>
      <c r="JK35">
        <v>12.58539</v>
      </c>
      <c r="JL35">
        <v>3.6936150000000002E-4</v>
      </c>
      <c r="JM35">
        <v>0.13824049999999999</v>
      </c>
      <c r="JN35">
        <v>0.84678399999999998</v>
      </c>
      <c r="JO35">
        <v>13.38907</v>
      </c>
      <c r="JP35">
        <v>3.560018E-4</v>
      </c>
      <c r="JQ35">
        <v>0.1332921</v>
      </c>
      <c r="JR35">
        <v>0.84677559999999996</v>
      </c>
      <c r="JS35">
        <v>13.44543</v>
      </c>
      <c r="JT35">
        <v>3.4305369999999998E-4</v>
      </c>
      <c r="JU35">
        <v>0.1284216</v>
      </c>
      <c r="JV35">
        <v>0.84678569999999997</v>
      </c>
      <c r="JW35">
        <v>12.9061</v>
      </c>
      <c r="JX35">
        <v>3.3133279999999999E-4</v>
      </c>
      <c r="JY35">
        <v>0.1240251</v>
      </c>
      <c r="JZ35">
        <v>0.84678109999999995</v>
      </c>
      <c r="KA35">
        <v>12.2127</v>
      </c>
      <c r="KB35">
        <v>3.1970060000000001E-4</v>
      </c>
      <c r="KC35">
        <v>0.1196929</v>
      </c>
      <c r="KD35">
        <v>0.84676220000000002</v>
      </c>
      <c r="KE35">
        <v>11.664490000000001</v>
      </c>
      <c r="KF35">
        <v>3.0885990000000001E-4</v>
      </c>
      <c r="KG35">
        <v>0.1156055</v>
      </c>
      <c r="KH35">
        <v>0.84670460000000003</v>
      </c>
      <c r="KI35">
        <v>11.465960000000001</v>
      </c>
      <c r="KJ35">
        <v>2.9863030000000003E-4</v>
      </c>
      <c r="KK35">
        <v>0.111759</v>
      </c>
      <c r="KL35">
        <v>0.84643769999999996</v>
      </c>
      <c r="KM35">
        <v>12.16639</v>
      </c>
      <c r="KN35">
        <v>2.9490240000000002E-4</v>
      </c>
      <c r="KO35">
        <v>0.1100872</v>
      </c>
      <c r="KP35">
        <v>0.84608649999999996</v>
      </c>
      <c r="KQ35">
        <v>12.78715</v>
      </c>
      <c r="KR35">
        <v>2.9586720000000002E-4</v>
      </c>
      <c r="KS35">
        <v>0.11043260000000001</v>
      </c>
      <c r="KT35">
        <v>0.84562300000000001</v>
      </c>
      <c r="KU35">
        <v>13.455019999999999</v>
      </c>
      <c r="KV35">
        <v>2.9374190000000001E-4</v>
      </c>
      <c r="KW35">
        <v>0.1098611</v>
      </c>
      <c r="KX35">
        <v>0.84513970000000005</v>
      </c>
      <c r="KY35">
        <v>13.71391</v>
      </c>
      <c r="KZ35">
        <v>2.879542E-4</v>
      </c>
      <c r="LA35">
        <v>0.1078789</v>
      </c>
      <c r="LB35">
        <v>0.84463659999999996</v>
      </c>
      <c r="LC35">
        <v>13.37153</v>
      </c>
      <c r="LD35">
        <v>2.798152E-4</v>
      </c>
      <c r="LE35">
        <v>0.10497910000000001</v>
      </c>
      <c r="LF35">
        <v>0.84413459999999996</v>
      </c>
      <c r="LG35">
        <v>12.602460000000001</v>
      </c>
      <c r="LH35">
        <v>2.7114350000000001E-4</v>
      </c>
      <c r="LI35">
        <v>0.10180350000000001</v>
      </c>
      <c r="LJ35">
        <v>0.84363750000000004</v>
      </c>
      <c r="LK35">
        <v>11.73127</v>
      </c>
      <c r="LL35">
        <v>2.6204389999999998E-4</v>
      </c>
      <c r="LM35">
        <v>9.8487409999999997E-2</v>
      </c>
      <c r="LN35">
        <v>0.84318800000000005</v>
      </c>
      <c r="LO35">
        <v>11.354950000000001</v>
      </c>
      <c r="LP35">
        <v>2.5257650000000002E-4</v>
      </c>
      <c r="LQ35">
        <v>9.5032740000000004E-2</v>
      </c>
      <c r="LR35">
        <v>0.84291249999999995</v>
      </c>
      <c r="LS35">
        <v>12.460789999999999</v>
      </c>
      <c r="LT35">
        <v>2.3920890000000001E-4</v>
      </c>
      <c r="LU35">
        <v>9.0267529999999999E-2</v>
      </c>
      <c r="LV35">
        <v>0.84280259999999996</v>
      </c>
      <c r="LW35">
        <v>13.8447</v>
      </c>
      <c r="LX35">
        <v>2.2241430000000001E-4</v>
      </c>
      <c r="LY35">
        <v>8.4016660000000007E-2</v>
      </c>
      <c r="LZ35">
        <v>0.8427327</v>
      </c>
      <c r="MA35">
        <v>15.116619999999999</v>
      </c>
      <c r="MB35">
        <v>2.0898069999999999E-4</v>
      </c>
      <c r="MC35">
        <v>7.8839690000000004E-2</v>
      </c>
      <c r="MD35">
        <v>0.84269879999999997</v>
      </c>
      <c r="ME35">
        <v>15.83789</v>
      </c>
      <c r="MF35">
        <v>1.987607E-4</v>
      </c>
      <c r="MG35">
        <v>7.4904709999999999E-2</v>
      </c>
      <c r="MH35">
        <v>0.84269159999999999</v>
      </c>
      <c r="MI35">
        <v>15.46725</v>
      </c>
      <c r="MJ35">
        <v>1.9063199999999999E-4</v>
      </c>
      <c r="MK35">
        <v>7.1794759999999999E-2</v>
      </c>
      <c r="ML35">
        <v>0.8426884</v>
      </c>
      <c r="MM35">
        <v>14.12294</v>
      </c>
      <c r="MN35">
        <v>1.837497E-4</v>
      </c>
      <c r="MO35">
        <v>6.915839E-2</v>
      </c>
      <c r="MP35">
        <v>0.84266200000000002</v>
      </c>
      <c r="MQ35">
        <v>12.592449999999999</v>
      </c>
      <c r="MR35">
        <v>1.7780359999999999E-4</v>
      </c>
      <c r="MS35">
        <v>6.6913669999999995E-2</v>
      </c>
      <c r="MT35">
        <v>0.84250740000000002</v>
      </c>
      <c r="MU35">
        <v>11.63374</v>
      </c>
      <c r="MV35">
        <v>1.7252279999999999E-4</v>
      </c>
      <c r="MW35">
        <v>6.4877710000000005E-2</v>
      </c>
      <c r="MX35">
        <v>0.84198280000000003</v>
      </c>
      <c r="MY35">
        <v>12.49558</v>
      </c>
      <c r="MZ35">
        <v>1.7406370000000001E-4</v>
      </c>
      <c r="NA35">
        <v>6.5153730000000007E-2</v>
      </c>
      <c r="NB35">
        <v>0.84123190000000003</v>
      </c>
      <c r="NC35">
        <v>13.9468</v>
      </c>
      <c r="ND35">
        <v>1.80896E-4</v>
      </c>
      <c r="NE35">
        <v>6.7725430000000003E-2</v>
      </c>
      <c r="NF35">
        <v>0.84035029999999999</v>
      </c>
      <c r="NG35">
        <v>15.1898</v>
      </c>
      <c r="NH35">
        <v>1.8396260000000001E-4</v>
      </c>
      <c r="NI35">
        <v>6.9122340000000004E-2</v>
      </c>
      <c r="NJ35">
        <v>0.83936469999999996</v>
      </c>
      <c r="NK35">
        <v>15.77876</v>
      </c>
      <c r="NL35">
        <v>1.824951E-4</v>
      </c>
      <c r="NM35">
        <v>6.8806099999999995E-2</v>
      </c>
      <c r="NN35">
        <v>0.83834679999999995</v>
      </c>
      <c r="NO35">
        <v>15.2029</v>
      </c>
      <c r="NP35">
        <v>1.785418E-4</v>
      </c>
      <c r="NQ35">
        <v>6.7484160000000001E-2</v>
      </c>
      <c r="NR35">
        <v>0.83731560000000005</v>
      </c>
      <c r="NS35">
        <v>14.0403</v>
      </c>
      <c r="NT35">
        <v>1.7322400000000001E-4</v>
      </c>
      <c r="NU35">
        <v>6.5599379999999999E-2</v>
      </c>
      <c r="NV35">
        <v>0.83627759999999995</v>
      </c>
      <c r="NW35">
        <v>12.831250000000001</v>
      </c>
      <c r="NX35">
        <v>1.6746980000000001E-4</v>
      </c>
      <c r="NY35">
        <v>6.3522149999999999E-2</v>
      </c>
      <c r="NZ35">
        <v>0.83540060000000005</v>
      </c>
      <c r="OA35">
        <v>12.062620000000001</v>
      </c>
      <c r="OB35">
        <v>1.611413E-4</v>
      </c>
      <c r="OC35">
        <v>6.1241589999999999E-2</v>
      </c>
      <c r="OD35">
        <v>0.83484910000000001</v>
      </c>
      <c r="OE35">
        <v>12.089600000000001</v>
      </c>
      <c r="OF35">
        <v>1.4991519999999999E-4</v>
      </c>
      <c r="OG35">
        <v>5.7281650000000003E-2</v>
      </c>
      <c r="OH35">
        <v>0.83456249999999998</v>
      </c>
      <c r="OI35">
        <v>13.058020000000001</v>
      </c>
      <c r="OJ35">
        <v>1.3513340000000001E-4</v>
      </c>
      <c r="OK35">
        <v>5.1734479999999999E-2</v>
      </c>
    </row>
    <row r="36" spans="1:401" x14ac:dyDescent="0.35">
      <c r="A36">
        <v>39</v>
      </c>
      <c r="B36" t="s">
        <v>4</v>
      </c>
      <c r="C36" t="s">
        <v>24</v>
      </c>
      <c r="D36" t="s">
        <v>41</v>
      </c>
      <c r="E36">
        <v>817.98260000000005</v>
      </c>
      <c r="F36">
        <v>0.59080060000000001</v>
      </c>
      <c r="G36">
        <v>11.6509</v>
      </c>
      <c r="H36">
        <v>264.4751</v>
      </c>
      <c r="I36">
        <v>107144.2</v>
      </c>
      <c r="J36">
        <v>0.58862890000000001</v>
      </c>
      <c r="K36">
        <v>11.77238</v>
      </c>
      <c r="L36">
        <v>65.832369999999997</v>
      </c>
      <c r="M36">
        <v>37595.01</v>
      </c>
      <c r="N36">
        <v>0.58647850000000001</v>
      </c>
      <c r="O36">
        <v>12.48446</v>
      </c>
      <c r="P36">
        <v>2.6923110000000001</v>
      </c>
      <c r="Q36">
        <v>1918.2809999999999</v>
      </c>
      <c r="R36">
        <v>0.58431140000000004</v>
      </c>
      <c r="S36">
        <v>12.909979999999999</v>
      </c>
      <c r="T36" s="1">
        <v>0.16061719999999999</v>
      </c>
      <c r="U36">
        <v>98.409710000000004</v>
      </c>
      <c r="V36">
        <v>0.58213300000000001</v>
      </c>
      <c r="W36">
        <v>13.2845</v>
      </c>
      <c r="X36" s="1">
        <v>8.8292419999999996E-2</v>
      </c>
      <c r="Y36">
        <v>41.08343</v>
      </c>
      <c r="Z36">
        <v>0.57996170000000002</v>
      </c>
      <c r="AA36">
        <v>12.739190000000001</v>
      </c>
      <c r="AB36" s="1">
        <v>7.7890020000000004E-2</v>
      </c>
      <c r="AC36" s="1">
        <v>35.730899999999998</v>
      </c>
      <c r="AD36">
        <v>0.57775659999999995</v>
      </c>
      <c r="AE36">
        <v>12.114409999999999</v>
      </c>
      <c r="AF36" s="1">
        <v>7.0093450000000002E-2</v>
      </c>
      <c r="AG36" s="1">
        <v>32.221339999999998</v>
      </c>
      <c r="AH36">
        <v>0.57545259999999998</v>
      </c>
      <c r="AI36">
        <v>11.474019999999999</v>
      </c>
      <c r="AJ36" s="1">
        <v>6.3470659999999998E-2</v>
      </c>
      <c r="AK36" s="1">
        <v>29.251439999999999</v>
      </c>
      <c r="AL36">
        <v>0.5720189</v>
      </c>
      <c r="AM36">
        <v>11.08883</v>
      </c>
      <c r="AN36" s="1">
        <v>5.8793430000000001E-2</v>
      </c>
      <c r="AO36" s="1">
        <v>27.09394</v>
      </c>
      <c r="AP36">
        <v>0.566882</v>
      </c>
      <c r="AQ36">
        <v>10.96227</v>
      </c>
      <c r="AR36" s="1">
        <v>6.4863199999999996E-2</v>
      </c>
      <c r="AS36" s="1">
        <v>29.64969</v>
      </c>
      <c r="AT36">
        <v>0.56061700000000003</v>
      </c>
      <c r="AU36">
        <v>11.547929999999999</v>
      </c>
      <c r="AV36" s="1">
        <v>7.2026099999999996E-2</v>
      </c>
      <c r="AW36" s="1">
        <v>33.492989999999999</v>
      </c>
      <c r="AX36">
        <v>0.55397130000000006</v>
      </c>
      <c r="AY36">
        <v>11.965109999999999</v>
      </c>
      <c r="AZ36" s="1">
        <v>7.1185079999999998E-2</v>
      </c>
      <c r="BA36" s="1">
        <v>33.745730000000002</v>
      </c>
      <c r="BB36">
        <v>0.54662010000000005</v>
      </c>
      <c r="BC36">
        <v>12.203469999999999</v>
      </c>
      <c r="BD36" s="1">
        <v>6.5622949999999999E-2</v>
      </c>
      <c r="BE36" s="1">
        <v>31.654299999999999</v>
      </c>
      <c r="BF36">
        <v>0.53899319999999995</v>
      </c>
      <c r="BG36">
        <v>12.05034</v>
      </c>
      <c r="BH36" s="1">
        <v>5.8186099999999998E-2</v>
      </c>
      <c r="BI36" s="1">
        <v>28.505970000000001</v>
      </c>
      <c r="BJ36">
        <v>0.53117539999999996</v>
      </c>
      <c r="BK36">
        <v>11.60544</v>
      </c>
      <c r="BL36" s="1">
        <v>5.075818E-2</v>
      </c>
      <c r="BM36" s="1">
        <v>25.23781</v>
      </c>
      <c r="BN36">
        <v>0.52342219999999995</v>
      </c>
      <c r="BO36">
        <v>11.155250000000001</v>
      </c>
      <c r="BP36" s="1">
        <v>4.426136E-2</v>
      </c>
      <c r="BQ36" s="1">
        <v>22.29815</v>
      </c>
      <c r="BR36">
        <v>0.51602760000000003</v>
      </c>
      <c r="BS36">
        <v>10.82246</v>
      </c>
      <c r="BT36" s="1">
        <v>3.8609980000000002E-2</v>
      </c>
      <c r="BU36" s="1">
        <v>19.733039999999999</v>
      </c>
      <c r="BV36">
        <v>0.50926539999999998</v>
      </c>
      <c r="BW36">
        <v>11.224080000000001</v>
      </c>
      <c r="BX36" s="1">
        <v>3.2241440000000003E-2</v>
      </c>
      <c r="BY36" s="1">
        <v>16.775580000000001</v>
      </c>
      <c r="BZ36">
        <v>0.50306459999999997</v>
      </c>
      <c r="CA36">
        <v>12.20242</v>
      </c>
      <c r="CB36" s="1">
        <v>2.5816410000000001E-2</v>
      </c>
      <c r="CC36" s="1">
        <v>13.6225</v>
      </c>
      <c r="CD36">
        <v>0.4972915</v>
      </c>
      <c r="CE36">
        <v>13.382389999999999</v>
      </c>
      <c r="CF36" s="1">
        <v>2.0856090000000001E-2</v>
      </c>
      <c r="CG36" s="1">
        <v>11.104139999999999</v>
      </c>
      <c r="CH36">
        <v>0.4915776</v>
      </c>
      <c r="CI36">
        <v>14.08826</v>
      </c>
      <c r="CJ36" s="1">
        <v>1.7382910000000001E-2</v>
      </c>
      <c r="CK36" s="1">
        <v>9.3226510000000005</v>
      </c>
      <c r="CL36">
        <v>0.48593320000000001</v>
      </c>
      <c r="CM36">
        <v>13.732419999999999</v>
      </c>
      <c r="CN36" s="1">
        <v>1.4731030000000001E-2</v>
      </c>
      <c r="CO36" s="1">
        <v>7.9767809999999999</v>
      </c>
      <c r="CP36">
        <v>0.48032859999999999</v>
      </c>
      <c r="CQ36">
        <v>12.672829999999999</v>
      </c>
      <c r="CR36" s="1">
        <v>1.2652389999999999E-2</v>
      </c>
      <c r="CS36" s="1">
        <v>6.9106560000000004</v>
      </c>
      <c r="CT36">
        <v>0.47466550000000002</v>
      </c>
      <c r="CU36">
        <v>11.594530000000001</v>
      </c>
      <c r="CV36" s="1">
        <v>1.100129E-2</v>
      </c>
      <c r="CW36" s="1">
        <v>6.0686669999999996</v>
      </c>
      <c r="CX36">
        <v>0.46957529999999997</v>
      </c>
      <c r="CY36">
        <v>10.995430000000001</v>
      </c>
      <c r="CZ36" s="1">
        <v>9.6636629999999994E-3</v>
      </c>
      <c r="DA36" s="1">
        <v>5.3757770000000002</v>
      </c>
      <c r="DB36">
        <v>0.46615879999999998</v>
      </c>
      <c r="DC36">
        <v>11.506259999999999</v>
      </c>
      <c r="DD36" s="1">
        <v>7.9445399999999999E-3</v>
      </c>
      <c r="DE36" s="1">
        <v>4.5053650000000003</v>
      </c>
      <c r="DF36">
        <v>0.46419549999999998</v>
      </c>
      <c r="DG36">
        <v>12.717779999999999</v>
      </c>
      <c r="DH36" s="1">
        <v>5.5881020000000002E-3</v>
      </c>
      <c r="DI36" s="1">
        <v>3.2278850000000001</v>
      </c>
      <c r="DJ36">
        <v>0.46317370000000002</v>
      </c>
      <c r="DK36">
        <v>13.779529999999999</v>
      </c>
      <c r="DL36" s="1">
        <v>3.8122569999999999E-3</v>
      </c>
      <c r="DM36" s="1">
        <v>2.2026970000000001</v>
      </c>
      <c r="DN36">
        <v>0.46262809999999999</v>
      </c>
      <c r="DO36">
        <v>14.29861</v>
      </c>
      <c r="DP36" s="1">
        <v>2.788408E-3</v>
      </c>
      <c r="DQ36" s="1">
        <v>1.5945609999999999</v>
      </c>
      <c r="DR36">
        <v>0.46237010000000001</v>
      </c>
      <c r="DS36">
        <v>13.81673</v>
      </c>
      <c r="DT36" s="1">
        <v>2.2324570000000002E-3</v>
      </c>
      <c r="DU36" s="1">
        <v>1.261482</v>
      </c>
      <c r="DV36">
        <v>0.46222590000000002</v>
      </c>
      <c r="DW36">
        <v>12.794890000000001</v>
      </c>
      <c r="DX36" s="1">
        <v>1.919741E-3</v>
      </c>
      <c r="DY36" s="1">
        <v>1.074654</v>
      </c>
      <c r="DZ36">
        <v>0.46216459999999998</v>
      </c>
      <c r="EA36">
        <v>11.72864</v>
      </c>
      <c r="EB36" s="1">
        <v>1.7278339999999999E-3</v>
      </c>
      <c r="EC36" s="1">
        <v>0.96055789999999996</v>
      </c>
      <c r="ED36">
        <v>0.4621671</v>
      </c>
      <c r="EE36">
        <v>10.997490000000001</v>
      </c>
      <c r="EF36" s="1">
        <v>1.5926709999999999E-3</v>
      </c>
      <c r="EG36" s="1">
        <v>0.88111289999999998</v>
      </c>
      <c r="EH36">
        <v>0.46228780000000003</v>
      </c>
      <c r="EI36">
        <v>11.188140000000001</v>
      </c>
      <c r="EJ36" s="1">
        <v>1.4651930000000001E-3</v>
      </c>
      <c r="EK36" s="1">
        <v>0.80918219999999996</v>
      </c>
      <c r="EL36">
        <v>0.46251560000000003</v>
      </c>
      <c r="EM36">
        <v>12.0951</v>
      </c>
      <c r="EN36" s="1">
        <v>1.3255669999999999E-3</v>
      </c>
      <c r="EO36" s="1">
        <v>0.73017779999999999</v>
      </c>
      <c r="EP36">
        <v>0.46280100000000002</v>
      </c>
      <c r="EQ36">
        <v>13.283200000000001</v>
      </c>
      <c r="ER36" s="1">
        <v>1.2144359999999999E-3</v>
      </c>
      <c r="ES36" s="1">
        <v>0.66552999999999995</v>
      </c>
      <c r="ET36">
        <v>0.46310459999999998</v>
      </c>
      <c r="EU36">
        <v>14.0998</v>
      </c>
      <c r="EV36" s="1">
        <v>1.130381E-3</v>
      </c>
      <c r="EW36" s="1">
        <v>0.61625200000000002</v>
      </c>
      <c r="EX36">
        <v>0.4634315</v>
      </c>
      <c r="EY36">
        <v>13.837859999999999</v>
      </c>
      <c r="EZ36" s="1">
        <v>1.0655630000000001E-3</v>
      </c>
      <c r="FA36" s="1">
        <v>0.57795490000000005</v>
      </c>
      <c r="FB36">
        <v>0.46375420000000001</v>
      </c>
      <c r="FC36">
        <v>12.78659</v>
      </c>
      <c r="FD36" s="1">
        <v>1.01318E-3</v>
      </c>
      <c r="FE36" s="1">
        <v>0.54704180000000002</v>
      </c>
      <c r="FF36">
        <v>0.4640898</v>
      </c>
      <c r="FG36">
        <v>11.61614</v>
      </c>
      <c r="FH36" s="1">
        <v>9.6740159999999999E-4</v>
      </c>
      <c r="FI36" s="1">
        <v>0.52016560000000001</v>
      </c>
      <c r="FJ36">
        <v>0.46435779999999999</v>
      </c>
      <c r="FK36">
        <v>10.96743</v>
      </c>
      <c r="FL36" s="1">
        <v>9.2707399999999995E-4</v>
      </c>
      <c r="FM36" s="1">
        <v>0.4963263</v>
      </c>
      <c r="FN36">
        <v>0.46454830000000003</v>
      </c>
      <c r="FO36">
        <v>11.78701</v>
      </c>
      <c r="FP36" s="1">
        <v>9.0633320000000001E-4</v>
      </c>
      <c r="FQ36" s="1">
        <v>0.48204269999999999</v>
      </c>
      <c r="FR36">
        <v>0.46465469999999998</v>
      </c>
      <c r="FS36">
        <v>12.9915</v>
      </c>
      <c r="FT36" s="1">
        <v>9.0537630000000005E-4</v>
      </c>
      <c r="FU36" s="1">
        <v>0.47939959999999998</v>
      </c>
      <c r="FV36">
        <v>0.46471459999999998</v>
      </c>
      <c r="FW36">
        <v>14.01886</v>
      </c>
      <c r="FX36" s="1">
        <v>8.9793920000000001E-4</v>
      </c>
      <c r="FY36" s="1">
        <v>0.47470990000000002</v>
      </c>
      <c r="FZ36">
        <v>0.46474330000000003</v>
      </c>
      <c r="GA36">
        <v>14.156700000000001</v>
      </c>
      <c r="GB36" s="1">
        <v>8.7847070000000003E-4</v>
      </c>
      <c r="GC36" s="1">
        <v>0.46388309999999999</v>
      </c>
      <c r="GD36">
        <v>0.46474070000000001</v>
      </c>
      <c r="GE36">
        <v>13.4345</v>
      </c>
      <c r="GF36" s="1">
        <v>8.5026540000000003E-4</v>
      </c>
      <c r="GG36" s="1">
        <v>0.4484918</v>
      </c>
      <c r="GH36">
        <v>0.46476590000000001</v>
      </c>
      <c r="GI36">
        <v>12.358829999999999</v>
      </c>
      <c r="GJ36" s="1">
        <v>8.1882679999999998E-4</v>
      </c>
      <c r="GK36" s="1">
        <v>0.43126629999999999</v>
      </c>
      <c r="GL36">
        <v>0.4647638</v>
      </c>
      <c r="GM36">
        <v>11.40803</v>
      </c>
      <c r="GN36" s="1">
        <v>7.856184E-4</v>
      </c>
      <c r="GO36" s="1">
        <v>0.41328549999999997</v>
      </c>
      <c r="GP36">
        <v>0.46477220000000002</v>
      </c>
      <c r="GQ36">
        <v>10.955579999999999</v>
      </c>
      <c r="GR36" s="1">
        <v>7.5362029999999998E-4</v>
      </c>
      <c r="GS36" s="1">
        <v>0.39585429999999999</v>
      </c>
      <c r="GT36">
        <v>0.46476780000000001</v>
      </c>
      <c r="GU36">
        <v>11.883620000000001</v>
      </c>
      <c r="GV36" s="1">
        <v>7.2231699999999999E-4</v>
      </c>
      <c r="GW36" s="1">
        <v>0.37907299999999999</v>
      </c>
      <c r="GX36">
        <v>0.46477010000000002</v>
      </c>
      <c r="GY36">
        <v>13.21148</v>
      </c>
      <c r="GZ36" s="1">
        <v>6.9326390000000004E-4</v>
      </c>
      <c r="HA36" s="1">
        <v>0.36347629999999997</v>
      </c>
      <c r="HB36">
        <v>0.46475889999999997</v>
      </c>
      <c r="HC36">
        <v>14.413740000000001</v>
      </c>
      <c r="HD36" s="1">
        <v>6.6496369999999999E-4</v>
      </c>
      <c r="HE36" s="1">
        <v>0.34843730000000001</v>
      </c>
      <c r="HF36">
        <v>0.46476580000000001</v>
      </c>
      <c r="HG36">
        <v>14.990069999999999</v>
      </c>
      <c r="HH36">
        <v>6.3814160000000004E-4</v>
      </c>
      <c r="HI36" s="1">
        <v>0.33423520000000001</v>
      </c>
      <c r="HJ36">
        <v>0.46476719999999999</v>
      </c>
      <c r="HK36">
        <v>14.550319999999999</v>
      </c>
      <c r="HL36">
        <v>6.1255999999999995E-4</v>
      </c>
      <c r="HM36" s="1">
        <v>0.32071290000000002</v>
      </c>
      <c r="HN36">
        <v>0.46476440000000002</v>
      </c>
      <c r="HO36">
        <v>13.34684</v>
      </c>
      <c r="HP36">
        <v>5.8833799999999999E-4</v>
      </c>
      <c r="HQ36" s="1">
        <v>0.30794189999999999</v>
      </c>
      <c r="HR36">
        <v>0.46476309999999998</v>
      </c>
      <c r="HS36">
        <v>12.09338</v>
      </c>
      <c r="HT36">
        <v>5.6524050000000001E-4</v>
      </c>
      <c r="HU36" s="1">
        <v>0.29582920000000001</v>
      </c>
      <c r="HV36">
        <v>0.46476440000000002</v>
      </c>
      <c r="HW36">
        <v>11.215339999999999</v>
      </c>
      <c r="HX36">
        <v>5.4328160000000005E-4</v>
      </c>
      <c r="HY36" s="1">
        <v>0.28431079999999997</v>
      </c>
      <c r="HZ36">
        <v>0.46477469999999999</v>
      </c>
      <c r="IA36">
        <v>11.828939999999999</v>
      </c>
      <c r="IB36">
        <v>5.2169429999999995E-4</v>
      </c>
      <c r="IC36" s="1">
        <v>0.27303260000000001</v>
      </c>
      <c r="ID36">
        <v>0.46476620000000002</v>
      </c>
      <c r="IE36">
        <v>13.264379999999999</v>
      </c>
      <c r="IF36">
        <v>5.0128409999999999E-4</v>
      </c>
      <c r="IG36">
        <v>0.26234459999999998</v>
      </c>
      <c r="IH36">
        <v>0.46476869999999998</v>
      </c>
      <c r="II36">
        <v>14.67731</v>
      </c>
      <c r="IJ36">
        <v>4.825645E-4</v>
      </c>
      <c r="IK36">
        <v>0.2525406</v>
      </c>
      <c r="IL36">
        <v>0.46476050000000002</v>
      </c>
      <c r="IM36">
        <v>15.45646</v>
      </c>
      <c r="IN36">
        <v>4.6412100000000001E-4</v>
      </c>
      <c r="IO36">
        <v>0.24291699999999999</v>
      </c>
      <c r="IP36">
        <v>0.46476519999999999</v>
      </c>
      <c r="IQ36">
        <v>14.934010000000001</v>
      </c>
      <c r="IR36">
        <v>4.4686379999999998E-4</v>
      </c>
      <c r="IS36">
        <v>0.2338626</v>
      </c>
      <c r="IT36">
        <v>0.46476489999999998</v>
      </c>
      <c r="IU36">
        <v>13.636810000000001</v>
      </c>
      <c r="IV36">
        <v>4.3070359999999999E-4</v>
      </c>
      <c r="IW36">
        <v>0.22543650000000001</v>
      </c>
      <c r="IX36">
        <v>0.4647695</v>
      </c>
      <c r="IY36">
        <v>12.35075</v>
      </c>
      <c r="IZ36">
        <v>4.1448160000000001E-4</v>
      </c>
      <c r="JA36">
        <v>0.21696219999999999</v>
      </c>
      <c r="JB36">
        <v>0.46476689999999998</v>
      </c>
      <c r="JC36">
        <v>11.538460000000001</v>
      </c>
      <c r="JD36">
        <v>3.998036E-4</v>
      </c>
      <c r="JE36">
        <v>0.209258</v>
      </c>
      <c r="JF36">
        <v>0.46476879999999998</v>
      </c>
      <c r="JG36">
        <v>11.880459999999999</v>
      </c>
      <c r="JH36">
        <v>3.8501380000000002E-4</v>
      </c>
      <c r="JI36">
        <v>0.2015634</v>
      </c>
      <c r="JJ36">
        <v>0.46476469999999998</v>
      </c>
      <c r="JK36">
        <v>12.543100000000001</v>
      </c>
      <c r="JL36">
        <v>3.7175309999999998E-4</v>
      </c>
      <c r="JM36">
        <v>0.1945614</v>
      </c>
      <c r="JN36">
        <v>0.46477000000000002</v>
      </c>
      <c r="JO36">
        <v>13.352220000000001</v>
      </c>
      <c r="JP36">
        <v>3.5848420000000002E-4</v>
      </c>
      <c r="JQ36">
        <v>0.18768679999999999</v>
      </c>
      <c r="JR36">
        <v>0.46476509999999999</v>
      </c>
      <c r="JS36">
        <v>13.51469</v>
      </c>
      <c r="JT36">
        <v>3.4537320000000002E-4</v>
      </c>
      <c r="JU36">
        <v>0.180808</v>
      </c>
      <c r="JV36">
        <v>0.4647734</v>
      </c>
      <c r="JW36">
        <v>13.01445</v>
      </c>
      <c r="JX36">
        <v>3.3348010000000002E-4</v>
      </c>
      <c r="JY36">
        <v>0.17455809999999999</v>
      </c>
      <c r="JZ36">
        <v>0.4647676</v>
      </c>
      <c r="KA36">
        <v>12.34009</v>
      </c>
      <c r="KB36">
        <v>3.2188710000000001E-4</v>
      </c>
      <c r="KC36">
        <v>0.1685149</v>
      </c>
      <c r="KD36">
        <v>0.46476060000000002</v>
      </c>
      <c r="KE36">
        <v>11.74666</v>
      </c>
      <c r="KF36">
        <v>3.1079970000000003E-4</v>
      </c>
      <c r="KG36">
        <v>0.16267690000000001</v>
      </c>
      <c r="KH36">
        <v>0.46472210000000003</v>
      </c>
      <c r="KI36">
        <v>11.492050000000001</v>
      </c>
      <c r="KJ36">
        <v>3.0036309999999998E-4</v>
      </c>
      <c r="KK36">
        <v>0.1572219</v>
      </c>
      <c r="KL36">
        <v>0.4645666</v>
      </c>
      <c r="KM36">
        <v>12.11356</v>
      </c>
      <c r="KN36">
        <v>2.9511030000000001E-4</v>
      </c>
      <c r="KO36">
        <v>0.1541225</v>
      </c>
      <c r="KP36">
        <v>0.4643427</v>
      </c>
      <c r="KQ36">
        <v>12.7555</v>
      </c>
      <c r="KR36">
        <v>2.9574119999999999E-4</v>
      </c>
      <c r="KS36">
        <v>0.15432660000000001</v>
      </c>
      <c r="KT36">
        <v>0.46405370000000001</v>
      </c>
      <c r="KU36">
        <v>13.41812</v>
      </c>
      <c r="KV36">
        <v>2.9434099999999999E-4</v>
      </c>
      <c r="KW36">
        <v>0.15387429999999999</v>
      </c>
      <c r="KX36">
        <v>0.46374409999999999</v>
      </c>
      <c r="KY36">
        <v>13.779339999999999</v>
      </c>
      <c r="KZ36">
        <v>2.8910649999999997E-4</v>
      </c>
      <c r="LA36">
        <v>0.1514211</v>
      </c>
      <c r="LB36">
        <v>0.46342860000000002</v>
      </c>
      <c r="LC36">
        <v>13.472860000000001</v>
      </c>
      <c r="LD36">
        <v>2.8133679999999998E-4</v>
      </c>
      <c r="LE36">
        <v>0.14758499999999999</v>
      </c>
      <c r="LF36">
        <v>0.46310410000000002</v>
      </c>
      <c r="LG36">
        <v>12.733930000000001</v>
      </c>
      <c r="LH36">
        <v>2.7271439999999999E-4</v>
      </c>
      <c r="LI36">
        <v>0.1431857</v>
      </c>
      <c r="LJ36">
        <v>0.46278550000000002</v>
      </c>
      <c r="LK36">
        <v>11.86429</v>
      </c>
      <c r="LL36">
        <v>2.6370320000000002E-4</v>
      </c>
      <c r="LM36">
        <v>0.1386027</v>
      </c>
      <c r="LN36">
        <v>0.46249269999999998</v>
      </c>
      <c r="LO36">
        <v>11.40141</v>
      </c>
      <c r="LP36">
        <v>2.5437039999999999E-4</v>
      </c>
      <c r="LQ36">
        <v>0.1338326</v>
      </c>
      <c r="LR36">
        <v>0.4622925</v>
      </c>
      <c r="LS36">
        <v>12.382339999999999</v>
      </c>
      <c r="LT36">
        <v>2.420186E-4</v>
      </c>
      <c r="LU36">
        <v>0.1276669</v>
      </c>
      <c r="LV36">
        <v>0.46220620000000001</v>
      </c>
      <c r="LW36">
        <v>13.745760000000001</v>
      </c>
      <c r="LX36">
        <v>2.2540750000000001E-4</v>
      </c>
      <c r="LY36">
        <v>0.1191194</v>
      </c>
      <c r="LZ36">
        <v>0.4621516</v>
      </c>
      <c r="MA36">
        <v>15.06033</v>
      </c>
      <c r="MB36">
        <v>2.1127940000000001E-4</v>
      </c>
      <c r="MC36">
        <v>0.11153100000000001</v>
      </c>
      <c r="MD36">
        <v>0.46210950000000001</v>
      </c>
      <c r="ME36">
        <v>15.913930000000001</v>
      </c>
      <c r="MF36">
        <v>2.0053000000000001E-4</v>
      </c>
      <c r="MG36">
        <v>0.10573589999999999</v>
      </c>
      <c r="MH36">
        <v>0.46211429999999998</v>
      </c>
      <c r="MI36">
        <v>15.638299999999999</v>
      </c>
      <c r="MJ36">
        <v>1.9209300000000001E-4</v>
      </c>
      <c r="MK36">
        <v>0.10120560000000001</v>
      </c>
      <c r="ML36">
        <v>0.46210190000000001</v>
      </c>
      <c r="MM36">
        <v>14.356680000000001</v>
      </c>
      <c r="MN36">
        <v>1.849628E-4</v>
      </c>
      <c r="MO36">
        <v>9.7386189999999997E-2</v>
      </c>
      <c r="MP36">
        <v>0.4620958</v>
      </c>
      <c r="MQ36">
        <v>12.85374</v>
      </c>
      <c r="MR36">
        <v>1.7891660000000001E-4</v>
      </c>
      <c r="MS36">
        <v>9.4176200000000002E-2</v>
      </c>
      <c r="MT36">
        <v>0.4619974</v>
      </c>
      <c r="MU36">
        <v>11.76572</v>
      </c>
      <c r="MV36">
        <v>1.7331620000000001E-4</v>
      </c>
      <c r="MW36">
        <v>9.120106E-2</v>
      </c>
      <c r="MX36">
        <v>0.46170889999999998</v>
      </c>
      <c r="MY36">
        <v>12.44575</v>
      </c>
      <c r="MZ36">
        <v>1.7322459999999999E-4</v>
      </c>
      <c r="NA36">
        <v>9.0774590000000002E-2</v>
      </c>
      <c r="NB36">
        <v>0.46122750000000001</v>
      </c>
      <c r="NC36">
        <v>13.836040000000001</v>
      </c>
      <c r="ND36">
        <v>1.7971759999999999E-4</v>
      </c>
      <c r="NE36">
        <v>9.4062599999999996E-2</v>
      </c>
      <c r="NF36">
        <v>0.46068150000000002</v>
      </c>
      <c r="NG36">
        <v>15.137370000000001</v>
      </c>
      <c r="NH36">
        <v>1.8358799999999999E-4</v>
      </c>
      <c r="NI36">
        <v>9.6417260000000005E-2</v>
      </c>
      <c r="NJ36">
        <v>0.46005010000000002</v>
      </c>
      <c r="NK36">
        <v>15.85467</v>
      </c>
      <c r="NL36">
        <v>1.828694E-4</v>
      </c>
      <c r="NM36">
        <v>9.6400390000000002E-2</v>
      </c>
      <c r="NN36">
        <v>0.45940530000000002</v>
      </c>
      <c r="NO36">
        <v>15.39256</v>
      </c>
      <c r="NP36">
        <v>1.7932960000000001E-4</v>
      </c>
      <c r="NQ36">
        <v>9.4790070000000004E-2</v>
      </c>
      <c r="NR36">
        <v>0.4587309</v>
      </c>
      <c r="NS36">
        <v>14.25834</v>
      </c>
      <c r="NT36">
        <v>1.7419279999999999E-4</v>
      </c>
      <c r="NU36">
        <v>9.2272400000000004E-2</v>
      </c>
      <c r="NV36">
        <v>0.45806829999999998</v>
      </c>
      <c r="NW36">
        <v>13.04762</v>
      </c>
      <c r="NX36">
        <v>1.685124E-4</v>
      </c>
      <c r="NY36">
        <v>8.9418440000000002E-2</v>
      </c>
      <c r="NZ36">
        <v>0.45748230000000001</v>
      </c>
      <c r="OA36">
        <v>12.183059999999999</v>
      </c>
      <c r="OB36">
        <v>1.623963E-4</v>
      </c>
      <c r="OC36">
        <v>8.6325239999999998E-2</v>
      </c>
      <c r="OD36">
        <v>0.4570998</v>
      </c>
      <c r="OE36">
        <v>12.106400000000001</v>
      </c>
      <c r="OF36">
        <v>1.5237749999999999E-4</v>
      </c>
      <c r="OG36">
        <v>8.1395720000000005E-2</v>
      </c>
      <c r="OH36">
        <v>0.4568894</v>
      </c>
      <c r="OI36">
        <v>13.00065</v>
      </c>
      <c r="OJ36">
        <v>1.3777980000000001E-4</v>
      </c>
      <c r="OK36">
        <v>7.3838070000000006E-2</v>
      </c>
    </row>
    <row r="37" spans="1:401" x14ac:dyDescent="0.35">
      <c r="A37">
        <v>40</v>
      </c>
      <c r="B37" t="s">
        <v>4</v>
      </c>
      <c r="C37" t="s">
        <v>24</v>
      </c>
      <c r="D37" t="s">
        <v>42</v>
      </c>
      <c r="E37">
        <v>859.25260000000003</v>
      </c>
      <c r="F37">
        <v>0.51812329999999995</v>
      </c>
      <c r="G37">
        <v>11.67404</v>
      </c>
      <c r="H37">
        <v>217.39699999999999</v>
      </c>
      <c r="I37">
        <v>91237.84</v>
      </c>
      <c r="J37">
        <v>0.51631090000000002</v>
      </c>
      <c r="K37">
        <v>11.76089</v>
      </c>
      <c r="L37">
        <v>99.672389999999993</v>
      </c>
      <c r="M37">
        <v>54905.05</v>
      </c>
      <c r="N37">
        <v>0.51448090000000002</v>
      </c>
      <c r="O37">
        <v>12.45748</v>
      </c>
      <c r="P37">
        <v>5.892309</v>
      </c>
      <c r="Q37">
        <v>3798.337</v>
      </c>
      <c r="R37">
        <v>0.51264169999999998</v>
      </c>
      <c r="S37">
        <v>12.90405</v>
      </c>
      <c r="T37">
        <v>0.28301949999999998</v>
      </c>
      <c r="U37">
        <v>178.52340000000001</v>
      </c>
      <c r="V37">
        <v>0.51079640000000004</v>
      </c>
      <c r="W37">
        <v>13.319850000000001</v>
      </c>
      <c r="X37" s="1">
        <v>9.3296500000000004E-2</v>
      </c>
      <c r="Y37">
        <v>46.359290000000001</v>
      </c>
      <c r="Z37">
        <v>0.50893299999999997</v>
      </c>
      <c r="AA37">
        <v>12.836370000000001</v>
      </c>
      <c r="AB37" s="1">
        <v>7.9303009999999993E-2</v>
      </c>
      <c r="AC37">
        <v>38.434959999999997</v>
      </c>
      <c r="AD37">
        <v>0.50706430000000002</v>
      </c>
      <c r="AE37">
        <v>12.20984</v>
      </c>
      <c r="AF37" s="1">
        <v>7.1232039999999996E-2</v>
      </c>
      <c r="AG37" s="1">
        <v>34.585239999999999</v>
      </c>
      <c r="AH37">
        <v>0.50509939999999998</v>
      </c>
      <c r="AI37">
        <v>11.558109999999999</v>
      </c>
      <c r="AJ37" s="1">
        <v>6.4431870000000002E-2</v>
      </c>
      <c r="AK37" s="1">
        <v>31.368400000000001</v>
      </c>
      <c r="AL37">
        <v>0.50225129999999996</v>
      </c>
      <c r="AM37">
        <v>11.131259999999999</v>
      </c>
      <c r="AN37" s="1">
        <v>5.9116019999999998E-2</v>
      </c>
      <c r="AO37" s="1">
        <v>28.84815</v>
      </c>
      <c r="AP37">
        <v>0.49800349999999999</v>
      </c>
      <c r="AQ37">
        <v>10.98251</v>
      </c>
      <c r="AR37" s="1">
        <v>6.3270199999999999E-2</v>
      </c>
      <c r="AS37" s="1">
        <v>30.696210000000001</v>
      </c>
      <c r="AT37">
        <v>0.49273610000000001</v>
      </c>
      <c r="AU37">
        <v>11.52533</v>
      </c>
      <c r="AV37" s="1">
        <v>7.1178669999999999E-2</v>
      </c>
      <c r="AW37" s="1">
        <v>35.003619999999998</v>
      </c>
      <c r="AX37">
        <v>0.48711559999999998</v>
      </c>
      <c r="AY37">
        <v>11.944129999999999</v>
      </c>
      <c r="AZ37" s="1">
        <v>7.1486389999999997E-2</v>
      </c>
      <c r="BA37" s="1">
        <v>35.791919999999998</v>
      </c>
      <c r="BB37">
        <v>0.48089280000000001</v>
      </c>
      <c r="BC37">
        <v>12.219150000000001</v>
      </c>
      <c r="BD37" s="1">
        <v>6.6560720000000004E-2</v>
      </c>
      <c r="BE37" s="1">
        <v>33.887250000000002</v>
      </c>
      <c r="BF37">
        <v>0.47440949999999998</v>
      </c>
      <c r="BG37">
        <v>12.117050000000001</v>
      </c>
      <c r="BH37" s="1">
        <v>5.9317090000000003E-2</v>
      </c>
      <c r="BI37" s="1">
        <v>30.66713</v>
      </c>
      <c r="BJ37">
        <v>0.46776319999999999</v>
      </c>
      <c r="BK37">
        <v>11.663130000000001</v>
      </c>
      <c r="BL37" s="1">
        <v>5.1879460000000002E-2</v>
      </c>
      <c r="BM37" s="1">
        <v>27.218589999999999</v>
      </c>
      <c r="BN37">
        <v>0.46113199999999999</v>
      </c>
      <c r="BO37">
        <v>11.218959999999999</v>
      </c>
      <c r="BP37" s="1">
        <v>4.5201959999999999E-2</v>
      </c>
      <c r="BQ37" s="1">
        <v>24.038709999999998</v>
      </c>
      <c r="BR37">
        <v>0.45478790000000002</v>
      </c>
      <c r="BS37">
        <v>10.85768</v>
      </c>
      <c r="BT37" s="1">
        <v>3.9521939999999998E-2</v>
      </c>
      <c r="BU37" s="1">
        <v>21.319310000000002</v>
      </c>
      <c r="BV37">
        <v>0.44890089999999999</v>
      </c>
      <c r="BW37">
        <v>11.20135</v>
      </c>
      <c r="BX37" s="1">
        <v>3.3359779999999999E-2</v>
      </c>
      <c r="BY37" s="1">
        <v>18.306709999999999</v>
      </c>
      <c r="BZ37">
        <v>0.44350279999999997</v>
      </c>
      <c r="CA37">
        <v>12.134370000000001</v>
      </c>
      <c r="CB37" s="1">
        <v>2.68585E-2</v>
      </c>
      <c r="CC37" s="1">
        <v>14.96153</v>
      </c>
      <c r="CD37">
        <v>0.43849769999999999</v>
      </c>
      <c r="CE37">
        <v>13.32742</v>
      </c>
      <c r="CF37" s="1">
        <v>2.163934E-2</v>
      </c>
      <c r="CG37" s="1">
        <v>12.180809999999999</v>
      </c>
      <c r="CH37">
        <v>0.43355100000000002</v>
      </c>
      <c r="CI37">
        <v>14.09521</v>
      </c>
      <c r="CJ37" s="1">
        <v>1.793022E-2</v>
      </c>
      <c r="CK37" s="1">
        <v>10.18145</v>
      </c>
      <c r="CL37">
        <v>0.42866559999999998</v>
      </c>
      <c r="CM37">
        <v>13.853</v>
      </c>
      <c r="CN37" s="1">
        <v>1.5174119999999999E-2</v>
      </c>
      <c r="CO37" s="1">
        <v>8.7049140000000005</v>
      </c>
      <c r="CP37">
        <v>0.42379689999999998</v>
      </c>
      <c r="CQ37">
        <v>12.84958</v>
      </c>
      <c r="CR37" s="1">
        <v>1.29896E-2</v>
      </c>
      <c r="CS37" s="1">
        <v>7.5262840000000004</v>
      </c>
      <c r="CT37">
        <v>0.41889890000000002</v>
      </c>
      <c r="CU37">
        <v>11.75736</v>
      </c>
      <c r="CV37" s="1">
        <v>1.1282449999999999E-2</v>
      </c>
      <c r="CW37" s="1">
        <v>6.6063770000000002</v>
      </c>
      <c r="CX37">
        <v>0.41443370000000002</v>
      </c>
      <c r="CY37">
        <v>11.071009999999999</v>
      </c>
      <c r="CZ37" s="1">
        <v>9.8935259999999997E-3</v>
      </c>
      <c r="DA37" s="1">
        <v>5.8475380000000001</v>
      </c>
      <c r="DB37">
        <v>0.41131400000000001</v>
      </c>
      <c r="DC37">
        <v>11.47307</v>
      </c>
      <c r="DD37" s="1">
        <v>8.3368060000000004E-3</v>
      </c>
      <c r="DE37" s="1">
        <v>5.0012780000000001</v>
      </c>
      <c r="DF37">
        <v>0.40947149999999999</v>
      </c>
      <c r="DG37">
        <v>12.63198</v>
      </c>
      <c r="DH37" s="1">
        <v>6.0411049999999997E-3</v>
      </c>
      <c r="DI37" s="1">
        <v>3.6856200000000001</v>
      </c>
      <c r="DJ37">
        <v>0.40848259999999997</v>
      </c>
      <c r="DK37">
        <v>13.719659999999999</v>
      </c>
      <c r="DL37" s="1">
        <v>4.1237469999999997E-3</v>
      </c>
      <c r="DM37" s="1">
        <v>2.5234489999999998</v>
      </c>
      <c r="DN37">
        <v>0.40794380000000002</v>
      </c>
      <c r="DO37">
        <v>14.329029999999999</v>
      </c>
      <c r="DP37" s="1">
        <v>2.9652369999999999E-3</v>
      </c>
      <c r="DQ37" s="1">
        <v>1.8015620000000001</v>
      </c>
      <c r="DR37">
        <v>0.40768690000000002</v>
      </c>
      <c r="DS37">
        <v>13.96359</v>
      </c>
      <c r="DT37" s="1">
        <v>2.329617E-3</v>
      </c>
      <c r="DU37" s="1">
        <v>1.4015599999999999</v>
      </c>
      <c r="DV37">
        <v>0.40753919999999999</v>
      </c>
      <c r="DW37">
        <v>12.96987</v>
      </c>
      <c r="DX37" s="1">
        <v>1.976069E-3</v>
      </c>
      <c r="DY37" s="1">
        <v>1.1790210000000001</v>
      </c>
      <c r="DZ37">
        <v>0.40747119999999998</v>
      </c>
      <c r="EA37">
        <v>11.889419999999999</v>
      </c>
      <c r="EB37" s="1">
        <v>1.763559E-3</v>
      </c>
      <c r="EC37" s="1">
        <v>1.0455810000000001</v>
      </c>
      <c r="ED37">
        <v>0.40747990000000001</v>
      </c>
      <c r="EE37">
        <v>11.091749999999999</v>
      </c>
      <c r="EF37" s="1">
        <v>1.619342E-3</v>
      </c>
      <c r="EG37" s="1">
        <v>0.95551229999999998</v>
      </c>
      <c r="EH37">
        <v>0.40757260000000001</v>
      </c>
      <c r="EI37">
        <v>11.18061</v>
      </c>
      <c r="EJ37" s="1">
        <v>1.4935160000000001E-3</v>
      </c>
      <c r="EK37" s="1">
        <v>0.87901070000000003</v>
      </c>
      <c r="EL37">
        <v>0.4077556</v>
      </c>
      <c r="EM37">
        <v>12.022069999999999</v>
      </c>
      <c r="EN37" s="1">
        <v>1.3533690000000001E-3</v>
      </c>
      <c r="EO37" s="1">
        <v>0.79470819999999998</v>
      </c>
      <c r="EP37">
        <v>0.40799600000000003</v>
      </c>
      <c r="EQ37">
        <v>13.205360000000001</v>
      </c>
      <c r="ER37" s="1">
        <v>1.236198E-3</v>
      </c>
      <c r="ES37" s="1">
        <v>0.72250879999999995</v>
      </c>
      <c r="ET37">
        <v>0.40825610000000001</v>
      </c>
      <c r="EU37">
        <v>14.088039999999999</v>
      </c>
      <c r="EV37" s="1">
        <v>1.147248E-3</v>
      </c>
      <c r="EW37" s="1">
        <v>0.66718160000000004</v>
      </c>
      <c r="EX37">
        <v>0.40852070000000001</v>
      </c>
      <c r="EY37">
        <v>13.93839</v>
      </c>
      <c r="EZ37" s="1">
        <v>1.0785230000000001E-3</v>
      </c>
      <c r="FA37" s="1">
        <v>0.62417959999999995</v>
      </c>
      <c r="FB37">
        <v>0.40881070000000003</v>
      </c>
      <c r="FC37">
        <v>12.96546</v>
      </c>
      <c r="FD37" s="1">
        <v>1.024114E-3</v>
      </c>
      <c r="FE37" s="1">
        <v>0.59000050000000004</v>
      </c>
      <c r="FF37">
        <v>0.40908889999999998</v>
      </c>
      <c r="FG37">
        <v>11.78955</v>
      </c>
      <c r="FH37" s="1">
        <v>9.7716579999999995E-4</v>
      </c>
      <c r="FI37" s="1">
        <v>0.56062020000000001</v>
      </c>
      <c r="FJ37">
        <v>0.40934789999999999</v>
      </c>
      <c r="FK37">
        <v>11.049189999999999</v>
      </c>
      <c r="FL37" s="1">
        <v>9.3551419999999999E-4</v>
      </c>
      <c r="FM37" s="1">
        <v>0.53445640000000005</v>
      </c>
      <c r="FN37">
        <v>0.40951690000000002</v>
      </c>
      <c r="FO37">
        <v>11.730779999999999</v>
      </c>
      <c r="FP37" s="1">
        <v>9.0943269999999997E-4</v>
      </c>
      <c r="FQ37" s="1">
        <v>0.51662419999999998</v>
      </c>
      <c r="FR37">
        <v>0.40961599999999998</v>
      </c>
      <c r="FS37">
        <v>12.90348</v>
      </c>
      <c r="FT37" s="1">
        <v>9.0617479999999999E-4</v>
      </c>
      <c r="FU37" s="1">
        <v>0.51236800000000005</v>
      </c>
      <c r="FV37">
        <v>0.40967350000000002</v>
      </c>
      <c r="FW37">
        <v>13.95851</v>
      </c>
      <c r="FX37" s="1">
        <v>9.0064959999999999E-4</v>
      </c>
      <c r="FY37" s="1">
        <v>0.50819939999999997</v>
      </c>
      <c r="FZ37">
        <v>0.4096902</v>
      </c>
      <c r="GA37">
        <v>14.22898</v>
      </c>
      <c r="GB37" s="1">
        <v>8.8326780000000003E-4</v>
      </c>
      <c r="GC37" s="1">
        <v>0.49770439999999999</v>
      </c>
      <c r="GD37">
        <v>0.4097034</v>
      </c>
      <c r="GE37">
        <v>13.58944</v>
      </c>
      <c r="GF37" s="1">
        <v>8.5655189999999997E-4</v>
      </c>
      <c r="GG37" s="1">
        <v>0.48204170000000002</v>
      </c>
      <c r="GH37">
        <v>0.40971249999999998</v>
      </c>
      <c r="GI37">
        <v>12.52641</v>
      </c>
      <c r="GJ37" s="1">
        <v>8.2548769999999999E-4</v>
      </c>
      <c r="GK37" s="1">
        <v>0.46385900000000002</v>
      </c>
      <c r="GL37">
        <v>0.40972619999999998</v>
      </c>
      <c r="GM37">
        <v>11.53894</v>
      </c>
      <c r="GN37" s="1">
        <v>7.9254379999999999E-4</v>
      </c>
      <c r="GO37" s="1">
        <v>0.44479299999999999</v>
      </c>
      <c r="GP37">
        <v>0.40973120000000002</v>
      </c>
      <c r="GQ37">
        <v>11.010579999999999</v>
      </c>
      <c r="GR37" s="1">
        <v>7.6014639999999998E-4</v>
      </c>
      <c r="GS37" s="1">
        <v>0.42599239999999999</v>
      </c>
      <c r="GT37">
        <v>0.40972920000000002</v>
      </c>
      <c r="GU37">
        <v>11.81668</v>
      </c>
      <c r="GV37" s="1">
        <v>7.2862160000000003E-4</v>
      </c>
      <c r="GW37" s="1">
        <v>0.40796369999999998</v>
      </c>
      <c r="GX37">
        <v>0.40973080000000001</v>
      </c>
      <c r="GY37">
        <v>13.11026</v>
      </c>
      <c r="GZ37" s="1">
        <v>6.9913799999999997E-4</v>
      </c>
      <c r="HA37" s="1">
        <v>0.39108369999999998</v>
      </c>
      <c r="HB37">
        <v>0.40972760000000003</v>
      </c>
      <c r="HC37">
        <v>14.3477</v>
      </c>
      <c r="HD37" s="1">
        <v>6.7062070000000005E-4</v>
      </c>
      <c r="HE37" s="1">
        <v>0.37492150000000002</v>
      </c>
      <c r="HF37">
        <v>0.40972639999999999</v>
      </c>
      <c r="HG37">
        <v>15.045540000000001</v>
      </c>
      <c r="HH37">
        <v>6.4357110000000004E-4</v>
      </c>
      <c r="HI37" s="1">
        <v>0.35963230000000002</v>
      </c>
      <c r="HJ37">
        <v>0.40973199999999999</v>
      </c>
      <c r="HK37">
        <v>14.706989999999999</v>
      </c>
      <c r="HL37">
        <v>6.176682E-4</v>
      </c>
      <c r="HM37" s="1">
        <v>0.34503</v>
      </c>
      <c r="HN37">
        <v>0.40972609999999998</v>
      </c>
      <c r="HO37">
        <v>13.54527</v>
      </c>
      <c r="HP37">
        <v>5.9312690000000001E-4</v>
      </c>
      <c r="HQ37" s="1">
        <v>0.33123859999999999</v>
      </c>
      <c r="HR37">
        <v>0.40972439999999999</v>
      </c>
      <c r="HS37">
        <v>12.28875</v>
      </c>
      <c r="HT37">
        <v>5.6986090000000003E-4</v>
      </c>
      <c r="HU37" s="1">
        <v>0.3182123</v>
      </c>
      <c r="HV37">
        <v>0.40971190000000002</v>
      </c>
      <c r="HW37">
        <v>11.330679999999999</v>
      </c>
      <c r="HX37">
        <v>5.4765320000000001E-4</v>
      </c>
      <c r="HY37" s="1">
        <v>0.305786</v>
      </c>
      <c r="HZ37">
        <v>0.40973229999999999</v>
      </c>
      <c r="IA37">
        <v>11.789770000000001</v>
      </c>
      <c r="IB37">
        <v>5.2593609999999999E-4</v>
      </c>
      <c r="IC37" s="1">
        <v>0.293686</v>
      </c>
      <c r="ID37">
        <v>0.40973120000000002</v>
      </c>
      <c r="IE37">
        <v>13.15882</v>
      </c>
      <c r="IF37">
        <v>5.0530859999999998E-4</v>
      </c>
      <c r="IG37" s="1">
        <v>0.28216249999999998</v>
      </c>
      <c r="IH37">
        <v>0.40971669999999999</v>
      </c>
      <c r="II37">
        <v>14.59366</v>
      </c>
      <c r="IJ37">
        <v>4.8629620000000001E-4</v>
      </c>
      <c r="IK37">
        <v>0.27153860000000002</v>
      </c>
      <c r="IL37">
        <v>0.40972170000000002</v>
      </c>
      <c r="IM37">
        <v>15.488379999999999</v>
      </c>
      <c r="IN37">
        <v>4.6774469999999999E-4</v>
      </c>
      <c r="IO37">
        <v>0.2612159</v>
      </c>
      <c r="IP37">
        <v>0.40971340000000001</v>
      </c>
      <c r="IQ37">
        <v>15.11032</v>
      </c>
      <c r="IR37">
        <v>4.502304E-4</v>
      </c>
      <c r="IS37">
        <v>0.25142569999999997</v>
      </c>
      <c r="IT37">
        <v>0.40972449999999999</v>
      </c>
      <c r="IU37">
        <v>13.85859</v>
      </c>
      <c r="IV37">
        <v>4.339646E-4</v>
      </c>
      <c r="IW37">
        <v>0.24235699999999999</v>
      </c>
      <c r="IX37">
        <v>0.40972960000000003</v>
      </c>
      <c r="IY37">
        <v>12.557460000000001</v>
      </c>
      <c r="IZ37">
        <v>4.176381E-4</v>
      </c>
      <c r="JA37">
        <v>0.23327000000000001</v>
      </c>
      <c r="JB37">
        <v>0.40973090000000001</v>
      </c>
      <c r="JC37">
        <v>11.64977</v>
      </c>
      <c r="JD37">
        <v>4.0274450000000003E-4</v>
      </c>
      <c r="JE37">
        <v>0.22492239999999999</v>
      </c>
      <c r="JF37">
        <v>0.40971659999999999</v>
      </c>
      <c r="JG37">
        <v>11.86692</v>
      </c>
      <c r="JH37">
        <v>3.8791059999999998E-4</v>
      </c>
      <c r="JI37">
        <v>0.21669279999999999</v>
      </c>
      <c r="JJ37">
        <v>0.4097247</v>
      </c>
      <c r="JK37">
        <v>12.500590000000001</v>
      </c>
      <c r="JL37">
        <v>3.7436739999999999E-4</v>
      </c>
      <c r="JM37">
        <v>0.20907419999999999</v>
      </c>
      <c r="JN37">
        <v>0.40971849999999999</v>
      </c>
      <c r="JO37">
        <v>13.30476</v>
      </c>
      <c r="JP37">
        <v>3.6117030000000001E-4</v>
      </c>
      <c r="JQ37">
        <v>0.2017592</v>
      </c>
      <c r="JR37">
        <v>0.40972449999999999</v>
      </c>
      <c r="JS37">
        <v>13.563129999999999</v>
      </c>
      <c r="JT37">
        <v>3.479507E-4</v>
      </c>
      <c r="JU37">
        <v>0.1943713</v>
      </c>
      <c r="JV37">
        <v>0.4097305</v>
      </c>
      <c r="JW37">
        <v>13.11332</v>
      </c>
      <c r="JX37">
        <v>3.3583400000000002E-4</v>
      </c>
      <c r="JY37">
        <v>0.187582</v>
      </c>
      <c r="JZ37">
        <v>0.40971489999999999</v>
      </c>
      <c r="KA37">
        <v>12.46062</v>
      </c>
      <c r="KB37">
        <v>3.242497E-4</v>
      </c>
      <c r="KC37">
        <v>0.18112410000000001</v>
      </c>
      <c r="KD37">
        <v>0.40972360000000002</v>
      </c>
      <c r="KE37">
        <v>11.834289999999999</v>
      </c>
      <c r="KF37">
        <v>3.1293860000000001E-4</v>
      </c>
      <c r="KG37">
        <v>0.17479130000000001</v>
      </c>
      <c r="KH37">
        <v>0.40969549999999999</v>
      </c>
      <c r="KI37">
        <v>11.524760000000001</v>
      </c>
      <c r="KJ37">
        <v>3.0238649999999998E-4</v>
      </c>
      <c r="KK37">
        <v>0.1689109</v>
      </c>
      <c r="KL37">
        <v>0.40956150000000002</v>
      </c>
      <c r="KM37">
        <v>12.07016</v>
      </c>
      <c r="KN37">
        <v>2.9566759999999999E-4</v>
      </c>
      <c r="KO37">
        <v>0.1649224</v>
      </c>
      <c r="KP37">
        <v>0.40937020000000002</v>
      </c>
      <c r="KQ37">
        <v>12.7216</v>
      </c>
      <c r="KR37">
        <v>2.9557800000000001E-4</v>
      </c>
      <c r="KS37">
        <v>0.16471830000000001</v>
      </c>
      <c r="KT37">
        <v>0.40913569999999999</v>
      </c>
      <c r="KU37">
        <v>13.37782</v>
      </c>
      <c r="KV37">
        <v>2.948208E-4</v>
      </c>
      <c r="KW37">
        <v>0.16451660000000001</v>
      </c>
      <c r="KX37">
        <v>0.40886410000000001</v>
      </c>
      <c r="KY37">
        <v>13.823880000000001</v>
      </c>
      <c r="KZ37">
        <v>2.9024759999999998E-4</v>
      </c>
      <c r="LA37">
        <v>0.16224530000000001</v>
      </c>
      <c r="LB37">
        <v>0.40859909999999999</v>
      </c>
      <c r="LC37">
        <v>13.56343</v>
      </c>
      <c r="LD37">
        <v>2.8294190000000002E-4</v>
      </c>
      <c r="LE37">
        <v>0.15839600000000001</v>
      </c>
      <c r="LF37">
        <v>0.40832160000000001</v>
      </c>
      <c r="LG37">
        <v>12.854749999999999</v>
      </c>
      <c r="LH37">
        <v>2.7441130000000001E-4</v>
      </c>
      <c r="LI37">
        <v>0.1537627</v>
      </c>
      <c r="LJ37">
        <v>0.40803109999999998</v>
      </c>
      <c r="LK37">
        <v>11.994540000000001</v>
      </c>
      <c r="LL37">
        <v>2.6549370000000002E-4</v>
      </c>
      <c r="LM37">
        <v>0.14892179999999999</v>
      </c>
      <c r="LN37">
        <v>0.40777849999999999</v>
      </c>
      <c r="LO37">
        <v>11.46383</v>
      </c>
      <c r="LP37">
        <v>2.5625430000000002E-4</v>
      </c>
      <c r="LQ37">
        <v>0.14387739999999999</v>
      </c>
      <c r="LR37">
        <v>0.40760740000000001</v>
      </c>
      <c r="LS37">
        <v>12.3149</v>
      </c>
      <c r="LT37">
        <v>2.4482559999999999E-4</v>
      </c>
      <c r="LU37">
        <v>0.1377207</v>
      </c>
      <c r="LV37">
        <v>0.40751189999999998</v>
      </c>
      <c r="LW37">
        <v>13.64479</v>
      </c>
      <c r="LX37">
        <v>2.2871680000000001E-4</v>
      </c>
      <c r="LY37">
        <v>0.1289034</v>
      </c>
      <c r="LZ37">
        <v>0.40745219999999999</v>
      </c>
      <c r="MA37">
        <v>14.98784</v>
      </c>
      <c r="MB37">
        <v>2.1391429999999999E-4</v>
      </c>
      <c r="MC37">
        <v>0.1204895</v>
      </c>
      <c r="MD37">
        <v>0.40742270000000003</v>
      </c>
      <c r="ME37">
        <v>15.960559999999999</v>
      </c>
      <c r="MF37">
        <v>2.0255730000000001E-4</v>
      </c>
      <c r="MG37">
        <v>0.11398759999999999</v>
      </c>
      <c r="MH37">
        <v>0.40741470000000002</v>
      </c>
      <c r="MI37">
        <v>15.78448</v>
      </c>
      <c r="MJ37">
        <v>1.9372850000000001E-4</v>
      </c>
      <c r="MK37">
        <v>0.10894139999999999</v>
      </c>
      <c r="ML37">
        <v>0.40741939999999999</v>
      </c>
      <c r="MM37">
        <v>14.572649999999999</v>
      </c>
      <c r="MN37">
        <v>1.863356E-4</v>
      </c>
      <c r="MO37">
        <v>0.1047295</v>
      </c>
      <c r="MP37">
        <v>0.40741129999999998</v>
      </c>
      <c r="MQ37">
        <v>13.10352</v>
      </c>
      <c r="MR37">
        <v>1.801235E-4</v>
      </c>
      <c r="MS37">
        <v>0.10120800000000001</v>
      </c>
      <c r="MT37">
        <v>0.4073368</v>
      </c>
      <c r="MU37">
        <v>11.920870000000001</v>
      </c>
      <c r="MV37">
        <v>1.7432299999999999E-4</v>
      </c>
      <c r="MW37">
        <v>9.7946400000000003E-2</v>
      </c>
      <c r="MX37">
        <v>0.40709649999999997</v>
      </c>
      <c r="MY37">
        <v>12.412240000000001</v>
      </c>
      <c r="MZ37">
        <v>1.7269139999999999E-4</v>
      </c>
      <c r="NA37">
        <v>9.6775479999999997E-2</v>
      </c>
      <c r="NB37">
        <v>0.40670529999999999</v>
      </c>
      <c r="NC37">
        <v>13.730259999999999</v>
      </c>
      <c r="ND37">
        <v>1.7838519999999999E-4</v>
      </c>
      <c r="NE37">
        <v>9.9803829999999996E-2</v>
      </c>
      <c r="NF37">
        <v>0.40622710000000001</v>
      </c>
      <c r="NG37">
        <v>15.068289999999999</v>
      </c>
      <c r="NH37">
        <v>1.830008E-4</v>
      </c>
      <c r="NI37">
        <v>0.1026627</v>
      </c>
      <c r="NJ37">
        <v>0.40568599999999999</v>
      </c>
      <c r="NK37">
        <v>15.901730000000001</v>
      </c>
      <c r="NL37">
        <v>1.831541E-4</v>
      </c>
      <c r="NM37">
        <v>0.10309400000000001</v>
      </c>
      <c r="NN37">
        <v>0.40513349999999998</v>
      </c>
      <c r="NO37">
        <v>15.55649</v>
      </c>
      <c r="NP37">
        <v>1.801045E-4</v>
      </c>
      <c r="NQ37">
        <v>0.10164040000000001</v>
      </c>
      <c r="NR37">
        <v>0.40455760000000002</v>
      </c>
      <c r="NS37">
        <v>14.46246</v>
      </c>
      <c r="NT37">
        <v>1.7521649999999999E-4</v>
      </c>
      <c r="NU37">
        <v>9.9096450000000003E-2</v>
      </c>
      <c r="NV37">
        <v>0.40396880000000002</v>
      </c>
      <c r="NW37">
        <v>13.25789</v>
      </c>
      <c r="NX37">
        <v>1.6962999999999999E-4</v>
      </c>
      <c r="NY37">
        <v>9.6108440000000003E-2</v>
      </c>
      <c r="NZ37">
        <v>0.40345500000000001</v>
      </c>
      <c r="OA37">
        <v>12.315009999999999</v>
      </c>
      <c r="OB37">
        <v>1.636617E-4</v>
      </c>
      <c r="OC37">
        <v>9.2879879999999998E-2</v>
      </c>
      <c r="OD37">
        <v>0.4031052</v>
      </c>
      <c r="OE37">
        <v>12.13388</v>
      </c>
      <c r="OF37">
        <v>1.5477589999999999E-4</v>
      </c>
      <c r="OG37">
        <v>8.8152720000000004E-2</v>
      </c>
      <c r="OH37">
        <v>0.40290110000000001</v>
      </c>
      <c r="OI37">
        <v>12.945919999999999</v>
      </c>
      <c r="OJ37">
        <v>1.4070900000000001E-4</v>
      </c>
      <c r="OK37">
        <v>8.0412410000000004E-2</v>
      </c>
    </row>
    <row r="38" spans="1:401" x14ac:dyDescent="0.35">
      <c r="A38">
        <v>41</v>
      </c>
      <c r="B38" t="s">
        <v>4</v>
      </c>
      <c r="C38" t="s">
        <v>24</v>
      </c>
      <c r="D38" t="s">
        <v>43</v>
      </c>
      <c r="E38">
        <v>714.60360000000003</v>
      </c>
      <c r="F38">
        <v>0.58234109999999994</v>
      </c>
      <c r="G38">
        <v>11.707940000000001</v>
      </c>
      <c r="H38">
        <v>166.3374</v>
      </c>
      <c r="I38">
        <v>59081.09</v>
      </c>
      <c r="J38">
        <v>0.58017240000000003</v>
      </c>
      <c r="K38">
        <v>11.752840000000001</v>
      </c>
      <c r="L38">
        <v>132.9948</v>
      </c>
      <c r="M38">
        <v>62626.49</v>
      </c>
      <c r="N38">
        <v>0.57797719999999997</v>
      </c>
      <c r="O38">
        <v>12.43022</v>
      </c>
      <c r="P38">
        <v>10.82751</v>
      </c>
      <c r="Q38">
        <v>5938.4059999999999</v>
      </c>
      <c r="R38">
        <v>0.57577909999999999</v>
      </c>
      <c r="S38">
        <v>12.89528</v>
      </c>
      <c r="T38">
        <v>0.5121675</v>
      </c>
      <c r="U38">
        <v>287.78199999999998</v>
      </c>
      <c r="V38">
        <v>0.57358039999999999</v>
      </c>
      <c r="W38">
        <v>13.342269999999999</v>
      </c>
      <c r="X38" s="1">
        <v>0.101979</v>
      </c>
      <c r="Y38">
        <v>45.864620000000002</v>
      </c>
      <c r="Z38">
        <v>0.57137039999999994</v>
      </c>
      <c r="AA38">
        <v>12.935750000000001</v>
      </c>
      <c r="AB38" s="1">
        <v>8.0734769999999997E-2</v>
      </c>
      <c r="AC38">
        <v>34.615989999999996</v>
      </c>
      <c r="AD38">
        <v>0.5691541</v>
      </c>
      <c r="AE38">
        <v>12.306100000000001</v>
      </c>
      <c r="AF38" s="1">
        <v>7.2295369999999998E-2</v>
      </c>
      <c r="AG38" s="1">
        <v>31.026420000000002</v>
      </c>
      <c r="AH38">
        <v>0.56682710000000003</v>
      </c>
      <c r="AI38">
        <v>11.650259999999999</v>
      </c>
      <c r="AJ38" s="1">
        <v>6.5328860000000002E-2</v>
      </c>
      <c r="AK38" s="1">
        <v>28.114229999999999</v>
      </c>
      <c r="AL38">
        <v>0.56361150000000004</v>
      </c>
      <c r="AM38">
        <v>11.180149999999999</v>
      </c>
      <c r="AN38" s="1">
        <v>5.9622330000000001E-2</v>
      </c>
      <c r="AO38" s="1">
        <v>25.736550000000001</v>
      </c>
      <c r="AP38">
        <v>0.55878950000000005</v>
      </c>
      <c r="AQ38">
        <v>11.006830000000001</v>
      </c>
      <c r="AR38" s="1">
        <v>6.2016729999999999E-2</v>
      </c>
      <c r="AS38" s="1">
        <v>26.604620000000001</v>
      </c>
      <c r="AT38">
        <v>0.55275890000000005</v>
      </c>
      <c r="AU38">
        <v>11.50353</v>
      </c>
      <c r="AV38" s="1">
        <v>7.0242929999999995E-2</v>
      </c>
      <c r="AW38" s="1">
        <v>30.4742</v>
      </c>
      <c r="AX38">
        <v>0.54619510000000004</v>
      </c>
      <c r="AY38">
        <v>11.92348</v>
      </c>
      <c r="AZ38" s="1">
        <v>7.1631689999999998E-2</v>
      </c>
      <c r="BA38" s="1">
        <v>31.673179999999999</v>
      </c>
      <c r="BB38">
        <v>0.53895219999999999</v>
      </c>
      <c r="BC38">
        <v>12.225860000000001</v>
      </c>
      <c r="BD38" s="1">
        <v>6.7355230000000002E-2</v>
      </c>
      <c r="BE38" s="1">
        <v>30.295179999999998</v>
      </c>
      <c r="BF38">
        <v>0.5313464</v>
      </c>
      <c r="BG38">
        <v>12.178800000000001</v>
      </c>
      <c r="BH38" s="1">
        <v>6.034101E-2</v>
      </c>
      <c r="BI38" s="1">
        <v>27.578669999999999</v>
      </c>
      <c r="BJ38">
        <v>0.52356429999999998</v>
      </c>
      <c r="BK38">
        <v>11.725440000000001</v>
      </c>
      <c r="BL38" s="1">
        <v>5.2908950000000003E-2</v>
      </c>
      <c r="BM38" s="1">
        <v>24.549430000000001</v>
      </c>
      <c r="BN38">
        <v>0.51574129999999996</v>
      </c>
      <c r="BO38">
        <v>11.28119</v>
      </c>
      <c r="BP38" s="1">
        <v>4.6083800000000001E-2</v>
      </c>
      <c r="BQ38" s="1">
        <v>21.686610000000002</v>
      </c>
      <c r="BR38">
        <v>0.50784649999999998</v>
      </c>
      <c r="BS38">
        <v>10.90061</v>
      </c>
      <c r="BT38" s="1">
        <v>4.0333649999999999E-2</v>
      </c>
      <c r="BU38" s="1">
        <v>19.258230000000001</v>
      </c>
      <c r="BV38">
        <v>0.50024930000000001</v>
      </c>
      <c r="BW38">
        <v>11.183400000000001</v>
      </c>
      <c r="BX38" s="1">
        <v>3.433845E-2</v>
      </c>
      <c r="BY38" s="1">
        <v>16.682790000000001</v>
      </c>
      <c r="BZ38">
        <v>0.49329329999999999</v>
      </c>
      <c r="CA38">
        <v>12.072649999999999</v>
      </c>
      <c r="CB38" s="1">
        <v>2.7824870000000002E-2</v>
      </c>
      <c r="CC38" s="1">
        <v>13.737209999999999</v>
      </c>
      <c r="CD38">
        <v>0.48684640000000001</v>
      </c>
      <c r="CE38">
        <v>13.26417</v>
      </c>
      <c r="CF38" s="1">
        <v>2.238513E-2</v>
      </c>
      <c r="CG38" s="1">
        <v>11.176119999999999</v>
      </c>
      <c r="CH38">
        <v>0.48047649999999997</v>
      </c>
      <c r="CI38">
        <v>14.091760000000001</v>
      </c>
      <c r="CJ38" s="1">
        <v>1.8452630000000001E-2</v>
      </c>
      <c r="CK38" s="1">
        <v>9.2975239999999992</v>
      </c>
      <c r="CL38">
        <v>0.47422779999999998</v>
      </c>
      <c r="CM38">
        <v>13.95632</v>
      </c>
      <c r="CN38" s="1">
        <v>1.5586930000000001E-2</v>
      </c>
      <c r="CO38" s="1">
        <v>7.9344150000000004</v>
      </c>
      <c r="CP38">
        <v>0.46800940000000002</v>
      </c>
      <c r="CQ38">
        <v>13.02323</v>
      </c>
      <c r="CR38" s="1">
        <v>1.330863E-2</v>
      </c>
      <c r="CS38" s="1">
        <v>6.8460049999999999</v>
      </c>
      <c r="CT38">
        <v>0.46179189999999998</v>
      </c>
      <c r="CU38">
        <v>11.92937</v>
      </c>
      <c r="CV38" s="1">
        <v>1.1543070000000001E-2</v>
      </c>
      <c r="CW38" s="1">
        <v>6.0013889999999996</v>
      </c>
      <c r="CX38">
        <v>0.45602900000000002</v>
      </c>
      <c r="CY38">
        <v>11.16521</v>
      </c>
      <c r="CZ38" s="1">
        <v>1.0104139999999999E-2</v>
      </c>
      <c r="DA38" s="1">
        <v>5.3055589999999997</v>
      </c>
      <c r="DB38">
        <v>0.4518028</v>
      </c>
      <c r="DC38">
        <v>11.454549999999999</v>
      </c>
      <c r="DD38" s="1">
        <v>8.6533319999999997E-3</v>
      </c>
      <c r="DE38" s="1">
        <v>4.6057730000000001</v>
      </c>
      <c r="DF38">
        <v>0.44917040000000003</v>
      </c>
      <c r="DG38">
        <v>12.551019999999999</v>
      </c>
      <c r="DH38" s="1">
        <v>6.4515969999999999E-3</v>
      </c>
      <c r="DI38" s="1">
        <v>3.4958900000000002</v>
      </c>
      <c r="DJ38">
        <v>0.4476831</v>
      </c>
      <c r="DK38">
        <v>13.653269999999999</v>
      </c>
      <c r="DL38" s="1">
        <v>4.4282690000000003E-3</v>
      </c>
      <c r="DM38" s="1">
        <v>2.4125019999999999</v>
      </c>
      <c r="DN38">
        <v>0.44687450000000001</v>
      </c>
      <c r="DO38">
        <v>14.34355</v>
      </c>
      <c r="DP38" s="1">
        <v>3.1431369999999998E-3</v>
      </c>
      <c r="DQ38" s="1">
        <v>1.7022120000000001</v>
      </c>
      <c r="DR38">
        <v>0.44645489999999999</v>
      </c>
      <c r="DS38">
        <v>14.094860000000001</v>
      </c>
      <c r="DT38" s="1">
        <v>2.427617E-3</v>
      </c>
      <c r="DU38" s="1">
        <v>1.30199</v>
      </c>
      <c r="DV38">
        <v>0.44622780000000001</v>
      </c>
      <c r="DW38">
        <v>13.14428</v>
      </c>
      <c r="DX38" s="1">
        <v>2.0320059999999998E-3</v>
      </c>
      <c r="DY38" s="1">
        <v>1.0803320000000001</v>
      </c>
      <c r="DZ38">
        <v>0.44611519999999999</v>
      </c>
      <c r="EA38">
        <v>12.05725</v>
      </c>
      <c r="EB38" s="1">
        <v>1.798334E-3</v>
      </c>
      <c r="EC38" s="1">
        <v>0.94970259999999995</v>
      </c>
      <c r="ED38">
        <v>0.44610460000000002</v>
      </c>
      <c r="EE38">
        <v>11.200150000000001</v>
      </c>
      <c r="EF38" s="1">
        <v>1.6444229999999999E-3</v>
      </c>
      <c r="EG38" s="1">
        <v>0.86403890000000005</v>
      </c>
      <c r="EH38">
        <v>0.44619560000000003</v>
      </c>
      <c r="EI38">
        <v>11.186669999999999</v>
      </c>
      <c r="EJ38" s="1">
        <v>1.51812E-3</v>
      </c>
      <c r="EK38" s="1">
        <v>0.79526730000000001</v>
      </c>
      <c r="EL38">
        <v>0.44641130000000001</v>
      </c>
      <c r="EM38">
        <v>11.96176</v>
      </c>
      <c r="EN38" s="1">
        <v>1.3790250000000001E-3</v>
      </c>
      <c r="EO38" s="1">
        <v>0.72097469999999997</v>
      </c>
      <c r="EP38">
        <v>0.44669740000000002</v>
      </c>
      <c r="EQ38">
        <v>13.12373</v>
      </c>
      <c r="ER38" s="1">
        <v>1.256718E-3</v>
      </c>
      <c r="ES38" s="1">
        <v>0.65407760000000004</v>
      </c>
      <c r="ET38">
        <v>0.44700659999999998</v>
      </c>
      <c r="EU38">
        <v>14.05677</v>
      </c>
      <c r="EV38" s="1">
        <v>1.1630290000000001E-3</v>
      </c>
      <c r="EW38" s="1">
        <v>0.60226310000000005</v>
      </c>
      <c r="EX38">
        <v>0.447349</v>
      </c>
      <c r="EY38">
        <v>14.02135</v>
      </c>
      <c r="EZ38" s="1">
        <v>1.0906959999999999E-3</v>
      </c>
      <c r="FA38" s="1">
        <v>0.56205479999999997</v>
      </c>
      <c r="FB38">
        <v>0.44769979999999998</v>
      </c>
      <c r="FC38">
        <v>13.13747</v>
      </c>
      <c r="FD38" s="1">
        <v>1.0342120000000001E-3</v>
      </c>
      <c r="FE38" s="1">
        <v>0.53045609999999999</v>
      </c>
      <c r="FF38">
        <v>0.44805010000000001</v>
      </c>
      <c r="FG38">
        <v>11.97043</v>
      </c>
      <c r="FH38" s="1">
        <v>9.8607709999999995E-4</v>
      </c>
      <c r="FI38" s="1">
        <v>0.50363409999999997</v>
      </c>
      <c r="FJ38">
        <v>0.44837650000000001</v>
      </c>
      <c r="FK38">
        <v>11.15293</v>
      </c>
      <c r="FL38" s="1">
        <v>9.4336430000000002E-4</v>
      </c>
      <c r="FM38" s="1">
        <v>0.47977829999999999</v>
      </c>
      <c r="FN38">
        <v>0.44860090000000002</v>
      </c>
      <c r="FO38">
        <v>11.692880000000001</v>
      </c>
      <c r="FP38" s="1">
        <v>9.1319610000000005E-4</v>
      </c>
      <c r="FQ38" s="1">
        <v>0.46193129999999999</v>
      </c>
      <c r="FR38">
        <v>0.44875379999999998</v>
      </c>
      <c r="FS38">
        <v>12.81476</v>
      </c>
      <c r="FT38" s="1">
        <v>9.0696850000000003E-4</v>
      </c>
      <c r="FU38" s="1">
        <v>0.45644829999999997</v>
      </c>
      <c r="FV38">
        <v>0.44882680000000003</v>
      </c>
      <c r="FW38">
        <v>13.88556</v>
      </c>
      <c r="FX38" s="1">
        <v>9.0267349999999995E-4</v>
      </c>
      <c r="FY38" s="1">
        <v>0.45324560000000003</v>
      </c>
      <c r="FZ38">
        <v>0.4488742</v>
      </c>
      <c r="GA38">
        <v>14.2813</v>
      </c>
      <c r="GB38" s="1">
        <v>8.8725939999999997E-4</v>
      </c>
      <c r="GC38" s="1">
        <v>0.44490429999999997</v>
      </c>
      <c r="GD38">
        <v>0.44888840000000002</v>
      </c>
      <c r="GE38">
        <v>13.73732</v>
      </c>
      <c r="GF38" s="1">
        <v>8.6202269999999996E-4</v>
      </c>
      <c r="GG38" s="1">
        <v>0.43172470000000002</v>
      </c>
      <c r="GH38">
        <v>0.448909</v>
      </c>
      <c r="GI38">
        <v>12.697649999999999</v>
      </c>
      <c r="GJ38" s="1">
        <v>8.3141119999999996E-4</v>
      </c>
      <c r="GK38" s="1">
        <v>0.41580010000000001</v>
      </c>
      <c r="GL38">
        <v>0.44891910000000002</v>
      </c>
      <c r="GM38">
        <v>11.679309999999999</v>
      </c>
      <c r="GN38" s="1">
        <v>7.9875240000000004E-4</v>
      </c>
      <c r="GO38" s="1">
        <v>0.3989743</v>
      </c>
      <c r="GP38">
        <v>0.4489146</v>
      </c>
      <c r="GQ38">
        <v>11.08394</v>
      </c>
      <c r="GR38" s="1">
        <v>7.6604479999999996E-4</v>
      </c>
      <c r="GS38" s="1">
        <v>0.38210569999999999</v>
      </c>
      <c r="GT38">
        <v>0.44892130000000002</v>
      </c>
      <c r="GU38">
        <v>11.765140000000001</v>
      </c>
      <c r="GV38" s="1">
        <v>7.343591E-4</v>
      </c>
      <c r="GW38" s="1">
        <v>0.3659694</v>
      </c>
      <c r="GX38">
        <v>0.4489223</v>
      </c>
      <c r="GY38">
        <v>13.011900000000001</v>
      </c>
      <c r="GZ38" s="1">
        <v>7.0446029999999995E-4</v>
      </c>
      <c r="HA38" s="1">
        <v>0.35073700000000002</v>
      </c>
      <c r="HB38">
        <v>0.44890869999999999</v>
      </c>
      <c r="HC38">
        <v>14.268409999999999</v>
      </c>
      <c r="HD38" s="1">
        <v>6.7576889999999997E-4</v>
      </c>
      <c r="HE38" s="1">
        <v>0.33626339999999999</v>
      </c>
      <c r="HF38">
        <v>0.44890600000000003</v>
      </c>
      <c r="HG38">
        <v>15.07882</v>
      </c>
      <c r="HH38">
        <v>6.4847080000000001E-4</v>
      </c>
      <c r="HI38" s="1">
        <v>0.32252320000000001</v>
      </c>
      <c r="HJ38">
        <v>0.44891750000000002</v>
      </c>
      <c r="HK38">
        <v>14.849130000000001</v>
      </c>
      <c r="HL38">
        <v>6.2229289999999997E-4</v>
      </c>
      <c r="HM38" s="1">
        <v>0.30939139999999998</v>
      </c>
      <c r="HN38">
        <v>0.44890659999999999</v>
      </c>
      <c r="HO38">
        <v>13.74286</v>
      </c>
      <c r="HP38">
        <v>5.97476E-4</v>
      </c>
      <c r="HQ38" s="1">
        <v>0.29698350000000001</v>
      </c>
      <c r="HR38">
        <v>0.44890390000000002</v>
      </c>
      <c r="HS38">
        <v>12.488899999999999</v>
      </c>
      <c r="HT38">
        <v>5.7402519999999999E-4</v>
      </c>
      <c r="HU38" s="1">
        <v>0.28528979999999998</v>
      </c>
      <c r="HV38">
        <v>0.44889970000000001</v>
      </c>
      <c r="HW38">
        <v>11.467650000000001</v>
      </c>
      <c r="HX38">
        <v>5.5158200000000001E-4</v>
      </c>
      <c r="HY38" s="1">
        <v>0.27411390000000002</v>
      </c>
      <c r="HZ38">
        <v>0.4489107</v>
      </c>
      <c r="IA38">
        <v>11.77336</v>
      </c>
      <c r="IB38">
        <v>5.2977869999999998E-4</v>
      </c>
      <c r="IC38" s="1">
        <v>0.26330589999999998</v>
      </c>
      <c r="ID38">
        <v>0.44891690000000001</v>
      </c>
      <c r="IE38">
        <v>13.060650000000001</v>
      </c>
      <c r="IF38">
        <v>5.0896830000000004E-4</v>
      </c>
      <c r="IG38" s="1">
        <v>0.25295669999999998</v>
      </c>
      <c r="IH38">
        <v>0.44889970000000001</v>
      </c>
      <c r="II38">
        <v>14.4978</v>
      </c>
      <c r="IJ38">
        <v>4.8963640000000003E-4</v>
      </c>
      <c r="IK38">
        <v>0.24334020000000001</v>
      </c>
      <c r="IL38">
        <v>0.44890010000000002</v>
      </c>
      <c r="IM38">
        <v>15.49428</v>
      </c>
      <c r="IN38">
        <v>4.7102489999999999E-4</v>
      </c>
      <c r="IO38">
        <v>0.23412459999999999</v>
      </c>
      <c r="IP38">
        <v>0.44890259999999998</v>
      </c>
      <c r="IQ38">
        <v>15.26506</v>
      </c>
      <c r="IR38">
        <v>4.533049E-4</v>
      </c>
      <c r="IS38">
        <v>0.22530900000000001</v>
      </c>
      <c r="IT38">
        <v>0.44890259999999998</v>
      </c>
      <c r="IU38">
        <v>14.080220000000001</v>
      </c>
      <c r="IV38">
        <v>4.3687320000000002E-4</v>
      </c>
      <c r="IW38">
        <v>0.21714839999999999</v>
      </c>
      <c r="IX38">
        <v>0.4489205</v>
      </c>
      <c r="IY38">
        <v>12.772119999999999</v>
      </c>
      <c r="IZ38">
        <v>4.2052190000000002E-4</v>
      </c>
      <c r="JA38">
        <v>0.2090571</v>
      </c>
      <c r="JB38">
        <v>0.44891540000000002</v>
      </c>
      <c r="JC38">
        <v>11.78359</v>
      </c>
      <c r="JD38">
        <v>4.0538310000000003E-4</v>
      </c>
      <c r="JE38">
        <v>0.2014986</v>
      </c>
      <c r="JF38">
        <v>0.44891730000000002</v>
      </c>
      <c r="JG38">
        <v>11.871029999999999</v>
      </c>
      <c r="JH38">
        <v>3.9054150000000001E-4</v>
      </c>
      <c r="JI38">
        <v>0.1941707</v>
      </c>
      <c r="JJ38">
        <v>0.44890289999999999</v>
      </c>
      <c r="JK38">
        <v>12.4575</v>
      </c>
      <c r="JL38">
        <v>3.7673649999999997E-4</v>
      </c>
      <c r="JM38">
        <v>0.1872644</v>
      </c>
      <c r="JN38">
        <v>0.44890960000000002</v>
      </c>
      <c r="JO38">
        <v>13.250959999999999</v>
      </c>
      <c r="JP38">
        <v>3.6356570000000001E-4</v>
      </c>
      <c r="JQ38">
        <v>0.18075649999999999</v>
      </c>
      <c r="JR38">
        <v>0.44890229999999998</v>
      </c>
      <c r="JS38">
        <v>13.593209999999999</v>
      </c>
      <c r="JT38">
        <v>3.502938E-4</v>
      </c>
      <c r="JU38">
        <v>0.17416490000000001</v>
      </c>
      <c r="JV38">
        <v>0.44890760000000002</v>
      </c>
      <c r="JW38">
        <v>13.20818</v>
      </c>
      <c r="JX38">
        <v>3.379608E-4</v>
      </c>
      <c r="JY38">
        <v>0.16801360000000001</v>
      </c>
      <c r="JZ38">
        <v>0.44890360000000001</v>
      </c>
      <c r="KA38">
        <v>12.580170000000001</v>
      </c>
      <c r="KB38">
        <v>3.2634930000000002E-4</v>
      </c>
      <c r="KC38">
        <v>0.162243</v>
      </c>
      <c r="KD38">
        <v>0.44890449999999998</v>
      </c>
      <c r="KE38">
        <v>11.931850000000001</v>
      </c>
      <c r="KF38">
        <v>3.1489430000000002E-4</v>
      </c>
      <c r="KG38">
        <v>0.15654760000000001</v>
      </c>
      <c r="KH38">
        <v>0.44888030000000001</v>
      </c>
      <c r="KI38">
        <v>11.566750000000001</v>
      </c>
      <c r="KJ38">
        <v>3.0425640000000001E-4</v>
      </c>
      <c r="KK38">
        <v>0.15126790000000001</v>
      </c>
      <c r="KL38">
        <v>0.44873459999999998</v>
      </c>
      <c r="KM38">
        <v>12.040330000000001</v>
      </c>
      <c r="KN38">
        <v>2.9644429999999998E-4</v>
      </c>
      <c r="KO38">
        <v>0.1472086</v>
      </c>
      <c r="KP38">
        <v>0.44851170000000001</v>
      </c>
      <c r="KQ38">
        <v>12.68374</v>
      </c>
      <c r="KR38">
        <v>2.954608E-4</v>
      </c>
      <c r="KS38">
        <v>0.14653730000000001</v>
      </c>
      <c r="KT38">
        <v>0.44824459999999999</v>
      </c>
      <c r="KU38">
        <v>13.337630000000001</v>
      </c>
      <c r="KV38">
        <v>2.9512160000000001E-4</v>
      </c>
      <c r="KW38">
        <v>0.1465322</v>
      </c>
      <c r="KX38">
        <v>0.44791110000000001</v>
      </c>
      <c r="KY38">
        <v>13.85126</v>
      </c>
      <c r="KZ38">
        <v>2.9118260000000001E-4</v>
      </c>
      <c r="LA38">
        <v>0.1448352</v>
      </c>
      <c r="LB38">
        <v>0.44757980000000003</v>
      </c>
      <c r="LC38">
        <v>13.64791</v>
      </c>
      <c r="LD38">
        <v>2.8433110000000001E-4</v>
      </c>
      <c r="LE38">
        <v>0.141648</v>
      </c>
      <c r="LF38">
        <v>0.44722669999999998</v>
      </c>
      <c r="LG38">
        <v>12.97147</v>
      </c>
      <c r="LH38">
        <v>2.7592969999999997E-4</v>
      </c>
      <c r="LI38">
        <v>0.13760439999999999</v>
      </c>
      <c r="LJ38">
        <v>0.44686930000000002</v>
      </c>
      <c r="LK38">
        <v>12.127520000000001</v>
      </c>
      <c r="LL38">
        <v>2.6708789999999998E-4</v>
      </c>
      <c r="LM38">
        <v>0.13333780000000001</v>
      </c>
      <c r="LN38">
        <v>0.44653690000000001</v>
      </c>
      <c r="LO38">
        <v>11.545669999999999</v>
      </c>
      <c r="LP38">
        <v>2.579088E-4</v>
      </c>
      <c r="LQ38">
        <v>0.12888269999999999</v>
      </c>
      <c r="LR38">
        <v>0.44630199999999998</v>
      </c>
      <c r="LS38">
        <v>12.263859999999999</v>
      </c>
      <c r="LT38">
        <v>2.4714399999999998E-4</v>
      </c>
      <c r="LU38">
        <v>0.1237133</v>
      </c>
      <c r="LV38">
        <v>0.44616</v>
      </c>
      <c r="LW38">
        <v>13.54271</v>
      </c>
      <c r="LX38">
        <v>2.3168390000000001E-4</v>
      </c>
      <c r="LY38">
        <v>0.1162257</v>
      </c>
      <c r="LZ38">
        <v>0.44608910000000002</v>
      </c>
      <c r="MA38">
        <v>14.9048</v>
      </c>
      <c r="MB38">
        <v>2.1639399999999999E-4</v>
      </c>
      <c r="MC38">
        <v>0.1085221</v>
      </c>
      <c r="MD38">
        <v>0.44603930000000003</v>
      </c>
      <c r="ME38">
        <v>15.98536</v>
      </c>
      <c r="MF38">
        <v>2.0446599999999999E-4</v>
      </c>
      <c r="MG38">
        <v>0.1024422</v>
      </c>
      <c r="MH38">
        <v>0.44603520000000002</v>
      </c>
      <c r="MI38">
        <v>15.91447</v>
      </c>
      <c r="MJ38">
        <v>1.952415E-4</v>
      </c>
      <c r="MK38">
        <v>9.7744200000000003E-2</v>
      </c>
      <c r="ML38">
        <v>0.44601940000000001</v>
      </c>
      <c r="MM38">
        <v>14.782249999999999</v>
      </c>
      <c r="MN38">
        <v>1.8760930000000001E-4</v>
      </c>
      <c r="MO38">
        <v>9.3872700000000003E-2</v>
      </c>
      <c r="MP38">
        <v>0.44601200000000002</v>
      </c>
      <c r="MQ38">
        <v>13.35337</v>
      </c>
      <c r="MR38">
        <v>1.8121270000000001E-4</v>
      </c>
      <c r="MS38">
        <v>9.0640520000000002E-2</v>
      </c>
      <c r="MT38">
        <v>0.44592910000000002</v>
      </c>
      <c r="MU38">
        <v>12.10685</v>
      </c>
      <c r="MV38">
        <v>1.75305E-4</v>
      </c>
      <c r="MW38">
        <v>8.7687210000000002E-2</v>
      </c>
      <c r="MX38">
        <v>0.44567059999999997</v>
      </c>
      <c r="MY38">
        <v>12.404949999999999</v>
      </c>
      <c r="MZ38">
        <v>1.725679E-4</v>
      </c>
      <c r="NA38">
        <v>8.6122630000000006E-2</v>
      </c>
      <c r="NB38">
        <v>0.44523220000000002</v>
      </c>
      <c r="NC38">
        <v>13.631830000000001</v>
      </c>
      <c r="ND38">
        <v>1.7721030000000001E-4</v>
      </c>
      <c r="NE38">
        <v>8.8245989999999996E-2</v>
      </c>
      <c r="NF38">
        <v>0.4446444</v>
      </c>
      <c r="NG38">
        <v>14.986079999999999</v>
      </c>
      <c r="NH38">
        <v>1.823363E-4</v>
      </c>
      <c r="NI38">
        <v>9.1010439999999998E-2</v>
      </c>
      <c r="NJ38">
        <v>0.4440019</v>
      </c>
      <c r="NK38">
        <v>15.927379999999999</v>
      </c>
      <c r="NL38">
        <v>1.8328919999999999E-4</v>
      </c>
      <c r="NM38">
        <v>9.1798459999999998E-2</v>
      </c>
      <c r="NN38">
        <v>0.44331009999999998</v>
      </c>
      <c r="NO38">
        <v>15.703519999999999</v>
      </c>
      <c r="NP38">
        <v>1.807259E-4</v>
      </c>
      <c r="NQ38">
        <v>9.0767810000000004E-2</v>
      </c>
      <c r="NR38">
        <v>0.44259569999999998</v>
      </c>
      <c r="NS38">
        <v>14.66452</v>
      </c>
      <c r="NT38">
        <v>1.7610830000000001E-4</v>
      </c>
      <c r="NU38">
        <v>8.8654060000000007E-2</v>
      </c>
      <c r="NV38">
        <v>0.44186550000000002</v>
      </c>
      <c r="NW38">
        <v>13.472289999999999</v>
      </c>
      <c r="NX38">
        <v>1.7062039999999999E-4</v>
      </c>
      <c r="NY38">
        <v>8.6051509999999998E-2</v>
      </c>
      <c r="NZ38">
        <v>0.44120280000000001</v>
      </c>
      <c r="OA38">
        <v>12.46583</v>
      </c>
      <c r="OB38">
        <v>1.647482E-4</v>
      </c>
      <c r="OC38">
        <v>8.3229620000000004E-2</v>
      </c>
      <c r="OD38">
        <v>0.44072600000000001</v>
      </c>
      <c r="OE38">
        <v>12.17733</v>
      </c>
      <c r="OF38">
        <v>1.5669840000000001E-4</v>
      </c>
      <c r="OG38">
        <v>7.9420249999999998E-2</v>
      </c>
      <c r="OH38">
        <v>0.44044440000000001</v>
      </c>
      <c r="OI38">
        <v>12.8992</v>
      </c>
      <c r="OJ38">
        <v>1.4333630000000001E-4</v>
      </c>
      <c r="OK38">
        <v>7.2928969999999996E-2</v>
      </c>
    </row>
    <row r="39" spans="1:401" x14ac:dyDescent="0.35">
      <c r="A39">
        <v>42</v>
      </c>
      <c r="B39" t="s">
        <v>4</v>
      </c>
      <c r="C39" t="s">
        <v>24</v>
      </c>
      <c r="D39" t="s">
        <v>44</v>
      </c>
      <c r="E39">
        <v>619.13109999999995</v>
      </c>
      <c r="F39">
        <v>0.46404420000000002</v>
      </c>
      <c r="G39">
        <v>11.73197</v>
      </c>
      <c r="H39">
        <v>122.7135</v>
      </c>
      <c r="I39">
        <v>36559.599999999999</v>
      </c>
      <c r="J39">
        <v>0.46228849999999999</v>
      </c>
      <c r="K39">
        <v>11.74769</v>
      </c>
      <c r="L39">
        <v>161.41720000000001</v>
      </c>
      <c r="M39">
        <v>55510.92</v>
      </c>
      <c r="N39">
        <v>0.460538</v>
      </c>
      <c r="O39">
        <v>12.4122</v>
      </c>
      <c r="P39">
        <v>16.797519999999999</v>
      </c>
      <c r="Q39">
        <v>6201.7929999999997</v>
      </c>
      <c r="R39">
        <v>0.45879490000000001</v>
      </c>
      <c r="S39">
        <v>12.88761</v>
      </c>
      <c r="T39">
        <v>0.82623659999999999</v>
      </c>
      <c r="U39">
        <v>311.25720000000001</v>
      </c>
      <c r="V39">
        <v>0.4570476</v>
      </c>
      <c r="W39">
        <v>13.35079</v>
      </c>
      <c r="X39" s="1">
        <v>0.1137953</v>
      </c>
      <c r="Y39">
        <v>39.230849999999997</v>
      </c>
      <c r="Z39">
        <v>0.45528970000000002</v>
      </c>
      <c r="AA39">
        <v>12.994149999999999</v>
      </c>
      <c r="AB39" s="1">
        <v>8.211831E-2</v>
      </c>
      <c r="AC39">
        <v>27.50787</v>
      </c>
      <c r="AD39">
        <v>0.45351619999999998</v>
      </c>
      <c r="AE39">
        <v>12.36298</v>
      </c>
      <c r="AF39" s="1">
        <v>7.3234110000000005E-2</v>
      </c>
      <c r="AG39" s="1">
        <v>24.578880000000002</v>
      </c>
      <c r="AH39">
        <v>0.45169979999999998</v>
      </c>
      <c r="AI39">
        <v>11.70707</v>
      </c>
      <c r="AJ39" s="1">
        <v>6.6121289999999999E-2</v>
      </c>
      <c r="AK39" s="1">
        <v>22.263400000000001</v>
      </c>
      <c r="AL39">
        <v>0.44921879999999997</v>
      </c>
      <c r="AM39">
        <v>11.211270000000001</v>
      </c>
      <c r="AN39" s="1">
        <v>6.0156389999999997E-2</v>
      </c>
      <c r="AO39" s="1">
        <v>20.343859999999999</v>
      </c>
      <c r="AP39">
        <v>0.44550719999999999</v>
      </c>
      <c r="AQ39">
        <v>11.021940000000001</v>
      </c>
      <c r="AR39" s="1">
        <v>6.1070729999999997E-2</v>
      </c>
      <c r="AS39" s="1">
        <v>20.68299</v>
      </c>
      <c r="AT39">
        <v>0.44083679999999997</v>
      </c>
      <c r="AU39">
        <v>11.49094</v>
      </c>
      <c r="AV39" s="1">
        <v>6.932178E-2</v>
      </c>
      <c r="AW39" s="1">
        <v>23.715479999999999</v>
      </c>
      <c r="AX39">
        <v>0.43566529999999998</v>
      </c>
      <c r="AY39">
        <v>11.911</v>
      </c>
      <c r="AZ39" s="1">
        <v>7.1697120000000003E-2</v>
      </c>
      <c r="BA39" s="1">
        <v>24.91009</v>
      </c>
      <c r="BB39">
        <v>0.42995630000000001</v>
      </c>
      <c r="BC39">
        <v>12.225860000000001</v>
      </c>
      <c r="BD39" s="1">
        <v>6.7992399999999995E-2</v>
      </c>
      <c r="BE39" s="1">
        <v>23.989750000000001</v>
      </c>
      <c r="BF39">
        <v>0.42394890000000002</v>
      </c>
      <c r="BG39">
        <v>12.212630000000001</v>
      </c>
      <c r="BH39" s="1">
        <v>6.1215459999999999E-2</v>
      </c>
      <c r="BI39" s="1">
        <v>21.933779999999999</v>
      </c>
      <c r="BJ39">
        <v>0.41780230000000002</v>
      </c>
      <c r="BK39">
        <v>11.763500000000001</v>
      </c>
      <c r="BL39" s="1">
        <v>5.3800769999999998E-2</v>
      </c>
      <c r="BM39" s="1">
        <v>19.572880000000001</v>
      </c>
      <c r="BN39">
        <v>0.4115742</v>
      </c>
      <c r="BO39">
        <v>11.316979999999999</v>
      </c>
      <c r="BP39" s="1">
        <v>4.6861369999999999E-2</v>
      </c>
      <c r="BQ39" s="1">
        <v>17.307539999999999</v>
      </c>
      <c r="BR39">
        <v>0.4054545</v>
      </c>
      <c r="BS39">
        <v>10.928129999999999</v>
      </c>
      <c r="BT39" s="1">
        <v>4.102865E-2</v>
      </c>
      <c r="BU39" s="1">
        <v>15.38264</v>
      </c>
      <c r="BV39">
        <v>0.39978809999999998</v>
      </c>
      <c r="BW39">
        <v>11.1751</v>
      </c>
      <c r="BX39" s="1">
        <v>3.5163840000000002E-2</v>
      </c>
      <c r="BY39" s="1">
        <v>13.39067</v>
      </c>
      <c r="BZ39">
        <v>0.39460849999999997</v>
      </c>
      <c r="CA39">
        <v>12.03881</v>
      </c>
      <c r="CB39" s="1">
        <v>2.867389E-2</v>
      </c>
      <c r="CC39" s="1">
        <v>11.08084</v>
      </c>
      <c r="CD39">
        <v>0.38985779999999998</v>
      </c>
      <c r="CE39">
        <v>13.224349999999999</v>
      </c>
      <c r="CF39" s="1">
        <v>2.3054249999999998E-2</v>
      </c>
      <c r="CG39" s="1">
        <v>9.015326</v>
      </c>
      <c r="CH39">
        <v>0.38513969999999997</v>
      </c>
      <c r="CI39">
        <v>14.085089999999999</v>
      </c>
      <c r="CJ39" s="1">
        <v>1.8923490000000001E-2</v>
      </c>
      <c r="CK39" s="1">
        <v>7.4803819999999996</v>
      </c>
      <c r="CL39">
        <v>0.38050400000000001</v>
      </c>
      <c r="CM39">
        <v>14.010630000000001</v>
      </c>
      <c r="CN39" s="1">
        <v>1.595106E-2</v>
      </c>
      <c r="CO39" s="1">
        <v>6.3753500000000001</v>
      </c>
      <c r="CP39">
        <v>0.37588329999999998</v>
      </c>
      <c r="CQ39">
        <v>13.124269999999999</v>
      </c>
      <c r="CR39" s="1">
        <v>1.359322E-2</v>
      </c>
      <c r="CS39" s="1">
        <v>5.4952589999999999</v>
      </c>
      <c r="CT39">
        <v>0.37126910000000002</v>
      </c>
      <c r="CU39">
        <v>12.03397</v>
      </c>
      <c r="CV39" s="1">
        <v>1.1771800000000001E-2</v>
      </c>
      <c r="CW39" s="1">
        <v>4.8130800000000002</v>
      </c>
      <c r="CX39">
        <v>0.36692979999999997</v>
      </c>
      <c r="CY39">
        <v>11.22761</v>
      </c>
      <c r="CZ39" s="1">
        <v>1.0289299999999999E-2</v>
      </c>
      <c r="DA39" s="1">
        <v>4.252345</v>
      </c>
      <c r="DB39">
        <v>0.36369570000000001</v>
      </c>
      <c r="DC39">
        <v>11.45064</v>
      </c>
      <c r="DD39" s="1">
        <v>8.9042770000000004E-3</v>
      </c>
      <c r="DE39" s="1">
        <v>3.7176149999999999</v>
      </c>
      <c r="DF39">
        <v>0.36163869999999998</v>
      </c>
      <c r="DG39">
        <v>12.50601</v>
      </c>
      <c r="DH39" s="1">
        <v>6.8031799999999998E-3</v>
      </c>
      <c r="DI39" s="1">
        <v>2.8715899999999999</v>
      </c>
      <c r="DJ39">
        <v>0.36045460000000001</v>
      </c>
      <c r="DK39">
        <v>13.61199</v>
      </c>
      <c r="DL39" s="1">
        <v>4.7048799999999998E-3</v>
      </c>
      <c r="DM39" s="1">
        <v>1.9941310000000001</v>
      </c>
      <c r="DN39">
        <v>0.35980909999999999</v>
      </c>
      <c r="DO39">
        <v>14.3461</v>
      </c>
      <c r="DP39" s="1">
        <v>3.308568E-3</v>
      </c>
      <c r="DQ39" s="1">
        <v>1.398776</v>
      </c>
      <c r="DR39">
        <v>0.35947210000000002</v>
      </c>
      <c r="DS39">
        <v>14.16619</v>
      </c>
      <c r="DT39" s="1">
        <v>2.5191079999999999E-3</v>
      </c>
      <c r="DU39" s="1">
        <v>1.059409</v>
      </c>
      <c r="DV39">
        <v>0.35929620000000001</v>
      </c>
      <c r="DW39">
        <v>13.247350000000001</v>
      </c>
      <c r="DX39" s="1">
        <v>2.0837780000000001E-3</v>
      </c>
      <c r="DY39" s="1">
        <v>0.871695</v>
      </c>
      <c r="DZ39">
        <v>0.35920940000000001</v>
      </c>
      <c r="EA39">
        <v>12.15903</v>
      </c>
      <c r="EB39" s="1">
        <v>1.8300860000000001E-3</v>
      </c>
      <c r="EC39" s="1">
        <v>0.76208379999999998</v>
      </c>
      <c r="ED39">
        <v>0.35918800000000001</v>
      </c>
      <c r="EE39">
        <v>11.26965</v>
      </c>
      <c r="EF39" s="1">
        <v>1.666774E-3</v>
      </c>
      <c r="EG39" s="1">
        <v>0.69133540000000004</v>
      </c>
      <c r="EH39">
        <v>0.35926019999999997</v>
      </c>
      <c r="EI39">
        <v>11.198079999999999</v>
      </c>
      <c r="EJ39" s="1">
        <v>1.538855E-3</v>
      </c>
      <c r="EK39" s="1">
        <v>0.63623169999999996</v>
      </c>
      <c r="EL39">
        <v>0.3594155</v>
      </c>
      <c r="EM39">
        <v>11.93113</v>
      </c>
      <c r="EN39" s="1">
        <v>1.4013719999999999E-3</v>
      </c>
      <c r="EO39" s="1">
        <v>0.57785580000000003</v>
      </c>
      <c r="EP39">
        <v>0.35961759999999998</v>
      </c>
      <c r="EQ39">
        <v>13.07457</v>
      </c>
      <c r="ER39" s="1">
        <v>1.274947E-3</v>
      </c>
      <c r="ES39" s="1">
        <v>0.52367470000000005</v>
      </c>
      <c r="ET39">
        <v>0.35984519999999998</v>
      </c>
      <c r="EU39">
        <v>14.03261</v>
      </c>
      <c r="EV39" s="1">
        <v>1.177024E-3</v>
      </c>
      <c r="EW39" s="1">
        <v>0.48135610000000001</v>
      </c>
      <c r="EX39">
        <v>0.36009069999999999</v>
      </c>
      <c r="EY39">
        <v>14.06409</v>
      </c>
      <c r="EZ39" s="1">
        <v>1.1015440000000001E-3</v>
      </c>
      <c r="FA39" s="1">
        <v>0.44856420000000002</v>
      </c>
      <c r="FB39">
        <v>0.36036629999999997</v>
      </c>
      <c r="FC39">
        <v>13.236230000000001</v>
      </c>
      <c r="FD39" s="1">
        <v>1.04309E-3</v>
      </c>
      <c r="FE39" s="1">
        <v>0.42291820000000002</v>
      </c>
      <c r="FF39">
        <v>0.36062709999999998</v>
      </c>
      <c r="FG39">
        <v>12.07986</v>
      </c>
      <c r="FH39" s="1">
        <v>9.9385269999999995E-4</v>
      </c>
      <c r="FI39" s="1">
        <v>0.40132269999999998</v>
      </c>
      <c r="FJ39">
        <v>0.36087130000000001</v>
      </c>
      <c r="FK39">
        <v>11.222020000000001</v>
      </c>
      <c r="FL39" s="1">
        <v>9.5025600000000002E-4</v>
      </c>
      <c r="FM39" s="1">
        <v>0.3821523</v>
      </c>
      <c r="FN39">
        <v>0.36105029999999999</v>
      </c>
      <c r="FO39">
        <v>11.678179999999999</v>
      </c>
      <c r="FP39" s="1">
        <v>9.1705020000000005E-4</v>
      </c>
      <c r="FQ39" s="1">
        <v>0.3671741</v>
      </c>
      <c r="FR39">
        <v>0.36116039999999999</v>
      </c>
      <c r="FS39">
        <v>12.76285</v>
      </c>
      <c r="FT39" s="1">
        <v>9.0777149999999999E-4</v>
      </c>
      <c r="FU39" s="1">
        <v>0.3619233</v>
      </c>
      <c r="FV39">
        <v>0.36122120000000002</v>
      </c>
      <c r="FW39">
        <v>13.83943</v>
      </c>
      <c r="FX39" s="1">
        <v>9.0418560000000005E-4</v>
      </c>
      <c r="FY39" s="1">
        <v>0.3595373</v>
      </c>
      <c r="FZ39">
        <v>0.36125649999999998</v>
      </c>
      <c r="GA39">
        <v>14.304880000000001</v>
      </c>
      <c r="GB39" s="1">
        <v>8.9050290000000003E-4</v>
      </c>
      <c r="GC39" s="1">
        <v>0.35341359999999999</v>
      </c>
      <c r="GD39">
        <v>0.36127409999999999</v>
      </c>
      <c r="GE39">
        <v>13.82185</v>
      </c>
      <c r="GF39" s="1">
        <v>8.6659689999999995E-4</v>
      </c>
      <c r="GG39" s="1">
        <v>0.34334419999999999</v>
      </c>
      <c r="GH39">
        <v>0.36127949999999998</v>
      </c>
      <c r="GI39">
        <v>12.80002</v>
      </c>
      <c r="GJ39" s="1">
        <v>8.3646930000000005E-4</v>
      </c>
      <c r="GK39" s="1">
        <v>0.3308702</v>
      </c>
      <c r="GL39">
        <v>0.36128490000000002</v>
      </c>
      <c r="GM39">
        <v>11.765829999999999</v>
      </c>
      <c r="GN39" s="1">
        <v>8.0405370000000002E-4</v>
      </c>
      <c r="GO39" s="1">
        <v>0.31760830000000001</v>
      </c>
      <c r="GP39">
        <v>0.36128680000000002</v>
      </c>
      <c r="GQ39">
        <v>11.13378</v>
      </c>
      <c r="GR39" s="1">
        <v>7.7115769999999998E-4</v>
      </c>
      <c r="GS39" s="1">
        <v>0.30419200000000002</v>
      </c>
      <c r="GT39">
        <v>0.36129220000000001</v>
      </c>
      <c r="GU39">
        <v>11.74192</v>
      </c>
      <c r="GV39" s="1">
        <v>7.3932109999999996E-4</v>
      </c>
      <c r="GW39" s="1">
        <v>0.29136099999999998</v>
      </c>
      <c r="GX39">
        <v>0.36129230000000001</v>
      </c>
      <c r="GY39">
        <v>12.95523</v>
      </c>
      <c r="GZ39" s="1">
        <v>7.0906490000000001E-4</v>
      </c>
      <c r="HA39" s="1">
        <v>0.2791923</v>
      </c>
      <c r="HB39">
        <v>0.3612843</v>
      </c>
      <c r="HC39">
        <v>14.2174</v>
      </c>
      <c r="HD39" s="1">
        <v>6.8021200000000003E-4</v>
      </c>
      <c r="HE39" s="1">
        <v>0.26767600000000003</v>
      </c>
      <c r="HF39">
        <v>0.36128710000000003</v>
      </c>
      <c r="HG39">
        <v>15.090579999999999</v>
      </c>
      <c r="HH39" s="1">
        <v>6.526867E-4</v>
      </c>
      <c r="HI39" s="1">
        <v>0.25672220000000001</v>
      </c>
      <c r="HJ39">
        <v>0.36129450000000002</v>
      </c>
      <c r="HK39">
        <v>14.92793</v>
      </c>
      <c r="HL39">
        <v>6.2628200000000003E-4</v>
      </c>
      <c r="HM39" s="1">
        <v>0.24625710000000001</v>
      </c>
      <c r="HN39">
        <v>0.3612882</v>
      </c>
      <c r="HO39">
        <v>13.85934</v>
      </c>
      <c r="HP39">
        <v>6.0124460000000001E-4</v>
      </c>
      <c r="HQ39" s="1">
        <v>0.23636409999999999</v>
      </c>
      <c r="HR39">
        <v>0.3612918</v>
      </c>
      <c r="HS39">
        <v>12.609069999999999</v>
      </c>
      <c r="HT39">
        <v>5.776205E-4</v>
      </c>
      <c r="HU39" s="1">
        <v>0.2270462</v>
      </c>
      <c r="HV39">
        <v>0.361286</v>
      </c>
      <c r="HW39">
        <v>11.55617</v>
      </c>
      <c r="HX39">
        <v>5.5498159999999995E-4</v>
      </c>
      <c r="HY39" s="1">
        <v>0.21813850000000001</v>
      </c>
      <c r="HZ39">
        <v>0.36129610000000001</v>
      </c>
      <c r="IA39">
        <v>11.77336</v>
      </c>
      <c r="IB39">
        <v>5.331089E-4</v>
      </c>
      <c r="IC39" s="1">
        <v>0.20955499999999999</v>
      </c>
      <c r="ID39">
        <v>0.36129420000000001</v>
      </c>
      <c r="IE39">
        <v>13.006130000000001</v>
      </c>
      <c r="IF39">
        <v>5.1212969999999997E-4</v>
      </c>
      <c r="IG39">
        <v>0.20131019999999999</v>
      </c>
      <c r="IH39">
        <v>0.3612824</v>
      </c>
      <c r="II39">
        <v>14.43765</v>
      </c>
      <c r="IJ39">
        <v>4.9252170000000002E-4</v>
      </c>
      <c r="IK39">
        <v>0.19361300000000001</v>
      </c>
      <c r="IL39">
        <v>0.36128779999999999</v>
      </c>
      <c r="IM39">
        <v>15.49156</v>
      </c>
      <c r="IN39">
        <v>4.7386569999999999E-4</v>
      </c>
      <c r="IO39">
        <v>0.1862972</v>
      </c>
      <c r="IP39">
        <v>0.36128929999999998</v>
      </c>
      <c r="IQ39">
        <v>15.3485</v>
      </c>
      <c r="IR39">
        <v>4.559802E-4</v>
      </c>
      <c r="IS39">
        <v>0.17926719999999999</v>
      </c>
      <c r="IT39">
        <v>0.36128949999999999</v>
      </c>
      <c r="IU39">
        <v>14.211130000000001</v>
      </c>
      <c r="IV39">
        <v>4.393733E-4</v>
      </c>
      <c r="IW39">
        <v>0.1727504</v>
      </c>
      <c r="IX39">
        <v>0.36129030000000001</v>
      </c>
      <c r="IY39">
        <v>12.901949999999999</v>
      </c>
      <c r="IZ39">
        <v>4.2302129999999998E-4</v>
      </c>
      <c r="JA39">
        <v>0.1663433</v>
      </c>
      <c r="JB39">
        <v>0.36129860000000003</v>
      </c>
      <c r="JC39">
        <v>11.870990000000001</v>
      </c>
      <c r="JD39">
        <v>4.0765879999999998E-4</v>
      </c>
      <c r="JE39">
        <v>0.16028980000000001</v>
      </c>
      <c r="JF39">
        <v>0.36129329999999998</v>
      </c>
      <c r="JG39">
        <v>11.88161</v>
      </c>
      <c r="JH39">
        <v>3.9281880000000002E-4</v>
      </c>
      <c r="JI39">
        <v>0.15448439999999999</v>
      </c>
      <c r="JJ39">
        <v>0.36128979999999999</v>
      </c>
      <c r="JK39">
        <v>12.43216</v>
      </c>
      <c r="JL39">
        <v>3.7879629999999998E-4</v>
      </c>
      <c r="JM39">
        <v>0.148952</v>
      </c>
      <c r="JN39">
        <v>0.36129</v>
      </c>
      <c r="JO39">
        <v>13.218019999999999</v>
      </c>
      <c r="JP39">
        <v>3.6561450000000001E-4</v>
      </c>
      <c r="JQ39">
        <v>0.14379049999999999</v>
      </c>
      <c r="JR39">
        <v>0.36128909999999997</v>
      </c>
      <c r="JS39">
        <v>13.604419999999999</v>
      </c>
      <c r="JT39">
        <v>3.5232649999999998E-4</v>
      </c>
      <c r="JU39">
        <v>0.1385642</v>
      </c>
      <c r="JV39">
        <v>0.36129260000000002</v>
      </c>
      <c r="JW39">
        <v>13.26272</v>
      </c>
      <c r="JX39">
        <v>3.398044E-4</v>
      </c>
      <c r="JY39">
        <v>0.13363839999999999</v>
      </c>
      <c r="JZ39">
        <v>0.36128969999999999</v>
      </c>
      <c r="KA39">
        <v>12.65047</v>
      </c>
      <c r="KB39">
        <v>3.2814660000000001E-4</v>
      </c>
      <c r="KC39">
        <v>0.12905079999999999</v>
      </c>
      <c r="KD39">
        <v>0.36128680000000002</v>
      </c>
      <c r="KE39">
        <v>11.99314</v>
      </c>
      <c r="KF39">
        <v>3.165989E-4</v>
      </c>
      <c r="KG39">
        <v>0.12451619999999999</v>
      </c>
      <c r="KH39">
        <v>0.36126350000000002</v>
      </c>
      <c r="KI39">
        <v>11.595219999999999</v>
      </c>
      <c r="KJ39">
        <v>3.0588259999999998E-4</v>
      </c>
      <c r="KK39">
        <v>0.12030879999999999</v>
      </c>
      <c r="KL39">
        <v>0.36116999999999999</v>
      </c>
      <c r="KM39">
        <v>12.027900000000001</v>
      </c>
      <c r="KN39">
        <v>2.9727600000000002E-4</v>
      </c>
      <c r="KO39">
        <v>0.1168834</v>
      </c>
      <c r="KP39">
        <v>0.36101169999999999</v>
      </c>
      <c r="KQ39">
        <v>12.659829999999999</v>
      </c>
      <c r="KR39">
        <v>2.9540360000000001E-4</v>
      </c>
      <c r="KS39">
        <v>0.1160949</v>
      </c>
      <c r="KT39">
        <v>0.36079830000000002</v>
      </c>
      <c r="KU39">
        <v>13.314410000000001</v>
      </c>
      <c r="KV39">
        <v>2.9530140000000001E-4</v>
      </c>
      <c r="KW39">
        <v>0.1161461</v>
      </c>
      <c r="KX39">
        <v>0.36056460000000001</v>
      </c>
      <c r="KY39">
        <v>13.861140000000001</v>
      </c>
      <c r="KZ39">
        <v>2.9192690000000001E-4</v>
      </c>
      <c r="LA39">
        <v>0.1149587</v>
      </c>
      <c r="LB39">
        <v>0.36031049999999998</v>
      </c>
      <c r="LC39">
        <v>13.695639999999999</v>
      </c>
      <c r="LD39">
        <v>2.8548179999999997E-4</v>
      </c>
      <c r="LE39">
        <v>0.11255</v>
      </c>
      <c r="LF39">
        <v>0.36005029999999999</v>
      </c>
      <c r="LG39">
        <v>13.039160000000001</v>
      </c>
      <c r="LH39">
        <v>2.7722679999999999E-4</v>
      </c>
      <c r="LI39">
        <v>0.10939210000000001</v>
      </c>
      <c r="LJ39">
        <v>0.35977530000000002</v>
      </c>
      <c r="LK39">
        <v>12.20703</v>
      </c>
      <c r="LL39">
        <v>2.6844830000000001E-4</v>
      </c>
      <c r="LM39">
        <v>0.1060314</v>
      </c>
      <c r="LN39">
        <v>0.35952640000000002</v>
      </c>
      <c r="LO39">
        <v>11.6007</v>
      </c>
      <c r="LP39">
        <v>2.5931549999999999E-4</v>
      </c>
      <c r="LQ39">
        <v>0.10251639999999999</v>
      </c>
      <c r="LR39">
        <v>0.35934880000000002</v>
      </c>
      <c r="LS39">
        <v>12.241210000000001</v>
      </c>
      <c r="LT39">
        <v>2.4902170000000001E-4</v>
      </c>
      <c r="LU39">
        <v>9.8545599999999997E-2</v>
      </c>
      <c r="LV39">
        <v>0.3592456</v>
      </c>
      <c r="LW39">
        <v>13.483029999999999</v>
      </c>
      <c r="LX39">
        <v>2.34212E-4</v>
      </c>
      <c r="LY39">
        <v>9.2802389999999998E-2</v>
      </c>
      <c r="LZ39">
        <v>0.35918050000000001</v>
      </c>
      <c r="MA39">
        <v>14.85303</v>
      </c>
      <c r="MB39">
        <v>2.1859669999999999E-4</v>
      </c>
      <c r="MC39">
        <v>8.6619000000000002E-2</v>
      </c>
      <c r="MD39">
        <v>0.35915190000000002</v>
      </c>
      <c r="ME39">
        <v>15.99244</v>
      </c>
      <c r="MF39">
        <v>2.0616499999999999E-4</v>
      </c>
      <c r="MG39">
        <v>8.1659679999999998E-2</v>
      </c>
      <c r="MH39">
        <v>0.35913040000000002</v>
      </c>
      <c r="MI39">
        <v>15.985950000000001</v>
      </c>
      <c r="MJ39">
        <v>1.9657410000000001E-4</v>
      </c>
      <c r="MK39">
        <v>7.7833579999999999E-2</v>
      </c>
      <c r="ML39">
        <v>0.3591318</v>
      </c>
      <c r="MM39">
        <v>14.90385</v>
      </c>
      <c r="MN39">
        <v>1.8873110000000001E-4</v>
      </c>
      <c r="MO39">
        <v>7.4705209999999994E-2</v>
      </c>
      <c r="MP39">
        <v>0.35911900000000002</v>
      </c>
      <c r="MQ39">
        <v>13.50108</v>
      </c>
      <c r="MR39">
        <v>1.8215890000000001E-4</v>
      </c>
      <c r="MS39">
        <v>7.2094249999999999E-2</v>
      </c>
      <c r="MT39">
        <v>0.35907129999999998</v>
      </c>
      <c r="MU39">
        <v>12.22724</v>
      </c>
      <c r="MV39">
        <v>1.7618230000000001E-4</v>
      </c>
      <c r="MW39">
        <v>6.973377E-2</v>
      </c>
      <c r="MX39">
        <v>0.35886980000000002</v>
      </c>
      <c r="MY39">
        <v>12.40926</v>
      </c>
      <c r="MZ39">
        <v>1.7257850000000001E-4</v>
      </c>
      <c r="NA39">
        <v>6.8269389999999999E-2</v>
      </c>
      <c r="NB39">
        <v>0.35854900000000001</v>
      </c>
      <c r="NC39">
        <v>13.577349999999999</v>
      </c>
      <c r="ND39">
        <v>1.7624129999999999E-4</v>
      </c>
      <c r="NE39">
        <v>6.9663149999999993E-2</v>
      </c>
      <c r="NF39">
        <v>0.35812539999999998</v>
      </c>
      <c r="NG39">
        <v>14.933579999999999</v>
      </c>
      <c r="NH39">
        <v>1.8168470000000001E-4</v>
      </c>
      <c r="NI39">
        <v>7.1928179999999994E-2</v>
      </c>
      <c r="NJ39">
        <v>0.35763699999999998</v>
      </c>
      <c r="NK39">
        <v>15.93526</v>
      </c>
      <c r="NL39">
        <v>1.8332090000000001E-4</v>
      </c>
      <c r="NM39">
        <v>7.2747010000000001E-2</v>
      </c>
      <c r="NN39">
        <v>0.35712460000000001</v>
      </c>
      <c r="NO39">
        <v>15.784330000000001</v>
      </c>
      <c r="NP39">
        <v>1.8120920000000001E-4</v>
      </c>
      <c r="NQ39">
        <v>7.2059650000000003E-2</v>
      </c>
      <c r="NR39">
        <v>0.35658899999999999</v>
      </c>
      <c r="NS39">
        <v>14.783429999999999</v>
      </c>
      <c r="NT39">
        <v>1.768528E-4</v>
      </c>
      <c r="NU39">
        <v>7.0463139999999994E-2</v>
      </c>
      <c r="NV39">
        <v>0.35604930000000001</v>
      </c>
      <c r="NW39">
        <v>13.60059</v>
      </c>
      <c r="NX39">
        <v>1.7146269999999999E-4</v>
      </c>
      <c r="NY39">
        <v>6.843188E-2</v>
      </c>
      <c r="NZ39">
        <v>0.35554799999999998</v>
      </c>
      <c r="OA39">
        <v>12.56207</v>
      </c>
      <c r="OB39">
        <v>1.6565939999999999E-4</v>
      </c>
      <c r="OC39">
        <v>6.6217620000000005E-2</v>
      </c>
      <c r="OD39">
        <v>0.35517749999999998</v>
      </c>
      <c r="OE39">
        <v>12.20955</v>
      </c>
      <c r="OF39">
        <v>1.5821349999999999E-4</v>
      </c>
      <c r="OG39">
        <v>6.3362489999999994E-2</v>
      </c>
      <c r="OH39">
        <v>0.35495910000000003</v>
      </c>
      <c r="OI39">
        <v>12.876340000000001</v>
      </c>
      <c r="OJ39">
        <v>1.455672E-4</v>
      </c>
      <c r="OK39">
        <v>5.8430849999999999E-2</v>
      </c>
    </row>
    <row r="40" spans="1:401" x14ac:dyDescent="0.35">
      <c r="A40">
        <v>43</v>
      </c>
      <c r="B40" t="s">
        <v>4</v>
      </c>
      <c r="C40" t="s">
        <v>24</v>
      </c>
      <c r="D40" t="s">
        <v>45</v>
      </c>
      <c r="E40">
        <v>1069.6469999999999</v>
      </c>
      <c r="F40">
        <v>0.74177660000000001</v>
      </c>
      <c r="G40">
        <v>11.76726</v>
      </c>
      <c r="H40">
        <v>97.921180000000007</v>
      </c>
      <c r="I40">
        <v>35099.370000000003</v>
      </c>
      <c r="J40">
        <v>0.73849109999999996</v>
      </c>
      <c r="K40">
        <v>11.74765</v>
      </c>
      <c r="L40">
        <v>177.68039999999999</v>
      </c>
      <c r="M40">
        <v>85750.98</v>
      </c>
      <c r="N40">
        <v>0.73522419999999999</v>
      </c>
      <c r="O40">
        <v>12.391</v>
      </c>
      <c r="P40">
        <v>21.47861</v>
      </c>
      <c r="Q40">
        <v>11913.76</v>
      </c>
      <c r="R40">
        <v>0.73197869999999998</v>
      </c>
      <c r="S40">
        <v>12.877890000000001</v>
      </c>
      <c r="T40">
        <v>1.0999509999999999</v>
      </c>
      <c r="U40">
        <v>638.90419999999995</v>
      </c>
      <c r="V40">
        <v>0.72872919999999997</v>
      </c>
      <c r="W40">
        <v>13.35731</v>
      </c>
      <c r="X40" s="1">
        <v>0.12425650000000001</v>
      </c>
      <c r="Y40">
        <v>61.934440000000002</v>
      </c>
      <c r="Z40">
        <v>0.72545879999999996</v>
      </c>
      <c r="AA40">
        <v>13.065200000000001</v>
      </c>
      <c r="AB40" s="1">
        <v>8.3082230000000007E-2</v>
      </c>
      <c r="AC40">
        <v>38.310009999999998</v>
      </c>
      <c r="AD40">
        <v>0.72217560000000003</v>
      </c>
      <c r="AE40">
        <v>12.43399</v>
      </c>
      <c r="AF40" s="1">
        <v>7.3828850000000001E-2</v>
      </c>
      <c r="AG40" s="1">
        <v>34.019269999999999</v>
      </c>
      <c r="AH40">
        <v>0.71881649999999997</v>
      </c>
      <c r="AI40">
        <v>11.78065</v>
      </c>
      <c r="AJ40" s="1">
        <v>6.6623669999999996E-2</v>
      </c>
      <c r="AK40" s="1">
        <v>30.791370000000001</v>
      </c>
      <c r="AL40">
        <v>0.71439070000000005</v>
      </c>
      <c r="AM40">
        <v>11.25348</v>
      </c>
      <c r="AN40" s="1">
        <v>6.0529149999999997E-2</v>
      </c>
      <c r="AO40" s="1">
        <v>28.08456</v>
      </c>
      <c r="AP40">
        <v>0.70784899999999995</v>
      </c>
      <c r="AQ40">
        <v>11.04344</v>
      </c>
      <c r="AR40" s="1">
        <v>6.0575520000000001E-2</v>
      </c>
      <c r="AS40" s="1">
        <v>27.980889999999999</v>
      </c>
      <c r="AT40">
        <v>0.69946489999999995</v>
      </c>
      <c r="AU40">
        <v>11.480560000000001</v>
      </c>
      <c r="AV40" s="1">
        <v>6.8717810000000004E-2</v>
      </c>
      <c r="AW40" s="1">
        <v>31.998270000000002</v>
      </c>
      <c r="AX40">
        <v>0.69009310000000001</v>
      </c>
      <c r="AY40">
        <v>11.896470000000001</v>
      </c>
      <c r="AZ40" s="1">
        <v>7.1700600000000003E-2</v>
      </c>
      <c r="BA40" s="1">
        <v>34.036850000000001</v>
      </c>
      <c r="BB40">
        <v>0.67977160000000003</v>
      </c>
      <c r="BC40">
        <v>12.22414</v>
      </c>
      <c r="BD40" s="1">
        <v>6.8374069999999995E-2</v>
      </c>
      <c r="BE40" s="1">
        <v>33.047960000000003</v>
      </c>
      <c r="BF40">
        <v>0.66889509999999996</v>
      </c>
      <c r="BG40">
        <v>12.25098</v>
      </c>
      <c r="BH40" s="1">
        <v>6.1763440000000003E-2</v>
      </c>
      <c r="BI40" s="1">
        <v>30.36525</v>
      </c>
      <c r="BJ40">
        <v>0.6577423</v>
      </c>
      <c r="BK40">
        <v>11.81256</v>
      </c>
      <c r="BL40" s="1">
        <v>5.436597E-2</v>
      </c>
      <c r="BM40" s="1">
        <v>27.157910000000001</v>
      </c>
      <c r="BN40">
        <v>0.64641800000000005</v>
      </c>
      <c r="BO40">
        <v>11.360569999999999</v>
      </c>
      <c r="BP40" s="1">
        <v>4.7362759999999997E-2</v>
      </c>
      <c r="BQ40" s="1">
        <v>24.026309999999999</v>
      </c>
      <c r="BR40">
        <v>0.63536870000000001</v>
      </c>
      <c r="BS40">
        <v>10.966379999999999</v>
      </c>
      <c r="BT40" s="1">
        <v>4.1469619999999999E-2</v>
      </c>
      <c r="BU40" s="1">
        <v>21.35473</v>
      </c>
      <c r="BV40">
        <v>0.62515560000000003</v>
      </c>
      <c r="BW40">
        <v>11.1731</v>
      </c>
      <c r="BX40" s="1">
        <v>3.5672580000000002E-2</v>
      </c>
      <c r="BY40" s="1">
        <v>18.685500000000001</v>
      </c>
      <c r="BZ40">
        <v>0.61584609999999995</v>
      </c>
      <c r="CA40">
        <v>12.00426</v>
      </c>
      <c r="CB40" s="1">
        <v>2.921205E-2</v>
      </c>
      <c r="CC40" s="1">
        <v>15.563800000000001</v>
      </c>
      <c r="CD40">
        <v>0.60726599999999997</v>
      </c>
      <c r="CE40">
        <v>13.175700000000001</v>
      </c>
      <c r="CF40" s="1">
        <v>2.3486900000000002E-2</v>
      </c>
      <c r="CG40" s="1">
        <v>12.66797</v>
      </c>
      <c r="CH40">
        <v>0.59877650000000004</v>
      </c>
      <c r="CI40">
        <v>14.07338</v>
      </c>
      <c r="CJ40" s="1">
        <v>1.9231069999999999E-2</v>
      </c>
      <c r="CK40" s="1">
        <v>10.476660000000001</v>
      </c>
      <c r="CL40">
        <v>0.59047430000000001</v>
      </c>
      <c r="CM40">
        <v>14.068429999999999</v>
      </c>
      <c r="CN40" s="1">
        <v>1.6185189999999999E-2</v>
      </c>
      <c r="CO40" s="1">
        <v>8.9084260000000004</v>
      </c>
      <c r="CP40">
        <v>0.58223460000000005</v>
      </c>
      <c r="CQ40">
        <v>13.247339999999999</v>
      </c>
      <c r="CR40" s="1">
        <v>1.3778210000000001E-2</v>
      </c>
      <c r="CS40" s="1">
        <v>7.6685819999999998</v>
      </c>
      <c r="CT40">
        <v>0.57402310000000001</v>
      </c>
      <c r="CU40">
        <v>12.16835</v>
      </c>
      <c r="CV40" s="1">
        <v>1.1919040000000001E-2</v>
      </c>
      <c r="CW40" s="1">
        <v>6.7063309999999996</v>
      </c>
      <c r="CX40">
        <v>0.56627430000000001</v>
      </c>
      <c r="CY40">
        <v>11.316140000000001</v>
      </c>
      <c r="CZ40" s="1">
        <v>1.0409089999999999E-2</v>
      </c>
      <c r="DA40" s="1">
        <v>5.9194120000000003</v>
      </c>
      <c r="DB40">
        <v>0.56032740000000003</v>
      </c>
      <c r="DC40">
        <v>11.45744</v>
      </c>
      <c r="DD40" s="1">
        <v>9.0517400000000008E-3</v>
      </c>
      <c r="DE40" s="1">
        <v>5.2084060000000001</v>
      </c>
      <c r="DF40">
        <v>0.55644689999999997</v>
      </c>
      <c r="DG40">
        <v>12.458780000000001</v>
      </c>
      <c r="DH40" s="1">
        <v>7.0199559999999999E-3</v>
      </c>
      <c r="DI40" s="1">
        <v>4.1119519999999996</v>
      </c>
      <c r="DJ40">
        <v>0.554172</v>
      </c>
      <c r="DK40">
        <v>13.56124</v>
      </c>
      <c r="DL40" s="1">
        <v>4.8845030000000001E-3</v>
      </c>
      <c r="DM40" s="1">
        <v>2.8849260000000001</v>
      </c>
      <c r="DN40">
        <v>0.55292649999999999</v>
      </c>
      <c r="DO40">
        <v>14.344620000000001</v>
      </c>
      <c r="DP40" s="1">
        <v>3.4184279999999998E-3</v>
      </c>
      <c r="DQ40" s="1">
        <v>2.011565</v>
      </c>
      <c r="DR40">
        <v>0.55224620000000002</v>
      </c>
      <c r="DS40">
        <v>14.245710000000001</v>
      </c>
      <c r="DT40" s="1">
        <v>2.5801399999999999E-3</v>
      </c>
      <c r="DU40" s="1">
        <v>1.5048140000000001</v>
      </c>
      <c r="DV40">
        <v>0.55190059999999996</v>
      </c>
      <c r="DW40">
        <v>13.37541</v>
      </c>
      <c r="DX40" s="1">
        <v>2.1181149999999998E-3</v>
      </c>
      <c r="DY40" s="1">
        <v>1.2244729999999999</v>
      </c>
      <c r="DZ40">
        <v>0.55174029999999996</v>
      </c>
      <c r="EA40">
        <v>12.289300000000001</v>
      </c>
      <c r="EB40" s="1">
        <v>1.8509209999999999E-3</v>
      </c>
      <c r="EC40" s="1">
        <v>1.062543</v>
      </c>
      <c r="ED40">
        <v>0.55166899999999996</v>
      </c>
      <c r="EE40">
        <v>11.36411</v>
      </c>
      <c r="EF40" s="1">
        <v>1.681128E-3</v>
      </c>
      <c r="EG40" s="1">
        <v>0.95992040000000001</v>
      </c>
      <c r="EH40">
        <v>0.55177830000000005</v>
      </c>
      <c r="EI40">
        <v>11.2258</v>
      </c>
      <c r="EJ40" s="1">
        <v>1.551598E-3</v>
      </c>
      <c r="EK40" s="1">
        <v>0.88277289999999997</v>
      </c>
      <c r="EL40">
        <v>0.55202709999999999</v>
      </c>
      <c r="EM40">
        <v>11.90321</v>
      </c>
      <c r="EN40" s="1">
        <v>1.4153309999999999E-3</v>
      </c>
      <c r="EO40" s="1">
        <v>0.80375470000000004</v>
      </c>
      <c r="EP40">
        <v>0.55237309999999995</v>
      </c>
      <c r="EQ40">
        <v>13.0166</v>
      </c>
      <c r="ER40" s="1">
        <v>1.2865789999999999E-3</v>
      </c>
      <c r="ES40" s="1">
        <v>0.72766350000000002</v>
      </c>
      <c r="ET40">
        <v>0.55277189999999998</v>
      </c>
      <c r="EU40">
        <v>13.99719</v>
      </c>
      <c r="EV40" s="1">
        <v>1.185958E-3</v>
      </c>
      <c r="EW40" s="1">
        <v>0.66738129999999996</v>
      </c>
      <c r="EX40">
        <v>0.55320670000000005</v>
      </c>
      <c r="EY40">
        <v>14.1081</v>
      </c>
      <c r="EZ40" s="1">
        <v>1.1084860000000001E-3</v>
      </c>
      <c r="FA40" s="1">
        <v>0.62075939999999996</v>
      </c>
      <c r="FB40">
        <v>0.55367390000000005</v>
      </c>
      <c r="FC40">
        <v>13.35406</v>
      </c>
      <c r="FD40" s="1">
        <v>1.048708E-3</v>
      </c>
      <c r="FE40" s="1">
        <v>0.58446169999999997</v>
      </c>
      <c r="FF40">
        <v>0.55413570000000001</v>
      </c>
      <c r="FG40">
        <v>12.218959999999999</v>
      </c>
      <c r="FH40" s="1">
        <v>9.9873369999999993E-4</v>
      </c>
      <c r="FI40" s="1">
        <v>0.55421319999999996</v>
      </c>
      <c r="FJ40">
        <v>0.55457179999999995</v>
      </c>
      <c r="FK40">
        <v>11.320600000000001</v>
      </c>
      <c r="FL40" s="1">
        <v>9.5459709999999999E-4</v>
      </c>
      <c r="FM40" s="1">
        <v>0.52747370000000005</v>
      </c>
      <c r="FN40">
        <v>0.55490510000000004</v>
      </c>
      <c r="FO40">
        <v>11.67848</v>
      </c>
      <c r="FP40" s="1">
        <v>9.1974410000000004E-4</v>
      </c>
      <c r="FQ40" s="1">
        <v>0.50570029999999999</v>
      </c>
      <c r="FR40">
        <v>0.55510669999999995</v>
      </c>
      <c r="FS40">
        <v>12.703060000000001</v>
      </c>
      <c r="FT40" s="1">
        <v>9.0836189999999998E-4</v>
      </c>
      <c r="FU40" s="1">
        <v>0.49673980000000001</v>
      </c>
      <c r="FV40">
        <v>0.55523849999999997</v>
      </c>
      <c r="FW40">
        <v>13.780950000000001</v>
      </c>
      <c r="FX40" s="1">
        <v>9.0501959999999995E-4</v>
      </c>
      <c r="FY40" s="1">
        <v>0.49355490000000002</v>
      </c>
      <c r="FZ40">
        <v>0.55529300000000004</v>
      </c>
      <c r="GA40">
        <v>14.324490000000001</v>
      </c>
      <c r="GB40" s="1">
        <v>8.9241280000000004E-4</v>
      </c>
      <c r="GC40" s="1">
        <v>0.48599910000000002</v>
      </c>
      <c r="GD40">
        <v>0.55532539999999997</v>
      </c>
      <c r="GE40">
        <v>13.92238</v>
      </c>
      <c r="GF40" s="1">
        <v>8.6937020000000002E-4</v>
      </c>
      <c r="GG40" s="1">
        <v>0.47288239999999998</v>
      </c>
      <c r="GH40">
        <v>0.55534620000000001</v>
      </c>
      <c r="GI40">
        <v>12.928509999999999</v>
      </c>
      <c r="GJ40" s="1">
        <v>8.3959349999999998E-4</v>
      </c>
      <c r="GK40" s="1">
        <v>0.45607710000000001</v>
      </c>
      <c r="GL40">
        <v>0.55534260000000002</v>
      </c>
      <c r="GM40">
        <v>11.878539999999999</v>
      </c>
      <c r="GN40" s="1">
        <v>8.073345E-4</v>
      </c>
      <c r="GO40" s="1">
        <v>0.43801440000000003</v>
      </c>
      <c r="GP40">
        <v>0.55534779999999995</v>
      </c>
      <c r="GQ40">
        <v>11.206670000000001</v>
      </c>
      <c r="GR40" s="1">
        <v>7.7435570000000003E-4</v>
      </c>
      <c r="GS40" s="1">
        <v>0.41957149999999999</v>
      </c>
      <c r="GT40">
        <v>0.5553555</v>
      </c>
      <c r="GU40">
        <v>11.73255</v>
      </c>
      <c r="GV40" s="1">
        <v>7.4241569999999998E-4</v>
      </c>
      <c r="GW40" s="1">
        <v>0.40189239999999998</v>
      </c>
      <c r="GX40">
        <v>0.55535469999999998</v>
      </c>
      <c r="GY40">
        <v>12.891170000000001</v>
      </c>
      <c r="GZ40" s="1">
        <v>7.1194119999999997E-4</v>
      </c>
      <c r="HA40" s="1">
        <v>0.38503369999999998</v>
      </c>
      <c r="HB40">
        <v>0.55534570000000005</v>
      </c>
      <c r="HC40">
        <v>14.152469999999999</v>
      </c>
      <c r="HD40" s="1">
        <v>6.8298830000000004E-4</v>
      </c>
      <c r="HE40" s="1">
        <v>0.36915759999999997</v>
      </c>
      <c r="HF40">
        <v>0.55535040000000002</v>
      </c>
      <c r="HG40">
        <v>15.097519999999999</v>
      </c>
      <c r="HH40" s="1">
        <v>6.5531200000000002E-4</v>
      </c>
      <c r="HI40" s="1">
        <v>0.35401919999999998</v>
      </c>
      <c r="HJ40">
        <v>0.55535540000000005</v>
      </c>
      <c r="HK40">
        <v>15.01904</v>
      </c>
      <c r="HL40">
        <v>6.2877110000000001E-4</v>
      </c>
      <c r="HM40" s="1">
        <v>0.33957340000000003</v>
      </c>
      <c r="HN40">
        <v>0.55534830000000002</v>
      </c>
      <c r="HO40">
        <v>14.003349999999999</v>
      </c>
      <c r="HP40">
        <v>6.0360160000000004E-4</v>
      </c>
      <c r="HQ40" s="1">
        <v>0.32590960000000002</v>
      </c>
      <c r="HR40">
        <v>0.55536160000000001</v>
      </c>
      <c r="HS40">
        <v>12.761380000000001</v>
      </c>
      <c r="HT40">
        <v>5.7986479999999998E-4</v>
      </c>
      <c r="HU40" s="1">
        <v>0.31303950000000003</v>
      </c>
      <c r="HV40">
        <v>0.55535420000000002</v>
      </c>
      <c r="HW40">
        <v>11.67807</v>
      </c>
      <c r="HX40">
        <v>5.5711159999999999E-4</v>
      </c>
      <c r="HY40" s="1">
        <v>0.30073319999999998</v>
      </c>
      <c r="HZ40">
        <v>0.5553671</v>
      </c>
      <c r="IA40">
        <v>11.791639999999999</v>
      </c>
      <c r="IB40">
        <v>5.351911E-4</v>
      </c>
      <c r="IC40" s="1">
        <v>0.28893279999999999</v>
      </c>
      <c r="ID40">
        <v>0.55535480000000004</v>
      </c>
      <c r="IE40">
        <v>12.94889</v>
      </c>
      <c r="IF40">
        <v>5.1410289999999999E-4</v>
      </c>
      <c r="IG40" s="1">
        <v>0.27754580000000001</v>
      </c>
      <c r="IH40">
        <v>0.55534989999999995</v>
      </c>
      <c r="II40">
        <v>14.363250000000001</v>
      </c>
      <c r="IJ40">
        <v>4.9433300000000001E-4</v>
      </c>
      <c r="IK40">
        <v>0.26686500000000002</v>
      </c>
      <c r="IL40">
        <v>0.55535409999999996</v>
      </c>
      <c r="IM40">
        <v>15.48033</v>
      </c>
      <c r="IN40">
        <v>4.756405E-4</v>
      </c>
      <c r="IO40">
        <v>0.25680520000000001</v>
      </c>
      <c r="IP40">
        <v>0.55535599999999996</v>
      </c>
      <c r="IQ40">
        <v>15.44098</v>
      </c>
      <c r="IR40">
        <v>4.5765649999999998E-4</v>
      </c>
      <c r="IS40">
        <v>0.2470918</v>
      </c>
      <c r="IT40">
        <v>0.55536129999999995</v>
      </c>
      <c r="IU40">
        <v>14.37392</v>
      </c>
      <c r="IV40">
        <v>4.4093350000000002E-4</v>
      </c>
      <c r="IW40">
        <v>0.23806169999999999</v>
      </c>
      <c r="IX40">
        <v>0.55535080000000003</v>
      </c>
      <c r="IY40">
        <v>13.06795</v>
      </c>
      <c r="IZ40">
        <v>4.2457950000000002E-4</v>
      </c>
      <c r="JA40">
        <v>0.22928129999999999</v>
      </c>
      <c r="JB40">
        <v>0.55536949999999996</v>
      </c>
      <c r="JC40">
        <v>11.99296</v>
      </c>
      <c r="JD40">
        <v>4.090826E-4</v>
      </c>
      <c r="JE40">
        <v>0.2208775</v>
      </c>
      <c r="JF40">
        <v>0.5553633</v>
      </c>
      <c r="JG40">
        <v>11.91141</v>
      </c>
      <c r="JH40">
        <v>3.942401E-4</v>
      </c>
      <c r="JI40">
        <v>0.21291270000000001</v>
      </c>
      <c r="JJ40">
        <v>0.55536180000000002</v>
      </c>
      <c r="JK40">
        <v>12.40362</v>
      </c>
      <c r="JL40">
        <v>3.800942E-4</v>
      </c>
      <c r="JM40">
        <v>0.20523420000000001</v>
      </c>
      <c r="JN40">
        <v>0.55535020000000002</v>
      </c>
      <c r="JO40">
        <v>13.17923</v>
      </c>
      <c r="JP40">
        <v>3.6688070000000001E-4</v>
      </c>
      <c r="JQ40">
        <v>0.198129</v>
      </c>
      <c r="JR40">
        <v>0.55535570000000001</v>
      </c>
      <c r="JS40">
        <v>13.60901</v>
      </c>
      <c r="JT40">
        <v>3.5359680000000002E-4</v>
      </c>
      <c r="JU40">
        <v>0.1909679</v>
      </c>
      <c r="JV40">
        <v>0.55536010000000002</v>
      </c>
      <c r="JW40">
        <v>13.328239999999999</v>
      </c>
      <c r="JX40">
        <v>3.4095959999999999E-4</v>
      </c>
      <c r="JY40">
        <v>0.18412490000000001</v>
      </c>
      <c r="JZ40">
        <v>0.55535610000000002</v>
      </c>
      <c r="KA40">
        <v>12.737590000000001</v>
      </c>
      <c r="KB40">
        <v>3.2926070000000002E-4</v>
      </c>
      <c r="KC40">
        <v>0.17779800000000001</v>
      </c>
      <c r="KD40">
        <v>0.55534629999999996</v>
      </c>
      <c r="KE40">
        <v>12.07466</v>
      </c>
      <c r="KF40">
        <v>3.1767029999999998E-4</v>
      </c>
      <c r="KG40">
        <v>0.17155819999999999</v>
      </c>
      <c r="KH40">
        <v>0.55532999999999999</v>
      </c>
      <c r="KI40">
        <v>11.63692</v>
      </c>
      <c r="KJ40">
        <v>3.0690060000000002E-4</v>
      </c>
      <c r="KK40">
        <v>0.16573979999999999</v>
      </c>
      <c r="KL40">
        <v>0.55517629999999996</v>
      </c>
      <c r="KM40">
        <v>12.027699999999999</v>
      </c>
      <c r="KN40">
        <v>2.9787949999999998E-4</v>
      </c>
      <c r="KO40">
        <v>0.16074469999999999</v>
      </c>
      <c r="KP40">
        <v>0.55489960000000005</v>
      </c>
      <c r="KQ40">
        <v>12.62961</v>
      </c>
      <c r="KR40">
        <v>2.9540790000000001E-4</v>
      </c>
      <c r="KS40">
        <v>0.15917600000000001</v>
      </c>
      <c r="KT40">
        <v>0.55454210000000004</v>
      </c>
      <c r="KU40">
        <v>13.289070000000001</v>
      </c>
      <c r="KV40">
        <v>2.9537790000000002E-4</v>
      </c>
      <c r="KW40">
        <v>0.15927620000000001</v>
      </c>
      <c r="KX40">
        <v>0.55413950000000001</v>
      </c>
      <c r="KY40">
        <v>13.86711</v>
      </c>
      <c r="KZ40">
        <v>2.9236110000000002E-4</v>
      </c>
      <c r="LA40">
        <v>0.15792400000000001</v>
      </c>
      <c r="LB40">
        <v>0.55370299999999995</v>
      </c>
      <c r="LC40">
        <v>13.75197</v>
      </c>
      <c r="LD40">
        <v>2.8617570000000003E-4</v>
      </c>
      <c r="LE40">
        <v>0.15483179999999999</v>
      </c>
      <c r="LF40">
        <v>0.55324490000000004</v>
      </c>
      <c r="LG40">
        <v>13.121420000000001</v>
      </c>
      <c r="LH40">
        <v>2.7803209999999998E-4</v>
      </c>
      <c r="LI40">
        <v>0.15059919999999999</v>
      </c>
      <c r="LJ40">
        <v>0.55277759999999998</v>
      </c>
      <c r="LK40">
        <v>12.306800000000001</v>
      </c>
      <c r="LL40">
        <v>2.6929379999999999E-4</v>
      </c>
      <c r="LM40">
        <v>0.14602329999999999</v>
      </c>
      <c r="LN40">
        <v>0.55233520000000003</v>
      </c>
      <c r="LO40">
        <v>11.68033</v>
      </c>
      <c r="LP40">
        <v>2.6018889999999999E-4</v>
      </c>
      <c r="LQ40">
        <v>0.14122970000000001</v>
      </c>
      <c r="LR40">
        <v>0.55200519999999997</v>
      </c>
      <c r="LS40">
        <v>12.234780000000001</v>
      </c>
      <c r="LT40">
        <v>2.5013770000000002E-4</v>
      </c>
      <c r="LU40">
        <v>0.1359609</v>
      </c>
      <c r="LV40">
        <v>0.55179509999999998</v>
      </c>
      <c r="LW40">
        <v>13.41412</v>
      </c>
      <c r="LX40">
        <v>2.3576359999999999E-4</v>
      </c>
      <c r="LY40">
        <v>0.12844449999999999</v>
      </c>
      <c r="LZ40">
        <v>0.55168490000000003</v>
      </c>
      <c r="MA40">
        <v>14.7906</v>
      </c>
      <c r="MB40">
        <v>2.2000249999999999E-4</v>
      </c>
      <c r="MC40">
        <v>0.1198804</v>
      </c>
      <c r="MD40">
        <v>0.551616</v>
      </c>
      <c r="ME40">
        <v>15.99569</v>
      </c>
      <c r="MF40">
        <v>2.0725259999999999E-4</v>
      </c>
      <c r="MG40">
        <v>0.1128299</v>
      </c>
      <c r="MH40">
        <v>0.55158499999999999</v>
      </c>
      <c r="MI40">
        <v>16.067720000000001</v>
      </c>
      <c r="MJ40">
        <v>1.9741999999999999E-4</v>
      </c>
      <c r="MK40">
        <v>0.1073915</v>
      </c>
      <c r="ML40">
        <v>0.55157469999999997</v>
      </c>
      <c r="MM40">
        <v>15.051550000000001</v>
      </c>
      <c r="MN40">
        <v>1.8944360000000001E-4</v>
      </c>
      <c r="MO40">
        <v>0.1029952</v>
      </c>
      <c r="MP40">
        <v>0.55155710000000002</v>
      </c>
      <c r="MQ40">
        <v>13.68492</v>
      </c>
      <c r="MR40">
        <v>1.827563E-4</v>
      </c>
      <c r="MS40">
        <v>9.9321179999999995E-2</v>
      </c>
      <c r="MT40">
        <v>0.55148359999999996</v>
      </c>
      <c r="MU40">
        <v>12.39339</v>
      </c>
      <c r="MV40">
        <v>1.767417E-4</v>
      </c>
      <c r="MW40">
        <v>9.6054139999999996E-2</v>
      </c>
      <c r="MX40">
        <v>0.55116860000000001</v>
      </c>
      <c r="MY40">
        <v>12.437760000000001</v>
      </c>
      <c r="MZ40">
        <v>1.7269879999999999E-4</v>
      </c>
      <c r="NA40">
        <v>9.3722E-2</v>
      </c>
      <c r="NB40">
        <v>0.55063059999999997</v>
      </c>
      <c r="NC40">
        <v>13.520210000000001</v>
      </c>
      <c r="ND40">
        <v>1.756761E-4</v>
      </c>
      <c r="NE40">
        <v>9.5080349999999994E-2</v>
      </c>
      <c r="NF40">
        <v>0.54991469999999998</v>
      </c>
      <c r="NG40">
        <v>14.867660000000001</v>
      </c>
      <c r="NH40">
        <v>1.8124570000000001E-4</v>
      </c>
      <c r="NI40">
        <v>9.8249089999999997E-2</v>
      </c>
      <c r="NJ40">
        <v>0.54907550000000005</v>
      </c>
      <c r="NK40">
        <v>15.938499999999999</v>
      </c>
      <c r="NL40">
        <v>1.8330430000000001E-4</v>
      </c>
      <c r="NM40">
        <v>9.9698529999999994E-2</v>
      </c>
      <c r="NN40">
        <v>0.54819320000000005</v>
      </c>
      <c r="NO40">
        <v>15.87656</v>
      </c>
      <c r="NP40">
        <v>1.8148710000000001E-4</v>
      </c>
      <c r="NQ40">
        <v>9.8999110000000001E-2</v>
      </c>
      <c r="NR40">
        <v>0.54725919999999995</v>
      </c>
      <c r="NS40">
        <v>14.931190000000001</v>
      </c>
      <c r="NT40">
        <v>1.7730799999999999E-4</v>
      </c>
      <c r="NU40">
        <v>9.6956139999999996E-2</v>
      </c>
      <c r="NV40">
        <v>0.54631030000000003</v>
      </c>
      <c r="NW40">
        <v>13.763109999999999</v>
      </c>
      <c r="NX40">
        <v>1.7198610000000001E-4</v>
      </c>
      <c r="NY40">
        <v>9.4232570000000002E-2</v>
      </c>
      <c r="NZ40">
        <v>0.54542729999999995</v>
      </c>
      <c r="OA40">
        <v>12.69312</v>
      </c>
      <c r="OB40">
        <v>1.6622269999999999E-4</v>
      </c>
      <c r="OC40">
        <v>9.1231969999999996E-2</v>
      </c>
      <c r="OD40">
        <v>0.54475519999999999</v>
      </c>
      <c r="OE40">
        <v>12.26257</v>
      </c>
      <c r="OF40">
        <v>1.590932E-4</v>
      </c>
      <c r="OG40">
        <v>8.7550269999999999E-2</v>
      </c>
      <c r="OH40">
        <v>0.5443363</v>
      </c>
      <c r="OI40">
        <v>12.8604</v>
      </c>
      <c r="OJ40">
        <v>1.4693160000000001E-4</v>
      </c>
      <c r="OK40">
        <v>8.1192440000000005E-2</v>
      </c>
    </row>
    <row r="41" spans="1:401" x14ac:dyDescent="0.35">
      <c r="A41">
        <v>44</v>
      </c>
      <c r="B41" t="s">
        <v>4</v>
      </c>
      <c r="C41" t="s">
        <v>24</v>
      </c>
      <c r="D41" t="s">
        <v>46</v>
      </c>
      <c r="E41">
        <v>837.41359999999997</v>
      </c>
      <c r="F41">
        <v>0.70157720000000001</v>
      </c>
      <c r="G41">
        <v>11.818020000000001</v>
      </c>
      <c r="H41">
        <v>60.843989999999998</v>
      </c>
      <c r="I41">
        <v>18216.12</v>
      </c>
      <c r="J41">
        <v>0.6989668</v>
      </c>
      <c r="K41">
        <v>11.75766</v>
      </c>
      <c r="L41">
        <v>201.17439999999999</v>
      </c>
      <c r="M41">
        <v>80590.5</v>
      </c>
      <c r="N41">
        <v>0.69639079999999998</v>
      </c>
      <c r="O41">
        <v>12.39128</v>
      </c>
      <c r="P41">
        <v>32.518909999999998</v>
      </c>
      <c r="Q41">
        <v>15175.43</v>
      </c>
      <c r="R41">
        <v>0.69378859999999998</v>
      </c>
      <c r="S41">
        <v>12.87401</v>
      </c>
      <c r="T41">
        <v>1.861788</v>
      </c>
      <c r="U41">
        <v>929.77329999999995</v>
      </c>
      <c r="V41">
        <v>0.69119660000000005</v>
      </c>
      <c r="W41">
        <v>13.368840000000001</v>
      </c>
      <c r="X41" s="1">
        <v>0.15485869999999999</v>
      </c>
      <c r="Y41">
        <v>69.004549999999995</v>
      </c>
      <c r="Z41">
        <v>0.68860520000000003</v>
      </c>
      <c r="AA41">
        <v>13.146979999999999</v>
      </c>
      <c r="AB41" s="1">
        <v>8.5201319999999997E-2</v>
      </c>
      <c r="AC41">
        <v>33.762180000000001</v>
      </c>
      <c r="AD41">
        <v>0.68600249999999996</v>
      </c>
      <c r="AE41">
        <v>12.52225</v>
      </c>
      <c r="AF41" s="1">
        <v>7.4918529999999997E-2</v>
      </c>
      <c r="AG41" s="1">
        <v>29.54111</v>
      </c>
      <c r="AH41">
        <v>0.68331620000000004</v>
      </c>
      <c r="AI41">
        <v>11.87374</v>
      </c>
      <c r="AJ41" s="1">
        <v>6.7536509999999994E-2</v>
      </c>
      <c r="AK41" s="1">
        <v>26.690840000000001</v>
      </c>
      <c r="AL41">
        <v>0.67981409999999998</v>
      </c>
      <c r="AM41">
        <v>11.311349999999999</v>
      </c>
      <c r="AN41" s="1">
        <v>6.1247879999999998E-2</v>
      </c>
      <c r="AO41" s="1">
        <v>24.286729999999999</v>
      </c>
      <c r="AP41">
        <v>0.67462770000000005</v>
      </c>
      <c r="AQ41">
        <v>11.077909999999999</v>
      </c>
      <c r="AR41" s="1">
        <v>5.9859860000000001E-2</v>
      </c>
      <c r="AS41" s="1">
        <v>23.647379999999998</v>
      </c>
      <c r="AT41">
        <v>0.66795400000000005</v>
      </c>
      <c r="AU41">
        <v>11.48551</v>
      </c>
      <c r="AV41" s="1">
        <v>6.7518369999999994E-2</v>
      </c>
      <c r="AW41" s="1">
        <v>26.76792</v>
      </c>
      <c r="AX41">
        <v>0.66041050000000001</v>
      </c>
      <c r="AY41">
        <v>11.88564</v>
      </c>
      <c r="AZ41" s="1">
        <v>7.1558510000000006E-2</v>
      </c>
      <c r="BA41" s="1">
        <v>28.85286</v>
      </c>
      <c r="BB41">
        <v>0.6520669</v>
      </c>
      <c r="BC41">
        <v>12.22701</v>
      </c>
      <c r="BD41" s="1">
        <v>6.8963730000000001E-2</v>
      </c>
      <c r="BE41" s="1">
        <v>28.260719999999999</v>
      </c>
      <c r="BF41">
        <v>0.64323739999999996</v>
      </c>
      <c r="BG41">
        <v>12.29294</v>
      </c>
      <c r="BH41" s="1">
        <v>6.2699210000000005E-2</v>
      </c>
      <c r="BI41" s="1">
        <v>26.08305</v>
      </c>
      <c r="BJ41">
        <v>0.63423439999999998</v>
      </c>
      <c r="BK41">
        <v>11.87363</v>
      </c>
      <c r="BL41" s="1">
        <v>5.5354710000000001E-2</v>
      </c>
      <c r="BM41" s="1">
        <v>23.345389999999998</v>
      </c>
      <c r="BN41">
        <v>0.62499479999999996</v>
      </c>
      <c r="BO41">
        <v>11.411809999999999</v>
      </c>
      <c r="BP41" s="1">
        <v>4.826006E-2</v>
      </c>
      <c r="BQ41" s="1">
        <v>20.625509999999998</v>
      </c>
      <c r="BR41">
        <v>0.61588379999999998</v>
      </c>
      <c r="BS41">
        <v>11.01989</v>
      </c>
      <c r="BT41" s="1">
        <v>4.2245209999999998E-2</v>
      </c>
      <c r="BU41" s="1">
        <v>18.283200000000001</v>
      </c>
      <c r="BV41">
        <v>0.60730510000000004</v>
      </c>
      <c r="BW41">
        <v>11.182880000000001</v>
      </c>
      <c r="BX41" s="1">
        <v>3.65452E-2</v>
      </c>
      <c r="BY41" s="1">
        <v>16.055420000000002</v>
      </c>
      <c r="BZ41">
        <v>0.59947170000000005</v>
      </c>
      <c r="CA41">
        <v>11.993869999999999</v>
      </c>
      <c r="CB41" s="1">
        <v>3.0175319999999999E-2</v>
      </c>
      <c r="CC41" s="1">
        <v>13.4671</v>
      </c>
      <c r="CD41">
        <v>0.59233159999999996</v>
      </c>
      <c r="CE41">
        <v>13.13524</v>
      </c>
      <c r="CF41" s="1">
        <v>2.428259E-2</v>
      </c>
      <c r="CG41" s="1">
        <v>10.96181</v>
      </c>
      <c r="CH41">
        <v>0.58522660000000004</v>
      </c>
      <c r="CI41">
        <v>14.0656</v>
      </c>
      <c r="CJ41" s="1">
        <v>1.980254E-2</v>
      </c>
      <c r="CK41" s="1">
        <v>9.0203209999999991</v>
      </c>
      <c r="CL41">
        <v>0.57827689999999998</v>
      </c>
      <c r="CM41">
        <v>14.12223</v>
      </c>
      <c r="CN41" s="1">
        <v>1.6611580000000001E-2</v>
      </c>
      <c r="CO41" s="1">
        <v>7.6331660000000001</v>
      </c>
      <c r="CP41">
        <v>0.57133149999999999</v>
      </c>
      <c r="CQ41">
        <v>13.38532</v>
      </c>
      <c r="CR41" s="1">
        <v>1.4117370000000001E-2</v>
      </c>
      <c r="CS41" s="1">
        <v>6.5518910000000004</v>
      </c>
      <c r="CT41">
        <v>0.56437610000000005</v>
      </c>
      <c r="CU41">
        <v>12.33062</v>
      </c>
      <c r="CV41" s="1">
        <v>1.2185339999999999E-2</v>
      </c>
      <c r="CW41" s="1">
        <v>5.7092049999999999</v>
      </c>
      <c r="CX41">
        <v>0.55775269999999999</v>
      </c>
      <c r="CY41">
        <v>11.43859</v>
      </c>
      <c r="CZ41" s="1">
        <v>1.062725E-2</v>
      </c>
      <c r="DA41" s="1">
        <v>5.0271710000000001</v>
      </c>
      <c r="DB41">
        <v>0.55256470000000002</v>
      </c>
      <c r="DC41">
        <v>11.499969999999999</v>
      </c>
      <c r="DD41" s="1">
        <v>9.2973710000000005E-3</v>
      </c>
      <c r="DE41" s="1">
        <v>4.4393789999999997</v>
      </c>
      <c r="DF41">
        <v>0.54913769999999995</v>
      </c>
      <c r="DG41">
        <v>12.433299999999999</v>
      </c>
      <c r="DH41" s="1">
        <v>7.4021679999999998E-3</v>
      </c>
      <c r="DI41" s="1">
        <v>3.5906349999999998</v>
      </c>
      <c r="DJ41">
        <v>0.54711140000000003</v>
      </c>
      <c r="DK41">
        <v>13.51651</v>
      </c>
      <c r="DL41" s="1">
        <v>5.2246239999999998E-3</v>
      </c>
      <c r="DM41" s="1">
        <v>2.558605</v>
      </c>
      <c r="DN41">
        <v>0.54599120000000001</v>
      </c>
      <c r="DO41">
        <v>14.34511</v>
      </c>
      <c r="DP41" s="1">
        <v>3.6334599999999998E-3</v>
      </c>
      <c r="DQ41" s="1">
        <v>1.775657</v>
      </c>
      <c r="DR41">
        <v>0.54537179999999996</v>
      </c>
      <c r="DS41">
        <v>14.32549</v>
      </c>
      <c r="DT41" s="1">
        <v>2.7006489999999998E-3</v>
      </c>
      <c r="DU41" s="1">
        <v>1.309069</v>
      </c>
      <c r="DV41">
        <v>0.54505020000000004</v>
      </c>
      <c r="DW41">
        <v>13.521610000000001</v>
      </c>
      <c r="DX41" s="1">
        <v>2.1854999999999999E-3</v>
      </c>
      <c r="DY41" s="1">
        <v>1.050127</v>
      </c>
      <c r="DZ41">
        <v>0.54489549999999998</v>
      </c>
      <c r="EA41">
        <v>12.44453</v>
      </c>
      <c r="EB41" s="1">
        <v>1.8913059999999999E-3</v>
      </c>
      <c r="EC41" s="1">
        <v>0.90232310000000004</v>
      </c>
      <c r="ED41">
        <v>0.54484739999999998</v>
      </c>
      <c r="EE41">
        <v>11.48569</v>
      </c>
      <c r="EF41" s="1">
        <v>1.7083790000000001E-3</v>
      </c>
      <c r="EG41" s="1">
        <v>0.81054680000000001</v>
      </c>
      <c r="EH41">
        <v>0.54492529999999995</v>
      </c>
      <c r="EI41">
        <v>11.28552</v>
      </c>
      <c r="EJ41" s="1">
        <v>1.5746079999999999E-3</v>
      </c>
      <c r="EK41" s="1">
        <v>0.74413910000000005</v>
      </c>
      <c r="EL41">
        <v>0.54513630000000002</v>
      </c>
      <c r="EM41">
        <v>11.90437</v>
      </c>
      <c r="EN41" s="1">
        <v>1.440673E-3</v>
      </c>
      <c r="EO41" s="1">
        <v>0.67948019999999998</v>
      </c>
      <c r="EP41">
        <v>0.54541969999999995</v>
      </c>
      <c r="EQ41">
        <v>12.969889999999999</v>
      </c>
      <c r="ER41" s="1">
        <v>1.308381E-3</v>
      </c>
      <c r="ES41" s="1">
        <v>0.61486890000000005</v>
      </c>
      <c r="ET41">
        <v>0.54578099999999996</v>
      </c>
      <c r="EU41">
        <v>13.95777</v>
      </c>
      <c r="EV41" s="1">
        <v>1.2028010000000001E-3</v>
      </c>
      <c r="EW41" s="1">
        <v>0.56250250000000002</v>
      </c>
      <c r="EX41">
        <v>0.54614910000000005</v>
      </c>
      <c r="EY41">
        <v>14.144970000000001</v>
      </c>
      <c r="EZ41" s="1">
        <v>1.121609E-3</v>
      </c>
      <c r="FA41" s="1">
        <v>0.52205239999999997</v>
      </c>
      <c r="FB41">
        <v>0.54655540000000002</v>
      </c>
      <c r="FC41">
        <v>13.480169999999999</v>
      </c>
      <c r="FD41" s="1">
        <v>1.059197E-3</v>
      </c>
      <c r="FE41" s="1">
        <v>0.49065389999999998</v>
      </c>
      <c r="FF41">
        <v>0.54695059999999995</v>
      </c>
      <c r="FG41">
        <v>12.381970000000001</v>
      </c>
      <c r="FH41" s="1">
        <v>1.0077630000000001E-3</v>
      </c>
      <c r="FI41" s="1">
        <v>0.46483419999999998</v>
      </c>
      <c r="FJ41">
        <v>0.5473247</v>
      </c>
      <c r="FK41">
        <v>11.457789999999999</v>
      </c>
      <c r="FL41" s="1">
        <v>9.6264180000000003E-4</v>
      </c>
      <c r="FM41" s="1">
        <v>0.44217440000000002</v>
      </c>
      <c r="FN41">
        <v>0.54759369999999996</v>
      </c>
      <c r="FO41">
        <v>11.721410000000001</v>
      </c>
      <c r="FP41" s="1">
        <v>9.2525340000000004E-4</v>
      </c>
      <c r="FQ41" s="1">
        <v>0.42307230000000001</v>
      </c>
      <c r="FR41">
        <v>0.54779670000000003</v>
      </c>
      <c r="FS41">
        <v>12.654999999999999</v>
      </c>
      <c r="FT41" s="1">
        <v>9.0975840000000001E-4</v>
      </c>
      <c r="FU41" s="1">
        <v>0.41375450000000003</v>
      </c>
      <c r="FV41">
        <v>0.547902</v>
      </c>
      <c r="FW41">
        <v>13.72128</v>
      </c>
      <c r="FX41" s="1">
        <v>9.0633149999999997E-4</v>
      </c>
      <c r="FY41" s="1">
        <v>0.41092600000000001</v>
      </c>
      <c r="FZ41">
        <v>0.54795389999999999</v>
      </c>
      <c r="GA41">
        <v>14.33705</v>
      </c>
      <c r="GB41" s="1">
        <v>8.9562669999999997E-4</v>
      </c>
      <c r="GC41" s="1">
        <v>0.40544940000000002</v>
      </c>
      <c r="GD41">
        <v>0.54798250000000004</v>
      </c>
      <c r="GE41">
        <v>14.0304</v>
      </c>
      <c r="GF41" s="1">
        <v>8.7421739999999997E-4</v>
      </c>
      <c r="GG41" s="1">
        <v>0.39527119999999999</v>
      </c>
      <c r="GH41">
        <v>0.54799529999999996</v>
      </c>
      <c r="GI41">
        <v>13.077209999999999</v>
      </c>
      <c r="GJ41" s="1">
        <v>8.4522769999999996E-4</v>
      </c>
      <c r="GK41" s="1">
        <v>0.38167269999999998</v>
      </c>
      <c r="GL41">
        <v>0.54801540000000004</v>
      </c>
      <c r="GM41">
        <v>12.01563</v>
      </c>
      <c r="GN41" s="1">
        <v>8.1327739999999997E-4</v>
      </c>
      <c r="GO41" s="1">
        <v>0.36679109999999998</v>
      </c>
      <c r="GP41">
        <v>0.54799370000000003</v>
      </c>
      <c r="GQ41">
        <v>11.31184</v>
      </c>
      <c r="GR41" s="1">
        <v>7.8020010000000002E-4</v>
      </c>
      <c r="GS41" s="1">
        <v>0.3514314</v>
      </c>
      <c r="GT41">
        <v>0.54800260000000001</v>
      </c>
      <c r="GU41">
        <v>11.753</v>
      </c>
      <c r="GV41" s="1">
        <v>7.4805450000000001E-4</v>
      </c>
      <c r="GW41" s="1">
        <v>0.33663959999999998</v>
      </c>
      <c r="GX41">
        <v>0.54802740000000005</v>
      </c>
      <c r="GY41">
        <v>12.84295</v>
      </c>
      <c r="GZ41" s="1">
        <v>7.17222E-4</v>
      </c>
      <c r="HA41" s="1">
        <v>0.32246979999999997</v>
      </c>
      <c r="HB41">
        <v>0.54802379999999995</v>
      </c>
      <c r="HC41">
        <v>14.0908</v>
      </c>
      <c r="HD41" s="1">
        <v>6.8806219999999999E-4</v>
      </c>
      <c r="HE41" s="1">
        <v>0.3091623</v>
      </c>
      <c r="HF41">
        <v>0.54803029999999997</v>
      </c>
      <c r="HG41">
        <v>15.107699999999999</v>
      </c>
      <c r="HH41" s="1">
        <v>6.601081E-4</v>
      </c>
      <c r="HI41" s="1">
        <v>0.2964579</v>
      </c>
      <c r="HJ41">
        <v>0.54802390000000001</v>
      </c>
      <c r="HK41">
        <v>15.11659</v>
      </c>
      <c r="HL41">
        <v>6.33331E-4</v>
      </c>
      <c r="HM41" s="1">
        <v>0.28434880000000001</v>
      </c>
      <c r="HN41">
        <v>0.54800340000000003</v>
      </c>
      <c r="HO41">
        <v>14.166840000000001</v>
      </c>
      <c r="HP41">
        <v>6.0792180000000004E-4</v>
      </c>
      <c r="HQ41" s="1">
        <v>0.2728814</v>
      </c>
      <c r="HR41">
        <v>0.5480064</v>
      </c>
      <c r="HS41">
        <v>12.94098</v>
      </c>
      <c r="HT41">
        <v>5.8394459999999997E-4</v>
      </c>
      <c r="HU41" s="1">
        <v>0.26207459999999999</v>
      </c>
      <c r="HV41">
        <v>0.54802930000000005</v>
      </c>
      <c r="HW41">
        <v>11.839079999999999</v>
      </c>
      <c r="HX41">
        <v>5.6100569999999997E-4</v>
      </c>
      <c r="HY41" s="1">
        <v>0.25175900000000001</v>
      </c>
      <c r="HZ41">
        <v>0.54801060000000001</v>
      </c>
      <c r="IA41">
        <v>11.85981</v>
      </c>
      <c r="IB41">
        <v>5.3897540000000005E-4</v>
      </c>
      <c r="IC41" s="1">
        <v>0.2418999</v>
      </c>
      <c r="ID41">
        <v>0.54802340000000005</v>
      </c>
      <c r="IE41">
        <v>12.918060000000001</v>
      </c>
      <c r="IF41">
        <v>5.1771550000000003E-4</v>
      </c>
      <c r="IG41" s="1">
        <v>0.23235639999999999</v>
      </c>
      <c r="IH41">
        <v>0.54800959999999999</v>
      </c>
      <c r="II41">
        <v>14.29537</v>
      </c>
      <c r="IJ41">
        <v>4.9765550000000001E-4</v>
      </c>
      <c r="IK41">
        <v>0.22335250000000001</v>
      </c>
      <c r="IL41">
        <v>0.54800680000000002</v>
      </c>
      <c r="IM41">
        <v>15.469720000000001</v>
      </c>
      <c r="IN41">
        <v>4.7887169999999998E-4</v>
      </c>
      <c r="IO41">
        <v>0.21494099999999999</v>
      </c>
      <c r="IP41">
        <v>0.54800859999999996</v>
      </c>
      <c r="IQ41">
        <v>15.5327</v>
      </c>
      <c r="IR41">
        <v>4.6072259999999999E-4</v>
      </c>
      <c r="IS41">
        <v>0.2067948</v>
      </c>
      <c r="IT41">
        <v>0.54801219999999995</v>
      </c>
      <c r="IU41">
        <v>14.56081</v>
      </c>
      <c r="IV41">
        <v>4.4376849999999999E-4</v>
      </c>
      <c r="IW41">
        <v>0.199187</v>
      </c>
      <c r="IX41">
        <v>0.54800510000000002</v>
      </c>
      <c r="IY41">
        <v>13.267519999999999</v>
      </c>
      <c r="IZ41">
        <v>4.2742149999999999E-4</v>
      </c>
      <c r="JA41">
        <v>0.1918849</v>
      </c>
      <c r="JB41">
        <v>0.54801169999999999</v>
      </c>
      <c r="JC41">
        <v>12.15715</v>
      </c>
      <c r="JD41">
        <v>4.1168440000000003E-4</v>
      </c>
      <c r="JE41">
        <v>0.18480289999999999</v>
      </c>
      <c r="JF41">
        <v>0.54800769999999999</v>
      </c>
      <c r="JG41">
        <v>11.98396</v>
      </c>
      <c r="JH41">
        <v>3.9681839999999998E-4</v>
      </c>
      <c r="JI41">
        <v>0.1781587</v>
      </c>
      <c r="JJ41">
        <v>0.54801279999999997</v>
      </c>
      <c r="JK41">
        <v>12.38447</v>
      </c>
      <c r="JL41">
        <v>3.8247740000000002E-4</v>
      </c>
      <c r="JM41">
        <v>0.1716993</v>
      </c>
      <c r="JN41">
        <v>0.54800439999999995</v>
      </c>
      <c r="JO41">
        <v>13.148809999999999</v>
      </c>
      <c r="JP41">
        <v>3.691751E-4</v>
      </c>
      <c r="JQ41">
        <v>0.16573830000000001</v>
      </c>
      <c r="JR41">
        <v>0.54800800000000005</v>
      </c>
      <c r="JS41">
        <v>13.606030000000001</v>
      </c>
      <c r="JT41">
        <v>3.5590699999999998E-4</v>
      </c>
      <c r="JU41">
        <v>0.15979560000000001</v>
      </c>
      <c r="JV41">
        <v>0.54802779999999995</v>
      </c>
      <c r="JW41">
        <v>13.39953</v>
      </c>
      <c r="JX41">
        <v>3.4307769999999998E-4</v>
      </c>
      <c r="JY41">
        <v>0.15402869999999999</v>
      </c>
      <c r="JZ41">
        <v>0.54802439999999997</v>
      </c>
      <c r="KA41">
        <v>12.838329999999999</v>
      </c>
      <c r="KB41">
        <v>3.3127980000000003E-4</v>
      </c>
      <c r="KC41">
        <v>0.1487165</v>
      </c>
      <c r="KD41">
        <v>0.54800150000000003</v>
      </c>
      <c r="KE41">
        <v>12.17704</v>
      </c>
      <c r="KF41">
        <v>3.1964549999999997E-4</v>
      </c>
      <c r="KG41">
        <v>0.14351620000000001</v>
      </c>
      <c r="KH41">
        <v>0.54797680000000004</v>
      </c>
      <c r="KI41">
        <v>11.69713</v>
      </c>
      <c r="KJ41">
        <v>3.0875109999999999E-4</v>
      </c>
      <c r="KK41">
        <v>0.13861760000000001</v>
      </c>
      <c r="KL41">
        <v>0.54787629999999998</v>
      </c>
      <c r="KM41">
        <v>12.05232</v>
      </c>
      <c r="KN41">
        <v>2.9913390000000002E-4</v>
      </c>
      <c r="KO41">
        <v>0.13424</v>
      </c>
      <c r="KP41">
        <v>0.54763240000000002</v>
      </c>
      <c r="KQ41">
        <v>12.60136</v>
      </c>
      <c r="KR41">
        <v>2.9548489999999997E-4</v>
      </c>
      <c r="KS41">
        <v>0.13240730000000001</v>
      </c>
      <c r="KT41">
        <v>0.54732769999999997</v>
      </c>
      <c r="KU41">
        <v>13.274760000000001</v>
      </c>
      <c r="KV41">
        <v>2.9544149999999997E-4</v>
      </c>
      <c r="KW41">
        <v>0.1324303</v>
      </c>
      <c r="KX41">
        <v>0.54700360000000003</v>
      </c>
      <c r="KY41">
        <v>13.87471</v>
      </c>
      <c r="KZ41">
        <v>2.93064E-4</v>
      </c>
      <c r="LA41">
        <v>0.13156519999999999</v>
      </c>
      <c r="LB41">
        <v>0.54661040000000005</v>
      </c>
      <c r="LC41">
        <v>13.812989999999999</v>
      </c>
      <c r="LD41">
        <v>2.8736959999999998E-4</v>
      </c>
      <c r="LE41">
        <v>0.12920609999999999</v>
      </c>
      <c r="LF41">
        <v>0.54622139999999997</v>
      </c>
      <c r="LG41">
        <v>13.21232</v>
      </c>
      <c r="LH41">
        <v>2.7947049999999999E-4</v>
      </c>
      <c r="LI41">
        <v>0.1257992</v>
      </c>
      <c r="LJ41">
        <v>0.54582070000000005</v>
      </c>
      <c r="LK41">
        <v>12.421379999999999</v>
      </c>
      <c r="LL41">
        <v>2.7080829999999998E-4</v>
      </c>
      <c r="LM41">
        <v>0.1220203</v>
      </c>
      <c r="LN41">
        <v>0.54544119999999996</v>
      </c>
      <c r="LO41">
        <v>11.794140000000001</v>
      </c>
      <c r="LP41">
        <v>2.6176109999999998E-4</v>
      </c>
      <c r="LQ41">
        <v>0.1180571</v>
      </c>
      <c r="LR41">
        <v>0.54515069999999999</v>
      </c>
      <c r="LS41">
        <v>12.25944</v>
      </c>
      <c r="LT41">
        <v>2.5204939999999999E-4</v>
      </c>
      <c r="LU41">
        <v>0.1138</v>
      </c>
      <c r="LV41">
        <v>0.54496109999999998</v>
      </c>
      <c r="LW41">
        <v>13.357519999999999</v>
      </c>
      <c r="LX41">
        <v>2.3850569999999999E-4</v>
      </c>
      <c r="LY41">
        <v>0.107915</v>
      </c>
      <c r="LZ41">
        <v>0.54485289999999997</v>
      </c>
      <c r="MA41">
        <v>14.73935</v>
      </c>
      <c r="MB41">
        <v>2.2262350000000001E-4</v>
      </c>
      <c r="MC41">
        <v>0.1007873</v>
      </c>
      <c r="MD41">
        <v>0.54481489999999999</v>
      </c>
      <c r="ME41">
        <v>16.007899999999999</v>
      </c>
      <c r="MF41">
        <v>2.0929799999999999E-4</v>
      </c>
      <c r="MG41">
        <v>9.4677659999999997E-2</v>
      </c>
      <c r="MH41">
        <v>0.54476219999999997</v>
      </c>
      <c r="MI41">
        <v>16.15428</v>
      </c>
      <c r="MJ41">
        <v>1.990033E-4</v>
      </c>
      <c r="MK41">
        <v>8.9951080000000003E-2</v>
      </c>
      <c r="ML41">
        <v>0.54475079999999998</v>
      </c>
      <c r="MM41">
        <v>15.214549999999999</v>
      </c>
      <c r="MN41">
        <v>1.9076489999999999E-4</v>
      </c>
      <c r="MO41">
        <v>8.6177799999999999E-2</v>
      </c>
      <c r="MP41">
        <v>0.54475249999999997</v>
      </c>
      <c r="MQ41">
        <v>13.896660000000001</v>
      </c>
      <c r="MR41">
        <v>1.8386020000000001E-4</v>
      </c>
      <c r="MS41">
        <v>8.3027370000000003E-2</v>
      </c>
      <c r="MT41">
        <v>0.5446879</v>
      </c>
      <c r="MU41">
        <v>12.61469</v>
      </c>
      <c r="MV41">
        <v>1.777731E-4</v>
      </c>
      <c r="MW41">
        <v>8.0275840000000001E-2</v>
      </c>
      <c r="MX41">
        <v>0.54443030000000003</v>
      </c>
      <c r="MY41">
        <v>12.524889999999999</v>
      </c>
      <c r="MZ41">
        <v>1.7307600000000001E-4</v>
      </c>
      <c r="NA41">
        <v>7.8084039999999993E-2</v>
      </c>
      <c r="NB41">
        <v>0.54396860000000002</v>
      </c>
      <c r="NC41">
        <v>13.488910000000001</v>
      </c>
      <c r="ND41">
        <v>1.747524E-4</v>
      </c>
      <c r="NE41">
        <v>7.8628329999999996E-2</v>
      </c>
      <c r="NF41">
        <v>0.54335469999999997</v>
      </c>
      <c r="NG41">
        <v>14.80785</v>
      </c>
      <c r="NH41">
        <v>1.8036380000000001E-4</v>
      </c>
      <c r="NI41">
        <v>8.1215590000000004E-2</v>
      </c>
      <c r="NJ41">
        <v>0.54264509999999999</v>
      </c>
      <c r="NK41">
        <v>15.94661</v>
      </c>
      <c r="NL41">
        <v>1.8316059999999999E-4</v>
      </c>
      <c r="NM41">
        <v>8.271887E-2</v>
      </c>
      <c r="NN41">
        <v>0.54187039999999997</v>
      </c>
      <c r="NO41">
        <v>15.97288</v>
      </c>
      <c r="NP41">
        <v>1.8192020000000001E-4</v>
      </c>
      <c r="NQ41">
        <v>8.2393889999999997E-2</v>
      </c>
      <c r="NR41">
        <v>0.54109030000000002</v>
      </c>
      <c r="NS41">
        <v>15.10181</v>
      </c>
      <c r="NT41">
        <v>1.780932E-4</v>
      </c>
      <c r="NU41">
        <v>8.0846779999999993E-2</v>
      </c>
      <c r="NV41">
        <v>0.54025659999999998</v>
      </c>
      <c r="NW41">
        <v>13.95693</v>
      </c>
      <c r="NX41">
        <v>1.729136E-4</v>
      </c>
      <c r="NY41">
        <v>7.8643340000000006E-2</v>
      </c>
      <c r="NZ41">
        <v>0.53948160000000001</v>
      </c>
      <c r="OA41">
        <v>12.86393</v>
      </c>
      <c r="OB41">
        <v>1.6722220000000001E-4</v>
      </c>
      <c r="OC41">
        <v>7.6175779999999998E-2</v>
      </c>
      <c r="OD41">
        <v>0.53890459999999996</v>
      </c>
      <c r="OE41">
        <v>12.35272</v>
      </c>
      <c r="OF41">
        <v>1.6055670000000001E-4</v>
      </c>
      <c r="OG41">
        <v>7.3289789999999994E-2</v>
      </c>
      <c r="OH41">
        <v>0.53851930000000003</v>
      </c>
      <c r="OI41">
        <v>12.8691</v>
      </c>
      <c r="OJ41">
        <v>1.4932669999999999E-4</v>
      </c>
      <c r="OK41">
        <v>6.8427409999999994E-2</v>
      </c>
    </row>
    <row r="42" spans="1:401" x14ac:dyDescent="0.35">
      <c r="A42">
        <v>45</v>
      </c>
      <c r="B42" t="s">
        <v>4</v>
      </c>
      <c r="C42" t="s">
        <v>24</v>
      </c>
      <c r="D42" t="s">
        <v>47</v>
      </c>
      <c r="E42">
        <v>828.13239999999996</v>
      </c>
      <c r="F42">
        <v>0.61832759999999998</v>
      </c>
      <c r="G42">
        <v>11.86279</v>
      </c>
      <c r="H42">
        <v>36.382089999999998</v>
      </c>
      <c r="I42">
        <v>10933.54</v>
      </c>
      <c r="J42">
        <v>0.61632520000000002</v>
      </c>
      <c r="K42">
        <v>11.772080000000001</v>
      </c>
      <c r="L42">
        <v>214.02869999999999</v>
      </c>
      <c r="M42">
        <v>82434.39</v>
      </c>
      <c r="N42">
        <v>0.61434409999999995</v>
      </c>
      <c r="O42">
        <v>12.39767</v>
      </c>
      <c r="P42">
        <v>45.338259999999998</v>
      </c>
      <c r="Q42">
        <v>19713.41</v>
      </c>
      <c r="R42">
        <v>0.61236950000000001</v>
      </c>
      <c r="S42">
        <v>12.871639999999999</v>
      </c>
      <c r="T42">
        <v>2.9146100000000001</v>
      </c>
      <c r="U42">
        <v>1336.117</v>
      </c>
      <c r="V42">
        <v>0.6103963</v>
      </c>
      <c r="W42">
        <v>13.38036</v>
      </c>
      <c r="X42">
        <v>0.19964399999999999</v>
      </c>
      <c r="Y42">
        <v>86.30247</v>
      </c>
      <c r="Z42">
        <v>0.60838449999999999</v>
      </c>
      <c r="AA42">
        <v>13.20748</v>
      </c>
      <c r="AB42" s="1">
        <v>8.7690550000000006E-2</v>
      </c>
      <c r="AC42">
        <v>34.212649999999996</v>
      </c>
      <c r="AD42">
        <v>0.60637759999999996</v>
      </c>
      <c r="AE42">
        <v>12.592980000000001</v>
      </c>
      <c r="AF42" s="1">
        <v>7.5929590000000005E-2</v>
      </c>
      <c r="AG42" s="1">
        <v>29.44416</v>
      </c>
      <c r="AH42">
        <v>0.60431590000000002</v>
      </c>
      <c r="AI42">
        <v>11.948779999999999</v>
      </c>
      <c r="AJ42" s="1">
        <v>6.8373009999999998E-2</v>
      </c>
      <c r="AK42" s="1">
        <v>26.568650000000002</v>
      </c>
      <c r="AL42">
        <v>0.60169300000000003</v>
      </c>
      <c r="AM42">
        <v>11.36065</v>
      </c>
      <c r="AN42" s="1">
        <v>6.1937569999999997E-2</v>
      </c>
      <c r="AO42" s="1">
        <v>24.14395</v>
      </c>
      <c r="AP42">
        <v>0.59777309999999995</v>
      </c>
      <c r="AQ42">
        <v>11.107710000000001</v>
      </c>
      <c r="AR42" s="1">
        <v>5.9433100000000003E-2</v>
      </c>
      <c r="AS42" s="1">
        <v>23.13984</v>
      </c>
      <c r="AT42">
        <v>0.59270299999999998</v>
      </c>
      <c r="AU42">
        <v>11.498609999999999</v>
      </c>
      <c r="AV42" s="1">
        <v>6.6403309999999993E-2</v>
      </c>
      <c r="AW42" s="1">
        <v>25.915980000000001</v>
      </c>
      <c r="AX42">
        <v>0.58689919999999995</v>
      </c>
      <c r="AY42">
        <v>11.87998</v>
      </c>
      <c r="AZ42" s="1">
        <v>7.1326829999999994E-2</v>
      </c>
      <c r="BA42" s="1">
        <v>28.238019999999999</v>
      </c>
      <c r="BB42">
        <v>0.58045409999999997</v>
      </c>
      <c r="BC42">
        <v>12.22908</v>
      </c>
      <c r="BD42" s="1">
        <v>6.942835E-2</v>
      </c>
      <c r="BE42" s="1">
        <v>27.884979999999999</v>
      </c>
      <c r="BF42">
        <v>0.57362349999999995</v>
      </c>
      <c r="BG42">
        <v>12.32246</v>
      </c>
      <c r="BH42" s="1">
        <v>6.3510800000000006E-2</v>
      </c>
      <c r="BI42" s="1">
        <v>25.856739999999999</v>
      </c>
      <c r="BJ42">
        <v>0.56668870000000005</v>
      </c>
      <c r="BK42">
        <v>11.9214</v>
      </c>
      <c r="BL42" s="1">
        <v>5.6232690000000002E-2</v>
      </c>
      <c r="BM42" s="1">
        <v>23.187270000000002</v>
      </c>
      <c r="BN42">
        <v>0.55947880000000005</v>
      </c>
      <c r="BO42">
        <v>11.450570000000001</v>
      </c>
      <c r="BP42" s="1">
        <v>4.9073829999999999E-2</v>
      </c>
      <c r="BQ42" s="1">
        <v>20.4983</v>
      </c>
      <c r="BR42">
        <v>0.55234360000000005</v>
      </c>
      <c r="BS42">
        <v>11.063330000000001</v>
      </c>
      <c r="BT42" s="1">
        <v>4.2935229999999998E-2</v>
      </c>
      <c r="BU42" s="1">
        <v>18.155069999999998</v>
      </c>
      <c r="BV42">
        <v>0.54483820000000005</v>
      </c>
      <c r="BW42">
        <v>11.20199</v>
      </c>
      <c r="BX42" s="1">
        <v>3.7286449999999999E-2</v>
      </c>
      <c r="BY42" s="1">
        <v>15.990180000000001</v>
      </c>
      <c r="BZ42">
        <v>0.53813639999999996</v>
      </c>
      <c r="CA42">
        <v>11.998150000000001</v>
      </c>
      <c r="CB42" s="1">
        <v>3.1018770000000001E-2</v>
      </c>
      <c r="CC42" s="1">
        <v>13.494590000000001</v>
      </c>
      <c r="CD42">
        <v>0.53208960000000005</v>
      </c>
      <c r="CE42">
        <v>13.11185</v>
      </c>
      <c r="CF42" s="1">
        <v>2.5000540000000002E-2</v>
      </c>
      <c r="CG42" s="1">
        <v>10.99648</v>
      </c>
      <c r="CH42">
        <v>0.52605979999999997</v>
      </c>
      <c r="CI42">
        <v>14.06212</v>
      </c>
      <c r="CJ42" s="1">
        <v>2.0325289999999999E-2</v>
      </c>
      <c r="CK42" s="1">
        <v>9.0211229999999993</v>
      </c>
      <c r="CL42">
        <v>0.52013410000000004</v>
      </c>
      <c r="CM42">
        <v>14.15493</v>
      </c>
      <c r="CN42" s="1">
        <v>1.6993999999999999E-2</v>
      </c>
      <c r="CO42" s="1">
        <v>7.6072620000000004</v>
      </c>
      <c r="CP42">
        <v>0.51421779999999995</v>
      </c>
      <c r="CQ42">
        <v>13.484680000000001</v>
      </c>
      <c r="CR42" s="1">
        <v>1.442267E-2</v>
      </c>
      <c r="CS42" s="1">
        <v>6.5186609999999998</v>
      </c>
      <c r="CT42">
        <v>0.50827690000000003</v>
      </c>
      <c r="CU42">
        <v>12.454040000000001</v>
      </c>
      <c r="CV42" s="1">
        <v>1.2422570000000001E-2</v>
      </c>
      <c r="CW42" s="1">
        <v>5.6668019999999997</v>
      </c>
      <c r="CX42">
        <v>0.50254699999999997</v>
      </c>
      <c r="CY42">
        <v>11.5389</v>
      </c>
      <c r="CZ42" s="1">
        <v>1.082193E-2</v>
      </c>
      <c r="DA42" s="1">
        <v>4.9831529999999997</v>
      </c>
      <c r="DB42">
        <v>0.497971</v>
      </c>
      <c r="DC42">
        <v>11.54909</v>
      </c>
      <c r="DD42" s="1">
        <v>9.4949709999999996E-3</v>
      </c>
      <c r="DE42" s="1">
        <v>4.4082509999999999</v>
      </c>
      <c r="DF42">
        <v>0.49488090000000001</v>
      </c>
      <c r="DG42">
        <v>12.433249999999999</v>
      </c>
      <c r="DH42" s="1">
        <v>7.7189110000000002E-3</v>
      </c>
      <c r="DI42" s="1">
        <v>3.6281750000000001</v>
      </c>
      <c r="DJ42">
        <v>0.49300699999999997</v>
      </c>
      <c r="DK42">
        <v>13.49038</v>
      </c>
      <c r="DL42" s="1">
        <v>5.5287369999999997E-3</v>
      </c>
      <c r="DM42" s="1">
        <v>2.6203889999999999</v>
      </c>
      <c r="DN42">
        <v>0.49197580000000002</v>
      </c>
      <c r="DO42">
        <v>14.34693</v>
      </c>
      <c r="DP42" s="1">
        <v>3.8329100000000001E-3</v>
      </c>
      <c r="DQ42" s="1">
        <v>1.815159</v>
      </c>
      <c r="DR42">
        <v>0.49141849999999998</v>
      </c>
      <c r="DS42">
        <v>14.3779</v>
      </c>
      <c r="DT42" s="1">
        <v>2.8136110000000002E-3</v>
      </c>
      <c r="DU42" s="1">
        <v>1.3242640000000001</v>
      </c>
      <c r="DV42">
        <v>0.49112119999999998</v>
      </c>
      <c r="DW42">
        <v>13.628170000000001</v>
      </c>
      <c r="DX42" s="1">
        <v>2.248337E-3</v>
      </c>
      <c r="DY42" s="1">
        <v>1.0507249999999999</v>
      </c>
      <c r="DZ42">
        <v>0.49098720000000001</v>
      </c>
      <c r="EA42">
        <v>12.561450000000001</v>
      </c>
      <c r="EB42" s="1">
        <v>1.928527E-3</v>
      </c>
      <c r="EC42" s="1">
        <v>0.89582099999999998</v>
      </c>
      <c r="ED42">
        <v>0.49092360000000002</v>
      </c>
      <c r="EE42">
        <v>11.582190000000001</v>
      </c>
      <c r="EF42" s="1">
        <v>1.7329299999999999E-3</v>
      </c>
      <c r="EG42" s="1">
        <v>0.80094030000000005</v>
      </c>
      <c r="EH42">
        <v>0.49097859999999999</v>
      </c>
      <c r="EI42">
        <v>11.345090000000001</v>
      </c>
      <c r="EJ42" s="1">
        <v>1.594392E-3</v>
      </c>
      <c r="EK42" s="1">
        <v>0.73407060000000002</v>
      </c>
      <c r="EL42">
        <v>0.49115799999999998</v>
      </c>
      <c r="EM42">
        <v>11.918530000000001</v>
      </c>
      <c r="EN42" s="1">
        <v>1.4622890000000001E-3</v>
      </c>
      <c r="EO42" s="1">
        <v>0.67164489999999999</v>
      </c>
      <c r="EP42">
        <v>0.4913805</v>
      </c>
      <c r="EQ42">
        <v>12.94481</v>
      </c>
      <c r="ER42" s="1">
        <v>1.3276589999999999E-3</v>
      </c>
      <c r="ES42" s="1">
        <v>0.60776750000000002</v>
      </c>
      <c r="ET42">
        <v>0.49169550000000001</v>
      </c>
      <c r="EU42">
        <v>13.930770000000001</v>
      </c>
      <c r="EV42" s="1">
        <v>1.217798E-3</v>
      </c>
      <c r="EW42" s="1">
        <v>0.55496909999999999</v>
      </c>
      <c r="EX42">
        <v>0.49201879999999998</v>
      </c>
      <c r="EY42">
        <v>14.16502</v>
      </c>
      <c r="EZ42" s="1">
        <v>1.1333230000000001E-3</v>
      </c>
      <c r="FA42" s="1">
        <v>0.51417230000000003</v>
      </c>
      <c r="FB42">
        <v>0.4923515</v>
      </c>
      <c r="FC42">
        <v>13.567259999999999</v>
      </c>
      <c r="FD42" s="1">
        <v>1.0684399999999999E-3</v>
      </c>
      <c r="FE42" s="1">
        <v>0.48253109999999999</v>
      </c>
      <c r="FF42">
        <v>0.49269459999999998</v>
      </c>
      <c r="FG42">
        <v>12.503170000000001</v>
      </c>
      <c r="FH42" s="1">
        <v>1.0156340000000001E-3</v>
      </c>
      <c r="FI42" s="1">
        <v>0.4567792</v>
      </c>
      <c r="FJ42">
        <v>0.4930271</v>
      </c>
      <c r="FK42">
        <v>11.56969</v>
      </c>
      <c r="FL42" s="1">
        <v>9.6967329999999999E-4</v>
      </c>
      <c r="FM42" s="1">
        <v>0.43433369999999999</v>
      </c>
      <c r="FN42">
        <v>0.49327510000000002</v>
      </c>
      <c r="FO42">
        <v>11.77697</v>
      </c>
      <c r="FP42" s="1">
        <v>9.304968E-4</v>
      </c>
      <c r="FQ42" s="1">
        <v>0.41502800000000001</v>
      </c>
      <c r="FR42">
        <v>0.4934344</v>
      </c>
      <c r="FS42">
        <v>12.63073</v>
      </c>
      <c r="FT42" s="1">
        <v>9.1130490000000002E-4</v>
      </c>
      <c r="FU42" s="1">
        <v>0.40450459999999999</v>
      </c>
      <c r="FV42">
        <v>0.49352410000000002</v>
      </c>
      <c r="FW42">
        <v>13.683199999999999</v>
      </c>
      <c r="FX42" s="1">
        <v>9.0730300000000004E-4</v>
      </c>
      <c r="FY42" s="1">
        <v>0.40144200000000002</v>
      </c>
      <c r="FZ42">
        <v>0.4935889</v>
      </c>
      <c r="GA42">
        <v>14.341279999999999</v>
      </c>
      <c r="GB42" s="1">
        <v>8.9815380000000001E-4</v>
      </c>
      <c r="GC42" s="1">
        <v>0.3966732</v>
      </c>
      <c r="GD42">
        <v>0.4936082</v>
      </c>
      <c r="GE42">
        <v>14.10552</v>
      </c>
      <c r="GF42" s="1">
        <v>8.7818209999999996E-4</v>
      </c>
      <c r="GG42" s="1">
        <v>0.38729000000000002</v>
      </c>
      <c r="GH42">
        <v>0.49364269999999999</v>
      </c>
      <c r="GI42">
        <v>13.18695</v>
      </c>
      <c r="GJ42" s="1">
        <v>8.5000620000000001E-4</v>
      </c>
      <c r="GK42" s="1">
        <v>0.3743399</v>
      </c>
      <c r="GL42">
        <v>0.49364429999999998</v>
      </c>
      <c r="GM42">
        <v>12.120749999999999</v>
      </c>
      <c r="GN42" s="1">
        <v>8.1834599999999996E-4</v>
      </c>
      <c r="GO42" s="1">
        <v>0.35992600000000002</v>
      </c>
      <c r="GP42">
        <v>0.49364530000000001</v>
      </c>
      <c r="GQ42">
        <v>11.39893</v>
      </c>
      <c r="GR42" s="1">
        <v>7.8526330000000001E-4</v>
      </c>
      <c r="GS42" s="1">
        <v>0.3449372</v>
      </c>
      <c r="GT42">
        <v>0.4936315</v>
      </c>
      <c r="GU42">
        <v>11.79461</v>
      </c>
      <c r="GV42" s="1">
        <v>7.5291270000000003E-4</v>
      </c>
      <c r="GW42" s="1">
        <v>0.33041969999999998</v>
      </c>
      <c r="GX42">
        <v>0.4936374</v>
      </c>
      <c r="GY42">
        <v>12.820489999999999</v>
      </c>
      <c r="GZ42" s="1">
        <v>7.2179609999999995E-4</v>
      </c>
      <c r="HA42" s="1">
        <v>0.31649040000000001</v>
      </c>
      <c r="HB42">
        <v>0.49365589999999998</v>
      </c>
      <c r="HC42">
        <v>14.05232</v>
      </c>
      <c r="HD42" s="1">
        <v>6.9243820000000004E-4</v>
      </c>
      <c r="HE42" s="1">
        <v>0.3034191</v>
      </c>
      <c r="HF42">
        <v>0.4936391</v>
      </c>
      <c r="HG42">
        <v>15.115679999999999</v>
      </c>
      <c r="HH42" s="1">
        <v>6.642366E-4</v>
      </c>
      <c r="HI42" s="1">
        <v>0.29092790000000002</v>
      </c>
      <c r="HJ42">
        <v>0.4936391</v>
      </c>
      <c r="HK42">
        <v>15.184889999999999</v>
      </c>
      <c r="HL42">
        <v>6.3727909999999996E-4</v>
      </c>
      <c r="HM42" s="1">
        <v>0.27903919999999999</v>
      </c>
      <c r="HN42">
        <v>0.4936372</v>
      </c>
      <c r="HO42">
        <v>14.285550000000001</v>
      </c>
      <c r="HP42">
        <v>6.1166460000000003E-4</v>
      </c>
      <c r="HQ42" s="1">
        <v>0.2677638</v>
      </c>
      <c r="HR42">
        <v>0.49363319999999999</v>
      </c>
      <c r="HS42">
        <v>13.07559</v>
      </c>
      <c r="HT42">
        <v>5.8746449999999995E-4</v>
      </c>
      <c r="HU42" s="1">
        <v>0.25713150000000001</v>
      </c>
      <c r="HV42">
        <v>0.493643</v>
      </c>
      <c r="HW42">
        <v>11.967040000000001</v>
      </c>
      <c r="HX42">
        <v>5.643709E-4</v>
      </c>
      <c r="HY42" s="1">
        <v>0.2470077</v>
      </c>
      <c r="HZ42">
        <v>0.49363649999999998</v>
      </c>
      <c r="IA42">
        <v>11.93506</v>
      </c>
      <c r="IB42">
        <v>5.4223629999999997E-4</v>
      </c>
      <c r="IC42" s="1">
        <v>0.23734150000000001</v>
      </c>
      <c r="ID42">
        <v>0.49363869999999999</v>
      </c>
      <c r="IE42">
        <v>12.918089999999999</v>
      </c>
      <c r="IF42">
        <v>5.2083659999999999E-4</v>
      </c>
      <c r="IG42" s="1">
        <v>0.22797590000000001</v>
      </c>
      <c r="IH42">
        <v>0.49364029999999998</v>
      </c>
      <c r="II42">
        <v>14.254989999999999</v>
      </c>
      <c r="IJ42">
        <v>5.0054259999999997E-4</v>
      </c>
      <c r="IK42">
        <v>0.21909999999999999</v>
      </c>
      <c r="IL42">
        <v>0.49363869999999999</v>
      </c>
      <c r="IM42">
        <v>15.46336</v>
      </c>
      <c r="IN42">
        <v>4.8165520000000001E-4</v>
      </c>
      <c r="IO42">
        <v>0.2108467</v>
      </c>
      <c r="IP42">
        <v>0.4936566</v>
      </c>
      <c r="IQ42">
        <v>15.592560000000001</v>
      </c>
      <c r="IR42">
        <v>4.633824E-4</v>
      </c>
      <c r="IS42">
        <v>0.20285059999999999</v>
      </c>
      <c r="IT42">
        <v>0.4936372</v>
      </c>
      <c r="IU42">
        <v>14.69731</v>
      </c>
      <c r="IV42">
        <v>4.462154E-4</v>
      </c>
      <c r="IW42">
        <v>0.19534599999999999</v>
      </c>
      <c r="IX42">
        <v>0.49363780000000002</v>
      </c>
      <c r="IY42">
        <v>13.419169999999999</v>
      </c>
      <c r="IZ42">
        <v>4.2986689999999998E-4</v>
      </c>
      <c r="JA42">
        <v>0.1882133</v>
      </c>
      <c r="JB42">
        <v>0.49363649999999998</v>
      </c>
      <c r="JC42">
        <v>12.289949999999999</v>
      </c>
      <c r="JD42">
        <v>4.1394720000000003E-4</v>
      </c>
      <c r="JE42">
        <v>0.18123819999999999</v>
      </c>
      <c r="JF42">
        <v>0.4936507</v>
      </c>
      <c r="JG42">
        <v>12.057600000000001</v>
      </c>
      <c r="JH42">
        <v>3.9903379999999997E-4</v>
      </c>
      <c r="JI42">
        <v>0.1747292</v>
      </c>
      <c r="JJ42">
        <v>0.49363770000000001</v>
      </c>
      <c r="JK42">
        <v>12.37912</v>
      </c>
      <c r="JL42">
        <v>3.845508E-4</v>
      </c>
      <c r="JM42">
        <v>0.16837550000000001</v>
      </c>
      <c r="JN42">
        <v>0.49365369999999997</v>
      </c>
      <c r="JO42">
        <v>13.133380000000001</v>
      </c>
      <c r="JP42">
        <v>3.7114130000000001E-4</v>
      </c>
      <c r="JQ42">
        <v>0.16251090000000001</v>
      </c>
      <c r="JR42">
        <v>0.49363940000000001</v>
      </c>
      <c r="JS42">
        <v>13.59859</v>
      </c>
      <c r="JT42">
        <v>3.5789300000000002E-4</v>
      </c>
      <c r="JU42">
        <v>0.15671940000000001</v>
      </c>
      <c r="JV42">
        <v>0.49364229999999998</v>
      </c>
      <c r="JW42">
        <v>13.449149999999999</v>
      </c>
      <c r="JX42">
        <v>3.4492019999999998E-4</v>
      </c>
      <c r="JY42">
        <v>0.1510447</v>
      </c>
      <c r="JZ42">
        <v>0.49365619999999999</v>
      </c>
      <c r="KA42">
        <v>12.91267</v>
      </c>
      <c r="KB42">
        <v>3.3301810000000001E-4</v>
      </c>
      <c r="KC42">
        <v>0.14581440000000001</v>
      </c>
      <c r="KD42">
        <v>0.49363570000000001</v>
      </c>
      <c r="KE42">
        <v>12.25686</v>
      </c>
      <c r="KF42">
        <v>3.213631E-4</v>
      </c>
      <c r="KG42">
        <v>0.14072999999999999</v>
      </c>
      <c r="KH42">
        <v>0.49363050000000003</v>
      </c>
      <c r="KI42">
        <v>11.74783</v>
      </c>
      <c r="KJ42">
        <v>3.1034580000000001E-4</v>
      </c>
      <c r="KK42">
        <v>0.1359003</v>
      </c>
      <c r="KL42">
        <v>0.4935235</v>
      </c>
      <c r="KM42">
        <v>12.09009</v>
      </c>
      <c r="KN42">
        <v>3.0034480000000003E-4</v>
      </c>
      <c r="KO42">
        <v>0.131499</v>
      </c>
      <c r="KP42">
        <v>0.49333290000000002</v>
      </c>
      <c r="KQ42">
        <v>12.584490000000001</v>
      </c>
      <c r="KR42">
        <v>2.9565979999999998E-4</v>
      </c>
      <c r="KS42">
        <v>0.12931100000000001</v>
      </c>
      <c r="KT42">
        <v>0.4930833</v>
      </c>
      <c r="KU42">
        <v>13.274760000000001</v>
      </c>
      <c r="KV42">
        <v>2.9546120000000002E-4</v>
      </c>
      <c r="KW42">
        <v>0.12924759999999999</v>
      </c>
      <c r="KX42">
        <v>0.49280400000000002</v>
      </c>
      <c r="KY42">
        <v>13.88</v>
      </c>
      <c r="KZ42">
        <v>2.9359250000000003E-4</v>
      </c>
      <c r="LA42">
        <v>0.12858829999999999</v>
      </c>
      <c r="LB42">
        <v>0.492483</v>
      </c>
      <c r="LC42">
        <v>13.856009999999999</v>
      </c>
      <c r="LD42">
        <v>2.883416E-4</v>
      </c>
      <c r="LE42">
        <v>0.12645410000000001</v>
      </c>
      <c r="LF42">
        <v>0.49213000000000001</v>
      </c>
      <c r="LG42">
        <v>13.27731</v>
      </c>
      <c r="LH42">
        <v>2.8069009999999998E-4</v>
      </c>
      <c r="LI42">
        <v>0.123225</v>
      </c>
      <c r="LJ42">
        <v>0.49179679999999998</v>
      </c>
      <c r="LK42">
        <v>12.50539</v>
      </c>
      <c r="LL42">
        <v>2.7209670000000001E-4</v>
      </c>
      <c r="LM42">
        <v>0.1195625</v>
      </c>
      <c r="LN42">
        <v>0.49145939999999999</v>
      </c>
      <c r="LO42">
        <v>11.887370000000001</v>
      </c>
      <c r="LP42">
        <v>2.6310389999999997E-4</v>
      </c>
      <c r="LQ42">
        <v>0.1157147</v>
      </c>
      <c r="LR42">
        <v>0.4911951</v>
      </c>
      <c r="LS42">
        <v>12.30711</v>
      </c>
      <c r="LT42">
        <v>2.5360589999999999E-4</v>
      </c>
      <c r="LU42">
        <v>0.11163289999999999</v>
      </c>
      <c r="LV42">
        <v>0.49104540000000002</v>
      </c>
      <c r="LW42">
        <v>13.328340000000001</v>
      </c>
      <c r="LX42">
        <v>2.407787E-4</v>
      </c>
      <c r="LY42">
        <v>0.1061599</v>
      </c>
      <c r="LZ42">
        <v>0.49093340000000002</v>
      </c>
      <c r="MA42">
        <v>14.71054</v>
      </c>
      <c r="MB42">
        <v>2.2492740000000001E-4</v>
      </c>
      <c r="MC42">
        <v>9.9237549999999994E-2</v>
      </c>
      <c r="MD42">
        <v>0.49088690000000001</v>
      </c>
      <c r="ME42">
        <v>16.021629999999998</v>
      </c>
      <c r="MF42">
        <v>2.1111839999999999E-4</v>
      </c>
      <c r="MG42">
        <v>9.3095999999999998E-2</v>
      </c>
      <c r="MH42">
        <v>0.49085210000000001</v>
      </c>
      <c r="MI42">
        <v>16.215199999999999</v>
      </c>
      <c r="MJ42">
        <v>2.0040880000000001E-4</v>
      </c>
      <c r="MK42">
        <v>8.8321520000000001E-2</v>
      </c>
      <c r="ML42">
        <v>0.49084</v>
      </c>
      <c r="MM42">
        <v>15.33019</v>
      </c>
      <c r="MN42">
        <v>1.9192680000000001E-4</v>
      </c>
      <c r="MO42">
        <v>8.4543409999999999E-2</v>
      </c>
      <c r="MP42">
        <v>0.49082009999999998</v>
      </c>
      <c r="MQ42">
        <v>14.052530000000001</v>
      </c>
      <c r="MR42">
        <v>1.8482589999999999E-4</v>
      </c>
      <c r="MS42">
        <v>8.1395309999999998E-2</v>
      </c>
      <c r="MT42">
        <v>0.49077860000000001</v>
      </c>
      <c r="MU42">
        <v>12.79068</v>
      </c>
      <c r="MV42">
        <v>1.7866750000000001E-4</v>
      </c>
      <c r="MW42">
        <v>7.8678559999999995E-2</v>
      </c>
      <c r="MX42">
        <v>0.49058420000000003</v>
      </c>
      <c r="MY42">
        <v>12.61848</v>
      </c>
      <c r="MZ42">
        <v>1.735413E-4</v>
      </c>
      <c r="NA42">
        <v>7.6389360000000003E-2</v>
      </c>
      <c r="NB42">
        <v>0.49021999999999999</v>
      </c>
      <c r="NC42">
        <v>13.488860000000001</v>
      </c>
      <c r="ND42">
        <v>1.740875E-4</v>
      </c>
      <c r="NE42">
        <v>7.6486180000000001E-2</v>
      </c>
      <c r="NF42">
        <v>0.48968309999999998</v>
      </c>
      <c r="NG42">
        <v>14.77251</v>
      </c>
      <c r="NH42">
        <v>1.7955019999999999E-4</v>
      </c>
      <c r="NI42">
        <v>7.8922259999999994E-2</v>
      </c>
      <c r="NJ42">
        <v>0.48908839999999998</v>
      </c>
      <c r="NK42">
        <v>15.95556</v>
      </c>
      <c r="NL42">
        <v>1.8294160000000001E-4</v>
      </c>
      <c r="NM42">
        <v>8.0604789999999996E-2</v>
      </c>
      <c r="NN42">
        <v>0.48841309999999999</v>
      </c>
      <c r="NO42">
        <v>16.038509999999999</v>
      </c>
      <c r="NP42">
        <v>1.8223480000000001E-4</v>
      </c>
      <c r="NQ42">
        <v>8.049162E-2</v>
      </c>
      <c r="NR42">
        <v>0.48774309999999998</v>
      </c>
      <c r="NS42">
        <v>15.226889999999999</v>
      </c>
      <c r="NT42">
        <v>1.787356E-4</v>
      </c>
      <c r="NU42">
        <v>7.9108810000000002E-2</v>
      </c>
      <c r="NV42">
        <v>0.48702869999999998</v>
      </c>
      <c r="NW42">
        <v>14.1027</v>
      </c>
      <c r="NX42">
        <v>1.73697E-4</v>
      </c>
      <c r="NY42">
        <v>7.7012319999999995E-2</v>
      </c>
      <c r="NZ42">
        <v>0.4863574</v>
      </c>
      <c r="OA42">
        <v>12.999420000000001</v>
      </c>
      <c r="OB42">
        <v>1.6806779999999999E-4</v>
      </c>
      <c r="OC42">
        <v>7.4627910000000006E-2</v>
      </c>
      <c r="OD42">
        <v>0.48583470000000001</v>
      </c>
      <c r="OE42">
        <v>12.43337</v>
      </c>
      <c r="OF42">
        <v>1.6170480000000001E-4</v>
      </c>
      <c r="OG42">
        <v>7.1916389999999997E-2</v>
      </c>
      <c r="OH42">
        <v>0.48549999999999999</v>
      </c>
      <c r="OI42">
        <v>12.894080000000001</v>
      </c>
      <c r="OJ42">
        <v>1.5129029999999999E-4</v>
      </c>
      <c r="OK42">
        <v>6.7486619999999997E-2</v>
      </c>
    </row>
    <row r="43" spans="1:401" x14ac:dyDescent="0.35">
      <c r="A43">
        <v>46</v>
      </c>
      <c r="B43" t="s">
        <v>4</v>
      </c>
      <c r="C43" t="s">
        <v>24</v>
      </c>
      <c r="D43" t="s">
        <v>48</v>
      </c>
      <c r="E43">
        <v>873.6422</v>
      </c>
      <c r="F43">
        <v>0.70572190000000001</v>
      </c>
      <c r="G43">
        <v>11.892580000000001</v>
      </c>
      <c r="H43">
        <v>22.344750000000001</v>
      </c>
      <c r="I43">
        <v>5346.4539999999997</v>
      </c>
      <c r="J43">
        <v>0.70342499999999997</v>
      </c>
      <c r="K43">
        <v>11.78387</v>
      </c>
      <c r="L43">
        <v>217.6951</v>
      </c>
      <c r="M43">
        <v>60961.38</v>
      </c>
      <c r="N43">
        <v>0.70117300000000005</v>
      </c>
      <c r="O43">
        <v>12.40607</v>
      </c>
      <c r="P43">
        <v>56.987160000000003</v>
      </c>
      <c r="Q43">
        <v>16963.64</v>
      </c>
      <c r="R43">
        <v>0.69891139999999996</v>
      </c>
      <c r="S43">
        <v>12.871420000000001</v>
      </c>
      <c r="T43">
        <v>3.974942</v>
      </c>
      <c r="U43">
        <v>1208.6610000000001</v>
      </c>
      <c r="V43">
        <v>0.69666079999999997</v>
      </c>
      <c r="W43">
        <v>13.389340000000001</v>
      </c>
      <c r="X43">
        <v>0.2461072</v>
      </c>
      <c r="Y43">
        <v>73.308059999999998</v>
      </c>
      <c r="Z43">
        <v>0.69437340000000003</v>
      </c>
      <c r="AA43">
        <v>13.24441</v>
      </c>
      <c r="AB43" s="1">
        <v>9.0027250000000003E-2</v>
      </c>
      <c r="AC43">
        <v>25.623259999999998</v>
      </c>
      <c r="AD43">
        <v>0.69209860000000001</v>
      </c>
      <c r="AE43">
        <v>12.638350000000001</v>
      </c>
      <c r="AF43" s="1">
        <v>7.6742859999999996E-2</v>
      </c>
      <c r="AG43" s="1">
        <v>21.791239999999998</v>
      </c>
      <c r="AH43">
        <v>0.68975560000000002</v>
      </c>
      <c r="AI43">
        <v>11.997</v>
      </c>
      <c r="AJ43" s="1">
        <v>6.9039310000000007E-2</v>
      </c>
      <c r="AK43" s="1">
        <v>19.643439999999998</v>
      </c>
      <c r="AL43">
        <v>0.68686340000000001</v>
      </c>
      <c r="AM43">
        <v>11.393129999999999</v>
      </c>
      <c r="AN43" s="1">
        <v>6.250095E-2</v>
      </c>
      <c r="AO43" s="1">
        <v>17.83521</v>
      </c>
      <c r="AP43">
        <v>0.68260929999999997</v>
      </c>
      <c r="AQ43">
        <v>11.12811</v>
      </c>
      <c r="AR43" s="1">
        <v>5.9234189999999999E-2</v>
      </c>
      <c r="AS43" s="1">
        <v>16.930710000000001</v>
      </c>
      <c r="AT43">
        <v>0.67695419999999995</v>
      </c>
      <c r="AU43">
        <v>11.512029999999999</v>
      </c>
      <c r="AV43" s="1">
        <v>6.5545569999999997E-2</v>
      </c>
      <c r="AW43" s="1">
        <v>18.806249999999999</v>
      </c>
      <c r="AX43">
        <v>0.6704059</v>
      </c>
      <c r="AY43">
        <v>11.87843</v>
      </c>
      <c r="AZ43" s="1">
        <v>7.1111400000000005E-2</v>
      </c>
      <c r="BA43" s="1">
        <v>20.62255</v>
      </c>
      <c r="BB43">
        <v>0.66313880000000003</v>
      </c>
      <c r="BC43">
        <v>12.231949999999999</v>
      </c>
      <c r="BD43" s="1">
        <v>6.9777130000000007E-2</v>
      </c>
      <c r="BE43" s="1">
        <v>20.465150000000001</v>
      </c>
      <c r="BF43">
        <v>0.65542060000000002</v>
      </c>
      <c r="BG43">
        <v>12.33954</v>
      </c>
      <c r="BH43" s="1">
        <v>6.4148220000000006E-2</v>
      </c>
      <c r="BI43" s="1">
        <v>19.01671</v>
      </c>
      <c r="BJ43">
        <v>0.64718359999999997</v>
      </c>
      <c r="BK43">
        <v>11.95063</v>
      </c>
      <c r="BL43" s="1">
        <v>5.6928409999999999E-2</v>
      </c>
      <c r="BM43" s="1">
        <v>17.054459999999999</v>
      </c>
      <c r="BN43">
        <v>0.63824720000000001</v>
      </c>
      <c r="BO43">
        <v>11.47357</v>
      </c>
      <c r="BP43" s="1">
        <v>4.9726319999999997E-2</v>
      </c>
      <c r="BQ43" s="1">
        <v>15.06423</v>
      </c>
      <c r="BR43">
        <v>0.62936740000000002</v>
      </c>
      <c r="BS43">
        <v>11.09193</v>
      </c>
      <c r="BT43" s="1">
        <v>4.3483479999999998E-2</v>
      </c>
      <c r="BU43" s="1">
        <v>13.316660000000001</v>
      </c>
      <c r="BV43">
        <v>0.62075250000000004</v>
      </c>
      <c r="BW43">
        <v>11.219799999999999</v>
      </c>
      <c r="BX43" s="1">
        <v>3.7853650000000003E-2</v>
      </c>
      <c r="BY43" s="1">
        <v>11.724880000000001</v>
      </c>
      <c r="BZ43">
        <v>0.61334690000000003</v>
      </c>
      <c r="CA43">
        <v>12.011419999999999</v>
      </c>
      <c r="CB43" s="1">
        <v>3.1670289999999997E-2</v>
      </c>
      <c r="CC43" s="1">
        <v>9.91493</v>
      </c>
      <c r="CD43">
        <v>0.60671779999999997</v>
      </c>
      <c r="CE43">
        <v>13.1114</v>
      </c>
      <c r="CF43" s="1">
        <v>2.5566060000000002E-2</v>
      </c>
      <c r="CG43" s="1">
        <v>8.0739909999999995</v>
      </c>
      <c r="CH43">
        <v>0.60010810000000003</v>
      </c>
      <c r="CI43">
        <v>14.06476</v>
      </c>
      <c r="CJ43" s="1">
        <v>2.0741430000000002E-2</v>
      </c>
      <c r="CK43" s="1">
        <v>6.6017380000000001</v>
      </c>
      <c r="CL43">
        <v>0.59357789999999999</v>
      </c>
      <c r="CM43">
        <v>14.171569999999999</v>
      </c>
      <c r="CN43" s="1">
        <v>1.7295310000000001E-2</v>
      </c>
      <c r="CO43" s="1">
        <v>5.5460950000000002</v>
      </c>
      <c r="CP43">
        <v>0.58706409999999998</v>
      </c>
      <c r="CQ43">
        <v>13.54217</v>
      </c>
      <c r="CR43" s="1">
        <v>1.4663290000000001E-2</v>
      </c>
      <c r="CS43" s="1">
        <v>4.7394109999999996</v>
      </c>
      <c r="CT43">
        <v>0.58049309999999998</v>
      </c>
      <c r="CU43">
        <v>12.52835</v>
      </c>
      <c r="CV43" s="1">
        <v>1.2608650000000001E-2</v>
      </c>
      <c r="CW43" s="1">
        <v>4.106954</v>
      </c>
      <c r="CX43">
        <v>0.57410450000000002</v>
      </c>
      <c r="CY43">
        <v>11.60378</v>
      </c>
      <c r="CZ43" s="1">
        <v>1.0974390000000001E-2</v>
      </c>
      <c r="DA43" s="1">
        <v>3.6023700000000001</v>
      </c>
      <c r="DB43">
        <v>0.56885200000000002</v>
      </c>
      <c r="DC43">
        <v>11.59076</v>
      </c>
      <c r="DD43" s="1">
        <v>9.6388429999999994E-3</v>
      </c>
      <c r="DE43" s="1">
        <v>3.1842130000000002</v>
      </c>
      <c r="DF43">
        <v>0.565222</v>
      </c>
      <c r="DG43">
        <v>12.444319999999999</v>
      </c>
      <c r="DH43" s="1">
        <v>7.9488130000000008E-3</v>
      </c>
      <c r="DI43" s="1">
        <v>2.6444239999999999</v>
      </c>
      <c r="DJ43">
        <v>0.56302110000000005</v>
      </c>
      <c r="DK43">
        <v>13.48718</v>
      </c>
      <c r="DL43" s="1">
        <v>5.7607969999999998E-3</v>
      </c>
      <c r="DM43" s="1">
        <v>1.92479</v>
      </c>
      <c r="DN43">
        <v>0.56174749999999996</v>
      </c>
      <c r="DO43">
        <v>14.35277</v>
      </c>
      <c r="DP43" s="1">
        <v>3.988821E-3</v>
      </c>
      <c r="DQ43" s="1">
        <v>1.331887</v>
      </c>
      <c r="DR43">
        <v>0.5610887</v>
      </c>
      <c r="DS43">
        <v>14.407030000000001</v>
      </c>
      <c r="DT43" s="1">
        <v>2.9025560000000001E-3</v>
      </c>
      <c r="DU43" s="1">
        <v>0.96562049999999999</v>
      </c>
      <c r="DV43">
        <v>0.56072350000000004</v>
      </c>
      <c r="DW43">
        <v>13.68966</v>
      </c>
      <c r="DX43" s="1">
        <v>2.2976799999999999E-3</v>
      </c>
      <c r="DY43" s="1">
        <v>0.76102860000000006</v>
      </c>
      <c r="DZ43">
        <v>0.56053220000000004</v>
      </c>
      <c r="EA43">
        <v>12.63077</v>
      </c>
      <c r="EB43" s="1">
        <v>1.9575349999999998E-3</v>
      </c>
      <c r="EC43" s="1">
        <v>0.64569940000000003</v>
      </c>
      <c r="ED43">
        <v>0.56048010000000004</v>
      </c>
      <c r="EE43">
        <v>11.641120000000001</v>
      </c>
      <c r="EF43" s="1">
        <v>1.751751E-3</v>
      </c>
      <c r="EG43" s="1">
        <v>0.57559360000000004</v>
      </c>
      <c r="EH43">
        <v>0.5605291</v>
      </c>
      <c r="EI43">
        <v>11.388909999999999</v>
      </c>
      <c r="EJ43" s="1">
        <v>1.6091390000000001E-3</v>
      </c>
      <c r="EK43" s="1">
        <v>0.52692910000000004</v>
      </c>
      <c r="EL43">
        <v>0.56068810000000002</v>
      </c>
      <c r="EM43">
        <v>11.939959999999999</v>
      </c>
      <c r="EN43" s="1">
        <v>1.4782090000000001E-3</v>
      </c>
      <c r="EO43" s="1">
        <v>0.48269990000000002</v>
      </c>
      <c r="EP43">
        <v>0.56095479999999998</v>
      </c>
      <c r="EQ43">
        <v>12.944879999999999</v>
      </c>
      <c r="ER43" s="1">
        <v>1.342237E-3</v>
      </c>
      <c r="ES43" s="1">
        <v>0.43686370000000002</v>
      </c>
      <c r="ET43">
        <v>0.56128199999999995</v>
      </c>
      <c r="EU43">
        <v>13.918189999999999</v>
      </c>
      <c r="EV43" s="1">
        <v>1.2291890000000001E-3</v>
      </c>
      <c r="EW43" s="1">
        <v>0.39850229999999998</v>
      </c>
      <c r="EX43">
        <v>0.56164309999999995</v>
      </c>
      <c r="EY43">
        <v>14.17357</v>
      </c>
      <c r="EZ43" s="1">
        <v>1.142218E-3</v>
      </c>
      <c r="FA43" s="1">
        <v>0.3688457</v>
      </c>
      <c r="FB43">
        <v>0.56202510000000006</v>
      </c>
      <c r="FC43">
        <v>13.61558</v>
      </c>
      <c r="FD43" s="1">
        <v>1.075398E-3</v>
      </c>
      <c r="FE43" s="1">
        <v>0.34585480000000002</v>
      </c>
      <c r="FF43">
        <v>0.56239439999999996</v>
      </c>
      <c r="FG43">
        <v>12.573790000000001</v>
      </c>
      <c r="FH43" s="1">
        <v>1.0215179999999999E-3</v>
      </c>
      <c r="FI43" s="1">
        <v>0.32726739999999999</v>
      </c>
      <c r="FJ43">
        <v>0.56275070000000005</v>
      </c>
      <c r="FK43">
        <v>11.643549999999999</v>
      </c>
      <c r="FL43" s="1">
        <v>9.7493039999999997E-4</v>
      </c>
      <c r="FM43" s="1">
        <v>0.31113980000000002</v>
      </c>
      <c r="FN43">
        <v>0.56306679999999998</v>
      </c>
      <c r="FO43">
        <v>11.82719</v>
      </c>
      <c r="FP43" s="1">
        <v>9.3462099999999995E-4</v>
      </c>
      <c r="FQ43" s="1">
        <v>0.29712529999999998</v>
      </c>
      <c r="FR43">
        <v>0.56324300000000005</v>
      </c>
      <c r="FS43">
        <v>12.630739999999999</v>
      </c>
      <c r="FT43" s="1">
        <v>9.1264579999999996E-4</v>
      </c>
      <c r="FU43" s="1">
        <v>0.28899910000000001</v>
      </c>
      <c r="FV43">
        <v>0.56336739999999996</v>
      </c>
      <c r="FW43">
        <v>13.665459999999999</v>
      </c>
      <c r="FX43" s="1">
        <v>9.0796659999999995E-4</v>
      </c>
      <c r="FY43" s="1">
        <v>0.28665659999999998</v>
      </c>
      <c r="FZ43">
        <v>0.5634207</v>
      </c>
      <c r="GA43">
        <v>14.34376</v>
      </c>
      <c r="GB43" s="1">
        <v>8.9991189999999997E-4</v>
      </c>
      <c r="GC43" s="1">
        <v>0.2835028</v>
      </c>
      <c r="GD43">
        <v>0.56345820000000002</v>
      </c>
      <c r="GE43">
        <v>14.14781</v>
      </c>
      <c r="GF43" s="1">
        <v>8.8102989999999995E-4</v>
      </c>
      <c r="GG43" s="1">
        <v>0.27704669999999998</v>
      </c>
      <c r="GH43">
        <v>0.56347939999999996</v>
      </c>
      <c r="GI43">
        <v>13.25084</v>
      </c>
      <c r="GJ43" s="1">
        <v>8.5352029999999997E-4</v>
      </c>
      <c r="GK43" s="1">
        <v>0.26796540000000002</v>
      </c>
      <c r="GL43">
        <v>0.56349959999999999</v>
      </c>
      <c r="GM43">
        <v>12.18303</v>
      </c>
      <c r="GN43" s="1">
        <v>8.2208360000000002E-4</v>
      </c>
      <c r="GO43" s="1">
        <v>0.25772060000000002</v>
      </c>
      <c r="GP43">
        <v>0.56348699999999996</v>
      </c>
      <c r="GQ43">
        <v>11.45809</v>
      </c>
      <c r="GR43" s="1">
        <v>7.8903549999999995E-4</v>
      </c>
      <c r="GS43" s="1">
        <v>0.24703539999999999</v>
      </c>
      <c r="GT43">
        <v>0.56349249999999995</v>
      </c>
      <c r="GU43">
        <v>11.837</v>
      </c>
      <c r="GV43" s="1">
        <v>7.5653129999999995E-4</v>
      </c>
      <c r="GW43" s="1">
        <v>0.23663380000000001</v>
      </c>
      <c r="GX43">
        <v>0.56348969999999998</v>
      </c>
      <c r="GY43">
        <v>12.821759999999999</v>
      </c>
      <c r="GZ43" s="1">
        <v>7.2520820000000004E-4</v>
      </c>
      <c r="HA43" s="1">
        <v>0.22664799999999999</v>
      </c>
      <c r="HB43">
        <v>0.5634981</v>
      </c>
      <c r="HC43">
        <v>14.038220000000001</v>
      </c>
      <c r="HD43" s="1">
        <v>6.9569320000000001E-4</v>
      </c>
      <c r="HE43" s="1">
        <v>0.2172849</v>
      </c>
      <c r="HF43">
        <v>0.56349070000000001</v>
      </c>
      <c r="HG43">
        <v>15.126910000000001</v>
      </c>
      <c r="HH43" s="1">
        <v>6.673076E-4</v>
      </c>
      <c r="HI43" s="1">
        <v>0.2083267</v>
      </c>
      <c r="HJ43">
        <v>0.56349610000000006</v>
      </c>
      <c r="HK43">
        <v>15.22429</v>
      </c>
      <c r="HL43">
        <v>6.4022359999999997E-4</v>
      </c>
      <c r="HM43" s="1">
        <v>0.19981189999999999</v>
      </c>
      <c r="HN43">
        <v>0.56349640000000001</v>
      </c>
      <c r="HO43">
        <v>14.354229999999999</v>
      </c>
      <c r="HP43">
        <v>6.1445860000000001E-4</v>
      </c>
      <c r="HQ43" s="1">
        <v>0.1917307</v>
      </c>
      <c r="HR43">
        <v>0.56349229999999995</v>
      </c>
      <c r="HS43">
        <v>13.154999999999999</v>
      </c>
      <c r="HT43">
        <v>5.9008909999999995E-4</v>
      </c>
      <c r="HU43" s="1">
        <v>0.18410370000000001</v>
      </c>
      <c r="HV43">
        <v>0.56350040000000001</v>
      </c>
      <c r="HW43">
        <v>12.048859999999999</v>
      </c>
      <c r="HX43">
        <v>5.6688050000000003E-4</v>
      </c>
      <c r="HY43" s="1">
        <v>0.17685390000000001</v>
      </c>
      <c r="HZ43">
        <v>0.56349610000000006</v>
      </c>
      <c r="IA43">
        <v>11.99701</v>
      </c>
      <c r="IB43">
        <v>5.4466740000000001E-4</v>
      </c>
      <c r="IC43" s="1">
        <v>0.1699367</v>
      </c>
      <c r="ID43">
        <v>0.56349610000000006</v>
      </c>
      <c r="IE43">
        <v>12.93329</v>
      </c>
      <c r="IF43">
        <v>5.2315949999999999E-4</v>
      </c>
      <c r="IG43" s="1">
        <v>0.16322819999999999</v>
      </c>
      <c r="IH43">
        <v>0.56349720000000003</v>
      </c>
      <c r="II43">
        <v>14.24344</v>
      </c>
      <c r="IJ43">
        <v>5.0270519999999995E-4</v>
      </c>
      <c r="IK43">
        <v>0.15685850000000001</v>
      </c>
      <c r="IL43">
        <v>0.5634962</v>
      </c>
      <c r="IM43">
        <v>15.46673</v>
      </c>
      <c r="IN43">
        <v>4.8372690000000001E-4</v>
      </c>
      <c r="IO43">
        <v>0.150947</v>
      </c>
      <c r="IP43">
        <v>0.56349870000000002</v>
      </c>
      <c r="IQ43">
        <v>15.625349999999999</v>
      </c>
      <c r="IR43">
        <v>4.6536940000000001E-4</v>
      </c>
      <c r="IS43">
        <v>0.14522389999999999</v>
      </c>
      <c r="IT43">
        <v>0.56349610000000006</v>
      </c>
      <c r="IU43">
        <v>14.777480000000001</v>
      </c>
      <c r="IV43">
        <v>4.4804779999999998E-4</v>
      </c>
      <c r="IW43">
        <v>0.13983119999999999</v>
      </c>
      <c r="IX43">
        <v>0.56349570000000004</v>
      </c>
      <c r="IY43">
        <v>13.51008</v>
      </c>
      <c r="IZ43">
        <v>4.316818E-4</v>
      </c>
      <c r="JA43">
        <v>0.13473560000000001</v>
      </c>
      <c r="JB43">
        <v>0.56349470000000002</v>
      </c>
      <c r="JC43">
        <v>12.375030000000001</v>
      </c>
      <c r="JD43">
        <v>4.1564580000000002E-4</v>
      </c>
      <c r="JE43">
        <v>0.12973209999999999</v>
      </c>
      <c r="JF43">
        <v>0.56349439999999995</v>
      </c>
      <c r="JG43">
        <v>12.115130000000001</v>
      </c>
      <c r="JH43">
        <v>4.0067899999999998E-4</v>
      </c>
      <c r="JI43">
        <v>0.12507589999999999</v>
      </c>
      <c r="JJ43">
        <v>0.56349669999999996</v>
      </c>
      <c r="JK43">
        <v>12.38204</v>
      </c>
      <c r="JL43">
        <v>3.8610620000000001E-4</v>
      </c>
      <c r="JM43">
        <v>0.1205199</v>
      </c>
      <c r="JN43">
        <v>0.56349640000000001</v>
      </c>
      <c r="JO43">
        <v>13.13373</v>
      </c>
      <c r="JP43">
        <v>3.7259810000000001E-4</v>
      </c>
      <c r="JQ43">
        <v>0.1163136</v>
      </c>
      <c r="JR43">
        <v>0.56349669999999996</v>
      </c>
      <c r="JS43">
        <v>13.59318</v>
      </c>
      <c r="JT43">
        <v>3.593674E-4</v>
      </c>
      <c r="JU43">
        <v>0.1121823</v>
      </c>
      <c r="JV43">
        <v>0.56347999999999998</v>
      </c>
      <c r="JW43">
        <v>13.47767</v>
      </c>
      <c r="JX43">
        <v>3.4630160000000002E-4</v>
      </c>
      <c r="JY43">
        <v>0.10811320000000001</v>
      </c>
      <c r="JZ43">
        <v>0.56349830000000001</v>
      </c>
      <c r="KA43">
        <v>12.956720000000001</v>
      </c>
      <c r="KB43">
        <v>3.3431109999999998E-4</v>
      </c>
      <c r="KC43">
        <v>0.1043606</v>
      </c>
      <c r="KD43">
        <v>0.56349510000000003</v>
      </c>
      <c r="KE43">
        <v>12.30569</v>
      </c>
      <c r="KF43">
        <v>3.2264700000000002E-4</v>
      </c>
      <c r="KG43">
        <v>0.1007281</v>
      </c>
      <c r="KH43">
        <v>0.56347809999999998</v>
      </c>
      <c r="KI43">
        <v>11.781280000000001</v>
      </c>
      <c r="KJ43">
        <v>3.1153490000000001E-4</v>
      </c>
      <c r="KK43">
        <v>9.725963E-2</v>
      </c>
      <c r="KL43">
        <v>0.56336509999999995</v>
      </c>
      <c r="KM43">
        <v>12.12494</v>
      </c>
      <c r="KN43">
        <v>3.0130549999999998E-4</v>
      </c>
      <c r="KO43">
        <v>9.4066849999999994E-2</v>
      </c>
      <c r="KP43">
        <v>0.56318349999999995</v>
      </c>
      <c r="KQ43">
        <v>12.58127</v>
      </c>
      <c r="KR43">
        <v>2.9585579999999998E-4</v>
      </c>
      <c r="KS43">
        <v>9.2329170000000002E-2</v>
      </c>
      <c r="KT43">
        <v>0.56290560000000001</v>
      </c>
      <c r="KU43">
        <v>13.280939999999999</v>
      </c>
      <c r="KV43">
        <v>2.9545869999999998E-4</v>
      </c>
      <c r="KW43">
        <v>9.2229489999999997E-2</v>
      </c>
      <c r="KX43">
        <v>0.56259309999999996</v>
      </c>
      <c r="KY43">
        <v>13.88805</v>
      </c>
      <c r="KZ43">
        <v>2.939509E-4</v>
      </c>
      <c r="LA43">
        <v>9.1831179999999998E-2</v>
      </c>
      <c r="LB43">
        <v>0.56221659999999996</v>
      </c>
      <c r="LC43">
        <v>13.880509999999999</v>
      </c>
      <c r="LD43">
        <v>2.890371E-4</v>
      </c>
      <c r="LE43">
        <v>9.0377159999999998E-2</v>
      </c>
      <c r="LF43">
        <v>0.56186440000000004</v>
      </c>
      <c r="LG43">
        <v>13.313940000000001</v>
      </c>
      <c r="LH43">
        <v>2.815917E-4</v>
      </c>
      <c r="LI43">
        <v>8.8107000000000005E-2</v>
      </c>
      <c r="LJ43">
        <v>0.56147499999999995</v>
      </c>
      <c r="LK43">
        <v>12.55376</v>
      </c>
      <c r="LL43">
        <v>2.7305210000000001E-4</v>
      </c>
      <c r="LM43">
        <v>8.5498980000000002E-2</v>
      </c>
      <c r="LN43">
        <v>0.56110450000000001</v>
      </c>
      <c r="LO43">
        <v>11.95079</v>
      </c>
      <c r="LP43">
        <v>2.6409989999999999E-4</v>
      </c>
      <c r="LQ43">
        <v>8.2755010000000004E-2</v>
      </c>
      <c r="LR43">
        <v>0.56080189999999996</v>
      </c>
      <c r="LS43">
        <v>12.35402</v>
      </c>
      <c r="LT43">
        <v>2.547273E-4</v>
      </c>
      <c r="LU43">
        <v>7.9864260000000006E-2</v>
      </c>
      <c r="LV43">
        <v>0.56061340000000004</v>
      </c>
      <c r="LW43">
        <v>13.32816</v>
      </c>
      <c r="LX43">
        <v>2.424219E-4</v>
      </c>
      <c r="LY43">
        <v>7.6074439999999993E-2</v>
      </c>
      <c r="LZ43">
        <v>0.5604867</v>
      </c>
      <c r="MA43">
        <v>14.711</v>
      </c>
      <c r="MB43">
        <v>2.2666249999999999E-4</v>
      </c>
      <c r="MC43">
        <v>7.1157639999999994E-2</v>
      </c>
      <c r="MD43">
        <v>0.56042340000000002</v>
      </c>
      <c r="ME43">
        <v>16.04016</v>
      </c>
      <c r="MF43">
        <v>2.1250159999999999E-4</v>
      </c>
      <c r="MG43">
        <v>6.6699590000000003E-2</v>
      </c>
      <c r="MH43">
        <v>0.56038730000000003</v>
      </c>
      <c r="MI43">
        <v>16.249479999999998</v>
      </c>
      <c r="MJ43">
        <v>2.0147540000000001E-4</v>
      </c>
      <c r="MK43">
        <v>6.3222700000000007E-2</v>
      </c>
      <c r="ML43">
        <v>0.56037870000000001</v>
      </c>
      <c r="MM43">
        <v>15.395820000000001</v>
      </c>
      <c r="MN43">
        <v>1.9280449999999999E-4</v>
      </c>
      <c r="MO43">
        <v>6.0485530000000003E-2</v>
      </c>
      <c r="MP43">
        <v>0.56034759999999995</v>
      </c>
      <c r="MQ43">
        <v>14.143319999999999</v>
      </c>
      <c r="MR43">
        <v>1.8555279999999999E-4</v>
      </c>
      <c r="MS43">
        <v>5.8206260000000003E-2</v>
      </c>
      <c r="MT43">
        <v>0.56031690000000001</v>
      </c>
      <c r="MU43">
        <v>12.904730000000001</v>
      </c>
      <c r="MV43">
        <v>1.793353E-4</v>
      </c>
      <c r="MW43">
        <v>5.6254730000000003E-2</v>
      </c>
      <c r="MX43">
        <v>0.56012010000000001</v>
      </c>
      <c r="MY43">
        <v>12.69312</v>
      </c>
      <c r="MZ43">
        <v>1.7395440000000001E-4</v>
      </c>
      <c r="NA43">
        <v>5.4564059999999998E-2</v>
      </c>
      <c r="NB43">
        <v>0.55973329999999999</v>
      </c>
      <c r="NC43">
        <v>13.50212</v>
      </c>
      <c r="ND43">
        <v>1.7366939999999999E-4</v>
      </c>
      <c r="NE43">
        <v>5.4441950000000003E-2</v>
      </c>
      <c r="NF43">
        <v>0.55916540000000003</v>
      </c>
      <c r="NG43">
        <v>14.76449</v>
      </c>
      <c r="NH43">
        <v>1.7893029999999999E-4</v>
      </c>
      <c r="NI43">
        <v>5.6119750000000003E-2</v>
      </c>
      <c r="NJ43">
        <v>0.55849490000000002</v>
      </c>
      <c r="NK43">
        <v>15.96795</v>
      </c>
      <c r="NL43">
        <v>1.8273789999999999E-4</v>
      </c>
      <c r="NM43">
        <v>5.7401769999999998E-2</v>
      </c>
      <c r="NN43">
        <v>0.55778550000000005</v>
      </c>
      <c r="NO43">
        <v>16.075679999999998</v>
      </c>
      <c r="NP43">
        <v>1.8244729999999999E-4</v>
      </c>
      <c r="NQ43">
        <v>5.7401840000000003E-2</v>
      </c>
      <c r="NR43">
        <v>0.5570136</v>
      </c>
      <c r="NS43">
        <v>15.300459999999999</v>
      </c>
      <c r="NT43">
        <v>1.7920030000000001E-4</v>
      </c>
      <c r="NU43">
        <v>5.6462810000000002E-2</v>
      </c>
      <c r="NV43">
        <v>0.55623529999999999</v>
      </c>
      <c r="NW43">
        <v>14.190250000000001</v>
      </c>
      <c r="NX43">
        <v>1.7427879999999999E-4</v>
      </c>
      <c r="NY43">
        <v>5.4983289999999997E-2</v>
      </c>
      <c r="NZ43">
        <v>0.55546450000000003</v>
      </c>
      <c r="OA43">
        <v>13.083970000000001</v>
      </c>
      <c r="OB43">
        <v>1.6869629999999999E-4</v>
      </c>
      <c r="OC43">
        <v>5.3285939999999997E-2</v>
      </c>
      <c r="OD43">
        <v>0.55488369999999998</v>
      </c>
      <c r="OE43">
        <v>12.49164</v>
      </c>
      <c r="OF43">
        <v>1.6251260000000001E-4</v>
      </c>
      <c r="OG43">
        <v>5.1385159999999999E-2</v>
      </c>
      <c r="OH43">
        <v>0.55447299999999999</v>
      </c>
      <c r="OI43">
        <v>12.921659999999999</v>
      </c>
      <c r="OJ43">
        <v>1.526969E-4</v>
      </c>
      <c r="OK43">
        <v>4.8360809999999997E-2</v>
      </c>
    </row>
    <row r="44" spans="1:401" x14ac:dyDescent="0.35">
      <c r="A44">
        <v>47</v>
      </c>
      <c r="B44" t="s">
        <v>4</v>
      </c>
      <c r="C44" t="s">
        <v>24</v>
      </c>
      <c r="D44" t="s">
        <v>49</v>
      </c>
      <c r="E44">
        <v>848.56320000000005</v>
      </c>
      <c r="F44">
        <v>1.431284</v>
      </c>
      <c r="G44">
        <v>11.94955</v>
      </c>
      <c r="H44">
        <v>14.9499</v>
      </c>
      <c r="I44">
        <v>3195.3580000000002</v>
      </c>
      <c r="J44">
        <v>1.4278649999999999</v>
      </c>
      <c r="K44">
        <v>11.80472</v>
      </c>
      <c r="L44">
        <v>217.7903</v>
      </c>
      <c r="M44">
        <v>67394.990000000005</v>
      </c>
      <c r="N44">
        <v>1.4245950000000001</v>
      </c>
      <c r="O44">
        <v>12.42629</v>
      </c>
      <c r="P44">
        <v>67.256360000000001</v>
      </c>
      <c r="Q44">
        <v>25091.37</v>
      </c>
      <c r="R44">
        <v>1.4212689999999999</v>
      </c>
      <c r="S44">
        <v>12.86918</v>
      </c>
      <c r="T44">
        <v>5.0958459999999999</v>
      </c>
      <c r="U44">
        <v>2096.0830000000001</v>
      </c>
      <c r="V44">
        <v>1.4178440000000001</v>
      </c>
      <c r="W44">
        <v>13.410080000000001</v>
      </c>
      <c r="X44">
        <v>0.29923100000000002</v>
      </c>
      <c r="Y44">
        <v>119.43819999999999</v>
      </c>
      <c r="Z44">
        <v>1.4144049999999999</v>
      </c>
      <c r="AA44">
        <v>13.2979</v>
      </c>
      <c r="AB44" s="1">
        <v>9.2455350000000006E-2</v>
      </c>
      <c r="AC44">
        <v>30.694430000000001</v>
      </c>
      <c r="AD44">
        <v>1.4109989999999999</v>
      </c>
      <c r="AE44">
        <v>12.717269999999999</v>
      </c>
      <c r="AF44" s="1">
        <v>7.739451E-2</v>
      </c>
      <c r="AG44" s="1">
        <v>25.112850000000002</v>
      </c>
      <c r="AH44">
        <v>1.407459</v>
      </c>
      <c r="AI44">
        <v>12.079610000000001</v>
      </c>
      <c r="AJ44" s="1">
        <v>6.9558670000000003E-2</v>
      </c>
      <c r="AK44" s="1">
        <v>22.5976</v>
      </c>
      <c r="AL44">
        <v>1.4030100000000001</v>
      </c>
      <c r="AM44">
        <v>11.45459</v>
      </c>
      <c r="AN44" s="1">
        <v>6.2944600000000003E-2</v>
      </c>
      <c r="AO44" s="1">
        <v>20.504829999999998</v>
      </c>
      <c r="AP44">
        <v>1.3966240000000001</v>
      </c>
      <c r="AQ44">
        <v>11.165710000000001</v>
      </c>
      <c r="AR44" s="1">
        <v>5.9179160000000001E-2</v>
      </c>
      <c r="AS44" s="1">
        <v>19.23781</v>
      </c>
      <c r="AT44">
        <v>1.3882000000000001</v>
      </c>
      <c r="AU44">
        <v>11.5503</v>
      </c>
      <c r="AV44" s="1">
        <v>6.4894999999999994E-2</v>
      </c>
      <c r="AW44" s="1">
        <v>21.01482</v>
      </c>
      <c r="AX44">
        <v>1.3783570000000001</v>
      </c>
      <c r="AY44">
        <v>11.88036</v>
      </c>
      <c r="AZ44" s="1">
        <v>7.0894360000000003E-2</v>
      </c>
      <c r="BA44" s="1">
        <v>23.285679999999999</v>
      </c>
      <c r="BB44">
        <v>1.367367</v>
      </c>
      <c r="BC44">
        <v>12.236520000000001</v>
      </c>
      <c r="BD44" s="1">
        <v>7.0015359999999999E-2</v>
      </c>
      <c r="BE44" s="1">
        <v>23.36608</v>
      </c>
      <c r="BF44">
        <v>1.357693</v>
      </c>
      <c r="BG44">
        <v>12.367710000000001</v>
      </c>
      <c r="BH44" s="1">
        <v>6.4632750000000003E-2</v>
      </c>
      <c r="BI44" s="1">
        <v>21.83455</v>
      </c>
      <c r="BJ44">
        <v>1.348384</v>
      </c>
      <c r="BK44">
        <v>12.00239</v>
      </c>
      <c r="BL44" s="1">
        <v>5.7467230000000001E-2</v>
      </c>
      <c r="BM44" s="1">
        <v>19.603760000000001</v>
      </c>
      <c r="BN44">
        <v>1.338319</v>
      </c>
      <c r="BO44">
        <v>11.51473</v>
      </c>
      <c r="BP44" s="1">
        <v>5.0239060000000002E-2</v>
      </c>
      <c r="BQ44" s="1">
        <v>17.294969999999999</v>
      </c>
      <c r="BR44">
        <v>1.3284400000000001</v>
      </c>
      <c r="BS44">
        <v>11.142659999999999</v>
      </c>
      <c r="BT44" s="1">
        <v>4.3914689999999999E-2</v>
      </c>
      <c r="BU44" s="1">
        <v>15.236470000000001</v>
      </c>
      <c r="BV44">
        <v>1.318705</v>
      </c>
      <c r="BW44">
        <v>11.26727</v>
      </c>
      <c r="BX44" s="1">
        <v>3.8287950000000001E-2</v>
      </c>
      <c r="BY44" s="1">
        <v>13.40757</v>
      </c>
      <c r="BZ44">
        <v>1.310495</v>
      </c>
      <c r="CA44">
        <v>12.055580000000001</v>
      </c>
      <c r="CB44" s="1">
        <v>3.2171579999999998E-2</v>
      </c>
      <c r="CC44" s="1">
        <v>11.393050000000001</v>
      </c>
      <c r="CD44">
        <v>1.3028949999999999</v>
      </c>
      <c r="CE44">
        <v>13.121600000000001</v>
      </c>
      <c r="CF44" s="1">
        <v>2.60144E-2</v>
      </c>
      <c r="CG44" s="1">
        <v>9.2949870000000008</v>
      </c>
      <c r="CH44">
        <v>1.2951269999999999</v>
      </c>
      <c r="CI44">
        <v>14.08023</v>
      </c>
      <c r="CJ44" s="1">
        <v>2.1076379999999999E-2</v>
      </c>
      <c r="CK44" s="1">
        <v>7.5740189999999998</v>
      </c>
      <c r="CL44">
        <v>1.287561</v>
      </c>
      <c r="CM44">
        <v>14.19422</v>
      </c>
      <c r="CN44" s="1">
        <v>1.753683E-2</v>
      </c>
      <c r="CO44" s="1">
        <v>6.3283620000000003</v>
      </c>
      <c r="CP44">
        <v>1.2806409999999999</v>
      </c>
      <c r="CQ44">
        <v>13.63355</v>
      </c>
      <c r="CR44" s="1">
        <v>1.48556E-2</v>
      </c>
      <c r="CS44" s="1">
        <v>5.3873959999999999</v>
      </c>
      <c r="CT44">
        <v>1.273463</v>
      </c>
      <c r="CU44">
        <v>12.65964</v>
      </c>
      <c r="CV44" s="1">
        <v>1.27572E-2</v>
      </c>
      <c r="CW44" s="1">
        <v>4.6472810000000004</v>
      </c>
      <c r="CX44">
        <v>1.26647</v>
      </c>
      <c r="CY44">
        <v>11.72953</v>
      </c>
      <c r="CZ44" s="1">
        <v>1.1096150000000001E-2</v>
      </c>
      <c r="DA44" s="1">
        <v>4.0620830000000003</v>
      </c>
      <c r="DB44">
        <v>1.2606729999999999</v>
      </c>
      <c r="DC44">
        <v>11.695360000000001</v>
      </c>
      <c r="DD44" s="1">
        <v>9.7474339999999993E-3</v>
      </c>
      <c r="DE44" s="1">
        <v>3.5831970000000002</v>
      </c>
      <c r="DF44">
        <v>1.2568619999999999</v>
      </c>
      <c r="DG44">
        <v>12.5002</v>
      </c>
      <c r="DH44" s="1">
        <v>8.1183109999999996E-3</v>
      </c>
      <c r="DI44" s="1">
        <v>3.0189409999999999</v>
      </c>
      <c r="DJ44">
        <v>1.2544580000000001</v>
      </c>
      <c r="DK44">
        <v>13.49605</v>
      </c>
      <c r="DL44" s="1">
        <v>5.9432199999999999E-3</v>
      </c>
      <c r="DM44" s="1">
        <v>2.236094</v>
      </c>
      <c r="DN44">
        <v>1.2531080000000001</v>
      </c>
      <c r="DO44">
        <v>14.373900000000001</v>
      </c>
      <c r="DP44" s="1">
        <v>4.1162480000000003E-3</v>
      </c>
      <c r="DQ44" s="1">
        <v>1.5493760000000001</v>
      </c>
      <c r="DR44">
        <v>1.2523979999999999</v>
      </c>
      <c r="DS44">
        <v>14.45059</v>
      </c>
      <c r="DT44" s="1">
        <v>2.9762450000000002E-3</v>
      </c>
      <c r="DU44" s="1">
        <v>1.1114029999999999</v>
      </c>
      <c r="DV44">
        <v>1.252038</v>
      </c>
      <c r="DW44">
        <v>13.791829999999999</v>
      </c>
      <c r="DX44" s="1">
        <v>2.3385910000000001E-3</v>
      </c>
      <c r="DY44" s="1">
        <v>0.86460630000000005</v>
      </c>
      <c r="DZ44">
        <v>1.2518560000000001</v>
      </c>
      <c r="EA44">
        <v>12.752319999999999</v>
      </c>
      <c r="EB44" s="1">
        <v>1.9812919999999999E-3</v>
      </c>
      <c r="EC44" s="1">
        <v>0.72634929999999998</v>
      </c>
      <c r="ED44">
        <v>1.2517640000000001</v>
      </c>
      <c r="EE44">
        <v>11.75243</v>
      </c>
      <c r="EF44" s="1">
        <v>1.766917E-3</v>
      </c>
      <c r="EG44" s="1">
        <v>0.64348890000000003</v>
      </c>
      <c r="EH44">
        <v>1.2519279999999999</v>
      </c>
      <c r="EI44">
        <v>11.49295</v>
      </c>
      <c r="EJ44" s="1">
        <v>1.6206599999999999E-3</v>
      </c>
      <c r="EK44" s="1">
        <v>0.58744969999999996</v>
      </c>
      <c r="EL44">
        <v>1.25214</v>
      </c>
      <c r="EM44">
        <v>12.00867</v>
      </c>
      <c r="EN44" s="1">
        <v>1.4902909999999999E-3</v>
      </c>
      <c r="EO44" s="1">
        <v>0.53894010000000003</v>
      </c>
      <c r="EP44">
        <v>1.2524219999999999</v>
      </c>
      <c r="EQ44">
        <v>12.968</v>
      </c>
      <c r="ER44" s="1">
        <v>1.353693E-3</v>
      </c>
      <c r="ES44" s="1">
        <v>0.48824509999999999</v>
      </c>
      <c r="ET44">
        <v>1.252831</v>
      </c>
      <c r="EU44">
        <v>13.912430000000001</v>
      </c>
      <c r="EV44" s="1">
        <v>1.238241E-3</v>
      </c>
      <c r="EW44" s="1">
        <v>0.44458059999999999</v>
      </c>
      <c r="EX44">
        <v>1.2533399999999999</v>
      </c>
      <c r="EY44">
        <v>14.179779999999999</v>
      </c>
      <c r="EZ44" s="1">
        <v>1.1492640000000001E-3</v>
      </c>
      <c r="FA44" s="1">
        <v>0.41070309999999999</v>
      </c>
      <c r="FB44">
        <v>1.2537720000000001</v>
      </c>
      <c r="FC44">
        <v>13.685269999999999</v>
      </c>
      <c r="FD44" s="1">
        <v>1.0808860000000001E-3</v>
      </c>
      <c r="FE44" s="1">
        <v>0.38445109999999999</v>
      </c>
      <c r="FF44">
        <v>1.254205</v>
      </c>
      <c r="FG44">
        <v>12.69364</v>
      </c>
      <c r="FH44" s="1">
        <v>1.0261199999999999E-3</v>
      </c>
      <c r="FI44" s="1">
        <v>0.36344100000000001</v>
      </c>
      <c r="FJ44">
        <v>1.2546250000000001</v>
      </c>
      <c r="FK44">
        <v>11.78191</v>
      </c>
      <c r="FL44" s="1">
        <v>9.790224000000001E-4</v>
      </c>
      <c r="FM44" s="1">
        <v>0.34538580000000002</v>
      </c>
      <c r="FN44">
        <v>1.254982</v>
      </c>
      <c r="FO44">
        <v>11.95786</v>
      </c>
      <c r="FP44" s="1">
        <v>9.3794880000000003E-4</v>
      </c>
      <c r="FQ44" s="1">
        <v>0.32955420000000002</v>
      </c>
      <c r="FR44">
        <v>1.2551890000000001</v>
      </c>
      <c r="FS44">
        <v>12.653370000000001</v>
      </c>
      <c r="FT44" s="1">
        <v>9.1389949999999998E-4</v>
      </c>
      <c r="FU44" s="1">
        <v>0.31940049999999998</v>
      </c>
      <c r="FV44">
        <v>1.2553240000000001</v>
      </c>
      <c r="FW44">
        <v>13.65686</v>
      </c>
      <c r="FX44" s="1">
        <v>9.0846519999999997E-4</v>
      </c>
      <c r="FY44" s="1">
        <v>0.31628879999999998</v>
      </c>
      <c r="FZ44">
        <v>1.255422</v>
      </c>
      <c r="GA44">
        <v>14.3467</v>
      </c>
      <c r="GB44" s="1">
        <v>9.0114579999999995E-4</v>
      </c>
      <c r="GC44" s="1">
        <v>0.31320819999999999</v>
      </c>
      <c r="GD44">
        <v>1.2555000000000001</v>
      </c>
      <c r="GE44">
        <v>14.21265</v>
      </c>
      <c r="GF44" s="1">
        <v>8.8313059999999997E-4</v>
      </c>
      <c r="GG44" s="1">
        <v>0.30662129999999999</v>
      </c>
      <c r="GH44">
        <v>1.255439</v>
      </c>
      <c r="GI44">
        <v>13.358029999999999</v>
      </c>
      <c r="GJ44" s="1">
        <v>8.5617430000000001E-4</v>
      </c>
      <c r="GK44" s="1">
        <v>0.29695080000000001</v>
      </c>
      <c r="GL44">
        <v>1.2555019999999999</v>
      </c>
      <c r="GM44">
        <v>12.2951</v>
      </c>
      <c r="GN44" s="1">
        <v>8.2493729999999997E-4</v>
      </c>
      <c r="GO44" s="1">
        <v>0.28578530000000002</v>
      </c>
      <c r="GP44">
        <v>1.255441</v>
      </c>
      <c r="GQ44">
        <v>11.57039</v>
      </c>
      <c r="GR44" s="1">
        <v>7.919372E-4</v>
      </c>
      <c r="GS44" s="1">
        <v>0.27403919999999998</v>
      </c>
      <c r="GT44">
        <v>1.255466</v>
      </c>
      <c r="GU44">
        <v>11.951610000000001</v>
      </c>
      <c r="GV44" s="1">
        <v>7.5931930000000005E-4</v>
      </c>
      <c r="GW44" s="1">
        <v>0.26250000000000001</v>
      </c>
      <c r="GX44">
        <v>1.2554609999999999</v>
      </c>
      <c r="GY44">
        <v>12.85413</v>
      </c>
      <c r="GZ44" s="1">
        <v>7.278556E-4</v>
      </c>
      <c r="HA44" s="1">
        <v>0.25141920000000001</v>
      </c>
      <c r="HB44">
        <v>1.2554730000000001</v>
      </c>
      <c r="HC44">
        <v>14.039059999999999</v>
      </c>
      <c r="HD44" s="1">
        <v>6.9819830000000002E-4</v>
      </c>
      <c r="HE44" s="1">
        <v>0.2410109</v>
      </c>
      <c r="HF44">
        <v>1.2554620000000001</v>
      </c>
      <c r="HG44">
        <v>15.15429</v>
      </c>
      <c r="HH44" s="1">
        <v>6.6968829999999998E-4</v>
      </c>
      <c r="HI44" s="1">
        <v>0.2310632</v>
      </c>
      <c r="HJ44">
        <v>1.2554799999999999</v>
      </c>
      <c r="HK44">
        <v>15.290699999999999</v>
      </c>
      <c r="HL44">
        <v>6.4250760000000005E-4</v>
      </c>
      <c r="HM44" s="1">
        <v>0.22161829999999999</v>
      </c>
      <c r="HN44">
        <v>1.2554700000000001</v>
      </c>
      <c r="HO44">
        <v>14.465780000000001</v>
      </c>
      <c r="HP44">
        <v>6.1661820000000005E-4</v>
      </c>
      <c r="HQ44" s="1">
        <v>0.21263019999999999</v>
      </c>
      <c r="HR44">
        <v>1.2554749999999999</v>
      </c>
      <c r="HS44">
        <v>13.29364</v>
      </c>
      <c r="HT44">
        <v>5.9212030000000001E-4</v>
      </c>
      <c r="HU44" s="1">
        <v>0.20414969999999999</v>
      </c>
      <c r="HV44">
        <v>1.255476</v>
      </c>
      <c r="HW44">
        <v>12.19881</v>
      </c>
      <c r="HX44">
        <v>5.6882160000000005E-4</v>
      </c>
      <c r="HY44" s="1">
        <v>0.196103</v>
      </c>
      <c r="HZ44">
        <v>1.255468</v>
      </c>
      <c r="IA44">
        <v>12.147880000000001</v>
      </c>
      <c r="IB44">
        <v>5.4653779999999999E-4</v>
      </c>
      <c r="IC44" s="1">
        <v>0.1884323</v>
      </c>
      <c r="ID44">
        <v>1.255477</v>
      </c>
      <c r="IE44">
        <v>13.0016</v>
      </c>
      <c r="IF44">
        <v>5.2495739999999997E-4</v>
      </c>
      <c r="IG44" s="1">
        <v>0.18099570000000001</v>
      </c>
      <c r="IH44">
        <v>1.2554810000000001</v>
      </c>
      <c r="II44">
        <v>14.249499999999999</v>
      </c>
      <c r="IJ44">
        <v>5.0438960000000004E-4</v>
      </c>
      <c r="IK44">
        <v>0.17391480000000001</v>
      </c>
      <c r="IL44">
        <v>1.2554799999999999</v>
      </c>
      <c r="IM44">
        <v>15.48489</v>
      </c>
      <c r="IN44">
        <v>4.8532380000000002E-4</v>
      </c>
      <c r="IO44">
        <v>0.16733980000000001</v>
      </c>
      <c r="IP44">
        <v>1.255471</v>
      </c>
      <c r="IQ44">
        <v>15.673080000000001</v>
      </c>
      <c r="IR44">
        <v>4.6690069999999999E-4</v>
      </c>
      <c r="IS44">
        <v>0.1609923</v>
      </c>
      <c r="IT44">
        <v>1.2554700000000001</v>
      </c>
      <c r="IU44">
        <v>14.90836</v>
      </c>
      <c r="IV44">
        <v>4.4947109999999999E-4</v>
      </c>
      <c r="IW44">
        <v>0.15498690000000001</v>
      </c>
      <c r="IX44">
        <v>1.255479</v>
      </c>
      <c r="IY44">
        <v>13.672409999999999</v>
      </c>
      <c r="IZ44">
        <v>4.3307650000000002E-4</v>
      </c>
      <c r="JA44">
        <v>0.14934890000000001</v>
      </c>
      <c r="JB44">
        <v>1.2554780000000001</v>
      </c>
      <c r="JC44">
        <v>12.53687</v>
      </c>
      <c r="JD44">
        <v>4.169682E-4</v>
      </c>
      <c r="JE44">
        <v>0.1437968</v>
      </c>
      <c r="JF44">
        <v>1.2554650000000001</v>
      </c>
      <c r="JG44">
        <v>12.25057</v>
      </c>
      <c r="JH44">
        <v>4.0193979999999998E-4</v>
      </c>
      <c r="JI44">
        <v>0.1386203</v>
      </c>
      <c r="JJ44">
        <v>1.255471</v>
      </c>
      <c r="JK44">
        <v>12.408709999999999</v>
      </c>
      <c r="JL44">
        <v>3.8731239999999998E-4</v>
      </c>
      <c r="JM44">
        <v>0.133574</v>
      </c>
      <c r="JN44">
        <v>1.2554670000000001</v>
      </c>
      <c r="JO44">
        <v>13.149559999999999</v>
      </c>
      <c r="JP44">
        <v>3.7371630000000001E-4</v>
      </c>
      <c r="JQ44">
        <v>0.12887889999999999</v>
      </c>
      <c r="JR44">
        <v>1.2554810000000001</v>
      </c>
      <c r="JS44">
        <v>13.583159999999999</v>
      </c>
      <c r="JT44">
        <v>3.6050280000000001E-4</v>
      </c>
      <c r="JU44">
        <v>0.1243316</v>
      </c>
      <c r="JV44">
        <v>1.2554749999999999</v>
      </c>
      <c r="JW44">
        <v>13.519259999999999</v>
      </c>
      <c r="JX44">
        <v>3.4737770000000003E-4</v>
      </c>
      <c r="JY44">
        <v>0.11981550000000001</v>
      </c>
      <c r="JZ44">
        <v>1.2554700000000001</v>
      </c>
      <c r="KA44">
        <v>13.031879999999999</v>
      </c>
      <c r="KB44">
        <v>3.3530799999999998E-4</v>
      </c>
      <c r="KC44">
        <v>0.1156327</v>
      </c>
      <c r="KD44">
        <v>1.255466</v>
      </c>
      <c r="KE44">
        <v>12.394959999999999</v>
      </c>
      <c r="KF44">
        <v>3.236367E-4</v>
      </c>
      <c r="KG44">
        <v>0.1116219</v>
      </c>
      <c r="KH44">
        <v>1.2554719999999999</v>
      </c>
      <c r="KI44">
        <v>11.84869</v>
      </c>
      <c r="KJ44">
        <v>3.1245379999999997E-4</v>
      </c>
      <c r="KK44">
        <v>0.1077583</v>
      </c>
      <c r="KL44">
        <v>1.255298</v>
      </c>
      <c r="KM44">
        <v>12.212960000000001</v>
      </c>
      <c r="KN44">
        <v>3.0208969999999998E-4</v>
      </c>
      <c r="KO44">
        <v>0.1041661</v>
      </c>
      <c r="KP44">
        <v>1.2550539999999999</v>
      </c>
      <c r="KQ44">
        <v>12.58685</v>
      </c>
      <c r="KR44">
        <v>2.9607560000000002E-4</v>
      </c>
      <c r="KS44">
        <v>0.101926</v>
      </c>
      <c r="KT44">
        <v>1.2547250000000001</v>
      </c>
      <c r="KU44">
        <v>13.308479999999999</v>
      </c>
      <c r="KV44">
        <v>2.9545249999999998E-4</v>
      </c>
      <c r="KW44">
        <v>0.101646</v>
      </c>
      <c r="KX44">
        <v>1.254351</v>
      </c>
      <c r="KY44">
        <v>13.90727</v>
      </c>
      <c r="KZ44">
        <v>2.9418910000000002E-4</v>
      </c>
      <c r="LA44">
        <v>0.1013299</v>
      </c>
      <c r="LB44">
        <v>1.253835</v>
      </c>
      <c r="LC44">
        <v>13.92062</v>
      </c>
      <c r="LD44">
        <v>2.8954060000000001E-4</v>
      </c>
      <c r="LE44">
        <v>9.9872420000000003E-2</v>
      </c>
      <c r="LF44">
        <v>1.2534670000000001</v>
      </c>
      <c r="LG44">
        <v>13.372590000000001</v>
      </c>
      <c r="LH44">
        <v>2.8227530000000001E-4</v>
      </c>
      <c r="LI44">
        <v>9.7470319999999999E-2</v>
      </c>
      <c r="LJ44">
        <v>1.252977</v>
      </c>
      <c r="LK44">
        <v>12.63467</v>
      </c>
      <c r="LL44">
        <v>2.7378459999999999E-4</v>
      </c>
      <c r="LM44">
        <v>9.4614160000000003E-2</v>
      </c>
      <c r="LN44">
        <v>1.2525170000000001</v>
      </c>
      <c r="LO44">
        <v>12.068379999999999</v>
      </c>
      <c r="LP44">
        <v>2.6486510000000001E-4</v>
      </c>
      <c r="LQ44">
        <v>9.1601810000000006E-2</v>
      </c>
      <c r="LR44">
        <v>1.252167</v>
      </c>
      <c r="LS44">
        <v>12.48014</v>
      </c>
      <c r="LT44">
        <v>2.555662E-4</v>
      </c>
      <c r="LU44">
        <v>8.8443900000000006E-2</v>
      </c>
      <c r="LV44">
        <v>1.251941</v>
      </c>
      <c r="LW44">
        <v>13.34863</v>
      </c>
      <c r="LX44">
        <v>2.4363560000000001E-4</v>
      </c>
      <c r="LY44">
        <v>8.4475590000000003E-2</v>
      </c>
      <c r="LZ44">
        <v>1.2518290000000001</v>
      </c>
      <c r="MA44">
        <v>14.73007</v>
      </c>
      <c r="MB44">
        <v>2.2801310000000001E-4</v>
      </c>
      <c r="MC44">
        <v>7.9159370000000007E-2</v>
      </c>
      <c r="MD44">
        <v>1.2517290000000001</v>
      </c>
      <c r="ME44">
        <v>16.08934</v>
      </c>
      <c r="MF44">
        <v>2.1359950000000001E-4</v>
      </c>
      <c r="MG44">
        <v>7.4108649999999998E-2</v>
      </c>
      <c r="MH44">
        <v>1.2516929999999999</v>
      </c>
      <c r="MI44">
        <v>16.31185</v>
      </c>
      <c r="MJ44">
        <v>2.0232219999999999E-4</v>
      </c>
      <c r="MK44">
        <v>7.0129319999999995E-2</v>
      </c>
      <c r="ML44">
        <v>1.2516890000000001</v>
      </c>
      <c r="MM44">
        <v>15.49821</v>
      </c>
      <c r="MN44">
        <v>1.9349300000000001E-4</v>
      </c>
      <c r="MO44">
        <v>6.7017190000000004E-2</v>
      </c>
      <c r="MP44">
        <v>1.251701</v>
      </c>
      <c r="MQ44">
        <v>14.29865</v>
      </c>
      <c r="MR44">
        <v>1.86128E-4</v>
      </c>
      <c r="MS44">
        <v>6.4437720000000004E-2</v>
      </c>
      <c r="MT44">
        <v>1.2516149999999999</v>
      </c>
      <c r="MU44">
        <v>13.11332</v>
      </c>
      <c r="MV44">
        <v>1.7985230000000001E-4</v>
      </c>
      <c r="MW44">
        <v>6.2250979999999997E-2</v>
      </c>
      <c r="MX44">
        <v>1.2513399999999999</v>
      </c>
      <c r="MY44">
        <v>12.87801</v>
      </c>
      <c r="MZ44">
        <v>1.743208E-4</v>
      </c>
      <c r="NA44">
        <v>6.0308870000000001E-2</v>
      </c>
      <c r="NB44">
        <v>1.2508109999999999</v>
      </c>
      <c r="NC44">
        <v>13.569850000000001</v>
      </c>
      <c r="ND44">
        <v>1.7342369999999999E-4</v>
      </c>
      <c r="NE44">
        <v>5.9820709999999999E-2</v>
      </c>
      <c r="NF44">
        <v>1.25014</v>
      </c>
      <c r="NG44">
        <v>14.77327</v>
      </c>
      <c r="NH44">
        <v>1.784442E-4</v>
      </c>
      <c r="NI44">
        <v>6.148145E-2</v>
      </c>
      <c r="NJ44">
        <v>1.2492890000000001</v>
      </c>
      <c r="NK44">
        <v>16.004709999999999</v>
      </c>
      <c r="NL44">
        <v>1.8253909999999999E-4</v>
      </c>
      <c r="NM44">
        <v>6.3033599999999995E-2</v>
      </c>
      <c r="NN44">
        <v>1.248389</v>
      </c>
      <c r="NO44">
        <v>16.13608</v>
      </c>
      <c r="NP44">
        <v>1.825823E-4</v>
      </c>
      <c r="NQ44">
        <v>6.3218739999999995E-2</v>
      </c>
      <c r="NR44">
        <v>1.247447</v>
      </c>
      <c r="NS44">
        <v>15.42324</v>
      </c>
      <c r="NT44">
        <v>1.7953890000000001E-4</v>
      </c>
      <c r="NU44">
        <v>6.2295290000000003E-2</v>
      </c>
      <c r="NV44">
        <v>1.2465109999999999</v>
      </c>
      <c r="NW44">
        <v>14.345359999999999</v>
      </c>
      <c r="NX44">
        <v>1.7472289999999999E-4</v>
      </c>
      <c r="NY44">
        <v>6.0716899999999997E-2</v>
      </c>
      <c r="NZ44">
        <v>1.245519</v>
      </c>
      <c r="OA44">
        <v>13.24475</v>
      </c>
      <c r="OB44">
        <v>1.6917909999999999E-4</v>
      </c>
      <c r="OC44">
        <v>5.8858729999999998E-2</v>
      </c>
      <c r="OD44">
        <v>1.2448520000000001</v>
      </c>
      <c r="OE44">
        <v>12.615589999999999</v>
      </c>
      <c r="OF44">
        <v>1.6310230000000001E-4</v>
      </c>
      <c r="OG44">
        <v>5.6813849999999999E-2</v>
      </c>
      <c r="OH44">
        <v>1.244413</v>
      </c>
      <c r="OI44">
        <v>13.010949999999999</v>
      </c>
      <c r="OJ44">
        <v>1.5372439999999999E-4</v>
      </c>
      <c r="OK44">
        <v>5.3732120000000001E-2</v>
      </c>
    </row>
    <row r="45" spans="1:401" x14ac:dyDescent="0.35">
      <c r="A45">
        <v>48</v>
      </c>
      <c r="B45" t="s">
        <v>4</v>
      </c>
      <c r="C45" t="s">
        <v>24</v>
      </c>
      <c r="D45" t="s">
        <v>50</v>
      </c>
      <c r="E45">
        <v>815.12360000000001</v>
      </c>
      <c r="F45">
        <v>0.56337479999999995</v>
      </c>
      <c r="G45">
        <v>11.992190000000001</v>
      </c>
      <c r="H45">
        <v>6.929519</v>
      </c>
      <c r="I45">
        <v>1835.913</v>
      </c>
      <c r="J45">
        <v>0.56149340000000003</v>
      </c>
      <c r="K45">
        <v>11.821059999999999</v>
      </c>
      <c r="L45">
        <v>207.85079999999999</v>
      </c>
      <c r="M45">
        <v>66991.27</v>
      </c>
      <c r="N45">
        <v>0.55966260000000001</v>
      </c>
      <c r="O45">
        <v>12.44323</v>
      </c>
      <c r="P45">
        <v>86.634619999999998</v>
      </c>
      <c r="Q45">
        <v>30799.54</v>
      </c>
      <c r="R45">
        <v>0.55780379999999996</v>
      </c>
      <c r="S45">
        <v>12.869210000000001</v>
      </c>
      <c r="T45">
        <v>7.6073639999999996</v>
      </c>
      <c r="U45">
        <v>2833.8069999999998</v>
      </c>
      <c r="V45">
        <v>0.55594880000000002</v>
      </c>
      <c r="W45">
        <v>13.426600000000001</v>
      </c>
      <c r="X45">
        <v>0.42670219999999998</v>
      </c>
      <c r="Y45">
        <v>158.31720000000001</v>
      </c>
      <c r="Z45">
        <v>0.55407550000000005</v>
      </c>
      <c r="AA45">
        <v>13.332710000000001</v>
      </c>
      <c r="AB45" s="1">
        <v>9.794659E-2</v>
      </c>
      <c r="AC45">
        <v>33.383310000000002</v>
      </c>
      <c r="AD45">
        <v>0.55220709999999995</v>
      </c>
      <c r="AE45">
        <v>12.77364</v>
      </c>
      <c r="AF45" s="1">
        <v>7.8531500000000004E-2</v>
      </c>
      <c r="AG45">
        <v>26.398399999999999</v>
      </c>
      <c r="AH45">
        <v>0.55026079999999999</v>
      </c>
      <c r="AI45">
        <v>12.1381</v>
      </c>
      <c r="AJ45" s="1">
        <v>7.0431709999999995E-2</v>
      </c>
      <c r="AK45" s="1">
        <v>23.71124</v>
      </c>
      <c r="AL45">
        <v>0.54794509999999996</v>
      </c>
      <c r="AM45">
        <v>11.4998</v>
      </c>
      <c r="AN45" s="1">
        <v>6.3687099999999996E-2</v>
      </c>
      <c r="AO45" s="1">
        <v>21.498909999999999</v>
      </c>
      <c r="AP45">
        <v>0.54467520000000003</v>
      </c>
      <c r="AQ45">
        <v>11.19293</v>
      </c>
      <c r="AR45" s="1">
        <v>5.9208200000000002E-2</v>
      </c>
      <c r="AS45" s="1">
        <v>20.011669999999999</v>
      </c>
      <c r="AT45">
        <v>0.54030880000000003</v>
      </c>
      <c r="AU45">
        <v>11.581379999999999</v>
      </c>
      <c r="AV45" s="1">
        <v>6.3766439999999994E-2</v>
      </c>
      <c r="AW45" s="1">
        <v>21.565860000000001</v>
      </c>
      <c r="AX45">
        <v>0.53516810000000004</v>
      </c>
      <c r="AY45">
        <v>11.8832</v>
      </c>
      <c r="AZ45" s="1">
        <v>7.0376880000000003E-2</v>
      </c>
      <c r="BA45" s="1">
        <v>24.033359999999998</v>
      </c>
      <c r="BB45">
        <v>0.52943960000000001</v>
      </c>
      <c r="BC45">
        <v>12.23875</v>
      </c>
      <c r="BD45" s="1">
        <v>7.0302359999999994E-2</v>
      </c>
      <c r="BE45" s="1">
        <v>24.285789999999999</v>
      </c>
      <c r="BF45">
        <v>0.5246459</v>
      </c>
      <c r="BG45">
        <v>12.386279999999999</v>
      </c>
      <c r="BH45" s="1">
        <v>6.5385600000000002E-2</v>
      </c>
      <c r="BI45" s="1">
        <v>22.80386</v>
      </c>
      <c r="BJ45">
        <v>0.51992530000000003</v>
      </c>
      <c r="BK45">
        <v>12.037890000000001</v>
      </c>
      <c r="BL45" s="1">
        <v>5.8346040000000002E-2</v>
      </c>
      <c r="BM45" s="1">
        <v>20.52636</v>
      </c>
      <c r="BN45">
        <v>0.51497440000000005</v>
      </c>
      <c r="BO45">
        <v>11.54332</v>
      </c>
      <c r="BP45" s="1">
        <v>5.1091999999999999E-2</v>
      </c>
      <c r="BQ45" s="1">
        <v>18.13008</v>
      </c>
      <c r="BR45">
        <v>0.51003620000000005</v>
      </c>
      <c r="BS45">
        <v>11.17624</v>
      </c>
      <c r="BT45" s="1">
        <v>4.4633869999999999E-2</v>
      </c>
      <c r="BU45" s="1">
        <v>15.96791</v>
      </c>
      <c r="BV45">
        <v>0.50523459999999998</v>
      </c>
      <c r="BW45">
        <v>11.302199999999999</v>
      </c>
      <c r="BX45" s="1">
        <v>3.8997999999999998E-2</v>
      </c>
      <c r="BY45" s="1">
        <v>14.07072</v>
      </c>
      <c r="BZ45">
        <v>0.50091929999999996</v>
      </c>
      <c r="CA45">
        <v>12.086460000000001</v>
      </c>
      <c r="CB45" s="1">
        <v>3.2999130000000002E-2</v>
      </c>
      <c r="CC45" s="1">
        <v>12.014849999999999</v>
      </c>
      <c r="CD45">
        <v>0.49669730000000001</v>
      </c>
      <c r="CE45">
        <v>13.13128</v>
      </c>
      <c r="CF45" s="1">
        <v>2.6779250000000001E-2</v>
      </c>
      <c r="CG45" s="1">
        <v>9.8308409999999995</v>
      </c>
      <c r="CH45">
        <v>0.49241889999999999</v>
      </c>
      <c r="CI45">
        <v>14.08985</v>
      </c>
      <c r="CJ45" s="1">
        <v>2.165516E-2</v>
      </c>
      <c r="CK45" s="1">
        <v>8.0046700000000008</v>
      </c>
      <c r="CL45">
        <v>0.48843239999999999</v>
      </c>
      <c r="CM45">
        <v>14.207839999999999</v>
      </c>
      <c r="CN45" s="1">
        <v>1.7952610000000001E-2</v>
      </c>
      <c r="CO45" s="1">
        <v>6.672784</v>
      </c>
      <c r="CP45">
        <v>0.48476720000000001</v>
      </c>
      <c r="CQ45">
        <v>13.691520000000001</v>
      </c>
      <c r="CR45" s="1">
        <v>1.5184049999999999E-2</v>
      </c>
      <c r="CS45" s="1">
        <v>5.6735559999999996</v>
      </c>
      <c r="CT45">
        <v>0.48105340000000002</v>
      </c>
      <c r="CU45">
        <v>12.746499999999999</v>
      </c>
      <c r="CV45" s="1">
        <v>1.301066E-2</v>
      </c>
      <c r="CW45" s="1">
        <v>4.8863500000000002</v>
      </c>
      <c r="CX45">
        <v>0.47743560000000002</v>
      </c>
      <c r="CY45">
        <v>11.81305</v>
      </c>
      <c r="CZ45" s="1">
        <v>1.1303270000000001E-2</v>
      </c>
      <c r="DA45" s="1">
        <v>4.2672249999999998</v>
      </c>
      <c r="DB45">
        <v>0.47441230000000001</v>
      </c>
      <c r="DC45">
        <v>11.76572</v>
      </c>
      <c r="DD45" s="1">
        <v>9.9266179999999999E-3</v>
      </c>
      <c r="DE45" s="1">
        <v>3.7629329999999999</v>
      </c>
      <c r="DF45">
        <v>0.47230569999999999</v>
      </c>
      <c r="DG45">
        <v>12.53903</v>
      </c>
      <c r="DH45" s="1">
        <v>8.3946149999999994E-3</v>
      </c>
      <c r="DI45" s="1">
        <v>3.2017639999999998</v>
      </c>
      <c r="DJ45">
        <v>0.47099439999999998</v>
      </c>
      <c r="DK45">
        <v>13.50231</v>
      </c>
      <c r="DL45" s="1">
        <v>6.2597E-3</v>
      </c>
      <c r="DM45" s="1">
        <v>2.4014069999999998</v>
      </c>
      <c r="DN45">
        <v>0.47027600000000003</v>
      </c>
      <c r="DO45">
        <v>14.38626</v>
      </c>
      <c r="DP45" s="1">
        <v>4.3456559999999998E-3</v>
      </c>
      <c r="DQ45" s="1">
        <v>1.6675759999999999</v>
      </c>
      <c r="DR45">
        <v>0.46988560000000001</v>
      </c>
      <c r="DS45">
        <v>14.477040000000001</v>
      </c>
      <c r="DT45" s="1">
        <v>3.1107029999999998E-3</v>
      </c>
      <c r="DU45" s="1">
        <v>1.1888259999999999</v>
      </c>
      <c r="DV45">
        <v>0.46969620000000001</v>
      </c>
      <c r="DW45">
        <v>13.85764</v>
      </c>
      <c r="DX45" s="1">
        <v>2.4132839999999999E-3</v>
      </c>
      <c r="DY45" s="1">
        <v>0.91723500000000002</v>
      </c>
      <c r="DZ45">
        <v>0.46955249999999998</v>
      </c>
      <c r="EA45">
        <v>12.832039999999999</v>
      </c>
      <c r="EB45" s="1">
        <v>2.024339E-3</v>
      </c>
      <c r="EC45" s="1">
        <v>0.76550490000000004</v>
      </c>
      <c r="ED45">
        <v>0.46952939999999999</v>
      </c>
      <c r="EE45">
        <v>11.827389999999999</v>
      </c>
      <c r="EF45" s="1">
        <v>1.794061E-3</v>
      </c>
      <c r="EG45" s="1">
        <v>0.6753536</v>
      </c>
      <c r="EH45">
        <v>0.46955340000000001</v>
      </c>
      <c r="EI45">
        <v>11.564579999999999</v>
      </c>
      <c r="EJ45" s="1">
        <v>1.640786E-3</v>
      </c>
      <c r="EK45" s="1">
        <v>0.61532659999999995</v>
      </c>
      <c r="EL45">
        <v>0.46965170000000001</v>
      </c>
      <c r="EM45">
        <v>12.054180000000001</v>
      </c>
      <c r="EN45" s="1">
        <v>1.5108089999999999E-3</v>
      </c>
      <c r="EO45" s="1">
        <v>0.56494650000000002</v>
      </c>
      <c r="EP45">
        <v>0.4698156</v>
      </c>
      <c r="EQ45">
        <v>12.98237</v>
      </c>
      <c r="ER45" s="1">
        <v>1.3737300000000001E-3</v>
      </c>
      <c r="ES45" s="1">
        <v>0.51219119999999996</v>
      </c>
      <c r="ET45">
        <v>0.4700143</v>
      </c>
      <c r="EU45">
        <v>13.91212</v>
      </c>
      <c r="EV45" s="1">
        <v>1.2542549999999999E-3</v>
      </c>
      <c r="EW45" s="1">
        <v>0.46583560000000002</v>
      </c>
      <c r="EX45">
        <v>0.47021689999999999</v>
      </c>
      <c r="EY45">
        <v>14.182399999999999</v>
      </c>
      <c r="EZ45" s="1">
        <v>1.1617019999999999E-3</v>
      </c>
      <c r="FA45" s="1">
        <v>0.42974289999999998</v>
      </c>
      <c r="FB45">
        <v>0.47043230000000003</v>
      </c>
      <c r="FC45">
        <v>13.72781</v>
      </c>
      <c r="FD45" s="1">
        <v>1.0905590000000001E-3</v>
      </c>
      <c r="FE45" s="1">
        <v>0.4017694</v>
      </c>
      <c r="FF45">
        <v>0.47065960000000001</v>
      </c>
      <c r="FG45">
        <v>12.771800000000001</v>
      </c>
      <c r="FH45" s="1">
        <v>1.034161E-3</v>
      </c>
      <c r="FI45" s="1">
        <v>0.3795211</v>
      </c>
      <c r="FJ45">
        <v>0.47087659999999998</v>
      </c>
      <c r="FK45">
        <v>11.87035</v>
      </c>
      <c r="FL45" s="1">
        <v>9.8616590000000009E-4</v>
      </c>
      <c r="FM45" s="1">
        <v>0.36052699999999999</v>
      </c>
      <c r="FN45">
        <v>0.47104790000000002</v>
      </c>
      <c r="FO45">
        <v>12.04574</v>
      </c>
      <c r="FP45" s="1">
        <v>9.4392019999999996E-4</v>
      </c>
      <c r="FQ45" s="1">
        <v>0.3437944</v>
      </c>
      <c r="FR45">
        <v>0.4711688</v>
      </c>
      <c r="FS45">
        <v>12.67324</v>
      </c>
      <c r="FT45" s="1">
        <v>9.1643379999999997E-4</v>
      </c>
      <c r="FU45" s="1">
        <v>0.33243400000000001</v>
      </c>
      <c r="FV45">
        <v>0.47124129999999997</v>
      </c>
      <c r="FW45">
        <v>13.65629</v>
      </c>
      <c r="FX45" s="1">
        <v>9.0932100000000004E-4</v>
      </c>
      <c r="FY45" s="1">
        <v>0.32875569999999998</v>
      </c>
      <c r="FZ45">
        <v>0.47128120000000001</v>
      </c>
      <c r="GA45">
        <v>14.34713</v>
      </c>
      <c r="GB45" s="1">
        <v>9.0309940000000001E-4</v>
      </c>
      <c r="GC45" s="1">
        <v>0.3258009</v>
      </c>
      <c r="GD45">
        <v>0.47127580000000002</v>
      </c>
      <c r="GE45">
        <v>14.253069999999999</v>
      </c>
      <c r="GF45" s="1">
        <v>8.8657760000000003E-4</v>
      </c>
      <c r="GG45" s="1">
        <v>0.31931189999999998</v>
      </c>
      <c r="GH45">
        <v>0.47130860000000002</v>
      </c>
      <c r="GI45">
        <v>13.4277</v>
      </c>
      <c r="GJ45" s="1">
        <v>8.6067450000000003E-4</v>
      </c>
      <c r="GK45" s="1">
        <v>0.30951820000000002</v>
      </c>
      <c r="GL45">
        <v>0.47131129999999999</v>
      </c>
      <c r="GM45">
        <v>12.370189999999999</v>
      </c>
      <c r="GN45" s="1">
        <v>8.2980390000000003E-4</v>
      </c>
      <c r="GO45" s="1">
        <v>0.2980102</v>
      </c>
      <c r="GP45">
        <v>0.47131420000000002</v>
      </c>
      <c r="GQ45">
        <v>11.64151</v>
      </c>
      <c r="GR45" s="1">
        <v>7.9694119999999997E-4</v>
      </c>
      <c r="GS45" s="1">
        <v>0.28583789999999998</v>
      </c>
      <c r="GT45">
        <v>0.47132190000000002</v>
      </c>
      <c r="GU45">
        <v>12.028040000000001</v>
      </c>
      <c r="GV45" s="1">
        <v>7.6411260000000005E-4</v>
      </c>
      <c r="GW45" s="1">
        <v>0.27380529999999997</v>
      </c>
      <c r="GX45">
        <v>0.47129919999999997</v>
      </c>
      <c r="GY45">
        <v>12.87635</v>
      </c>
      <c r="GZ45" s="1">
        <v>7.3242139999999995E-4</v>
      </c>
      <c r="HA45" s="1">
        <v>0.26223809999999997</v>
      </c>
      <c r="HB45">
        <v>0.471302</v>
      </c>
      <c r="HC45">
        <v>14.03908</v>
      </c>
      <c r="HD45" s="1">
        <v>7.0250740000000003E-4</v>
      </c>
      <c r="HE45" s="1">
        <v>0.25136459999999999</v>
      </c>
      <c r="HF45">
        <v>0.47129949999999998</v>
      </c>
      <c r="HG45">
        <v>15.168620000000001</v>
      </c>
      <c r="HH45" s="1">
        <v>6.7379430000000001E-4</v>
      </c>
      <c r="HI45" s="1">
        <v>0.24098430000000001</v>
      </c>
      <c r="HJ45">
        <v>0.47130749999999999</v>
      </c>
      <c r="HK45">
        <v>15.33344</v>
      </c>
      <c r="HL45">
        <v>6.4644669999999998E-4</v>
      </c>
      <c r="HM45" s="1">
        <v>0.23113649999999999</v>
      </c>
      <c r="HN45">
        <v>0.4713212</v>
      </c>
      <c r="HO45">
        <v>14.53697</v>
      </c>
      <c r="HP45">
        <v>6.2033919999999998E-4</v>
      </c>
      <c r="HQ45" s="1">
        <v>0.22174579999999999</v>
      </c>
      <c r="HR45">
        <v>0.47130820000000001</v>
      </c>
      <c r="HS45">
        <v>13.384930000000001</v>
      </c>
      <c r="HT45">
        <v>5.956186E-4</v>
      </c>
      <c r="HU45" s="1">
        <v>0.21288689999999999</v>
      </c>
      <c r="HV45">
        <v>0.47132439999999998</v>
      </c>
      <c r="HW45">
        <v>12.29529</v>
      </c>
      <c r="HX45">
        <v>5.7217200000000002E-4</v>
      </c>
      <c r="HY45" s="1">
        <v>0.2044937</v>
      </c>
      <c r="HZ45">
        <v>0.47132780000000002</v>
      </c>
      <c r="IA45">
        <v>12.248900000000001</v>
      </c>
      <c r="IB45">
        <v>5.4975900000000003E-4</v>
      </c>
      <c r="IC45" s="1">
        <v>0.19649230000000001</v>
      </c>
      <c r="ID45">
        <v>0.47133399999999998</v>
      </c>
      <c r="IE45">
        <v>13.048260000000001</v>
      </c>
      <c r="IF45">
        <v>5.2806429999999996E-4</v>
      </c>
      <c r="IG45" s="1">
        <v>0.18874189999999999</v>
      </c>
      <c r="IH45">
        <v>0.4713078</v>
      </c>
      <c r="II45">
        <v>14.2532</v>
      </c>
      <c r="IJ45">
        <v>5.0730239999999998E-4</v>
      </c>
      <c r="IK45">
        <v>0.18134120000000001</v>
      </c>
      <c r="IL45">
        <v>0.47130749999999999</v>
      </c>
      <c r="IM45">
        <v>15.493869999999999</v>
      </c>
      <c r="IN45">
        <v>4.8805909999999998E-4</v>
      </c>
      <c r="IO45">
        <v>0.17446739999999999</v>
      </c>
      <c r="IP45">
        <v>0.4713271</v>
      </c>
      <c r="IQ45">
        <v>15.702170000000001</v>
      </c>
      <c r="IR45">
        <v>4.6954260000000003E-4</v>
      </c>
      <c r="IS45">
        <v>0.167854</v>
      </c>
      <c r="IT45">
        <v>0.47132099999999999</v>
      </c>
      <c r="IU45">
        <v>14.991009999999999</v>
      </c>
      <c r="IV45">
        <v>4.5193209999999998E-4</v>
      </c>
      <c r="IW45">
        <v>0.16157489999999999</v>
      </c>
      <c r="IX45">
        <v>0.47130739999999999</v>
      </c>
      <c r="IY45">
        <v>13.779489999999999</v>
      </c>
      <c r="IZ45">
        <v>4.354599E-4</v>
      </c>
      <c r="JA45">
        <v>0.1556979</v>
      </c>
      <c r="JB45">
        <v>0.47130709999999998</v>
      </c>
      <c r="JC45">
        <v>12.64325</v>
      </c>
      <c r="JD45">
        <v>4.1925330000000001E-4</v>
      </c>
      <c r="JE45">
        <v>0.14991019999999999</v>
      </c>
      <c r="JF45">
        <v>0.4713273</v>
      </c>
      <c r="JG45">
        <v>12.34127</v>
      </c>
      <c r="JH45">
        <v>4.0410780000000001E-4</v>
      </c>
      <c r="JI45">
        <v>0.1445024</v>
      </c>
      <c r="JJ45">
        <v>0.47130129999999998</v>
      </c>
      <c r="JK45">
        <v>12.428520000000001</v>
      </c>
      <c r="JL45">
        <v>3.8939660000000001E-4</v>
      </c>
      <c r="JM45">
        <v>0.1392417</v>
      </c>
      <c r="JN45">
        <v>0.47132580000000002</v>
      </c>
      <c r="JO45">
        <v>13.159509999999999</v>
      </c>
      <c r="JP45">
        <v>3.7564340000000002E-4</v>
      </c>
      <c r="JQ45">
        <v>0.1343279</v>
      </c>
      <c r="JR45">
        <v>0.47132750000000001</v>
      </c>
      <c r="JS45">
        <v>13.57648</v>
      </c>
      <c r="JT45">
        <v>3.6244640000000002E-4</v>
      </c>
      <c r="JU45">
        <v>0.1296081</v>
      </c>
      <c r="JV45">
        <v>0.47132239999999997</v>
      </c>
      <c r="JW45">
        <v>13.54377</v>
      </c>
      <c r="JX45">
        <v>3.4924339999999998E-4</v>
      </c>
      <c r="JY45">
        <v>0.1249005</v>
      </c>
      <c r="JZ45">
        <v>0.47132679999999999</v>
      </c>
      <c r="KA45">
        <v>13.080349999999999</v>
      </c>
      <c r="KB45">
        <v>3.3703230000000002E-4</v>
      </c>
      <c r="KC45">
        <v>0.120519</v>
      </c>
      <c r="KD45">
        <v>0.47132740000000001</v>
      </c>
      <c r="KE45">
        <v>12.453950000000001</v>
      </c>
      <c r="KF45">
        <v>3.2534209999999998E-4</v>
      </c>
      <c r="KG45">
        <v>0.11634890000000001</v>
      </c>
      <c r="KH45">
        <v>0.4713019</v>
      </c>
      <c r="KI45">
        <v>11.893789999999999</v>
      </c>
      <c r="KJ45">
        <v>3.1403369999999999E-4</v>
      </c>
      <c r="KK45">
        <v>0.1123077</v>
      </c>
      <c r="KL45">
        <v>0.47125149999999999</v>
      </c>
      <c r="KM45">
        <v>12.270110000000001</v>
      </c>
      <c r="KN45">
        <v>3.0349089999999999E-4</v>
      </c>
      <c r="KO45">
        <v>0.1085372</v>
      </c>
      <c r="KP45">
        <v>0.4711323</v>
      </c>
      <c r="KQ45">
        <v>12.592309999999999</v>
      </c>
      <c r="KR45">
        <v>2.96552E-4</v>
      </c>
      <c r="KS45">
        <v>0.1059988</v>
      </c>
      <c r="KT45">
        <v>0.47097260000000002</v>
      </c>
      <c r="KU45">
        <v>13.324820000000001</v>
      </c>
      <c r="KV45">
        <v>2.954276E-4</v>
      </c>
      <c r="KW45">
        <v>0.1055821</v>
      </c>
      <c r="KX45">
        <v>0.47076180000000001</v>
      </c>
      <c r="KY45">
        <v>13.91705</v>
      </c>
      <c r="KZ45">
        <v>2.9452949999999998E-4</v>
      </c>
      <c r="LA45">
        <v>0.10533480000000001</v>
      </c>
      <c r="LB45">
        <v>0.4705551</v>
      </c>
      <c r="LC45">
        <v>13.946440000000001</v>
      </c>
      <c r="LD45">
        <v>2.9035649999999998E-4</v>
      </c>
      <c r="LE45">
        <v>0.1039335</v>
      </c>
      <c r="LF45">
        <v>0.47034300000000001</v>
      </c>
      <c r="LG45">
        <v>13.410450000000001</v>
      </c>
      <c r="LH45">
        <v>2.8341759999999999E-4</v>
      </c>
      <c r="LI45">
        <v>0.1015219</v>
      </c>
      <c r="LJ45">
        <v>0.4701284</v>
      </c>
      <c r="LK45">
        <v>12.68732</v>
      </c>
      <c r="LL45">
        <v>2.7502439999999999E-4</v>
      </c>
      <c r="LM45">
        <v>9.8581379999999996E-2</v>
      </c>
      <c r="LN45">
        <v>0.4698888</v>
      </c>
      <c r="LO45">
        <v>12.141260000000001</v>
      </c>
      <c r="LP45">
        <v>2.6616200000000002E-4</v>
      </c>
      <c r="LQ45">
        <v>9.5468310000000001E-2</v>
      </c>
      <c r="LR45">
        <v>0.46973229999999999</v>
      </c>
      <c r="LS45">
        <v>12.564450000000001</v>
      </c>
      <c r="LT45">
        <v>2.5697099999999999E-4</v>
      </c>
      <c r="LU45">
        <v>9.2212279999999994E-2</v>
      </c>
      <c r="LV45">
        <v>0.46960649999999998</v>
      </c>
      <c r="LW45">
        <v>13.36957</v>
      </c>
      <c r="LX45">
        <v>2.4563900000000002E-4</v>
      </c>
      <c r="LY45">
        <v>8.8228180000000003E-2</v>
      </c>
      <c r="LZ45">
        <v>0.46954240000000003</v>
      </c>
      <c r="MA45">
        <v>14.738580000000001</v>
      </c>
      <c r="MB45">
        <v>2.3034309999999999E-4</v>
      </c>
      <c r="MC45">
        <v>8.2791600000000007E-2</v>
      </c>
      <c r="MD45">
        <v>0.46950330000000001</v>
      </c>
      <c r="ME45">
        <v>16.117909999999998</v>
      </c>
      <c r="MF45">
        <v>2.1553410000000001E-4</v>
      </c>
      <c r="MG45">
        <v>7.7456819999999996E-2</v>
      </c>
      <c r="MH45">
        <v>0.4694757</v>
      </c>
      <c r="MI45">
        <v>16.354240000000001</v>
      </c>
      <c r="MJ45">
        <v>2.0381490000000001E-4</v>
      </c>
      <c r="MK45">
        <v>7.3217870000000004E-2</v>
      </c>
      <c r="ML45">
        <v>0.46946979999999999</v>
      </c>
      <c r="MM45">
        <v>15.56265</v>
      </c>
      <c r="MN45">
        <v>1.9469609999999999E-4</v>
      </c>
      <c r="MO45">
        <v>6.9914340000000005E-2</v>
      </c>
      <c r="MP45">
        <v>0.46947369999999999</v>
      </c>
      <c r="MQ45">
        <v>14.39996</v>
      </c>
      <c r="MR45">
        <v>1.8713550000000001E-4</v>
      </c>
      <c r="MS45">
        <v>6.7188869999999998E-2</v>
      </c>
      <c r="MT45">
        <v>0.46943659999999998</v>
      </c>
      <c r="MU45">
        <v>13.24536</v>
      </c>
      <c r="MV45">
        <v>1.807411E-4</v>
      </c>
      <c r="MW45">
        <v>6.4886330000000006E-2</v>
      </c>
      <c r="MX45">
        <v>0.4693407</v>
      </c>
      <c r="MY45">
        <v>13.00384</v>
      </c>
      <c r="MZ45">
        <v>1.75007E-4</v>
      </c>
      <c r="NA45">
        <v>6.2824920000000006E-2</v>
      </c>
      <c r="NB45">
        <v>0.4690955</v>
      </c>
      <c r="NC45">
        <v>13.61673</v>
      </c>
      <c r="ND45">
        <v>1.7311369999999999E-4</v>
      </c>
      <c r="NE45">
        <v>6.2090659999999999E-2</v>
      </c>
      <c r="NF45">
        <v>0.46876190000000001</v>
      </c>
      <c r="NG45">
        <v>14.7788</v>
      </c>
      <c r="NH45">
        <v>1.775891E-4</v>
      </c>
      <c r="NI45">
        <v>6.3676029999999995E-2</v>
      </c>
      <c r="NJ45">
        <v>0.46835850000000001</v>
      </c>
      <c r="NK45">
        <v>16.027000000000001</v>
      </c>
      <c r="NL45">
        <v>1.821197E-4</v>
      </c>
      <c r="NM45">
        <v>6.5387429999999996E-2</v>
      </c>
      <c r="NN45">
        <v>0.46794449999999999</v>
      </c>
      <c r="NO45">
        <v>16.174379999999999</v>
      </c>
      <c r="NP45">
        <v>1.8275299999999999E-4</v>
      </c>
      <c r="NQ45">
        <v>6.5722619999999995E-2</v>
      </c>
      <c r="NR45">
        <v>0.46747300000000003</v>
      </c>
      <c r="NS45">
        <v>15.50126</v>
      </c>
      <c r="NT45">
        <v>1.8007949999999999E-4</v>
      </c>
      <c r="NU45">
        <v>6.4855280000000001E-2</v>
      </c>
      <c r="NV45">
        <v>0.46702260000000001</v>
      </c>
      <c r="NW45">
        <v>14.44598</v>
      </c>
      <c r="NX45">
        <v>1.754595E-4</v>
      </c>
      <c r="NY45">
        <v>6.3267130000000005E-2</v>
      </c>
      <c r="NZ45">
        <v>0.4665705</v>
      </c>
      <c r="OA45">
        <v>13.35088</v>
      </c>
      <c r="OB45">
        <v>1.6998870000000001E-4</v>
      </c>
      <c r="OC45">
        <v>6.1357149999999999E-2</v>
      </c>
      <c r="OD45">
        <v>0.46620440000000002</v>
      </c>
      <c r="OE45">
        <v>12.69622</v>
      </c>
      <c r="OF45">
        <v>1.640608E-4</v>
      </c>
      <c r="OG45">
        <v>5.9268000000000001E-2</v>
      </c>
      <c r="OH45">
        <v>0.46597559999999999</v>
      </c>
      <c r="OI45">
        <v>13.073600000000001</v>
      </c>
      <c r="OJ45">
        <v>1.5540129999999999E-4</v>
      </c>
      <c r="OK45">
        <v>5.6233360000000003E-2</v>
      </c>
    </row>
    <row r="46" spans="1:401" x14ac:dyDescent="0.35">
      <c r="A46">
        <v>49</v>
      </c>
      <c r="B46" t="s">
        <v>4</v>
      </c>
      <c r="C46" t="s">
        <v>24</v>
      </c>
      <c r="D46" t="s">
        <v>51</v>
      </c>
      <c r="E46">
        <v>838.18780000000004</v>
      </c>
      <c r="F46">
        <v>1.103202</v>
      </c>
      <c r="G46">
        <v>12.027329999999999</v>
      </c>
      <c r="H46">
        <v>3.9161790000000001</v>
      </c>
      <c r="I46">
        <v>693.16070000000002</v>
      </c>
      <c r="J46">
        <v>1.1010610000000001</v>
      </c>
      <c r="K46">
        <v>11.84667</v>
      </c>
      <c r="L46">
        <v>195.96170000000001</v>
      </c>
      <c r="M46">
        <v>42215.96</v>
      </c>
      <c r="N46">
        <v>1.0988990000000001</v>
      </c>
      <c r="O46">
        <v>12.47297</v>
      </c>
      <c r="P46">
        <v>100.22110000000001</v>
      </c>
      <c r="Q46">
        <v>23280.66</v>
      </c>
      <c r="R46">
        <v>1.096749</v>
      </c>
      <c r="S46">
        <v>12.87556</v>
      </c>
      <c r="T46">
        <v>9.6578309999999998</v>
      </c>
      <c r="U46">
        <v>2319.326</v>
      </c>
      <c r="V46">
        <v>1.0945009999999999</v>
      </c>
      <c r="W46">
        <v>13.44627</v>
      </c>
      <c r="X46">
        <v>0.53664259999999997</v>
      </c>
      <c r="Y46">
        <v>128.78399999999999</v>
      </c>
      <c r="Z46">
        <v>1.092266</v>
      </c>
      <c r="AA46">
        <v>13.359310000000001</v>
      </c>
      <c r="AB46">
        <v>0.1025495</v>
      </c>
      <c r="AC46">
        <v>23.1249</v>
      </c>
      <c r="AD46">
        <v>1.089939</v>
      </c>
      <c r="AE46">
        <v>12.82038</v>
      </c>
      <c r="AF46" s="1">
        <v>7.9311069999999997E-2</v>
      </c>
      <c r="AG46">
        <v>17.637409999999999</v>
      </c>
      <c r="AH46">
        <v>1.087558</v>
      </c>
      <c r="AI46">
        <v>12.18608</v>
      </c>
      <c r="AJ46" s="1">
        <v>7.1008749999999995E-2</v>
      </c>
      <c r="AK46" s="1">
        <v>15.78819</v>
      </c>
      <c r="AL46">
        <v>1.084662</v>
      </c>
      <c r="AM46">
        <v>11.538309999999999</v>
      </c>
      <c r="AN46" s="1">
        <v>6.4181989999999994E-2</v>
      </c>
      <c r="AO46" s="1">
        <v>14.281779999999999</v>
      </c>
      <c r="AP46">
        <v>1.0812170000000001</v>
      </c>
      <c r="AQ46">
        <v>11.21979</v>
      </c>
      <c r="AR46" s="1">
        <v>5.930473E-2</v>
      </c>
      <c r="AS46" s="1">
        <v>13.19843</v>
      </c>
      <c r="AT46">
        <v>1.076748</v>
      </c>
      <c r="AU46">
        <v>11.61805</v>
      </c>
      <c r="AV46" s="1">
        <v>6.311406E-2</v>
      </c>
      <c r="AW46" s="1">
        <v>14.02383</v>
      </c>
      <c r="AX46">
        <v>1.071396</v>
      </c>
      <c r="AY46">
        <v>11.8901</v>
      </c>
      <c r="AZ46" s="1">
        <v>7.0043159999999993E-2</v>
      </c>
      <c r="BA46" s="1">
        <v>15.64236</v>
      </c>
      <c r="BB46">
        <v>1.065334</v>
      </c>
      <c r="BC46">
        <v>12.24813</v>
      </c>
      <c r="BD46" s="1">
        <v>7.0493710000000001E-2</v>
      </c>
      <c r="BE46" s="1">
        <v>15.844950000000001</v>
      </c>
      <c r="BF46">
        <v>1.0582860000000001</v>
      </c>
      <c r="BG46">
        <v>12.40113</v>
      </c>
      <c r="BH46" s="1">
        <v>6.5884239999999997E-2</v>
      </c>
      <c r="BI46" s="1">
        <v>14.899760000000001</v>
      </c>
      <c r="BJ46">
        <v>1.050395</v>
      </c>
      <c r="BK46">
        <v>12.064730000000001</v>
      </c>
      <c r="BL46" s="1">
        <v>5.893176E-2</v>
      </c>
      <c r="BM46" s="1">
        <v>13.4079</v>
      </c>
      <c r="BN46">
        <v>1.042019</v>
      </c>
      <c r="BO46">
        <v>11.565099999999999</v>
      </c>
      <c r="BP46" s="1">
        <v>5.1662239999999998E-2</v>
      </c>
      <c r="BQ46" s="1">
        <v>11.825469999999999</v>
      </c>
      <c r="BR46">
        <v>1.0334650000000001</v>
      </c>
      <c r="BS46">
        <v>11.20562</v>
      </c>
      <c r="BT46" s="1">
        <v>4.511598E-2</v>
      </c>
      <c r="BU46" s="1">
        <v>10.38729</v>
      </c>
      <c r="BV46">
        <v>1.025023</v>
      </c>
      <c r="BW46">
        <v>11.339919999999999</v>
      </c>
      <c r="BX46" s="1">
        <v>3.9455410000000003E-2</v>
      </c>
      <c r="BY46" s="1">
        <v>9.1376779999999993</v>
      </c>
      <c r="BZ46">
        <v>1.017353</v>
      </c>
      <c r="CA46">
        <v>12.129530000000001</v>
      </c>
      <c r="CB46" s="1">
        <v>3.351838E-2</v>
      </c>
      <c r="CC46" s="1">
        <v>7.809876</v>
      </c>
      <c r="CD46">
        <v>1.0098210000000001</v>
      </c>
      <c r="CE46">
        <v>13.15734</v>
      </c>
      <c r="CF46" s="1">
        <v>2.7267280000000001E-2</v>
      </c>
      <c r="CG46" s="1">
        <v>6.3894060000000001</v>
      </c>
      <c r="CH46">
        <v>1.0020519999999999</v>
      </c>
      <c r="CI46">
        <v>14.10882</v>
      </c>
      <c r="CJ46" s="1">
        <v>2.202871E-2</v>
      </c>
      <c r="CK46" s="1">
        <v>5.1866899999999996</v>
      </c>
      <c r="CL46">
        <v>0.9953727</v>
      </c>
      <c r="CM46">
        <v>14.21674</v>
      </c>
      <c r="CN46" s="1">
        <v>1.822292E-2</v>
      </c>
      <c r="CO46" s="1">
        <v>4.3026730000000004</v>
      </c>
      <c r="CP46">
        <v>0.99002140000000005</v>
      </c>
      <c r="CQ46">
        <v>13.73227</v>
      </c>
      <c r="CR46" s="1">
        <v>1.5395880000000001E-2</v>
      </c>
      <c r="CS46" s="1">
        <v>3.6420469999999998</v>
      </c>
      <c r="CT46">
        <v>0.98454350000000002</v>
      </c>
      <c r="CU46">
        <v>12.813140000000001</v>
      </c>
      <c r="CV46" s="1">
        <v>1.317524E-2</v>
      </c>
      <c r="CW46" s="1">
        <v>3.1222919999999998</v>
      </c>
      <c r="CX46">
        <v>0.97898379999999996</v>
      </c>
      <c r="CY46">
        <v>11.883620000000001</v>
      </c>
      <c r="CZ46" s="1">
        <v>1.1436460000000001E-2</v>
      </c>
      <c r="DA46" s="1">
        <v>2.7154259999999999</v>
      </c>
      <c r="DB46">
        <v>0.97409900000000005</v>
      </c>
      <c r="DC46">
        <v>11.83825</v>
      </c>
      <c r="DD46" s="1">
        <v>1.0036720000000001E-2</v>
      </c>
      <c r="DE46" s="1">
        <v>2.3860960000000002</v>
      </c>
      <c r="DF46">
        <v>0.96970829999999997</v>
      </c>
      <c r="DG46">
        <v>12.590199999999999</v>
      </c>
      <c r="DH46" s="1">
        <v>8.5527820000000001E-3</v>
      </c>
      <c r="DI46" s="1">
        <v>2.0396190000000001</v>
      </c>
      <c r="DJ46">
        <v>0.96691459999999996</v>
      </c>
      <c r="DK46">
        <v>13.523820000000001</v>
      </c>
      <c r="DL46" s="1">
        <v>6.4487800000000003E-3</v>
      </c>
      <c r="DM46" s="1">
        <v>1.5429349999999999</v>
      </c>
      <c r="DN46">
        <v>0.96531730000000004</v>
      </c>
      <c r="DO46">
        <v>14.40579</v>
      </c>
      <c r="DP46" s="1">
        <v>4.4869580000000001E-3</v>
      </c>
      <c r="DQ46" s="1">
        <v>1.0729470000000001</v>
      </c>
      <c r="DR46">
        <v>0.96442059999999996</v>
      </c>
      <c r="DS46">
        <v>14.49606</v>
      </c>
      <c r="DT46" s="1">
        <v>3.194456E-3</v>
      </c>
      <c r="DU46" s="1">
        <v>0.76107009999999997</v>
      </c>
      <c r="DV46">
        <v>0.96396930000000003</v>
      </c>
      <c r="DW46">
        <v>13.90371</v>
      </c>
      <c r="DX46" s="1">
        <v>2.4598039999999999E-3</v>
      </c>
      <c r="DY46" s="1">
        <v>0.58324750000000003</v>
      </c>
      <c r="DZ46">
        <v>0.96377650000000004</v>
      </c>
      <c r="EA46">
        <v>12.89114</v>
      </c>
      <c r="EB46" s="1">
        <v>2.0509719999999999E-3</v>
      </c>
      <c r="EC46" s="1">
        <v>0.48409849999999999</v>
      </c>
      <c r="ED46">
        <v>0.96368240000000005</v>
      </c>
      <c r="EE46">
        <v>11.88541</v>
      </c>
      <c r="EF46" s="1">
        <v>1.8106680000000001E-3</v>
      </c>
      <c r="EG46" s="1">
        <v>0.42562820000000001</v>
      </c>
      <c r="EH46">
        <v>0.9636922</v>
      </c>
      <c r="EI46">
        <v>11.630319999999999</v>
      </c>
      <c r="EJ46" s="1">
        <v>1.6528000000000001E-3</v>
      </c>
      <c r="EK46" s="1">
        <v>0.38712570000000002</v>
      </c>
      <c r="EL46">
        <v>0.96382699999999999</v>
      </c>
      <c r="EM46">
        <v>12.10951</v>
      </c>
      <c r="EN46" s="1">
        <v>1.522657E-3</v>
      </c>
      <c r="EO46" s="1">
        <v>0.35561019999999999</v>
      </c>
      <c r="EP46">
        <v>0.96413819999999995</v>
      </c>
      <c r="EQ46">
        <v>13.0146</v>
      </c>
      <c r="ER46" s="1">
        <v>1.3856179999999999E-3</v>
      </c>
      <c r="ES46" s="1">
        <v>0.32267390000000001</v>
      </c>
      <c r="ET46">
        <v>0.96452090000000001</v>
      </c>
      <c r="EU46">
        <v>13.91722</v>
      </c>
      <c r="EV46" s="1">
        <v>1.263854E-3</v>
      </c>
      <c r="EW46" s="1">
        <v>0.29326049999999998</v>
      </c>
      <c r="EX46">
        <v>0.96493300000000004</v>
      </c>
      <c r="EY46">
        <v>14.181319999999999</v>
      </c>
      <c r="EZ46" s="1">
        <v>1.169121E-3</v>
      </c>
      <c r="FA46" s="1">
        <v>0.27027679999999998</v>
      </c>
      <c r="FB46">
        <v>0.96538630000000003</v>
      </c>
      <c r="FC46">
        <v>13.7544</v>
      </c>
      <c r="FD46" s="1">
        <v>1.096323E-3</v>
      </c>
      <c r="FE46" s="1">
        <v>0.25248199999999998</v>
      </c>
      <c r="FF46">
        <v>0.96581669999999997</v>
      </c>
      <c r="FG46">
        <v>12.82752</v>
      </c>
      <c r="FH46" s="1">
        <v>1.0389170000000001E-3</v>
      </c>
      <c r="FI46" s="1">
        <v>0.2383981</v>
      </c>
      <c r="FJ46">
        <v>0.9662366</v>
      </c>
      <c r="FK46">
        <v>11.946569999999999</v>
      </c>
      <c r="FL46" s="1">
        <v>9.9037189999999996E-4</v>
      </c>
      <c r="FM46" s="1">
        <v>0.22643740000000001</v>
      </c>
      <c r="FN46">
        <v>0.96663900000000003</v>
      </c>
      <c r="FO46">
        <v>12.13786</v>
      </c>
      <c r="FP46" s="1">
        <v>9.4752530000000005E-4</v>
      </c>
      <c r="FQ46" s="1">
        <v>0.2158754</v>
      </c>
      <c r="FR46">
        <v>0.966862</v>
      </c>
      <c r="FS46">
        <v>12.70768</v>
      </c>
      <c r="FT46" s="1">
        <v>9.181247E-4</v>
      </c>
      <c r="FU46" s="1">
        <v>0.2084095</v>
      </c>
      <c r="FV46">
        <v>0.96703919999999999</v>
      </c>
      <c r="FW46">
        <v>13.661630000000001</v>
      </c>
      <c r="FX46" s="1">
        <v>9.0981899999999997E-4</v>
      </c>
      <c r="FY46" s="1">
        <v>0.2058741</v>
      </c>
      <c r="FZ46">
        <v>0.96706919999999996</v>
      </c>
      <c r="GA46">
        <v>14.34975</v>
      </c>
      <c r="GB46" s="1">
        <v>9.0414550000000003E-4</v>
      </c>
      <c r="GC46" s="1">
        <v>0.2041394</v>
      </c>
      <c r="GD46">
        <v>0.96714239999999996</v>
      </c>
      <c r="GE46">
        <v>14.280559999999999</v>
      </c>
      <c r="GF46" s="1">
        <v>8.8852600000000005E-4</v>
      </c>
      <c r="GG46" s="1">
        <v>0.20025290000000001</v>
      </c>
      <c r="GH46">
        <v>0.96713749999999998</v>
      </c>
      <c r="GI46">
        <v>13.47743</v>
      </c>
      <c r="GJ46" s="1">
        <v>8.6328580000000004E-4</v>
      </c>
      <c r="GK46" s="1">
        <v>0.19426060000000001</v>
      </c>
      <c r="GL46">
        <v>0.96716199999999997</v>
      </c>
      <c r="GM46">
        <v>12.42572</v>
      </c>
      <c r="GN46" s="1">
        <v>8.3263979999999998E-4</v>
      </c>
      <c r="GO46" s="1">
        <v>0.1870994</v>
      </c>
      <c r="GP46">
        <v>0.96718789999999999</v>
      </c>
      <c r="GQ46">
        <v>11.705209999999999</v>
      </c>
      <c r="GR46" s="1">
        <v>7.9988849999999996E-4</v>
      </c>
      <c r="GS46" s="1">
        <v>0.1795033</v>
      </c>
      <c r="GT46">
        <v>0.96714699999999998</v>
      </c>
      <c r="GU46">
        <v>12.111510000000001</v>
      </c>
      <c r="GV46" s="1">
        <v>7.6693129999999999E-4</v>
      </c>
      <c r="GW46" s="1">
        <v>0.1719502</v>
      </c>
      <c r="GX46">
        <v>0.96719370000000005</v>
      </c>
      <c r="GY46">
        <v>12.91615</v>
      </c>
      <c r="GZ46" s="1">
        <v>7.3512450000000004E-4</v>
      </c>
      <c r="HA46" s="1">
        <v>0.1646842</v>
      </c>
      <c r="HB46">
        <v>0.96719679999999997</v>
      </c>
      <c r="HC46">
        <v>14.053229999999999</v>
      </c>
      <c r="HD46" s="1">
        <v>7.0505049999999999E-4</v>
      </c>
      <c r="HE46" s="1">
        <v>0.1578415</v>
      </c>
      <c r="HF46">
        <v>0.96719350000000004</v>
      </c>
      <c r="HG46">
        <v>15.19326</v>
      </c>
      <c r="HH46" s="1">
        <v>6.7622560000000001E-4</v>
      </c>
      <c r="HI46" s="1">
        <v>0.15132590000000001</v>
      </c>
      <c r="HJ46">
        <v>0.96715870000000004</v>
      </c>
      <c r="HK46">
        <v>15.36586</v>
      </c>
      <c r="HL46">
        <v>6.4876889999999996E-4</v>
      </c>
      <c r="HM46" s="1">
        <v>0.1451412</v>
      </c>
      <c r="HN46">
        <v>0.96719639999999996</v>
      </c>
      <c r="HO46">
        <v>14.587020000000001</v>
      </c>
      <c r="HP46">
        <v>6.2253670000000005E-4</v>
      </c>
      <c r="HQ46" s="1">
        <v>0.13924059999999999</v>
      </c>
      <c r="HR46">
        <v>0.96715399999999996</v>
      </c>
      <c r="HS46">
        <v>13.45233</v>
      </c>
      <c r="HT46">
        <v>5.9767990000000003E-4</v>
      </c>
      <c r="HU46" s="1">
        <v>0.13366720000000001</v>
      </c>
      <c r="HV46">
        <v>0.9671497</v>
      </c>
      <c r="HW46">
        <v>12.375349999999999</v>
      </c>
      <c r="HX46">
        <v>5.7414610000000002E-4</v>
      </c>
      <c r="HY46" s="1">
        <v>0.12839590000000001</v>
      </c>
      <c r="HZ46">
        <v>0.96716800000000003</v>
      </c>
      <c r="IA46">
        <v>12.350490000000001</v>
      </c>
      <c r="IB46">
        <v>5.5165119999999997E-4</v>
      </c>
      <c r="IC46" s="1">
        <v>0.1233728</v>
      </c>
      <c r="ID46">
        <v>0.96717500000000001</v>
      </c>
      <c r="IE46">
        <v>13.11181</v>
      </c>
      <c r="IF46">
        <v>5.2989420000000001E-4</v>
      </c>
      <c r="IG46" s="1">
        <v>0.1185097</v>
      </c>
      <c r="IH46">
        <v>0.96720309999999998</v>
      </c>
      <c r="II46">
        <v>14.27814</v>
      </c>
      <c r="IJ46">
        <v>5.0902900000000004E-4</v>
      </c>
      <c r="IK46">
        <v>0.1138532</v>
      </c>
      <c r="IL46">
        <v>0.96720300000000003</v>
      </c>
      <c r="IM46">
        <v>15.515000000000001</v>
      </c>
      <c r="IN46">
        <v>4.8966890000000005E-4</v>
      </c>
      <c r="IO46">
        <v>0.109527</v>
      </c>
      <c r="IP46">
        <v>0.96717390000000003</v>
      </c>
      <c r="IQ46">
        <v>15.72275</v>
      </c>
      <c r="IR46">
        <v>4.7110730000000001E-4</v>
      </c>
      <c r="IS46">
        <v>0.105382</v>
      </c>
      <c r="IT46">
        <v>0.96715150000000005</v>
      </c>
      <c r="IU46">
        <v>15.050420000000001</v>
      </c>
      <c r="IV46">
        <v>4.5338639999999999E-4</v>
      </c>
      <c r="IW46">
        <v>0.10142950000000001</v>
      </c>
      <c r="IX46">
        <v>0.96715839999999997</v>
      </c>
      <c r="IY46">
        <v>13.860799999999999</v>
      </c>
      <c r="IZ46">
        <v>4.3685700000000002E-4</v>
      </c>
      <c r="JA46">
        <v>9.7736950000000003E-2</v>
      </c>
      <c r="JB46">
        <v>0.96715810000000002</v>
      </c>
      <c r="JC46">
        <v>12.73146</v>
      </c>
      <c r="JD46">
        <v>4.2060740000000001E-4</v>
      </c>
      <c r="JE46">
        <v>9.4106060000000005E-2</v>
      </c>
      <c r="JF46">
        <v>0.9671672</v>
      </c>
      <c r="JG46">
        <v>12.43028</v>
      </c>
      <c r="JH46">
        <v>4.0538E-4</v>
      </c>
      <c r="JI46">
        <v>9.0706179999999997E-2</v>
      </c>
      <c r="JJ46">
        <v>0.96719569999999999</v>
      </c>
      <c r="JK46">
        <v>12.457100000000001</v>
      </c>
      <c r="JL46">
        <v>3.9063290000000001E-4</v>
      </c>
      <c r="JM46">
        <v>8.740357E-2</v>
      </c>
      <c r="JN46">
        <v>0.96717030000000004</v>
      </c>
      <c r="JO46">
        <v>13.180619999999999</v>
      </c>
      <c r="JP46">
        <v>3.7678270000000001E-4</v>
      </c>
      <c r="JQ46">
        <v>8.4311059999999993E-2</v>
      </c>
      <c r="JR46">
        <v>0.96715870000000004</v>
      </c>
      <c r="JS46">
        <v>13.572990000000001</v>
      </c>
      <c r="JT46">
        <v>3.635852E-4</v>
      </c>
      <c r="JU46">
        <v>8.1356800000000007E-2</v>
      </c>
      <c r="JV46">
        <v>0.96715309999999999</v>
      </c>
      <c r="JW46">
        <v>13.56021</v>
      </c>
      <c r="JX46">
        <v>3.5034809999999998E-4</v>
      </c>
      <c r="JY46">
        <v>7.8403379999999995E-2</v>
      </c>
      <c r="JZ46">
        <v>0.96721789999999996</v>
      </c>
      <c r="KA46">
        <v>13.11674</v>
      </c>
      <c r="KB46">
        <v>3.3805430000000001E-4</v>
      </c>
      <c r="KC46">
        <v>7.5643169999999996E-2</v>
      </c>
      <c r="KD46">
        <v>0.96716729999999995</v>
      </c>
      <c r="KE46">
        <v>12.49957</v>
      </c>
      <c r="KF46">
        <v>3.2634299999999999E-4</v>
      </c>
      <c r="KG46">
        <v>7.3029179999999999E-2</v>
      </c>
      <c r="KH46">
        <v>0.96715450000000003</v>
      </c>
      <c r="KI46">
        <v>11.93252</v>
      </c>
      <c r="KJ46">
        <v>3.1496550000000001E-4</v>
      </c>
      <c r="KK46">
        <v>7.0483439999999994E-2</v>
      </c>
      <c r="KL46">
        <v>0.96704999999999997</v>
      </c>
      <c r="KM46">
        <v>12.33225</v>
      </c>
      <c r="KN46">
        <v>3.0434420000000003E-4</v>
      </c>
      <c r="KO46">
        <v>6.8106829999999993E-2</v>
      </c>
      <c r="KP46">
        <v>0.96686150000000004</v>
      </c>
      <c r="KQ46">
        <v>12.60717</v>
      </c>
      <c r="KR46">
        <v>2.968987E-4</v>
      </c>
      <c r="KS46">
        <v>6.6412869999999999E-2</v>
      </c>
      <c r="KT46">
        <v>0.96651220000000004</v>
      </c>
      <c r="KU46">
        <v>13.34951</v>
      </c>
      <c r="KV46">
        <v>2.9542130000000002E-4</v>
      </c>
      <c r="KW46">
        <v>6.6074300000000002E-2</v>
      </c>
      <c r="KX46">
        <v>0.96616869999999999</v>
      </c>
      <c r="KY46">
        <v>13.93585</v>
      </c>
      <c r="KZ46">
        <v>2.9471070000000002E-4</v>
      </c>
      <c r="LA46">
        <v>6.5942819999999999E-2</v>
      </c>
      <c r="LB46">
        <v>0.96577999999999997</v>
      </c>
      <c r="LC46">
        <v>13.965159999999999</v>
      </c>
      <c r="LD46">
        <v>2.9082510000000002E-4</v>
      </c>
      <c r="LE46">
        <v>6.5113889999999994E-2</v>
      </c>
      <c r="LF46">
        <v>0.9653313</v>
      </c>
      <c r="LG46">
        <v>13.43577</v>
      </c>
      <c r="LH46">
        <v>2.840861E-4</v>
      </c>
      <c r="LI46">
        <v>6.3634109999999994E-2</v>
      </c>
      <c r="LJ46">
        <v>0.96488030000000002</v>
      </c>
      <c r="LK46">
        <v>12.724170000000001</v>
      </c>
      <c r="LL46">
        <v>2.757568E-4</v>
      </c>
      <c r="LM46">
        <v>6.1798890000000002E-2</v>
      </c>
      <c r="LN46">
        <v>0.96441889999999997</v>
      </c>
      <c r="LO46">
        <v>12.20688</v>
      </c>
      <c r="LP46">
        <v>2.6692799999999999E-4</v>
      </c>
      <c r="LQ46">
        <v>5.9847209999999998E-2</v>
      </c>
      <c r="LR46">
        <v>0.96410370000000001</v>
      </c>
      <c r="LS46">
        <v>12.655559999999999</v>
      </c>
      <c r="LT46">
        <v>2.5778660000000002E-4</v>
      </c>
      <c r="LU46">
        <v>5.7812799999999998E-2</v>
      </c>
      <c r="LV46">
        <v>0.96382849999999998</v>
      </c>
      <c r="LW46">
        <v>13.40634</v>
      </c>
      <c r="LX46">
        <v>2.4677500000000002E-4</v>
      </c>
      <c r="LY46">
        <v>5.5378190000000001E-2</v>
      </c>
      <c r="LZ46">
        <v>0.96370420000000001</v>
      </c>
      <c r="MA46">
        <v>14.76868</v>
      </c>
      <c r="MB46">
        <v>2.317159E-4</v>
      </c>
      <c r="MC46">
        <v>5.2025420000000003E-2</v>
      </c>
      <c r="MD46">
        <v>0.96357950000000003</v>
      </c>
      <c r="ME46">
        <v>16.15889</v>
      </c>
      <c r="MF46">
        <v>2.1669779999999999E-4</v>
      </c>
      <c r="MG46">
        <v>4.8648249999999997E-2</v>
      </c>
      <c r="MH46">
        <v>0.96352680000000002</v>
      </c>
      <c r="MI46">
        <v>16.385870000000001</v>
      </c>
      <c r="MJ46">
        <v>2.047129E-4</v>
      </c>
      <c r="MK46">
        <v>4.5944980000000003E-2</v>
      </c>
      <c r="ML46">
        <v>0.9635205</v>
      </c>
      <c r="MM46">
        <v>15.606109999999999</v>
      </c>
      <c r="MN46">
        <v>1.9541400000000001E-4</v>
      </c>
      <c r="MO46">
        <v>4.3843519999999997E-2</v>
      </c>
      <c r="MP46">
        <v>0.96348659999999997</v>
      </c>
      <c r="MQ46">
        <v>14.47334</v>
      </c>
      <c r="MR46">
        <v>1.8773729999999999E-4</v>
      </c>
      <c r="MS46">
        <v>4.2117170000000002E-2</v>
      </c>
      <c r="MT46">
        <v>0.96348020000000001</v>
      </c>
      <c r="MU46">
        <v>13.35703</v>
      </c>
      <c r="MV46">
        <v>1.812688E-4</v>
      </c>
      <c r="MW46">
        <v>4.0661620000000002E-2</v>
      </c>
      <c r="MX46">
        <v>0.96329989999999999</v>
      </c>
      <c r="MY46">
        <v>13.12767</v>
      </c>
      <c r="MZ46">
        <v>1.754425E-4</v>
      </c>
      <c r="NA46">
        <v>3.9352579999999998E-2</v>
      </c>
      <c r="NB46">
        <v>0.96283600000000003</v>
      </c>
      <c r="NC46">
        <v>13.67937</v>
      </c>
      <c r="ND46">
        <v>1.7300799999999999E-4</v>
      </c>
      <c r="NE46">
        <v>3.8782799999999999E-2</v>
      </c>
      <c r="NF46">
        <v>0.96223630000000004</v>
      </c>
      <c r="NG46">
        <v>14.804819999999999</v>
      </c>
      <c r="NH46">
        <v>1.770982E-4</v>
      </c>
      <c r="NI46">
        <v>3.9684869999999997E-2</v>
      </c>
      <c r="NJ46">
        <v>0.96143920000000005</v>
      </c>
      <c r="NK46">
        <v>16.057680000000001</v>
      </c>
      <c r="NL46">
        <v>1.8185050000000001E-4</v>
      </c>
      <c r="NM46">
        <v>4.0784470000000003E-2</v>
      </c>
      <c r="NN46">
        <v>0.96062669999999994</v>
      </c>
      <c r="NO46">
        <v>16.203330000000001</v>
      </c>
      <c r="NP46">
        <v>1.8284019999999999E-4</v>
      </c>
      <c r="NQ46">
        <v>4.105168E-2</v>
      </c>
      <c r="NR46">
        <v>0.9597289</v>
      </c>
      <c r="NS46">
        <v>15.558439999999999</v>
      </c>
      <c r="NT46">
        <v>1.803947E-4</v>
      </c>
      <c r="NU46">
        <v>4.0541670000000002E-2</v>
      </c>
      <c r="NV46">
        <v>0.95879119999999995</v>
      </c>
      <c r="NW46">
        <v>14.52313</v>
      </c>
      <c r="NX46">
        <v>1.7589750000000001E-4</v>
      </c>
      <c r="NY46">
        <v>3.9562180000000002E-2</v>
      </c>
      <c r="NZ46">
        <v>0.9578721</v>
      </c>
      <c r="OA46">
        <v>13.43622</v>
      </c>
      <c r="OB46">
        <v>1.7047230000000001E-4</v>
      </c>
      <c r="OC46">
        <v>3.8365759999999999E-2</v>
      </c>
      <c r="OD46">
        <v>0.95712390000000003</v>
      </c>
      <c r="OE46">
        <v>12.772729999999999</v>
      </c>
      <c r="OF46">
        <v>1.6460920000000001E-4</v>
      </c>
      <c r="OG46">
        <v>3.706429E-2</v>
      </c>
      <c r="OH46">
        <v>0.95661569999999996</v>
      </c>
      <c r="OI46">
        <v>13.140319999999999</v>
      </c>
      <c r="OJ46">
        <v>1.5633889999999999E-4</v>
      </c>
      <c r="OK46">
        <v>3.52412E-2</v>
      </c>
    </row>
    <row r="47" spans="1:401" x14ac:dyDescent="0.35">
      <c r="A47">
        <v>50</v>
      </c>
      <c r="B47" t="s">
        <v>4</v>
      </c>
      <c r="C47" t="s">
        <v>24</v>
      </c>
      <c r="D47" t="s">
        <v>52</v>
      </c>
      <c r="E47">
        <v>822.63080000000002</v>
      </c>
      <c r="F47">
        <v>1.1928909999999999</v>
      </c>
      <c r="G47">
        <v>12.066369999999999</v>
      </c>
      <c r="H47">
        <v>2.3433410000000001</v>
      </c>
      <c r="I47">
        <v>394.92</v>
      </c>
      <c r="J47">
        <v>1.1927350000000001</v>
      </c>
      <c r="K47">
        <v>11.866149999999999</v>
      </c>
      <c r="L47">
        <v>184.52209999999999</v>
      </c>
      <c r="M47">
        <v>41307.019999999997</v>
      </c>
      <c r="N47">
        <v>1.192601</v>
      </c>
      <c r="O47">
        <v>12.5015</v>
      </c>
      <c r="P47">
        <v>111.3245</v>
      </c>
      <c r="Q47">
        <v>27962.95</v>
      </c>
      <c r="R47">
        <v>1.19232</v>
      </c>
      <c r="S47">
        <v>12.876530000000001</v>
      </c>
      <c r="T47">
        <v>11.57399</v>
      </c>
      <c r="U47">
        <v>3071.7869999999998</v>
      </c>
      <c r="V47">
        <v>1.192059</v>
      </c>
      <c r="W47">
        <v>13.467180000000001</v>
      </c>
      <c r="X47">
        <v>0.64473530000000001</v>
      </c>
      <c r="Y47">
        <v>172.2647</v>
      </c>
      <c r="Z47">
        <v>1.1917040000000001</v>
      </c>
      <c r="AA47">
        <v>13.38344</v>
      </c>
      <c r="AB47" s="1">
        <v>0.1070236</v>
      </c>
      <c r="AC47">
        <v>26.04045</v>
      </c>
      <c r="AD47">
        <v>1.1913180000000001</v>
      </c>
      <c r="AE47">
        <v>12.86918</v>
      </c>
      <c r="AF47" s="1">
        <v>7.9955139999999994E-2</v>
      </c>
      <c r="AG47">
        <v>18.935780000000001</v>
      </c>
      <c r="AH47">
        <v>1.190903</v>
      </c>
      <c r="AI47">
        <v>12.23602</v>
      </c>
      <c r="AJ47" s="1">
        <v>7.1467530000000001E-2</v>
      </c>
      <c r="AK47" s="1">
        <v>16.910710000000002</v>
      </c>
      <c r="AL47">
        <v>1.1900790000000001</v>
      </c>
      <c r="AM47">
        <v>11.58042</v>
      </c>
      <c r="AN47" s="1">
        <v>6.4574729999999997E-2</v>
      </c>
      <c r="AO47" s="1">
        <v>15.28988</v>
      </c>
      <c r="AP47">
        <v>1.1870480000000001</v>
      </c>
      <c r="AQ47">
        <v>11.245649999999999</v>
      </c>
      <c r="AR47" s="1">
        <v>5.9430730000000001E-2</v>
      </c>
      <c r="AS47" s="1">
        <v>14.073090000000001</v>
      </c>
      <c r="AT47">
        <v>1.1836040000000001</v>
      </c>
      <c r="AU47">
        <v>11.65578</v>
      </c>
      <c r="AV47" s="1">
        <v>6.2629710000000005E-2</v>
      </c>
      <c r="AW47" s="1">
        <v>14.77666</v>
      </c>
      <c r="AX47">
        <v>1.1798040000000001</v>
      </c>
      <c r="AY47">
        <v>11.8978</v>
      </c>
      <c r="AZ47" s="1">
        <v>6.975932E-2</v>
      </c>
      <c r="BA47" s="1">
        <v>16.55415</v>
      </c>
      <c r="BB47">
        <v>1.175583</v>
      </c>
      <c r="BC47">
        <v>12.251099999999999</v>
      </c>
      <c r="BD47" s="1">
        <v>7.062823E-2</v>
      </c>
      <c r="BE47" s="1">
        <v>16.901420000000002</v>
      </c>
      <c r="BF47">
        <v>1.1709309999999999</v>
      </c>
      <c r="BG47">
        <v>12.41643</v>
      </c>
      <c r="BH47" s="1">
        <v>6.6255419999999995E-2</v>
      </c>
      <c r="BI47" s="1">
        <v>15.972160000000001</v>
      </c>
      <c r="BJ47">
        <v>1.1656979999999999</v>
      </c>
      <c r="BK47">
        <v>12.09334</v>
      </c>
      <c r="BL47" s="1">
        <v>5.9380200000000001E-2</v>
      </c>
      <c r="BM47" s="1">
        <v>14.413489999999999</v>
      </c>
      <c r="BN47">
        <v>1.159853</v>
      </c>
      <c r="BO47">
        <v>11.589230000000001</v>
      </c>
      <c r="BP47" s="1">
        <v>5.2101109999999999E-2</v>
      </c>
      <c r="BQ47" s="1">
        <v>12.731059999999999</v>
      </c>
      <c r="BR47">
        <v>1.1538360000000001</v>
      </c>
      <c r="BS47">
        <v>11.23391</v>
      </c>
      <c r="BT47" s="1">
        <v>4.5489290000000002E-2</v>
      </c>
      <c r="BU47" s="1">
        <v>11.18421</v>
      </c>
      <c r="BV47">
        <v>1.1483319999999999</v>
      </c>
      <c r="BW47">
        <v>11.38097</v>
      </c>
      <c r="BX47" s="1">
        <v>3.9805189999999997E-2</v>
      </c>
      <c r="BY47" s="1">
        <v>9.8429540000000006</v>
      </c>
      <c r="BZ47">
        <v>1.144102</v>
      </c>
      <c r="CA47">
        <v>12.17248</v>
      </c>
      <c r="CB47" s="1">
        <v>3.3915819999999999E-2</v>
      </c>
      <c r="CC47" s="1">
        <v>8.4362359999999992</v>
      </c>
      <c r="CD47">
        <v>1.139635</v>
      </c>
      <c r="CE47">
        <v>13.1904</v>
      </c>
      <c r="CF47" s="1">
        <v>2.7647499999999998E-2</v>
      </c>
      <c r="CG47" s="1">
        <v>6.9148440000000004</v>
      </c>
      <c r="CH47">
        <v>1.1347499999999999</v>
      </c>
      <c r="CI47">
        <v>14.1305</v>
      </c>
      <c r="CJ47" s="1">
        <v>2.232253E-2</v>
      </c>
      <c r="CK47" s="1">
        <v>5.6048080000000002</v>
      </c>
      <c r="CL47">
        <v>1.1320589999999999</v>
      </c>
      <c r="CM47">
        <v>14.225339999999999</v>
      </c>
      <c r="CN47" s="1">
        <v>1.8435839999999998E-2</v>
      </c>
      <c r="CO47" s="1">
        <v>4.6384290000000004</v>
      </c>
      <c r="CP47">
        <v>1.130865</v>
      </c>
      <c r="CQ47">
        <v>13.77295</v>
      </c>
      <c r="CR47" s="1">
        <v>1.556162E-2</v>
      </c>
      <c r="CS47" s="1">
        <v>3.9250530000000001</v>
      </c>
      <c r="CT47">
        <v>1.129518</v>
      </c>
      <c r="CU47">
        <v>12.884819999999999</v>
      </c>
      <c r="CV47" s="1">
        <v>1.330421E-2</v>
      </c>
      <c r="CW47" s="1">
        <v>3.3636309999999998</v>
      </c>
      <c r="CX47">
        <v>1.1281490000000001</v>
      </c>
      <c r="CY47">
        <v>11.95974</v>
      </c>
      <c r="CZ47" s="1">
        <v>1.154032E-2</v>
      </c>
      <c r="DA47" s="1">
        <v>2.9249999999999998</v>
      </c>
      <c r="DB47">
        <v>1.1271869999999999</v>
      </c>
      <c r="DC47">
        <v>11.91738</v>
      </c>
      <c r="DD47" s="1">
        <v>1.0121679999999999E-2</v>
      </c>
      <c r="DE47" s="1">
        <v>2.569817</v>
      </c>
      <c r="DF47">
        <v>1.126709</v>
      </c>
      <c r="DG47">
        <v>12.64715</v>
      </c>
      <c r="DH47" s="1">
        <v>8.6702489999999997E-3</v>
      </c>
      <c r="DI47" s="1">
        <v>2.2102620000000002</v>
      </c>
      <c r="DJ47">
        <v>1.1264430000000001</v>
      </c>
      <c r="DK47">
        <v>13.54879</v>
      </c>
      <c r="DL47" s="1">
        <v>6.5943E-3</v>
      </c>
      <c r="DM47" s="1">
        <v>1.6909130000000001</v>
      </c>
      <c r="DN47">
        <v>1.1264130000000001</v>
      </c>
      <c r="DO47">
        <v>14.424910000000001</v>
      </c>
      <c r="DP47" s="1">
        <v>4.5986559999999996E-3</v>
      </c>
      <c r="DQ47" s="1">
        <v>1.179889</v>
      </c>
      <c r="DR47">
        <v>1.1263590000000001</v>
      </c>
      <c r="DS47">
        <v>14.51553</v>
      </c>
      <c r="DT47" s="1">
        <v>3.2613529999999998E-3</v>
      </c>
      <c r="DU47" s="1">
        <v>0.83297750000000004</v>
      </c>
      <c r="DV47">
        <v>1.1263970000000001</v>
      </c>
      <c r="DW47">
        <v>13.95312</v>
      </c>
      <c r="DX47" s="1">
        <v>2.497015E-3</v>
      </c>
      <c r="DY47" s="1">
        <v>0.63366560000000005</v>
      </c>
      <c r="DZ47">
        <v>1.1264179999999999</v>
      </c>
      <c r="EA47">
        <v>12.956659999999999</v>
      </c>
      <c r="EB47" s="1">
        <v>2.0721979999999999E-3</v>
      </c>
      <c r="EC47" s="1">
        <v>0.52272379999999996</v>
      </c>
      <c r="ED47">
        <v>1.1263570000000001</v>
      </c>
      <c r="EE47">
        <v>11.951420000000001</v>
      </c>
      <c r="EF47" s="1">
        <v>1.823788E-3</v>
      </c>
      <c r="EG47" s="1">
        <v>0.45772380000000001</v>
      </c>
      <c r="EH47">
        <v>1.1264670000000001</v>
      </c>
      <c r="EI47">
        <v>11.704639999999999</v>
      </c>
      <c r="EJ47" s="1">
        <v>1.662169E-3</v>
      </c>
      <c r="EK47" s="1">
        <v>0.41544330000000002</v>
      </c>
      <c r="EL47">
        <v>1.126477</v>
      </c>
      <c r="EM47">
        <v>12.16818</v>
      </c>
      <c r="EN47" s="1">
        <v>1.5316629999999999E-3</v>
      </c>
      <c r="EO47" s="1">
        <v>0.38168229999999997</v>
      </c>
      <c r="EP47">
        <v>1.1266339999999999</v>
      </c>
      <c r="EQ47">
        <v>13.051550000000001</v>
      </c>
      <c r="ER47" s="1">
        <v>1.394808E-3</v>
      </c>
      <c r="ES47" s="1">
        <v>0.34668300000000002</v>
      </c>
      <c r="ET47">
        <v>1.126771</v>
      </c>
      <c r="EU47">
        <v>13.931100000000001</v>
      </c>
      <c r="EV47" s="1">
        <v>1.271349E-3</v>
      </c>
      <c r="EW47" s="1">
        <v>0.3148185</v>
      </c>
      <c r="EX47">
        <v>1.126905</v>
      </c>
      <c r="EY47">
        <v>14.18013</v>
      </c>
      <c r="EZ47" s="1">
        <v>1.174912E-3</v>
      </c>
      <c r="FA47" s="1">
        <v>0.28978769999999998</v>
      </c>
      <c r="FB47">
        <v>1.127</v>
      </c>
      <c r="FC47">
        <v>13.780279999999999</v>
      </c>
      <c r="FD47" s="1">
        <v>1.10081E-3</v>
      </c>
      <c r="FE47" s="1">
        <v>0.27041369999999998</v>
      </c>
      <c r="FF47">
        <v>1.127138</v>
      </c>
      <c r="FG47">
        <v>12.88841</v>
      </c>
      <c r="FH47" s="1">
        <v>1.0426120000000001E-3</v>
      </c>
      <c r="FI47" s="1">
        <v>0.25514540000000002</v>
      </c>
      <c r="FJ47">
        <v>1.127256</v>
      </c>
      <c r="FK47">
        <v>12.0252</v>
      </c>
      <c r="FL47" s="1">
        <v>9.9361429999999997E-4</v>
      </c>
      <c r="FM47" s="1">
        <v>0.2422562</v>
      </c>
      <c r="FN47">
        <v>1.127316</v>
      </c>
      <c r="FO47">
        <v>12.23748</v>
      </c>
      <c r="FP47" s="1">
        <v>9.5034250000000002E-4</v>
      </c>
      <c r="FQ47" s="1">
        <v>0.23087579999999999</v>
      </c>
      <c r="FR47">
        <v>1.1273420000000001</v>
      </c>
      <c r="FS47">
        <v>12.74846</v>
      </c>
      <c r="FT47" s="1">
        <v>9.1954579999999997E-4</v>
      </c>
      <c r="FU47" s="1">
        <v>0.22249740000000001</v>
      </c>
      <c r="FV47">
        <v>1.127324</v>
      </c>
      <c r="FW47">
        <v>13.67597</v>
      </c>
      <c r="FX47" s="1">
        <v>9.102076E-4</v>
      </c>
      <c r="FY47" s="1">
        <v>0.21946350000000001</v>
      </c>
      <c r="FZ47">
        <v>1.127345</v>
      </c>
      <c r="GA47">
        <v>14.34976</v>
      </c>
      <c r="GB47" s="1">
        <v>9.0489110000000004E-4</v>
      </c>
      <c r="GC47" s="1">
        <v>0.2177037</v>
      </c>
      <c r="GD47">
        <v>1.1273629999999999</v>
      </c>
      <c r="GE47">
        <v>14.30885</v>
      </c>
      <c r="GF47" s="1">
        <v>8.8998159999999996E-4</v>
      </c>
      <c r="GG47" s="1">
        <v>0.21378710000000001</v>
      </c>
      <c r="GH47">
        <v>1.1274</v>
      </c>
      <c r="GI47">
        <v>13.531470000000001</v>
      </c>
      <c r="GJ47" s="1">
        <v>8.6525719999999999E-4</v>
      </c>
      <c r="GK47" s="1">
        <v>0.2075621</v>
      </c>
      <c r="GL47">
        <v>1.1274249999999999</v>
      </c>
      <c r="GM47">
        <v>12.488519999999999</v>
      </c>
      <c r="GN47" s="1">
        <v>8.3480649999999996E-4</v>
      </c>
      <c r="GO47" s="1">
        <v>0.1999958</v>
      </c>
      <c r="GP47">
        <v>1.1274029999999999</v>
      </c>
      <c r="GQ47">
        <v>11.770099999999999</v>
      </c>
      <c r="GR47" s="1">
        <v>8.0214900000000005E-4</v>
      </c>
      <c r="GS47" s="1">
        <v>0.19192999999999999</v>
      </c>
      <c r="GT47">
        <v>1.1273949999999999</v>
      </c>
      <c r="GU47">
        <v>12.20088</v>
      </c>
      <c r="GV47" s="1">
        <v>7.6910260000000001E-4</v>
      </c>
      <c r="GW47" s="1">
        <v>0.18385509999999999</v>
      </c>
      <c r="GX47">
        <v>1.127337</v>
      </c>
      <c r="GY47">
        <v>12.9598</v>
      </c>
      <c r="GZ47" s="1">
        <v>7.3721520000000001E-4</v>
      </c>
      <c r="HA47" s="1">
        <v>0.17609659999999999</v>
      </c>
      <c r="HB47">
        <v>1.1274090000000001</v>
      </c>
      <c r="HC47">
        <v>14.06931</v>
      </c>
      <c r="HD47" s="1">
        <v>7.0701200000000003E-4</v>
      </c>
      <c r="HE47" s="1">
        <v>0.1687651</v>
      </c>
      <c r="HF47">
        <v>1.127338</v>
      </c>
      <c r="HG47">
        <v>15.216570000000001</v>
      </c>
      <c r="HH47" s="1">
        <v>6.7810359999999998E-4</v>
      </c>
      <c r="HI47" s="1">
        <v>0.16179730000000001</v>
      </c>
      <c r="HJ47">
        <v>1.127345</v>
      </c>
      <c r="HK47">
        <v>15.40166</v>
      </c>
      <c r="HL47">
        <v>6.5055709999999999E-4</v>
      </c>
      <c r="HM47" s="1">
        <v>0.15517729999999999</v>
      </c>
      <c r="HN47">
        <v>1.1273409999999999</v>
      </c>
      <c r="HO47">
        <v>14.6401</v>
      </c>
      <c r="HP47">
        <v>6.2423070000000005E-4</v>
      </c>
      <c r="HQ47" s="1">
        <v>0.14886489999999999</v>
      </c>
      <c r="HR47">
        <v>1.1273310000000001</v>
      </c>
      <c r="HS47">
        <v>13.526949999999999</v>
      </c>
      <c r="HT47">
        <v>5.9926949999999999E-4</v>
      </c>
      <c r="HU47" s="1">
        <v>0.14289389999999999</v>
      </c>
      <c r="HV47">
        <v>1.1273949999999999</v>
      </c>
      <c r="HW47">
        <v>12.4594</v>
      </c>
      <c r="HX47">
        <v>5.756642E-4</v>
      </c>
      <c r="HY47" s="1">
        <v>0.13725509999999999</v>
      </c>
      <c r="HZ47">
        <v>1.1273420000000001</v>
      </c>
      <c r="IA47">
        <v>12.45994</v>
      </c>
      <c r="IB47">
        <v>5.5309529999999997E-4</v>
      </c>
      <c r="IC47" s="1">
        <v>0.13188150000000001</v>
      </c>
      <c r="ID47">
        <v>1.1273470000000001</v>
      </c>
      <c r="IE47">
        <v>13.181330000000001</v>
      </c>
      <c r="IF47">
        <v>5.312944E-4</v>
      </c>
      <c r="IG47" s="1">
        <v>0.12668769999999999</v>
      </c>
      <c r="IH47">
        <v>1.127345</v>
      </c>
      <c r="II47">
        <v>14.3071</v>
      </c>
      <c r="IJ47">
        <v>5.1036400000000002E-4</v>
      </c>
      <c r="IK47">
        <v>0.1217081</v>
      </c>
      <c r="IL47">
        <v>1.1273439999999999</v>
      </c>
      <c r="IM47">
        <v>15.534750000000001</v>
      </c>
      <c r="IN47">
        <v>4.9090869999999999E-4</v>
      </c>
      <c r="IO47">
        <v>0.1170694</v>
      </c>
      <c r="IP47">
        <v>1.127346</v>
      </c>
      <c r="IQ47">
        <v>15.744669999999999</v>
      </c>
      <c r="IR47">
        <v>4.7230530000000001E-4</v>
      </c>
      <c r="IS47">
        <v>0.11263960000000001</v>
      </c>
      <c r="IT47">
        <v>1.12734</v>
      </c>
      <c r="IU47">
        <v>15.11191</v>
      </c>
      <c r="IV47">
        <v>4.5450980000000002E-4</v>
      </c>
      <c r="IW47">
        <v>0.10840519999999999</v>
      </c>
      <c r="IX47">
        <v>1.127345</v>
      </c>
      <c r="IY47">
        <v>13.95079</v>
      </c>
      <c r="IZ47">
        <v>4.3793150000000003E-4</v>
      </c>
      <c r="JA47">
        <v>0.1044549</v>
      </c>
      <c r="JB47">
        <v>1.127345</v>
      </c>
      <c r="JC47">
        <v>12.827120000000001</v>
      </c>
      <c r="JD47">
        <v>4.216558E-4</v>
      </c>
      <c r="JE47">
        <v>0.1005799</v>
      </c>
      <c r="JF47">
        <v>1.1273409999999999</v>
      </c>
      <c r="JG47">
        <v>12.52684</v>
      </c>
      <c r="JH47">
        <v>4.0635029999999998E-4</v>
      </c>
      <c r="JI47">
        <v>9.6934090000000001E-2</v>
      </c>
      <c r="JJ47">
        <v>1.1273390000000001</v>
      </c>
      <c r="JK47">
        <v>12.491709999999999</v>
      </c>
      <c r="JL47">
        <v>3.915894E-4</v>
      </c>
      <c r="JM47">
        <v>9.3412930000000005E-2</v>
      </c>
      <c r="JN47">
        <v>1.127353</v>
      </c>
      <c r="JO47">
        <v>13.20542</v>
      </c>
      <c r="JP47">
        <v>3.7765770000000001E-4</v>
      </c>
      <c r="JQ47">
        <v>9.0091619999999997E-2</v>
      </c>
      <c r="JR47">
        <v>1.127345</v>
      </c>
      <c r="JS47">
        <v>13.570729999999999</v>
      </c>
      <c r="JT47">
        <v>3.6445949999999998E-4</v>
      </c>
      <c r="JU47">
        <v>8.6942660000000005E-2</v>
      </c>
      <c r="JV47">
        <v>1.1273409999999999</v>
      </c>
      <c r="JW47">
        <v>13.57507</v>
      </c>
      <c r="JX47">
        <v>3.512015E-4</v>
      </c>
      <c r="JY47">
        <v>8.3790630000000005E-2</v>
      </c>
      <c r="JZ47">
        <v>1.127346</v>
      </c>
      <c r="KA47">
        <v>13.155559999999999</v>
      </c>
      <c r="KB47">
        <v>3.3883479999999999E-4</v>
      </c>
      <c r="KC47">
        <v>8.0830260000000001E-2</v>
      </c>
      <c r="KD47">
        <v>1.1273409999999999</v>
      </c>
      <c r="KE47">
        <v>12.54978</v>
      </c>
      <c r="KF47">
        <v>3.2710490000000003E-4</v>
      </c>
      <c r="KG47">
        <v>7.8037179999999998E-2</v>
      </c>
      <c r="KH47">
        <v>1.1273690000000001</v>
      </c>
      <c r="KI47">
        <v>11.975529999999999</v>
      </c>
      <c r="KJ47">
        <v>3.1568699999999999E-4</v>
      </c>
      <c r="KK47">
        <v>7.5313870000000005E-2</v>
      </c>
      <c r="KL47">
        <v>1.1273070000000001</v>
      </c>
      <c r="KM47">
        <v>12.396129999999999</v>
      </c>
      <c r="KN47">
        <v>3.0501040000000001E-4</v>
      </c>
      <c r="KO47">
        <v>7.2765689999999994E-2</v>
      </c>
      <c r="KP47">
        <v>1.1272390000000001</v>
      </c>
      <c r="KQ47">
        <v>12.625959999999999</v>
      </c>
      <c r="KR47">
        <v>2.9719950000000001E-4</v>
      </c>
      <c r="KS47">
        <v>7.085371E-2</v>
      </c>
      <c r="KT47">
        <v>1.1270960000000001</v>
      </c>
      <c r="KU47">
        <v>13.374280000000001</v>
      </c>
      <c r="KV47">
        <v>2.9542190000000001E-4</v>
      </c>
      <c r="KW47">
        <v>7.0394360000000003E-2</v>
      </c>
      <c r="KX47">
        <v>1.1270290000000001</v>
      </c>
      <c r="KY47">
        <v>13.95528</v>
      </c>
      <c r="KZ47">
        <v>2.9483610000000001E-4</v>
      </c>
      <c r="LA47">
        <v>7.0287589999999997E-2</v>
      </c>
      <c r="LB47">
        <v>1.1268560000000001</v>
      </c>
      <c r="LC47">
        <v>13.98577</v>
      </c>
      <c r="LD47">
        <v>2.9116979999999998E-4</v>
      </c>
      <c r="LE47">
        <v>6.9471939999999996E-2</v>
      </c>
      <c r="LF47">
        <v>1.1267670000000001</v>
      </c>
      <c r="LG47">
        <v>13.463480000000001</v>
      </c>
      <c r="LH47">
        <v>2.8459139999999997E-4</v>
      </c>
      <c r="LI47">
        <v>6.7944470000000007E-2</v>
      </c>
      <c r="LJ47">
        <v>1.126603</v>
      </c>
      <c r="LK47">
        <v>12.764620000000001</v>
      </c>
      <c r="LL47">
        <v>2.7631500000000001E-4</v>
      </c>
      <c r="LM47">
        <v>6.6006419999999996E-2</v>
      </c>
      <c r="LN47">
        <v>1.1264890000000001</v>
      </c>
      <c r="LO47">
        <v>12.27135</v>
      </c>
      <c r="LP47">
        <v>2.6751370000000001E-4</v>
      </c>
      <c r="LQ47">
        <v>6.3935000000000006E-2</v>
      </c>
      <c r="LR47">
        <v>1.126439</v>
      </c>
      <c r="LS47">
        <v>12.75328</v>
      </c>
      <c r="LT47">
        <v>2.5840519999999998E-4</v>
      </c>
      <c r="LU47">
        <v>6.1777190000000003E-2</v>
      </c>
      <c r="LV47">
        <v>1.126406</v>
      </c>
      <c r="LW47">
        <v>13.450100000000001</v>
      </c>
      <c r="LX47">
        <v>2.4762169999999997E-4</v>
      </c>
      <c r="LY47">
        <v>5.924828E-2</v>
      </c>
      <c r="LZ47">
        <v>1.1263609999999999</v>
      </c>
      <c r="MA47">
        <v>14.796329999999999</v>
      </c>
      <c r="MB47">
        <v>2.3276659999999999E-4</v>
      </c>
      <c r="MC47">
        <v>5.5745299999999998E-2</v>
      </c>
      <c r="MD47">
        <v>1.126395</v>
      </c>
      <c r="ME47">
        <v>16.204789999999999</v>
      </c>
      <c r="MF47">
        <v>2.176062E-4</v>
      </c>
      <c r="MG47">
        <v>5.2105980000000003E-2</v>
      </c>
      <c r="MH47">
        <v>1.126369</v>
      </c>
      <c r="MI47">
        <v>16.424489999999999</v>
      </c>
      <c r="MJ47">
        <v>2.054166E-4</v>
      </c>
      <c r="MK47">
        <v>4.9162299999999999E-2</v>
      </c>
      <c r="ML47">
        <v>1.1263669999999999</v>
      </c>
      <c r="MM47">
        <v>15.651759999999999</v>
      </c>
      <c r="MN47">
        <v>1.959714E-4</v>
      </c>
      <c r="MO47">
        <v>4.6878169999999997E-2</v>
      </c>
      <c r="MP47">
        <v>1.1263829999999999</v>
      </c>
      <c r="MQ47">
        <v>14.554040000000001</v>
      </c>
      <c r="MR47">
        <v>1.8820370000000001E-4</v>
      </c>
      <c r="MS47">
        <v>4.501045E-2</v>
      </c>
      <c r="MT47">
        <v>1.126355</v>
      </c>
      <c r="MU47">
        <v>13.47139</v>
      </c>
      <c r="MV47">
        <v>1.8167500000000001E-4</v>
      </c>
      <c r="MW47">
        <v>4.3441140000000003E-2</v>
      </c>
      <c r="MX47">
        <v>1.126288</v>
      </c>
      <c r="MY47">
        <v>13.264670000000001</v>
      </c>
      <c r="MZ47">
        <v>1.7578569999999999E-4</v>
      </c>
      <c r="NA47">
        <v>4.2029209999999997E-2</v>
      </c>
      <c r="NB47">
        <v>1.126063</v>
      </c>
      <c r="NC47">
        <v>13.75006</v>
      </c>
      <c r="ND47">
        <v>1.729674E-4</v>
      </c>
      <c r="NE47">
        <v>4.1309230000000002E-2</v>
      </c>
      <c r="NF47">
        <v>1.1258459999999999</v>
      </c>
      <c r="NG47">
        <v>14.832839999999999</v>
      </c>
      <c r="NH47">
        <v>1.76725E-4</v>
      </c>
      <c r="NI47">
        <v>4.2160820000000002E-2</v>
      </c>
      <c r="NJ47">
        <v>1.1255820000000001</v>
      </c>
      <c r="NK47">
        <v>16.093260000000001</v>
      </c>
      <c r="NL47">
        <v>1.8162469999999999E-4</v>
      </c>
      <c r="NM47">
        <v>4.3371369999999999E-2</v>
      </c>
      <c r="NN47">
        <v>1.12534</v>
      </c>
      <c r="NO47">
        <v>16.23545</v>
      </c>
      <c r="NP47">
        <v>1.8288779999999999E-4</v>
      </c>
      <c r="NQ47">
        <v>4.3739350000000003E-2</v>
      </c>
      <c r="NR47">
        <v>1.125035</v>
      </c>
      <c r="NS47">
        <v>15.618690000000001</v>
      </c>
      <c r="NT47">
        <v>1.8062530000000001E-4</v>
      </c>
      <c r="NU47">
        <v>4.3253439999999997E-2</v>
      </c>
      <c r="NV47">
        <v>1.1247450000000001</v>
      </c>
      <c r="NW47">
        <v>14.607250000000001</v>
      </c>
      <c r="NX47">
        <v>1.7622619999999999E-4</v>
      </c>
      <c r="NY47">
        <v>4.223946E-2</v>
      </c>
      <c r="NZ47">
        <v>1.1245529999999999</v>
      </c>
      <c r="OA47">
        <v>13.530720000000001</v>
      </c>
      <c r="OB47">
        <v>1.7084169999999999E-4</v>
      </c>
      <c r="OC47">
        <v>4.0977409999999999E-2</v>
      </c>
      <c r="OD47">
        <v>1.1243749999999999</v>
      </c>
      <c r="OE47">
        <v>12.85467</v>
      </c>
      <c r="OF47">
        <v>1.6502239999999999E-4</v>
      </c>
      <c r="OG47">
        <v>3.9602739999999997E-2</v>
      </c>
      <c r="OH47">
        <v>1.124285</v>
      </c>
      <c r="OI47">
        <v>13.21585</v>
      </c>
      <c r="OJ47">
        <v>1.5702669999999999E-4</v>
      </c>
      <c r="OK47">
        <v>3.774243E-2</v>
      </c>
    </row>
    <row r="48" spans="1:401" x14ac:dyDescent="0.35">
      <c r="A48">
        <v>51</v>
      </c>
      <c r="B48" t="s">
        <v>4</v>
      </c>
      <c r="C48" t="s">
        <v>24</v>
      </c>
      <c r="D48" t="s">
        <v>53</v>
      </c>
      <c r="E48">
        <v>805.71439999999996</v>
      </c>
      <c r="F48">
        <v>0.95103539999999998</v>
      </c>
      <c r="G48">
        <v>12.10515</v>
      </c>
      <c r="H48">
        <v>1.153195</v>
      </c>
      <c r="I48">
        <v>202.63890000000001</v>
      </c>
      <c r="J48">
        <v>0.9493684</v>
      </c>
      <c r="K48">
        <v>11.871119999999999</v>
      </c>
      <c r="L48">
        <v>167.77680000000001</v>
      </c>
      <c r="M48">
        <v>37957.14</v>
      </c>
      <c r="N48">
        <v>0.94766669999999997</v>
      </c>
      <c r="O48">
        <v>12.50211</v>
      </c>
      <c r="P48">
        <v>125.6225</v>
      </c>
      <c r="Q48">
        <v>31501</v>
      </c>
      <c r="R48">
        <v>0.94598579999999999</v>
      </c>
      <c r="S48">
        <v>12.869210000000001</v>
      </c>
      <c r="T48">
        <v>14.44575</v>
      </c>
      <c r="U48">
        <v>3806.3180000000002</v>
      </c>
      <c r="V48">
        <v>0.94427779999999994</v>
      </c>
      <c r="W48">
        <v>13.48316</v>
      </c>
      <c r="X48">
        <v>0.81613000000000002</v>
      </c>
      <c r="Y48">
        <v>217.4829</v>
      </c>
      <c r="Z48">
        <v>0.94250219999999996</v>
      </c>
      <c r="AA48">
        <v>13.40283</v>
      </c>
      <c r="AB48">
        <v>0.1140906</v>
      </c>
      <c r="AC48">
        <v>28.285820000000001</v>
      </c>
      <c r="AD48">
        <v>0.94070980000000004</v>
      </c>
      <c r="AE48">
        <v>12.914899999999999</v>
      </c>
      <c r="AF48" s="1">
        <v>8.0812250000000002E-2</v>
      </c>
      <c r="AG48">
        <v>19.526209999999999</v>
      </c>
      <c r="AH48">
        <v>0.93888150000000004</v>
      </c>
      <c r="AI48">
        <v>12.282959999999999</v>
      </c>
      <c r="AJ48" s="1">
        <v>7.2048150000000005E-2</v>
      </c>
      <c r="AK48" s="1">
        <v>17.420909999999999</v>
      </c>
      <c r="AL48">
        <v>0.93658669999999999</v>
      </c>
      <c r="AM48">
        <v>11.62158</v>
      </c>
      <c r="AN48" s="1">
        <v>6.5070000000000003E-2</v>
      </c>
      <c r="AO48" s="1">
        <v>15.77267</v>
      </c>
      <c r="AP48">
        <v>0.93307379999999995</v>
      </c>
      <c r="AQ48">
        <v>11.265269999999999</v>
      </c>
      <c r="AR48" s="1">
        <v>5.9634920000000001E-2</v>
      </c>
      <c r="AS48" s="1">
        <v>14.49433</v>
      </c>
      <c r="AT48">
        <v>0.92847939999999995</v>
      </c>
      <c r="AU48">
        <v>11.682700000000001</v>
      </c>
      <c r="AV48" s="1">
        <v>6.2027220000000001E-2</v>
      </c>
      <c r="AW48" s="1">
        <v>15.077070000000001</v>
      </c>
      <c r="AX48">
        <v>0.92310449999999999</v>
      </c>
      <c r="AY48">
        <v>11.901210000000001</v>
      </c>
      <c r="AZ48" s="1">
        <v>6.9332619999999998E-2</v>
      </c>
      <c r="BA48" s="1">
        <v>16.999030000000001</v>
      </c>
      <c r="BB48">
        <v>0.91716529999999996</v>
      </c>
      <c r="BC48">
        <v>12.24413</v>
      </c>
      <c r="BD48" s="1">
        <v>7.0739689999999994E-2</v>
      </c>
      <c r="BE48" s="1">
        <v>17.556319999999999</v>
      </c>
      <c r="BF48">
        <v>0.91080300000000003</v>
      </c>
      <c r="BG48">
        <v>12.42944</v>
      </c>
      <c r="BH48" s="1">
        <v>6.6693760000000005E-2</v>
      </c>
      <c r="BI48" s="1">
        <v>16.744710000000001</v>
      </c>
      <c r="BJ48">
        <v>0.9037153</v>
      </c>
      <c r="BK48">
        <v>12.12205</v>
      </c>
      <c r="BL48" s="1">
        <v>5.9935309999999999E-2</v>
      </c>
      <c r="BM48" s="1">
        <v>15.22532</v>
      </c>
      <c r="BN48">
        <v>0.89618299999999995</v>
      </c>
      <c r="BO48">
        <v>11.61524</v>
      </c>
      <c r="BP48" s="1">
        <v>5.2654369999999999E-2</v>
      </c>
      <c r="BQ48" s="1">
        <v>13.53436</v>
      </c>
      <c r="BR48">
        <v>0.88848150000000004</v>
      </c>
      <c r="BS48">
        <v>11.25549</v>
      </c>
      <c r="BT48" s="1">
        <v>4.5964949999999997E-2</v>
      </c>
      <c r="BU48" s="1">
        <v>11.95177</v>
      </c>
      <c r="BV48">
        <v>0.88184059999999997</v>
      </c>
      <c r="BW48">
        <v>11.41206</v>
      </c>
      <c r="BX48" s="1">
        <v>4.0249569999999998E-2</v>
      </c>
      <c r="BY48" s="1">
        <v>10.575340000000001</v>
      </c>
      <c r="BZ48">
        <v>0.87680060000000004</v>
      </c>
      <c r="CA48">
        <v>12.18737</v>
      </c>
      <c r="CB48" s="1">
        <v>3.4426350000000001E-2</v>
      </c>
      <c r="CC48" s="1">
        <v>9.1379959999999993</v>
      </c>
      <c r="CD48">
        <v>0.87184799999999996</v>
      </c>
      <c r="CE48">
        <v>13.19009</v>
      </c>
      <c r="CF48" s="1">
        <v>2.814937E-2</v>
      </c>
      <c r="CG48" s="1">
        <v>7.5450900000000001</v>
      </c>
      <c r="CH48">
        <v>0.86671350000000003</v>
      </c>
      <c r="CI48">
        <v>14.12862</v>
      </c>
      <c r="CJ48" s="1">
        <v>2.271652E-2</v>
      </c>
      <c r="CK48" s="1">
        <v>6.1390339999999997</v>
      </c>
      <c r="CL48">
        <v>0.86157649999999997</v>
      </c>
      <c r="CM48">
        <v>14.234909999999999</v>
      </c>
      <c r="CN48" s="1">
        <v>1.8718269999999999E-2</v>
      </c>
      <c r="CO48" s="1">
        <v>5.0932880000000003</v>
      </c>
      <c r="CP48">
        <v>0.85594369999999997</v>
      </c>
      <c r="CQ48">
        <v>13.81575</v>
      </c>
      <c r="CR48" s="1">
        <v>1.578096E-2</v>
      </c>
      <c r="CS48" s="1">
        <v>4.3283839999999998</v>
      </c>
      <c r="CT48">
        <v>0.85029540000000003</v>
      </c>
      <c r="CU48">
        <v>12.961460000000001</v>
      </c>
      <c r="CV48" s="1">
        <v>1.3475910000000001E-2</v>
      </c>
      <c r="CW48" s="1">
        <v>3.7258149999999999</v>
      </c>
      <c r="CX48">
        <v>0.84460880000000005</v>
      </c>
      <c r="CY48">
        <v>12.033950000000001</v>
      </c>
      <c r="CZ48" s="1">
        <v>1.167846E-2</v>
      </c>
      <c r="DA48" s="1">
        <v>3.254893</v>
      </c>
      <c r="DB48">
        <v>0.83978379999999997</v>
      </c>
      <c r="DC48">
        <v>11.976979999999999</v>
      </c>
      <c r="DD48" s="1">
        <v>1.0235019999999999E-2</v>
      </c>
      <c r="DE48" s="1">
        <v>2.8719079999999999</v>
      </c>
      <c r="DF48">
        <v>0.83634810000000004</v>
      </c>
      <c r="DG48">
        <v>12.679119999999999</v>
      </c>
      <c r="DH48" s="1">
        <v>8.8231909999999993E-3</v>
      </c>
      <c r="DI48" s="1">
        <v>2.4940389999999999</v>
      </c>
      <c r="DJ48">
        <v>0.83426809999999996</v>
      </c>
      <c r="DK48">
        <v>13.543060000000001</v>
      </c>
      <c r="DL48" s="1">
        <v>6.7937229999999998E-3</v>
      </c>
      <c r="DM48" s="1">
        <v>1.936928</v>
      </c>
      <c r="DN48">
        <v>0.83303590000000005</v>
      </c>
      <c r="DO48">
        <v>14.41985</v>
      </c>
      <c r="DP48" s="1">
        <v>4.7577160000000004E-3</v>
      </c>
      <c r="DQ48" s="1">
        <v>1.360387</v>
      </c>
      <c r="DR48">
        <v>0.83237850000000002</v>
      </c>
      <c r="DS48">
        <v>14.53462</v>
      </c>
      <c r="DT48" s="1">
        <v>3.3583179999999999E-3</v>
      </c>
      <c r="DU48" s="1">
        <v>0.95708119999999997</v>
      </c>
      <c r="DV48">
        <v>0.83204990000000001</v>
      </c>
      <c r="DW48">
        <v>14.01023</v>
      </c>
      <c r="DX48" s="1">
        <v>2.5511309999999999E-3</v>
      </c>
      <c r="DY48" s="1">
        <v>0.72268770000000004</v>
      </c>
      <c r="DZ48">
        <v>0.83184429999999998</v>
      </c>
      <c r="EA48">
        <v>13.03232</v>
      </c>
      <c r="EB48" s="1">
        <v>2.1029059999999999E-3</v>
      </c>
      <c r="EC48" s="1">
        <v>0.5921727</v>
      </c>
      <c r="ED48">
        <v>0.83178039999999998</v>
      </c>
      <c r="EE48">
        <v>12.027430000000001</v>
      </c>
      <c r="EF48" s="1">
        <v>1.842617E-3</v>
      </c>
      <c r="EG48" s="1">
        <v>0.51618470000000005</v>
      </c>
      <c r="EH48">
        <v>0.83179150000000002</v>
      </c>
      <c r="EI48">
        <v>11.7727</v>
      </c>
      <c r="EJ48" s="1">
        <v>1.675398E-3</v>
      </c>
      <c r="EK48" s="1">
        <v>0.46734789999999998</v>
      </c>
      <c r="EL48">
        <v>0.83195620000000003</v>
      </c>
      <c r="EM48">
        <v>12.199450000000001</v>
      </c>
      <c r="EN48" s="1">
        <v>1.544014E-3</v>
      </c>
      <c r="EO48" s="1">
        <v>0.42929210000000001</v>
      </c>
      <c r="EP48">
        <v>0.83218360000000002</v>
      </c>
      <c r="EQ48">
        <v>13.04795</v>
      </c>
      <c r="ER48" s="1">
        <v>1.4076329999999999E-3</v>
      </c>
      <c r="ES48" s="1">
        <v>0.39032650000000002</v>
      </c>
      <c r="ET48">
        <v>0.83248219999999995</v>
      </c>
      <c r="EU48">
        <v>13.931050000000001</v>
      </c>
      <c r="EV48" s="1">
        <v>1.2819400000000001E-3</v>
      </c>
      <c r="EW48" s="1">
        <v>0.35409669999999999</v>
      </c>
      <c r="EX48">
        <v>0.83278890000000005</v>
      </c>
      <c r="EY48">
        <v>14.181620000000001</v>
      </c>
      <c r="EZ48" s="1">
        <v>1.1831050000000001E-3</v>
      </c>
      <c r="FA48" s="1">
        <v>0.32540970000000002</v>
      </c>
      <c r="FB48">
        <v>0.83312699999999995</v>
      </c>
      <c r="FC48">
        <v>13.81077</v>
      </c>
      <c r="FD48" s="1">
        <v>1.1071570000000001E-3</v>
      </c>
      <c r="FE48" s="1">
        <v>0.3031876</v>
      </c>
      <c r="FF48">
        <v>0.83349770000000001</v>
      </c>
      <c r="FG48">
        <v>12.959989999999999</v>
      </c>
      <c r="FH48" s="1">
        <v>1.0477970000000001E-3</v>
      </c>
      <c r="FI48" s="1">
        <v>0.2857497</v>
      </c>
      <c r="FJ48">
        <v>0.8338333</v>
      </c>
      <c r="FK48">
        <v>12.09417</v>
      </c>
      <c r="FL48" s="1">
        <v>9.981549000000001E-4</v>
      </c>
      <c r="FM48" s="1">
        <v>0.27111000000000002</v>
      </c>
      <c r="FN48">
        <v>0.83412969999999997</v>
      </c>
      <c r="FO48">
        <v>12.309060000000001</v>
      </c>
      <c r="FP48" s="1">
        <v>9.5430899999999997E-4</v>
      </c>
      <c r="FQ48" s="1">
        <v>0.25820209999999999</v>
      </c>
      <c r="FR48">
        <v>0.8343372</v>
      </c>
      <c r="FS48">
        <v>12.772169999999999</v>
      </c>
      <c r="FT48" s="1">
        <v>9.2171349999999996E-4</v>
      </c>
      <c r="FU48" s="1">
        <v>0.2483533</v>
      </c>
      <c r="FV48">
        <v>0.83442000000000005</v>
      </c>
      <c r="FW48">
        <v>13.675369999999999</v>
      </c>
      <c r="FX48" s="1">
        <v>9.1079180000000004E-4</v>
      </c>
      <c r="FY48" s="1">
        <v>0.24448800000000001</v>
      </c>
      <c r="FZ48">
        <v>0.83450000000000002</v>
      </c>
      <c r="GA48">
        <v>14.344580000000001</v>
      </c>
      <c r="GB48" s="1">
        <v>9.0585049999999999E-4</v>
      </c>
      <c r="GC48" s="1">
        <v>0.24258370000000001</v>
      </c>
      <c r="GD48">
        <v>0.83450899999999995</v>
      </c>
      <c r="GE48">
        <v>14.33952</v>
      </c>
      <c r="GF48" s="1">
        <v>8.9190210000000001E-4</v>
      </c>
      <c r="GG48" s="1">
        <v>0.2384743</v>
      </c>
      <c r="GH48">
        <v>0.83452420000000005</v>
      </c>
      <c r="GI48">
        <v>13.594709999999999</v>
      </c>
      <c r="GJ48" s="1">
        <v>8.6792339999999996E-4</v>
      </c>
      <c r="GK48" s="1">
        <v>0.23174439999999999</v>
      </c>
      <c r="GL48">
        <v>0.83454779999999995</v>
      </c>
      <c r="GM48">
        <v>12.563890000000001</v>
      </c>
      <c r="GN48" s="1">
        <v>8.3777950000000004E-4</v>
      </c>
      <c r="GO48" s="1">
        <v>0.22341179999999999</v>
      </c>
      <c r="GP48">
        <v>0.83458209999999999</v>
      </c>
      <c r="GQ48">
        <v>11.822889999999999</v>
      </c>
      <c r="GR48" s="1">
        <v>8.0525669999999998E-4</v>
      </c>
      <c r="GS48" s="1">
        <v>0.2144654</v>
      </c>
      <c r="GT48">
        <v>0.83457680000000001</v>
      </c>
      <c r="GU48">
        <v>12.259550000000001</v>
      </c>
      <c r="GV48" s="1">
        <v>7.7211439999999999E-4</v>
      </c>
      <c r="GW48" s="1">
        <v>0.20545330000000001</v>
      </c>
      <c r="GX48">
        <v>0.83454379999999995</v>
      </c>
      <c r="GY48">
        <v>12.976710000000001</v>
      </c>
      <c r="GZ48" s="1">
        <v>7.401094E-4</v>
      </c>
      <c r="HA48" s="1">
        <v>0.19678080000000001</v>
      </c>
      <c r="HB48">
        <v>0.83454709999999999</v>
      </c>
      <c r="HC48">
        <v>14.057130000000001</v>
      </c>
      <c r="HD48" s="1">
        <v>7.0971830000000002E-4</v>
      </c>
      <c r="HE48" s="1">
        <v>0.18857399999999999</v>
      </c>
      <c r="HF48">
        <v>0.83454790000000001</v>
      </c>
      <c r="HG48">
        <v>15.20914</v>
      </c>
      <c r="HH48" s="1">
        <v>6.8069980000000005E-4</v>
      </c>
      <c r="HI48" s="1">
        <v>0.18078430000000001</v>
      </c>
      <c r="HJ48">
        <v>0.83454839999999997</v>
      </c>
      <c r="HK48">
        <v>15.439310000000001</v>
      </c>
      <c r="HL48">
        <v>6.53025E-4</v>
      </c>
      <c r="HM48" s="1">
        <v>0.1733808</v>
      </c>
      <c r="HN48">
        <v>0.83454859999999997</v>
      </c>
      <c r="HO48">
        <v>14.701140000000001</v>
      </c>
      <c r="HP48">
        <v>6.2657019999999997E-4</v>
      </c>
      <c r="HQ48" s="1">
        <v>0.1663211</v>
      </c>
      <c r="HR48">
        <v>0.83454170000000005</v>
      </c>
      <c r="HS48">
        <v>13.613490000000001</v>
      </c>
      <c r="HT48">
        <v>6.0147620000000005E-4</v>
      </c>
      <c r="HU48" s="1">
        <v>0.15963939999999999</v>
      </c>
      <c r="HV48">
        <v>0.83454689999999998</v>
      </c>
      <c r="HW48">
        <v>12.53966</v>
      </c>
      <c r="HX48">
        <v>5.7776910000000004E-4</v>
      </c>
      <c r="HY48" s="1">
        <v>0.153337</v>
      </c>
      <c r="HZ48">
        <v>0.83454600000000001</v>
      </c>
      <c r="IA48">
        <v>12.542630000000001</v>
      </c>
      <c r="IB48">
        <v>5.5509220000000005E-4</v>
      </c>
      <c r="IC48" s="1">
        <v>0.14732519999999999</v>
      </c>
      <c r="ID48">
        <v>0.83455100000000004</v>
      </c>
      <c r="IE48">
        <v>13.218059999999999</v>
      </c>
      <c r="IF48">
        <v>5.3323499999999996E-4</v>
      </c>
      <c r="IG48" s="1">
        <v>0.14152909999999999</v>
      </c>
      <c r="IH48">
        <v>0.83454969999999995</v>
      </c>
      <c r="II48">
        <v>14.298640000000001</v>
      </c>
      <c r="IJ48">
        <v>5.1221009999999996E-4</v>
      </c>
      <c r="IK48">
        <v>0.13596240000000001</v>
      </c>
      <c r="IL48">
        <v>0.83454740000000005</v>
      </c>
      <c r="IM48">
        <v>15.52549</v>
      </c>
      <c r="IN48">
        <v>4.9261750000000005E-4</v>
      </c>
      <c r="IO48">
        <v>0.13076199999999999</v>
      </c>
      <c r="IP48">
        <v>0.8345399</v>
      </c>
      <c r="IQ48">
        <v>15.768359999999999</v>
      </c>
      <c r="IR48">
        <v>4.7395819999999998E-4</v>
      </c>
      <c r="IS48">
        <v>0.12581639999999999</v>
      </c>
      <c r="IT48">
        <v>0.83454569999999995</v>
      </c>
      <c r="IU48">
        <v>15.177239999999999</v>
      </c>
      <c r="IV48">
        <v>4.5606740000000002E-4</v>
      </c>
      <c r="IW48">
        <v>0.1210783</v>
      </c>
      <c r="IX48">
        <v>0.83455000000000001</v>
      </c>
      <c r="IY48">
        <v>14.05158</v>
      </c>
      <c r="IZ48">
        <v>4.3941059999999998E-4</v>
      </c>
      <c r="JA48">
        <v>0.1166591</v>
      </c>
      <c r="JB48">
        <v>0.8345494</v>
      </c>
      <c r="JC48">
        <v>12.92243</v>
      </c>
      <c r="JD48">
        <v>4.2310749999999999E-4</v>
      </c>
      <c r="JE48">
        <v>0.1123396</v>
      </c>
      <c r="JF48">
        <v>0.83454640000000002</v>
      </c>
      <c r="JG48">
        <v>12.603669999999999</v>
      </c>
      <c r="JH48">
        <v>4.0769269999999999E-4</v>
      </c>
      <c r="JI48">
        <v>0.1082521</v>
      </c>
      <c r="JJ48">
        <v>0.83454340000000005</v>
      </c>
      <c r="JK48">
        <v>12.518179999999999</v>
      </c>
      <c r="JL48">
        <v>3.9291080000000001E-4</v>
      </c>
      <c r="JM48">
        <v>0.1043277</v>
      </c>
      <c r="JN48">
        <v>0.83455190000000001</v>
      </c>
      <c r="JO48">
        <v>13.20337</v>
      </c>
      <c r="JP48">
        <v>3.7886849999999999E-4</v>
      </c>
      <c r="JQ48">
        <v>0.10060189999999999</v>
      </c>
      <c r="JR48">
        <v>0.83454950000000006</v>
      </c>
      <c r="JS48">
        <v>13.56738</v>
      </c>
      <c r="JT48">
        <v>3.656609E-4</v>
      </c>
      <c r="JU48">
        <v>9.7092200000000004E-2</v>
      </c>
      <c r="JV48">
        <v>0.83454600000000001</v>
      </c>
      <c r="JW48">
        <v>13.58825</v>
      </c>
      <c r="JX48">
        <v>3.5238149999999998E-4</v>
      </c>
      <c r="JY48">
        <v>9.3579499999999996E-2</v>
      </c>
      <c r="JZ48">
        <v>0.83454139999999999</v>
      </c>
      <c r="KA48">
        <v>13.19716</v>
      </c>
      <c r="KB48">
        <v>3.3991160000000002E-4</v>
      </c>
      <c r="KC48">
        <v>9.0257210000000004E-2</v>
      </c>
      <c r="KD48">
        <v>0.83454629999999996</v>
      </c>
      <c r="KE48">
        <v>12.604480000000001</v>
      </c>
      <c r="KF48">
        <v>3.2815600000000002E-4</v>
      </c>
      <c r="KG48">
        <v>8.7140280000000001E-2</v>
      </c>
      <c r="KH48">
        <v>0.83452079999999995</v>
      </c>
      <c r="KI48">
        <v>12.01904</v>
      </c>
      <c r="KJ48">
        <v>3.1668480000000002E-4</v>
      </c>
      <c r="KK48">
        <v>8.4098220000000001E-2</v>
      </c>
      <c r="KL48">
        <v>0.83444479999999999</v>
      </c>
      <c r="KM48">
        <v>12.43167</v>
      </c>
      <c r="KN48">
        <v>3.0594170000000003E-4</v>
      </c>
      <c r="KO48">
        <v>8.1247230000000004E-2</v>
      </c>
      <c r="KP48">
        <v>0.83429339999999996</v>
      </c>
      <c r="KQ48">
        <v>12.636279999999999</v>
      </c>
      <c r="KR48">
        <v>2.9766630000000003E-4</v>
      </c>
      <c r="KS48">
        <v>7.9014119999999993E-2</v>
      </c>
      <c r="KT48">
        <v>0.83403369999999999</v>
      </c>
      <c r="KU48">
        <v>13.369820000000001</v>
      </c>
      <c r="KV48">
        <v>2.9543290000000002E-4</v>
      </c>
      <c r="KW48">
        <v>7.8386209999999998E-2</v>
      </c>
      <c r="KX48">
        <v>0.83375659999999996</v>
      </c>
      <c r="KY48">
        <v>13.95143</v>
      </c>
      <c r="KZ48">
        <v>2.9497630000000001E-4</v>
      </c>
      <c r="LA48">
        <v>7.8314780000000001E-2</v>
      </c>
      <c r="LB48">
        <v>0.83343120000000004</v>
      </c>
      <c r="LC48">
        <v>14.00915</v>
      </c>
      <c r="LD48">
        <v>2.9161479999999999E-4</v>
      </c>
      <c r="LE48">
        <v>7.750841E-2</v>
      </c>
      <c r="LF48">
        <v>0.83309120000000003</v>
      </c>
      <c r="LG48">
        <v>13.498710000000001</v>
      </c>
      <c r="LH48">
        <v>2.8526590000000002E-4</v>
      </c>
      <c r="LI48">
        <v>7.5894439999999994E-2</v>
      </c>
      <c r="LJ48">
        <v>0.83273680000000005</v>
      </c>
      <c r="LK48">
        <v>12.813840000000001</v>
      </c>
      <c r="LL48">
        <v>2.770769E-4</v>
      </c>
      <c r="LM48">
        <v>7.3781979999999997E-2</v>
      </c>
      <c r="LN48">
        <v>0.83237300000000003</v>
      </c>
      <c r="LO48">
        <v>12.31819</v>
      </c>
      <c r="LP48">
        <v>2.68313E-4</v>
      </c>
      <c r="LQ48">
        <v>7.1506470000000003E-2</v>
      </c>
      <c r="LR48">
        <v>0.83211299999999999</v>
      </c>
      <c r="LS48">
        <v>12.818569999999999</v>
      </c>
      <c r="LT48">
        <v>2.5924409999999998E-4</v>
      </c>
      <c r="LU48">
        <v>6.9130319999999995E-2</v>
      </c>
      <c r="LV48">
        <v>0.83193930000000005</v>
      </c>
      <c r="LW48">
        <v>13.47545</v>
      </c>
      <c r="LX48">
        <v>2.4874910000000002E-4</v>
      </c>
      <c r="LY48">
        <v>6.639552E-2</v>
      </c>
      <c r="LZ48">
        <v>0.83178669999999999</v>
      </c>
      <c r="MA48">
        <v>14.780939999999999</v>
      </c>
      <c r="MB48">
        <v>2.342085E-4</v>
      </c>
      <c r="MC48">
        <v>6.2584619999999994E-2</v>
      </c>
      <c r="MD48">
        <v>0.83173370000000002</v>
      </c>
      <c r="ME48">
        <v>16.20271</v>
      </c>
      <c r="MF48">
        <v>2.1888370000000001E-4</v>
      </c>
      <c r="MG48">
        <v>5.8491649999999999E-2</v>
      </c>
      <c r="MH48">
        <v>0.83172060000000003</v>
      </c>
      <c r="MI48">
        <v>16.470739999999999</v>
      </c>
      <c r="MJ48">
        <v>2.0641109999999999E-4</v>
      </c>
      <c r="MK48">
        <v>5.5132170000000001E-2</v>
      </c>
      <c r="ML48">
        <v>0.83169470000000001</v>
      </c>
      <c r="MM48">
        <v>15.70609</v>
      </c>
      <c r="MN48">
        <v>1.9675389999999999E-4</v>
      </c>
      <c r="MO48">
        <v>5.2526070000000001E-2</v>
      </c>
      <c r="MP48">
        <v>0.83168439999999999</v>
      </c>
      <c r="MQ48">
        <v>14.64729</v>
      </c>
      <c r="MR48">
        <v>1.8885730000000001E-4</v>
      </c>
      <c r="MS48">
        <v>5.040766E-2</v>
      </c>
      <c r="MT48">
        <v>0.83164950000000004</v>
      </c>
      <c r="MU48">
        <v>13.570690000000001</v>
      </c>
      <c r="MV48">
        <v>1.8223680000000001E-4</v>
      </c>
      <c r="MW48">
        <v>4.8631639999999997E-2</v>
      </c>
      <c r="MX48">
        <v>0.83150089999999999</v>
      </c>
      <c r="MY48">
        <v>13.37875</v>
      </c>
      <c r="MZ48">
        <v>1.7627570000000001E-4</v>
      </c>
      <c r="NA48">
        <v>4.7042599999999997E-2</v>
      </c>
      <c r="NB48">
        <v>0.83115119999999998</v>
      </c>
      <c r="NC48">
        <v>13.79364</v>
      </c>
      <c r="ND48">
        <v>1.7296980000000001E-4</v>
      </c>
      <c r="NE48">
        <v>4.6123320000000002E-2</v>
      </c>
      <c r="NF48">
        <v>0.8306538</v>
      </c>
      <c r="NG48">
        <v>14.822839999999999</v>
      </c>
      <c r="NH48">
        <v>1.762163E-4</v>
      </c>
      <c r="NI48">
        <v>4.695009E-2</v>
      </c>
      <c r="NJ48">
        <v>0.83002869999999995</v>
      </c>
      <c r="NK48">
        <v>16.093060000000001</v>
      </c>
      <c r="NL48">
        <v>1.8127479999999999E-4</v>
      </c>
      <c r="NM48">
        <v>4.8359560000000003E-2</v>
      </c>
      <c r="NN48">
        <v>0.82937479999999997</v>
      </c>
      <c r="NO48">
        <v>16.270209999999999</v>
      </c>
      <c r="NP48">
        <v>1.8291729999999999E-4</v>
      </c>
      <c r="NQ48">
        <v>4.890191E-2</v>
      </c>
      <c r="NR48">
        <v>0.82865730000000004</v>
      </c>
      <c r="NS48">
        <v>15.683310000000001</v>
      </c>
      <c r="NT48">
        <v>1.809173E-4</v>
      </c>
      <c r="NU48">
        <v>4.8460129999999997E-2</v>
      </c>
      <c r="NV48">
        <v>0.82796170000000002</v>
      </c>
      <c r="NW48">
        <v>14.69849</v>
      </c>
      <c r="NX48">
        <v>1.7666590000000001E-4</v>
      </c>
      <c r="NY48">
        <v>4.7397950000000001E-2</v>
      </c>
      <c r="NZ48">
        <v>0.82724330000000001</v>
      </c>
      <c r="OA48">
        <v>13.630750000000001</v>
      </c>
      <c r="OB48">
        <v>1.7134299999999999E-4</v>
      </c>
      <c r="OC48">
        <v>4.6033890000000001E-2</v>
      </c>
      <c r="OD48">
        <v>0.82667230000000003</v>
      </c>
      <c r="OE48">
        <v>12.924659999999999</v>
      </c>
      <c r="OF48">
        <v>1.6557799999999999E-4</v>
      </c>
      <c r="OG48">
        <v>4.453265E-2</v>
      </c>
      <c r="OH48">
        <v>0.82624880000000001</v>
      </c>
      <c r="OI48">
        <v>13.27412</v>
      </c>
      <c r="OJ48">
        <v>1.5793400000000001E-4</v>
      </c>
      <c r="OK48">
        <v>4.2555709999999997E-2</v>
      </c>
    </row>
    <row r="49" spans="1:401" x14ac:dyDescent="0.35">
      <c r="A49">
        <v>52</v>
      </c>
      <c r="B49" t="s">
        <v>4</v>
      </c>
      <c r="C49" t="s">
        <v>24</v>
      </c>
      <c r="D49" t="s">
        <v>54</v>
      </c>
      <c r="E49">
        <v>622.84360000000004</v>
      </c>
      <c r="F49">
        <v>1.11242</v>
      </c>
      <c r="G49">
        <v>12.16642</v>
      </c>
      <c r="H49">
        <v>0.55275719999999995</v>
      </c>
      <c r="I49">
        <v>87.739149999999995</v>
      </c>
      <c r="J49">
        <v>1.1080970000000001</v>
      </c>
      <c r="K49">
        <v>11.87326</v>
      </c>
      <c r="L49">
        <v>148.49100000000001</v>
      </c>
      <c r="M49">
        <v>32100.21</v>
      </c>
      <c r="N49">
        <v>1.103923</v>
      </c>
      <c r="O49">
        <v>12.49137</v>
      </c>
      <c r="P49">
        <v>140.03559999999999</v>
      </c>
      <c r="Q49">
        <v>35789.57</v>
      </c>
      <c r="R49">
        <v>1.099763</v>
      </c>
      <c r="S49">
        <v>12.848229999999999</v>
      </c>
      <c r="T49">
        <v>18.350930000000002</v>
      </c>
      <c r="U49">
        <v>5242.0529999999999</v>
      </c>
      <c r="V49">
        <v>1.095542</v>
      </c>
      <c r="W49">
        <v>13.486879999999999</v>
      </c>
      <c r="X49">
        <v>1.0864609999999999</v>
      </c>
      <c r="Y49">
        <v>327.50139999999999</v>
      </c>
      <c r="Z49">
        <v>1.091297</v>
      </c>
      <c r="AA49">
        <v>13.423780000000001</v>
      </c>
      <c r="AB49" s="1">
        <v>0.12575420000000001</v>
      </c>
      <c r="AC49">
        <v>33.395200000000003</v>
      </c>
      <c r="AD49">
        <v>1.087067</v>
      </c>
      <c r="AE49">
        <v>12.9786</v>
      </c>
      <c r="AF49" s="1">
        <v>8.1853990000000001E-2</v>
      </c>
      <c r="AG49">
        <v>20.08766</v>
      </c>
      <c r="AH49">
        <v>1.0827340000000001</v>
      </c>
      <c r="AI49">
        <v>12.34989</v>
      </c>
      <c r="AJ49" s="1">
        <v>7.2660340000000004E-2</v>
      </c>
      <c r="AK49" s="1">
        <v>17.810420000000001</v>
      </c>
      <c r="AL49">
        <v>1.0777490000000001</v>
      </c>
      <c r="AM49">
        <v>11.68441</v>
      </c>
      <c r="AN49" s="1">
        <v>6.558862E-2</v>
      </c>
      <c r="AO49" s="1">
        <v>16.136759999999999</v>
      </c>
      <c r="AP49">
        <v>1.0705469999999999</v>
      </c>
      <c r="AQ49">
        <v>11.292120000000001</v>
      </c>
      <c r="AR49" s="1">
        <v>5.990968E-2</v>
      </c>
      <c r="AS49" s="1">
        <v>14.80485</v>
      </c>
      <c r="AT49">
        <v>1.0605850000000001</v>
      </c>
      <c r="AU49">
        <v>11.70478</v>
      </c>
      <c r="AV49" s="1">
        <v>6.1442360000000001E-2</v>
      </c>
      <c r="AW49" s="1">
        <v>15.171900000000001</v>
      </c>
      <c r="AX49">
        <v>1.0486089999999999</v>
      </c>
      <c r="AY49">
        <v>11.899380000000001</v>
      </c>
      <c r="AZ49" s="1">
        <v>6.8795800000000004E-2</v>
      </c>
      <c r="BA49" s="1">
        <v>17.174689999999998</v>
      </c>
      <c r="BB49">
        <v>1.035382</v>
      </c>
      <c r="BC49">
        <v>12.21992</v>
      </c>
      <c r="BD49" s="1">
        <v>7.0789690000000002E-2</v>
      </c>
      <c r="BE49" s="1">
        <v>18.004670000000001</v>
      </c>
      <c r="BF49">
        <v>1.0212000000000001</v>
      </c>
      <c r="BG49">
        <v>12.44308</v>
      </c>
      <c r="BH49" s="1">
        <v>6.7107799999999995E-2</v>
      </c>
      <c r="BI49" s="1">
        <v>17.37764</v>
      </c>
      <c r="BJ49">
        <v>1.0058739999999999</v>
      </c>
      <c r="BK49">
        <v>12.16263</v>
      </c>
      <c r="BL49" s="1">
        <v>6.0503170000000002E-2</v>
      </c>
      <c r="BM49" s="1">
        <v>15.948230000000001</v>
      </c>
      <c r="BN49">
        <v>0.98981039999999998</v>
      </c>
      <c r="BO49">
        <v>11.659560000000001</v>
      </c>
      <c r="BP49" s="1">
        <v>5.3238889999999997E-2</v>
      </c>
      <c r="BQ49" s="1">
        <v>14.282579999999999</v>
      </c>
      <c r="BR49">
        <v>0.97361370000000003</v>
      </c>
      <c r="BS49">
        <v>11.28518</v>
      </c>
      <c r="BT49" s="1">
        <v>4.6479880000000001E-2</v>
      </c>
      <c r="BU49" s="1">
        <v>12.68411</v>
      </c>
      <c r="BV49">
        <v>0.95914129999999997</v>
      </c>
      <c r="BW49">
        <v>11.444839999999999</v>
      </c>
      <c r="BX49" s="1">
        <v>4.0725959999999999E-2</v>
      </c>
      <c r="BY49" s="1">
        <v>11.28673</v>
      </c>
      <c r="BZ49">
        <v>0.94651759999999996</v>
      </c>
      <c r="CA49">
        <v>12.17282</v>
      </c>
      <c r="CB49" s="1">
        <v>3.4972950000000003E-2</v>
      </c>
      <c r="CC49" s="1">
        <v>9.8507850000000001</v>
      </c>
      <c r="CD49">
        <v>0.93461090000000002</v>
      </c>
      <c r="CE49">
        <v>13.160920000000001</v>
      </c>
      <c r="CF49" s="1">
        <v>2.8713229999999999E-2</v>
      </c>
      <c r="CG49" s="1">
        <v>8.2193120000000004</v>
      </c>
      <c r="CH49">
        <v>0.92268479999999997</v>
      </c>
      <c r="CI49">
        <v>14.099069999999999</v>
      </c>
      <c r="CJ49" s="1">
        <v>2.3173539999999999E-2</v>
      </c>
      <c r="CK49" s="1">
        <v>6.7227810000000003</v>
      </c>
      <c r="CL49">
        <v>0.9112652</v>
      </c>
      <c r="CM49">
        <v>14.249040000000001</v>
      </c>
      <c r="CN49" s="1">
        <v>1.9046859999999999E-2</v>
      </c>
      <c r="CO49" s="1">
        <v>5.5847230000000003</v>
      </c>
      <c r="CP49">
        <v>0.89961279999999999</v>
      </c>
      <c r="CQ49">
        <v>13.87712</v>
      </c>
      <c r="CR49" s="1">
        <v>1.6034030000000001E-2</v>
      </c>
      <c r="CS49" s="1">
        <v>4.7559259999999997</v>
      </c>
      <c r="CT49">
        <v>0.8878878</v>
      </c>
      <c r="CU49">
        <v>13.078290000000001</v>
      </c>
      <c r="CV49" s="1">
        <v>1.367583E-2</v>
      </c>
      <c r="CW49" s="1">
        <v>4.1054320000000004</v>
      </c>
      <c r="CX49">
        <v>0.87631780000000004</v>
      </c>
      <c r="CY49">
        <v>12.1494</v>
      </c>
      <c r="CZ49" s="1">
        <v>1.1838690000000001E-2</v>
      </c>
      <c r="DA49" s="1">
        <v>3.5963769999999999</v>
      </c>
      <c r="DB49">
        <v>0.86616130000000002</v>
      </c>
      <c r="DC49">
        <v>12.04514</v>
      </c>
      <c r="DD49" s="1">
        <v>1.0366790000000001E-2</v>
      </c>
      <c r="DE49" s="1">
        <v>3.1824970000000001</v>
      </c>
      <c r="DF49">
        <v>0.85870060000000004</v>
      </c>
      <c r="DG49">
        <v>12.693289999999999</v>
      </c>
      <c r="DH49" s="1">
        <v>8.9907930000000004E-3</v>
      </c>
      <c r="DI49" s="1">
        <v>2.7908629999999999</v>
      </c>
      <c r="DJ49">
        <v>0.85395100000000002</v>
      </c>
      <c r="DK49">
        <v>13.50581</v>
      </c>
      <c r="DL49" s="1">
        <v>7.0281190000000002E-3</v>
      </c>
      <c r="DM49" s="1">
        <v>2.2155459999999998</v>
      </c>
      <c r="DN49">
        <v>0.85119699999999998</v>
      </c>
      <c r="DO49">
        <v>14.376110000000001</v>
      </c>
      <c r="DP49" s="1">
        <v>4.9582569999999998E-3</v>
      </c>
      <c r="DQ49" s="1">
        <v>1.5761309999999999</v>
      </c>
      <c r="DR49">
        <v>0.8497093</v>
      </c>
      <c r="DS49">
        <v>14.5558</v>
      </c>
      <c r="DT49" s="1">
        <v>3.4850950000000001E-3</v>
      </c>
      <c r="DU49" s="1">
        <v>1.1048830000000001</v>
      </c>
      <c r="DV49">
        <v>0.8488772</v>
      </c>
      <c r="DW49">
        <v>14.09596</v>
      </c>
      <c r="DX49" s="1">
        <v>2.6225929999999999E-3</v>
      </c>
      <c r="DY49" s="1">
        <v>0.82435320000000001</v>
      </c>
      <c r="DZ49">
        <v>0.8484583</v>
      </c>
      <c r="EA49">
        <v>13.15631</v>
      </c>
      <c r="EB49" s="1">
        <v>2.1432209999999998E-3</v>
      </c>
      <c r="EC49" s="1">
        <v>0.66762759999999999</v>
      </c>
      <c r="ED49">
        <v>0.84827269999999999</v>
      </c>
      <c r="EE49">
        <v>12.154109999999999</v>
      </c>
      <c r="EF49" s="1">
        <v>1.8670080000000001E-3</v>
      </c>
      <c r="EG49" s="1">
        <v>0.57726379999999999</v>
      </c>
      <c r="EH49">
        <v>0.84829639999999995</v>
      </c>
      <c r="EI49">
        <v>11.85857</v>
      </c>
      <c r="EJ49" s="1">
        <v>1.6921029999999999E-3</v>
      </c>
      <c r="EK49" s="1">
        <v>0.52024020000000004</v>
      </c>
      <c r="EL49">
        <v>0.84853670000000003</v>
      </c>
      <c r="EM49">
        <v>12.213089999999999</v>
      </c>
      <c r="EN49" s="1">
        <v>1.5588519999999999E-3</v>
      </c>
      <c r="EO49" s="1">
        <v>0.47742800000000002</v>
      </c>
      <c r="EP49">
        <v>0.84895140000000002</v>
      </c>
      <c r="EQ49">
        <v>13.02225</v>
      </c>
      <c r="ER49" s="1">
        <v>1.4232260000000001E-3</v>
      </c>
      <c r="ES49" s="1">
        <v>0.43487700000000001</v>
      </c>
      <c r="ET49">
        <v>0.84947879999999998</v>
      </c>
      <c r="EU49">
        <v>13.912940000000001</v>
      </c>
      <c r="EV49" s="1">
        <v>1.295191E-3</v>
      </c>
      <c r="EW49" s="1">
        <v>0.39417039999999998</v>
      </c>
      <c r="EX49">
        <v>0.85008459999999997</v>
      </c>
      <c r="EY49">
        <v>14.18066</v>
      </c>
      <c r="EZ49" s="1">
        <v>1.1933989999999999E-3</v>
      </c>
      <c r="FA49" s="1">
        <v>0.36138609999999999</v>
      </c>
      <c r="FB49">
        <v>0.85074110000000003</v>
      </c>
      <c r="FC49">
        <v>13.85608</v>
      </c>
      <c r="FD49" s="1">
        <v>1.1151500000000001E-3</v>
      </c>
      <c r="FE49" s="1">
        <v>0.33596989999999999</v>
      </c>
      <c r="FF49">
        <v>0.85137249999999998</v>
      </c>
      <c r="FG49">
        <v>13.073980000000001</v>
      </c>
      <c r="FH49" s="1">
        <v>1.0542489999999999E-3</v>
      </c>
      <c r="FI49" s="1">
        <v>0.31610500000000002</v>
      </c>
      <c r="FJ49">
        <v>0.8520683</v>
      </c>
      <c r="FK49">
        <v>12.19624</v>
      </c>
      <c r="FL49" s="1">
        <v>1.0037550000000001E-3</v>
      </c>
      <c r="FM49" s="1">
        <v>0.2996047</v>
      </c>
      <c r="FN49">
        <v>0.8526338</v>
      </c>
      <c r="FO49">
        <v>12.38002</v>
      </c>
      <c r="FP49" s="1">
        <v>9.5923289999999995E-4</v>
      </c>
      <c r="FQ49" s="1">
        <v>0.28511239999999999</v>
      </c>
      <c r="FR49">
        <v>0.85303410000000002</v>
      </c>
      <c r="FS49">
        <v>12.796290000000001</v>
      </c>
      <c r="FT49" s="1">
        <v>9.2472959999999999E-4</v>
      </c>
      <c r="FU49" s="1">
        <v>0.27358369999999999</v>
      </c>
      <c r="FV49">
        <v>0.85325989999999996</v>
      </c>
      <c r="FW49">
        <v>13.64922</v>
      </c>
      <c r="FX49" s="1">
        <v>9.1166040000000004E-4</v>
      </c>
      <c r="FY49" s="1">
        <v>0.26842060000000001</v>
      </c>
      <c r="FZ49">
        <v>0.85342510000000005</v>
      </c>
      <c r="GA49">
        <v>14.313980000000001</v>
      </c>
      <c r="GB49" s="1">
        <v>9.0687169999999998E-4</v>
      </c>
      <c r="GC49" s="1">
        <v>0.26629779999999997</v>
      </c>
      <c r="GD49">
        <v>0.85347309999999998</v>
      </c>
      <c r="GE49">
        <v>14.375970000000001</v>
      </c>
      <c r="GF49" s="1">
        <v>8.9404000000000003E-4</v>
      </c>
      <c r="GG49" s="1">
        <v>0.26219920000000002</v>
      </c>
      <c r="GH49">
        <v>0.85354220000000003</v>
      </c>
      <c r="GI49">
        <v>13.695040000000001</v>
      </c>
      <c r="GJ49" s="1">
        <v>8.7101759999999996E-4</v>
      </c>
      <c r="GK49" s="1">
        <v>0.25520009999999999</v>
      </c>
      <c r="GL49">
        <v>0.85354379999999996</v>
      </c>
      <c r="GM49">
        <v>12.690759999999999</v>
      </c>
      <c r="GN49" s="1">
        <v>8.4130960000000003E-4</v>
      </c>
      <c r="GO49" s="1">
        <v>0.24624889999999999</v>
      </c>
      <c r="GP49">
        <v>0.85358080000000003</v>
      </c>
      <c r="GQ49">
        <v>11.90063</v>
      </c>
      <c r="GR49" s="1">
        <v>8.0897529999999997E-4</v>
      </c>
      <c r="GS49" s="1">
        <v>0.2365217</v>
      </c>
      <c r="GT49">
        <v>0.8535741</v>
      </c>
      <c r="GU49">
        <v>12.307359999999999</v>
      </c>
      <c r="GV49" s="1">
        <v>7.7574610000000004E-4</v>
      </c>
      <c r="GW49" s="1">
        <v>0.22661680000000001</v>
      </c>
      <c r="GX49">
        <v>0.85358179999999995</v>
      </c>
      <c r="GY49">
        <v>12.97059</v>
      </c>
      <c r="GZ49" s="1">
        <v>7.4361360000000005E-4</v>
      </c>
      <c r="HA49" s="1">
        <v>0.2170562</v>
      </c>
      <c r="HB49">
        <v>0.85357919999999998</v>
      </c>
      <c r="HC49">
        <v>14.002800000000001</v>
      </c>
      <c r="HD49" s="1">
        <v>7.1298830000000001E-4</v>
      </c>
      <c r="HE49" s="1">
        <v>0.20797199999999999</v>
      </c>
      <c r="HF49">
        <v>0.85358259999999997</v>
      </c>
      <c r="HG49">
        <v>15.160869999999999</v>
      </c>
      <c r="HH49" s="1">
        <v>6.8384100000000003E-4</v>
      </c>
      <c r="HI49" s="1">
        <v>0.19938120000000001</v>
      </c>
      <c r="HJ49">
        <v>0.85358579999999995</v>
      </c>
      <c r="HK49">
        <v>15.48639</v>
      </c>
      <c r="HL49" s="1">
        <v>6.5600749999999996E-4</v>
      </c>
      <c r="HM49" s="1">
        <v>0.19120280000000001</v>
      </c>
      <c r="HN49">
        <v>0.85358239999999996</v>
      </c>
      <c r="HO49">
        <v>14.79768</v>
      </c>
      <c r="HP49">
        <v>6.2940269999999996E-4</v>
      </c>
      <c r="HQ49" s="1">
        <v>0.1834084</v>
      </c>
      <c r="HR49">
        <v>0.85358109999999998</v>
      </c>
      <c r="HS49">
        <v>13.7544</v>
      </c>
      <c r="HT49">
        <v>6.0415410000000001E-4</v>
      </c>
      <c r="HU49" s="1">
        <v>0.17602419999999999</v>
      </c>
      <c r="HV49">
        <v>0.85359589999999996</v>
      </c>
      <c r="HW49">
        <v>12.666180000000001</v>
      </c>
      <c r="HX49">
        <v>5.8031469999999998E-4</v>
      </c>
      <c r="HY49" s="1">
        <v>0.16906180000000001</v>
      </c>
      <c r="HZ49">
        <v>0.85358350000000005</v>
      </c>
      <c r="IA49">
        <v>12.63227</v>
      </c>
      <c r="IB49">
        <v>5.5750679999999999E-4</v>
      </c>
      <c r="IC49" s="1">
        <v>0.1624236</v>
      </c>
      <c r="ID49">
        <v>0.85359079999999998</v>
      </c>
      <c r="IE49">
        <v>13.23887</v>
      </c>
      <c r="IF49">
        <v>5.3558230000000004E-4</v>
      </c>
      <c r="IG49" s="1">
        <v>0.15604309999999999</v>
      </c>
      <c r="IH49">
        <v>0.85358160000000005</v>
      </c>
      <c r="II49">
        <v>14.25783</v>
      </c>
      <c r="IJ49">
        <v>5.1444570000000001E-4</v>
      </c>
      <c r="IK49">
        <v>0.14990039999999999</v>
      </c>
      <c r="IL49">
        <v>0.85358469999999997</v>
      </c>
      <c r="IM49">
        <v>15.47298</v>
      </c>
      <c r="IN49">
        <v>4.9468750000000001E-4</v>
      </c>
      <c r="IO49">
        <v>0.14413570000000001</v>
      </c>
      <c r="IP49">
        <v>0.85357950000000005</v>
      </c>
      <c r="IQ49">
        <v>15.798489999999999</v>
      </c>
      <c r="IR49">
        <v>4.7595789999999998E-4</v>
      </c>
      <c r="IS49">
        <v>0.1386857</v>
      </c>
      <c r="IT49">
        <v>0.85358389999999995</v>
      </c>
      <c r="IU49">
        <v>15.27106</v>
      </c>
      <c r="IV49">
        <v>4.5795919999999998E-4</v>
      </c>
      <c r="IW49">
        <v>0.1334524</v>
      </c>
      <c r="IX49">
        <v>0.85358179999999995</v>
      </c>
      <c r="IY49">
        <v>14.21096</v>
      </c>
      <c r="IZ49">
        <v>4.4118990000000002E-4</v>
      </c>
      <c r="JA49">
        <v>0.1285627</v>
      </c>
      <c r="JB49">
        <v>0.85358889999999998</v>
      </c>
      <c r="JC49">
        <v>13.07086</v>
      </c>
      <c r="JD49">
        <v>4.2486580000000002E-4</v>
      </c>
      <c r="JE49">
        <v>0.1238197</v>
      </c>
      <c r="JF49">
        <v>0.85358460000000003</v>
      </c>
      <c r="JG49">
        <v>12.697050000000001</v>
      </c>
      <c r="JH49">
        <v>4.0931879999999999E-4</v>
      </c>
      <c r="JI49">
        <v>0.1192903</v>
      </c>
      <c r="JJ49">
        <v>0.85357839999999996</v>
      </c>
      <c r="JK49">
        <v>12.56268</v>
      </c>
      <c r="JL49">
        <v>3.9450809999999999E-4</v>
      </c>
      <c r="JM49">
        <v>0.1149751</v>
      </c>
      <c r="JN49">
        <v>0.85358840000000002</v>
      </c>
      <c r="JO49">
        <v>13.18356</v>
      </c>
      <c r="JP49">
        <v>3.8034119999999998E-4</v>
      </c>
      <c r="JQ49">
        <v>0.1108461</v>
      </c>
      <c r="JR49">
        <v>0.85358900000000004</v>
      </c>
      <c r="JS49">
        <v>13.560090000000001</v>
      </c>
      <c r="JT49">
        <v>3.671023E-4</v>
      </c>
      <c r="JU49">
        <v>0.1069814</v>
      </c>
      <c r="JV49">
        <v>0.8535838</v>
      </c>
      <c r="JW49">
        <v>13.600479999999999</v>
      </c>
      <c r="JX49">
        <v>3.5380850000000001E-4</v>
      </c>
      <c r="JY49">
        <v>0.1031276</v>
      </c>
      <c r="JZ49">
        <v>0.85358299999999998</v>
      </c>
      <c r="KA49">
        <v>13.259370000000001</v>
      </c>
      <c r="KB49">
        <v>3.4122219999999998E-4</v>
      </c>
      <c r="KC49">
        <v>9.9444039999999997E-2</v>
      </c>
      <c r="KD49">
        <v>0.85358420000000002</v>
      </c>
      <c r="KE49">
        <v>12.68979</v>
      </c>
      <c r="KF49">
        <v>3.2942129999999998E-4</v>
      </c>
      <c r="KG49">
        <v>9.6006720000000004E-2</v>
      </c>
      <c r="KH49">
        <v>0.85355859999999995</v>
      </c>
      <c r="KI49">
        <v>12.09122</v>
      </c>
      <c r="KJ49">
        <v>3.1789840000000003E-4</v>
      </c>
      <c r="KK49">
        <v>9.2654529999999999E-2</v>
      </c>
      <c r="KL49">
        <v>0.85345380000000004</v>
      </c>
      <c r="KM49">
        <v>12.44477</v>
      </c>
      <c r="KN49">
        <v>3.0707930000000003E-4</v>
      </c>
      <c r="KO49">
        <v>8.9501720000000007E-2</v>
      </c>
      <c r="KP49">
        <v>0.85313220000000001</v>
      </c>
      <c r="KQ49">
        <v>12.64983</v>
      </c>
      <c r="KR49">
        <v>2.9832749999999999E-4</v>
      </c>
      <c r="KS49">
        <v>8.6899110000000002E-2</v>
      </c>
      <c r="KT49">
        <v>0.85271660000000005</v>
      </c>
      <c r="KU49">
        <v>13.32877</v>
      </c>
      <c r="KV49">
        <v>2.9547889999999999E-4</v>
      </c>
      <c r="KW49">
        <v>8.5974759999999997E-2</v>
      </c>
      <c r="KX49">
        <v>0.8521862</v>
      </c>
      <c r="KY49">
        <v>13.933210000000001</v>
      </c>
      <c r="KZ49">
        <v>2.9508829999999998E-4</v>
      </c>
      <c r="LA49">
        <v>8.5913980000000001E-2</v>
      </c>
      <c r="LB49">
        <v>0.85157640000000001</v>
      </c>
      <c r="LC49">
        <v>14.04208</v>
      </c>
      <c r="LD49">
        <v>2.9209309999999998E-4</v>
      </c>
      <c r="LE49">
        <v>8.5185720000000006E-2</v>
      </c>
      <c r="LF49">
        <v>0.85091260000000002</v>
      </c>
      <c r="LG49">
        <v>13.558809999999999</v>
      </c>
      <c r="LH49">
        <v>2.860354E-4</v>
      </c>
      <c r="LI49">
        <v>8.3550630000000001E-2</v>
      </c>
      <c r="LJ49">
        <v>0.85025790000000001</v>
      </c>
      <c r="LK49">
        <v>12.89603</v>
      </c>
      <c r="LL49">
        <v>2.7797770000000002E-4</v>
      </c>
      <c r="LM49">
        <v>8.1310850000000004E-2</v>
      </c>
      <c r="LN49">
        <v>0.84956790000000004</v>
      </c>
      <c r="LO49">
        <v>12.37668</v>
      </c>
      <c r="LP49">
        <v>2.6926009999999999E-4</v>
      </c>
      <c r="LQ49">
        <v>7.8851840000000006E-2</v>
      </c>
      <c r="LR49">
        <v>0.84899849999999999</v>
      </c>
      <c r="LS49">
        <v>12.87255</v>
      </c>
      <c r="LT49">
        <v>2.6023399999999998E-4</v>
      </c>
      <c r="LU49">
        <v>7.6277499999999998E-2</v>
      </c>
      <c r="LV49">
        <v>0.84859779999999996</v>
      </c>
      <c r="LW49">
        <v>13.495430000000001</v>
      </c>
      <c r="LX49">
        <v>2.5002899999999997E-4</v>
      </c>
      <c r="LY49">
        <v>7.3386759999999995E-2</v>
      </c>
      <c r="LZ49">
        <v>0.84834370000000003</v>
      </c>
      <c r="MA49">
        <v>14.7118</v>
      </c>
      <c r="MB49">
        <v>2.3591399999999999E-4</v>
      </c>
      <c r="MC49">
        <v>6.9380600000000001E-2</v>
      </c>
      <c r="MD49">
        <v>0.84820059999999997</v>
      </c>
      <c r="ME49">
        <v>16.15476</v>
      </c>
      <c r="MF49">
        <v>2.2046589999999999E-4</v>
      </c>
      <c r="MG49">
        <v>6.4862439999999993E-2</v>
      </c>
      <c r="MH49">
        <v>0.84814129999999999</v>
      </c>
      <c r="MI49">
        <v>16.532499999999999</v>
      </c>
      <c r="MJ49">
        <v>2.07655E-4</v>
      </c>
      <c r="MK49">
        <v>6.1046059999999999E-2</v>
      </c>
      <c r="ML49">
        <v>0.84810160000000001</v>
      </c>
      <c r="MM49">
        <v>15.794549999999999</v>
      </c>
      <c r="MN49">
        <v>1.977286E-4</v>
      </c>
      <c r="MO49">
        <v>5.8077299999999998E-2</v>
      </c>
      <c r="MP49">
        <v>0.84805509999999995</v>
      </c>
      <c r="MQ49">
        <v>14.793480000000001</v>
      </c>
      <c r="MR49">
        <v>1.8966520000000001E-4</v>
      </c>
      <c r="MS49">
        <v>5.5683249999999997E-2</v>
      </c>
      <c r="MT49">
        <v>0.84800330000000002</v>
      </c>
      <c r="MU49">
        <v>13.70937</v>
      </c>
      <c r="MV49">
        <v>1.8292420000000001E-4</v>
      </c>
      <c r="MW49">
        <v>5.3684290000000003E-2</v>
      </c>
      <c r="MX49">
        <v>0.84778180000000003</v>
      </c>
      <c r="MY49">
        <v>13.520530000000001</v>
      </c>
      <c r="MZ49">
        <v>1.7689020000000001E-4</v>
      </c>
      <c r="NA49">
        <v>5.1915259999999998E-2</v>
      </c>
      <c r="NB49">
        <v>0.84721040000000003</v>
      </c>
      <c r="NC49">
        <v>13.836180000000001</v>
      </c>
      <c r="ND49">
        <v>1.7306910000000001E-4</v>
      </c>
      <c r="NE49">
        <v>5.0737299999999999E-2</v>
      </c>
      <c r="NF49">
        <v>0.84630530000000004</v>
      </c>
      <c r="NG49">
        <v>14.775259999999999</v>
      </c>
      <c r="NH49">
        <v>1.7564450000000001E-4</v>
      </c>
      <c r="NI49">
        <v>5.138641E-2</v>
      </c>
      <c r="NJ49">
        <v>0.84520070000000003</v>
      </c>
      <c r="NK49">
        <v>16.051200000000001</v>
      </c>
      <c r="NL49">
        <v>1.807903E-4</v>
      </c>
      <c r="NM49">
        <v>5.2959520000000003E-2</v>
      </c>
      <c r="NN49">
        <v>0.84396020000000005</v>
      </c>
      <c r="NO49">
        <v>16.316949999999999</v>
      </c>
      <c r="NP49">
        <v>1.828791E-4</v>
      </c>
      <c r="NQ49">
        <v>5.3746929999999998E-2</v>
      </c>
      <c r="NR49">
        <v>0.84262219999999999</v>
      </c>
      <c r="NS49">
        <v>15.7776</v>
      </c>
      <c r="NT49">
        <v>1.812173E-4</v>
      </c>
      <c r="NU49">
        <v>5.3424050000000001E-2</v>
      </c>
      <c r="NV49">
        <v>0.84126659999999998</v>
      </c>
      <c r="NW49">
        <v>14.84057</v>
      </c>
      <c r="NX49">
        <v>1.771667E-4</v>
      </c>
      <c r="NY49">
        <v>5.2365839999999997E-2</v>
      </c>
      <c r="NZ49">
        <v>0.83989689999999995</v>
      </c>
      <c r="OA49">
        <v>13.787649999999999</v>
      </c>
      <c r="OB49">
        <v>1.7192910000000001E-4</v>
      </c>
      <c r="OC49">
        <v>5.092609E-2</v>
      </c>
      <c r="OD49">
        <v>0.83876539999999999</v>
      </c>
      <c r="OE49">
        <v>13.03326</v>
      </c>
      <c r="OF49">
        <v>1.6622340000000001E-4</v>
      </c>
      <c r="OG49">
        <v>4.9317859999999998E-2</v>
      </c>
      <c r="OH49">
        <v>0.83792949999999999</v>
      </c>
      <c r="OI49">
        <v>13.33203</v>
      </c>
      <c r="OJ49">
        <v>1.5894349999999999E-4</v>
      </c>
      <c r="OK49">
        <v>4.7282400000000002E-2</v>
      </c>
    </row>
    <row r="50" spans="1:401" x14ac:dyDescent="0.35">
      <c r="A50">
        <v>53</v>
      </c>
      <c r="B50" t="s">
        <v>4</v>
      </c>
      <c r="C50" t="s">
        <v>24</v>
      </c>
      <c r="D50" t="s">
        <v>55</v>
      </c>
      <c r="E50">
        <v>947.24220000000003</v>
      </c>
      <c r="F50">
        <v>0.61431089999999999</v>
      </c>
      <c r="G50">
        <v>12.24198</v>
      </c>
      <c r="H50">
        <v>0.17099410000000001</v>
      </c>
      <c r="I50">
        <v>54.548180000000002</v>
      </c>
      <c r="J50">
        <v>0.61158140000000005</v>
      </c>
      <c r="K50">
        <v>11.88678</v>
      </c>
      <c r="L50">
        <v>122.7195</v>
      </c>
      <c r="M50">
        <v>49255.85</v>
      </c>
      <c r="N50">
        <v>0.60897429999999997</v>
      </c>
      <c r="O50">
        <v>12.475339999999999</v>
      </c>
      <c r="P50">
        <v>157.3691</v>
      </c>
      <c r="Q50">
        <v>78809.63</v>
      </c>
      <c r="R50">
        <v>0.60639160000000003</v>
      </c>
      <c r="S50">
        <v>12.829639999999999</v>
      </c>
      <c r="T50">
        <v>24.716830000000002</v>
      </c>
      <c r="U50">
        <v>14235.45</v>
      </c>
      <c r="V50">
        <v>0.60379709999999998</v>
      </c>
      <c r="W50">
        <v>13.48352</v>
      </c>
      <c r="X50">
        <v>1.587774</v>
      </c>
      <c r="Y50">
        <v>979.46799999999996</v>
      </c>
      <c r="Z50">
        <v>0.60117790000000004</v>
      </c>
      <c r="AA50">
        <v>13.44444</v>
      </c>
      <c r="AB50" s="1">
        <v>0.14840100000000001</v>
      </c>
      <c r="AC50">
        <v>81.227540000000005</v>
      </c>
      <c r="AD50">
        <v>0.59855590000000003</v>
      </c>
      <c r="AE50">
        <v>13.05106</v>
      </c>
      <c r="AF50" s="1">
        <v>8.3471649999999994E-2</v>
      </c>
      <c r="AG50">
        <v>40.437840000000001</v>
      </c>
      <c r="AH50">
        <v>0.5958968</v>
      </c>
      <c r="AI50">
        <v>12.427479999999999</v>
      </c>
      <c r="AJ50" s="1">
        <v>7.3465840000000004E-2</v>
      </c>
      <c r="AK50" s="1">
        <v>35.413699999999999</v>
      </c>
      <c r="AL50">
        <v>0.59288050000000003</v>
      </c>
      <c r="AM50">
        <v>11.760149999999999</v>
      </c>
      <c r="AN50" s="1">
        <v>6.6262479999999999E-2</v>
      </c>
      <c r="AO50" s="1">
        <v>32.05592</v>
      </c>
      <c r="AP50">
        <v>0.58857199999999998</v>
      </c>
      <c r="AQ50">
        <v>11.328749999999999</v>
      </c>
      <c r="AR50" s="1">
        <v>6.0317290000000003E-2</v>
      </c>
      <c r="AS50" s="1">
        <v>29.316549999999999</v>
      </c>
      <c r="AT50">
        <v>0.58262829999999999</v>
      </c>
      <c r="AU50">
        <v>11.72771</v>
      </c>
      <c r="AV50" s="1">
        <v>6.0739849999999998E-2</v>
      </c>
      <c r="AW50" s="1">
        <v>29.44868</v>
      </c>
      <c r="AX50">
        <v>0.57540919999999995</v>
      </c>
      <c r="AY50">
        <v>11.89823</v>
      </c>
      <c r="AZ50" s="1">
        <v>6.7982819999999999E-2</v>
      </c>
      <c r="BA50" s="1">
        <v>33.268599999999999</v>
      </c>
      <c r="BB50">
        <v>0.56740979999999996</v>
      </c>
      <c r="BC50">
        <v>12.19585</v>
      </c>
      <c r="BD50" s="1">
        <v>7.0735190000000003E-2</v>
      </c>
      <c r="BE50" s="1">
        <v>35.325299999999999</v>
      </c>
      <c r="BF50">
        <v>0.55884520000000004</v>
      </c>
      <c r="BG50">
        <v>12.45614</v>
      </c>
      <c r="BH50" s="1">
        <v>6.7571480000000003E-2</v>
      </c>
      <c r="BI50" s="1">
        <v>34.412909999999997</v>
      </c>
      <c r="BJ50">
        <v>0.54960350000000002</v>
      </c>
      <c r="BK50">
        <v>12.20642</v>
      </c>
      <c r="BL50" s="1">
        <v>6.120507E-2</v>
      </c>
      <c r="BM50" s="1">
        <v>31.766829999999999</v>
      </c>
      <c r="BN50">
        <v>0.53986270000000003</v>
      </c>
      <c r="BO50">
        <v>11.711790000000001</v>
      </c>
      <c r="BP50" s="1">
        <v>5.3980229999999997E-2</v>
      </c>
      <c r="BQ50" s="1">
        <v>28.539560000000002</v>
      </c>
      <c r="BR50">
        <v>0.53006260000000005</v>
      </c>
      <c r="BS50">
        <v>11.322979999999999</v>
      </c>
      <c r="BT50" s="1">
        <v>4.7149719999999999E-2</v>
      </c>
      <c r="BU50" s="1">
        <v>25.376930000000002</v>
      </c>
      <c r="BV50">
        <v>0.52129910000000002</v>
      </c>
      <c r="BW50">
        <v>11.48115</v>
      </c>
      <c r="BX50" s="1">
        <v>4.1337159999999998E-2</v>
      </c>
      <c r="BY50" s="1">
        <v>22.598030000000001</v>
      </c>
      <c r="BZ50">
        <v>0.51344000000000001</v>
      </c>
      <c r="CA50">
        <v>12.151669999999999</v>
      </c>
      <c r="CB50" s="1">
        <v>3.5673419999999997E-2</v>
      </c>
      <c r="CC50" s="1">
        <v>19.828679999999999</v>
      </c>
      <c r="CD50">
        <v>0.50612800000000002</v>
      </c>
      <c r="CE50">
        <v>13.12804</v>
      </c>
      <c r="CF50" s="1">
        <v>2.9468149999999999E-2</v>
      </c>
      <c r="CG50" s="1">
        <v>16.66262</v>
      </c>
      <c r="CH50">
        <v>0.49885930000000001</v>
      </c>
      <c r="CI50">
        <v>14.06273</v>
      </c>
      <c r="CJ50" s="1">
        <v>2.380262E-2</v>
      </c>
      <c r="CK50" s="1">
        <v>13.65044</v>
      </c>
      <c r="CL50">
        <v>0.49191879999999999</v>
      </c>
      <c r="CM50">
        <v>14.26248</v>
      </c>
      <c r="CN50" s="1">
        <v>1.9503840000000001E-2</v>
      </c>
      <c r="CO50" s="1">
        <v>11.308949999999999</v>
      </c>
      <c r="CP50">
        <v>0.48488029999999999</v>
      </c>
      <c r="CQ50">
        <v>13.936769999999999</v>
      </c>
      <c r="CR50" s="1">
        <v>1.638121E-2</v>
      </c>
      <c r="CS50" s="1">
        <v>9.6085250000000002</v>
      </c>
      <c r="CT50">
        <v>0.47783589999999998</v>
      </c>
      <c r="CU50">
        <v>13.200369999999999</v>
      </c>
      <c r="CV50" s="1">
        <v>1.395119E-2</v>
      </c>
      <c r="CW50" s="1">
        <v>8.2844870000000004</v>
      </c>
      <c r="CX50">
        <v>0.4708907</v>
      </c>
      <c r="CY50">
        <v>12.27989</v>
      </c>
      <c r="CZ50" s="1">
        <v>1.2058040000000001E-2</v>
      </c>
      <c r="DA50" s="1">
        <v>7.2474259999999999</v>
      </c>
      <c r="DB50">
        <v>0.46474130000000002</v>
      </c>
      <c r="DC50">
        <v>12.122339999999999</v>
      </c>
      <c r="DD50" s="1">
        <v>1.0547829999999999E-2</v>
      </c>
      <c r="DE50" s="1">
        <v>6.4094040000000003</v>
      </c>
      <c r="DF50">
        <v>0.4601674</v>
      </c>
      <c r="DG50">
        <v>12.708360000000001</v>
      </c>
      <c r="DH50" s="1">
        <v>9.2077370000000006E-3</v>
      </c>
      <c r="DI50" s="1">
        <v>5.6536470000000003</v>
      </c>
      <c r="DJ50">
        <v>0.45725769999999999</v>
      </c>
      <c r="DK50">
        <v>13.467499999999999</v>
      </c>
      <c r="DL50" s="1">
        <v>7.3475759999999998E-3</v>
      </c>
      <c r="DM50" s="1">
        <v>4.5813649999999999</v>
      </c>
      <c r="DN50">
        <v>0.45555889999999999</v>
      </c>
      <c r="DO50">
        <v>14.32152</v>
      </c>
      <c r="DP50" s="1">
        <v>5.2491710000000004E-3</v>
      </c>
      <c r="DQ50" s="1">
        <v>3.3051179999999998</v>
      </c>
      <c r="DR50">
        <v>0.45461099999999999</v>
      </c>
      <c r="DS50">
        <v>14.57202</v>
      </c>
      <c r="DT50" s="1">
        <v>3.6750390000000002E-3</v>
      </c>
      <c r="DU50" s="1">
        <v>2.3106680000000002</v>
      </c>
      <c r="DV50">
        <v>0.45412150000000001</v>
      </c>
      <c r="DW50">
        <v>14.17835</v>
      </c>
      <c r="DX50" s="1">
        <v>2.7308329999999998E-3</v>
      </c>
      <c r="DY50" s="1">
        <v>1.7029650000000001</v>
      </c>
      <c r="DZ50">
        <v>0.45385330000000002</v>
      </c>
      <c r="EA50">
        <v>13.286630000000001</v>
      </c>
      <c r="EB50" s="1">
        <v>2.2040620000000001E-3</v>
      </c>
      <c r="EC50" s="1">
        <v>1.3618140000000001</v>
      </c>
      <c r="ED50">
        <v>0.4537368</v>
      </c>
      <c r="EE50">
        <v>12.290089999999999</v>
      </c>
      <c r="EF50" s="1">
        <v>1.9033889999999999E-3</v>
      </c>
      <c r="EG50" s="1">
        <v>1.1668890000000001</v>
      </c>
      <c r="EH50">
        <v>0.45373999999999998</v>
      </c>
      <c r="EI50">
        <v>11.944419999999999</v>
      </c>
      <c r="EJ50" s="1">
        <v>1.7165430000000001E-3</v>
      </c>
      <c r="EK50" s="1">
        <v>1.0461119999999999</v>
      </c>
      <c r="EL50">
        <v>0.45387</v>
      </c>
      <c r="EM50">
        <v>12.22968</v>
      </c>
      <c r="EN50" s="1">
        <v>1.5796569999999999E-3</v>
      </c>
      <c r="EO50" s="1">
        <v>0.95864210000000005</v>
      </c>
      <c r="EP50">
        <v>0.4541036</v>
      </c>
      <c r="EQ50">
        <v>13.003869999999999</v>
      </c>
      <c r="ER50" s="1">
        <v>1.445149E-3</v>
      </c>
      <c r="ES50" s="1">
        <v>0.87494300000000003</v>
      </c>
      <c r="ET50">
        <v>0.45441900000000002</v>
      </c>
      <c r="EU50">
        <v>13.888579999999999</v>
      </c>
      <c r="EV50" s="1">
        <v>1.3143300000000001E-3</v>
      </c>
      <c r="EW50" s="1">
        <v>0.79273979999999999</v>
      </c>
      <c r="EX50">
        <v>0.45478180000000001</v>
      </c>
      <c r="EY50">
        <v>14.172499999999999</v>
      </c>
      <c r="EZ50" s="1">
        <v>1.208354E-3</v>
      </c>
      <c r="FA50" s="1">
        <v>0.72520629999999997</v>
      </c>
      <c r="FB50">
        <v>0.45516119999999999</v>
      </c>
      <c r="FC50">
        <v>13.897690000000001</v>
      </c>
      <c r="FD50" s="1">
        <v>1.1267849999999999E-3</v>
      </c>
      <c r="FE50" s="1">
        <v>0.67277719999999996</v>
      </c>
      <c r="FF50">
        <v>0.45555590000000001</v>
      </c>
      <c r="FG50">
        <v>13.18904</v>
      </c>
      <c r="FH50" s="1">
        <v>1.063565E-3</v>
      </c>
      <c r="FI50" s="1">
        <v>0.63192119999999996</v>
      </c>
      <c r="FJ50">
        <v>0.45594249999999997</v>
      </c>
      <c r="FK50">
        <v>12.31307</v>
      </c>
      <c r="FL50" s="1">
        <v>1.011758E-3</v>
      </c>
      <c r="FM50" s="1">
        <v>0.59837620000000002</v>
      </c>
      <c r="FN50">
        <v>0.45628960000000002</v>
      </c>
      <c r="FO50">
        <v>12.45561</v>
      </c>
      <c r="FP50" s="1">
        <v>9.6629769999999999E-4</v>
      </c>
      <c r="FQ50" s="1">
        <v>0.56907739999999996</v>
      </c>
      <c r="FR50">
        <v>0.45653110000000002</v>
      </c>
      <c r="FS50">
        <v>12.832509999999999</v>
      </c>
      <c r="FT50" s="1">
        <v>9.2943089999999995E-4</v>
      </c>
      <c r="FU50" s="1">
        <v>0.54492629999999997</v>
      </c>
      <c r="FV50">
        <v>0.4566925</v>
      </c>
      <c r="FW50">
        <v>13.612909999999999</v>
      </c>
      <c r="FX50" s="1">
        <v>9.1313449999999997E-4</v>
      </c>
      <c r="FY50" s="1">
        <v>0.53271760000000001</v>
      </c>
      <c r="FZ50">
        <v>0.45677889999999999</v>
      </c>
      <c r="GA50">
        <v>14.271610000000001</v>
      </c>
      <c r="GB50" s="1">
        <v>9.0816889999999998E-4</v>
      </c>
      <c r="GC50" s="1">
        <v>0.52825710000000003</v>
      </c>
      <c r="GD50">
        <v>0.45682489999999998</v>
      </c>
      <c r="GE50">
        <v>14.402979999999999</v>
      </c>
      <c r="GF50" s="1">
        <v>8.9683950000000003E-4</v>
      </c>
      <c r="GG50" s="1">
        <v>0.52097680000000002</v>
      </c>
      <c r="GH50">
        <v>0.45684669999999999</v>
      </c>
      <c r="GI50">
        <v>13.796290000000001</v>
      </c>
      <c r="GJ50" s="1">
        <v>8.7520879999999999E-4</v>
      </c>
      <c r="GK50" s="1">
        <v>0.50794360000000005</v>
      </c>
      <c r="GL50">
        <v>0.4568623</v>
      </c>
      <c r="GM50">
        <v>12.82502</v>
      </c>
      <c r="GN50" s="1">
        <v>8.4619640000000004E-4</v>
      </c>
      <c r="GO50" s="1">
        <v>0.49064839999999998</v>
      </c>
      <c r="GP50">
        <v>0.45687270000000002</v>
      </c>
      <c r="GQ50">
        <v>11.99485</v>
      </c>
      <c r="GR50" s="1">
        <v>8.1415529999999999E-4</v>
      </c>
      <c r="GS50" s="1">
        <v>0.47155799999999998</v>
      </c>
      <c r="GT50">
        <v>0.45687290000000003</v>
      </c>
      <c r="GU50">
        <v>12.35779</v>
      </c>
      <c r="GV50" s="1">
        <v>7.8085329999999997E-4</v>
      </c>
      <c r="GW50" s="1">
        <v>0.45190550000000002</v>
      </c>
      <c r="GX50">
        <v>0.4568738</v>
      </c>
      <c r="GY50">
        <v>12.97536</v>
      </c>
      <c r="GZ50" s="1">
        <v>7.4854200000000004E-4</v>
      </c>
      <c r="HA50" s="1">
        <v>0.43286069999999999</v>
      </c>
      <c r="HB50">
        <v>0.45687519999999998</v>
      </c>
      <c r="HC50">
        <v>13.94576</v>
      </c>
      <c r="HD50" s="1">
        <v>7.1760529999999995E-4</v>
      </c>
      <c r="HE50" s="1">
        <v>0.41468830000000001</v>
      </c>
      <c r="HF50">
        <v>0.45687309999999998</v>
      </c>
      <c r="HG50">
        <v>15.104850000000001</v>
      </c>
      <c r="HH50" s="1">
        <v>6.8826230000000003E-4</v>
      </c>
      <c r="HI50" s="1">
        <v>0.39755049999999997</v>
      </c>
      <c r="HJ50">
        <v>0.45687559999999999</v>
      </c>
      <c r="HK50">
        <v>15.52586</v>
      </c>
      <c r="HL50" s="1">
        <v>6.602003E-4</v>
      </c>
      <c r="HM50" s="1">
        <v>0.38121369999999999</v>
      </c>
      <c r="HN50">
        <v>0.45687290000000003</v>
      </c>
      <c r="HO50">
        <v>14.895799999999999</v>
      </c>
      <c r="HP50">
        <v>6.3339310000000003E-4</v>
      </c>
      <c r="HQ50" s="1">
        <v>0.36565799999999998</v>
      </c>
      <c r="HR50">
        <v>0.45687369999999999</v>
      </c>
      <c r="HS50">
        <v>13.901529999999999</v>
      </c>
      <c r="HT50">
        <v>6.0792940000000003E-4</v>
      </c>
      <c r="HU50" s="1">
        <v>0.35090339999999998</v>
      </c>
      <c r="HV50">
        <v>0.4568817</v>
      </c>
      <c r="HW50">
        <v>12.80958</v>
      </c>
      <c r="HX50">
        <v>5.8389260000000001E-4</v>
      </c>
      <c r="HY50" s="1">
        <v>0.33699420000000002</v>
      </c>
      <c r="HZ50">
        <v>0.45687440000000001</v>
      </c>
      <c r="IA50">
        <v>12.72804</v>
      </c>
      <c r="IB50">
        <v>5.6090700000000003E-4</v>
      </c>
      <c r="IC50" s="1">
        <v>0.32374180000000002</v>
      </c>
      <c r="ID50">
        <v>0.45688000000000001</v>
      </c>
      <c r="IE50">
        <v>13.26906</v>
      </c>
      <c r="IF50">
        <v>5.3888470000000002E-4</v>
      </c>
      <c r="IG50" s="1">
        <v>0.31104330000000002</v>
      </c>
      <c r="IH50">
        <v>0.45687109999999997</v>
      </c>
      <c r="II50">
        <v>14.222950000000001</v>
      </c>
      <c r="IJ50">
        <v>5.1759539999999995E-4</v>
      </c>
      <c r="IK50" s="1">
        <v>0.2987879</v>
      </c>
      <c r="IL50">
        <v>0.45687480000000003</v>
      </c>
      <c r="IM50">
        <v>15.41272</v>
      </c>
      <c r="IN50">
        <v>4.976065E-4</v>
      </c>
      <c r="IO50">
        <v>0.28723549999999998</v>
      </c>
      <c r="IP50">
        <v>0.45687820000000001</v>
      </c>
      <c r="IQ50">
        <v>15.823029999999999</v>
      </c>
      <c r="IR50">
        <v>4.7877629999999998E-4</v>
      </c>
      <c r="IS50">
        <v>0.27637620000000002</v>
      </c>
      <c r="IT50">
        <v>0.45687470000000002</v>
      </c>
      <c r="IU50">
        <v>15.361890000000001</v>
      </c>
      <c r="IV50">
        <v>4.6062879999999998E-4</v>
      </c>
      <c r="IW50">
        <v>0.26592650000000001</v>
      </c>
      <c r="IX50">
        <v>0.45687109999999997</v>
      </c>
      <c r="IY50">
        <v>14.37664</v>
      </c>
      <c r="IZ50">
        <v>4.436868E-4</v>
      </c>
      <c r="JA50">
        <v>0.25613619999999998</v>
      </c>
      <c r="JB50">
        <v>0.45687860000000002</v>
      </c>
      <c r="JC50">
        <v>13.23452</v>
      </c>
      <c r="JD50">
        <v>4.2733829999999997E-4</v>
      </c>
      <c r="JE50">
        <v>0.24672520000000001</v>
      </c>
      <c r="JF50">
        <v>0.45687509999999998</v>
      </c>
      <c r="JG50">
        <v>12.800789999999999</v>
      </c>
      <c r="JH50">
        <v>4.1161339999999999E-4</v>
      </c>
      <c r="JI50">
        <v>0.23765330000000001</v>
      </c>
      <c r="JJ50">
        <v>0.45687499999999998</v>
      </c>
      <c r="JK50">
        <v>12.62509</v>
      </c>
      <c r="JL50">
        <v>3.9675399999999998E-4</v>
      </c>
      <c r="JM50">
        <v>0.22907060000000001</v>
      </c>
      <c r="JN50">
        <v>0.45688200000000001</v>
      </c>
      <c r="JO50">
        <v>13.16558</v>
      </c>
      <c r="JP50">
        <v>3.824287E-4</v>
      </c>
      <c r="JQ50">
        <v>0.22080610000000001</v>
      </c>
      <c r="JR50">
        <v>0.45687850000000002</v>
      </c>
      <c r="JS50">
        <v>13.552149999999999</v>
      </c>
      <c r="JT50">
        <v>3.691166E-4</v>
      </c>
      <c r="JU50">
        <v>0.2130988</v>
      </c>
      <c r="JV50">
        <v>0.45688010000000001</v>
      </c>
      <c r="JW50">
        <v>13.60675</v>
      </c>
      <c r="JX50">
        <v>3.5581639999999998E-4</v>
      </c>
      <c r="JY50">
        <v>0.20546349999999999</v>
      </c>
      <c r="JZ50">
        <v>0.456876</v>
      </c>
      <c r="KA50">
        <v>13.321899999999999</v>
      </c>
      <c r="KB50">
        <v>3.4307830000000002E-4</v>
      </c>
      <c r="KC50">
        <v>0.19808439999999999</v>
      </c>
      <c r="KD50">
        <v>0.45687489999999997</v>
      </c>
      <c r="KE50">
        <v>12.77885</v>
      </c>
      <c r="KF50">
        <v>3.3119639999999999E-4</v>
      </c>
      <c r="KG50">
        <v>0.19122159999999999</v>
      </c>
      <c r="KH50">
        <v>0.45686569999999999</v>
      </c>
      <c r="KI50">
        <v>12.174189999999999</v>
      </c>
      <c r="KJ50">
        <v>3.196157E-4</v>
      </c>
      <c r="KK50">
        <v>0.18455089999999999</v>
      </c>
      <c r="KL50">
        <v>0.45680720000000002</v>
      </c>
      <c r="KM50">
        <v>12.45528</v>
      </c>
      <c r="KN50">
        <v>3.0868840000000002E-4</v>
      </c>
      <c r="KO50">
        <v>0.17824139999999999</v>
      </c>
      <c r="KP50">
        <v>0.45664169999999998</v>
      </c>
      <c r="KQ50">
        <v>12.673450000000001</v>
      </c>
      <c r="KR50">
        <v>2.993707E-4</v>
      </c>
      <c r="KS50">
        <v>0.17279069999999999</v>
      </c>
      <c r="KT50">
        <v>0.45639239999999998</v>
      </c>
      <c r="KU50">
        <v>13.28002</v>
      </c>
      <c r="KV50">
        <v>2.9561000000000002E-4</v>
      </c>
      <c r="KW50">
        <v>0.17042109999999999</v>
      </c>
      <c r="KX50">
        <v>0.45606099999999999</v>
      </c>
      <c r="KY50">
        <v>13.91957</v>
      </c>
      <c r="KZ50">
        <v>2.9518589999999998E-4</v>
      </c>
      <c r="LA50">
        <v>0.17023840000000001</v>
      </c>
      <c r="LB50">
        <v>0.45570830000000001</v>
      </c>
      <c r="LC50">
        <v>14.07194</v>
      </c>
      <c r="LD50">
        <v>2.9268870000000001E-4</v>
      </c>
      <c r="LE50">
        <v>0.1690816</v>
      </c>
      <c r="LF50">
        <v>0.45532800000000001</v>
      </c>
      <c r="LG50">
        <v>13.62092</v>
      </c>
      <c r="LH50">
        <v>2.8705940000000002E-4</v>
      </c>
      <c r="LI50">
        <v>0.16610150000000001</v>
      </c>
      <c r="LJ50">
        <v>0.45491799999999999</v>
      </c>
      <c r="LK50">
        <v>12.98123</v>
      </c>
      <c r="LL50">
        <v>2.792127E-4</v>
      </c>
      <c r="LM50">
        <v>0.1618057</v>
      </c>
      <c r="LN50">
        <v>0.4545226</v>
      </c>
      <c r="LO50">
        <v>12.446350000000001</v>
      </c>
      <c r="LP50">
        <v>2.7057140000000002E-4</v>
      </c>
      <c r="LQ50">
        <v>0.1569856</v>
      </c>
      <c r="LR50">
        <v>0.45418399999999998</v>
      </c>
      <c r="LS50">
        <v>12.927619999999999</v>
      </c>
      <c r="LT50">
        <v>2.616028E-4</v>
      </c>
      <c r="LU50">
        <v>0.15192349999999999</v>
      </c>
      <c r="LV50">
        <v>0.45393159999999999</v>
      </c>
      <c r="LW50">
        <v>13.523020000000001</v>
      </c>
      <c r="LX50">
        <v>2.5173539999999998E-4</v>
      </c>
      <c r="LY50">
        <v>0.14637359999999999</v>
      </c>
      <c r="LZ50">
        <v>0.45377770000000001</v>
      </c>
      <c r="MA50">
        <v>14.640879999999999</v>
      </c>
      <c r="MB50">
        <v>2.382536E-4</v>
      </c>
      <c r="MC50">
        <v>0.1388152</v>
      </c>
      <c r="MD50">
        <v>0.45369720000000002</v>
      </c>
      <c r="ME50">
        <v>16.097570000000001</v>
      </c>
      <c r="MF50">
        <v>2.227323E-4</v>
      </c>
      <c r="MG50">
        <v>0.1298579</v>
      </c>
      <c r="MH50">
        <v>0.45365339999999998</v>
      </c>
      <c r="MI50">
        <v>16.584219999999998</v>
      </c>
      <c r="MJ50">
        <v>2.0945539999999999E-4</v>
      </c>
      <c r="MK50">
        <v>0.1220306</v>
      </c>
      <c r="ML50">
        <v>0.45361689999999999</v>
      </c>
      <c r="MM50">
        <v>15.88486</v>
      </c>
      <c r="MN50">
        <v>1.9913379999999999E-4</v>
      </c>
      <c r="MO50">
        <v>0.1159119</v>
      </c>
      <c r="MP50">
        <v>0.4536076</v>
      </c>
      <c r="MQ50">
        <v>14.94116</v>
      </c>
      <c r="MR50">
        <v>1.908243E-4</v>
      </c>
      <c r="MS50">
        <v>0.1110199</v>
      </c>
      <c r="MT50">
        <v>0.45357920000000002</v>
      </c>
      <c r="MU50">
        <v>13.862769999999999</v>
      </c>
      <c r="MV50">
        <v>1.8390440000000001E-4</v>
      </c>
      <c r="MW50">
        <v>0.1069486</v>
      </c>
      <c r="MX50">
        <v>0.45344099999999998</v>
      </c>
      <c r="MY50">
        <v>13.67221</v>
      </c>
      <c r="MZ50">
        <v>1.7777090000000001E-4</v>
      </c>
      <c r="NA50">
        <v>0.1033868</v>
      </c>
      <c r="NB50">
        <v>0.45312360000000002</v>
      </c>
      <c r="NC50">
        <v>13.89362</v>
      </c>
      <c r="ND50">
        <v>1.733428E-4</v>
      </c>
      <c r="NE50">
        <v>0.10073940000000001</v>
      </c>
      <c r="NF50">
        <v>0.45260139999999999</v>
      </c>
      <c r="NG50">
        <v>14.73113</v>
      </c>
      <c r="NH50">
        <v>1.749132E-4</v>
      </c>
      <c r="NI50">
        <v>0.1014249</v>
      </c>
      <c r="NJ50">
        <v>0.45195740000000001</v>
      </c>
      <c r="NK50">
        <v>15.995200000000001</v>
      </c>
      <c r="NL50">
        <v>1.8004490000000001E-4</v>
      </c>
      <c r="NM50">
        <v>0.1044868</v>
      </c>
      <c r="NN50">
        <v>0.45121850000000002</v>
      </c>
      <c r="NO50">
        <v>16.358499999999999</v>
      </c>
      <c r="NP50">
        <v>1.827276E-4</v>
      </c>
      <c r="NQ50">
        <v>0.1063854</v>
      </c>
      <c r="NR50">
        <v>0.45044309999999999</v>
      </c>
      <c r="NS50">
        <v>15.869859999999999</v>
      </c>
      <c r="NT50">
        <v>1.8157169999999999E-4</v>
      </c>
      <c r="NU50">
        <v>0.1060584</v>
      </c>
      <c r="NV50">
        <v>0.44963419999999998</v>
      </c>
      <c r="NW50">
        <v>14.98813</v>
      </c>
      <c r="NX50">
        <v>1.778277E-4</v>
      </c>
      <c r="NY50">
        <v>0.1041569</v>
      </c>
      <c r="NZ50">
        <v>0.44882569999999999</v>
      </c>
      <c r="OA50">
        <v>13.954599999999999</v>
      </c>
      <c r="OB50">
        <v>1.7272460000000001E-4</v>
      </c>
      <c r="OC50">
        <v>0.101394</v>
      </c>
      <c r="OD50">
        <v>0.44813649999999999</v>
      </c>
      <c r="OE50">
        <v>13.16343</v>
      </c>
      <c r="OF50">
        <v>1.6709989999999999E-4</v>
      </c>
      <c r="OG50">
        <v>9.826116E-2</v>
      </c>
      <c r="OH50">
        <v>0.44762610000000003</v>
      </c>
      <c r="OI50">
        <v>13.388719999999999</v>
      </c>
      <c r="OJ50">
        <v>1.6025429999999999E-4</v>
      </c>
      <c r="OK50">
        <v>9.4459550000000003E-2</v>
      </c>
    </row>
    <row r="51" spans="1:401" x14ac:dyDescent="0.35">
      <c r="A51">
        <v>54</v>
      </c>
      <c r="B51" t="s">
        <v>4</v>
      </c>
      <c r="C51" t="s">
        <v>24</v>
      </c>
      <c r="D51" t="s">
        <v>56</v>
      </c>
      <c r="E51">
        <v>912.23900000000003</v>
      </c>
      <c r="F51">
        <v>0.61325059999999998</v>
      </c>
      <c r="G51">
        <v>12.3033</v>
      </c>
      <c r="H51" s="1">
        <v>3.4150729999999997E-2</v>
      </c>
      <c r="I51">
        <v>9.7387359999999994</v>
      </c>
      <c r="J51">
        <v>0.61057870000000003</v>
      </c>
      <c r="K51">
        <v>11.915990000000001</v>
      </c>
      <c r="L51">
        <v>90.42783</v>
      </c>
      <c r="M51">
        <v>28589.39</v>
      </c>
      <c r="N51">
        <v>0.60800330000000002</v>
      </c>
      <c r="O51">
        <v>12.478440000000001</v>
      </c>
      <c r="P51">
        <v>176.4186</v>
      </c>
      <c r="Q51">
        <v>62755.21</v>
      </c>
      <c r="R51">
        <v>0.60545090000000001</v>
      </c>
      <c r="S51">
        <v>12.83117</v>
      </c>
      <c r="T51">
        <v>34.932960000000001</v>
      </c>
      <c r="U51">
        <v>13205.26</v>
      </c>
      <c r="V51">
        <v>0.60290909999999998</v>
      </c>
      <c r="W51">
        <v>13.48212</v>
      </c>
      <c r="X51">
        <v>2.496051</v>
      </c>
      <c r="Y51">
        <v>969.94179999999994</v>
      </c>
      <c r="Z51">
        <v>0.6003269</v>
      </c>
      <c r="AA51">
        <v>13.45973</v>
      </c>
      <c r="AB51">
        <v>0.19120470000000001</v>
      </c>
      <c r="AC51">
        <v>71.642510000000001</v>
      </c>
      <c r="AD51">
        <v>0.59773679999999996</v>
      </c>
      <c r="AE51">
        <v>13.107519999999999</v>
      </c>
      <c r="AF51" s="1">
        <v>8.6054199999999997E-2</v>
      </c>
      <c r="AG51">
        <v>30.430489999999999</v>
      </c>
      <c r="AH51">
        <v>0.59511829999999999</v>
      </c>
      <c r="AI51">
        <v>12.489000000000001</v>
      </c>
      <c r="AJ51" s="1">
        <v>7.4530910000000006E-2</v>
      </c>
      <c r="AK51" s="1">
        <v>26.28126</v>
      </c>
      <c r="AL51">
        <v>0.5922056</v>
      </c>
      <c r="AM51">
        <v>11.82164</v>
      </c>
      <c r="AN51" s="1">
        <v>6.7143549999999996E-2</v>
      </c>
      <c r="AO51" s="1">
        <v>23.732900000000001</v>
      </c>
      <c r="AP51">
        <v>0.58808970000000005</v>
      </c>
      <c r="AQ51">
        <v>11.366099999999999</v>
      </c>
      <c r="AR51" s="1">
        <v>6.0936110000000002E-2</v>
      </c>
      <c r="AS51" s="1">
        <v>21.617899999999999</v>
      </c>
      <c r="AT51">
        <v>0.58237130000000004</v>
      </c>
      <c r="AU51">
        <v>11.753590000000001</v>
      </c>
      <c r="AV51" s="1">
        <v>6.0048860000000003E-2</v>
      </c>
      <c r="AW51" s="1">
        <v>21.330749999999998</v>
      </c>
      <c r="AX51">
        <v>0.57526580000000005</v>
      </c>
      <c r="AY51">
        <v>11.90075</v>
      </c>
      <c r="AZ51" s="1">
        <v>6.6935960000000003E-2</v>
      </c>
      <c r="BA51" s="1">
        <v>23.935220000000001</v>
      </c>
      <c r="BB51">
        <v>0.56737939999999998</v>
      </c>
      <c r="BC51">
        <v>12.19586</v>
      </c>
      <c r="BD51" s="1">
        <v>7.0604890000000003E-2</v>
      </c>
      <c r="BE51" s="1">
        <v>25.561969999999999</v>
      </c>
      <c r="BF51">
        <v>0.55885759999999995</v>
      </c>
      <c r="BG51">
        <v>12.4651</v>
      </c>
      <c r="BH51" s="1">
        <v>6.8116640000000006E-2</v>
      </c>
      <c r="BI51" s="1">
        <v>24.97336</v>
      </c>
      <c r="BJ51">
        <v>0.54966760000000003</v>
      </c>
      <c r="BK51">
        <v>12.23645</v>
      </c>
      <c r="BL51" s="1">
        <v>6.2067749999999998E-2</v>
      </c>
      <c r="BM51" s="1">
        <v>23.046959999999999</v>
      </c>
      <c r="BN51">
        <v>0.53988979999999998</v>
      </c>
      <c r="BO51">
        <v>11.749829999999999</v>
      </c>
      <c r="BP51" s="1">
        <v>5.4889640000000003E-2</v>
      </c>
      <c r="BQ51" s="1">
        <v>20.647459999999999</v>
      </c>
      <c r="BR51">
        <v>0.53008089999999997</v>
      </c>
      <c r="BS51">
        <v>11.35704</v>
      </c>
      <c r="BT51" s="1">
        <v>4.7976810000000002E-2</v>
      </c>
      <c r="BU51" s="1">
        <v>18.280570000000001</v>
      </c>
      <c r="BV51">
        <v>0.52156769999999997</v>
      </c>
      <c r="BW51">
        <v>11.51554</v>
      </c>
      <c r="BX51" s="1">
        <v>4.207404E-2</v>
      </c>
      <c r="BY51" s="1">
        <v>16.205559999999998</v>
      </c>
      <c r="BZ51">
        <v>0.5137661</v>
      </c>
      <c r="CA51">
        <v>12.15677</v>
      </c>
      <c r="CB51" s="1">
        <v>3.6475859999999999E-2</v>
      </c>
      <c r="CC51" s="1">
        <v>14.20431</v>
      </c>
      <c r="CD51">
        <v>0.50652810000000004</v>
      </c>
      <c r="CE51">
        <v>13.12867</v>
      </c>
      <c r="CF51" s="1">
        <v>3.0343800000000001E-2</v>
      </c>
      <c r="CG51" s="1">
        <v>11.948259999999999</v>
      </c>
      <c r="CH51">
        <v>0.49934519999999999</v>
      </c>
      <c r="CI51">
        <v>14.052099999999999</v>
      </c>
      <c r="CJ51" s="1">
        <v>2.4543559999999999E-2</v>
      </c>
      <c r="CK51" s="1">
        <v>9.7625250000000001</v>
      </c>
      <c r="CL51">
        <v>0.49243209999999998</v>
      </c>
      <c r="CM51">
        <v>14.270049999999999</v>
      </c>
      <c r="CN51" s="1">
        <v>2.004324E-2</v>
      </c>
      <c r="CO51" s="1">
        <v>8.0413270000000008</v>
      </c>
      <c r="CP51">
        <v>0.48549520000000002</v>
      </c>
      <c r="CQ51">
        <v>13.972569999999999</v>
      </c>
      <c r="CR51" s="1">
        <v>1.6782129999999999E-2</v>
      </c>
      <c r="CS51" s="1">
        <v>6.7922719999999996</v>
      </c>
      <c r="CT51">
        <v>0.47851179999999999</v>
      </c>
      <c r="CU51">
        <v>13.282209999999999</v>
      </c>
      <c r="CV51" s="1">
        <v>1.42673E-2</v>
      </c>
      <c r="CW51" s="1">
        <v>5.8277859999999997</v>
      </c>
      <c r="CX51">
        <v>0.47159440000000002</v>
      </c>
      <c r="CY51">
        <v>12.378679999999999</v>
      </c>
      <c r="CZ51" s="1">
        <v>1.2305480000000001E-2</v>
      </c>
      <c r="DA51" s="1">
        <v>5.0727500000000001</v>
      </c>
      <c r="DB51">
        <v>0.46535280000000001</v>
      </c>
      <c r="DC51">
        <v>12.19469</v>
      </c>
      <c r="DD51" s="1">
        <v>1.074892E-2</v>
      </c>
      <c r="DE51" s="1">
        <v>4.4675989999999999</v>
      </c>
      <c r="DF51">
        <v>0.46063219999999999</v>
      </c>
      <c r="DG51">
        <v>12.73869</v>
      </c>
      <c r="DH51" s="1">
        <v>9.4237590000000003E-3</v>
      </c>
      <c r="DI51" s="1">
        <v>3.9423029999999999</v>
      </c>
      <c r="DJ51">
        <v>0.45758929999999998</v>
      </c>
      <c r="DK51">
        <v>13.46754</v>
      </c>
      <c r="DL51" s="1">
        <v>7.6723370000000004E-3</v>
      </c>
      <c r="DM51" s="1">
        <v>3.2317710000000002</v>
      </c>
      <c r="DN51">
        <v>0.45580809999999999</v>
      </c>
      <c r="DO51">
        <v>14.297549999999999</v>
      </c>
      <c r="DP51" s="1">
        <v>5.5631150000000004E-3</v>
      </c>
      <c r="DQ51" s="1">
        <v>2.3522500000000002</v>
      </c>
      <c r="DR51">
        <v>0.45481319999999997</v>
      </c>
      <c r="DS51">
        <v>14.58029</v>
      </c>
      <c r="DT51" s="1">
        <v>3.8866119999999998E-3</v>
      </c>
      <c r="DU51" s="1">
        <v>1.6415900000000001</v>
      </c>
      <c r="DV51">
        <v>0.4542948</v>
      </c>
      <c r="DW51">
        <v>14.22658</v>
      </c>
      <c r="DX51" s="1">
        <v>2.8527050000000001E-3</v>
      </c>
      <c r="DY51" s="1">
        <v>1.199846</v>
      </c>
      <c r="DZ51">
        <v>0.45401219999999998</v>
      </c>
      <c r="EA51">
        <v>13.372120000000001</v>
      </c>
      <c r="EB51" s="1">
        <v>2.2722839999999998E-3</v>
      </c>
      <c r="EC51" s="1">
        <v>0.95100300000000004</v>
      </c>
      <c r="ED51">
        <v>0.45387899999999998</v>
      </c>
      <c r="EE51">
        <v>12.382099999999999</v>
      </c>
      <c r="EF51" s="1">
        <v>1.943686E-3</v>
      </c>
      <c r="EG51" s="1">
        <v>0.80964800000000003</v>
      </c>
      <c r="EH51">
        <v>0.45386280000000001</v>
      </c>
      <c r="EI51">
        <v>12.00896</v>
      </c>
      <c r="EJ51" s="1">
        <v>1.7430309999999999E-3</v>
      </c>
      <c r="EK51" s="1">
        <v>0.72309800000000002</v>
      </c>
      <c r="EL51">
        <v>0.45398460000000002</v>
      </c>
      <c r="EM51">
        <v>12.26267</v>
      </c>
      <c r="EN51" s="1">
        <v>1.6012019999999999E-3</v>
      </c>
      <c r="EO51" s="1">
        <v>0.66186489999999998</v>
      </c>
      <c r="EP51">
        <v>0.454208</v>
      </c>
      <c r="EQ51">
        <v>13.013439999999999</v>
      </c>
      <c r="ER51" s="1">
        <v>1.4677729999999999E-3</v>
      </c>
      <c r="ES51" s="1">
        <v>0.60493430000000004</v>
      </c>
      <c r="ET51">
        <v>0.45452209999999998</v>
      </c>
      <c r="EU51">
        <v>13.87886</v>
      </c>
      <c r="EV51" s="1">
        <v>1.3346829999999999E-3</v>
      </c>
      <c r="EW51" s="1">
        <v>0.54813000000000001</v>
      </c>
      <c r="EX51">
        <v>0.45487420000000001</v>
      </c>
      <c r="EY51">
        <v>14.161060000000001</v>
      </c>
      <c r="EZ51" s="1">
        <v>1.224368E-3</v>
      </c>
      <c r="FA51" s="1">
        <v>0.50079940000000001</v>
      </c>
      <c r="FB51">
        <v>0.45524880000000001</v>
      </c>
      <c r="FC51">
        <v>13.919409999999999</v>
      </c>
      <c r="FD51" s="1">
        <v>1.139251E-3</v>
      </c>
      <c r="FE51" s="1">
        <v>0.46400530000000001</v>
      </c>
      <c r="FF51">
        <v>0.45564700000000002</v>
      </c>
      <c r="FG51">
        <v>13.260020000000001</v>
      </c>
      <c r="FH51" s="1">
        <v>1.0734589999999999E-3</v>
      </c>
      <c r="FI51" s="1">
        <v>0.43539800000000001</v>
      </c>
      <c r="FJ51">
        <v>0.45604479999999997</v>
      </c>
      <c r="FK51">
        <v>12.40621</v>
      </c>
      <c r="FL51" s="1">
        <v>1.0201800000000001E-3</v>
      </c>
      <c r="FM51" s="1">
        <v>0.41209020000000002</v>
      </c>
      <c r="FN51">
        <v>0.45638420000000002</v>
      </c>
      <c r="FO51">
        <v>12.53017</v>
      </c>
      <c r="FP51" s="1">
        <v>9.7375260000000003E-4</v>
      </c>
      <c r="FQ51" s="1">
        <v>0.39181969999999999</v>
      </c>
      <c r="FR51">
        <v>0.45664589999999999</v>
      </c>
      <c r="FS51">
        <v>12.878159999999999</v>
      </c>
      <c r="FT51" s="1">
        <v>9.348189E-4</v>
      </c>
      <c r="FU51" s="1">
        <v>0.37477090000000002</v>
      </c>
      <c r="FV51">
        <v>0.45680029999999999</v>
      </c>
      <c r="FW51">
        <v>13.59601</v>
      </c>
      <c r="FX51" s="1">
        <v>9.1499379999999996E-4</v>
      </c>
      <c r="FY51" s="1">
        <v>0.36548750000000002</v>
      </c>
      <c r="FZ51">
        <v>0.45688689999999998</v>
      </c>
      <c r="GA51">
        <v>14.24217</v>
      </c>
      <c r="GB51" s="1">
        <v>9.0937639999999996E-4</v>
      </c>
      <c r="GC51" s="1">
        <v>0.3622552</v>
      </c>
      <c r="GD51">
        <v>0.45693899999999998</v>
      </c>
      <c r="GE51">
        <v>14.41292</v>
      </c>
      <c r="GF51" s="1">
        <v>8.995219E-4</v>
      </c>
      <c r="GG51" s="1">
        <v>0.3576684</v>
      </c>
      <c r="GH51">
        <v>0.45696520000000002</v>
      </c>
      <c r="GI51">
        <v>13.85904</v>
      </c>
      <c r="GJ51" s="1">
        <v>8.7938610000000005E-4</v>
      </c>
      <c r="GK51" s="1">
        <v>0.34913929999999999</v>
      </c>
      <c r="GL51">
        <v>0.45697120000000002</v>
      </c>
      <c r="GM51">
        <v>12.91273</v>
      </c>
      <c r="GN51" s="1">
        <v>8.5120789999999997E-4</v>
      </c>
      <c r="GO51" s="1">
        <v>0.33752080000000001</v>
      </c>
      <c r="GP51">
        <v>0.45699060000000002</v>
      </c>
      <c r="GQ51">
        <v>12.075609999999999</v>
      </c>
      <c r="GR51" s="1">
        <v>8.1951340000000004E-4</v>
      </c>
      <c r="GS51" s="1">
        <v>0.32453660000000001</v>
      </c>
      <c r="GT51">
        <v>0.45699529999999999</v>
      </c>
      <c r="GU51">
        <v>12.415789999999999</v>
      </c>
      <c r="GV51" s="1">
        <v>7.8619140000000002E-4</v>
      </c>
      <c r="GW51" s="1">
        <v>0.31106289999999998</v>
      </c>
      <c r="GX51">
        <v>0.45699400000000001</v>
      </c>
      <c r="GY51">
        <v>13.00427</v>
      </c>
      <c r="GZ51" s="1">
        <v>7.5368910000000002E-4</v>
      </c>
      <c r="HA51" s="1">
        <v>0.29796129999999998</v>
      </c>
      <c r="HB51">
        <v>0.45699689999999998</v>
      </c>
      <c r="HC51">
        <v>13.94157</v>
      </c>
      <c r="HD51" s="1">
        <v>7.2245459999999997E-4</v>
      </c>
      <c r="HE51" s="1">
        <v>0.28543160000000001</v>
      </c>
      <c r="HF51">
        <v>0.45698899999999998</v>
      </c>
      <c r="HG51">
        <v>15.082560000000001</v>
      </c>
      <c r="HH51" s="1">
        <v>6.9287760000000004E-4</v>
      </c>
      <c r="HI51" s="1">
        <v>0.27362530000000002</v>
      </c>
      <c r="HJ51">
        <v>0.45699519999999999</v>
      </c>
      <c r="HK51">
        <v>15.54702</v>
      </c>
      <c r="HL51" s="1">
        <v>6.6458130000000002E-4</v>
      </c>
      <c r="HM51" s="1">
        <v>0.26236870000000001</v>
      </c>
      <c r="HN51">
        <v>0.45698870000000003</v>
      </c>
      <c r="HO51">
        <v>14.95725</v>
      </c>
      <c r="HP51">
        <v>6.3756619999999996E-4</v>
      </c>
      <c r="HQ51" s="1">
        <v>0.25165589999999999</v>
      </c>
      <c r="HR51">
        <v>0.45699430000000002</v>
      </c>
      <c r="HS51">
        <v>13.99713</v>
      </c>
      <c r="HT51">
        <v>6.1188219999999997E-4</v>
      </c>
      <c r="HU51" s="1">
        <v>0.24148939999999999</v>
      </c>
      <c r="HV51">
        <v>0.45699450000000003</v>
      </c>
      <c r="HW51">
        <v>12.91825</v>
      </c>
      <c r="HX51">
        <v>5.8762409999999995E-4</v>
      </c>
      <c r="HY51" s="1">
        <v>0.2318984</v>
      </c>
      <c r="HZ51">
        <v>0.45699420000000002</v>
      </c>
      <c r="IA51">
        <v>12.816190000000001</v>
      </c>
      <c r="IB51">
        <v>5.6446519999999996E-4</v>
      </c>
      <c r="IC51" s="1">
        <v>0.22277430000000001</v>
      </c>
      <c r="ID51">
        <v>0.45699499999999998</v>
      </c>
      <c r="IE51">
        <v>13.31981</v>
      </c>
      <c r="IF51">
        <v>5.4233000000000005E-4</v>
      </c>
      <c r="IG51" s="1">
        <v>0.2140444</v>
      </c>
      <c r="IH51">
        <v>0.45699250000000002</v>
      </c>
      <c r="II51">
        <v>14.22753</v>
      </c>
      <c r="IJ51">
        <v>5.2089270000000003E-4</v>
      </c>
      <c r="IK51" s="1">
        <v>0.20560249999999999</v>
      </c>
      <c r="IL51">
        <v>0.4569936</v>
      </c>
      <c r="IM51">
        <v>15.389150000000001</v>
      </c>
      <c r="IN51">
        <v>5.0066629999999997E-4</v>
      </c>
      <c r="IO51">
        <v>0.19762469999999999</v>
      </c>
      <c r="IP51">
        <v>0.45699889999999999</v>
      </c>
      <c r="IQ51">
        <v>15.834630000000001</v>
      </c>
      <c r="IR51">
        <v>4.8172420000000001E-4</v>
      </c>
      <c r="IS51">
        <v>0.19015370000000001</v>
      </c>
      <c r="IT51">
        <v>0.45699450000000003</v>
      </c>
      <c r="IU51">
        <v>15.417770000000001</v>
      </c>
      <c r="IV51">
        <v>4.6342809999999998E-4</v>
      </c>
      <c r="IW51">
        <v>0.18295439999999999</v>
      </c>
      <c r="IX51">
        <v>0.45699230000000002</v>
      </c>
      <c r="IY51">
        <v>14.48598</v>
      </c>
      <c r="IZ51">
        <v>4.4629620000000001E-4</v>
      </c>
      <c r="JA51">
        <v>0.17619589999999999</v>
      </c>
      <c r="JB51">
        <v>0.45699250000000002</v>
      </c>
      <c r="JC51">
        <v>13.35486</v>
      </c>
      <c r="JD51">
        <v>4.2991269999999998E-4</v>
      </c>
      <c r="JE51">
        <v>0.16973869999999999</v>
      </c>
      <c r="JF51">
        <v>0.45699499999999998</v>
      </c>
      <c r="JG51">
        <v>12.89236</v>
      </c>
      <c r="JH51">
        <v>4.140212E-4</v>
      </c>
      <c r="JI51">
        <v>0.16347790000000001</v>
      </c>
      <c r="JJ51">
        <v>0.45699889999999999</v>
      </c>
      <c r="JK51">
        <v>12.68557</v>
      </c>
      <c r="JL51">
        <v>3.9909839999999999E-4</v>
      </c>
      <c r="JM51">
        <v>0.1575792</v>
      </c>
      <c r="JN51">
        <v>0.4570012</v>
      </c>
      <c r="JO51">
        <v>13.16888</v>
      </c>
      <c r="JP51">
        <v>3.8462659999999999E-4</v>
      </c>
      <c r="JQ51">
        <v>0.1518794</v>
      </c>
      <c r="JR51">
        <v>0.45699240000000002</v>
      </c>
      <c r="JS51">
        <v>13.54813</v>
      </c>
      <c r="JT51">
        <v>3.7120339999999999E-4</v>
      </c>
      <c r="JU51">
        <v>0.14656859999999999</v>
      </c>
      <c r="JV51">
        <v>0.45700010000000002</v>
      </c>
      <c r="JW51">
        <v>13.607430000000001</v>
      </c>
      <c r="JX51">
        <v>3.5791270000000002E-4</v>
      </c>
      <c r="JY51">
        <v>0.1413391</v>
      </c>
      <c r="JZ51">
        <v>0.45699089999999998</v>
      </c>
      <c r="KA51">
        <v>13.362130000000001</v>
      </c>
      <c r="KB51">
        <v>3.450304E-4</v>
      </c>
      <c r="KC51">
        <v>0.1362457</v>
      </c>
      <c r="KD51">
        <v>0.45699469999999998</v>
      </c>
      <c r="KE51">
        <v>12.838649999999999</v>
      </c>
      <c r="KF51">
        <v>3.3304709999999998E-4</v>
      </c>
      <c r="KG51">
        <v>0.13151750000000001</v>
      </c>
      <c r="KH51">
        <v>0.45698529999999998</v>
      </c>
      <c r="KI51">
        <v>12.236840000000001</v>
      </c>
      <c r="KJ51">
        <v>3.2141910000000001E-4</v>
      </c>
      <c r="KK51">
        <v>0.12693199999999999</v>
      </c>
      <c r="KL51">
        <v>0.45692529999999998</v>
      </c>
      <c r="KM51">
        <v>12.480779999999999</v>
      </c>
      <c r="KN51">
        <v>3.1037630000000001E-4</v>
      </c>
      <c r="KO51">
        <v>0.1225753</v>
      </c>
      <c r="KP51">
        <v>0.45677889999999999</v>
      </c>
      <c r="KQ51">
        <v>12.702909999999999</v>
      </c>
      <c r="KR51">
        <v>3.005932E-4</v>
      </c>
      <c r="KS51">
        <v>0.11870890000000001</v>
      </c>
      <c r="KT51">
        <v>0.45653009999999999</v>
      </c>
      <c r="KU51">
        <v>13.267469999999999</v>
      </c>
      <c r="KV51">
        <v>2.958511E-4</v>
      </c>
      <c r="KW51">
        <v>0.11681179999999999</v>
      </c>
      <c r="KX51">
        <v>0.45620959999999999</v>
      </c>
      <c r="KY51">
        <v>13.92437</v>
      </c>
      <c r="KZ51">
        <v>2.952443E-4</v>
      </c>
      <c r="LA51">
        <v>0.11661349999999999</v>
      </c>
      <c r="LB51">
        <v>0.45585819999999999</v>
      </c>
      <c r="LC51">
        <v>14.08844</v>
      </c>
      <c r="LD51">
        <v>2.9323970000000001E-4</v>
      </c>
      <c r="LE51">
        <v>0.11593349999999999</v>
      </c>
      <c r="LF51">
        <v>0.45547979999999999</v>
      </c>
      <c r="LG51">
        <v>13.65897</v>
      </c>
      <c r="LH51">
        <v>2.8807540000000002E-4</v>
      </c>
      <c r="LI51">
        <v>0.11399579999999999</v>
      </c>
      <c r="LJ51">
        <v>0.45507540000000002</v>
      </c>
      <c r="LK51">
        <v>13.034940000000001</v>
      </c>
      <c r="LL51">
        <v>2.8048409999999999E-4</v>
      </c>
      <c r="LM51">
        <v>0.1110998</v>
      </c>
      <c r="LN51">
        <v>0.45467990000000003</v>
      </c>
      <c r="LO51">
        <v>12.51022</v>
      </c>
      <c r="LP51">
        <v>2.7193189999999998E-4</v>
      </c>
      <c r="LQ51">
        <v>0.10780430000000001</v>
      </c>
      <c r="LR51">
        <v>0.45432909999999999</v>
      </c>
      <c r="LS51">
        <v>12.988910000000001</v>
      </c>
      <c r="LT51">
        <v>2.6301459999999999E-4</v>
      </c>
      <c r="LU51">
        <v>0.10433779999999999</v>
      </c>
      <c r="LV51">
        <v>0.45407550000000002</v>
      </c>
      <c r="LW51">
        <v>13.56143</v>
      </c>
      <c r="LX51">
        <v>2.5341879999999999E-4</v>
      </c>
      <c r="LY51">
        <v>0.1005978</v>
      </c>
      <c r="LZ51">
        <v>0.45391880000000001</v>
      </c>
      <c r="MA51">
        <v>14.63954</v>
      </c>
      <c r="MB51">
        <v>2.406121E-4</v>
      </c>
      <c r="MC51">
        <v>9.5598230000000006E-2</v>
      </c>
      <c r="MD51">
        <v>0.4538355</v>
      </c>
      <c r="ME51">
        <v>16.08783</v>
      </c>
      <c r="MF51">
        <v>2.2512859999999999E-4</v>
      </c>
      <c r="MG51">
        <v>8.9478489999999994E-2</v>
      </c>
      <c r="MH51">
        <v>0.45378160000000001</v>
      </c>
      <c r="MI51">
        <v>16.61</v>
      </c>
      <c r="MJ51">
        <v>2.113827E-4</v>
      </c>
      <c r="MK51">
        <v>8.3998359999999994E-2</v>
      </c>
      <c r="ML51">
        <v>0.4537487</v>
      </c>
      <c r="MM51">
        <v>15.94061</v>
      </c>
      <c r="MN51">
        <v>2.006318E-4</v>
      </c>
      <c r="MO51">
        <v>7.9696329999999996E-2</v>
      </c>
      <c r="MP51">
        <v>0.45373259999999999</v>
      </c>
      <c r="MQ51">
        <v>15.033939999999999</v>
      </c>
      <c r="MR51">
        <v>1.920554E-4</v>
      </c>
      <c r="MS51">
        <v>7.6275910000000002E-2</v>
      </c>
      <c r="MT51">
        <v>0.45372410000000002</v>
      </c>
      <c r="MU51">
        <v>13.98373</v>
      </c>
      <c r="MV51">
        <v>1.8493940000000001E-4</v>
      </c>
      <c r="MW51">
        <v>7.3437639999999998E-2</v>
      </c>
      <c r="MX51">
        <v>0.45359460000000001</v>
      </c>
      <c r="MY51">
        <v>13.799049999999999</v>
      </c>
      <c r="MZ51">
        <v>1.7870599999999999E-4</v>
      </c>
      <c r="NA51">
        <v>7.0968749999999997E-2</v>
      </c>
      <c r="NB51">
        <v>0.45328210000000002</v>
      </c>
      <c r="NC51">
        <v>13.962719999999999</v>
      </c>
      <c r="ND51">
        <v>1.737784E-4</v>
      </c>
      <c r="NE51">
        <v>6.9017949999999995E-2</v>
      </c>
      <c r="NF51">
        <v>0.45278580000000002</v>
      </c>
      <c r="NG51">
        <v>14.732049999999999</v>
      </c>
      <c r="NH51">
        <v>1.742728E-4</v>
      </c>
      <c r="NI51">
        <v>6.9182530000000006E-2</v>
      </c>
      <c r="NJ51">
        <v>0.45214979999999999</v>
      </c>
      <c r="NK51">
        <v>15.97053</v>
      </c>
      <c r="NL51">
        <v>1.7923599999999999E-4</v>
      </c>
      <c r="NM51">
        <v>7.1205160000000003E-2</v>
      </c>
      <c r="NN51">
        <v>0.45142939999999998</v>
      </c>
      <c r="NO51">
        <v>16.381900000000002</v>
      </c>
      <c r="NP51">
        <v>1.8249100000000001E-4</v>
      </c>
      <c r="NQ51">
        <v>7.262652E-2</v>
      </c>
      <c r="NR51">
        <v>0.45064149999999997</v>
      </c>
      <c r="NS51">
        <v>15.927670000000001</v>
      </c>
      <c r="NT51">
        <v>1.818868E-4</v>
      </c>
      <c r="NU51">
        <v>7.2526279999999999E-2</v>
      </c>
      <c r="NV51">
        <v>0.44983830000000002</v>
      </c>
      <c r="NW51">
        <v>15.08714</v>
      </c>
      <c r="NX51">
        <v>1.7848739999999999E-4</v>
      </c>
      <c r="NY51">
        <v>7.1292939999999999E-2</v>
      </c>
      <c r="NZ51">
        <v>0.44903539999999997</v>
      </c>
      <c r="OA51">
        <v>14.071120000000001</v>
      </c>
      <c r="OB51">
        <v>1.735381E-4</v>
      </c>
      <c r="OC51">
        <v>6.9420389999999998E-2</v>
      </c>
      <c r="OD51">
        <v>0.44832519999999998</v>
      </c>
      <c r="OE51">
        <v>13.27191</v>
      </c>
      <c r="OF51">
        <v>1.6798719999999999E-4</v>
      </c>
      <c r="OG51">
        <v>6.7280099999999995E-2</v>
      </c>
      <c r="OH51">
        <v>0.44780180000000003</v>
      </c>
      <c r="OI51">
        <v>13.441079999999999</v>
      </c>
      <c r="OJ51">
        <v>1.6149520000000001E-4</v>
      </c>
      <c r="OK51">
        <v>6.4764310000000005E-2</v>
      </c>
    </row>
    <row r="52" spans="1:401" x14ac:dyDescent="0.35">
      <c r="A52">
        <v>55</v>
      </c>
      <c r="B52" t="s">
        <v>4</v>
      </c>
      <c r="C52" t="s">
        <v>24</v>
      </c>
      <c r="D52" t="s">
        <v>57</v>
      </c>
      <c r="E52">
        <v>924.20839999999998</v>
      </c>
      <c r="F52">
        <v>1.139321</v>
      </c>
      <c r="G52">
        <v>12.357570000000001</v>
      </c>
      <c r="H52" s="1">
        <v>9.9497470000000001E-3</v>
      </c>
      <c r="I52">
        <v>1.7122379999999999</v>
      </c>
      <c r="J52">
        <v>1.138673</v>
      </c>
      <c r="K52">
        <v>11.962059999999999</v>
      </c>
      <c r="L52">
        <v>72.282399999999996</v>
      </c>
      <c r="M52">
        <v>16741.61</v>
      </c>
      <c r="N52">
        <v>1.138161</v>
      </c>
      <c r="O52">
        <v>12.503869999999999</v>
      </c>
      <c r="P52">
        <v>185.66239999999999</v>
      </c>
      <c r="Q52">
        <v>49289.55</v>
      </c>
      <c r="R52">
        <v>1.1376679999999999</v>
      </c>
      <c r="S52">
        <v>12.8497</v>
      </c>
      <c r="T52">
        <v>42.262819999999998</v>
      </c>
      <c r="U52">
        <v>12006</v>
      </c>
      <c r="V52">
        <v>1.1370549999999999</v>
      </c>
      <c r="W52">
        <v>13.48518</v>
      </c>
      <c r="X52">
        <v>3.2201499999999998</v>
      </c>
      <c r="Y52">
        <v>943.64369999999997</v>
      </c>
      <c r="Z52">
        <v>1.136479</v>
      </c>
      <c r="AA52">
        <v>13.473459999999999</v>
      </c>
      <c r="AB52">
        <v>0.2267409</v>
      </c>
      <c r="AC52">
        <v>64.358159999999998</v>
      </c>
      <c r="AD52">
        <v>1.1358239999999999</v>
      </c>
      <c r="AE52">
        <v>13.15597</v>
      </c>
      <c r="AF52" s="1">
        <v>8.7994359999999994E-2</v>
      </c>
      <c r="AG52">
        <v>23.217420000000001</v>
      </c>
      <c r="AH52">
        <v>1.1351720000000001</v>
      </c>
      <c r="AI52">
        <v>12.543939999999999</v>
      </c>
      <c r="AJ52" s="1">
        <v>7.520963E-2</v>
      </c>
      <c r="AK52" s="1">
        <v>19.700369999999999</v>
      </c>
      <c r="AL52">
        <v>1.1342570000000001</v>
      </c>
      <c r="AM52">
        <v>11.87778</v>
      </c>
      <c r="AN52" s="1">
        <v>6.7699750000000003E-2</v>
      </c>
      <c r="AO52" s="1">
        <v>17.73432</v>
      </c>
      <c r="AP52">
        <v>1.1325609999999999</v>
      </c>
      <c r="AQ52">
        <v>11.40963</v>
      </c>
      <c r="AR52" s="1">
        <v>6.1362779999999999E-2</v>
      </c>
      <c r="AS52" s="1">
        <v>16.087589999999999</v>
      </c>
      <c r="AT52">
        <v>1.1299300000000001</v>
      </c>
      <c r="AU52">
        <v>11.79035</v>
      </c>
      <c r="AV52" s="1">
        <v>5.9742709999999997E-2</v>
      </c>
      <c r="AW52" s="1">
        <v>15.61631</v>
      </c>
      <c r="AX52">
        <v>1.1268339999999999</v>
      </c>
      <c r="AY52">
        <v>11.914070000000001</v>
      </c>
      <c r="AZ52" s="1">
        <v>6.6320920000000005E-2</v>
      </c>
      <c r="BA52" s="1">
        <v>17.346309999999999</v>
      </c>
      <c r="BB52">
        <v>1.124177</v>
      </c>
      <c r="BC52">
        <v>12.20626</v>
      </c>
      <c r="BD52" s="1">
        <v>7.0523349999999999E-2</v>
      </c>
      <c r="BE52" s="1">
        <v>18.567710000000002</v>
      </c>
      <c r="BF52">
        <v>1.121105</v>
      </c>
      <c r="BG52">
        <v>12.47251</v>
      </c>
      <c r="BH52" s="1">
        <v>6.8456429999999999E-2</v>
      </c>
      <c r="BI52" s="1">
        <v>18.136810000000001</v>
      </c>
      <c r="BJ52">
        <v>1.1175470000000001</v>
      </c>
      <c r="BK52">
        <v>12.25812</v>
      </c>
      <c r="BL52" s="1">
        <v>6.2609639999999994E-2</v>
      </c>
      <c r="BM52" s="1">
        <v>16.678280000000001</v>
      </c>
      <c r="BN52">
        <v>1.113567</v>
      </c>
      <c r="BO52">
        <v>11.780749999999999</v>
      </c>
      <c r="BP52" s="1">
        <v>5.5463430000000001E-2</v>
      </c>
      <c r="BQ52" s="1">
        <v>14.845140000000001</v>
      </c>
      <c r="BR52">
        <v>1.109499</v>
      </c>
      <c r="BS52">
        <v>11.3941</v>
      </c>
      <c r="BT52" s="1">
        <v>4.8501540000000003E-2</v>
      </c>
      <c r="BU52" s="1">
        <v>13.03496</v>
      </c>
      <c r="BV52">
        <v>1.1066210000000001</v>
      </c>
      <c r="BW52">
        <v>11.5608</v>
      </c>
      <c r="BX52" s="1">
        <v>4.2533010000000003E-2</v>
      </c>
      <c r="BY52" s="1">
        <v>11.458259999999999</v>
      </c>
      <c r="BZ52">
        <v>1.103866</v>
      </c>
      <c r="CA52">
        <v>12.20271</v>
      </c>
      <c r="CB52" s="1">
        <v>3.6954910000000001E-2</v>
      </c>
      <c r="CC52" s="1">
        <v>9.9908590000000004</v>
      </c>
      <c r="CD52">
        <v>1.101002</v>
      </c>
      <c r="CE52">
        <v>13.168189999999999</v>
      </c>
      <c r="CF52" s="1">
        <v>3.0865529999999999E-2</v>
      </c>
      <c r="CG52" s="1">
        <v>8.3814349999999997</v>
      </c>
      <c r="CH52">
        <v>1.097531</v>
      </c>
      <c r="CI52">
        <v>14.06358</v>
      </c>
      <c r="CJ52" s="1">
        <v>2.4990800000000001E-2</v>
      </c>
      <c r="CK52" s="1">
        <v>6.8104880000000003</v>
      </c>
      <c r="CL52">
        <v>1.0943989999999999</v>
      </c>
      <c r="CM52">
        <v>14.273910000000001</v>
      </c>
      <c r="CN52" s="1">
        <v>2.0371980000000001E-2</v>
      </c>
      <c r="CO52" s="1">
        <v>5.5626009999999999</v>
      </c>
      <c r="CP52">
        <v>1.091569</v>
      </c>
      <c r="CQ52">
        <v>13.993230000000001</v>
      </c>
      <c r="CR52" s="1">
        <v>1.7025240000000001E-2</v>
      </c>
      <c r="CS52" s="1">
        <v>4.6565599999999998</v>
      </c>
      <c r="CT52">
        <v>1.088457</v>
      </c>
      <c r="CU52">
        <v>13.3461</v>
      </c>
      <c r="CV52" s="1">
        <v>1.4458830000000001E-2</v>
      </c>
      <c r="CW52" s="1">
        <v>3.9624799999999998</v>
      </c>
      <c r="CX52">
        <v>1.0851869999999999</v>
      </c>
      <c r="CY52">
        <v>12.47503</v>
      </c>
      <c r="CZ52" s="1">
        <v>1.2454679999999999E-2</v>
      </c>
      <c r="DA52" s="1">
        <v>3.4197250000000001</v>
      </c>
      <c r="DB52">
        <v>1.0823449999999999</v>
      </c>
      <c r="DC52">
        <v>12.29795</v>
      </c>
      <c r="DD52" s="1">
        <v>1.086935E-2</v>
      </c>
      <c r="DE52" s="1">
        <v>2.9883630000000001</v>
      </c>
      <c r="DF52">
        <v>1.0801940000000001</v>
      </c>
      <c r="DG52">
        <v>12.81603</v>
      </c>
      <c r="DH52" s="1">
        <v>9.5436900000000005E-3</v>
      </c>
      <c r="DI52" s="1">
        <v>2.6264069999999999</v>
      </c>
      <c r="DJ52">
        <v>1.0790979999999999</v>
      </c>
      <c r="DK52">
        <v>13.505599999999999</v>
      </c>
      <c r="DL52" s="1">
        <v>7.8504419999999991E-3</v>
      </c>
      <c r="DM52" s="1">
        <v>2.1676769999999999</v>
      </c>
      <c r="DN52">
        <v>1.0785769999999999</v>
      </c>
      <c r="DO52">
        <v>14.305899999999999</v>
      </c>
      <c r="DP52" s="1">
        <v>5.741889E-3</v>
      </c>
      <c r="DQ52" s="1">
        <v>1.5888169999999999</v>
      </c>
      <c r="DR52">
        <v>1.0782700000000001</v>
      </c>
      <c r="DS52">
        <v>14.58601</v>
      </c>
      <c r="DT52" s="1">
        <v>4.0098080000000001E-3</v>
      </c>
      <c r="DU52" s="1">
        <v>1.10701</v>
      </c>
      <c r="DV52">
        <v>1.078184</v>
      </c>
      <c r="DW52">
        <v>14.252940000000001</v>
      </c>
      <c r="DX52" s="1">
        <v>2.9242080000000002E-3</v>
      </c>
      <c r="DY52" s="1">
        <v>0.80299880000000001</v>
      </c>
      <c r="DZ52">
        <v>1.0781529999999999</v>
      </c>
      <c r="EA52">
        <v>13.435890000000001</v>
      </c>
      <c r="EB52" s="1">
        <v>2.3122450000000001E-3</v>
      </c>
      <c r="EC52" s="1">
        <v>0.63119380000000003</v>
      </c>
      <c r="ED52">
        <v>1.078131</v>
      </c>
      <c r="EE52">
        <v>12.457470000000001</v>
      </c>
      <c r="EF52" s="1">
        <v>1.9671139999999998E-3</v>
      </c>
      <c r="EG52" s="1">
        <v>0.53407249999999995</v>
      </c>
      <c r="EH52">
        <v>1.0781609999999999</v>
      </c>
      <c r="EI52">
        <v>12.085739999999999</v>
      </c>
      <c r="EJ52" s="1">
        <v>1.7582019999999999E-3</v>
      </c>
      <c r="EK52" s="1">
        <v>0.47523130000000002</v>
      </c>
      <c r="EL52">
        <v>1.078284</v>
      </c>
      <c r="EM52">
        <v>12.345370000000001</v>
      </c>
      <c r="EN52" s="1">
        <v>1.613197E-3</v>
      </c>
      <c r="EO52" s="1">
        <v>0.43441980000000002</v>
      </c>
      <c r="EP52">
        <v>1.078444</v>
      </c>
      <c r="EQ52">
        <v>13.0764</v>
      </c>
      <c r="ER52" s="1">
        <v>1.4802439999999999E-3</v>
      </c>
      <c r="ES52" s="1">
        <v>0.39755279999999998</v>
      </c>
      <c r="ET52">
        <v>1.078703</v>
      </c>
      <c r="EU52">
        <v>13.885160000000001</v>
      </c>
      <c r="EV52" s="1">
        <v>1.3461510000000001E-3</v>
      </c>
      <c r="EW52" s="1">
        <v>0.3603845</v>
      </c>
      <c r="EX52">
        <v>1.0788599999999999</v>
      </c>
      <c r="EY52">
        <v>14.143929999999999</v>
      </c>
      <c r="EZ52" s="1">
        <v>1.233423E-3</v>
      </c>
      <c r="FA52" s="1">
        <v>0.32898549999999999</v>
      </c>
      <c r="FB52">
        <v>1.079116</v>
      </c>
      <c r="FC52">
        <v>13.923909999999999</v>
      </c>
      <c r="FD52" s="1">
        <v>1.146303E-3</v>
      </c>
      <c r="FE52" s="1">
        <v>0.30454150000000002</v>
      </c>
      <c r="FF52">
        <v>1.0793569999999999</v>
      </c>
      <c r="FG52">
        <v>13.304639999999999</v>
      </c>
      <c r="FH52" s="1">
        <v>1.0790140000000001E-3</v>
      </c>
      <c r="FI52" s="1">
        <v>0.28557579999999999</v>
      </c>
      <c r="FJ52">
        <v>1.079609</v>
      </c>
      <c r="FK52">
        <v>12.507300000000001</v>
      </c>
      <c r="FL52" s="1">
        <v>1.024889E-3</v>
      </c>
      <c r="FM52" s="1">
        <v>0.2702446</v>
      </c>
      <c r="FN52">
        <v>1.079825</v>
      </c>
      <c r="FO52">
        <v>12.64986</v>
      </c>
      <c r="FP52" s="1">
        <v>9.7791869999999995E-4</v>
      </c>
      <c r="FQ52" s="1">
        <v>0.25695960000000001</v>
      </c>
      <c r="FR52">
        <v>1.0798920000000001</v>
      </c>
      <c r="FS52">
        <v>12.961399999999999</v>
      </c>
      <c r="FT52" s="1">
        <v>9.3796649999999999E-4</v>
      </c>
      <c r="FU52" s="1">
        <v>0.24562500000000001</v>
      </c>
      <c r="FV52">
        <v>1.0799380000000001</v>
      </c>
      <c r="FW52">
        <v>13.601240000000001</v>
      </c>
      <c r="FX52" s="1">
        <v>9.1615329999999995E-4</v>
      </c>
      <c r="FY52" s="1">
        <v>0.23905019999999999</v>
      </c>
      <c r="FZ52">
        <v>1.080014</v>
      </c>
      <c r="GA52">
        <v>14.22761</v>
      </c>
      <c r="GB52" s="1">
        <v>9.1000949999999999E-4</v>
      </c>
      <c r="GC52" s="1">
        <v>0.23680509999999999</v>
      </c>
      <c r="GD52">
        <v>1.080001</v>
      </c>
      <c r="GE52">
        <v>14.41133</v>
      </c>
      <c r="GF52" s="1">
        <v>9.0092090000000002E-4</v>
      </c>
      <c r="GG52" s="1">
        <v>0.2340372</v>
      </c>
      <c r="GH52">
        <v>1.0800399999999999</v>
      </c>
      <c r="GI52">
        <v>13.89958</v>
      </c>
      <c r="GJ52" s="1">
        <v>8.816459E-4</v>
      </c>
      <c r="GK52" s="1">
        <v>0.22871250000000001</v>
      </c>
      <c r="GL52">
        <v>1.0800160000000001</v>
      </c>
      <c r="GM52">
        <v>12.977399999999999</v>
      </c>
      <c r="GN52" s="1">
        <v>8.5397109999999995E-4</v>
      </c>
      <c r="GO52" s="1">
        <v>0.2212684</v>
      </c>
      <c r="GP52">
        <v>1.079977</v>
      </c>
      <c r="GQ52">
        <v>12.17178</v>
      </c>
      <c r="GR52" s="1">
        <v>8.2247129999999996E-4</v>
      </c>
      <c r="GS52" s="1">
        <v>0.2128497</v>
      </c>
      <c r="GT52">
        <v>1.0799920000000001</v>
      </c>
      <c r="GU52">
        <v>12.52277</v>
      </c>
      <c r="GV52" s="1">
        <v>7.8915560000000003E-4</v>
      </c>
      <c r="GW52" s="1">
        <v>0.20404900000000001</v>
      </c>
      <c r="GX52">
        <v>1.080003</v>
      </c>
      <c r="GY52">
        <v>13.087949999999999</v>
      </c>
      <c r="GZ52" s="1">
        <v>7.5655799999999995E-4</v>
      </c>
      <c r="HA52" s="1">
        <v>0.19546079999999999</v>
      </c>
      <c r="HB52">
        <v>1.0799939999999999</v>
      </c>
      <c r="HC52">
        <v>13.96529</v>
      </c>
      <c r="HD52" s="1">
        <v>7.2515730000000003E-4</v>
      </c>
      <c r="HE52" s="1">
        <v>0.18723049999999999</v>
      </c>
      <c r="HF52">
        <v>1.0799920000000001</v>
      </c>
      <c r="HG52">
        <v>15.09483</v>
      </c>
      <c r="HH52" s="1">
        <v>6.9544759999999996E-4</v>
      </c>
      <c r="HI52" s="1">
        <v>0.17947640000000001</v>
      </c>
      <c r="HJ52">
        <v>1.080004</v>
      </c>
      <c r="HK52">
        <v>15.55871</v>
      </c>
      <c r="HL52" s="1">
        <v>6.6702700000000005E-4</v>
      </c>
      <c r="HM52" s="1">
        <v>0.17208970000000001</v>
      </c>
      <c r="HN52">
        <v>1.079993</v>
      </c>
      <c r="HO52">
        <v>14.99793</v>
      </c>
      <c r="HP52">
        <v>6.3990170000000003E-4</v>
      </c>
      <c r="HQ52" s="1">
        <v>0.1650594</v>
      </c>
      <c r="HR52">
        <v>1.0799350000000001</v>
      </c>
      <c r="HS52">
        <v>14.06714</v>
      </c>
      <c r="HT52">
        <v>6.1408350000000003E-4</v>
      </c>
      <c r="HU52" s="1">
        <v>0.15838179999999999</v>
      </c>
      <c r="HV52">
        <v>1.080001</v>
      </c>
      <c r="HW52">
        <v>13.025869999999999</v>
      </c>
      <c r="HX52">
        <v>5.8970820000000005E-4</v>
      </c>
      <c r="HY52" s="1">
        <v>0.1520822</v>
      </c>
      <c r="HZ52">
        <v>1.079936</v>
      </c>
      <c r="IA52">
        <v>12.94632</v>
      </c>
      <c r="IB52">
        <v>5.6645299999999997E-4</v>
      </c>
      <c r="IC52" s="1">
        <v>0.14609630000000001</v>
      </c>
      <c r="ID52">
        <v>1.079923</v>
      </c>
      <c r="IE52">
        <v>13.4331</v>
      </c>
      <c r="IF52">
        <v>5.4424249999999997E-4</v>
      </c>
      <c r="IG52" s="1">
        <v>0.1403722</v>
      </c>
      <c r="IH52">
        <v>1.079998</v>
      </c>
      <c r="II52">
        <v>14.287559999999999</v>
      </c>
      <c r="IJ52">
        <v>5.2273170000000004E-4</v>
      </c>
      <c r="IK52">
        <v>0.13483419999999999</v>
      </c>
      <c r="IL52">
        <v>1.0800110000000001</v>
      </c>
      <c r="IM52">
        <v>15.402279999999999</v>
      </c>
      <c r="IN52">
        <v>5.0238340000000005E-4</v>
      </c>
      <c r="IO52">
        <v>0.1295878</v>
      </c>
      <c r="IP52">
        <v>1.079995</v>
      </c>
      <c r="IQ52">
        <v>15.836690000000001</v>
      </c>
      <c r="IR52">
        <v>4.8335659999999999E-4</v>
      </c>
      <c r="IS52">
        <v>0.12468509999999999</v>
      </c>
      <c r="IT52">
        <v>1.080003</v>
      </c>
      <c r="IU52">
        <v>15.454639999999999</v>
      </c>
      <c r="IV52">
        <v>4.649934E-4</v>
      </c>
      <c r="IW52">
        <v>0.1199626</v>
      </c>
      <c r="IX52">
        <v>1.08</v>
      </c>
      <c r="IY52">
        <v>14.5708</v>
      </c>
      <c r="IZ52">
        <v>4.4775570000000001E-4</v>
      </c>
      <c r="JA52">
        <v>0.1155177</v>
      </c>
      <c r="JB52">
        <v>1.079998</v>
      </c>
      <c r="JC52">
        <v>13.471399999999999</v>
      </c>
      <c r="JD52">
        <v>4.3134659999999997E-4</v>
      </c>
      <c r="JE52">
        <v>0.1112911</v>
      </c>
      <c r="JF52">
        <v>1.080003</v>
      </c>
      <c r="JG52">
        <v>13.018969999999999</v>
      </c>
      <c r="JH52">
        <v>4.1536859999999999E-4</v>
      </c>
      <c r="JI52">
        <v>0.1071782</v>
      </c>
      <c r="JJ52">
        <v>1.08002</v>
      </c>
      <c r="JK52">
        <v>12.77013</v>
      </c>
      <c r="JL52">
        <v>4.0040619999999997E-4</v>
      </c>
      <c r="JM52">
        <v>0.1033121</v>
      </c>
      <c r="JN52">
        <v>1.08</v>
      </c>
      <c r="JO52">
        <v>13.20317</v>
      </c>
      <c r="JP52">
        <v>3.858512E-4</v>
      </c>
      <c r="JQ52">
        <v>9.9567450000000002E-2</v>
      </c>
      <c r="JR52">
        <v>1.079998</v>
      </c>
      <c r="JS52">
        <v>13.548690000000001</v>
      </c>
      <c r="JT52">
        <v>3.7236490000000001E-4</v>
      </c>
      <c r="JU52">
        <v>9.607839E-2</v>
      </c>
      <c r="JV52">
        <v>1.0799989999999999</v>
      </c>
      <c r="JW52">
        <v>13.60572</v>
      </c>
      <c r="JX52">
        <v>3.590744E-4</v>
      </c>
      <c r="JY52">
        <v>9.2662980000000006E-2</v>
      </c>
      <c r="JZ52">
        <v>1.079995</v>
      </c>
      <c r="KA52">
        <v>13.39161</v>
      </c>
      <c r="KB52">
        <v>3.4612420000000002E-4</v>
      </c>
      <c r="KC52">
        <v>8.931559E-2</v>
      </c>
      <c r="KD52">
        <v>1.079936</v>
      </c>
      <c r="KE52">
        <v>12.88768</v>
      </c>
      <c r="KF52">
        <v>3.3407929999999998E-4</v>
      </c>
      <c r="KG52">
        <v>8.6210709999999996E-2</v>
      </c>
      <c r="KH52">
        <v>1.079976</v>
      </c>
      <c r="KI52">
        <v>12.29867</v>
      </c>
      <c r="KJ52">
        <v>3.2242389999999999E-4</v>
      </c>
      <c r="KK52">
        <v>8.3206269999999999E-2</v>
      </c>
      <c r="KL52">
        <v>1.079925</v>
      </c>
      <c r="KM52">
        <v>12.551690000000001</v>
      </c>
      <c r="KN52">
        <v>3.113193E-4</v>
      </c>
      <c r="KO52">
        <v>8.0339339999999995E-2</v>
      </c>
      <c r="KP52">
        <v>1.079833</v>
      </c>
      <c r="KQ52">
        <v>12.754720000000001</v>
      </c>
      <c r="KR52">
        <v>3.0131960000000002E-4</v>
      </c>
      <c r="KS52">
        <v>7.7744830000000001E-2</v>
      </c>
      <c r="KT52">
        <v>1.079664</v>
      </c>
      <c r="KU52">
        <v>13.28246</v>
      </c>
      <c r="KV52">
        <v>2.9603250000000001E-4</v>
      </c>
      <c r="KW52">
        <v>7.6335559999999997E-2</v>
      </c>
      <c r="KX52">
        <v>1.0795049999999999</v>
      </c>
      <c r="KY52">
        <v>13.956659999999999</v>
      </c>
      <c r="KZ52">
        <v>2.9527360000000002E-4</v>
      </c>
      <c r="LA52">
        <v>7.6133629999999994E-2</v>
      </c>
      <c r="LB52">
        <v>1.07921</v>
      </c>
      <c r="LC52">
        <v>14.09713</v>
      </c>
      <c r="LD52">
        <v>2.9352700000000002E-4</v>
      </c>
      <c r="LE52">
        <v>7.5732980000000005E-2</v>
      </c>
      <c r="LF52">
        <v>1.0790040000000001</v>
      </c>
      <c r="LG52">
        <v>13.68107</v>
      </c>
      <c r="LH52">
        <v>2.8862469999999999E-4</v>
      </c>
      <c r="LI52">
        <v>7.4511380000000002E-2</v>
      </c>
      <c r="LJ52">
        <v>1.0788340000000001</v>
      </c>
      <c r="LK52">
        <v>13.070550000000001</v>
      </c>
      <c r="LL52">
        <v>2.8119629999999999E-4</v>
      </c>
      <c r="LM52">
        <v>7.2634370000000004E-2</v>
      </c>
      <c r="LN52">
        <v>1.0785739999999999</v>
      </c>
      <c r="LO52">
        <v>12.59468</v>
      </c>
      <c r="LP52">
        <v>2.7269320000000003E-4</v>
      </c>
      <c r="LQ52">
        <v>7.0469229999999994E-2</v>
      </c>
      <c r="LR52">
        <v>1.078327</v>
      </c>
      <c r="LS52">
        <v>13.10145</v>
      </c>
      <c r="LT52">
        <v>2.6380130000000003E-4</v>
      </c>
      <c r="LU52">
        <v>6.8190150000000005E-2</v>
      </c>
      <c r="LV52">
        <v>1.0782179999999999</v>
      </c>
      <c r="LW52">
        <v>13.640269999999999</v>
      </c>
      <c r="LX52">
        <v>2.543302E-4</v>
      </c>
      <c r="LY52">
        <v>6.5766469999999994E-2</v>
      </c>
      <c r="LZ52">
        <v>1.0781540000000001</v>
      </c>
      <c r="MA52">
        <v>14.672890000000001</v>
      </c>
      <c r="MB52">
        <v>2.4189369999999999E-4</v>
      </c>
      <c r="MC52">
        <v>6.2600959999999997E-2</v>
      </c>
      <c r="MD52">
        <v>1.0781579999999999</v>
      </c>
      <c r="ME52">
        <v>16.112449999999999</v>
      </c>
      <c r="MF52">
        <v>2.264725E-4</v>
      </c>
      <c r="MG52">
        <v>5.862908E-2</v>
      </c>
      <c r="MH52">
        <v>1.078103</v>
      </c>
      <c r="MI52">
        <v>16.621390000000002</v>
      </c>
      <c r="MJ52">
        <v>2.1247599999999999E-4</v>
      </c>
      <c r="MK52">
        <v>5.4988809999999999E-2</v>
      </c>
      <c r="ML52">
        <v>1.0780650000000001</v>
      </c>
      <c r="MM52">
        <v>15.975339999999999</v>
      </c>
      <c r="MN52">
        <v>2.0148160000000001E-4</v>
      </c>
      <c r="MO52">
        <v>5.2118770000000002E-2</v>
      </c>
      <c r="MP52">
        <v>1.0781559999999999</v>
      </c>
      <c r="MQ52">
        <v>15.098459999999999</v>
      </c>
      <c r="MR52">
        <v>1.9275180000000001E-4</v>
      </c>
      <c r="MS52">
        <v>4.984591E-2</v>
      </c>
      <c r="MT52">
        <v>1.078077</v>
      </c>
      <c r="MU52">
        <v>14.117050000000001</v>
      </c>
      <c r="MV52">
        <v>1.855204E-4</v>
      </c>
      <c r="MW52">
        <v>4.796632E-2</v>
      </c>
      <c r="MX52">
        <v>1.078028</v>
      </c>
      <c r="MY52">
        <v>13.96377</v>
      </c>
      <c r="MZ52">
        <v>1.792346E-4</v>
      </c>
      <c r="NA52">
        <v>4.6339140000000001E-2</v>
      </c>
      <c r="NB52">
        <v>1.0777399999999999</v>
      </c>
      <c r="NC52">
        <v>14.08963</v>
      </c>
      <c r="ND52">
        <v>1.7407100000000001E-4</v>
      </c>
      <c r="NE52">
        <v>4.4993579999999998E-2</v>
      </c>
      <c r="NF52">
        <v>1.0773820000000001</v>
      </c>
      <c r="NG52">
        <v>14.79106</v>
      </c>
      <c r="NH52">
        <v>1.739733E-4</v>
      </c>
      <c r="NI52">
        <v>4.4915999999999998E-2</v>
      </c>
      <c r="NJ52">
        <v>1.076932</v>
      </c>
      <c r="NK52">
        <v>15.98137</v>
      </c>
      <c r="NL52">
        <v>1.7878389999999999E-4</v>
      </c>
      <c r="NM52">
        <v>4.6153039999999999E-2</v>
      </c>
      <c r="NN52">
        <v>1.076573</v>
      </c>
      <c r="NO52">
        <v>16.394680000000001</v>
      </c>
      <c r="NP52">
        <v>1.8233839999999999E-4</v>
      </c>
      <c r="NQ52">
        <v>4.712098E-2</v>
      </c>
      <c r="NR52">
        <v>1.0760149999999999</v>
      </c>
      <c r="NS52">
        <v>15.96894</v>
      </c>
      <c r="NT52">
        <v>1.8205059999999999E-4</v>
      </c>
      <c r="NU52">
        <v>4.710553E-2</v>
      </c>
      <c r="NV52">
        <v>1.07551</v>
      </c>
      <c r="NW52">
        <v>15.16846</v>
      </c>
      <c r="NX52">
        <v>1.7885239999999999E-4</v>
      </c>
      <c r="NY52">
        <v>4.6320800000000002E-2</v>
      </c>
      <c r="NZ52">
        <v>1.0750569999999999</v>
      </c>
      <c r="OA52">
        <v>14.17578</v>
      </c>
      <c r="OB52">
        <v>1.7399660000000001E-4</v>
      </c>
      <c r="OC52">
        <v>4.5092939999999998E-2</v>
      </c>
      <c r="OD52">
        <v>1.0746340000000001</v>
      </c>
      <c r="OE52">
        <v>13.398250000000001</v>
      </c>
      <c r="OF52">
        <v>1.6848399999999999E-4</v>
      </c>
      <c r="OG52">
        <v>4.368259E-2</v>
      </c>
      <c r="OH52">
        <v>1.074311</v>
      </c>
      <c r="OI52">
        <v>13.528919999999999</v>
      </c>
      <c r="OJ52">
        <v>1.621564E-4</v>
      </c>
      <c r="OK52">
        <v>4.2071610000000002E-2</v>
      </c>
    </row>
    <row r="53" spans="1:401" x14ac:dyDescent="0.35">
      <c r="A53">
        <v>56</v>
      </c>
      <c r="B53" t="s">
        <v>4</v>
      </c>
      <c r="C53" t="s">
        <v>24</v>
      </c>
      <c r="D53" t="s">
        <v>58</v>
      </c>
      <c r="E53">
        <v>759.07389999999998</v>
      </c>
      <c r="F53">
        <v>1.014238</v>
      </c>
      <c r="G53">
        <v>12.40357</v>
      </c>
      <c r="H53" s="1">
        <v>2.1970679999999999E-3</v>
      </c>
      <c r="I53">
        <v>0.3489931</v>
      </c>
      <c r="J53">
        <v>1.012551</v>
      </c>
      <c r="K53">
        <v>11.9923</v>
      </c>
      <c r="L53">
        <v>56.949809999999999</v>
      </c>
      <c r="M53">
        <v>10919.91</v>
      </c>
      <c r="N53">
        <v>1.0111250000000001</v>
      </c>
      <c r="O53">
        <v>12.51718</v>
      </c>
      <c r="P53">
        <v>192.08070000000001</v>
      </c>
      <c r="Q53">
        <v>41413.620000000003</v>
      </c>
      <c r="R53">
        <v>1.0097860000000001</v>
      </c>
      <c r="S53">
        <v>12.859170000000001</v>
      </c>
      <c r="T53">
        <v>49.986879999999999</v>
      </c>
      <c r="U53">
        <v>11426.92</v>
      </c>
      <c r="V53">
        <v>1.0083679999999999</v>
      </c>
      <c r="W53">
        <v>13.485519999999999</v>
      </c>
      <c r="X53">
        <v>4.0567970000000004</v>
      </c>
      <c r="Y53">
        <v>953.82989999999995</v>
      </c>
      <c r="Z53">
        <v>1.006996</v>
      </c>
      <c r="AA53">
        <v>13.483919999999999</v>
      </c>
      <c r="AB53">
        <v>0.26937410000000001</v>
      </c>
      <c r="AC53">
        <v>62.166550000000001</v>
      </c>
      <c r="AD53">
        <v>1.005625</v>
      </c>
      <c r="AE53">
        <v>13.19317</v>
      </c>
      <c r="AF53" s="1">
        <v>9.0173400000000001E-2</v>
      </c>
      <c r="AG53">
        <v>19.528400000000001</v>
      </c>
      <c r="AH53">
        <v>1.0042070000000001</v>
      </c>
      <c r="AI53">
        <v>12.58822</v>
      </c>
      <c r="AJ53" s="1">
        <v>7.5865189999999999E-2</v>
      </c>
      <c r="AK53">
        <v>16.311689999999999</v>
      </c>
      <c r="AL53">
        <v>1.002532</v>
      </c>
      <c r="AM53">
        <v>11.92353</v>
      </c>
      <c r="AN53" s="1">
        <v>6.8229239999999997E-2</v>
      </c>
      <c r="AO53" s="1">
        <v>14.67769</v>
      </c>
      <c r="AP53">
        <v>0.99977199999999999</v>
      </c>
      <c r="AQ53">
        <v>11.442119999999999</v>
      </c>
      <c r="AR53" s="1">
        <v>6.1784730000000003E-2</v>
      </c>
      <c r="AS53" s="1">
        <v>13.31301</v>
      </c>
      <c r="AT53">
        <v>0.99578129999999998</v>
      </c>
      <c r="AU53">
        <v>11.812329999999999</v>
      </c>
      <c r="AV53" s="1">
        <v>5.9522699999999998E-2</v>
      </c>
      <c r="AW53" s="1">
        <v>12.81522</v>
      </c>
      <c r="AX53">
        <v>0.99093600000000004</v>
      </c>
      <c r="AY53">
        <v>11.92658</v>
      </c>
      <c r="AZ53" s="1">
        <v>6.5742030000000007E-2</v>
      </c>
      <c r="BA53" s="1">
        <v>14.176869999999999</v>
      </c>
      <c r="BB53">
        <v>0.98596740000000005</v>
      </c>
      <c r="BC53">
        <v>12.2073</v>
      </c>
      <c r="BD53" s="1">
        <v>7.0423250000000007E-2</v>
      </c>
      <c r="BE53" s="1">
        <v>15.2982</v>
      </c>
      <c r="BF53">
        <v>0.98060530000000001</v>
      </c>
      <c r="BG53">
        <v>12.47742</v>
      </c>
      <c r="BH53" s="1">
        <v>6.8766740000000007E-2</v>
      </c>
      <c r="BI53" s="1">
        <v>15.04931</v>
      </c>
      <c r="BJ53">
        <v>0.97505319999999995</v>
      </c>
      <c r="BK53">
        <v>12.27582</v>
      </c>
      <c r="BL53" s="1">
        <v>6.3124230000000003E-2</v>
      </c>
      <c r="BM53" s="1">
        <v>13.904719999999999</v>
      </c>
      <c r="BN53">
        <v>0.96929779999999999</v>
      </c>
      <c r="BO53">
        <v>11.807359999999999</v>
      </c>
      <c r="BP53" s="1">
        <v>5.6015299999999997E-2</v>
      </c>
      <c r="BQ53" s="1">
        <v>12.41053</v>
      </c>
      <c r="BR53">
        <v>0.9639238</v>
      </c>
      <c r="BS53">
        <v>11.419700000000001</v>
      </c>
      <c r="BT53" s="1">
        <v>4.9013040000000001E-2</v>
      </c>
      <c r="BU53" s="1">
        <v>10.91366</v>
      </c>
      <c r="BV53">
        <v>0.95980270000000001</v>
      </c>
      <c r="BW53">
        <v>11.59038</v>
      </c>
      <c r="BX53" s="1">
        <v>4.2969729999999998E-2</v>
      </c>
      <c r="BY53" s="1">
        <v>9.5996509999999997</v>
      </c>
      <c r="BZ53">
        <v>0.95543489999999998</v>
      </c>
      <c r="CA53">
        <v>12.229100000000001</v>
      </c>
      <c r="CB53" s="1">
        <v>3.7401179999999999E-2</v>
      </c>
      <c r="CC53" s="1">
        <v>8.3919219999999992</v>
      </c>
      <c r="CD53">
        <v>0.95126699999999997</v>
      </c>
      <c r="CE53">
        <v>13.18976</v>
      </c>
      <c r="CF53" s="1">
        <v>3.135375E-2</v>
      </c>
      <c r="CG53" s="1">
        <v>7.0700130000000003</v>
      </c>
      <c r="CH53">
        <v>0.94666079999999997</v>
      </c>
      <c r="CI53">
        <v>14.0686</v>
      </c>
      <c r="CJ53" s="1">
        <v>2.541465E-2</v>
      </c>
      <c r="CK53" s="1">
        <v>5.7560320000000003</v>
      </c>
      <c r="CL53">
        <v>0.94219549999999996</v>
      </c>
      <c r="CM53">
        <v>14.2773</v>
      </c>
      <c r="CN53" s="1">
        <v>2.0686309999999999E-2</v>
      </c>
      <c r="CO53" s="1">
        <v>4.6996880000000001</v>
      </c>
      <c r="CP53">
        <v>0.93791579999999997</v>
      </c>
      <c r="CQ53">
        <v>14.00902</v>
      </c>
      <c r="CR53" s="1">
        <v>1.7256540000000001E-2</v>
      </c>
      <c r="CS53" s="1">
        <v>3.9311690000000001</v>
      </c>
      <c r="CT53">
        <v>0.933666</v>
      </c>
      <c r="CU53">
        <v>13.39603</v>
      </c>
      <c r="CV53" s="1">
        <v>1.464117E-2</v>
      </c>
      <c r="CW53" s="1">
        <v>3.3446790000000002</v>
      </c>
      <c r="CX53">
        <v>0.92939000000000005</v>
      </c>
      <c r="CY53">
        <v>12.54641</v>
      </c>
      <c r="CZ53" s="1">
        <v>1.259674E-2</v>
      </c>
      <c r="DA53" s="1">
        <v>2.8848099999999999</v>
      </c>
      <c r="DB53">
        <v>0.92581639999999998</v>
      </c>
      <c r="DC53">
        <v>12.369630000000001</v>
      </c>
      <c r="DD53" s="1">
        <v>1.098388E-2</v>
      </c>
      <c r="DE53" s="1">
        <v>2.5193919999999999</v>
      </c>
      <c r="DF53">
        <v>0.92330880000000004</v>
      </c>
      <c r="DG53">
        <v>12.869820000000001</v>
      </c>
      <c r="DH53" s="1">
        <v>9.6526149999999998E-3</v>
      </c>
      <c r="DI53" s="1">
        <v>2.2154029999999998</v>
      </c>
      <c r="DJ53">
        <v>0.92242840000000004</v>
      </c>
      <c r="DK53">
        <v>13.534509999999999</v>
      </c>
      <c r="DL53" s="1">
        <v>8.0104449999999997E-3</v>
      </c>
      <c r="DM53" s="1">
        <v>1.842673</v>
      </c>
      <c r="DN53">
        <v>0.92210530000000002</v>
      </c>
      <c r="DO53">
        <v>14.31373</v>
      </c>
      <c r="DP53" s="1">
        <v>5.9073670000000002E-3</v>
      </c>
      <c r="DQ53" s="1">
        <v>1.360995</v>
      </c>
      <c r="DR53">
        <v>0.92199109999999995</v>
      </c>
      <c r="DS53">
        <v>14.59102</v>
      </c>
      <c r="DT53" s="1">
        <v>4.1260150000000002E-3</v>
      </c>
      <c r="DU53" s="1">
        <v>0.94844729999999999</v>
      </c>
      <c r="DV53">
        <v>0.92198530000000001</v>
      </c>
      <c r="DW53">
        <v>14.274240000000001</v>
      </c>
      <c r="DX53" s="1">
        <v>2.9920989999999998E-3</v>
      </c>
      <c r="DY53" s="1">
        <v>0.6843439</v>
      </c>
      <c r="DZ53">
        <v>0.92197379999999995</v>
      </c>
      <c r="EA53">
        <v>13.48659</v>
      </c>
      <c r="EB53" s="1">
        <v>2.3501379999999999E-3</v>
      </c>
      <c r="EC53" s="1">
        <v>0.53449800000000003</v>
      </c>
      <c r="ED53">
        <v>0.92204870000000005</v>
      </c>
      <c r="EE53">
        <v>12.51825</v>
      </c>
      <c r="EF53" s="1">
        <v>1.9892E-3</v>
      </c>
      <c r="EG53" s="1">
        <v>0.45004119999999997</v>
      </c>
      <c r="EH53">
        <v>0.9220701</v>
      </c>
      <c r="EI53">
        <v>12.14565</v>
      </c>
      <c r="EJ53" s="1">
        <v>1.772355E-3</v>
      </c>
      <c r="EK53" s="1">
        <v>0.399231</v>
      </c>
      <c r="EL53">
        <v>0.9222437</v>
      </c>
      <c r="EM53">
        <v>12.403370000000001</v>
      </c>
      <c r="EN53" s="1">
        <v>1.624138E-3</v>
      </c>
      <c r="EO53" s="1">
        <v>0.36446509999999999</v>
      </c>
      <c r="EP53">
        <v>0.92239289999999996</v>
      </c>
      <c r="EQ53">
        <v>13.11359</v>
      </c>
      <c r="ER53" s="1">
        <v>1.491509E-3</v>
      </c>
      <c r="ES53" s="1">
        <v>0.33377030000000002</v>
      </c>
      <c r="ET53">
        <v>0.92267140000000003</v>
      </c>
      <c r="EU53">
        <v>13.89005</v>
      </c>
      <c r="EV53" s="1">
        <v>1.3566870000000001E-3</v>
      </c>
      <c r="EW53" s="1">
        <v>0.30264350000000001</v>
      </c>
      <c r="EX53">
        <v>0.92286460000000003</v>
      </c>
      <c r="EY53">
        <v>14.13345</v>
      </c>
      <c r="EZ53" s="1">
        <v>1.241783E-3</v>
      </c>
      <c r="FA53" s="1">
        <v>0.27599610000000002</v>
      </c>
      <c r="FB53">
        <v>0.92311600000000005</v>
      </c>
      <c r="FC53">
        <v>13.92802</v>
      </c>
      <c r="FD53" s="1">
        <v>1.152808E-3</v>
      </c>
      <c r="FE53" s="1">
        <v>0.25522210000000001</v>
      </c>
      <c r="FF53">
        <v>0.92336839999999998</v>
      </c>
      <c r="FG53">
        <v>13.340439999999999</v>
      </c>
      <c r="FH53" s="1">
        <v>1.0841220000000001E-3</v>
      </c>
      <c r="FI53" s="1">
        <v>0.23911009999999999</v>
      </c>
      <c r="FJ53">
        <v>0.92357829999999996</v>
      </c>
      <c r="FK53">
        <v>12.57775</v>
      </c>
      <c r="FL53" s="1">
        <v>1.029178E-3</v>
      </c>
      <c r="FM53" s="1">
        <v>0.22615440000000001</v>
      </c>
      <c r="FN53">
        <v>0.92375450000000003</v>
      </c>
      <c r="FO53">
        <v>12.73161</v>
      </c>
      <c r="FP53" s="1">
        <v>9.8172170000000009E-4</v>
      </c>
      <c r="FQ53" s="1">
        <v>0.21498129999999999</v>
      </c>
      <c r="FR53">
        <v>0.92390360000000005</v>
      </c>
      <c r="FS53">
        <v>13.01896</v>
      </c>
      <c r="FT53" s="1">
        <v>9.4091490000000003E-4</v>
      </c>
      <c r="FU53" s="1">
        <v>0.20535980000000001</v>
      </c>
      <c r="FV53">
        <v>0.92398259999999999</v>
      </c>
      <c r="FW53">
        <v>13.6083</v>
      </c>
      <c r="FX53" s="1">
        <v>9.1730610000000004E-4</v>
      </c>
      <c r="FY53" s="1">
        <v>0.19951389999999999</v>
      </c>
      <c r="FZ53">
        <v>0.92398380000000002</v>
      </c>
      <c r="GA53">
        <v>14.21846</v>
      </c>
      <c r="GB53" s="1">
        <v>9.1056760000000003E-4</v>
      </c>
      <c r="GC53" s="1">
        <v>0.19751179999999999</v>
      </c>
      <c r="GD53">
        <v>0.92397439999999997</v>
      </c>
      <c r="GE53">
        <v>14.41081</v>
      </c>
      <c r="GF53" s="1">
        <v>9.0213079999999996E-4</v>
      </c>
      <c r="GG53" s="1">
        <v>0.19533229999999999</v>
      </c>
      <c r="GH53">
        <v>0.9239811</v>
      </c>
      <c r="GI53">
        <v>13.932309999999999</v>
      </c>
      <c r="GJ53" s="1">
        <v>8.836464E-4</v>
      </c>
      <c r="GK53" s="1">
        <v>0.19105620000000001</v>
      </c>
      <c r="GL53">
        <v>0.92398499999999995</v>
      </c>
      <c r="GM53">
        <v>13.03046</v>
      </c>
      <c r="GN53" s="1">
        <v>8.5646759999999996E-4</v>
      </c>
      <c r="GO53" s="1">
        <v>0.18495349999999999</v>
      </c>
      <c r="GP53">
        <v>0.9239503</v>
      </c>
      <c r="GQ53">
        <v>12.23908</v>
      </c>
      <c r="GR53" s="1">
        <v>8.2514440000000001E-4</v>
      </c>
      <c r="GS53" s="1">
        <v>0.1779715</v>
      </c>
      <c r="GT53">
        <v>0.92397450000000003</v>
      </c>
      <c r="GU53">
        <v>12.59346</v>
      </c>
      <c r="GV53" s="1">
        <v>7.9186000000000002E-4</v>
      </c>
      <c r="GW53" s="1">
        <v>0.17064190000000001</v>
      </c>
      <c r="GX53">
        <v>0.92397890000000005</v>
      </c>
      <c r="GY53">
        <v>13.14447</v>
      </c>
      <c r="GZ53" s="1">
        <v>7.591672E-4</v>
      </c>
      <c r="HA53" s="1">
        <v>0.16346350000000001</v>
      </c>
      <c r="HB53">
        <v>0.92397450000000003</v>
      </c>
      <c r="HC53">
        <v>13.982760000000001</v>
      </c>
      <c r="HD53" s="1">
        <v>7.2762909999999996E-4</v>
      </c>
      <c r="HE53" s="1">
        <v>0.15657560000000001</v>
      </c>
      <c r="HF53">
        <v>0.92399189999999998</v>
      </c>
      <c r="HG53">
        <v>15.097390000000001</v>
      </c>
      <c r="HH53" s="1">
        <v>6.9779970000000005E-4</v>
      </c>
      <c r="HI53" s="1">
        <v>0.15008779999999999</v>
      </c>
      <c r="HJ53">
        <v>0.92397700000000005</v>
      </c>
      <c r="HK53">
        <v>15.56589</v>
      </c>
      <c r="HL53" s="1">
        <v>6.6925130000000004E-4</v>
      </c>
      <c r="HM53" s="1">
        <v>0.14390330000000001</v>
      </c>
      <c r="HN53">
        <v>0.92398210000000003</v>
      </c>
      <c r="HO53">
        <v>15.03102</v>
      </c>
      <c r="HP53">
        <v>6.4203600000000002E-4</v>
      </c>
      <c r="HQ53" s="1">
        <v>0.13802320000000001</v>
      </c>
      <c r="HR53">
        <v>0.92398539999999996</v>
      </c>
      <c r="HS53">
        <v>14.12358</v>
      </c>
      <c r="HT53">
        <v>6.1609499999999999E-4</v>
      </c>
      <c r="HU53" s="1">
        <v>0.13242999999999999</v>
      </c>
      <c r="HV53">
        <v>0.92398659999999999</v>
      </c>
      <c r="HW53">
        <v>13.10342</v>
      </c>
      <c r="HX53">
        <v>5.9161179999999997E-4</v>
      </c>
      <c r="HY53" s="1">
        <v>0.1271591</v>
      </c>
      <c r="HZ53">
        <v>0.92397759999999995</v>
      </c>
      <c r="IA53">
        <v>13.036440000000001</v>
      </c>
      <c r="IB53">
        <v>5.6826330000000005E-4</v>
      </c>
      <c r="IC53" s="1">
        <v>0.1221505</v>
      </c>
      <c r="ID53">
        <v>0.92397980000000002</v>
      </c>
      <c r="IE53">
        <v>13.511039999999999</v>
      </c>
      <c r="IF53">
        <v>5.4599070000000002E-4</v>
      </c>
      <c r="IG53" s="1">
        <v>0.117365</v>
      </c>
      <c r="IH53">
        <v>0.92398199999999997</v>
      </c>
      <c r="II53">
        <v>14.32272</v>
      </c>
      <c r="IJ53">
        <v>5.2440959999999997E-4</v>
      </c>
      <c r="IK53">
        <v>0.1127364</v>
      </c>
      <c r="IL53">
        <v>0.92400130000000003</v>
      </c>
      <c r="IM53">
        <v>15.407500000000001</v>
      </c>
      <c r="IN53">
        <v>5.0395490000000002E-4</v>
      </c>
      <c r="IO53">
        <v>0.1083431</v>
      </c>
      <c r="IP53">
        <v>0.92398069999999999</v>
      </c>
      <c r="IQ53">
        <v>15.837289999999999</v>
      </c>
      <c r="IR53">
        <v>4.8484830000000001E-4</v>
      </c>
      <c r="IS53">
        <v>0.1042381</v>
      </c>
      <c r="IT53">
        <v>0.92397669999999998</v>
      </c>
      <c r="IU53">
        <v>15.482279999999999</v>
      </c>
      <c r="IV53">
        <v>4.6641960000000002E-4</v>
      </c>
      <c r="IW53">
        <v>0.1002894</v>
      </c>
      <c r="IX53">
        <v>0.92397580000000001</v>
      </c>
      <c r="IY53">
        <v>14.637280000000001</v>
      </c>
      <c r="IZ53">
        <v>4.4908479999999999E-4</v>
      </c>
      <c r="JA53">
        <v>9.656613E-2</v>
      </c>
      <c r="JB53">
        <v>0.92398499999999995</v>
      </c>
      <c r="JC53">
        <v>13.55878</v>
      </c>
      <c r="JD53">
        <v>4.3265259999999999E-4</v>
      </c>
      <c r="JE53">
        <v>9.3035030000000005E-2</v>
      </c>
      <c r="JF53">
        <v>0.92397700000000005</v>
      </c>
      <c r="JG53">
        <v>13.111549999999999</v>
      </c>
      <c r="JH53">
        <v>4.1659690000000002E-4</v>
      </c>
      <c r="JI53">
        <v>8.9592229999999995E-2</v>
      </c>
      <c r="JJ53">
        <v>0.92399529999999996</v>
      </c>
      <c r="JK53">
        <v>12.83202</v>
      </c>
      <c r="JL53">
        <v>4.0159350000000001E-4</v>
      </c>
      <c r="JM53">
        <v>8.6360229999999996E-2</v>
      </c>
      <c r="JN53">
        <v>0.92397510000000005</v>
      </c>
      <c r="JO53">
        <v>13.220969999999999</v>
      </c>
      <c r="JP53">
        <v>3.8697100000000001E-4</v>
      </c>
      <c r="JQ53">
        <v>8.3226149999999999E-2</v>
      </c>
      <c r="JR53">
        <v>0.92398409999999997</v>
      </c>
      <c r="JS53">
        <v>13.54927</v>
      </c>
      <c r="JT53">
        <v>3.734241E-4</v>
      </c>
      <c r="JU53">
        <v>8.0304459999999994E-2</v>
      </c>
      <c r="JV53">
        <v>0.92397620000000003</v>
      </c>
      <c r="JW53">
        <v>13.6029</v>
      </c>
      <c r="JX53">
        <v>3.6013270000000001E-4</v>
      </c>
      <c r="JY53">
        <v>7.7457570000000003E-2</v>
      </c>
      <c r="JZ53">
        <v>0.9239927</v>
      </c>
      <c r="KA53">
        <v>13.413729999999999</v>
      </c>
      <c r="KB53">
        <v>3.4712970000000002E-4</v>
      </c>
      <c r="KC53">
        <v>7.4657539999999994E-2</v>
      </c>
      <c r="KD53">
        <v>0.92397660000000004</v>
      </c>
      <c r="KE53">
        <v>12.926080000000001</v>
      </c>
      <c r="KF53">
        <v>3.3501720000000002E-4</v>
      </c>
      <c r="KG53">
        <v>7.2052690000000003E-2</v>
      </c>
      <c r="KH53">
        <v>0.92397240000000003</v>
      </c>
      <c r="KI53">
        <v>12.34491</v>
      </c>
      <c r="KJ53">
        <v>3.2334479999999999E-4</v>
      </c>
      <c r="KK53">
        <v>6.9546129999999998E-2</v>
      </c>
      <c r="KL53">
        <v>0.92390669999999997</v>
      </c>
      <c r="KM53">
        <v>12.59971</v>
      </c>
      <c r="KN53">
        <v>3.1218130000000002E-4</v>
      </c>
      <c r="KO53">
        <v>6.7146189999999994E-2</v>
      </c>
      <c r="KP53">
        <v>0.92381349999999995</v>
      </c>
      <c r="KQ53">
        <v>12.791779999999999</v>
      </c>
      <c r="KR53">
        <v>3.0201119999999999E-4</v>
      </c>
      <c r="KS53">
        <v>6.4952720000000005E-2</v>
      </c>
      <c r="KT53">
        <v>0.92364880000000005</v>
      </c>
      <c r="KU53">
        <v>13.29443</v>
      </c>
      <c r="KV53">
        <v>2.9623289999999999E-4</v>
      </c>
      <c r="KW53">
        <v>6.3680700000000007E-2</v>
      </c>
      <c r="KX53">
        <v>0.92343260000000005</v>
      </c>
      <c r="KY53">
        <v>13.97048</v>
      </c>
      <c r="KZ53">
        <v>2.9529879999999999E-4</v>
      </c>
      <c r="LA53">
        <v>6.3475710000000005E-2</v>
      </c>
      <c r="LB53">
        <v>0.9231741</v>
      </c>
      <c r="LC53">
        <v>14.10412</v>
      </c>
      <c r="LD53">
        <v>2.937727E-4</v>
      </c>
      <c r="LE53">
        <v>6.3183370000000003E-2</v>
      </c>
      <c r="LF53">
        <v>0.9229195</v>
      </c>
      <c r="LG53">
        <v>13.69999</v>
      </c>
      <c r="LH53">
        <v>2.8911330000000002E-4</v>
      </c>
      <c r="LI53">
        <v>6.2215970000000002E-2</v>
      </c>
      <c r="LJ53">
        <v>0.92271300000000001</v>
      </c>
      <c r="LK53">
        <v>13.10003</v>
      </c>
      <c r="LL53">
        <v>2.8183949999999999E-4</v>
      </c>
      <c r="LM53">
        <v>6.0686080000000003E-2</v>
      </c>
      <c r="LN53">
        <v>0.922489</v>
      </c>
      <c r="LO53">
        <v>12.65038</v>
      </c>
      <c r="LP53">
        <v>2.7338839999999998E-4</v>
      </c>
      <c r="LQ53">
        <v>5.8891730000000003E-2</v>
      </c>
      <c r="LR53">
        <v>0.92229680000000003</v>
      </c>
      <c r="LS53">
        <v>13.175520000000001</v>
      </c>
      <c r="LT53">
        <v>2.6452099999999998E-4</v>
      </c>
      <c r="LU53">
        <v>5.699572E-2</v>
      </c>
      <c r="LV53">
        <v>0.92214969999999996</v>
      </c>
      <c r="LW53">
        <v>13.695130000000001</v>
      </c>
      <c r="LX53">
        <v>2.5514210000000001E-4</v>
      </c>
      <c r="LY53">
        <v>5.4992399999999997E-2</v>
      </c>
      <c r="LZ53">
        <v>0.92205459999999995</v>
      </c>
      <c r="MA53">
        <v>14.69313</v>
      </c>
      <c r="MB53">
        <v>2.4303390000000001E-4</v>
      </c>
      <c r="MC53">
        <v>5.2417859999999997E-2</v>
      </c>
      <c r="MD53">
        <v>0.92208250000000003</v>
      </c>
      <c r="ME53">
        <v>16.126999999999999</v>
      </c>
      <c r="MF53">
        <v>2.277053E-4</v>
      </c>
      <c r="MG53">
        <v>4.9128190000000002E-2</v>
      </c>
      <c r="MH53">
        <v>0.9220777</v>
      </c>
      <c r="MI53">
        <v>16.63231</v>
      </c>
      <c r="MJ53">
        <v>2.1348689999999999E-4</v>
      </c>
      <c r="MK53">
        <v>4.6049159999999999E-2</v>
      </c>
      <c r="ML53">
        <v>0.92203809999999997</v>
      </c>
      <c r="MM53">
        <v>16.004919999999998</v>
      </c>
      <c r="MN53">
        <v>2.0226719999999999E-4</v>
      </c>
      <c r="MO53">
        <v>4.3609839999999997E-2</v>
      </c>
      <c r="MP53">
        <v>0.92208460000000003</v>
      </c>
      <c r="MQ53">
        <v>15.15161</v>
      </c>
      <c r="MR53">
        <v>1.9339340000000001E-4</v>
      </c>
      <c r="MS53">
        <v>4.1686149999999998E-2</v>
      </c>
      <c r="MT53">
        <v>0.92206529999999998</v>
      </c>
      <c r="MU53">
        <v>14.21087</v>
      </c>
      <c r="MV53">
        <v>1.8605440000000001E-4</v>
      </c>
      <c r="MW53">
        <v>4.0096260000000002E-2</v>
      </c>
      <c r="MX53">
        <v>0.92193800000000004</v>
      </c>
      <c r="MY53">
        <v>14.079739999999999</v>
      </c>
      <c r="MZ53">
        <v>1.7971839999999999E-4</v>
      </c>
      <c r="NA53">
        <v>3.8729899999999998E-2</v>
      </c>
      <c r="NB53">
        <v>0.92171879999999995</v>
      </c>
      <c r="NC53">
        <v>14.18074</v>
      </c>
      <c r="ND53">
        <v>1.743681E-4</v>
      </c>
      <c r="NE53">
        <v>3.757369E-2</v>
      </c>
      <c r="NF53">
        <v>0.92132259999999999</v>
      </c>
      <c r="NG53">
        <v>14.828340000000001</v>
      </c>
      <c r="NH53">
        <v>1.7374099999999999E-4</v>
      </c>
      <c r="NI53">
        <v>3.7404510000000002E-2</v>
      </c>
      <c r="NJ53">
        <v>0.92088449999999999</v>
      </c>
      <c r="NK53">
        <v>15.987959999999999</v>
      </c>
      <c r="NL53">
        <v>1.7837079999999999E-4</v>
      </c>
      <c r="NM53">
        <v>3.8395850000000002E-2</v>
      </c>
      <c r="NN53">
        <v>0.92039499999999996</v>
      </c>
      <c r="NO53">
        <v>16.402059999999999</v>
      </c>
      <c r="NP53">
        <v>1.821801E-4</v>
      </c>
      <c r="NQ53">
        <v>3.9255930000000001E-2</v>
      </c>
      <c r="NR53">
        <v>0.91986069999999998</v>
      </c>
      <c r="NS53">
        <v>16.000910000000001</v>
      </c>
      <c r="NT53">
        <v>1.8218640000000001E-4</v>
      </c>
      <c r="NU53">
        <v>3.930314E-2</v>
      </c>
      <c r="NV53">
        <v>0.91938220000000004</v>
      </c>
      <c r="NW53">
        <v>15.230840000000001</v>
      </c>
      <c r="NX53">
        <v>1.7917890000000001E-4</v>
      </c>
      <c r="NY53">
        <v>3.8688790000000001E-2</v>
      </c>
      <c r="NZ53">
        <v>0.91889339999999997</v>
      </c>
      <c r="OA53">
        <v>14.25563</v>
      </c>
      <c r="OB53">
        <v>1.744138E-4</v>
      </c>
      <c r="OC53">
        <v>3.7685910000000003E-2</v>
      </c>
      <c r="OD53">
        <v>0.9184561</v>
      </c>
      <c r="OE53">
        <v>13.48518</v>
      </c>
      <c r="OF53">
        <v>1.6893720000000001E-4</v>
      </c>
      <c r="OG53">
        <v>3.6517529999999999E-2</v>
      </c>
      <c r="OH53">
        <v>0.91818849999999996</v>
      </c>
      <c r="OI53">
        <v>13.59516</v>
      </c>
      <c r="OJ53">
        <v>1.6273850000000001E-4</v>
      </c>
      <c r="OK53">
        <v>3.51975E-2</v>
      </c>
    </row>
    <row r="54" spans="1:401" x14ac:dyDescent="0.35">
      <c r="A54">
        <v>57</v>
      </c>
      <c r="B54" t="s">
        <v>4</v>
      </c>
      <c r="C54" t="s">
        <v>24</v>
      </c>
      <c r="D54" t="s">
        <v>59</v>
      </c>
      <c r="E54">
        <v>763.56970000000001</v>
      </c>
      <c r="F54">
        <v>1.146406</v>
      </c>
      <c r="G54">
        <v>12.45326</v>
      </c>
      <c r="H54" s="1">
        <v>4.7226869999999999E-4</v>
      </c>
      <c r="I54">
        <v>7.8998369999999998E-2</v>
      </c>
      <c r="J54">
        <v>1.1447940000000001</v>
      </c>
      <c r="K54">
        <v>12.0212</v>
      </c>
      <c r="L54">
        <v>45.4711</v>
      </c>
      <c r="M54">
        <v>8849.2620000000006</v>
      </c>
      <c r="N54">
        <v>1.143289</v>
      </c>
      <c r="O54">
        <v>12.527799999999999</v>
      </c>
      <c r="P54">
        <v>195.20249999999999</v>
      </c>
      <c r="Q54">
        <v>43700.27</v>
      </c>
      <c r="R54">
        <v>1.1416029999999999</v>
      </c>
      <c r="S54">
        <v>12.866709999999999</v>
      </c>
      <c r="T54">
        <v>57.395409999999998</v>
      </c>
      <c r="U54">
        <v>13894.95</v>
      </c>
      <c r="V54">
        <v>1.1398680000000001</v>
      </c>
      <c r="W54">
        <v>13.48484</v>
      </c>
      <c r="X54">
        <v>4.9519070000000003</v>
      </c>
      <c r="Y54">
        <v>1249.0999999999999</v>
      </c>
      <c r="Z54">
        <v>1.1381650000000001</v>
      </c>
      <c r="AA54">
        <v>13.494630000000001</v>
      </c>
      <c r="AB54">
        <v>0.31735580000000002</v>
      </c>
      <c r="AC54">
        <v>78.982900000000001</v>
      </c>
      <c r="AD54">
        <v>1.13653</v>
      </c>
      <c r="AE54">
        <v>13.22945</v>
      </c>
      <c r="AF54" s="1">
        <v>9.2499109999999996E-2</v>
      </c>
      <c r="AG54">
        <v>21.097819999999999</v>
      </c>
      <c r="AH54">
        <v>1.134846</v>
      </c>
      <c r="AI54">
        <v>12.63443</v>
      </c>
      <c r="AJ54" s="1">
        <v>7.6447559999999998E-2</v>
      </c>
      <c r="AK54">
        <v>17.216229999999999</v>
      </c>
      <c r="AL54">
        <v>1.1328100000000001</v>
      </c>
      <c r="AM54">
        <v>11.97152</v>
      </c>
      <c r="AN54" s="1">
        <v>6.8688009999999994E-2</v>
      </c>
      <c r="AO54" s="1">
        <v>15.47203</v>
      </c>
      <c r="AP54">
        <v>1.1295310000000001</v>
      </c>
      <c r="AQ54">
        <v>11.47555</v>
      </c>
      <c r="AR54" s="1">
        <v>6.2158249999999998E-2</v>
      </c>
      <c r="AS54" s="1">
        <v>14.023429999999999</v>
      </c>
      <c r="AT54">
        <v>1.1247039999999999</v>
      </c>
      <c r="AU54">
        <v>11.83094</v>
      </c>
      <c r="AV54" s="1">
        <v>5.9380259999999997E-2</v>
      </c>
      <c r="AW54" s="1">
        <v>13.380420000000001</v>
      </c>
      <c r="AX54">
        <v>1.1188659999999999</v>
      </c>
      <c r="AY54">
        <v>11.942080000000001</v>
      </c>
      <c r="AZ54" s="1">
        <v>6.5220130000000001E-2</v>
      </c>
      <c r="BA54" s="1">
        <v>14.70093</v>
      </c>
      <c r="BB54">
        <v>1.1126050000000001</v>
      </c>
      <c r="BC54">
        <v>12.206160000000001</v>
      </c>
      <c r="BD54" s="1">
        <v>7.0287719999999998E-2</v>
      </c>
      <c r="BE54" s="1">
        <v>15.965170000000001</v>
      </c>
      <c r="BF54">
        <v>1.1059159999999999</v>
      </c>
      <c r="BG54">
        <v>12.480919999999999</v>
      </c>
      <c r="BH54" s="1">
        <v>6.9003759999999997E-2</v>
      </c>
      <c r="BI54" s="1">
        <v>15.798360000000001</v>
      </c>
      <c r="BJ54">
        <v>1.099361</v>
      </c>
      <c r="BK54">
        <v>12.293760000000001</v>
      </c>
      <c r="BL54" s="1">
        <v>6.3556290000000001E-2</v>
      </c>
      <c r="BM54" s="1">
        <v>14.648429999999999</v>
      </c>
      <c r="BN54">
        <v>1.0928439999999999</v>
      </c>
      <c r="BO54">
        <v>11.836029999999999</v>
      </c>
      <c r="BP54" s="1">
        <v>5.6491270000000003E-2</v>
      </c>
      <c r="BQ54" s="1">
        <v>13.09455</v>
      </c>
      <c r="BR54">
        <v>1.0867389999999999</v>
      </c>
      <c r="BS54">
        <v>11.444330000000001</v>
      </c>
      <c r="BT54" s="1">
        <v>4.9461190000000002E-2</v>
      </c>
      <c r="BU54" s="1">
        <v>11.51782</v>
      </c>
      <c r="BV54">
        <v>1.0818319999999999</v>
      </c>
      <c r="BW54">
        <v>11.61754</v>
      </c>
      <c r="BX54" s="1">
        <v>4.3351340000000002E-2</v>
      </c>
      <c r="BY54" s="1">
        <v>10.12102</v>
      </c>
      <c r="BZ54">
        <v>1.0768260000000001</v>
      </c>
      <c r="CA54">
        <v>12.25311</v>
      </c>
      <c r="CB54" s="1">
        <v>3.7787080000000001E-2</v>
      </c>
      <c r="CC54" s="1">
        <v>8.8531720000000007</v>
      </c>
      <c r="CD54">
        <v>1.072214</v>
      </c>
      <c r="CE54">
        <v>13.207789999999999</v>
      </c>
      <c r="CF54" s="1">
        <v>3.1782570000000003E-2</v>
      </c>
      <c r="CG54" s="1">
        <v>7.4783980000000003</v>
      </c>
      <c r="CH54">
        <v>1.067088</v>
      </c>
      <c r="CI54">
        <v>14.071160000000001</v>
      </c>
      <c r="CJ54" s="1">
        <v>2.579497E-2</v>
      </c>
      <c r="CK54" s="1">
        <v>6.0921159999999999</v>
      </c>
      <c r="CL54">
        <v>1.0618369999999999</v>
      </c>
      <c r="CM54">
        <v>14.2803</v>
      </c>
      <c r="CN54" s="1">
        <v>2.0970989999999998E-2</v>
      </c>
      <c r="CO54" s="1">
        <v>4.9639280000000001</v>
      </c>
      <c r="CP54">
        <v>1.056951</v>
      </c>
      <c r="CQ54">
        <v>14.024010000000001</v>
      </c>
      <c r="CR54" s="1">
        <v>1.7465140000000001E-2</v>
      </c>
      <c r="CS54" s="1">
        <v>4.1399699999999999</v>
      </c>
      <c r="CT54">
        <v>1.052292</v>
      </c>
      <c r="CU54">
        <v>13.446199999999999</v>
      </c>
      <c r="CV54" s="1">
        <v>1.480569E-2</v>
      </c>
      <c r="CW54" s="1">
        <v>3.5158390000000002</v>
      </c>
      <c r="CX54">
        <v>1.048006</v>
      </c>
      <c r="CY54">
        <v>12.617520000000001</v>
      </c>
      <c r="CZ54" s="1">
        <v>1.2725129999999999E-2</v>
      </c>
      <c r="DA54" s="1">
        <v>3.024851</v>
      </c>
      <c r="DB54">
        <v>1.044878</v>
      </c>
      <c r="DC54">
        <v>12.439260000000001</v>
      </c>
      <c r="DD54" s="1">
        <v>1.1087659999999999E-2</v>
      </c>
      <c r="DE54" s="1">
        <v>2.634582</v>
      </c>
      <c r="DF54">
        <v>1.043102</v>
      </c>
      <c r="DG54">
        <v>12.9236</v>
      </c>
      <c r="DH54" s="1">
        <v>9.7483589999999998E-3</v>
      </c>
      <c r="DI54" s="1">
        <v>2.3129529999999998</v>
      </c>
      <c r="DJ54">
        <v>1.0428090000000001</v>
      </c>
      <c r="DK54">
        <v>13.56263</v>
      </c>
      <c r="DL54" s="1">
        <v>8.1508859999999995E-3</v>
      </c>
      <c r="DM54" s="1">
        <v>1.9361870000000001</v>
      </c>
      <c r="DN54">
        <v>1.0430029999999999</v>
      </c>
      <c r="DO54">
        <v>14.32325</v>
      </c>
      <c r="DP54" s="1">
        <v>6.0583149999999999E-3</v>
      </c>
      <c r="DQ54" s="1">
        <v>1.441136</v>
      </c>
      <c r="DR54">
        <v>1.0433380000000001</v>
      </c>
      <c r="DS54">
        <v>14.59571</v>
      </c>
      <c r="DT54" s="1">
        <v>4.2346739999999999E-3</v>
      </c>
      <c r="DU54" s="1">
        <v>1.0047710000000001</v>
      </c>
      <c r="DV54">
        <v>1.043615</v>
      </c>
      <c r="DW54">
        <v>14.29551</v>
      </c>
      <c r="DX54" s="1">
        <v>3.0561939999999999E-3</v>
      </c>
      <c r="DY54" s="1">
        <v>0.72100540000000002</v>
      </c>
      <c r="DZ54">
        <v>1.043774</v>
      </c>
      <c r="EA54">
        <v>13.5379</v>
      </c>
      <c r="EB54" s="1">
        <v>2.3858989999999999E-3</v>
      </c>
      <c r="EC54" s="1">
        <v>0.559249</v>
      </c>
      <c r="ED54">
        <v>1.0438769999999999</v>
      </c>
      <c r="EE54">
        <v>12.58135</v>
      </c>
      <c r="EF54" s="1">
        <v>2.009931E-3</v>
      </c>
      <c r="EG54" s="1">
        <v>0.46834750000000003</v>
      </c>
      <c r="EH54">
        <v>1.0440039999999999</v>
      </c>
      <c r="EI54">
        <v>12.2088</v>
      </c>
      <c r="EJ54" s="1">
        <v>1.7855060000000001E-3</v>
      </c>
      <c r="EK54" s="1">
        <v>0.41405370000000002</v>
      </c>
      <c r="EL54">
        <v>1.0442769999999999</v>
      </c>
      <c r="EM54">
        <v>12.46142</v>
      </c>
      <c r="EN54" s="1">
        <v>1.6340980000000001E-3</v>
      </c>
      <c r="EO54" s="1">
        <v>0.37743009999999999</v>
      </c>
      <c r="EP54">
        <v>1.0444720000000001</v>
      </c>
      <c r="EQ54">
        <v>13.146509999999999</v>
      </c>
      <c r="ER54" s="1">
        <v>1.501615E-3</v>
      </c>
      <c r="ES54" s="1">
        <v>0.34584969999999998</v>
      </c>
      <c r="ET54">
        <v>1.044732</v>
      </c>
      <c r="EU54">
        <v>13.8955</v>
      </c>
      <c r="EV54" s="1">
        <v>1.3662979999999999E-3</v>
      </c>
      <c r="EW54" s="1">
        <v>0.31373269999999998</v>
      </c>
      <c r="EX54">
        <v>1.0450189999999999</v>
      </c>
      <c r="EY54">
        <v>14.12495</v>
      </c>
      <c r="EZ54" s="1">
        <v>1.249472E-3</v>
      </c>
      <c r="FA54" s="1">
        <v>0.28585440000000001</v>
      </c>
      <c r="FB54">
        <v>1.045293</v>
      </c>
      <c r="FC54">
        <v>13.931929999999999</v>
      </c>
      <c r="FD54" s="1">
        <v>1.158793E-3</v>
      </c>
      <c r="FE54" s="1">
        <v>0.26407449999999999</v>
      </c>
      <c r="FF54">
        <v>1.045571</v>
      </c>
      <c r="FG54">
        <v>13.375970000000001</v>
      </c>
      <c r="FH54" s="1">
        <v>1.0888060000000001E-3</v>
      </c>
      <c r="FI54" s="1">
        <v>0.2471864</v>
      </c>
      <c r="FJ54">
        <v>1.045806</v>
      </c>
      <c r="FK54">
        <v>12.64443</v>
      </c>
      <c r="FL54" s="1">
        <v>1.033087E-3</v>
      </c>
      <c r="FM54" s="1">
        <v>0.23367489999999999</v>
      </c>
      <c r="FN54">
        <v>1.0459609999999999</v>
      </c>
      <c r="FO54">
        <v>12.8096</v>
      </c>
      <c r="FP54" s="1">
        <v>9.8517770000000008E-4</v>
      </c>
      <c r="FQ54" s="1">
        <v>0.2220819</v>
      </c>
      <c r="FR54">
        <v>1.046065</v>
      </c>
      <c r="FS54">
        <v>13.075519999999999</v>
      </c>
      <c r="FT54" s="1">
        <v>9.4366399999999998E-4</v>
      </c>
      <c r="FU54" s="1">
        <v>0.212038</v>
      </c>
      <c r="FV54">
        <v>1.046087</v>
      </c>
      <c r="FW54">
        <v>13.62017</v>
      </c>
      <c r="FX54" s="1">
        <v>9.1845469999999999E-4</v>
      </c>
      <c r="FY54" s="1">
        <v>0.20564950000000001</v>
      </c>
      <c r="FZ54">
        <v>1.046116</v>
      </c>
      <c r="GA54">
        <v>14.211539999999999</v>
      </c>
      <c r="GB54" s="1">
        <v>9.110543E-4</v>
      </c>
      <c r="GC54" s="1">
        <v>0.20342180000000001</v>
      </c>
      <c r="GD54">
        <v>1.046098</v>
      </c>
      <c r="GE54">
        <v>14.40997</v>
      </c>
      <c r="GF54" s="1">
        <v>9.0316599999999995E-4</v>
      </c>
      <c r="GG54" s="1">
        <v>0.2013075</v>
      </c>
      <c r="GH54">
        <v>1.0461069999999999</v>
      </c>
      <c r="GI54">
        <v>13.965070000000001</v>
      </c>
      <c r="GJ54" s="1">
        <v>8.8539429999999995E-4</v>
      </c>
      <c r="GK54" s="1">
        <v>0.19708300000000001</v>
      </c>
      <c r="GL54">
        <v>1.0460879999999999</v>
      </c>
      <c r="GM54">
        <v>13.08578</v>
      </c>
      <c r="GN54" s="1">
        <v>8.5869630000000004E-4</v>
      </c>
      <c r="GO54" s="1">
        <v>0.1909216</v>
      </c>
      <c r="GP54">
        <v>1.0460449999999999</v>
      </c>
      <c r="GQ54">
        <v>12.30381</v>
      </c>
      <c r="GR54" s="1">
        <v>8.2753769999999996E-4</v>
      </c>
      <c r="GS54" s="1">
        <v>0.18377460000000001</v>
      </c>
      <c r="GT54">
        <v>1.0460780000000001</v>
      </c>
      <c r="GU54">
        <v>12.65943</v>
      </c>
      <c r="GV54" s="1">
        <v>7.9429960000000003E-4</v>
      </c>
      <c r="GW54" s="1">
        <v>0.1762456</v>
      </c>
      <c r="GX54">
        <v>1.0460799999999999</v>
      </c>
      <c r="GY54">
        <v>13.199310000000001</v>
      </c>
      <c r="GZ54" s="1">
        <v>7.6152179999999998E-4</v>
      </c>
      <c r="HA54" s="1">
        <v>0.1688364</v>
      </c>
      <c r="HB54">
        <v>1.0460739999999999</v>
      </c>
      <c r="HC54">
        <v>13.9999</v>
      </c>
      <c r="HD54" s="1">
        <v>7.2986549999999996E-4</v>
      </c>
      <c r="HE54" s="1">
        <v>0.16171749999999999</v>
      </c>
      <c r="HF54">
        <v>1.0460510000000001</v>
      </c>
      <c r="HG54">
        <v>15.095800000000001</v>
      </c>
      <c r="HH54" s="1">
        <v>6.9991770000000001E-4</v>
      </c>
      <c r="HI54" s="1">
        <v>0.15501319999999999</v>
      </c>
      <c r="HJ54">
        <v>1.046081</v>
      </c>
      <c r="HK54">
        <v>15.57113</v>
      </c>
      <c r="HL54" s="1">
        <v>6.7126220000000001E-4</v>
      </c>
      <c r="HM54" s="1">
        <v>0.1486208</v>
      </c>
      <c r="HN54">
        <v>1.0460849999999999</v>
      </c>
      <c r="HO54">
        <v>15.064640000000001</v>
      </c>
      <c r="HP54">
        <v>6.4395900000000005E-4</v>
      </c>
      <c r="HQ54" s="1">
        <v>0.1425466</v>
      </c>
      <c r="HR54">
        <v>1.04609</v>
      </c>
      <c r="HS54">
        <v>14.1814</v>
      </c>
      <c r="HT54">
        <v>6.1791980000000003E-4</v>
      </c>
      <c r="HU54" s="1">
        <v>0.1367661</v>
      </c>
      <c r="HV54">
        <v>1.046089</v>
      </c>
      <c r="HW54">
        <v>13.17859</v>
      </c>
      <c r="HX54">
        <v>5.933259E-4</v>
      </c>
      <c r="HY54" s="1">
        <v>0.1313125</v>
      </c>
      <c r="HZ54">
        <v>1.046028</v>
      </c>
      <c r="IA54">
        <v>13.12299</v>
      </c>
      <c r="IB54">
        <v>5.6989430000000004E-4</v>
      </c>
      <c r="IC54" s="1">
        <v>0.12613379999999999</v>
      </c>
      <c r="ID54">
        <v>1.0460400000000001</v>
      </c>
      <c r="IE54">
        <v>13.58737</v>
      </c>
      <c r="IF54">
        <v>5.4756559999999995E-4</v>
      </c>
      <c r="IG54" s="1">
        <v>0.12119630000000001</v>
      </c>
      <c r="IH54">
        <v>1.0460929999999999</v>
      </c>
      <c r="II54">
        <v>14.354279999999999</v>
      </c>
      <c r="IJ54">
        <v>5.259304E-4</v>
      </c>
      <c r="IK54">
        <v>0.11641600000000001</v>
      </c>
      <c r="IL54">
        <v>1.0460579999999999</v>
      </c>
      <c r="IM54">
        <v>15.4102</v>
      </c>
      <c r="IN54">
        <v>5.0537170000000003E-4</v>
      </c>
      <c r="IO54">
        <v>0.11187270000000001</v>
      </c>
      <c r="IP54">
        <v>1.0460940000000001</v>
      </c>
      <c r="IQ54">
        <v>15.836919999999999</v>
      </c>
      <c r="IR54">
        <v>4.8619880000000002E-4</v>
      </c>
      <c r="IS54">
        <v>0.1076293</v>
      </c>
      <c r="IT54">
        <v>1.046082</v>
      </c>
      <c r="IU54">
        <v>15.508649999999999</v>
      </c>
      <c r="IV54">
        <v>4.677126E-4</v>
      </c>
      <c r="IW54">
        <v>0.1035513</v>
      </c>
      <c r="IX54">
        <v>1.0460259999999999</v>
      </c>
      <c r="IY54">
        <v>14.70398</v>
      </c>
      <c r="IZ54">
        <v>4.5028389999999998E-4</v>
      </c>
      <c r="JA54">
        <v>9.9694270000000001E-2</v>
      </c>
      <c r="JB54">
        <v>1.046087</v>
      </c>
      <c r="JC54">
        <v>13.64607</v>
      </c>
      <c r="JD54">
        <v>4.3382430000000002E-4</v>
      </c>
      <c r="JE54">
        <v>9.6053410000000006E-2</v>
      </c>
      <c r="JF54">
        <v>1.046082</v>
      </c>
      <c r="JG54">
        <v>13.20407</v>
      </c>
      <c r="JH54">
        <v>4.1771069999999998E-4</v>
      </c>
      <c r="JI54">
        <v>9.2496480000000006E-2</v>
      </c>
      <c r="JJ54">
        <v>1.0460929999999999</v>
      </c>
      <c r="JK54">
        <v>12.894170000000001</v>
      </c>
      <c r="JL54">
        <v>4.0265709999999998E-4</v>
      </c>
      <c r="JM54">
        <v>8.9156379999999993E-2</v>
      </c>
      <c r="JN54">
        <v>1.0460799999999999</v>
      </c>
      <c r="JO54">
        <v>13.236129999999999</v>
      </c>
      <c r="JP54">
        <v>3.8798720000000002E-4</v>
      </c>
      <c r="JQ54">
        <v>8.5919780000000001E-2</v>
      </c>
      <c r="JR54">
        <v>1.0460849999999999</v>
      </c>
      <c r="JS54">
        <v>13.550179999999999</v>
      </c>
      <c r="JT54">
        <v>3.7437620000000001E-4</v>
      </c>
      <c r="JU54">
        <v>8.2893990000000001E-2</v>
      </c>
      <c r="JV54">
        <v>1.0460750000000001</v>
      </c>
      <c r="JW54">
        <v>13.599349999999999</v>
      </c>
      <c r="JX54">
        <v>3.6108519999999999E-4</v>
      </c>
      <c r="JY54">
        <v>7.9965620000000001E-2</v>
      </c>
      <c r="JZ54">
        <v>1.0460499999999999</v>
      </c>
      <c r="KA54">
        <v>13.434710000000001</v>
      </c>
      <c r="KB54">
        <v>3.480375E-4</v>
      </c>
      <c r="KC54">
        <v>7.7073470000000005E-2</v>
      </c>
      <c r="KD54">
        <v>1.0460799999999999</v>
      </c>
      <c r="KE54">
        <v>12.964919999999999</v>
      </c>
      <c r="KF54">
        <v>3.3586320000000001E-4</v>
      </c>
      <c r="KG54">
        <v>7.4374010000000004E-2</v>
      </c>
      <c r="KH54">
        <v>1.0460799999999999</v>
      </c>
      <c r="KI54">
        <v>12.391260000000001</v>
      </c>
      <c r="KJ54">
        <v>3.241772E-4</v>
      </c>
      <c r="KK54">
        <v>7.1791060000000004E-2</v>
      </c>
      <c r="KL54">
        <v>1.045963</v>
      </c>
      <c r="KM54">
        <v>12.64645</v>
      </c>
      <c r="KN54">
        <v>3.1295919999999998E-4</v>
      </c>
      <c r="KO54">
        <v>6.9306649999999997E-2</v>
      </c>
      <c r="KP54">
        <v>1.045839</v>
      </c>
      <c r="KQ54">
        <v>12.82795</v>
      </c>
      <c r="KR54">
        <v>3.0265769999999998E-4</v>
      </c>
      <c r="KS54">
        <v>6.7021520000000001E-2</v>
      </c>
      <c r="KT54">
        <v>1.0456270000000001</v>
      </c>
      <c r="KU54">
        <v>13.30776</v>
      </c>
      <c r="KV54">
        <v>2.9644600000000001E-4</v>
      </c>
      <c r="KW54">
        <v>6.5609130000000002E-2</v>
      </c>
      <c r="KX54">
        <v>1.0453809999999999</v>
      </c>
      <c r="KY54">
        <v>13.97762</v>
      </c>
      <c r="KZ54">
        <v>2.9531890000000002E-4</v>
      </c>
      <c r="LA54">
        <v>6.5343129999999999E-2</v>
      </c>
      <c r="LB54">
        <v>1.0451459999999999</v>
      </c>
      <c r="LC54">
        <v>14.11042</v>
      </c>
      <c r="LD54">
        <v>2.9397450000000002E-4</v>
      </c>
      <c r="LE54">
        <v>6.5079810000000002E-2</v>
      </c>
      <c r="LF54">
        <v>1.0448710000000001</v>
      </c>
      <c r="LG54">
        <v>13.719760000000001</v>
      </c>
      <c r="LH54">
        <v>2.8953449999999999E-4</v>
      </c>
      <c r="LI54">
        <v>6.4132350000000005E-2</v>
      </c>
      <c r="LJ54">
        <v>1.044594</v>
      </c>
      <c r="LK54">
        <v>13.130570000000001</v>
      </c>
      <c r="LL54">
        <v>2.824069E-4</v>
      </c>
      <c r="LM54">
        <v>6.2590549999999995E-2</v>
      </c>
      <c r="LN54">
        <v>1.0443519999999999</v>
      </c>
      <c r="LO54">
        <v>12.701079999999999</v>
      </c>
      <c r="LP54">
        <v>2.7400889999999999E-4</v>
      </c>
      <c r="LQ54">
        <v>6.0751140000000002E-2</v>
      </c>
      <c r="LR54">
        <v>1.0441750000000001</v>
      </c>
      <c r="LS54">
        <v>13.243880000000001</v>
      </c>
      <c r="LT54">
        <v>2.6516760000000001E-4</v>
      </c>
      <c r="LU54">
        <v>5.8801909999999999E-2</v>
      </c>
      <c r="LV54">
        <v>1.044063</v>
      </c>
      <c r="LW54">
        <v>13.749549999999999</v>
      </c>
      <c r="LX54">
        <v>2.558584E-4</v>
      </c>
      <c r="LY54">
        <v>5.675057E-2</v>
      </c>
      <c r="LZ54">
        <v>1.0440400000000001</v>
      </c>
      <c r="MA54">
        <v>14.70895</v>
      </c>
      <c r="MB54">
        <v>2.4403869999999999E-4</v>
      </c>
      <c r="MC54">
        <v>5.4163719999999999E-2</v>
      </c>
      <c r="MD54">
        <v>1.044073</v>
      </c>
      <c r="ME54">
        <v>16.136810000000001</v>
      </c>
      <c r="MF54">
        <v>2.2882339999999999E-4</v>
      </c>
      <c r="MG54">
        <v>5.0808470000000001E-2</v>
      </c>
      <c r="MH54">
        <v>1.0440400000000001</v>
      </c>
      <c r="MI54">
        <v>16.644169999999999</v>
      </c>
      <c r="MJ54">
        <v>2.144161E-4</v>
      </c>
      <c r="MK54">
        <v>4.7596069999999997E-2</v>
      </c>
      <c r="ML54">
        <v>1.04403</v>
      </c>
      <c r="MM54">
        <v>16.03632</v>
      </c>
      <c r="MN54">
        <v>2.0298810000000001E-4</v>
      </c>
      <c r="MO54">
        <v>4.5034780000000003E-2</v>
      </c>
      <c r="MP54">
        <v>1.0440689999999999</v>
      </c>
      <c r="MQ54">
        <v>15.206200000000001</v>
      </c>
      <c r="MR54">
        <v>1.939775E-4</v>
      </c>
      <c r="MS54">
        <v>4.3022299999999999E-2</v>
      </c>
      <c r="MT54">
        <v>1.044055</v>
      </c>
      <c r="MU54">
        <v>14.300219999999999</v>
      </c>
      <c r="MV54">
        <v>1.865418E-4</v>
      </c>
      <c r="MW54">
        <v>4.1362410000000002E-2</v>
      </c>
      <c r="MX54">
        <v>1.0439609999999999</v>
      </c>
      <c r="MY54">
        <v>14.19135</v>
      </c>
      <c r="MZ54">
        <v>1.8015650000000001E-4</v>
      </c>
      <c r="NA54">
        <v>3.994408E-2</v>
      </c>
      <c r="NB54">
        <v>1.0436449999999999</v>
      </c>
      <c r="NC54">
        <v>14.272690000000001</v>
      </c>
      <c r="ND54">
        <v>1.746617E-4</v>
      </c>
      <c r="NE54">
        <v>3.8723590000000002E-2</v>
      </c>
      <c r="NF54">
        <v>1.0431809999999999</v>
      </c>
      <c r="NG54">
        <v>14.8644</v>
      </c>
      <c r="NH54">
        <v>1.7356589999999999E-4</v>
      </c>
      <c r="NI54">
        <v>3.8436989999999997E-2</v>
      </c>
      <c r="NJ54">
        <v>1.0426770000000001</v>
      </c>
      <c r="NK54">
        <v>15.99436</v>
      </c>
      <c r="NL54">
        <v>1.77992E-4</v>
      </c>
      <c r="NM54">
        <v>3.939906E-2</v>
      </c>
      <c r="NN54">
        <v>1.042114</v>
      </c>
      <c r="NO54">
        <v>16.407800000000002</v>
      </c>
      <c r="NP54">
        <v>1.8201010000000001E-4</v>
      </c>
      <c r="NQ54">
        <v>4.0326250000000001E-2</v>
      </c>
      <c r="NR54">
        <v>1.0415909999999999</v>
      </c>
      <c r="NS54">
        <v>16.032720000000001</v>
      </c>
      <c r="NT54">
        <v>1.8228910000000001E-4</v>
      </c>
      <c r="NU54">
        <v>4.043422E-2</v>
      </c>
      <c r="NV54">
        <v>1.0410649999999999</v>
      </c>
      <c r="NW54">
        <v>15.29312</v>
      </c>
      <c r="NX54">
        <v>1.7946079999999999E-4</v>
      </c>
      <c r="NY54">
        <v>3.984033E-2</v>
      </c>
      <c r="NZ54">
        <v>1.040513</v>
      </c>
      <c r="OA54">
        <v>14.33602</v>
      </c>
      <c r="OB54">
        <v>1.7478289999999999E-4</v>
      </c>
      <c r="OC54">
        <v>3.8824740000000003E-2</v>
      </c>
      <c r="OD54">
        <v>1.0401069999999999</v>
      </c>
      <c r="OE54">
        <v>13.56795</v>
      </c>
      <c r="OF54">
        <v>1.6934130000000001E-4</v>
      </c>
      <c r="OG54">
        <v>3.7624980000000002E-2</v>
      </c>
      <c r="OH54">
        <v>1.039873</v>
      </c>
      <c r="OI54">
        <v>13.66372</v>
      </c>
      <c r="OJ54">
        <v>1.632437E-4</v>
      </c>
      <c r="OK54">
        <v>3.6284719999999999E-2</v>
      </c>
    </row>
    <row r="55" spans="1:401" x14ac:dyDescent="0.35">
      <c r="A55">
        <v>58</v>
      </c>
      <c r="B55" t="s">
        <v>4</v>
      </c>
      <c r="C55" t="s">
        <v>24</v>
      </c>
      <c r="D55" t="s">
        <v>60</v>
      </c>
      <c r="E55">
        <v>752.88040000000001</v>
      </c>
      <c r="F55">
        <v>0.94215260000000001</v>
      </c>
      <c r="G55">
        <v>12.519439999999999</v>
      </c>
      <c r="H55" s="1">
        <v>6.2113900000000002E-5</v>
      </c>
      <c r="I55" s="1">
        <v>1.7451459999999999E-2</v>
      </c>
      <c r="J55">
        <v>0.94079690000000005</v>
      </c>
      <c r="K55">
        <v>12.060560000000001</v>
      </c>
      <c r="L55">
        <v>34.164999999999999</v>
      </c>
      <c r="M55">
        <v>7835.192</v>
      </c>
      <c r="N55">
        <v>0.93959380000000003</v>
      </c>
      <c r="O55">
        <v>12.54088</v>
      </c>
      <c r="P55">
        <v>195.60319999999999</v>
      </c>
      <c r="Q55">
        <v>54257.78</v>
      </c>
      <c r="R55">
        <v>0.9383319</v>
      </c>
      <c r="S55">
        <v>12.8759</v>
      </c>
      <c r="T55">
        <v>67.181520000000006</v>
      </c>
      <c r="U55">
        <v>20892.419999999998</v>
      </c>
      <c r="V55">
        <v>0.93701279999999998</v>
      </c>
      <c r="W55">
        <v>13.482239999999999</v>
      </c>
      <c r="X55">
        <v>6.3261399999999997</v>
      </c>
      <c r="Y55">
        <v>2114.3090000000002</v>
      </c>
      <c r="Z55">
        <v>0.93577589999999999</v>
      </c>
      <c r="AA55">
        <v>13.508330000000001</v>
      </c>
      <c r="AB55">
        <v>0.39723629999999999</v>
      </c>
      <c r="AC55">
        <v>132.93299999999999</v>
      </c>
      <c r="AD55">
        <v>0.93457619999999997</v>
      </c>
      <c r="AE55">
        <v>13.2719</v>
      </c>
      <c r="AF55" s="1">
        <v>9.6247399999999997E-2</v>
      </c>
      <c r="AG55">
        <v>27.978960000000001</v>
      </c>
      <c r="AH55">
        <v>0.93342550000000002</v>
      </c>
      <c r="AI55">
        <v>12.69412</v>
      </c>
      <c r="AJ55" s="1">
        <v>7.7177529999999994E-2</v>
      </c>
      <c r="AK55">
        <v>21.781860000000002</v>
      </c>
      <c r="AL55">
        <v>0.9319807</v>
      </c>
      <c r="AM55">
        <v>12.033670000000001</v>
      </c>
      <c r="AN55" s="1">
        <v>6.9237960000000001E-2</v>
      </c>
      <c r="AO55" s="1">
        <v>19.520879999999998</v>
      </c>
      <c r="AP55">
        <v>0.92948640000000005</v>
      </c>
      <c r="AQ55">
        <v>11.52068</v>
      </c>
      <c r="AR55" s="1">
        <v>6.2612680000000004E-2</v>
      </c>
      <c r="AS55" s="1">
        <v>17.669499999999999</v>
      </c>
      <c r="AT55">
        <v>0.92578289999999996</v>
      </c>
      <c r="AU55">
        <v>11.85407</v>
      </c>
      <c r="AV55" s="1">
        <v>5.927669E-2</v>
      </c>
      <c r="AW55" s="1">
        <v>16.679500000000001</v>
      </c>
      <c r="AX55">
        <v>0.92136839999999998</v>
      </c>
      <c r="AY55">
        <v>11.965249999999999</v>
      </c>
      <c r="AZ55" s="1">
        <v>6.4587850000000002E-2</v>
      </c>
      <c r="BA55" s="1">
        <v>18.114249999999998</v>
      </c>
      <c r="BB55">
        <v>0.91680510000000004</v>
      </c>
      <c r="BC55">
        <v>12.20518</v>
      </c>
      <c r="BD55" s="1">
        <v>7.0066240000000002E-2</v>
      </c>
      <c r="BE55" s="1">
        <v>19.789110000000001</v>
      </c>
      <c r="BF55">
        <v>0.91202689999999997</v>
      </c>
      <c r="BG55">
        <v>12.482139999999999</v>
      </c>
      <c r="BH55" s="1">
        <v>6.9242399999999996E-2</v>
      </c>
      <c r="BI55" s="1">
        <v>19.710249999999998</v>
      </c>
      <c r="BJ55">
        <v>0.90733269999999999</v>
      </c>
      <c r="BK55">
        <v>12.314920000000001</v>
      </c>
      <c r="BL55" s="1">
        <v>6.4043950000000002E-2</v>
      </c>
      <c r="BM55" s="1">
        <v>18.341650000000001</v>
      </c>
      <c r="BN55">
        <v>0.90253399999999995</v>
      </c>
      <c r="BO55">
        <v>11.87266</v>
      </c>
      <c r="BP55" s="1">
        <v>5.704476E-2</v>
      </c>
      <c r="BQ55" s="1">
        <v>16.41422</v>
      </c>
      <c r="BR55">
        <v>0.89838620000000002</v>
      </c>
      <c r="BS55">
        <v>11.4754</v>
      </c>
      <c r="BT55" s="1">
        <v>4.9988299999999999E-2</v>
      </c>
      <c r="BU55" s="1">
        <v>14.425929999999999</v>
      </c>
      <c r="BV55">
        <v>0.89569140000000003</v>
      </c>
      <c r="BW55">
        <v>11.651149999999999</v>
      </c>
      <c r="BX55" s="1">
        <v>4.3800560000000002E-2</v>
      </c>
      <c r="BY55" s="1">
        <v>12.64167</v>
      </c>
      <c r="BZ55">
        <v>0.89295809999999998</v>
      </c>
      <c r="CA55">
        <v>12.287509999999999</v>
      </c>
      <c r="CB55" s="1">
        <v>3.8233950000000003E-2</v>
      </c>
      <c r="CC55" s="1">
        <v>11.04677</v>
      </c>
      <c r="CD55">
        <v>0.89064509999999997</v>
      </c>
      <c r="CE55">
        <v>13.23211</v>
      </c>
      <c r="CF55" s="1">
        <v>3.2282909999999998E-2</v>
      </c>
      <c r="CG55" s="1">
        <v>9.3486960000000003</v>
      </c>
      <c r="CH55">
        <v>0.88785729999999996</v>
      </c>
      <c r="CI55">
        <v>14.07668</v>
      </c>
      <c r="CJ55" s="1">
        <v>2.6248290000000001E-2</v>
      </c>
      <c r="CK55" s="1">
        <v>7.6138570000000003</v>
      </c>
      <c r="CL55">
        <v>0.88498750000000004</v>
      </c>
      <c r="CM55">
        <v>14.28257</v>
      </c>
      <c r="CN55" s="1">
        <v>2.1313559999999999E-2</v>
      </c>
      <c r="CO55" s="1">
        <v>6.1792769999999999</v>
      </c>
      <c r="CP55">
        <v>0.8827315</v>
      </c>
      <c r="CQ55">
        <v>14.03983</v>
      </c>
      <c r="CR55" s="1">
        <v>1.771437E-2</v>
      </c>
      <c r="CS55" s="1">
        <v>5.1290950000000004</v>
      </c>
      <c r="CT55">
        <v>0.88017480000000003</v>
      </c>
      <c r="CU55">
        <v>13.50461</v>
      </c>
      <c r="CV55" s="1">
        <v>1.500105E-2</v>
      </c>
      <c r="CW55" s="1">
        <v>4.3411419999999996</v>
      </c>
      <c r="CX55">
        <v>0.87838240000000001</v>
      </c>
      <c r="CY55">
        <v>12.70452</v>
      </c>
      <c r="CZ55" s="1">
        <v>1.2877629999999999E-2</v>
      </c>
      <c r="DA55" s="1">
        <v>3.7196720000000001</v>
      </c>
      <c r="DB55">
        <v>0.87805469999999997</v>
      </c>
      <c r="DC55">
        <v>12.52783</v>
      </c>
      <c r="DD55" s="1">
        <v>1.121085E-2</v>
      </c>
      <c r="DE55" s="1">
        <v>3.2259060000000002</v>
      </c>
      <c r="DF55">
        <v>0.87877769999999999</v>
      </c>
      <c r="DG55">
        <v>12.9954</v>
      </c>
      <c r="DH55" s="1">
        <v>9.8581520000000002E-3</v>
      </c>
      <c r="DI55" s="1">
        <v>2.823286</v>
      </c>
      <c r="DJ55">
        <v>0.88019119999999995</v>
      </c>
      <c r="DK55">
        <v>13.601129999999999</v>
      </c>
      <c r="DL55" s="1">
        <v>8.3085720000000002E-3</v>
      </c>
      <c r="DM55" s="1">
        <v>2.3782580000000002</v>
      </c>
      <c r="DN55">
        <v>0.88155240000000001</v>
      </c>
      <c r="DO55">
        <v>14.33859</v>
      </c>
      <c r="DP55" s="1">
        <v>6.2348810000000003E-3</v>
      </c>
      <c r="DQ55" s="1">
        <v>1.787542</v>
      </c>
      <c r="DR55">
        <v>0.88261590000000001</v>
      </c>
      <c r="DS55">
        <v>14.59952</v>
      </c>
      <c r="DT55" s="1">
        <v>4.3655029999999997E-3</v>
      </c>
      <c r="DU55" s="1">
        <v>1.2481949999999999</v>
      </c>
      <c r="DV55">
        <v>0.8833472</v>
      </c>
      <c r="DW55">
        <v>14.31856</v>
      </c>
      <c r="DX55" s="1">
        <v>3.1343069999999998E-3</v>
      </c>
      <c r="DY55" s="1">
        <v>0.88994039999999996</v>
      </c>
      <c r="DZ55">
        <v>0.88377779999999995</v>
      </c>
      <c r="EA55">
        <v>13.597899999999999</v>
      </c>
      <c r="EB55" s="1">
        <v>2.4295269999999999E-3</v>
      </c>
      <c r="EC55" s="1">
        <v>0.68427780000000005</v>
      </c>
      <c r="ED55">
        <v>0.88410480000000002</v>
      </c>
      <c r="EE55">
        <v>12.65851</v>
      </c>
      <c r="EF55" s="1">
        <v>2.0350619999999998E-3</v>
      </c>
      <c r="EG55" s="1">
        <v>0.56902529999999996</v>
      </c>
      <c r="EH55">
        <v>0.88430180000000003</v>
      </c>
      <c r="EI55">
        <v>12.29072</v>
      </c>
      <c r="EJ55" s="1">
        <v>1.801286E-3</v>
      </c>
      <c r="EK55" s="1">
        <v>0.50079620000000002</v>
      </c>
      <c r="EL55">
        <v>0.88450669999999998</v>
      </c>
      <c r="EM55">
        <v>12.53769</v>
      </c>
      <c r="EN55" s="1">
        <v>1.645786E-3</v>
      </c>
      <c r="EO55" s="1">
        <v>0.45554630000000002</v>
      </c>
      <c r="EP55">
        <v>0.8846813</v>
      </c>
      <c r="EQ55">
        <v>13.189970000000001</v>
      </c>
      <c r="ER55" s="1">
        <v>1.5132139999999999E-3</v>
      </c>
      <c r="ES55" s="1">
        <v>0.41765069999999999</v>
      </c>
      <c r="ET55">
        <v>0.88488889999999998</v>
      </c>
      <c r="EU55">
        <v>13.905720000000001</v>
      </c>
      <c r="EV55" s="1">
        <v>1.377536E-3</v>
      </c>
      <c r="EW55" s="1">
        <v>0.37917319999999999</v>
      </c>
      <c r="EX55">
        <v>0.88501189999999996</v>
      </c>
      <c r="EY55">
        <v>14.11711</v>
      </c>
      <c r="EZ55" s="1">
        <v>1.258555E-3</v>
      </c>
      <c r="FA55" s="1">
        <v>0.34517120000000001</v>
      </c>
      <c r="FB55">
        <v>0.8851175</v>
      </c>
      <c r="FC55">
        <v>13.93388</v>
      </c>
      <c r="FD55" s="1">
        <v>1.1658599999999999E-3</v>
      </c>
      <c r="FE55" s="1">
        <v>0.3184941</v>
      </c>
      <c r="FF55">
        <v>0.88524429999999998</v>
      </c>
      <c r="FG55">
        <v>13.41506</v>
      </c>
      <c r="FH55" s="1">
        <v>1.0943350000000001E-3</v>
      </c>
      <c r="FI55" s="1">
        <v>0.29782930000000002</v>
      </c>
      <c r="FJ55">
        <v>0.88532630000000001</v>
      </c>
      <c r="FK55">
        <v>12.72293</v>
      </c>
      <c r="FL55" s="1">
        <v>1.037671E-3</v>
      </c>
      <c r="FM55" s="1">
        <v>0.28138679999999999</v>
      </c>
      <c r="FN55">
        <v>0.88535390000000003</v>
      </c>
      <c r="FO55">
        <v>12.90596</v>
      </c>
      <c r="FP55" s="1">
        <v>9.8921839999999996E-4</v>
      </c>
      <c r="FQ55" s="1">
        <v>0.26737230000000001</v>
      </c>
      <c r="FR55">
        <v>0.88530489999999995</v>
      </c>
      <c r="FS55">
        <v>13.150230000000001</v>
      </c>
      <c r="FT55" s="1">
        <v>9.4695879999999997E-4</v>
      </c>
      <c r="FU55" s="1">
        <v>0.25515749999999998</v>
      </c>
      <c r="FV55">
        <v>0.88527169999999999</v>
      </c>
      <c r="FW55">
        <v>13.644259999999999</v>
      </c>
      <c r="FX55" s="1">
        <v>9.1994430000000001E-4</v>
      </c>
      <c r="FY55" s="1">
        <v>0.24697920000000001</v>
      </c>
      <c r="FZ55">
        <v>0.88518609999999998</v>
      </c>
      <c r="GA55">
        <v>14.20721</v>
      </c>
      <c r="GB55" s="1">
        <v>9.1161599999999997E-4</v>
      </c>
      <c r="GC55" s="1">
        <v>0.24401429999999999</v>
      </c>
      <c r="GD55">
        <v>0.88514380000000004</v>
      </c>
      <c r="GE55">
        <v>14.406940000000001</v>
      </c>
      <c r="GF55" s="1">
        <v>9.0428220000000003E-4</v>
      </c>
      <c r="GG55" s="1">
        <v>0.24164340000000001</v>
      </c>
      <c r="GH55">
        <v>0.8851135</v>
      </c>
      <c r="GI55">
        <v>14.001049999999999</v>
      </c>
      <c r="GJ55" s="1">
        <v>8.8734369999999999E-4</v>
      </c>
      <c r="GK55" s="1">
        <v>0.23684769999999999</v>
      </c>
      <c r="GL55">
        <v>0.88509919999999997</v>
      </c>
      <c r="GM55">
        <v>13.15189</v>
      </c>
      <c r="GN55" s="1">
        <v>8.6122909999999996E-4</v>
      </c>
      <c r="GO55" s="1">
        <v>0.22965469999999999</v>
      </c>
      <c r="GP55">
        <v>0.8850768</v>
      </c>
      <c r="GQ55">
        <v>12.38266</v>
      </c>
      <c r="GR55" s="1">
        <v>8.302947E-4</v>
      </c>
      <c r="GS55" s="1">
        <v>0.22115960000000001</v>
      </c>
      <c r="GT55">
        <v>0.88505900000000004</v>
      </c>
      <c r="GU55">
        <v>12.741429999999999</v>
      </c>
      <c r="GV55" s="1">
        <v>7.9712040000000004E-4</v>
      </c>
      <c r="GW55" s="1">
        <v>0.2121632</v>
      </c>
      <c r="GX55">
        <v>0.88505630000000002</v>
      </c>
      <c r="GY55">
        <v>13.270670000000001</v>
      </c>
      <c r="GZ55" s="1">
        <v>7.6424550000000005E-4</v>
      </c>
      <c r="HA55" s="1">
        <v>0.2032504</v>
      </c>
      <c r="HB55">
        <v>0.88505829999999996</v>
      </c>
      <c r="HC55">
        <v>14.026630000000001</v>
      </c>
      <c r="HD55" s="1">
        <v>7.3246219999999998E-4</v>
      </c>
      <c r="HE55" s="1">
        <v>0.19467580000000001</v>
      </c>
      <c r="HF55">
        <v>0.88503240000000005</v>
      </c>
      <c r="HG55">
        <v>15.09521</v>
      </c>
      <c r="HH55" s="1">
        <v>7.02369E-4</v>
      </c>
      <c r="HI55" s="1">
        <v>0.18659049999999999</v>
      </c>
      <c r="HJ55">
        <v>0.88502729999999996</v>
      </c>
      <c r="HK55">
        <v>15.57512</v>
      </c>
      <c r="HL55" s="1">
        <v>6.735965E-4</v>
      </c>
      <c r="HM55" s="1">
        <v>0.17889389999999999</v>
      </c>
      <c r="HN55">
        <v>0.88502939999999997</v>
      </c>
      <c r="HO55">
        <v>15.10285</v>
      </c>
      <c r="HP55">
        <v>6.4618840000000004E-4</v>
      </c>
      <c r="HQ55" s="1">
        <v>0.1715778</v>
      </c>
      <c r="HR55">
        <v>0.88502519999999996</v>
      </c>
      <c r="HS55">
        <v>14.24919</v>
      </c>
      <c r="HT55">
        <v>6.2003389999999996E-4</v>
      </c>
      <c r="HU55" s="1">
        <v>0.1646128</v>
      </c>
      <c r="HV55">
        <v>0.88503169999999998</v>
      </c>
      <c r="HW55">
        <v>13.268689999999999</v>
      </c>
      <c r="HX55">
        <v>5.9531220000000004E-4</v>
      </c>
      <c r="HY55" s="1">
        <v>0.1580356</v>
      </c>
      <c r="HZ55">
        <v>0.88506249999999997</v>
      </c>
      <c r="IA55">
        <v>13.230090000000001</v>
      </c>
      <c r="IB55">
        <v>5.7178890000000003E-4</v>
      </c>
      <c r="IC55" s="1">
        <v>0.15179980000000001</v>
      </c>
      <c r="ID55">
        <v>0.885023</v>
      </c>
      <c r="IE55">
        <v>13.68637</v>
      </c>
      <c r="IF55">
        <v>5.493831E-4</v>
      </c>
      <c r="IG55" s="1">
        <v>0.1458527</v>
      </c>
      <c r="IH55">
        <v>0.88508089999999995</v>
      </c>
      <c r="II55">
        <v>14.39836</v>
      </c>
      <c r="IJ55">
        <v>5.2769619999999998E-4</v>
      </c>
      <c r="IK55" s="1">
        <v>0.14011129999999999</v>
      </c>
      <c r="IL55">
        <v>0.88503509999999996</v>
      </c>
      <c r="IM55">
        <v>15.41743</v>
      </c>
      <c r="IN55">
        <v>5.0701749999999997E-4</v>
      </c>
      <c r="IO55">
        <v>0.13462850000000001</v>
      </c>
      <c r="IP55">
        <v>0.88503480000000001</v>
      </c>
      <c r="IQ55">
        <v>15.834149999999999</v>
      </c>
      <c r="IR55">
        <v>4.877595E-4</v>
      </c>
      <c r="IS55">
        <v>0.1295105</v>
      </c>
      <c r="IT55">
        <v>0.88503030000000005</v>
      </c>
      <c r="IU55">
        <v>15.53715</v>
      </c>
      <c r="IV55">
        <v>4.6921460000000001E-4</v>
      </c>
      <c r="IW55">
        <v>0.1246077</v>
      </c>
      <c r="IX55">
        <v>0.88506019999999996</v>
      </c>
      <c r="IY55">
        <v>14.78145</v>
      </c>
      <c r="IZ55">
        <v>4.5168170000000002E-4</v>
      </c>
      <c r="JA55">
        <v>0.1199472</v>
      </c>
      <c r="JB55">
        <v>0.88503100000000001</v>
      </c>
      <c r="JC55">
        <v>13.75226</v>
      </c>
      <c r="JD55">
        <v>4.3517520000000001E-4</v>
      </c>
      <c r="JE55">
        <v>0.1155682</v>
      </c>
      <c r="JF55">
        <v>0.88503069999999995</v>
      </c>
      <c r="JG55">
        <v>13.31949</v>
      </c>
      <c r="JH55">
        <v>4.1900679999999998E-4</v>
      </c>
      <c r="JI55">
        <v>0.1112916</v>
      </c>
      <c r="JJ55">
        <v>0.88504119999999997</v>
      </c>
      <c r="JK55">
        <v>12.974069999999999</v>
      </c>
      <c r="JL55">
        <v>4.0388620000000002E-4</v>
      </c>
      <c r="JM55">
        <v>0.1072623</v>
      </c>
      <c r="JN55">
        <v>0.8850249</v>
      </c>
      <c r="JO55">
        <v>13.26028</v>
      </c>
      <c r="JP55">
        <v>3.8916809999999999E-4</v>
      </c>
      <c r="JQ55">
        <v>0.1033684</v>
      </c>
      <c r="JR55">
        <v>0.88507460000000004</v>
      </c>
      <c r="JS55">
        <v>13.55274</v>
      </c>
      <c r="JT55">
        <v>3.7547969999999998E-4</v>
      </c>
      <c r="JU55">
        <v>9.9718829999999994E-2</v>
      </c>
      <c r="JV55">
        <v>0.88501790000000002</v>
      </c>
      <c r="JW55">
        <v>13.59445</v>
      </c>
      <c r="JX55">
        <v>3.6218429999999998E-4</v>
      </c>
      <c r="JY55">
        <v>9.6206230000000004E-2</v>
      </c>
      <c r="JZ55">
        <v>0.88502720000000001</v>
      </c>
      <c r="KA55">
        <v>13.45668</v>
      </c>
      <c r="KB55">
        <v>3.4909079999999998E-4</v>
      </c>
      <c r="KC55">
        <v>9.2722819999999997E-2</v>
      </c>
      <c r="KD55">
        <v>0.88507469999999999</v>
      </c>
      <c r="KE55">
        <v>13.01126</v>
      </c>
      <c r="KF55">
        <v>3.368461E-4</v>
      </c>
      <c r="KG55">
        <v>8.9467989999999997E-2</v>
      </c>
      <c r="KH55">
        <v>0.88505959999999995</v>
      </c>
      <c r="KI55">
        <v>12.44788</v>
      </c>
      <c r="KJ55">
        <v>3.2514030000000001E-4</v>
      </c>
      <c r="KK55">
        <v>8.6363010000000004E-2</v>
      </c>
      <c r="KL55">
        <v>0.88502000000000003</v>
      </c>
      <c r="KM55">
        <v>12.70689</v>
      </c>
      <c r="KN55">
        <v>3.1386350000000001E-4</v>
      </c>
      <c r="KO55">
        <v>8.3366090000000004E-2</v>
      </c>
      <c r="KP55">
        <v>0.88488639999999996</v>
      </c>
      <c r="KQ55">
        <v>12.87279</v>
      </c>
      <c r="KR55">
        <v>3.0343230000000001E-4</v>
      </c>
      <c r="KS55">
        <v>8.0587629999999993E-2</v>
      </c>
      <c r="KT55">
        <v>0.88475380000000003</v>
      </c>
      <c r="KU55">
        <v>13.32891</v>
      </c>
      <c r="KV55">
        <v>2.9673649999999998E-4</v>
      </c>
      <c r="KW55">
        <v>7.8742759999999995E-2</v>
      </c>
      <c r="KX55">
        <v>0.88464480000000001</v>
      </c>
      <c r="KY55">
        <v>13.985340000000001</v>
      </c>
      <c r="KZ55">
        <v>2.9534309999999997E-4</v>
      </c>
      <c r="LA55">
        <v>7.8323359999999995E-2</v>
      </c>
      <c r="LB55">
        <v>0.88447790000000004</v>
      </c>
      <c r="LC55">
        <v>14.11613</v>
      </c>
      <c r="LD55">
        <v>2.9417940000000002E-4</v>
      </c>
      <c r="LE55">
        <v>7.8044939999999993E-2</v>
      </c>
      <c r="LF55">
        <v>0.88435900000000001</v>
      </c>
      <c r="LG55">
        <v>13.742330000000001</v>
      </c>
      <c r="LH55">
        <v>2.8999720000000002E-4</v>
      </c>
      <c r="LI55">
        <v>7.6977219999999999E-2</v>
      </c>
      <c r="LJ55">
        <v>0.88424570000000002</v>
      </c>
      <c r="LK55">
        <v>13.166589999999999</v>
      </c>
      <c r="LL55">
        <v>2.8304909999999999E-4</v>
      </c>
      <c r="LM55">
        <v>7.5170669999999995E-2</v>
      </c>
      <c r="LN55">
        <v>0.88419570000000003</v>
      </c>
      <c r="LO55">
        <v>12.760350000000001</v>
      </c>
      <c r="LP55">
        <v>2.7471869999999999E-4</v>
      </c>
      <c r="LQ55">
        <v>7.2974250000000004E-2</v>
      </c>
      <c r="LR55">
        <v>0.88414559999999998</v>
      </c>
      <c r="LS55">
        <v>13.326840000000001</v>
      </c>
      <c r="LT55">
        <v>2.659103E-4</v>
      </c>
      <c r="LU55">
        <v>7.0637290000000005E-2</v>
      </c>
      <c r="LV55">
        <v>0.88415350000000004</v>
      </c>
      <c r="LW55">
        <v>13.82184</v>
      </c>
      <c r="LX55">
        <v>2.5666920000000002E-4</v>
      </c>
      <c r="LY55">
        <v>6.8188490000000004E-2</v>
      </c>
      <c r="LZ55">
        <v>0.88423739999999995</v>
      </c>
      <c r="MA55">
        <v>14.735200000000001</v>
      </c>
      <c r="MB55">
        <v>2.4516730000000001E-4</v>
      </c>
      <c r="MC55">
        <v>6.5176520000000002E-2</v>
      </c>
      <c r="MD55">
        <v>0.88431839999999995</v>
      </c>
      <c r="ME55">
        <v>16.15072</v>
      </c>
      <c r="MF55">
        <v>2.3011700000000001E-4</v>
      </c>
      <c r="MG55">
        <v>6.121277E-2</v>
      </c>
      <c r="MH55">
        <v>0.88436650000000006</v>
      </c>
      <c r="MI55">
        <v>16.65802</v>
      </c>
      <c r="MJ55">
        <v>2.1551259999999999E-4</v>
      </c>
      <c r="MK55">
        <v>5.7307740000000003E-2</v>
      </c>
      <c r="ML55">
        <v>0.88438240000000001</v>
      </c>
      <c r="MM55">
        <v>16.07368</v>
      </c>
      <c r="MN55">
        <v>2.0383900000000001E-4</v>
      </c>
      <c r="MO55">
        <v>5.4162450000000001E-2</v>
      </c>
      <c r="MP55">
        <v>0.88442359999999998</v>
      </c>
      <c r="MQ55">
        <v>15.26966</v>
      </c>
      <c r="MR55">
        <v>1.94663E-4</v>
      </c>
      <c r="MS55">
        <v>5.1700780000000002E-2</v>
      </c>
      <c r="MT55">
        <v>0.88444529999999999</v>
      </c>
      <c r="MU55">
        <v>14.40531</v>
      </c>
      <c r="MV55">
        <v>1.871121E-4</v>
      </c>
      <c r="MW55">
        <v>4.9678519999999997E-2</v>
      </c>
      <c r="MX55">
        <v>0.88434880000000005</v>
      </c>
      <c r="MY55">
        <v>14.326840000000001</v>
      </c>
      <c r="MZ55">
        <v>1.8066539999999999E-4</v>
      </c>
      <c r="NA55">
        <v>4.7959099999999998E-2</v>
      </c>
      <c r="NB55">
        <v>0.88411360000000005</v>
      </c>
      <c r="NC55">
        <v>14.39349</v>
      </c>
      <c r="ND55">
        <v>1.7502969999999999E-4</v>
      </c>
      <c r="NE55">
        <v>4.6455549999999998E-2</v>
      </c>
      <c r="NF55">
        <v>0.88383080000000003</v>
      </c>
      <c r="NG55">
        <v>14.91578</v>
      </c>
      <c r="NH55">
        <v>1.7341430000000001E-4</v>
      </c>
      <c r="NI55">
        <v>4.5949030000000002E-2</v>
      </c>
      <c r="NJ55">
        <v>0.88353809999999999</v>
      </c>
      <c r="NK55">
        <v>16.005780000000001</v>
      </c>
      <c r="NL55">
        <v>1.7755160000000001E-4</v>
      </c>
      <c r="NM55">
        <v>4.6989370000000003E-2</v>
      </c>
      <c r="NN55">
        <v>0.88326400000000005</v>
      </c>
      <c r="NO55">
        <v>16.413779999999999</v>
      </c>
      <c r="NP55">
        <v>1.81783E-4</v>
      </c>
      <c r="NQ55">
        <v>4.814177E-2</v>
      </c>
      <c r="NR55">
        <v>0.88302990000000003</v>
      </c>
      <c r="NS55">
        <v>16.06917</v>
      </c>
      <c r="NT55">
        <v>1.8238440000000001E-4</v>
      </c>
      <c r="NU55">
        <v>4.8354019999999998E-2</v>
      </c>
      <c r="NV55">
        <v>0.88281799999999999</v>
      </c>
      <c r="NW55">
        <v>15.36565</v>
      </c>
      <c r="NX55">
        <v>1.7976879999999999E-4</v>
      </c>
      <c r="NY55">
        <v>4.7690110000000001E-2</v>
      </c>
      <c r="NZ55">
        <v>0.88261920000000005</v>
      </c>
      <c r="OA55">
        <v>14.43303</v>
      </c>
      <c r="OB55">
        <v>1.7520120000000001E-4</v>
      </c>
      <c r="OC55">
        <v>4.6492360000000003E-2</v>
      </c>
      <c r="OD55">
        <v>0.8825286</v>
      </c>
      <c r="OE55">
        <v>13.66939</v>
      </c>
      <c r="OF55">
        <v>1.698037E-4</v>
      </c>
      <c r="OG55">
        <v>4.505464E-2</v>
      </c>
      <c r="OH55">
        <v>0.88253099999999995</v>
      </c>
      <c r="OI55">
        <v>13.75277</v>
      </c>
      <c r="OJ55">
        <v>1.638035E-4</v>
      </c>
      <c r="OK55">
        <v>4.3464629999999997E-2</v>
      </c>
    </row>
    <row r="56" spans="1:401" x14ac:dyDescent="0.35">
      <c r="A56">
        <v>59</v>
      </c>
      <c r="B56" t="s">
        <v>4</v>
      </c>
      <c r="C56" t="s">
        <v>24</v>
      </c>
      <c r="D56" t="s">
        <v>61</v>
      </c>
      <c r="E56">
        <v>777.36189999999999</v>
      </c>
      <c r="F56">
        <v>0.71619710000000003</v>
      </c>
      <c r="G56">
        <v>12.597910000000001</v>
      </c>
      <c r="H56" s="1">
        <v>1.3068360000000001E-5</v>
      </c>
      <c r="I56" s="1">
        <v>4.5072439999999997E-3</v>
      </c>
      <c r="J56">
        <v>0.71550959999999997</v>
      </c>
      <c r="K56">
        <v>12.10669</v>
      </c>
      <c r="L56">
        <v>22.709520000000001</v>
      </c>
      <c r="M56">
        <v>6228.9620000000004</v>
      </c>
      <c r="N56">
        <v>0.71494369999999996</v>
      </c>
      <c r="O56">
        <v>12.55132</v>
      </c>
      <c r="P56">
        <v>191.50749999999999</v>
      </c>
      <c r="Q56">
        <v>64011.76</v>
      </c>
      <c r="R56">
        <v>0.71431290000000003</v>
      </c>
      <c r="S56">
        <v>12.88297</v>
      </c>
      <c r="T56">
        <v>81.553049999999999</v>
      </c>
      <c r="U56">
        <v>31001.57</v>
      </c>
      <c r="V56">
        <v>0.71367170000000002</v>
      </c>
      <c r="W56">
        <v>13.47541</v>
      </c>
      <c r="X56">
        <v>8.7918129999999994</v>
      </c>
      <c r="Y56">
        <v>3638.8960000000002</v>
      </c>
      <c r="Z56">
        <v>0.7130765</v>
      </c>
      <c r="AA56">
        <v>13.52345</v>
      </c>
      <c r="AB56">
        <v>0.55745350000000005</v>
      </c>
      <c r="AC56">
        <v>235.97280000000001</v>
      </c>
      <c r="AD56">
        <v>0.71259110000000003</v>
      </c>
      <c r="AE56">
        <v>13.3155</v>
      </c>
      <c r="AF56" s="1">
        <v>0.1037563</v>
      </c>
      <c r="AG56">
        <v>37.842109999999998</v>
      </c>
      <c r="AH56">
        <v>0.71211860000000005</v>
      </c>
      <c r="AI56">
        <v>12.76281</v>
      </c>
      <c r="AJ56" s="1">
        <v>7.8252020000000005E-2</v>
      </c>
      <c r="AK56">
        <v>27.19389</v>
      </c>
      <c r="AL56">
        <v>0.71144399999999997</v>
      </c>
      <c r="AM56">
        <v>12.10548</v>
      </c>
      <c r="AN56" s="1">
        <v>6.9986190000000004E-2</v>
      </c>
      <c r="AO56" s="1">
        <v>24.275449999999999</v>
      </c>
      <c r="AP56">
        <v>0.71015010000000001</v>
      </c>
      <c r="AQ56">
        <v>11.57428</v>
      </c>
      <c r="AR56" s="1">
        <v>6.3239439999999994E-2</v>
      </c>
      <c r="AS56" s="1">
        <v>21.959779999999999</v>
      </c>
      <c r="AT56">
        <v>0.70811630000000003</v>
      </c>
      <c r="AU56">
        <v>11.87879</v>
      </c>
      <c r="AV56" s="1">
        <v>5.9286810000000002E-2</v>
      </c>
      <c r="AW56" s="1">
        <v>20.540839999999999</v>
      </c>
      <c r="AX56">
        <v>0.70581669999999996</v>
      </c>
      <c r="AY56">
        <v>11.992929999999999</v>
      </c>
      <c r="AZ56" s="1">
        <v>6.3763249999999994E-2</v>
      </c>
      <c r="BA56" s="1">
        <v>21.997430000000001</v>
      </c>
      <c r="BB56">
        <v>0.70360800000000001</v>
      </c>
      <c r="BC56">
        <v>12.20218</v>
      </c>
      <c r="BD56" s="1">
        <v>6.9694510000000001E-2</v>
      </c>
      <c r="BE56" s="1">
        <v>24.20861</v>
      </c>
      <c r="BF56">
        <v>0.70145769999999996</v>
      </c>
      <c r="BG56">
        <v>12.480880000000001</v>
      </c>
      <c r="BH56" s="1">
        <v>6.9507559999999996E-2</v>
      </c>
      <c r="BI56" s="1">
        <v>24.359850000000002</v>
      </c>
      <c r="BJ56">
        <v>0.69931469999999996</v>
      </c>
      <c r="BK56">
        <v>12.338200000000001</v>
      </c>
      <c r="BL56" s="1">
        <v>6.4665810000000004E-2</v>
      </c>
      <c r="BM56" s="1">
        <v>22.82536</v>
      </c>
      <c r="BN56">
        <v>0.69715119999999997</v>
      </c>
      <c r="BO56">
        <v>11.915660000000001</v>
      </c>
      <c r="BP56" s="1">
        <v>5.7774430000000002E-2</v>
      </c>
      <c r="BQ56" s="1">
        <v>20.50986</v>
      </c>
      <c r="BR56">
        <v>0.69577199999999995</v>
      </c>
      <c r="BS56">
        <v>11.51084</v>
      </c>
      <c r="BT56" s="1">
        <v>5.0694589999999998E-2</v>
      </c>
      <c r="BU56" s="1">
        <v>18.061730000000001</v>
      </c>
      <c r="BV56">
        <v>0.69581289999999996</v>
      </c>
      <c r="BW56">
        <v>11.686389999999999</v>
      </c>
      <c r="BX56" s="1">
        <v>4.4404369999999999E-2</v>
      </c>
      <c r="BY56" s="1">
        <v>15.83652</v>
      </c>
      <c r="BZ56">
        <v>0.69593459999999996</v>
      </c>
      <c r="CA56">
        <v>12.32151</v>
      </c>
      <c r="CB56" s="1">
        <v>3.8820060000000003E-2</v>
      </c>
      <c r="CC56" s="1">
        <v>13.86899</v>
      </c>
      <c r="CD56">
        <v>0.69642320000000002</v>
      </c>
      <c r="CE56">
        <v>13.25343</v>
      </c>
      <c r="CF56" s="1">
        <v>3.2937969999999997E-2</v>
      </c>
      <c r="CG56" s="1">
        <v>11.804410000000001</v>
      </c>
      <c r="CH56">
        <v>0.69654519999999998</v>
      </c>
      <c r="CI56">
        <v>14.07588</v>
      </c>
      <c r="CJ56" s="1">
        <v>2.685682E-2</v>
      </c>
      <c r="CK56" s="1">
        <v>9.6512170000000008</v>
      </c>
      <c r="CL56">
        <v>0.69667230000000002</v>
      </c>
      <c r="CM56">
        <v>14.28401</v>
      </c>
      <c r="CN56" s="1">
        <v>2.1780239999999999E-2</v>
      </c>
      <c r="CO56" s="1">
        <v>7.8278239999999997</v>
      </c>
      <c r="CP56">
        <v>0.69655549999999999</v>
      </c>
      <c r="CQ56">
        <v>14.057309999999999</v>
      </c>
      <c r="CR56" s="1">
        <v>1.8051580000000001E-2</v>
      </c>
      <c r="CS56" s="1">
        <v>6.4822839999999999</v>
      </c>
      <c r="CT56">
        <v>0.69623400000000002</v>
      </c>
      <c r="CU56">
        <v>13.569509999999999</v>
      </c>
      <c r="CV56" s="1">
        <v>1.526334E-2</v>
      </c>
      <c r="CW56" s="1">
        <v>5.4802670000000004</v>
      </c>
      <c r="CX56">
        <v>0.69700879999999998</v>
      </c>
      <c r="CY56">
        <v>12.803879999999999</v>
      </c>
      <c r="CZ56" s="1">
        <v>1.30829E-2</v>
      </c>
      <c r="DA56" s="1">
        <v>4.6889279999999998</v>
      </c>
      <c r="DB56">
        <v>0.69931390000000004</v>
      </c>
      <c r="DC56">
        <v>12.626530000000001</v>
      </c>
      <c r="DD56" s="1">
        <v>1.1376259999999999E-2</v>
      </c>
      <c r="DE56" s="1">
        <v>4.064832</v>
      </c>
      <c r="DF56">
        <v>0.70221670000000003</v>
      </c>
      <c r="DG56">
        <v>13.07372</v>
      </c>
      <c r="DH56" s="1">
        <v>1.000036E-2</v>
      </c>
      <c r="DI56" s="1">
        <v>3.5590259999999998</v>
      </c>
      <c r="DJ56">
        <v>0.70526299999999997</v>
      </c>
      <c r="DK56">
        <v>13.639379999999999</v>
      </c>
      <c r="DL56" s="1">
        <v>8.5046470000000006E-3</v>
      </c>
      <c r="DM56" s="1">
        <v>3.0272019999999999</v>
      </c>
      <c r="DN56">
        <v>0.70771810000000002</v>
      </c>
      <c r="DO56">
        <v>14.341839999999999</v>
      </c>
      <c r="DP56" s="1">
        <v>6.4645800000000002E-3</v>
      </c>
      <c r="DQ56" s="1">
        <v>2.3091339999999998</v>
      </c>
      <c r="DR56">
        <v>0.70947899999999997</v>
      </c>
      <c r="DS56">
        <v>14.59981</v>
      </c>
      <c r="DT56" s="1">
        <v>4.5422750000000001E-3</v>
      </c>
      <c r="DU56" s="1">
        <v>1.620619</v>
      </c>
      <c r="DV56">
        <v>0.71062749999999997</v>
      </c>
      <c r="DW56">
        <v>14.34562</v>
      </c>
      <c r="DX56" s="1">
        <v>3.2417190000000001E-3</v>
      </c>
      <c r="DY56" s="1">
        <v>1.148693</v>
      </c>
      <c r="DZ56">
        <v>0.71127209999999996</v>
      </c>
      <c r="EA56">
        <v>13.668939999999999</v>
      </c>
      <c r="EB56" s="1">
        <v>2.489682E-3</v>
      </c>
      <c r="EC56" s="1">
        <v>0.8743976</v>
      </c>
      <c r="ED56">
        <v>0.71167590000000003</v>
      </c>
      <c r="EE56">
        <v>12.75243</v>
      </c>
      <c r="EF56" s="1">
        <v>2.0694649999999999E-3</v>
      </c>
      <c r="EG56" s="1">
        <v>0.72087279999999998</v>
      </c>
      <c r="EH56">
        <v>0.71193680000000004</v>
      </c>
      <c r="EI56">
        <v>12.38777</v>
      </c>
      <c r="EJ56" s="1">
        <v>1.8226270000000001E-3</v>
      </c>
      <c r="EK56" s="1">
        <v>0.63083</v>
      </c>
      <c r="EL56">
        <v>0.71209509999999998</v>
      </c>
      <c r="EM56">
        <v>12.619070000000001</v>
      </c>
      <c r="EN56" s="1">
        <v>1.6611659999999999E-3</v>
      </c>
      <c r="EO56" s="1">
        <v>0.57215970000000005</v>
      </c>
      <c r="EP56">
        <v>0.71221480000000004</v>
      </c>
      <c r="EQ56">
        <v>13.23124</v>
      </c>
      <c r="ER56" s="1">
        <v>1.528033E-3</v>
      </c>
      <c r="ES56" s="1">
        <v>0.52469639999999995</v>
      </c>
      <c r="ET56">
        <v>0.71221460000000003</v>
      </c>
      <c r="EU56">
        <v>13.91685</v>
      </c>
      <c r="EV56" s="1">
        <v>1.392162E-3</v>
      </c>
      <c r="EW56" s="1">
        <v>0.4768252</v>
      </c>
      <c r="EX56">
        <v>0.71221800000000002</v>
      </c>
      <c r="EY56">
        <v>14.112819999999999</v>
      </c>
      <c r="EZ56" s="1">
        <v>1.270567E-3</v>
      </c>
      <c r="FA56" s="1">
        <v>0.4335928</v>
      </c>
      <c r="FB56">
        <v>0.71215249999999997</v>
      </c>
      <c r="FC56">
        <v>13.9359</v>
      </c>
      <c r="FD56" s="1">
        <v>1.175195E-3</v>
      </c>
      <c r="FE56" s="1">
        <v>0.3993929</v>
      </c>
      <c r="FF56">
        <v>0.71207759999999998</v>
      </c>
      <c r="FG56">
        <v>13.459809999999999</v>
      </c>
      <c r="FH56" s="1">
        <v>1.101632E-3</v>
      </c>
      <c r="FI56" s="1">
        <v>0.37291099999999999</v>
      </c>
      <c r="FJ56">
        <v>0.71197109999999997</v>
      </c>
      <c r="FK56">
        <v>12.807840000000001</v>
      </c>
      <c r="FL56" s="1">
        <v>1.04367E-3</v>
      </c>
      <c r="FM56" s="1">
        <v>0.35195559999999998</v>
      </c>
      <c r="FN56">
        <v>0.7118061</v>
      </c>
      <c r="FO56">
        <v>13.006600000000001</v>
      </c>
      <c r="FP56" s="1">
        <v>9.944877999999999E-4</v>
      </c>
      <c r="FQ56" s="1">
        <v>0.33423190000000003</v>
      </c>
      <c r="FR56">
        <v>0.71164729999999998</v>
      </c>
      <c r="FS56">
        <v>13.235889999999999</v>
      </c>
      <c r="FT56" s="1">
        <v>9.5136419999999997E-4</v>
      </c>
      <c r="FU56" s="1">
        <v>0.31874019999999997</v>
      </c>
      <c r="FV56">
        <v>0.71150619999999998</v>
      </c>
      <c r="FW56">
        <v>13.677289999999999</v>
      </c>
      <c r="FX56" s="1">
        <v>9.2214010000000004E-4</v>
      </c>
      <c r="FY56" s="1">
        <v>0.30778480000000003</v>
      </c>
      <c r="FZ56">
        <v>0.71135599999999999</v>
      </c>
      <c r="GA56">
        <v>14.2028</v>
      </c>
      <c r="GB56" s="1">
        <v>9.1237100000000004E-4</v>
      </c>
      <c r="GC56" s="1">
        <v>0.30351800000000001</v>
      </c>
      <c r="GD56">
        <v>0.71127499999999999</v>
      </c>
      <c r="GE56">
        <v>14.402049999999999</v>
      </c>
      <c r="GF56" s="1">
        <v>9.055914E-4</v>
      </c>
      <c r="GG56" s="1">
        <v>0.30072710000000002</v>
      </c>
      <c r="GH56">
        <v>0.71122240000000003</v>
      </c>
      <c r="GI56">
        <v>14.041460000000001</v>
      </c>
      <c r="GJ56" s="1">
        <v>8.8973100000000005E-4</v>
      </c>
      <c r="GK56" s="1">
        <v>0.29515730000000001</v>
      </c>
      <c r="GL56">
        <v>0.71117330000000001</v>
      </c>
      <c r="GM56">
        <v>13.231809999999999</v>
      </c>
      <c r="GN56" s="1">
        <v>8.644201E-4</v>
      </c>
      <c r="GO56" s="1">
        <v>0.2865221</v>
      </c>
      <c r="GP56">
        <v>0.71116080000000004</v>
      </c>
      <c r="GQ56">
        <v>12.47053</v>
      </c>
      <c r="GR56" s="1">
        <v>8.3382249999999997E-4</v>
      </c>
      <c r="GS56" s="1">
        <v>0.27609159999999999</v>
      </c>
      <c r="GT56">
        <v>0.71113749999999998</v>
      </c>
      <c r="GU56">
        <v>12.82479</v>
      </c>
      <c r="GV56" s="1">
        <v>8.0075890000000003E-4</v>
      </c>
      <c r="GW56" s="1">
        <v>0.26495819999999998</v>
      </c>
      <c r="GX56">
        <v>0.71113990000000005</v>
      </c>
      <c r="GY56">
        <v>13.34511</v>
      </c>
      <c r="GZ56" s="1">
        <v>7.6776850000000001E-4</v>
      </c>
      <c r="HA56" s="1">
        <v>0.25384689999999999</v>
      </c>
      <c r="HB56">
        <v>0.71114390000000005</v>
      </c>
      <c r="HC56">
        <v>14.050979999999999</v>
      </c>
      <c r="HD56" s="1">
        <v>7.3582550000000002E-4</v>
      </c>
      <c r="HE56" s="1">
        <v>0.24312909999999999</v>
      </c>
      <c r="HF56">
        <v>0.71114840000000001</v>
      </c>
      <c r="HG56">
        <v>15.085520000000001</v>
      </c>
      <c r="HH56" s="1">
        <v>7.0554639999999996E-4</v>
      </c>
      <c r="HI56" s="1">
        <v>0.23301569999999999</v>
      </c>
      <c r="HJ56">
        <v>0.71115110000000004</v>
      </c>
      <c r="HK56">
        <v>15.57724</v>
      </c>
      <c r="HL56" s="1">
        <v>6.7662959999999998E-4</v>
      </c>
      <c r="HM56" s="1">
        <v>0.22339780000000001</v>
      </c>
      <c r="HN56">
        <v>0.71115240000000002</v>
      </c>
      <c r="HO56">
        <v>15.14756</v>
      </c>
      <c r="HP56">
        <v>6.4907500000000004E-4</v>
      </c>
      <c r="HQ56" s="1">
        <v>0.21425240000000001</v>
      </c>
      <c r="HR56">
        <v>0.7111499</v>
      </c>
      <c r="HS56">
        <v>14.329800000000001</v>
      </c>
      <c r="HT56">
        <v>6.2277399999999998E-4</v>
      </c>
      <c r="HU56" s="1">
        <v>0.2055449</v>
      </c>
      <c r="HV56">
        <v>0.71115399999999995</v>
      </c>
      <c r="HW56">
        <v>13.37195</v>
      </c>
      <c r="HX56">
        <v>5.9788929999999999E-4</v>
      </c>
      <c r="HY56" s="1">
        <v>0.19731370000000001</v>
      </c>
      <c r="HZ56">
        <v>0.711113</v>
      </c>
      <c r="IA56">
        <v>13.34421</v>
      </c>
      <c r="IB56">
        <v>5.7424120000000003E-4</v>
      </c>
      <c r="IC56" s="1">
        <v>0.18952169999999999</v>
      </c>
      <c r="ID56">
        <v>0.71114920000000004</v>
      </c>
      <c r="IE56">
        <v>13.79247</v>
      </c>
      <c r="IF56">
        <v>5.5173850000000003E-4</v>
      </c>
      <c r="IG56" s="1">
        <v>0.18209310000000001</v>
      </c>
      <c r="IH56">
        <v>0.7111229</v>
      </c>
      <c r="II56">
        <v>14.44378</v>
      </c>
      <c r="IJ56">
        <v>5.2996949999999999E-4</v>
      </c>
      <c r="IK56" s="1">
        <v>0.1749317</v>
      </c>
      <c r="IL56">
        <v>0.71111310000000005</v>
      </c>
      <c r="IM56">
        <v>15.415889999999999</v>
      </c>
      <c r="IN56">
        <v>5.0915490000000003E-4</v>
      </c>
      <c r="IO56">
        <v>0.168069</v>
      </c>
      <c r="IP56">
        <v>0.71115569999999995</v>
      </c>
      <c r="IQ56">
        <v>15.829879999999999</v>
      </c>
      <c r="IR56">
        <v>4.8977319999999995E-4</v>
      </c>
      <c r="IS56">
        <v>0.1616619</v>
      </c>
      <c r="IT56">
        <v>0.7111132</v>
      </c>
      <c r="IU56">
        <v>15.568619999999999</v>
      </c>
      <c r="IV56">
        <v>4.7115500000000001E-4</v>
      </c>
      <c r="IW56">
        <v>0.1555436</v>
      </c>
      <c r="IX56">
        <v>0.71115430000000002</v>
      </c>
      <c r="IY56">
        <v>14.87044</v>
      </c>
      <c r="IZ56">
        <v>4.5350309999999999E-4</v>
      </c>
      <c r="JA56">
        <v>0.14971200000000001</v>
      </c>
      <c r="JB56">
        <v>0.71115379999999995</v>
      </c>
      <c r="JC56">
        <v>13.87571</v>
      </c>
      <c r="JD56">
        <v>4.3691770000000001E-4</v>
      </c>
      <c r="JE56">
        <v>0.14423839999999999</v>
      </c>
      <c r="JF56">
        <v>0.71111380000000002</v>
      </c>
      <c r="JG56">
        <v>13.44646</v>
      </c>
      <c r="JH56">
        <v>4.2068599999999998E-4</v>
      </c>
      <c r="JI56">
        <v>0.13890359999999999</v>
      </c>
      <c r="JJ56">
        <v>0.71116489999999999</v>
      </c>
      <c r="JK56">
        <v>13.068020000000001</v>
      </c>
      <c r="JL56">
        <v>4.0547549999999998E-4</v>
      </c>
      <c r="JM56">
        <v>0.1338626</v>
      </c>
      <c r="JN56">
        <v>0.71114719999999998</v>
      </c>
      <c r="JO56">
        <v>13.290139999999999</v>
      </c>
      <c r="JP56">
        <v>3.9069780000000002E-4</v>
      </c>
      <c r="JQ56">
        <v>0.12900300000000001</v>
      </c>
      <c r="JR56">
        <v>0.71112850000000005</v>
      </c>
      <c r="JS56">
        <v>13.55702</v>
      </c>
      <c r="JT56">
        <v>3.76907E-4</v>
      </c>
      <c r="JU56">
        <v>0.12443220000000001</v>
      </c>
      <c r="JV56">
        <v>0.71110379999999995</v>
      </c>
      <c r="JW56">
        <v>13.58881</v>
      </c>
      <c r="JX56">
        <v>3.6359430000000001E-4</v>
      </c>
      <c r="JY56">
        <v>0.120057</v>
      </c>
      <c r="JZ56">
        <v>0.71114820000000001</v>
      </c>
      <c r="KA56">
        <v>13.47888</v>
      </c>
      <c r="KB56">
        <v>3.5045850000000001E-4</v>
      </c>
      <c r="KC56">
        <v>0.11571620000000001</v>
      </c>
      <c r="KD56">
        <v>0.71112280000000005</v>
      </c>
      <c r="KE56">
        <v>13.065379999999999</v>
      </c>
      <c r="KF56">
        <v>3.3811840000000002E-4</v>
      </c>
      <c r="KG56">
        <v>0.1116388</v>
      </c>
      <c r="KH56">
        <v>0.71113879999999996</v>
      </c>
      <c r="KI56">
        <v>12.51389</v>
      </c>
      <c r="KJ56">
        <v>3.2637930000000001E-4</v>
      </c>
      <c r="KK56">
        <v>0.1077666</v>
      </c>
      <c r="KL56">
        <v>0.71109639999999996</v>
      </c>
      <c r="KM56">
        <v>12.76801</v>
      </c>
      <c r="KN56">
        <v>3.1503750000000001E-4</v>
      </c>
      <c r="KO56">
        <v>0.1040195</v>
      </c>
      <c r="KP56">
        <v>0.71105260000000003</v>
      </c>
      <c r="KQ56">
        <v>12.920199999999999</v>
      </c>
      <c r="KR56">
        <v>3.044667E-4</v>
      </c>
      <c r="KS56">
        <v>0.1005205</v>
      </c>
      <c r="KT56">
        <v>0.71103229999999995</v>
      </c>
      <c r="KU56">
        <v>13.34787</v>
      </c>
      <c r="KV56">
        <v>2.9718600000000001E-4</v>
      </c>
      <c r="KW56">
        <v>9.8030430000000002E-2</v>
      </c>
      <c r="KX56">
        <v>0.71104199999999995</v>
      </c>
      <c r="KY56">
        <v>13.98368</v>
      </c>
      <c r="KZ56">
        <v>2.953861E-4</v>
      </c>
      <c r="LA56">
        <v>9.7351289999999993E-2</v>
      </c>
      <c r="LB56">
        <v>0.71108539999999998</v>
      </c>
      <c r="LC56">
        <v>14.122389999999999</v>
      </c>
      <c r="LD56">
        <v>2.944078E-4</v>
      </c>
      <c r="LE56">
        <v>9.7062480000000007E-2</v>
      </c>
      <c r="LF56">
        <v>0.71112180000000003</v>
      </c>
      <c r="LG56">
        <v>13.77023</v>
      </c>
      <c r="LH56">
        <v>2.9056129999999999E-4</v>
      </c>
      <c r="LI56">
        <v>9.5861409999999994E-2</v>
      </c>
      <c r="LJ56">
        <v>0.71124299999999996</v>
      </c>
      <c r="LK56">
        <v>13.2112</v>
      </c>
      <c r="LL56">
        <v>2.8386090000000002E-4</v>
      </c>
      <c r="LM56">
        <v>9.3712459999999997E-2</v>
      </c>
      <c r="LN56">
        <v>0.71137269999999997</v>
      </c>
      <c r="LO56">
        <v>12.820069999999999</v>
      </c>
      <c r="LP56">
        <v>2.7562749999999998E-4</v>
      </c>
      <c r="LQ56">
        <v>9.1025690000000006E-2</v>
      </c>
      <c r="LR56">
        <v>0.71150159999999996</v>
      </c>
      <c r="LS56">
        <v>13.40737</v>
      </c>
      <c r="LT56">
        <v>2.6686499999999997E-4</v>
      </c>
      <c r="LU56">
        <v>8.8141430000000007E-2</v>
      </c>
      <c r="LV56">
        <v>0.7116422</v>
      </c>
      <c r="LW56">
        <v>13.9034</v>
      </c>
      <c r="LX56">
        <v>2.576918E-4</v>
      </c>
      <c r="LY56">
        <v>8.5123450000000003E-2</v>
      </c>
      <c r="LZ56">
        <v>0.711808</v>
      </c>
      <c r="MA56">
        <v>14.75943</v>
      </c>
      <c r="MB56">
        <v>2.4656549999999998E-4</v>
      </c>
      <c r="MC56">
        <v>8.1509150000000002E-2</v>
      </c>
      <c r="MD56">
        <v>0.71195129999999995</v>
      </c>
      <c r="ME56">
        <v>16.147829999999999</v>
      </c>
      <c r="MF56">
        <v>2.317799E-4</v>
      </c>
      <c r="MG56">
        <v>7.6691010000000004E-2</v>
      </c>
      <c r="MH56">
        <v>0.71202869999999996</v>
      </c>
      <c r="MI56">
        <v>16.674779999999998</v>
      </c>
      <c r="MJ56">
        <v>2.169572E-4</v>
      </c>
      <c r="MK56">
        <v>7.1767639999999994E-2</v>
      </c>
      <c r="ML56">
        <v>0.71211769999999996</v>
      </c>
      <c r="MM56">
        <v>16.12032</v>
      </c>
      <c r="MN56">
        <v>2.049671E-4</v>
      </c>
      <c r="MO56">
        <v>6.7741969999999999E-2</v>
      </c>
      <c r="MP56">
        <v>0.7121577</v>
      </c>
      <c r="MQ56">
        <v>15.34517</v>
      </c>
      <c r="MR56">
        <v>1.9556510000000001E-4</v>
      </c>
      <c r="MS56">
        <v>6.4598279999999994E-2</v>
      </c>
      <c r="MT56">
        <v>0.71214129999999998</v>
      </c>
      <c r="MU56">
        <v>14.518380000000001</v>
      </c>
      <c r="MV56">
        <v>1.87861E-4</v>
      </c>
      <c r="MW56">
        <v>6.203007E-2</v>
      </c>
      <c r="MX56">
        <v>0.71212889999999995</v>
      </c>
      <c r="MY56">
        <v>14.47208</v>
      </c>
      <c r="MZ56">
        <v>1.813269E-4</v>
      </c>
      <c r="NA56">
        <v>5.9857500000000001E-2</v>
      </c>
      <c r="NB56">
        <v>0.71203479999999997</v>
      </c>
      <c r="NC56">
        <v>14.53074</v>
      </c>
      <c r="ND56">
        <v>1.7554159999999999E-4</v>
      </c>
      <c r="NE56">
        <v>5.7939930000000001E-2</v>
      </c>
      <c r="NF56">
        <v>0.71199100000000004</v>
      </c>
      <c r="NG56">
        <v>14.97044</v>
      </c>
      <c r="NH56">
        <v>1.733052E-4</v>
      </c>
      <c r="NI56">
        <v>5.7101569999999997E-2</v>
      </c>
      <c r="NJ56">
        <v>0.71198729999999999</v>
      </c>
      <c r="NK56">
        <v>16.009350000000001</v>
      </c>
      <c r="NL56">
        <v>1.7699640000000001E-4</v>
      </c>
      <c r="NM56">
        <v>5.8219E-2</v>
      </c>
      <c r="NN56">
        <v>0.71204900000000004</v>
      </c>
      <c r="NO56">
        <v>16.420970000000001</v>
      </c>
      <c r="NP56">
        <v>1.814512E-4</v>
      </c>
      <c r="NQ56">
        <v>5.9722839999999999E-2</v>
      </c>
      <c r="NR56">
        <v>0.71218199999999998</v>
      </c>
      <c r="NS56">
        <v>16.111229999999999</v>
      </c>
      <c r="NT56">
        <v>1.8246270000000001E-4</v>
      </c>
      <c r="NU56">
        <v>6.0139320000000003E-2</v>
      </c>
      <c r="NV56">
        <v>0.7124144</v>
      </c>
      <c r="NW56">
        <v>15.4489</v>
      </c>
      <c r="NX56">
        <v>1.8014189999999999E-4</v>
      </c>
      <c r="NY56">
        <v>5.9427359999999999E-2</v>
      </c>
      <c r="NZ56">
        <v>0.71263949999999998</v>
      </c>
      <c r="OA56">
        <v>14.547370000000001</v>
      </c>
      <c r="OB56">
        <v>1.7573099999999999E-4</v>
      </c>
      <c r="OC56">
        <v>5.8003350000000002E-2</v>
      </c>
      <c r="OD56">
        <v>0.71294630000000003</v>
      </c>
      <c r="OE56">
        <v>13.785780000000001</v>
      </c>
      <c r="OF56">
        <v>1.7039600000000001E-4</v>
      </c>
      <c r="OG56">
        <v>5.624523E-2</v>
      </c>
      <c r="OH56">
        <v>0.71330919999999998</v>
      </c>
      <c r="OI56">
        <v>13.853669999999999</v>
      </c>
      <c r="OJ56">
        <v>1.6449699999999999E-4</v>
      </c>
      <c r="OK56">
        <v>5.4302830000000003E-2</v>
      </c>
    </row>
    <row r="57" spans="1:401" x14ac:dyDescent="0.35">
      <c r="A57">
        <v>60</v>
      </c>
      <c r="B57" t="s">
        <v>4</v>
      </c>
      <c r="C57" t="s">
        <v>24</v>
      </c>
      <c r="D57" t="s">
        <v>62</v>
      </c>
      <c r="E57">
        <v>734.69290000000001</v>
      </c>
      <c r="F57">
        <v>0.65535220000000005</v>
      </c>
      <c r="G57">
        <v>12.67666</v>
      </c>
      <c r="H57" s="1">
        <v>2.5110479999999998E-6</v>
      </c>
      <c r="I57" s="1">
        <v>8.3336480000000001E-4</v>
      </c>
      <c r="J57">
        <v>0.6542287</v>
      </c>
      <c r="K57">
        <v>12.15071</v>
      </c>
      <c r="L57">
        <v>14.048159999999999</v>
      </c>
      <c r="M57">
        <v>3779.931</v>
      </c>
      <c r="N57">
        <v>0.65315909999999999</v>
      </c>
      <c r="O57">
        <v>12.55132</v>
      </c>
      <c r="P57">
        <v>180.64070000000001</v>
      </c>
      <c r="Q57">
        <v>57643.03</v>
      </c>
      <c r="R57">
        <v>0.65209030000000001</v>
      </c>
      <c r="S57">
        <v>12.88247</v>
      </c>
      <c r="T57">
        <v>98.289810000000003</v>
      </c>
      <c r="U57">
        <v>35132.589999999997</v>
      </c>
      <c r="V57">
        <v>0.65099839999999998</v>
      </c>
      <c r="W57">
        <v>13.46339</v>
      </c>
      <c r="X57">
        <v>12.44746</v>
      </c>
      <c r="Y57">
        <v>4808.3410000000003</v>
      </c>
      <c r="Z57">
        <v>0.64999720000000005</v>
      </c>
      <c r="AA57">
        <v>13.53665</v>
      </c>
      <c r="AB57">
        <v>0.82887080000000002</v>
      </c>
      <c r="AC57">
        <v>331.13749999999999</v>
      </c>
      <c r="AD57">
        <v>0.649007</v>
      </c>
      <c r="AE57">
        <v>13.352679999999999</v>
      </c>
      <c r="AF57" s="1">
        <v>0.116911</v>
      </c>
      <c r="AG57">
        <v>41.766379999999998</v>
      </c>
      <c r="AH57">
        <v>0.64797079999999996</v>
      </c>
      <c r="AI57">
        <v>12.8294</v>
      </c>
      <c r="AJ57" s="1">
        <v>7.9632910000000001E-2</v>
      </c>
      <c r="AK57">
        <v>26.830490000000001</v>
      </c>
      <c r="AL57">
        <v>0.64678709999999995</v>
      </c>
      <c r="AM57">
        <v>12.175700000000001</v>
      </c>
      <c r="AN57" s="1">
        <v>7.0833049999999995E-2</v>
      </c>
      <c r="AO57" s="1">
        <v>23.821999999999999</v>
      </c>
      <c r="AP57">
        <v>0.64494479999999998</v>
      </c>
      <c r="AQ57">
        <v>11.62734</v>
      </c>
      <c r="AR57" s="1">
        <v>6.3954360000000002E-2</v>
      </c>
      <c r="AS57" s="1">
        <v>21.559200000000001</v>
      </c>
      <c r="AT57">
        <v>0.6422464</v>
      </c>
      <c r="AU57">
        <v>11.89935</v>
      </c>
      <c r="AV57" s="1">
        <v>5.9368890000000001E-2</v>
      </c>
      <c r="AW57" s="1">
        <v>20.04045</v>
      </c>
      <c r="AX57">
        <v>0.63895570000000002</v>
      </c>
      <c r="AY57">
        <v>12.01848</v>
      </c>
      <c r="AZ57" s="1">
        <v>6.2907320000000003E-2</v>
      </c>
      <c r="BA57" s="1">
        <v>21.19068</v>
      </c>
      <c r="BB57">
        <v>0.63548300000000002</v>
      </c>
      <c r="BC57">
        <v>12.195349999999999</v>
      </c>
      <c r="BD57" s="1">
        <v>6.9200429999999993E-2</v>
      </c>
      <c r="BE57" s="1">
        <v>23.501809999999999</v>
      </c>
      <c r="BF57">
        <v>0.63186980000000004</v>
      </c>
      <c r="BG57">
        <v>12.47668</v>
      </c>
      <c r="BH57" s="1">
        <v>6.9738919999999996E-2</v>
      </c>
      <c r="BI57" s="1">
        <v>23.954840000000001</v>
      </c>
      <c r="BJ57">
        <v>0.6281757</v>
      </c>
      <c r="BK57">
        <v>12.36021</v>
      </c>
      <c r="BL57" s="1">
        <v>6.5333909999999995E-2</v>
      </c>
      <c r="BM57" s="1">
        <v>22.67746</v>
      </c>
      <c r="BN57">
        <v>0.62431009999999998</v>
      </c>
      <c r="BO57">
        <v>11.958780000000001</v>
      </c>
      <c r="BP57" s="1">
        <v>5.8592249999999998E-2</v>
      </c>
      <c r="BQ57" s="1">
        <v>20.530470000000001</v>
      </c>
      <c r="BR57">
        <v>0.62118530000000005</v>
      </c>
      <c r="BS57">
        <v>11.54524</v>
      </c>
      <c r="BT57" s="1">
        <v>5.1503760000000003E-2</v>
      </c>
      <c r="BU57" s="1">
        <v>18.183019999999999</v>
      </c>
      <c r="BV57">
        <v>0.61867369999999999</v>
      </c>
      <c r="BW57">
        <v>11.71499</v>
      </c>
      <c r="BX57" s="1">
        <v>4.5101919999999997E-2</v>
      </c>
      <c r="BY57" s="1">
        <v>16.010539999999999</v>
      </c>
      <c r="BZ57">
        <v>0.61625249999999998</v>
      </c>
      <c r="CA57">
        <v>12.34075</v>
      </c>
      <c r="CB57" s="1">
        <v>3.9483169999999998E-2</v>
      </c>
      <c r="CC57" s="1">
        <v>14.09742</v>
      </c>
      <c r="CD57">
        <v>0.61428400000000005</v>
      </c>
      <c r="CE57">
        <v>13.253349999999999</v>
      </c>
      <c r="CF57" s="1">
        <v>3.3677869999999999E-2</v>
      </c>
      <c r="CG57" s="1">
        <v>12.107329999999999</v>
      </c>
      <c r="CH57">
        <v>0.61217630000000001</v>
      </c>
      <c r="CI57">
        <v>14.06592</v>
      </c>
      <c r="CJ57" s="1">
        <v>2.75683E-2</v>
      </c>
      <c r="CK57" s="1">
        <v>9.9776760000000007</v>
      </c>
      <c r="CL57">
        <v>0.61012270000000002</v>
      </c>
      <c r="CM57">
        <v>14.284509999999999</v>
      </c>
      <c r="CN57" s="1">
        <v>2.2339029999999999E-2</v>
      </c>
      <c r="CO57" s="1">
        <v>8.1202030000000001</v>
      </c>
      <c r="CP57">
        <v>0.60809959999999996</v>
      </c>
      <c r="CQ57">
        <v>14.07545</v>
      </c>
      <c r="CR57" s="1">
        <v>1.8456509999999999E-2</v>
      </c>
      <c r="CS57" s="1">
        <v>6.7296560000000003</v>
      </c>
      <c r="CT57">
        <v>0.60597000000000001</v>
      </c>
      <c r="CU57">
        <v>13.631640000000001</v>
      </c>
      <c r="CV57" s="1">
        <v>1.557679E-2</v>
      </c>
      <c r="CW57" s="1">
        <v>5.6996929999999999</v>
      </c>
      <c r="CX57">
        <v>0.60496349999999999</v>
      </c>
      <c r="CY57">
        <v>12.90002</v>
      </c>
      <c r="CZ57" s="1">
        <v>1.333048E-2</v>
      </c>
      <c r="DA57" s="1">
        <v>4.8867719999999997</v>
      </c>
      <c r="DB57">
        <v>0.60411239999999999</v>
      </c>
      <c r="DC57">
        <v>12.7143</v>
      </c>
      <c r="DD57" s="1">
        <v>1.157451E-2</v>
      </c>
      <c r="DE57" s="1">
        <v>4.2482240000000004</v>
      </c>
      <c r="DF57">
        <v>0.60389159999999997</v>
      </c>
      <c r="DG57">
        <v>13.137320000000001</v>
      </c>
      <c r="DH57" s="1">
        <v>1.0167249999999999E-2</v>
      </c>
      <c r="DI57" s="1">
        <v>3.7312750000000001</v>
      </c>
      <c r="DJ57">
        <v>0.60440119999999997</v>
      </c>
      <c r="DK57">
        <v>13.66314</v>
      </c>
      <c r="DL57" s="1">
        <v>8.7241019999999992E-3</v>
      </c>
      <c r="DM57" s="1">
        <v>3.2082790000000001</v>
      </c>
      <c r="DN57">
        <v>0.60511769999999998</v>
      </c>
      <c r="DO57">
        <v>14.33236</v>
      </c>
      <c r="DP57" s="1">
        <v>6.7359009999999999E-3</v>
      </c>
      <c r="DQ57" s="1">
        <v>2.4897840000000002</v>
      </c>
      <c r="DR57">
        <v>0.60574589999999995</v>
      </c>
      <c r="DS57">
        <v>14.596769999999999</v>
      </c>
      <c r="DT57" s="1">
        <v>4.7618529999999999E-3</v>
      </c>
      <c r="DU57" s="1">
        <v>1.761566</v>
      </c>
      <c r="DV57">
        <v>0.60621360000000002</v>
      </c>
      <c r="DW57">
        <v>14.374320000000001</v>
      </c>
      <c r="DX57" s="1">
        <v>3.3784800000000001E-3</v>
      </c>
      <c r="DY57" s="1">
        <v>1.243322</v>
      </c>
      <c r="DZ57">
        <v>0.60651169999999999</v>
      </c>
      <c r="EA57">
        <v>13.7422</v>
      </c>
      <c r="EB57" s="1">
        <v>2.566835E-3</v>
      </c>
      <c r="EC57" s="1">
        <v>0.93713550000000001</v>
      </c>
      <c r="ED57">
        <v>0.60669499999999998</v>
      </c>
      <c r="EE57">
        <v>12.851290000000001</v>
      </c>
      <c r="EF57" s="1">
        <v>2.1132870000000002E-3</v>
      </c>
      <c r="EG57" s="1">
        <v>0.76554290000000003</v>
      </c>
      <c r="EH57">
        <v>0.60685069999999997</v>
      </c>
      <c r="EI57">
        <v>12.48082</v>
      </c>
      <c r="EJ57" s="1">
        <v>1.8494469999999999E-3</v>
      </c>
      <c r="EK57" s="1">
        <v>0.66575359999999995</v>
      </c>
      <c r="EL57">
        <v>0.6069736</v>
      </c>
      <c r="EM57">
        <v>12.682779999999999</v>
      </c>
      <c r="EN57" s="1">
        <v>1.6799740000000001E-3</v>
      </c>
      <c r="EO57" s="1">
        <v>0.60178779999999998</v>
      </c>
      <c r="EP57">
        <v>0.60711530000000002</v>
      </c>
      <c r="EQ57">
        <v>13.2552</v>
      </c>
      <c r="ER57" s="1">
        <v>1.545491E-3</v>
      </c>
      <c r="ES57" s="1">
        <v>0.55177370000000003</v>
      </c>
      <c r="ET57">
        <v>0.60724560000000005</v>
      </c>
      <c r="EU57">
        <v>13.92348</v>
      </c>
      <c r="EV57" s="1">
        <v>1.4096899999999999E-3</v>
      </c>
      <c r="EW57" s="1">
        <v>0.50193889999999997</v>
      </c>
      <c r="EX57">
        <v>0.60736869999999998</v>
      </c>
      <c r="EY57">
        <v>14.113580000000001</v>
      </c>
      <c r="EZ57" s="1">
        <v>1.2852549999999999E-3</v>
      </c>
      <c r="FA57" s="1">
        <v>0.4559608</v>
      </c>
      <c r="FB57">
        <v>0.60746990000000001</v>
      </c>
      <c r="FC57">
        <v>13.93962</v>
      </c>
      <c r="FD57" s="1">
        <v>1.186634E-3</v>
      </c>
      <c r="FE57" s="1">
        <v>0.41917989999999999</v>
      </c>
      <c r="FF57">
        <v>0.60756149999999998</v>
      </c>
      <c r="FG57">
        <v>13.50549</v>
      </c>
      <c r="FH57" s="1">
        <v>1.1105240000000001E-3</v>
      </c>
      <c r="FI57" s="1">
        <v>0.39066430000000002</v>
      </c>
      <c r="FJ57">
        <v>0.60763630000000002</v>
      </c>
      <c r="FK57">
        <v>12.8847</v>
      </c>
      <c r="FL57" s="1">
        <v>1.0509219999999999E-3</v>
      </c>
      <c r="FM57" s="1">
        <v>0.3682047</v>
      </c>
      <c r="FN57">
        <v>0.60770670000000004</v>
      </c>
      <c r="FO57">
        <v>13.08663</v>
      </c>
      <c r="FP57" s="1">
        <v>1.0008300000000001E-3</v>
      </c>
      <c r="FQ57" s="1">
        <v>0.3493734</v>
      </c>
      <c r="FR57">
        <v>0.60767599999999999</v>
      </c>
      <c r="FS57">
        <v>13.313370000000001</v>
      </c>
      <c r="FT57" s="1">
        <v>9.567706E-4</v>
      </c>
      <c r="FU57" s="1">
        <v>0.33290340000000002</v>
      </c>
      <c r="FV57">
        <v>0.60766909999999996</v>
      </c>
      <c r="FW57">
        <v>13.70823</v>
      </c>
      <c r="FX57" s="1">
        <v>9.2510759999999998E-4</v>
      </c>
      <c r="FY57" s="1">
        <v>0.3206908</v>
      </c>
      <c r="FZ57">
        <v>0.60762079999999996</v>
      </c>
      <c r="GA57">
        <v>14.194660000000001</v>
      </c>
      <c r="GB57" s="1">
        <v>9.1335319999999995E-4</v>
      </c>
      <c r="GC57" s="1">
        <v>0.31551639999999997</v>
      </c>
      <c r="GD57">
        <v>0.60760990000000004</v>
      </c>
      <c r="GE57">
        <v>14.395849999999999</v>
      </c>
      <c r="GF57" s="1">
        <v>9.0699309999999996E-4</v>
      </c>
      <c r="GG57" s="1">
        <v>0.31269619999999998</v>
      </c>
      <c r="GH57">
        <v>0.60758049999999997</v>
      </c>
      <c r="GI57">
        <v>14.0816</v>
      </c>
      <c r="GJ57" s="1">
        <v>8.9239150000000004E-4</v>
      </c>
      <c r="GK57" s="1">
        <v>0.3073091</v>
      </c>
      <c r="GL57">
        <v>0.60756010000000005</v>
      </c>
      <c r="GM57">
        <v>13.31621</v>
      </c>
      <c r="GN57" s="1">
        <v>8.6809959999999999E-4</v>
      </c>
      <c r="GO57" s="1">
        <v>0.29868499999999998</v>
      </c>
      <c r="GP57">
        <v>0.60755820000000005</v>
      </c>
      <c r="GQ57">
        <v>12.552820000000001</v>
      </c>
      <c r="GR57" s="1">
        <v>8.3795289999999997E-4</v>
      </c>
      <c r="GS57" s="1">
        <v>0.28800910000000002</v>
      </c>
      <c r="GT57">
        <v>0.60754430000000004</v>
      </c>
      <c r="GU57">
        <v>12.88701</v>
      </c>
      <c r="GV57" s="1">
        <v>8.0506100000000004E-4</v>
      </c>
      <c r="GW57" s="1">
        <v>0.27650839999999999</v>
      </c>
      <c r="GX57">
        <v>0.60752689999999998</v>
      </c>
      <c r="GY57">
        <v>13.40142</v>
      </c>
      <c r="GZ57" s="1">
        <v>7.7195460000000003E-4</v>
      </c>
      <c r="HA57" s="1">
        <v>0.26493640000000002</v>
      </c>
      <c r="HB57">
        <v>0.60755499999999996</v>
      </c>
      <c r="HC57">
        <v>14.0603</v>
      </c>
      <c r="HD57" s="1">
        <v>7.3983320000000003E-4</v>
      </c>
      <c r="HE57" s="1">
        <v>0.25375399999999998</v>
      </c>
      <c r="HF57">
        <v>0.60753029999999997</v>
      </c>
      <c r="HG57">
        <v>15.060090000000001</v>
      </c>
      <c r="HH57" s="1">
        <v>7.0932619999999999E-4</v>
      </c>
      <c r="HI57" s="1">
        <v>0.24317430000000001</v>
      </c>
      <c r="HJ57">
        <v>0.60753749999999995</v>
      </c>
      <c r="HK57">
        <v>15.576750000000001</v>
      </c>
      <c r="HL57" s="1">
        <v>6.8024090000000001E-4</v>
      </c>
      <c r="HM57" s="1">
        <v>0.23313410000000001</v>
      </c>
      <c r="HN57">
        <v>0.60753840000000003</v>
      </c>
      <c r="HO57">
        <v>15.193860000000001</v>
      </c>
      <c r="HP57">
        <v>6.5250880000000005E-4</v>
      </c>
      <c r="HQ57" s="1">
        <v>0.22358149999999999</v>
      </c>
      <c r="HR57">
        <v>0.60753679999999999</v>
      </c>
      <c r="HS57">
        <v>14.41398</v>
      </c>
      <c r="HT57">
        <v>6.2603720000000004E-4</v>
      </c>
      <c r="HU57" s="1">
        <v>0.21448200000000001</v>
      </c>
      <c r="HV57">
        <v>0.60753999999999997</v>
      </c>
      <c r="HW57">
        <v>13.47367</v>
      </c>
      <c r="HX57">
        <v>6.0096240000000005E-4</v>
      </c>
      <c r="HY57" s="1">
        <v>0.20587630000000001</v>
      </c>
      <c r="HZ57">
        <v>0.60753299999999999</v>
      </c>
      <c r="IA57">
        <v>13.4392</v>
      </c>
      <c r="IB57">
        <v>5.7716039999999998E-4</v>
      </c>
      <c r="IC57" s="1">
        <v>0.19773109999999999</v>
      </c>
      <c r="ID57">
        <v>0.60753690000000005</v>
      </c>
      <c r="IE57">
        <v>13.87757</v>
      </c>
      <c r="IF57">
        <v>5.5453969999999997E-4</v>
      </c>
      <c r="IG57" s="1">
        <v>0.18998200000000001</v>
      </c>
      <c r="IH57">
        <v>0.60753829999999998</v>
      </c>
      <c r="II57">
        <v>14.47566</v>
      </c>
      <c r="IJ57">
        <v>5.3266649999999995E-4</v>
      </c>
      <c r="IK57" s="1">
        <v>0.1825097</v>
      </c>
      <c r="IL57">
        <v>0.60753330000000005</v>
      </c>
      <c r="IM57">
        <v>15.402100000000001</v>
      </c>
      <c r="IN57">
        <v>5.1170760000000001E-4</v>
      </c>
      <c r="IO57">
        <v>0.17533799999999999</v>
      </c>
      <c r="IP57">
        <v>0.60754039999999998</v>
      </c>
      <c r="IQ57">
        <v>15.825089999999999</v>
      </c>
      <c r="IR57">
        <v>4.9216419999999997E-4</v>
      </c>
      <c r="IS57">
        <v>0.16863520000000001</v>
      </c>
      <c r="IT57">
        <v>0.60752850000000003</v>
      </c>
      <c r="IU57">
        <v>15.599500000000001</v>
      </c>
      <c r="IV57">
        <v>4.7345790000000003E-4</v>
      </c>
      <c r="IW57">
        <v>0.16225010000000001</v>
      </c>
      <c r="IX57">
        <v>0.60753939999999995</v>
      </c>
      <c r="IY57">
        <v>14.95879</v>
      </c>
      <c r="IZ57">
        <v>4.5567099999999999E-4</v>
      </c>
      <c r="JA57">
        <v>0.15615519999999999</v>
      </c>
      <c r="JB57">
        <v>0.60754010000000003</v>
      </c>
      <c r="JC57">
        <v>13.99798</v>
      </c>
      <c r="JD57">
        <v>4.3898469999999998E-4</v>
      </c>
      <c r="JE57">
        <v>0.15043500000000001</v>
      </c>
      <c r="JF57">
        <v>0.60752930000000005</v>
      </c>
      <c r="JG57">
        <v>13.55885</v>
      </c>
      <c r="JH57">
        <v>4.2268839999999998E-4</v>
      </c>
      <c r="JI57">
        <v>0.1448767</v>
      </c>
      <c r="JJ57">
        <v>0.60754520000000001</v>
      </c>
      <c r="JK57">
        <v>13.15986</v>
      </c>
      <c r="JL57">
        <v>4.0736199999999998E-4</v>
      </c>
      <c r="JM57">
        <v>0.13960610000000001</v>
      </c>
      <c r="JN57">
        <v>0.60754039999999998</v>
      </c>
      <c r="JO57">
        <v>13.318619999999999</v>
      </c>
      <c r="JP57">
        <v>3.9252429999999999E-4</v>
      </c>
      <c r="JQ57">
        <v>0.1345404</v>
      </c>
      <c r="JR57">
        <v>0.60754339999999996</v>
      </c>
      <c r="JS57">
        <v>13.561920000000001</v>
      </c>
      <c r="JT57">
        <v>3.7860360000000002E-4</v>
      </c>
      <c r="JU57">
        <v>0.12975010000000001</v>
      </c>
      <c r="JV57">
        <v>0.60752830000000002</v>
      </c>
      <c r="JW57">
        <v>13.584160000000001</v>
      </c>
      <c r="JX57">
        <v>3.6526149999999998E-4</v>
      </c>
      <c r="JY57">
        <v>0.12519540000000001</v>
      </c>
      <c r="JZ57">
        <v>0.60754039999999998</v>
      </c>
      <c r="KA57">
        <v>13.49812</v>
      </c>
      <c r="KB57">
        <v>3.5209249999999998E-4</v>
      </c>
      <c r="KC57">
        <v>0.12068189999999999</v>
      </c>
      <c r="KD57">
        <v>0.60753440000000003</v>
      </c>
      <c r="KE57">
        <v>13.119529999999999</v>
      </c>
      <c r="KF57">
        <v>3.3963050000000001E-4</v>
      </c>
      <c r="KG57">
        <v>0.1164068</v>
      </c>
      <c r="KH57">
        <v>0.60752859999999997</v>
      </c>
      <c r="KI57">
        <v>12.57986</v>
      </c>
      <c r="KJ57">
        <v>3.278442E-4</v>
      </c>
      <c r="KK57">
        <v>0.1123711</v>
      </c>
      <c r="KL57">
        <v>0.60751409999999995</v>
      </c>
      <c r="KM57">
        <v>12.81099</v>
      </c>
      <c r="KN57">
        <v>3.1643459999999997E-4</v>
      </c>
      <c r="KO57">
        <v>0.10845779999999999</v>
      </c>
      <c r="KP57">
        <v>0.60744509999999996</v>
      </c>
      <c r="KQ57">
        <v>12.95933</v>
      </c>
      <c r="KR57">
        <v>3.057286E-4</v>
      </c>
      <c r="KS57">
        <v>0.1047897</v>
      </c>
      <c r="KT57">
        <v>0.60733230000000005</v>
      </c>
      <c r="KU57">
        <v>13.35103</v>
      </c>
      <c r="KV57">
        <v>2.9782140000000001E-4</v>
      </c>
      <c r="KW57">
        <v>0.1020189</v>
      </c>
      <c r="KX57">
        <v>0.60724319999999998</v>
      </c>
      <c r="KY57">
        <v>13.97085</v>
      </c>
      <c r="KZ57">
        <v>2.9546070000000002E-4</v>
      </c>
      <c r="LA57">
        <v>0.1011325</v>
      </c>
      <c r="LB57">
        <v>0.60713430000000002</v>
      </c>
      <c r="LC57">
        <v>14.1297</v>
      </c>
      <c r="LD57">
        <v>2.9463169999999997E-4</v>
      </c>
      <c r="LE57">
        <v>0.1008889</v>
      </c>
      <c r="LF57">
        <v>0.60703359999999995</v>
      </c>
      <c r="LG57">
        <v>13.801270000000001</v>
      </c>
      <c r="LH57">
        <v>2.9118779999999999E-4</v>
      </c>
      <c r="LI57">
        <v>9.9794019999999997E-2</v>
      </c>
      <c r="LJ57">
        <v>0.60694250000000005</v>
      </c>
      <c r="LK57">
        <v>13.260450000000001</v>
      </c>
      <c r="LL57">
        <v>2.8479889999999999E-4</v>
      </c>
      <c r="LM57">
        <v>9.7691239999999999E-2</v>
      </c>
      <c r="LN57">
        <v>0.60685540000000004</v>
      </c>
      <c r="LO57">
        <v>12.86809</v>
      </c>
      <c r="LP57">
        <v>2.7669020000000002E-4</v>
      </c>
      <c r="LQ57">
        <v>9.4969020000000001E-2</v>
      </c>
      <c r="LR57">
        <v>0.60680800000000001</v>
      </c>
      <c r="LS57">
        <v>13.46149</v>
      </c>
      <c r="LT57">
        <v>2.679855E-4</v>
      </c>
      <c r="LU57">
        <v>9.2012579999999997E-2</v>
      </c>
      <c r="LV57">
        <v>0.60679280000000002</v>
      </c>
      <c r="LW57">
        <v>13.97401</v>
      </c>
      <c r="LX57">
        <v>2.5888259999999998E-4</v>
      </c>
      <c r="LY57">
        <v>8.8914889999999996E-2</v>
      </c>
      <c r="LZ57">
        <v>0.60683949999999998</v>
      </c>
      <c r="MA57">
        <v>14.767950000000001</v>
      </c>
      <c r="MB57">
        <v>2.4815230000000001E-4</v>
      </c>
      <c r="MC57">
        <v>8.5293900000000006E-2</v>
      </c>
      <c r="MD57">
        <v>0.60686280000000004</v>
      </c>
      <c r="ME57">
        <v>16.12124</v>
      </c>
      <c r="MF57">
        <v>2.3373900000000001E-4</v>
      </c>
      <c r="MG57">
        <v>8.0421859999999998E-2</v>
      </c>
      <c r="MH57">
        <v>0.60689499999999996</v>
      </c>
      <c r="MI57">
        <v>16.69069</v>
      </c>
      <c r="MJ57">
        <v>2.187162E-4</v>
      </c>
      <c r="MK57">
        <v>7.5250070000000002E-2</v>
      </c>
      <c r="ML57">
        <v>0.60693399999999997</v>
      </c>
      <c r="MM57">
        <v>16.171520000000001</v>
      </c>
      <c r="MN57">
        <v>2.0634970000000001E-4</v>
      </c>
      <c r="MO57">
        <v>7.0941459999999998E-2</v>
      </c>
      <c r="MP57">
        <v>0.60694150000000002</v>
      </c>
      <c r="MQ57">
        <v>15.42407</v>
      </c>
      <c r="MR57">
        <v>1.966596E-4</v>
      </c>
      <c r="MS57">
        <v>6.7574170000000003E-2</v>
      </c>
      <c r="MT57">
        <v>0.60691930000000005</v>
      </c>
      <c r="MU57">
        <v>14.61952</v>
      </c>
      <c r="MV57">
        <v>1.8876900000000001E-4</v>
      </c>
      <c r="MW57">
        <v>6.4840060000000005E-2</v>
      </c>
      <c r="MX57">
        <v>0.60689289999999996</v>
      </c>
      <c r="MY57">
        <v>14.595750000000001</v>
      </c>
      <c r="MZ57">
        <v>1.821196E-4</v>
      </c>
      <c r="NA57">
        <v>6.2540559999999995E-2</v>
      </c>
      <c r="NB57">
        <v>0.60675369999999995</v>
      </c>
      <c r="NC57">
        <v>14.65382</v>
      </c>
      <c r="ND57">
        <v>1.761919E-4</v>
      </c>
      <c r="NE57">
        <v>6.0508609999999997E-2</v>
      </c>
      <c r="NF57">
        <v>0.60653630000000003</v>
      </c>
      <c r="NG57">
        <v>15.01154</v>
      </c>
      <c r="NH57">
        <v>1.7330660000000001E-4</v>
      </c>
      <c r="NI57">
        <v>5.9440409999999999E-2</v>
      </c>
      <c r="NJ57">
        <v>0.60632249999999999</v>
      </c>
      <c r="NK57">
        <v>15.99935</v>
      </c>
      <c r="NL57">
        <v>1.7636489999999999E-4</v>
      </c>
      <c r="NM57">
        <v>6.040562E-2</v>
      </c>
      <c r="NN57">
        <v>0.60611090000000001</v>
      </c>
      <c r="NO57">
        <v>16.42775</v>
      </c>
      <c r="NP57">
        <v>1.8100470000000001E-4</v>
      </c>
      <c r="NQ57">
        <v>6.2041260000000001E-2</v>
      </c>
      <c r="NR57">
        <v>0.6058964</v>
      </c>
      <c r="NS57">
        <v>16.15333</v>
      </c>
      <c r="NT57">
        <v>1.8251190000000001E-4</v>
      </c>
      <c r="NU57">
        <v>6.2665079999999998E-2</v>
      </c>
      <c r="NV57">
        <v>0.60576300000000005</v>
      </c>
      <c r="NW57">
        <v>15.531549999999999</v>
      </c>
      <c r="NX57">
        <v>1.805485E-4</v>
      </c>
      <c r="NY57">
        <v>6.2077149999999998E-2</v>
      </c>
      <c r="NZ57">
        <v>0.60558719999999999</v>
      </c>
      <c r="OA57">
        <v>14.66282</v>
      </c>
      <c r="OB57">
        <v>1.763434E-4</v>
      </c>
      <c r="OC57">
        <v>6.0695209999999999E-2</v>
      </c>
      <c r="OD57">
        <v>0.60546820000000001</v>
      </c>
      <c r="OE57">
        <v>13.898669999999999</v>
      </c>
      <c r="OF57">
        <v>1.7109189999999999E-4</v>
      </c>
      <c r="OG57">
        <v>5.8921380000000002E-2</v>
      </c>
      <c r="OH57">
        <v>0.60549229999999998</v>
      </c>
      <c r="OI57">
        <v>13.944140000000001</v>
      </c>
      <c r="OJ57">
        <v>1.6529540000000001E-4</v>
      </c>
      <c r="OK57">
        <v>5.6952580000000003E-2</v>
      </c>
    </row>
    <row r="58" spans="1:401" x14ac:dyDescent="0.35">
      <c r="A58">
        <v>61</v>
      </c>
      <c r="B58" t="s">
        <v>4</v>
      </c>
      <c r="C58" t="s">
        <v>24</v>
      </c>
      <c r="D58" t="s">
        <v>63</v>
      </c>
      <c r="E58">
        <v>889.88490000000002</v>
      </c>
      <c r="F58">
        <v>0.68964490000000001</v>
      </c>
      <c r="G58">
        <v>12.7743</v>
      </c>
      <c r="H58" s="1">
        <v>4.5106569999999999E-7</v>
      </c>
      <c r="I58" s="1">
        <v>1.997841E-4</v>
      </c>
      <c r="J58">
        <v>0.68756499999999998</v>
      </c>
      <c r="K58">
        <v>12.21895</v>
      </c>
      <c r="L58">
        <v>8.7156110000000009</v>
      </c>
      <c r="M58">
        <v>2748.1390000000001</v>
      </c>
      <c r="N58">
        <v>0.6855348</v>
      </c>
      <c r="O58">
        <v>12.56218</v>
      </c>
      <c r="P58">
        <v>166.38910000000001</v>
      </c>
      <c r="Q58">
        <v>67825.990000000005</v>
      </c>
      <c r="R58">
        <v>0.68353120000000001</v>
      </c>
      <c r="S58">
        <v>12.887779999999999</v>
      </c>
      <c r="T58">
        <v>113.7253</v>
      </c>
      <c r="U58">
        <v>55115.74</v>
      </c>
      <c r="V58">
        <v>0.68151150000000005</v>
      </c>
      <c r="W58">
        <v>13.449199999999999</v>
      </c>
      <c r="X58">
        <v>16.777819999999998</v>
      </c>
      <c r="Y58">
        <v>9128.2479999999996</v>
      </c>
      <c r="Z58">
        <v>0.67961479999999996</v>
      </c>
      <c r="AA58">
        <v>13.550599999999999</v>
      </c>
      <c r="AB58">
        <v>1.1953290000000001</v>
      </c>
      <c r="AC58">
        <v>688.43039999999996</v>
      </c>
      <c r="AD58">
        <v>0.67770730000000001</v>
      </c>
      <c r="AE58">
        <v>13.39138</v>
      </c>
      <c r="AF58" s="1">
        <v>0.135571</v>
      </c>
      <c r="AG58">
        <v>68.465050000000005</v>
      </c>
      <c r="AH58">
        <v>0.67577299999999996</v>
      </c>
      <c r="AI58">
        <v>12.90879</v>
      </c>
      <c r="AJ58" s="1">
        <v>8.1162159999999997E-2</v>
      </c>
      <c r="AK58">
        <v>36.53745</v>
      </c>
      <c r="AL58">
        <v>0.67366230000000005</v>
      </c>
      <c r="AM58">
        <v>12.260490000000001</v>
      </c>
      <c r="AN58" s="1">
        <v>7.1624389999999996E-2</v>
      </c>
      <c r="AO58" s="1">
        <v>32.010440000000003</v>
      </c>
      <c r="AP58">
        <v>0.67076670000000005</v>
      </c>
      <c r="AQ58">
        <v>11.698969999999999</v>
      </c>
      <c r="AR58" s="1">
        <v>6.4618200000000001E-2</v>
      </c>
      <c r="AS58" s="1">
        <v>28.90954</v>
      </c>
      <c r="AT58">
        <v>0.66661859999999995</v>
      </c>
      <c r="AU58">
        <v>11.932869999999999</v>
      </c>
      <c r="AV58" s="1">
        <v>5.9594920000000003E-2</v>
      </c>
      <c r="AW58" s="1">
        <v>26.636199999999999</v>
      </c>
      <c r="AX58">
        <v>0.66138889999999995</v>
      </c>
      <c r="AY58">
        <v>12.05118</v>
      </c>
      <c r="AZ58" s="1">
        <v>6.217023E-2</v>
      </c>
      <c r="BA58" s="1">
        <v>27.58079</v>
      </c>
      <c r="BB58">
        <v>0.65558989999999995</v>
      </c>
      <c r="BC58">
        <v>12.19703</v>
      </c>
      <c r="BD58" s="1">
        <v>6.8657410000000002E-2</v>
      </c>
      <c r="BE58" s="1">
        <v>30.623570000000001</v>
      </c>
      <c r="BF58">
        <v>0.64938940000000001</v>
      </c>
      <c r="BG58">
        <v>12.46969</v>
      </c>
      <c r="BH58" s="1">
        <v>6.9865350000000007E-2</v>
      </c>
      <c r="BI58" s="1">
        <v>31.512519999999999</v>
      </c>
      <c r="BJ58">
        <v>0.64280440000000005</v>
      </c>
      <c r="BK58">
        <v>12.382</v>
      </c>
      <c r="BL58" s="1">
        <v>6.5900650000000005E-2</v>
      </c>
      <c r="BM58" s="1">
        <v>29.997399999999999</v>
      </c>
      <c r="BN58">
        <v>0.63583049999999997</v>
      </c>
      <c r="BO58">
        <v>12.00634</v>
      </c>
      <c r="BP58" s="1">
        <v>5.9325210000000003E-2</v>
      </c>
      <c r="BQ58" s="1">
        <v>27.200320000000001</v>
      </c>
      <c r="BR58">
        <v>0.62951140000000005</v>
      </c>
      <c r="BS58">
        <v>11.58986</v>
      </c>
      <c r="BT58" s="1">
        <v>5.2244190000000003E-2</v>
      </c>
      <c r="BU58" s="1">
        <v>24.073460000000001</v>
      </c>
      <c r="BV58">
        <v>0.62389709999999998</v>
      </c>
      <c r="BW58">
        <v>11.75165</v>
      </c>
      <c r="BX58" s="1">
        <v>4.5747419999999997E-2</v>
      </c>
      <c r="BY58" s="1">
        <v>21.15203</v>
      </c>
      <c r="BZ58">
        <v>0.61852680000000004</v>
      </c>
      <c r="CA58">
        <v>12.371880000000001</v>
      </c>
      <c r="CB58" s="1">
        <v>4.0086549999999999E-2</v>
      </c>
      <c r="CC58" s="1">
        <v>18.597249999999999</v>
      </c>
      <c r="CD58">
        <v>0.61369759999999995</v>
      </c>
      <c r="CE58">
        <v>13.259550000000001</v>
      </c>
      <c r="CF58" s="1">
        <v>3.4350550000000001E-2</v>
      </c>
      <c r="CG58" s="1">
        <v>16.016259999999999</v>
      </c>
      <c r="CH58">
        <v>0.60889329999999997</v>
      </c>
      <c r="CI58">
        <v>14.06086</v>
      </c>
      <c r="CJ58" s="1">
        <v>2.8236939999999999E-2</v>
      </c>
      <c r="CK58" s="1">
        <v>13.23455</v>
      </c>
      <c r="CL58">
        <v>0.60417169999999998</v>
      </c>
      <c r="CM58">
        <v>14.283010000000001</v>
      </c>
      <c r="CN58" s="1">
        <v>2.287575E-2</v>
      </c>
      <c r="CO58" s="1">
        <v>10.745990000000001</v>
      </c>
      <c r="CP58">
        <v>0.59951849999999995</v>
      </c>
      <c r="CQ58">
        <v>14.09239</v>
      </c>
      <c r="CR58" s="1">
        <v>1.884688E-2</v>
      </c>
      <c r="CS58" s="1">
        <v>8.8569239999999994</v>
      </c>
      <c r="CT58">
        <v>0.59480290000000002</v>
      </c>
      <c r="CU58">
        <v>13.693300000000001</v>
      </c>
      <c r="CV58" s="1">
        <v>1.587651E-2</v>
      </c>
      <c r="CW58" s="1">
        <v>7.4657590000000003</v>
      </c>
      <c r="CX58">
        <v>0.59121599999999996</v>
      </c>
      <c r="CY58">
        <v>13.00662</v>
      </c>
      <c r="CZ58" s="1">
        <v>1.356837E-2</v>
      </c>
      <c r="DA58" s="1">
        <v>6.3871570000000002</v>
      </c>
      <c r="DB58">
        <v>0.58798099999999998</v>
      </c>
      <c r="DC58">
        <v>12.81758</v>
      </c>
      <c r="DD58" s="1">
        <v>1.176368E-2</v>
      </c>
      <c r="DE58" s="1">
        <v>5.5437799999999999</v>
      </c>
      <c r="DF58">
        <v>0.58566189999999996</v>
      </c>
      <c r="DG58">
        <v>13.211919999999999</v>
      </c>
      <c r="DH58" s="1">
        <v>1.0324699999999999E-2</v>
      </c>
      <c r="DI58" s="1">
        <v>4.8645889999999996</v>
      </c>
      <c r="DJ58">
        <v>0.58453379999999999</v>
      </c>
      <c r="DK58">
        <v>13.69361</v>
      </c>
      <c r="DL58" s="1">
        <v>8.9217879999999999E-3</v>
      </c>
      <c r="DM58" s="1">
        <v>4.2126960000000002</v>
      </c>
      <c r="DN58">
        <v>0.58403970000000005</v>
      </c>
      <c r="DO58">
        <v>14.31704</v>
      </c>
      <c r="DP58" s="1">
        <v>6.9924840000000002E-3</v>
      </c>
      <c r="DQ58" s="1">
        <v>3.3243119999999999</v>
      </c>
      <c r="DR58">
        <v>0.58394360000000001</v>
      </c>
      <c r="DS58">
        <v>14.58836</v>
      </c>
      <c r="DT58" s="1">
        <v>4.9802240000000001E-3</v>
      </c>
      <c r="DU58" s="1">
        <v>2.373834</v>
      </c>
      <c r="DV58">
        <v>0.58396700000000001</v>
      </c>
      <c r="DW58">
        <v>14.4009</v>
      </c>
      <c r="DX58" s="1">
        <v>3.5180860000000001E-3</v>
      </c>
      <c r="DY58" s="1">
        <v>1.6686430000000001</v>
      </c>
      <c r="DZ58">
        <v>0.58401110000000001</v>
      </c>
      <c r="EA58">
        <v>13.817550000000001</v>
      </c>
      <c r="EB58" s="1">
        <v>2.646261E-3</v>
      </c>
      <c r="EC58" s="1">
        <v>1.243994</v>
      </c>
      <c r="ED58">
        <v>0.58405980000000002</v>
      </c>
      <c r="EE58">
        <v>12.958780000000001</v>
      </c>
      <c r="EF58" s="1">
        <v>2.1582229999999999E-3</v>
      </c>
      <c r="EG58" s="1">
        <v>1.005404</v>
      </c>
      <c r="EH58">
        <v>0.58415110000000003</v>
      </c>
      <c r="EI58">
        <v>12.5816</v>
      </c>
      <c r="EJ58" s="1">
        <v>1.8766E-3</v>
      </c>
      <c r="EK58" s="1">
        <v>0.86786140000000001</v>
      </c>
      <c r="EL58">
        <v>0.58425179999999999</v>
      </c>
      <c r="EM58">
        <v>12.75329</v>
      </c>
      <c r="EN58" s="1">
        <v>1.6985959999999999E-3</v>
      </c>
      <c r="EO58" s="1">
        <v>0.78121700000000005</v>
      </c>
      <c r="EP58">
        <v>0.58440990000000004</v>
      </c>
      <c r="EQ58">
        <v>13.287979999999999</v>
      </c>
      <c r="ER58" s="1">
        <v>1.5621389999999999E-3</v>
      </c>
      <c r="ES58" s="1">
        <v>0.71587970000000001</v>
      </c>
      <c r="ET58">
        <v>0.58462060000000005</v>
      </c>
      <c r="EU58">
        <v>13.933540000000001</v>
      </c>
      <c r="EV58" s="1">
        <v>1.426624E-3</v>
      </c>
      <c r="EW58" s="1">
        <v>0.65215060000000002</v>
      </c>
      <c r="EX58">
        <v>0.58482900000000004</v>
      </c>
      <c r="EY58">
        <v>14.11354</v>
      </c>
      <c r="EZ58" s="1">
        <v>1.29973E-3</v>
      </c>
      <c r="FA58" s="1">
        <v>0.59201910000000002</v>
      </c>
      <c r="FB58">
        <v>0.58502759999999998</v>
      </c>
      <c r="FC58">
        <v>13.939769999999999</v>
      </c>
      <c r="FD58" s="1">
        <v>1.19794E-3</v>
      </c>
      <c r="FE58" s="1">
        <v>0.54323449999999995</v>
      </c>
      <c r="FF58">
        <v>0.58524759999999998</v>
      </c>
      <c r="FG58">
        <v>13.54885</v>
      </c>
      <c r="FH58" s="1">
        <v>1.1193080000000001E-3</v>
      </c>
      <c r="FI58" s="1">
        <v>0.50536559999999997</v>
      </c>
      <c r="FJ58">
        <v>0.58547499999999997</v>
      </c>
      <c r="FK58">
        <v>12.969620000000001</v>
      </c>
      <c r="FL58" s="1">
        <v>1.058025E-3</v>
      </c>
      <c r="FM58" s="1">
        <v>0.47568290000000002</v>
      </c>
      <c r="FN58">
        <v>0.58565829999999997</v>
      </c>
      <c r="FO58">
        <v>13.17559</v>
      </c>
      <c r="FP58" s="1">
        <v>1.007001E-3</v>
      </c>
      <c r="FQ58" s="1">
        <v>0.45105390000000001</v>
      </c>
      <c r="FR58">
        <v>0.58576569999999994</v>
      </c>
      <c r="FS58">
        <v>13.404809999999999</v>
      </c>
      <c r="FT58" s="1">
        <v>9.6210519999999995E-4</v>
      </c>
      <c r="FU58" s="1">
        <v>0.42950759999999999</v>
      </c>
      <c r="FV58">
        <v>0.58582970000000001</v>
      </c>
      <c r="FW58">
        <v>13.745430000000001</v>
      </c>
      <c r="FX58" s="1">
        <v>9.2828500000000005E-4</v>
      </c>
      <c r="FY58" s="1">
        <v>0.41282829999999998</v>
      </c>
      <c r="FZ58">
        <v>0.5858603</v>
      </c>
      <c r="GA58">
        <v>14.184049999999999</v>
      </c>
      <c r="GB58" s="1">
        <v>9.1442270000000004E-4</v>
      </c>
      <c r="GC58" s="1">
        <v>0.40509410000000001</v>
      </c>
      <c r="GD58">
        <v>0.58585849999999995</v>
      </c>
      <c r="GE58">
        <v>14.38395</v>
      </c>
      <c r="GF58" s="1">
        <v>9.0822419999999997E-4</v>
      </c>
      <c r="GG58" s="1">
        <v>0.4014934</v>
      </c>
      <c r="GH58">
        <v>0.58587549999999999</v>
      </c>
      <c r="GI58">
        <v>14.1181</v>
      </c>
      <c r="GJ58" s="1">
        <v>8.9479390000000005E-4</v>
      </c>
      <c r="GK58" s="1">
        <v>0.39514660000000001</v>
      </c>
      <c r="GL58">
        <v>0.58584860000000005</v>
      </c>
      <c r="GM58">
        <v>13.404769999999999</v>
      </c>
      <c r="GN58" s="1">
        <v>8.7151739999999996E-4</v>
      </c>
      <c r="GO58" s="1">
        <v>0.38459959999999999</v>
      </c>
      <c r="GP58">
        <v>0.58585699999999996</v>
      </c>
      <c r="GQ58">
        <v>12.648540000000001</v>
      </c>
      <c r="GR58" s="1">
        <v>8.4186410000000004E-4</v>
      </c>
      <c r="GS58" s="1">
        <v>0.37116739999999998</v>
      </c>
      <c r="GT58">
        <v>0.58584539999999996</v>
      </c>
      <c r="GU58">
        <v>12.9588</v>
      </c>
      <c r="GV58" s="1">
        <v>8.0916120000000004E-4</v>
      </c>
      <c r="GW58" s="1">
        <v>0.3565219</v>
      </c>
      <c r="GX58">
        <v>0.58585039999999999</v>
      </c>
      <c r="GY58">
        <v>13.4671</v>
      </c>
      <c r="GZ58" s="1">
        <v>7.7596770000000004E-4</v>
      </c>
      <c r="HA58" s="1">
        <v>0.34164719999999998</v>
      </c>
      <c r="HB58">
        <v>0.58584270000000005</v>
      </c>
      <c r="HC58">
        <v>14.077500000000001</v>
      </c>
      <c r="HD58" s="1">
        <v>7.4368950000000002E-4</v>
      </c>
      <c r="HE58" s="1">
        <v>0.32724140000000002</v>
      </c>
      <c r="HF58">
        <v>0.58585750000000003</v>
      </c>
      <c r="HG58">
        <v>15.03537</v>
      </c>
      <c r="HH58" s="1">
        <v>7.1296010000000004E-4</v>
      </c>
      <c r="HI58" s="1">
        <v>0.31355830000000001</v>
      </c>
      <c r="HJ58">
        <v>0.58584349999999996</v>
      </c>
      <c r="HK58">
        <v>15.571680000000001</v>
      </c>
      <c r="HL58" s="1">
        <v>6.8370249999999996E-4</v>
      </c>
      <c r="HM58" s="1">
        <v>0.30060170000000003</v>
      </c>
      <c r="HN58">
        <v>0.58584429999999998</v>
      </c>
      <c r="HO58">
        <v>15.239190000000001</v>
      </c>
      <c r="HP58">
        <v>6.5580439999999999E-4</v>
      </c>
      <c r="HQ58" s="1">
        <v>0.28827209999999998</v>
      </c>
      <c r="HR58">
        <v>0.58585980000000004</v>
      </c>
      <c r="HS58">
        <v>14.50182</v>
      </c>
      <c r="HT58">
        <v>6.2917300000000002E-4</v>
      </c>
      <c r="HU58" s="1">
        <v>0.27652719999999997</v>
      </c>
      <c r="HV58">
        <v>0.58584630000000004</v>
      </c>
      <c r="HW58">
        <v>13.588620000000001</v>
      </c>
      <c r="HX58">
        <v>6.0391670000000004E-4</v>
      </c>
      <c r="HY58" s="1">
        <v>0.26540560000000002</v>
      </c>
      <c r="HZ58">
        <v>0.58584729999999996</v>
      </c>
      <c r="IA58">
        <v>13.54589</v>
      </c>
      <c r="IB58">
        <v>5.7997500000000004E-4</v>
      </c>
      <c r="IC58" s="1">
        <v>0.25489200000000001</v>
      </c>
      <c r="ID58">
        <v>0.58584340000000001</v>
      </c>
      <c r="IE58">
        <v>13.975210000000001</v>
      </c>
      <c r="IF58">
        <v>5.5722400000000004E-4</v>
      </c>
      <c r="IG58" s="1">
        <v>0.24489250000000001</v>
      </c>
      <c r="IH58">
        <v>0.58585039999999999</v>
      </c>
      <c r="II58">
        <v>14.52243</v>
      </c>
      <c r="IJ58">
        <v>5.352601E-4</v>
      </c>
      <c r="IK58" s="1">
        <v>0.23527129999999999</v>
      </c>
      <c r="IL58">
        <v>0.58584760000000002</v>
      </c>
      <c r="IM58">
        <v>15.392189999999999</v>
      </c>
      <c r="IN58">
        <v>5.1417240000000005E-4</v>
      </c>
      <c r="IO58" s="1">
        <v>0.22601160000000001</v>
      </c>
      <c r="IP58">
        <v>0.58584579999999997</v>
      </c>
      <c r="IQ58">
        <v>15.81742</v>
      </c>
      <c r="IR58">
        <v>4.9445890000000001E-4</v>
      </c>
      <c r="IS58">
        <v>0.21733459999999999</v>
      </c>
      <c r="IT58">
        <v>0.58583779999999996</v>
      </c>
      <c r="IU58">
        <v>15.62842</v>
      </c>
      <c r="IV58">
        <v>4.7566850000000001E-4</v>
      </c>
      <c r="IW58">
        <v>0.2091055</v>
      </c>
      <c r="IX58">
        <v>0.5858449</v>
      </c>
      <c r="IY58">
        <v>15.04796</v>
      </c>
      <c r="IZ58">
        <v>4.5775550000000002E-4</v>
      </c>
      <c r="JA58">
        <v>0.2012321</v>
      </c>
      <c r="JB58">
        <v>0.58586349999999998</v>
      </c>
      <c r="JC58">
        <v>14.13284</v>
      </c>
      <c r="JD58">
        <v>4.4096329999999999E-4</v>
      </c>
      <c r="JE58">
        <v>0.19384270000000001</v>
      </c>
      <c r="JF58">
        <v>0.58583890000000005</v>
      </c>
      <c r="JG58">
        <v>13.684229999999999</v>
      </c>
      <c r="JH58">
        <v>4.246187E-4</v>
      </c>
      <c r="JI58">
        <v>0.1866941</v>
      </c>
      <c r="JJ58">
        <v>0.58584899999999995</v>
      </c>
      <c r="JK58">
        <v>13.26896</v>
      </c>
      <c r="JL58">
        <v>4.0917070000000001E-4</v>
      </c>
      <c r="JM58">
        <v>0.1798778</v>
      </c>
      <c r="JN58">
        <v>0.58585200000000004</v>
      </c>
      <c r="JO58">
        <v>13.363849999999999</v>
      </c>
      <c r="JP58">
        <v>3.942824E-4</v>
      </c>
      <c r="JQ58">
        <v>0.17335739999999999</v>
      </c>
      <c r="JR58">
        <v>0.58584729999999996</v>
      </c>
      <c r="JS58">
        <v>13.56944</v>
      </c>
      <c r="JT58">
        <v>3.8023430000000001E-4</v>
      </c>
      <c r="JU58">
        <v>0.16715579999999999</v>
      </c>
      <c r="JV58">
        <v>0.58584429999999998</v>
      </c>
      <c r="JW58">
        <v>13.57996</v>
      </c>
      <c r="JX58">
        <v>3.6685919999999999E-4</v>
      </c>
      <c r="JY58">
        <v>0.16129450000000001</v>
      </c>
      <c r="JZ58">
        <v>0.58585160000000003</v>
      </c>
      <c r="KA58">
        <v>13.51413</v>
      </c>
      <c r="KB58">
        <v>3.5366489999999999E-4</v>
      </c>
      <c r="KC58">
        <v>0.1554981</v>
      </c>
      <c r="KD58">
        <v>0.5858428</v>
      </c>
      <c r="KE58">
        <v>13.17578</v>
      </c>
      <c r="KF58">
        <v>3.4108590000000001E-4</v>
      </c>
      <c r="KG58">
        <v>0.1499606</v>
      </c>
      <c r="KH58">
        <v>0.58584409999999998</v>
      </c>
      <c r="KI58">
        <v>12.653829999999999</v>
      </c>
      <c r="KJ58">
        <v>3.2924899999999999E-4</v>
      </c>
      <c r="KK58">
        <v>0.1447589</v>
      </c>
      <c r="KL58">
        <v>0.58582339999999999</v>
      </c>
      <c r="KM58">
        <v>12.859629999999999</v>
      </c>
      <c r="KN58">
        <v>3.1777850000000001E-4</v>
      </c>
      <c r="KO58">
        <v>0.1397127</v>
      </c>
      <c r="KP58">
        <v>0.58572360000000001</v>
      </c>
      <c r="KQ58">
        <v>13.003590000000001</v>
      </c>
      <c r="KR58">
        <v>3.0696299999999999E-4</v>
      </c>
      <c r="KS58">
        <v>0.13495779999999999</v>
      </c>
      <c r="KT58">
        <v>0.58558670000000002</v>
      </c>
      <c r="KU58">
        <v>13.35805</v>
      </c>
      <c r="KV58">
        <v>2.9851790000000002E-4</v>
      </c>
      <c r="KW58">
        <v>0.13115679999999999</v>
      </c>
      <c r="KX58">
        <v>0.58541209999999999</v>
      </c>
      <c r="KY58">
        <v>13.960520000000001</v>
      </c>
      <c r="KZ58">
        <v>2.9556260000000002E-4</v>
      </c>
      <c r="LA58">
        <v>0.12971530000000001</v>
      </c>
      <c r="LB58">
        <v>0.58519940000000004</v>
      </c>
      <c r="LC58">
        <v>14.137460000000001</v>
      </c>
      <c r="LD58">
        <v>2.9479909999999997E-4</v>
      </c>
      <c r="LE58">
        <v>0.12941250000000001</v>
      </c>
      <c r="LF58">
        <v>0.58499020000000002</v>
      </c>
      <c r="LG58">
        <v>13.832610000000001</v>
      </c>
      <c r="LH58">
        <v>2.917401E-4</v>
      </c>
      <c r="LI58">
        <v>0.1281948</v>
      </c>
      <c r="LJ58">
        <v>0.58478870000000005</v>
      </c>
      <c r="LK58">
        <v>13.31288</v>
      </c>
      <c r="LL58">
        <v>2.856647E-4</v>
      </c>
      <c r="LM58">
        <v>0.1256562</v>
      </c>
      <c r="LN58">
        <v>0.58456450000000004</v>
      </c>
      <c r="LO58">
        <v>12.92361</v>
      </c>
      <c r="LP58">
        <v>2.7769289999999999E-4</v>
      </c>
      <c r="LQ58">
        <v>0.1222371</v>
      </c>
      <c r="LR58">
        <v>0.58437629999999996</v>
      </c>
      <c r="LS58">
        <v>13.51986</v>
      </c>
      <c r="LT58">
        <v>2.6904400000000002E-4</v>
      </c>
      <c r="LU58">
        <v>0.1184759</v>
      </c>
      <c r="LV58">
        <v>0.58425400000000005</v>
      </c>
      <c r="LW58">
        <v>14.054690000000001</v>
      </c>
      <c r="LX58">
        <v>2.6000539999999998E-4</v>
      </c>
      <c r="LY58">
        <v>0.11453389999999999</v>
      </c>
      <c r="LZ58">
        <v>0.584175</v>
      </c>
      <c r="MA58">
        <v>14.79006</v>
      </c>
      <c r="MB58">
        <v>2.4960709999999998E-4</v>
      </c>
      <c r="MC58">
        <v>0.1100457</v>
      </c>
      <c r="MD58">
        <v>0.58416219999999996</v>
      </c>
      <c r="ME58">
        <v>16.09243</v>
      </c>
      <c r="MF58">
        <v>2.355922E-4</v>
      </c>
      <c r="MG58">
        <v>0.1040032</v>
      </c>
      <c r="MH58">
        <v>0.58415139999999999</v>
      </c>
      <c r="MI58">
        <v>16.70065</v>
      </c>
      <c r="MJ58">
        <v>2.204393E-4</v>
      </c>
      <c r="MK58">
        <v>9.7326720000000005E-2</v>
      </c>
      <c r="ML58">
        <v>0.58415760000000005</v>
      </c>
      <c r="MM58">
        <v>16.223960000000002</v>
      </c>
      <c r="MN58">
        <v>2.0771299999999999E-4</v>
      </c>
      <c r="MO58">
        <v>9.163056E-2</v>
      </c>
      <c r="MP58">
        <v>0.58416760000000001</v>
      </c>
      <c r="MQ58">
        <v>15.50478</v>
      </c>
      <c r="MR58">
        <v>1.9773340000000001E-4</v>
      </c>
      <c r="MS58">
        <v>8.7166679999999996E-2</v>
      </c>
      <c r="MT58">
        <v>0.58414180000000004</v>
      </c>
      <c r="MU58">
        <v>14.73058</v>
      </c>
      <c r="MV58">
        <v>1.8965790000000001E-4</v>
      </c>
      <c r="MW58">
        <v>8.3566890000000005E-2</v>
      </c>
      <c r="MX58">
        <v>0.58410479999999998</v>
      </c>
      <c r="MY58">
        <v>14.729990000000001</v>
      </c>
      <c r="MZ58">
        <v>1.8288509999999999E-4</v>
      </c>
      <c r="NA58">
        <v>8.0554979999999998E-2</v>
      </c>
      <c r="NB58">
        <v>0.58390920000000002</v>
      </c>
      <c r="NC58">
        <v>14.79566</v>
      </c>
      <c r="ND58">
        <v>1.7684450000000001E-4</v>
      </c>
      <c r="NE58">
        <v>7.7896989999999999E-2</v>
      </c>
      <c r="NF58">
        <v>0.58362219999999998</v>
      </c>
      <c r="NG58">
        <v>15.06827</v>
      </c>
      <c r="NH58">
        <v>1.7337440000000001E-4</v>
      </c>
      <c r="NI58">
        <v>7.6258500000000007E-2</v>
      </c>
      <c r="NJ58">
        <v>0.58324710000000002</v>
      </c>
      <c r="NK58">
        <v>15.986599999999999</v>
      </c>
      <c r="NL58">
        <v>1.7579259999999999E-4</v>
      </c>
      <c r="NM58">
        <v>7.7162700000000001E-2</v>
      </c>
      <c r="NN58">
        <v>0.58283929999999995</v>
      </c>
      <c r="NO58">
        <v>16.431419999999999</v>
      </c>
      <c r="NP58">
        <v>1.8052850000000001E-4</v>
      </c>
      <c r="NQ58">
        <v>7.9281699999999997E-2</v>
      </c>
      <c r="NR58">
        <v>0.582403</v>
      </c>
      <c r="NS58">
        <v>16.194780000000002</v>
      </c>
      <c r="NT58">
        <v>1.824916E-4</v>
      </c>
      <c r="NU58">
        <v>8.0299380000000004E-2</v>
      </c>
      <c r="NV58">
        <v>0.58198070000000002</v>
      </c>
      <c r="NW58">
        <v>15.61697</v>
      </c>
      <c r="NX58">
        <v>1.8089540000000001E-4</v>
      </c>
      <c r="NY58">
        <v>7.9730759999999998E-2</v>
      </c>
      <c r="NZ58">
        <v>0.58154969999999995</v>
      </c>
      <c r="OA58">
        <v>14.78815</v>
      </c>
      <c r="OB58">
        <v>1.7690739999999999E-4</v>
      </c>
      <c r="OC58">
        <v>7.8068499999999999E-2</v>
      </c>
      <c r="OD58">
        <v>0.58118150000000002</v>
      </c>
      <c r="OE58">
        <v>14.030810000000001</v>
      </c>
      <c r="OF58">
        <v>1.7174709999999999E-4</v>
      </c>
      <c r="OG58">
        <v>7.5841229999999996E-2</v>
      </c>
      <c r="OH58">
        <v>0.58091519999999996</v>
      </c>
      <c r="OI58">
        <v>14.044700000000001</v>
      </c>
      <c r="OJ58">
        <v>1.6603390000000001E-4</v>
      </c>
      <c r="OK58">
        <v>7.3357710000000007E-2</v>
      </c>
    </row>
    <row r="59" spans="1:401" x14ac:dyDescent="0.35">
      <c r="A59">
        <v>62</v>
      </c>
      <c r="B59" t="s">
        <v>4</v>
      </c>
      <c r="C59" t="s">
        <v>24</v>
      </c>
      <c r="D59" t="s">
        <v>64</v>
      </c>
      <c r="E59">
        <v>849.29769999999996</v>
      </c>
      <c r="F59">
        <v>0.54694779999999998</v>
      </c>
      <c r="G59">
        <v>12.85336</v>
      </c>
      <c r="H59" s="1">
        <v>7.9408700000000004E-8</v>
      </c>
      <c r="I59" s="1">
        <v>3.062172E-5</v>
      </c>
      <c r="J59">
        <v>0.54692790000000002</v>
      </c>
      <c r="K59">
        <v>12.278</v>
      </c>
      <c r="L59">
        <v>4.286594</v>
      </c>
      <c r="M59">
        <v>1316.317</v>
      </c>
      <c r="N59">
        <v>0.54694050000000005</v>
      </c>
      <c r="O59">
        <v>12.57569</v>
      </c>
      <c r="P59">
        <v>143.2534</v>
      </c>
      <c r="Q59">
        <v>51948.84</v>
      </c>
      <c r="R59">
        <v>0.54695260000000001</v>
      </c>
      <c r="S59">
        <v>12.893370000000001</v>
      </c>
      <c r="T59">
        <v>133.50899999999999</v>
      </c>
      <c r="U59">
        <v>53615.15</v>
      </c>
      <c r="V59">
        <v>0.54694549999999997</v>
      </c>
      <c r="W59">
        <v>13.43835</v>
      </c>
      <c r="X59">
        <v>23.936029999999999</v>
      </c>
      <c r="Y59">
        <v>10224.4</v>
      </c>
      <c r="Z59">
        <v>0.54683720000000002</v>
      </c>
      <c r="AA59">
        <v>13.56005</v>
      </c>
      <c r="AB59">
        <v>1.87368</v>
      </c>
      <c r="AC59">
        <v>825.6653</v>
      </c>
      <c r="AD59">
        <v>0.54662999999999995</v>
      </c>
      <c r="AE59">
        <v>13.41911</v>
      </c>
      <c r="AF59" s="1">
        <v>0.17172989999999999</v>
      </c>
      <c r="AG59">
        <v>71.924869999999999</v>
      </c>
      <c r="AH59">
        <v>0.54641960000000001</v>
      </c>
      <c r="AI59">
        <v>12.97179</v>
      </c>
      <c r="AJ59" s="1">
        <v>8.3657319999999993E-2</v>
      </c>
      <c r="AK59">
        <v>32.597679999999997</v>
      </c>
      <c r="AL59">
        <v>0.54613029999999996</v>
      </c>
      <c r="AM59">
        <v>12.328799999999999</v>
      </c>
      <c r="AN59" s="1">
        <v>7.2698349999999995E-2</v>
      </c>
      <c r="AO59" s="1">
        <v>28.168849999999999</v>
      </c>
      <c r="AP59">
        <v>0.54552900000000004</v>
      </c>
      <c r="AQ59">
        <v>11.759679999999999</v>
      </c>
      <c r="AR59" s="1">
        <v>6.5510739999999998E-2</v>
      </c>
      <c r="AS59" s="1">
        <v>25.409800000000001</v>
      </c>
      <c r="AT59">
        <v>0.54463019999999995</v>
      </c>
      <c r="AU59">
        <v>11.96266</v>
      </c>
      <c r="AV59" s="1">
        <v>6.0001020000000002E-2</v>
      </c>
      <c r="AW59" s="1">
        <v>23.289059999999999</v>
      </c>
      <c r="AX59">
        <v>0.54360050000000004</v>
      </c>
      <c r="AY59">
        <v>12.078139999999999</v>
      </c>
      <c r="AZ59" s="1">
        <v>6.1331490000000002E-2</v>
      </c>
      <c r="BA59" s="1">
        <v>23.727879999999999</v>
      </c>
      <c r="BB59">
        <v>0.54273910000000003</v>
      </c>
      <c r="BC59">
        <v>12.20026</v>
      </c>
      <c r="BD59" s="1">
        <v>6.7898180000000002E-2</v>
      </c>
      <c r="BE59" s="1">
        <v>26.360240000000001</v>
      </c>
      <c r="BF59">
        <v>0.54203290000000004</v>
      </c>
      <c r="BG59">
        <v>12.4634</v>
      </c>
      <c r="BH59" s="1">
        <v>6.9984840000000006E-2</v>
      </c>
      <c r="BI59" s="1">
        <v>27.38259</v>
      </c>
      <c r="BJ59">
        <v>0.54144939999999997</v>
      </c>
      <c r="BK59">
        <v>12.397690000000001</v>
      </c>
      <c r="BL59" s="1">
        <v>6.6603770000000007E-2</v>
      </c>
      <c r="BM59" s="1">
        <v>26.237269999999999</v>
      </c>
      <c r="BN59">
        <v>0.54108389999999995</v>
      </c>
      <c r="BO59">
        <v>12.043850000000001</v>
      </c>
      <c r="BP59" s="1">
        <v>6.0268769999999999E-2</v>
      </c>
      <c r="BQ59" s="1">
        <v>23.87228</v>
      </c>
      <c r="BR59">
        <v>0.54099810000000004</v>
      </c>
      <c r="BS59">
        <v>11.62825</v>
      </c>
      <c r="BT59" s="1">
        <v>5.3192540000000003E-2</v>
      </c>
      <c r="BU59" s="1">
        <v>21.156790000000001</v>
      </c>
      <c r="BV59">
        <v>0.5407516</v>
      </c>
      <c r="BW59">
        <v>11.78223</v>
      </c>
      <c r="BX59" s="1">
        <v>4.6580990000000003E-2</v>
      </c>
      <c r="BY59" s="1">
        <v>18.589880000000001</v>
      </c>
      <c r="BZ59">
        <v>0.54079739999999998</v>
      </c>
      <c r="CA59">
        <v>12.400639999999999</v>
      </c>
      <c r="CB59" s="1">
        <v>4.0846220000000003E-2</v>
      </c>
      <c r="CC59" s="1">
        <v>16.349699999999999</v>
      </c>
      <c r="CD59">
        <v>0.54116059999999999</v>
      </c>
      <c r="CE59">
        <v>13.26408</v>
      </c>
      <c r="CF59" s="1">
        <v>3.5175690000000003E-2</v>
      </c>
      <c r="CG59" s="1">
        <v>14.13353</v>
      </c>
      <c r="CH59">
        <v>0.54147529999999999</v>
      </c>
      <c r="CI59">
        <v>14.05772</v>
      </c>
      <c r="CJ59" s="1">
        <v>2.9070700000000001E-2</v>
      </c>
      <c r="CK59" s="1">
        <v>11.728910000000001</v>
      </c>
      <c r="CL59">
        <v>0.54175320000000005</v>
      </c>
      <c r="CM59">
        <v>14.280419999999999</v>
      </c>
      <c r="CN59" s="1">
        <v>2.3553749999999998E-2</v>
      </c>
      <c r="CO59" s="1">
        <v>9.5252700000000008</v>
      </c>
      <c r="CP59">
        <v>0.54210659999999999</v>
      </c>
      <c r="CQ59">
        <v>14.105079999999999</v>
      </c>
      <c r="CR59" s="1">
        <v>1.9340610000000001E-2</v>
      </c>
      <c r="CS59" s="1">
        <v>7.8286030000000002</v>
      </c>
      <c r="CT59">
        <v>0.54254630000000004</v>
      </c>
      <c r="CU59">
        <v>13.740819999999999</v>
      </c>
      <c r="CV59" s="1">
        <v>1.6250810000000001E-2</v>
      </c>
      <c r="CW59" s="1">
        <v>6.5826169999999999</v>
      </c>
      <c r="CX59">
        <v>0.54187600000000002</v>
      </c>
      <c r="CY59">
        <v>13.09582</v>
      </c>
      <c r="CZ59" s="1">
        <v>1.386006E-2</v>
      </c>
      <c r="DA59" s="1">
        <v>5.6252839999999997</v>
      </c>
      <c r="DB59">
        <v>0.54082509999999995</v>
      </c>
      <c r="DC59">
        <v>12.90691</v>
      </c>
      <c r="DD59" s="1">
        <v>1.1994400000000001E-2</v>
      </c>
      <c r="DE59" s="1">
        <v>4.8785309999999997</v>
      </c>
      <c r="DF59">
        <v>0.54035040000000001</v>
      </c>
      <c r="DG59">
        <v>13.27617</v>
      </c>
      <c r="DH59" s="1">
        <v>1.051389E-2</v>
      </c>
      <c r="DI59" s="1">
        <v>4.279617</v>
      </c>
      <c r="DJ59">
        <v>0.54053649999999998</v>
      </c>
      <c r="DK59">
        <v>13.72161</v>
      </c>
      <c r="DL59" s="1">
        <v>9.1441419999999992E-3</v>
      </c>
      <c r="DM59" s="1">
        <v>3.7268289999999999</v>
      </c>
      <c r="DN59">
        <v>0.54097130000000004</v>
      </c>
      <c r="DO59">
        <v>14.30376</v>
      </c>
      <c r="DP59" s="1">
        <v>7.2901299999999997E-3</v>
      </c>
      <c r="DQ59" s="1">
        <v>2.9834619999999998</v>
      </c>
      <c r="DR59">
        <v>0.5413789</v>
      </c>
      <c r="DS59">
        <v>14.579000000000001</v>
      </c>
      <c r="DT59" s="1">
        <v>5.2453430000000004E-3</v>
      </c>
      <c r="DU59" s="1">
        <v>2.1501809999999999</v>
      </c>
      <c r="DV59">
        <v>0.54173300000000002</v>
      </c>
      <c r="DW59">
        <v>14.42065</v>
      </c>
      <c r="DX59" s="1">
        <v>3.6919610000000001E-3</v>
      </c>
      <c r="DY59" s="1">
        <v>1.508078</v>
      </c>
      <c r="DZ59">
        <v>0.54195539999999998</v>
      </c>
      <c r="EA59">
        <v>13.878349999999999</v>
      </c>
      <c r="EB59" s="1">
        <v>2.7459469999999999E-3</v>
      </c>
      <c r="EC59" s="1">
        <v>1.1142909999999999</v>
      </c>
      <c r="ED59">
        <v>0.54210340000000001</v>
      </c>
      <c r="EE59">
        <v>13.05016</v>
      </c>
      <c r="EF59" s="1">
        <v>2.214415E-3</v>
      </c>
      <c r="EG59" s="1">
        <v>0.89225710000000003</v>
      </c>
      <c r="EH59">
        <v>0.5422264</v>
      </c>
      <c r="EI59">
        <v>12.666320000000001</v>
      </c>
      <c r="EJ59" s="1">
        <v>1.910166E-3</v>
      </c>
      <c r="EK59" s="1">
        <v>0.76509340000000003</v>
      </c>
      <c r="EL59">
        <v>0.54233129999999996</v>
      </c>
      <c r="EM59">
        <v>12.81268</v>
      </c>
      <c r="EN59" s="1">
        <v>1.7211590000000001E-3</v>
      </c>
      <c r="EO59" s="1">
        <v>0.68607149999999995</v>
      </c>
      <c r="EP59">
        <v>0.54243319999999995</v>
      </c>
      <c r="EQ59">
        <v>13.318899999999999</v>
      </c>
      <c r="ER59" s="1">
        <v>1.5815499999999999E-3</v>
      </c>
      <c r="ES59" s="1">
        <v>0.62815759999999998</v>
      </c>
      <c r="ET59">
        <v>0.54253370000000001</v>
      </c>
      <c r="EU59">
        <v>13.94355</v>
      </c>
      <c r="EV59" s="1">
        <v>1.446492E-3</v>
      </c>
      <c r="EW59" s="1">
        <v>0.57294089999999998</v>
      </c>
      <c r="EX59">
        <v>0.54263070000000002</v>
      </c>
      <c r="EY59">
        <v>14.11281</v>
      </c>
      <c r="EZ59" s="1">
        <v>1.3170689999999999E-3</v>
      </c>
      <c r="FA59" s="1">
        <v>0.51990069999999999</v>
      </c>
      <c r="FB59">
        <v>0.54271590000000003</v>
      </c>
      <c r="FC59">
        <v>13.93831</v>
      </c>
      <c r="FD59" s="1">
        <v>1.2115310000000001E-3</v>
      </c>
      <c r="FE59" s="1">
        <v>0.47627249999999999</v>
      </c>
      <c r="FF59">
        <v>0.54281990000000002</v>
      </c>
      <c r="FG59">
        <v>13.581910000000001</v>
      </c>
      <c r="FH59" s="1">
        <v>1.1298910000000001E-3</v>
      </c>
      <c r="FI59" s="1">
        <v>0.44237120000000002</v>
      </c>
      <c r="FJ59">
        <v>0.54288289999999995</v>
      </c>
      <c r="FK59">
        <v>13.04149</v>
      </c>
      <c r="FL59" s="1">
        <v>1.066488E-3</v>
      </c>
      <c r="FM59" s="1">
        <v>0.41586669999999998</v>
      </c>
      <c r="FN59">
        <v>0.54292309999999999</v>
      </c>
      <c r="FO59">
        <v>13.25085</v>
      </c>
      <c r="FP59" s="1">
        <v>1.014294E-3</v>
      </c>
      <c r="FQ59" s="1">
        <v>0.39406530000000001</v>
      </c>
      <c r="FR59">
        <v>0.54295159999999998</v>
      </c>
      <c r="FS59">
        <v>13.484719999999999</v>
      </c>
      <c r="FT59" s="1">
        <v>9.6849040000000005E-4</v>
      </c>
      <c r="FU59" s="1">
        <v>0.3750346</v>
      </c>
      <c r="FV59">
        <v>0.54294160000000002</v>
      </c>
      <c r="FW59">
        <v>13.779439999999999</v>
      </c>
      <c r="FX59" s="1">
        <v>9.3238740000000004E-4</v>
      </c>
      <c r="FY59" s="1">
        <v>0.35983579999999998</v>
      </c>
      <c r="FZ59">
        <v>0.54290669999999996</v>
      </c>
      <c r="GA59">
        <v>14.17352</v>
      </c>
      <c r="GB59" s="1">
        <v>9.1584390000000004E-4</v>
      </c>
      <c r="GC59" s="1">
        <v>0.35223690000000002</v>
      </c>
      <c r="GD59">
        <v>0.54289189999999998</v>
      </c>
      <c r="GE59">
        <v>14.37049</v>
      </c>
      <c r="GF59" s="1">
        <v>9.0953989999999999E-4</v>
      </c>
      <c r="GG59" s="1">
        <v>0.3490277</v>
      </c>
      <c r="GH59">
        <v>0.54288320000000001</v>
      </c>
      <c r="GI59">
        <v>14.14437</v>
      </c>
      <c r="GJ59" s="1">
        <v>8.9743419999999997E-4</v>
      </c>
      <c r="GK59" s="1">
        <v>0.34392630000000002</v>
      </c>
      <c r="GL59">
        <v>0.54286310000000004</v>
      </c>
      <c r="GM59">
        <v>13.47781</v>
      </c>
      <c r="GN59" s="1">
        <v>8.7539360000000001E-4</v>
      </c>
      <c r="GO59" s="1">
        <v>0.3351557</v>
      </c>
      <c r="GP59">
        <v>0.54287079999999999</v>
      </c>
      <c r="GQ59">
        <v>12.733090000000001</v>
      </c>
      <c r="GR59" s="1">
        <v>8.463918E-4</v>
      </c>
      <c r="GS59" s="1">
        <v>0.32370539999999998</v>
      </c>
      <c r="GT59">
        <v>0.54286040000000002</v>
      </c>
      <c r="GU59">
        <v>13.02107</v>
      </c>
      <c r="GV59" s="1">
        <v>8.1395109999999997E-4</v>
      </c>
      <c r="GW59" s="1">
        <v>0.31107230000000002</v>
      </c>
      <c r="GX59">
        <v>0.54284569999999999</v>
      </c>
      <c r="GY59">
        <v>13.5242</v>
      </c>
      <c r="GZ59" s="1">
        <v>7.8068569999999995E-4</v>
      </c>
      <c r="HA59" s="1">
        <v>0.29813899999999999</v>
      </c>
      <c r="HB59">
        <v>0.54284840000000001</v>
      </c>
      <c r="HC59">
        <v>14.09638</v>
      </c>
      <c r="HD59" s="1">
        <v>7.4823100000000003E-4</v>
      </c>
      <c r="HE59" s="1">
        <v>0.28557290000000002</v>
      </c>
      <c r="HF59">
        <v>0.5428558</v>
      </c>
      <c r="HG59">
        <v>15.01516</v>
      </c>
      <c r="HH59" s="1">
        <v>7.1724229999999998E-4</v>
      </c>
      <c r="HI59" s="1">
        <v>0.2736131</v>
      </c>
      <c r="HJ59">
        <v>0.54285349999999999</v>
      </c>
      <c r="HK59">
        <v>15.563890000000001</v>
      </c>
      <c r="HL59" s="1">
        <v>6.8777729999999998E-4</v>
      </c>
      <c r="HM59" s="1">
        <v>0.26229530000000001</v>
      </c>
      <c r="HN59">
        <v>0.54285399999999995</v>
      </c>
      <c r="HO59">
        <v>15.274290000000001</v>
      </c>
      <c r="HP59" s="1">
        <v>6.5968139999999999E-4</v>
      </c>
      <c r="HQ59" s="1">
        <v>0.25152609999999997</v>
      </c>
      <c r="HR59">
        <v>0.54285309999999998</v>
      </c>
      <c r="HS59">
        <v>14.574170000000001</v>
      </c>
      <c r="HT59">
        <v>6.3286310000000004E-4</v>
      </c>
      <c r="HU59" s="1">
        <v>0.2412697</v>
      </c>
      <c r="HV59">
        <v>0.54285760000000005</v>
      </c>
      <c r="HW59">
        <v>13.68829</v>
      </c>
      <c r="HX59">
        <v>6.0740100000000003E-4</v>
      </c>
      <c r="HY59" s="1">
        <v>0.23154839999999999</v>
      </c>
      <c r="HZ59">
        <v>0.54285680000000003</v>
      </c>
      <c r="IA59">
        <v>13.63721</v>
      </c>
      <c r="IB59">
        <v>5.8328690000000001E-4</v>
      </c>
      <c r="IC59" s="1">
        <v>0.22236420000000001</v>
      </c>
      <c r="ID59">
        <v>0.54285430000000001</v>
      </c>
      <c r="IE59">
        <v>14.059139999999999</v>
      </c>
      <c r="IF59">
        <v>5.6037800000000005E-4</v>
      </c>
      <c r="IG59" s="1">
        <v>0.21363119999999999</v>
      </c>
      <c r="IH59">
        <v>0.54283769999999998</v>
      </c>
      <c r="II59">
        <v>14.56833</v>
      </c>
      <c r="IJ59">
        <v>5.3830299999999996E-4</v>
      </c>
      <c r="IK59" s="1">
        <v>0.2052438</v>
      </c>
      <c r="IL59">
        <v>0.54285700000000003</v>
      </c>
      <c r="IM59">
        <v>15.385820000000001</v>
      </c>
      <c r="IN59">
        <v>5.1707789999999999E-4</v>
      </c>
      <c r="IO59" s="1">
        <v>0.19716040000000001</v>
      </c>
      <c r="IP59">
        <v>0.54285559999999999</v>
      </c>
      <c r="IQ59">
        <v>15.80908</v>
      </c>
      <c r="IR59">
        <v>4.971617E-4</v>
      </c>
      <c r="IS59">
        <v>0.18956249999999999</v>
      </c>
      <c r="IT59">
        <v>0.54285019999999995</v>
      </c>
      <c r="IU59">
        <v>15.649800000000001</v>
      </c>
      <c r="IV59">
        <v>4.7826850000000002E-4</v>
      </c>
      <c r="IW59">
        <v>0.18238370000000001</v>
      </c>
      <c r="IX59">
        <v>0.54285439999999996</v>
      </c>
      <c r="IY59">
        <v>15.119009999999999</v>
      </c>
      <c r="IZ59">
        <v>4.6021560000000003E-4</v>
      </c>
      <c r="JA59">
        <v>0.17550299999999999</v>
      </c>
      <c r="JB59">
        <v>0.54285850000000002</v>
      </c>
      <c r="JC59">
        <v>14.247769999999999</v>
      </c>
      <c r="JD59">
        <v>4.4328599999999998E-4</v>
      </c>
      <c r="JE59">
        <v>0.1690459</v>
      </c>
      <c r="JF59">
        <v>0.54285220000000001</v>
      </c>
      <c r="JG59">
        <v>13.792540000000001</v>
      </c>
      <c r="JH59">
        <v>4.26892E-4</v>
      </c>
      <c r="JI59">
        <v>0.16282089999999999</v>
      </c>
      <c r="JJ59">
        <v>0.54285760000000005</v>
      </c>
      <c r="JK59">
        <v>13.367089999999999</v>
      </c>
      <c r="JL59">
        <v>4.1129879999999999E-4</v>
      </c>
      <c r="JM59">
        <v>0.15685779999999999</v>
      </c>
      <c r="JN59">
        <v>0.54285939999999999</v>
      </c>
      <c r="JO59">
        <v>13.40985</v>
      </c>
      <c r="JP59">
        <v>3.9635030000000001E-4</v>
      </c>
      <c r="JQ59">
        <v>0.1511757</v>
      </c>
      <c r="JR59">
        <v>0.54285530000000004</v>
      </c>
      <c r="JS59">
        <v>13.577209999999999</v>
      </c>
      <c r="JT59">
        <v>3.8215949999999998E-4</v>
      </c>
      <c r="JU59">
        <v>0.14574799999999999</v>
      </c>
      <c r="JV59">
        <v>0.54285519999999998</v>
      </c>
      <c r="JW59">
        <v>13.577070000000001</v>
      </c>
      <c r="JX59">
        <v>3.6872929999999998E-4</v>
      </c>
      <c r="JY59">
        <v>0.1406377</v>
      </c>
      <c r="JZ59">
        <v>0.54285779999999995</v>
      </c>
      <c r="KA59">
        <v>13.524369999999999</v>
      </c>
      <c r="KB59">
        <v>3.555117E-4</v>
      </c>
      <c r="KC59">
        <v>0.1355999</v>
      </c>
      <c r="KD59">
        <v>0.54285589999999995</v>
      </c>
      <c r="KE59">
        <v>13.22161</v>
      </c>
      <c r="KF59">
        <v>3.4280379999999998E-4</v>
      </c>
      <c r="KG59">
        <v>0.1307516</v>
      </c>
      <c r="KH59">
        <v>0.54285470000000002</v>
      </c>
      <c r="KI59">
        <v>12.71753</v>
      </c>
      <c r="KJ59">
        <v>3.3089609999999999E-4</v>
      </c>
      <c r="KK59">
        <v>0.12621180000000001</v>
      </c>
      <c r="KL59">
        <v>0.54285249999999996</v>
      </c>
      <c r="KM59">
        <v>12.901529999999999</v>
      </c>
      <c r="KN59">
        <v>3.1936520000000002E-4</v>
      </c>
      <c r="KO59">
        <v>0.1218122</v>
      </c>
      <c r="KP59">
        <v>0.54280050000000002</v>
      </c>
      <c r="KQ59">
        <v>13.0421</v>
      </c>
      <c r="KR59">
        <v>3.0843519999999998E-4</v>
      </c>
      <c r="KS59">
        <v>0.1176463</v>
      </c>
      <c r="KT59">
        <v>0.54271139999999995</v>
      </c>
      <c r="KU59">
        <v>13.36692</v>
      </c>
      <c r="KV59">
        <v>2.994362E-4</v>
      </c>
      <c r="KW59">
        <v>0.1141828</v>
      </c>
      <c r="KX59">
        <v>0.54263380000000005</v>
      </c>
      <c r="KY59">
        <v>13.95218</v>
      </c>
      <c r="KZ59">
        <v>2.9573350000000002E-4</v>
      </c>
      <c r="LA59">
        <v>0.11269270000000001</v>
      </c>
      <c r="LB59">
        <v>0.54255160000000002</v>
      </c>
      <c r="LC59">
        <v>14.144439999999999</v>
      </c>
      <c r="LD59">
        <v>2.949572E-4</v>
      </c>
      <c r="LE59">
        <v>0.11241569999999999</v>
      </c>
      <c r="LF59">
        <v>0.54245690000000002</v>
      </c>
      <c r="LG59">
        <v>13.85774</v>
      </c>
      <c r="LH59">
        <v>2.9233489999999998E-4</v>
      </c>
      <c r="LI59">
        <v>0.1114969</v>
      </c>
      <c r="LJ59">
        <v>0.54237709999999995</v>
      </c>
      <c r="LK59">
        <v>13.356719999999999</v>
      </c>
      <c r="LL59">
        <v>2.866411E-4</v>
      </c>
      <c r="LM59">
        <v>0.10941910000000001</v>
      </c>
      <c r="LN59">
        <v>0.542319</v>
      </c>
      <c r="LO59">
        <v>12.972440000000001</v>
      </c>
      <c r="LP59">
        <v>2.7885879999999999E-4</v>
      </c>
      <c r="LQ59">
        <v>0.1065169</v>
      </c>
      <c r="LR59">
        <v>0.54225829999999997</v>
      </c>
      <c r="LS59">
        <v>13.5679</v>
      </c>
      <c r="LT59">
        <v>2.7027810000000002E-4</v>
      </c>
      <c r="LU59">
        <v>0.10327749999999999</v>
      </c>
      <c r="LV59">
        <v>0.54224430000000001</v>
      </c>
      <c r="LW59">
        <v>14.123010000000001</v>
      </c>
      <c r="LX59">
        <v>2.6130389999999998E-4</v>
      </c>
      <c r="LY59">
        <v>9.9877430000000003E-2</v>
      </c>
      <c r="LZ59">
        <v>0.54225190000000001</v>
      </c>
      <c r="MA59">
        <v>14.814159999999999</v>
      </c>
      <c r="MB59">
        <v>2.5124050000000002E-4</v>
      </c>
      <c r="MC59">
        <v>9.6083189999999999E-2</v>
      </c>
      <c r="MD59">
        <v>0.5422844</v>
      </c>
      <c r="ME59">
        <v>16.067070000000001</v>
      </c>
      <c r="MF59">
        <v>2.3772910000000001E-4</v>
      </c>
      <c r="MG59">
        <v>9.1001100000000001E-2</v>
      </c>
      <c r="MH59">
        <v>0.54229039999999995</v>
      </c>
      <c r="MI59">
        <v>16.70316</v>
      </c>
      <c r="MJ59">
        <v>2.2249220000000001E-4</v>
      </c>
      <c r="MK59">
        <v>8.5186380000000006E-2</v>
      </c>
      <c r="ML59">
        <v>0.54229369999999999</v>
      </c>
      <c r="MM59">
        <v>16.266020000000001</v>
      </c>
      <c r="MN59">
        <v>2.093544E-4</v>
      </c>
      <c r="MO59">
        <v>8.0112489999999995E-2</v>
      </c>
      <c r="MP59">
        <v>0.54231430000000003</v>
      </c>
      <c r="MQ59">
        <v>15.57089</v>
      </c>
      <c r="MR59">
        <v>1.9902130000000001E-4</v>
      </c>
      <c r="MS59">
        <v>7.6122259999999997E-2</v>
      </c>
      <c r="MT59">
        <v>0.54231390000000002</v>
      </c>
      <c r="MU59">
        <v>14.825200000000001</v>
      </c>
      <c r="MV59">
        <v>1.907198E-4</v>
      </c>
      <c r="MW59">
        <v>7.2921890000000003E-2</v>
      </c>
      <c r="MX59">
        <v>0.54229780000000005</v>
      </c>
      <c r="MY59">
        <v>14.84266</v>
      </c>
      <c r="MZ59">
        <v>1.83792E-4</v>
      </c>
      <c r="NA59">
        <v>7.0255929999999994E-2</v>
      </c>
      <c r="NB59">
        <v>0.54219589999999995</v>
      </c>
      <c r="NC59">
        <v>14.91915</v>
      </c>
      <c r="ND59">
        <v>1.7763680000000001E-4</v>
      </c>
      <c r="NE59">
        <v>6.7910719999999994E-2</v>
      </c>
      <c r="NF59">
        <v>0.54205820000000005</v>
      </c>
      <c r="NG59">
        <v>15.124470000000001</v>
      </c>
      <c r="NH59">
        <v>1.735757E-4</v>
      </c>
      <c r="NI59">
        <v>6.6311889999999998E-2</v>
      </c>
      <c r="NJ59">
        <v>0.54188800000000004</v>
      </c>
      <c r="NK59">
        <v>15.975809999999999</v>
      </c>
      <c r="NL59">
        <v>1.7518310000000001E-4</v>
      </c>
      <c r="NM59">
        <v>6.6836889999999996E-2</v>
      </c>
      <c r="NN59">
        <v>0.5417111</v>
      </c>
      <c r="NO59">
        <v>16.431090000000001</v>
      </c>
      <c r="NP59">
        <v>1.7992950000000001E-4</v>
      </c>
      <c r="NQ59">
        <v>6.8670179999999997E-2</v>
      </c>
      <c r="NR59">
        <v>0.54154579999999997</v>
      </c>
      <c r="NS59">
        <v>16.227029999999999</v>
      </c>
      <c r="NT59">
        <v>1.824098E-4</v>
      </c>
      <c r="NU59">
        <v>6.9719210000000004E-2</v>
      </c>
      <c r="NV59">
        <v>0.54140860000000002</v>
      </c>
      <c r="NW59">
        <v>15.68662</v>
      </c>
      <c r="NX59">
        <v>1.812626E-4</v>
      </c>
      <c r="NY59">
        <v>6.9375049999999994E-2</v>
      </c>
      <c r="NZ59">
        <v>0.54127099999999995</v>
      </c>
      <c r="OA59">
        <v>14.894629999999999</v>
      </c>
      <c r="OB59">
        <v>1.7754930000000001E-4</v>
      </c>
      <c r="OC59">
        <v>6.8025390000000005E-2</v>
      </c>
      <c r="OD59">
        <v>0.54117219999999999</v>
      </c>
      <c r="OE59">
        <v>14.147819999999999</v>
      </c>
      <c r="OF59">
        <v>1.7250760000000001E-4</v>
      </c>
      <c r="OG59">
        <v>6.6136E-2</v>
      </c>
      <c r="OH59">
        <v>0.54114289999999998</v>
      </c>
      <c r="OI59">
        <v>14.131959999999999</v>
      </c>
      <c r="OJ59">
        <v>1.6687550000000001E-4</v>
      </c>
      <c r="OK59">
        <v>6.4008350000000006E-2</v>
      </c>
    </row>
    <row r="60" spans="1:401" x14ac:dyDescent="0.35">
      <c r="A60">
        <v>63</v>
      </c>
      <c r="B60" t="s">
        <v>4</v>
      </c>
      <c r="C60" t="s">
        <v>24</v>
      </c>
      <c r="D60" t="s">
        <v>65</v>
      </c>
      <c r="E60">
        <v>883.13670000000002</v>
      </c>
      <c r="F60">
        <v>0.85977239999999999</v>
      </c>
      <c r="G60">
        <v>12.91418</v>
      </c>
      <c r="H60" s="1">
        <v>1.425217E-8</v>
      </c>
      <c r="I60" s="1">
        <v>4.0004590000000004E-6</v>
      </c>
      <c r="J60">
        <v>0.85721670000000005</v>
      </c>
      <c r="K60">
        <v>12.314410000000001</v>
      </c>
      <c r="L60">
        <v>2.5010110000000001</v>
      </c>
      <c r="M60">
        <v>565.93290000000002</v>
      </c>
      <c r="N60">
        <v>0.85468599999999995</v>
      </c>
      <c r="O60">
        <v>12.573840000000001</v>
      </c>
      <c r="P60">
        <v>126.5502</v>
      </c>
      <c r="Q60">
        <v>33751.14</v>
      </c>
      <c r="R60">
        <v>0.85219889999999998</v>
      </c>
      <c r="S60">
        <v>12.889390000000001</v>
      </c>
      <c r="T60">
        <v>145.67959999999999</v>
      </c>
      <c r="U60">
        <v>42195.41</v>
      </c>
      <c r="V60">
        <v>0.84972150000000002</v>
      </c>
      <c r="W60">
        <v>13.426</v>
      </c>
      <c r="X60">
        <v>29.50196</v>
      </c>
      <c r="Y60">
        <v>8945.9380000000001</v>
      </c>
      <c r="Z60">
        <v>0.84728009999999998</v>
      </c>
      <c r="AA60">
        <v>13.564870000000001</v>
      </c>
      <c r="AB60">
        <v>2.4514339999999999</v>
      </c>
      <c r="AC60">
        <v>760.82740000000001</v>
      </c>
      <c r="AD60">
        <v>0.84481280000000003</v>
      </c>
      <c r="AE60">
        <v>13.43769</v>
      </c>
      <c r="AF60">
        <v>0.2037709</v>
      </c>
      <c r="AG60">
        <v>61.585450000000002</v>
      </c>
      <c r="AH60">
        <v>0.84231420000000001</v>
      </c>
      <c r="AI60">
        <v>13.01849</v>
      </c>
      <c r="AJ60" s="1">
        <v>8.5662000000000002E-2</v>
      </c>
      <c r="AK60">
        <v>24.553249999999998</v>
      </c>
      <c r="AL60">
        <v>0.83967290000000006</v>
      </c>
      <c r="AM60">
        <v>12.380240000000001</v>
      </c>
      <c r="AN60" s="1">
        <v>7.3440340000000007E-2</v>
      </c>
      <c r="AO60" s="1">
        <v>20.981439999999999</v>
      </c>
      <c r="AP60">
        <v>0.8362446</v>
      </c>
      <c r="AQ60">
        <v>11.80261</v>
      </c>
      <c r="AR60" s="1">
        <v>6.6125329999999996E-2</v>
      </c>
      <c r="AS60" s="1">
        <v>18.94772</v>
      </c>
      <c r="AT60">
        <v>0.83147800000000005</v>
      </c>
      <c r="AU60">
        <v>11.976929999999999</v>
      </c>
      <c r="AV60" s="1">
        <v>6.0350889999999997E-2</v>
      </c>
      <c r="AW60" s="1">
        <v>17.359400000000001</v>
      </c>
      <c r="AX60">
        <v>0.82523080000000004</v>
      </c>
      <c r="AY60">
        <v>12.094659999999999</v>
      </c>
      <c r="AZ60" s="1">
        <v>6.0864479999999999E-2</v>
      </c>
      <c r="BA60" s="1">
        <v>17.539280000000002</v>
      </c>
      <c r="BB60">
        <v>0.81816880000000003</v>
      </c>
      <c r="BC60">
        <v>12.195679999999999</v>
      </c>
      <c r="BD60" s="1">
        <v>6.7383659999999998E-2</v>
      </c>
      <c r="BE60" s="1">
        <v>19.562809999999999</v>
      </c>
      <c r="BF60">
        <v>0.81051649999999997</v>
      </c>
      <c r="BG60">
        <v>12.4573</v>
      </c>
      <c r="BH60" s="1">
        <v>7.0050840000000003E-2</v>
      </c>
      <c r="BI60" s="1">
        <v>20.579339999999998</v>
      </c>
      <c r="BJ60">
        <v>0.80247400000000002</v>
      </c>
      <c r="BK60">
        <v>12.40926</v>
      </c>
      <c r="BL60" s="1">
        <v>6.7088690000000006E-2</v>
      </c>
      <c r="BM60" s="1">
        <v>19.939520000000002</v>
      </c>
      <c r="BN60">
        <v>0.79426750000000002</v>
      </c>
      <c r="BO60">
        <v>12.07339</v>
      </c>
      <c r="BP60" s="1">
        <v>6.0942070000000001E-2</v>
      </c>
      <c r="BQ60" s="1">
        <v>18.312930000000001</v>
      </c>
      <c r="BR60">
        <v>0.7862557</v>
      </c>
      <c r="BS60">
        <v>11.6553</v>
      </c>
      <c r="BT60" s="1">
        <v>5.3873549999999999E-2</v>
      </c>
      <c r="BU60" s="1">
        <v>16.355</v>
      </c>
      <c r="BV60">
        <v>0.77867940000000002</v>
      </c>
      <c r="BW60">
        <v>11.797840000000001</v>
      </c>
      <c r="BX60" s="1">
        <v>4.7188580000000001E-2</v>
      </c>
      <c r="BY60" s="1">
        <v>14.456149999999999</v>
      </c>
      <c r="BZ60">
        <v>0.77150149999999995</v>
      </c>
      <c r="CA60">
        <v>12.400639999999999</v>
      </c>
      <c r="CB60" s="1">
        <v>4.1393899999999997E-2</v>
      </c>
      <c r="CC60" s="1">
        <v>12.789809999999999</v>
      </c>
      <c r="CD60">
        <v>0.76482030000000001</v>
      </c>
      <c r="CE60">
        <v>13.25489</v>
      </c>
      <c r="CF60" s="1">
        <v>3.5759440000000003E-2</v>
      </c>
      <c r="CG60" s="1">
        <v>11.14939</v>
      </c>
      <c r="CH60">
        <v>0.75837960000000004</v>
      </c>
      <c r="CI60">
        <v>14.04388</v>
      </c>
      <c r="CJ60" s="1">
        <v>2.9671449999999999E-2</v>
      </c>
      <c r="CK60" s="1">
        <v>9.336392</v>
      </c>
      <c r="CL60">
        <v>0.75203909999999996</v>
      </c>
      <c r="CM60">
        <v>14.27872</v>
      </c>
      <c r="CN60" s="1">
        <v>2.4052939999999998E-2</v>
      </c>
      <c r="CO60" s="1">
        <v>7.6271399999999998</v>
      </c>
      <c r="CP60">
        <v>0.74600580000000005</v>
      </c>
      <c r="CQ60">
        <v>14.116619999999999</v>
      </c>
      <c r="CR60" s="1">
        <v>1.9709089999999999E-2</v>
      </c>
      <c r="CS60" s="1">
        <v>6.2892659999999996</v>
      </c>
      <c r="CT60">
        <v>0.74010089999999995</v>
      </c>
      <c r="CU60">
        <v>13.77669</v>
      </c>
      <c r="CV60" s="1">
        <v>1.6530610000000001E-2</v>
      </c>
      <c r="CW60" s="1">
        <v>5.3071789999999996</v>
      </c>
      <c r="CX60">
        <v>0.73428839999999995</v>
      </c>
      <c r="CY60">
        <v>13.16056</v>
      </c>
      <c r="CZ60" s="1">
        <v>1.407738E-2</v>
      </c>
      <c r="DA60" s="1">
        <v>4.5478540000000001</v>
      </c>
      <c r="DB60">
        <v>0.72878829999999994</v>
      </c>
      <c r="DC60">
        <v>12.964320000000001</v>
      </c>
      <c r="DD60" s="1">
        <v>1.216632E-2</v>
      </c>
      <c r="DE60" s="1">
        <v>3.9528660000000002</v>
      </c>
      <c r="DF60">
        <v>0.72434319999999996</v>
      </c>
      <c r="DG60">
        <v>13.31218</v>
      </c>
      <c r="DH60" s="1">
        <v>1.065399E-2</v>
      </c>
      <c r="DI60" s="1">
        <v>3.475562</v>
      </c>
      <c r="DJ60">
        <v>0.721468</v>
      </c>
      <c r="DK60">
        <v>13.73277</v>
      </c>
      <c r="DL60" s="1">
        <v>9.2996150000000007E-3</v>
      </c>
      <c r="DM60" s="1">
        <v>3.0435919999999999</v>
      </c>
      <c r="DN60">
        <v>0.71982800000000002</v>
      </c>
      <c r="DO60">
        <v>14.28687</v>
      </c>
      <c r="DP60" s="1">
        <v>7.5024039999999998E-3</v>
      </c>
      <c r="DQ60" s="1">
        <v>2.4667050000000001</v>
      </c>
      <c r="DR60">
        <v>0.71898260000000003</v>
      </c>
      <c r="DS60">
        <v>14.5709</v>
      </c>
      <c r="DT60" s="1">
        <v>5.4422769999999997E-3</v>
      </c>
      <c r="DU60" s="1">
        <v>1.7932360000000001</v>
      </c>
      <c r="DV60">
        <v>0.71857539999999998</v>
      </c>
      <c r="DW60">
        <v>14.437150000000001</v>
      </c>
      <c r="DX60" s="1">
        <v>3.8242020000000001E-3</v>
      </c>
      <c r="DY60" s="1">
        <v>1.257085</v>
      </c>
      <c r="DZ60">
        <v>0.71840360000000003</v>
      </c>
      <c r="EA60">
        <v>13.92564</v>
      </c>
      <c r="EB60" s="1">
        <v>2.8224050000000001E-3</v>
      </c>
      <c r="EC60" s="1">
        <v>0.92289270000000001</v>
      </c>
      <c r="ED60">
        <v>0.71834240000000005</v>
      </c>
      <c r="EE60">
        <v>13.122640000000001</v>
      </c>
      <c r="EF60" s="1">
        <v>2.2574130000000002E-3</v>
      </c>
      <c r="EG60" s="1">
        <v>0.73368129999999998</v>
      </c>
      <c r="EH60">
        <v>0.71835349999999998</v>
      </c>
      <c r="EI60">
        <v>12.726749999999999</v>
      </c>
      <c r="EJ60" s="1">
        <v>1.9356379999999999E-3</v>
      </c>
      <c r="EK60" s="1">
        <v>0.62577799999999995</v>
      </c>
      <c r="EL60">
        <v>0.71843559999999995</v>
      </c>
      <c r="EM60">
        <v>12.84591</v>
      </c>
      <c r="EN60" s="1">
        <v>1.7380220000000001E-3</v>
      </c>
      <c r="EO60" s="1">
        <v>0.55936379999999997</v>
      </c>
      <c r="EP60">
        <v>0.71863370000000004</v>
      </c>
      <c r="EQ60">
        <v>13.33098</v>
      </c>
      <c r="ER60" s="1">
        <v>1.5955990000000001E-3</v>
      </c>
      <c r="ES60" s="1">
        <v>0.51166829999999996</v>
      </c>
      <c r="ET60">
        <v>0.71887509999999999</v>
      </c>
      <c r="EU60">
        <v>13.94692</v>
      </c>
      <c r="EV60" s="1">
        <v>1.4608570000000001E-3</v>
      </c>
      <c r="EW60" s="1">
        <v>0.4670648</v>
      </c>
      <c r="EX60">
        <v>0.71919200000000005</v>
      </c>
      <c r="EY60">
        <v>14.11294</v>
      </c>
      <c r="EZ60" s="1">
        <v>1.3298330000000001E-3</v>
      </c>
      <c r="FA60" s="1">
        <v>0.42369679999999998</v>
      </c>
      <c r="FB60">
        <v>0.71952769999999999</v>
      </c>
      <c r="FC60">
        <v>13.938940000000001</v>
      </c>
      <c r="FD60" s="1">
        <v>1.22159E-3</v>
      </c>
      <c r="FE60" s="1">
        <v>0.38759650000000001</v>
      </c>
      <c r="FF60">
        <v>0.71986000000000006</v>
      </c>
      <c r="FG60">
        <v>13.60863</v>
      </c>
      <c r="FH60" s="1">
        <v>1.1377049999999999E-3</v>
      </c>
      <c r="FI60" s="1">
        <v>0.3594967</v>
      </c>
      <c r="FJ60">
        <v>0.72021869999999999</v>
      </c>
      <c r="FK60">
        <v>13.091559999999999</v>
      </c>
      <c r="FL60" s="1">
        <v>1.0727E-3</v>
      </c>
      <c r="FM60" s="1">
        <v>0.33754840000000003</v>
      </c>
      <c r="FN60">
        <v>0.7205279</v>
      </c>
      <c r="FO60">
        <v>13.29461</v>
      </c>
      <c r="FP60" s="1">
        <v>1.0195989999999999E-3</v>
      </c>
      <c r="FQ60" s="1">
        <v>0.31961030000000001</v>
      </c>
      <c r="FR60">
        <v>0.7207905</v>
      </c>
      <c r="FS60">
        <v>13.536659999999999</v>
      </c>
      <c r="FT60" s="1">
        <v>9.7316670000000005E-4</v>
      </c>
      <c r="FU60" s="1">
        <v>0.30401040000000001</v>
      </c>
      <c r="FV60">
        <v>0.7209373</v>
      </c>
      <c r="FW60">
        <v>13.80223</v>
      </c>
      <c r="FX60" s="1">
        <v>9.3556939999999995E-4</v>
      </c>
      <c r="FY60" s="1">
        <v>0.29129270000000002</v>
      </c>
      <c r="FZ60">
        <v>0.72102219999999995</v>
      </c>
      <c r="GA60">
        <v>14.16183</v>
      </c>
      <c r="GB60" s="1">
        <v>9.1699589999999997E-4</v>
      </c>
      <c r="GC60" s="1">
        <v>0.28455390000000003</v>
      </c>
      <c r="GD60">
        <v>0.72107060000000001</v>
      </c>
      <c r="GE60">
        <v>14.35956</v>
      </c>
      <c r="GF60" s="1">
        <v>9.1042490000000005E-4</v>
      </c>
      <c r="GG60" s="1">
        <v>0.28185870000000002</v>
      </c>
      <c r="GH60">
        <v>0.72110030000000003</v>
      </c>
      <c r="GI60">
        <v>14.16466</v>
      </c>
      <c r="GJ60" s="1">
        <v>8.9923620000000005E-4</v>
      </c>
      <c r="GK60" s="1">
        <v>0.27798450000000002</v>
      </c>
      <c r="GL60">
        <v>0.72110379999999996</v>
      </c>
      <c r="GM60">
        <v>13.536110000000001</v>
      </c>
      <c r="GN60" s="1">
        <v>8.7811949999999997E-4</v>
      </c>
      <c r="GO60" s="1">
        <v>0.27115909999999999</v>
      </c>
      <c r="GP60">
        <v>0.72110569999999996</v>
      </c>
      <c r="GQ60">
        <v>12.794359999999999</v>
      </c>
      <c r="GR60" s="1">
        <v>8.4962709999999997E-4</v>
      </c>
      <c r="GS60" s="1">
        <v>0.26206590000000002</v>
      </c>
      <c r="GT60">
        <v>0.72110399999999997</v>
      </c>
      <c r="GU60">
        <v>13.054880000000001</v>
      </c>
      <c r="GV60" s="1">
        <v>8.1739810000000003E-4</v>
      </c>
      <c r="GW60" s="1">
        <v>0.25193009999999999</v>
      </c>
      <c r="GX60">
        <v>0.72110249999999998</v>
      </c>
      <c r="GY60">
        <v>13.55471</v>
      </c>
      <c r="GZ60" s="1">
        <v>7.8409659999999996E-4</v>
      </c>
      <c r="HA60" s="1">
        <v>0.2414838</v>
      </c>
      <c r="HB60">
        <v>0.72110680000000005</v>
      </c>
      <c r="HC60">
        <v>14.1013</v>
      </c>
      <c r="HD60" s="1">
        <v>7.5152430000000004E-4</v>
      </c>
      <c r="HE60" s="1">
        <v>0.2313122</v>
      </c>
      <c r="HF60">
        <v>0.72110059999999998</v>
      </c>
      <c r="HG60">
        <v>14.98893</v>
      </c>
      <c r="HH60" s="1">
        <v>7.2034539999999998E-4</v>
      </c>
      <c r="HI60" s="1">
        <v>0.2216109</v>
      </c>
      <c r="HJ60">
        <v>0.72109869999999998</v>
      </c>
      <c r="HK60">
        <v>15.55546</v>
      </c>
      <c r="HL60" s="1">
        <v>6.9073279999999995E-4</v>
      </c>
      <c r="HM60" s="1">
        <v>0.2124374</v>
      </c>
      <c r="HN60">
        <v>0.7210993</v>
      </c>
      <c r="HO60">
        <v>15.302099999999999</v>
      </c>
      <c r="HP60" s="1">
        <v>6.6248960000000003E-4</v>
      </c>
      <c r="HQ60" s="1">
        <v>0.20370769999999999</v>
      </c>
      <c r="HR60">
        <v>0.72111769999999997</v>
      </c>
      <c r="HS60">
        <v>14.63199</v>
      </c>
      <c r="HT60">
        <v>6.355369E-4</v>
      </c>
      <c r="HU60" s="1">
        <v>0.1953973</v>
      </c>
      <c r="HV60">
        <v>0.72109880000000004</v>
      </c>
      <c r="HW60">
        <v>13.76308</v>
      </c>
      <c r="HX60">
        <v>6.0992589999999997E-4</v>
      </c>
      <c r="HY60" s="1">
        <v>0.18751280000000001</v>
      </c>
      <c r="HZ60">
        <v>0.72110339999999995</v>
      </c>
      <c r="IA60">
        <v>13.694279999999999</v>
      </c>
      <c r="IB60">
        <v>5.8568729999999999E-4</v>
      </c>
      <c r="IC60" s="1">
        <v>0.18006939999999999</v>
      </c>
      <c r="ID60">
        <v>0.72110090000000004</v>
      </c>
      <c r="IE60">
        <v>14.107379999999999</v>
      </c>
      <c r="IF60">
        <v>5.6266170000000002E-4</v>
      </c>
      <c r="IG60" s="1">
        <v>0.17299129999999999</v>
      </c>
      <c r="IH60">
        <v>0.72110209999999997</v>
      </c>
      <c r="II60">
        <v>14.592599999999999</v>
      </c>
      <c r="IJ60">
        <v>5.4050669999999997E-4</v>
      </c>
      <c r="IK60" s="1">
        <v>0.1661975</v>
      </c>
      <c r="IL60">
        <v>0.72110359999999996</v>
      </c>
      <c r="IM60">
        <v>15.37138</v>
      </c>
      <c r="IN60">
        <v>5.1918679999999999E-4</v>
      </c>
      <c r="IO60">
        <v>0.1596545</v>
      </c>
      <c r="IP60">
        <v>0.72110189999999996</v>
      </c>
      <c r="IQ60">
        <v>15.80194</v>
      </c>
      <c r="IR60">
        <v>4.9912450000000005E-4</v>
      </c>
      <c r="IS60">
        <v>0.1534845</v>
      </c>
      <c r="IT60">
        <v>0.72109570000000001</v>
      </c>
      <c r="IU60">
        <v>15.666119999999999</v>
      </c>
      <c r="IV60">
        <v>4.8015200000000002E-4</v>
      </c>
      <c r="IW60">
        <v>0.14766799999999999</v>
      </c>
      <c r="IX60">
        <v>0.72111899999999995</v>
      </c>
      <c r="IY60">
        <v>15.173109999999999</v>
      </c>
      <c r="IZ60">
        <v>4.6200259999999997E-4</v>
      </c>
      <c r="JA60">
        <v>0.14209150000000001</v>
      </c>
      <c r="JB60">
        <v>0.72110149999999995</v>
      </c>
      <c r="JC60">
        <v>14.334020000000001</v>
      </c>
      <c r="JD60">
        <v>4.4496439999999998E-4</v>
      </c>
      <c r="JE60">
        <v>0.1368529</v>
      </c>
      <c r="JF60">
        <v>0.72110019999999997</v>
      </c>
      <c r="JG60">
        <v>13.86693</v>
      </c>
      <c r="JH60">
        <v>4.2853850000000002E-4</v>
      </c>
      <c r="JI60">
        <v>0.1318204</v>
      </c>
      <c r="JJ60">
        <v>0.72110379999999996</v>
      </c>
      <c r="JK60">
        <v>13.43974</v>
      </c>
      <c r="JL60">
        <v>4.1284239999999999E-4</v>
      </c>
      <c r="JM60">
        <v>0.12698200000000001</v>
      </c>
      <c r="JN60">
        <v>0.72112500000000002</v>
      </c>
      <c r="JO60">
        <v>13.440619999999999</v>
      </c>
      <c r="JP60">
        <v>3.978497E-4</v>
      </c>
      <c r="JQ60">
        <v>0.1223846</v>
      </c>
      <c r="JR60">
        <v>0.72109889999999999</v>
      </c>
      <c r="JS60">
        <v>13.58291</v>
      </c>
      <c r="JT60">
        <v>3.8355639999999999E-4</v>
      </c>
      <c r="JU60">
        <v>0.1179777</v>
      </c>
      <c r="JV60">
        <v>0.72112200000000004</v>
      </c>
      <c r="JW60">
        <v>13.575670000000001</v>
      </c>
      <c r="JX60">
        <v>3.7008100000000002E-4</v>
      </c>
      <c r="JY60">
        <v>0.1138412</v>
      </c>
      <c r="JZ60">
        <v>0.7211014</v>
      </c>
      <c r="KA60">
        <v>13.53101</v>
      </c>
      <c r="KB60">
        <v>3.5684699999999998E-4</v>
      </c>
      <c r="KC60">
        <v>0.1097717</v>
      </c>
      <c r="KD60">
        <v>0.72109820000000002</v>
      </c>
      <c r="KE60">
        <v>13.256449999999999</v>
      </c>
      <c r="KF60">
        <v>3.4404930000000002E-4</v>
      </c>
      <c r="KG60">
        <v>0.10583579999999999</v>
      </c>
      <c r="KH60">
        <v>0.7211012</v>
      </c>
      <c r="KI60">
        <v>12.76571</v>
      </c>
      <c r="KJ60">
        <v>3.3208789999999999E-4</v>
      </c>
      <c r="KK60">
        <v>0.1021585</v>
      </c>
      <c r="KL60">
        <v>0.72107049999999995</v>
      </c>
      <c r="KM60">
        <v>12.9222</v>
      </c>
      <c r="KN60">
        <v>3.2051589999999999E-4</v>
      </c>
      <c r="KO60">
        <v>9.8599199999999998E-2</v>
      </c>
      <c r="KP60">
        <v>0.72097840000000002</v>
      </c>
      <c r="KQ60">
        <v>13.06681</v>
      </c>
      <c r="KR60">
        <v>3.0951189999999998E-4</v>
      </c>
      <c r="KS60">
        <v>9.5220490000000005E-2</v>
      </c>
      <c r="KT60">
        <v>0.72077639999999998</v>
      </c>
      <c r="KU60">
        <v>13.366680000000001</v>
      </c>
      <c r="KV60">
        <v>3.0016029999999999E-4</v>
      </c>
      <c r="KW60">
        <v>9.2337779999999994E-2</v>
      </c>
      <c r="KX60">
        <v>0.72052959999999999</v>
      </c>
      <c r="KY60">
        <v>13.93688</v>
      </c>
      <c r="KZ60">
        <v>2.9589379999999998E-4</v>
      </c>
      <c r="LA60">
        <v>9.0990000000000001E-2</v>
      </c>
      <c r="LB60">
        <v>0.72023110000000001</v>
      </c>
      <c r="LC60">
        <v>14.15105</v>
      </c>
      <c r="LD60">
        <v>2.9505569999999998E-4</v>
      </c>
      <c r="LE60">
        <v>9.0759090000000001E-2</v>
      </c>
      <c r="LF60">
        <v>0.71990480000000001</v>
      </c>
      <c r="LG60">
        <v>13.8789</v>
      </c>
      <c r="LH60">
        <v>2.9273530000000002E-4</v>
      </c>
      <c r="LI60">
        <v>9.0113789999999999E-2</v>
      </c>
      <c r="LJ60">
        <v>0.71956830000000005</v>
      </c>
      <c r="LK60">
        <v>13.39297</v>
      </c>
      <c r="LL60">
        <v>2.87325E-4</v>
      </c>
      <c r="LM60">
        <v>8.8533570000000006E-2</v>
      </c>
      <c r="LN60">
        <v>0.71921330000000006</v>
      </c>
      <c r="LO60">
        <v>13.003869999999999</v>
      </c>
      <c r="LP60">
        <v>2.79695E-4</v>
      </c>
      <c r="LQ60">
        <v>8.6252770000000006E-2</v>
      </c>
      <c r="LR60">
        <v>0.71889919999999996</v>
      </c>
      <c r="LS60">
        <v>13.588290000000001</v>
      </c>
      <c r="LT60">
        <v>2.7116940000000001E-4</v>
      </c>
      <c r="LU60">
        <v>8.3669480000000004E-2</v>
      </c>
      <c r="LV60">
        <v>0.71866459999999999</v>
      </c>
      <c r="LW60">
        <v>14.16385</v>
      </c>
      <c r="LX60">
        <v>2.6223700000000002E-4</v>
      </c>
      <c r="LY60">
        <v>8.0950179999999997E-2</v>
      </c>
      <c r="LZ60">
        <v>0.71848959999999995</v>
      </c>
      <c r="MA60">
        <v>14.81826</v>
      </c>
      <c r="MB60">
        <v>2.5238410000000001E-4</v>
      </c>
      <c r="MC60">
        <v>7.7951619999999999E-2</v>
      </c>
      <c r="MD60">
        <v>0.7183948</v>
      </c>
      <c r="ME60">
        <v>16.032579999999999</v>
      </c>
      <c r="MF60">
        <v>2.3925030000000001E-4</v>
      </c>
      <c r="MG60">
        <v>7.3959399999999995E-2</v>
      </c>
      <c r="MH60">
        <v>0.71835260000000001</v>
      </c>
      <c r="MI60">
        <v>16.703340000000001</v>
      </c>
      <c r="MJ60">
        <v>2.2399919999999999E-4</v>
      </c>
      <c r="MK60">
        <v>6.9264039999999999E-2</v>
      </c>
      <c r="ML60">
        <v>0.71831840000000002</v>
      </c>
      <c r="MM60">
        <v>16.30002</v>
      </c>
      <c r="MN60">
        <v>2.1057089999999999E-4</v>
      </c>
      <c r="MO60">
        <v>6.5085309999999993E-2</v>
      </c>
      <c r="MP60">
        <v>0.71831610000000001</v>
      </c>
      <c r="MQ60">
        <v>15.624639999999999</v>
      </c>
      <c r="MR60">
        <v>1.999723E-4</v>
      </c>
      <c r="MS60">
        <v>6.1787210000000002E-2</v>
      </c>
      <c r="MT60">
        <v>0.71830629999999995</v>
      </c>
      <c r="MU60">
        <v>14.89156</v>
      </c>
      <c r="MV60">
        <v>1.915017E-4</v>
      </c>
      <c r="MW60">
        <v>5.9153959999999998E-2</v>
      </c>
      <c r="MX60">
        <v>0.71825079999999997</v>
      </c>
      <c r="MY60">
        <v>14.914949999999999</v>
      </c>
      <c r="MZ60">
        <v>1.844556E-4</v>
      </c>
      <c r="NA60">
        <v>5.6967169999999998E-2</v>
      </c>
      <c r="NB60">
        <v>0.7180455</v>
      </c>
      <c r="NC60">
        <v>15.001060000000001</v>
      </c>
      <c r="ND60">
        <v>1.7822669999999999E-4</v>
      </c>
      <c r="NE60">
        <v>5.505459E-2</v>
      </c>
      <c r="NF60">
        <v>0.71766819999999998</v>
      </c>
      <c r="NG60">
        <v>15.15944</v>
      </c>
      <c r="NH60">
        <v>1.7379139999999999E-4</v>
      </c>
      <c r="NI60">
        <v>5.3671150000000001E-2</v>
      </c>
      <c r="NJ60">
        <v>0.71713910000000003</v>
      </c>
      <c r="NK60">
        <v>15.95839</v>
      </c>
      <c r="NL60">
        <v>1.747869E-4</v>
      </c>
      <c r="NM60">
        <v>5.3937789999999999E-2</v>
      </c>
      <c r="NN60">
        <v>0.71653739999999999</v>
      </c>
      <c r="NO60">
        <v>16.428049999999999</v>
      </c>
      <c r="NP60">
        <v>1.7947469999999999E-4</v>
      </c>
      <c r="NQ60">
        <v>5.5414930000000001E-2</v>
      </c>
      <c r="NR60">
        <v>0.7158717</v>
      </c>
      <c r="NS60">
        <v>16.25142</v>
      </c>
      <c r="NT60">
        <v>1.8231749999999999E-4</v>
      </c>
      <c r="NU60">
        <v>5.6383669999999997E-2</v>
      </c>
      <c r="NV60">
        <v>0.71518110000000001</v>
      </c>
      <c r="NW60">
        <v>15.739470000000001</v>
      </c>
      <c r="NX60">
        <v>1.8150640000000001E-4</v>
      </c>
      <c r="NY60">
        <v>5.6223719999999998E-2</v>
      </c>
      <c r="NZ60">
        <v>0.71450190000000002</v>
      </c>
      <c r="OA60">
        <v>14.9762</v>
      </c>
      <c r="OB60">
        <v>1.780055E-4</v>
      </c>
      <c r="OC60">
        <v>5.5213949999999998E-2</v>
      </c>
      <c r="OD60">
        <v>0.7138523</v>
      </c>
      <c r="OE60">
        <v>14.233140000000001</v>
      </c>
      <c r="OF60">
        <v>1.7305700000000001E-4</v>
      </c>
      <c r="OG60">
        <v>5.3734320000000002E-2</v>
      </c>
      <c r="OH60">
        <v>0.71335870000000001</v>
      </c>
      <c r="OI60">
        <v>14.192019999999999</v>
      </c>
      <c r="OJ60">
        <v>1.6747959999999999E-4</v>
      </c>
      <c r="OK60">
        <v>5.2045630000000002E-2</v>
      </c>
    </row>
    <row r="61" spans="1:401" x14ac:dyDescent="0.35">
      <c r="A61">
        <v>64</v>
      </c>
      <c r="B61" t="s">
        <v>4</v>
      </c>
      <c r="C61" t="s">
        <v>24</v>
      </c>
      <c r="D61" t="s">
        <v>66</v>
      </c>
      <c r="E61">
        <v>893.70410000000004</v>
      </c>
      <c r="F61">
        <v>1.0743339999999999</v>
      </c>
      <c r="G61">
        <v>12.98617</v>
      </c>
      <c r="H61" s="1">
        <v>1.7489469999999999E-9</v>
      </c>
      <c r="I61" s="1">
        <v>4.9529799999999999E-7</v>
      </c>
      <c r="J61">
        <v>1.070929</v>
      </c>
      <c r="K61">
        <v>12.363340000000001</v>
      </c>
      <c r="L61">
        <v>1.5195860000000001</v>
      </c>
      <c r="M61">
        <v>309.84460000000001</v>
      </c>
      <c r="N61">
        <v>1.067609</v>
      </c>
      <c r="O61">
        <v>12.57649</v>
      </c>
      <c r="P61">
        <v>112.0959</v>
      </c>
      <c r="Q61">
        <v>28960.74</v>
      </c>
      <c r="R61">
        <v>1.0642929999999999</v>
      </c>
      <c r="S61">
        <v>12.887409999999999</v>
      </c>
      <c r="T61">
        <v>154.8023</v>
      </c>
      <c r="U61">
        <v>45481.89</v>
      </c>
      <c r="V61">
        <v>1.0610360000000001</v>
      </c>
      <c r="W61">
        <v>13.410970000000001</v>
      </c>
      <c r="X61">
        <v>34.874949999999998</v>
      </c>
      <c r="Y61">
        <v>11091.95</v>
      </c>
      <c r="Z61">
        <v>1.0578270000000001</v>
      </c>
      <c r="AA61">
        <v>13.567310000000001</v>
      </c>
      <c r="AB61">
        <v>3.0685859999999998</v>
      </c>
      <c r="AC61">
        <v>1022.1559999999999</v>
      </c>
      <c r="AD61">
        <v>1.054594</v>
      </c>
      <c r="AE61">
        <v>13.456379999999999</v>
      </c>
      <c r="AF61">
        <v>0.23981379999999999</v>
      </c>
      <c r="AG61">
        <v>77.57929</v>
      </c>
      <c r="AH61">
        <v>1.051301</v>
      </c>
      <c r="AI61">
        <v>13.071070000000001</v>
      </c>
      <c r="AJ61" s="1">
        <v>8.7737869999999996E-2</v>
      </c>
      <c r="AK61">
        <v>25.628319999999999</v>
      </c>
      <c r="AL61">
        <v>1.047833</v>
      </c>
      <c r="AM61">
        <v>12.44064</v>
      </c>
      <c r="AN61" s="1">
        <v>7.4069789999999996E-2</v>
      </c>
      <c r="AO61" s="1">
        <v>21.394480000000001</v>
      </c>
      <c r="AP61">
        <v>1.043374</v>
      </c>
      <c r="AQ61">
        <v>11.856719999999999</v>
      </c>
      <c r="AR61" s="1">
        <v>6.6632060000000007E-2</v>
      </c>
      <c r="AS61" s="1">
        <v>19.294979999999999</v>
      </c>
      <c r="AT61">
        <v>1.037229</v>
      </c>
      <c r="AU61">
        <v>11.9953</v>
      </c>
      <c r="AV61" s="1">
        <v>6.0660239999999997E-2</v>
      </c>
      <c r="AW61" s="1">
        <v>17.626750000000001</v>
      </c>
      <c r="AX61">
        <v>1.0291030000000001</v>
      </c>
      <c r="AY61">
        <v>12.112450000000001</v>
      </c>
      <c r="AZ61" s="1">
        <v>6.0487880000000001E-2</v>
      </c>
      <c r="BA61" s="1">
        <v>17.564509999999999</v>
      </c>
      <c r="BB61">
        <v>1.019935</v>
      </c>
      <c r="BC61">
        <v>12.19538</v>
      </c>
      <c r="BD61" s="1">
        <v>6.6873970000000005E-2</v>
      </c>
      <c r="BE61" s="1">
        <v>19.535399999999999</v>
      </c>
      <c r="BF61">
        <v>1.009981</v>
      </c>
      <c r="BG61">
        <v>12.449439999999999</v>
      </c>
      <c r="BH61" s="1">
        <v>7.0017300000000005E-2</v>
      </c>
      <c r="BI61" s="1">
        <v>20.731300000000001</v>
      </c>
      <c r="BJ61">
        <v>0.99958369999999996</v>
      </c>
      <c r="BK61">
        <v>12.419840000000001</v>
      </c>
      <c r="BL61" s="1">
        <v>6.7430019999999993E-2</v>
      </c>
      <c r="BM61" s="1">
        <v>20.228169999999999</v>
      </c>
      <c r="BN61">
        <v>0.98895960000000005</v>
      </c>
      <c r="BO61">
        <v>12.105930000000001</v>
      </c>
      <c r="BP61" s="1">
        <v>6.1459979999999997E-2</v>
      </c>
      <c r="BQ61" s="1">
        <v>18.65728</v>
      </c>
      <c r="BR61">
        <v>0.97842510000000005</v>
      </c>
      <c r="BS61">
        <v>11.690770000000001</v>
      </c>
      <c r="BT61" s="1">
        <v>5.4420179999999999E-2</v>
      </c>
      <c r="BU61" s="1">
        <v>16.69746</v>
      </c>
      <c r="BV61">
        <v>0.96852530000000003</v>
      </c>
      <c r="BW61">
        <v>11.816000000000001</v>
      </c>
      <c r="BX61" s="1">
        <v>4.7685310000000002E-2</v>
      </c>
      <c r="BY61" s="1">
        <v>14.76496</v>
      </c>
      <c r="BZ61">
        <v>0.95926089999999997</v>
      </c>
      <c r="CA61">
        <v>12.403180000000001</v>
      </c>
      <c r="CB61" s="1">
        <v>4.1838849999999997E-2</v>
      </c>
      <c r="CC61" s="1">
        <v>13.061579999999999</v>
      </c>
      <c r="CD61">
        <v>0.9505903</v>
      </c>
      <c r="CE61">
        <v>13.24142</v>
      </c>
      <c r="CF61" s="1">
        <v>3.6237159999999997E-2</v>
      </c>
      <c r="CG61" s="1">
        <v>11.41761</v>
      </c>
      <c r="CH61">
        <v>0.94229870000000004</v>
      </c>
      <c r="CI61">
        <v>14.02825</v>
      </c>
      <c r="CJ61" s="1">
        <v>3.017908E-2</v>
      </c>
      <c r="CK61" s="1">
        <v>9.6038709999999998</v>
      </c>
      <c r="CL61">
        <v>0.93413029999999997</v>
      </c>
      <c r="CM61">
        <v>14.27516</v>
      </c>
      <c r="CN61" s="1">
        <v>2.448552E-2</v>
      </c>
      <c r="CO61" s="1">
        <v>7.8549720000000001</v>
      </c>
      <c r="CP61">
        <v>0.92650909999999997</v>
      </c>
      <c r="CQ61">
        <v>14.12898</v>
      </c>
      <c r="CR61" s="1">
        <v>2.0030659999999999E-2</v>
      </c>
      <c r="CS61" s="1">
        <v>6.4627600000000003</v>
      </c>
      <c r="CT61">
        <v>0.91888650000000005</v>
      </c>
      <c r="CU61">
        <v>13.815020000000001</v>
      </c>
      <c r="CV61" s="1">
        <v>1.6772189999999999E-2</v>
      </c>
      <c r="CW61" s="1">
        <v>5.440194</v>
      </c>
      <c r="CX61">
        <v>0.91127990000000003</v>
      </c>
      <c r="CY61">
        <v>13.238200000000001</v>
      </c>
      <c r="CZ61" s="1">
        <v>1.4267439999999999E-2</v>
      </c>
      <c r="DA61" s="1">
        <v>4.6545360000000002</v>
      </c>
      <c r="DB61">
        <v>0.90407009999999999</v>
      </c>
      <c r="DC61">
        <v>13.037459999999999</v>
      </c>
      <c r="DD61" s="1">
        <v>1.2316540000000001E-2</v>
      </c>
      <c r="DE61" s="1">
        <v>4.0389109999999997</v>
      </c>
      <c r="DF61">
        <v>0.89818010000000004</v>
      </c>
      <c r="DG61">
        <v>13.35866</v>
      </c>
      <c r="DH61" s="1">
        <v>1.0776320000000001E-2</v>
      </c>
      <c r="DI61" s="1">
        <v>3.5467580000000001</v>
      </c>
      <c r="DJ61">
        <v>0.89442790000000005</v>
      </c>
      <c r="DK61">
        <v>13.752599999999999</v>
      </c>
      <c r="DL61" s="1">
        <v>9.4312349999999996E-3</v>
      </c>
      <c r="DM61" s="1">
        <v>3.1135380000000001</v>
      </c>
      <c r="DN61">
        <v>0.89227829999999997</v>
      </c>
      <c r="DO61">
        <v>14.27276</v>
      </c>
      <c r="DP61" s="1">
        <v>7.6873089999999998E-3</v>
      </c>
      <c r="DQ61" s="1">
        <v>2.5541119999999999</v>
      </c>
      <c r="DR61">
        <v>0.89120849999999996</v>
      </c>
      <c r="DS61">
        <v>14.56034</v>
      </c>
      <c r="DT61" s="1">
        <v>5.6222090000000004E-3</v>
      </c>
      <c r="DU61" s="1">
        <v>1.8763049999999999</v>
      </c>
      <c r="DV61">
        <v>0.89071429999999996</v>
      </c>
      <c r="DW61">
        <v>14.452500000000001</v>
      </c>
      <c r="DX61" s="1">
        <v>3.9484439999999997E-3</v>
      </c>
      <c r="DY61" s="1">
        <v>1.3151269999999999</v>
      </c>
      <c r="DZ61">
        <v>0.89047909999999997</v>
      </c>
      <c r="EA61">
        <v>13.97739</v>
      </c>
      <c r="EB61" s="1">
        <v>2.8950209999999998E-3</v>
      </c>
      <c r="EC61" s="1">
        <v>0.95782880000000004</v>
      </c>
      <c r="ED61">
        <v>0.89044009999999996</v>
      </c>
      <c r="EE61">
        <v>13.20834</v>
      </c>
      <c r="EF61" s="1">
        <v>2.2982480000000001E-3</v>
      </c>
      <c r="EG61" s="1">
        <v>0.75431700000000002</v>
      </c>
      <c r="EH61">
        <v>0.89046040000000004</v>
      </c>
      <c r="EI61">
        <v>12.799469999999999</v>
      </c>
      <c r="EJ61" s="1">
        <v>1.9596510000000002E-3</v>
      </c>
      <c r="EK61" s="1">
        <v>0.63880599999999998</v>
      </c>
      <c r="EL61">
        <v>0.89059500000000003</v>
      </c>
      <c r="EM61">
        <v>12.890739999999999</v>
      </c>
      <c r="EN61" s="1">
        <v>1.753711E-3</v>
      </c>
      <c r="EO61" s="1">
        <v>0.56853290000000001</v>
      </c>
      <c r="EP61">
        <v>0.89081060000000001</v>
      </c>
      <c r="EQ61">
        <v>13.35333</v>
      </c>
      <c r="ER61" s="1">
        <v>1.6082889999999999E-3</v>
      </c>
      <c r="ES61" s="1">
        <v>0.51926640000000002</v>
      </c>
      <c r="ET61">
        <v>0.89118620000000004</v>
      </c>
      <c r="EU61">
        <v>13.95092</v>
      </c>
      <c r="EV61" s="1">
        <v>1.4737839999999999E-3</v>
      </c>
      <c r="EW61" s="1">
        <v>0.4744776</v>
      </c>
      <c r="EX61">
        <v>0.89156310000000005</v>
      </c>
      <c r="EY61">
        <v>14.11042</v>
      </c>
      <c r="EZ61" s="1">
        <v>1.341526E-3</v>
      </c>
      <c r="FA61" s="1">
        <v>0.43045689999999998</v>
      </c>
      <c r="FB61">
        <v>0.89199819999999996</v>
      </c>
      <c r="FC61">
        <v>13.938499999999999</v>
      </c>
      <c r="FD61" s="1">
        <v>1.230887E-3</v>
      </c>
      <c r="FE61" s="1">
        <v>0.39323279999999999</v>
      </c>
      <c r="FF61">
        <v>0.89243490000000003</v>
      </c>
      <c r="FG61">
        <v>13.635249999999999</v>
      </c>
      <c r="FH61" s="1">
        <v>1.1449139999999999E-3</v>
      </c>
      <c r="FI61" s="1">
        <v>0.36415609999999998</v>
      </c>
      <c r="FJ61">
        <v>0.89291050000000005</v>
      </c>
      <c r="FK61">
        <v>13.15335</v>
      </c>
      <c r="FL61" s="1">
        <v>1.0784309999999999E-3</v>
      </c>
      <c r="FM61" s="1">
        <v>0.34150750000000002</v>
      </c>
      <c r="FN61">
        <v>0.89331879999999997</v>
      </c>
      <c r="FO61">
        <v>13.350519999999999</v>
      </c>
      <c r="FP61" s="1">
        <v>1.024458E-3</v>
      </c>
      <c r="FQ61" s="1">
        <v>0.32312059999999998</v>
      </c>
      <c r="FR61">
        <v>0.89364639999999995</v>
      </c>
      <c r="FS61">
        <v>13.60055</v>
      </c>
      <c r="FT61" s="1">
        <v>9.7744140000000004E-4</v>
      </c>
      <c r="FU61" s="1">
        <v>0.30721619999999999</v>
      </c>
      <c r="FV61">
        <v>0.89386330000000003</v>
      </c>
      <c r="FW61">
        <v>13.83277</v>
      </c>
      <c r="FX61" s="1">
        <v>9.3862009999999996E-4</v>
      </c>
      <c r="FY61" s="1">
        <v>0.29398639999999998</v>
      </c>
      <c r="FZ61">
        <v>0.89398310000000003</v>
      </c>
      <c r="GA61">
        <v>14.14742</v>
      </c>
      <c r="GB61" s="1">
        <v>9.181778E-4</v>
      </c>
      <c r="GC61" s="1">
        <v>0.28648849999999998</v>
      </c>
      <c r="GD61">
        <v>0.89401220000000003</v>
      </c>
      <c r="GE61">
        <v>14.34309</v>
      </c>
      <c r="GF61" s="1">
        <v>9.1118700000000004E-4</v>
      </c>
      <c r="GG61" s="1">
        <v>0.28357729999999998</v>
      </c>
      <c r="GH61">
        <v>0.89404919999999999</v>
      </c>
      <c r="GI61">
        <v>14.182779999999999</v>
      </c>
      <c r="GJ61" s="1">
        <v>9.0076869999999995E-4</v>
      </c>
      <c r="GK61" s="1">
        <v>0.27996359999999998</v>
      </c>
      <c r="GL61">
        <v>0.89405699999999999</v>
      </c>
      <c r="GM61">
        <v>13.60168</v>
      </c>
      <c r="GN61" s="1">
        <v>8.8049310000000002E-4</v>
      </c>
      <c r="GO61" s="1">
        <v>0.27343089999999998</v>
      </c>
      <c r="GP61">
        <v>0.89406189999999996</v>
      </c>
      <c r="GQ61">
        <v>12.87443</v>
      </c>
      <c r="GR61" s="1">
        <v>8.5249610000000004E-4</v>
      </c>
      <c r="GS61" s="1">
        <v>0.26449010000000001</v>
      </c>
      <c r="GT61">
        <v>0.89405849999999998</v>
      </c>
      <c r="GU61">
        <v>13.10155</v>
      </c>
      <c r="GV61" s="1">
        <v>8.2046820000000005E-4</v>
      </c>
      <c r="GW61" s="1">
        <v>0.2543822</v>
      </c>
      <c r="GX61">
        <v>0.89405489999999999</v>
      </c>
      <c r="GY61">
        <v>13.595319999999999</v>
      </c>
      <c r="GZ61" s="1">
        <v>7.8715860000000003E-4</v>
      </c>
      <c r="HA61" s="1">
        <v>0.2438873</v>
      </c>
      <c r="HB61">
        <v>0.89406479999999999</v>
      </c>
      <c r="HC61">
        <v>14.11613</v>
      </c>
      <c r="HD61" s="1">
        <v>7.5448859999999998E-4</v>
      </c>
      <c r="HE61" s="1">
        <v>0.23362640000000001</v>
      </c>
      <c r="HF61">
        <v>0.89407380000000003</v>
      </c>
      <c r="HG61">
        <v>14.96142</v>
      </c>
      <c r="HH61" s="1">
        <v>7.2313680000000004E-4</v>
      </c>
      <c r="HI61" s="1">
        <v>0.22380900000000001</v>
      </c>
      <c r="HJ61">
        <v>0.89408270000000001</v>
      </c>
      <c r="HK61">
        <v>15.53942</v>
      </c>
      <c r="HL61" s="1">
        <v>6.9339399999999995E-4</v>
      </c>
      <c r="HM61" s="1">
        <v>0.2145348</v>
      </c>
      <c r="HN61">
        <v>0.89408350000000003</v>
      </c>
      <c r="HO61">
        <v>15.33001</v>
      </c>
      <c r="HP61" s="1">
        <v>6.6501709999999999E-4</v>
      </c>
      <c r="HQ61" s="1">
        <v>0.20570949999999999</v>
      </c>
      <c r="HR61">
        <v>0.89405769999999996</v>
      </c>
      <c r="HS61">
        <v>14.697800000000001</v>
      </c>
      <c r="HT61">
        <v>6.379434E-4</v>
      </c>
      <c r="HU61" s="1">
        <v>0.19731360000000001</v>
      </c>
      <c r="HV61">
        <v>0.8940747</v>
      </c>
      <c r="HW61">
        <v>13.855740000000001</v>
      </c>
      <c r="HX61">
        <v>6.1219810000000003E-4</v>
      </c>
      <c r="HY61" s="1">
        <v>0.18933620000000001</v>
      </c>
      <c r="HZ61">
        <v>0.89405800000000002</v>
      </c>
      <c r="IA61">
        <v>13.767659999999999</v>
      </c>
      <c r="IB61">
        <v>5.8784389999999998E-4</v>
      </c>
      <c r="IC61" s="1">
        <v>0.18181040000000001</v>
      </c>
      <c r="ID61">
        <v>0.89405469999999998</v>
      </c>
      <c r="IE61">
        <v>14.1698</v>
      </c>
      <c r="IF61">
        <v>5.64713E-4</v>
      </c>
      <c r="IG61" s="1">
        <v>0.17465600000000001</v>
      </c>
      <c r="IH61">
        <v>0.89408609999999999</v>
      </c>
      <c r="II61">
        <v>14.6312</v>
      </c>
      <c r="IJ61">
        <v>5.4249180000000004E-4</v>
      </c>
      <c r="IK61" s="1">
        <v>0.1678008</v>
      </c>
      <c r="IL61">
        <v>0.89405789999999996</v>
      </c>
      <c r="IM61">
        <v>15.36106</v>
      </c>
      <c r="IN61">
        <v>5.21084E-4</v>
      </c>
      <c r="IO61">
        <v>0.16119330000000001</v>
      </c>
      <c r="IP61">
        <v>0.8940555</v>
      </c>
      <c r="IQ61">
        <v>15.789820000000001</v>
      </c>
      <c r="IR61">
        <v>5.0089290000000005E-4</v>
      </c>
      <c r="IS61">
        <v>0.15494330000000001</v>
      </c>
      <c r="IT61">
        <v>0.89407910000000002</v>
      </c>
      <c r="IU61">
        <v>15.68122</v>
      </c>
      <c r="IV61">
        <v>4.8184710000000002E-4</v>
      </c>
      <c r="IW61">
        <v>0.1490667</v>
      </c>
      <c r="IX61">
        <v>0.8940593</v>
      </c>
      <c r="IY61">
        <v>15.231669999999999</v>
      </c>
      <c r="IZ61">
        <v>4.6361349999999999E-4</v>
      </c>
      <c r="JA61">
        <v>0.1434327</v>
      </c>
      <c r="JB61">
        <v>0.89404819999999996</v>
      </c>
      <c r="JC61">
        <v>14.43782</v>
      </c>
      <c r="JD61">
        <v>4.4647049999999998E-4</v>
      </c>
      <c r="JE61">
        <v>0.138127</v>
      </c>
      <c r="JF61">
        <v>0.89405539999999994</v>
      </c>
      <c r="JG61">
        <v>13.96292</v>
      </c>
      <c r="JH61">
        <v>4.3001459999999998E-4</v>
      </c>
      <c r="JI61">
        <v>0.13305510000000001</v>
      </c>
      <c r="JJ61">
        <v>0.89405769999999996</v>
      </c>
      <c r="JK61">
        <v>13.53398</v>
      </c>
      <c r="JL61">
        <v>4.1423220000000001E-4</v>
      </c>
      <c r="JM61">
        <v>0.12816089999999999</v>
      </c>
      <c r="JN61">
        <v>0.89405990000000002</v>
      </c>
      <c r="JO61">
        <v>13.485939999999999</v>
      </c>
      <c r="JP61">
        <v>3.9919510000000001E-4</v>
      </c>
      <c r="JQ61">
        <v>0.12352349999999999</v>
      </c>
      <c r="JR61">
        <v>0.89405599999999996</v>
      </c>
      <c r="JS61">
        <v>13.590780000000001</v>
      </c>
      <c r="JT61">
        <v>3.848166E-4</v>
      </c>
      <c r="JU61">
        <v>0.11906120000000001</v>
      </c>
      <c r="JV61">
        <v>0.89405749999999995</v>
      </c>
      <c r="JW61">
        <v>13.57464</v>
      </c>
      <c r="JX61">
        <v>3.7129179999999999E-4</v>
      </c>
      <c r="JY61">
        <v>0.1148845</v>
      </c>
      <c r="JZ61">
        <v>0.89408379999999998</v>
      </c>
      <c r="KA61">
        <v>13.53594</v>
      </c>
      <c r="KB61">
        <v>3.5804769999999998E-4</v>
      </c>
      <c r="KC61">
        <v>0.110789</v>
      </c>
      <c r="KD61">
        <v>0.89407570000000003</v>
      </c>
      <c r="KE61">
        <v>13.294969999999999</v>
      </c>
      <c r="KF61">
        <v>3.4517309999999998E-4</v>
      </c>
      <c r="KG61">
        <v>0.1068057</v>
      </c>
      <c r="KH61">
        <v>0.89405489999999999</v>
      </c>
      <c r="KI61">
        <v>12.82447</v>
      </c>
      <c r="KJ61">
        <v>3.33157E-4</v>
      </c>
      <c r="KK61">
        <v>0.1030875</v>
      </c>
      <c r="KL61">
        <v>0.89402470000000001</v>
      </c>
      <c r="KM61">
        <v>12.95284</v>
      </c>
      <c r="KN61">
        <v>3.215502E-4</v>
      </c>
      <c r="KO61">
        <v>9.9498290000000003E-2</v>
      </c>
      <c r="KP61">
        <v>0.89390060000000005</v>
      </c>
      <c r="KQ61">
        <v>13.099460000000001</v>
      </c>
      <c r="KR61">
        <v>3.1048190000000002E-4</v>
      </c>
      <c r="KS61">
        <v>9.6077029999999994E-2</v>
      </c>
      <c r="KT61">
        <v>0.8936712</v>
      </c>
      <c r="KU61">
        <v>13.374219999999999</v>
      </c>
      <c r="KV61">
        <v>3.0085430000000002E-4</v>
      </c>
      <c r="KW61">
        <v>9.308197E-2</v>
      </c>
      <c r="KX61">
        <v>0.89332310000000004</v>
      </c>
      <c r="KY61">
        <v>13.92104</v>
      </c>
      <c r="KZ61">
        <v>2.9607009999999998E-4</v>
      </c>
      <c r="LA61">
        <v>9.1531219999999996E-2</v>
      </c>
      <c r="LB61">
        <v>0.89292139999999998</v>
      </c>
      <c r="LC61">
        <v>14.157389999999999</v>
      </c>
      <c r="LD61">
        <v>2.9512160000000001E-4</v>
      </c>
      <c r="LE61">
        <v>9.1241989999999995E-2</v>
      </c>
      <c r="LF61">
        <v>0.89252600000000004</v>
      </c>
      <c r="LG61">
        <v>13.90143</v>
      </c>
      <c r="LH61">
        <v>2.9305550000000003E-4</v>
      </c>
      <c r="LI61">
        <v>9.0684710000000002E-2</v>
      </c>
      <c r="LJ61">
        <v>0.8920747</v>
      </c>
      <c r="LK61">
        <v>13.43473</v>
      </c>
      <c r="LL61">
        <v>2.8790800000000002E-4</v>
      </c>
      <c r="LM61">
        <v>8.9196810000000001E-2</v>
      </c>
      <c r="LN61">
        <v>0.89163479999999995</v>
      </c>
      <c r="LO61">
        <v>13.04757</v>
      </c>
      <c r="LP61">
        <v>2.8042589999999998E-4</v>
      </c>
      <c r="LQ61">
        <v>8.6962769999999995E-2</v>
      </c>
      <c r="LR61">
        <v>0.8912215</v>
      </c>
      <c r="LS61">
        <v>13.615589999999999</v>
      </c>
      <c r="LT61">
        <v>2.7195760000000001E-4</v>
      </c>
      <c r="LU61">
        <v>8.4388820000000003E-2</v>
      </c>
      <c r="LV61">
        <v>0.89087959999999999</v>
      </c>
      <c r="LW61">
        <v>14.2113</v>
      </c>
      <c r="LX61">
        <v>2.630609E-4</v>
      </c>
      <c r="LY61">
        <v>8.1669240000000004E-2</v>
      </c>
      <c r="LZ61">
        <v>0.89067540000000001</v>
      </c>
      <c r="MA61">
        <v>14.832039999999999</v>
      </c>
      <c r="MB61">
        <v>2.533732E-4</v>
      </c>
      <c r="MC61">
        <v>7.8710820000000001E-2</v>
      </c>
      <c r="MD61">
        <v>0.89054180000000005</v>
      </c>
      <c r="ME61">
        <v>15.995200000000001</v>
      </c>
      <c r="MF61">
        <v>2.405842E-4</v>
      </c>
      <c r="MG61">
        <v>7.4829980000000004E-2</v>
      </c>
      <c r="MH61">
        <v>0.89048380000000005</v>
      </c>
      <c r="MI61">
        <v>16.6951</v>
      </c>
      <c r="MJ61">
        <v>2.253654E-4</v>
      </c>
      <c r="MK61">
        <v>7.0133669999999995E-2</v>
      </c>
      <c r="ML61">
        <v>0.89045810000000003</v>
      </c>
      <c r="MM61">
        <v>16.336269999999999</v>
      </c>
      <c r="MN61">
        <v>2.1168930000000001E-4</v>
      </c>
      <c r="MO61">
        <v>6.5841410000000003E-2</v>
      </c>
      <c r="MP61">
        <v>0.8904685</v>
      </c>
      <c r="MQ61">
        <v>15.6859</v>
      </c>
      <c r="MR61">
        <v>2.0084540000000001E-4</v>
      </c>
      <c r="MS61">
        <v>6.2432080000000001E-2</v>
      </c>
      <c r="MT61">
        <v>0.89043859999999997</v>
      </c>
      <c r="MU61">
        <v>14.97566</v>
      </c>
      <c r="MV61">
        <v>1.9221679999999999E-4</v>
      </c>
      <c r="MW61">
        <v>5.9723459999999999E-2</v>
      </c>
      <c r="MX61">
        <v>0.89036990000000005</v>
      </c>
      <c r="MY61">
        <v>15.003439999999999</v>
      </c>
      <c r="MZ61">
        <v>1.8505569999999999E-4</v>
      </c>
      <c r="NA61">
        <v>5.7481169999999998E-2</v>
      </c>
      <c r="NB61">
        <v>0.89012440000000004</v>
      </c>
      <c r="NC61">
        <v>15.103759999999999</v>
      </c>
      <c r="ND61">
        <v>1.787638E-4</v>
      </c>
      <c r="NE61">
        <v>5.5533480000000003E-2</v>
      </c>
      <c r="NF61">
        <v>0.88963740000000002</v>
      </c>
      <c r="NG61">
        <v>15.21583</v>
      </c>
      <c r="NH61">
        <v>1.740302E-4</v>
      </c>
      <c r="NI61">
        <v>5.40379E-2</v>
      </c>
      <c r="NJ61">
        <v>0.88894280000000003</v>
      </c>
      <c r="NK61">
        <v>15.94313</v>
      </c>
      <c r="NL61">
        <v>1.74465E-4</v>
      </c>
      <c r="NM61">
        <v>5.4090989999999999E-2</v>
      </c>
      <c r="NN61">
        <v>0.88816510000000004</v>
      </c>
      <c r="NO61">
        <v>16.418119999999998</v>
      </c>
      <c r="NP61">
        <v>1.790416E-4</v>
      </c>
      <c r="NQ61">
        <v>5.5516330000000003E-2</v>
      </c>
      <c r="NR61">
        <v>0.88730540000000002</v>
      </c>
      <c r="NS61">
        <v>16.275960000000001</v>
      </c>
      <c r="NT61">
        <v>1.8218689999999999E-4</v>
      </c>
      <c r="NU61">
        <v>5.6598540000000003E-2</v>
      </c>
      <c r="NV61">
        <v>0.88641259999999999</v>
      </c>
      <c r="NW61">
        <v>15.799200000000001</v>
      </c>
      <c r="NX61">
        <v>1.816872E-4</v>
      </c>
      <c r="NY61">
        <v>5.6558270000000001E-2</v>
      </c>
      <c r="NZ61">
        <v>0.88555899999999999</v>
      </c>
      <c r="OA61">
        <v>15.07306</v>
      </c>
      <c r="OB61">
        <v>1.7838810000000001E-4</v>
      </c>
      <c r="OC61">
        <v>5.5623430000000001E-2</v>
      </c>
      <c r="OD61">
        <v>0.88470720000000003</v>
      </c>
      <c r="OE61">
        <v>14.34107</v>
      </c>
      <c r="OF61">
        <v>1.7353329999999999E-4</v>
      </c>
      <c r="OG61">
        <v>5.4172749999999999E-2</v>
      </c>
      <c r="OH61">
        <v>0.88405639999999996</v>
      </c>
      <c r="OI61">
        <v>14.268520000000001</v>
      </c>
      <c r="OJ61">
        <v>1.680055E-4</v>
      </c>
      <c r="OK61">
        <v>5.2494659999999999E-2</v>
      </c>
    </row>
    <row r="62" spans="1:401" x14ac:dyDescent="0.35">
      <c r="A62">
        <v>65</v>
      </c>
      <c r="B62" t="s">
        <v>4</v>
      </c>
      <c r="C62" t="s">
        <v>24</v>
      </c>
      <c r="D62" t="s">
        <v>67</v>
      </c>
      <c r="E62">
        <v>869.30489999999998</v>
      </c>
      <c r="F62">
        <v>0.86469739999999995</v>
      </c>
      <c r="G62">
        <v>13.07611</v>
      </c>
      <c r="H62" s="1">
        <v>2.9252859999999999E-10</v>
      </c>
      <c r="I62" s="1">
        <v>1.041406E-7</v>
      </c>
      <c r="J62">
        <v>0.86207560000000005</v>
      </c>
      <c r="K62">
        <v>12.441929999999999</v>
      </c>
      <c r="L62">
        <v>0.7477589</v>
      </c>
      <c r="M62">
        <v>177.8004</v>
      </c>
      <c r="N62">
        <v>0.85953380000000001</v>
      </c>
      <c r="O62">
        <v>12.6052</v>
      </c>
      <c r="P62">
        <v>93.001400000000004</v>
      </c>
      <c r="Q62">
        <v>28768.560000000001</v>
      </c>
      <c r="R62">
        <v>0.85700509999999996</v>
      </c>
      <c r="S62">
        <v>12.89507</v>
      </c>
      <c r="T62">
        <v>164.66569999999999</v>
      </c>
      <c r="U62">
        <v>60149.36</v>
      </c>
      <c r="V62">
        <v>0.85452879999999998</v>
      </c>
      <c r="W62">
        <v>13.40124</v>
      </c>
      <c r="X62">
        <v>43.257060000000003</v>
      </c>
      <c r="Y62">
        <v>17671.89</v>
      </c>
      <c r="Z62">
        <v>0.85208510000000004</v>
      </c>
      <c r="AA62">
        <v>13.56779</v>
      </c>
      <c r="AB62">
        <v>4.173457</v>
      </c>
      <c r="AC62">
        <v>1831.921</v>
      </c>
      <c r="AD62">
        <v>0.84961189999999998</v>
      </c>
      <c r="AE62">
        <v>13.47724</v>
      </c>
      <c r="AF62">
        <v>0.30952479999999999</v>
      </c>
      <c r="AG62">
        <v>133.88740000000001</v>
      </c>
      <c r="AH62">
        <v>0.84712770000000004</v>
      </c>
      <c r="AI62">
        <v>13.132899999999999</v>
      </c>
      <c r="AJ62" s="1">
        <v>9.1520630000000006E-2</v>
      </c>
      <c r="AK62">
        <v>33.89376</v>
      </c>
      <c r="AL62">
        <v>0.84449649999999998</v>
      </c>
      <c r="AM62">
        <v>12.515319999999999</v>
      </c>
      <c r="AN62" s="1">
        <v>7.4950000000000003E-2</v>
      </c>
      <c r="AO62">
        <v>26.992190000000001</v>
      </c>
      <c r="AP62">
        <v>0.84107080000000001</v>
      </c>
      <c r="AQ62">
        <v>11.931839999999999</v>
      </c>
      <c r="AR62" s="1">
        <v>6.7309919999999995E-2</v>
      </c>
      <c r="AS62" s="1">
        <v>24.244800000000001</v>
      </c>
      <c r="AT62">
        <v>0.83643699999999999</v>
      </c>
      <c r="AU62">
        <v>12.03215</v>
      </c>
      <c r="AV62" s="1">
        <v>6.1112720000000002E-2</v>
      </c>
      <c r="AW62" s="1">
        <v>22.054110000000001</v>
      </c>
      <c r="AX62">
        <v>0.83021990000000001</v>
      </c>
      <c r="AY62">
        <v>12.13828</v>
      </c>
      <c r="AZ62" s="1">
        <v>6.0060429999999998E-2</v>
      </c>
      <c r="BA62" s="1">
        <v>21.584710000000001</v>
      </c>
      <c r="BB62">
        <v>0.82314690000000001</v>
      </c>
      <c r="BC62">
        <v>12.20703</v>
      </c>
      <c r="BD62" s="1">
        <v>6.6132949999999996E-2</v>
      </c>
      <c r="BE62" s="1">
        <v>23.795819999999999</v>
      </c>
      <c r="BF62">
        <v>0.81535159999999995</v>
      </c>
      <c r="BG62">
        <v>12.44186</v>
      </c>
      <c r="BH62" s="1">
        <v>6.9876859999999999E-2</v>
      </c>
      <c r="BI62" s="1">
        <v>25.432130000000001</v>
      </c>
      <c r="BJ62">
        <v>0.80732689999999996</v>
      </c>
      <c r="BK62">
        <v>12.429040000000001</v>
      </c>
      <c r="BL62" s="1">
        <v>6.7815730000000005E-2</v>
      </c>
      <c r="BM62" s="1">
        <v>24.954889999999999</v>
      </c>
      <c r="BN62">
        <v>0.79919490000000004</v>
      </c>
      <c r="BO62">
        <v>12.14115</v>
      </c>
      <c r="BP62" s="1">
        <v>6.2106700000000001E-2</v>
      </c>
      <c r="BQ62" s="1">
        <v>23.055099999999999</v>
      </c>
      <c r="BR62">
        <v>0.79120559999999995</v>
      </c>
      <c r="BS62">
        <v>11.73916</v>
      </c>
      <c r="BT62" s="1">
        <v>5.5124230000000003E-2</v>
      </c>
      <c r="BU62" s="1">
        <v>20.60163</v>
      </c>
      <c r="BV62">
        <v>0.78379480000000001</v>
      </c>
      <c r="BW62">
        <v>11.84456</v>
      </c>
      <c r="BX62" s="1">
        <v>4.8335469999999998E-2</v>
      </c>
      <c r="BY62" s="1">
        <v>18.149270000000001</v>
      </c>
      <c r="BZ62">
        <v>0.77699090000000004</v>
      </c>
      <c r="CA62">
        <v>12.421150000000001</v>
      </c>
      <c r="CB62" s="1">
        <v>4.2413329999999999E-2</v>
      </c>
      <c r="CC62" s="1">
        <v>15.98958</v>
      </c>
      <c r="CD62">
        <v>0.77062520000000001</v>
      </c>
      <c r="CE62">
        <v>13.243550000000001</v>
      </c>
      <c r="CF62" s="1">
        <v>3.6845999999999997E-2</v>
      </c>
      <c r="CG62" s="1">
        <v>13.9849</v>
      </c>
      <c r="CH62">
        <v>0.7643913</v>
      </c>
      <c r="CI62">
        <v>14.02036</v>
      </c>
      <c r="CJ62" s="1">
        <v>3.0840139999999999E-2</v>
      </c>
      <c r="CK62" s="1">
        <v>11.800739999999999</v>
      </c>
      <c r="CL62">
        <v>0.75819190000000003</v>
      </c>
      <c r="CM62">
        <v>14.268980000000001</v>
      </c>
      <c r="CN62" s="1">
        <v>2.5062830000000001E-2</v>
      </c>
      <c r="CO62" s="1">
        <v>9.6501590000000004</v>
      </c>
      <c r="CP62">
        <v>0.75252850000000004</v>
      </c>
      <c r="CQ62">
        <v>14.139889999999999</v>
      </c>
      <c r="CR62" s="1">
        <v>2.046369E-2</v>
      </c>
      <c r="CS62" s="1">
        <v>7.9048579999999999</v>
      </c>
      <c r="CT62">
        <v>0.74694340000000004</v>
      </c>
      <c r="CU62">
        <v>13.85276</v>
      </c>
      <c r="CV62" s="1">
        <v>1.7093629999999999E-2</v>
      </c>
      <c r="CW62" s="1">
        <v>6.6184310000000002</v>
      </c>
      <c r="CX62">
        <v>0.74132969999999998</v>
      </c>
      <c r="CY62">
        <v>13.326829999999999</v>
      </c>
      <c r="CZ62" s="1">
        <v>1.451919E-2</v>
      </c>
      <c r="DA62" s="1">
        <v>5.6378259999999996</v>
      </c>
      <c r="DB62">
        <v>0.73607750000000005</v>
      </c>
      <c r="DC62">
        <v>13.13245</v>
      </c>
      <c r="DD62" s="1">
        <v>1.251466E-2</v>
      </c>
      <c r="DE62" s="1">
        <v>4.8703200000000004</v>
      </c>
      <c r="DF62">
        <v>0.73182930000000002</v>
      </c>
      <c r="DG62">
        <v>13.42567</v>
      </c>
      <c r="DH62" s="1">
        <v>1.093713E-2</v>
      </c>
      <c r="DI62" s="1">
        <v>4.2603</v>
      </c>
      <c r="DJ62">
        <v>0.72934200000000005</v>
      </c>
      <c r="DK62">
        <v>13.791359999999999</v>
      </c>
      <c r="DL62" s="1">
        <v>9.5961589999999999E-3</v>
      </c>
      <c r="DM62" s="1">
        <v>3.7417790000000002</v>
      </c>
      <c r="DN62">
        <v>0.72803309999999999</v>
      </c>
      <c r="DO62">
        <v>14.27379</v>
      </c>
      <c r="DP62" s="1">
        <v>7.9219900000000003E-3</v>
      </c>
      <c r="DQ62" s="1">
        <v>3.10731</v>
      </c>
      <c r="DR62">
        <v>0.72747039999999996</v>
      </c>
      <c r="DS62">
        <v>14.54865</v>
      </c>
      <c r="DT62" s="1">
        <v>5.8625250000000004E-3</v>
      </c>
      <c r="DU62" s="1">
        <v>2.312198</v>
      </c>
      <c r="DV62">
        <v>0.72726659999999999</v>
      </c>
      <c r="DW62">
        <v>14.462859999999999</v>
      </c>
      <c r="DX62" s="1">
        <v>4.12006E-3</v>
      </c>
      <c r="DY62" s="1">
        <v>1.6229039999999999</v>
      </c>
      <c r="DZ62">
        <v>0.72725550000000005</v>
      </c>
      <c r="EA62">
        <v>14.028040000000001</v>
      </c>
      <c r="EB62" s="1">
        <v>2.9967240000000001E-3</v>
      </c>
      <c r="EC62" s="1">
        <v>1.172007</v>
      </c>
      <c r="ED62">
        <v>0.72730039999999996</v>
      </c>
      <c r="EE62">
        <v>13.30142</v>
      </c>
      <c r="EF62" s="1">
        <v>2.3554539999999999E-3</v>
      </c>
      <c r="EG62" s="1">
        <v>0.91288190000000002</v>
      </c>
      <c r="EH62">
        <v>0.72734799999999999</v>
      </c>
      <c r="EI62">
        <v>12.88711</v>
      </c>
      <c r="EJ62" s="1">
        <v>1.9930109999999998E-3</v>
      </c>
      <c r="EK62" s="1">
        <v>0.76637420000000001</v>
      </c>
      <c r="EL62">
        <v>0.72749209999999997</v>
      </c>
      <c r="EM62">
        <v>12.957710000000001</v>
      </c>
      <c r="EN62" s="1">
        <v>1.77517E-3</v>
      </c>
      <c r="EO62" s="1">
        <v>0.67839430000000001</v>
      </c>
      <c r="EP62">
        <v>0.72769919999999999</v>
      </c>
      <c r="EQ62">
        <v>13.39611</v>
      </c>
      <c r="ER62" s="1">
        <v>1.6250730000000001E-3</v>
      </c>
      <c r="ES62" s="1">
        <v>0.61823510000000004</v>
      </c>
      <c r="ET62">
        <v>0.72797699999999999</v>
      </c>
      <c r="EU62">
        <v>13.959530000000001</v>
      </c>
      <c r="EV62" s="1">
        <v>1.4906819999999999E-3</v>
      </c>
      <c r="EW62" s="1">
        <v>0.5654671</v>
      </c>
      <c r="EX62">
        <v>0.72825649999999997</v>
      </c>
      <c r="EY62">
        <v>14.104850000000001</v>
      </c>
      <c r="EZ62" s="1">
        <v>1.35713E-3</v>
      </c>
      <c r="FA62" s="1">
        <v>0.51321159999999999</v>
      </c>
      <c r="FB62">
        <v>0.72859050000000003</v>
      </c>
      <c r="FC62">
        <v>13.93524</v>
      </c>
      <c r="FD62" s="1">
        <v>1.243421E-3</v>
      </c>
      <c r="FE62" s="1">
        <v>0.46817239999999999</v>
      </c>
      <c r="FF62">
        <v>0.72892049999999997</v>
      </c>
      <c r="FG62">
        <v>13.657019999999999</v>
      </c>
      <c r="FH62" s="1">
        <v>1.1546569999999999E-3</v>
      </c>
      <c r="FI62" s="1">
        <v>0.43280469999999999</v>
      </c>
      <c r="FJ62">
        <v>0.72924330000000004</v>
      </c>
      <c r="FK62">
        <v>13.22551</v>
      </c>
      <c r="FL62" s="1">
        <v>1.0861359999999999E-3</v>
      </c>
      <c r="FM62" s="1">
        <v>0.40531460000000002</v>
      </c>
      <c r="FN62">
        <v>0.72955110000000001</v>
      </c>
      <c r="FO62">
        <v>13.42685</v>
      </c>
      <c r="FP62" s="1">
        <v>1.0309399999999999E-3</v>
      </c>
      <c r="FQ62" s="1">
        <v>0.38316689999999998</v>
      </c>
      <c r="FR62">
        <v>0.72978069999999995</v>
      </c>
      <c r="FS62">
        <v>13.680059999999999</v>
      </c>
      <c r="FT62" s="1">
        <v>9.831378999999999E-4</v>
      </c>
      <c r="FU62" s="1">
        <v>0.36413180000000001</v>
      </c>
      <c r="FV62">
        <v>0.72992889999999999</v>
      </c>
      <c r="FW62">
        <v>13.87744</v>
      </c>
      <c r="FX62" s="1">
        <v>9.4288900000000003E-4</v>
      </c>
      <c r="FY62" s="1">
        <v>0.34803489999999998</v>
      </c>
      <c r="FZ62">
        <v>0.72999440000000004</v>
      </c>
      <c r="GA62">
        <v>14.13753</v>
      </c>
      <c r="GB62" s="1">
        <v>9.1995599999999999E-4</v>
      </c>
      <c r="GC62" s="1">
        <v>0.33822659999999999</v>
      </c>
      <c r="GD62">
        <v>0.73003819999999997</v>
      </c>
      <c r="GE62">
        <v>14.3222</v>
      </c>
      <c r="GF62" s="1">
        <v>9.1215220000000002E-4</v>
      </c>
      <c r="GG62" s="1">
        <v>0.33441019999999999</v>
      </c>
      <c r="GH62">
        <v>0.73006199999999999</v>
      </c>
      <c r="GI62">
        <v>14.194710000000001</v>
      </c>
      <c r="GJ62" s="1">
        <v>9.0263780000000003E-4</v>
      </c>
      <c r="GK62" s="1">
        <v>0.33048159999999999</v>
      </c>
      <c r="GL62">
        <v>0.73004720000000001</v>
      </c>
      <c r="GM62">
        <v>13.667899999999999</v>
      </c>
      <c r="GN62" s="1">
        <v>8.8348150000000004E-4</v>
      </c>
      <c r="GO62" s="1">
        <v>0.32324259999999999</v>
      </c>
      <c r="GP62">
        <v>0.73004729999999995</v>
      </c>
      <c r="GQ62">
        <v>12.973459999999999</v>
      </c>
      <c r="GR62" s="1">
        <v>8.5619820000000003E-4</v>
      </c>
      <c r="GS62" s="1">
        <v>0.31300480000000003</v>
      </c>
      <c r="GT62">
        <v>0.73004760000000002</v>
      </c>
      <c r="GU62">
        <v>13.171430000000001</v>
      </c>
      <c r="GV62" s="1">
        <v>8.2446430000000001E-4</v>
      </c>
      <c r="GW62" s="1">
        <v>0.30122520000000003</v>
      </c>
      <c r="GX62">
        <v>0.73002549999999999</v>
      </c>
      <c r="GY62">
        <v>13.65447</v>
      </c>
      <c r="GZ62" s="1">
        <v>7.9117689999999997E-4</v>
      </c>
      <c r="HA62" s="1">
        <v>0.28887699999999999</v>
      </c>
      <c r="HB62">
        <v>0.73002929999999999</v>
      </c>
      <c r="HC62">
        <v>14.15094</v>
      </c>
      <c r="HD62" s="1">
        <v>7.5837980000000005E-4</v>
      </c>
      <c r="HE62" s="1">
        <v>0.2767462</v>
      </c>
      <c r="HF62">
        <v>0.73003969999999996</v>
      </c>
      <c r="HG62">
        <v>14.943199999999999</v>
      </c>
      <c r="HH62" s="1">
        <v>7.2682050000000005E-4</v>
      </c>
      <c r="HI62" s="1">
        <v>0.26510149999999999</v>
      </c>
      <c r="HJ62">
        <v>0.73004780000000002</v>
      </c>
      <c r="HK62">
        <v>15.515269999999999</v>
      </c>
      <c r="HL62" s="1">
        <v>6.9689130000000004E-4</v>
      </c>
      <c r="HM62" s="1">
        <v>0.25410519999999998</v>
      </c>
      <c r="HN62">
        <v>0.73004880000000005</v>
      </c>
      <c r="HO62">
        <v>15.35294</v>
      </c>
      <c r="HP62" s="1">
        <v>6.6834070000000004E-4</v>
      </c>
      <c r="HQ62" s="1">
        <v>0.24364130000000001</v>
      </c>
      <c r="HR62">
        <v>0.7300468</v>
      </c>
      <c r="HS62">
        <v>14.76567</v>
      </c>
      <c r="HT62">
        <v>6.4110899999999995E-4</v>
      </c>
      <c r="HU62" s="1">
        <v>0.2336867</v>
      </c>
      <c r="HV62">
        <v>0.7300411</v>
      </c>
      <c r="HW62">
        <v>13.96307</v>
      </c>
      <c r="HX62">
        <v>6.1519150000000002E-4</v>
      </c>
      <c r="HY62" s="1">
        <v>0.22421969999999999</v>
      </c>
      <c r="HZ62">
        <v>0.73004290000000005</v>
      </c>
      <c r="IA62">
        <v>13.86534</v>
      </c>
      <c r="IB62">
        <v>5.9067810000000001E-4</v>
      </c>
      <c r="IC62" s="1">
        <v>0.21529209999999999</v>
      </c>
      <c r="ID62">
        <v>0.73003879999999999</v>
      </c>
      <c r="IE62">
        <v>14.256539999999999</v>
      </c>
      <c r="IF62">
        <v>5.6740570000000001E-4</v>
      </c>
      <c r="IG62" s="1">
        <v>0.2068035</v>
      </c>
      <c r="IH62">
        <v>0.73005050000000005</v>
      </c>
      <c r="II62">
        <v>14.693960000000001</v>
      </c>
      <c r="IJ62">
        <v>5.4509640000000004E-4</v>
      </c>
      <c r="IK62" s="1">
        <v>0.19869780000000001</v>
      </c>
      <c r="IL62">
        <v>0.73004199999999997</v>
      </c>
      <c r="IM62">
        <v>15.36495</v>
      </c>
      <c r="IN62">
        <v>5.2358039999999997E-4</v>
      </c>
      <c r="IO62" s="1">
        <v>0.19087270000000001</v>
      </c>
      <c r="IP62">
        <v>0.7300392</v>
      </c>
      <c r="IQ62">
        <v>15.772130000000001</v>
      </c>
      <c r="IR62">
        <v>5.0322180000000004E-4</v>
      </c>
      <c r="IS62">
        <v>0.18344079999999999</v>
      </c>
      <c r="IT62">
        <v>0.73004360000000001</v>
      </c>
      <c r="IU62">
        <v>15.691789999999999</v>
      </c>
      <c r="IV62">
        <v>4.8407160000000002E-4</v>
      </c>
      <c r="IW62">
        <v>0.17647689999999999</v>
      </c>
      <c r="IX62">
        <v>0.73004880000000005</v>
      </c>
      <c r="IY62">
        <v>15.289239999999999</v>
      </c>
      <c r="IZ62">
        <v>4.6573490000000002E-4</v>
      </c>
      <c r="JA62">
        <v>0.1698028</v>
      </c>
      <c r="JB62">
        <v>0.73003479999999998</v>
      </c>
      <c r="JC62">
        <v>14.554819999999999</v>
      </c>
      <c r="JD62">
        <v>4.4845380000000003E-4</v>
      </c>
      <c r="JE62">
        <v>0.16349430000000001</v>
      </c>
      <c r="JF62">
        <v>0.73004170000000002</v>
      </c>
      <c r="JG62">
        <v>14.085990000000001</v>
      </c>
      <c r="JH62">
        <v>4.3194940000000002E-4</v>
      </c>
      <c r="JI62">
        <v>0.15750210000000001</v>
      </c>
      <c r="JJ62">
        <v>0.7300413</v>
      </c>
      <c r="JK62">
        <v>13.650219999999999</v>
      </c>
      <c r="JL62">
        <v>4.1606089999999998E-4</v>
      </c>
      <c r="JM62">
        <v>0.15169350000000001</v>
      </c>
      <c r="JN62">
        <v>0.73004440000000004</v>
      </c>
      <c r="JO62">
        <v>13.551600000000001</v>
      </c>
      <c r="JP62">
        <v>4.009576E-4</v>
      </c>
      <c r="JQ62">
        <v>0.14620540000000001</v>
      </c>
      <c r="JR62">
        <v>0.73005120000000001</v>
      </c>
      <c r="JS62">
        <v>13.602320000000001</v>
      </c>
      <c r="JT62">
        <v>3.8648380000000002E-4</v>
      </c>
      <c r="JU62">
        <v>0.14091300000000001</v>
      </c>
      <c r="JV62">
        <v>0.730043</v>
      </c>
      <c r="JW62">
        <v>13.574339999999999</v>
      </c>
      <c r="JX62">
        <v>3.7287529999999999E-4</v>
      </c>
      <c r="JY62">
        <v>0.13595779999999999</v>
      </c>
      <c r="JZ62">
        <v>0.73004650000000004</v>
      </c>
      <c r="KA62">
        <v>13.537470000000001</v>
      </c>
      <c r="KB62">
        <v>3.5962050000000001E-4</v>
      </c>
      <c r="KC62">
        <v>0.13112760000000001</v>
      </c>
      <c r="KD62">
        <v>0.73004460000000004</v>
      </c>
      <c r="KE62">
        <v>13.33384</v>
      </c>
      <c r="KF62">
        <v>3.466605E-4</v>
      </c>
      <c r="KG62">
        <v>0.12640760000000001</v>
      </c>
      <c r="KH62">
        <v>0.73003870000000004</v>
      </c>
      <c r="KI62">
        <v>12.89141</v>
      </c>
      <c r="KJ62">
        <v>3.3455870000000001E-4</v>
      </c>
      <c r="KK62">
        <v>0.1219881</v>
      </c>
      <c r="KL62">
        <v>0.72999780000000003</v>
      </c>
      <c r="KM62">
        <v>13.003439999999999</v>
      </c>
      <c r="KN62">
        <v>3.2291049999999999E-4</v>
      </c>
      <c r="KO62">
        <v>0.1177436</v>
      </c>
      <c r="KP62">
        <v>0.72991530000000004</v>
      </c>
      <c r="KQ62">
        <v>13.142609999999999</v>
      </c>
      <c r="KR62">
        <v>3.117576E-4</v>
      </c>
      <c r="KS62">
        <v>0.1136807</v>
      </c>
      <c r="KT62">
        <v>0.72973980000000005</v>
      </c>
      <c r="KU62">
        <v>13.39922</v>
      </c>
      <c r="KV62">
        <v>3.0182540000000001E-4</v>
      </c>
      <c r="KW62">
        <v>0.1100438</v>
      </c>
      <c r="KX62">
        <v>0.72946610000000001</v>
      </c>
      <c r="KY62">
        <v>13.91128</v>
      </c>
      <c r="KZ62">
        <v>2.9636309999999999E-4</v>
      </c>
      <c r="LA62">
        <v>0.10794620000000001</v>
      </c>
      <c r="LB62">
        <v>0.72920050000000003</v>
      </c>
      <c r="LC62">
        <v>14.159230000000001</v>
      </c>
      <c r="LD62">
        <v>2.9518989999999999E-4</v>
      </c>
      <c r="LE62">
        <v>0.107489</v>
      </c>
      <c r="LF62">
        <v>0.72887950000000001</v>
      </c>
      <c r="LG62">
        <v>13.92149</v>
      </c>
      <c r="LH62">
        <v>2.9342320000000003E-4</v>
      </c>
      <c r="LI62">
        <v>0.106935</v>
      </c>
      <c r="LJ62">
        <v>0.72856129999999997</v>
      </c>
      <c r="LK62">
        <v>13.477679999999999</v>
      </c>
      <c r="LL62">
        <v>2.886292E-4</v>
      </c>
      <c r="LM62">
        <v>0.1053154</v>
      </c>
      <c r="LN62">
        <v>0.72822609999999999</v>
      </c>
      <c r="LO62">
        <v>13.10651</v>
      </c>
      <c r="LP62">
        <v>2.8136239999999998E-4</v>
      </c>
      <c r="LQ62">
        <v>0.102768</v>
      </c>
      <c r="LR62">
        <v>0.7279234</v>
      </c>
      <c r="LS62">
        <v>13.66046</v>
      </c>
      <c r="LT62">
        <v>2.7297770000000001E-4</v>
      </c>
      <c r="LU62">
        <v>9.9762320000000002E-2</v>
      </c>
      <c r="LV62">
        <v>0.72768719999999998</v>
      </c>
      <c r="LW62">
        <v>14.269579999999999</v>
      </c>
      <c r="LX62">
        <v>2.6412549999999999E-4</v>
      </c>
      <c r="LY62">
        <v>9.6571920000000006E-2</v>
      </c>
      <c r="LZ62">
        <v>0.727545</v>
      </c>
      <c r="MA62">
        <v>14.868270000000001</v>
      </c>
      <c r="MB62">
        <v>2.5461929999999998E-4</v>
      </c>
      <c r="MC62">
        <v>9.3146080000000006E-2</v>
      </c>
      <c r="MD62">
        <v>0.72746520000000003</v>
      </c>
      <c r="ME62">
        <v>15.96917</v>
      </c>
      <c r="MF62">
        <v>2.422825E-4</v>
      </c>
      <c r="MG62">
        <v>8.8749019999999998E-2</v>
      </c>
      <c r="MH62">
        <v>0.72741929999999999</v>
      </c>
      <c r="MI62">
        <v>16.675380000000001</v>
      </c>
      <c r="MJ62">
        <v>2.2716859999999999E-4</v>
      </c>
      <c r="MK62">
        <v>8.327648E-2</v>
      </c>
      <c r="ML62">
        <v>0.72742150000000005</v>
      </c>
      <c r="MM62">
        <v>16.369620000000001</v>
      </c>
      <c r="MN62">
        <v>2.131937E-4</v>
      </c>
      <c r="MO62">
        <v>7.8111340000000001E-2</v>
      </c>
      <c r="MP62">
        <v>0.72741140000000004</v>
      </c>
      <c r="MQ62">
        <v>15.74949</v>
      </c>
      <c r="MR62">
        <v>2.020197E-4</v>
      </c>
      <c r="MS62">
        <v>7.3964440000000006E-2</v>
      </c>
      <c r="MT62">
        <v>0.72740919999999998</v>
      </c>
      <c r="MU62">
        <v>15.077769999999999</v>
      </c>
      <c r="MV62">
        <v>1.9317299999999999E-4</v>
      </c>
      <c r="MW62">
        <v>7.0685540000000005E-2</v>
      </c>
      <c r="MX62">
        <v>0.72733919999999996</v>
      </c>
      <c r="MY62">
        <v>15.1143</v>
      </c>
      <c r="MZ62">
        <v>1.858544E-4</v>
      </c>
      <c r="NA62">
        <v>6.7981650000000005E-2</v>
      </c>
      <c r="NB62">
        <v>0.72716919999999996</v>
      </c>
      <c r="NC62">
        <v>15.23272</v>
      </c>
      <c r="ND62">
        <v>1.794768E-4</v>
      </c>
      <c r="NE62">
        <v>6.5652470000000004E-2</v>
      </c>
      <c r="NF62">
        <v>0.72680650000000002</v>
      </c>
      <c r="NG62">
        <v>15.30442</v>
      </c>
      <c r="NH62">
        <v>1.7441099999999999E-4</v>
      </c>
      <c r="NI62">
        <v>6.3769969999999995E-2</v>
      </c>
      <c r="NJ62">
        <v>0.72627189999999997</v>
      </c>
      <c r="NK62">
        <v>15.944839999999999</v>
      </c>
      <c r="NL62">
        <v>1.7411299999999999E-4</v>
      </c>
      <c r="NM62">
        <v>6.3540379999999994E-2</v>
      </c>
      <c r="NN62">
        <v>0.72570570000000001</v>
      </c>
      <c r="NO62">
        <v>16.401440000000001</v>
      </c>
      <c r="NP62">
        <v>1.7845219999999999E-4</v>
      </c>
      <c r="NQ62">
        <v>6.5094109999999997E-2</v>
      </c>
      <c r="NR62">
        <v>0.72506400000000004</v>
      </c>
      <c r="NS62">
        <v>16.2973</v>
      </c>
      <c r="NT62">
        <v>1.819557E-4</v>
      </c>
      <c r="NU62">
        <v>6.6487379999999999E-2</v>
      </c>
      <c r="NV62">
        <v>0.72439039999999999</v>
      </c>
      <c r="NW62">
        <v>15.86134</v>
      </c>
      <c r="NX62">
        <v>1.8187619999999999E-4</v>
      </c>
      <c r="NY62">
        <v>6.6598870000000004E-2</v>
      </c>
      <c r="NZ62">
        <v>0.72370369999999995</v>
      </c>
      <c r="OA62">
        <v>15.17985</v>
      </c>
      <c r="OB62">
        <v>1.788564E-4</v>
      </c>
      <c r="OC62">
        <v>6.5605250000000004E-2</v>
      </c>
      <c r="OD62">
        <v>0.72310030000000003</v>
      </c>
      <c r="OE62">
        <v>14.470090000000001</v>
      </c>
      <c r="OF62">
        <v>1.741387E-4</v>
      </c>
      <c r="OG62">
        <v>6.3946970000000006E-2</v>
      </c>
      <c r="OH62">
        <v>0.72261750000000002</v>
      </c>
      <c r="OI62">
        <v>14.36693</v>
      </c>
      <c r="OJ62">
        <v>1.6867809999999999E-4</v>
      </c>
      <c r="OK62">
        <v>6.199259E-2</v>
      </c>
    </row>
    <row r="63" spans="1:401" x14ac:dyDescent="0.35">
      <c r="A63">
        <v>66</v>
      </c>
      <c r="B63" t="s">
        <v>4</v>
      </c>
      <c r="C63" t="s">
        <v>24</v>
      </c>
      <c r="D63" t="s">
        <v>68</v>
      </c>
      <c r="E63">
        <v>852.80600000000004</v>
      </c>
      <c r="F63">
        <v>0.64908999999999994</v>
      </c>
      <c r="G63">
        <v>13.157500000000001</v>
      </c>
      <c r="H63" s="1">
        <v>4.9472860000000001E-11</v>
      </c>
      <c r="I63" s="1">
        <v>1.7739739999999999E-8</v>
      </c>
      <c r="J63">
        <v>0.6485301</v>
      </c>
      <c r="K63">
        <v>12.51488</v>
      </c>
      <c r="L63">
        <v>0.29435810000000001</v>
      </c>
      <c r="M63">
        <v>78.40652</v>
      </c>
      <c r="N63">
        <v>0.64799510000000005</v>
      </c>
      <c r="O63">
        <v>12.637259999999999</v>
      </c>
      <c r="P63">
        <v>71.185649999999995</v>
      </c>
      <c r="Q63">
        <v>22683.35</v>
      </c>
      <c r="R63">
        <v>0.64748700000000003</v>
      </c>
      <c r="S63">
        <v>12.9032</v>
      </c>
      <c r="T63">
        <v>172.39429999999999</v>
      </c>
      <c r="U63">
        <v>62197.82</v>
      </c>
      <c r="V63">
        <v>0.64696529999999997</v>
      </c>
      <c r="W63">
        <v>13.396739999999999</v>
      </c>
      <c r="X63">
        <v>55.277749999999997</v>
      </c>
      <c r="Y63">
        <v>21719.9</v>
      </c>
      <c r="Z63">
        <v>0.64654199999999995</v>
      </c>
      <c r="AA63">
        <v>13.56621</v>
      </c>
      <c r="AB63">
        <v>6.0469819999999999</v>
      </c>
      <c r="AC63">
        <v>2510.5120000000002</v>
      </c>
      <c r="AD63">
        <v>0.64605239999999997</v>
      </c>
      <c r="AE63">
        <v>13.49433</v>
      </c>
      <c r="AF63">
        <v>0.43941669999999999</v>
      </c>
      <c r="AG63">
        <v>183.43559999999999</v>
      </c>
      <c r="AH63">
        <v>0.64558819999999995</v>
      </c>
      <c r="AI63">
        <v>13.18576</v>
      </c>
      <c r="AJ63" s="1">
        <v>9.8390290000000005E-2</v>
      </c>
      <c r="AK63">
        <v>36.745019999999997</v>
      </c>
      <c r="AL63">
        <v>0.64503480000000002</v>
      </c>
      <c r="AM63">
        <v>12.58277</v>
      </c>
      <c r="AN63" s="1">
        <v>7.6134179999999996E-2</v>
      </c>
      <c r="AO63">
        <v>27.603059999999999</v>
      </c>
      <c r="AP63">
        <v>0.64411280000000004</v>
      </c>
      <c r="AQ63">
        <v>12.00123</v>
      </c>
      <c r="AR63" s="1">
        <v>6.8164169999999996E-2</v>
      </c>
      <c r="AS63" s="1">
        <v>24.716719999999999</v>
      </c>
      <c r="AT63">
        <v>0.6422696</v>
      </c>
      <c r="AU63">
        <v>12.0693</v>
      </c>
      <c r="AV63" s="1">
        <v>6.1738090000000002E-2</v>
      </c>
      <c r="AW63" s="1">
        <v>22.444649999999999</v>
      </c>
      <c r="AX63">
        <v>0.63975059999999995</v>
      </c>
      <c r="AY63">
        <v>12.162179999999999</v>
      </c>
      <c r="AZ63" s="1">
        <v>5.9704189999999997E-2</v>
      </c>
      <c r="BA63" s="1">
        <v>21.68102</v>
      </c>
      <c r="BB63">
        <v>0.63699499999999998</v>
      </c>
      <c r="BC63">
        <v>12.222849999999999</v>
      </c>
      <c r="BD63" s="1">
        <v>6.52311E-2</v>
      </c>
      <c r="BE63" s="1">
        <v>23.722709999999999</v>
      </c>
      <c r="BF63">
        <v>0.63409499999999996</v>
      </c>
      <c r="BG63">
        <v>12.435</v>
      </c>
      <c r="BH63" s="1">
        <v>6.9635669999999997E-2</v>
      </c>
      <c r="BI63" s="1">
        <v>25.578579999999999</v>
      </c>
      <c r="BJ63">
        <v>0.63140909999999995</v>
      </c>
      <c r="BK63">
        <v>12.434609999999999</v>
      </c>
      <c r="BL63" s="1">
        <v>6.8240809999999999E-2</v>
      </c>
      <c r="BM63" s="1">
        <v>25.32368</v>
      </c>
      <c r="BN63">
        <v>0.62919159999999996</v>
      </c>
      <c r="BO63">
        <v>12.170730000000001</v>
      </c>
      <c r="BP63" s="1">
        <v>6.2879580000000004E-2</v>
      </c>
      <c r="BQ63" s="1">
        <v>23.530360000000002</v>
      </c>
      <c r="BR63">
        <v>0.62743459999999995</v>
      </c>
      <c r="BS63">
        <v>11.783849999999999</v>
      </c>
      <c r="BT63" s="1">
        <v>5.5982499999999998E-2</v>
      </c>
      <c r="BU63" s="1">
        <v>21.091809999999999</v>
      </c>
      <c r="BV63">
        <v>0.62632909999999997</v>
      </c>
      <c r="BW63">
        <v>11.871549999999999</v>
      </c>
      <c r="BX63" s="1">
        <v>4.9137510000000002E-2</v>
      </c>
      <c r="BY63" s="1">
        <v>18.606560000000002</v>
      </c>
      <c r="BZ63">
        <v>0.6248264</v>
      </c>
      <c r="CA63">
        <v>12.43984</v>
      </c>
      <c r="CB63" s="1">
        <v>4.3101059999999997E-2</v>
      </c>
      <c r="CC63" s="1">
        <v>16.395589999999999</v>
      </c>
      <c r="CD63">
        <v>0.62202519999999994</v>
      </c>
      <c r="CE63">
        <v>13.24705</v>
      </c>
      <c r="CF63" s="1">
        <v>3.755286E-2</v>
      </c>
      <c r="CG63" s="1">
        <v>14.37805</v>
      </c>
      <c r="CH63">
        <v>0.61929400000000001</v>
      </c>
      <c r="CI63">
        <v>14.014480000000001</v>
      </c>
      <c r="CJ63" s="1">
        <v>3.1613479999999999E-2</v>
      </c>
      <c r="CK63" s="1">
        <v>12.19741</v>
      </c>
      <c r="CL63">
        <v>0.61653910000000001</v>
      </c>
      <c r="CM63">
        <v>14.261469999999999</v>
      </c>
      <c r="CN63" s="1">
        <v>2.5755030000000002E-2</v>
      </c>
      <c r="CO63" s="1">
        <v>10.001200000000001</v>
      </c>
      <c r="CP63">
        <v>0.61433680000000002</v>
      </c>
      <c r="CQ63">
        <v>14.14762</v>
      </c>
      <c r="CR63" s="1">
        <v>2.098978E-2</v>
      </c>
      <c r="CS63" s="1">
        <v>8.1805459999999997</v>
      </c>
      <c r="CT63">
        <v>0.61226329999999995</v>
      </c>
      <c r="CU63">
        <v>13.882999999999999</v>
      </c>
      <c r="CV63" s="1">
        <v>1.748123E-2</v>
      </c>
      <c r="CW63" s="1">
        <v>6.8304330000000002</v>
      </c>
      <c r="CX63">
        <v>0.61024219999999996</v>
      </c>
      <c r="CY63">
        <v>13.404769999999999</v>
      </c>
      <c r="CZ63" s="1">
        <v>1.4821310000000001E-2</v>
      </c>
      <c r="DA63" s="1">
        <v>5.8081300000000002</v>
      </c>
      <c r="DB63">
        <v>0.60853449999999998</v>
      </c>
      <c r="DC63">
        <v>13.221920000000001</v>
      </c>
      <c r="DD63" s="1">
        <v>1.27516E-2</v>
      </c>
      <c r="DE63" s="1">
        <v>5.0093829999999997</v>
      </c>
      <c r="DF63">
        <v>0.6074522</v>
      </c>
      <c r="DG63">
        <v>13.49227</v>
      </c>
      <c r="DH63" s="1">
        <v>1.112789E-2</v>
      </c>
      <c r="DI63" s="1">
        <v>4.3768079999999996</v>
      </c>
      <c r="DJ63">
        <v>0.60665480000000005</v>
      </c>
      <c r="DK63">
        <v>13.8339</v>
      </c>
      <c r="DL63" s="1">
        <v>9.7786720000000004E-3</v>
      </c>
      <c r="DM63" s="1">
        <v>3.8488609999999999</v>
      </c>
      <c r="DN63">
        <v>0.60618430000000001</v>
      </c>
      <c r="DO63">
        <v>14.28105</v>
      </c>
      <c r="DP63" s="1">
        <v>8.1784639999999999E-3</v>
      </c>
      <c r="DQ63" s="1">
        <v>3.2323369999999998</v>
      </c>
      <c r="DR63">
        <v>0.60613859999999997</v>
      </c>
      <c r="DS63">
        <v>14.5382</v>
      </c>
      <c r="DT63" s="1">
        <v>6.139785E-3</v>
      </c>
      <c r="DU63" s="1">
        <v>2.4375529999999999</v>
      </c>
      <c r="DV63">
        <v>0.60626159999999996</v>
      </c>
      <c r="DW63">
        <v>14.46898</v>
      </c>
      <c r="DX63" s="1">
        <v>4.3262450000000003E-3</v>
      </c>
      <c r="DY63" s="1">
        <v>1.716388</v>
      </c>
      <c r="DZ63">
        <v>0.60642180000000001</v>
      </c>
      <c r="EA63">
        <v>14.07019</v>
      </c>
      <c r="EB63" s="1">
        <v>3.121207E-3</v>
      </c>
      <c r="EC63" s="1">
        <v>1.231074</v>
      </c>
      <c r="ED63">
        <v>0.60656060000000001</v>
      </c>
      <c r="EE63">
        <v>13.385350000000001</v>
      </c>
      <c r="EF63" s="1">
        <v>2.425628E-3</v>
      </c>
      <c r="EG63" s="1">
        <v>0.94913139999999996</v>
      </c>
      <c r="EH63">
        <v>0.60667130000000002</v>
      </c>
      <c r="EI63">
        <v>12.97218</v>
      </c>
      <c r="EJ63" s="1">
        <v>2.0335819999999999E-3</v>
      </c>
      <c r="EK63" s="1">
        <v>0.79004470000000004</v>
      </c>
      <c r="EL63">
        <v>0.60679360000000004</v>
      </c>
      <c r="EM63">
        <v>13.026579999999999</v>
      </c>
      <c r="EN63" s="1">
        <v>1.8008029999999999E-3</v>
      </c>
      <c r="EO63" s="1">
        <v>0.69554839999999996</v>
      </c>
      <c r="EP63">
        <v>0.60695739999999998</v>
      </c>
      <c r="EQ63">
        <v>13.440860000000001</v>
      </c>
      <c r="ER63" s="1">
        <v>1.6444070000000001E-3</v>
      </c>
      <c r="ES63" s="1">
        <v>0.6322989</v>
      </c>
      <c r="ET63">
        <v>0.60716970000000003</v>
      </c>
      <c r="EU63">
        <v>13.969200000000001</v>
      </c>
      <c r="EV63" s="1">
        <v>1.5097159999999999E-3</v>
      </c>
      <c r="EW63" s="1">
        <v>0.57869630000000005</v>
      </c>
      <c r="EX63">
        <v>0.60736219999999996</v>
      </c>
      <c r="EY63">
        <v>14.100350000000001</v>
      </c>
      <c r="EZ63" s="1">
        <v>1.37513E-3</v>
      </c>
      <c r="FA63" s="1">
        <v>0.52550079999999999</v>
      </c>
      <c r="FB63">
        <v>0.60758939999999995</v>
      </c>
      <c r="FC63">
        <v>13.93244</v>
      </c>
      <c r="FD63" s="1">
        <v>1.25808E-3</v>
      </c>
      <c r="FE63" s="1">
        <v>0.4787922</v>
      </c>
      <c r="FF63">
        <v>0.60779950000000005</v>
      </c>
      <c r="FG63">
        <v>13.673030000000001</v>
      </c>
      <c r="FH63" s="1">
        <v>1.166065E-3</v>
      </c>
      <c r="FI63" s="1">
        <v>0.44186439999999999</v>
      </c>
      <c r="FJ63">
        <v>0.60800889999999996</v>
      </c>
      <c r="FK63">
        <v>13.288830000000001</v>
      </c>
      <c r="FL63" s="1">
        <v>1.095118E-3</v>
      </c>
      <c r="FM63" s="1">
        <v>0.41318939999999998</v>
      </c>
      <c r="FN63">
        <v>0.60819000000000001</v>
      </c>
      <c r="FO63">
        <v>13.499470000000001</v>
      </c>
      <c r="FP63" s="1">
        <v>1.038413E-3</v>
      </c>
      <c r="FQ63" s="1">
        <v>0.39023629999999998</v>
      </c>
      <c r="FR63">
        <v>0.60834120000000003</v>
      </c>
      <c r="FS63">
        <v>13.75309</v>
      </c>
      <c r="FT63" s="1">
        <v>9.8970120000000002E-4</v>
      </c>
      <c r="FU63" s="1">
        <v>0.3706489</v>
      </c>
      <c r="FV63">
        <v>0.6084138</v>
      </c>
      <c r="FW63">
        <v>13.92611</v>
      </c>
      <c r="FX63" s="1">
        <v>9.4801960000000002E-4</v>
      </c>
      <c r="FY63" s="1">
        <v>0.35389700000000002</v>
      </c>
      <c r="FZ63">
        <v>0.60843939999999996</v>
      </c>
      <c r="GA63">
        <v>14.136889999999999</v>
      </c>
      <c r="GB63" s="1">
        <v>9.2229859999999999E-4</v>
      </c>
      <c r="GC63" s="1">
        <v>0.3430453</v>
      </c>
      <c r="GD63">
        <v>0.60844379999999998</v>
      </c>
      <c r="GE63">
        <v>14.303610000000001</v>
      </c>
      <c r="GF63" s="1">
        <v>9.1323309999999998E-4</v>
      </c>
      <c r="GG63" s="1">
        <v>0.33870600000000001</v>
      </c>
      <c r="GH63">
        <v>0.60846080000000002</v>
      </c>
      <c r="GI63">
        <v>14.200799999999999</v>
      </c>
      <c r="GJ63" s="1">
        <v>9.0457959999999996E-4</v>
      </c>
      <c r="GK63" s="1">
        <v>0.33498630000000001</v>
      </c>
      <c r="GL63">
        <v>0.60842339999999995</v>
      </c>
      <c r="GM63">
        <v>13.724460000000001</v>
      </c>
      <c r="GN63" s="1">
        <v>8.8670380000000003E-4</v>
      </c>
      <c r="GO63" s="1">
        <v>0.32808959999999998</v>
      </c>
      <c r="GP63">
        <v>0.60844359999999997</v>
      </c>
      <c r="GQ63">
        <v>13.06596</v>
      </c>
      <c r="GR63" s="1">
        <v>8.6031940000000004E-4</v>
      </c>
      <c r="GS63" s="1">
        <v>0.31804339999999998</v>
      </c>
      <c r="GT63">
        <v>0.60842320000000005</v>
      </c>
      <c r="GU63">
        <v>13.241070000000001</v>
      </c>
      <c r="GV63" s="1">
        <v>8.2895590000000002E-4</v>
      </c>
      <c r="GW63" s="1">
        <v>0.30625459999999999</v>
      </c>
      <c r="GX63">
        <v>0.60842969999999996</v>
      </c>
      <c r="GY63">
        <v>13.711040000000001</v>
      </c>
      <c r="GZ63" s="1">
        <v>7.9574460000000002E-4</v>
      </c>
      <c r="HA63" s="1">
        <v>0.2937901</v>
      </c>
      <c r="HB63">
        <v>0.60840799999999995</v>
      </c>
      <c r="HC63">
        <v>14.189500000000001</v>
      </c>
      <c r="HD63" s="1">
        <v>7.6280409999999999E-4</v>
      </c>
      <c r="HE63" s="1">
        <v>0.28146959999999999</v>
      </c>
      <c r="HF63">
        <v>0.60841789999999996</v>
      </c>
      <c r="HG63">
        <v>14.930820000000001</v>
      </c>
      <c r="HH63" s="1">
        <v>7.310261E-4</v>
      </c>
      <c r="HI63" s="1">
        <v>0.26961740000000001</v>
      </c>
      <c r="HJ63">
        <v>0.60839880000000002</v>
      </c>
      <c r="HK63">
        <v>15.489140000000001</v>
      </c>
      <c r="HL63" s="1">
        <v>7.0086810000000003E-4</v>
      </c>
      <c r="HM63" s="1">
        <v>0.25841560000000002</v>
      </c>
      <c r="HN63">
        <v>0.60840050000000001</v>
      </c>
      <c r="HO63">
        <v>15.368550000000001</v>
      </c>
      <c r="HP63" s="1">
        <v>6.7212659999999998E-4</v>
      </c>
      <c r="HQ63" s="1">
        <v>0.2477685</v>
      </c>
      <c r="HR63">
        <v>0.60839719999999997</v>
      </c>
      <c r="HS63">
        <v>14.82479</v>
      </c>
      <c r="HT63">
        <v>6.4471699999999995E-4</v>
      </c>
      <c r="HU63" s="1">
        <v>0.23763419999999999</v>
      </c>
      <c r="HV63">
        <v>0.60842059999999998</v>
      </c>
      <c r="HW63">
        <v>14.06054</v>
      </c>
      <c r="HX63">
        <v>6.1861350000000002E-4</v>
      </c>
      <c r="HY63" s="1">
        <v>0.2279968</v>
      </c>
      <c r="HZ63">
        <v>0.60839710000000002</v>
      </c>
      <c r="IA63">
        <v>13.95937</v>
      </c>
      <c r="IB63">
        <v>5.9390799999999998E-4</v>
      </c>
      <c r="IC63" s="1">
        <v>0.2189006</v>
      </c>
      <c r="ID63">
        <v>0.6084195</v>
      </c>
      <c r="IE63">
        <v>14.34003</v>
      </c>
      <c r="IF63">
        <v>5.7047650000000005E-4</v>
      </c>
      <c r="IG63" s="1">
        <v>0.21025830000000001</v>
      </c>
      <c r="IH63">
        <v>0.60840179999999999</v>
      </c>
      <c r="II63">
        <v>14.757809999999999</v>
      </c>
      <c r="IJ63">
        <v>5.480522E-4</v>
      </c>
      <c r="IK63" s="1">
        <v>0.202019</v>
      </c>
      <c r="IL63">
        <v>0.60839460000000001</v>
      </c>
      <c r="IM63">
        <v>15.373760000000001</v>
      </c>
      <c r="IN63">
        <v>5.2642580000000002E-4</v>
      </c>
      <c r="IO63" s="1">
        <v>0.19406280000000001</v>
      </c>
      <c r="IP63">
        <v>0.60841970000000001</v>
      </c>
      <c r="IQ63">
        <v>15.75398</v>
      </c>
      <c r="IR63">
        <v>5.0588629999999998E-4</v>
      </c>
      <c r="IS63">
        <v>0.18648439999999999</v>
      </c>
      <c r="IT63">
        <v>0.60842200000000002</v>
      </c>
      <c r="IU63">
        <v>15.697480000000001</v>
      </c>
      <c r="IV63">
        <v>4.866041E-4</v>
      </c>
      <c r="IW63">
        <v>0.179395</v>
      </c>
      <c r="IX63">
        <v>0.60840050000000001</v>
      </c>
      <c r="IY63">
        <v>15.336919999999999</v>
      </c>
      <c r="IZ63">
        <v>4.681566E-4</v>
      </c>
      <c r="JA63">
        <v>0.17260780000000001</v>
      </c>
      <c r="JB63">
        <v>0.60841730000000005</v>
      </c>
      <c r="JC63">
        <v>14.65977</v>
      </c>
      <c r="JD63">
        <v>4.5072029999999999E-4</v>
      </c>
      <c r="JE63">
        <v>0.16617219999999999</v>
      </c>
      <c r="JF63">
        <v>0.60839659999999995</v>
      </c>
      <c r="JG63">
        <v>14.20457</v>
      </c>
      <c r="JH63">
        <v>4.341479E-4</v>
      </c>
      <c r="JI63">
        <v>0.16008629999999999</v>
      </c>
      <c r="JJ63">
        <v>0.60842260000000004</v>
      </c>
      <c r="JK63">
        <v>13.760450000000001</v>
      </c>
      <c r="JL63">
        <v>4.1815139999999999E-4</v>
      </c>
      <c r="JM63">
        <v>0.15417439999999999</v>
      </c>
      <c r="JN63">
        <v>0.60839829999999995</v>
      </c>
      <c r="JO63">
        <v>13.6189</v>
      </c>
      <c r="JP63">
        <v>4.0295730000000001E-4</v>
      </c>
      <c r="JQ63">
        <v>0.14859049999999999</v>
      </c>
      <c r="JR63">
        <v>0.60840479999999997</v>
      </c>
      <c r="JS63">
        <v>13.615790000000001</v>
      </c>
      <c r="JT63">
        <v>3.8838829999999998E-4</v>
      </c>
      <c r="JU63">
        <v>0.14320450000000001</v>
      </c>
      <c r="JV63">
        <v>0.60839719999999997</v>
      </c>
      <c r="JW63">
        <v>13.574920000000001</v>
      </c>
      <c r="JX63">
        <v>3.7467149999999999E-4</v>
      </c>
      <c r="JY63">
        <v>0.138155</v>
      </c>
      <c r="JZ63">
        <v>0.60842379999999996</v>
      </c>
      <c r="KA63">
        <v>13.537190000000001</v>
      </c>
      <c r="KB63">
        <v>3.614035E-4</v>
      </c>
      <c r="KC63">
        <v>0.13326189999999999</v>
      </c>
      <c r="KD63">
        <v>0.60839889999999996</v>
      </c>
      <c r="KE63">
        <v>13.366070000000001</v>
      </c>
      <c r="KF63">
        <v>3.4836310000000001E-4</v>
      </c>
      <c r="KG63">
        <v>0.12846299999999999</v>
      </c>
      <c r="KH63">
        <v>0.6084193</v>
      </c>
      <c r="KI63">
        <v>12.95215</v>
      </c>
      <c r="KJ63">
        <v>3.3615640000000003E-4</v>
      </c>
      <c r="KK63">
        <v>0.12395490000000001</v>
      </c>
      <c r="KL63">
        <v>0.6084003</v>
      </c>
      <c r="KM63">
        <v>13.056229999999999</v>
      </c>
      <c r="KN63">
        <v>3.2445999999999999E-4</v>
      </c>
      <c r="KO63">
        <v>0.1196426</v>
      </c>
      <c r="KP63">
        <v>0.60831919999999995</v>
      </c>
      <c r="KQ63">
        <v>13.18352</v>
      </c>
      <c r="KR63">
        <v>3.1321609999999998E-4</v>
      </c>
      <c r="KS63">
        <v>0.11550340000000001</v>
      </c>
      <c r="KT63">
        <v>0.60818419999999995</v>
      </c>
      <c r="KU63">
        <v>13.42891</v>
      </c>
      <c r="KV63">
        <v>3.0300180000000001E-4</v>
      </c>
      <c r="KW63">
        <v>0.1117368</v>
      </c>
      <c r="KX63">
        <v>0.60802270000000003</v>
      </c>
      <c r="KY63">
        <v>13.90363</v>
      </c>
      <c r="KZ63">
        <v>2.9679270000000001E-4</v>
      </c>
      <c r="LA63">
        <v>0.10937089999999999</v>
      </c>
      <c r="LB63">
        <v>0.60784139999999998</v>
      </c>
      <c r="LC63">
        <v>14.158060000000001</v>
      </c>
      <c r="LD63">
        <v>2.952683E-4</v>
      </c>
      <c r="LE63">
        <v>0.1087786</v>
      </c>
      <c r="LF63">
        <v>0.60762419999999995</v>
      </c>
      <c r="LG63">
        <v>13.937379999999999</v>
      </c>
      <c r="LH63">
        <v>2.9378420000000002E-4</v>
      </c>
      <c r="LI63">
        <v>0.10830239999999999</v>
      </c>
      <c r="LJ63">
        <v>0.60742119999999999</v>
      </c>
      <c r="LK63">
        <v>13.515610000000001</v>
      </c>
      <c r="LL63">
        <v>2.8939960000000001E-4</v>
      </c>
      <c r="LM63">
        <v>0.1068021</v>
      </c>
      <c r="LN63">
        <v>0.60720050000000003</v>
      </c>
      <c r="LO63">
        <v>13.162190000000001</v>
      </c>
      <c r="LP63">
        <v>2.8240280000000001E-4</v>
      </c>
      <c r="LQ63">
        <v>0.1043187</v>
      </c>
      <c r="LR63">
        <v>0.60703949999999995</v>
      </c>
      <c r="LS63">
        <v>13.703670000000001</v>
      </c>
      <c r="LT63">
        <v>2.7412390000000001E-4</v>
      </c>
      <c r="LU63">
        <v>0.1013163</v>
      </c>
      <c r="LV63">
        <v>0.60688540000000002</v>
      </c>
      <c r="LW63">
        <v>14.3209</v>
      </c>
      <c r="LX63">
        <v>2.653245E-4</v>
      </c>
      <c r="LY63">
        <v>9.810779E-2</v>
      </c>
      <c r="LZ63">
        <v>0.60681719999999995</v>
      </c>
      <c r="MA63">
        <v>14.908160000000001</v>
      </c>
      <c r="MB63">
        <v>2.5598089999999998E-4</v>
      </c>
      <c r="MC63">
        <v>9.4690679999999999E-2</v>
      </c>
      <c r="MD63">
        <v>0.60678180000000004</v>
      </c>
      <c r="ME63">
        <v>15.95058</v>
      </c>
      <c r="MF63">
        <v>2.44138E-4</v>
      </c>
      <c r="MG63">
        <v>9.0403700000000004E-2</v>
      </c>
      <c r="MH63">
        <v>0.60677800000000004</v>
      </c>
      <c r="MI63">
        <v>16.65213</v>
      </c>
      <c r="MJ63">
        <v>2.2922700000000001E-4</v>
      </c>
      <c r="MK63">
        <v>8.4946140000000003E-2</v>
      </c>
      <c r="ML63">
        <v>0.60677559999999997</v>
      </c>
      <c r="MM63">
        <v>16.39603</v>
      </c>
      <c r="MN63">
        <v>2.1494710000000001E-4</v>
      </c>
      <c r="MO63">
        <v>7.9625790000000002E-2</v>
      </c>
      <c r="MP63">
        <v>0.6067958</v>
      </c>
      <c r="MQ63">
        <v>15.80683</v>
      </c>
      <c r="MR63">
        <v>2.033913E-4</v>
      </c>
      <c r="MS63">
        <v>7.530212E-2</v>
      </c>
      <c r="MT63">
        <v>0.60680140000000005</v>
      </c>
      <c r="MU63">
        <v>15.17131</v>
      </c>
      <c r="MV63">
        <v>1.9428340000000001E-4</v>
      </c>
      <c r="MW63">
        <v>7.1894230000000003E-2</v>
      </c>
      <c r="MX63">
        <v>0.60676819999999998</v>
      </c>
      <c r="MY63">
        <v>15.2171</v>
      </c>
      <c r="MZ63">
        <v>1.8678020000000001E-4</v>
      </c>
      <c r="NA63">
        <v>6.9095050000000005E-2</v>
      </c>
      <c r="NB63">
        <v>0.60662199999999999</v>
      </c>
      <c r="NC63">
        <v>15.35271</v>
      </c>
      <c r="ND63">
        <v>1.802967E-4</v>
      </c>
      <c r="NE63">
        <v>6.6701490000000002E-2</v>
      </c>
      <c r="NF63">
        <v>0.60639299999999996</v>
      </c>
      <c r="NG63">
        <v>15.3973</v>
      </c>
      <c r="NH63">
        <v>1.7492739999999999E-4</v>
      </c>
      <c r="NI63">
        <v>6.4703640000000007E-2</v>
      </c>
      <c r="NJ63">
        <v>0.60603799999999997</v>
      </c>
      <c r="NK63">
        <v>15.954359999999999</v>
      </c>
      <c r="NL63">
        <v>1.7382420000000001E-4</v>
      </c>
      <c r="NM63">
        <v>6.4208420000000002E-2</v>
      </c>
      <c r="NN63">
        <v>0.60563149999999999</v>
      </c>
      <c r="NO63">
        <v>16.383289999999999</v>
      </c>
      <c r="NP63">
        <v>1.7778210000000001E-4</v>
      </c>
      <c r="NQ63">
        <v>6.5638080000000001E-2</v>
      </c>
      <c r="NR63">
        <v>0.60521639999999999</v>
      </c>
      <c r="NS63">
        <v>16.31268</v>
      </c>
      <c r="NT63">
        <v>1.8162779999999999E-4</v>
      </c>
      <c r="NU63">
        <v>6.7150619999999994E-2</v>
      </c>
      <c r="NV63">
        <v>0.60479369999999999</v>
      </c>
      <c r="NW63">
        <v>15.915039999999999</v>
      </c>
      <c r="NX63">
        <v>1.8203929999999999E-4</v>
      </c>
      <c r="NY63">
        <v>6.7429559999999999E-2</v>
      </c>
      <c r="NZ63">
        <v>0.6043615</v>
      </c>
      <c r="OA63">
        <v>15.275399999999999</v>
      </c>
      <c r="OB63">
        <v>1.7935440000000001E-4</v>
      </c>
      <c r="OC63">
        <v>6.6540459999999996E-2</v>
      </c>
      <c r="OD63">
        <v>0.60396919999999998</v>
      </c>
      <c r="OE63">
        <v>14.58872</v>
      </c>
      <c r="OF63">
        <v>1.748105E-4</v>
      </c>
      <c r="OG63">
        <v>6.4927009999999993E-2</v>
      </c>
      <c r="OH63">
        <v>0.60368319999999998</v>
      </c>
      <c r="OI63">
        <v>14.46346</v>
      </c>
      <c r="OJ63">
        <v>1.6942929999999999E-4</v>
      </c>
      <c r="OK63">
        <v>6.2977850000000002E-2</v>
      </c>
    </row>
    <row r="64" spans="1:401" x14ac:dyDescent="0.35">
      <c r="A64">
        <v>67</v>
      </c>
      <c r="B64" t="s">
        <v>4</v>
      </c>
      <c r="C64" t="s">
        <v>24</v>
      </c>
      <c r="D64" t="s">
        <v>69</v>
      </c>
      <c r="E64">
        <v>923.14170000000001</v>
      </c>
      <c r="F64">
        <v>0.80952480000000004</v>
      </c>
      <c r="G64">
        <v>13.254799999999999</v>
      </c>
      <c r="H64" s="1">
        <v>6.3580910000000002E-12</v>
      </c>
      <c r="I64" s="1">
        <v>2.5021890000000001E-9</v>
      </c>
      <c r="J64">
        <v>0.80704960000000003</v>
      </c>
      <c r="K64">
        <v>12.59886</v>
      </c>
      <c r="L64" s="1">
        <v>0.1258986</v>
      </c>
      <c r="M64">
        <v>32.000590000000003</v>
      </c>
      <c r="N64">
        <v>0.80464880000000005</v>
      </c>
      <c r="O64">
        <v>12.67642</v>
      </c>
      <c r="P64">
        <v>54.920540000000003</v>
      </c>
      <c r="Q64">
        <v>18078.91</v>
      </c>
      <c r="R64">
        <v>0.80231520000000001</v>
      </c>
      <c r="S64">
        <v>12.908469999999999</v>
      </c>
      <c r="T64">
        <v>173.71690000000001</v>
      </c>
      <c r="U64">
        <v>68199.23</v>
      </c>
      <c r="V64">
        <v>0.79997510000000005</v>
      </c>
      <c r="W64">
        <v>13.393090000000001</v>
      </c>
      <c r="X64">
        <v>66.935299999999998</v>
      </c>
      <c r="Y64">
        <v>29578.16</v>
      </c>
      <c r="Z64">
        <v>0.79767580000000005</v>
      </c>
      <c r="AA64">
        <v>13.56015</v>
      </c>
      <c r="AB64">
        <v>8.2622210000000003</v>
      </c>
      <c r="AC64">
        <v>3978.33</v>
      </c>
      <c r="AD64">
        <v>0.79535350000000005</v>
      </c>
      <c r="AE64">
        <v>13.511990000000001</v>
      </c>
      <c r="AF64">
        <v>0.61277139999999997</v>
      </c>
      <c r="AG64">
        <v>304.0521</v>
      </c>
      <c r="AH64">
        <v>0.79299679999999995</v>
      </c>
      <c r="AI64">
        <v>13.24236</v>
      </c>
      <c r="AJ64" s="1">
        <v>0.1077505</v>
      </c>
      <c r="AK64">
        <v>46.115049999999997</v>
      </c>
      <c r="AL64">
        <v>0.79056800000000005</v>
      </c>
      <c r="AM64">
        <v>12.66175</v>
      </c>
      <c r="AN64" s="1">
        <v>7.7316070000000001E-2</v>
      </c>
      <c r="AO64">
        <v>31.028700000000001</v>
      </c>
      <c r="AP64">
        <v>0.78748859999999998</v>
      </c>
      <c r="AQ64">
        <v>12.08161</v>
      </c>
      <c r="AR64" s="1">
        <v>6.8929400000000002E-2</v>
      </c>
      <c r="AS64" s="1">
        <v>27.61693</v>
      </c>
      <c r="AT64">
        <v>0.78313140000000003</v>
      </c>
      <c r="AU64">
        <v>12.11425</v>
      </c>
      <c r="AV64" s="1">
        <v>6.2332810000000002E-2</v>
      </c>
      <c r="AW64" s="1">
        <v>25.049240000000001</v>
      </c>
      <c r="AX64">
        <v>0.77725719999999998</v>
      </c>
      <c r="AY64">
        <v>12.18848</v>
      </c>
      <c r="AZ64" s="1">
        <v>5.9532979999999999E-2</v>
      </c>
      <c r="BA64" s="1">
        <v>23.885370000000002</v>
      </c>
      <c r="BB64">
        <v>0.77037639999999996</v>
      </c>
      <c r="BC64">
        <v>12.24084</v>
      </c>
      <c r="BD64" s="1">
        <v>6.4453640000000006E-2</v>
      </c>
      <c r="BE64" s="1">
        <v>25.848109999999998</v>
      </c>
      <c r="BF64">
        <v>0.76281549999999998</v>
      </c>
      <c r="BG64">
        <v>12.42709</v>
      </c>
      <c r="BH64" s="1">
        <v>6.9351579999999996E-2</v>
      </c>
      <c r="BI64" s="1">
        <v>28.138850000000001</v>
      </c>
      <c r="BJ64">
        <v>0.75515679999999996</v>
      </c>
      <c r="BK64">
        <v>12.43773</v>
      </c>
      <c r="BL64" s="1">
        <v>6.8568690000000002E-2</v>
      </c>
      <c r="BM64" s="1">
        <v>28.18704</v>
      </c>
      <c r="BN64">
        <v>0.74766929999999998</v>
      </c>
      <c r="BO64">
        <v>12.20227</v>
      </c>
      <c r="BP64" s="1">
        <v>6.3551259999999998E-2</v>
      </c>
      <c r="BQ64" s="1">
        <v>26.40569</v>
      </c>
      <c r="BR64">
        <v>0.74026559999999997</v>
      </c>
      <c r="BS64">
        <v>11.8345</v>
      </c>
      <c r="BT64" s="1">
        <v>5.6753360000000003E-2</v>
      </c>
      <c r="BU64" s="1">
        <v>23.803660000000001</v>
      </c>
      <c r="BV64">
        <v>0.733317</v>
      </c>
      <c r="BW64">
        <v>11.903779999999999</v>
      </c>
      <c r="BX64" s="1">
        <v>4.9873979999999998E-2</v>
      </c>
      <c r="BY64" s="1">
        <v>21.076239999999999</v>
      </c>
      <c r="BZ64">
        <v>0.72655380000000003</v>
      </c>
      <c r="CA64">
        <v>12.46321</v>
      </c>
      <c r="CB64" s="1">
        <v>4.3732670000000001E-2</v>
      </c>
      <c r="CC64" s="1">
        <v>18.598849999999999</v>
      </c>
      <c r="CD64">
        <v>0.7203891</v>
      </c>
      <c r="CE64">
        <v>13.25324</v>
      </c>
      <c r="CF64" s="1">
        <v>3.8184490000000001E-2</v>
      </c>
      <c r="CG64" s="1">
        <v>16.349309999999999</v>
      </c>
      <c r="CH64">
        <v>0.71440740000000003</v>
      </c>
      <c r="CI64">
        <v>14.007490000000001</v>
      </c>
      <c r="CJ64" s="1">
        <v>3.230943E-2</v>
      </c>
      <c r="CK64" s="1">
        <v>13.953889999999999</v>
      </c>
      <c r="CL64">
        <v>0.70856810000000003</v>
      </c>
      <c r="CM64">
        <v>14.250959999999999</v>
      </c>
      <c r="CN64" s="1">
        <v>2.6397540000000001E-2</v>
      </c>
      <c r="CO64" s="1">
        <v>11.484870000000001</v>
      </c>
      <c r="CP64">
        <v>0.70352150000000002</v>
      </c>
      <c r="CQ64">
        <v>14.15353</v>
      </c>
      <c r="CR64" s="1">
        <v>2.1488030000000002E-2</v>
      </c>
      <c r="CS64" s="1">
        <v>9.3819479999999995</v>
      </c>
      <c r="CT64">
        <v>0.6986658</v>
      </c>
      <c r="CU64">
        <v>13.91226</v>
      </c>
      <c r="CV64" s="1">
        <v>1.7848289999999999E-2</v>
      </c>
      <c r="CW64" s="1">
        <v>7.8092449999999998</v>
      </c>
      <c r="CX64">
        <v>0.69383030000000001</v>
      </c>
      <c r="CY64">
        <v>13.48728</v>
      </c>
      <c r="CZ64" s="1">
        <v>1.510705E-2</v>
      </c>
      <c r="DA64" s="1">
        <v>6.6299419999999998</v>
      </c>
      <c r="DB64">
        <v>0.68907189999999996</v>
      </c>
      <c r="DC64">
        <v>13.325939999999999</v>
      </c>
      <c r="DD64" s="1">
        <v>1.297567E-2</v>
      </c>
      <c r="DE64" s="1">
        <v>5.7104929999999996</v>
      </c>
      <c r="DF64">
        <v>0.68507989999999996</v>
      </c>
      <c r="DG64">
        <v>13.575559999999999</v>
      </c>
      <c r="DH64" s="1">
        <v>1.1307879999999999E-2</v>
      </c>
      <c r="DI64" s="1">
        <v>4.9847320000000002</v>
      </c>
      <c r="DJ64">
        <v>0.68251229999999996</v>
      </c>
      <c r="DK64">
        <v>13.89054</v>
      </c>
      <c r="DL64" s="1">
        <v>9.9423919999999995E-3</v>
      </c>
      <c r="DM64" s="1">
        <v>4.3850959999999999</v>
      </c>
      <c r="DN64">
        <v>0.68112399999999995</v>
      </c>
      <c r="DO64">
        <v>14.29904</v>
      </c>
      <c r="DP64" s="1">
        <v>8.4024900000000003E-3</v>
      </c>
      <c r="DQ64" s="1">
        <v>3.7228780000000001</v>
      </c>
      <c r="DR64">
        <v>0.68050029999999995</v>
      </c>
      <c r="DS64">
        <v>14.526540000000001</v>
      </c>
      <c r="DT64" s="1">
        <v>6.3949860000000001E-3</v>
      </c>
      <c r="DU64" s="1">
        <v>2.8523100000000001</v>
      </c>
      <c r="DV64">
        <v>0.68029640000000002</v>
      </c>
      <c r="DW64">
        <v>14.47025</v>
      </c>
      <c r="DX64" s="1">
        <v>4.5248129999999999E-3</v>
      </c>
      <c r="DY64" s="1">
        <v>2.0198870000000002</v>
      </c>
      <c r="DZ64">
        <v>0.68027349999999998</v>
      </c>
      <c r="EA64">
        <v>14.111660000000001</v>
      </c>
      <c r="EB64" s="1">
        <v>3.2438240000000002E-3</v>
      </c>
      <c r="EC64" s="1">
        <v>1.4391259999999999</v>
      </c>
      <c r="ED64">
        <v>0.68032800000000004</v>
      </c>
      <c r="EE64">
        <v>13.4762</v>
      </c>
      <c r="EF64" s="1">
        <v>2.4951040000000002E-3</v>
      </c>
      <c r="EG64" s="1">
        <v>1.09646</v>
      </c>
      <c r="EH64">
        <v>0.68039349999999998</v>
      </c>
      <c r="EI64">
        <v>13.07499</v>
      </c>
      <c r="EJ64" s="1">
        <v>2.073461E-3</v>
      </c>
      <c r="EK64" s="1">
        <v>0.90318290000000001</v>
      </c>
      <c r="EL64">
        <v>0.68050429999999995</v>
      </c>
      <c r="EM64">
        <v>13.11431</v>
      </c>
      <c r="EN64" s="1">
        <v>1.8255610000000001E-3</v>
      </c>
      <c r="EO64" s="1">
        <v>0.78964889999999999</v>
      </c>
      <c r="EP64">
        <v>0.6807088</v>
      </c>
      <c r="EQ64">
        <v>13.498279999999999</v>
      </c>
      <c r="ER64" s="1">
        <v>1.6624719999999999E-3</v>
      </c>
      <c r="ES64" s="1">
        <v>0.715391</v>
      </c>
      <c r="ET64">
        <v>0.68095570000000005</v>
      </c>
      <c r="EU64">
        <v>13.984450000000001</v>
      </c>
      <c r="EV64" s="1">
        <v>1.526974E-3</v>
      </c>
      <c r="EW64" s="1">
        <v>0.65494249999999998</v>
      </c>
      <c r="EX64">
        <v>0.68124859999999998</v>
      </c>
      <c r="EY64">
        <v>14.098190000000001</v>
      </c>
      <c r="EZ64" s="1">
        <v>1.3918089999999999E-3</v>
      </c>
      <c r="FA64" s="1">
        <v>0.59527260000000004</v>
      </c>
      <c r="FB64">
        <v>0.68154809999999999</v>
      </c>
      <c r="FC64">
        <v>13.92962</v>
      </c>
      <c r="FD64" s="1">
        <v>1.2718600000000001E-3</v>
      </c>
      <c r="FE64" s="1">
        <v>0.54172189999999998</v>
      </c>
      <c r="FF64">
        <v>0.68186530000000001</v>
      </c>
      <c r="FG64">
        <v>13.68585</v>
      </c>
      <c r="FH64" s="1">
        <v>1.176818E-3</v>
      </c>
      <c r="FI64" s="1">
        <v>0.49897239999999998</v>
      </c>
      <c r="FJ64">
        <v>0.68217530000000004</v>
      </c>
      <c r="FK64">
        <v>13.35408</v>
      </c>
      <c r="FL64" s="1">
        <v>1.1035559999999999E-3</v>
      </c>
      <c r="FM64" s="1">
        <v>0.46578429999999998</v>
      </c>
      <c r="FN64">
        <v>0.6824675</v>
      </c>
      <c r="FO64">
        <v>13.58412</v>
      </c>
      <c r="FP64" s="1">
        <v>1.045353E-3</v>
      </c>
      <c r="FQ64" s="1">
        <v>0.43938430000000001</v>
      </c>
      <c r="FR64">
        <v>0.68270969999999997</v>
      </c>
      <c r="FS64">
        <v>13.83614</v>
      </c>
      <c r="FT64" s="1">
        <v>9.9578850000000001E-4</v>
      </c>
      <c r="FU64" s="1">
        <v>0.417072</v>
      </c>
      <c r="FV64">
        <v>0.68285019999999996</v>
      </c>
      <c r="FW64">
        <v>13.99166</v>
      </c>
      <c r="FX64" s="1">
        <v>9.5292969999999995E-4</v>
      </c>
      <c r="FY64" s="1">
        <v>0.39782139999999999</v>
      </c>
      <c r="FZ64">
        <v>0.68291950000000001</v>
      </c>
      <c r="GA64">
        <v>14.145060000000001</v>
      </c>
      <c r="GB64" s="1">
        <v>9.2476579999999997E-4</v>
      </c>
      <c r="GC64" s="1">
        <v>0.38456040000000002</v>
      </c>
      <c r="GD64">
        <v>0.68296060000000003</v>
      </c>
      <c r="GE64">
        <v>14.284750000000001</v>
      </c>
      <c r="GF64" s="1">
        <v>9.1425060000000001E-4</v>
      </c>
      <c r="GG64" s="1">
        <v>0.37895220000000002</v>
      </c>
      <c r="GH64">
        <v>0.68298740000000002</v>
      </c>
      <c r="GI64">
        <v>14.20087</v>
      </c>
      <c r="GJ64" s="1">
        <v>9.0619300000000002E-4</v>
      </c>
      <c r="GK64" s="1">
        <v>0.37502970000000002</v>
      </c>
      <c r="GL64">
        <v>0.68298049999999999</v>
      </c>
      <c r="GM64">
        <v>13.78124</v>
      </c>
      <c r="GN64" s="1">
        <v>8.8949129999999995E-4</v>
      </c>
      <c r="GO64" s="1">
        <v>0.36787229999999999</v>
      </c>
      <c r="GP64">
        <v>0.68296769999999996</v>
      </c>
      <c r="GQ64">
        <v>13.16949</v>
      </c>
      <c r="GR64" s="1">
        <v>8.6398699999999998E-4</v>
      </c>
      <c r="GS64" s="1">
        <v>0.35708430000000002</v>
      </c>
      <c r="GT64">
        <v>0.68296769999999996</v>
      </c>
      <c r="GU64">
        <v>13.32727</v>
      </c>
      <c r="GV64" s="1">
        <v>8.3300370000000004E-4</v>
      </c>
      <c r="GW64" s="1">
        <v>0.3441053</v>
      </c>
      <c r="GX64">
        <v>0.68296889999999999</v>
      </c>
      <c r="GY64">
        <v>13.777839999999999</v>
      </c>
      <c r="GZ64" s="1">
        <v>7.9991619999999998E-4</v>
      </c>
      <c r="HA64" s="1">
        <v>0.33024700000000001</v>
      </c>
      <c r="HB64">
        <v>0.68296749999999995</v>
      </c>
      <c r="HC64">
        <v>14.2408</v>
      </c>
      <c r="HD64" s="1">
        <v>7.6685209999999998E-4</v>
      </c>
      <c r="HE64" s="1">
        <v>0.31641780000000003</v>
      </c>
      <c r="HF64">
        <v>0.68297300000000005</v>
      </c>
      <c r="HG64">
        <v>14.927110000000001</v>
      </c>
      <c r="HH64" s="1">
        <v>7.3488130000000005E-4</v>
      </c>
      <c r="HI64" s="1">
        <v>0.30309219999999998</v>
      </c>
      <c r="HJ64">
        <v>0.68297419999999998</v>
      </c>
      <c r="HK64">
        <v>15.45668</v>
      </c>
      <c r="HL64" s="1">
        <v>7.0451420000000001E-4</v>
      </c>
      <c r="HM64" s="1">
        <v>0.2904717</v>
      </c>
      <c r="HN64">
        <v>0.68294949999999999</v>
      </c>
      <c r="HO64">
        <v>15.37809</v>
      </c>
      <c r="HP64" s="1">
        <v>6.7559040000000003E-4</v>
      </c>
      <c r="HQ64" s="1">
        <v>0.27848460000000003</v>
      </c>
      <c r="HR64">
        <v>0.68297079999999999</v>
      </c>
      <c r="HS64">
        <v>14.885960000000001</v>
      </c>
      <c r="HT64">
        <v>6.4802220000000001E-4</v>
      </c>
      <c r="HU64" s="1">
        <v>0.26708809999999999</v>
      </c>
      <c r="HV64">
        <v>0.68295660000000002</v>
      </c>
      <c r="HW64">
        <v>14.166700000000001</v>
      </c>
      <c r="HX64">
        <v>6.2175290000000003E-4</v>
      </c>
      <c r="HY64" s="1">
        <v>0.25624599999999997</v>
      </c>
      <c r="HZ64">
        <v>0.68294659999999996</v>
      </c>
      <c r="IA64">
        <v>14.071059999999999</v>
      </c>
      <c r="IB64">
        <v>5.9686479999999996E-4</v>
      </c>
      <c r="IC64" s="1">
        <v>0.2459934</v>
      </c>
      <c r="ID64">
        <v>0.68295609999999995</v>
      </c>
      <c r="IE64">
        <v>14.43953</v>
      </c>
      <c r="IF64">
        <v>5.7329270000000001E-4</v>
      </c>
      <c r="IG64" s="1">
        <v>0.2362687</v>
      </c>
      <c r="IH64">
        <v>0.68295090000000003</v>
      </c>
      <c r="II64">
        <v>14.837540000000001</v>
      </c>
      <c r="IJ64">
        <v>5.5075019999999998E-4</v>
      </c>
      <c r="IK64" s="1">
        <v>0.22700609999999999</v>
      </c>
      <c r="IL64">
        <v>0.68296869999999998</v>
      </c>
      <c r="IM64">
        <v>15.39343</v>
      </c>
      <c r="IN64">
        <v>5.2903049999999995E-4</v>
      </c>
      <c r="IO64" s="1">
        <v>0.21807070000000001</v>
      </c>
      <c r="IP64">
        <v>0.68297560000000002</v>
      </c>
      <c r="IQ64">
        <v>15.733000000000001</v>
      </c>
      <c r="IR64">
        <v>5.0833669999999999E-4</v>
      </c>
      <c r="IS64">
        <v>0.20953730000000001</v>
      </c>
      <c r="IT64">
        <v>0.68295790000000001</v>
      </c>
      <c r="IU64">
        <v>15.69772</v>
      </c>
      <c r="IV64">
        <v>4.8891850000000003E-4</v>
      </c>
      <c r="IW64">
        <v>0.2015469</v>
      </c>
      <c r="IX64">
        <v>0.68294949999999999</v>
      </c>
      <c r="IY64">
        <v>15.38322</v>
      </c>
      <c r="IZ64">
        <v>4.703733E-4</v>
      </c>
      <c r="JA64">
        <v>0.19391610000000001</v>
      </c>
      <c r="JB64">
        <v>0.68295439999999996</v>
      </c>
      <c r="JC64">
        <v>14.77244</v>
      </c>
      <c r="JD64">
        <v>4.5280139999999999E-4</v>
      </c>
      <c r="JE64">
        <v>0.18666150000000001</v>
      </c>
      <c r="JF64">
        <v>0.68294659999999996</v>
      </c>
      <c r="JG64">
        <v>14.343540000000001</v>
      </c>
      <c r="JH64">
        <v>4.3615210000000001E-4</v>
      </c>
      <c r="JI64">
        <v>0.17982229999999999</v>
      </c>
      <c r="JJ64">
        <v>0.68296190000000001</v>
      </c>
      <c r="JK64">
        <v>13.88794</v>
      </c>
      <c r="JL64">
        <v>4.2007429999999998E-4</v>
      </c>
      <c r="JM64">
        <v>0.17318439999999999</v>
      </c>
      <c r="JN64">
        <v>0.682948</v>
      </c>
      <c r="JO64">
        <v>13.705439999999999</v>
      </c>
      <c r="JP64">
        <v>4.0478200000000002E-4</v>
      </c>
      <c r="JQ64">
        <v>0.16689180000000001</v>
      </c>
      <c r="JR64">
        <v>0.68297669999999999</v>
      </c>
      <c r="JS64">
        <v>13.637169999999999</v>
      </c>
      <c r="JT64">
        <v>3.9013870000000002E-4</v>
      </c>
      <c r="JU64">
        <v>0.16084229999999999</v>
      </c>
      <c r="JV64">
        <v>0.68294719999999998</v>
      </c>
      <c r="JW64">
        <v>13.577500000000001</v>
      </c>
      <c r="JX64">
        <v>3.7631129999999999E-4</v>
      </c>
      <c r="JY64">
        <v>0.15514639999999999</v>
      </c>
      <c r="JZ64">
        <v>0.68295910000000004</v>
      </c>
      <c r="KA64">
        <v>13.535270000000001</v>
      </c>
      <c r="KB64">
        <v>3.630261E-4</v>
      </c>
      <c r="KC64">
        <v>0.1496682</v>
      </c>
      <c r="KD64">
        <v>0.68294999999999995</v>
      </c>
      <c r="KE64">
        <v>13.39682</v>
      </c>
      <c r="KF64">
        <v>3.4992699999999999E-4</v>
      </c>
      <c r="KG64">
        <v>0.1442793</v>
      </c>
      <c r="KH64">
        <v>0.6829558</v>
      </c>
      <c r="KI64">
        <v>13.018380000000001</v>
      </c>
      <c r="KJ64">
        <v>3.3762000000000001E-4</v>
      </c>
      <c r="KK64">
        <v>0.1391984</v>
      </c>
      <c r="KL64">
        <v>0.68293210000000004</v>
      </c>
      <c r="KM64">
        <v>13.12379</v>
      </c>
      <c r="KN64">
        <v>3.258771E-4</v>
      </c>
      <c r="KO64">
        <v>0.1343567</v>
      </c>
      <c r="KP64">
        <v>0.6828516</v>
      </c>
      <c r="KQ64">
        <v>13.2308</v>
      </c>
      <c r="KR64">
        <v>3.1455900000000001E-4</v>
      </c>
      <c r="KS64">
        <v>0.12969459999999999</v>
      </c>
      <c r="KT64">
        <v>0.68271029999999999</v>
      </c>
      <c r="KU64">
        <v>13.46969</v>
      </c>
      <c r="KV64">
        <v>3.041365E-4</v>
      </c>
      <c r="KW64">
        <v>0.12539549999999999</v>
      </c>
      <c r="KX64">
        <v>0.68246629999999997</v>
      </c>
      <c r="KY64">
        <v>13.899559999999999</v>
      </c>
      <c r="KZ64">
        <v>2.9728250000000001E-4</v>
      </c>
      <c r="LA64">
        <v>0.12245739999999999</v>
      </c>
      <c r="LB64">
        <v>0.68219379999999996</v>
      </c>
      <c r="LC64">
        <v>14.15143</v>
      </c>
      <c r="LD64">
        <v>2.9535199999999997E-4</v>
      </c>
      <c r="LE64">
        <v>0.1215816</v>
      </c>
      <c r="LF64">
        <v>0.68189580000000005</v>
      </c>
      <c r="LG64">
        <v>13.95209</v>
      </c>
      <c r="LH64">
        <v>2.940671E-4</v>
      </c>
      <c r="LI64">
        <v>0.12112439999999999</v>
      </c>
      <c r="LJ64">
        <v>0.68158090000000005</v>
      </c>
      <c r="LK64">
        <v>13.555820000000001</v>
      </c>
      <c r="LL64">
        <v>2.9005639999999999E-4</v>
      </c>
      <c r="LM64">
        <v>0.1196223</v>
      </c>
      <c r="LN64">
        <v>0.68127819999999994</v>
      </c>
      <c r="LO64">
        <v>13.225070000000001</v>
      </c>
      <c r="LP64">
        <v>2.8332869999999998E-4</v>
      </c>
      <c r="LQ64">
        <v>0.1169746</v>
      </c>
      <c r="LR64">
        <v>0.68097529999999995</v>
      </c>
      <c r="LS64">
        <v>13.756019999999999</v>
      </c>
      <c r="LT64">
        <v>2.7515789999999998E-4</v>
      </c>
      <c r="LU64">
        <v>0.113679</v>
      </c>
      <c r="LV64">
        <v>0.68074889999999999</v>
      </c>
      <c r="LW64">
        <v>14.37716</v>
      </c>
      <c r="LX64">
        <v>2.6641309999999999E-4</v>
      </c>
      <c r="LY64">
        <v>0.1101163</v>
      </c>
      <c r="LZ64">
        <v>0.68061700000000003</v>
      </c>
      <c r="MA64">
        <v>14.962910000000001</v>
      </c>
      <c r="MB64">
        <v>2.571869E-4</v>
      </c>
      <c r="MC64">
        <v>0.10634780000000001</v>
      </c>
      <c r="MD64">
        <v>0.68051740000000005</v>
      </c>
      <c r="ME64">
        <v>15.94112</v>
      </c>
      <c r="MF64">
        <v>2.457634E-4</v>
      </c>
      <c r="MG64">
        <v>0.101745</v>
      </c>
      <c r="MH64">
        <v>0.68048010000000003</v>
      </c>
      <c r="MI64">
        <v>16.620840000000001</v>
      </c>
      <c r="MJ64">
        <v>2.3110519999999999E-4</v>
      </c>
      <c r="MK64">
        <v>9.5783779999999999E-2</v>
      </c>
      <c r="ML64">
        <v>0.68047190000000002</v>
      </c>
      <c r="MM64">
        <v>16.419119999999999</v>
      </c>
      <c r="MN64">
        <v>2.1659110000000001E-4</v>
      </c>
      <c r="MO64">
        <v>8.9740890000000004E-2</v>
      </c>
      <c r="MP64">
        <v>0.68045990000000001</v>
      </c>
      <c r="MQ64">
        <v>15.86918</v>
      </c>
      <c r="MR64">
        <v>2.0468449999999999E-4</v>
      </c>
      <c r="MS64">
        <v>8.4745790000000001E-2</v>
      </c>
      <c r="MT64">
        <v>0.68046119999999999</v>
      </c>
      <c r="MU64">
        <v>15.27378</v>
      </c>
      <c r="MV64">
        <v>1.953212E-4</v>
      </c>
      <c r="MW64">
        <v>8.081286E-2</v>
      </c>
      <c r="MX64">
        <v>0.68041410000000002</v>
      </c>
      <c r="MY64">
        <v>15.334020000000001</v>
      </c>
      <c r="MZ64">
        <v>1.8764300000000001E-4</v>
      </c>
      <c r="NA64">
        <v>7.7600580000000002E-2</v>
      </c>
      <c r="NB64">
        <v>0.68025310000000005</v>
      </c>
      <c r="NC64">
        <v>15.489560000000001</v>
      </c>
      <c r="ND64">
        <v>1.810549E-4</v>
      </c>
      <c r="NE64">
        <v>7.4871750000000001E-2</v>
      </c>
      <c r="NF64">
        <v>0.67995819999999996</v>
      </c>
      <c r="NG64">
        <v>15.51587</v>
      </c>
      <c r="NH64">
        <v>1.75465E-4</v>
      </c>
      <c r="NI64">
        <v>7.2546200000000005E-2</v>
      </c>
      <c r="NJ64">
        <v>0.67946300000000004</v>
      </c>
      <c r="NK64">
        <v>15.980169999999999</v>
      </c>
      <c r="NL64">
        <v>1.7366690000000001E-4</v>
      </c>
      <c r="NM64">
        <v>7.1673260000000003E-2</v>
      </c>
      <c r="NN64">
        <v>0.67889880000000002</v>
      </c>
      <c r="NO64">
        <v>16.36195</v>
      </c>
      <c r="NP64">
        <v>1.771838E-4</v>
      </c>
      <c r="NQ64">
        <v>7.3035669999999997E-2</v>
      </c>
      <c r="NR64">
        <v>0.67829600000000001</v>
      </c>
      <c r="NS64">
        <v>16.324369999999998</v>
      </c>
      <c r="NT64">
        <v>1.8127090000000001E-4</v>
      </c>
      <c r="NU64">
        <v>7.4816969999999997E-2</v>
      </c>
      <c r="NV64">
        <v>0.67766789999999999</v>
      </c>
      <c r="NW64">
        <v>15.970319999999999</v>
      </c>
      <c r="NX64">
        <v>1.8212959999999999E-4</v>
      </c>
      <c r="NY64">
        <v>7.5334180000000001E-2</v>
      </c>
      <c r="NZ64">
        <v>0.67701630000000002</v>
      </c>
      <c r="OA64">
        <v>15.378220000000001</v>
      </c>
      <c r="OB64">
        <v>1.797763E-4</v>
      </c>
      <c r="OC64">
        <v>7.4503159999999999E-2</v>
      </c>
      <c r="OD64">
        <v>0.67639210000000005</v>
      </c>
      <c r="OE64">
        <v>14.721590000000001</v>
      </c>
      <c r="OF64">
        <v>1.7540820000000001E-4</v>
      </c>
      <c r="OG64">
        <v>7.2785230000000006E-2</v>
      </c>
      <c r="OH64">
        <v>0.67593499999999995</v>
      </c>
      <c r="OI64">
        <v>14.581009999999999</v>
      </c>
      <c r="OJ64">
        <v>1.7010629999999999E-4</v>
      </c>
      <c r="OK64">
        <v>7.0646219999999996E-2</v>
      </c>
    </row>
    <row r="65" spans="1:401" x14ac:dyDescent="0.35">
      <c r="A65">
        <v>68</v>
      </c>
      <c r="B65" t="s">
        <v>4</v>
      </c>
      <c r="C65" t="s">
        <v>24</v>
      </c>
      <c r="D65" t="s">
        <v>70</v>
      </c>
      <c r="E65">
        <v>914.79319999999996</v>
      </c>
      <c r="F65">
        <v>0.63621559999999999</v>
      </c>
      <c r="G65">
        <v>13.359870000000001</v>
      </c>
      <c r="H65" s="1">
        <v>9.333066999999999E-13</v>
      </c>
      <c r="I65" s="1">
        <v>4.183889E-10</v>
      </c>
      <c r="J65">
        <v>0.6349629</v>
      </c>
      <c r="K65">
        <v>12.695869999999999</v>
      </c>
      <c r="L65">
        <v>3.718656E-2</v>
      </c>
      <c r="M65">
        <v>10.91146</v>
      </c>
      <c r="N65">
        <v>0.6337161</v>
      </c>
      <c r="O65">
        <v>12.72982</v>
      </c>
      <c r="P65">
        <v>38.17286</v>
      </c>
      <c r="Q65">
        <v>13863.44</v>
      </c>
      <c r="R65">
        <v>0.63251420000000003</v>
      </c>
      <c r="S65">
        <v>12.917299999999999</v>
      </c>
      <c r="T65">
        <v>171.4169</v>
      </c>
      <c r="U65">
        <v>74847.789999999994</v>
      </c>
      <c r="V65">
        <v>0.63128640000000003</v>
      </c>
      <c r="W65">
        <v>13.39306</v>
      </c>
      <c r="X65">
        <v>82.729079999999996</v>
      </c>
      <c r="Y65">
        <v>41119.410000000003</v>
      </c>
      <c r="Z65">
        <v>0.63011660000000003</v>
      </c>
      <c r="AA65">
        <v>13.550829999999999</v>
      </c>
      <c r="AB65">
        <v>11.978590000000001</v>
      </c>
      <c r="AC65">
        <v>6526.2650000000003</v>
      </c>
      <c r="AD65">
        <v>0.62892409999999999</v>
      </c>
      <c r="AE65">
        <v>13.528840000000001</v>
      </c>
      <c r="AF65">
        <v>0.94273439999999997</v>
      </c>
      <c r="AG65">
        <v>536.74429999999995</v>
      </c>
      <c r="AH65">
        <v>0.62769299999999995</v>
      </c>
      <c r="AI65">
        <v>13.29721</v>
      </c>
      <c r="AJ65" s="1">
        <v>0.1263669</v>
      </c>
      <c r="AK65">
        <v>63.511629999999997</v>
      </c>
      <c r="AL65">
        <v>0.62642059999999999</v>
      </c>
      <c r="AM65">
        <v>12.74625</v>
      </c>
      <c r="AN65" s="1">
        <v>7.9094239999999996E-2</v>
      </c>
      <c r="AO65">
        <v>36.16451</v>
      </c>
      <c r="AP65">
        <v>0.62476030000000005</v>
      </c>
      <c r="AQ65">
        <v>12.170629999999999</v>
      </c>
      <c r="AR65" s="1">
        <v>6.9900610000000002E-2</v>
      </c>
      <c r="AS65" s="1">
        <v>31.793030000000002</v>
      </c>
      <c r="AT65">
        <v>0.62228320000000004</v>
      </c>
      <c r="AU65">
        <v>12.17248</v>
      </c>
      <c r="AV65" s="1">
        <v>6.3104549999999995E-2</v>
      </c>
      <c r="AW65" s="1">
        <v>28.76801</v>
      </c>
      <c r="AX65">
        <v>0.61891799999999997</v>
      </c>
      <c r="AY65">
        <v>12.218019999999999</v>
      </c>
      <c r="AZ65" s="1">
        <v>5.9480980000000003E-2</v>
      </c>
      <c r="BA65" s="1">
        <v>27.073340000000002</v>
      </c>
      <c r="BB65">
        <v>0.61500069999999996</v>
      </c>
      <c r="BC65">
        <v>12.266590000000001</v>
      </c>
      <c r="BD65" s="1">
        <v>6.3482670000000005E-2</v>
      </c>
      <c r="BE65" s="1">
        <v>28.800540000000002</v>
      </c>
      <c r="BF65">
        <v>0.61076730000000001</v>
      </c>
      <c r="BG65">
        <v>12.42014</v>
      </c>
      <c r="BH65" s="1">
        <v>6.8861080000000005E-2</v>
      </c>
      <c r="BI65" s="1">
        <v>31.534490000000002</v>
      </c>
      <c r="BJ65">
        <v>0.60679720000000004</v>
      </c>
      <c r="BK65">
        <v>12.43712</v>
      </c>
      <c r="BL65" s="1">
        <v>6.8865389999999999E-2</v>
      </c>
      <c r="BM65" s="1">
        <v>31.912030000000001</v>
      </c>
      <c r="BN65">
        <v>0.60318430000000001</v>
      </c>
      <c r="BO65">
        <v>12.23183</v>
      </c>
      <c r="BP65" s="1">
        <v>6.4313839999999997E-2</v>
      </c>
      <c r="BQ65" s="1">
        <v>30.086950000000002</v>
      </c>
      <c r="BR65">
        <v>0.59914480000000003</v>
      </c>
      <c r="BS65">
        <v>11.88866</v>
      </c>
      <c r="BT65" s="1">
        <v>5.7672139999999997E-2</v>
      </c>
      <c r="BU65" s="1">
        <v>27.19547</v>
      </c>
      <c r="BV65">
        <v>0.59547950000000005</v>
      </c>
      <c r="BW65">
        <v>11.944229999999999</v>
      </c>
      <c r="BX65" s="1">
        <v>5.0770799999999998E-2</v>
      </c>
      <c r="BY65" s="1">
        <v>24.08314</v>
      </c>
      <c r="BZ65">
        <v>0.59200770000000003</v>
      </c>
      <c r="CA65">
        <v>12.498659999999999</v>
      </c>
      <c r="CB65" s="1">
        <v>4.4517170000000002E-2</v>
      </c>
      <c r="CC65" s="1">
        <v>21.212489999999999</v>
      </c>
      <c r="CD65">
        <v>0.58896599999999999</v>
      </c>
      <c r="CE65">
        <v>13.27023</v>
      </c>
      <c r="CF65" s="1">
        <v>3.8947009999999997E-2</v>
      </c>
      <c r="CG65" s="1">
        <v>18.643270000000001</v>
      </c>
      <c r="CH65">
        <v>0.58598919999999999</v>
      </c>
      <c r="CI65">
        <v>14.007379999999999</v>
      </c>
      <c r="CJ65" s="1">
        <v>3.3153540000000002E-2</v>
      </c>
      <c r="CK65" s="1">
        <v>15.976229999999999</v>
      </c>
      <c r="CL65">
        <v>0.58312549999999996</v>
      </c>
      <c r="CM65">
        <v>14.238110000000001</v>
      </c>
      <c r="CN65" s="1">
        <v>2.72004E-2</v>
      </c>
      <c r="CO65" s="1">
        <v>13.18374</v>
      </c>
      <c r="CP65">
        <v>0.58113340000000002</v>
      </c>
      <c r="CQ65">
        <v>14.155110000000001</v>
      </c>
      <c r="CR65" s="1">
        <v>2.2122340000000001E-2</v>
      </c>
      <c r="CS65" s="1">
        <v>10.745100000000001</v>
      </c>
      <c r="CT65">
        <v>0.57896360000000002</v>
      </c>
      <c r="CU65">
        <v>13.93802</v>
      </c>
      <c r="CV65" s="1">
        <v>1.8312680000000001E-2</v>
      </c>
      <c r="CW65" s="1">
        <v>8.8991190000000007</v>
      </c>
      <c r="CX65">
        <v>0.57644019999999996</v>
      </c>
      <c r="CY65">
        <v>13.568339999999999</v>
      </c>
      <c r="CZ65" s="1">
        <v>1.5465329999999999E-2</v>
      </c>
      <c r="DA65" s="1">
        <v>7.5252939999999997</v>
      </c>
      <c r="DB65">
        <v>0.57402280000000006</v>
      </c>
      <c r="DC65">
        <v>13.44275</v>
      </c>
      <c r="DD65" s="1">
        <v>1.3255400000000001E-2</v>
      </c>
      <c r="DE65" s="1">
        <v>6.4574259999999999</v>
      </c>
      <c r="DF65">
        <v>0.5721347</v>
      </c>
      <c r="DG65">
        <v>13.67741</v>
      </c>
      <c r="DH65" s="1">
        <v>1.153149E-2</v>
      </c>
      <c r="DI65" s="1">
        <v>5.617864</v>
      </c>
      <c r="DJ65">
        <v>0.57123829999999998</v>
      </c>
      <c r="DK65">
        <v>13.96298</v>
      </c>
      <c r="DL65" s="1">
        <v>1.0139560000000001E-2</v>
      </c>
      <c r="DM65" s="1">
        <v>4.9343089999999998</v>
      </c>
      <c r="DN65">
        <v>0.57101109999999999</v>
      </c>
      <c r="DO65">
        <v>14.330080000000001</v>
      </c>
      <c r="DP65" s="1">
        <v>8.6629270000000008E-3</v>
      </c>
      <c r="DQ65" s="1">
        <v>4.2268939999999997</v>
      </c>
      <c r="DR65">
        <v>0.57113380000000002</v>
      </c>
      <c r="DS65">
        <v>14.51451</v>
      </c>
      <c r="DT65" s="1">
        <v>6.7068320000000002E-3</v>
      </c>
      <c r="DU65" s="1">
        <v>3.2927010000000001</v>
      </c>
      <c r="DV65">
        <v>0.57139859999999998</v>
      </c>
      <c r="DW65">
        <v>14.467129999999999</v>
      </c>
      <c r="DX65" s="1">
        <v>4.7793999999999996E-3</v>
      </c>
      <c r="DY65" s="1">
        <v>2.3501129999999999</v>
      </c>
      <c r="DZ65">
        <v>0.57164539999999997</v>
      </c>
      <c r="EA65">
        <v>14.147589999999999</v>
      </c>
      <c r="EB65" s="1">
        <v>3.4051480000000002E-3</v>
      </c>
      <c r="EC65" s="1">
        <v>1.6650199999999999</v>
      </c>
      <c r="ED65">
        <v>0.57184999999999997</v>
      </c>
      <c r="EE65">
        <v>13.565289999999999</v>
      </c>
      <c r="EF65" s="1">
        <v>2.587158E-3</v>
      </c>
      <c r="EG65" s="1">
        <v>1.2529269999999999</v>
      </c>
      <c r="EH65">
        <v>0.57200119999999999</v>
      </c>
      <c r="EI65">
        <v>13.190709999999999</v>
      </c>
      <c r="EJ65" s="1">
        <v>2.125956E-3</v>
      </c>
      <c r="EK65" s="1">
        <v>1.0200629999999999</v>
      </c>
      <c r="EL65">
        <v>0.57214679999999996</v>
      </c>
      <c r="EM65">
        <v>13.22147</v>
      </c>
      <c r="EN65" s="1">
        <v>1.8576879999999999E-3</v>
      </c>
      <c r="EO65" s="1">
        <v>0.88473409999999997</v>
      </c>
      <c r="EP65">
        <v>0.57231100000000001</v>
      </c>
      <c r="EQ65">
        <v>13.57179</v>
      </c>
      <c r="ER65" s="1">
        <v>1.685209E-3</v>
      </c>
      <c r="ES65" s="1">
        <v>0.79817990000000005</v>
      </c>
      <c r="ET65">
        <v>0.5724707</v>
      </c>
      <c r="EU65">
        <v>14.00915</v>
      </c>
      <c r="EV65" s="1">
        <v>1.547931E-3</v>
      </c>
      <c r="EW65" s="1">
        <v>0.73058829999999997</v>
      </c>
      <c r="EX65">
        <v>0.57267389999999996</v>
      </c>
      <c r="EY65">
        <v>14.098509999999999</v>
      </c>
      <c r="EZ65" s="1">
        <v>1.4124230000000001E-3</v>
      </c>
      <c r="FA65" s="1">
        <v>0.6648366</v>
      </c>
      <c r="FB65">
        <v>0.5728548</v>
      </c>
      <c r="FC65">
        <v>13.92554</v>
      </c>
      <c r="FD65" s="1">
        <v>1.2892050000000001E-3</v>
      </c>
      <c r="FE65" s="1">
        <v>0.60448219999999997</v>
      </c>
      <c r="FF65">
        <v>0.57303300000000001</v>
      </c>
      <c r="FG65">
        <v>13.69228</v>
      </c>
      <c r="FH65" s="1">
        <v>1.190413E-3</v>
      </c>
      <c r="FI65" s="1">
        <v>0.55567049999999996</v>
      </c>
      <c r="FJ65">
        <v>0.57319229999999999</v>
      </c>
      <c r="FK65">
        <v>13.417109999999999</v>
      </c>
      <c r="FL65" s="1">
        <v>1.1141759999999999E-3</v>
      </c>
      <c r="FM65" s="1">
        <v>0.51775680000000002</v>
      </c>
      <c r="FN65">
        <v>0.57335139999999996</v>
      </c>
      <c r="FO65">
        <v>13.681990000000001</v>
      </c>
      <c r="FP65" s="1">
        <v>1.054031E-3</v>
      </c>
      <c r="FQ65" s="1">
        <v>0.48778199999999999</v>
      </c>
      <c r="FR65">
        <v>0.57347899999999996</v>
      </c>
      <c r="FS65">
        <v>13.92975</v>
      </c>
      <c r="FT65" s="1">
        <v>1.0033500000000001E-3</v>
      </c>
      <c r="FU65" s="1">
        <v>0.46270899999999998</v>
      </c>
      <c r="FV65">
        <v>0.57352479999999995</v>
      </c>
      <c r="FW65">
        <v>14.073549999999999</v>
      </c>
      <c r="FX65" s="1">
        <v>9.5919899999999999E-4</v>
      </c>
      <c r="FY65" s="1">
        <v>0.4409708</v>
      </c>
      <c r="FZ65">
        <v>0.57354179999999999</v>
      </c>
      <c r="GA65">
        <v>14.16872</v>
      </c>
      <c r="GB65" s="1">
        <v>9.2821579999999998E-4</v>
      </c>
      <c r="GC65" s="1">
        <v>0.42512830000000001</v>
      </c>
      <c r="GD65">
        <v>0.57353739999999998</v>
      </c>
      <c r="GE65">
        <v>14.26703</v>
      </c>
      <c r="GF65" s="1">
        <v>9.1560700000000003E-4</v>
      </c>
      <c r="GG65" s="1">
        <v>0.41792099999999999</v>
      </c>
      <c r="GH65">
        <v>0.57352210000000003</v>
      </c>
      <c r="GI65">
        <v>14.194419999999999</v>
      </c>
      <c r="GJ65" s="1">
        <v>9.0797510000000003E-4</v>
      </c>
      <c r="GK65" s="1">
        <v>0.41373599999999999</v>
      </c>
      <c r="GL65">
        <v>0.57351459999999999</v>
      </c>
      <c r="GM65">
        <v>13.83109</v>
      </c>
      <c r="GN65" s="1">
        <v>8.9270490000000001E-4</v>
      </c>
      <c r="GO65" s="1">
        <v>0.40649999999999997</v>
      </c>
      <c r="GP65">
        <v>0.57350959999999995</v>
      </c>
      <c r="GQ65">
        <v>13.27777</v>
      </c>
      <c r="GR65" s="1">
        <v>8.683365E-4</v>
      </c>
      <c r="GS65" s="1">
        <v>0.39516380000000001</v>
      </c>
      <c r="GT65">
        <v>0.57349019999999995</v>
      </c>
      <c r="GU65">
        <v>13.43286</v>
      </c>
      <c r="GV65" s="1">
        <v>8.3789089999999997E-4</v>
      </c>
      <c r="GW65" s="1">
        <v>0.38113609999999998</v>
      </c>
      <c r="GX65">
        <v>0.57348949999999999</v>
      </c>
      <c r="GY65">
        <v>13.857950000000001</v>
      </c>
      <c r="GZ65" s="1">
        <v>8.0499689999999997E-4</v>
      </c>
      <c r="HA65" s="1">
        <v>0.36597499999999999</v>
      </c>
      <c r="HB65">
        <v>0.57349720000000004</v>
      </c>
      <c r="HC65">
        <v>14.30761</v>
      </c>
      <c r="HD65" s="1">
        <v>7.7181329999999999E-4</v>
      </c>
      <c r="HE65" s="1">
        <v>0.3507033</v>
      </c>
      <c r="HF65">
        <v>0.57347599999999999</v>
      </c>
      <c r="HG65">
        <v>14.93483</v>
      </c>
      <c r="HH65" s="1">
        <v>7.3961049999999998E-4</v>
      </c>
      <c r="HI65" s="1">
        <v>0.33593070000000003</v>
      </c>
      <c r="HJ65">
        <v>0.57348659999999996</v>
      </c>
      <c r="HK65">
        <v>15.422370000000001</v>
      </c>
      <c r="HL65" s="1">
        <v>7.0900460000000005E-4</v>
      </c>
      <c r="HM65" s="1">
        <v>0.32192159999999997</v>
      </c>
      <c r="HN65">
        <v>0.57349430000000001</v>
      </c>
      <c r="HO65">
        <v>15.37787</v>
      </c>
      <c r="HP65" s="1">
        <v>6.7984899999999995E-4</v>
      </c>
      <c r="HQ65" s="1">
        <v>0.30861420000000001</v>
      </c>
      <c r="HR65">
        <v>0.5734804</v>
      </c>
      <c r="HS65">
        <v>14.94223</v>
      </c>
      <c r="HT65">
        <v>6.5208300000000002E-4</v>
      </c>
      <c r="HU65" s="1">
        <v>0.29597420000000002</v>
      </c>
      <c r="HV65">
        <v>0.57347740000000003</v>
      </c>
      <c r="HW65">
        <v>14.27434</v>
      </c>
      <c r="HX65">
        <v>6.2560359999999995E-4</v>
      </c>
      <c r="HY65" s="1">
        <v>0.28393659999999998</v>
      </c>
      <c r="HZ65">
        <v>0.57347210000000004</v>
      </c>
      <c r="IA65">
        <v>14.200200000000001</v>
      </c>
      <c r="IB65">
        <v>6.0049980000000005E-4</v>
      </c>
      <c r="IC65" s="1">
        <v>0.2725475</v>
      </c>
      <c r="ID65">
        <v>0.57349760000000005</v>
      </c>
      <c r="IE65">
        <v>14.557359999999999</v>
      </c>
      <c r="IF65">
        <v>5.767503E-4</v>
      </c>
      <c r="IG65" s="1">
        <v>0.2617582</v>
      </c>
      <c r="IH65">
        <v>0.57347559999999997</v>
      </c>
      <c r="II65">
        <v>14.93577</v>
      </c>
      <c r="IJ65">
        <v>5.5405769999999997E-4</v>
      </c>
      <c r="IK65" s="1">
        <v>0.25148700000000002</v>
      </c>
      <c r="IL65">
        <v>0.57347910000000002</v>
      </c>
      <c r="IM65">
        <v>15.4312</v>
      </c>
      <c r="IN65">
        <v>5.3222640000000004E-4</v>
      </c>
      <c r="IO65" s="1">
        <v>0.24159919999999999</v>
      </c>
      <c r="IP65">
        <v>0.57347729999999997</v>
      </c>
      <c r="IQ65">
        <v>15.71255</v>
      </c>
      <c r="IR65">
        <v>5.1135299999999998E-4</v>
      </c>
      <c r="IS65">
        <v>0.2321249</v>
      </c>
      <c r="IT65">
        <v>0.57347879999999996</v>
      </c>
      <c r="IU65">
        <v>15.69322</v>
      </c>
      <c r="IV65">
        <v>4.9174940000000001E-4</v>
      </c>
      <c r="IW65">
        <v>0.22323609999999999</v>
      </c>
      <c r="IX65">
        <v>0.57347429999999999</v>
      </c>
      <c r="IY65">
        <v>15.423170000000001</v>
      </c>
      <c r="IZ65">
        <v>4.7309359999999999E-4</v>
      </c>
      <c r="JA65">
        <v>0.214781</v>
      </c>
      <c r="JB65">
        <v>0.57349689999999998</v>
      </c>
      <c r="JC65">
        <v>14.88425</v>
      </c>
      <c r="JD65">
        <v>4.5536179999999999E-4</v>
      </c>
      <c r="JE65">
        <v>0.2067224</v>
      </c>
      <c r="JF65">
        <v>0.5734728</v>
      </c>
      <c r="JG65">
        <v>14.49766</v>
      </c>
      <c r="JH65">
        <v>4.3860289999999999E-4</v>
      </c>
      <c r="JI65">
        <v>0.1991357</v>
      </c>
      <c r="JJ65">
        <v>0.5734764</v>
      </c>
      <c r="JK65">
        <v>14.02711</v>
      </c>
      <c r="JL65">
        <v>4.2243549999999998E-4</v>
      </c>
      <c r="JM65">
        <v>0.19179060000000001</v>
      </c>
      <c r="JN65">
        <v>0.57349349999999999</v>
      </c>
      <c r="JO65">
        <v>13.812049999999999</v>
      </c>
      <c r="JP65">
        <v>4.0702300000000001E-4</v>
      </c>
      <c r="JQ65">
        <v>0.18480350000000001</v>
      </c>
      <c r="JR65">
        <v>0.5734842</v>
      </c>
      <c r="JS65">
        <v>13.66891</v>
      </c>
      <c r="JT65">
        <v>3.9229590000000001E-4</v>
      </c>
      <c r="JU65">
        <v>0.17810580000000001</v>
      </c>
      <c r="JV65">
        <v>0.5734728</v>
      </c>
      <c r="JW65">
        <v>13.582280000000001</v>
      </c>
      <c r="JX65">
        <v>3.7832449999999999E-4</v>
      </c>
      <c r="JY65">
        <v>0.171766</v>
      </c>
      <c r="JZ65">
        <v>0.57349919999999999</v>
      </c>
      <c r="KA65">
        <v>13.531829999999999</v>
      </c>
      <c r="KB65">
        <v>3.6500520000000002E-4</v>
      </c>
      <c r="KC65">
        <v>0.165716</v>
      </c>
      <c r="KD65">
        <v>0.57349749999999999</v>
      </c>
      <c r="KE65">
        <v>13.42272</v>
      </c>
      <c r="KF65">
        <v>3.5185309999999999E-4</v>
      </c>
      <c r="KG65">
        <v>0.15975919999999999</v>
      </c>
      <c r="KH65">
        <v>0.57347749999999997</v>
      </c>
      <c r="KI65">
        <v>13.08517</v>
      </c>
      <c r="KJ65">
        <v>3.3941560000000002E-4</v>
      </c>
      <c r="KK65">
        <v>0.15410479999999999</v>
      </c>
      <c r="KL65">
        <v>0.57346710000000001</v>
      </c>
      <c r="KM65">
        <v>13.20731</v>
      </c>
      <c r="KN65">
        <v>3.2761509999999999E-4</v>
      </c>
      <c r="KO65">
        <v>0.14874470000000001</v>
      </c>
      <c r="KP65">
        <v>0.57341779999999998</v>
      </c>
      <c r="KQ65">
        <v>13.284280000000001</v>
      </c>
      <c r="KR65">
        <v>3.1621129999999999E-4</v>
      </c>
      <c r="KS65">
        <v>0.14357010000000001</v>
      </c>
      <c r="KT65">
        <v>0.57330579999999998</v>
      </c>
      <c r="KU65">
        <v>13.52186</v>
      </c>
      <c r="KV65">
        <v>3.055787E-4</v>
      </c>
      <c r="KW65">
        <v>0.13874500000000001</v>
      </c>
      <c r="KX65">
        <v>0.57316330000000004</v>
      </c>
      <c r="KY65">
        <v>13.903449999999999</v>
      </c>
      <c r="KZ65">
        <v>2.9799690000000001E-4</v>
      </c>
      <c r="LA65">
        <v>0.13518649999999999</v>
      </c>
      <c r="LB65">
        <v>0.57300810000000002</v>
      </c>
      <c r="LC65">
        <v>14.13955</v>
      </c>
      <c r="LD65">
        <v>2.9547869999999997E-4</v>
      </c>
      <c r="LE65">
        <v>0.13392180000000001</v>
      </c>
      <c r="LF65">
        <v>0.57282979999999994</v>
      </c>
      <c r="LG65">
        <v>13.96311</v>
      </c>
      <c r="LH65">
        <v>2.9435589999999998E-4</v>
      </c>
      <c r="LI65">
        <v>0.13345689999999999</v>
      </c>
      <c r="LJ65">
        <v>0.57265370000000004</v>
      </c>
      <c r="LK65">
        <v>13.59338</v>
      </c>
      <c r="LL65">
        <v>2.9079319999999998E-4</v>
      </c>
      <c r="LM65">
        <v>0.1319932</v>
      </c>
      <c r="LN65">
        <v>0.57250619999999997</v>
      </c>
      <c r="LO65">
        <v>13.29325</v>
      </c>
      <c r="LP65">
        <v>2.844236E-4</v>
      </c>
      <c r="LQ65">
        <v>0.1292355</v>
      </c>
      <c r="LR65">
        <v>0.57231750000000003</v>
      </c>
      <c r="LS65">
        <v>13.82305</v>
      </c>
      <c r="LT65">
        <v>2.7640199999999997E-4</v>
      </c>
      <c r="LU65">
        <v>0.12567239999999999</v>
      </c>
      <c r="LV65">
        <v>0.57222600000000001</v>
      </c>
      <c r="LW65">
        <v>14.44144</v>
      </c>
      <c r="LX65">
        <v>2.6773170000000002E-4</v>
      </c>
      <c r="LY65">
        <v>0.12177499999999999</v>
      </c>
      <c r="LZ65">
        <v>0.57216500000000003</v>
      </c>
      <c r="MA65">
        <v>15.037699999999999</v>
      </c>
      <c r="MB65">
        <v>2.5861709999999997E-4</v>
      </c>
      <c r="MC65">
        <v>0.1176678</v>
      </c>
      <c r="MD65">
        <v>0.57216849999999997</v>
      </c>
      <c r="ME65">
        <v>15.94814</v>
      </c>
      <c r="MF65">
        <v>2.4766440000000001E-4</v>
      </c>
      <c r="MG65">
        <v>0.1127992</v>
      </c>
      <c r="MH65">
        <v>0.57215139999999998</v>
      </c>
      <c r="MI65">
        <v>16.584879999999998</v>
      </c>
      <c r="MJ65">
        <v>2.333813E-4</v>
      </c>
      <c r="MK65">
        <v>0.1064239</v>
      </c>
      <c r="ML65">
        <v>0.57216999999999996</v>
      </c>
      <c r="MM65">
        <v>16.433869999999999</v>
      </c>
      <c r="MN65">
        <v>2.1864890000000001E-4</v>
      </c>
      <c r="MO65">
        <v>9.9690379999999995E-2</v>
      </c>
      <c r="MP65">
        <v>0.57217560000000001</v>
      </c>
      <c r="MQ65">
        <v>15.92938</v>
      </c>
      <c r="MR65">
        <v>2.0631649999999999E-4</v>
      </c>
      <c r="MS65">
        <v>9.399942E-2</v>
      </c>
      <c r="MT65">
        <v>0.57218119999999995</v>
      </c>
      <c r="MU65">
        <v>15.37987</v>
      </c>
      <c r="MV65">
        <v>1.9661989999999999E-4</v>
      </c>
      <c r="MW65">
        <v>8.9512700000000001E-2</v>
      </c>
      <c r="MX65">
        <v>0.57215530000000003</v>
      </c>
      <c r="MY65">
        <v>15.46466</v>
      </c>
      <c r="MZ65">
        <v>1.8871919999999999E-4</v>
      </c>
      <c r="NA65">
        <v>8.5873480000000002E-2</v>
      </c>
      <c r="NB65">
        <v>0.57206809999999997</v>
      </c>
      <c r="NC65">
        <v>15.641780000000001</v>
      </c>
      <c r="ND65">
        <v>1.8199380000000001E-4</v>
      </c>
      <c r="NE65">
        <v>8.2802340000000002E-2</v>
      </c>
      <c r="NF65">
        <v>0.57184330000000005</v>
      </c>
      <c r="NG65">
        <v>15.65878</v>
      </c>
      <c r="NH65">
        <v>1.76181E-4</v>
      </c>
      <c r="NI65">
        <v>8.0145339999999995E-2</v>
      </c>
      <c r="NJ65">
        <v>0.57156410000000002</v>
      </c>
      <c r="NK65">
        <v>16.0291</v>
      </c>
      <c r="NL65">
        <v>1.7363519999999999E-4</v>
      </c>
      <c r="NM65">
        <v>7.8842090000000004E-2</v>
      </c>
      <c r="NN65">
        <v>0.57122600000000001</v>
      </c>
      <c r="NO65">
        <v>16.34169</v>
      </c>
      <c r="NP65">
        <v>1.7648410000000001E-4</v>
      </c>
      <c r="NQ65">
        <v>8.0008309999999999E-2</v>
      </c>
      <c r="NR65">
        <v>0.57087169999999998</v>
      </c>
      <c r="NS65">
        <v>16.330100000000002</v>
      </c>
      <c r="NT65">
        <v>1.8076759999999999E-4</v>
      </c>
      <c r="NU65">
        <v>8.2015840000000007E-2</v>
      </c>
      <c r="NV65">
        <v>0.57052829999999999</v>
      </c>
      <c r="NW65">
        <v>16.02177</v>
      </c>
      <c r="NX65">
        <v>1.821731E-4</v>
      </c>
      <c r="NY65">
        <v>8.2819420000000005E-2</v>
      </c>
      <c r="NZ65">
        <v>0.57015570000000004</v>
      </c>
      <c r="OA65">
        <v>15.480549999999999</v>
      </c>
      <c r="OB65">
        <v>1.8023900000000001E-4</v>
      </c>
      <c r="OC65">
        <v>8.2084850000000001E-2</v>
      </c>
      <c r="OD65">
        <v>0.56986360000000003</v>
      </c>
      <c r="OE65">
        <v>14.86368</v>
      </c>
      <c r="OF65">
        <v>1.761143E-4</v>
      </c>
      <c r="OG65">
        <v>8.0297540000000001E-2</v>
      </c>
      <c r="OH65">
        <v>0.56961759999999995</v>
      </c>
      <c r="OI65">
        <v>14.71791</v>
      </c>
      <c r="OJ65">
        <v>1.709169E-4</v>
      </c>
      <c r="OK65">
        <v>7.7983869999999997E-2</v>
      </c>
    </row>
    <row r="66" spans="1:401" x14ac:dyDescent="0.35">
      <c r="A66">
        <v>69</v>
      </c>
      <c r="B66" t="s">
        <v>4</v>
      </c>
      <c r="C66" t="s">
        <v>24</v>
      </c>
      <c r="D66" t="s">
        <v>71</v>
      </c>
      <c r="E66">
        <v>825.41359999999997</v>
      </c>
      <c r="F66">
        <v>0.60436679999999998</v>
      </c>
      <c r="G66">
        <v>13.44014</v>
      </c>
      <c r="H66" s="1">
        <v>1.2791049999999999E-13</v>
      </c>
      <c r="I66" s="1">
        <v>4.532663E-11</v>
      </c>
      <c r="J66">
        <v>0.60312560000000004</v>
      </c>
      <c r="K66">
        <v>12.76704</v>
      </c>
      <c r="L66" s="1">
        <v>9.1684809999999992E-3</v>
      </c>
      <c r="M66">
        <v>2.4767749999999999</v>
      </c>
      <c r="N66">
        <v>0.60188940000000002</v>
      </c>
      <c r="O66">
        <v>12.76863</v>
      </c>
      <c r="P66">
        <v>25.091149999999999</v>
      </c>
      <c r="Q66">
        <v>7708.2030000000004</v>
      </c>
      <c r="R66">
        <v>0.60069499999999998</v>
      </c>
      <c r="S66">
        <v>12.92056</v>
      </c>
      <c r="T66">
        <v>163.00200000000001</v>
      </c>
      <c r="U66">
        <v>56429.14</v>
      </c>
      <c r="V66">
        <v>0.59949929999999996</v>
      </c>
      <c r="W66">
        <v>13.39204</v>
      </c>
      <c r="X66">
        <v>99.413169999999994</v>
      </c>
      <c r="Y66">
        <v>37205.449999999997</v>
      </c>
      <c r="Z66">
        <v>0.59834549999999997</v>
      </c>
      <c r="AA66">
        <v>13.54214</v>
      </c>
      <c r="AB66">
        <v>16.873180000000001</v>
      </c>
      <c r="AC66">
        <v>6651.6459999999997</v>
      </c>
      <c r="AD66">
        <v>0.59717810000000005</v>
      </c>
      <c r="AE66">
        <v>13.540330000000001</v>
      </c>
      <c r="AF66">
        <v>1.4322969999999999</v>
      </c>
      <c r="AG66">
        <v>580.9058</v>
      </c>
      <c r="AH66">
        <v>0.59598309999999999</v>
      </c>
      <c r="AI66">
        <v>13.33539</v>
      </c>
      <c r="AJ66">
        <v>0.15551029999999999</v>
      </c>
      <c r="AK66">
        <v>59.90522</v>
      </c>
      <c r="AL66">
        <v>0.59474249999999995</v>
      </c>
      <c r="AM66">
        <v>12.81011</v>
      </c>
      <c r="AN66" s="1">
        <v>8.1382179999999998E-2</v>
      </c>
      <c r="AO66">
        <v>29.435780000000001</v>
      </c>
      <c r="AP66">
        <v>0.59317850000000005</v>
      </c>
      <c r="AQ66">
        <v>12.23732</v>
      </c>
      <c r="AR66" s="1">
        <v>7.0927599999999993E-2</v>
      </c>
      <c r="AS66">
        <v>25.56597</v>
      </c>
      <c r="AT66">
        <v>0.59089139999999996</v>
      </c>
      <c r="AU66">
        <v>12.21777</v>
      </c>
      <c r="AV66" s="1">
        <v>6.3934169999999999E-2</v>
      </c>
      <c r="AW66" s="1">
        <v>23.123449999999998</v>
      </c>
      <c r="AX66">
        <v>0.58776490000000003</v>
      </c>
      <c r="AY66">
        <v>12.23976</v>
      </c>
      <c r="AZ66" s="1">
        <v>5.9581629999999997E-2</v>
      </c>
      <c r="BA66" s="1">
        <v>21.60097</v>
      </c>
      <c r="BB66">
        <v>0.58408970000000004</v>
      </c>
      <c r="BC66">
        <v>12.28472</v>
      </c>
      <c r="BD66" s="1">
        <v>6.257807E-2</v>
      </c>
      <c r="BE66" s="1">
        <v>22.71575</v>
      </c>
      <c r="BF66">
        <v>0.58008590000000004</v>
      </c>
      <c r="BG66">
        <v>12.41606</v>
      </c>
      <c r="BH66" s="1">
        <v>6.8291340000000006E-2</v>
      </c>
      <c r="BI66" s="1">
        <v>25.014250000000001</v>
      </c>
      <c r="BJ66">
        <v>0.57637499999999997</v>
      </c>
      <c r="BK66">
        <v>12.435739999999999</v>
      </c>
      <c r="BL66" s="1">
        <v>6.9089559999999994E-2</v>
      </c>
      <c r="BM66" s="1">
        <v>25.591270000000002</v>
      </c>
      <c r="BN66">
        <v>0.57287790000000005</v>
      </c>
      <c r="BO66">
        <v>12.25333</v>
      </c>
      <c r="BP66" s="1">
        <v>6.5070729999999993E-2</v>
      </c>
      <c r="BQ66" s="1">
        <v>24.34282</v>
      </c>
      <c r="BR66">
        <v>0.56935959999999997</v>
      </c>
      <c r="BS66">
        <v>11.928240000000001</v>
      </c>
      <c r="BT66" s="1">
        <v>5.861628E-2</v>
      </c>
      <c r="BU66" s="1">
        <v>22.128679999999999</v>
      </c>
      <c r="BV66">
        <v>0.5662353</v>
      </c>
      <c r="BW66">
        <v>11.974819999999999</v>
      </c>
      <c r="BX66" s="1">
        <v>5.1707669999999997E-2</v>
      </c>
      <c r="BY66" s="1">
        <v>19.67126</v>
      </c>
      <c r="BZ66">
        <v>0.56336629999999999</v>
      </c>
      <c r="CA66">
        <v>12.52037</v>
      </c>
      <c r="CB66" s="1">
        <v>4.5344570000000001E-2</v>
      </c>
      <c r="CC66" s="1">
        <v>17.36722</v>
      </c>
      <c r="CD66">
        <v>0.56085070000000004</v>
      </c>
      <c r="CE66">
        <v>13.27838</v>
      </c>
      <c r="CF66" s="1">
        <v>3.9724830000000003E-2</v>
      </c>
      <c r="CG66" s="1">
        <v>15.31283</v>
      </c>
      <c r="CH66">
        <v>0.55842590000000003</v>
      </c>
      <c r="CI66">
        <v>14.002890000000001</v>
      </c>
      <c r="CJ66" s="1">
        <v>3.4004859999999998E-2</v>
      </c>
      <c r="CK66" s="1">
        <v>13.207000000000001</v>
      </c>
      <c r="CL66">
        <v>0.55620749999999997</v>
      </c>
      <c r="CM66">
        <v>14.22804</v>
      </c>
      <c r="CN66" s="1">
        <v>2.803135E-2</v>
      </c>
      <c r="CO66" s="1">
        <v>10.963010000000001</v>
      </c>
      <c r="CP66">
        <v>0.55435950000000001</v>
      </c>
      <c r="CQ66">
        <v>14.15601</v>
      </c>
      <c r="CR66" s="1">
        <v>2.2791619999999999E-2</v>
      </c>
      <c r="CS66" s="1">
        <v>8.9536719999999992</v>
      </c>
      <c r="CT66">
        <v>0.55245359999999999</v>
      </c>
      <c r="CU66">
        <v>13.95668</v>
      </c>
      <c r="CV66" s="1">
        <v>1.8804290000000001E-2</v>
      </c>
      <c r="CW66" s="1">
        <v>7.410749</v>
      </c>
      <c r="CX66">
        <v>0.55048109999999995</v>
      </c>
      <c r="CY66">
        <v>13.62506</v>
      </c>
      <c r="CZ66" s="1">
        <v>1.584205E-2</v>
      </c>
      <c r="DA66" s="1">
        <v>6.2651329999999996</v>
      </c>
      <c r="DB66">
        <v>0.54858289999999998</v>
      </c>
      <c r="DC66">
        <v>13.52786</v>
      </c>
      <c r="DD66" s="1">
        <v>1.35496E-2</v>
      </c>
      <c r="DE66" s="1">
        <v>5.376652</v>
      </c>
      <c r="DF66">
        <v>0.5471722</v>
      </c>
      <c r="DG66">
        <v>13.753679999999999</v>
      </c>
      <c r="DH66" s="1">
        <v>1.176547E-2</v>
      </c>
      <c r="DI66" s="1">
        <v>4.6793709999999997</v>
      </c>
      <c r="DJ66">
        <v>0.54659869999999999</v>
      </c>
      <c r="DK66">
        <v>14.01613</v>
      </c>
      <c r="DL66" s="1">
        <v>1.033888E-2</v>
      </c>
      <c r="DM66" s="1">
        <v>4.1144670000000003</v>
      </c>
      <c r="DN66">
        <v>0.54660810000000004</v>
      </c>
      <c r="DO66">
        <v>14.35308</v>
      </c>
      <c r="DP66" s="1">
        <v>8.911324E-3</v>
      </c>
      <c r="DQ66" s="1">
        <v>3.5527009999999999</v>
      </c>
      <c r="DR66">
        <v>0.54689449999999995</v>
      </c>
      <c r="DS66">
        <v>14.505509999999999</v>
      </c>
      <c r="DT66" s="1">
        <v>7.0162879999999999E-3</v>
      </c>
      <c r="DU66" s="1">
        <v>2.8079710000000002</v>
      </c>
      <c r="DV66">
        <v>0.54726209999999997</v>
      </c>
      <c r="DW66">
        <v>14.46392</v>
      </c>
      <c r="DX66" s="1">
        <v>5.0448480000000002E-3</v>
      </c>
      <c r="DY66" s="1">
        <v>2.0211950000000001</v>
      </c>
      <c r="DZ66">
        <v>0.5475624</v>
      </c>
      <c r="EA66">
        <v>14.17389</v>
      </c>
      <c r="EB66" s="1">
        <v>3.578225E-3</v>
      </c>
      <c r="EC66" s="1">
        <v>1.428177</v>
      </c>
      <c r="ED66">
        <v>0.54779719999999998</v>
      </c>
      <c r="EE66">
        <v>13.63307</v>
      </c>
      <c r="EF66" s="1">
        <v>2.6867950000000001E-3</v>
      </c>
      <c r="EG66" s="1">
        <v>1.064897</v>
      </c>
      <c r="EH66">
        <v>0.54797110000000004</v>
      </c>
      <c r="EI66">
        <v>13.281739999999999</v>
      </c>
      <c r="EJ66" s="1">
        <v>2.1825080000000001E-3</v>
      </c>
      <c r="EK66" s="1">
        <v>0.85889040000000005</v>
      </c>
      <c r="EL66">
        <v>0.54812309999999997</v>
      </c>
      <c r="EM66">
        <v>13.301769999999999</v>
      </c>
      <c r="EN66" s="1">
        <v>1.891834E-3</v>
      </c>
      <c r="EO66" s="1">
        <v>0.7400002</v>
      </c>
      <c r="EP66">
        <v>0.54826620000000004</v>
      </c>
      <c r="EQ66">
        <v>13.62377</v>
      </c>
      <c r="ER66" s="1">
        <v>1.7086709999999999E-3</v>
      </c>
      <c r="ES66" s="1">
        <v>0.66511909999999996</v>
      </c>
      <c r="ET66">
        <v>0.54841989999999996</v>
      </c>
      <c r="EU66">
        <v>14.030049999999999</v>
      </c>
      <c r="EV66" s="1">
        <v>1.568732E-3</v>
      </c>
      <c r="EW66" s="1">
        <v>0.6084387</v>
      </c>
      <c r="EX66">
        <v>0.54858750000000001</v>
      </c>
      <c r="EY66">
        <v>14.10242</v>
      </c>
      <c r="EZ66" s="1">
        <v>1.433096E-3</v>
      </c>
      <c r="FA66" s="1">
        <v>0.55419240000000003</v>
      </c>
      <c r="FB66">
        <v>0.54871539999999996</v>
      </c>
      <c r="FC66">
        <v>13.924429999999999</v>
      </c>
      <c r="FD66" s="1">
        <v>1.3069760000000001E-3</v>
      </c>
      <c r="FE66" s="1">
        <v>0.50354949999999998</v>
      </c>
      <c r="FF66">
        <v>0.54888459999999994</v>
      </c>
      <c r="FG66">
        <v>13.69721</v>
      </c>
      <c r="FH66" s="1">
        <v>1.204405E-3</v>
      </c>
      <c r="FI66" s="1">
        <v>0.46209689999999998</v>
      </c>
      <c r="FJ66">
        <v>0.5489868</v>
      </c>
      <c r="FK66">
        <v>13.457739999999999</v>
      </c>
      <c r="FL66" s="1">
        <v>1.1250590000000001E-3</v>
      </c>
      <c r="FM66" s="1">
        <v>0.42982559999999997</v>
      </c>
      <c r="FN66">
        <v>0.54912669999999997</v>
      </c>
      <c r="FO66">
        <v>13.750349999999999</v>
      </c>
      <c r="FP66" s="1">
        <v>1.062861E-3</v>
      </c>
      <c r="FQ66" s="1">
        <v>0.40443430000000002</v>
      </c>
      <c r="FR66">
        <v>0.54920999999999998</v>
      </c>
      <c r="FS66">
        <v>13.99784</v>
      </c>
      <c r="FT66" s="1">
        <v>1.010969E-3</v>
      </c>
      <c r="FU66" s="1">
        <v>0.38335340000000001</v>
      </c>
      <c r="FV66">
        <v>0.54924070000000003</v>
      </c>
      <c r="FW66">
        <v>14.14067</v>
      </c>
      <c r="FX66" s="1">
        <v>9.656682E-4</v>
      </c>
      <c r="FY66" s="1">
        <v>0.36506860000000002</v>
      </c>
      <c r="FZ66">
        <v>0.54924510000000004</v>
      </c>
      <c r="GA66">
        <v>14.193440000000001</v>
      </c>
      <c r="GB66" s="1">
        <v>9.3208929999999998E-4</v>
      </c>
      <c r="GC66" s="1">
        <v>0.35121989999999997</v>
      </c>
      <c r="GD66">
        <v>0.54923979999999994</v>
      </c>
      <c r="GE66">
        <v>14.256159999999999</v>
      </c>
      <c r="GF66" s="1">
        <v>9.1710019999999997E-4</v>
      </c>
      <c r="GG66" s="1">
        <v>0.34450989999999998</v>
      </c>
      <c r="GH66">
        <v>0.54920930000000001</v>
      </c>
      <c r="GI66">
        <v>14.18777</v>
      </c>
      <c r="GJ66" s="1">
        <v>9.0957859999999996E-4</v>
      </c>
      <c r="GK66" s="1">
        <v>0.34105049999999998</v>
      </c>
      <c r="GL66">
        <v>0.54920919999999995</v>
      </c>
      <c r="GM66">
        <v>13.867190000000001</v>
      </c>
      <c r="GN66" s="1">
        <v>8.9568630000000002E-4</v>
      </c>
      <c r="GO66" s="1">
        <v>0.33549620000000002</v>
      </c>
      <c r="GP66">
        <v>0.54919039999999997</v>
      </c>
      <c r="GQ66">
        <v>13.35577</v>
      </c>
      <c r="GR66" s="1">
        <v>8.7252689999999997E-4</v>
      </c>
      <c r="GS66" s="1">
        <v>0.32654230000000001</v>
      </c>
      <c r="GT66">
        <v>0.54919770000000001</v>
      </c>
      <c r="GU66">
        <v>13.51056</v>
      </c>
      <c r="GV66" s="1">
        <v>8.4270820000000002E-4</v>
      </c>
      <c r="GW66" s="1">
        <v>0.31518770000000002</v>
      </c>
      <c r="GX66">
        <v>0.54918829999999996</v>
      </c>
      <c r="GY66">
        <v>13.913589999999999</v>
      </c>
      <c r="GZ66" s="1">
        <v>8.1003559999999995E-4</v>
      </c>
      <c r="HA66" s="1">
        <v>0.30278319999999997</v>
      </c>
      <c r="HB66">
        <v>0.54917470000000002</v>
      </c>
      <c r="HC66">
        <v>14.35506</v>
      </c>
      <c r="HD66" s="1">
        <v>7.7676130000000005E-4</v>
      </c>
      <c r="HE66" s="1">
        <v>0.29018579999999999</v>
      </c>
      <c r="HF66">
        <v>0.54915570000000002</v>
      </c>
      <c r="HG66">
        <v>14.94082</v>
      </c>
      <c r="HH66" s="1">
        <v>7.4434010000000005E-4</v>
      </c>
      <c r="HI66" s="1">
        <v>0.27795930000000002</v>
      </c>
      <c r="HJ66">
        <v>0.54916679999999995</v>
      </c>
      <c r="HK66">
        <v>15.396520000000001</v>
      </c>
      <c r="HL66" s="1">
        <v>7.1349580000000003E-4</v>
      </c>
      <c r="HM66" s="1">
        <v>0.26635360000000002</v>
      </c>
      <c r="HN66">
        <v>0.54916259999999995</v>
      </c>
      <c r="HO66">
        <v>15.37574</v>
      </c>
      <c r="HP66" s="1">
        <v>6.8412409999999996E-4</v>
      </c>
      <c r="HQ66" s="1">
        <v>0.25533660000000002</v>
      </c>
      <c r="HR66">
        <v>0.54916549999999997</v>
      </c>
      <c r="HS66">
        <v>14.984629999999999</v>
      </c>
      <c r="HT66">
        <v>6.5614869999999997E-4</v>
      </c>
      <c r="HU66" s="1">
        <v>0.24486430000000001</v>
      </c>
      <c r="HV66">
        <v>0.54916220000000004</v>
      </c>
      <c r="HW66">
        <v>14.353339999999999</v>
      </c>
      <c r="HX66">
        <v>6.2946149999999995E-4</v>
      </c>
      <c r="HY66" s="1">
        <v>0.23489299999999999</v>
      </c>
      <c r="HZ66">
        <v>0.54915899999999995</v>
      </c>
      <c r="IA66">
        <v>14.295400000000001</v>
      </c>
      <c r="IB66">
        <v>6.0414379999999997E-4</v>
      </c>
      <c r="IC66" s="1">
        <v>0.2254526</v>
      </c>
      <c r="ID66">
        <v>0.54916390000000004</v>
      </c>
      <c r="IE66">
        <v>14.6419</v>
      </c>
      <c r="IF66">
        <v>5.8021560000000002E-4</v>
      </c>
      <c r="IG66" s="1">
        <v>0.21652070000000001</v>
      </c>
      <c r="IH66">
        <v>0.54916379999999998</v>
      </c>
      <c r="II66">
        <v>15.00747</v>
      </c>
      <c r="IJ66">
        <v>5.5736659999999999E-4</v>
      </c>
      <c r="IK66" s="1">
        <v>0.208014</v>
      </c>
      <c r="IL66">
        <v>0.54916450000000006</v>
      </c>
      <c r="IM66">
        <v>15.461069999999999</v>
      </c>
      <c r="IN66">
        <v>5.3542070000000002E-4</v>
      </c>
      <c r="IO66" s="1">
        <v>0.1998405</v>
      </c>
      <c r="IP66">
        <v>0.54916229999999999</v>
      </c>
      <c r="IQ66">
        <v>15.699579999999999</v>
      </c>
      <c r="IR66">
        <v>5.1438280000000002E-4</v>
      </c>
      <c r="IS66">
        <v>0.19199350000000001</v>
      </c>
      <c r="IT66">
        <v>0.5491644</v>
      </c>
      <c r="IU66">
        <v>15.687939999999999</v>
      </c>
      <c r="IV66">
        <v>4.9458670000000001E-4</v>
      </c>
      <c r="IW66">
        <v>0.1846179</v>
      </c>
      <c r="IX66">
        <v>0.54916169999999997</v>
      </c>
      <c r="IY66">
        <v>15.45176</v>
      </c>
      <c r="IZ66">
        <v>4.7581620000000001E-4</v>
      </c>
      <c r="JA66">
        <v>0.1776221</v>
      </c>
      <c r="JB66">
        <v>0.54916390000000004</v>
      </c>
      <c r="JC66">
        <v>14.965199999999999</v>
      </c>
      <c r="JD66">
        <v>4.5793510000000001E-4</v>
      </c>
      <c r="JE66">
        <v>0.17094770000000001</v>
      </c>
      <c r="JF66">
        <v>0.54916109999999996</v>
      </c>
      <c r="JG66">
        <v>14.61251</v>
      </c>
      <c r="JH66">
        <v>4.410482E-4</v>
      </c>
      <c r="JI66">
        <v>0.16465859999999999</v>
      </c>
      <c r="JJ66">
        <v>0.54915789999999998</v>
      </c>
      <c r="JK66">
        <v>14.13397</v>
      </c>
      <c r="JL66">
        <v>4.2480170000000001E-4</v>
      </c>
      <c r="JM66">
        <v>0.15859019999999999</v>
      </c>
      <c r="JN66">
        <v>0.54916180000000003</v>
      </c>
      <c r="JO66">
        <v>13.897629999999999</v>
      </c>
      <c r="JP66">
        <v>4.0926599999999998E-4</v>
      </c>
      <c r="JQ66">
        <v>0.15280279999999999</v>
      </c>
      <c r="JR66">
        <v>0.54916880000000001</v>
      </c>
      <c r="JS66">
        <v>13.7003</v>
      </c>
      <c r="JT66">
        <v>3.9445559999999998E-4</v>
      </c>
      <c r="JU66">
        <v>0.14726259999999999</v>
      </c>
      <c r="JV66">
        <v>0.54916050000000005</v>
      </c>
      <c r="JW66">
        <v>13.58803</v>
      </c>
      <c r="JX66">
        <v>3.8034359999999999E-4</v>
      </c>
      <c r="JY66">
        <v>0.1420015</v>
      </c>
      <c r="JZ66">
        <v>0.54916480000000001</v>
      </c>
      <c r="KA66">
        <v>13.52948</v>
      </c>
      <c r="KB66">
        <v>3.6697720000000001E-4</v>
      </c>
      <c r="KC66">
        <v>0.13700789999999999</v>
      </c>
      <c r="KD66">
        <v>0.54915899999999995</v>
      </c>
      <c r="KE66">
        <v>13.439830000000001</v>
      </c>
      <c r="KF66">
        <v>3.5377789999999998E-4</v>
      </c>
      <c r="KG66">
        <v>0.13209170000000001</v>
      </c>
      <c r="KH66">
        <v>0.54916319999999996</v>
      </c>
      <c r="KI66">
        <v>13.134370000000001</v>
      </c>
      <c r="KJ66">
        <v>3.412151E-4</v>
      </c>
      <c r="KK66">
        <v>0.12739710000000001</v>
      </c>
      <c r="KL66">
        <v>0.54915789999999998</v>
      </c>
      <c r="KM66">
        <v>13.267749999999999</v>
      </c>
      <c r="KN66">
        <v>3.2935320000000002E-4</v>
      </c>
      <c r="KO66">
        <v>0.1229663</v>
      </c>
      <c r="KP66">
        <v>0.54911659999999995</v>
      </c>
      <c r="KQ66">
        <v>13.32353</v>
      </c>
      <c r="KR66">
        <v>3.1786979999999998E-4</v>
      </c>
      <c r="KS66">
        <v>0.1186846</v>
      </c>
      <c r="KT66">
        <v>0.54903709999999994</v>
      </c>
      <c r="KU66">
        <v>13.5585</v>
      </c>
      <c r="KV66">
        <v>3.0706579999999998E-4</v>
      </c>
      <c r="KW66">
        <v>0.1146644</v>
      </c>
      <c r="KX66">
        <v>0.54890459999999996</v>
      </c>
      <c r="KY66">
        <v>13.904820000000001</v>
      </c>
      <c r="KZ66">
        <v>2.9883070000000001E-4</v>
      </c>
      <c r="LA66">
        <v>0.1115486</v>
      </c>
      <c r="LB66">
        <v>0.54878689999999997</v>
      </c>
      <c r="LC66">
        <v>14.12904</v>
      </c>
      <c r="LD66">
        <v>2.9565499999999997E-4</v>
      </c>
      <c r="LE66">
        <v>0.1103083</v>
      </c>
      <c r="LF66">
        <v>0.54866300000000001</v>
      </c>
      <c r="LG66">
        <v>13.971830000000001</v>
      </c>
      <c r="LH66">
        <v>2.9460169999999999E-4</v>
      </c>
      <c r="LI66">
        <v>0.10994379999999999</v>
      </c>
      <c r="LJ66">
        <v>0.54851629999999996</v>
      </c>
      <c r="LK66">
        <v>13.622909999999999</v>
      </c>
      <c r="LL66">
        <v>2.9146960000000003E-4</v>
      </c>
      <c r="LM66">
        <v>0.1088768</v>
      </c>
      <c r="LN66">
        <v>0.54840140000000004</v>
      </c>
      <c r="LO66">
        <v>13.34008</v>
      </c>
      <c r="LP66">
        <v>2.8547989999999998E-4</v>
      </c>
      <c r="LQ66">
        <v>0.106738</v>
      </c>
      <c r="LR66">
        <v>0.54825880000000005</v>
      </c>
      <c r="LS66">
        <v>13.867559999999999</v>
      </c>
      <c r="LT66">
        <v>2.7763229999999998E-4</v>
      </c>
      <c r="LU66">
        <v>0.1038685</v>
      </c>
      <c r="LV66">
        <v>0.54819209999999996</v>
      </c>
      <c r="LW66">
        <v>14.4849</v>
      </c>
      <c r="LX66">
        <v>2.6903849999999999E-4</v>
      </c>
      <c r="LY66">
        <v>0.1006957</v>
      </c>
      <c r="LZ66">
        <v>0.54813670000000003</v>
      </c>
      <c r="MA66">
        <v>15.08944</v>
      </c>
      <c r="MB66">
        <v>2.6001069999999999E-4</v>
      </c>
      <c r="MC66">
        <v>9.7346639999999998E-2</v>
      </c>
      <c r="MD66">
        <v>0.54814200000000002</v>
      </c>
      <c r="ME66">
        <v>15.95167</v>
      </c>
      <c r="MF66">
        <v>2.4947579999999998E-4</v>
      </c>
      <c r="MG66">
        <v>9.3465950000000006E-2</v>
      </c>
      <c r="MH66">
        <v>0.54815119999999995</v>
      </c>
      <c r="MI66">
        <v>16.557600000000001</v>
      </c>
      <c r="MJ66">
        <v>2.356227E-4</v>
      </c>
      <c r="MK66">
        <v>8.8354370000000002E-2</v>
      </c>
      <c r="ML66">
        <v>0.54817340000000003</v>
      </c>
      <c r="MM66">
        <v>16.442499999999999</v>
      </c>
      <c r="MN66">
        <v>2.207457E-4</v>
      </c>
      <c r="MO66">
        <v>8.2774920000000002E-2</v>
      </c>
      <c r="MP66">
        <v>0.54818690000000003</v>
      </c>
      <c r="MQ66">
        <v>15.9771</v>
      </c>
      <c r="MR66">
        <v>2.0799729999999999E-4</v>
      </c>
      <c r="MS66">
        <v>7.7962000000000004E-2</v>
      </c>
      <c r="MT66">
        <v>0.5482089</v>
      </c>
      <c r="MU66">
        <v>15.454650000000001</v>
      </c>
      <c r="MV66">
        <v>1.979498E-4</v>
      </c>
      <c r="MW66">
        <v>7.4155730000000003E-2</v>
      </c>
      <c r="MX66">
        <v>0.5481762</v>
      </c>
      <c r="MY66">
        <v>15.55878</v>
      </c>
      <c r="MZ66">
        <v>1.898177E-4</v>
      </c>
      <c r="NA66">
        <v>7.1086170000000004E-2</v>
      </c>
      <c r="NB66">
        <v>0.54810000000000003</v>
      </c>
      <c r="NC66">
        <v>15.751989999999999</v>
      </c>
      <c r="ND66">
        <v>1.8294669999999999E-4</v>
      </c>
      <c r="NE66">
        <v>6.8511890000000006E-2</v>
      </c>
      <c r="NF66">
        <v>0.54794390000000004</v>
      </c>
      <c r="NG66">
        <v>15.76763</v>
      </c>
      <c r="NH66">
        <v>1.7695070000000001E-4</v>
      </c>
      <c r="NI66">
        <v>6.6270739999999995E-2</v>
      </c>
      <c r="NJ66">
        <v>0.54771389999999998</v>
      </c>
      <c r="NK66">
        <v>16.07161</v>
      </c>
      <c r="NL66">
        <v>1.7366690000000001E-4</v>
      </c>
      <c r="NM66">
        <v>6.4997319999999997E-2</v>
      </c>
      <c r="NN66">
        <v>0.54742369999999996</v>
      </c>
      <c r="NO66">
        <v>16.32884</v>
      </c>
      <c r="NP66">
        <v>1.758424E-4</v>
      </c>
      <c r="NQ66">
        <v>6.5741820000000006E-2</v>
      </c>
      <c r="NR66">
        <v>0.54715409999999998</v>
      </c>
      <c r="NS66">
        <v>16.33174</v>
      </c>
      <c r="NT66">
        <v>1.8021620000000001E-4</v>
      </c>
      <c r="NU66">
        <v>6.7422259999999998E-2</v>
      </c>
      <c r="NV66">
        <v>0.5468615</v>
      </c>
      <c r="NW66">
        <v>16.05922</v>
      </c>
      <c r="NX66">
        <v>1.8214960000000001E-4</v>
      </c>
      <c r="NY66">
        <v>6.8256360000000002E-2</v>
      </c>
      <c r="NZ66">
        <v>0.546593</v>
      </c>
      <c r="OA66">
        <v>15.557119999999999</v>
      </c>
      <c r="OB66">
        <v>1.8065870000000001E-4</v>
      </c>
      <c r="OC66">
        <v>6.780224E-2</v>
      </c>
      <c r="OD66">
        <v>0.54635650000000002</v>
      </c>
      <c r="OE66">
        <v>14.96983</v>
      </c>
      <c r="OF66">
        <v>1.7680309999999999E-4</v>
      </c>
      <c r="OG66">
        <v>6.6430329999999996E-2</v>
      </c>
      <c r="OH66">
        <v>0.54619410000000002</v>
      </c>
      <c r="OI66">
        <v>14.82516</v>
      </c>
      <c r="OJ66">
        <v>1.7171870000000001E-4</v>
      </c>
      <c r="OK66">
        <v>6.457214E-2</v>
      </c>
    </row>
    <row r="67" spans="1:401" x14ac:dyDescent="0.35">
      <c r="A67">
        <v>70</v>
      </c>
      <c r="B67" t="s">
        <v>4</v>
      </c>
      <c r="C67" t="s">
        <v>24</v>
      </c>
      <c r="D67" t="s">
        <v>72</v>
      </c>
      <c r="E67">
        <v>445.11160000000001</v>
      </c>
      <c r="F67">
        <v>0.85312189999999999</v>
      </c>
      <c r="G67">
        <v>13.515140000000001</v>
      </c>
      <c r="H67" s="1">
        <v>1.7226310000000001E-14</v>
      </c>
      <c r="I67" s="1">
        <v>3.2838440000000002E-12</v>
      </c>
      <c r="J67">
        <v>0.85018459999999996</v>
      </c>
      <c r="K67">
        <v>12.837859999999999</v>
      </c>
      <c r="L67" s="1">
        <v>3.1700809999999999E-3</v>
      </c>
      <c r="M67">
        <v>0.4316509</v>
      </c>
      <c r="N67">
        <v>0.84728800000000004</v>
      </c>
      <c r="O67">
        <v>12.81147</v>
      </c>
      <c r="P67">
        <v>17.754650000000002</v>
      </c>
      <c r="Q67">
        <v>2970.1849999999999</v>
      </c>
      <c r="R67">
        <v>0.8444625</v>
      </c>
      <c r="S67">
        <v>12.92695</v>
      </c>
      <c r="T67">
        <v>152.51079999999999</v>
      </c>
      <c r="U67">
        <v>28232.44</v>
      </c>
      <c r="V67">
        <v>0.84163469999999996</v>
      </c>
      <c r="W67">
        <v>13.391249999999999</v>
      </c>
      <c r="X67">
        <v>111.9974</v>
      </c>
      <c r="Y67">
        <v>22242.560000000001</v>
      </c>
      <c r="Z67">
        <v>0.83884049999999999</v>
      </c>
      <c r="AA67">
        <v>13.533060000000001</v>
      </c>
      <c r="AB67">
        <v>21.76098</v>
      </c>
      <c r="AC67">
        <v>4555.2280000000001</v>
      </c>
      <c r="AD67">
        <v>0.83598819999999996</v>
      </c>
      <c r="AE67">
        <v>13.54895</v>
      </c>
      <c r="AF67">
        <v>2.0096250000000002</v>
      </c>
      <c r="AG67">
        <v>436.05880000000002</v>
      </c>
      <c r="AH67">
        <v>0.83310410000000001</v>
      </c>
      <c r="AI67">
        <v>13.366490000000001</v>
      </c>
      <c r="AJ67">
        <v>0.19362989999999999</v>
      </c>
      <c r="AK67">
        <v>40.742060000000002</v>
      </c>
      <c r="AL67">
        <v>0.8301904</v>
      </c>
      <c r="AM67">
        <v>12.86857</v>
      </c>
      <c r="AN67" s="1">
        <v>8.3952760000000001E-2</v>
      </c>
      <c r="AO67">
        <v>16.388439999999999</v>
      </c>
      <c r="AP67">
        <v>0.82671019999999995</v>
      </c>
      <c r="AQ67">
        <v>12.30063</v>
      </c>
      <c r="AR67" s="1">
        <v>7.1765270000000006E-2</v>
      </c>
      <c r="AS67" s="1">
        <v>13.91062</v>
      </c>
      <c r="AT67">
        <v>0.82189909999999999</v>
      </c>
      <c r="AU67">
        <v>12.26566</v>
      </c>
      <c r="AV67" s="1">
        <v>6.4597269999999998E-2</v>
      </c>
      <c r="AW67" s="1">
        <v>12.56134</v>
      </c>
      <c r="AX67">
        <v>0.8154401</v>
      </c>
      <c r="AY67">
        <v>12.261559999999999</v>
      </c>
      <c r="AZ67" s="1">
        <v>5.9769179999999998E-2</v>
      </c>
      <c r="BA67" s="1">
        <v>11.66034</v>
      </c>
      <c r="BB67">
        <v>0.80761609999999995</v>
      </c>
      <c r="BC67">
        <v>12.30396</v>
      </c>
      <c r="BD67" s="1">
        <v>6.1932899999999999E-2</v>
      </c>
      <c r="BE67" s="1">
        <v>12.103579999999999</v>
      </c>
      <c r="BF67">
        <v>0.79896049999999996</v>
      </c>
      <c r="BG67">
        <v>12.41484</v>
      </c>
      <c r="BH67" s="1">
        <v>6.7760470000000003E-2</v>
      </c>
      <c r="BI67" s="1">
        <v>13.34985</v>
      </c>
      <c r="BJ67">
        <v>0.79042040000000002</v>
      </c>
      <c r="BK67">
        <v>12.432550000000001</v>
      </c>
      <c r="BL67" s="1">
        <v>6.9218810000000006E-2</v>
      </c>
      <c r="BM67" s="1">
        <v>13.77707</v>
      </c>
      <c r="BN67">
        <v>0.78194710000000001</v>
      </c>
      <c r="BO67">
        <v>12.270289999999999</v>
      </c>
      <c r="BP67" s="1">
        <v>6.5611260000000005E-2</v>
      </c>
      <c r="BQ67" s="1">
        <v>13.19206</v>
      </c>
      <c r="BR67">
        <v>0.77306989999999998</v>
      </c>
      <c r="BS67">
        <v>11.96344</v>
      </c>
      <c r="BT67" s="1">
        <v>5.9335859999999997E-2</v>
      </c>
      <c r="BU67" s="1">
        <v>12.0467</v>
      </c>
      <c r="BV67">
        <v>0.76448629999999995</v>
      </c>
      <c r="BW67">
        <v>12.00567</v>
      </c>
      <c r="BX67" s="1">
        <v>5.2440540000000001E-2</v>
      </c>
      <c r="BY67" s="1">
        <v>10.7372</v>
      </c>
      <c r="BZ67">
        <v>0.7561253</v>
      </c>
      <c r="CA67">
        <v>12.540509999999999</v>
      </c>
      <c r="CB67" s="1">
        <v>4.600274E-2</v>
      </c>
      <c r="CC67" s="1">
        <v>9.4915059999999993</v>
      </c>
      <c r="CD67">
        <v>0.74825660000000005</v>
      </c>
      <c r="CE67">
        <v>13.287039999999999</v>
      </c>
      <c r="CF67" s="1">
        <v>4.0332939999999998E-2</v>
      </c>
      <c r="CG67" s="1">
        <v>8.3816509999999997</v>
      </c>
      <c r="CH67">
        <v>0.74079819999999996</v>
      </c>
      <c r="CI67">
        <v>13.998670000000001</v>
      </c>
      <c r="CJ67" s="1">
        <v>3.4668350000000001E-2</v>
      </c>
      <c r="CK67" s="1">
        <v>7.2621419999999999</v>
      </c>
      <c r="CL67">
        <v>0.73382049999999999</v>
      </c>
      <c r="CM67">
        <v>14.218669999999999</v>
      </c>
      <c r="CN67" s="1">
        <v>2.8701339999999999E-2</v>
      </c>
      <c r="CO67" s="1">
        <v>6.0573030000000001</v>
      </c>
      <c r="CP67">
        <v>0.727823</v>
      </c>
      <c r="CQ67">
        <v>14.15545</v>
      </c>
      <c r="CR67" s="1">
        <v>2.334607E-2</v>
      </c>
      <c r="CS67" s="1">
        <v>4.9510610000000002</v>
      </c>
      <c r="CT67">
        <v>0.72190209999999999</v>
      </c>
      <c r="CU67">
        <v>13.971450000000001</v>
      </c>
      <c r="CV67" s="1">
        <v>1.9216279999999999E-2</v>
      </c>
      <c r="CW67" s="1">
        <v>4.0925390000000004</v>
      </c>
      <c r="CX67">
        <v>0.71585189999999999</v>
      </c>
      <c r="CY67">
        <v>13.67159</v>
      </c>
      <c r="CZ67" s="1">
        <v>1.6155650000000001E-2</v>
      </c>
      <c r="DA67" s="1">
        <v>3.4559229999999999</v>
      </c>
      <c r="DB67">
        <v>0.70987489999999998</v>
      </c>
      <c r="DC67">
        <v>13.604559999999999</v>
      </c>
      <c r="DD67" s="1">
        <v>1.3794549999999999E-2</v>
      </c>
      <c r="DE67" s="1">
        <v>2.9638230000000001</v>
      </c>
      <c r="DF67">
        <v>0.70447280000000001</v>
      </c>
      <c r="DG67">
        <v>13.826280000000001</v>
      </c>
      <c r="DH67" s="1">
        <v>1.1960210000000001E-2</v>
      </c>
      <c r="DI67" s="1">
        <v>2.5782400000000001</v>
      </c>
      <c r="DJ67">
        <v>0.70063509999999996</v>
      </c>
      <c r="DK67">
        <v>14.066890000000001</v>
      </c>
      <c r="DL67" s="1">
        <v>1.050185E-2</v>
      </c>
      <c r="DM67" s="1">
        <v>2.26702</v>
      </c>
      <c r="DN67">
        <v>0.69821339999999998</v>
      </c>
      <c r="DO67">
        <v>14.37589</v>
      </c>
      <c r="DP67" s="1">
        <v>9.1036299999999997E-3</v>
      </c>
      <c r="DQ67" s="1">
        <v>1.9683600000000001</v>
      </c>
      <c r="DR67">
        <v>0.69688669999999997</v>
      </c>
      <c r="DS67">
        <v>14.49888</v>
      </c>
      <c r="DT67" s="1">
        <v>7.2656659999999996E-3</v>
      </c>
      <c r="DU67" s="1">
        <v>1.5761050000000001</v>
      </c>
      <c r="DV67">
        <v>0.69623259999999998</v>
      </c>
      <c r="DW67">
        <v>14.45931</v>
      </c>
      <c r="DX67" s="1">
        <v>5.2718299999999999E-3</v>
      </c>
      <c r="DY67" s="1">
        <v>1.1451260000000001</v>
      </c>
      <c r="DZ67">
        <v>0.69594049999999996</v>
      </c>
      <c r="EA67">
        <v>14.19421</v>
      </c>
      <c r="EB67" s="1">
        <v>3.7318469999999999E-3</v>
      </c>
      <c r="EC67" s="1">
        <v>0.808284</v>
      </c>
      <c r="ED67">
        <v>0.69582929999999998</v>
      </c>
      <c r="EE67">
        <v>13.69068</v>
      </c>
      <c r="EF67" s="1">
        <v>2.7765749999999999E-3</v>
      </c>
      <c r="EG67" s="1">
        <v>0.59772530000000001</v>
      </c>
      <c r="EH67">
        <v>0.69581340000000003</v>
      </c>
      <c r="EI67">
        <v>13.364940000000001</v>
      </c>
      <c r="EJ67" s="1">
        <v>2.233372E-3</v>
      </c>
      <c r="EK67" s="1">
        <v>0.47764990000000002</v>
      </c>
      <c r="EL67">
        <v>0.69587560000000004</v>
      </c>
      <c r="EM67">
        <v>13.375690000000001</v>
      </c>
      <c r="EN67" s="1">
        <v>1.922116E-3</v>
      </c>
      <c r="EO67" s="1">
        <v>0.4087208</v>
      </c>
      <c r="EP67">
        <v>0.69605139999999999</v>
      </c>
      <c r="EQ67">
        <v>13.67285</v>
      </c>
      <c r="ER67" s="1">
        <v>1.7289339999999999E-3</v>
      </c>
      <c r="ES67" s="1">
        <v>0.36589700000000003</v>
      </c>
      <c r="ET67">
        <v>0.69629390000000002</v>
      </c>
      <c r="EU67">
        <v>14.05354</v>
      </c>
      <c r="EV67" s="1">
        <v>1.5859349999999999E-3</v>
      </c>
      <c r="EW67" s="1">
        <v>0.33438000000000001</v>
      </c>
      <c r="EX67">
        <v>0.69661819999999997</v>
      </c>
      <c r="EY67">
        <v>14.10881</v>
      </c>
      <c r="EZ67" s="1">
        <v>1.450214E-3</v>
      </c>
      <c r="FA67" s="1">
        <v>0.30483009999999999</v>
      </c>
      <c r="FB67">
        <v>0.69696259999999999</v>
      </c>
      <c r="FC67">
        <v>13.92389</v>
      </c>
      <c r="FD67" s="1">
        <v>1.322047E-3</v>
      </c>
      <c r="FE67" s="1">
        <v>0.27687620000000002</v>
      </c>
      <c r="FF67">
        <v>0.69732419999999995</v>
      </c>
      <c r="FG67">
        <v>13.70016</v>
      </c>
      <c r="FH67" s="1">
        <v>1.216368E-3</v>
      </c>
      <c r="FI67" s="1">
        <v>0.25370880000000001</v>
      </c>
      <c r="FJ67">
        <v>0.6976928</v>
      </c>
      <c r="FK67">
        <v>13.488519999999999</v>
      </c>
      <c r="FL67" s="1">
        <v>1.134375E-3</v>
      </c>
      <c r="FM67" s="1">
        <v>0.23561460000000001</v>
      </c>
      <c r="FN67">
        <v>0.69803850000000001</v>
      </c>
      <c r="FO67">
        <v>13.80963</v>
      </c>
      <c r="FP67" s="1">
        <v>1.0703380000000001E-3</v>
      </c>
      <c r="FQ67" s="1">
        <v>0.22142580000000001</v>
      </c>
      <c r="FR67">
        <v>0.69835789999999998</v>
      </c>
      <c r="FS67">
        <v>14.05979</v>
      </c>
      <c r="FT67" s="1">
        <v>1.017362E-3</v>
      </c>
      <c r="FU67" s="1">
        <v>0.20972979999999999</v>
      </c>
      <c r="FV67">
        <v>0.69857100000000005</v>
      </c>
      <c r="FW67">
        <v>14.204660000000001</v>
      </c>
      <c r="FX67" s="1">
        <v>9.7117709999999997E-4</v>
      </c>
      <c r="FY67" s="1">
        <v>0.19960049999999999</v>
      </c>
      <c r="FZ67">
        <v>0.6987141</v>
      </c>
      <c r="GA67">
        <v>14.222670000000001</v>
      </c>
      <c r="GB67" s="1">
        <v>9.3565990000000002E-4</v>
      </c>
      <c r="GC67" s="1">
        <v>0.1917008</v>
      </c>
      <c r="GD67">
        <v>0.69877319999999998</v>
      </c>
      <c r="GE67">
        <v>14.24863</v>
      </c>
      <c r="GF67" s="1">
        <v>9.1852049999999999E-4</v>
      </c>
      <c r="GG67" s="1">
        <v>0.18763260000000001</v>
      </c>
      <c r="GH67">
        <v>0.69880520000000002</v>
      </c>
      <c r="GI67">
        <v>14.178929999999999</v>
      </c>
      <c r="GJ67" s="1">
        <v>9.1080230000000005E-4</v>
      </c>
      <c r="GK67" s="1">
        <v>0.18568290000000001</v>
      </c>
      <c r="GL67">
        <v>0.69884040000000003</v>
      </c>
      <c r="GM67">
        <v>13.894270000000001</v>
      </c>
      <c r="GN67" s="1">
        <v>8.9795610000000003E-4</v>
      </c>
      <c r="GO67" s="1">
        <v>0.18285380000000001</v>
      </c>
      <c r="GP67">
        <v>0.69882219999999995</v>
      </c>
      <c r="GQ67">
        <v>13.422409999999999</v>
      </c>
      <c r="GR67" s="1">
        <v>8.7583490000000001E-4</v>
      </c>
      <c r="GS67" s="1">
        <v>0.17818329999999999</v>
      </c>
      <c r="GT67">
        <v>0.69884219999999997</v>
      </c>
      <c r="GU67">
        <v>13.58324</v>
      </c>
      <c r="GV67" s="1">
        <v>8.4660650000000003E-4</v>
      </c>
      <c r="GW67" s="1">
        <v>0.172127</v>
      </c>
      <c r="GX67">
        <v>0.69881660000000001</v>
      </c>
      <c r="GY67">
        <v>13.964779999999999</v>
      </c>
      <c r="GZ67" s="1">
        <v>8.1415239999999998E-4</v>
      </c>
      <c r="HA67" s="1">
        <v>0.16542560000000001</v>
      </c>
      <c r="HB67">
        <v>0.69883819999999996</v>
      </c>
      <c r="HC67">
        <v>14.398720000000001</v>
      </c>
      <c r="HD67" s="1">
        <v>7.8083009999999997E-4</v>
      </c>
      <c r="HE67" s="1">
        <v>0.15856529999999999</v>
      </c>
      <c r="HF67">
        <v>0.69883050000000002</v>
      </c>
      <c r="HG67">
        <v>14.95191</v>
      </c>
      <c r="HH67" s="1">
        <v>7.4826269999999999E-4</v>
      </c>
      <c r="HI67" s="1">
        <v>0.15188960000000001</v>
      </c>
      <c r="HJ67">
        <v>0.6988375</v>
      </c>
      <c r="HK67">
        <v>15.375220000000001</v>
      </c>
      <c r="HL67" s="1">
        <v>7.1720349999999998E-4</v>
      </c>
      <c r="HM67" s="1">
        <v>0.1455379</v>
      </c>
      <c r="HN67">
        <v>0.69883890000000004</v>
      </c>
      <c r="HO67">
        <v>15.368729999999999</v>
      </c>
      <c r="HP67" s="1">
        <v>6.8765829999999995E-4</v>
      </c>
      <c r="HQ67" s="1">
        <v>0.13951549999999999</v>
      </c>
      <c r="HR67">
        <v>0.69884100000000005</v>
      </c>
      <c r="HS67">
        <v>15.018549999999999</v>
      </c>
      <c r="HT67">
        <v>6.5950950000000003E-4</v>
      </c>
      <c r="HU67" s="1">
        <v>0.13378619999999999</v>
      </c>
      <c r="HV67">
        <v>0.69883510000000004</v>
      </c>
      <c r="HW67">
        <v>14.421469999999999</v>
      </c>
      <c r="HX67">
        <v>6.3265230000000003E-4</v>
      </c>
      <c r="HY67" s="1">
        <v>0.1283347</v>
      </c>
      <c r="HZ67">
        <v>0.69883240000000002</v>
      </c>
      <c r="IA67">
        <v>14.38181</v>
      </c>
      <c r="IB67">
        <v>6.0715629999999997E-4</v>
      </c>
      <c r="IC67" s="1">
        <v>0.123167</v>
      </c>
      <c r="ID67">
        <v>0.69883910000000005</v>
      </c>
      <c r="IE67">
        <v>14.719049999999999</v>
      </c>
      <c r="IF67">
        <v>5.8308049999999999E-4</v>
      </c>
      <c r="IG67" s="1">
        <v>0.11827989999999999</v>
      </c>
      <c r="IH67">
        <v>0.6988415</v>
      </c>
      <c r="II67">
        <v>15.07474</v>
      </c>
      <c r="IJ67">
        <v>5.6010179999999997E-4</v>
      </c>
      <c r="IK67" s="1">
        <v>0.1136317</v>
      </c>
      <c r="IL67">
        <v>0.69883949999999995</v>
      </c>
      <c r="IM67">
        <v>15.494730000000001</v>
      </c>
      <c r="IN67">
        <v>5.3805610000000001E-4</v>
      </c>
      <c r="IO67" s="1">
        <v>0.109168</v>
      </c>
      <c r="IP67">
        <v>0.69883569999999995</v>
      </c>
      <c r="IQ67">
        <v>15.692360000000001</v>
      </c>
      <c r="IR67">
        <v>5.1689189999999999E-4</v>
      </c>
      <c r="IS67">
        <v>0.1048757</v>
      </c>
      <c r="IT67">
        <v>0.69883949999999995</v>
      </c>
      <c r="IU67">
        <v>15.68064</v>
      </c>
      <c r="IV67">
        <v>4.9693559999999999E-4</v>
      </c>
      <c r="IW67">
        <v>0.1008366</v>
      </c>
      <c r="IX67">
        <v>0.69883720000000005</v>
      </c>
      <c r="IY67">
        <v>15.47321</v>
      </c>
      <c r="IZ67">
        <v>4.7806459999999998E-4</v>
      </c>
      <c r="JA67">
        <v>9.7011139999999996E-2</v>
      </c>
      <c r="JB67">
        <v>0.69883980000000001</v>
      </c>
      <c r="JC67">
        <v>15.032260000000001</v>
      </c>
      <c r="JD67">
        <v>4.6006930000000001E-4</v>
      </c>
      <c r="JE67">
        <v>9.336063E-2</v>
      </c>
      <c r="JF67">
        <v>0.69883720000000005</v>
      </c>
      <c r="JG67">
        <v>14.71475</v>
      </c>
      <c r="JH67">
        <v>4.4306329999999999E-4</v>
      </c>
      <c r="JI67">
        <v>8.9917659999999996E-2</v>
      </c>
      <c r="JJ67">
        <v>0.69883649999999997</v>
      </c>
      <c r="JK67">
        <v>14.23363</v>
      </c>
      <c r="JL67">
        <v>4.26761E-4</v>
      </c>
      <c r="JM67">
        <v>8.6608779999999996E-2</v>
      </c>
      <c r="JN67">
        <v>0.69883790000000001</v>
      </c>
      <c r="JO67">
        <v>13.982419999999999</v>
      </c>
      <c r="JP67">
        <v>4.1111719999999997E-4</v>
      </c>
      <c r="JQ67">
        <v>8.3441470000000004E-2</v>
      </c>
      <c r="JR67">
        <v>0.69884550000000001</v>
      </c>
      <c r="JS67">
        <v>13.73809</v>
      </c>
      <c r="JT67">
        <v>3.9624119999999999E-4</v>
      </c>
      <c r="JU67">
        <v>8.0416710000000002E-2</v>
      </c>
      <c r="JV67">
        <v>0.6988356</v>
      </c>
      <c r="JW67">
        <v>13.595739999999999</v>
      </c>
      <c r="JX67">
        <v>3.8201590000000002E-4</v>
      </c>
      <c r="JY67">
        <v>7.7534560000000002E-2</v>
      </c>
      <c r="JZ67">
        <v>0.69883949999999995</v>
      </c>
      <c r="KA67">
        <v>13.527939999999999</v>
      </c>
      <c r="KB67">
        <v>3.6859680000000001E-4</v>
      </c>
      <c r="KC67">
        <v>7.4806990000000004E-2</v>
      </c>
      <c r="KD67">
        <v>0.69882580000000005</v>
      </c>
      <c r="KE67">
        <v>13.451359999999999</v>
      </c>
      <c r="KF67">
        <v>3.553621E-4</v>
      </c>
      <c r="KG67">
        <v>7.2127800000000006E-2</v>
      </c>
      <c r="KH67">
        <v>0.69883810000000002</v>
      </c>
      <c r="KI67">
        <v>13.17601</v>
      </c>
      <c r="KJ67">
        <v>3.4270479999999999E-4</v>
      </c>
      <c r="KK67">
        <v>6.95572E-2</v>
      </c>
      <c r="KL67">
        <v>0.69880750000000003</v>
      </c>
      <c r="KM67">
        <v>13.321820000000001</v>
      </c>
      <c r="KN67">
        <v>3.3078129999999998E-4</v>
      </c>
      <c r="KO67">
        <v>6.7136559999999998E-2</v>
      </c>
      <c r="KP67">
        <v>0.6987392</v>
      </c>
      <c r="KQ67">
        <v>13.36055</v>
      </c>
      <c r="KR67">
        <v>3.1924150000000001E-4</v>
      </c>
      <c r="KS67">
        <v>6.4799170000000003E-2</v>
      </c>
      <c r="KT67">
        <v>0.69859280000000001</v>
      </c>
      <c r="KU67">
        <v>13.591049999999999</v>
      </c>
      <c r="KV67">
        <v>3.083227E-4</v>
      </c>
      <c r="KW67">
        <v>6.2591480000000005E-2</v>
      </c>
      <c r="KX67">
        <v>0.69836589999999998</v>
      </c>
      <c r="KY67">
        <v>13.910679999999999</v>
      </c>
      <c r="KZ67">
        <v>2.9961899999999999E-4</v>
      </c>
      <c r="LA67">
        <v>6.0813369999999999E-2</v>
      </c>
      <c r="LB67">
        <v>0.69805349999999999</v>
      </c>
      <c r="LC67">
        <v>14.119160000000001</v>
      </c>
      <c r="LD67">
        <v>2.9585359999999999E-4</v>
      </c>
      <c r="LE67">
        <v>6.0027829999999997E-2</v>
      </c>
      <c r="LF67">
        <v>0.69769769999999998</v>
      </c>
      <c r="LG67">
        <v>13.978160000000001</v>
      </c>
      <c r="LH67">
        <v>2.9476300000000002E-4</v>
      </c>
      <c r="LI67">
        <v>5.9819799999999999E-2</v>
      </c>
      <c r="LJ67">
        <v>0.69736240000000005</v>
      </c>
      <c r="LK67">
        <v>13.648070000000001</v>
      </c>
      <c r="LL67">
        <v>2.9196909999999998E-4</v>
      </c>
      <c r="LM67">
        <v>5.9303219999999997E-2</v>
      </c>
      <c r="LN67">
        <v>0.6969727</v>
      </c>
      <c r="LO67">
        <v>13.379960000000001</v>
      </c>
      <c r="LP67">
        <v>2.8630140000000001E-4</v>
      </c>
      <c r="LQ67">
        <v>5.82067E-2</v>
      </c>
      <c r="LR67">
        <v>0.69662270000000004</v>
      </c>
      <c r="LS67">
        <v>13.9078</v>
      </c>
      <c r="LT67">
        <v>2.7862619999999999E-4</v>
      </c>
      <c r="LU67">
        <v>5.6681540000000002E-2</v>
      </c>
      <c r="LV67">
        <v>0.69630749999999997</v>
      </c>
      <c r="LW67">
        <v>14.52277</v>
      </c>
      <c r="LX67">
        <v>2.7009990000000003E-4</v>
      </c>
      <c r="LY67">
        <v>5.4973540000000001E-2</v>
      </c>
      <c r="LZ67">
        <v>0.69609699999999997</v>
      </c>
      <c r="MA67">
        <v>15.13668</v>
      </c>
      <c r="MB67">
        <v>2.6113759999999998E-4</v>
      </c>
      <c r="MC67">
        <v>5.3165459999999998E-2</v>
      </c>
      <c r="MD67">
        <v>0.69595850000000004</v>
      </c>
      <c r="ME67">
        <v>15.96083</v>
      </c>
      <c r="MF67">
        <v>2.508926E-4</v>
      </c>
      <c r="MG67">
        <v>5.1107920000000001E-2</v>
      </c>
      <c r="MH67">
        <v>0.69587790000000005</v>
      </c>
      <c r="MI67">
        <v>16.533740000000002</v>
      </c>
      <c r="MJ67">
        <v>2.374302E-4</v>
      </c>
      <c r="MK67">
        <v>4.8405299999999998E-2</v>
      </c>
      <c r="ML67">
        <v>0.69584699999999999</v>
      </c>
      <c r="MM67">
        <v>16.444579999999998</v>
      </c>
      <c r="MN67">
        <v>2.2250739999999999E-4</v>
      </c>
      <c r="MO67">
        <v>4.5367240000000003E-2</v>
      </c>
      <c r="MP67">
        <v>0.6958223</v>
      </c>
      <c r="MQ67">
        <v>16.01735</v>
      </c>
      <c r="MR67">
        <v>2.094295E-4</v>
      </c>
      <c r="MS67">
        <v>4.2688160000000003E-2</v>
      </c>
      <c r="MT67">
        <v>0.69584089999999998</v>
      </c>
      <c r="MU67">
        <v>15.517989999999999</v>
      </c>
      <c r="MV67">
        <v>1.9908050000000001E-4</v>
      </c>
      <c r="MW67">
        <v>4.0560039999999999E-2</v>
      </c>
      <c r="MX67">
        <v>0.69579270000000004</v>
      </c>
      <c r="MY67">
        <v>15.642620000000001</v>
      </c>
      <c r="MZ67">
        <v>1.9074709999999999E-4</v>
      </c>
      <c r="NA67">
        <v>3.8850160000000002E-2</v>
      </c>
      <c r="NB67">
        <v>0.69564649999999995</v>
      </c>
      <c r="NC67">
        <v>15.84957</v>
      </c>
      <c r="ND67">
        <v>1.837446E-4</v>
      </c>
      <c r="NE67">
        <v>3.742405E-2</v>
      </c>
      <c r="NF67">
        <v>0.69534949999999995</v>
      </c>
      <c r="NG67">
        <v>15.86961</v>
      </c>
      <c r="NH67">
        <v>1.7762179999999999E-4</v>
      </c>
      <c r="NI67">
        <v>3.6182470000000001E-2</v>
      </c>
      <c r="NJ67">
        <v>0.69484699999999999</v>
      </c>
      <c r="NK67">
        <v>16.119769999999999</v>
      </c>
      <c r="NL67">
        <v>1.7385410000000001E-4</v>
      </c>
      <c r="NM67">
        <v>3.5400639999999997E-2</v>
      </c>
      <c r="NN67">
        <v>0.69423679999999999</v>
      </c>
      <c r="NO67">
        <v>16.32197</v>
      </c>
      <c r="NP67">
        <v>1.7537140000000001E-4</v>
      </c>
      <c r="NQ67">
        <v>3.5683680000000002E-2</v>
      </c>
      <c r="NR67">
        <v>0.69352760000000002</v>
      </c>
      <c r="NS67">
        <v>16.330629999999999</v>
      </c>
      <c r="NT67">
        <v>1.7971790000000001E-4</v>
      </c>
      <c r="NU67">
        <v>3.6588759999999998E-2</v>
      </c>
      <c r="NV67">
        <v>0.69280580000000003</v>
      </c>
      <c r="NW67">
        <v>16.08925</v>
      </c>
      <c r="NX67">
        <v>1.8205700000000001E-4</v>
      </c>
      <c r="NY67">
        <v>3.7120390000000003E-2</v>
      </c>
      <c r="NZ67">
        <v>0.6920598</v>
      </c>
      <c r="OA67">
        <v>15.62288</v>
      </c>
      <c r="OB67">
        <v>1.8095289999999999E-4</v>
      </c>
      <c r="OC67">
        <v>3.6951230000000002E-2</v>
      </c>
      <c r="OD67">
        <v>0.69131830000000005</v>
      </c>
      <c r="OE67">
        <v>15.065379999999999</v>
      </c>
      <c r="OF67">
        <v>1.773387E-4</v>
      </c>
      <c r="OG67">
        <v>3.6256660000000003E-2</v>
      </c>
      <c r="OH67">
        <v>0.6906911</v>
      </c>
      <c r="OI67">
        <v>14.9261</v>
      </c>
      <c r="OJ67">
        <v>1.7236390000000001E-4</v>
      </c>
      <c r="OK67">
        <v>3.5272390000000001E-2</v>
      </c>
    </row>
    <row r="68" spans="1:401" x14ac:dyDescent="0.35">
      <c r="A68">
        <v>71</v>
      </c>
      <c r="B68" t="s">
        <v>4</v>
      </c>
      <c r="C68" t="s">
        <v>24</v>
      </c>
      <c r="D68" t="s">
        <v>73</v>
      </c>
      <c r="E68">
        <v>376.57429999999999</v>
      </c>
      <c r="F68">
        <v>0.60699700000000001</v>
      </c>
      <c r="G68">
        <v>13.56086</v>
      </c>
      <c r="H68" s="1">
        <v>6.1340969999999998E-15</v>
      </c>
      <c r="I68" s="1">
        <v>1.123749E-12</v>
      </c>
      <c r="J68">
        <v>0.60574419999999995</v>
      </c>
      <c r="K68">
        <v>12.88287</v>
      </c>
      <c r="L68" s="1">
        <v>1.38609E-3</v>
      </c>
      <c r="M68">
        <v>0.2022612</v>
      </c>
      <c r="N68">
        <v>0.60451189999999999</v>
      </c>
      <c r="O68">
        <v>12.84036</v>
      </c>
      <c r="P68">
        <v>13.87636</v>
      </c>
      <c r="Q68">
        <v>2294.1489999999999</v>
      </c>
      <c r="R68">
        <v>0.60331950000000001</v>
      </c>
      <c r="S68">
        <v>12.932589999999999</v>
      </c>
      <c r="T68">
        <v>144.0531</v>
      </c>
      <c r="U68">
        <v>25683.73</v>
      </c>
      <c r="V68">
        <v>0.60211530000000002</v>
      </c>
      <c r="W68">
        <v>13.3912</v>
      </c>
      <c r="X68">
        <v>120.0303</v>
      </c>
      <c r="Y68">
        <v>22607.26</v>
      </c>
      <c r="Z68">
        <v>0.60095069999999995</v>
      </c>
      <c r="AA68">
        <v>13.527340000000001</v>
      </c>
      <c r="AB68">
        <v>25.606380000000001</v>
      </c>
      <c r="AC68">
        <v>5029.0159999999996</v>
      </c>
      <c r="AD68">
        <v>0.59973969999999999</v>
      </c>
      <c r="AE68">
        <v>13.553459999999999</v>
      </c>
      <c r="AF68">
        <v>2.5166759999999999</v>
      </c>
      <c r="AG68">
        <v>509.08679999999998</v>
      </c>
      <c r="AH68">
        <v>0.59850320000000001</v>
      </c>
      <c r="AI68">
        <v>13.38406</v>
      </c>
      <c r="AJ68">
        <v>0.22942940000000001</v>
      </c>
      <c r="AK68">
        <v>45.669550000000001</v>
      </c>
      <c r="AL68">
        <v>0.59726029999999997</v>
      </c>
      <c r="AM68">
        <v>12.90401</v>
      </c>
      <c r="AN68" s="1">
        <v>8.6226490000000003E-2</v>
      </c>
      <c r="AO68">
        <v>16.132639999999999</v>
      </c>
      <c r="AP68">
        <v>0.5956979</v>
      </c>
      <c r="AQ68">
        <v>12.340120000000001</v>
      </c>
      <c r="AR68" s="1">
        <v>7.2351380000000007E-2</v>
      </c>
      <c r="AS68" s="1">
        <v>13.437060000000001</v>
      </c>
      <c r="AT68">
        <v>0.59345329999999996</v>
      </c>
      <c r="AU68">
        <v>12.29735</v>
      </c>
      <c r="AV68" s="1">
        <v>6.5044870000000005E-2</v>
      </c>
      <c r="AW68" s="1">
        <v>12.114599999999999</v>
      </c>
      <c r="AX68">
        <v>0.59035490000000002</v>
      </c>
      <c r="AY68">
        <v>12.275840000000001</v>
      </c>
      <c r="AZ68" s="1">
        <v>5.9935290000000002E-2</v>
      </c>
      <c r="BA68" s="1">
        <v>11.201919999999999</v>
      </c>
      <c r="BB68">
        <v>0.58663580000000004</v>
      </c>
      <c r="BC68">
        <v>12.316990000000001</v>
      </c>
      <c r="BD68" s="1">
        <v>6.1526400000000002E-2</v>
      </c>
      <c r="BE68" s="1">
        <v>11.52487</v>
      </c>
      <c r="BF68">
        <v>0.58262619999999998</v>
      </c>
      <c r="BG68">
        <v>12.415039999999999</v>
      </c>
      <c r="BH68" s="1">
        <v>6.7360980000000001E-2</v>
      </c>
      <c r="BI68" s="1">
        <v>12.70514</v>
      </c>
      <c r="BJ68">
        <v>0.57911849999999998</v>
      </c>
      <c r="BK68">
        <v>12.4299</v>
      </c>
      <c r="BL68" s="1">
        <v>6.9217920000000002E-2</v>
      </c>
      <c r="BM68" s="1">
        <v>13.16976</v>
      </c>
      <c r="BN68">
        <v>0.57531509999999997</v>
      </c>
      <c r="BO68">
        <v>12.27956</v>
      </c>
      <c r="BP68" s="1">
        <v>6.5929669999999996E-2</v>
      </c>
      <c r="BQ68" s="1">
        <v>12.65156</v>
      </c>
      <c r="BR68">
        <v>0.5710731</v>
      </c>
      <c r="BS68">
        <v>11.98502</v>
      </c>
      <c r="BT68" s="1">
        <v>5.9789229999999999E-2</v>
      </c>
      <c r="BU68" s="1">
        <v>11.569509999999999</v>
      </c>
      <c r="BV68">
        <v>0.56713930000000001</v>
      </c>
      <c r="BW68">
        <v>12.02643</v>
      </c>
      <c r="BX68" s="1">
        <v>5.2911859999999998E-2</v>
      </c>
      <c r="BY68" s="1">
        <v>10.312480000000001</v>
      </c>
      <c r="BZ68">
        <v>0.56340380000000001</v>
      </c>
      <c r="CA68">
        <v>12.55498</v>
      </c>
      <c r="CB68" s="1">
        <v>4.643042E-2</v>
      </c>
      <c r="CC68" s="1">
        <v>9.1074199999999994</v>
      </c>
      <c r="CD68">
        <v>0.56001109999999998</v>
      </c>
      <c r="CE68">
        <v>13.294829999999999</v>
      </c>
      <c r="CF68" s="1">
        <v>4.0724679999999999E-2</v>
      </c>
      <c r="CG68" s="1">
        <v>8.0351110000000006</v>
      </c>
      <c r="CH68">
        <v>0.55676999999999999</v>
      </c>
      <c r="CI68">
        <v>13.997579999999999</v>
      </c>
      <c r="CJ68" s="1">
        <v>3.5094529999999999E-2</v>
      </c>
      <c r="CK68" s="1">
        <v>6.9686649999999997</v>
      </c>
      <c r="CL68">
        <v>0.55392569999999997</v>
      </c>
      <c r="CM68">
        <v>14.212809999999999</v>
      </c>
      <c r="CN68" s="1">
        <v>2.9141790000000001E-2</v>
      </c>
      <c r="CO68" s="1">
        <v>5.8209220000000004</v>
      </c>
      <c r="CP68">
        <v>0.55189860000000002</v>
      </c>
      <c r="CQ68">
        <v>14.15408</v>
      </c>
      <c r="CR68" s="1">
        <v>2.371827E-2</v>
      </c>
      <c r="CS68" s="1">
        <v>4.7551709999999998</v>
      </c>
      <c r="CT68">
        <v>0.54916109999999996</v>
      </c>
      <c r="CU68">
        <v>13.979430000000001</v>
      </c>
      <c r="CV68" s="1">
        <v>1.9493320000000001E-2</v>
      </c>
      <c r="CW68" s="1">
        <v>3.920884</v>
      </c>
      <c r="CX68">
        <v>0.54635029999999996</v>
      </c>
      <c r="CY68">
        <v>13.698650000000001</v>
      </c>
      <c r="CZ68" s="1">
        <v>1.636464E-2</v>
      </c>
      <c r="DA68" s="1">
        <v>3.302495</v>
      </c>
      <c r="DB68">
        <v>0.54357560000000005</v>
      </c>
      <c r="DC68">
        <v>13.65282</v>
      </c>
      <c r="DD68" s="1">
        <v>1.39574E-2</v>
      </c>
      <c r="DE68" s="1">
        <v>2.8259500000000002</v>
      </c>
      <c r="DF68">
        <v>0.54124640000000002</v>
      </c>
      <c r="DG68">
        <v>13.873799999999999</v>
      </c>
      <c r="DH68" s="1">
        <v>1.2089259999999999E-2</v>
      </c>
      <c r="DI68" s="1">
        <v>2.4530479999999999</v>
      </c>
      <c r="DJ68">
        <v>0.53989039999999999</v>
      </c>
      <c r="DK68">
        <v>14.10098</v>
      </c>
      <c r="DL68" s="1">
        <v>1.060907E-2</v>
      </c>
      <c r="DM68" s="1">
        <v>2.153403</v>
      </c>
      <c r="DN68">
        <v>0.53923290000000001</v>
      </c>
      <c r="DO68">
        <v>14.392239999999999</v>
      </c>
      <c r="DP68" s="1">
        <v>9.2257260000000001E-3</v>
      </c>
      <c r="DQ68" s="1">
        <v>1.8728929999999999</v>
      </c>
      <c r="DR68">
        <v>0.53905420000000004</v>
      </c>
      <c r="DS68">
        <v>14.495699999999999</v>
      </c>
      <c r="DT68" s="1">
        <v>7.4277880000000003E-3</v>
      </c>
      <c r="DU68" s="1">
        <v>1.5100830000000001</v>
      </c>
      <c r="DV68">
        <v>0.53913480000000003</v>
      </c>
      <c r="DW68">
        <v>14.455220000000001</v>
      </c>
      <c r="DX68" s="1">
        <v>5.4254430000000003E-3</v>
      </c>
      <c r="DY68" s="1">
        <v>1.103308</v>
      </c>
      <c r="DZ68">
        <v>0.53926600000000002</v>
      </c>
      <c r="EA68">
        <v>14.204610000000001</v>
      </c>
      <c r="EB68" s="1">
        <v>3.8386230000000002E-3</v>
      </c>
      <c r="EC68" s="1">
        <v>0.77844250000000004</v>
      </c>
      <c r="ED68">
        <v>0.53939550000000003</v>
      </c>
      <c r="EE68">
        <v>13.723750000000001</v>
      </c>
      <c r="EF68" s="1">
        <v>2.8397019999999999E-3</v>
      </c>
      <c r="EG68" s="1">
        <v>0.57277149999999999</v>
      </c>
      <c r="EH68">
        <v>0.53952650000000002</v>
      </c>
      <c r="EI68">
        <v>13.41625</v>
      </c>
      <c r="EJ68" s="1">
        <v>2.2691410000000001E-3</v>
      </c>
      <c r="EK68" s="1">
        <v>0.45503650000000001</v>
      </c>
      <c r="EL68">
        <v>0.53963749999999999</v>
      </c>
      <c r="EM68">
        <v>13.42385</v>
      </c>
      <c r="EN68" s="1">
        <v>1.9432309999999999E-3</v>
      </c>
      <c r="EO68" s="1">
        <v>0.38764349999999997</v>
      </c>
      <c r="EP68">
        <v>0.5397786</v>
      </c>
      <c r="EQ68">
        <v>13.706910000000001</v>
      </c>
      <c r="ER68" s="1">
        <v>1.7428400000000001E-3</v>
      </c>
      <c r="ES68" s="1">
        <v>0.34612500000000002</v>
      </c>
      <c r="ET68">
        <v>0.53993119999999994</v>
      </c>
      <c r="EU68">
        <v>14.070589999999999</v>
      </c>
      <c r="EV68" s="1">
        <v>1.597406E-3</v>
      </c>
      <c r="EW68" s="1">
        <v>0.3160712</v>
      </c>
      <c r="EX68">
        <v>0.54011299999999995</v>
      </c>
      <c r="EY68">
        <v>14.11312</v>
      </c>
      <c r="EZ68" s="1">
        <v>1.461588E-3</v>
      </c>
      <c r="FA68" s="1">
        <v>0.28829870000000002</v>
      </c>
      <c r="FB68">
        <v>0.54030840000000002</v>
      </c>
      <c r="FC68">
        <v>13.92295</v>
      </c>
      <c r="FD68" s="1">
        <v>1.3322239999999999E-3</v>
      </c>
      <c r="FE68" s="1">
        <v>0.26185770000000003</v>
      </c>
      <c r="FF68">
        <v>0.54050929999999997</v>
      </c>
      <c r="FG68">
        <v>13.70064</v>
      </c>
      <c r="FH68" s="1">
        <v>1.224515E-3</v>
      </c>
      <c r="FI68" s="1">
        <v>0.23975750000000001</v>
      </c>
      <c r="FJ68">
        <v>0.54066720000000001</v>
      </c>
      <c r="FK68">
        <v>13.50661</v>
      </c>
      <c r="FL68" s="1">
        <v>1.140723E-3</v>
      </c>
      <c r="FM68" s="1">
        <v>0.22246279999999999</v>
      </c>
      <c r="FN68">
        <v>0.54083499999999995</v>
      </c>
      <c r="FO68">
        <v>13.84803</v>
      </c>
      <c r="FP68" s="1">
        <v>1.0754040000000001E-3</v>
      </c>
      <c r="FQ68" s="1">
        <v>0.20892250000000001</v>
      </c>
      <c r="FR68">
        <v>0.54096750000000005</v>
      </c>
      <c r="FS68">
        <v>14.100070000000001</v>
      </c>
      <c r="FT68" s="1">
        <v>1.0216699999999999E-3</v>
      </c>
      <c r="FU68" s="1">
        <v>0.1978153</v>
      </c>
      <c r="FV68">
        <v>0.54106430000000005</v>
      </c>
      <c r="FW68">
        <v>14.245369999999999</v>
      </c>
      <c r="FX68" s="1">
        <v>9.7490849999999998E-4</v>
      </c>
      <c r="FY68" s="1">
        <v>0.1882095</v>
      </c>
      <c r="FZ68">
        <v>0.54111790000000004</v>
      </c>
      <c r="GA68">
        <v>14.24311</v>
      </c>
      <c r="GB68" s="1">
        <v>9.3819800000000001E-4</v>
      </c>
      <c r="GC68" s="1">
        <v>0.1805958</v>
      </c>
      <c r="GD68">
        <v>0.54110190000000002</v>
      </c>
      <c r="GE68">
        <v>14.24452</v>
      </c>
      <c r="GF68" s="1">
        <v>9.1957210000000005E-4</v>
      </c>
      <c r="GG68" s="1">
        <v>0.1765244</v>
      </c>
      <c r="GH68">
        <v>0.54111640000000005</v>
      </c>
      <c r="GI68">
        <v>14.17196</v>
      </c>
      <c r="GJ68" s="1">
        <v>9.1158090000000003E-4</v>
      </c>
      <c r="GK68" s="1">
        <v>0.1746402</v>
      </c>
      <c r="GL68">
        <v>0.54111549999999997</v>
      </c>
      <c r="GM68">
        <v>13.90795</v>
      </c>
      <c r="GN68" s="1">
        <v>8.9938210000000004E-4</v>
      </c>
      <c r="GO68" s="1">
        <v>0.17209150000000001</v>
      </c>
      <c r="GP68">
        <v>0.54110259999999999</v>
      </c>
      <c r="GQ68">
        <v>13.46303</v>
      </c>
      <c r="GR68" s="1">
        <v>8.7796399999999996E-4</v>
      </c>
      <c r="GS68" s="1">
        <v>0.16781670000000001</v>
      </c>
      <c r="GT68">
        <v>0.5410971</v>
      </c>
      <c r="GU68">
        <v>13.6317</v>
      </c>
      <c r="GV68" s="1">
        <v>8.4915429999999996E-4</v>
      </c>
      <c r="GW68" s="1">
        <v>0.16219839999999999</v>
      </c>
      <c r="GX68">
        <v>0.54108979999999995</v>
      </c>
      <c r="GY68">
        <v>13.9998</v>
      </c>
      <c r="GZ68" s="1">
        <v>8.1686949999999997E-4</v>
      </c>
      <c r="HA68" s="1">
        <v>0.1559276</v>
      </c>
      <c r="HB68">
        <v>0.54109569999999996</v>
      </c>
      <c r="HC68">
        <v>14.428570000000001</v>
      </c>
      <c r="HD68" s="1">
        <v>7.8353530000000002E-4</v>
      </c>
      <c r="HE68" s="1">
        <v>0.14947969999999999</v>
      </c>
      <c r="HF68">
        <v>0.54108480000000003</v>
      </c>
      <c r="HG68">
        <v>14.96321</v>
      </c>
      <c r="HH68" s="1">
        <v>7.5087750000000001E-4</v>
      </c>
      <c r="HI68" s="1">
        <v>0.1431936</v>
      </c>
      <c r="HJ68">
        <v>0.54108750000000005</v>
      </c>
      <c r="HK68">
        <v>15.36318</v>
      </c>
      <c r="HL68" s="1">
        <v>7.1967009999999998E-4</v>
      </c>
      <c r="HM68" s="1">
        <v>0.1371995</v>
      </c>
      <c r="HN68">
        <v>0.54107280000000002</v>
      </c>
      <c r="HO68">
        <v>15.362069999999999</v>
      </c>
      <c r="HP68" s="1">
        <v>6.9000789999999995E-4</v>
      </c>
      <c r="HQ68" s="1">
        <v>0.13151879999999999</v>
      </c>
      <c r="HR68">
        <v>0.54109189999999996</v>
      </c>
      <c r="HS68">
        <v>15.03668</v>
      </c>
      <c r="HT68" s="1">
        <v>6.6174539999999996E-4</v>
      </c>
      <c r="HU68" s="1">
        <v>0.12611510000000001</v>
      </c>
      <c r="HV68">
        <v>0.54106810000000005</v>
      </c>
      <c r="HW68">
        <v>14.46256</v>
      </c>
      <c r="HX68">
        <v>6.3477599999999998E-4</v>
      </c>
      <c r="HY68" s="1">
        <v>0.120973</v>
      </c>
      <c r="HZ68">
        <v>0.5410663</v>
      </c>
      <c r="IA68">
        <v>14.437580000000001</v>
      </c>
      <c r="IB68">
        <v>6.0916059999999996E-4</v>
      </c>
      <c r="IC68" s="1">
        <v>0.1160962</v>
      </c>
      <c r="ID68">
        <v>0.54109010000000002</v>
      </c>
      <c r="IE68">
        <v>14.770200000000001</v>
      </c>
      <c r="IF68">
        <v>5.8498619999999997E-4</v>
      </c>
      <c r="IG68" s="1">
        <v>0.11148619999999999</v>
      </c>
      <c r="IH68">
        <v>0.54107070000000002</v>
      </c>
      <c r="II68">
        <v>15.119899999999999</v>
      </c>
      <c r="IJ68">
        <v>5.6191710000000003E-4</v>
      </c>
      <c r="IK68" s="1">
        <v>0.1071027</v>
      </c>
      <c r="IL68">
        <v>0.54107249999999996</v>
      </c>
      <c r="IM68">
        <v>15.52012</v>
      </c>
      <c r="IN68">
        <v>5.3980719999999996E-4</v>
      </c>
      <c r="IO68" s="1">
        <v>0.10289619999999999</v>
      </c>
      <c r="IP68">
        <v>0.54108659999999997</v>
      </c>
      <c r="IQ68">
        <v>15.68947</v>
      </c>
      <c r="IR68">
        <v>5.1856160000000005E-4</v>
      </c>
      <c r="IS68">
        <v>9.8848859999999997E-2</v>
      </c>
      <c r="IT68">
        <v>0.54107260000000001</v>
      </c>
      <c r="IU68">
        <v>15.67498</v>
      </c>
      <c r="IV68">
        <v>4.9849979999999996E-4</v>
      </c>
      <c r="IW68">
        <v>9.5034960000000002E-2</v>
      </c>
      <c r="IX68">
        <v>0.54108900000000004</v>
      </c>
      <c r="IY68">
        <v>15.48418</v>
      </c>
      <c r="IZ68">
        <v>4.7955980000000001E-4</v>
      </c>
      <c r="JA68">
        <v>9.1427939999999999E-2</v>
      </c>
      <c r="JB68">
        <v>0.54109110000000005</v>
      </c>
      <c r="JC68">
        <v>15.07146</v>
      </c>
      <c r="JD68">
        <v>4.6149089999999998E-4</v>
      </c>
      <c r="JE68">
        <v>8.7984610000000005E-2</v>
      </c>
      <c r="JF68">
        <v>0.5410893</v>
      </c>
      <c r="JG68">
        <v>14.77875</v>
      </c>
      <c r="JH68">
        <v>4.4440259999999998E-4</v>
      </c>
      <c r="JI68">
        <v>8.4734980000000001E-2</v>
      </c>
      <c r="JJ68">
        <v>0.54106739999999998</v>
      </c>
      <c r="JK68">
        <v>14.296889999999999</v>
      </c>
      <c r="JL68">
        <v>4.280601E-4</v>
      </c>
      <c r="JM68">
        <v>8.1618479999999993E-2</v>
      </c>
      <c r="JN68">
        <v>0.54107179999999999</v>
      </c>
      <c r="JO68">
        <v>14.03833</v>
      </c>
      <c r="JP68">
        <v>4.1234779999999998E-4</v>
      </c>
      <c r="JQ68">
        <v>7.8629850000000001E-2</v>
      </c>
      <c r="JR68">
        <v>0.54107309999999997</v>
      </c>
      <c r="JS68">
        <v>13.764480000000001</v>
      </c>
      <c r="JT68">
        <v>3.9742580000000003E-4</v>
      </c>
      <c r="JU68">
        <v>7.5779669999999993E-2</v>
      </c>
      <c r="JV68">
        <v>0.54106960000000004</v>
      </c>
      <c r="JW68">
        <v>13.60127</v>
      </c>
      <c r="JX68">
        <v>3.8313019999999999E-4</v>
      </c>
      <c r="JY68">
        <v>7.3058919999999999E-2</v>
      </c>
      <c r="JZ68">
        <v>0.54109039999999997</v>
      </c>
      <c r="KA68">
        <v>13.52711</v>
      </c>
      <c r="KB68">
        <v>3.696708E-4</v>
      </c>
      <c r="KC68">
        <v>7.0488439999999999E-2</v>
      </c>
      <c r="KD68">
        <v>0.54108149999999999</v>
      </c>
      <c r="KE68">
        <v>13.45692</v>
      </c>
      <c r="KF68">
        <v>3.5641690000000001E-4</v>
      </c>
      <c r="KG68">
        <v>6.7967029999999998E-2</v>
      </c>
      <c r="KH68">
        <v>0.54108920000000005</v>
      </c>
      <c r="KI68">
        <v>13.200620000000001</v>
      </c>
      <c r="KJ68">
        <v>3.4369769999999998E-4</v>
      </c>
      <c r="KK68">
        <v>6.5541119999999994E-2</v>
      </c>
      <c r="KL68">
        <v>0.54106489999999996</v>
      </c>
      <c r="KM68">
        <v>13.357189999999999</v>
      </c>
      <c r="KN68">
        <v>3.3172730000000002E-4</v>
      </c>
      <c r="KO68">
        <v>6.3256900000000005E-2</v>
      </c>
      <c r="KP68">
        <v>0.54100959999999998</v>
      </c>
      <c r="KQ68">
        <v>13.38517</v>
      </c>
      <c r="KR68">
        <v>3.2015389999999998E-4</v>
      </c>
      <c r="KS68">
        <v>6.1053650000000001E-2</v>
      </c>
      <c r="KT68">
        <v>0.54094750000000003</v>
      </c>
      <c r="KU68">
        <v>13.612780000000001</v>
      </c>
      <c r="KV68">
        <v>3.0916480000000001E-4</v>
      </c>
      <c r="KW68">
        <v>5.8966850000000001E-2</v>
      </c>
      <c r="KX68">
        <v>0.54081610000000002</v>
      </c>
      <c r="KY68">
        <v>13.91802</v>
      </c>
      <c r="KZ68">
        <v>3.0018170000000003E-4</v>
      </c>
      <c r="LA68">
        <v>5.7249099999999997E-2</v>
      </c>
      <c r="LB68">
        <v>0.54065110000000005</v>
      </c>
      <c r="LC68">
        <v>14.11308</v>
      </c>
      <c r="LD68">
        <v>2.96011E-4</v>
      </c>
      <c r="LE68">
        <v>5.6439330000000003E-2</v>
      </c>
      <c r="LF68">
        <v>0.54046090000000002</v>
      </c>
      <c r="LG68">
        <v>13.98072</v>
      </c>
      <c r="LH68">
        <v>2.9485139999999997E-4</v>
      </c>
      <c r="LI68">
        <v>5.6226100000000001E-2</v>
      </c>
      <c r="LJ68">
        <v>0.54029329999999998</v>
      </c>
      <c r="LK68">
        <v>13.66198</v>
      </c>
      <c r="LL68">
        <v>2.9226859999999998E-4</v>
      </c>
      <c r="LM68">
        <v>5.5771069999999999E-2</v>
      </c>
      <c r="LN68">
        <v>0.540099</v>
      </c>
      <c r="LO68">
        <v>13.4053</v>
      </c>
      <c r="LP68">
        <v>2.8681989999999999E-4</v>
      </c>
      <c r="LQ68">
        <v>5.477315E-2</v>
      </c>
      <c r="LR68">
        <v>0.53994549999999997</v>
      </c>
      <c r="LS68">
        <v>13.936159999999999</v>
      </c>
      <c r="LT68">
        <v>2.7927159999999998E-4</v>
      </c>
      <c r="LU68">
        <v>5.3357479999999999E-2</v>
      </c>
      <c r="LV68">
        <v>0.53980399999999995</v>
      </c>
      <c r="LW68">
        <v>14.548019999999999</v>
      </c>
      <c r="LX68">
        <v>2.7079479999999998E-4</v>
      </c>
      <c r="LY68">
        <v>5.1757659999999997E-2</v>
      </c>
      <c r="LZ68">
        <v>0.5397265</v>
      </c>
      <c r="MA68">
        <v>15.16933</v>
      </c>
      <c r="MB68">
        <v>2.6187379999999998E-4</v>
      </c>
      <c r="MC68">
        <v>5.0063789999999997E-2</v>
      </c>
      <c r="MD68">
        <v>0.53969750000000005</v>
      </c>
      <c r="ME68">
        <v>15.972</v>
      </c>
      <c r="MF68">
        <v>2.518008E-4</v>
      </c>
      <c r="MG68">
        <v>4.815506E-2</v>
      </c>
      <c r="MH68">
        <v>0.53965940000000001</v>
      </c>
      <c r="MI68">
        <v>16.519380000000002</v>
      </c>
      <c r="MJ68">
        <v>2.3860569999999999E-4</v>
      </c>
      <c r="MK68">
        <v>4.5660140000000002E-2</v>
      </c>
      <c r="ML68">
        <v>0.53967200000000004</v>
      </c>
      <c r="MM68">
        <v>16.44342</v>
      </c>
      <c r="MN68">
        <v>2.236862E-4</v>
      </c>
      <c r="MO68">
        <v>4.2808440000000003E-2</v>
      </c>
      <c r="MP68">
        <v>0.53967620000000005</v>
      </c>
      <c r="MQ68">
        <v>16.03961</v>
      </c>
      <c r="MR68">
        <v>2.104005E-4</v>
      </c>
      <c r="MS68">
        <v>4.0257439999999999E-2</v>
      </c>
      <c r="MT68">
        <v>0.53968380000000005</v>
      </c>
      <c r="MU68">
        <v>15.55696</v>
      </c>
      <c r="MV68">
        <v>1.9984650000000001E-4</v>
      </c>
      <c r="MW68">
        <v>3.8224500000000002E-2</v>
      </c>
      <c r="MX68">
        <v>0.53967399999999999</v>
      </c>
      <c r="MY68">
        <v>15.69642</v>
      </c>
      <c r="MZ68">
        <v>1.9137409999999999E-4</v>
      </c>
      <c r="NA68">
        <v>3.6594700000000001E-2</v>
      </c>
      <c r="NB68">
        <v>0.53959069999999998</v>
      </c>
      <c r="NC68">
        <v>15.911670000000001</v>
      </c>
      <c r="ND68">
        <v>1.8427800000000001E-4</v>
      </c>
      <c r="NE68">
        <v>3.5238360000000003E-2</v>
      </c>
      <c r="NF68">
        <v>0.53941950000000005</v>
      </c>
      <c r="NG68">
        <v>15.9359</v>
      </c>
      <c r="NH68">
        <v>1.7807749999999999E-4</v>
      </c>
      <c r="NI68">
        <v>3.405789E-2</v>
      </c>
      <c r="NJ68">
        <v>0.53914580000000001</v>
      </c>
      <c r="NK68">
        <v>16.154689999999999</v>
      </c>
      <c r="NL68">
        <v>1.7400879999999999E-4</v>
      </c>
      <c r="NM68">
        <v>3.3272860000000001E-2</v>
      </c>
      <c r="NN68">
        <v>0.5388134</v>
      </c>
      <c r="NO68">
        <v>16.31944</v>
      </c>
      <c r="NP68">
        <v>1.7508819999999999E-4</v>
      </c>
      <c r="NQ68">
        <v>3.3461560000000001E-2</v>
      </c>
      <c r="NR68">
        <v>0.5384506</v>
      </c>
      <c r="NS68">
        <v>16.328009999999999</v>
      </c>
      <c r="NT68">
        <v>1.7936849999999999E-4</v>
      </c>
      <c r="NU68">
        <v>3.4292360000000001E-2</v>
      </c>
      <c r="NV68">
        <v>0.53808250000000002</v>
      </c>
      <c r="NW68">
        <v>16.105709999999998</v>
      </c>
      <c r="NX68">
        <v>1.8195900000000001E-4</v>
      </c>
      <c r="NY68">
        <v>3.4827160000000003E-2</v>
      </c>
      <c r="NZ68">
        <v>0.53773579999999999</v>
      </c>
      <c r="OA68">
        <v>15.661569999999999</v>
      </c>
      <c r="OB68">
        <v>1.811185E-4</v>
      </c>
      <c r="OC68">
        <v>3.4707229999999999E-2</v>
      </c>
      <c r="OD68">
        <v>0.53738379999999997</v>
      </c>
      <c r="OE68">
        <v>15.12487</v>
      </c>
      <c r="OF68">
        <v>1.7767409999999999E-4</v>
      </c>
      <c r="OG68">
        <v>3.407872E-2</v>
      </c>
      <c r="OH68">
        <v>0.53708690000000003</v>
      </c>
      <c r="OI68">
        <v>14.990460000000001</v>
      </c>
      <c r="OJ68">
        <v>1.7277899999999999E-4</v>
      </c>
      <c r="OK68">
        <v>3.3164100000000002E-2</v>
      </c>
    </row>
    <row r="69" spans="1:401" x14ac:dyDescent="0.35">
      <c r="A69">
        <v>72</v>
      </c>
      <c r="B69" t="s">
        <v>4</v>
      </c>
      <c r="C69" t="s">
        <v>24</v>
      </c>
      <c r="D69" t="s">
        <v>74</v>
      </c>
      <c r="E69">
        <v>848.73689999999999</v>
      </c>
      <c r="F69">
        <v>0.64297360000000003</v>
      </c>
      <c r="G69">
        <v>13.63214</v>
      </c>
      <c r="H69" s="1">
        <v>1.5545210000000001E-15</v>
      </c>
      <c r="I69" s="1">
        <v>6.619853E-13</v>
      </c>
      <c r="J69">
        <v>0.64119539999999997</v>
      </c>
      <c r="K69">
        <v>12.95322</v>
      </c>
      <c r="L69" s="1">
        <v>5.7890670000000004E-4</v>
      </c>
      <c r="M69" s="1">
        <v>0.15312480000000001</v>
      </c>
      <c r="N69">
        <v>0.63943039999999995</v>
      </c>
      <c r="O69">
        <v>12.88669</v>
      </c>
      <c r="P69">
        <v>11.08709</v>
      </c>
      <c r="Q69">
        <v>3689.623</v>
      </c>
      <c r="R69">
        <v>0.63769819999999999</v>
      </c>
      <c r="S69">
        <v>12.942159999999999</v>
      </c>
      <c r="T69">
        <v>136.3732</v>
      </c>
      <c r="U69">
        <v>54093.25</v>
      </c>
      <c r="V69">
        <v>0.6359686</v>
      </c>
      <c r="W69">
        <v>13.391069999999999</v>
      </c>
      <c r="X69">
        <v>126.51479999999999</v>
      </c>
      <c r="Y69">
        <v>56862.2</v>
      </c>
      <c r="Z69">
        <v>0.63427670000000003</v>
      </c>
      <c r="AA69">
        <v>13.51831</v>
      </c>
      <c r="AB69">
        <v>29.130189999999999</v>
      </c>
      <c r="AC69">
        <v>14344.56</v>
      </c>
      <c r="AD69">
        <v>0.63254200000000005</v>
      </c>
      <c r="AE69">
        <v>13.559279999999999</v>
      </c>
      <c r="AF69">
        <v>3.0099309999999999</v>
      </c>
      <c r="AG69">
        <v>1576.5889999999999</v>
      </c>
      <c r="AH69">
        <v>0.63079609999999997</v>
      </c>
      <c r="AI69">
        <v>13.409409999999999</v>
      </c>
      <c r="AJ69">
        <v>0.2655112</v>
      </c>
      <c r="AK69">
        <v>135.953</v>
      </c>
      <c r="AL69">
        <v>0.62903169999999997</v>
      </c>
      <c r="AM69">
        <v>12.95843</v>
      </c>
      <c r="AN69" s="1">
        <v>8.8475860000000003E-2</v>
      </c>
      <c r="AO69">
        <v>39.391309999999997</v>
      </c>
      <c r="AP69">
        <v>0.62691669999999999</v>
      </c>
      <c r="AQ69">
        <v>12.401439999999999</v>
      </c>
      <c r="AR69" s="1">
        <v>7.2867470000000004E-2</v>
      </c>
      <c r="AS69">
        <v>31.672999999999998</v>
      </c>
      <c r="AT69">
        <v>0.62395199999999995</v>
      </c>
      <c r="AU69">
        <v>12.34784</v>
      </c>
      <c r="AV69" s="1">
        <v>6.5432550000000006E-2</v>
      </c>
      <c r="AW69" s="1">
        <v>28.502880000000001</v>
      </c>
      <c r="AX69">
        <v>0.61991879999999999</v>
      </c>
      <c r="AY69">
        <v>12.29885</v>
      </c>
      <c r="AZ69" s="1">
        <v>6.0103759999999999E-2</v>
      </c>
      <c r="BA69" s="1">
        <v>26.244499999999999</v>
      </c>
      <c r="BB69">
        <v>0.61504389999999998</v>
      </c>
      <c r="BC69">
        <v>12.336919999999999</v>
      </c>
      <c r="BD69" s="1">
        <v>6.1210390000000003E-2</v>
      </c>
      <c r="BE69" s="1">
        <v>26.66957</v>
      </c>
      <c r="BF69">
        <v>0.60967389999999999</v>
      </c>
      <c r="BG69">
        <v>12.41677</v>
      </c>
      <c r="BH69" s="1">
        <v>6.7018930000000004E-2</v>
      </c>
      <c r="BI69" s="1">
        <v>29.399629999999998</v>
      </c>
      <c r="BJ69">
        <v>0.60461869999999995</v>
      </c>
      <c r="BK69">
        <v>12.4253</v>
      </c>
      <c r="BL69" s="1">
        <v>6.9216379999999994E-2</v>
      </c>
      <c r="BM69" s="1">
        <v>30.74859</v>
      </c>
      <c r="BN69">
        <v>0.59966589999999997</v>
      </c>
      <c r="BO69">
        <v>12.292540000000001</v>
      </c>
      <c r="BP69" s="1">
        <v>6.6200129999999996E-2</v>
      </c>
      <c r="BQ69" s="1">
        <v>29.749469999999999</v>
      </c>
      <c r="BR69">
        <v>0.59450270000000005</v>
      </c>
      <c r="BS69">
        <v>12.01735</v>
      </c>
      <c r="BT69" s="1">
        <v>6.0181140000000001E-2</v>
      </c>
      <c r="BU69" s="1">
        <v>27.31955</v>
      </c>
      <c r="BV69">
        <v>0.58962309999999996</v>
      </c>
      <c r="BW69">
        <v>12.05939</v>
      </c>
      <c r="BX69" s="1">
        <v>5.3321439999999998E-2</v>
      </c>
      <c r="BY69" s="1">
        <v>24.403079999999999</v>
      </c>
      <c r="BZ69">
        <v>0.58498499999999998</v>
      </c>
      <c r="CA69">
        <v>12.57708</v>
      </c>
      <c r="CB69" s="1">
        <v>4.6803320000000002E-2</v>
      </c>
      <c r="CC69" s="1">
        <v>21.567460000000001</v>
      </c>
      <c r="CD69">
        <v>0.58068129999999996</v>
      </c>
      <c r="CE69">
        <v>13.307320000000001</v>
      </c>
      <c r="CF69" s="1">
        <v>4.1062840000000003E-2</v>
      </c>
      <c r="CG69" s="1">
        <v>19.045259999999999</v>
      </c>
      <c r="CH69">
        <v>0.57657939999999996</v>
      </c>
      <c r="CI69">
        <v>13.99607</v>
      </c>
      <c r="CJ69" s="1">
        <v>3.545678E-2</v>
      </c>
      <c r="CK69" s="1">
        <v>16.576650000000001</v>
      </c>
      <c r="CL69">
        <v>0.57288099999999997</v>
      </c>
      <c r="CM69">
        <v>14.20396</v>
      </c>
      <c r="CN69" s="1">
        <v>2.9517660000000001E-2</v>
      </c>
      <c r="CO69" s="1">
        <v>13.909549999999999</v>
      </c>
      <c r="CP69">
        <v>0.56988519999999998</v>
      </c>
      <c r="CQ69">
        <v>14.151160000000001</v>
      </c>
      <c r="CR69" s="1">
        <v>2.4039029999999999E-2</v>
      </c>
      <c r="CS69" s="1">
        <v>11.38068</v>
      </c>
      <c r="CT69">
        <v>0.56683700000000004</v>
      </c>
      <c r="CU69">
        <v>13.990600000000001</v>
      </c>
      <c r="CV69" s="1">
        <v>1.973279E-2</v>
      </c>
      <c r="CW69" s="1">
        <v>9.3644079999999992</v>
      </c>
      <c r="CX69">
        <v>0.56373079999999998</v>
      </c>
      <c r="CY69">
        <v>13.73738</v>
      </c>
      <c r="CZ69" s="1">
        <v>1.654456E-2</v>
      </c>
      <c r="DA69" s="1">
        <v>7.8688320000000003</v>
      </c>
      <c r="DB69">
        <v>0.56065259999999995</v>
      </c>
      <c r="DC69">
        <v>13.725899999999999</v>
      </c>
      <c r="DD69" s="1">
        <v>1.409753E-2</v>
      </c>
      <c r="DE69" s="1">
        <v>6.7214159999999996</v>
      </c>
      <c r="DF69">
        <v>0.55800660000000002</v>
      </c>
      <c r="DG69">
        <v>13.94782</v>
      </c>
      <c r="DH69" s="1">
        <v>1.219988E-2</v>
      </c>
      <c r="DI69" s="1">
        <v>5.8249769999999996</v>
      </c>
      <c r="DJ69">
        <v>0.55639780000000005</v>
      </c>
      <c r="DK69">
        <v>14.154719999999999</v>
      </c>
      <c r="DL69" s="1">
        <v>1.07002E-2</v>
      </c>
      <c r="DM69" s="1">
        <v>5.10989</v>
      </c>
      <c r="DN69">
        <v>0.5555544</v>
      </c>
      <c r="DO69">
        <v>14.419180000000001</v>
      </c>
      <c r="DP69" s="1">
        <v>9.3262029999999999E-3</v>
      </c>
      <c r="DQ69" s="1">
        <v>4.4599289999999998</v>
      </c>
      <c r="DR69">
        <v>0.55523009999999995</v>
      </c>
      <c r="DS69">
        <v>14.492369999999999</v>
      </c>
      <c r="DT69" s="1">
        <v>7.5613900000000003E-3</v>
      </c>
      <c r="DU69" s="1">
        <v>3.6366610000000001</v>
      </c>
      <c r="DV69">
        <v>0.55522519999999997</v>
      </c>
      <c r="DW69">
        <v>14.448090000000001</v>
      </c>
      <c r="DX69" s="1">
        <v>5.5545639999999997E-3</v>
      </c>
      <c r="DY69" s="1">
        <v>2.683033</v>
      </c>
      <c r="DZ69">
        <v>0.55530279999999999</v>
      </c>
      <c r="EA69">
        <v>14.21837</v>
      </c>
      <c r="EB69" s="1">
        <v>3.929676E-3</v>
      </c>
      <c r="EC69" s="1">
        <v>1.8940060000000001</v>
      </c>
      <c r="ED69">
        <v>0.55541359999999995</v>
      </c>
      <c r="EE69">
        <v>13.771789999999999</v>
      </c>
      <c r="EF69" s="1">
        <v>2.8938800000000002E-3</v>
      </c>
      <c r="EG69" s="1">
        <v>1.383829</v>
      </c>
      <c r="EH69">
        <v>0.55551530000000005</v>
      </c>
      <c r="EI69">
        <v>13.49408</v>
      </c>
      <c r="EJ69" s="1">
        <v>2.2998559999999999E-3</v>
      </c>
      <c r="EK69" s="1">
        <v>1.089717</v>
      </c>
      <c r="EL69">
        <v>0.55561950000000004</v>
      </c>
      <c r="EM69">
        <v>13.498419999999999</v>
      </c>
      <c r="EN69" s="1">
        <v>1.9612750000000002E-3</v>
      </c>
      <c r="EO69" s="1">
        <v>0.92190830000000001</v>
      </c>
      <c r="EP69">
        <v>0.555751</v>
      </c>
      <c r="EQ69">
        <v>13.76113</v>
      </c>
      <c r="ER69" s="1">
        <v>1.7546160000000001E-3</v>
      </c>
      <c r="ES69" s="1">
        <v>0.81972639999999997</v>
      </c>
      <c r="ET69">
        <v>0.55592149999999996</v>
      </c>
      <c r="EU69">
        <v>14.09939</v>
      </c>
      <c r="EV69" s="1">
        <v>1.606966E-3</v>
      </c>
      <c r="EW69" s="1">
        <v>0.74749209999999999</v>
      </c>
      <c r="EX69">
        <v>0.55612240000000002</v>
      </c>
      <c r="EY69">
        <v>14.12064</v>
      </c>
      <c r="EZ69" s="1">
        <v>1.471031E-3</v>
      </c>
      <c r="FA69" s="1">
        <v>0.68231589999999998</v>
      </c>
      <c r="FB69">
        <v>0.55630570000000001</v>
      </c>
      <c r="FC69">
        <v>13.92135</v>
      </c>
      <c r="FD69" s="1">
        <v>1.340745E-3</v>
      </c>
      <c r="FE69" s="1">
        <v>0.61972300000000002</v>
      </c>
      <c r="FF69">
        <v>0.55652060000000003</v>
      </c>
      <c r="FG69">
        <v>13.700570000000001</v>
      </c>
      <c r="FH69" s="1">
        <v>1.231364E-3</v>
      </c>
      <c r="FI69" s="1">
        <v>0.56671079999999996</v>
      </c>
      <c r="FJ69">
        <v>0.55670710000000001</v>
      </c>
      <c r="FK69">
        <v>13.5319</v>
      </c>
      <c r="FL69" s="1">
        <v>1.1460559999999999E-3</v>
      </c>
      <c r="FM69" s="1">
        <v>0.52504260000000003</v>
      </c>
      <c r="FN69">
        <v>0.55689029999999995</v>
      </c>
      <c r="FO69">
        <v>13.90629</v>
      </c>
      <c r="FP69" s="1">
        <v>1.079651E-3</v>
      </c>
      <c r="FQ69" s="1">
        <v>0.49249349999999997</v>
      </c>
      <c r="FR69">
        <v>0.55703930000000001</v>
      </c>
      <c r="FS69">
        <v>14.16244</v>
      </c>
      <c r="FT69" s="1">
        <v>1.0252670000000001E-3</v>
      </c>
      <c r="FU69" s="1">
        <v>0.46597640000000001</v>
      </c>
      <c r="FV69">
        <v>0.55713159999999995</v>
      </c>
      <c r="FW69">
        <v>14.30852</v>
      </c>
      <c r="FX69" s="1">
        <v>9.7802970000000007E-4</v>
      </c>
      <c r="FY69" s="1">
        <v>0.44312099999999999</v>
      </c>
      <c r="FZ69">
        <v>0.5572049</v>
      </c>
      <c r="GA69">
        <v>14.277200000000001</v>
      </c>
      <c r="GB69" s="1">
        <v>9.403778E-4</v>
      </c>
      <c r="GC69" s="1">
        <v>0.42461959999999999</v>
      </c>
      <c r="GD69">
        <v>0.5572163</v>
      </c>
      <c r="GE69">
        <v>14.239549999999999</v>
      </c>
      <c r="GF69" s="1">
        <v>9.2049820000000002E-4</v>
      </c>
      <c r="GG69" s="1">
        <v>0.41414129999999999</v>
      </c>
      <c r="GH69">
        <v>0.55721730000000003</v>
      </c>
      <c r="GI69">
        <v>14.16009</v>
      </c>
      <c r="GJ69" s="1">
        <v>9.1221200000000003E-4</v>
      </c>
      <c r="GK69" s="1">
        <v>0.40947450000000002</v>
      </c>
      <c r="GL69">
        <v>0.55720499999999995</v>
      </c>
      <c r="GM69">
        <v>13.92587</v>
      </c>
      <c r="GN69" s="1">
        <v>9.0052790000000001E-4</v>
      </c>
      <c r="GO69" s="1">
        <v>0.40385510000000002</v>
      </c>
      <c r="GP69">
        <v>0.55721180000000003</v>
      </c>
      <c r="GQ69">
        <v>13.523059999999999</v>
      </c>
      <c r="GR69" s="1">
        <v>8.7970349999999997E-4</v>
      </c>
      <c r="GS69" s="1">
        <v>0.39427230000000002</v>
      </c>
      <c r="GT69">
        <v>0.55720729999999996</v>
      </c>
      <c r="GU69">
        <v>13.70749</v>
      </c>
      <c r="GV69" s="1">
        <v>8.5125480000000002E-4</v>
      </c>
      <c r="GW69" s="1">
        <v>0.38138529999999998</v>
      </c>
      <c r="GX69">
        <v>0.55720250000000004</v>
      </c>
      <c r="GY69">
        <v>14.055260000000001</v>
      </c>
      <c r="GZ69" s="1">
        <v>8.1912209999999996E-4</v>
      </c>
      <c r="HA69" s="1">
        <v>0.36681160000000002</v>
      </c>
      <c r="HB69">
        <v>0.55721169999999998</v>
      </c>
      <c r="HC69">
        <v>14.47559</v>
      </c>
      <c r="HD69" s="1">
        <v>7.8578709999999996E-4</v>
      </c>
      <c r="HE69" s="1">
        <v>0.35171839999999999</v>
      </c>
      <c r="HF69">
        <v>0.55717850000000002</v>
      </c>
      <c r="HG69">
        <v>14.983930000000001</v>
      </c>
      <c r="HH69" s="1">
        <v>7.5305299999999995E-4</v>
      </c>
      <c r="HI69" s="1">
        <v>0.3369395</v>
      </c>
      <c r="HJ69">
        <v>0.55717819999999996</v>
      </c>
      <c r="HK69">
        <v>15.34637</v>
      </c>
      <c r="HL69" s="1">
        <v>7.2172030000000002E-4</v>
      </c>
      <c r="HM69" s="1">
        <v>0.32281729999999997</v>
      </c>
      <c r="HN69">
        <v>0.55718679999999998</v>
      </c>
      <c r="HO69">
        <v>15.349589999999999</v>
      </c>
      <c r="HP69" s="1">
        <v>6.9196419999999995E-4</v>
      </c>
      <c r="HQ69" s="1">
        <v>0.30943470000000001</v>
      </c>
      <c r="HR69">
        <v>0.55718760000000001</v>
      </c>
      <c r="HS69">
        <v>15.06155</v>
      </c>
      <c r="HT69" s="1">
        <v>6.6360669999999998E-4</v>
      </c>
      <c r="HU69" s="1">
        <v>0.29671520000000001</v>
      </c>
      <c r="HV69">
        <v>0.5571796</v>
      </c>
      <c r="HW69">
        <v>14.52346</v>
      </c>
      <c r="HX69">
        <v>6.3654429999999995E-4</v>
      </c>
      <c r="HY69" s="1">
        <v>0.28460190000000002</v>
      </c>
      <c r="HZ69">
        <v>0.55717810000000001</v>
      </c>
      <c r="IA69">
        <v>14.52336</v>
      </c>
      <c r="IB69">
        <v>6.1083060000000002E-4</v>
      </c>
      <c r="IC69" s="1">
        <v>0.27311029999999997</v>
      </c>
      <c r="ID69">
        <v>0.55718559999999995</v>
      </c>
      <c r="IE69">
        <v>14.8499</v>
      </c>
      <c r="IF69">
        <v>5.8657260000000004E-4</v>
      </c>
      <c r="IG69" s="1">
        <v>0.26225470000000001</v>
      </c>
      <c r="IH69">
        <v>0.55718109999999998</v>
      </c>
      <c r="II69">
        <v>15.190709999999999</v>
      </c>
      <c r="IJ69">
        <v>5.6342770000000005E-4</v>
      </c>
      <c r="IK69" s="1">
        <v>0.25193100000000002</v>
      </c>
      <c r="IL69">
        <v>0.55718559999999995</v>
      </c>
      <c r="IM69">
        <v>15.562799999999999</v>
      </c>
      <c r="IN69">
        <v>5.4126450000000002E-4</v>
      </c>
      <c r="IO69" s="1">
        <v>0.24203959999999999</v>
      </c>
      <c r="IP69">
        <v>0.55718489999999998</v>
      </c>
      <c r="IQ69">
        <v>15.688280000000001</v>
      </c>
      <c r="IR69">
        <v>5.1995549999999996E-4</v>
      </c>
      <c r="IS69" s="1">
        <v>0.23251849999999999</v>
      </c>
      <c r="IT69">
        <v>0.55718570000000001</v>
      </c>
      <c r="IU69">
        <v>15.66527</v>
      </c>
      <c r="IV69">
        <v>4.9980390000000003E-4</v>
      </c>
      <c r="IW69">
        <v>0.2235193</v>
      </c>
      <c r="IX69">
        <v>0.55718480000000004</v>
      </c>
      <c r="IY69">
        <v>15.498659999999999</v>
      </c>
      <c r="IZ69">
        <v>4.8080520000000002E-4</v>
      </c>
      <c r="JA69">
        <v>0.21503159999999999</v>
      </c>
      <c r="JB69">
        <v>0.55718690000000004</v>
      </c>
      <c r="JC69">
        <v>15.128159999999999</v>
      </c>
      <c r="JD69">
        <v>4.6267489999999998E-4</v>
      </c>
      <c r="JE69">
        <v>0.20692250000000001</v>
      </c>
      <c r="JF69">
        <v>0.55718529999999999</v>
      </c>
      <c r="JG69">
        <v>14.875870000000001</v>
      </c>
      <c r="JH69">
        <v>4.4551829999999999E-4</v>
      </c>
      <c r="JI69">
        <v>0.19926250000000001</v>
      </c>
      <c r="JJ69">
        <v>0.55717810000000001</v>
      </c>
      <c r="JK69">
        <v>14.395060000000001</v>
      </c>
      <c r="JL69">
        <v>4.2914130000000001E-4</v>
      </c>
      <c r="JM69">
        <v>0.19193589999999999</v>
      </c>
      <c r="JN69">
        <v>0.55718540000000005</v>
      </c>
      <c r="JO69">
        <v>14.126799999999999</v>
      </c>
      <c r="JP69">
        <v>4.1337239999999999E-4</v>
      </c>
      <c r="JQ69">
        <v>0.18489510000000001</v>
      </c>
      <c r="JR69">
        <v>0.55718279999999998</v>
      </c>
      <c r="JS69">
        <v>13.80893</v>
      </c>
      <c r="JT69">
        <v>3.9841099999999999E-4</v>
      </c>
      <c r="JU69">
        <v>0.17819189999999999</v>
      </c>
      <c r="JV69">
        <v>0.55718259999999997</v>
      </c>
      <c r="JW69">
        <v>13.61098</v>
      </c>
      <c r="JX69">
        <v>3.8405900000000002E-4</v>
      </c>
      <c r="JY69">
        <v>0.1717794</v>
      </c>
      <c r="JZ69">
        <v>0.55718559999999995</v>
      </c>
      <c r="KA69">
        <v>13.526260000000001</v>
      </c>
      <c r="KB69">
        <v>3.7056380000000002E-4</v>
      </c>
      <c r="KC69">
        <v>0.1657342</v>
      </c>
      <c r="KD69">
        <v>0.55717810000000001</v>
      </c>
      <c r="KE69">
        <v>13.463749999999999</v>
      </c>
      <c r="KF69">
        <v>3.5729469999999999E-4</v>
      </c>
      <c r="KG69">
        <v>0.1598175</v>
      </c>
      <c r="KH69">
        <v>0.55718440000000002</v>
      </c>
      <c r="KI69">
        <v>13.23662</v>
      </c>
      <c r="KJ69">
        <v>3.4452579999999999E-4</v>
      </c>
      <c r="KK69">
        <v>0.15410209999999999</v>
      </c>
      <c r="KL69">
        <v>0.55718000000000001</v>
      </c>
      <c r="KM69">
        <v>13.411479999999999</v>
      </c>
      <c r="KN69">
        <v>3.3251569999999999E-4</v>
      </c>
      <c r="KO69">
        <v>0.1487212</v>
      </c>
      <c r="KP69">
        <v>0.55714300000000005</v>
      </c>
      <c r="KQ69">
        <v>13.424329999999999</v>
      </c>
      <c r="KR69">
        <v>3.2091519999999997E-4</v>
      </c>
      <c r="KS69">
        <v>0.14353840000000001</v>
      </c>
      <c r="KT69">
        <v>0.55704520000000002</v>
      </c>
      <c r="KU69">
        <v>13.64655</v>
      </c>
      <c r="KV69">
        <v>3.0987089999999999E-4</v>
      </c>
      <c r="KW69">
        <v>0.13861660000000001</v>
      </c>
      <c r="KX69">
        <v>0.55690989999999996</v>
      </c>
      <c r="KY69">
        <v>13.931990000000001</v>
      </c>
      <c r="KZ69">
        <v>3.0066910000000002E-4</v>
      </c>
      <c r="LA69">
        <v>0.13444329999999999</v>
      </c>
      <c r="LB69">
        <v>0.55674060000000003</v>
      </c>
      <c r="LC69">
        <v>14.104240000000001</v>
      </c>
      <c r="LD69">
        <v>2.9615769999999999E-4</v>
      </c>
      <c r="LE69">
        <v>0.13229679999999999</v>
      </c>
      <c r="LF69">
        <v>0.55654040000000005</v>
      </c>
      <c r="LG69">
        <v>13.983470000000001</v>
      </c>
      <c r="LH69">
        <v>2.9492279999999998E-4</v>
      </c>
      <c r="LI69">
        <v>0.13172900000000001</v>
      </c>
      <c r="LJ69">
        <v>0.55635769999999996</v>
      </c>
      <c r="LK69">
        <v>13.681789999999999</v>
      </c>
      <c r="LL69">
        <v>2.9250689999999998E-4</v>
      </c>
      <c r="LM69">
        <v>0.1307796</v>
      </c>
      <c r="LN69">
        <v>0.55615490000000001</v>
      </c>
      <c r="LO69">
        <v>13.44333</v>
      </c>
      <c r="LP69">
        <v>2.8724510000000003E-4</v>
      </c>
      <c r="LQ69">
        <v>0.12857869999999999</v>
      </c>
      <c r="LR69">
        <v>0.55598519999999996</v>
      </c>
      <c r="LS69">
        <v>13.980880000000001</v>
      </c>
      <c r="LT69">
        <v>2.7980609999999999E-4</v>
      </c>
      <c r="LU69">
        <v>0.12534780000000001</v>
      </c>
      <c r="LV69">
        <v>0.55582560000000003</v>
      </c>
      <c r="LW69">
        <v>14.587020000000001</v>
      </c>
      <c r="LX69">
        <v>2.7137130000000001E-4</v>
      </c>
      <c r="LY69">
        <v>0.12163499999999999</v>
      </c>
      <c r="LZ69">
        <v>0.55571150000000002</v>
      </c>
      <c r="MA69">
        <v>15.21979</v>
      </c>
      <c r="MB69">
        <v>2.6248169999999998E-4</v>
      </c>
      <c r="MC69">
        <v>0.1176938</v>
      </c>
      <c r="MD69">
        <v>0.55569089999999999</v>
      </c>
      <c r="ME69">
        <v>15.993119999999999</v>
      </c>
      <c r="MF69">
        <v>2.5254340000000001E-4</v>
      </c>
      <c r="MG69">
        <v>0.1133161</v>
      </c>
      <c r="MH69">
        <v>0.55565969999999998</v>
      </c>
      <c r="MI69">
        <v>16.49868</v>
      </c>
      <c r="MJ69">
        <v>2.3957230000000001E-4</v>
      </c>
      <c r="MK69">
        <v>0.1076351</v>
      </c>
      <c r="ML69">
        <v>0.55565819999999999</v>
      </c>
      <c r="MM69">
        <v>16.438269999999999</v>
      </c>
      <c r="MN69">
        <v>2.2466949999999999E-4</v>
      </c>
      <c r="MO69">
        <v>0.10098</v>
      </c>
      <c r="MP69">
        <v>0.55566879999999996</v>
      </c>
      <c r="MQ69">
        <v>16.071549999999998</v>
      </c>
      <c r="MR69">
        <v>2.1121860000000001E-4</v>
      </c>
      <c r="MS69">
        <v>9.4889039999999994E-2</v>
      </c>
      <c r="MT69">
        <v>0.55566789999999999</v>
      </c>
      <c r="MU69">
        <v>15.61496</v>
      </c>
      <c r="MV69">
        <v>2.0049050000000001E-4</v>
      </c>
      <c r="MW69">
        <v>9.0000919999999998E-2</v>
      </c>
      <c r="MX69">
        <v>0.55564069999999999</v>
      </c>
      <c r="MY69">
        <v>15.77871</v>
      </c>
      <c r="MZ69">
        <v>1.918999E-4</v>
      </c>
      <c r="NA69">
        <v>8.6096829999999999E-2</v>
      </c>
      <c r="NB69">
        <v>0.55556050000000001</v>
      </c>
      <c r="NC69">
        <v>16.006450000000001</v>
      </c>
      <c r="ND69">
        <v>1.847246E-4</v>
      </c>
      <c r="NE69">
        <v>8.2859779999999994E-2</v>
      </c>
      <c r="NF69">
        <v>0.55538960000000004</v>
      </c>
      <c r="NG69">
        <v>16.038910000000001</v>
      </c>
      <c r="NH69">
        <v>1.7846219999999999E-4</v>
      </c>
      <c r="NI69">
        <v>8.0050800000000005E-2</v>
      </c>
      <c r="NJ69">
        <v>0.55509540000000002</v>
      </c>
      <c r="NK69">
        <v>16.213450000000002</v>
      </c>
      <c r="NL69">
        <v>1.7415989999999999E-4</v>
      </c>
      <c r="NM69">
        <v>7.8052430000000006E-2</v>
      </c>
      <c r="NN69">
        <v>0.55474659999999998</v>
      </c>
      <c r="NO69">
        <v>16.319130000000001</v>
      </c>
      <c r="NP69">
        <v>1.7487230000000001E-4</v>
      </c>
      <c r="NQ69">
        <v>7.8225080000000002E-2</v>
      </c>
      <c r="NR69">
        <v>0.55436810000000003</v>
      </c>
      <c r="NS69">
        <v>16.322120000000002</v>
      </c>
      <c r="NT69">
        <v>1.7907740000000001E-4</v>
      </c>
      <c r="NU69">
        <v>8.0100829999999998E-2</v>
      </c>
      <c r="NV69">
        <v>0.55397370000000001</v>
      </c>
      <c r="NW69">
        <v>16.12856</v>
      </c>
      <c r="NX69">
        <v>1.8186759999999999E-4</v>
      </c>
      <c r="NY69">
        <v>8.1490729999999997E-2</v>
      </c>
      <c r="NZ69">
        <v>0.55358680000000005</v>
      </c>
      <c r="OA69">
        <v>15.71855</v>
      </c>
      <c r="OB69">
        <v>1.8124950000000001E-4</v>
      </c>
      <c r="OC69">
        <v>8.137606E-2</v>
      </c>
      <c r="OD69">
        <v>0.55320060000000004</v>
      </c>
      <c r="OE69">
        <v>15.21499</v>
      </c>
      <c r="OF69">
        <v>1.779494E-4</v>
      </c>
      <c r="OG69">
        <v>8.0013909999999994E-2</v>
      </c>
      <c r="OH69">
        <v>0.55288170000000003</v>
      </c>
      <c r="OI69">
        <v>15.090339999999999</v>
      </c>
      <c r="OJ69">
        <v>1.731228E-4</v>
      </c>
      <c r="OK69">
        <v>7.7925620000000001E-2</v>
      </c>
    </row>
    <row r="70" spans="1:401" x14ac:dyDescent="0.35">
      <c r="A70">
        <v>73</v>
      </c>
      <c r="B70" t="s">
        <v>4</v>
      </c>
      <c r="C70" t="s">
        <v>24</v>
      </c>
      <c r="D70" t="s">
        <v>75</v>
      </c>
      <c r="E70">
        <v>811.53610000000003</v>
      </c>
      <c r="F70">
        <v>0.57236900000000002</v>
      </c>
      <c r="G70">
        <v>13.70546</v>
      </c>
      <c r="H70" s="1">
        <v>2.4206260000000001E-16</v>
      </c>
      <c r="I70" s="1">
        <v>8.8158640000000005E-14</v>
      </c>
      <c r="J70">
        <v>0.57093839999999996</v>
      </c>
      <c r="K70">
        <v>13.02797</v>
      </c>
      <c r="L70" s="1">
        <v>8.9282740000000001E-5</v>
      </c>
      <c r="M70" s="1">
        <v>2.796336E-2</v>
      </c>
      <c r="N70">
        <v>0.56948580000000004</v>
      </c>
      <c r="O70">
        <v>12.938700000000001</v>
      </c>
      <c r="P70">
        <v>6.6743829999999997</v>
      </c>
      <c r="Q70">
        <v>2028.5989999999999</v>
      </c>
      <c r="R70">
        <v>0.56805839999999996</v>
      </c>
      <c r="S70">
        <v>12.954980000000001</v>
      </c>
      <c r="T70">
        <v>118.634</v>
      </c>
      <c r="U70">
        <v>40923.25</v>
      </c>
      <c r="V70">
        <v>0.56666209999999995</v>
      </c>
      <c r="W70">
        <v>13.391500000000001</v>
      </c>
      <c r="X70">
        <v>138.88929999999999</v>
      </c>
      <c r="Y70">
        <v>52045.63</v>
      </c>
      <c r="Z70">
        <v>0.56529039999999997</v>
      </c>
      <c r="AA70">
        <v>13.509080000000001</v>
      </c>
      <c r="AB70">
        <v>37.55724</v>
      </c>
      <c r="AC70">
        <v>14884.34</v>
      </c>
      <c r="AD70">
        <v>0.56389900000000004</v>
      </c>
      <c r="AE70">
        <v>13.56377</v>
      </c>
      <c r="AF70">
        <v>4.3064900000000002</v>
      </c>
      <c r="AG70">
        <v>1770.3209999999999</v>
      </c>
      <c r="AH70">
        <v>0.56247020000000003</v>
      </c>
      <c r="AI70">
        <v>13.43338</v>
      </c>
      <c r="AJ70">
        <v>0.36564400000000002</v>
      </c>
      <c r="AK70">
        <v>149.77379999999999</v>
      </c>
      <c r="AL70">
        <v>0.56098930000000002</v>
      </c>
      <c r="AM70">
        <v>13.013579999999999</v>
      </c>
      <c r="AN70" s="1">
        <v>9.459062E-2</v>
      </c>
      <c r="AO70">
        <v>35.726579999999998</v>
      </c>
      <c r="AP70">
        <v>0.5592239</v>
      </c>
      <c r="AQ70">
        <v>12.46524</v>
      </c>
      <c r="AR70" s="1">
        <v>7.4026389999999997E-2</v>
      </c>
      <c r="AS70">
        <v>27.44041</v>
      </c>
      <c r="AT70">
        <v>0.55677180000000004</v>
      </c>
      <c r="AU70">
        <v>12.402340000000001</v>
      </c>
      <c r="AV70" s="1">
        <v>6.6267939999999997E-2</v>
      </c>
      <c r="AW70" s="1">
        <v>24.622520000000002</v>
      </c>
      <c r="AX70">
        <v>0.55341770000000001</v>
      </c>
      <c r="AY70">
        <v>12.324210000000001</v>
      </c>
      <c r="AZ70" s="1">
        <v>6.0533690000000001E-2</v>
      </c>
      <c r="BA70" s="1">
        <v>22.575710000000001</v>
      </c>
      <c r="BB70">
        <v>0.54930909999999999</v>
      </c>
      <c r="BC70">
        <v>12.357849999999999</v>
      </c>
      <c r="BD70" s="1">
        <v>6.0626800000000002E-2</v>
      </c>
      <c r="BE70" s="1">
        <v>22.635960000000001</v>
      </c>
      <c r="BF70">
        <v>0.54481579999999996</v>
      </c>
      <c r="BG70">
        <v>12.420450000000001</v>
      </c>
      <c r="BH70" s="1">
        <v>6.6266179999999994E-2</v>
      </c>
      <c r="BI70" s="1">
        <v>24.901599999999998</v>
      </c>
      <c r="BJ70">
        <v>0.5407305</v>
      </c>
      <c r="BK70">
        <v>12.419919999999999</v>
      </c>
      <c r="BL70" s="1">
        <v>6.9163089999999997E-2</v>
      </c>
      <c r="BM70" s="1">
        <v>26.261749999999999</v>
      </c>
      <c r="BN70">
        <v>0.53683029999999998</v>
      </c>
      <c r="BO70">
        <v>12.304029999999999</v>
      </c>
      <c r="BP70" s="1">
        <v>6.6742239999999994E-2</v>
      </c>
      <c r="BQ70" s="1">
        <v>25.590589999999999</v>
      </c>
      <c r="BR70">
        <v>0.53273740000000003</v>
      </c>
      <c r="BS70">
        <v>12.04932</v>
      </c>
      <c r="BT70" s="1">
        <v>6.1002590000000002E-2</v>
      </c>
      <c r="BU70" s="1">
        <v>23.603429999999999</v>
      </c>
      <c r="BV70">
        <v>0.52890550000000003</v>
      </c>
      <c r="BW70">
        <v>12.0944</v>
      </c>
      <c r="BX70" s="1">
        <v>5.4192369999999997E-2</v>
      </c>
      <c r="BY70" s="1">
        <v>21.128409999999999</v>
      </c>
      <c r="BZ70">
        <v>0.52515979999999995</v>
      </c>
      <c r="CA70">
        <v>12.60004</v>
      </c>
      <c r="CB70" s="1">
        <v>4.7600629999999998E-2</v>
      </c>
      <c r="CC70" s="1">
        <v>18.684139999999999</v>
      </c>
      <c r="CD70">
        <v>0.52143759999999995</v>
      </c>
      <c r="CE70">
        <v>13.32089</v>
      </c>
      <c r="CF70" s="1">
        <v>4.1778849999999999E-2</v>
      </c>
      <c r="CG70" s="1">
        <v>16.506170000000001</v>
      </c>
      <c r="CH70">
        <v>0.51790360000000002</v>
      </c>
      <c r="CI70">
        <v>13.99499</v>
      </c>
      <c r="CJ70" s="1">
        <v>3.6212510000000003E-2</v>
      </c>
      <c r="CK70" s="1">
        <v>14.41061</v>
      </c>
      <c r="CL70">
        <v>0.51487459999999996</v>
      </c>
      <c r="CM70">
        <v>14.19514</v>
      </c>
      <c r="CN70" s="1">
        <v>3.031097E-2</v>
      </c>
      <c r="CO70" s="1">
        <v>12.1485</v>
      </c>
      <c r="CP70">
        <v>0.51261489999999998</v>
      </c>
      <c r="CQ70">
        <v>14.147019999999999</v>
      </c>
      <c r="CR70" s="1">
        <v>2.4728469999999999E-2</v>
      </c>
      <c r="CS70" s="1">
        <v>9.9615760000000009</v>
      </c>
      <c r="CT70">
        <v>0.51030359999999997</v>
      </c>
      <c r="CU70">
        <v>14.000819999999999</v>
      </c>
      <c r="CV70" s="1">
        <v>2.0253360000000002E-2</v>
      </c>
      <c r="CW70" s="1">
        <v>8.1883440000000007</v>
      </c>
      <c r="CX70">
        <v>0.50793149999999998</v>
      </c>
      <c r="CY70">
        <v>13.77383</v>
      </c>
      <c r="CZ70" s="1">
        <v>1.693426E-2</v>
      </c>
      <c r="DA70" s="1">
        <v>6.8699209999999997</v>
      </c>
      <c r="DB70">
        <v>0.50558700000000001</v>
      </c>
      <c r="DC70">
        <v>13.798389999999999</v>
      </c>
      <c r="DD70" s="1">
        <v>1.4401290000000001E-2</v>
      </c>
      <c r="DE70" s="1">
        <v>5.8629769999999999</v>
      </c>
      <c r="DF70">
        <v>0.50357960000000002</v>
      </c>
      <c r="DG70">
        <v>14.023350000000001</v>
      </c>
      <c r="DH70" s="1">
        <v>1.243907E-2</v>
      </c>
      <c r="DI70" s="1">
        <v>5.0768560000000003</v>
      </c>
      <c r="DJ70">
        <v>0.50201309999999999</v>
      </c>
      <c r="DK70">
        <v>14.20973</v>
      </c>
      <c r="DL70" s="1">
        <v>1.0894859999999999E-2</v>
      </c>
      <c r="DM70" s="1">
        <v>4.4522360000000001</v>
      </c>
      <c r="DN70">
        <v>0.50113289999999999</v>
      </c>
      <c r="DO70">
        <v>14.44782</v>
      </c>
      <c r="DP70" s="1">
        <v>9.5317779999999994E-3</v>
      </c>
      <c r="DQ70" s="1">
        <v>3.8992550000000001</v>
      </c>
      <c r="DR70">
        <v>0.50075440000000004</v>
      </c>
      <c r="DS70">
        <v>14.491339999999999</v>
      </c>
      <c r="DT70" s="1">
        <v>7.8364550000000009E-3</v>
      </c>
      <c r="DU70" s="1">
        <v>3.2159239999999998</v>
      </c>
      <c r="DV70">
        <v>0.50068990000000002</v>
      </c>
      <c r="DW70">
        <v>14.440720000000001</v>
      </c>
      <c r="DX70" s="1">
        <v>5.8299780000000004E-3</v>
      </c>
      <c r="DY70" s="1">
        <v>2.3981919999999999</v>
      </c>
      <c r="DZ70">
        <v>0.50071379999999999</v>
      </c>
      <c r="EA70">
        <v>14.230840000000001</v>
      </c>
      <c r="EB70" s="1">
        <v>4.1288510000000002E-3</v>
      </c>
      <c r="EC70" s="1">
        <v>1.6955119999999999</v>
      </c>
      <c r="ED70">
        <v>0.50078270000000003</v>
      </c>
      <c r="EE70">
        <v>13.81893</v>
      </c>
      <c r="EF70" s="1">
        <v>3.0138069999999999E-3</v>
      </c>
      <c r="EG70" s="1">
        <v>1.230593</v>
      </c>
      <c r="EH70">
        <v>0.50085630000000003</v>
      </c>
      <c r="EI70">
        <v>13.57236</v>
      </c>
      <c r="EJ70" s="1">
        <v>2.3678890000000002E-3</v>
      </c>
      <c r="EK70" s="1">
        <v>0.96028910000000001</v>
      </c>
      <c r="EL70">
        <v>0.50094030000000001</v>
      </c>
      <c r="EM70">
        <v>13.57324</v>
      </c>
      <c r="EN70" s="1">
        <v>2.000983E-3</v>
      </c>
      <c r="EO70" s="1">
        <v>0.80645509999999998</v>
      </c>
      <c r="EP70">
        <v>0.50104610000000005</v>
      </c>
      <c r="EQ70">
        <v>13.816079999999999</v>
      </c>
      <c r="ER70" s="1">
        <v>1.780181E-3</v>
      </c>
      <c r="ES70" s="1">
        <v>0.71378940000000002</v>
      </c>
      <c r="ET70">
        <v>0.50119100000000005</v>
      </c>
      <c r="EU70">
        <v>14.1309</v>
      </c>
      <c r="EV70" s="1">
        <v>1.6271530000000001E-3</v>
      </c>
      <c r="EW70" s="1">
        <v>0.64977370000000001</v>
      </c>
      <c r="EX70">
        <v>0.50133870000000003</v>
      </c>
      <c r="EY70">
        <v>14.129960000000001</v>
      </c>
      <c r="EZ70" s="1">
        <v>1.490817E-3</v>
      </c>
      <c r="FA70" s="1">
        <v>0.59351019999999999</v>
      </c>
      <c r="FB70">
        <v>0.50152949999999996</v>
      </c>
      <c r="FC70">
        <v>13.92037</v>
      </c>
      <c r="FD70" s="1">
        <v>1.358866E-3</v>
      </c>
      <c r="FE70" s="1">
        <v>0.53910749999999996</v>
      </c>
      <c r="FF70">
        <v>0.50170930000000002</v>
      </c>
      <c r="FG70">
        <v>13.70078</v>
      </c>
      <c r="FH70" s="1">
        <v>1.246025E-3</v>
      </c>
      <c r="FI70" s="1">
        <v>0.49236649999999998</v>
      </c>
      <c r="FJ70">
        <v>0.50187950000000003</v>
      </c>
      <c r="FK70">
        <v>13.554080000000001</v>
      </c>
      <c r="FL70" s="1">
        <v>1.157496E-3</v>
      </c>
      <c r="FM70" s="1">
        <v>0.45544600000000002</v>
      </c>
      <c r="FN70">
        <v>0.50204409999999999</v>
      </c>
      <c r="FO70">
        <v>13.96214</v>
      </c>
      <c r="FP70" s="1">
        <v>1.088723E-3</v>
      </c>
      <c r="FQ70" s="1">
        <v>0.42664930000000001</v>
      </c>
      <c r="FR70">
        <v>0.50216450000000001</v>
      </c>
      <c r="FS70">
        <v>14.225160000000001</v>
      </c>
      <c r="FT70" s="1">
        <v>1.032895E-3</v>
      </c>
      <c r="FU70" s="1">
        <v>0.40333829999999998</v>
      </c>
      <c r="FV70">
        <v>0.50226389999999999</v>
      </c>
      <c r="FW70">
        <v>14.37327</v>
      </c>
      <c r="FX70" s="1">
        <v>9.8467299999999993E-4</v>
      </c>
      <c r="FY70" s="1">
        <v>0.38333830000000002</v>
      </c>
      <c r="FZ70">
        <v>0.50232209999999999</v>
      </c>
      <c r="GA70">
        <v>14.314909999999999</v>
      </c>
      <c r="GB70" s="1">
        <v>9.4518339999999997E-4</v>
      </c>
      <c r="GC70" s="1">
        <v>0.36685129999999999</v>
      </c>
      <c r="GD70">
        <v>0.5023514</v>
      </c>
      <c r="GE70">
        <v>14.236739999999999</v>
      </c>
      <c r="GF70" s="1">
        <v>9.226382E-4</v>
      </c>
      <c r="GG70" s="1">
        <v>0.35698839999999998</v>
      </c>
      <c r="GH70">
        <v>0.50234190000000001</v>
      </c>
      <c r="GI70">
        <v>14.14757</v>
      </c>
      <c r="GJ70" s="1">
        <v>9.1349919999999998E-4</v>
      </c>
      <c r="GK70" s="1">
        <v>0.35267009999999999</v>
      </c>
      <c r="GL70">
        <v>0.50235220000000003</v>
      </c>
      <c r="GM70">
        <v>13.94176</v>
      </c>
      <c r="GN70" s="1">
        <v>9.0280079999999999E-4</v>
      </c>
      <c r="GO70" s="1">
        <v>0.3481167</v>
      </c>
      <c r="GP70">
        <v>0.5023493</v>
      </c>
      <c r="GQ70">
        <v>13.58099</v>
      </c>
      <c r="GR70" s="1">
        <v>8.8323839999999998E-4</v>
      </c>
      <c r="GS70" s="1">
        <v>0.34026519999999999</v>
      </c>
      <c r="GT70">
        <v>0.50234440000000002</v>
      </c>
      <c r="GU70">
        <v>13.78373</v>
      </c>
      <c r="GV70" s="1">
        <v>8.5560089999999996E-4</v>
      </c>
      <c r="GW70" s="1">
        <v>0.32943600000000001</v>
      </c>
      <c r="GX70">
        <v>0.50234259999999997</v>
      </c>
      <c r="GY70">
        <v>14.111499999999999</v>
      </c>
      <c r="GZ70" s="1">
        <v>8.2381730000000001E-4</v>
      </c>
      <c r="HA70" s="1">
        <v>0.31700850000000003</v>
      </c>
      <c r="HB70">
        <v>0.50233220000000001</v>
      </c>
      <c r="HC70">
        <v>14.52258</v>
      </c>
      <c r="HD70" s="1">
        <v>7.9050080000000003E-4</v>
      </c>
      <c r="HE70" s="1">
        <v>0.30403920000000001</v>
      </c>
      <c r="HF70">
        <v>0.5023339</v>
      </c>
      <c r="HG70">
        <v>15.00657</v>
      </c>
      <c r="HH70" s="1">
        <v>7.576239E-4</v>
      </c>
      <c r="HI70" s="1">
        <v>0.29127229999999998</v>
      </c>
      <c r="HJ70">
        <v>0.50231939999999997</v>
      </c>
      <c r="HK70">
        <v>15.33128</v>
      </c>
      <c r="HL70" s="1">
        <v>7.2603730000000001E-4</v>
      </c>
      <c r="HM70" s="1">
        <v>0.27904570000000001</v>
      </c>
      <c r="HN70">
        <v>0.50232949999999998</v>
      </c>
      <c r="HO70">
        <v>15.33497</v>
      </c>
      <c r="HP70" s="1">
        <v>6.9607290000000004E-4</v>
      </c>
      <c r="HQ70" s="1">
        <v>0.26746969999999998</v>
      </c>
      <c r="HR70">
        <v>0.5023299</v>
      </c>
      <c r="HS70">
        <v>15.08469</v>
      </c>
      <c r="HT70" s="1">
        <v>6.6751410000000005E-4</v>
      </c>
      <c r="HU70" s="1">
        <v>0.2564649</v>
      </c>
      <c r="HV70">
        <v>0.5023263</v>
      </c>
      <c r="HW70">
        <v>14.58329</v>
      </c>
      <c r="HX70">
        <v>6.4026790000000001E-4</v>
      </c>
      <c r="HY70" s="1">
        <v>0.24598349999999999</v>
      </c>
      <c r="HZ70">
        <v>0.50232529999999997</v>
      </c>
      <c r="IA70">
        <v>14.6088</v>
      </c>
      <c r="IB70">
        <v>6.1435190000000005E-4</v>
      </c>
      <c r="IC70" s="1">
        <v>0.2360351</v>
      </c>
      <c r="ID70">
        <v>0.50232690000000002</v>
      </c>
      <c r="IE70">
        <v>14.929880000000001</v>
      </c>
      <c r="IF70">
        <v>5.8990270000000003E-4</v>
      </c>
      <c r="IG70" s="1">
        <v>0.22664200000000001</v>
      </c>
      <c r="IH70">
        <v>0.50232580000000004</v>
      </c>
      <c r="II70">
        <v>15.262119999999999</v>
      </c>
      <c r="IJ70">
        <v>5.6660480000000001E-4</v>
      </c>
      <c r="IK70" s="1">
        <v>0.21771190000000001</v>
      </c>
      <c r="IL70">
        <v>0.5023263</v>
      </c>
      <c r="IM70">
        <v>15.60844</v>
      </c>
      <c r="IN70">
        <v>5.4432180000000001E-4</v>
      </c>
      <c r="IO70" s="1">
        <v>0.2091634</v>
      </c>
      <c r="IP70">
        <v>0.50233220000000001</v>
      </c>
      <c r="IQ70">
        <v>15.68984</v>
      </c>
      <c r="IR70">
        <v>5.2289109999999997E-4</v>
      </c>
      <c r="IS70" s="1">
        <v>0.2009378</v>
      </c>
      <c r="IT70">
        <v>0.50232650000000001</v>
      </c>
      <c r="IU70">
        <v>15.6546</v>
      </c>
      <c r="IV70">
        <v>5.0254819999999997E-4</v>
      </c>
      <c r="IW70">
        <v>0.19313569999999999</v>
      </c>
      <c r="IX70">
        <v>0.50232679999999996</v>
      </c>
      <c r="IY70">
        <v>15.511559999999999</v>
      </c>
      <c r="IZ70">
        <v>4.8342220000000002E-4</v>
      </c>
      <c r="JA70">
        <v>0.18579619999999999</v>
      </c>
      <c r="JB70">
        <v>0.50232929999999998</v>
      </c>
      <c r="JC70">
        <v>15.18229</v>
      </c>
      <c r="JD70">
        <v>4.6516320000000001E-4</v>
      </c>
      <c r="JE70">
        <v>0.1787803</v>
      </c>
      <c r="JF70">
        <v>0.502328</v>
      </c>
      <c r="JG70">
        <v>14.972440000000001</v>
      </c>
      <c r="JH70">
        <v>4.4786419999999998E-4</v>
      </c>
      <c r="JI70">
        <v>0.17214679999999999</v>
      </c>
      <c r="JJ70">
        <v>0.50232339999999998</v>
      </c>
      <c r="JK70">
        <v>14.49668</v>
      </c>
      <c r="JL70">
        <v>4.3141570000000001E-4</v>
      </c>
      <c r="JM70">
        <v>0.16582040000000001</v>
      </c>
      <c r="JN70">
        <v>0.50232719999999997</v>
      </c>
      <c r="JO70">
        <v>14.21903</v>
      </c>
      <c r="JP70">
        <v>4.1552640000000002E-4</v>
      </c>
      <c r="JQ70">
        <v>0.1597277</v>
      </c>
      <c r="JR70">
        <v>0.50232580000000004</v>
      </c>
      <c r="JS70">
        <v>13.859439999999999</v>
      </c>
      <c r="JT70">
        <v>4.0048280000000002E-4</v>
      </c>
      <c r="JU70">
        <v>0.15393319999999999</v>
      </c>
      <c r="JV70">
        <v>0.50232319999999997</v>
      </c>
      <c r="JW70">
        <v>13.62271</v>
      </c>
      <c r="JX70">
        <v>3.8601409999999999E-4</v>
      </c>
      <c r="JY70">
        <v>0.14838180000000001</v>
      </c>
      <c r="JZ70">
        <v>0.5023261</v>
      </c>
      <c r="KA70">
        <v>13.526160000000001</v>
      </c>
      <c r="KB70">
        <v>3.7243440000000002E-4</v>
      </c>
      <c r="KC70">
        <v>0.14315530000000001</v>
      </c>
      <c r="KD70">
        <v>0.50232209999999999</v>
      </c>
      <c r="KE70">
        <v>13.46922</v>
      </c>
      <c r="KF70">
        <v>3.5913489999999998E-4</v>
      </c>
      <c r="KG70">
        <v>0.13805400000000001</v>
      </c>
      <c r="KH70">
        <v>0.50232520000000003</v>
      </c>
      <c r="KI70">
        <v>13.27131</v>
      </c>
      <c r="KJ70">
        <v>3.4626930000000001E-4</v>
      </c>
      <c r="KK70">
        <v>0.1331088</v>
      </c>
      <c r="KL70">
        <v>0.50230900000000001</v>
      </c>
      <c r="KM70">
        <v>13.464549999999999</v>
      </c>
      <c r="KN70">
        <v>3.3416849999999998E-4</v>
      </c>
      <c r="KO70">
        <v>0.12845210000000001</v>
      </c>
      <c r="KP70">
        <v>0.50228640000000002</v>
      </c>
      <c r="KQ70">
        <v>13.465439999999999</v>
      </c>
      <c r="KR70">
        <v>3.2251699999999998E-4</v>
      </c>
      <c r="KS70">
        <v>0.12397809999999999</v>
      </c>
      <c r="KT70">
        <v>0.50220430000000005</v>
      </c>
      <c r="KU70">
        <v>13.67991</v>
      </c>
      <c r="KV70">
        <v>3.1136580000000003E-4</v>
      </c>
      <c r="KW70">
        <v>0.11971130000000001</v>
      </c>
      <c r="KX70">
        <v>0.50210259999999995</v>
      </c>
      <c r="KY70">
        <v>13.94754</v>
      </c>
      <c r="KZ70">
        <v>3.017583E-4</v>
      </c>
      <c r="LA70">
        <v>0.116003</v>
      </c>
      <c r="LB70">
        <v>0.50195840000000003</v>
      </c>
      <c r="LC70">
        <v>14.09624</v>
      </c>
      <c r="LD70">
        <v>2.9652159999999999E-4</v>
      </c>
      <c r="LE70">
        <v>0.11393490000000001</v>
      </c>
      <c r="LF70">
        <v>0.50178829999999996</v>
      </c>
      <c r="LG70">
        <v>13.985720000000001</v>
      </c>
      <c r="LH70">
        <v>2.9506379999999998E-4</v>
      </c>
      <c r="LI70">
        <v>0.1133701</v>
      </c>
      <c r="LJ70">
        <v>0.50162830000000003</v>
      </c>
      <c r="LK70">
        <v>13.701359999999999</v>
      </c>
      <c r="LL70">
        <v>2.9297109999999998E-4</v>
      </c>
      <c r="LM70">
        <v>0.1126532</v>
      </c>
      <c r="LN70">
        <v>0.50144979999999995</v>
      </c>
      <c r="LO70">
        <v>13.479839999999999</v>
      </c>
      <c r="LP70">
        <v>2.8810659999999998E-4</v>
      </c>
      <c r="LQ70">
        <v>0.1108874</v>
      </c>
      <c r="LR70">
        <v>0.50129570000000001</v>
      </c>
      <c r="LS70">
        <v>14.02434</v>
      </c>
      <c r="LT70">
        <v>2.809151E-4</v>
      </c>
      <c r="LU70">
        <v>0.1081922</v>
      </c>
      <c r="LV70">
        <v>0.5011468</v>
      </c>
      <c r="LW70">
        <v>14.625019999999999</v>
      </c>
      <c r="LX70">
        <v>2.7257529999999999E-4</v>
      </c>
      <c r="LY70">
        <v>0.1050334</v>
      </c>
      <c r="LZ70">
        <v>0.5010424</v>
      </c>
      <c r="MA70">
        <v>15.2675</v>
      </c>
      <c r="MB70">
        <v>2.637475E-4</v>
      </c>
      <c r="MC70">
        <v>0.1016658</v>
      </c>
      <c r="MD70">
        <v>0.50099519999999997</v>
      </c>
      <c r="ME70">
        <v>16.015599999999999</v>
      </c>
      <c r="MF70">
        <v>2.5405579999999999E-4</v>
      </c>
      <c r="MG70">
        <v>9.7977449999999994E-2</v>
      </c>
      <c r="MH70">
        <v>0.50097789999999998</v>
      </c>
      <c r="MI70">
        <v>16.479610000000001</v>
      </c>
      <c r="MJ70">
        <v>2.4156319999999999E-4</v>
      </c>
      <c r="MK70">
        <v>9.3237719999999996E-2</v>
      </c>
      <c r="ML70">
        <v>0.50097630000000004</v>
      </c>
      <c r="MM70">
        <v>16.430009999999999</v>
      </c>
      <c r="MN70">
        <v>2.26748E-4</v>
      </c>
      <c r="MO70">
        <v>8.7547600000000003E-2</v>
      </c>
      <c r="MP70">
        <v>0.5009808</v>
      </c>
      <c r="MQ70">
        <v>16.102900000000002</v>
      </c>
      <c r="MR70">
        <v>2.129694E-4</v>
      </c>
      <c r="MS70">
        <v>8.2208039999999996E-2</v>
      </c>
      <c r="MT70">
        <v>0.50097700000000001</v>
      </c>
      <c r="MU70">
        <v>15.671290000000001</v>
      </c>
      <c r="MV70">
        <v>2.0186990000000001E-4</v>
      </c>
      <c r="MW70">
        <v>7.7886090000000005E-2</v>
      </c>
      <c r="MX70">
        <v>0.50095650000000003</v>
      </c>
      <c r="MY70">
        <v>15.86009</v>
      </c>
      <c r="MZ70">
        <v>1.9302100000000001E-4</v>
      </c>
      <c r="NA70">
        <v>7.4444380000000004E-2</v>
      </c>
      <c r="NB70">
        <v>0.50089479999999997</v>
      </c>
      <c r="NC70">
        <v>16.10023</v>
      </c>
      <c r="ND70">
        <v>1.856715E-4</v>
      </c>
      <c r="NE70">
        <v>7.1602540000000006E-2</v>
      </c>
      <c r="NF70">
        <v>0.50074660000000004</v>
      </c>
      <c r="NG70">
        <v>16.143160000000002</v>
      </c>
      <c r="NH70">
        <v>1.792865E-4</v>
      </c>
      <c r="NI70">
        <v>6.9148849999999998E-2</v>
      </c>
      <c r="NJ70">
        <v>0.50050729999999999</v>
      </c>
      <c r="NK70">
        <v>16.27778</v>
      </c>
      <c r="NL70">
        <v>1.745478E-4</v>
      </c>
      <c r="NM70">
        <v>6.7300299999999993E-2</v>
      </c>
      <c r="NN70">
        <v>0.50022</v>
      </c>
      <c r="NO70">
        <v>16.321570000000001</v>
      </c>
      <c r="NP70">
        <v>1.7448529999999999E-4</v>
      </c>
      <c r="NQ70">
        <v>6.7211380000000001E-2</v>
      </c>
      <c r="NR70">
        <v>0.49988630000000001</v>
      </c>
      <c r="NS70">
        <v>16.31465</v>
      </c>
      <c r="NT70">
        <v>1.7845820000000001E-4</v>
      </c>
      <c r="NU70">
        <v>6.8746210000000002E-2</v>
      </c>
      <c r="NV70">
        <v>0.49955729999999998</v>
      </c>
      <c r="NW70">
        <v>16.149830000000001</v>
      </c>
      <c r="NX70">
        <v>1.816342E-4</v>
      </c>
      <c r="NY70">
        <v>7.0061739999999997E-2</v>
      </c>
      <c r="NZ70">
        <v>0.49919200000000002</v>
      </c>
      <c r="OA70">
        <v>15.77459</v>
      </c>
      <c r="OB70">
        <v>1.8148679999999999E-4</v>
      </c>
      <c r="OC70">
        <v>7.0117600000000002E-2</v>
      </c>
      <c r="OD70">
        <v>0.49884790000000001</v>
      </c>
      <c r="OE70">
        <v>15.304690000000001</v>
      </c>
      <c r="OF70">
        <v>1.7850670000000001E-4</v>
      </c>
      <c r="OG70">
        <v>6.9053110000000001E-2</v>
      </c>
      <c r="OH70">
        <v>0.49856020000000001</v>
      </c>
      <c r="OI70">
        <v>15.19234</v>
      </c>
      <c r="OJ70">
        <v>1.73838E-4</v>
      </c>
      <c r="OK70">
        <v>6.7313159999999997E-2</v>
      </c>
    </row>
    <row r="71" spans="1:401" x14ac:dyDescent="0.35">
      <c r="A71">
        <v>74</v>
      </c>
      <c r="B71" t="s">
        <v>4</v>
      </c>
      <c r="C71" t="s">
        <v>24</v>
      </c>
      <c r="D71" t="s">
        <v>76</v>
      </c>
      <c r="E71">
        <v>739.91719999999998</v>
      </c>
      <c r="F71">
        <v>0.82863679999999995</v>
      </c>
      <c r="G71">
        <v>13.762269999999999</v>
      </c>
      <c r="H71" s="1">
        <v>3.5942040000000001E-17</v>
      </c>
      <c r="I71" s="1">
        <v>9.0909650000000004E-15</v>
      </c>
      <c r="J71">
        <v>0.82635009999999998</v>
      </c>
      <c r="K71">
        <v>13.09421</v>
      </c>
      <c r="L71" s="1">
        <v>2.1034670000000002E-5</v>
      </c>
      <c r="M71" s="1">
        <v>4.4639889999999998E-3</v>
      </c>
      <c r="N71">
        <v>0.82405229999999996</v>
      </c>
      <c r="O71">
        <v>12.991009999999999</v>
      </c>
      <c r="P71">
        <v>4.4518040000000001</v>
      </c>
      <c r="Q71">
        <v>958.79300000000001</v>
      </c>
      <c r="R71">
        <v>0.82179930000000001</v>
      </c>
      <c r="S71">
        <v>12.973549999999999</v>
      </c>
      <c r="T71">
        <v>105.3904</v>
      </c>
      <c r="U71">
        <v>25244.46</v>
      </c>
      <c r="V71">
        <v>0.81959700000000002</v>
      </c>
      <c r="W71">
        <v>13.39636</v>
      </c>
      <c r="X71">
        <v>146.37809999999999</v>
      </c>
      <c r="Y71">
        <v>37329.56</v>
      </c>
      <c r="Z71">
        <v>0.81740330000000005</v>
      </c>
      <c r="AA71">
        <v>13.503679999999999</v>
      </c>
      <c r="AB71">
        <v>44.274279999999997</v>
      </c>
      <c r="AC71">
        <v>11746.38</v>
      </c>
      <c r="AD71">
        <v>0.81521600000000005</v>
      </c>
      <c r="AE71">
        <v>13.567209999999999</v>
      </c>
      <c r="AF71">
        <v>5.4494509999999998</v>
      </c>
      <c r="AG71">
        <v>1481.8440000000001</v>
      </c>
      <c r="AH71">
        <v>0.81297059999999999</v>
      </c>
      <c r="AI71">
        <v>13.451040000000001</v>
      </c>
      <c r="AJ71">
        <v>0.45907900000000001</v>
      </c>
      <c r="AK71">
        <v>124.73390000000001</v>
      </c>
      <c r="AL71">
        <v>0.81067069999999997</v>
      </c>
      <c r="AM71">
        <v>13.05537</v>
      </c>
      <c r="AN71" s="1">
        <v>0.100259</v>
      </c>
      <c r="AO71">
        <v>25.677309999999999</v>
      </c>
      <c r="AP71">
        <v>0.80800490000000003</v>
      </c>
      <c r="AQ71">
        <v>12.516120000000001</v>
      </c>
      <c r="AR71" s="1">
        <v>7.4921230000000005E-2</v>
      </c>
      <c r="AS71">
        <v>18.82405</v>
      </c>
      <c r="AT71">
        <v>0.8043536</v>
      </c>
      <c r="AU71">
        <v>12.44889</v>
      </c>
      <c r="AV71" s="1">
        <v>6.6881540000000003E-2</v>
      </c>
      <c r="AW71" s="1">
        <v>16.788080000000001</v>
      </c>
      <c r="AX71">
        <v>0.79934039999999995</v>
      </c>
      <c r="AY71">
        <v>12.347289999999999</v>
      </c>
      <c r="AZ71" s="1">
        <v>6.0900959999999997E-2</v>
      </c>
      <c r="BA71" s="1">
        <v>15.284280000000001</v>
      </c>
      <c r="BB71">
        <v>0.79310760000000002</v>
      </c>
      <c r="BC71">
        <v>12.377079999999999</v>
      </c>
      <c r="BD71" s="1">
        <v>6.0301460000000001E-2</v>
      </c>
      <c r="BE71" s="1">
        <v>15.09099</v>
      </c>
      <c r="BF71">
        <v>0.78609039999999997</v>
      </c>
      <c r="BG71">
        <v>12.427250000000001</v>
      </c>
      <c r="BH71" s="1">
        <v>6.5742780000000001E-2</v>
      </c>
      <c r="BI71" s="1">
        <v>16.449259999999999</v>
      </c>
      <c r="BJ71">
        <v>0.77958289999999997</v>
      </c>
      <c r="BK71">
        <v>12.413869999999999</v>
      </c>
      <c r="BL71" s="1">
        <v>6.910007E-2</v>
      </c>
      <c r="BM71" s="1">
        <v>17.372309999999999</v>
      </c>
      <c r="BN71">
        <v>0.77328350000000001</v>
      </c>
      <c r="BO71">
        <v>12.309089999999999</v>
      </c>
      <c r="BP71" s="1">
        <v>6.710932E-2</v>
      </c>
      <c r="BQ71" s="1">
        <v>17.02516</v>
      </c>
      <c r="BR71">
        <v>0.76661670000000004</v>
      </c>
      <c r="BS71">
        <v>12.069509999999999</v>
      </c>
      <c r="BT71" s="1">
        <v>6.1581660000000003E-2</v>
      </c>
      <c r="BU71" s="1">
        <v>15.76079</v>
      </c>
      <c r="BV71">
        <v>0.76034579999999996</v>
      </c>
      <c r="BW71">
        <v>12.118410000000001</v>
      </c>
      <c r="BX71" s="1">
        <v>5.48154E-2</v>
      </c>
      <c r="BY71" s="1">
        <v>14.133800000000001</v>
      </c>
      <c r="BZ71">
        <v>0.75429610000000002</v>
      </c>
      <c r="CA71">
        <v>12.61478</v>
      </c>
      <c r="CB71" s="1">
        <v>4.8174660000000001E-2</v>
      </c>
      <c r="CC71" s="1">
        <v>12.50426</v>
      </c>
      <c r="CD71">
        <v>0.74842209999999998</v>
      </c>
      <c r="CE71">
        <v>13.32916</v>
      </c>
      <c r="CF71" s="1">
        <v>4.2289779999999999E-2</v>
      </c>
      <c r="CG71" s="1">
        <v>11.04607</v>
      </c>
      <c r="CH71">
        <v>0.74282669999999995</v>
      </c>
      <c r="CI71">
        <v>13.99264</v>
      </c>
      <c r="CJ71" s="1">
        <v>3.6741410000000002E-2</v>
      </c>
      <c r="CK71" s="1">
        <v>9.6601730000000003</v>
      </c>
      <c r="CL71">
        <v>0.73741630000000002</v>
      </c>
      <c r="CM71">
        <v>14.186909999999999</v>
      </c>
      <c r="CN71" s="1">
        <v>3.0868639999999999E-2</v>
      </c>
      <c r="CO71" s="1">
        <v>8.1705380000000005</v>
      </c>
      <c r="CP71">
        <v>0.73236610000000002</v>
      </c>
      <c r="CQ71">
        <v>14.14175</v>
      </c>
      <c r="CR71" s="1">
        <v>2.5222700000000001E-2</v>
      </c>
      <c r="CS71" s="1">
        <v>6.7137869999999999</v>
      </c>
      <c r="CT71">
        <v>0.72722240000000005</v>
      </c>
      <c r="CU71">
        <v>14.00569</v>
      </c>
      <c r="CV71" s="1">
        <v>2.0630800000000001E-2</v>
      </c>
      <c r="CW71" s="1">
        <v>5.5173230000000002</v>
      </c>
      <c r="CX71">
        <v>0.72198309999999999</v>
      </c>
      <c r="CY71">
        <v>13.796749999999999</v>
      </c>
      <c r="CZ71" s="1">
        <v>1.7216349999999998E-2</v>
      </c>
      <c r="DA71" s="1">
        <v>4.625121</v>
      </c>
      <c r="DB71">
        <v>0.71677230000000003</v>
      </c>
      <c r="DC71">
        <v>13.848319999999999</v>
      </c>
      <c r="DD71" s="1">
        <v>1.4621159999999999E-2</v>
      </c>
      <c r="DE71" s="1">
        <v>3.9460030000000001</v>
      </c>
      <c r="DF71">
        <v>0.71210589999999996</v>
      </c>
      <c r="DG71">
        <v>14.077450000000001</v>
      </c>
      <c r="DH71" s="1">
        <v>1.2612109999999999E-2</v>
      </c>
      <c r="DI71" s="1">
        <v>3.4156249999999999</v>
      </c>
      <c r="DJ71">
        <v>0.7086287</v>
      </c>
      <c r="DK71">
        <v>14.249750000000001</v>
      </c>
      <c r="DL71" s="1">
        <v>1.1034489999999999E-2</v>
      </c>
      <c r="DM71" s="1">
        <v>2.993557</v>
      </c>
      <c r="DN71">
        <v>0.70635000000000003</v>
      </c>
      <c r="DO71">
        <v>14.4695</v>
      </c>
      <c r="DP71" s="1">
        <v>9.6726039999999996E-3</v>
      </c>
      <c r="DQ71" s="1">
        <v>2.6261079999999999</v>
      </c>
      <c r="DR71">
        <v>0.70507529999999996</v>
      </c>
      <c r="DS71">
        <v>14.49142</v>
      </c>
      <c r="DT71" s="1">
        <v>8.0245620000000007E-3</v>
      </c>
      <c r="DU71" s="1">
        <v>2.1821890000000002</v>
      </c>
      <c r="DV71">
        <v>0.70447470000000001</v>
      </c>
      <c r="DW71">
        <v>14.43445</v>
      </c>
      <c r="DX71" s="1">
        <v>6.0249240000000001E-3</v>
      </c>
      <c r="DY71" s="1">
        <v>1.640117</v>
      </c>
      <c r="DZ71">
        <v>0.70417969999999996</v>
      </c>
      <c r="EA71">
        <v>14.237920000000001</v>
      </c>
      <c r="EB71" s="1">
        <v>4.2736529999999997E-3</v>
      </c>
      <c r="EC71" s="1">
        <v>1.1612910000000001</v>
      </c>
      <c r="ED71">
        <v>0.7040826</v>
      </c>
      <c r="EE71">
        <v>13.85079</v>
      </c>
      <c r="EF71" s="1">
        <v>3.1021170000000002E-3</v>
      </c>
      <c r="EG71" s="1">
        <v>0.83896340000000003</v>
      </c>
      <c r="EH71">
        <v>0.70408490000000001</v>
      </c>
      <c r="EI71">
        <v>13.62785</v>
      </c>
      <c r="EJ71" s="1">
        <v>2.418061E-3</v>
      </c>
      <c r="EK71" s="1">
        <v>0.65030220000000005</v>
      </c>
      <c r="EL71">
        <v>0.70413250000000005</v>
      </c>
      <c r="EM71">
        <v>13.62796</v>
      </c>
      <c r="EN71" s="1">
        <v>2.0301020000000002E-3</v>
      </c>
      <c r="EO71" s="1">
        <v>0.54308149999999999</v>
      </c>
      <c r="EP71">
        <v>0.70427580000000001</v>
      </c>
      <c r="EQ71">
        <v>13.85759</v>
      </c>
      <c r="ER71" s="1">
        <v>1.798671E-3</v>
      </c>
      <c r="ES71" s="1">
        <v>0.47895900000000002</v>
      </c>
      <c r="ET71">
        <v>0.70447979999999999</v>
      </c>
      <c r="EU71">
        <v>14.155720000000001</v>
      </c>
      <c r="EV71" s="1">
        <v>1.641364E-3</v>
      </c>
      <c r="EW71" s="1">
        <v>0.4353611</v>
      </c>
      <c r="EX71">
        <v>0.7047274</v>
      </c>
      <c r="EY71">
        <v>14.137499999999999</v>
      </c>
      <c r="EZ71" s="1">
        <v>1.5045810000000001E-3</v>
      </c>
      <c r="FA71" s="1">
        <v>0.39780450000000001</v>
      </c>
      <c r="FB71">
        <v>0.70501910000000001</v>
      </c>
      <c r="FC71">
        <v>13.91985</v>
      </c>
      <c r="FD71" s="1">
        <v>1.3716550000000001E-3</v>
      </c>
      <c r="FE71" s="1">
        <v>0.36140440000000001</v>
      </c>
      <c r="FF71">
        <v>0.70533599999999996</v>
      </c>
      <c r="FG71">
        <v>13.70059</v>
      </c>
      <c r="FH71" s="1">
        <v>1.2564480000000001E-3</v>
      </c>
      <c r="FI71" s="1">
        <v>0.32978039999999997</v>
      </c>
      <c r="FJ71">
        <v>0.70566039999999997</v>
      </c>
      <c r="FK71">
        <v>13.56841</v>
      </c>
      <c r="FL71" s="1">
        <v>1.1656500000000001E-3</v>
      </c>
      <c r="FM71" s="1">
        <v>0.30470429999999998</v>
      </c>
      <c r="FN71">
        <v>0.70595969999999997</v>
      </c>
      <c r="FO71">
        <v>14.00156</v>
      </c>
      <c r="FP71" s="1">
        <v>1.0951649999999999E-3</v>
      </c>
      <c r="FQ71" s="1">
        <v>0.28516019999999997</v>
      </c>
      <c r="FR71">
        <v>0.70623729999999996</v>
      </c>
      <c r="FS71">
        <v>14.27101</v>
      </c>
      <c r="FT71" s="1">
        <v>1.0382740000000001E-3</v>
      </c>
      <c r="FU71" s="1">
        <v>0.26940500000000001</v>
      </c>
      <c r="FV71">
        <v>0.70643319999999998</v>
      </c>
      <c r="FW71">
        <v>14.420400000000001</v>
      </c>
      <c r="FX71" s="1">
        <v>9.893635E-4</v>
      </c>
      <c r="FY71" s="1">
        <v>0.25594430000000001</v>
      </c>
      <c r="FZ71">
        <v>0.7065669</v>
      </c>
      <c r="GA71">
        <v>14.34432</v>
      </c>
      <c r="GB71" s="1">
        <v>9.4868489999999997E-4</v>
      </c>
      <c r="GC71" s="1">
        <v>0.24472450000000001</v>
      </c>
      <c r="GD71">
        <v>0.70662519999999995</v>
      </c>
      <c r="GE71">
        <v>14.236499999999999</v>
      </c>
      <c r="GF71" s="1">
        <v>9.2426889999999999E-4</v>
      </c>
      <c r="GG71" s="1">
        <v>0.23776130000000001</v>
      </c>
      <c r="GH71">
        <v>0.70665940000000005</v>
      </c>
      <c r="GI71">
        <v>14.13815</v>
      </c>
      <c r="GJ71" s="1">
        <v>9.1438680000000005E-4</v>
      </c>
      <c r="GK71" s="1">
        <v>0.23471130000000001</v>
      </c>
      <c r="GL71">
        <v>0.70668520000000001</v>
      </c>
      <c r="GM71">
        <v>13.95086</v>
      </c>
      <c r="GN71" s="1">
        <v>9.042923E-4</v>
      </c>
      <c r="GO71" s="1">
        <v>0.2318105</v>
      </c>
      <c r="GP71">
        <v>0.70669219999999999</v>
      </c>
      <c r="GQ71">
        <v>13.62106</v>
      </c>
      <c r="GR71" s="1">
        <v>8.8561520000000004E-4</v>
      </c>
      <c r="GS71" s="1">
        <v>0.22678329999999999</v>
      </c>
      <c r="GT71">
        <v>0.70669369999999998</v>
      </c>
      <c r="GU71">
        <v>13.839700000000001</v>
      </c>
      <c r="GV71" s="1">
        <v>8.5858769999999998E-4</v>
      </c>
      <c r="GW71" s="1">
        <v>0.2197153</v>
      </c>
      <c r="GX71">
        <v>0.70669400000000004</v>
      </c>
      <c r="GY71">
        <v>14.1538</v>
      </c>
      <c r="GZ71" s="1">
        <v>8.2706640000000003E-4</v>
      </c>
      <c r="HA71" s="1">
        <v>0.21151120000000001</v>
      </c>
      <c r="HB71">
        <v>0.70667559999999996</v>
      </c>
      <c r="HC71">
        <v>14.55743</v>
      </c>
      <c r="HD71" s="1">
        <v>7.9378420000000003E-4</v>
      </c>
      <c r="HE71" s="1">
        <v>0.20289399999999999</v>
      </c>
      <c r="HF71">
        <v>0.70668620000000004</v>
      </c>
      <c r="HG71">
        <v>15.025510000000001</v>
      </c>
      <c r="HH71" s="1">
        <v>7.608205E-4</v>
      </c>
      <c r="HI71" s="1">
        <v>0.19438610000000001</v>
      </c>
      <c r="HJ71">
        <v>0.70669170000000003</v>
      </c>
      <c r="HK71">
        <v>15.322139999999999</v>
      </c>
      <c r="HL71" s="1">
        <v>7.290679E-4</v>
      </c>
      <c r="HM71" s="1">
        <v>0.18621409999999999</v>
      </c>
      <c r="HN71">
        <v>0.70667899999999995</v>
      </c>
      <c r="HO71">
        <v>15.32286</v>
      </c>
      <c r="HP71" s="1">
        <v>6.9894399999999995E-4</v>
      </c>
      <c r="HQ71" s="1">
        <v>0.17848839999999999</v>
      </c>
      <c r="HR71">
        <v>0.70667919999999995</v>
      </c>
      <c r="HS71">
        <v>15.099</v>
      </c>
      <c r="HT71" s="1">
        <v>6.7024239999999996E-4</v>
      </c>
      <c r="HU71" s="1">
        <v>0.1711365</v>
      </c>
      <c r="HV71">
        <v>0.706708</v>
      </c>
      <c r="HW71">
        <v>14.6251</v>
      </c>
      <c r="HX71">
        <v>6.4288089999999995E-4</v>
      </c>
      <c r="HY71" s="1">
        <v>0.16414129999999999</v>
      </c>
      <c r="HZ71">
        <v>0.70670659999999996</v>
      </c>
      <c r="IA71">
        <v>14.67051</v>
      </c>
      <c r="IB71">
        <v>6.1682369999999998E-4</v>
      </c>
      <c r="IC71" s="1">
        <v>0.1574953</v>
      </c>
      <c r="ID71">
        <v>0.70667239999999998</v>
      </c>
      <c r="IE71">
        <v>14.98884</v>
      </c>
      <c r="IF71">
        <v>5.9222949999999995E-4</v>
      </c>
      <c r="IG71" s="1">
        <v>0.1512183</v>
      </c>
      <c r="IH71">
        <v>0.70667440000000004</v>
      </c>
      <c r="II71">
        <v>15.314920000000001</v>
      </c>
      <c r="IJ71">
        <v>5.6882190000000004E-4</v>
      </c>
      <c r="IK71" s="1">
        <v>0.14525740000000001</v>
      </c>
      <c r="IL71">
        <v>0.70670010000000005</v>
      </c>
      <c r="IM71">
        <v>15.64434</v>
      </c>
      <c r="IN71">
        <v>5.4645910000000004E-4</v>
      </c>
      <c r="IO71" s="1">
        <v>0.1395544</v>
      </c>
      <c r="IP71">
        <v>0.70667780000000002</v>
      </c>
      <c r="IQ71">
        <v>15.693490000000001</v>
      </c>
      <c r="IR71">
        <v>5.2493829999999996E-4</v>
      </c>
      <c r="IS71">
        <v>0.1340645</v>
      </c>
      <c r="IT71">
        <v>0.70670069999999996</v>
      </c>
      <c r="IU71">
        <v>15.64622</v>
      </c>
      <c r="IV71">
        <v>5.0447260000000005E-4</v>
      </c>
      <c r="IW71">
        <v>0.1288502</v>
      </c>
      <c r="IX71">
        <v>0.70667310000000005</v>
      </c>
      <c r="IY71">
        <v>15.518980000000001</v>
      </c>
      <c r="IZ71">
        <v>4.8524869999999999E-4</v>
      </c>
      <c r="JA71">
        <v>0.1239476</v>
      </c>
      <c r="JB71">
        <v>0.70667800000000003</v>
      </c>
      <c r="JC71">
        <v>15.21876</v>
      </c>
      <c r="JD71">
        <v>4.6690129999999997E-4</v>
      </c>
      <c r="JE71">
        <v>0.1192648</v>
      </c>
      <c r="JF71">
        <v>0.70667619999999998</v>
      </c>
      <c r="JG71">
        <v>15.041320000000001</v>
      </c>
      <c r="JH71">
        <v>4.4950479999999999E-4</v>
      </c>
      <c r="JI71">
        <v>0.1148328</v>
      </c>
      <c r="JJ71">
        <v>0.70667049999999998</v>
      </c>
      <c r="JK71">
        <v>14.5716</v>
      </c>
      <c r="JL71">
        <v>4.330006E-4</v>
      </c>
      <c r="JM71">
        <v>0.1106114</v>
      </c>
      <c r="JN71">
        <v>0.70667360000000001</v>
      </c>
      <c r="JO71">
        <v>14.28763</v>
      </c>
      <c r="JP71">
        <v>4.1703140000000003E-4</v>
      </c>
      <c r="JQ71">
        <v>0.1065431</v>
      </c>
      <c r="JR71">
        <v>0.70669349999999997</v>
      </c>
      <c r="JS71">
        <v>13.899430000000001</v>
      </c>
      <c r="JT71">
        <v>4.0192739999999998E-4</v>
      </c>
      <c r="JU71">
        <v>0.10267569999999999</v>
      </c>
      <c r="JV71">
        <v>0.70669409999999999</v>
      </c>
      <c r="JW71">
        <v>13.632529999999999</v>
      </c>
      <c r="JX71">
        <v>3.8738519999999998E-4</v>
      </c>
      <c r="JY71">
        <v>9.8968169999999994E-2</v>
      </c>
      <c r="JZ71">
        <v>0.70667860000000005</v>
      </c>
      <c r="KA71">
        <v>13.526439999999999</v>
      </c>
      <c r="KB71">
        <v>3.737403E-4</v>
      </c>
      <c r="KC71">
        <v>9.5480110000000007E-2</v>
      </c>
      <c r="KD71">
        <v>0.7066964</v>
      </c>
      <c r="KE71">
        <v>13.472110000000001</v>
      </c>
      <c r="KF71">
        <v>3.6042170000000001E-4</v>
      </c>
      <c r="KG71">
        <v>9.2081850000000007E-2</v>
      </c>
      <c r="KH71">
        <v>0.70669859999999995</v>
      </c>
      <c r="KI71">
        <v>13.29486</v>
      </c>
      <c r="KJ71">
        <v>3.4749210000000001E-4</v>
      </c>
      <c r="KK71">
        <v>8.8781079999999998E-2</v>
      </c>
      <c r="KL71">
        <v>0.70667670000000005</v>
      </c>
      <c r="KM71">
        <v>13.502660000000001</v>
      </c>
      <c r="KN71">
        <v>3.3532320000000002E-4</v>
      </c>
      <c r="KO71">
        <v>8.5668240000000007E-2</v>
      </c>
      <c r="KP71">
        <v>0.70662729999999996</v>
      </c>
      <c r="KQ71">
        <v>13.496779999999999</v>
      </c>
      <c r="KR71">
        <v>3.236367E-4</v>
      </c>
      <c r="KS71">
        <v>8.2685949999999994E-2</v>
      </c>
      <c r="KT71">
        <v>0.70650639999999998</v>
      </c>
      <c r="KU71">
        <v>13.704319999999999</v>
      </c>
      <c r="KV71">
        <v>3.1241329999999999E-4</v>
      </c>
      <c r="KW71">
        <v>7.9833370000000001E-2</v>
      </c>
      <c r="KX71">
        <v>0.70632539999999999</v>
      </c>
      <c r="KY71">
        <v>13.96105</v>
      </c>
      <c r="KZ71">
        <v>3.0256119999999998E-4</v>
      </c>
      <c r="LA71">
        <v>7.7318330000000005E-2</v>
      </c>
      <c r="LB71">
        <v>0.70606429999999998</v>
      </c>
      <c r="LC71">
        <v>14.09127</v>
      </c>
      <c r="LD71">
        <v>2.9682089999999998E-4</v>
      </c>
      <c r="LE71">
        <v>7.5836550000000003E-2</v>
      </c>
      <c r="LF71">
        <v>0.70578229999999997</v>
      </c>
      <c r="LG71">
        <v>13.986090000000001</v>
      </c>
      <c r="LH71">
        <v>2.9516109999999998E-4</v>
      </c>
      <c r="LI71">
        <v>7.5415280000000001E-2</v>
      </c>
      <c r="LJ71">
        <v>0.70548370000000005</v>
      </c>
      <c r="LK71">
        <v>13.71438</v>
      </c>
      <c r="LL71">
        <v>2.9327059999999998E-4</v>
      </c>
      <c r="LM71">
        <v>7.4982579999999993E-2</v>
      </c>
      <c r="LN71">
        <v>0.70516630000000002</v>
      </c>
      <c r="LO71">
        <v>13.50554</v>
      </c>
      <c r="LP71">
        <v>2.8868330000000002E-4</v>
      </c>
      <c r="LQ71">
        <v>7.3869560000000001E-2</v>
      </c>
      <c r="LR71">
        <v>0.70486780000000004</v>
      </c>
      <c r="LS71">
        <v>14.056290000000001</v>
      </c>
      <c r="LT71">
        <v>2.8167859999999998E-4</v>
      </c>
      <c r="LU71">
        <v>7.2120680000000006E-2</v>
      </c>
      <c r="LV71">
        <v>0.70458969999999999</v>
      </c>
      <c r="LW71">
        <v>14.6526</v>
      </c>
      <c r="LX71">
        <v>2.7341159999999998E-4</v>
      </c>
      <c r="LY71">
        <v>7.0036730000000005E-2</v>
      </c>
      <c r="LZ71">
        <v>0.70437399999999994</v>
      </c>
      <c r="MA71">
        <v>15.301439999999999</v>
      </c>
      <c r="MB71">
        <v>2.6462799999999999E-4</v>
      </c>
      <c r="MC71">
        <v>6.7807019999999996E-2</v>
      </c>
      <c r="MD71">
        <v>0.7042332</v>
      </c>
      <c r="ME71">
        <v>16.03462</v>
      </c>
      <c r="MF71">
        <v>2.5508079999999998E-4</v>
      </c>
      <c r="MG71">
        <v>6.5386239999999998E-2</v>
      </c>
      <c r="MH71">
        <v>0.704183</v>
      </c>
      <c r="MI71">
        <v>16.467320000000001</v>
      </c>
      <c r="MJ71">
        <v>2.429217E-4</v>
      </c>
      <c r="MK71">
        <v>6.2304980000000003E-2</v>
      </c>
      <c r="ML71">
        <v>0.70413899999999996</v>
      </c>
      <c r="MM71">
        <v>16.421589999999998</v>
      </c>
      <c r="MN71">
        <v>2.2820690000000001E-4</v>
      </c>
      <c r="MO71">
        <v>5.8545260000000002E-2</v>
      </c>
      <c r="MP71">
        <v>0.70413630000000005</v>
      </c>
      <c r="MQ71">
        <v>16.123390000000001</v>
      </c>
      <c r="MR71">
        <v>2.142127E-4</v>
      </c>
      <c r="MS71">
        <v>5.4948139999999999E-2</v>
      </c>
      <c r="MT71">
        <v>0.70412710000000001</v>
      </c>
      <c r="MU71">
        <v>15.711</v>
      </c>
      <c r="MV71">
        <v>2.0285290000000001E-4</v>
      </c>
      <c r="MW71">
        <v>5.201633E-2</v>
      </c>
      <c r="MX71">
        <v>0.70409889999999997</v>
      </c>
      <c r="MY71">
        <v>15.91863</v>
      </c>
      <c r="MZ71">
        <v>1.938171E-4</v>
      </c>
      <c r="NA71">
        <v>4.9685939999999998E-2</v>
      </c>
      <c r="NB71">
        <v>0.70402039999999999</v>
      </c>
      <c r="NC71">
        <v>16.167629999999999</v>
      </c>
      <c r="ND71">
        <v>1.8634169999999999E-4</v>
      </c>
      <c r="NE71">
        <v>4.7767549999999999E-2</v>
      </c>
      <c r="NF71">
        <v>0.70376810000000001</v>
      </c>
      <c r="NG71">
        <v>16.219280000000001</v>
      </c>
      <c r="NH71">
        <v>1.7987299999999999E-4</v>
      </c>
      <c r="NI71">
        <v>4.6118470000000002E-2</v>
      </c>
      <c r="NJ71">
        <v>0.70340380000000002</v>
      </c>
      <c r="NK71">
        <v>16.328479999999999</v>
      </c>
      <c r="NL71">
        <v>1.7486760000000001E-4</v>
      </c>
      <c r="NM71">
        <v>4.4834239999999997E-2</v>
      </c>
      <c r="NN71">
        <v>0.70287390000000005</v>
      </c>
      <c r="NO71">
        <v>16.326129999999999</v>
      </c>
      <c r="NP71">
        <v>1.742677E-4</v>
      </c>
      <c r="NQ71">
        <v>4.4660680000000001E-2</v>
      </c>
      <c r="NR71">
        <v>0.70230820000000005</v>
      </c>
      <c r="NS71">
        <v>16.308039999999998</v>
      </c>
      <c r="NT71">
        <v>1.78025E-4</v>
      </c>
      <c r="NU71">
        <v>4.563296E-2</v>
      </c>
      <c r="NV71">
        <v>0.70169380000000003</v>
      </c>
      <c r="NW71">
        <v>16.163139999999999</v>
      </c>
      <c r="NX71">
        <v>1.814427E-4</v>
      </c>
      <c r="NY71">
        <v>4.6561430000000001E-2</v>
      </c>
      <c r="NZ71">
        <v>0.70102779999999998</v>
      </c>
      <c r="OA71">
        <v>15.81307</v>
      </c>
      <c r="OB71">
        <v>1.8162629999999999E-4</v>
      </c>
      <c r="OC71">
        <v>4.6672779999999997E-2</v>
      </c>
      <c r="OD71">
        <v>0.70039399999999996</v>
      </c>
      <c r="OE71">
        <v>15.368359999999999</v>
      </c>
      <c r="OF71">
        <v>1.788808E-4</v>
      </c>
      <c r="OG71">
        <v>4.6017849999999999E-2</v>
      </c>
      <c r="OH71">
        <v>0.69982929999999999</v>
      </c>
      <c r="OI71">
        <v>15.26647</v>
      </c>
      <c r="OJ71">
        <v>1.743328E-4</v>
      </c>
      <c r="OK71">
        <v>4.4889520000000002E-2</v>
      </c>
    </row>
    <row r="72" spans="1:401" x14ac:dyDescent="0.35">
      <c r="A72">
        <v>75</v>
      </c>
      <c r="B72" t="s">
        <v>4</v>
      </c>
      <c r="C72" t="s">
        <v>24</v>
      </c>
      <c r="D72" t="s">
        <v>77</v>
      </c>
      <c r="E72">
        <v>879.94240000000002</v>
      </c>
      <c r="F72">
        <v>0.95872420000000003</v>
      </c>
      <c r="G72">
        <v>13.82291</v>
      </c>
      <c r="H72" s="1">
        <v>5.5427849999999999E-18</v>
      </c>
      <c r="I72" s="1">
        <v>1.6377860000000001E-15</v>
      </c>
      <c r="J72">
        <v>0.96155729999999995</v>
      </c>
      <c r="K72">
        <v>13.16639</v>
      </c>
      <c r="L72" s="1">
        <v>4.767211E-6</v>
      </c>
      <c r="M72" s="1">
        <v>1.0931389999999999E-3</v>
      </c>
      <c r="N72">
        <v>0.96447629999999995</v>
      </c>
      <c r="O72">
        <v>13.05254</v>
      </c>
      <c r="P72">
        <v>3.1668820000000002</v>
      </c>
      <c r="Q72">
        <v>732.64829999999995</v>
      </c>
      <c r="R72">
        <v>0.96738020000000002</v>
      </c>
      <c r="S72">
        <v>12.997389999999999</v>
      </c>
      <c r="T72">
        <v>95.011120000000005</v>
      </c>
      <c r="U72">
        <v>25702.639999999999</v>
      </c>
      <c r="V72">
        <v>0.97043270000000004</v>
      </c>
      <c r="W72">
        <v>13.405200000000001</v>
      </c>
      <c r="X72">
        <v>151.17070000000001</v>
      </c>
      <c r="Y72">
        <v>45083.75</v>
      </c>
      <c r="Z72">
        <v>0.97351489999999996</v>
      </c>
      <c r="AA72">
        <v>13.49878</v>
      </c>
      <c r="AB72">
        <v>49.943950000000001</v>
      </c>
      <c r="AC72">
        <v>15897.88</v>
      </c>
      <c r="AD72">
        <v>0.97659030000000002</v>
      </c>
      <c r="AE72">
        <v>13.56901</v>
      </c>
      <c r="AF72">
        <v>6.5103929999999997</v>
      </c>
      <c r="AG72">
        <v>2166.96</v>
      </c>
      <c r="AH72">
        <v>0.97969850000000003</v>
      </c>
      <c r="AI72">
        <v>13.46866</v>
      </c>
      <c r="AJ72">
        <v>0.5510642</v>
      </c>
      <c r="AK72">
        <v>185.17490000000001</v>
      </c>
      <c r="AL72">
        <v>0.98281339999999995</v>
      </c>
      <c r="AM72">
        <v>13.099729999999999</v>
      </c>
      <c r="AN72" s="1">
        <v>0.1059093</v>
      </c>
      <c r="AO72">
        <v>32.43253</v>
      </c>
      <c r="AP72">
        <v>0.98583160000000003</v>
      </c>
      <c r="AQ72">
        <v>12.572290000000001</v>
      </c>
      <c r="AR72" s="1">
        <v>7.5681189999999995E-2</v>
      </c>
      <c r="AS72">
        <v>22.257819999999999</v>
      </c>
      <c r="AT72">
        <v>0.98906249999999996</v>
      </c>
      <c r="AU72">
        <v>12.502660000000001</v>
      </c>
      <c r="AV72" s="1">
        <v>6.7367220000000005E-2</v>
      </c>
      <c r="AW72" s="1">
        <v>19.758939999999999</v>
      </c>
      <c r="AX72">
        <v>0.99308379999999996</v>
      </c>
      <c r="AY72">
        <v>12.37571</v>
      </c>
      <c r="AZ72" s="1">
        <v>6.121799E-2</v>
      </c>
      <c r="BA72" s="1">
        <v>17.941379999999999</v>
      </c>
      <c r="BB72">
        <v>0.99848190000000003</v>
      </c>
      <c r="BC72">
        <v>12.3986</v>
      </c>
      <c r="BD72" s="1">
        <v>6.0111770000000002E-2</v>
      </c>
      <c r="BE72" s="1">
        <v>17.52346</v>
      </c>
      <c r="BF72">
        <v>1.005741</v>
      </c>
      <c r="BG72">
        <v>12.43652</v>
      </c>
      <c r="BH72" s="1">
        <v>6.5355620000000003E-2</v>
      </c>
      <c r="BI72" s="1">
        <v>19.00883</v>
      </c>
      <c r="BJ72">
        <v>1.0082709999999999</v>
      </c>
      <c r="BK72">
        <v>12.407030000000001</v>
      </c>
      <c r="BL72" s="1">
        <v>6.9016170000000002E-2</v>
      </c>
      <c r="BM72" s="1">
        <v>20.19511</v>
      </c>
      <c r="BN72">
        <v>1.0008539999999999</v>
      </c>
      <c r="BO72">
        <v>12.31316</v>
      </c>
      <c r="BP72" s="1">
        <v>6.7356429999999995E-2</v>
      </c>
      <c r="BQ72" s="1">
        <v>19.932839999999999</v>
      </c>
      <c r="BR72">
        <v>0.99304579999999998</v>
      </c>
      <c r="BS72">
        <v>12.090999999999999</v>
      </c>
      <c r="BT72" s="1">
        <v>6.2000800000000002E-2</v>
      </c>
      <c r="BU72" s="1">
        <v>18.54139</v>
      </c>
      <c r="BV72">
        <v>0.98606519999999998</v>
      </c>
      <c r="BW72">
        <v>12.146050000000001</v>
      </c>
      <c r="BX72" s="1">
        <v>5.527762E-2</v>
      </c>
      <c r="BY72" s="1">
        <v>16.669910000000002</v>
      </c>
      <c r="BZ72">
        <v>0.97954819999999998</v>
      </c>
      <c r="CA72">
        <v>12.63059</v>
      </c>
      <c r="CB72" s="1">
        <v>4.8606629999999998E-2</v>
      </c>
      <c r="CC72" s="1">
        <v>14.76211</v>
      </c>
      <c r="CD72">
        <v>0.97325070000000002</v>
      </c>
      <c r="CE72">
        <v>13.337730000000001</v>
      </c>
      <c r="CF72" s="1">
        <v>4.2673450000000002E-2</v>
      </c>
      <c r="CG72" s="1">
        <v>13.043710000000001</v>
      </c>
      <c r="CH72">
        <v>0.96736480000000002</v>
      </c>
      <c r="CI72">
        <v>13.98953</v>
      </c>
      <c r="CJ72" s="1">
        <v>3.7133720000000002E-2</v>
      </c>
      <c r="CK72" s="1">
        <v>11.430009999999999</v>
      </c>
      <c r="CL72">
        <v>0.96189690000000005</v>
      </c>
      <c r="CM72">
        <v>14.17803</v>
      </c>
      <c r="CN72" s="1">
        <v>3.1284409999999999E-2</v>
      </c>
      <c r="CO72" s="1">
        <v>9.7014410000000009</v>
      </c>
      <c r="CP72">
        <v>0.95695750000000002</v>
      </c>
      <c r="CQ72">
        <v>14.13471</v>
      </c>
      <c r="CR72" s="1">
        <v>2.5596589999999999E-2</v>
      </c>
      <c r="CS72" s="1">
        <v>7.9863189999999999</v>
      </c>
      <c r="CT72">
        <v>0.9516734</v>
      </c>
      <c r="CU72">
        <v>14.009980000000001</v>
      </c>
      <c r="CV72" s="1">
        <v>2.0919050000000002E-2</v>
      </c>
      <c r="CW72" s="1">
        <v>6.5564580000000001</v>
      </c>
      <c r="CX72">
        <v>0.94629200000000002</v>
      </c>
      <c r="CY72">
        <v>13.82057</v>
      </c>
      <c r="CZ72" s="1">
        <v>1.7431039999999998E-2</v>
      </c>
      <c r="DA72" s="1">
        <v>5.4850960000000004</v>
      </c>
      <c r="DB72">
        <v>0.94090439999999997</v>
      </c>
      <c r="DC72">
        <v>13.90485</v>
      </c>
      <c r="DD72" s="1">
        <v>1.478819E-2</v>
      </c>
      <c r="DE72" s="1">
        <v>4.6729560000000001</v>
      </c>
      <c r="DF72">
        <v>0.93637309999999996</v>
      </c>
      <c r="DG72">
        <v>14.14301</v>
      </c>
      <c r="DH72" s="1">
        <v>1.274374E-2</v>
      </c>
      <c r="DI72" s="1">
        <v>4.0383829999999996</v>
      </c>
      <c r="DJ72">
        <v>0.9333766</v>
      </c>
      <c r="DK72">
        <v>14.300689999999999</v>
      </c>
      <c r="DL72" s="1">
        <v>1.11409E-2</v>
      </c>
      <c r="DM72" s="1">
        <v>3.53376</v>
      </c>
      <c r="DN72">
        <v>0.93182620000000005</v>
      </c>
      <c r="DO72">
        <v>14.499510000000001</v>
      </c>
      <c r="DP72" s="1">
        <v>9.7767730000000008E-3</v>
      </c>
      <c r="DQ72" s="1">
        <v>3.1017610000000002</v>
      </c>
      <c r="DR72">
        <v>0.93145230000000001</v>
      </c>
      <c r="DS72">
        <v>14.49511</v>
      </c>
      <c r="DT72" s="1">
        <v>8.1635219999999994E-3</v>
      </c>
      <c r="DU72" s="1">
        <v>2.5971690000000001</v>
      </c>
      <c r="DV72">
        <v>0.93155180000000004</v>
      </c>
      <c r="DW72">
        <v>14.426080000000001</v>
      </c>
      <c r="DX72" s="1">
        <v>6.1735760000000001E-3</v>
      </c>
      <c r="DY72" s="1">
        <v>1.9703550000000001</v>
      </c>
      <c r="DZ72">
        <v>0.93187299999999995</v>
      </c>
      <c r="EA72">
        <v>14.24333</v>
      </c>
      <c r="EB72" s="1">
        <v>4.387083E-3</v>
      </c>
      <c r="EC72" s="1">
        <v>1.398612</v>
      </c>
      <c r="ED72">
        <v>0.93220630000000004</v>
      </c>
      <c r="EE72">
        <v>13.88466</v>
      </c>
      <c r="EF72" s="1">
        <v>3.1722389999999999E-3</v>
      </c>
      <c r="EG72" s="1">
        <v>1.005196</v>
      </c>
      <c r="EH72">
        <v>0.93246300000000004</v>
      </c>
      <c r="EI72">
        <v>13.69205</v>
      </c>
      <c r="EJ72" s="1">
        <v>2.4580019999999999E-3</v>
      </c>
      <c r="EK72" s="1">
        <v>0.77274050000000005</v>
      </c>
      <c r="EL72">
        <v>0.93270920000000002</v>
      </c>
      <c r="EM72">
        <v>13.69646</v>
      </c>
      <c r="EN72" s="1">
        <v>2.0531939999999999E-3</v>
      </c>
      <c r="EO72" s="1">
        <v>0.64074390000000003</v>
      </c>
      <c r="EP72">
        <v>0.93298270000000005</v>
      </c>
      <c r="EQ72">
        <v>13.912509999999999</v>
      </c>
      <c r="ER72" s="1">
        <v>1.813161E-3</v>
      </c>
      <c r="ES72" s="1">
        <v>0.56245599999999996</v>
      </c>
      <c r="ET72">
        <v>0.93330939999999996</v>
      </c>
      <c r="EU72">
        <v>14.189030000000001</v>
      </c>
      <c r="EV72" s="1">
        <v>1.652267E-3</v>
      </c>
      <c r="EW72" s="1">
        <v>0.51017869999999998</v>
      </c>
      <c r="EX72">
        <v>0.93362809999999996</v>
      </c>
      <c r="EY72">
        <v>14.147360000000001</v>
      </c>
      <c r="EZ72" s="1">
        <v>1.5149989999999999E-3</v>
      </c>
      <c r="FA72" s="1">
        <v>0.46627879999999999</v>
      </c>
      <c r="FB72">
        <v>0.93397669999999999</v>
      </c>
      <c r="FC72">
        <v>13.919600000000001</v>
      </c>
      <c r="FD72" s="1">
        <v>1.3814350000000001E-3</v>
      </c>
      <c r="FE72" s="1">
        <v>0.42375289999999999</v>
      </c>
      <c r="FF72">
        <v>0.93432680000000001</v>
      </c>
      <c r="FG72">
        <v>13.698980000000001</v>
      </c>
      <c r="FH72" s="1">
        <v>1.264493E-3</v>
      </c>
      <c r="FI72" s="1">
        <v>0.3863124</v>
      </c>
      <c r="FJ72">
        <v>0.93466680000000002</v>
      </c>
      <c r="FK72">
        <v>13.583629999999999</v>
      </c>
      <c r="FL72" s="1">
        <v>1.1719440000000001E-3</v>
      </c>
      <c r="FM72" s="1">
        <v>0.3564715</v>
      </c>
      <c r="FN72">
        <v>0.93498329999999996</v>
      </c>
      <c r="FO72">
        <v>14.04851</v>
      </c>
      <c r="FP72" s="1">
        <v>1.100125E-3</v>
      </c>
      <c r="FQ72" s="1">
        <v>0.33321640000000002</v>
      </c>
      <c r="FR72">
        <v>0.93525320000000001</v>
      </c>
      <c r="FS72">
        <v>14.32738</v>
      </c>
      <c r="FT72" s="1">
        <v>1.042402E-3</v>
      </c>
      <c r="FU72" s="1">
        <v>0.3145715</v>
      </c>
      <c r="FV72">
        <v>0.93545690000000004</v>
      </c>
      <c r="FW72">
        <v>14.47692</v>
      </c>
      <c r="FX72" s="1">
        <v>9.929521000000001E-4</v>
      </c>
      <c r="FY72" s="1">
        <v>0.29872219999999999</v>
      </c>
      <c r="FZ72">
        <v>0.93554340000000002</v>
      </c>
      <c r="GA72">
        <v>14.382899999999999</v>
      </c>
      <c r="GB72" s="1">
        <v>9.5144179999999997E-4</v>
      </c>
      <c r="GC72" s="1">
        <v>0.28538330000000001</v>
      </c>
      <c r="GD72">
        <v>0.93554219999999999</v>
      </c>
      <c r="GE72">
        <v>14.238329999999999</v>
      </c>
      <c r="GF72" s="1">
        <v>9.2561119999999997E-4</v>
      </c>
      <c r="GG72" s="1">
        <v>0.27673789999999998</v>
      </c>
      <c r="GH72">
        <v>0.93556530000000004</v>
      </c>
      <c r="GI72">
        <v>14.12637</v>
      </c>
      <c r="GJ72" s="1">
        <v>9.1506720000000005E-4</v>
      </c>
      <c r="GK72" s="1">
        <v>0.27291300000000002</v>
      </c>
      <c r="GL72">
        <v>0.93555160000000004</v>
      </c>
      <c r="GM72">
        <v>13.957420000000001</v>
      </c>
      <c r="GN72" s="1">
        <v>9.0536220000000001E-4</v>
      </c>
      <c r="GO72" s="1">
        <v>0.2696846</v>
      </c>
      <c r="GP72">
        <v>0.93552179999999996</v>
      </c>
      <c r="GQ72">
        <v>13.666270000000001</v>
      </c>
      <c r="GR72" s="1">
        <v>8.8735210000000003E-4</v>
      </c>
      <c r="GS72" s="1">
        <v>0.26411659999999998</v>
      </c>
      <c r="GT72">
        <v>0.93551790000000001</v>
      </c>
      <c r="GU72">
        <v>13.908950000000001</v>
      </c>
      <c r="GV72" s="1">
        <v>8.6080909999999996E-4</v>
      </c>
      <c r="GW72" s="1">
        <v>0.25610899999999998</v>
      </c>
      <c r="GX72">
        <v>0.93548849999999995</v>
      </c>
      <c r="GY72">
        <v>14.209059999999999</v>
      </c>
      <c r="GZ72" s="1">
        <v>8.295043E-4</v>
      </c>
      <c r="HA72" s="1">
        <v>0.24667149999999999</v>
      </c>
      <c r="HB72">
        <v>0.93549610000000005</v>
      </c>
      <c r="HC72">
        <v>14.602180000000001</v>
      </c>
      <c r="HD72" s="1">
        <v>7.9627449999999998E-4</v>
      </c>
      <c r="HE72" s="1">
        <v>0.23668510000000001</v>
      </c>
      <c r="HF72">
        <v>0.93547550000000002</v>
      </c>
      <c r="HG72">
        <v>15.053699999999999</v>
      </c>
      <c r="HH72" s="1">
        <v>7.6323899999999997E-4</v>
      </c>
      <c r="HI72" s="1">
        <v>0.226775</v>
      </c>
      <c r="HJ72">
        <v>0.93551450000000003</v>
      </c>
      <c r="HK72">
        <v>15.31427</v>
      </c>
      <c r="HL72" s="1">
        <v>7.3136749999999997E-4</v>
      </c>
      <c r="HM72" s="1">
        <v>0.21723490000000001</v>
      </c>
      <c r="HN72">
        <v>0.93545699999999998</v>
      </c>
      <c r="HO72">
        <v>15.30608</v>
      </c>
      <c r="HP72" s="1">
        <v>7.0112009999999999E-4</v>
      </c>
      <c r="HQ72" s="1">
        <v>0.20821219999999999</v>
      </c>
      <c r="HR72">
        <v>0.93548909999999996</v>
      </c>
      <c r="HS72">
        <v>15.111330000000001</v>
      </c>
      <c r="HT72" s="1">
        <v>6.7230930000000005E-4</v>
      </c>
      <c r="HU72" s="1">
        <v>0.19962489999999999</v>
      </c>
      <c r="HV72">
        <v>0.93546899999999999</v>
      </c>
      <c r="HW72">
        <v>14.672319999999999</v>
      </c>
      <c r="HX72">
        <v>6.4485479999999999E-4</v>
      </c>
      <c r="HY72" s="1">
        <v>0.191467</v>
      </c>
      <c r="HZ72">
        <v>0.93546680000000004</v>
      </c>
      <c r="IA72">
        <v>14.744870000000001</v>
      </c>
      <c r="IB72">
        <v>6.186923E-4</v>
      </c>
      <c r="IC72" s="1">
        <v>0.183702</v>
      </c>
      <c r="ID72">
        <v>0.93548489999999995</v>
      </c>
      <c r="IE72">
        <v>15.06321</v>
      </c>
      <c r="IF72">
        <v>5.9399590000000003E-4</v>
      </c>
      <c r="IG72" s="1">
        <v>0.17636830000000001</v>
      </c>
      <c r="IH72">
        <v>0.9354498</v>
      </c>
      <c r="II72">
        <v>15.38156</v>
      </c>
      <c r="IJ72">
        <v>5.7049770000000002E-4</v>
      </c>
      <c r="IK72" s="1">
        <v>0.1694059</v>
      </c>
      <c r="IL72">
        <v>0.93546240000000003</v>
      </c>
      <c r="IM72">
        <v>15.69293</v>
      </c>
      <c r="IN72">
        <v>5.4807830000000001E-4</v>
      </c>
      <c r="IO72" s="1">
        <v>0.1627632</v>
      </c>
      <c r="IP72">
        <v>0.93549170000000004</v>
      </c>
      <c r="IQ72">
        <v>15.701779999999999</v>
      </c>
      <c r="IR72">
        <v>5.2649130000000002E-4</v>
      </c>
      <c r="IS72" s="1">
        <v>0.15635679999999999</v>
      </c>
      <c r="IT72">
        <v>0.9354635</v>
      </c>
      <c r="IU72">
        <v>15.63557</v>
      </c>
      <c r="IV72">
        <v>5.0593350000000003E-4</v>
      </c>
      <c r="IW72">
        <v>0.1502637</v>
      </c>
      <c r="IX72">
        <v>0.93548690000000001</v>
      </c>
      <c r="IY72">
        <v>15.524279999999999</v>
      </c>
      <c r="IZ72">
        <v>4.8663269999999999E-4</v>
      </c>
      <c r="JA72">
        <v>0.14453350000000001</v>
      </c>
      <c r="JB72">
        <v>0.93545370000000005</v>
      </c>
      <c r="JC72">
        <v>15.25813</v>
      </c>
      <c r="JD72">
        <v>4.6821649999999999E-4</v>
      </c>
      <c r="JE72">
        <v>0.139071</v>
      </c>
      <c r="JF72">
        <v>0.93545109999999998</v>
      </c>
      <c r="JG72">
        <v>15.12218</v>
      </c>
      <c r="JH72">
        <v>4.5074669999999999E-4</v>
      </c>
      <c r="JI72">
        <v>0.13389039999999999</v>
      </c>
      <c r="JJ72">
        <v>0.93548540000000002</v>
      </c>
      <c r="JK72">
        <v>14.66319</v>
      </c>
      <c r="JL72">
        <v>4.3420250000000002E-4</v>
      </c>
      <c r="JM72">
        <v>0.12897169999999999</v>
      </c>
      <c r="JN72">
        <v>0.93548759999999997</v>
      </c>
      <c r="JO72">
        <v>14.3725</v>
      </c>
      <c r="JP72">
        <v>4.1817530000000001E-4</v>
      </c>
      <c r="JQ72">
        <v>0.1242236</v>
      </c>
      <c r="JR72">
        <v>0.9354867</v>
      </c>
      <c r="JS72">
        <v>13.95204</v>
      </c>
      <c r="JT72">
        <v>4.030223E-4</v>
      </c>
      <c r="JU72">
        <v>0.11971279999999999</v>
      </c>
      <c r="JV72">
        <v>0.93549289999999996</v>
      </c>
      <c r="JW72">
        <v>13.64672</v>
      </c>
      <c r="JX72">
        <v>3.8842759999999999E-4</v>
      </c>
      <c r="JY72">
        <v>0.11538229999999999</v>
      </c>
      <c r="JZ72">
        <v>0.93546189999999996</v>
      </c>
      <c r="KA72">
        <v>13.527710000000001</v>
      </c>
      <c r="KB72">
        <v>3.7472869999999998E-4</v>
      </c>
      <c r="KC72">
        <v>0.11130959999999999</v>
      </c>
      <c r="KD72">
        <v>0.93549150000000003</v>
      </c>
      <c r="KE72">
        <v>13.474069999999999</v>
      </c>
      <c r="KF72">
        <v>3.6139670000000002E-4</v>
      </c>
      <c r="KG72">
        <v>0.1073581</v>
      </c>
      <c r="KH72">
        <v>0.93545940000000005</v>
      </c>
      <c r="KI72">
        <v>13.32025</v>
      </c>
      <c r="KJ72">
        <v>3.4841929999999998E-4</v>
      </c>
      <c r="KK72">
        <v>0.1035036</v>
      </c>
      <c r="KL72">
        <v>0.93547210000000003</v>
      </c>
      <c r="KM72">
        <v>13.54926</v>
      </c>
      <c r="KN72">
        <v>3.3620200000000002E-4</v>
      </c>
      <c r="KO72">
        <v>9.9867250000000005E-2</v>
      </c>
      <c r="KP72">
        <v>0.93541989999999997</v>
      </c>
      <c r="KQ72">
        <v>13.53744</v>
      </c>
      <c r="KR72">
        <v>3.244856E-4</v>
      </c>
      <c r="KS72">
        <v>9.6391229999999994E-2</v>
      </c>
      <c r="KT72">
        <v>0.93526200000000004</v>
      </c>
      <c r="KU72">
        <v>13.735609999999999</v>
      </c>
      <c r="KV72">
        <v>3.1320950000000001E-4</v>
      </c>
      <c r="KW72">
        <v>9.3057119999999993E-2</v>
      </c>
      <c r="KX72">
        <v>0.93504209999999999</v>
      </c>
      <c r="KY72">
        <v>13.9818</v>
      </c>
      <c r="KZ72">
        <v>3.0318949999999999E-4</v>
      </c>
      <c r="LA72">
        <v>9.0075189999999999E-2</v>
      </c>
      <c r="LB72">
        <v>0.93475129999999995</v>
      </c>
      <c r="LC72">
        <v>14.0867</v>
      </c>
      <c r="LD72">
        <v>2.970774E-4</v>
      </c>
      <c r="LE72">
        <v>8.820799E-2</v>
      </c>
      <c r="LF72">
        <v>0.93441879999999999</v>
      </c>
      <c r="LG72">
        <v>13.98498</v>
      </c>
      <c r="LH72">
        <v>2.9523350000000001E-4</v>
      </c>
      <c r="LI72">
        <v>8.7637629999999994E-2</v>
      </c>
      <c r="LJ72">
        <v>0.9340965</v>
      </c>
      <c r="LK72">
        <v>13.72734</v>
      </c>
      <c r="LL72">
        <v>2.9347459999999999E-4</v>
      </c>
      <c r="LM72">
        <v>8.7181690000000006E-2</v>
      </c>
      <c r="LN72">
        <v>0.93376170000000003</v>
      </c>
      <c r="LO72">
        <v>13.53637</v>
      </c>
      <c r="LP72">
        <v>2.8909889999999998E-4</v>
      </c>
      <c r="LQ72">
        <v>8.5971359999999997E-2</v>
      </c>
      <c r="LR72">
        <v>0.93344780000000005</v>
      </c>
      <c r="LS72">
        <v>14.09768</v>
      </c>
      <c r="LT72">
        <v>2.8224229999999998E-4</v>
      </c>
      <c r="LU72">
        <v>8.4000130000000006E-2</v>
      </c>
      <c r="LV72">
        <v>0.9331853</v>
      </c>
      <c r="LW72">
        <v>14.68755</v>
      </c>
      <c r="LX72">
        <v>2.7403509999999998E-4</v>
      </c>
      <c r="LY72">
        <v>8.1601110000000004E-2</v>
      </c>
      <c r="LZ72">
        <v>0.93302379999999996</v>
      </c>
      <c r="MA72">
        <v>15.34381</v>
      </c>
      <c r="MB72">
        <v>2.6528959999999997E-4</v>
      </c>
      <c r="MC72">
        <v>7.9023789999999997E-2</v>
      </c>
      <c r="MD72">
        <v>0.93288720000000003</v>
      </c>
      <c r="ME72">
        <v>16.0641</v>
      </c>
      <c r="MF72">
        <v>2.5583719999999998E-4</v>
      </c>
      <c r="MG72">
        <v>7.6244259999999994E-2</v>
      </c>
      <c r="MH72">
        <v>0.93289420000000001</v>
      </c>
      <c r="MI72">
        <v>16.455380000000002</v>
      </c>
      <c r="MJ72">
        <v>2.439245E-4</v>
      </c>
      <c r="MK72">
        <v>7.2759690000000002E-2</v>
      </c>
      <c r="ML72">
        <v>0.93289630000000001</v>
      </c>
      <c r="MM72">
        <v>16.407730000000001</v>
      </c>
      <c r="MN72">
        <v>2.2931110000000001E-4</v>
      </c>
      <c r="MO72">
        <v>6.8436449999999996E-2</v>
      </c>
      <c r="MP72">
        <v>0.9329172</v>
      </c>
      <c r="MQ72">
        <v>16.143249999999998</v>
      </c>
      <c r="MR72">
        <v>2.15171E-4</v>
      </c>
      <c r="MS72">
        <v>6.4203280000000001E-2</v>
      </c>
      <c r="MT72">
        <v>0.93293590000000004</v>
      </c>
      <c r="MU72">
        <v>15.75779</v>
      </c>
      <c r="MV72">
        <v>2.0361040000000001E-4</v>
      </c>
      <c r="MW72">
        <v>6.0716300000000001E-2</v>
      </c>
      <c r="MX72">
        <v>0.93291239999999998</v>
      </c>
      <c r="MY72">
        <v>15.98954</v>
      </c>
      <c r="MZ72">
        <v>1.944289E-4</v>
      </c>
      <c r="NA72">
        <v>5.7949880000000002E-2</v>
      </c>
      <c r="NB72">
        <v>0.93282310000000002</v>
      </c>
      <c r="NC72">
        <v>16.24982</v>
      </c>
      <c r="ND72">
        <v>1.8685540000000001E-4</v>
      </c>
      <c r="NE72">
        <v>5.5681389999999997E-2</v>
      </c>
      <c r="NF72">
        <v>0.93251779999999995</v>
      </c>
      <c r="NG72">
        <v>16.31277</v>
      </c>
      <c r="NH72">
        <v>1.8032080000000001E-4</v>
      </c>
      <c r="NI72">
        <v>5.3740110000000001E-2</v>
      </c>
      <c r="NJ72">
        <v>0.93204980000000004</v>
      </c>
      <c r="NK72">
        <v>16.39687</v>
      </c>
      <c r="NL72">
        <v>1.7513709999999999E-4</v>
      </c>
      <c r="NM72">
        <v>5.2183550000000002E-2</v>
      </c>
      <c r="NN72">
        <v>0.93148169999999997</v>
      </c>
      <c r="NO72">
        <v>16.336939999999998</v>
      </c>
      <c r="NP72">
        <v>1.7413589999999999E-4</v>
      </c>
      <c r="NQ72">
        <v>5.1822630000000001E-2</v>
      </c>
      <c r="NR72">
        <v>0.93082810000000005</v>
      </c>
      <c r="NS72">
        <v>16.298739999999999</v>
      </c>
      <c r="NT72">
        <v>1.7769540000000001E-4</v>
      </c>
      <c r="NU72">
        <v>5.2865120000000002E-2</v>
      </c>
      <c r="NV72">
        <v>0.93014079999999999</v>
      </c>
      <c r="NW72">
        <v>16.17558</v>
      </c>
      <c r="NX72">
        <v>1.8127209999999999E-4</v>
      </c>
      <c r="NY72">
        <v>5.3999900000000003E-2</v>
      </c>
      <c r="NZ72">
        <v>0.92944839999999995</v>
      </c>
      <c r="OA72">
        <v>15.855560000000001</v>
      </c>
      <c r="OB72">
        <v>1.817086E-4</v>
      </c>
      <c r="OC72">
        <v>5.4228470000000001E-2</v>
      </c>
      <c r="OD72">
        <v>0.92881729999999996</v>
      </c>
      <c r="OE72">
        <v>15.443440000000001</v>
      </c>
      <c r="OF72">
        <v>1.791478E-4</v>
      </c>
      <c r="OG72">
        <v>5.3540789999999998E-2</v>
      </c>
      <c r="OH72">
        <v>0.92825729999999995</v>
      </c>
      <c r="OI72">
        <v>15.356730000000001</v>
      </c>
      <c r="OJ72">
        <v>1.746989E-4</v>
      </c>
      <c r="OK72">
        <v>5.2269500000000003E-2</v>
      </c>
    </row>
    <row r="73" spans="1:401" x14ac:dyDescent="0.35">
      <c r="A73">
        <v>76</v>
      </c>
      <c r="B73" t="s">
        <v>4</v>
      </c>
      <c r="C73" t="s">
        <v>24</v>
      </c>
      <c r="D73" t="s">
        <v>78</v>
      </c>
      <c r="E73">
        <v>780.3886</v>
      </c>
      <c r="F73">
        <v>0.85261580000000003</v>
      </c>
      <c r="G73">
        <v>13.91377</v>
      </c>
      <c r="H73" s="1">
        <v>6.8551589999999999E-19</v>
      </c>
      <c r="I73" s="1">
        <v>2.4323330000000001E-16</v>
      </c>
      <c r="J73">
        <v>0.85059879999999999</v>
      </c>
      <c r="K73">
        <v>13.25863</v>
      </c>
      <c r="L73" s="1">
        <v>5.2443279999999998E-7</v>
      </c>
      <c r="M73" s="1">
        <v>1.8519470000000001E-4</v>
      </c>
      <c r="N73">
        <v>0.84857760000000004</v>
      </c>
      <c r="O73">
        <v>13.1282</v>
      </c>
      <c r="P73">
        <v>1.899543</v>
      </c>
      <c r="Q73">
        <v>479.26710000000003</v>
      </c>
      <c r="R73">
        <v>0.84663219999999995</v>
      </c>
      <c r="S73">
        <v>13.02609</v>
      </c>
      <c r="T73">
        <v>80.092920000000007</v>
      </c>
      <c r="U73">
        <v>24684.41</v>
      </c>
      <c r="V73">
        <v>0.84477849999999999</v>
      </c>
      <c r="W73">
        <v>13.406929999999999</v>
      </c>
      <c r="X73">
        <v>155.7978</v>
      </c>
      <c r="Y73">
        <v>55371.53</v>
      </c>
      <c r="Z73">
        <v>0.84295759999999997</v>
      </c>
      <c r="AA73">
        <v>13.490270000000001</v>
      </c>
      <c r="AB73">
        <v>59.18938</v>
      </c>
      <c r="AC73">
        <v>23512.39</v>
      </c>
      <c r="AD73">
        <v>0.84110850000000004</v>
      </c>
      <c r="AE73">
        <v>13.566549999999999</v>
      </c>
      <c r="AF73">
        <v>8.5294279999999993</v>
      </c>
      <c r="AG73">
        <v>3688.1979999999999</v>
      </c>
      <c r="AH73">
        <v>0.83924929999999998</v>
      </c>
      <c r="AI73">
        <v>13.488490000000001</v>
      </c>
      <c r="AJ73">
        <v>0.74644980000000005</v>
      </c>
      <c r="AK73">
        <v>336.99279999999999</v>
      </c>
      <c r="AL73">
        <v>0.83731909999999998</v>
      </c>
      <c r="AM73">
        <v>13.157730000000001</v>
      </c>
      <c r="AN73" s="1">
        <v>0.1187052</v>
      </c>
      <c r="AO73">
        <v>47.31476</v>
      </c>
      <c r="AP73">
        <v>0.83504279999999997</v>
      </c>
      <c r="AQ73">
        <v>12.646570000000001</v>
      </c>
      <c r="AR73" s="1">
        <v>7.7073199999999994E-2</v>
      </c>
      <c r="AS73">
        <v>27.966819999999998</v>
      </c>
      <c r="AT73">
        <v>0.83177939999999995</v>
      </c>
      <c r="AU73">
        <v>12.57086</v>
      </c>
      <c r="AV73" s="1">
        <v>6.8104890000000001E-2</v>
      </c>
      <c r="AW73" s="1">
        <v>24.576409999999999</v>
      </c>
      <c r="AX73">
        <v>0.82726940000000004</v>
      </c>
      <c r="AY73">
        <v>12.413500000000001</v>
      </c>
      <c r="AZ73" s="1">
        <v>6.1717250000000001E-2</v>
      </c>
      <c r="BA73" s="1">
        <v>22.344519999999999</v>
      </c>
      <c r="BB73">
        <v>0.82165520000000003</v>
      </c>
      <c r="BC73">
        <v>12.41799</v>
      </c>
      <c r="BD73" s="1">
        <v>5.9873589999999997E-2</v>
      </c>
      <c r="BE73" s="1">
        <v>21.64631</v>
      </c>
      <c r="BF73">
        <v>0.81550219999999995</v>
      </c>
      <c r="BG73">
        <v>12.44633</v>
      </c>
      <c r="BH73" s="1">
        <v>6.4711409999999997E-2</v>
      </c>
      <c r="BI73" s="1">
        <v>23.443960000000001</v>
      </c>
      <c r="BJ73">
        <v>0.80886999999999998</v>
      </c>
      <c r="BK73">
        <v>12.39987</v>
      </c>
      <c r="BL73" s="1">
        <v>6.8789740000000002E-2</v>
      </c>
      <c r="BM73" s="1">
        <v>25.23734</v>
      </c>
      <c r="BN73">
        <v>0.8014426</v>
      </c>
      <c r="BO73">
        <v>12.31756</v>
      </c>
      <c r="BP73" s="1">
        <v>6.7652950000000003E-2</v>
      </c>
      <c r="BQ73" s="1">
        <v>25.18215</v>
      </c>
      <c r="BR73">
        <v>0.79370050000000003</v>
      </c>
      <c r="BS73">
        <v>12.11876</v>
      </c>
      <c r="BT73" s="1">
        <v>6.2592030000000007E-2</v>
      </c>
      <c r="BU73" s="1">
        <v>23.611080000000001</v>
      </c>
      <c r="BV73">
        <v>0.78676959999999996</v>
      </c>
      <c r="BW73">
        <v>12.183590000000001</v>
      </c>
      <c r="BX73" s="1">
        <v>5.5959920000000003E-2</v>
      </c>
      <c r="BY73" s="1">
        <v>21.33418</v>
      </c>
      <c r="BZ73">
        <v>0.78027299999999999</v>
      </c>
      <c r="CA73">
        <v>12.64725</v>
      </c>
      <c r="CB73" s="1">
        <v>4.9257780000000001E-2</v>
      </c>
      <c r="CC73" s="1">
        <v>18.949310000000001</v>
      </c>
      <c r="CD73">
        <v>0.77405679999999999</v>
      </c>
      <c r="CE73">
        <v>13.34267</v>
      </c>
      <c r="CF73" s="1">
        <v>4.3252739999999998E-2</v>
      </c>
      <c r="CG73" s="1">
        <v>16.772010000000002</v>
      </c>
      <c r="CH73">
        <v>0.76825739999999998</v>
      </c>
      <c r="CI73">
        <v>13.980589999999999</v>
      </c>
      <c r="CJ73" s="1">
        <v>3.7721530000000003E-2</v>
      </c>
      <c r="CK73" s="1">
        <v>14.75417</v>
      </c>
      <c r="CL73">
        <v>0.76296699999999995</v>
      </c>
      <c r="CM73">
        <v>14.16804</v>
      </c>
      <c r="CN73" s="1">
        <v>3.1921690000000003E-2</v>
      </c>
      <c r="CO73" s="1">
        <v>12.60843</v>
      </c>
      <c r="CP73">
        <v>0.75789720000000005</v>
      </c>
      <c r="CQ73">
        <v>14.125220000000001</v>
      </c>
      <c r="CR73" s="1">
        <v>2.6183029999999999E-2</v>
      </c>
      <c r="CS73" s="1">
        <v>10.42815</v>
      </c>
      <c r="CT73">
        <v>0.75261769999999995</v>
      </c>
      <c r="CU73">
        <v>14.015420000000001</v>
      </c>
      <c r="CV73" s="1">
        <v>2.1377500000000001E-2</v>
      </c>
      <c r="CW73" s="1">
        <v>8.5639210000000006</v>
      </c>
      <c r="CX73">
        <v>0.74724469999999998</v>
      </c>
      <c r="CY73">
        <v>13.849119999999999</v>
      </c>
      <c r="CZ73" s="1">
        <v>1.777161E-2</v>
      </c>
      <c r="DA73" s="1">
        <v>7.1524890000000001</v>
      </c>
      <c r="DB73">
        <v>0.74191410000000002</v>
      </c>
      <c r="DC73">
        <v>13.97283</v>
      </c>
      <c r="DD73" s="1">
        <v>1.505216E-2</v>
      </c>
      <c r="DE73" s="1">
        <v>6.087771</v>
      </c>
      <c r="DF73">
        <v>0.73750349999999998</v>
      </c>
      <c r="DG73">
        <v>14.228619999999999</v>
      </c>
      <c r="DH73" s="1">
        <v>1.295232E-2</v>
      </c>
      <c r="DI73" s="1">
        <v>5.2577530000000001</v>
      </c>
      <c r="DJ73">
        <v>0.73459779999999997</v>
      </c>
      <c r="DK73">
        <v>14.369730000000001</v>
      </c>
      <c r="DL73" s="1">
        <v>1.1309649999999999E-2</v>
      </c>
      <c r="DM73" s="1">
        <v>4.5978919999999999</v>
      </c>
      <c r="DN73">
        <v>0.73311519999999997</v>
      </c>
      <c r="DO73">
        <v>14.542020000000001</v>
      </c>
      <c r="DP73" s="1">
        <v>9.9374140000000003E-3</v>
      </c>
      <c r="DQ73" s="1">
        <v>4.0427650000000002</v>
      </c>
      <c r="DR73">
        <v>0.73274499999999998</v>
      </c>
      <c r="DS73">
        <v>14.507630000000001</v>
      </c>
      <c r="DT73" s="1">
        <v>8.3770149999999998E-3</v>
      </c>
      <c r="DU73" s="1">
        <v>3.4240469999999998</v>
      </c>
      <c r="DV73">
        <v>0.73290719999999998</v>
      </c>
      <c r="DW73">
        <v>14.417529999999999</v>
      </c>
      <c r="DX73" s="1">
        <v>6.4117920000000004E-3</v>
      </c>
      <c r="DY73" s="1">
        <v>2.6387909999999999</v>
      </c>
      <c r="DZ73">
        <v>0.73325839999999998</v>
      </c>
      <c r="EA73">
        <v>14.250220000000001</v>
      </c>
      <c r="EB73" s="1">
        <v>4.5756690000000001E-3</v>
      </c>
      <c r="EC73" s="1">
        <v>1.885651</v>
      </c>
      <c r="ED73">
        <v>0.73358670000000004</v>
      </c>
      <c r="EE73">
        <v>13.93024</v>
      </c>
      <c r="EF73" s="1">
        <v>3.2912229999999998E-3</v>
      </c>
      <c r="EG73" s="1">
        <v>1.347604</v>
      </c>
      <c r="EH73">
        <v>0.733873</v>
      </c>
      <c r="EI73">
        <v>13.77679</v>
      </c>
      <c r="EJ73" s="1">
        <v>2.5261799999999998E-3</v>
      </c>
      <c r="EK73" s="1">
        <v>1.0238879999999999</v>
      </c>
      <c r="EL73">
        <v>0.73412049999999995</v>
      </c>
      <c r="EM73">
        <v>13.78637</v>
      </c>
      <c r="EN73" s="1">
        <v>2.092427E-3</v>
      </c>
      <c r="EO73" s="1">
        <v>0.83978960000000002</v>
      </c>
      <c r="EP73">
        <v>0.73438389999999998</v>
      </c>
      <c r="EQ73">
        <v>13.98415</v>
      </c>
      <c r="ER73" s="1">
        <v>1.8374719999999999E-3</v>
      </c>
      <c r="ES73" s="1">
        <v>0.73172689999999996</v>
      </c>
      <c r="ET73">
        <v>0.73467800000000005</v>
      </c>
      <c r="EU73">
        <v>14.23649</v>
      </c>
      <c r="EV73" s="1">
        <v>1.670052E-3</v>
      </c>
      <c r="EW73" s="1">
        <v>0.66128670000000001</v>
      </c>
      <c r="EX73">
        <v>0.73499440000000005</v>
      </c>
      <c r="EY73">
        <v>14.16616</v>
      </c>
      <c r="EZ73" s="1">
        <v>1.531648E-3</v>
      </c>
      <c r="FA73" s="1">
        <v>0.60437160000000001</v>
      </c>
      <c r="FB73">
        <v>0.73531380000000002</v>
      </c>
      <c r="FC73">
        <v>13.92231</v>
      </c>
      <c r="FD73" s="1">
        <v>1.3972699999999999E-3</v>
      </c>
      <c r="FE73" s="1">
        <v>0.54960609999999999</v>
      </c>
      <c r="FF73">
        <v>0.73567289999999996</v>
      </c>
      <c r="FG73">
        <v>13.700480000000001</v>
      </c>
      <c r="FH73" s="1">
        <v>1.2777089999999999E-3</v>
      </c>
      <c r="FI73" s="1">
        <v>0.50046409999999997</v>
      </c>
      <c r="FJ73">
        <v>0.73595790000000005</v>
      </c>
      <c r="FK73">
        <v>13.596959999999999</v>
      </c>
      <c r="FL73" s="1">
        <v>1.182301E-3</v>
      </c>
      <c r="FM73" s="1">
        <v>0.46085959999999998</v>
      </c>
      <c r="FN73">
        <v>0.73625549999999995</v>
      </c>
      <c r="FO73">
        <v>14.097799999999999</v>
      </c>
      <c r="FP73" s="1">
        <v>1.1082729999999999E-3</v>
      </c>
      <c r="FQ73" s="1">
        <v>0.42998609999999998</v>
      </c>
      <c r="FR73">
        <v>0.7365197</v>
      </c>
      <c r="FS73">
        <v>14.399290000000001</v>
      </c>
      <c r="FT73" s="1">
        <v>1.049134E-3</v>
      </c>
      <c r="FU73" s="1">
        <v>0.40540290000000001</v>
      </c>
      <c r="FV73">
        <v>0.73668319999999998</v>
      </c>
      <c r="FW73">
        <v>14.552860000000001</v>
      </c>
      <c r="FX73" s="1">
        <v>9.9879570000000004E-4</v>
      </c>
      <c r="FY73" s="1">
        <v>0.38467590000000002</v>
      </c>
      <c r="FZ73">
        <v>0.736738</v>
      </c>
      <c r="GA73">
        <v>14.44224</v>
      </c>
      <c r="GB73" s="1">
        <v>9.5604939999999997E-4</v>
      </c>
      <c r="GC73" s="1">
        <v>0.36705130000000002</v>
      </c>
      <c r="GD73">
        <v>0.7367707</v>
      </c>
      <c r="GE73">
        <v>14.25032</v>
      </c>
      <c r="GF73" s="1">
        <v>9.2801959999999997E-4</v>
      </c>
      <c r="GG73" s="1">
        <v>0.35495349999999998</v>
      </c>
      <c r="GH73">
        <v>0.73674329999999999</v>
      </c>
      <c r="GI73">
        <v>14.113160000000001</v>
      </c>
      <c r="GJ73" s="1">
        <v>9.1619759999999998E-4</v>
      </c>
      <c r="GK73" s="1">
        <v>0.34937879999999999</v>
      </c>
      <c r="GL73">
        <v>0.73675480000000004</v>
      </c>
      <c r="GM73">
        <v>13.964180000000001</v>
      </c>
      <c r="GN73" s="1">
        <v>9.0696349999999995E-4</v>
      </c>
      <c r="GO73" s="1">
        <v>0.34541569999999999</v>
      </c>
      <c r="GP73">
        <v>0.7367319</v>
      </c>
      <c r="GQ73">
        <v>13.720739999999999</v>
      </c>
      <c r="GR73" s="1">
        <v>8.9001230000000002E-4</v>
      </c>
      <c r="GS73" s="1">
        <v>0.33879409999999999</v>
      </c>
      <c r="GT73">
        <v>0.73671160000000002</v>
      </c>
      <c r="GU73">
        <v>13.99419</v>
      </c>
      <c r="GV73" s="1">
        <v>8.6428340000000001E-4</v>
      </c>
      <c r="GW73" s="1">
        <v>0.32896259999999999</v>
      </c>
      <c r="GX73">
        <v>0.73670009999999997</v>
      </c>
      <c r="GY73">
        <v>14.28082</v>
      </c>
      <c r="GZ73" s="1">
        <v>8.3336480000000001E-4</v>
      </c>
      <c r="HA73" s="1">
        <v>0.3170983</v>
      </c>
      <c r="HB73">
        <v>0.73668089999999997</v>
      </c>
      <c r="HC73">
        <v>14.656890000000001</v>
      </c>
      <c r="HD73" s="1">
        <v>8.0024380000000002E-4</v>
      </c>
      <c r="HE73" s="1">
        <v>0.30439909999999998</v>
      </c>
      <c r="HF73">
        <v>0.73668659999999997</v>
      </c>
      <c r="HG73">
        <v>15.089510000000001</v>
      </c>
      <c r="HH73" s="1">
        <v>7.6710250000000004E-4</v>
      </c>
      <c r="HI73" s="1">
        <v>0.2916822</v>
      </c>
      <c r="HJ73">
        <v>0.73669709999999999</v>
      </c>
      <c r="HK73">
        <v>15.30833</v>
      </c>
      <c r="HL73" s="1">
        <v>7.3505339999999997E-4</v>
      </c>
      <c r="HM73" s="1">
        <v>0.27941319999999997</v>
      </c>
      <c r="HN73">
        <v>0.73667689999999997</v>
      </c>
      <c r="HO73">
        <v>15.28253</v>
      </c>
      <c r="HP73" s="1">
        <v>7.0461060000000003E-4</v>
      </c>
      <c r="HQ73" s="1">
        <v>0.26778099999999999</v>
      </c>
      <c r="HR73">
        <v>0.73669910000000005</v>
      </c>
      <c r="HS73">
        <v>15.125719999999999</v>
      </c>
      <c r="HT73" s="1">
        <v>6.7562570000000003E-4</v>
      </c>
      <c r="HU73" s="1">
        <v>0.2567276</v>
      </c>
      <c r="HV73">
        <v>0.73667899999999997</v>
      </c>
      <c r="HW73">
        <v>14.733499999999999</v>
      </c>
      <c r="HX73">
        <v>6.4800739999999995E-4</v>
      </c>
      <c r="HY73" s="1">
        <v>0.2462181</v>
      </c>
      <c r="HZ73">
        <v>0.73670860000000005</v>
      </c>
      <c r="IA73">
        <v>14.83714</v>
      </c>
      <c r="IB73">
        <v>6.2169009999999997E-4</v>
      </c>
      <c r="IC73" s="1">
        <v>0.2362252</v>
      </c>
      <c r="ID73">
        <v>0.7366819</v>
      </c>
      <c r="IE73">
        <v>15.157579999999999</v>
      </c>
      <c r="IF73">
        <v>5.9682959999999999E-4</v>
      </c>
      <c r="IG73" s="1">
        <v>0.22677130000000001</v>
      </c>
      <c r="IH73">
        <v>0.73669960000000001</v>
      </c>
      <c r="II73">
        <v>15.467079999999999</v>
      </c>
      <c r="IJ73">
        <v>5.731903E-4</v>
      </c>
      <c r="IK73" s="1">
        <v>0.21780340000000001</v>
      </c>
      <c r="IL73">
        <v>0.73667680000000002</v>
      </c>
      <c r="IM73">
        <v>15.75858</v>
      </c>
      <c r="IN73">
        <v>5.5066459999999996E-4</v>
      </c>
      <c r="IO73" s="1">
        <v>0.20926400000000001</v>
      </c>
      <c r="IP73">
        <v>0.73667970000000005</v>
      </c>
      <c r="IQ73">
        <v>15.721970000000001</v>
      </c>
      <c r="IR73">
        <v>5.2897709999999995E-4</v>
      </c>
      <c r="IS73" s="1">
        <v>0.20102639999999999</v>
      </c>
      <c r="IT73">
        <v>0.73670139999999995</v>
      </c>
      <c r="IU73">
        <v>15.62247</v>
      </c>
      <c r="IV73">
        <v>5.082757E-4</v>
      </c>
      <c r="IW73">
        <v>0.19317590000000001</v>
      </c>
      <c r="IX73">
        <v>0.7367089</v>
      </c>
      <c r="IY73">
        <v>15.529769999999999</v>
      </c>
      <c r="IZ73">
        <v>4.8885189999999998E-4</v>
      </c>
      <c r="JA73">
        <v>0.1857914</v>
      </c>
      <c r="JB73">
        <v>0.73667000000000005</v>
      </c>
      <c r="JC73">
        <v>15.30622</v>
      </c>
      <c r="JD73">
        <v>4.7032379999999998E-4</v>
      </c>
      <c r="JE73">
        <v>0.17875279999999999</v>
      </c>
      <c r="JF73">
        <v>0.73669949999999995</v>
      </c>
      <c r="JG73">
        <v>15.22415</v>
      </c>
      <c r="JH73">
        <v>4.5274079999999998E-4</v>
      </c>
      <c r="JI73">
        <v>0.17208039999999999</v>
      </c>
      <c r="JJ73">
        <v>0.73667729999999998</v>
      </c>
      <c r="JK73">
        <v>14.79283</v>
      </c>
      <c r="JL73">
        <v>4.3612320000000003E-4</v>
      </c>
      <c r="JM73">
        <v>0.16575319999999999</v>
      </c>
      <c r="JN73">
        <v>0.73667740000000004</v>
      </c>
      <c r="JO73">
        <v>14.491</v>
      </c>
      <c r="JP73">
        <v>4.2000959999999998E-4</v>
      </c>
      <c r="JQ73">
        <v>0.15964980000000001</v>
      </c>
      <c r="JR73">
        <v>0.73667740000000004</v>
      </c>
      <c r="JS73">
        <v>14.03678</v>
      </c>
      <c r="JT73">
        <v>4.0477500000000001E-4</v>
      </c>
      <c r="JU73">
        <v>0.15384249999999999</v>
      </c>
      <c r="JV73">
        <v>0.73671070000000005</v>
      </c>
      <c r="JW73">
        <v>13.67409</v>
      </c>
      <c r="JX73">
        <v>3.9009919999999999E-4</v>
      </c>
      <c r="JY73">
        <v>0.1482704</v>
      </c>
      <c r="JZ73">
        <v>0.73667570000000004</v>
      </c>
      <c r="KA73">
        <v>13.53213</v>
      </c>
      <c r="KB73">
        <v>3.763045E-4</v>
      </c>
      <c r="KC73">
        <v>0.14301449999999999</v>
      </c>
      <c r="KD73">
        <v>0.73667559999999999</v>
      </c>
      <c r="KE73">
        <v>13.47589</v>
      </c>
      <c r="KF73">
        <v>3.6295089999999999E-4</v>
      </c>
      <c r="KG73">
        <v>0.13795779999999999</v>
      </c>
      <c r="KH73">
        <v>0.73670449999999998</v>
      </c>
      <c r="KI73">
        <v>13.35134</v>
      </c>
      <c r="KJ73">
        <v>3.499078E-4</v>
      </c>
      <c r="KK73">
        <v>0.13300190000000001</v>
      </c>
      <c r="KL73">
        <v>0.73669499999999999</v>
      </c>
      <c r="KM73">
        <v>13.603009999999999</v>
      </c>
      <c r="KN73">
        <v>3.376106E-4</v>
      </c>
      <c r="KO73">
        <v>0.1283128</v>
      </c>
      <c r="KP73">
        <v>0.73662689999999997</v>
      </c>
      <c r="KQ73">
        <v>13.59531</v>
      </c>
      <c r="KR73">
        <v>3.2584010000000002E-4</v>
      </c>
      <c r="KS73">
        <v>0.12384530000000001</v>
      </c>
      <c r="KT73">
        <v>0.73651060000000002</v>
      </c>
      <c r="KU73">
        <v>13.77366</v>
      </c>
      <c r="KV73">
        <v>3.1448990000000003E-4</v>
      </c>
      <c r="KW73">
        <v>0.11955200000000001</v>
      </c>
      <c r="KX73">
        <v>0.73629109999999998</v>
      </c>
      <c r="KY73">
        <v>14.009029999999999</v>
      </c>
      <c r="KZ73">
        <v>3.0423560000000002E-4</v>
      </c>
      <c r="LA73">
        <v>0.115645</v>
      </c>
      <c r="LB73">
        <v>0.73601609999999995</v>
      </c>
      <c r="LC73">
        <v>14.08436</v>
      </c>
      <c r="LD73">
        <v>2.9755029999999999E-4</v>
      </c>
      <c r="LE73">
        <v>0.1129994</v>
      </c>
      <c r="LF73">
        <v>0.73571430000000004</v>
      </c>
      <c r="LG73">
        <v>13.98302</v>
      </c>
      <c r="LH73">
        <v>2.9535230000000002E-4</v>
      </c>
      <c r="LI73">
        <v>0.1120872</v>
      </c>
      <c r="LJ73">
        <v>0.73540799999999995</v>
      </c>
      <c r="LK73">
        <v>13.74635</v>
      </c>
      <c r="LL73">
        <v>2.9375830000000002E-4</v>
      </c>
      <c r="LM73">
        <v>0.1115704</v>
      </c>
      <c r="LN73">
        <v>0.73510279999999995</v>
      </c>
      <c r="LO73">
        <v>13.572900000000001</v>
      </c>
      <c r="LP73">
        <v>2.8971679999999998E-4</v>
      </c>
      <c r="LQ73">
        <v>0.1101874</v>
      </c>
      <c r="LR73">
        <v>0.73480780000000001</v>
      </c>
      <c r="LS73">
        <v>14.142379999999999</v>
      </c>
      <c r="LT73">
        <v>2.8311249999999998E-4</v>
      </c>
      <c r="LU73">
        <v>0.10780000000000001</v>
      </c>
      <c r="LV73">
        <v>0.73457989999999995</v>
      </c>
      <c r="LW73">
        <v>14.728579999999999</v>
      </c>
      <c r="LX73">
        <v>2.7501549999999999E-4</v>
      </c>
      <c r="LY73">
        <v>0.1047963</v>
      </c>
      <c r="LZ73">
        <v>0.73440269999999996</v>
      </c>
      <c r="MA73">
        <v>15.38632</v>
      </c>
      <c r="MB73">
        <v>2.6633249999999999E-4</v>
      </c>
      <c r="MC73">
        <v>0.1015373</v>
      </c>
      <c r="MD73">
        <v>0.73430359999999995</v>
      </c>
      <c r="ME73">
        <v>16.09808</v>
      </c>
      <c r="MF73">
        <v>2.5701169999999999E-4</v>
      </c>
      <c r="MG73">
        <v>9.8039189999999998E-2</v>
      </c>
      <c r="MH73">
        <v>0.73429429999999996</v>
      </c>
      <c r="MI73">
        <v>16.444839999999999</v>
      </c>
      <c r="MJ73">
        <v>2.4547479999999998E-4</v>
      </c>
      <c r="MK73">
        <v>9.3759309999999998E-2</v>
      </c>
      <c r="ML73">
        <v>0.73431250000000003</v>
      </c>
      <c r="MM73">
        <v>16.386790000000001</v>
      </c>
      <c r="MN73">
        <v>2.3107170000000001E-4</v>
      </c>
      <c r="MO73">
        <v>8.8347599999999998E-2</v>
      </c>
      <c r="MP73">
        <v>0.73433389999999998</v>
      </c>
      <c r="MQ73">
        <v>16.169730000000001</v>
      </c>
      <c r="MR73">
        <v>2.167332E-4</v>
      </c>
      <c r="MS73">
        <v>8.2855300000000007E-2</v>
      </c>
      <c r="MT73">
        <v>0.73435709999999998</v>
      </c>
      <c r="MU73">
        <v>15.81692</v>
      </c>
      <c r="MV73">
        <v>2.0485290000000001E-4</v>
      </c>
      <c r="MW73">
        <v>7.8244560000000005E-2</v>
      </c>
      <c r="MX73">
        <v>0.73432969999999997</v>
      </c>
      <c r="MY73">
        <v>16.076160000000002</v>
      </c>
      <c r="MZ73">
        <v>1.9542640000000001E-4</v>
      </c>
      <c r="NA73">
        <v>7.4585810000000002E-2</v>
      </c>
      <c r="NB73">
        <v>0.73425300000000004</v>
      </c>
      <c r="NC73">
        <v>16.35331</v>
      </c>
      <c r="ND73">
        <v>1.8768619999999999E-4</v>
      </c>
      <c r="NE73">
        <v>7.1604089999999995E-2</v>
      </c>
      <c r="NF73">
        <v>0.73398010000000002</v>
      </c>
      <c r="NG73">
        <v>16.434850000000001</v>
      </c>
      <c r="NH73">
        <v>1.8104429999999999E-4</v>
      </c>
      <c r="NI73">
        <v>6.9070060000000003E-2</v>
      </c>
      <c r="NJ73">
        <v>0.73356270000000001</v>
      </c>
      <c r="NK73">
        <v>16.496320000000001</v>
      </c>
      <c r="NL73">
        <v>1.7561089999999999E-4</v>
      </c>
      <c r="NM73">
        <v>6.6977010000000003E-2</v>
      </c>
      <c r="NN73">
        <v>0.73302719999999999</v>
      </c>
      <c r="NO73">
        <v>16.363610000000001</v>
      </c>
      <c r="NP73">
        <v>1.739876E-4</v>
      </c>
      <c r="NQ73">
        <v>6.6234070000000006E-2</v>
      </c>
      <c r="NR73">
        <v>0.73240989999999995</v>
      </c>
      <c r="NS73">
        <v>16.286660000000001</v>
      </c>
      <c r="NT73">
        <v>1.771686E-4</v>
      </c>
      <c r="NU73">
        <v>6.7371039999999993E-2</v>
      </c>
      <c r="NV73">
        <v>0.73178399999999999</v>
      </c>
      <c r="NW73">
        <v>16.189910000000001</v>
      </c>
      <c r="NX73">
        <v>1.8094540000000001E-4</v>
      </c>
      <c r="NY73">
        <v>6.8904380000000001E-2</v>
      </c>
      <c r="NZ73">
        <v>0.73116329999999996</v>
      </c>
      <c r="OA73">
        <v>15.911899999999999</v>
      </c>
      <c r="OB73">
        <v>1.817768E-4</v>
      </c>
      <c r="OC73">
        <v>6.9393010000000005E-2</v>
      </c>
      <c r="OD73">
        <v>0.73057190000000005</v>
      </c>
      <c r="OE73">
        <v>15.541869999999999</v>
      </c>
      <c r="OF73">
        <v>1.795353E-4</v>
      </c>
      <c r="OG73">
        <v>6.8679030000000002E-2</v>
      </c>
      <c r="OH73">
        <v>0.73005279999999995</v>
      </c>
      <c r="OI73">
        <v>15.47828</v>
      </c>
      <c r="OJ73">
        <v>1.7525980000000001E-4</v>
      </c>
      <c r="OK73">
        <v>6.7148280000000005E-2</v>
      </c>
    </row>
    <row r="74" spans="1:401" x14ac:dyDescent="0.35">
      <c r="A74">
        <v>77</v>
      </c>
      <c r="B74" t="s">
        <v>4</v>
      </c>
      <c r="C74" t="s">
        <v>24</v>
      </c>
      <c r="D74" t="s">
        <v>79</v>
      </c>
      <c r="E74">
        <v>748.07979999999998</v>
      </c>
      <c r="F74">
        <v>0.54980830000000003</v>
      </c>
      <c r="G74">
        <v>13.98837</v>
      </c>
      <c r="H74" s="1">
        <v>1.2027470000000001E-19</v>
      </c>
      <c r="I74" s="1">
        <v>4.3347580000000002E-17</v>
      </c>
      <c r="J74">
        <v>0.54994730000000003</v>
      </c>
      <c r="K74">
        <v>13.33136</v>
      </c>
      <c r="L74" s="1">
        <v>1.125076E-7</v>
      </c>
      <c r="M74" s="1">
        <v>4.0390540000000002E-5</v>
      </c>
      <c r="N74">
        <v>0.55010250000000005</v>
      </c>
      <c r="O74">
        <v>13.18477</v>
      </c>
      <c r="P74">
        <v>0.95097330000000002</v>
      </c>
      <c r="Q74">
        <v>276.6925</v>
      </c>
      <c r="R74">
        <v>0.55031030000000003</v>
      </c>
      <c r="S74">
        <v>13.04956</v>
      </c>
      <c r="T74">
        <v>62.301670000000001</v>
      </c>
      <c r="U74">
        <v>20380.419999999998</v>
      </c>
      <c r="V74">
        <v>0.54971060000000005</v>
      </c>
      <c r="W74">
        <v>13.4054</v>
      </c>
      <c r="X74">
        <v>156.82650000000001</v>
      </c>
      <c r="Y74">
        <v>56334.46</v>
      </c>
      <c r="Z74">
        <v>0.54811750000000004</v>
      </c>
      <c r="AA74">
        <v>13.48427</v>
      </c>
      <c r="AB74">
        <v>72.055850000000007</v>
      </c>
      <c r="AC74">
        <v>27664.5</v>
      </c>
      <c r="AD74">
        <v>0.54651329999999998</v>
      </c>
      <c r="AE74">
        <v>13.562659999999999</v>
      </c>
      <c r="AF74">
        <v>11.916370000000001</v>
      </c>
      <c r="AG74">
        <v>4825.076</v>
      </c>
      <c r="AH74">
        <v>0.54489449999999995</v>
      </c>
      <c r="AI74">
        <v>13.502190000000001</v>
      </c>
      <c r="AJ74">
        <v>1.120134</v>
      </c>
      <c r="AK74">
        <v>469.90370000000001</v>
      </c>
      <c r="AL74">
        <v>0.54327369999999997</v>
      </c>
      <c r="AM74">
        <v>13.199820000000001</v>
      </c>
      <c r="AN74" s="1">
        <v>0.14586270000000001</v>
      </c>
      <c r="AO74">
        <v>58.263089999999998</v>
      </c>
      <c r="AP74">
        <v>0.54138640000000005</v>
      </c>
      <c r="AQ74">
        <v>12.700670000000001</v>
      </c>
      <c r="AR74" s="1">
        <v>7.9617900000000005E-2</v>
      </c>
      <c r="AS74">
        <v>29.554549999999999</v>
      </c>
      <c r="AT74">
        <v>0.53882149999999995</v>
      </c>
      <c r="AU74">
        <v>12.61744</v>
      </c>
      <c r="AV74" s="1">
        <v>6.9082500000000005E-2</v>
      </c>
      <c r="AW74">
        <v>25.479700000000001</v>
      </c>
      <c r="AX74">
        <v>0.53531930000000005</v>
      </c>
      <c r="AY74">
        <v>12.44064</v>
      </c>
      <c r="AZ74" s="1">
        <v>6.2370019999999998E-2</v>
      </c>
      <c r="BA74" s="1">
        <v>23.1175</v>
      </c>
      <c r="BB74">
        <v>0.53094330000000001</v>
      </c>
      <c r="BC74">
        <v>12.427809999999999</v>
      </c>
      <c r="BD74" s="1">
        <v>5.9663910000000001E-2</v>
      </c>
      <c r="BE74" s="1">
        <v>22.217030000000001</v>
      </c>
      <c r="BF74">
        <v>0.52605939999999995</v>
      </c>
      <c r="BG74">
        <v>12.453849999999999</v>
      </c>
      <c r="BH74" s="1">
        <v>6.3865179999999994E-2</v>
      </c>
      <c r="BI74" s="1">
        <v>23.94237</v>
      </c>
      <c r="BJ74">
        <v>0.52115920000000004</v>
      </c>
      <c r="BK74">
        <v>12.397030000000001</v>
      </c>
      <c r="BL74" s="1">
        <v>6.8425429999999995E-2</v>
      </c>
      <c r="BM74" s="1">
        <v>25.970300000000002</v>
      </c>
      <c r="BN74">
        <v>0.51594410000000002</v>
      </c>
      <c r="BO74">
        <v>12.320499999999999</v>
      </c>
      <c r="BP74" s="1">
        <v>6.7947980000000005E-2</v>
      </c>
      <c r="BQ74" s="1">
        <v>26.149190000000001</v>
      </c>
      <c r="BR74">
        <v>0.51050850000000003</v>
      </c>
      <c r="BS74">
        <v>12.13578</v>
      </c>
      <c r="BT74" s="1">
        <v>6.3291180000000002E-2</v>
      </c>
      <c r="BU74" s="1">
        <v>24.700230000000001</v>
      </c>
      <c r="BV74">
        <v>0.50554509999999997</v>
      </c>
      <c r="BW74">
        <v>12.205920000000001</v>
      </c>
      <c r="BX74" s="1">
        <v>5.6795949999999998E-2</v>
      </c>
      <c r="BY74" s="1">
        <v>22.443020000000001</v>
      </c>
      <c r="BZ74">
        <v>0.50072399999999995</v>
      </c>
      <c r="CA74">
        <v>12.64681</v>
      </c>
      <c r="CB74" s="1">
        <v>5.0072800000000001E-2</v>
      </c>
      <c r="CC74" s="1">
        <v>20.018989999999999</v>
      </c>
      <c r="CD74">
        <v>0.496087</v>
      </c>
      <c r="CE74">
        <v>13.33808</v>
      </c>
      <c r="CF74" s="1">
        <v>4.3978740000000002E-2</v>
      </c>
      <c r="CG74" s="1">
        <v>17.77741</v>
      </c>
      <c r="CH74">
        <v>0.49175380000000002</v>
      </c>
      <c r="CI74">
        <v>13.968719999999999</v>
      </c>
      <c r="CJ74" s="1">
        <v>3.844558E-2</v>
      </c>
      <c r="CK74" s="1">
        <v>15.710610000000001</v>
      </c>
      <c r="CL74">
        <v>0.48778640000000001</v>
      </c>
      <c r="CM74">
        <v>14.16208</v>
      </c>
      <c r="CN74" s="1">
        <v>3.2716139999999998E-2</v>
      </c>
      <c r="CO74" s="1">
        <v>13.516819999999999</v>
      </c>
      <c r="CP74">
        <v>0.4841008</v>
      </c>
      <c r="CQ74">
        <v>14.119809999999999</v>
      </c>
      <c r="CR74" s="1">
        <v>2.6933309999999999E-2</v>
      </c>
      <c r="CS74" s="1">
        <v>11.24075</v>
      </c>
      <c r="CT74">
        <v>0.48029810000000001</v>
      </c>
      <c r="CU74">
        <v>14.01965</v>
      </c>
      <c r="CV74" s="1">
        <v>2.1975089999999999E-2</v>
      </c>
      <c r="CW74" s="1">
        <v>9.2537590000000005</v>
      </c>
      <c r="CX74">
        <v>0.47646050000000001</v>
      </c>
      <c r="CY74">
        <v>13.86585</v>
      </c>
      <c r="CZ74" s="1">
        <v>1.8216340000000001E-2</v>
      </c>
      <c r="DA74" s="1">
        <v>7.7351080000000003</v>
      </c>
      <c r="DB74">
        <v>0.4726514</v>
      </c>
      <c r="DC74">
        <v>14.00986</v>
      </c>
      <c r="DD74" s="1">
        <v>1.539599E-2</v>
      </c>
      <c r="DE74" s="1">
        <v>6.592136</v>
      </c>
      <c r="DF74">
        <v>0.46931679999999998</v>
      </c>
      <c r="DG74">
        <v>14.277950000000001</v>
      </c>
      <c r="DH74" s="1">
        <v>1.3223749999999999E-2</v>
      </c>
      <c r="DI74" s="1">
        <v>5.7022110000000001</v>
      </c>
      <c r="DJ74">
        <v>0.46704020000000002</v>
      </c>
      <c r="DK74">
        <v>14.41023</v>
      </c>
      <c r="DL74" s="1">
        <v>1.1529040000000001E-2</v>
      </c>
      <c r="DM74" s="1">
        <v>4.9943569999999999</v>
      </c>
      <c r="DN74">
        <v>0.46573569999999997</v>
      </c>
      <c r="DO74">
        <v>14.566750000000001</v>
      </c>
      <c r="DP74" s="1">
        <v>1.01391E-2</v>
      </c>
      <c r="DQ74" s="1">
        <v>4.4033749999999996</v>
      </c>
      <c r="DR74">
        <v>0.46522809999999998</v>
      </c>
      <c r="DS74">
        <v>14.518980000000001</v>
      </c>
      <c r="DT74" s="1">
        <v>8.6394790000000003E-3</v>
      </c>
      <c r="DU74" s="1">
        <v>3.7628720000000002</v>
      </c>
      <c r="DV74">
        <v>0.4651305</v>
      </c>
      <c r="DW74">
        <v>14.415979999999999</v>
      </c>
      <c r="DX74" s="1">
        <v>6.7179459999999998E-3</v>
      </c>
      <c r="DY74" s="1">
        <v>2.9359500000000001</v>
      </c>
      <c r="DZ74">
        <v>0.46521709999999999</v>
      </c>
      <c r="EA74">
        <v>14.256019999999999</v>
      </c>
      <c r="EB74" s="1">
        <v>4.8287540000000002E-3</v>
      </c>
      <c r="EC74" s="1">
        <v>2.1114099999999998</v>
      </c>
      <c r="ED74">
        <v>0.46535949999999998</v>
      </c>
      <c r="EE74">
        <v>13.961980000000001</v>
      </c>
      <c r="EF74" s="1">
        <v>3.4550029999999999E-3</v>
      </c>
      <c r="EG74" s="1">
        <v>1.5049809999999999</v>
      </c>
      <c r="EH74">
        <v>0.46549360000000001</v>
      </c>
      <c r="EI74">
        <v>13.83043</v>
      </c>
      <c r="EJ74" s="1">
        <v>2.6208910000000002E-3</v>
      </c>
      <c r="EK74" s="1">
        <v>1.1347020000000001</v>
      </c>
      <c r="EL74">
        <v>0.46561770000000002</v>
      </c>
      <c r="EM74">
        <v>13.83949</v>
      </c>
      <c r="EN74" s="1">
        <v>2.146696E-3</v>
      </c>
      <c r="EO74" s="1">
        <v>0.92352610000000002</v>
      </c>
      <c r="EP74">
        <v>0.4657734</v>
      </c>
      <c r="EQ74">
        <v>14.02454</v>
      </c>
      <c r="ER74" s="1">
        <v>1.870652E-3</v>
      </c>
      <c r="ES74" s="1">
        <v>0.80032340000000002</v>
      </c>
      <c r="ET74">
        <v>0.46596110000000002</v>
      </c>
      <c r="EU74">
        <v>14.26656</v>
      </c>
      <c r="EV74" s="1">
        <v>1.693607E-3</v>
      </c>
      <c r="EW74" s="1">
        <v>0.72121480000000004</v>
      </c>
      <c r="EX74">
        <v>0.46616489999999999</v>
      </c>
      <c r="EY74">
        <v>14.182169999999999</v>
      </c>
      <c r="EZ74" s="1">
        <v>1.5530780000000001E-3</v>
      </c>
      <c r="FA74" s="1">
        <v>0.65898970000000001</v>
      </c>
      <c r="FB74">
        <v>0.46638600000000002</v>
      </c>
      <c r="FC74">
        <v>13.928179999999999</v>
      </c>
      <c r="FD74" s="1">
        <v>1.417895E-3</v>
      </c>
      <c r="FE74" s="1">
        <v>0.59956180000000003</v>
      </c>
      <c r="FF74">
        <v>0.4666148</v>
      </c>
      <c r="FG74">
        <v>13.7052</v>
      </c>
      <c r="FH74" s="1">
        <v>1.2951900000000001E-3</v>
      </c>
      <c r="FI74" s="1">
        <v>0.54551819999999995</v>
      </c>
      <c r="FJ74">
        <v>0.46683419999999998</v>
      </c>
      <c r="FK74">
        <v>13.600960000000001</v>
      </c>
      <c r="FL74" s="1">
        <v>1.1960689999999999E-3</v>
      </c>
      <c r="FM74" s="1">
        <v>0.50157390000000002</v>
      </c>
      <c r="FN74">
        <v>0.46704659999999998</v>
      </c>
      <c r="FO74">
        <v>14.11735</v>
      </c>
      <c r="FP74" s="1">
        <v>1.1190779999999999E-3</v>
      </c>
      <c r="FQ74" s="1">
        <v>0.46728009999999998</v>
      </c>
      <c r="FR74">
        <v>0.4672191</v>
      </c>
      <c r="FS74">
        <v>14.44064</v>
      </c>
      <c r="FT74" s="1">
        <v>1.057973E-3</v>
      </c>
      <c r="FU74" s="1">
        <v>0.44008140000000001</v>
      </c>
      <c r="FV74">
        <v>0.46735579999999999</v>
      </c>
      <c r="FW74">
        <v>14.600540000000001</v>
      </c>
      <c r="FX74" s="1">
        <v>1.0064379999999999E-3</v>
      </c>
      <c r="FY74" s="1">
        <v>0.41728739999999998</v>
      </c>
      <c r="FZ74">
        <v>0.46741739999999998</v>
      </c>
      <c r="GA74">
        <v>14.48394</v>
      </c>
      <c r="GB74" s="1">
        <v>9.6224340000000002E-4</v>
      </c>
      <c r="GC74" s="1">
        <v>0.39780860000000001</v>
      </c>
      <c r="GD74">
        <v>0.46745360000000002</v>
      </c>
      <c r="GE74">
        <v>14.2636</v>
      </c>
      <c r="GF74" s="1">
        <v>9.3148989999999995E-4</v>
      </c>
      <c r="GG74" s="1">
        <v>0.3839417</v>
      </c>
      <c r="GH74">
        <v>0.46745690000000001</v>
      </c>
      <c r="GI74">
        <v>14.107839999999999</v>
      </c>
      <c r="GJ74" s="1">
        <v>9.177438E-4</v>
      </c>
      <c r="GK74" s="1">
        <v>0.37731599999999998</v>
      </c>
      <c r="GL74">
        <v>0.46744950000000002</v>
      </c>
      <c r="GM74">
        <v>13.96964</v>
      </c>
      <c r="GN74" s="1">
        <v>9.0886449999999996E-4</v>
      </c>
      <c r="GO74" s="1">
        <v>0.37309900000000001</v>
      </c>
      <c r="GP74">
        <v>0.46744180000000002</v>
      </c>
      <c r="GQ74">
        <v>13.75187</v>
      </c>
      <c r="GR74" s="1">
        <v>8.9324559999999996E-4</v>
      </c>
      <c r="GS74" s="1">
        <v>0.36632389999999998</v>
      </c>
      <c r="GT74">
        <v>0.46743679999999999</v>
      </c>
      <c r="GU74">
        <v>14.04007</v>
      </c>
      <c r="GV74" s="1">
        <v>8.6862989999999998E-4</v>
      </c>
      <c r="GW74" s="1">
        <v>0.35603829999999997</v>
      </c>
      <c r="GX74">
        <v>0.46743010000000002</v>
      </c>
      <c r="GY74">
        <v>14.32077</v>
      </c>
      <c r="GZ74" s="1">
        <v>8.3827429999999996E-4</v>
      </c>
      <c r="HA74" s="1">
        <v>0.34340910000000002</v>
      </c>
      <c r="HB74">
        <v>0.46742060000000002</v>
      </c>
      <c r="HC74">
        <v>14.68463</v>
      </c>
      <c r="HD74" s="1">
        <v>8.0533609999999995E-4</v>
      </c>
      <c r="HE74" s="1">
        <v>0.329764</v>
      </c>
      <c r="HF74">
        <v>0.46742640000000002</v>
      </c>
      <c r="HG74">
        <v>15.106730000000001</v>
      </c>
      <c r="HH74" s="1">
        <v>7.7208140000000001E-4</v>
      </c>
      <c r="HI74" s="1">
        <v>0.31601950000000001</v>
      </c>
      <c r="HJ74">
        <v>0.46742210000000001</v>
      </c>
      <c r="HK74">
        <v>15.306839999999999</v>
      </c>
      <c r="HL74" s="1">
        <v>7.3981239999999998E-4</v>
      </c>
      <c r="HM74" s="1">
        <v>0.30272389999999999</v>
      </c>
      <c r="HN74">
        <v>0.46742149999999999</v>
      </c>
      <c r="HO74">
        <v>15.268079999999999</v>
      </c>
      <c r="HP74" s="1">
        <v>7.0912359999999997E-4</v>
      </c>
      <c r="HQ74" s="1">
        <v>0.2901048</v>
      </c>
      <c r="HR74">
        <v>0.46742070000000002</v>
      </c>
      <c r="HS74">
        <v>15.136049999999999</v>
      </c>
      <c r="HT74" s="1">
        <v>6.7991299999999998E-4</v>
      </c>
      <c r="HU74" s="1">
        <v>0.27812199999999998</v>
      </c>
      <c r="HV74">
        <v>0.46742499999999998</v>
      </c>
      <c r="HW74">
        <v>14.772640000000001</v>
      </c>
      <c r="HX74">
        <v>6.5208680000000002E-4</v>
      </c>
      <c r="HY74" s="1">
        <v>0.26672400000000002</v>
      </c>
      <c r="HZ74">
        <v>0.46741359999999998</v>
      </c>
      <c r="IA74">
        <v>14.888640000000001</v>
      </c>
      <c r="IB74">
        <v>6.2556769999999996E-4</v>
      </c>
      <c r="IC74" s="1">
        <v>0.25589329999999999</v>
      </c>
      <c r="ID74">
        <v>0.46741529999999998</v>
      </c>
      <c r="IE74">
        <v>15.21</v>
      </c>
      <c r="IF74">
        <v>6.0048709999999995E-4</v>
      </c>
      <c r="IG74" s="1">
        <v>0.2456274</v>
      </c>
      <c r="IH74">
        <v>0.46742260000000002</v>
      </c>
      <c r="II74">
        <v>15.515269999999999</v>
      </c>
      <c r="IJ74">
        <v>5.7667549999999997E-4</v>
      </c>
      <c r="IK74" s="1">
        <v>0.23591229999999999</v>
      </c>
      <c r="IL74">
        <v>0.46740419999999999</v>
      </c>
      <c r="IM74">
        <v>15.796720000000001</v>
      </c>
      <c r="IN74">
        <v>5.5399729999999997E-4</v>
      </c>
      <c r="IO74" s="1">
        <v>0.22665289999999999</v>
      </c>
      <c r="IP74">
        <v>0.46742339999999999</v>
      </c>
      <c r="IQ74">
        <v>15.740019999999999</v>
      </c>
      <c r="IR74">
        <v>5.3218280000000002E-4</v>
      </c>
      <c r="IS74" s="1">
        <v>0.2177318</v>
      </c>
      <c r="IT74">
        <v>0.46740690000000001</v>
      </c>
      <c r="IU74">
        <v>15.615539999999999</v>
      </c>
      <c r="IV74">
        <v>5.1130730000000001E-4</v>
      </c>
      <c r="IW74">
        <v>0.2092185</v>
      </c>
      <c r="IX74">
        <v>0.46741319999999997</v>
      </c>
      <c r="IY74">
        <v>15.533950000000001</v>
      </c>
      <c r="IZ74">
        <v>4.9171290000000003E-4</v>
      </c>
      <c r="JA74">
        <v>0.20120460000000001</v>
      </c>
      <c r="JB74">
        <v>0.4674199</v>
      </c>
      <c r="JC74">
        <v>15.3355</v>
      </c>
      <c r="JD74">
        <v>4.7305269999999998E-4</v>
      </c>
      <c r="JE74">
        <v>0.19357479999999999</v>
      </c>
      <c r="JF74">
        <v>0.46740809999999999</v>
      </c>
      <c r="JG74">
        <v>15.283950000000001</v>
      </c>
      <c r="JH74">
        <v>4.5531830000000001E-4</v>
      </c>
      <c r="JI74">
        <v>0.18633559999999999</v>
      </c>
      <c r="JJ74">
        <v>0.46742400000000001</v>
      </c>
      <c r="JK74">
        <v>14.87984</v>
      </c>
      <c r="JL74">
        <v>4.3859260000000001E-4</v>
      </c>
      <c r="JM74">
        <v>0.17947689999999999</v>
      </c>
      <c r="JN74">
        <v>0.46740890000000002</v>
      </c>
      <c r="JO74">
        <v>14.5686</v>
      </c>
      <c r="JP74">
        <v>4.2237859999999999E-4</v>
      </c>
      <c r="JQ74">
        <v>0.1728664</v>
      </c>
      <c r="JR74">
        <v>0.46742299999999998</v>
      </c>
      <c r="JS74">
        <v>14.09972</v>
      </c>
      <c r="JT74">
        <v>4.0703769999999998E-4</v>
      </c>
      <c r="JU74">
        <v>0.16657179999999999</v>
      </c>
      <c r="JV74">
        <v>0.46743380000000001</v>
      </c>
      <c r="JW74">
        <v>13.697139999999999</v>
      </c>
      <c r="JX74">
        <v>3.9226529999999998E-4</v>
      </c>
      <c r="JY74">
        <v>0.16053819999999999</v>
      </c>
      <c r="JZ74">
        <v>0.46742410000000001</v>
      </c>
      <c r="KA74">
        <v>13.537100000000001</v>
      </c>
      <c r="KB74">
        <v>3.7833559999999998E-4</v>
      </c>
      <c r="KC74">
        <v>0.1548273</v>
      </c>
      <c r="KD74">
        <v>0.46740429999999999</v>
      </c>
      <c r="KE74">
        <v>13.477320000000001</v>
      </c>
      <c r="KF74">
        <v>3.6494540000000001E-4</v>
      </c>
      <c r="KG74">
        <v>0.14936250000000001</v>
      </c>
      <c r="KH74">
        <v>0.46741120000000003</v>
      </c>
      <c r="KI74">
        <v>13.37031</v>
      </c>
      <c r="KJ74">
        <v>3.5183460000000002E-4</v>
      </c>
      <c r="KK74">
        <v>0.14400250000000001</v>
      </c>
      <c r="KL74">
        <v>0.467422</v>
      </c>
      <c r="KM74">
        <v>13.628679999999999</v>
      </c>
      <c r="KN74">
        <v>3.3942709999999998E-4</v>
      </c>
      <c r="KO74">
        <v>0.13891110000000001</v>
      </c>
      <c r="KP74">
        <v>0.46738010000000002</v>
      </c>
      <c r="KQ74">
        <v>13.63275</v>
      </c>
      <c r="KR74">
        <v>3.2758400000000001E-4</v>
      </c>
      <c r="KS74">
        <v>0.13407189999999999</v>
      </c>
      <c r="KT74">
        <v>0.4672964</v>
      </c>
      <c r="KU74">
        <v>13.792579999999999</v>
      </c>
      <c r="KV74">
        <v>3.161471E-4</v>
      </c>
      <c r="KW74">
        <v>0.1294217</v>
      </c>
      <c r="KX74">
        <v>0.46715590000000001</v>
      </c>
      <c r="KY74">
        <v>14.02286</v>
      </c>
      <c r="KZ74">
        <v>3.0564049999999999E-4</v>
      </c>
      <c r="LA74">
        <v>0.12514539999999999</v>
      </c>
      <c r="LB74">
        <v>0.46697379999999999</v>
      </c>
      <c r="LC74">
        <v>14.08489</v>
      </c>
      <c r="LD74">
        <v>2.9825700000000001E-4</v>
      </c>
      <c r="LE74">
        <v>0.1221048</v>
      </c>
      <c r="LF74">
        <v>0.4667713</v>
      </c>
      <c r="LG74">
        <v>13.98358</v>
      </c>
      <c r="LH74">
        <v>2.955298E-4</v>
      </c>
      <c r="LI74">
        <v>0.12097380000000001</v>
      </c>
      <c r="LJ74">
        <v>0.4665609</v>
      </c>
      <c r="LK74">
        <v>13.76141</v>
      </c>
      <c r="LL74">
        <v>2.9407419999999998E-4</v>
      </c>
      <c r="LM74">
        <v>0.1204615</v>
      </c>
      <c r="LN74">
        <v>0.4663426</v>
      </c>
      <c r="LO74">
        <v>13.59206</v>
      </c>
      <c r="LP74">
        <v>2.9045580000000001E-4</v>
      </c>
      <c r="LQ74">
        <v>0.1191079</v>
      </c>
      <c r="LR74">
        <v>0.46612160000000002</v>
      </c>
      <c r="LS74">
        <v>14.159140000000001</v>
      </c>
      <c r="LT74">
        <v>2.8419239999999998E-4</v>
      </c>
      <c r="LU74">
        <v>0.1166513</v>
      </c>
      <c r="LV74">
        <v>0.46595049999999999</v>
      </c>
      <c r="LW74">
        <v>14.748670000000001</v>
      </c>
      <c r="LX74">
        <v>2.7626009999999999E-4</v>
      </c>
      <c r="LY74">
        <v>0.1134782</v>
      </c>
      <c r="LZ74">
        <v>0.46581030000000001</v>
      </c>
      <c r="MA74">
        <v>15.39831</v>
      </c>
      <c r="MB74">
        <v>2.6765520000000001E-4</v>
      </c>
      <c r="MC74">
        <v>0.1099986</v>
      </c>
      <c r="MD74">
        <v>0.46575060000000001</v>
      </c>
      <c r="ME74">
        <v>16.109300000000001</v>
      </c>
      <c r="MF74">
        <v>2.5848059999999999E-4</v>
      </c>
      <c r="MG74">
        <v>0.1062743</v>
      </c>
      <c r="MH74">
        <v>0.46571800000000002</v>
      </c>
      <c r="MI74">
        <v>16.44061</v>
      </c>
      <c r="MJ74">
        <v>2.4739579999999997E-4</v>
      </c>
      <c r="MK74">
        <v>0.1017904</v>
      </c>
      <c r="ML74">
        <v>0.46572079999999999</v>
      </c>
      <c r="MM74">
        <v>16.373760000000001</v>
      </c>
      <c r="MN74">
        <v>2.333247E-4</v>
      </c>
      <c r="MO74">
        <v>9.6056249999999996E-2</v>
      </c>
      <c r="MP74">
        <v>0.46571849999999998</v>
      </c>
      <c r="MQ74">
        <v>16.189119999999999</v>
      </c>
      <c r="MR74">
        <v>2.1878610000000001E-4</v>
      </c>
      <c r="MS74">
        <v>9.0078080000000005E-2</v>
      </c>
      <c r="MT74">
        <v>0.46573150000000002</v>
      </c>
      <c r="MU74">
        <v>15.85206</v>
      </c>
      <c r="MV74">
        <v>2.065E-4</v>
      </c>
      <c r="MW74">
        <v>8.4984699999999996E-2</v>
      </c>
      <c r="MX74">
        <v>0.46572530000000001</v>
      </c>
      <c r="MY74">
        <v>16.123169999999998</v>
      </c>
      <c r="MZ74">
        <v>1.9674450000000001E-4</v>
      </c>
      <c r="NA74">
        <v>8.0937270000000006E-2</v>
      </c>
      <c r="NB74">
        <v>0.46565709999999999</v>
      </c>
      <c r="NC74">
        <v>16.411899999999999</v>
      </c>
      <c r="ND74">
        <v>1.887755E-4</v>
      </c>
      <c r="NE74">
        <v>7.7652070000000004E-2</v>
      </c>
      <c r="NF74">
        <v>0.46549040000000003</v>
      </c>
      <c r="NG74">
        <v>16.50778</v>
      </c>
      <c r="NH74">
        <v>1.8199049999999999E-4</v>
      </c>
      <c r="NI74">
        <v>7.4876029999999996E-2</v>
      </c>
      <c r="NJ74">
        <v>0.46520539999999999</v>
      </c>
      <c r="NK74">
        <v>16.560690000000001</v>
      </c>
      <c r="NL74">
        <v>1.76286E-4</v>
      </c>
      <c r="NM74">
        <v>7.2549279999999994E-2</v>
      </c>
      <c r="NN74">
        <v>0.4648407</v>
      </c>
      <c r="NO74">
        <v>16.387609999999999</v>
      </c>
      <c r="NP74">
        <v>1.739399E-4</v>
      </c>
      <c r="NQ74">
        <v>7.1559949999999997E-2</v>
      </c>
      <c r="NR74">
        <v>0.46442299999999997</v>
      </c>
      <c r="NS74">
        <v>16.280080000000002</v>
      </c>
      <c r="NT74">
        <v>1.7651430000000001E-4</v>
      </c>
      <c r="NU74">
        <v>7.2614300000000007E-2</v>
      </c>
      <c r="NV74">
        <v>0.4639855</v>
      </c>
      <c r="NW74">
        <v>16.199000000000002</v>
      </c>
      <c r="NX74">
        <v>1.804644E-4</v>
      </c>
      <c r="NY74">
        <v>7.4330209999999994E-2</v>
      </c>
      <c r="NZ74">
        <v>0.46354820000000002</v>
      </c>
      <c r="OA74">
        <v>15.949310000000001</v>
      </c>
      <c r="OB74">
        <v>1.818159E-4</v>
      </c>
      <c r="OC74">
        <v>7.5029170000000006E-2</v>
      </c>
      <c r="OD74">
        <v>0.46311469999999999</v>
      </c>
      <c r="OE74">
        <v>15.60374</v>
      </c>
      <c r="OF74">
        <v>1.799855E-4</v>
      </c>
      <c r="OG74">
        <v>7.4403700000000003E-2</v>
      </c>
      <c r="OH74">
        <v>0.46274949999999998</v>
      </c>
      <c r="OI74">
        <v>15.55475</v>
      </c>
      <c r="OJ74">
        <v>1.759571E-4</v>
      </c>
      <c r="OK74">
        <v>7.2845999999999994E-2</v>
      </c>
    </row>
    <row r="75" spans="1:401" x14ac:dyDescent="0.35">
      <c r="A75">
        <v>78</v>
      </c>
      <c r="B75" t="s">
        <v>4</v>
      </c>
      <c r="C75" t="s">
        <v>24</v>
      </c>
      <c r="D75" t="s">
        <v>80</v>
      </c>
      <c r="E75">
        <v>768.5471</v>
      </c>
      <c r="F75">
        <v>0.74012449999999996</v>
      </c>
      <c r="G75">
        <v>14.09327</v>
      </c>
      <c r="H75" s="1">
        <v>1.3941029999999999E-20</v>
      </c>
      <c r="I75" s="1">
        <v>6.1292219999999998E-18</v>
      </c>
      <c r="J75">
        <v>0.7368884</v>
      </c>
      <c r="K75">
        <v>13.43296</v>
      </c>
      <c r="L75" s="1">
        <v>1.5353610000000001E-8</v>
      </c>
      <c r="M75" s="1">
        <v>6.7438849999999997E-6</v>
      </c>
      <c r="N75">
        <v>0.73362640000000001</v>
      </c>
      <c r="O75">
        <v>13.254619999999999</v>
      </c>
      <c r="P75">
        <v>0.54045279999999996</v>
      </c>
      <c r="Q75">
        <v>160.27340000000001</v>
      </c>
      <c r="R75">
        <v>0.73044149999999997</v>
      </c>
      <c r="S75">
        <v>13.087339999999999</v>
      </c>
      <c r="T75">
        <v>49.775460000000002</v>
      </c>
      <c r="U75">
        <v>18065.93</v>
      </c>
      <c r="V75">
        <v>0.72732200000000002</v>
      </c>
      <c r="W75">
        <v>13.395149999999999</v>
      </c>
      <c r="X75">
        <v>154.48779999999999</v>
      </c>
      <c r="Y75">
        <v>66250.94</v>
      </c>
      <c r="Z75">
        <v>0.72422710000000001</v>
      </c>
      <c r="AA75">
        <v>13.47702</v>
      </c>
      <c r="AB75">
        <v>82.90034</v>
      </c>
      <c r="AC75">
        <v>41249.58</v>
      </c>
      <c r="AD75">
        <v>0.72113000000000005</v>
      </c>
      <c r="AE75">
        <v>13.553179999999999</v>
      </c>
      <c r="AF75">
        <v>15.776910000000001</v>
      </c>
      <c r="AG75">
        <v>9136.8029999999999</v>
      </c>
      <c r="AH75">
        <v>0.71802359999999998</v>
      </c>
      <c r="AI75">
        <v>13.520709999999999</v>
      </c>
      <c r="AJ75">
        <v>1.698574</v>
      </c>
      <c r="AK75">
        <v>1158.3969999999999</v>
      </c>
      <c r="AL75">
        <v>0.71488600000000002</v>
      </c>
      <c r="AM75">
        <v>13.264799999999999</v>
      </c>
      <c r="AN75">
        <v>0.20838219999999999</v>
      </c>
      <c r="AO75">
        <v>146.80160000000001</v>
      </c>
      <c r="AP75">
        <v>0.71141929999999998</v>
      </c>
      <c r="AQ75">
        <v>12.79607</v>
      </c>
      <c r="AR75" s="1">
        <v>8.6894949999999999E-2</v>
      </c>
      <c r="AS75">
        <v>46.260669999999998</v>
      </c>
      <c r="AT75">
        <v>0.70692109999999997</v>
      </c>
      <c r="AU75">
        <v>12.693379999999999</v>
      </c>
      <c r="AV75" s="1">
        <v>7.0580870000000004E-2</v>
      </c>
      <c r="AW75">
        <v>33.374229999999997</v>
      </c>
      <c r="AX75">
        <v>0.70092169999999998</v>
      </c>
      <c r="AY75">
        <v>12.49797</v>
      </c>
      <c r="AZ75" s="1">
        <v>6.3052999999999998E-2</v>
      </c>
      <c r="BA75">
        <v>29.390139999999999</v>
      </c>
      <c r="BB75">
        <v>0.69338880000000003</v>
      </c>
      <c r="BC75">
        <v>12.44763</v>
      </c>
      <c r="BD75" s="1">
        <v>5.9683140000000003E-2</v>
      </c>
      <c r="BE75" s="1">
        <v>27.749279999999999</v>
      </c>
      <c r="BF75">
        <v>0.68473510000000004</v>
      </c>
      <c r="BG75">
        <v>12.47564</v>
      </c>
      <c r="BH75" s="1">
        <v>6.3238870000000003E-2</v>
      </c>
      <c r="BI75" s="1">
        <v>29.364039999999999</v>
      </c>
      <c r="BJ75">
        <v>0.67536309999999999</v>
      </c>
      <c r="BK75">
        <v>12.40114</v>
      </c>
      <c r="BL75" s="1">
        <v>6.8058389999999996E-2</v>
      </c>
      <c r="BM75" s="1">
        <v>32.112400000000001</v>
      </c>
      <c r="BN75">
        <v>0.66539610000000005</v>
      </c>
      <c r="BO75">
        <v>12.329359999999999</v>
      </c>
      <c r="BP75" s="1">
        <v>6.8094509999999997E-2</v>
      </c>
      <c r="BQ75" s="1">
        <v>32.905589999999997</v>
      </c>
      <c r="BR75">
        <v>0.6548948</v>
      </c>
      <c r="BS75">
        <v>12.17159</v>
      </c>
      <c r="BT75" s="1">
        <v>6.3821849999999999E-2</v>
      </c>
      <c r="BU75" s="1">
        <v>31.561820000000001</v>
      </c>
      <c r="BV75">
        <v>0.64472759999999996</v>
      </c>
      <c r="BW75">
        <v>12.24156</v>
      </c>
      <c r="BX75" s="1">
        <v>5.7469760000000002E-2</v>
      </c>
      <c r="BY75" s="1">
        <v>28.995380000000001</v>
      </c>
      <c r="BZ75">
        <v>0.6348395</v>
      </c>
      <c r="CA75">
        <v>12.629160000000001</v>
      </c>
      <c r="CB75" s="1">
        <v>5.0749559999999999E-2</v>
      </c>
      <c r="CC75" s="1">
        <v>26.0562</v>
      </c>
      <c r="CD75">
        <v>0.62525050000000004</v>
      </c>
      <c r="CE75">
        <v>13.29721</v>
      </c>
      <c r="CF75" s="1">
        <v>4.4586229999999998E-2</v>
      </c>
      <c r="CG75" s="1">
        <v>23.246759999999998</v>
      </c>
      <c r="CH75">
        <v>0.61621329999999996</v>
      </c>
      <c r="CI75">
        <v>13.92103</v>
      </c>
      <c r="CJ75" s="1">
        <v>3.9032509999999999E-2</v>
      </c>
      <c r="CK75" s="1">
        <v>20.66872</v>
      </c>
      <c r="CL75">
        <v>0.6078268</v>
      </c>
      <c r="CM75">
        <v>14.14851</v>
      </c>
      <c r="CN75" s="1">
        <v>3.3354170000000002E-2</v>
      </c>
      <c r="CO75" s="1">
        <v>17.980170000000001</v>
      </c>
      <c r="CP75">
        <v>0.5999196</v>
      </c>
      <c r="CQ75">
        <v>14.11501</v>
      </c>
      <c r="CR75" s="1">
        <v>2.7553330000000001E-2</v>
      </c>
      <c r="CS75" s="1">
        <v>15.112579999999999</v>
      </c>
      <c r="CT75">
        <v>0.59202339999999998</v>
      </c>
      <c r="CU75">
        <v>14.03163</v>
      </c>
      <c r="CV75" s="1">
        <v>2.2483639999999999E-2</v>
      </c>
      <c r="CW75" s="1">
        <v>12.49776</v>
      </c>
      <c r="CX75">
        <v>0.58413959999999998</v>
      </c>
      <c r="CY75">
        <v>13.89681</v>
      </c>
      <c r="CZ75" s="1">
        <v>1.8598900000000002E-2</v>
      </c>
      <c r="DA75" s="1">
        <v>10.44525</v>
      </c>
      <c r="DB75">
        <v>0.57636960000000004</v>
      </c>
      <c r="DC75">
        <v>14.05101</v>
      </c>
      <c r="DD75" s="1">
        <v>1.5690860000000001E-2</v>
      </c>
      <c r="DE75" s="1">
        <v>8.9009669999999996</v>
      </c>
      <c r="DF75">
        <v>0.56926069999999995</v>
      </c>
      <c r="DG75">
        <v>14.336679999999999</v>
      </c>
      <c r="DH75" s="1">
        <v>1.345563E-2</v>
      </c>
      <c r="DI75" s="1">
        <v>7.7028420000000004</v>
      </c>
      <c r="DJ75">
        <v>0.56366340000000004</v>
      </c>
      <c r="DK75">
        <v>14.468909999999999</v>
      </c>
      <c r="DL75" s="1">
        <v>1.1715740000000001E-2</v>
      </c>
      <c r="DM75" s="1">
        <v>6.751843</v>
      </c>
      <c r="DN75">
        <v>0.5596257</v>
      </c>
      <c r="DO75">
        <v>14.599309999999999</v>
      </c>
      <c r="DP75" s="1">
        <v>1.030378E-2</v>
      </c>
      <c r="DQ75" s="1">
        <v>5.9683330000000003</v>
      </c>
      <c r="DR75">
        <v>0.55705130000000003</v>
      </c>
      <c r="DS75">
        <v>14.55048</v>
      </c>
      <c r="DT75" s="1">
        <v>8.8417919999999994E-3</v>
      </c>
      <c r="DU75" s="1">
        <v>5.1716829999999998</v>
      </c>
      <c r="DV75">
        <v>0.55550149999999998</v>
      </c>
      <c r="DW75">
        <v>14.42249</v>
      </c>
      <c r="DX75" s="1">
        <v>6.9645619999999997E-3</v>
      </c>
      <c r="DY75" s="1">
        <v>4.1419649999999999</v>
      </c>
      <c r="DZ75">
        <v>0.55463019999999996</v>
      </c>
      <c r="EA75">
        <v>14.271979999999999</v>
      </c>
      <c r="EB75" s="1">
        <v>5.047251E-3</v>
      </c>
      <c r="EC75" s="1">
        <v>3.0379260000000001</v>
      </c>
      <c r="ED75">
        <v>0.55415530000000002</v>
      </c>
      <c r="EE75">
        <v>14.022790000000001</v>
      </c>
      <c r="EF75" s="1">
        <v>3.6041850000000002E-3</v>
      </c>
      <c r="EG75" s="1">
        <v>2.1660729999999999</v>
      </c>
      <c r="EH75">
        <v>0.55392280000000005</v>
      </c>
      <c r="EI75">
        <v>13.912599999999999</v>
      </c>
      <c r="EJ75" s="1">
        <v>2.7097039999999998E-3</v>
      </c>
      <c r="EK75" s="1">
        <v>1.6084560000000001</v>
      </c>
      <c r="EL75">
        <v>0.55385030000000002</v>
      </c>
      <c r="EM75">
        <v>13.918010000000001</v>
      </c>
      <c r="EN75" s="1">
        <v>2.1977799999999999E-3</v>
      </c>
      <c r="EO75" s="1">
        <v>1.2844770000000001</v>
      </c>
      <c r="EP75">
        <v>0.55391380000000001</v>
      </c>
      <c r="EQ75">
        <v>14.08192</v>
      </c>
      <c r="ER75" s="1">
        <v>1.9013789999999999E-3</v>
      </c>
      <c r="ES75" s="1">
        <v>1.096727</v>
      </c>
      <c r="ET75">
        <v>0.55410360000000003</v>
      </c>
      <c r="EU75">
        <v>14.30935</v>
      </c>
      <c r="EV75" s="1">
        <v>1.71448E-3</v>
      </c>
      <c r="EW75" s="1">
        <v>0.9796589</v>
      </c>
      <c r="EX75">
        <v>0.55437289999999995</v>
      </c>
      <c r="EY75">
        <v>14.222200000000001</v>
      </c>
      <c r="EZ75" s="1">
        <v>1.5709890000000001E-3</v>
      </c>
      <c r="FA75" s="1">
        <v>0.89292749999999999</v>
      </c>
      <c r="FB75">
        <v>0.55471239999999999</v>
      </c>
      <c r="FC75">
        <v>13.95811</v>
      </c>
      <c r="FD75" s="1">
        <v>1.4351259999999999E-3</v>
      </c>
      <c r="FE75" s="1">
        <v>0.81316310000000003</v>
      </c>
      <c r="FF75">
        <v>0.55511779999999999</v>
      </c>
      <c r="FG75">
        <v>13.72921</v>
      </c>
      <c r="FH75" s="1">
        <v>1.310159E-3</v>
      </c>
      <c r="FI75" s="1">
        <v>0.73920989999999998</v>
      </c>
      <c r="FJ75">
        <v>0.55551819999999996</v>
      </c>
      <c r="FK75">
        <v>13.60628</v>
      </c>
      <c r="FL75" s="1">
        <v>1.208017E-3</v>
      </c>
      <c r="FM75" s="1">
        <v>0.6776491</v>
      </c>
      <c r="FN75">
        <v>0.55593130000000002</v>
      </c>
      <c r="FO75">
        <v>14.10186</v>
      </c>
      <c r="FP75" s="1">
        <v>1.1284470000000001E-3</v>
      </c>
      <c r="FQ75" s="1">
        <v>0.62923130000000005</v>
      </c>
      <c r="FR75">
        <v>0.55630990000000002</v>
      </c>
      <c r="FS75">
        <v>14.48584</v>
      </c>
      <c r="FT75" s="1">
        <v>1.0655420000000001E-3</v>
      </c>
      <c r="FU75" s="1">
        <v>0.59102900000000003</v>
      </c>
      <c r="FV75">
        <v>0.55662659999999997</v>
      </c>
      <c r="FW75">
        <v>14.66419</v>
      </c>
      <c r="FX75" s="1">
        <v>1.0129189999999999E-3</v>
      </c>
      <c r="FY75" s="1">
        <v>0.55947349999999996</v>
      </c>
      <c r="FZ75">
        <v>0.55682949999999998</v>
      </c>
      <c r="GA75">
        <v>14.56345</v>
      </c>
      <c r="GB75" s="1">
        <v>9.6764069999999999E-4</v>
      </c>
      <c r="GC75" s="1">
        <v>0.5324759</v>
      </c>
      <c r="GD75">
        <v>0.55697149999999995</v>
      </c>
      <c r="GE75">
        <v>14.312530000000001</v>
      </c>
      <c r="GF75" s="1">
        <v>9.348281E-4</v>
      </c>
      <c r="GG75" s="1">
        <v>0.51202610000000004</v>
      </c>
      <c r="GH75">
        <v>0.55704240000000005</v>
      </c>
      <c r="GI75">
        <v>14.114330000000001</v>
      </c>
      <c r="GJ75" s="1">
        <v>9.192569E-4</v>
      </c>
      <c r="GK75" s="1">
        <v>0.50115719999999997</v>
      </c>
      <c r="GL75">
        <v>0.55709640000000005</v>
      </c>
      <c r="GM75">
        <v>13.982379999999999</v>
      </c>
      <c r="GN75" s="1">
        <v>9.1031160000000001E-4</v>
      </c>
      <c r="GO75" s="1">
        <v>0.49520579999999997</v>
      </c>
      <c r="GP75">
        <v>0.55711849999999996</v>
      </c>
      <c r="GQ75">
        <v>13.800190000000001</v>
      </c>
      <c r="GR75" s="1">
        <v>8.9568000000000004E-4</v>
      </c>
      <c r="GS75" s="1">
        <v>0.48713849999999997</v>
      </c>
      <c r="GT75">
        <v>0.55713259999999998</v>
      </c>
      <c r="GU75">
        <v>14.08487</v>
      </c>
      <c r="GV75" s="1">
        <v>8.7202709999999997E-4</v>
      </c>
      <c r="GW75" s="1">
        <v>0.47453260000000003</v>
      </c>
      <c r="GX75">
        <v>0.55712269999999997</v>
      </c>
      <c r="GY75">
        <v>14.369249999999999</v>
      </c>
      <c r="GZ75" s="1">
        <v>8.4221250000000001E-4</v>
      </c>
      <c r="HA75" s="1">
        <v>0.45844040000000003</v>
      </c>
      <c r="HB75">
        <v>0.55713279999999998</v>
      </c>
      <c r="HC75">
        <v>14.70651</v>
      </c>
      <c r="HD75" s="1">
        <v>8.094911E-4</v>
      </c>
      <c r="HE75" s="1">
        <v>0.44063669999999999</v>
      </c>
      <c r="HF75">
        <v>0.55713140000000005</v>
      </c>
      <c r="HG75">
        <v>15.114229999999999</v>
      </c>
      <c r="HH75" s="1">
        <v>7.7618740000000004E-4</v>
      </c>
      <c r="HI75" s="1">
        <v>0.42244369999999998</v>
      </c>
      <c r="HJ75">
        <v>0.55714490000000005</v>
      </c>
      <c r="HK75">
        <v>15.30646</v>
      </c>
      <c r="HL75" s="1">
        <v>7.4376110000000004E-4</v>
      </c>
      <c r="HM75" s="1">
        <v>0.4046921</v>
      </c>
      <c r="HN75">
        <v>0.55714140000000001</v>
      </c>
      <c r="HO75">
        <v>15.24949</v>
      </c>
      <c r="HP75" s="1">
        <v>7.1286859999999995E-4</v>
      </c>
      <c r="HQ75" s="1">
        <v>0.38778469999999998</v>
      </c>
      <c r="HR75">
        <v>0.55713990000000002</v>
      </c>
      <c r="HS75">
        <v>15.15268</v>
      </c>
      <c r="HT75" s="1">
        <v>6.8347199999999996E-4</v>
      </c>
      <c r="HU75" s="1">
        <v>0.37173659999999997</v>
      </c>
      <c r="HV75">
        <v>0.55714850000000005</v>
      </c>
      <c r="HW75">
        <v>14.84605</v>
      </c>
      <c r="HX75">
        <v>6.5547749999999997E-4</v>
      </c>
      <c r="HY75" s="1">
        <v>0.3564737</v>
      </c>
      <c r="HZ75">
        <v>0.55713219999999997</v>
      </c>
      <c r="IA75">
        <v>14.95097</v>
      </c>
      <c r="IB75">
        <v>6.2877950000000005E-4</v>
      </c>
      <c r="IC75" s="1">
        <v>0.34195769999999998</v>
      </c>
      <c r="ID75">
        <v>0.55715409999999999</v>
      </c>
      <c r="IE75">
        <v>15.27134</v>
      </c>
      <c r="IF75">
        <v>6.0352959999999999E-4</v>
      </c>
      <c r="IG75" s="1">
        <v>0.32819389999999998</v>
      </c>
      <c r="IH75">
        <v>0.55712799999999996</v>
      </c>
      <c r="II75">
        <v>15.574949999999999</v>
      </c>
      <c r="IJ75">
        <v>5.7956119999999999E-4</v>
      </c>
      <c r="IK75" s="1">
        <v>0.31517879999999998</v>
      </c>
      <c r="IL75">
        <v>0.55713659999999998</v>
      </c>
      <c r="IM75">
        <v>15.845409999999999</v>
      </c>
      <c r="IN75">
        <v>5.5675449999999997E-4</v>
      </c>
      <c r="IO75" s="1">
        <v>0.30278319999999997</v>
      </c>
      <c r="IP75">
        <v>0.55714859999999999</v>
      </c>
      <c r="IQ75">
        <v>15.78999</v>
      </c>
      <c r="IR75">
        <v>5.34842E-4</v>
      </c>
      <c r="IS75" s="1">
        <v>0.29087940000000001</v>
      </c>
      <c r="IT75">
        <v>0.5571372</v>
      </c>
      <c r="IU75">
        <v>15.618639999999999</v>
      </c>
      <c r="IV75">
        <v>5.1382350000000001E-4</v>
      </c>
      <c r="IW75" s="1">
        <v>0.27947139999999998</v>
      </c>
      <c r="IX75">
        <v>0.55714580000000002</v>
      </c>
      <c r="IY75">
        <v>15.54196</v>
      </c>
      <c r="IZ75">
        <v>4.9408549999999996E-4</v>
      </c>
      <c r="JA75">
        <v>0.26871450000000002</v>
      </c>
      <c r="JB75">
        <v>0.55713219999999997</v>
      </c>
      <c r="JC75">
        <v>15.382849999999999</v>
      </c>
      <c r="JD75">
        <v>4.7532169999999998E-4</v>
      </c>
      <c r="JE75">
        <v>0.25851150000000001</v>
      </c>
      <c r="JF75">
        <v>0.55714010000000003</v>
      </c>
      <c r="JG75">
        <v>15.36467</v>
      </c>
      <c r="JH75">
        <v>4.5745900000000001E-4</v>
      </c>
      <c r="JI75">
        <v>0.2487993</v>
      </c>
      <c r="JJ75">
        <v>0.55714710000000001</v>
      </c>
      <c r="JK75">
        <v>15.04341</v>
      </c>
      <c r="JL75">
        <v>4.4063549999999999E-4</v>
      </c>
      <c r="JM75">
        <v>0.23961740000000001</v>
      </c>
      <c r="JN75">
        <v>0.55714739999999996</v>
      </c>
      <c r="JO75">
        <v>14.71612</v>
      </c>
      <c r="JP75">
        <v>4.2434800000000001E-4</v>
      </c>
      <c r="JQ75">
        <v>0.23079140000000001</v>
      </c>
      <c r="JR75">
        <v>0.55714920000000001</v>
      </c>
      <c r="JS75">
        <v>14.24521</v>
      </c>
      <c r="JT75">
        <v>4.0891270000000001E-4</v>
      </c>
      <c r="JU75">
        <v>0.2223638</v>
      </c>
      <c r="JV75">
        <v>0.55714770000000002</v>
      </c>
      <c r="JW75">
        <v>13.773289999999999</v>
      </c>
      <c r="JX75">
        <v>3.9406180000000002E-4</v>
      </c>
      <c r="JY75">
        <v>0.21430080000000001</v>
      </c>
      <c r="JZ75">
        <v>0.55714830000000004</v>
      </c>
      <c r="KA75">
        <v>13.56223</v>
      </c>
      <c r="KB75">
        <v>3.8002270000000001E-4</v>
      </c>
      <c r="KC75">
        <v>0.20663429999999999</v>
      </c>
      <c r="KD75">
        <v>0.55713760000000001</v>
      </c>
      <c r="KE75">
        <v>13.484170000000001</v>
      </c>
      <c r="KF75">
        <v>3.6658730000000003E-4</v>
      </c>
      <c r="KG75">
        <v>0.1993434</v>
      </c>
      <c r="KH75">
        <v>0.5571294</v>
      </c>
      <c r="KI75">
        <v>13.39977</v>
      </c>
      <c r="KJ75">
        <v>3.5342879999999998E-4</v>
      </c>
      <c r="KK75">
        <v>0.19220889999999999</v>
      </c>
      <c r="KL75">
        <v>0.55714019999999997</v>
      </c>
      <c r="KM75">
        <v>13.640650000000001</v>
      </c>
      <c r="KN75">
        <v>3.4093060000000002E-4</v>
      </c>
      <c r="KO75">
        <v>0.18538279999999999</v>
      </c>
      <c r="KP75">
        <v>0.55709439999999999</v>
      </c>
      <c r="KQ75">
        <v>13.69603</v>
      </c>
      <c r="KR75">
        <v>3.2902970000000002E-4</v>
      </c>
      <c r="KS75">
        <v>0.1789134</v>
      </c>
      <c r="KT75">
        <v>0.55696449999999997</v>
      </c>
      <c r="KU75">
        <v>13.809189999999999</v>
      </c>
      <c r="KV75">
        <v>3.175265E-4</v>
      </c>
      <c r="KW75">
        <v>0.17269680000000001</v>
      </c>
      <c r="KX75">
        <v>0.5567455</v>
      </c>
      <c r="KY75">
        <v>14.03628</v>
      </c>
      <c r="KZ75">
        <v>3.0685409999999999E-4</v>
      </c>
      <c r="LA75">
        <v>0.16689309999999999</v>
      </c>
      <c r="LB75">
        <v>0.5564557</v>
      </c>
      <c r="LC75">
        <v>14.091749999999999</v>
      </c>
      <c r="LD75">
        <v>2.9896589999999998E-4</v>
      </c>
      <c r="LE75">
        <v>0.16241120000000001</v>
      </c>
      <c r="LF75">
        <v>0.55610119999999996</v>
      </c>
      <c r="LG75">
        <v>13.988799999999999</v>
      </c>
      <c r="LH75">
        <v>2.9574259999999998E-4</v>
      </c>
      <c r="LI75">
        <v>0.1603849</v>
      </c>
      <c r="LJ75">
        <v>0.55572929999999998</v>
      </c>
      <c r="LK75">
        <v>13.79575</v>
      </c>
      <c r="LL75">
        <v>2.9429800000000002E-4</v>
      </c>
      <c r="LM75">
        <v>0.15966169999999999</v>
      </c>
      <c r="LN75">
        <v>0.55531109999999995</v>
      </c>
      <c r="LO75">
        <v>13.623889999999999</v>
      </c>
      <c r="LP75">
        <v>2.9099520000000002E-4</v>
      </c>
      <c r="LQ75">
        <v>0.15819420000000001</v>
      </c>
      <c r="LR75">
        <v>0.55487699999999995</v>
      </c>
      <c r="LS75">
        <v>14.142849999999999</v>
      </c>
      <c r="LT75">
        <v>2.8502660000000001E-4</v>
      </c>
      <c r="LU75">
        <v>0.15528980000000001</v>
      </c>
      <c r="LV75">
        <v>0.55449970000000004</v>
      </c>
      <c r="LW75">
        <v>14.74184</v>
      </c>
      <c r="LX75">
        <v>2.7725729999999999E-4</v>
      </c>
      <c r="LY75">
        <v>0.15130979999999999</v>
      </c>
      <c r="LZ75">
        <v>0.55418940000000005</v>
      </c>
      <c r="MA75">
        <v>15.37401</v>
      </c>
      <c r="MB75">
        <v>2.6872510000000002E-4</v>
      </c>
      <c r="MC75">
        <v>0.14681649999999999</v>
      </c>
      <c r="MD75">
        <v>0.55397510000000005</v>
      </c>
      <c r="ME75">
        <v>16.08794</v>
      </c>
      <c r="MF75">
        <v>2.5964960000000002E-4</v>
      </c>
      <c r="MG75">
        <v>0.1420004</v>
      </c>
      <c r="MH75">
        <v>0.55384</v>
      </c>
      <c r="MI75">
        <v>16.42963</v>
      </c>
      <c r="MJ75">
        <v>2.488894E-4</v>
      </c>
      <c r="MK75">
        <v>0.1363818</v>
      </c>
      <c r="ML75">
        <v>0.55374909999999999</v>
      </c>
      <c r="MM75">
        <v>16.355540000000001</v>
      </c>
      <c r="MN75">
        <v>2.3513679999999999E-4</v>
      </c>
      <c r="MO75">
        <v>0.12915380000000001</v>
      </c>
      <c r="MP75">
        <v>0.55370699999999995</v>
      </c>
      <c r="MQ75">
        <v>16.221810000000001</v>
      </c>
      <c r="MR75">
        <v>2.205168E-4</v>
      </c>
      <c r="MS75">
        <v>0.1212169</v>
      </c>
      <c r="MT75">
        <v>0.55369159999999995</v>
      </c>
      <c r="MU75">
        <v>15.91649</v>
      </c>
      <c r="MV75">
        <v>2.079203E-4</v>
      </c>
      <c r="MW75">
        <v>0.1141703</v>
      </c>
      <c r="MX75">
        <v>0.55366959999999998</v>
      </c>
      <c r="MY75">
        <v>16.17173</v>
      </c>
      <c r="MZ75">
        <v>1.9788170000000001E-4</v>
      </c>
      <c r="NA75">
        <v>0.1085024</v>
      </c>
      <c r="NB75">
        <v>0.55356499999999997</v>
      </c>
      <c r="NC75">
        <v>16.481649999999998</v>
      </c>
      <c r="ND75">
        <v>1.897085E-4</v>
      </c>
      <c r="NE75">
        <v>0.10392759999999999</v>
      </c>
      <c r="NF75">
        <v>0.55331949999999996</v>
      </c>
      <c r="NG75">
        <v>16.61185</v>
      </c>
      <c r="NH75">
        <v>1.8279519999999999E-4</v>
      </c>
      <c r="NI75">
        <v>0.1001041</v>
      </c>
      <c r="NJ75">
        <v>0.55287889999999995</v>
      </c>
      <c r="NK75">
        <v>16.66713</v>
      </c>
      <c r="NL75">
        <v>1.7690840000000001E-4</v>
      </c>
      <c r="NM75">
        <v>9.6857139999999994E-2</v>
      </c>
      <c r="NN75">
        <v>0.55228109999999997</v>
      </c>
      <c r="NO75">
        <v>16.460979999999999</v>
      </c>
      <c r="NP75">
        <v>1.739609E-4</v>
      </c>
      <c r="NQ75">
        <v>9.5027860000000006E-2</v>
      </c>
      <c r="NR75">
        <v>0.55156709999999998</v>
      </c>
      <c r="NS75">
        <v>16.283809999999999</v>
      </c>
      <c r="NT75">
        <v>1.7605060000000001E-4</v>
      </c>
      <c r="NU75">
        <v>9.586306E-2</v>
      </c>
      <c r="NV75">
        <v>0.5507803</v>
      </c>
      <c r="NW75">
        <v>16.213380000000001</v>
      </c>
      <c r="NX75">
        <v>1.800247E-4</v>
      </c>
      <c r="NY75">
        <v>9.8104609999999995E-2</v>
      </c>
      <c r="NZ75">
        <v>0.54994509999999996</v>
      </c>
      <c r="OA75">
        <v>16.01595</v>
      </c>
      <c r="OB75">
        <v>1.8175839999999999E-4</v>
      </c>
      <c r="OC75">
        <v>9.9429149999999994E-2</v>
      </c>
      <c r="OD75">
        <v>0.54910479999999995</v>
      </c>
      <c r="OE75">
        <v>15.71508</v>
      </c>
      <c r="OF75">
        <v>1.8029090000000001E-4</v>
      </c>
      <c r="OG75">
        <v>9.9027619999999997E-2</v>
      </c>
      <c r="OH75">
        <v>0.54832429999999999</v>
      </c>
      <c r="OI75">
        <v>15.67408</v>
      </c>
      <c r="OJ75">
        <v>1.7649349999999999E-4</v>
      </c>
      <c r="OK75">
        <v>9.7263459999999996E-2</v>
      </c>
    </row>
    <row r="76" spans="1:401" x14ac:dyDescent="0.35">
      <c r="A76">
        <v>79</v>
      </c>
      <c r="B76" t="s">
        <v>4</v>
      </c>
      <c r="C76" t="s">
        <v>24</v>
      </c>
      <c r="D76" t="s">
        <v>81</v>
      </c>
      <c r="E76">
        <v>771.43349999999998</v>
      </c>
      <c r="F76">
        <v>0.41441860000000003</v>
      </c>
      <c r="G76">
        <v>14.212870000000001</v>
      </c>
      <c r="H76" s="1">
        <v>2.160922E-21</v>
      </c>
      <c r="I76" s="1">
        <v>1.198311E-18</v>
      </c>
      <c r="J76">
        <v>0.41241240000000001</v>
      </c>
      <c r="K76">
        <v>13.56204</v>
      </c>
      <c r="L76" s="1">
        <v>2.7327569999999999E-9</v>
      </c>
      <c r="M76" s="1">
        <v>1.5141100000000001E-6</v>
      </c>
      <c r="N76">
        <v>0.41039920000000002</v>
      </c>
      <c r="O76">
        <v>13.34192</v>
      </c>
      <c r="P76">
        <v>0.21055260000000001</v>
      </c>
      <c r="Q76">
        <v>80.558350000000004</v>
      </c>
      <c r="R76">
        <v>0.40841909999999998</v>
      </c>
      <c r="S76">
        <v>13.145659999999999</v>
      </c>
      <c r="T76">
        <v>33.471380000000003</v>
      </c>
      <c r="U76">
        <v>14896.55</v>
      </c>
      <c r="V76">
        <v>0.40648380000000001</v>
      </c>
      <c r="W76">
        <v>13.38222</v>
      </c>
      <c r="X76">
        <v>143.6662</v>
      </c>
      <c r="Y76">
        <v>75214.78</v>
      </c>
      <c r="Z76">
        <v>0.40455920000000001</v>
      </c>
      <c r="AA76">
        <v>13.469760000000001</v>
      </c>
      <c r="AB76">
        <v>100.3732</v>
      </c>
      <c r="AC76">
        <v>61149.27</v>
      </c>
      <c r="AD76">
        <v>0.4026555</v>
      </c>
      <c r="AE76">
        <v>13.540100000000001</v>
      </c>
      <c r="AF76">
        <v>24.731200000000001</v>
      </c>
      <c r="AG76">
        <v>17478.419999999998</v>
      </c>
      <c r="AH76">
        <v>0.40073130000000001</v>
      </c>
      <c r="AI76">
        <v>13.535679999999999</v>
      </c>
      <c r="AJ76">
        <v>3.4944950000000001</v>
      </c>
      <c r="AK76">
        <v>2853.3829999999998</v>
      </c>
      <c r="AL76">
        <v>0.39880399999999999</v>
      </c>
      <c r="AM76">
        <v>13.327629999999999</v>
      </c>
      <c r="AN76">
        <v>0.46011079999999999</v>
      </c>
      <c r="AO76">
        <v>403.52670000000001</v>
      </c>
      <c r="AP76">
        <v>0.3966807</v>
      </c>
      <c r="AQ76">
        <v>12.901020000000001</v>
      </c>
      <c r="AR76" s="1">
        <v>0.12046610000000001</v>
      </c>
      <c r="AS76">
        <v>89.071560000000005</v>
      </c>
      <c r="AT76">
        <v>0.3939838</v>
      </c>
      <c r="AU76">
        <v>12.77469</v>
      </c>
      <c r="AV76" s="1">
        <v>7.6239059999999997E-2</v>
      </c>
      <c r="AW76">
        <v>46.994900000000001</v>
      </c>
      <c r="AX76">
        <v>0.39040780000000003</v>
      </c>
      <c r="AY76">
        <v>12.565659999999999</v>
      </c>
      <c r="AZ76" s="1">
        <v>6.4847210000000002E-2</v>
      </c>
      <c r="BA76">
        <v>38.374969999999998</v>
      </c>
      <c r="BB76">
        <v>0.3859091</v>
      </c>
      <c r="BC76">
        <v>12.477130000000001</v>
      </c>
      <c r="BD76" s="1">
        <v>5.9925909999999999E-2</v>
      </c>
      <c r="BE76" s="1">
        <v>35.32884</v>
      </c>
      <c r="BF76">
        <v>0.38074170000000002</v>
      </c>
      <c r="BG76">
        <v>12.49863</v>
      </c>
      <c r="BH76" s="1">
        <v>6.1941059999999999E-2</v>
      </c>
      <c r="BI76" s="1">
        <v>36.483629999999998</v>
      </c>
      <c r="BJ76">
        <v>0.37531979999999998</v>
      </c>
      <c r="BK76">
        <v>12.409129999999999</v>
      </c>
      <c r="BL76" s="1">
        <v>6.693673E-2</v>
      </c>
      <c r="BM76" s="1">
        <v>39.90081</v>
      </c>
      <c r="BN76">
        <v>0.36954569999999998</v>
      </c>
      <c r="BO76">
        <v>12.336029999999999</v>
      </c>
      <c r="BP76" s="1">
        <v>6.8091369999999998E-2</v>
      </c>
      <c r="BQ76" s="1">
        <v>41.475209999999997</v>
      </c>
      <c r="BR76">
        <v>0.3634772</v>
      </c>
      <c r="BS76">
        <v>12.20661</v>
      </c>
      <c r="BT76" s="1">
        <v>6.4705100000000002E-2</v>
      </c>
      <c r="BU76" s="1">
        <v>40.309570000000001</v>
      </c>
      <c r="BV76">
        <v>0.3575702</v>
      </c>
      <c r="BW76">
        <v>12.27425</v>
      </c>
      <c r="BX76" s="1">
        <v>5.8776299999999997E-2</v>
      </c>
      <c r="BY76" s="1">
        <v>37.360909999999997</v>
      </c>
      <c r="BZ76">
        <v>0.351773</v>
      </c>
      <c r="CA76">
        <v>12.616820000000001</v>
      </c>
      <c r="CB76" s="1">
        <v>5.2127359999999998E-2</v>
      </c>
      <c r="CC76" s="1">
        <v>33.730440000000002</v>
      </c>
      <c r="CD76">
        <v>0.34615319999999999</v>
      </c>
      <c r="CE76">
        <v>13.253259999999999</v>
      </c>
      <c r="CF76" s="1">
        <v>4.5842170000000002E-2</v>
      </c>
      <c r="CG76" s="1">
        <v>30.13683</v>
      </c>
      <c r="CH76">
        <v>0.34082980000000002</v>
      </c>
      <c r="CI76">
        <v>13.869899999999999</v>
      </c>
      <c r="CJ76" s="1">
        <v>4.0219749999999999E-2</v>
      </c>
      <c r="CK76" s="1">
        <v>26.839839999999999</v>
      </c>
      <c r="CL76">
        <v>0.33590009999999998</v>
      </c>
      <c r="CM76">
        <v>14.12947</v>
      </c>
      <c r="CN76" s="1">
        <v>3.4641940000000003E-2</v>
      </c>
      <c r="CO76" s="1">
        <v>23.492730000000002</v>
      </c>
      <c r="CP76">
        <v>0.3312599</v>
      </c>
      <c r="CQ76">
        <v>14.11009</v>
      </c>
      <c r="CR76" s="1">
        <v>2.8849110000000001E-2</v>
      </c>
      <c r="CS76" s="1">
        <v>19.88411</v>
      </c>
      <c r="CT76">
        <v>0.32664379999999998</v>
      </c>
      <c r="CU76">
        <v>14.04034</v>
      </c>
      <c r="CV76" s="1">
        <v>2.3577170000000001E-2</v>
      </c>
      <c r="CW76" s="1">
        <v>16.475460000000002</v>
      </c>
      <c r="CX76">
        <v>0.32204880000000002</v>
      </c>
      <c r="CY76">
        <v>13.923170000000001</v>
      </c>
      <c r="CZ76" s="1">
        <v>1.9430639999999999E-2</v>
      </c>
      <c r="DA76" s="1">
        <v>13.740220000000001</v>
      </c>
      <c r="DB76">
        <v>0.31752950000000002</v>
      </c>
      <c r="DC76">
        <v>14.0768</v>
      </c>
      <c r="DD76" s="1">
        <v>1.6328309999999999E-2</v>
      </c>
      <c r="DE76" s="1">
        <v>11.67755</v>
      </c>
      <c r="DF76">
        <v>0.3133785</v>
      </c>
      <c r="DG76">
        <v>14.375120000000001</v>
      </c>
      <c r="DH76" s="1">
        <v>1.395706E-2</v>
      </c>
      <c r="DI76" s="1">
        <v>10.08911</v>
      </c>
      <c r="DJ76">
        <v>0.310054</v>
      </c>
      <c r="DK76">
        <v>14.51702</v>
      </c>
      <c r="DL76" s="1">
        <v>1.21189E-2</v>
      </c>
      <c r="DM76" s="1">
        <v>8.8321760000000005</v>
      </c>
      <c r="DN76">
        <v>0.30758479999999999</v>
      </c>
      <c r="DO76">
        <v>14.62743</v>
      </c>
      <c r="DP76" s="1">
        <v>1.0652200000000001E-2</v>
      </c>
      <c r="DQ76" s="1">
        <v>7.8079919999999996</v>
      </c>
      <c r="DR76">
        <v>0.30595250000000002</v>
      </c>
      <c r="DS76">
        <v>14.58127</v>
      </c>
      <c r="DT76" s="1">
        <v>9.2508839999999991E-3</v>
      </c>
      <c r="DU76" s="1">
        <v>6.8249620000000002</v>
      </c>
      <c r="DV76">
        <v>0.30492760000000002</v>
      </c>
      <c r="DW76">
        <v>14.434010000000001</v>
      </c>
      <c r="DX76" s="1">
        <v>7.485457E-3</v>
      </c>
      <c r="DY76" s="1">
        <v>5.5833649999999997</v>
      </c>
      <c r="DZ76">
        <v>0.30432009999999998</v>
      </c>
      <c r="EA76">
        <v>14.28642</v>
      </c>
      <c r="EB76" s="1">
        <v>5.5442269999999997E-3</v>
      </c>
      <c r="EC76" s="1">
        <v>4.176126</v>
      </c>
      <c r="ED76">
        <v>0.30397869999999999</v>
      </c>
      <c r="EE76">
        <v>14.071249999999999</v>
      </c>
      <c r="EF76" s="1">
        <v>3.9641140000000004E-3</v>
      </c>
      <c r="EG76" s="1">
        <v>2.9904060000000001</v>
      </c>
      <c r="EH76">
        <v>0.3037974</v>
      </c>
      <c r="EI76">
        <v>13.97452</v>
      </c>
      <c r="EJ76" s="1">
        <v>2.9315029999999998E-3</v>
      </c>
      <c r="EK76" s="1">
        <v>2.1958229999999999</v>
      </c>
      <c r="EL76">
        <v>0.30372329999999997</v>
      </c>
      <c r="EM76">
        <v>13.98349</v>
      </c>
      <c r="EN76" s="1">
        <v>2.3266720000000001E-3</v>
      </c>
      <c r="EO76" s="1">
        <v>1.723347</v>
      </c>
      <c r="EP76">
        <v>0.30373899999999998</v>
      </c>
      <c r="EQ76">
        <v>14.13157</v>
      </c>
      <c r="ER76" s="1">
        <v>1.97803E-3</v>
      </c>
      <c r="ES76" s="1">
        <v>1.4494750000000001</v>
      </c>
      <c r="ET76">
        <v>0.30382419999999999</v>
      </c>
      <c r="EU76">
        <v>14.340579999999999</v>
      </c>
      <c r="EV76" s="1">
        <v>1.7646910000000001E-3</v>
      </c>
      <c r="EW76" s="1">
        <v>1.282267</v>
      </c>
      <c r="EX76">
        <v>0.30397809999999997</v>
      </c>
      <c r="EY76">
        <v>14.258889999999999</v>
      </c>
      <c r="EZ76" s="1">
        <v>1.6116819999999999E-3</v>
      </c>
      <c r="FA76" s="1">
        <v>1.1644509999999999</v>
      </c>
      <c r="FB76">
        <v>0.30416470000000001</v>
      </c>
      <c r="FC76">
        <v>13.99203</v>
      </c>
      <c r="FD76" s="1">
        <v>1.473776E-3</v>
      </c>
      <c r="FE76" s="1">
        <v>1.0608690000000001</v>
      </c>
      <c r="FF76">
        <v>0.30439080000000002</v>
      </c>
      <c r="FG76">
        <v>13.75515</v>
      </c>
      <c r="FH76" s="1">
        <v>1.344551E-3</v>
      </c>
      <c r="FI76" s="1">
        <v>0.96409520000000004</v>
      </c>
      <c r="FJ76">
        <v>0.30461949999999999</v>
      </c>
      <c r="FK76">
        <v>13.617139999999999</v>
      </c>
      <c r="FL76" s="1">
        <v>1.2359109999999999E-3</v>
      </c>
      <c r="FM76" s="1">
        <v>0.88175029999999999</v>
      </c>
      <c r="FN76">
        <v>0.30485709999999999</v>
      </c>
      <c r="FO76">
        <v>14.075150000000001</v>
      </c>
      <c r="FP76" s="1">
        <v>1.1503939999999999E-3</v>
      </c>
      <c r="FQ76" s="1">
        <v>0.81632669999999996</v>
      </c>
      <c r="FR76">
        <v>0.3050736</v>
      </c>
      <c r="FS76">
        <v>14.50634</v>
      </c>
      <c r="FT76" s="1">
        <v>1.083126E-3</v>
      </c>
      <c r="FU76" s="1">
        <v>0.76483140000000005</v>
      </c>
      <c r="FV76">
        <v>0.3052628</v>
      </c>
      <c r="FW76">
        <v>14.705489999999999</v>
      </c>
      <c r="FX76" s="1">
        <v>1.0277979999999999E-3</v>
      </c>
      <c r="FY76" s="1">
        <v>0.72280370000000005</v>
      </c>
      <c r="FZ76">
        <v>0.30538799999999999</v>
      </c>
      <c r="GA76">
        <v>14.63021</v>
      </c>
      <c r="GB76" s="1">
        <v>9.8021910000000009E-4</v>
      </c>
      <c r="GC76" s="1">
        <v>0.68697260000000004</v>
      </c>
      <c r="GD76">
        <v>0.30548160000000002</v>
      </c>
      <c r="GE76">
        <v>14.365769999999999</v>
      </c>
      <c r="GF76" s="1">
        <v>9.4331860000000005E-4</v>
      </c>
      <c r="GG76" s="1">
        <v>0.65866840000000004</v>
      </c>
      <c r="GH76">
        <v>0.30553140000000001</v>
      </c>
      <c r="GI76">
        <v>14.130050000000001</v>
      </c>
      <c r="GJ76" s="1">
        <v>9.2332790000000003E-4</v>
      </c>
      <c r="GK76" s="1">
        <v>0.64218410000000004</v>
      </c>
      <c r="GL76">
        <v>0.30556149999999999</v>
      </c>
      <c r="GM76">
        <v>13.99283</v>
      </c>
      <c r="GN76" s="1">
        <v>9.1340490000000002E-4</v>
      </c>
      <c r="GO76" s="1">
        <v>0.63371869999999997</v>
      </c>
      <c r="GP76">
        <v>0.30557659999999998</v>
      </c>
      <c r="GQ76">
        <v>13.84037</v>
      </c>
      <c r="GR76" s="1">
        <v>9.0057859999999996E-4</v>
      </c>
      <c r="GS76" s="1">
        <v>0.62424659999999998</v>
      </c>
      <c r="GT76">
        <v>0.30558669999999999</v>
      </c>
      <c r="GU76">
        <v>14.112500000000001</v>
      </c>
      <c r="GV76" s="1">
        <v>8.7908439999999995E-4</v>
      </c>
      <c r="GW76" s="1">
        <v>0.60936520000000005</v>
      </c>
      <c r="GX76">
        <v>0.30558980000000002</v>
      </c>
      <c r="GY76">
        <v>14.40591</v>
      </c>
      <c r="GZ76" s="1">
        <v>8.5066500000000001E-4</v>
      </c>
      <c r="HA76" s="1">
        <v>0.58967930000000002</v>
      </c>
      <c r="HB76">
        <v>0.30559789999999998</v>
      </c>
      <c r="HC76">
        <v>14.720230000000001</v>
      </c>
      <c r="HD76" s="1">
        <v>8.1855000000000003E-4</v>
      </c>
      <c r="HE76" s="1">
        <v>0.56735400000000002</v>
      </c>
      <c r="HF76">
        <v>0.30558869999999999</v>
      </c>
      <c r="HG76">
        <v>15.1122</v>
      </c>
      <c r="HH76" s="1">
        <v>7.8524840000000003E-4</v>
      </c>
      <c r="HI76" s="1">
        <v>0.54418880000000003</v>
      </c>
      <c r="HJ76">
        <v>0.30559779999999998</v>
      </c>
      <c r="HK76">
        <v>15.30523</v>
      </c>
      <c r="HL76" s="1">
        <v>7.5252649999999995E-4</v>
      </c>
      <c r="HM76" s="1">
        <v>0.52139219999999997</v>
      </c>
      <c r="HN76">
        <v>0.30559429999999999</v>
      </c>
      <c r="HO76">
        <v>15.23789</v>
      </c>
      <c r="HP76" s="1">
        <v>7.2118910000000004E-4</v>
      </c>
      <c r="HQ76" s="1">
        <v>0.4995716</v>
      </c>
      <c r="HR76">
        <v>0.3055929</v>
      </c>
      <c r="HS76">
        <v>15.16079</v>
      </c>
      <c r="HT76" s="1">
        <v>6.9138330000000005E-4</v>
      </c>
      <c r="HU76" s="1">
        <v>0.47885939999999999</v>
      </c>
      <c r="HV76">
        <v>0.30559960000000003</v>
      </c>
      <c r="HW76">
        <v>14.90785</v>
      </c>
      <c r="HX76" s="1">
        <v>6.6300889999999996E-4</v>
      </c>
      <c r="HY76" s="1">
        <v>0.45916360000000001</v>
      </c>
      <c r="HZ76">
        <v>0.30559599999999998</v>
      </c>
      <c r="IA76">
        <v>14.997450000000001</v>
      </c>
      <c r="IB76">
        <v>6.3593039999999997E-4</v>
      </c>
      <c r="IC76" s="1">
        <v>0.44042550000000003</v>
      </c>
      <c r="ID76">
        <v>0.30560379999999998</v>
      </c>
      <c r="IE76">
        <v>15.31583</v>
      </c>
      <c r="IF76">
        <v>6.103034E-4</v>
      </c>
      <c r="IG76" s="1">
        <v>0.42265170000000002</v>
      </c>
      <c r="IH76">
        <v>0.30559409999999998</v>
      </c>
      <c r="II76">
        <v>15.61924</v>
      </c>
      <c r="IJ76">
        <v>5.8597689999999997E-4</v>
      </c>
      <c r="IK76" s="1">
        <v>0.40583540000000001</v>
      </c>
      <c r="IL76">
        <v>0.30559560000000002</v>
      </c>
      <c r="IM76">
        <v>15.882009999999999</v>
      </c>
      <c r="IN76">
        <v>5.6287480000000005E-4</v>
      </c>
      <c r="IO76" s="1">
        <v>0.38984740000000001</v>
      </c>
      <c r="IP76">
        <v>0.3056007</v>
      </c>
      <c r="IQ76">
        <v>15.837260000000001</v>
      </c>
      <c r="IR76">
        <v>5.4073860000000001E-4</v>
      </c>
      <c r="IS76" s="1">
        <v>0.37452829999999998</v>
      </c>
      <c r="IT76">
        <v>0.30559449999999999</v>
      </c>
      <c r="IU76">
        <v>15.631080000000001</v>
      </c>
      <c r="IV76">
        <v>5.1942939999999999E-4</v>
      </c>
      <c r="IW76" s="1">
        <v>0.35981380000000002</v>
      </c>
      <c r="IX76">
        <v>0.3056006</v>
      </c>
      <c r="IY76">
        <v>15.54772</v>
      </c>
      <c r="IZ76">
        <v>4.9936879999999998E-4</v>
      </c>
      <c r="JA76">
        <v>0.34590559999999998</v>
      </c>
      <c r="JB76">
        <v>0.30559579999999997</v>
      </c>
      <c r="JC76">
        <v>15.41981</v>
      </c>
      <c r="JD76">
        <v>4.8036260000000001E-4</v>
      </c>
      <c r="JE76">
        <v>0.33274310000000001</v>
      </c>
      <c r="JF76">
        <v>0.30559720000000001</v>
      </c>
      <c r="JG76">
        <v>15.42417</v>
      </c>
      <c r="JH76">
        <v>4.6223009999999998E-4</v>
      </c>
      <c r="JI76">
        <v>0.32020110000000002</v>
      </c>
      <c r="JJ76">
        <v>0.3055986</v>
      </c>
      <c r="JK76">
        <v>15.179740000000001</v>
      </c>
      <c r="JL76">
        <v>4.4516309999999997E-4</v>
      </c>
      <c r="JM76">
        <v>0.30834129999999998</v>
      </c>
      <c r="JN76">
        <v>0.30560029999999999</v>
      </c>
      <c r="JO76">
        <v>14.84746</v>
      </c>
      <c r="JP76">
        <v>4.2871869999999999E-4</v>
      </c>
      <c r="JQ76">
        <v>0.29698799999999997</v>
      </c>
      <c r="JR76">
        <v>0.30560169999999998</v>
      </c>
      <c r="JS76">
        <v>14.381309999999999</v>
      </c>
      <c r="JT76">
        <v>4.1306680000000002E-4</v>
      </c>
      <c r="JU76">
        <v>0.28611209999999998</v>
      </c>
      <c r="JV76">
        <v>0.3056046</v>
      </c>
      <c r="JW76">
        <v>13.859400000000001</v>
      </c>
      <c r="JX76">
        <v>3.980457E-4</v>
      </c>
      <c r="JY76">
        <v>0.27572530000000001</v>
      </c>
      <c r="JZ76">
        <v>0.30559989999999998</v>
      </c>
      <c r="KA76">
        <v>13.595179999999999</v>
      </c>
      <c r="KB76">
        <v>3.8377749999999998E-4</v>
      </c>
      <c r="KC76">
        <v>0.26581880000000002</v>
      </c>
      <c r="KD76">
        <v>0.3055967</v>
      </c>
      <c r="KE76">
        <v>13.49389</v>
      </c>
      <c r="KF76">
        <v>3.7021489999999998E-4</v>
      </c>
      <c r="KG76">
        <v>0.25643250000000001</v>
      </c>
      <c r="KH76">
        <v>0.30559449999999999</v>
      </c>
      <c r="KI76">
        <v>13.422140000000001</v>
      </c>
      <c r="KJ76">
        <v>3.5696609999999999E-4</v>
      </c>
      <c r="KK76">
        <v>0.24727750000000001</v>
      </c>
      <c r="KL76">
        <v>0.30559259999999999</v>
      </c>
      <c r="KM76">
        <v>13.64298</v>
      </c>
      <c r="KN76">
        <v>3.4427399999999999E-4</v>
      </c>
      <c r="KO76">
        <v>0.23846619999999999</v>
      </c>
      <c r="KP76">
        <v>0.30557050000000002</v>
      </c>
      <c r="KQ76">
        <v>13.74526</v>
      </c>
      <c r="KR76">
        <v>3.3223109999999998E-4</v>
      </c>
      <c r="KS76">
        <v>0.23012369999999999</v>
      </c>
      <c r="KT76">
        <v>0.3055061</v>
      </c>
      <c r="KU76">
        <v>13.824479999999999</v>
      </c>
      <c r="KV76">
        <v>3.2059040000000002E-4</v>
      </c>
      <c r="KW76">
        <v>0.22211510000000001</v>
      </c>
      <c r="KX76">
        <v>0.30539090000000002</v>
      </c>
      <c r="KY76">
        <v>14.04609</v>
      </c>
      <c r="KZ76">
        <v>3.096164E-4</v>
      </c>
      <c r="LA76">
        <v>0.21456210000000001</v>
      </c>
      <c r="LB76">
        <v>0.30521749999999997</v>
      </c>
      <c r="LC76">
        <v>14.09943</v>
      </c>
      <c r="LD76">
        <v>3.0077389999999998E-4</v>
      </c>
      <c r="LE76">
        <v>0.20836869999999999</v>
      </c>
      <c r="LF76">
        <v>0.30502479999999998</v>
      </c>
      <c r="LG76">
        <v>13.994630000000001</v>
      </c>
      <c r="LH76">
        <v>2.9637270000000001E-4</v>
      </c>
      <c r="LI76">
        <v>0.2051133</v>
      </c>
      <c r="LJ76">
        <v>0.30481370000000002</v>
      </c>
      <c r="LK76">
        <v>13.824260000000001</v>
      </c>
      <c r="LL76">
        <v>2.9470979999999999E-4</v>
      </c>
      <c r="LM76">
        <v>0.20398910000000001</v>
      </c>
      <c r="LN76">
        <v>0.3045757</v>
      </c>
      <c r="LO76">
        <v>13.65673</v>
      </c>
      <c r="LP76">
        <v>2.9199469999999998E-4</v>
      </c>
      <c r="LQ76">
        <v>0.2024068</v>
      </c>
      <c r="LR76">
        <v>0.30432559999999997</v>
      </c>
      <c r="LS76">
        <v>14.11989</v>
      </c>
      <c r="LT76">
        <v>2.8670209999999999E-4</v>
      </c>
      <c r="LU76">
        <v>0.19909479999999999</v>
      </c>
      <c r="LV76">
        <v>0.30410490000000001</v>
      </c>
      <c r="LW76">
        <v>14.72293</v>
      </c>
      <c r="LX76">
        <v>2.7935619999999999E-4</v>
      </c>
      <c r="LY76">
        <v>0.19429060000000001</v>
      </c>
      <c r="LZ76">
        <v>0.3039094</v>
      </c>
      <c r="MA76">
        <v>15.33877</v>
      </c>
      <c r="MB76">
        <v>2.7101689999999999E-4</v>
      </c>
      <c r="MC76">
        <v>0.1886919</v>
      </c>
      <c r="MD76">
        <v>0.30378820000000001</v>
      </c>
      <c r="ME76">
        <v>16.053439999999998</v>
      </c>
      <c r="MF76">
        <v>2.6213879999999998E-4</v>
      </c>
      <c r="MG76">
        <v>0.18266279999999999</v>
      </c>
      <c r="MH76">
        <v>0.30369590000000002</v>
      </c>
      <c r="MI76">
        <v>16.412939999999999</v>
      </c>
      <c r="MJ76">
        <v>2.5198210000000002E-4</v>
      </c>
      <c r="MK76">
        <v>0.1757995</v>
      </c>
      <c r="ML76">
        <v>0.30364409999999997</v>
      </c>
      <c r="MM76">
        <v>16.342279999999999</v>
      </c>
      <c r="MN76">
        <v>2.3900120000000001E-4</v>
      </c>
      <c r="MO76">
        <v>0.16702320000000001</v>
      </c>
      <c r="MP76">
        <v>0.30361349999999998</v>
      </c>
      <c r="MQ76">
        <v>16.241859999999999</v>
      </c>
      <c r="MR76">
        <v>2.2439930000000001E-4</v>
      </c>
      <c r="MS76">
        <v>0.15697449999999999</v>
      </c>
      <c r="MT76">
        <v>0.30359849999999999</v>
      </c>
      <c r="MU76">
        <v>15.97598</v>
      </c>
      <c r="MV76">
        <v>2.1119699999999999E-4</v>
      </c>
      <c r="MW76">
        <v>0.14767720000000001</v>
      </c>
      <c r="MX76">
        <v>0.30358239999999997</v>
      </c>
      <c r="MY76">
        <v>16.203589999999998</v>
      </c>
      <c r="MZ76">
        <v>2.0050790000000001E-4</v>
      </c>
      <c r="NA76">
        <v>0.14007059999999999</v>
      </c>
      <c r="NB76">
        <v>0.30352469999999998</v>
      </c>
      <c r="NC76">
        <v>16.529029999999999</v>
      </c>
      <c r="ND76">
        <v>1.918546E-4</v>
      </c>
      <c r="NE76">
        <v>0.13394500000000001</v>
      </c>
      <c r="NF76">
        <v>0.30339929999999998</v>
      </c>
      <c r="NG76">
        <v>16.690989999999999</v>
      </c>
      <c r="NH76">
        <v>1.8462E-4</v>
      </c>
      <c r="NI76">
        <v>0.1288676</v>
      </c>
      <c r="NJ76">
        <v>0.30315910000000001</v>
      </c>
      <c r="NK76">
        <v>16.75478</v>
      </c>
      <c r="NL76">
        <v>1.7838589999999999E-4</v>
      </c>
      <c r="NM76">
        <v>0.1245409</v>
      </c>
      <c r="NN76">
        <v>0.30282199999999998</v>
      </c>
      <c r="NO76">
        <v>16.536449999999999</v>
      </c>
      <c r="NP76">
        <v>1.744227E-4</v>
      </c>
      <c r="NQ76">
        <v>0.12169190000000001</v>
      </c>
      <c r="NR76">
        <v>0.30241899999999999</v>
      </c>
      <c r="NS76">
        <v>16.29936</v>
      </c>
      <c r="NT76">
        <v>1.752034E-4</v>
      </c>
      <c r="NU76">
        <v>0.1220132</v>
      </c>
      <c r="NV76">
        <v>0.30197069999999998</v>
      </c>
      <c r="NW76">
        <v>16.223859999999998</v>
      </c>
      <c r="NX76">
        <v>1.7895880000000001E-4</v>
      </c>
      <c r="NY76">
        <v>0.1246627</v>
      </c>
      <c r="NZ76">
        <v>0.3014926</v>
      </c>
      <c r="OA76">
        <v>16.067959999999999</v>
      </c>
      <c r="OB76">
        <v>1.8140340000000001E-4</v>
      </c>
      <c r="OC76">
        <v>0.12670960000000001</v>
      </c>
      <c r="OD76">
        <v>0.30100919999999998</v>
      </c>
      <c r="OE76">
        <v>15.80987</v>
      </c>
      <c r="OF76">
        <v>1.807624E-4</v>
      </c>
      <c r="OG76">
        <v>0.12668699999999999</v>
      </c>
      <c r="OH76">
        <v>0.30054969999999998</v>
      </c>
      <c r="OI76">
        <v>15.76834</v>
      </c>
      <c r="OJ76">
        <v>1.7753159999999999E-4</v>
      </c>
      <c r="OK76">
        <v>0.1247925</v>
      </c>
    </row>
    <row r="77" spans="1:401" x14ac:dyDescent="0.35">
      <c r="A77">
        <v>80</v>
      </c>
      <c r="B77" t="s">
        <v>4</v>
      </c>
      <c r="C77" t="s">
        <v>24</v>
      </c>
      <c r="D77" t="s">
        <v>82</v>
      </c>
      <c r="E77">
        <v>756.221</v>
      </c>
      <c r="F77">
        <v>0.43161739999999998</v>
      </c>
      <c r="G77">
        <v>14.32502</v>
      </c>
      <c r="H77" s="1">
        <v>2.7560439999999999E-22</v>
      </c>
      <c r="I77" s="1">
        <v>1.70641E-19</v>
      </c>
      <c r="J77">
        <v>0.42956050000000001</v>
      </c>
      <c r="K77">
        <v>13.69624</v>
      </c>
      <c r="L77" s="1">
        <v>4.1978719999999999E-10</v>
      </c>
      <c r="M77" s="1">
        <v>2.5974919999999999E-7</v>
      </c>
      <c r="N77">
        <v>0.4274946</v>
      </c>
      <c r="O77">
        <v>13.43608</v>
      </c>
      <c r="P77" s="1">
        <v>7.0725960000000004E-2</v>
      </c>
      <c r="Q77">
        <v>32.716529999999999</v>
      </c>
      <c r="R77">
        <v>0.42545490000000002</v>
      </c>
      <c r="S77">
        <v>13.214919999999999</v>
      </c>
      <c r="T77">
        <v>20.689219999999999</v>
      </c>
      <c r="U77">
        <v>10325.32</v>
      </c>
      <c r="V77">
        <v>0.42346719999999999</v>
      </c>
      <c r="W77">
        <v>13.374420000000001</v>
      </c>
      <c r="X77">
        <v>125.4049</v>
      </c>
      <c r="Y77">
        <v>72067.929999999993</v>
      </c>
      <c r="Z77">
        <v>0.42149340000000002</v>
      </c>
      <c r="AA77">
        <v>13.462949999999999</v>
      </c>
      <c r="AB77">
        <v>115.7414</v>
      </c>
      <c r="AC77">
        <v>76150.44</v>
      </c>
      <c r="AD77">
        <v>0.41953299999999999</v>
      </c>
      <c r="AE77">
        <v>13.526059999999999</v>
      </c>
      <c r="AF77">
        <v>36.869399999999999</v>
      </c>
      <c r="AG77">
        <v>27556.6</v>
      </c>
      <c r="AH77">
        <v>0.4175605</v>
      </c>
      <c r="AI77">
        <v>13.544790000000001</v>
      </c>
      <c r="AJ77">
        <v>6.6307289999999997</v>
      </c>
      <c r="AK77">
        <v>5547.8429999999998</v>
      </c>
      <c r="AL77">
        <v>0.41558200000000001</v>
      </c>
      <c r="AM77">
        <v>13.380660000000001</v>
      </c>
      <c r="AN77">
        <v>0.98618669999999997</v>
      </c>
      <c r="AO77">
        <v>881.99649999999997</v>
      </c>
      <c r="AP77">
        <v>0.41341620000000001</v>
      </c>
      <c r="AQ77">
        <v>13.002090000000001</v>
      </c>
      <c r="AR77">
        <v>0.1966878</v>
      </c>
      <c r="AS77">
        <v>165.0086</v>
      </c>
      <c r="AT77">
        <v>0.41070180000000001</v>
      </c>
      <c r="AU77">
        <v>12.85516</v>
      </c>
      <c r="AV77" s="1">
        <v>8.7972919999999996E-2</v>
      </c>
      <c r="AW77">
        <v>62.6203</v>
      </c>
      <c r="AX77">
        <v>0.40709240000000002</v>
      </c>
      <c r="AY77">
        <v>12.638820000000001</v>
      </c>
      <c r="AZ77" s="1">
        <v>6.755862E-2</v>
      </c>
      <c r="BA77">
        <v>45.084299999999999</v>
      </c>
      <c r="BB77">
        <v>0.402563</v>
      </c>
      <c r="BC77">
        <v>12.51371</v>
      </c>
      <c r="BD77" s="1">
        <v>6.0627800000000003E-2</v>
      </c>
      <c r="BE77">
        <v>40.156979999999997</v>
      </c>
      <c r="BF77">
        <v>0.39732859999999998</v>
      </c>
      <c r="BG77">
        <v>12.52107</v>
      </c>
      <c r="BH77" s="1">
        <v>6.103368E-2</v>
      </c>
      <c r="BI77" s="1">
        <v>40.388910000000003</v>
      </c>
      <c r="BJ77">
        <v>0.39181949999999999</v>
      </c>
      <c r="BK77">
        <v>12.42061</v>
      </c>
      <c r="BL77" s="1">
        <v>6.5765320000000002E-2</v>
      </c>
      <c r="BM77" s="1">
        <v>43.943240000000003</v>
      </c>
      <c r="BN77">
        <v>0.38594820000000002</v>
      </c>
      <c r="BO77">
        <v>12.3416</v>
      </c>
      <c r="BP77" s="1">
        <v>6.7842479999999997E-2</v>
      </c>
      <c r="BQ77" s="1">
        <v>46.288379999999997</v>
      </c>
      <c r="BR77">
        <v>0.37978970000000001</v>
      </c>
      <c r="BS77">
        <v>12.23676</v>
      </c>
      <c r="BT77" s="1">
        <v>6.5374870000000002E-2</v>
      </c>
      <c r="BU77" s="1">
        <v>45.656309999999998</v>
      </c>
      <c r="BV77">
        <v>0.37353690000000001</v>
      </c>
      <c r="BW77">
        <v>12.30425</v>
      </c>
      <c r="BX77" s="1">
        <v>5.9946520000000003E-2</v>
      </c>
      <c r="BY77" s="1">
        <v>42.795879999999997</v>
      </c>
      <c r="BZ77">
        <v>0.36730590000000002</v>
      </c>
      <c r="CA77">
        <v>12.612719999999999</v>
      </c>
      <c r="CB77" s="1">
        <v>5.343386E-2</v>
      </c>
      <c r="CC77" s="1">
        <v>38.937570000000001</v>
      </c>
      <c r="CD77">
        <v>0.36125190000000001</v>
      </c>
      <c r="CE77">
        <v>13.201219999999999</v>
      </c>
      <c r="CF77" s="1">
        <v>4.706805E-2</v>
      </c>
      <c r="CG77" s="1">
        <v>34.946240000000003</v>
      </c>
      <c r="CH77">
        <v>0.35552590000000001</v>
      </c>
      <c r="CI77">
        <v>13.80158</v>
      </c>
      <c r="CJ77" s="1">
        <v>4.134881E-2</v>
      </c>
      <c r="CK77" s="1">
        <v>31.23882</v>
      </c>
      <c r="CL77">
        <v>0.35022029999999998</v>
      </c>
      <c r="CM77">
        <v>14.090020000000001</v>
      </c>
      <c r="CN77" s="1">
        <v>3.5823140000000003E-2</v>
      </c>
      <c r="CO77" s="1">
        <v>27.581340000000001</v>
      </c>
      <c r="CP77">
        <v>0.34522920000000001</v>
      </c>
      <c r="CQ77">
        <v>14.09886</v>
      </c>
      <c r="CR77" s="1">
        <v>3.0070199999999998E-2</v>
      </c>
      <c r="CS77" s="1">
        <v>23.643830000000001</v>
      </c>
      <c r="CT77">
        <v>0.3402905</v>
      </c>
      <c r="CU77">
        <v>14.04663</v>
      </c>
      <c r="CV77" s="1">
        <v>2.4659739999999999E-2</v>
      </c>
      <c r="CW77" s="1">
        <v>19.76294</v>
      </c>
      <c r="CX77">
        <v>0.3353814</v>
      </c>
      <c r="CY77">
        <v>13.95627</v>
      </c>
      <c r="CZ77" s="1">
        <v>2.0281090000000002E-2</v>
      </c>
      <c r="DA77" s="1">
        <v>16.473590000000002</v>
      </c>
      <c r="DB77">
        <v>0.33045970000000002</v>
      </c>
      <c r="DC77">
        <v>14.104939999999999</v>
      </c>
      <c r="DD77" s="1">
        <v>1.6977610000000001E-2</v>
      </c>
      <c r="DE77" s="1">
        <v>13.94172</v>
      </c>
      <c r="DF77">
        <v>0.32563950000000003</v>
      </c>
      <c r="DG77">
        <v>14.416499999999999</v>
      </c>
      <c r="DH77" s="1">
        <v>1.446476E-2</v>
      </c>
      <c r="DI77" s="1">
        <v>11.99713</v>
      </c>
      <c r="DJ77">
        <v>0.3216832</v>
      </c>
      <c r="DK77">
        <v>14.58446</v>
      </c>
      <c r="DL77" s="1">
        <v>1.252371E-2</v>
      </c>
      <c r="DM77" s="1">
        <v>10.467790000000001</v>
      </c>
      <c r="DN77">
        <v>0.31863010000000003</v>
      </c>
      <c r="DO77">
        <v>14.67878</v>
      </c>
      <c r="DP77" s="1">
        <v>1.09893E-2</v>
      </c>
      <c r="DQ77" s="1">
        <v>9.2366510000000002</v>
      </c>
      <c r="DR77">
        <v>0.3165425</v>
      </c>
      <c r="DS77">
        <v>14.62809</v>
      </c>
      <c r="DT77" s="1">
        <v>9.6059170000000003E-3</v>
      </c>
      <c r="DU77" s="1">
        <v>8.1304029999999994</v>
      </c>
      <c r="DV77">
        <v>0.3151661</v>
      </c>
      <c r="DW77">
        <v>14.460929999999999</v>
      </c>
      <c r="DX77" s="1">
        <v>7.9389379999999996E-3</v>
      </c>
      <c r="DY77" s="1">
        <v>6.8240369999999997</v>
      </c>
      <c r="DZ77">
        <v>0.31431930000000002</v>
      </c>
      <c r="EA77">
        <v>14.306609999999999</v>
      </c>
      <c r="EB77" s="1">
        <v>6.0173859999999996E-3</v>
      </c>
      <c r="EC77" s="1">
        <v>5.2677659999999999</v>
      </c>
      <c r="ED77">
        <v>0.31381910000000002</v>
      </c>
      <c r="EE77">
        <v>14.125540000000001</v>
      </c>
      <c r="EF77" s="1">
        <v>4.3385910000000001E-3</v>
      </c>
      <c r="EG77" s="1">
        <v>3.8310170000000001</v>
      </c>
      <c r="EH77">
        <v>0.31354110000000002</v>
      </c>
      <c r="EI77">
        <v>14.05091</v>
      </c>
      <c r="EJ77" s="1">
        <v>3.1768059999999999E-3</v>
      </c>
      <c r="EK77" s="1">
        <v>2.7886000000000002</v>
      </c>
      <c r="EL77">
        <v>0.31340400000000002</v>
      </c>
      <c r="EM77">
        <v>14.07807</v>
      </c>
      <c r="EN77" s="1">
        <v>2.4731499999999999E-3</v>
      </c>
      <c r="EO77" s="1">
        <v>2.1369760000000002</v>
      </c>
      <c r="EP77">
        <v>0.31338149999999998</v>
      </c>
      <c r="EQ77">
        <v>14.207369999999999</v>
      </c>
      <c r="ER77" s="1">
        <v>2.064527E-3</v>
      </c>
      <c r="ES77" s="1">
        <v>1.753247</v>
      </c>
      <c r="ET77">
        <v>0.31345499999999998</v>
      </c>
      <c r="EU77">
        <v>14.38218</v>
      </c>
      <c r="EV77" s="1">
        <v>1.8190140000000001E-3</v>
      </c>
      <c r="EW77" s="1">
        <v>1.523315</v>
      </c>
      <c r="EX77">
        <v>0.313608</v>
      </c>
      <c r="EY77">
        <v>14.31113</v>
      </c>
      <c r="EZ77" s="1">
        <v>1.652054E-3</v>
      </c>
      <c r="FA77" s="1">
        <v>1.3709370000000001</v>
      </c>
      <c r="FB77">
        <v>0.31381249999999999</v>
      </c>
      <c r="FC77">
        <v>14.04921</v>
      </c>
      <c r="FD77" s="1">
        <v>1.510377E-3</v>
      </c>
      <c r="FE77" s="1">
        <v>1.2473529999999999</v>
      </c>
      <c r="FF77">
        <v>0.314052</v>
      </c>
      <c r="FG77">
        <v>13.798299999999999</v>
      </c>
      <c r="FH77" s="1">
        <v>1.3778289999999999E-3</v>
      </c>
      <c r="FI77" s="1">
        <v>1.1336299999999999</v>
      </c>
      <c r="FJ77">
        <v>0.31430609999999998</v>
      </c>
      <c r="FK77">
        <v>13.64588</v>
      </c>
      <c r="FL77" s="1">
        <v>1.263655E-3</v>
      </c>
      <c r="FM77" s="1">
        <v>1.034168</v>
      </c>
      <c r="FN77">
        <v>0.3145809</v>
      </c>
      <c r="FO77">
        <v>14.036580000000001</v>
      </c>
      <c r="FP77" s="1">
        <v>1.1724299999999999E-3</v>
      </c>
      <c r="FQ77" s="1">
        <v>0.95345690000000005</v>
      </c>
      <c r="FR77">
        <v>0.31483470000000002</v>
      </c>
      <c r="FS77">
        <v>14.50243</v>
      </c>
      <c r="FT77" s="1">
        <v>1.1006589999999999E-3</v>
      </c>
      <c r="FU77" s="1">
        <v>0.88972850000000003</v>
      </c>
      <c r="FV77">
        <v>0.3150558</v>
      </c>
      <c r="FW77">
        <v>14.74539</v>
      </c>
      <c r="FX77" s="1">
        <v>1.0423629999999999E-3</v>
      </c>
      <c r="FY77" s="1">
        <v>0.83840040000000005</v>
      </c>
      <c r="FZ77">
        <v>0.3152124</v>
      </c>
      <c r="GA77">
        <v>14.716810000000001</v>
      </c>
      <c r="GB77" s="1">
        <v>9.9262599999999993E-4</v>
      </c>
      <c r="GC77" s="1">
        <v>0.79516240000000005</v>
      </c>
      <c r="GD77">
        <v>0.31532870000000002</v>
      </c>
      <c r="GE77">
        <v>14.455550000000001</v>
      </c>
      <c r="GF77" s="1">
        <v>9.5252110000000004E-4</v>
      </c>
      <c r="GG77" s="1">
        <v>0.75976730000000003</v>
      </c>
      <c r="GH77">
        <v>0.31539820000000002</v>
      </c>
      <c r="GI77">
        <v>14.17356</v>
      </c>
      <c r="GJ77" s="1">
        <v>9.2829770000000004E-4</v>
      </c>
      <c r="GK77" s="1">
        <v>0.73658599999999996</v>
      </c>
      <c r="GL77">
        <v>0.31544040000000001</v>
      </c>
      <c r="GM77">
        <v>14.00906</v>
      </c>
      <c r="GN77" s="1">
        <v>9.1642480000000005E-4</v>
      </c>
      <c r="GO77" s="1">
        <v>0.7244083</v>
      </c>
      <c r="GP77">
        <v>0.31546659999999999</v>
      </c>
      <c r="GQ77">
        <v>13.889950000000001</v>
      </c>
      <c r="GR77" s="1">
        <v>9.0454839999999995E-4</v>
      </c>
      <c r="GS77" s="1">
        <v>0.71416420000000003</v>
      </c>
      <c r="GT77">
        <v>0.31548130000000002</v>
      </c>
      <c r="GU77">
        <v>14.145810000000001</v>
      </c>
      <c r="GV77" s="1">
        <v>8.8497589999999996E-4</v>
      </c>
      <c r="GW77" s="1">
        <v>0.69912240000000003</v>
      </c>
      <c r="GX77">
        <v>0.31548379999999998</v>
      </c>
      <c r="GY77">
        <v>14.45251</v>
      </c>
      <c r="GZ77" s="1">
        <v>8.5807500000000003E-4</v>
      </c>
      <c r="HA77" s="1">
        <v>0.67838100000000001</v>
      </c>
      <c r="HB77">
        <v>0.31549529999999998</v>
      </c>
      <c r="HC77">
        <v>14.743690000000001</v>
      </c>
      <c r="HD77" s="1">
        <v>8.2674389999999999E-4</v>
      </c>
      <c r="HE77" s="1">
        <v>0.65391650000000001</v>
      </c>
      <c r="HF77">
        <v>0.31548399999999999</v>
      </c>
      <c r="HG77">
        <v>15.109730000000001</v>
      </c>
      <c r="HH77" s="1">
        <v>7.9361510000000004E-4</v>
      </c>
      <c r="HI77" s="1">
        <v>0.62783929999999999</v>
      </c>
      <c r="HJ77">
        <v>0.31549189999999999</v>
      </c>
      <c r="HK77">
        <v>15.299950000000001</v>
      </c>
      <c r="HL77" s="1">
        <v>7.6071039999999997E-4</v>
      </c>
      <c r="HM77" s="1">
        <v>0.60176589999999996</v>
      </c>
      <c r="HN77">
        <v>0.31548969999999998</v>
      </c>
      <c r="HO77">
        <v>15.22959</v>
      </c>
      <c r="HP77" s="1">
        <v>7.2899610000000002E-4</v>
      </c>
      <c r="HQ77" s="1">
        <v>0.57657159999999996</v>
      </c>
      <c r="HR77">
        <v>0.31549100000000002</v>
      </c>
      <c r="HS77">
        <v>15.159649999999999</v>
      </c>
      <c r="HT77" s="1">
        <v>6.9881179999999998E-4</v>
      </c>
      <c r="HU77" s="1">
        <v>0.55260399999999998</v>
      </c>
      <c r="HV77">
        <v>0.31550020000000001</v>
      </c>
      <c r="HW77">
        <v>14.978870000000001</v>
      </c>
      <c r="HX77" s="1">
        <v>6.7008140000000002E-4</v>
      </c>
      <c r="HY77" s="1">
        <v>0.52982359999999995</v>
      </c>
      <c r="HZ77">
        <v>0.315496</v>
      </c>
      <c r="IA77">
        <v>15.062530000000001</v>
      </c>
      <c r="IB77">
        <v>6.4265199999999996E-4</v>
      </c>
      <c r="IC77" s="1">
        <v>0.5081348</v>
      </c>
      <c r="ID77">
        <v>0.31549939999999999</v>
      </c>
      <c r="IE77">
        <v>15.37411</v>
      </c>
      <c r="IF77">
        <v>6.1666919999999999E-4</v>
      </c>
      <c r="IG77" s="1">
        <v>0.48755280000000001</v>
      </c>
      <c r="IH77">
        <v>0.31549440000000001</v>
      </c>
      <c r="II77">
        <v>15.675610000000001</v>
      </c>
      <c r="IJ77">
        <v>5.9200810000000002E-4</v>
      </c>
      <c r="IK77" s="1">
        <v>0.46805799999999997</v>
      </c>
      <c r="IL77">
        <v>0.31549569999999999</v>
      </c>
      <c r="IM77">
        <v>15.93149</v>
      </c>
      <c r="IN77">
        <v>5.6861390000000002E-4</v>
      </c>
      <c r="IO77" s="1">
        <v>0.44956089999999999</v>
      </c>
      <c r="IP77">
        <v>0.31549949999999999</v>
      </c>
      <c r="IQ77">
        <v>15.902419999999999</v>
      </c>
      <c r="IR77">
        <v>5.4625460000000002E-4</v>
      </c>
      <c r="IS77" s="1">
        <v>0.43188749999999998</v>
      </c>
      <c r="IT77">
        <v>0.315496</v>
      </c>
      <c r="IU77">
        <v>15.670019999999999</v>
      </c>
      <c r="IV77">
        <v>5.2470290000000003E-4</v>
      </c>
      <c r="IW77" s="1">
        <v>0.41490290000000002</v>
      </c>
      <c r="IX77">
        <v>0.31549739999999998</v>
      </c>
      <c r="IY77">
        <v>15.556570000000001</v>
      </c>
      <c r="IZ77">
        <v>5.0433930000000002E-4</v>
      </c>
      <c r="JA77">
        <v>0.3987752</v>
      </c>
      <c r="JB77">
        <v>0.31549179999999999</v>
      </c>
      <c r="JC77">
        <v>15.46062</v>
      </c>
      <c r="JD77">
        <v>4.8509049999999999E-4</v>
      </c>
      <c r="JE77">
        <v>0.38353379999999998</v>
      </c>
      <c r="JF77">
        <v>0.31549709999999997</v>
      </c>
      <c r="JG77">
        <v>15.49554</v>
      </c>
      <c r="JH77">
        <v>4.6672119999999998E-4</v>
      </c>
      <c r="JI77">
        <v>0.36901630000000002</v>
      </c>
      <c r="JJ77">
        <v>0.31549880000000002</v>
      </c>
      <c r="JK77">
        <v>15.344189999999999</v>
      </c>
      <c r="JL77">
        <v>4.4941300000000002E-4</v>
      </c>
      <c r="JM77">
        <v>0.3552728</v>
      </c>
      <c r="JN77">
        <v>0.31549549999999998</v>
      </c>
      <c r="JO77">
        <v>15.036709999999999</v>
      </c>
      <c r="JP77">
        <v>4.3280359999999998E-4</v>
      </c>
      <c r="JQ77">
        <v>0.34217649999999999</v>
      </c>
      <c r="JR77">
        <v>0.31550139999999999</v>
      </c>
      <c r="JS77">
        <v>14.58107</v>
      </c>
      <c r="JT77">
        <v>4.1696369999999998E-4</v>
      </c>
      <c r="JU77">
        <v>0.32960879999999998</v>
      </c>
      <c r="JV77">
        <v>0.3155017</v>
      </c>
      <c r="JW77">
        <v>14.017519999999999</v>
      </c>
      <c r="JX77">
        <v>4.0177710000000001E-4</v>
      </c>
      <c r="JY77">
        <v>0.31761689999999998</v>
      </c>
      <c r="JZ77">
        <v>0.31550089999999997</v>
      </c>
      <c r="KA77">
        <v>13.6694</v>
      </c>
      <c r="KB77">
        <v>3.8731809999999997E-4</v>
      </c>
      <c r="KC77">
        <v>0.30615110000000001</v>
      </c>
      <c r="KD77">
        <v>0.31549389999999999</v>
      </c>
      <c r="KE77">
        <v>13.519679999999999</v>
      </c>
      <c r="KF77">
        <v>3.7359740000000001E-4</v>
      </c>
      <c r="KG77">
        <v>0.295294</v>
      </c>
      <c r="KH77">
        <v>0.3154942</v>
      </c>
      <c r="KI77">
        <v>13.447950000000001</v>
      </c>
      <c r="KJ77">
        <v>3.6026869999999998E-4</v>
      </c>
      <c r="KK77">
        <v>0.28478910000000002</v>
      </c>
      <c r="KL77">
        <v>0.3154903</v>
      </c>
      <c r="KM77">
        <v>13.650880000000001</v>
      </c>
      <c r="KN77">
        <v>3.474199E-4</v>
      </c>
      <c r="KO77">
        <v>0.27461669999999999</v>
      </c>
      <c r="KP77">
        <v>0.31546669999999999</v>
      </c>
      <c r="KQ77">
        <v>13.79566</v>
      </c>
      <c r="KR77">
        <v>3.3522519999999999E-4</v>
      </c>
      <c r="KS77">
        <v>0.26496009999999998</v>
      </c>
      <c r="KT77">
        <v>0.31540220000000002</v>
      </c>
      <c r="KU77">
        <v>13.86243</v>
      </c>
      <c r="KV77">
        <v>3.2346719999999999E-4</v>
      </c>
      <c r="KW77">
        <v>0.25572040000000001</v>
      </c>
      <c r="KX77">
        <v>0.3152778</v>
      </c>
      <c r="KY77">
        <v>14.058669999999999</v>
      </c>
      <c r="KZ77">
        <v>3.1228620000000001E-4</v>
      </c>
      <c r="LA77">
        <v>0.24693290000000001</v>
      </c>
      <c r="LB77">
        <v>0.31509939999999997</v>
      </c>
      <c r="LC77">
        <v>14.110849999999999</v>
      </c>
      <c r="LD77">
        <v>3.0277340000000002E-4</v>
      </c>
      <c r="LE77">
        <v>0.2392821</v>
      </c>
      <c r="LF77">
        <v>0.31488569999999999</v>
      </c>
      <c r="LG77">
        <v>14.00479</v>
      </c>
      <c r="LH77">
        <v>2.9728129999999998E-4</v>
      </c>
      <c r="LI77">
        <v>0.23448440000000001</v>
      </c>
      <c r="LJ77">
        <v>0.3146447</v>
      </c>
      <c r="LK77">
        <v>13.85637</v>
      </c>
      <c r="LL77">
        <v>2.9511689999999998E-4</v>
      </c>
      <c r="LM77">
        <v>0.2325564</v>
      </c>
      <c r="LN77">
        <v>0.3143726</v>
      </c>
      <c r="LO77">
        <v>13.710509999999999</v>
      </c>
      <c r="LP77">
        <v>2.927381E-4</v>
      </c>
      <c r="LQ77">
        <v>0.23098750000000001</v>
      </c>
      <c r="LR77">
        <v>0.31409160000000003</v>
      </c>
      <c r="LS77">
        <v>14.096880000000001</v>
      </c>
      <c r="LT77">
        <v>2.8805809999999998E-4</v>
      </c>
      <c r="LU77">
        <v>0.2278385</v>
      </c>
      <c r="LV77">
        <v>0.31383539999999999</v>
      </c>
      <c r="LW77">
        <v>14.68028</v>
      </c>
      <c r="LX77">
        <v>2.8117879999999999E-4</v>
      </c>
      <c r="LY77">
        <v>0.22290189999999999</v>
      </c>
      <c r="LZ77">
        <v>0.3136118</v>
      </c>
      <c r="MA77">
        <v>15.283200000000001</v>
      </c>
      <c r="MB77">
        <v>2.7307360000000002E-4</v>
      </c>
      <c r="MC77">
        <v>0.21682409999999999</v>
      </c>
      <c r="MD77">
        <v>0.31345099999999998</v>
      </c>
      <c r="ME77">
        <v>15.9907</v>
      </c>
      <c r="MF77">
        <v>2.6436459999999999E-4</v>
      </c>
      <c r="MG77">
        <v>0.21015909999999999</v>
      </c>
      <c r="MH77">
        <v>0.31334309999999999</v>
      </c>
      <c r="MI77">
        <v>16.373529999999999</v>
      </c>
      <c r="MJ77">
        <v>2.546254E-4</v>
      </c>
      <c r="MK77">
        <v>0.20273630000000001</v>
      </c>
      <c r="ML77">
        <v>0.31327349999999998</v>
      </c>
      <c r="MM77">
        <v>16.326080000000001</v>
      </c>
      <c r="MN77">
        <v>2.4236320000000001E-4</v>
      </c>
      <c r="MO77">
        <v>0.1934786</v>
      </c>
      <c r="MP77">
        <v>0.31322939999999999</v>
      </c>
      <c r="MQ77">
        <v>16.24991</v>
      </c>
      <c r="MR77">
        <v>2.2801270000000001E-4</v>
      </c>
      <c r="MS77">
        <v>0.18241470000000001</v>
      </c>
      <c r="MT77">
        <v>0.31320399999999998</v>
      </c>
      <c r="MU77">
        <v>16.055959999999999</v>
      </c>
      <c r="MV77">
        <v>2.1440629999999999E-4</v>
      </c>
      <c r="MW77">
        <v>0.171515</v>
      </c>
      <c r="MX77">
        <v>0.31318109999999999</v>
      </c>
      <c r="MY77">
        <v>16.246880000000001</v>
      </c>
      <c r="MZ77">
        <v>2.0311999999999999E-4</v>
      </c>
      <c r="NA77">
        <v>0.16225400000000001</v>
      </c>
      <c r="NB77">
        <v>0.31312180000000001</v>
      </c>
      <c r="NC77">
        <v>16.581399999999999</v>
      </c>
      <c r="ND77">
        <v>1.939807E-4</v>
      </c>
      <c r="NE77">
        <v>0.1547509</v>
      </c>
      <c r="NF77">
        <v>0.31299310000000002</v>
      </c>
      <c r="NG77">
        <v>16.785329999999998</v>
      </c>
      <c r="NH77">
        <v>1.8640409999999999E-4</v>
      </c>
      <c r="NI77">
        <v>0.14858669999999999</v>
      </c>
      <c r="NJ77">
        <v>0.31272949999999999</v>
      </c>
      <c r="NK77">
        <v>16.87313</v>
      </c>
      <c r="NL77">
        <v>1.798836E-4</v>
      </c>
      <c r="NM77">
        <v>0.14336080000000001</v>
      </c>
      <c r="NN77">
        <v>0.3123744</v>
      </c>
      <c r="NO77">
        <v>16.655090000000001</v>
      </c>
      <c r="NP77">
        <v>1.7521099999999999E-4</v>
      </c>
      <c r="NQ77">
        <v>0.13945750000000001</v>
      </c>
      <c r="NR77">
        <v>0.31193169999999998</v>
      </c>
      <c r="NS77">
        <v>16.35258</v>
      </c>
      <c r="NT77">
        <v>1.7478639999999999E-4</v>
      </c>
      <c r="NU77">
        <v>0.13863739999999999</v>
      </c>
      <c r="NV77">
        <v>0.31143110000000002</v>
      </c>
      <c r="NW77">
        <v>16.238859999999999</v>
      </c>
      <c r="NX77">
        <v>1.7800300000000001E-4</v>
      </c>
      <c r="NY77">
        <v>0.14093230000000001</v>
      </c>
      <c r="NZ77">
        <v>0.31088660000000001</v>
      </c>
      <c r="OA77">
        <v>16.12351</v>
      </c>
      <c r="OB77">
        <v>1.8086069999999999E-4</v>
      </c>
      <c r="OC77">
        <v>0.14355770000000001</v>
      </c>
      <c r="OD77">
        <v>0.31034289999999998</v>
      </c>
      <c r="OE77">
        <v>15.92741</v>
      </c>
      <c r="OF77">
        <v>1.8091560000000001E-4</v>
      </c>
      <c r="OG77">
        <v>0.1442582</v>
      </c>
      <c r="OH77">
        <v>0.30981500000000001</v>
      </c>
      <c r="OI77">
        <v>15.892469999999999</v>
      </c>
      <c r="OJ77">
        <v>1.7832730000000001E-4</v>
      </c>
      <c r="OK77">
        <v>0.14280039999999999</v>
      </c>
    </row>
    <row r="78" spans="1:401" x14ac:dyDescent="0.35">
      <c r="A78">
        <v>81</v>
      </c>
      <c r="B78" t="s">
        <v>4</v>
      </c>
      <c r="C78" t="s">
        <v>24</v>
      </c>
      <c r="D78" t="s">
        <v>83</v>
      </c>
      <c r="E78">
        <v>860.74599999999998</v>
      </c>
      <c r="F78">
        <v>0.32575090000000001</v>
      </c>
      <c r="G78">
        <v>14.43624</v>
      </c>
      <c r="H78" s="1">
        <v>3.5647259999999997E-23</v>
      </c>
      <c r="I78" s="1">
        <v>2.7318100000000001E-20</v>
      </c>
      <c r="J78">
        <v>0.32401150000000001</v>
      </c>
      <c r="K78">
        <v>13.84628</v>
      </c>
      <c r="L78" s="1">
        <v>6.3317319999999998E-11</v>
      </c>
      <c r="M78" s="1">
        <v>4.8496019999999999E-8</v>
      </c>
      <c r="N78">
        <v>0.32226680000000002</v>
      </c>
      <c r="O78">
        <v>13.550649999999999</v>
      </c>
      <c r="P78">
        <v>2.2443339999999999E-2</v>
      </c>
      <c r="Q78">
        <v>12.181229999999999</v>
      </c>
      <c r="R78">
        <v>0.32055309999999998</v>
      </c>
      <c r="S78">
        <v>13.301299999999999</v>
      </c>
      <c r="T78">
        <v>12.3832</v>
      </c>
      <c r="U78">
        <v>7096.1679999999997</v>
      </c>
      <c r="V78">
        <v>0.31887409999999999</v>
      </c>
      <c r="W78">
        <v>13.37758</v>
      </c>
      <c r="X78">
        <v>104.7671</v>
      </c>
      <c r="Y78">
        <v>71256.28</v>
      </c>
      <c r="Z78">
        <v>0.31720900000000002</v>
      </c>
      <c r="AA78">
        <v>13.45581</v>
      </c>
      <c r="AB78">
        <v>125.84050000000001</v>
      </c>
      <c r="AC78">
        <v>100449.5</v>
      </c>
      <c r="AD78">
        <v>0.31556020000000001</v>
      </c>
      <c r="AE78">
        <v>13.51098</v>
      </c>
      <c r="AF78">
        <v>50.465400000000002</v>
      </c>
      <c r="AG78">
        <v>46366.41</v>
      </c>
      <c r="AH78">
        <v>0.3139072</v>
      </c>
      <c r="AI78">
        <v>13.54766</v>
      </c>
      <c r="AJ78">
        <v>11.02553</v>
      </c>
      <c r="AK78">
        <v>11318.48</v>
      </c>
      <c r="AL78">
        <v>0.3122491</v>
      </c>
      <c r="AM78">
        <v>13.42794</v>
      </c>
      <c r="AN78">
        <v>1.8341499999999999</v>
      </c>
      <c r="AO78">
        <v>2011.5219999999999</v>
      </c>
      <c r="AP78">
        <v>0.3104576</v>
      </c>
      <c r="AQ78">
        <v>13.10632</v>
      </c>
      <c r="AR78">
        <v>0.32849</v>
      </c>
      <c r="AS78">
        <v>352.59789999999998</v>
      </c>
      <c r="AT78">
        <v>0.30826029999999999</v>
      </c>
      <c r="AU78">
        <v>12.946949999999999</v>
      </c>
      <c r="AV78" s="1">
        <v>0.1079591</v>
      </c>
      <c r="AW78">
        <v>100.16849999999999</v>
      </c>
      <c r="AX78">
        <v>0.30535970000000001</v>
      </c>
      <c r="AY78">
        <v>12.72481</v>
      </c>
      <c r="AZ78" s="1">
        <v>7.1476300000000006E-2</v>
      </c>
      <c r="BA78">
        <v>60.055390000000003</v>
      </c>
      <c r="BB78">
        <v>0.30171160000000002</v>
      </c>
      <c r="BC78">
        <v>12.56343</v>
      </c>
      <c r="BD78" s="1">
        <v>6.1726379999999997E-2</v>
      </c>
      <c r="BE78">
        <v>50.907649999999997</v>
      </c>
      <c r="BF78">
        <v>0.29746539999999999</v>
      </c>
      <c r="BG78">
        <v>12.54543</v>
      </c>
      <c r="BH78" s="1">
        <v>6.0437699999999997E-2</v>
      </c>
      <c r="BI78" s="1">
        <v>49.639780000000002</v>
      </c>
      <c r="BJ78">
        <v>0.29295909999999997</v>
      </c>
      <c r="BK78">
        <v>12.43652</v>
      </c>
      <c r="BL78" s="1">
        <v>6.4563620000000002E-2</v>
      </c>
      <c r="BM78" s="1">
        <v>53.345359999999999</v>
      </c>
      <c r="BN78">
        <v>0.28814040000000002</v>
      </c>
      <c r="BO78">
        <v>12.347189999999999</v>
      </c>
      <c r="BP78" s="1">
        <v>6.7380289999999995E-2</v>
      </c>
      <c r="BQ78" s="1">
        <v>56.832859999999997</v>
      </c>
      <c r="BR78">
        <v>0.28308100000000003</v>
      </c>
      <c r="BS78">
        <v>12.26352</v>
      </c>
      <c r="BT78" s="1">
        <v>6.5864850000000003E-2</v>
      </c>
      <c r="BU78" s="1">
        <v>56.949260000000002</v>
      </c>
      <c r="BV78">
        <v>0.2780282</v>
      </c>
      <c r="BW78">
        <v>12.335610000000001</v>
      </c>
      <c r="BX78" s="1">
        <v>6.1057800000000002E-2</v>
      </c>
      <c r="BY78" s="1">
        <v>54.02675</v>
      </c>
      <c r="BZ78">
        <v>0.27303339999999998</v>
      </c>
      <c r="CA78">
        <v>12.62208</v>
      </c>
      <c r="CB78" s="1">
        <v>5.4824409999999997E-2</v>
      </c>
      <c r="CC78" s="1">
        <v>49.524090000000001</v>
      </c>
      <c r="CD78">
        <v>0.26817809999999997</v>
      </c>
      <c r="CE78">
        <v>13.1599</v>
      </c>
      <c r="CF78" s="1">
        <v>4.8485809999999997E-2</v>
      </c>
      <c r="CG78" s="1">
        <v>44.612229999999997</v>
      </c>
      <c r="CH78">
        <v>0.2635767</v>
      </c>
      <c r="CI78">
        <v>13.73983</v>
      </c>
      <c r="CJ78" s="1">
        <v>4.2711359999999997E-2</v>
      </c>
      <c r="CK78" s="1">
        <v>39.956040000000002</v>
      </c>
      <c r="CL78">
        <v>0.25931340000000003</v>
      </c>
      <c r="CM78">
        <v>14.04261</v>
      </c>
      <c r="CN78" s="1">
        <v>3.7275799999999998E-2</v>
      </c>
      <c r="CO78" s="1">
        <v>35.469630000000002</v>
      </c>
      <c r="CP78">
        <v>0.25529580000000002</v>
      </c>
      <c r="CQ78">
        <v>14.083</v>
      </c>
      <c r="CR78" s="1">
        <v>3.1668389999999998E-2</v>
      </c>
      <c r="CS78" s="1">
        <v>30.706309999999998</v>
      </c>
      <c r="CT78">
        <v>0.25135479999999999</v>
      </c>
      <c r="CU78">
        <v>14.04636</v>
      </c>
      <c r="CV78" s="1">
        <v>2.6202639999999999E-2</v>
      </c>
      <c r="CW78" s="1">
        <v>25.86056</v>
      </c>
      <c r="CX78">
        <v>0.24743609999999999</v>
      </c>
      <c r="CY78">
        <v>13.981719999999999</v>
      </c>
      <c r="CZ78" s="1">
        <v>2.1538100000000001E-2</v>
      </c>
      <c r="DA78" s="1">
        <v>21.571349999999999</v>
      </c>
      <c r="DB78">
        <v>0.24353830000000001</v>
      </c>
      <c r="DC78">
        <v>14.134510000000001</v>
      </c>
      <c r="DD78" s="1">
        <v>1.7937760000000001E-2</v>
      </c>
      <c r="DE78" s="1">
        <v>18.183630000000001</v>
      </c>
      <c r="DF78">
        <v>0.23999909999999999</v>
      </c>
      <c r="DG78">
        <v>14.457409999999999</v>
      </c>
      <c r="DH78" s="1">
        <v>1.520703E-2</v>
      </c>
      <c r="DI78" s="1">
        <v>15.57156</v>
      </c>
      <c r="DJ78">
        <v>0.23706940000000001</v>
      </c>
      <c r="DK78">
        <v>14.650650000000001</v>
      </c>
      <c r="DL78" s="1">
        <v>1.3109259999999999E-2</v>
      </c>
      <c r="DM78" s="1">
        <v>13.528930000000001</v>
      </c>
      <c r="DN78">
        <v>0.23477010000000001</v>
      </c>
      <c r="DO78">
        <v>14.73869</v>
      </c>
      <c r="DP78" s="1">
        <v>1.1467059999999999E-2</v>
      </c>
      <c r="DQ78" s="1">
        <v>11.900029999999999</v>
      </c>
      <c r="DR78">
        <v>0.23317399999999999</v>
      </c>
      <c r="DS78">
        <v>14.67183</v>
      </c>
      <c r="DT78" s="1">
        <v>1.007185E-2</v>
      </c>
      <c r="DU78" s="1">
        <v>10.503</v>
      </c>
      <c r="DV78">
        <v>0.23210339999999999</v>
      </c>
      <c r="DW78">
        <v>14.4901</v>
      </c>
      <c r="DX78" s="1">
        <v>8.5215519999999999E-3</v>
      </c>
      <c r="DY78" s="1">
        <v>8.9774449999999995</v>
      </c>
      <c r="DZ78">
        <v>0.23142869999999999</v>
      </c>
      <c r="EA78">
        <v>14.32328</v>
      </c>
      <c r="EB78" s="1">
        <v>6.6658910000000002E-3</v>
      </c>
      <c r="EC78" s="1">
        <v>7.1222469999999998</v>
      </c>
      <c r="ED78">
        <v>0.2310265</v>
      </c>
      <c r="EE78">
        <v>14.16351</v>
      </c>
      <c r="EF78" s="1">
        <v>4.8911650000000003E-3</v>
      </c>
      <c r="EG78" s="1">
        <v>5.2723300000000002</v>
      </c>
      <c r="EH78">
        <v>0.23079959999999999</v>
      </c>
      <c r="EI78">
        <v>14.11839</v>
      </c>
      <c r="EJ78" s="1">
        <v>3.5586720000000001E-3</v>
      </c>
      <c r="EK78" s="1">
        <v>3.8286319999999998</v>
      </c>
      <c r="EL78">
        <v>0.2306839</v>
      </c>
      <c r="EM78">
        <v>14.17137</v>
      </c>
      <c r="EN78" s="1">
        <v>2.7075850000000002E-3</v>
      </c>
      <c r="EO78" s="1">
        <v>2.8808790000000002</v>
      </c>
      <c r="EP78">
        <v>0.23065240000000001</v>
      </c>
      <c r="EQ78">
        <v>14.287660000000001</v>
      </c>
      <c r="ER78" s="1">
        <v>2.2032330000000002E-3</v>
      </c>
      <c r="ES78" s="1">
        <v>2.3111259999999998</v>
      </c>
      <c r="ET78">
        <v>0.23069300000000001</v>
      </c>
      <c r="EU78">
        <v>14.426819999999999</v>
      </c>
      <c r="EV78" s="1">
        <v>1.9041609999999999E-3</v>
      </c>
      <c r="EW78" s="1">
        <v>1.9723729999999999</v>
      </c>
      <c r="EX78">
        <v>0.23079810000000001</v>
      </c>
      <c r="EY78">
        <v>14.357150000000001</v>
      </c>
      <c r="EZ78" s="1">
        <v>1.711689E-3</v>
      </c>
      <c r="FA78" s="1">
        <v>1.75695</v>
      </c>
      <c r="FB78">
        <v>0.2309445</v>
      </c>
      <c r="FC78">
        <v>14.10135</v>
      </c>
      <c r="FD78" s="1">
        <v>1.561773E-3</v>
      </c>
      <c r="FE78" s="1">
        <v>1.594309</v>
      </c>
      <c r="FF78">
        <v>0.23111889999999999</v>
      </c>
      <c r="FG78">
        <v>13.83793</v>
      </c>
      <c r="FH78" s="1">
        <v>1.4249250000000001E-3</v>
      </c>
      <c r="FI78" s="1">
        <v>1.4491339999999999</v>
      </c>
      <c r="FJ78">
        <v>0.2313035</v>
      </c>
      <c r="FK78">
        <v>13.679650000000001</v>
      </c>
      <c r="FL78" s="1">
        <v>1.30386E-3</v>
      </c>
      <c r="FM78" s="1">
        <v>1.3198030000000001</v>
      </c>
      <c r="FN78">
        <v>0.23149980000000001</v>
      </c>
      <c r="FO78">
        <v>14.020429999999999</v>
      </c>
      <c r="FP78" s="1">
        <v>1.2047519999999999E-3</v>
      </c>
      <c r="FQ78" s="1">
        <v>1.212615</v>
      </c>
      <c r="FR78">
        <v>0.2316869</v>
      </c>
      <c r="FS78">
        <v>14.49123</v>
      </c>
      <c r="FT78" s="1">
        <v>1.126344E-3</v>
      </c>
      <c r="FU78" s="1">
        <v>1.1274029999999999</v>
      </c>
      <c r="FV78">
        <v>0.23184779999999999</v>
      </c>
      <c r="FW78">
        <v>14.77718</v>
      </c>
      <c r="FX78" s="1">
        <v>1.0634069999999999E-3</v>
      </c>
      <c r="FY78" s="1">
        <v>1.0593250000000001</v>
      </c>
      <c r="FZ78">
        <v>0.2319715</v>
      </c>
      <c r="GA78">
        <v>14.790419999999999</v>
      </c>
      <c r="GB78" s="1">
        <v>1.010511E-3</v>
      </c>
      <c r="GC78" s="1">
        <v>1.0027200000000001</v>
      </c>
      <c r="GD78">
        <v>0.2320575</v>
      </c>
      <c r="GE78">
        <v>14.540900000000001</v>
      </c>
      <c r="GF78" s="1">
        <v>9.6651810000000001E-4</v>
      </c>
      <c r="GG78" s="1">
        <v>0.95555990000000002</v>
      </c>
      <c r="GH78">
        <v>0.23211010000000001</v>
      </c>
      <c r="GI78">
        <v>14.2235</v>
      </c>
      <c r="GJ78" s="1">
        <v>9.3661639999999995E-4</v>
      </c>
      <c r="GK78" s="1">
        <v>0.92195729999999998</v>
      </c>
      <c r="GL78">
        <v>0.2321433</v>
      </c>
      <c r="GM78">
        <v>14.02468</v>
      </c>
      <c r="GN78" s="1">
        <v>9.2105599999999996E-4</v>
      </c>
      <c r="GO78" s="1">
        <v>0.90323600000000004</v>
      </c>
      <c r="GP78">
        <v>0.2321638</v>
      </c>
      <c r="GQ78">
        <v>13.92998</v>
      </c>
      <c r="GR78" s="1">
        <v>9.0953539999999997E-4</v>
      </c>
      <c r="GS78" s="1">
        <v>0.89035430000000004</v>
      </c>
      <c r="GT78">
        <v>0.23217560000000001</v>
      </c>
      <c r="GU78">
        <v>14.185779999999999</v>
      </c>
      <c r="GV78" s="1">
        <v>8.9235900000000001E-4</v>
      </c>
      <c r="GW78" s="1">
        <v>0.8735986</v>
      </c>
      <c r="GX78">
        <v>0.23218539999999999</v>
      </c>
      <c r="GY78">
        <v>14.499930000000001</v>
      </c>
      <c r="GZ78" s="1">
        <v>8.6772599999999998E-4</v>
      </c>
      <c r="HA78" s="1">
        <v>0.84987349999999995</v>
      </c>
      <c r="HB78">
        <v>0.23218939999999999</v>
      </c>
      <c r="HC78">
        <v>14.777990000000001</v>
      </c>
      <c r="HD78" s="1">
        <v>8.3772040000000005E-4</v>
      </c>
      <c r="HE78" s="1">
        <v>0.82078169999999995</v>
      </c>
      <c r="HF78">
        <v>0.23218449999999999</v>
      </c>
      <c r="HG78">
        <v>15.116529999999999</v>
      </c>
      <c r="HH78" s="1">
        <v>8.0505829999999998E-4</v>
      </c>
      <c r="HI78" s="1">
        <v>0.7889235</v>
      </c>
      <c r="HJ78">
        <v>0.2321897</v>
      </c>
      <c r="HK78">
        <v>15.29457</v>
      </c>
      <c r="HL78" s="1">
        <v>7.7201880000000002E-4</v>
      </c>
      <c r="HM78" s="1">
        <v>0.75651299999999999</v>
      </c>
      <c r="HN78">
        <v>0.2321889</v>
      </c>
      <c r="HO78">
        <v>15.22415</v>
      </c>
      <c r="HP78" s="1">
        <v>7.3984859999999997E-4</v>
      </c>
      <c r="HQ78" s="1">
        <v>0.72488909999999995</v>
      </c>
      <c r="HR78">
        <v>0.2321954</v>
      </c>
      <c r="HS78">
        <v>15.151059999999999</v>
      </c>
      <c r="HT78" s="1">
        <v>7.0915270000000002E-4</v>
      </c>
      <c r="HU78" s="1">
        <v>0.69469610000000004</v>
      </c>
      <c r="HV78">
        <v>0.23219380000000001</v>
      </c>
      <c r="HW78">
        <v>15.02815</v>
      </c>
      <c r="HX78" s="1">
        <v>6.7990759999999998E-4</v>
      </c>
      <c r="HY78" s="1">
        <v>0.66598639999999998</v>
      </c>
      <c r="HZ78">
        <v>0.2321937</v>
      </c>
      <c r="IA78">
        <v>15.13119</v>
      </c>
      <c r="IB78">
        <v>6.5199750000000003E-4</v>
      </c>
      <c r="IC78" s="1">
        <v>0.6386541</v>
      </c>
      <c r="ID78">
        <v>0.23219300000000001</v>
      </c>
      <c r="IE78">
        <v>15.43669</v>
      </c>
      <c r="IF78">
        <v>6.2553079999999996E-4</v>
      </c>
      <c r="IG78" s="1">
        <v>0.61270089999999999</v>
      </c>
      <c r="IH78">
        <v>0.23219600000000001</v>
      </c>
      <c r="II78">
        <v>15.73352</v>
      </c>
      <c r="IJ78">
        <v>6.004033E-4</v>
      </c>
      <c r="IK78" s="1">
        <v>0.58810079999999998</v>
      </c>
      <c r="IL78">
        <v>0.23219000000000001</v>
      </c>
      <c r="IM78">
        <v>15.984109999999999</v>
      </c>
      <c r="IN78">
        <v>5.7658269999999998E-4</v>
      </c>
      <c r="IO78" s="1">
        <v>0.56477960000000005</v>
      </c>
      <c r="IP78">
        <v>0.23219870000000001</v>
      </c>
      <c r="IQ78">
        <v>15.957689999999999</v>
      </c>
      <c r="IR78">
        <v>5.5390270000000002E-4</v>
      </c>
      <c r="IS78" s="1">
        <v>0.54255489999999995</v>
      </c>
      <c r="IT78">
        <v>0.23219119999999999</v>
      </c>
      <c r="IU78">
        <v>15.71523</v>
      </c>
      <c r="IV78">
        <v>5.3202830000000003E-4</v>
      </c>
      <c r="IW78" s="1">
        <v>0.5212116</v>
      </c>
      <c r="IX78">
        <v>0.2321889</v>
      </c>
      <c r="IY78">
        <v>15.566050000000001</v>
      </c>
      <c r="IZ78">
        <v>5.1126009999999996E-4</v>
      </c>
      <c r="JA78" s="1">
        <v>0.50086180000000002</v>
      </c>
      <c r="JB78">
        <v>0.23219090000000001</v>
      </c>
      <c r="JC78">
        <v>15.489890000000001</v>
      </c>
      <c r="JD78">
        <v>4.9166119999999997E-4</v>
      </c>
      <c r="JE78">
        <v>0.48162959999999999</v>
      </c>
      <c r="JF78">
        <v>0.23219770000000001</v>
      </c>
      <c r="JG78">
        <v>15.55898</v>
      </c>
      <c r="JH78">
        <v>4.7297389999999999E-4</v>
      </c>
      <c r="JI78">
        <v>0.4633429</v>
      </c>
      <c r="JJ78">
        <v>0.23219239999999999</v>
      </c>
      <c r="JK78">
        <v>15.4727</v>
      </c>
      <c r="JL78">
        <v>4.5532420000000002E-4</v>
      </c>
      <c r="JM78">
        <v>0.44599739999999999</v>
      </c>
      <c r="JN78">
        <v>0.23218630000000001</v>
      </c>
      <c r="JO78">
        <v>15.210900000000001</v>
      </c>
      <c r="JP78">
        <v>4.3845940000000001E-4</v>
      </c>
      <c r="JQ78">
        <v>0.4295158</v>
      </c>
      <c r="JR78">
        <v>0.23219390000000001</v>
      </c>
      <c r="JS78">
        <v>14.761139999999999</v>
      </c>
      <c r="JT78">
        <v>4.2237619999999998E-4</v>
      </c>
      <c r="JU78">
        <v>0.41371059999999998</v>
      </c>
      <c r="JV78">
        <v>0.23219229999999999</v>
      </c>
      <c r="JW78">
        <v>14.17722</v>
      </c>
      <c r="JX78">
        <v>4.0695150000000002E-4</v>
      </c>
      <c r="JY78">
        <v>0.39862219999999998</v>
      </c>
      <c r="JZ78">
        <v>0.2321946</v>
      </c>
      <c r="KA78">
        <v>13.75417</v>
      </c>
      <c r="KB78">
        <v>3.9224870000000001E-4</v>
      </c>
      <c r="KC78">
        <v>0.38418720000000001</v>
      </c>
      <c r="KD78">
        <v>0.23219339999999999</v>
      </c>
      <c r="KE78">
        <v>13.551690000000001</v>
      </c>
      <c r="KF78">
        <v>3.7828539999999999E-4</v>
      </c>
      <c r="KG78">
        <v>0.37049409999999999</v>
      </c>
      <c r="KH78">
        <v>0.23219229999999999</v>
      </c>
      <c r="KI78">
        <v>13.468970000000001</v>
      </c>
      <c r="KJ78">
        <v>3.6483469999999999E-4</v>
      </c>
      <c r="KK78">
        <v>0.35734349999999998</v>
      </c>
      <c r="KL78">
        <v>0.2321878</v>
      </c>
      <c r="KM78">
        <v>13.67137</v>
      </c>
      <c r="KN78">
        <v>3.5179990000000001E-4</v>
      </c>
      <c r="KO78">
        <v>0.34457409999999999</v>
      </c>
      <c r="KP78">
        <v>0.2321704</v>
      </c>
      <c r="KQ78">
        <v>13.83085</v>
      </c>
      <c r="KR78">
        <v>3.3938270000000002E-4</v>
      </c>
      <c r="KS78">
        <v>0.33239839999999998</v>
      </c>
      <c r="KT78">
        <v>0.232127</v>
      </c>
      <c r="KU78">
        <v>13.912879999999999</v>
      </c>
      <c r="KV78">
        <v>3.2745739999999999E-4</v>
      </c>
      <c r="KW78">
        <v>0.32078200000000001</v>
      </c>
      <c r="KX78">
        <v>0.23203969999999999</v>
      </c>
      <c r="KY78">
        <v>14.075530000000001</v>
      </c>
      <c r="KZ78">
        <v>3.1603600000000001E-4</v>
      </c>
      <c r="LA78">
        <v>0.30967790000000001</v>
      </c>
      <c r="LB78">
        <v>0.23191390000000001</v>
      </c>
      <c r="LC78">
        <v>14.12063</v>
      </c>
      <c r="LD78">
        <v>3.058143E-4</v>
      </c>
      <c r="LE78">
        <v>0.2996452</v>
      </c>
      <c r="LF78">
        <v>0.23175860000000001</v>
      </c>
      <c r="LG78">
        <v>14.013170000000001</v>
      </c>
      <c r="LH78">
        <v>2.9891189999999999E-4</v>
      </c>
      <c r="LI78">
        <v>0.29252729999999999</v>
      </c>
      <c r="LJ78">
        <v>0.23158580000000001</v>
      </c>
      <c r="LK78">
        <v>13.87735</v>
      </c>
      <c r="LL78">
        <v>2.957805E-4</v>
      </c>
      <c r="LM78">
        <v>0.28918709999999997</v>
      </c>
      <c r="LN78">
        <v>0.23138980000000001</v>
      </c>
      <c r="LO78">
        <v>13.762320000000001</v>
      </c>
      <c r="LP78">
        <v>2.9358740000000002E-4</v>
      </c>
      <c r="LQ78">
        <v>0.2872577</v>
      </c>
      <c r="LR78">
        <v>0.23118720000000001</v>
      </c>
      <c r="LS78">
        <v>14.10125</v>
      </c>
      <c r="LT78">
        <v>2.896838E-4</v>
      </c>
      <c r="LU78">
        <v>0.28397139999999998</v>
      </c>
      <c r="LV78">
        <v>0.23099629999999999</v>
      </c>
      <c r="LW78">
        <v>14.645759999999999</v>
      </c>
      <c r="LX78">
        <v>2.8350350000000001E-4</v>
      </c>
      <c r="LY78">
        <v>0.27847569999999999</v>
      </c>
      <c r="LZ78">
        <v>0.2308327</v>
      </c>
      <c r="MA78">
        <v>15.24507</v>
      </c>
      <c r="MB78">
        <v>2.7580289999999999E-4</v>
      </c>
      <c r="MC78">
        <v>0.27131820000000001</v>
      </c>
      <c r="MD78">
        <v>0.23070660000000001</v>
      </c>
      <c r="ME78">
        <v>15.940429999999999</v>
      </c>
      <c r="MF78">
        <v>2.6732660000000001E-4</v>
      </c>
      <c r="MG78">
        <v>0.26326680000000002</v>
      </c>
      <c r="MH78">
        <v>0.23062930000000001</v>
      </c>
      <c r="MI78">
        <v>16.33042</v>
      </c>
      <c r="MJ78">
        <v>2.5804400000000003E-4</v>
      </c>
      <c r="MK78">
        <v>0.2544109</v>
      </c>
      <c r="ML78">
        <v>0.23057459999999999</v>
      </c>
      <c r="MM78">
        <v>16.308879999999998</v>
      </c>
      <c r="MN78">
        <v>2.4669999999999998E-4</v>
      </c>
      <c r="MO78">
        <v>0.24368409999999999</v>
      </c>
      <c r="MP78">
        <v>0.23053850000000001</v>
      </c>
      <c r="MQ78">
        <v>16.245570000000001</v>
      </c>
      <c r="MR78">
        <v>2.329102E-4</v>
      </c>
      <c r="MS78">
        <v>0.23052909999999999</v>
      </c>
      <c r="MT78">
        <v>0.23051279999999999</v>
      </c>
      <c r="MU78">
        <v>16.12097</v>
      </c>
      <c r="MV78">
        <v>2.189634E-4</v>
      </c>
      <c r="MW78">
        <v>0.21682029999999999</v>
      </c>
      <c r="MX78">
        <v>0.23050029999999999</v>
      </c>
      <c r="MY78">
        <v>16.298739999999999</v>
      </c>
      <c r="MZ78">
        <v>2.0690939999999999E-4</v>
      </c>
      <c r="NA78">
        <v>0.20469280000000001</v>
      </c>
      <c r="NB78">
        <v>0.2304592</v>
      </c>
      <c r="NC78">
        <v>16.63233</v>
      </c>
      <c r="ND78">
        <v>1.9705999999999999E-4</v>
      </c>
      <c r="NE78">
        <v>0.19474839999999999</v>
      </c>
      <c r="NF78">
        <v>0.23036429999999999</v>
      </c>
      <c r="NG78">
        <v>16.868490000000001</v>
      </c>
      <c r="NH78">
        <v>1.8895699999999999E-4</v>
      </c>
      <c r="NI78">
        <v>0.18661649999999999</v>
      </c>
      <c r="NJ78">
        <v>0.23018259999999999</v>
      </c>
      <c r="NK78">
        <v>16.98349</v>
      </c>
      <c r="NL78">
        <v>1.8204319999999999E-4</v>
      </c>
      <c r="NM78">
        <v>0.17977370000000001</v>
      </c>
      <c r="NN78">
        <v>0.22992989999999999</v>
      </c>
      <c r="NO78">
        <v>16.76596</v>
      </c>
      <c r="NP78">
        <v>1.76589E-4</v>
      </c>
      <c r="NQ78">
        <v>0.17431859999999999</v>
      </c>
      <c r="NR78">
        <v>0.22960839999999999</v>
      </c>
      <c r="NS78">
        <v>16.41863</v>
      </c>
      <c r="NT78">
        <v>1.7471310000000001E-4</v>
      </c>
      <c r="NU78">
        <v>0.17204330000000001</v>
      </c>
      <c r="NV78">
        <v>0.22925180000000001</v>
      </c>
      <c r="NW78">
        <v>16.255030000000001</v>
      </c>
      <c r="NX78">
        <v>1.7681399999999999E-4</v>
      </c>
      <c r="NY78">
        <v>0.17384040000000001</v>
      </c>
      <c r="NZ78">
        <v>0.22885710000000001</v>
      </c>
      <c r="OA78">
        <v>16.16189</v>
      </c>
      <c r="OB78">
        <v>1.7992010000000001E-4</v>
      </c>
      <c r="OC78">
        <v>0.17714479999999999</v>
      </c>
      <c r="OD78">
        <v>0.22845689999999999</v>
      </c>
      <c r="OE78">
        <v>16.022459999999999</v>
      </c>
      <c r="OF78">
        <v>1.8095089999999999E-4</v>
      </c>
      <c r="OG78">
        <v>0.17878079999999999</v>
      </c>
      <c r="OH78">
        <v>0.22807169999999999</v>
      </c>
      <c r="OI78">
        <v>16.00808</v>
      </c>
      <c r="OJ78">
        <v>1.791916E-4</v>
      </c>
      <c r="OK78">
        <v>0.17774019999999999</v>
      </c>
    </row>
    <row r="79" spans="1:401" x14ac:dyDescent="0.35">
      <c r="A79">
        <v>82</v>
      </c>
      <c r="B79" t="s">
        <v>4</v>
      </c>
      <c r="C79" t="s">
        <v>24</v>
      </c>
      <c r="D79" t="s">
        <v>84</v>
      </c>
      <c r="E79">
        <v>866.85419999999999</v>
      </c>
      <c r="F79">
        <v>0.3587341</v>
      </c>
      <c r="G79">
        <v>14.51266</v>
      </c>
      <c r="H79" s="1">
        <v>3.4398180000000001E-24</v>
      </c>
      <c r="I79" s="1">
        <v>2.2301700000000001E-21</v>
      </c>
      <c r="J79">
        <v>0.35691600000000001</v>
      </c>
      <c r="K79">
        <v>13.96645</v>
      </c>
      <c r="L79" s="1">
        <v>8.0716170000000006E-12</v>
      </c>
      <c r="M79" s="1">
        <v>5.2270739999999999E-9</v>
      </c>
      <c r="N79">
        <v>0.3551047</v>
      </c>
      <c r="O79">
        <v>13.65375</v>
      </c>
      <c r="P79" s="1">
        <v>5.5889820000000002E-3</v>
      </c>
      <c r="Q79">
        <v>2.9870549999999998</v>
      </c>
      <c r="R79">
        <v>0.35330590000000001</v>
      </c>
      <c r="S79">
        <v>13.37787</v>
      </c>
      <c r="T79">
        <v>6.4981</v>
      </c>
      <c r="U79">
        <v>3439.0459999999998</v>
      </c>
      <c r="V79">
        <v>0.35155760000000003</v>
      </c>
      <c r="W79">
        <v>13.39287</v>
      </c>
      <c r="X79">
        <v>81.161959999999993</v>
      </c>
      <c r="Y79">
        <v>48315.46</v>
      </c>
      <c r="Z79">
        <v>0.3498134</v>
      </c>
      <c r="AA79">
        <v>13.45086</v>
      </c>
      <c r="AB79">
        <v>130.74010000000001</v>
      </c>
      <c r="AC79">
        <v>85977.13</v>
      </c>
      <c r="AD79">
        <v>0.34808440000000002</v>
      </c>
      <c r="AE79">
        <v>13.5</v>
      </c>
      <c r="AF79">
        <v>66.679270000000002</v>
      </c>
      <c r="AG79">
        <v>47537.34</v>
      </c>
      <c r="AH79">
        <v>0.3463619</v>
      </c>
      <c r="AI79">
        <v>13.54678</v>
      </c>
      <c r="AJ79">
        <v>17.41038</v>
      </c>
      <c r="AK79">
        <v>13156.84</v>
      </c>
      <c r="AL79">
        <v>0.34462930000000003</v>
      </c>
      <c r="AM79">
        <v>13.45824</v>
      </c>
      <c r="AN79">
        <v>3.2090510000000001</v>
      </c>
      <c r="AO79">
        <v>2512.2420000000002</v>
      </c>
      <c r="AP79">
        <v>0.34276099999999998</v>
      </c>
      <c r="AQ79">
        <v>13.184049999999999</v>
      </c>
      <c r="AR79">
        <v>0.55417729999999998</v>
      </c>
      <c r="AS79">
        <v>434.88490000000002</v>
      </c>
      <c r="AT79">
        <v>0.34050049999999998</v>
      </c>
      <c r="AU79">
        <v>13.027189999999999</v>
      </c>
      <c r="AV79" s="1">
        <v>0.1422438</v>
      </c>
      <c r="AW79">
        <v>105.4725</v>
      </c>
      <c r="AX79">
        <v>0.33751429999999999</v>
      </c>
      <c r="AY79">
        <v>12.796860000000001</v>
      </c>
      <c r="AZ79" s="1">
        <v>7.7591519999999997E-2</v>
      </c>
      <c r="BA79">
        <v>54.207140000000003</v>
      </c>
      <c r="BB79">
        <v>0.33374359999999997</v>
      </c>
      <c r="BC79">
        <v>12.612399999999999</v>
      </c>
      <c r="BD79" s="1">
        <v>6.3381110000000004E-2</v>
      </c>
      <c r="BE79">
        <v>43.744219999999999</v>
      </c>
      <c r="BF79">
        <v>0.32932410000000001</v>
      </c>
      <c r="BG79">
        <v>12.5656</v>
      </c>
      <c r="BH79" s="1">
        <v>6.0132159999999997E-2</v>
      </c>
      <c r="BI79">
        <v>41.557270000000003</v>
      </c>
      <c r="BJ79">
        <v>0.32462649999999998</v>
      </c>
      <c r="BK79">
        <v>12.450049999999999</v>
      </c>
      <c r="BL79" s="1">
        <v>6.3271540000000001E-2</v>
      </c>
      <c r="BM79" s="1">
        <v>44.006610000000002</v>
      </c>
      <c r="BN79">
        <v>0.31959419999999999</v>
      </c>
      <c r="BO79">
        <v>12.350390000000001</v>
      </c>
      <c r="BP79" s="1">
        <v>6.6684480000000004E-2</v>
      </c>
      <c r="BQ79" s="1">
        <v>47.128079999999997</v>
      </c>
      <c r="BR79">
        <v>0.31431209999999998</v>
      </c>
      <c r="BS79">
        <v>12.28166</v>
      </c>
      <c r="BT79" s="1">
        <v>6.6211880000000001E-2</v>
      </c>
      <c r="BU79" s="1">
        <v>47.717680000000001</v>
      </c>
      <c r="BV79">
        <v>0.30904730000000002</v>
      </c>
      <c r="BW79">
        <v>12.36487</v>
      </c>
      <c r="BX79" s="1">
        <v>6.2145180000000001E-2</v>
      </c>
      <c r="BY79" s="1">
        <v>45.644390000000001</v>
      </c>
      <c r="BZ79">
        <v>0.30379499999999998</v>
      </c>
      <c r="CA79">
        <v>12.64958</v>
      </c>
      <c r="CB79" s="1">
        <v>5.6224339999999998E-2</v>
      </c>
      <c r="CC79" s="1">
        <v>42.029789999999998</v>
      </c>
      <c r="CD79">
        <v>0.29866959999999998</v>
      </c>
      <c r="CE79">
        <v>13.14648</v>
      </c>
      <c r="CF79" s="1">
        <v>4.9907199999999999E-2</v>
      </c>
      <c r="CG79" s="1">
        <v>37.925669999999997</v>
      </c>
      <c r="CH79">
        <v>0.29380450000000002</v>
      </c>
      <c r="CI79">
        <v>13.70284</v>
      </c>
      <c r="CJ79" s="1">
        <v>4.4030470000000002E-2</v>
      </c>
      <c r="CK79" s="1">
        <v>33.969320000000003</v>
      </c>
      <c r="CL79">
        <v>0.28928029999999999</v>
      </c>
      <c r="CM79">
        <v>14.00118</v>
      </c>
      <c r="CN79" s="1">
        <v>3.8592040000000001E-2</v>
      </c>
      <c r="CO79" s="1">
        <v>30.215330000000002</v>
      </c>
      <c r="CP79">
        <v>0.28500520000000001</v>
      </c>
      <c r="CQ79">
        <v>14.0657</v>
      </c>
      <c r="CR79" s="1">
        <v>3.3074609999999997E-2</v>
      </c>
      <c r="CS79" s="1">
        <v>26.305129999999998</v>
      </c>
      <c r="CT79">
        <v>0.28082309999999999</v>
      </c>
      <c r="CU79">
        <v>14.042540000000001</v>
      </c>
      <c r="CV79" s="1">
        <v>2.7567649999999999E-2</v>
      </c>
      <c r="CW79" s="1">
        <v>22.262460000000001</v>
      </c>
      <c r="CX79">
        <v>0.27667320000000001</v>
      </c>
      <c r="CY79">
        <v>13.998200000000001</v>
      </c>
      <c r="CZ79" s="1">
        <v>2.2691670000000001E-2</v>
      </c>
      <c r="DA79" s="1">
        <v>18.573930000000001</v>
      </c>
      <c r="DB79">
        <v>0.27252680000000001</v>
      </c>
      <c r="DC79">
        <v>14.164350000000001</v>
      </c>
      <c r="DD79" s="1">
        <v>1.8830110000000001E-2</v>
      </c>
      <c r="DE79" s="1">
        <v>15.593310000000001</v>
      </c>
      <c r="DF79">
        <v>0.26879229999999998</v>
      </c>
      <c r="DG79">
        <v>14.496639999999999</v>
      </c>
      <c r="DH79" s="1">
        <v>1.5893480000000001E-2</v>
      </c>
      <c r="DI79" s="1">
        <v>13.287140000000001</v>
      </c>
      <c r="DJ79">
        <v>0.2656637</v>
      </c>
      <c r="DK79">
        <v>14.70599</v>
      </c>
      <c r="DL79" s="1">
        <v>1.3645259999999999E-2</v>
      </c>
      <c r="DM79" s="1">
        <v>11.49231</v>
      </c>
      <c r="DN79">
        <v>0.26317249999999998</v>
      </c>
      <c r="DO79">
        <v>14.792540000000001</v>
      </c>
      <c r="DP79" s="1">
        <v>1.189612E-2</v>
      </c>
      <c r="DQ79" s="1">
        <v>10.07231</v>
      </c>
      <c r="DR79">
        <v>0.26142159999999998</v>
      </c>
      <c r="DS79">
        <v>14.705209999999999</v>
      </c>
      <c r="DT79" s="1">
        <v>1.046042E-2</v>
      </c>
      <c r="DU79" s="1">
        <v>8.8921639999999993</v>
      </c>
      <c r="DV79">
        <v>0.26022459999999997</v>
      </c>
      <c r="DW79">
        <v>14.512879999999999</v>
      </c>
      <c r="DX79" s="1">
        <v>8.9832509999999994E-3</v>
      </c>
      <c r="DY79" s="1">
        <v>7.6811059999999998</v>
      </c>
      <c r="DZ79">
        <v>0.25945469999999998</v>
      </c>
      <c r="EA79">
        <v>14.334149999999999</v>
      </c>
      <c r="EB79" s="1">
        <v>7.2050739999999997E-3</v>
      </c>
      <c r="EC79" s="1">
        <v>6.2080570000000002</v>
      </c>
      <c r="ED79">
        <v>0.25899460000000002</v>
      </c>
      <c r="EE79">
        <v>14.184990000000001</v>
      </c>
      <c r="EF79" s="1">
        <v>5.3830240000000001E-3</v>
      </c>
      <c r="EG79" s="1">
        <v>4.660984</v>
      </c>
      <c r="EH79">
        <v>0.25872669999999998</v>
      </c>
      <c r="EI79">
        <v>14.16845</v>
      </c>
      <c r="EJ79" s="1">
        <v>3.9165049999999998E-3</v>
      </c>
      <c r="EK79" s="1">
        <v>3.388226</v>
      </c>
      <c r="EL79">
        <v>0.25859270000000001</v>
      </c>
      <c r="EM79">
        <v>14.245329999999999</v>
      </c>
      <c r="EN79" s="1">
        <v>2.9335950000000002E-3</v>
      </c>
      <c r="EO79" s="1">
        <v>2.5216509999999999</v>
      </c>
      <c r="EP79">
        <v>0.2585385</v>
      </c>
      <c r="EQ79">
        <v>14.355729999999999</v>
      </c>
      <c r="ER79" s="1">
        <v>2.3376920000000002E-3</v>
      </c>
      <c r="ES79" s="1">
        <v>1.991555</v>
      </c>
      <c r="ET79">
        <v>0.25857540000000001</v>
      </c>
      <c r="EU79">
        <v>14.46738</v>
      </c>
      <c r="EV79" s="1">
        <v>1.985377E-3</v>
      </c>
      <c r="EW79" s="1">
        <v>1.6768099999999999</v>
      </c>
      <c r="EX79">
        <v>0.25867639999999997</v>
      </c>
      <c r="EY79">
        <v>14.39024</v>
      </c>
      <c r="EZ79" s="1">
        <v>1.765892E-3</v>
      </c>
      <c r="FA79" s="1">
        <v>1.4811300000000001</v>
      </c>
      <c r="FB79">
        <v>0.25882539999999998</v>
      </c>
      <c r="FC79">
        <v>14.137370000000001</v>
      </c>
      <c r="FD79" s="1">
        <v>1.605965E-3</v>
      </c>
      <c r="FE79" s="1">
        <v>1.3402320000000001</v>
      </c>
      <c r="FF79">
        <v>0.2590074</v>
      </c>
      <c r="FG79">
        <v>13.865790000000001</v>
      </c>
      <c r="FH79" s="1">
        <v>1.4653170000000001E-3</v>
      </c>
      <c r="FI79" s="1">
        <v>1.218172</v>
      </c>
      <c r="FJ79">
        <v>0.25920270000000001</v>
      </c>
      <c r="FK79">
        <v>13.70722</v>
      </c>
      <c r="FL79" s="1">
        <v>1.339076E-3</v>
      </c>
      <c r="FM79" s="1">
        <v>1.1084959999999999</v>
      </c>
      <c r="FN79">
        <v>0.25941029999999998</v>
      </c>
      <c r="FO79">
        <v>14.0238</v>
      </c>
      <c r="FP79" s="1">
        <v>1.2334360000000001E-3</v>
      </c>
      <c r="FQ79" s="1">
        <v>1.016151</v>
      </c>
      <c r="FR79">
        <v>0.25961139999999999</v>
      </c>
      <c r="FS79">
        <v>14.48372</v>
      </c>
      <c r="FT79" s="1">
        <v>1.1491439999999999E-3</v>
      </c>
      <c r="FU79" s="1">
        <v>0.94224180000000002</v>
      </c>
      <c r="FV79">
        <v>0.25978440000000003</v>
      </c>
      <c r="FW79">
        <v>14.80139</v>
      </c>
      <c r="FX79" s="1">
        <v>1.0818830000000001E-3</v>
      </c>
      <c r="FY79" s="1">
        <v>0.88340770000000002</v>
      </c>
      <c r="FZ79">
        <v>0.2599148</v>
      </c>
      <c r="GA79">
        <v>14.84244</v>
      </c>
      <c r="GB79" s="1">
        <v>1.026115E-3</v>
      </c>
      <c r="GC79" s="1">
        <v>0.83495350000000002</v>
      </c>
      <c r="GD79">
        <v>0.26000640000000003</v>
      </c>
      <c r="GE79">
        <v>14.603490000000001</v>
      </c>
      <c r="GF79" s="1">
        <v>9.7919640000000002E-4</v>
      </c>
      <c r="GG79" s="1">
        <v>0.79432309999999995</v>
      </c>
      <c r="GH79">
        <v>0.26007150000000001</v>
      </c>
      <c r="GI79">
        <v>14.26404</v>
      </c>
      <c r="GJ79" s="1">
        <v>9.4481630000000001E-4</v>
      </c>
      <c r="GK79" s="1">
        <v>0.76390570000000002</v>
      </c>
      <c r="GL79">
        <v>0.26010899999999998</v>
      </c>
      <c r="GM79">
        <v>14.03678</v>
      </c>
      <c r="GN79" s="1">
        <v>9.254927E-4</v>
      </c>
      <c r="GO79" s="1">
        <v>0.74606830000000002</v>
      </c>
      <c r="GP79">
        <v>0.26013219999999998</v>
      </c>
      <c r="GQ79">
        <v>13.95641</v>
      </c>
      <c r="GR79" s="1">
        <v>9.1342699999999997E-4</v>
      </c>
      <c r="GS79" s="1">
        <v>0.73498649999999999</v>
      </c>
      <c r="GT79">
        <v>0.26014559999999998</v>
      </c>
      <c r="GU79">
        <v>14.225289999999999</v>
      </c>
      <c r="GV79" s="1">
        <v>8.979611E-4</v>
      </c>
      <c r="GW79" s="1">
        <v>0.7221976</v>
      </c>
      <c r="GX79">
        <v>0.26015820000000001</v>
      </c>
      <c r="GY79">
        <v>14.54156</v>
      </c>
      <c r="GZ79" s="1">
        <v>8.7534560000000002E-4</v>
      </c>
      <c r="HA79" s="1">
        <v>0.70393059999999996</v>
      </c>
      <c r="HB79">
        <v>0.26016119999999998</v>
      </c>
      <c r="HC79">
        <v>14.8141</v>
      </c>
      <c r="HD79" s="1">
        <v>8.4664970000000001E-4</v>
      </c>
      <c r="HE79" s="1">
        <v>0.6808362</v>
      </c>
      <c r="HF79">
        <v>0.26015959999999999</v>
      </c>
      <c r="HG79">
        <v>15.13251</v>
      </c>
      <c r="HH79" s="1">
        <v>8.1457239999999998E-4</v>
      </c>
      <c r="HI79" s="1">
        <v>0.65501299999999996</v>
      </c>
      <c r="HJ79">
        <v>0.26016420000000001</v>
      </c>
      <c r="HK79">
        <v>15.292669999999999</v>
      </c>
      <c r="HL79" s="1">
        <v>7.8153510000000001E-4</v>
      </c>
      <c r="HM79" s="1">
        <v>0.62837080000000001</v>
      </c>
      <c r="HN79">
        <v>0.26016050000000002</v>
      </c>
      <c r="HO79">
        <v>15.219620000000001</v>
      </c>
      <c r="HP79" s="1">
        <v>7.4903640000000004E-4</v>
      </c>
      <c r="HQ79" s="1">
        <v>0.60215929999999995</v>
      </c>
      <c r="HR79">
        <v>0.26016699999999998</v>
      </c>
      <c r="HS79">
        <v>15.140639999999999</v>
      </c>
      <c r="HT79" s="1">
        <v>7.1790449999999996E-4</v>
      </c>
      <c r="HU79" s="1">
        <v>0.57704719999999998</v>
      </c>
      <c r="HV79">
        <v>0.26016699999999998</v>
      </c>
      <c r="HW79">
        <v>15.054740000000001</v>
      </c>
      <c r="HX79" s="1">
        <v>6.8822109999999996E-4</v>
      </c>
      <c r="HY79" s="1">
        <v>0.55314980000000002</v>
      </c>
      <c r="HZ79">
        <v>0.26017030000000002</v>
      </c>
      <c r="IA79">
        <v>15.189830000000001</v>
      </c>
      <c r="IB79">
        <v>6.5991659999999996E-4</v>
      </c>
      <c r="IC79" s="1">
        <v>0.53041430000000001</v>
      </c>
      <c r="ID79">
        <v>0.26016879999999998</v>
      </c>
      <c r="IE79">
        <v>15.493220000000001</v>
      </c>
      <c r="IF79">
        <v>6.3304500000000005E-4</v>
      </c>
      <c r="IG79" s="1">
        <v>0.50880800000000004</v>
      </c>
      <c r="IH79">
        <v>0.2601697</v>
      </c>
      <c r="II79">
        <v>15.78471</v>
      </c>
      <c r="IJ79">
        <v>6.0752180000000003E-4</v>
      </c>
      <c r="IK79" s="1">
        <v>0.48832360000000002</v>
      </c>
      <c r="IL79">
        <v>0.26016630000000002</v>
      </c>
      <c r="IM79">
        <v>16.031130000000001</v>
      </c>
      <c r="IN79">
        <v>5.8333699999999996E-4</v>
      </c>
      <c r="IO79" s="1">
        <v>0.4689044</v>
      </c>
      <c r="IP79">
        <v>0.26017129999999999</v>
      </c>
      <c r="IQ79">
        <v>15.99658</v>
      </c>
      <c r="IR79">
        <v>5.6035760000000003E-4</v>
      </c>
      <c r="IS79" s="1">
        <v>0.45043159999999999</v>
      </c>
      <c r="IT79">
        <v>0.26016450000000002</v>
      </c>
      <c r="IU79">
        <v>15.751340000000001</v>
      </c>
      <c r="IV79">
        <v>5.3822579999999998E-4</v>
      </c>
      <c r="IW79" s="1">
        <v>0.43271209999999999</v>
      </c>
      <c r="IX79">
        <v>0.26016070000000002</v>
      </c>
      <c r="IY79">
        <v>15.574400000000001</v>
      </c>
      <c r="IZ79">
        <v>5.1713430000000003E-4</v>
      </c>
      <c r="JA79" s="1">
        <v>0.4157728</v>
      </c>
      <c r="JB79">
        <v>0.26016280000000003</v>
      </c>
      <c r="JC79">
        <v>15.50733</v>
      </c>
      <c r="JD79">
        <v>4.9722229999999996E-4</v>
      </c>
      <c r="JE79">
        <v>0.39974890000000002</v>
      </c>
      <c r="JF79">
        <v>0.26016699999999998</v>
      </c>
      <c r="JG79">
        <v>15.607239999999999</v>
      </c>
      <c r="JH79">
        <v>4.7827189999999998E-4</v>
      </c>
      <c r="JI79">
        <v>0.38453999999999999</v>
      </c>
      <c r="JJ79">
        <v>0.26016460000000002</v>
      </c>
      <c r="JK79">
        <v>15.55707</v>
      </c>
      <c r="JL79">
        <v>4.603357E-4</v>
      </c>
      <c r="JM79">
        <v>0.37009059999999999</v>
      </c>
      <c r="JN79">
        <v>0.26016050000000002</v>
      </c>
      <c r="JO79">
        <v>15.34047</v>
      </c>
      <c r="JP79">
        <v>4.4324080000000002E-4</v>
      </c>
      <c r="JQ79">
        <v>0.35638229999999999</v>
      </c>
      <c r="JR79">
        <v>0.2601658</v>
      </c>
      <c r="JS79">
        <v>14.89171</v>
      </c>
      <c r="JT79">
        <v>4.2695169999999998E-4</v>
      </c>
      <c r="JU79">
        <v>0.34325090000000003</v>
      </c>
      <c r="JV79">
        <v>0.26016489999999998</v>
      </c>
      <c r="JW79">
        <v>14.299810000000001</v>
      </c>
      <c r="JX79">
        <v>4.1132430000000002E-4</v>
      </c>
      <c r="JY79">
        <v>0.33071040000000002</v>
      </c>
      <c r="JZ79">
        <v>0.26016810000000001</v>
      </c>
      <c r="KA79">
        <v>13.82536</v>
      </c>
      <c r="KB79">
        <v>3.9642760000000002E-4</v>
      </c>
      <c r="KC79">
        <v>0.31871260000000001</v>
      </c>
      <c r="KD79">
        <v>0.26016689999999998</v>
      </c>
      <c r="KE79">
        <v>13.580260000000001</v>
      </c>
      <c r="KF79">
        <v>3.8224830000000001E-4</v>
      </c>
      <c r="KG79">
        <v>0.30731069999999999</v>
      </c>
      <c r="KH79">
        <v>0.26016860000000003</v>
      </c>
      <c r="KI79">
        <v>13.483919999999999</v>
      </c>
      <c r="KJ79">
        <v>3.686777E-4</v>
      </c>
      <c r="KK79">
        <v>0.29641020000000001</v>
      </c>
      <c r="KL79">
        <v>0.2601617</v>
      </c>
      <c r="KM79">
        <v>13.69651</v>
      </c>
      <c r="KN79">
        <v>3.5550719999999998E-4</v>
      </c>
      <c r="KO79">
        <v>0.28582259999999998</v>
      </c>
      <c r="KP79">
        <v>0.26014619999999999</v>
      </c>
      <c r="KQ79">
        <v>13.853529999999999</v>
      </c>
      <c r="KR79">
        <v>3.429083E-4</v>
      </c>
      <c r="KS79">
        <v>0.27569080000000001</v>
      </c>
      <c r="KT79">
        <v>0.26009690000000002</v>
      </c>
      <c r="KU79">
        <v>13.95895</v>
      </c>
      <c r="KV79">
        <v>3.30833E-4</v>
      </c>
      <c r="KW79">
        <v>0.26603569999999999</v>
      </c>
      <c r="KX79">
        <v>0.26001160000000001</v>
      </c>
      <c r="KY79">
        <v>14.094340000000001</v>
      </c>
      <c r="KZ79">
        <v>3.1924310000000001E-4</v>
      </c>
      <c r="LA79">
        <v>0.25678780000000001</v>
      </c>
      <c r="LB79">
        <v>0.25988270000000002</v>
      </c>
      <c r="LC79">
        <v>14.127879999999999</v>
      </c>
      <c r="LD79">
        <v>3.0857509999999999E-4</v>
      </c>
      <c r="LE79">
        <v>0.24826490000000001</v>
      </c>
      <c r="LF79">
        <v>0.25972200000000001</v>
      </c>
      <c r="LG79">
        <v>14.01796</v>
      </c>
      <c r="LH79">
        <v>3.0060880000000001E-4</v>
      </c>
      <c r="LI79">
        <v>0.241762</v>
      </c>
      <c r="LJ79">
        <v>0.25954179999999999</v>
      </c>
      <c r="LK79">
        <v>13.88768</v>
      </c>
      <c r="LL79">
        <v>2.964927E-4</v>
      </c>
      <c r="LM79">
        <v>0.2383796</v>
      </c>
      <c r="LN79">
        <v>0.25934040000000003</v>
      </c>
      <c r="LO79">
        <v>13.800369999999999</v>
      </c>
      <c r="LP79">
        <v>2.9421869999999998E-4</v>
      </c>
      <c r="LQ79">
        <v>0.2366936</v>
      </c>
      <c r="LR79">
        <v>0.25912390000000002</v>
      </c>
      <c r="LS79">
        <v>14.121409999999999</v>
      </c>
      <c r="LT79">
        <v>2.908756E-4</v>
      </c>
      <c r="LU79">
        <v>0.23431270000000001</v>
      </c>
      <c r="LV79">
        <v>0.25892100000000001</v>
      </c>
      <c r="LW79">
        <v>14.6297</v>
      </c>
      <c r="LX79">
        <v>2.853218E-4</v>
      </c>
      <c r="LY79">
        <v>0.2301791</v>
      </c>
      <c r="LZ79">
        <v>0.25875169999999997</v>
      </c>
      <c r="MA79">
        <v>15.22913</v>
      </c>
      <c r="MB79">
        <v>2.7802220000000002E-4</v>
      </c>
      <c r="MC79">
        <v>0.22454489999999999</v>
      </c>
      <c r="MD79">
        <v>0.25861020000000001</v>
      </c>
      <c r="ME79">
        <v>15.91428</v>
      </c>
      <c r="MF79">
        <v>2.6975540000000002E-4</v>
      </c>
      <c r="MG79">
        <v>0.21806159999999999</v>
      </c>
      <c r="MH79">
        <v>0.25852019999999998</v>
      </c>
      <c r="MI79">
        <v>16.297730000000001</v>
      </c>
      <c r="MJ79">
        <v>2.6076970000000002E-4</v>
      </c>
      <c r="MK79">
        <v>0.21095539999999999</v>
      </c>
      <c r="ML79">
        <v>0.25845810000000002</v>
      </c>
      <c r="MM79">
        <v>16.292829999999999</v>
      </c>
      <c r="MN79">
        <v>2.5011039999999998E-4</v>
      </c>
      <c r="MO79">
        <v>0.20254639999999999</v>
      </c>
      <c r="MP79">
        <v>0.25841999999999998</v>
      </c>
      <c r="MQ79">
        <v>16.236139999999999</v>
      </c>
      <c r="MR79">
        <v>2.3693020000000001E-4</v>
      </c>
      <c r="MS79">
        <v>0.19211739999999999</v>
      </c>
      <c r="MT79">
        <v>0.25838670000000002</v>
      </c>
      <c r="MU79">
        <v>16.161989999999999</v>
      </c>
      <c r="MV79">
        <v>2.2288470000000001E-4</v>
      </c>
      <c r="MW79">
        <v>0.18081159999999999</v>
      </c>
      <c r="MX79">
        <v>0.25837539999999998</v>
      </c>
      <c r="MY79">
        <v>16.347919999999998</v>
      </c>
      <c r="MZ79">
        <v>2.1025030000000001E-4</v>
      </c>
      <c r="NA79">
        <v>0.17048759999999999</v>
      </c>
      <c r="NB79">
        <v>0.25833080000000003</v>
      </c>
      <c r="NC79">
        <v>16.676950000000001</v>
      </c>
      <c r="ND79">
        <v>1.997806E-4</v>
      </c>
      <c r="NE79">
        <v>0.161916</v>
      </c>
      <c r="NF79">
        <v>0.25823119999999999</v>
      </c>
      <c r="NG79">
        <v>16.931950000000001</v>
      </c>
      <c r="NH79">
        <v>1.911952E-4</v>
      </c>
      <c r="NI79">
        <v>0.15491740000000001</v>
      </c>
      <c r="NJ79">
        <v>0.2580539</v>
      </c>
      <c r="NK79">
        <v>17.068660000000001</v>
      </c>
      <c r="NL79">
        <v>1.839454E-4</v>
      </c>
      <c r="NM79">
        <v>0.14906530000000001</v>
      </c>
      <c r="NN79">
        <v>0.25779239999999998</v>
      </c>
      <c r="NO79">
        <v>16.847760000000001</v>
      </c>
      <c r="NP79">
        <v>1.7797590000000001E-4</v>
      </c>
      <c r="NQ79">
        <v>0.14426050000000001</v>
      </c>
      <c r="NR79">
        <v>0.25745479999999998</v>
      </c>
      <c r="NS79">
        <v>16.474350000000001</v>
      </c>
      <c r="NT79">
        <v>1.7490210000000001E-4</v>
      </c>
      <c r="NU79">
        <v>0.14167950000000001</v>
      </c>
      <c r="NV79">
        <v>0.25708619999999999</v>
      </c>
      <c r="NW79">
        <v>16.269390000000001</v>
      </c>
      <c r="NX79">
        <v>1.7599339999999999E-4</v>
      </c>
      <c r="NY79">
        <v>0.14247460000000001</v>
      </c>
      <c r="NZ79">
        <v>0.25667719999999999</v>
      </c>
      <c r="OA79">
        <v>16.183990000000001</v>
      </c>
      <c r="OB79">
        <v>1.790355E-4</v>
      </c>
      <c r="OC79">
        <v>0.14509639999999999</v>
      </c>
      <c r="OD79">
        <v>0.2562509</v>
      </c>
      <c r="OE79">
        <v>16.085360000000001</v>
      </c>
      <c r="OF79">
        <v>1.807306E-4</v>
      </c>
      <c r="OG79">
        <v>0.1468352</v>
      </c>
      <c r="OH79">
        <v>0.25584669999999998</v>
      </c>
      <c r="OI79">
        <v>16.096589999999999</v>
      </c>
      <c r="OJ79">
        <v>1.7974829999999999E-4</v>
      </c>
      <c r="OK79">
        <v>0.14645</v>
      </c>
    </row>
    <row r="80" spans="1:401" x14ac:dyDescent="0.35">
      <c r="A80">
        <v>83</v>
      </c>
      <c r="B80" t="s">
        <v>4</v>
      </c>
      <c r="C80" t="s">
        <v>24</v>
      </c>
      <c r="D80" t="s">
        <v>85</v>
      </c>
      <c r="E80">
        <v>809.36289999999997</v>
      </c>
      <c r="F80">
        <v>0.46889500000000001</v>
      </c>
      <c r="G80">
        <v>14.56451</v>
      </c>
      <c r="H80" s="1">
        <v>2.8146130000000002E-25</v>
      </c>
      <c r="I80" s="1">
        <v>1.3652729999999999E-22</v>
      </c>
      <c r="J80">
        <v>0.46693089999999998</v>
      </c>
      <c r="K80">
        <v>14.0603</v>
      </c>
      <c r="L80" s="1">
        <v>1.0361879999999999E-12</v>
      </c>
      <c r="M80" s="1">
        <v>5.0184969999999999E-10</v>
      </c>
      <c r="N80">
        <v>0.46497470000000002</v>
      </c>
      <c r="O80">
        <v>13.74367</v>
      </c>
      <c r="P80" s="1">
        <v>2.0156000000000002E-3</v>
      </c>
      <c r="Q80">
        <v>0.71953889999999998</v>
      </c>
      <c r="R80">
        <v>0.46302729999999998</v>
      </c>
      <c r="S80">
        <v>13.44257</v>
      </c>
      <c r="T80">
        <v>3.95912</v>
      </c>
      <c r="U80">
        <v>1578.402</v>
      </c>
      <c r="V80">
        <v>0.46110909999999999</v>
      </c>
      <c r="W80">
        <v>13.41605</v>
      </c>
      <c r="X80">
        <v>65.921769999999995</v>
      </c>
      <c r="Y80">
        <v>29515.759999999998</v>
      </c>
      <c r="Z80">
        <v>0.45922540000000001</v>
      </c>
      <c r="AA80">
        <v>13.44745</v>
      </c>
      <c r="AB80">
        <v>130.82230000000001</v>
      </c>
      <c r="AC80">
        <v>63843.3</v>
      </c>
      <c r="AD80">
        <v>0.45733309999999999</v>
      </c>
      <c r="AE80">
        <v>13.491910000000001</v>
      </c>
      <c r="AF80">
        <v>77.794240000000002</v>
      </c>
      <c r="AG80">
        <v>40460.26</v>
      </c>
      <c r="AH80">
        <v>0.4553992</v>
      </c>
      <c r="AI80">
        <v>13.543530000000001</v>
      </c>
      <c r="AJ80">
        <v>22.657810000000001</v>
      </c>
      <c r="AK80">
        <v>12329.18</v>
      </c>
      <c r="AL80">
        <v>0.4534299</v>
      </c>
      <c r="AM80">
        <v>13.476929999999999</v>
      </c>
      <c r="AN80">
        <v>4.4519859999999998</v>
      </c>
      <c r="AO80">
        <v>2491.08</v>
      </c>
      <c r="AP80">
        <v>0.45131599999999999</v>
      </c>
      <c r="AQ80">
        <v>13.23986</v>
      </c>
      <c r="AR80">
        <v>0.76830480000000001</v>
      </c>
      <c r="AS80">
        <v>432.84679999999997</v>
      </c>
      <c r="AT80">
        <v>0.4487854</v>
      </c>
      <c r="AU80">
        <v>13.09497</v>
      </c>
      <c r="AV80">
        <v>0.1750757</v>
      </c>
      <c r="AW80">
        <v>95.430570000000003</v>
      </c>
      <c r="AX80">
        <v>0.44542949999999998</v>
      </c>
      <c r="AY80">
        <v>12.85483</v>
      </c>
      <c r="AZ80" s="1">
        <v>8.3138320000000002E-2</v>
      </c>
      <c r="BA80">
        <v>43.22663</v>
      </c>
      <c r="BB80">
        <v>0.4411776</v>
      </c>
      <c r="BC80">
        <v>12.655049999999999</v>
      </c>
      <c r="BD80" s="1">
        <v>6.4794610000000002E-2</v>
      </c>
      <c r="BE80">
        <v>33.300789999999999</v>
      </c>
      <c r="BF80">
        <v>0.43618600000000002</v>
      </c>
      <c r="BG80">
        <v>12.58207</v>
      </c>
      <c r="BH80" s="1">
        <v>6.0184750000000002E-2</v>
      </c>
      <c r="BI80">
        <v>30.996500000000001</v>
      </c>
      <c r="BJ80">
        <v>0.43090729999999999</v>
      </c>
      <c r="BK80">
        <v>12.460290000000001</v>
      </c>
      <c r="BL80" s="1">
        <v>6.24988E-2</v>
      </c>
      <c r="BM80" s="1">
        <v>32.405970000000003</v>
      </c>
      <c r="BN80">
        <v>0.42522989999999999</v>
      </c>
      <c r="BO80">
        <v>12.3514</v>
      </c>
      <c r="BP80" s="1">
        <v>6.6171629999999995E-2</v>
      </c>
      <c r="BQ80" s="1">
        <v>34.795850000000002</v>
      </c>
      <c r="BR80">
        <v>0.41932019999999998</v>
      </c>
      <c r="BS80">
        <v>12.29176</v>
      </c>
      <c r="BT80" s="1">
        <v>6.6367689999999993E-2</v>
      </c>
      <c r="BU80" s="1">
        <v>35.513710000000003</v>
      </c>
      <c r="BV80">
        <v>0.41346929999999998</v>
      </c>
      <c r="BW80">
        <v>12.38874</v>
      </c>
      <c r="BX80" s="1">
        <v>6.2839370000000006E-2</v>
      </c>
      <c r="BY80" s="1">
        <v>34.197830000000003</v>
      </c>
      <c r="BZ80">
        <v>0.40756989999999998</v>
      </c>
      <c r="CA80">
        <v>12.67947</v>
      </c>
      <c r="CB80" s="1">
        <v>5.715961E-2</v>
      </c>
      <c r="CC80" s="1">
        <v>31.615030000000001</v>
      </c>
      <c r="CD80">
        <v>0.40159250000000002</v>
      </c>
      <c r="CE80">
        <v>13.14798</v>
      </c>
      <c r="CF80" s="1">
        <v>5.087502E-2</v>
      </c>
      <c r="CG80" s="1">
        <v>28.576740000000001</v>
      </c>
      <c r="CH80">
        <v>0.39581889999999997</v>
      </c>
      <c r="CI80">
        <v>13.683540000000001</v>
      </c>
      <c r="CJ80" s="1">
        <v>4.4932600000000003E-2</v>
      </c>
      <c r="CK80" s="1">
        <v>25.60172</v>
      </c>
      <c r="CL80">
        <v>0.39047100000000001</v>
      </c>
      <c r="CM80">
        <v>13.969989999999999</v>
      </c>
      <c r="CN80" s="1">
        <v>3.9471180000000002E-2</v>
      </c>
      <c r="CO80" s="1">
        <v>22.797239999999999</v>
      </c>
      <c r="CP80">
        <v>0.3854302</v>
      </c>
      <c r="CQ80">
        <v>14.04992</v>
      </c>
      <c r="CR80" s="1">
        <v>3.4006189999999999E-2</v>
      </c>
      <c r="CS80" s="1">
        <v>19.918469999999999</v>
      </c>
      <c r="CT80">
        <v>0.3805018</v>
      </c>
      <c r="CU80">
        <v>14.037050000000001</v>
      </c>
      <c r="CV80" s="1">
        <v>2.8488699999999999E-2</v>
      </c>
      <c r="CW80" s="1">
        <v>16.917359999999999</v>
      </c>
      <c r="CX80">
        <v>0.37559510000000002</v>
      </c>
      <c r="CY80">
        <v>14.006830000000001</v>
      </c>
      <c r="CZ80" s="1">
        <v>2.3485510000000001E-2</v>
      </c>
      <c r="DA80" s="1">
        <v>14.123659999999999</v>
      </c>
      <c r="DB80">
        <v>0.3706797</v>
      </c>
      <c r="DC80">
        <v>14.18939</v>
      </c>
      <c r="DD80" s="1">
        <v>1.9451949999999999E-2</v>
      </c>
      <c r="DE80" s="1">
        <v>11.83606</v>
      </c>
      <c r="DF80">
        <v>0.36630600000000002</v>
      </c>
      <c r="DG80">
        <v>14.531359999999999</v>
      </c>
      <c r="DH80" s="1">
        <v>1.6374630000000001E-2</v>
      </c>
      <c r="DI80" s="1">
        <v>10.06352</v>
      </c>
      <c r="DJ80">
        <v>0.36265219999999998</v>
      </c>
      <c r="DK80">
        <v>14.75145</v>
      </c>
      <c r="DL80" s="1">
        <v>1.4020980000000001E-2</v>
      </c>
      <c r="DM80" s="1">
        <v>8.6855589999999996</v>
      </c>
      <c r="DN80">
        <v>0.35971639999999999</v>
      </c>
      <c r="DO80">
        <v>14.840780000000001</v>
      </c>
      <c r="DP80" s="1">
        <v>1.2195599999999999E-2</v>
      </c>
      <c r="DQ80" s="1">
        <v>7.5986919999999998</v>
      </c>
      <c r="DR80">
        <v>0.35728529999999997</v>
      </c>
      <c r="DS80">
        <v>14.73335</v>
      </c>
      <c r="DT80" s="1">
        <v>1.0720540000000001E-2</v>
      </c>
      <c r="DU80" s="1">
        <v>6.708456</v>
      </c>
      <c r="DV80">
        <v>0.35556260000000001</v>
      </c>
      <c r="DW80">
        <v>14.531510000000001</v>
      </c>
      <c r="DX80" s="1">
        <v>9.2780789999999998E-3</v>
      </c>
      <c r="DY80" s="1">
        <v>5.8354650000000001</v>
      </c>
      <c r="DZ80">
        <v>0.3544446</v>
      </c>
      <c r="EA80">
        <v>14.34182</v>
      </c>
      <c r="EB80" s="1">
        <v>7.5574450000000003E-3</v>
      </c>
      <c r="EC80" s="1">
        <v>4.7849700000000004</v>
      </c>
      <c r="ED80">
        <v>0.35375459999999997</v>
      </c>
      <c r="EE80">
        <v>14.19773</v>
      </c>
      <c r="EF80" s="1">
        <v>5.7206449999999999E-3</v>
      </c>
      <c r="EG80" s="1">
        <v>3.639332</v>
      </c>
      <c r="EH80">
        <v>0.35335499999999997</v>
      </c>
      <c r="EI80">
        <v>14.21017</v>
      </c>
      <c r="EJ80" s="1">
        <v>4.172594E-3</v>
      </c>
      <c r="EK80" s="1">
        <v>2.6544889999999999</v>
      </c>
      <c r="EL80">
        <v>0.35314139999999999</v>
      </c>
      <c r="EM80">
        <v>14.3104</v>
      </c>
      <c r="EN80" s="1">
        <v>3.0994970000000001E-3</v>
      </c>
      <c r="EO80" s="1">
        <v>1.9617009999999999</v>
      </c>
      <c r="EP80">
        <v>0.35305219999999998</v>
      </c>
      <c r="EQ80">
        <v>14.42037</v>
      </c>
      <c r="ER80" s="1">
        <v>2.4373070000000001E-3</v>
      </c>
      <c r="ES80" s="1">
        <v>1.5303720000000001</v>
      </c>
      <c r="ET80">
        <v>0.35309230000000003</v>
      </c>
      <c r="EU80">
        <v>14.51023</v>
      </c>
      <c r="EV80" s="1">
        <v>2.0451330000000002E-3</v>
      </c>
      <c r="EW80" s="1">
        <v>1.2736590000000001</v>
      </c>
      <c r="EX80">
        <v>0.35321360000000002</v>
      </c>
      <c r="EY80">
        <v>14.41817</v>
      </c>
      <c r="EZ80" s="1">
        <v>1.804667E-3</v>
      </c>
      <c r="FA80" s="1">
        <v>1.116285</v>
      </c>
      <c r="FB80">
        <v>0.35340149999999998</v>
      </c>
      <c r="FC80">
        <v>14.164529999999999</v>
      </c>
      <c r="FD80" s="1">
        <v>1.6362239999999999E-3</v>
      </c>
      <c r="FE80" s="1">
        <v>1.0068889999999999</v>
      </c>
      <c r="FF80">
        <v>0.3536396</v>
      </c>
      <c r="FG80">
        <v>13.88758</v>
      </c>
      <c r="FH80" s="1">
        <v>1.492642E-3</v>
      </c>
      <c r="FI80" s="1">
        <v>0.91494629999999999</v>
      </c>
      <c r="FJ80">
        <v>0.35390539999999998</v>
      </c>
      <c r="FK80">
        <v>13.73052</v>
      </c>
      <c r="FL80" s="1">
        <v>1.3632200000000001E-3</v>
      </c>
      <c r="FM80" s="1">
        <v>0.83215119999999998</v>
      </c>
      <c r="FN80">
        <v>0.35418240000000001</v>
      </c>
      <c r="FO80">
        <v>14.039669999999999</v>
      </c>
      <c r="FP80" s="1">
        <v>1.2533310000000001E-3</v>
      </c>
      <c r="FQ80" s="1">
        <v>0.76153159999999998</v>
      </c>
      <c r="FR80">
        <v>0.35445070000000001</v>
      </c>
      <c r="FS80">
        <v>14.483750000000001</v>
      </c>
      <c r="FT80" s="1">
        <v>1.1649830000000001E-3</v>
      </c>
      <c r="FU80" s="1">
        <v>0.70460520000000004</v>
      </c>
      <c r="FV80">
        <v>0.35468569999999999</v>
      </c>
      <c r="FW80">
        <v>14.823600000000001</v>
      </c>
      <c r="FX80" s="1">
        <v>1.09464E-3</v>
      </c>
      <c r="FY80" s="1">
        <v>0.65935350000000004</v>
      </c>
      <c r="FZ80">
        <v>0.35486849999999998</v>
      </c>
      <c r="GA80">
        <v>14.88414</v>
      </c>
      <c r="GB80" s="1">
        <v>1.036807E-3</v>
      </c>
      <c r="GC80" s="1">
        <v>0.62236639999999999</v>
      </c>
      <c r="GD80">
        <v>0.35499419999999998</v>
      </c>
      <c r="GE80">
        <v>14.65385</v>
      </c>
      <c r="GF80" s="1">
        <v>9.8802789999999992E-4</v>
      </c>
      <c r="GG80" s="1">
        <v>0.59131520000000004</v>
      </c>
      <c r="GH80">
        <v>0.35509220000000002</v>
      </c>
      <c r="GI80">
        <v>14.2995</v>
      </c>
      <c r="GJ80" s="1">
        <v>9.5086710000000002E-4</v>
      </c>
      <c r="GK80" s="1">
        <v>0.56731399999999998</v>
      </c>
      <c r="GL80">
        <v>0.3551531</v>
      </c>
      <c r="GM80">
        <v>14.04776</v>
      </c>
      <c r="GN80" s="1">
        <v>9.2882429999999996E-4</v>
      </c>
      <c r="GO80" s="1">
        <v>0.55256989999999995</v>
      </c>
      <c r="GP80">
        <v>0.35518179999999999</v>
      </c>
      <c r="GQ80">
        <v>13.974729999999999</v>
      </c>
      <c r="GR80" s="1">
        <v>9.1596180000000002E-4</v>
      </c>
      <c r="GS80" s="1">
        <v>0.54387019999999997</v>
      </c>
      <c r="GT80">
        <v>0.35520170000000001</v>
      </c>
      <c r="GU80">
        <v>14.26624</v>
      </c>
      <c r="GV80" s="1">
        <v>9.014343E-4</v>
      </c>
      <c r="GW80" s="1">
        <v>0.53490919999999997</v>
      </c>
      <c r="GX80">
        <v>0.35522169999999997</v>
      </c>
      <c r="GY80">
        <v>14.582470000000001</v>
      </c>
      <c r="GZ80" s="1">
        <v>8.8017140000000004E-4</v>
      </c>
      <c r="HA80" s="1">
        <v>0.5221749</v>
      </c>
      <c r="HB80">
        <v>0.35522989999999999</v>
      </c>
      <c r="HC80">
        <v>14.85327</v>
      </c>
      <c r="HD80" s="1">
        <v>8.5244400000000005E-4</v>
      </c>
      <c r="HE80" s="1">
        <v>0.50568659999999999</v>
      </c>
      <c r="HF80">
        <v>0.35522199999999998</v>
      </c>
      <c r="HG80">
        <v>15.155860000000001</v>
      </c>
      <c r="HH80" s="1">
        <v>8.2084400000000004E-4</v>
      </c>
      <c r="HI80" s="1">
        <v>0.48691190000000001</v>
      </c>
      <c r="HJ80">
        <v>0.35522700000000001</v>
      </c>
      <c r="HK80">
        <v>15.29382</v>
      </c>
      <c r="HL80" s="1">
        <v>7.8787119999999995E-4</v>
      </c>
      <c r="HM80" s="1">
        <v>0.46730070000000001</v>
      </c>
      <c r="HN80">
        <v>0.35522300000000001</v>
      </c>
      <c r="HO80">
        <v>15.21476</v>
      </c>
      <c r="HP80" s="1">
        <v>7.55191E-4</v>
      </c>
      <c r="HQ80" s="1">
        <v>0.4478588</v>
      </c>
      <c r="HR80">
        <v>0.35522500000000001</v>
      </c>
      <c r="HS80">
        <v>15.129630000000001</v>
      </c>
      <c r="HT80" s="1">
        <v>7.2375939999999995E-4</v>
      </c>
      <c r="HU80" s="1">
        <v>0.42916589999999999</v>
      </c>
      <c r="HV80">
        <v>0.35522900000000002</v>
      </c>
      <c r="HW80">
        <v>15.06795</v>
      </c>
      <c r="HX80" s="1">
        <v>6.9379279999999999E-4</v>
      </c>
      <c r="HY80" s="1">
        <v>0.41136600000000001</v>
      </c>
      <c r="HZ80">
        <v>0.3552323</v>
      </c>
      <c r="IA80">
        <v>15.24348</v>
      </c>
      <c r="IB80">
        <v>6.6522399999999996E-4</v>
      </c>
      <c r="IC80" s="1">
        <v>0.3944397</v>
      </c>
      <c r="ID80">
        <v>0.35522930000000003</v>
      </c>
      <c r="IE80">
        <v>15.54936</v>
      </c>
      <c r="IF80">
        <v>6.3807869999999995E-4</v>
      </c>
      <c r="IG80" s="1">
        <v>0.37834079999999998</v>
      </c>
      <c r="IH80">
        <v>0.35523179999999999</v>
      </c>
      <c r="II80">
        <v>15.83539</v>
      </c>
      <c r="IJ80">
        <v>6.1229399999999999E-4</v>
      </c>
      <c r="IK80" s="1">
        <v>0.36307620000000002</v>
      </c>
      <c r="IL80">
        <v>0.35523329999999997</v>
      </c>
      <c r="IM80">
        <v>16.077999999999999</v>
      </c>
      <c r="IN80">
        <v>5.8787330000000004E-4</v>
      </c>
      <c r="IO80" s="1">
        <v>0.348607</v>
      </c>
      <c r="IP80">
        <v>0.35523719999999998</v>
      </c>
      <c r="IQ80">
        <v>16.028770000000002</v>
      </c>
      <c r="IR80">
        <v>5.6467850000000005E-4</v>
      </c>
      <c r="IS80" s="1">
        <v>0.33485409999999999</v>
      </c>
      <c r="IT80">
        <v>0.35522589999999998</v>
      </c>
      <c r="IU80">
        <v>15.78157</v>
      </c>
      <c r="IV80">
        <v>5.4237689999999999E-4</v>
      </c>
      <c r="IW80" s="1">
        <v>0.32168160000000001</v>
      </c>
      <c r="IX80">
        <v>0.35521920000000001</v>
      </c>
      <c r="IY80">
        <v>15.582929999999999</v>
      </c>
      <c r="IZ80">
        <v>5.2107919999999999E-4</v>
      </c>
      <c r="JA80" s="1">
        <v>0.30906790000000001</v>
      </c>
      <c r="JB80">
        <v>0.35522569999999998</v>
      </c>
      <c r="JC80">
        <v>15.5184</v>
      </c>
      <c r="JD80">
        <v>5.0095140000000005E-4</v>
      </c>
      <c r="JE80">
        <v>0.29711850000000001</v>
      </c>
      <c r="JF80">
        <v>0.35523349999999998</v>
      </c>
      <c r="JG80">
        <v>15.64789</v>
      </c>
      <c r="JH80">
        <v>4.8182169999999997E-4</v>
      </c>
      <c r="JI80">
        <v>0.28579320000000002</v>
      </c>
      <c r="JJ80">
        <v>0.35522930000000003</v>
      </c>
      <c r="JK80">
        <v>15.619669999999999</v>
      </c>
      <c r="JL80">
        <v>4.637051E-4</v>
      </c>
      <c r="JM80">
        <v>0.27502690000000002</v>
      </c>
      <c r="JN80">
        <v>0.35522759999999998</v>
      </c>
      <c r="JO80">
        <v>15.446910000000001</v>
      </c>
      <c r="JP80">
        <v>4.4645250000000002E-4</v>
      </c>
      <c r="JQ80">
        <v>0.26481860000000002</v>
      </c>
      <c r="JR80">
        <v>0.3552304</v>
      </c>
      <c r="JS80">
        <v>14.997809999999999</v>
      </c>
      <c r="JT80">
        <v>4.3002170000000002E-4</v>
      </c>
      <c r="JU80">
        <v>0.25505080000000002</v>
      </c>
      <c r="JV80">
        <v>0.35522540000000002</v>
      </c>
      <c r="JW80">
        <v>14.402150000000001</v>
      </c>
      <c r="JX80">
        <v>4.142525E-4</v>
      </c>
      <c r="JY80">
        <v>0.2457173</v>
      </c>
      <c r="JZ80">
        <v>0.35523080000000001</v>
      </c>
      <c r="KA80">
        <v>13.89044</v>
      </c>
      <c r="KB80">
        <v>3.9923029999999998E-4</v>
      </c>
      <c r="KC80">
        <v>0.236792</v>
      </c>
      <c r="KD80">
        <v>0.3552283</v>
      </c>
      <c r="KE80">
        <v>13.608140000000001</v>
      </c>
      <c r="KF80">
        <v>3.8490140000000002E-4</v>
      </c>
      <c r="KG80">
        <v>0.22829440000000001</v>
      </c>
      <c r="KH80">
        <v>0.35522969999999998</v>
      </c>
      <c r="KI80">
        <v>13.49625</v>
      </c>
      <c r="KJ80">
        <v>3.7123789999999999E-4</v>
      </c>
      <c r="KK80">
        <v>0.22019449999999999</v>
      </c>
      <c r="KL80">
        <v>0.35522330000000002</v>
      </c>
      <c r="KM80">
        <v>13.724550000000001</v>
      </c>
      <c r="KN80">
        <v>3.5798919999999998E-4</v>
      </c>
      <c r="KO80">
        <v>0.21233650000000001</v>
      </c>
      <c r="KP80">
        <v>0.35520629999999997</v>
      </c>
      <c r="KQ80">
        <v>13.87177</v>
      </c>
      <c r="KR80">
        <v>3.4527519999999999E-4</v>
      </c>
      <c r="KS80">
        <v>0.20479330000000001</v>
      </c>
      <c r="KT80">
        <v>0.35514630000000003</v>
      </c>
      <c r="KU80">
        <v>14.002050000000001</v>
      </c>
      <c r="KV80">
        <v>3.3309369999999999E-4</v>
      </c>
      <c r="KW80">
        <v>0.19760449999999999</v>
      </c>
      <c r="KX80">
        <v>0.35504599999999997</v>
      </c>
      <c r="KY80">
        <v>14.11675</v>
      </c>
      <c r="KZ80">
        <v>3.2140679999999999E-4</v>
      </c>
      <c r="LA80">
        <v>0.19072069999999999</v>
      </c>
      <c r="LB80">
        <v>0.35487049999999998</v>
      </c>
      <c r="LC80">
        <v>14.13499</v>
      </c>
      <c r="LD80">
        <v>3.1049220000000001E-4</v>
      </c>
      <c r="LE80">
        <v>0.1842983</v>
      </c>
      <c r="LF80">
        <v>0.3546628</v>
      </c>
      <c r="LG80">
        <v>14.020619999999999</v>
      </c>
      <c r="LH80">
        <v>3.0189300000000002E-4</v>
      </c>
      <c r="LI80">
        <v>0.17915239999999999</v>
      </c>
      <c r="LJ80">
        <v>0.3544157</v>
      </c>
      <c r="LK80">
        <v>13.892189999999999</v>
      </c>
      <c r="LL80">
        <v>2.970688E-4</v>
      </c>
      <c r="LM80">
        <v>0.17625270000000001</v>
      </c>
      <c r="LN80">
        <v>0.35414430000000002</v>
      </c>
      <c r="LO80">
        <v>13.82924</v>
      </c>
      <c r="LP80">
        <v>2.946208E-4</v>
      </c>
      <c r="LQ80">
        <v>0.1748827</v>
      </c>
      <c r="LR80">
        <v>0.35385729999999999</v>
      </c>
      <c r="LS80">
        <v>14.15362</v>
      </c>
      <c r="LT80">
        <v>2.9159230000000002E-4</v>
      </c>
      <c r="LU80">
        <v>0.173287</v>
      </c>
      <c r="LV80">
        <v>0.35359089999999999</v>
      </c>
      <c r="LW80">
        <v>14.6297</v>
      </c>
      <c r="LX80">
        <v>2.8646610000000001E-4</v>
      </c>
      <c r="LY80">
        <v>0.1704724</v>
      </c>
      <c r="LZ80">
        <v>0.3533596</v>
      </c>
      <c r="MA80">
        <v>15.229139999999999</v>
      </c>
      <c r="MB80">
        <v>2.7946139999999997E-4</v>
      </c>
      <c r="MC80">
        <v>0.16648859999999999</v>
      </c>
      <c r="MD80">
        <v>0.3531552</v>
      </c>
      <c r="ME80">
        <v>15.905670000000001</v>
      </c>
      <c r="MF80">
        <v>2.7134920000000001E-4</v>
      </c>
      <c r="MG80">
        <v>0.16179859999999999</v>
      </c>
      <c r="MH80">
        <v>0.3530355</v>
      </c>
      <c r="MI80">
        <v>16.272950000000002</v>
      </c>
      <c r="MJ80">
        <v>2.6253380000000002E-4</v>
      </c>
      <c r="MK80">
        <v>0.15665019999999999</v>
      </c>
      <c r="ML80">
        <v>0.35293869999999999</v>
      </c>
      <c r="MM80">
        <v>16.27544</v>
      </c>
      <c r="MN80">
        <v>2.522809E-4</v>
      </c>
      <c r="MO80">
        <v>0.15066979999999999</v>
      </c>
      <c r="MP80">
        <v>0.35288659999999999</v>
      </c>
      <c r="MQ80">
        <v>16.223929999999999</v>
      </c>
      <c r="MR80">
        <v>2.3954830000000001E-4</v>
      </c>
      <c r="MS80">
        <v>0.1432341</v>
      </c>
      <c r="MT80">
        <v>0.35284409999999999</v>
      </c>
      <c r="MU80">
        <v>16.18815</v>
      </c>
      <c r="MV80">
        <v>2.25534E-4</v>
      </c>
      <c r="MW80">
        <v>0.13492750000000001</v>
      </c>
      <c r="MX80">
        <v>0.35281899999999999</v>
      </c>
      <c r="MY80">
        <v>16.39838</v>
      </c>
      <c r="MZ80">
        <v>2.125532E-4</v>
      </c>
      <c r="NA80">
        <v>0.12712499999999999</v>
      </c>
      <c r="NB80">
        <v>0.35276859999999999</v>
      </c>
      <c r="NC80">
        <v>16.72251</v>
      </c>
      <c r="ND80">
        <v>2.016656E-4</v>
      </c>
      <c r="NE80">
        <v>0.1205614</v>
      </c>
      <c r="NF80">
        <v>0.3526397</v>
      </c>
      <c r="NG80">
        <v>16.98864</v>
      </c>
      <c r="NH80">
        <v>1.9274409999999999E-4</v>
      </c>
      <c r="NI80">
        <v>0.11519890000000001</v>
      </c>
      <c r="NJ80">
        <v>0.35240949999999999</v>
      </c>
      <c r="NK80">
        <v>17.144400000000001</v>
      </c>
      <c r="NL80">
        <v>1.852585E-4</v>
      </c>
      <c r="NM80">
        <v>0.1107399</v>
      </c>
      <c r="NN80">
        <v>0.35206920000000003</v>
      </c>
      <c r="NO80">
        <v>16.91694</v>
      </c>
      <c r="NP80">
        <v>1.7899140000000001E-4</v>
      </c>
      <c r="NQ80">
        <v>0.1070262</v>
      </c>
      <c r="NR80">
        <v>0.35163640000000002</v>
      </c>
      <c r="NS80">
        <v>16.52572</v>
      </c>
      <c r="NT80">
        <v>1.7522560000000001E-4</v>
      </c>
      <c r="NU80">
        <v>0.1047375</v>
      </c>
      <c r="NV80">
        <v>0.3511417</v>
      </c>
      <c r="NW80">
        <v>16.284649999999999</v>
      </c>
      <c r="NX80">
        <v>1.7556390000000001E-4</v>
      </c>
      <c r="NY80">
        <v>0.1048791</v>
      </c>
      <c r="NZ80">
        <v>0.35059170000000001</v>
      </c>
      <c r="OA80">
        <v>16.198370000000001</v>
      </c>
      <c r="OB80">
        <v>1.7842659999999999E-4</v>
      </c>
      <c r="OC80">
        <v>0.1066768</v>
      </c>
      <c r="OD80">
        <v>0.35001949999999998</v>
      </c>
      <c r="OE80">
        <v>16.132110000000001</v>
      </c>
      <c r="OF80">
        <v>1.805001E-4</v>
      </c>
      <c r="OG80">
        <v>0.1081556</v>
      </c>
      <c r="OH80">
        <v>0.34947869999999998</v>
      </c>
      <c r="OI80">
        <v>16.17576</v>
      </c>
      <c r="OJ80">
        <v>1.8003490000000001E-4</v>
      </c>
      <c r="OK80">
        <v>0.108164</v>
      </c>
    </row>
    <row r="81" spans="1:401" x14ac:dyDescent="0.35">
      <c r="A81">
        <v>84</v>
      </c>
      <c r="B81" t="s">
        <v>4</v>
      </c>
      <c r="C81" t="s">
        <v>24</v>
      </c>
      <c r="D81" t="s">
        <v>86</v>
      </c>
      <c r="E81">
        <v>845.64930000000004</v>
      </c>
      <c r="F81">
        <v>0.55126430000000004</v>
      </c>
      <c r="G81">
        <v>14.606999999999999</v>
      </c>
      <c r="H81" s="1">
        <v>3.1770299999999999E-26</v>
      </c>
      <c r="I81" s="1">
        <v>1.522982E-23</v>
      </c>
      <c r="J81">
        <v>0.54867109999999997</v>
      </c>
      <c r="K81">
        <v>14.151859999999999</v>
      </c>
      <c r="L81" s="1">
        <v>1.5394689999999999E-13</v>
      </c>
      <c r="M81" s="1">
        <v>7.3663519999999997E-11</v>
      </c>
      <c r="N81">
        <v>0.5460796</v>
      </c>
      <c r="O81">
        <v>13.842460000000001</v>
      </c>
      <c r="P81" s="1">
        <v>7.1280390000000001E-4</v>
      </c>
      <c r="Q81">
        <v>0.22010099999999999</v>
      </c>
      <c r="R81">
        <v>0.54351000000000005</v>
      </c>
      <c r="S81">
        <v>13.51183</v>
      </c>
      <c r="T81">
        <v>2.5066009999999999</v>
      </c>
      <c r="U81">
        <v>919.52110000000005</v>
      </c>
      <c r="V81">
        <v>0.54098889999999999</v>
      </c>
      <c r="W81">
        <v>13.45138</v>
      </c>
      <c r="X81">
        <v>54.139400000000002</v>
      </c>
      <c r="Y81">
        <v>23065.58</v>
      </c>
      <c r="Z81">
        <v>0.53850869999999995</v>
      </c>
      <c r="AA81">
        <v>13.44401</v>
      </c>
      <c r="AB81">
        <v>128.45060000000001</v>
      </c>
      <c r="AC81">
        <v>61074.84</v>
      </c>
      <c r="AD81">
        <v>0.53603540000000005</v>
      </c>
      <c r="AE81">
        <v>13.48339</v>
      </c>
      <c r="AF81">
        <v>86.849059999999994</v>
      </c>
      <c r="AG81">
        <v>44785.2</v>
      </c>
      <c r="AH81">
        <v>0.53356020000000004</v>
      </c>
      <c r="AI81">
        <v>13.53716</v>
      </c>
      <c r="AJ81">
        <v>27.688929999999999</v>
      </c>
      <c r="AK81">
        <v>15126.49</v>
      </c>
      <c r="AL81">
        <v>0.53105650000000004</v>
      </c>
      <c r="AM81">
        <v>13.490740000000001</v>
      </c>
      <c r="AN81">
        <v>5.7463069999999998</v>
      </c>
      <c r="AO81">
        <v>3255.9960000000001</v>
      </c>
      <c r="AP81">
        <v>0.52841150000000003</v>
      </c>
      <c r="AQ81">
        <v>13.292070000000001</v>
      </c>
      <c r="AR81">
        <v>1.001206</v>
      </c>
      <c r="AS81">
        <v>574.63409999999999</v>
      </c>
      <c r="AT81">
        <v>0.52527480000000004</v>
      </c>
      <c r="AU81">
        <v>13.171559999999999</v>
      </c>
      <c r="AV81">
        <v>0.2112463</v>
      </c>
      <c r="AW81">
        <v>117.36320000000001</v>
      </c>
      <c r="AX81">
        <v>0.52116410000000002</v>
      </c>
      <c r="AY81">
        <v>12.917490000000001</v>
      </c>
      <c r="AZ81" s="1">
        <v>8.9044020000000002E-2</v>
      </c>
      <c r="BA81">
        <v>46.378059999999998</v>
      </c>
      <c r="BB81">
        <v>0.51594220000000002</v>
      </c>
      <c r="BC81">
        <v>12.703900000000001</v>
      </c>
      <c r="BD81" s="1">
        <v>6.6188289999999997E-2</v>
      </c>
      <c r="BE81">
        <v>33.65408</v>
      </c>
      <c r="BF81">
        <v>0.50977119999999998</v>
      </c>
      <c r="BG81">
        <v>12.6005</v>
      </c>
      <c r="BH81" s="1">
        <v>6.0263360000000002E-2</v>
      </c>
      <c r="BI81">
        <v>30.60191</v>
      </c>
      <c r="BJ81">
        <v>0.50319239999999998</v>
      </c>
      <c r="BK81">
        <v>12.46908</v>
      </c>
      <c r="BL81" s="1">
        <v>6.1908030000000003E-2</v>
      </c>
      <c r="BM81" s="1">
        <v>31.507819999999999</v>
      </c>
      <c r="BN81">
        <v>0.4960965</v>
      </c>
      <c r="BO81">
        <v>12.349600000000001</v>
      </c>
      <c r="BP81" s="1">
        <v>6.5690380000000007E-2</v>
      </c>
      <c r="BQ81" s="1">
        <v>33.855969999999999</v>
      </c>
      <c r="BR81">
        <v>0.48872300000000002</v>
      </c>
      <c r="BS81">
        <v>12.29612</v>
      </c>
      <c r="BT81" s="1">
        <v>6.6431669999999998E-2</v>
      </c>
      <c r="BU81" s="1">
        <v>34.847760000000001</v>
      </c>
      <c r="BV81">
        <v>0.48120740000000001</v>
      </c>
      <c r="BW81">
        <v>12.41558</v>
      </c>
      <c r="BX81" s="1">
        <v>6.3343969999999999E-2</v>
      </c>
      <c r="BY81" s="1">
        <v>33.817399999999999</v>
      </c>
      <c r="BZ81">
        <v>0.47358860000000003</v>
      </c>
      <c r="CA81">
        <v>12.7211</v>
      </c>
      <c r="CB81" s="1">
        <v>5.788803E-2</v>
      </c>
      <c r="CC81" s="1">
        <v>31.420750000000002</v>
      </c>
      <c r="CD81">
        <v>0.46604610000000002</v>
      </c>
      <c r="CE81">
        <v>13.16104</v>
      </c>
      <c r="CF81" s="1">
        <v>5.164813E-2</v>
      </c>
      <c r="CG81" s="1">
        <v>28.466550000000002</v>
      </c>
      <c r="CH81">
        <v>0.45890570000000003</v>
      </c>
      <c r="CI81">
        <v>13.668659999999999</v>
      </c>
      <c r="CJ81" s="1">
        <v>4.5658490000000003E-2</v>
      </c>
      <c r="CK81" s="1">
        <v>25.51191</v>
      </c>
      <c r="CL81">
        <v>0.45228289999999999</v>
      </c>
      <c r="CM81">
        <v>13.929510000000001</v>
      </c>
      <c r="CN81" s="1">
        <v>4.016935E-2</v>
      </c>
      <c r="CO81" s="1">
        <v>22.735700000000001</v>
      </c>
      <c r="CP81">
        <v>0.44603189999999998</v>
      </c>
      <c r="CQ81">
        <v>14.022259999999999</v>
      </c>
      <c r="CR81" s="1">
        <v>3.4741050000000002E-2</v>
      </c>
      <c r="CS81" s="1">
        <v>19.938759999999998</v>
      </c>
      <c r="CT81">
        <v>0.43996950000000001</v>
      </c>
      <c r="CU81">
        <v>14.02281</v>
      </c>
      <c r="CV81" s="1">
        <v>2.9228179999999999E-2</v>
      </c>
      <c r="CW81" s="1">
        <v>17.01511</v>
      </c>
      <c r="CX81">
        <v>0.43391790000000002</v>
      </c>
      <c r="CY81">
        <v>14.009930000000001</v>
      </c>
      <c r="CZ81" s="1">
        <v>2.4135500000000001E-2</v>
      </c>
      <c r="DA81" s="1">
        <v>14.233510000000001</v>
      </c>
      <c r="DB81">
        <v>0.4278962</v>
      </c>
      <c r="DC81">
        <v>14.22437</v>
      </c>
      <c r="DD81" s="1">
        <v>1.9973560000000001E-2</v>
      </c>
      <c r="DE81" s="1">
        <v>11.907030000000001</v>
      </c>
      <c r="DF81">
        <v>0.42238999999999999</v>
      </c>
      <c r="DG81">
        <v>14.58257</v>
      </c>
      <c r="DH81" s="1">
        <v>1.6787369999999999E-2</v>
      </c>
      <c r="DI81" s="1">
        <v>10.09375</v>
      </c>
      <c r="DJ81">
        <v>0.41765989999999997</v>
      </c>
      <c r="DK81">
        <v>14.810700000000001</v>
      </c>
      <c r="DL81" s="1">
        <v>1.435002E-2</v>
      </c>
      <c r="DM81" s="1">
        <v>8.6865430000000003</v>
      </c>
      <c r="DN81">
        <v>0.41378500000000001</v>
      </c>
      <c r="DO81">
        <v>14.90462</v>
      </c>
      <c r="DP81" s="1">
        <v>1.2462300000000001E-2</v>
      </c>
      <c r="DQ81" s="1">
        <v>7.5810269999999997</v>
      </c>
      <c r="DR81">
        <v>0.41088940000000002</v>
      </c>
      <c r="DS81">
        <v>14.766550000000001</v>
      </c>
      <c r="DT81" s="1">
        <v>1.095047E-2</v>
      </c>
      <c r="DU81" s="1">
        <v>6.6839469999999999</v>
      </c>
      <c r="DV81">
        <v>0.40890680000000001</v>
      </c>
      <c r="DW81">
        <v>14.54926</v>
      </c>
      <c r="DX81" s="1">
        <v>9.5311159999999992E-3</v>
      </c>
      <c r="DY81" s="1">
        <v>5.8449999999999998</v>
      </c>
      <c r="DZ81">
        <v>0.40761809999999998</v>
      </c>
      <c r="EA81">
        <v>14.34637</v>
      </c>
      <c r="EB81" s="1">
        <v>7.8663919999999998E-3</v>
      </c>
      <c r="EC81" s="1">
        <v>4.8623320000000003</v>
      </c>
      <c r="ED81">
        <v>0.40682299999999999</v>
      </c>
      <c r="EE81">
        <v>14.205270000000001</v>
      </c>
      <c r="EF81" s="1">
        <v>6.0313049999999998E-3</v>
      </c>
      <c r="EG81" s="1">
        <v>3.7545660000000001</v>
      </c>
      <c r="EH81">
        <v>0.40635310000000002</v>
      </c>
      <c r="EI81">
        <v>14.2593</v>
      </c>
      <c r="EJ81" s="1">
        <v>4.4184070000000001E-3</v>
      </c>
      <c r="EK81" s="1">
        <v>2.7551830000000002</v>
      </c>
      <c r="EL81">
        <v>0.40609230000000002</v>
      </c>
      <c r="EM81">
        <v>14.394690000000001</v>
      </c>
      <c r="EN81" s="1">
        <v>3.2631660000000001E-3</v>
      </c>
      <c r="EO81" s="1">
        <v>2.0243380000000002</v>
      </c>
      <c r="EP81">
        <v>0.4059818</v>
      </c>
      <c r="EQ81">
        <v>14.511100000000001</v>
      </c>
      <c r="ER81" s="1">
        <v>2.5368019999999999E-3</v>
      </c>
      <c r="ES81" s="1">
        <v>1.558851</v>
      </c>
      <c r="ET81">
        <v>0.40601609999999999</v>
      </c>
      <c r="EU81">
        <v>14.574909999999999</v>
      </c>
      <c r="EV81" s="1">
        <v>2.1046390000000002E-3</v>
      </c>
      <c r="EW81" s="1">
        <v>1.2801279999999999</v>
      </c>
      <c r="EX81">
        <v>0.40614129999999998</v>
      </c>
      <c r="EY81">
        <v>14.451040000000001</v>
      </c>
      <c r="EZ81" s="1">
        <v>1.8425049999999999E-3</v>
      </c>
      <c r="FA81" s="1">
        <v>1.111202</v>
      </c>
      <c r="FB81">
        <v>0.4063446</v>
      </c>
      <c r="FC81">
        <v>14.18976</v>
      </c>
      <c r="FD81" s="1">
        <v>1.66464E-3</v>
      </c>
      <c r="FE81" s="1">
        <v>0.99779370000000001</v>
      </c>
      <c r="FF81">
        <v>0.4066015</v>
      </c>
      <c r="FG81">
        <v>13.908239999999999</v>
      </c>
      <c r="FH81" s="1">
        <v>1.517874E-3</v>
      </c>
      <c r="FI81" s="1">
        <v>0.90609300000000004</v>
      </c>
      <c r="FJ81">
        <v>0.40688819999999998</v>
      </c>
      <c r="FK81">
        <v>13.757989999999999</v>
      </c>
      <c r="FL81" s="1">
        <v>1.385699E-3</v>
      </c>
      <c r="FM81" s="1">
        <v>0.82385030000000004</v>
      </c>
      <c r="FN81">
        <v>0.40719480000000002</v>
      </c>
      <c r="FO81">
        <v>14.081770000000001</v>
      </c>
      <c r="FP81" s="1">
        <v>1.2720400000000001E-3</v>
      </c>
      <c r="FQ81" s="1">
        <v>0.75275270000000005</v>
      </c>
      <c r="FR81">
        <v>0.40749449999999998</v>
      </c>
      <c r="FS81">
        <v>14.49729</v>
      </c>
      <c r="FT81" s="1">
        <v>1.1799239999999999E-3</v>
      </c>
      <c r="FU81" s="1">
        <v>0.69487350000000003</v>
      </c>
      <c r="FV81">
        <v>0.40776180000000001</v>
      </c>
      <c r="FW81">
        <v>14.85676</v>
      </c>
      <c r="FX81" s="1">
        <v>1.1066139999999999E-3</v>
      </c>
      <c r="FY81" s="1">
        <v>0.64884949999999997</v>
      </c>
      <c r="FZ81">
        <v>0.40795480000000001</v>
      </c>
      <c r="GA81">
        <v>14.932969999999999</v>
      </c>
      <c r="GB81" s="1">
        <v>1.0467580000000001E-3</v>
      </c>
      <c r="GC81" s="1">
        <v>0.61150910000000003</v>
      </c>
      <c r="GD81">
        <v>0.40809719999999999</v>
      </c>
      <c r="GE81">
        <v>14.70844</v>
      </c>
      <c r="GF81" s="1">
        <v>9.963254999999999E-4</v>
      </c>
      <c r="GG81" s="1">
        <v>0.58022479999999999</v>
      </c>
      <c r="GH81">
        <v>0.40821030000000003</v>
      </c>
      <c r="GI81">
        <v>14.339309999999999</v>
      </c>
      <c r="GJ81" s="1">
        <v>9.5680590000000001E-4</v>
      </c>
      <c r="GK81" s="1">
        <v>0.55536719999999995</v>
      </c>
      <c r="GL81">
        <v>0.40828989999999998</v>
      </c>
      <c r="GM81">
        <v>14.05991</v>
      </c>
      <c r="GN81" s="1">
        <v>9.3219400000000001E-4</v>
      </c>
      <c r="GO81" s="1">
        <v>0.53927990000000003</v>
      </c>
      <c r="GP81">
        <v>0.40831139999999999</v>
      </c>
      <c r="GQ81">
        <v>13.994020000000001</v>
      </c>
      <c r="GR81" s="1">
        <v>9.1827499999999997E-4</v>
      </c>
      <c r="GS81" s="1">
        <v>0.52999870000000004</v>
      </c>
      <c r="GT81">
        <v>0.40833459999999999</v>
      </c>
      <c r="GU81">
        <v>14.33053</v>
      </c>
      <c r="GV81" s="1">
        <v>9.0438810000000004E-4</v>
      </c>
      <c r="GW81" s="1">
        <v>0.52164290000000002</v>
      </c>
      <c r="GX81">
        <v>0.4083618</v>
      </c>
      <c r="GY81">
        <v>14.64635</v>
      </c>
      <c r="GZ81" s="1">
        <v>8.8431740000000005E-4</v>
      </c>
      <c r="HA81" s="1">
        <v>0.51006510000000005</v>
      </c>
      <c r="HB81">
        <v>0.40836749999999999</v>
      </c>
      <c r="HC81">
        <v>14.9169</v>
      </c>
      <c r="HD81" s="1">
        <v>8.5753629999999999E-4</v>
      </c>
      <c r="HE81" s="1">
        <v>0.49470570000000003</v>
      </c>
      <c r="HF81">
        <v>0.40836479999999997</v>
      </c>
      <c r="HG81">
        <v>15.20232</v>
      </c>
      <c r="HH81" s="1">
        <v>8.2643599999999995E-4</v>
      </c>
      <c r="HI81" s="1">
        <v>0.47681980000000002</v>
      </c>
      <c r="HJ81">
        <v>0.40836349999999999</v>
      </c>
      <c r="HK81">
        <v>15.302060000000001</v>
      </c>
      <c r="HL81" s="1">
        <v>7.9356450000000003E-4</v>
      </c>
      <c r="HM81" s="1">
        <v>0.45785759999999998</v>
      </c>
      <c r="HN81">
        <v>0.4083656</v>
      </c>
      <c r="HO81">
        <v>15.20576</v>
      </c>
      <c r="HP81" s="1">
        <v>7.6076629999999995E-4</v>
      </c>
      <c r="HQ81" s="1">
        <v>0.43889660000000003</v>
      </c>
      <c r="HR81">
        <v>0.40836719999999999</v>
      </c>
      <c r="HS81">
        <v>15.11312</v>
      </c>
      <c r="HT81" s="1">
        <v>7.2908239999999996E-4</v>
      </c>
      <c r="HU81" s="1">
        <v>0.42057450000000002</v>
      </c>
      <c r="HV81">
        <v>0.40837509999999999</v>
      </c>
      <c r="HW81">
        <v>15.074260000000001</v>
      </c>
      <c r="HX81" s="1">
        <v>6.9885889999999999E-4</v>
      </c>
      <c r="HY81" s="1">
        <v>0.40310360000000001</v>
      </c>
      <c r="HZ81">
        <v>0.40837279999999998</v>
      </c>
      <c r="IA81">
        <v>15.316269999999999</v>
      </c>
      <c r="IB81" s="1">
        <v>6.700403E-4</v>
      </c>
      <c r="IC81" s="1">
        <v>0.3864939</v>
      </c>
      <c r="ID81">
        <v>0.4083734</v>
      </c>
      <c r="IE81">
        <v>15.63531</v>
      </c>
      <c r="IF81">
        <v>6.4265640000000005E-4</v>
      </c>
      <c r="IG81" s="1">
        <v>0.3706892</v>
      </c>
      <c r="IH81">
        <v>0.40837269999999998</v>
      </c>
      <c r="II81">
        <v>15.913320000000001</v>
      </c>
      <c r="IJ81">
        <v>6.1662939999999997E-4</v>
      </c>
      <c r="IK81" s="1">
        <v>0.35569820000000002</v>
      </c>
      <c r="IL81">
        <v>0.40837390000000001</v>
      </c>
      <c r="IM81">
        <v>16.148980000000002</v>
      </c>
      <c r="IN81">
        <v>5.9198370000000005E-4</v>
      </c>
      <c r="IO81" s="1">
        <v>0.34148640000000002</v>
      </c>
      <c r="IP81">
        <v>0.40838259999999998</v>
      </c>
      <c r="IQ81">
        <v>16.06794</v>
      </c>
      <c r="IR81">
        <v>5.6859979999999998E-4</v>
      </c>
      <c r="IS81" s="1">
        <v>0.32799260000000002</v>
      </c>
      <c r="IT81">
        <v>0.4083714</v>
      </c>
      <c r="IU81">
        <v>15.813689999999999</v>
      </c>
      <c r="IV81">
        <v>5.4614360000000001E-4</v>
      </c>
      <c r="IW81" s="1">
        <v>0.3150868</v>
      </c>
      <c r="IX81">
        <v>0.4083618</v>
      </c>
      <c r="IY81">
        <v>15.593400000000001</v>
      </c>
      <c r="IZ81">
        <v>5.2466559999999999E-4</v>
      </c>
      <c r="JA81" s="1">
        <v>0.3027128</v>
      </c>
      <c r="JB81">
        <v>0.40837390000000001</v>
      </c>
      <c r="JC81">
        <v>15.528740000000001</v>
      </c>
      <c r="JD81">
        <v>5.0434820000000002E-4</v>
      </c>
      <c r="JE81">
        <v>0.29097509999999999</v>
      </c>
      <c r="JF81">
        <v>0.40837420000000002</v>
      </c>
      <c r="JG81">
        <v>15.700480000000001</v>
      </c>
      <c r="JH81">
        <v>4.8504439999999999E-4</v>
      </c>
      <c r="JI81">
        <v>0.27985670000000001</v>
      </c>
      <c r="JJ81">
        <v>0.40837430000000002</v>
      </c>
      <c r="JK81">
        <v>15.689109999999999</v>
      </c>
      <c r="JL81">
        <v>4.6676680000000003E-4</v>
      </c>
      <c r="JM81">
        <v>0.26928590000000002</v>
      </c>
      <c r="JN81">
        <v>0.40837010000000001</v>
      </c>
      <c r="JO81">
        <v>15.570600000000001</v>
      </c>
      <c r="JP81">
        <v>4.4935910000000001E-4</v>
      </c>
      <c r="JQ81">
        <v>0.25926120000000002</v>
      </c>
      <c r="JR81">
        <v>0.4083753</v>
      </c>
      <c r="JS81">
        <v>15.118320000000001</v>
      </c>
      <c r="JT81">
        <v>4.3280949999999999E-4</v>
      </c>
      <c r="JU81">
        <v>0.2496912</v>
      </c>
      <c r="JV81">
        <v>0.40836990000000001</v>
      </c>
      <c r="JW81">
        <v>14.517620000000001</v>
      </c>
      <c r="JX81">
        <v>4.169121E-4</v>
      </c>
      <c r="JY81">
        <v>0.24053540000000001</v>
      </c>
      <c r="JZ81">
        <v>0.40837220000000002</v>
      </c>
      <c r="KA81">
        <v>13.97062</v>
      </c>
      <c r="KB81">
        <v>4.0177270000000002E-4</v>
      </c>
      <c r="KC81">
        <v>0.23178670000000001</v>
      </c>
      <c r="KD81">
        <v>0.4083735</v>
      </c>
      <c r="KE81">
        <v>13.64481</v>
      </c>
      <c r="KF81">
        <v>3.8731600000000002E-4</v>
      </c>
      <c r="KG81">
        <v>0.22344320000000001</v>
      </c>
      <c r="KH81">
        <v>0.40837449999999997</v>
      </c>
      <c r="KI81">
        <v>13.511609999999999</v>
      </c>
      <c r="KJ81">
        <v>3.7355590000000001E-4</v>
      </c>
      <c r="KK81">
        <v>0.21550459999999999</v>
      </c>
      <c r="KL81">
        <v>0.4083695</v>
      </c>
      <c r="KM81">
        <v>13.77055</v>
      </c>
      <c r="KN81">
        <v>3.6024089999999999E-4</v>
      </c>
      <c r="KO81">
        <v>0.2078248</v>
      </c>
      <c r="KP81">
        <v>0.40834870000000001</v>
      </c>
      <c r="KQ81">
        <v>13.89847</v>
      </c>
      <c r="KR81">
        <v>3.4742110000000003E-4</v>
      </c>
      <c r="KS81">
        <v>0.20042289999999999</v>
      </c>
      <c r="KT81">
        <v>0.40828609999999999</v>
      </c>
      <c r="KU81">
        <v>14.060230000000001</v>
      </c>
      <c r="KV81">
        <v>3.3514280000000003E-4</v>
      </c>
      <c r="KW81">
        <v>0.19336980000000001</v>
      </c>
      <c r="KX81">
        <v>0.40817419999999999</v>
      </c>
      <c r="KY81">
        <v>14.15625</v>
      </c>
      <c r="KZ81">
        <v>3.2336749999999998E-4</v>
      </c>
      <c r="LA81">
        <v>0.186616</v>
      </c>
      <c r="LB81">
        <v>0.40798899999999999</v>
      </c>
      <c r="LC81">
        <v>14.14554</v>
      </c>
      <c r="LD81">
        <v>3.1226790000000001E-4</v>
      </c>
      <c r="LE81">
        <v>0.18024989999999999</v>
      </c>
      <c r="LF81">
        <v>0.40776849999999998</v>
      </c>
      <c r="LG81">
        <v>14.01994</v>
      </c>
      <c r="LH81">
        <v>3.0316050000000003E-4</v>
      </c>
      <c r="LI81">
        <v>0.17491899999999999</v>
      </c>
      <c r="LJ81">
        <v>0.40748830000000003</v>
      </c>
      <c r="LK81">
        <v>13.89106</v>
      </c>
      <c r="LL81">
        <v>2.9767299999999998E-4</v>
      </c>
      <c r="LM81">
        <v>0.1716405</v>
      </c>
      <c r="LN81">
        <v>0.40720489999999998</v>
      </c>
      <c r="LO81">
        <v>13.8604</v>
      </c>
      <c r="LP81">
        <v>2.9497710000000001E-4</v>
      </c>
      <c r="LQ81">
        <v>0.1700931</v>
      </c>
      <c r="LR81">
        <v>0.40687770000000001</v>
      </c>
      <c r="LS81">
        <v>14.216200000000001</v>
      </c>
      <c r="LT81">
        <v>2.9217220000000001E-4</v>
      </c>
      <c r="LU81">
        <v>0.16865540000000001</v>
      </c>
      <c r="LV81">
        <v>0.40658939999999999</v>
      </c>
      <c r="LW81">
        <v>14.650410000000001</v>
      </c>
      <c r="LX81">
        <v>2.8742889999999998E-4</v>
      </c>
      <c r="LY81">
        <v>0.16616159999999999</v>
      </c>
      <c r="LZ81">
        <v>0.40632669999999999</v>
      </c>
      <c r="MA81">
        <v>15.25099</v>
      </c>
      <c r="MB81">
        <v>2.8071809999999998E-4</v>
      </c>
      <c r="MC81">
        <v>0.16249089999999999</v>
      </c>
      <c r="MD81">
        <v>0.40610689999999999</v>
      </c>
      <c r="ME81">
        <v>15.9168</v>
      </c>
      <c r="MF81">
        <v>2.7276759999999997E-4</v>
      </c>
      <c r="MG81">
        <v>0.15804260000000001</v>
      </c>
      <c r="MH81">
        <v>0.4059644</v>
      </c>
      <c r="MI81">
        <v>16.25141</v>
      </c>
      <c r="MJ81">
        <v>2.6409669999999998E-4</v>
      </c>
      <c r="MK81">
        <v>0.15313309999999999</v>
      </c>
      <c r="ML81">
        <v>0.40586</v>
      </c>
      <c r="MM81">
        <v>16.248370000000001</v>
      </c>
      <c r="MN81">
        <v>2.5417689999999998E-4</v>
      </c>
      <c r="MO81">
        <v>0.14753060000000001</v>
      </c>
      <c r="MP81">
        <v>0.40579660000000001</v>
      </c>
      <c r="MQ81">
        <v>16.203620000000001</v>
      </c>
      <c r="MR81">
        <v>2.4186680000000001E-4</v>
      </c>
      <c r="MS81">
        <v>0.14060030000000001</v>
      </c>
      <c r="MT81">
        <v>0.40574690000000002</v>
      </c>
      <c r="MU81">
        <v>16.210049999999999</v>
      </c>
      <c r="MV81">
        <v>2.2795660000000001E-4</v>
      </c>
      <c r="MW81">
        <v>0.13263050000000001</v>
      </c>
      <c r="MX81">
        <v>0.40572029999999998</v>
      </c>
      <c r="MY81">
        <v>16.473579999999998</v>
      </c>
      <c r="MZ81">
        <v>2.1470850000000001E-4</v>
      </c>
      <c r="NA81">
        <v>0.1248923</v>
      </c>
      <c r="NB81">
        <v>0.40565879999999999</v>
      </c>
      <c r="NC81">
        <v>16.794930000000001</v>
      </c>
      <c r="ND81">
        <v>2.0344149999999999E-4</v>
      </c>
      <c r="NE81">
        <v>0.1182637</v>
      </c>
      <c r="NF81">
        <v>0.40553070000000002</v>
      </c>
      <c r="NG81">
        <v>17.067540000000001</v>
      </c>
      <c r="NH81">
        <v>1.941991E-4</v>
      </c>
      <c r="NI81">
        <v>0.1128311</v>
      </c>
      <c r="NJ81">
        <v>0.4052849</v>
      </c>
      <c r="NK81">
        <v>17.243030000000001</v>
      </c>
      <c r="NL81">
        <v>1.864867E-4</v>
      </c>
      <c r="NM81">
        <v>0.10833429999999999</v>
      </c>
      <c r="NN81">
        <v>0.4049141</v>
      </c>
      <c r="NO81">
        <v>16.996739999999999</v>
      </c>
      <c r="NP81">
        <v>1.799727E-4</v>
      </c>
      <c r="NQ81">
        <v>0.104558</v>
      </c>
      <c r="NR81">
        <v>0.40445619999999999</v>
      </c>
      <c r="NS81">
        <v>16.585619999999999</v>
      </c>
      <c r="NT81">
        <v>1.7565039999999999E-4</v>
      </c>
      <c r="NU81">
        <v>0.10196909999999999</v>
      </c>
      <c r="NV81">
        <v>0.40390130000000002</v>
      </c>
      <c r="NW81">
        <v>16.305250000000001</v>
      </c>
      <c r="NX81">
        <v>1.7526839999999999E-4</v>
      </c>
      <c r="NY81">
        <v>0.1016017</v>
      </c>
      <c r="NZ81">
        <v>0.4033023</v>
      </c>
      <c r="OA81">
        <v>16.21048</v>
      </c>
      <c r="OB81">
        <v>1.7785429999999999E-4</v>
      </c>
      <c r="OC81">
        <v>0.1031021</v>
      </c>
      <c r="OD81">
        <v>0.40267960000000003</v>
      </c>
      <c r="OE81">
        <v>16.18066</v>
      </c>
      <c r="OF81">
        <v>1.8020699999999999E-4</v>
      </c>
      <c r="OG81">
        <v>0.1046767</v>
      </c>
      <c r="OH81">
        <v>0.40207959999999998</v>
      </c>
      <c r="OI81">
        <v>16.274750000000001</v>
      </c>
      <c r="OJ81">
        <v>1.8020760000000001E-4</v>
      </c>
      <c r="OK81">
        <v>0.10497819999999999</v>
      </c>
    </row>
    <row r="82" spans="1:401" x14ac:dyDescent="0.35">
      <c r="A82">
        <v>85</v>
      </c>
      <c r="B82" t="s">
        <v>4</v>
      </c>
      <c r="C82" t="s">
        <v>24</v>
      </c>
      <c r="D82" t="s">
        <v>87</v>
      </c>
      <c r="E82">
        <v>842.38789999999995</v>
      </c>
      <c r="F82">
        <v>0.52243260000000002</v>
      </c>
      <c r="G82">
        <v>14.632720000000001</v>
      </c>
      <c r="H82" s="1">
        <v>3.5362769999999998E-27</v>
      </c>
      <c r="I82" s="1">
        <v>1.418146E-24</v>
      </c>
      <c r="J82">
        <v>0.52043950000000005</v>
      </c>
      <c r="K82">
        <v>14.223129999999999</v>
      </c>
      <c r="L82" s="1">
        <v>2.5643499999999999E-14</v>
      </c>
      <c r="M82" s="1">
        <v>1.025719E-11</v>
      </c>
      <c r="N82">
        <v>0.51843839999999997</v>
      </c>
      <c r="O82">
        <v>13.926920000000001</v>
      </c>
      <c r="P82" s="1">
        <v>1.9762760000000001E-4</v>
      </c>
      <c r="Q82" s="1">
        <v>6.0929980000000002E-2</v>
      </c>
      <c r="R82">
        <v>0.516459</v>
      </c>
      <c r="S82">
        <v>13.57014</v>
      </c>
      <c r="T82">
        <v>1.4509019999999999</v>
      </c>
      <c r="U82">
        <v>485.44970000000001</v>
      </c>
      <c r="V82">
        <v>0.51450700000000005</v>
      </c>
      <c r="W82">
        <v>13.486560000000001</v>
      </c>
      <c r="X82">
        <v>42.611420000000003</v>
      </c>
      <c r="Y82">
        <v>15786.34</v>
      </c>
      <c r="Z82">
        <v>0.51258090000000001</v>
      </c>
      <c r="AA82">
        <v>13.44279</v>
      </c>
      <c r="AB82">
        <v>123.66800000000001</v>
      </c>
      <c r="AC82">
        <v>49165.46</v>
      </c>
      <c r="AD82">
        <v>0.51065669999999996</v>
      </c>
      <c r="AE82">
        <v>13.47749</v>
      </c>
      <c r="AF82">
        <v>96.195480000000003</v>
      </c>
      <c r="AG82">
        <v>40190.79</v>
      </c>
      <c r="AH82">
        <v>0.50872799999999996</v>
      </c>
      <c r="AI82">
        <v>13.53143</v>
      </c>
      <c r="AJ82">
        <v>33.743450000000003</v>
      </c>
      <c r="AK82">
        <v>14587.99</v>
      </c>
      <c r="AL82">
        <v>0.50677760000000005</v>
      </c>
      <c r="AM82">
        <v>13.49858</v>
      </c>
      <c r="AN82">
        <v>7.4198209999999998</v>
      </c>
      <c r="AO82">
        <v>3277.2020000000002</v>
      </c>
      <c r="AP82">
        <v>0.50471089999999996</v>
      </c>
      <c r="AQ82">
        <v>13.329499999999999</v>
      </c>
      <c r="AR82">
        <v>1.3140620000000001</v>
      </c>
      <c r="AS82">
        <v>585.76480000000004</v>
      </c>
      <c r="AT82">
        <v>0.50229619999999997</v>
      </c>
      <c r="AU82">
        <v>13.234909999999999</v>
      </c>
      <c r="AV82">
        <v>0.26058229999999999</v>
      </c>
      <c r="AW82">
        <v>114.65949999999999</v>
      </c>
      <c r="AX82">
        <v>0.49911870000000003</v>
      </c>
      <c r="AY82">
        <v>12.966189999999999</v>
      </c>
      <c r="AZ82" s="1">
        <v>9.697559E-2</v>
      </c>
      <c r="BA82">
        <v>41.245809999999999</v>
      </c>
      <c r="BB82">
        <v>0.49506660000000002</v>
      </c>
      <c r="BC82">
        <v>12.745229999999999</v>
      </c>
      <c r="BD82" s="1">
        <v>6.7967680000000003E-2</v>
      </c>
      <c r="BE82">
        <v>28.506060000000002</v>
      </c>
      <c r="BF82">
        <v>0.49025049999999998</v>
      </c>
      <c r="BG82">
        <v>12.61572</v>
      </c>
      <c r="BH82" s="1">
        <v>6.0598150000000003E-2</v>
      </c>
      <c r="BI82">
        <v>25.444379999999999</v>
      </c>
      <c r="BJ82">
        <v>0.48504950000000002</v>
      </c>
      <c r="BK82">
        <v>12.47453</v>
      </c>
      <c r="BL82" s="1">
        <v>6.1317150000000001E-2</v>
      </c>
      <c r="BM82" s="1">
        <v>25.8566</v>
      </c>
      <c r="BN82">
        <v>0.4793557</v>
      </c>
      <c r="BO82">
        <v>12.34689</v>
      </c>
      <c r="BP82" s="1">
        <v>6.5114000000000005E-2</v>
      </c>
      <c r="BQ82" s="1">
        <v>27.732990000000001</v>
      </c>
      <c r="BR82">
        <v>0.47350680000000001</v>
      </c>
      <c r="BS82">
        <v>12.298349999999999</v>
      </c>
      <c r="BT82" s="1">
        <v>6.6430379999999997E-2</v>
      </c>
      <c r="BU82" s="1">
        <v>28.66629</v>
      </c>
      <c r="BV82">
        <v>0.46765269999999998</v>
      </c>
      <c r="BW82">
        <v>12.43815</v>
      </c>
      <c r="BX82" s="1">
        <v>6.3866909999999999E-2</v>
      </c>
      <c r="BY82" s="1">
        <v>27.93674</v>
      </c>
      <c r="BZ82">
        <v>0.46167809999999998</v>
      </c>
      <c r="CA82">
        <v>12.760479999999999</v>
      </c>
      <c r="CB82" s="1">
        <v>5.8693549999999997E-2</v>
      </c>
      <c r="CC82" s="1">
        <v>26.016950000000001</v>
      </c>
      <c r="CD82">
        <v>0.45572600000000002</v>
      </c>
      <c r="CE82">
        <v>13.18256</v>
      </c>
      <c r="CF82" s="1">
        <v>5.253215E-2</v>
      </c>
      <c r="CG82" s="1">
        <v>23.582159999999998</v>
      </c>
      <c r="CH82">
        <v>0.4500633</v>
      </c>
      <c r="CI82">
        <v>13.66883</v>
      </c>
      <c r="CJ82" s="1">
        <v>4.6499980000000003E-2</v>
      </c>
      <c r="CK82" s="1">
        <v>21.116379999999999</v>
      </c>
      <c r="CL82">
        <v>0.44487549999999998</v>
      </c>
      <c r="CM82">
        <v>13.90204</v>
      </c>
      <c r="CN82" s="1">
        <v>4.0975400000000002E-2</v>
      </c>
      <c r="CO82" s="1">
        <v>18.804659999999998</v>
      </c>
      <c r="CP82">
        <v>0.43994719999999998</v>
      </c>
      <c r="CQ82">
        <v>14.0002</v>
      </c>
      <c r="CR82" s="1">
        <v>3.5586859999999998E-2</v>
      </c>
      <c r="CS82" s="1">
        <v>16.509620000000002</v>
      </c>
      <c r="CT82">
        <v>0.43494890000000003</v>
      </c>
      <c r="CU82">
        <v>14.010540000000001</v>
      </c>
      <c r="CV82" s="1">
        <v>3.0092399999999998E-2</v>
      </c>
      <c r="CW82" s="1">
        <v>14.115790000000001</v>
      </c>
      <c r="CX82">
        <v>0.42986340000000001</v>
      </c>
      <c r="CY82">
        <v>14.01131</v>
      </c>
      <c r="CZ82" s="1">
        <v>2.4913319999999999E-2</v>
      </c>
      <c r="DA82" s="1">
        <v>11.81033</v>
      </c>
      <c r="DB82">
        <v>0.42478379999999999</v>
      </c>
      <c r="DC82">
        <v>14.254440000000001</v>
      </c>
      <c r="DD82" s="1">
        <v>2.0596099999999999E-2</v>
      </c>
      <c r="DE82" s="1">
        <v>9.8570499999999992</v>
      </c>
      <c r="DF82">
        <v>0.42032340000000001</v>
      </c>
      <c r="DG82">
        <v>14.626569999999999</v>
      </c>
      <c r="DH82" s="1">
        <v>1.7271809999999999E-2</v>
      </c>
      <c r="DI82" s="1">
        <v>8.3270250000000008</v>
      </c>
      <c r="DJ82">
        <v>0.4165219</v>
      </c>
      <c r="DK82">
        <v>14.857340000000001</v>
      </c>
      <c r="DL82" s="1">
        <v>1.4728929999999999E-2</v>
      </c>
      <c r="DM82" s="1">
        <v>7.1432820000000001</v>
      </c>
      <c r="DN82">
        <v>0.41338910000000001</v>
      </c>
      <c r="DO82">
        <v>14.952970000000001</v>
      </c>
      <c r="DP82" s="1">
        <v>1.2763989999999999E-2</v>
      </c>
      <c r="DQ82" s="1">
        <v>6.2172809999999998</v>
      </c>
      <c r="DR82">
        <v>0.41102</v>
      </c>
      <c r="DS82">
        <v>14.789210000000001</v>
      </c>
      <c r="DT82" s="1">
        <v>1.120492E-2</v>
      </c>
      <c r="DU82" s="1">
        <v>5.4726319999999999</v>
      </c>
      <c r="DV82">
        <v>0.40938190000000002</v>
      </c>
      <c r="DW82">
        <v>14.558490000000001</v>
      </c>
      <c r="DX82" s="1">
        <v>9.7978270000000003E-3</v>
      </c>
      <c r="DY82" s="1">
        <v>4.7965710000000001</v>
      </c>
      <c r="DZ82">
        <v>0.4083154</v>
      </c>
      <c r="EA82">
        <v>14.34637</v>
      </c>
      <c r="EB82" s="1">
        <v>8.1915029999999993E-3</v>
      </c>
      <c r="EC82" s="1">
        <v>4.0226129999999998</v>
      </c>
      <c r="ED82">
        <v>0.40765089999999998</v>
      </c>
      <c r="EE82">
        <v>14.206340000000001</v>
      </c>
      <c r="EF82" s="1">
        <v>6.368711E-3</v>
      </c>
      <c r="EG82" s="1">
        <v>3.135141</v>
      </c>
      <c r="EH82">
        <v>0.40724510000000003</v>
      </c>
      <c r="EI82">
        <v>14.29274</v>
      </c>
      <c r="EJ82" s="1">
        <v>4.6938099999999996E-3</v>
      </c>
      <c r="EK82" s="1">
        <v>2.310546</v>
      </c>
      <c r="EL82">
        <v>0.40703050000000002</v>
      </c>
      <c r="EM82">
        <v>14.4565</v>
      </c>
      <c r="EN82" s="1">
        <v>3.4504100000000001E-3</v>
      </c>
      <c r="EO82" s="1">
        <v>1.6928369999999999</v>
      </c>
      <c r="EP82">
        <v>0.40694000000000002</v>
      </c>
      <c r="EQ82">
        <v>14.57987</v>
      </c>
      <c r="ER82" s="1">
        <v>2.6517379999999998E-3</v>
      </c>
      <c r="ES82" s="1">
        <v>1.2936799999999999</v>
      </c>
      <c r="ET82">
        <v>0.40695700000000001</v>
      </c>
      <c r="EU82">
        <v>14.623950000000001</v>
      </c>
      <c r="EV82" s="1">
        <v>2.173243E-3</v>
      </c>
      <c r="EW82" s="1">
        <v>1.0535840000000001</v>
      </c>
      <c r="EX82">
        <v>0.40705960000000002</v>
      </c>
      <c r="EY82">
        <v>14.472160000000001</v>
      </c>
      <c r="EZ82" s="1">
        <v>1.885491E-3</v>
      </c>
      <c r="FA82" s="1">
        <v>0.9088927</v>
      </c>
      <c r="FB82">
        <v>0.40721740000000001</v>
      </c>
      <c r="FC82">
        <v>14.202629999999999</v>
      </c>
      <c r="FD82" s="1">
        <v>1.695951E-3</v>
      </c>
      <c r="FE82" s="1">
        <v>0.81358649999999999</v>
      </c>
      <c r="FF82">
        <v>0.40742479999999998</v>
      </c>
      <c r="FG82">
        <v>13.91817</v>
      </c>
      <c r="FH82" s="1">
        <v>1.5452E-3</v>
      </c>
      <c r="FI82" s="1">
        <v>0.73841970000000001</v>
      </c>
      <c r="FJ82">
        <v>0.40766649999999999</v>
      </c>
      <c r="FK82">
        <v>13.77692</v>
      </c>
      <c r="FL82" s="1">
        <v>1.4102279999999999E-3</v>
      </c>
      <c r="FM82" s="1">
        <v>0.6713325</v>
      </c>
      <c r="FN82">
        <v>0.4078987</v>
      </c>
      <c r="FO82">
        <v>14.12194</v>
      </c>
      <c r="FP82" s="1">
        <v>1.2926560000000001E-3</v>
      </c>
      <c r="FQ82" s="1">
        <v>0.61287899999999995</v>
      </c>
      <c r="FR82">
        <v>0.40815109999999999</v>
      </c>
      <c r="FS82">
        <v>14.516349999999999</v>
      </c>
      <c r="FT82" s="1">
        <v>1.1964720000000001E-3</v>
      </c>
      <c r="FU82" s="1">
        <v>0.56498340000000002</v>
      </c>
      <c r="FV82">
        <v>0.40836450000000002</v>
      </c>
      <c r="FW82">
        <v>14.883240000000001</v>
      </c>
      <c r="FX82" s="1">
        <v>1.1198289999999999E-3</v>
      </c>
      <c r="FY82" s="1">
        <v>0.52686060000000001</v>
      </c>
      <c r="FZ82">
        <v>0.40853060000000002</v>
      </c>
      <c r="GA82">
        <v>14.96604</v>
      </c>
      <c r="GB82" s="1">
        <v>1.057702E-3</v>
      </c>
      <c r="GC82" s="1">
        <v>0.49605729999999998</v>
      </c>
      <c r="GD82">
        <v>0.40865439999999997</v>
      </c>
      <c r="GE82">
        <v>14.74161</v>
      </c>
      <c r="GF82" s="1">
        <v>1.0055089999999999E-3</v>
      </c>
      <c r="GG82" s="1">
        <v>0.47030250000000001</v>
      </c>
      <c r="GH82">
        <v>0.40874779999999999</v>
      </c>
      <c r="GI82">
        <v>14.36293</v>
      </c>
      <c r="GJ82" s="1">
        <v>9.6360089999999999E-4</v>
      </c>
      <c r="GK82" s="1">
        <v>0.44954749999999999</v>
      </c>
      <c r="GL82">
        <v>0.40879660000000001</v>
      </c>
      <c r="GM82">
        <v>14.066129999999999</v>
      </c>
      <c r="GN82" s="1">
        <v>9.3614499999999999E-4</v>
      </c>
      <c r="GO82" s="1">
        <v>0.43569170000000002</v>
      </c>
      <c r="GP82">
        <v>0.40883190000000003</v>
      </c>
      <c r="GQ82">
        <v>14.00765</v>
      </c>
      <c r="GR82" s="1">
        <v>9.2081270000000004E-4</v>
      </c>
      <c r="GS82" s="1">
        <v>0.42772500000000002</v>
      </c>
      <c r="GT82">
        <v>0.40885169999999998</v>
      </c>
      <c r="GU82">
        <v>14.38313</v>
      </c>
      <c r="GV82" s="1">
        <v>9.0740549999999997E-4</v>
      </c>
      <c r="GW82" s="1">
        <v>0.42112169999999999</v>
      </c>
      <c r="GX82">
        <v>0.40886549999999999</v>
      </c>
      <c r="GY82">
        <v>14.698880000000001</v>
      </c>
      <c r="GZ82" s="1">
        <v>8.885834E-4</v>
      </c>
      <c r="HA82" s="1">
        <v>0.4121937</v>
      </c>
      <c r="HB82">
        <v>0.4088736</v>
      </c>
      <c r="HC82">
        <v>14.969139999999999</v>
      </c>
      <c r="HD82" s="1">
        <v>8.628784E-4</v>
      </c>
      <c r="HE82" s="1">
        <v>0.40017399999999997</v>
      </c>
      <c r="HF82">
        <v>0.40887889999999999</v>
      </c>
      <c r="HG82">
        <v>15.24348</v>
      </c>
      <c r="HH82" s="1">
        <v>8.3239519999999995E-4</v>
      </c>
      <c r="HI82" s="1">
        <v>0.38596330000000001</v>
      </c>
      <c r="HJ82">
        <v>0.40887560000000001</v>
      </c>
      <c r="HK82">
        <v>15.3104</v>
      </c>
      <c r="HL82" s="1">
        <v>7.9968680000000003E-4</v>
      </c>
      <c r="HM82" s="1">
        <v>0.37074370000000001</v>
      </c>
      <c r="HN82">
        <v>0.40887800000000002</v>
      </c>
      <c r="HO82">
        <v>15.197609999999999</v>
      </c>
      <c r="HP82" s="1">
        <v>7.6679099999999996E-4</v>
      </c>
      <c r="HQ82" s="1">
        <v>0.35544710000000002</v>
      </c>
      <c r="HR82">
        <v>0.40886889999999998</v>
      </c>
      <c r="HS82">
        <v>15.0999</v>
      </c>
      <c r="HT82" s="1">
        <v>7.3484500000000003E-4</v>
      </c>
      <c r="HU82" s="1">
        <v>0.34060430000000003</v>
      </c>
      <c r="HV82">
        <v>0.40888010000000002</v>
      </c>
      <c r="HW82">
        <v>15.07621</v>
      </c>
      <c r="HX82" s="1">
        <v>7.0434709999999995E-4</v>
      </c>
      <c r="HY82" s="1">
        <v>0.3264473</v>
      </c>
      <c r="HZ82">
        <v>0.40887099999999998</v>
      </c>
      <c r="IA82">
        <v>15.3714</v>
      </c>
      <c r="IB82" s="1">
        <v>6.7525110000000001E-4</v>
      </c>
      <c r="IC82" s="1">
        <v>0.31297930000000002</v>
      </c>
      <c r="ID82">
        <v>0.40887499999999999</v>
      </c>
      <c r="IE82">
        <v>15.704459999999999</v>
      </c>
      <c r="IF82">
        <v>6.4761400000000002E-4</v>
      </c>
      <c r="IG82" s="1">
        <v>0.3001702</v>
      </c>
      <c r="IH82">
        <v>0.40887099999999998</v>
      </c>
      <c r="II82">
        <v>15.97608</v>
      </c>
      <c r="IJ82">
        <v>6.2132490000000001E-4</v>
      </c>
      <c r="IK82" s="1">
        <v>0.28800999999999999</v>
      </c>
      <c r="IL82">
        <v>0.40887200000000001</v>
      </c>
      <c r="IM82">
        <v>16.20514</v>
      </c>
      <c r="IN82">
        <v>5.9643089999999999E-4</v>
      </c>
      <c r="IO82" s="1">
        <v>0.2764857</v>
      </c>
      <c r="IP82">
        <v>0.40887980000000002</v>
      </c>
      <c r="IQ82">
        <v>16.09412</v>
      </c>
      <c r="IR82">
        <v>5.7283439999999996E-4</v>
      </c>
      <c r="IS82" s="1">
        <v>0.26554870000000003</v>
      </c>
      <c r="IT82">
        <v>0.40887570000000001</v>
      </c>
      <c r="IU82">
        <v>15.832269999999999</v>
      </c>
      <c r="IV82">
        <v>5.5021479999999999E-4</v>
      </c>
      <c r="IW82" s="1">
        <v>0.25509850000000001</v>
      </c>
      <c r="IX82">
        <v>0.40887180000000001</v>
      </c>
      <c r="IY82">
        <v>15.59943</v>
      </c>
      <c r="IZ82">
        <v>5.285566E-4</v>
      </c>
      <c r="JA82" s="1">
        <v>0.2450727</v>
      </c>
      <c r="JB82">
        <v>0.40887519999999999</v>
      </c>
      <c r="JC82">
        <v>15.53534</v>
      </c>
      <c r="JD82">
        <v>5.0802520000000002E-4</v>
      </c>
      <c r="JE82">
        <v>0.2355534</v>
      </c>
      <c r="JF82">
        <v>0.40887220000000002</v>
      </c>
      <c r="JG82">
        <v>15.740159999999999</v>
      </c>
      <c r="JH82">
        <v>4.8853009999999997E-4</v>
      </c>
      <c r="JI82">
        <v>0.22653709999999999</v>
      </c>
      <c r="JJ82">
        <v>0.40887220000000002</v>
      </c>
      <c r="JK82">
        <v>15.73559</v>
      </c>
      <c r="JL82">
        <v>4.7007739999999998E-4</v>
      </c>
      <c r="JM82">
        <v>0.2179642</v>
      </c>
      <c r="JN82">
        <v>0.4088733</v>
      </c>
      <c r="JO82">
        <v>15.653040000000001</v>
      </c>
      <c r="JP82">
        <v>4.5250310000000002E-4</v>
      </c>
      <c r="JQ82">
        <v>0.20983660000000001</v>
      </c>
      <c r="JR82">
        <v>0.40887269999999998</v>
      </c>
      <c r="JS82">
        <v>15.19533</v>
      </c>
      <c r="JT82">
        <v>4.3582030000000001E-4</v>
      </c>
      <c r="JU82">
        <v>0.20208670000000001</v>
      </c>
      <c r="JV82">
        <v>0.40887269999999998</v>
      </c>
      <c r="JW82">
        <v>14.59015</v>
      </c>
      <c r="JX82">
        <v>4.1979000000000002E-4</v>
      </c>
      <c r="JY82">
        <v>0.19466729999999999</v>
      </c>
      <c r="JZ82">
        <v>0.40887109999999999</v>
      </c>
      <c r="KA82">
        <v>14.023059999999999</v>
      </c>
      <c r="KB82">
        <v>4.0452259999999997E-4</v>
      </c>
      <c r="KC82">
        <v>0.18758169999999999</v>
      </c>
      <c r="KD82">
        <v>0.4088773</v>
      </c>
      <c r="KE82">
        <v>13.66958</v>
      </c>
      <c r="KF82">
        <v>3.8993380000000002E-4</v>
      </c>
      <c r="KG82">
        <v>0.18081900000000001</v>
      </c>
      <c r="KH82">
        <v>0.40887790000000002</v>
      </c>
      <c r="KI82">
        <v>13.522449999999999</v>
      </c>
      <c r="KJ82">
        <v>3.7605940000000001E-4</v>
      </c>
      <c r="KK82">
        <v>0.1743873</v>
      </c>
      <c r="KL82">
        <v>0.4088755</v>
      </c>
      <c r="KM82">
        <v>13.80925</v>
      </c>
      <c r="KN82">
        <v>3.6267569999999999E-4</v>
      </c>
      <c r="KO82">
        <v>0.16817850000000001</v>
      </c>
      <c r="KP82">
        <v>0.40886489999999998</v>
      </c>
      <c r="KQ82">
        <v>13.92043</v>
      </c>
      <c r="KR82">
        <v>3.4974239999999997E-4</v>
      </c>
      <c r="KS82">
        <v>0.1621792</v>
      </c>
      <c r="KT82">
        <v>0.40881139999999999</v>
      </c>
      <c r="KU82">
        <v>14.1038</v>
      </c>
      <c r="KV82">
        <v>3.373618E-4</v>
      </c>
      <c r="KW82">
        <v>0.1564623</v>
      </c>
      <c r="KX82">
        <v>0.40872219999999998</v>
      </c>
      <c r="KY82">
        <v>14.1897</v>
      </c>
      <c r="KZ82">
        <v>3.2549160000000001E-4</v>
      </c>
      <c r="LA82">
        <v>0.15098639999999999</v>
      </c>
      <c r="LB82">
        <v>0.40857749999999998</v>
      </c>
      <c r="LC82">
        <v>14.1533</v>
      </c>
      <c r="LD82">
        <v>3.1422079999999999E-4</v>
      </c>
      <c r="LE82">
        <v>0.14579800000000001</v>
      </c>
      <c r="LF82">
        <v>0.40838940000000001</v>
      </c>
      <c r="LG82">
        <v>14.017300000000001</v>
      </c>
      <c r="LH82">
        <v>3.0462060000000001E-4</v>
      </c>
      <c r="LI82">
        <v>0.14134740000000001</v>
      </c>
      <c r="LJ82">
        <v>0.40816770000000002</v>
      </c>
      <c r="LK82">
        <v>13.88725</v>
      </c>
      <c r="LL82">
        <v>2.9841919999999998E-4</v>
      </c>
      <c r="LM82">
        <v>0.13846810000000001</v>
      </c>
      <c r="LN82">
        <v>0.4079353</v>
      </c>
      <c r="LO82">
        <v>13.881830000000001</v>
      </c>
      <c r="LP82">
        <v>2.9537319999999999E-4</v>
      </c>
      <c r="LQ82">
        <v>0.13708989999999999</v>
      </c>
      <c r="LR82">
        <v>0.40768280000000001</v>
      </c>
      <c r="LS82">
        <v>14.270720000000001</v>
      </c>
      <c r="LT82">
        <v>2.9275139999999998E-4</v>
      </c>
      <c r="LU82">
        <v>0.1359678</v>
      </c>
      <c r="LV82">
        <v>0.40744249999999999</v>
      </c>
      <c r="LW82">
        <v>14.67831</v>
      </c>
      <c r="LX82">
        <v>2.884052E-4</v>
      </c>
      <c r="LY82">
        <v>0.1340739</v>
      </c>
      <c r="LZ82">
        <v>0.40721849999999998</v>
      </c>
      <c r="MA82">
        <v>15.27989</v>
      </c>
      <c r="MB82">
        <v>2.820271E-4</v>
      </c>
      <c r="MC82">
        <v>0.1312179</v>
      </c>
      <c r="MD82">
        <v>0.40703719999999999</v>
      </c>
      <c r="ME82">
        <v>15.940189999999999</v>
      </c>
      <c r="MF82">
        <v>2.7426730000000002E-4</v>
      </c>
      <c r="MG82">
        <v>0.1276901</v>
      </c>
      <c r="MH82">
        <v>0.40692630000000002</v>
      </c>
      <c r="MI82">
        <v>16.24089</v>
      </c>
      <c r="MJ82">
        <v>2.6573969999999999E-4</v>
      </c>
      <c r="MK82">
        <v>0.1237789</v>
      </c>
      <c r="ML82">
        <v>0.40684229999999999</v>
      </c>
      <c r="MM82">
        <v>16.227350000000001</v>
      </c>
      <c r="MN82">
        <v>2.5613429999999998E-4</v>
      </c>
      <c r="MO82">
        <v>0.1193616</v>
      </c>
      <c r="MP82">
        <v>0.40678249999999999</v>
      </c>
      <c r="MQ82">
        <v>16.187169999999998</v>
      </c>
      <c r="MR82">
        <v>2.4428500000000001E-4</v>
      </c>
      <c r="MS82">
        <v>0.1139286</v>
      </c>
      <c r="MT82">
        <v>0.4067385</v>
      </c>
      <c r="MU82">
        <v>16.22343</v>
      </c>
      <c r="MV82">
        <v>2.30549E-4</v>
      </c>
      <c r="MW82">
        <v>0.1075748</v>
      </c>
      <c r="MX82">
        <v>0.40671659999999998</v>
      </c>
      <c r="MY82">
        <v>16.53229</v>
      </c>
      <c r="MZ82">
        <v>2.1706119999999999E-4</v>
      </c>
      <c r="NA82">
        <v>0.1012752</v>
      </c>
      <c r="NB82">
        <v>0.4066785</v>
      </c>
      <c r="NC82">
        <v>16.854209999999998</v>
      </c>
      <c r="ND82">
        <v>2.0539549999999999E-4</v>
      </c>
      <c r="NE82">
        <v>9.5811900000000005E-2</v>
      </c>
      <c r="NF82">
        <v>0.40656999999999999</v>
      </c>
      <c r="NG82">
        <v>17.128489999999999</v>
      </c>
      <c r="NH82">
        <v>1.9579889999999999E-4</v>
      </c>
      <c r="NI82">
        <v>9.1321079999999999E-2</v>
      </c>
      <c r="NJ82">
        <v>0.4063775</v>
      </c>
      <c r="NK82">
        <v>17.314350000000001</v>
      </c>
      <c r="NL82">
        <v>1.878312E-4</v>
      </c>
      <c r="NM82">
        <v>8.7613060000000006E-2</v>
      </c>
      <c r="NN82">
        <v>0.40607320000000002</v>
      </c>
      <c r="NO82">
        <v>17.04796</v>
      </c>
      <c r="NP82">
        <v>1.8107069999999999E-4</v>
      </c>
      <c r="NQ82">
        <v>8.4487510000000002E-2</v>
      </c>
      <c r="NR82">
        <v>0.40571099999999999</v>
      </c>
      <c r="NS82">
        <v>16.623069999999998</v>
      </c>
      <c r="NT82">
        <v>1.7621950000000001E-4</v>
      </c>
      <c r="NU82">
        <v>8.2231349999999995E-2</v>
      </c>
      <c r="NV82">
        <v>0.40525670000000003</v>
      </c>
      <c r="NW82">
        <v>16.319050000000001</v>
      </c>
      <c r="NX82">
        <v>1.750612E-4</v>
      </c>
      <c r="NY82">
        <v>8.1674979999999994E-2</v>
      </c>
      <c r="NZ82">
        <v>0.40477269999999999</v>
      </c>
      <c r="OA82">
        <v>16.217189999999999</v>
      </c>
      <c r="OB82">
        <v>1.7726140000000001E-4</v>
      </c>
      <c r="OC82">
        <v>8.2734390000000005E-2</v>
      </c>
      <c r="OD82">
        <v>0.4042618</v>
      </c>
      <c r="OE82">
        <v>16.21228</v>
      </c>
      <c r="OF82">
        <v>1.7983990000000001E-4</v>
      </c>
      <c r="OG82">
        <v>8.4047529999999995E-2</v>
      </c>
      <c r="OH82">
        <v>0.40376200000000001</v>
      </c>
      <c r="OI82">
        <v>16.343879999999999</v>
      </c>
      <c r="OJ82">
        <v>1.8031939999999999E-4</v>
      </c>
      <c r="OK82">
        <v>8.4424570000000004E-2</v>
      </c>
    </row>
    <row r="83" spans="1:401" x14ac:dyDescent="0.35">
      <c r="A83">
        <v>86</v>
      </c>
      <c r="B83" t="s">
        <v>4</v>
      </c>
      <c r="C83" t="s">
        <v>24</v>
      </c>
      <c r="D83" t="s">
        <v>88</v>
      </c>
      <c r="E83">
        <v>998.39380000000006</v>
      </c>
      <c r="F83">
        <v>0.82190079999999999</v>
      </c>
      <c r="G83">
        <v>14.653370000000001</v>
      </c>
      <c r="H83" s="1">
        <v>3.4099659999999998E-28</v>
      </c>
      <c r="I83" s="1">
        <v>1.3664549999999999E-25</v>
      </c>
      <c r="J83">
        <v>0.81920979999999999</v>
      </c>
      <c r="K83">
        <v>14.307270000000001</v>
      </c>
      <c r="L83" s="1">
        <v>3.448846E-15</v>
      </c>
      <c r="M83" s="1">
        <v>1.377025E-12</v>
      </c>
      <c r="N83">
        <v>0.81647190000000003</v>
      </c>
      <c r="O83">
        <v>14.04119</v>
      </c>
      <c r="P83" s="1">
        <v>7.0474259999999994E-5</v>
      </c>
      <c r="Q83" s="1">
        <v>1.7579230000000001E-2</v>
      </c>
      <c r="R83">
        <v>0.81378200000000001</v>
      </c>
      <c r="S83">
        <v>13.64771</v>
      </c>
      <c r="T83">
        <v>0.93491440000000003</v>
      </c>
      <c r="U83">
        <v>283.05450000000002</v>
      </c>
      <c r="V83">
        <v>0.81112189999999995</v>
      </c>
      <c r="W83">
        <v>13.543189999999999</v>
      </c>
      <c r="X83">
        <v>35.01285</v>
      </c>
      <c r="Y83">
        <v>12316.91</v>
      </c>
      <c r="Z83">
        <v>0.80849389999999999</v>
      </c>
      <c r="AA83">
        <v>13.44392</v>
      </c>
      <c r="AB83">
        <v>118.65170000000001</v>
      </c>
      <c r="AC83">
        <v>46184.98</v>
      </c>
      <c r="AD83">
        <v>0.80586500000000005</v>
      </c>
      <c r="AE83">
        <v>13.47241</v>
      </c>
      <c r="AF83">
        <v>102.6139</v>
      </c>
      <c r="AG83">
        <v>42856.46</v>
      </c>
      <c r="AH83">
        <v>0.80321580000000004</v>
      </c>
      <c r="AI83">
        <v>13.524620000000001</v>
      </c>
      <c r="AJ83">
        <v>38.672310000000003</v>
      </c>
      <c r="AK83">
        <v>16952.14</v>
      </c>
      <c r="AL83">
        <v>0.80054769999999997</v>
      </c>
      <c r="AM83">
        <v>13.50498</v>
      </c>
      <c r="AN83">
        <v>8.8850840000000009</v>
      </c>
      <c r="AO83">
        <v>4014.4720000000002</v>
      </c>
      <c r="AP83">
        <v>0.79770739999999996</v>
      </c>
      <c r="AQ83">
        <v>13.371119999999999</v>
      </c>
      <c r="AR83">
        <v>1.5982609999999999</v>
      </c>
      <c r="AS83">
        <v>731.86739999999998</v>
      </c>
      <c r="AT83">
        <v>0.7944753</v>
      </c>
      <c r="AU83">
        <v>13.32042</v>
      </c>
      <c r="AV83">
        <v>0.30598209999999998</v>
      </c>
      <c r="AW83">
        <v>137.94399999999999</v>
      </c>
      <c r="AX83">
        <v>0.79023920000000003</v>
      </c>
      <c r="AY83">
        <v>13.02915</v>
      </c>
      <c r="AZ83" s="1">
        <v>0.1041627</v>
      </c>
      <c r="BA83">
        <v>44.64264</v>
      </c>
      <c r="BB83">
        <v>0.78477079999999999</v>
      </c>
      <c r="BC83">
        <v>12.80315</v>
      </c>
      <c r="BD83" s="1">
        <v>6.9501499999999994E-2</v>
      </c>
      <c r="BE83">
        <v>28.94641</v>
      </c>
      <c r="BF83">
        <v>0.77828390000000003</v>
      </c>
      <c r="BG83">
        <v>12.639559999999999</v>
      </c>
      <c r="BH83" s="1">
        <v>6.0939899999999998E-2</v>
      </c>
      <c r="BI83">
        <v>25.261520000000001</v>
      </c>
      <c r="BJ83">
        <v>0.77136499999999997</v>
      </c>
      <c r="BK83">
        <v>12.48194</v>
      </c>
      <c r="BL83" s="1">
        <v>6.0981309999999997E-2</v>
      </c>
      <c r="BM83">
        <v>25.270959999999999</v>
      </c>
      <c r="BN83">
        <v>0.76386989999999999</v>
      </c>
      <c r="BO83">
        <v>12.34446</v>
      </c>
      <c r="BP83" s="1">
        <v>6.4720879999999995E-2</v>
      </c>
      <c r="BQ83" s="1">
        <v>27.002870000000001</v>
      </c>
      <c r="BR83">
        <v>0.75640379999999996</v>
      </c>
      <c r="BS83">
        <v>12.303179999999999</v>
      </c>
      <c r="BT83" s="1">
        <v>6.6425380000000006E-2</v>
      </c>
      <c r="BU83" s="1">
        <v>28.02393</v>
      </c>
      <c r="BV83">
        <v>0.74786140000000001</v>
      </c>
      <c r="BW83">
        <v>12.474259999999999</v>
      </c>
      <c r="BX83" s="1">
        <v>6.4235459999999994E-2</v>
      </c>
      <c r="BY83" s="1">
        <v>27.427579999999999</v>
      </c>
      <c r="BZ83">
        <v>0.73890909999999999</v>
      </c>
      <c r="CA83">
        <v>12.82765</v>
      </c>
      <c r="CB83" s="1">
        <v>5.92694E-2</v>
      </c>
      <c r="CC83" s="1">
        <v>25.596250000000001</v>
      </c>
      <c r="CD83">
        <v>0.72996919999999998</v>
      </c>
      <c r="CE83">
        <v>13.233510000000001</v>
      </c>
      <c r="CF83" s="1">
        <v>5.3167199999999998E-2</v>
      </c>
      <c r="CG83" s="1">
        <v>23.200479999999999</v>
      </c>
      <c r="CH83">
        <v>0.72146169999999998</v>
      </c>
      <c r="CI83">
        <v>13.688409999999999</v>
      </c>
      <c r="CJ83" s="1">
        <v>4.7103029999999997E-2</v>
      </c>
      <c r="CK83" s="1">
        <v>20.74051</v>
      </c>
      <c r="CL83">
        <v>0.71367879999999995</v>
      </c>
      <c r="CM83">
        <v>13.876300000000001</v>
      </c>
      <c r="CN83" s="1">
        <v>4.15412E-2</v>
      </c>
      <c r="CO83" s="1">
        <v>18.447209999999998</v>
      </c>
      <c r="CP83">
        <v>0.70632059999999997</v>
      </c>
      <c r="CQ83">
        <v>13.97392</v>
      </c>
      <c r="CR83" s="1">
        <v>3.6165860000000001E-2</v>
      </c>
      <c r="CS83" s="1">
        <v>16.215820000000001</v>
      </c>
      <c r="CT83">
        <v>0.69912430000000003</v>
      </c>
      <c r="CU83">
        <v>13.995799999999999</v>
      </c>
      <c r="CV83" s="1">
        <v>3.068015E-2</v>
      </c>
      <c r="CW83" s="1">
        <v>13.892899999999999</v>
      </c>
      <c r="CX83">
        <v>0.69202019999999997</v>
      </c>
      <c r="CY83">
        <v>14.01484</v>
      </c>
      <c r="CZ83" s="1">
        <v>2.5446360000000001E-2</v>
      </c>
      <c r="DA83" s="1">
        <v>11.626849999999999</v>
      </c>
      <c r="DB83">
        <v>0.68483819999999995</v>
      </c>
      <c r="DC83">
        <v>14.30325</v>
      </c>
      <c r="DD83" s="1">
        <v>2.1024930000000001E-2</v>
      </c>
      <c r="DE83" s="1">
        <v>9.6793300000000002</v>
      </c>
      <c r="DF83">
        <v>0.67877160000000003</v>
      </c>
      <c r="DG83">
        <v>14.69848</v>
      </c>
      <c r="DH83" s="1">
        <v>1.7604700000000001E-2</v>
      </c>
      <c r="DI83" s="1">
        <v>8.1435969999999998</v>
      </c>
      <c r="DJ83">
        <v>0.67319430000000002</v>
      </c>
      <c r="DK83">
        <v>14.9282</v>
      </c>
      <c r="DL83" s="1">
        <v>1.498668E-2</v>
      </c>
      <c r="DM83" s="1">
        <v>6.9596730000000004</v>
      </c>
      <c r="DN83">
        <v>0.66849579999999997</v>
      </c>
      <c r="DO83">
        <v>15.023400000000001</v>
      </c>
      <c r="DP83" s="1">
        <v>1.2966500000000001E-2</v>
      </c>
      <c r="DQ83" s="1">
        <v>6.0380089999999997</v>
      </c>
      <c r="DR83">
        <v>0.66491279999999997</v>
      </c>
      <c r="DS83">
        <v>14.819789999999999</v>
      </c>
      <c r="DT83" s="1">
        <v>1.137143E-2</v>
      </c>
      <c r="DU83" s="1">
        <v>5.3032110000000001</v>
      </c>
      <c r="DV83">
        <v>0.66238350000000001</v>
      </c>
      <c r="DW83">
        <v>14.566520000000001</v>
      </c>
      <c r="DX83" s="1">
        <v>9.9635320000000006E-3</v>
      </c>
      <c r="DY83" s="1">
        <v>4.655227</v>
      </c>
      <c r="DZ83">
        <v>0.66072679999999995</v>
      </c>
      <c r="EA83">
        <v>14.34437</v>
      </c>
      <c r="EB83" s="1">
        <v>8.3906640000000008E-3</v>
      </c>
      <c r="EC83" s="1">
        <v>3.9353660000000001</v>
      </c>
      <c r="ED83">
        <v>0.65964999999999996</v>
      </c>
      <c r="EE83">
        <v>14.204459999999999</v>
      </c>
      <c r="EF83" s="1">
        <v>6.5805600000000001E-3</v>
      </c>
      <c r="EG83" s="1">
        <v>3.0987480000000001</v>
      </c>
      <c r="EH83">
        <v>0.65901350000000003</v>
      </c>
      <c r="EI83">
        <v>14.33506</v>
      </c>
      <c r="EJ83" s="1">
        <v>4.8718670000000002E-3</v>
      </c>
      <c r="EK83" s="1">
        <v>2.296621</v>
      </c>
      <c r="EL83">
        <v>0.65863859999999996</v>
      </c>
      <c r="EM83">
        <v>14.54035</v>
      </c>
      <c r="EN83" s="1">
        <v>3.5739420000000001E-3</v>
      </c>
      <c r="EO83" s="1">
        <v>1.679168</v>
      </c>
      <c r="EP83">
        <v>0.65850600000000004</v>
      </c>
      <c r="EQ83">
        <v>14.6754</v>
      </c>
      <c r="ER83" s="1">
        <v>2.72836E-3</v>
      </c>
      <c r="ES83" s="1">
        <v>1.2732410000000001</v>
      </c>
      <c r="ET83">
        <v>0.65852120000000003</v>
      </c>
      <c r="EU83">
        <v>14.69252</v>
      </c>
      <c r="EV83" s="1">
        <v>2.2189480000000001E-3</v>
      </c>
      <c r="EW83" s="1">
        <v>1.0274639999999999</v>
      </c>
      <c r="EX83">
        <v>0.65863309999999997</v>
      </c>
      <c r="EY83">
        <v>14.496740000000001</v>
      </c>
      <c r="EZ83" s="1">
        <v>1.9137539999999999E-3</v>
      </c>
      <c r="FA83" s="1">
        <v>0.88002049999999998</v>
      </c>
      <c r="FB83">
        <v>0.65889569999999997</v>
      </c>
      <c r="FC83">
        <v>14.21162</v>
      </c>
      <c r="FD83" s="1">
        <v>1.715998E-3</v>
      </c>
      <c r="FE83" s="1">
        <v>0.78469719999999998</v>
      </c>
      <c r="FF83">
        <v>0.65916050000000004</v>
      </c>
      <c r="FG83">
        <v>13.923310000000001</v>
      </c>
      <c r="FH83" s="1">
        <v>1.562321E-3</v>
      </c>
      <c r="FI83" s="1">
        <v>0.71157510000000002</v>
      </c>
      <c r="FJ83">
        <v>0.65951420000000005</v>
      </c>
      <c r="FK83">
        <v>13.79904</v>
      </c>
      <c r="FL83" s="1">
        <v>1.425674E-3</v>
      </c>
      <c r="FM83" s="1">
        <v>0.64690669999999995</v>
      </c>
      <c r="FN83">
        <v>0.65986069999999997</v>
      </c>
      <c r="FO83">
        <v>14.188140000000001</v>
      </c>
      <c r="FP83" s="1">
        <v>1.3057679999999999E-3</v>
      </c>
      <c r="FQ83" s="1">
        <v>0.59009520000000004</v>
      </c>
      <c r="FR83">
        <v>0.6602249</v>
      </c>
      <c r="FS83">
        <v>14.556380000000001</v>
      </c>
      <c r="FT83" s="1">
        <v>1.207032E-3</v>
      </c>
      <c r="FU83" s="1">
        <v>0.5432148</v>
      </c>
      <c r="FV83">
        <v>0.66053779999999995</v>
      </c>
      <c r="FW83">
        <v>14.923730000000001</v>
      </c>
      <c r="FX83" s="1">
        <v>1.128237E-3</v>
      </c>
      <c r="FY83" s="1">
        <v>0.50580080000000005</v>
      </c>
      <c r="FZ83">
        <v>0.660798</v>
      </c>
      <c r="GA83">
        <v>15.00784</v>
      </c>
      <c r="GB83" s="1">
        <v>1.0646469999999999E-3</v>
      </c>
      <c r="GC83" s="1">
        <v>0.47570430000000002</v>
      </c>
      <c r="GD83">
        <v>0.66099949999999996</v>
      </c>
      <c r="GE83">
        <v>14.77624</v>
      </c>
      <c r="GF83" s="1">
        <v>1.0113679999999999E-3</v>
      </c>
      <c r="GG83" s="1">
        <v>0.45062740000000001</v>
      </c>
      <c r="GH83">
        <v>0.66112760000000004</v>
      </c>
      <c r="GI83">
        <v>14.385350000000001</v>
      </c>
      <c r="GJ83" s="1">
        <v>9.6805610000000005E-4</v>
      </c>
      <c r="GK83" s="1">
        <v>0.43017290000000002</v>
      </c>
      <c r="GL83">
        <v>0.66120699999999999</v>
      </c>
      <c r="GM83">
        <v>14.069789999999999</v>
      </c>
      <c r="GN83" s="1">
        <v>9.3880509999999995E-4</v>
      </c>
      <c r="GO83" s="1">
        <v>0.4160354</v>
      </c>
      <c r="GP83">
        <v>0.66127119999999995</v>
      </c>
      <c r="GQ83">
        <v>14.02459</v>
      </c>
      <c r="GR83" s="1">
        <v>9.2244029999999995E-4</v>
      </c>
      <c r="GS83" s="1">
        <v>0.40788010000000002</v>
      </c>
      <c r="GT83">
        <v>0.66130330000000004</v>
      </c>
      <c r="GU83">
        <v>14.46119</v>
      </c>
      <c r="GV83" s="1">
        <v>9.0919880000000001E-4</v>
      </c>
      <c r="GW83" s="1">
        <v>0.40165450000000003</v>
      </c>
      <c r="GX83">
        <v>0.66132049999999998</v>
      </c>
      <c r="GY83">
        <v>14.77843</v>
      </c>
      <c r="GZ83" s="1">
        <v>8.9112779999999997E-4</v>
      </c>
      <c r="HA83" s="1">
        <v>0.39354670000000003</v>
      </c>
      <c r="HB83">
        <v>0.6613021</v>
      </c>
      <c r="HC83">
        <v>15.047359999999999</v>
      </c>
      <c r="HD83" s="1">
        <v>8.6611520000000005E-4</v>
      </c>
      <c r="HE83" s="1">
        <v>0.38248799999999999</v>
      </c>
      <c r="HF83">
        <v>0.66133140000000001</v>
      </c>
      <c r="HG83">
        <v>15.309340000000001</v>
      </c>
      <c r="HH83" s="1">
        <v>8.3607509999999996E-4</v>
      </c>
      <c r="HI83" s="1">
        <v>0.36920330000000001</v>
      </c>
      <c r="HJ83">
        <v>0.66134269999999995</v>
      </c>
      <c r="HK83">
        <v>15.325799999999999</v>
      </c>
      <c r="HL83" s="1">
        <v>8.0349869999999995E-4</v>
      </c>
      <c r="HM83" s="1">
        <v>0.35479739999999999</v>
      </c>
      <c r="HN83">
        <v>0.66132100000000005</v>
      </c>
      <c r="HO83">
        <v>15.184430000000001</v>
      </c>
      <c r="HP83" s="1">
        <v>7.7055240000000001E-4</v>
      </c>
      <c r="HQ83" s="1">
        <v>0.34021659999999998</v>
      </c>
      <c r="HR83">
        <v>0.66134649999999995</v>
      </c>
      <c r="HS83">
        <v>15.08048</v>
      </c>
      <c r="HT83" s="1">
        <v>7.3845849999999995E-4</v>
      </c>
      <c r="HU83" s="1">
        <v>0.32601350000000001</v>
      </c>
      <c r="HV83">
        <v>0.66133719999999996</v>
      </c>
      <c r="HW83">
        <v>15.075430000000001</v>
      </c>
      <c r="HX83" s="1">
        <v>7.0778029999999997E-4</v>
      </c>
      <c r="HY83" s="1">
        <v>0.31245319999999999</v>
      </c>
      <c r="HZ83">
        <v>0.66134400000000004</v>
      </c>
      <c r="IA83">
        <v>15.4476</v>
      </c>
      <c r="IB83" s="1">
        <v>6.7852009999999998E-4</v>
      </c>
      <c r="IC83" s="1">
        <v>0.29954419999999998</v>
      </c>
      <c r="ID83">
        <v>0.66133019999999998</v>
      </c>
      <c r="IE83">
        <v>15.806179999999999</v>
      </c>
      <c r="IF83">
        <v>6.5071680000000002E-4</v>
      </c>
      <c r="IG83" s="1">
        <v>0.28727229999999998</v>
      </c>
      <c r="IH83">
        <v>0.6613445</v>
      </c>
      <c r="II83">
        <v>16.06869</v>
      </c>
      <c r="IJ83">
        <v>6.2427070000000003E-4</v>
      </c>
      <c r="IK83" s="1">
        <v>0.27561760000000002</v>
      </c>
      <c r="IL83">
        <v>0.6613272</v>
      </c>
      <c r="IM83">
        <v>16.28726</v>
      </c>
      <c r="IN83">
        <v>5.9921910000000004E-4</v>
      </c>
      <c r="IO83" s="1">
        <v>0.26457019999999998</v>
      </c>
      <c r="IP83">
        <v>0.66133969999999997</v>
      </c>
      <c r="IQ83">
        <v>16.12659</v>
      </c>
      <c r="IR83">
        <v>5.7548940000000002E-4</v>
      </c>
      <c r="IS83" s="1">
        <v>0.25409300000000001</v>
      </c>
      <c r="IT83">
        <v>0.66133580000000003</v>
      </c>
      <c r="IU83">
        <v>15.84939</v>
      </c>
      <c r="IV83">
        <v>5.5276279999999999E-4</v>
      </c>
      <c r="IW83" s="1">
        <v>0.24409</v>
      </c>
      <c r="IX83">
        <v>0.66133850000000005</v>
      </c>
      <c r="IY83">
        <v>15.60435</v>
      </c>
      <c r="IZ83">
        <v>5.3099799999999997E-4</v>
      </c>
      <c r="JA83" s="1">
        <v>0.23449</v>
      </c>
      <c r="JB83">
        <v>0.66133019999999998</v>
      </c>
      <c r="JC83">
        <v>15.542590000000001</v>
      </c>
      <c r="JD83">
        <v>5.1032910000000005E-4</v>
      </c>
      <c r="JE83">
        <v>0.2253646</v>
      </c>
      <c r="JF83">
        <v>0.66132749999999996</v>
      </c>
      <c r="JG83">
        <v>15.795500000000001</v>
      </c>
      <c r="JH83">
        <v>4.9071650000000004E-4</v>
      </c>
      <c r="JI83">
        <v>0.21671899999999999</v>
      </c>
      <c r="JJ83">
        <v>0.66134559999999998</v>
      </c>
      <c r="JK83">
        <v>15.79271</v>
      </c>
      <c r="JL83">
        <v>4.7215270000000001E-4</v>
      </c>
      <c r="JM83">
        <v>0.20850109999999999</v>
      </c>
      <c r="JN83">
        <v>0.66133839999999999</v>
      </c>
      <c r="JO83">
        <v>15.75156</v>
      </c>
      <c r="JP83">
        <v>4.544773E-4</v>
      </c>
      <c r="JQ83">
        <v>0.20071600000000001</v>
      </c>
      <c r="JR83">
        <v>0.66132780000000002</v>
      </c>
      <c r="JS83">
        <v>15.282120000000001</v>
      </c>
      <c r="JT83">
        <v>4.3770400000000002E-4</v>
      </c>
      <c r="JU83">
        <v>0.1932953</v>
      </c>
      <c r="JV83">
        <v>0.66134599999999999</v>
      </c>
      <c r="JW83">
        <v>14.66849</v>
      </c>
      <c r="JX83">
        <v>4.2159309999999998E-4</v>
      </c>
      <c r="JY83">
        <v>0.1861893</v>
      </c>
      <c r="JZ83">
        <v>0.6613272</v>
      </c>
      <c r="KA83">
        <v>14.0823</v>
      </c>
      <c r="KB83">
        <v>4.0624569999999998E-4</v>
      </c>
      <c r="KC83">
        <v>0.1794076</v>
      </c>
      <c r="KD83">
        <v>0.66132959999999996</v>
      </c>
      <c r="KE83">
        <v>13.698499999999999</v>
      </c>
      <c r="KF83">
        <v>3.9157079999999999E-4</v>
      </c>
      <c r="KG83">
        <v>0.17292879999999999</v>
      </c>
      <c r="KH83">
        <v>0.66133050000000004</v>
      </c>
      <c r="KI83">
        <v>13.535869999999999</v>
      </c>
      <c r="KJ83">
        <v>3.7762229999999998E-4</v>
      </c>
      <c r="KK83">
        <v>0.16676659999999999</v>
      </c>
      <c r="KL83">
        <v>0.66133019999999998</v>
      </c>
      <c r="KM83">
        <v>13.86814</v>
      </c>
      <c r="KN83">
        <v>3.6419540000000002E-4</v>
      </c>
      <c r="KO83">
        <v>0.1608368</v>
      </c>
      <c r="KP83">
        <v>0.66131070000000003</v>
      </c>
      <c r="KQ83">
        <v>13.95444</v>
      </c>
      <c r="KR83">
        <v>3.5119909999999999E-4</v>
      </c>
      <c r="KS83">
        <v>0.15509439999999999</v>
      </c>
      <c r="KT83">
        <v>0.66124090000000002</v>
      </c>
      <c r="KU83">
        <v>14.163930000000001</v>
      </c>
      <c r="KV83">
        <v>3.3875330000000001E-4</v>
      </c>
      <c r="KW83">
        <v>0.1496142</v>
      </c>
      <c r="KX83">
        <v>0.66112360000000003</v>
      </c>
      <c r="KY83">
        <v>14.24052</v>
      </c>
      <c r="KZ83">
        <v>3.2682780000000002E-4</v>
      </c>
      <c r="LA83">
        <v>0.1443691</v>
      </c>
      <c r="LB83">
        <v>0.66092130000000004</v>
      </c>
      <c r="LC83">
        <v>14.164619999999999</v>
      </c>
      <c r="LD83">
        <v>3.1546770000000002E-4</v>
      </c>
      <c r="LE83">
        <v>0.1393759</v>
      </c>
      <c r="LF83">
        <v>0.66063819999999995</v>
      </c>
      <c r="LG83">
        <v>14.010630000000001</v>
      </c>
      <c r="LH83">
        <v>3.0559050000000001E-4</v>
      </c>
      <c r="LI83">
        <v>0.13499220000000001</v>
      </c>
      <c r="LJ83">
        <v>0.66033019999999998</v>
      </c>
      <c r="LK83">
        <v>13.87805</v>
      </c>
      <c r="LL83">
        <v>2.989534E-4</v>
      </c>
      <c r="LM83">
        <v>0.13201180000000001</v>
      </c>
      <c r="LN83">
        <v>0.65999070000000004</v>
      </c>
      <c r="LO83">
        <v>13.9079</v>
      </c>
      <c r="LP83">
        <v>2.9563989999999997E-4</v>
      </c>
      <c r="LQ83">
        <v>0.1305383</v>
      </c>
      <c r="LR83">
        <v>0.65962719999999997</v>
      </c>
      <c r="LS83">
        <v>14.355650000000001</v>
      </c>
      <c r="LT83">
        <v>2.931009E-4</v>
      </c>
      <c r="LU83">
        <v>0.1294901</v>
      </c>
      <c r="LV83">
        <v>0.65926660000000004</v>
      </c>
      <c r="LW83">
        <v>14.73282</v>
      </c>
      <c r="LX83">
        <v>2.8898859999999999E-4</v>
      </c>
      <c r="LY83">
        <v>0.12780059999999999</v>
      </c>
      <c r="LZ83">
        <v>0.65893080000000004</v>
      </c>
      <c r="MA83">
        <v>15.33769</v>
      </c>
      <c r="MB83">
        <v>2.828253E-4</v>
      </c>
      <c r="MC83">
        <v>0.12518670000000001</v>
      </c>
      <c r="MD83">
        <v>0.65868179999999998</v>
      </c>
      <c r="ME83">
        <v>15.99347</v>
      </c>
      <c r="MF83">
        <v>2.7519300000000002E-4</v>
      </c>
      <c r="MG83">
        <v>0.1218923</v>
      </c>
      <c r="MH83">
        <v>0.65848770000000001</v>
      </c>
      <c r="MI83">
        <v>16.23631</v>
      </c>
      <c r="MJ83">
        <v>2.667487E-4</v>
      </c>
      <c r="MK83">
        <v>0.1182136</v>
      </c>
      <c r="ML83">
        <v>0.65834250000000005</v>
      </c>
      <c r="MM83">
        <v>16.197839999999999</v>
      </c>
      <c r="MN83">
        <v>2.5731289999999997E-4</v>
      </c>
      <c r="MO83">
        <v>0.1140982</v>
      </c>
      <c r="MP83">
        <v>0.65825679999999998</v>
      </c>
      <c r="MQ83">
        <v>16.1631</v>
      </c>
      <c r="MR83">
        <v>2.457483E-4</v>
      </c>
      <c r="MS83">
        <v>0.1090811</v>
      </c>
      <c r="MT83">
        <v>0.65819910000000004</v>
      </c>
      <c r="MU83">
        <v>16.237950000000001</v>
      </c>
      <c r="MV83">
        <v>2.32158E-4</v>
      </c>
      <c r="MW83">
        <v>0.1031215</v>
      </c>
      <c r="MX83">
        <v>0.65816520000000001</v>
      </c>
      <c r="MY83">
        <v>16.615819999999999</v>
      </c>
      <c r="MZ83">
        <v>2.1854940000000001E-4</v>
      </c>
      <c r="NA83">
        <v>9.7073969999999996E-2</v>
      </c>
      <c r="NB83">
        <v>0.65810109999999999</v>
      </c>
      <c r="NC83">
        <v>16.943660000000001</v>
      </c>
      <c r="ND83">
        <v>2.0664119999999999E-4</v>
      </c>
      <c r="NE83">
        <v>9.1751509999999994E-2</v>
      </c>
      <c r="NF83">
        <v>0.65798409999999996</v>
      </c>
      <c r="NG83">
        <v>17.216570000000001</v>
      </c>
      <c r="NH83">
        <v>1.968234E-4</v>
      </c>
      <c r="NI83">
        <v>8.7358610000000003E-2</v>
      </c>
      <c r="NJ83">
        <v>0.65768990000000005</v>
      </c>
      <c r="NK83">
        <v>17.410740000000001</v>
      </c>
      <c r="NL83">
        <v>1.8868880000000001E-4</v>
      </c>
      <c r="NM83">
        <v>8.3736450000000004E-2</v>
      </c>
      <c r="NN83">
        <v>0.6572675</v>
      </c>
      <c r="NO83">
        <v>17.107009999999999</v>
      </c>
      <c r="NP83">
        <v>1.817845E-4</v>
      </c>
      <c r="NQ83">
        <v>8.0678200000000005E-2</v>
      </c>
      <c r="NR83">
        <v>0.65673409999999999</v>
      </c>
      <c r="NS83">
        <v>16.663160000000001</v>
      </c>
      <c r="NT83">
        <v>1.766406E-4</v>
      </c>
      <c r="NU83">
        <v>7.8372730000000002E-2</v>
      </c>
      <c r="NV83">
        <v>0.65609949999999995</v>
      </c>
      <c r="NW83">
        <v>16.335159999999998</v>
      </c>
      <c r="NX83">
        <v>1.7500879999999999E-4</v>
      </c>
      <c r="NY83">
        <v>7.7577629999999995E-2</v>
      </c>
      <c r="NZ83">
        <v>0.65537880000000004</v>
      </c>
      <c r="OA83">
        <v>16.22411</v>
      </c>
      <c r="OB83">
        <v>1.7692430000000001E-4</v>
      </c>
      <c r="OC83">
        <v>7.8406740000000003E-2</v>
      </c>
      <c r="OD83">
        <v>0.65464270000000002</v>
      </c>
      <c r="OE83">
        <v>16.249690000000001</v>
      </c>
      <c r="OF83">
        <v>1.79598E-4</v>
      </c>
      <c r="OG83">
        <v>7.9677479999999995E-2</v>
      </c>
      <c r="OH83">
        <v>0.65391030000000006</v>
      </c>
      <c r="OI83">
        <v>16.433730000000001</v>
      </c>
      <c r="OJ83">
        <v>1.8036199999999999E-4</v>
      </c>
      <c r="OK83">
        <v>8.0169989999999997E-2</v>
      </c>
    </row>
    <row r="84" spans="1:401" x14ac:dyDescent="0.35">
      <c r="A84">
        <v>87</v>
      </c>
      <c r="B84" t="s">
        <v>4</v>
      </c>
      <c r="C84" t="s">
        <v>24</v>
      </c>
      <c r="D84" t="s">
        <v>89</v>
      </c>
      <c r="E84">
        <v>796.41189999999995</v>
      </c>
      <c r="F84">
        <v>0.70280330000000002</v>
      </c>
      <c r="G84">
        <v>14.66492</v>
      </c>
      <c r="H84" s="1">
        <v>2.6093789999999999E-29</v>
      </c>
      <c r="I84" s="1">
        <v>8.4575430000000003E-27</v>
      </c>
      <c r="J84">
        <v>0.70131650000000001</v>
      </c>
      <c r="K84">
        <v>14.380699999999999</v>
      </c>
      <c r="L84" s="1">
        <v>4.500264E-16</v>
      </c>
      <c r="M84" s="1">
        <v>1.451557E-13</v>
      </c>
      <c r="N84">
        <v>0.69979389999999997</v>
      </c>
      <c r="O84">
        <v>14.1547</v>
      </c>
      <c r="P84" s="1">
        <v>1.6715449999999999E-5</v>
      </c>
      <c r="Q84" s="1">
        <v>3.938301E-3</v>
      </c>
      <c r="R84">
        <v>0.69827130000000004</v>
      </c>
      <c r="S84">
        <v>13.72369</v>
      </c>
      <c r="T84">
        <v>0.52375079999999996</v>
      </c>
      <c r="U84">
        <v>135.54730000000001</v>
      </c>
      <c r="V84">
        <v>0.69681230000000005</v>
      </c>
      <c r="W84">
        <v>13.606439999999999</v>
      </c>
      <c r="X84">
        <v>26.920660000000002</v>
      </c>
      <c r="Y84">
        <v>7820.2020000000002</v>
      </c>
      <c r="Z84">
        <v>0.69533990000000001</v>
      </c>
      <c r="AA84">
        <v>13.44769</v>
      </c>
      <c r="AB84">
        <v>111.0423</v>
      </c>
      <c r="AC84">
        <v>34840.42</v>
      </c>
      <c r="AD84">
        <v>0.69385889999999995</v>
      </c>
      <c r="AE84">
        <v>13.46855</v>
      </c>
      <c r="AF84">
        <v>109.6309</v>
      </c>
      <c r="AG84">
        <v>36270.61</v>
      </c>
      <c r="AH84">
        <v>0.69235769999999996</v>
      </c>
      <c r="AI84">
        <v>13.51807</v>
      </c>
      <c r="AJ84">
        <v>45.178730000000002</v>
      </c>
      <c r="AK84">
        <v>15497.89</v>
      </c>
      <c r="AL84">
        <v>0.69087330000000002</v>
      </c>
      <c r="AM84">
        <v>13.50831</v>
      </c>
      <c r="AN84">
        <v>10.968629999999999</v>
      </c>
      <c r="AO84">
        <v>3848.3359999999998</v>
      </c>
      <c r="AP84">
        <v>0.68924790000000002</v>
      </c>
      <c r="AQ84">
        <v>13.406269999999999</v>
      </c>
      <c r="AR84">
        <v>2.0181580000000001</v>
      </c>
      <c r="AS84">
        <v>715.64980000000003</v>
      </c>
      <c r="AT84">
        <v>0.68720499999999995</v>
      </c>
      <c r="AU84">
        <v>13.40606</v>
      </c>
      <c r="AV84">
        <v>0.37409989999999999</v>
      </c>
      <c r="AW84">
        <v>131.5401</v>
      </c>
      <c r="AX84">
        <v>0.68429709999999999</v>
      </c>
      <c r="AY84">
        <v>13.09076</v>
      </c>
      <c r="AZ84" s="1">
        <v>0.1148315</v>
      </c>
      <c r="BA84">
        <v>38.967239999999997</v>
      </c>
      <c r="BB84">
        <v>0.68048450000000005</v>
      </c>
      <c r="BC84">
        <v>12.86139</v>
      </c>
      <c r="BD84" s="1">
        <v>7.1650350000000002E-2</v>
      </c>
      <c r="BE84">
        <v>23.723420000000001</v>
      </c>
      <c r="BF84">
        <v>0.67598899999999995</v>
      </c>
      <c r="BG84">
        <v>12.66511</v>
      </c>
      <c r="BH84" s="1">
        <v>6.1450810000000002E-2</v>
      </c>
      <c r="BI84">
        <v>20.242850000000001</v>
      </c>
      <c r="BJ84">
        <v>0.67130820000000002</v>
      </c>
      <c r="BK84">
        <v>12.48786</v>
      </c>
      <c r="BL84" s="1">
        <v>6.0624520000000001E-2</v>
      </c>
      <c r="BM84" s="1">
        <v>19.93797</v>
      </c>
      <c r="BN84">
        <v>0.66623310000000002</v>
      </c>
      <c r="BO84">
        <v>12.340870000000001</v>
      </c>
      <c r="BP84" s="1">
        <v>6.4206310000000003E-2</v>
      </c>
      <c r="BQ84" s="1">
        <v>21.180689999999998</v>
      </c>
      <c r="BR84">
        <v>0.6615278</v>
      </c>
      <c r="BS84">
        <v>12.30763</v>
      </c>
      <c r="BT84" s="1">
        <v>6.6348779999999996E-2</v>
      </c>
      <c r="BU84" s="1">
        <v>22.034680000000002</v>
      </c>
      <c r="BV84">
        <v>0.65660960000000002</v>
      </c>
      <c r="BW84">
        <v>12.513479999999999</v>
      </c>
      <c r="BX84" s="1">
        <v>6.4620639999999993E-2</v>
      </c>
      <c r="BY84" s="1">
        <v>21.62323</v>
      </c>
      <c r="BZ84">
        <v>0.65156840000000005</v>
      </c>
      <c r="CA84">
        <v>12.905239999999999</v>
      </c>
      <c r="CB84" s="1">
        <v>5.9927290000000001E-2</v>
      </c>
      <c r="CC84" s="1">
        <v>20.192609999999998</v>
      </c>
      <c r="CD84">
        <v>0.64647699999999997</v>
      </c>
      <c r="CE84">
        <v>13.299580000000001</v>
      </c>
      <c r="CF84" s="1">
        <v>5.3912000000000002E-2</v>
      </c>
      <c r="CG84" s="1">
        <v>18.279879999999999</v>
      </c>
      <c r="CH84">
        <v>0.64167169999999996</v>
      </c>
      <c r="CI84">
        <v>13.72194</v>
      </c>
      <c r="CJ84" s="1">
        <v>4.7818800000000002E-2</v>
      </c>
      <c r="CK84" s="1">
        <v>16.29721</v>
      </c>
      <c r="CL84">
        <v>0.63669509999999996</v>
      </c>
      <c r="CM84">
        <v>13.856769999999999</v>
      </c>
      <c r="CN84" s="1">
        <v>4.2202759999999999E-2</v>
      </c>
      <c r="CO84" s="1">
        <v>14.45284</v>
      </c>
      <c r="CP84">
        <v>0.63140580000000002</v>
      </c>
      <c r="CQ84">
        <v>13.94802</v>
      </c>
      <c r="CR84" s="1">
        <v>3.6839619999999997E-2</v>
      </c>
      <c r="CS84" s="1">
        <v>12.68989</v>
      </c>
      <c r="CT84">
        <v>0.62628139999999999</v>
      </c>
      <c r="CU84">
        <v>13.98048</v>
      </c>
      <c r="CV84" s="1">
        <v>3.1373940000000003E-2</v>
      </c>
      <c r="CW84" s="1">
        <v>10.870760000000001</v>
      </c>
      <c r="CX84">
        <v>0.62122880000000003</v>
      </c>
      <c r="CY84">
        <v>14.01736</v>
      </c>
      <c r="CZ84" s="1">
        <v>2.6084739999999999E-2</v>
      </c>
      <c r="DA84" s="1">
        <v>9.0856860000000008</v>
      </c>
      <c r="DB84">
        <v>0.6160949</v>
      </c>
      <c r="DC84">
        <v>14.354799999999999</v>
      </c>
      <c r="DD84" s="1">
        <v>2.1543590000000001E-2</v>
      </c>
      <c r="DE84" s="1">
        <v>7.5358450000000001</v>
      </c>
      <c r="DF84">
        <v>0.61212679999999997</v>
      </c>
      <c r="DG84">
        <v>14.77548</v>
      </c>
      <c r="DH84" s="1">
        <v>1.8006850000000001E-2</v>
      </c>
      <c r="DI84" s="1">
        <v>6.3187629999999997</v>
      </c>
      <c r="DJ84">
        <v>0.60845459999999996</v>
      </c>
      <c r="DK84">
        <v>15.001799999999999</v>
      </c>
      <c r="DL84" s="1">
        <v>1.529758E-2</v>
      </c>
      <c r="DM84" s="1">
        <v>5.385256</v>
      </c>
      <c r="DN84">
        <v>0.6053056</v>
      </c>
      <c r="DO84">
        <v>15.094849999999999</v>
      </c>
      <c r="DP84" s="1">
        <v>1.3210299999999999E-2</v>
      </c>
      <c r="DQ84" s="1">
        <v>4.6607989999999999</v>
      </c>
      <c r="DR84">
        <v>0.60287519999999994</v>
      </c>
      <c r="DS84">
        <v>14.84881</v>
      </c>
      <c r="DT84" s="1">
        <v>1.157042E-2</v>
      </c>
      <c r="DU84" s="1">
        <v>4.0867040000000001</v>
      </c>
      <c r="DV84">
        <v>0.60114089999999998</v>
      </c>
      <c r="DW84">
        <v>14.570740000000001</v>
      </c>
      <c r="DX84" s="1">
        <v>1.0156979999999999E-2</v>
      </c>
      <c r="DY84" s="1">
        <v>3.5909110000000002</v>
      </c>
      <c r="DZ84">
        <v>0.60000330000000002</v>
      </c>
      <c r="EA84">
        <v>14.33893</v>
      </c>
      <c r="EB84" s="1">
        <v>8.6223729999999991E-3</v>
      </c>
      <c r="EC84" s="1">
        <v>3.0545279999999999</v>
      </c>
      <c r="ED84">
        <v>0.59927079999999999</v>
      </c>
      <c r="EE84">
        <v>14.19918</v>
      </c>
      <c r="EF84" s="1">
        <v>6.8333129999999997E-3</v>
      </c>
      <c r="EG84" s="1">
        <v>2.4258869999999999</v>
      </c>
      <c r="EH84">
        <v>0.5988291</v>
      </c>
      <c r="EI84">
        <v>14.37505</v>
      </c>
      <c r="EJ84" s="1">
        <v>5.0899370000000001E-3</v>
      </c>
      <c r="EK84" s="1">
        <v>1.807456</v>
      </c>
      <c r="EL84">
        <v>0.5985724</v>
      </c>
      <c r="EM84">
        <v>14.623329999999999</v>
      </c>
      <c r="EN84" s="1">
        <v>3.728196E-3</v>
      </c>
      <c r="EO84" s="1">
        <v>1.3202560000000001</v>
      </c>
      <c r="EP84">
        <v>0.59847939999999999</v>
      </c>
      <c r="EQ84">
        <v>14.77089</v>
      </c>
      <c r="ER84" s="1">
        <v>2.8249339999999999E-3</v>
      </c>
      <c r="ES84" s="1">
        <v>0.99508319999999995</v>
      </c>
      <c r="ET84">
        <v>0.59848579999999996</v>
      </c>
      <c r="EU84">
        <v>14.76191</v>
      </c>
      <c r="EV84" s="1">
        <v>2.2766539999999999E-3</v>
      </c>
      <c r="EW84" s="1">
        <v>0.79694710000000002</v>
      </c>
      <c r="EX84">
        <v>0.59855480000000005</v>
      </c>
      <c r="EY84">
        <v>14.519299999999999</v>
      </c>
      <c r="EZ84" s="1">
        <v>1.949147E-3</v>
      </c>
      <c r="FA84" s="1">
        <v>0.67834510000000003</v>
      </c>
      <c r="FB84">
        <v>0.59873310000000002</v>
      </c>
      <c r="FC84">
        <v>14.215339999999999</v>
      </c>
      <c r="FD84" s="1">
        <v>1.740623E-3</v>
      </c>
      <c r="FE84" s="1">
        <v>0.60276980000000002</v>
      </c>
      <c r="FF84">
        <v>0.59891470000000002</v>
      </c>
      <c r="FG84">
        <v>13.922359999999999</v>
      </c>
      <c r="FH84" s="1">
        <v>1.582997E-3</v>
      </c>
      <c r="FI84" s="1">
        <v>0.54606220000000005</v>
      </c>
      <c r="FJ84">
        <v>0.59915110000000005</v>
      </c>
      <c r="FK84">
        <v>13.81784</v>
      </c>
      <c r="FL84" s="1">
        <v>1.4443399999999999E-3</v>
      </c>
      <c r="FM84" s="1">
        <v>0.49641010000000002</v>
      </c>
      <c r="FN84">
        <v>0.59940170000000004</v>
      </c>
      <c r="FO84">
        <v>14.26022</v>
      </c>
      <c r="FP84" s="1">
        <v>1.3217560000000001E-3</v>
      </c>
      <c r="FQ84" s="1">
        <v>0.45254359999999999</v>
      </c>
      <c r="FR84">
        <v>0.59961560000000003</v>
      </c>
      <c r="FS84">
        <v>14.605359999999999</v>
      </c>
      <c r="FT84" s="1">
        <v>1.2199520000000001E-3</v>
      </c>
      <c r="FU84" s="1">
        <v>0.41609829999999998</v>
      </c>
      <c r="FV84">
        <v>0.59985630000000001</v>
      </c>
      <c r="FW84">
        <v>14.96828</v>
      </c>
      <c r="FX84" s="1">
        <v>1.13854E-3</v>
      </c>
      <c r="FY84" s="1">
        <v>0.3869533</v>
      </c>
      <c r="FZ84">
        <v>0.60005560000000002</v>
      </c>
      <c r="GA84">
        <v>15.048299999999999</v>
      </c>
      <c r="GB84" s="1">
        <v>1.073114E-3</v>
      </c>
      <c r="GC84" s="1">
        <v>0.36357899999999999</v>
      </c>
      <c r="GD84">
        <v>0.60018210000000005</v>
      </c>
      <c r="GE84">
        <v>14.80424</v>
      </c>
      <c r="GF84" s="1">
        <v>1.0184969999999999E-3</v>
      </c>
      <c r="GG84" s="1">
        <v>0.34416449999999998</v>
      </c>
      <c r="GH84">
        <v>0.60024699999999998</v>
      </c>
      <c r="GI84">
        <v>14.40089</v>
      </c>
      <c r="GJ84" s="1">
        <v>9.7358199999999996E-4</v>
      </c>
      <c r="GK84" s="1">
        <v>0.32819920000000002</v>
      </c>
      <c r="GL84">
        <v>0.60032129999999995</v>
      </c>
      <c r="GM84">
        <v>14.069750000000001</v>
      </c>
      <c r="GN84" s="1">
        <v>9.4221039999999999E-4</v>
      </c>
      <c r="GO84" s="1">
        <v>0.31686920000000002</v>
      </c>
      <c r="GP84">
        <v>0.60034949999999998</v>
      </c>
      <c r="GQ84">
        <v>14.040100000000001</v>
      </c>
      <c r="GR84" s="1">
        <v>9.2445579999999997E-4</v>
      </c>
      <c r="GS84" s="1">
        <v>0.31026890000000001</v>
      </c>
      <c r="GT84">
        <v>0.60036409999999996</v>
      </c>
      <c r="GU84">
        <v>14.542310000000001</v>
      </c>
      <c r="GV84" s="1">
        <v>9.1125150000000003E-4</v>
      </c>
      <c r="GW84" s="1">
        <v>0.30553429999999998</v>
      </c>
      <c r="GX84">
        <v>0.60039540000000002</v>
      </c>
      <c r="GY84">
        <v>14.862740000000001</v>
      </c>
      <c r="GZ84" s="1">
        <v>8.9405449999999998E-4</v>
      </c>
      <c r="HA84" s="1">
        <v>0.29961949999999998</v>
      </c>
      <c r="HB84">
        <v>0.60039310000000001</v>
      </c>
      <c r="HC84">
        <v>15.12955</v>
      </c>
      <c r="HD84" s="1">
        <v>8.6990590000000001E-4</v>
      </c>
      <c r="HE84" s="1">
        <v>0.29145799999999999</v>
      </c>
      <c r="HF84">
        <v>0.60039529999999997</v>
      </c>
      <c r="HG84">
        <v>15.38087</v>
      </c>
      <c r="HH84" s="1">
        <v>8.4040510000000005E-4</v>
      </c>
      <c r="HI84" s="1">
        <v>0.28153220000000001</v>
      </c>
      <c r="HJ84">
        <v>0.60038499999999995</v>
      </c>
      <c r="HK84">
        <v>15.34417</v>
      </c>
      <c r="HL84" s="1">
        <v>8.0801910000000002E-4</v>
      </c>
      <c r="HM84" s="1">
        <v>0.270652</v>
      </c>
      <c r="HN84">
        <v>0.60040660000000001</v>
      </c>
      <c r="HO84">
        <v>15.170120000000001</v>
      </c>
      <c r="HP84" s="1">
        <v>7.7504280000000004E-4</v>
      </c>
      <c r="HQ84" s="1">
        <v>0.25956970000000001</v>
      </c>
      <c r="HR84">
        <v>0.60038789999999997</v>
      </c>
      <c r="HS84">
        <v>15.060280000000001</v>
      </c>
      <c r="HT84" s="1">
        <v>7.427709E-4</v>
      </c>
      <c r="HU84" s="1">
        <v>0.24874309999999999</v>
      </c>
      <c r="HV84">
        <v>0.60038780000000003</v>
      </c>
      <c r="HW84">
        <v>15.07166</v>
      </c>
      <c r="HX84" s="1">
        <v>7.1187910000000004E-4</v>
      </c>
      <c r="HY84" s="1">
        <v>0.23838999999999999</v>
      </c>
      <c r="HZ84">
        <v>0.60041339999999999</v>
      </c>
      <c r="IA84">
        <v>15.523540000000001</v>
      </c>
      <c r="IB84" s="1">
        <v>6.8244210000000004E-4</v>
      </c>
      <c r="IC84" s="1">
        <v>0.22853799999999999</v>
      </c>
      <c r="ID84">
        <v>0.60039469999999995</v>
      </c>
      <c r="IE84">
        <v>15.91194</v>
      </c>
      <c r="IF84">
        <v>6.5443130000000002E-4</v>
      </c>
      <c r="IG84" s="1">
        <v>0.2191594</v>
      </c>
      <c r="IH84">
        <v>0.60039260000000005</v>
      </c>
      <c r="II84">
        <v>16.16526</v>
      </c>
      <c r="IJ84">
        <v>6.278004E-4</v>
      </c>
      <c r="IK84" s="1">
        <v>0.21026120000000001</v>
      </c>
      <c r="IL84">
        <v>0.60039319999999996</v>
      </c>
      <c r="IM84">
        <v>16.37276</v>
      </c>
      <c r="IN84">
        <v>6.0256510000000004E-4</v>
      </c>
      <c r="IO84" s="1">
        <v>0.2018201</v>
      </c>
      <c r="IP84">
        <v>0.60039450000000005</v>
      </c>
      <c r="IQ84">
        <v>16.157330000000002</v>
      </c>
      <c r="IR84">
        <v>5.786656E-4</v>
      </c>
      <c r="IS84" s="1">
        <v>0.19381609999999999</v>
      </c>
      <c r="IT84">
        <v>0.60039229999999999</v>
      </c>
      <c r="IU84">
        <v>15.86096</v>
      </c>
      <c r="IV84">
        <v>5.5580370000000003E-4</v>
      </c>
      <c r="IW84" s="1">
        <v>0.18618489999999999</v>
      </c>
      <c r="IX84">
        <v>0.60040280000000001</v>
      </c>
      <c r="IY84">
        <v>15.606809999999999</v>
      </c>
      <c r="IZ84">
        <v>5.3391440000000005E-4</v>
      </c>
      <c r="JA84" s="1">
        <v>0.17886050000000001</v>
      </c>
      <c r="JB84">
        <v>0.60039469999999995</v>
      </c>
      <c r="JC84">
        <v>15.548629999999999</v>
      </c>
      <c r="JD84">
        <v>5.1309190000000001E-4</v>
      </c>
      <c r="JE84">
        <v>0.1718885</v>
      </c>
      <c r="JF84">
        <v>0.60041429999999996</v>
      </c>
      <c r="JG84">
        <v>15.85116</v>
      </c>
      <c r="JH84">
        <v>4.9333890000000005E-4</v>
      </c>
      <c r="JI84">
        <v>0.1652843</v>
      </c>
      <c r="JJ84">
        <v>0.60041509999999998</v>
      </c>
      <c r="JK84">
        <v>15.84618</v>
      </c>
      <c r="JL84">
        <v>4.7464049999999998E-4</v>
      </c>
      <c r="JM84">
        <v>0.15900909999999999</v>
      </c>
      <c r="JN84">
        <v>0.60039960000000003</v>
      </c>
      <c r="JO84">
        <v>15.840619999999999</v>
      </c>
      <c r="JP84">
        <v>4.5683559999999999E-4</v>
      </c>
      <c r="JQ84">
        <v>0.15306030000000001</v>
      </c>
      <c r="JR84">
        <v>0.60039319999999996</v>
      </c>
      <c r="JS84">
        <v>15.35704</v>
      </c>
      <c r="JT84">
        <v>4.3995949999999997E-4</v>
      </c>
      <c r="JU84">
        <v>0.14739679999999999</v>
      </c>
      <c r="JV84">
        <v>0.60041460000000002</v>
      </c>
      <c r="JW84">
        <v>14.732799999999999</v>
      </c>
      <c r="JX84">
        <v>4.2375270000000003E-4</v>
      </c>
      <c r="JY84">
        <v>0.1419755</v>
      </c>
      <c r="JZ84">
        <v>0.60039419999999999</v>
      </c>
      <c r="KA84">
        <v>14.13246</v>
      </c>
      <c r="KB84">
        <v>4.083089E-4</v>
      </c>
      <c r="KC84">
        <v>0.1367978</v>
      </c>
      <c r="KD84">
        <v>0.6003889</v>
      </c>
      <c r="KE84">
        <v>13.723599999999999</v>
      </c>
      <c r="KF84">
        <v>3.935295E-4</v>
      </c>
      <c r="KG84">
        <v>0.1318503</v>
      </c>
      <c r="KH84">
        <v>0.60041100000000003</v>
      </c>
      <c r="KI84">
        <v>13.54799</v>
      </c>
      <c r="KJ84">
        <v>3.7949240000000002E-4</v>
      </c>
      <c r="KK84">
        <v>0.12714629999999999</v>
      </c>
      <c r="KL84">
        <v>0.60039359999999997</v>
      </c>
      <c r="KM84">
        <v>13.93027</v>
      </c>
      <c r="KN84">
        <v>3.660116E-4</v>
      </c>
      <c r="KO84">
        <v>0.1226283</v>
      </c>
      <c r="KP84">
        <v>0.60038720000000001</v>
      </c>
      <c r="KQ84">
        <v>13.991239999999999</v>
      </c>
      <c r="KR84">
        <v>3.5294299999999999E-4</v>
      </c>
      <c r="KS84">
        <v>0.1182472</v>
      </c>
      <c r="KT84">
        <v>0.60034670000000001</v>
      </c>
      <c r="KU84">
        <v>14.224349999999999</v>
      </c>
      <c r="KV84">
        <v>3.4041719999999999E-4</v>
      </c>
      <c r="KW84">
        <v>0.1140611</v>
      </c>
      <c r="KX84">
        <v>0.60025170000000005</v>
      </c>
      <c r="KY84">
        <v>14.29372</v>
      </c>
      <c r="KZ84">
        <v>3.2842050000000001E-4</v>
      </c>
      <c r="LA84">
        <v>0.11005819999999999</v>
      </c>
      <c r="LB84">
        <v>0.60013380000000005</v>
      </c>
      <c r="LC84">
        <v>14.17638</v>
      </c>
      <c r="LD84">
        <v>3.1696319999999998E-4</v>
      </c>
      <c r="LE84">
        <v>0.1062374</v>
      </c>
      <c r="LF84">
        <v>0.59994389999999997</v>
      </c>
      <c r="LG84">
        <v>14.002000000000001</v>
      </c>
      <c r="LH84">
        <v>3.067926E-4</v>
      </c>
      <c r="LI84">
        <v>0.102824</v>
      </c>
      <c r="LJ84">
        <v>0.59971680000000005</v>
      </c>
      <c r="LK84">
        <v>13.866199999999999</v>
      </c>
      <c r="LL84">
        <v>2.9963830000000001E-4</v>
      </c>
      <c r="LM84">
        <v>0.10041360000000001</v>
      </c>
      <c r="LN84">
        <v>0.59947629999999996</v>
      </c>
      <c r="LO84">
        <v>13.93139</v>
      </c>
      <c r="LP84">
        <v>2.9596769999999998E-4</v>
      </c>
      <c r="LQ84">
        <v>9.9183179999999996E-2</v>
      </c>
      <c r="LR84">
        <v>0.59923090000000001</v>
      </c>
      <c r="LS84">
        <v>14.44552</v>
      </c>
      <c r="LT84">
        <v>2.9347850000000002E-4</v>
      </c>
      <c r="LU84">
        <v>9.839001E-2</v>
      </c>
      <c r="LV84">
        <v>0.59897860000000003</v>
      </c>
      <c r="LW84">
        <v>14.79754</v>
      </c>
      <c r="LX84">
        <v>2.8964399999999998E-4</v>
      </c>
      <c r="LY84">
        <v>9.717771E-2</v>
      </c>
      <c r="LZ84">
        <v>0.59877789999999997</v>
      </c>
      <c r="MA84">
        <v>15.406470000000001</v>
      </c>
      <c r="MB84">
        <v>2.8375079999999999E-4</v>
      </c>
      <c r="MC84">
        <v>9.5264390000000004E-2</v>
      </c>
      <c r="MD84">
        <v>0.59859530000000005</v>
      </c>
      <c r="ME84">
        <v>16.05979</v>
      </c>
      <c r="MF84">
        <v>2.7627860000000001E-4</v>
      </c>
      <c r="MG84">
        <v>9.2807429999999996E-2</v>
      </c>
      <c r="MH84">
        <v>0.59846679999999997</v>
      </c>
      <c r="MI84">
        <v>16.237380000000002</v>
      </c>
      <c r="MJ84">
        <v>2.6793180000000001E-4</v>
      </c>
      <c r="MK84">
        <v>9.0041469999999998E-2</v>
      </c>
      <c r="ML84">
        <v>0.5983695</v>
      </c>
      <c r="MM84">
        <v>16.168410000000002</v>
      </c>
      <c r="MN84">
        <v>2.5868480000000002E-4</v>
      </c>
      <c r="MO84">
        <v>8.6966929999999998E-2</v>
      </c>
      <c r="MP84">
        <v>0.59829739999999998</v>
      </c>
      <c r="MQ84">
        <v>16.13833</v>
      </c>
      <c r="MR84">
        <v>2.474547E-4</v>
      </c>
      <c r="MS84">
        <v>8.3250519999999995E-2</v>
      </c>
      <c r="MT84">
        <v>0.59827280000000005</v>
      </c>
      <c r="MU84">
        <v>16.24982</v>
      </c>
      <c r="MV84">
        <v>2.3407110000000001E-4</v>
      </c>
      <c r="MW84">
        <v>7.8789899999999996E-2</v>
      </c>
      <c r="MX84">
        <v>0.59824710000000003</v>
      </c>
      <c r="MY84">
        <v>16.700369999999999</v>
      </c>
      <c r="MZ84">
        <v>2.2034720000000001E-4</v>
      </c>
      <c r="NA84">
        <v>7.4172740000000001E-2</v>
      </c>
      <c r="NB84">
        <v>0.59821029999999997</v>
      </c>
      <c r="NC84">
        <v>17.038209999999999</v>
      </c>
      <c r="ND84">
        <v>2.081571E-4</v>
      </c>
      <c r="NE84">
        <v>7.0054480000000002E-2</v>
      </c>
      <c r="NF84">
        <v>0.59811009999999998</v>
      </c>
      <c r="NG84">
        <v>17.307459999999999</v>
      </c>
      <c r="NH84">
        <v>1.9806789999999999E-4</v>
      </c>
      <c r="NI84">
        <v>6.6642950000000006E-2</v>
      </c>
      <c r="NJ84">
        <v>0.59792429999999996</v>
      </c>
      <c r="NK84">
        <v>17.506450000000001</v>
      </c>
      <c r="NL84">
        <v>1.8972640000000001E-4</v>
      </c>
      <c r="NM84">
        <v>6.3830579999999998E-2</v>
      </c>
      <c r="NN84">
        <v>0.59764130000000004</v>
      </c>
      <c r="NO84">
        <v>17.159289999999999</v>
      </c>
      <c r="NP84">
        <v>1.826559E-4</v>
      </c>
      <c r="NQ84">
        <v>6.1458980000000003E-2</v>
      </c>
      <c r="NR84">
        <v>0.5972712</v>
      </c>
      <c r="NS84">
        <v>16.695119999999999</v>
      </c>
      <c r="NT84">
        <v>1.7718700000000001E-4</v>
      </c>
      <c r="NU84">
        <v>5.9616429999999998E-2</v>
      </c>
      <c r="NV84">
        <v>0.59684429999999999</v>
      </c>
      <c r="NW84">
        <v>16.348649999999999</v>
      </c>
      <c r="NX84">
        <v>1.7500759999999999E-4</v>
      </c>
      <c r="NY84">
        <v>5.8853790000000003E-2</v>
      </c>
      <c r="NZ84">
        <v>0.59635570000000004</v>
      </c>
      <c r="OA84">
        <v>16.229430000000001</v>
      </c>
      <c r="OB84">
        <v>1.76534E-4</v>
      </c>
      <c r="OC84">
        <v>5.935965E-2</v>
      </c>
      <c r="OD84">
        <v>0.5958272</v>
      </c>
      <c r="OE84">
        <v>16.28274</v>
      </c>
      <c r="OF84">
        <v>1.7927350000000001E-4</v>
      </c>
      <c r="OG84">
        <v>6.0329059999999997E-2</v>
      </c>
      <c r="OH84">
        <v>0.59532609999999997</v>
      </c>
      <c r="OI84">
        <v>16.520189999999999</v>
      </c>
      <c r="OJ84">
        <v>1.803734E-4</v>
      </c>
      <c r="OK84">
        <v>6.0786050000000001E-2</v>
      </c>
    </row>
    <row r="85" spans="1:401" x14ac:dyDescent="0.35">
      <c r="A85">
        <v>88</v>
      </c>
      <c r="B85" t="s">
        <v>4</v>
      </c>
      <c r="C85" t="s">
        <v>24</v>
      </c>
      <c r="D85" t="s">
        <v>90</v>
      </c>
      <c r="E85">
        <v>885.43790000000001</v>
      </c>
      <c r="F85">
        <v>0.79755609999999999</v>
      </c>
      <c r="G85">
        <v>14.67122</v>
      </c>
      <c r="H85" s="1">
        <v>3.1581620000000002E-30</v>
      </c>
      <c r="I85" s="1">
        <v>9.6278730000000006E-28</v>
      </c>
      <c r="J85">
        <v>0.79680019999999996</v>
      </c>
      <c r="K85">
        <v>14.43515</v>
      </c>
      <c r="L85" s="1">
        <v>8.3170890000000003E-17</v>
      </c>
      <c r="M85" s="1">
        <v>2.522273E-14</v>
      </c>
      <c r="N85">
        <v>0.79601820000000001</v>
      </c>
      <c r="O85">
        <v>14.24887</v>
      </c>
      <c r="P85" s="1">
        <v>4.853701E-6</v>
      </c>
      <c r="Q85" s="1">
        <v>1.08683E-3</v>
      </c>
      <c r="R85">
        <v>0.79526079999999999</v>
      </c>
      <c r="S85">
        <v>13.78631</v>
      </c>
      <c r="T85">
        <v>0.3251619</v>
      </c>
      <c r="U85">
        <v>79.960909999999998</v>
      </c>
      <c r="V85">
        <v>0.79454069999999999</v>
      </c>
      <c r="W85">
        <v>13.66452</v>
      </c>
      <c r="X85">
        <v>21.667400000000001</v>
      </c>
      <c r="Y85">
        <v>5952.549</v>
      </c>
      <c r="Z85">
        <v>0.79378349999999998</v>
      </c>
      <c r="AA85">
        <v>13.452999999999999</v>
      </c>
      <c r="AB85">
        <v>104.43210000000001</v>
      </c>
      <c r="AC85">
        <v>30774.25</v>
      </c>
      <c r="AD85">
        <v>0.79305320000000001</v>
      </c>
      <c r="AE85">
        <v>13.466200000000001</v>
      </c>
      <c r="AF85">
        <v>114.2397</v>
      </c>
      <c r="AG85">
        <v>35273.550000000003</v>
      </c>
      <c r="AH85">
        <v>0.79229059999999996</v>
      </c>
      <c r="AI85">
        <v>13.512930000000001</v>
      </c>
      <c r="AJ85">
        <v>50.401919999999997</v>
      </c>
      <c r="AK85">
        <v>16056.45</v>
      </c>
      <c r="AL85">
        <v>0.79154570000000002</v>
      </c>
      <c r="AM85">
        <v>13.510109999999999</v>
      </c>
      <c r="AN85">
        <v>12.762549999999999</v>
      </c>
      <c r="AO85">
        <v>4144.8190000000004</v>
      </c>
      <c r="AP85">
        <v>0.79067169999999998</v>
      </c>
      <c r="AQ85">
        <v>13.43234</v>
      </c>
      <c r="AR85">
        <v>2.3927320000000001</v>
      </c>
      <c r="AS85">
        <v>784.46220000000005</v>
      </c>
      <c r="AT85">
        <v>0.78964009999999996</v>
      </c>
      <c r="AU85">
        <v>13.4785</v>
      </c>
      <c r="AV85">
        <v>0.4357647</v>
      </c>
      <c r="AW85">
        <v>142.0932</v>
      </c>
      <c r="AX85">
        <v>0.78817099999999995</v>
      </c>
      <c r="AY85">
        <v>13.14385</v>
      </c>
      <c r="AZ85" s="1">
        <v>0.1244379</v>
      </c>
      <c r="BA85">
        <v>39.429690000000001</v>
      </c>
      <c r="BB85">
        <v>0.78619890000000003</v>
      </c>
      <c r="BC85">
        <v>12.90977</v>
      </c>
      <c r="BD85" s="1">
        <v>7.3515880000000006E-2</v>
      </c>
      <c r="BE85">
        <v>22.760110000000001</v>
      </c>
      <c r="BF85">
        <v>0.78401180000000004</v>
      </c>
      <c r="BG85">
        <v>12.689500000000001</v>
      </c>
      <c r="BH85" s="1">
        <v>6.193336E-2</v>
      </c>
      <c r="BI85">
        <v>19.064250000000001</v>
      </c>
      <c r="BJ85">
        <v>0.78220529999999999</v>
      </c>
      <c r="BK85">
        <v>12.493410000000001</v>
      </c>
      <c r="BL85" s="1">
        <v>6.0433979999999998E-2</v>
      </c>
      <c r="BM85">
        <v>18.561389999999999</v>
      </c>
      <c r="BN85">
        <v>0.78036369999999999</v>
      </c>
      <c r="BO85">
        <v>12.33827</v>
      </c>
      <c r="BP85" s="1">
        <v>6.3845570000000004E-2</v>
      </c>
      <c r="BQ85" s="1">
        <v>19.63805</v>
      </c>
      <c r="BR85">
        <v>0.77806030000000004</v>
      </c>
      <c r="BS85">
        <v>12.31011</v>
      </c>
      <c r="BT85" s="1">
        <v>6.6283750000000002E-2</v>
      </c>
      <c r="BU85" s="1">
        <v>20.490030000000001</v>
      </c>
      <c r="BV85">
        <v>0.77513330000000003</v>
      </c>
      <c r="BW85">
        <v>12.54866</v>
      </c>
      <c r="BX85" s="1">
        <v>6.4908030000000005E-2</v>
      </c>
      <c r="BY85" s="1">
        <v>20.185860000000002</v>
      </c>
      <c r="BZ85">
        <v>0.77210299999999998</v>
      </c>
      <c r="CA85">
        <v>12.97602</v>
      </c>
      <c r="CB85" s="1">
        <v>6.0426639999999997E-2</v>
      </c>
      <c r="CC85" s="1">
        <v>18.896850000000001</v>
      </c>
      <c r="CD85">
        <v>0.76898160000000004</v>
      </c>
      <c r="CE85">
        <v>13.36406</v>
      </c>
      <c r="CF85" s="1">
        <v>5.4481340000000003E-2</v>
      </c>
      <c r="CG85" s="1">
        <v>17.12181</v>
      </c>
      <c r="CH85">
        <v>0.76623390000000002</v>
      </c>
      <c r="CI85">
        <v>13.75841</v>
      </c>
      <c r="CJ85" s="1">
        <v>4.8367300000000002E-2</v>
      </c>
      <c r="CK85" s="1">
        <v>15.255850000000001</v>
      </c>
      <c r="CL85">
        <v>0.76369690000000001</v>
      </c>
      <c r="CM85">
        <v>13.843730000000001</v>
      </c>
      <c r="CN85" s="1">
        <v>4.2703329999999998E-2</v>
      </c>
      <c r="CO85" s="1">
        <v>13.50966</v>
      </c>
      <c r="CP85">
        <v>0.76119879999999995</v>
      </c>
      <c r="CQ85">
        <v>13.92572</v>
      </c>
      <c r="CR85" s="1">
        <v>3.7339320000000002E-2</v>
      </c>
      <c r="CS85" s="1">
        <v>11.852679999999999</v>
      </c>
      <c r="CT85">
        <v>0.75898849999999995</v>
      </c>
      <c r="CU85">
        <v>13.966950000000001</v>
      </c>
      <c r="CV85" s="1">
        <v>3.1887230000000003E-2</v>
      </c>
      <c r="CW85" s="1">
        <v>10.15795</v>
      </c>
      <c r="CX85">
        <v>0.75686010000000004</v>
      </c>
      <c r="CY85">
        <v>14.018409999999999</v>
      </c>
      <c r="CZ85" s="1">
        <v>2.6559989999999999E-2</v>
      </c>
      <c r="DA85" s="1">
        <v>8.4881770000000003</v>
      </c>
      <c r="DB85">
        <v>0.75466310000000003</v>
      </c>
      <c r="DC85">
        <v>14.402240000000001</v>
      </c>
      <c r="DD85" s="1">
        <v>2.193281E-2</v>
      </c>
      <c r="DE85" s="1">
        <v>7.0250180000000002</v>
      </c>
      <c r="DF85">
        <v>0.75088319999999997</v>
      </c>
      <c r="DG85">
        <v>14.848649999999999</v>
      </c>
      <c r="DH85" s="1">
        <v>1.8305020000000002E-2</v>
      </c>
      <c r="DI85" s="1">
        <v>5.8730349999999998</v>
      </c>
      <c r="DJ85">
        <v>0.74635169999999995</v>
      </c>
      <c r="DK85">
        <v>15.070919999999999</v>
      </c>
      <c r="DL85" s="1">
        <v>1.5527620000000001E-2</v>
      </c>
      <c r="DM85" s="1">
        <v>4.9924309999999998</v>
      </c>
      <c r="DN85">
        <v>0.74242070000000004</v>
      </c>
      <c r="DO85">
        <v>15.16131</v>
      </c>
      <c r="DP85" s="1">
        <v>1.339009E-2</v>
      </c>
      <c r="DQ85" s="1">
        <v>4.3108089999999999</v>
      </c>
      <c r="DR85">
        <v>0.7393092</v>
      </c>
      <c r="DS85">
        <v>14.87528</v>
      </c>
      <c r="DT85" s="1">
        <v>1.1715639999999999E-2</v>
      </c>
      <c r="DU85" s="1">
        <v>3.7732230000000002</v>
      </c>
      <c r="DV85">
        <v>0.73704270000000005</v>
      </c>
      <c r="DW85">
        <v>14.57297</v>
      </c>
      <c r="DX85" s="1">
        <v>1.0293989999999999E-2</v>
      </c>
      <c r="DY85" s="1">
        <v>3.3162159999999998</v>
      </c>
      <c r="DZ85">
        <v>0.73550420000000005</v>
      </c>
      <c r="EA85">
        <v>14.33236</v>
      </c>
      <c r="EB85" s="1">
        <v>8.7842079999999999E-3</v>
      </c>
      <c r="EC85" s="1">
        <v>2.833297</v>
      </c>
      <c r="ED85">
        <v>0.73452989999999996</v>
      </c>
      <c r="EE85">
        <v>14.19267</v>
      </c>
      <c r="EF85" s="1">
        <v>7.013165E-3</v>
      </c>
      <c r="EG85" s="1">
        <v>2.265339</v>
      </c>
      <c r="EH85">
        <v>0.73394950000000003</v>
      </c>
      <c r="EI85">
        <v>14.410360000000001</v>
      </c>
      <c r="EJ85" s="1">
        <v>5.2487699999999998E-3</v>
      </c>
      <c r="EK85" s="1">
        <v>1.6954530000000001</v>
      </c>
      <c r="EL85">
        <v>0.7335798</v>
      </c>
      <c r="EM85">
        <v>14.69876</v>
      </c>
      <c r="EN85" s="1">
        <v>3.8425619999999999E-3</v>
      </c>
      <c r="EO85" s="1">
        <v>1.237976</v>
      </c>
      <c r="EP85">
        <v>0.73342070000000004</v>
      </c>
      <c r="EQ85">
        <v>14.858129999999999</v>
      </c>
      <c r="ER85" s="1">
        <v>2.8971829999999998E-3</v>
      </c>
      <c r="ES85" s="1">
        <v>0.92882900000000002</v>
      </c>
      <c r="ET85">
        <v>0.73339739999999998</v>
      </c>
      <c r="EU85">
        <v>14.826370000000001</v>
      </c>
      <c r="EV85" s="1">
        <v>2.3198849999999998E-3</v>
      </c>
      <c r="EW85" s="1">
        <v>0.73939949999999999</v>
      </c>
      <c r="EX85">
        <v>0.73351010000000005</v>
      </c>
      <c r="EY85">
        <v>14.53947</v>
      </c>
      <c r="EZ85" s="1">
        <v>1.975507E-3</v>
      </c>
      <c r="FA85" s="1">
        <v>0.6261449</v>
      </c>
      <c r="FB85">
        <v>0.73366430000000005</v>
      </c>
      <c r="FC85">
        <v>14.21551</v>
      </c>
      <c r="FD85" s="1">
        <v>1.758604E-3</v>
      </c>
      <c r="FE85" s="1">
        <v>0.5547223</v>
      </c>
      <c r="FF85">
        <v>0.73391499999999998</v>
      </c>
      <c r="FG85">
        <v>13.918509999999999</v>
      </c>
      <c r="FH85" s="1">
        <v>1.5978520000000001E-3</v>
      </c>
      <c r="FI85" s="1">
        <v>0.50207979999999997</v>
      </c>
      <c r="FJ85">
        <v>0.73419559999999995</v>
      </c>
      <c r="FK85">
        <v>13.832610000000001</v>
      </c>
      <c r="FL85" s="1">
        <v>1.457734E-3</v>
      </c>
      <c r="FM85" s="1">
        <v>0.4564067</v>
      </c>
      <c r="FN85">
        <v>0.73449609999999999</v>
      </c>
      <c r="FO85">
        <v>14.329029999999999</v>
      </c>
      <c r="FP85" s="1">
        <v>1.3333119999999999E-3</v>
      </c>
      <c r="FQ85" s="1">
        <v>0.41591349999999999</v>
      </c>
      <c r="FR85">
        <v>0.7348017</v>
      </c>
      <c r="FS85">
        <v>14.655290000000001</v>
      </c>
      <c r="FT85" s="1">
        <v>1.229328E-3</v>
      </c>
      <c r="FU85" s="1">
        <v>0.38205319999999998</v>
      </c>
      <c r="FV85">
        <v>0.73507670000000003</v>
      </c>
      <c r="FW85">
        <v>15.01206</v>
      </c>
      <c r="FX85" s="1">
        <v>1.1460179999999999E-3</v>
      </c>
      <c r="FY85" s="1">
        <v>0.3549525</v>
      </c>
      <c r="FZ85">
        <v>0.73530819999999997</v>
      </c>
      <c r="GA85">
        <v>15.085129999999999</v>
      </c>
      <c r="GB85" s="1">
        <v>1.0792320000000001E-3</v>
      </c>
      <c r="GC85" s="1">
        <v>0.3332599</v>
      </c>
      <c r="GD85">
        <v>0.73548230000000003</v>
      </c>
      <c r="GE85">
        <v>14.82654</v>
      </c>
      <c r="GF85" s="1">
        <v>1.023646E-3</v>
      </c>
      <c r="GG85" s="1">
        <v>0.31527719999999998</v>
      </c>
      <c r="GH85">
        <v>0.73557899999999998</v>
      </c>
      <c r="GI85">
        <v>14.41114</v>
      </c>
      <c r="GJ85" s="1">
        <v>9.7763809999999989E-4</v>
      </c>
      <c r="GK85" s="1">
        <v>0.30040860000000003</v>
      </c>
      <c r="GL85">
        <v>0.73567559999999999</v>
      </c>
      <c r="GM85">
        <v>14.068350000000001</v>
      </c>
      <c r="GN85" s="1">
        <v>9.4478080000000005E-4</v>
      </c>
      <c r="GO85" s="1">
        <v>0.28965819999999998</v>
      </c>
      <c r="GP85">
        <v>0.73573730000000004</v>
      </c>
      <c r="GQ85">
        <v>14.052949999999999</v>
      </c>
      <c r="GR85" s="1">
        <v>9.2594490000000003E-4</v>
      </c>
      <c r="GS85" s="1">
        <v>0.28331499999999998</v>
      </c>
      <c r="GT85">
        <v>0.73575449999999998</v>
      </c>
      <c r="GU85">
        <v>14.618</v>
      </c>
      <c r="GV85" s="1">
        <v>9.1266809999999998E-4</v>
      </c>
      <c r="GW85" s="1">
        <v>0.27896900000000002</v>
      </c>
      <c r="GX85">
        <v>0.73576050000000004</v>
      </c>
      <c r="GY85">
        <v>14.94252</v>
      </c>
      <c r="GZ85" s="1">
        <v>8.9605890000000001E-4</v>
      </c>
      <c r="HA85" s="1">
        <v>0.2737483</v>
      </c>
      <c r="HB85">
        <v>0.73579530000000004</v>
      </c>
      <c r="HC85">
        <v>15.207090000000001</v>
      </c>
      <c r="HD85" s="1">
        <v>8.7255109999999998E-4</v>
      </c>
      <c r="HE85" s="1">
        <v>0.26649519999999999</v>
      </c>
      <c r="HF85">
        <v>0.73578690000000002</v>
      </c>
      <c r="HG85">
        <v>15.4496</v>
      </c>
      <c r="HH85" s="1">
        <v>8.4344599999999997E-4</v>
      </c>
      <c r="HI85" s="1">
        <v>0.25755929999999999</v>
      </c>
      <c r="HJ85">
        <v>0.73580069999999997</v>
      </c>
      <c r="HK85">
        <v>15.3634</v>
      </c>
      <c r="HL85" s="1">
        <v>8.1122219999999997E-4</v>
      </c>
      <c r="HM85" s="1">
        <v>0.24768470000000001</v>
      </c>
      <c r="HN85">
        <v>0.73581300000000005</v>
      </c>
      <c r="HO85">
        <v>15.15652</v>
      </c>
      <c r="HP85" s="1">
        <v>7.7824350000000003E-4</v>
      </c>
      <c r="HQ85" s="1">
        <v>0.23758599999999999</v>
      </c>
      <c r="HR85">
        <v>0.73580369999999995</v>
      </c>
      <c r="HS85">
        <v>15.041270000000001</v>
      </c>
      <c r="HT85" s="1">
        <v>7.4584559999999996E-4</v>
      </c>
      <c r="HU85" s="1">
        <v>0.22767370000000001</v>
      </c>
      <c r="HV85">
        <v>0.73577650000000006</v>
      </c>
      <c r="HW85">
        <v>15.06635</v>
      </c>
      <c r="HX85" s="1">
        <v>7.1480770000000005E-4</v>
      </c>
      <c r="HY85" s="1">
        <v>0.2181939</v>
      </c>
      <c r="HZ85">
        <v>0.73578779999999999</v>
      </c>
      <c r="IA85">
        <v>15.5923</v>
      </c>
      <c r="IB85" s="1">
        <v>6.8524109999999999E-4</v>
      </c>
      <c r="IC85" s="1">
        <v>0.2091761</v>
      </c>
      <c r="ID85">
        <v>0.73578980000000005</v>
      </c>
      <c r="IE85">
        <v>16.011030000000002</v>
      </c>
      <c r="IF85">
        <v>6.5708339999999996E-4</v>
      </c>
      <c r="IG85" s="1">
        <v>0.2005807</v>
      </c>
      <c r="IH85">
        <v>0.73578829999999995</v>
      </c>
      <c r="II85">
        <v>16.255839999999999</v>
      </c>
      <c r="IJ85">
        <v>6.3031809999999997E-4</v>
      </c>
      <c r="IK85" s="1">
        <v>0.19243099999999999</v>
      </c>
      <c r="IL85">
        <v>0.73578889999999997</v>
      </c>
      <c r="IM85">
        <v>16.453060000000001</v>
      </c>
      <c r="IN85">
        <v>6.0495589999999999E-4</v>
      </c>
      <c r="IO85" s="1">
        <v>0.184695</v>
      </c>
      <c r="IP85">
        <v>0.73580900000000005</v>
      </c>
      <c r="IQ85">
        <v>16.184899999999999</v>
      </c>
      <c r="IR85">
        <v>5.8092899999999999E-4</v>
      </c>
      <c r="IS85" s="1">
        <v>0.1773641</v>
      </c>
      <c r="IT85">
        <v>0.73577999999999999</v>
      </c>
      <c r="IU85">
        <v>15.868399999999999</v>
      </c>
      <c r="IV85">
        <v>5.5796809999999997E-4</v>
      </c>
      <c r="IW85" s="1">
        <v>0.17037579999999999</v>
      </c>
      <c r="IX85">
        <v>0.73579220000000001</v>
      </c>
      <c r="IY85">
        <v>15.607559999999999</v>
      </c>
      <c r="IZ85">
        <v>5.3599099999999998E-4</v>
      </c>
      <c r="JA85" s="1">
        <v>0.1636764</v>
      </c>
      <c r="JB85">
        <v>0.7357901</v>
      </c>
      <c r="JC85">
        <v>15.553240000000001</v>
      </c>
      <c r="JD85">
        <v>5.1506390000000005E-4</v>
      </c>
      <c r="JE85">
        <v>0.15728809999999999</v>
      </c>
      <c r="JF85">
        <v>0.7357882</v>
      </c>
      <c r="JG85">
        <v>15.9018</v>
      </c>
      <c r="JH85">
        <v>4.9520900000000004E-4</v>
      </c>
      <c r="JI85">
        <v>0.15123700000000001</v>
      </c>
      <c r="JJ85">
        <v>0.73579079999999997</v>
      </c>
      <c r="JK85">
        <v>15.893319999999999</v>
      </c>
      <c r="JL85">
        <v>4.7641829999999999E-4</v>
      </c>
      <c r="JM85">
        <v>0.1454927</v>
      </c>
      <c r="JN85">
        <v>0.73579380000000005</v>
      </c>
      <c r="JO85">
        <v>15.91689</v>
      </c>
      <c r="JP85">
        <v>4.5851799999999999E-4</v>
      </c>
      <c r="JQ85">
        <v>0.1400361</v>
      </c>
      <c r="JR85">
        <v>0.73578860000000001</v>
      </c>
      <c r="JS85">
        <v>15.41934</v>
      </c>
      <c r="JT85">
        <v>4.4156849999999999E-4</v>
      </c>
      <c r="JU85">
        <v>0.1348529</v>
      </c>
      <c r="JV85">
        <v>0.73578889999999997</v>
      </c>
      <c r="JW85">
        <v>14.78384</v>
      </c>
      <c r="JX85">
        <v>4.2529040000000002E-4</v>
      </c>
      <c r="JY85">
        <v>0.1298918</v>
      </c>
      <c r="JZ85">
        <v>0.73579170000000005</v>
      </c>
      <c r="KA85">
        <v>14.173260000000001</v>
      </c>
      <c r="KB85">
        <v>4.0978130000000001E-4</v>
      </c>
      <c r="KC85">
        <v>0.12515019999999999</v>
      </c>
      <c r="KD85">
        <v>0.73578540000000003</v>
      </c>
      <c r="KE85">
        <v>13.74451</v>
      </c>
      <c r="KF85">
        <v>3.9492910000000001E-4</v>
      </c>
      <c r="KG85">
        <v>0.12061810000000001</v>
      </c>
      <c r="KH85">
        <v>0.73578639999999995</v>
      </c>
      <c r="KI85">
        <v>13.55822</v>
      </c>
      <c r="KJ85">
        <v>3.8082710000000001E-4</v>
      </c>
      <c r="KK85">
        <v>0.1163102</v>
      </c>
      <c r="KL85">
        <v>0.73578699999999997</v>
      </c>
      <c r="KM85">
        <v>13.988569999999999</v>
      </c>
      <c r="KN85">
        <v>3.6730410000000003E-4</v>
      </c>
      <c r="KO85">
        <v>0.1121793</v>
      </c>
      <c r="KP85">
        <v>0.73578520000000003</v>
      </c>
      <c r="KQ85">
        <v>14.02666</v>
      </c>
      <c r="KR85">
        <v>3.5418739999999998E-4</v>
      </c>
      <c r="KS85">
        <v>0.10817019999999999</v>
      </c>
      <c r="KT85">
        <v>0.73575009999999996</v>
      </c>
      <c r="KU85">
        <v>14.27974</v>
      </c>
      <c r="KV85">
        <v>3.4160670000000002E-4</v>
      </c>
      <c r="KW85">
        <v>0.1043375</v>
      </c>
      <c r="KX85">
        <v>0.73562629999999996</v>
      </c>
      <c r="KY85">
        <v>14.34362</v>
      </c>
      <c r="KZ85">
        <v>3.2956039999999998E-4</v>
      </c>
      <c r="LA85">
        <v>0.10066990000000001</v>
      </c>
      <c r="LB85">
        <v>0.73544500000000002</v>
      </c>
      <c r="LC85">
        <v>14.187609999999999</v>
      </c>
      <c r="LD85">
        <v>3.180336E-4</v>
      </c>
      <c r="LE85">
        <v>9.716408E-2</v>
      </c>
      <c r="LF85">
        <v>0.73525580000000001</v>
      </c>
      <c r="LG85">
        <v>13.993130000000001</v>
      </c>
      <c r="LH85">
        <v>3.0768180000000003E-4</v>
      </c>
      <c r="LI85">
        <v>9.3997339999999999E-2</v>
      </c>
      <c r="LJ85">
        <v>0.73498220000000003</v>
      </c>
      <c r="LK85">
        <v>13.854039999999999</v>
      </c>
      <c r="LL85">
        <v>3.0016770000000002E-4</v>
      </c>
      <c r="LM85">
        <v>9.1690869999999994E-2</v>
      </c>
      <c r="LN85">
        <v>0.73472040000000005</v>
      </c>
      <c r="LO85">
        <v>13.950900000000001</v>
      </c>
      <c r="LP85">
        <v>2.9622029999999997E-4</v>
      </c>
      <c r="LQ85">
        <v>9.0479809999999994E-2</v>
      </c>
      <c r="LR85">
        <v>0.73439909999999997</v>
      </c>
      <c r="LS85">
        <v>14.53007</v>
      </c>
      <c r="LT85">
        <v>2.937363E-4</v>
      </c>
      <c r="LU85">
        <v>8.9750570000000002E-2</v>
      </c>
      <c r="LV85">
        <v>0.73409420000000003</v>
      </c>
      <c r="LW85">
        <v>14.862869999999999</v>
      </c>
      <c r="LX85">
        <v>2.9009020000000002E-4</v>
      </c>
      <c r="LY85">
        <v>8.8691679999999995E-2</v>
      </c>
      <c r="LZ85">
        <v>0.73382590000000003</v>
      </c>
      <c r="MA85">
        <v>15.4754</v>
      </c>
      <c r="MB85">
        <v>2.8439589999999999E-4</v>
      </c>
      <c r="MC85">
        <v>8.7002670000000004E-2</v>
      </c>
      <c r="MD85">
        <v>0.73358999999999996</v>
      </c>
      <c r="ME85">
        <v>16.1281</v>
      </c>
      <c r="MF85">
        <v>2.7704189999999999E-4</v>
      </c>
      <c r="MG85">
        <v>8.4794110000000006E-2</v>
      </c>
      <c r="MH85">
        <v>0.73340439999999996</v>
      </c>
      <c r="MI85">
        <v>16.24418</v>
      </c>
      <c r="MJ85">
        <v>2.6876459999999999E-4</v>
      </c>
      <c r="MK85">
        <v>8.2291859999999994E-2</v>
      </c>
      <c r="ML85">
        <v>0.73328910000000003</v>
      </c>
      <c r="MM85">
        <v>16.141570000000002</v>
      </c>
      <c r="MN85">
        <v>2.5964100000000002E-4</v>
      </c>
      <c r="MO85">
        <v>7.9522040000000002E-2</v>
      </c>
      <c r="MP85">
        <v>0.73323110000000002</v>
      </c>
      <c r="MQ85">
        <v>16.115349999999999</v>
      </c>
      <c r="MR85">
        <v>2.4864419999999997E-4</v>
      </c>
      <c r="MS85">
        <v>7.6199639999999999E-2</v>
      </c>
      <c r="MT85">
        <v>0.73315160000000001</v>
      </c>
      <c r="MU85">
        <v>16.258109999999999</v>
      </c>
      <c r="MV85">
        <v>2.354228E-4</v>
      </c>
      <c r="MW85">
        <v>7.2184200000000004E-2</v>
      </c>
      <c r="MX85">
        <v>0.73311170000000003</v>
      </c>
      <c r="MY85">
        <v>16.777899999999999</v>
      </c>
      <c r="MZ85">
        <v>2.2163749999999999E-4</v>
      </c>
      <c r="NA85">
        <v>6.7960549999999995E-2</v>
      </c>
      <c r="NB85">
        <v>0.73308050000000002</v>
      </c>
      <c r="NC85">
        <v>17.12773</v>
      </c>
      <c r="ND85">
        <v>2.0925509999999999E-4</v>
      </c>
      <c r="NE85">
        <v>6.4153080000000001E-2</v>
      </c>
      <c r="NF85">
        <v>0.73298079999999999</v>
      </c>
      <c r="NG85">
        <v>17.392499999999998</v>
      </c>
      <c r="NH85">
        <v>1.989712E-4</v>
      </c>
      <c r="NI85">
        <v>6.0985610000000003E-2</v>
      </c>
      <c r="NJ85">
        <v>0.73276830000000004</v>
      </c>
      <c r="NK85">
        <v>17.594190000000001</v>
      </c>
      <c r="NL85">
        <v>1.9047779999999999E-4</v>
      </c>
      <c r="NM85">
        <v>5.8374950000000002E-2</v>
      </c>
      <c r="NN85">
        <v>0.73242130000000005</v>
      </c>
      <c r="NO85">
        <v>17.203970000000002</v>
      </c>
      <c r="NP85">
        <v>1.8329119999999999E-4</v>
      </c>
      <c r="NQ85">
        <v>5.6176139999999999E-2</v>
      </c>
      <c r="NR85">
        <v>0.73197670000000004</v>
      </c>
      <c r="NS85">
        <v>16.719850000000001</v>
      </c>
      <c r="NT85">
        <v>1.776103E-4</v>
      </c>
      <c r="NU85">
        <v>5.4433860000000001E-2</v>
      </c>
      <c r="NV85">
        <v>0.73144339999999997</v>
      </c>
      <c r="NW85">
        <v>16.359529999999999</v>
      </c>
      <c r="NX85">
        <v>1.750357E-4</v>
      </c>
      <c r="NY85">
        <v>5.3620059999999997E-2</v>
      </c>
      <c r="NZ85">
        <v>0.73088960000000003</v>
      </c>
      <c r="OA85">
        <v>16.233450000000001</v>
      </c>
      <c r="OB85">
        <v>1.7627779999999999E-4</v>
      </c>
      <c r="OC85">
        <v>5.3987739999999999E-2</v>
      </c>
      <c r="OD85">
        <v>0.73022299999999996</v>
      </c>
      <c r="OE85">
        <v>16.310310000000001</v>
      </c>
      <c r="OF85">
        <v>1.7903170000000001E-4</v>
      </c>
      <c r="OG85">
        <v>5.4862389999999997E-2</v>
      </c>
      <c r="OH85">
        <v>0.72961860000000001</v>
      </c>
      <c r="OI85">
        <v>16.59768</v>
      </c>
      <c r="OJ85">
        <v>1.803578E-4</v>
      </c>
      <c r="OK85">
        <v>5.533623E-2</v>
      </c>
    </row>
    <row r="86" spans="1:401" x14ac:dyDescent="0.35">
      <c r="A86">
        <v>89</v>
      </c>
      <c r="B86" t="s">
        <v>4</v>
      </c>
      <c r="C86" t="s">
        <v>24</v>
      </c>
      <c r="D86" t="s">
        <v>91</v>
      </c>
      <c r="E86">
        <v>653.28700000000003</v>
      </c>
      <c r="F86">
        <v>0.99050510000000003</v>
      </c>
      <c r="G86">
        <v>14.67432</v>
      </c>
      <c r="H86" s="1">
        <v>2.6054120000000002E-31</v>
      </c>
      <c r="I86" s="1">
        <v>5.1608300000000002E-29</v>
      </c>
      <c r="J86">
        <v>0.98872139999999997</v>
      </c>
      <c r="K86">
        <v>14.47522</v>
      </c>
      <c r="L86" s="1">
        <v>1.525689E-17</v>
      </c>
      <c r="M86" s="1">
        <v>3.0058379999999999E-15</v>
      </c>
      <c r="N86">
        <v>0.98686370000000001</v>
      </c>
      <c r="O86">
        <v>14.3268</v>
      </c>
      <c r="P86" s="1">
        <v>1.5349149999999999E-6</v>
      </c>
      <c r="Q86" s="1">
        <v>2.2413120000000001E-4</v>
      </c>
      <c r="R86">
        <v>0.98511950000000004</v>
      </c>
      <c r="S86">
        <v>13.838559999999999</v>
      </c>
      <c r="T86">
        <v>0.20512730000000001</v>
      </c>
      <c r="U86">
        <v>34.425730000000001</v>
      </c>
      <c r="V86">
        <v>0.98342629999999998</v>
      </c>
      <c r="W86">
        <v>13.71724</v>
      </c>
      <c r="X86">
        <v>17.521280000000001</v>
      </c>
      <c r="Y86">
        <v>3203.3319999999999</v>
      </c>
      <c r="Z86">
        <v>0.98174269999999997</v>
      </c>
      <c r="AA86">
        <v>13.45923</v>
      </c>
      <c r="AB86">
        <v>97.833259999999996</v>
      </c>
      <c r="AC86">
        <v>18840.900000000001</v>
      </c>
      <c r="AD86">
        <v>0.98006530000000003</v>
      </c>
      <c r="AE86">
        <v>13.46444</v>
      </c>
      <c r="AF86">
        <v>117.8182</v>
      </c>
      <c r="AG86">
        <v>23484.99</v>
      </c>
      <c r="AH86">
        <v>0.97832180000000002</v>
      </c>
      <c r="AI86">
        <v>13.508570000000001</v>
      </c>
      <c r="AJ86">
        <v>55.404060000000001</v>
      </c>
      <c r="AK86">
        <v>11303.7</v>
      </c>
      <c r="AL86">
        <v>0.97659759999999995</v>
      </c>
      <c r="AM86">
        <v>13.51075</v>
      </c>
      <c r="AN86">
        <v>14.595829999999999</v>
      </c>
      <c r="AO86">
        <v>3021.3919999999998</v>
      </c>
      <c r="AP86">
        <v>0.97479780000000005</v>
      </c>
      <c r="AQ86">
        <v>13.451169999999999</v>
      </c>
      <c r="AR86">
        <v>2.788532</v>
      </c>
      <c r="AS86">
        <v>581.6182</v>
      </c>
      <c r="AT86">
        <v>0.97274479999999997</v>
      </c>
      <c r="AU86">
        <v>13.53899</v>
      </c>
      <c r="AV86">
        <v>0.50192769999999998</v>
      </c>
      <c r="AW86">
        <v>104.4271</v>
      </c>
      <c r="AX86">
        <v>0.96995759999999998</v>
      </c>
      <c r="AY86">
        <v>13.18979</v>
      </c>
      <c r="AZ86" s="1">
        <v>0.13472809999999999</v>
      </c>
      <c r="BA86">
        <v>27.502220000000001</v>
      </c>
      <c r="BB86">
        <v>0.96630530000000003</v>
      </c>
      <c r="BC86">
        <v>12.948309999999999</v>
      </c>
      <c r="BD86" s="1">
        <v>7.5453649999999997E-2</v>
      </c>
      <c r="BE86">
        <v>15.137</v>
      </c>
      <c r="BF86">
        <v>0.96194760000000001</v>
      </c>
      <c r="BG86">
        <v>12.71302</v>
      </c>
      <c r="BH86" s="1">
        <v>6.2447599999999999E-2</v>
      </c>
      <c r="BI86">
        <v>12.477600000000001</v>
      </c>
      <c r="BJ86">
        <v>0.95687739999999999</v>
      </c>
      <c r="BK86">
        <v>12.49907</v>
      </c>
      <c r="BL86" s="1">
        <v>6.0307119999999999E-2</v>
      </c>
      <c r="BM86" s="1">
        <v>12.04344</v>
      </c>
      <c r="BN86">
        <v>0.95159780000000005</v>
      </c>
      <c r="BO86">
        <v>12.336930000000001</v>
      </c>
      <c r="BP86" s="1">
        <v>6.3517320000000002E-2</v>
      </c>
      <c r="BQ86" s="1">
        <v>12.708299999999999</v>
      </c>
      <c r="BR86">
        <v>0.94674650000000005</v>
      </c>
      <c r="BS86">
        <v>12.30982</v>
      </c>
      <c r="BT86" s="1">
        <v>6.6202419999999998E-2</v>
      </c>
      <c r="BU86" s="1">
        <v>13.319190000000001</v>
      </c>
      <c r="BV86">
        <v>0.94152449999999999</v>
      </c>
      <c r="BW86">
        <v>12.57654</v>
      </c>
      <c r="BX86" s="1">
        <v>6.5154900000000002E-2</v>
      </c>
      <c r="BY86" s="1">
        <v>13.199479999999999</v>
      </c>
      <c r="BZ86">
        <v>0.93609920000000002</v>
      </c>
      <c r="CA86">
        <v>13.03097</v>
      </c>
      <c r="CB86" s="1">
        <v>6.0881390000000001E-2</v>
      </c>
      <c r="CC86" s="1">
        <v>12.41742</v>
      </c>
      <c r="CD86">
        <v>0.93064740000000001</v>
      </c>
      <c r="CE86">
        <v>13.41689</v>
      </c>
      <c r="CF86" s="1">
        <v>5.501122E-2</v>
      </c>
      <c r="CG86" s="1">
        <v>11.29087</v>
      </c>
      <c r="CH86">
        <v>0.92598469999999999</v>
      </c>
      <c r="CI86">
        <v>13.78894</v>
      </c>
      <c r="CJ86" s="1">
        <v>4.8883019999999999E-2</v>
      </c>
      <c r="CK86" s="1">
        <v>10.08192</v>
      </c>
      <c r="CL86">
        <v>0.92171689999999995</v>
      </c>
      <c r="CM86">
        <v>13.83553</v>
      </c>
      <c r="CN86" s="1">
        <v>4.3177470000000003E-2</v>
      </c>
      <c r="CO86" s="1">
        <v>8.9414200000000008</v>
      </c>
      <c r="CP86">
        <v>0.91775720000000005</v>
      </c>
      <c r="CQ86">
        <v>13.907349999999999</v>
      </c>
      <c r="CR86" s="1">
        <v>3.7807880000000002E-2</v>
      </c>
      <c r="CS86" s="1">
        <v>7.8614259999999998</v>
      </c>
      <c r="CT86">
        <v>0.91367500000000001</v>
      </c>
      <c r="CU86">
        <v>13.955590000000001</v>
      </c>
      <c r="CV86" s="1">
        <v>3.2368590000000003E-2</v>
      </c>
      <c r="CW86" s="1">
        <v>6.7597690000000004</v>
      </c>
      <c r="CX86">
        <v>0.90931019999999996</v>
      </c>
      <c r="CY86">
        <v>14.016500000000001</v>
      </c>
      <c r="CZ86" s="1">
        <v>2.701009E-2</v>
      </c>
      <c r="DA86" s="1">
        <v>5.6654619999999998</v>
      </c>
      <c r="DB86">
        <v>0.90500380000000002</v>
      </c>
      <c r="DC86">
        <v>14.436</v>
      </c>
      <c r="DD86" s="1">
        <v>2.2305970000000001E-2</v>
      </c>
      <c r="DE86" s="1">
        <v>4.6962799999999998</v>
      </c>
      <c r="DF86">
        <v>0.90191069999999995</v>
      </c>
      <c r="DG86">
        <v>14.906840000000001</v>
      </c>
      <c r="DH86" s="1">
        <v>1.858988E-2</v>
      </c>
      <c r="DI86" s="1">
        <v>3.9249360000000002</v>
      </c>
      <c r="DJ86">
        <v>0.8987868</v>
      </c>
      <c r="DK86">
        <v>15.12616</v>
      </c>
      <c r="DL86" s="1">
        <v>1.5747230000000001E-2</v>
      </c>
      <c r="DM86" s="1">
        <v>3.3329469999999999</v>
      </c>
      <c r="DN86">
        <v>0.89604689999999998</v>
      </c>
      <c r="DO86">
        <v>15.216570000000001</v>
      </c>
      <c r="DP86" s="1">
        <v>1.356135E-2</v>
      </c>
      <c r="DQ86" s="1">
        <v>2.8750990000000001</v>
      </c>
      <c r="DR86">
        <v>0.8938777</v>
      </c>
      <c r="DS86">
        <v>14.900840000000001</v>
      </c>
      <c r="DT86" s="1">
        <v>1.185304E-2</v>
      </c>
      <c r="DU86" s="1">
        <v>2.5146899999999999</v>
      </c>
      <c r="DV86">
        <v>0.89233589999999996</v>
      </c>
      <c r="DW86">
        <v>14.577360000000001</v>
      </c>
      <c r="DX86" s="1">
        <v>1.042071E-2</v>
      </c>
      <c r="DY86" s="1">
        <v>2.2113499999999999</v>
      </c>
      <c r="DZ86">
        <v>0.8913276</v>
      </c>
      <c r="EA86">
        <v>14.327809999999999</v>
      </c>
      <c r="EB86" s="1">
        <v>8.9320609999999998E-3</v>
      </c>
      <c r="EC86" s="1">
        <v>1.896628</v>
      </c>
      <c r="ED86">
        <v>0.8906984</v>
      </c>
      <c r="EE86">
        <v>14.18745</v>
      </c>
      <c r="EF86" s="1">
        <v>7.1799699999999999E-3</v>
      </c>
      <c r="EG86" s="1">
        <v>1.5256160000000001</v>
      </c>
      <c r="EH86">
        <v>0.89027089999999998</v>
      </c>
      <c r="EI86">
        <v>14.438689999999999</v>
      </c>
      <c r="EJ86" s="1">
        <v>5.3992290000000002E-3</v>
      </c>
      <c r="EK86" s="1">
        <v>1.1468430000000001</v>
      </c>
      <c r="EL86">
        <v>0.89007559999999997</v>
      </c>
      <c r="EM86">
        <v>14.75765</v>
      </c>
      <c r="EN86" s="1">
        <v>3.9526090000000002E-3</v>
      </c>
      <c r="EO86" s="1">
        <v>0.83752720000000003</v>
      </c>
      <c r="EP86">
        <v>0.88996050000000004</v>
      </c>
      <c r="EQ86">
        <v>14.92764</v>
      </c>
      <c r="ER86" s="1">
        <v>2.967314E-3</v>
      </c>
      <c r="ES86" s="1">
        <v>0.62610049999999995</v>
      </c>
      <c r="ET86">
        <v>0.88996249999999999</v>
      </c>
      <c r="EU86">
        <v>14.884679999999999</v>
      </c>
      <c r="EV86" s="1">
        <v>2.3619489999999999E-3</v>
      </c>
      <c r="EW86" s="1">
        <v>0.4958205</v>
      </c>
      <c r="EX86">
        <v>0.89005610000000002</v>
      </c>
      <c r="EY86">
        <v>14.561109999999999</v>
      </c>
      <c r="EZ86" s="1">
        <v>2.001044E-3</v>
      </c>
      <c r="FA86" s="1">
        <v>0.41797909999999999</v>
      </c>
      <c r="FB86">
        <v>0.89018989999999998</v>
      </c>
      <c r="FC86">
        <v>14.217040000000001</v>
      </c>
      <c r="FD86" s="1">
        <v>1.7757490000000001E-3</v>
      </c>
      <c r="FE86" s="1">
        <v>0.36924669999999998</v>
      </c>
      <c r="FF86">
        <v>0.8903799</v>
      </c>
      <c r="FG86">
        <v>13.91728</v>
      </c>
      <c r="FH86" s="1">
        <v>1.611803E-3</v>
      </c>
      <c r="FI86" s="1">
        <v>0.33389210000000002</v>
      </c>
      <c r="FJ86">
        <v>0.89060470000000003</v>
      </c>
      <c r="FK86">
        <v>13.83996</v>
      </c>
      <c r="FL86" s="1">
        <v>1.4702890000000001E-3</v>
      </c>
      <c r="FM86" s="1">
        <v>0.30348609999999998</v>
      </c>
      <c r="FN86">
        <v>0.89080459999999995</v>
      </c>
      <c r="FO86">
        <v>14.38181</v>
      </c>
      <c r="FP86" s="1">
        <v>1.3441939999999999E-3</v>
      </c>
      <c r="FQ86" s="1">
        <v>0.27645639999999999</v>
      </c>
      <c r="FR86">
        <v>0.8910825</v>
      </c>
      <c r="FS86">
        <v>14.697179999999999</v>
      </c>
      <c r="FT86" s="1">
        <v>1.2382179999999999E-3</v>
      </c>
      <c r="FU86" s="1">
        <v>0.2537433</v>
      </c>
      <c r="FV86">
        <v>0.89126130000000003</v>
      </c>
      <c r="FW86">
        <v>15.05134</v>
      </c>
      <c r="FX86" s="1">
        <v>1.1530990000000001E-3</v>
      </c>
      <c r="FY86" s="1">
        <v>0.23552529999999999</v>
      </c>
      <c r="FZ86">
        <v>0.89141389999999998</v>
      </c>
      <c r="GA86">
        <v>15.118080000000001</v>
      </c>
      <c r="GB86" s="1">
        <v>1.0849880000000001E-3</v>
      </c>
      <c r="GC86" s="1">
        <v>0.2209652</v>
      </c>
      <c r="GD86">
        <v>0.89157960000000003</v>
      </c>
      <c r="GE86">
        <v>14.84798</v>
      </c>
      <c r="GF86" s="1">
        <v>1.028506E-3</v>
      </c>
      <c r="GG86" s="1">
        <v>0.20893239999999999</v>
      </c>
      <c r="GH86">
        <v>0.89165810000000001</v>
      </c>
      <c r="GI86">
        <v>14.421799999999999</v>
      </c>
      <c r="GJ86" s="1">
        <v>9.815186E-4</v>
      </c>
      <c r="GK86" s="1">
        <v>0.1989419</v>
      </c>
      <c r="GL86">
        <v>0.89170470000000002</v>
      </c>
      <c r="GM86">
        <v>14.0686</v>
      </c>
      <c r="GN86" s="1">
        <v>9.4728309999999997E-4</v>
      </c>
      <c r="GO86" s="1">
        <v>0.19160469999999999</v>
      </c>
      <c r="GP86">
        <v>0.89176319999999998</v>
      </c>
      <c r="GQ86">
        <v>14.057040000000001</v>
      </c>
      <c r="GR86" s="1">
        <v>9.2737699999999995E-4</v>
      </c>
      <c r="GS86" s="1">
        <v>0.18722569999999999</v>
      </c>
      <c r="GT86">
        <v>0.89177309999999999</v>
      </c>
      <c r="GU86">
        <v>14.675520000000001</v>
      </c>
      <c r="GV86" s="1">
        <v>9.1396170000000005E-4</v>
      </c>
      <c r="GW86" s="1">
        <v>0.1843233</v>
      </c>
      <c r="GX86">
        <v>0.89177289999999998</v>
      </c>
      <c r="GY86">
        <v>15.006539999999999</v>
      </c>
      <c r="GZ86" s="1">
        <v>8.9786179999999996E-4</v>
      </c>
      <c r="HA86" s="1">
        <v>0.18096599999999999</v>
      </c>
      <c r="HB86">
        <v>0.89173820000000004</v>
      </c>
      <c r="HC86">
        <v>15.27</v>
      </c>
      <c r="HD86" s="1">
        <v>8.749548E-4</v>
      </c>
      <c r="HE86" s="1">
        <v>0.17628720000000001</v>
      </c>
      <c r="HF86">
        <v>0.89176370000000005</v>
      </c>
      <c r="HG86">
        <v>15.506629999999999</v>
      </c>
      <c r="HH86" s="1">
        <v>8.46243E-4</v>
      </c>
      <c r="HI86" s="1">
        <v>0.1704599</v>
      </c>
      <c r="HJ86">
        <v>0.89177980000000001</v>
      </c>
      <c r="HK86">
        <v>15.384729999999999</v>
      </c>
      <c r="HL86" s="1">
        <v>8.1419580000000004E-4</v>
      </c>
      <c r="HM86" s="1">
        <v>0.16397639999999999</v>
      </c>
      <c r="HN86">
        <v>0.89175680000000002</v>
      </c>
      <c r="HO86">
        <v>15.146559999999999</v>
      </c>
      <c r="HP86" s="1">
        <v>7.8121080000000001E-4</v>
      </c>
      <c r="HQ86" s="1">
        <v>0.1573119</v>
      </c>
      <c r="HR86">
        <v>0.89179350000000002</v>
      </c>
      <c r="HS86">
        <v>15.02632</v>
      </c>
      <c r="HT86" s="1">
        <v>7.487215E-4</v>
      </c>
      <c r="HU86" s="1">
        <v>0.15075330000000001</v>
      </c>
      <c r="HV86">
        <v>0.89179459999999999</v>
      </c>
      <c r="HW86">
        <v>15.056660000000001</v>
      </c>
      <c r="HX86" s="1">
        <v>7.1755120000000004E-4</v>
      </c>
      <c r="HY86" s="1">
        <v>0.14447360000000001</v>
      </c>
      <c r="HZ86">
        <v>0.89180289999999995</v>
      </c>
      <c r="IA86">
        <v>15.642799999999999</v>
      </c>
      <c r="IB86" s="1">
        <v>6.8785120000000003E-4</v>
      </c>
      <c r="IC86" s="1">
        <v>0.13849719999999999</v>
      </c>
      <c r="ID86">
        <v>0.8918045</v>
      </c>
      <c r="IE86">
        <v>16.090260000000001</v>
      </c>
      <c r="IF86">
        <v>6.5956459999999995E-4</v>
      </c>
      <c r="IG86" s="1">
        <v>0.13280500000000001</v>
      </c>
      <c r="IH86">
        <v>0.89176469999999997</v>
      </c>
      <c r="II86">
        <v>16.329419999999999</v>
      </c>
      <c r="IJ86">
        <v>6.3266489999999999E-4</v>
      </c>
      <c r="IK86" s="1">
        <v>0.12740309999999999</v>
      </c>
      <c r="IL86">
        <v>0.89180479999999995</v>
      </c>
      <c r="IM86">
        <v>16.520140000000001</v>
      </c>
      <c r="IN86">
        <v>6.0718510000000003E-4</v>
      </c>
      <c r="IO86" s="1">
        <v>0.1222766</v>
      </c>
      <c r="IP86">
        <v>0.89175890000000002</v>
      </c>
      <c r="IQ86">
        <v>16.21292</v>
      </c>
      <c r="IR86">
        <v>5.8304030000000005E-4</v>
      </c>
      <c r="IS86" s="1">
        <v>0.1174206</v>
      </c>
      <c r="IT86">
        <v>0.8917969</v>
      </c>
      <c r="IU86">
        <v>15.875769999999999</v>
      </c>
      <c r="IV86">
        <v>5.5999170000000005E-4</v>
      </c>
      <c r="IW86" s="1">
        <v>0.1127891</v>
      </c>
      <c r="IX86">
        <v>0.89175899999999997</v>
      </c>
      <c r="IY86">
        <v>15.60965</v>
      </c>
      <c r="IZ86">
        <v>5.3792439999999998E-4</v>
      </c>
      <c r="JA86">
        <v>0.1083551</v>
      </c>
      <c r="JB86">
        <v>0.89176699999999998</v>
      </c>
      <c r="JC86">
        <v>15.553800000000001</v>
      </c>
      <c r="JD86">
        <v>5.1690389999999996E-4</v>
      </c>
      <c r="JE86">
        <v>0.10412059999999999</v>
      </c>
      <c r="JF86">
        <v>0.89180250000000005</v>
      </c>
      <c r="JG86">
        <v>15.938280000000001</v>
      </c>
      <c r="JH86">
        <v>4.969525E-4</v>
      </c>
      <c r="JI86">
        <v>0.1001104</v>
      </c>
      <c r="JJ86">
        <v>0.89175689999999996</v>
      </c>
      <c r="JK86">
        <v>15.93116</v>
      </c>
      <c r="JL86">
        <v>4.780726E-4</v>
      </c>
      <c r="JM86">
        <v>9.6304570000000006E-2</v>
      </c>
      <c r="JN86">
        <v>0.8918085</v>
      </c>
      <c r="JO86">
        <v>15.978059999999999</v>
      </c>
      <c r="JP86">
        <v>4.600893E-4</v>
      </c>
      <c r="JQ86">
        <v>9.2689830000000001E-2</v>
      </c>
      <c r="JR86">
        <v>0.89176390000000005</v>
      </c>
      <c r="JS86">
        <v>15.474930000000001</v>
      </c>
      <c r="JT86">
        <v>4.430681E-4</v>
      </c>
      <c r="JU86">
        <v>8.9255370000000001E-2</v>
      </c>
      <c r="JV86">
        <v>0.89176429999999995</v>
      </c>
      <c r="JW86">
        <v>14.828419999999999</v>
      </c>
      <c r="JX86">
        <v>4.2672309999999998E-4</v>
      </c>
      <c r="JY86">
        <v>8.5969939999999995E-2</v>
      </c>
      <c r="JZ86">
        <v>0.89175910000000003</v>
      </c>
      <c r="KA86">
        <v>14.20974</v>
      </c>
      <c r="KB86">
        <v>4.111494E-4</v>
      </c>
      <c r="KC86">
        <v>8.2829520000000004E-2</v>
      </c>
      <c r="KD86">
        <v>0.89176169999999999</v>
      </c>
      <c r="KE86">
        <v>13.764329999999999</v>
      </c>
      <c r="KF86">
        <v>3.9623529999999998E-4</v>
      </c>
      <c r="KG86">
        <v>7.9827629999999997E-2</v>
      </c>
      <c r="KH86">
        <v>0.89180300000000001</v>
      </c>
      <c r="KI86">
        <v>13.56615</v>
      </c>
      <c r="KJ86">
        <v>3.8207170000000002E-4</v>
      </c>
      <c r="KK86">
        <v>7.6973509999999995E-2</v>
      </c>
      <c r="KL86">
        <v>0.89174719999999996</v>
      </c>
      <c r="KM86">
        <v>14.03201</v>
      </c>
      <c r="KN86">
        <v>3.6850179999999998E-4</v>
      </c>
      <c r="KO86">
        <v>7.4240269999999997E-2</v>
      </c>
      <c r="KP86">
        <v>0.89176569999999999</v>
      </c>
      <c r="KQ86">
        <v>14.05654</v>
      </c>
      <c r="KR86">
        <v>3.553467E-4</v>
      </c>
      <c r="KS86">
        <v>7.1588230000000003E-2</v>
      </c>
      <c r="KT86">
        <v>0.89170689999999997</v>
      </c>
      <c r="KU86">
        <v>14.322699999999999</v>
      </c>
      <c r="KV86">
        <v>3.4271369999999999E-4</v>
      </c>
      <c r="KW86">
        <v>6.9050719999999996E-2</v>
      </c>
      <c r="KX86">
        <v>0.89164880000000002</v>
      </c>
      <c r="KY86">
        <v>14.383889999999999</v>
      </c>
      <c r="KZ86">
        <v>3.3062489999999999E-4</v>
      </c>
      <c r="LA86">
        <v>6.6621479999999997E-2</v>
      </c>
      <c r="LB86">
        <v>0.89153059999999995</v>
      </c>
      <c r="LC86">
        <v>14.200430000000001</v>
      </c>
      <c r="LD86">
        <v>3.1903669999999999E-4</v>
      </c>
      <c r="LE86">
        <v>6.4295820000000004E-2</v>
      </c>
      <c r="LF86">
        <v>0.89134910000000001</v>
      </c>
      <c r="LG86">
        <v>13.986890000000001</v>
      </c>
      <c r="LH86">
        <v>3.0853130000000001E-4</v>
      </c>
      <c r="LI86">
        <v>6.2181229999999997E-2</v>
      </c>
      <c r="LJ86">
        <v>0.89115069999999996</v>
      </c>
      <c r="LK86">
        <v>13.844620000000001</v>
      </c>
      <c r="LL86">
        <v>3.0069199999999997E-4</v>
      </c>
      <c r="LM86">
        <v>6.0602019999999999E-2</v>
      </c>
      <c r="LN86">
        <v>0.89095690000000005</v>
      </c>
      <c r="LO86">
        <v>13.959709999999999</v>
      </c>
      <c r="LP86">
        <v>2.9647380000000001E-4</v>
      </c>
      <c r="LQ86">
        <v>5.9754960000000003E-2</v>
      </c>
      <c r="LR86">
        <v>0.89069100000000001</v>
      </c>
      <c r="LS86">
        <v>14.595549999999999</v>
      </c>
      <c r="LT86">
        <v>2.939714E-4</v>
      </c>
      <c r="LU86">
        <v>5.9268019999999998E-2</v>
      </c>
      <c r="LV86">
        <v>0.89047350000000003</v>
      </c>
      <c r="LW86">
        <v>14.919280000000001</v>
      </c>
      <c r="LX86">
        <v>2.9049019999999998E-4</v>
      </c>
      <c r="LY86">
        <v>5.8598530000000003E-2</v>
      </c>
      <c r="LZ86">
        <v>0.89024009999999998</v>
      </c>
      <c r="MA86">
        <v>15.52791</v>
      </c>
      <c r="MB86">
        <v>2.849781E-4</v>
      </c>
      <c r="MC86">
        <v>5.751713E-2</v>
      </c>
      <c r="MD86">
        <v>0.89008330000000002</v>
      </c>
      <c r="ME86">
        <v>16.183700000000002</v>
      </c>
      <c r="MF86">
        <v>2.7774339999999997E-4</v>
      </c>
      <c r="MG86">
        <v>5.6082269999999997E-2</v>
      </c>
      <c r="MH86">
        <v>0.88994510000000004</v>
      </c>
      <c r="MI86">
        <v>16.257380000000001</v>
      </c>
      <c r="MJ86">
        <v>2.6953159999999998E-4</v>
      </c>
      <c r="MK86">
        <v>5.444243E-2</v>
      </c>
      <c r="ML86">
        <v>0.88986169999999998</v>
      </c>
      <c r="MM86">
        <v>16.119789999999998</v>
      </c>
      <c r="MN86">
        <v>2.6051600000000002E-4</v>
      </c>
      <c r="MO86">
        <v>5.2633590000000001E-2</v>
      </c>
      <c r="MP86">
        <v>0.88981520000000003</v>
      </c>
      <c r="MQ86">
        <v>16.097169999999998</v>
      </c>
      <c r="MR86">
        <v>2.4972949999999997E-4</v>
      </c>
      <c r="MS86">
        <v>5.0478729999999999E-2</v>
      </c>
      <c r="MT86">
        <v>0.88976160000000004</v>
      </c>
      <c r="MU86">
        <v>16.257290000000001</v>
      </c>
      <c r="MV86">
        <v>2.3666860000000001E-4</v>
      </c>
      <c r="MW86">
        <v>4.7857990000000003E-2</v>
      </c>
      <c r="MX86">
        <v>0.88976730000000004</v>
      </c>
      <c r="MY86">
        <v>16.83745</v>
      </c>
      <c r="MZ86">
        <v>2.228474E-4</v>
      </c>
      <c r="NA86">
        <v>4.5065750000000002E-2</v>
      </c>
      <c r="NB86">
        <v>0.8897157</v>
      </c>
      <c r="NC86">
        <v>17.200500000000002</v>
      </c>
      <c r="ND86">
        <v>2.1029250000000001E-4</v>
      </c>
      <c r="NE86">
        <v>4.2522850000000001E-2</v>
      </c>
      <c r="NF86">
        <v>0.88963499999999995</v>
      </c>
      <c r="NG86">
        <v>17.460930000000001</v>
      </c>
      <c r="NH86">
        <v>1.9982370000000001E-4</v>
      </c>
      <c r="NI86">
        <v>4.0400070000000003E-2</v>
      </c>
      <c r="NJ86">
        <v>0.88948329999999998</v>
      </c>
      <c r="NK86">
        <v>17.668880000000001</v>
      </c>
      <c r="NL86">
        <v>1.9118689999999999E-4</v>
      </c>
      <c r="NM86">
        <v>3.8650480000000001E-2</v>
      </c>
      <c r="NN86">
        <v>0.88922860000000004</v>
      </c>
      <c r="NO86">
        <v>17.246410000000001</v>
      </c>
      <c r="NP86">
        <v>1.8389170000000001E-4</v>
      </c>
      <c r="NQ86">
        <v>3.71796E-2</v>
      </c>
      <c r="NR86">
        <v>0.88883129999999999</v>
      </c>
      <c r="NS86">
        <v>16.742629999999998</v>
      </c>
      <c r="NT86">
        <v>1.780284E-4</v>
      </c>
      <c r="NU86">
        <v>3.5998460000000003E-2</v>
      </c>
      <c r="NV86">
        <v>0.88847149999999997</v>
      </c>
      <c r="NW86">
        <v>16.37032</v>
      </c>
      <c r="NX86">
        <v>1.751081E-4</v>
      </c>
      <c r="NY86">
        <v>3.5400609999999999E-2</v>
      </c>
      <c r="NZ86">
        <v>0.88799110000000003</v>
      </c>
      <c r="OA86">
        <v>16.236360000000001</v>
      </c>
      <c r="OB86">
        <v>1.7605539999999999E-4</v>
      </c>
      <c r="OC86">
        <v>3.5590990000000003E-2</v>
      </c>
      <c r="OD86">
        <v>0.88754350000000004</v>
      </c>
      <c r="OE86">
        <v>16.327380000000002</v>
      </c>
      <c r="OF86">
        <v>1.7880040000000001E-4</v>
      </c>
      <c r="OG86">
        <v>3.6163590000000002E-2</v>
      </c>
      <c r="OH86">
        <v>0.88700939999999995</v>
      </c>
      <c r="OI86">
        <v>16.66161</v>
      </c>
      <c r="OJ86">
        <v>1.8032359999999999E-4</v>
      </c>
      <c r="OK86">
        <v>3.6511700000000001E-2</v>
      </c>
    </row>
    <row r="87" spans="1:401" x14ac:dyDescent="0.35">
      <c r="A87">
        <v>90</v>
      </c>
      <c r="B87" t="s">
        <v>4</v>
      </c>
      <c r="C87" t="s">
        <v>24</v>
      </c>
      <c r="D87" t="s">
        <v>92</v>
      </c>
      <c r="E87">
        <v>891.50340000000006</v>
      </c>
      <c r="F87">
        <v>1.0169820000000001</v>
      </c>
      <c r="G87">
        <v>14.674670000000001</v>
      </c>
      <c r="H87" s="1">
        <v>5.2989889999999995E-32</v>
      </c>
      <c r="I87" s="1">
        <v>1.4330299999999999E-29</v>
      </c>
      <c r="J87">
        <v>1.01589</v>
      </c>
      <c r="K87">
        <v>14.51233</v>
      </c>
      <c r="L87" s="1">
        <v>3.4762280000000002E-18</v>
      </c>
      <c r="M87" s="1">
        <v>9.3509659999999997E-16</v>
      </c>
      <c r="N87">
        <v>1.014783</v>
      </c>
      <c r="O87">
        <v>14.40489</v>
      </c>
      <c r="P87" s="1">
        <v>5.2909360000000002E-7</v>
      </c>
      <c r="Q87" s="1">
        <v>9.1544810000000006E-5</v>
      </c>
      <c r="R87">
        <v>1.013765</v>
      </c>
      <c r="S87">
        <v>13.892250000000001</v>
      </c>
      <c r="T87">
        <v>0.14481330000000001</v>
      </c>
      <c r="U87">
        <v>30.525079999999999</v>
      </c>
      <c r="V87">
        <v>1.0129049999999999</v>
      </c>
      <c r="W87">
        <v>13.77285</v>
      </c>
      <c r="X87">
        <v>14.951639999999999</v>
      </c>
      <c r="Y87">
        <v>3580.1149999999998</v>
      </c>
      <c r="Z87">
        <v>1.0119910000000001</v>
      </c>
      <c r="AA87">
        <v>13.46729</v>
      </c>
      <c r="AB87">
        <v>92.945239999999998</v>
      </c>
      <c r="AC87">
        <v>24056.48</v>
      </c>
      <c r="AD87">
        <v>1.0111060000000001</v>
      </c>
      <c r="AE87">
        <v>13.46284</v>
      </c>
      <c r="AF87">
        <v>119.9329</v>
      </c>
      <c r="AG87">
        <v>32689.279999999999</v>
      </c>
      <c r="AH87">
        <v>1.0101519999999999</v>
      </c>
      <c r="AI87">
        <v>13.50417</v>
      </c>
      <c r="AJ87">
        <v>59.030110000000001</v>
      </c>
      <c r="AK87">
        <v>16660.759999999998</v>
      </c>
      <c r="AL87">
        <v>1.0092620000000001</v>
      </c>
      <c r="AM87">
        <v>13.51071</v>
      </c>
      <c r="AN87">
        <v>15.999739999999999</v>
      </c>
      <c r="AO87">
        <v>4616.08</v>
      </c>
      <c r="AP87">
        <v>1.0083029999999999</v>
      </c>
      <c r="AQ87">
        <v>13.468299999999999</v>
      </c>
      <c r="AR87">
        <v>3.1001780000000001</v>
      </c>
      <c r="AS87">
        <v>904.90219999999999</v>
      </c>
      <c r="AT87">
        <v>1.007234</v>
      </c>
      <c r="AU87">
        <v>13.600680000000001</v>
      </c>
      <c r="AV87">
        <v>0.55469199999999996</v>
      </c>
      <c r="AW87">
        <v>161.4736</v>
      </c>
      <c r="AX87">
        <v>1.0057050000000001</v>
      </c>
      <c r="AY87">
        <v>13.23724</v>
      </c>
      <c r="AZ87" s="1">
        <v>0.14292540000000001</v>
      </c>
      <c r="BA87">
        <v>40.480379999999997</v>
      </c>
      <c r="BB87">
        <v>1.003627</v>
      </c>
      <c r="BC87">
        <v>12.98756</v>
      </c>
      <c r="BD87" s="1">
        <v>7.6954270000000005E-2</v>
      </c>
      <c r="BE87">
        <v>21.187180000000001</v>
      </c>
      <c r="BF87">
        <v>1.001242</v>
      </c>
      <c r="BG87">
        <v>12.73916</v>
      </c>
      <c r="BH87" s="1">
        <v>6.2840770000000004E-2</v>
      </c>
      <c r="BI87">
        <v>17.161010000000001</v>
      </c>
      <c r="BJ87">
        <v>0.99853550000000002</v>
      </c>
      <c r="BK87">
        <v>12.505140000000001</v>
      </c>
      <c r="BL87" s="1">
        <v>6.023535E-2</v>
      </c>
      <c r="BM87" s="1">
        <v>16.40438</v>
      </c>
      <c r="BN87">
        <v>0.99607999999999997</v>
      </c>
      <c r="BO87">
        <v>12.33578</v>
      </c>
      <c r="BP87" s="1">
        <v>6.3278260000000003E-2</v>
      </c>
      <c r="BQ87">
        <v>17.249829999999999</v>
      </c>
      <c r="BR87">
        <v>0.99083650000000001</v>
      </c>
      <c r="BS87">
        <v>12.308149999999999</v>
      </c>
      <c r="BT87" s="1">
        <v>6.6116240000000007E-2</v>
      </c>
      <c r="BU87" s="1">
        <v>18.145810000000001</v>
      </c>
      <c r="BV87">
        <v>0.98410450000000005</v>
      </c>
      <c r="BW87">
        <v>12.60446</v>
      </c>
      <c r="BX87" s="1">
        <v>6.5300220000000006E-2</v>
      </c>
      <c r="BY87" s="1">
        <v>18.077190000000002</v>
      </c>
      <c r="BZ87">
        <v>0.97713919999999999</v>
      </c>
      <c r="CA87">
        <v>13.08517</v>
      </c>
      <c r="CB87" s="1">
        <v>6.1181260000000001E-2</v>
      </c>
      <c r="CC87" s="1">
        <v>17.079820000000002</v>
      </c>
      <c r="CD87">
        <v>0.97023789999999999</v>
      </c>
      <c r="CE87">
        <v>13.471299999999999</v>
      </c>
      <c r="CF87" s="1">
        <v>5.5372699999999997E-2</v>
      </c>
      <c r="CG87" s="1">
        <v>15.576180000000001</v>
      </c>
      <c r="CH87">
        <v>0.96437669999999998</v>
      </c>
      <c r="CI87">
        <v>13.821099999999999</v>
      </c>
      <c r="CJ87" s="1">
        <v>4.924017E-2</v>
      </c>
      <c r="CK87" s="1">
        <v>13.9299</v>
      </c>
      <c r="CL87">
        <v>0.95914049999999995</v>
      </c>
      <c r="CM87">
        <v>13.829890000000001</v>
      </c>
      <c r="CN87" s="1">
        <v>4.3507949999999997E-2</v>
      </c>
      <c r="CO87" s="1">
        <v>12.364710000000001</v>
      </c>
      <c r="CP87">
        <v>0.95431840000000001</v>
      </c>
      <c r="CQ87">
        <v>13.888780000000001</v>
      </c>
      <c r="CR87" s="1">
        <v>3.8133710000000001E-2</v>
      </c>
      <c r="CS87" s="1">
        <v>10.887499999999999</v>
      </c>
      <c r="CT87">
        <v>0.94946379999999997</v>
      </c>
      <c r="CU87">
        <v>13.94401</v>
      </c>
      <c r="CV87" s="1">
        <v>3.2704700000000003E-2</v>
      </c>
      <c r="CW87" s="1">
        <v>9.3850149999999992</v>
      </c>
      <c r="CX87">
        <v>0.94440979999999997</v>
      </c>
      <c r="CY87">
        <v>14.011229999999999</v>
      </c>
      <c r="CZ87" s="1">
        <v>2.7328249999999998E-2</v>
      </c>
      <c r="DA87" s="1">
        <v>7.8820209999999999</v>
      </c>
      <c r="DB87">
        <v>0.93902300000000005</v>
      </c>
      <c r="DC87">
        <v>14.46532</v>
      </c>
      <c r="DD87" s="1">
        <v>2.2570969999999999E-2</v>
      </c>
      <c r="DE87" s="1">
        <v>6.5374420000000004</v>
      </c>
      <c r="DF87">
        <v>0.9326217</v>
      </c>
      <c r="DG87">
        <v>14.960800000000001</v>
      </c>
      <c r="DH87" s="1">
        <v>1.879569E-2</v>
      </c>
      <c r="DI87" s="1">
        <v>5.4814249999999998</v>
      </c>
      <c r="DJ87">
        <v>0.9264618</v>
      </c>
      <c r="DK87">
        <v>15.17693</v>
      </c>
      <c r="DL87" s="1">
        <v>1.590637E-2</v>
      </c>
      <c r="DM87" s="1">
        <v>4.6683909999999997</v>
      </c>
      <c r="DN87">
        <v>0.92102280000000003</v>
      </c>
      <c r="DO87">
        <v>15.268409999999999</v>
      </c>
      <c r="DP87" s="1">
        <v>1.3685640000000001E-2</v>
      </c>
      <c r="DQ87" s="1">
        <v>4.0373619999999999</v>
      </c>
      <c r="DR87">
        <v>0.91666040000000004</v>
      </c>
      <c r="DS87">
        <v>14.92972</v>
      </c>
      <c r="DT87" s="1">
        <v>1.195278E-2</v>
      </c>
      <c r="DU87" s="1">
        <v>3.5387490000000001</v>
      </c>
      <c r="DV87">
        <v>0.91346830000000001</v>
      </c>
      <c r="DW87">
        <v>14.58553</v>
      </c>
      <c r="DX87" s="1">
        <v>1.051154E-2</v>
      </c>
      <c r="DY87" s="1">
        <v>3.1199970000000001</v>
      </c>
      <c r="DZ87">
        <v>0.91132610000000003</v>
      </c>
      <c r="EA87">
        <v>14.32551</v>
      </c>
      <c r="EB87" s="1">
        <v>9.0372890000000004E-3</v>
      </c>
      <c r="EC87" s="1">
        <v>2.6902119999999998</v>
      </c>
      <c r="ED87">
        <v>0.90992989999999996</v>
      </c>
      <c r="EE87">
        <v>14.18346</v>
      </c>
      <c r="EF87" s="1">
        <v>7.3003360000000002E-3</v>
      </c>
      <c r="EG87" s="1">
        <v>2.1797599999999999</v>
      </c>
      <c r="EH87">
        <v>0.90903849999999997</v>
      </c>
      <c r="EI87">
        <v>14.46344</v>
      </c>
      <c r="EJ87" s="1">
        <v>5.50987E-3</v>
      </c>
      <c r="EK87" s="1">
        <v>1.647532</v>
      </c>
      <c r="EL87">
        <v>0.90856930000000002</v>
      </c>
      <c r="EM87">
        <v>14.806760000000001</v>
      </c>
      <c r="EN87" s="1">
        <v>4.0347400000000002E-3</v>
      </c>
      <c r="EO87" s="1">
        <v>1.2043699999999999</v>
      </c>
      <c r="EP87">
        <v>0.90828379999999997</v>
      </c>
      <c r="EQ87">
        <v>14.98826</v>
      </c>
      <c r="ER87" s="1">
        <v>3.0200769999999999E-3</v>
      </c>
      <c r="ES87" s="1">
        <v>0.89732020000000001</v>
      </c>
      <c r="ET87">
        <v>0.90824950000000004</v>
      </c>
      <c r="EU87">
        <v>14.94509</v>
      </c>
      <c r="EV87" s="1">
        <v>2.3936780000000002E-3</v>
      </c>
      <c r="EW87" s="1">
        <v>0.706843</v>
      </c>
      <c r="EX87">
        <v>0.90834700000000002</v>
      </c>
      <c r="EY87">
        <v>14.58846</v>
      </c>
      <c r="EZ87" s="1">
        <v>2.0202480000000001E-3</v>
      </c>
      <c r="FA87" s="1">
        <v>0.59298039999999996</v>
      </c>
      <c r="FB87">
        <v>0.90857860000000001</v>
      </c>
      <c r="FC87">
        <v>14.22139</v>
      </c>
      <c r="FD87" s="1">
        <v>1.788509E-3</v>
      </c>
      <c r="FE87" s="1">
        <v>0.52216340000000006</v>
      </c>
      <c r="FF87">
        <v>0.90887620000000002</v>
      </c>
      <c r="FG87">
        <v>13.91915</v>
      </c>
      <c r="FH87" s="1">
        <v>1.622021E-3</v>
      </c>
      <c r="FI87" s="1">
        <v>0.47155449999999999</v>
      </c>
      <c r="FJ87">
        <v>0.90923350000000003</v>
      </c>
      <c r="FK87">
        <v>13.839589999999999</v>
      </c>
      <c r="FL87" s="1">
        <v>1.479469E-3</v>
      </c>
      <c r="FM87" s="1">
        <v>0.42847800000000003</v>
      </c>
      <c r="FN87">
        <v>0.90962589999999999</v>
      </c>
      <c r="FO87">
        <v>14.423310000000001</v>
      </c>
      <c r="FP87" s="1">
        <v>1.3521920000000001E-3</v>
      </c>
      <c r="FQ87" s="1">
        <v>0.39008759999999998</v>
      </c>
      <c r="FR87">
        <v>0.91003880000000004</v>
      </c>
      <c r="FS87">
        <v>14.735300000000001</v>
      </c>
      <c r="FT87" s="1">
        <v>1.2447719999999999E-3</v>
      </c>
      <c r="FU87" s="1">
        <v>0.35767139999999997</v>
      </c>
      <c r="FV87">
        <v>0.91041249999999996</v>
      </c>
      <c r="FW87">
        <v>15.090020000000001</v>
      </c>
      <c r="FX87" s="1">
        <v>1.1583229999999999E-3</v>
      </c>
      <c r="FY87" s="1">
        <v>0.33159240000000001</v>
      </c>
      <c r="FZ87">
        <v>0.91071559999999996</v>
      </c>
      <c r="GA87">
        <v>15.15175</v>
      </c>
      <c r="GB87" s="1">
        <v>1.0892219999999999E-3</v>
      </c>
      <c r="GC87" s="1">
        <v>0.31078</v>
      </c>
      <c r="GD87">
        <v>0.91096060000000001</v>
      </c>
      <c r="GE87">
        <v>14.87289</v>
      </c>
      <c r="GF87" s="1">
        <v>1.032074E-3</v>
      </c>
      <c r="GG87" s="1">
        <v>0.29365150000000001</v>
      </c>
      <c r="GH87">
        <v>0.91112749999999998</v>
      </c>
      <c r="GI87">
        <v>14.436070000000001</v>
      </c>
      <c r="GJ87" s="1">
        <v>9.8439139999999996E-4</v>
      </c>
      <c r="GK87" s="1">
        <v>0.27939079999999999</v>
      </c>
      <c r="GL87">
        <v>0.91123739999999998</v>
      </c>
      <c r="GM87">
        <v>14.072419999999999</v>
      </c>
      <c r="GN87" s="1">
        <v>9.4916919999999999E-4</v>
      </c>
      <c r="GO87" s="1">
        <v>0.26874979999999998</v>
      </c>
      <c r="GP87">
        <v>0.91129669999999996</v>
      </c>
      <c r="GQ87">
        <v>14.05391</v>
      </c>
      <c r="GR87" s="1">
        <v>9.2844930000000002E-4</v>
      </c>
      <c r="GS87" s="1">
        <v>0.26231539999999998</v>
      </c>
      <c r="GT87">
        <v>0.91136170000000005</v>
      </c>
      <c r="GU87">
        <v>14.720750000000001</v>
      </c>
      <c r="GV87" s="1">
        <v>9.1488569999999996E-4</v>
      </c>
      <c r="GW87" s="1">
        <v>0.25817970000000001</v>
      </c>
      <c r="GX87">
        <v>0.91135359999999999</v>
      </c>
      <c r="GY87">
        <v>15.06236</v>
      </c>
      <c r="GZ87" s="1">
        <v>8.9913220000000004E-4</v>
      </c>
      <c r="HA87" s="1">
        <v>0.2535945</v>
      </c>
      <c r="HB87">
        <v>0.91139590000000004</v>
      </c>
      <c r="HC87">
        <v>15.32569</v>
      </c>
      <c r="HD87" s="1">
        <v>8.7666580000000005E-4</v>
      </c>
      <c r="HE87" s="1">
        <v>0.2471991</v>
      </c>
      <c r="HF87">
        <v>0.91139040000000004</v>
      </c>
      <c r="HG87">
        <v>15.558680000000001</v>
      </c>
      <c r="HH87" s="1">
        <v>8.4824819999999997E-4</v>
      </c>
      <c r="HI87" s="1">
        <v>0.2391537</v>
      </c>
      <c r="HJ87">
        <v>0.91140770000000004</v>
      </c>
      <c r="HK87">
        <v>15.4114</v>
      </c>
      <c r="HL87" s="1">
        <v>8.1634589999999999E-4</v>
      </c>
      <c r="HM87" s="1">
        <v>0.23014200000000001</v>
      </c>
      <c r="HN87">
        <v>0.91142330000000005</v>
      </c>
      <c r="HO87">
        <v>15.13944</v>
      </c>
      <c r="HP87" s="1">
        <v>7.8336210000000005E-4</v>
      </c>
      <c r="HQ87" s="1">
        <v>0.2208166</v>
      </c>
      <c r="HR87">
        <v>0.91142599999999996</v>
      </c>
      <c r="HS87">
        <v>15.013730000000001</v>
      </c>
      <c r="HT87" s="1">
        <v>7.5080939999999999E-4</v>
      </c>
      <c r="HU87" s="1">
        <v>0.2116237</v>
      </c>
      <c r="HV87">
        <v>0.91139599999999998</v>
      </c>
      <c r="HW87">
        <v>15.041499999999999</v>
      </c>
      <c r="HX87" s="1">
        <v>7.1954370000000003E-4</v>
      </c>
      <c r="HY87" s="1">
        <v>0.20280490000000001</v>
      </c>
      <c r="HZ87">
        <v>0.91143419999999997</v>
      </c>
      <c r="IA87">
        <v>15.680529999999999</v>
      </c>
      <c r="IB87" s="1">
        <v>6.8974590000000005E-4</v>
      </c>
      <c r="IC87" s="1">
        <v>0.19440979999999999</v>
      </c>
      <c r="ID87">
        <v>0.91140319999999997</v>
      </c>
      <c r="IE87">
        <v>16.158909999999999</v>
      </c>
      <c r="IF87">
        <v>6.6136839999999999E-4</v>
      </c>
      <c r="IG87" s="1">
        <v>0.18641569999999999</v>
      </c>
      <c r="IH87">
        <v>0.91140299999999996</v>
      </c>
      <c r="II87">
        <v>16.395610000000001</v>
      </c>
      <c r="IJ87">
        <v>6.3437140000000003E-4</v>
      </c>
      <c r="IK87" s="1">
        <v>0.1788226</v>
      </c>
      <c r="IL87">
        <v>0.91140529999999997</v>
      </c>
      <c r="IM87">
        <v>16.582560000000001</v>
      </c>
      <c r="IN87">
        <v>6.0880419999999997E-4</v>
      </c>
      <c r="IO87" s="1">
        <v>0.17162530000000001</v>
      </c>
      <c r="IP87">
        <v>0.91139680000000001</v>
      </c>
      <c r="IQ87">
        <v>16.246829999999999</v>
      </c>
      <c r="IR87">
        <v>5.8457279999999995E-4</v>
      </c>
      <c r="IS87" s="1">
        <v>0.16479659999999999</v>
      </c>
      <c r="IT87">
        <v>0.9114293</v>
      </c>
      <c r="IU87">
        <v>15.88541</v>
      </c>
      <c r="IV87">
        <v>5.614614E-4</v>
      </c>
      <c r="IW87" s="1">
        <v>0.15829760000000001</v>
      </c>
      <c r="IX87">
        <v>0.91139820000000005</v>
      </c>
      <c r="IY87">
        <v>15.61454</v>
      </c>
      <c r="IZ87">
        <v>5.3933150000000005E-4</v>
      </c>
      <c r="JA87" s="1">
        <v>0.15207039999999999</v>
      </c>
      <c r="JB87">
        <v>0.91143790000000002</v>
      </c>
      <c r="JC87">
        <v>15.55181</v>
      </c>
      <c r="JD87">
        <v>5.1824110000000005E-4</v>
      </c>
      <c r="JE87">
        <v>0.14612359999999999</v>
      </c>
      <c r="JF87">
        <v>0.91143240000000003</v>
      </c>
      <c r="JG87">
        <v>15.96415</v>
      </c>
      <c r="JH87">
        <v>4.9821909999999997E-4</v>
      </c>
      <c r="JI87">
        <v>0.14049</v>
      </c>
      <c r="JJ87">
        <v>0.91142480000000003</v>
      </c>
      <c r="JK87">
        <v>15.9657</v>
      </c>
      <c r="JL87">
        <v>4.7927519999999999E-4</v>
      </c>
      <c r="JM87">
        <v>0.1351406</v>
      </c>
      <c r="JN87">
        <v>0.91140779999999999</v>
      </c>
      <c r="JO87">
        <v>16.03424</v>
      </c>
      <c r="JP87">
        <v>4.6123110000000002E-4</v>
      </c>
      <c r="JQ87">
        <v>0.13006590000000001</v>
      </c>
      <c r="JR87">
        <v>0.91143269999999998</v>
      </c>
      <c r="JS87">
        <v>15.53439</v>
      </c>
      <c r="JT87">
        <v>4.4415680000000002E-4</v>
      </c>
      <c r="JU87">
        <v>0.12523980000000001</v>
      </c>
      <c r="JV87">
        <v>0.91143300000000005</v>
      </c>
      <c r="JW87">
        <v>14.875819999999999</v>
      </c>
      <c r="JX87">
        <v>4.277649E-4</v>
      </c>
      <c r="JY87">
        <v>0.1206277</v>
      </c>
      <c r="JZ87">
        <v>0.91142909999999999</v>
      </c>
      <c r="KA87">
        <v>14.249459999999999</v>
      </c>
      <c r="KB87">
        <v>4.1214419999999999E-4</v>
      </c>
      <c r="KC87">
        <v>0.11621769999999999</v>
      </c>
      <c r="KD87">
        <v>0.91143099999999999</v>
      </c>
      <c r="KE87">
        <v>13.787140000000001</v>
      </c>
      <c r="KF87">
        <v>3.9718499999999999E-4</v>
      </c>
      <c r="KG87">
        <v>0.11200300000000001</v>
      </c>
      <c r="KH87">
        <v>0.91143620000000003</v>
      </c>
      <c r="KI87">
        <v>13.57342</v>
      </c>
      <c r="KJ87">
        <v>3.8297610000000002E-4</v>
      </c>
      <c r="KK87">
        <v>0.1079976</v>
      </c>
      <c r="KL87">
        <v>0.91141320000000003</v>
      </c>
      <c r="KM87">
        <v>14.064579999999999</v>
      </c>
      <c r="KN87">
        <v>3.6937249999999998E-4</v>
      </c>
      <c r="KO87">
        <v>0.1041589</v>
      </c>
      <c r="KP87">
        <v>0.91140109999999996</v>
      </c>
      <c r="KQ87">
        <v>14.08487</v>
      </c>
      <c r="KR87">
        <v>3.5619029999999998E-4</v>
      </c>
      <c r="KS87">
        <v>0.1004398</v>
      </c>
      <c r="KT87">
        <v>0.91132809999999997</v>
      </c>
      <c r="KU87">
        <v>14.357900000000001</v>
      </c>
      <c r="KV87">
        <v>3.4351750000000001E-4</v>
      </c>
      <c r="KW87">
        <v>9.6878629999999993E-2</v>
      </c>
      <c r="KX87">
        <v>0.91120259999999997</v>
      </c>
      <c r="KY87">
        <v>14.420210000000001</v>
      </c>
      <c r="KZ87">
        <v>3.313964E-4</v>
      </c>
      <c r="LA87">
        <v>9.347403E-2</v>
      </c>
      <c r="LB87">
        <v>0.91102019999999995</v>
      </c>
      <c r="LC87">
        <v>14.217359999999999</v>
      </c>
      <c r="LD87">
        <v>3.1976809999999999E-4</v>
      </c>
      <c r="LE87">
        <v>9.0215909999999996E-2</v>
      </c>
      <c r="LF87">
        <v>0.91073820000000005</v>
      </c>
      <c r="LG87">
        <v>13.983140000000001</v>
      </c>
      <c r="LH87">
        <v>3.0915700000000001E-4</v>
      </c>
      <c r="LI87">
        <v>8.7233050000000006E-2</v>
      </c>
      <c r="LJ87">
        <v>0.91040980000000005</v>
      </c>
      <c r="LK87">
        <v>13.837260000000001</v>
      </c>
      <c r="LL87">
        <v>3.0109000000000001E-4</v>
      </c>
      <c r="LM87">
        <v>8.4959969999999996E-2</v>
      </c>
      <c r="LN87">
        <v>0.91003080000000003</v>
      </c>
      <c r="LO87">
        <v>13.957700000000001</v>
      </c>
      <c r="LP87">
        <v>2.9666399999999998E-4</v>
      </c>
      <c r="LQ87">
        <v>8.3716449999999998E-2</v>
      </c>
      <c r="LR87">
        <v>0.90964299999999998</v>
      </c>
      <c r="LS87">
        <v>14.64845</v>
      </c>
      <c r="LT87">
        <v>2.9413410000000002E-4</v>
      </c>
      <c r="LU87">
        <v>8.3040600000000006E-2</v>
      </c>
      <c r="LV87">
        <v>0.90922369999999997</v>
      </c>
      <c r="LW87">
        <v>14.97268</v>
      </c>
      <c r="LX87">
        <v>2.9076809999999999E-4</v>
      </c>
      <c r="LY87">
        <v>8.2162589999999994E-2</v>
      </c>
      <c r="LZ87">
        <v>0.90885170000000004</v>
      </c>
      <c r="MA87">
        <v>15.56812</v>
      </c>
      <c r="MB87">
        <v>2.8538869999999999E-4</v>
      </c>
      <c r="MC87">
        <v>8.0713779999999999E-2</v>
      </c>
      <c r="MD87">
        <v>0.90851930000000003</v>
      </c>
      <c r="ME87">
        <v>16.23057</v>
      </c>
      <c r="MF87">
        <v>2.7824579999999999E-4</v>
      </c>
      <c r="MG87">
        <v>7.8753900000000002E-2</v>
      </c>
      <c r="MH87">
        <v>0.90829349999999998</v>
      </c>
      <c r="MI87">
        <v>16.278030000000001</v>
      </c>
      <c r="MJ87">
        <v>2.7008480000000003E-4</v>
      </c>
      <c r="MK87">
        <v>7.6487700000000006E-2</v>
      </c>
      <c r="ML87">
        <v>0.9081264</v>
      </c>
      <c r="MM87">
        <v>16.100480000000001</v>
      </c>
      <c r="MN87">
        <v>2.6114209999999999E-4</v>
      </c>
      <c r="MO87">
        <v>7.3986620000000003E-2</v>
      </c>
      <c r="MP87">
        <v>0.90801410000000005</v>
      </c>
      <c r="MQ87">
        <v>16.081620000000001</v>
      </c>
      <c r="MR87">
        <v>2.5050400000000003E-4</v>
      </c>
      <c r="MS87">
        <v>7.1025409999999997E-2</v>
      </c>
      <c r="MT87">
        <v>0.90792280000000003</v>
      </c>
      <c r="MU87">
        <v>16.245290000000001</v>
      </c>
      <c r="MV87">
        <v>2.3756830000000001E-4</v>
      </c>
      <c r="MW87">
        <v>6.7401440000000007E-2</v>
      </c>
      <c r="MX87">
        <v>0.90786639999999996</v>
      </c>
      <c r="MY87">
        <v>16.885210000000001</v>
      </c>
      <c r="MZ87">
        <v>2.2373259999999999E-4</v>
      </c>
      <c r="NA87">
        <v>6.3487719999999997E-2</v>
      </c>
      <c r="NB87">
        <v>0.90783029999999998</v>
      </c>
      <c r="NC87">
        <v>17.26444</v>
      </c>
      <c r="ND87">
        <v>2.1105540000000001E-4</v>
      </c>
      <c r="NE87">
        <v>5.988185E-2</v>
      </c>
      <c r="NF87">
        <v>0.90766930000000001</v>
      </c>
      <c r="NG87">
        <v>17.52017</v>
      </c>
      <c r="NH87">
        <v>2.0044879999999999E-4</v>
      </c>
      <c r="NI87">
        <v>5.6859989999999999E-2</v>
      </c>
      <c r="NJ87">
        <v>0.90744840000000004</v>
      </c>
      <c r="NK87">
        <v>17.739519999999999</v>
      </c>
      <c r="NL87">
        <v>1.9170640000000001E-4</v>
      </c>
      <c r="NM87">
        <v>5.4375640000000003E-2</v>
      </c>
      <c r="NN87">
        <v>0.90702590000000005</v>
      </c>
      <c r="NO87">
        <v>17.29505</v>
      </c>
      <c r="NP87">
        <v>1.8433300000000001E-4</v>
      </c>
      <c r="NQ87">
        <v>5.2296189999999999E-2</v>
      </c>
      <c r="NR87">
        <v>0.90646709999999997</v>
      </c>
      <c r="NS87">
        <v>16.768740000000001</v>
      </c>
      <c r="NT87">
        <v>1.7834489999999999E-4</v>
      </c>
      <c r="NU87">
        <v>5.0609969999999997E-2</v>
      </c>
      <c r="NV87">
        <v>0.90578230000000004</v>
      </c>
      <c r="NW87">
        <v>16.38363</v>
      </c>
      <c r="NX87">
        <v>1.751802E-4</v>
      </c>
      <c r="NY87">
        <v>4.9704110000000003E-2</v>
      </c>
      <c r="NZ87">
        <v>0.9050011</v>
      </c>
      <c r="OA87">
        <v>16.23901</v>
      </c>
      <c r="OB87">
        <v>1.759016E-4</v>
      </c>
      <c r="OC87">
        <v>4.9908910000000001E-2</v>
      </c>
      <c r="OD87">
        <v>0.90419110000000003</v>
      </c>
      <c r="OE87">
        <v>16.336189999999998</v>
      </c>
      <c r="OF87">
        <v>1.786243E-4</v>
      </c>
      <c r="OG87">
        <v>5.0725909999999999E-2</v>
      </c>
      <c r="OH87">
        <v>0.90335200000000004</v>
      </c>
      <c r="OI87">
        <v>16.719570000000001</v>
      </c>
      <c r="OJ87">
        <v>1.802835E-4</v>
      </c>
      <c r="OK87">
        <v>5.128605E-2</v>
      </c>
    </row>
    <row r="88" spans="1:401" x14ac:dyDescent="0.35">
      <c r="A88">
        <v>91</v>
      </c>
      <c r="B88" t="s">
        <v>4</v>
      </c>
      <c r="C88" t="s">
        <v>24</v>
      </c>
      <c r="D88" t="s">
        <v>93</v>
      </c>
      <c r="E88">
        <v>745.62009999999998</v>
      </c>
      <c r="F88">
        <v>0.98972550000000004</v>
      </c>
      <c r="G88">
        <v>14.67342</v>
      </c>
      <c r="H88" s="1">
        <v>5.7745919999999998E-33</v>
      </c>
      <c r="I88" s="1">
        <v>1.355981E-30</v>
      </c>
      <c r="J88">
        <v>0.98785590000000001</v>
      </c>
      <c r="K88">
        <v>14.548439999999999</v>
      </c>
      <c r="L88" s="1">
        <v>5.9289820000000001E-19</v>
      </c>
      <c r="M88" s="1">
        <v>1.3847150000000001E-16</v>
      </c>
      <c r="N88">
        <v>0.98595829999999995</v>
      </c>
      <c r="O88">
        <v>14.488340000000001</v>
      </c>
      <c r="P88" s="1">
        <v>1.015808E-7</v>
      </c>
      <c r="Q88" s="1">
        <v>1.7450920000000001E-5</v>
      </c>
      <c r="R88">
        <v>0.98414140000000006</v>
      </c>
      <c r="S88">
        <v>13.952299999999999</v>
      </c>
      <c r="T88" s="1">
        <v>8.6220560000000002E-2</v>
      </c>
      <c r="U88">
        <v>16.170670000000001</v>
      </c>
      <c r="V88">
        <v>0.98253460000000004</v>
      </c>
      <c r="W88">
        <v>13.835979999999999</v>
      </c>
      <c r="X88">
        <v>11.74747</v>
      </c>
      <c r="Y88">
        <v>2466.3449999999998</v>
      </c>
      <c r="Z88">
        <v>0.9808964</v>
      </c>
      <c r="AA88">
        <v>13.47865</v>
      </c>
      <c r="AB88">
        <v>85.533000000000001</v>
      </c>
      <c r="AC88">
        <v>19244.97</v>
      </c>
      <c r="AD88">
        <v>0.97922350000000002</v>
      </c>
      <c r="AE88">
        <v>13.461410000000001</v>
      </c>
      <c r="AF88">
        <v>122.3078</v>
      </c>
      <c r="AG88">
        <v>28833.4</v>
      </c>
      <c r="AH88">
        <v>0.97754969999999997</v>
      </c>
      <c r="AI88">
        <v>13.49949</v>
      </c>
      <c r="AJ88">
        <v>64.464960000000005</v>
      </c>
      <c r="AK88">
        <v>15688.74</v>
      </c>
      <c r="AL88">
        <v>0.9758926</v>
      </c>
      <c r="AM88">
        <v>13.510020000000001</v>
      </c>
      <c r="AN88">
        <v>18.24614</v>
      </c>
      <c r="AO88">
        <v>4532.1809999999996</v>
      </c>
      <c r="AP88">
        <v>0.97414979999999995</v>
      </c>
      <c r="AQ88">
        <v>13.484769999999999</v>
      </c>
      <c r="AR88">
        <v>3.6156440000000001</v>
      </c>
      <c r="AS88">
        <v>908.34670000000006</v>
      </c>
      <c r="AT88">
        <v>0.97235539999999998</v>
      </c>
      <c r="AU88">
        <v>13.668609999999999</v>
      </c>
      <c r="AV88">
        <v>0.64337089999999997</v>
      </c>
      <c r="AW88">
        <v>161.52099999999999</v>
      </c>
      <c r="AX88">
        <v>0.96989069999999999</v>
      </c>
      <c r="AY88">
        <v>13.29072</v>
      </c>
      <c r="AZ88">
        <v>0.1567151</v>
      </c>
      <c r="BA88">
        <v>38.490349999999999</v>
      </c>
      <c r="BB88">
        <v>0.96659709999999999</v>
      </c>
      <c r="BC88">
        <v>13.0314</v>
      </c>
      <c r="BD88" s="1">
        <v>7.9411289999999995E-2</v>
      </c>
      <c r="BE88">
        <v>19.002300000000002</v>
      </c>
      <c r="BF88">
        <v>0.96261430000000003</v>
      </c>
      <c r="BG88">
        <v>12.770659999999999</v>
      </c>
      <c r="BH88" s="1">
        <v>6.3475740000000003E-2</v>
      </c>
      <c r="BI88">
        <v>15.073079999999999</v>
      </c>
      <c r="BJ88">
        <v>0.95809350000000004</v>
      </c>
      <c r="BK88">
        <v>12.512259999999999</v>
      </c>
      <c r="BL88" s="1">
        <v>6.0167360000000003E-2</v>
      </c>
      <c r="BM88" s="1">
        <v>14.25967</v>
      </c>
      <c r="BN88">
        <v>0.95269040000000005</v>
      </c>
      <c r="BO88">
        <v>12.334540000000001</v>
      </c>
      <c r="BP88" s="1">
        <v>6.2920030000000002E-2</v>
      </c>
      <c r="BQ88" s="1">
        <v>14.9328</v>
      </c>
      <c r="BR88">
        <v>0.94636350000000002</v>
      </c>
      <c r="BS88">
        <v>12.305680000000001</v>
      </c>
      <c r="BT88" s="1">
        <v>6.5952220000000006E-2</v>
      </c>
      <c r="BU88" s="1">
        <v>15.740830000000001</v>
      </c>
      <c r="BV88">
        <v>0.93959539999999997</v>
      </c>
      <c r="BW88">
        <v>12.63663</v>
      </c>
      <c r="BX88" s="1">
        <v>6.5476419999999994E-2</v>
      </c>
      <c r="BY88" s="1">
        <v>15.735239999999999</v>
      </c>
      <c r="BZ88">
        <v>0.93247369999999996</v>
      </c>
      <c r="CA88">
        <v>13.14903</v>
      </c>
      <c r="CB88" s="1">
        <v>6.1594120000000002E-2</v>
      </c>
      <c r="CC88" s="1">
        <v>14.90241</v>
      </c>
      <c r="CD88">
        <v>0.92550279999999996</v>
      </c>
      <c r="CE88">
        <v>13.539859999999999</v>
      </c>
      <c r="CF88" s="1">
        <v>5.5887890000000003E-2</v>
      </c>
      <c r="CG88" s="1">
        <v>13.604509999999999</v>
      </c>
      <c r="CH88">
        <v>0.9197843</v>
      </c>
      <c r="CI88">
        <v>13.86467</v>
      </c>
      <c r="CJ88" s="1">
        <v>4.9755569999999999E-2</v>
      </c>
      <c r="CK88" s="1">
        <v>12.167120000000001</v>
      </c>
      <c r="CL88">
        <v>0.91480459999999997</v>
      </c>
      <c r="CM88">
        <v>13.82681</v>
      </c>
      <c r="CN88" s="1">
        <v>4.3986900000000002E-2</v>
      </c>
      <c r="CO88" s="1">
        <v>10.79058</v>
      </c>
      <c r="CP88">
        <v>0.91022789999999998</v>
      </c>
      <c r="CQ88">
        <v>13.86675</v>
      </c>
      <c r="CR88" s="1">
        <v>3.8602379999999999E-2</v>
      </c>
      <c r="CS88" s="1">
        <v>9.4985210000000002</v>
      </c>
      <c r="CT88">
        <v>0.90561519999999995</v>
      </c>
      <c r="CU88">
        <v>13.929399999999999</v>
      </c>
      <c r="CV88" s="1">
        <v>3.3189829999999997E-2</v>
      </c>
      <c r="CW88" s="1">
        <v>8.1952890000000007</v>
      </c>
      <c r="CX88">
        <v>0.90073420000000004</v>
      </c>
      <c r="CY88">
        <v>14.00685</v>
      </c>
      <c r="CZ88" s="1">
        <v>2.779212E-2</v>
      </c>
      <c r="DA88" s="1">
        <v>6.887448</v>
      </c>
      <c r="DB88">
        <v>0.89578740000000001</v>
      </c>
      <c r="DC88">
        <v>14.50549</v>
      </c>
      <c r="DD88" s="1">
        <v>2.296109E-2</v>
      </c>
      <c r="DE88" s="1">
        <v>5.7062780000000002</v>
      </c>
      <c r="DF88">
        <v>0.88514289999999995</v>
      </c>
      <c r="DG88">
        <v>15.03</v>
      </c>
      <c r="DH88" s="1">
        <v>1.9093220000000001E-2</v>
      </c>
      <c r="DI88" s="1">
        <v>4.7682570000000002</v>
      </c>
      <c r="DJ88">
        <v>0.87508269999999999</v>
      </c>
      <c r="DK88">
        <v>15.24183</v>
      </c>
      <c r="DL88" s="1">
        <v>1.613713E-2</v>
      </c>
      <c r="DM88" s="1">
        <v>4.0474819999999996</v>
      </c>
      <c r="DN88">
        <v>0.8662088</v>
      </c>
      <c r="DO88">
        <v>15.32954</v>
      </c>
      <c r="DP88" s="1">
        <v>1.3866450000000001E-2</v>
      </c>
      <c r="DQ88" s="1">
        <v>3.4899399999999998</v>
      </c>
      <c r="DR88">
        <v>0.8590584</v>
      </c>
      <c r="DS88">
        <v>14.962289999999999</v>
      </c>
      <c r="DT88" s="1">
        <v>1.2098340000000001E-2</v>
      </c>
      <c r="DU88" s="1">
        <v>3.0515219999999998</v>
      </c>
      <c r="DV88">
        <v>0.85379380000000005</v>
      </c>
      <c r="DW88">
        <v>14.592219999999999</v>
      </c>
      <c r="DX88" s="1">
        <v>1.0643110000000001E-2</v>
      </c>
      <c r="DY88" s="1">
        <v>2.6881309999999998</v>
      </c>
      <c r="DZ88">
        <v>0.85015859999999999</v>
      </c>
      <c r="EA88">
        <v>14.320779999999999</v>
      </c>
      <c r="EB88" s="1">
        <v>9.1887319999999998E-3</v>
      </c>
      <c r="EC88" s="1">
        <v>2.3244150000000001</v>
      </c>
      <c r="ED88">
        <v>0.84780509999999998</v>
      </c>
      <c r="EE88">
        <v>14.176819999999999</v>
      </c>
      <c r="EF88" s="1">
        <v>7.476707E-3</v>
      </c>
      <c r="EG88" s="1">
        <v>1.894636</v>
      </c>
      <c r="EH88">
        <v>0.84632799999999997</v>
      </c>
      <c r="EI88">
        <v>14.49052</v>
      </c>
      <c r="EJ88" s="1">
        <v>5.675678E-3</v>
      </c>
      <c r="EK88" s="1">
        <v>1.439165</v>
      </c>
      <c r="EL88">
        <v>0.84546889999999997</v>
      </c>
      <c r="EM88">
        <v>14.867789999999999</v>
      </c>
      <c r="EN88" s="1">
        <v>4.159973E-3</v>
      </c>
      <c r="EO88" s="1">
        <v>1.0529550000000001</v>
      </c>
      <c r="EP88">
        <v>0.84501329999999997</v>
      </c>
      <c r="EQ88">
        <v>15.066280000000001</v>
      </c>
      <c r="ER88" s="1">
        <v>3.1013709999999999E-3</v>
      </c>
      <c r="ES88" s="1">
        <v>0.78173979999999998</v>
      </c>
      <c r="ET88">
        <v>0.84487999999999996</v>
      </c>
      <c r="EU88">
        <v>15.01572</v>
      </c>
      <c r="EV88" s="1">
        <v>2.4427239999999999E-3</v>
      </c>
      <c r="EW88" s="1">
        <v>0.6123594</v>
      </c>
      <c r="EX88">
        <v>0.84499290000000005</v>
      </c>
      <c r="EY88">
        <v>14.61795</v>
      </c>
      <c r="EZ88" s="1">
        <v>2.049852E-3</v>
      </c>
      <c r="FA88" s="1">
        <v>0.51105880000000004</v>
      </c>
      <c r="FB88">
        <v>0.84529699999999997</v>
      </c>
      <c r="FC88">
        <v>14.223470000000001</v>
      </c>
      <c r="FD88" s="1">
        <v>1.8079700000000001E-3</v>
      </c>
      <c r="FE88" s="1">
        <v>0.4485171</v>
      </c>
      <c r="FF88">
        <v>0.84574000000000005</v>
      </c>
      <c r="FG88">
        <v>13.917490000000001</v>
      </c>
      <c r="FH88" s="1">
        <v>1.6373469999999999E-3</v>
      </c>
      <c r="FI88" s="1">
        <v>0.4045281</v>
      </c>
      <c r="FJ88">
        <v>0.84625550000000005</v>
      </c>
      <c r="FK88">
        <v>13.842930000000001</v>
      </c>
      <c r="FL88" s="1">
        <v>1.493206E-3</v>
      </c>
      <c r="FM88" s="1">
        <v>0.36754769999999998</v>
      </c>
      <c r="FN88">
        <v>0.84684820000000005</v>
      </c>
      <c r="FO88">
        <v>14.47899</v>
      </c>
      <c r="FP88" s="1">
        <v>1.364236E-3</v>
      </c>
      <c r="FQ88" s="1">
        <v>0.33454339999999999</v>
      </c>
      <c r="FR88">
        <v>0.84745709999999996</v>
      </c>
      <c r="FS88">
        <v>14.78894</v>
      </c>
      <c r="FT88" s="1">
        <v>1.25467E-3</v>
      </c>
      <c r="FU88" s="1">
        <v>0.3065234</v>
      </c>
      <c r="FV88">
        <v>0.84803269999999997</v>
      </c>
      <c r="FW88">
        <v>15.135120000000001</v>
      </c>
      <c r="FX88" s="1">
        <v>1.166224E-3</v>
      </c>
      <c r="FY88" s="1">
        <v>0.28392230000000002</v>
      </c>
      <c r="FZ88">
        <v>0.84851270000000001</v>
      </c>
      <c r="GA88">
        <v>15.189260000000001</v>
      </c>
      <c r="GB88" s="1">
        <v>1.0956060000000001E-3</v>
      </c>
      <c r="GC88" s="1">
        <v>0.26589200000000002</v>
      </c>
      <c r="GD88">
        <v>0.84890149999999998</v>
      </c>
      <c r="GE88">
        <v>14.897360000000001</v>
      </c>
      <c r="GF88" s="1">
        <v>1.037432E-3</v>
      </c>
      <c r="GG88" s="1">
        <v>0.25109979999999998</v>
      </c>
      <c r="GH88">
        <v>0.84916749999999996</v>
      </c>
      <c r="GI88">
        <v>14.44797</v>
      </c>
      <c r="GJ88" s="1">
        <v>9.8874040000000002E-4</v>
      </c>
      <c r="GK88" s="1">
        <v>0.238757</v>
      </c>
      <c r="GL88">
        <v>0.84936179999999994</v>
      </c>
      <c r="GM88">
        <v>14.07413</v>
      </c>
      <c r="GN88" s="1">
        <v>9.5208949999999999E-4</v>
      </c>
      <c r="GO88" s="1">
        <v>0.22940579999999999</v>
      </c>
      <c r="GP88">
        <v>0.84947600000000001</v>
      </c>
      <c r="GQ88">
        <v>14.055899999999999</v>
      </c>
      <c r="GR88" s="1">
        <v>9.3010599999999999E-4</v>
      </c>
      <c r="GS88" s="1">
        <v>0.2236485</v>
      </c>
      <c r="GT88">
        <v>0.84955789999999998</v>
      </c>
      <c r="GU88">
        <v>14.78064</v>
      </c>
      <c r="GV88" s="1">
        <v>9.1623729999999997E-4</v>
      </c>
      <c r="GW88" s="1">
        <v>0.22006010000000001</v>
      </c>
      <c r="GX88">
        <v>0.84959750000000001</v>
      </c>
      <c r="GY88">
        <v>15.13588</v>
      </c>
      <c r="GZ88" s="1">
        <v>9.0095050000000003E-4</v>
      </c>
      <c r="HA88" s="1">
        <v>0.21625230000000001</v>
      </c>
      <c r="HB88">
        <v>0.84962349999999998</v>
      </c>
      <c r="HC88">
        <v>15.39744</v>
      </c>
      <c r="HD88" s="1">
        <v>8.7915119999999996E-4</v>
      </c>
      <c r="HE88" s="1">
        <v>0.2109557</v>
      </c>
      <c r="HF88">
        <v>0.8496494</v>
      </c>
      <c r="HG88">
        <v>15.62655</v>
      </c>
      <c r="HH88" s="1">
        <v>8.5118840000000004E-4</v>
      </c>
      <c r="HI88" s="1">
        <v>0.20420920000000001</v>
      </c>
      <c r="HJ88">
        <v>0.84963569999999999</v>
      </c>
      <c r="HK88">
        <v>15.443429999999999</v>
      </c>
      <c r="HL88" s="1">
        <v>8.195136E-4</v>
      </c>
      <c r="HM88" s="1">
        <v>0.19658400000000001</v>
      </c>
      <c r="HN88">
        <v>0.84965279999999999</v>
      </c>
      <c r="HO88">
        <v>15.13007</v>
      </c>
      <c r="HP88" s="1">
        <v>7.8655010000000004E-4</v>
      </c>
      <c r="HQ88" s="1">
        <v>0.18865689999999999</v>
      </c>
      <c r="HR88">
        <v>0.84965650000000004</v>
      </c>
      <c r="HS88">
        <v>14.997109999999999</v>
      </c>
      <c r="HT88" s="1">
        <v>7.5390319999999995E-4</v>
      </c>
      <c r="HU88" s="1">
        <v>0.18081050000000001</v>
      </c>
      <c r="HV88">
        <v>0.84966019999999998</v>
      </c>
      <c r="HW88">
        <v>15.027950000000001</v>
      </c>
      <c r="HX88" s="1">
        <v>7.2249990000000002E-4</v>
      </c>
      <c r="HY88" s="1">
        <v>0.17327229999999999</v>
      </c>
      <c r="HZ88">
        <v>0.84966419999999998</v>
      </c>
      <c r="IA88">
        <v>15.729789999999999</v>
      </c>
      <c r="IB88" s="1">
        <v>6.9255070000000002E-4</v>
      </c>
      <c r="IC88" s="1">
        <v>0.16609579999999999</v>
      </c>
      <c r="ID88">
        <v>0.84966489999999995</v>
      </c>
      <c r="IE88">
        <v>16.24757</v>
      </c>
      <c r="IF88">
        <v>6.6404379999999996E-4</v>
      </c>
      <c r="IG88" s="1">
        <v>0.15926090000000001</v>
      </c>
      <c r="IH88">
        <v>0.84965800000000002</v>
      </c>
      <c r="II88">
        <v>16.482209999999998</v>
      </c>
      <c r="IJ88">
        <v>6.3690559999999999E-4</v>
      </c>
      <c r="IK88" s="1">
        <v>0.15276729999999999</v>
      </c>
      <c r="IL88">
        <v>0.84963979999999995</v>
      </c>
      <c r="IM88">
        <v>16.661059999999999</v>
      </c>
      <c r="IN88">
        <v>6.1120580000000003E-4</v>
      </c>
      <c r="IO88" s="1">
        <v>0.14661289999999999</v>
      </c>
      <c r="IP88">
        <v>0.84965800000000002</v>
      </c>
      <c r="IQ88">
        <v>16.285779999999999</v>
      </c>
      <c r="IR88">
        <v>5.8685089999999996E-4</v>
      </c>
      <c r="IS88" s="1">
        <v>0.14077190000000001</v>
      </c>
      <c r="IT88">
        <v>0.84966079999999999</v>
      </c>
      <c r="IU88">
        <v>15.894019999999999</v>
      </c>
      <c r="IV88">
        <v>5.6364040000000005E-4</v>
      </c>
      <c r="IW88" s="1">
        <v>0.1352207</v>
      </c>
      <c r="IX88">
        <v>0.84966140000000001</v>
      </c>
      <c r="IY88">
        <v>15.61792</v>
      </c>
      <c r="IZ88">
        <v>5.414234E-4</v>
      </c>
      <c r="JA88" s="1">
        <v>0.12989919999999999</v>
      </c>
      <c r="JB88">
        <v>0.8496399</v>
      </c>
      <c r="JC88">
        <v>15.55179</v>
      </c>
      <c r="JD88">
        <v>5.202211E-4</v>
      </c>
      <c r="JE88">
        <v>0.1248156</v>
      </c>
      <c r="JF88">
        <v>0.84966079999999999</v>
      </c>
      <c r="JG88">
        <v>15.998670000000001</v>
      </c>
      <c r="JH88">
        <v>5.0009380000000001E-4</v>
      </c>
      <c r="JI88">
        <v>0.1199962</v>
      </c>
      <c r="JJ88">
        <v>0.8496631</v>
      </c>
      <c r="JK88">
        <v>16.00939</v>
      </c>
      <c r="JL88">
        <v>4.8106249999999999E-4</v>
      </c>
      <c r="JM88">
        <v>0.11542330000000001</v>
      </c>
      <c r="JN88">
        <v>0.8496631</v>
      </c>
      <c r="JO88">
        <v>16.100739999999998</v>
      </c>
      <c r="JP88">
        <v>4.6292380000000001E-4</v>
      </c>
      <c r="JQ88">
        <v>0.111083</v>
      </c>
      <c r="JR88">
        <v>0.84966090000000005</v>
      </c>
      <c r="JS88">
        <v>15.598549999999999</v>
      </c>
      <c r="JT88">
        <v>4.457698E-4</v>
      </c>
      <c r="JU88">
        <v>0.106958</v>
      </c>
      <c r="JV88">
        <v>0.84966129999999995</v>
      </c>
      <c r="JW88">
        <v>14.924799999999999</v>
      </c>
      <c r="JX88">
        <v>4.2930959999999999E-4</v>
      </c>
      <c r="JY88">
        <v>0.103017</v>
      </c>
      <c r="JZ88">
        <v>0.8496631</v>
      </c>
      <c r="KA88">
        <v>14.291130000000001</v>
      </c>
      <c r="KB88">
        <v>4.1362320000000002E-4</v>
      </c>
      <c r="KC88">
        <v>9.9249669999999998E-2</v>
      </c>
      <c r="KD88">
        <v>0.84965999999999997</v>
      </c>
      <c r="KE88">
        <v>13.81146</v>
      </c>
      <c r="KF88">
        <v>3.9859459999999999E-4</v>
      </c>
      <c r="KG88">
        <v>9.5646380000000003E-2</v>
      </c>
      <c r="KH88">
        <v>0.84963909999999998</v>
      </c>
      <c r="KI88">
        <v>13.583320000000001</v>
      </c>
      <c r="KJ88">
        <v>3.8431499999999998E-4</v>
      </c>
      <c r="KK88">
        <v>9.2222499999999999E-2</v>
      </c>
      <c r="KL88">
        <v>0.84964810000000002</v>
      </c>
      <c r="KM88">
        <v>14.10746</v>
      </c>
      <c r="KN88">
        <v>3.7066410000000002E-4</v>
      </c>
      <c r="KO88">
        <v>8.8943019999999998E-2</v>
      </c>
      <c r="KP88">
        <v>0.84965970000000002</v>
      </c>
      <c r="KQ88">
        <v>14.12252</v>
      </c>
      <c r="KR88">
        <v>3.5744290000000001E-4</v>
      </c>
      <c r="KS88">
        <v>8.5769429999999994E-2</v>
      </c>
      <c r="KT88">
        <v>0.84955720000000001</v>
      </c>
      <c r="KU88">
        <v>14.40091</v>
      </c>
      <c r="KV88">
        <v>3.4470909999999999E-4</v>
      </c>
      <c r="KW88">
        <v>8.2722909999999997E-2</v>
      </c>
      <c r="KX88">
        <v>0.84940649999999995</v>
      </c>
      <c r="KY88">
        <v>14.469530000000001</v>
      </c>
      <c r="KZ88">
        <v>3.3253790000000003E-4</v>
      </c>
      <c r="LA88">
        <v>7.9810190000000003E-2</v>
      </c>
      <c r="LB88">
        <v>0.84912220000000005</v>
      </c>
      <c r="LC88">
        <v>14.237159999999999</v>
      </c>
      <c r="LD88">
        <v>3.208517E-4</v>
      </c>
      <c r="LE88">
        <v>7.7023530000000007E-2</v>
      </c>
      <c r="LF88">
        <v>0.84872570000000003</v>
      </c>
      <c r="LG88">
        <v>13.977169999999999</v>
      </c>
      <c r="LH88">
        <v>3.100965E-4</v>
      </c>
      <c r="LI88">
        <v>7.4449319999999999E-2</v>
      </c>
      <c r="LJ88">
        <v>0.84822109999999995</v>
      </c>
      <c r="LK88">
        <v>13.8263</v>
      </c>
      <c r="LL88">
        <v>3.0170210000000003E-4</v>
      </c>
      <c r="LM88">
        <v>7.2439680000000006E-2</v>
      </c>
      <c r="LN88">
        <v>0.84767619999999999</v>
      </c>
      <c r="LO88">
        <v>13.961119999999999</v>
      </c>
      <c r="LP88">
        <v>2.969526E-4</v>
      </c>
      <c r="LQ88">
        <v>7.1304149999999997E-2</v>
      </c>
      <c r="LR88">
        <v>0.84705719999999995</v>
      </c>
      <c r="LS88">
        <v>14.71777</v>
      </c>
      <c r="LT88">
        <v>2.9435840000000002E-4</v>
      </c>
      <c r="LU88">
        <v>7.0705290000000004E-2</v>
      </c>
      <c r="LV88">
        <v>0.84645789999999999</v>
      </c>
      <c r="LW88">
        <v>15.04374</v>
      </c>
      <c r="LX88">
        <v>2.9115240000000001E-4</v>
      </c>
      <c r="LY88">
        <v>6.9983799999999999E-2</v>
      </c>
      <c r="LZ88">
        <v>0.84587699999999999</v>
      </c>
      <c r="MA88">
        <v>15.629</v>
      </c>
      <c r="MB88">
        <v>2.8597490000000002E-4</v>
      </c>
      <c r="MC88">
        <v>6.8787669999999995E-2</v>
      </c>
      <c r="MD88">
        <v>0.84538080000000004</v>
      </c>
      <c r="ME88">
        <v>16.296119999999998</v>
      </c>
      <c r="MF88">
        <v>2.789736E-4</v>
      </c>
      <c r="MG88">
        <v>6.7145730000000001E-2</v>
      </c>
      <c r="MH88">
        <v>0.84498510000000004</v>
      </c>
      <c r="MI88">
        <v>16.302769999999999</v>
      </c>
      <c r="MJ88">
        <v>2.7089449999999999E-4</v>
      </c>
      <c r="MK88">
        <v>6.5230919999999998E-2</v>
      </c>
      <c r="ML88">
        <v>0.84471359999999995</v>
      </c>
      <c r="MM88">
        <v>16.07743</v>
      </c>
      <c r="MN88">
        <v>2.6205100000000002E-4</v>
      </c>
      <c r="MO88">
        <v>6.3121099999999999E-2</v>
      </c>
      <c r="MP88">
        <v>0.84451900000000002</v>
      </c>
      <c r="MQ88">
        <v>16.060220000000001</v>
      </c>
      <c r="MR88">
        <v>2.5162550000000001E-4</v>
      </c>
      <c r="MS88">
        <v>6.0645829999999998E-2</v>
      </c>
      <c r="MT88">
        <v>0.84440680000000001</v>
      </c>
      <c r="MU88">
        <v>16.236789999999999</v>
      </c>
      <c r="MV88">
        <v>2.38891E-4</v>
      </c>
      <c r="MW88">
        <v>5.7606129999999998E-2</v>
      </c>
      <c r="MX88">
        <v>0.84433340000000001</v>
      </c>
      <c r="MY88">
        <v>16.94669</v>
      </c>
      <c r="MZ88">
        <v>2.2505269999999999E-4</v>
      </c>
      <c r="NA88">
        <v>5.4277899999999997E-2</v>
      </c>
      <c r="NB88">
        <v>0.8442482</v>
      </c>
      <c r="NC88">
        <v>17.3475</v>
      </c>
      <c r="ND88">
        <v>2.1220120000000001E-4</v>
      </c>
      <c r="NE88">
        <v>5.1174740000000003E-2</v>
      </c>
      <c r="NF88">
        <v>0.84406729999999996</v>
      </c>
      <c r="NG88">
        <v>17.596730000000001</v>
      </c>
      <c r="NH88">
        <v>2.0138750000000001E-4</v>
      </c>
      <c r="NI88">
        <v>4.855744E-2</v>
      </c>
      <c r="NJ88">
        <v>0.84371479999999999</v>
      </c>
      <c r="NK88">
        <v>17.82225</v>
      </c>
      <c r="NL88">
        <v>1.9248179999999999E-4</v>
      </c>
      <c r="NM88">
        <v>4.6407169999999998E-2</v>
      </c>
      <c r="NN88">
        <v>0.84312419999999999</v>
      </c>
      <c r="NO88">
        <v>17.348990000000001</v>
      </c>
      <c r="NP88">
        <v>1.849896E-4</v>
      </c>
      <c r="NQ88">
        <v>4.4608380000000003E-2</v>
      </c>
      <c r="NR88">
        <v>0.84232209999999996</v>
      </c>
      <c r="NS88">
        <v>16.794779999999999</v>
      </c>
      <c r="NT88">
        <v>1.7882919999999999E-4</v>
      </c>
      <c r="NU88">
        <v>4.313322E-2</v>
      </c>
      <c r="NV88">
        <v>0.8413446</v>
      </c>
      <c r="NW88">
        <v>16.397449999999999</v>
      </c>
      <c r="NX88">
        <v>1.7531210000000001E-4</v>
      </c>
      <c r="NY88">
        <v>4.2281489999999998E-2</v>
      </c>
      <c r="NZ88">
        <v>0.84021290000000004</v>
      </c>
      <c r="OA88">
        <v>16.242699999999999</v>
      </c>
      <c r="OB88">
        <v>1.7568409999999999E-4</v>
      </c>
      <c r="OC88">
        <v>4.23708E-2</v>
      </c>
      <c r="OD88">
        <v>0.83897330000000003</v>
      </c>
      <c r="OE88">
        <v>16.352709999999998</v>
      </c>
      <c r="OF88">
        <v>1.7834289999999999E-4</v>
      </c>
      <c r="OG88">
        <v>4.3040099999999998E-2</v>
      </c>
      <c r="OH88">
        <v>0.83772389999999997</v>
      </c>
      <c r="OI88">
        <v>16.786110000000001</v>
      </c>
      <c r="OJ88">
        <v>1.801943E-4</v>
      </c>
      <c r="OK88">
        <v>4.3546179999999997E-2</v>
      </c>
    </row>
    <row r="89" spans="1:401" x14ac:dyDescent="0.35">
      <c r="A89">
        <v>92</v>
      </c>
      <c r="B89" t="s">
        <v>4</v>
      </c>
      <c r="C89" t="s">
        <v>24</v>
      </c>
      <c r="D89" t="s">
        <v>94</v>
      </c>
      <c r="E89">
        <v>801.98670000000004</v>
      </c>
      <c r="F89">
        <v>0.94487960000000004</v>
      </c>
      <c r="G89">
        <v>14.669739999999999</v>
      </c>
      <c r="H89" s="1">
        <v>8.3771039999999992E-34</v>
      </c>
      <c r="I89" s="1">
        <v>1.999661E-31</v>
      </c>
      <c r="J89">
        <v>0.943774</v>
      </c>
      <c r="K89">
        <v>14.57629</v>
      </c>
      <c r="L89" s="1">
        <v>1.333536E-19</v>
      </c>
      <c r="M89" s="1">
        <v>3.1648420000000001E-17</v>
      </c>
      <c r="N89">
        <v>0.94261439999999996</v>
      </c>
      <c r="O89">
        <v>14.557829999999999</v>
      </c>
      <c r="P89" s="1">
        <v>1.7494709999999999E-8</v>
      </c>
      <c r="Q89" s="1">
        <v>4.1610819999999998E-6</v>
      </c>
      <c r="R89">
        <v>0.94145199999999996</v>
      </c>
      <c r="S89">
        <v>14.004770000000001</v>
      </c>
      <c r="T89" s="1">
        <v>5.3970419999999998E-2</v>
      </c>
      <c r="U89">
        <v>10.389390000000001</v>
      </c>
      <c r="V89">
        <v>0.94026080000000001</v>
      </c>
      <c r="W89">
        <v>13.89066</v>
      </c>
      <c r="X89">
        <v>9.4456769999999999</v>
      </c>
      <c r="Y89">
        <v>2024.3430000000001</v>
      </c>
      <c r="Z89">
        <v>0.93906719999999999</v>
      </c>
      <c r="AA89">
        <v>13.490180000000001</v>
      </c>
      <c r="AB89">
        <v>79.050929999999994</v>
      </c>
      <c r="AC89">
        <v>18073.04</v>
      </c>
      <c r="AD89">
        <v>0.93782509999999997</v>
      </c>
      <c r="AE89">
        <v>13.460050000000001</v>
      </c>
      <c r="AF89">
        <v>123.6812</v>
      </c>
      <c r="AG89">
        <v>29520.48</v>
      </c>
      <c r="AH89">
        <v>0.93660580000000004</v>
      </c>
      <c r="AI89">
        <v>13.49531</v>
      </c>
      <c r="AJ89">
        <v>69.205550000000002</v>
      </c>
      <c r="AK89">
        <v>17004.669999999998</v>
      </c>
      <c r="AL89">
        <v>0.93542740000000002</v>
      </c>
      <c r="AM89">
        <v>13.508520000000001</v>
      </c>
      <c r="AN89">
        <v>20.347999999999999</v>
      </c>
      <c r="AO89">
        <v>5093.3310000000001</v>
      </c>
      <c r="AP89">
        <v>0.9342123</v>
      </c>
      <c r="AQ89">
        <v>13.496740000000001</v>
      </c>
      <c r="AR89">
        <v>4.1150890000000002</v>
      </c>
      <c r="AS89">
        <v>1040.883</v>
      </c>
      <c r="AT89">
        <v>0.93306800000000001</v>
      </c>
      <c r="AU89">
        <v>13.725350000000001</v>
      </c>
      <c r="AV89">
        <v>0.73076300000000005</v>
      </c>
      <c r="AW89">
        <v>184.93170000000001</v>
      </c>
      <c r="AX89">
        <v>0.93137840000000005</v>
      </c>
      <c r="AY89">
        <v>13.33704</v>
      </c>
      <c r="AZ89" s="1">
        <v>0.1703308</v>
      </c>
      <c r="BA89">
        <v>42.348199999999999</v>
      </c>
      <c r="BB89">
        <v>0.9292011</v>
      </c>
      <c r="BC89">
        <v>13.068099999999999</v>
      </c>
      <c r="BD89" s="1">
        <v>8.1780489999999997E-2</v>
      </c>
      <c r="BE89">
        <v>19.85332</v>
      </c>
      <c r="BF89">
        <v>0.92649630000000005</v>
      </c>
      <c r="BG89">
        <v>12.799580000000001</v>
      </c>
      <c r="BH89" s="1">
        <v>6.4077220000000004E-2</v>
      </c>
      <c r="BI89">
        <v>15.44168</v>
      </c>
      <c r="BJ89">
        <v>0.92344179999999998</v>
      </c>
      <c r="BK89">
        <v>12.51906</v>
      </c>
      <c r="BL89" s="1">
        <v>6.014721E-2</v>
      </c>
      <c r="BM89" s="1">
        <v>14.47223</v>
      </c>
      <c r="BN89">
        <v>0.92012210000000005</v>
      </c>
      <c r="BO89">
        <v>12.334</v>
      </c>
      <c r="BP89" s="1">
        <v>6.2616889999999994E-2</v>
      </c>
      <c r="BQ89" s="1">
        <v>15.084059999999999</v>
      </c>
      <c r="BR89">
        <v>0.91662319999999997</v>
      </c>
      <c r="BS89">
        <v>12.302300000000001</v>
      </c>
      <c r="BT89" s="1">
        <v>6.579923E-2</v>
      </c>
      <c r="BU89" s="1">
        <v>15.924340000000001</v>
      </c>
      <c r="BV89">
        <v>0.91288279999999999</v>
      </c>
      <c r="BW89">
        <v>12.66343</v>
      </c>
      <c r="BX89" s="1">
        <v>6.5613519999999995E-2</v>
      </c>
      <c r="BY89" s="1">
        <v>15.97152</v>
      </c>
      <c r="BZ89">
        <v>0.90892079999999997</v>
      </c>
      <c r="CA89">
        <v>13.202769999999999</v>
      </c>
      <c r="CB89" s="1">
        <v>6.1939139999999997E-2</v>
      </c>
      <c r="CC89" s="1">
        <v>15.16187</v>
      </c>
      <c r="CD89">
        <v>0.90486540000000004</v>
      </c>
      <c r="CE89">
        <v>13.6015</v>
      </c>
      <c r="CF89" s="1">
        <v>5.6324220000000001E-2</v>
      </c>
      <c r="CG89" s="1">
        <v>13.857290000000001</v>
      </c>
      <c r="CH89">
        <v>0.90125350000000004</v>
      </c>
      <c r="CI89">
        <v>13.9056</v>
      </c>
      <c r="CJ89" s="1">
        <v>5.0196129999999999E-2</v>
      </c>
      <c r="CK89" s="1">
        <v>12.398339999999999</v>
      </c>
      <c r="CL89">
        <v>0.89876509999999998</v>
      </c>
      <c r="CM89">
        <v>13.826790000000001</v>
      </c>
      <c r="CN89" s="1">
        <v>4.4397409999999998E-2</v>
      </c>
      <c r="CO89" s="1">
        <v>10.992330000000001</v>
      </c>
      <c r="CP89">
        <v>0.89669160000000003</v>
      </c>
      <c r="CQ89">
        <v>13.84714</v>
      </c>
      <c r="CR89" s="1">
        <v>3.8999060000000002E-2</v>
      </c>
      <c r="CS89" s="1">
        <v>9.6778729999999999</v>
      </c>
      <c r="CT89">
        <v>0.89448240000000001</v>
      </c>
      <c r="CU89">
        <v>13.915620000000001</v>
      </c>
      <c r="CV89" s="1">
        <v>3.3598589999999998E-2</v>
      </c>
      <c r="CW89" s="1">
        <v>8.3602790000000002</v>
      </c>
      <c r="CX89">
        <v>0.89197660000000001</v>
      </c>
      <c r="CY89">
        <v>14.00299</v>
      </c>
      <c r="CZ89" s="1">
        <v>2.8185200000000001E-2</v>
      </c>
      <c r="DA89" s="1">
        <v>7.0332650000000001</v>
      </c>
      <c r="DB89">
        <v>0.88949820000000002</v>
      </c>
      <c r="DC89">
        <v>14.542809999999999</v>
      </c>
      <c r="DD89" s="1">
        <v>2.3296560000000001E-2</v>
      </c>
      <c r="DE89" s="1">
        <v>5.8246609999999999</v>
      </c>
      <c r="DF89">
        <v>0.88688299999999998</v>
      </c>
      <c r="DG89">
        <v>15.09596</v>
      </c>
      <c r="DH89" s="1">
        <v>1.9347690000000001E-2</v>
      </c>
      <c r="DI89" s="1">
        <v>4.8417159999999999</v>
      </c>
      <c r="DJ89">
        <v>0.88459010000000005</v>
      </c>
      <c r="DK89">
        <v>15.30495</v>
      </c>
      <c r="DL89" s="1">
        <v>1.633312E-2</v>
      </c>
      <c r="DM89" s="1">
        <v>4.0877819999999998</v>
      </c>
      <c r="DN89">
        <v>0.88241840000000005</v>
      </c>
      <c r="DO89">
        <v>15.38733</v>
      </c>
      <c r="DP89" s="1">
        <v>1.401874E-2</v>
      </c>
      <c r="DQ89" s="1">
        <v>3.5072950000000001</v>
      </c>
      <c r="DR89">
        <v>0.8807123</v>
      </c>
      <c r="DS89">
        <v>14.992369999999999</v>
      </c>
      <c r="DT89" s="1">
        <v>1.22197E-2</v>
      </c>
      <c r="DU89" s="1">
        <v>3.0541770000000001</v>
      </c>
      <c r="DV89">
        <v>0.87940779999999996</v>
      </c>
      <c r="DW89">
        <v>14.596360000000001</v>
      </c>
      <c r="DX89" s="1">
        <v>1.0750249999999999E-2</v>
      </c>
      <c r="DY89" s="1">
        <v>2.683821</v>
      </c>
      <c r="DZ89">
        <v>0.8785598</v>
      </c>
      <c r="EA89">
        <v>14.314640000000001</v>
      </c>
      <c r="EB89" s="1">
        <v>9.3090789999999996E-3</v>
      </c>
      <c r="EC89" s="1">
        <v>2.3229790000000001</v>
      </c>
      <c r="ED89">
        <v>0.87799559999999999</v>
      </c>
      <c r="EE89">
        <v>14.16901</v>
      </c>
      <c r="EF89" s="1">
        <v>7.6176730000000002E-3</v>
      </c>
      <c r="EG89" s="1">
        <v>1.901467</v>
      </c>
      <c r="EH89">
        <v>0.87767859999999998</v>
      </c>
      <c r="EI89">
        <v>14.51534</v>
      </c>
      <c r="EJ89" s="1">
        <v>5.8106479999999999E-3</v>
      </c>
      <c r="EK89" s="1">
        <v>1.4500550000000001</v>
      </c>
      <c r="EL89">
        <v>0.87749849999999996</v>
      </c>
      <c r="EM89">
        <v>14.92925</v>
      </c>
      <c r="EN89" s="1">
        <v>4.2634580000000004E-3</v>
      </c>
      <c r="EO89" s="1">
        <v>1.0616840000000001</v>
      </c>
      <c r="EP89">
        <v>0.87741400000000003</v>
      </c>
      <c r="EQ89">
        <v>15.14583</v>
      </c>
      <c r="ER89" s="1">
        <v>3.1691929999999998E-3</v>
      </c>
      <c r="ES89" s="1">
        <v>0.78589489999999995</v>
      </c>
      <c r="ET89">
        <v>0.87739319999999998</v>
      </c>
      <c r="EU89">
        <v>15.082940000000001</v>
      </c>
      <c r="EV89" s="1">
        <v>2.4837589999999999E-3</v>
      </c>
      <c r="EW89" s="1">
        <v>0.61264070000000004</v>
      </c>
      <c r="EX89">
        <v>0.87749339999999998</v>
      </c>
      <c r="EY89">
        <v>14.643929999999999</v>
      </c>
      <c r="EZ89" s="1">
        <v>2.074551E-3</v>
      </c>
      <c r="FA89" s="1">
        <v>0.50899810000000001</v>
      </c>
      <c r="FB89">
        <v>0.87760249999999995</v>
      </c>
      <c r="FC89">
        <v>14.22306</v>
      </c>
      <c r="FD89" s="1">
        <v>1.824015E-3</v>
      </c>
      <c r="FE89" s="1">
        <v>0.44537789999999999</v>
      </c>
      <c r="FF89">
        <v>0.87776960000000004</v>
      </c>
      <c r="FG89">
        <v>13.911960000000001</v>
      </c>
      <c r="FH89" s="1">
        <v>1.6497759999999999E-3</v>
      </c>
      <c r="FI89" s="1">
        <v>0.40124559999999998</v>
      </c>
      <c r="FJ89">
        <v>0.87796289999999999</v>
      </c>
      <c r="FK89">
        <v>13.849930000000001</v>
      </c>
      <c r="FL89" s="1">
        <v>1.504303E-3</v>
      </c>
      <c r="FM89" s="1">
        <v>0.36456810000000001</v>
      </c>
      <c r="FN89">
        <v>0.8781755</v>
      </c>
      <c r="FO89">
        <v>14.537710000000001</v>
      </c>
      <c r="FP89" s="1">
        <v>1.3740149999999999E-3</v>
      </c>
      <c r="FQ89" s="1">
        <v>0.33182660000000003</v>
      </c>
      <c r="FR89">
        <v>0.87837279999999995</v>
      </c>
      <c r="FS89">
        <v>14.84671</v>
      </c>
      <c r="FT89" s="1">
        <v>1.2627420000000001E-3</v>
      </c>
      <c r="FU89" s="1">
        <v>0.30389890000000003</v>
      </c>
      <c r="FV89">
        <v>0.87852870000000005</v>
      </c>
      <c r="FW89">
        <v>15.17877</v>
      </c>
      <c r="FX89" s="1">
        <v>1.172677E-3</v>
      </c>
      <c r="FY89" s="1">
        <v>0.28131469999999997</v>
      </c>
      <c r="FZ89">
        <v>0.87869450000000004</v>
      </c>
      <c r="GA89">
        <v>15.223890000000001</v>
      </c>
      <c r="GB89" s="1">
        <v>1.1008070000000001E-3</v>
      </c>
      <c r="GC89" s="1">
        <v>0.2633007</v>
      </c>
      <c r="GD89">
        <v>0.87882780000000005</v>
      </c>
      <c r="GE89">
        <v>14.917199999999999</v>
      </c>
      <c r="GF89" s="1">
        <v>1.0417860000000001E-3</v>
      </c>
      <c r="GG89" s="1">
        <v>0.24856880000000001</v>
      </c>
      <c r="GH89">
        <v>0.8788977</v>
      </c>
      <c r="GI89">
        <v>14.45551</v>
      </c>
      <c r="GJ89" s="1">
        <v>9.923022000000001E-4</v>
      </c>
      <c r="GK89" s="1">
        <v>0.23624339999999999</v>
      </c>
      <c r="GL89">
        <v>0.87890939999999995</v>
      </c>
      <c r="GM89">
        <v>14.073499999999999</v>
      </c>
      <c r="GN89" s="1">
        <v>9.5452429999999999E-4</v>
      </c>
      <c r="GO89" s="1">
        <v>0.22678780000000001</v>
      </c>
      <c r="GP89">
        <v>0.87899459999999996</v>
      </c>
      <c r="GQ89">
        <v>14.06095</v>
      </c>
      <c r="GR89" s="1">
        <v>9.3150290000000005E-4</v>
      </c>
      <c r="GS89" s="1">
        <v>0.2208852</v>
      </c>
      <c r="GT89">
        <v>0.87898529999999997</v>
      </c>
      <c r="GU89">
        <v>14.84287</v>
      </c>
      <c r="GV89" s="1">
        <v>9.1730860000000002E-4</v>
      </c>
      <c r="GW89" s="1">
        <v>0.2172743</v>
      </c>
      <c r="GX89">
        <v>0.87898399999999999</v>
      </c>
      <c r="GY89">
        <v>15.21204</v>
      </c>
      <c r="GZ89" s="1">
        <v>9.0236929999999997E-4</v>
      </c>
      <c r="HA89" s="1">
        <v>0.21359819999999999</v>
      </c>
      <c r="HB89">
        <v>0.8789865</v>
      </c>
      <c r="HC89">
        <v>15.470840000000001</v>
      </c>
      <c r="HD89" s="1">
        <v>8.8110230000000003E-4</v>
      </c>
      <c r="HE89" s="1">
        <v>0.20849699999999999</v>
      </c>
      <c r="HF89">
        <v>0.87896909999999995</v>
      </c>
      <c r="HG89">
        <v>15.69624</v>
      </c>
      <c r="HH89" s="1">
        <v>8.5352759999999996E-4</v>
      </c>
      <c r="HI89" s="1">
        <v>0.2019369</v>
      </c>
      <c r="HJ89">
        <v>0.87902610000000003</v>
      </c>
      <c r="HK89">
        <v>15.474399999999999</v>
      </c>
      <c r="HL89" s="1">
        <v>8.2205150000000003E-4</v>
      </c>
      <c r="HM89" s="1">
        <v>0.1944583</v>
      </c>
      <c r="HN89">
        <v>0.87899229999999995</v>
      </c>
      <c r="HO89">
        <v>15.12036</v>
      </c>
      <c r="HP89" s="1">
        <v>7.8911319999999999E-4</v>
      </c>
      <c r="HQ89" s="1">
        <v>0.18664810000000001</v>
      </c>
      <c r="HR89">
        <v>0.87900719999999999</v>
      </c>
      <c r="HS89">
        <v>14.98002</v>
      </c>
      <c r="HT89" s="1">
        <v>7.5640090000000004E-4</v>
      </c>
      <c r="HU89" s="1">
        <v>0.17889769999999999</v>
      </c>
      <c r="HV89">
        <v>0.87900140000000004</v>
      </c>
      <c r="HW89">
        <v>15.017860000000001</v>
      </c>
      <c r="HX89" s="1">
        <v>7.2488399999999997E-4</v>
      </c>
      <c r="HY89" s="1">
        <v>0.1714377</v>
      </c>
      <c r="HZ89">
        <v>0.87900440000000002</v>
      </c>
      <c r="IA89">
        <v>15.78065</v>
      </c>
      <c r="IB89" s="1">
        <v>6.9480870000000001E-4</v>
      </c>
      <c r="IC89" s="1">
        <v>0.16433139999999999</v>
      </c>
      <c r="ID89">
        <v>0.87900469999999997</v>
      </c>
      <c r="IE89">
        <v>16.337990000000001</v>
      </c>
      <c r="IF89">
        <v>6.6620079999999999E-4</v>
      </c>
      <c r="IG89" s="1">
        <v>0.15756390000000001</v>
      </c>
      <c r="IH89">
        <v>0.87900330000000004</v>
      </c>
      <c r="II89">
        <v>16.571120000000001</v>
      </c>
      <c r="IJ89">
        <v>6.3895309999999997E-4</v>
      </c>
      <c r="IK89" s="1">
        <v>0.15113689999999999</v>
      </c>
      <c r="IL89">
        <v>0.87899709999999998</v>
      </c>
      <c r="IM89">
        <v>16.739830000000001</v>
      </c>
      <c r="IN89">
        <v>6.131442E-4</v>
      </c>
      <c r="IO89" s="1">
        <v>0.1450391</v>
      </c>
      <c r="IP89">
        <v>0.87900690000000004</v>
      </c>
      <c r="IQ89">
        <v>16.32198</v>
      </c>
      <c r="IR89">
        <v>5.8869209999999996E-4</v>
      </c>
      <c r="IS89" s="1">
        <v>0.1392591</v>
      </c>
      <c r="IT89">
        <v>0.87900149999999999</v>
      </c>
      <c r="IU89">
        <v>15.90002</v>
      </c>
      <c r="IV89">
        <v>5.6539559999999999E-4</v>
      </c>
      <c r="IW89" s="1">
        <v>0.13376540000000001</v>
      </c>
      <c r="IX89">
        <v>0.87900219999999996</v>
      </c>
      <c r="IY89">
        <v>15.61909</v>
      </c>
      <c r="IZ89">
        <v>5.4311140000000001E-4</v>
      </c>
      <c r="JA89" s="1">
        <v>0.12849940000000001</v>
      </c>
      <c r="JB89">
        <v>0.87899740000000004</v>
      </c>
      <c r="JC89">
        <v>15.55279</v>
      </c>
      <c r="JD89">
        <v>5.2181560000000001E-4</v>
      </c>
      <c r="JE89">
        <v>0.1234654</v>
      </c>
      <c r="JF89">
        <v>0.87900889999999998</v>
      </c>
      <c r="JG89">
        <v>16.035240000000002</v>
      </c>
      <c r="JH89">
        <v>5.0160679999999998E-4</v>
      </c>
      <c r="JI89">
        <v>0.1186943</v>
      </c>
      <c r="JJ89">
        <v>0.87901200000000002</v>
      </c>
      <c r="JK89">
        <v>16.053239999999999</v>
      </c>
      <c r="JL89">
        <v>4.8250570000000001E-4</v>
      </c>
      <c r="JM89">
        <v>0.1141684</v>
      </c>
      <c r="JN89">
        <v>0.8789981</v>
      </c>
      <c r="JO89">
        <v>16.164000000000001</v>
      </c>
      <c r="JP89">
        <v>4.6428890000000002E-4</v>
      </c>
      <c r="JQ89">
        <v>0.10986849999999999</v>
      </c>
      <c r="JR89">
        <v>0.87900909999999999</v>
      </c>
      <c r="JS89">
        <v>15.65517</v>
      </c>
      <c r="JT89">
        <v>4.4707159999999999E-4</v>
      </c>
      <c r="JU89">
        <v>0.10578700000000001</v>
      </c>
      <c r="JV89">
        <v>0.87901090000000004</v>
      </c>
      <c r="JW89">
        <v>14.96631</v>
      </c>
      <c r="JX89">
        <v>4.305558E-4</v>
      </c>
      <c r="JY89">
        <v>0.1018874</v>
      </c>
      <c r="JZ89">
        <v>0.87899870000000002</v>
      </c>
      <c r="KA89">
        <v>14.326409999999999</v>
      </c>
      <c r="KB89">
        <v>4.1481290000000001E-4</v>
      </c>
      <c r="KC89">
        <v>9.8159419999999997E-2</v>
      </c>
      <c r="KD89">
        <v>0.87900940000000005</v>
      </c>
      <c r="KE89">
        <v>13.83263</v>
      </c>
      <c r="KF89">
        <v>3.9973359999999998E-4</v>
      </c>
      <c r="KG89">
        <v>9.4593689999999994E-2</v>
      </c>
      <c r="KH89">
        <v>0.87899680000000002</v>
      </c>
      <c r="KI89">
        <v>13.59346</v>
      </c>
      <c r="KJ89">
        <v>3.8539390000000002E-4</v>
      </c>
      <c r="KK89">
        <v>9.1200760000000006E-2</v>
      </c>
      <c r="KL89">
        <v>0.87899950000000004</v>
      </c>
      <c r="KM89">
        <v>14.152419999999999</v>
      </c>
      <c r="KN89">
        <v>3.7170509999999999E-4</v>
      </c>
      <c r="KO89">
        <v>8.7959419999999996E-2</v>
      </c>
      <c r="KP89">
        <v>0.87898100000000001</v>
      </c>
      <c r="KQ89">
        <v>14.16161</v>
      </c>
      <c r="KR89">
        <v>3.5845290000000003E-4</v>
      </c>
      <c r="KS89">
        <v>8.4822389999999998E-2</v>
      </c>
      <c r="KT89">
        <v>0.87894859999999997</v>
      </c>
      <c r="KU89">
        <v>14.44402</v>
      </c>
      <c r="KV89">
        <v>3.45669E-4</v>
      </c>
      <c r="KW89">
        <v>8.1803139999999996E-2</v>
      </c>
      <c r="KX89">
        <v>0.87892250000000005</v>
      </c>
      <c r="KY89">
        <v>14.520759999999999</v>
      </c>
      <c r="KZ89">
        <v>3.3346029999999999E-4</v>
      </c>
      <c r="LA89">
        <v>7.8918340000000003E-2</v>
      </c>
      <c r="LB89">
        <v>0.87877229999999995</v>
      </c>
      <c r="LC89">
        <v>14.25581</v>
      </c>
      <c r="LD89">
        <v>3.217281E-4</v>
      </c>
      <c r="LE89">
        <v>7.6153470000000001E-2</v>
      </c>
      <c r="LF89">
        <v>0.87863910000000001</v>
      </c>
      <c r="LG89">
        <v>13.970190000000001</v>
      </c>
      <c r="LH89">
        <v>3.1086949999999998E-4</v>
      </c>
      <c r="LI89">
        <v>7.3583140000000005E-2</v>
      </c>
      <c r="LJ89">
        <v>0.87845759999999995</v>
      </c>
      <c r="LK89">
        <v>13.814120000000001</v>
      </c>
      <c r="LL89">
        <v>3.0222069999999998E-4</v>
      </c>
      <c r="LM89">
        <v>7.1530869999999996E-2</v>
      </c>
      <c r="LN89">
        <v>0.87825059999999999</v>
      </c>
      <c r="LO89">
        <v>13.96827</v>
      </c>
      <c r="LP89">
        <v>2.9720190000000001E-4</v>
      </c>
      <c r="LQ89">
        <v>7.0335770000000006E-2</v>
      </c>
      <c r="LR89">
        <v>0.87805659999999996</v>
      </c>
      <c r="LS89">
        <v>14.78969</v>
      </c>
      <c r="LT89">
        <v>2.9453790000000002E-4</v>
      </c>
      <c r="LU89">
        <v>6.9711259999999997E-2</v>
      </c>
      <c r="LV89">
        <v>0.8778397</v>
      </c>
      <c r="LW89">
        <v>15.11772</v>
      </c>
      <c r="LX89">
        <v>2.9145000000000001E-4</v>
      </c>
      <c r="LY89">
        <v>6.9010929999999998E-2</v>
      </c>
      <c r="LZ89">
        <v>0.87766420000000001</v>
      </c>
      <c r="MA89">
        <v>15.69772</v>
      </c>
      <c r="MB89">
        <v>2.8643629999999999E-4</v>
      </c>
      <c r="MC89">
        <v>6.785426E-2</v>
      </c>
      <c r="MD89">
        <v>0.8774904</v>
      </c>
      <c r="ME89">
        <v>16.3673</v>
      </c>
      <c r="MF89">
        <v>2.7955059999999998E-4</v>
      </c>
      <c r="MG89">
        <v>6.6248749999999995E-2</v>
      </c>
      <c r="MH89">
        <v>0.87741170000000002</v>
      </c>
      <c r="MI89">
        <v>16.326830000000001</v>
      </c>
      <c r="MJ89">
        <v>2.715401E-4</v>
      </c>
      <c r="MK89">
        <v>6.4368120000000001E-2</v>
      </c>
      <c r="ML89">
        <v>0.87733000000000005</v>
      </c>
      <c r="MM89">
        <v>16.055319999999998</v>
      </c>
      <c r="MN89">
        <v>2.6276990000000003E-4</v>
      </c>
      <c r="MO89">
        <v>6.2299889999999997E-2</v>
      </c>
      <c r="MP89">
        <v>0.87726490000000001</v>
      </c>
      <c r="MQ89">
        <v>16.037430000000001</v>
      </c>
      <c r="MR89">
        <v>2.5250709999999999E-4</v>
      </c>
      <c r="MS89">
        <v>5.9892979999999998E-2</v>
      </c>
      <c r="MT89">
        <v>0.87723930000000006</v>
      </c>
      <c r="MU89">
        <v>16.233519999999999</v>
      </c>
      <c r="MV89">
        <v>2.3994110000000001E-4</v>
      </c>
      <c r="MW89">
        <v>5.6937750000000002E-2</v>
      </c>
      <c r="MX89">
        <v>0.87723110000000004</v>
      </c>
      <c r="MY89">
        <v>17.009910000000001</v>
      </c>
      <c r="MZ89">
        <v>2.261164E-4</v>
      </c>
      <c r="NA89">
        <v>5.3663950000000002E-2</v>
      </c>
      <c r="NB89">
        <v>0.8771892</v>
      </c>
      <c r="NC89">
        <v>17.43346</v>
      </c>
      <c r="ND89">
        <v>2.131321E-4</v>
      </c>
      <c r="NE89">
        <v>5.0578489999999997E-2</v>
      </c>
      <c r="NF89">
        <v>0.87714080000000005</v>
      </c>
      <c r="NG89">
        <v>17.676130000000001</v>
      </c>
      <c r="NH89">
        <v>2.0215390000000001E-4</v>
      </c>
      <c r="NI89">
        <v>4.7962640000000001E-2</v>
      </c>
      <c r="NJ89">
        <v>0.87700239999999996</v>
      </c>
      <c r="NK89">
        <v>17.902349999999998</v>
      </c>
      <c r="NL89">
        <v>1.9311440000000001E-4</v>
      </c>
      <c r="NM89">
        <v>4.580998E-2</v>
      </c>
      <c r="NN89">
        <v>0.87678529999999999</v>
      </c>
      <c r="NO89">
        <v>17.39751</v>
      </c>
      <c r="NP89">
        <v>1.8552560000000001E-4</v>
      </c>
      <c r="NQ89">
        <v>4.4009560000000003E-2</v>
      </c>
      <c r="NR89">
        <v>0.87647039999999998</v>
      </c>
      <c r="NS89">
        <v>16.815850000000001</v>
      </c>
      <c r="NT89">
        <v>1.792354E-4</v>
      </c>
      <c r="NU89">
        <v>4.2517630000000001E-2</v>
      </c>
      <c r="NV89">
        <v>0.87611450000000002</v>
      </c>
      <c r="NW89">
        <v>16.408950000000001</v>
      </c>
      <c r="NX89">
        <v>1.7544880000000001E-4</v>
      </c>
      <c r="NY89">
        <v>4.160502E-2</v>
      </c>
      <c r="NZ89">
        <v>0.8756912</v>
      </c>
      <c r="OA89">
        <v>16.246590000000001</v>
      </c>
      <c r="OB89">
        <v>1.7553149999999999E-4</v>
      </c>
      <c r="OC89">
        <v>4.1608600000000003E-2</v>
      </c>
      <c r="OD89">
        <v>0.87523759999999995</v>
      </c>
      <c r="OE89">
        <v>16.372890000000002</v>
      </c>
      <c r="OF89">
        <v>1.7811659999999999E-4</v>
      </c>
      <c r="OG89">
        <v>4.2228000000000002E-2</v>
      </c>
      <c r="OH89">
        <v>0.87482420000000005</v>
      </c>
      <c r="OI89">
        <v>16.849599999999999</v>
      </c>
      <c r="OJ89">
        <v>1.8011120000000001E-4</v>
      </c>
      <c r="OK89">
        <v>4.273511E-2</v>
      </c>
    </row>
    <row r="90" spans="1:401" x14ac:dyDescent="0.35">
      <c r="A90">
        <v>93</v>
      </c>
      <c r="B90" t="s">
        <v>4</v>
      </c>
      <c r="C90" t="s">
        <v>24</v>
      </c>
      <c r="D90" t="s">
        <v>95</v>
      </c>
      <c r="E90">
        <v>810.46929999999998</v>
      </c>
      <c r="F90">
        <v>1.114242</v>
      </c>
      <c r="G90">
        <v>14.664009999999999</v>
      </c>
      <c r="H90" s="1">
        <v>8.6631020000000004E-35</v>
      </c>
      <c r="I90" s="1">
        <v>2.2684389999999999E-32</v>
      </c>
      <c r="J90">
        <v>1.112744</v>
      </c>
      <c r="K90">
        <v>14.60032</v>
      </c>
      <c r="L90" s="1">
        <v>2.0514679999999999E-20</v>
      </c>
      <c r="M90" s="1">
        <v>5.34383E-18</v>
      </c>
      <c r="N90">
        <v>1.1112249999999999</v>
      </c>
      <c r="O90">
        <v>14.631309999999999</v>
      </c>
      <c r="P90" s="1">
        <v>3.1227820000000001E-9</v>
      </c>
      <c r="Q90" s="1">
        <v>8.1564870000000002E-7</v>
      </c>
      <c r="R90">
        <v>1.109672</v>
      </c>
      <c r="S90">
        <v>14.067209999999999</v>
      </c>
      <c r="T90" s="1">
        <v>3.3403620000000002E-2</v>
      </c>
      <c r="U90">
        <v>6.5179400000000003</v>
      </c>
      <c r="V90">
        <v>1.108144</v>
      </c>
      <c r="W90">
        <v>13.95538</v>
      </c>
      <c r="X90">
        <v>7.5333160000000001</v>
      </c>
      <c r="Y90">
        <v>1696.2819999999999</v>
      </c>
      <c r="Z90">
        <v>1.1065799999999999</v>
      </c>
      <c r="AA90">
        <v>13.508279999999999</v>
      </c>
      <c r="AB90">
        <v>72.531989999999993</v>
      </c>
      <c r="AC90">
        <v>17855.91</v>
      </c>
      <c r="AD90">
        <v>1.1050089999999999</v>
      </c>
      <c r="AE90">
        <v>13.45862</v>
      </c>
      <c r="AF90">
        <v>124.2093</v>
      </c>
      <c r="AG90">
        <v>32544.63</v>
      </c>
      <c r="AH90">
        <v>1.1034390000000001</v>
      </c>
      <c r="AI90">
        <v>13.49047</v>
      </c>
      <c r="AJ90">
        <v>74.008030000000005</v>
      </c>
      <c r="AK90">
        <v>20247.38</v>
      </c>
      <c r="AL90">
        <v>1.102036</v>
      </c>
      <c r="AM90">
        <v>13.50605</v>
      </c>
      <c r="AN90">
        <v>22.649100000000001</v>
      </c>
      <c r="AO90">
        <v>6379.6940000000004</v>
      </c>
      <c r="AP90">
        <v>1.1004769999999999</v>
      </c>
      <c r="AQ90">
        <v>13.5068</v>
      </c>
      <c r="AR90">
        <v>4.68363</v>
      </c>
      <c r="AS90">
        <v>1342.489</v>
      </c>
      <c r="AT90">
        <v>1.0983940000000001</v>
      </c>
      <c r="AU90">
        <v>13.78665</v>
      </c>
      <c r="AV90">
        <v>0.83227839999999997</v>
      </c>
      <c r="AW90">
        <v>239.40049999999999</v>
      </c>
      <c r="AX90">
        <v>1.095486</v>
      </c>
      <c r="AY90">
        <v>13.3941</v>
      </c>
      <c r="AZ90">
        <v>0.18622610000000001</v>
      </c>
      <c r="BA90">
        <v>52.34939</v>
      </c>
      <c r="BB90">
        <v>1.0916729999999999</v>
      </c>
      <c r="BC90">
        <v>13.108090000000001</v>
      </c>
      <c r="BD90" s="1">
        <v>8.4490380000000004E-2</v>
      </c>
      <c r="BE90">
        <v>22.901769999999999</v>
      </c>
      <c r="BF90">
        <v>1.087035</v>
      </c>
      <c r="BG90">
        <v>12.839130000000001</v>
      </c>
      <c r="BH90" s="1">
        <v>6.4749290000000001E-2</v>
      </c>
      <c r="BI90">
        <v>17.336349999999999</v>
      </c>
      <c r="BJ90">
        <v>1.081861</v>
      </c>
      <c r="BK90">
        <v>12.53078</v>
      </c>
      <c r="BL90" s="1">
        <v>6.0170420000000002E-2</v>
      </c>
      <c r="BM90" s="1">
        <v>16.076930000000001</v>
      </c>
      <c r="BN90">
        <v>1.0762100000000001</v>
      </c>
      <c r="BO90">
        <v>12.335279999999999</v>
      </c>
      <c r="BP90" s="1">
        <v>6.2322450000000001E-2</v>
      </c>
      <c r="BQ90" s="1">
        <v>16.675460000000001</v>
      </c>
      <c r="BR90">
        <v>1.0705929999999999</v>
      </c>
      <c r="BS90">
        <v>12.295019999999999</v>
      </c>
      <c r="BT90" s="1">
        <v>6.5630090000000002E-2</v>
      </c>
      <c r="BU90" s="1">
        <v>17.67614</v>
      </c>
      <c r="BV90">
        <v>1.064811</v>
      </c>
      <c r="BW90">
        <v>12.68878</v>
      </c>
      <c r="BX90" s="1">
        <v>6.5730230000000001E-2</v>
      </c>
      <c r="BY90" s="1">
        <v>17.85596</v>
      </c>
      <c r="BZ90">
        <v>1.058878</v>
      </c>
      <c r="CA90">
        <v>13.250389999999999</v>
      </c>
      <c r="CB90" s="1">
        <v>6.2279460000000002E-2</v>
      </c>
      <c r="CC90" s="1">
        <v>17.058530000000001</v>
      </c>
      <c r="CD90">
        <v>1.052972</v>
      </c>
      <c r="CE90">
        <v>13.665369999999999</v>
      </c>
      <c r="CF90" s="1">
        <v>5.676175E-2</v>
      </c>
      <c r="CG90" s="1">
        <v>15.66217</v>
      </c>
      <c r="CH90">
        <v>1.047769</v>
      </c>
      <c r="CI90">
        <v>13.94994</v>
      </c>
      <c r="CJ90" s="1">
        <v>5.0645419999999997E-2</v>
      </c>
      <c r="CK90" s="1">
        <v>14.05391</v>
      </c>
      <c r="CL90">
        <v>1.0436669999999999</v>
      </c>
      <c r="CM90">
        <v>13.83239</v>
      </c>
      <c r="CN90" s="1">
        <v>4.4816429999999997E-2</v>
      </c>
      <c r="CO90" s="1">
        <v>12.486940000000001</v>
      </c>
      <c r="CP90">
        <v>1.0398179999999999</v>
      </c>
      <c r="CQ90">
        <v>13.82508</v>
      </c>
      <c r="CR90" s="1">
        <v>3.9401319999999997E-2</v>
      </c>
      <c r="CS90" s="1">
        <v>11.02336</v>
      </c>
      <c r="CT90">
        <v>1.035922</v>
      </c>
      <c r="CU90">
        <v>13.89883</v>
      </c>
      <c r="CV90" s="1">
        <v>3.4012569999999999E-2</v>
      </c>
      <c r="CW90" s="1">
        <v>9.5601629999999993</v>
      </c>
      <c r="CX90">
        <v>1.0318620000000001</v>
      </c>
      <c r="CY90">
        <v>13.992699999999999</v>
      </c>
      <c r="CZ90" s="1">
        <v>2.8587439999999999E-2</v>
      </c>
      <c r="DA90" s="1">
        <v>8.0737279999999991</v>
      </c>
      <c r="DB90">
        <v>1.0280659999999999</v>
      </c>
      <c r="DC90">
        <v>14.57334</v>
      </c>
      <c r="DD90" s="1">
        <v>2.364349E-2</v>
      </c>
      <c r="DE90" s="1">
        <v>6.7002220000000001</v>
      </c>
      <c r="DF90">
        <v>1.024381</v>
      </c>
      <c r="DG90">
        <v>15.164960000000001</v>
      </c>
      <c r="DH90" s="1">
        <v>1.9617599999999999E-2</v>
      </c>
      <c r="DI90" s="1">
        <v>5.5704830000000003</v>
      </c>
      <c r="DJ90">
        <v>1.021336</v>
      </c>
      <c r="DK90">
        <v>15.373860000000001</v>
      </c>
      <c r="DL90" s="1">
        <v>1.6540780000000001E-2</v>
      </c>
      <c r="DM90" s="1">
        <v>4.7001189999999999</v>
      </c>
      <c r="DN90">
        <v>1.0186809999999999</v>
      </c>
      <c r="DO90">
        <v>15.453430000000001</v>
      </c>
      <c r="DP90" s="1">
        <v>1.4179779999999999E-2</v>
      </c>
      <c r="DQ90" s="1">
        <v>4.0291949999999996</v>
      </c>
      <c r="DR90">
        <v>1.0165759999999999</v>
      </c>
      <c r="DS90">
        <v>15.03642</v>
      </c>
      <c r="DT90" s="1">
        <v>1.234706E-2</v>
      </c>
      <c r="DU90" s="1">
        <v>3.5055879999999999</v>
      </c>
      <c r="DV90">
        <v>1.015185</v>
      </c>
      <c r="DW90">
        <v>14.607849999999999</v>
      </c>
      <c r="DX90" s="1">
        <v>1.086034E-2</v>
      </c>
      <c r="DY90" s="1">
        <v>3.0801699999999999</v>
      </c>
      <c r="DZ90">
        <v>1.014329</v>
      </c>
      <c r="EA90">
        <v>14.31025</v>
      </c>
      <c r="EB90" s="1">
        <v>9.4296399999999996E-3</v>
      </c>
      <c r="EC90" s="1">
        <v>2.6745999999999999</v>
      </c>
      <c r="ED90">
        <v>1.0137830000000001</v>
      </c>
      <c r="EE90">
        <v>14.16118</v>
      </c>
      <c r="EF90" s="1">
        <v>7.7592370000000004E-3</v>
      </c>
      <c r="EG90" s="1">
        <v>2.2042709999999999</v>
      </c>
      <c r="EH90">
        <v>1.0134920000000001</v>
      </c>
      <c r="EI90">
        <v>14.539110000000001</v>
      </c>
      <c r="EJ90" s="1">
        <v>5.9486809999999999E-3</v>
      </c>
      <c r="EK90" s="1">
        <v>1.6918880000000001</v>
      </c>
      <c r="EL90">
        <v>1.01335</v>
      </c>
      <c r="EM90">
        <v>14.99039</v>
      </c>
      <c r="EN90" s="1">
        <v>4.3710340000000002E-3</v>
      </c>
      <c r="EO90" s="1">
        <v>1.241368</v>
      </c>
      <c r="EP90">
        <v>1.0133110000000001</v>
      </c>
      <c r="EQ90">
        <v>15.23212</v>
      </c>
      <c r="ER90" s="1">
        <v>3.2404539999999998E-3</v>
      </c>
      <c r="ES90" s="1">
        <v>0.91603959999999995</v>
      </c>
      <c r="ET90">
        <v>1.013388</v>
      </c>
      <c r="EU90">
        <v>15.169879999999999</v>
      </c>
      <c r="EV90" s="1">
        <v>2.5270570000000001E-3</v>
      </c>
      <c r="EW90" s="1">
        <v>0.70974029999999999</v>
      </c>
      <c r="EX90">
        <v>1.013487</v>
      </c>
      <c r="EY90">
        <v>14.685600000000001</v>
      </c>
      <c r="EZ90" s="1">
        <v>2.1005389999999998E-3</v>
      </c>
      <c r="FA90" s="1">
        <v>0.58608199999999999</v>
      </c>
      <c r="FB90">
        <v>1.013684</v>
      </c>
      <c r="FC90">
        <v>14.226050000000001</v>
      </c>
      <c r="FD90" s="1">
        <v>1.840689E-3</v>
      </c>
      <c r="FE90" s="1">
        <v>0.51060119999999998</v>
      </c>
      <c r="FF90">
        <v>1.013919</v>
      </c>
      <c r="FG90">
        <v>13.9101</v>
      </c>
      <c r="FH90" s="1">
        <v>1.662483E-3</v>
      </c>
      <c r="FI90" s="1">
        <v>0.45911170000000001</v>
      </c>
      <c r="FJ90">
        <v>1.014186</v>
      </c>
      <c r="FK90">
        <v>13.848470000000001</v>
      </c>
      <c r="FL90" s="1">
        <v>1.515565E-3</v>
      </c>
      <c r="FM90" s="1">
        <v>0.41699920000000001</v>
      </c>
      <c r="FN90">
        <v>1.014456</v>
      </c>
      <c r="FO90">
        <v>14.592460000000001</v>
      </c>
      <c r="FP90" s="1">
        <v>1.3839810000000001E-3</v>
      </c>
      <c r="FQ90" s="1">
        <v>0.37943159999999998</v>
      </c>
      <c r="FR90">
        <v>1.014718</v>
      </c>
      <c r="FS90">
        <v>14.91357</v>
      </c>
      <c r="FT90" s="1">
        <v>1.2710149999999999E-3</v>
      </c>
      <c r="FU90" s="1">
        <v>0.3471938</v>
      </c>
      <c r="FV90">
        <v>1.014948</v>
      </c>
      <c r="FW90">
        <v>15.232469999999999</v>
      </c>
      <c r="FX90" s="1">
        <v>1.1792949999999999E-3</v>
      </c>
      <c r="FY90" s="1">
        <v>0.32101180000000001</v>
      </c>
      <c r="FZ90">
        <v>1.015158</v>
      </c>
      <c r="GA90">
        <v>15.26783</v>
      </c>
      <c r="GB90" s="1">
        <v>1.106131E-3</v>
      </c>
      <c r="GC90" s="1">
        <v>0.30014459999999998</v>
      </c>
      <c r="GD90">
        <v>1.0152270000000001</v>
      </c>
      <c r="GE90">
        <v>14.947179999999999</v>
      </c>
      <c r="GF90" s="1">
        <v>1.046223E-3</v>
      </c>
      <c r="GG90" s="1">
        <v>0.28314319999999998</v>
      </c>
      <c r="GH90">
        <v>1.0153460000000001</v>
      </c>
      <c r="GI90">
        <v>14.47031</v>
      </c>
      <c r="GJ90" s="1">
        <v>9.9596389999999997E-4</v>
      </c>
      <c r="GK90" s="1">
        <v>0.26891569999999998</v>
      </c>
      <c r="GL90">
        <v>1.015417</v>
      </c>
      <c r="GM90">
        <v>14.076560000000001</v>
      </c>
      <c r="GN90" s="1">
        <v>9.5708879999999998E-4</v>
      </c>
      <c r="GO90" s="1">
        <v>0.25783640000000002</v>
      </c>
      <c r="GP90">
        <v>1.015409</v>
      </c>
      <c r="GQ90">
        <v>14.05735</v>
      </c>
      <c r="GR90" s="1">
        <v>9.3297699999999998E-4</v>
      </c>
      <c r="GS90" s="1">
        <v>0.25078220000000001</v>
      </c>
      <c r="GT90">
        <v>1.0154289999999999</v>
      </c>
      <c r="GU90">
        <v>14.90011</v>
      </c>
      <c r="GV90" s="1">
        <v>9.1838810000000005E-4</v>
      </c>
      <c r="GW90" s="1">
        <v>0.24654229999999999</v>
      </c>
      <c r="GX90">
        <v>1.015441</v>
      </c>
      <c r="GY90">
        <v>15.29515</v>
      </c>
      <c r="GZ90" s="1">
        <v>9.0375660000000001E-4</v>
      </c>
      <c r="HA90" s="1">
        <v>0.2424695</v>
      </c>
      <c r="HB90">
        <v>1.0154479999999999</v>
      </c>
      <c r="HC90">
        <v>15.552300000000001</v>
      </c>
      <c r="HD90" s="1">
        <v>8.830245E-4</v>
      </c>
      <c r="HE90" s="1">
        <v>0.2368654</v>
      </c>
      <c r="HF90">
        <v>1.015436</v>
      </c>
      <c r="HG90">
        <v>15.77594</v>
      </c>
      <c r="HH90" s="1">
        <v>8.5586050000000002E-4</v>
      </c>
      <c r="HI90" s="1">
        <v>0.22957079999999999</v>
      </c>
      <c r="HJ90">
        <v>1.0154559999999999</v>
      </c>
      <c r="HK90">
        <v>15.52205</v>
      </c>
      <c r="HL90" s="1">
        <v>8.2459869999999998E-4</v>
      </c>
      <c r="HM90" s="1">
        <v>0.22117439999999999</v>
      </c>
      <c r="HN90">
        <v>1.0154639999999999</v>
      </c>
      <c r="HO90">
        <v>15.113989999999999</v>
      </c>
      <c r="HP90" s="1">
        <v>7.9169669999999996E-4</v>
      </c>
      <c r="HQ90" s="1">
        <v>0.21233969999999999</v>
      </c>
      <c r="HR90">
        <v>1.015439</v>
      </c>
      <c r="HS90">
        <v>14.96233</v>
      </c>
      <c r="HT90" s="1">
        <v>7.5892660000000003E-4</v>
      </c>
      <c r="HU90" s="1">
        <v>0.2035399</v>
      </c>
      <c r="HV90">
        <v>1.015431</v>
      </c>
      <c r="HW90">
        <v>14.997820000000001</v>
      </c>
      <c r="HX90" s="1">
        <v>7.2729420000000003E-4</v>
      </c>
      <c r="HY90" s="1">
        <v>0.19504850000000001</v>
      </c>
      <c r="HZ90">
        <v>1.015433</v>
      </c>
      <c r="IA90">
        <v>15.823029999999999</v>
      </c>
      <c r="IB90" s="1">
        <v>6.9709299999999997E-4</v>
      </c>
      <c r="IC90" s="1">
        <v>0.18695600000000001</v>
      </c>
      <c r="ID90">
        <v>1.0154799999999999</v>
      </c>
      <c r="IE90">
        <v>16.433710000000001</v>
      </c>
      <c r="IF90">
        <v>6.6838189999999999E-4</v>
      </c>
      <c r="IG90" s="1">
        <v>0.17925360000000001</v>
      </c>
      <c r="IH90">
        <v>1.015436</v>
      </c>
      <c r="II90">
        <v>16.67126</v>
      </c>
      <c r="IJ90">
        <v>6.4102389999999999E-4</v>
      </c>
      <c r="IK90" s="1">
        <v>0.171935</v>
      </c>
      <c r="IL90">
        <v>1.015471</v>
      </c>
      <c r="IM90">
        <v>16.831309999999998</v>
      </c>
      <c r="IN90">
        <v>6.1510860000000005E-4</v>
      </c>
      <c r="IO90" s="1">
        <v>0.16498989999999999</v>
      </c>
      <c r="IP90">
        <v>1.0154460000000001</v>
      </c>
      <c r="IQ90">
        <v>16.377420000000001</v>
      </c>
      <c r="IR90">
        <v>5.905579E-4</v>
      </c>
      <c r="IS90" s="1">
        <v>0.15840789999999999</v>
      </c>
      <c r="IT90">
        <v>1.015431</v>
      </c>
      <c r="IU90">
        <v>15.91179</v>
      </c>
      <c r="IV90">
        <v>5.6716939999999999E-4</v>
      </c>
      <c r="IW90" s="1">
        <v>0.1521528</v>
      </c>
      <c r="IX90">
        <v>1.0154780000000001</v>
      </c>
      <c r="IY90">
        <v>15.62419</v>
      </c>
      <c r="IZ90">
        <v>5.4481959999999998E-4</v>
      </c>
      <c r="JA90" s="1">
        <v>0.14616409999999999</v>
      </c>
      <c r="JB90">
        <v>1.0154270000000001</v>
      </c>
      <c r="JC90">
        <v>15.55072</v>
      </c>
      <c r="JD90">
        <v>5.2343150000000005E-4</v>
      </c>
      <c r="JE90">
        <v>0.14043069999999999</v>
      </c>
      <c r="JF90">
        <v>1.0154479999999999</v>
      </c>
      <c r="JG90">
        <v>16.06475</v>
      </c>
      <c r="JH90">
        <v>5.0314139999999995E-4</v>
      </c>
      <c r="JI90">
        <v>0.13499710000000001</v>
      </c>
      <c r="JJ90">
        <v>1.015442</v>
      </c>
      <c r="JK90">
        <v>16.104030000000002</v>
      </c>
      <c r="JL90">
        <v>4.8396510000000003E-4</v>
      </c>
      <c r="JM90">
        <v>0.1298445</v>
      </c>
      <c r="JN90">
        <v>1.0154730000000001</v>
      </c>
      <c r="JO90">
        <v>16.233969999999999</v>
      </c>
      <c r="JP90">
        <v>4.6567089999999999E-4</v>
      </c>
      <c r="JQ90">
        <v>0.12494619999999999</v>
      </c>
      <c r="JR90">
        <v>1.015447</v>
      </c>
      <c r="JS90">
        <v>15.731640000000001</v>
      </c>
      <c r="JT90">
        <v>4.483914E-4</v>
      </c>
      <c r="JU90">
        <v>0.1203012</v>
      </c>
      <c r="JV90">
        <v>1.015441</v>
      </c>
      <c r="JW90">
        <v>15.022460000000001</v>
      </c>
      <c r="JX90">
        <v>4.3181509999999998E-4</v>
      </c>
      <c r="JY90">
        <v>0.1158632</v>
      </c>
      <c r="JZ90">
        <v>1.0154289999999999</v>
      </c>
      <c r="KA90">
        <v>14.37466</v>
      </c>
      <c r="KB90">
        <v>4.160163E-4</v>
      </c>
      <c r="KC90">
        <v>0.1116197</v>
      </c>
      <c r="KD90">
        <v>1.0154380000000001</v>
      </c>
      <c r="KE90">
        <v>13.86354</v>
      </c>
      <c r="KF90">
        <v>4.008843E-4</v>
      </c>
      <c r="KG90">
        <v>0.10756250000000001</v>
      </c>
      <c r="KH90">
        <v>1.0154719999999999</v>
      </c>
      <c r="KI90">
        <v>13.605499999999999</v>
      </c>
      <c r="KJ90">
        <v>3.864866E-4</v>
      </c>
      <c r="KK90">
        <v>0.10369829999999999</v>
      </c>
      <c r="KL90">
        <v>1.0154399999999999</v>
      </c>
      <c r="KM90">
        <v>14.19122</v>
      </c>
      <c r="KN90">
        <v>3.727596E-4</v>
      </c>
      <c r="KO90">
        <v>0.1000125</v>
      </c>
      <c r="KP90">
        <v>1.015455</v>
      </c>
      <c r="KQ90">
        <v>14.209110000000001</v>
      </c>
      <c r="KR90">
        <v>3.594747E-4</v>
      </c>
      <c r="KS90">
        <v>9.6447829999999998E-2</v>
      </c>
      <c r="KT90">
        <v>1.015415</v>
      </c>
      <c r="KU90">
        <v>14.486750000000001</v>
      </c>
      <c r="KV90">
        <v>3.4664249999999999E-4</v>
      </c>
      <c r="KW90">
        <v>9.3011070000000001E-2</v>
      </c>
      <c r="KX90">
        <v>1.0153190000000001</v>
      </c>
      <c r="KY90">
        <v>14.57826</v>
      </c>
      <c r="KZ90">
        <v>3.3439579999999997E-4</v>
      </c>
      <c r="LA90">
        <v>8.9731859999999997E-2</v>
      </c>
      <c r="LB90">
        <v>1.0151460000000001</v>
      </c>
      <c r="LC90">
        <v>14.286519999999999</v>
      </c>
      <c r="LD90">
        <v>3.2261809999999997E-4</v>
      </c>
      <c r="LE90">
        <v>8.6584599999999998E-2</v>
      </c>
      <c r="LF90">
        <v>1.0149280000000001</v>
      </c>
      <c r="LG90">
        <v>13.966390000000001</v>
      </c>
      <c r="LH90">
        <v>3.1166560000000002E-4</v>
      </c>
      <c r="LI90">
        <v>8.3647040000000006E-2</v>
      </c>
      <c r="LJ90">
        <v>1.0147269999999999</v>
      </c>
      <c r="LK90">
        <v>13.80222</v>
      </c>
      <c r="LL90">
        <v>3.027738E-4</v>
      </c>
      <c r="LM90">
        <v>8.1246639999999995E-2</v>
      </c>
      <c r="LN90">
        <v>1.0144740000000001</v>
      </c>
      <c r="LO90">
        <v>13.96377</v>
      </c>
      <c r="LP90">
        <v>2.9747669999999999E-4</v>
      </c>
      <c r="LQ90">
        <v>7.9799309999999998E-2</v>
      </c>
      <c r="LR90">
        <v>1.014211</v>
      </c>
      <c r="LS90">
        <v>14.85805</v>
      </c>
      <c r="LT90">
        <v>2.9472219999999999E-4</v>
      </c>
      <c r="LU90">
        <v>7.9063060000000004E-2</v>
      </c>
      <c r="LV90">
        <v>1.013919</v>
      </c>
      <c r="LW90">
        <v>15.20528</v>
      </c>
      <c r="LX90">
        <v>2.9174030000000002E-4</v>
      </c>
      <c r="LY90">
        <v>7.8303700000000004E-2</v>
      </c>
      <c r="LZ90">
        <v>1.0136769999999999</v>
      </c>
      <c r="MA90">
        <v>15.76619</v>
      </c>
      <c r="MB90">
        <v>2.868926E-4</v>
      </c>
      <c r="MC90">
        <v>7.7051159999999994E-2</v>
      </c>
      <c r="MD90">
        <v>1.0135430000000001</v>
      </c>
      <c r="ME90">
        <v>16.443950000000001</v>
      </c>
      <c r="MF90">
        <v>2.8013069999999998E-4</v>
      </c>
      <c r="MG90">
        <v>7.5276540000000003E-2</v>
      </c>
      <c r="MH90">
        <v>1.0133920000000001</v>
      </c>
      <c r="MI90">
        <v>16.369230000000002</v>
      </c>
      <c r="MJ90">
        <v>2.7218890000000001E-4</v>
      </c>
      <c r="MK90">
        <v>7.3172600000000004E-2</v>
      </c>
      <c r="ML90">
        <v>1.0132969999999999</v>
      </c>
      <c r="MM90">
        <v>16.03312</v>
      </c>
      <c r="MN90">
        <v>2.6348689999999999E-4</v>
      </c>
      <c r="MO90">
        <v>7.0849999999999996E-2</v>
      </c>
      <c r="MP90">
        <v>1.013274</v>
      </c>
      <c r="MQ90">
        <v>16.012219999999999</v>
      </c>
      <c r="MR90">
        <v>2.5337979999999998E-4</v>
      </c>
      <c r="MS90">
        <v>6.8170910000000001E-2</v>
      </c>
      <c r="MT90">
        <v>1.013209</v>
      </c>
      <c r="MU90">
        <v>16.214790000000001</v>
      </c>
      <c r="MV90">
        <v>2.409906E-4</v>
      </c>
      <c r="MW90">
        <v>6.4882690000000007E-2</v>
      </c>
      <c r="MX90">
        <v>1.0132099999999999</v>
      </c>
      <c r="MY90">
        <v>17.06926</v>
      </c>
      <c r="MZ90">
        <v>2.2719379999999999E-4</v>
      </c>
      <c r="NA90">
        <v>6.1184250000000003E-2</v>
      </c>
      <c r="NB90">
        <v>1.013188</v>
      </c>
      <c r="NC90">
        <v>17.527740000000001</v>
      </c>
      <c r="ND90">
        <v>2.1408439999999999E-4</v>
      </c>
      <c r="NE90">
        <v>5.764772E-2</v>
      </c>
      <c r="NF90">
        <v>1.0130749999999999</v>
      </c>
      <c r="NG90">
        <v>17.763999999999999</v>
      </c>
      <c r="NH90">
        <v>2.029407E-4</v>
      </c>
      <c r="NI90">
        <v>5.4628459999999997E-2</v>
      </c>
      <c r="NJ90">
        <v>1.0129170000000001</v>
      </c>
      <c r="NK90">
        <v>17.996829999999999</v>
      </c>
      <c r="NL90">
        <v>1.937644E-4</v>
      </c>
      <c r="NM90">
        <v>5.2144700000000002E-2</v>
      </c>
      <c r="NN90">
        <v>1.012578</v>
      </c>
      <c r="NO90">
        <v>17.467479999999998</v>
      </c>
      <c r="NP90">
        <v>1.8607730000000001E-4</v>
      </c>
      <c r="NQ90">
        <v>5.007342E-2</v>
      </c>
      <c r="NR90">
        <v>1.0121720000000001</v>
      </c>
      <c r="NS90">
        <v>16.847249999999999</v>
      </c>
      <c r="NT90">
        <v>1.796639E-4</v>
      </c>
      <c r="NU90">
        <v>4.8345510000000001E-2</v>
      </c>
      <c r="NV90">
        <v>1.011711</v>
      </c>
      <c r="NW90">
        <v>16.426670000000001</v>
      </c>
      <c r="NX90">
        <v>1.7561829999999999E-4</v>
      </c>
      <c r="NY90">
        <v>4.7229970000000003E-2</v>
      </c>
      <c r="NZ90">
        <v>1.011199</v>
      </c>
      <c r="OA90">
        <v>16.2517</v>
      </c>
      <c r="OB90">
        <v>1.7540319999999999E-4</v>
      </c>
      <c r="OC90">
        <v>4.7136520000000001E-2</v>
      </c>
      <c r="OD90">
        <v>1.0106139999999999</v>
      </c>
      <c r="OE90">
        <v>16.386379999999999</v>
      </c>
      <c r="OF90">
        <v>1.7789109999999999E-4</v>
      </c>
      <c r="OG90">
        <v>4.7805960000000002E-2</v>
      </c>
      <c r="OH90">
        <v>1.0100990000000001</v>
      </c>
      <c r="OI90">
        <v>16.91846</v>
      </c>
      <c r="OJ90">
        <v>1.800177E-4</v>
      </c>
      <c r="OK90">
        <v>4.8426039999999997E-2</v>
      </c>
    </row>
    <row r="91" spans="1:401" x14ac:dyDescent="0.35">
      <c r="A91">
        <v>94</v>
      </c>
      <c r="B91" t="s">
        <v>4</v>
      </c>
      <c r="C91" t="s">
        <v>24</v>
      </c>
      <c r="D91" t="s">
        <v>96</v>
      </c>
      <c r="E91">
        <v>860.48389999999995</v>
      </c>
      <c r="F91">
        <v>0.81622450000000002</v>
      </c>
      <c r="G91">
        <v>14.657080000000001</v>
      </c>
      <c r="H91" s="1">
        <v>1.23028E-35</v>
      </c>
      <c r="I91" s="1">
        <v>3.7401069999999998E-33</v>
      </c>
      <c r="J91">
        <v>0.81431140000000002</v>
      </c>
      <c r="K91">
        <v>14.620469999999999</v>
      </c>
      <c r="L91" s="1">
        <v>4.0968440000000001E-21</v>
      </c>
      <c r="M91" s="1">
        <v>1.239306E-18</v>
      </c>
      <c r="N91">
        <v>0.81237490000000001</v>
      </c>
      <c r="O91">
        <v>14.69918</v>
      </c>
      <c r="P91" s="1">
        <v>7.0303110000000004E-10</v>
      </c>
      <c r="Q91" s="1">
        <v>2.133214E-7</v>
      </c>
      <c r="R91">
        <v>0.81041070000000004</v>
      </c>
      <c r="S91">
        <v>14.13317</v>
      </c>
      <c r="T91" s="1">
        <v>1.7872679999999998E-2</v>
      </c>
      <c r="U91">
        <v>4.0883700000000003</v>
      </c>
      <c r="V91">
        <v>0.80850699999999998</v>
      </c>
      <c r="W91">
        <v>14.018509999999999</v>
      </c>
      <c r="X91">
        <v>5.6029419999999996</v>
      </c>
      <c r="Y91">
        <v>1465.057</v>
      </c>
      <c r="Z91">
        <v>0.80656439999999996</v>
      </c>
      <c r="AA91">
        <v>13.53096</v>
      </c>
      <c r="AB91">
        <v>64.445390000000003</v>
      </c>
      <c r="AC91">
        <v>18386.05</v>
      </c>
      <c r="AD91">
        <v>0.80463079999999998</v>
      </c>
      <c r="AE91">
        <v>13.4582</v>
      </c>
      <c r="AF91">
        <v>124.27</v>
      </c>
      <c r="AG91">
        <v>37684.67</v>
      </c>
      <c r="AH91">
        <v>0.80273550000000005</v>
      </c>
      <c r="AI91">
        <v>13.486129999999999</v>
      </c>
      <c r="AJ91">
        <v>80.043859999999995</v>
      </c>
      <c r="AK91">
        <v>25360.94</v>
      </c>
      <c r="AL91">
        <v>0.80098829999999999</v>
      </c>
      <c r="AM91">
        <v>13.503539999999999</v>
      </c>
      <c r="AN91">
        <v>25.822289999999999</v>
      </c>
      <c r="AO91">
        <v>8426.1880000000001</v>
      </c>
      <c r="AP91">
        <v>0.79915559999999997</v>
      </c>
      <c r="AQ91">
        <v>13.515219999999999</v>
      </c>
      <c r="AR91">
        <v>5.5048019999999998</v>
      </c>
      <c r="AS91">
        <v>1829.296</v>
      </c>
      <c r="AT91">
        <v>0.79702779999999995</v>
      </c>
      <c r="AU91">
        <v>13.842610000000001</v>
      </c>
      <c r="AV91">
        <v>0.98250170000000003</v>
      </c>
      <c r="AW91">
        <v>328.26889999999997</v>
      </c>
      <c r="AX91">
        <v>0.79425840000000003</v>
      </c>
      <c r="AY91">
        <v>13.452260000000001</v>
      </c>
      <c r="AZ91">
        <v>0.2099164</v>
      </c>
      <c r="BA91">
        <v>68.847409999999996</v>
      </c>
      <c r="BB91">
        <v>0.79065189999999996</v>
      </c>
      <c r="BC91">
        <v>13.148300000000001</v>
      </c>
      <c r="BD91" s="1">
        <v>8.8439489999999996E-2</v>
      </c>
      <c r="BE91">
        <v>28.000309999999999</v>
      </c>
      <c r="BF91">
        <v>0.78623270000000001</v>
      </c>
      <c r="BG91">
        <v>12.882059999999999</v>
      </c>
      <c r="BH91" s="1">
        <v>6.5683729999999996E-2</v>
      </c>
      <c r="BI91">
        <v>20.52655</v>
      </c>
      <c r="BJ91">
        <v>0.78126479999999998</v>
      </c>
      <c r="BK91">
        <v>12.5449</v>
      </c>
      <c r="BL91" s="1">
        <v>6.024111E-2</v>
      </c>
      <c r="BM91" s="1">
        <v>18.795539999999999</v>
      </c>
      <c r="BN91">
        <v>0.77590380000000003</v>
      </c>
      <c r="BO91">
        <v>12.338520000000001</v>
      </c>
      <c r="BP91" s="1">
        <v>6.193949E-2</v>
      </c>
      <c r="BQ91">
        <v>19.364560000000001</v>
      </c>
      <c r="BR91">
        <v>0.77044250000000003</v>
      </c>
      <c r="BS91">
        <v>12.287800000000001</v>
      </c>
      <c r="BT91" s="1">
        <v>6.5361630000000004E-2</v>
      </c>
      <c r="BU91" s="1">
        <v>20.574639999999999</v>
      </c>
      <c r="BV91">
        <v>0.76478219999999997</v>
      </c>
      <c r="BW91">
        <v>12.70959</v>
      </c>
      <c r="BX91" s="1">
        <v>6.5837549999999995E-2</v>
      </c>
      <c r="BY91" s="1">
        <v>20.91329</v>
      </c>
      <c r="BZ91">
        <v>0.75901200000000002</v>
      </c>
      <c r="CA91">
        <v>13.287879999999999</v>
      </c>
      <c r="CB91" s="1">
        <v>6.2670530000000002E-2</v>
      </c>
      <c r="CC91" s="1">
        <v>20.08802</v>
      </c>
      <c r="CD91">
        <v>0.75331840000000005</v>
      </c>
      <c r="CE91">
        <v>13.723850000000001</v>
      </c>
      <c r="CF91" s="1">
        <v>5.7292639999999999E-2</v>
      </c>
      <c r="CG91" s="1">
        <v>18.513809999999999</v>
      </c>
      <c r="CH91">
        <v>0.74852039999999997</v>
      </c>
      <c r="CI91">
        <v>13.992470000000001</v>
      </c>
      <c r="CJ91" s="1">
        <v>5.1206729999999999E-2</v>
      </c>
      <c r="CK91" s="1">
        <v>16.654859999999999</v>
      </c>
      <c r="CL91">
        <v>0.74439029999999995</v>
      </c>
      <c r="CM91">
        <v>13.84355</v>
      </c>
      <c r="CN91" s="1">
        <v>4.5341010000000001E-2</v>
      </c>
      <c r="CO91" s="1">
        <v>14.82382</v>
      </c>
      <c r="CP91">
        <v>0.74048360000000002</v>
      </c>
      <c r="CQ91">
        <v>13.80453</v>
      </c>
      <c r="CR91" s="1">
        <v>3.9904799999999997E-2</v>
      </c>
      <c r="CS91" s="1">
        <v>13.113630000000001</v>
      </c>
      <c r="CT91">
        <v>0.73664529999999995</v>
      </c>
      <c r="CU91">
        <v>13.881959999999999</v>
      </c>
      <c r="CV91" s="1">
        <v>3.453411E-2</v>
      </c>
      <c r="CW91" s="1">
        <v>11.41155</v>
      </c>
      <c r="CX91">
        <v>0.73276220000000003</v>
      </c>
      <c r="CY91">
        <v>13.97978</v>
      </c>
      <c r="CZ91" s="1">
        <v>2.9102869999999999E-2</v>
      </c>
      <c r="DA91" s="1">
        <v>9.6713430000000002</v>
      </c>
      <c r="DB91">
        <v>0.72916809999999999</v>
      </c>
      <c r="DC91">
        <v>14.592919999999999</v>
      </c>
      <c r="DD91" s="1">
        <v>2.4093960000000001E-2</v>
      </c>
      <c r="DE91" s="1">
        <v>8.0415340000000004</v>
      </c>
      <c r="DF91">
        <v>0.72551569999999999</v>
      </c>
      <c r="DG91">
        <v>15.22372</v>
      </c>
      <c r="DH91" s="1">
        <v>1.9971760000000002E-2</v>
      </c>
      <c r="DI91" s="1">
        <v>6.6862760000000003</v>
      </c>
      <c r="DJ91">
        <v>0.72259130000000005</v>
      </c>
      <c r="DK91">
        <v>15.43618</v>
      </c>
      <c r="DL91" s="1">
        <v>1.6814220000000001E-2</v>
      </c>
      <c r="DM91" s="1">
        <v>5.6376730000000004</v>
      </c>
      <c r="DN91">
        <v>0.7200704</v>
      </c>
      <c r="DO91">
        <v>15.513960000000001</v>
      </c>
      <c r="DP91" s="1">
        <v>1.439231E-2</v>
      </c>
      <c r="DQ91" s="1">
        <v>4.8290949999999997</v>
      </c>
      <c r="DR91">
        <v>0.71815890000000004</v>
      </c>
      <c r="DS91">
        <v>15.0854</v>
      </c>
      <c r="DT91" s="1">
        <v>1.2515399999999999E-2</v>
      </c>
      <c r="DU91" s="1">
        <v>4.1981539999999997</v>
      </c>
      <c r="DV91">
        <v>0.716862</v>
      </c>
      <c r="DW91">
        <v>14.624599999999999</v>
      </c>
      <c r="DX91" s="1">
        <v>1.100461E-2</v>
      </c>
      <c r="DY91" s="1">
        <v>3.6888999999999998</v>
      </c>
      <c r="DZ91">
        <v>0.71604520000000005</v>
      </c>
      <c r="EA91">
        <v>14.31012</v>
      </c>
      <c r="EB91" s="1">
        <v>9.5848249999999999E-3</v>
      </c>
      <c r="EC91" s="1">
        <v>3.213692</v>
      </c>
      <c r="ED91">
        <v>0.71555670000000005</v>
      </c>
      <c r="EE91">
        <v>14.15502</v>
      </c>
      <c r="EF91" s="1">
        <v>7.9433549999999992E-3</v>
      </c>
      <c r="EG91" s="1">
        <v>2.6674069999999999</v>
      </c>
      <c r="EH91">
        <v>0.71530150000000003</v>
      </c>
      <c r="EI91">
        <v>14.555120000000001</v>
      </c>
      <c r="EJ91" s="1">
        <v>6.1323840000000003E-3</v>
      </c>
      <c r="EK91" s="1">
        <v>2.0619320000000001</v>
      </c>
      <c r="EL91">
        <v>0.71515550000000006</v>
      </c>
      <c r="EM91">
        <v>15.03844</v>
      </c>
      <c r="EN91" s="1">
        <v>4.5171530000000003E-3</v>
      </c>
      <c r="EO91" s="1">
        <v>1.5171289999999999</v>
      </c>
      <c r="EP91">
        <v>0.71514290000000003</v>
      </c>
      <c r="EQ91">
        <v>15.30869</v>
      </c>
      <c r="ER91" s="1">
        <v>3.3385860000000002E-3</v>
      </c>
      <c r="ES91" s="1">
        <v>1.1165890000000001</v>
      </c>
      <c r="ET91">
        <v>0.7151689</v>
      </c>
      <c r="EU91">
        <v>15.25783</v>
      </c>
      <c r="EV91" s="1">
        <v>2.5870620000000002E-3</v>
      </c>
      <c r="EW91" s="1">
        <v>0.85989899999999997</v>
      </c>
      <c r="EX91">
        <v>0.7152655</v>
      </c>
      <c r="EY91">
        <v>14.734209999999999</v>
      </c>
      <c r="EZ91" s="1">
        <v>2.1364740000000002E-3</v>
      </c>
      <c r="FA91" s="1">
        <v>0.70555699999999999</v>
      </c>
      <c r="FB91">
        <v>0.71543029999999996</v>
      </c>
      <c r="FC91">
        <v>14.234349999999999</v>
      </c>
      <c r="FD91" s="1">
        <v>1.8635240000000001E-3</v>
      </c>
      <c r="FE91" s="1">
        <v>0.61183030000000005</v>
      </c>
      <c r="FF91">
        <v>0.71562179999999997</v>
      </c>
      <c r="FG91">
        <v>13.91184</v>
      </c>
      <c r="FH91" s="1">
        <v>1.6795479999999999E-3</v>
      </c>
      <c r="FI91" s="1">
        <v>0.54891429999999997</v>
      </c>
      <c r="FJ91">
        <v>0.71582590000000001</v>
      </c>
      <c r="FK91">
        <v>13.841839999999999</v>
      </c>
      <c r="FL91" s="1">
        <v>1.5305589999999999E-3</v>
      </c>
      <c r="FM91" s="1">
        <v>0.49833329999999998</v>
      </c>
      <c r="FN91">
        <v>0.71606080000000005</v>
      </c>
      <c r="FO91">
        <v>14.63181</v>
      </c>
      <c r="FP91" s="1">
        <v>1.3973189999999999E-3</v>
      </c>
      <c r="FQ91" s="1">
        <v>0.45331129999999997</v>
      </c>
      <c r="FR91">
        <v>0.71626610000000002</v>
      </c>
      <c r="FS91">
        <v>14.97649</v>
      </c>
      <c r="FT91" s="1">
        <v>1.2821499999999999E-3</v>
      </c>
      <c r="FU91" s="1">
        <v>0.41443580000000002</v>
      </c>
      <c r="FV91">
        <v>0.71648250000000002</v>
      </c>
      <c r="FW91">
        <v>15.283429999999999</v>
      </c>
      <c r="FX91" s="1">
        <v>1.188225E-3</v>
      </c>
      <c r="FY91" s="1">
        <v>0.3827198</v>
      </c>
      <c r="FZ91">
        <v>0.71664459999999996</v>
      </c>
      <c r="GA91">
        <v>15.31085</v>
      </c>
      <c r="GB91" s="1">
        <v>1.1132970000000001E-3</v>
      </c>
      <c r="GC91" s="1">
        <v>0.35744100000000001</v>
      </c>
      <c r="GD91">
        <v>0.71675480000000003</v>
      </c>
      <c r="GE91">
        <v>14.980600000000001</v>
      </c>
      <c r="GF91" s="1">
        <v>1.052171E-3</v>
      </c>
      <c r="GG91" s="1">
        <v>0.3369066</v>
      </c>
      <c r="GH91">
        <v>0.71682080000000004</v>
      </c>
      <c r="GI91">
        <v>14.48934</v>
      </c>
      <c r="GJ91" s="1">
        <v>1.0008969999999999E-3</v>
      </c>
      <c r="GK91" s="1">
        <v>0.31974859999999999</v>
      </c>
      <c r="GL91">
        <v>0.71686419999999995</v>
      </c>
      <c r="GM91">
        <v>14.084630000000001</v>
      </c>
      <c r="GN91" s="1">
        <v>9.6063259999999999E-4</v>
      </c>
      <c r="GO91" s="1">
        <v>0.30620910000000001</v>
      </c>
      <c r="GP91">
        <v>0.71689400000000003</v>
      </c>
      <c r="GQ91">
        <v>14.047510000000001</v>
      </c>
      <c r="GR91" s="1">
        <v>9.350265E-4</v>
      </c>
      <c r="GS91" s="1">
        <v>0.2973865</v>
      </c>
      <c r="GT91">
        <v>0.7169008</v>
      </c>
      <c r="GU91">
        <v>14.940440000000001</v>
      </c>
      <c r="GV91" s="1">
        <v>9.1981759999999995E-4</v>
      </c>
      <c r="GW91" s="1">
        <v>0.29215780000000002</v>
      </c>
      <c r="GX91">
        <v>0.71689729999999996</v>
      </c>
      <c r="GY91">
        <v>15.369149999999999</v>
      </c>
      <c r="GZ91" s="1">
        <v>9.0552690000000001E-4</v>
      </c>
      <c r="HA91" s="1">
        <v>0.28743190000000002</v>
      </c>
      <c r="HB91">
        <v>0.71690909999999997</v>
      </c>
      <c r="HC91">
        <v>15.625970000000001</v>
      </c>
      <c r="HD91" s="1">
        <v>8.8549980000000004E-4</v>
      </c>
      <c r="HE91" s="1">
        <v>0.28101369999999998</v>
      </c>
      <c r="HF91">
        <v>0.71690149999999997</v>
      </c>
      <c r="HG91">
        <v>15.849740000000001</v>
      </c>
      <c r="HH91" s="1">
        <v>8.588968E-4</v>
      </c>
      <c r="HI91" s="1">
        <v>0.27255839999999998</v>
      </c>
      <c r="HJ91">
        <v>0.71692440000000002</v>
      </c>
      <c r="HK91">
        <v>15.57657</v>
      </c>
      <c r="HL91" s="1">
        <v>8.2793579999999997E-4</v>
      </c>
      <c r="HM91" s="1">
        <v>0.26271800000000001</v>
      </c>
      <c r="HN91">
        <v>0.71689769999999997</v>
      </c>
      <c r="HO91">
        <v>15.1143</v>
      </c>
      <c r="HP91" s="1">
        <v>7.950988E-4</v>
      </c>
      <c r="HQ91" s="1">
        <v>0.25228859999999997</v>
      </c>
      <c r="HR91">
        <v>0.7169082</v>
      </c>
      <c r="HS91">
        <v>14.947380000000001</v>
      </c>
      <c r="HT91" s="1">
        <v>7.6225740000000004E-4</v>
      </c>
      <c r="HU91" s="1">
        <v>0.24185570000000001</v>
      </c>
      <c r="HV91">
        <v>0.71690949999999998</v>
      </c>
      <c r="HW91">
        <v>14.97395</v>
      </c>
      <c r="HX91" s="1">
        <v>7.3048000000000004E-4</v>
      </c>
      <c r="HY91" s="1">
        <v>0.231764</v>
      </c>
      <c r="HZ91">
        <v>0.71691000000000005</v>
      </c>
      <c r="IA91">
        <v>15.848229999999999</v>
      </c>
      <c r="IB91" s="1">
        <v>7.0011780000000005E-4</v>
      </c>
      <c r="IC91" s="1">
        <v>0.22214100000000001</v>
      </c>
      <c r="ID91">
        <v>0.71691050000000001</v>
      </c>
      <c r="IE91">
        <v>16.515550000000001</v>
      </c>
      <c r="IF91" s="1">
        <v>6.7126649999999996E-4</v>
      </c>
      <c r="IG91" s="1">
        <v>0.21298739999999999</v>
      </c>
      <c r="IH91">
        <v>0.71690540000000003</v>
      </c>
      <c r="II91">
        <v>16.763449999999999</v>
      </c>
      <c r="IJ91">
        <v>6.4375909999999997E-4</v>
      </c>
      <c r="IK91" s="1">
        <v>0.20427890000000001</v>
      </c>
      <c r="IL91">
        <v>0.71690960000000004</v>
      </c>
      <c r="IM91">
        <v>16.917190000000002</v>
      </c>
      <c r="IN91">
        <v>6.1770789999999998E-4</v>
      </c>
      <c r="IO91" s="1">
        <v>0.19602020000000001</v>
      </c>
      <c r="IP91">
        <v>0.71691609999999995</v>
      </c>
      <c r="IQ91">
        <v>16.440829999999998</v>
      </c>
      <c r="IR91">
        <v>5.9302249999999997E-4</v>
      </c>
      <c r="IS91" s="1">
        <v>0.1881892</v>
      </c>
      <c r="IT91">
        <v>0.71690810000000005</v>
      </c>
      <c r="IU91">
        <v>15.927530000000001</v>
      </c>
      <c r="IV91">
        <v>5.6951300000000001E-4</v>
      </c>
      <c r="IW91" s="1">
        <v>0.1807501</v>
      </c>
      <c r="IX91">
        <v>0.71691039999999995</v>
      </c>
      <c r="IY91">
        <v>15.63209</v>
      </c>
      <c r="IZ91">
        <v>5.4707449999999999E-4</v>
      </c>
      <c r="JA91" s="1">
        <v>0.1736395</v>
      </c>
      <c r="JB91">
        <v>0.71690509999999996</v>
      </c>
      <c r="JC91">
        <v>15.54608</v>
      </c>
      <c r="JD91">
        <v>5.2557109999999999E-4</v>
      </c>
      <c r="JE91">
        <v>0.16681889999999999</v>
      </c>
      <c r="JF91">
        <v>0.71691800000000006</v>
      </c>
      <c r="JG91">
        <v>16.081520000000001</v>
      </c>
      <c r="JH91">
        <v>5.0517040000000002E-4</v>
      </c>
      <c r="JI91">
        <v>0.1603559</v>
      </c>
      <c r="JJ91">
        <v>0.71690799999999999</v>
      </c>
      <c r="JK91">
        <v>16.152290000000001</v>
      </c>
      <c r="JL91">
        <v>4.8589040000000003E-4</v>
      </c>
      <c r="JM91">
        <v>0.15422720000000001</v>
      </c>
      <c r="JN91">
        <v>0.71691380000000005</v>
      </c>
      <c r="JO91">
        <v>16.296790000000001</v>
      </c>
      <c r="JP91">
        <v>4.6750129999999999E-4</v>
      </c>
      <c r="JQ91">
        <v>0.14840300000000001</v>
      </c>
      <c r="JR91">
        <v>0.71691419999999995</v>
      </c>
      <c r="JS91">
        <v>15.811780000000001</v>
      </c>
      <c r="JT91">
        <v>4.501339E-4</v>
      </c>
      <c r="JU91">
        <v>0.14287859999999999</v>
      </c>
      <c r="JV91">
        <v>0.7169065</v>
      </c>
      <c r="JW91">
        <v>15.08184</v>
      </c>
      <c r="JX91">
        <v>4.334761E-4</v>
      </c>
      <c r="JY91">
        <v>0.13760259999999999</v>
      </c>
      <c r="JZ91">
        <v>0.71690810000000005</v>
      </c>
      <c r="KA91">
        <v>14.426270000000001</v>
      </c>
      <c r="KB91">
        <v>4.1760639999999997E-4</v>
      </c>
      <c r="KC91">
        <v>0.13255929999999999</v>
      </c>
      <c r="KD91">
        <v>0.71691159999999998</v>
      </c>
      <c r="KE91">
        <v>13.89812</v>
      </c>
      <c r="KF91">
        <v>4.0240479999999998E-4</v>
      </c>
      <c r="KG91">
        <v>0.1277372</v>
      </c>
      <c r="KH91">
        <v>0.71691360000000004</v>
      </c>
      <c r="KI91">
        <v>13.61816</v>
      </c>
      <c r="KJ91">
        <v>3.879334E-4</v>
      </c>
      <c r="KK91">
        <v>0.12314369999999999</v>
      </c>
      <c r="KL91">
        <v>0.71691320000000003</v>
      </c>
      <c r="KM91">
        <v>14.215669999999999</v>
      </c>
      <c r="KN91">
        <v>3.7414950000000001E-4</v>
      </c>
      <c r="KO91">
        <v>0.1187637</v>
      </c>
      <c r="KP91">
        <v>0.71689309999999995</v>
      </c>
      <c r="KQ91">
        <v>14.25614</v>
      </c>
      <c r="KR91">
        <v>3.6082289999999999E-4</v>
      </c>
      <c r="KS91">
        <v>0.1145327</v>
      </c>
      <c r="KT91">
        <v>0.71687049999999997</v>
      </c>
      <c r="KU91">
        <v>14.520429999999999</v>
      </c>
      <c r="KV91">
        <v>3.4793060000000003E-4</v>
      </c>
      <c r="KW91">
        <v>0.11045099999999999</v>
      </c>
      <c r="KX91">
        <v>0.71680840000000001</v>
      </c>
      <c r="KY91">
        <v>14.631629999999999</v>
      </c>
      <c r="KZ91">
        <v>3.3562849999999999E-4</v>
      </c>
      <c r="LA91">
        <v>0.1065545</v>
      </c>
      <c r="LB91">
        <v>0.71668739999999997</v>
      </c>
      <c r="LC91">
        <v>14.32335</v>
      </c>
      <c r="LD91">
        <v>3.2379579999999999E-4</v>
      </c>
      <c r="LE91">
        <v>0.102816</v>
      </c>
      <c r="LF91">
        <v>0.71650780000000003</v>
      </c>
      <c r="LG91">
        <v>13.967219999999999</v>
      </c>
      <c r="LH91">
        <v>3.127278E-4</v>
      </c>
      <c r="LI91">
        <v>9.9307679999999995E-2</v>
      </c>
      <c r="LJ91">
        <v>0.71631840000000002</v>
      </c>
      <c r="LK91">
        <v>13.79285</v>
      </c>
      <c r="LL91">
        <v>3.0353459999999999E-4</v>
      </c>
      <c r="LM91">
        <v>9.6382739999999995E-2</v>
      </c>
      <c r="LN91">
        <v>0.71614299999999997</v>
      </c>
      <c r="LO91">
        <v>13.949769999999999</v>
      </c>
      <c r="LP91">
        <v>2.9786500000000002E-4</v>
      </c>
      <c r="LQ91">
        <v>9.456138E-2</v>
      </c>
      <c r="LR91">
        <v>0.71588229999999997</v>
      </c>
      <c r="LS91">
        <v>14.908519999999999</v>
      </c>
      <c r="LT91">
        <v>2.9495949999999997E-4</v>
      </c>
      <c r="LU91">
        <v>9.36443E-2</v>
      </c>
      <c r="LV91">
        <v>0.71568089999999995</v>
      </c>
      <c r="LW91">
        <v>15.28866</v>
      </c>
      <c r="LX91">
        <v>2.9210089999999998E-4</v>
      </c>
      <c r="LY91">
        <v>9.2784119999999998E-2</v>
      </c>
      <c r="LZ91">
        <v>0.71548239999999996</v>
      </c>
      <c r="MA91">
        <v>15.82207</v>
      </c>
      <c r="MB91">
        <v>2.874687E-4</v>
      </c>
      <c r="MC91">
        <v>9.1374079999999996E-2</v>
      </c>
      <c r="MD91">
        <v>0.71531409999999995</v>
      </c>
      <c r="ME91">
        <v>16.5105</v>
      </c>
      <c r="MF91">
        <v>2.8088260000000003E-4</v>
      </c>
      <c r="MG91">
        <v>8.9335300000000006E-2</v>
      </c>
      <c r="MH91">
        <v>0.71516939999999996</v>
      </c>
      <c r="MI91">
        <v>16.420300000000001</v>
      </c>
      <c r="MJ91">
        <v>2.7303229999999998E-4</v>
      </c>
      <c r="MK91">
        <v>8.6878300000000006E-2</v>
      </c>
      <c r="ML91">
        <v>0.71511919999999995</v>
      </c>
      <c r="MM91">
        <v>16.016210000000001</v>
      </c>
      <c r="MN91">
        <v>2.6442030000000001E-4</v>
      </c>
      <c r="MO91">
        <v>8.4158990000000003E-2</v>
      </c>
      <c r="MP91">
        <v>0.71508340000000004</v>
      </c>
      <c r="MQ91">
        <v>15.98907</v>
      </c>
      <c r="MR91">
        <v>2.5450419999999997E-4</v>
      </c>
      <c r="MS91">
        <v>8.1045710000000007E-2</v>
      </c>
      <c r="MT91">
        <v>0.7150339</v>
      </c>
      <c r="MU91">
        <v>16.186810000000001</v>
      </c>
      <c r="MV91">
        <v>2.4235479999999999E-4</v>
      </c>
      <c r="MW91">
        <v>7.7228400000000003E-2</v>
      </c>
      <c r="MX91">
        <v>0.71504120000000004</v>
      </c>
      <c r="MY91">
        <v>17.11206</v>
      </c>
      <c r="MZ91">
        <v>2.286197E-4</v>
      </c>
      <c r="NA91">
        <v>7.2874419999999995E-2</v>
      </c>
      <c r="NB91">
        <v>0.71500929999999996</v>
      </c>
      <c r="NC91">
        <v>17.61121</v>
      </c>
      <c r="ND91">
        <v>2.1536050000000001E-4</v>
      </c>
      <c r="NE91">
        <v>6.8644689999999994E-2</v>
      </c>
      <c r="NF91">
        <v>0.71494060000000004</v>
      </c>
      <c r="NG91">
        <v>17.843299999999999</v>
      </c>
      <c r="NH91">
        <v>2.0399559999999999E-4</v>
      </c>
      <c r="NI91">
        <v>6.5002400000000002E-2</v>
      </c>
      <c r="NJ91">
        <v>0.71476079999999997</v>
      </c>
      <c r="NK91">
        <v>18.085070000000002</v>
      </c>
      <c r="NL91">
        <v>1.9463149999999999E-4</v>
      </c>
      <c r="NM91">
        <v>6.2006020000000002E-2</v>
      </c>
      <c r="NN91">
        <v>0.71451690000000001</v>
      </c>
      <c r="NO91">
        <v>17.544560000000001</v>
      </c>
      <c r="NP91">
        <v>1.868118E-4</v>
      </c>
      <c r="NQ91">
        <v>5.9514089999999999E-2</v>
      </c>
      <c r="NR91">
        <v>0.7141824</v>
      </c>
      <c r="NS91">
        <v>16.883099999999999</v>
      </c>
      <c r="NT91">
        <v>1.8024490000000001E-4</v>
      </c>
      <c r="NU91">
        <v>5.7425869999999997E-2</v>
      </c>
      <c r="NV91">
        <v>0.71382089999999998</v>
      </c>
      <c r="NW91">
        <v>16.447399999999998</v>
      </c>
      <c r="NX91">
        <v>1.7587559999999999E-4</v>
      </c>
      <c r="NY91">
        <v>5.6013769999999997E-2</v>
      </c>
      <c r="NZ91">
        <v>0.7133931</v>
      </c>
      <c r="OA91">
        <v>16.25751</v>
      </c>
      <c r="OB91">
        <v>1.7525829999999999E-4</v>
      </c>
      <c r="OC91">
        <v>5.5784819999999999E-2</v>
      </c>
      <c r="OD91">
        <v>0.71289740000000001</v>
      </c>
      <c r="OE91">
        <v>16.392679999999999</v>
      </c>
      <c r="OF91">
        <v>1.7758429999999999E-4</v>
      </c>
      <c r="OG91">
        <v>5.6527769999999998E-2</v>
      </c>
      <c r="OH91">
        <v>0.71245449999999999</v>
      </c>
      <c r="OI91">
        <v>16.97682</v>
      </c>
      <c r="OJ91">
        <v>1.798639E-4</v>
      </c>
      <c r="OK91">
        <v>5.7312870000000002E-2</v>
      </c>
    </row>
    <row r="92" spans="1:401" x14ac:dyDescent="0.35">
      <c r="A92">
        <v>95</v>
      </c>
      <c r="B92" t="s">
        <v>4</v>
      </c>
      <c r="C92" t="s">
        <v>24</v>
      </c>
      <c r="D92" t="s">
        <v>97</v>
      </c>
      <c r="E92">
        <v>870.899</v>
      </c>
      <c r="F92">
        <v>0.91250180000000003</v>
      </c>
      <c r="G92">
        <v>14.645300000000001</v>
      </c>
      <c r="H92" s="1">
        <v>1.132402E-36</v>
      </c>
      <c r="I92" s="1">
        <v>3.5567939999999998E-34</v>
      </c>
      <c r="J92">
        <v>0.9105086</v>
      </c>
      <c r="K92">
        <v>14.64601</v>
      </c>
      <c r="L92" s="1">
        <v>5.8472079999999999E-22</v>
      </c>
      <c r="M92" s="1">
        <v>1.8263359999999999E-19</v>
      </c>
      <c r="N92">
        <v>0.90848280000000003</v>
      </c>
      <c r="O92">
        <v>14.77811</v>
      </c>
      <c r="P92" s="1">
        <v>1.153572E-10</v>
      </c>
      <c r="Q92" s="1">
        <v>3.6124110000000002E-8</v>
      </c>
      <c r="R92">
        <v>0.90643689999999999</v>
      </c>
      <c r="S92">
        <v>14.219720000000001</v>
      </c>
      <c r="T92" s="1">
        <v>9.1041490000000006E-3</v>
      </c>
      <c r="U92">
        <v>2.0568710000000001</v>
      </c>
      <c r="V92">
        <v>0.90441349999999998</v>
      </c>
      <c r="W92">
        <v>14.08958</v>
      </c>
      <c r="X92">
        <v>4.0501699999999996</v>
      </c>
      <c r="Y92">
        <v>1063.079</v>
      </c>
      <c r="Z92">
        <v>0.90239480000000005</v>
      </c>
      <c r="AA92">
        <v>13.56372</v>
      </c>
      <c r="AB92">
        <v>56.226770000000002</v>
      </c>
      <c r="AC92">
        <v>16275.29</v>
      </c>
      <c r="AD92">
        <v>0.90038059999999998</v>
      </c>
      <c r="AE92">
        <v>13.45852</v>
      </c>
      <c r="AF92">
        <v>122.8732</v>
      </c>
      <c r="AG92">
        <v>38133.43</v>
      </c>
      <c r="AH92">
        <v>0.89833689999999999</v>
      </c>
      <c r="AI92">
        <v>13.481439999999999</v>
      </c>
      <c r="AJ92">
        <v>86.298109999999994</v>
      </c>
      <c r="AK92">
        <v>28158.61</v>
      </c>
      <c r="AL92">
        <v>0.89639139999999995</v>
      </c>
      <c r="AM92">
        <v>13.500030000000001</v>
      </c>
      <c r="AN92">
        <v>29.513459999999998</v>
      </c>
      <c r="AO92">
        <v>9968.902</v>
      </c>
      <c r="AP92">
        <v>0.89430980000000004</v>
      </c>
      <c r="AQ92">
        <v>13.52542</v>
      </c>
      <c r="AR92">
        <v>6.5156520000000002</v>
      </c>
      <c r="AS92">
        <v>2249.2869999999998</v>
      </c>
      <c r="AT92">
        <v>0.89192830000000001</v>
      </c>
      <c r="AU92">
        <v>13.901820000000001</v>
      </c>
      <c r="AV92">
        <v>1.172987</v>
      </c>
      <c r="AW92">
        <v>408.05439999999999</v>
      </c>
      <c r="AX92">
        <v>0.88886319999999996</v>
      </c>
      <c r="AY92">
        <v>13.520810000000001</v>
      </c>
      <c r="AZ92">
        <v>0.24025769999999999</v>
      </c>
      <c r="BA92">
        <v>82.060199999999995</v>
      </c>
      <c r="BB92">
        <v>0.88484119999999999</v>
      </c>
      <c r="BC92">
        <v>13.200519999999999</v>
      </c>
      <c r="BD92" s="1">
        <v>9.3404230000000005E-2</v>
      </c>
      <c r="BE92">
        <v>30.57442</v>
      </c>
      <c r="BF92">
        <v>0.87989890000000004</v>
      </c>
      <c r="BG92">
        <v>12.93343</v>
      </c>
      <c r="BH92" s="1">
        <v>6.6811659999999995E-2</v>
      </c>
      <c r="BI92">
        <v>21.445550000000001</v>
      </c>
      <c r="BJ92">
        <v>0.87437580000000004</v>
      </c>
      <c r="BK92">
        <v>12.56208</v>
      </c>
      <c r="BL92" s="1">
        <v>6.0381990000000003E-2</v>
      </c>
      <c r="BM92">
        <v>19.298770000000001</v>
      </c>
      <c r="BN92">
        <v>0.86839350000000004</v>
      </c>
      <c r="BO92">
        <v>12.34238</v>
      </c>
      <c r="BP92" s="1">
        <v>6.1568779999999997E-2</v>
      </c>
      <c r="BQ92" s="1">
        <v>19.666830000000001</v>
      </c>
      <c r="BR92">
        <v>0.86243599999999998</v>
      </c>
      <c r="BS92">
        <v>12.282970000000001</v>
      </c>
      <c r="BT92" s="1">
        <v>6.5058809999999995E-2</v>
      </c>
      <c r="BU92" s="1">
        <v>20.90166</v>
      </c>
      <c r="BV92">
        <v>0.8562033</v>
      </c>
      <c r="BW92">
        <v>12.73095</v>
      </c>
      <c r="BX92" s="1">
        <v>6.5905649999999996E-2</v>
      </c>
      <c r="BY92" s="1">
        <v>21.362120000000001</v>
      </c>
      <c r="BZ92">
        <v>0.84989309999999996</v>
      </c>
      <c r="CA92">
        <v>13.330769999999999</v>
      </c>
      <c r="CB92" s="1">
        <v>6.3061409999999998E-2</v>
      </c>
      <c r="CC92" s="1">
        <v>20.620180000000001</v>
      </c>
      <c r="CD92">
        <v>0.8436013</v>
      </c>
      <c r="CE92">
        <v>13.7943</v>
      </c>
      <c r="CF92" s="1">
        <v>5.7842400000000002E-2</v>
      </c>
      <c r="CG92" s="1">
        <v>19.062280000000001</v>
      </c>
      <c r="CH92">
        <v>0.83785229999999999</v>
      </c>
      <c r="CI92">
        <v>14.045909999999999</v>
      </c>
      <c r="CJ92" s="1">
        <v>5.179744E-2</v>
      </c>
      <c r="CK92" s="1">
        <v>17.168600000000001</v>
      </c>
      <c r="CL92">
        <v>0.832399</v>
      </c>
      <c r="CM92">
        <v>13.86242</v>
      </c>
      <c r="CN92" s="1">
        <v>4.5894919999999999E-2</v>
      </c>
      <c r="CO92" s="1">
        <v>15.27829</v>
      </c>
      <c r="CP92">
        <v>0.82723139999999995</v>
      </c>
      <c r="CQ92">
        <v>13.782679999999999</v>
      </c>
      <c r="CR92" s="1">
        <v>4.0431769999999999E-2</v>
      </c>
      <c r="CS92" s="1">
        <v>13.515309999999999</v>
      </c>
      <c r="CT92">
        <v>0.82226410000000005</v>
      </c>
      <c r="CU92">
        <v>13.861800000000001</v>
      </c>
      <c r="CV92" s="1">
        <v>3.5077169999999998E-2</v>
      </c>
      <c r="CW92" s="1">
        <v>11.77838</v>
      </c>
      <c r="CX92">
        <v>0.81733169999999999</v>
      </c>
      <c r="CY92">
        <v>13.96584</v>
      </c>
      <c r="CZ92" s="1">
        <v>2.964491E-2</v>
      </c>
      <c r="DA92" s="1">
        <v>10.001239999999999</v>
      </c>
      <c r="DB92">
        <v>0.81272650000000002</v>
      </c>
      <c r="DC92">
        <v>14.60961</v>
      </c>
      <c r="DD92" s="1">
        <v>2.457341E-2</v>
      </c>
      <c r="DE92" s="1">
        <v>8.3228860000000005</v>
      </c>
      <c r="DF92">
        <v>0.8080254</v>
      </c>
      <c r="DG92">
        <v>15.28454</v>
      </c>
      <c r="DH92" s="1">
        <v>2.0352390000000001E-2</v>
      </c>
      <c r="DI92" s="1">
        <v>6.910825</v>
      </c>
      <c r="DJ92">
        <v>0.80424090000000004</v>
      </c>
      <c r="DK92">
        <v>15.505929999999999</v>
      </c>
      <c r="DL92" s="1">
        <v>1.7108169999999999E-2</v>
      </c>
      <c r="DM92" s="1">
        <v>5.8137080000000001</v>
      </c>
      <c r="DN92">
        <v>0.80088499999999996</v>
      </c>
      <c r="DO92">
        <v>15.579499999999999</v>
      </c>
      <c r="DP92" s="1">
        <v>1.462016E-2</v>
      </c>
      <c r="DQ92" s="1">
        <v>4.9684179999999998</v>
      </c>
      <c r="DR92">
        <v>0.7983304</v>
      </c>
      <c r="DS92">
        <v>15.14411</v>
      </c>
      <c r="DT92" s="1">
        <v>1.2695400000000001E-2</v>
      </c>
      <c r="DU92" s="1">
        <v>4.3103980000000002</v>
      </c>
      <c r="DV92">
        <v>0.79637250000000004</v>
      </c>
      <c r="DW92">
        <v>14.646100000000001</v>
      </c>
      <c r="DX92" s="1">
        <v>1.11561E-2</v>
      </c>
      <c r="DY92" s="1">
        <v>3.7835459999999999</v>
      </c>
      <c r="DZ92">
        <v>0.79488809999999999</v>
      </c>
      <c r="EA92">
        <v>14.310700000000001</v>
      </c>
      <c r="EB92" s="1">
        <v>9.743257E-3</v>
      </c>
      <c r="EC92" s="1">
        <v>3.3041390000000002</v>
      </c>
      <c r="ED92">
        <v>0.79394940000000003</v>
      </c>
      <c r="EE92">
        <v>14.14841</v>
      </c>
      <c r="EF92" s="1">
        <v>8.1319280000000001E-3</v>
      </c>
      <c r="EG92" s="1">
        <v>2.7618420000000001</v>
      </c>
      <c r="EH92">
        <v>0.79340279999999996</v>
      </c>
      <c r="EI92">
        <v>14.56536</v>
      </c>
      <c r="EJ92" s="1">
        <v>6.3252400000000002E-3</v>
      </c>
      <c r="EK92" s="1">
        <v>2.1517240000000002</v>
      </c>
      <c r="EL92">
        <v>0.79310360000000002</v>
      </c>
      <c r="EM92">
        <v>15.08587</v>
      </c>
      <c r="EN92" s="1">
        <v>4.6741600000000001E-3</v>
      </c>
      <c r="EO92" s="1">
        <v>1.5889070000000001</v>
      </c>
      <c r="EP92">
        <v>0.79298029999999997</v>
      </c>
      <c r="EQ92">
        <v>15.392810000000001</v>
      </c>
      <c r="ER92" s="1">
        <v>3.4457400000000001E-3</v>
      </c>
      <c r="ES92" s="1">
        <v>1.166677</v>
      </c>
      <c r="ET92">
        <v>0.79299280000000005</v>
      </c>
      <c r="EU92">
        <v>15.355700000000001</v>
      </c>
      <c r="EV92" s="1">
        <v>2.6530989999999999E-3</v>
      </c>
      <c r="EW92" s="1">
        <v>0.89262889999999995</v>
      </c>
      <c r="EX92">
        <v>0.79309359999999995</v>
      </c>
      <c r="EY92">
        <v>14.79247</v>
      </c>
      <c r="EZ92" s="1">
        <v>2.175995E-3</v>
      </c>
      <c r="FA92" s="1">
        <v>0.72715010000000002</v>
      </c>
      <c r="FB92">
        <v>0.79330509999999999</v>
      </c>
      <c r="FC92">
        <v>14.24686</v>
      </c>
      <c r="FD92" s="1">
        <v>1.888355E-3</v>
      </c>
      <c r="FE92" s="1">
        <v>0.62712939999999995</v>
      </c>
      <c r="FF92">
        <v>0.79352959999999995</v>
      </c>
      <c r="FG92">
        <v>13.91391</v>
      </c>
      <c r="FH92" s="1">
        <v>1.697671E-3</v>
      </c>
      <c r="FI92" s="1">
        <v>0.5611005</v>
      </c>
      <c r="FJ92">
        <v>0.79383049999999999</v>
      </c>
      <c r="FK92">
        <v>13.8352</v>
      </c>
      <c r="FL92" s="1">
        <v>1.546295E-3</v>
      </c>
      <c r="FM92" s="1">
        <v>0.50909099999999996</v>
      </c>
      <c r="FN92">
        <v>0.79414399999999996</v>
      </c>
      <c r="FO92">
        <v>14.66849</v>
      </c>
      <c r="FP92" s="1">
        <v>1.411376E-3</v>
      </c>
      <c r="FQ92" s="1">
        <v>0.46300540000000001</v>
      </c>
      <c r="FR92">
        <v>0.79443870000000005</v>
      </c>
      <c r="FS92">
        <v>15.04862</v>
      </c>
      <c r="FT92" s="1">
        <v>1.2939609999999999E-3</v>
      </c>
      <c r="FU92" s="1">
        <v>0.42295460000000001</v>
      </c>
      <c r="FV92">
        <v>0.79474679999999998</v>
      </c>
      <c r="FW92">
        <v>15.33752</v>
      </c>
      <c r="FX92" s="1">
        <v>1.1977260000000001E-3</v>
      </c>
      <c r="FY92" s="1">
        <v>0.39010689999999998</v>
      </c>
      <c r="FZ92">
        <v>0.79499850000000005</v>
      </c>
      <c r="GA92">
        <v>15.35688</v>
      </c>
      <c r="GB92" s="1">
        <v>1.120907E-3</v>
      </c>
      <c r="GC92" s="1">
        <v>0.36390800000000001</v>
      </c>
      <c r="GD92">
        <v>0.79518500000000003</v>
      </c>
      <c r="GE92">
        <v>15.018230000000001</v>
      </c>
      <c r="GF92" s="1">
        <v>1.0584699999999999E-3</v>
      </c>
      <c r="GG92" s="1">
        <v>0.34269490000000002</v>
      </c>
      <c r="GH92">
        <v>0.79530380000000001</v>
      </c>
      <c r="GI92">
        <v>14.511749999999999</v>
      </c>
      <c r="GJ92" s="1">
        <v>1.006144E-3</v>
      </c>
      <c r="GK92" s="1">
        <v>0.3249939</v>
      </c>
      <c r="GL92">
        <v>0.79538489999999995</v>
      </c>
      <c r="GM92">
        <v>14.095230000000001</v>
      </c>
      <c r="GN92" s="1">
        <v>9.6448900000000001E-4</v>
      </c>
      <c r="GO92" s="1">
        <v>0.31085429999999997</v>
      </c>
      <c r="GP92">
        <v>0.79542219999999997</v>
      </c>
      <c r="GQ92">
        <v>14.03839</v>
      </c>
      <c r="GR92" s="1">
        <v>9.373014E-4</v>
      </c>
      <c r="GS92" s="1">
        <v>0.3014056</v>
      </c>
      <c r="GT92">
        <v>0.79544199999999998</v>
      </c>
      <c r="GU92">
        <v>14.97729</v>
      </c>
      <c r="GV92" s="1">
        <v>9.2131709999999998E-4</v>
      </c>
      <c r="GW92" s="1">
        <v>0.29583860000000001</v>
      </c>
      <c r="GX92">
        <v>0.79545529999999998</v>
      </c>
      <c r="GY92">
        <v>15.4514</v>
      </c>
      <c r="GZ92" s="1">
        <v>9.0730770000000001E-4</v>
      </c>
      <c r="HA92" s="1">
        <v>0.29114000000000001</v>
      </c>
      <c r="HB92">
        <v>0.79546760000000005</v>
      </c>
      <c r="HC92">
        <v>15.708349999999999</v>
      </c>
      <c r="HD92" s="1">
        <v>8.8798550000000005E-4</v>
      </c>
      <c r="HE92" s="1">
        <v>0.28488180000000002</v>
      </c>
      <c r="HF92">
        <v>0.79546260000000002</v>
      </c>
      <c r="HG92">
        <v>15.932460000000001</v>
      </c>
      <c r="HH92" s="1">
        <v>8.6199159999999998E-4</v>
      </c>
      <c r="HI92" s="1">
        <v>0.27654000000000001</v>
      </c>
      <c r="HJ92">
        <v>0.79549610000000004</v>
      </c>
      <c r="HK92">
        <v>15.64231</v>
      </c>
      <c r="HL92" s="1">
        <v>8.3137640000000002E-4</v>
      </c>
      <c r="HM92" s="1">
        <v>0.26671719999999999</v>
      </c>
      <c r="HN92">
        <v>0.7954987</v>
      </c>
      <c r="HO92">
        <v>15.1187</v>
      </c>
      <c r="HP92" s="1">
        <v>7.9863609999999995E-4</v>
      </c>
      <c r="HQ92" s="1">
        <v>0.25620520000000002</v>
      </c>
      <c r="HR92">
        <v>0.79547920000000005</v>
      </c>
      <c r="HS92">
        <v>14.931520000000001</v>
      </c>
      <c r="HT92" s="1">
        <v>7.6572740000000004E-4</v>
      </c>
      <c r="HU92" s="1">
        <v>0.24563979999999999</v>
      </c>
      <c r="HV92">
        <v>0.79547820000000002</v>
      </c>
      <c r="HW92">
        <v>14.9491</v>
      </c>
      <c r="HX92" s="1">
        <v>7.3379960000000003E-4</v>
      </c>
      <c r="HY92" s="1">
        <v>0.2353893</v>
      </c>
      <c r="HZ92">
        <v>0.79547659999999998</v>
      </c>
      <c r="IA92">
        <v>15.86708</v>
      </c>
      <c r="IB92" s="1">
        <v>7.0327720000000005E-4</v>
      </c>
      <c r="IC92" s="1">
        <v>0.22561</v>
      </c>
      <c r="ID92">
        <v>0.79547780000000001</v>
      </c>
      <c r="IE92">
        <v>16.602060000000002</v>
      </c>
      <c r="IF92" s="1">
        <v>6.7427389999999995E-4</v>
      </c>
      <c r="IG92" s="1">
        <v>0.21630450000000001</v>
      </c>
      <c r="IH92">
        <v>0.79547389999999996</v>
      </c>
      <c r="II92">
        <v>16.867709999999999</v>
      </c>
      <c r="IJ92">
        <v>6.4661449999999995E-4</v>
      </c>
      <c r="IK92" s="1">
        <v>0.20745060000000001</v>
      </c>
      <c r="IL92">
        <v>0.79548969999999997</v>
      </c>
      <c r="IM92">
        <v>17.013459999999998</v>
      </c>
      <c r="IN92">
        <v>6.2042040000000003E-4</v>
      </c>
      <c r="IO92" s="1">
        <v>0.1990565</v>
      </c>
      <c r="IP92">
        <v>0.79548200000000002</v>
      </c>
      <c r="IQ92">
        <v>16.516970000000001</v>
      </c>
      <c r="IR92">
        <v>5.9558820000000005E-4</v>
      </c>
      <c r="IS92" s="1">
        <v>0.19109329999999999</v>
      </c>
      <c r="IT92">
        <v>0.79548339999999995</v>
      </c>
      <c r="IU92">
        <v>15.948320000000001</v>
      </c>
      <c r="IV92">
        <v>5.7195930000000002E-4</v>
      </c>
      <c r="IW92" s="1">
        <v>0.1835329</v>
      </c>
      <c r="IX92">
        <v>0.79547950000000001</v>
      </c>
      <c r="IY92">
        <v>15.64142</v>
      </c>
      <c r="IZ92">
        <v>5.4941899999999999E-4</v>
      </c>
      <c r="JA92" s="1">
        <v>0.17631140000000001</v>
      </c>
      <c r="JB92">
        <v>0.79547829999999997</v>
      </c>
      <c r="JC92">
        <v>15.54232</v>
      </c>
      <c r="JD92">
        <v>5.2780839999999997E-4</v>
      </c>
      <c r="JE92">
        <v>0.16938030000000001</v>
      </c>
      <c r="JF92">
        <v>0.79548529999999995</v>
      </c>
      <c r="JG92">
        <v>16.09525</v>
      </c>
      <c r="JH92">
        <v>5.0728909999999999E-4</v>
      </c>
      <c r="JI92">
        <v>0.1628098</v>
      </c>
      <c r="JJ92">
        <v>0.79547509999999999</v>
      </c>
      <c r="JK92">
        <v>16.207370000000001</v>
      </c>
      <c r="JL92">
        <v>4.8789839999999998E-4</v>
      </c>
      <c r="JM92">
        <v>0.15657689999999999</v>
      </c>
      <c r="JN92">
        <v>0.7954907</v>
      </c>
      <c r="JO92">
        <v>16.36327</v>
      </c>
      <c r="JP92">
        <v>4.6941140000000001E-4</v>
      </c>
      <c r="JQ92">
        <v>0.1506555</v>
      </c>
      <c r="JR92">
        <v>0.79548479999999999</v>
      </c>
      <c r="JS92">
        <v>15.90117</v>
      </c>
      <c r="JT92">
        <v>4.5195069999999998E-4</v>
      </c>
      <c r="JU92">
        <v>0.14503969999999999</v>
      </c>
      <c r="JV92">
        <v>0.79548229999999998</v>
      </c>
      <c r="JW92">
        <v>15.149179999999999</v>
      </c>
      <c r="JX92">
        <v>4.352119E-4</v>
      </c>
      <c r="JY92">
        <v>0.1396791</v>
      </c>
      <c r="JZ92">
        <v>0.79547509999999999</v>
      </c>
      <c r="KA92">
        <v>14.4846</v>
      </c>
      <c r="KB92">
        <v>4.1926319999999997E-4</v>
      </c>
      <c r="KC92">
        <v>0.1345529</v>
      </c>
      <c r="KD92">
        <v>0.79548600000000003</v>
      </c>
      <c r="KE92">
        <v>13.938940000000001</v>
      </c>
      <c r="KF92">
        <v>4.0399099999999997E-4</v>
      </c>
      <c r="KG92">
        <v>0.1296563</v>
      </c>
      <c r="KH92">
        <v>0.7954909</v>
      </c>
      <c r="KI92">
        <v>13.63505</v>
      </c>
      <c r="KJ92">
        <v>3.8944270000000001E-4</v>
      </c>
      <c r="KK92">
        <v>0.1249874</v>
      </c>
      <c r="KL92">
        <v>0.79547900000000005</v>
      </c>
      <c r="KM92">
        <v>14.23662</v>
      </c>
      <c r="KN92">
        <v>3.7559440000000001E-4</v>
      </c>
      <c r="KO92">
        <v>0.1205363</v>
      </c>
      <c r="KP92">
        <v>0.79549479999999995</v>
      </c>
      <c r="KQ92">
        <v>14.311590000000001</v>
      </c>
      <c r="KR92">
        <v>3.6222750000000002E-4</v>
      </c>
      <c r="KS92">
        <v>0.1162448</v>
      </c>
      <c r="KT92">
        <v>0.79541510000000004</v>
      </c>
      <c r="KU92">
        <v>14.555199999999999</v>
      </c>
      <c r="KV92">
        <v>3.4927219999999999E-4</v>
      </c>
      <c r="KW92">
        <v>0.1120997</v>
      </c>
      <c r="KX92">
        <v>0.79533109999999996</v>
      </c>
      <c r="KY92">
        <v>14.69262</v>
      </c>
      <c r="KZ92">
        <v>3.3691139999999999E-4</v>
      </c>
      <c r="LA92">
        <v>0.1081423</v>
      </c>
      <c r="LB92">
        <v>0.79516920000000002</v>
      </c>
      <c r="LC92">
        <v>14.369020000000001</v>
      </c>
      <c r="LD92">
        <v>3.2502699999999998E-4</v>
      </c>
      <c r="LE92">
        <v>0.1043441</v>
      </c>
      <c r="LF92">
        <v>0.79496809999999996</v>
      </c>
      <c r="LG92">
        <v>13.970420000000001</v>
      </c>
      <c r="LH92">
        <v>3.1384909999999998E-4</v>
      </c>
      <c r="LI92">
        <v>0.10076019999999999</v>
      </c>
      <c r="LJ92">
        <v>0.79472589999999999</v>
      </c>
      <c r="LK92">
        <v>13.783010000000001</v>
      </c>
      <c r="LL92">
        <v>3.043713E-4</v>
      </c>
      <c r="LM92">
        <v>9.7712489999999999E-2</v>
      </c>
      <c r="LN92">
        <v>0.79439090000000001</v>
      </c>
      <c r="LO92">
        <v>13.933529999999999</v>
      </c>
      <c r="LP92">
        <v>2.9830409999999998E-4</v>
      </c>
      <c r="LQ92">
        <v>9.5737630000000004E-2</v>
      </c>
      <c r="LR92">
        <v>0.79407229999999995</v>
      </c>
      <c r="LS92">
        <v>14.95585</v>
      </c>
      <c r="LT92">
        <v>2.9520890000000002E-4</v>
      </c>
      <c r="LU92">
        <v>9.4739690000000001E-2</v>
      </c>
      <c r="LV92">
        <v>0.79378599999999999</v>
      </c>
      <c r="LW92">
        <v>15.382479999999999</v>
      </c>
      <c r="LX92">
        <v>2.9245790000000002E-4</v>
      </c>
      <c r="LY92">
        <v>9.3900600000000001E-2</v>
      </c>
      <c r="LZ92">
        <v>0.79346839999999996</v>
      </c>
      <c r="MA92">
        <v>15.88565</v>
      </c>
      <c r="MB92">
        <v>2.8804349999999999E-4</v>
      </c>
      <c r="MC92">
        <v>9.2545349999999998E-2</v>
      </c>
      <c r="MD92">
        <v>0.79323639999999995</v>
      </c>
      <c r="ME92">
        <v>16.58372</v>
      </c>
      <c r="MF92">
        <v>2.8164679999999998E-4</v>
      </c>
      <c r="MG92">
        <v>9.0547450000000002E-2</v>
      </c>
      <c r="MH92">
        <v>0.7930374</v>
      </c>
      <c r="MI92">
        <v>16.481909999999999</v>
      </c>
      <c r="MJ92">
        <v>2.7389880000000001E-4</v>
      </c>
      <c r="MK92">
        <v>8.8096599999999997E-2</v>
      </c>
      <c r="ML92">
        <v>0.79290799999999995</v>
      </c>
      <c r="MM92">
        <v>16.002770000000002</v>
      </c>
      <c r="MN92">
        <v>2.653768E-4</v>
      </c>
      <c r="MO92">
        <v>8.5379300000000005E-2</v>
      </c>
      <c r="MP92">
        <v>0.7928634</v>
      </c>
      <c r="MQ92">
        <v>15.96232</v>
      </c>
      <c r="MR92">
        <v>2.55646E-4</v>
      </c>
      <c r="MS92">
        <v>8.2292509999999999E-2</v>
      </c>
      <c r="MT92">
        <v>0.79280019999999995</v>
      </c>
      <c r="MU92">
        <v>16.155840000000001</v>
      </c>
      <c r="MV92">
        <v>2.437471E-4</v>
      </c>
      <c r="MW92">
        <v>7.8515719999999997E-2</v>
      </c>
      <c r="MX92">
        <v>0.792767</v>
      </c>
      <c r="MY92">
        <v>17.150289999999998</v>
      </c>
      <c r="MZ92">
        <v>2.3010190000000001E-4</v>
      </c>
      <c r="NA92">
        <v>7.4150519999999998E-2</v>
      </c>
      <c r="NB92">
        <v>0.79272960000000003</v>
      </c>
      <c r="NC92">
        <v>17.701799999999999</v>
      </c>
      <c r="ND92">
        <v>2.1670629999999999E-4</v>
      </c>
      <c r="NE92">
        <v>6.9832850000000002E-2</v>
      </c>
      <c r="NF92">
        <v>0.79264489999999999</v>
      </c>
      <c r="NG92">
        <v>17.932729999999999</v>
      </c>
      <c r="NH92">
        <v>2.0511640000000001E-4</v>
      </c>
      <c r="NI92">
        <v>6.6076709999999997E-2</v>
      </c>
      <c r="NJ92">
        <v>0.79243390000000002</v>
      </c>
      <c r="NK92">
        <v>18.179950000000002</v>
      </c>
      <c r="NL92">
        <v>1.9555209999999999E-4</v>
      </c>
      <c r="NM92">
        <v>6.2978889999999996E-2</v>
      </c>
      <c r="NN92">
        <v>0.79210590000000003</v>
      </c>
      <c r="NO92">
        <v>17.6341</v>
      </c>
      <c r="NP92">
        <v>1.8758819999999999E-4</v>
      </c>
      <c r="NQ92">
        <v>6.0409360000000002E-2</v>
      </c>
      <c r="NR92">
        <v>0.79168689999999997</v>
      </c>
      <c r="NS92">
        <v>16.925630000000002</v>
      </c>
      <c r="NT92">
        <v>1.808732E-4</v>
      </c>
      <c r="NU92">
        <v>5.824973E-2</v>
      </c>
      <c r="NV92">
        <v>0.79115400000000002</v>
      </c>
      <c r="NW92">
        <v>16.472439999999999</v>
      </c>
      <c r="NX92">
        <v>1.7619099999999999E-4</v>
      </c>
      <c r="NY92">
        <v>5.6721969999999997E-2</v>
      </c>
      <c r="NZ92">
        <v>0.79051760000000004</v>
      </c>
      <c r="OA92">
        <v>16.265840000000001</v>
      </c>
      <c r="OB92">
        <v>1.7514850000000001E-4</v>
      </c>
      <c r="OC92">
        <v>5.6346170000000001E-2</v>
      </c>
      <c r="OD92">
        <v>0.78987969999999996</v>
      </c>
      <c r="OE92">
        <v>16.40043</v>
      </c>
      <c r="OF92">
        <v>1.7726969999999999E-4</v>
      </c>
      <c r="OG92">
        <v>5.7019380000000001E-2</v>
      </c>
      <c r="OH92">
        <v>0.78925400000000001</v>
      </c>
      <c r="OI92">
        <v>17.032630000000001</v>
      </c>
      <c r="OJ92">
        <v>1.7967969999999999E-4</v>
      </c>
      <c r="OK92">
        <v>5.7847839999999998E-2</v>
      </c>
    </row>
    <row r="93" spans="1:401" x14ac:dyDescent="0.35">
      <c r="A93">
        <v>96</v>
      </c>
      <c r="B93" t="s">
        <v>4</v>
      </c>
      <c r="C93" t="s">
        <v>24</v>
      </c>
      <c r="D93" t="s">
        <v>98</v>
      </c>
      <c r="E93">
        <v>857.67359999999996</v>
      </c>
      <c r="F93">
        <v>0.7855124</v>
      </c>
      <c r="G93">
        <v>14.629670000000001</v>
      </c>
      <c r="H93" s="1">
        <v>1.1547180000000001E-37</v>
      </c>
      <c r="I93" s="1">
        <v>3.8483379999999998E-35</v>
      </c>
      <c r="J93">
        <v>0.78442679999999998</v>
      </c>
      <c r="K93">
        <v>14.671329999999999</v>
      </c>
      <c r="L93" s="1">
        <v>8.9253599999999996E-23</v>
      </c>
      <c r="M93" s="1">
        <v>2.9566040000000001E-20</v>
      </c>
      <c r="N93">
        <v>0.78331890000000004</v>
      </c>
      <c r="O93">
        <v>14.858449999999999</v>
      </c>
      <c r="P93" s="1">
        <v>1.991261E-11</v>
      </c>
      <c r="Q93" s="1">
        <v>6.6109860000000001E-9</v>
      </c>
      <c r="R93">
        <v>0.78221649999999998</v>
      </c>
      <c r="S93">
        <v>14.318149999999999</v>
      </c>
      <c r="T93" s="1">
        <v>4.226881E-3</v>
      </c>
      <c r="U93">
        <v>1.011271</v>
      </c>
      <c r="V93">
        <v>0.78113560000000004</v>
      </c>
      <c r="W93">
        <v>14.162699999999999</v>
      </c>
      <c r="X93">
        <v>2.8019630000000002</v>
      </c>
      <c r="Y93">
        <v>771.91499999999996</v>
      </c>
      <c r="Z93">
        <v>0.78003730000000004</v>
      </c>
      <c r="AA93">
        <v>13.60549</v>
      </c>
      <c r="AB93">
        <v>47.820279999999997</v>
      </c>
      <c r="AC93">
        <v>14523.1</v>
      </c>
      <c r="AD93">
        <v>0.77891759999999999</v>
      </c>
      <c r="AE93">
        <v>13.460459999999999</v>
      </c>
      <c r="AF93">
        <v>119.9802</v>
      </c>
      <c r="AG93">
        <v>39137.519999999997</v>
      </c>
      <c r="AH93">
        <v>0.77784500000000001</v>
      </c>
      <c r="AI93">
        <v>13.47695</v>
      </c>
      <c r="AJ93">
        <v>92.824330000000003</v>
      </c>
      <c r="AK93">
        <v>31920.75</v>
      </c>
      <c r="AL93">
        <v>0.77687229999999996</v>
      </c>
      <c r="AM93">
        <v>13.49569</v>
      </c>
      <c r="AN93">
        <v>33.942900000000002</v>
      </c>
      <c r="AO93">
        <v>12122.68</v>
      </c>
      <c r="AP93">
        <v>0.77585409999999999</v>
      </c>
      <c r="AQ93">
        <v>13.535209999999999</v>
      </c>
      <c r="AR93">
        <v>7.813574</v>
      </c>
      <c r="AS93">
        <v>2861.16</v>
      </c>
      <c r="AT93">
        <v>0.77463150000000003</v>
      </c>
      <c r="AU93">
        <v>13.955500000000001</v>
      </c>
      <c r="AV93">
        <v>1.4268110000000001</v>
      </c>
      <c r="AW93">
        <v>528.12549999999999</v>
      </c>
      <c r="AX93">
        <v>0.77295329999999995</v>
      </c>
      <c r="AY93">
        <v>13.59487</v>
      </c>
      <c r="AZ93">
        <v>0.28129029999999999</v>
      </c>
      <c r="BA93">
        <v>102.55289999999999</v>
      </c>
      <c r="BB93">
        <v>0.77076330000000004</v>
      </c>
      <c r="BC93">
        <v>13.25877</v>
      </c>
      <c r="BD93" s="1">
        <v>0.1000134</v>
      </c>
      <c r="BE93">
        <v>34.826650000000001</v>
      </c>
      <c r="BF93">
        <v>0.76810480000000003</v>
      </c>
      <c r="BG93">
        <v>12.98847</v>
      </c>
      <c r="BH93" s="1">
        <v>6.8238460000000001E-2</v>
      </c>
      <c r="BI93">
        <v>23.159700000000001</v>
      </c>
      <c r="BJ93">
        <v>0.76516379999999995</v>
      </c>
      <c r="BK93">
        <v>12.58229</v>
      </c>
      <c r="BL93" s="1">
        <v>6.063226E-2</v>
      </c>
      <c r="BM93">
        <v>20.445630000000001</v>
      </c>
      <c r="BN93">
        <v>0.76219990000000004</v>
      </c>
      <c r="BO93">
        <v>12.34709</v>
      </c>
      <c r="BP93" s="1">
        <v>6.1210430000000003E-2</v>
      </c>
      <c r="BQ93" s="1">
        <v>20.59103</v>
      </c>
      <c r="BR93">
        <v>0.75771279999999996</v>
      </c>
      <c r="BS93">
        <v>12.280290000000001</v>
      </c>
      <c r="BT93" s="1">
        <v>6.4702159999999995E-2</v>
      </c>
      <c r="BU93" s="1">
        <v>21.855270000000001</v>
      </c>
      <c r="BV93">
        <v>0.75285970000000002</v>
      </c>
      <c r="BW93">
        <v>12.74921</v>
      </c>
      <c r="BX93" s="1">
        <v>6.5934870000000007E-2</v>
      </c>
      <c r="BY93" s="1">
        <v>22.438089999999999</v>
      </c>
      <c r="BZ93">
        <v>0.74798949999999997</v>
      </c>
      <c r="CA93">
        <v>13.374919999999999</v>
      </c>
      <c r="CB93" s="1">
        <v>6.3446699999999995E-2</v>
      </c>
      <c r="CC93" s="1">
        <v>21.752400000000002</v>
      </c>
      <c r="CD93">
        <v>0.74317429999999995</v>
      </c>
      <c r="CE93">
        <v>13.87032</v>
      </c>
      <c r="CF93" s="1">
        <v>5.8415849999999998E-2</v>
      </c>
      <c r="CG93" s="1">
        <v>20.156089999999999</v>
      </c>
      <c r="CH93">
        <v>0.73972669999999996</v>
      </c>
      <c r="CI93">
        <v>14.10679</v>
      </c>
      <c r="CJ93" s="1">
        <v>5.2428000000000002E-2</v>
      </c>
      <c r="CK93" s="1">
        <v>18.17803</v>
      </c>
      <c r="CL93">
        <v>0.73692489999999999</v>
      </c>
      <c r="CM93">
        <v>13.88847</v>
      </c>
      <c r="CN93" s="1">
        <v>4.6491329999999997E-2</v>
      </c>
      <c r="CO93" s="1">
        <v>16.183199999999999</v>
      </c>
      <c r="CP93">
        <v>0.73441000000000001</v>
      </c>
      <c r="CQ93">
        <v>13.76238</v>
      </c>
      <c r="CR93" s="1">
        <v>4.0995009999999998E-2</v>
      </c>
      <c r="CS93" s="1">
        <v>14.320309999999999</v>
      </c>
      <c r="CT93">
        <v>0.73202540000000005</v>
      </c>
      <c r="CU93">
        <v>13.83934</v>
      </c>
      <c r="CV93" s="1">
        <v>3.5652589999999998E-2</v>
      </c>
      <c r="CW93" s="1">
        <v>12.502000000000001</v>
      </c>
      <c r="CX93">
        <v>0.72964949999999995</v>
      </c>
      <c r="CY93">
        <v>13.952170000000001</v>
      </c>
      <c r="CZ93" s="1">
        <v>3.0222780000000001E-2</v>
      </c>
      <c r="DA93" s="1">
        <v>10.64179</v>
      </c>
      <c r="DB93">
        <v>0.72683949999999997</v>
      </c>
      <c r="DC93">
        <v>14.622680000000001</v>
      </c>
      <c r="DD93" s="1">
        <v>2.5091140000000001E-2</v>
      </c>
      <c r="DE93" s="1">
        <v>8.8667529999999992</v>
      </c>
      <c r="DF93">
        <v>0.72401879999999996</v>
      </c>
      <c r="DG93">
        <v>15.34313</v>
      </c>
      <c r="DH93" s="1">
        <v>2.0768020000000002E-2</v>
      </c>
      <c r="DI93" s="1">
        <v>7.3547169999999999</v>
      </c>
      <c r="DJ93">
        <v>0.72197730000000004</v>
      </c>
      <c r="DK93">
        <v>15.579409999999999</v>
      </c>
      <c r="DL93" s="1">
        <v>1.742848E-2</v>
      </c>
      <c r="DM93" s="1">
        <v>6.1730479999999996</v>
      </c>
      <c r="DN93">
        <v>0.72024980000000005</v>
      </c>
      <c r="DO93">
        <v>15.64762</v>
      </c>
      <c r="DP93" s="1">
        <v>1.4867979999999999E-2</v>
      </c>
      <c r="DQ93" s="1">
        <v>5.2629890000000001</v>
      </c>
      <c r="DR93">
        <v>0.71905850000000004</v>
      </c>
      <c r="DS93">
        <v>15.209149999999999</v>
      </c>
      <c r="DT93" s="1">
        <v>1.289036E-2</v>
      </c>
      <c r="DU93" s="1">
        <v>4.5563560000000001</v>
      </c>
      <c r="DV93">
        <v>0.71815609999999996</v>
      </c>
      <c r="DW93">
        <v>14.67174</v>
      </c>
      <c r="DX93" s="1">
        <v>1.131764E-2</v>
      </c>
      <c r="DY93" s="1">
        <v>3.9952480000000001</v>
      </c>
      <c r="DZ93">
        <v>0.71752380000000004</v>
      </c>
      <c r="EA93">
        <v>14.313079999999999</v>
      </c>
      <c r="EB93" s="1">
        <v>9.9074909999999992E-3</v>
      </c>
      <c r="EC93" s="1">
        <v>3.4963920000000002</v>
      </c>
      <c r="ED93">
        <v>0.71717969999999998</v>
      </c>
      <c r="EE93">
        <v>14.14202</v>
      </c>
      <c r="EF93" s="1">
        <v>8.3272550000000004E-3</v>
      </c>
      <c r="EG93" s="1">
        <v>2.9428719999999999</v>
      </c>
      <c r="EH93">
        <v>0.71702630000000001</v>
      </c>
      <c r="EI93">
        <v>14.56733</v>
      </c>
      <c r="EJ93" s="1">
        <v>6.5300030000000004E-3</v>
      </c>
      <c r="EK93" s="1">
        <v>2.3121119999999999</v>
      </c>
      <c r="EL93">
        <v>0.71696780000000004</v>
      </c>
      <c r="EM93">
        <v>15.12945</v>
      </c>
      <c r="EN93" s="1">
        <v>4.8452299999999998E-3</v>
      </c>
      <c r="EO93" s="1">
        <v>1.715225</v>
      </c>
      <c r="EP93">
        <v>0.71693929999999995</v>
      </c>
      <c r="EQ93">
        <v>15.47842</v>
      </c>
      <c r="ER93" s="1">
        <v>3.5646459999999999E-3</v>
      </c>
      <c r="ES93" s="1">
        <v>1.257395</v>
      </c>
      <c r="ET93">
        <v>0.71699469999999998</v>
      </c>
      <c r="EU93">
        <v>15.456329999999999</v>
      </c>
      <c r="EV93" s="1">
        <v>2.7270800000000002E-3</v>
      </c>
      <c r="EW93" s="1">
        <v>0.95588899999999999</v>
      </c>
      <c r="EX93">
        <v>0.71709699999999998</v>
      </c>
      <c r="EY93">
        <v>14.857950000000001</v>
      </c>
      <c r="EZ93" s="1">
        <v>2.2202889999999999E-3</v>
      </c>
      <c r="FA93" s="1">
        <v>0.77278800000000003</v>
      </c>
      <c r="FB93">
        <v>0.71727240000000003</v>
      </c>
      <c r="FC93">
        <v>14.26437</v>
      </c>
      <c r="FD93" s="1">
        <v>1.9159120000000001E-3</v>
      </c>
      <c r="FE93" s="1">
        <v>0.66252460000000002</v>
      </c>
      <c r="FF93">
        <v>0.71742209999999995</v>
      </c>
      <c r="FG93">
        <v>13.9163</v>
      </c>
      <c r="FH93" s="1">
        <v>1.7173119999999999E-3</v>
      </c>
      <c r="FI93" s="1">
        <v>0.59083719999999995</v>
      </c>
      <c r="FJ93">
        <v>0.71762590000000004</v>
      </c>
      <c r="FK93">
        <v>13.829929999999999</v>
      </c>
      <c r="FL93" s="1">
        <v>1.5630920000000001E-3</v>
      </c>
      <c r="FM93" s="1">
        <v>0.53562929999999997</v>
      </c>
      <c r="FN93">
        <v>0.71783859999999999</v>
      </c>
      <c r="FO93">
        <v>14.69844</v>
      </c>
      <c r="FP93" s="1">
        <v>1.426402E-3</v>
      </c>
      <c r="FQ93" s="1">
        <v>0.4870389</v>
      </c>
      <c r="FR93">
        <v>0.71801879999999996</v>
      </c>
      <c r="FS93">
        <v>15.123710000000001</v>
      </c>
      <c r="FT93" s="1">
        <v>1.306696E-3</v>
      </c>
      <c r="FU93" s="1">
        <v>0.44456190000000001</v>
      </c>
      <c r="FV93">
        <v>0.71821670000000004</v>
      </c>
      <c r="FW93">
        <v>15.39204</v>
      </c>
      <c r="FX93" s="1">
        <v>1.2080120000000001E-3</v>
      </c>
      <c r="FY93" s="1">
        <v>0.4095299</v>
      </c>
      <c r="FZ93">
        <v>0.71834189999999998</v>
      </c>
      <c r="GA93">
        <v>15.40348</v>
      </c>
      <c r="GB93" s="1">
        <v>1.129119E-3</v>
      </c>
      <c r="GC93" s="1">
        <v>0.38153500000000001</v>
      </c>
      <c r="GD93">
        <v>0.71845939999999997</v>
      </c>
      <c r="GE93">
        <v>15.05818</v>
      </c>
      <c r="GF93" s="1">
        <v>1.065248E-3</v>
      </c>
      <c r="GG93" s="1">
        <v>0.35894559999999998</v>
      </c>
      <c r="GH93">
        <v>0.7185317</v>
      </c>
      <c r="GI93">
        <v>14.53683</v>
      </c>
      <c r="GJ93" s="1">
        <v>1.0118200000000001E-3</v>
      </c>
      <c r="GK93" s="1">
        <v>0.34014169999999999</v>
      </c>
      <c r="GL93">
        <v>0.71854790000000002</v>
      </c>
      <c r="GM93">
        <v>14.107559999999999</v>
      </c>
      <c r="GN93" s="1">
        <v>9.6875059999999998E-4</v>
      </c>
      <c r="GO93" s="1">
        <v>0.32495200000000002</v>
      </c>
      <c r="GP93">
        <v>0.7185589</v>
      </c>
      <c r="GQ93">
        <v>14.032</v>
      </c>
      <c r="GR93" s="1">
        <v>9.3987210000000005E-4</v>
      </c>
      <c r="GS93" s="1">
        <v>0.31453799999999998</v>
      </c>
      <c r="GT93">
        <v>0.71857610000000005</v>
      </c>
      <c r="GU93">
        <v>15.006869999999999</v>
      </c>
      <c r="GV93" s="1">
        <v>9.2294969999999997E-4</v>
      </c>
      <c r="GW93" s="1">
        <v>0.30840010000000001</v>
      </c>
      <c r="GX93">
        <v>0.71857009999999999</v>
      </c>
      <c r="GY93">
        <v>15.53547</v>
      </c>
      <c r="GZ93" s="1">
        <v>9.0912510000000003E-4</v>
      </c>
      <c r="HA93" s="1">
        <v>0.30354710000000001</v>
      </c>
      <c r="HB93">
        <v>0.71858069999999996</v>
      </c>
      <c r="HC93">
        <v>15.794549999999999</v>
      </c>
      <c r="HD93" s="1">
        <v>8.9051500000000003E-4</v>
      </c>
      <c r="HE93" s="1">
        <v>0.29727500000000001</v>
      </c>
      <c r="HF93">
        <v>0.7185802</v>
      </c>
      <c r="HG93">
        <v>16.01878</v>
      </c>
      <c r="HH93" s="1">
        <v>8.6519259999999997E-4</v>
      </c>
      <c r="HI93" s="1">
        <v>0.28882609999999997</v>
      </c>
      <c r="HJ93">
        <v>0.71857910000000003</v>
      </c>
      <c r="HK93">
        <v>15.71489</v>
      </c>
      <c r="HL93" s="1">
        <v>8.3496809999999999E-4</v>
      </c>
      <c r="HM93" s="1">
        <v>0.27874890000000002</v>
      </c>
      <c r="HN93">
        <v>0.71858069999999996</v>
      </c>
      <c r="HO93">
        <v>15.12992</v>
      </c>
      <c r="HP93" s="1">
        <v>8.0235650000000001E-4</v>
      </c>
      <c r="HQ93" s="1">
        <v>0.2678603</v>
      </c>
      <c r="HR93">
        <v>0.71858610000000001</v>
      </c>
      <c r="HS93">
        <v>14.916119999999999</v>
      </c>
      <c r="HT93" s="1">
        <v>7.6939439999999999E-4</v>
      </c>
      <c r="HU93" s="1">
        <v>0.2568492</v>
      </c>
      <c r="HV93">
        <v>0.71859360000000005</v>
      </c>
      <c r="HW93">
        <v>14.925560000000001</v>
      </c>
      <c r="HX93" s="1">
        <v>7.3732500000000005E-4</v>
      </c>
      <c r="HY93" s="1">
        <v>0.24613499999999999</v>
      </c>
      <c r="HZ93">
        <v>0.71858840000000002</v>
      </c>
      <c r="IA93">
        <v>15.875830000000001</v>
      </c>
      <c r="IB93" s="1">
        <v>7.0663439999999996E-4</v>
      </c>
      <c r="IC93" s="1">
        <v>0.2359021</v>
      </c>
      <c r="ID93">
        <v>0.71859079999999997</v>
      </c>
      <c r="IE93">
        <v>16.685929999999999</v>
      </c>
      <c r="IF93" s="1">
        <v>6.7746340000000003E-4</v>
      </c>
      <c r="IG93" s="1">
        <v>0.2261618</v>
      </c>
      <c r="IH93">
        <v>0.71858829999999996</v>
      </c>
      <c r="II93">
        <v>16.977049999999998</v>
      </c>
      <c r="IJ93">
        <v>6.4964319999999995E-4</v>
      </c>
      <c r="IK93" s="1">
        <v>0.21689410000000001</v>
      </c>
      <c r="IL93">
        <v>0.71857349999999998</v>
      </c>
      <c r="IM93">
        <v>17.114439999999998</v>
      </c>
      <c r="IN93">
        <v>6.2329279999999996E-4</v>
      </c>
      <c r="IO93" s="1">
        <v>0.20810709999999999</v>
      </c>
      <c r="IP93">
        <v>0.71856509999999996</v>
      </c>
      <c r="IQ93">
        <v>16.601389999999999</v>
      </c>
      <c r="IR93">
        <v>5.9830639999999997E-4</v>
      </c>
      <c r="IS93" s="1">
        <v>0.19976820000000001</v>
      </c>
      <c r="IT93">
        <v>0.71856359999999997</v>
      </c>
      <c r="IU93">
        <v>15.974830000000001</v>
      </c>
      <c r="IV93">
        <v>5.7454930000000004E-4</v>
      </c>
      <c r="IW93" s="1">
        <v>0.19185859999999999</v>
      </c>
      <c r="IX93">
        <v>0.71855429999999998</v>
      </c>
      <c r="IY93">
        <v>15.651759999999999</v>
      </c>
      <c r="IZ93">
        <v>5.5189509999999998E-4</v>
      </c>
      <c r="JA93" s="1">
        <v>0.18430569999999999</v>
      </c>
      <c r="JB93">
        <v>0.71856710000000001</v>
      </c>
      <c r="JC93">
        <v>15.54115</v>
      </c>
      <c r="JD93">
        <v>5.3018420000000002E-4</v>
      </c>
      <c r="JE93" s="1">
        <v>0.1770582</v>
      </c>
      <c r="JF93">
        <v>0.71855860000000005</v>
      </c>
      <c r="JG93">
        <v>16.105139999999999</v>
      </c>
      <c r="JH93">
        <v>5.0953350000000001E-4</v>
      </c>
      <c r="JI93">
        <v>0.170178</v>
      </c>
      <c r="JJ93">
        <v>0.71855840000000004</v>
      </c>
      <c r="JK93">
        <v>16.26444</v>
      </c>
      <c r="JL93">
        <v>4.9003040000000005E-4</v>
      </c>
      <c r="JM93">
        <v>0.16365250000000001</v>
      </c>
      <c r="JN93">
        <v>0.71856209999999998</v>
      </c>
      <c r="JO93">
        <v>16.4282</v>
      </c>
      <c r="JP93">
        <v>4.7142929999999998E-4</v>
      </c>
      <c r="JQ93">
        <v>0.15745400000000001</v>
      </c>
      <c r="JR93">
        <v>0.71857090000000001</v>
      </c>
      <c r="JS93">
        <v>15.99311</v>
      </c>
      <c r="JT93">
        <v>4.5387779999999999E-4</v>
      </c>
      <c r="JU93">
        <v>0.15157680000000001</v>
      </c>
      <c r="JV93">
        <v>0.71856339999999996</v>
      </c>
      <c r="JW93">
        <v>15.2212</v>
      </c>
      <c r="JX93">
        <v>4.370504E-4</v>
      </c>
      <c r="JY93">
        <v>0.14597009999999999</v>
      </c>
      <c r="JZ93">
        <v>0.71858730000000004</v>
      </c>
      <c r="KA93">
        <v>14.54621</v>
      </c>
      <c r="KB93">
        <v>4.2102239999999998E-4</v>
      </c>
      <c r="KC93">
        <v>0.1406085</v>
      </c>
      <c r="KD93">
        <v>0.71856520000000002</v>
      </c>
      <c r="KE93">
        <v>13.984019999999999</v>
      </c>
      <c r="KF93">
        <v>4.056687E-4</v>
      </c>
      <c r="KG93">
        <v>0.13548579999999999</v>
      </c>
      <c r="KH93">
        <v>0.71856220000000004</v>
      </c>
      <c r="KI93">
        <v>13.65579</v>
      </c>
      <c r="KJ93">
        <v>3.9103579999999997E-4</v>
      </c>
      <c r="KK93">
        <v>0.13059950000000001</v>
      </c>
      <c r="KL93">
        <v>0.71858999999999995</v>
      </c>
      <c r="KM93">
        <v>14.253270000000001</v>
      </c>
      <c r="KN93">
        <v>3.7712489999999998E-4</v>
      </c>
      <c r="KO93">
        <v>0.1259449</v>
      </c>
      <c r="KP93">
        <v>0.71857709999999997</v>
      </c>
      <c r="KQ93">
        <v>14.370850000000001</v>
      </c>
      <c r="KR93">
        <v>3.6371020000000001E-4</v>
      </c>
      <c r="KS93">
        <v>0.1214648</v>
      </c>
      <c r="KT93">
        <v>0.7185357</v>
      </c>
      <c r="KU93">
        <v>14.59051</v>
      </c>
      <c r="KV93">
        <v>3.5069099999999998E-4</v>
      </c>
      <c r="KW93">
        <v>0.11712839999999999</v>
      </c>
      <c r="KX93">
        <v>0.7184606</v>
      </c>
      <c r="KY93">
        <v>14.75604</v>
      </c>
      <c r="KZ93">
        <v>3.3826860000000001E-4</v>
      </c>
      <c r="LA93">
        <v>0.1129894</v>
      </c>
      <c r="LB93">
        <v>0.71836639999999996</v>
      </c>
      <c r="LC93">
        <v>14.42084</v>
      </c>
      <c r="LD93">
        <v>3.2633119999999998E-4</v>
      </c>
      <c r="LE93">
        <v>0.1090185</v>
      </c>
      <c r="LF93">
        <v>0.7182193</v>
      </c>
      <c r="LG93">
        <v>13.9778</v>
      </c>
      <c r="LH93">
        <v>3.1504820000000002E-4</v>
      </c>
      <c r="LI93">
        <v>0.1052548</v>
      </c>
      <c r="LJ93">
        <v>0.71804080000000003</v>
      </c>
      <c r="LK93">
        <v>13.773490000000001</v>
      </c>
      <c r="LL93">
        <v>3.052962E-4</v>
      </c>
      <c r="LM93">
        <v>0.10199519999999999</v>
      </c>
      <c r="LN93">
        <v>0.71787979999999996</v>
      </c>
      <c r="LO93">
        <v>13.9176</v>
      </c>
      <c r="LP93">
        <v>2.9881200000000003E-4</v>
      </c>
      <c r="LQ93">
        <v>9.9795110000000006E-2</v>
      </c>
      <c r="LR93">
        <v>0.71765330000000005</v>
      </c>
      <c r="LS93">
        <v>14.99471</v>
      </c>
      <c r="LT93">
        <v>2.9548109999999998E-4</v>
      </c>
      <c r="LU93">
        <v>9.8669099999999996E-2</v>
      </c>
      <c r="LV93">
        <v>0.71746189999999999</v>
      </c>
      <c r="LW93">
        <v>15.47878</v>
      </c>
      <c r="LX93">
        <v>2.9281149999999998E-4</v>
      </c>
      <c r="LY93">
        <v>9.7818130000000003E-2</v>
      </c>
      <c r="LZ93">
        <v>0.71728809999999998</v>
      </c>
      <c r="MA93">
        <v>15.95429</v>
      </c>
      <c r="MB93">
        <v>2.8862119999999999E-4</v>
      </c>
      <c r="MC93">
        <v>9.6482399999999996E-2</v>
      </c>
      <c r="MD93">
        <v>0.71714549999999999</v>
      </c>
      <c r="ME93">
        <v>16.6586</v>
      </c>
      <c r="MF93">
        <v>2.8243080000000002E-4</v>
      </c>
      <c r="MG93">
        <v>9.4474450000000001E-2</v>
      </c>
      <c r="MH93">
        <v>0.71705240000000003</v>
      </c>
      <c r="MI93">
        <v>16.549880000000002</v>
      </c>
      <c r="MJ93">
        <v>2.748022E-4</v>
      </c>
      <c r="MK93">
        <v>9.1967989999999999E-2</v>
      </c>
      <c r="ML93">
        <v>0.71697160000000004</v>
      </c>
      <c r="MM93">
        <v>15.99868</v>
      </c>
      <c r="MN93">
        <v>2.6636960000000001E-4</v>
      </c>
      <c r="MO93">
        <v>8.9171100000000003E-2</v>
      </c>
      <c r="MP93">
        <v>0.71692789999999995</v>
      </c>
      <c r="MQ93">
        <v>15.93361</v>
      </c>
      <c r="MR93">
        <v>2.5681690000000002E-4</v>
      </c>
      <c r="MS93">
        <v>8.6018559999999994E-2</v>
      </c>
      <c r="MT93">
        <v>0.71692299999999998</v>
      </c>
      <c r="MU93">
        <v>16.125139999999998</v>
      </c>
      <c r="MV93">
        <v>2.451868E-4</v>
      </c>
      <c r="MW93">
        <v>8.2179879999999997E-2</v>
      </c>
      <c r="MX93">
        <v>0.71690370000000003</v>
      </c>
      <c r="MY93">
        <v>17.17925</v>
      </c>
      <c r="MZ93">
        <v>2.316613E-4</v>
      </c>
      <c r="NA93">
        <v>7.7683059999999998E-2</v>
      </c>
      <c r="NB93">
        <v>0.71687940000000006</v>
      </c>
      <c r="NC93">
        <v>17.792570000000001</v>
      </c>
      <c r="ND93">
        <v>2.181439E-4</v>
      </c>
      <c r="NE93">
        <v>7.3154330000000004E-2</v>
      </c>
      <c r="NF93">
        <v>0.71683039999999998</v>
      </c>
      <c r="NG93">
        <v>18.027429999999999</v>
      </c>
      <c r="NH93">
        <v>2.0632460000000001E-4</v>
      </c>
      <c r="NI93">
        <v>6.9169229999999998E-2</v>
      </c>
      <c r="NJ93">
        <v>0.71669300000000002</v>
      </c>
      <c r="NK93">
        <v>18.275829999999999</v>
      </c>
      <c r="NL93">
        <v>1.9654580000000001E-4</v>
      </c>
      <c r="NM93">
        <v>6.5870079999999998E-2</v>
      </c>
      <c r="NN93">
        <v>0.71648900000000004</v>
      </c>
      <c r="NO93">
        <v>17.730260000000001</v>
      </c>
      <c r="NP93">
        <v>1.8842260000000001E-4</v>
      </c>
      <c r="NQ93">
        <v>6.3140169999999995E-2</v>
      </c>
      <c r="NR93">
        <v>0.71617589999999998</v>
      </c>
      <c r="NS93">
        <v>16.973790000000001</v>
      </c>
      <c r="NT93">
        <v>1.8155769999999999E-4</v>
      </c>
      <c r="NU93">
        <v>6.0842309999999997E-2</v>
      </c>
      <c r="NV93">
        <v>0.71581450000000002</v>
      </c>
      <c r="NW93">
        <v>16.500640000000001</v>
      </c>
      <c r="NX93">
        <v>1.765708E-4</v>
      </c>
      <c r="NY93">
        <v>5.9152080000000003E-2</v>
      </c>
      <c r="NZ93">
        <v>0.71543000000000001</v>
      </c>
      <c r="OA93">
        <v>16.27675</v>
      </c>
      <c r="OB93">
        <v>1.750799E-4</v>
      </c>
      <c r="OC93">
        <v>5.860659E-2</v>
      </c>
      <c r="OD93">
        <v>0.7150126</v>
      </c>
      <c r="OE93">
        <v>16.409109999999998</v>
      </c>
      <c r="OF93">
        <v>1.7694830000000001E-4</v>
      </c>
      <c r="OG93">
        <v>5.9211859999999998E-2</v>
      </c>
      <c r="OH93">
        <v>0.71464000000000005</v>
      </c>
      <c r="OI93">
        <v>17.08051</v>
      </c>
      <c r="OJ93">
        <v>1.7945870000000001E-4</v>
      </c>
      <c r="OK93">
        <v>6.0099739999999999E-2</v>
      </c>
    </row>
    <row r="94" spans="1:401" x14ac:dyDescent="0.35">
      <c r="A94">
        <v>97</v>
      </c>
      <c r="B94" t="s">
        <v>4</v>
      </c>
      <c r="C94" t="s">
        <v>24</v>
      </c>
      <c r="D94" t="s">
        <v>99</v>
      </c>
      <c r="E94">
        <v>885.09349999999995</v>
      </c>
      <c r="F94">
        <v>0.78186869999999997</v>
      </c>
      <c r="G94">
        <v>14.60699</v>
      </c>
      <c r="H94">
        <v>0</v>
      </c>
      <c r="I94" s="1">
        <v>4.7495159999999997E-36</v>
      </c>
      <c r="J94">
        <v>0.78078499999999995</v>
      </c>
      <c r="K94">
        <v>14.690770000000001</v>
      </c>
      <c r="L94" s="1">
        <v>1.193629E-23</v>
      </c>
      <c r="M94" s="1">
        <v>4.8908979999999996E-21</v>
      </c>
      <c r="N94">
        <v>0.77967759999999997</v>
      </c>
      <c r="O94">
        <v>14.9445</v>
      </c>
      <c r="P94" s="1">
        <v>2.912691E-12</v>
      </c>
      <c r="Q94" s="1">
        <v>1.1967469999999999E-9</v>
      </c>
      <c r="R94">
        <v>0.77857739999999998</v>
      </c>
      <c r="S94">
        <v>14.44633</v>
      </c>
      <c r="T94" s="1">
        <v>1.7973589999999999E-3</v>
      </c>
      <c r="U94">
        <v>0.47765340000000001</v>
      </c>
      <c r="V94">
        <v>0.77749290000000004</v>
      </c>
      <c r="W94">
        <v>14.25314</v>
      </c>
      <c r="X94">
        <v>1.8605830000000001</v>
      </c>
      <c r="Y94">
        <v>584.00319999999999</v>
      </c>
      <c r="Z94">
        <v>0.7764006</v>
      </c>
      <c r="AA94">
        <v>13.67215</v>
      </c>
      <c r="AB94">
        <v>39.557139999999997</v>
      </c>
      <c r="AC94">
        <v>14142.99</v>
      </c>
      <c r="AD94">
        <v>0.77530259999999995</v>
      </c>
      <c r="AE94">
        <v>13.466089999999999</v>
      </c>
      <c r="AF94">
        <v>115.22580000000001</v>
      </c>
      <c r="AG94">
        <v>45633.03</v>
      </c>
      <c r="AH94">
        <v>0.77422939999999996</v>
      </c>
      <c r="AI94">
        <v>13.471909999999999</v>
      </c>
      <c r="AJ94">
        <v>99.327709999999996</v>
      </c>
      <c r="AK94">
        <v>42624.959999999999</v>
      </c>
      <c r="AL94">
        <v>0.77306569999999997</v>
      </c>
      <c r="AM94">
        <v>13.48912</v>
      </c>
      <c r="AN94">
        <v>39.277419999999999</v>
      </c>
      <c r="AO94">
        <v>17915.8</v>
      </c>
      <c r="AP94">
        <v>0.77185420000000005</v>
      </c>
      <c r="AQ94">
        <v>13.54185</v>
      </c>
      <c r="AR94">
        <v>9.5251780000000004</v>
      </c>
      <c r="AS94">
        <v>4534.8159999999998</v>
      </c>
      <c r="AT94">
        <v>0.77043439999999996</v>
      </c>
      <c r="AU94">
        <v>14.00353</v>
      </c>
      <c r="AV94">
        <v>1.7796460000000001</v>
      </c>
      <c r="AW94">
        <v>866.34090000000003</v>
      </c>
      <c r="AX94">
        <v>0.76853879999999997</v>
      </c>
      <c r="AY94">
        <v>13.69276</v>
      </c>
      <c r="AZ94">
        <v>0.33976499999999998</v>
      </c>
      <c r="BA94">
        <v>163.03550000000001</v>
      </c>
      <c r="BB94">
        <v>0.76615750000000005</v>
      </c>
      <c r="BC94">
        <v>13.33203</v>
      </c>
      <c r="BD94" s="1">
        <v>0.1093428</v>
      </c>
      <c r="BE94">
        <v>48.998579999999997</v>
      </c>
      <c r="BF94">
        <v>0.7632179</v>
      </c>
      <c r="BG94">
        <v>13.06124</v>
      </c>
      <c r="BH94" s="1">
        <v>7.0134799999999997E-2</v>
      </c>
      <c r="BI94">
        <v>29.953050000000001</v>
      </c>
      <c r="BJ94">
        <v>0.75996560000000002</v>
      </c>
      <c r="BK94">
        <v>12.616239999999999</v>
      </c>
      <c r="BL94" s="1">
        <v>6.103198E-2</v>
      </c>
      <c r="BM94">
        <v>25.73828</v>
      </c>
      <c r="BN94">
        <v>0.75661400000000001</v>
      </c>
      <c r="BO94">
        <v>12.35711</v>
      </c>
      <c r="BP94" s="1">
        <v>6.0879700000000002E-2</v>
      </c>
      <c r="BQ94" s="1">
        <v>25.552479999999999</v>
      </c>
      <c r="BR94">
        <v>0.75305149999999998</v>
      </c>
      <c r="BS94">
        <v>12.27678</v>
      </c>
      <c r="BT94" s="1">
        <v>6.4289260000000001E-2</v>
      </c>
      <c r="BU94" s="1">
        <v>27.076979999999999</v>
      </c>
      <c r="BV94">
        <v>0.74969730000000001</v>
      </c>
      <c r="BW94">
        <v>12.75647</v>
      </c>
      <c r="BX94" s="1">
        <v>6.5914520000000004E-2</v>
      </c>
      <c r="BY94" s="1">
        <v>28.007110000000001</v>
      </c>
      <c r="BZ94">
        <v>0.74646809999999997</v>
      </c>
      <c r="CA94">
        <v>13.41681</v>
      </c>
      <c r="CB94" s="1">
        <v>6.3828419999999997E-2</v>
      </c>
      <c r="CC94" s="1">
        <v>27.378170000000001</v>
      </c>
      <c r="CD94">
        <v>0.74339849999999996</v>
      </c>
      <c r="CE94">
        <v>13.95928</v>
      </c>
      <c r="CF94" s="1">
        <v>5.9026200000000001E-2</v>
      </c>
      <c r="CG94" s="1">
        <v>25.523689999999998</v>
      </c>
      <c r="CH94">
        <v>0.73985509999999999</v>
      </c>
      <c r="CI94">
        <v>14.18642</v>
      </c>
      <c r="CJ94" s="1">
        <v>5.3108410000000002E-2</v>
      </c>
      <c r="CK94" s="1">
        <v>23.117709999999999</v>
      </c>
      <c r="CL94">
        <v>0.73589890000000002</v>
      </c>
      <c r="CM94">
        <v>13.93324</v>
      </c>
      <c r="CN94" s="1">
        <v>4.7144440000000003E-2</v>
      </c>
      <c r="CO94" s="1">
        <v>20.639469999999999</v>
      </c>
      <c r="CP94">
        <v>0.73232120000000001</v>
      </c>
      <c r="CQ94">
        <v>13.74226</v>
      </c>
      <c r="CR94" s="1">
        <v>4.1609319999999998E-2</v>
      </c>
      <c r="CS94" s="1">
        <v>18.309889999999999</v>
      </c>
      <c r="CT94">
        <v>0.72896130000000003</v>
      </c>
      <c r="CU94">
        <v>13.808260000000001</v>
      </c>
      <c r="CV94" s="1">
        <v>3.6275729999999999E-2</v>
      </c>
      <c r="CW94" s="1">
        <v>16.052859999999999</v>
      </c>
      <c r="CX94">
        <v>0.7257015</v>
      </c>
      <c r="CY94">
        <v>13.93238</v>
      </c>
      <c r="CZ94" s="1">
        <v>3.0855049999999998E-2</v>
      </c>
      <c r="DA94" s="1">
        <v>13.73968</v>
      </c>
      <c r="DB94">
        <v>0.72241909999999998</v>
      </c>
      <c r="DC94">
        <v>14.623939999999999</v>
      </c>
      <c r="DD94" s="1">
        <v>2.5667550000000001E-2</v>
      </c>
      <c r="DE94" s="1">
        <v>11.49119</v>
      </c>
      <c r="DF94">
        <v>0.71912690000000001</v>
      </c>
      <c r="DG94">
        <v>15.408469999999999</v>
      </c>
      <c r="DH94" s="1">
        <v>2.1237740000000001E-2</v>
      </c>
      <c r="DI94" s="1">
        <v>9.5389560000000007</v>
      </c>
      <c r="DJ94">
        <v>0.71668469999999995</v>
      </c>
      <c r="DK94">
        <v>15.676159999999999</v>
      </c>
      <c r="DL94" s="1">
        <v>1.7791060000000001E-2</v>
      </c>
      <c r="DM94" s="1">
        <v>7.996067</v>
      </c>
      <c r="DN94">
        <v>0.71463069999999995</v>
      </c>
      <c r="DO94">
        <v>15.73996</v>
      </c>
      <c r="DP94" s="1">
        <v>1.51486E-2</v>
      </c>
      <c r="DQ94" s="1">
        <v>6.8068179999999998</v>
      </c>
      <c r="DR94">
        <v>0.71310260000000003</v>
      </c>
      <c r="DS94">
        <v>15.30231</v>
      </c>
      <c r="DT94" s="1">
        <v>1.3110520000000001E-2</v>
      </c>
      <c r="DU94" s="1">
        <v>5.8846030000000003</v>
      </c>
      <c r="DV94">
        <v>0.71148710000000004</v>
      </c>
      <c r="DW94">
        <v>14.71411</v>
      </c>
      <c r="DX94" s="1">
        <v>1.1497530000000001E-2</v>
      </c>
      <c r="DY94" s="1">
        <v>5.1546070000000004</v>
      </c>
      <c r="DZ94">
        <v>0.71020430000000001</v>
      </c>
      <c r="EA94">
        <v>14.32047</v>
      </c>
      <c r="EB94" s="1">
        <v>1.008453E-2</v>
      </c>
      <c r="EC94" s="1">
        <v>4.5209549999999998</v>
      </c>
      <c r="ED94">
        <v>0.70941690000000002</v>
      </c>
      <c r="EE94">
        <v>14.134829999999999</v>
      </c>
      <c r="EF94" s="1">
        <v>8.536732E-3</v>
      </c>
      <c r="EG94" s="1">
        <v>3.8382710000000002</v>
      </c>
      <c r="EH94">
        <v>0.70900399999999997</v>
      </c>
      <c r="EI94">
        <v>14.562530000000001</v>
      </c>
      <c r="EJ94" s="1">
        <v>6.7557229999999999E-3</v>
      </c>
      <c r="EK94" s="1">
        <v>3.0512779999999999</v>
      </c>
      <c r="EL94">
        <v>0.70876070000000002</v>
      </c>
      <c r="EM94">
        <v>15.177670000000001</v>
      </c>
      <c r="EN94" s="1">
        <v>5.0399529999999998E-3</v>
      </c>
      <c r="EO94" s="1">
        <v>2.2809029999999999</v>
      </c>
      <c r="EP94">
        <v>0.70861209999999997</v>
      </c>
      <c r="EQ94">
        <v>15.58541</v>
      </c>
      <c r="ER94" s="1">
        <v>3.7031859999999998E-3</v>
      </c>
      <c r="ES94" s="1">
        <v>1.670812</v>
      </c>
      <c r="ET94">
        <v>0.70865199999999995</v>
      </c>
      <c r="EU94">
        <v>15.587300000000001</v>
      </c>
      <c r="EV94" s="1">
        <v>2.814417E-3</v>
      </c>
      <c r="EW94" s="1">
        <v>1.2601830000000001</v>
      </c>
      <c r="EX94">
        <v>0.70873870000000005</v>
      </c>
      <c r="EY94">
        <v>14.955579999999999</v>
      </c>
      <c r="EZ94" s="1">
        <v>2.2726959999999998E-3</v>
      </c>
      <c r="FA94" s="1">
        <v>1.0082739999999999</v>
      </c>
      <c r="FB94">
        <v>0.70890220000000004</v>
      </c>
      <c r="FC94">
        <v>14.297879999999999</v>
      </c>
      <c r="FD94" s="1">
        <v>1.9481990000000001E-3</v>
      </c>
      <c r="FE94" s="1">
        <v>0.85697769999999995</v>
      </c>
      <c r="FF94">
        <v>0.70910580000000001</v>
      </c>
      <c r="FG94">
        <v>13.92192</v>
      </c>
      <c r="FH94" s="1">
        <v>1.7397859999999999E-3</v>
      </c>
      <c r="FI94" s="1">
        <v>0.76037880000000002</v>
      </c>
      <c r="FJ94">
        <v>0.7093429</v>
      </c>
      <c r="FK94">
        <v>13.82461</v>
      </c>
      <c r="FL94" s="1">
        <v>1.5818570000000001E-3</v>
      </c>
      <c r="FM94" s="1">
        <v>0.68822919999999999</v>
      </c>
      <c r="FN94">
        <v>0.70961750000000001</v>
      </c>
      <c r="FO94">
        <v>14.72273</v>
      </c>
      <c r="FP94" s="1">
        <v>1.4432169999999999E-3</v>
      </c>
      <c r="FQ94" s="1">
        <v>0.62561469999999997</v>
      </c>
      <c r="FR94">
        <v>0.70989000000000002</v>
      </c>
      <c r="FS94">
        <v>15.218640000000001</v>
      </c>
      <c r="FT94" s="1">
        <v>1.3210699999999999E-3</v>
      </c>
      <c r="FU94" s="1">
        <v>0.57052119999999995</v>
      </c>
      <c r="FV94">
        <v>0.71012560000000002</v>
      </c>
      <c r="FW94">
        <v>15.46449</v>
      </c>
      <c r="FX94" s="1">
        <v>1.2196710000000001E-3</v>
      </c>
      <c r="FY94" s="1">
        <v>0.5247037</v>
      </c>
      <c r="FZ94">
        <v>0.71033190000000002</v>
      </c>
      <c r="GA94">
        <v>15.466419999999999</v>
      </c>
      <c r="GB94" s="1">
        <v>1.1384310000000001E-3</v>
      </c>
      <c r="GC94" s="1">
        <v>0.48795519999999998</v>
      </c>
      <c r="GD94">
        <v>0.71050849999999999</v>
      </c>
      <c r="GE94">
        <v>15.114560000000001</v>
      </c>
      <c r="GF94" s="1">
        <v>1.072887E-3</v>
      </c>
      <c r="GG94" s="1">
        <v>0.45842919999999998</v>
      </c>
      <c r="GH94">
        <v>0.71060809999999996</v>
      </c>
      <c r="GI94">
        <v>14.57497</v>
      </c>
      <c r="GJ94" s="1">
        <v>1.018225E-3</v>
      </c>
      <c r="GK94" s="1">
        <v>0.43394929999999998</v>
      </c>
      <c r="GL94">
        <v>0.71067069999999999</v>
      </c>
      <c r="GM94">
        <v>14.127509999999999</v>
      </c>
      <c r="GN94" s="1">
        <v>9.7367199999999997E-4</v>
      </c>
      <c r="GO94" s="1">
        <v>0.41393770000000002</v>
      </c>
      <c r="GP94">
        <v>0.71070999999999995</v>
      </c>
      <c r="GQ94">
        <v>14.027670000000001</v>
      </c>
      <c r="GR94" s="1">
        <v>9.4294159999999997E-4</v>
      </c>
      <c r="GS94" s="1">
        <v>0.39976349999999999</v>
      </c>
      <c r="GT94">
        <v>0.71072250000000003</v>
      </c>
      <c r="GU94">
        <v>15.029540000000001</v>
      </c>
      <c r="GV94" s="1">
        <v>9.248282E-4</v>
      </c>
      <c r="GW94" s="1">
        <v>0.39130150000000002</v>
      </c>
      <c r="GX94">
        <v>0.71075010000000005</v>
      </c>
      <c r="GY94">
        <v>15.639810000000001</v>
      </c>
      <c r="GZ94" s="1">
        <v>9.1105009999999998E-4</v>
      </c>
      <c r="HA94" s="1">
        <v>0.38513160000000002</v>
      </c>
      <c r="HB94">
        <v>0.71074709999999997</v>
      </c>
      <c r="HC94">
        <v>15.908860000000001</v>
      </c>
      <c r="HD94" s="1">
        <v>8.9318419999999995E-4</v>
      </c>
      <c r="HE94" s="1">
        <v>0.37757049999999998</v>
      </c>
      <c r="HF94">
        <v>0.71075600000000005</v>
      </c>
      <c r="HG94">
        <v>16.132580000000001</v>
      </c>
      <c r="HH94" s="1">
        <v>8.6862479999999997E-4</v>
      </c>
      <c r="HI94" s="1">
        <v>0.36728690000000003</v>
      </c>
      <c r="HJ94">
        <v>0.71075639999999995</v>
      </c>
      <c r="HK94">
        <v>15.8184</v>
      </c>
      <c r="HL94" s="1">
        <v>8.3886810000000003E-4</v>
      </c>
      <c r="HM94" s="1">
        <v>0.35480040000000002</v>
      </c>
      <c r="HN94">
        <v>0.71075480000000002</v>
      </c>
      <c r="HO94">
        <v>15.15917</v>
      </c>
      <c r="HP94" s="1">
        <v>8.0643019999999998E-4</v>
      </c>
      <c r="HQ94" s="1">
        <v>0.34112619999999999</v>
      </c>
      <c r="HR94">
        <v>0.71075840000000001</v>
      </c>
      <c r="HS94">
        <v>14.898910000000001</v>
      </c>
      <c r="HT94" s="1">
        <v>7.734374E-4</v>
      </c>
      <c r="HU94" s="1">
        <v>0.32718520000000001</v>
      </c>
      <c r="HV94">
        <v>0.71076519999999999</v>
      </c>
      <c r="HW94">
        <v>14.896140000000001</v>
      </c>
      <c r="HX94" s="1">
        <v>7.4121829999999997E-4</v>
      </c>
      <c r="HY94" s="1">
        <v>0.31355040000000001</v>
      </c>
      <c r="HZ94">
        <v>0.71076320000000004</v>
      </c>
      <c r="IA94">
        <v>15.871180000000001</v>
      </c>
      <c r="IB94" s="1">
        <v>7.1034479999999996E-4</v>
      </c>
      <c r="IC94" s="1">
        <v>0.30050189999999999</v>
      </c>
      <c r="ID94">
        <v>0.71076850000000003</v>
      </c>
      <c r="IE94">
        <v>16.782720000000001</v>
      </c>
      <c r="IF94" s="1">
        <v>6.8099220000000002E-4</v>
      </c>
      <c r="IG94" s="1">
        <v>0.28808689999999998</v>
      </c>
      <c r="IH94">
        <v>0.71076689999999998</v>
      </c>
      <c r="II94">
        <v>17.120170000000002</v>
      </c>
      <c r="IJ94">
        <v>6.5299559999999995E-4</v>
      </c>
      <c r="IK94" s="1">
        <v>0.27626499999999998</v>
      </c>
      <c r="IL94">
        <v>0.71077159999999995</v>
      </c>
      <c r="IM94">
        <v>17.249569999999999</v>
      </c>
      <c r="IN94">
        <v>6.2646939999999997E-4</v>
      </c>
      <c r="IO94" s="1">
        <v>0.2650458</v>
      </c>
      <c r="IP94">
        <v>0.71077109999999999</v>
      </c>
      <c r="IQ94">
        <v>16.722639999999998</v>
      </c>
      <c r="IR94">
        <v>6.0131910000000004E-4</v>
      </c>
      <c r="IS94" s="1">
        <v>0.25441000000000003</v>
      </c>
      <c r="IT94">
        <v>0.71075730000000004</v>
      </c>
      <c r="IU94">
        <v>16.021239999999999</v>
      </c>
      <c r="IV94">
        <v>5.7740790000000003E-4</v>
      </c>
      <c r="IW94" s="1">
        <v>0.24431700000000001</v>
      </c>
      <c r="IX94">
        <v>0.71074959999999998</v>
      </c>
      <c r="IY94">
        <v>15.66798</v>
      </c>
      <c r="IZ94">
        <v>5.5463029999999996E-4</v>
      </c>
      <c r="JA94" s="1">
        <v>0.23469029999999999</v>
      </c>
      <c r="JB94">
        <v>0.71076799999999996</v>
      </c>
      <c r="JC94">
        <v>15.54204</v>
      </c>
      <c r="JD94">
        <v>5.3281100000000001E-4</v>
      </c>
      <c r="JE94" s="1">
        <v>0.22546250000000001</v>
      </c>
      <c r="JF94">
        <v>0.71075449999999996</v>
      </c>
      <c r="JG94">
        <v>16.109290000000001</v>
      </c>
      <c r="JH94">
        <v>5.1201399999999998E-4</v>
      </c>
      <c r="JI94">
        <v>0.21667459999999999</v>
      </c>
      <c r="JJ94">
        <v>0.71076170000000005</v>
      </c>
      <c r="JK94">
        <v>16.3354</v>
      </c>
      <c r="JL94">
        <v>4.9238760000000004E-4</v>
      </c>
      <c r="JM94">
        <v>0.20835329999999999</v>
      </c>
      <c r="JN94">
        <v>0.71075650000000001</v>
      </c>
      <c r="JO94">
        <v>16.507259999999999</v>
      </c>
      <c r="JP94">
        <v>4.73661E-4</v>
      </c>
      <c r="JQ94">
        <v>0.20044609999999999</v>
      </c>
      <c r="JR94">
        <v>0.71077049999999997</v>
      </c>
      <c r="JS94">
        <v>16.11318</v>
      </c>
      <c r="JT94">
        <v>4.5600220000000002E-4</v>
      </c>
      <c r="JU94">
        <v>0.19294749999999999</v>
      </c>
      <c r="JV94">
        <v>0.71075770000000005</v>
      </c>
      <c r="JW94">
        <v>15.322800000000001</v>
      </c>
      <c r="JX94">
        <v>4.390792E-4</v>
      </c>
      <c r="JY94">
        <v>0.18580340000000001</v>
      </c>
      <c r="JZ94">
        <v>0.71076240000000002</v>
      </c>
      <c r="KA94">
        <v>14.631209999999999</v>
      </c>
      <c r="KB94">
        <v>4.2296679999999999E-4</v>
      </c>
      <c r="KC94">
        <v>0.17897379999999999</v>
      </c>
      <c r="KD94">
        <v>0.71076669999999997</v>
      </c>
      <c r="KE94">
        <v>14.049580000000001</v>
      </c>
      <c r="KF94">
        <v>4.0752490000000002E-4</v>
      </c>
      <c r="KG94">
        <v>0.17244370000000001</v>
      </c>
      <c r="KH94">
        <v>0.71075699999999997</v>
      </c>
      <c r="KI94">
        <v>13.688980000000001</v>
      </c>
      <c r="KJ94">
        <v>3.9279620000000001E-4</v>
      </c>
      <c r="KK94">
        <v>0.16620670000000001</v>
      </c>
      <c r="KL94">
        <v>0.71076470000000003</v>
      </c>
      <c r="KM94">
        <v>14.267950000000001</v>
      </c>
      <c r="KN94">
        <v>3.7881459999999998E-4</v>
      </c>
      <c r="KO94">
        <v>0.16027939999999999</v>
      </c>
      <c r="KP94">
        <v>0.71074939999999998</v>
      </c>
      <c r="KQ94">
        <v>14.448090000000001</v>
      </c>
      <c r="KR94">
        <v>3.6534270000000002E-4</v>
      </c>
      <c r="KS94">
        <v>0.15457879999999999</v>
      </c>
      <c r="KT94">
        <v>0.71071379999999995</v>
      </c>
      <c r="KU94">
        <v>14.63852</v>
      </c>
      <c r="KV94">
        <v>3.5226229999999999E-4</v>
      </c>
      <c r="KW94">
        <v>0.14906220000000001</v>
      </c>
      <c r="KX94">
        <v>0.71063560000000003</v>
      </c>
      <c r="KY94">
        <v>14.836360000000001</v>
      </c>
      <c r="KZ94">
        <v>3.397691E-4</v>
      </c>
      <c r="LA94">
        <v>0.1437811</v>
      </c>
      <c r="LB94">
        <v>0.71050570000000002</v>
      </c>
      <c r="LC94">
        <v>14.49644</v>
      </c>
      <c r="LD94">
        <v>3.2777320000000002E-4</v>
      </c>
      <c r="LE94">
        <v>0.1387256</v>
      </c>
      <c r="LF94">
        <v>0.71033250000000003</v>
      </c>
      <c r="LG94">
        <v>13.997109999999999</v>
      </c>
      <c r="LH94">
        <v>3.1638549999999998E-4</v>
      </c>
      <c r="LI94">
        <v>0.13391030000000001</v>
      </c>
      <c r="LJ94">
        <v>0.71010859999999998</v>
      </c>
      <c r="LK94">
        <v>13.763</v>
      </c>
      <c r="LL94">
        <v>3.0636090000000002E-4</v>
      </c>
      <c r="LM94">
        <v>0.1296523</v>
      </c>
      <c r="LN94">
        <v>0.70987730000000004</v>
      </c>
      <c r="LO94">
        <v>13.89655</v>
      </c>
      <c r="LP94">
        <v>2.9942910000000002E-4</v>
      </c>
      <c r="LQ94">
        <v>0.12663450000000001</v>
      </c>
      <c r="LR94">
        <v>0.7096036</v>
      </c>
      <c r="LS94">
        <v>15.026300000000001</v>
      </c>
      <c r="LT94">
        <v>2.9580090000000002E-4</v>
      </c>
      <c r="LU94">
        <v>0.12503510000000001</v>
      </c>
      <c r="LV94">
        <v>0.70933290000000004</v>
      </c>
      <c r="LW94">
        <v>15.599539999999999</v>
      </c>
      <c r="LX94">
        <v>2.9317159999999999E-4</v>
      </c>
      <c r="LY94">
        <v>0.1239683</v>
      </c>
      <c r="LZ94">
        <v>0.70908090000000001</v>
      </c>
      <c r="MA94">
        <v>16.04766</v>
      </c>
      <c r="MB94">
        <v>2.8922000000000003E-4</v>
      </c>
      <c r="MC94">
        <v>0.12240180000000001</v>
      </c>
      <c r="MD94">
        <v>0.70889120000000005</v>
      </c>
      <c r="ME94">
        <v>16.753229999999999</v>
      </c>
      <c r="MF94">
        <v>2.8326330000000001E-4</v>
      </c>
      <c r="MG94">
        <v>0.1199905</v>
      </c>
      <c r="MH94">
        <v>0.70870699999999998</v>
      </c>
      <c r="MI94">
        <v>16.646239999999999</v>
      </c>
      <c r="MJ94">
        <v>2.7577850000000002E-4</v>
      </c>
      <c r="MK94">
        <v>0.11690059999999999</v>
      </c>
      <c r="ML94">
        <v>0.70859799999999995</v>
      </c>
      <c r="MM94">
        <v>16.0063</v>
      </c>
      <c r="MN94">
        <v>2.6744440000000001E-4</v>
      </c>
      <c r="MO94">
        <v>0.11341560000000001</v>
      </c>
      <c r="MP94">
        <v>0.70853189999999999</v>
      </c>
      <c r="MQ94">
        <v>15.895849999999999</v>
      </c>
      <c r="MR94">
        <v>2.5806450000000002E-4</v>
      </c>
      <c r="MS94">
        <v>0.1095132</v>
      </c>
      <c r="MT94">
        <v>0.70850250000000004</v>
      </c>
      <c r="MU94">
        <v>16.084949999999999</v>
      </c>
      <c r="MV94">
        <v>2.46729E-4</v>
      </c>
      <c r="MW94">
        <v>0.1048116</v>
      </c>
      <c r="MX94">
        <v>0.70849649999999997</v>
      </c>
      <c r="MY94">
        <v>17.194939999999999</v>
      </c>
      <c r="MZ94">
        <v>2.3337E-4</v>
      </c>
      <c r="NA94">
        <v>9.9219459999999995E-2</v>
      </c>
      <c r="NB94">
        <v>0.70845449999999999</v>
      </c>
      <c r="NC94">
        <v>17.903130000000001</v>
      </c>
      <c r="ND94">
        <v>2.1975050000000001E-4</v>
      </c>
      <c r="NE94">
        <v>9.3447370000000002E-2</v>
      </c>
      <c r="NF94">
        <v>0.7083758</v>
      </c>
      <c r="NG94">
        <v>18.154170000000001</v>
      </c>
      <c r="NH94">
        <v>2.076886E-4</v>
      </c>
      <c r="NI94">
        <v>8.8276259999999995E-2</v>
      </c>
      <c r="NJ94">
        <v>0.70822390000000002</v>
      </c>
      <c r="NK94">
        <v>18.399609999999999</v>
      </c>
      <c r="NL94">
        <v>1.976674E-4</v>
      </c>
      <c r="NM94">
        <v>8.3972149999999995E-2</v>
      </c>
      <c r="NN94">
        <v>0.70795050000000004</v>
      </c>
      <c r="NO94">
        <v>17.863009999999999</v>
      </c>
      <c r="NP94">
        <v>1.8936110000000001E-4</v>
      </c>
      <c r="NQ94">
        <v>8.0414150000000004E-2</v>
      </c>
      <c r="NR94">
        <v>0.70758500000000002</v>
      </c>
      <c r="NS94">
        <v>17.047930000000001</v>
      </c>
      <c r="NT94">
        <v>1.823355E-4</v>
      </c>
      <c r="NU94">
        <v>7.7421799999999999E-2</v>
      </c>
      <c r="NV94">
        <v>0.70714460000000001</v>
      </c>
      <c r="NW94">
        <v>16.542549999999999</v>
      </c>
      <c r="NX94">
        <v>1.7704489999999999E-4</v>
      </c>
      <c r="NY94">
        <v>7.5129379999999996E-2</v>
      </c>
      <c r="NZ94">
        <v>0.70663140000000002</v>
      </c>
      <c r="OA94">
        <v>16.29496</v>
      </c>
      <c r="OB94">
        <v>1.7508460000000001E-4</v>
      </c>
      <c r="OC94">
        <v>7.418727E-2</v>
      </c>
      <c r="OD94">
        <v>0.70609370000000005</v>
      </c>
      <c r="OE94">
        <v>16.418959999999998</v>
      </c>
      <c r="OF94">
        <v>1.7661639999999999E-4</v>
      </c>
      <c r="OG94">
        <v>7.4766369999999999E-2</v>
      </c>
      <c r="OH94">
        <v>0.70555319999999999</v>
      </c>
      <c r="OI94">
        <v>17.12781</v>
      </c>
      <c r="OJ94">
        <v>1.791838E-4</v>
      </c>
      <c r="OK94">
        <v>7.5904609999999997E-2</v>
      </c>
    </row>
    <row r="95" spans="1:401" x14ac:dyDescent="0.35">
      <c r="A95">
        <v>98</v>
      </c>
      <c r="B95" t="s">
        <v>4</v>
      </c>
      <c r="C95" t="s">
        <v>24</v>
      </c>
      <c r="D95" t="s">
        <v>100</v>
      </c>
      <c r="E95">
        <v>936.15660000000003</v>
      </c>
      <c r="F95">
        <v>0.56240970000000001</v>
      </c>
      <c r="G95">
        <v>14.583740000000001</v>
      </c>
      <c r="H95">
        <v>0</v>
      </c>
      <c r="I95" s="1">
        <v>6.2560009999999999E-37</v>
      </c>
      <c r="J95">
        <v>0.56118630000000003</v>
      </c>
      <c r="K95">
        <v>14.70079</v>
      </c>
      <c r="L95" s="1">
        <v>1.9290109999999998E-24</v>
      </c>
      <c r="M95" s="1">
        <v>9.1193560000000002E-22</v>
      </c>
      <c r="N95">
        <v>0.55992810000000004</v>
      </c>
      <c r="O95">
        <v>15.012969999999999</v>
      </c>
      <c r="P95" s="1">
        <v>5.2097030000000002E-13</v>
      </c>
      <c r="Q95" s="1">
        <v>2.4706829999999998E-10</v>
      </c>
      <c r="R95">
        <v>0.55868430000000002</v>
      </c>
      <c r="S95">
        <v>14.56944</v>
      </c>
      <c r="T95" s="1">
        <v>5.2911210000000002E-4</v>
      </c>
      <c r="U95">
        <v>0.18475800000000001</v>
      </c>
      <c r="V95">
        <v>0.55745630000000002</v>
      </c>
      <c r="W95">
        <v>14.337490000000001</v>
      </c>
      <c r="X95">
        <v>1.0552010000000001</v>
      </c>
      <c r="Y95">
        <v>394.08780000000002</v>
      </c>
      <c r="Z95">
        <v>0.55622930000000004</v>
      </c>
      <c r="AA95">
        <v>13.74639</v>
      </c>
      <c r="AB95">
        <v>30.06972</v>
      </c>
      <c r="AC95">
        <v>12540.04</v>
      </c>
      <c r="AD95">
        <v>0.55497920000000001</v>
      </c>
      <c r="AE95">
        <v>13.47504</v>
      </c>
      <c r="AF95">
        <v>106.9449</v>
      </c>
      <c r="AG95">
        <v>48795.69</v>
      </c>
      <c r="AH95">
        <v>0.55377739999999998</v>
      </c>
      <c r="AI95">
        <v>13.46805</v>
      </c>
      <c r="AJ95">
        <v>106.74079999999999</v>
      </c>
      <c r="AK95">
        <v>52233.59</v>
      </c>
      <c r="AL95">
        <v>0.55253439999999998</v>
      </c>
      <c r="AM95">
        <v>13.482480000000001</v>
      </c>
      <c r="AN95">
        <v>46.994860000000003</v>
      </c>
      <c r="AO95">
        <v>24229.45</v>
      </c>
      <c r="AP95">
        <v>0.5512686</v>
      </c>
      <c r="AQ95">
        <v>13.544029999999999</v>
      </c>
      <c r="AR95">
        <v>12.26318</v>
      </c>
      <c r="AS95">
        <v>6556.3959999999997</v>
      </c>
      <c r="AT95">
        <v>0.54986080000000004</v>
      </c>
      <c r="AU95">
        <v>14.03448</v>
      </c>
      <c r="AV95">
        <v>2.3772139999999999</v>
      </c>
      <c r="AW95">
        <v>1296.905</v>
      </c>
      <c r="AX95">
        <v>0.54809960000000002</v>
      </c>
      <c r="AY95">
        <v>13.78734</v>
      </c>
      <c r="AZ95">
        <v>0.4416098</v>
      </c>
      <c r="BA95">
        <v>239.7114</v>
      </c>
      <c r="BB95">
        <v>0.54583020000000004</v>
      </c>
      <c r="BC95">
        <v>13.40227</v>
      </c>
      <c r="BD95" s="1">
        <v>0.12552369999999999</v>
      </c>
      <c r="BE95">
        <v>64.887</v>
      </c>
      <c r="BF95">
        <v>0.54299620000000004</v>
      </c>
      <c r="BG95">
        <v>13.130789999999999</v>
      </c>
      <c r="BH95" s="1">
        <v>7.3229749999999996E-2</v>
      </c>
      <c r="BI95">
        <v>36.252450000000003</v>
      </c>
      <c r="BJ95">
        <v>0.53978479999999995</v>
      </c>
      <c r="BK95">
        <v>12.655279999999999</v>
      </c>
      <c r="BL95" s="1">
        <v>6.173145E-2</v>
      </c>
      <c r="BM95">
        <v>30.225100000000001</v>
      </c>
      <c r="BN95">
        <v>0.53639219999999999</v>
      </c>
      <c r="BO95">
        <v>12.369870000000001</v>
      </c>
      <c r="BP95" s="1">
        <v>6.0513169999999998E-2</v>
      </c>
      <c r="BQ95" s="1">
        <v>29.547280000000001</v>
      </c>
      <c r="BR95">
        <v>0.53270919999999999</v>
      </c>
      <c r="BS95">
        <v>12.2742</v>
      </c>
      <c r="BT95" s="1">
        <v>6.3694920000000002E-2</v>
      </c>
      <c r="BU95" s="1">
        <v>31.225210000000001</v>
      </c>
      <c r="BV95">
        <v>0.52919150000000004</v>
      </c>
      <c r="BW95">
        <v>12.753640000000001</v>
      </c>
      <c r="BX95" s="1">
        <v>6.5791500000000003E-2</v>
      </c>
      <c r="BY95" s="1">
        <v>32.539299999999997</v>
      </c>
      <c r="BZ95">
        <v>0.52561990000000003</v>
      </c>
      <c r="CA95">
        <v>13.445489999999999</v>
      </c>
      <c r="CB95" s="1">
        <v>6.4261280000000004E-2</v>
      </c>
      <c r="CC95" s="1">
        <v>32.100540000000002</v>
      </c>
      <c r="CD95">
        <v>0.522115</v>
      </c>
      <c r="CE95">
        <v>14.034319999999999</v>
      </c>
      <c r="CF95" s="1">
        <v>5.9802210000000001E-2</v>
      </c>
      <c r="CG95" s="1">
        <v>30.143180000000001</v>
      </c>
      <c r="CH95">
        <v>0.51875979999999999</v>
      </c>
      <c r="CI95">
        <v>14.26132</v>
      </c>
      <c r="CJ95" s="1">
        <v>5.3998060000000001E-2</v>
      </c>
      <c r="CK95" s="1">
        <v>27.42182</v>
      </c>
      <c r="CL95">
        <v>0.51544559999999995</v>
      </c>
      <c r="CM95">
        <v>13.98298</v>
      </c>
      <c r="CN95" s="1">
        <v>4.8012180000000002E-2</v>
      </c>
      <c r="CO95" s="1">
        <v>24.537939999999999</v>
      </c>
      <c r="CP95">
        <v>0.51234679999999999</v>
      </c>
      <c r="CQ95">
        <v>13.72954</v>
      </c>
      <c r="CR95" s="1">
        <v>4.2425440000000002E-2</v>
      </c>
      <c r="CS95" s="1">
        <v>21.807279999999999</v>
      </c>
      <c r="CT95">
        <v>0.50944100000000003</v>
      </c>
      <c r="CU95">
        <v>13.778119999999999</v>
      </c>
      <c r="CV95" s="1">
        <v>3.7099199999999999E-2</v>
      </c>
      <c r="CW95" s="1">
        <v>19.183340000000001</v>
      </c>
      <c r="CX95">
        <v>0.50665280000000001</v>
      </c>
      <c r="CY95">
        <v>13.911659999999999</v>
      </c>
      <c r="CZ95" s="1">
        <v>3.1701529999999999E-2</v>
      </c>
      <c r="DA95" s="1">
        <v>16.499410000000001</v>
      </c>
      <c r="DB95">
        <v>0.50380619999999998</v>
      </c>
      <c r="DC95">
        <v>14.61749</v>
      </c>
      <c r="DD95" s="1">
        <v>2.645457E-2</v>
      </c>
      <c r="DE95" s="1">
        <v>13.851430000000001</v>
      </c>
      <c r="DF95">
        <v>0.50104249999999995</v>
      </c>
      <c r="DG95">
        <v>15.46025</v>
      </c>
      <c r="DH95" s="1">
        <v>2.1890509999999998E-2</v>
      </c>
      <c r="DI95" s="1">
        <v>11.5091</v>
      </c>
      <c r="DJ95">
        <v>0.49884699999999998</v>
      </c>
      <c r="DK95">
        <v>15.76675</v>
      </c>
      <c r="DL95" s="1">
        <v>1.8296690000000001E-2</v>
      </c>
      <c r="DM95" s="1">
        <v>9.6360919999999997</v>
      </c>
      <c r="DN95">
        <v>0.49691439999999998</v>
      </c>
      <c r="DO95">
        <v>15.829370000000001</v>
      </c>
      <c r="DP95" s="1">
        <v>1.554004E-2</v>
      </c>
      <c r="DQ95" s="1">
        <v>8.1906859999999995</v>
      </c>
      <c r="DR95">
        <v>0.49536609999999998</v>
      </c>
      <c r="DS95">
        <v>15.395020000000001</v>
      </c>
      <c r="DT95" s="1">
        <v>1.3417449999999999E-2</v>
      </c>
      <c r="DU95" s="1">
        <v>7.071053</v>
      </c>
      <c r="DV95">
        <v>0.49421759999999998</v>
      </c>
      <c r="DW95">
        <v>14.761380000000001</v>
      </c>
      <c r="DX95" s="1">
        <v>1.174657E-2</v>
      </c>
      <c r="DY95" s="1">
        <v>6.1862009999999996</v>
      </c>
      <c r="DZ95">
        <v>0.49350699999999997</v>
      </c>
      <c r="EA95">
        <v>14.33121</v>
      </c>
      <c r="EB95" s="1">
        <v>1.032169E-2</v>
      </c>
      <c r="EC95" s="1">
        <v>5.4333210000000003</v>
      </c>
      <c r="ED95">
        <v>0.49308859999999999</v>
      </c>
      <c r="EE95">
        <v>14.129</v>
      </c>
      <c r="EF95" s="1">
        <v>8.8142640000000005E-3</v>
      </c>
      <c r="EG95" s="1">
        <v>4.6473829999999996</v>
      </c>
      <c r="EH95">
        <v>0.49283919999999998</v>
      </c>
      <c r="EI95">
        <v>14.552049999999999</v>
      </c>
      <c r="EJ95" s="1">
        <v>7.0627720000000001E-3</v>
      </c>
      <c r="EK95" s="1">
        <v>3.735951</v>
      </c>
      <c r="EL95">
        <v>0.4927182</v>
      </c>
      <c r="EM95">
        <v>15.21698</v>
      </c>
      <c r="EN95" s="1">
        <v>5.3138650000000001E-3</v>
      </c>
      <c r="EO95" s="1">
        <v>2.8153000000000001</v>
      </c>
      <c r="EP95">
        <v>0.49266749999999998</v>
      </c>
      <c r="EQ95">
        <v>15.6814</v>
      </c>
      <c r="ER95" s="1">
        <v>3.9033100000000001E-3</v>
      </c>
      <c r="ES95" s="1">
        <v>2.063008</v>
      </c>
      <c r="ET95">
        <v>0.49268309999999998</v>
      </c>
      <c r="EU95">
        <v>15.709339999999999</v>
      </c>
      <c r="EV95" s="1">
        <v>2.9424640000000001E-3</v>
      </c>
      <c r="EW95" s="1">
        <v>1.545461</v>
      </c>
      <c r="EX95">
        <v>0.49274069999999998</v>
      </c>
      <c r="EY95">
        <v>15.05678</v>
      </c>
      <c r="EZ95" s="1">
        <v>2.3498759999999999E-3</v>
      </c>
      <c r="FA95" s="1">
        <v>1.224437</v>
      </c>
      <c r="FB95">
        <v>0.4928189</v>
      </c>
      <c r="FC95">
        <v>14.338369999999999</v>
      </c>
      <c r="FD95" s="1">
        <v>1.9953169999999999E-3</v>
      </c>
      <c r="FE95" s="1">
        <v>1.031738</v>
      </c>
      <c r="FF95">
        <v>0.49295460000000002</v>
      </c>
      <c r="FG95">
        <v>13.9293</v>
      </c>
      <c r="FH95" s="1">
        <v>1.7718359999999999E-3</v>
      </c>
      <c r="FI95" s="1">
        <v>0.91060479999999999</v>
      </c>
      <c r="FJ95">
        <v>0.49308109999999999</v>
      </c>
      <c r="FK95">
        <v>13.82133</v>
      </c>
      <c r="FL95" s="1">
        <v>1.6079309999999999E-3</v>
      </c>
      <c r="FM95" s="1">
        <v>0.82264090000000001</v>
      </c>
      <c r="FN95">
        <v>0.49323909999999999</v>
      </c>
      <c r="FO95">
        <v>14.73282</v>
      </c>
      <c r="FP95" s="1">
        <v>1.4665349999999999E-3</v>
      </c>
      <c r="FQ95" s="1">
        <v>0.74758519999999995</v>
      </c>
      <c r="FR95">
        <v>0.49339749999999999</v>
      </c>
      <c r="FS95">
        <v>15.30369</v>
      </c>
      <c r="FT95" s="1">
        <v>1.3411950000000001E-3</v>
      </c>
      <c r="FU95" s="1">
        <v>0.68124810000000002</v>
      </c>
      <c r="FV95">
        <v>0.49352509999999999</v>
      </c>
      <c r="FW95">
        <v>15.53482</v>
      </c>
      <c r="FX95" s="1">
        <v>1.236083E-3</v>
      </c>
      <c r="FY95" s="1">
        <v>0.62558049999999998</v>
      </c>
      <c r="FZ95">
        <v>0.49365360000000003</v>
      </c>
      <c r="GA95">
        <v>15.52793</v>
      </c>
      <c r="GB95" s="1">
        <v>1.1515570000000001E-3</v>
      </c>
      <c r="GC95" s="1">
        <v>0.58077230000000002</v>
      </c>
      <c r="GD95">
        <v>0.49372349999999998</v>
      </c>
      <c r="GE95">
        <v>15.170970000000001</v>
      </c>
      <c r="GF95" s="1">
        <v>1.0835829999999999E-3</v>
      </c>
      <c r="GG95" s="1">
        <v>0.54486970000000001</v>
      </c>
      <c r="GH95">
        <v>0.49378250000000001</v>
      </c>
      <c r="GI95">
        <v>14.615080000000001</v>
      </c>
      <c r="GJ95" s="1">
        <v>1.0271919999999999E-3</v>
      </c>
      <c r="GK95" s="1">
        <v>0.51522710000000005</v>
      </c>
      <c r="GL95">
        <v>0.49382510000000002</v>
      </c>
      <c r="GM95">
        <v>14.149380000000001</v>
      </c>
      <c r="GN95" s="1">
        <v>9.8071279999999996E-4</v>
      </c>
      <c r="GO95" s="1">
        <v>0.4908054</v>
      </c>
      <c r="GP95">
        <v>0.49384980000000001</v>
      </c>
      <c r="GQ95">
        <v>14.02716</v>
      </c>
      <c r="GR95" s="1">
        <v>9.4747669999999996E-4</v>
      </c>
      <c r="GS95" s="1">
        <v>0.47298390000000001</v>
      </c>
      <c r="GT95">
        <v>0.49387370000000003</v>
      </c>
      <c r="GU95">
        <v>15.034549999999999</v>
      </c>
      <c r="GV95" s="1">
        <v>9.2752939999999999E-4</v>
      </c>
      <c r="GW95" s="1">
        <v>0.46215230000000002</v>
      </c>
      <c r="GX95">
        <v>0.4938554</v>
      </c>
      <c r="GY95">
        <v>15.73218</v>
      </c>
      <c r="GZ95" s="1">
        <v>9.1356770000000003E-4</v>
      </c>
      <c r="HA95" s="1">
        <v>0.45475080000000001</v>
      </c>
      <c r="HB95">
        <v>0.49387340000000002</v>
      </c>
      <c r="HC95">
        <v>16.017430000000001</v>
      </c>
      <c r="HD95" s="1">
        <v>8.9664979999999996E-4</v>
      </c>
      <c r="HE95" s="1">
        <v>0.44624570000000002</v>
      </c>
      <c r="HF95">
        <v>0.49388349999999998</v>
      </c>
      <c r="HG95">
        <v>16.24023</v>
      </c>
      <c r="HH95" s="1">
        <v>8.7315690000000002E-4</v>
      </c>
      <c r="HI95" s="1">
        <v>0.43460949999999998</v>
      </c>
      <c r="HJ95">
        <v>0.49388149999999997</v>
      </c>
      <c r="HK95">
        <v>15.921379999999999</v>
      </c>
      <c r="HL95" s="1">
        <v>8.4410710000000001E-4</v>
      </c>
      <c r="HM95" s="1">
        <v>0.42023470000000002</v>
      </c>
      <c r="HN95">
        <v>0.49388320000000002</v>
      </c>
      <c r="HO95">
        <v>15.198560000000001</v>
      </c>
      <c r="HP95" s="1">
        <v>8.1195940000000004E-4</v>
      </c>
      <c r="HQ95" s="1">
        <v>0.40426450000000003</v>
      </c>
      <c r="HR95">
        <v>0.49388490000000002</v>
      </c>
      <c r="HS95">
        <v>14.88547</v>
      </c>
      <c r="HT95" s="1">
        <v>7.7896140000000003E-4</v>
      </c>
      <c r="HU95" s="1">
        <v>0.38784960000000002</v>
      </c>
      <c r="HV95">
        <v>0.49388189999999998</v>
      </c>
      <c r="HW95">
        <v>14.869339999999999</v>
      </c>
      <c r="HX95" s="1">
        <v>7.4653869999999995E-4</v>
      </c>
      <c r="HY95" s="1">
        <v>0.37170449999999999</v>
      </c>
      <c r="HZ95">
        <v>0.49389080000000002</v>
      </c>
      <c r="IA95">
        <v>15.85553</v>
      </c>
      <c r="IB95" s="1">
        <v>7.1542869999999996E-4</v>
      </c>
      <c r="IC95" s="1">
        <v>0.35622720000000002</v>
      </c>
      <c r="ID95">
        <v>0.49386839999999999</v>
      </c>
      <c r="IE95">
        <v>16.863</v>
      </c>
      <c r="IF95" s="1">
        <v>6.8582189999999996E-4</v>
      </c>
      <c r="IG95" s="1">
        <v>0.3414932</v>
      </c>
      <c r="IH95">
        <v>0.49386849999999999</v>
      </c>
      <c r="II95">
        <v>17.253910000000001</v>
      </c>
      <c r="IJ95">
        <v>6.5758799999999997E-4</v>
      </c>
      <c r="IK95" s="1">
        <v>0.32746370000000002</v>
      </c>
      <c r="IL95">
        <v>0.49389339999999998</v>
      </c>
      <c r="IM95">
        <v>17.379110000000001</v>
      </c>
      <c r="IN95">
        <v>6.3083870000000002E-4</v>
      </c>
      <c r="IO95" s="1">
        <v>0.31414690000000001</v>
      </c>
      <c r="IP95">
        <v>0.49387059999999999</v>
      </c>
      <c r="IQ95">
        <v>16.84357</v>
      </c>
      <c r="IR95">
        <v>6.0545550000000003E-4</v>
      </c>
      <c r="IS95" s="1">
        <v>0.30151600000000001</v>
      </c>
      <c r="IT95">
        <v>0.49386829999999998</v>
      </c>
      <c r="IU95">
        <v>16.075230000000001</v>
      </c>
      <c r="IV95">
        <v>5.8133359999999995E-4</v>
      </c>
      <c r="IW95" s="1">
        <v>0.2895315</v>
      </c>
      <c r="IX95">
        <v>0.49388090000000001</v>
      </c>
      <c r="IY95">
        <v>15.68548</v>
      </c>
      <c r="IZ95">
        <v>5.5839150000000005E-4</v>
      </c>
      <c r="JA95" s="1">
        <v>0.27811740000000001</v>
      </c>
      <c r="JB95">
        <v>0.49387389999999998</v>
      </c>
      <c r="JC95">
        <v>15.545349999999999</v>
      </c>
      <c r="JD95">
        <v>5.364139E-4</v>
      </c>
      <c r="JE95" s="1">
        <v>0.26717869999999999</v>
      </c>
      <c r="JF95">
        <v>0.49388680000000001</v>
      </c>
      <c r="JG95">
        <v>16.108319999999999</v>
      </c>
      <c r="JH95">
        <v>5.1542340000000002E-4</v>
      </c>
      <c r="JI95">
        <v>0.25674570000000002</v>
      </c>
      <c r="JJ95">
        <v>0.49387029999999998</v>
      </c>
      <c r="JK95">
        <v>16.39753</v>
      </c>
      <c r="JL95">
        <v>4.9561940000000001E-4</v>
      </c>
      <c r="JM95">
        <v>0.24686150000000001</v>
      </c>
      <c r="JN95">
        <v>0.49386809999999998</v>
      </c>
      <c r="JO95">
        <v>16.578320000000001</v>
      </c>
      <c r="JP95">
        <v>4.7673220000000002E-4</v>
      </c>
      <c r="JQ95">
        <v>0.2374763</v>
      </c>
      <c r="JR95">
        <v>0.49387510000000001</v>
      </c>
      <c r="JS95">
        <v>16.225249999999999</v>
      </c>
      <c r="JT95">
        <v>4.5891150000000001E-4</v>
      </c>
      <c r="JU95">
        <v>0.2285712</v>
      </c>
      <c r="JV95">
        <v>0.49386950000000002</v>
      </c>
      <c r="JW95">
        <v>15.42479</v>
      </c>
      <c r="JX95">
        <v>4.4186520000000001E-4</v>
      </c>
      <c r="JY95">
        <v>0.22009960000000001</v>
      </c>
      <c r="JZ95">
        <v>0.49387140000000002</v>
      </c>
      <c r="KA95">
        <v>14.714919999999999</v>
      </c>
      <c r="KB95">
        <v>4.2562699999999998E-4</v>
      </c>
      <c r="KC95">
        <v>0.21199879999999999</v>
      </c>
      <c r="KD95">
        <v>0.49387330000000002</v>
      </c>
      <c r="KE95">
        <v>14.11636</v>
      </c>
      <c r="KF95">
        <v>4.1007309999999998E-4</v>
      </c>
      <c r="KG95">
        <v>0.20425789999999999</v>
      </c>
      <c r="KH95">
        <v>0.4938881</v>
      </c>
      <c r="KI95">
        <v>13.72513</v>
      </c>
      <c r="KJ95">
        <v>3.952181E-4</v>
      </c>
      <c r="KK95">
        <v>0.19685810000000001</v>
      </c>
      <c r="KL95">
        <v>0.49389169999999999</v>
      </c>
      <c r="KM95">
        <v>14.27826</v>
      </c>
      <c r="KN95">
        <v>3.8112999999999998E-4</v>
      </c>
      <c r="KO95">
        <v>0.1898272</v>
      </c>
      <c r="KP95">
        <v>0.4938882</v>
      </c>
      <c r="KQ95">
        <v>14.51848</v>
      </c>
      <c r="KR95">
        <v>3.6758320000000001E-4</v>
      </c>
      <c r="KS95">
        <v>0.18307509999999999</v>
      </c>
      <c r="KT95">
        <v>0.49383919999999998</v>
      </c>
      <c r="KU95">
        <v>14.686820000000001</v>
      </c>
      <c r="KV95">
        <v>3.544159E-4</v>
      </c>
      <c r="KW95">
        <v>0.17654020000000001</v>
      </c>
      <c r="KX95">
        <v>0.49381900000000001</v>
      </c>
      <c r="KY95">
        <v>14.908659999999999</v>
      </c>
      <c r="KZ95">
        <v>3.4182480000000001E-4</v>
      </c>
      <c r="LA95">
        <v>0.1702726</v>
      </c>
      <c r="LB95">
        <v>0.49374400000000002</v>
      </c>
      <c r="LC95">
        <v>14.572329999999999</v>
      </c>
      <c r="LD95">
        <v>3.2974559999999998E-4</v>
      </c>
      <c r="LE95">
        <v>0.16427800000000001</v>
      </c>
      <c r="LF95">
        <v>0.49364989999999997</v>
      </c>
      <c r="LG95">
        <v>14.02312</v>
      </c>
      <c r="LH95">
        <v>3.182336E-4</v>
      </c>
      <c r="LI95">
        <v>0.15855079999999999</v>
      </c>
      <c r="LJ95">
        <v>0.49350949999999999</v>
      </c>
      <c r="LK95">
        <v>13.754759999999999</v>
      </c>
      <c r="LL95">
        <v>3.07879E-4</v>
      </c>
      <c r="LM95">
        <v>0.15339510000000001</v>
      </c>
      <c r="LN95">
        <v>0.49337589999999998</v>
      </c>
      <c r="LO95">
        <v>13.87702</v>
      </c>
      <c r="LP95">
        <v>3.003479E-4</v>
      </c>
      <c r="LQ95">
        <v>0.1495775</v>
      </c>
      <c r="LR95">
        <v>0.4932433</v>
      </c>
      <c r="LS95">
        <v>15.038259999999999</v>
      </c>
      <c r="LT95">
        <v>2.9626570000000001E-4</v>
      </c>
      <c r="LU95">
        <v>0.14747640000000001</v>
      </c>
      <c r="LV95">
        <v>0.49307069999999997</v>
      </c>
      <c r="LW95">
        <v>15.70729</v>
      </c>
      <c r="LX95">
        <v>2.9362609999999999E-4</v>
      </c>
      <c r="LY95">
        <v>0.14619879999999999</v>
      </c>
      <c r="LZ95">
        <v>0.49294320000000003</v>
      </c>
      <c r="MA95">
        <v>16.139150000000001</v>
      </c>
      <c r="MB95">
        <v>2.8998359999999999E-4</v>
      </c>
      <c r="MC95">
        <v>0.1444829</v>
      </c>
      <c r="MD95">
        <v>0.49281360000000002</v>
      </c>
      <c r="ME95">
        <v>16.839770000000001</v>
      </c>
      <c r="MF95">
        <v>2.8435020000000001E-4</v>
      </c>
      <c r="MG95">
        <v>0.14179069999999999</v>
      </c>
      <c r="MH95">
        <v>0.49273830000000002</v>
      </c>
      <c r="MI95">
        <v>16.741119999999999</v>
      </c>
      <c r="MJ95">
        <v>2.7708170000000001E-4</v>
      </c>
      <c r="MK95">
        <v>0.1382525</v>
      </c>
      <c r="ML95">
        <v>0.49266979999999999</v>
      </c>
      <c r="MM95">
        <v>16.028110000000002</v>
      </c>
      <c r="MN95">
        <v>2.68884E-4</v>
      </c>
      <c r="MO95">
        <v>0.13420750000000001</v>
      </c>
      <c r="MP95">
        <v>0.49263240000000003</v>
      </c>
      <c r="MQ95">
        <v>15.861499999999999</v>
      </c>
      <c r="MR95">
        <v>2.5971929999999999E-4</v>
      </c>
      <c r="MS95">
        <v>0.12970670000000001</v>
      </c>
      <c r="MT95">
        <v>0.49260959999999998</v>
      </c>
      <c r="MU95">
        <v>16.047429999999999</v>
      </c>
      <c r="MV95">
        <v>2.4876960000000002E-4</v>
      </c>
      <c r="MW95">
        <v>0.12433859999999999</v>
      </c>
      <c r="MX95">
        <v>0.49260739999999997</v>
      </c>
      <c r="MY95">
        <v>17.19332</v>
      </c>
      <c r="MZ95">
        <v>2.356817E-4</v>
      </c>
      <c r="NA95">
        <v>0.11788369999999999</v>
      </c>
      <c r="NB95">
        <v>0.49257790000000001</v>
      </c>
      <c r="NC95">
        <v>17.999600000000001</v>
      </c>
      <c r="ND95">
        <v>2.2197420000000001E-4</v>
      </c>
      <c r="NE95">
        <v>0.1110582</v>
      </c>
      <c r="NF95">
        <v>0.49256179999999999</v>
      </c>
      <c r="NG95">
        <v>18.27561</v>
      </c>
      <c r="NH95">
        <v>2.0959970000000001E-4</v>
      </c>
      <c r="NI95">
        <v>0.1048294</v>
      </c>
      <c r="NJ95">
        <v>0.49243940000000003</v>
      </c>
      <c r="NK95">
        <v>18.515540000000001</v>
      </c>
      <c r="NL95">
        <v>1.9923860000000001E-4</v>
      </c>
      <c r="NM95">
        <v>9.960571E-2</v>
      </c>
      <c r="NN95">
        <v>0.49231069999999999</v>
      </c>
      <c r="NO95">
        <v>17.99213</v>
      </c>
      <c r="NP95">
        <v>1.9066769999999999E-4</v>
      </c>
      <c r="NQ95">
        <v>9.5290860000000005E-2</v>
      </c>
      <c r="NR95">
        <v>0.49209069999999999</v>
      </c>
      <c r="NS95">
        <v>17.127210000000002</v>
      </c>
      <c r="NT95">
        <v>1.8342860000000001E-4</v>
      </c>
      <c r="NU95">
        <v>9.1667780000000004E-2</v>
      </c>
      <c r="NV95">
        <v>0.49185010000000001</v>
      </c>
      <c r="NW95">
        <v>16.586079999999999</v>
      </c>
      <c r="NX95">
        <v>1.7776639999999999E-4</v>
      </c>
      <c r="NY95">
        <v>8.8806510000000005E-2</v>
      </c>
      <c r="NZ95">
        <v>0.49156060000000001</v>
      </c>
      <c r="OA95">
        <v>16.31531</v>
      </c>
      <c r="OB95">
        <v>1.7515510000000001E-4</v>
      </c>
      <c r="OC95">
        <v>8.7410940000000006E-2</v>
      </c>
      <c r="OD95">
        <v>0.49125049999999998</v>
      </c>
      <c r="OE95">
        <v>16.42728</v>
      </c>
      <c r="OF95">
        <v>1.76202E-4</v>
      </c>
      <c r="OG95">
        <v>8.7858030000000004E-2</v>
      </c>
      <c r="OH95">
        <v>0.49094399999999999</v>
      </c>
      <c r="OI95">
        <v>17.16206</v>
      </c>
      <c r="OJ95">
        <v>1.7877090000000001E-4</v>
      </c>
      <c r="OK95">
        <v>8.9180490000000001E-2</v>
      </c>
    </row>
    <row r="96" spans="1:401" x14ac:dyDescent="0.35">
      <c r="A96">
        <v>99</v>
      </c>
      <c r="B96" t="s">
        <v>4</v>
      </c>
      <c r="C96" t="s">
        <v>24</v>
      </c>
      <c r="D96" t="s">
        <v>101</v>
      </c>
      <c r="E96">
        <v>946.97090000000003</v>
      </c>
      <c r="F96">
        <v>0.64287300000000003</v>
      </c>
      <c r="G96">
        <v>14.56687</v>
      </c>
      <c r="H96">
        <v>0</v>
      </c>
      <c r="I96" s="1">
        <v>3.0469310000000003E-38</v>
      </c>
      <c r="J96">
        <v>0.64134000000000002</v>
      </c>
      <c r="K96">
        <v>14.701969999999999</v>
      </c>
      <c r="L96" s="1">
        <v>2.5027649999999998E-25</v>
      </c>
      <c r="M96" s="1">
        <v>8.8190400000000002E-23</v>
      </c>
      <c r="N96">
        <v>0.63980979999999998</v>
      </c>
      <c r="O96">
        <v>15.052680000000001</v>
      </c>
      <c r="P96" s="1">
        <v>8.0743850000000006E-14</v>
      </c>
      <c r="Q96" s="1">
        <v>2.8557920000000001E-11</v>
      </c>
      <c r="R96">
        <v>0.63826139999999998</v>
      </c>
      <c r="S96">
        <v>14.65597</v>
      </c>
      <c r="T96" s="1">
        <v>1.766983E-4</v>
      </c>
      <c r="U96" s="1">
        <v>4.8391160000000003E-2</v>
      </c>
      <c r="V96">
        <v>0.63671639999999996</v>
      </c>
      <c r="W96">
        <v>14.39607</v>
      </c>
      <c r="X96">
        <v>0.61917659999999997</v>
      </c>
      <c r="Y96">
        <v>186.0753</v>
      </c>
      <c r="Z96">
        <v>0.63519230000000004</v>
      </c>
      <c r="AA96">
        <v>13.8048</v>
      </c>
      <c r="AB96">
        <v>23.072120000000002</v>
      </c>
      <c r="AC96">
        <v>7530.47</v>
      </c>
      <c r="AD96">
        <v>0.63366650000000002</v>
      </c>
      <c r="AE96">
        <v>13.48395</v>
      </c>
      <c r="AF96">
        <v>98.480279999999993</v>
      </c>
      <c r="AG96">
        <v>34083.4</v>
      </c>
      <c r="AH96">
        <v>0.63216059999999996</v>
      </c>
      <c r="AI96">
        <v>13.46589</v>
      </c>
      <c r="AJ96">
        <v>112.0121</v>
      </c>
      <c r="AK96">
        <v>40434.83</v>
      </c>
      <c r="AL96">
        <v>0.63063820000000004</v>
      </c>
      <c r="AM96">
        <v>13.47791</v>
      </c>
      <c r="AN96">
        <v>54.112949999999998</v>
      </c>
      <c r="AO96">
        <v>20120.740000000002</v>
      </c>
      <c r="AP96">
        <v>0.62910189999999999</v>
      </c>
      <c r="AQ96">
        <v>13.54345</v>
      </c>
      <c r="AR96">
        <v>15.0222</v>
      </c>
      <c r="AS96">
        <v>5698.299</v>
      </c>
      <c r="AT96">
        <v>0.62741329999999995</v>
      </c>
      <c r="AU96">
        <v>14.0479</v>
      </c>
      <c r="AV96">
        <v>3.0080339999999999</v>
      </c>
      <c r="AW96">
        <v>1154.2809999999999</v>
      </c>
      <c r="AX96">
        <v>0.62536659999999999</v>
      </c>
      <c r="AY96">
        <v>13.853490000000001</v>
      </c>
      <c r="AZ96">
        <v>0.55145140000000004</v>
      </c>
      <c r="BA96">
        <v>211.7114</v>
      </c>
      <c r="BB96">
        <v>0.62273860000000003</v>
      </c>
      <c r="BC96">
        <v>13.45082</v>
      </c>
      <c r="BD96" s="1">
        <v>0.14297360000000001</v>
      </c>
      <c r="BE96">
        <v>53.797910000000002</v>
      </c>
      <c r="BF96">
        <v>0.61947419999999997</v>
      </c>
      <c r="BG96">
        <v>13.17933</v>
      </c>
      <c r="BH96" s="1">
        <v>7.6446559999999997E-2</v>
      </c>
      <c r="BI96">
        <v>28.171289999999999</v>
      </c>
      <c r="BJ96">
        <v>0.61565939999999997</v>
      </c>
      <c r="BK96">
        <v>12.68684</v>
      </c>
      <c r="BL96" s="1">
        <v>6.2506640000000002E-2</v>
      </c>
      <c r="BM96">
        <v>22.966429999999999</v>
      </c>
      <c r="BN96">
        <v>0.61152779999999995</v>
      </c>
      <c r="BO96">
        <v>12.381180000000001</v>
      </c>
      <c r="BP96" s="1">
        <v>6.0314060000000003E-2</v>
      </c>
      <c r="BQ96" s="1">
        <v>22.217099999999999</v>
      </c>
      <c r="BR96">
        <v>0.60698629999999998</v>
      </c>
      <c r="BS96">
        <v>12.27234</v>
      </c>
      <c r="BT96" s="1">
        <v>6.3209329999999994E-2</v>
      </c>
      <c r="BU96" s="1">
        <v>23.440359999999998</v>
      </c>
      <c r="BV96">
        <v>0.60275659999999998</v>
      </c>
      <c r="BW96">
        <v>12.74546</v>
      </c>
      <c r="BX96" s="1">
        <v>6.5666520000000006E-2</v>
      </c>
      <c r="BY96" s="1">
        <v>24.581040000000002</v>
      </c>
      <c r="BZ96">
        <v>0.59837430000000003</v>
      </c>
      <c r="CA96">
        <v>13.45546</v>
      </c>
      <c r="CB96" s="1">
        <v>6.4619430000000005E-2</v>
      </c>
      <c r="CC96" s="1">
        <v>24.44436</v>
      </c>
      <c r="CD96">
        <v>0.59398680000000004</v>
      </c>
      <c r="CE96">
        <v>14.07694</v>
      </c>
      <c r="CF96" s="1">
        <v>6.0473209999999999E-2</v>
      </c>
      <c r="CG96" s="1">
        <v>23.11055</v>
      </c>
      <c r="CH96">
        <v>0.58977170000000001</v>
      </c>
      <c r="CI96">
        <v>14.30983</v>
      </c>
      <c r="CJ96" s="1">
        <v>5.4784409999999999E-2</v>
      </c>
      <c r="CK96" s="1">
        <v>21.130739999999999</v>
      </c>
      <c r="CL96">
        <v>0.58561669999999999</v>
      </c>
      <c r="CM96">
        <v>14.021850000000001</v>
      </c>
      <c r="CN96" s="1">
        <v>4.878354E-2</v>
      </c>
      <c r="CO96" s="1">
        <v>18.977499999999999</v>
      </c>
      <c r="CP96">
        <v>0.58175100000000002</v>
      </c>
      <c r="CQ96">
        <v>13.726000000000001</v>
      </c>
      <c r="CR96" s="1">
        <v>4.314726E-2</v>
      </c>
      <c r="CS96" s="1">
        <v>16.919450000000001</v>
      </c>
      <c r="CT96">
        <v>0.57800300000000004</v>
      </c>
      <c r="CU96">
        <v>13.75752</v>
      </c>
      <c r="CV96" s="1">
        <v>3.7814519999999997E-2</v>
      </c>
      <c r="CW96" s="1">
        <v>14.94645</v>
      </c>
      <c r="CX96">
        <v>0.57437340000000003</v>
      </c>
      <c r="CY96">
        <v>13.89452</v>
      </c>
      <c r="CZ96" s="1">
        <v>3.243497E-2</v>
      </c>
      <c r="DA96" s="1">
        <v>12.92493</v>
      </c>
      <c r="DB96">
        <v>0.57070759999999998</v>
      </c>
      <c r="DC96">
        <v>14.600960000000001</v>
      </c>
      <c r="DD96" s="1">
        <v>2.7144680000000001E-2</v>
      </c>
      <c r="DE96" s="1">
        <v>10.90244</v>
      </c>
      <c r="DF96">
        <v>0.56721630000000001</v>
      </c>
      <c r="DG96">
        <v>15.48348</v>
      </c>
      <c r="DH96" s="1">
        <v>2.2471410000000001E-2</v>
      </c>
      <c r="DI96" s="1">
        <v>9.0845330000000004</v>
      </c>
      <c r="DJ96">
        <v>0.56428719999999999</v>
      </c>
      <c r="DK96">
        <v>15.82259</v>
      </c>
      <c r="DL96" s="1">
        <v>1.8748279999999999E-2</v>
      </c>
      <c r="DM96" s="1">
        <v>7.6148889999999998</v>
      </c>
      <c r="DN96">
        <v>0.56166609999999995</v>
      </c>
      <c r="DO96">
        <v>15.887890000000001</v>
      </c>
      <c r="DP96" s="1">
        <v>1.5888869999999999E-2</v>
      </c>
      <c r="DQ96" s="1">
        <v>6.4774060000000002</v>
      </c>
      <c r="DR96">
        <v>0.55949040000000005</v>
      </c>
      <c r="DS96">
        <v>15.46327</v>
      </c>
      <c r="DT96" s="1">
        <v>1.3689700000000001E-2</v>
      </c>
      <c r="DU96" s="1">
        <v>5.5949809999999998</v>
      </c>
      <c r="DV96">
        <v>0.55779650000000003</v>
      </c>
      <c r="DW96">
        <v>14.801780000000001</v>
      </c>
      <c r="DX96" s="1">
        <v>1.1965440000000001E-2</v>
      </c>
      <c r="DY96" s="1">
        <v>4.8976899999999999</v>
      </c>
      <c r="DZ96">
        <v>0.55665279999999995</v>
      </c>
      <c r="EA96">
        <v>14.343439999999999</v>
      </c>
      <c r="EB96" s="1">
        <v>1.052252E-2</v>
      </c>
      <c r="EC96" s="1">
        <v>4.3100310000000004</v>
      </c>
      <c r="ED96">
        <v>0.55593369999999998</v>
      </c>
      <c r="EE96">
        <v>14.12806</v>
      </c>
      <c r="EF96" s="1">
        <v>9.0436939999999997E-3</v>
      </c>
      <c r="EG96" s="1">
        <v>3.7081279999999999</v>
      </c>
      <c r="EH96">
        <v>0.55548010000000003</v>
      </c>
      <c r="EI96">
        <v>14.53885</v>
      </c>
      <c r="EJ96" s="1">
        <v>7.3207649999999999E-3</v>
      </c>
      <c r="EK96" s="1">
        <v>3.0062060000000002</v>
      </c>
      <c r="EL96">
        <v>0.55521279999999995</v>
      </c>
      <c r="EM96">
        <v>15.23147</v>
      </c>
      <c r="EN96" s="1">
        <v>5.5507120000000002E-3</v>
      </c>
      <c r="EO96" s="1">
        <v>2.280125</v>
      </c>
      <c r="EP96">
        <v>0.55510250000000005</v>
      </c>
      <c r="EQ96">
        <v>15.735580000000001</v>
      </c>
      <c r="ER96" s="1">
        <v>4.0805069999999997E-3</v>
      </c>
      <c r="ES96" s="1">
        <v>1.6726110000000001</v>
      </c>
      <c r="ET96">
        <v>0.55504640000000005</v>
      </c>
      <c r="EU96">
        <v>15.79191</v>
      </c>
      <c r="EV96" s="1">
        <v>3.0573649999999998E-3</v>
      </c>
      <c r="EW96" s="1">
        <v>1.2475590000000001</v>
      </c>
      <c r="EX96">
        <v>0.55508270000000004</v>
      </c>
      <c r="EY96">
        <v>15.13555</v>
      </c>
      <c r="EZ96" s="1">
        <v>2.4194070000000002E-3</v>
      </c>
      <c r="FA96" s="1">
        <v>0.98160219999999998</v>
      </c>
      <c r="FB96">
        <v>0.55517209999999995</v>
      </c>
      <c r="FC96">
        <v>14.375030000000001</v>
      </c>
      <c r="FD96" s="1">
        <v>2.037489E-3</v>
      </c>
      <c r="FE96" s="1">
        <v>0.82184239999999997</v>
      </c>
      <c r="FF96">
        <v>0.55529280000000003</v>
      </c>
      <c r="FG96">
        <v>13.93923</v>
      </c>
      <c r="FH96" s="1">
        <v>1.7998980000000001E-3</v>
      </c>
      <c r="FI96" s="1">
        <v>0.72235769999999999</v>
      </c>
      <c r="FJ96">
        <v>0.55546269999999998</v>
      </c>
      <c r="FK96">
        <v>13.81565</v>
      </c>
      <c r="FL96" s="1">
        <v>1.6302350000000001E-3</v>
      </c>
      <c r="FM96" s="1">
        <v>0.65149970000000001</v>
      </c>
      <c r="FN96">
        <v>0.55562389999999995</v>
      </c>
      <c r="FO96">
        <v>14.72547</v>
      </c>
      <c r="FP96" s="1">
        <v>1.486366E-3</v>
      </c>
      <c r="FQ96" s="1">
        <v>0.59183629999999998</v>
      </c>
      <c r="FR96">
        <v>0.55582799999999999</v>
      </c>
      <c r="FS96">
        <v>15.353</v>
      </c>
      <c r="FT96" s="1">
        <v>1.3584720000000001E-3</v>
      </c>
      <c r="FU96" s="1">
        <v>0.53899920000000001</v>
      </c>
      <c r="FV96">
        <v>0.55599949999999998</v>
      </c>
      <c r="FW96">
        <v>15.582380000000001</v>
      </c>
      <c r="FX96" s="1">
        <v>1.250248E-3</v>
      </c>
      <c r="FY96" s="1">
        <v>0.49435400000000002</v>
      </c>
      <c r="FZ96">
        <v>0.55615420000000004</v>
      </c>
      <c r="GA96">
        <v>15.571249999999999</v>
      </c>
      <c r="GB96" s="1">
        <v>1.16288E-3</v>
      </c>
      <c r="GC96" s="1">
        <v>0.45831699999999997</v>
      </c>
      <c r="GD96">
        <v>0.5562608</v>
      </c>
      <c r="GE96">
        <v>15.21472</v>
      </c>
      <c r="GF96" s="1">
        <v>1.0927700000000001E-3</v>
      </c>
      <c r="GG96" s="1">
        <v>0.42948380000000003</v>
      </c>
      <c r="GH96">
        <v>0.55636070000000004</v>
      </c>
      <c r="GI96">
        <v>14.648899999999999</v>
      </c>
      <c r="GJ96" s="1">
        <v>1.034896E-3</v>
      </c>
      <c r="GK96" s="1">
        <v>0.40576640000000003</v>
      </c>
      <c r="GL96">
        <v>0.55640630000000002</v>
      </c>
      <c r="GM96">
        <v>14.169560000000001</v>
      </c>
      <c r="GN96" s="1">
        <v>9.8685760000000004E-4</v>
      </c>
      <c r="GO96" s="1">
        <v>0.38614999999999999</v>
      </c>
      <c r="GP96">
        <v>0.55645299999999998</v>
      </c>
      <c r="GQ96">
        <v>14.023389999999999</v>
      </c>
      <c r="GR96" s="1">
        <v>9.515433E-4</v>
      </c>
      <c r="GS96" s="1">
        <v>0.37154310000000002</v>
      </c>
      <c r="GT96">
        <v>0.55647250000000004</v>
      </c>
      <c r="GU96">
        <v>15.02464</v>
      </c>
      <c r="GV96" s="1">
        <v>9.2991910000000001E-4</v>
      </c>
      <c r="GW96" s="1">
        <v>0.36253950000000001</v>
      </c>
      <c r="GX96">
        <v>0.55648569999999997</v>
      </c>
      <c r="GY96">
        <v>15.78267</v>
      </c>
      <c r="GZ96" s="1">
        <v>9.1562709999999995E-4</v>
      </c>
      <c r="HA96" s="1">
        <v>0.3566163</v>
      </c>
      <c r="HB96">
        <v>0.55648980000000003</v>
      </c>
      <c r="HC96">
        <v>16.084430000000001</v>
      </c>
      <c r="HD96" s="1">
        <v>8.9943140000000004E-4</v>
      </c>
      <c r="HE96" s="1">
        <v>0.35016819999999999</v>
      </c>
      <c r="HF96">
        <v>0.55649850000000001</v>
      </c>
      <c r="HG96">
        <v>16.307780000000001</v>
      </c>
      <c r="HH96" s="1">
        <v>8.7684299999999998E-4</v>
      </c>
      <c r="HI96" s="1">
        <v>0.34133370000000002</v>
      </c>
      <c r="HJ96">
        <v>0.55649610000000005</v>
      </c>
      <c r="HK96">
        <v>15.99743</v>
      </c>
      <c r="HL96" s="1">
        <v>8.4844550000000003E-4</v>
      </c>
      <c r="HM96" s="1">
        <v>0.3302792</v>
      </c>
      <c r="HN96">
        <v>0.55651010000000001</v>
      </c>
      <c r="HO96">
        <v>15.235709999999999</v>
      </c>
      <c r="HP96" s="1">
        <v>8.1659189999999996E-4</v>
      </c>
      <c r="HQ96" s="1">
        <v>0.31786730000000002</v>
      </c>
      <c r="HR96">
        <v>0.55651090000000003</v>
      </c>
      <c r="HS96">
        <v>14.88086</v>
      </c>
      <c r="HT96" s="1">
        <v>7.8361700000000002E-4</v>
      </c>
      <c r="HU96" s="1">
        <v>0.30502649999999998</v>
      </c>
      <c r="HV96">
        <v>0.5565059</v>
      </c>
      <c r="HW96">
        <v>14.848229999999999</v>
      </c>
      <c r="HX96" s="1">
        <v>7.5103620000000002E-4</v>
      </c>
      <c r="HY96" s="1">
        <v>0.2923423</v>
      </c>
      <c r="HZ96">
        <v>0.55651910000000004</v>
      </c>
      <c r="IA96">
        <v>15.827170000000001</v>
      </c>
      <c r="IB96" s="1">
        <v>7.1973169999999995E-4</v>
      </c>
      <c r="IC96" s="1">
        <v>0.28016679999999999</v>
      </c>
      <c r="ID96">
        <v>0.55650659999999996</v>
      </c>
      <c r="IE96">
        <v>16.89996</v>
      </c>
      <c r="IF96" s="1">
        <v>6.8990459999999996E-4</v>
      </c>
      <c r="IG96" s="1">
        <v>0.26856289999999999</v>
      </c>
      <c r="IH96">
        <v>0.55650889999999997</v>
      </c>
      <c r="II96">
        <v>17.335909999999998</v>
      </c>
      <c r="IJ96">
        <v>6.6147820000000003E-4</v>
      </c>
      <c r="IK96" s="1">
        <v>0.25752229999999998</v>
      </c>
      <c r="IL96">
        <v>0.55651779999999995</v>
      </c>
      <c r="IM96">
        <v>17.463039999999999</v>
      </c>
      <c r="IN96">
        <v>6.3453399999999997E-4</v>
      </c>
      <c r="IO96" s="1">
        <v>0.24704139999999999</v>
      </c>
      <c r="IP96">
        <v>0.55651030000000001</v>
      </c>
      <c r="IQ96">
        <v>16.933689999999999</v>
      </c>
      <c r="IR96">
        <v>6.0895369999999999E-4</v>
      </c>
      <c r="IS96" s="1">
        <v>0.23709040000000001</v>
      </c>
      <c r="IT96">
        <v>0.55651399999999995</v>
      </c>
      <c r="IU96">
        <v>16.121510000000001</v>
      </c>
      <c r="IV96">
        <v>5.8465890000000003E-4</v>
      </c>
      <c r="IW96" s="1">
        <v>0.2276562</v>
      </c>
      <c r="IX96">
        <v>0.55651569999999995</v>
      </c>
      <c r="IY96">
        <v>15.701420000000001</v>
      </c>
      <c r="IZ96">
        <v>5.6157829999999996E-4</v>
      </c>
      <c r="JA96" s="1">
        <v>0.21867980000000001</v>
      </c>
      <c r="JB96">
        <v>0.55651969999999995</v>
      </c>
      <c r="JC96">
        <v>15.547090000000001</v>
      </c>
      <c r="JD96">
        <v>5.3946440000000005E-4</v>
      </c>
      <c r="JE96" s="1">
        <v>0.2100755</v>
      </c>
      <c r="JF96">
        <v>0.55649610000000005</v>
      </c>
      <c r="JG96">
        <v>16.096730000000001</v>
      </c>
      <c r="JH96">
        <v>5.1831269999999996E-4</v>
      </c>
      <c r="JI96">
        <v>0.20186370000000001</v>
      </c>
      <c r="JJ96">
        <v>0.55651550000000005</v>
      </c>
      <c r="JK96">
        <v>16.43357</v>
      </c>
      <c r="JL96">
        <v>4.983594E-4</v>
      </c>
      <c r="JM96">
        <v>0.1940771</v>
      </c>
      <c r="JN96">
        <v>0.55651430000000002</v>
      </c>
      <c r="JO96">
        <v>16.62106</v>
      </c>
      <c r="JP96">
        <v>4.7933859999999998E-4</v>
      </c>
      <c r="JQ96">
        <v>0.18668950000000001</v>
      </c>
      <c r="JR96">
        <v>0.55652060000000003</v>
      </c>
      <c r="JS96">
        <v>16.304410000000001</v>
      </c>
      <c r="JT96">
        <v>4.6137830000000002E-4</v>
      </c>
      <c r="JU96">
        <v>0.179677</v>
      </c>
      <c r="JV96">
        <v>0.55651729999999999</v>
      </c>
      <c r="JW96">
        <v>15.50198</v>
      </c>
      <c r="JX96">
        <v>4.4422629999999998E-4</v>
      </c>
      <c r="JY96">
        <v>0.17301230000000001</v>
      </c>
      <c r="JZ96">
        <v>0.55651810000000002</v>
      </c>
      <c r="KA96">
        <v>14.777760000000001</v>
      </c>
      <c r="KB96">
        <v>4.2787970000000001E-4</v>
      </c>
      <c r="KC96">
        <v>0.16663839999999999</v>
      </c>
      <c r="KD96">
        <v>0.55651930000000005</v>
      </c>
      <c r="KE96">
        <v>14.167630000000001</v>
      </c>
      <c r="KF96">
        <v>4.1223209999999999E-4</v>
      </c>
      <c r="KG96">
        <v>0.16055030000000001</v>
      </c>
      <c r="KH96">
        <v>0.55649709999999997</v>
      </c>
      <c r="KI96">
        <v>13.75262</v>
      </c>
      <c r="KJ96">
        <v>3.9727060000000001E-4</v>
      </c>
      <c r="KK96">
        <v>0.1547287</v>
      </c>
      <c r="KL96">
        <v>0.55649939999999998</v>
      </c>
      <c r="KM96">
        <v>14.27408</v>
      </c>
      <c r="KN96">
        <v>3.8308439999999998E-4</v>
      </c>
      <c r="KO96">
        <v>0.14919399999999999</v>
      </c>
      <c r="KP96">
        <v>0.55651430000000002</v>
      </c>
      <c r="KQ96">
        <v>14.56188</v>
      </c>
      <c r="KR96">
        <v>3.6947340000000002E-4</v>
      </c>
      <c r="KS96">
        <v>0.1438885</v>
      </c>
      <c r="KT96">
        <v>0.55647979999999997</v>
      </c>
      <c r="KU96">
        <v>14.715529999999999</v>
      </c>
      <c r="KV96">
        <v>3.5623760000000001E-4</v>
      </c>
      <c r="KW96">
        <v>0.1387486</v>
      </c>
      <c r="KX96">
        <v>0.55645009999999995</v>
      </c>
      <c r="KY96">
        <v>14.950889999999999</v>
      </c>
      <c r="KZ96">
        <v>3.435674E-4</v>
      </c>
      <c r="LA96">
        <v>0.13382169999999999</v>
      </c>
      <c r="LB96">
        <v>0.55636439999999998</v>
      </c>
      <c r="LC96">
        <v>14.629300000000001</v>
      </c>
      <c r="LD96">
        <v>3.3141630000000001E-4</v>
      </c>
      <c r="LE96">
        <v>0.12911230000000001</v>
      </c>
      <c r="LF96">
        <v>0.55626580000000003</v>
      </c>
      <c r="LG96">
        <v>14.048410000000001</v>
      </c>
      <c r="LH96">
        <v>3.198163E-4</v>
      </c>
      <c r="LI96">
        <v>0.12460839999999999</v>
      </c>
      <c r="LJ96">
        <v>0.55610720000000002</v>
      </c>
      <c r="LK96">
        <v>13.75343</v>
      </c>
      <c r="LL96">
        <v>3.0921460000000003E-4</v>
      </c>
      <c r="LM96">
        <v>0.12050660000000001</v>
      </c>
      <c r="LN96">
        <v>0.55594299999999996</v>
      </c>
      <c r="LO96">
        <v>13.85698</v>
      </c>
      <c r="LP96">
        <v>3.0120169999999999E-4</v>
      </c>
      <c r="LQ96">
        <v>0.1173865</v>
      </c>
      <c r="LR96">
        <v>0.55576970000000003</v>
      </c>
      <c r="LS96">
        <v>15.029199999999999</v>
      </c>
      <c r="LT96">
        <v>2.9669830000000002E-4</v>
      </c>
      <c r="LU96">
        <v>0.1156266</v>
      </c>
      <c r="LV96">
        <v>0.55558180000000001</v>
      </c>
      <c r="LW96">
        <v>15.770989999999999</v>
      </c>
      <c r="LX96">
        <v>2.940032E-4</v>
      </c>
      <c r="LY96">
        <v>0.11461689999999999</v>
      </c>
      <c r="LZ96">
        <v>0.55540849999999997</v>
      </c>
      <c r="MA96">
        <v>16.191970000000001</v>
      </c>
      <c r="MB96">
        <v>2.9059499999999999E-4</v>
      </c>
      <c r="MC96">
        <v>0.113359</v>
      </c>
      <c r="MD96">
        <v>0.55525199999999997</v>
      </c>
      <c r="ME96">
        <v>16.887440000000002</v>
      </c>
      <c r="MF96">
        <v>2.8523950000000002E-4</v>
      </c>
      <c r="MG96">
        <v>0.1113484</v>
      </c>
      <c r="MH96">
        <v>0.55511770000000005</v>
      </c>
      <c r="MI96">
        <v>16.811910000000001</v>
      </c>
      <c r="MJ96">
        <v>2.7816709999999999E-4</v>
      </c>
      <c r="MK96">
        <v>0.1086527</v>
      </c>
      <c r="ML96">
        <v>0.55505280000000001</v>
      </c>
      <c r="MM96">
        <v>16.054390000000001</v>
      </c>
      <c r="MN96">
        <v>2.7008400000000003E-4</v>
      </c>
      <c r="MO96">
        <v>0.105527</v>
      </c>
      <c r="MP96">
        <v>0.5549828</v>
      </c>
      <c r="MQ96">
        <v>15.841530000000001</v>
      </c>
      <c r="MR96">
        <v>2.6108499999999998E-4</v>
      </c>
      <c r="MS96">
        <v>0.1020571</v>
      </c>
      <c r="MT96">
        <v>0.55494259999999995</v>
      </c>
      <c r="MU96">
        <v>16.014700000000001</v>
      </c>
      <c r="MV96">
        <v>2.5044219999999999E-4</v>
      </c>
      <c r="MW96">
        <v>9.7947950000000006E-2</v>
      </c>
      <c r="MX96">
        <v>0.55492470000000005</v>
      </c>
      <c r="MY96">
        <v>17.17361</v>
      </c>
      <c r="MZ96">
        <v>2.3761060000000001E-4</v>
      </c>
      <c r="NA96">
        <v>9.2972440000000003E-2</v>
      </c>
      <c r="NB96">
        <v>0.55488490000000001</v>
      </c>
      <c r="NC96">
        <v>18.051120000000001</v>
      </c>
      <c r="ND96">
        <v>2.2386850000000001E-4</v>
      </c>
      <c r="NE96">
        <v>8.7617639999999997E-2</v>
      </c>
      <c r="NF96">
        <v>0.55486849999999999</v>
      </c>
      <c r="NG96">
        <v>18.351179999999999</v>
      </c>
      <c r="NH96">
        <v>2.1124730000000001E-4</v>
      </c>
      <c r="NI96">
        <v>8.2663710000000001E-2</v>
      </c>
      <c r="NJ96">
        <v>0.55476899999999996</v>
      </c>
      <c r="NK96">
        <v>18.590140000000002</v>
      </c>
      <c r="NL96">
        <v>2.005997E-4</v>
      </c>
      <c r="NM96">
        <v>7.8481640000000005E-2</v>
      </c>
      <c r="NN96">
        <v>0.55461190000000005</v>
      </c>
      <c r="NO96">
        <v>18.087119999999999</v>
      </c>
      <c r="NP96">
        <v>1.9179909999999999E-4</v>
      </c>
      <c r="NQ96">
        <v>7.5035350000000001E-2</v>
      </c>
      <c r="NR96">
        <v>0.55438290000000001</v>
      </c>
      <c r="NS96">
        <v>17.190819999999999</v>
      </c>
      <c r="NT96">
        <v>1.8438180000000001E-4</v>
      </c>
      <c r="NU96">
        <v>7.2147959999999997E-2</v>
      </c>
      <c r="NV96">
        <v>0.55410669999999995</v>
      </c>
      <c r="NW96">
        <v>16.6206</v>
      </c>
      <c r="NX96">
        <v>1.784403E-4</v>
      </c>
      <c r="NY96">
        <v>6.9834030000000005E-2</v>
      </c>
      <c r="NZ96">
        <v>0.55375580000000002</v>
      </c>
      <c r="OA96">
        <v>16.33135</v>
      </c>
      <c r="OB96">
        <v>1.7530590000000001E-4</v>
      </c>
      <c r="OC96">
        <v>6.8597640000000001E-2</v>
      </c>
      <c r="OD96">
        <v>0.55339689999999997</v>
      </c>
      <c r="OE96">
        <v>16.425820000000002</v>
      </c>
      <c r="OF96">
        <v>1.759047E-4</v>
      </c>
      <c r="OG96">
        <v>6.8823990000000002E-2</v>
      </c>
      <c r="OH96">
        <v>0.55300660000000001</v>
      </c>
      <c r="OI96">
        <v>17.172830000000001</v>
      </c>
      <c r="OJ96">
        <v>1.784175E-4</v>
      </c>
      <c r="OK96">
        <v>6.9858859999999995E-2</v>
      </c>
    </row>
    <row r="97" spans="1:401" x14ac:dyDescent="0.35">
      <c r="A97">
        <v>100</v>
      </c>
      <c r="B97" t="s">
        <v>4</v>
      </c>
      <c r="C97" t="s">
        <v>24</v>
      </c>
      <c r="D97" t="s">
        <v>102</v>
      </c>
      <c r="E97">
        <v>833.72249999999997</v>
      </c>
      <c r="F97">
        <v>1.111248</v>
      </c>
      <c r="G97">
        <v>14.55298</v>
      </c>
      <c r="H97">
        <v>0</v>
      </c>
      <c r="I97">
        <v>0</v>
      </c>
      <c r="J97">
        <v>1.107205</v>
      </c>
      <c r="K97">
        <v>14.703580000000001</v>
      </c>
      <c r="L97" s="1">
        <v>3.049378E-26</v>
      </c>
      <c r="M97" s="1">
        <v>6.7011730000000001E-24</v>
      </c>
      <c r="N97">
        <v>1.103137</v>
      </c>
      <c r="O97">
        <v>15.08062</v>
      </c>
      <c r="P97" s="1">
        <v>1.31602E-14</v>
      </c>
      <c r="Q97" s="1">
        <v>2.90276E-12</v>
      </c>
      <c r="R97">
        <v>1.099021</v>
      </c>
      <c r="S97">
        <v>14.72307</v>
      </c>
      <c r="T97" s="1">
        <v>7.6329459999999999E-5</v>
      </c>
      <c r="U97" s="1">
        <v>1.2485909999999999E-2</v>
      </c>
      <c r="V97">
        <v>1.094981</v>
      </c>
      <c r="W97">
        <v>14.44055</v>
      </c>
      <c r="X97">
        <v>0.41830499999999998</v>
      </c>
      <c r="Y97">
        <v>79.847520000000003</v>
      </c>
      <c r="Z97">
        <v>1.0909420000000001</v>
      </c>
      <c r="AA97">
        <v>13.85243</v>
      </c>
      <c r="AB97">
        <v>19.030419999999999</v>
      </c>
      <c r="AC97">
        <v>3921.8150000000001</v>
      </c>
      <c r="AD97">
        <v>1.086946</v>
      </c>
      <c r="AE97">
        <v>13.49288</v>
      </c>
      <c r="AF97">
        <v>92.418430000000001</v>
      </c>
      <c r="AG97">
        <v>20014.259999999998</v>
      </c>
      <c r="AH97">
        <v>1.0829899999999999</v>
      </c>
      <c r="AI97">
        <v>13.464359999999999</v>
      </c>
      <c r="AJ97">
        <v>114.8537</v>
      </c>
      <c r="AK97">
        <v>25743.06</v>
      </c>
      <c r="AL97">
        <v>1.079061</v>
      </c>
      <c r="AM97">
        <v>13.474500000000001</v>
      </c>
      <c r="AN97">
        <v>58.992640000000002</v>
      </c>
      <c r="AO97">
        <v>13548.36</v>
      </c>
      <c r="AP97">
        <v>1.075034</v>
      </c>
      <c r="AQ97">
        <v>13.54346</v>
      </c>
      <c r="AR97">
        <v>17.050080000000001</v>
      </c>
      <c r="AS97">
        <v>3982.7429999999999</v>
      </c>
      <c r="AT97">
        <v>1.0707310000000001</v>
      </c>
      <c r="AU97">
        <v>14.05536</v>
      </c>
      <c r="AV97">
        <v>3.4895049999999999</v>
      </c>
      <c r="AW97">
        <v>823.88239999999996</v>
      </c>
      <c r="AX97">
        <v>1.0656289999999999</v>
      </c>
      <c r="AY97">
        <v>13.90546</v>
      </c>
      <c r="AZ97">
        <v>0.63696699999999995</v>
      </c>
      <c r="BA97">
        <v>150.80699999999999</v>
      </c>
      <c r="BB97">
        <v>1.0587930000000001</v>
      </c>
      <c r="BC97">
        <v>13.492699999999999</v>
      </c>
      <c r="BD97" s="1">
        <v>0.15659380000000001</v>
      </c>
      <c r="BE97">
        <v>36.55594</v>
      </c>
      <c r="BF97">
        <v>1.050198</v>
      </c>
      <c r="BG97">
        <v>13.21726</v>
      </c>
      <c r="BH97" s="1">
        <v>7.8894119999999998E-2</v>
      </c>
      <c r="BI97">
        <v>18.10576</v>
      </c>
      <c r="BJ97">
        <v>1.0400560000000001</v>
      </c>
      <c r="BK97">
        <v>12.71457</v>
      </c>
      <c r="BL97" s="1">
        <v>6.3098470000000004E-2</v>
      </c>
      <c r="BM97">
        <v>14.45304</v>
      </c>
      <c r="BN97">
        <v>1.028913</v>
      </c>
      <c r="BO97">
        <v>12.39119</v>
      </c>
      <c r="BP97" s="1">
        <v>6.0224220000000002E-2</v>
      </c>
      <c r="BQ97" s="1">
        <v>13.837999999999999</v>
      </c>
      <c r="BR97">
        <v>1.0166269999999999</v>
      </c>
      <c r="BS97">
        <v>12.272410000000001</v>
      </c>
      <c r="BT97" s="1">
        <v>6.2881339999999994E-2</v>
      </c>
      <c r="BU97" s="1">
        <v>14.54477</v>
      </c>
      <c r="BV97">
        <v>1.004686</v>
      </c>
      <c r="BW97">
        <v>12.737080000000001</v>
      </c>
      <c r="BX97" s="1">
        <v>6.5552669999999993E-2</v>
      </c>
      <c r="BY97" s="1">
        <v>15.301460000000001</v>
      </c>
      <c r="BZ97">
        <v>0.99212370000000005</v>
      </c>
      <c r="CA97">
        <v>13.463100000000001</v>
      </c>
      <c r="CB97" s="1">
        <v>6.4830579999999999E-2</v>
      </c>
      <c r="CC97" s="1">
        <v>15.289720000000001</v>
      </c>
      <c r="CD97">
        <v>0.97935450000000002</v>
      </c>
      <c r="CE97">
        <v>14.109590000000001</v>
      </c>
      <c r="CF97" s="1">
        <v>6.090682E-2</v>
      </c>
      <c r="CG97" s="1">
        <v>14.509690000000001</v>
      </c>
      <c r="CH97">
        <v>0.96696870000000001</v>
      </c>
      <c r="CI97">
        <v>14.350070000000001</v>
      </c>
      <c r="CJ97" s="1">
        <v>5.5306660000000001E-2</v>
      </c>
      <c r="CK97" s="1">
        <v>13.296900000000001</v>
      </c>
      <c r="CL97">
        <v>0.95481559999999999</v>
      </c>
      <c r="CM97">
        <v>14.05533</v>
      </c>
      <c r="CN97" s="1">
        <v>4.9303409999999999E-2</v>
      </c>
      <c r="CO97" s="1">
        <v>11.95457</v>
      </c>
      <c r="CP97">
        <v>0.94316520000000004</v>
      </c>
      <c r="CQ97">
        <v>13.725759999999999</v>
      </c>
      <c r="CR97" s="1">
        <v>4.3634050000000001E-2</v>
      </c>
      <c r="CS97" s="1">
        <v>10.665100000000001</v>
      </c>
      <c r="CT97">
        <v>0.93187589999999998</v>
      </c>
      <c r="CU97">
        <v>13.74086</v>
      </c>
      <c r="CV97" s="1">
        <v>3.8294130000000003E-2</v>
      </c>
      <c r="CW97" s="1">
        <v>9.4346130000000006</v>
      </c>
      <c r="CX97">
        <v>0.92101029999999995</v>
      </c>
      <c r="CY97">
        <v>13.880890000000001</v>
      </c>
      <c r="CZ97" s="1">
        <v>3.2929260000000002E-2</v>
      </c>
      <c r="DA97" s="1">
        <v>8.1766100000000002</v>
      </c>
      <c r="DB97">
        <v>0.91016379999999997</v>
      </c>
      <c r="DC97">
        <v>14.58539</v>
      </c>
      <c r="DD97" s="1">
        <v>2.7615819999999999E-2</v>
      </c>
      <c r="DE97" s="1">
        <v>6.9097059999999999</v>
      </c>
      <c r="DF97">
        <v>0.89974770000000004</v>
      </c>
      <c r="DG97">
        <v>15.49788</v>
      </c>
      <c r="DH97" s="1">
        <v>2.2873149999999998E-2</v>
      </c>
      <c r="DI97" s="1">
        <v>5.7610349999999997</v>
      </c>
      <c r="DJ97">
        <v>0.89031819999999995</v>
      </c>
      <c r="DK97">
        <v>15.867000000000001</v>
      </c>
      <c r="DL97" s="1">
        <v>1.9062679999999999E-2</v>
      </c>
      <c r="DM97" s="1">
        <v>4.826168</v>
      </c>
      <c r="DN97">
        <v>0.88166149999999999</v>
      </c>
      <c r="DO97">
        <v>15.934799999999999</v>
      </c>
      <c r="DP97" s="1">
        <v>1.6131969999999999E-2</v>
      </c>
      <c r="DQ97" s="1">
        <v>4.1014290000000004</v>
      </c>
      <c r="DR97">
        <v>0.87430010000000002</v>
      </c>
      <c r="DS97">
        <v>15.519220000000001</v>
      </c>
      <c r="DT97" s="1">
        <v>1.387947E-2</v>
      </c>
      <c r="DU97" s="1">
        <v>3.5392980000000001</v>
      </c>
      <c r="DV97">
        <v>0.86837470000000005</v>
      </c>
      <c r="DW97">
        <v>14.83798</v>
      </c>
      <c r="DX97" s="1">
        <v>1.211753E-2</v>
      </c>
      <c r="DY97" s="1">
        <v>3.0958580000000002</v>
      </c>
      <c r="DZ97">
        <v>0.86418490000000003</v>
      </c>
      <c r="EA97">
        <v>14.35585</v>
      </c>
      <c r="EB97" s="1">
        <v>1.0659729999999999E-2</v>
      </c>
      <c r="EC97" s="1">
        <v>2.7256260000000001</v>
      </c>
      <c r="ED97">
        <v>0.86133570000000004</v>
      </c>
      <c r="EE97">
        <v>14.12787</v>
      </c>
      <c r="EF97" s="1">
        <v>9.198253E-3</v>
      </c>
      <c r="EG97" s="1">
        <v>2.3537029999999999</v>
      </c>
      <c r="EH97">
        <v>0.85951880000000003</v>
      </c>
      <c r="EI97">
        <v>14.52604</v>
      </c>
      <c r="EJ97" s="1">
        <v>7.4970519999999997E-3</v>
      </c>
      <c r="EK97" s="1">
        <v>1.920347</v>
      </c>
      <c r="EL97">
        <v>0.85840550000000004</v>
      </c>
      <c r="EM97">
        <v>15.239369999999999</v>
      </c>
      <c r="EN97" s="1">
        <v>5.7163300000000004E-3</v>
      </c>
      <c r="EO97" s="1">
        <v>1.464296</v>
      </c>
      <c r="EP97">
        <v>0.85775729999999994</v>
      </c>
      <c r="EQ97">
        <v>15.77603</v>
      </c>
      <c r="ER97" s="1">
        <v>4.2066259999999998E-3</v>
      </c>
      <c r="ES97" s="1">
        <v>1.075402</v>
      </c>
      <c r="ET97">
        <v>0.8574638</v>
      </c>
      <c r="EU97">
        <v>15.85627</v>
      </c>
      <c r="EV97" s="1">
        <v>3.1400769999999998E-3</v>
      </c>
      <c r="EW97" s="1">
        <v>0.79942849999999999</v>
      </c>
      <c r="EX97">
        <v>0.85742099999999999</v>
      </c>
      <c r="EY97">
        <v>15.20234</v>
      </c>
      <c r="EZ97" s="1">
        <v>2.469653E-3</v>
      </c>
      <c r="FA97" s="1">
        <v>0.62544040000000001</v>
      </c>
      <c r="FB97">
        <v>0.85757320000000004</v>
      </c>
      <c r="FC97">
        <v>14.4093</v>
      </c>
      <c r="FD97" s="1">
        <v>2.0678739999999999E-3</v>
      </c>
      <c r="FE97" s="1">
        <v>0.52084419999999998</v>
      </c>
      <c r="FF97">
        <v>0.85789289999999996</v>
      </c>
      <c r="FG97">
        <v>13.94853</v>
      </c>
      <c r="FH97" s="1">
        <v>1.819822E-3</v>
      </c>
      <c r="FI97" s="1">
        <v>0.45613629999999999</v>
      </c>
      <c r="FJ97">
        <v>0.8583018</v>
      </c>
      <c r="FK97">
        <v>13.813879999999999</v>
      </c>
      <c r="FL97" s="1">
        <v>1.6458009999999999E-3</v>
      </c>
      <c r="FM97" s="1">
        <v>0.41078199999999998</v>
      </c>
      <c r="FN97">
        <v>0.85878719999999997</v>
      </c>
      <c r="FO97">
        <v>14.712899999999999</v>
      </c>
      <c r="FP97" s="1">
        <v>1.500159E-3</v>
      </c>
      <c r="FQ97" s="1">
        <v>0.37305709999999997</v>
      </c>
      <c r="FR97">
        <v>0.85932549999999996</v>
      </c>
      <c r="FS97">
        <v>15.389049999999999</v>
      </c>
      <c r="FT97" s="1">
        <v>1.370544E-3</v>
      </c>
      <c r="FU97" s="1">
        <v>0.33963110000000002</v>
      </c>
      <c r="FV97">
        <v>0.8598403</v>
      </c>
      <c r="FW97">
        <v>15.62054</v>
      </c>
      <c r="FX97" s="1">
        <v>1.2601909999999999E-3</v>
      </c>
      <c r="FY97" s="1">
        <v>0.31122260000000002</v>
      </c>
      <c r="FZ97">
        <v>0.86031639999999998</v>
      </c>
      <c r="GA97">
        <v>15.60636</v>
      </c>
      <c r="GB97" s="1">
        <v>1.1708280000000001E-3</v>
      </c>
      <c r="GC97" s="1">
        <v>0.28823900000000002</v>
      </c>
      <c r="GD97">
        <v>0.86069359999999995</v>
      </c>
      <c r="GE97">
        <v>15.250909999999999</v>
      </c>
      <c r="GF97" s="1">
        <v>1.099205E-3</v>
      </c>
      <c r="GG97" s="1">
        <v>0.26985480000000001</v>
      </c>
      <c r="GH97">
        <v>0.86102670000000003</v>
      </c>
      <c r="GI97">
        <v>14.6783</v>
      </c>
      <c r="GJ97" s="1">
        <v>1.0402930000000001E-3</v>
      </c>
      <c r="GK97" s="1">
        <v>0.2547874</v>
      </c>
      <c r="GL97">
        <v>0.86120799999999997</v>
      </c>
      <c r="GM97">
        <v>14.187290000000001</v>
      </c>
      <c r="GN97" s="1">
        <v>9.9119289999999999E-4</v>
      </c>
      <c r="GO97" s="1">
        <v>0.2422858</v>
      </c>
      <c r="GP97">
        <v>0.86138420000000004</v>
      </c>
      <c r="GQ97">
        <v>14.023389999999999</v>
      </c>
      <c r="GR97" s="1">
        <v>9.5447610000000003E-4</v>
      </c>
      <c r="GS97" s="1">
        <v>0.23284170000000001</v>
      </c>
      <c r="GT97">
        <v>0.86146929999999999</v>
      </c>
      <c r="GU97">
        <v>15.00914</v>
      </c>
      <c r="GV97" s="1">
        <v>9.3163779999999997E-4</v>
      </c>
      <c r="GW97" s="1">
        <v>0.22693459999999999</v>
      </c>
      <c r="GX97">
        <v>0.86153100000000005</v>
      </c>
      <c r="GY97">
        <v>15.81898</v>
      </c>
      <c r="GZ97" s="1">
        <v>9.1703840000000004E-4</v>
      </c>
      <c r="HA97" s="1">
        <v>0.22315399999999999</v>
      </c>
      <c r="HB97">
        <v>0.86155870000000001</v>
      </c>
      <c r="HC97">
        <v>16.137830000000001</v>
      </c>
      <c r="HD97" s="1">
        <v>9.0127939999999998E-4</v>
      </c>
      <c r="HE97" s="1">
        <v>0.21921879999999999</v>
      </c>
      <c r="HF97">
        <v>0.86157260000000002</v>
      </c>
      <c r="HG97">
        <v>16.361789999999999</v>
      </c>
      <c r="HH97" s="1">
        <v>8.7931629999999999E-4</v>
      </c>
      <c r="HI97" s="1">
        <v>0.21384220000000001</v>
      </c>
      <c r="HJ97">
        <v>0.86157720000000004</v>
      </c>
      <c r="HK97">
        <v>16.05978</v>
      </c>
      <c r="HL97" s="1">
        <v>8.5138800000000001E-4</v>
      </c>
      <c r="HM97" s="1">
        <v>0.2070419</v>
      </c>
      <c r="HN97">
        <v>0.86158699999999999</v>
      </c>
      <c r="HO97">
        <v>15.27159</v>
      </c>
      <c r="HP97" s="1">
        <v>8.1976200000000003E-4</v>
      </c>
      <c r="HQ97" s="1">
        <v>0.19933909999999999</v>
      </c>
      <c r="HR97">
        <v>0.86158729999999994</v>
      </c>
      <c r="HS97">
        <v>14.87933</v>
      </c>
      <c r="HT97" s="1">
        <v>7.8681499999999995E-4</v>
      </c>
      <c r="HU97" s="1">
        <v>0.19132569999999999</v>
      </c>
      <c r="HV97">
        <v>0.8615834</v>
      </c>
      <c r="HW97">
        <v>14.833</v>
      </c>
      <c r="HX97" s="1">
        <v>7.5414049999999999E-4</v>
      </c>
      <c r="HY97" s="1">
        <v>0.18337529999999999</v>
      </c>
      <c r="HZ97">
        <v>0.86159529999999995</v>
      </c>
      <c r="IA97">
        <v>15.799939999999999</v>
      </c>
      <c r="IB97" s="1">
        <v>7.2269320000000001E-4</v>
      </c>
      <c r="IC97" s="1">
        <v>0.17573929999999999</v>
      </c>
      <c r="ID97">
        <v>0.86158650000000003</v>
      </c>
      <c r="IE97">
        <v>16.92313</v>
      </c>
      <c r="IF97" s="1">
        <v>6.9272880000000004E-4</v>
      </c>
      <c r="IG97" s="1">
        <v>0.16845589999999999</v>
      </c>
      <c r="IH97">
        <v>0.86158559999999995</v>
      </c>
      <c r="II97">
        <v>17.40014</v>
      </c>
      <c r="IJ97">
        <v>6.6416610000000003E-4</v>
      </c>
      <c r="IK97" s="1">
        <v>0.16152649999999999</v>
      </c>
      <c r="IL97">
        <v>0.86159640000000004</v>
      </c>
      <c r="IM97">
        <v>17.53069</v>
      </c>
      <c r="IN97">
        <v>6.3707759999999999E-4</v>
      </c>
      <c r="IO97" s="1">
        <v>0.15494520000000001</v>
      </c>
      <c r="IP97">
        <v>0.86158690000000004</v>
      </c>
      <c r="IQ97">
        <v>17.008089999999999</v>
      </c>
      <c r="IR97">
        <v>6.1136749999999998E-4</v>
      </c>
      <c r="IS97" s="1">
        <v>0.14869779999999999</v>
      </c>
      <c r="IT97">
        <v>0.8615931</v>
      </c>
      <c r="IU97">
        <v>16.164280000000002</v>
      </c>
      <c r="IV97">
        <v>5.8695380000000003E-4</v>
      </c>
      <c r="IW97" s="1">
        <v>0.14277529999999999</v>
      </c>
      <c r="IX97">
        <v>0.86160219999999998</v>
      </c>
      <c r="IY97">
        <v>15.71588</v>
      </c>
      <c r="IZ97">
        <v>5.6377439999999999E-4</v>
      </c>
      <c r="JA97" s="1">
        <v>0.13714380000000001</v>
      </c>
      <c r="JB97">
        <v>0.86159490000000005</v>
      </c>
      <c r="JC97">
        <v>15.550280000000001</v>
      </c>
      <c r="JD97">
        <v>5.4156590000000002E-4</v>
      </c>
      <c r="JE97" s="1">
        <v>0.13174669999999999</v>
      </c>
      <c r="JF97">
        <v>0.86159200000000002</v>
      </c>
      <c r="JG97">
        <v>16.084779999999999</v>
      </c>
      <c r="JH97">
        <v>5.2030529999999998E-4</v>
      </c>
      <c r="JI97">
        <v>0.12658839999999999</v>
      </c>
      <c r="JJ97">
        <v>0.86159479999999999</v>
      </c>
      <c r="JK97">
        <v>16.459160000000001</v>
      </c>
      <c r="JL97">
        <v>5.0025289999999995E-4</v>
      </c>
      <c r="JM97">
        <v>0.12170209999999999</v>
      </c>
      <c r="JN97">
        <v>0.86159399999999997</v>
      </c>
      <c r="JO97">
        <v>16.654640000000001</v>
      </c>
      <c r="JP97">
        <v>4.8113920000000002E-4</v>
      </c>
      <c r="JQ97">
        <v>0.1170645</v>
      </c>
      <c r="JR97">
        <v>0.86159620000000003</v>
      </c>
      <c r="JS97">
        <v>16.36665</v>
      </c>
      <c r="JT97">
        <v>4.630824E-4</v>
      </c>
      <c r="JU97">
        <v>0.1126621</v>
      </c>
      <c r="JV97">
        <v>0.86159350000000001</v>
      </c>
      <c r="JW97">
        <v>15.56706</v>
      </c>
      <c r="JX97">
        <v>4.4585350000000002E-4</v>
      </c>
      <c r="JY97">
        <v>0.1084793</v>
      </c>
      <c r="JZ97">
        <v>0.8615931</v>
      </c>
      <c r="KA97">
        <v>14.83013</v>
      </c>
      <c r="KB97">
        <v>4.2943210000000002E-4</v>
      </c>
      <c r="KC97">
        <v>0.1044815</v>
      </c>
      <c r="KD97">
        <v>0.86159459999999999</v>
      </c>
      <c r="KE97">
        <v>14.21105</v>
      </c>
      <c r="KF97">
        <v>4.1371890000000002E-4</v>
      </c>
      <c r="KG97">
        <v>0.1006604</v>
      </c>
      <c r="KH97">
        <v>0.86159289999999999</v>
      </c>
      <c r="KI97">
        <v>13.777659999999999</v>
      </c>
      <c r="KJ97">
        <v>3.9868660000000003E-4</v>
      </c>
      <c r="KK97">
        <v>9.7005079999999994E-2</v>
      </c>
      <c r="KL97">
        <v>0.861595</v>
      </c>
      <c r="KM97">
        <v>14.27272</v>
      </c>
      <c r="KN97">
        <v>3.8442709999999999E-4</v>
      </c>
      <c r="KO97">
        <v>9.3530089999999996E-2</v>
      </c>
      <c r="KP97">
        <v>0.86158000000000001</v>
      </c>
      <c r="KQ97">
        <v>14.59355</v>
      </c>
      <c r="KR97">
        <v>3.7076639999999999E-4</v>
      </c>
      <c r="KS97">
        <v>9.0205229999999997E-2</v>
      </c>
      <c r="KT97">
        <v>0.86156180000000004</v>
      </c>
      <c r="KU97">
        <v>14.739610000000001</v>
      </c>
      <c r="KV97">
        <v>3.5749460000000002E-4</v>
      </c>
      <c r="KW97">
        <v>8.6983099999999994E-2</v>
      </c>
      <c r="KX97">
        <v>0.86147019999999996</v>
      </c>
      <c r="KY97">
        <v>14.983090000000001</v>
      </c>
      <c r="KZ97">
        <v>3.447689E-4</v>
      </c>
      <c r="LA97">
        <v>8.3892800000000003E-2</v>
      </c>
      <c r="LB97">
        <v>0.86125589999999996</v>
      </c>
      <c r="LC97">
        <v>14.676130000000001</v>
      </c>
      <c r="LD97">
        <v>3.325666E-4</v>
      </c>
      <c r="LE97">
        <v>8.0939179999999999E-2</v>
      </c>
      <c r="LF97">
        <v>0.86098600000000003</v>
      </c>
      <c r="LG97">
        <v>14.072900000000001</v>
      </c>
      <c r="LH97">
        <v>3.2091170000000003E-4</v>
      </c>
      <c r="LI97">
        <v>7.8112970000000004E-2</v>
      </c>
      <c r="LJ97">
        <v>0.86061719999999997</v>
      </c>
      <c r="LK97">
        <v>13.753360000000001</v>
      </c>
      <c r="LL97">
        <v>3.1015730000000003E-4</v>
      </c>
      <c r="LM97">
        <v>7.5517529999999999E-2</v>
      </c>
      <c r="LN97">
        <v>0.8601645</v>
      </c>
      <c r="LO97">
        <v>13.842510000000001</v>
      </c>
      <c r="LP97">
        <v>3.0182689999999997E-4</v>
      </c>
      <c r="LQ97">
        <v>7.3497699999999999E-2</v>
      </c>
      <c r="LR97">
        <v>0.85964200000000002</v>
      </c>
      <c r="LS97">
        <v>15.01408</v>
      </c>
      <c r="LT97">
        <v>2.9701240000000001E-4</v>
      </c>
      <c r="LU97">
        <v>7.2327240000000001E-2</v>
      </c>
      <c r="LV97">
        <v>0.85913399999999995</v>
      </c>
      <c r="LW97">
        <v>15.817270000000001</v>
      </c>
      <c r="LX97">
        <v>2.9425369999999998E-4</v>
      </c>
      <c r="LY97">
        <v>7.1681599999999998E-2</v>
      </c>
      <c r="LZ97">
        <v>0.85858990000000002</v>
      </c>
      <c r="MA97">
        <v>16.236499999999999</v>
      </c>
      <c r="MB97">
        <v>2.9099030000000003E-4</v>
      </c>
      <c r="MC97">
        <v>7.0929850000000003E-2</v>
      </c>
      <c r="MD97">
        <v>0.85811130000000002</v>
      </c>
      <c r="ME97">
        <v>16.923760000000001</v>
      </c>
      <c r="MF97">
        <v>2.8583340000000001E-4</v>
      </c>
      <c r="MG97">
        <v>6.9720569999999996E-2</v>
      </c>
      <c r="MH97">
        <v>0.85769300000000004</v>
      </c>
      <c r="MI97">
        <v>16.868749999999999</v>
      </c>
      <c r="MJ97">
        <v>2.7890150000000003E-4</v>
      </c>
      <c r="MK97">
        <v>6.8069229999999994E-2</v>
      </c>
      <c r="ML97">
        <v>0.85739030000000005</v>
      </c>
      <c r="MM97">
        <v>16.082550000000001</v>
      </c>
      <c r="MN97">
        <v>2.7090069999999999E-4</v>
      </c>
      <c r="MO97">
        <v>6.6136429999999996E-2</v>
      </c>
      <c r="MP97">
        <v>0.85718130000000003</v>
      </c>
      <c r="MQ97">
        <v>15.82644</v>
      </c>
      <c r="MR97">
        <v>2.6200689999999999E-4</v>
      </c>
      <c r="MS97">
        <v>6.3992149999999998E-2</v>
      </c>
      <c r="MT97">
        <v>0.85701859999999996</v>
      </c>
      <c r="MU97">
        <v>15.98969</v>
      </c>
      <c r="MV97">
        <v>2.515665E-4</v>
      </c>
      <c r="MW97">
        <v>6.1469450000000002E-2</v>
      </c>
      <c r="MX97">
        <v>0.85693419999999998</v>
      </c>
      <c r="MY97">
        <v>17.150739999999999</v>
      </c>
      <c r="MZ97">
        <v>2.3892379999999999E-4</v>
      </c>
      <c r="NA97">
        <v>5.8403940000000001E-2</v>
      </c>
      <c r="NB97">
        <v>0.85684760000000004</v>
      </c>
      <c r="NC97">
        <v>18.08746</v>
      </c>
      <c r="ND97">
        <v>2.2518239999999999E-4</v>
      </c>
      <c r="NE97">
        <v>5.5058049999999997E-2</v>
      </c>
      <c r="NF97">
        <v>0.85677289999999995</v>
      </c>
      <c r="NG97">
        <v>18.411560000000001</v>
      </c>
      <c r="NH97">
        <v>2.1239729999999999E-4</v>
      </c>
      <c r="NI97">
        <v>5.1926010000000002E-2</v>
      </c>
      <c r="NJ97">
        <v>0.85657209999999995</v>
      </c>
      <c r="NK97">
        <v>18.648409999999998</v>
      </c>
      <c r="NL97">
        <v>2.0155260000000001E-4</v>
      </c>
      <c r="NM97">
        <v>4.9266740000000003E-2</v>
      </c>
      <c r="NN97">
        <v>0.85618430000000001</v>
      </c>
      <c r="NO97">
        <v>18.164539999999999</v>
      </c>
      <c r="NP97">
        <v>1.9258900000000001E-4</v>
      </c>
      <c r="NQ97">
        <v>4.707629E-2</v>
      </c>
      <c r="NR97">
        <v>0.85559110000000005</v>
      </c>
      <c r="NS97">
        <v>17.24708</v>
      </c>
      <c r="NT97">
        <v>1.850493E-4</v>
      </c>
      <c r="NU97">
        <v>4.524471E-2</v>
      </c>
      <c r="NV97">
        <v>0.8548114</v>
      </c>
      <c r="NW97">
        <v>16.65071</v>
      </c>
      <c r="NX97">
        <v>1.789281E-4</v>
      </c>
      <c r="NY97">
        <v>4.3760849999999997E-2</v>
      </c>
      <c r="NZ97">
        <v>0.85387259999999998</v>
      </c>
      <c r="OA97">
        <v>16.34618</v>
      </c>
      <c r="OB97">
        <v>1.7544810000000001E-4</v>
      </c>
      <c r="OC97">
        <v>4.2911310000000001E-2</v>
      </c>
      <c r="OD97">
        <v>0.8528559</v>
      </c>
      <c r="OE97">
        <v>16.425989999999999</v>
      </c>
      <c r="OF97">
        <v>1.757203E-4</v>
      </c>
      <c r="OG97">
        <v>4.2979099999999999E-2</v>
      </c>
      <c r="OH97">
        <v>0.85175769999999995</v>
      </c>
      <c r="OI97">
        <v>17.176069999999999</v>
      </c>
      <c r="OJ97">
        <v>1.7816300000000001E-4</v>
      </c>
      <c r="OK97">
        <v>4.3609250000000002E-2</v>
      </c>
    </row>
    <row r="98" spans="1:401" x14ac:dyDescent="0.35">
      <c r="A98">
        <v>101</v>
      </c>
      <c r="B98" t="s">
        <v>4</v>
      </c>
      <c r="C98" t="s">
        <v>24</v>
      </c>
      <c r="D98" t="s">
        <v>103</v>
      </c>
      <c r="E98">
        <v>843.96370000000002</v>
      </c>
      <c r="F98">
        <v>1.1910609999999999</v>
      </c>
      <c r="G98">
        <v>14.536809999999999</v>
      </c>
      <c r="H98">
        <v>0</v>
      </c>
      <c r="I98">
        <v>0</v>
      </c>
      <c r="J98">
        <v>1.1887859999999999</v>
      </c>
      <c r="K98">
        <v>14.70776</v>
      </c>
      <c r="L98" s="1">
        <v>4.293205E-27</v>
      </c>
      <c r="M98" s="1">
        <v>1.0242080000000001E-24</v>
      </c>
      <c r="N98">
        <v>1.186491</v>
      </c>
      <c r="O98">
        <v>15.1105</v>
      </c>
      <c r="P98" s="1">
        <v>2.178775E-15</v>
      </c>
      <c r="Q98" s="1">
        <v>5.2136709999999997E-13</v>
      </c>
      <c r="R98">
        <v>1.1841269999999999</v>
      </c>
      <c r="S98">
        <v>14.792999999999999</v>
      </c>
      <c r="T98" s="1">
        <v>3.6109200000000003E-5</v>
      </c>
      <c r="U98" s="1">
        <v>5.8142949999999997E-3</v>
      </c>
      <c r="V98">
        <v>1.181837</v>
      </c>
      <c r="W98">
        <v>14.48808</v>
      </c>
      <c r="X98">
        <v>0.30439149999999998</v>
      </c>
      <c r="Y98">
        <v>59.716259999999998</v>
      </c>
      <c r="Z98">
        <v>1.1794899999999999</v>
      </c>
      <c r="AA98">
        <v>13.90263</v>
      </c>
      <c r="AB98">
        <v>16.28678</v>
      </c>
      <c r="AC98">
        <v>3522.59</v>
      </c>
      <c r="AD98">
        <v>1.177224</v>
      </c>
      <c r="AE98">
        <v>13.50417</v>
      </c>
      <c r="AF98">
        <v>87.534679999999994</v>
      </c>
      <c r="AG98">
        <v>20219.72</v>
      </c>
      <c r="AH98">
        <v>1.1749559999999999</v>
      </c>
      <c r="AI98">
        <v>13.46269</v>
      </c>
      <c r="AJ98">
        <v>116.5826</v>
      </c>
      <c r="AK98">
        <v>28244.28</v>
      </c>
      <c r="AL98">
        <v>1.1727620000000001</v>
      </c>
      <c r="AM98">
        <v>13.470599999999999</v>
      </c>
      <c r="AN98">
        <v>62.849690000000002</v>
      </c>
      <c r="AO98">
        <v>15750.37</v>
      </c>
      <c r="AP98">
        <v>1.17048</v>
      </c>
      <c r="AQ98">
        <v>13.54447</v>
      </c>
      <c r="AR98">
        <v>18.77007</v>
      </c>
      <c r="AS98">
        <v>4817.2460000000001</v>
      </c>
      <c r="AT98">
        <v>1.167953</v>
      </c>
      <c r="AU98">
        <v>14.064170000000001</v>
      </c>
      <c r="AV98">
        <v>3.9150140000000002</v>
      </c>
      <c r="AW98">
        <v>1019.623</v>
      </c>
      <c r="AX98">
        <v>1.164852</v>
      </c>
      <c r="AY98">
        <v>13.956239999999999</v>
      </c>
      <c r="AZ98">
        <v>0.71443970000000001</v>
      </c>
      <c r="BA98">
        <v>186.64490000000001</v>
      </c>
      <c r="BB98">
        <v>1.1607069999999999</v>
      </c>
      <c r="BC98">
        <v>13.540150000000001</v>
      </c>
      <c r="BD98" s="1">
        <v>0.16898070000000001</v>
      </c>
      <c r="BE98">
        <v>43.229590000000002</v>
      </c>
      <c r="BF98">
        <v>1.1554930000000001</v>
      </c>
      <c r="BG98">
        <v>13.253270000000001</v>
      </c>
      <c r="BH98" s="1">
        <v>8.1063670000000004E-2</v>
      </c>
      <c r="BI98">
        <v>20.133179999999999</v>
      </c>
      <c r="BJ98">
        <v>1.149403</v>
      </c>
      <c r="BK98">
        <v>12.742509999999999</v>
      </c>
      <c r="BL98" s="1">
        <v>6.3607739999999996E-2</v>
      </c>
      <c r="BM98">
        <v>15.661799999999999</v>
      </c>
      <c r="BN98">
        <v>1.143268</v>
      </c>
      <c r="BO98">
        <v>12.400230000000001</v>
      </c>
      <c r="BP98" s="1">
        <v>6.0169E-2</v>
      </c>
      <c r="BQ98" s="1">
        <v>14.80254</v>
      </c>
      <c r="BR98">
        <v>1.136641</v>
      </c>
      <c r="BS98">
        <v>12.274760000000001</v>
      </c>
      <c r="BT98" s="1">
        <v>6.2606190000000006E-2</v>
      </c>
      <c r="BU98" s="1">
        <v>15.45234</v>
      </c>
      <c r="BV98">
        <v>1.1302129999999999</v>
      </c>
      <c r="BW98">
        <v>12.73075</v>
      </c>
      <c r="BX98" s="1">
        <v>6.5420610000000004E-2</v>
      </c>
      <c r="BY98" s="1">
        <v>16.261119999999998</v>
      </c>
      <c r="BZ98">
        <v>1.1235809999999999</v>
      </c>
      <c r="CA98">
        <v>13.479520000000001</v>
      </c>
      <c r="CB98" s="1">
        <v>6.4956070000000005E-2</v>
      </c>
      <c r="CC98" s="1">
        <v>16.284040000000001</v>
      </c>
      <c r="CD98">
        <v>1.1172120000000001</v>
      </c>
      <c r="CE98">
        <v>14.14832</v>
      </c>
      <c r="CF98" s="1">
        <v>6.1217880000000002E-2</v>
      </c>
      <c r="CG98" s="1">
        <v>15.46776</v>
      </c>
      <c r="CH98">
        <v>1.111221</v>
      </c>
      <c r="CI98">
        <v>14.39668</v>
      </c>
      <c r="CJ98" s="1">
        <v>5.5697709999999997E-2</v>
      </c>
      <c r="CK98" s="1">
        <v>14.16597</v>
      </c>
      <c r="CL98">
        <v>1.1054980000000001</v>
      </c>
      <c r="CM98">
        <v>14.088380000000001</v>
      </c>
      <c r="CN98" s="1">
        <v>4.970045E-2</v>
      </c>
      <c r="CO98" s="1">
        <v>12.710760000000001</v>
      </c>
      <c r="CP98">
        <v>1.1000840000000001</v>
      </c>
      <c r="CQ98">
        <v>13.72606</v>
      </c>
      <c r="CR98" s="1">
        <v>4.4006740000000003E-2</v>
      </c>
      <c r="CS98" s="1">
        <v>11.31011</v>
      </c>
      <c r="CT98">
        <v>1.0947279999999999</v>
      </c>
      <c r="CU98">
        <v>13.72246</v>
      </c>
      <c r="CV98" s="1">
        <v>3.8660920000000001E-2</v>
      </c>
      <c r="CW98" s="1">
        <v>9.9841110000000004</v>
      </c>
      <c r="CX98">
        <v>1.0901829999999999</v>
      </c>
      <c r="CY98">
        <v>13.869260000000001</v>
      </c>
      <c r="CZ98" s="1">
        <v>3.331129E-2</v>
      </c>
      <c r="DA98" s="1">
        <v>8.6461039999999993</v>
      </c>
      <c r="DB98">
        <v>1.0855999999999999</v>
      </c>
      <c r="DC98">
        <v>14.5778</v>
      </c>
      <c r="DD98" s="1">
        <v>2.798428E-2</v>
      </c>
      <c r="DE98" s="1">
        <v>7.2991739999999998</v>
      </c>
      <c r="DF98">
        <v>1.0807599999999999</v>
      </c>
      <c r="DG98">
        <v>15.51876</v>
      </c>
      <c r="DH98" s="1">
        <v>2.3189629999999999E-2</v>
      </c>
      <c r="DI98" s="1">
        <v>6.0724010000000002</v>
      </c>
      <c r="DJ98">
        <v>1.0762989999999999</v>
      </c>
      <c r="DK98">
        <v>15.91883</v>
      </c>
      <c r="DL98" s="1">
        <v>1.931161E-2</v>
      </c>
      <c r="DM98" s="1">
        <v>5.0697799999999997</v>
      </c>
      <c r="DN98">
        <v>1.072268</v>
      </c>
      <c r="DO98">
        <v>15.98785</v>
      </c>
      <c r="DP98" s="1">
        <v>1.6324680000000001E-2</v>
      </c>
      <c r="DQ98" s="1">
        <v>4.2923669999999996</v>
      </c>
      <c r="DR98">
        <v>1.0689850000000001</v>
      </c>
      <c r="DS98">
        <v>15.57269</v>
      </c>
      <c r="DT98" s="1">
        <v>1.403019E-2</v>
      </c>
      <c r="DU98" s="1">
        <v>3.6912410000000002</v>
      </c>
      <c r="DV98">
        <v>1.0664499999999999</v>
      </c>
      <c r="DW98">
        <v>14.87283</v>
      </c>
      <c r="DX98" s="1">
        <v>1.223839E-2</v>
      </c>
      <c r="DY98" s="1">
        <v>3.2193320000000001</v>
      </c>
      <c r="DZ98">
        <v>1.06481</v>
      </c>
      <c r="EA98">
        <v>14.367139999999999</v>
      </c>
      <c r="EB98" s="1">
        <v>1.0767519999999999E-2</v>
      </c>
      <c r="EC98" s="1">
        <v>2.8301750000000001</v>
      </c>
      <c r="ED98">
        <v>1.063912</v>
      </c>
      <c r="EE98">
        <v>14.126329999999999</v>
      </c>
      <c r="EF98" s="1">
        <v>9.3185730000000001E-3</v>
      </c>
      <c r="EG98" s="1">
        <v>2.4489709999999998</v>
      </c>
      <c r="EH98">
        <v>1.06345</v>
      </c>
      <c r="EI98">
        <v>14.517609999999999</v>
      </c>
      <c r="EJ98" s="1">
        <v>7.6361249999999997E-3</v>
      </c>
      <c r="EK98" s="1">
        <v>2.0086729999999999</v>
      </c>
      <c r="EL98">
        <v>1.0632029999999999</v>
      </c>
      <c r="EM98">
        <v>15.256930000000001</v>
      </c>
      <c r="EN98" s="1">
        <v>5.8497410000000003E-3</v>
      </c>
      <c r="EO98" s="1">
        <v>1.5393509999999999</v>
      </c>
      <c r="EP98">
        <v>1.06311</v>
      </c>
      <c r="EQ98">
        <v>15.825950000000001</v>
      </c>
      <c r="ER98" s="1">
        <v>4.3100120000000002E-3</v>
      </c>
      <c r="ES98" s="1">
        <v>1.132007</v>
      </c>
      <c r="ET98">
        <v>1.063118</v>
      </c>
      <c r="EU98">
        <v>15.920809999999999</v>
      </c>
      <c r="EV98" s="1">
        <v>3.2086649999999999E-3</v>
      </c>
      <c r="EW98" s="1">
        <v>0.83892560000000005</v>
      </c>
      <c r="EX98">
        <v>1.0632760000000001</v>
      </c>
      <c r="EY98">
        <v>15.26751</v>
      </c>
      <c r="EZ98" s="1">
        <v>2.5115390000000001E-3</v>
      </c>
      <c r="FA98" s="1">
        <v>0.65268879999999996</v>
      </c>
      <c r="FB98">
        <v>1.0634049999999999</v>
      </c>
      <c r="FC98">
        <v>14.443759999999999</v>
      </c>
      <c r="FD98" s="1">
        <v>2.0931410000000002E-3</v>
      </c>
      <c r="FE98" s="1">
        <v>0.54056599999999999</v>
      </c>
      <c r="FF98">
        <v>1.0636570000000001</v>
      </c>
      <c r="FG98">
        <v>13.954560000000001</v>
      </c>
      <c r="FH98" s="1">
        <v>1.83621E-3</v>
      </c>
      <c r="FI98" s="1">
        <v>0.47163660000000002</v>
      </c>
      <c r="FJ98">
        <v>1.0639670000000001</v>
      </c>
      <c r="FK98">
        <v>13.817399999999999</v>
      </c>
      <c r="FL98" s="1">
        <v>1.6583920000000001E-3</v>
      </c>
      <c r="FM98" s="1">
        <v>0.42407070000000002</v>
      </c>
      <c r="FN98">
        <v>1.0642370000000001</v>
      </c>
      <c r="FO98">
        <v>14.71491</v>
      </c>
      <c r="FP98" s="1">
        <v>1.5112669999999999E-3</v>
      </c>
      <c r="FQ98" s="1">
        <v>0.38504389999999999</v>
      </c>
      <c r="FR98">
        <v>1.0645359999999999</v>
      </c>
      <c r="FS98">
        <v>15.429790000000001</v>
      </c>
      <c r="FT98" s="1">
        <v>1.3802980000000001E-3</v>
      </c>
      <c r="FU98" s="1">
        <v>0.350491</v>
      </c>
      <c r="FV98">
        <v>1.064851</v>
      </c>
      <c r="FW98">
        <v>15.663729999999999</v>
      </c>
      <c r="FX98" s="1">
        <v>1.2682640000000001E-3</v>
      </c>
      <c r="FY98" s="1">
        <v>0.32096219999999998</v>
      </c>
      <c r="FZ98">
        <v>1.065037</v>
      </c>
      <c r="GA98">
        <v>15.643269999999999</v>
      </c>
      <c r="GB98" s="1">
        <v>1.1772919999999999E-3</v>
      </c>
      <c r="GC98" s="1">
        <v>0.29699819999999999</v>
      </c>
      <c r="GD98">
        <v>1.065259</v>
      </c>
      <c r="GE98">
        <v>15.284420000000001</v>
      </c>
      <c r="GF98" s="1">
        <v>1.1044329999999999E-3</v>
      </c>
      <c r="GG98" s="1">
        <v>0.27784550000000002</v>
      </c>
      <c r="GH98">
        <v>1.065418</v>
      </c>
      <c r="GI98">
        <v>14.70477</v>
      </c>
      <c r="GJ98" s="1">
        <v>1.0446629999999999E-3</v>
      </c>
      <c r="GK98" s="1">
        <v>0.26219019999999998</v>
      </c>
      <c r="GL98">
        <v>1.065469</v>
      </c>
      <c r="GM98">
        <v>14.202059999999999</v>
      </c>
      <c r="GN98" s="1">
        <v>9.9473170000000002E-4</v>
      </c>
      <c r="GO98" s="1">
        <v>0.24916289999999999</v>
      </c>
      <c r="GP98">
        <v>1.0655060000000001</v>
      </c>
      <c r="GQ98">
        <v>14.03084</v>
      </c>
      <c r="GR98" s="1">
        <v>9.5691950000000004E-4</v>
      </c>
      <c r="GS98" s="1">
        <v>0.2391964</v>
      </c>
      <c r="GT98">
        <v>1.065531</v>
      </c>
      <c r="GU98">
        <v>15.007999999999999</v>
      </c>
      <c r="GV98" s="1">
        <v>9.3307619999999998E-4</v>
      </c>
      <c r="GW98" s="1">
        <v>0.23286219999999999</v>
      </c>
      <c r="GX98">
        <v>1.0655600000000001</v>
      </c>
      <c r="GY98">
        <v>15.863849999999999</v>
      </c>
      <c r="GZ98" s="1">
        <v>9.1815590000000002E-4</v>
      </c>
      <c r="HA98" s="1">
        <v>0.2288916</v>
      </c>
      <c r="HB98">
        <v>1.0655600000000001</v>
      </c>
      <c r="HC98">
        <v>16.202809999999999</v>
      </c>
      <c r="HD98" s="1">
        <v>9.0270560000000005E-4</v>
      </c>
      <c r="HE98" s="1">
        <v>0.2249459</v>
      </c>
      <c r="HF98">
        <v>1.065563</v>
      </c>
      <c r="HG98">
        <v>16.425889999999999</v>
      </c>
      <c r="HH98" s="1">
        <v>8.8124869999999997E-4</v>
      </c>
      <c r="HI98" s="1">
        <v>0.21958279999999999</v>
      </c>
      <c r="HJ98">
        <v>1.0655509999999999</v>
      </c>
      <c r="HK98">
        <v>16.12041</v>
      </c>
      <c r="HL98" s="1">
        <v>8.5370520000000003E-4</v>
      </c>
      <c r="HM98" s="1">
        <v>0.21273130000000001</v>
      </c>
      <c r="HN98">
        <v>1.065582</v>
      </c>
      <c r="HO98">
        <v>15.308479999999999</v>
      </c>
      <c r="HP98" s="1">
        <v>8.2226670000000001E-4</v>
      </c>
      <c r="HQ98" s="1">
        <v>0.2049001</v>
      </c>
      <c r="HR98">
        <v>1.0655380000000001</v>
      </c>
      <c r="HS98">
        <v>14.87623</v>
      </c>
      <c r="HT98" s="1">
        <v>7.893504E-4</v>
      </c>
      <c r="HU98" s="1">
        <v>0.19670290000000001</v>
      </c>
      <c r="HV98">
        <v>1.06559</v>
      </c>
      <c r="HW98">
        <v>14.8231</v>
      </c>
      <c r="HX98" s="1">
        <v>7.5662030000000005E-4</v>
      </c>
      <c r="HY98" s="1">
        <v>0.18854380000000001</v>
      </c>
      <c r="HZ98">
        <v>1.0655570000000001</v>
      </c>
      <c r="IA98">
        <v>15.78598</v>
      </c>
      <c r="IB98" s="1">
        <v>7.2505840000000002E-4</v>
      </c>
      <c r="IC98" s="1">
        <v>0.1806934</v>
      </c>
      <c r="ID98">
        <v>1.0655539999999999</v>
      </c>
      <c r="IE98">
        <v>16.956790000000002</v>
      </c>
      <c r="IF98" s="1">
        <v>6.949864E-4</v>
      </c>
      <c r="IG98" s="1">
        <v>0.1731975</v>
      </c>
      <c r="IH98">
        <v>1.0655460000000001</v>
      </c>
      <c r="II98">
        <v>17.475570000000001</v>
      </c>
      <c r="IJ98">
        <v>6.6631000000000004E-4</v>
      </c>
      <c r="IK98" s="1">
        <v>0.16606750000000001</v>
      </c>
      <c r="IL98">
        <v>1.0655619999999999</v>
      </c>
      <c r="IM98">
        <v>17.608799999999999</v>
      </c>
      <c r="IN98">
        <v>6.391093E-4</v>
      </c>
      <c r="IO98" s="1">
        <v>0.15929699999999999</v>
      </c>
      <c r="IP98">
        <v>1.065547</v>
      </c>
      <c r="IQ98">
        <v>17.07985</v>
      </c>
      <c r="IR98">
        <v>6.1329470000000004E-4</v>
      </c>
      <c r="IS98" s="1">
        <v>0.1528649</v>
      </c>
      <c r="IT98">
        <v>1.0655589999999999</v>
      </c>
      <c r="IU98">
        <v>16.208939999999998</v>
      </c>
      <c r="IV98">
        <v>5.8878700000000001E-4</v>
      </c>
      <c r="IW98" s="1">
        <v>0.14677409999999999</v>
      </c>
      <c r="IX98">
        <v>1.0655600000000001</v>
      </c>
      <c r="IY98">
        <v>15.72871</v>
      </c>
      <c r="IZ98">
        <v>5.6551970000000003E-4</v>
      </c>
      <c r="JA98" s="1">
        <v>0.14098040000000001</v>
      </c>
      <c r="JB98">
        <v>1.065555</v>
      </c>
      <c r="JC98">
        <v>15.557650000000001</v>
      </c>
      <c r="JD98">
        <v>5.43243E-4</v>
      </c>
      <c r="JE98" s="1">
        <v>0.13543040000000001</v>
      </c>
      <c r="JF98">
        <v>1.0655520000000001</v>
      </c>
      <c r="JG98">
        <v>16.086189999999998</v>
      </c>
      <c r="JH98">
        <v>5.2189849999999998E-4</v>
      </c>
      <c r="JI98">
        <v>0.1301253</v>
      </c>
      <c r="JJ98">
        <v>1.065563</v>
      </c>
      <c r="JK98">
        <v>16.485890000000001</v>
      </c>
      <c r="JL98">
        <v>5.0176729999999996E-4</v>
      </c>
      <c r="JM98">
        <v>0.12509690000000001</v>
      </c>
      <c r="JN98">
        <v>1.0655619999999999</v>
      </c>
      <c r="JO98">
        <v>16.69528</v>
      </c>
      <c r="JP98">
        <v>4.8257889999999998E-4</v>
      </c>
      <c r="JQ98">
        <v>0.1203254</v>
      </c>
      <c r="JR98">
        <v>1.0655559999999999</v>
      </c>
      <c r="JS98">
        <v>16.424330000000001</v>
      </c>
      <c r="JT98">
        <v>4.6444599999999998E-4</v>
      </c>
      <c r="JU98">
        <v>0.1157947</v>
      </c>
      <c r="JV98">
        <v>1.065555</v>
      </c>
      <c r="JW98">
        <v>15.631069999999999</v>
      </c>
      <c r="JX98">
        <v>4.4715139999999999E-4</v>
      </c>
      <c r="JY98">
        <v>0.1114903</v>
      </c>
      <c r="JZ98">
        <v>1.0655079999999999</v>
      </c>
      <c r="KA98">
        <v>14.88096</v>
      </c>
      <c r="KB98">
        <v>4.3066989999999999E-4</v>
      </c>
      <c r="KC98">
        <v>0.1073786</v>
      </c>
      <c r="KD98">
        <v>1.065555</v>
      </c>
      <c r="KE98">
        <v>14.253539999999999</v>
      </c>
      <c r="KF98">
        <v>4.1490370000000002E-4</v>
      </c>
      <c r="KG98">
        <v>0.10344879999999999</v>
      </c>
      <c r="KH98">
        <v>1.065553</v>
      </c>
      <c r="KI98">
        <v>13.8058</v>
      </c>
      <c r="KJ98">
        <v>3.9981869999999999E-4</v>
      </c>
      <c r="KK98">
        <v>9.9689710000000001E-2</v>
      </c>
      <c r="KL98">
        <v>1.0655539999999999</v>
      </c>
      <c r="KM98">
        <v>14.28064</v>
      </c>
      <c r="KN98">
        <v>3.8550020000000001E-4</v>
      </c>
      <c r="KO98">
        <v>9.6111479999999999E-2</v>
      </c>
      <c r="KP98">
        <v>1.0655429999999999</v>
      </c>
      <c r="KQ98">
        <v>14.62566</v>
      </c>
      <c r="KR98">
        <v>3.718002E-4</v>
      </c>
      <c r="KS98">
        <v>9.2695940000000004E-2</v>
      </c>
      <c r="KT98">
        <v>1.0655209999999999</v>
      </c>
      <c r="KU98">
        <v>14.775040000000001</v>
      </c>
      <c r="KV98">
        <v>3.5849720000000001E-4</v>
      </c>
      <c r="KW98">
        <v>8.9384530000000004E-2</v>
      </c>
      <c r="KX98">
        <v>1.0654600000000001</v>
      </c>
      <c r="KY98">
        <v>15.02098</v>
      </c>
      <c r="KZ98">
        <v>3.457259E-4</v>
      </c>
      <c r="LA98">
        <v>8.62063E-2</v>
      </c>
      <c r="LB98">
        <v>1.0653140000000001</v>
      </c>
      <c r="LC98">
        <v>14.72081</v>
      </c>
      <c r="LD98">
        <v>3.3348379999999998E-4</v>
      </c>
      <c r="LE98">
        <v>8.3164630000000003E-2</v>
      </c>
      <c r="LF98">
        <v>1.06517</v>
      </c>
      <c r="LG98">
        <v>14.09765</v>
      </c>
      <c r="LH98">
        <v>3.2178540000000002E-4</v>
      </c>
      <c r="LI98">
        <v>8.0253710000000006E-2</v>
      </c>
      <c r="LJ98">
        <v>1.064891</v>
      </c>
      <c r="LK98">
        <v>13.75189</v>
      </c>
      <c r="LL98">
        <v>3.1091860000000002E-4</v>
      </c>
      <c r="LM98">
        <v>7.7558730000000006E-2</v>
      </c>
      <c r="LN98">
        <v>1.0646409999999999</v>
      </c>
      <c r="LO98">
        <v>13.83841</v>
      </c>
      <c r="LP98">
        <v>3.0234510000000001E-4</v>
      </c>
      <c r="LQ98">
        <v>7.5413640000000004E-2</v>
      </c>
      <c r="LR98">
        <v>1.0643910000000001</v>
      </c>
      <c r="LS98">
        <v>15.01244</v>
      </c>
      <c r="LT98">
        <v>2.9727650000000003E-4</v>
      </c>
      <c r="LU98">
        <v>7.4131269999999999E-2</v>
      </c>
      <c r="LV98">
        <v>1.064063</v>
      </c>
      <c r="LW98">
        <v>15.86791</v>
      </c>
      <c r="LX98">
        <v>2.9444479999999999E-4</v>
      </c>
      <c r="LY98">
        <v>7.3436539999999995E-2</v>
      </c>
      <c r="LZ98">
        <v>1.0637719999999999</v>
      </c>
      <c r="MA98">
        <v>16.300909999999998</v>
      </c>
      <c r="MB98">
        <v>2.9128889999999999E-4</v>
      </c>
      <c r="MC98">
        <v>7.2685700000000006E-2</v>
      </c>
      <c r="MD98">
        <v>1.0635159999999999</v>
      </c>
      <c r="ME98">
        <v>16.973800000000001</v>
      </c>
      <c r="MF98">
        <v>2.8628760000000002E-4</v>
      </c>
      <c r="MG98">
        <v>7.1482610000000002E-2</v>
      </c>
      <c r="MH98">
        <v>1.06332</v>
      </c>
      <c r="MI98">
        <v>16.920970000000001</v>
      </c>
      <c r="MJ98">
        <v>2.7947330000000002E-4</v>
      </c>
      <c r="MK98">
        <v>6.9816500000000004E-2</v>
      </c>
      <c r="ML98">
        <v>1.0632219999999999</v>
      </c>
      <c r="MM98">
        <v>16.112919999999999</v>
      </c>
      <c r="MN98">
        <v>2.7154140000000001E-4</v>
      </c>
      <c r="MO98">
        <v>6.7852739999999995E-2</v>
      </c>
      <c r="MP98">
        <v>1.0631010000000001</v>
      </c>
      <c r="MQ98">
        <v>15.80958</v>
      </c>
      <c r="MR98">
        <v>2.627288E-4</v>
      </c>
      <c r="MS98">
        <v>6.5676899999999996E-2</v>
      </c>
      <c r="MT98">
        <v>1.0630710000000001</v>
      </c>
      <c r="MU98">
        <v>15.974589999999999</v>
      </c>
      <c r="MV98">
        <v>2.5244280000000002E-4</v>
      </c>
      <c r="MW98">
        <v>6.313394E-2</v>
      </c>
      <c r="MX98">
        <v>1.0630470000000001</v>
      </c>
      <c r="MY98">
        <v>17.138580000000001</v>
      </c>
      <c r="MZ98">
        <v>2.3995820000000001E-4</v>
      </c>
      <c r="NA98">
        <v>6.0041520000000001E-2</v>
      </c>
      <c r="NB98">
        <v>1.06304</v>
      </c>
      <c r="NC98">
        <v>18.132909999999999</v>
      </c>
      <c r="ND98">
        <v>2.262341E-4</v>
      </c>
      <c r="NE98">
        <v>5.6625000000000002E-2</v>
      </c>
      <c r="NF98">
        <v>1.062994</v>
      </c>
      <c r="NG98">
        <v>18.48443</v>
      </c>
      <c r="NH98">
        <v>2.133258E-4</v>
      </c>
      <c r="NI98">
        <v>5.3386309999999999E-2</v>
      </c>
      <c r="NJ98">
        <v>1.062851</v>
      </c>
      <c r="NK98">
        <v>18.714400000000001</v>
      </c>
      <c r="NL98">
        <v>2.023215E-4</v>
      </c>
      <c r="NM98">
        <v>5.0618320000000001E-2</v>
      </c>
      <c r="NN98">
        <v>1.062578</v>
      </c>
      <c r="NO98">
        <v>18.237649999999999</v>
      </c>
      <c r="NP98">
        <v>1.9322400000000001E-4</v>
      </c>
      <c r="NQ98">
        <v>4.8334710000000003E-2</v>
      </c>
      <c r="NR98">
        <v>1.0622</v>
      </c>
      <c r="NS98">
        <v>17.30396</v>
      </c>
      <c r="NT98">
        <v>1.8558450000000001E-4</v>
      </c>
      <c r="NU98">
        <v>4.642665E-2</v>
      </c>
      <c r="NV98">
        <v>1.0617000000000001</v>
      </c>
      <c r="NW98">
        <v>16.680489999999999</v>
      </c>
      <c r="NX98">
        <v>1.793272E-4</v>
      </c>
      <c r="NY98">
        <v>4.4863430000000003E-2</v>
      </c>
      <c r="NZ98">
        <v>1.061178</v>
      </c>
      <c r="OA98">
        <v>16.362839999999998</v>
      </c>
      <c r="OB98">
        <v>1.755855E-4</v>
      </c>
      <c r="OC98">
        <v>4.391167E-2</v>
      </c>
      <c r="OD98">
        <v>1.060581</v>
      </c>
      <c r="OE98">
        <v>16.435199999999998</v>
      </c>
      <c r="OF98">
        <v>1.7558379999999999E-4</v>
      </c>
      <c r="OG98">
        <v>4.3889020000000001E-2</v>
      </c>
      <c r="OH98">
        <v>1.0599749999999999</v>
      </c>
      <c r="OI98">
        <v>17.185369999999999</v>
      </c>
      <c r="OJ98">
        <v>1.7794999999999999E-4</v>
      </c>
      <c r="OK98">
        <v>4.4494409999999998E-2</v>
      </c>
    </row>
    <row r="99" spans="1:401" x14ac:dyDescent="0.35">
      <c r="A99">
        <v>102</v>
      </c>
      <c r="B99" t="s">
        <v>4</v>
      </c>
      <c r="C99" t="s">
        <v>24</v>
      </c>
      <c r="D99" t="s">
        <v>104</v>
      </c>
      <c r="E99">
        <v>913.98239999999998</v>
      </c>
      <c r="F99">
        <v>0.97383019999999998</v>
      </c>
      <c r="G99">
        <v>14.509729999999999</v>
      </c>
      <c r="H99">
        <v>0</v>
      </c>
      <c r="I99">
        <v>0</v>
      </c>
      <c r="J99">
        <v>0.97154280000000004</v>
      </c>
      <c r="K99">
        <v>14.71189</v>
      </c>
      <c r="L99" s="1">
        <v>6.8403119999999998E-28</v>
      </c>
      <c r="M99" s="1">
        <v>2.5534169999999998E-25</v>
      </c>
      <c r="N99">
        <v>0.96922889999999995</v>
      </c>
      <c r="O99">
        <v>15.155099999999999</v>
      </c>
      <c r="P99" s="1">
        <v>3.7331329999999999E-16</v>
      </c>
      <c r="Q99" s="1">
        <v>1.39724E-13</v>
      </c>
      <c r="R99">
        <v>0.96691470000000002</v>
      </c>
      <c r="S99">
        <v>14.89925</v>
      </c>
      <c r="T99" s="1">
        <v>1.198903E-5</v>
      </c>
      <c r="U99" s="1">
        <v>2.5232539999999999E-3</v>
      </c>
      <c r="V99">
        <v>0.96460889999999999</v>
      </c>
      <c r="W99">
        <v>14.569100000000001</v>
      </c>
      <c r="X99">
        <v>0.1982304</v>
      </c>
      <c r="Y99">
        <v>52.72298</v>
      </c>
      <c r="Z99">
        <v>0.96234010000000003</v>
      </c>
      <c r="AA99">
        <v>13.98363</v>
      </c>
      <c r="AB99">
        <v>13.152609999999999</v>
      </c>
      <c r="AC99">
        <v>4070.741</v>
      </c>
      <c r="AD99">
        <v>0.96010079999999998</v>
      </c>
      <c r="AE99">
        <v>13.52764</v>
      </c>
      <c r="AF99">
        <v>80.81035</v>
      </c>
      <c r="AG99">
        <v>27965.99</v>
      </c>
      <c r="AH99">
        <v>0.95790489999999995</v>
      </c>
      <c r="AI99">
        <v>13.46109</v>
      </c>
      <c r="AJ99">
        <v>118.1315</v>
      </c>
      <c r="AK99">
        <v>44475.519999999997</v>
      </c>
      <c r="AL99">
        <v>0.95577570000000001</v>
      </c>
      <c r="AM99">
        <v>13.464589999999999</v>
      </c>
      <c r="AN99">
        <v>68.020579999999995</v>
      </c>
      <c r="AO99">
        <v>27308.9</v>
      </c>
      <c r="AP99">
        <v>0.95360650000000002</v>
      </c>
      <c r="AQ99">
        <v>13.545389999999999</v>
      </c>
      <c r="AR99">
        <v>21.260570000000001</v>
      </c>
      <c r="AS99">
        <v>8932.7749999999996</v>
      </c>
      <c r="AT99">
        <v>0.95121509999999998</v>
      </c>
      <c r="AU99">
        <v>14.076969999999999</v>
      </c>
      <c r="AV99">
        <v>4.5563390000000004</v>
      </c>
      <c r="AW99">
        <v>1969.8869999999999</v>
      </c>
      <c r="AX99">
        <v>0.94827980000000001</v>
      </c>
      <c r="AY99">
        <v>14.032360000000001</v>
      </c>
      <c r="AZ99">
        <v>0.83354629999999996</v>
      </c>
      <c r="BA99">
        <v>363.02319999999997</v>
      </c>
      <c r="BB99">
        <v>0.9444129</v>
      </c>
      <c r="BC99">
        <v>13.61725</v>
      </c>
      <c r="BD99">
        <v>0.18814149999999999</v>
      </c>
      <c r="BE99">
        <v>79.002629999999996</v>
      </c>
      <c r="BF99">
        <v>0.93952420000000003</v>
      </c>
      <c r="BG99">
        <v>13.30866</v>
      </c>
      <c r="BH99" s="1">
        <v>8.4344619999999995E-2</v>
      </c>
      <c r="BI99">
        <v>33.271970000000003</v>
      </c>
      <c r="BJ99">
        <v>0.93388070000000001</v>
      </c>
      <c r="BK99">
        <v>12.78975</v>
      </c>
      <c r="BL99" s="1">
        <v>6.4363050000000005E-2</v>
      </c>
      <c r="BM99">
        <v>24.756769999999999</v>
      </c>
      <c r="BN99">
        <v>0.92771999999999999</v>
      </c>
      <c r="BO99">
        <v>12.415990000000001</v>
      </c>
      <c r="BP99" s="1">
        <v>6.0146669999999999E-2</v>
      </c>
      <c r="BQ99">
        <v>22.96463</v>
      </c>
      <c r="BR99">
        <v>0.92102030000000001</v>
      </c>
      <c r="BS99">
        <v>12.27985</v>
      </c>
      <c r="BT99" s="1">
        <v>6.2258639999999997E-2</v>
      </c>
      <c r="BU99" s="1">
        <v>23.76229</v>
      </c>
      <c r="BV99">
        <v>0.91407450000000001</v>
      </c>
      <c r="BW99">
        <v>12.72167</v>
      </c>
      <c r="BX99" s="1">
        <v>6.5220790000000001E-2</v>
      </c>
      <c r="BY99" s="1">
        <v>25.06776</v>
      </c>
      <c r="BZ99">
        <v>0.90691580000000005</v>
      </c>
      <c r="CA99">
        <v>13.5069</v>
      </c>
      <c r="CB99" s="1">
        <v>6.5077300000000005E-2</v>
      </c>
      <c r="CC99" s="1">
        <v>25.260739999999998</v>
      </c>
      <c r="CD99">
        <v>0.90004530000000005</v>
      </c>
      <c r="CE99">
        <v>14.20609</v>
      </c>
      <c r="CF99" s="1">
        <v>6.1597789999999999E-2</v>
      </c>
      <c r="CG99" s="1">
        <v>24.120509999999999</v>
      </c>
      <c r="CH99">
        <v>0.89368329999999996</v>
      </c>
      <c r="CI99">
        <v>14.471069999999999</v>
      </c>
      <c r="CJ99" s="1">
        <v>5.6190730000000001E-2</v>
      </c>
      <c r="CK99" s="1">
        <v>22.15213</v>
      </c>
      <c r="CL99">
        <v>0.88774819999999999</v>
      </c>
      <c r="CM99">
        <v>14.141529999999999</v>
      </c>
      <c r="CN99" s="1">
        <v>5.0208839999999998E-2</v>
      </c>
      <c r="CO99" s="1">
        <v>19.891470000000002</v>
      </c>
      <c r="CP99">
        <v>0.8821464</v>
      </c>
      <c r="CQ99">
        <v>13.73343</v>
      </c>
      <c r="CR99" s="1">
        <v>4.4483620000000001E-2</v>
      </c>
      <c r="CS99" s="1">
        <v>17.690950000000001</v>
      </c>
      <c r="CT99">
        <v>0.87686779999999998</v>
      </c>
      <c r="CU99">
        <v>13.69584</v>
      </c>
      <c r="CV99" s="1">
        <v>3.9125769999999997E-2</v>
      </c>
      <c r="CW99" s="1">
        <v>15.61708</v>
      </c>
      <c r="CX99">
        <v>0.8715832</v>
      </c>
      <c r="CY99">
        <v>13.85023</v>
      </c>
      <c r="CZ99" s="1">
        <v>3.3792509999999998E-2</v>
      </c>
      <c r="DA99" s="1">
        <v>13.55317</v>
      </c>
      <c r="DB99">
        <v>0.86618269999999997</v>
      </c>
      <c r="DC99">
        <v>14.56704</v>
      </c>
      <c r="DD99" s="1">
        <v>2.8452180000000001E-2</v>
      </c>
      <c r="DE99" s="1">
        <v>11.4716</v>
      </c>
      <c r="DF99">
        <v>0.86074240000000002</v>
      </c>
      <c r="DG99">
        <v>15.547969999999999</v>
      </c>
      <c r="DH99" s="1">
        <v>2.359414E-2</v>
      </c>
      <c r="DI99" s="1">
        <v>9.5487280000000005</v>
      </c>
      <c r="DJ99">
        <v>0.85572919999999997</v>
      </c>
      <c r="DK99">
        <v>15.99586</v>
      </c>
      <c r="DL99" s="1">
        <v>1.9631119999999998E-2</v>
      </c>
      <c r="DM99" s="1">
        <v>7.9574280000000002</v>
      </c>
      <c r="DN99">
        <v>0.85124920000000004</v>
      </c>
      <c r="DO99">
        <v>16.071190000000001</v>
      </c>
      <c r="DP99" s="1">
        <v>1.6571780000000001E-2</v>
      </c>
      <c r="DQ99" s="1">
        <v>6.7192170000000004</v>
      </c>
      <c r="DR99">
        <v>0.84755009999999997</v>
      </c>
      <c r="DS99">
        <v>15.65122</v>
      </c>
      <c r="DT99" s="1">
        <v>1.422293E-2</v>
      </c>
      <c r="DU99" s="1">
        <v>5.7629720000000004</v>
      </c>
      <c r="DV99">
        <v>0.8446844</v>
      </c>
      <c r="DW99">
        <v>14.92882</v>
      </c>
      <c r="DX99" s="1">
        <v>1.239225E-2</v>
      </c>
      <c r="DY99" s="1">
        <v>5.014805</v>
      </c>
      <c r="DZ99">
        <v>0.84289429999999999</v>
      </c>
      <c r="EA99">
        <v>14.38646</v>
      </c>
      <c r="EB99" s="1">
        <v>1.090231E-2</v>
      </c>
      <c r="EC99" s="1">
        <v>4.4047970000000003</v>
      </c>
      <c r="ED99">
        <v>0.84182789999999996</v>
      </c>
      <c r="EE99">
        <v>14.1249</v>
      </c>
      <c r="EF99" s="1">
        <v>9.4658290000000003E-3</v>
      </c>
      <c r="EG99" s="1">
        <v>3.8250250000000001</v>
      </c>
      <c r="EH99">
        <v>0.84130870000000002</v>
      </c>
      <c r="EI99">
        <v>14.50859</v>
      </c>
      <c r="EJ99" s="1">
        <v>7.8075439999999996E-3</v>
      </c>
      <c r="EK99" s="1">
        <v>3.1637569999999999</v>
      </c>
      <c r="EL99">
        <v>0.84103879999999998</v>
      </c>
      <c r="EM99">
        <v>15.281879999999999</v>
      </c>
      <c r="EN99" s="1">
        <v>6.0177010000000003E-3</v>
      </c>
      <c r="EO99" s="1">
        <v>2.444979</v>
      </c>
      <c r="EP99">
        <v>0.84093289999999998</v>
      </c>
      <c r="EQ99">
        <v>15.89594</v>
      </c>
      <c r="ER99" s="1">
        <v>4.4427420000000004E-3</v>
      </c>
      <c r="ES99" s="1">
        <v>1.8037049999999999</v>
      </c>
      <c r="ET99">
        <v>0.84094199999999997</v>
      </c>
      <c r="EU99">
        <v>16.015309999999999</v>
      </c>
      <c r="EV99" s="1">
        <v>3.2978930000000001E-3</v>
      </c>
      <c r="EW99" s="1">
        <v>1.331888</v>
      </c>
      <c r="EX99">
        <v>0.84105680000000005</v>
      </c>
      <c r="EY99">
        <v>15.366820000000001</v>
      </c>
      <c r="EZ99" s="1">
        <v>2.5663219999999998E-3</v>
      </c>
      <c r="FA99" s="1">
        <v>1.028022</v>
      </c>
      <c r="FB99">
        <v>0.84123669999999995</v>
      </c>
      <c r="FC99">
        <v>14.50056</v>
      </c>
      <c r="FD99" s="1">
        <v>2.1261460000000002E-3</v>
      </c>
      <c r="FE99" s="1">
        <v>0.84437629999999997</v>
      </c>
      <c r="FF99">
        <v>0.8414893</v>
      </c>
      <c r="FG99">
        <v>13.96527</v>
      </c>
      <c r="FH99" s="1">
        <v>1.857374E-3</v>
      </c>
      <c r="FI99" s="1">
        <v>0.73230770000000001</v>
      </c>
      <c r="FJ99">
        <v>0.84176700000000004</v>
      </c>
      <c r="FK99">
        <v>13.82471</v>
      </c>
      <c r="FL99" s="1">
        <v>1.674331E-3</v>
      </c>
      <c r="FM99" s="1">
        <v>0.65660909999999995</v>
      </c>
      <c r="FN99">
        <v>0.84208240000000001</v>
      </c>
      <c r="FO99">
        <v>14.71865</v>
      </c>
      <c r="FP99" s="1">
        <v>1.5252180000000001E-3</v>
      </c>
      <c r="FQ99" s="1">
        <v>0.59582159999999995</v>
      </c>
      <c r="FR99">
        <v>0.84236509999999998</v>
      </c>
      <c r="FS99">
        <v>15.483700000000001</v>
      </c>
      <c r="FT99" s="1">
        <v>1.392601E-3</v>
      </c>
      <c r="FU99" s="1">
        <v>0.54216089999999995</v>
      </c>
      <c r="FV99">
        <v>0.84267110000000001</v>
      </c>
      <c r="FW99">
        <v>15.73414</v>
      </c>
      <c r="FX99" s="1">
        <v>1.2785019999999999E-3</v>
      </c>
      <c r="FY99" s="1">
        <v>0.49597740000000001</v>
      </c>
      <c r="FZ99">
        <v>0.8429413</v>
      </c>
      <c r="GA99">
        <v>15.701309999999999</v>
      </c>
      <c r="GB99" s="1">
        <v>1.185515E-3</v>
      </c>
      <c r="GC99" s="1">
        <v>0.45828550000000001</v>
      </c>
      <c r="GD99">
        <v>0.84310750000000001</v>
      </c>
      <c r="GE99">
        <v>15.334569999999999</v>
      </c>
      <c r="GF99" s="1">
        <v>1.1110650000000001E-3</v>
      </c>
      <c r="GG99" s="1">
        <v>0.42817179999999999</v>
      </c>
      <c r="GH99">
        <v>0.84325819999999996</v>
      </c>
      <c r="GI99">
        <v>14.74455</v>
      </c>
      <c r="GJ99" s="1">
        <v>1.0501709999999999E-3</v>
      </c>
      <c r="GK99" s="1">
        <v>0.40365000000000001</v>
      </c>
      <c r="GL99">
        <v>0.84336789999999995</v>
      </c>
      <c r="GM99">
        <v>14.224880000000001</v>
      </c>
      <c r="GN99" s="1">
        <v>9.9924780000000004E-4</v>
      </c>
      <c r="GO99" s="1">
        <v>0.3832372</v>
      </c>
      <c r="GP99">
        <v>0.84343060000000003</v>
      </c>
      <c r="GQ99">
        <v>14.047000000000001</v>
      </c>
      <c r="GR99" s="1">
        <v>9.6010300000000002E-4</v>
      </c>
      <c r="GS99" s="1">
        <v>0.36732920000000002</v>
      </c>
      <c r="GT99">
        <v>0.84343990000000002</v>
      </c>
      <c r="GU99">
        <v>15.008609999999999</v>
      </c>
      <c r="GV99" s="1">
        <v>9.349607E-4</v>
      </c>
      <c r="GW99" s="1">
        <v>0.35695850000000001</v>
      </c>
      <c r="GX99">
        <v>0.84345510000000001</v>
      </c>
      <c r="GY99">
        <v>15.92475</v>
      </c>
      <c r="GZ99" s="1">
        <v>9.1954570000000004E-4</v>
      </c>
      <c r="HA99" s="1">
        <v>0.35059289999999999</v>
      </c>
      <c r="HB99">
        <v>0.84345610000000004</v>
      </c>
      <c r="HC99">
        <v>16.301400000000001</v>
      </c>
      <c r="HD99" s="1">
        <v>9.0441860000000003E-4</v>
      </c>
      <c r="HE99" s="1">
        <v>0.34470650000000003</v>
      </c>
      <c r="HF99">
        <v>0.84347819999999996</v>
      </c>
      <c r="HG99">
        <v>16.523779999999999</v>
      </c>
      <c r="HH99" s="1">
        <v>8.8359829999999997E-4</v>
      </c>
      <c r="HI99" s="1">
        <v>0.336841</v>
      </c>
      <c r="HJ99">
        <v>0.84346810000000005</v>
      </c>
      <c r="HK99">
        <v>16.210360000000001</v>
      </c>
      <c r="HL99" s="1">
        <v>8.5654500000000001E-4</v>
      </c>
      <c r="HM99" s="1">
        <v>0.32662799999999997</v>
      </c>
      <c r="HN99">
        <v>0.84346129999999997</v>
      </c>
      <c r="HO99">
        <v>15.3698</v>
      </c>
      <c r="HP99" s="1">
        <v>8.2536879999999999E-4</v>
      </c>
      <c r="HQ99" s="1">
        <v>0.31480720000000001</v>
      </c>
      <c r="HR99">
        <v>0.84346149999999998</v>
      </c>
      <c r="HS99">
        <v>14.87598</v>
      </c>
      <c r="HT99" s="1">
        <v>7.9250740000000005E-4</v>
      </c>
      <c r="HU99" s="1">
        <v>0.30231409999999997</v>
      </c>
      <c r="HV99">
        <v>0.84346790000000005</v>
      </c>
      <c r="HW99">
        <v>14.808770000000001</v>
      </c>
      <c r="HX99" s="1">
        <v>7.5971739999999995E-4</v>
      </c>
      <c r="HY99" s="1">
        <v>0.2898211</v>
      </c>
      <c r="HZ99">
        <v>0.84344229999999998</v>
      </c>
      <c r="IA99">
        <v>15.7675</v>
      </c>
      <c r="IB99" s="1">
        <v>7.2801039999999999E-4</v>
      </c>
      <c r="IC99" s="1">
        <v>0.27773989999999998</v>
      </c>
      <c r="ID99">
        <v>0.84347780000000006</v>
      </c>
      <c r="IE99">
        <v>17.000489999999999</v>
      </c>
      <c r="IF99" s="1">
        <v>6.9780799999999996E-4</v>
      </c>
      <c r="IG99" s="1">
        <v>0.26621400000000001</v>
      </c>
      <c r="IH99">
        <v>0.84347369999999999</v>
      </c>
      <c r="II99">
        <v>17.58502</v>
      </c>
      <c r="IJ99">
        <v>6.6899189999999995E-4</v>
      </c>
      <c r="IK99" s="1">
        <v>0.255243</v>
      </c>
      <c r="IL99">
        <v>0.84345170000000003</v>
      </c>
      <c r="IM99">
        <v>17.728649999999998</v>
      </c>
      <c r="IN99">
        <v>6.4164620000000002E-4</v>
      </c>
      <c r="IO99" s="1">
        <v>0.24481829999999999</v>
      </c>
      <c r="IP99">
        <v>0.8434741</v>
      </c>
      <c r="IQ99">
        <v>17.18609</v>
      </c>
      <c r="IR99">
        <v>6.1570560000000002E-4</v>
      </c>
      <c r="IS99" s="1">
        <v>0.2349212</v>
      </c>
      <c r="IT99">
        <v>0.84345020000000004</v>
      </c>
      <c r="IU99">
        <v>16.282150000000001</v>
      </c>
      <c r="IV99">
        <v>5.9107639999999998E-4</v>
      </c>
      <c r="IW99" s="1">
        <v>0.22554689999999999</v>
      </c>
      <c r="IX99">
        <v>0.84344730000000001</v>
      </c>
      <c r="IY99">
        <v>15.74986</v>
      </c>
      <c r="IZ99">
        <v>5.676937E-4</v>
      </c>
      <c r="JA99" s="1">
        <v>0.2166295</v>
      </c>
      <c r="JB99">
        <v>0.84347830000000001</v>
      </c>
      <c r="JC99">
        <v>15.569789999999999</v>
      </c>
      <c r="JD99">
        <v>5.453392E-4</v>
      </c>
      <c r="JE99" s="1">
        <v>0.2081056</v>
      </c>
      <c r="JF99">
        <v>0.84344600000000003</v>
      </c>
      <c r="JG99">
        <v>16.091329999999999</v>
      </c>
      <c r="JH99">
        <v>5.2389150000000002E-4</v>
      </c>
      <c r="JI99">
        <v>0.1999438</v>
      </c>
      <c r="JJ99">
        <v>0.84344580000000002</v>
      </c>
      <c r="JK99">
        <v>16.517769999999999</v>
      </c>
      <c r="JL99">
        <v>5.0365309999999999E-4</v>
      </c>
      <c r="JM99">
        <v>0.19220670000000001</v>
      </c>
      <c r="JN99">
        <v>0.84344549999999996</v>
      </c>
      <c r="JO99">
        <v>16.7562</v>
      </c>
      <c r="JP99">
        <v>4.8437280000000001E-4</v>
      </c>
      <c r="JQ99">
        <v>0.1848601</v>
      </c>
      <c r="JR99">
        <v>0.84343840000000003</v>
      </c>
      <c r="JS99">
        <v>16.504259999999999</v>
      </c>
      <c r="JT99">
        <v>4.6614479999999999E-4</v>
      </c>
      <c r="JU99">
        <v>0.17788370000000001</v>
      </c>
      <c r="JV99">
        <v>0.84344180000000002</v>
      </c>
      <c r="JW99">
        <v>15.727169999999999</v>
      </c>
      <c r="JX99">
        <v>4.487672E-4</v>
      </c>
      <c r="JY99">
        <v>0.17126240000000001</v>
      </c>
      <c r="JZ99">
        <v>0.84344300000000005</v>
      </c>
      <c r="KA99">
        <v>14.95722</v>
      </c>
      <c r="KB99">
        <v>4.3221589999999999E-4</v>
      </c>
      <c r="KC99">
        <v>0.16493740000000001</v>
      </c>
      <c r="KD99">
        <v>0.84344850000000005</v>
      </c>
      <c r="KE99">
        <v>14.31772</v>
      </c>
      <c r="KF99">
        <v>4.1638210000000001E-4</v>
      </c>
      <c r="KG99">
        <v>0.15890070000000001</v>
      </c>
      <c r="KH99">
        <v>0.84344750000000002</v>
      </c>
      <c r="KI99">
        <v>13.850379999999999</v>
      </c>
      <c r="KJ99">
        <v>4.0123410000000002E-4</v>
      </c>
      <c r="KK99">
        <v>0.1531198</v>
      </c>
      <c r="KL99">
        <v>0.84347799999999995</v>
      </c>
      <c r="KM99">
        <v>14.30222</v>
      </c>
      <c r="KN99">
        <v>3.8684210000000001E-4</v>
      </c>
      <c r="KO99">
        <v>0.14761289999999999</v>
      </c>
      <c r="KP99">
        <v>0.84343480000000004</v>
      </c>
      <c r="KQ99">
        <v>14.666219999999999</v>
      </c>
      <c r="KR99">
        <v>3.7308810000000002E-4</v>
      </c>
      <c r="KS99">
        <v>0.14236190000000001</v>
      </c>
      <c r="KT99">
        <v>0.84345700000000001</v>
      </c>
      <c r="KU99">
        <v>14.8353</v>
      </c>
      <c r="KV99">
        <v>3.5974990000000001E-4</v>
      </c>
      <c r="KW99">
        <v>0.13728190000000001</v>
      </c>
      <c r="KX99">
        <v>0.84336319999999998</v>
      </c>
      <c r="KY99">
        <v>15.07358</v>
      </c>
      <c r="KZ99">
        <v>3.4692030000000001E-4</v>
      </c>
      <c r="LA99">
        <v>0.13239519999999999</v>
      </c>
      <c r="LB99">
        <v>0.84324200000000005</v>
      </c>
      <c r="LC99">
        <v>14.786659999999999</v>
      </c>
      <c r="LD99">
        <v>3.3462809999999999E-4</v>
      </c>
      <c r="LE99">
        <v>0.12771579999999999</v>
      </c>
      <c r="LF99">
        <v>0.84305719999999995</v>
      </c>
      <c r="LG99">
        <v>14.13917</v>
      </c>
      <c r="LH99">
        <v>3.2287709999999999E-4</v>
      </c>
      <c r="LI99">
        <v>0.1232385</v>
      </c>
      <c r="LJ99">
        <v>0.84282199999999996</v>
      </c>
      <c r="LK99">
        <v>13.751910000000001</v>
      </c>
      <c r="LL99">
        <v>3.1188309999999998E-4</v>
      </c>
      <c r="LM99">
        <v>0.1190522</v>
      </c>
      <c r="LN99">
        <v>0.84256609999999998</v>
      </c>
      <c r="LO99">
        <v>13.83428</v>
      </c>
      <c r="LP99">
        <v>3.0302559999999999E-4</v>
      </c>
      <c r="LQ99">
        <v>0.1156282</v>
      </c>
      <c r="LR99">
        <v>0.84226109999999998</v>
      </c>
      <c r="LS99">
        <v>15.00981</v>
      </c>
      <c r="LT99">
        <v>2.9763119999999998E-4</v>
      </c>
      <c r="LU99">
        <v>0.1134921</v>
      </c>
      <c r="LV99">
        <v>0.84194789999999997</v>
      </c>
      <c r="LW99">
        <v>15.935600000000001</v>
      </c>
      <c r="LX99">
        <v>2.9468060000000001E-4</v>
      </c>
      <c r="LY99">
        <v>0.1123499</v>
      </c>
      <c r="LZ99">
        <v>0.84162510000000001</v>
      </c>
      <c r="MA99">
        <v>16.40306</v>
      </c>
      <c r="MB99">
        <v>2.916401E-4</v>
      </c>
      <c r="MC99">
        <v>0.11124729999999999</v>
      </c>
      <c r="MD99">
        <v>0.84136520000000004</v>
      </c>
      <c r="ME99">
        <v>17.051839999999999</v>
      </c>
      <c r="MF99">
        <v>2.8683289999999998E-4</v>
      </c>
      <c r="MG99">
        <v>0.1095045</v>
      </c>
      <c r="MH99">
        <v>0.84118809999999999</v>
      </c>
      <c r="MI99">
        <v>16.997309999999999</v>
      </c>
      <c r="MJ99">
        <v>2.801716E-4</v>
      </c>
      <c r="MK99">
        <v>0.1070368</v>
      </c>
      <c r="ML99">
        <v>0.84103539999999999</v>
      </c>
      <c r="MM99">
        <v>16.16611</v>
      </c>
      <c r="MN99">
        <v>2.7232999999999999E-4</v>
      </c>
      <c r="MO99">
        <v>0.1040818</v>
      </c>
      <c r="MP99">
        <v>0.84092520000000004</v>
      </c>
      <c r="MQ99">
        <v>15.78909</v>
      </c>
      <c r="MR99">
        <v>2.6361050000000001E-4</v>
      </c>
      <c r="MS99">
        <v>0.1007982</v>
      </c>
      <c r="MT99">
        <v>0.84088989999999997</v>
      </c>
      <c r="MU99">
        <v>15.953049999999999</v>
      </c>
      <c r="MV99">
        <v>2.535088E-4</v>
      </c>
      <c r="MW99">
        <v>9.7004110000000004E-2</v>
      </c>
      <c r="MX99">
        <v>0.84087959999999995</v>
      </c>
      <c r="MY99">
        <v>17.119230000000002</v>
      </c>
      <c r="MZ99">
        <v>2.4122980000000001E-4</v>
      </c>
      <c r="NA99">
        <v>9.2387780000000003E-2</v>
      </c>
      <c r="NB99">
        <v>0.84082250000000003</v>
      </c>
      <c r="NC99">
        <v>18.194030000000001</v>
      </c>
      <c r="ND99">
        <v>2.2754479999999999E-4</v>
      </c>
      <c r="NE99">
        <v>8.7196750000000003E-2</v>
      </c>
      <c r="NF99">
        <v>0.84077670000000004</v>
      </c>
      <c r="NG99">
        <v>18.59394</v>
      </c>
      <c r="NH99">
        <v>2.1449589999999999E-4</v>
      </c>
      <c r="NI99">
        <v>8.2179719999999998E-2</v>
      </c>
      <c r="NJ99">
        <v>0.8406439</v>
      </c>
      <c r="NK99">
        <v>18.816739999999999</v>
      </c>
      <c r="NL99">
        <v>2.0329429999999999E-4</v>
      </c>
      <c r="NM99">
        <v>7.7846509999999994E-2</v>
      </c>
      <c r="NN99">
        <v>0.84039399999999997</v>
      </c>
      <c r="NO99">
        <v>18.342870000000001</v>
      </c>
      <c r="NP99">
        <v>1.9402699999999999E-4</v>
      </c>
      <c r="NQ99">
        <v>7.4264209999999997E-2</v>
      </c>
      <c r="NR99">
        <v>0.83999760000000001</v>
      </c>
      <c r="NS99">
        <v>17.39349</v>
      </c>
      <c r="NT99">
        <v>1.862593E-4</v>
      </c>
      <c r="NU99">
        <v>7.1278530000000007E-2</v>
      </c>
      <c r="NV99">
        <v>0.83950639999999999</v>
      </c>
      <c r="NW99">
        <v>16.726749999999999</v>
      </c>
      <c r="NX99">
        <v>1.798429E-4</v>
      </c>
      <c r="NY99">
        <v>6.8806190000000003E-2</v>
      </c>
      <c r="NZ99">
        <v>0.83894089999999999</v>
      </c>
      <c r="OA99">
        <v>16.389510000000001</v>
      </c>
      <c r="OB99">
        <v>1.757936E-4</v>
      </c>
      <c r="OC99">
        <v>6.7193130000000004E-2</v>
      </c>
      <c r="OD99">
        <v>0.83834589999999998</v>
      </c>
      <c r="OE99">
        <v>16.448920000000001</v>
      </c>
      <c r="OF99">
        <v>1.7544079999999999E-4</v>
      </c>
      <c r="OG99">
        <v>6.6965220000000006E-2</v>
      </c>
      <c r="OH99">
        <v>0.83769819999999995</v>
      </c>
      <c r="OI99">
        <v>17.200240000000001</v>
      </c>
      <c r="OJ99">
        <v>1.7768290000000001E-4</v>
      </c>
      <c r="OK99">
        <v>6.7806279999999997E-2</v>
      </c>
    </row>
    <row r="100" spans="1:401" x14ac:dyDescent="0.35">
      <c r="A100">
        <v>103</v>
      </c>
      <c r="B100" t="s">
        <v>4</v>
      </c>
      <c r="C100" t="s">
        <v>24</v>
      </c>
      <c r="D100" t="s">
        <v>105</v>
      </c>
      <c r="E100">
        <v>818.99760000000003</v>
      </c>
      <c r="F100">
        <v>0.59864300000000004</v>
      </c>
      <c r="G100">
        <v>14.49095</v>
      </c>
      <c r="H100">
        <v>0</v>
      </c>
      <c r="I100">
        <v>0</v>
      </c>
      <c r="J100">
        <v>0.59781359999999995</v>
      </c>
      <c r="K100">
        <v>14.71139</v>
      </c>
      <c r="L100" s="1">
        <v>1.029596E-28</v>
      </c>
      <c r="M100" s="1">
        <v>3.1359700000000002E-26</v>
      </c>
      <c r="N100">
        <v>0.59697489999999998</v>
      </c>
      <c r="O100">
        <v>15.18267</v>
      </c>
      <c r="P100" s="1">
        <v>6.8888139999999998E-17</v>
      </c>
      <c r="Q100" s="1">
        <v>2.1045249999999999E-14</v>
      </c>
      <c r="R100">
        <v>0.59615569999999996</v>
      </c>
      <c r="S100">
        <v>14.969799999999999</v>
      </c>
      <c r="T100" s="1">
        <v>1.8109990000000001E-6</v>
      </c>
      <c r="U100" s="1">
        <v>5.5333379999999998E-4</v>
      </c>
      <c r="V100">
        <v>0.59531520000000004</v>
      </c>
      <c r="W100">
        <v>14.62829</v>
      </c>
      <c r="X100" s="1">
        <v>0.1003671</v>
      </c>
      <c r="Y100">
        <v>26.475149999999999</v>
      </c>
      <c r="Z100">
        <v>0.59451909999999997</v>
      </c>
      <c r="AA100">
        <v>14.041230000000001</v>
      </c>
      <c r="AB100">
        <v>9.2769469999999998</v>
      </c>
      <c r="AC100">
        <v>2613.605</v>
      </c>
      <c r="AD100">
        <v>0.59373889999999996</v>
      </c>
      <c r="AE100">
        <v>13.54683</v>
      </c>
      <c r="AF100">
        <v>70.244209999999995</v>
      </c>
      <c r="AG100">
        <v>20782.48</v>
      </c>
      <c r="AH100">
        <v>0.5930107</v>
      </c>
      <c r="AI100">
        <v>13.460990000000001</v>
      </c>
      <c r="AJ100">
        <v>118.5916</v>
      </c>
      <c r="AK100">
        <v>36398.43</v>
      </c>
      <c r="AL100">
        <v>0.59232130000000005</v>
      </c>
      <c r="AM100">
        <v>13.460760000000001</v>
      </c>
      <c r="AN100">
        <v>76.044640000000001</v>
      </c>
      <c r="AO100">
        <v>23929.35</v>
      </c>
      <c r="AP100">
        <v>0.59162239999999999</v>
      </c>
      <c r="AQ100">
        <v>13.544980000000001</v>
      </c>
      <c r="AR100">
        <v>25.55939</v>
      </c>
      <c r="AS100">
        <v>8189.0069999999996</v>
      </c>
      <c r="AT100">
        <v>0.59082500000000004</v>
      </c>
      <c r="AU100">
        <v>14.083970000000001</v>
      </c>
      <c r="AV100">
        <v>5.7258560000000003</v>
      </c>
      <c r="AW100">
        <v>1855.884</v>
      </c>
      <c r="AX100">
        <v>0.58980690000000002</v>
      </c>
      <c r="AY100">
        <v>14.084199999999999</v>
      </c>
      <c r="AZ100">
        <v>1.0572109999999999</v>
      </c>
      <c r="BA100">
        <v>344.3501</v>
      </c>
      <c r="BB100">
        <v>0.58837720000000004</v>
      </c>
      <c r="BC100">
        <v>13.6708</v>
      </c>
      <c r="BD100">
        <v>0.2244564</v>
      </c>
      <c r="BE100">
        <v>72.430610000000001</v>
      </c>
      <c r="BF100">
        <v>0.58666180000000001</v>
      </c>
      <c r="BG100">
        <v>13.34817</v>
      </c>
      <c r="BH100" s="1">
        <v>9.043706E-2</v>
      </c>
      <c r="BI100">
        <v>28.57687</v>
      </c>
      <c r="BJ100">
        <v>0.58465659999999997</v>
      </c>
      <c r="BK100">
        <v>12.82572</v>
      </c>
      <c r="BL100" s="1">
        <v>6.5733249999999993E-2</v>
      </c>
      <c r="BM100">
        <v>20.611470000000001</v>
      </c>
      <c r="BN100">
        <v>0.58234980000000003</v>
      </c>
      <c r="BO100">
        <v>12.42891</v>
      </c>
      <c r="BP100" s="1">
        <v>6.0243709999999999E-2</v>
      </c>
      <c r="BQ100">
        <v>18.893879999999999</v>
      </c>
      <c r="BR100">
        <v>0.57924129999999996</v>
      </c>
      <c r="BS100">
        <v>12.28342</v>
      </c>
      <c r="BT100" s="1">
        <v>6.175601E-2</v>
      </c>
      <c r="BU100" s="1">
        <v>19.448399999999999</v>
      </c>
      <c r="BV100">
        <v>0.5760516</v>
      </c>
      <c r="BW100">
        <v>12.71442</v>
      </c>
      <c r="BX100" s="1">
        <v>6.4876589999999998E-2</v>
      </c>
      <c r="BY100" s="1">
        <v>20.576450000000001</v>
      </c>
      <c r="BZ100">
        <v>0.5729455</v>
      </c>
      <c r="CA100">
        <v>13.5229</v>
      </c>
      <c r="CB100" s="1">
        <v>6.5234420000000001E-2</v>
      </c>
      <c r="CC100" s="1">
        <v>20.864930000000001</v>
      </c>
      <c r="CD100">
        <v>0.5702026</v>
      </c>
      <c r="CE100">
        <v>14.242470000000001</v>
      </c>
      <c r="CF100" s="1">
        <v>6.2152209999999999E-2</v>
      </c>
      <c r="CG100" s="1">
        <v>20.036269999999998</v>
      </c>
      <c r="CH100">
        <v>0.56782069999999996</v>
      </c>
      <c r="CI100">
        <v>14.52272</v>
      </c>
      <c r="CJ100" s="1">
        <v>5.6936929999999997E-2</v>
      </c>
      <c r="CK100" s="1">
        <v>18.478929999999998</v>
      </c>
      <c r="CL100">
        <v>0.56585680000000005</v>
      </c>
      <c r="CM100">
        <v>14.18158</v>
      </c>
      <c r="CN100" s="1">
        <v>5.0993070000000001E-2</v>
      </c>
      <c r="CO100" s="1">
        <v>16.642510000000001</v>
      </c>
      <c r="CP100">
        <v>0.56408729999999996</v>
      </c>
      <c r="CQ100">
        <v>13.743069999999999</v>
      </c>
      <c r="CR100" s="1">
        <v>4.5220049999999998E-2</v>
      </c>
      <c r="CS100" s="1">
        <v>14.83206</v>
      </c>
      <c r="CT100">
        <v>0.56254119999999996</v>
      </c>
      <c r="CU100">
        <v>13.6785</v>
      </c>
      <c r="CV100" s="1">
        <v>3.9836419999999997E-2</v>
      </c>
      <c r="CW100" s="1">
        <v>13.124610000000001</v>
      </c>
      <c r="CX100">
        <v>0.56080260000000004</v>
      </c>
      <c r="CY100">
        <v>13.83484</v>
      </c>
      <c r="CZ100" s="1">
        <v>3.4519050000000003E-2</v>
      </c>
      <c r="DA100" s="1">
        <v>11.42934</v>
      </c>
      <c r="DB100">
        <v>0.5586835</v>
      </c>
      <c r="DC100">
        <v>14.55551</v>
      </c>
      <c r="DD100" s="1">
        <v>2.91667E-2</v>
      </c>
      <c r="DE100" s="1">
        <v>9.7094670000000001</v>
      </c>
      <c r="DF100">
        <v>0.55650230000000001</v>
      </c>
      <c r="DG100">
        <v>15.563459999999999</v>
      </c>
      <c r="DH100" s="1">
        <v>2.422065E-2</v>
      </c>
      <c r="DI100" s="1">
        <v>8.1007920000000002</v>
      </c>
      <c r="DJ100">
        <v>0.55460969999999998</v>
      </c>
      <c r="DK100">
        <v>16.046800000000001</v>
      </c>
      <c r="DL100" s="1">
        <v>2.0129279999999999E-2</v>
      </c>
      <c r="DM100" s="1">
        <v>6.7545130000000002</v>
      </c>
      <c r="DN100">
        <v>0.55300320000000003</v>
      </c>
      <c r="DO100">
        <v>16.130590000000002</v>
      </c>
      <c r="DP100" s="1">
        <v>1.6957199999999999E-2</v>
      </c>
      <c r="DQ100" s="1">
        <v>5.7026859999999999</v>
      </c>
      <c r="DR100">
        <v>0.55175960000000002</v>
      </c>
      <c r="DS100">
        <v>15.70842</v>
      </c>
      <c r="DT100" s="1">
        <v>1.452285E-2</v>
      </c>
      <c r="DU100" s="1">
        <v>4.8898020000000004</v>
      </c>
      <c r="DV100">
        <v>0.55087209999999998</v>
      </c>
      <c r="DW100">
        <v>14.9734</v>
      </c>
      <c r="DX100" s="1">
        <v>1.2630540000000001E-2</v>
      </c>
      <c r="DY100" s="1">
        <v>4.2538910000000003</v>
      </c>
      <c r="DZ100">
        <v>0.55045080000000002</v>
      </c>
      <c r="EA100">
        <v>14.403370000000001</v>
      </c>
      <c r="EB100" s="1">
        <v>1.1106939999999999E-2</v>
      </c>
      <c r="EC100" s="1">
        <v>3.7378939999999998</v>
      </c>
      <c r="ED100">
        <v>0.55034780000000005</v>
      </c>
      <c r="EE100">
        <v>14.125299999999999</v>
      </c>
      <c r="EF100" s="1">
        <v>9.683255E-3</v>
      </c>
      <c r="EG100" s="1">
        <v>3.2560359999999999</v>
      </c>
      <c r="EH100">
        <v>0.55039400000000005</v>
      </c>
      <c r="EI100">
        <v>14.50192</v>
      </c>
      <c r="EJ100" s="1">
        <v>8.0619699999999999E-3</v>
      </c>
      <c r="EK100" s="1">
        <v>2.7107519999999998</v>
      </c>
      <c r="EL100">
        <v>0.55049700000000001</v>
      </c>
      <c r="EM100">
        <v>15.293839999999999</v>
      </c>
      <c r="EN100" s="1">
        <v>6.2732780000000002E-3</v>
      </c>
      <c r="EO100" s="1">
        <v>2.1088469999999999</v>
      </c>
      <c r="EP100">
        <v>0.55061139999999997</v>
      </c>
      <c r="EQ100">
        <v>15.93872</v>
      </c>
      <c r="ER100" s="1">
        <v>4.6497580000000004E-3</v>
      </c>
      <c r="ES100" s="1">
        <v>1.5603750000000001</v>
      </c>
      <c r="ET100">
        <v>0.55071029999999999</v>
      </c>
      <c r="EU100">
        <v>16.08239</v>
      </c>
      <c r="EV100" s="1">
        <v>3.4393499999999999E-3</v>
      </c>
      <c r="EW100" s="1">
        <v>1.149824</v>
      </c>
      <c r="EX100">
        <v>0.55082980000000004</v>
      </c>
      <c r="EY100">
        <v>15.442</v>
      </c>
      <c r="EZ100" s="1">
        <v>2.6538180000000001E-3</v>
      </c>
      <c r="FA100" s="1">
        <v>0.88262960000000001</v>
      </c>
      <c r="FB100">
        <v>0.55093910000000001</v>
      </c>
      <c r="FC100">
        <v>14.54645</v>
      </c>
      <c r="FD100" s="1">
        <v>2.1787880000000001E-3</v>
      </c>
      <c r="FE100" s="1">
        <v>0.72059059999999997</v>
      </c>
      <c r="FF100">
        <v>0.55106330000000003</v>
      </c>
      <c r="FG100">
        <v>13.9762</v>
      </c>
      <c r="FH100" s="1">
        <v>1.890688E-3</v>
      </c>
      <c r="FI100" s="1">
        <v>0.62210699999999997</v>
      </c>
      <c r="FJ100">
        <v>0.55119090000000004</v>
      </c>
      <c r="FK100">
        <v>13.827830000000001</v>
      </c>
      <c r="FL100" s="1">
        <v>1.698855E-3</v>
      </c>
      <c r="FM100" s="1">
        <v>0.55652679999999999</v>
      </c>
      <c r="FN100">
        <v>0.55133529999999997</v>
      </c>
      <c r="FO100">
        <v>14.716089999999999</v>
      </c>
      <c r="FP100" s="1">
        <v>1.546419E-3</v>
      </c>
      <c r="FQ100" s="1">
        <v>0.50470780000000004</v>
      </c>
      <c r="FR100">
        <v>0.55147040000000003</v>
      </c>
      <c r="FS100">
        <v>15.515309999999999</v>
      </c>
      <c r="FT100" s="1">
        <v>1.411395E-3</v>
      </c>
      <c r="FU100" s="1">
        <v>0.4590998</v>
      </c>
      <c r="FV100">
        <v>0.5515776</v>
      </c>
      <c r="FW100">
        <v>15.786659999999999</v>
      </c>
      <c r="FX100" s="1">
        <v>1.29425E-3</v>
      </c>
      <c r="FY100" s="1">
        <v>0.41964980000000002</v>
      </c>
      <c r="FZ100">
        <v>0.55166630000000005</v>
      </c>
      <c r="GA100">
        <v>15.74451</v>
      </c>
      <c r="GB100" s="1">
        <v>1.198193E-3</v>
      </c>
      <c r="GC100" s="1">
        <v>0.38732139999999998</v>
      </c>
      <c r="GD100">
        <v>0.55172620000000006</v>
      </c>
      <c r="GE100">
        <v>15.3726</v>
      </c>
      <c r="GF100" s="1">
        <v>1.1212559999999999E-3</v>
      </c>
      <c r="GG100" s="1">
        <v>0.36147360000000001</v>
      </c>
      <c r="GH100">
        <v>0.55176930000000002</v>
      </c>
      <c r="GI100">
        <v>14.775639999999999</v>
      </c>
      <c r="GJ100" s="1">
        <v>1.0586E-3</v>
      </c>
      <c r="GK100" s="1">
        <v>0.34049600000000002</v>
      </c>
      <c r="GL100">
        <v>0.55177379999999998</v>
      </c>
      <c r="GM100">
        <v>14.24381</v>
      </c>
      <c r="GN100" s="1">
        <v>1.006219E-3</v>
      </c>
      <c r="GO100" s="1">
        <v>0.32304159999999998</v>
      </c>
      <c r="GP100">
        <v>0.55177120000000002</v>
      </c>
      <c r="GQ100">
        <v>14.05644</v>
      </c>
      <c r="GR100" s="1">
        <v>9.6513700000000003E-4</v>
      </c>
      <c r="GS100" s="1">
        <v>0.309276</v>
      </c>
      <c r="GT100">
        <v>0.55176380000000003</v>
      </c>
      <c r="GU100">
        <v>15.004799999999999</v>
      </c>
      <c r="GV100" s="1">
        <v>9.379767E-4</v>
      </c>
      <c r="GW100" s="1">
        <v>0.30013020000000001</v>
      </c>
      <c r="GX100">
        <v>0.55176910000000001</v>
      </c>
      <c r="GY100">
        <v>15.9597</v>
      </c>
      <c r="GZ100" s="1">
        <v>9.2164419999999996E-4</v>
      </c>
      <c r="HA100" s="1">
        <v>0.29457549999999999</v>
      </c>
      <c r="HB100">
        <v>0.55176939999999997</v>
      </c>
      <c r="HC100">
        <v>16.36842</v>
      </c>
      <c r="HD100" s="1">
        <v>9.0690059999999997E-4</v>
      </c>
      <c r="HE100" s="1">
        <v>0.28970950000000001</v>
      </c>
      <c r="HF100">
        <v>0.55176190000000003</v>
      </c>
      <c r="HG100">
        <v>16.591560000000001</v>
      </c>
      <c r="HH100" s="1">
        <v>8.8701610000000005E-4</v>
      </c>
      <c r="HI100" s="1">
        <v>0.28330860000000002</v>
      </c>
      <c r="HJ100">
        <v>0.55175600000000002</v>
      </c>
      <c r="HK100">
        <v>16.276610000000002</v>
      </c>
      <c r="HL100" s="1">
        <v>8.6072099999999995E-4</v>
      </c>
      <c r="HM100" s="1">
        <v>0.2749047</v>
      </c>
      <c r="HN100">
        <v>0.55176930000000002</v>
      </c>
      <c r="HO100">
        <v>15.419230000000001</v>
      </c>
      <c r="HP100" s="1">
        <v>8.2999829999999997E-4</v>
      </c>
      <c r="HQ100" s="1">
        <v>0.26508569999999998</v>
      </c>
      <c r="HR100">
        <v>0.55174570000000001</v>
      </c>
      <c r="HS100">
        <v>14.878920000000001</v>
      </c>
      <c r="HT100" s="1">
        <v>7.9724430000000001E-4</v>
      </c>
      <c r="HU100" s="1">
        <v>0.25463029999999998</v>
      </c>
      <c r="HV100">
        <v>0.5517512</v>
      </c>
      <c r="HW100">
        <v>14.79659</v>
      </c>
      <c r="HX100" s="1">
        <v>7.6438639999999996E-4</v>
      </c>
      <c r="HY100" s="1">
        <v>0.24413589999999999</v>
      </c>
      <c r="HZ100">
        <v>0.5517514</v>
      </c>
      <c r="IA100">
        <v>15.7485</v>
      </c>
      <c r="IB100" s="1">
        <v>7.3245829999999995E-4</v>
      </c>
      <c r="IC100" s="1">
        <v>0.23395279999999999</v>
      </c>
      <c r="ID100">
        <v>0.551759</v>
      </c>
      <c r="IE100">
        <v>17.021629999999998</v>
      </c>
      <c r="IF100" s="1">
        <v>7.020625E-4</v>
      </c>
      <c r="IG100" s="1">
        <v>0.22424450000000001</v>
      </c>
      <c r="IH100">
        <v>0.55175669999999999</v>
      </c>
      <c r="II100">
        <v>17.65673</v>
      </c>
      <c r="IJ100" s="1">
        <v>6.7303939999999998E-4</v>
      </c>
      <c r="IK100" s="1">
        <v>0.21499499999999999</v>
      </c>
      <c r="IL100">
        <v>0.55175969999999996</v>
      </c>
      <c r="IM100">
        <v>17.813009999999998</v>
      </c>
      <c r="IN100">
        <v>6.4547629999999996E-4</v>
      </c>
      <c r="IO100" s="1">
        <v>0.20620289999999999</v>
      </c>
      <c r="IP100">
        <v>0.55175640000000004</v>
      </c>
      <c r="IQ100">
        <v>17.264579999999999</v>
      </c>
      <c r="IR100">
        <v>6.1934519999999995E-4</v>
      </c>
      <c r="IS100" s="1">
        <v>0.1978597</v>
      </c>
      <c r="IT100">
        <v>0.55175909999999995</v>
      </c>
      <c r="IU100">
        <v>16.34008</v>
      </c>
      <c r="IV100">
        <v>5.9453109999999996E-4</v>
      </c>
      <c r="IW100" s="1">
        <v>0.18995509999999999</v>
      </c>
      <c r="IX100">
        <v>0.55176420000000004</v>
      </c>
      <c r="IY100">
        <v>15.76796</v>
      </c>
      <c r="IZ100">
        <v>5.7097620000000002E-4</v>
      </c>
      <c r="JA100" s="1">
        <v>0.18243619999999999</v>
      </c>
      <c r="JB100">
        <v>0.55175859999999999</v>
      </c>
      <c r="JC100">
        <v>15.577769999999999</v>
      </c>
      <c r="JD100">
        <v>5.4849390000000003E-4</v>
      </c>
      <c r="JE100" s="1">
        <v>0.175259</v>
      </c>
      <c r="JF100">
        <v>0.55175719999999995</v>
      </c>
      <c r="JG100">
        <v>16.090540000000001</v>
      </c>
      <c r="JH100">
        <v>5.2690050000000002E-4</v>
      </c>
      <c r="JI100">
        <v>0.1683808</v>
      </c>
      <c r="JJ100">
        <v>0.55172969999999999</v>
      </c>
      <c r="JK100">
        <v>16.534590000000001</v>
      </c>
      <c r="JL100">
        <v>5.0649479999999997E-4</v>
      </c>
      <c r="JM100">
        <v>0.16185369999999999</v>
      </c>
      <c r="JN100">
        <v>0.55175289999999999</v>
      </c>
      <c r="JO100">
        <v>16.797409999999999</v>
      </c>
      <c r="JP100">
        <v>4.8707440000000002E-4</v>
      </c>
      <c r="JQ100">
        <v>0.15565960000000001</v>
      </c>
      <c r="JR100">
        <v>0.55175479999999999</v>
      </c>
      <c r="JS100">
        <v>16.560490000000001</v>
      </c>
      <c r="JT100">
        <v>4.6870350000000001E-4</v>
      </c>
      <c r="JU100">
        <v>0.14977679999999999</v>
      </c>
      <c r="JV100">
        <v>0.55175110000000005</v>
      </c>
      <c r="JW100">
        <v>15.798629999999999</v>
      </c>
      <c r="JX100">
        <v>4.5120270000000002E-4</v>
      </c>
      <c r="JY100">
        <v>0.14419589999999999</v>
      </c>
      <c r="JZ100">
        <v>0.55176250000000004</v>
      </c>
      <c r="KA100">
        <v>15.014290000000001</v>
      </c>
      <c r="KB100">
        <v>4.345536E-4</v>
      </c>
      <c r="KC100">
        <v>0.1388684</v>
      </c>
      <c r="KD100">
        <v>0.55173700000000003</v>
      </c>
      <c r="KE100">
        <v>14.365959999999999</v>
      </c>
      <c r="KF100">
        <v>4.1860779999999999E-4</v>
      </c>
      <c r="KG100">
        <v>0.1337816</v>
      </c>
      <c r="KH100">
        <v>0.55176000000000003</v>
      </c>
      <c r="KI100">
        <v>13.88369</v>
      </c>
      <c r="KJ100">
        <v>4.0337270000000001E-4</v>
      </c>
      <c r="KK100">
        <v>0.12891279999999999</v>
      </c>
      <c r="KL100">
        <v>0.55175810000000003</v>
      </c>
      <c r="KM100">
        <v>14.3161</v>
      </c>
      <c r="KN100">
        <v>3.8886850000000001E-4</v>
      </c>
      <c r="KO100">
        <v>0.12427100000000001</v>
      </c>
      <c r="KP100">
        <v>0.55174860000000003</v>
      </c>
      <c r="KQ100">
        <v>14.689959999999999</v>
      </c>
      <c r="KR100">
        <v>3.7502640000000001E-4</v>
      </c>
      <c r="KS100">
        <v>0.1198446</v>
      </c>
      <c r="KT100">
        <v>0.55175419999999997</v>
      </c>
      <c r="KU100">
        <v>14.87847</v>
      </c>
      <c r="KV100">
        <v>3.616413E-4</v>
      </c>
      <c r="KW100">
        <v>0.1155743</v>
      </c>
      <c r="KX100">
        <v>0.55170189999999997</v>
      </c>
      <c r="KY100">
        <v>15.106450000000001</v>
      </c>
      <c r="KZ100">
        <v>3.487238E-4</v>
      </c>
      <c r="LA100">
        <v>0.111455</v>
      </c>
      <c r="LB100">
        <v>0.55165109999999995</v>
      </c>
      <c r="LC100">
        <v>14.83521</v>
      </c>
      <c r="LD100">
        <v>3.3635469999999999E-4</v>
      </c>
      <c r="LE100">
        <v>0.1075147</v>
      </c>
      <c r="LF100">
        <v>0.55156850000000002</v>
      </c>
      <c r="LG100">
        <v>14.173209999999999</v>
      </c>
      <c r="LH100">
        <v>3.2452490000000001E-4</v>
      </c>
      <c r="LI100">
        <v>0.1037445</v>
      </c>
      <c r="LJ100">
        <v>0.55147049999999997</v>
      </c>
      <c r="LK100">
        <v>13.75454</v>
      </c>
      <c r="LL100">
        <v>3.133651E-4</v>
      </c>
      <c r="LM100">
        <v>0.1002021</v>
      </c>
      <c r="LN100">
        <v>0.55136430000000003</v>
      </c>
      <c r="LO100">
        <v>13.8279</v>
      </c>
      <c r="LP100">
        <v>3.0411039999999999E-4</v>
      </c>
      <c r="LQ100">
        <v>9.7252320000000003E-2</v>
      </c>
      <c r="LR100">
        <v>0.5512321</v>
      </c>
      <c r="LS100">
        <v>15.000450000000001</v>
      </c>
      <c r="LT100">
        <v>2.9820980000000002E-4</v>
      </c>
      <c r="LU100">
        <v>9.5355560000000006E-2</v>
      </c>
      <c r="LV100">
        <v>0.55112249999999996</v>
      </c>
      <c r="LW100">
        <v>15.97635</v>
      </c>
      <c r="LX100">
        <v>2.9503819999999998E-4</v>
      </c>
      <c r="LY100">
        <v>9.4352980000000003E-2</v>
      </c>
      <c r="LZ100">
        <v>0.55102459999999998</v>
      </c>
      <c r="MA100">
        <v>16.472380000000001</v>
      </c>
      <c r="MB100">
        <v>2.9214090000000001E-4</v>
      </c>
      <c r="MC100">
        <v>9.3460979999999999E-2</v>
      </c>
      <c r="MD100">
        <v>0.5509193</v>
      </c>
      <c r="ME100">
        <v>17.10406</v>
      </c>
      <c r="MF100">
        <v>2.8761969999999999E-4</v>
      </c>
      <c r="MG100">
        <v>9.2066880000000004E-2</v>
      </c>
      <c r="MH100">
        <v>0.55085499999999998</v>
      </c>
      <c r="MI100">
        <v>17.054099999999998</v>
      </c>
      <c r="MJ100">
        <v>2.812003E-4</v>
      </c>
      <c r="MK100">
        <v>9.0055650000000001E-2</v>
      </c>
      <c r="ML100">
        <v>0.55082830000000005</v>
      </c>
      <c r="MM100">
        <v>16.210329999999999</v>
      </c>
      <c r="MN100">
        <v>2.7350429999999998E-4</v>
      </c>
      <c r="MO100">
        <v>8.7610960000000002E-2</v>
      </c>
      <c r="MP100">
        <v>0.55080280000000004</v>
      </c>
      <c r="MQ100">
        <v>15.77849</v>
      </c>
      <c r="MR100">
        <v>2.6490939999999999E-4</v>
      </c>
      <c r="MS100">
        <v>8.4884600000000004E-2</v>
      </c>
      <c r="MT100">
        <v>0.55079940000000005</v>
      </c>
      <c r="MU100">
        <v>15.93351</v>
      </c>
      <c r="MV100">
        <v>2.5506839999999998E-4</v>
      </c>
      <c r="MW100">
        <v>8.1757209999999997E-2</v>
      </c>
      <c r="MX100">
        <v>0.55080580000000001</v>
      </c>
      <c r="MY100">
        <v>17.097930000000002</v>
      </c>
      <c r="MZ100">
        <v>2.4310839999999999E-4</v>
      </c>
      <c r="NA100">
        <v>7.795299E-2</v>
      </c>
      <c r="NB100">
        <v>0.55079789999999995</v>
      </c>
      <c r="NC100">
        <v>18.228470000000002</v>
      </c>
      <c r="ND100">
        <v>2.295198E-4</v>
      </c>
      <c r="NE100">
        <v>7.3619069999999995E-2</v>
      </c>
      <c r="NF100">
        <v>0.55077880000000001</v>
      </c>
      <c r="NG100">
        <v>18.667940000000002</v>
      </c>
      <c r="NH100">
        <v>2.1628120000000001E-4</v>
      </c>
      <c r="NI100">
        <v>6.9369490000000006E-2</v>
      </c>
      <c r="NJ100">
        <v>0.55072929999999998</v>
      </c>
      <c r="NK100">
        <v>18.889810000000001</v>
      </c>
      <c r="NL100">
        <v>2.047889E-4</v>
      </c>
      <c r="NM100">
        <v>6.5670610000000004E-2</v>
      </c>
      <c r="NN100">
        <v>0.55062069999999996</v>
      </c>
      <c r="NO100">
        <v>18.419409999999999</v>
      </c>
      <c r="NP100">
        <v>1.952592E-4</v>
      </c>
      <c r="NQ100">
        <v>6.2609230000000002E-2</v>
      </c>
      <c r="NR100">
        <v>0.55044780000000004</v>
      </c>
      <c r="NS100">
        <v>17.46275</v>
      </c>
      <c r="NT100">
        <v>1.8729630000000001E-4</v>
      </c>
      <c r="NU100">
        <v>6.0063039999999998E-2</v>
      </c>
      <c r="NV100">
        <v>0.55023710000000003</v>
      </c>
      <c r="NW100">
        <v>16.76268</v>
      </c>
      <c r="NX100">
        <v>1.8065710000000001E-4</v>
      </c>
      <c r="NY100">
        <v>5.7944700000000002E-2</v>
      </c>
      <c r="NZ100">
        <v>0.55001100000000003</v>
      </c>
      <c r="OA100">
        <v>16.409790000000001</v>
      </c>
      <c r="OB100">
        <v>1.761756E-4</v>
      </c>
      <c r="OC100">
        <v>5.6504810000000003E-2</v>
      </c>
      <c r="OD100">
        <v>0.549763</v>
      </c>
      <c r="OE100">
        <v>16.45534</v>
      </c>
      <c r="OF100">
        <v>1.7528199999999999E-4</v>
      </c>
      <c r="OG100">
        <v>5.6203940000000001E-2</v>
      </c>
      <c r="OH100">
        <v>0.5495082</v>
      </c>
      <c r="OI100">
        <v>17.20797</v>
      </c>
      <c r="OJ100">
        <v>1.7728709999999999E-4</v>
      </c>
      <c r="OK100">
        <v>5.6862570000000001E-2</v>
      </c>
    </row>
    <row r="101" spans="1:401" x14ac:dyDescent="0.35">
      <c r="A101">
        <v>104</v>
      </c>
      <c r="B101" t="s">
        <v>4</v>
      </c>
      <c r="C101" t="s">
        <v>24</v>
      </c>
      <c r="D101" t="s">
        <v>106</v>
      </c>
      <c r="E101">
        <v>853.88810000000001</v>
      </c>
      <c r="F101">
        <v>1.2656430000000001</v>
      </c>
      <c r="G101">
        <v>14.46799</v>
      </c>
      <c r="H101">
        <v>0</v>
      </c>
      <c r="I101">
        <v>0</v>
      </c>
      <c r="J101">
        <v>1.261285</v>
      </c>
      <c r="K101">
        <v>14.7013</v>
      </c>
      <c r="L101" s="1">
        <v>1.047157E-29</v>
      </c>
      <c r="M101" s="1">
        <v>2.981661E-27</v>
      </c>
      <c r="N101">
        <v>1.256896</v>
      </c>
      <c r="O101">
        <v>15.20471</v>
      </c>
      <c r="P101" s="1">
        <v>8.6108260000000001E-18</v>
      </c>
      <c r="Q101" s="1">
        <v>2.4607899999999999E-15</v>
      </c>
      <c r="R101">
        <v>1.2524850000000001</v>
      </c>
      <c r="S101">
        <v>15.04499</v>
      </c>
      <c r="T101" s="1">
        <v>6.5140429999999995E-7</v>
      </c>
      <c r="U101" s="1">
        <v>1.2331850000000001E-4</v>
      </c>
      <c r="V101">
        <v>1.2481519999999999</v>
      </c>
      <c r="W101">
        <v>14.704409999999999</v>
      </c>
      <c r="X101" s="1">
        <v>6.5941860000000005E-2</v>
      </c>
      <c r="Y101">
        <v>14.238530000000001</v>
      </c>
      <c r="Z101">
        <v>1.24379</v>
      </c>
      <c r="AA101">
        <v>14.111499999999999</v>
      </c>
      <c r="AB101">
        <v>7.4355690000000001</v>
      </c>
      <c r="AC101">
        <v>1824.6849999999999</v>
      </c>
      <c r="AD101">
        <v>1.2396</v>
      </c>
      <c r="AE101">
        <v>13.576840000000001</v>
      </c>
      <c r="AF101">
        <v>63.938200000000002</v>
      </c>
      <c r="AG101">
        <v>17133.59</v>
      </c>
      <c r="AH101">
        <v>1.2353689999999999</v>
      </c>
      <c r="AI101">
        <v>13.46161</v>
      </c>
      <c r="AJ101">
        <v>118.6544</v>
      </c>
      <c r="AK101">
        <v>33857.56</v>
      </c>
      <c r="AL101">
        <v>1.231058</v>
      </c>
      <c r="AM101">
        <v>13.45642</v>
      </c>
      <c r="AN101">
        <v>80.835489999999993</v>
      </c>
      <c r="AO101">
        <v>24266.01</v>
      </c>
      <c r="AP101">
        <v>1.2266589999999999</v>
      </c>
      <c r="AQ101">
        <v>13.541119999999999</v>
      </c>
      <c r="AR101">
        <v>28.443750000000001</v>
      </c>
      <c r="AS101">
        <v>8844.2180000000008</v>
      </c>
      <c r="AT101">
        <v>1.2219789999999999</v>
      </c>
      <c r="AU101">
        <v>14.08731</v>
      </c>
      <c r="AV101">
        <v>6.5597310000000002</v>
      </c>
      <c r="AW101">
        <v>2088.3290000000002</v>
      </c>
      <c r="AX101">
        <v>1.216542</v>
      </c>
      <c r="AY101">
        <v>14.13996</v>
      </c>
      <c r="AZ101">
        <v>1.2223029999999999</v>
      </c>
      <c r="BA101">
        <v>393.38709999999998</v>
      </c>
      <c r="BB101">
        <v>1.209598</v>
      </c>
      <c r="BC101">
        <v>13.73396</v>
      </c>
      <c r="BD101">
        <v>0.251666</v>
      </c>
      <c r="BE101">
        <v>79.789829999999995</v>
      </c>
      <c r="BF101">
        <v>1.200941</v>
      </c>
      <c r="BG101">
        <v>13.397019999999999</v>
      </c>
      <c r="BH101">
        <v>9.4950209999999993E-2</v>
      </c>
      <c r="BI101">
        <v>28.878219999999999</v>
      </c>
      <c r="BJ101">
        <v>1.1906099999999999</v>
      </c>
      <c r="BK101">
        <v>12.87383</v>
      </c>
      <c r="BL101" s="1">
        <v>6.6724969999999995E-2</v>
      </c>
      <c r="BM101">
        <v>19.89996</v>
      </c>
      <c r="BN101">
        <v>1.1790050000000001</v>
      </c>
      <c r="BO101">
        <v>12.448639999999999</v>
      </c>
      <c r="BP101" s="1">
        <v>6.0362829999999999E-2</v>
      </c>
      <c r="BQ101">
        <v>17.961259999999999</v>
      </c>
      <c r="BR101">
        <v>1.1661079999999999</v>
      </c>
      <c r="BS101">
        <v>12.287280000000001</v>
      </c>
      <c r="BT101" s="1">
        <v>6.1485560000000002E-2</v>
      </c>
      <c r="BU101" s="1">
        <v>18.356850000000001</v>
      </c>
      <c r="BV101">
        <v>1.152736</v>
      </c>
      <c r="BW101">
        <v>12.70327</v>
      </c>
      <c r="BX101" s="1">
        <v>6.4660510000000004E-2</v>
      </c>
      <c r="BY101" s="1">
        <v>19.47879</v>
      </c>
      <c r="BZ101">
        <v>1.139097</v>
      </c>
      <c r="CA101">
        <v>13.53195</v>
      </c>
      <c r="CB101" s="1">
        <v>6.5316390000000002E-2</v>
      </c>
      <c r="CC101" s="1">
        <v>19.908110000000001</v>
      </c>
      <c r="CD101">
        <v>1.1257550000000001</v>
      </c>
      <c r="CE101">
        <v>14.27511</v>
      </c>
      <c r="CF101" s="1">
        <v>6.2492369999999998E-2</v>
      </c>
      <c r="CG101" s="1">
        <v>19.260850000000001</v>
      </c>
      <c r="CH101">
        <v>1.1129530000000001</v>
      </c>
      <c r="CI101">
        <v>14.581099999999999</v>
      </c>
      <c r="CJ101" s="1">
        <v>5.7406899999999997E-2</v>
      </c>
      <c r="CK101" s="1">
        <v>17.865079999999999</v>
      </c>
      <c r="CL101">
        <v>1.1007480000000001</v>
      </c>
      <c r="CM101">
        <v>14.23324</v>
      </c>
      <c r="CN101" s="1">
        <v>5.1494390000000001E-2</v>
      </c>
      <c r="CO101" s="1">
        <v>16.155750000000001</v>
      </c>
      <c r="CP101">
        <v>1.0890070000000001</v>
      </c>
      <c r="CQ101">
        <v>13.76239</v>
      </c>
      <c r="CR101" s="1">
        <v>4.569285E-2</v>
      </c>
      <c r="CS101" s="1">
        <v>14.439249999999999</v>
      </c>
      <c r="CT101">
        <v>1.0780110000000001</v>
      </c>
      <c r="CU101">
        <v>13.660080000000001</v>
      </c>
      <c r="CV101" s="1">
        <v>4.028955E-2</v>
      </c>
      <c r="CW101" s="1">
        <v>12.81719</v>
      </c>
      <c r="CX101">
        <v>1.067196</v>
      </c>
      <c r="CY101">
        <v>13.81301</v>
      </c>
      <c r="CZ101" s="1">
        <v>3.4979129999999997E-2</v>
      </c>
      <c r="DA101" s="1">
        <v>11.21064</v>
      </c>
      <c r="DB101">
        <v>1.056317</v>
      </c>
      <c r="DC101">
        <v>14.53524</v>
      </c>
      <c r="DD101" s="1">
        <v>2.9623170000000001E-2</v>
      </c>
      <c r="DE101" s="1">
        <v>9.5679759999999998</v>
      </c>
      <c r="DF101">
        <v>1.045455</v>
      </c>
      <c r="DG101">
        <v>15.57042</v>
      </c>
      <c r="DH101" s="1">
        <v>2.4627030000000001E-2</v>
      </c>
      <c r="DI101" s="1">
        <v>8.0076070000000001</v>
      </c>
      <c r="DJ101">
        <v>1.0354270000000001</v>
      </c>
      <c r="DK101">
        <v>16.09862</v>
      </c>
      <c r="DL101" s="1">
        <v>2.0455939999999999E-2</v>
      </c>
      <c r="DM101" s="1">
        <v>6.6824000000000003</v>
      </c>
      <c r="DN101">
        <v>1.026262</v>
      </c>
      <c r="DO101">
        <v>16.199380000000001</v>
      </c>
      <c r="DP101" s="1">
        <v>1.7210960000000001E-2</v>
      </c>
      <c r="DQ101" s="1">
        <v>5.6403369999999997</v>
      </c>
      <c r="DR101">
        <v>1.018321</v>
      </c>
      <c r="DS101">
        <v>15.77731</v>
      </c>
      <c r="DT101" s="1">
        <v>1.4719950000000001E-2</v>
      </c>
      <c r="DU101" s="1">
        <v>4.8337979999999998</v>
      </c>
      <c r="DV101">
        <v>1.0119769999999999</v>
      </c>
      <c r="DW101">
        <v>15.03407</v>
      </c>
      <c r="DX101" s="1">
        <v>1.27866E-2</v>
      </c>
      <c r="DY101" s="1">
        <v>4.2031460000000003</v>
      </c>
      <c r="DZ101">
        <v>1.0075879999999999</v>
      </c>
      <c r="EA101">
        <v>14.42952</v>
      </c>
      <c r="EB101" s="1">
        <v>1.1238629999999999E-2</v>
      </c>
      <c r="EC101" s="1">
        <v>3.6935730000000002</v>
      </c>
      <c r="ED101">
        <v>1.0047360000000001</v>
      </c>
      <c r="EE101">
        <v>14.12889</v>
      </c>
      <c r="EF101" s="1">
        <v>9.8189939999999993E-3</v>
      </c>
      <c r="EG101" s="1">
        <v>3.2273649999999998</v>
      </c>
      <c r="EH101">
        <v>1.0029459999999999</v>
      </c>
      <c r="EI101">
        <v>14.493359999999999</v>
      </c>
      <c r="EJ101" s="1">
        <v>8.2207289999999995E-3</v>
      </c>
      <c r="EK101" s="1">
        <v>2.707052</v>
      </c>
      <c r="EL101">
        <v>1.0018849999999999</v>
      </c>
      <c r="EM101">
        <v>15.297230000000001</v>
      </c>
      <c r="EN101" s="1">
        <v>6.4366129999999999E-3</v>
      </c>
      <c r="EO101" s="1">
        <v>2.1238079999999999</v>
      </c>
      <c r="EP101">
        <v>1.001269</v>
      </c>
      <c r="EQ101">
        <v>15.97822</v>
      </c>
      <c r="ER101" s="1">
        <v>4.7854129999999996E-3</v>
      </c>
      <c r="ES101" s="1">
        <v>1.5784830000000001</v>
      </c>
      <c r="ET101">
        <v>1.0010239999999999</v>
      </c>
      <c r="EU101">
        <v>16.159980000000001</v>
      </c>
      <c r="EV101" s="1">
        <v>3.533727E-3</v>
      </c>
      <c r="EW101" s="1">
        <v>1.161117</v>
      </c>
      <c r="EX101">
        <v>1.001036</v>
      </c>
      <c r="EY101">
        <v>15.536670000000001</v>
      </c>
      <c r="EZ101" s="1">
        <v>2.712744E-3</v>
      </c>
      <c r="FA101" s="1">
        <v>0.8855672</v>
      </c>
      <c r="FB101">
        <v>1.001198</v>
      </c>
      <c r="FC101">
        <v>14.60998</v>
      </c>
      <c r="FD101" s="1">
        <v>2.2142009999999998E-3</v>
      </c>
      <c r="FE101" s="1">
        <v>0.7174798</v>
      </c>
      <c r="FF101">
        <v>1.001571</v>
      </c>
      <c r="FG101">
        <v>13.99563</v>
      </c>
      <c r="FH101" s="1">
        <v>1.9128420000000001E-3</v>
      </c>
      <c r="FI101" s="1">
        <v>0.6157106</v>
      </c>
      <c r="FJ101">
        <v>1.0020199999999999</v>
      </c>
      <c r="FK101">
        <v>13.829650000000001</v>
      </c>
      <c r="FL101" s="1">
        <v>1.714793E-3</v>
      </c>
      <c r="FM101" s="1">
        <v>0.54902220000000002</v>
      </c>
      <c r="FN101">
        <v>1.002556</v>
      </c>
      <c r="FO101">
        <v>14.70635</v>
      </c>
      <c r="FP101" s="1">
        <v>1.5599850000000001E-3</v>
      </c>
      <c r="FQ101" s="1">
        <v>0.49743939999999998</v>
      </c>
      <c r="FR101">
        <v>1.0031239999999999</v>
      </c>
      <c r="FS101">
        <v>15.541230000000001</v>
      </c>
      <c r="FT101" s="1">
        <v>1.4234600000000001E-3</v>
      </c>
      <c r="FU101" s="1">
        <v>0.45233060000000003</v>
      </c>
      <c r="FV101">
        <v>1.003671</v>
      </c>
      <c r="FW101">
        <v>15.85074</v>
      </c>
      <c r="FX101" s="1">
        <v>1.304438E-3</v>
      </c>
      <c r="FY101" s="1">
        <v>0.41307709999999997</v>
      </c>
      <c r="FZ101">
        <v>1.0041709999999999</v>
      </c>
      <c r="GA101">
        <v>15.79763</v>
      </c>
      <c r="GB101" s="1">
        <v>1.206412E-3</v>
      </c>
      <c r="GC101" s="1">
        <v>0.38072929999999999</v>
      </c>
      <c r="GD101">
        <v>1.0046060000000001</v>
      </c>
      <c r="GE101">
        <v>15.420310000000001</v>
      </c>
      <c r="GF101" s="1">
        <v>1.127842E-3</v>
      </c>
      <c r="GG101" s="1">
        <v>0.35483910000000002</v>
      </c>
      <c r="GH101">
        <v>1.0049090000000001</v>
      </c>
      <c r="GI101">
        <v>14.816940000000001</v>
      </c>
      <c r="GJ101" s="1">
        <v>1.0640370000000001E-3</v>
      </c>
      <c r="GK101" s="1">
        <v>0.33390350000000002</v>
      </c>
      <c r="GL101">
        <v>1.0051620000000001</v>
      </c>
      <c r="GM101">
        <v>14.27065</v>
      </c>
      <c r="GN101" s="1">
        <v>1.0107339999999999E-3</v>
      </c>
      <c r="GO101" s="1">
        <v>0.31650620000000002</v>
      </c>
      <c r="GP101">
        <v>1.0053000000000001</v>
      </c>
      <c r="GQ101">
        <v>14.06657</v>
      </c>
      <c r="GR101" s="1">
        <v>9.6847980000000001E-4</v>
      </c>
      <c r="GS101" s="1">
        <v>0.3026163</v>
      </c>
      <c r="GT101">
        <v>1.0053799999999999</v>
      </c>
      <c r="GU101">
        <v>14.99319</v>
      </c>
      <c r="GV101" s="1">
        <v>9.4000940000000003E-4</v>
      </c>
      <c r="GW101" s="1">
        <v>0.29316310000000001</v>
      </c>
      <c r="GX101">
        <v>1.0054529999999999</v>
      </c>
      <c r="GY101">
        <v>15.986219999999999</v>
      </c>
      <c r="GZ101" s="1">
        <v>9.2299060000000004E-4</v>
      </c>
      <c r="HA101" s="1">
        <v>0.28744999999999998</v>
      </c>
      <c r="HB101">
        <v>1.0054689999999999</v>
      </c>
      <c r="HC101">
        <v>16.44209</v>
      </c>
      <c r="HD101" s="1">
        <v>9.0841269999999996E-4</v>
      </c>
      <c r="HE101" s="1">
        <v>0.2827615</v>
      </c>
      <c r="HF101">
        <v>1.0055019999999999</v>
      </c>
      <c r="HG101">
        <v>16.669419999999999</v>
      </c>
      <c r="HH101" s="1">
        <v>8.8909130000000005E-4</v>
      </c>
      <c r="HI101" s="1">
        <v>0.27675040000000001</v>
      </c>
      <c r="HJ101">
        <v>1.0054920000000001</v>
      </c>
      <c r="HK101">
        <v>16.358460000000001</v>
      </c>
      <c r="HL101" s="1">
        <v>8.633092E-4</v>
      </c>
      <c r="HM101" s="1">
        <v>0.26877659999999998</v>
      </c>
      <c r="HN101">
        <v>1.005512</v>
      </c>
      <c r="HO101">
        <v>15.487120000000001</v>
      </c>
      <c r="HP101" s="1">
        <v>8.3290130000000003E-4</v>
      </c>
      <c r="HQ101" s="1">
        <v>0.2593452</v>
      </c>
      <c r="HR101">
        <v>1.0055080000000001</v>
      </c>
      <c r="HS101">
        <v>14.891109999999999</v>
      </c>
      <c r="HT101" s="1">
        <v>8.0023500000000005E-4</v>
      </c>
      <c r="HU101" s="1">
        <v>0.2491969</v>
      </c>
      <c r="HV101">
        <v>1.005522</v>
      </c>
      <c r="HW101">
        <v>14.781140000000001</v>
      </c>
      <c r="HX101" s="1">
        <v>7.6734579999999995E-4</v>
      </c>
      <c r="HY101" s="1">
        <v>0.23896429999999999</v>
      </c>
      <c r="HZ101">
        <v>1.005498</v>
      </c>
      <c r="IA101">
        <v>15.719390000000001</v>
      </c>
      <c r="IB101" s="1">
        <v>7.352859E-4</v>
      </c>
      <c r="IC101" s="1">
        <v>0.22900090000000001</v>
      </c>
      <c r="ID101">
        <v>1.0055080000000001</v>
      </c>
      <c r="IE101">
        <v>17.028739999999999</v>
      </c>
      <c r="IF101" s="1">
        <v>7.0475989999999999E-4</v>
      </c>
      <c r="IG101" s="1">
        <v>0.21949179999999999</v>
      </c>
      <c r="IH101">
        <v>1.0055320000000001</v>
      </c>
      <c r="II101">
        <v>17.730969999999999</v>
      </c>
      <c r="IJ101" s="1">
        <v>6.7560899999999998E-4</v>
      </c>
      <c r="IK101" s="1">
        <v>0.2104317</v>
      </c>
      <c r="IL101">
        <v>1.005506</v>
      </c>
      <c r="IM101">
        <v>17.911539999999999</v>
      </c>
      <c r="IN101">
        <v>6.4790959999999999E-4</v>
      </c>
      <c r="IO101" s="1">
        <v>0.2018151</v>
      </c>
      <c r="IP101">
        <v>1.00553</v>
      </c>
      <c r="IQ101">
        <v>17.361750000000001</v>
      </c>
      <c r="IR101">
        <v>6.2165739999999999E-4</v>
      </c>
      <c r="IS101" s="1">
        <v>0.1936396</v>
      </c>
      <c r="IT101">
        <v>1.005506</v>
      </c>
      <c r="IU101">
        <v>16.418610000000001</v>
      </c>
      <c r="IV101">
        <v>5.967228E-4</v>
      </c>
      <c r="IW101" s="1">
        <v>0.18589220000000001</v>
      </c>
      <c r="IX101">
        <v>1.005528</v>
      </c>
      <c r="IY101">
        <v>15.79612</v>
      </c>
      <c r="IZ101">
        <v>5.7306600000000001E-4</v>
      </c>
      <c r="JA101" s="1">
        <v>0.17852670000000001</v>
      </c>
      <c r="JB101">
        <v>1.0055339999999999</v>
      </c>
      <c r="JC101">
        <v>15.58737</v>
      </c>
      <c r="JD101">
        <v>5.5049120000000003E-4</v>
      </c>
      <c r="JE101" s="1">
        <v>0.1714997</v>
      </c>
      <c r="JF101">
        <v>1.005503</v>
      </c>
      <c r="JG101">
        <v>16.086480000000002</v>
      </c>
      <c r="JH101">
        <v>5.2880940000000001E-4</v>
      </c>
      <c r="JI101">
        <v>0.16476540000000001</v>
      </c>
      <c r="JJ101">
        <v>1.0055259999999999</v>
      </c>
      <c r="JK101">
        <v>16.545210000000001</v>
      </c>
      <c r="JL101">
        <v>5.0830350000000005E-4</v>
      </c>
      <c r="JM101">
        <v>0.1583637</v>
      </c>
      <c r="JN101">
        <v>1.0055270000000001</v>
      </c>
      <c r="JO101">
        <v>16.843830000000001</v>
      </c>
      <c r="JP101">
        <v>4.8878919999999996E-4</v>
      </c>
      <c r="JQ101">
        <v>0.1522966</v>
      </c>
      <c r="JR101">
        <v>1.005514</v>
      </c>
      <c r="JS101">
        <v>16.625019999999999</v>
      </c>
      <c r="JT101">
        <v>4.7033250000000002E-4</v>
      </c>
      <c r="JU101">
        <v>0.1465351</v>
      </c>
      <c r="JV101">
        <v>1.0055240000000001</v>
      </c>
      <c r="JW101">
        <v>15.887090000000001</v>
      </c>
      <c r="JX101">
        <v>4.527523E-4</v>
      </c>
      <c r="JY101">
        <v>0.141065</v>
      </c>
      <c r="JZ101">
        <v>1.0055259999999999</v>
      </c>
      <c r="KA101">
        <v>15.08691</v>
      </c>
      <c r="KB101">
        <v>4.3604080000000001E-4</v>
      </c>
      <c r="KC101">
        <v>0.13585</v>
      </c>
      <c r="KD101">
        <v>1.005503</v>
      </c>
      <c r="KE101">
        <v>14.42723</v>
      </c>
      <c r="KF101">
        <v>4.2001910000000003E-4</v>
      </c>
      <c r="KG101">
        <v>0.13086439999999999</v>
      </c>
      <c r="KH101">
        <v>1.0055050000000001</v>
      </c>
      <c r="KI101">
        <v>13.92656</v>
      </c>
      <c r="KJ101">
        <v>4.0472579999999999E-4</v>
      </c>
      <c r="KK101">
        <v>0.12610060000000001</v>
      </c>
      <c r="KL101">
        <v>1.0055050000000001</v>
      </c>
      <c r="KM101">
        <v>14.331759999999999</v>
      </c>
      <c r="KN101">
        <v>3.9015520000000001E-4</v>
      </c>
      <c r="KO101">
        <v>0.1215533</v>
      </c>
      <c r="KP101">
        <v>1.005495</v>
      </c>
      <c r="KQ101">
        <v>14.709530000000001</v>
      </c>
      <c r="KR101">
        <v>3.7625819999999999E-4</v>
      </c>
      <c r="KS101">
        <v>0.1172199</v>
      </c>
      <c r="KT101">
        <v>1.005484</v>
      </c>
      <c r="KU101">
        <v>14.92869</v>
      </c>
      <c r="KV101">
        <v>3.6283730000000002E-4</v>
      </c>
      <c r="KW101">
        <v>0.1130458</v>
      </c>
      <c r="KX101">
        <v>1.0054110000000001</v>
      </c>
      <c r="KY101">
        <v>15.14053</v>
      </c>
      <c r="KZ101">
        <v>3.4987309999999998E-4</v>
      </c>
      <c r="LA101">
        <v>0.1090164</v>
      </c>
      <c r="LB101">
        <v>1.0052110000000001</v>
      </c>
      <c r="LC101">
        <v>14.89415</v>
      </c>
      <c r="LD101">
        <v>3.3745379999999998E-4</v>
      </c>
      <c r="LE101">
        <v>0.10515910000000001</v>
      </c>
      <c r="LF101">
        <v>1.004907</v>
      </c>
      <c r="LG101">
        <v>14.221080000000001</v>
      </c>
      <c r="LH101">
        <v>3.2557419999999998E-4</v>
      </c>
      <c r="LI101">
        <v>0.1014694</v>
      </c>
      <c r="LJ101">
        <v>1.0045170000000001</v>
      </c>
      <c r="LK101">
        <v>13.76347</v>
      </c>
      <c r="LL101">
        <v>3.143237E-4</v>
      </c>
      <c r="LM101">
        <v>9.7991040000000001E-2</v>
      </c>
      <c r="LN101">
        <v>1.0040169999999999</v>
      </c>
      <c r="LO101">
        <v>13.81662</v>
      </c>
      <c r="LP101">
        <v>3.0483289999999998E-4</v>
      </c>
      <c r="LQ101">
        <v>9.5030630000000005E-2</v>
      </c>
      <c r="LR101">
        <v>1.0035069999999999</v>
      </c>
      <c r="LS101">
        <v>14.977209999999999</v>
      </c>
      <c r="LT101">
        <v>2.9861170000000003E-4</v>
      </c>
      <c r="LU101">
        <v>9.3058699999999994E-2</v>
      </c>
      <c r="LV101">
        <v>1.0029330000000001</v>
      </c>
      <c r="LW101">
        <v>16.010770000000001</v>
      </c>
      <c r="LX101">
        <v>2.952729E-4</v>
      </c>
      <c r="LY101">
        <v>9.2015479999999997E-2</v>
      </c>
      <c r="LZ101">
        <v>1.002391</v>
      </c>
      <c r="MA101">
        <v>16.550370000000001</v>
      </c>
      <c r="MB101">
        <v>2.9244679999999997E-4</v>
      </c>
      <c r="MC101">
        <v>9.1180410000000003E-2</v>
      </c>
      <c r="MD101">
        <v>1.0018419999999999</v>
      </c>
      <c r="ME101">
        <v>17.162289999999999</v>
      </c>
      <c r="MF101">
        <v>2.8809940000000002E-4</v>
      </c>
      <c r="MG101">
        <v>8.9900430000000003E-2</v>
      </c>
      <c r="MH101">
        <v>1.0014019999999999</v>
      </c>
      <c r="MI101">
        <v>17.123370000000001</v>
      </c>
      <c r="MJ101">
        <v>2.8183910000000002E-4</v>
      </c>
      <c r="MK101">
        <v>8.8011740000000005E-2</v>
      </c>
      <c r="ML101">
        <v>1.001093</v>
      </c>
      <c r="MM101">
        <v>16.27223</v>
      </c>
      <c r="MN101">
        <v>2.7423900000000001E-4</v>
      </c>
      <c r="MO101">
        <v>8.5676279999999994E-2</v>
      </c>
      <c r="MP101">
        <v>1.000829</v>
      </c>
      <c r="MQ101">
        <v>15.7753</v>
      </c>
      <c r="MR101">
        <v>2.657181E-4</v>
      </c>
      <c r="MS101">
        <v>8.3052429999999997E-2</v>
      </c>
      <c r="MT101">
        <v>1.00071</v>
      </c>
      <c r="MU101">
        <v>15.905530000000001</v>
      </c>
      <c r="MV101">
        <v>2.56032E-4</v>
      </c>
      <c r="MW101">
        <v>8.0068459999999994E-2</v>
      </c>
      <c r="MX101">
        <v>1.0006269999999999</v>
      </c>
      <c r="MY101">
        <v>17.063389999999998</v>
      </c>
      <c r="MZ101">
        <v>2.4427539999999999E-4</v>
      </c>
      <c r="NA101">
        <v>7.6445360000000004E-2</v>
      </c>
      <c r="NB101">
        <v>1.000548</v>
      </c>
      <c r="NC101">
        <v>18.252649999999999</v>
      </c>
      <c r="ND101">
        <v>2.307706E-4</v>
      </c>
      <c r="NE101">
        <v>7.2259050000000005E-2</v>
      </c>
      <c r="NF101">
        <v>1.000459</v>
      </c>
      <c r="NG101">
        <v>18.748100000000001</v>
      </c>
      <c r="NH101">
        <v>2.1743009999999999E-4</v>
      </c>
      <c r="NI101">
        <v>6.8081630000000004E-2</v>
      </c>
      <c r="NJ101">
        <v>1.0002599999999999</v>
      </c>
      <c r="NK101">
        <v>18.97616</v>
      </c>
      <c r="NL101">
        <v>2.0575779999999999E-4</v>
      </c>
      <c r="NM101">
        <v>6.4405690000000002E-2</v>
      </c>
      <c r="NN101">
        <v>0.99983979999999995</v>
      </c>
      <c r="NO101">
        <v>18.511749999999999</v>
      </c>
      <c r="NP101">
        <v>1.960578E-4</v>
      </c>
      <c r="NQ101">
        <v>6.135347E-2</v>
      </c>
      <c r="NR101">
        <v>0.99924769999999996</v>
      </c>
      <c r="NS101">
        <v>17.553059999999999</v>
      </c>
      <c r="NT101">
        <v>1.879699E-4</v>
      </c>
      <c r="NU101">
        <v>5.8823090000000001E-2</v>
      </c>
      <c r="NV101">
        <v>0.99844440000000001</v>
      </c>
      <c r="NW101">
        <v>16.811620000000001</v>
      </c>
      <c r="NX101">
        <v>1.8120000000000001E-4</v>
      </c>
      <c r="NY101">
        <v>5.6712199999999997E-2</v>
      </c>
      <c r="NZ101">
        <v>0.99748000000000003</v>
      </c>
      <c r="OA101">
        <v>16.436869999999999</v>
      </c>
      <c r="OB101">
        <v>1.764635E-4</v>
      </c>
      <c r="OC101">
        <v>5.5215470000000003E-2</v>
      </c>
      <c r="OD101">
        <v>0.99637169999999997</v>
      </c>
      <c r="OE101">
        <v>16.46124</v>
      </c>
      <c r="OF101">
        <v>1.7522349999999999E-4</v>
      </c>
      <c r="OG101">
        <v>5.4788259999999998E-2</v>
      </c>
      <c r="OH101">
        <v>0.99523810000000001</v>
      </c>
      <c r="OI101">
        <v>17.212710000000001</v>
      </c>
      <c r="OJ101">
        <v>1.7704759999999999E-4</v>
      </c>
      <c r="OK101">
        <v>5.535959E-2</v>
      </c>
    </row>
    <row r="102" spans="1:401" x14ac:dyDescent="0.35">
      <c r="A102">
        <v>105</v>
      </c>
      <c r="B102" t="s">
        <v>4</v>
      </c>
      <c r="C102" t="s">
        <v>24</v>
      </c>
      <c r="D102" t="s">
        <v>107</v>
      </c>
      <c r="E102">
        <v>776.79499999999996</v>
      </c>
      <c r="F102">
        <v>0.7090438</v>
      </c>
      <c r="G102">
        <v>14.446429999999999</v>
      </c>
      <c r="H102">
        <v>0</v>
      </c>
      <c r="I102">
        <v>0</v>
      </c>
      <c r="J102">
        <v>0.70738380000000001</v>
      </c>
      <c r="K102">
        <v>14.6934</v>
      </c>
      <c r="L102" s="1">
        <v>1.850115E-30</v>
      </c>
      <c r="M102" s="1">
        <v>5.5118530000000004E-28</v>
      </c>
      <c r="N102">
        <v>0.70571709999999999</v>
      </c>
      <c r="O102">
        <v>15.22458</v>
      </c>
      <c r="P102" s="1">
        <v>1.7931040000000001E-18</v>
      </c>
      <c r="Q102" s="1">
        <v>5.3589480000000004E-16</v>
      </c>
      <c r="R102">
        <v>0.70402849999999995</v>
      </c>
      <c r="S102">
        <v>15.10877</v>
      </c>
      <c r="T102" s="1">
        <v>1.052628E-7</v>
      </c>
      <c r="U102" s="1">
        <v>3.1472369999999998E-5</v>
      </c>
      <c r="V102">
        <v>0.70237380000000005</v>
      </c>
      <c r="W102">
        <v>14.774150000000001</v>
      </c>
      <c r="X102" s="1">
        <v>3.7058859999999999E-2</v>
      </c>
      <c r="Y102">
        <v>8.8115079999999999</v>
      </c>
      <c r="Z102">
        <v>0.70074000000000003</v>
      </c>
      <c r="AA102">
        <v>14.17145</v>
      </c>
      <c r="AB102">
        <v>5.504289</v>
      </c>
      <c r="AC102">
        <v>1447.1</v>
      </c>
      <c r="AD102">
        <v>0.69916060000000002</v>
      </c>
      <c r="AE102">
        <v>13.60656</v>
      </c>
      <c r="AF102">
        <v>56.031300000000002</v>
      </c>
      <c r="AG102">
        <v>15816.18</v>
      </c>
      <c r="AH102">
        <v>0.69759269999999995</v>
      </c>
      <c r="AI102">
        <v>13.46294</v>
      </c>
      <c r="AJ102">
        <v>116.7764</v>
      </c>
      <c r="AK102">
        <v>34748.44</v>
      </c>
      <c r="AL102">
        <v>0.696044</v>
      </c>
      <c r="AM102">
        <v>13.45252</v>
      </c>
      <c r="AN102">
        <v>86.81071</v>
      </c>
      <c r="AO102">
        <v>26870.35</v>
      </c>
      <c r="AP102">
        <v>0.69442700000000002</v>
      </c>
      <c r="AQ102">
        <v>13.53858</v>
      </c>
      <c r="AR102">
        <v>32.444780000000002</v>
      </c>
      <c r="AS102">
        <v>10332.58</v>
      </c>
      <c r="AT102">
        <v>0.69268870000000005</v>
      </c>
      <c r="AU102">
        <v>14.092700000000001</v>
      </c>
      <c r="AV102">
        <v>7.7794249999999998</v>
      </c>
      <c r="AW102">
        <v>2525.4749999999999</v>
      </c>
      <c r="AX102">
        <v>0.69063839999999999</v>
      </c>
      <c r="AY102">
        <v>14.184049999999999</v>
      </c>
      <c r="AZ102">
        <v>1.47112</v>
      </c>
      <c r="BA102">
        <v>482.25139999999999</v>
      </c>
      <c r="BB102">
        <v>0.68789739999999999</v>
      </c>
      <c r="BC102">
        <v>13.792540000000001</v>
      </c>
      <c r="BD102">
        <v>0.29318870000000002</v>
      </c>
      <c r="BE102">
        <v>95.257689999999997</v>
      </c>
      <c r="BF102">
        <v>0.68426480000000001</v>
      </c>
      <c r="BG102">
        <v>13.43924</v>
      </c>
      <c r="BH102" s="1">
        <v>0.101741</v>
      </c>
      <c r="BI102">
        <v>32.015999999999998</v>
      </c>
      <c r="BJ102">
        <v>0.67992969999999997</v>
      </c>
      <c r="BK102">
        <v>12.915369999999999</v>
      </c>
      <c r="BL102" s="1">
        <v>6.8136959999999996E-2</v>
      </c>
      <c r="BM102">
        <v>21.071660000000001</v>
      </c>
      <c r="BN102">
        <v>0.67503539999999995</v>
      </c>
      <c r="BO102">
        <v>12.465909999999999</v>
      </c>
      <c r="BP102" s="1">
        <v>6.05575E-2</v>
      </c>
      <c r="BQ102">
        <v>18.68948</v>
      </c>
      <c r="BR102">
        <v>0.66958479999999998</v>
      </c>
      <c r="BS102">
        <v>12.29219</v>
      </c>
      <c r="BT102" s="1">
        <v>6.1118520000000003E-2</v>
      </c>
      <c r="BU102" s="1">
        <v>18.912769999999998</v>
      </c>
      <c r="BV102">
        <v>0.66393570000000002</v>
      </c>
      <c r="BW102">
        <v>12.696899999999999</v>
      </c>
      <c r="BX102" s="1">
        <v>6.4309240000000004E-2</v>
      </c>
      <c r="BY102" s="1">
        <v>20.04157</v>
      </c>
      <c r="BZ102">
        <v>0.65851470000000001</v>
      </c>
      <c r="CA102">
        <v>13.544079999999999</v>
      </c>
      <c r="CB102" s="1">
        <v>6.5333199999999994E-2</v>
      </c>
      <c r="CC102" s="1">
        <v>20.544180000000001</v>
      </c>
      <c r="CD102">
        <v>0.65356340000000002</v>
      </c>
      <c r="CE102">
        <v>14.306559999999999</v>
      </c>
      <c r="CF102" s="1">
        <v>6.2853259999999994E-2</v>
      </c>
      <c r="CG102" s="1">
        <v>19.927510000000002</v>
      </c>
      <c r="CH102">
        <v>0.64897729999999998</v>
      </c>
      <c r="CI102">
        <v>14.63471</v>
      </c>
      <c r="CJ102" s="1">
        <v>5.7954869999999999E-2</v>
      </c>
      <c r="CK102" s="1">
        <v>18.500910000000001</v>
      </c>
      <c r="CL102">
        <v>0.64484470000000005</v>
      </c>
      <c r="CM102">
        <v>14.27679</v>
      </c>
      <c r="CN102" s="1">
        <v>5.209652E-2</v>
      </c>
      <c r="CO102" s="1">
        <v>16.721399999999999</v>
      </c>
      <c r="CP102">
        <v>0.6409243</v>
      </c>
      <c r="CQ102">
        <v>13.78022</v>
      </c>
      <c r="CR102" s="1">
        <v>4.6267610000000001E-2</v>
      </c>
      <c r="CS102" s="1">
        <v>14.91994</v>
      </c>
      <c r="CT102">
        <v>0.63725080000000001</v>
      </c>
      <c r="CU102">
        <v>13.644170000000001</v>
      </c>
      <c r="CV102" s="1">
        <v>4.0840120000000001E-2</v>
      </c>
      <c r="CW102" s="1">
        <v>13.2233</v>
      </c>
      <c r="CX102">
        <v>0.63351040000000003</v>
      </c>
      <c r="CY102">
        <v>13.79522</v>
      </c>
      <c r="CZ102" s="1">
        <v>3.5543079999999998E-2</v>
      </c>
      <c r="DA102" s="1">
        <v>11.56175</v>
      </c>
      <c r="DB102">
        <v>0.62966089999999997</v>
      </c>
      <c r="DC102">
        <v>14.525069999999999</v>
      </c>
      <c r="DD102" s="1">
        <v>3.0190809999999998E-2</v>
      </c>
      <c r="DE102" s="1">
        <v>9.8698239999999995</v>
      </c>
      <c r="DF102">
        <v>0.62582139999999997</v>
      </c>
      <c r="DG102">
        <v>15.58107</v>
      </c>
      <c r="DH102" s="1">
        <v>2.5139729999999999E-2</v>
      </c>
      <c r="DI102" s="1">
        <v>8.2524300000000004</v>
      </c>
      <c r="DJ102">
        <v>0.62239630000000001</v>
      </c>
      <c r="DK102">
        <v>16.145949999999999</v>
      </c>
      <c r="DL102" s="1">
        <v>2.0871130000000002E-2</v>
      </c>
      <c r="DM102" s="1">
        <v>6.867051</v>
      </c>
      <c r="DN102">
        <v>0.6193959</v>
      </c>
      <c r="DO102">
        <v>16.26116</v>
      </c>
      <c r="DP102" s="1">
        <v>1.753362E-2</v>
      </c>
      <c r="DQ102" s="1">
        <v>5.7745769999999998</v>
      </c>
      <c r="DR102">
        <v>0.61686739999999995</v>
      </c>
      <c r="DS102">
        <v>15.83296</v>
      </c>
      <c r="DT102" s="1">
        <v>1.497044E-2</v>
      </c>
      <c r="DU102" s="1">
        <v>4.9305849999999998</v>
      </c>
      <c r="DV102">
        <v>0.6148941</v>
      </c>
      <c r="DW102">
        <v>15.083360000000001</v>
      </c>
      <c r="DX102" s="1">
        <v>1.298479E-2</v>
      </c>
      <c r="DY102" s="1">
        <v>4.2737210000000001</v>
      </c>
      <c r="DZ102">
        <v>0.61373180000000005</v>
      </c>
      <c r="EA102">
        <v>14.451029999999999</v>
      </c>
      <c r="EB102" s="1">
        <v>1.140506E-2</v>
      </c>
      <c r="EC102" s="1">
        <v>3.7482099999999998</v>
      </c>
      <c r="ED102">
        <v>0.61315330000000001</v>
      </c>
      <c r="EE102">
        <v>14.13111</v>
      </c>
      <c r="EF102" s="1">
        <v>9.9880290000000007E-3</v>
      </c>
      <c r="EG102" s="1">
        <v>3.2787130000000002</v>
      </c>
      <c r="EH102">
        <v>0.61287040000000004</v>
      </c>
      <c r="EI102">
        <v>14.492330000000001</v>
      </c>
      <c r="EJ102" s="1">
        <v>8.4195079999999992E-3</v>
      </c>
      <c r="EK102" s="1">
        <v>2.7641619999999998</v>
      </c>
      <c r="EL102">
        <v>0.61277029999999999</v>
      </c>
      <c r="EM102">
        <v>15.307460000000001</v>
      </c>
      <c r="EN102" s="1">
        <v>6.6456550000000003E-3</v>
      </c>
      <c r="EO102" s="1">
        <v>2.1828460000000001</v>
      </c>
      <c r="EP102">
        <v>0.61275710000000005</v>
      </c>
      <c r="EQ102">
        <v>16.018899999999999</v>
      </c>
      <c r="ER102" s="1">
        <v>4.9628320000000004E-3</v>
      </c>
      <c r="ES102" s="1">
        <v>1.628476</v>
      </c>
      <c r="ET102">
        <v>0.61278619999999995</v>
      </c>
      <c r="EU102">
        <v>16.226089999999999</v>
      </c>
      <c r="EV102" s="1">
        <v>3.6591589999999999E-3</v>
      </c>
      <c r="EW102" s="1">
        <v>1.1964969999999999</v>
      </c>
      <c r="EX102">
        <v>0.61287539999999996</v>
      </c>
      <c r="EY102">
        <v>15.6136</v>
      </c>
      <c r="EZ102" s="1">
        <v>2.7917250000000001E-3</v>
      </c>
      <c r="FA102" s="1">
        <v>0.90782700000000005</v>
      </c>
      <c r="FB102">
        <v>0.61299809999999999</v>
      </c>
      <c r="FC102">
        <v>14.663309999999999</v>
      </c>
      <c r="FD102" s="1">
        <v>2.261758E-3</v>
      </c>
      <c r="FE102" s="1">
        <v>0.73085049999999996</v>
      </c>
      <c r="FF102">
        <v>0.61316850000000001</v>
      </c>
      <c r="FG102">
        <v>14.011010000000001</v>
      </c>
      <c r="FH102" s="1">
        <v>1.942399E-3</v>
      </c>
      <c r="FI102" s="1">
        <v>0.62399539999999998</v>
      </c>
      <c r="FJ102">
        <v>0.61336270000000004</v>
      </c>
      <c r="FK102">
        <v>13.83602</v>
      </c>
      <c r="FL102" s="1">
        <v>1.735665E-3</v>
      </c>
      <c r="FM102" s="1">
        <v>0.55483439999999995</v>
      </c>
      <c r="FN102">
        <v>0.6135697</v>
      </c>
      <c r="FO102">
        <v>14.710739999999999</v>
      </c>
      <c r="FP102" s="1">
        <v>1.5775209999999999E-3</v>
      </c>
      <c r="FQ102" s="1">
        <v>0.5023185</v>
      </c>
      <c r="FR102">
        <v>0.61377669999999995</v>
      </c>
      <c r="FS102">
        <v>15.56676</v>
      </c>
      <c r="FT102" s="1">
        <v>1.4390679999999999E-3</v>
      </c>
      <c r="FU102" s="1">
        <v>0.45669700000000002</v>
      </c>
      <c r="FV102">
        <v>0.61398600000000003</v>
      </c>
      <c r="FW102">
        <v>15.90766</v>
      </c>
      <c r="FX102" s="1">
        <v>1.3177060000000001E-3</v>
      </c>
      <c r="FY102" s="1">
        <v>0.4168364</v>
      </c>
      <c r="FZ102">
        <v>0.61416490000000001</v>
      </c>
      <c r="GA102">
        <v>15.84385</v>
      </c>
      <c r="GB102" s="1">
        <v>1.217173E-3</v>
      </c>
      <c r="GC102" s="1">
        <v>0.3838298</v>
      </c>
      <c r="GD102">
        <v>0.61428640000000001</v>
      </c>
      <c r="GE102">
        <v>15.45829</v>
      </c>
      <c r="GF102" s="1">
        <v>1.1364470000000001E-3</v>
      </c>
      <c r="GG102" s="1">
        <v>0.3573614</v>
      </c>
      <c r="GH102">
        <v>0.61438619999999999</v>
      </c>
      <c r="GI102">
        <v>14.84915</v>
      </c>
      <c r="GJ102" s="1">
        <v>1.071116E-3</v>
      </c>
      <c r="GK102" s="1">
        <v>0.33601639999999999</v>
      </c>
      <c r="GL102">
        <v>0.61443360000000002</v>
      </c>
      <c r="GM102">
        <v>14.29115</v>
      </c>
      <c r="GN102" s="1">
        <v>1.0166330000000001E-3</v>
      </c>
      <c r="GO102" s="1">
        <v>0.31830849999999999</v>
      </c>
      <c r="GP102">
        <v>0.61446199999999995</v>
      </c>
      <c r="GQ102">
        <v>14.08142</v>
      </c>
      <c r="GR102" s="1">
        <v>9.7291909999999997E-4</v>
      </c>
      <c r="GS102" s="1">
        <v>0.30403370000000002</v>
      </c>
      <c r="GT102">
        <v>0.61448100000000005</v>
      </c>
      <c r="GU102">
        <v>14.997669999999999</v>
      </c>
      <c r="GV102" s="1">
        <v>9.4275640000000003E-4</v>
      </c>
      <c r="GW102" s="1">
        <v>0.29412939999999999</v>
      </c>
      <c r="GX102">
        <v>0.61450110000000002</v>
      </c>
      <c r="GY102">
        <v>16.014710000000001</v>
      </c>
      <c r="GZ102" s="1">
        <v>9.2475279999999999E-4</v>
      </c>
      <c r="HA102" s="1">
        <v>0.28814479999999998</v>
      </c>
      <c r="HB102">
        <v>0.61449379999999998</v>
      </c>
      <c r="HC102">
        <v>16.512229999999999</v>
      </c>
      <c r="HD102" s="1">
        <v>9.1028140000000001E-4</v>
      </c>
      <c r="HE102" s="1">
        <v>0.28347</v>
      </c>
      <c r="HF102">
        <v>0.61448840000000005</v>
      </c>
      <c r="HG102">
        <v>16.7438</v>
      </c>
      <c r="HH102" s="1">
        <v>8.9166240000000002E-4</v>
      </c>
      <c r="HI102" s="1">
        <v>0.27764060000000002</v>
      </c>
      <c r="HJ102">
        <v>0.61448930000000002</v>
      </c>
      <c r="HK102">
        <v>16.426629999999999</v>
      </c>
      <c r="HL102" s="1">
        <v>8.6655779999999995E-4</v>
      </c>
      <c r="HM102" s="1">
        <v>0.26983869999999999</v>
      </c>
      <c r="HN102">
        <v>0.61450740000000004</v>
      </c>
      <c r="HO102">
        <v>15.543799999999999</v>
      </c>
      <c r="HP102" s="1">
        <v>8.3658400000000003E-4</v>
      </c>
      <c r="HQ102" s="1">
        <v>0.26052069999999999</v>
      </c>
      <c r="HR102">
        <v>0.61450309999999997</v>
      </c>
      <c r="HS102">
        <v>14.902229999999999</v>
      </c>
      <c r="HT102" s="1">
        <v>8.0405359999999998E-4</v>
      </c>
      <c r="HU102" s="1">
        <v>0.2504036</v>
      </c>
      <c r="HV102">
        <v>0.61451109999999998</v>
      </c>
      <c r="HW102">
        <v>14.77183</v>
      </c>
      <c r="HX102" s="1">
        <v>7.7112839999999997E-4</v>
      </c>
      <c r="HY102" s="1">
        <v>0.2401529</v>
      </c>
      <c r="HZ102">
        <v>0.6144927</v>
      </c>
      <c r="IA102">
        <v>15.706630000000001</v>
      </c>
      <c r="IB102" s="1">
        <v>7.3891600000000005E-4</v>
      </c>
      <c r="IC102" s="1">
        <v>0.23014119999999999</v>
      </c>
      <c r="ID102">
        <v>0.61449920000000002</v>
      </c>
      <c r="IE102">
        <v>17.043530000000001</v>
      </c>
      <c r="IF102" s="1">
        <v>7.0821869999999996E-4</v>
      </c>
      <c r="IG102" s="1">
        <v>0.22058340000000001</v>
      </c>
      <c r="IH102">
        <v>0.61449540000000002</v>
      </c>
      <c r="II102">
        <v>17.801310000000001</v>
      </c>
      <c r="IJ102" s="1">
        <v>6.7890229999999999E-4</v>
      </c>
      <c r="IK102" s="1">
        <v>0.211474</v>
      </c>
      <c r="IL102">
        <v>0.61449489999999996</v>
      </c>
      <c r="IM102">
        <v>18.00299</v>
      </c>
      <c r="IN102">
        <v>6.5103169999999996E-4</v>
      </c>
      <c r="IO102" s="1">
        <v>0.20280400000000001</v>
      </c>
      <c r="IP102">
        <v>0.61449330000000002</v>
      </c>
      <c r="IQ102">
        <v>17.442029999999999</v>
      </c>
      <c r="IR102">
        <v>6.2462390000000002E-4</v>
      </c>
      <c r="IS102" s="1">
        <v>0.1945798</v>
      </c>
      <c r="IT102">
        <v>0.61449450000000005</v>
      </c>
      <c r="IU102">
        <v>16.485320000000002</v>
      </c>
      <c r="IV102">
        <v>5.995315E-4</v>
      </c>
      <c r="IW102" s="1">
        <v>0.1867849</v>
      </c>
      <c r="IX102">
        <v>0.61450700000000003</v>
      </c>
      <c r="IY102">
        <v>15.820499999999999</v>
      </c>
      <c r="IZ102">
        <v>5.757421E-4</v>
      </c>
      <c r="JA102" s="1">
        <v>0.17937980000000001</v>
      </c>
      <c r="JB102">
        <v>0.61449580000000004</v>
      </c>
      <c r="JC102">
        <v>15.59834</v>
      </c>
      <c r="JD102">
        <v>5.5304840000000002E-4</v>
      </c>
      <c r="JE102" s="1">
        <v>0.17231560000000001</v>
      </c>
      <c r="JF102">
        <v>0.61449350000000003</v>
      </c>
      <c r="JG102">
        <v>16.09159</v>
      </c>
      <c r="JH102">
        <v>5.3125459999999998E-4</v>
      </c>
      <c r="JI102">
        <v>0.16554479999999999</v>
      </c>
      <c r="JJ102">
        <v>0.61449160000000003</v>
      </c>
      <c r="JK102">
        <v>16.555789999999998</v>
      </c>
      <c r="JL102">
        <v>5.1062250000000003E-4</v>
      </c>
      <c r="JM102">
        <v>0.15910569999999999</v>
      </c>
      <c r="JN102">
        <v>0.61449290000000001</v>
      </c>
      <c r="JO102">
        <v>16.888770000000001</v>
      </c>
      <c r="JP102">
        <v>4.9098519999999995E-4</v>
      </c>
      <c r="JQ102">
        <v>0.1530009</v>
      </c>
      <c r="JR102">
        <v>0.61447450000000003</v>
      </c>
      <c r="JS102">
        <v>16.67623</v>
      </c>
      <c r="JT102">
        <v>4.7241569999999998E-4</v>
      </c>
      <c r="JU102">
        <v>0.14720469999999999</v>
      </c>
      <c r="JV102">
        <v>0.6144906</v>
      </c>
      <c r="JW102">
        <v>15.959350000000001</v>
      </c>
      <c r="JX102">
        <v>4.5473749999999999E-4</v>
      </c>
      <c r="JY102">
        <v>0.14170450000000001</v>
      </c>
      <c r="JZ102">
        <v>0.6145062</v>
      </c>
      <c r="KA102">
        <v>15.147539999999999</v>
      </c>
      <c r="KB102">
        <v>4.3794199999999998E-4</v>
      </c>
      <c r="KC102">
        <v>0.13646269999999999</v>
      </c>
      <c r="KD102">
        <v>0.61448999999999998</v>
      </c>
      <c r="KE102">
        <v>14.47804</v>
      </c>
      <c r="KF102">
        <v>4.2182960000000002E-4</v>
      </c>
      <c r="KG102">
        <v>0.13144690000000001</v>
      </c>
      <c r="KH102">
        <v>0.61449279999999995</v>
      </c>
      <c r="KI102">
        <v>13.96503</v>
      </c>
      <c r="KJ102">
        <v>4.0645619999999999E-4</v>
      </c>
      <c r="KK102">
        <v>0.1266601</v>
      </c>
      <c r="KL102">
        <v>0.6144946</v>
      </c>
      <c r="KM102">
        <v>14.3573</v>
      </c>
      <c r="KN102">
        <v>3.9180440000000002E-4</v>
      </c>
      <c r="KO102">
        <v>0.1220873</v>
      </c>
      <c r="KP102">
        <v>0.61449229999999999</v>
      </c>
      <c r="KQ102">
        <v>14.727080000000001</v>
      </c>
      <c r="KR102">
        <v>3.7783979999999999E-4</v>
      </c>
      <c r="KS102">
        <v>0.1177324</v>
      </c>
      <c r="KT102">
        <v>0.61448630000000004</v>
      </c>
      <c r="KU102">
        <v>14.978059999999999</v>
      </c>
      <c r="KV102">
        <v>3.6436360000000002E-4</v>
      </c>
      <c r="KW102">
        <v>0.1135399</v>
      </c>
      <c r="KX102">
        <v>0.61442019999999997</v>
      </c>
      <c r="KY102">
        <v>15.17571</v>
      </c>
      <c r="KZ102">
        <v>3.5133979999999999E-4</v>
      </c>
      <c r="LA102">
        <v>0.1094909</v>
      </c>
      <c r="LB102">
        <v>0.61436389999999996</v>
      </c>
      <c r="LC102">
        <v>14.94144</v>
      </c>
      <c r="LD102">
        <v>3.3885840000000001E-4</v>
      </c>
      <c r="LE102">
        <v>0.10561089999999999</v>
      </c>
      <c r="LF102">
        <v>0.61424880000000004</v>
      </c>
      <c r="LG102">
        <v>14.26089</v>
      </c>
      <c r="LH102">
        <v>3.2691350000000003E-4</v>
      </c>
      <c r="LI102">
        <v>0.1018976</v>
      </c>
      <c r="LJ102">
        <v>0.61407809999999996</v>
      </c>
      <c r="LK102">
        <v>13.770799999999999</v>
      </c>
      <c r="LL102">
        <v>3.1555599999999999E-4</v>
      </c>
      <c r="LM102">
        <v>9.8383139999999994E-2</v>
      </c>
      <c r="LN102">
        <v>0.6139114</v>
      </c>
      <c r="LO102">
        <v>13.814500000000001</v>
      </c>
      <c r="LP102">
        <v>3.0578179999999998E-4</v>
      </c>
      <c r="LQ102">
        <v>9.5342399999999994E-2</v>
      </c>
      <c r="LR102">
        <v>0.61371430000000005</v>
      </c>
      <c r="LS102">
        <v>14.977209999999999</v>
      </c>
      <c r="LT102">
        <v>2.9915220000000003E-4</v>
      </c>
      <c r="LU102">
        <v>9.3254310000000007E-2</v>
      </c>
      <c r="LV102">
        <v>0.61353080000000004</v>
      </c>
      <c r="LW102">
        <v>16.043040000000001</v>
      </c>
      <c r="LX102">
        <v>2.9557189999999999E-4</v>
      </c>
      <c r="LY102">
        <v>9.2133469999999995E-2</v>
      </c>
      <c r="LZ102">
        <v>0.61332229999999999</v>
      </c>
      <c r="MA102">
        <v>16.629670000000001</v>
      </c>
      <c r="MB102">
        <v>2.928068E-4</v>
      </c>
      <c r="MC102">
        <v>9.1303090000000003E-2</v>
      </c>
      <c r="MD102">
        <v>0.61312390000000005</v>
      </c>
      <c r="ME102">
        <v>17.224</v>
      </c>
      <c r="MF102">
        <v>2.8868040000000001E-4</v>
      </c>
      <c r="MG102">
        <v>9.0071899999999996E-2</v>
      </c>
      <c r="MH102">
        <v>0.61300120000000002</v>
      </c>
      <c r="MI102">
        <v>17.178509999999999</v>
      </c>
      <c r="MJ102">
        <v>2.8263019999999998E-4</v>
      </c>
      <c r="MK102">
        <v>8.8231509999999999E-2</v>
      </c>
      <c r="ML102">
        <v>0.61288980000000004</v>
      </c>
      <c r="MM102">
        <v>16.32347</v>
      </c>
      <c r="MN102">
        <v>2.7515560000000001E-4</v>
      </c>
      <c r="MO102">
        <v>8.5924780000000006E-2</v>
      </c>
      <c r="MP102">
        <v>0.61284139999999998</v>
      </c>
      <c r="MQ102">
        <v>15.77312</v>
      </c>
      <c r="MR102">
        <v>2.6673369999999998E-4</v>
      </c>
      <c r="MS102">
        <v>8.3321740000000005E-2</v>
      </c>
      <c r="MT102">
        <v>0.61280889999999999</v>
      </c>
      <c r="MU102">
        <v>15.88865</v>
      </c>
      <c r="MV102">
        <v>2.5723720000000002E-4</v>
      </c>
      <c r="MW102">
        <v>8.0383609999999994E-2</v>
      </c>
      <c r="MX102">
        <v>0.61278829999999995</v>
      </c>
      <c r="MY102">
        <v>17.04635</v>
      </c>
      <c r="MZ102">
        <v>2.4573850000000002E-4</v>
      </c>
      <c r="NA102">
        <v>7.6827019999999996E-2</v>
      </c>
      <c r="NB102">
        <v>0.61278770000000005</v>
      </c>
      <c r="NC102">
        <v>18.2791</v>
      </c>
      <c r="ND102">
        <v>2.3236329999999999E-4</v>
      </c>
      <c r="NE102">
        <v>7.2677229999999995E-2</v>
      </c>
      <c r="NF102">
        <v>0.61273630000000001</v>
      </c>
      <c r="NG102">
        <v>18.823740000000001</v>
      </c>
      <c r="NH102">
        <v>2.189127E-4</v>
      </c>
      <c r="NI102">
        <v>6.8472539999999998E-2</v>
      </c>
      <c r="NJ102">
        <v>0.61265230000000004</v>
      </c>
      <c r="NK102">
        <v>19.055589999999999</v>
      </c>
      <c r="NL102">
        <v>2.0701079999999999E-4</v>
      </c>
      <c r="NM102">
        <v>6.4734669999999994E-2</v>
      </c>
      <c r="NN102">
        <v>0.61251679999999997</v>
      </c>
      <c r="NO102">
        <v>18.586469999999998</v>
      </c>
      <c r="NP102">
        <v>1.9709179999999999E-4</v>
      </c>
      <c r="NQ102">
        <v>6.161954E-2</v>
      </c>
      <c r="NR102">
        <v>0.61227299999999996</v>
      </c>
      <c r="NS102">
        <v>17.628270000000001</v>
      </c>
      <c r="NT102">
        <v>1.8883600000000001E-4</v>
      </c>
      <c r="NU102">
        <v>5.9040130000000003E-2</v>
      </c>
      <c r="NV102">
        <v>0.61193929999999996</v>
      </c>
      <c r="NW102">
        <v>16.853680000000001</v>
      </c>
      <c r="NX102">
        <v>1.819019E-4</v>
      </c>
      <c r="NY102">
        <v>5.688083E-2</v>
      </c>
      <c r="NZ102">
        <v>0.6115659</v>
      </c>
      <c r="OA102">
        <v>16.46114</v>
      </c>
      <c r="OB102">
        <v>1.768579E-4</v>
      </c>
      <c r="OC102">
        <v>5.5297220000000001E-2</v>
      </c>
      <c r="OD102">
        <v>0.611178</v>
      </c>
      <c r="OE102">
        <v>16.473849999999999</v>
      </c>
      <c r="OF102">
        <v>1.7517640000000001E-4</v>
      </c>
      <c r="OG102">
        <v>5.4743310000000003E-2</v>
      </c>
      <c r="OH102">
        <v>0.61076330000000001</v>
      </c>
      <c r="OI102">
        <v>17.22335</v>
      </c>
      <c r="OJ102">
        <v>1.767397E-4</v>
      </c>
      <c r="OK102">
        <v>5.5230519999999998E-2</v>
      </c>
    </row>
    <row r="103" spans="1:401" x14ac:dyDescent="0.35">
      <c r="A103">
        <v>106</v>
      </c>
      <c r="B103" t="s">
        <v>4</v>
      </c>
      <c r="C103" t="s">
        <v>24</v>
      </c>
      <c r="D103" t="s">
        <v>108</v>
      </c>
      <c r="E103">
        <v>876.75720000000001</v>
      </c>
      <c r="F103">
        <v>0.89148349999999998</v>
      </c>
      <c r="G103">
        <v>14.42348</v>
      </c>
      <c r="H103">
        <v>0</v>
      </c>
      <c r="I103">
        <v>0</v>
      </c>
      <c r="J103">
        <v>0.88954880000000003</v>
      </c>
      <c r="K103">
        <v>14.68665</v>
      </c>
      <c r="L103" s="1">
        <v>2.733445E-31</v>
      </c>
      <c r="M103" s="1">
        <v>8.1317229999999996E-29</v>
      </c>
      <c r="N103">
        <v>0.88760870000000003</v>
      </c>
      <c r="O103">
        <v>15.246180000000001</v>
      </c>
      <c r="P103" s="1">
        <v>3.2462199999999999E-19</v>
      </c>
      <c r="Q103" s="1">
        <v>9.683459E-17</v>
      </c>
      <c r="R103">
        <v>0.88563639999999999</v>
      </c>
      <c r="S103">
        <v>15.17123</v>
      </c>
      <c r="T103" s="1">
        <v>2.2759019999999999E-8</v>
      </c>
      <c r="U103" s="1">
        <v>6.7887510000000003E-6</v>
      </c>
      <c r="V103">
        <v>0.88370409999999999</v>
      </c>
      <c r="W103">
        <v>14.84843</v>
      </c>
      <c r="X103" s="1">
        <v>2.1827099999999999E-2</v>
      </c>
      <c r="Y103">
        <v>5.0712429999999999</v>
      </c>
      <c r="Z103">
        <v>0.88176869999999996</v>
      </c>
      <c r="AA103">
        <v>14.23044</v>
      </c>
      <c r="AB103">
        <v>4.163043</v>
      </c>
      <c r="AC103">
        <v>1080</v>
      </c>
      <c r="AD103">
        <v>0.87987680000000001</v>
      </c>
      <c r="AE103">
        <v>13.64025</v>
      </c>
      <c r="AF103">
        <v>49.359659999999998</v>
      </c>
      <c r="AG103">
        <v>13798.54</v>
      </c>
      <c r="AH103">
        <v>0.87800069999999997</v>
      </c>
      <c r="AI103">
        <v>13.46523</v>
      </c>
      <c r="AJ103">
        <v>114.4235</v>
      </c>
      <c r="AK103">
        <v>33787.89</v>
      </c>
      <c r="AL103">
        <v>0.87613339999999995</v>
      </c>
      <c r="AM103">
        <v>13.448740000000001</v>
      </c>
      <c r="AN103">
        <v>91.851839999999996</v>
      </c>
      <c r="AO103">
        <v>28227.75</v>
      </c>
      <c r="AP103">
        <v>0.87417259999999997</v>
      </c>
      <c r="AQ103">
        <v>13.53689</v>
      </c>
      <c r="AR103">
        <v>36.244709999999998</v>
      </c>
      <c r="AS103">
        <v>11464.8</v>
      </c>
      <c r="AT103">
        <v>0.87211380000000005</v>
      </c>
      <c r="AU103">
        <v>14.101150000000001</v>
      </c>
      <c r="AV103">
        <v>9.0042380000000009</v>
      </c>
      <c r="AW103">
        <v>2904.0540000000001</v>
      </c>
      <c r="AX103">
        <v>0.86965199999999998</v>
      </c>
      <c r="AY103">
        <v>14.223990000000001</v>
      </c>
      <c r="AZ103">
        <v>1.728869</v>
      </c>
      <c r="BA103">
        <v>563.35979999999995</v>
      </c>
      <c r="BB103">
        <v>0.86638899999999996</v>
      </c>
      <c r="BC103">
        <v>13.85431</v>
      </c>
      <c r="BD103">
        <v>0.33679599999999998</v>
      </c>
      <c r="BE103">
        <v>108.97709999999999</v>
      </c>
      <c r="BF103">
        <v>0.86227509999999996</v>
      </c>
      <c r="BG103">
        <v>13.482100000000001</v>
      </c>
      <c r="BH103" s="1">
        <v>0.10882559999999999</v>
      </c>
      <c r="BI103">
        <v>34.108730000000001</v>
      </c>
      <c r="BJ103">
        <v>0.85731380000000001</v>
      </c>
      <c r="BK103">
        <v>12.956670000000001</v>
      </c>
      <c r="BL103" s="1">
        <v>6.9573449999999995E-2</v>
      </c>
      <c r="BM103">
        <v>21.359670000000001</v>
      </c>
      <c r="BN103">
        <v>0.85174550000000004</v>
      </c>
      <c r="BO103">
        <v>12.4838</v>
      </c>
      <c r="BP103" s="1">
        <v>6.0818869999999997E-2</v>
      </c>
      <c r="BQ103">
        <v>18.596620000000001</v>
      </c>
      <c r="BR103">
        <v>0.84553840000000002</v>
      </c>
      <c r="BS103">
        <v>12.298629999999999</v>
      </c>
      <c r="BT103" s="1">
        <v>6.085132E-2</v>
      </c>
      <c r="BU103" s="1">
        <v>18.622720000000001</v>
      </c>
      <c r="BV103">
        <v>0.83906250000000004</v>
      </c>
      <c r="BW103">
        <v>12.69581</v>
      </c>
      <c r="BX103" s="1">
        <v>6.4013630000000002E-2</v>
      </c>
      <c r="BY103" s="1">
        <v>19.69181</v>
      </c>
      <c r="BZ103">
        <v>0.83332980000000001</v>
      </c>
      <c r="CA103">
        <v>13.559710000000001</v>
      </c>
      <c r="CB103" s="1">
        <v>6.5344959999999994E-2</v>
      </c>
      <c r="CC103" s="1">
        <v>20.254249999999999</v>
      </c>
      <c r="CD103">
        <v>0.82847479999999996</v>
      </c>
      <c r="CE103">
        <v>14.34083</v>
      </c>
      <c r="CF103" s="1">
        <v>6.3172710000000007E-2</v>
      </c>
      <c r="CG103" s="1">
        <v>19.709099999999999</v>
      </c>
      <c r="CH103">
        <v>0.82409290000000002</v>
      </c>
      <c r="CI103">
        <v>14.690659999999999</v>
      </c>
      <c r="CJ103" s="1">
        <v>5.8443450000000001E-2</v>
      </c>
      <c r="CK103" s="1">
        <v>18.32507</v>
      </c>
      <c r="CL103">
        <v>0.82024160000000002</v>
      </c>
      <c r="CM103">
        <v>14.32001</v>
      </c>
      <c r="CN103" s="1">
        <v>5.2636549999999997E-2</v>
      </c>
      <c r="CO103" s="1">
        <v>16.564070000000001</v>
      </c>
      <c r="CP103">
        <v>0.81660460000000001</v>
      </c>
      <c r="CQ103">
        <v>13.79997</v>
      </c>
      <c r="CR103" s="1">
        <v>4.6782980000000002E-2</v>
      </c>
      <c r="CS103" s="1">
        <v>14.762689999999999</v>
      </c>
      <c r="CT103">
        <v>0.81339229999999996</v>
      </c>
      <c r="CU103">
        <v>13.629619999999999</v>
      </c>
      <c r="CV103" s="1">
        <v>4.1327410000000002E-2</v>
      </c>
      <c r="CW103" s="1">
        <v>13.06503</v>
      </c>
      <c r="CX103">
        <v>0.81009529999999996</v>
      </c>
      <c r="CY103">
        <v>13.778370000000001</v>
      </c>
      <c r="CZ103" s="1">
        <v>3.603427E-2</v>
      </c>
      <c r="DA103" s="1">
        <v>11.418570000000001</v>
      </c>
      <c r="DB103">
        <v>0.80663090000000004</v>
      </c>
      <c r="DC103">
        <v>14.52056</v>
      </c>
      <c r="DD103" s="1">
        <v>3.068388E-2</v>
      </c>
      <c r="DE103" s="1">
        <v>9.7494669999999992</v>
      </c>
      <c r="DF103">
        <v>0.80321019999999999</v>
      </c>
      <c r="DG103">
        <v>15.595140000000001</v>
      </c>
      <c r="DH103" s="1">
        <v>2.5587809999999999E-2</v>
      </c>
      <c r="DI103" s="1">
        <v>8.1453640000000007</v>
      </c>
      <c r="DJ103">
        <v>0.80047599999999997</v>
      </c>
      <c r="DK103">
        <v>16.194019999999998</v>
      </c>
      <c r="DL103" s="1">
        <v>2.1236169999999999E-2</v>
      </c>
      <c r="DM103" s="1">
        <v>6.7614640000000001</v>
      </c>
      <c r="DN103">
        <v>0.79824580000000001</v>
      </c>
      <c r="DO103">
        <v>16.324380000000001</v>
      </c>
      <c r="DP103" s="1">
        <v>1.781684E-2</v>
      </c>
      <c r="DQ103" s="1">
        <v>5.6655980000000001</v>
      </c>
      <c r="DR103">
        <v>0.79648669999999999</v>
      </c>
      <c r="DS103">
        <v>15.88602</v>
      </c>
      <c r="DT103" s="1">
        <v>1.5189340000000001E-2</v>
      </c>
      <c r="DU103" s="1">
        <v>4.8198299999999996</v>
      </c>
      <c r="DV103">
        <v>0.79522720000000002</v>
      </c>
      <c r="DW103">
        <v>15.130240000000001</v>
      </c>
      <c r="DX103" s="1">
        <v>1.315653E-2</v>
      </c>
      <c r="DY103" s="1">
        <v>4.1636569999999997</v>
      </c>
      <c r="DZ103">
        <v>0.79437570000000002</v>
      </c>
      <c r="EA103">
        <v>14.47199</v>
      </c>
      <c r="EB103" s="1">
        <v>1.1546249999999999E-2</v>
      </c>
      <c r="EC103" s="1">
        <v>3.6429040000000001</v>
      </c>
      <c r="ED103">
        <v>0.79364389999999996</v>
      </c>
      <c r="EE103">
        <v>14.133050000000001</v>
      </c>
      <c r="EF103" s="1">
        <v>1.0126929999999999E-2</v>
      </c>
      <c r="EG103" s="1">
        <v>3.1873779999999998</v>
      </c>
      <c r="EH103">
        <v>0.79337389999999997</v>
      </c>
      <c r="EI103">
        <v>14.49409</v>
      </c>
      <c r="EJ103" s="1">
        <v>8.581254E-3</v>
      </c>
      <c r="EK103" s="1">
        <v>2.6983299999999999</v>
      </c>
      <c r="EL103">
        <v>0.79327259999999999</v>
      </c>
      <c r="EM103">
        <v>15.322520000000001</v>
      </c>
      <c r="EN103" s="1">
        <v>6.8182609999999999E-3</v>
      </c>
      <c r="EO103" s="1">
        <v>2.1435970000000002</v>
      </c>
      <c r="EP103">
        <v>0.79327599999999998</v>
      </c>
      <c r="EQ103">
        <v>16.06241</v>
      </c>
      <c r="ER103" s="1">
        <v>5.1122889999999999E-3</v>
      </c>
      <c r="ES103" s="1">
        <v>1.605151</v>
      </c>
      <c r="ET103">
        <v>0.79333679999999995</v>
      </c>
      <c r="EU103">
        <v>16.29044</v>
      </c>
      <c r="EV103" s="1">
        <v>3.7664230000000001E-3</v>
      </c>
      <c r="EW103" s="1">
        <v>1.178383</v>
      </c>
      <c r="EX103">
        <v>0.79349809999999998</v>
      </c>
      <c r="EY103">
        <v>15.68554</v>
      </c>
      <c r="EZ103" s="1">
        <v>2.859842E-3</v>
      </c>
      <c r="FA103" s="1">
        <v>0.88981829999999995</v>
      </c>
      <c r="FB103">
        <v>0.7936628</v>
      </c>
      <c r="FC103">
        <v>14.71504</v>
      </c>
      <c r="FD103" s="1">
        <v>2.3028340000000001E-3</v>
      </c>
      <c r="FE103" s="1">
        <v>0.71197580000000005</v>
      </c>
      <c r="FF103">
        <v>0.79387830000000004</v>
      </c>
      <c r="FG103">
        <v>14.025829999999999</v>
      </c>
      <c r="FH103" s="1">
        <v>1.9677219999999999E-3</v>
      </c>
      <c r="FI103" s="1">
        <v>0.60480959999999995</v>
      </c>
      <c r="FJ103">
        <v>0.79414180000000001</v>
      </c>
      <c r="FK103">
        <v>13.844609999999999</v>
      </c>
      <c r="FL103" s="1">
        <v>1.7532229999999999E-3</v>
      </c>
      <c r="FM103" s="1">
        <v>0.53619490000000003</v>
      </c>
      <c r="FN103">
        <v>0.79438980000000003</v>
      </c>
      <c r="FO103">
        <v>14.724019999999999</v>
      </c>
      <c r="FP103" s="1">
        <v>1.592039E-3</v>
      </c>
      <c r="FQ103" s="1">
        <v>0.48502440000000002</v>
      </c>
      <c r="FR103">
        <v>0.79468249999999996</v>
      </c>
      <c r="FS103">
        <v>15.59319</v>
      </c>
      <c r="FT103" s="1">
        <v>1.4519979999999999E-3</v>
      </c>
      <c r="FU103" s="1">
        <v>0.44090679999999999</v>
      </c>
      <c r="FV103">
        <v>0.79491670000000003</v>
      </c>
      <c r="FW103">
        <v>15.965170000000001</v>
      </c>
      <c r="FX103" s="1">
        <v>1.3287570000000001E-3</v>
      </c>
      <c r="FY103" s="1">
        <v>0.40224470000000001</v>
      </c>
      <c r="FZ103">
        <v>0.79512510000000003</v>
      </c>
      <c r="GA103">
        <v>15.890180000000001</v>
      </c>
      <c r="GB103" s="1">
        <v>1.226172E-3</v>
      </c>
      <c r="GC103" s="1">
        <v>0.37008180000000002</v>
      </c>
      <c r="GD103">
        <v>0.79532009999999997</v>
      </c>
      <c r="GE103">
        <v>15.49372</v>
      </c>
      <c r="GF103" s="1">
        <v>1.1436440000000001E-3</v>
      </c>
      <c r="GG103" s="1">
        <v>0.34423419999999999</v>
      </c>
      <c r="GH103">
        <v>0.79542919999999995</v>
      </c>
      <c r="GI103">
        <v>14.878360000000001</v>
      </c>
      <c r="GJ103" s="1">
        <v>1.0770210000000001E-3</v>
      </c>
      <c r="GK103" s="1">
        <v>0.32344079999999997</v>
      </c>
      <c r="GL103">
        <v>0.79549590000000003</v>
      </c>
      <c r="GM103">
        <v>14.309530000000001</v>
      </c>
      <c r="GN103" s="1">
        <v>1.0215560000000001E-3</v>
      </c>
      <c r="GO103" s="1">
        <v>0.30621540000000003</v>
      </c>
      <c r="GP103">
        <v>0.79554499999999995</v>
      </c>
      <c r="GQ103">
        <v>14.09915</v>
      </c>
      <c r="GR103" s="1">
        <v>9.7669269999999995E-4</v>
      </c>
      <c r="GS103" s="1">
        <v>0.29222730000000002</v>
      </c>
      <c r="GT103">
        <v>0.7955508</v>
      </c>
      <c r="GU103">
        <v>15.01215</v>
      </c>
      <c r="GV103" s="1">
        <v>9.4513430000000003E-4</v>
      </c>
      <c r="GW103" s="1">
        <v>0.28234399999999998</v>
      </c>
      <c r="GX103">
        <v>0.79554360000000002</v>
      </c>
      <c r="GY103">
        <v>16.04552</v>
      </c>
      <c r="GZ103" s="1">
        <v>9.2623130000000001E-4</v>
      </c>
      <c r="HA103" s="1">
        <v>0.27634760000000003</v>
      </c>
      <c r="HB103">
        <v>0.79553969999999996</v>
      </c>
      <c r="HC103">
        <v>16.58473</v>
      </c>
      <c r="HD103" s="1">
        <v>9.1176859999999996E-4</v>
      </c>
      <c r="HE103" s="1">
        <v>0.27186969999999999</v>
      </c>
      <c r="HF103">
        <v>0.79553609999999997</v>
      </c>
      <c r="HG103">
        <v>16.821770000000001</v>
      </c>
      <c r="HH103" s="1">
        <v>8.9370430000000004E-4</v>
      </c>
      <c r="HI103" s="1">
        <v>0.26644970000000001</v>
      </c>
      <c r="HJ103">
        <v>0.79556519999999997</v>
      </c>
      <c r="HK103">
        <v>16.492069999999998</v>
      </c>
      <c r="HL103" s="1">
        <v>8.6917699999999995E-4</v>
      </c>
      <c r="HM103" s="1">
        <v>0.25915120000000003</v>
      </c>
      <c r="HN103">
        <v>0.7955624</v>
      </c>
      <c r="HO103">
        <v>15.597950000000001</v>
      </c>
      <c r="HP103" s="1">
        <v>8.3957919999999998E-4</v>
      </c>
      <c r="HQ103" s="1">
        <v>0.2503476</v>
      </c>
      <c r="HR103">
        <v>0.79556150000000003</v>
      </c>
      <c r="HS103">
        <v>14.914669999999999</v>
      </c>
      <c r="HT103" s="1">
        <v>8.0718580000000003E-4</v>
      </c>
      <c r="HU103" s="1">
        <v>0.24070739999999999</v>
      </c>
      <c r="HV103">
        <v>0.79557840000000002</v>
      </c>
      <c r="HW103">
        <v>14.764799999999999</v>
      </c>
      <c r="HX103" s="1">
        <v>7.7423590000000005E-4</v>
      </c>
      <c r="HY103" s="1">
        <v>0.23088259999999999</v>
      </c>
      <c r="HZ103">
        <v>0.79558169999999995</v>
      </c>
      <c r="IA103">
        <v>15.70631</v>
      </c>
      <c r="IB103" s="1">
        <v>7.4191299999999997E-4</v>
      </c>
      <c r="IC103" s="1">
        <v>0.22126119999999999</v>
      </c>
      <c r="ID103">
        <v>0.79555109999999996</v>
      </c>
      <c r="IE103">
        <v>17.064170000000001</v>
      </c>
      <c r="IF103" s="1">
        <v>7.1106830000000002E-4</v>
      </c>
      <c r="IG103" s="1">
        <v>0.21206839999999999</v>
      </c>
      <c r="IH103">
        <v>0.79555279999999995</v>
      </c>
      <c r="II103">
        <v>17.87321</v>
      </c>
      <c r="IJ103" s="1">
        <v>6.8161830000000004E-4</v>
      </c>
      <c r="IK103" s="1">
        <v>0.20330429999999999</v>
      </c>
      <c r="IL103">
        <v>0.79554959999999997</v>
      </c>
      <c r="IM103">
        <v>18.096920000000001</v>
      </c>
      <c r="IN103">
        <v>6.5360669999999996E-4</v>
      </c>
      <c r="IO103" s="1">
        <v>0.1949603</v>
      </c>
      <c r="IP103">
        <v>0.79557820000000001</v>
      </c>
      <c r="IQ103">
        <v>17.51849</v>
      </c>
      <c r="IR103">
        <v>6.2707289999999998E-4</v>
      </c>
      <c r="IS103" s="1">
        <v>0.18704750000000001</v>
      </c>
      <c r="IT103">
        <v>0.79554910000000001</v>
      </c>
      <c r="IU103">
        <v>16.549910000000001</v>
      </c>
      <c r="IV103">
        <v>6.0184560000000004E-4</v>
      </c>
      <c r="IW103" s="1">
        <v>0.1795437</v>
      </c>
      <c r="IX103">
        <v>0.79555549999999997</v>
      </c>
      <c r="IY103">
        <v>15.845190000000001</v>
      </c>
      <c r="IZ103">
        <v>5.7794629999999997E-4</v>
      </c>
      <c r="JA103" s="1">
        <v>0.1724224</v>
      </c>
      <c r="JB103">
        <v>0.7955525</v>
      </c>
      <c r="JC103">
        <v>15.61055</v>
      </c>
      <c r="JD103">
        <v>5.551563E-4</v>
      </c>
      <c r="JE103" s="1">
        <v>0.1656281</v>
      </c>
      <c r="JF103">
        <v>0.79554840000000004</v>
      </c>
      <c r="JG103">
        <v>16.104240000000001</v>
      </c>
      <c r="JH103">
        <v>5.3326899999999995E-4</v>
      </c>
      <c r="JI103" s="1">
        <v>0.15911620000000001</v>
      </c>
      <c r="JJ103">
        <v>0.79554689999999995</v>
      </c>
      <c r="JK103">
        <v>16.566610000000001</v>
      </c>
      <c r="JL103">
        <v>5.1253270000000003E-4</v>
      </c>
      <c r="JM103">
        <v>0.15291959999999999</v>
      </c>
      <c r="JN103">
        <v>0.79555050000000005</v>
      </c>
      <c r="JO103">
        <v>16.93561</v>
      </c>
      <c r="JP103">
        <v>4.9279610000000002E-4</v>
      </c>
      <c r="JQ103">
        <v>0.14704529999999999</v>
      </c>
      <c r="JR103">
        <v>0.7955508</v>
      </c>
      <c r="JS103">
        <v>16.723210000000002</v>
      </c>
      <c r="JT103">
        <v>4.7413559999999997E-4</v>
      </c>
      <c r="JU103">
        <v>0.1414656</v>
      </c>
      <c r="JV103">
        <v>0.79554570000000002</v>
      </c>
      <c r="JW103">
        <v>16.02665</v>
      </c>
      <c r="JX103">
        <v>4.5637150000000002E-4</v>
      </c>
      <c r="JY103">
        <v>0.13617499999999999</v>
      </c>
      <c r="JZ103">
        <v>0.7955546</v>
      </c>
      <c r="KA103">
        <v>15.205539999999999</v>
      </c>
      <c r="KB103">
        <v>4.3950409999999999E-4</v>
      </c>
      <c r="KC103">
        <v>0.13113569999999999</v>
      </c>
      <c r="KD103">
        <v>0.79557580000000006</v>
      </c>
      <c r="KE103">
        <v>14.526350000000001</v>
      </c>
      <c r="KF103">
        <v>4.2332399999999999E-4</v>
      </c>
      <c r="KG103">
        <v>0.1263109</v>
      </c>
      <c r="KH103">
        <v>0.79554259999999999</v>
      </c>
      <c r="KI103">
        <v>14.00352</v>
      </c>
      <c r="KJ103">
        <v>4.0788050000000001E-4</v>
      </c>
      <c r="KK103">
        <v>0.1217078</v>
      </c>
      <c r="KL103">
        <v>0.79554959999999997</v>
      </c>
      <c r="KM103">
        <v>14.391030000000001</v>
      </c>
      <c r="KN103">
        <v>3.9316360000000002E-4</v>
      </c>
      <c r="KO103">
        <v>0.1173091</v>
      </c>
      <c r="KP103">
        <v>0.79554259999999999</v>
      </c>
      <c r="KQ103">
        <v>14.74436</v>
      </c>
      <c r="KR103">
        <v>3.7914049999999999E-4</v>
      </c>
      <c r="KS103">
        <v>0.1131216</v>
      </c>
      <c r="KT103">
        <v>0.79554130000000001</v>
      </c>
      <c r="KU103">
        <v>15.03049</v>
      </c>
      <c r="KV103">
        <v>3.656213E-4</v>
      </c>
      <c r="KW103">
        <v>0.109096</v>
      </c>
      <c r="KX103">
        <v>0.79548739999999996</v>
      </c>
      <c r="KY103">
        <v>15.21383</v>
      </c>
      <c r="KZ103">
        <v>3.5254710000000002E-4</v>
      </c>
      <c r="LA103">
        <v>0.1052004</v>
      </c>
      <c r="LB103">
        <v>0.79540599999999995</v>
      </c>
      <c r="LC103">
        <v>14.98523</v>
      </c>
      <c r="LD103">
        <v>3.4002119999999999E-4</v>
      </c>
      <c r="LE103">
        <v>0.1014709</v>
      </c>
      <c r="LF103">
        <v>0.7952361</v>
      </c>
      <c r="LG103">
        <v>14.29893</v>
      </c>
      <c r="LH103">
        <v>3.280205E-4</v>
      </c>
      <c r="LI103">
        <v>9.7894739999999994E-2</v>
      </c>
      <c r="LJ103">
        <v>0.79506350000000003</v>
      </c>
      <c r="LK103">
        <v>13.778359999999999</v>
      </c>
      <c r="LL103">
        <v>3.165857E-4</v>
      </c>
      <c r="LM103">
        <v>9.450182E-2</v>
      </c>
      <c r="LN103">
        <v>0.79480289999999998</v>
      </c>
      <c r="LO103">
        <v>13.81626</v>
      </c>
      <c r="LP103">
        <v>3.0659680000000002E-4</v>
      </c>
      <c r="LQ103">
        <v>9.1523499999999994E-2</v>
      </c>
      <c r="LR103">
        <v>0.79455350000000002</v>
      </c>
      <c r="LS103">
        <v>14.98424</v>
      </c>
      <c r="LT103">
        <v>2.9963469999999998E-4</v>
      </c>
      <c r="LU103">
        <v>8.9416979999999993E-2</v>
      </c>
      <c r="LV103">
        <v>0.79431609999999997</v>
      </c>
      <c r="LW103">
        <v>16.075610000000001</v>
      </c>
      <c r="LX103">
        <v>2.9583389999999999E-4</v>
      </c>
      <c r="LY103">
        <v>8.8270139999999997E-2</v>
      </c>
      <c r="LZ103">
        <v>0.79405130000000002</v>
      </c>
      <c r="MA103">
        <v>16.714289999999998</v>
      </c>
      <c r="MB103">
        <v>2.9309570000000002E-4</v>
      </c>
      <c r="MC103">
        <v>8.7468340000000006E-2</v>
      </c>
      <c r="MD103">
        <v>0.79381900000000005</v>
      </c>
      <c r="ME103">
        <v>17.293119999999998</v>
      </c>
      <c r="MF103">
        <v>2.8914339999999998E-4</v>
      </c>
      <c r="MG103">
        <v>8.6329550000000005E-2</v>
      </c>
      <c r="MH103">
        <v>0.79365699999999995</v>
      </c>
      <c r="MI103">
        <v>17.230160000000001</v>
      </c>
      <c r="MJ103">
        <v>2.8326950000000001E-4</v>
      </c>
      <c r="MK103">
        <v>8.4612889999999996E-2</v>
      </c>
      <c r="ML103">
        <v>0.79353189999999996</v>
      </c>
      <c r="MM103">
        <v>16.37201</v>
      </c>
      <c r="MN103">
        <v>2.7590150000000001E-4</v>
      </c>
      <c r="MO103">
        <v>8.2429699999999995E-2</v>
      </c>
      <c r="MP103">
        <v>0.79346360000000005</v>
      </c>
      <c r="MQ103">
        <v>15.773070000000001</v>
      </c>
      <c r="MR103">
        <v>2.6756099999999998E-4</v>
      </c>
      <c r="MS103">
        <v>7.9957200000000006E-2</v>
      </c>
      <c r="MT103">
        <v>0.79344060000000005</v>
      </c>
      <c r="MU103">
        <v>15.87607</v>
      </c>
      <c r="MV103">
        <v>2.582075E-4</v>
      </c>
      <c r="MW103">
        <v>7.7182570000000006E-2</v>
      </c>
      <c r="MX103">
        <v>0.79343249999999999</v>
      </c>
      <c r="MY103">
        <v>17.039149999999999</v>
      </c>
      <c r="MZ103">
        <v>2.4691930000000001E-4</v>
      </c>
      <c r="NA103">
        <v>7.3838790000000001E-2</v>
      </c>
      <c r="NB103">
        <v>0.79340060000000001</v>
      </c>
      <c r="NC103">
        <v>18.307790000000001</v>
      </c>
      <c r="ND103">
        <v>2.336665E-4</v>
      </c>
      <c r="NE103">
        <v>6.9906270000000006E-2</v>
      </c>
      <c r="NF103">
        <v>0.79336200000000001</v>
      </c>
      <c r="NG103">
        <v>18.901240000000001</v>
      </c>
      <c r="NH103">
        <v>2.201432E-4</v>
      </c>
      <c r="NI103">
        <v>6.5861370000000002E-2</v>
      </c>
      <c r="NJ103">
        <v>0.7932633</v>
      </c>
      <c r="NK103">
        <v>19.137820000000001</v>
      </c>
      <c r="NL103">
        <v>2.0805880000000001E-4</v>
      </c>
      <c r="NM103">
        <v>6.2230819999999999E-2</v>
      </c>
      <c r="NN103">
        <v>0.7930876</v>
      </c>
      <c r="NO103">
        <v>18.656130000000001</v>
      </c>
      <c r="NP103">
        <v>1.9795939999999999E-4</v>
      </c>
      <c r="NQ103">
        <v>5.9196110000000003E-2</v>
      </c>
      <c r="NR103">
        <v>0.79276239999999998</v>
      </c>
      <c r="NS103">
        <v>17.699670000000001</v>
      </c>
      <c r="NT103">
        <v>1.895613E-4</v>
      </c>
      <c r="NU103">
        <v>5.6681660000000002E-2</v>
      </c>
      <c r="NV103">
        <v>0.7923502</v>
      </c>
      <c r="NW103">
        <v>16.89508</v>
      </c>
      <c r="NX103">
        <v>1.824986E-4</v>
      </c>
      <c r="NY103">
        <v>5.4570819999999999E-2</v>
      </c>
      <c r="NZ103">
        <v>0.79189370000000003</v>
      </c>
      <c r="OA103">
        <v>16.485469999999999</v>
      </c>
      <c r="OB103">
        <v>1.7722039999999999E-4</v>
      </c>
      <c r="OC103">
        <v>5.2982069999999999E-2</v>
      </c>
      <c r="OD103">
        <v>0.79138419999999998</v>
      </c>
      <c r="OE103">
        <v>16.490549999999999</v>
      </c>
      <c r="OF103">
        <v>1.7518699999999999E-4</v>
      </c>
      <c r="OG103">
        <v>5.2338740000000002E-2</v>
      </c>
      <c r="OH103">
        <v>0.7908655</v>
      </c>
      <c r="OI103">
        <v>17.23948</v>
      </c>
      <c r="OJ103">
        <v>1.7650780000000001E-4</v>
      </c>
      <c r="OK103">
        <v>5.2718439999999998E-2</v>
      </c>
    </row>
    <row r="104" spans="1:401" x14ac:dyDescent="0.35">
      <c r="A104">
        <v>107</v>
      </c>
      <c r="B104" t="s">
        <v>4</v>
      </c>
      <c r="C104" t="s">
        <v>24</v>
      </c>
      <c r="D104" t="s">
        <v>109</v>
      </c>
      <c r="E104">
        <v>815.41010000000006</v>
      </c>
      <c r="F104">
        <v>0.8934221</v>
      </c>
      <c r="G104">
        <v>14.3969</v>
      </c>
      <c r="H104">
        <v>0</v>
      </c>
      <c r="I104">
        <v>0</v>
      </c>
      <c r="J104">
        <v>0.89210149999999999</v>
      </c>
      <c r="K104">
        <v>14.677099999999999</v>
      </c>
      <c r="L104" s="1">
        <v>3.3997029999999998E-32</v>
      </c>
      <c r="M104" s="1">
        <v>1.030597E-29</v>
      </c>
      <c r="N104">
        <v>0.89078469999999998</v>
      </c>
      <c r="O104">
        <v>15.269729999999999</v>
      </c>
      <c r="P104" s="1">
        <v>4.9430469999999998E-20</v>
      </c>
      <c r="Q104" s="1">
        <v>1.5020930000000001E-17</v>
      </c>
      <c r="R104">
        <v>0.88948519999999998</v>
      </c>
      <c r="S104">
        <v>15.237439999999999</v>
      </c>
      <c r="T104" s="1">
        <v>3.9558569999999999E-9</v>
      </c>
      <c r="U104" s="1">
        <v>1.2017380000000001E-6</v>
      </c>
      <c r="V104">
        <v>0.88823390000000002</v>
      </c>
      <c r="W104">
        <v>14.938599999999999</v>
      </c>
      <c r="X104" s="1">
        <v>1.2309270000000001E-2</v>
      </c>
      <c r="Y104">
        <v>2.7743359999999999</v>
      </c>
      <c r="Z104">
        <v>0.88696889999999995</v>
      </c>
      <c r="AA104">
        <v>14.29706</v>
      </c>
      <c r="AB104">
        <v>3.0729799999999998</v>
      </c>
      <c r="AC104">
        <v>785.91210000000001</v>
      </c>
      <c r="AD104">
        <v>0.8857294</v>
      </c>
      <c r="AE104">
        <v>13.684810000000001</v>
      </c>
      <c r="AF104">
        <v>42.800280000000001</v>
      </c>
      <c r="AG104">
        <v>11939.71</v>
      </c>
      <c r="AH104">
        <v>0.88445099999999999</v>
      </c>
      <c r="AI104">
        <v>13.47012</v>
      </c>
      <c r="AJ104">
        <v>111.0838</v>
      </c>
      <c r="AK104">
        <v>33076.9</v>
      </c>
      <c r="AL104">
        <v>0.88318850000000004</v>
      </c>
      <c r="AM104">
        <v>13.4451</v>
      </c>
      <c r="AN104">
        <v>96.769980000000004</v>
      </c>
      <c r="AO104">
        <v>30264.06</v>
      </c>
      <c r="AP104">
        <v>0.88185539999999996</v>
      </c>
      <c r="AQ104">
        <v>13.53477</v>
      </c>
      <c r="AR104">
        <v>40.505780000000001</v>
      </c>
      <c r="AS104">
        <v>13137.6</v>
      </c>
      <c r="AT104">
        <v>0.88044169999999999</v>
      </c>
      <c r="AU104">
        <v>14.112349999999999</v>
      </c>
      <c r="AV104">
        <v>10.469099999999999</v>
      </c>
      <c r="AW104">
        <v>3482.6950000000002</v>
      </c>
      <c r="AX104">
        <v>0.87869410000000003</v>
      </c>
      <c r="AY104">
        <v>14.26362</v>
      </c>
      <c r="AZ104">
        <v>2.0488840000000001</v>
      </c>
      <c r="BA104">
        <v>691.39239999999995</v>
      </c>
      <c r="BB104">
        <v>0.87630759999999996</v>
      </c>
      <c r="BC104">
        <v>13.92611</v>
      </c>
      <c r="BD104">
        <v>0.3919609</v>
      </c>
      <c r="BE104">
        <v>131.48869999999999</v>
      </c>
      <c r="BF104">
        <v>0.87326519999999996</v>
      </c>
      <c r="BG104">
        <v>13.534079999999999</v>
      </c>
      <c r="BH104" s="1">
        <v>0.11775720000000001</v>
      </c>
      <c r="BI104">
        <v>37.992660000000001</v>
      </c>
      <c r="BJ104">
        <v>0.86958639999999998</v>
      </c>
      <c r="BK104">
        <v>13.00521</v>
      </c>
      <c r="BL104" s="1">
        <v>7.1322750000000004E-2</v>
      </c>
      <c r="BM104">
        <v>22.309429999999999</v>
      </c>
      <c r="BN104">
        <v>0.86555539999999997</v>
      </c>
      <c r="BO104">
        <v>12.50764</v>
      </c>
      <c r="BP104" s="1">
        <v>6.1177349999999998E-2</v>
      </c>
      <c r="BQ104">
        <v>18.979600000000001</v>
      </c>
      <c r="BR104">
        <v>0.86100750000000004</v>
      </c>
      <c r="BS104">
        <v>12.30748</v>
      </c>
      <c r="BT104" s="1">
        <v>6.0613729999999998E-2</v>
      </c>
      <c r="BU104" s="1">
        <v>18.775189999999998</v>
      </c>
      <c r="BV104">
        <v>0.85644070000000005</v>
      </c>
      <c r="BW104">
        <v>12.697279999999999</v>
      </c>
      <c r="BX104" s="1">
        <v>6.3698870000000005E-2</v>
      </c>
      <c r="BY104" s="1">
        <v>19.79926</v>
      </c>
      <c r="BZ104">
        <v>0.85151149999999998</v>
      </c>
      <c r="CA104">
        <v>13.577809999999999</v>
      </c>
      <c r="CB104" s="1">
        <v>6.5326120000000001E-2</v>
      </c>
      <c r="CC104" s="1">
        <v>20.46707</v>
      </c>
      <c r="CD104">
        <v>0.84798240000000003</v>
      </c>
      <c r="CE104">
        <v>14.378450000000001</v>
      </c>
      <c r="CF104" s="1">
        <v>6.3485009999999995E-2</v>
      </c>
      <c r="CG104" s="1">
        <v>20.023479999999999</v>
      </c>
      <c r="CH104">
        <v>0.84514109999999998</v>
      </c>
      <c r="CI104">
        <v>14.754200000000001</v>
      </c>
      <c r="CJ104" s="1">
        <v>5.8946110000000003E-2</v>
      </c>
      <c r="CK104" s="1">
        <v>18.684550000000002</v>
      </c>
      <c r="CL104">
        <v>0.8427597</v>
      </c>
      <c r="CM104">
        <v>14.372859999999999</v>
      </c>
      <c r="CN104" s="1">
        <v>5.3201430000000001E-2</v>
      </c>
      <c r="CO104" s="1">
        <v>16.92071</v>
      </c>
      <c r="CP104">
        <v>0.84075339999999998</v>
      </c>
      <c r="CQ104">
        <v>13.82902</v>
      </c>
      <c r="CR104" s="1">
        <v>4.7327319999999999E-2</v>
      </c>
      <c r="CS104" s="1">
        <v>15.08549</v>
      </c>
      <c r="CT104">
        <v>0.83947079999999996</v>
      </c>
      <c r="CU104">
        <v>13.61768</v>
      </c>
      <c r="CV104" s="1">
        <v>4.1840059999999998E-2</v>
      </c>
      <c r="CW104" s="1">
        <v>13.347630000000001</v>
      </c>
      <c r="CX104">
        <v>0.8381149</v>
      </c>
      <c r="CY104">
        <v>13.757960000000001</v>
      </c>
      <c r="CZ104" s="1">
        <v>3.6547209999999997E-2</v>
      </c>
      <c r="DA104" s="1">
        <v>11.67478</v>
      </c>
      <c r="DB104">
        <v>0.83666200000000002</v>
      </c>
      <c r="DC104">
        <v>14.512079999999999</v>
      </c>
      <c r="DD104" s="1">
        <v>3.119999E-2</v>
      </c>
      <c r="DE104" s="1">
        <v>9.9844000000000008</v>
      </c>
      <c r="DF104">
        <v>0.83523060000000005</v>
      </c>
      <c r="DG104">
        <v>15.603680000000001</v>
      </c>
      <c r="DH104" s="1">
        <v>2.6060960000000001E-2</v>
      </c>
      <c r="DI104" s="1">
        <v>8.3536009999999994</v>
      </c>
      <c r="DJ104">
        <v>0.83411049999999998</v>
      </c>
      <c r="DK104">
        <v>16.24099</v>
      </c>
      <c r="DL104" s="1">
        <v>2.162567E-2</v>
      </c>
      <c r="DM104" s="1">
        <v>6.9340289999999998</v>
      </c>
      <c r="DN104">
        <v>0.83365210000000001</v>
      </c>
      <c r="DO104">
        <v>16.394590000000001</v>
      </c>
      <c r="DP104" s="1">
        <v>1.8119690000000001E-2</v>
      </c>
      <c r="DQ104" s="1">
        <v>5.8007049999999998</v>
      </c>
      <c r="DR104">
        <v>0.83365279999999997</v>
      </c>
      <c r="DS104">
        <v>15.949149999999999</v>
      </c>
      <c r="DT104" s="1">
        <v>1.54231E-2</v>
      </c>
      <c r="DU104" s="1">
        <v>4.9244459999999997</v>
      </c>
      <c r="DV104">
        <v>0.83411500000000005</v>
      </c>
      <c r="DW104">
        <v>15.18932</v>
      </c>
      <c r="DX104" s="1">
        <v>1.3339480000000001E-2</v>
      </c>
      <c r="DY104" s="1">
        <v>4.2452990000000002</v>
      </c>
      <c r="DZ104">
        <v>0.83495759999999997</v>
      </c>
      <c r="EA104">
        <v>14.50151</v>
      </c>
      <c r="EB104" s="1">
        <v>1.169481E-2</v>
      </c>
      <c r="EC104" s="1">
        <v>3.7078389999999999</v>
      </c>
      <c r="ED104">
        <v>0.83600540000000001</v>
      </c>
      <c r="EE104">
        <v>14.138680000000001</v>
      </c>
      <c r="EF104" s="1">
        <v>1.0269250000000001E-2</v>
      </c>
      <c r="EG104" s="1">
        <v>3.2452670000000001</v>
      </c>
      <c r="EH104">
        <v>0.8370746</v>
      </c>
      <c r="EI104">
        <v>14.496219999999999</v>
      </c>
      <c r="EJ104" s="1">
        <v>8.7451920000000006E-3</v>
      </c>
      <c r="EK104" s="1">
        <v>2.760246</v>
      </c>
      <c r="EL104">
        <v>0.83792109999999997</v>
      </c>
      <c r="EM104">
        <v>15.33004</v>
      </c>
      <c r="EN104" s="1">
        <v>6.9958729999999997E-3</v>
      </c>
      <c r="EO104" s="1">
        <v>2.2084600000000001</v>
      </c>
      <c r="EP104">
        <v>0.83861200000000002</v>
      </c>
      <c r="EQ104">
        <v>16.10162</v>
      </c>
      <c r="ER104" s="1">
        <v>5.2693319999999998E-3</v>
      </c>
      <c r="ES104" s="1">
        <v>1.6620980000000001</v>
      </c>
      <c r="ET104">
        <v>0.83907589999999999</v>
      </c>
      <c r="EU104">
        <v>16.361550000000001</v>
      </c>
      <c r="EV104" s="1">
        <v>3.8810310000000001E-3</v>
      </c>
      <c r="EW104" s="1">
        <v>1.2199869999999999</v>
      </c>
      <c r="EX104">
        <v>0.83947769999999999</v>
      </c>
      <c r="EY104">
        <v>15.76946</v>
      </c>
      <c r="EZ104" s="1">
        <v>2.9333720000000001E-3</v>
      </c>
      <c r="FA104" s="1">
        <v>0.91660949999999997</v>
      </c>
      <c r="FB104">
        <v>0.83978790000000003</v>
      </c>
      <c r="FC104">
        <v>14.780279999999999</v>
      </c>
      <c r="FD104" s="1">
        <v>2.3472940000000002E-3</v>
      </c>
      <c r="FE104" s="1">
        <v>0.72823070000000001</v>
      </c>
      <c r="FF104">
        <v>0.8399896</v>
      </c>
      <c r="FG104">
        <v>14.04956</v>
      </c>
      <c r="FH104" s="1">
        <v>1.9949540000000002E-3</v>
      </c>
      <c r="FI104" s="1">
        <v>0.61479309999999998</v>
      </c>
      <c r="FJ104">
        <v>0.84023709999999996</v>
      </c>
      <c r="FK104">
        <v>13.851229999999999</v>
      </c>
      <c r="FL104" s="1">
        <v>1.771824E-3</v>
      </c>
      <c r="FM104" s="1">
        <v>0.54302130000000004</v>
      </c>
      <c r="FN104">
        <v>0.84034799999999998</v>
      </c>
      <c r="FO104">
        <v>14.7339</v>
      </c>
      <c r="FP104" s="1">
        <v>1.6071449999999999E-3</v>
      </c>
      <c r="FQ104" s="1">
        <v>0.4905448</v>
      </c>
      <c r="FR104">
        <v>0.84051050000000005</v>
      </c>
      <c r="FS104">
        <v>15.61492</v>
      </c>
      <c r="FT104" s="1">
        <v>1.465427E-3</v>
      </c>
      <c r="FU104" s="1">
        <v>0.44583020000000001</v>
      </c>
      <c r="FV104">
        <v>0.84060080000000004</v>
      </c>
      <c r="FW104">
        <v>16.02966</v>
      </c>
      <c r="FX104" s="1">
        <v>1.3403130000000001E-3</v>
      </c>
      <c r="FY104" s="1">
        <v>0.40652969999999999</v>
      </c>
      <c r="FZ104">
        <v>0.84063019999999999</v>
      </c>
      <c r="GA104">
        <v>15.944850000000001</v>
      </c>
      <c r="GB104" s="1">
        <v>1.2356050000000001E-3</v>
      </c>
      <c r="GC104" s="1">
        <v>0.37363950000000001</v>
      </c>
      <c r="GD104">
        <v>0.84063169999999998</v>
      </c>
      <c r="GE104">
        <v>15.53697</v>
      </c>
      <c r="GF104" s="1">
        <v>1.1511990000000001E-3</v>
      </c>
      <c r="GG104" s="1">
        <v>0.34714689999999998</v>
      </c>
      <c r="GH104">
        <v>0.84059280000000003</v>
      </c>
      <c r="GI104">
        <v>14.914630000000001</v>
      </c>
      <c r="GJ104" s="1">
        <v>1.0831899999999999E-3</v>
      </c>
      <c r="GK104" s="1">
        <v>0.3258781</v>
      </c>
      <c r="GL104">
        <v>0.84052680000000002</v>
      </c>
      <c r="GM104">
        <v>14.334059999999999</v>
      </c>
      <c r="GN104" s="1">
        <v>1.026697E-3</v>
      </c>
      <c r="GO104" s="1">
        <v>0.3082974</v>
      </c>
      <c r="GP104">
        <v>0.84047989999999995</v>
      </c>
      <c r="GQ104">
        <v>14.115780000000001</v>
      </c>
      <c r="GR104" s="1">
        <v>9.807072E-4</v>
      </c>
      <c r="GS104" s="1">
        <v>0.29393599999999998</v>
      </c>
      <c r="GT104">
        <v>0.84041849999999996</v>
      </c>
      <c r="GU104">
        <v>15.024929999999999</v>
      </c>
      <c r="GV104" s="1">
        <v>9.477121E-4</v>
      </c>
      <c r="GW104" s="1">
        <v>0.28357090000000001</v>
      </c>
      <c r="GX104">
        <v>0.84038310000000005</v>
      </c>
      <c r="GY104">
        <v>16.07077</v>
      </c>
      <c r="GZ104" s="1">
        <v>9.2780029999999999E-4</v>
      </c>
      <c r="HA104" s="1">
        <v>0.27721879999999999</v>
      </c>
      <c r="HB104">
        <v>0.8403389</v>
      </c>
      <c r="HC104">
        <v>16.65897</v>
      </c>
      <c r="HD104" s="1">
        <v>9.1326549999999997E-4</v>
      </c>
      <c r="HE104" s="1">
        <v>0.27269379999999999</v>
      </c>
      <c r="HF104">
        <v>0.84031809999999996</v>
      </c>
      <c r="HG104">
        <v>16.906949999999998</v>
      </c>
      <c r="HH104" s="1">
        <v>8.9572960000000004E-4</v>
      </c>
      <c r="HI104" s="1">
        <v>0.26744190000000001</v>
      </c>
      <c r="HJ104">
        <v>0.84031730000000004</v>
      </c>
      <c r="HK104">
        <v>16.569320000000001</v>
      </c>
      <c r="HL104" s="1">
        <v>8.7181529999999995E-4</v>
      </c>
      <c r="HM104" s="1">
        <v>0.2603452</v>
      </c>
      <c r="HN104">
        <v>0.84030769999999999</v>
      </c>
      <c r="HO104">
        <v>15.66437</v>
      </c>
      <c r="HP104" s="1">
        <v>8.4261860000000004E-4</v>
      </c>
      <c r="HQ104" s="1">
        <v>0.25166769999999999</v>
      </c>
      <c r="HR104">
        <v>0.84027209999999997</v>
      </c>
      <c r="HS104">
        <v>14.9369</v>
      </c>
      <c r="HT104" s="1">
        <v>8.1039100000000004E-4</v>
      </c>
      <c r="HU104" s="1">
        <v>0.24207989999999999</v>
      </c>
      <c r="HV104">
        <v>0.8402963</v>
      </c>
      <c r="HW104">
        <v>14.755190000000001</v>
      </c>
      <c r="HX104" s="1">
        <v>7.7742519999999995E-4</v>
      </c>
      <c r="HY104" s="1">
        <v>0.2322399</v>
      </c>
      <c r="HZ104">
        <v>0.84029560000000003</v>
      </c>
      <c r="IA104">
        <v>15.698969999999999</v>
      </c>
      <c r="IB104" s="1">
        <v>7.4500079999999995E-4</v>
      </c>
      <c r="IC104" s="1">
        <v>0.22257460000000001</v>
      </c>
      <c r="ID104">
        <v>0.84028519999999995</v>
      </c>
      <c r="IE104">
        <v>17.071529999999999</v>
      </c>
      <c r="IF104" s="1">
        <v>7.1400170000000005E-4</v>
      </c>
      <c r="IG104" s="1">
        <v>0.2133205</v>
      </c>
      <c r="IH104">
        <v>0.84029469999999995</v>
      </c>
      <c r="II104">
        <v>17.942489999999999</v>
      </c>
      <c r="IJ104" s="1">
        <v>6.8441509999999999E-4</v>
      </c>
      <c r="IK104" s="1">
        <v>0.20449809999999999</v>
      </c>
      <c r="IL104">
        <v>0.84029929999999997</v>
      </c>
      <c r="IM104">
        <v>18.19969</v>
      </c>
      <c r="IN104">
        <v>6.5626520000000002E-4</v>
      </c>
      <c r="IO104" s="1">
        <v>0.19609650000000001</v>
      </c>
      <c r="IP104">
        <v>0.84029730000000002</v>
      </c>
      <c r="IQ104">
        <v>17.60913</v>
      </c>
      <c r="IR104">
        <v>6.2960109999999996E-4</v>
      </c>
      <c r="IS104" s="1">
        <v>0.1881331</v>
      </c>
      <c r="IT104">
        <v>0.84029929999999997</v>
      </c>
      <c r="IU104">
        <v>16.628679999999999</v>
      </c>
      <c r="IV104">
        <v>6.0423390000000001E-4</v>
      </c>
      <c r="IW104" s="1">
        <v>0.18057010000000001</v>
      </c>
      <c r="IX104">
        <v>0.84029560000000003</v>
      </c>
      <c r="IY104">
        <v>15.880050000000001</v>
      </c>
      <c r="IZ104">
        <v>5.8021920000000005E-4</v>
      </c>
      <c r="JA104" s="1">
        <v>0.1734021</v>
      </c>
      <c r="JB104">
        <v>0.84029149999999997</v>
      </c>
      <c r="JC104">
        <v>15.623430000000001</v>
      </c>
      <c r="JD104">
        <v>5.5732500000000001E-4</v>
      </c>
      <c r="JE104" s="1">
        <v>0.1665642</v>
      </c>
      <c r="JF104">
        <v>0.84029889999999996</v>
      </c>
      <c r="JG104">
        <v>16.115870000000001</v>
      </c>
      <c r="JH104">
        <v>5.3534769999999995E-4</v>
      </c>
      <c r="JI104" s="1">
        <v>0.16001319999999999</v>
      </c>
      <c r="JJ104">
        <v>0.84029750000000003</v>
      </c>
      <c r="JK104">
        <v>16.57357</v>
      </c>
      <c r="JL104">
        <v>5.1450529999999995E-4</v>
      </c>
      <c r="JM104">
        <v>0.1537734</v>
      </c>
      <c r="JN104">
        <v>0.84029209999999999</v>
      </c>
      <c r="JO104">
        <v>16.983750000000001</v>
      </c>
      <c r="JP104">
        <v>4.9466560000000002E-4</v>
      </c>
      <c r="JQ104">
        <v>0.1478595</v>
      </c>
      <c r="JR104">
        <v>0.84029620000000005</v>
      </c>
      <c r="JS104">
        <v>16.775829999999999</v>
      </c>
      <c r="JT104">
        <v>4.7591320000000002E-4</v>
      </c>
      <c r="JU104">
        <v>0.1422398</v>
      </c>
      <c r="JV104">
        <v>0.84029569999999998</v>
      </c>
      <c r="JW104">
        <v>16.103339999999999</v>
      </c>
      <c r="JX104">
        <v>4.5805900000000003E-4</v>
      </c>
      <c r="JY104">
        <v>0.1369126</v>
      </c>
      <c r="JZ104">
        <v>0.84029489999999996</v>
      </c>
      <c r="KA104">
        <v>15.27491</v>
      </c>
      <c r="KB104">
        <v>4.4111310000000001E-4</v>
      </c>
      <c r="KC104">
        <v>0.13184070000000001</v>
      </c>
      <c r="KD104">
        <v>0.8402965</v>
      </c>
      <c r="KE104">
        <v>14.583830000000001</v>
      </c>
      <c r="KF104">
        <v>4.2486580000000002E-4</v>
      </c>
      <c r="KG104">
        <v>0.1269885</v>
      </c>
      <c r="KH104">
        <v>0.8402849</v>
      </c>
      <c r="KI104">
        <v>14.04881</v>
      </c>
      <c r="KJ104">
        <v>4.0934869999999999E-4</v>
      </c>
      <c r="KK104">
        <v>0.1223538</v>
      </c>
      <c r="KL104">
        <v>0.84029949999999998</v>
      </c>
      <c r="KM104">
        <v>14.426550000000001</v>
      </c>
      <c r="KN104">
        <v>3.945663E-4</v>
      </c>
      <c r="KO104">
        <v>0.1179268</v>
      </c>
      <c r="KP104">
        <v>0.84028639999999999</v>
      </c>
      <c r="KQ104">
        <v>14.75952</v>
      </c>
      <c r="KR104">
        <v>3.804786E-4</v>
      </c>
      <c r="KS104">
        <v>0.11371249999999999</v>
      </c>
      <c r="KT104">
        <v>0.84025819999999996</v>
      </c>
      <c r="KU104">
        <v>15.08511</v>
      </c>
      <c r="KV104">
        <v>3.6691669999999998E-4</v>
      </c>
      <c r="KW104">
        <v>0.1096666</v>
      </c>
      <c r="KX104">
        <v>0.84022050000000004</v>
      </c>
      <c r="KY104">
        <v>15.254099999999999</v>
      </c>
      <c r="KZ104">
        <v>3.5379239999999999E-4</v>
      </c>
      <c r="LA104">
        <v>0.1057486</v>
      </c>
      <c r="LB104">
        <v>0.84016539999999995</v>
      </c>
      <c r="LC104">
        <v>15.035170000000001</v>
      </c>
      <c r="LD104">
        <v>3.4121759999999998E-4</v>
      </c>
      <c r="LE104">
        <v>0.101997</v>
      </c>
      <c r="LF104">
        <v>0.84008179999999999</v>
      </c>
      <c r="LG104">
        <v>14.346550000000001</v>
      </c>
      <c r="LH104">
        <v>3.2916059999999999E-4</v>
      </c>
      <c r="LI104">
        <v>9.8396349999999994E-2</v>
      </c>
      <c r="LJ104">
        <v>0.83995070000000005</v>
      </c>
      <c r="LK104">
        <v>13.79274</v>
      </c>
      <c r="LL104">
        <v>3.176535E-4</v>
      </c>
      <c r="LM104">
        <v>9.4973929999999998E-2</v>
      </c>
      <c r="LN104">
        <v>0.83984409999999998</v>
      </c>
      <c r="LO104">
        <v>13.81442</v>
      </c>
      <c r="LP104">
        <v>3.0746339999999998E-4</v>
      </c>
      <c r="LQ104">
        <v>9.1921379999999997E-2</v>
      </c>
      <c r="LR104">
        <v>0.83976569999999995</v>
      </c>
      <c r="LS104">
        <v>14.984</v>
      </c>
      <c r="LT104">
        <v>3.0016739999999997E-4</v>
      </c>
      <c r="LU104">
        <v>8.9695960000000005E-2</v>
      </c>
      <c r="LV104">
        <v>0.83962400000000004</v>
      </c>
      <c r="LW104">
        <v>16.102740000000001</v>
      </c>
      <c r="LX104">
        <v>2.9611410000000003E-4</v>
      </c>
      <c r="LY104">
        <v>8.8455450000000005E-2</v>
      </c>
      <c r="LZ104">
        <v>0.83958010000000005</v>
      </c>
      <c r="MA104">
        <v>16.799959999999999</v>
      </c>
      <c r="MB104">
        <v>2.9338049999999999E-4</v>
      </c>
      <c r="MC104">
        <v>8.7642079999999997E-2</v>
      </c>
      <c r="MD104">
        <v>0.83952519999999997</v>
      </c>
      <c r="ME104">
        <v>17.368760000000002</v>
      </c>
      <c r="MF104">
        <v>2.895989E-4</v>
      </c>
      <c r="MG104">
        <v>8.654858E-2</v>
      </c>
      <c r="MH104">
        <v>0.83952369999999998</v>
      </c>
      <c r="MI104">
        <v>17.29196</v>
      </c>
      <c r="MJ104">
        <v>2.839087E-4</v>
      </c>
      <c r="MK104">
        <v>8.4887149999999995E-2</v>
      </c>
      <c r="ML104">
        <v>0.83954680000000004</v>
      </c>
      <c r="MM104">
        <v>16.431439999999998</v>
      </c>
      <c r="MN104">
        <v>2.7665859999999998E-4</v>
      </c>
      <c r="MO104">
        <v>8.2737980000000003E-2</v>
      </c>
      <c r="MP104">
        <v>0.83961339999999995</v>
      </c>
      <c r="MQ104">
        <v>15.7829</v>
      </c>
      <c r="MR104">
        <v>2.6840449999999998E-4</v>
      </c>
      <c r="MS104">
        <v>8.0288330000000005E-2</v>
      </c>
      <c r="MT104">
        <v>0.83965710000000005</v>
      </c>
      <c r="MU104">
        <v>15.85613</v>
      </c>
      <c r="MV104">
        <v>2.5918110000000002E-4</v>
      </c>
      <c r="MW104">
        <v>7.7550010000000003E-2</v>
      </c>
      <c r="MX104">
        <v>0.83971799999999996</v>
      </c>
      <c r="MY104">
        <v>17.024889999999999</v>
      </c>
      <c r="MZ104">
        <v>2.4810979999999999E-4</v>
      </c>
      <c r="NA104">
        <v>7.4273679999999995E-2</v>
      </c>
      <c r="NB104">
        <v>0.83973900000000001</v>
      </c>
      <c r="NC104">
        <v>18.326229999999999</v>
      </c>
      <c r="ND104">
        <v>2.3499649999999999E-4</v>
      </c>
      <c r="NE104">
        <v>7.0386370000000004E-2</v>
      </c>
      <c r="NF104">
        <v>0.83976580000000001</v>
      </c>
      <c r="NG104">
        <v>18.979469999999999</v>
      </c>
      <c r="NH104">
        <v>2.2142120000000001E-4</v>
      </c>
      <c r="NI104">
        <v>6.6324220000000003E-2</v>
      </c>
      <c r="NJ104">
        <v>0.83970400000000001</v>
      </c>
      <c r="NK104">
        <v>19.230930000000001</v>
      </c>
      <c r="NL104">
        <v>2.0915690000000001E-4</v>
      </c>
      <c r="NM104">
        <v>6.2631530000000005E-2</v>
      </c>
      <c r="NN104">
        <v>0.83955170000000001</v>
      </c>
      <c r="NO104">
        <v>18.73715</v>
      </c>
      <c r="NP104">
        <v>1.9886510000000001E-4</v>
      </c>
      <c r="NQ104">
        <v>5.9530149999999997E-2</v>
      </c>
      <c r="NR104">
        <v>0.83936520000000003</v>
      </c>
      <c r="NS104">
        <v>17.784549999999999</v>
      </c>
      <c r="NT104">
        <v>1.9031770000000001E-4</v>
      </c>
      <c r="NU104">
        <v>5.6959709999999997E-2</v>
      </c>
      <c r="NV104">
        <v>0.83917750000000002</v>
      </c>
      <c r="NW104">
        <v>16.947659999999999</v>
      </c>
      <c r="NX104">
        <v>1.8312910000000001E-4</v>
      </c>
      <c r="NY104">
        <v>5.4802490000000002E-2</v>
      </c>
      <c r="NZ104">
        <v>0.83889499999999995</v>
      </c>
      <c r="OA104">
        <v>16.51521</v>
      </c>
      <c r="OB104">
        <v>1.776266E-4</v>
      </c>
      <c r="OC104">
        <v>5.3135250000000002E-2</v>
      </c>
      <c r="OD104">
        <v>0.83869380000000004</v>
      </c>
      <c r="OE104">
        <v>16.506730000000001</v>
      </c>
      <c r="OF104">
        <v>1.7521910000000001E-4</v>
      </c>
      <c r="OG104">
        <v>5.2363630000000001E-2</v>
      </c>
      <c r="OH104">
        <v>0.83849600000000002</v>
      </c>
      <c r="OI104">
        <v>17.255659999999999</v>
      </c>
      <c r="OJ104">
        <v>1.7628509999999999E-4</v>
      </c>
      <c r="OK104">
        <v>5.2643559999999999E-2</v>
      </c>
    </row>
    <row r="105" spans="1:401" x14ac:dyDescent="0.35">
      <c r="A105">
        <v>108</v>
      </c>
      <c r="B105" t="s">
        <v>4</v>
      </c>
      <c r="C105" t="s">
        <v>24</v>
      </c>
      <c r="D105" t="s">
        <v>110</v>
      </c>
      <c r="E105">
        <v>847.45069999999998</v>
      </c>
      <c r="F105">
        <v>0.74811300000000003</v>
      </c>
      <c r="G105">
        <v>14.37208</v>
      </c>
      <c r="H105">
        <v>0</v>
      </c>
      <c r="I105">
        <v>0</v>
      </c>
      <c r="J105">
        <v>0.74690250000000002</v>
      </c>
      <c r="K105">
        <v>14.659739999999999</v>
      </c>
      <c r="L105" s="1">
        <v>5.25811E-33</v>
      </c>
      <c r="M105" s="1">
        <v>1.7320480000000001E-30</v>
      </c>
      <c r="N105">
        <v>0.74571149999999997</v>
      </c>
      <c r="O105">
        <v>15.283099999999999</v>
      </c>
      <c r="P105" s="1">
        <v>9.2421289999999994E-21</v>
      </c>
      <c r="Q105" s="1">
        <v>3.0538709999999999E-18</v>
      </c>
      <c r="R105">
        <v>0.74450640000000001</v>
      </c>
      <c r="S105">
        <v>15.291689999999999</v>
      </c>
      <c r="T105" s="1">
        <v>8.1171630000000003E-10</v>
      </c>
      <c r="U105" s="1">
        <v>2.6832099999999998E-7</v>
      </c>
      <c r="V105">
        <v>0.74334339999999999</v>
      </c>
      <c r="W105">
        <v>15.027509999999999</v>
      </c>
      <c r="X105" s="1">
        <v>6.3661689999999996E-3</v>
      </c>
      <c r="Y105">
        <v>1.5910899999999999</v>
      </c>
      <c r="Z105">
        <v>0.74219190000000002</v>
      </c>
      <c r="AA105">
        <v>14.36201</v>
      </c>
      <c r="AB105">
        <v>2.1651509999999998</v>
      </c>
      <c r="AC105">
        <v>605.60820000000001</v>
      </c>
      <c r="AD105">
        <v>0.74105580000000004</v>
      </c>
      <c r="AE105">
        <v>13.73381</v>
      </c>
      <c r="AF105">
        <v>36.10763</v>
      </c>
      <c r="AG105">
        <v>10960.32</v>
      </c>
      <c r="AH105">
        <v>0.73992309999999994</v>
      </c>
      <c r="AI105">
        <v>13.477539999999999</v>
      </c>
      <c r="AJ105">
        <v>106.36239999999999</v>
      </c>
      <c r="AK105">
        <v>34391.360000000001</v>
      </c>
      <c r="AL105">
        <v>0.73877459999999995</v>
      </c>
      <c r="AM105">
        <v>13.4421</v>
      </c>
      <c r="AN105">
        <v>101.6747</v>
      </c>
      <c r="AO105">
        <v>34521.660000000003</v>
      </c>
      <c r="AP105">
        <v>0.73758140000000005</v>
      </c>
      <c r="AQ105">
        <v>13.529820000000001</v>
      </c>
      <c r="AR105">
        <v>45.560180000000003</v>
      </c>
      <c r="AS105">
        <v>16057.56</v>
      </c>
      <c r="AT105">
        <v>0.73630479999999998</v>
      </c>
      <c r="AU105">
        <v>14.118779999999999</v>
      </c>
      <c r="AV105">
        <v>12.3436</v>
      </c>
      <c r="AW105">
        <v>4470.4170000000004</v>
      </c>
      <c r="AX105">
        <v>0.73478829999999995</v>
      </c>
      <c r="AY105">
        <v>14.29522</v>
      </c>
      <c r="AZ105">
        <v>2.4773200000000002</v>
      </c>
      <c r="BA105">
        <v>912.62509999999997</v>
      </c>
      <c r="BB105">
        <v>0.73272729999999997</v>
      </c>
      <c r="BC105">
        <v>13.992100000000001</v>
      </c>
      <c r="BD105">
        <v>0.46765699999999999</v>
      </c>
      <c r="BE105">
        <v>172.1096</v>
      </c>
      <c r="BF105">
        <v>0.73012639999999995</v>
      </c>
      <c r="BG105">
        <v>13.588010000000001</v>
      </c>
      <c r="BH105" s="1">
        <v>0.13002610000000001</v>
      </c>
      <c r="BI105">
        <v>46.242019999999997</v>
      </c>
      <c r="BJ105">
        <v>0.72698529999999995</v>
      </c>
      <c r="BK105">
        <v>13.05513</v>
      </c>
      <c r="BL105" s="1">
        <v>7.3636859999999998E-2</v>
      </c>
      <c r="BM105">
        <v>25.345320000000001</v>
      </c>
      <c r="BN105">
        <v>0.72349419999999998</v>
      </c>
      <c r="BO105">
        <v>12.535769999999999</v>
      </c>
      <c r="BP105" s="1">
        <v>6.167806E-2</v>
      </c>
      <c r="BQ105">
        <v>21.059699999999999</v>
      </c>
      <c r="BR105">
        <v>0.71959989999999996</v>
      </c>
      <c r="BS105">
        <v>12.315480000000001</v>
      </c>
      <c r="BT105" s="1">
        <v>6.0392429999999997E-2</v>
      </c>
      <c r="BU105" s="1">
        <v>20.62068</v>
      </c>
      <c r="BV105">
        <v>0.71552729999999998</v>
      </c>
      <c r="BW105">
        <v>12.69694</v>
      </c>
      <c r="BX105" s="1">
        <v>6.3324199999999997E-2</v>
      </c>
      <c r="BY105" s="1">
        <v>21.732600000000001</v>
      </c>
      <c r="BZ105">
        <v>0.71053140000000004</v>
      </c>
      <c r="CA105">
        <v>13.577809999999999</v>
      </c>
      <c r="CB105" s="1">
        <v>6.5248940000000005E-2</v>
      </c>
      <c r="CC105" s="1">
        <v>22.61299</v>
      </c>
      <c r="CD105">
        <v>0.70707200000000003</v>
      </c>
      <c r="CE105">
        <v>14.40344</v>
      </c>
      <c r="CF105" s="1">
        <v>6.3787269999999993E-2</v>
      </c>
      <c r="CG105" s="1">
        <v>22.298449999999999</v>
      </c>
      <c r="CH105">
        <v>0.70413559999999997</v>
      </c>
      <c r="CI105">
        <v>14.809060000000001</v>
      </c>
      <c r="CJ105" s="1">
        <v>5.948225E-2</v>
      </c>
      <c r="CK105" s="1">
        <v>20.945509999999999</v>
      </c>
      <c r="CL105">
        <v>0.70165759999999999</v>
      </c>
      <c r="CM105">
        <v>14.429069999999999</v>
      </c>
      <c r="CN105" s="1">
        <v>5.3822160000000001E-2</v>
      </c>
      <c r="CO105" s="1">
        <v>19.060580000000002</v>
      </c>
      <c r="CP105">
        <v>0.69961770000000001</v>
      </c>
      <c r="CQ105">
        <v>13.86477</v>
      </c>
      <c r="CR105" s="1">
        <v>4.793588E-2</v>
      </c>
      <c r="CS105" s="1">
        <v>17.051179999999999</v>
      </c>
      <c r="CT105">
        <v>0.6983414</v>
      </c>
      <c r="CU105">
        <v>13.61116</v>
      </c>
      <c r="CV105" s="1">
        <v>4.2413670000000001E-2</v>
      </c>
      <c r="CW105" s="1">
        <v>15.13944</v>
      </c>
      <c r="CX105">
        <v>0.69710499999999997</v>
      </c>
      <c r="CY105">
        <v>13.734489999999999</v>
      </c>
      <c r="CZ105" s="1">
        <v>3.7119720000000002E-2</v>
      </c>
      <c r="DA105" s="1">
        <v>13.30114</v>
      </c>
      <c r="DB105">
        <v>0.69578249999999997</v>
      </c>
      <c r="DC105">
        <v>14.492940000000001</v>
      </c>
      <c r="DD105" s="1">
        <v>3.177957E-2</v>
      </c>
      <c r="DE105" s="1">
        <v>11.43754</v>
      </c>
      <c r="DF105">
        <v>0.69354119999999997</v>
      </c>
      <c r="DG105">
        <v>15.59802</v>
      </c>
      <c r="DH105" s="1">
        <v>2.6597590000000001E-2</v>
      </c>
      <c r="DI105" s="1">
        <v>9.6145929999999993</v>
      </c>
      <c r="DJ105">
        <v>0.69133230000000001</v>
      </c>
      <c r="DK105">
        <v>16.273630000000001</v>
      </c>
      <c r="DL105" s="1">
        <v>2.207392E-2</v>
      </c>
      <c r="DM105" s="1">
        <v>8.0014269999999996</v>
      </c>
      <c r="DN105">
        <v>0.68980520000000001</v>
      </c>
      <c r="DO105">
        <v>16.457850000000001</v>
      </c>
      <c r="DP105" s="1">
        <v>1.8470090000000002E-2</v>
      </c>
      <c r="DQ105" s="1">
        <v>6.6994920000000002</v>
      </c>
      <c r="DR105">
        <v>0.68885059999999998</v>
      </c>
      <c r="DS105">
        <v>16.016100000000002</v>
      </c>
      <c r="DT105" s="1">
        <v>1.5694389999999999E-2</v>
      </c>
      <c r="DU105" s="1">
        <v>5.6889510000000003</v>
      </c>
      <c r="DV105">
        <v>0.68840500000000004</v>
      </c>
      <c r="DW105">
        <v>15.25657</v>
      </c>
      <c r="DX105" s="1">
        <v>1.355196E-2</v>
      </c>
      <c r="DY105" s="1">
        <v>4.9048489999999996</v>
      </c>
      <c r="DZ105">
        <v>0.68850460000000002</v>
      </c>
      <c r="EA105">
        <v>14.53961</v>
      </c>
      <c r="EB105" s="1">
        <v>1.186719E-2</v>
      </c>
      <c r="EC105" s="1">
        <v>4.284599</v>
      </c>
      <c r="ED105">
        <v>0.68894679999999997</v>
      </c>
      <c r="EE105">
        <v>14.1495</v>
      </c>
      <c r="EF105" s="1">
        <v>1.0430679999999999E-2</v>
      </c>
      <c r="EG105" s="1">
        <v>3.7569699999999999</v>
      </c>
      <c r="EH105">
        <v>0.68958260000000005</v>
      </c>
      <c r="EI105">
        <v>14.494389999999999</v>
      </c>
      <c r="EJ105" s="1">
        <v>8.9290510000000003E-3</v>
      </c>
      <c r="EK105" s="1">
        <v>3.2140420000000001</v>
      </c>
      <c r="EL105">
        <v>0.69018630000000003</v>
      </c>
      <c r="EM105">
        <v>15.32283</v>
      </c>
      <c r="EN105" s="1">
        <v>7.1986919999999996E-3</v>
      </c>
      <c r="EO105" s="1">
        <v>2.5934499999999998</v>
      </c>
      <c r="EP105">
        <v>0.69064740000000002</v>
      </c>
      <c r="EQ105">
        <v>16.123480000000001</v>
      </c>
      <c r="ER105" s="1">
        <v>5.4531520000000002E-3</v>
      </c>
      <c r="ES105" s="1">
        <v>1.9647129999999999</v>
      </c>
      <c r="ET105">
        <v>0.69099739999999998</v>
      </c>
      <c r="EU105">
        <v>16.428629999999998</v>
      </c>
      <c r="EV105" s="1">
        <v>4.0179689999999997E-3</v>
      </c>
      <c r="EW105" s="1">
        <v>1.4436230000000001</v>
      </c>
      <c r="EX105">
        <v>0.69128339999999999</v>
      </c>
      <c r="EY105">
        <v>15.85838</v>
      </c>
      <c r="EZ105" s="1">
        <v>3.0223350000000001E-3</v>
      </c>
      <c r="FA105" s="1">
        <v>1.0797509999999999</v>
      </c>
      <c r="FB105">
        <v>0.69151870000000004</v>
      </c>
      <c r="FC105">
        <v>14.856019999999999</v>
      </c>
      <c r="FD105" s="1">
        <v>2.401308E-3</v>
      </c>
      <c r="FE105" s="1">
        <v>0.85163869999999997</v>
      </c>
      <c r="FF105">
        <v>0.69175960000000003</v>
      </c>
      <c r="FG105">
        <v>14.084440000000001</v>
      </c>
      <c r="FH105" s="1">
        <v>2.027905E-3</v>
      </c>
      <c r="FI105" s="1">
        <v>0.71415390000000001</v>
      </c>
      <c r="FJ105">
        <v>0.69195059999999997</v>
      </c>
      <c r="FK105">
        <v>13.853160000000001</v>
      </c>
      <c r="FL105" s="1">
        <v>1.793932E-3</v>
      </c>
      <c r="FM105" s="1">
        <v>0.62805080000000002</v>
      </c>
      <c r="FN105">
        <v>0.69211009999999995</v>
      </c>
      <c r="FO105">
        <v>14.72846</v>
      </c>
      <c r="FP105" s="1">
        <v>1.624754E-3</v>
      </c>
      <c r="FQ105" s="1">
        <v>0.56633509999999998</v>
      </c>
      <c r="FR105">
        <v>0.69225139999999996</v>
      </c>
      <c r="FS105">
        <v>15.621930000000001</v>
      </c>
      <c r="FT105" s="1">
        <v>1.4809809999999999E-3</v>
      </c>
      <c r="FU105" s="1">
        <v>0.51447189999999998</v>
      </c>
      <c r="FV105">
        <v>0.69237099999999996</v>
      </c>
      <c r="FW105">
        <v>16.08869</v>
      </c>
      <c r="FX105" s="1">
        <v>1.3538020000000001E-3</v>
      </c>
      <c r="FY105" s="1">
        <v>0.46881830000000002</v>
      </c>
      <c r="FZ105">
        <v>0.69244729999999999</v>
      </c>
      <c r="GA105">
        <v>16.000859999999999</v>
      </c>
      <c r="GB105" s="1">
        <v>1.246659E-3</v>
      </c>
      <c r="GC105" s="1">
        <v>0.43035370000000001</v>
      </c>
      <c r="GD105">
        <v>0.69252069999999999</v>
      </c>
      <c r="GE105">
        <v>15.58545</v>
      </c>
      <c r="GF105" s="1">
        <v>1.1600639999999999E-3</v>
      </c>
      <c r="GG105" s="1">
        <v>0.39928839999999999</v>
      </c>
      <c r="GH105">
        <v>0.69249819999999995</v>
      </c>
      <c r="GI105">
        <v>14.95731</v>
      </c>
      <c r="GJ105" s="1">
        <v>1.0903919999999999E-3</v>
      </c>
      <c r="GK105" s="1">
        <v>0.3743783</v>
      </c>
      <c r="GL105">
        <v>0.69249280000000002</v>
      </c>
      <c r="GM105">
        <v>14.365539999999999</v>
      </c>
      <c r="GN105" s="1">
        <v>1.032706E-3</v>
      </c>
      <c r="GO105" s="1">
        <v>0.35386050000000002</v>
      </c>
      <c r="GP105">
        <v>0.69245559999999995</v>
      </c>
      <c r="GQ105">
        <v>14.12692</v>
      </c>
      <c r="GR105" s="1">
        <v>9.8545129999999992E-4</v>
      </c>
      <c r="GS105" s="1">
        <v>0.33701639999999999</v>
      </c>
      <c r="GT105">
        <v>0.69241960000000002</v>
      </c>
      <c r="GU105">
        <v>15.02098</v>
      </c>
      <c r="GV105" s="1">
        <v>9.5083579999999997E-4</v>
      </c>
      <c r="GW105" s="1">
        <v>0.32461790000000001</v>
      </c>
      <c r="GX105">
        <v>0.6923937</v>
      </c>
      <c r="GY105">
        <v>16.07077</v>
      </c>
      <c r="GZ105" s="1">
        <v>9.296838E-4</v>
      </c>
      <c r="HA105" s="1">
        <v>0.31690800000000002</v>
      </c>
      <c r="HB105">
        <v>0.69238480000000002</v>
      </c>
      <c r="HC105">
        <v>16.71801</v>
      </c>
      <c r="HD105" s="1">
        <v>9.1495200000000002E-4</v>
      </c>
      <c r="HE105" s="1">
        <v>0.3116408</v>
      </c>
      <c r="HF105">
        <v>0.69235150000000001</v>
      </c>
      <c r="HG105">
        <v>16.983899999999998</v>
      </c>
      <c r="HH105" s="1">
        <v>8.9797010000000003E-4</v>
      </c>
      <c r="HI105" s="1">
        <v>0.30582949999999998</v>
      </c>
      <c r="HJ105">
        <v>0.69235380000000002</v>
      </c>
      <c r="HK105">
        <v>16.65166</v>
      </c>
      <c r="HL105" s="1">
        <v>8.7476470000000001E-4</v>
      </c>
      <c r="HM105" s="1">
        <v>0.29798720000000001</v>
      </c>
      <c r="HN105">
        <v>0.6923532</v>
      </c>
      <c r="HO105">
        <v>15.73944</v>
      </c>
      <c r="HP105" s="1">
        <v>8.4605100000000001E-4</v>
      </c>
      <c r="HQ105" s="1">
        <v>0.28825840000000003</v>
      </c>
      <c r="HR105">
        <v>0.69232720000000003</v>
      </c>
      <c r="HS105">
        <v>14.970700000000001</v>
      </c>
      <c r="HT105" s="1">
        <v>8.1404120000000001E-4</v>
      </c>
      <c r="HU105" s="1">
        <v>0.2773987</v>
      </c>
      <c r="HV105">
        <v>0.69234260000000003</v>
      </c>
      <c r="HW105">
        <v>14.74347</v>
      </c>
      <c r="HX105" s="1">
        <v>7.8107019999999999E-4</v>
      </c>
      <c r="HY105" s="1">
        <v>0.26618239999999999</v>
      </c>
      <c r="HZ105">
        <v>0.6923473</v>
      </c>
      <c r="IA105">
        <v>15.676410000000001</v>
      </c>
      <c r="IB105" s="1">
        <v>7.4854809999999996E-4</v>
      </c>
      <c r="IC105" s="1">
        <v>0.25512839999999998</v>
      </c>
      <c r="ID105">
        <v>0.69231149999999997</v>
      </c>
      <c r="IE105">
        <v>17.059349999999998</v>
      </c>
      <c r="IF105" s="1">
        <v>7.1737679999999999E-4</v>
      </c>
      <c r="IG105" s="1">
        <v>0.24450939999999999</v>
      </c>
      <c r="IH105">
        <v>0.69231670000000001</v>
      </c>
      <c r="II105">
        <v>17.99145</v>
      </c>
      <c r="IJ105" s="1">
        <v>6.8762459999999995E-4</v>
      </c>
      <c r="IK105" s="1">
        <v>0.23439160000000001</v>
      </c>
      <c r="IL105">
        <v>0.692326</v>
      </c>
      <c r="IM105">
        <v>18.29297</v>
      </c>
      <c r="IN105">
        <v>6.5932169999999995E-4</v>
      </c>
      <c r="IO105" s="1">
        <v>0.22475429999999999</v>
      </c>
      <c r="IP105">
        <v>0.69232289999999996</v>
      </c>
      <c r="IQ105">
        <v>17.707100000000001</v>
      </c>
      <c r="IR105">
        <v>6.3250329999999997E-4</v>
      </c>
      <c r="IS105" s="1">
        <v>0.2156169</v>
      </c>
      <c r="IT105">
        <v>0.6923262</v>
      </c>
      <c r="IU105">
        <v>16.71641</v>
      </c>
      <c r="IV105">
        <v>6.0698100000000004E-4</v>
      </c>
      <c r="IW105" s="1">
        <v>0.20693300000000001</v>
      </c>
      <c r="IX105">
        <v>0.69232419999999995</v>
      </c>
      <c r="IY105">
        <v>15.92531</v>
      </c>
      <c r="IZ105">
        <v>5.8283450000000002E-4</v>
      </c>
      <c r="JA105" s="1">
        <v>0.19871230000000001</v>
      </c>
      <c r="JB105">
        <v>0.69232020000000005</v>
      </c>
      <c r="JC105">
        <v>15.63538</v>
      </c>
      <c r="JD105">
        <v>5.5981930000000002E-4</v>
      </c>
      <c r="JE105" s="1">
        <v>0.19086980000000001</v>
      </c>
      <c r="JF105">
        <v>0.69232610000000006</v>
      </c>
      <c r="JG105">
        <v>16.1143</v>
      </c>
      <c r="JH105">
        <v>5.3773880000000001E-4</v>
      </c>
      <c r="JI105" s="1">
        <v>0.18336279999999999</v>
      </c>
      <c r="JJ105">
        <v>0.69232450000000001</v>
      </c>
      <c r="JK105">
        <v>16.57169</v>
      </c>
      <c r="JL105">
        <v>5.1677440000000004E-4</v>
      </c>
      <c r="JM105">
        <v>0.176202</v>
      </c>
      <c r="JN105">
        <v>0.69231290000000001</v>
      </c>
      <c r="JO105">
        <v>17.02206</v>
      </c>
      <c r="JP105">
        <v>4.9681829999999999E-4</v>
      </c>
      <c r="JQ105">
        <v>0.16941590000000001</v>
      </c>
      <c r="JR105">
        <v>0.6923279</v>
      </c>
      <c r="JS105">
        <v>16.82977</v>
      </c>
      <c r="JT105">
        <v>4.7796120000000001E-4</v>
      </c>
      <c r="JU105">
        <v>0.16296749999999999</v>
      </c>
      <c r="JV105">
        <v>0.69232199999999999</v>
      </c>
      <c r="JW105">
        <v>16.18262</v>
      </c>
      <c r="JX105">
        <v>4.6000080000000002E-4</v>
      </c>
      <c r="JY105">
        <v>0.1568544</v>
      </c>
      <c r="JZ105">
        <v>0.69232349999999998</v>
      </c>
      <c r="KA105">
        <v>15.351039999999999</v>
      </c>
      <c r="KB105">
        <v>4.4296389999999998E-4</v>
      </c>
      <c r="KC105">
        <v>0.15103630000000001</v>
      </c>
      <c r="KD105">
        <v>0.69232400000000005</v>
      </c>
      <c r="KE105">
        <v>14.64667</v>
      </c>
      <c r="KF105">
        <v>4.2663569999999999E-4</v>
      </c>
      <c r="KG105">
        <v>0.14547350000000001</v>
      </c>
      <c r="KH105">
        <v>0.69231529999999997</v>
      </c>
      <c r="KI105">
        <v>14.096920000000001</v>
      </c>
      <c r="KJ105">
        <v>4.110389E-4</v>
      </c>
      <c r="KK105">
        <v>0.1401589</v>
      </c>
      <c r="KL105">
        <v>0.69232579999999999</v>
      </c>
      <c r="KM105">
        <v>14.451879999999999</v>
      </c>
      <c r="KN105">
        <v>3.9617800000000001E-4</v>
      </c>
      <c r="KO105">
        <v>0.1350817</v>
      </c>
      <c r="KP105">
        <v>0.6923184</v>
      </c>
      <c r="KQ105">
        <v>14.76905</v>
      </c>
      <c r="KR105">
        <v>3.820176E-4</v>
      </c>
      <c r="KS105">
        <v>0.13024849999999999</v>
      </c>
      <c r="KT105">
        <v>0.69232539999999998</v>
      </c>
      <c r="KU105">
        <v>15.128539999999999</v>
      </c>
      <c r="KV105">
        <v>3.6840529999999997E-4</v>
      </c>
      <c r="KW105">
        <v>0.12561330000000001</v>
      </c>
      <c r="KX105">
        <v>0.69228909999999999</v>
      </c>
      <c r="KY105">
        <v>15.289</v>
      </c>
      <c r="KZ105">
        <v>3.5522320000000001E-4</v>
      </c>
      <c r="LA105">
        <v>0.121125</v>
      </c>
      <c r="LB105">
        <v>0.69222649999999997</v>
      </c>
      <c r="LC105">
        <v>15.086869999999999</v>
      </c>
      <c r="LD105">
        <v>3.4258850000000001E-4</v>
      </c>
      <c r="LE105">
        <v>0.1168283</v>
      </c>
      <c r="LF105">
        <v>0.6921098</v>
      </c>
      <c r="LG105">
        <v>14.401579999999999</v>
      </c>
      <c r="LH105">
        <v>3.3047220000000002E-4</v>
      </c>
      <c r="LI105">
        <v>0.1127055</v>
      </c>
      <c r="LJ105">
        <v>0.69198850000000001</v>
      </c>
      <c r="LK105">
        <v>13.815810000000001</v>
      </c>
      <c r="LL105">
        <v>3.188849E-4</v>
      </c>
      <c r="LM105">
        <v>0.1087805</v>
      </c>
      <c r="LN105">
        <v>0.69186579999999998</v>
      </c>
      <c r="LO105">
        <v>13.804029999999999</v>
      </c>
      <c r="LP105">
        <v>3.0848630000000001E-4</v>
      </c>
      <c r="LQ105">
        <v>0.10523830000000001</v>
      </c>
      <c r="LR105">
        <v>0.69175419999999999</v>
      </c>
      <c r="LS105">
        <v>14.966900000000001</v>
      </c>
      <c r="LT105">
        <v>3.0082049999999999E-4</v>
      </c>
      <c r="LU105">
        <v>0.10258349999999999</v>
      </c>
      <c r="LV105">
        <v>0.69160500000000003</v>
      </c>
      <c r="LW105">
        <v>16.110340000000001</v>
      </c>
      <c r="LX105">
        <v>2.964547E-4</v>
      </c>
      <c r="LY105">
        <v>0.1010634</v>
      </c>
      <c r="LZ105">
        <v>0.69148829999999994</v>
      </c>
      <c r="MA105">
        <v>16.865539999999999</v>
      </c>
      <c r="MB105">
        <v>2.93691E-4</v>
      </c>
      <c r="MC105">
        <v>0.10013</v>
      </c>
      <c r="MD105">
        <v>0.69142840000000005</v>
      </c>
      <c r="ME105">
        <v>17.434149999999999</v>
      </c>
      <c r="MF105">
        <v>2.9009419999999998E-4</v>
      </c>
      <c r="MG105">
        <v>9.8954310000000004E-2</v>
      </c>
      <c r="MH105">
        <v>0.69137380000000004</v>
      </c>
      <c r="MI105">
        <v>17.359290000000001</v>
      </c>
      <c r="MJ105">
        <v>2.8461639999999999E-4</v>
      </c>
      <c r="MK105">
        <v>9.7144400000000006E-2</v>
      </c>
      <c r="ML105">
        <v>0.69135760000000002</v>
      </c>
      <c r="MM105">
        <v>16.498919999999998</v>
      </c>
      <c r="MN105">
        <v>2.7751220000000001E-4</v>
      </c>
      <c r="MO105">
        <v>9.4751569999999993E-2</v>
      </c>
      <c r="MP105">
        <v>0.69138230000000001</v>
      </c>
      <c r="MQ105">
        <v>15.806380000000001</v>
      </c>
      <c r="MR105">
        <v>2.6935739999999999E-4</v>
      </c>
      <c r="MS105">
        <v>9.1998650000000001E-2</v>
      </c>
      <c r="MT105">
        <v>0.69141680000000005</v>
      </c>
      <c r="MU105">
        <v>15.82741</v>
      </c>
      <c r="MV105">
        <v>2.6027089999999998E-4</v>
      </c>
      <c r="MW105">
        <v>8.8923150000000006E-2</v>
      </c>
      <c r="MX105">
        <v>0.69145509999999999</v>
      </c>
      <c r="MY105">
        <v>16.994630000000001</v>
      </c>
      <c r="MZ105">
        <v>2.4944239999999998E-4</v>
      </c>
      <c r="NA105">
        <v>8.5267979999999993E-2</v>
      </c>
      <c r="NB105">
        <v>0.69147259999999999</v>
      </c>
      <c r="NC105">
        <v>18.320530000000002</v>
      </c>
      <c r="ND105">
        <v>2.3650900000000001E-4</v>
      </c>
      <c r="NE105">
        <v>8.0898419999999999E-2</v>
      </c>
      <c r="NF105">
        <v>0.69147599999999998</v>
      </c>
      <c r="NG105">
        <v>19.04007</v>
      </c>
      <c r="NH105">
        <v>2.2289879999999999E-4</v>
      </c>
      <c r="NI105">
        <v>7.6256299999999999E-2</v>
      </c>
      <c r="NJ105">
        <v>0.69143129999999997</v>
      </c>
      <c r="NK105">
        <v>19.318300000000001</v>
      </c>
      <c r="NL105">
        <v>2.1043900000000001E-4</v>
      </c>
      <c r="NM105">
        <v>7.1974389999999999E-2</v>
      </c>
      <c r="NN105">
        <v>0.69127879999999997</v>
      </c>
      <c r="NO105">
        <v>18.824010000000001</v>
      </c>
      <c r="NP105">
        <v>1.9992330000000001E-4</v>
      </c>
      <c r="NQ105">
        <v>6.8357299999999996E-2</v>
      </c>
      <c r="NR105">
        <v>0.69110210000000005</v>
      </c>
      <c r="NS105">
        <v>17.87677</v>
      </c>
      <c r="NT105">
        <v>1.912013E-4</v>
      </c>
      <c r="NU105">
        <v>6.5364800000000001E-2</v>
      </c>
      <c r="NV105">
        <v>0.69082860000000001</v>
      </c>
      <c r="NW105">
        <v>17.009270000000001</v>
      </c>
      <c r="NX105">
        <v>1.838663E-4</v>
      </c>
      <c r="NY105">
        <v>6.285839E-2</v>
      </c>
      <c r="NZ105">
        <v>0.69058600000000003</v>
      </c>
      <c r="OA105">
        <v>16.54832</v>
      </c>
      <c r="OB105">
        <v>1.781264E-4</v>
      </c>
      <c r="OC105">
        <v>6.088242E-2</v>
      </c>
      <c r="OD105">
        <v>0.69031209999999998</v>
      </c>
      <c r="OE105">
        <v>16.517530000000001</v>
      </c>
      <c r="OF105">
        <v>1.7531879999999999E-4</v>
      </c>
      <c r="OG105">
        <v>5.9874339999999998E-2</v>
      </c>
      <c r="OH105">
        <v>0.69007339999999995</v>
      </c>
      <c r="OI105">
        <v>17.26295</v>
      </c>
      <c r="OJ105">
        <v>1.7604989999999999E-4</v>
      </c>
      <c r="OK105">
        <v>6.0085649999999997E-2</v>
      </c>
    </row>
    <row r="106" spans="1:401" x14ac:dyDescent="0.35">
      <c r="A106">
        <v>109</v>
      </c>
      <c r="B106" t="s">
        <v>4</v>
      </c>
      <c r="C106" t="s">
        <v>24</v>
      </c>
      <c r="D106" t="s">
        <v>111</v>
      </c>
      <c r="E106">
        <v>874.48339999999996</v>
      </c>
      <c r="F106">
        <v>0.81317930000000005</v>
      </c>
      <c r="G106">
        <v>14.339180000000001</v>
      </c>
      <c r="H106">
        <v>0</v>
      </c>
      <c r="I106">
        <v>0</v>
      </c>
      <c r="J106">
        <v>0.81085680000000004</v>
      </c>
      <c r="K106">
        <v>14.629799999999999</v>
      </c>
      <c r="L106" s="1">
        <v>6.1066159999999998E-34</v>
      </c>
      <c r="M106" s="1">
        <v>2.4953790000000001E-31</v>
      </c>
      <c r="N106">
        <v>0.80852100000000005</v>
      </c>
      <c r="O106">
        <v>15.288040000000001</v>
      </c>
      <c r="P106" s="1">
        <v>1.2561600000000001E-21</v>
      </c>
      <c r="Q106" s="1">
        <v>5.1508849999999999E-19</v>
      </c>
      <c r="R106">
        <v>0.80620170000000002</v>
      </c>
      <c r="S106">
        <v>15.354789999999999</v>
      </c>
      <c r="T106" s="1">
        <v>1.1744680000000001E-10</v>
      </c>
      <c r="U106" s="1">
        <v>4.8196100000000002E-8</v>
      </c>
      <c r="V106">
        <v>0.80392010000000003</v>
      </c>
      <c r="W106">
        <v>15.148720000000001</v>
      </c>
      <c r="X106" s="1">
        <v>3.1458900000000001E-3</v>
      </c>
      <c r="Y106">
        <v>0.84938100000000005</v>
      </c>
      <c r="Z106">
        <v>0.80163470000000003</v>
      </c>
      <c r="AA106">
        <v>14.453279999999999</v>
      </c>
      <c r="AB106">
        <v>1.4825299999999999</v>
      </c>
      <c r="AC106">
        <v>467.01280000000003</v>
      </c>
      <c r="AD106">
        <v>0.79938699999999996</v>
      </c>
      <c r="AE106">
        <v>13.810739999999999</v>
      </c>
      <c r="AF106">
        <v>29.786460000000002</v>
      </c>
      <c r="AG106">
        <v>10571.88</v>
      </c>
      <c r="AH106">
        <v>0.79713520000000004</v>
      </c>
      <c r="AI106">
        <v>13.49375</v>
      </c>
      <c r="AJ106">
        <v>100.2527</v>
      </c>
      <c r="AK106">
        <v>39209.629999999997</v>
      </c>
      <c r="AL106">
        <v>0.79490559999999999</v>
      </c>
      <c r="AM106">
        <v>13.43906</v>
      </c>
      <c r="AN106">
        <v>106.0172</v>
      </c>
      <c r="AO106">
        <v>44867.16</v>
      </c>
      <c r="AP106">
        <v>0.79263030000000001</v>
      </c>
      <c r="AQ106">
        <v>13.521470000000001</v>
      </c>
      <c r="AR106">
        <v>51.312620000000003</v>
      </c>
      <c r="AS106">
        <v>23127.03</v>
      </c>
      <c r="AT106">
        <v>0.7902633</v>
      </c>
      <c r="AU106">
        <v>14.12053</v>
      </c>
      <c r="AV106">
        <v>14.70557</v>
      </c>
      <c r="AW106">
        <v>6952.7979999999998</v>
      </c>
      <c r="AX106">
        <v>0.78753359999999994</v>
      </c>
      <c r="AY106">
        <v>14.32654</v>
      </c>
      <c r="AZ106">
        <v>3.0522879999999999</v>
      </c>
      <c r="BA106">
        <v>1489.605</v>
      </c>
      <c r="BB106">
        <v>0.7841129</v>
      </c>
      <c r="BC106">
        <v>14.07959</v>
      </c>
      <c r="BD106">
        <v>0.57308130000000002</v>
      </c>
      <c r="BE106">
        <v>280.92610000000002</v>
      </c>
      <c r="BF106">
        <v>0.77948580000000001</v>
      </c>
      <c r="BG106">
        <v>13.66709</v>
      </c>
      <c r="BH106" s="1">
        <v>0.1472657</v>
      </c>
      <c r="BI106">
        <v>68.611819999999994</v>
      </c>
      <c r="BJ106">
        <v>0.77390210000000004</v>
      </c>
      <c r="BK106">
        <v>13.12529</v>
      </c>
      <c r="BL106" s="1">
        <v>7.6761629999999997E-2</v>
      </c>
      <c r="BM106">
        <v>33.55106</v>
      </c>
      <c r="BN106">
        <v>0.76756610000000003</v>
      </c>
      <c r="BO106">
        <v>12.58184</v>
      </c>
      <c r="BP106" s="1">
        <v>6.2365799999999999E-2</v>
      </c>
      <c r="BQ106">
        <v>26.700939999999999</v>
      </c>
      <c r="BR106">
        <v>0.7604438</v>
      </c>
      <c r="BS106">
        <v>12.32925</v>
      </c>
      <c r="BT106" s="1">
        <v>6.0214749999999997E-2</v>
      </c>
      <c r="BU106" s="1">
        <v>25.673210000000001</v>
      </c>
      <c r="BV106">
        <v>0.75291560000000002</v>
      </c>
      <c r="BW106">
        <v>12.69622</v>
      </c>
      <c r="BX106" s="1">
        <v>6.2894699999999998E-2</v>
      </c>
      <c r="BY106" s="1">
        <v>26.92109</v>
      </c>
      <c r="BZ106">
        <v>0.74529480000000004</v>
      </c>
      <c r="CA106">
        <v>13.568569999999999</v>
      </c>
      <c r="CB106" s="1">
        <v>6.5100000000000005E-2</v>
      </c>
      <c r="CC106" s="1">
        <v>28.161750000000001</v>
      </c>
      <c r="CD106">
        <v>0.73917650000000001</v>
      </c>
      <c r="CE106">
        <v>14.4276</v>
      </c>
      <c r="CF106" s="1">
        <v>6.4057030000000001E-2</v>
      </c>
      <c r="CG106" s="1">
        <v>27.99916</v>
      </c>
      <c r="CH106">
        <v>0.73336659999999998</v>
      </c>
      <c r="CI106">
        <v>14.87602</v>
      </c>
      <c r="CJ106" s="1">
        <v>6.0032189999999999E-2</v>
      </c>
      <c r="CK106" s="1">
        <v>26.478149999999999</v>
      </c>
      <c r="CL106">
        <v>0.72801899999999997</v>
      </c>
      <c r="CM106">
        <v>14.50977</v>
      </c>
      <c r="CN106" s="1">
        <v>5.4487019999999997E-2</v>
      </c>
      <c r="CO106" s="1">
        <v>24.197649999999999</v>
      </c>
      <c r="CP106">
        <v>0.72314599999999996</v>
      </c>
      <c r="CQ106">
        <v>13.9217</v>
      </c>
      <c r="CR106" s="1">
        <v>4.8602340000000001E-2</v>
      </c>
      <c r="CS106" s="1">
        <v>21.693390000000001</v>
      </c>
      <c r="CT106">
        <v>0.71818380000000004</v>
      </c>
      <c r="CU106">
        <v>13.61167</v>
      </c>
      <c r="CV106" s="1">
        <v>4.3042490000000003E-2</v>
      </c>
      <c r="CW106" s="1">
        <v>19.284749999999999</v>
      </c>
      <c r="CX106">
        <v>0.7133121</v>
      </c>
      <c r="CY106">
        <v>13.703849999999999</v>
      </c>
      <c r="CZ106" s="1">
        <v>3.7744859999999998E-2</v>
      </c>
      <c r="DA106" s="1">
        <v>16.982849999999999</v>
      </c>
      <c r="DB106">
        <v>0.70843869999999998</v>
      </c>
      <c r="DC106">
        <v>14.465630000000001</v>
      </c>
      <c r="DD106" s="1">
        <v>3.2418500000000003E-2</v>
      </c>
      <c r="DE106" s="1">
        <v>14.660640000000001</v>
      </c>
      <c r="DF106">
        <v>0.70353049999999995</v>
      </c>
      <c r="DG106">
        <v>15.58337</v>
      </c>
      <c r="DH106" s="1">
        <v>2.7200909999999998E-2</v>
      </c>
      <c r="DI106" s="1">
        <v>12.35698</v>
      </c>
      <c r="DJ106">
        <v>0.69928570000000001</v>
      </c>
      <c r="DK106">
        <v>16.309049999999999</v>
      </c>
      <c r="DL106" s="1">
        <v>2.2587119999999999E-2</v>
      </c>
      <c r="DM106" s="1">
        <v>10.28091</v>
      </c>
      <c r="DN106">
        <v>0.69576119999999997</v>
      </c>
      <c r="DO106">
        <v>16.538650000000001</v>
      </c>
      <c r="DP106" s="1">
        <v>1.8874160000000001E-2</v>
      </c>
      <c r="DQ106" s="1">
        <v>8.5846920000000004</v>
      </c>
      <c r="DR106">
        <v>0.69293780000000005</v>
      </c>
      <c r="DS106">
        <v>16.107489999999999</v>
      </c>
      <c r="DT106" s="1">
        <v>1.6008089999999999E-2</v>
      </c>
      <c r="DU106" s="1">
        <v>7.2650899999999998</v>
      </c>
      <c r="DV106">
        <v>0.69082180000000004</v>
      </c>
      <c r="DW106">
        <v>15.348699999999999</v>
      </c>
      <c r="DX106" s="1">
        <v>1.379767E-2</v>
      </c>
      <c r="DY106" s="1">
        <v>6.2434219999999998</v>
      </c>
      <c r="DZ106">
        <v>0.68955520000000003</v>
      </c>
      <c r="EA106">
        <v>14.59821</v>
      </c>
      <c r="EB106" s="1">
        <v>1.2065650000000001E-2</v>
      </c>
      <c r="EC106" s="1">
        <v>5.439622</v>
      </c>
      <c r="ED106">
        <v>0.68894909999999998</v>
      </c>
      <c r="EE106">
        <v>14.16863</v>
      </c>
      <c r="EF106" s="1">
        <v>1.0612150000000001E-2</v>
      </c>
      <c r="EG106" s="1">
        <v>4.7688249999999996</v>
      </c>
      <c r="EH106">
        <v>0.68881789999999998</v>
      </c>
      <c r="EI106">
        <v>14.491759999999999</v>
      </c>
      <c r="EJ106" s="1">
        <v>9.1324140000000002E-3</v>
      </c>
      <c r="EK106" s="1">
        <v>4.1019430000000003</v>
      </c>
      <c r="EL106">
        <v>0.68881990000000004</v>
      </c>
      <c r="EM106">
        <v>15.31105</v>
      </c>
      <c r="EN106" s="1">
        <v>7.427281E-3</v>
      </c>
      <c r="EO106" s="1">
        <v>3.343979</v>
      </c>
      <c r="EP106">
        <v>0.6888687</v>
      </c>
      <c r="EQ106">
        <v>16.149750000000001</v>
      </c>
      <c r="ER106" s="1">
        <v>5.6667310000000004E-3</v>
      </c>
      <c r="ES106" s="1">
        <v>2.5562749999999999</v>
      </c>
      <c r="ET106">
        <v>0.68899759999999999</v>
      </c>
      <c r="EU106">
        <v>16.511610000000001</v>
      </c>
      <c r="EV106" s="1">
        <v>4.1815020000000001E-3</v>
      </c>
      <c r="EW106" s="1">
        <v>1.8828830000000001</v>
      </c>
      <c r="EX106">
        <v>0.68915550000000003</v>
      </c>
      <c r="EY106">
        <v>15.973140000000001</v>
      </c>
      <c r="EZ106" s="1">
        <v>3.1304359999999999E-3</v>
      </c>
      <c r="FA106" s="1">
        <v>1.400795</v>
      </c>
      <c r="FB106">
        <v>0.6893553</v>
      </c>
      <c r="FC106">
        <v>14.96317</v>
      </c>
      <c r="FD106" s="1">
        <v>2.4673939999999999E-3</v>
      </c>
      <c r="FE106" s="1">
        <v>1.094184</v>
      </c>
      <c r="FF106">
        <v>0.68957080000000004</v>
      </c>
      <c r="FG106">
        <v>14.139799999999999</v>
      </c>
      <c r="FH106" s="1">
        <v>2.0680529999999998E-3</v>
      </c>
      <c r="FI106" s="1">
        <v>0.9089043</v>
      </c>
      <c r="FJ106">
        <v>0.68981219999999999</v>
      </c>
      <c r="FK106">
        <v>13.862120000000001</v>
      </c>
      <c r="FL106" s="1">
        <v>1.8203449999999999E-3</v>
      </c>
      <c r="FM106" s="1">
        <v>0.79418390000000005</v>
      </c>
      <c r="FN106">
        <v>0.69004849999999995</v>
      </c>
      <c r="FO106">
        <v>14.7263</v>
      </c>
      <c r="FP106" s="1">
        <v>1.6452839999999999E-3</v>
      </c>
      <c r="FQ106" s="1">
        <v>0.71416610000000003</v>
      </c>
      <c r="FR106">
        <v>0.69028299999999998</v>
      </c>
      <c r="FS106">
        <v>15.6281</v>
      </c>
      <c r="FT106" s="1">
        <v>1.4989650000000001E-3</v>
      </c>
      <c r="FU106" s="1">
        <v>0.64837250000000002</v>
      </c>
      <c r="FV106">
        <v>0.69052650000000004</v>
      </c>
      <c r="FW106">
        <v>16.157530000000001</v>
      </c>
      <c r="FX106" s="1">
        <v>1.3695000000000001E-3</v>
      </c>
      <c r="FY106" s="1">
        <v>0.59051670000000001</v>
      </c>
      <c r="FZ106">
        <v>0.69073519999999999</v>
      </c>
      <c r="GA106">
        <v>16.076280000000001</v>
      </c>
      <c r="GB106" s="1">
        <v>1.2596110000000001E-3</v>
      </c>
      <c r="GC106" s="1">
        <v>0.54133989999999998</v>
      </c>
      <c r="GD106">
        <v>0.69088910000000003</v>
      </c>
      <c r="GE106">
        <v>15.65099</v>
      </c>
      <c r="GF106" s="1">
        <v>1.1704700000000001E-3</v>
      </c>
      <c r="GG106" s="1">
        <v>0.50142940000000003</v>
      </c>
      <c r="GH106">
        <v>0.69097960000000003</v>
      </c>
      <c r="GI106">
        <v>15.015499999999999</v>
      </c>
      <c r="GJ106" s="1">
        <v>1.0987989999999999E-3</v>
      </c>
      <c r="GK106" s="1">
        <v>0.46943279999999998</v>
      </c>
      <c r="GL106">
        <v>0.69104949999999998</v>
      </c>
      <c r="GM106">
        <v>14.410500000000001</v>
      </c>
      <c r="GN106" s="1">
        <v>1.0397220000000001E-3</v>
      </c>
      <c r="GO106" s="1">
        <v>0.44322119999999998</v>
      </c>
      <c r="GP106">
        <v>0.69108890000000001</v>
      </c>
      <c r="GQ106">
        <v>14.148110000000001</v>
      </c>
      <c r="GR106" s="1">
        <v>9.9106549999999991E-4</v>
      </c>
      <c r="GS106" s="1">
        <v>0.42159099999999999</v>
      </c>
      <c r="GT106">
        <v>0.69107730000000001</v>
      </c>
      <c r="GU106">
        <v>15.023160000000001</v>
      </c>
      <c r="GV106" s="1">
        <v>9.5463880000000001E-4</v>
      </c>
      <c r="GW106" s="1">
        <v>0.4052731</v>
      </c>
      <c r="GX106">
        <v>0.69109759999999998</v>
      </c>
      <c r="GY106">
        <v>16.07161</v>
      </c>
      <c r="GZ106" s="1">
        <v>9.3197609999999998E-4</v>
      </c>
      <c r="HA106" s="1">
        <v>0.39488180000000001</v>
      </c>
      <c r="HB106">
        <v>0.69110749999999999</v>
      </c>
      <c r="HC106">
        <v>16.790279999999999</v>
      </c>
      <c r="HD106" s="1">
        <v>9.1684640000000005E-4</v>
      </c>
      <c r="HE106" s="1">
        <v>0.3880786</v>
      </c>
      <c r="HF106">
        <v>0.69110009999999999</v>
      </c>
      <c r="HG106">
        <v>17.089300000000001</v>
      </c>
      <c r="HH106" s="1">
        <v>9.0041790000000002E-4</v>
      </c>
      <c r="HI106" s="1">
        <v>0.38111420000000001</v>
      </c>
      <c r="HJ106">
        <v>0.69108000000000003</v>
      </c>
      <c r="HK106">
        <v>16.762840000000001</v>
      </c>
      <c r="HL106" s="1">
        <v>8.7801220000000002E-4</v>
      </c>
      <c r="HM106" s="1">
        <v>0.37179269999999998</v>
      </c>
      <c r="HN106">
        <v>0.69109339999999997</v>
      </c>
      <c r="HO106">
        <v>15.84285</v>
      </c>
      <c r="HP106" s="1">
        <v>8.4988420000000004E-4</v>
      </c>
      <c r="HQ106" s="1">
        <v>0.3600217</v>
      </c>
      <c r="HR106">
        <v>0.69109030000000005</v>
      </c>
      <c r="HS106">
        <v>15.027089999999999</v>
      </c>
      <c r="HT106" s="1">
        <v>8.1816039999999999E-4</v>
      </c>
      <c r="HU106" s="1">
        <v>0.34669870000000003</v>
      </c>
      <c r="HV106">
        <v>0.69108890000000001</v>
      </c>
      <c r="HW106">
        <v>14.73725</v>
      </c>
      <c r="HX106" s="1">
        <v>7.8522119999999997E-4</v>
      </c>
      <c r="HY106" s="1">
        <v>0.3327985</v>
      </c>
      <c r="HZ106">
        <v>0.69106809999999996</v>
      </c>
      <c r="IA106">
        <v>15.650410000000001</v>
      </c>
      <c r="IB106" s="1">
        <v>7.5259290000000004E-4</v>
      </c>
      <c r="IC106" s="1">
        <v>0.31901649999999998</v>
      </c>
      <c r="ID106">
        <v>0.69108650000000005</v>
      </c>
      <c r="IE106">
        <v>17.037769999999998</v>
      </c>
      <c r="IF106" s="1">
        <v>7.2124000000000005E-4</v>
      </c>
      <c r="IG106" s="1">
        <v>0.30572670000000002</v>
      </c>
      <c r="IH106">
        <v>0.69106849999999997</v>
      </c>
      <c r="II106">
        <v>18.048590000000001</v>
      </c>
      <c r="IJ106" s="1">
        <v>6.9129719999999997E-4</v>
      </c>
      <c r="IK106" s="1">
        <v>0.29306219999999999</v>
      </c>
      <c r="IL106">
        <v>0.69107419999999997</v>
      </c>
      <c r="IM106">
        <v>18.415659999999999</v>
      </c>
      <c r="IN106">
        <v>6.6281740000000003E-4</v>
      </c>
      <c r="IO106" s="1">
        <v>0.28100140000000001</v>
      </c>
      <c r="IP106">
        <v>0.69106789999999996</v>
      </c>
      <c r="IQ106">
        <v>17.840679999999999</v>
      </c>
      <c r="IR106">
        <v>6.3581770000000002E-4</v>
      </c>
      <c r="IS106" s="1">
        <v>0.26955479999999998</v>
      </c>
      <c r="IT106">
        <v>0.69109620000000005</v>
      </c>
      <c r="IU106">
        <v>16.83792</v>
      </c>
      <c r="IV106">
        <v>6.1012689999999999E-4</v>
      </c>
      <c r="IW106" s="1">
        <v>0.25868239999999998</v>
      </c>
      <c r="IX106">
        <v>0.69107320000000005</v>
      </c>
      <c r="IY106">
        <v>15.99658</v>
      </c>
      <c r="IZ106">
        <v>5.8582230000000005E-4</v>
      </c>
      <c r="JA106" s="1">
        <v>0.248386</v>
      </c>
      <c r="JB106">
        <v>0.69107819999999998</v>
      </c>
      <c r="JC106">
        <v>15.65748</v>
      </c>
      <c r="JD106">
        <v>5.6267719999999999E-4</v>
      </c>
      <c r="JE106" s="1">
        <v>0.23857629999999999</v>
      </c>
      <c r="JF106">
        <v>0.69106540000000005</v>
      </c>
      <c r="JG106">
        <v>16.117069999999998</v>
      </c>
      <c r="JH106">
        <v>5.4046789999999997E-4</v>
      </c>
      <c r="JI106" s="1">
        <v>0.22918759999999999</v>
      </c>
      <c r="JJ106">
        <v>0.69107220000000003</v>
      </c>
      <c r="JK106">
        <v>16.571829999999999</v>
      </c>
      <c r="JL106">
        <v>5.1937160000000001E-4</v>
      </c>
      <c r="JM106">
        <v>0.2202239</v>
      </c>
      <c r="JN106">
        <v>0.69106100000000004</v>
      </c>
      <c r="JO106">
        <v>17.067979999999999</v>
      </c>
      <c r="JP106">
        <v>4.9928080000000001E-4</v>
      </c>
      <c r="JQ106">
        <v>0.21172179999999999</v>
      </c>
      <c r="JR106">
        <v>0.69107940000000001</v>
      </c>
      <c r="JS106">
        <v>16.899920000000002</v>
      </c>
      <c r="JT106">
        <v>4.803044E-4</v>
      </c>
      <c r="JU106">
        <v>0.20364989999999999</v>
      </c>
      <c r="JV106">
        <v>0.69106730000000005</v>
      </c>
      <c r="JW106">
        <v>16.283909999999999</v>
      </c>
      <c r="JX106">
        <v>4.6221869999999999E-4</v>
      </c>
      <c r="JY106">
        <v>0.19599159999999999</v>
      </c>
      <c r="JZ106">
        <v>0.69107229999999997</v>
      </c>
      <c r="KA106">
        <v>15.456849999999999</v>
      </c>
      <c r="KB106">
        <v>4.450786E-4</v>
      </c>
      <c r="KC106">
        <v>0.1887112</v>
      </c>
      <c r="KD106">
        <v>0.69107200000000002</v>
      </c>
      <c r="KE106">
        <v>14.73372</v>
      </c>
      <c r="KF106">
        <v>4.2865839999999998E-4</v>
      </c>
      <c r="KG106">
        <v>0.18175369999999999</v>
      </c>
      <c r="KH106">
        <v>0.6910617</v>
      </c>
      <c r="KI106">
        <v>14.16662</v>
      </c>
      <c r="KJ106">
        <v>4.129696E-4</v>
      </c>
      <c r="KK106">
        <v>0.17510439999999999</v>
      </c>
      <c r="KL106">
        <v>0.69107370000000001</v>
      </c>
      <c r="KM106">
        <v>14.491680000000001</v>
      </c>
      <c r="KN106">
        <v>3.9802119999999999E-4</v>
      </c>
      <c r="KO106">
        <v>0.1687526</v>
      </c>
      <c r="KP106">
        <v>0.69106840000000003</v>
      </c>
      <c r="KQ106">
        <v>14.785170000000001</v>
      </c>
      <c r="KR106">
        <v>3.8377609999999999E-4</v>
      </c>
      <c r="KS106">
        <v>0.1627035</v>
      </c>
      <c r="KT106">
        <v>0.6910733</v>
      </c>
      <c r="KU106">
        <v>15.17984</v>
      </c>
      <c r="KV106">
        <v>3.7010400000000001E-4</v>
      </c>
      <c r="KW106">
        <v>0.15691579999999999</v>
      </c>
      <c r="KX106">
        <v>0.69103570000000003</v>
      </c>
      <c r="KY106">
        <v>15.343830000000001</v>
      </c>
      <c r="KZ106">
        <v>3.5686030000000002E-4</v>
      </c>
      <c r="LA106">
        <v>0.15130750000000001</v>
      </c>
      <c r="LB106">
        <v>0.69093610000000005</v>
      </c>
      <c r="LC106">
        <v>15.152570000000001</v>
      </c>
      <c r="LD106">
        <v>3.4415310000000002E-4</v>
      </c>
      <c r="LE106">
        <v>0.14592820000000001</v>
      </c>
      <c r="LF106">
        <v>0.69080839999999999</v>
      </c>
      <c r="LG106">
        <v>14.477220000000001</v>
      </c>
      <c r="LH106">
        <v>3.3197210000000002E-4</v>
      </c>
      <c r="LI106">
        <v>0.1407709</v>
      </c>
      <c r="LJ106">
        <v>0.69061600000000001</v>
      </c>
      <c r="LK106">
        <v>13.85455</v>
      </c>
      <c r="LL106">
        <v>3.2029850000000001E-4</v>
      </c>
      <c r="LM106">
        <v>0.1358463</v>
      </c>
      <c r="LN106">
        <v>0.69040849999999998</v>
      </c>
      <c r="LO106">
        <v>13.79743</v>
      </c>
      <c r="LP106">
        <v>3.0968910000000002E-4</v>
      </c>
      <c r="LQ106">
        <v>0.13134019999999999</v>
      </c>
      <c r="LR106">
        <v>0.6901813</v>
      </c>
      <c r="LS106">
        <v>14.94909</v>
      </c>
      <c r="LT106">
        <v>3.016184E-4</v>
      </c>
      <c r="LU106">
        <v>0.12782830000000001</v>
      </c>
      <c r="LV106">
        <v>0.68994230000000001</v>
      </c>
      <c r="LW106">
        <v>16.113289999999999</v>
      </c>
      <c r="LX106">
        <v>2.9687369999999998E-4</v>
      </c>
      <c r="LY106">
        <v>0.1257278</v>
      </c>
      <c r="LZ106">
        <v>0.68972339999999999</v>
      </c>
      <c r="MA106">
        <v>16.948</v>
      </c>
      <c r="MB106">
        <v>2.9402919999999997E-4</v>
      </c>
      <c r="MC106">
        <v>0.124502</v>
      </c>
      <c r="MD106">
        <v>0.68952970000000002</v>
      </c>
      <c r="ME106">
        <v>17.528770000000002</v>
      </c>
      <c r="MF106">
        <v>2.9061940000000002E-4</v>
      </c>
      <c r="MG106">
        <v>0.12312190000000001</v>
      </c>
      <c r="MH106">
        <v>0.68936319999999995</v>
      </c>
      <c r="MI106">
        <v>17.44782</v>
      </c>
      <c r="MJ106">
        <v>2.8538629999999999E-4</v>
      </c>
      <c r="MK106">
        <v>0.1209923</v>
      </c>
      <c r="ML106">
        <v>0.68928440000000002</v>
      </c>
      <c r="MM106">
        <v>16.590160000000001</v>
      </c>
      <c r="MN106">
        <v>2.7846549999999999E-4</v>
      </c>
      <c r="MO106">
        <v>0.1181126</v>
      </c>
      <c r="MP106">
        <v>0.68919839999999999</v>
      </c>
      <c r="MQ106">
        <v>15.849629999999999</v>
      </c>
      <c r="MR106">
        <v>2.7042100000000002E-4</v>
      </c>
      <c r="MS106">
        <v>0.11475109999999999</v>
      </c>
      <c r="MT106">
        <v>0.68916509999999997</v>
      </c>
      <c r="MU106">
        <v>15.79734</v>
      </c>
      <c r="MV106">
        <v>2.6148000000000002E-4</v>
      </c>
      <c r="MW106">
        <v>0.11100119999999999</v>
      </c>
      <c r="MX106">
        <v>0.68917439999999996</v>
      </c>
      <c r="MY106">
        <v>16.958269999999999</v>
      </c>
      <c r="MZ106">
        <v>2.5091490000000001E-4</v>
      </c>
      <c r="NA106">
        <v>0.1065938</v>
      </c>
      <c r="NB106">
        <v>0.68916960000000005</v>
      </c>
      <c r="NC106">
        <v>18.307289999999998</v>
      </c>
      <c r="ND106">
        <v>2.3821190000000001E-4</v>
      </c>
      <c r="NE106">
        <v>0.10129290000000001</v>
      </c>
      <c r="NF106">
        <v>0.68912039999999997</v>
      </c>
      <c r="NG106">
        <v>19.11298</v>
      </c>
      <c r="NH106">
        <v>2.245928E-4</v>
      </c>
      <c r="NI106">
        <v>9.5537419999999998E-2</v>
      </c>
      <c r="NJ106">
        <v>0.68905680000000002</v>
      </c>
      <c r="NK106">
        <v>19.433779999999999</v>
      </c>
      <c r="NL106">
        <v>2.119302E-4</v>
      </c>
      <c r="NM106">
        <v>9.0122830000000001E-2</v>
      </c>
      <c r="NN106">
        <v>0.68886840000000005</v>
      </c>
      <c r="NO106">
        <v>18.940860000000001</v>
      </c>
      <c r="NP106">
        <v>2.0115979999999999E-4</v>
      </c>
      <c r="NQ106">
        <v>8.5493929999999996E-2</v>
      </c>
      <c r="NR106">
        <v>0.68859510000000002</v>
      </c>
      <c r="NS106">
        <v>18.00001</v>
      </c>
      <c r="NT106">
        <v>1.9222870000000001E-4</v>
      </c>
      <c r="NU106">
        <v>8.1665749999999995E-2</v>
      </c>
      <c r="NV106">
        <v>0.68822850000000002</v>
      </c>
      <c r="NW106">
        <v>17.100549999999998</v>
      </c>
      <c r="NX106">
        <v>1.8472359999999999E-4</v>
      </c>
      <c r="NY106">
        <v>7.8456970000000001E-2</v>
      </c>
      <c r="NZ106">
        <v>0.68781789999999998</v>
      </c>
      <c r="OA106">
        <v>16.598050000000001</v>
      </c>
      <c r="OB106">
        <v>1.7873849999999999E-4</v>
      </c>
      <c r="OC106">
        <v>7.5875540000000005E-2</v>
      </c>
      <c r="OD106">
        <v>0.68736269999999999</v>
      </c>
      <c r="OE106">
        <v>16.541</v>
      </c>
      <c r="OF106">
        <v>1.7549420000000001E-4</v>
      </c>
      <c r="OG106">
        <v>7.4392920000000001E-2</v>
      </c>
      <c r="OH106">
        <v>0.68689060000000002</v>
      </c>
      <c r="OI106">
        <v>17.272819999999999</v>
      </c>
      <c r="OJ106">
        <v>1.7581709999999999E-4</v>
      </c>
      <c r="OK106">
        <v>7.4425729999999996E-2</v>
      </c>
    </row>
    <row r="107" spans="1:401" x14ac:dyDescent="0.35">
      <c r="A107">
        <v>110</v>
      </c>
      <c r="B107" t="s">
        <v>4</v>
      </c>
      <c r="C107" t="s">
        <v>24</v>
      </c>
      <c r="D107" t="s">
        <v>112</v>
      </c>
      <c r="E107">
        <v>842.08920000000001</v>
      </c>
      <c r="F107">
        <v>0.53926010000000002</v>
      </c>
      <c r="G107">
        <v>14.311640000000001</v>
      </c>
      <c r="H107">
        <v>0</v>
      </c>
      <c r="I107">
        <v>0</v>
      </c>
      <c r="J107">
        <v>0.53802700000000003</v>
      </c>
      <c r="K107">
        <v>14.60285</v>
      </c>
      <c r="L107" s="1">
        <v>8.8513569999999997E-35</v>
      </c>
      <c r="M107" s="1">
        <v>3.7198609999999998E-32</v>
      </c>
      <c r="N107">
        <v>0.5367615</v>
      </c>
      <c r="O107">
        <v>15.28715</v>
      </c>
      <c r="P107" s="1">
        <v>2.2252259999999998E-22</v>
      </c>
      <c r="Q107" s="1">
        <v>9.3854619999999999E-20</v>
      </c>
      <c r="R107">
        <v>0.53548130000000005</v>
      </c>
      <c r="S107">
        <v>15.403689999999999</v>
      </c>
      <c r="T107" s="1">
        <v>2.2216859999999999E-11</v>
      </c>
      <c r="U107" s="1">
        <v>9.3793179999999996E-9</v>
      </c>
      <c r="V107">
        <v>0.53424020000000005</v>
      </c>
      <c r="W107">
        <v>15.25099</v>
      </c>
      <c r="X107" s="1">
        <v>1.148172E-3</v>
      </c>
      <c r="Y107">
        <v>0.37139689999999997</v>
      </c>
      <c r="Z107">
        <v>0.53300479999999995</v>
      </c>
      <c r="AA107">
        <v>14.53396</v>
      </c>
      <c r="AB107">
        <v>0.86410410000000004</v>
      </c>
      <c r="AC107">
        <v>302.08969999999999</v>
      </c>
      <c r="AD107">
        <v>0.5317809</v>
      </c>
      <c r="AE107">
        <v>13.88246</v>
      </c>
      <c r="AF107">
        <v>22.42418</v>
      </c>
      <c r="AG107">
        <v>8511.1219999999994</v>
      </c>
      <c r="AH107">
        <v>0.53055580000000002</v>
      </c>
      <c r="AI107">
        <v>13.512180000000001</v>
      </c>
      <c r="AJ107">
        <v>90.704729999999998</v>
      </c>
      <c r="AK107">
        <v>36886.54</v>
      </c>
      <c r="AL107">
        <v>0.52933819999999998</v>
      </c>
      <c r="AM107">
        <v>13.43736</v>
      </c>
      <c r="AN107">
        <v>110.378</v>
      </c>
      <c r="AO107">
        <v>47456.08</v>
      </c>
      <c r="AP107">
        <v>0.52809099999999998</v>
      </c>
      <c r="AQ107">
        <v>13.51436</v>
      </c>
      <c r="AR107">
        <v>59.518099999999997</v>
      </c>
      <c r="AS107">
        <v>26739.68</v>
      </c>
      <c r="AT107">
        <v>0.52680179999999999</v>
      </c>
      <c r="AU107">
        <v>14.119680000000001</v>
      </c>
      <c r="AV107">
        <v>18.473130000000001</v>
      </c>
      <c r="AW107">
        <v>8579.4670000000006</v>
      </c>
      <c r="AX107">
        <v>0.52533569999999996</v>
      </c>
      <c r="AY107">
        <v>14.346769999999999</v>
      </c>
      <c r="AZ107">
        <v>4.0320689999999999</v>
      </c>
      <c r="BA107">
        <v>1915.9259999999999</v>
      </c>
      <c r="BB107">
        <v>0.52346490000000001</v>
      </c>
      <c r="BC107">
        <v>14.153309999999999</v>
      </c>
      <c r="BD107">
        <v>0.75970769999999999</v>
      </c>
      <c r="BE107">
        <v>363.6671</v>
      </c>
      <c r="BF107">
        <v>0.52102329999999997</v>
      </c>
      <c r="BG107">
        <v>13.73831</v>
      </c>
      <c r="BH107" s="1">
        <v>0.17811260000000001</v>
      </c>
      <c r="BI107">
        <v>83.094089999999994</v>
      </c>
      <c r="BJ107">
        <v>0.51808929999999997</v>
      </c>
      <c r="BK107">
        <v>13.18618</v>
      </c>
      <c r="BL107">
        <v>8.2159720000000006E-2</v>
      </c>
      <c r="BM107">
        <v>36.729329999999997</v>
      </c>
      <c r="BN107">
        <v>0.51472260000000003</v>
      </c>
      <c r="BO107">
        <v>12.62617</v>
      </c>
      <c r="BP107" s="1">
        <v>6.3541219999999995E-2</v>
      </c>
      <c r="BQ107">
        <v>27.98706</v>
      </c>
      <c r="BR107">
        <v>0.51090239999999998</v>
      </c>
      <c r="BS107">
        <v>12.343920000000001</v>
      </c>
      <c r="BT107" s="1">
        <v>6.0076499999999998E-2</v>
      </c>
      <c r="BU107">
        <v>26.435860000000002</v>
      </c>
      <c r="BV107">
        <v>0.50685440000000004</v>
      </c>
      <c r="BW107">
        <v>12.695550000000001</v>
      </c>
      <c r="BX107" s="1">
        <v>6.2300050000000003E-2</v>
      </c>
      <c r="BY107" s="1">
        <v>27.5427</v>
      </c>
      <c r="BZ107">
        <v>0.5029747</v>
      </c>
      <c r="CA107">
        <v>13.554639999999999</v>
      </c>
      <c r="CB107" s="1">
        <v>6.4815280000000003E-2</v>
      </c>
      <c r="CC107" s="1">
        <v>28.923030000000001</v>
      </c>
      <c r="CD107">
        <v>0.50031519999999996</v>
      </c>
      <c r="CE107">
        <v>14.443630000000001</v>
      </c>
      <c r="CF107" s="1">
        <v>6.4333070000000006E-2</v>
      </c>
      <c r="CG107" s="1">
        <v>28.959440000000001</v>
      </c>
      <c r="CH107">
        <v>0.49780059999999998</v>
      </c>
      <c r="CI107">
        <v>14.92807</v>
      </c>
      <c r="CJ107" s="1">
        <v>6.0717170000000001E-2</v>
      </c>
      <c r="CK107" s="1">
        <v>27.55376</v>
      </c>
      <c r="CL107">
        <v>0.4956701</v>
      </c>
      <c r="CM107">
        <v>14.581390000000001</v>
      </c>
      <c r="CN107" s="1">
        <v>5.5356309999999999E-2</v>
      </c>
      <c r="CO107" s="1">
        <v>25.282080000000001</v>
      </c>
      <c r="CP107">
        <v>0.49391420000000003</v>
      </c>
      <c r="CQ107">
        <v>13.975619999999999</v>
      </c>
      <c r="CR107" s="1">
        <v>4.9493210000000003E-2</v>
      </c>
      <c r="CS107" s="1">
        <v>22.71499</v>
      </c>
      <c r="CT107">
        <v>0.4925332</v>
      </c>
      <c r="CU107">
        <v>13.617699999999999</v>
      </c>
      <c r="CV107" s="1">
        <v>4.3881410000000003E-2</v>
      </c>
      <c r="CW107" s="1">
        <v>20.208939999999998</v>
      </c>
      <c r="CX107">
        <v>0.49124689999999999</v>
      </c>
      <c r="CY107">
        <v>13.67853</v>
      </c>
      <c r="CZ107" s="1">
        <v>3.8568930000000001E-2</v>
      </c>
      <c r="DA107" s="1">
        <v>17.82423</v>
      </c>
      <c r="DB107">
        <v>0.48996289999999998</v>
      </c>
      <c r="DC107">
        <v>14.4397</v>
      </c>
      <c r="DD107" s="1">
        <v>3.3262149999999997E-2</v>
      </c>
      <c r="DE107" s="1">
        <v>15.43388</v>
      </c>
      <c r="DF107">
        <v>0.48865399999999998</v>
      </c>
      <c r="DG107">
        <v>15.56433</v>
      </c>
      <c r="DH107" s="1">
        <v>2.801062E-2</v>
      </c>
      <c r="DI107" s="1">
        <v>13.044829999999999</v>
      </c>
      <c r="DJ107">
        <v>0.48784840000000002</v>
      </c>
      <c r="DK107">
        <v>16.332979999999999</v>
      </c>
      <c r="DL107" s="1">
        <v>2.3285159999999999E-2</v>
      </c>
      <c r="DM107" s="1">
        <v>10.86055</v>
      </c>
      <c r="DN107">
        <v>0.48749209999999998</v>
      </c>
      <c r="DO107">
        <v>16.60455</v>
      </c>
      <c r="DP107" s="1">
        <v>1.9426740000000001E-2</v>
      </c>
      <c r="DQ107" s="1">
        <v>9.0551390000000005</v>
      </c>
      <c r="DR107">
        <v>0.48747170000000001</v>
      </c>
      <c r="DS107">
        <v>16.18806</v>
      </c>
      <c r="DT107" s="1">
        <v>1.6435689999999999E-2</v>
      </c>
      <c r="DU107" s="1">
        <v>7.647195</v>
      </c>
      <c r="DV107">
        <v>0.48773480000000002</v>
      </c>
      <c r="DW107">
        <v>15.430540000000001</v>
      </c>
      <c r="DX107" s="1">
        <v>1.413115E-2</v>
      </c>
      <c r="DY107" s="1">
        <v>6.5581759999999996</v>
      </c>
      <c r="DZ107">
        <v>0.4883054</v>
      </c>
      <c r="EA107">
        <v>14.655340000000001</v>
      </c>
      <c r="EB107" s="1">
        <v>1.2332549999999999E-2</v>
      </c>
      <c r="EC107" s="1">
        <v>5.704275</v>
      </c>
      <c r="ED107">
        <v>0.4890333</v>
      </c>
      <c r="EE107">
        <v>14.189719999999999</v>
      </c>
      <c r="EF107" s="1">
        <v>1.084941E-2</v>
      </c>
      <c r="EG107" s="1">
        <v>5.0010289999999999</v>
      </c>
      <c r="EH107">
        <v>0.48980509999999999</v>
      </c>
      <c r="EI107">
        <v>14.488659999999999</v>
      </c>
      <c r="EJ107" s="1">
        <v>9.3914340000000006E-3</v>
      </c>
      <c r="EK107" s="1">
        <v>4.3215279999999998</v>
      </c>
      <c r="EL107">
        <v>0.49041970000000001</v>
      </c>
      <c r="EM107">
        <v>15.296939999999999</v>
      </c>
      <c r="EN107" s="1">
        <v>7.7217509999999998E-3</v>
      </c>
      <c r="EO107" s="1">
        <v>3.5548039999999999</v>
      </c>
      <c r="EP107">
        <v>0.4908613</v>
      </c>
      <c r="EQ107">
        <v>16.166930000000001</v>
      </c>
      <c r="ER107" s="1">
        <v>5.9502310000000003E-3</v>
      </c>
      <c r="ES107" s="1">
        <v>2.740834</v>
      </c>
      <c r="ET107">
        <v>0.49118610000000001</v>
      </c>
      <c r="EU107">
        <v>16.578060000000001</v>
      </c>
      <c r="EV107" s="1">
        <v>4.4047460000000002E-3</v>
      </c>
      <c r="EW107" s="1">
        <v>2.025296</v>
      </c>
      <c r="EX107">
        <v>0.49143330000000002</v>
      </c>
      <c r="EY107">
        <v>16.071560000000002</v>
      </c>
      <c r="EZ107" s="1">
        <v>3.2808049999999999E-3</v>
      </c>
      <c r="FA107" s="1">
        <v>1.501047</v>
      </c>
      <c r="FB107">
        <v>0.49161270000000001</v>
      </c>
      <c r="FC107">
        <v>15.06227</v>
      </c>
      <c r="FD107" s="1">
        <v>2.5601170000000002E-3</v>
      </c>
      <c r="FE107" s="1">
        <v>1.162933</v>
      </c>
      <c r="FF107">
        <v>0.49174689999999999</v>
      </c>
      <c r="FG107">
        <v>14.19608</v>
      </c>
      <c r="FH107" s="1">
        <v>2.1241820000000001E-3</v>
      </c>
      <c r="FI107" s="1">
        <v>0.95778339999999995</v>
      </c>
      <c r="FJ107">
        <v>0.49186259999999998</v>
      </c>
      <c r="FK107">
        <v>13.87382</v>
      </c>
      <c r="FL107" s="1">
        <v>1.8566310000000001E-3</v>
      </c>
      <c r="FM107" s="1">
        <v>0.83179879999999995</v>
      </c>
      <c r="FN107">
        <v>0.49193039999999999</v>
      </c>
      <c r="FO107">
        <v>14.72329</v>
      </c>
      <c r="FP107" s="1">
        <v>1.6727300000000001E-3</v>
      </c>
      <c r="FQ107" s="1">
        <v>0.74585190000000001</v>
      </c>
      <c r="FR107">
        <v>0.49197200000000002</v>
      </c>
      <c r="FS107">
        <v>15.6281</v>
      </c>
      <c r="FT107" s="1">
        <v>1.522771E-3</v>
      </c>
      <c r="FU107" s="1">
        <v>0.67665920000000002</v>
      </c>
      <c r="FV107">
        <v>0.49200739999999998</v>
      </c>
      <c r="FW107">
        <v>16.209019999999999</v>
      </c>
      <c r="FX107" s="1">
        <v>1.390386E-3</v>
      </c>
      <c r="FY107" s="1">
        <v>0.61598750000000002</v>
      </c>
      <c r="FZ107">
        <v>0.49202000000000001</v>
      </c>
      <c r="GA107">
        <v>16.14264</v>
      </c>
      <c r="GB107" s="1">
        <v>1.276978E-3</v>
      </c>
      <c r="GC107" s="1">
        <v>0.56404940000000003</v>
      </c>
      <c r="GD107">
        <v>0.49201840000000002</v>
      </c>
      <c r="GE107">
        <v>15.70993</v>
      </c>
      <c r="GF107" s="1">
        <v>1.184432E-3</v>
      </c>
      <c r="GG107" s="1">
        <v>0.5216691</v>
      </c>
      <c r="GH107">
        <v>0.49198409999999998</v>
      </c>
      <c r="GI107">
        <v>15.068680000000001</v>
      </c>
      <c r="GJ107" s="1">
        <v>1.110073E-3</v>
      </c>
      <c r="GK107" s="1">
        <v>0.48769590000000002</v>
      </c>
      <c r="GL107">
        <v>0.4919441</v>
      </c>
      <c r="GM107">
        <v>14.45294</v>
      </c>
      <c r="GN107" s="1">
        <v>1.0490950000000001E-3</v>
      </c>
      <c r="GO107" s="1">
        <v>0.45998430000000001</v>
      </c>
      <c r="GP107">
        <v>0.49189369999999999</v>
      </c>
      <c r="GQ107">
        <v>14.16968</v>
      </c>
      <c r="GR107" s="1">
        <v>9.986591999999999E-4</v>
      </c>
      <c r="GS107" s="1">
        <v>0.43705080000000002</v>
      </c>
      <c r="GT107">
        <v>0.49184519999999998</v>
      </c>
      <c r="GU107">
        <v>15.024139999999999</v>
      </c>
      <c r="GV107" s="1">
        <v>9.5994210000000001E-4</v>
      </c>
      <c r="GW107" s="1">
        <v>0.41941099999999998</v>
      </c>
      <c r="GX107">
        <v>0.49182490000000001</v>
      </c>
      <c r="GY107">
        <v>16.06842</v>
      </c>
      <c r="GZ107" s="1">
        <v>9.3519019999999998E-4</v>
      </c>
      <c r="HA107" s="1">
        <v>0.40792210000000001</v>
      </c>
      <c r="HB107">
        <v>0.49181580000000003</v>
      </c>
      <c r="HC107">
        <v>16.844889999999999</v>
      </c>
      <c r="HD107" s="1">
        <v>9.1931320000000001E-4</v>
      </c>
      <c r="HE107" s="1">
        <v>0.40060590000000001</v>
      </c>
      <c r="HF107">
        <v>0.49180069999999998</v>
      </c>
      <c r="HG107">
        <v>17.179659999999998</v>
      </c>
      <c r="HH107" s="1">
        <v>9.0346879999999999E-4</v>
      </c>
      <c r="HI107" s="1">
        <v>0.39361810000000003</v>
      </c>
      <c r="HJ107">
        <v>0.4917782</v>
      </c>
      <c r="HK107">
        <v>16.86101</v>
      </c>
      <c r="HL107" s="1">
        <v>8.8208419999999995E-4</v>
      </c>
      <c r="HM107" s="1">
        <v>0.38439220000000002</v>
      </c>
      <c r="HN107">
        <v>0.49179010000000001</v>
      </c>
      <c r="HO107">
        <v>15.936640000000001</v>
      </c>
      <c r="HP107" s="1">
        <v>8.5477540000000003E-4</v>
      </c>
      <c r="HQ107" s="1">
        <v>0.37257469999999998</v>
      </c>
      <c r="HR107">
        <v>0.49176209999999998</v>
      </c>
      <c r="HS107">
        <v>15.08531</v>
      </c>
      <c r="HT107" s="1">
        <v>8.2347609999999999E-4</v>
      </c>
      <c r="HU107" s="1">
        <v>0.3590197</v>
      </c>
      <c r="HV107">
        <v>0.49175940000000001</v>
      </c>
      <c r="HW107">
        <v>14.73784</v>
      </c>
      <c r="HX107" s="1">
        <v>7.9062519999999995E-4</v>
      </c>
      <c r="HY107" s="1">
        <v>0.34474480000000002</v>
      </c>
      <c r="HZ107">
        <v>0.491759</v>
      </c>
      <c r="IA107">
        <v>15.626440000000001</v>
      </c>
      <c r="IB107" s="1">
        <v>7.5787420000000003E-4</v>
      </c>
      <c r="IC107" s="1">
        <v>0.33050360000000001</v>
      </c>
      <c r="ID107">
        <v>0.4917589</v>
      </c>
      <c r="IE107">
        <v>17.01201</v>
      </c>
      <c r="IF107" s="1">
        <v>7.262913E-4</v>
      </c>
      <c r="IG107" s="1">
        <v>0.31673469999999998</v>
      </c>
      <c r="IH107">
        <v>0.49176059999999999</v>
      </c>
      <c r="II107">
        <v>18.089279999999999</v>
      </c>
      <c r="IJ107" s="1">
        <v>6.9610850000000003E-4</v>
      </c>
      <c r="IK107" s="1">
        <v>0.30360110000000001</v>
      </c>
      <c r="IL107">
        <v>0.49176180000000003</v>
      </c>
      <c r="IM107">
        <v>18.517779999999998</v>
      </c>
      <c r="IN107">
        <v>6.6740080000000002E-4</v>
      </c>
      <c r="IO107" s="1">
        <v>0.29109790000000002</v>
      </c>
      <c r="IP107">
        <v>0.49176419999999998</v>
      </c>
      <c r="IQ107">
        <v>17.959980000000002</v>
      </c>
      <c r="IR107">
        <v>6.4016379999999996E-4</v>
      </c>
      <c r="IS107" s="1">
        <v>0.27921829999999997</v>
      </c>
      <c r="IT107">
        <v>0.49176219999999998</v>
      </c>
      <c r="IU107">
        <v>16.947849999999999</v>
      </c>
      <c r="IV107">
        <v>6.1424829999999996E-4</v>
      </c>
      <c r="IW107" s="1">
        <v>0.2679435</v>
      </c>
      <c r="IX107">
        <v>0.49176110000000001</v>
      </c>
      <c r="IY107">
        <v>16.067630000000001</v>
      </c>
      <c r="IZ107">
        <v>5.8973000000000001E-4</v>
      </c>
      <c r="JA107" s="1">
        <v>0.25725730000000002</v>
      </c>
      <c r="JB107">
        <v>0.49176379999999997</v>
      </c>
      <c r="JC107">
        <v>15.680870000000001</v>
      </c>
      <c r="JD107">
        <v>5.6641340000000001E-4</v>
      </c>
      <c r="JE107" s="1">
        <v>0.24709</v>
      </c>
      <c r="JF107">
        <v>0.49175940000000001</v>
      </c>
      <c r="JG107">
        <v>16.119779999999999</v>
      </c>
      <c r="JH107">
        <v>5.4404569999999997E-4</v>
      </c>
      <c r="JI107" s="1">
        <v>0.23736080000000001</v>
      </c>
      <c r="JJ107">
        <v>0.49175920000000001</v>
      </c>
      <c r="JK107">
        <v>16.571370000000002</v>
      </c>
      <c r="JL107">
        <v>5.2277430000000004E-4</v>
      </c>
      <c r="JM107">
        <v>0.2280672</v>
      </c>
      <c r="JN107">
        <v>0.49176110000000001</v>
      </c>
      <c r="JO107">
        <v>17.10135</v>
      </c>
      <c r="JP107">
        <v>5.0250879999999998E-4</v>
      </c>
      <c r="JQ107">
        <v>0.2192432</v>
      </c>
      <c r="JR107">
        <v>0.49177019999999999</v>
      </c>
      <c r="JS107">
        <v>16.960290000000001</v>
      </c>
      <c r="JT107">
        <v>4.833735E-4</v>
      </c>
      <c r="JU107">
        <v>0.21087220000000001</v>
      </c>
      <c r="JV107">
        <v>0.49176419999999998</v>
      </c>
      <c r="JW107">
        <v>16.36984</v>
      </c>
      <c r="JX107">
        <v>4.651255E-4</v>
      </c>
      <c r="JY107">
        <v>0.20292470000000001</v>
      </c>
      <c r="JZ107">
        <v>0.4917608</v>
      </c>
      <c r="KA107">
        <v>15.55274</v>
      </c>
      <c r="KB107">
        <v>4.4784499999999999E-4</v>
      </c>
      <c r="KC107">
        <v>0.1953763</v>
      </c>
      <c r="KD107">
        <v>0.49175930000000001</v>
      </c>
      <c r="KE107">
        <v>14.812939999999999</v>
      </c>
      <c r="KF107">
        <v>4.3130449999999998E-4</v>
      </c>
      <c r="KG107">
        <v>0.18816740000000001</v>
      </c>
      <c r="KH107">
        <v>0.49175999999999997</v>
      </c>
      <c r="KI107">
        <v>14.23129</v>
      </c>
      <c r="KJ107">
        <v>4.1550289999999998E-4</v>
      </c>
      <c r="KK107">
        <v>0.18127579999999999</v>
      </c>
      <c r="KL107">
        <v>0.49176120000000001</v>
      </c>
      <c r="KM107">
        <v>14.527620000000001</v>
      </c>
      <c r="KN107">
        <v>4.0043499999999998E-4</v>
      </c>
      <c r="KO107">
        <v>0.1746915</v>
      </c>
      <c r="KP107">
        <v>0.49175859999999999</v>
      </c>
      <c r="KQ107">
        <v>14.80111</v>
      </c>
      <c r="KR107">
        <v>3.8607540000000002E-4</v>
      </c>
      <c r="KS107">
        <v>0.16841829999999999</v>
      </c>
      <c r="KT107">
        <v>0.49175029999999997</v>
      </c>
      <c r="KU107">
        <v>15.21748</v>
      </c>
      <c r="KV107">
        <v>3.7231900000000002E-4</v>
      </c>
      <c r="KW107">
        <v>0.16242619999999999</v>
      </c>
      <c r="KX107">
        <v>0.49173519999999998</v>
      </c>
      <c r="KY107">
        <v>15.394869999999999</v>
      </c>
      <c r="KZ107">
        <v>3.5899849999999997E-4</v>
      </c>
      <c r="LA107">
        <v>0.1566227</v>
      </c>
      <c r="LB107">
        <v>0.49171759999999998</v>
      </c>
      <c r="LC107">
        <v>15.20834</v>
      </c>
      <c r="LD107">
        <v>3.4620080000000001E-4</v>
      </c>
      <c r="LE107">
        <v>0.15104400000000001</v>
      </c>
      <c r="LF107">
        <v>0.49164960000000002</v>
      </c>
      <c r="LG107">
        <v>14.545339999999999</v>
      </c>
      <c r="LH107">
        <v>3.339336E-4</v>
      </c>
      <c r="LI107">
        <v>0.14570050000000001</v>
      </c>
      <c r="LJ107">
        <v>0.4915987</v>
      </c>
      <c r="LK107">
        <v>13.89507</v>
      </c>
      <c r="LL107">
        <v>3.2215660000000003E-4</v>
      </c>
      <c r="LM107">
        <v>0.14058760000000001</v>
      </c>
      <c r="LN107">
        <v>0.49153940000000002</v>
      </c>
      <c r="LO107">
        <v>13.79575</v>
      </c>
      <c r="LP107">
        <v>3.113077E-4</v>
      </c>
      <c r="LQ107">
        <v>0.13585939999999999</v>
      </c>
      <c r="LR107">
        <v>0.49152580000000001</v>
      </c>
      <c r="LS107">
        <v>14.931900000000001</v>
      </c>
      <c r="LT107">
        <v>3.0274339999999999E-4</v>
      </c>
      <c r="LU107">
        <v>0.13206290000000001</v>
      </c>
      <c r="LV107">
        <v>0.49146849999999997</v>
      </c>
      <c r="LW107">
        <v>16.109950000000001</v>
      </c>
      <c r="LX107">
        <v>2.974753E-4</v>
      </c>
      <c r="LY107">
        <v>0.12970200000000001</v>
      </c>
      <c r="LZ107">
        <v>0.4914367</v>
      </c>
      <c r="MA107">
        <v>17.010580000000001</v>
      </c>
      <c r="MB107">
        <v>2.9446149999999999E-4</v>
      </c>
      <c r="MC107">
        <v>0.12836449999999999</v>
      </c>
      <c r="MD107">
        <v>0.49143439999999999</v>
      </c>
      <c r="ME107">
        <v>17.612169999999999</v>
      </c>
      <c r="MF107">
        <v>2.912538E-4</v>
      </c>
      <c r="MG107">
        <v>0.1270048</v>
      </c>
      <c r="MH107">
        <v>0.49146400000000001</v>
      </c>
      <c r="MI107">
        <v>17.525279999999999</v>
      </c>
      <c r="MJ107">
        <v>2.8634569999999999E-4</v>
      </c>
      <c r="MK107">
        <v>0.12493</v>
      </c>
      <c r="ML107">
        <v>0.4914982</v>
      </c>
      <c r="MM107">
        <v>16.671700000000001</v>
      </c>
      <c r="MN107">
        <v>2.7967410000000003E-4</v>
      </c>
      <c r="MO107">
        <v>0.1220586</v>
      </c>
      <c r="MP107">
        <v>0.49152679999999999</v>
      </c>
      <c r="MQ107">
        <v>15.89724</v>
      </c>
      <c r="MR107">
        <v>2.717827E-4</v>
      </c>
      <c r="MS107">
        <v>0.1186535</v>
      </c>
      <c r="MT107">
        <v>0.49157240000000002</v>
      </c>
      <c r="MU107">
        <v>15.776059999999999</v>
      </c>
      <c r="MV107">
        <v>2.6301390000000002E-4</v>
      </c>
      <c r="MW107">
        <v>0.114852</v>
      </c>
      <c r="MX107">
        <v>0.4916065</v>
      </c>
      <c r="MY107">
        <v>16.92454</v>
      </c>
      <c r="MZ107">
        <v>2.5276649999999998E-4</v>
      </c>
      <c r="NA107">
        <v>0.1104286</v>
      </c>
      <c r="NB107">
        <v>0.49164580000000002</v>
      </c>
      <c r="NC107">
        <v>18.28631</v>
      </c>
      <c r="ND107">
        <v>2.4038910000000001E-4</v>
      </c>
      <c r="NE107">
        <v>0.1050933</v>
      </c>
      <c r="NF107">
        <v>0.49165189999999998</v>
      </c>
      <c r="NG107">
        <v>19.166920000000001</v>
      </c>
      <c r="NH107">
        <v>2.2681120000000001E-4</v>
      </c>
      <c r="NI107">
        <v>9.9188310000000002E-2</v>
      </c>
      <c r="NJ107">
        <v>0.49162050000000002</v>
      </c>
      <c r="NK107">
        <v>19.531369999999999</v>
      </c>
      <c r="NL107">
        <v>2.139094E-4</v>
      </c>
      <c r="NM107">
        <v>9.3531000000000003E-2</v>
      </c>
      <c r="NN107">
        <v>0.49159259999999999</v>
      </c>
      <c r="NO107">
        <v>19.04458</v>
      </c>
      <c r="NP107">
        <v>2.0281490000000001E-4</v>
      </c>
      <c r="NQ107">
        <v>8.8642079999999998E-2</v>
      </c>
      <c r="NR107">
        <v>0.49147370000000001</v>
      </c>
      <c r="NS107">
        <v>18.108979999999999</v>
      </c>
      <c r="NT107">
        <v>1.935967E-4</v>
      </c>
      <c r="NU107">
        <v>8.4590659999999998E-2</v>
      </c>
      <c r="NV107">
        <v>0.49137979999999998</v>
      </c>
      <c r="NW107">
        <v>17.187619999999999</v>
      </c>
      <c r="NX107">
        <v>1.8587169999999999E-4</v>
      </c>
      <c r="NY107">
        <v>8.1200120000000001E-2</v>
      </c>
      <c r="NZ107">
        <v>0.49127549999999998</v>
      </c>
      <c r="OA107">
        <v>16.6462</v>
      </c>
      <c r="OB107">
        <v>1.795922E-4</v>
      </c>
      <c r="OC107">
        <v>7.8434139999999999E-2</v>
      </c>
      <c r="OD107">
        <v>0.49120570000000002</v>
      </c>
      <c r="OE107">
        <v>16.565370000000001</v>
      </c>
      <c r="OF107">
        <v>1.7581469999999999E-4</v>
      </c>
      <c r="OG107">
        <v>7.6713779999999995E-2</v>
      </c>
      <c r="OH107">
        <v>0.49112729999999999</v>
      </c>
      <c r="OI107">
        <v>17.278749999999999</v>
      </c>
      <c r="OJ107">
        <v>1.7557830000000001E-4</v>
      </c>
      <c r="OK107">
        <v>7.6532249999999996E-2</v>
      </c>
    </row>
    <row r="108" spans="1:401" x14ac:dyDescent="0.35">
      <c r="A108">
        <v>111</v>
      </c>
      <c r="B108" t="s">
        <v>4</v>
      </c>
      <c r="C108" t="s">
        <v>24</v>
      </c>
      <c r="D108" t="s">
        <v>113</v>
      </c>
      <c r="E108">
        <v>843.14689999999996</v>
      </c>
      <c r="F108">
        <v>0.6948453</v>
      </c>
      <c r="G108">
        <v>14.287610000000001</v>
      </c>
      <c r="H108">
        <v>0</v>
      </c>
      <c r="I108">
        <v>0</v>
      </c>
      <c r="J108">
        <v>0.69269559999999997</v>
      </c>
      <c r="K108">
        <v>14.58164</v>
      </c>
      <c r="L108" s="1">
        <v>1.0024769999999999E-35</v>
      </c>
      <c r="M108" s="1">
        <v>3.5298840000000001E-33</v>
      </c>
      <c r="N108">
        <v>0.69049939999999999</v>
      </c>
      <c r="O108">
        <v>15.287190000000001</v>
      </c>
      <c r="P108" s="1">
        <v>3.3888779999999997E-23</v>
      </c>
      <c r="Q108" s="1">
        <v>1.197721E-20</v>
      </c>
      <c r="R108">
        <v>0.68828529999999999</v>
      </c>
      <c r="S108">
        <v>15.44477</v>
      </c>
      <c r="T108" s="1">
        <v>3.6694640000000003E-12</v>
      </c>
      <c r="U108" s="1">
        <v>1.2982640000000001E-9</v>
      </c>
      <c r="V108">
        <v>0.68610309999999997</v>
      </c>
      <c r="W108">
        <v>15.339499999999999</v>
      </c>
      <c r="X108" s="1">
        <v>5.1680059999999997E-4</v>
      </c>
      <c r="Y108" s="1">
        <v>0.1365692</v>
      </c>
      <c r="Z108">
        <v>0.68393789999999999</v>
      </c>
      <c r="AA108">
        <v>14.6081</v>
      </c>
      <c r="AB108">
        <v>0.55418909999999999</v>
      </c>
      <c r="AC108">
        <v>163.2099</v>
      </c>
      <c r="AD108">
        <v>0.68175799999999998</v>
      </c>
      <c r="AE108">
        <v>13.95008</v>
      </c>
      <c r="AF108">
        <v>17.624479999999998</v>
      </c>
      <c r="AG108">
        <v>5635.9449999999997</v>
      </c>
      <c r="AH108">
        <v>0.67960949999999998</v>
      </c>
      <c r="AI108">
        <v>13.533200000000001</v>
      </c>
      <c r="AJ108">
        <v>82.618459999999999</v>
      </c>
      <c r="AK108">
        <v>28172.75</v>
      </c>
      <c r="AL108">
        <v>0.67744769999999999</v>
      </c>
      <c r="AM108">
        <v>13.43721</v>
      </c>
      <c r="AN108">
        <v>112.4529</v>
      </c>
      <c r="AO108">
        <v>40312.959999999999</v>
      </c>
      <c r="AP108">
        <v>0.67527680000000001</v>
      </c>
      <c r="AQ108">
        <v>13.509029999999999</v>
      </c>
      <c r="AR108">
        <v>66.098780000000005</v>
      </c>
      <c r="AS108">
        <v>24649.08</v>
      </c>
      <c r="AT108">
        <v>0.67306770000000005</v>
      </c>
      <c r="AU108">
        <v>14.117430000000001</v>
      </c>
      <c r="AV108">
        <v>21.86064</v>
      </c>
      <c r="AW108">
        <v>8397.1980000000003</v>
      </c>
      <c r="AX108">
        <v>0.67060120000000001</v>
      </c>
      <c r="AY108">
        <v>14.36004</v>
      </c>
      <c r="AZ108">
        <v>4.9731160000000001</v>
      </c>
      <c r="BA108">
        <v>1950.797</v>
      </c>
      <c r="BB108">
        <v>0.66754270000000004</v>
      </c>
      <c r="BC108">
        <v>14.21649</v>
      </c>
      <c r="BD108">
        <v>0.94605050000000002</v>
      </c>
      <c r="BE108">
        <v>374.4701</v>
      </c>
      <c r="BF108">
        <v>0.66363799999999995</v>
      </c>
      <c r="BG108">
        <v>13.803750000000001</v>
      </c>
      <c r="BH108">
        <v>0.20938850000000001</v>
      </c>
      <c r="BI108">
        <v>81.485950000000003</v>
      </c>
      <c r="BJ108">
        <v>0.65885780000000005</v>
      </c>
      <c r="BK108">
        <v>13.240410000000001</v>
      </c>
      <c r="BL108" s="1">
        <v>8.7528300000000003E-2</v>
      </c>
      <c r="BM108">
        <v>32.83681</v>
      </c>
      <c r="BN108">
        <v>0.65337650000000003</v>
      </c>
      <c r="BO108">
        <v>12.66967</v>
      </c>
      <c r="BP108" s="1">
        <v>6.4708890000000005E-2</v>
      </c>
      <c r="BQ108">
        <v>23.923410000000001</v>
      </c>
      <c r="BR108">
        <v>0.64712040000000004</v>
      </c>
      <c r="BS108">
        <v>12.359590000000001</v>
      </c>
      <c r="BT108" s="1">
        <v>6.0108370000000001E-2</v>
      </c>
      <c r="BU108">
        <v>22.218689999999999</v>
      </c>
      <c r="BV108">
        <v>0.64045229999999997</v>
      </c>
      <c r="BW108">
        <v>12.693709999999999</v>
      </c>
      <c r="BX108" s="1">
        <v>6.1877019999999998E-2</v>
      </c>
      <c r="BY108" s="1">
        <v>22.983000000000001</v>
      </c>
      <c r="BZ108">
        <v>0.63405040000000001</v>
      </c>
      <c r="CA108">
        <v>13.533440000000001</v>
      </c>
      <c r="CB108" s="1">
        <v>6.4580129999999999E-2</v>
      </c>
      <c r="CC108" s="1">
        <v>24.21246</v>
      </c>
      <c r="CD108">
        <v>0.62906300000000004</v>
      </c>
      <c r="CE108">
        <v>14.44571</v>
      </c>
      <c r="CF108" s="1">
        <v>6.4521629999999996E-2</v>
      </c>
      <c r="CG108" s="1">
        <v>24.431629999999998</v>
      </c>
      <c r="CH108">
        <v>0.62403050000000004</v>
      </c>
      <c r="CI108">
        <v>14.964399999999999</v>
      </c>
      <c r="CJ108" s="1">
        <v>6.1254540000000003E-2</v>
      </c>
      <c r="CK108" s="1">
        <v>23.419339999999998</v>
      </c>
      <c r="CL108">
        <v>0.61938550000000003</v>
      </c>
      <c r="CM108">
        <v>14.645910000000001</v>
      </c>
      <c r="CN108" s="1">
        <v>5.6058730000000001E-2</v>
      </c>
      <c r="CO108" s="1">
        <v>21.610040000000001</v>
      </c>
      <c r="CP108">
        <v>0.61522489999999996</v>
      </c>
      <c r="CQ108">
        <v>14.02792</v>
      </c>
      <c r="CR108" s="1">
        <v>5.0224619999999998E-2</v>
      </c>
      <c r="CS108" s="1">
        <v>19.492819999999998</v>
      </c>
      <c r="CT108">
        <v>0.61149330000000002</v>
      </c>
      <c r="CU108">
        <v>13.630089999999999</v>
      </c>
      <c r="CV108" s="1">
        <v>4.4572609999999999E-2</v>
      </c>
      <c r="CW108" s="1">
        <v>17.393270000000001</v>
      </c>
      <c r="CX108">
        <v>0.60793819999999998</v>
      </c>
      <c r="CY108">
        <v>13.656549999999999</v>
      </c>
      <c r="CZ108" s="1">
        <v>3.923985E-2</v>
      </c>
      <c r="DA108" s="1">
        <v>15.392989999999999</v>
      </c>
      <c r="DB108">
        <v>0.60441149999999999</v>
      </c>
      <c r="DC108">
        <v>14.40741</v>
      </c>
      <c r="DD108" s="1">
        <v>3.3945040000000003E-2</v>
      </c>
      <c r="DE108" s="1">
        <v>13.392239999999999</v>
      </c>
      <c r="DF108">
        <v>0.60092909999999999</v>
      </c>
      <c r="DG108">
        <v>15.53356</v>
      </c>
      <c r="DH108" s="1">
        <v>2.8673690000000002E-2</v>
      </c>
      <c r="DI108" s="1">
        <v>11.374879999999999</v>
      </c>
      <c r="DJ108">
        <v>0.59812779999999999</v>
      </c>
      <c r="DK108">
        <v>16.33539</v>
      </c>
      <c r="DL108" s="1">
        <v>2.386632E-2</v>
      </c>
      <c r="DM108" s="1">
        <v>9.5072130000000001</v>
      </c>
      <c r="DN108">
        <v>0.59577329999999995</v>
      </c>
      <c r="DO108">
        <v>16.652290000000001</v>
      </c>
      <c r="DP108" s="1">
        <v>1.9891809999999999E-2</v>
      </c>
      <c r="DQ108" s="1">
        <v>7.9412200000000004</v>
      </c>
      <c r="DR108">
        <v>0.5936515</v>
      </c>
      <c r="DS108">
        <v>16.2608</v>
      </c>
      <c r="DT108" s="1">
        <v>1.679661E-2</v>
      </c>
      <c r="DU108" s="1">
        <v>6.7130080000000003</v>
      </c>
      <c r="DV108">
        <v>0.59206329999999996</v>
      </c>
      <c r="DW108">
        <v>15.507680000000001</v>
      </c>
      <c r="DX108" s="1">
        <v>1.4412680000000001E-2</v>
      </c>
      <c r="DY108" s="1">
        <v>5.7609409999999999</v>
      </c>
      <c r="DZ108">
        <v>0.59109480000000003</v>
      </c>
      <c r="EA108">
        <v>14.714510000000001</v>
      </c>
      <c r="EB108" s="1">
        <v>1.255642E-2</v>
      </c>
      <c r="EC108" s="1">
        <v>5.0135990000000001</v>
      </c>
      <c r="ED108">
        <v>0.59065529999999999</v>
      </c>
      <c r="EE108">
        <v>14.21519</v>
      </c>
      <c r="EF108" s="1">
        <v>1.104341E-2</v>
      </c>
      <c r="EG108" s="1">
        <v>4.4017939999999998</v>
      </c>
      <c r="EH108">
        <v>0.59055880000000005</v>
      </c>
      <c r="EI108">
        <v>14.48127</v>
      </c>
      <c r="EJ108" s="1">
        <v>9.5965649999999996E-3</v>
      </c>
      <c r="EK108" s="1">
        <v>3.8219940000000001</v>
      </c>
      <c r="EL108">
        <v>0.59057530000000003</v>
      </c>
      <c r="EM108">
        <v>15.26951</v>
      </c>
      <c r="EN108" s="1">
        <v>7.9559620000000005E-3</v>
      </c>
      <c r="EO108" s="1">
        <v>3.171211</v>
      </c>
      <c r="EP108">
        <v>0.59064360000000005</v>
      </c>
      <c r="EQ108">
        <v>16.162610000000001</v>
      </c>
      <c r="ER108" s="1">
        <v>6.1822250000000004E-3</v>
      </c>
      <c r="ES108" s="1">
        <v>2.4664899999999998</v>
      </c>
      <c r="ET108">
        <v>0.5907211</v>
      </c>
      <c r="EU108">
        <v>16.62613</v>
      </c>
      <c r="EV108" s="1">
        <v>4.5924759999999998E-3</v>
      </c>
      <c r="EW108" s="1">
        <v>1.829993</v>
      </c>
      <c r="EX108">
        <v>0.59082290000000004</v>
      </c>
      <c r="EY108">
        <v>16.159120000000001</v>
      </c>
      <c r="EZ108" s="1">
        <v>3.4097229999999999E-3</v>
      </c>
      <c r="FA108" s="1">
        <v>1.3530390000000001</v>
      </c>
      <c r="FB108">
        <v>0.59094460000000004</v>
      </c>
      <c r="FC108">
        <v>15.158519999999999</v>
      </c>
      <c r="FD108" s="1">
        <v>2.6404010000000001E-3</v>
      </c>
      <c r="FE108" s="1">
        <v>1.0409870000000001</v>
      </c>
      <c r="FF108">
        <v>0.59108439999999995</v>
      </c>
      <c r="FG108">
        <v>14.257989999999999</v>
      </c>
      <c r="FH108" s="1">
        <v>2.1726940000000002E-3</v>
      </c>
      <c r="FI108" s="1">
        <v>0.85062519999999997</v>
      </c>
      <c r="FJ108">
        <v>0.5912461</v>
      </c>
      <c r="FK108">
        <v>13.883889999999999</v>
      </c>
      <c r="FL108" s="1">
        <v>1.8874919999999999E-3</v>
      </c>
      <c r="FM108" s="1">
        <v>0.7343383</v>
      </c>
      <c r="FN108">
        <v>0.591391</v>
      </c>
      <c r="FO108">
        <v>14.70445</v>
      </c>
      <c r="FP108" s="1">
        <v>1.6954310000000001E-3</v>
      </c>
      <c r="FQ108" s="1">
        <v>0.65642060000000002</v>
      </c>
      <c r="FR108">
        <v>0.59154399999999996</v>
      </c>
      <c r="FS108">
        <v>15.61617</v>
      </c>
      <c r="FT108" s="1">
        <v>1.5422120000000001E-3</v>
      </c>
      <c r="FU108" s="1">
        <v>0.59495569999999998</v>
      </c>
      <c r="FV108">
        <v>0.59170069999999997</v>
      </c>
      <c r="FW108">
        <v>16.240870000000001</v>
      </c>
      <c r="FX108" s="1">
        <v>1.4074929999999999E-3</v>
      </c>
      <c r="FY108" s="1">
        <v>0.54130599999999995</v>
      </c>
      <c r="FZ108">
        <v>0.59181879999999998</v>
      </c>
      <c r="GA108">
        <v>16.19943</v>
      </c>
      <c r="GB108" s="1">
        <v>1.2913029999999999E-3</v>
      </c>
      <c r="GC108" s="1">
        <v>0.49510939999999998</v>
      </c>
      <c r="GD108">
        <v>0.59191579999999999</v>
      </c>
      <c r="GE108">
        <v>15.765879999999999</v>
      </c>
      <c r="GF108" s="1">
        <v>1.195965E-3</v>
      </c>
      <c r="GG108" s="1">
        <v>0.45721440000000002</v>
      </c>
      <c r="GH108">
        <v>0.59198700000000004</v>
      </c>
      <c r="GI108">
        <v>15.12185</v>
      </c>
      <c r="GJ108" s="1">
        <v>1.1193819999999999E-3</v>
      </c>
      <c r="GK108" s="1">
        <v>0.42682969999999998</v>
      </c>
      <c r="GL108">
        <v>0.59201459999999995</v>
      </c>
      <c r="GM108">
        <v>14.49722</v>
      </c>
      <c r="GN108" s="1">
        <v>1.0567980000000001E-3</v>
      </c>
      <c r="GO108" s="1">
        <v>0.40212189999999998</v>
      </c>
      <c r="GP108">
        <v>0.59203899999999998</v>
      </c>
      <c r="GQ108">
        <v>14.186260000000001</v>
      </c>
      <c r="GR108" s="1">
        <v>1.0049519999999999E-3</v>
      </c>
      <c r="GS108" s="1">
        <v>0.38166339999999999</v>
      </c>
      <c r="GT108">
        <v>0.59204140000000005</v>
      </c>
      <c r="GU108">
        <v>15.0136</v>
      </c>
      <c r="GV108" s="1">
        <v>9.6447220000000003E-4</v>
      </c>
      <c r="GW108" s="1">
        <v>0.36569469999999998</v>
      </c>
      <c r="GX108">
        <v>0.59205479999999999</v>
      </c>
      <c r="GY108">
        <v>16.0473</v>
      </c>
      <c r="GZ108" s="1">
        <v>9.3796009999999998E-4</v>
      </c>
      <c r="HA108" s="1">
        <v>0.35506759999999998</v>
      </c>
      <c r="HB108">
        <v>0.59205540000000001</v>
      </c>
      <c r="HC108">
        <v>16.871790000000001</v>
      </c>
      <c r="HD108" s="1">
        <v>9.2131609999999997E-4</v>
      </c>
      <c r="HE108" s="1">
        <v>0.34840880000000002</v>
      </c>
      <c r="HF108">
        <v>0.59205070000000004</v>
      </c>
      <c r="HG108">
        <v>17.245819999999998</v>
      </c>
      <c r="HH108" s="1">
        <v>9.058073E-4</v>
      </c>
      <c r="HI108" s="1">
        <v>0.34243849999999998</v>
      </c>
      <c r="HJ108">
        <v>0.59201820000000005</v>
      </c>
      <c r="HK108">
        <v>16.948720000000002</v>
      </c>
      <c r="HL108" s="1">
        <v>8.8522749999999999E-4</v>
      </c>
      <c r="HM108" s="1">
        <v>0.33471220000000002</v>
      </c>
      <c r="HN108">
        <v>0.59203890000000003</v>
      </c>
      <c r="HO108">
        <v>16.02657</v>
      </c>
      <c r="HP108" s="1">
        <v>8.5861640000000001E-4</v>
      </c>
      <c r="HQ108" s="1">
        <v>0.32470969999999999</v>
      </c>
      <c r="HR108">
        <v>0.59203439999999996</v>
      </c>
      <c r="HS108">
        <v>15.14878</v>
      </c>
      <c r="HT108" s="1">
        <v>8.277146E-4</v>
      </c>
      <c r="HU108" s="1">
        <v>0.31308930000000001</v>
      </c>
      <c r="HV108">
        <v>0.5920242</v>
      </c>
      <c r="HW108">
        <v>14.741350000000001</v>
      </c>
      <c r="HX108" s="1">
        <v>7.949605E-4</v>
      </c>
      <c r="HY108" s="1">
        <v>0.30073949999999999</v>
      </c>
      <c r="HZ108">
        <v>0.59202889999999997</v>
      </c>
      <c r="IA108">
        <v>15.589840000000001</v>
      </c>
      <c r="IB108" s="1">
        <v>7.6213180000000004E-4</v>
      </c>
      <c r="IC108" s="1">
        <v>0.28835769999999999</v>
      </c>
      <c r="ID108">
        <v>0.592032</v>
      </c>
      <c r="IE108">
        <v>16.96679</v>
      </c>
      <c r="IF108" s="1">
        <v>7.303686E-4</v>
      </c>
      <c r="IG108" s="1">
        <v>0.27634360000000002</v>
      </c>
      <c r="IH108">
        <v>0.59203309999999998</v>
      </c>
      <c r="II108">
        <v>18.094339999999999</v>
      </c>
      <c r="IJ108" s="1">
        <v>6.9999660000000003E-4</v>
      </c>
      <c r="IK108" s="1">
        <v>0.26487759999999999</v>
      </c>
      <c r="IL108">
        <v>0.59203090000000003</v>
      </c>
      <c r="IM108">
        <v>18.590689999999999</v>
      </c>
      <c r="IN108">
        <v>6.7110439999999998E-4</v>
      </c>
      <c r="IO108" s="1">
        <v>0.25396079999999999</v>
      </c>
      <c r="IP108">
        <v>0.59204080000000003</v>
      </c>
      <c r="IQ108">
        <v>18.068909999999999</v>
      </c>
      <c r="IR108">
        <v>6.4367950000000004E-4</v>
      </c>
      <c r="IS108" s="1">
        <v>0.2435832</v>
      </c>
      <c r="IT108">
        <v>0.59203139999999999</v>
      </c>
      <c r="IU108">
        <v>17.051359999999999</v>
      </c>
      <c r="IV108">
        <v>6.1757550000000004E-4</v>
      </c>
      <c r="IW108" s="1">
        <v>0.23373160000000001</v>
      </c>
      <c r="IX108">
        <v>0.59202999999999995</v>
      </c>
      <c r="IY108">
        <v>16.141470000000002</v>
      </c>
      <c r="IZ108">
        <v>5.9288449999999996E-4</v>
      </c>
      <c r="JA108" s="1">
        <v>0.22439529999999999</v>
      </c>
      <c r="JB108">
        <v>0.59203229999999996</v>
      </c>
      <c r="JC108">
        <v>15.703760000000001</v>
      </c>
      <c r="JD108">
        <v>5.6942479999999996E-4</v>
      </c>
      <c r="JE108" s="1">
        <v>0.21551970000000001</v>
      </c>
      <c r="JF108">
        <v>0.5920396</v>
      </c>
      <c r="JG108">
        <v>16.113589999999999</v>
      </c>
      <c r="JH108">
        <v>5.4694100000000001E-4</v>
      </c>
      <c r="JI108" s="1">
        <v>0.20703279999999999</v>
      </c>
      <c r="JJ108">
        <v>0.59202529999999998</v>
      </c>
      <c r="JK108">
        <v>16.56429</v>
      </c>
      <c r="JL108">
        <v>5.2552019999999998E-4</v>
      </c>
      <c r="JM108">
        <v>0.19891619999999999</v>
      </c>
      <c r="JN108">
        <v>0.59203930000000005</v>
      </c>
      <c r="JO108">
        <v>17.11619</v>
      </c>
      <c r="JP108">
        <v>5.0511849999999999E-4</v>
      </c>
      <c r="JQ108">
        <v>0.1912074</v>
      </c>
      <c r="JR108">
        <v>0.59204639999999997</v>
      </c>
      <c r="JS108">
        <v>17.01294</v>
      </c>
      <c r="JT108">
        <v>4.8585229999999999E-4</v>
      </c>
      <c r="JU108">
        <v>0.1838959</v>
      </c>
      <c r="JV108">
        <v>0.59204159999999995</v>
      </c>
      <c r="JW108">
        <v>16.445229999999999</v>
      </c>
      <c r="JX108">
        <v>4.6747530000000001E-4</v>
      </c>
      <c r="JY108">
        <v>0.17695240000000001</v>
      </c>
      <c r="JZ108">
        <v>0.5920301</v>
      </c>
      <c r="KA108">
        <v>15.642110000000001</v>
      </c>
      <c r="KB108">
        <v>4.5007599999999999E-4</v>
      </c>
      <c r="KC108">
        <v>0.17035939999999999</v>
      </c>
      <c r="KD108">
        <v>0.59202560000000004</v>
      </c>
      <c r="KE108">
        <v>14.887829999999999</v>
      </c>
      <c r="KF108">
        <v>4.3343979999999998E-4</v>
      </c>
      <c r="KG108">
        <v>0.16406979999999999</v>
      </c>
      <c r="KH108">
        <v>0.59203519999999998</v>
      </c>
      <c r="KI108">
        <v>14.291090000000001</v>
      </c>
      <c r="KJ108">
        <v>4.1755049999999999E-4</v>
      </c>
      <c r="KK108">
        <v>0.15805540000000001</v>
      </c>
      <c r="KL108">
        <v>0.59202980000000005</v>
      </c>
      <c r="KM108">
        <v>14.548450000000001</v>
      </c>
      <c r="KN108">
        <v>4.0238490000000002E-4</v>
      </c>
      <c r="KO108">
        <v>0.1523082</v>
      </c>
      <c r="KP108">
        <v>0.59202770000000005</v>
      </c>
      <c r="KQ108">
        <v>14.81198</v>
      </c>
      <c r="KR108">
        <v>3.8792969999999999E-4</v>
      </c>
      <c r="KS108">
        <v>0.14682870000000001</v>
      </c>
      <c r="KT108">
        <v>0.59202149999999998</v>
      </c>
      <c r="KU108">
        <v>15.235250000000001</v>
      </c>
      <c r="KV108">
        <v>3.7410079999999999E-4</v>
      </c>
      <c r="KW108">
        <v>0.14160149999999999</v>
      </c>
      <c r="KX108">
        <v>0.59199639999999998</v>
      </c>
      <c r="KY108">
        <v>15.43371</v>
      </c>
      <c r="KZ108">
        <v>3.6072460000000003E-4</v>
      </c>
      <c r="LA108">
        <v>0.13654640000000001</v>
      </c>
      <c r="LB108">
        <v>0.59197040000000001</v>
      </c>
      <c r="LC108">
        <v>15.257300000000001</v>
      </c>
      <c r="LD108">
        <v>3.4785939999999998E-4</v>
      </c>
      <c r="LE108">
        <v>0.13168270000000001</v>
      </c>
      <c r="LF108">
        <v>0.59186309999999998</v>
      </c>
      <c r="LG108">
        <v>14.61049</v>
      </c>
      <c r="LH108">
        <v>3.3552369999999997E-4</v>
      </c>
      <c r="LI108">
        <v>0.1270242</v>
      </c>
      <c r="LJ108">
        <v>0.5917538</v>
      </c>
      <c r="LK108">
        <v>13.94037</v>
      </c>
      <c r="LL108">
        <v>3.236704E-4</v>
      </c>
      <c r="LM108">
        <v>0.1225662</v>
      </c>
      <c r="LN108">
        <v>0.59163529999999998</v>
      </c>
      <c r="LO108">
        <v>13.790749999999999</v>
      </c>
      <c r="LP108">
        <v>3.1265619999999998E-4</v>
      </c>
      <c r="LQ108">
        <v>0.1184147</v>
      </c>
      <c r="LR108">
        <v>0.59150000000000003</v>
      </c>
      <c r="LS108">
        <v>14.897679999999999</v>
      </c>
      <c r="LT108">
        <v>3.0372169999999998E-4</v>
      </c>
      <c r="LU108">
        <v>0.11500589999999999</v>
      </c>
      <c r="LV108">
        <v>0.59132390000000001</v>
      </c>
      <c r="LW108">
        <v>16.08859</v>
      </c>
      <c r="LX108">
        <v>2.9801760000000002E-4</v>
      </c>
      <c r="LY108">
        <v>0.11281140000000001</v>
      </c>
      <c r="LZ108">
        <v>0.59117810000000004</v>
      </c>
      <c r="MA108">
        <v>17.039010000000001</v>
      </c>
      <c r="MB108">
        <v>2.9482029999999999E-4</v>
      </c>
      <c r="MC108">
        <v>0.11159380000000001</v>
      </c>
      <c r="MD108">
        <v>0.59108450000000001</v>
      </c>
      <c r="ME108">
        <v>17.670780000000001</v>
      </c>
      <c r="MF108">
        <v>2.9174190000000002E-4</v>
      </c>
      <c r="MG108">
        <v>0.11047120000000001</v>
      </c>
      <c r="MH108">
        <v>0.59095980000000004</v>
      </c>
      <c r="MI108">
        <v>17.59535</v>
      </c>
      <c r="MJ108">
        <v>2.8708549999999997E-4</v>
      </c>
      <c r="MK108">
        <v>0.10877729999999999</v>
      </c>
      <c r="ML108">
        <v>0.59089760000000002</v>
      </c>
      <c r="MM108">
        <v>16.749600000000001</v>
      </c>
      <c r="MN108">
        <v>2.8062390000000001E-4</v>
      </c>
      <c r="MO108">
        <v>0.10637580000000001</v>
      </c>
      <c r="MP108">
        <v>0.59086179999999999</v>
      </c>
      <c r="MQ108">
        <v>15.952579999999999</v>
      </c>
      <c r="MR108">
        <v>2.7286710000000002E-4</v>
      </c>
      <c r="MS108">
        <v>0.1034781</v>
      </c>
      <c r="MT108">
        <v>0.59085359999999998</v>
      </c>
      <c r="MU108">
        <v>15.75624</v>
      </c>
      <c r="MV108">
        <v>2.6422460000000001E-4</v>
      </c>
      <c r="MW108">
        <v>0.1002289</v>
      </c>
      <c r="MX108">
        <v>0.59084300000000001</v>
      </c>
      <c r="MY108">
        <v>16.877469999999999</v>
      </c>
      <c r="MZ108">
        <v>2.5421379999999999E-4</v>
      </c>
      <c r="NA108">
        <v>9.6477289999999993E-2</v>
      </c>
      <c r="NB108">
        <v>0.59083209999999997</v>
      </c>
      <c r="NC108">
        <v>18.24381</v>
      </c>
      <c r="ND108">
        <v>2.4210949999999999E-4</v>
      </c>
      <c r="NE108">
        <v>9.1944460000000006E-2</v>
      </c>
      <c r="NF108">
        <v>0.590835</v>
      </c>
      <c r="NG108">
        <v>19.190809999999999</v>
      </c>
      <c r="NH108">
        <v>2.2860649999999999E-4</v>
      </c>
      <c r="NI108">
        <v>8.6846329999999999E-2</v>
      </c>
      <c r="NJ108">
        <v>0.59076680000000004</v>
      </c>
      <c r="NK108">
        <v>19.60427</v>
      </c>
      <c r="NL108">
        <v>2.1553459999999999E-4</v>
      </c>
      <c r="NM108">
        <v>8.1875149999999994E-2</v>
      </c>
      <c r="NN108">
        <v>0.59068509999999996</v>
      </c>
      <c r="NO108">
        <v>19.139299999999999</v>
      </c>
      <c r="NP108">
        <v>2.041864E-4</v>
      </c>
      <c r="NQ108">
        <v>7.7540170000000005E-2</v>
      </c>
      <c r="NR108">
        <v>0.59050150000000001</v>
      </c>
      <c r="NS108">
        <v>18.20947</v>
      </c>
      <c r="NT108">
        <v>1.9473059999999999E-4</v>
      </c>
      <c r="NU108">
        <v>7.3936299999999996E-2</v>
      </c>
      <c r="NV108">
        <v>0.59029690000000001</v>
      </c>
      <c r="NW108">
        <v>17.273489999999999</v>
      </c>
      <c r="NX108">
        <v>1.8682940000000001E-4</v>
      </c>
      <c r="NY108">
        <v>7.0933350000000006E-2</v>
      </c>
      <c r="NZ108">
        <v>0.59003779999999995</v>
      </c>
      <c r="OA108">
        <v>16.693660000000001</v>
      </c>
      <c r="OB108">
        <v>1.8033219999999999E-4</v>
      </c>
      <c r="OC108">
        <v>6.8464949999999997E-2</v>
      </c>
      <c r="OD108">
        <v>0.58973739999999997</v>
      </c>
      <c r="OE108">
        <v>16.582979999999999</v>
      </c>
      <c r="OF108">
        <v>1.761535E-4</v>
      </c>
      <c r="OG108">
        <v>6.6844630000000002E-2</v>
      </c>
      <c r="OH108">
        <v>0.58945650000000005</v>
      </c>
      <c r="OI108">
        <v>17.274069999999998</v>
      </c>
      <c r="OJ108">
        <v>1.7545209999999999E-4</v>
      </c>
      <c r="OK108">
        <v>6.6534510000000005E-2</v>
      </c>
    </row>
    <row r="109" spans="1:401" x14ac:dyDescent="0.35">
      <c r="A109">
        <v>112</v>
      </c>
      <c r="B109" t="s">
        <v>4</v>
      </c>
      <c r="C109" t="s">
        <v>24</v>
      </c>
      <c r="D109" t="s">
        <v>114</v>
      </c>
      <c r="E109">
        <v>832.89959999999996</v>
      </c>
      <c r="F109">
        <v>0.75952260000000005</v>
      </c>
      <c r="G109">
        <v>14.260820000000001</v>
      </c>
      <c r="H109">
        <v>0</v>
      </c>
      <c r="I109">
        <v>0</v>
      </c>
      <c r="J109">
        <v>0.75772309999999998</v>
      </c>
      <c r="K109">
        <v>14.552239999999999</v>
      </c>
      <c r="L109" s="1">
        <v>1.230332E-36</v>
      </c>
      <c r="M109" s="1">
        <v>5.1224810000000002E-34</v>
      </c>
      <c r="N109">
        <v>0.75586759999999997</v>
      </c>
      <c r="O109">
        <v>15.28037</v>
      </c>
      <c r="P109" s="1">
        <v>4.850029E-24</v>
      </c>
      <c r="Q109" s="1">
        <v>2.027381E-21</v>
      </c>
      <c r="R109">
        <v>0.754</v>
      </c>
      <c r="S109">
        <v>15.48662</v>
      </c>
      <c r="T109" s="1">
        <v>5.4720599999999996E-13</v>
      </c>
      <c r="U109" s="1">
        <v>2.2905190000000001E-10</v>
      </c>
      <c r="V109">
        <v>0.75216660000000002</v>
      </c>
      <c r="W109">
        <v>15.44242</v>
      </c>
      <c r="X109" s="1">
        <v>2.3031040000000001E-4</v>
      </c>
      <c r="Y109" s="1">
        <v>6.0101099999999998E-2</v>
      </c>
      <c r="Z109">
        <v>0.75034330000000005</v>
      </c>
      <c r="AA109">
        <v>14.704409999999999</v>
      </c>
      <c r="AB109">
        <v>0.3604405</v>
      </c>
      <c r="AC109">
        <v>111.59569999999999</v>
      </c>
      <c r="AD109">
        <v>0.74852339999999995</v>
      </c>
      <c r="AE109">
        <v>14.037699999999999</v>
      </c>
      <c r="AF109">
        <v>13.92313</v>
      </c>
      <c r="AG109">
        <v>4896.74</v>
      </c>
      <c r="AH109">
        <v>0.74668250000000003</v>
      </c>
      <c r="AI109">
        <v>13.566700000000001</v>
      </c>
      <c r="AJ109">
        <v>74.911389999999997</v>
      </c>
      <c r="AK109">
        <v>29162.18</v>
      </c>
      <c r="AL109">
        <v>0.74489030000000001</v>
      </c>
      <c r="AM109">
        <v>13.43839</v>
      </c>
      <c r="AN109">
        <v>112.9385</v>
      </c>
      <c r="AO109">
        <v>47765.32</v>
      </c>
      <c r="AP109">
        <v>0.74303450000000004</v>
      </c>
      <c r="AQ109">
        <v>13.50244</v>
      </c>
      <c r="AR109">
        <v>72.155820000000006</v>
      </c>
      <c r="AS109">
        <v>32475.360000000001</v>
      </c>
      <c r="AT109">
        <v>0.74116119999999996</v>
      </c>
      <c r="AU109">
        <v>14.10951</v>
      </c>
      <c r="AV109">
        <v>25.353660000000001</v>
      </c>
      <c r="AW109">
        <v>11981.52</v>
      </c>
      <c r="AX109">
        <v>0.73909029999999998</v>
      </c>
      <c r="AY109">
        <v>14.370939999999999</v>
      </c>
      <c r="AZ109">
        <v>6.0083149999999996</v>
      </c>
      <c r="BA109">
        <v>2939.3850000000002</v>
      </c>
      <c r="BB109">
        <v>0.73649699999999996</v>
      </c>
      <c r="BC109">
        <v>14.28852</v>
      </c>
      <c r="BD109">
        <v>1.1591469999999999</v>
      </c>
      <c r="BE109">
        <v>576.51729999999998</v>
      </c>
      <c r="BF109">
        <v>0.73315909999999995</v>
      </c>
      <c r="BG109">
        <v>13.88747</v>
      </c>
      <c r="BH109">
        <v>0.24576100000000001</v>
      </c>
      <c r="BI109">
        <v>119.60599999999999</v>
      </c>
      <c r="BJ109">
        <v>0.72903830000000003</v>
      </c>
      <c r="BK109">
        <v>13.30852</v>
      </c>
      <c r="BL109" s="1">
        <v>9.3670059999999999E-2</v>
      </c>
      <c r="BM109">
        <v>42.838410000000003</v>
      </c>
      <c r="BN109">
        <v>0.72428579999999998</v>
      </c>
      <c r="BO109">
        <v>12.728820000000001</v>
      </c>
      <c r="BP109" s="1">
        <v>6.5995010000000007E-2</v>
      </c>
      <c r="BQ109">
        <v>29.204260000000001</v>
      </c>
      <c r="BR109">
        <v>0.71877899999999995</v>
      </c>
      <c r="BS109">
        <v>12.38364</v>
      </c>
      <c r="BT109" s="1">
        <v>6.0194490000000003E-2</v>
      </c>
      <c r="BU109">
        <v>26.47383</v>
      </c>
      <c r="BV109">
        <v>0.71290209999999998</v>
      </c>
      <c r="BW109">
        <v>12.69069</v>
      </c>
      <c r="BX109" s="1">
        <v>6.1494519999999997E-2</v>
      </c>
      <c r="BY109" s="1">
        <v>27.114180000000001</v>
      </c>
      <c r="BZ109">
        <v>0.70676170000000005</v>
      </c>
      <c r="CA109">
        <v>13.50249</v>
      </c>
      <c r="CB109" s="1">
        <v>6.4301479999999994E-2</v>
      </c>
      <c r="CC109" s="1">
        <v>28.633019999999998</v>
      </c>
      <c r="CD109">
        <v>0.70098910000000003</v>
      </c>
      <c r="CE109">
        <v>14.44276</v>
      </c>
      <c r="CF109" s="1">
        <v>6.4647209999999997E-2</v>
      </c>
      <c r="CG109" s="1">
        <v>29.128399999999999</v>
      </c>
      <c r="CH109">
        <v>0.69505269999999997</v>
      </c>
      <c r="CI109">
        <v>15.000540000000001</v>
      </c>
      <c r="CJ109" s="1">
        <v>6.1691559999999999E-2</v>
      </c>
      <c r="CK109" s="1">
        <v>28.136140000000001</v>
      </c>
      <c r="CL109">
        <v>0.68958249999999999</v>
      </c>
      <c r="CM109">
        <v>14.726000000000001</v>
      </c>
      <c r="CN109" s="1">
        <v>5.6668999999999997E-2</v>
      </c>
      <c r="CO109" s="1">
        <v>26.108319999999999</v>
      </c>
      <c r="CP109">
        <v>0.68469409999999997</v>
      </c>
      <c r="CQ109">
        <v>14.09783</v>
      </c>
      <c r="CR109" s="1">
        <v>5.0877180000000001E-2</v>
      </c>
      <c r="CS109" s="1">
        <v>23.630859999999998</v>
      </c>
      <c r="CT109">
        <v>0.68028670000000002</v>
      </c>
      <c r="CU109">
        <v>13.654500000000001</v>
      </c>
      <c r="CV109" s="1">
        <v>4.5195829999999999E-2</v>
      </c>
      <c r="CW109" s="1">
        <v>21.125610000000002</v>
      </c>
      <c r="CX109">
        <v>0.67612830000000002</v>
      </c>
      <c r="CY109">
        <v>13.632989999999999</v>
      </c>
      <c r="CZ109" s="1">
        <v>3.9843539999999997E-2</v>
      </c>
      <c r="DA109" s="1">
        <v>18.74296</v>
      </c>
      <c r="DB109">
        <v>0.67199399999999998</v>
      </c>
      <c r="DC109">
        <v>14.362310000000001</v>
      </c>
      <c r="DD109" s="1">
        <v>3.4561219999999997E-2</v>
      </c>
      <c r="DE109" s="1">
        <v>16.37659</v>
      </c>
      <c r="DF109">
        <v>0.66774270000000002</v>
      </c>
      <c r="DG109">
        <v>15.48621</v>
      </c>
      <c r="DH109" s="1">
        <v>2.9279530000000002E-2</v>
      </c>
      <c r="DI109" s="1">
        <v>13.97667</v>
      </c>
      <c r="DJ109">
        <v>0.66334749999999998</v>
      </c>
      <c r="DK109">
        <v>16.329830000000001</v>
      </c>
      <c r="DL109" s="1">
        <v>2.4405940000000001E-2</v>
      </c>
      <c r="DM109" s="1">
        <v>11.71597</v>
      </c>
      <c r="DN109">
        <v>0.65950799999999998</v>
      </c>
      <c r="DO109">
        <v>16.701750000000001</v>
      </c>
      <c r="DP109" s="1">
        <v>2.0327769999999998E-2</v>
      </c>
      <c r="DQ109" s="1">
        <v>9.7884519999999995</v>
      </c>
      <c r="DR109">
        <v>0.65604110000000004</v>
      </c>
      <c r="DS109">
        <v>16.350860000000001</v>
      </c>
      <c r="DT109" s="1">
        <v>1.7136209999999999E-2</v>
      </c>
      <c r="DU109" s="1">
        <v>8.2646800000000002</v>
      </c>
      <c r="DV109">
        <v>0.65321370000000001</v>
      </c>
      <c r="DW109">
        <v>15.605510000000001</v>
      </c>
      <c r="DX109" s="1">
        <v>1.4677819999999999E-2</v>
      </c>
      <c r="DY109" s="1">
        <v>7.082522</v>
      </c>
      <c r="DZ109">
        <v>0.65125259999999996</v>
      </c>
      <c r="EA109">
        <v>14.796620000000001</v>
      </c>
      <c r="EB109" s="1">
        <v>1.2767209999999999E-2</v>
      </c>
      <c r="EC109" s="1">
        <v>6.1561589999999997</v>
      </c>
      <c r="ED109">
        <v>0.65001750000000003</v>
      </c>
      <c r="EE109">
        <v>14.25409</v>
      </c>
      <c r="EF109" s="1">
        <v>1.1224039999999999E-2</v>
      </c>
      <c r="EG109" s="1">
        <v>5.4048829999999999</v>
      </c>
      <c r="EH109">
        <v>0.6493757</v>
      </c>
      <c r="EI109">
        <v>14.470370000000001</v>
      </c>
      <c r="EJ109" s="1">
        <v>9.784203E-3</v>
      </c>
      <c r="EK109" s="1">
        <v>4.7125349999999999</v>
      </c>
      <c r="EL109">
        <v>0.64899549999999995</v>
      </c>
      <c r="EM109">
        <v>15.229699999999999</v>
      </c>
      <c r="EN109" s="1">
        <v>8.1720209999999998E-3</v>
      </c>
      <c r="EO109" s="1">
        <v>3.947953</v>
      </c>
      <c r="EP109">
        <v>0.64875769999999999</v>
      </c>
      <c r="EQ109">
        <v>16.1464</v>
      </c>
      <c r="ER109" s="1">
        <v>6.402128E-3</v>
      </c>
      <c r="ES109" s="1">
        <v>3.104212</v>
      </c>
      <c r="ET109">
        <v>0.64867669999999999</v>
      </c>
      <c r="EU109">
        <v>16.671500000000002</v>
      </c>
      <c r="EV109" s="1">
        <v>4.7752599999999999E-3</v>
      </c>
      <c r="EW109" s="1">
        <v>2.3169209999999998</v>
      </c>
      <c r="EX109">
        <v>0.64868029999999999</v>
      </c>
      <c r="EY109">
        <v>16.263280000000002</v>
      </c>
      <c r="EZ109" s="1">
        <v>3.537784E-3</v>
      </c>
      <c r="FA109" s="1">
        <v>1.709597</v>
      </c>
      <c r="FB109">
        <v>0.64875890000000003</v>
      </c>
      <c r="FC109">
        <v>15.284520000000001</v>
      </c>
      <c r="FD109" s="1">
        <v>2.721013E-3</v>
      </c>
      <c r="FE109" s="1">
        <v>1.3044290000000001</v>
      </c>
      <c r="FF109">
        <v>0.64888690000000004</v>
      </c>
      <c r="FG109">
        <v>14.346730000000001</v>
      </c>
      <c r="FH109" s="1">
        <v>2.2214880000000002E-3</v>
      </c>
      <c r="FI109" s="1">
        <v>1.055229</v>
      </c>
      <c r="FJ109">
        <v>0.64906920000000001</v>
      </c>
      <c r="FK109">
        <v>13.90512</v>
      </c>
      <c r="FL109" s="1">
        <v>1.9181549999999999E-3</v>
      </c>
      <c r="FM109" s="1">
        <v>0.90368530000000002</v>
      </c>
      <c r="FN109">
        <v>0.64927009999999996</v>
      </c>
      <c r="FO109">
        <v>14.675420000000001</v>
      </c>
      <c r="FP109" s="1">
        <v>1.717491E-3</v>
      </c>
      <c r="FQ109" s="1">
        <v>0.80427950000000004</v>
      </c>
      <c r="FR109">
        <v>0.64948059999999996</v>
      </c>
      <c r="FS109">
        <v>15.59179</v>
      </c>
      <c r="FT109" s="1">
        <v>1.5608410000000001E-3</v>
      </c>
      <c r="FU109" s="1">
        <v>0.72798839999999998</v>
      </c>
      <c r="FV109">
        <v>0.6496963</v>
      </c>
      <c r="FW109">
        <v>16.26266</v>
      </c>
      <c r="FX109" s="1">
        <v>1.423915E-3</v>
      </c>
      <c r="FY109" s="1">
        <v>0.66199200000000002</v>
      </c>
      <c r="FZ109">
        <v>0.64988029999999997</v>
      </c>
      <c r="GA109">
        <v>16.26679</v>
      </c>
      <c r="GB109" s="1">
        <v>1.305159E-3</v>
      </c>
      <c r="GC109" s="1">
        <v>0.60478270000000001</v>
      </c>
      <c r="GD109">
        <v>0.6500475</v>
      </c>
      <c r="GE109">
        <v>15.83717</v>
      </c>
      <c r="GF109" s="1">
        <v>1.2071670000000001E-3</v>
      </c>
      <c r="GG109" s="1">
        <v>0.55751289999999998</v>
      </c>
      <c r="GH109">
        <v>0.65017119999999995</v>
      </c>
      <c r="GI109">
        <v>15.191800000000001</v>
      </c>
      <c r="GJ109" s="1">
        <v>1.128389E-3</v>
      </c>
      <c r="GK109" s="1">
        <v>0.51955560000000001</v>
      </c>
      <c r="GL109">
        <v>0.6502848</v>
      </c>
      <c r="GM109">
        <v>14.55753</v>
      </c>
      <c r="GN109" s="1">
        <v>1.064239E-3</v>
      </c>
      <c r="GO109" s="1">
        <v>0.48881059999999998</v>
      </c>
      <c r="GP109">
        <v>0.65034460000000005</v>
      </c>
      <c r="GQ109">
        <v>14.21313</v>
      </c>
      <c r="GR109" s="1">
        <v>1.011063E-3</v>
      </c>
      <c r="GS109" s="1">
        <v>0.46337610000000001</v>
      </c>
      <c r="GT109">
        <v>0.65037730000000005</v>
      </c>
      <c r="GU109">
        <v>14.993690000000001</v>
      </c>
      <c r="GV109" s="1">
        <v>9.6896839999999998E-4</v>
      </c>
      <c r="GW109" s="1">
        <v>0.44319459999999999</v>
      </c>
      <c r="GX109">
        <v>0.65039369999999996</v>
      </c>
      <c r="GY109">
        <v>16.01285</v>
      </c>
      <c r="GZ109" s="1">
        <v>9.4075530000000004E-4</v>
      </c>
      <c r="HA109" s="1">
        <v>0.42937649999999999</v>
      </c>
      <c r="HB109">
        <v>0.65041260000000001</v>
      </c>
      <c r="HC109">
        <v>16.887149999999998</v>
      </c>
      <c r="HD109" s="1">
        <v>9.2323999999999998E-4</v>
      </c>
      <c r="HE109" s="1">
        <v>0.42078890000000002</v>
      </c>
      <c r="HF109">
        <v>0.65041669999999996</v>
      </c>
      <c r="HG109">
        <v>17.31859</v>
      </c>
      <c r="HH109" s="1">
        <v>9.0792870000000003E-4</v>
      </c>
      <c r="HI109" s="1">
        <v>0.41367150000000003</v>
      </c>
      <c r="HJ109">
        <v>0.65040620000000005</v>
      </c>
      <c r="HK109">
        <v>17.05555</v>
      </c>
      <c r="HL109" s="1">
        <v>8.8807879999999999E-4</v>
      </c>
      <c r="HM109" s="1">
        <v>0.4047654</v>
      </c>
      <c r="HN109">
        <v>0.65042610000000001</v>
      </c>
      <c r="HO109">
        <v>16.143239999999999</v>
      </c>
      <c r="HP109" s="1">
        <v>8.6214950000000005E-4</v>
      </c>
      <c r="HQ109" s="1">
        <v>0.39313550000000003</v>
      </c>
      <c r="HR109">
        <v>0.65041360000000004</v>
      </c>
      <c r="HS109">
        <v>15.23931</v>
      </c>
      <c r="HT109" s="1">
        <v>8.3166740000000005E-4</v>
      </c>
      <c r="HU109" s="1">
        <v>0.37938810000000001</v>
      </c>
      <c r="HV109">
        <v>0.65042259999999996</v>
      </c>
      <c r="HW109">
        <v>14.75752</v>
      </c>
      <c r="HX109" s="1">
        <v>7.9904599999999998E-4</v>
      </c>
      <c r="HY109" s="1">
        <v>0.36460179999999998</v>
      </c>
      <c r="HZ109">
        <v>0.65040140000000002</v>
      </c>
      <c r="IA109">
        <v>15.539680000000001</v>
      </c>
      <c r="IB109" s="1">
        <v>7.6614670000000001E-4</v>
      </c>
      <c r="IC109" s="1">
        <v>0.34965679999999999</v>
      </c>
      <c r="ID109">
        <v>0.65041020000000005</v>
      </c>
      <c r="IE109">
        <v>16.899740000000001</v>
      </c>
      <c r="IF109" s="1">
        <v>7.3422679999999999E-4</v>
      </c>
      <c r="IG109" s="1">
        <v>0.33509729999999999</v>
      </c>
      <c r="IH109">
        <v>0.65041099999999996</v>
      </c>
      <c r="II109">
        <v>18.086960000000001</v>
      </c>
      <c r="IJ109" s="1">
        <v>7.036764E-4</v>
      </c>
      <c r="IK109" s="1">
        <v>0.32118479999999999</v>
      </c>
      <c r="IL109">
        <v>0.65041300000000002</v>
      </c>
      <c r="IM109">
        <v>18.666329999999999</v>
      </c>
      <c r="IN109">
        <v>6.7461229999999999E-4</v>
      </c>
      <c r="IO109" s="1">
        <v>0.30793120000000002</v>
      </c>
      <c r="IP109">
        <v>0.65041119999999997</v>
      </c>
      <c r="IQ109">
        <v>18.203679999999999</v>
      </c>
      <c r="IR109">
        <v>6.4699690000000003E-4</v>
      </c>
      <c r="IS109" s="1">
        <v>0.29532659999999999</v>
      </c>
      <c r="IT109">
        <v>0.65041360000000004</v>
      </c>
      <c r="IU109">
        <v>17.185390000000002</v>
      </c>
      <c r="IV109">
        <v>6.207316E-4</v>
      </c>
      <c r="IW109" s="1">
        <v>0.283364</v>
      </c>
      <c r="IX109">
        <v>0.65041159999999998</v>
      </c>
      <c r="IY109">
        <v>16.244779999999999</v>
      </c>
      <c r="IZ109">
        <v>5.95872E-4</v>
      </c>
      <c r="JA109" s="1">
        <v>0.27202179999999998</v>
      </c>
      <c r="JB109">
        <v>0.65041389999999999</v>
      </c>
      <c r="JC109">
        <v>15.740640000000001</v>
      </c>
      <c r="JD109">
        <v>5.7227459999999999E-4</v>
      </c>
      <c r="JE109" s="1">
        <v>0.2612469</v>
      </c>
      <c r="JF109">
        <v>0.65041400000000005</v>
      </c>
      <c r="JG109">
        <v>16.102969999999999</v>
      </c>
      <c r="JH109">
        <v>5.4967139999999998E-4</v>
      </c>
      <c r="JI109" s="1">
        <v>0.25095849999999997</v>
      </c>
      <c r="JJ109">
        <v>0.65040379999999998</v>
      </c>
      <c r="JK109">
        <v>16.55368</v>
      </c>
      <c r="JL109">
        <v>5.2811929999999996E-4</v>
      </c>
      <c r="JM109" s="1">
        <v>0.24110309999999999</v>
      </c>
      <c r="JN109">
        <v>0.65041939999999998</v>
      </c>
      <c r="JO109">
        <v>17.12068</v>
      </c>
      <c r="JP109">
        <v>5.0758750000000005E-4</v>
      </c>
      <c r="JQ109">
        <v>0.2317448</v>
      </c>
      <c r="JR109">
        <v>0.65042509999999998</v>
      </c>
      <c r="JS109">
        <v>17.07488</v>
      </c>
      <c r="JT109">
        <v>4.8819409999999999E-4</v>
      </c>
      <c r="JU109">
        <v>0.2228665</v>
      </c>
      <c r="JV109">
        <v>0.65042109999999997</v>
      </c>
      <c r="JW109">
        <v>16.535779999999999</v>
      </c>
      <c r="JX109">
        <v>4.6969850000000001E-4</v>
      </c>
      <c r="JY109">
        <v>0.2144316</v>
      </c>
      <c r="JZ109">
        <v>0.6504124</v>
      </c>
      <c r="KA109">
        <v>15.75661</v>
      </c>
      <c r="KB109">
        <v>4.5218880000000002E-4</v>
      </c>
      <c r="KC109">
        <v>0.20642720000000001</v>
      </c>
      <c r="KD109">
        <v>0.65040399999999998</v>
      </c>
      <c r="KE109">
        <v>14.98574</v>
      </c>
      <c r="KF109">
        <v>4.3546079999999998E-4</v>
      </c>
      <c r="KG109">
        <v>0.19879379999999999</v>
      </c>
      <c r="KH109">
        <v>0.65041150000000003</v>
      </c>
      <c r="KI109">
        <v>14.37036</v>
      </c>
      <c r="KJ109">
        <v>4.1948229999999999E-4</v>
      </c>
      <c r="KK109">
        <v>0.19149910000000001</v>
      </c>
      <c r="KL109">
        <v>0.65040299999999995</v>
      </c>
      <c r="KM109">
        <v>14.57335</v>
      </c>
      <c r="KN109">
        <v>4.0422899999999998E-4</v>
      </c>
      <c r="KO109">
        <v>0.18452660000000001</v>
      </c>
      <c r="KP109">
        <v>0.65040960000000003</v>
      </c>
      <c r="KQ109">
        <v>14.827109999999999</v>
      </c>
      <c r="KR109">
        <v>3.896862E-4</v>
      </c>
      <c r="KS109">
        <v>0.17787649999999999</v>
      </c>
      <c r="KT109">
        <v>0.65039499999999995</v>
      </c>
      <c r="KU109">
        <v>15.245760000000001</v>
      </c>
      <c r="KV109">
        <v>3.7577999999999998E-4</v>
      </c>
      <c r="KW109">
        <v>0.1715304</v>
      </c>
      <c r="KX109">
        <v>0.65037350000000005</v>
      </c>
      <c r="KY109">
        <v>15.481310000000001</v>
      </c>
      <c r="KZ109">
        <v>3.6235759999999999E-4</v>
      </c>
      <c r="LA109">
        <v>0.16541520000000001</v>
      </c>
      <c r="LB109">
        <v>0.65031890000000003</v>
      </c>
      <c r="LC109">
        <v>15.31485</v>
      </c>
      <c r="LD109">
        <v>3.494204E-4</v>
      </c>
      <c r="LE109">
        <v>0.15951969999999999</v>
      </c>
      <c r="LF109">
        <v>0.65019979999999999</v>
      </c>
      <c r="LG109">
        <v>14.693350000000001</v>
      </c>
      <c r="LH109">
        <v>3.370224E-4</v>
      </c>
      <c r="LI109">
        <v>0.15386739999999999</v>
      </c>
      <c r="LJ109">
        <v>0.65007110000000001</v>
      </c>
      <c r="LK109">
        <v>14.00577</v>
      </c>
      <c r="LL109">
        <v>3.2510159999999999E-4</v>
      </c>
      <c r="LM109">
        <v>0.14845820000000001</v>
      </c>
      <c r="LN109">
        <v>0.64989629999999998</v>
      </c>
      <c r="LO109">
        <v>13.791679999999999</v>
      </c>
      <c r="LP109">
        <v>3.1394590000000003E-4</v>
      </c>
      <c r="LQ109">
        <v>0.14338529999999999</v>
      </c>
      <c r="LR109">
        <v>0.64970050000000001</v>
      </c>
      <c r="LS109">
        <v>14.847340000000001</v>
      </c>
      <c r="LT109">
        <v>3.0468180000000001E-4</v>
      </c>
      <c r="LU109">
        <v>0.1391001</v>
      </c>
      <c r="LV109">
        <v>0.64949520000000005</v>
      </c>
      <c r="LW109">
        <v>16.048760000000001</v>
      </c>
      <c r="LX109">
        <v>2.9856620000000001E-4</v>
      </c>
      <c r="LY109">
        <v>0.13621649999999999</v>
      </c>
      <c r="LZ109">
        <v>0.64927509999999999</v>
      </c>
      <c r="MA109">
        <v>17.053999999999998</v>
      </c>
      <c r="MB109">
        <v>2.9515550000000002E-4</v>
      </c>
      <c r="MC109">
        <v>0.13461680000000001</v>
      </c>
      <c r="MD109">
        <v>0.64908759999999999</v>
      </c>
      <c r="ME109">
        <v>17.735939999999999</v>
      </c>
      <c r="MF109">
        <v>2.921725E-4</v>
      </c>
      <c r="MG109">
        <v>0.13331699999999999</v>
      </c>
      <c r="MH109">
        <v>0.64890099999999995</v>
      </c>
      <c r="MI109">
        <v>17.678809999999999</v>
      </c>
      <c r="MJ109">
        <v>2.8773839999999998E-4</v>
      </c>
      <c r="MK109">
        <v>0.13140779999999999</v>
      </c>
      <c r="ML109">
        <v>0.64877949999999995</v>
      </c>
      <c r="MM109">
        <v>16.849630000000001</v>
      </c>
      <c r="MN109">
        <v>2.814909E-4</v>
      </c>
      <c r="MO109">
        <v>0.12865190000000001</v>
      </c>
      <c r="MP109">
        <v>0.64868970000000004</v>
      </c>
      <c r="MQ109">
        <v>16.03312</v>
      </c>
      <c r="MR109">
        <v>2.7386789999999999E-4</v>
      </c>
      <c r="MS109">
        <v>0.12524589999999999</v>
      </c>
      <c r="MT109">
        <v>0.64863219999999999</v>
      </c>
      <c r="MU109">
        <v>15.743830000000001</v>
      </c>
      <c r="MV109">
        <v>2.6533850000000001E-4</v>
      </c>
      <c r="MW109">
        <v>0.12140330000000001</v>
      </c>
      <c r="MX109">
        <v>0.64856789999999997</v>
      </c>
      <c r="MY109">
        <v>16.811440000000001</v>
      </c>
      <c r="MZ109">
        <v>2.5554009999999999E-4</v>
      </c>
      <c r="NA109">
        <v>0.11700530000000001</v>
      </c>
      <c r="NB109">
        <v>0.64856760000000002</v>
      </c>
      <c r="NC109">
        <v>18.17661</v>
      </c>
      <c r="ND109">
        <v>2.437006E-4</v>
      </c>
      <c r="NE109">
        <v>0.1117012</v>
      </c>
      <c r="NF109">
        <v>0.64854909999999999</v>
      </c>
      <c r="NG109">
        <v>19.1981</v>
      </c>
      <c r="NH109">
        <v>2.3029539999999999E-4</v>
      </c>
      <c r="NI109">
        <v>0.1056293</v>
      </c>
      <c r="NJ109">
        <v>0.64846899999999996</v>
      </c>
      <c r="NK109">
        <v>19.682200000000002</v>
      </c>
      <c r="NL109">
        <v>2.1708949999999999E-4</v>
      </c>
      <c r="NM109">
        <v>9.956806E-2</v>
      </c>
      <c r="NN109">
        <v>0.64834789999999998</v>
      </c>
      <c r="NO109">
        <v>19.25658</v>
      </c>
      <c r="NP109">
        <v>2.0550209999999999E-4</v>
      </c>
      <c r="NQ109">
        <v>9.4207970000000002E-2</v>
      </c>
      <c r="NR109">
        <v>0.64813560000000003</v>
      </c>
      <c r="NS109">
        <v>18.336030000000001</v>
      </c>
      <c r="NT109">
        <v>1.9581859999999999E-4</v>
      </c>
      <c r="NU109">
        <v>8.9728440000000007E-2</v>
      </c>
      <c r="NV109">
        <v>0.64786589999999999</v>
      </c>
      <c r="NW109">
        <v>17.389759999999999</v>
      </c>
      <c r="NX109">
        <v>1.8774509999999999E-4</v>
      </c>
      <c r="NY109">
        <v>8.60094E-2</v>
      </c>
      <c r="NZ109">
        <v>0.64750010000000002</v>
      </c>
      <c r="OA109">
        <v>16.75996</v>
      </c>
      <c r="OB109">
        <v>1.8105230000000001E-4</v>
      </c>
      <c r="OC109">
        <v>8.2925990000000005E-2</v>
      </c>
      <c r="OD109">
        <v>0.64710789999999996</v>
      </c>
      <c r="OE109">
        <v>16.609850000000002</v>
      </c>
      <c r="OF109">
        <v>1.765196E-4</v>
      </c>
      <c r="OG109">
        <v>8.0778119999999995E-2</v>
      </c>
      <c r="OH109">
        <v>0.64668950000000003</v>
      </c>
      <c r="OI109">
        <v>17.261620000000001</v>
      </c>
      <c r="OJ109">
        <v>1.753732E-4</v>
      </c>
      <c r="OK109">
        <v>8.0155550000000006E-2</v>
      </c>
    </row>
    <row r="110" spans="1:401" x14ac:dyDescent="0.35">
      <c r="A110">
        <v>113</v>
      </c>
      <c r="B110" t="s">
        <v>4</v>
      </c>
      <c r="C110" t="s">
        <v>24</v>
      </c>
      <c r="D110" t="s">
        <v>115</v>
      </c>
      <c r="E110">
        <v>821.22879999999998</v>
      </c>
      <c r="F110">
        <v>0.50225280000000005</v>
      </c>
      <c r="G110">
        <v>14.246259999999999</v>
      </c>
      <c r="H110">
        <v>0</v>
      </c>
      <c r="I110">
        <v>0</v>
      </c>
      <c r="J110">
        <v>0.50051219999999996</v>
      </c>
      <c r="K110">
        <v>14.53674</v>
      </c>
      <c r="L110" s="1">
        <v>1.772503E-37</v>
      </c>
      <c r="M110" s="1">
        <v>5.9190289999999999E-35</v>
      </c>
      <c r="N110">
        <v>0.49876150000000002</v>
      </c>
      <c r="O110">
        <v>15.27671</v>
      </c>
      <c r="P110" s="1">
        <v>9.3666509999999995E-25</v>
      </c>
      <c r="Q110" s="1">
        <v>3.1394369999999999E-22</v>
      </c>
      <c r="R110">
        <v>0.49698029999999999</v>
      </c>
      <c r="S110">
        <v>15.50933</v>
      </c>
      <c r="T110" s="1">
        <v>1.125701E-13</v>
      </c>
      <c r="U110" s="1">
        <v>3.7770560000000003E-11</v>
      </c>
      <c r="V110">
        <v>0.49523289999999998</v>
      </c>
      <c r="W110">
        <v>15.498239999999999</v>
      </c>
      <c r="X110" s="1">
        <v>7.5614149999999995E-5</v>
      </c>
      <c r="Y110" s="1">
        <v>2.1690000000000001E-2</v>
      </c>
      <c r="Z110">
        <v>0.49348930000000002</v>
      </c>
      <c r="AA110">
        <v>14.75874</v>
      </c>
      <c r="AB110">
        <v>0.2025526</v>
      </c>
      <c r="AC110">
        <v>60.896140000000003</v>
      </c>
      <c r="AD110">
        <v>0.49174810000000002</v>
      </c>
      <c r="AE110">
        <v>14.086679999999999</v>
      </c>
      <c r="AF110">
        <v>10.151619999999999</v>
      </c>
      <c r="AG110">
        <v>3208.768</v>
      </c>
      <c r="AH110">
        <v>0.49000769999999999</v>
      </c>
      <c r="AI110">
        <v>13.586729999999999</v>
      </c>
      <c r="AJ110">
        <v>65.387990000000002</v>
      </c>
      <c r="AK110">
        <v>21477.54</v>
      </c>
      <c r="AL110">
        <v>0.4883016</v>
      </c>
      <c r="AM110">
        <v>13.43948</v>
      </c>
      <c r="AN110">
        <v>112.816</v>
      </c>
      <c r="AO110">
        <v>38145.43</v>
      </c>
      <c r="AP110">
        <v>0.48657660000000003</v>
      </c>
      <c r="AQ110">
        <v>13.49958</v>
      </c>
      <c r="AR110">
        <v>79.459230000000005</v>
      </c>
      <c r="AS110">
        <v>27425.27</v>
      </c>
      <c r="AT110">
        <v>0.48481800000000003</v>
      </c>
      <c r="AU110">
        <v>14.105320000000001</v>
      </c>
      <c r="AV110">
        <v>30.017959999999999</v>
      </c>
      <c r="AW110">
        <v>10519.23</v>
      </c>
      <c r="AX110">
        <v>0.48293029999999998</v>
      </c>
      <c r="AY110">
        <v>14.37612</v>
      </c>
      <c r="AZ110">
        <v>7.465967</v>
      </c>
      <c r="BA110">
        <v>2644.9279999999999</v>
      </c>
      <c r="BB110">
        <v>0.480624</v>
      </c>
      <c r="BC110">
        <v>14.32794</v>
      </c>
      <c r="BD110">
        <v>1.468529</v>
      </c>
      <c r="BE110">
        <v>523.57690000000002</v>
      </c>
      <c r="BF110">
        <v>0.47770669999999998</v>
      </c>
      <c r="BG110">
        <v>13.933339999999999</v>
      </c>
      <c r="BH110">
        <v>0.29929289999999997</v>
      </c>
      <c r="BI110">
        <v>106.4298</v>
      </c>
      <c r="BJ110">
        <v>0.47411550000000002</v>
      </c>
      <c r="BK110">
        <v>13.3451</v>
      </c>
      <c r="BL110" s="1">
        <v>0.10262490000000001</v>
      </c>
      <c r="BM110">
        <v>36.018000000000001</v>
      </c>
      <c r="BN110">
        <v>0.46987010000000001</v>
      </c>
      <c r="BO110">
        <v>12.76117</v>
      </c>
      <c r="BP110" s="1">
        <v>6.7818569999999995E-2</v>
      </c>
      <c r="BQ110">
        <v>23.66611</v>
      </c>
      <c r="BR110">
        <v>0.46500399999999997</v>
      </c>
      <c r="BS110">
        <v>12.398149999999999</v>
      </c>
      <c r="BT110" s="1">
        <v>6.0401370000000003E-2</v>
      </c>
      <c r="BU110">
        <v>21.145130000000002</v>
      </c>
      <c r="BV110">
        <v>0.45976529999999999</v>
      </c>
      <c r="BW110">
        <v>12.6907</v>
      </c>
      <c r="BX110" s="1">
        <v>6.1044370000000001E-2</v>
      </c>
      <c r="BY110" s="1">
        <v>21.502680000000002</v>
      </c>
      <c r="BZ110">
        <v>0.45478930000000001</v>
      </c>
      <c r="CA110">
        <v>13.48831</v>
      </c>
      <c r="CB110" s="1">
        <v>6.3917039999999994E-2</v>
      </c>
      <c r="CC110" s="1">
        <v>22.69699</v>
      </c>
      <c r="CD110">
        <v>0.45091959999999998</v>
      </c>
      <c r="CE110">
        <v>14.4435</v>
      </c>
      <c r="CF110" s="1">
        <v>6.47171E-2</v>
      </c>
      <c r="CG110" s="1">
        <v>23.164829999999998</v>
      </c>
      <c r="CH110">
        <v>0.44683089999999998</v>
      </c>
      <c r="CI110">
        <v>15.020020000000001</v>
      </c>
      <c r="CJ110" s="1">
        <v>6.2182800000000003E-2</v>
      </c>
      <c r="CK110" s="1">
        <v>22.4453</v>
      </c>
      <c r="CL110">
        <v>0.44303150000000002</v>
      </c>
      <c r="CM110">
        <v>14.767609999999999</v>
      </c>
      <c r="CN110" s="1">
        <v>5.7389740000000002E-2</v>
      </c>
      <c r="CO110" s="1">
        <v>20.864360000000001</v>
      </c>
      <c r="CP110">
        <v>0.43964639999999999</v>
      </c>
      <c r="CQ110">
        <v>14.1348</v>
      </c>
      <c r="CR110" s="1">
        <v>5.1664450000000001E-2</v>
      </c>
      <c r="CS110" s="1">
        <v>18.89226</v>
      </c>
      <c r="CT110">
        <v>0.4365753</v>
      </c>
      <c r="CU110">
        <v>13.668659999999999</v>
      </c>
      <c r="CV110" s="1">
        <v>4.5952510000000002E-2</v>
      </c>
      <c r="CW110" s="1">
        <v>16.87998</v>
      </c>
      <c r="CX110">
        <v>0.43345030000000001</v>
      </c>
      <c r="CY110">
        <v>13.62232</v>
      </c>
      <c r="CZ110" s="1">
        <v>4.0570269999999999E-2</v>
      </c>
      <c r="DA110" s="1">
        <v>14.97119</v>
      </c>
      <c r="DB110">
        <v>0.43032959999999998</v>
      </c>
      <c r="DC110">
        <v>14.340400000000001</v>
      </c>
      <c r="DD110" s="1">
        <v>3.5301150000000003E-2</v>
      </c>
      <c r="DE110" s="1">
        <v>13.08827</v>
      </c>
      <c r="DF110">
        <v>0.42716330000000002</v>
      </c>
      <c r="DG110">
        <v>15.462529999999999</v>
      </c>
      <c r="DH110" s="1">
        <v>3.0013390000000001E-2</v>
      </c>
      <c r="DI110" s="1">
        <v>11.17915</v>
      </c>
      <c r="DJ110">
        <v>0.42445040000000001</v>
      </c>
      <c r="DK110">
        <v>16.32619</v>
      </c>
      <c r="DL110" s="1">
        <v>2.5065859999999999E-2</v>
      </c>
      <c r="DM110" s="1">
        <v>9.3703219999999998</v>
      </c>
      <c r="DN110">
        <v>0.42204560000000002</v>
      </c>
      <c r="DO110">
        <v>16.726420000000001</v>
      </c>
      <c r="DP110" s="1">
        <v>2.0865080000000001E-2</v>
      </c>
      <c r="DQ110" s="1">
        <v>7.8240530000000001</v>
      </c>
      <c r="DR110">
        <v>0.41984779999999999</v>
      </c>
      <c r="DS110">
        <v>16.396540000000002</v>
      </c>
      <c r="DT110" s="1">
        <v>1.7555149999999999E-2</v>
      </c>
      <c r="DU110" s="1">
        <v>6.5975999999999999</v>
      </c>
      <c r="DV110">
        <v>0.41804079999999999</v>
      </c>
      <c r="DW110">
        <v>15.65498</v>
      </c>
      <c r="DX110" s="1">
        <v>1.500423E-2</v>
      </c>
      <c r="DY110" s="1">
        <v>5.6460619999999997</v>
      </c>
      <c r="DZ110">
        <v>0.41672969999999998</v>
      </c>
      <c r="EA110">
        <v>14.839549999999999</v>
      </c>
      <c r="EB110" s="1">
        <v>1.3025810000000001E-2</v>
      </c>
      <c r="EC110" s="1">
        <v>4.9015199999999997</v>
      </c>
      <c r="ED110">
        <v>0.41588360000000002</v>
      </c>
      <c r="EE110">
        <v>14.274800000000001</v>
      </c>
      <c r="EF110" s="1">
        <v>1.144273E-2</v>
      </c>
      <c r="EG110" s="1">
        <v>4.3007939999999998</v>
      </c>
      <c r="EH110">
        <v>0.415406</v>
      </c>
      <c r="EI110">
        <v>14.46561</v>
      </c>
      <c r="EJ110" s="1">
        <v>1.0006640000000001E-2</v>
      </c>
      <c r="EK110" s="1">
        <v>3.7556500000000002</v>
      </c>
      <c r="EL110">
        <v>0.41509950000000001</v>
      </c>
      <c r="EM110">
        <v>15.210739999999999</v>
      </c>
      <c r="EN110" s="1">
        <v>8.4284489999999993E-3</v>
      </c>
      <c r="EO110" s="1">
        <v>3.1602410000000001</v>
      </c>
      <c r="EP110">
        <v>0.4149178</v>
      </c>
      <c r="EQ110">
        <v>16.138539999999999</v>
      </c>
      <c r="ER110" s="1">
        <v>6.6682959999999998E-3</v>
      </c>
      <c r="ES110" s="1">
        <v>2.4978069999999999</v>
      </c>
      <c r="ET110">
        <v>0.4148232</v>
      </c>
      <c r="EU110">
        <v>16.69228</v>
      </c>
      <c r="EV110" s="1">
        <v>5.0014059999999999E-3</v>
      </c>
      <c r="EW110" s="1">
        <v>1.8698790000000001</v>
      </c>
      <c r="EX110">
        <v>0.41479890000000003</v>
      </c>
      <c r="EY110">
        <v>16.314699999999998</v>
      </c>
      <c r="EZ110" s="1">
        <v>3.6988960000000001E-3</v>
      </c>
      <c r="FA110" s="1">
        <v>1.3785400000000001</v>
      </c>
      <c r="FB110">
        <v>0.41483130000000001</v>
      </c>
      <c r="FC110">
        <v>15.349069999999999</v>
      </c>
      <c r="FD110" s="1">
        <v>2.823341E-3</v>
      </c>
      <c r="FE110" s="1">
        <v>1.047604</v>
      </c>
      <c r="FF110">
        <v>0.41489039999999999</v>
      </c>
      <c r="FG110">
        <v>14.3932</v>
      </c>
      <c r="FH110" s="1">
        <v>2.2835020000000002E-3</v>
      </c>
      <c r="FI110" s="1">
        <v>0.84322790000000003</v>
      </c>
      <c r="FJ110">
        <v>0.41498289999999999</v>
      </c>
      <c r="FK110">
        <v>13.91888</v>
      </c>
      <c r="FL110" s="1">
        <v>1.9567719999999999E-3</v>
      </c>
      <c r="FM110" s="1">
        <v>0.71917129999999996</v>
      </c>
      <c r="FN110">
        <v>0.41509659999999998</v>
      </c>
      <c r="FO110">
        <v>14.66239</v>
      </c>
      <c r="FP110" s="1">
        <v>1.744778E-3</v>
      </c>
      <c r="FQ110" s="1">
        <v>0.63862410000000003</v>
      </c>
      <c r="FR110">
        <v>0.41521419999999998</v>
      </c>
      <c r="FS110">
        <v>15.57992</v>
      </c>
      <c r="FT110" s="1">
        <v>1.5835599999999999E-3</v>
      </c>
      <c r="FU110" s="1">
        <v>0.57764099999999996</v>
      </c>
      <c r="FV110">
        <v>0.41533799999999998</v>
      </c>
      <c r="FW110">
        <v>16.270710000000001</v>
      </c>
      <c r="FX110" s="1">
        <v>1.4439559999999999E-3</v>
      </c>
      <c r="FY110" s="1">
        <v>0.52515559999999994</v>
      </c>
      <c r="FZ110">
        <v>0.41546329999999998</v>
      </c>
      <c r="GA110">
        <v>16.3005</v>
      </c>
      <c r="GB110" s="1">
        <v>1.3221870000000001E-3</v>
      </c>
      <c r="GC110" s="1">
        <v>0.47951680000000002</v>
      </c>
      <c r="GD110">
        <v>0.41557129999999998</v>
      </c>
      <c r="GE110">
        <v>15.87317</v>
      </c>
      <c r="GF110" s="1">
        <v>1.2209860000000001E-3</v>
      </c>
      <c r="GG110" s="1">
        <v>0.44166949999999999</v>
      </c>
      <c r="GH110">
        <v>0.415657</v>
      </c>
      <c r="GI110">
        <v>15.22738</v>
      </c>
      <c r="GJ110" s="1">
        <v>1.1394930000000001E-3</v>
      </c>
      <c r="GK110" s="1">
        <v>0.41124549999999999</v>
      </c>
      <c r="GL110">
        <v>0.41572229999999999</v>
      </c>
      <c r="GM110">
        <v>14.588469999999999</v>
      </c>
      <c r="GN110" s="1">
        <v>1.073376E-3</v>
      </c>
      <c r="GO110" s="1">
        <v>0.3866579</v>
      </c>
      <c r="GP110">
        <v>0.41574630000000001</v>
      </c>
      <c r="GQ110">
        <v>14.229520000000001</v>
      </c>
      <c r="GR110" s="1">
        <v>1.0185929999999999E-3</v>
      </c>
      <c r="GS110" s="1">
        <v>0.36631950000000002</v>
      </c>
      <c r="GT110">
        <v>0.41577720000000001</v>
      </c>
      <c r="GU110">
        <v>14.987069999999999</v>
      </c>
      <c r="GV110" s="1">
        <v>9.7461610000000001E-4</v>
      </c>
      <c r="GW110" s="1">
        <v>0.35006340000000002</v>
      </c>
      <c r="GX110">
        <v>0.41580159999999999</v>
      </c>
      <c r="GY110">
        <v>15.996460000000001</v>
      </c>
      <c r="GZ110" s="1">
        <v>9.44319E-4</v>
      </c>
      <c r="HA110" s="1">
        <v>0.3387751</v>
      </c>
      <c r="HB110">
        <v>0.41581069999999998</v>
      </c>
      <c r="HC110">
        <v>16.893809999999998</v>
      </c>
      <c r="HD110" s="1">
        <v>9.2559119999999998E-4</v>
      </c>
      <c r="HE110" s="1">
        <v>0.33177129999999999</v>
      </c>
      <c r="HF110">
        <v>0.41580859999999997</v>
      </c>
      <c r="HG110">
        <v>17.355810000000002</v>
      </c>
      <c r="HH110" s="1">
        <v>9.1039829999999997E-4</v>
      </c>
      <c r="HI110" s="1">
        <v>0.32618550000000002</v>
      </c>
      <c r="HJ110">
        <v>0.41582069999999999</v>
      </c>
      <c r="HK110">
        <v>17.109210000000001</v>
      </c>
      <c r="HL110" s="1">
        <v>8.9141380000000003E-4</v>
      </c>
      <c r="HM110" s="1">
        <v>0.31934170000000001</v>
      </c>
      <c r="HN110">
        <v>0.41581089999999998</v>
      </c>
      <c r="HO110">
        <v>16.202760000000001</v>
      </c>
      <c r="HP110" s="1">
        <v>8.6631999999999996E-4</v>
      </c>
      <c r="HQ110" s="1">
        <v>0.3103533</v>
      </c>
      <c r="HR110">
        <v>0.41582229999999998</v>
      </c>
      <c r="HS110">
        <v>15.286770000000001</v>
      </c>
      <c r="HT110" s="1">
        <v>8.3638259999999998E-4</v>
      </c>
      <c r="HU110" s="1">
        <v>0.29963119999999999</v>
      </c>
      <c r="HV110">
        <v>0.41581410000000002</v>
      </c>
      <c r="HW110">
        <v>14.76892</v>
      </c>
      <c r="HX110" s="1">
        <v>8.0394950000000005E-4</v>
      </c>
      <c r="HY110" s="1">
        <v>0.28803129999999999</v>
      </c>
      <c r="HZ110">
        <v>0.41581479999999998</v>
      </c>
      <c r="IA110">
        <v>15.516019999999999</v>
      </c>
      <c r="IB110" s="1">
        <v>7.7099489999999998E-4</v>
      </c>
      <c r="IC110" s="1">
        <v>0.27624979999999999</v>
      </c>
      <c r="ID110">
        <v>0.41581750000000001</v>
      </c>
      <c r="IE110">
        <v>16.866869999999999</v>
      </c>
      <c r="IF110" s="1">
        <v>7.3889050000000003E-4</v>
      </c>
      <c r="IG110" s="1">
        <v>0.26475199999999999</v>
      </c>
      <c r="IH110">
        <v>0.41581770000000001</v>
      </c>
      <c r="II110">
        <v>18.082070000000002</v>
      </c>
      <c r="IJ110" s="1">
        <v>7.0812839999999995E-4</v>
      </c>
      <c r="IK110" s="1">
        <v>0.2537567</v>
      </c>
      <c r="IL110">
        <v>0.41582140000000001</v>
      </c>
      <c r="IM110">
        <v>18.703980000000001</v>
      </c>
      <c r="IN110" s="1">
        <v>6.7885020000000001E-4</v>
      </c>
      <c r="IO110" s="1">
        <v>0.243279</v>
      </c>
      <c r="IP110">
        <v>0.41582000000000002</v>
      </c>
      <c r="IQ110">
        <v>18.27159</v>
      </c>
      <c r="IR110">
        <v>6.5101519999999997E-4</v>
      </c>
      <c r="IS110" s="1">
        <v>0.2333133</v>
      </c>
      <c r="IT110">
        <v>0.41582190000000002</v>
      </c>
      <c r="IU110">
        <v>17.254090000000001</v>
      </c>
      <c r="IV110">
        <v>6.2455330000000002E-4</v>
      </c>
      <c r="IW110" s="1">
        <v>0.2238551</v>
      </c>
      <c r="IX110">
        <v>0.4158075</v>
      </c>
      <c r="IY110">
        <v>16.298919999999999</v>
      </c>
      <c r="IZ110">
        <v>5.9947820000000004E-4</v>
      </c>
      <c r="JA110" s="1">
        <v>0.2148834</v>
      </c>
      <c r="JB110">
        <v>0.41582180000000002</v>
      </c>
      <c r="JC110">
        <v>15.761670000000001</v>
      </c>
      <c r="JD110">
        <v>5.7571670000000001E-4</v>
      </c>
      <c r="JE110" s="1">
        <v>0.20636669999999999</v>
      </c>
      <c r="JF110">
        <v>0.4158173</v>
      </c>
      <c r="JG110">
        <v>16.1023</v>
      </c>
      <c r="JH110">
        <v>5.5296879999999998E-4</v>
      </c>
      <c r="JI110" s="1">
        <v>0.19823830000000001</v>
      </c>
      <c r="JJ110">
        <v>0.41582039999999998</v>
      </c>
      <c r="JK110">
        <v>16.549199999999999</v>
      </c>
      <c r="JL110">
        <v>5.3126590000000004E-4</v>
      </c>
      <c r="JM110">
        <v>0.19044900000000001</v>
      </c>
      <c r="JN110">
        <v>0.41582400000000003</v>
      </c>
      <c r="JO110">
        <v>17.122350000000001</v>
      </c>
      <c r="JP110">
        <v>5.1057649999999995E-4</v>
      </c>
      <c r="JQ110">
        <v>0.1830503</v>
      </c>
      <c r="JR110">
        <v>0.41581390000000001</v>
      </c>
      <c r="JS110">
        <v>17.105560000000001</v>
      </c>
      <c r="JT110">
        <v>4.9102200000000003E-4</v>
      </c>
      <c r="JU110">
        <v>0.17603050000000001</v>
      </c>
      <c r="JV110">
        <v>0.41582459999999999</v>
      </c>
      <c r="JW110">
        <v>16.58098</v>
      </c>
      <c r="JX110">
        <v>4.7238929999999997E-4</v>
      </c>
      <c r="JY110">
        <v>0.16936039999999999</v>
      </c>
      <c r="JZ110">
        <v>0.41580879999999998</v>
      </c>
      <c r="KA110">
        <v>15.815200000000001</v>
      </c>
      <c r="KB110">
        <v>4.5474179999999999E-4</v>
      </c>
      <c r="KC110">
        <v>0.16303129999999999</v>
      </c>
      <c r="KD110">
        <v>0.41582049999999998</v>
      </c>
      <c r="KE110">
        <v>15.03619</v>
      </c>
      <c r="KF110">
        <v>4.3790529999999998E-4</v>
      </c>
      <c r="KG110">
        <v>0.156998</v>
      </c>
      <c r="KH110">
        <v>0.41582360000000002</v>
      </c>
      <c r="KI110">
        <v>14.41192</v>
      </c>
      <c r="KJ110">
        <v>4.2182020000000001E-4</v>
      </c>
      <c r="KK110">
        <v>0.15123519999999999</v>
      </c>
      <c r="KL110">
        <v>0.41581679999999999</v>
      </c>
      <c r="KM110">
        <v>14.588139999999999</v>
      </c>
      <c r="KN110">
        <v>4.0646129999999999E-4</v>
      </c>
      <c r="KO110">
        <v>0.14572350000000001</v>
      </c>
      <c r="KP110">
        <v>0.41580679999999998</v>
      </c>
      <c r="KQ110">
        <v>14.836169999999999</v>
      </c>
      <c r="KR110">
        <v>3.9180760000000003E-4</v>
      </c>
      <c r="KS110">
        <v>0.14046739999999999</v>
      </c>
      <c r="KT110">
        <v>0.41582439999999998</v>
      </c>
      <c r="KU110">
        <v>15.250590000000001</v>
      </c>
      <c r="KV110">
        <v>3.7781110000000001E-4</v>
      </c>
      <c r="KW110">
        <v>0.1354513</v>
      </c>
      <c r="KX110">
        <v>0.41580410000000001</v>
      </c>
      <c r="KY110">
        <v>15.50714</v>
      </c>
      <c r="KZ110">
        <v>3.643311E-4</v>
      </c>
      <c r="LA110">
        <v>0.13062550000000001</v>
      </c>
      <c r="LB110">
        <v>0.41575810000000002</v>
      </c>
      <c r="LC110">
        <v>15.34313</v>
      </c>
      <c r="LD110">
        <v>3.5130209999999999E-4</v>
      </c>
      <c r="LE110">
        <v>0.1259653</v>
      </c>
      <c r="LF110">
        <v>0.41570950000000001</v>
      </c>
      <c r="LG110">
        <v>14.735239999999999</v>
      </c>
      <c r="LH110">
        <v>3.388326E-4</v>
      </c>
      <c r="LI110">
        <v>0.1214983</v>
      </c>
      <c r="LJ110">
        <v>0.4156379</v>
      </c>
      <c r="LK110">
        <v>14.040050000000001</v>
      </c>
      <c r="LL110">
        <v>3.2683069999999998E-4</v>
      </c>
      <c r="LM110">
        <v>0.11722200000000001</v>
      </c>
      <c r="LN110">
        <v>0.41552850000000002</v>
      </c>
      <c r="LO110">
        <v>13.79562</v>
      </c>
      <c r="LP110">
        <v>3.1551970000000002E-4</v>
      </c>
      <c r="LQ110">
        <v>0.1131964</v>
      </c>
      <c r="LR110">
        <v>0.41541650000000002</v>
      </c>
      <c r="LS110">
        <v>14.823410000000001</v>
      </c>
      <c r="LT110">
        <v>3.0589009999999999E-4</v>
      </c>
      <c r="LU110">
        <v>0.1097491</v>
      </c>
      <c r="LV110">
        <v>0.4152864</v>
      </c>
      <c r="LW110">
        <v>16.028020000000001</v>
      </c>
      <c r="LX110">
        <v>2.9927330000000001E-4</v>
      </c>
      <c r="LY110">
        <v>0.1073789</v>
      </c>
      <c r="LZ110">
        <v>0.41516019999999998</v>
      </c>
      <c r="MA110">
        <v>17.06108</v>
      </c>
      <c r="MB110">
        <v>2.9556999999999999E-4</v>
      </c>
      <c r="MC110">
        <v>0.10605729999999999</v>
      </c>
      <c r="MD110">
        <v>0.41503859999999998</v>
      </c>
      <c r="ME110">
        <v>17.77018</v>
      </c>
      <c r="MF110">
        <v>2.9265889999999998E-4</v>
      </c>
      <c r="MG110">
        <v>0.10504570000000001</v>
      </c>
      <c r="MH110">
        <v>0.41493370000000002</v>
      </c>
      <c r="MI110">
        <v>17.719819999999999</v>
      </c>
      <c r="MJ110">
        <v>2.884912E-4</v>
      </c>
      <c r="MK110">
        <v>0.1035919</v>
      </c>
      <c r="ML110">
        <v>0.41483829999999999</v>
      </c>
      <c r="MM110">
        <v>16.90033</v>
      </c>
      <c r="MN110">
        <v>2.8250710000000002E-4</v>
      </c>
      <c r="MO110">
        <v>0.1014731</v>
      </c>
      <c r="MP110">
        <v>0.4147904</v>
      </c>
      <c r="MQ110">
        <v>16.075279999999999</v>
      </c>
      <c r="MR110">
        <v>2.7505459999999999E-4</v>
      </c>
      <c r="MS110">
        <v>9.8824289999999995E-2</v>
      </c>
      <c r="MT110">
        <v>0.41474699999999998</v>
      </c>
      <c r="MU110">
        <v>15.74371</v>
      </c>
      <c r="MV110">
        <v>2.6665990000000002E-4</v>
      </c>
      <c r="MW110">
        <v>9.5825030000000005E-2</v>
      </c>
      <c r="MX110">
        <v>0.4147207</v>
      </c>
      <c r="MY110">
        <v>16.779199999999999</v>
      </c>
      <c r="MZ110">
        <v>2.571036E-4</v>
      </c>
      <c r="NA110">
        <v>9.2407970000000006E-2</v>
      </c>
      <c r="NB110">
        <v>0.41470089999999998</v>
      </c>
      <c r="NC110">
        <v>18.142720000000001</v>
      </c>
      <c r="ND110">
        <v>2.4558140000000001E-4</v>
      </c>
      <c r="NE110">
        <v>8.8295680000000001E-2</v>
      </c>
      <c r="NF110">
        <v>0.41467870000000001</v>
      </c>
      <c r="NG110">
        <v>19.200970000000002</v>
      </c>
      <c r="NH110">
        <v>2.323251E-4</v>
      </c>
      <c r="NI110">
        <v>8.3546339999999997E-2</v>
      </c>
      <c r="NJ110">
        <v>0.41465109999999999</v>
      </c>
      <c r="NK110">
        <v>19.720790000000001</v>
      </c>
      <c r="NL110">
        <v>2.1898809999999999E-4</v>
      </c>
      <c r="NM110">
        <v>7.8748410000000005E-2</v>
      </c>
      <c r="NN110">
        <v>0.41457949999999999</v>
      </c>
      <c r="NO110">
        <v>19.3156</v>
      </c>
      <c r="NP110">
        <v>2.0711619999999999E-4</v>
      </c>
      <c r="NQ110">
        <v>7.4472700000000003E-2</v>
      </c>
      <c r="NR110">
        <v>0.41447200000000001</v>
      </c>
      <c r="NS110">
        <v>18.400179999999999</v>
      </c>
      <c r="NT110">
        <v>1.9715539999999999E-4</v>
      </c>
      <c r="NU110">
        <v>7.0889969999999997E-2</v>
      </c>
      <c r="NV110">
        <v>0.41430689999999998</v>
      </c>
      <c r="NW110">
        <v>17.450330000000001</v>
      </c>
      <c r="NX110">
        <v>1.8886590000000001E-4</v>
      </c>
      <c r="NY110">
        <v>6.7918339999999994E-2</v>
      </c>
      <c r="NZ110">
        <v>0.41410249999999998</v>
      </c>
      <c r="OA110">
        <v>16.795179999999998</v>
      </c>
      <c r="OB110">
        <v>1.8194819999999999E-4</v>
      </c>
      <c r="OC110">
        <v>6.5444100000000005E-2</v>
      </c>
      <c r="OD110">
        <v>0.41386210000000001</v>
      </c>
      <c r="OE110">
        <v>16.626300000000001</v>
      </c>
      <c r="OF110">
        <v>1.770148E-4</v>
      </c>
      <c r="OG110">
        <v>6.3673400000000005E-2</v>
      </c>
      <c r="OH110">
        <v>0.41354990000000003</v>
      </c>
      <c r="OI110">
        <v>17.256329999999998</v>
      </c>
      <c r="OJ110">
        <v>1.7532990000000001E-4</v>
      </c>
      <c r="OK110">
        <v>6.3077190000000005E-2</v>
      </c>
    </row>
    <row r="111" spans="1:401" x14ac:dyDescent="0.35">
      <c r="A111">
        <v>114</v>
      </c>
      <c r="B111" t="s">
        <v>4</v>
      </c>
      <c r="C111" t="s">
        <v>24</v>
      </c>
      <c r="D111" t="s">
        <v>116</v>
      </c>
      <c r="E111">
        <v>807.2903</v>
      </c>
      <c r="F111">
        <v>1.444288</v>
      </c>
      <c r="G111">
        <v>14.229150000000001</v>
      </c>
      <c r="H111">
        <v>0</v>
      </c>
      <c r="I111">
        <v>0</v>
      </c>
      <c r="J111">
        <v>1.4431499999999999</v>
      </c>
      <c r="K111">
        <v>14.52023</v>
      </c>
      <c r="L111">
        <v>1.304282E-38</v>
      </c>
      <c r="M111" s="1">
        <v>3.2724029999999999E-36</v>
      </c>
      <c r="N111">
        <v>1.4420010000000001</v>
      </c>
      <c r="O111">
        <v>15.27732</v>
      </c>
      <c r="P111" s="1">
        <v>1.757477E-25</v>
      </c>
      <c r="Q111" s="1">
        <v>3.2654010000000001E-23</v>
      </c>
      <c r="R111">
        <v>1.440841</v>
      </c>
      <c r="S111">
        <v>15.538589999999999</v>
      </c>
      <c r="T111" s="1">
        <v>2.604469E-14</v>
      </c>
      <c r="U111" s="1">
        <v>4.6007020000000003E-12</v>
      </c>
      <c r="V111">
        <v>1.4398850000000001</v>
      </c>
      <c r="W111">
        <v>15.56969</v>
      </c>
      <c r="X111" s="1">
        <v>3.9830090000000003E-5</v>
      </c>
      <c r="Y111" s="1">
        <v>6.7687169999999996E-3</v>
      </c>
      <c r="Z111">
        <v>1.438903</v>
      </c>
      <c r="AA111">
        <v>14.833970000000001</v>
      </c>
      <c r="AB111">
        <v>0.14320169999999999</v>
      </c>
      <c r="AC111">
        <v>29.003499999999999</v>
      </c>
      <c r="AD111">
        <v>1.4378439999999999</v>
      </c>
      <c r="AE111">
        <v>14.151949999999999</v>
      </c>
      <c r="AF111">
        <v>8.3560770000000009</v>
      </c>
      <c r="AG111">
        <v>1860.299</v>
      </c>
      <c r="AH111">
        <v>1.436768</v>
      </c>
      <c r="AI111">
        <v>13.6191</v>
      </c>
      <c r="AJ111">
        <v>59.866840000000003</v>
      </c>
      <c r="AK111">
        <v>14270.4</v>
      </c>
      <c r="AL111">
        <v>1.435799</v>
      </c>
      <c r="AM111">
        <v>13.442500000000001</v>
      </c>
      <c r="AN111">
        <v>111.87260000000001</v>
      </c>
      <c r="AO111">
        <v>28090.89</v>
      </c>
      <c r="AP111">
        <v>1.4347639999999999</v>
      </c>
      <c r="AQ111">
        <v>13.49831</v>
      </c>
      <c r="AR111">
        <v>83.606970000000004</v>
      </c>
      <c r="AS111">
        <v>21842.77</v>
      </c>
      <c r="AT111">
        <v>1.4339109999999999</v>
      </c>
      <c r="AU111">
        <v>14.104760000000001</v>
      </c>
      <c r="AV111">
        <v>33.019359999999999</v>
      </c>
      <c r="AW111">
        <v>8889.8359999999993</v>
      </c>
      <c r="AX111">
        <v>1.4330240000000001</v>
      </c>
      <c r="AY111">
        <v>14.383609999999999</v>
      </c>
      <c r="AZ111">
        <v>8.4675930000000008</v>
      </c>
      <c r="BA111">
        <v>2330.0129999999999</v>
      </c>
      <c r="BB111">
        <v>1.431694</v>
      </c>
      <c r="BC111">
        <v>14.37912</v>
      </c>
      <c r="BD111">
        <v>1.6898010000000001</v>
      </c>
      <c r="BE111">
        <v>470.75560000000002</v>
      </c>
      <c r="BF111">
        <v>1.4296979999999999</v>
      </c>
      <c r="BG111">
        <v>13.99553</v>
      </c>
      <c r="BH111">
        <v>0.33837850000000003</v>
      </c>
      <c r="BI111">
        <v>93.646590000000003</v>
      </c>
      <c r="BJ111">
        <v>1.42717</v>
      </c>
      <c r="BK111">
        <v>13.393649999999999</v>
      </c>
      <c r="BL111" s="1">
        <v>0.1091459</v>
      </c>
      <c r="BM111">
        <v>29.18572</v>
      </c>
      <c r="BN111">
        <v>1.4240330000000001</v>
      </c>
      <c r="BO111">
        <v>12.80537</v>
      </c>
      <c r="BP111" s="1">
        <v>6.9122279999999994E-2</v>
      </c>
      <c r="BQ111">
        <v>18.03576</v>
      </c>
      <c r="BR111">
        <v>1.4200390000000001</v>
      </c>
      <c r="BS111">
        <v>12.42224</v>
      </c>
      <c r="BT111" s="1">
        <v>6.062493E-2</v>
      </c>
      <c r="BU111">
        <v>15.74258</v>
      </c>
      <c r="BV111">
        <v>1.415867</v>
      </c>
      <c r="BW111">
        <v>12.69664</v>
      </c>
      <c r="BX111" s="1">
        <v>6.0838570000000002E-2</v>
      </c>
      <c r="BY111" s="1">
        <v>15.81747</v>
      </c>
      <c r="BZ111">
        <v>1.4118649999999999</v>
      </c>
      <c r="CA111">
        <v>13.48831</v>
      </c>
      <c r="CB111" s="1">
        <v>6.3710539999999996E-2</v>
      </c>
      <c r="CC111" s="1">
        <v>16.657990000000002</v>
      </c>
      <c r="CD111">
        <v>1.404884</v>
      </c>
      <c r="CE111">
        <v>14.452780000000001</v>
      </c>
      <c r="CF111" s="1">
        <v>6.4763390000000004E-2</v>
      </c>
      <c r="CG111" s="1">
        <v>17.094819999999999</v>
      </c>
      <c r="CH111">
        <v>1.3973</v>
      </c>
      <c r="CI111">
        <v>15.05138</v>
      </c>
      <c r="CJ111" s="1">
        <v>6.2478579999999999E-2</v>
      </c>
      <c r="CK111" s="1">
        <v>16.664100000000001</v>
      </c>
      <c r="CL111">
        <v>1.3915839999999999</v>
      </c>
      <c r="CM111">
        <v>14.82198</v>
      </c>
      <c r="CN111" s="1">
        <v>5.782876E-2</v>
      </c>
      <c r="CO111" s="1">
        <v>15.55297</v>
      </c>
      <c r="CP111">
        <v>1.388279</v>
      </c>
      <c r="CQ111">
        <v>14.185969999999999</v>
      </c>
      <c r="CR111" s="1">
        <v>5.2150170000000003E-2</v>
      </c>
      <c r="CS111" s="1">
        <v>14.10873</v>
      </c>
      <c r="CT111">
        <v>1.386603</v>
      </c>
      <c r="CU111">
        <v>13.69304</v>
      </c>
      <c r="CV111" s="1">
        <v>4.6420459999999997E-2</v>
      </c>
      <c r="CW111" s="1">
        <v>12.608610000000001</v>
      </c>
      <c r="CX111">
        <v>1.385089</v>
      </c>
      <c r="CY111">
        <v>13.613160000000001</v>
      </c>
      <c r="CZ111" s="1">
        <v>4.1013540000000001E-2</v>
      </c>
      <c r="DA111" s="1">
        <v>11.181609999999999</v>
      </c>
      <c r="DB111">
        <v>1.3836649999999999</v>
      </c>
      <c r="DC111">
        <v>14.319979999999999</v>
      </c>
      <c r="DD111" s="1">
        <v>3.5745440000000003E-2</v>
      </c>
      <c r="DE111" s="1">
        <v>9.7847449999999991</v>
      </c>
      <c r="DF111">
        <v>1.3821110000000001</v>
      </c>
      <c r="DG111">
        <v>15.44143</v>
      </c>
      <c r="DH111" s="1">
        <v>3.0454620000000002E-2</v>
      </c>
      <c r="DI111" s="1">
        <v>8.3709220000000002</v>
      </c>
      <c r="DJ111">
        <v>1.378752</v>
      </c>
      <c r="DK111">
        <v>16.327770000000001</v>
      </c>
      <c r="DL111" s="1">
        <v>2.546271E-2</v>
      </c>
      <c r="DM111" s="1">
        <v>7.0230750000000004</v>
      </c>
      <c r="DN111">
        <v>1.372012</v>
      </c>
      <c r="DO111">
        <v>16.766690000000001</v>
      </c>
      <c r="DP111" s="1">
        <v>2.11913E-2</v>
      </c>
      <c r="DQ111" s="1">
        <v>5.8630709999999997</v>
      </c>
      <c r="DR111">
        <v>1.3658159999999999</v>
      </c>
      <c r="DS111">
        <v>16.458970000000001</v>
      </c>
      <c r="DT111" s="1">
        <v>1.7810030000000001E-2</v>
      </c>
      <c r="DU111" s="1">
        <v>4.9370560000000001</v>
      </c>
      <c r="DV111">
        <v>1.3608739999999999</v>
      </c>
      <c r="DW111">
        <v>15.720190000000001</v>
      </c>
      <c r="DX111" s="1">
        <v>1.520238E-2</v>
      </c>
      <c r="DY111" s="1">
        <v>4.2171750000000001</v>
      </c>
      <c r="DZ111">
        <v>1.3576729999999999</v>
      </c>
      <c r="EA111">
        <v>14.900690000000001</v>
      </c>
      <c r="EB111" s="1">
        <v>1.3181790000000001E-2</v>
      </c>
      <c r="EC111" s="1">
        <v>3.6539000000000001</v>
      </c>
      <c r="ED111">
        <v>1.35592</v>
      </c>
      <c r="EE111">
        <v>14.306290000000001</v>
      </c>
      <c r="EF111" s="1">
        <v>1.157215E-2</v>
      </c>
      <c r="EG111" s="1">
        <v>3.2019860000000002</v>
      </c>
      <c r="EH111">
        <v>1.3552850000000001</v>
      </c>
      <c r="EI111">
        <v>14.466889999999999</v>
      </c>
      <c r="EJ111" s="1">
        <v>1.0133730000000001E-2</v>
      </c>
      <c r="EK111" s="1">
        <v>2.799944</v>
      </c>
      <c r="EL111">
        <v>1.3549059999999999</v>
      </c>
      <c r="EM111">
        <v>15.20307</v>
      </c>
      <c r="EN111" s="1">
        <v>8.5731709999999992E-3</v>
      </c>
      <c r="EO111" s="1">
        <v>2.3694250000000001</v>
      </c>
      <c r="EP111">
        <v>1.3548009999999999</v>
      </c>
      <c r="EQ111">
        <v>16.139469999999999</v>
      </c>
      <c r="ER111" s="1">
        <v>6.821209E-3</v>
      </c>
      <c r="ES111" s="1">
        <v>1.8871199999999999</v>
      </c>
      <c r="ET111">
        <v>1.3547769999999999</v>
      </c>
      <c r="EU111">
        <v>16.718319999999999</v>
      </c>
      <c r="EV111" s="1">
        <v>5.1344980000000004E-3</v>
      </c>
      <c r="EW111" s="1">
        <v>1.4199010000000001</v>
      </c>
      <c r="EX111">
        <v>1.3548290000000001</v>
      </c>
      <c r="EY111">
        <v>16.380330000000001</v>
      </c>
      <c r="EZ111" s="1">
        <v>3.7956790000000002E-3</v>
      </c>
      <c r="FA111" s="1">
        <v>1.0464039999999999</v>
      </c>
      <c r="FB111">
        <v>1.35501</v>
      </c>
      <c r="FC111">
        <v>15.43732</v>
      </c>
      <c r="FD111" s="1">
        <v>2.8855280000000001E-3</v>
      </c>
      <c r="FE111" s="1">
        <v>0.79090070000000001</v>
      </c>
      <c r="FF111">
        <v>1.355221</v>
      </c>
      <c r="FG111">
        <v>14.4596</v>
      </c>
      <c r="FH111" s="1">
        <v>2.3212340000000001E-3</v>
      </c>
      <c r="FI111" s="1">
        <v>0.63186589999999998</v>
      </c>
      <c r="FJ111">
        <v>1.3555710000000001</v>
      </c>
      <c r="FK111">
        <v>13.9512</v>
      </c>
      <c r="FL111" s="1">
        <v>1.9800730000000002E-3</v>
      </c>
      <c r="FM111" s="1">
        <v>0.53547310000000004</v>
      </c>
      <c r="FN111">
        <v>1.355839</v>
      </c>
      <c r="FO111">
        <v>14.664389999999999</v>
      </c>
      <c r="FP111" s="1">
        <v>1.760871E-3</v>
      </c>
      <c r="FQ111" s="1">
        <v>0.4737056</v>
      </c>
      <c r="FR111">
        <v>1.3561829999999999</v>
      </c>
      <c r="FS111">
        <v>15.571210000000001</v>
      </c>
      <c r="FT111" s="1">
        <v>1.5966839999999999E-3</v>
      </c>
      <c r="FU111" s="1">
        <v>0.42788169999999998</v>
      </c>
      <c r="FV111">
        <v>1.3565020000000001</v>
      </c>
      <c r="FW111">
        <v>16.280989999999999</v>
      </c>
      <c r="FX111" s="1">
        <v>1.455516E-3</v>
      </c>
      <c r="FY111" s="1">
        <v>0.38885769999999997</v>
      </c>
      <c r="FZ111">
        <v>1.356835</v>
      </c>
      <c r="GA111">
        <v>16.350059999999999</v>
      </c>
      <c r="GB111" s="1">
        <v>1.33209E-3</v>
      </c>
      <c r="GC111" s="1">
        <v>0.35482760000000002</v>
      </c>
      <c r="GD111">
        <v>1.357086</v>
      </c>
      <c r="GE111">
        <v>15.923030000000001</v>
      </c>
      <c r="GF111" s="1">
        <v>1.2290700000000001E-3</v>
      </c>
      <c r="GG111" s="1">
        <v>0.32645370000000001</v>
      </c>
      <c r="GH111">
        <v>1.3573219999999999</v>
      </c>
      <c r="GI111">
        <v>15.274559999999999</v>
      </c>
      <c r="GJ111" s="1">
        <v>1.14598E-3</v>
      </c>
      <c r="GK111" s="1">
        <v>0.30358590000000002</v>
      </c>
      <c r="GL111">
        <v>1.3574280000000001</v>
      </c>
      <c r="GM111">
        <v>14.62969</v>
      </c>
      <c r="GN111" s="1">
        <v>1.0786909999999999E-3</v>
      </c>
      <c r="GO111" s="1">
        <v>0.2851475</v>
      </c>
      <c r="GP111">
        <v>1.3575079999999999</v>
      </c>
      <c r="GQ111">
        <v>14.26412</v>
      </c>
      <c r="GR111" s="1">
        <v>1.022989E-3</v>
      </c>
      <c r="GS111" s="1">
        <v>0.26991090000000001</v>
      </c>
      <c r="GT111">
        <v>1.357537</v>
      </c>
      <c r="GU111">
        <v>14.994020000000001</v>
      </c>
      <c r="GV111" s="1">
        <v>9.7798429999999999E-4</v>
      </c>
      <c r="GW111" s="1">
        <v>0.25763960000000002</v>
      </c>
      <c r="GX111">
        <v>1.3575200000000001</v>
      </c>
      <c r="GY111">
        <v>15.991490000000001</v>
      </c>
      <c r="GZ111" s="1">
        <v>9.4647999999999998E-4</v>
      </c>
      <c r="HA111" s="1">
        <v>0.2489401</v>
      </c>
      <c r="HB111">
        <v>1.357569</v>
      </c>
      <c r="HC111">
        <v>16.91056</v>
      </c>
      <c r="HD111" s="1">
        <v>9.2697159999999995E-4</v>
      </c>
      <c r="HE111" s="1">
        <v>0.24351800000000001</v>
      </c>
      <c r="HF111">
        <v>1.3575980000000001</v>
      </c>
      <c r="HG111">
        <v>17.417539999999999</v>
      </c>
      <c r="HH111" s="1">
        <v>9.1176289999999997E-4</v>
      </c>
      <c r="HI111" s="1">
        <v>0.2394095</v>
      </c>
      <c r="HJ111">
        <v>1.357551</v>
      </c>
      <c r="HK111">
        <v>17.182849999999998</v>
      </c>
      <c r="HL111" s="1">
        <v>8.9324949999999999E-4</v>
      </c>
      <c r="HM111" s="1">
        <v>0.23456579999999999</v>
      </c>
      <c r="HN111">
        <v>1.3575440000000001</v>
      </c>
      <c r="HO111">
        <v>16.28407</v>
      </c>
      <c r="HP111" s="1">
        <v>8.6864050000000001E-4</v>
      </c>
      <c r="HQ111" s="1">
        <v>0.22815540000000001</v>
      </c>
      <c r="HR111">
        <v>1.357591</v>
      </c>
      <c r="HS111">
        <v>15.3552</v>
      </c>
      <c r="HT111" s="1">
        <v>8.3904149999999996E-4</v>
      </c>
      <c r="HU111" s="1">
        <v>0.22043019999999999</v>
      </c>
      <c r="HV111">
        <v>1.357548</v>
      </c>
      <c r="HW111">
        <v>14.79674</v>
      </c>
      <c r="HX111" s="1">
        <v>8.0673120000000005E-4</v>
      </c>
      <c r="HY111" s="1">
        <v>0.211978</v>
      </c>
      <c r="HZ111">
        <v>1.357569</v>
      </c>
      <c r="IA111">
        <v>15.50309</v>
      </c>
      <c r="IB111" s="1">
        <v>7.7377109999999995E-4</v>
      </c>
      <c r="IC111" s="1">
        <v>0.20335059999999999</v>
      </c>
      <c r="ID111">
        <v>1.357569</v>
      </c>
      <c r="IE111">
        <v>16.841170000000002</v>
      </c>
      <c r="IF111" s="1">
        <v>7.4156530000000001E-4</v>
      </c>
      <c r="IG111" s="1">
        <v>0.19489380000000001</v>
      </c>
      <c r="IH111">
        <v>1.3575699999999999</v>
      </c>
      <c r="II111">
        <v>18.082650000000001</v>
      </c>
      <c r="IJ111" s="1">
        <v>7.106794E-4</v>
      </c>
      <c r="IK111" s="1">
        <v>0.18679470000000001</v>
      </c>
      <c r="IL111">
        <v>1.3575759999999999</v>
      </c>
      <c r="IM111">
        <v>18.762550000000001</v>
      </c>
      <c r="IN111" s="1">
        <v>6.8127490000000003E-4</v>
      </c>
      <c r="IO111" s="1">
        <v>0.17907580000000001</v>
      </c>
      <c r="IP111">
        <v>1.3575410000000001</v>
      </c>
      <c r="IQ111">
        <v>18.362639999999999</v>
      </c>
      <c r="IR111">
        <v>6.5332349999999999E-4</v>
      </c>
      <c r="IS111" s="1">
        <v>0.17173240000000001</v>
      </c>
      <c r="IT111">
        <v>1.357578</v>
      </c>
      <c r="IU111">
        <v>17.349779999999999</v>
      </c>
      <c r="IV111">
        <v>6.2674050000000004E-4</v>
      </c>
      <c r="IW111" s="1">
        <v>0.16476150000000001</v>
      </c>
      <c r="IX111">
        <v>1.357577</v>
      </c>
      <c r="IY111">
        <v>16.378579999999999</v>
      </c>
      <c r="IZ111">
        <v>6.0154800000000003E-4</v>
      </c>
      <c r="JA111" s="1">
        <v>0.1581446</v>
      </c>
      <c r="JB111">
        <v>1.3575759999999999</v>
      </c>
      <c r="JC111">
        <v>15.801299999999999</v>
      </c>
      <c r="JD111">
        <v>5.7768649999999995E-4</v>
      </c>
      <c r="JE111" s="1">
        <v>0.15187400000000001</v>
      </c>
      <c r="JF111">
        <v>1.3575710000000001</v>
      </c>
      <c r="JG111">
        <v>16.110710000000001</v>
      </c>
      <c r="JH111">
        <v>5.5485590000000002E-4</v>
      </c>
      <c r="JI111" s="1">
        <v>0.14588799999999999</v>
      </c>
      <c r="JJ111">
        <v>1.357542</v>
      </c>
      <c r="JK111">
        <v>16.550190000000001</v>
      </c>
      <c r="JL111">
        <v>5.3307460000000001E-4</v>
      </c>
      <c r="JM111">
        <v>0.14015520000000001</v>
      </c>
      <c r="JN111">
        <v>1.35758</v>
      </c>
      <c r="JO111">
        <v>17.12809</v>
      </c>
      <c r="JP111">
        <v>5.1228570000000004E-4</v>
      </c>
      <c r="JQ111">
        <v>0.1347004</v>
      </c>
      <c r="JR111">
        <v>1.357537</v>
      </c>
      <c r="JS111">
        <v>17.144449999999999</v>
      </c>
      <c r="JT111">
        <v>4.926412E-4</v>
      </c>
      <c r="JU111">
        <v>0.129525</v>
      </c>
      <c r="JV111">
        <v>1.3575809999999999</v>
      </c>
      <c r="JW111">
        <v>16.639579999999999</v>
      </c>
      <c r="JX111">
        <v>4.7392719999999998E-4</v>
      </c>
      <c r="JY111">
        <v>0.1246107</v>
      </c>
      <c r="JZ111">
        <v>1.357575</v>
      </c>
      <c r="KA111">
        <v>15.896140000000001</v>
      </c>
      <c r="KB111">
        <v>4.5620550000000001E-4</v>
      </c>
      <c r="KC111">
        <v>0.11994589999999999</v>
      </c>
      <c r="KD111">
        <v>1.3575889999999999</v>
      </c>
      <c r="KE111">
        <v>15.108969999999999</v>
      </c>
      <c r="KF111">
        <v>4.3930899999999998E-4</v>
      </c>
      <c r="KG111">
        <v>0.11550580000000001</v>
      </c>
      <c r="KH111">
        <v>1.357548</v>
      </c>
      <c r="KI111">
        <v>14.474489999999999</v>
      </c>
      <c r="KJ111">
        <v>4.2315920000000001E-4</v>
      </c>
      <c r="KK111">
        <v>0.11126129999999999</v>
      </c>
      <c r="KL111">
        <v>1.3575820000000001</v>
      </c>
      <c r="KM111">
        <v>14.630699999999999</v>
      </c>
      <c r="KN111">
        <v>4.0774410000000001E-4</v>
      </c>
      <c r="KO111">
        <v>0.1072031</v>
      </c>
      <c r="KP111">
        <v>1.3575660000000001</v>
      </c>
      <c r="KQ111">
        <v>14.85759</v>
      </c>
      <c r="KR111">
        <v>3.9302169999999998E-4</v>
      </c>
      <c r="KS111">
        <v>0.1033278</v>
      </c>
      <c r="KT111">
        <v>1.357553</v>
      </c>
      <c r="KU111">
        <v>15.26742</v>
      </c>
      <c r="KV111">
        <v>3.7897480000000002E-4</v>
      </c>
      <c r="KW111">
        <v>9.9636870000000002E-2</v>
      </c>
      <c r="KX111">
        <v>1.3575120000000001</v>
      </c>
      <c r="KY111">
        <v>15.551450000000001</v>
      </c>
      <c r="KZ111">
        <v>3.6546240000000002E-4</v>
      </c>
      <c r="LA111">
        <v>9.609007E-2</v>
      </c>
      <c r="LB111">
        <v>1.357437</v>
      </c>
      <c r="LC111">
        <v>15.38001</v>
      </c>
      <c r="LD111">
        <v>3.5238499999999998E-4</v>
      </c>
      <c r="LE111">
        <v>9.2655959999999996E-2</v>
      </c>
      <c r="LF111">
        <v>1.3572679999999999</v>
      </c>
      <c r="LG111">
        <v>14.78964</v>
      </c>
      <c r="LH111">
        <v>3.3987509999999999E-4</v>
      </c>
      <c r="LI111">
        <v>8.9370770000000002E-2</v>
      </c>
      <c r="LJ111">
        <v>1.3570450000000001</v>
      </c>
      <c r="LK111">
        <v>14.089119999999999</v>
      </c>
      <c r="LL111">
        <v>3.2782790000000003E-4</v>
      </c>
      <c r="LM111">
        <v>8.6221450000000005E-2</v>
      </c>
      <c r="LN111">
        <v>1.356776</v>
      </c>
      <c r="LO111">
        <v>13.81799</v>
      </c>
      <c r="LP111">
        <v>3.1643980000000001E-4</v>
      </c>
      <c r="LQ111">
        <v>8.324347E-2</v>
      </c>
      <c r="LR111">
        <v>1.3564849999999999</v>
      </c>
      <c r="LS111">
        <v>14.81213</v>
      </c>
      <c r="LT111">
        <v>3.0662210000000003E-4</v>
      </c>
      <c r="LU111">
        <v>8.0651130000000001E-2</v>
      </c>
      <c r="LV111">
        <v>1.356133</v>
      </c>
      <c r="LW111">
        <v>16.00834</v>
      </c>
      <c r="LX111">
        <v>2.997206E-4</v>
      </c>
      <c r="LY111">
        <v>7.8812190000000004E-2</v>
      </c>
      <c r="LZ111">
        <v>1.355837</v>
      </c>
      <c r="MA111">
        <v>17.08276</v>
      </c>
      <c r="MB111">
        <v>2.9583099999999998E-4</v>
      </c>
      <c r="MC111">
        <v>7.7770969999999995E-2</v>
      </c>
      <c r="MD111">
        <v>1.355496</v>
      </c>
      <c r="ME111">
        <v>17.833880000000001</v>
      </c>
      <c r="MF111">
        <v>2.9292659999999998E-4</v>
      </c>
      <c r="MG111">
        <v>7.7028650000000004E-2</v>
      </c>
      <c r="MH111">
        <v>1.3552420000000001</v>
      </c>
      <c r="MI111">
        <v>17.77439</v>
      </c>
      <c r="MJ111">
        <v>2.889074E-4</v>
      </c>
      <c r="MK111">
        <v>7.6013899999999995E-2</v>
      </c>
      <c r="ML111">
        <v>1.3550580000000001</v>
      </c>
      <c r="MM111">
        <v>16.967659999999999</v>
      </c>
      <c r="MN111">
        <v>2.8307579999999998E-4</v>
      </c>
      <c r="MO111">
        <v>7.4515940000000003E-2</v>
      </c>
      <c r="MP111">
        <v>1.354914</v>
      </c>
      <c r="MQ111">
        <v>16.13523</v>
      </c>
      <c r="MR111">
        <v>2.757212E-4</v>
      </c>
      <c r="MS111">
        <v>7.2610679999999997E-2</v>
      </c>
      <c r="MT111">
        <v>1.354849</v>
      </c>
      <c r="MU111">
        <v>15.75691</v>
      </c>
      <c r="MV111">
        <v>2.674051E-4</v>
      </c>
      <c r="MW111">
        <v>7.0441359999999995E-2</v>
      </c>
      <c r="MX111">
        <v>1.354797</v>
      </c>
      <c r="MY111">
        <v>16.752610000000001</v>
      </c>
      <c r="MZ111">
        <v>2.5797919999999999E-4</v>
      </c>
      <c r="NA111">
        <v>6.7984169999999997E-2</v>
      </c>
      <c r="NB111">
        <v>1.3547819999999999</v>
      </c>
      <c r="NC111">
        <v>18.110990000000001</v>
      </c>
      <c r="ND111">
        <v>2.466309E-4</v>
      </c>
      <c r="NE111">
        <v>6.503602E-2</v>
      </c>
      <c r="NF111">
        <v>1.354743</v>
      </c>
      <c r="NG111">
        <v>19.212800000000001</v>
      </c>
      <c r="NH111">
        <v>2.334793E-4</v>
      </c>
      <c r="NI111">
        <v>6.1596350000000001E-2</v>
      </c>
      <c r="NJ111">
        <v>1.354678</v>
      </c>
      <c r="NK111">
        <v>19.782219999999999</v>
      </c>
      <c r="NL111">
        <v>2.2008959999999999E-4</v>
      </c>
      <c r="NM111">
        <v>5.8065070000000003E-2</v>
      </c>
      <c r="NN111">
        <v>1.354476</v>
      </c>
      <c r="NO111">
        <v>19.394469999999998</v>
      </c>
      <c r="NP111">
        <v>2.0806070000000001E-4</v>
      </c>
      <c r="NQ111">
        <v>5.4878240000000002E-2</v>
      </c>
      <c r="NR111">
        <v>1.3541540000000001</v>
      </c>
      <c r="NS111">
        <v>18.4878</v>
      </c>
      <c r="NT111">
        <v>1.9794189999999999E-4</v>
      </c>
      <c r="NU111">
        <v>5.2196979999999997E-2</v>
      </c>
      <c r="NV111">
        <v>1.353718</v>
      </c>
      <c r="NW111">
        <v>17.537839999999999</v>
      </c>
      <c r="NX111">
        <v>1.8952380000000001E-4</v>
      </c>
      <c r="NY111">
        <v>4.997269E-2</v>
      </c>
      <c r="NZ111">
        <v>1.353207</v>
      </c>
      <c r="OA111">
        <v>16.85079</v>
      </c>
      <c r="OB111">
        <v>1.8248670000000001E-4</v>
      </c>
      <c r="OC111">
        <v>4.8115669999999999E-2</v>
      </c>
      <c r="OD111">
        <v>1.3525640000000001</v>
      </c>
      <c r="OE111">
        <v>16.660679999999999</v>
      </c>
      <c r="OF111">
        <v>1.7734099999999999E-4</v>
      </c>
      <c r="OG111">
        <v>4.6743029999999998E-2</v>
      </c>
      <c r="OH111">
        <v>1.351885</v>
      </c>
      <c r="OI111">
        <v>17.259460000000001</v>
      </c>
      <c r="OJ111">
        <v>1.7535519999999999E-4</v>
      </c>
      <c r="OK111">
        <v>4.6188760000000002E-2</v>
      </c>
    </row>
    <row r="112" spans="1:401" x14ac:dyDescent="0.35">
      <c r="A112">
        <v>115</v>
      </c>
      <c r="B112" t="s">
        <v>4</v>
      </c>
      <c r="C112" t="s">
        <v>24</v>
      </c>
      <c r="D112" t="s">
        <v>117</v>
      </c>
      <c r="E112">
        <v>826.17570000000001</v>
      </c>
      <c r="F112">
        <v>0.73589800000000005</v>
      </c>
      <c r="G112">
        <v>14.21453</v>
      </c>
      <c r="H112">
        <v>0</v>
      </c>
      <c r="I112">
        <v>0</v>
      </c>
      <c r="J112">
        <v>0.73375279999999998</v>
      </c>
      <c r="K112">
        <v>14.500590000000001</v>
      </c>
      <c r="L112">
        <v>0</v>
      </c>
      <c r="M112" s="1">
        <v>9.4473000000000007E-37</v>
      </c>
      <c r="N112">
        <v>0.73158690000000004</v>
      </c>
      <c r="O112">
        <v>15.27549</v>
      </c>
      <c r="P112" s="1">
        <v>2.6797719999999998E-26</v>
      </c>
      <c r="Q112" s="1">
        <v>9.0747800000000001E-24</v>
      </c>
      <c r="R112">
        <v>0.72941710000000004</v>
      </c>
      <c r="S112">
        <v>15.56325</v>
      </c>
      <c r="T112" s="1">
        <v>3.7756579999999999E-15</v>
      </c>
      <c r="U112" s="1">
        <v>1.2783440000000001E-12</v>
      </c>
      <c r="V112">
        <v>0.72731889999999999</v>
      </c>
      <c r="W112">
        <v>15.63908</v>
      </c>
      <c r="X112" s="1">
        <v>1.587379E-5</v>
      </c>
      <c r="Y112" s="1">
        <v>3.5805279999999999E-3</v>
      </c>
      <c r="Z112">
        <v>0.72522260000000005</v>
      </c>
      <c r="AA112">
        <v>14.912229999999999</v>
      </c>
      <c r="AB112">
        <v>9.2166079999999997E-2</v>
      </c>
      <c r="AC112">
        <v>24.24335</v>
      </c>
      <c r="AD112">
        <v>0.72313550000000004</v>
      </c>
      <c r="AE112">
        <v>14.21795</v>
      </c>
      <c r="AF112">
        <v>6.5449999999999999</v>
      </c>
      <c r="AG112">
        <v>1904.318</v>
      </c>
      <c r="AH112">
        <v>0.72104590000000002</v>
      </c>
      <c r="AI112">
        <v>13.6561</v>
      </c>
      <c r="AJ112">
        <v>53.438319999999997</v>
      </c>
      <c r="AK112">
        <v>16796.330000000002</v>
      </c>
      <c r="AL112">
        <v>0.7189489</v>
      </c>
      <c r="AM112">
        <v>13.446899999999999</v>
      </c>
      <c r="AN112">
        <v>109.935</v>
      </c>
      <c r="AO112">
        <v>36717.24</v>
      </c>
      <c r="AP112">
        <v>0.71686799999999995</v>
      </c>
      <c r="AQ112">
        <v>13.49714</v>
      </c>
      <c r="AR112">
        <v>88.323490000000007</v>
      </c>
      <c r="AS112">
        <v>30938.22</v>
      </c>
      <c r="AT112">
        <v>0.71487670000000003</v>
      </c>
      <c r="AU112">
        <v>14.10567</v>
      </c>
      <c r="AV112">
        <v>36.831319999999998</v>
      </c>
      <c r="AW112">
        <v>13384.01</v>
      </c>
      <c r="AX112">
        <v>0.71276090000000003</v>
      </c>
      <c r="AY112">
        <v>14.391389999999999</v>
      </c>
      <c r="AZ112">
        <v>9.8132979999999996</v>
      </c>
      <c r="BA112">
        <v>3663.7139999999999</v>
      </c>
      <c r="BB112">
        <v>0.71014379999999999</v>
      </c>
      <c r="BC112">
        <v>14.42596</v>
      </c>
      <c r="BD112">
        <v>1.9976400000000001</v>
      </c>
      <c r="BE112">
        <v>757.68029999999999</v>
      </c>
      <c r="BF112">
        <v>0.70677789999999996</v>
      </c>
      <c r="BG112">
        <v>14.057790000000001</v>
      </c>
      <c r="BH112">
        <v>0.39378809999999997</v>
      </c>
      <c r="BI112">
        <v>148.51349999999999</v>
      </c>
      <c r="BJ112">
        <v>0.70262469999999999</v>
      </c>
      <c r="BK112">
        <v>13.4419</v>
      </c>
      <c r="BL112" s="1">
        <v>0.1183656</v>
      </c>
      <c r="BM112">
        <v>42.84686</v>
      </c>
      <c r="BN112">
        <v>0.69758759999999997</v>
      </c>
      <c r="BO112">
        <v>12.849030000000001</v>
      </c>
      <c r="BP112" s="1">
        <v>7.08955E-2</v>
      </c>
      <c r="BQ112">
        <v>24.779540000000001</v>
      </c>
      <c r="BR112">
        <v>0.69170620000000005</v>
      </c>
      <c r="BS112">
        <v>12.447760000000001</v>
      </c>
      <c r="BT112" s="1">
        <v>6.0934330000000002E-2</v>
      </c>
      <c r="BU112">
        <v>21.098189999999999</v>
      </c>
      <c r="BV112">
        <v>0.68544899999999997</v>
      </c>
      <c r="BW112">
        <v>12.706630000000001</v>
      </c>
      <c r="BX112" s="1">
        <v>6.0586269999999998E-2</v>
      </c>
      <c r="BY112" s="1">
        <v>20.947289999999999</v>
      </c>
      <c r="BZ112">
        <v>0.67929819999999996</v>
      </c>
      <c r="CA112">
        <v>13.49635</v>
      </c>
      <c r="CB112" s="1">
        <v>6.3400289999999998E-2</v>
      </c>
      <c r="CC112" s="1">
        <v>21.997160000000001</v>
      </c>
      <c r="CD112">
        <v>0.67285130000000004</v>
      </c>
      <c r="CE112">
        <v>14.467000000000001</v>
      </c>
      <c r="CF112" s="1">
        <v>6.4731689999999995E-2</v>
      </c>
      <c r="CG112" s="1">
        <v>22.624479999999998</v>
      </c>
      <c r="CH112">
        <v>0.66586630000000002</v>
      </c>
      <c r="CI112">
        <v>15.084479999999999</v>
      </c>
      <c r="CJ112" s="1">
        <v>6.2754710000000005E-2</v>
      </c>
      <c r="CK112" s="1">
        <v>22.115919999999999</v>
      </c>
      <c r="CL112">
        <v>0.65983769999999997</v>
      </c>
      <c r="CM112">
        <v>14.870810000000001</v>
      </c>
      <c r="CN112" s="1">
        <v>5.8297649999999999E-2</v>
      </c>
      <c r="CO112" s="1">
        <v>20.65605</v>
      </c>
      <c r="CP112">
        <v>0.65502050000000001</v>
      </c>
      <c r="CQ112">
        <v>14.233090000000001</v>
      </c>
      <c r="CR112" s="1">
        <v>5.2692250000000003E-2</v>
      </c>
      <c r="CS112" s="1">
        <v>18.73413</v>
      </c>
      <c r="CT112">
        <v>0.65087200000000001</v>
      </c>
      <c r="CU112">
        <v>13.7179</v>
      </c>
      <c r="CV112" s="1">
        <v>4.6950980000000003E-2</v>
      </c>
      <c r="CW112" s="1">
        <v>16.739049999999999</v>
      </c>
      <c r="CX112">
        <v>0.64684459999999999</v>
      </c>
      <c r="CY112">
        <v>13.6081</v>
      </c>
      <c r="CZ112" s="1">
        <v>4.152161E-2</v>
      </c>
      <c r="DA112" s="1">
        <v>14.838100000000001</v>
      </c>
      <c r="DB112">
        <v>0.64289209999999997</v>
      </c>
      <c r="DC112">
        <v>14.308770000000001</v>
      </c>
      <c r="DD112" s="1">
        <v>3.6257909999999997E-2</v>
      </c>
      <c r="DE112" s="1">
        <v>12.99127</v>
      </c>
      <c r="DF112">
        <v>0.63890860000000005</v>
      </c>
      <c r="DG112">
        <v>15.431850000000001</v>
      </c>
      <c r="DH112" s="1">
        <v>3.0971120000000001E-2</v>
      </c>
      <c r="DI112" s="1">
        <v>11.12734</v>
      </c>
      <c r="DJ112">
        <v>0.63517219999999996</v>
      </c>
      <c r="DK112">
        <v>16.334309999999999</v>
      </c>
      <c r="DL112" s="1">
        <v>2.5932790000000001E-2</v>
      </c>
      <c r="DM112" s="1">
        <v>9.3332040000000003</v>
      </c>
      <c r="DN112">
        <v>0.63155669999999997</v>
      </c>
      <c r="DO112">
        <v>16.807379999999998</v>
      </c>
      <c r="DP112" s="1">
        <v>2.1581630000000001E-2</v>
      </c>
      <c r="DQ112" s="1">
        <v>7.7711439999999996</v>
      </c>
      <c r="DR112">
        <v>0.62818370000000001</v>
      </c>
      <c r="DS112">
        <v>16.513929999999998</v>
      </c>
      <c r="DT112" s="1">
        <v>1.8116E-2</v>
      </c>
      <c r="DU112" s="1">
        <v>6.5188259999999998</v>
      </c>
      <c r="DV112">
        <v>0.62553550000000002</v>
      </c>
      <c r="DW112">
        <v>15.776020000000001</v>
      </c>
      <c r="DX112" s="1">
        <v>1.544072E-2</v>
      </c>
      <c r="DY112" s="1">
        <v>5.5460570000000002</v>
      </c>
      <c r="DZ112">
        <v>0.62379989999999996</v>
      </c>
      <c r="EA112">
        <v>14.95514</v>
      </c>
      <c r="EB112" s="1">
        <v>1.337003E-2</v>
      </c>
      <c r="EC112" s="1">
        <v>4.7872370000000002</v>
      </c>
      <c r="ED112">
        <v>0.62280060000000004</v>
      </c>
      <c r="EE112">
        <v>14.335940000000001</v>
      </c>
      <c r="EF112" s="1">
        <v>1.172841E-2</v>
      </c>
      <c r="EG112" s="1">
        <v>4.1839199999999996</v>
      </c>
      <c r="EH112">
        <v>0.6223573</v>
      </c>
      <c r="EI112">
        <v>14.474550000000001</v>
      </c>
      <c r="EJ112" s="1">
        <v>1.028569E-2</v>
      </c>
      <c r="EK112" s="1">
        <v>3.6619350000000002</v>
      </c>
      <c r="EL112">
        <v>0.62209720000000002</v>
      </c>
      <c r="EM112">
        <v>15.20693</v>
      </c>
      <c r="EN112" s="1">
        <v>8.7469920000000003E-3</v>
      </c>
      <c r="EO112" s="1">
        <v>3.113693</v>
      </c>
      <c r="EP112">
        <v>0.62195690000000003</v>
      </c>
      <c r="EQ112">
        <v>16.1449</v>
      </c>
      <c r="ER112" s="1">
        <v>7.0080710000000003E-3</v>
      </c>
      <c r="ES112" s="1">
        <v>2.4969619999999999</v>
      </c>
      <c r="ET112">
        <v>0.6219093</v>
      </c>
      <c r="EU112">
        <v>16.740770000000001</v>
      </c>
      <c r="EV112" s="1">
        <v>5.300435E-3</v>
      </c>
      <c r="EW112" s="1">
        <v>1.888128</v>
      </c>
      <c r="EX112">
        <v>0.62194260000000001</v>
      </c>
      <c r="EY112">
        <v>16.435009999999998</v>
      </c>
      <c r="EZ112" s="1">
        <v>3.918258E-3</v>
      </c>
      <c r="FA112" s="1">
        <v>1.3918189999999999</v>
      </c>
      <c r="FB112">
        <v>0.62200869999999997</v>
      </c>
      <c r="FC112">
        <v>15.51346</v>
      </c>
      <c r="FD112" s="1">
        <v>2.9650380000000001E-3</v>
      </c>
      <c r="FE112" s="1">
        <v>1.0473250000000001</v>
      </c>
      <c r="FF112">
        <v>0.62212559999999995</v>
      </c>
      <c r="FG112">
        <v>14.519119999999999</v>
      </c>
      <c r="FH112" s="1">
        <v>2.3696759999999998E-3</v>
      </c>
      <c r="FI112" s="1">
        <v>0.83123650000000004</v>
      </c>
      <c r="FJ112">
        <v>0.62227149999999998</v>
      </c>
      <c r="FK112">
        <v>13.98573</v>
      </c>
      <c r="FL112" s="1">
        <v>2.0098910000000002E-3</v>
      </c>
      <c r="FM112" s="1">
        <v>0.70031399999999999</v>
      </c>
      <c r="FN112">
        <v>0.62242350000000002</v>
      </c>
      <c r="FO112">
        <v>14.67699</v>
      </c>
      <c r="FP112" s="1">
        <v>1.7811979999999999E-3</v>
      </c>
      <c r="FQ112" s="1">
        <v>0.61727390000000004</v>
      </c>
      <c r="FR112">
        <v>0.62260859999999996</v>
      </c>
      <c r="FS112">
        <v>15.57131</v>
      </c>
      <c r="FT112" s="1">
        <v>1.613071E-3</v>
      </c>
      <c r="FU112" s="1">
        <v>0.55679400000000001</v>
      </c>
      <c r="FV112">
        <v>0.62278140000000004</v>
      </c>
      <c r="FW112">
        <v>16.292059999999999</v>
      </c>
      <c r="FX112" s="1">
        <v>1.469932E-3</v>
      </c>
      <c r="FY112" s="1">
        <v>0.50584609999999997</v>
      </c>
      <c r="FZ112">
        <v>0.62295420000000001</v>
      </c>
      <c r="GA112">
        <v>16.395800000000001</v>
      </c>
      <c r="GB112" s="1">
        <v>1.344476E-3</v>
      </c>
      <c r="GC112" s="1">
        <v>0.46133740000000001</v>
      </c>
      <c r="GD112">
        <v>0.62308010000000003</v>
      </c>
      <c r="GE112">
        <v>15.96721</v>
      </c>
      <c r="GF112" s="1">
        <v>1.239214E-3</v>
      </c>
      <c r="GG112" s="1">
        <v>0.4240256</v>
      </c>
      <c r="GH112">
        <v>0.62318119999999999</v>
      </c>
      <c r="GI112">
        <v>15.314859999999999</v>
      </c>
      <c r="GJ112" s="1">
        <v>1.154113E-3</v>
      </c>
      <c r="GK112" s="1">
        <v>0.39388469999999998</v>
      </c>
      <c r="GL112">
        <v>0.62326499999999996</v>
      </c>
      <c r="GM112">
        <v>14.664870000000001</v>
      </c>
      <c r="GN112" s="1">
        <v>1.0853379999999999E-3</v>
      </c>
      <c r="GO112" s="1">
        <v>0.3696139</v>
      </c>
      <c r="GP112">
        <v>0.62331510000000001</v>
      </c>
      <c r="GQ112">
        <v>14.2995</v>
      </c>
      <c r="GR112" s="1">
        <v>1.0285050000000001E-3</v>
      </c>
      <c r="GS112" s="1">
        <v>0.34960770000000002</v>
      </c>
      <c r="GT112">
        <v>0.62333919999999998</v>
      </c>
      <c r="GU112">
        <v>15.01399</v>
      </c>
      <c r="GV112" s="1">
        <v>9.8223860000000007E-4</v>
      </c>
      <c r="GW112" s="1">
        <v>0.33337699999999998</v>
      </c>
      <c r="GX112">
        <v>0.62336029999999998</v>
      </c>
      <c r="GY112">
        <v>15.99652</v>
      </c>
      <c r="GZ112" s="1">
        <v>9.4925960000000003E-4</v>
      </c>
      <c r="HA112" s="1">
        <v>0.3216638</v>
      </c>
      <c r="HB112">
        <v>0.62337200000000004</v>
      </c>
      <c r="HC112">
        <v>16.930050000000001</v>
      </c>
      <c r="HD112" s="1">
        <v>9.2873209999999996E-4</v>
      </c>
      <c r="HE112" s="1">
        <v>0.31432179999999998</v>
      </c>
      <c r="HF112">
        <v>0.62336210000000003</v>
      </c>
      <c r="HG112">
        <v>17.477049999999998</v>
      </c>
      <c r="HH112" s="1">
        <v>9.1342080000000002E-4</v>
      </c>
      <c r="HI112" s="1">
        <v>0.30897619999999998</v>
      </c>
      <c r="HJ112">
        <v>0.62335739999999995</v>
      </c>
      <c r="HK112">
        <v>17.24757</v>
      </c>
      <c r="HL112" s="1">
        <v>8.9543339999999998E-4</v>
      </c>
      <c r="HM112" s="1">
        <v>0.30290689999999998</v>
      </c>
      <c r="HN112">
        <v>0.62335719999999994</v>
      </c>
      <c r="HO112">
        <v>16.35454</v>
      </c>
      <c r="HP112" s="1">
        <v>8.7143530000000004E-4</v>
      </c>
      <c r="HQ112" s="1">
        <v>0.29486329999999999</v>
      </c>
      <c r="HR112">
        <v>0.62336100000000005</v>
      </c>
      <c r="HS112">
        <v>15.41638</v>
      </c>
      <c r="HT112" s="1">
        <v>8.4226989999999996E-4</v>
      </c>
      <c r="HU112" s="1">
        <v>0.28506130000000002</v>
      </c>
      <c r="HV112">
        <v>0.62336579999999997</v>
      </c>
      <c r="HW112">
        <v>14.82666</v>
      </c>
      <c r="HX112" s="1">
        <v>8.1013660000000003E-4</v>
      </c>
      <c r="HY112" s="1">
        <v>0.27423829999999999</v>
      </c>
      <c r="HZ112">
        <v>0.62335370000000001</v>
      </c>
      <c r="IA112">
        <v>15.505509999999999</v>
      </c>
      <c r="IB112" s="1">
        <v>7.7717520000000003E-4</v>
      </c>
      <c r="IC112" s="1">
        <v>0.26312770000000002</v>
      </c>
      <c r="ID112">
        <v>0.62335870000000004</v>
      </c>
      <c r="IE112">
        <v>16.830179999999999</v>
      </c>
      <c r="IF112" s="1">
        <v>7.4486039999999999E-4</v>
      </c>
      <c r="IG112" s="1">
        <v>0.252197</v>
      </c>
      <c r="IH112">
        <v>0.62335850000000004</v>
      </c>
      <c r="II112">
        <v>18.086950000000002</v>
      </c>
      <c r="IJ112" s="1">
        <v>7.1381920000000005E-4</v>
      </c>
      <c r="IK112" s="1">
        <v>0.2417108</v>
      </c>
      <c r="IL112">
        <v>0.62335960000000001</v>
      </c>
      <c r="IM112">
        <v>18.817530000000001</v>
      </c>
      <c r="IN112" s="1">
        <v>6.8426149999999998E-4</v>
      </c>
      <c r="IO112" s="1">
        <v>0.23171410000000001</v>
      </c>
      <c r="IP112">
        <v>0.62336210000000003</v>
      </c>
      <c r="IQ112">
        <v>18.44089</v>
      </c>
      <c r="IR112">
        <v>6.5615729999999998E-4</v>
      </c>
      <c r="IS112" s="1">
        <v>0.2222008</v>
      </c>
      <c r="IT112">
        <v>0.62336179999999997</v>
      </c>
      <c r="IU112">
        <v>17.434229999999999</v>
      </c>
      <c r="IV112">
        <v>6.2943410000000004E-4</v>
      </c>
      <c r="IW112" s="1">
        <v>0.21317469999999999</v>
      </c>
      <c r="IX112">
        <v>0.62336210000000003</v>
      </c>
      <c r="IY112">
        <v>16.450970000000002</v>
      </c>
      <c r="IZ112">
        <v>6.0410170000000003E-4</v>
      </c>
      <c r="JA112" s="1">
        <v>0.20460229999999999</v>
      </c>
      <c r="JB112">
        <v>0.62335850000000004</v>
      </c>
      <c r="JC112">
        <v>15.8416</v>
      </c>
      <c r="JD112">
        <v>5.8011360000000004E-4</v>
      </c>
      <c r="JE112" s="1">
        <v>0.19648090000000001</v>
      </c>
      <c r="JF112">
        <v>0.62335960000000001</v>
      </c>
      <c r="JG112">
        <v>16.131599999999999</v>
      </c>
      <c r="JH112">
        <v>5.5717590000000001E-4</v>
      </c>
      <c r="JI112" s="1">
        <v>0.18873239999999999</v>
      </c>
      <c r="JJ112">
        <v>0.62336230000000004</v>
      </c>
      <c r="JK112">
        <v>16.554110000000001</v>
      </c>
      <c r="JL112">
        <v>5.3529689999999997E-4</v>
      </c>
      <c r="JM112" s="1">
        <v>0.18131259999999999</v>
      </c>
      <c r="JN112">
        <v>0.62336000000000003</v>
      </c>
      <c r="JO112">
        <v>17.135480000000001</v>
      </c>
      <c r="JP112">
        <v>5.1438890000000004E-4</v>
      </c>
      <c r="JQ112">
        <v>0.1742464</v>
      </c>
      <c r="JR112">
        <v>0.62336060000000004</v>
      </c>
      <c r="JS112">
        <v>17.176480000000002</v>
      </c>
      <c r="JT112">
        <v>4.9463980000000001E-4</v>
      </c>
      <c r="JU112">
        <v>0.16754240000000001</v>
      </c>
      <c r="JV112">
        <v>0.62336049999999998</v>
      </c>
      <c r="JW112">
        <v>16.688980000000001</v>
      </c>
      <c r="JX112">
        <v>4.758195E-4</v>
      </c>
      <c r="JY112">
        <v>0.1611764</v>
      </c>
      <c r="JZ112">
        <v>0.62335819999999997</v>
      </c>
      <c r="KA112">
        <v>15.9665</v>
      </c>
      <c r="KB112">
        <v>4.580109E-4</v>
      </c>
      <c r="KC112">
        <v>0.1551371</v>
      </c>
      <c r="KD112">
        <v>0.62336250000000004</v>
      </c>
      <c r="KE112">
        <v>15.174429999999999</v>
      </c>
      <c r="KF112">
        <v>4.4103220000000002E-4</v>
      </c>
      <c r="KG112">
        <v>0.1493892</v>
      </c>
      <c r="KH112">
        <v>0.62336519999999995</v>
      </c>
      <c r="KI112">
        <v>14.53171</v>
      </c>
      <c r="KJ112">
        <v>4.2480129999999998E-4</v>
      </c>
      <c r="KK112">
        <v>0.1438923</v>
      </c>
      <c r="KL112">
        <v>0.62335989999999997</v>
      </c>
      <c r="KM112">
        <v>14.680759999999999</v>
      </c>
      <c r="KN112">
        <v>4.093171E-4</v>
      </c>
      <c r="KO112">
        <v>0.1386416</v>
      </c>
      <c r="KP112">
        <v>0.62336040000000004</v>
      </c>
      <c r="KQ112">
        <v>14.881130000000001</v>
      </c>
      <c r="KR112">
        <v>3.9452219999999997E-4</v>
      </c>
      <c r="KS112">
        <v>0.13362370000000001</v>
      </c>
      <c r="KT112">
        <v>0.62336950000000002</v>
      </c>
      <c r="KU112">
        <v>15.2888</v>
      </c>
      <c r="KV112">
        <v>3.8040570000000002E-4</v>
      </c>
      <c r="KW112">
        <v>0.12884590000000001</v>
      </c>
      <c r="KX112">
        <v>0.6233322</v>
      </c>
      <c r="KY112">
        <v>15.59361</v>
      </c>
      <c r="KZ112">
        <v>3.6684739999999998E-4</v>
      </c>
      <c r="LA112">
        <v>0.1242597</v>
      </c>
      <c r="LB112">
        <v>0.6233031</v>
      </c>
      <c r="LC112">
        <v>15.41173</v>
      </c>
      <c r="LD112">
        <v>3.5371710000000001E-4</v>
      </c>
      <c r="LE112">
        <v>0.1198183</v>
      </c>
      <c r="LF112">
        <v>0.62321009999999999</v>
      </c>
      <c r="LG112">
        <v>14.834899999999999</v>
      </c>
      <c r="LH112">
        <v>3.4115099999999999E-4</v>
      </c>
      <c r="LI112">
        <v>0.1155641</v>
      </c>
      <c r="LJ112">
        <v>0.62311019999999995</v>
      </c>
      <c r="LK112">
        <v>14.13279</v>
      </c>
      <c r="LL112">
        <v>3.2904709999999999E-4</v>
      </c>
      <c r="LM112">
        <v>0.11148660000000001</v>
      </c>
      <c r="LN112">
        <v>0.62297239999999998</v>
      </c>
      <c r="LO112">
        <v>13.845409999999999</v>
      </c>
      <c r="LP112">
        <v>3.1757029999999998E-4</v>
      </c>
      <c r="LQ112">
        <v>0.1076189</v>
      </c>
      <c r="LR112">
        <v>0.62281549999999997</v>
      </c>
      <c r="LS112">
        <v>14.81615</v>
      </c>
      <c r="LT112">
        <v>3.0753170000000002E-4</v>
      </c>
      <c r="LU112">
        <v>0.10420359999999999</v>
      </c>
      <c r="LV112">
        <v>0.6226256</v>
      </c>
      <c r="LW112">
        <v>15.996840000000001</v>
      </c>
      <c r="LX112">
        <v>3.0028580000000002E-4</v>
      </c>
      <c r="LY112">
        <v>0.1017142</v>
      </c>
      <c r="LZ112">
        <v>0.62246230000000002</v>
      </c>
      <c r="MA112">
        <v>17.107810000000001</v>
      </c>
      <c r="MB112">
        <v>2.9614590000000003E-4</v>
      </c>
      <c r="MC112">
        <v>0.1002797</v>
      </c>
      <c r="MD112">
        <v>0.62228749999999999</v>
      </c>
      <c r="ME112">
        <v>17.89874</v>
      </c>
      <c r="MF112">
        <v>2.932368E-4</v>
      </c>
      <c r="MG112">
        <v>9.9309519999999998E-2</v>
      </c>
      <c r="MH112">
        <v>0.62215410000000004</v>
      </c>
      <c r="MI112">
        <v>17.82274</v>
      </c>
      <c r="MJ112">
        <v>2.8938919999999999E-4</v>
      </c>
      <c r="MK112">
        <v>9.8056089999999999E-2</v>
      </c>
      <c r="ML112">
        <v>0.62202829999999998</v>
      </c>
      <c r="MM112">
        <v>17.024799999999999</v>
      </c>
      <c r="MN112">
        <v>2.8374839999999998E-4</v>
      </c>
      <c r="MO112">
        <v>9.6188549999999998E-2</v>
      </c>
      <c r="MP112">
        <v>0.62197690000000005</v>
      </c>
      <c r="MQ112">
        <v>16.1889</v>
      </c>
      <c r="MR112">
        <v>2.7652230000000001E-4</v>
      </c>
      <c r="MS112">
        <v>9.3777719999999995E-2</v>
      </c>
      <c r="MT112">
        <v>0.62192809999999998</v>
      </c>
      <c r="MU112">
        <v>15.781929999999999</v>
      </c>
      <c r="MV112">
        <v>2.683036E-4</v>
      </c>
      <c r="MW112">
        <v>9.1015499999999999E-2</v>
      </c>
      <c r="MX112">
        <v>0.62189689999999997</v>
      </c>
      <c r="MY112">
        <v>16.739470000000001</v>
      </c>
      <c r="MZ112">
        <v>2.5902819999999997E-4</v>
      </c>
      <c r="NA112">
        <v>8.789951E-2</v>
      </c>
      <c r="NB112">
        <v>0.62185780000000002</v>
      </c>
      <c r="NC112">
        <v>18.092110000000002</v>
      </c>
      <c r="ND112">
        <v>2.4789529999999998E-4</v>
      </c>
      <c r="NE112">
        <v>8.4175109999999997E-2</v>
      </c>
      <c r="NF112">
        <v>0.6218593</v>
      </c>
      <c r="NG112">
        <v>19.226800000000001</v>
      </c>
      <c r="NH112">
        <v>2.3488870000000001E-4</v>
      </c>
      <c r="NI112">
        <v>7.9797010000000002E-2</v>
      </c>
      <c r="NJ112">
        <v>0.621834</v>
      </c>
      <c r="NK112">
        <v>19.841229999999999</v>
      </c>
      <c r="NL112">
        <v>2.2144800000000001E-4</v>
      </c>
      <c r="NM112">
        <v>7.5236419999999998E-2</v>
      </c>
      <c r="NN112">
        <v>0.62172870000000002</v>
      </c>
      <c r="NO112">
        <v>19.462350000000001</v>
      </c>
      <c r="NP112">
        <v>2.092335E-4</v>
      </c>
      <c r="NQ112">
        <v>7.1069110000000005E-2</v>
      </c>
      <c r="NR112">
        <v>0.62156330000000004</v>
      </c>
      <c r="NS112">
        <v>18.564</v>
      </c>
      <c r="NT112">
        <v>1.9891439999999999E-4</v>
      </c>
      <c r="NU112">
        <v>6.7545629999999995E-2</v>
      </c>
      <c r="NV112">
        <v>0.62132759999999998</v>
      </c>
      <c r="NW112">
        <v>17.616060000000001</v>
      </c>
      <c r="NX112">
        <v>1.9033320000000001E-4</v>
      </c>
      <c r="NY112">
        <v>6.4622449999999998E-2</v>
      </c>
      <c r="NZ112">
        <v>0.62105580000000005</v>
      </c>
      <c r="OA112">
        <v>16.903220000000001</v>
      </c>
      <c r="OB112">
        <v>1.8314810000000001E-4</v>
      </c>
      <c r="OC112">
        <v>6.2178459999999998E-2</v>
      </c>
      <c r="OD112">
        <v>0.62071010000000004</v>
      </c>
      <c r="OE112">
        <v>16.695409999999999</v>
      </c>
      <c r="OF112">
        <v>1.7775350000000001E-4</v>
      </c>
      <c r="OG112">
        <v>6.0324559999999999E-2</v>
      </c>
      <c r="OH112">
        <v>0.6203613</v>
      </c>
      <c r="OI112">
        <v>17.271640000000001</v>
      </c>
      <c r="OJ112">
        <v>1.75382E-4</v>
      </c>
      <c r="OK112">
        <v>5.9479089999999998E-2</v>
      </c>
    </row>
    <row r="113" spans="1:401" x14ac:dyDescent="0.35">
      <c r="A113">
        <v>116</v>
      </c>
      <c r="B113" t="s">
        <v>4</v>
      </c>
      <c r="C113" t="s">
        <v>24</v>
      </c>
      <c r="D113" t="s">
        <v>118</v>
      </c>
      <c r="E113">
        <v>907.41089999999997</v>
      </c>
      <c r="F113">
        <v>0.74527730000000003</v>
      </c>
      <c r="G113">
        <v>14.198639999999999</v>
      </c>
      <c r="H113">
        <v>0</v>
      </c>
      <c r="I113">
        <v>0</v>
      </c>
      <c r="J113">
        <v>0.7450213</v>
      </c>
      <c r="K113">
        <v>14.47667</v>
      </c>
      <c r="L113">
        <v>0</v>
      </c>
      <c r="M113" s="1">
        <v>1.3099420000000001E-37</v>
      </c>
      <c r="N113">
        <v>0.74480679999999999</v>
      </c>
      <c r="O113">
        <v>15.27394</v>
      </c>
      <c r="P113" s="1">
        <v>4.0517690000000003E-27</v>
      </c>
      <c r="Q113" s="1">
        <v>1.6561490000000002E-24</v>
      </c>
      <c r="R113">
        <v>0.74463919999999995</v>
      </c>
      <c r="S113">
        <v>15.59005</v>
      </c>
      <c r="T113" s="1">
        <v>6.046663E-16</v>
      </c>
      <c r="U113" s="1">
        <v>2.4688259999999999E-13</v>
      </c>
      <c r="V113">
        <v>0.7446007</v>
      </c>
      <c r="W113">
        <v>15.72223</v>
      </c>
      <c r="X113" s="1">
        <v>4.639478E-6</v>
      </c>
      <c r="Y113" s="1">
        <v>1.254451E-3</v>
      </c>
      <c r="Z113">
        <v>0.74456310000000003</v>
      </c>
      <c r="AA113">
        <v>15.01314</v>
      </c>
      <c r="AB113" s="1">
        <v>5.2431239999999997E-2</v>
      </c>
      <c r="AC113">
        <v>15.835290000000001</v>
      </c>
      <c r="AD113">
        <v>0.74454889999999996</v>
      </c>
      <c r="AE113">
        <v>14.30068</v>
      </c>
      <c r="AF113">
        <v>4.7549279999999996</v>
      </c>
      <c r="AG113">
        <v>1603.259</v>
      </c>
      <c r="AH113">
        <v>0.7444752</v>
      </c>
      <c r="AI113">
        <v>13.70876</v>
      </c>
      <c r="AJ113">
        <v>45.720910000000003</v>
      </c>
      <c r="AK113">
        <v>16852.060000000001</v>
      </c>
      <c r="AL113">
        <v>0.74443289999999995</v>
      </c>
      <c r="AM113">
        <v>13.454370000000001</v>
      </c>
      <c r="AN113">
        <v>106.259</v>
      </c>
      <c r="AO113">
        <v>42098.26</v>
      </c>
      <c r="AP113">
        <v>0.74437229999999999</v>
      </c>
      <c r="AQ113">
        <v>13.495189999999999</v>
      </c>
      <c r="AR113">
        <v>93.766859999999994</v>
      </c>
      <c r="AS113">
        <v>39359.56</v>
      </c>
      <c r="AT113">
        <v>0.74434069999999997</v>
      </c>
      <c r="AU113">
        <v>14.108739999999999</v>
      </c>
      <c r="AV113">
        <v>42.012230000000002</v>
      </c>
      <c r="AW113">
        <v>18454.62</v>
      </c>
      <c r="AX113">
        <v>0.74418640000000003</v>
      </c>
      <c r="AY113">
        <v>14.40061</v>
      </c>
      <c r="AZ113">
        <v>11.78989</v>
      </c>
      <c r="BA113">
        <v>5358.0559999999996</v>
      </c>
      <c r="BB113">
        <v>0.7438361</v>
      </c>
      <c r="BC113">
        <v>14.476760000000001</v>
      </c>
      <c r="BD113">
        <v>2.471727</v>
      </c>
      <c r="BE113">
        <v>1146.9480000000001</v>
      </c>
      <c r="BF113">
        <v>0.74324299999999999</v>
      </c>
      <c r="BG113">
        <v>14.13536</v>
      </c>
      <c r="BH113">
        <v>0.48132809999999998</v>
      </c>
      <c r="BI113">
        <v>222.68029999999999</v>
      </c>
      <c r="BJ113">
        <v>0.74249909999999997</v>
      </c>
      <c r="BK113">
        <v>13.503080000000001</v>
      </c>
      <c r="BL113">
        <v>0.1329437</v>
      </c>
      <c r="BM113">
        <v>58.662730000000003</v>
      </c>
      <c r="BN113">
        <v>0.74130589999999996</v>
      </c>
      <c r="BO113">
        <v>12.90357</v>
      </c>
      <c r="BP113" s="1">
        <v>7.3609359999999999E-2</v>
      </c>
      <c r="BQ113">
        <v>30.893339999999998</v>
      </c>
      <c r="BR113">
        <v>0.73967050000000001</v>
      </c>
      <c r="BS113">
        <v>12.48049</v>
      </c>
      <c r="BT113" s="1">
        <v>6.1462419999999997E-2</v>
      </c>
      <c r="BU113">
        <v>25.373470000000001</v>
      </c>
      <c r="BV113">
        <v>0.73814690000000005</v>
      </c>
      <c r="BW113">
        <v>12.72147</v>
      </c>
      <c r="BX113" s="1">
        <v>6.0341150000000003E-2</v>
      </c>
      <c r="BY113" s="1">
        <v>24.7897</v>
      </c>
      <c r="BZ113">
        <v>0.73712169999999999</v>
      </c>
      <c r="CA113">
        <v>13.511990000000001</v>
      </c>
      <c r="CB113" s="1">
        <v>6.3020359999999997E-2</v>
      </c>
      <c r="CC113" s="1">
        <v>25.924219999999998</v>
      </c>
      <c r="CD113">
        <v>0.73586609999999997</v>
      </c>
      <c r="CE113">
        <v>14.4839</v>
      </c>
      <c r="CF113" s="1">
        <v>6.466471E-2</v>
      </c>
      <c r="CG113" s="1">
        <v>26.769739999999999</v>
      </c>
      <c r="CH113">
        <v>0.73451069999999996</v>
      </c>
      <c r="CI113">
        <v>15.123139999999999</v>
      </c>
      <c r="CJ113" s="1">
        <v>6.3071639999999998E-2</v>
      </c>
      <c r="CK113" s="1">
        <v>26.311889999999998</v>
      </c>
      <c r="CL113">
        <v>0.73538139999999996</v>
      </c>
      <c r="CM113">
        <v>14.92699</v>
      </c>
      <c r="CN113" s="1">
        <v>5.8869449999999997E-2</v>
      </c>
      <c r="CO113" s="1">
        <v>24.65474</v>
      </c>
      <c r="CP113">
        <v>0.73635879999999998</v>
      </c>
      <c r="CQ113">
        <v>14.291449999999999</v>
      </c>
      <c r="CR113" s="1">
        <v>5.3349870000000001E-2</v>
      </c>
      <c r="CS113" s="1">
        <v>22.390419999999999</v>
      </c>
      <c r="CT113">
        <v>0.73626650000000005</v>
      </c>
      <c r="CU113">
        <v>13.75183</v>
      </c>
      <c r="CV113" s="1">
        <v>4.7599179999999998E-2</v>
      </c>
      <c r="CW113" s="1">
        <v>20.012260000000001</v>
      </c>
      <c r="CX113">
        <v>0.73640799999999995</v>
      </c>
      <c r="CY113">
        <v>13.60323</v>
      </c>
      <c r="CZ113" s="1">
        <v>4.2140120000000003E-2</v>
      </c>
      <c r="DA113" s="1">
        <v>17.739070000000002</v>
      </c>
      <c r="DB113">
        <v>0.7365815</v>
      </c>
      <c r="DC113">
        <v>14.296939999999999</v>
      </c>
      <c r="DD113" s="1">
        <v>3.6874320000000002E-2</v>
      </c>
      <c r="DE113" s="1">
        <v>15.55233</v>
      </c>
      <c r="DF113">
        <v>0.73681620000000003</v>
      </c>
      <c r="DG113">
        <v>15.424759999999999</v>
      </c>
      <c r="DH113" s="1">
        <v>3.1591969999999997E-2</v>
      </c>
      <c r="DI113" s="1">
        <v>13.35327</v>
      </c>
      <c r="DJ113">
        <v>0.73725260000000004</v>
      </c>
      <c r="DK113">
        <v>16.340050000000002</v>
      </c>
      <c r="DL113" s="1">
        <v>2.6505790000000001E-2</v>
      </c>
      <c r="DM113" s="1">
        <v>11.217079999999999</v>
      </c>
      <c r="DN113">
        <v>0.73764589999999997</v>
      </c>
      <c r="DO113">
        <v>16.85868</v>
      </c>
      <c r="DP113" s="1">
        <v>2.20605E-2</v>
      </c>
      <c r="DQ113" s="1">
        <v>9.3338660000000004</v>
      </c>
      <c r="DR113">
        <v>0.73820640000000004</v>
      </c>
      <c r="DS113">
        <v>16.582370000000001</v>
      </c>
      <c r="DT113" s="1">
        <v>1.8491710000000001E-2</v>
      </c>
      <c r="DU113" s="1">
        <v>7.8101560000000001</v>
      </c>
      <c r="DV113">
        <v>0.73932929999999997</v>
      </c>
      <c r="DW113">
        <v>15.84694</v>
      </c>
      <c r="DX113" s="1">
        <v>1.5732489999999998E-2</v>
      </c>
      <c r="DY113" s="1">
        <v>6.624593</v>
      </c>
      <c r="DZ113">
        <v>0.74121000000000004</v>
      </c>
      <c r="EA113">
        <v>15.026680000000001</v>
      </c>
      <c r="EB113" s="1">
        <v>1.3598799999999999E-2</v>
      </c>
      <c r="EC113" s="1">
        <v>5.7010100000000001</v>
      </c>
      <c r="ED113">
        <v>0.74301879999999998</v>
      </c>
      <c r="EE113">
        <v>14.37907</v>
      </c>
      <c r="EF113" s="1">
        <v>1.191424E-2</v>
      </c>
      <c r="EG113" s="1">
        <v>4.9714679999999998</v>
      </c>
      <c r="EH113">
        <v>0.743201</v>
      </c>
      <c r="EI113">
        <v>14.4941</v>
      </c>
      <c r="EJ113" s="1">
        <v>1.046073E-2</v>
      </c>
      <c r="EK113" s="1">
        <v>4.353561</v>
      </c>
      <c r="EL113">
        <v>0.74337770000000003</v>
      </c>
      <c r="EM113">
        <v>15.22106</v>
      </c>
      <c r="EN113" s="1">
        <v>8.9443720000000008E-3</v>
      </c>
      <c r="EO113" s="1">
        <v>3.7226140000000001</v>
      </c>
      <c r="EP113">
        <v>0.74356619999999995</v>
      </c>
      <c r="EQ113">
        <v>16.15184</v>
      </c>
      <c r="ER113" s="1">
        <v>7.2235870000000001E-3</v>
      </c>
      <c r="ES113" s="1">
        <v>3.0122439999999999</v>
      </c>
      <c r="ET113">
        <v>0.7437357</v>
      </c>
      <c r="EU113">
        <v>16.768460000000001</v>
      </c>
      <c r="EV113" s="1">
        <v>5.496697E-3</v>
      </c>
      <c r="EW113" s="1">
        <v>2.2944469999999999</v>
      </c>
      <c r="EX113">
        <v>0.74389050000000001</v>
      </c>
      <c r="EY113">
        <v>16.502520000000001</v>
      </c>
      <c r="EZ113" s="1">
        <v>4.0663690000000002E-3</v>
      </c>
      <c r="FA113" s="1">
        <v>1.6936150000000001</v>
      </c>
      <c r="FB113">
        <v>0.74402760000000001</v>
      </c>
      <c r="FC113">
        <v>15.61046</v>
      </c>
      <c r="FD113" s="1">
        <v>3.0624960000000001E-3</v>
      </c>
      <c r="FE113" s="1">
        <v>1.2678499999999999</v>
      </c>
      <c r="FF113">
        <v>0.74418519999999999</v>
      </c>
      <c r="FG113">
        <v>14.60098</v>
      </c>
      <c r="FH113" s="1">
        <v>2.429386E-3</v>
      </c>
      <c r="FI113" s="1">
        <v>0.99765179999999998</v>
      </c>
      <c r="FJ113">
        <v>0.74432520000000002</v>
      </c>
      <c r="FK113">
        <v>14.036239999999999</v>
      </c>
      <c r="FL113" s="1">
        <v>2.0464279999999999E-3</v>
      </c>
      <c r="FM113" s="1">
        <v>0.83371989999999996</v>
      </c>
      <c r="FN113">
        <v>0.74445870000000003</v>
      </c>
      <c r="FO113">
        <v>14.70355</v>
      </c>
      <c r="FP113" s="1">
        <v>1.8056540000000001E-3</v>
      </c>
      <c r="FQ113" s="1">
        <v>0.73095489999999996</v>
      </c>
      <c r="FR113">
        <v>0.74462640000000002</v>
      </c>
      <c r="FS113">
        <v>15.573600000000001</v>
      </c>
      <c r="FT113" s="1">
        <v>1.632381E-3</v>
      </c>
      <c r="FU113" s="1">
        <v>0.65791480000000002</v>
      </c>
      <c r="FV113">
        <v>0.74473020000000001</v>
      </c>
      <c r="FW113">
        <v>16.30922</v>
      </c>
      <c r="FX113" s="1">
        <v>1.4868310000000001E-3</v>
      </c>
      <c r="FY113" s="1">
        <v>0.5973908</v>
      </c>
      <c r="FZ113">
        <v>0.74482459999999995</v>
      </c>
      <c r="GA113">
        <v>16.456880000000002</v>
      </c>
      <c r="GB113" s="1">
        <v>1.359063E-3</v>
      </c>
      <c r="GC113" s="1">
        <v>0.5444833</v>
      </c>
      <c r="GD113">
        <v>0.74491110000000005</v>
      </c>
      <c r="GE113">
        <v>16.026800000000001</v>
      </c>
      <c r="GF113" s="1">
        <v>1.2512249999999999E-3</v>
      </c>
      <c r="GG113" s="1">
        <v>0.49983460000000002</v>
      </c>
      <c r="GH113">
        <v>0.74495239999999996</v>
      </c>
      <c r="GI113">
        <v>15.367419999999999</v>
      </c>
      <c r="GJ113" s="1">
        <v>1.163753E-3</v>
      </c>
      <c r="GK113" s="1">
        <v>0.46361639999999998</v>
      </c>
      <c r="GL113">
        <v>0.74499210000000005</v>
      </c>
      <c r="GM113">
        <v>14.71101</v>
      </c>
      <c r="GN113" s="1">
        <v>1.0931820000000001E-3</v>
      </c>
      <c r="GO113" s="1">
        <v>0.4344964</v>
      </c>
      <c r="GP113">
        <v>0.74497630000000004</v>
      </c>
      <c r="GQ113">
        <v>14.34728</v>
      </c>
      <c r="GR113" s="1">
        <v>1.0350229999999999E-3</v>
      </c>
      <c r="GS113" s="1">
        <v>0.41056130000000002</v>
      </c>
      <c r="GT113">
        <v>0.74496960000000001</v>
      </c>
      <c r="GU113">
        <v>15.051119999999999</v>
      </c>
      <c r="GV113" s="1">
        <v>9.8734069999999998E-4</v>
      </c>
      <c r="GW113" s="1">
        <v>0.39101130000000001</v>
      </c>
      <c r="GX113">
        <v>0.74498810000000004</v>
      </c>
      <c r="GY113">
        <v>16.012250000000002</v>
      </c>
      <c r="GZ113" s="1">
        <v>9.5267949999999996E-4</v>
      </c>
      <c r="HA113" s="1">
        <v>0.37659789999999999</v>
      </c>
      <c r="HB113">
        <v>0.74495319999999998</v>
      </c>
      <c r="HC113">
        <v>16.9572</v>
      </c>
      <c r="HD113" s="1">
        <v>9.3085170000000003E-4</v>
      </c>
      <c r="HE113" s="1">
        <v>0.36741790000000002</v>
      </c>
      <c r="HF113">
        <v>0.74495999999999996</v>
      </c>
      <c r="HG113">
        <v>17.55489</v>
      </c>
      <c r="HH113" s="1">
        <v>9.1530620000000002E-4</v>
      </c>
      <c r="HI113" s="1">
        <v>0.36103790000000002</v>
      </c>
      <c r="HJ113">
        <v>0.74494150000000003</v>
      </c>
      <c r="HK113">
        <v>17.33257</v>
      </c>
      <c r="HL113" s="1">
        <v>8.9786179999999996E-4</v>
      </c>
      <c r="HM113" s="1">
        <v>0.35420269999999998</v>
      </c>
      <c r="HN113">
        <v>0.74491300000000005</v>
      </c>
      <c r="HO113">
        <v>16.44576</v>
      </c>
      <c r="HP113" s="1">
        <v>8.7457989999999998E-4</v>
      </c>
      <c r="HQ113" s="1">
        <v>0.34514689999999998</v>
      </c>
      <c r="HR113">
        <v>0.74494649999999996</v>
      </c>
      <c r="HS113">
        <v>15.49897</v>
      </c>
      <c r="HT113" s="1">
        <v>8.4594689999999996E-4</v>
      </c>
      <c r="HU113" s="1">
        <v>0.3339801</v>
      </c>
      <c r="HV113">
        <v>0.74492499999999995</v>
      </c>
      <c r="HW113">
        <v>14.87177</v>
      </c>
      <c r="HX113" s="1">
        <v>8.1404760000000002E-4</v>
      </c>
      <c r="HY113" s="1">
        <v>0.32147969999999998</v>
      </c>
      <c r="HZ113">
        <v>0.74492939999999996</v>
      </c>
      <c r="IA113">
        <v>15.518890000000001</v>
      </c>
      <c r="IB113" s="1">
        <v>7.8110430000000002E-4</v>
      </c>
      <c r="IC113" s="1">
        <v>0.30853540000000002</v>
      </c>
      <c r="ID113">
        <v>0.74493869999999995</v>
      </c>
      <c r="IE113">
        <v>16.824539999999999</v>
      </c>
      <c r="IF113" s="1">
        <v>7.4867819999999998E-4</v>
      </c>
      <c r="IG113" s="1">
        <v>0.29575190000000001</v>
      </c>
      <c r="IH113">
        <v>0.74493790000000004</v>
      </c>
      <c r="II113">
        <v>18.08924</v>
      </c>
      <c r="IJ113" s="1">
        <v>7.1746129999999996E-4</v>
      </c>
      <c r="IK113" s="1">
        <v>0.28344439999999999</v>
      </c>
      <c r="IL113">
        <v>0.7449479</v>
      </c>
      <c r="IM113">
        <v>18.886849999999999</v>
      </c>
      <c r="IN113" s="1">
        <v>6.8773309999999998E-4</v>
      </c>
      <c r="IO113" s="1">
        <v>0.27171729999999999</v>
      </c>
      <c r="IP113">
        <v>0.74494530000000003</v>
      </c>
      <c r="IQ113">
        <v>18.540179999999999</v>
      </c>
      <c r="IR113">
        <v>6.594503E-4</v>
      </c>
      <c r="IS113" s="1">
        <v>0.26054579999999999</v>
      </c>
      <c r="IT113">
        <v>0.74494150000000003</v>
      </c>
      <c r="IU113">
        <v>17.54513</v>
      </c>
      <c r="IV113">
        <v>6.3256010000000004E-4</v>
      </c>
      <c r="IW113" s="1">
        <v>0.24994769999999999</v>
      </c>
      <c r="IX113">
        <v>0.74494709999999997</v>
      </c>
      <c r="IY113">
        <v>16.54956</v>
      </c>
      <c r="IZ113">
        <v>6.0706930000000001E-4</v>
      </c>
      <c r="JA113" s="1">
        <v>0.2398807</v>
      </c>
      <c r="JB113">
        <v>0.74494450000000001</v>
      </c>
      <c r="JC113">
        <v>15.90108</v>
      </c>
      <c r="JD113">
        <v>5.8293280000000004E-4</v>
      </c>
      <c r="JE113" s="1">
        <v>0.23034360000000001</v>
      </c>
      <c r="JF113">
        <v>0.74494340000000003</v>
      </c>
      <c r="JG113">
        <v>16.168279999999999</v>
      </c>
      <c r="JH113">
        <v>5.5986679999999996E-4</v>
      </c>
      <c r="JI113" s="1">
        <v>0.22125230000000001</v>
      </c>
      <c r="JJ113">
        <v>0.74494559999999999</v>
      </c>
      <c r="JK113">
        <v>16.560770000000002</v>
      </c>
      <c r="JL113">
        <v>5.3787680000000001E-4</v>
      </c>
      <c r="JM113" s="1">
        <v>0.21255189999999999</v>
      </c>
      <c r="JN113">
        <v>0.74494550000000004</v>
      </c>
      <c r="JO113">
        <v>17.146409999999999</v>
      </c>
      <c r="JP113">
        <v>5.1683179999999999E-4</v>
      </c>
      <c r="JQ113">
        <v>0.20425189999999999</v>
      </c>
      <c r="JR113">
        <v>0.74494400000000005</v>
      </c>
      <c r="JS113">
        <v>17.214230000000001</v>
      </c>
      <c r="JT113">
        <v>4.9696259999999998E-4</v>
      </c>
      <c r="JU113">
        <v>0.19638120000000001</v>
      </c>
      <c r="JV113">
        <v>0.74494590000000005</v>
      </c>
      <c r="JW113">
        <v>16.750710000000002</v>
      </c>
      <c r="JX113">
        <v>4.7801860000000002E-4</v>
      </c>
      <c r="JY113">
        <v>0.1889044</v>
      </c>
      <c r="JZ113">
        <v>0.74494389999999999</v>
      </c>
      <c r="KA113">
        <v>16.05594</v>
      </c>
      <c r="KB113">
        <v>4.6010769999999999E-4</v>
      </c>
      <c r="KC113">
        <v>0.181815</v>
      </c>
      <c r="KD113">
        <v>0.74494570000000004</v>
      </c>
      <c r="KE113">
        <v>15.262359999999999</v>
      </c>
      <c r="KF113">
        <v>4.4303080000000002E-4</v>
      </c>
      <c r="KG113">
        <v>0.17506949999999999</v>
      </c>
      <c r="KH113">
        <v>0.74494950000000004</v>
      </c>
      <c r="KI113">
        <v>14.60824</v>
      </c>
      <c r="KJ113">
        <v>4.2670819999999999E-4</v>
      </c>
      <c r="KK113">
        <v>0.16861960000000001</v>
      </c>
      <c r="KL113">
        <v>0.74494329999999997</v>
      </c>
      <c r="KM113">
        <v>14.757820000000001</v>
      </c>
      <c r="KN113">
        <v>4.1114100000000001E-4</v>
      </c>
      <c r="KO113">
        <v>0.1624601</v>
      </c>
      <c r="KP113">
        <v>0.74495210000000001</v>
      </c>
      <c r="KQ113">
        <v>14.916</v>
      </c>
      <c r="KR113">
        <v>3.9626659999999998E-4</v>
      </c>
      <c r="KS113">
        <v>0.15657399999999999</v>
      </c>
      <c r="KT113">
        <v>0.74493830000000005</v>
      </c>
      <c r="KU113">
        <v>15.321820000000001</v>
      </c>
      <c r="KV113">
        <v>3.8206790000000002E-4</v>
      </c>
      <c r="KW113">
        <v>0.15096770000000001</v>
      </c>
      <c r="KX113">
        <v>0.74491859999999999</v>
      </c>
      <c r="KY113">
        <v>15.64683</v>
      </c>
      <c r="KZ113">
        <v>3.68451E-4</v>
      </c>
      <c r="LA113">
        <v>0.145591</v>
      </c>
      <c r="LB113">
        <v>0.74487349999999997</v>
      </c>
      <c r="LC113">
        <v>15.4534</v>
      </c>
      <c r="LD113">
        <v>3.552602E-4</v>
      </c>
      <c r="LE113">
        <v>0.14038629999999999</v>
      </c>
      <c r="LF113">
        <v>0.74481589999999998</v>
      </c>
      <c r="LG113">
        <v>14.8909</v>
      </c>
      <c r="LH113">
        <v>3.4263490000000001E-4</v>
      </c>
      <c r="LI113">
        <v>0.13539309999999999</v>
      </c>
      <c r="LJ113">
        <v>0.74471089999999995</v>
      </c>
      <c r="LK113">
        <v>14.19145</v>
      </c>
      <c r="LL113">
        <v>3.3046269999999998E-4</v>
      </c>
      <c r="LM113">
        <v>0.13060550000000001</v>
      </c>
      <c r="LN113">
        <v>0.74459940000000002</v>
      </c>
      <c r="LO113">
        <v>13.886839999999999</v>
      </c>
      <c r="LP113">
        <v>3.1889579999999998E-4</v>
      </c>
      <c r="LQ113">
        <v>0.1260512</v>
      </c>
      <c r="LR113">
        <v>0.74449339999999997</v>
      </c>
      <c r="LS113">
        <v>14.83311</v>
      </c>
      <c r="LT113">
        <v>3.0862469999999999E-4</v>
      </c>
      <c r="LU113">
        <v>0.12196129999999999</v>
      </c>
      <c r="LV113">
        <v>0.74436369999999996</v>
      </c>
      <c r="LW113">
        <v>15.98672</v>
      </c>
      <c r="LX113">
        <v>3.0099210000000001E-4</v>
      </c>
      <c r="LY113">
        <v>0.1188776</v>
      </c>
      <c r="LZ113">
        <v>0.74424029999999997</v>
      </c>
      <c r="MA113">
        <v>17.141639999999999</v>
      </c>
      <c r="MB113">
        <v>2.9653410000000002E-4</v>
      </c>
      <c r="MC113">
        <v>0.1170462</v>
      </c>
      <c r="MD113">
        <v>0.74417420000000001</v>
      </c>
      <c r="ME113">
        <v>17.986740000000001</v>
      </c>
      <c r="MF113">
        <v>2.9358900000000002E-4</v>
      </c>
      <c r="MG113">
        <v>0.1158791</v>
      </c>
      <c r="MH113">
        <v>0.74407730000000005</v>
      </c>
      <c r="MI113">
        <v>17.889949999999999</v>
      </c>
      <c r="MJ113">
        <v>2.8992260000000001E-4</v>
      </c>
      <c r="MK113">
        <v>0.1144886</v>
      </c>
      <c r="ML113">
        <v>0.74403390000000003</v>
      </c>
      <c r="MM113">
        <v>17.097149999999999</v>
      </c>
      <c r="MN113">
        <v>2.8450289999999999E-4</v>
      </c>
      <c r="MO113">
        <v>0.1124045</v>
      </c>
      <c r="MP113">
        <v>0.74400869999999997</v>
      </c>
      <c r="MQ113">
        <v>16.261869999999998</v>
      </c>
      <c r="MR113">
        <v>2.7743560000000002E-4</v>
      </c>
      <c r="MS113">
        <v>0.10966819999999999</v>
      </c>
      <c r="MT113">
        <v>0.74399910000000002</v>
      </c>
      <c r="MU113">
        <v>15.82222</v>
      </c>
      <c r="MV113">
        <v>2.6932719999999999E-4</v>
      </c>
      <c r="MW113">
        <v>0.10649930000000001</v>
      </c>
      <c r="MX113">
        <v>0.74398470000000005</v>
      </c>
      <c r="MY113">
        <v>16.732240000000001</v>
      </c>
      <c r="MZ113">
        <v>2.602091E-4</v>
      </c>
      <c r="NA113">
        <v>0.1029349</v>
      </c>
      <c r="NB113">
        <v>0.74399499999999996</v>
      </c>
      <c r="NC113">
        <v>18.074290000000001</v>
      </c>
      <c r="ND113">
        <v>2.4932349999999998E-4</v>
      </c>
      <c r="NE113">
        <v>9.8704600000000003E-2</v>
      </c>
      <c r="NF113">
        <v>0.74401360000000005</v>
      </c>
      <c r="NG113">
        <v>19.240739999999999</v>
      </c>
      <c r="NH113">
        <v>2.3650329999999999E-4</v>
      </c>
      <c r="NI113">
        <v>9.3693810000000002E-2</v>
      </c>
      <c r="NJ113">
        <v>0.74397959999999996</v>
      </c>
      <c r="NK113">
        <v>19.91949</v>
      </c>
      <c r="NL113">
        <v>2.23031E-4</v>
      </c>
      <c r="NM113">
        <v>8.8374649999999999E-2</v>
      </c>
      <c r="NN113">
        <v>0.74390920000000005</v>
      </c>
      <c r="NO113">
        <v>19.55011</v>
      </c>
      <c r="NP113">
        <v>2.1061699999999999E-4</v>
      </c>
      <c r="NQ113">
        <v>8.342811E-2</v>
      </c>
      <c r="NR113">
        <v>0.74377599999999999</v>
      </c>
      <c r="NS113">
        <v>18.662510000000001</v>
      </c>
      <c r="NT113">
        <v>2.0006430000000001E-4</v>
      </c>
      <c r="NU113">
        <v>7.9211299999999998E-2</v>
      </c>
      <c r="NV113">
        <v>0.74358829999999998</v>
      </c>
      <c r="NW113">
        <v>17.719370000000001</v>
      </c>
      <c r="NX113">
        <v>1.9129109999999999E-4</v>
      </c>
      <c r="NY113">
        <v>7.5710589999999994E-2</v>
      </c>
      <c r="NZ113">
        <v>0.7433535</v>
      </c>
      <c r="OA113">
        <v>16.977440000000001</v>
      </c>
      <c r="OB113">
        <v>1.8393700000000001E-4</v>
      </c>
      <c r="OC113">
        <v>7.2780750000000005E-2</v>
      </c>
      <c r="OD113">
        <v>0.74311769999999999</v>
      </c>
      <c r="OE113">
        <v>16.743279999999999</v>
      </c>
      <c r="OF113">
        <v>1.7827859999999999E-4</v>
      </c>
      <c r="OG113">
        <v>7.0496089999999997E-2</v>
      </c>
      <c r="OH113">
        <v>0.74287119999999995</v>
      </c>
      <c r="OI113">
        <v>17.298670000000001</v>
      </c>
      <c r="OJ113">
        <v>1.7549509999999999E-4</v>
      </c>
      <c r="OK113">
        <v>6.9313849999999996E-2</v>
      </c>
    </row>
    <row r="114" spans="1:401" x14ac:dyDescent="0.35">
      <c r="A114">
        <v>117</v>
      </c>
      <c r="B114" t="s">
        <v>4</v>
      </c>
      <c r="C114" t="s">
        <v>24</v>
      </c>
      <c r="D114" t="s">
        <v>119</v>
      </c>
      <c r="E114">
        <v>809.64030000000002</v>
      </c>
      <c r="F114">
        <v>0.61436279999999999</v>
      </c>
      <c r="G114">
        <v>14.191319999999999</v>
      </c>
      <c r="H114">
        <v>0</v>
      </c>
      <c r="I114">
        <v>0</v>
      </c>
      <c r="J114">
        <v>0.61363279999999998</v>
      </c>
      <c r="K114">
        <v>14.44361</v>
      </c>
      <c r="L114">
        <v>0</v>
      </c>
      <c r="M114">
        <v>1.353315E-38</v>
      </c>
      <c r="N114">
        <v>0.61288640000000005</v>
      </c>
      <c r="O114">
        <v>15.25563</v>
      </c>
      <c r="P114" s="1">
        <v>6.0763360000000003E-28</v>
      </c>
      <c r="Q114" s="1">
        <v>2.3049699999999998E-25</v>
      </c>
      <c r="R114">
        <v>0.61220649999999999</v>
      </c>
      <c r="S114">
        <v>15.600149999999999</v>
      </c>
      <c r="T114" s="1">
        <v>9.6483529999999997E-17</v>
      </c>
      <c r="U114" s="1">
        <v>3.6614060000000002E-14</v>
      </c>
      <c r="V114">
        <v>0.61163719999999999</v>
      </c>
      <c r="W114">
        <v>15.78886</v>
      </c>
      <c r="X114" s="1">
        <v>9.4877849999999996E-7</v>
      </c>
      <c r="Y114" s="1">
        <v>2.9029609999999998E-4</v>
      </c>
      <c r="Z114">
        <v>0.61107020000000001</v>
      </c>
      <c r="AA114">
        <v>15.10713</v>
      </c>
      <c r="AB114" s="1">
        <v>2.6821910000000001E-2</v>
      </c>
      <c r="AC114">
        <v>7.9726800000000004</v>
      </c>
      <c r="AD114">
        <v>0.61049540000000002</v>
      </c>
      <c r="AE114">
        <v>14.377269999999999</v>
      </c>
      <c r="AF114">
        <v>3.2266240000000002</v>
      </c>
      <c r="AG114">
        <v>1048.7380000000001</v>
      </c>
      <c r="AH114">
        <v>0.60992590000000002</v>
      </c>
      <c r="AI114">
        <v>13.763170000000001</v>
      </c>
      <c r="AJ114">
        <v>37.52205</v>
      </c>
      <c r="AK114">
        <v>13127.33</v>
      </c>
      <c r="AL114">
        <v>0.60937129999999995</v>
      </c>
      <c r="AM114">
        <v>13.46475</v>
      </c>
      <c r="AN114">
        <v>100.6328</v>
      </c>
      <c r="AO114">
        <v>37364.800000000003</v>
      </c>
      <c r="AP114">
        <v>0.60881730000000001</v>
      </c>
      <c r="AQ114">
        <v>13.488989999999999</v>
      </c>
      <c r="AR114">
        <v>99.229569999999995</v>
      </c>
      <c r="AS114">
        <v>38625.29</v>
      </c>
      <c r="AT114">
        <v>0.60824690000000003</v>
      </c>
      <c r="AU114">
        <v>14.10385</v>
      </c>
      <c r="AV114">
        <v>48.435830000000003</v>
      </c>
      <c r="AW114">
        <v>19566.95</v>
      </c>
      <c r="AX114">
        <v>0.60755809999999999</v>
      </c>
      <c r="AY114">
        <v>14.404960000000001</v>
      </c>
      <c r="AZ114">
        <v>14.474909999999999</v>
      </c>
      <c r="BA114">
        <v>6015.5559999999996</v>
      </c>
      <c r="BB114">
        <v>0.60666540000000002</v>
      </c>
      <c r="BC114">
        <v>14.50732</v>
      </c>
      <c r="BD114">
        <v>3.1529769999999999</v>
      </c>
      <c r="BE114">
        <v>1335.4010000000001</v>
      </c>
      <c r="BF114">
        <v>0.605491</v>
      </c>
      <c r="BG114">
        <v>14.20707</v>
      </c>
      <c r="BH114">
        <v>0.61135830000000002</v>
      </c>
      <c r="BI114">
        <v>259.81540000000001</v>
      </c>
      <c r="BJ114">
        <v>0.60399650000000005</v>
      </c>
      <c r="BK114">
        <v>13.56494</v>
      </c>
      <c r="BL114">
        <v>0.1548033</v>
      </c>
      <c r="BM114">
        <v>63.967820000000003</v>
      </c>
      <c r="BN114">
        <v>0.60098929999999995</v>
      </c>
      <c r="BO114">
        <v>12.958449999999999</v>
      </c>
      <c r="BP114" s="1">
        <v>7.7572550000000004E-2</v>
      </c>
      <c r="BQ114">
        <v>30.869869999999999</v>
      </c>
      <c r="BR114">
        <v>0.59719049999999996</v>
      </c>
      <c r="BS114">
        <v>12.510350000000001</v>
      </c>
      <c r="BT114" s="1">
        <v>6.228678E-2</v>
      </c>
      <c r="BU114">
        <v>24.504930000000002</v>
      </c>
      <c r="BV114">
        <v>0.59319469999999996</v>
      </c>
      <c r="BW114">
        <v>12.730079999999999</v>
      </c>
      <c r="BX114" s="1">
        <v>6.014924E-2</v>
      </c>
      <c r="BY114" s="1">
        <v>23.657019999999999</v>
      </c>
      <c r="BZ114">
        <v>0.58931129999999998</v>
      </c>
      <c r="CA114">
        <v>13.506019999999999</v>
      </c>
      <c r="CB114" s="1">
        <v>6.2574580000000005E-2</v>
      </c>
      <c r="CC114" s="1">
        <v>24.734449999999999</v>
      </c>
      <c r="CD114">
        <v>0.58532150000000005</v>
      </c>
      <c r="CE114">
        <v>14.47775</v>
      </c>
      <c r="CF114" s="1">
        <v>6.4542100000000005E-2</v>
      </c>
      <c r="CG114" s="1">
        <v>25.753540000000001</v>
      </c>
      <c r="CH114">
        <v>0.58097370000000004</v>
      </c>
      <c r="CI114">
        <v>15.14312</v>
      </c>
      <c r="CJ114" s="1">
        <v>6.340875E-2</v>
      </c>
      <c r="CK114" s="1">
        <v>25.586950000000002</v>
      </c>
      <c r="CL114">
        <v>0.5784743</v>
      </c>
      <c r="CM114">
        <v>14.97903</v>
      </c>
      <c r="CN114" s="1">
        <v>5.9542650000000003E-2</v>
      </c>
      <c r="CO114" s="1">
        <v>24.21143</v>
      </c>
      <c r="CP114">
        <v>0.57633979999999996</v>
      </c>
      <c r="CQ114">
        <v>14.35214</v>
      </c>
      <c r="CR114" s="1">
        <v>5.4140529999999999E-2</v>
      </c>
      <c r="CS114" s="1">
        <v>22.154900000000001</v>
      </c>
      <c r="CT114">
        <v>0.57419120000000001</v>
      </c>
      <c r="CU114">
        <v>13.7918</v>
      </c>
      <c r="CV114" s="1">
        <v>4.8390570000000001E-2</v>
      </c>
      <c r="CW114" s="1">
        <v>19.909379999999999</v>
      </c>
      <c r="CX114">
        <v>0.57202989999999998</v>
      </c>
      <c r="CY114">
        <v>13.59789</v>
      </c>
      <c r="CZ114" s="1">
        <v>4.288815E-2</v>
      </c>
      <c r="DA114" s="1">
        <v>17.733650000000001</v>
      </c>
      <c r="DB114">
        <v>0.56968419999999997</v>
      </c>
      <c r="DC114">
        <v>14.271509999999999</v>
      </c>
      <c r="DD114" s="1">
        <v>3.7618569999999997E-2</v>
      </c>
      <c r="DE114" s="1">
        <v>15.63974</v>
      </c>
      <c r="DF114">
        <v>0.5673492</v>
      </c>
      <c r="DG114">
        <v>15.40184</v>
      </c>
      <c r="DH114" s="1">
        <v>3.2345350000000002E-2</v>
      </c>
      <c r="DI114" s="1">
        <v>13.523020000000001</v>
      </c>
      <c r="DJ114">
        <v>0.56520800000000004</v>
      </c>
      <c r="DK114">
        <v>16.330929999999999</v>
      </c>
      <c r="DL114" s="1">
        <v>2.7213649999999999E-2</v>
      </c>
      <c r="DM114" s="1">
        <v>11.43374</v>
      </c>
      <c r="DN114">
        <v>0.56309430000000005</v>
      </c>
      <c r="DO114">
        <v>16.891950000000001</v>
      </c>
      <c r="DP114" s="1">
        <v>2.2660909999999999E-2</v>
      </c>
      <c r="DQ114" s="1">
        <v>9.5558379999999996</v>
      </c>
      <c r="DR114">
        <v>0.56123440000000002</v>
      </c>
      <c r="DS114">
        <v>16.646809999999999</v>
      </c>
      <c r="DT114" s="1">
        <v>1.896718E-2</v>
      </c>
      <c r="DU114" s="1">
        <v>8.0150020000000008</v>
      </c>
      <c r="DV114">
        <v>0.55999399999999999</v>
      </c>
      <c r="DW114">
        <v>15.92108</v>
      </c>
      <c r="DX114" s="1">
        <v>1.6103470000000002E-2</v>
      </c>
      <c r="DY114" s="1">
        <v>6.8082219999999998</v>
      </c>
      <c r="DZ114">
        <v>0.55951680000000004</v>
      </c>
      <c r="EA114">
        <v>15.10135</v>
      </c>
      <c r="EB114" s="1">
        <v>1.38897E-2</v>
      </c>
      <c r="EC114" s="1">
        <v>5.8655410000000003</v>
      </c>
      <c r="ED114">
        <v>0.5593861</v>
      </c>
      <c r="EE114">
        <v>14.42839</v>
      </c>
      <c r="EF114" s="1">
        <v>1.2148910000000001E-2</v>
      </c>
      <c r="EG114" s="1">
        <v>5.1201679999999996</v>
      </c>
      <c r="EH114">
        <v>0.55945069999999997</v>
      </c>
      <c r="EI114">
        <v>14.51427</v>
      </c>
      <c r="EJ114" s="1">
        <v>1.0675570000000001E-2</v>
      </c>
      <c r="EK114" s="1">
        <v>4.4914230000000002</v>
      </c>
      <c r="EL114">
        <v>0.55953580000000003</v>
      </c>
      <c r="EM114">
        <v>15.21852</v>
      </c>
      <c r="EN114" s="1">
        <v>9.1825480000000004E-3</v>
      </c>
      <c r="EO114" s="1">
        <v>3.8635299999999999</v>
      </c>
      <c r="EP114">
        <v>0.55963269999999998</v>
      </c>
      <c r="EQ114">
        <v>16.142289999999999</v>
      </c>
      <c r="ER114" s="1">
        <v>7.4878210000000004E-3</v>
      </c>
      <c r="ES114" s="1">
        <v>3.155675</v>
      </c>
      <c r="ET114">
        <v>0.55972390000000005</v>
      </c>
      <c r="EU114">
        <v>16.788360000000001</v>
      </c>
      <c r="EV114" s="1">
        <v>5.7441109999999997E-3</v>
      </c>
      <c r="EW114" s="1">
        <v>2.4232809999999998</v>
      </c>
      <c r="EX114">
        <v>0.55982520000000002</v>
      </c>
      <c r="EY114">
        <v>16.568200000000001</v>
      </c>
      <c r="EZ114" s="1">
        <v>4.2577170000000003E-3</v>
      </c>
      <c r="FA114" s="1">
        <v>1.7932079999999999</v>
      </c>
      <c r="FB114">
        <v>0.55992649999999999</v>
      </c>
      <c r="FC114">
        <v>15.70678</v>
      </c>
      <c r="FD114" s="1">
        <v>3.1905240000000001E-3</v>
      </c>
      <c r="FE114" s="1">
        <v>1.336913</v>
      </c>
      <c r="FF114">
        <v>0.56002669999999999</v>
      </c>
      <c r="FG114">
        <v>14.69036</v>
      </c>
      <c r="FH114" s="1">
        <v>2.5083800000000002E-3</v>
      </c>
      <c r="FI114" s="1">
        <v>1.043571</v>
      </c>
      <c r="FJ114">
        <v>0.56009699999999996</v>
      </c>
      <c r="FK114">
        <v>14.08244</v>
      </c>
      <c r="FL114" s="1">
        <v>2.0945669999999999E-3</v>
      </c>
      <c r="FM114" s="1">
        <v>0.86500759999999999</v>
      </c>
      <c r="FN114">
        <v>0.56020460000000005</v>
      </c>
      <c r="FO114">
        <v>14.71564</v>
      </c>
      <c r="FP114" s="1">
        <v>1.837326E-3</v>
      </c>
      <c r="FQ114" s="1">
        <v>0.75410820000000001</v>
      </c>
      <c r="FR114">
        <v>0.56028239999999996</v>
      </c>
      <c r="FS114">
        <v>15.567030000000001</v>
      </c>
      <c r="FT114" s="1">
        <v>1.6567629999999999E-3</v>
      </c>
      <c r="FU114" s="1">
        <v>0.67698959999999997</v>
      </c>
      <c r="FV114">
        <v>0.56037009999999998</v>
      </c>
      <c r="FW114">
        <v>16.319240000000001</v>
      </c>
      <c r="FX114" s="1">
        <v>1.5079920000000001E-3</v>
      </c>
      <c r="FY114" s="1">
        <v>0.61422390000000004</v>
      </c>
      <c r="FZ114">
        <v>0.56046050000000003</v>
      </c>
      <c r="GA114">
        <v>16.512039999999999</v>
      </c>
      <c r="GB114" s="1">
        <v>1.3774589999999999E-3</v>
      </c>
      <c r="GC114" s="1">
        <v>0.55943189999999998</v>
      </c>
      <c r="GD114">
        <v>0.56049439999999995</v>
      </c>
      <c r="GE114">
        <v>16.089079999999999</v>
      </c>
      <c r="GF114" s="1">
        <v>1.2664449999999999E-3</v>
      </c>
      <c r="GG114" s="1">
        <v>0.51288590000000001</v>
      </c>
      <c r="GH114">
        <v>0.56052550000000001</v>
      </c>
      <c r="GI114">
        <v>15.42379</v>
      </c>
      <c r="GJ114" s="1">
        <v>1.1759920000000001E-3</v>
      </c>
      <c r="GK114" s="1">
        <v>0.47496070000000001</v>
      </c>
      <c r="GL114">
        <v>0.56054669999999995</v>
      </c>
      <c r="GM114">
        <v>14.76173</v>
      </c>
      <c r="GN114" s="1">
        <v>1.103115E-3</v>
      </c>
      <c r="GO114" s="1">
        <v>0.44449539999999998</v>
      </c>
      <c r="GP114">
        <v>0.5605677</v>
      </c>
      <c r="GQ114">
        <v>14.385249999999999</v>
      </c>
      <c r="GR114" s="1">
        <v>1.043272E-3</v>
      </c>
      <c r="GS114" s="1">
        <v>0.41954429999999998</v>
      </c>
      <c r="GT114">
        <v>0.56056030000000001</v>
      </c>
      <c r="GU114">
        <v>15.071669999999999</v>
      </c>
      <c r="GV114" s="1">
        <v>9.9389060000000008E-4</v>
      </c>
      <c r="GW114" s="1">
        <v>0.3990687</v>
      </c>
      <c r="GX114">
        <v>0.56054230000000005</v>
      </c>
      <c r="GY114">
        <v>16.008859999999999</v>
      </c>
      <c r="GZ114" s="1">
        <v>9.571623E-4</v>
      </c>
      <c r="HA114" s="1">
        <v>0.38367200000000001</v>
      </c>
      <c r="HB114">
        <v>0.5605464</v>
      </c>
      <c r="HC114">
        <v>16.957360000000001</v>
      </c>
      <c r="HD114" s="1">
        <v>9.3361780000000003E-4</v>
      </c>
      <c r="HE114" s="1">
        <v>0.37369520000000001</v>
      </c>
      <c r="HF114">
        <v>0.56055180000000004</v>
      </c>
      <c r="HG114">
        <v>17.611820000000002</v>
      </c>
      <c r="HH114" s="1">
        <v>9.1760629999999995E-4</v>
      </c>
      <c r="HI114" s="1">
        <v>0.36701250000000002</v>
      </c>
      <c r="HJ114">
        <v>0.56051680000000004</v>
      </c>
      <c r="HK114">
        <v>17.415900000000001</v>
      </c>
      <c r="HL114" s="1">
        <v>9.0073490000000002E-4</v>
      </c>
      <c r="HM114" s="1">
        <v>0.36026580000000002</v>
      </c>
      <c r="HN114">
        <v>0.56055310000000003</v>
      </c>
      <c r="HO114">
        <v>16.538640000000001</v>
      </c>
      <c r="HP114" s="1">
        <v>8.783641E-4</v>
      </c>
      <c r="HQ114" s="1">
        <v>0.35141299999999998</v>
      </c>
      <c r="HR114">
        <v>0.56052780000000002</v>
      </c>
      <c r="HS114">
        <v>15.58647</v>
      </c>
      <c r="HT114" s="1">
        <v>8.5040980000000005E-4</v>
      </c>
      <c r="HU114" s="1">
        <v>0.3403485</v>
      </c>
      <c r="HV114">
        <v>0.56053299999999995</v>
      </c>
      <c r="HW114">
        <v>14.916600000000001</v>
      </c>
      <c r="HX114" s="1">
        <v>8.1884540000000004E-4</v>
      </c>
      <c r="HY114" s="1">
        <v>0.3277988</v>
      </c>
      <c r="HZ114">
        <v>0.56054309999999996</v>
      </c>
      <c r="IA114">
        <v>15.51652</v>
      </c>
      <c r="IB114" s="1">
        <v>7.8595960000000002E-4</v>
      </c>
      <c r="IC114" s="1">
        <v>0.31470090000000001</v>
      </c>
      <c r="ID114">
        <v>0.56051960000000001</v>
      </c>
      <c r="IE114">
        <v>16.799679999999999</v>
      </c>
      <c r="IF114" s="1">
        <v>7.5339829999999995E-4</v>
      </c>
      <c r="IG114" s="1">
        <v>0.30169010000000002</v>
      </c>
      <c r="IH114">
        <v>0.56054029999999999</v>
      </c>
      <c r="II114">
        <v>18.072469999999999</v>
      </c>
      <c r="IJ114" s="1">
        <v>7.2197519999999999E-4</v>
      </c>
      <c r="IK114" s="1">
        <v>0.28913250000000001</v>
      </c>
      <c r="IL114">
        <v>0.56052089999999999</v>
      </c>
      <c r="IM114">
        <v>18.932569999999998</v>
      </c>
      <c r="IN114" s="1">
        <v>6.9202770000000003E-4</v>
      </c>
      <c r="IO114" s="1">
        <v>0.27715970000000001</v>
      </c>
      <c r="IP114">
        <v>0.56052559999999996</v>
      </c>
      <c r="IQ114">
        <v>18.636009999999999</v>
      </c>
      <c r="IR114">
        <v>6.635352E-4</v>
      </c>
      <c r="IS114" s="1">
        <v>0.26575179999999998</v>
      </c>
      <c r="IT114">
        <v>0.56052089999999999</v>
      </c>
      <c r="IU114">
        <v>17.65671</v>
      </c>
      <c r="IV114">
        <v>6.3643719999999997E-4</v>
      </c>
      <c r="IW114" s="1">
        <v>0.25492710000000002</v>
      </c>
      <c r="IX114">
        <v>0.56052959999999996</v>
      </c>
      <c r="IY114">
        <v>16.652180000000001</v>
      </c>
      <c r="IZ114">
        <v>6.1075530000000004E-4</v>
      </c>
      <c r="JA114" s="1">
        <v>0.24464649999999999</v>
      </c>
      <c r="JB114">
        <v>0.56052849999999999</v>
      </c>
      <c r="JC114">
        <v>15.9612</v>
      </c>
      <c r="JD114">
        <v>5.8643040000000001E-4</v>
      </c>
      <c r="JE114" s="1">
        <v>0.23490359999999999</v>
      </c>
      <c r="JF114">
        <v>0.56052460000000004</v>
      </c>
      <c r="JG114">
        <v>16.1922</v>
      </c>
      <c r="JH114">
        <v>5.6320100000000004E-4</v>
      </c>
      <c r="JI114" s="1">
        <v>0.22562270000000001</v>
      </c>
      <c r="JJ114">
        <v>0.56052539999999995</v>
      </c>
      <c r="JK114">
        <v>16.558900000000001</v>
      </c>
      <c r="JL114">
        <v>5.4107289999999995E-4</v>
      </c>
      <c r="JM114" s="1">
        <v>0.21674779999999999</v>
      </c>
      <c r="JN114">
        <v>0.5605289</v>
      </c>
      <c r="JO114">
        <v>17.144929999999999</v>
      </c>
      <c r="JP114">
        <v>5.1986580000000005E-4</v>
      </c>
      <c r="JQ114">
        <v>0.20827119999999999</v>
      </c>
      <c r="JR114">
        <v>0.56052480000000005</v>
      </c>
      <c r="JS114">
        <v>17.24756</v>
      </c>
      <c r="JT114">
        <v>4.9984230000000001E-4</v>
      </c>
      <c r="JU114">
        <v>0.2002312</v>
      </c>
      <c r="JV114">
        <v>0.5605291</v>
      </c>
      <c r="JW114">
        <v>16.810569999999998</v>
      </c>
      <c r="JX114">
        <v>4.807546E-4</v>
      </c>
      <c r="JY114">
        <v>0.19259670000000001</v>
      </c>
      <c r="JZ114">
        <v>0.56052800000000003</v>
      </c>
      <c r="KA114">
        <v>16.142119999999998</v>
      </c>
      <c r="KB114">
        <v>4.6270779999999997E-4</v>
      </c>
      <c r="KC114">
        <v>0.18535450000000001</v>
      </c>
      <c r="KD114">
        <v>0.56052550000000001</v>
      </c>
      <c r="KE114">
        <v>15.351509999999999</v>
      </c>
      <c r="KF114">
        <v>4.455048E-4</v>
      </c>
      <c r="KG114">
        <v>0.1784665</v>
      </c>
      <c r="KH114">
        <v>0.56053090000000005</v>
      </c>
      <c r="KI114">
        <v>14.68242</v>
      </c>
      <c r="KJ114">
        <v>4.290734E-4</v>
      </c>
      <c r="KK114">
        <v>0.1718857</v>
      </c>
      <c r="KL114">
        <v>0.56052409999999997</v>
      </c>
      <c r="KM114">
        <v>14.82084</v>
      </c>
      <c r="KN114">
        <v>4.1339920000000002E-4</v>
      </c>
      <c r="KO114">
        <v>0.165599</v>
      </c>
      <c r="KP114">
        <v>0.56052880000000005</v>
      </c>
      <c r="KQ114">
        <v>14.94492</v>
      </c>
      <c r="KR114">
        <v>3.9842689999999999E-4</v>
      </c>
      <c r="KS114">
        <v>0.15959309999999999</v>
      </c>
      <c r="KT114">
        <v>0.56051649999999997</v>
      </c>
      <c r="KU114">
        <v>15.342309999999999</v>
      </c>
      <c r="KV114">
        <v>3.8411979999999999E-4</v>
      </c>
      <c r="KW114">
        <v>0.15386830000000001</v>
      </c>
      <c r="KX114">
        <v>0.56050730000000004</v>
      </c>
      <c r="KY114">
        <v>15.6839</v>
      </c>
      <c r="KZ114">
        <v>3.7043139999999998E-4</v>
      </c>
      <c r="LA114">
        <v>0.14838750000000001</v>
      </c>
      <c r="LB114">
        <v>0.56048140000000002</v>
      </c>
      <c r="LC114">
        <v>15.49649</v>
      </c>
      <c r="LD114">
        <v>3.5717019999999998E-4</v>
      </c>
      <c r="LE114">
        <v>0.14308390000000001</v>
      </c>
      <c r="LF114">
        <v>0.56045730000000005</v>
      </c>
      <c r="LG114">
        <v>14.946960000000001</v>
      </c>
      <c r="LH114">
        <v>3.4447280000000002E-4</v>
      </c>
      <c r="LI114">
        <v>0.13799259999999999</v>
      </c>
      <c r="LJ114">
        <v>0.5603901</v>
      </c>
      <c r="LK114">
        <v>14.25423</v>
      </c>
      <c r="LL114">
        <v>3.3221729999999999E-4</v>
      </c>
      <c r="LM114">
        <v>0.1331108</v>
      </c>
      <c r="LN114">
        <v>0.56031889999999995</v>
      </c>
      <c r="LO114">
        <v>13.91938</v>
      </c>
      <c r="LP114">
        <v>3.2054490000000001E-4</v>
      </c>
      <c r="LQ114">
        <v>0.1284595</v>
      </c>
      <c r="LR114">
        <v>0.56025780000000003</v>
      </c>
      <c r="LS114">
        <v>14.82939</v>
      </c>
      <c r="LT114">
        <v>3.1002249999999997E-4</v>
      </c>
      <c r="LU114">
        <v>0.12423149999999999</v>
      </c>
      <c r="LV114">
        <v>0.56015839999999995</v>
      </c>
      <c r="LW114">
        <v>15.965339999999999</v>
      </c>
      <c r="LX114">
        <v>3.0193080000000001E-4</v>
      </c>
      <c r="LY114">
        <v>0.1209459</v>
      </c>
      <c r="LZ114">
        <v>0.56007419999999997</v>
      </c>
      <c r="MA114">
        <v>17.14096</v>
      </c>
      <c r="MB114">
        <v>2.9705150000000001E-4</v>
      </c>
      <c r="MC114">
        <v>0.11893960000000001</v>
      </c>
      <c r="MD114">
        <v>0.56000439999999996</v>
      </c>
      <c r="ME114">
        <v>18.04974</v>
      </c>
      <c r="MF114">
        <v>2.9401090000000002E-4</v>
      </c>
      <c r="MG114">
        <v>0.1177245</v>
      </c>
      <c r="MH114">
        <v>0.55994949999999999</v>
      </c>
      <c r="MI114">
        <v>17.961739999999999</v>
      </c>
      <c r="MJ114">
        <v>2.9053919999999999E-4</v>
      </c>
      <c r="MK114">
        <v>0.1163921</v>
      </c>
      <c r="ML114">
        <v>0.55993400000000004</v>
      </c>
      <c r="MM114">
        <v>17.171250000000001</v>
      </c>
      <c r="MN114">
        <v>2.8540089999999998E-4</v>
      </c>
      <c r="MO114">
        <v>0.1143927</v>
      </c>
      <c r="MP114">
        <v>0.559921</v>
      </c>
      <c r="MQ114">
        <v>16.340489999999999</v>
      </c>
      <c r="MR114">
        <v>2.7854270000000003E-4</v>
      </c>
      <c r="MS114">
        <v>0.1117065</v>
      </c>
      <c r="MT114">
        <v>0.55988570000000004</v>
      </c>
      <c r="MU114">
        <v>15.85676</v>
      </c>
      <c r="MV114">
        <v>2.7056960000000001E-4</v>
      </c>
      <c r="MW114">
        <v>0.10854850000000001</v>
      </c>
      <c r="MX114">
        <v>0.55988090000000001</v>
      </c>
      <c r="MY114">
        <v>16.71236</v>
      </c>
      <c r="MZ114">
        <v>2.6162689999999997E-4</v>
      </c>
      <c r="NA114">
        <v>0.1049992</v>
      </c>
      <c r="NB114">
        <v>0.55989310000000003</v>
      </c>
      <c r="NC114">
        <v>18.039380000000001</v>
      </c>
      <c r="ND114">
        <v>2.5104270000000001E-4</v>
      </c>
      <c r="NE114">
        <v>0.1008189</v>
      </c>
      <c r="NF114">
        <v>0.55989540000000004</v>
      </c>
      <c r="NG114">
        <v>19.23171</v>
      </c>
      <c r="NH114">
        <v>2.3847040000000001E-4</v>
      </c>
      <c r="NI114">
        <v>9.5832070000000005E-2</v>
      </c>
      <c r="NJ114">
        <v>0.55987140000000002</v>
      </c>
      <c r="NK114">
        <v>19.979500000000002</v>
      </c>
      <c r="NL114">
        <v>2.2499679999999999E-4</v>
      </c>
      <c r="NM114">
        <v>9.0440320000000005E-2</v>
      </c>
      <c r="NN114">
        <v>0.55983150000000004</v>
      </c>
      <c r="NO114">
        <v>19.63786</v>
      </c>
      <c r="NP114">
        <v>2.1235669999999999E-4</v>
      </c>
      <c r="NQ114">
        <v>8.5341429999999996E-2</v>
      </c>
      <c r="NR114">
        <v>0.5597548</v>
      </c>
      <c r="NS114">
        <v>18.760919999999999</v>
      </c>
      <c r="NT114">
        <v>2.0151819999999999E-4</v>
      </c>
      <c r="NU114">
        <v>8.0956970000000003E-2</v>
      </c>
      <c r="NV114">
        <v>0.55962690000000004</v>
      </c>
      <c r="NW114">
        <v>17.82253</v>
      </c>
      <c r="NX114">
        <v>1.9250039999999999E-4</v>
      </c>
      <c r="NY114">
        <v>7.7315809999999999E-2</v>
      </c>
      <c r="NZ114">
        <v>0.559477</v>
      </c>
      <c r="OA114">
        <v>17.054449999999999</v>
      </c>
      <c r="OB114">
        <v>1.849416E-4</v>
      </c>
      <c r="OC114">
        <v>7.4271859999999995E-2</v>
      </c>
      <c r="OD114">
        <v>0.55931160000000002</v>
      </c>
      <c r="OE114">
        <v>16.782779999999999</v>
      </c>
      <c r="OF114">
        <v>1.7898419999999999E-4</v>
      </c>
      <c r="OG114">
        <v>7.1855569999999994E-2</v>
      </c>
      <c r="OH114">
        <v>0.55913020000000002</v>
      </c>
      <c r="OI114">
        <v>17.320160000000001</v>
      </c>
      <c r="OJ114">
        <v>1.7570340000000001E-4</v>
      </c>
      <c r="OK114">
        <v>7.0485599999999995E-2</v>
      </c>
    </row>
    <row r="115" spans="1:401" x14ac:dyDescent="0.35">
      <c r="A115">
        <v>118</v>
      </c>
      <c r="B115" t="s">
        <v>4</v>
      </c>
      <c r="C115" t="s">
        <v>24</v>
      </c>
      <c r="D115" t="s">
        <v>120</v>
      </c>
      <c r="E115">
        <v>761.71960000000001</v>
      </c>
      <c r="F115">
        <v>0.68715630000000005</v>
      </c>
      <c r="G115">
        <v>14.191229999999999</v>
      </c>
      <c r="H115">
        <v>0</v>
      </c>
      <c r="I115">
        <v>0</v>
      </c>
      <c r="J115">
        <v>0.68479040000000002</v>
      </c>
      <c r="K115">
        <v>14.415480000000001</v>
      </c>
      <c r="L115">
        <v>0</v>
      </c>
      <c r="M115">
        <v>0</v>
      </c>
      <c r="N115">
        <v>0.68240590000000001</v>
      </c>
      <c r="O115">
        <v>15.23329</v>
      </c>
      <c r="P115" s="1">
        <v>1.0765779999999999E-28</v>
      </c>
      <c r="Q115" s="1">
        <v>3.1003229999999997E-26</v>
      </c>
      <c r="R115">
        <v>0.68007689999999998</v>
      </c>
      <c r="S115">
        <v>15.59957</v>
      </c>
      <c r="T115" s="1">
        <v>1.8597970000000002E-17</v>
      </c>
      <c r="U115" s="1">
        <v>5.3645069999999998E-15</v>
      </c>
      <c r="V115">
        <v>0.67781749999999996</v>
      </c>
      <c r="W115">
        <v>15.82995</v>
      </c>
      <c r="X115" s="1">
        <v>2.5175470000000002E-7</v>
      </c>
      <c r="Y115" s="1">
        <v>6.0758870000000003E-5</v>
      </c>
      <c r="Z115">
        <v>0.67554650000000005</v>
      </c>
      <c r="AA115">
        <v>15.17418</v>
      </c>
      <c r="AB115" s="1">
        <v>1.53569E-2</v>
      </c>
      <c r="AC115">
        <v>3.7190099999999999</v>
      </c>
      <c r="AD115">
        <v>0.6733131</v>
      </c>
      <c r="AE115">
        <v>14.43229</v>
      </c>
      <c r="AF115">
        <v>2.3312780000000002</v>
      </c>
      <c r="AG115">
        <v>606.98630000000003</v>
      </c>
      <c r="AH115">
        <v>0.67107749999999999</v>
      </c>
      <c r="AI115">
        <v>13.804970000000001</v>
      </c>
      <c r="AJ115">
        <v>31.69042</v>
      </c>
      <c r="AK115">
        <v>8707.0769999999993</v>
      </c>
      <c r="AL115">
        <v>0.66885280000000003</v>
      </c>
      <c r="AM115">
        <v>13.47453</v>
      </c>
      <c r="AN115">
        <v>95.451040000000006</v>
      </c>
      <c r="AO115">
        <v>27329.49</v>
      </c>
      <c r="AP115">
        <v>0.66665629999999998</v>
      </c>
      <c r="AQ115">
        <v>13.48372</v>
      </c>
      <c r="AR115">
        <v>102.8265</v>
      </c>
      <c r="AS115">
        <v>30384.959999999999</v>
      </c>
      <c r="AT115">
        <v>0.66446269999999996</v>
      </c>
      <c r="AU115">
        <v>14.096080000000001</v>
      </c>
      <c r="AV115">
        <v>53.686839999999997</v>
      </c>
      <c r="AW115">
        <v>16256.98</v>
      </c>
      <c r="AX115">
        <v>0.66208029999999995</v>
      </c>
      <c r="AY115">
        <v>14.405609999999999</v>
      </c>
      <c r="AZ115">
        <v>16.853159999999999</v>
      </c>
      <c r="BA115">
        <v>5200.6869999999999</v>
      </c>
      <c r="BB115">
        <v>0.65930359999999999</v>
      </c>
      <c r="BC115">
        <v>14.5229</v>
      </c>
      <c r="BD115">
        <v>3.7865419999999999</v>
      </c>
      <c r="BE115">
        <v>1184.4870000000001</v>
      </c>
      <c r="BF115">
        <v>0.6558522</v>
      </c>
      <c r="BG115">
        <v>14.258150000000001</v>
      </c>
      <c r="BH115">
        <v>0.73596170000000005</v>
      </c>
      <c r="BI115">
        <v>231.50649999999999</v>
      </c>
      <c r="BJ115">
        <v>0.65155929999999995</v>
      </c>
      <c r="BK115">
        <v>13.611800000000001</v>
      </c>
      <c r="BL115">
        <v>0.17599970000000001</v>
      </c>
      <c r="BM115">
        <v>54.763950000000001</v>
      </c>
      <c r="BN115">
        <v>0.64625909999999998</v>
      </c>
      <c r="BO115">
        <v>12.99972</v>
      </c>
      <c r="BP115" s="1">
        <v>8.1346849999999998E-2</v>
      </c>
      <c r="BQ115">
        <v>24.834540000000001</v>
      </c>
      <c r="BR115">
        <v>0.64048499999999997</v>
      </c>
      <c r="BS115">
        <v>12.533390000000001</v>
      </c>
      <c r="BT115" s="1">
        <v>6.3085929999999998E-2</v>
      </c>
      <c r="BU115">
        <v>19.186219999999999</v>
      </c>
      <c r="BV115">
        <v>0.63431689999999996</v>
      </c>
      <c r="BW115">
        <v>12.735519999999999</v>
      </c>
      <c r="BX115" s="1">
        <v>6.0056749999999999E-2</v>
      </c>
      <c r="BY115" s="1">
        <v>18.337530000000001</v>
      </c>
      <c r="BZ115">
        <v>0.62804199999999999</v>
      </c>
      <c r="CA115">
        <v>13.495200000000001</v>
      </c>
      <c r="CB115" s="1">
        <v>6.2213339999999999E-2</v>
      </c>
      <c r="CC115" s="1">
        <v>19.13936</v>
      </c>
      <c r="CD115">
        <v>0.62167059999999996</v>
      </c>
      <c r="CE115">
        <v>14.46583</v>
      </c>
      <c r="CF115" s="1">
        <v>6.4402550000000003E-2</v>
      </c>
      <c r="CG115" s="1">
        <v>20.02112</v>
      </c>
      <c r="CH115">
        <v>0.61479059999999996</v>
      </c>
      <c r="CI115">
        <v>15.15142</v>
      </c>
      <c r="CJ115" s="1">
        <v>6.363858E-2</v>
      </c>
      <c r="CK115" s="1">
        <v>20.02422</v>
      </c>
      <c r="CL115">
        <v>0.60988739999999997</v>
      </c>
      <c r="CM115">
        <v>15.01666</v>
      </c>
      <c r="CN115" s="1">
        <v>6.0064260000000001E-2</v>
      </c>
      <c r="CO115" s="1">
        <v>19.059180000000001</v>
      </c>
      <c r="CP115">
        <v>0.60501020000000005</v>
      </c>
      <c r="CQ115">
        <v>14.39922</v>
      </c>
      <c r="CR115" s="1">
        <v>5.4781539999999997E-2</v>
      </c>
      <c r="CS115" s="1">
        <v>17.521350000000002</v>
      </c>
      <c r="CT115">
        <v>0.60016849999999999</v>
      </c>
      <c r="CU115">
        <v>13.82526</v>
      </c>
      <c r="CV115" s="1">
        <v>4.9041979999999999E-2</v>
      </c>
      <c r="CW115" s="1">
        <v>15.799759999999999</v>
      </c>
      <c r="CX115">
        <v>0.59533409999999998</v>
      </c>
      <c r="CY115">
        <v>13.596120000000001</v>
      </c>
      <c r="CZ115" s="1">
        <v>4.3501610000000003E-2</v>
      </c>
      <c r="DA115" s="1">
        <v>14.11303</v>
      </c>
      <c r="DB115">
        <v>0.59064320000000003</v>
      </c>
      <c r="DC115">
        <v>14.248279999999999</v>
      </c>
      <c r="DD115" s="1">
        <v>3.8227579999999997E-2</v>
      </c>
      <c r="DE115" s="1">
        <v>12.48823</v>
      </c>
      <c r="DF115">
        <v>0.58603879999999997</v>
      </c>
      <c r="DG115">
        <v>15.37792</v>
      </c>
      <c r="DH115" s="1">
        <v>3.2964439999999998E-2</v>
      </c>
      <c r="DI115" s="1">
        <v>10.84366</v>
      </c>
      <c r="DJ115">
        <v>0.58159130000000003</v>
      </c>
      <c r="DK115">
        <v>16.315180000000002</v>
      </c>
      <c r="DL115" s="1">
        <v>2.780409E-2</v>
      </c>
      <c r="DM115" s="1">
        <v>9.2053039999999999</v>
      </c>
      <c r="DN115">
        <v>0.57724909999999996</v>
      </c>
      <c r="DO115">
        <v>16.906230000000001</v>
      </c>
      <c r="DP115" s="1">
        <v>2.3168999999999999E-2</v>
      </c>
      <c r="DQ115" s="1">
        <v>7.7132949999999996</v>
      </c>
      <c r="DR115">
        <v>0.57324410000000003</v>
      </c>
      <c r="DS115">
        <v>16.691759999999999</v>
      </c>
      <c r="DT115" s="1">
        <v>1.937301E-2</v>
      </c>
      <c r="DU115" s="1">
        <v>6.4770719999999997</v>
      </c>
      <c r="DV115">
        <v>0.57008539999999996</v>
      </c>
      <c r="DW115">
        <v>15.97706</v>
      </c>
      <c r="DX115" s="1">
        <v>1.6421600000000001E-2</v>
      </c>
      <c r="DY115" s="1">
        <v>5.5041859999999998</v>
      </c>
      <c r="DZ115">
        <v>0.56783600000000001</v>
      </c>
      <c r="EA115">
        <v>15.1577</v>
      </c>
      <c r="EB115" s="1">
        <v>1.41396E-2</v>
      </c>
      <c r="EC115" s="1">
        <v>4.7430500000000002</v>
      </c>
      <c r="ED115">
        <v>0.56618630000000003</v>
      </c>
      <c r="EE115">
        <v>14.46748</v>
      </c>
      <c r="EF115" s="1">
        <v>1.23508E-2</v>
      </c>
      <c r="EG115" s="1">
        <v>4.1413690000000001</v>
      </c>
      <c r="EH115">
        <v>0.56504509999999997</v>
      </c>
      <c r="EI115">
        <v>14.528230000000001</v>
      </c>
      <c r="EJ115" s="1">
        <v>1.085648E-2</v>
      </c>
      <c r="EK115" s="1">
        <v>3.6375090000000001</v>
      </c>
      <c r="EL115">
        <v>0.56427450000000001</v>
      </c>
      <c r="EM115">
        <v>15.20964</v>
      </c>
      <c r="EN115" s="1">
        <v>9.379564E-3</v>
      </c>
      <c r="EO115" s="1">
        <v>3.1418810000000001</v>
      </c>
      <c r="EP115">
        <v>0.56377790000000005</v>
      </c>
      <c r="EQ115">
        <v>16.12529</v>
      </c>
      <c r="ER115" s="1">
        <v>7.7088449999999998E-3</v>
      </c>
      <c r="ES115" s="1">
        <v>2.5832649999999999</v>
      </c>
      <c r="ET115">
        <v>0.56346439999999998</v>
      </c>
      <c r="EU115">
        <v>16.798220000000001</v>
      </c>
      <c r="EV115" s="1">
        <v>5.9561450000000004E-3</v>
      </c>
      <c r="EW115" s="1">
        <v>1.995679</v>
      </c>
      <c r="EX115">
        <v>0.56331059999999999</v>
      </c>
      <c r="EY115">
        <v>16.6144</v>
      </c>
      <c r="EZ115" s="1">
        <v>4.4254139999999999E-3</v>
      </c>
      <c r="FA115" s="1">
        <v>1.480116</v>
      </c>
      <c r="FB115">
        <v>0.56326830000000006</v>
      </c>
      <c r="FC115">
        <v>15.776160000000001</v>
      </c>
      <c r="FD115" s="1">
        <v>3.30445E-3</v>
      </c>
      <c r="FE115" s="1">
        <v>1.1007960000000001</v>
      </c>
      <c r="FF115">
        <v>0.56329039999999997</v>
      </c>
      <c r="FG115">
        <v>14.75881</v>
      </c>
      <c r="FH115" s="1">
        <v>2.579137E-3</v>
      </c>
      <c r="FI115" s="1">
        <v>0.85453800000000002</v>
      </c>
      <c r="FJ115">
        <v>0.56338449999999995</v>
      </c>
      <c r="FK115">
        <v>14.11483</v>
      </c>
      <c r="FL115" s="1">
        <v>2.1376189999999999E-3</v>
      </c>
      <c r="FM115" s="1">
        <v>0.70418320000000001</v>
      </c>
      <c r="FN115">
        <v>0.56351499999999999</v>
      </c>
      <c r="FO115">
        <v>14.71546</v>
      </c>
      <c r="FP115" s="1">
        <v>1.8652110000000001E-3</v>
      </c>
      <c r="FQ115" s="1">
        <v>0.6113248</v>
      </c>
      <c r="FR115">
        <v>0.56369049999999998</v>
      </c>
      <c r="FS115">
        <v>15.556050000000001</v>
      </c>
      <c r="FT115" s="1">
        <v>1.6777680000000001E-3</v>
      </c>
      <c r="FU115" s="1">
        <v>0.54766939999999997</v>
      </c>
      <c r="FV115">
        <v>0.5638647</v>
      </c>
      <c r="FW115">
        <v>16.320080000000001</v>
      </c>
      <c r="FX115" s="1">
        <v>1.5260510000000001E-3</v>
      </c>
      <c r="FY115" s="1">
        <v>0.49657580000000001</v>
      </c>
      <c r="FZ115">
        <v>0.56405899999999998</v>
      </c>
      <c r="GA115">
        <v>16.54729</v>
      </c>
      <c r="GB115" s="1">
        <v>1.3932389999999999E-3</v>
      </c>
      <c r="GC115" s="1">
        <v>0.45205990000000001</v>
      </c>
      <c r="GD115">
        <v>0.56421779999999999</v>
      </c>
      <c r="GE115">
        <v>16.13503</v>
      </c>
      <c r="GF115" s="1">
        <v>1.2795630000000001E-3</v>
      </c>
      <c r="GG115" s="1">
        <v>0.41405189999999997</v>
      </c>
      <c r="GH115">
        <v>0.56436370000000002</v>
      </c>
      <c r="GI115">
        <v>15.46659</v>
      </c>
      <c r="GJ115" s="1">
        <v>1.1865619999999999E-3</v>
      </c>
      <c r="GK115" s="1">
        <v>0.3829958</v>
      </c>
      <c r="GL115">
        <v>0.56449660000000002</v>
      </c>
      <c r="GM115">
        <v>14.80091</v>
      </c>
      <c r="GN115" s="1">
        <v>1.111672E-3</v>
      </c>
      <c r="GO115" s="1">
        <v>0.35805219999999999</v>
      </c>
      <c r="GP115">
        <v>0.56456459999999997</v>
      </c>
      <c r="GQ115">
        <v>14.408849999999999</v>
      </c>
      <c r="GR115" s="1">
        <v>1.05036E-3</v>
      </c>
      <c r="GS115" s="1">
        <v>0.3376788</v>
      </c>
      <c r="GT115">
        <v>0.56462100000000004</v>
      </c>
      <c r="GU115">
        <v>15.07774</v>
      </c>
      <c r="GV115" s="1">
        <v>9.9958849999999999E-4</v>
      </c>
      <c r="GW115" s="1">
        <v>0.3209167</v>
      </c>
      <c r="GX115">
        <v>0.56466689999999997</v>
      </c>
      <c r="GY115">
        <v>15.9985</v>
      </c>
      <c r="GZ115" s="1">
        <v>9.6112810000000004E-4</v>
      </c>
      <c r="HA115" s="1">
        <v>0.30814399999999997</v>
      </c>
      <c r="HB115">
        <v>0.56469069999999999</v>
      </c>
      <c r="HC115">
        <v>16.95008</v>
      </c>
      <c r="HD115" s="1">
        <v>9.3607900000000003E-4</v>
      </c>
      <c r="HE115" s="1">
        <v>0.29976530000000001</v>
      </c>
      <c r="HF115">
        <v>0.56470969999999998</v>
      </c>
      <c r="HG115">
        <v>17.641829999999999</v>
      </c>
      <c r="HH115" s="1">
        <v>9.1952690000000003E-4</v>
      </c>
      <c r="HI115" s="1">
        <v>0.29426839999999999</v>
      </c>
      <c r="HJ115">
        <v>0.56472080000000002</v>
      </c>
      <c r="HK115">
        <v>17.475249999999999</v>
      </c>
      <c r="HL115" s="1">
        <v>9.0307370000000003E-4</v>
      </c>
      <c r="HM115" s="1">
        <v>0.28895399999999999</v>
      </c>
      <c r="HN115">
        <v>0.56472549999999999</v>
      </c>
      <c r="HO115">
        <v>16.60688</v>
      </c>
      <c r="HP115" s="1">
        <v>8.8146920000000003E-4</v>
      </c>
      <c r="HQ115" s="1">
        <v>0.2820665</v>
      </c>
      <c r="HR115">
        <v>0.56472279999999997</v>
      </c>
      <c r="HS115">
        <v>15.65241</v>
      </c>
      <c r="HT115" s="1">
        <v>8.5410290000000001E-4</v>
      </c>
      <c r="HU115" s="1">
        <v>0.27335039999999999</v>
      </c>
      <c r="HV115">
        <v>0.56473359999999995</v>
      </c>
      <c r="HW115">
        <v>14.95013</v>
      </c>
      <c r="HX115" s="1">
        <v>8.228679E-4</v>
      </c>
      <c r="HY115" s="1">
        <v>0.2633914</v>
      </c>
      <c r="HZ115">
        <v>0.56472429999999996</v>
      </c>
      <c r="IA115">
        <v>15.509550000000001</v>
      </c>
      <c r="IB115" s="1">
        <v>7.9004919999999998E-4</v>
      </c>
      <c r="IC115" s="1">
        <v>0.2529285</v>
      </c>
      <c r="ID115">
        <v>0.56472339999999999</v>
      </c>
      <c r="IE115">
        <v>16.771550000000001</v>
      </c>
      <c r="IF115" s="1">
        <v>7.5738889999999999E-4</v>
      </c>
      <c r="IG115" s="1">
        <v>0.2424886</v>
      </c>
      <c r="IH115">
        <v>0.56472880000000003</v>
      </c>
      <c r="II115">
        <v>18.045839999999998</v>
      </c>
      <c r="IJ115" s="1">
        <v>7.2579999999999997E-4</v>
      </c>
      <c r="IK115" s="1">
        <v>0.23239770000000001</v>
      </c>
      <c r="IL115">
        <v>0.56472029999999995</v>
      </c>
      <c r="IM115">
        <v>18.952940000000002</v>
      </c>
      <c r="IN115" s="1">
        <v>6.9565549999999995E-4</v>
      </c>
      <c r="IO115" s="1">
        <v>0.22276219999999999</v>
      </c>
      <c r="IP115">
        <v>0.56473070000000003</v>
      </c>
      <c r="IQ115">
        <v>18.703579999999999</v>
      </c>
      <c r="IR115">
        <v>6.6699659999999998E-4</v>
      </c>
      <c r="IS115" s="1">
        <v>0.2135889</v>
      </c>
      <c r="IT115">
        <v>0.56472409999999995</v>
      </c>
      <c r="IU115">
        <v>17.738130000000002</v>
      </c>
      <c r="IV115">
        <v>6.3972089999999996E-4</v>
      </c>
      <c r="IW115" s="1">
        <v>0.2048778</v>
      </c>
      <c r="IX115">
        <v>0.56472990000000001</v>
      </c>
      <c r="IY115">
        <v>16.728470000000002</v>
      </c>
      <c r="IZ115">
        <v>6.1387370000000004E-4</v>
      </c>
      <c r="JA115" s="1">
        <v>0.1966098</v>
      </c>
      <c r="JB115">
        <v>0.56472929999999999</v>
      </c>
      <c r="JC115">
        <v>16.005749999999999</v>
      </c>
      <c r="JD115">
        <v>5.8938749999999998E-4</v>
      </c>
      <c r="JE115" s="1">
        <v>0.18877060000000001</v>
      </c>
      <c r="JF115">
        <v>0.56473019999999996</v>
      </c>
      <c r="JG115">
        <v>16.202660000000002</v>
      </c>
      <c r="JH115">
        <v>5.6602249999999996E-4</v>
      </c>
      <c r="JI115" s="1">
        <v>0.18130669999999999</v>
      </c>
      <c r="JJ115">
        <v>0.56473019999999996</v>
      </c>
      <c r="JK115">
        <v>16.554690000000001</v>
      </c>
      <c r="JL115">
        <v>5.4377639999999997E-4</v>
      </c>
      <c r="JM115" s="1">
        <v>0.17417340000000001</v>
      </c>
      <c r="JN115">
        <v>0.56472929999999999</v>
      </c>
      <c r="JO115">
        <v>17.139759999999999</v>
      </c>
      <c r="JP115">
        <v>5.2243280000000003E-4</v>
      </c>
      <c r="JQ115">
        <v>0.16735520000000001</v>
      </c>
      <c r="JR115">
        <v>0.56473019999999996</v>
      </c>
      <c r="JS115">
        <v>17.269310000000001</v>
      </c>
      <c r="JT115">
        <v>5.0228049999999998E-4</v>
      </c>
      <c r="JU115">
        <v>0.16088620000000001</v>
      </c>
      <c r="JV115">
        <v>0.5647295</v>
      </c>
      <c r="JW115">
        <v>16.85305</v>
      </c>
      <c r="JX115">
        <v>4.8307279999999997E-4</v>
      </c>
      <c r="JY115">
        <v>0.1547461</v>
      </c>
      <c r="JZ115">
        <v>0.56472840000000002</v>
      </c>
      <c r="KA115">
        <v>16.202940000000002</v>
      </c>
      <c r="KB115">
        <v>4.6490460000000002E-4</v>
      </c>
      <c r="KC115">
        <v>0.14891660000000001</v>
      </c>
      <c r="KD115">
        <v>0.56473030000000002</v>
      </c>
      <c r="KE115">
        <v>15.416779999999999</v>
      </c>
      <c r="KF115">
        <v>4.4759599999999997E-4</v>
      </c>
      <c r="KG115">
        <v>0.14337759999999999</v>
      </c>
      <c r="KH115">
        <v>0.56473079999999998</v>
      </c>
      <c r="KI115">
        <v>14.735519999999999</v>
      </c>
      <c r="KJ115">
        <v>4.3107200000000001E-4</v>
      </c>
      <c r="KK115">
        <v>0.13808770000000001</v>
      </c>
      <c r="KL115">
        <v>0.56472920000000004</v>
      </c>
      <c r="KM115">
        <v>14.85833</v>
      </c>
      <c r="KN115">
        <v>4.1531000000000001E-4</v>
      </c>
      <c r="KO115">
        <v>0.1330326</v>
      </c>
      <c r="KP115">
        <v>0.56473260000000003</v>
      </c>
      <c r="KQ115">
        <v>14.96306</v>
      </c>
      <c r="KR115">
        <v>4.0025340000000002E-4</v>
      </c>
      <c r="KS115">
        <v>0.12820400000000001</v>
      </c>
      <c r="KT115">
        <v>0.56471780000000005</v>
      </c>
      <c r="KU115">
        <v>15.34972</v>
      </c>
      <c r="KV115">
        <v>3.8585559999999999E-4</v>
      </c>
      <c r="KW115">
        <v>0.1235994</v>
      </c>
      <c r="KX115">
        <v>0.56470710000000002</v>
      </c>
      <c r="KY115">
        <v>15.70331</v>
      </c>
      <c r="KZ115">
        <v>3.721029E-4</v>
      </c>
      <c r="LA115">
        <v>0.1191957</v>
      </c>
      <c r="LB115">
        <v>0.56467750000000005</v>
      </c>
      <c r="LC115">
        <v>15.52867</v>
      </c>
      <c r="LD115">
        <v>3.5879009999999998E-4</v>
      </c>
      <c r="LE115">
        <v>0.1149382</v>
      </c>
      <c r="LF115">
        <v>0.56463030000000003</v>
      </c>
      <c r="LG115">
        <v>14.987730000000001</v>
      </c>
      <c r="LH115">
        <v>3.460254E-4</v>
      </c>
      <c r="LI115">
        <v>0.110847</v>
      </c>
      <c r="LJ115">
        <v>0.56452480000000005</v>
      </c>
      <c r="LK115">
        <v>14.3018</v>
      </c>
      <c r="LL115">
        <v>3.3370490000000002E-4</v>
      </c>
      <c r="LM115">
        <v>0.1069263</v>
      </c>
      <c r="LN115">
        <v>0.5643899</v>
      </c>
      <c r="LO115">
        <v>13.93939</v>
      </c>
      <c r="LP115">
        <v>3.2194670000000001E-4</v>
      </c>
      <c r="LQ115">
        <v>0.1031868</v>
      </c>
      <c r="LR115">
        <v>0.56424439999999998</v>
      </c>
      <c r="LS115">
        <v>14.818659999999999</v>
      </c>
      <c r="LT115">
        <v>3.1123570000000001E-4</v>
      </c>
      <c r="LU115">
        <v>9.9764259999999994E-2</v>
      </c>
      <c r="LV115">
        <v>0.56407090000000004</v>
      </c>
      <c r="LW115">
        <v>15.94412</v>
      </c>
      <c r="LX115">
        <v>3.0277629999999998E-4</v>
      </c>
      <c r="LY115">
        <v>9.7049200000000002E-2</v>
      </c>
      <c r="LZ115">
        <v>0.56386990000000003</v>
      </c>
      <c r="MA115">
        <v>17.129439999999999</v>
      </c>
      <c r="MB115">
        <v>2.9752469999999999E-4</v>
      </c>
      <c r="MC115">
        <v>9.5356369999999996E-2</v>
      </c>
      <c r="MD115">
        <v>0.56368669999999998</v>
      </c>
      <c r="ME115">
        <v>18.081520000000001</v>
      </c>
      <c r="MF115">
        <v>2.9436380000000002E-4</v>
      </c>
      <c r="MG115">
        <v>9.4360739999999999E-2</v>
      </c>
      <c r="MH115">
        <v>0.56350259999999996</v>
      </c>
      <c r="MI115">
        <v>18.015250000000002</v>
      </c>
      <c r="MJ115">
        <v>2.910333E-4</v>
      </c>
      <c r="MK115">
        <v>9.3336660000000002E-2</v>
      </c>
      <c r="ML115">
        <v>0.56336560000000002</v>
      </c>
      <c r="MM115">
        <v>17.226089999999999</v>
      </c>
      <c r="MN115">
        <v>2.861311E-4</v>
      </c>
      <c r="MO115">
        <v>9.1805120000000004E-2</v>
      </c>
      <c r="MP115">
        <v>0.56324059999999998</v>
      </c>
      <c r="MQ115">
        <v>16.399830000000001</v>
      </c>
      <c r="MR115">
        <v>2.794583E-4</v>
      </c>
      <c r="MS115">
        <v>8.9708750000000004E-2</v>
      </c>
      <c r="MT115">
        <v>0.56316029999999995</v>
      </c>
      <c r="MU115">
        <v>15.87982</v>
      </c>
      <c r="MV115">
        <v>2.7160249999999997E-4</v>
      </c>
      <c r="MW115">
        <v>8.7213750000000007E-2</v>
      </c>
      <c r="MX115">
        <v>0.56309010000000004</v>
      </c>
      <c r="MY115">
        <v>16.69136</v>
      </c>
      <c r="MZ115">
        <v>2.6279899999999998E-4</v>
      </c>
      <c r="NA115">
        <v>8.4409310000000001E-2</v>
      </c>
      <c r="NB115">
        <v>0.56305400000000005</v>
      </c>
      <c r="NC115">
        <v>18.004819999999999</v>
      </c>
      <c r="ND115">
        <v>2.5245779999999999E-4</v>
      </c>
      <c r="NE115">
        <v>8.1124290000000002E-2</v>
      </c>
      <c r="NF115">
        <v>0.56301780000000001</v>
      </c>
      <c r="NG115">
        <v>19.211880000000001</v>
      </c>
      <c r="NH115">
        <v>2.401088E-4</v>
      </c>
      <c r="NI115">
        <v>7.7189300000000002E-2</v>
      </c>
      <c r="NJ115">
        <v>0.56297719999999996</v>
      </c>
      <c r="NK115">
        <v>20.011780000000002</v>
      </c>
      <c r="NL115">
        <v>2.266646E-4</v>
      </c>
      <c r="NM115">
        <v>7.2879749999999993E-2</v>
      </c>
      <c r="NN115">
        <v>0.56289650000000002</v>
      </c>
      <c r="NO115">
        <v>19.70139</v>
      </c>
      <c r="NP115">
        <v>2.1384919999999999E-4</v>
      </c>
      <c r="NQ115">
        <v>6.8753939999999999E-2</v>
      </c>
      <c r="NR115">
        <v>0.56277520000000003</v>
      </c>
      <c r="NS115">
        <v>18.832280000000001</v>
      </c>
      <c r="NT115">
        <v>2.0277319999999999E-4</v>
      </c>
      <c r="NU115">
        <v>6.5184039999999999E-2</v>
      </c>
      <c r="NV115">
        <v>0.56256070000000002</v>
      </c>
      <c r="NW115">
        <v>17.89733</v>
      </c>
      <c r="NX115">
        <v>1.9354140000000001E-4</v>
      </c>
      <c r="NY115">
        <v>6.2215810000000003E-2</v>
      </c>
      <c r="NZ115">
        <v>0.56230250000000004</v>
      </c>
      <c r="OA115">
        <v>17.11195</v>
      </c>
      <c r="OB115">
        <v>1.8581340000000001E-4</v>
      </c>
      <c r="OC115">
        <v>5.9739599999999997E-2</v>
      </c>
      <c r="OD115">
        <v>0.5619693</v>
      </c>
      <c r="OE115">
        <v>16.808720000000001</v>
      </c>
      <c r="OF115">
        <v>1.7962159999999999E-4</v>
      </c>
      <c r="OG115">
        <v>5.775309E-2</v>
      </c>
      <c r="OH115">
        <v>0.56161019999999995</v>
      </c>
      <c r="OI115">
        <v>17.331659999999999</v>
      </c>
      <c r="OJ115">
        <v>1.7594170000000001E-4</v>
      </c>
      <c r="OK115">
        <v>5.6564540000000003E-2</v>
      </c>
    </row>
    <row r="116" spans="1:401" x14ac:dyDescent="0.35">
      <c r="A116">
        <v>119</v>
      </c>
      <c r="B116" t="s">
        <v>4</v>
      </c>
      <c r="C116" t="s">
        <v>24</v>
      </c>
      <c r="D116" t="s">
        <v>121</v>
      </c>
      <c r="E116">
        <v>802.66330000000005</v>
      </c>
      <c r="F116">
        <v>0.9739622</v>
      </c>
      <c r="G116">
        <v>14.192690000000001</v>
      </c>
      <c r="H116">
        <v>0</v>
      </c>
      <c r="I116">
        <v>0</v>
      </c>
      <c r="J116">
        <v>0.97051100000000001</v>
      </c>
      <c r="K116">
        <v>14.39188</v>
      </c>
      <c r="L116">
        <v>0</v>
      </c>
      <c r="M116">
        <v>0</v>
      </c>
      <c r="N116">
        <v>0.96702489999999997</v>
      </c>
      <c r="O116">
        <v>15.211080000000001</v>
      </c>
      <c r="P116" s="1">
        <v>1.95978E-29</v>
      </c>
      <c r="Q116" s="1">
        <v>5.0163540000000001E-27</v>
      </c>
      <c r="R116">
        <v>0.96366510000000005</v>
      </c>
      <c r="S116">
        <v>15.59958</v>
      </c>
      <c r="T116" s="1">
        <v>3.6644199999999998E-18</v>
      </c>
      <c r="U116" s="1">
        <v>9.3953450000000008E-16</v>
      </c>
      <c r="V116">
        <v>0.96041100000000001</v>
      </c>
      <c r="W116">
        <v>15.8637</v>
      </c>
      <c r="X116" s="1">
        <v>8.6236050000000001E-8</v>
      </c>
      <c r="Y116" s="1">
        <v>1.5481709999999999E-5</v>
      </c>
      <c r="Z116">
        <v>0.95713349999999997</v>
      </c>
      <c r="AA116">
        <v>15.23705</v>
      </c>
      <c r="AB116" s="1">
        <v>1.001029E-2</v>
      </c>
      <c r="AC116">
        <v>2.0639479999999999</v>
      </c>
      <c r="AD116">
        <v>0.95388629999999996</v>
      </c>
      <c r="AE116">
        <v>14.484500000000001</v>
      </c>
      <c r="AF116">
        <v>1.821993</v>
      </c>
      <c r="AG116">
        <v>412.37720000000002</v>
      </c>
      <c r="AH116">
        <v>0.95065520000000003</v>
      </c>
      <c r="AI116">
        <v>13.846690000000001</v>
      </c>
      <c r="AJ116">
        <v>27.859349999999999</v>
      </c>
      <c r="AK116">
        <v>6724.2290000000003</v>
      </c>
      <c r="AL116">
        <v>0.94743219999999995</v>
      </c>
      <c r="AM116">
        <v>13.4857</v>
      </c>
      <c r="AN116">
        <v>91.397149999999996</v>
      </c>
      <c r="AO116">
        <v>23145.03</v>
      </c>
      <c r="AP116">
        <v>0.94427779999999994</v>
      </c>
      <c r="AQ116">
        <v>13.480130000000001</v>
      </c>
      <c r="AR116">
        <v>104.9646</v>
      </c>
      <c r="AS116">
        <v>27562.17</v>
      </c>
      <c r="AT116">
        <v>0.94109050000000005</v>
      </c>
      <c r="AU116">
        <v>14.08906</v>
      </c>
      <c r="AV116">
        <v>57.504750000000001</v>
      </c>
      <c r="AW116">
        <v>15527.42</v>
      </c>
      <c r="AX116">
        <v>0.93768260000000003</v>
      </c>
      <c r="AY116">
        <v>14.40518</v>
      </c>
      <c r="AZ116">
        <v>18.693460000000002</v>
      </c>
      <c r="BA116">
        <v>5156.7120000000004</v>
      </c>
      <c r="BB116">
        <v>0.93370200000000003</v>
      </c>
      <c r="BC116">
        <v>14.53632</v>
      </c>
      <c r="BD116">
        <v>4.2949190000000002</v>
      </c>
      <c r="BE116">
        <v>1203.154</v>
      </c>
      <c r="BF116">
        <v>0.92881789999999997</v>
      </c>
      <c r="BG116">
        <v>14.30531</v>
      </c>
      <c r="BH116">
        <v>0.83808269999999996</v>
      </c>
      <c r="BI116">
        <v>236.38030000000001</v>
      </c>
      <c r="BJ116">
        <v>0.92271539999999996</v>
      </c>
      <c r="BK116">
        <v>13.65681</v>
      </c>
      <c r="BL116">
        <v>0.19349279999999999</v>
      </c>
      <c r="BM116">
        <v>53.981479999999998</v>
      </c>
      <c r="BN116">
        <v>0.91515429999999998</v>
      </c>
      <c r="BO116">
        <v>13.0388</v>
      </c>
      <c r="BP116" s="1">
        <v>8.4419499999999995E-2</v>
      </c>
      <c r="BQ116">
        <v>23.02036</v>
      </c>
      <c r="BR116">
        <v>0.90672399999999997</v>
      </c>
      <c r="BS116">
        <v>12.55803</v>
      </c>
      <c r="BT116" s="1">
        <v>6.3731709999999997E-2</v>
      </c>
      <c r="BU116">
        <v>17.268339999999998</v>
      </c>
      <c r="BV116">
        <v>0.89774050000000005</v>
      </c>
      <c r="BW116">
        <v>12.742620000000001</v>
      </c>
      <c r="BX116" s="1">
        <v>6.002188E-2</v>
      </c>
      <c r="BY116" s="1">
        <v>16.314959999999999</v>
      </c>
      <c r="BZ116">
        <v>0.88850680000000004</v>
      </c>
      <c r="CA116">
        <v>13.485670000000001</v>
      </c>
      <c r="CB116" s="1">
        <v>6.195316E-2</v>
      </c>
      <c r="CC116" s="1">
        <v>16.96367</v>
      </c>
      <c r="CD116">
        <v>0.87915699999999997</v>
      </c>
      <c r="CE116">
        <v>14.453060000000001</v>
      </c>
      <c r="CF116" s="1">
        <v>6.4276249999999993E-2</v>
      </c>
      <c r="CG116" s="1">
        <v>17.789760000000001</v>
      </c>
      <c r="CH116">
        <v>0.86909309999999995</v>
      </c>
      <c r="CI116">
        <v>15.157819999999999</v>
      </c>
      <c r="CJ116" s="1">
        <v>6.3772129999999996E-2</v>
      </c>
      <c r="CK116" s="1">
        <v>17.876429999999999</v>
      </c>
      <c r="CL116">
        <v>0.8624501</v>
      </c>
      <c r="CM116">
        <v>15.05071</v>
      </c>
      <c r="CN116" s="1">
        <v>6.0413990000000001E-2</v>
      </c>
      <c r="CO116" s="1">
        <v>17.074069999999999</v>
      </c>
      <c r="CP116">
        <v>0.85562439999999995</v>
      </c>
      <c r="CQ116">
        <v>14.444470000000001</v>
      </c>
      <c r="CR116" s="1">
        <v>5.5224259999999997E-2</v>
      </c>
      <c r="CS116" s="1">
        <v>15.730729999999999</v>
      </c>
      <c r="CT116">
        <v>0.84885100000000002</v>
      </c>
      <c r="CU116">
        <v>13.858930000000001</v>
      </c>
      <c r="CV116" s="1">
        <v>4.9496459999999999E-2</v>
      </c>
      <c r="CW116" s="1">
        <v>14.199529999999999</v>
      </c>
      <c r="CX116">
        <v>0.84206289999999995</v>
      </c>
      <c r="CY116">
        <v>13.5975</v>
      </c>
      <c r="CZ116" s="1">
        <v>4.3933529999999998E-2</v>
      </c>
      <c r="DA116" s="1">
        <v>12.68953</v>
      </c>
      <c r="DB116">
        <v>0.83543279999999998</v>
      </c>
      <c r="DC116">
        <v>14.22836</v>
      </c>
      <c r="DD116" s="1">
        <v>3.8653140000000002E-2</v>
      </c>
      <c r="DE116" s="1">
        <v>11.23991</v>
      </c>
      <c r="DF116">
        <v>0.8287639</v>
      </c>
      <c r="DG116">
        <v>15.35507</v>
      </c>
      <c r="DH116" s="1">
        <v>3.3397349999999999E-2</v>
      </c>
      <c r="DI116" s="1">
        <v>9.7789470000000005</v>
      </c>
      <c r="DJ116">
        <v>0.82227220000000001</v>
      </c>
      <c r="DK116">
        <v>16.29795</v>
      </c>
      <c r="DL116" s="1">
        <v>2.8219770000000002E-2</v>
      </c>
      <c r="DM116" s="1">
        <v>8.3169369999999994</v>
      </c>
      <c r="DN116">
        <v>0.81595709999999999</v>
      </c>
      <c r="DO116">
        <v>16.914149999999999</v>
      </c>
      <c r="DP116" s="1">
        <v>2.3529950000000001E-2</v>
      </c>
      <c r="DQ116" s="1">
        <v>6.9732789999999998</v>
      </c>
      <c r="DR116">
        <v>0.81013559999999996</v>
      </c>
      <c r="DS116">
        <v>16.7317</v>
      </c>
      <c r="DT116" s="1">
        <v>1.9662410000000002E-2</v>
      </c>
      <c r="DU116" s="1">
        <v>5.8521320000000001</v>
      </c>
      <c r="DV116">
        <v>0.80564270000000004</v>
      </c>
      <c r="DW116">
        <v>16.02957</v>
      </c>
      <c r="DX116" s="1">
        <v>1.6648630000000001E-2</v>
      </c>
      <c r="DY116" s="1">
        <v>4.9666079999999999</v>
      </c>
      <c r="DZ116">
        <v>0.80243379999999997</v>
      </c>
      <c r="EA116">
        <v>15.211259999999999</v>
      </c>
      <c r="EB116" s="1">
        <v>1.431761E-2</v>
      </c>
      <c r="EC116" s="1">
        <v>4.2735399999999997</v>
      </c>
      <c r="ED116">
        <v>0.80009079999999999</v>
      </c>
      <c r="EE116">
        <v>14.506360000000001</v>
      </c>
      <c r="EF116" s="1">
        <v>1.2493829999999999E-2</v>
      </c>
      <c r="EG116" s="1">
        <v>3.7268140000000001</v>
      </c>
      <c r="EH116">
        <v>0.79839230000000005</v>
      </c>
      <c r="EI116">
        <v>14.54266</v>
      </c>
      <c r="EJ116" s="1">
        <v>1.0982820000000001E-2</v>
      </c>
      <c r="EK116" s="1">
        <v>3.2732450000000002</v>
      </c>
      <c r="EL116">
        <v>0.79724170000000005</v>
      </c>
      <c r="EM116">
        <v>15.201219999999999</v>
      </c>
      <c r="EN116" s="1">
        <v>9.5150730000000006E-3</v>
      </c>
      <c r="EO116" s="1">
        <v>2.8351890000000002</v>
      </c>
      <c r="EP116">
        <v>0.79649539999999996</v>
      </c>
      <c r="EQ116">
        <v>16.10998</v>
      </c>
      <c r="ER116" s="1">
        <v>7.8619640000000008E-3</v>
      </c>
      <c r="ES116" s="1">
        <v>2.3441070000000002</v>
      </c>
      <c r="ET116">
        <v>0.79602030000000001</v>
      </c>
      <c r="EU116">
        <v>16.80491</v>
      </c>
      <c r="EV116" s="1">
        <v>6.105638E-3</v>
      </c>
      <c r="EW116" s="1">
        <v>1.8208960000000001</v>
      </c>
      <c r="EX116">
        <v>0.79577149999999996</v>
      </c>
      <c r="EY116">
        <v>16.654689999999999</v>
      </c>
      <c r="EZ116" s="1">
        <v>4.5456699999999999E-3</v>
      </c>
      <c r="FA116" s="1">
        <v>1.353607</v>
      </c>
      <c r="FB116">
        <v>0.79566789999999998</v>
      </c>
      <c r="FC116">
        <v>15.83957</v>
      </c>
      <c r="FD116" s="1">
        <v>3.3871420000000001E-3</v>
      </c>
      <c r="FE116" s="1">
        <v>1.0046649999999999</v>
      </c>
      <c r="FF116">
        <v>0.79568819999999996</v>
      </c>
      <c r="FG116">
        <v>14.82455</v>
      </c>
      <c r="FH116" s="1">
        <v>2.630804E-3</v>
      </c>
      <c r="FI116" s="1">
        <v>0.77595250000000004</v>
      </c>
      <c r="FJ116">
        <v>0.79580189999999995</v>
      </c>
      <c r="FK116">
        <v>14.149649999999999</v>
      </c>
      <c r="FL116" s="1">
        <v>2.1690379999999999E-3</v>
      </c>
      <c r="FM116" s="1">
        <v>0.63588579999999995</v>
      </c>
      <c r="FN116">
        <v>0.79595510000000003</v>
      </c>
      <c r="FO116">
        <v>14.718590000000001</v>
      </c>
      <c r="FP116" s="1">
        <v>1.885334E-3</v>
      </c>
      <c r="FQ116" s="1">
        <v>0.5497628</v>
      </c>
      <c r="FR116">
        <v>0.79619249999999997</v>
      </c>
      <c r="FS116">
        <v>15.5466</v>
      </c>
      <c r="FT116" s="1">
        <v>1.692696E-3</v>
      </c>
      <c r="FU116" s="1">
        <v>0.49152309999999999</v>
      </c>
      <c r="FV116">
        <v>0.79642120000000005</v>
      </c>
      <c r="FW116">
        <v>16.318729999999999</v>
      </c>
      <c r="FX116" s="1">
        <v>1.53878E-3</v>
      </c>
      <c r="FY116" s="1">
        <v>0.44540020000000002</v>
      </c>
      <c r="FZ116">
        <v>0.79668709999999998</v>
      </c>
      <c r="GA116">
        <v>16.5761</v>
      </c>
      <c r="GB116" s="1">
        <v>1.4043739999999999E-3</v>
      </c>
      <c r="GC116" s="1">
        <v>0.4053406</v>
      </c>
      <c r="GD116">
        <v>0.7969406</v>
      </c>
      <c r="GE116">
        <v>16.177600000000002</v>
      </c>
      <c r="GF116" s="1">
        <v>1.288878E-3</v>
      </c>
      <c r="GG116" s="1">
        <v>0.37098910000000002</v>
      </c>
      <c r="GH116">
        <v>0.79712749999999999</v>
      </c>
      <c r="GI116">
        <v>15.506880000000001</v>
      </c>
      <c r="GJ116" s="1">
        <v>1.1940900000000001E-3</v>
      </c>
      <c r="GK116" s="1">
        <v>0.34283239999999998</v>
      </c>
      <c r="GL116">
        <v>0.79729309999999998</v>
      </c>
      <c r="GM116">
        <v>14.838200000000001</v>
      </c>
      <c r="GN116" s="1">
        <v>1.117748E-3</v>
      </c>
      <c r="GO116" s="1">
        <v>0.32021329999999998</v>
      </c>
      <c r="GP116">
        <v>0.79741989999999996</v>
      </c>
      <c r="GQ116">
        <v>14.433299999999999</v>
      </c>
      <c r="GR116" s="1">
        <v>1.055379E-3</v>
      </c>
      <c r="GS116" s="1">
        <v>0.30176960000000003</v>
      </c>
      <c r="GT116">
        <v>0.79751830000000001</v>
      </c>
      <c r="GU116">
        <v>15.08606</v>
      </c>
      <c r="GV116" s="1">
        <v>1.0036649999999999E-3</v>
      </c>
      <c r="GW116" s="1">
        <v>0.28658060000000002</v>
      </c>
      <c r="GX116">
        <v>0.79755290000000001</v>
      </c>
      <c r="GY116">
        <v>15.99048</v>
      </c>
      <c r="GZ116" s="1">
        <v>9.640076E-4</v>
      </c>
      <c r="HA116" s="1">
        <v>0.27486569999999999</v>
      </c>
      <c r="HB116">
        <v>0.79761539999999997</v>
      </c>
      <c r="HC116">
        <v>16.939979999999998</v>
      </c>
      <c r="HD116" s="1">
        <v>9.3787310000000002E-4</v>
      </c>
      <c r="HE116" s="1">
        <v>0.26708219999999999</v>
      </c>
      <c r="HF116">
        <v>0.79762319999999998</v>
      </c>
      <c r="HG116">
        <v>17.667190000000002</v>
      </c>
      <c r="HH116" s="1">
        <v>9.2087120000000004E-4</v>
      </c>
      <c r="HI116" s="1">
        <v>0.26205299999999998</v>
      </c>
      <c r="HJ116">
        <v>0.79765160000000002</v>
      </c>
      <c r="HK116">
        <v>17.530200000000001</v>
      </c>
      <c r="HL116" s="1">
        <v>9.0466910000000002E-4</v>
      </c>
      <c r="HM116" s="1">
        <v>0.2573975</v>
      </c>
      <c r="HN116">
        <v>0.79764990000000002</v>
      </c>
      <c r="HO116">
        <v>16.670480000000001</v>
      </c>
      <c r="HP116" s="1">
        <v>8.8358040000000005E-4</v>
      </c>
      <c r="HQ116" s="1">
        <v>0.25142639999999999</v>
      </c>
      <c r="HR116">
        <v>0.79767299999999997</v>
      </c>
      <c r="HS116">
        <v>15.71528</v>
      </c>
      <c r="HT116" s="1">
        <v>8.5664550000000002E-4</v>
      </c>
      <c r="HU116" s="1">
        <v>0.243808</v>
      </c>
      <c r="HV116">
        <v>0.79767049999999995</v>
      </c>
      <c r="HW116">
        <v>14.986700000000001</v>
      </c>
      <c r="HX116" s="1">
        <v>8.2566189999999998E-4</v>
      </c>
      <c r="HY116" s="1">
        <v>0.2350304</v>
      </c>
      <c r="HZ116">
        <v>0.79766619999999999</v>
      </c>
      <c r="IA116">
        <v>15.507009999999999</v>
      </c>
      <c r="IB116" s="1">
        <v>7.9288790000000002E-4</v>
      </c>
      <c r="IC116" s="1">
        <v>0.2257441</v>
      </c>
      <c r="ID116">
        <v>0.79765059999999999</v>
      </c>
      <c r="IE116">
        <v>16.746659999999999</v>
      </c>
      <c r="IF116" s="1">
        <v>7.6017979999999999E-4</v>
      </c>
      <c r="IG116" s="1">
        <v>0.216447</v>
      </c>
      <c r="IH116">
        <v>0.7976607</v>
      </c>
      <c r="II116">
        <v>18.020330000000001</v>
      </c>
      <c r="IJ116" s="1">
        <v>7.2847410000000004E-4</v>
      </c>
      <c r="IK116" s="1">
        <v>0.2074405</v>
      </c>
      <c r="IL116">
        <v>0.79765529999999996</v>
      </c>
      <c r="IM116">
        <v>18.967790000000001</v>
      </c>
      <c r="IN116" s="1">
        <v>6.9820310000000003E-4</v>
      </c>
      <c r="IO116" s="1">
        <v>0.19883419999999999</v>
      </c>
      <c r="IP116">
        <v>0.79766559999999997</v>
      </c>
      <c r="IQ116">
        <v>18.764959999999999</v>
      </c>
      <c r="IR116">
        <v>6.6942480000000001E-4</v>
      </c>
      <c r="IS116" s="1">
        <v>0.19064249999999999</v>
      </c>
      <c r="IT116">
        <v>0.79767580000000005</v>
      </c>
      <c r="IU116">
        <v>17.814550000000001</v>
      </c>
      <c r="IV116">
        <v>6.4201999999999998E-4</v>
      </c>
      <c r="IW116" s="1">
        <v>0.1828582</v>
      </c>
      <c r="IX116">
        <v>0.79765680000000005</v>
      </c>
      <c r="IY116">
        <v>16.801269999999999</v>
      </c>
      <c r="IZ116">
        <v>6.1605429999999999E-4</v>
      </c>
      <c r="JA116" s="1">
        <v>0.17547199999999999</v>
      </c>
      <c r="JB116">
        <v>0.79765660000000005</v>
      </c>
      <c r="JC116">
        <v>16.051659999999998</v>
      </c>
      <c r="JD116">
        <v>5.9145490000000003E-4</v>
      </c>
      <c r="JE116" s="1">
        <v>0.16846739999999999</v>
      </c>
      <c r="JF116">
        <v>0.79766539999999997</v>
      </c>
      <c r="JG116">
        <v>16.214289999999998</v>
      </c>
      <c r="JH116">
        <v>5.6799940000000005E-4</v>
      </c>
      <c r="JI116" s="1">
        <v>0.161803</v>
      </c>
      <c r="JJ116">
        <v>0.79766400000000004</v>
      </c>
      <c r="JK116">
        <v>16.553129999999999</v>
      </c>
      <c r="JL116">
        <v>5.4566960000000002E-4</v>
      </c>
      <c r="JM116" s="1">
        <v>0.1554352</v>
      </c>
      <c r="JN116">
        <v>0.79765620000000004</v>
      </c>
      <c r="JO116">
        <v>17.136150000000001</v>
      </c>
      <c r="JP116">
        <v>5.2422910000000001E-4</v>
      </c>
      <c r="JQ116">
        <v>0.1493447</v>
      </c>
      <c r="JR116">
        <v>0.79766519999999996</v>
      </c>
      <c r="JS116">
        <v>17.28726</v>
      </c>
      <c r="JT116">
        <v>5.0398960000000003E-4</v>
      </c>
      <c r="JU116">
        <v>0.14356550000000001</v>
      </c>
      <c r="JV116">
        <v>0.79765620000000004</v>
      </c>
      <c r="JW116">
        <v>16.891570000000002</v>
      </c>
      <c r="JX116">
        <v>4.8469460000000002E-4</v>
      </c>
      <c r="JY116">
        <v>0.13808049999999999</v>
      </c>
      <c r="JZ116">
        <v>0.79767980000000005</v>
      </c>
      <c r="KA116">
        <v>16.258379999999999</v>
      </c>
      <c r="KB116">
        <v>4.66441E-4</v>
      </c>
      <c r="KC116">
        <v>0.1328713</v>
      </c>
      <c r="KD116">
        <v>0.7976647</v>
      </c>
      <c r="KE116">
        <v>15.478870000000001</v>
      </c>
      <c r="KF116">
        <v>4.4906040000000001E-4</v>
      </c>
      <c r="KG116">
        <v>0.12792419999999999</v>
      </c>
      <c r="KH116">
        <v>0.79765830000000004</v>
      </c>
      <c r="KI116">
        <v>14.786910000000001</v>
      </c>
      <c r="KJ116">
        <v>4.3246940000000002E-4</v>
      </c>
      <c r="KK116">
        <v>0.1232012</v>
      </c>
      <c r="KL116">
        <v>0.79766300000000001</v>
      </c>
      <c r="KM116">
        <v>14.89453</v>
      </c>
      <c r="KN116">
        <v>4.1664879999999999E-4</v>
      </c>
      <c r="KO116">
        <v>0.11868819999999999</v>
      </c>
      <c r="KP116">
        <v>0.79766709999999996</v>
      </c>
      <c r="KQ116">
        <v>14.9819</v>
      </c>
      <c r="KR116">
        <v>4.015318E-4</v>
      </c>
      <c r="KS116">
        <v>0.1143767</v>
      </c>
      <c r="KT116">
        <v>0.79765370000000002</v>
      </c>
      <c r="KU116">
        <v>15.355700000000001</v>
      </c>
      <c r="KV116">
        <v>3.8707630000000003E-4</v>
      </c>
      <c r="KW116">
        <v>0.1102643</v>
      </c>
      <c r="KX116">
        <v>0.79763870000000003</v>
      </c>
      <c r="KY116">
        <v>15.721450000000001</v>
      </c>
      <c r="KZ116">
        <v>3.7327459999999998E-4</v>
      </c>
      <c r="LA116">
        <v>0.1063339</v>
      </c>
      <c r="LB116">
        <v>0.79759910000000001</v>
      </c>
      <c r="LC116">
        <v>15.55945</v>
      </c>
      <c r="LD116">
        <v>3.5992499999999998E-4</v>
      </c>
      <c r="LE116">
        <v>0.1025382</v>
      </c>
      <c r="LF116">
        <v>0.79754199999999997</v>
      </c>
      <c r="LG116">
        <v>15.02486</v>
      </c>
      <c r="LH116">
        <v>3.4711110000000002E-4</v>
      </c>
      <c r="LI116">
        <v>9.8884639999999996E-2</v>
      </c>
      <c r="LJ116">
        <v>0.79740469999999997</v>
      </c>
      <c r="LK116">
        <v>14.34679</v>
      </c>
      <c r="LL116">
        <v>3.3474500000000001E-4</v>
      </c>
      <c r="LM116">
        <v>9.5382579999999995E-2</v>
      </c>
      <c r="LN116">
        <v>0.79723330000000003</v>
      </c>
      <c r="LO116">
        <v>13.96199</v>
      </c>
      <c r="LP116">
        <v>3.2293300000000002E-4</v>
      </c>
      <c r="LQ116">
        <v>9.2039789999999996E-2</v>
      </c>
      <c r="LR116">
        <v>0.79700959999999998</v>
      </c>
      <c r="LS116">
        <v>14.81231</v>
      </c>
      <c r="LT116">
        <v>3.1209610000000002E-4</v>
      </c>
      <c r="LU116">
        <v>8.8956830000000001E-2</v>
      </c>
      <c r="LV116">
        <v>0.79678159999999998</v>
      </c>
      <c r="LW116">
        <v>15.925879999999999</v>
      </c>
      <c r="LX116">
        <v>3.0339400000000002E-4</v>
      </c>
      <c r="LY116">
        <v>8.6468779999999995E-2</v>
      </c>
      <c r="LZ116">
        <v>0.79653470000000004</v>
      </c>
      <c r="MA116">
        <v>17.117840000000001</v>
      </c>
      <c r="MB116">
        <v>2.9787530000000001E-4</v>
      </c>
      <c r="MC116">
        <v>8.4878579999999995E-2</v>
      </c>
      <c r="MD116">
        <v>0.79625389999999996</v>
      </c>
      <c r="ME116">
        <v>18.108039999999999</v>
      </c>
      <c r="MF116">
        <v>2.9460960000000003E-4</v>
      </c>
      <c r="MG116">
        <v>8.3958450000000004E-2</v>
      </c>
      <c r="MH116">
        <v>0.79603139999999994</v>
      </c>
      <c r="MI116">
        <v>18.065380000000001</v>
      </c>
      <c r="MJ116">
        <v>2.913681E-4</v>
      </c>
      <c r="MK116">
        <v>8.3070080000000004E-2</v>
      </c>
      <c r="ML116">
        <v>0.79581760000000001</v>
      </c>
      <c r="MM116">
        <v>17.27683</v>
      </c>
      <c r="MN116">
        <v>2.8662350000000002E-4</v>
      </c>
      <c r="MO116">
        <v>8.1755679999999997E-2</v>
      </c>
      <c r="MP116">
        <v>0.79565560000000002</v>
      </c>
      <c r="MQ116">
        <v>16.455190000000002</v>
      </c>
      <c r="MR116">
        <v>2.8008249999999997E-4</v>
      </c>
      <c r="MS116">
        <v>7.9932610000000001E-2</v>
      </c>
      <c r="MT116">
        <v>0.79552020000000001</v>
      </c>
      <c r="MU116">
        <v>15.906459999999999</v>
      </c>
      <c r="MV116">
        <v>2.7231469999999998E-4</v>
      </c>
      <c r="MW116">
        <v>7.7741530000000003E-2</v>
      </c>
      <c r="MX116">
        <v>0.79543940000000002</v>
      </c>
      <c r="MY116">
        <v>16.674320000000002</v>
      </c>
      <c r="MZ116">
        <v>2.6360519999999999E-4</v>
      </c>
      <c r="NA116">
        <v>7.5274549999999996E-2</v>
      </c>
      <c r="NB116">
        <v>0.79537840000000004</v>
      </c>
      <c r="NC116">
        <v>17.97336</v>
      </c>
      <c r="ND116">
        <v>2.5342609999999999E-4</v>
      </c>
      <c r="NE116">
        <v>7.2403640000000005E-2</v>
      </c>
      <c r="NF116">
        <v>0.79532460000000005</v>
      </c>
      <c r="NG116">
        <v>19.189710000000002</v>
      </c>
      <c r="NH116">
        <v>2.412418E-4</v>
      </c>
      <c r="NI116">
        <v>6.8956660000000003E-2</v>
      </c>
      <c r="NJ116">
        <v>0.79527099999999995</v>
      </c>
      <c r="NK116">
        <v>20.036619999999999</v>
      </c>
      <c r="NL116">
        <v>2.278313E-4</v>
      </c>
      <c r="NM116">
        <v>6.5136260000000001E-2</v>
      </c>
      <c r="NN116">
        <v>0.79516609999999999</v>
      </c>
      <c r="NO116">
        <v>19.760359999999999</v>
      </c>
      <c r="NP116">
        <v>2.14904E-4</v>
      </c>
      <c r="NQ116">
        <v>6.1435080000000003E-2</v>
      </c>
      <c r="NR116">
        <v>0.79499580000000003</v>
      </c>
      <c r="NS116">
        <v>18.898769999999999</v>
      </c>
      <c r="NT116">
        <v>2.0366310000000001E-4</v>
      </c>
      <c r="NU116">
        <v>5.8211069999999997E-2</v>
      </c>
      <c r="NV116">
        <v>0.79473510000000003</v>
      </c>
      <c r="NW116">
        <v>17.967680000000001</v>
      </c>
      <c r="NX116">
        <v>1.9427840000000001E-4</v>
      </c>
      <c r="NY116">
        <v>5.5523080000000002E-2</v>
      </c>
      <c r="NZ116">
        <v>0.794377</v>
      </c>
      <c r="OA116">
        <v>17.168949999999999</v>
      </c>
      <c r="OB116">
        <v>1.8643220000000001E-4</v>
      </c>
      <c r="OC116">
        <v>5.3284480000000002E-2</v>
      </c>
      <c r="OD116">
        <v>0.79394229999999999</v>
      </c>
      <c r="OE116">
        <v>16.837720000000001</v>
      </c>
      <c r="OF116">
        <v>1.800867E-4</v>
      </c>
      <c r="OG116">
        <v>5.1469420000000002E-2</v>
      </c>
      <c r="OH116">
        <v>0.79345299999999996</v>
      </c>
      <c r="OI116">
        <v>17.343679999999999</v>
      </c>
      <c r="OJ116">
        <v>1.7613749999999999E-4</v>
      </c>
      <c r="OK116">
        <v>5.033004E-2</v>
      </c>
    </row>
    <row r="117" spans="1:401" x14ac:dyDescent="0.35">
      <c r="A117">
        <v>120</v>
      </c>
      <c r="B117" t="s">
        <v>4</v>
      </c>
      <c r="C117" t="s">
        <v>24</v>
      </c>
      <c r="D117" t="s">
        <v>122</v>
      </c>
      <c r="E117">
        <v>845.19820000000004</v>
      </c>
      <c r="F117">
        <v>0.93786970000000003</v>
      </c>
      <c r="G117">
        <v>14.1943</v>
      </c>
      <c r="H117">
        <v>0</v>
      </c>
      <c r="I117">
        <v>0</v>
      </c>
      <c r="J117">
        <v>0.93445630000000002</v>
      </c>
      <c r="K117">
        <v>14.37871</v>
      </c>
      <c r="L117">
        <v>0</v>
      </c>
      <c r="M117">
        <v>0</v>
      </c>
      <c r="N117">
        <v>0.93094940000000004</v>
      </c>
      <c r="O117">
        <v>15.1982</v>
      </c>
      <c r="P117" s="1">
        <v>4.1583459999999997E-30</v>
      </c>
      <c r="Q117" s="1">
        <v>9.7127669999999998E-28</v>
      </c>
      <c r="R117">
        <v>0.92765549999999997</v>
      </c>
      <c r="S117">
        <v>15.603109999999999</v>
      </c>
      <c r="T117" s="1">
        <v>8.3246250000000001E-19</v>
      </c>
      <c r="U117" s="1">
        <v>1.9461870000000001E-16</v>
      </c>
      <c r="V117">
        <v>0.92442429999999998</v>
      </c>
      <c r="W117">
        <v>15.89045</v>
      </c>
      <c r="X117" s="1">
        <v>2.3845589999999999E-8</v>
      </c>
      <c r="Y117" s="1">
        <v>4.2310379999999996E-6</v>
      </c>
      <c r="Z117">
        <v>0.92121600000000003</v>
      </c>
      <c r="AA117">
        <v>15.28867</v>
      </c>
      <c r="AB117" s="1">
        <v>6.3097509999999997E-3</v>
      </c>
      <c r="AC117">
        <v>1.2241249999999999</v>
      </c>
      <c r="AD117">
        <v>0.9180102</v>
      </c>
      <c r="AE117">
        <v>14.527670000000001</v>
      </c>
      <c r="AF117">
        <v>1.4036919999999999</v>
      </c>
      <c r="AG117">
        <v>295.47899999999998</v>
      </c>
      <c r="AH117">
        <v>0.91481089999999998</v>
      </c>
      <c r="AI117">
        <v>13.882059999999999</v>
      </c>
      <c r="AJ117">
        <v>24.312380000000001</v>
      </c>
      <c r="AK117">
        <v>5400.7849999999999</v>
      </c>
      <c r="AL117">
        <v>0.9116282</v>
      </c>
      <c r="AM117">
        <v>13.49587</v>
      </c>
      <c r="AN117">
        <v>87.11551</v>
      </c>
      <c r="AO117">
        <v>20119.75</v>
      </c>
      <c r="AP117">
        <v>0.90853490000000003</v>
      </c>
      <c r="AQ117">
        <v>13.480370000000001</v>
      </c>
      <c r="AR117">
        <v>106.736</v>
      </c>
      <c r="AS117">
        <v>25360.55</v>
      </c>
      <c r="AT117">
        <v>0.90540750000000003</v>
      </c>
      <c r="AU117">
        <v>14.087249999999999</v>
      </c>
      <c r="AV117">
        <v>61.347819999999999</v>
      </c>
      <c r="AW117">
        <v>14890.27</v>
      </c>
      <c r="AX117">
        <v>0.90206759999999997</v>
      </c>
      <c r="AY117">
        <v>14.40504</v>
      </c>
      <c r="AZ117">
        <v>20.641500000000001</v>
      </c>
      <c r="BA117">
        <v>5091.1149999999998</v>
      </c>
      <c r="BB117">
        <v>0.89820100000000003</v>
      </c>
      <c r="BC117">
        <v>14.55063</v>
      </c>
      <c r="BD117">
        <v>4.8485420000000001</v>
      </c>
      <c r="BE117">
        <v>1209.617</v>
      </c>
      <c r="BF117">
        <v>0.89344820000000003</v>
      </c>
      <c r="BG117">
        <v>14.3432</v>
      </c>
      <c r="BH117">
        <v>0.95112339999999995</v>
      </c>
      <c r="BI117">
        <v>238.548</v>
      </c>
      <c r="BJ117">
        <v>0.88749619999999996</v>
      </c>
      <c r="BK117">
        <v>13.692880000000001</v>
      </c>
      <c r="BL117">
        <v>0.21296499999999999</v>
      </c>
      <c r="BM117">
        <v>53.047359999999998</v>
      </c>
      <c r="BN117">
        <v>0.88015379999999999</v>
      </c>
      <c r="BO117">
        <v>13.06954</v>
      </c>
      <c r="BP117" s="1">
        <v>8.7802980000000003E-2</v>
      </c>
      <c r="BQ117">
        <v>21.505649999999999</v>
      </c>
      <c r="BR117">
        <v>0.87190140000000005</v>
      </c>
      <c r="BS117">
        <v>12.58112</v>
      </c>
      <c r="BT117" s="1">
        <v>6.4434110000000003E-2</v>
      </c>
      <c r="BU117">
        <v>15.69923</v>
      </c>
      <c r="BV117">
        <v>0.86317129999999997</v>
      </c>
      <c r="BW117">
        <v>12.752800000000001</v>
      </c>
      <c r="BX117" s="1">
        <v>6.000954E-2</v>
      </c>
      <c r="BY117" s="1">
        <v>14.649570000000001</v>
      </c>
      <c r="BZ117">
        <v>0.85417399999999999</v>
      </c>
      <c r="CA117">
        <v>13.487690000000001</v>
      </c>
      <c r="CB117" s="1">
        <v>6.1691389999999999E-2</v>
      </c>
      <c r="CC117" s="1">
        <v>15.13011</v>
      </c>
      <c r="CD117">
        <v>0.84506400000000004</v>
      </c>
      <c r="CE117">
        <v>14.45214</v>
      </c>
      <c r="CF117" s="1">
        <v>6.4127580000000003E-2</v>
      </c>
      <c r="CG117" s="1">
        <v>15.841659999999999</v>
      </c>
      <c r="CH117">
        <v>0.83509169999999999</v>
      </c>
      <c r="CI117">
        <v>15.167479999999999</v>
      </c>
      <c r="CJ117" s="1">
        <v>6.3874520000000004E-2</v>
      </c>
      <c r="CK117" s="1">
        <v>15.918430000000001</v>
      </c>
      <c r="CL117">
        <v>0.82927019999999996</v>
      </c>
      <c r="CM117">
        <v>15.07638</v>
      </c>
      <c r="CN117" s="1">
        <v>6.0740330000000002E-2</v>
      </c>
      <c r="CO117" s="1">
        <v>15.21477</v>
      </c>
      <c r="CP117">
        <v>0.82303859999999995</v>
      </c>
      <c r="CQ117">
        <v>14.479200000000001</v>
      </c>
      <c r="CR117" s="1">
        <v>5.5649659999999997E-2</v>
      </c>
      <c r="CS117" s="1">
        <v>14.009029999999999</v>
      </c>
      <c r="CT117">
        <v>0.81685759999999996</v>
      </c>
      <c r="CU117">
        <v>13.885479999999999</v>
      </c>
      <c r="CV117" s="1">
        <v>4.993736E-2</v>
      </c>
      <c r="CW117" s="1">
        <v>12.6252</v>
      </c>
      <c r="CX117">
        <v>0.81066110000000002</v>
      </c>
      <c r="CY117">
        <v>13.60284</v>
      </c>
      <c r="CZ117" s="1">
        <v>4.4353339999999998E-2</v>
      </c>
      <c r="DA117" s="1">
        <v>11.258789999999999</v>
      </c>
      <c r="DB117">
        <v>0.80461470000000002</v>
      </c>
      <c r="DC117">
        <v>14.219609999999999</v>
      </c>
      <c r="DD117" s="1">
        <v>3.9064559999999998E-2</v>
      </c>
      <c r="DE117" s="1">
        <v>9.9546010000000003</v>
      </c>
      <c r="DF117">
        <v>0.79853160000000001</v>
      </c>
      <c r="DG117">
        <v>15.34347</v>
      </c>
      <c r="DH117" s="1">
        <v>3.3815989999999997E-2</v>
      </c>
      <c r="DI117" s="1">
        <v>8.6507400000000008</v>
      </c>
      <c r="DJ117">
        <v>0.79260430000000004</v>
      </c>
      <c r="DK117">
        <v>16.288830000000001</v>
      </c>
      <c r="DL117" s="1">
        <v>2.8624429999999999E-2</v>
      </c>
      <c r="DM117" s="1">
        <v>7.3490359999999999</v>
      </c>
      <c r="DN117">
        <v>0.78684319999999996</v>
      </c>
      <c r="DO117">
        <v>16.92116</v>
      </c>
      <c r="DP117" s="1">
        <v>2.3883620000000001E-2</v>
      </c>
      <c r="DQ117" s="1">
        <v>6.1496209999999998</v>
      </c>
      <c r="DR117">
        <v>0.78134669999999995</v>
      </c>
      <c r="DS117">
        <v>16.760619999999999</v>
      </c>
      <c r="DT117" s="1">
        <v>1.9946470000000001E-2</v>
      </c>
      <c r="DU117" s="1">
        <v>5.1464780000000001</v>
      </c>
      <c r="DV117">
        <v>0.77730140000000003</v>
      </c>
      <c r="DW117">
        <v>16.067779999999999</v>
      </c>
      <c r="DX117" s="1">
        <v>1.687191E-2</v>
      </c>
      <c r="DY117" s="1">
        <v>4.3575480000000004</v>
      </c>
      <c r="DZ117">
        <v>0.7744953</v>
      </c>
      <c r="EA117">
        <v>15.25107</v>
      </c>
      <c r="EB117" s="1">
        <v>1.449251E-2</v>
      </c>
      <c r="EC117" s="1">
        <v>3.7433990000000001</v>
      </c>
      <c r="ED117">
        <v>0.77248570000000005</v>
      </c>
      <c r="EE117">
        <v>14.536049999999999</v>
      </c>
      <c r="EF117" s="1">
        <v>1.263384E-2</v>
      </c>
      <c r="EG117" s="1">
        <v>3.2597619999999998</v>
      </c>
      <c r="EH117">
        <v>0.77099870000000004</v>
      </c>
      <c r="EI117">
        <v>14.555680000000001</v>
      </c>
      <c r="EJ117" s="1">
        <v>1.110531E-2</v>
      </c>
      <c r="EK117" s="1">
        <v>2.861548</v>
      </c>
      <c r="EL117">
        <v>0.76998140000000004</v>
      </c>
      <c r="EM117">
        <v>15.20124</v>
      </c>
      <c r="EN117" s="1">
        <v>9.6451019999999991E-3</v>
      </c>
      <c r="EO117" s="1">
        <v>2.482812</v>
      </c>
      <c r="EP117">
        <v>0.76933430000000003</v>
      </c>
      <c r="EQ117">
        <v>16.10493</v>
      </c>
      <c r="ER117" s="1">
        <v>8.0096000000000004E-3</v>
      </c>
      <c r="ES117" s="1">
        <v>2.060864</v>
      </c>
      <c r="ET117">
        <v>0.76889680000000005</v>
      </c>
      <c r="EU117">
        <v>16.80986</v>
      </c>
      <c r="EV117" s="1">
        <v>6.2516990000000003E-3</v>
      </c>
      <c r="EW117" s="1">
        <v>1.6074189999999999</v>
      </c>
      <c r="EX117">
        <v>0.76866999999999996</v>
      </c>
      <c r="EY117">
        <v>16.682500000000001</v>
      </c>
      <c r="EZ117" s="1">
        <v>4.6646810000000004E-3</v>
      </c>
      <c r="FA117" s="1">
        <v>1.197101</v>
      </c>
      <c r="FB117">
        <v>0.76856760000000002</v>
      </c>
      <c r="FC117">
        <v>15.88541</v>
      </c>
      <c r="FD117" s="1">
        <v>3.4697259999999998E-3</v>
      </c>
      <c r="FE117" s="1">
        <v>0.88724479999999994</v>
      </c>
      <c r="FF117">
        <v>0.76859100000000002</v>
      </c>
      <c r="FG117">
        <v>14.87335</v>
      </c>
      <c r="FH117" s="1">
        <v>2.6826720000000001E-3</v>
      </c>
      <c r="FI117" s="1">
        <v>0.68268879999999998</v>
      </c>
      <c r="FJ117">
        <v>0.76867319999999995</v>
      </c>
      <c r="FK117">
        <v>14.180479999999999</v>
      </c>
      <c r="FL117" s="1">
        <v>2.2005570000000001E-3</v>
      </c>
      <c r="FM117" s="1">
        <v>0.55710059999999995</v>
      </c>
      <c r="FN117">
        <v>0.76879690000000001</v>
      </c>
      <c r="FO117">
        <v>14.72804</v>
      </c>
      <c r="FP117" s="1">
        <v>1.9053970000000001E-3</v>
      </c>
      <c r="FQ117" s="1">
        <v>0.48010370000000002</v>
      </c>
      <c r="FR117">
        <v>0.76897260000000001</v>
      </c>
      <c r="FS117">
        <v>15.5466</v>
      </c>
      <c r="FT117" s="1">
        <v>1.7073889999999999E-3</v>
      </c>
      <c r="FU117" s="1">
        <v>0.42855349999999998</v>
      </c>
      <c r="FV117">
        <v>0.76919439999999994</v>
      </c>
      <c r="FW117">
        <v>16.317869999999999</v>
      </c>
      <c r="FX117" s="1">
        <v>1.551239E-3</v>
      </c>
      <c r="FY117" s="1">
        <v>0.38816250000000002</v>
      </c>
      <c r="FZ117">
        <v>0.7694067</v>
      </c>
      <c r="GA117">
        <v>16.59619</v>
      </c>
      <c r="GB117" s="1">
        <v>1.41529E-3</v>
      </c>
      <c r="GC117" s="1">
        <v>0.3531803</v>
      </c>
      <c r="GD117">
        <v>0.76961539999999995</v>
      </c>
      <c r="GE117">
        <v>16.208500000000001</v>
      </c>
      <c r="GF117" s="1">
        <v>1.298039E-3</v>
      </c>
      <c r="GG117" s="1">
        <v>0.32309120000000002</v>
      </c>
      <c r="GH117">
        <v>0.76979500000000001</v>
      </c>
      <c r="GI117">
        <v>15.53614</v>
      </c>
      <c r="GJ117" s="1">
        <v>1.201517E-3</v>
      </c>
      <c r="GK117" s="1">
        <v>0.29836390000000002</v>
      </c>
      <c r="GL117">
        <v>0.76993809999999996</v>
      </c>
      <c r="GM117">
        <v>14.8653</v>
      </c>
      <c r="GN117" s="1">
        <v>1.1237269999999999E-3</v>
      </c>
      <c r="GO117" s="1">
        <v>0.27848590000000001</v>
      </c>
      <c r="GP117">
        <v>0.77004099999999998</v>
      </c>
      <c r="GQ117">
        <v>14.4558</v>
      </c>
      <c r="GR117" s="1">
        <v>1.0603190000000001E-3</v>
      </c>
      <c r="GS117" s="1">
        <v>0.26230829999999999</v>
      </c>
      <c r="GT117">
        <v>0.77011339999999995</v>
      </c>
      <c r="GU117">
        <v>15.099679999999999</v>
      </c>
      <c r="GV117" s="1">
        <v>1.007689E-3</v>
      </c>
      <c r="GW117" s="1">
        <v>0.248973</v>
      </c>
      <c r="GX117">
        <v>0.77017270000000004</v>
      </c>
      <c r="GY117">
        <v>15.99152</v>
      </c>
      <c r="GZ117" s="1">
        <v>9.6689469999999996E-4</v>
      </c>
      <c r="HA117" s="1">
        <v>0.23859669999999999</v>
      </c>
      <c r="HB117">
        <v>0.7702078</v>
      </c>
      <c r="HC117">
        <v>16.939990000000002</v>
      </c>
      <c r="HD117" s="1">
        <v>9.3968269999999997E-4</v>
      </c>
      <c r="HE117" s="1">
        <v>0.2316406</v>
      </c>
      <c r="HF117">
        <v>0.77021459999999997</v>
      </c>
      <c r="HG117">
        <v>17.689330000000002</v>
      </c>
      <c r="HH117" s="1">
        <v>9.2218469999999996E-4</v>
      </c>
      <c r="HI117" s="1">
        <v>0.22717789999999999</v>
      </c>
      <c r="HJ117">
        <v>0.77021600000000001</v>
      </c>
      <c r="HK117">
        <v>17.571149999999999</v>
      </c>
      <c r="HL117" s="1">
        <v>9.0617469999999996E-4</v>
      </c>
      <c r="HM117" s="1">
        <v>0.22318789999999999</v>
      </c>
      <c r="HN117">
        <v>0.7702388</v>
      </c>
      <c r="HO117">
        <v>16.717110000000002</v>
      </c>
      <c r="HP117" s="1">
        <v>8.8558840000000001E-4</v>
      </c>
      <c r="HQ117" s="1">
        <v>0.21811749999999999</v>
      </c>
      <c r="HR117">
        <v>0.77023819999999998</v>
      </c>
      <c r="HS117">
        <v>15.76197</v>
      </c>
      <c r="HT117" s="1">
        <v>8.5908580000000005E-4</v>
      </c>
      <c r="HU117" s="1">
        <v>0.21161099999999999</v>
      </c>
      <c r="HV117">
        <v>0.77026419999999995</v>
      </c>
      <c r="HW117">
        <v>15.018459999999999</v>
      </c>
      <c r="HX117" s="1">
        <v>8.2836209999999995E-4</v>
      </c>
      <c r="HY117" s="1">
        <v>0.20406740000000001</v>
      </c>
      <c r="HZ117">
        <v>0.77023830000000004</v>
      </c>
      <c r="IA117">
        <v>15.510389999999999</v>
      </c>
      <c r="IB117" s="1">
        <v>7.9564659999999999E-4</v>
      </c>
      <c r="IC117" s="1">
        <v>0.19603899999999999</v>
      </c>
      <c r="ID117">
        <v>0.77024760000000003</v>
      </c>
      <c r="IE117">
        <v>16.735440000000001</v>
      </c>
      <c r="IF117" s="1">
        <v>7.6289420000000003E-4</v>
      </c>
      <c r="IG117" s="1">
        <v>0.18797720000000001</v>
      </c>
      <c r="IH117">
        <v>0.77024999999999999</v>
      </c>
      <c r="II117">
        <v>18.00685</v>
      </c>
      <c r="IJ117" s="1">
        <v>7.310719E-4</v>
      </c>
      <c r="IK117" s="1">
        <v>0.18015600000000001</v>
      </c>
      <c r="IL117">
        <v>0.77025089999999996</v>
      </c>
      <c r="IM117">
        <v>18.981300000000001</v>
      </c>
      <c r="IN117" s="1">
        <v>7.0068330000000001E-4</v>
      </c>
      <c r="IO117" s="1">
        <v>0.17267950000000001</v>
      </c>
      <c r="IP117">
        <v>0.77025779999999999</v>
      </c>
      <c r="IQ117">
        <v>18.809799999999999</v>
      </c>
      <c r="IR117">
        <v>6.7178820000000005E-4</v>
      </c>
      <c r="IS117" s="1">
        <v>0.16556270000000001</v>
      </c>
      <c r="IT117">
        <v>0.77024729999999997</v>
      </c>
      <c r="IU117">
        <v>17.87144</v>
      </c>
      <c r="IV117">
        <v>6.4425959999999999E-4</v>
      </c>
      <c r="IW117" s="1">
        <v>0.1587981</v>
      </c>
      <c r="IX117">
        <v>0.77025149999999998</v>
      </c>
      <c r="IY117">
        <v>16.856069999999999</v>
      </c>
      <c r="IZ117">
        <v>6.1817999999999997E-4</v>
      </c>
      <c r="JA117" s="1">
        <v>0.1523775</v>
      </c>
      <c r="JB117">
        <v>0.77025149999999998</v>
      </c>
      <c r="JC117">
        <v>16.089670000000002</v>
      </c>
      <c r="JD117">
        <v>5.9346799999999999E-4</v>
      </c>
      <c r="JE117" s="1">
        <v>0.14628859999999999</v>
      </c>
      <c r="JF117">
        <v>0.77025779999999999</v>
      </c>
      <c r="JG117">
        <v>16.22861</v>
      </c>
      <c r="JH117">
        <v>5.6992290000000003E-4</v>
      </c>
      <c r="JI117" s="1">
        <v>0.1405004</v>
      </c>
      <c r="JJ117">
        <v>0.77025520000000003</v>
      </c>
      <c r="JK117">
        <v>16.554659999999998</v>
      </c>
      <c r="JL117">
        <v>5.4750890000000003E-4</v>
      </c>
      <c r="JM117" s="1">
        <v>0.1349688</v>
      </c>
      <c r="JN117">
        <v>0.77025080000000001</v>
      </c>
      <c r="JO117">
        <v>17.1371</v>
      </c>
      <c r="JP117">
        <v>5.2598E-4</v>
      </c>
      <c r="JQ117">
        <v>0.12967670000000001</v>
      </c>
      <c r="JR117">
        <v>0.77025779999999999</v>
      </c>
      <c r="JS117">
        <v>17.299479999999999</v>
      </c>
      <c r="JT117">
        <v>5.0565270000000001E-4</v>
      </c>
      <c r="JU117">
        <v>0.1246551</v>
      </c>
      <c r="JV117">
        <v>0.77025089999999996</v>
      </c>
      <c r="JW117">
        <v>16.919540000000001</v>
      </c>
      <c r="JX117">
        <v>4.8627430000000002E-4</v>
      </c>
      <c r="JY117">
        <v>0.11988790000000001</v>
      </c>
      <c r="JZ117">
        <v>0.77024890000000001</v>
      </c>
      <c r="KA117">
        <v>16.299040000000002</v>
      </c>
      <c r="KB117">
        <v>4.6793710000000001E-4</v>
      </c>
      <c r="KC117">
        <v>0.1153617</v>
      </c>
      <c r="KD117">
        <v>0.7702561</v>
      </c>
      <c r="KE117">
        <v>15.52575</v>
      </c>
      <c r="KF117">
        <v>4.5048370000000003E-4</v>
      </c>
      <c r="KG117">
        <v>0.1110617</v>
      </c>
      <c r="KH117">
        <v>0.77025319999999997</v>
      </c>
      <c r="KI117">
        <v>14.82732</v>
      </c>
      <c r="KJ117">
        <v>4.3383199999999999E-4</v>
      </c>
      <c r="KK117">
        <v>0.1069597</v>
      </c>
      <c r="KL117">
        <v>0.77025429999999995</v>
      </c>
      <c r="KM117">
        <v>14.92731</v>
      </c>
      <c r="KN117">
        <v>4.1795029999999999E-4</v>
      </c>
      <c r="KO117">
        <v>0.1030393</v>
      </c>
      <c r="KP117">
        <v>0.770258</v>
      </c>
      <c r="KQ117">
        <v>14.99925</v>
      </c>
      <c r="KR117">
        <v>4.0277370000000001E-4</v>
      </c>
      <c r="KS117">
        <v>9.9293549999999994E-2</v>
      </c>
      <c r="KT117">
        <v>0.77025080000000001</v>
      </c>
      <c r="KU117">
        <v>15.363350000000001</v>
      </c>
      <c r="KV117">
        <v>3.8826349999999997E-4</v>
      </c>
      <c r="KW117">
        <v>9.5721210000000001E-2</v>
      </c>
      <c r="KX117">
        <v>0.77023770000000003</v>
      </c>
      <c r="KY117">
        <v>15.73865</v>
      </c>
      <c r="KZ117">
        <v>3.7441360000000002E-4</v>
      </c>
      <c r="LA117">
        <v>9.230766E-2</v>
      </c>
      <c r="LB117">
        <v>0.77018350000000002</v>
      </c>
      <c r="LC117">
        <v>15.582549999999999</v>
      </c>
      <c r="LD117">
        <v>3.6102829999999999E-4</v>
      </c>
      <c r="LE117">
        <v>8.9013369999999994E-2</v>
      </c>
      <c r="LF117">
        <v>0.77013279999999995</v>
      </c>
      <c r="LG117">
        <v>15.05119</v>
      </c>
      <c r="LH117">
        <v>3.4816479999999998E-4</v>
      </c>
      <c r="LI117">
        <v>8.5839289999999999E-2</v>
      </c>
      <c r="LJ117">
        <v>0.7700224</v>
      </c>
      <c r="LK117">
        <v>14.379770000000001</v>
      </c>
      <c r="LL117">
        <v>3.3575450000000002E-4</v>
      </c>
      <c r="LM117">
        <v>8.2795209999999994E-2</v>
      </c>
      <c r="LN117">
        <v>0.76987550000000005</v>
      </c>
      <c r="LO117">
        <v>13.984400000000001</v>
      </c>
      <c r="LP117">
        <v>3.2389270000000002E-4</v>
      </c>
      <c r="LQ117">
        <v>7.9888130000000002E-2</v>
      </c>
      <c r="LR117">
        <v>0.7697349</v>
      </c>
      <c r="LS117">
        <v>14.81488</v>
      </c>
      <c r="LT117">
        <v>3.1294249999999998E-4</v>
      </c>
      <c r="LU117">
        <v>7.7191380000000004E-2</v>
      </c>
      <c r="LV117">
        <v>0.76953000000000005</v>
      </c>
      <c r="LW117">
        <v>15.91671</v>
      </c>
      <c r="LX117">
        <v>3.0400920000000001E-4</v>
      </c>
      <c r="LY117">
        <v>7.4987300000000007E-2</v>
      </c>
      <c r="LZ117">
        <v>0.76932279999999997</v>
      </c>
      <c r="MA117">
        <v>17.117920000000002</v>
      </c>
      <c r="MB117">
        <v>2.9822909999999999E-4</v>
      </c>
      <c r="MC117">
        <v>7.3553220000000002E-2</v>
      </c>
      <c r="MD117">
        <v>0.76909119999999997</v>
      </c>
      <c r="ME117">
        <v>18.131959999999999</v>
      </c>
      <c r="MF117">
        <v>2.9484649999999998E-4</v>
      </c>
      <c r="MG117">
        <v>7.2725910000000005E-2</v>
      </c>
      <c r="MH117">
        <v>0.76889510000000005</v>
      </c>
      <c r="MI117">
        <v>18.102160000000001</v>
      </c>
      <c r="MJ117">
        <v>2.916808E-4</v>
      </c>
      <c r="MK117">
        <v>7.1968260000000006E-2</v>
      </c>
      <c r="ML117">
        <v>0.7687195</v>
      </c>
      <c r="MM117">
        <v>17.313500000000001</v>
      </c>
      <c r="MN117">
        <v>2.8708990000000001E-4</v>
      </c>
      <c r="MO117">
        <v>7.0858690000000002E-2</v>
      </c>
      <c r="MP117">
        <v>0.76854299999999998</v>
      </c>
      <c r="MQ117">
        <v>16.495360000000002</v>
      </c>
      <c r="MR117">
        <v>2.8067959999999997E-4</v>
      </c>
      <c r="MS117">
        <v>6.9306770000000004E-2</v>
      </c>
      <c r="MT117">
        <v>0.76843969999999995</v>
      </c>
      <c r="MU117">
        <v>15.932370000000001</v>
      </c>
      <c r="MV117">
        <v>2.7299790000000001E-4</v>
      </c>
      <c r="MW117">
        <v>6.7425550000000001E-2</v>
      </c>
      <c r="MX117">
        <v>0.76838600000000001</v>
      </c>
      <c r="MY117">
        <v>16.673670000000001</v>
      </c>
      <c r="MZ117">
        <v>2.6437789999999997E-4</v>
      </c>
      <c r="NA117">
        <v>6.5307649999999995E-2</v>
      </c>
      <c r="NB117">
        <v>0.76832069999999997</v>
      </c>
      <c r="NC117">
        <v>17.95579</v>
      </c>
      <c r="ND117">
        <v>2.5435129999999999E-4</v>
      </c>
      <c r="NE117">
        <v>6.2852340000000007E-2</v>
      </c>
      <c r="NF117">
        <v>0.76827299999999998</v>
      </c>
      <c r="NG117">
        <v>19.176480000000002</v>
      </c>
      <c r="NH117">
        <v>2.4233290000000001E-4</v>
      </c>
      <c r="NI117">
        <v>5.9903369999999997E-2</v>
      </c>
      <c r="NJ117">
        <v>0.76824519999999996</v>
      </c>
      <c r="NK117">
        <v>20.055779999999999</v>
      </c>
      <c r="NL117">
        <v>2.2896360000000001E-4</v>
      </c>
      <c r="NM117">
        <v>5.660457E-2</v>
      </c>
      <c r="NN117">
        <v>0.76816439999999997</v>
      </c>
      <c r="NO117">
        <v>19.803879999999999</v>
      </c>
      <c r="NP117">
        <v>2.1593679999999999E-4</v>
      </c>
      <c r="NQ117">
        <v>5.338118E-2</v>
      </c>
      <c r="NR117">
        <v>0.76802839999999994</v>
      </c>
      <c r="NS117">
        <v>18.94802</v>
      </c>
      <c r="NT117">
        <v>2.0453729999999999E-4</v>
      </c>
      <c r="NU117">
        <v>5.0556209999999997E-2</v>
      </c>
      <c r="NV117">
        <v>0.76781270000000001</v>
      </c>
      <c r="NW117">
        <v>18.020520000000001</v>
      </c>
      <c r="NX117">
        <v>1.950027E-4</v>
      </c>
      <c r="NY117">
        <v>4.8196830000000003E-2</v>
      </c>
      <c r="NZ117">
        <v>0.76750529999999995</v>
      </c>
      <c r="OA117">
        <v>17.213909999999998</v>
      </c>
      <c r="OB117">
        <v>1.870396E-4</v>
      </c>
      <c r="OC117">
        <v>4.6231969999999997E-2</v>
      </c>
      <c r="OD117">
        <v>0.76715310000000003</v>
      </c>
      <c r="OE117">
        <v>16.865100000000002</v>
      </c>
      <c r="OF117">
        <v>1.805485E-4</v>
      </c>
      <c r="OG117">
        <v>4.4627819999999999E-2</v>
      </c>
      <c r="OH117">
        <v>0.76674509999999996</v>
      </c>
      <c r="OI117">
        <v>17.356380000000001</v>
      </c>
      <c r="OJ117">
        <v>1.7634580000000001E-4</v>
      </c>
      <c r="OK117">
        <v>4.3585730000000003E-2</v>
      </c>
    </row>
    <row r="118" spans="1:401" x14ac:dyDescent="0.35">
      <c r="A118">
        <v>121</v>
      </c>
      <c r="B118" t="s">
        <v>4</v>
      </c>
      <c r="C118" t="s">
        <v>24</v>
      </c>
      <c r="D118" t="s">
        <v>123</v>
      </c>
      <c r="E118">
        <v>772.06150000000002</v>
      </c>
      <c r="F118">
        <v>1.332711</v>
      </c>
      <c r="G118">
        <v>14.19777</v>
      </c>
      <c r="H118">
        <v>0</v>
      </c>
      <c r="I118">
        <v>0</v>
      </c>
      <c r="J118">
        <v>1.3305389999999999</v>
      </c>
      <c r="K118">
        <v>14.368130000000001</v>
      </c>
      <c r="L118">
        <v>0</v>
      </c>
      <c r="M118">
        <v>0</v>
      </c>
      <c r="N118">
        <v>1.3282769999999999</v>
      </c>
      <c r="O118">
        <v>15.1883</v>
      </c>
      <c r="P118" s="1">
        <v>6.1696170000000001E-31</v>
      </c>
      <c r="Q118" s="1">
        <v>1.3068820000000001E-28</v>
      </c>
      <c r="R118">
        <v>1.3260590000000001</v>
      </c>
      <c r="S118">
        <v>15.61051</v>
      </c>
      <c r="T118" s="1">
        <v>1.726215E-19</v>
      </c>
      <c r="U118" s="1">
        <v>3.258485E-17</v>
      </c>
      <c r="V118">
        <v>1.323879</v>
      </c>
      <c r="W118">
        <v>15.921609999999999</v>
      </c>
      <c r="X118" s="1">
        <v>7.1820030000000004E-9</v>
      </c>
      <c r="Y118" s="1">
        <v>1.088086E-6</v>
      </c>
      <c r="Z118">
        <v>1.321747</v>
      </c>
      <c r="AA118">
        <v>15.35022</v>
      </c>
      <c r="AB118" s="1">
        <v>4.0825890000000002E-3</v>
      </c>
      <c r="AC118">
        <v>0.70513049999999999</v>
      </c>
      <c r="AD118">
        <v>1.319582</v>
      </c>
      <c r="AE118">
        <v>14.58056</v>
      </c>
      <c r="AF118">
        <v>1.0971839999999999</v>
      </c>
      <c r="AG118">
        <v>209.70769999999999</v>
      </c>
      <c r="AH118">
        <v>1.3174920000000001</v>
      </c>
      <c r="AI118">
        <v>13.92653</v>
      </c>
      <c r="AJ118">
        <v>21.336760000000002</v>
      </c>
      <c r="AK118">
        <v>4362.91</v>
      </c>
      <c r="AL118">
        <v>1.3153079999999999</v>
      </c>
      <c r="AM118">
        <v>13.5097</v>
      </c>
      <c r="AN118">
        <v>82.973259999999996</v>
      </c>
      <c r="AO118">
        <v>17832.91</v>
      </c>
      <c r="AP118">
        <v>1.31342</v>
      </c>
      <c r="AQ118">
        <v>13.48169</v>
      </c>
      <c r="AR118">
        <v>107.97069999999999</v>
      </c>
      <c r="AS118">
        <v>24106.74</v>
      </c>
      <c r="AT118">
        <v>1.3115140000000001</v>
      </c>
      <c r="AU118">
        <v>14.08755</v>
      </c>
      <c r="AV118">
        <v>64.905730000000005</v>
      </c>
      <c r="AW118">
        <v>14921.5</v>
      </c>
      <c r="AX118">
        <v>1.3093459999999999</v>
      </c>
      <c r="AY118">
        <v>14.40448</v>
      </c>
      <c r="AZ118">
        <v>22.55959</v>
      </c>
      <c r="BA118">
        <v>5302.768</v>
      </c>
      <c r="BB118">
        <v>1.3067629999999999</v>
      </c>
      <c r="BC118">
        <v>14.567690000000001</v>
      </c>
      <c r="BD118">
        <v>5.4129670000000001</v>
      </c>
      <c r="BE118">
        <v>1292.4760000000001</v>
      </c>
      <c r="BF118">
        <v>1.3034559999999999</v>
      </c>
      <c r="BG118">
        <v>14.386509999999999</v>
      </c>
      <c r="BH118">
        <v>1.068738</v>
      </c>
      <c r="BI118">
        <v>256.97609999999997</v>
      </c>
      <c r="BJ118">
        <v>1.299253</v>
      </c>
      <c r="BK118">
        <v>13.73485</v>
      </c>
      <c r="BL118">
        <v>0.2333916</v>
      </c>
      <c r="BM118">
        <v>55.524889999999999</v>
      </c>
      <c r="BN118">
        <v>1.294052</v>
      </c>
      <c r="BO118">
        <v>13.10392</v>
      </c>
      <c r="BP118">
        <v>9.1321949999999999E-2</v>
      </c>
      <c r="BQ118">
        <v>21.118079999999999</v>
      </c>
      <c r="BR118">
        <v>1.288246</v>
      </c>
      <c r="BS118">
        <v>12.609859999999999</v>
      </c>
      <c r="BT118" s="1">
        <v>6.5161629999999998E-2</v>
      </c>
      <c r="BU118">
        <v>14.86308</v>
      </c>
      <c r="BV118">
        <v>1.2835529999999999</v>
      </c>
      <c r="BW118">
        <v>12.766780000000001</v>
      </c>
      <c r="BX118" s="1">
        <v>6.0040459999999997E-2</v>
      </c>
      <c r="BY118" s="1">
        <v>13.650090000000001</v>
      </c>
      <c r="BZ118">
        <v>1.280152</v>
      </c>
      <c r="CA118">
        <v>13.49607</v>
      </c>
      <c r="CB118" s="1">
        <v>6.1471030000000003E-2</v>
      </c>
      <c r="CC118" s="1">
        <v>13.97306</v>
      </c>
      <c r="CD118">
        <v>1.276799</v>
      </c>
      <c r="CE118">
        <v>14.45365</v>
      </c>
      <c r="CF118" s="1">
        <v>6.3990069999999996E-2</v>
      </c>
      <c r="CG118" s="1">
        <v>14.59177</v>
      </c>
      <c r="CH118">
        <v>1.272942</v>
      </c>
      <c r="CI118">
        <v>15.180070000000001</v>
      </c>
      <c r="CJ118" s="1">
        <v>6.3960810000000007E-2</v>
      </c>
      <c r="CK118" s="1">
        <v>14.65526</v>
      </c>
      <c r="CL118">
        <v>1.271242</v>
      </c>
      <c r="CM118">
        <v>15.101050000000001</v>
      </c>
      <c r="CN118" s="1">
        <v>6.1025059999999999E-2</v>
      </c>
      <c r="CO118" s="1">
        <v>14.029529999999999</v>
      </c>
      <c r="CP118">
        <v>1.2693749999999999</v>
      </c>
      <c r="CQ118">
        <v>14.51702</v>
      </c>
      <c r="CR118" s="1">
        <v>5.6030740000000002E-2</v>
      </c>
      <c r="CS118" s="1">
        <v>12.923260000000001</v>
      </c>
      <c r="CT118">
        <v>1.267622</v>
      </c>
      <c r="CU118">
        <v>13.91564</v>
      </c>
      <c r="CV118" s="1">
        <v>5.033514E-2</v>
      </c>
      <c r="CW118" s="1">
        <v>11.637269999999999</v>
      </c>
      <c r="CX118">
        <v>1.2658860000000001</v>
      </c>
      <c r="CY118">
        <v>13.611800000000001</v>
      </c>
      <c r="CZ118" s="1">
        <v>4.473187E-2</v>
      </c>
      <c r="DA118" s="1">
        <v>10.3612</v>
      </c>
      <c r="DB118">
        <v>1.2644420000000001</v>
      </c>
      <c r="DC118">
        <v>14.21566</v>
      </c>
      <c r="DD118" s="1">
        <v>3.9432179999999997E-2</v>
      </c>
      <c r="DE118" s="1">
        <v>9.1480420000000002</v>
      </c>
      <c r="DF118">
        <v>1.2629280000000001</v>
      </c>
      <c r="DG118">
        <v>15.33677</v>
      </c>
      <c r="DH118" s="1">
        <v>3.4188099999999999E-2</v>
      </c>
      <c r="DI118" s="1">
        <v>7.9446079999999997</v>
      </c>
      <c r="DJ118">
        <v>1.2613890000000001</v>
      </c>
      <c r="DK118">
        <v>16.282710000000002</v>
      </c>
      <c r="DL118" s="1">
        <v>2.8984409999999999E-2</v>
      </c>
      <c r="DM118" s="1">
        <v>6.7451420000000004</v>
      </c>
      <c r="DN118">
        <v>1.259833</v>
      </c>
      <c r="DO118">
        <v>16.931429999999999</v>
      </c>
      <c r="DP118" s="1">
        <v>2.41998E-2</v>
      </c>
      <c r="DQ118" s="1">
        <v>5.6355709999999997</v>
      </c>
      <c r="DR118">
        <v>1.258302</v>
      </c>
      <c r="DS118">
        <v>16.791160000000001</v>
      </c>
      <c r="DT118" s="1">
        <v>2.0200929999999999E-2</v>
      </c>
      <c r="DU118" s="1">
        <v>4.7029500000000004</v>
      </c>
      <c r="DV118">
        <v>1.2558469999999999</v>
      </c>
      <c r="DW118">
        <v>16.107939999999999</v>
      </c>
      <c r="DX118" s="1">
        <v>1.706974E-2</v>
      </c>
      <c r="DY118" s="1">
        <v>3.971114</v>
      </c>
      <c r="DZ118">
        <v>1.2527809999999999</v>
      </c>
      <c r="EA118">
        <v>15.294829999999999</v>
      </c>
      <c r="EB118" s="1">
        <v>1.464737E-2</v>
      </c>
      <c r="EC118" s="1">
        <v>3.4040629999999998</v>
      </c>
      <c r="ED118">
        <v>1.250977</v>
      </c>
      <c r="EE118">
        <v>14.571809999999999</v>
      </c>
      <c r="EF118" s="1">
        <v>1.275774E-2</v>
      </c>
      <c r="EG118" s="1">
        <v>2.958844</v>
      </c>
      <c r="EH118">
        <v>1.249674</v>
      </c>
      <c r="EI118">
        <v>14.577310000000001</v>
      </c>
      <c r="EJ118" s="1">
        <v>1.1212389999999999E-2</v>
      </c>
      <c r="EK118" s="1">
        <v>2.5952899999999999</v>
      </c>
      <c r="EL118">
        <v>1.248794</v>
      </c>
      <c r="EM118">
        <v>15.21322</v>
      </c>
      <c r="EN118" s="1">
        <v>9.7569509999999998E-3</v>
      </c>
      <c r="EO118" s="1">
        <v>2.2557209999999999</v>
      </c>
      <c r="EP118">
        <v>1.2482679999999999</v>
      </c>
      <c r="EQ118">
        <v>16.109749999999998</v>
      </c>
      <c r="ER118" s="1">
        <v>8.1367539999999995E-3</v>
      </c>
      <c r="ES118" s="1">
        <v>1.881135</v>
      </c>
      <c r="ET118">
        <v>1.247935</v>
      </c>
      <c r="EU118">
        <v>16.81785</v>
      </c>
      <c r="EV118" s="1">
        <v>6.3793770000000003E-3</v>
      </c>
      <c r="EW118" s="1">
        <v>1.474855</v>
      </c>
      <c r="EX118">
        <v>1.2478070000000001</v>
      </c>
      <c r="EY118">
        <v>16.710540000000002</v>
      </c>
      <c r="EZ118" s="1">
        <v>4.7703659999999998E-3</v>
      </c>
      <c r="FA118" s="1">
        <v>1.1013440000000001</v>
      </c>
      <c r="FB118">
        <v>1.247781</v>
      </c>
      <c r="FC118">
        <v>15.93605</v>
      </c>
      <c r="FD118" s="1">
        <v>3.5438940000000001E-3</v>
      </c>
      <c r="FE118" s="1">
        <v>0.81515519999999997</v>
      </c>
      <c r="FF118">
        <v>1.24786</v>
      </c>
      <c r="FG118">
        <v>14.929729999999999</v>
      </c>
      <c r="FH118" s="1">
        <v>2.7295570000000001E-3</v>
      </c>
      <c r="FI118" s="1">
        <v>0.62441150000000001</v>
      </c>
      <c r="FJ118">
        <v>1.2479560000000001</v>
      </c>
      <c r="FK118">
        <v>14.22578</v>
      </c>
      <c r="FL118" s="1">
        <v>2.2290270000000002E-3</v>
      </c>
      <c r="FM118" s="1">
        <v>0.50681670000000001</v>
      </c>
      <c r="FN118">
        <v>1.248127</v>
      </c>
      <c r="FO118">
        <v>14.756600000000001</v>
      </c>
      <c r="FP118" s="1">
        <v>1.923393E-3</v>
      </c>
      <c r="FQ118" s="1">
        <v>0.43494500000000003</v>
      </c>
      <c r="FR118">
        <v>1.2483709999999999</v>
      </c>
      <c r="FS118">
        <v>15.55376</v>
      </c>
      <c r="FT118" s="1">
        <v>1.720379E-3</v>
      </c>
      <c r="FU118" s="1">
        <v>0.38737290000000002</v>
      </c>
      <c r="FV118">
        <v>1.2485820000000001</v>
      </c>
      <c r="FW118">
        <v>16.319410000000001</v>
      </c>
      <c r="FX118" s="1">
        <v>1.562157E-3</v>
      </c>
      <c r="FY118" s="1">
        <v>0.35063820000000001</v>
      </c>
      <c r="FZ118">
        <v>1.248807</v>
      </c>
      <c r="GA118">
        <v>16.618839999999999</v>
      </c>
      <c r="GB118" s="1">
        <v>1.424867E-3</v>
      </c>
      <c r="GC118" s="1">
        <v>0.3189495</v>
      </c>
      <c r="GD118">
        <v>1.249045</v>
      </c>
      <c r="GE118">
        <v>16.243819999999999</v>
      </c>
      <c r="GF118" s="1">
        <v>1.306113E-3</v>
      </c>
      <c r="GG118" s="1">
        <v>0.29161540000000002</v>
      </c>
      <c r="GH118">
        <v>1.2492030000000001</v>
      </c>
      <c r="GI118">
        <v>15.56879</v>
      </c>
      <c r="GJ118" s="1">
        <v>1.208076E-3</v>
      </c>
      <c r="GK118" s="1">
        <v>0.26906560000000002</v>
      </c>
      <c r="GL118">
        <v>1.2493620000000001</v>
      </c>
      <c r="GM118">
        <v>14.89528</v>
      </c>
      <c r="GN118" s="1">
        <v>1.129002E-3</v>
      </c>
      <c r="GO118" s="1">
        <v>0.25091790000000003</v>
      </c>
      <c r="GP118">
        <v>1.249457</v>
      </c>
      <c r="GQ118">
        <v>14.490209999999999</v>
      </c>
      <c r="GR118" s="1">
        <v>1.064667E-3</v>
      </c>
      <c r="GS118" s="1">
        <v>0.23618549999999999</v>
      </c>
      <c r="GT118">
        <v>1.2495400000000001</v>
      </c>
      <c r="GU118">
        <v>15.13348</v>
      </c>
      <c r="GV118" s="1">
        <v>1.0112400000000001E-3</v>
      </c>
      <c r="GW118" s="1">
        <v>0.2240299</v>
      </c>
      <c r="GX118">
        <v>1.2495849999999999</v>
      </c>
      <c r="GY118">
        <v>16.007950000000001</v>
      </c>
      <c r="GZ118" s="1">
        <v>9.6948789999999998E-4</v>
      </c>
      <c r="HA118" s="1">
        <v>0.2144895</v>
      </c>
      <c r="HB118">
        <v>1.2495860000000001</v>
      </c>
      <c r="HC118">
        <v>16.948119999999999</v>
      </c>
      <c r="HD118" s="1">
        <v>9.4131309999999997E-4</v>
      </c>
      <c r="HE118" s="1">
        <v>0.2080024</v>
      </c>
      <c r="HF118">
        <v>1.249625</v>
      </c>
      <c r="HG118">
        <v>17.723870000000002</v>
      </c>
      <c r="HH118" s="1">
        <v>9.233361E-4</v>
      </c>
      <c r="HI118" s="1">
        <v>0.20387169999999999</v>
      </c>
      <c r="HJ118">
        <v>1.2496020000000001</v>
      </c>
      <c r="HK118">
        <v>17.620049999999999</v>
      </c>
      <c r="HL118" s="1">
        <v>9.0744860000000003E-4</v>
      </c>
      <c r="HM118" s="1">
        <v>0.20032040000000001</v>
      </c>
      <c r="HN118">
        <v>1.249636</v>
      </c>
      <c r="HO118">
        <v>16.770130000000002</v>
      </c>
      <c r="HP118" s="1">
        <v>8.8729049999999995E-4</v>
      </c>
      <c r="HQ118" s="1">
        <v>0.1958918</v>
      </c>
      <c r="HR118">
        <v>1.249674</v>
      </c>
      <c r="HS118">
        <v>15.81616</v>
      </c>
      <c r="HT118" s="1">
        <v>8.6117409999999996E-4</v>
      </c>
      <c r="HU118" s="1">
        <v>0.190161</v>
      </c>
      <c r="HV118">
        <v>1.249619</v>
      </c>
      <c r="HW118">
        <v>15.063319999999999</v>
      </c>
      <c r="HX118" s="1">
        <v>8.3068669999999999E-4</v>
      </c>
      <c r="HY118" s="1">
        <v>0.18346970000000001</v>
      </c>
      <c r="HZ118">
        <v>1.2496320000000001</v>
      </c>
      <c r="IA118">
        <v>15.53303</v>
      </c>
      <c r="IB118" s="1">
        <v>7.9804330000000001E-4</v>
      </c>
      <c r="IC118" s="1">
        <v>0.1762967</v>
      </c>
      <c r="ID118">
        <v>1.2496449999999999</v>
      </c>
      <c r="IE118">
        <v>16.73958</v>
      </c>
      <c r="IF118" s="1">
        <v>7.6525479999999999E-4</v>
      </c>
      <c r="IG118" s="1">
        <v>0.1690634</v>
      </c>
      <c r="IH118">
        <v>1.249641</v>
      </c>
      <c r="II118">
        <v>18.004439999999999</v>
      </c>
      <c r="IJ118" s="1">
        <v>7.3333489999999996E-4</v>
      </c>
      <c r="IK118" s="1">
        <v>0.16203129999999999</v>
      </c>
      <c r="IL118">
        <v>1.249638</v>
      </c>
      <c r="IM118">
        <v>19.004619999999999</v>
      </c>
      <c r="IN118" s="1">
        <v>7.0283960000000001E-4</v>
      </c>
      <c r="IO118" s="1">
        <v>0.15530350000000001</v>
      </c>
      <c r="IP118">
        <v>1.249646</v>
      </c>
      <c r="IQ118">
        <v>18.860330000000001</v>
      </c>
      <c r="IR118">
        <v>6.7384189999999998E-4</v>
      </c>
      <c r="IS118" s="1">
        <v>0.14889949999999999</v>
      </c>
      <c r="IT118">
        <v>1.249644</v>
      </c>
      <c r="IU118">
        <v>17.93796</v>
      </c>
      <c r="IV118">
        <v>6.462102E-4</v>
      </c>
      <c r="IW118" s="1">
        <v>0.14280989999999999</v>
      </c>
      <c r="IX118">
        <v>1.249649</v>
      </c>
      <c r="IY118">
        <v>16.921500000000002</v>
      </c>
      <c r="IZ118">
        <v>6.2003459999999998E-4</v>
      </c>
      <c r="JA118" s="1">
        <v>0.13703129999999999</v>
      </c>
      <c r="JB118">
        <v>1.249649</v>
      </c>
      <c r="JC118">
        <v>16.141850000000002</v>
      </c>
      <c r="JD118">
        <v>5.9522220000000003E-4</v>
      </c>
      <c r="JE118" s="1">
        <v>0.13154879999999999</v>
      </c>
      <c r="JF118">
        <v>1.249647</v>
      </c>
      <c r="JG118">
        <v>16.259699999999999</v>
      </c>
      <c r="JH118">
        <v>5.7159449999999998E-4</v>
      </c>
      <c r="JI118" s="1">
        <v>0.12634090000000001</v>
      </c>
      <c r="JJ118">
        <v>1.2496499999999999</v>
      </c>
      <c r="JK118">
        <v>16.564450000000001</v>
      </c>
      <c r="JL118">
        <v>5.4910820000000004E-4</v>
      </c>
      <c r="JM118" s="1">
        <v>0.12136429999999999</v>
      </c>
      <c r="JN118">
        <v>1.249647</v>
      </c>
      <c r="JO118">
        <v>17.145890000000001</v>
      </c>
      <c r="JP118">
        <v>5.2750699999999998E-4</v>
      </c>
      <c r="JQ118">
        <v>0.11660379999999999</v>
      </c>
      <c r="JR118">
        <v>1.249646</v>
      </c>
      <c r="JS118">
        <v>17.311440000000001</v>
      </c>
      <c r="JT118">
        <v>5.0709819999999995E-4</v>
      </c>
      <c r="JU118">
        <v>0.1120826</v>
      </c>
      <c r="JV118">
        <v>1.249647</v>
      </c>
      <c r="JW118">
        <v>16.950810000000001</v>
      </c>
      <c r="JX118">
        <v>4.8765089999999999E-4</v>
      </c>
      <c r="JY118">
        <v>0.10779229999999999</v>
      </c>
      <c r="JZ118">
        <v>1.2496419999999999</v>
      </c>
      <c r="KA118">
        <v>16.34543</v>
      </c>
      <c r="KB118">
        <v>4.6923849999999998E-4</v>
      </c>
      <c r="KC118">
        <v>0.1037165</v>
      </c>
      <c r="KD118">
        <v>1.249652</v>
      </c>
      <c r="KE118">
        <v>15.582140000000001</v>
      </c>
      <c r="KF118">
        <v>4.517236E-4</v>
      </c>
      <c r="KG118">
        <v>9.9847569999999997E-2</v>
      </c>
      <c r="KH118">
        <v>1.2496419999999999</v>
      </c>
      <c r="KI118">
        <v>14.87871</v>
      </c>
      <c r="KJ118">
        <v>4.3501660000000003E-4</v>
      </c>
      <c r="KK118">
        <v>9.6157090000000001E-2</v>
      </c>
      <c r="KL118">
        <v>1.249647</v>
      </c>
      <c r="KM118">
        <v>14.98089</v>
      </c>
      <c r="KN118">
        <v>4.1908240000000001E-4</v>
      </c>
      <c r="KO118">
        <v>9.2630019999999993E-2</v>
      </c>
      <c r="KP118">
        <v>1.2496560000000001</v>
      </c>
      <c r="KQ118">
        <v>15.028079999999999</v>
      </c>
      <c r="KR118">
        <v>4.038553E-4</v>
      </c>
      <c r="KS118">
        <v>8.9260530000000005E-2</v>
      </c>
      <c r="KT118">
        <v>1.2496419999999999</v>
      </c>
      <c r="KU118">
        <v>15.382899999999999</v>
      </c>
      <c r="KV118">
        <v>3.8929569999999997E-4</v>
      </c>
      <c r="KW118">
        <v>8.6046380000000006E-2</v>
      </c>
      <c r="KX118">
        <v>1.2496350000000001</v>
      </c>
      <c r="KY118">
        <v>15.765829999999999</v>
      </c>
      <c r="KZ118">
        <v>3.754044E-4</v>
      </c>
      <c r="LA118">
        <v>8.2975220000000002E-2</v>
      </c>
      <c r="LB118">
        <v>1.2495799999999999</v>
      </c>
      <c r="LC118">
        <v>15.61092</v>
      </c>
      <c r="LD118">
        <v>3.6198989999999999E-4</v>
      </c>
      <c r="LE118">
        <v>8.0012570000000005E-2</v>
      </c>
      <c r="LF118">
        <v>1.2494989999999999</v>
      </c>
      <c r="LG118">
        <v>15.07911</v>
      </c>
      <c r="LH118">
        <v>3.4908079999999999E-4</v>
      </c>
      <c r="LI118">
        <v>7.7157249999999997E-2</v>
      </c>
      <c r="LJ118">
        <v>1.249382</v>
      </c>
      <c r="LK118">
        <v>14.41708</v>
      </c>
      <c r="LL118">
        <v>3.36635E-4</v>
      </c>
      <c r="LM118">
        <v>7.4418810000000002E-2</v>
      </c>
      <c r="LN118">
        <v>1.24922</v>
      </c>
      <c r="LO118">
        <v>14.02168</v>
      </c>
      <c r="LP118">
        <v>3.247301E-4</v>
      </c>
      <c r="LQ118">
        <v>7.1799870000000002E-2</v>
      </c>
      <c r="LR118">
        <v>1.2490399999999999</v>
      </c>
      <c r="LS118">
        <v>14.8371</v>
      </c>
      <c r="LT118">
        <v>3.136913E-4</v>
      </c>
      <c r="LU118">
        <v>6.935964E-2</v>
      </c>
      <c r="LV118">
        <v>1.248799</v>
      </c>
      <c r="LW118">
        <v>15.91849</v>
      </c>
      <c r="LX118">
        <v>3.045635E-4</v>
      </c>
      <c r="LY118">
        <v>6.7331699999999994E-2</v>
      </c>
      <c r="LZ118">
        <v>1.2485390000000001</v>
      </c>
      <c r="MA118">
        <v>17.12679</v>
      </c>
      <c r="MB118">
        <v>2.9855129999999998E-4</v>
      </c>
      <c r="MC118">
        <v>6.5982390000000002E-2</v>
      </c>
      <c r="MD118">
        <v>1.2483420000000001</v>
      </c>
      <c r="ME118">
        <v>18.172149999999998</v>
      </c>
      <c r="MF118">
        <v>2.950564E-4</v>
      </c>
      <c r="MG118">
        <v>6.5205189999999996E-2</v>
      </c>
      <c r="MH118">
        <v>1.248132</v>
      </c>
      <c r="MI118">
        <v>18.145620000000001</v>
      </c>
      <c r="MJ118">
        <v>2.9194289999999999E-4</v>
      </c>
      <c r="MK118">
        <v>6.4535200000000001E-2</v>
      </c>
      <c r="ML118">
        <v>1.247949</v>
      </c>
      <c r="MM118">
        <v>17.353529999999999</v>
      </c>
      <c r="MN118">
        <v>2.8748320000000001E-4</v>
      </c>
      <c r="MO118">
        <v>6.3573180000000007E-2</v>
      </c>
      <c r="MP118">
        <v>1.2477560000000001</v>
      </c>
      <c r="MQ118">
        <v>16.540489999999998</v>
      </c>
      <c r="MR118">
        <v>2.8119009999999999E-4</v>
      </c>
      <c r="MS118">
        <v>6.220966E-2</v>
      </c>
      <c r="MT118">
        <v>1.247663</v>
      </c>
      <c r="MU118">
        <v>15.97481</v>
      </c>
      <c r="MV118">
        <v>2.7358560000000001E-4</v>
      </c>
      <c r="MW118">
        <v>6.054404E-2</v>
      </c>
      <c r="MX118">
        <v>1.2475689999999999</v>
      </c>
      <c r="MY118">
        <v>16.682659999999998</v>
      </c>
      <c r="MZ118">
        <v>2.6503810000000003E-4</v>
      </c>
      <c r="NA118">
        <v>5.8665290000000002E-2</v>
      </c>
      <c r="NB118">
        <v>1.247568</v>
      </c>
      <c r="NC118">
        <v>17.94999</v>
      </c>
      <c r="ND118">
        <v>2.5514050000000001E-4</v>
      </c>
      <c r="NE118">
        <v>5.6497690000000003E-2</v>
      </c>
      <c r="NF118">
        <v>1.24749</v>
      </c>
      <c r="NG118">
        <v>19.17165</v>
      </c>
      <c r="NH118">
        <v>2.432682E-4</v>
      </c>
      <c r="NI118">
        <v>5.3893719999999999E-2</v>
      </c>
      <c r="NJ118">
        <v>1.2474959999999999</v>
      </c>
      <c r="NK118">
        <v>20.083880000000001</v>
      </c>
      <c r="NL118">
        <v>2.2994669999999999E-4</v>
      </c>
      <c r="NM118">
        <v>5.095322E-2</v>
      </c>
      <c r="NN118">
        <v>1.247352</v>
      </c>
      <c r="NO118">
        <v>19.853370000000002</v>
      </c>
      <c r="NP118">
        <v>2.1684340000000001E-4</v>
      </c>
      <c r="NQ118">
        <v>4.8047439999999997E-2</v>
      </c>
      <c r="NR118">
        <v>1.24722</v>
      </c>
      <c r="NS118">
        <v>19.00508</v>
      </c>
      <c r="NT118">
        <v>2.0530829999999999E-4</v>
      </c>
      <c r="NU118">
        <v>4.5480039999999999E-2</v>
      </c>
      <c r="NV118">
        <v>1.2469380000000001</v>
      </c>
      <c r="NW118">
        <v>18.083400000000001</v>
      </c>
      <c r="NX118">
        <v>1.956421E-4</v>
      </c>
      <c r="NY118">
        <v>4.3330380000000002E-2</v>
      </c>
      <c r="NZ118">
        <v>1.2466090000000001</v>
      </c>
      <c r="OA118">
        <v>17.271529999999998</v>
      </c>
      <c r="OB118">
        <v>1.875751E-4</v>
      </c>
      <c r="OC118">
        <v>4.1540840000000002E-2</v>
      </c>
      <c r="OD118">
        <v>1.2461880000000001</v>
      </c>
      <c r="OE118">
        <v>16.907450000000001</v>
      </c>
      <c r="OF118">
        <v>1.8096170000000001E-4</v>
      </c>
      <c r="OG118">
        <v>4.0069609999999999E-2</v>
      </c>
      <c r="OH118">
        <v>1.245752</v>
      </c>
      <c r="OI118">
        <v>17.382930000000002</v>
      </c>
      <c r="OJ118">
        <v>1.765511E-4</v>
      </c>
      <c r="OK118">
        <v>3.9079370000000002E-2</v>
      </c>
    </row>
    <row r="119" spans="1:401" x14ac:dyDescent="0.35">
      <c r="A119">
        <v>122</v>
      </c>
      <c r="B119" t="s">
        <v>4</v>
      </c>
      <c r="C119" t="s">
        <v>24</v>
      </c>
      <c r="D119" t="s">
        <v>124</v>
      </c>
      <c r="E119">
        <v>825.53859999999997</v>
      </c>
      <c r="F119">
        <v>0.87262620000000002</v>
      </c>
      <c r="G119">
        <v>14.203469999999999</v>
      </c>
      <c r="H119">
        <v>0</v>
      </c>
      <c r="I119">
        <v>0</v>
      </c>
      <c r="J119">
        <v>0.87197910000000001</v>
      </c>
      <c r="K119">
        <v>14.35408</v>
      </c>
      <c r="L119">
        <v>0</v>
      </c>
      <c r="M119">
        <v>0</v>
      </c>
      <c r="N119">
        <v>0.87132690000000002</v>
      </c>
      <c r="O119">
        <v>15.17451</v>
      </c>
      <c r="P119" s="1">
        <v>1.3342999999999999E-31</v>
      </c>
      <c r="Q119" s="1">
        <v>3.5946390000000002E-29</v>
      </c>
      <c r="R119">
        <v>0.87068970000000001</v>
      </c>
      <c r="S119">
        <v>15.612880000000001</v>
      </c>
      <c r="T119" s="1">
        <v>3.4757320000000003E-20</v>
      </c>
      <c r="U119" s="1">
        <v>9.36093E-18</v>
      </c>
      <c r="V119">
        <v>0.86997840000000004</v>
      </c>
      <c r="W119">
        <v>15.949020000000001</v>
      </c>
      <c r="X119" s="1">
        <v>1.3079580000000001E-9</v>
      </c>
      <c r="Y119" s="1">
        <v>3.2507360000000002E-7</v>
      </c>
      <c r="Z119">
        <v>0.86929979999999996</v>
      </c>
      <c r="AA119">
        <v>15.40888</v>
      </c>
      <c r="AB119" s="1">
        <v>2.4292820000000001E-3</v>
      </c>
      <c r="AC119">
        <v>0.50943150000000004</v>
      </c>
      <c r="AD119">
        <v>0.86870389999999997</v>
      </c>
      <c r="AE119">
        <v>14.632720000000001</v>
      </c>
      <c r="AF119">
        <v>0.81911210000000001</v>
      </c>
      <c r="AG119">
        <v>189.6276</v>
      </c>
      <c r="AH119">
        <v>0.86805449999999995</v>
      </c>
      <c r="AI119">
        <v>13.97106</v>
      </c>
      <c r="AJ119">
        <v>18.239270000000001</v>
      </c>
      <c r="AK119">
        <v>4520.2790000000005</v>
      </c>
      <c r="AL119">
        <v>0.86736760000000002</v>
      </c>
      <c r="AM119">
        <v>13.52511</v>
      </c>
      <c r="AN119">
        <v>78.020020000000002</v>
      </c>
      <c r="AO119">
        <v>20348.88</v>
      </c>
      <c r="AP119">
        <v>0.86537129999999995</v>
      </c>
      <c r="AQ119">
        <v>13.481120000000001</v>
      </c>
      <c r="AR119">
        <v>108.9093</v>
      </c>
      <c r="AS119">
        <v>29540.28</v>
      </c>
      <c r="AT119">
        <v>0.86335810000000002</v>
      </c>
      <c r="AU119">
        <v>14.08522</v>
      </c>
      <c r="AV119">
        <v>69.008619999999993</v>
      </c>
      <c r="AW119">
        <v>19293.990000000002</v>
      </c>
      <c r="AX119">
        <v>0.86118629999999996</v>
      </c>
      <c r="AY119">
        <v>14.402670000000001</v>
      </c>
      <c r="AZ119">
        <v>24.925920000000001</v>
      </c>
      <c r="BA119">
        <v>7131.6629999999996</v>
      </c>
      <c r="BB119">
        <v>0.85863100000000003</v>
      </c>
      <c r="BC119">
        <v>14.57868</v>
      </c>
      <c r="BD119">
        <v>6.1363219999999998</v>
      </c>
      <c r="BE119">
        <v>1785.09</v>
      </c>
      <c r="BF119">
        <v>0.85548420000000003</v>
      </c>
      <c r="BG119">
        <v>14.427160000000001</v>
      </c>
      <c r="BH119">
        <v>1.222982</v>
      </c>
      <c r="BI119">
        <v>358.7645</v>
      </c>
      <c r="BJ119">
        <v>0.85150349999999997</v>
      </c>
      <c r="BK119">
        <v>13.776439999999999</v>
      </c>
      <c r="BL119">
        <v>0.26047120000000001</v>
      </c>
      <c r="BM119">
        <v>75.804410000000004</v>
      </c>
      <c r="BN119">
        <v>0.84658880000000003</v>
      </c>
      <c r="BO119">
        <v>13.13739</v>
      </c>
      <c r="BP119" s="1">
        <v>9.5955360000000003E-2</v>
      </c>
      <c r="BQ119">
        <v>27.176120000000001</v>
      </c>
      <c r="BR119">
        <v>0.84109829999999997</v>
      </c>
      <c r="BS119">
        <v>12.636419999999999</v>
      </c>
      <c r="BT119" s="1">
        <v>6.6105369999999997E-2</v>
      </c>
      <c r="BU119">
        <v>18.45496</v>
      </c>
      <c r="BV119">
        <v>0.83674309999999996</v>
      </c>
      <c r="BW119">
        <v>12.778589999999999</v>
      </c>
      <c r="BX119" s="1">
        <v>6.0121130000000002E-2</v>
      </c>
      <c r="BY119">
        <v>16.73274</v>
      </c>
      <c r="BZ119">
        <v>0.83324690000000001</v>
      </c>
      <c r="CA119">
        <v>13.499079999999999</v>
      </c>
      <c r="CB119" s="1">
        <v>6.1229470000000001E-2</v>
      </c>
      <c r="CC119" s="1">
        <v>17.0487</v>
      </c>
      <c r="CD119">
        <v>0.83000839999999998</v>
      </c>
      <c r="CE119">
        <v>14.450519999999999</v>
      </c>
      <c r="CF119" s="1">
        <v>6.3820500000000002E-2</v>
      </c>
      <c r="CG119" s="1">
        <v>17.835090000000001</v>
      </c>
      <c r="CH119">
        <v>0.82663940000000002</v>
      </c>
      <c r="CI119">
        <v>15.1876</v>
      </c>
      <c r="CJ119" s="1">
        <v>6.4053009999999994E-2</v>
      </c>
      <c r="CK119" s="1">
        <v>17.994019999999999</v>
      </c>
      <c r="CL119">
        <v>0.82384139999999995</v>
      </c>
      <c r="CM119">
        <v>15.12393</v>
      </c>
      <c r="CN119" s="1">
        <v>6.1331150000000001E-2</v>
      </c>
      <c r="CO119" s="1">
        <v>17.30303</v>
      </c>
      <c r="CP119">
        <v>0.82059610000000005</v>
      </c>
      <c r="CQ119">
        <v>14.553940000000001</v>
      </c>
      <c r="CR119" s="1">
        <v>5.645476E-2</v>
      </c>
      <c r="CS119" s="1">
        <v>15.996869999999999</v>
      </c>
      <c r="CT119">
        <v>0.81736839999999999</v>
      </c>
      <c r="CU119">
        <v>13.94608</v>
      </c>
      <c r="CV119" s="1">
        <v>5.0784999999999997E-2</v>
      </c>
      <c r="CW119" s="1">
        <v>14.43909</v>
      </c>
      <c r="CX119">
        <v>0.81422609999999995</v>
      </c>
      <c r="CY119">
        <v>13.62053</v>
      </c>
      <c r="CZ119" s="1">
        <v>4.5162290000000001E-2</v>
      </c>
      <c r="DA119" s="1">
        <v>12.87593</v>
      </c>
      <c r="DB119">
        <v>0.81136870000000005</v>
      </c>
      <c r="DC119">
        <v>14.208729999999999</v>
      </c>
      <c r="DD119" s="1">
        <v>3.9850190000000001E-2</v>
      </c>
      <c r="DE119" s="1">
        <v>11.39062</v>
      </c>
      <c r="DF119">
        <v>0.80854470000000001</v>
      </c>
      <c r="DG119">
        <v>15.327220000000001</v>
      </c>
      <c r="DH119" s="1">
        <v>3.461185E-2</v>
      </c>
      <c r="DI119" s="1">
        <v>9.9208440000000007</v>
      </c>
      <c r="DJ119">
        <v>0.80578660000000002</v>
      </c>
      <c r="DK119">
        <v>16.273800000000001</v>
      </c>
      <c r="DL119" s="1">
        <v>2.939773E-2</v>
      </c>
      <c r="DM119" s="1">
        <v>8.4479109999999995</v>
      </c>
      <c r="DN119">
        <v>0.80304710000000001</v>
      </c>
      <c r="DO119">
        <v>16.939879999999999</v>
      </c>
      <c r="DP119" s="1">
        <v>2.4566029999999999E-2</v>
      </c>
      <c r="DQ119" s="1">
        <v>7.0720580000000002</v>
      </c>
      <c r="DR119">
        <v>0.80045869999999997</v>
      </c>
      <c r="DS119">
        <v>16.820630000000001</v>
      </c>
      <c r="DT119" s="1">
        <v>2.0497749999999999E-2</v>
      </c>
      <c r="DU119" s="1">
        <v>5.9050799999999999</v>
      </c>
      <c r="DV119">
        <v>0.79821730000000002</v>
      </c>
      <c r="DW119">
        <v>16.147459999999999</v>
      </c>
      <c r="DX119" s="1">
        <v>1.7299220000000001E-2</v>
      </c>
      <c r="DY119" s="1">
        <v>4.9826519999999999</v>
      </c>
      <c r="DZ119">
        <v>0.79655279999999995</v>
      </c>
      <c r="EA119">
        <v>15.337580000000001</v>
      </c>
      <c r="EB119" s="1">
        <v>1.4827150000000001E-2</v>
      </c>
      <c r="EC119" s="1">
        <v>4.265498</v>
      </c>
      <c r="ED119">
        <v>0.79547699999999999</v>
      </c>
      <c r="EE119">
        <v>14.60821</v>
      </c>
      <c r="EF119" s="1">
        <v>1.290092E-2</v>
      </c>
      <c r="EG119" s="1">
        <v>3.703767</v>
      </c>
      <c r="EH119">
        <v>0.79464219999999997</v>
      </c>
      <c r="EI119">
        <v>14.599600000000001</v>
      </c>
      <c r="EJ119" s="1">
        <v>1.133518E-2</v>
      </c>
      <c r="EK119" s="1">
        <v>3.247665</v>
      </c>
      <c r="EL119">
        <v>0.79413049999999996</v>
      </c>
      <c r="EM119">
        <v>15.22504</v>
      </c>
      <c r="EN119" s="1">
        <v>9.8837649999999992E-3</v>
      </c>
      <c r="EO119" s="1">
        <v>2.8281329999999998</v>
      </c>
      <c r="EP119">
        <v>0.79380300000000004</v>
      </c>
      <c r="EQ119">
        <v>16.112380000000002</v>
      </c>
      <c r="ER119" s="1">
        <v>8.2814700000000008E-3</v>
      </c>
      <c r="ES119" s="1">
        <v>2.3695029999999999</v>
      </c>
      <c r="ET119">
        <v>0.79362259999999996</v>
      </c>
      <c r="EU119">
        <v>16.82499</v>
      </c>
      <c r="EV119" s="1">
        <v>6.5268690000000002E-3</v>
      </c>
      <c r="EW119" s="1">
        <v>1.867596</v>
      </c>
      <c r="EX119">
        <v>0.79352120000000004</v>
      </c>
      <c r="EY119">
        <v>16.735969999999998</v>
      </c>
      <c r="EZ119" s="1">
        <v>4.894458E-3</v>
      </c>
      <c r="FA119" s="1">
        <v>1.3988160000000001</v>
      </c>
      <c r="FB119">
        <v>0.7934985</v>
      </c>
      <c r="FC119">
        <v>15.983919999999999</v>
      </c>
      <c r="FD119" s="1">
        <v>3.6320050000000002E-3</v>
      </c>
      <c r="FE119" s="1">
        <v>1.034343</v>
      </c>
      <c r="FF119">
        <v>0.79353580000000001</v>
      </c>
      <c r="FG119">
        <v>14.985429999999999</v>
      </c>
      <c r="FH119" s="1">
        <v>2.7856090000000001E-3</v>
      </c>
      <c r="FI119" s="1">
        <v>0.78904859999999999</v>
      </c>
      <c r="FJ119">
        <v>0.79362969999999999</v>
      </c>
      <c r="FK119">
        <v>14.269439999999999</v>
      </c>
      <c r="FL119" s="1">
        <v>2.2631000000000001E-3</v>
      </c>
      <c r="FM119" s="1">
        <v>0.63713850000000005</v>
      </c>
      <c r="FN119">
        <v>0.79373680000000002</v>
      </c>
      <c r="FO119">
        <v>14.7843</v>
      </c>
      <c r="FP119" s="1">
        <v>1.9448040000000001E-3</v>
      </c>
      <c r="FQ119" s="1">
        <v>0.54449420000000004</v>
      </c>
      <c r="FR119">
        <v>0.79389430000000005</v>
      </c>
      <c r="FS119">
        <v>15.562189999999999</v>
      </c>
      <c r="FT119" s="1">
        <v>1.73565E-3</v>
      </c>
      <c r="FU119" s="1">
        <v>0.48382340000000001</v>
      </c>
      <c r="FV119">
        <v>0.79401730000000004</v>
      </c>
      <c r="FW119">
        <v>16.32189</v>
      </c>
      <c r="FX119" s="1">
        <v>1.5748750000000001E-3</v>
      </c>
      <c r="FY119" s="1">
        <v>0.43760510000000002</v>
      </c>
      <c r="FZ119">
        <v>0.79418270000000002</v>
      </c>
      <c r="GA119">
        <v>16.638950000000001</v>
      </c>
      <c r="GB119" s="1">
        <v>1.436028E-3</v>
      </c>
      <c r="GC119" s="1">
        <v>0.39793119999999998</v>
      </c>
      <c r="GD119">
        <v>0.79429799999999995</v>
      </c>
      <c r="GE119">
        <v>16.278479999999998</v>
      </c>
      <c r="GF119" s="1">
        <v>1.3155529999999999E-3</v>
      </c>
      <c r="GG119" s="1">
        <v>0.36361870000000002</v>
      </c>
      <c r="GH119">
        <v>0.79443319999999995</v>
      </c>
      <c r="GI119">
        <v>15.60106</v>
      </c>
      <c r="GJ119" s="1">
        <v>1.2157509999999999E-3</v>
      </c>
      <c r="GK119" s="1">
        <v>0.3352079</v>
      </c>
      <c r="GL119">
        <v>0.79454860000000005</v>
      </c>
      <c r="GM119">
        <v>14.92496</v>
      </c>
      <c r="GN119" s="1">
        <v>1.13518E-3</v>
      </c>
      <c r="GO119" s="1">
        <v>0.31232330000000003</v>
      </c>
      <c r="GP119">
        <v>0.79458980000000001</v>
      </c>
      <c r="GQ119">
        <v>14.52172</v>
      </c>
      <c r="GR119" s="1">
        <v>1.069749E-3</v>
      </c>
      <c r="GS119" s="1">
        <v>0.29377930000000002</v>
      </c>
      <c r="GT119">
        <v>0.79464170000000001</v>
      </c>
      <c r="GU119">
        <v>15.16526</v>
      </c>
      <c r="GV119" s="1">
        <v>1.015405E-3</v>
      </c>
      <c r="GW119" s="1">
        <v>0.27847949999999999</v>
      </c>
      <c r="GX119">
        <v>0.79465850000000005</v>
      </c>
      <c r="GY119">
        <v>16.023579999999999</v>
      </c>
      <c r="GZ119" s="1">
        <v>9.7256239999999998E-4</v>
      </c>
      <c r="HA119" s="1">
        <v>0.26636969999999999</v>
      </c>
      <c r="HB119">
        <v>0.79468629999999996</v>
      </c>
      <c r="HC119">
        <v>16.95515</v>
      </c>
      <c r="HD119" s="1">
        <v>9.4326570000000001E-4</v>
      </c>
      <c r="HE119" s="1">
        <v>0.25802700000000001</v>
      </c>
      <c r="HF119">
        <v>0.79468349999999999</v>
      </c>
      <c r="HG119">
        <v>17.753360000000001</v>
      </c>
      <c r="HH119" s="1">
        <v>9.2468249999999997E-4</v>
      </c>
      <c r="HI119" s="1">
        <v>0.25274449999999998</v>
      </c>
      <c r="HJ119">
        <v>0.79469880000000004</v>
      </c>
      <c r="HK119">
        <v>17.666979999999999</v>
      </c>
      <c r="HL119" s="1">
        <v>9.0889089999999996E-4</v>
      </c>
      <c r="HM119" s="1">
        <v>0.248362</v>
      </c>
      <c r="HN119">
        <v>0.79468289999999997</v>
      </c>
      <c r="HO119">
        <v>16.82141</v>
      </c>
      <c r="HP119" s="1">
        <v>8.8920000000000004E-4</v>
      </c>
      <c r="HQ119" s="1">
        <v>0.2430097</v>
      </c>
      <c r="HR119">
        <v>0.79471530000000001</v>
      </c>
      <c r="HS119">
        <v>15.86937</v>
      </c>
      <c r="HT119" s="1">
        <v>8.6355039999999996E-4</v>
      </c>
      <c r="HU119" s="1">
        <v>0.23604720000000001</v>
      </c>
      <c r="HV119">
        <v>0.79470249999999998</v>
      </c>
      <c r="HW119">
        <v>15.106870000000001</v>
      </c>
      <c r="HX119" s="1">
        <v>8.3333910000000003E-4</v>
      </c>
      <c r="HY119" s="1">
        <v>0.22783610000000001</v>
      </c>
      <c r="HZ119">
        <v>0.794678</v>
      </c>
      <c r="IA119">
        <v>15.5556</v>
      </c>
      <c r="IB119" s="1">
        <v>8.007903E-4</v>
      </c>
      <c r="IC119" s="1">
        <v>0.21898709999999999</v>
      </c>
      <c r="ID119">
        <v>0.79469369999999995</v>
      </c>
      <c r="IE119">
        <v>16.741199999999999</v>
      </c>
      <c r="IF119" s="1">
        <v>7.6797349999999998E-4</v>
      </c>
      <c r="IG119" s="1">
        <v>0.2100265</v>
      </c>
      <c r="IH119">
        <v>0.79468669999999997</v>
      </c>
      <c r="II119">
        <v>17.999269999999999</v>
      </c>
      <c r="IJ119" s="1">
        <v>7.3594600000000002E-4</v>
      </c>
      <c r="IK119" s="1">
        <v>0.20129330000000001</v>
      </c>
      <c r="IL119">
        <v>0.79468919999999998</v>
      </c>
      <c r="IM119">
        <v>19.023689999999998</v>
      </c>
      <c r="IN119" s="1">
        <v>7.0533040000000003E-4</v>
      </c>
      <c r="IO119" s="1">
        <v>0.19293089999999999</v>
      </c>
      <c r="IP119">
        <v>0.79469489999999998</v>
      </c>
      <c r="IQ119">
        <v>18.907589999999999</v>
      </c>
      <c r="IR119">
        <v>6.7621529999999997E-4</v>
      </c>
      <c r="IS119" s="1">
        <v>0.18497160000000001</v>
      </c>
      <c r="IT119">
        <v>0.79469230000000002</v>
      </c>
      <c r="IU119">
        <v>18.002040000000001</v>
      </c>
      <c r="IV119">
        <v>6.4846190000000001E-4</v>
      </c>
      <c r="IW119" s="1">
        <v>0.1774009</v>
      </c>
      <c r="IX119">
        <v>0.79469460000000003</v>
      </c>
      <c r="IY119">
        <v>16.985679999999999</v>
      </c>
      <c r="IZ119">
        <v>6.2217489999999995E-4</v>
      </c>
      <c r="JA119" s="1">
        <v>0.1702169</v>
      </c>
      <c r="JB119">
        <v>0.79469540000000005</v>
      </c>
      <c r="JC119">
        <v>16.193349999999999</v>
      </c>
      <c r="JD119">
        <v>5.9724729999999996E-4</v>
      </c>
      <c r="JE119" s="1">
        <v>0.16339870000000001</v>
      </c>
      <c r="JF119">
        <v>0.79469559999999995</v>
      </c>
      <c r="JG119">
        <v>16.29025</v>
      </c>
      <c r="JH119">
        <v>5.7352629999999998E-4</v>
      </c>
      <c r="JI119" s="1">
        <v>0.15692539999999999</v>
      </c>
      <c r="JJ119">
        <v>0.79470149999999995</v>
      </c>
      <c r="JK119">
        <v>16.574079999999999</v>
      </c>
      <c r="JL119">
        <v>5.5095649999999997E-4</v>
      </c>
      <c r="JM119" s="1">
        <v>0.15074199999999999</v>
      </c>
      <c r="JN119">
        <v>0.79469129999999999</v>
      </c>
      <c r="JO119">
        <v>17.153359999999999</v>
      </c>
      <c r="JP119">
        <v>5.2926950000000003E-4</v>
      </c>
      <c r="JQ119">
        <v>0.14482639999999999</v>
      </c>
      <c r="JR119">
        <v>0.79469509999999999</v>
      </c>
      <c r="JS119">
        <v>17.321619999999999</v>
      </c>
      <c r="JT119">
        <v>5.0876869999999996E-4</v>
      </c>
      <c r="JU119">
        <v>0.13920379999999999</v>
      </c>
      <c r="JV119">
        <v>0.79469140000000005</v>
      </c>
      <c r="JW119">
        <v>16.980090000000001</v>
      </c>
      <c r="JX119">
        <v>4.8923800000000002E-4</v>
      </c>
      <c r="JY119">
        <v>0.1338703</v>
      </c>
      <c r="JZ119">
        <v>0.79469559999999995</v>
      </c>
      <c r="KA119">
        <v>16.389209999999999</v>
      </c>
      <c r="KB119">
        <v>4.707426E-4</v>
      </c>
      <c r="KC119">
        <v>0.12880140000000001</v>
      </c>
      <c r="KD119">
        <v>0.79469400000000001</v>
      </c>
      <c r="KE119">
        <v>15.636950000000001</v>
      </c>
      <c r="KF119">
        <v>4.5315410000000003E-4</v>
      </c>
      <c r="KG119">
        <v>0.1239928</v>
      </c>
      <c r="KH119">
        <v>0.79469339999999999</v>
      </c>
      <c r="KI119">
        <v>14.928419999999999</v>
      </c>
      <c r="KJ119">
        <v>4.3638530000000001E-4</v>
      </c>
      <c r="KK119">
        <v>0.1194069</v>
      </c>
      <c r="KL119">
        <v>0.79469769999999995</v>
      </c>
      <c r="KM119">
        <v>15.032220000000001</v>
      </c>
      <c r="KN119">
        <v>4.2038980000000002E-4</v>
      </c>
      <c r="KO119">
        <v>0.1150238</v>
      </c>
      <c r="KP119">
        <v>0.79469749999999995</v>
      </c>
      <c r="KQ119">
        <v>15.056979999999999</v>
      </c>
      <c r="KR119">
        <v>4.0510399999999999E-4</v>
      </c>
      <c r="KS119">
        <v>0.11083759999999999</v>
      </c>
      <c r="KT119">
        <v>0.79468669999999997</v>
      </c>
      <c r="KU119">
        <v>15.402419999999999</v>
      </c>
      <c r="KV119">
        <v>3.9048570000000001E-4</v>
      </c>
      <c r="KW119">
        <v>0.10684250000000001</v>
      </c>
      <c r="KX119">
        <v>0.79469190000000001</v>
      </c>
      <c r="KY119">
        <v>15.788690000000001</v>
      </c>
      <c r="KZ119">
        <v>3.7654609999999999E-4</v>
      </c>
      <c r="LA119">
        <v>0.1030271</v>
      </c>
      <c r="LB119">
        <v>0.79469319999999999</v>
      </c>
      <c r="LC119">
        <v>15.6393</v>
      </c>
      <c r="LD119">
        <v>3.6309709999999998E-4</v>
      </c>
      <c r="LE119">
        <v>9.934954E-2</v>
      </c>
      <c r="LF119">
        <v>0.79462840000000001</v>
      </c>
      <c r="LG119">
        <v>15.105790000000001</v>
      </c>
      <c r="LH119">
        <v>3.5013850000000001E-4</v>
      </c>
      <c r="LI119">
        <v>9.5800930000000006E-2</v>
      </c>
      <c r="LJ119">
        <v>0.79454089999999999</v>
      </c>
      <c r="LK119">
        <v>14.45332</v>
      </c>
      <c r="LL119">
        <v>3.376486E-4</v>
      </c>
      <c r="LM119">
        <v>9.2399460000000003E-2</v>
      </c>
      <c r="LN119">
        <v>0.79443929999999996</v>
      </c>
      <c r="LO119">
        <v>14.05683</v>
      </c>
      <c r="LP119">
        <v>3.2569519999999999E-4</v>
      </c>
      <c r="LQ119">
        <v>8.9143479999999997E-2</v>
      </c>
      <c r="LR119">
        <v>0.79432930000000002</v>
      </c>
      <c r="LS119">
        <v>14.85833</v>
      </c>
      <c r="LT119">
        <v>3.145612E-4</v>
      </c>
      <c r="LU119">
        <v>8.6098560000000005E-2</v>
      </c>
      <c r="LV119">
        <v>0.79418169999999999</v>
      </c>
      <c r="LW119">
        <v>15.91846</v>
      </c>
      <c r="LX119">
        <v>3.0521960000000001E-4</v>
      </c>
      <c r="LY119">
        <v>8.3529210000000007E-2</v>
      </c>
      <c r="LZ119">
        <v>0.79402079999999997</v>
      </c>
      <c r="MA119">
        <v>17.13035</v>
      </c>
      <c r="MB119">
        <v>2.9893429999999999E-4</v>
      </c>
      <c r="MC119">
        <v>8.1783640000000005E-2</v>
      </c>
      <c r="MD119">
        <v>0.79387580000000002</v>
      </c>
      <c r="ME119">
        <v>18.207070000000002</v>
      </c>
      <c r="MF119">
        <v>2.9529689999999999E-4</v>
      </c>
      <c r="MG119">
        <v>8.0781110000000003E-2</v>
      </c>
      <c r="MH119">
        <v>0.7937379</v>
      </c>
      <c r="MI119">
        <v>18.1891</v>
      </c>
      <c r="MJ119">
        <v>2.9223090000000002E-4</v>
      </c>
      <c r="MK119">
        <v>7.9962439999999996E-2</v>
      </c>
      <c r="ML119">
        <v>0.79359259999999998</v>
      </c>
      <c r="MM119">
        <v>17.392060000000001</v>
      </c>
      <c r="MN119">
        <v>2.8791770000000002E-4</v>
      </c>
      <c r="MO119">
        <v>7.8811409999999998E-2</v>
      </c>
      <c r="MP119">
        <v>0.79351519999999998</v>
      </c>
      <c r="MQ119">
        <v>16.58484</v>
      </c>
      <c r="MR119">
        <v>2.8176459999999998E-4</v>
      </c>
      <c r="MS119">
        <v>7.716162E-2</v>
      </c>
      <c r="MT119">
        <v>0.79344380000000003</v>
      </c>
      <c r="MU119">
        <v>16.015709999999999</v>
      </c>
      <c r="MV119">
        <v>2.7425570000000002E-4</v>
      </c>
      <c r="MW119">
        <v>7.5126369999999998E-2</v>
      </c>
      <c r="MX119">
        <v>0.79339300000000001</v>
      </c>
      <c r="MY119">
        <v>16.695409999999999</v>
      </c>
      <c r="MZ119">
        <v>2.6578769999999999E-4</v>
      </c>
      <c r="NA119">
        <v>7.2821800000000006E-2</v>
      </c>
      <c r="NB119">
        <v>0.79336479999999998</v>
      </c>
      <c r="NC119">
        <v>17.943010000000001</v>
      </c>
      <c r="ND119">
        <v>2.5603339999999999E-4</v>
      </c>
      <c r="NE119">
        <v>7.017785E-2</v>
      </c>
      <c r="NF119">
        <v>0.79335489999999997</v>
      </c>
      <c r="NG119">
        <v>19.1645</v>
      </c>
      <c r="NH119">
        <v>2.4433240000000002E-4</v>
      </c>
      <c r="NI119">
        <v>6.7001379999999999E-2</v>
      </c>
      <c r="NJ119">
        <v>0.79333659999999995</v>
      </c>
      <c r="NK119">
        <v>20.108699999999999</v>
      </c>
      <c r="NL119">
        <v>2.3107870000000001E-4</v>
      </c>
      <c r="NM119">
        <v>6.3383140000000004E-2</v>
      </c>
      <c r="NN119">
        <v>0.79326140000000001</v>
      </c>
      <c r="NO119">
        <v>19.900010000000002</v>
      </c>
      <c r="NP119">
        <v>2.178971E-4</v>
      </c>
      <c r="NQ119">
        <v>5.976484E-2</v>
      </c>
      <c r="NR119">
        <v>0.79317230000000005</v>
      </c>
      <c r="NS119">
        <v>19.060009999999998</v>
      </c>
      <c r="NT119">
        <v>2.062054E-4</v>
      </c>
      <c r="NU119">
        <v>5.6544469999999999E-2</v>
      </c>
      <c r="NV119">
        <v>0.79301089999999996</v>
      </c>
      <c r="NW119">
        <v>18.144010000000002</v>
      </c>
      <c r="NX119">
        <v>1.963864E-4</v>
      </c>
      <c r="NY119">
        <v>5.3840319999999997E-2</v>
      </c>
      <c r="NZ119">
        <v>0.79276590000000002</v>
      </c>
      <c r="OA119">
        <v>17.328289999999999</v>
      </c>
      <c r="OB119">
        <v>1.8819729999999999E-4</v>
      </c>
      <c r="OC119">
        <v>5.1590900000000002E-2</v>
      </c>
      <c r="OD119">
        <v>0.79250220000000005</v>
      </c>
      <c r="OE119">
        <v>16.947019999999998</v>
      </c>
      <c r="OF119">
        <v>1.8144670000000001E-4</v>
      </c>
      <c r="OG119">
        <v>4.9732970000000001E-2</v>
      </c>
      <c r="OH119">
        <v>0.7922053</v>
      </c>
      <c r="OI119">
        <v>17.410070000000001</v>
      </c>
      <c r="OJ119">
        <v>1.768052E-4</v>
      </c>
      <c r="OK119">
        <v>4.8443670000000001E-2</v>
      </c>
    </row>
    <row r="120" spans="1:401" x14ac:dyDescent="0.35">
      <c r="A120">
        <v>123</v>
      </c>
      <c r="B120" t="s">
        <v>4</v>
      </c>
      <c r="C120" t="s">
        <v>24</v>
      </c>
      <c r="D120" t="s">
        <v>125</v>
      </c>
      <c r="E120">
        <v>772.61620000000005</v>
      </c>
      <c r="F120">
        <v>0.99451529999999999</v>
      </c>
      <c r="G120">
        <v>14.20914</v>
      </c>
      <c r="H120">
        <v>0</v>
      </c>
      <c r="I120">
        <v>0</v>
      </c>
      <c r="J120">
        <v>0.99211479999999996</v>
      </c>
      <c r="K120">
        <v>14.342370000000001</v>
      </c>
      <c r="L120">
        <v>0</v>
      </c>
      <c r="M120">
        <v>0</v>
      </c>
      <c r="N120">
        <v>0.9896722</v>
      </c>
      <c r="O120">
        <v>15.163460000000001</v>
      </c>
      <c r="P120" s="1">
        <v>2.8284320000000003E-32</v>
      </c>
      <c r="Q120" s="1">
        <v>5.5921260000000003E-30</v>
      </c>
      <c r="R120">
        <v>0.98724279999999998</v>
      </c>
      <c r="S120">
        <v>15.61368</v>
      </c>
      <c r="T120" s="1">
        <v>8.0840979999999994E-21</v>
      </c>
      <c r="U120" s="1">
        <v>1.598913E-18</v>
      </c>
      <c r="V120">
        <v>0.98475380000000001</v>
      </c>
      <c r="W120">
        <v>15.968870000000001</v>
      </c>
      <c r="X120" s="1">
        <v>3.0515619999999999E-10</v>
      </c>
      <c r="Y120" s="1">
        <v>5.9608249999999994E-8</v>
      </c>
      <c r="Z120">
        <v>0.98228289999999996</v>
      </c>
      <c r="AA120">
        <v>15.453569999999999</v>
      </c>
      <c r="AB120" s="1">
        <v>1.412576E-3</v>
      </c>
      <c r="AC120">
        <v>0.2375466</v>
      </c>
      <c r="AD120">
        <v>0.97991930000000005</v>
      </c>
      <c r="AE120">
        <v>14.67367</v>
      </c>
      <c r="AF120">
        <v>0.60255380000000003</v>
      </c>
      <c r="AG120">
        <v>108.65260000000001</v>
      </c>
      <c r="AH120">
        <v>0.97750760000000003</v>
      </c>
      <c r="AI120">
        <v>14.00628</v>
      </c>
      <c r="AJ120">
        <v>15.43976</v>
      </c>
      <c r="AK120">
        <v>2912.08</v>
      </c>
      <c r="AL120">
        <v>0.9751204</v>
      </c>
      <c r="AM120">
        <v>13.538600000000001</v>
      </c>
      <c r="AN120">
        <v>72.892269999999996</v>
      </c>
      <c r="AO120">
        <v>14200</v>
      </c>
      <c r="AP120">
        <v>0.97273699999999996</v>
      </c>
      <c r="AQ120">
        <v>13.48113</v>
      </c>
      <c r="AR120">
        <v>109.3237</v>
      </c>
      <c r="AS120">
        <v>21798.39</v>
      </c>
      <c r="AT120">
        <v>0.97031650000000003</v>
      </c>
      <c r="AU120">
        <v>14.08389</v>
      </c>
      <c r="AV120">
        <v>73.138400000000004</v>
      </c>
      <c r="AW120">
        <v>14849.21</v>
      </c>
      <c r="AX120">
        <v>0.96775990000000001</v>
      </c>
      <c r="AY120">
        <v>14.402480000000001</v>
      </c>
      <c r="AZ120">
        <v>27.47241</v>
      </c>
      <c r="BA120">
        <v>5653.5609999999997</v>
      </c>
      <c r="BB120">
        <v>0.96480719999999998</v>
      </c>
      <c r="BC120">
        <v>14.585369999999999</v>
      </c>
      <c r="BD120">
        <v>6.9434719999999999</v>
      </c>
      <c r="BE120">
        <v>1443.1510000000001</v>
      </c>
      <c r="BF120">
        <v>0.96115470000000003</v>
      </c>
      <c r="BG120">
        <v>14.45838</v>
      </c>
      <c r="BH120">
        <v>1.398862</v>
      </c>
      <c r="BI120">
        <v>292.4024</v>
      </c>
      <c r="BJ120">
        <v>0.95660389999999995</v>
      </c>
      <c r="BK120">
        <v>13.80991</v>
      </c>
      <c r="BL120">
        <v>0.29167579999999999</v>
      </c>
      <c r="BM120">
        <v>60.843670000000003</v>
      </c>
      <c r="BN120">
        <v>0.95092560000000004</v>
      </c>
      <c r="BO120">
        <v>13.164490000000001</v>
      </c>
      <c r="BP120" s="1">
        <v>0.1012806</v>
      </c>
      <c r="BQ120">
        <v>20.863479999999999</v>
      </c>
      <c r="BR120">
        <v>0.94456200000000001</v>
      </c>
      <c r="BS120">
        <v>12.657550000000001</v>
      </c>
      <c r="BT120" s="1">
        <v>6.7187810000000001E-2</v>
      </c>
      <c r="BU120">
        <v>13.75365</v>
      </c>
      <c r="BV120">
        <v>0.9392817</v>
      </c>
      <c r="BW120">
        <v>12.78791</v>
      </c>
      <c r="BX120" s="1">
        <v>6.0251850000000003E-2</v>
      </c>
      <c r="BY120" s="1">
        <v>12.34468</v>
      </c>
      <c r="BZ120">
        <v>0.93496639999999998</v>
      </c>
      <c r="CA120">
        <v>13.49911</v>
      </c>
      <c r="CB120" s="1">
        <v>6.1016430000000003E-2</v>
      </c>
      <c r="CC120">
        <v>12.544790000000001</v>
      </c>
      <c r="CD120">
        <v>0.93093930000000003</v>
      </c>
      <c r="CE120">
        <v>14.44928</v>
      </c>
      <c r="CF120" s="1">
        <v>6.3656749999999998E-2</v>
      </c>
      <c r="CG120" s="1">
        <v>13.157019999999999</v>
      </c>
      <c r="CH120">
        <v>0.92707099999999998</v>
      </c>
      <c r="CI120">
        <v>15.1914</v>
      </c>
      <c r="CJ120" s="1">
        <v>6.4152109999999998E-2</v>
      </c>
      <c r="CK120" s="1">
        <v>13.3398</v>
      </c>
      <c r="CL120">
        <v>0.92377140000000002</v>
      </c>
      <c r="CM120">
        <v>15.143549999999999</v>
      </c>
      <c r="CN120" s="1">
        <v>6.1650179999999999E-2</v>
      </c>
      <c r="CO120" s="1">
        <v>12.888</v>
      </c>
      <c r="CP120">
        <v>0.91993950000000002</v>
      </c>
      <c r="CQ120">
        <v>14.584849999999999</v>
      </c>
      <c r="CR120" s="1">
        <v>5.6896549999999997E-2</v>
      </c>
      <c r="CS120" s="1">
        <v>11.962719999999999</v>
      </c>
      <c r="CT120">
        <v>0.91643350000000001</v>
      </c>
      <c r="CU120">
        <v>13.972530000000001</v>
      </c>
      <c r="CV120" s="1">
        <v>5.1258449999999997E-2</v>
      </c>
      <c r="CW120" s="1">
        <v>10.829459999999999</v>
      </c>
      <c r="CX120">
        <v>0.91311240000000005</v>
      </c>
      <c r="CY120">
        <v>13.628259999999999</v>
      </c>
      <c r="CZ120" s="1">
        <v>4.5616400000000001E-2</v>
      </c>
      <c r="DA120" s="1">
        <v>9.6788550000000004</v>
      </c>
      <c r="DB120">
        <v>0.90969529999999998</v>
      </c>
      <c r="DC120">
        <v>14.199630000000001</v>
      </c>
      <c r="DD120" s="1">
        <v>4.028603E-2</v>
      </c>
      <c r="DE120" s="1">
        <v>8.5841790000000007</v>
      </c>
      <c r="DF120">
        <v>0.90606370000000003</v>
      </c>
      <c r="DG120">
        <v>15.313610000000001</v>
      </c>
      <c r="DH120" s="1">
        <v>3.5052380000000001E-2</v>
      </c>
      <c r="DI120" s="1">
        <v>7.5012169999999996</v>
      </c>
      <c r="DJ120">
        <v>0.90256550000000002</v>
      </c>
      <c r="DK120">
        <v>16.260750000000002</v>
      </c>
      <c r="DL120" s="1">
        <v>2.9829479999999998E-2</v>
      </c>
      <c r="DM120" s="1">
        <v>6.4160399999999997</v>
      </c>
      <c r="DN120">
        <v>0.8991519</v>
      </c>
      <c r="DO120">
        <v>16.944009999999999</v>
      </c>
      <c r="DP120" s="1">
        <v>2.4951549999999999E-2</v>
      </c>
      <c r="DQ120" s="1">
        <v>5.3906669999999997</v>
      </c>
      <c r="DR120">
        <v>0.89595979999999997</v>
      </c>
      <c r="DS120">
        <v>16.84592</v>
      </c>
      <c r="DT120" s="1">
        <v>2.081245E-2</v>
      </c>
      <c r="DU120" s="1">
        <v>4.5122749999999998</v>
      </c>
      <c r="DV120">
        <v>0.89318600000000004</v>
      </c>
      <c r="DW120">
        <v>16.182970000000001</v>
      </c>
      <c r="DX120" s="1">
        <v>1.7543880000000001E-2</v>
      </c>
      <c r="DY120" s="1">
        <v>3.813285</v>
      </c>
      <c r="DZ120">
        <v>0.89138759999999995</v>
      </c>
      <c r="EA120">
        <v>15.374779999999999</v>
      </c>
      <c r="EB120" s="1">
        <v>1.5018500000000001E-2</v>
      </c>
      <c r="EC120" s="1">
        <v>3.2675830000000001</v>
      </c>
      <c r="ED120">
        <v>0.89007219999999998</v>
      </c>
      <c r="EE120">
        <v>14.639950000000001</v>
      </c>
      <c r="EF120" s="1">
        <v>1.305186E-2</v>
      </c>
      <c r="EG120" s="1">
        <v>2.8395929999999998</v>
      </c>
      <c r="EH120">
        <v>0.88911980000000002</v>
      </c>
      <c r="EI120">
        <v>14.6158</v>
      </c>
      <c r="EJ120" s="1">
        <v>1.1462719999999999E-2</v>
      </c>
      <c r="EK120" s="1">
        <v>2.492334</v>
      </c>
      <c r="EL120">
        <v>0.88849639999999996</v>
      </c>
      <c r="EM120">
        <v>15.22504</v>
      </c>
      <c r="EN120" s="1">
        <v>1.0012760000000001E-2</v>
      </c>
      <c r="EO120" s="1">
        <v>2.1754280000000001</v>
      </c>
      <c r="EP120">
        <v>0.88809479999999996</v>
      </c>
      <c r="EQ120">
        <v>16.107790000000001</v>
      </c>
      <c r="ER120" s="1">
        <v>8.4281310000000002E-3</v>
      </c>
      <c r="ES120" s="1">
        <v>1.8303560000000001</v>
      </c>
      <c r="ET120">
        <v>0.8878741</v>
      </c>
      <c r="EU120">
        <v>16.82807</v>
      </c>
      <c r="EV120" s="1">
        <v>6.6781269999999998E-3</v>
      </c>
      <c r="EW120" s="1">
        <v>1.4493670000000001</v>
      </c>
      <c r="EX120">
        <v>0.88775470000000001</v>
      </c>
      <c r="EY120">
        <v>16.756979999999999</v>
      </c>
      <c r="EZ120" s="1">
        <v>5.0235050000000002E-3</v>
      </c>
      <c r="FA120" s="1">
        <v>1.088552</v>
      </c>
      <c r="FB120">
        <v>0.88775809999999999</v>
      </c>
      <c r="FC120">
        <v>16.02366</v>
      </c>
      <c r="FD120" s="1">
        <v>3.7246890000000002E-3</v>
      </c>
      <c r="FE120" s="1">
        <v>0.80459579999999997</v>
      </c>
      <c r="FF120">
        <v>0.88776580000000005</v>
      </c>
      <c r="FG120">
        <v>15.03328</v>
      </c>
      <c r="FH120" s="1">
        <v>2.8449149999999999E-3</v>
      </c>
      <c r="FI120" s="1">
        <v>0.61189190000000004</v>
      </c>
      <c r="FJ120">
        <v>0.88783679999999998</v>
      </c>
      <c r="FK120">
        <v>14.30054</v>
      </c>
      <c r="FL120" s="1">
        <v>2.2991740000000002E-3</v>
      </c>
      <c r="FM120" s="1">
        <v>0.49207630000000002</v>
      </c>
      <c r="FN120">
        <v>0.88799289999999997</v>
      </c>
      <c r="FO120">
        <v>14.79683</v>
      </c>
      <c r="FP120" s="1">
        <v>1.9673500000000001E-3</v>
      </c>
      <c r="FQ120" s="1">
        <v>0.4190817</v>
      </c>
      <c r="FR120">
        <v>0.88811379999999995</v>
      </c>
      <c r="FS120">
        <v>15.562189999999999</v>
      </c>
      <c r="FT120" s="1">
        <v>1.7515009999999999E-3</v>
      </c>
      <c r="FU120" s="1">
        <v>0.37164360000000002</v>
      </c>
      <c r="FV120">
        <v>0.88824630000000004</v>
      </c>
      <c r="FW120">
        <v>16.321860000000001</v>
      </c>
      <c r="FX120" s="1">
        <v>1.587944E-3</v>
      </c>
      <c r="FY120" s="1">
        <v>0.33587509999999998</v>
      </c>
      <c r="FZ120">
        <v>0.88843859999999997</v>
      </c>
      <c r="GA120">
        <v>16.652840000000001</v>
      </c>
      <c r="GB120" s="1">
        <v>1.4475060000000001E-3</v>
      </c>
      <c r="GC120" s="1">
        <v>0.3053129</v>
      </c>
      <c r="GD120">
        <v>0.88857779999999997</v>
      </c>
      <c r="GE120">
        <v>16.307770000000001</v>
      </c>
      <c r="GF120" s="1">
        <v>1.325292E-3</v>
      </c>
      <c r="GG120" s="1">
        <v>0.27882249999999997</v>
      </c>
      <c r="GH120">
        <v>0.88870709999999997</v>
      </c>
      <c r="GI120">
        <v>15.629390000000001</v>
      </c>
      <c r="GJ120" s="1">
        <v>1.2236790000000001E-3</v>
      </c>
      <c r="GK120" s="1">
        <v>0.25683329999999999</v>
      </c>
      <c r="GL120">
        <v>0.88882280000000002</v>
      </c>
      <c r="GM120">
        <v>14.95124</v>
      </c>
      <c r="GN120" s="1">
        <v>1.1415640000000001E-3</v>
      </c>
      <c r="GO120" s="1">
        <v>0.2391094</v>
      </c>
      <c r="GP120">
        <v>0.88887830000000001</v>
      </c>
      <c r="GQ120">
        <v>14.54157</v>
      </c>
      <c r="GR120" s="1">
        <v>1.074995E-3</v>
      </c>
      <c r="GS120" s="1">
        <v>0.22476289999999999</v>
      </c>
      <c r="GT120">
        <v>0.88893759999999999</v>
      </c>
      <c r="GU120">
        <v>15.18</v>
      </c>
      <c r="GV120" s="1">
        <v>1.019725E-3</v>
      </c>
      <c r="GW120" s="1">
        <v>0.21293619999999999</v>
      </c>
      <c r="GX120">
        <v>0.888984</v>
      </c>
      <c r="GY120">
        <v>16.02514</v>
      </c>
      <c r="GZ120" s="1">
        <v>9.7579310000000001E-4</v>
      </c>
      <c r="HA120" s="1">
        <v>0.20351849999999999</v>
      </c>
      <c r="HB120">
        <v>0.88899919999999999</v>
      </c>
      <c r="HC120">
        <v>16.953150000000001</v>
      </c>
      <c r="HD120" s="1">
        <v>9.4533469999999995E-4</v>
      </c>
      <c r="HE120" s="1">
        <v>0.1969659</v>
      </c>
      <c r="HF120">
        <v>0.88896949999999997</v>
      </c>
      <c r="HG120">
        <v>17.767320000000002</v>
      </c>
      <c r="HH120" s="1">
        <v>9.2606990000000005E-4</v>
      </c>
      <c r="HI120" s="1">
        <v>0.19282060000000001</v>
      </c>
      <c r="HJ120">
        <v>0.88900009999999996</v>
      </c>
      <c r="HK120">
        <v>17.704260000000001</v>
      </c>
      <c r="HL120" s="1">
        <v>9.1033230000000002E-4</v>
      </c>
      <c r="HM120" s="1">
        <v>0.18948400000000001</v>
      </c>
      <c r="HN120">
        <v>0.88898160000000004</v>
      </c>
      <c r="HO120">
        <v>16.864439999999998</v>
      </c>
      <c r="HP120" s="1">
        <v>8.9109859999999999E-4</v>
      </c>
      <c r="HQ120" s="1">
        <v>0.185478</v>
      </c>
      <c r="HR120">
        <v>0.88899209999999995</v>
      </c>
      <c r="HS120">
        <v>15.91446</v>
      </c>
      <c r="HT120" s="1">
        <v>8.6593599999999998E-4</v>
      </c>
      <c r="HU120" s="1">
        <v>0.18025379999999999</v>
      </c>
      <c r="HV120">
        <v>0.88901160000000001</v>
      </c>
      <c r="HW120">
        <v>15.13932</v>
      </c>
      <c r="HX120" s="1">
        <v>8.3602410000000002E-4</v>
      </c>
      <c r="HY120" s="1">
        <v>0.1740429</v>
      </c>
      <c r="HZ120">
        <v>0.88898739999999998</v>
      </c>
      <c r="IA120">
        <v>15.564679999999999</v>
      </c>
      <c r="IB120" s="1">
        <v>8.0358090000000001E-4</v>
      </c>
      <c r="IC120" s="1">
        <v>0.16731660000000001</v>
      </c>
      <c r="ID120">
        <v>0.88900610000000002</v>
      </c>
      <c r="IE120">
        <v>16.735050000000001</v>
      </c>
      <c r="IF120" s="1">
        <v>7.7074809999999995E-4</v>
      </c>
      <c r="IG120" s="1">
        <v>0.1604872</v>
      </c>
      <c r="IH120">
        <v>0.88899790000000001</v>
      </c>
      <c r="II120">
        <v>17.984169999999999</v>
      </c>
      <c r="IJ120" s="1">
        <v>7.3861599999999999E-4</v>
      </c>
      <c r="IK120" s="1">
        <v>0.15381590000000001</v>
      </c>
      <c r="IL120">
        <v>0.88901399999999997</v>
      </c>
      <c r="IM120">
        <v>19.02833</v>
      </c>
      <c r="IN120" s="1">
        <v>7.0788459999999997E-4</v>
      </c>
      <c r="IO120" s="1">
        <v>0.1474239</v>
      </c>
      <c r="IP120">
        <v>0.88901280000000005</v>
      </c>
      <c r="IQ120">
        <v>18.945319999999999</v>
      </c>
      <c r="IR120" s="1">
        <v>6.7864469999999997E-4</v>
      </c>
      <c r="IS120" s="1">
        <v>0.14133970000000001</v>
      </c>
      <c r="IT120">
        <v>0.88900170000000001</v>
      </c>
      <c r="IU120">
        <v>18.05442</v>
      </c>
      <c r="IV120">
        <v>6.5076369999999997E-4</v>
      </c>
      <c r="IW120" s="1">
        <v>0.1355507</v>
      </c>
      <c r="IX120">
        <v>0.88900400000000002</v>
      </c>
      <c r="IY120">
        <v>17.03885</v>
      </c>
      <c r="IZ120">
        <v>6.2436060000000001E-4</v>
      </c>
      <c r="JA120" s="1">
        <v>0.1300576</v>
      </c>
      <c r="JB120">
        <v>0.88900590000000002</v>
      </c>
      <c r="JC120">
        <v>16.23311</v>
      </c>
      <c r="JD120">
        <v>5.993169E-4</v>
      </c>
      <c r="JE120" s="1">
        <v>0.1248432</v>
      </c>
      <c r="JF120">
        <v>0.88901410000000003</v>
      </c>
      <c r="JG120">
        <v>16.307839999999999</v>
      </c>
      <c r="JH120">
        <v>5.7550410000000005E-4</v>
      </c>
      <c r="JI120" s="1">
        <v>0.1198959</v>
      </c>
      <c r="JJ120">
        <v>0.88901870000000005</v>
      </c>
      <c r="JK120">
        <v>16.577860000000001</v>
      </c>
      <c r="JL120">
        <v>5.5284729999999997E-4</v>
      </c>
      <c r="JM120" s="1">
        <v>0.11516999999999999</v>
      </c>
      <c r="JN120">
        <v>0.8890053</v>
      </c>
      <c r="JO120">
        <v>17.15326</v>
      </c>
      <c r="JP120">
        <v>5.3107220000000001E-4</v>
      </c>
      <c r="JQ120">
        <v>0.1106478</v>
      </c>
      <c r="JR120">
        <v>0.88901300000000005</v>
      </c>
      <c r="JS120">
        <v>17.329350000000002</v>
      </c>
      <c r="JT120">
        <v>5.1047950000000005E-4</v>
      </c>
      <c r="JU120">
        <v>0.1063489</v>
      </c>
      <c r="JV120">
        <v>0.88900630000000003</v>
      </c>
      <c r="JW120">
        <v>17.00376</v>
      </c>
      <c r="JX120">
        <v>4.908604E-4</v>
      </c>
      <c r="JY120">
        <v>0.1022701</v>
      </c>
      <c r="JZ120">
        <v>0.88901859999999999</v>
      </c>
      <c r="KA120">
        <v>16.424440000000001</v>
      </c>
      <c r="KB120">
        <v>4.7228370000000001E-4</v>
      </c>
      <c r="KC120">
        <v>9.8394270000000006E-2</v>
      </c>
      <c r="KD120">
        <v>0.8890091</v>
      </c>
      <c r="KE120">
        <v>15.68154</v>
      </c>
      <c r="KF120">
        <v>4.5461679999999997E-4</v>
      </c>
      <c r="KG120">
        <v>9.4717590000000004E-2</v>
      </c>
      <c r="KH120">
        <v>0.88901260000000004</v>
      </c>
      <c r="KI120">
        <v>14.96733</v>
      </c>
      <c r="KJ120">
        <v>4.3778689999999999E-4</v>
      </c>
      <c r="KK120">
        <v>9.1213580000000002E-2</v>
      </c>
      <c r="KL120">
        <v>0.88901909999999995</v>
      </c>
      <c r="KM120">
        <v>15.06488</v>
      </c>
      <c r="KN120">
        <v>4.2172850000000002E-4</v>
      </c>
      <c r="KO120">
        <v>8.7863289999999997E-2</v>
      </c>
      <c r="KP120">
        <v>0.88900599999999996</v>
      </c>
      <c r="KQ120">
        <v>15.077170000000001</v>
      </c>
      <c r="KR120">
        <v>4.0637950000000001E-4</v>
      </c>
      <c r="KS120">
        <v>8.4663740000000001E-2</v>
      </c>
      <c r="KT120">
        <v>0.8889977</v>
      </c>
      <c r="KU120">
        <v>15.41268</v>
      </c>
      <c r="KV120">
        <v>3.917018E-4</v>
      </c>
      <c r="KW120">
        <v>8.1609769999999998E-2</v>
      </c>
      <c r="KX120">
        <v>0.88900319999999999</v>
      </c>
      <c r="KY120">
        <v>15.7994</v>
      </c>
      <c r="KZ120">
        <v>3.7771220000000001E-4</v>
      </c>
      <c r="LA120">
        <v>7.8695539999999994E-2</v>
      </c>
      <c r="LB120">
        <v>0.8889785</v>
      </c>
      <c r="LC120">
        <v>15.66309</v>
      </c>
      <c r="LD120">
        <v>3.6422830000000002E-4</v>
      </c>
      <c r="LE120">
        <v>7.5888949999999997E-2</v>
      </c>
      <c r="LF120">
        <v>0.888934</v>
      </c>
      <c r="LG120">
        <v>15.128869999999999</v>
      </c>
      <c r="LH120">
        <v>3.5122110000000001E-4</v>
      </c>
      <c r="LI120">
        <v>7.3178590000000002E-2</v>
      </c>
      <c r="LJ120">
        <v>0.88883970000000001</v>
      </c>
      <c r="LK120">
        <v>14.484220000000001</v>
      </c>
      <c r="LL120">
        <v>3.3868839999999999E-4</v>
      </c>
      <c r="LM120">
        <v>7.0581580000000005E-2</v>
      </c>
      <c r="LN120">
        <v>0.88874690000000001</v>
      </c>
      <c r="LO120">
        <v>14.079040000000001</v>
      </c>
      <c r="LP120">
        <v>3.2668749999999999E-4</v>
      </c>
      <c r="LQ120">
        <v>6.8097320000000003E-2</v>
      </c>
      <c r="LR120">
        <v>0.88860139999999999</v>
      </c>
      <c r="LS120">
        <v>14.86443</v>
      </c>
      <c r="LT120">
        <v>3.1546340000000001E-4</v>
      </c>
      <c r="LU120">
        <v>6.5769309999999997E-2</v>
      </c>
      <c r="LV120">
        <v>0.8884727</v>
      </c>
      <c r="LW120">
        <v>15.912369999999999</v>
      </c>
      <c r="LX120">
        <v>3.0591389999999998E-4</v>
      </c>
      <c r="LY120">
        <v>6.3784389999999996E-2</v>
      </c>
      <c r="LZ120">
        <v>0.88828929999999995</v>
      </c>
      <c r="MA120">
        <v>17.123370000000001</v>
      </c>
      <c r="MB120">
        <v>2.9934900000000002E-4</v>
      </c>
      <c r="MC120">
        <v>6.2415310000000002E-2</v>
      </c>
      <c r="MD120">
        <v>0.88811499999999999</v>
      </c>
      <c r="ME120">
        <v>18.223189999999999</v>
      </c>
      <c r="MF120">
        <v>2.9554899999999999E-4</v>
      </c>
      <c r="MG120">
        <v>6.163225E-2</v>
      </c>
      <c r="MH120">
        <v>0.88797619999999999</v>
      </c>
      <c r="MI120">
        <v>18.226019999999998</v>
      </c>
      <c r="MJ120">
        <v>2.9251860000000001E-4</v>
      </c>
      <c r="MK120">
        <v>6.1021720000000002E-2</v>
      </c>
      <c r="ML120">
        <v>0.88783429999999997</v>
      </c>
      <c r="MM120">
        <v>17.425149999999999</v>
      </c>
      <c r="MN120">
        <v>2.8834990000000001E-4</v>
      </c>
      <c r="MO120">
        <v>6.0174409999999998E-2</v>
      </c>
      <c r="MP120">
        <v>0.88773250000000004</v>
      </c>
      <c r="MQ120">
        <v>16.62332</v>
      </c>
      <c r="MR120">
        <v>2.82343E-4</v>
      </c>
      <c r="MS120">
        <v>5.894688E-2</v>
      </c>
      <c r="MT120">
        <v>0.88767370000000001</v>
      </c>
      <c r="MU120">
        <v>16.04278</v>
      </c>
      <c r="MV120">
        <v>2.7493329999999999E-4</v>
      </c>
      <c r="MW120">
        <v>5.7415899999999999E-2</v>
      </c>
      <c r="MX120">
        <v>0.88762450000000004</v>
      </c>
      <c r="MY120">
        <v>16.69585</v>
      </c>
      <c r="MZ120">
        <v>2.6654549999999998E-4</v>
      </c>
      <c r="NA120">
        <v>5.5674870000000001E-2</v>
      </c>
      <c r="NB120">
        <v>0.88759949999999999</v>
      </c>
      <c r="NC120">
        <v>17.92652</v>
      </c>
      <c r="ND120">
        <v>2.5692999999999999E-4</v>
      </c>
      <c r="NE120">
        <v>5.3683019999999998E-2</v>
      </c>
      <c r="NF120">
        <v>0.88756970000000002</v>
      </c>
      <c r="NG120">
        <v>19.14846</v>
      </c>
      <c r="NH120">
        <v>2.4540489999999999E-4</v>
      </c>
      <c r="NI120">
        <v>5.1290500000000003E-2</v>
      </c>
      <c r="NJ120">
        <v>0.88753349999999998</v>
      </c>
      <c r="NK120">
        <v>20.12143</v>
      </c>
      <c r="NL120">
        <v>2.3223110000000001E-4</v>
      </c>
      <c r="NM120">
        <v>4.8545900000000003E-2</v>
      </c>
      <c r="NN120">
        <v>0.88748559999999999</v>
      </c>
      <c r="NO120">
        <v>19.9376</v>
      </c>
      <c r="NP120">
        <v>2.18982E-4</v>
      </c>
      <c r="NQ120">
        <v>4.5775650000000001E-2</v>
      </c>
      <c r="NR120">
        <v>0.88737840000000001</v>
      </c>
      <c r="NS120">
        <v>19.10521</v>
      </c>
      <c r="NT120">
        <v>2.0713320000000001E-4</v>
      </c>
      <c r="NU120">
        <v>4.3295760000000003E-2</v>
      </c>
      <c r="NV120">
        <v>0.88721740000000004</v>
      </c>
      <c r="NW120">
        <v>18.19312</v>
      </c>
      <c r="NX120">
        <v>1.9715809999999999E-4</v>
      </c>
      <c r="NY120">
        <v>4.1210770000000001E-2</v>
      </c>
      <c r="NZ120">
        <v>0.88699470000000002</v>
      </c>
      <c r="OA120">
        <v>17.373699999999999</v>
      </c>
      <c r="OB120">
        <v>1.888441E-4</v>
      </c>
      <c r="OC120">
        <v>3.9478840000000001E-2</v>
      </c>
      <c r="OD120">
        <v>0.88668389999999997</v>
      </c>
      <c r="OE120">
        <v>16.972549999999998</v>
      </c>
      <c r="OF120">
        <v>1.8195759999999999E-4</v>
      </c>
      <c r="OG120">
        <v>3.8045750000000003E-2</v>
      </c>
      <c r="OH120">
        <v>0.8864301</v>
      </c>
      <c r="OI120">
        <v>17.426649999999999</v>
      </c>
      <c r="OJ120">
        <v>1.7709099999999999E-4</v>
      </c>
      <c r="OK120">
        <v>3.7033160000000002E-2</v>
      </c>
    </row>
    <row r="121" spans="1:401" x14ac:dyDescent="0.35">
      <c r="A121">
        <v>124</v>
      </c>
      <c r="B121" t="s">
        <v>4</v>
      </c>
      <c r="C121" t="s">
        <v>24</v>
      </c>
      <c r="D121" t="s">
        <v>126</v>
      </c>
      <c r="E121">
        <v>777.92269999999996</v>
      </c>
      <c r="F121">
        <v>1.473773</v>
      </c>
      <c r="G121">
        <v>14.216139999999999</v>
      </c>
      <c r="H121">
        <v>0</v>
      </c>
      <c r="I121">
        <v>0</v>
      </c>
      <c r="J121">
        <v>1.470804</v>
      </c>
      <c r="K121">
        <v>14.343220000000001</v>
      </c>
      <c r="L121">
        <v>0</v>
      </c>
      <c r="M121">
        <v>0</v>
      </c>
      <c r="N121">
        <v>1.4678230000000001</v>
      </c>
      <c r="O121">
        <v>15.16865</v>
      </c>
      <c r="P121" s="1">
        <v>6.0164980000000002E-33</v>
      </c>
      <c r="Q121" s="1">
        <v>1.016635E-30</v>
      </c>
      <c r="R121">
        <v>1.4648030000000001</v>
      </c>
      <c r="S121">
        <v>15.626620000000001</v>
      </c>
      <c r="T121" s="1">
        <v>2.3166089999999999E-21</v>
      </c>
      <c r="U121" s="1">
        <v>3.6952620000000002E-19</v>
      </c>
      <c r="V121">
        <v>1.461765</v>
      </c>
      <c r="W121">
        <v>15.99689</v>
      </c>
      <c r="X121" s="1">
        <v>1.019022E-10</v>
      </c>
      <c r="Y121" s="1">
        <v>1.6153309999999999E-8</v>
      </c>
      <c r="Z121">
        <v>1.458799</v>
      </c>
      <c r="AA121">
        <v>15.50522</v>
      </c>
      <c r="AB121" s="1">
        <v>9.4769679999999999E-4</v>
      </c>
      <c r="AC121">
        <v>0.15099570000000001</v>
      </c>
      <c r="AD121">
        <v>1.455935</v>
      </c>
      <c r="AE121">
        <v>14.72283</v>
      </c>
      <c r="AF121">
        <v>0.48151699999999997</v>
      </c>
      <c r="AG121">
        <v>85.308610000000002</v>
      </c>
      <c r="AH121">
        <v>1.4530970000000001</v>
      </c>
      <c r="AI121">
        <v>14.0487</v>
      </c>
      <c r="AJ121">
        <v>13.65822</v>
      </c>
      <c r="AK121">
        <v>2588.15</v>
      </c>
      <c r="AL121">
        <v>1.4502170000000001</v>
      </c>
      <c r="AM121">
        <v>13.55659</v>
      </c>
      <c r="AN121">
        <v>69.214410000000001</v>
      </c>
      <c r="AO121">
        <v>13772.98</v>
      </c>
      <c r="AP121">
        <v>1.4473309999999999</v>
      </c>
      <c r="AQ121">
        <v>13.48714</v>
      </c>
      <c r="AR121">
        <v>109.3657</v>
      </c>
      <c r="AS121">
        <v>22572.46</v>
      </c>
      <c r="AT121">
        <v>1.4444440000000001</v>
      </c>
      <c r="AU121">
        <v>14.09033</v>
      </c>
      <c r="AV121">
        <v>76.026470000000003</v>
      </c>
      <c r="AW121">
        <v>16123.03</v>
      </c>
      <c r="AX121">
        <v>1.441324</v>
      </c>
      <c r="AY121">
        <v>14.40494</v>
      </c>
      <c r="AZ121">
        <v>29.375720000000001</v>
      </c>
      <c r="BA121">
        <v>6358.5659999999998</v>
      </c>
      <c r="BB121">
        <v>1.43774</v>
      </c>
      <c r="BC121">
        <v>14.60303</v>
      </c>
      <c r="BD121">
        <v>7.5685779999999996</v>
      </c>
      <c r="BE121">
        <v>1661.7539999999999</v>
      </c>
      <c r="BF121">
        <v>1.4331849999999999</v>
      </c>
      <c r="BG121">
        <v>14.49413</v>
      </c>
      <c r="BH121">
        <v>1.538001</v>
      </c>
      <c r="BI121">
        <v>339.96519999999998</v>
      </c>
      <c r="BJ121">
        <v>1.4274720000000001</v>
      </c>
      <c r="BK121">
        <v>13.84754</v>
      </c>
      <c r="BL121">
        <v>0.31661790000000001</v>
      </c>
      <c r="BM121">
        <v>69.487300000000005</v>
      </c>
      <c r="BN121">
        <v>1.420266</v>
      </c>
      <c r="BO121">
        <v>13.194240000000001</v>
      </c>
      <c r="BP121" s="1">
        <v>0.1055228</v>
      </c>
      <c r="BQ121">
        <v>22.535990000000002</v>
      </c>
      <c r="BR121">
        <v>1.4122589999999999</v>
      </c>
      <c r="BS121">
        <v>12.688140000000001</v>
      </c>
      <c r="BT121" s="1">
        <v>6.803969E-2</v>
      </c>
      <c r="BU121">
        <v>14.24953</v>
      </c>
      <c r="BV121">
        <v>1.4020680000000001</v>
      </c>
      <c r="BW121">
        <v>12.809089999999999</v>
      </c>
      <c r="BX121" s="1">
        <v>6.0369539999999999E-2</v>
      </c>
      <c r="BY121">
        <v>12.56692</v>
      </c>
      <c r="BZ121">
        <v>1.3898060000000001</v>
      </c>
      <c r="CA121">
        <v>13.522220000000001</v>
      </c>
      <c r="CB121" s="1">
        <v>6.0868529999999997E-2</v>
      </c>
      <c r="CC121" s="1">
        <v>12.652699999999999</v>
      </c>
      <c r="CD121">
        <v>1.377926</v>
      </c>
      <c r="CE121">
        <v>14.462529999999999</v>
      </c>
      <c r="CF121" s="1">
        <v>6.3525750000000006E-2</v>
      </c>
      <c r="CG121" s="1">
        <v>13.220179999999999</v>
      </c>
      <c r="CH121">
        <v>1.366357</v>
      </c>
      <c r="CI121">
        <v>15.21068</v>
      </c>
      <c r="CJ121" s="1">
        <v>6.4200430000000003E-2</v>
      </c>
      <c r="CK121" s="1">
        <v>13.41473</v>
      </c>
      <c r="CL121">
        <v>1.3556319999999999</v>
      </c>
      <c r="CM121">
        <v>15.163600000000001</v>
      </c>
      <c r="CN121" s="1">
        <v>6.1860650000000003E-2</v>
      </c>
      <c r="CO121" s="1">
        <v>12.980130000000001</v>
      </c>
      <c r="CP121">
        <v>1.3438859999999999</v>
      </c>
      <c r="CQ121">
        <v>14.61598</v>
      </c>
      <c r="CR121" s="1">
        <v>5.719991E-2</v>
      </c>
      <c r="CS121" s="1">
        <v>12.054930000000001</v>
      </c>
      <c r="CT121">
        <v>1.332837</v>
      </c>
      <c r="CU121">
        <v>14.001139999999999</v>
      </c>
      <c r="CV121" s="1">
        <v>5.159014E-2</v>
      </c>
      <c r="CW121" s="1">
        <v>10.904</v>
      </c>
      <c r="CX121">
        <v>1.3222130000000001</v>
      </c>
      <c r="CY121">
        <v>13.6433</v>
      </c>
      <c r="CZ121" s="1">
        <v>4.5937029999999997E-2</v>
      </c>
      <c r="DA121" s="1">
        <v>9.7271750000000008</v>
      </c>
      <c r="DB121">
        <v>1.3115950000000001</v>
      </c>
      <c r="DC121">
        <v>14.20378</v>
      </c>
      <c r="DD121" s="1">
        <v>4.0591130000000003E-2</v>
      </c>
      <c r="DE121" s="1">
        <v>8.609515</v>
      </c>
      <c r="DF121">
        <v>1.301131</v>
      </c>
      <c r="DG121">
        <v>15.31474</v>
      </c>
      <c r="DH121" s="1">
        <v>3.5361549999999999E-2</v>
      </c>
      <c r="DI121" s="1">
        <v>7.5133159999999997</v>
      </c>
      <c r="DJ121">
        <v>1.2876069999999999</v>
      </c>
      <c r="DK121">
        <v>16.260739999999998</v>
      </c>
      <c r="DL121" s="1">
        <v>3.0133179999999999E-2</v>
      </c>
      <c r="DM121" s="1">
        <v>6.4196309999999999</v>
      </c>
      <c r="DN121">
        <v>1.2746710000000001</v>
      </c>
      <c r="DO121">
        <v>16.954840000000001</v>
      </c>
      <c r="DP121" s="1">
        <v>2.522601E-2</v>
      </c>
      <c r="DQ121" s="1">
        <v>5.3837970000000004</v>
      </c>
      <c r="DR121">
        <v>1.26247</v>
      </c>
      <c r="DS121">
        <v>16.870909999999999</v>
      </c>
      <c r="DT121" s="1">
        <v>2.103845E-2</v>
      </c>
      <c r="DU121" s="1">
        <v>4.4931900000000002</v>
      </c>
      <c r="DV121">
        <v>1.251663</v>
      </c>
      <c r="DW121">
        <v>16.216919999999998</v>
      </c>
      <c r="DX121" s="1">
        <v>1.7720449999999999E-2</v>
      </c>
      <c r="DY121" s="1">
        <v>3.7829440000000001</v>
      </c>
      <c r="DZ121">
        <v>1.243217</v>
      </c>
      <c r="EA121">
        <v>15.412380000000001</v>
      </c>
      <c r="EB121" s="1">
        <v>1.5156970000000001E-2</v>
      </c>
      <c r="EC121" s="1">
        <v>3.234696</v>
      </c>
      <c r="ED121">
        <v>1.2362610000000001</v>
      </c>
      <c r="EE121">
        <v>14.673859999999999</v>
      </c>
      <c r="EF121" s="1">
        <v>1.3161279999999999E-2</v>
      </c>
      <c r="EG121" s="1">
        <v>2.8073920000000001</v>
      </c>
      <c r="EH121">
        <v>1.230958</v>
      </c>
      <c r="EI121">
        <v>14.63832</v>
      </c>
      <c r="EJ121" s="1">
        <v>1.1554679999999999E-2</v>
      </c>
      <c r="EK121" s="1">
        <v>2.4623270000000002</v>
      </c>
      <c r="EL121">
        <v>1.2272369999999999</v>
      </c>
      <c r="EM121">
        <v>15.234999999999999</v>
      </c>
      <c r="EN121" s="1">
        <v>1.0104770000000001E-2</v>
      </c>
      <c r="EO121" s="1">
        <v>2.1515249999999999</v>
      </c>
      <c r="EP121">
        <v>1.224707</v>
      </c>
      <c r="EQ121">
        <v>16.11251</v>
      </c>
      <c r="ER121" s="1">
        <v>8.5328279999999992E-3</v>
      </c>
      <c r="ES121" s="1">
        <v>1.8168679999999999</v>
      </c>
      <c r="ET121">
        <v>1.2230669999999999</v>
      </c>
      <c r="EU121">
        <v>16.833310000000001</v>
      </c>
      <c r="EV121" s="1">
        <v>6.7877069999999996E-3</v>
      </c>
      <c r="EW121" s="1">
        <v>1.445465</v>
      </c>
      <c r="EX121">
        <v>1.222108</v>
      </c>
      <c r="EY121">
        <v>16.775369999999999</v>
      </c>
      <c r="EZ121" s="1">
        <v>5.1184079999999996E-3</v>
      </c>
      <c r="FA121" s="1">
        <v>1.088943</v>
      </c>
      <c r="FB121">
        <v>1.2215849999999999</v>
      </c>
      <c r="FC121">
        <v>16.063289999999999</v>
      </c>
      <c r="FD121" s="1">
        <v>3.793682E-3</v>
      </c>
      <c r="FE121" s="1">
        <v>0.80464899999999995</v>
      </c>
      <c r="FF121">
        <v>1.221419</v>
      </c>
      <c r="FG121">
        <v>15.0829</v>
      </c>
      <c r="FH121" s="1">
        <v>2.889366E-3</v>
      </c>
      <c r="FI121" s="1">
        <v>0.60982630000000004</v>
      </c>
      <c r="FJ121">
        <v>1.221563</v>
      </c>
      <c r="FK121">
        <v>14.341900000000001</v>
      </c>
      <c r="FL121" s="1">
        <v>2.326271E-3</v>
      </c>
      <c r="FM121" s="1">
        <v>0.48815350000000002</v>
      </c>
      <c r="FN121">
        <v>1.2219180000000001</v>
      </c>
      <c r="FO121">
        <v>14.82504</v>
      </c>
      <c r="FP121" s="1">
        <v>1.984207E-3</v>
      </c>
      <c r="FQ121" s="1">
        <v>0.41411959999999998</v>
      </c>
      <c r="FR121">
        <v>1.2223520000000001</v>
      </c>
      <c r="FS121">
        <v>15.568659999999999</v>
      </c>
      <c r="FT121" s="1">
        <v>1.763209E-3</v>
      </c>
      <c r="FU121" s="1">
        <v>0.36638340000000003</v>
      </c>
      <c r="FV121">
        <v>1.222909</v>
      </c>
      <c r="FW121">
        <v>16.324079999999999</v>
      </c>
      <c r="FX121" s="1">
        <v>1.5975010000000001E-3</v>
      </c>
      <c r="FY121" s="1">
        <v>0.33084190000000002</v>
      </c>
      <c r="FZ121">
        <v>1.223538</v>
      </c>
      <c r="GA121">
        <v>16.667079999999999</v>
      </c>
      <c r="GB121" s="1">
        <v>1.455902E-3</v>
      </c>
      <c r="GC121" s="1">
        <v>0.30065910000000001</v>
      </c>
      <c r="GD121">
        <v>1.2241150000000001</v>
      </c>
      <c r="GE121">
        <v>16.337890000000002</v>
      </c>
      <c r="GF121" s="1">
        <v>1.332445E-3</v>
      </c>
      <c r="GG121" s="1">
        <v>0.2744489</v>
      </c>
      <c r="GH121">
        <v>1.2246539999999999</v>
      </c>
      <c r="GI121">
        <v>15.657959999999999</v>
      </c>
      <c r="GJ121" s="1">
        <v>1.2295050000000001E-3</v>
      </c>
      <c r="GK121" s="1">
        <v>0.25262000000000001</v>
      </c>
      <c r="GL121">
        <v>1.225114</v>
      </c>
      <c r="GM121">
        <v>14.97753</v>
      </c>
      <c r="GN121" s="1">
        <v>1.1462519999999999E-3</v>
      </c>
      <c r="GO121" s="1">
        <v>0.235009</v>
      </c>
      <c r="GP121">
        <v>1.2254799999999999</v>
      </c>
      <c r="GQ121">
        <v>14.56983</v>
      </c>
      <c r="GR121" s="1">
        <v>1.0788449999999999E-3</v>
      </c>
      <c r="GS121" s="1">
        <v>0.2207662</v>
      </c>
      <c r="GT121">
        <v>1.225757</v>
      </c>
      <c r="GU121">
        <v>15.21049</v>
      </c>
      <c r="GV121" s="1">
        <v>1.0228959999999999E-3</v>
      </c>
      <c r="GW121" s="1">
        <v>0.2090361</v>
      </c>
      <c r="GX121">
        <v>1.225943</v>
      </c>
      <c r="GY121">
        <v>16.0412</v>
      </c>
      <c r="GZ121" s="1">
        <v>9.7819409999999997E-4</v>
      </c>
      <c r="HA121" s="1">
        <v>0.1996425</v>
      </c>
      <c r="HB121">
        <v>1.2260500000000001</v>
      </c>
      <c r="HC121">
        <v>16.958819999999999</v>
      </c>
      <c r="HD121" s="1">
        <v>9.4688219999999998E-4</v>
      </c>
      <c r="HE121" s="1">
        <v>0.1930221</v>
      </c>
      <c r="HF121">
        <v>1.226146</v>
      </c>
      <c r="HG121">
        <v>17.789739999999998</v>
      </c>
      <c r="HH121" s="1">
        <v>9.2709330000000003E-4</v>
      </c>
      <c r="HI121" s="1">
        <v>0.1888292</v>
      </c>
      <c r="HJ121">
        <v>1.2262249999999999</v>
      </c>
      <c r="HK121">
        <v>17.74391</v>
      </c>
      <c r="HL121" s="1">
        <v>9.1136250000000004E-4</v>
      </c>
      <c r="HM121" s="1">
        <v>0.1855676</v>
      </c>
      <c r="HN121">
        <v>1.2262189999999999</v>
      </c>
      <c r="HO121">
        <v>16.9086</v>
      </c>
      <c r="HP121" s="1">
        <v>8.9244469999999996E-4</v>
      </c>
      <c r="HQ121" s="1">
        <v>0.1817232</v>
      </c>
      <c r="HR121">
        <v>1.2262470000000001</v>
      </c>
      <c r="HS121">
        <v>15.96148</v>
      </c>
      <c r="HT121" s="1">
        <v>8.6763409999999997E-4</v>
      </c>
      <c r="HU121" s="1">
        <v>0.17670230000000001</v>
      </c>
      <c r="HV121">
        <v>1.2262770000000001</v>
      </c>
      <c r="HW121">
        <v>15.18013</v>
      </c>
      <c r="HX121" s="1">
        <v>8.3795029999999995E-4</v>
      </c>
      <c r="HY121" s="1">
        <v>0.17068510000000001</v>
      </c>
      <c r="HZ121">
        <v>1.226262</v>
      </c>
      <c r="IA121">
        <v>15.58948</v>
      </c>
      <c r="IB121" s="1">
        <v>8.0559659999999999E-4</v>
      </c>
      <c r="IC121" s="1">
        <v>0.16413169999999999</v>
      </c>
      <c r="ID121">
        <v>1.2262789999999999</v>
      </c>
      <c r="IE121">
        <v>16.740970000000001</v>
      </c>
      <c r="IF121" s="1">
        <v>7.7275469999999998E-4</v>
      </c>
      <c r="IG121" s="1">
        <v>0.1574517</v>
      </c>
      <c r="IH121">
        <v>1.2262710000000001</v>
      </c>
      <c r="II121">
        <v>17.980060000000002</v>
      </c>
      <c r="IJ121" s="1">
        <v>7.4055029999999997E-4</v>
      </c>
      <c r="IK121" s="1">
        <v>0.15090899999999999</v>
      </c>
      <c r="IL121">
        <v>1.2262999999999999</v>
      </c>
      <c r="IM121">
        <v>19.041219999999999</v>
      </c>
      <c r="IN121" s="1">
        <v>7.0973830000000001E-4</v>
      </c>
      <c r="IO121" s="1">
        <v>0.14463799999999999</v>
      </c>
      <c r="IP121">
        <v>1.226288</v>
      </c>
      <c r="IQ121">
        <v>18.982939999999999</v>
      </c>
      <c r="IR121" s="1">
        <v>6.8040129999999996E-4</v>
      </c>
      <c r="IS121" s="1">
        <v>0.1386636</v>
      </c>
      <c r="IT121">
        <v>1.226275</v>
      </c>
      <c r="IU121">
        <v>18.10913</v>
      </c>
      <c r="IV121">
        <v>6.5243129999999997E-4</v>
      </c>
      <c r="IW121" s="1">
        <v>0.13297999999999999</v>
      </c>
      <c r="IX121">
        <v>1.226278</v>
      </c>
      <c r="IY121">
        <v>17.095780000000001</v>
      </c>
      <c r="IZ121">
        <v>6.2594280000000005E-4</v>
      </c>
      <c r="JA121" s="1">
        <v>0.1275867</v>
      </c>
      <c r="JB121">
        <v>1.226283</v>
      </c>
      <c r="JC121">
        <v>16.281669999999998</v>
      </c>
      <c r="JD121">
        <v>6.0081809999999996E-4</v>
      </c>
      <c r="JE121" s="1">
        <v>0.1224676</v>
      </c>
      <c r="JF121">
        <v>1.226283</v>
      </c>
      <c r="JG121">
        <v>16.33906</v>
      </c>
      <c r="JH121">
        <v>5.7693179999999998E-4</v>
      </c>
      <c r="JI121" s="1">
        <v>0.1176111</v>
      </c>
      <c r="JJ121">
        <v>1.2262960000000001</v>
      </c>
      <c r="JK121">
        <v>16.588899999999999</v>
      </c>
      <c r="JL121">
        <v>5.5421590000000003E-4</v>
      </c>
      <c r="JM121" s="1">
        <v>0.1129744</v>
      </c>
      <c r="JN121">
        <v>1.226288</v>
      </c>
      <c r="JO121">
        <v>17.157830000000001</v>
      </c>
      <c r="JP121">
        <v>5.323805E-4</v>
      </c>
      <c r="JQ121">
        <v>0.1085362</v>
      </c>
      <c r="JR121">
        <v>1.226288</v>
      </c>
      <c r="JS121">
        <v>17.335609999999999</v>
      </c>
      <c r="JT121">
        <v>5.1171720000000003E-4</v>
      </c>
      <c r="JU121">
        <v>0.1043147</v>
      </c>
      <c r="JV121">
        <v>1.226291</v>
      </c>
      <c r="JW121">
        <v>17.027259999999998</v>
      </c>
      <c r="JX121">
        <v>4.9203739999999999E-4</v>
      </c>
      <c r="JY121">
        <v>0.1003101</v>
      </c>
      <c r="JZ121">
        <v>1.2263040000000001</v>
      </c>
      <c r="KA121">
        <v>16.461010000000002</v>
      </c>
      <c r="KB121">
        <v>4.734025E-4</v>
      </c>
      <c r="KC121">
        <v>9.6506159999999994E-2</v>
      </c>
      <c r="KD121">
        <v>1.2262949999999999</v>
      </c>
      <c r="KE121">
        <v>15.729649999999999</v>
      </c>
      <c r="KF121">
        <v>4.556796E-4</v>
      </c>
      <c r="KG121">
        <v>9.2896160000000005E-2</v>
      </c>
      <c r="KH121">
        <v>1.226289</v>
      </c>
      <c r="KI121">
        <v>15.012259999999999</v>
      </c>
      <c r="KJ121">
        <v>4.388021E-4</v>
      </c>
      <c r="KK121">
        <v>8.9457759999999997E-2</v>
      </c>
      <c r="KL121">
        <v>1.2263029999999999</v>
      </c>
      <c r="KM121">
        <v>15.112360000000001</v>
      </c>
      <c r="KN121">
        <v>4.2269859999999999E-4</v>
      </c>
      <c r="KO121">
        <v>8.6169599999999999E-2</v>
      </c>
      <c r="KP121">
        <v>1.226281</v>
      </c>
      <c r="KQ121">
        <v>15.10608</v>
      </c>
      <c r="KR121">
        <v>4.0730310000000001E-4</v>
      </c>
      <c r="KS121">
        <v>8.3028989999999997E-2</v>
      </c>
      <c r="KT121">
        <v>1.2262710000000001</v>
      </c>
      <c r="KU121">
        <v>15.43261</v>
      </c>
      <c r="KV121">
        <v>3.9258229999999998E-4</v>
      </c>
      <c r="KW121">
        <v>8.003151E-2</v>
      </c>
      <c r="KX121">
        <v>1.2262329999999999</v>
      </c>
      <c r="KY121">
        <v>15.81748</v>
      </c>
      <c r="KZ121">
        <v>3.7855609999999998E-4</v>
      </c>
      <c r="LA121">
        <v>7.7173809999999995E-2</v>
      </c>
      <c r="LB121">
        <v>1.226186</v>
      </c>
      <c r="LC121">
        <v>15.688420000000001</v>
      </c>
      <c r="LD121">
        <v>3.6504620000000002E-4</v>
      </c>
      <c r="LE121">
        <v>7.4421150000000005E-2</v>
      </c>
      <c r="LF121">
        <v>1.226021</v>
      </c>
      <c r="LG121">
        <v>15.150980000000001</v>
      </c>
      <c r="LH121">
        <v>3.5200360000000003E-4</v>
      </c>
      <c r="LI121">
        <v>7.1763370000000007E-2</v>
      </c>
      <c r="LJ121">
        <v>1.2258089999999999</v>
      </c>
      <c r="LK121">
        <v>14.515560000000001</v>
      </c>
      <c r="LL121">
        <v>3.3944340000000001E-4</v>
      </c>
      <c r="LM121">
        <v>6.9215109999999996E-2</v>
      </c>
      <c r="LN121">
        <v>1.225454</v>
      </c>
      <c r="LO121">
        <v>14.11215</v>
      </c>
      <c r="LP121">
        <v>3.2740729999999998E-4</v>
      </c>
      <c r="LQ121">
        <v>6.6775959999999995E-2</v>
      </c>
      <c r="LR121">
        <v>1.2249779999999999</v>
      </c>
      <c r="LS121">
        <v>14.88786</v>
      </c>
      <c r="LT121">
        <v>3.161204E-4</v>
      </c>
      <c r="LU121">
        <v>6.4482109999999995E-2</v>
      </c>
      <c r="LV121">
        <v>1.224429</v>
      </c>
      <c r="LW121">
        <v>15.9156</v>
      </c>
      <c r="LX121">
        <v>3.0642540000000001E-4</v>
      </c>
      <c r="LY121">
        <v>6.2506320000000004E-2</v>
      </c>
      <c r="LZ121">
        <v>1.2238560000000001</v>
      </c>
      <c r="MA121">
        <v>17.126639999999998</v>
      </c>
      <c r="MB121">
        <v>2.9966150000000001E-4</v>
      </c>
      <c r="MC121">
        <v>6.1116509999999999E-2</v>
      </c>
      <c r="MD121">
        <v>1.2232320000000001</v>
      </c>
      <c r="ME121">
        <v>18.250509999999998</v>
      </c>
      <c r="MF121">
        <v>2.9573240000000002E-4</v>
      </c>
      <c r="MG121">
        <v>6.0315710000000002E-2</v>
      </c>
      <c r="MH121">
        <v>1.2226109999999999</v>
      </c>
      <c r="MI121">
        <v>18.26454</v>
      </c>
      <c r="MJ121">
        <v>2.9271990000000002E-4</v>
      </c>
      <c r="MK121">
        <v>5.9719939999999999E-2</v>
      </c>
      <c r="ML121">
        <v>1.2220409999999999</v>
      </c>
      <c r="MM121">
        <v>17.458359999999999</v>
      </c>
      <c r="MN121">
        <v>2.886508E-4</v>
      </c>
      <c r="MO121">
        <v>5.8913760000000003E-2</v>
      </c>
      <c r="MP121">
        <v>1.2216020000000001</v>
      </c>
      <c r="MQ121">
        <v>16.662279999999999</v>
      </c>
      <c r="MR121">
        <v>2.8275389999999999E-4</v>
      </c>
      <c r="MS121">
        <v>5.773959E-2</v>
      </c>
      <c r="MT121">
        <v>1.2212209999999999</v>
      </c>
      <c r="MU121">
        <v>16.08164</v>
      </c>
      <c r="MV121">
        <v>2.7541680000000001E-4</v>
      </c>
      <c r="MW121">
        <v>5.6259950000000003E-2</v>
      </c>
      <c r="MX121">
        <v>1.2209490000000001</v>
      </c>
      <c r="MY121">
        <v>16.71313</v>
      </c>
      <c r="MZ121">
        <v>2.670878E-4</v>
      </c>
      <c r="NA121">
        <v>5.4572420000000003E-2</v>
      </c>
      <c r="NB121">
        <v>1.2207570000000001</v>
      </c>
      <c r="NC121">
        <v>17.922080000000001</v>
      </c>
      <c r="ND121">
        <v>2.5756949999999998E-4</v>
      </c>
      <c r="NE121">
        <v>5.2647359999999997E-2</v>
      </c>
      <c r="NF121">
        <v>1.2206269999999999</v>
      </c>
      <c r="NG121">
        <v>19.14162</v>
      </c>
      <c r="NH121">
        <v>2.461707E-4</v>
      </c>
      <c r="NI121">
        <v>5.0338090000000002E-2</v>
      </c>
      <c r="NJ121">
        <v>1.220469</v>
      </c>
      <c r="NK121">
        <v>20.139430000000001</v>
      </c>
      <c r="NL121">
        <v>2.3306189999999999E-4</v>
      </c>
      <c r="NM121">
        <v>4.7671959999999999E-2</v>
      </c>
      <c r="NN121">
        <v>1.2202919999999999</v>
      </c>
      <c r="NO121">
        <v>19.97597</v>
      </c>
      <c r="NP121">
        <v>2.197721E-4</v>
      </c>
      <c r="NQ121">
        <v>4.4954510000000003E-2</v>
      </c>
      <c r="NR121">
        <v>1.2199850000000001</v>
      </c>
      <c r="NS121">
        <v>19.152629999999998</v>
      </c>
      <c r="NT121">
        <v>2.078126E-4</v>
      </c>
      <c r="NU121">
        <v>4.2501589999999999E-2</v>
      </c>
      <c r="NV121">
        <v>1.219462</v>
      </c>
      <c r="NW121">
        <v>18.246189999999999</v>
      </c>
      <c r="NX121">
        <v>1.9772259999999999E-4</v>
      </c>
      <c r="NY121">
        <v>4.0434520000000002E-2</v>
      </c>
      <c r="NZ121">
        <v>1.218702</v>
      </c>
      <c r="OA121">
        <v>17.426030000000001</v>
      </c>
      <c r="OB121">
        <v>1.893164E-4</v>
      </c>
      <c r="OC121">
        <v>3.8716750000000001E-2</v>
      </c>
      <c r="OD121">
        <v>1.217787</v>
      </c>
      <c r="OE121">
        <v>17.009260000000001</v>
      </c>
      <c r="OF121">
        <v>1.823347E-4</v>
      </c>
      <c r="OG121">
        <v>3.7290909999999997E-2</v>
      </c>
      <c r="OH121">
        <v>1.2166920000000001</v>
      </c>
      <c r="OI121">
        <v>17.453440000000001</v>
      </c>
      <c r="OJ121">
        <v>1.7731109999999999E-4</v>
      </c>
      <c r="OK121">
        <v>3.6261399999999999E-2</v>
      </c>
    </row>
    <row r="122" spans="1:401" x14ac:dyDescent="0.35">
      <c r="A122">
        <v>125</v>
      </c>
      <c r="B122" t="s">
        <v>4</v>
      </c>
      <c r="C122" t="s">
        <v>24</v>
      </c>
      <c r="D122" t="s">
        <v>127</v>
      </c>
      <c r="E122">
        <v>821.17690000000005</v>
      </c>
      <c r="F122">
        <v>0.92447809999999997</v>
      </c>
      <c r="G122">
        <v>14.22729</v>
      </c>
      <c r="H122">
        <v>0</v>
      </c>
      <c r="I122">
        <v>0</v>
      </c>
      <c r="J122">
        <v>0.92447670000000004</v>
      </c>
      <c r="K122">
        <v>14.336539999999999</v>
      </c>
      <c r="L122">
        <v>0</v>
      </c>
      <c r="M122">
        <v>0</v>
      </c>
      <c r="N122">
        <v>0.92443969999999998</v>
      </c>
      <c r="O122">
        <v>15.166779999999999</v>
      </c>
      <c r="P122" s="1">
        <v>1.0038339999999999E-33</v>
      </c>
      <c r="Q122" s="1">
        <v>2.6913580000000001E-31</v>
      </c>
      <c r="R122">
        <v>0.92443419999999998</v>
      </c>
      <c r="S122">
        <v>15.630129999999999</v>
      </c>
      <c r="T122" s="1">
        <v>3.8350339999999998E-22</v>
      </c>
      <c r="U122" s="1">
        <v>1.02806E-19</v>
      </c>
      <c r="V122">
        <v>0.92446229999999996</v>
      </c>
      <c r="W122">
        <v>16.026769999999999</v>
      </c>
      <c r="X122" s="1">
        <v>1.7783139999999999E-11</v>
      </c>
      <c r="Y122" s="1">
        <v>4.7887700000000002E-9</v>
      </c>
      <c r="Z122">
        <v>0.92461859999999996</v>
      </c>
      <c r="AA122">
        <v>15.561780000000001</v>
      </c>
      <c r="AB122" s="1">
        <v>5.4615109999999996E-4</v>
      </c>
      <c r="AC122" s="1">
        <v>0.11039690000000001</v>
      </c>
      <c r="AD122">
        <v>0.92483579999999999</v>
      </c>
      <c r="AE122">
        <v>14.77952</v>
      </c>
      <c r="AF122">
        <v>0.35403200000000001</v>
      </c>
      <c r="AG122">
        <v>79.727599999999995</v>
      </c>
      <c r="AH122">
        <v>0.92517559999999999</v>
      </c>
      <c r="AI122">
        <v>14.09789</v>
      </c>
      <c r="AJ122">
        <v>11.52214</v>
      </c>
      <c r="AK122">
        <v>2793.127</v>
      </c>
      <c r="AL122">
        <v>0.9254578</v>
      </c>
      <c r="AM122">
        <v>13.5793</v>
      </c>
      <c r="AN122">
        <v>64.245410000000007</v>
      </c>
      <c r="AO122">
        <v>16472.34</v>
      </c>
      <c r="AP122">
        <v>0.92573939999999999</v>
      </c>
      <c r="AQ122">
        <v>13.49179</v>
      </c>
      <c r="AR122">
        <v>108.9764</v>
      </c>
      <c r="AS122">
        <v>29178.3</v>
      </c>
      <c r="AT122">
        <v>0.92599659999999995</v>
      </c>
      <c r="AU122">
        <v>14.09591</v>
      </c>
      <c r="AV122">
        <v>79.819239999999994</v>
      </c>
      <c r="AW122">
        <v>22110.400000000001</v>
      </c>
      <c r="AX122">
        <v>0.92622610000000005</v>
      </c>
      <c r="AY122">
        <v>14.408530000000001</v>
      </c>
      <c r="AZ122">
        <v>32.068049999999999</v>
      </c>
      <c r="BA122">
        <v>9120.4140000000007</v>
      </c>
      <c r="BB122">
        <v>0.92634119999999998</v>
      </c>
      <c r="BC122">
        <v>14.61758</v>
      </c>
      <c r="BD122">
        <v>8.4876989999999992</v>
      </c>
      <c r="BE122">
        <v>2461.3449999999998</v>
      </c>
      <c r="BF122">
        <v>0.92631300000000005</v>
      </c>
      <c r="BG122">
        <v>14.53323</v>
      </c>
      <c r="BH122">
        <v>1.7473179999999999</v>
      </c>
      <c r="BI122">
        <v>512.36030000000005</v>
      </c>
      <c r="BJ122">
        <v>0.92625020000000002</v>
      </c>
      <c r="BK122">
        <v>13.89274</v>
      </c>
      <c r="BL122">
        <v>0.35454839999999999</v>
      </c>
      <c r="BM122">
        <v>103.49979999999999</v>
      </c>
      <c r="BN122">
        <v>0.92610919999999997</v>
      </c>
      <c r="BO122">
        <v>13.23024</v>
      </c>
      <c r="BP122" s="1">
        <v>0.1119416</v>
      </c>
      <c r="BQ122">
        <v>31.70626</v>
      </c>
      <c r="BR122">
        <v>0.92629280000000003</v>
      </c>
      <c r="BS122">
        <v>12.721629999999999</v>
      </c>
      <c r="BT122" s="1">
        <v>6.9298269999999995E-2</v>
      </c>
      <c r="BU122">
        <v>19.161529999999999</v>
      </c>
      <c r="BV122">
        <v>0.92668740000000005</v>
      </c>
      <c r="BW122">
        <v>12.831670000000001</v>
      </c>
      <c r="BX122" s="1">
        <v>6.0561459999999998E-2</v>
      </c>
      <c r="BY122">
        <v>16.637989999999999</v>
      </c>
      <c r="BZ122">
        <v>0.92788269999999995</v>
      </c>
      <c r="CA122">
        <v>13.547840000000001</v>
      </c>
      <c r="CB122" s="1">
        <v>6.068229E-2</v>
      </c>
      <c r="CC122" s="1">
        <v>16.659459999999999</v>
      </c>
      <c r="CD122">
        <v>0.93016310000000002</v>
      </c>
      <c r="CE122">
        <v>14.47498</v>
      </c>
      <c r="CF122" s="1">
        <v>6.3338660000000005E-2</v>
      </c>
      <c r="CG122" s="1">
        <v>17.4376</v>
      </c>
      <c r="CH122">
        <v>0.93023849999999997</v>
      </c>
      <c r="CI122">
        <v>15.23075</v>
      </c>
      <c r="CJ122" s="1">
        <v>6.4227179999999995E-2</v>
      </c>
      <c r="CK122" s="1">
        <v>17.813210000000002</v>
      </c>
      <c r="CL122">
        <v>0.92971539999999997</v>
      </c>
      <c r="CM122">
        <v>15.18695</v>
      </c>
      <c r="CN122" s="1">
        <v>6.2103199999999997E-2</v>
      </c>
      <c r="CO122" s="1">
        <v>17.356729999999999</v>
      </c>
      <c r="CP122">
        <v>0.92873870000000003</v>
      </c>
      <c r="CQ122">
        <v>14.65404</v>
      </c>
      <c r="CR122" s="1">
        <v>5.7570459999999997E-2</v>
      </c>
      <c r="CS122" s="1">
        <v>16.217680000000001</v>
      </c>
      <c r="CT122">
        <v>0.92874380000000001</v>
      </c>
      <c r="CU122">
        <v>14.03783</v>
      </c>
      <c r="CV122" s="1">
        <v>5.2004380000000003E-2</v>
      </c>
      <c r="CW122" s="1">
        <v>14.74058</v>
      </c>
      <c r="CX122">
        <v>0.92942979999999997</v>
      </c>
      <c r="CY122">
        <v>13.661659999999999</v>
      </c>
      <c r="CZ122" s="1">
        <v>4.634009E-2</v>
      </c>
      <c r="DA122" s="1">
        <v>13.20208</v>
      </c>
      <c r="DB122">
        <v>0.93017479999999997</v>
      </c>
      <c r="DC122">
        <v>14.202209999999999</v>
      </c>
      <c r="DD122" s="1">
        <v>4.0974940000000001E-2</v>
      </c>
      <c r="DE122" s="1">
        <v>11.73054</v>
      </c>
      <c r="DF122">
        <v>0.93090930000000005</v>
      </c>
      <c r="DG122">
        <v>15.30968</v>
      </c>
      <c r="DH122" s="1">
        <v>3.5749169999999997E-2</v>
      </c>
      <c r="DI122" s="1">
        <v>10.286289999999999</v>
      </c>
      <c r="DJ122">
        <v>0.93160419999999999</v>
      </c>
      <c r="DK122">
        <v>16.25356</v>
      </c>
      <c r="DL122" s="1">
        <v>3.0515339999999998E-2</v>
      </c>
      <c r="DM122" s="1">
        <v>8.8259799999999995</v>
      </c>
      <c r="DN122">
        <v>0.9326565</v>
      </c>
      <c r="DO122">
        <v>16.96284</v>
      </c>
      <c r="DP122" s="1">
        <v>2.5573209999999999E-2</v>
      </c>
      <c r="DQ122" s="1">
        <v>7.4265930000000004</v>
      </c>
      <c r="DR122">
        <v>0.93392039999999998</v>
      </c>
      <c r="DS122">
        <v>16.901430000000001</v>
      </c>
      <c r="DT122" s="1">
        <v>2.1324849999999999E-2</v>
      </c>
      <c r="DU122" s="1">
        <v>6.209187</v>
      </c>
      <c r="DV122">
        <v>0.9356603</v>
      </c>
      <c r="DW122">
        <v>16.261980000000001</v>
      </c>
      <c r="DX122" s="1">
        <v>1.7944600000000002E-2</v>
      </c>
      <c r="DY122" s="1">
        <v>5.2308490000000001</v>
      </c>
      <c r="DZ122">
        <v>0.93566640000000001</v>
      </c>
      <c r="EA122">
        <v>15.46204</v>
      </c>
      <c r="EB122" s="1">
        <v>1.533139E-2</v>
      </c>
      <c r="EC122" s="1">
        <v>4.4728909999999997</v>
      </c>
      <c r="ED122">
        <v>0.93493369999999998</v>
      </c>
      <c r="EE122">
        <v>14.720129999999999</v>
      </c>
      <c r="EF122" s="1">
        <v>1.329989E-2</v>
      </c>
      <c r="EG122" s="1">
        <v>3.8819750000000002</v>
      </c>
      <c r="EH122">
        <v>0.93445780000000001</v>
      </c>
      <c r="EI122">
        <v>14.6676</v>
      </c>
      <c r="EJ122" s="1">
        <v>1.167113E-2</v>
      </c>
      <c r="EK122" s="1">
        <v>3.405958</v>
      </c>
      <c r="EL122">
        <v>0.93430049999999998</v>
      </c>
      <c r="EM122">
        <v>15.246700000000001</v>
      </c>
      <c r="EN122" s="1">
        <v>1.022034E-2</v>
      </c>
      <c r="EO122" s="1">
        <v>2.9825149999999998</v>
      </c>
      <c r="EP122">
        <v>0.93418290000000004</v>
      </c>
      <c r="EQ122">
        <v>16.111450000000001</v>
      </c>
      <c r="ER122" s="1">
        <v>8.6645939999999994E-3</v>
      </c>
      <c r="ES122" s="1">
        <v>2.5317590000000001</v>
      </c>
      <c r="ET122">
        <v>0.93417819999999996</v>
      </c>
      <c r="EU122">
        <v>16.837009999999999</v>
      </c>
      <c r="EV122" s="1">
        <v>6.927796E-3</v>
      </c>
      <c r="EW122" s="1">
        <v>2.0276939999999999</v>
      </c>
      <c r="EX122">
        <v>0.9341699</v>
      </c>
      <c r="EY122">
        <v>16.797619999999998</v>
      </c>
      <c r="EZ122" s="1">
        <v>5.2419140000000003E-3</v>
      </c>
      <c r="FA122" s="1">
        <v>1.5347360000000001</v>
      </c>
      <c r="FB122">
        <v>0.93421569999999998</v>
      </c>
      <c r="FC122">
        <v>16.11383</v>
      </c>
      <c r="FD122" s="1">
        <v>3.8847629999999998E-3</v>
      </c>
      <c r="FE122" s="1">
        <v>1.134404</v>
      </c>
      <c r="FF122">
        <v>0.93435389999999996</v>
      </c>
      <c r="FG122">
        <v>15.149430000000001</v>
      </c>
      <c r="FH122" s="1">
        <v>2.9485929999999998E-3</v>
      </c>
      <c r="FI122" s="1">
        <v>0.8563347</v>
      </c>
      <c r="FJ122">
        <v>0.93445560000000005</v>
      </c>
      <c r="FK122">
        <v>14.394439999999999</v>
      </c>
      <c r="FL122" s="1">
        <v>2.3624940000000001E-3</v>
      </c>
      <c r="FM122" s="1">
        <v>0.6814268</v>
      </c>
      <c r="FN122">
        <v>0.93455220000000006</v>
      </c>
      <c r="FO122">
        <v>14.856389999999999</v>
      </c>
      <c r="FP122" s="1">
        <v>2.0066229999999999E-3</v>
      </c>
      <c r="FQ122" s="1">
        <v>0.57500770000000001</v>
      </c>
      <c r="FR122">
        <v>0.93466179999999999</v>
      </c>
      <c r="FS122">
        <v>15.57662</v>
      </c>
      <c r="FT122" s="1">
        <v>1.7785920000000001E-3</v>
      </c>
      <c r="FU122" s="1">
        <v>0.5070192</v>
      </c>
      <c r="FV122">
        <v>0.93477549999999998</v>
      </c>
      <c r="FW122">
        <v>16.324280000000002</v>
      </c>
      <c r="FX122" s="1">
        <v>1.609908E-3</v>
      </c>
      <c r="FY122" s="1">
        <v>0.45722079999999998</v>
      </c>
      <c r="FZ122">
        <v>0.93495300000000003</v>
      </c>
      <c r="GA122">
        <v>16.682480000000002</v>
      </c>
      <c r="GB122" s="1">
        <v>1.466773E-3</v>
      </c>
      <c r="GC122" s="1">
        <v>0.41531899999999999</v>
      </c>
      <c r="GD122">
        <v>0.93505879999999997</v>
      </c>
      <c r="GE122">
        <v>16.377649999999999</v>
      </c>
      <c r="GF122" s="1">
        <v>1.3417500000000001E-3</v>
      </c>
      <c r="GG122" s="1">
        <v>0.37886500000000001</v>
      </c>
      <c r="GH122">
        <v>0.93512810000000002</v>
      </c>
      <c r="GI122">
        <v>15.697480000000001</v>
      </c>
      <c r="GJ122" s="1">
        <v>1.237103E-3</v>
      </c>
      <c r="GK122" s="1">
        <v>0.34836220000000001</v>
      </c>
      <c r="GL122">
        <v>0.93517229999999996</v>
      </c>
      <c r="GM122">
        <v>15.013769999999999</v>
      </c>
      <c r="GN122" s="1">
        <v>1.1523480000000001E-3</v>
      </c>
      <c r="GO122" s="1">
        <v>0.32371220000000001</v>
      </c>
      <c r="GP122">
        <v>0.93523719999999999</v>
      </c>
      <c r="GQ122">
        <v>14.60284</v>
      </c>
      <c r="GR122" s="1">
        <v>1.083849E-3</v>
      </c>
      <c r="GS122" s="1">
        <v>0.30381799999999998</v>
      </c>
      <c r="GT122">
        <v>0.93524280000000004</v>
      </c>
      <c r="GU122">
        <v>15.242599999999999</v>
      </c>
      <c r="GV122" s="1">
        <v>1.027016E-3</v>
      </c>
      <c r="GW122" s="1">
        <v>0.28743770000000002</v>
      </c>
      <c r="GX122">
        <v>0.93523900000000004</v>
      </c>
      <c r="GY122">
        <v>16.05667</v>
      </c>
      <c r="GZ122" s="1">
        <v>9.8134590000000009E-4</v>
      </c>
      <c r="HA122" s="1">
        <v>0.27424989999999999</v>
      </c>
      <c r="HB122">
        <v>0.93525619999999998</v>
      </c>
      <c r="HC122">
        <v>16.961079999999999</v>
      </c>
      <c r="HD122" s="1">
        <v>9.4893739999999999E-4</v>
      </c>
      <c r="HE122" s="1">
        <v>0.26480550000000003</v>
      </c>
      <c r="HF122">
        <v>0.93527640000000001</v>
      </c>
      <c r="HG122">
        <v>17.812390000000001</v>
      </c>
      <c r="HH122" s="1">
        <v>9.284413E-4</v>
      </c>
      <c r="HI122" s="1">
        <v>0.25881209999999999</v>
      </c>
      <c r="HJ122">
        <v>0.9352471</v>
      </c>
      <c r="HK122">
        <v>17.793890000000001</v>
      </c>
      <c r="HL122" s="1">
        <v>9.1265240000000004E-4</v>
      </c>
      <c r="HM122" s="1">
        <v>0.25431530000000002</v>
      </c>
      <c r="HN122">
        <v>0.93525389999999997</v>
      </c>
      <c r="HO122">
        <v>16.966809999999999</v>
      </c>
      <c r="HP122" s="1">
        <v>8.9412360000000002E-4</v>
      </c>
      <c r="HQ122" s="1">
        <v>0.24918090000000001</v>
      </c>
      <c r="HR122">
        <v>0.93525020000000003</v>
      </c>
      <c r="HS122">
        <v>16.02421</v>
      </c>
      <c r="HT122" s="1">
        <v>8.6976169999999995E-4</v>
      </c>
      <c r="HU122" s="1">
        <v>0.24246699999999999</v>
      </c>
      <c r="HV122">
        <v>0.9352857</v>
      </c>
      <c r="HW122">
        <v>15.23288</v>
      </c>
      <c r="HX122" s="1">
        <v>8.4039439999999998E-4</v>
      </c>
      <c r="HY122" s="1">
        <v>0.23434550000000001</v>
      </c>
      <c r="HZ122">
        <v>0.93524890000000005</v>
      </c>
      <c r="IA122">
        <v>15.61717</v>
      </c>
      <c r="IB122" s="1">
        <v>8.0816480000000005E-4</v>
      </c>
      <c r="IC122" s="1">
        <v>0.2254217</v>
      </c>
      <c r="ID122">
        <v>0.93525709999999995</v>
      </c>
      <c r="IE122">
        <v>16.74004</v>
      </c>
      <c r="IF122" s="1">
        <v>7.7531780000000003E-4</v>
      </c>
      <c r="IG122" s="1">
        <v>0.2162848</v>
      </c>
      <c r="IH122">
        <v>0.93526069999999994</v>
      </c>
      <c r="II122">
        <v>17.967490000000002</v>
      </c>
      <c r="IJ122" s="1">
        <v>7.4302920000000005E-4</v>
      </c>
      <c r="IK122" s="1">
        <v>0.2073044</v>
      </c>
      <c r="IL122">
        <v>0.93526909999999996</v>
      </c>
      <c r="IM122">
        <v>19.045819999999999</v>
      </c>
      <c r="IN122" s="1">
        <v>7.1210589999999997E-4</v>
      </c>
      <c r="IO122" s="1">
        <v>0.1986898</v>
      </c>
      <c r="IP122">
        <v>0.93527329999999997</v>
      </c>
      <c r="IQ122">
        <v>19.029140000000002</v>
      </c>
      <c r="IR122" s="1">
        <v>6.8265399999999999E-4</v>
      </c>
      <c r="IS122" s="1">
        <v>0.19047829999999999</v>
      </c>
      <c r="IT122">
        <v>0.93526319999999996</v>
      </c>
      <c r="IU122">
        <v>18.179600000000001</v>
      </c>
      <c r="IV122">
        <v>6.5456849999999997E-4</v>
      </c>
      <c r="IW122" s="1">
        <v>0.18265970000000001</v>
      </c>
      <c r="IX122">
        <v>0.93526779999999998</v>
      </c>
      <c r="IY122">
        <v>17.171320000000001</v>
      </c>
      <c r="IZ122">
        <v>6.2797289999999995E-4</v>
      </c>
      <c r="JA122" s="1">
        <v>0.17524790000000001</v>
      </c>
      <c r="JB122">
        <v>0.93526279999999995</v>
      </c>
      <c r="JC122">
        <v>16.345359999999999</v>
      </c>
      <c r="JD122">
        <v>6.027424E-4</v>
      </c>
      <c r="JE122" s="1">
        <v>0.1682073</v>
      </c>
      <c r="JF122">
        <v>0.93526430000000005</v>
      </c>
      <c r="JG122">
        <v>16.376080000000002</v>
      </c>
      <c r="JH122">
        <v>5.7875999999999999E-4</v>
      </c>
      <c r="JI122" s="1">
        <v>0.16152810000000001</v>
      </c>
      <c r="JJ122">
        <v>0.93526980000000004</v>
      </c>
      <c r="JK122">
        <v>16.601870000000002</v>
      </c>
      <c r="JL122">
        <v>5.5596680000000002E-4</v>
      </c>
      <c r="JM122" s="1">
        <v>0.15516160000000001</v>
      </c>
      <c r="JN122">
        <v>0.93527020000000005</v>
      </c>
      <c r="JO122">
        <v>17.1616</v>
      </c>
      <c r="JP122">
        <v>5.340551E-4</v>
      </c>
      <c r="JQ122">
        <v>0.14906069999999999</v>
      </c>
      <c r="JR122">
        <v>0.93527360000000004</v>
      </c>
      <c r="JS122">
        <v>17.342379999999999</v>
      </c>
      <c r="JT122">
        <v>5.1330470000000004E-4</v>
      </c>
      <c r="JU122">
        <v>0.14325779999999999</v>
      </c>
      <c r="JV122">
        <v>0.93527470000000001</v>
      </c>
      <c r="JW122">
        <v>17.056509999999999</v>
      </c>
      <c r="JX122">
        <v>4.9354420000000002E-4</v>
      </c>
      <c r="JY122">
        <v>0.1377515</v>
      </c>
      <c r="JZ122">
        <v>0.93527199999999999</v>
      </c>
      <c r="KA122">
        <v>16.507149999999999</v>
      </c>
      <c r="KB122">
        <v>4.7483310000000001E-4</v>
      </c>
      <c r="KC122">
        <v>0.13252</v>
      </c>
      <c r="KD122">
        <v>0.93526750000000003</v>
      </c>
      <c r="KE122">
        <v>15.79186</v>
      </c>
      <c r="KF122">
        <v>4.570372E-4</v>
      </c>
      <c r="KG122">
        <v>0.12755569999999999</v>
      </c>
      <c r="KH122">
        <v>0.9352644</v>
      </c>
      <c r="KI122">
        <v>15.07043</v>
      </c>
      <c r="KJ122">
        <v>4.4010030000000001E-4</v>
      </c>
      <c r="KK122">
        <v>0.122831</v>
      </c>
      <c r="KL122">
        <v>0.93528169999999999</v>
      </c>
      <c r="KM122">
        <v>15.16779</v>
      </c>
      <c r="KN122">
        <v>4.2394060000000003E-4</v>
      </c>
      <c r="KO122">
        <v>0.11831460000000001</v>
      </c>
      <c r="KP122">
        <v>0.93526909999999996</v>
      </c>
      <c r="KQ122">
        <v>15.14367</v>
      </c>
      <c r="KR122">
        <v>4.084882E-4</v>
      </c>
      <c r="KS122">
        <v>0.1139971</v>
      </c>
      <c r="KT122">
        <v>0.9352606</v>
      </c>
      <c r="KU122">
        <v>15.454800000000001</v>
      </c>
      <c r="KV122">
        <v>3.9371060000000001E-4</v>
      </c>
      <c r="KW122">
        <v>0.1098761</v>
      </c>
      <c r="KX122">
        <v>0.9352319</v>
      </c>
      <c r="KY122">
        <v>15.835470000000001</v>
      </c>
      <c r="KZ122">
        <v>3.7963629999999998E-4</v>
      </c>
      <c r="LA122">
        <v>0.1059504</v>
      </c>
      <c r="LB122">
        <v>0.9352374</v>
      </c>
      <c r="LC122">
        <v>15.721220000000001</v>
      </c>
      <c r="LD122">
        <v>3.6609069999999998E-4</v>
      </c>
      <c r="LE122">
        <v>0.1021731</v>
      </c>
      <c r="LF122">
        <v>0.9351526</v>
      </c>
      <c r="LG122">
        <v>15.180580000000001</v>
      </c>
      <c r="LH122">
        <v>3.5300460000000001E-4</v>
      </c>
      <c r="LI122">
        <v>9.8523479999999997E-2</v>
      </c>
      <c r="LJ122">
        <v>0.93509869999999995</v>
      </c>
      <c r="LK122">
        <v>14.55682</v>
      </c>
      <c r="LL122">
        <v>3.4040760000000002E-4</v>
      </c>
      <c r="LM122">
        <v>9.5027329999999993E-2</v>
      </c>
      <c r="LN122">
        <v>0.93501909999999999</v>
      </c>
      <c r="LO122">
        <v>14.151450000000001</v>
      </c>
      <c r="LP122">
        <v>3.2832530000000002E-4</v>
      </c>
      <c r="LQ122">
        <v>9.1677140000000004E-2</v>
      </c>
      <c r="LR122">
        <v>0.93493099999999996</v>
      </c>
      <c r="LS122">
        <v>14.91211</v>
      </c>
      <c r="LT122">
        <v>3.1696410000000002E-4</v>
      </c>
      <c r="LU122">
        <v>8.8518620000000006E-2</v>
      </c>
      <c r="LV122">
        <v>0.93478859999999997</v>
      </c>
      <c r="LW122">
        <v>15.914809999999999</v>
      </c>
      <c r="LX122">
        <v>3.0709310000000002E-4</v>
      </c>
      <c r="LY122">
        <v>8.5763640000000002E-2</v>
      </c>
      <c r="LZ122">
        <v>0.93465790000000004</v>
      </c>
      <c r="MA122">
        <v>17.121110000000002</v>
      </c>
      <c r="MB122">
        <v>3.0007500000000002E-4</v>
      </c>
      <c r="MC122">
        <v>8.3782499999999996E-2</v>
      </c>
      <c r="MD122">
        <v>0.93453770000000003</v>
      </c>
      <c r="ME122">
        <v>18.278410000000001</v>
      </c>
      <c r="MF122">
        <v>2.9597199999999998E-4</v>
      </c>
      <c r="MG122">
        <v>8.262912E-2</v>
      </c>
      <c r="MH122">
        <v>0.93444590000000005</v>
      </c>
      <c r="MI122">
        <v>18.315439999999999</v>
      </c>
      <c r="MJ122">
        <v>2.9296669999999999E-4</v>
      </c>
      <c r="MK122">
        <v>8.1821550000000007E-2</v>
      </c>
      <c r="ML122">
        <v>0.93435239999999997</v>
      </c>
      <c r="MM122">
        <v>17.503520000000002</v>
      </c>
      <c r="MN122">
        <v>2.890217E-4</v>
      </c>
      <c r="MO122">
        <v>8.076527E-2</v>
      </c>
      <c r="MP122">
        <v>0.93429150000000005</v>
      </c>
      <c r="MQ122">
        <v>16.71462</v>
      </c>
      <c r="MR122">
        <v>2.832671E-4</v>
      </c>
      <c r="MS122">
        <v>7.9214400000000004E-2</v>
      </c>
      <c r="MT122">
        <v>0.93426509999999996</v>
      </c>
      <c r="MU122">
        <v>16.12932</v>
      </c>
      <c r="MV122">
        <v>2.7602829999999999E-4</v>
      </c>
      <c r="MW122">
        <v>7.7227879999999999E-2</v>
      </c>
      <c r="MX122">
        <v>0.93421350000000003</v>
      </c>
      <c r="MY122">
        <v>16.7319</v>
      </c>
      <c r="MZ122">
        <v>2.677747E-4</v>
      </c>
      <c r="NA122">
        <v>7.494692E-2</v>
      </c>
      <c r="NB122">
        <v>0.93421379999999998</v>
      </c>
      <c r="NC122">
        <v>17.910430000000002</v>
      </c>
      <c r="ND122">
        <v>2.5837309999999998E-4</v>
      </c>
      <c r="NE122">
        <v>7.2353529999999999E-2</v>
      </c>
      <c r="NF122">
        <v>0.93423369999999994</v>
      </c>
      <c r="NG122">
        <v>19.125</v>
      </c>
      <c r="NH122">
        <v>2.4713879999999999E-4</v>
      </c>
      <c r="NI122">
        <v>6.9250489999999998E-2</v>
      </c>
      <c r="NJ122">
        <v>0.93419379999999996</v>
      </c>
      <c r="NK122">
        <v>20.155539999999998</v>
      </c>
      <c r="NL122">
        <v>2.3412549999999999E-4</v>
      </c>
      <c r="NM122">
        <v>6.5635550000000001E-2</v>
      </c>
      <c r="NN122">
        <v>0.93413049999999997</v>
      </c>
      <c r="NO122">
        <v>20.02469</v>
      </c>
      <c r="NP122">
        <v>2.2079139999999999E-4</v>
      </c>
      <c r="NQ122">
        <v>6.190383E-2</v>
      </c>
      <c r="NR122">
        <v>0.93405720000000003</v>
      </c>
      <c r="NS122">
        <v>19.21425</v>
      </c>
      <c r="NT122">
        <v>2.0869169999999999E-4</v>
      </c>
      <c r="NU122">
        <v>5.8500379999999998E-2</v>
      </c>
      <c r="NV122">
        <v>0.9338959</v>
      </c>
      <c r="NW122">
        <v>18.31474</v>
      </c>
      <c r="NX122">
        <v>1.984547E-4</v>
      </c>
      <c r="NY122">
        <v>5.5622190000000002E-2</v>
      </c>
      <c r="NZ122">
        <v>0.93372299999999997</v>
      </c>
      <c r="OA122">
        <v>17.494710000000001</v>
      </c>
      <c r="OB122">
        <v>1.899274E-4</v>
      </c>
      <c r="OC122">
        <v>5.3231189999999998E-2</v>
      </c>
      <c r="OD122">
        <v>0.93347500000000005</v>
      </c>
      <c r="OE122">
        <v>17.054860000000001</v>
      </c>
      <c r="OF122">
        <v>1.8282779999999999E-4</v>
      </c>
      <c r="OG122">
        <v>5.1245209999999999E-2</v>
      </c>
      <c r="OH122">
        <v>0.93326949999999997</v>
      </c>
      <c r="OI122">
        <v>17.485130000000002</v>
      </c>
      <c r="OJ122">
        <v>1.776081E-4</v>
      </c>
      <c r="OK122">
        <v>4.977699E-2</v>
      </c>
    </row>
    <row r="123" spans="1:401" x14ac:dyDescent="0.35">
      <c r="A123">
        <v>126</v>
      </c>
      <c r="B123" t="s">
        <v>4</v>
      </c>
      <c r="C123" t="s">
        <v>24</v>
      </c>
      <c r="D123" t="s">
        <v>128</v>
      </c>
      <c r="E123">
        <v>902.09829999999999</v>
      </c>
      <c r="F123">
        <v>0.93582489999999996</v>
      </c>
      <c r="G123">
        <v>14.24952</v>
      </c>
      <c r="H123">
        <v>0</v>
      </c>
      <c r="I123">
        <v>0</v>
      </c>
      <c r="J123">
        <v>0.93249150000000003</v>
      </c>
      <c r="K123">
        <v>14.312099999999999</v>
      </c>
      <c r="L123">
        <v>0</v>
      </c>
      <c r="M123">
        <v>0</v>
      </c>
      <c r="N123">
        <v>0.92908400000000002</v>
      </c>
      <c r="O123">
        <v>15.14364</v>
      </c>
      <c r="P123" s="1">
        <v>1.4571870000000001E-34</v>
      </c>
      <c r="Q123" s="1">
        <v>4.9522649999999995E-32</v>
      </c>
      <c r="R123">
        <v>0.92570039999999998</v>
      </c>
      <c r="S123">
        <v>15.620950000000001</v>
      </c>
      <c r="T123" s="1">
        <v>6.2561549999999995E-23</v>
      </c>
      <c r="U123" s="1">
        <v>2.1295340000000001E-20</v>
      </c>
      <c r="V123">
        <v>0.92226209999999997</v>
      </c>
      <c r="W123">
        <v>16.057700000000001</v>
      </c>
      <c r="X123" s="1">
        <v>3.17031E-12</v>
      </c>
      <c r="Y123" s="1">
        <v>1.085976E-9</v>
      </c>
      <c r="Z123">
        <v>0.91895769999999999</v>
      </c>
      <c r="AA123">
        <v>15.633749999999999</v>
      </c>
      <c r="AB123" s="1">
        <v>2.7698049999999997E-4</v>
      </c>
      <c r="AC123" s="1">
        <v>6.5413860000000004E-2</v>
      </c>
      <c r="AD123">
        <v>0.91572359999999997</v>
      </c>
      <c r="AE123">
        <v>14.857670000000001</v>
      </c>
      <c r="AF123">
        <v>0.24179020000000001</v>
      </c>
      <c r="AG123">
        <v>65.234440000000006</v>
      </c>
      <c r="AH123">
        <v>0.91251269999999995</v>
      </c>
      <c r="AI123">
        <v>14.165369999999999</v>
      </c>
      <c r="AJ123">
        <v>9.2831890000000001</v>
      </c>
      <c r="AK123">
        <v>2759.5340000000001</v>
      </c>
      <c r="AL123">
        <v>0.90932670000000004</v>
      </c>
      <c r="AM123">
        <v>13.61462</v>
      </c>
      <c r="AN123">
        <v>58.156149999999997</v>
      </c>
      <c r="AO123">
        <v>18662.759999999998</v>
      </c>
      <c r="AP123">
        <v>0.90616870000000005</v>
      </c>
      <c r="AQ123">
        <v>13.49292</v>
      </c>
      <c r="AR123">
        <v>107.68859999999999</v>
      </c>
      <c r="AS123">
        <v>36729.449999999997</v>
      </c>
      <c r="AT123">
        <v>0.9029469</v>
      </c>
      <c r="AU123">
        <v>14.09104</v>
      </c>
      <c r="AV123">
        <v>84.342579999999998</v>
      </c>
      <c r="AW123">
        <v>30207.66</v>
      </c>
      <c r="AX123">
        <v>0.89963870000000001</v>
      </c>
      <c r="AY123">
        <v>14.40836</v>
      </c>
      <c r="AZ123">
        <v>35.653350000000003</v>
      </c>
      <c r="BA123">
        <v>13273.46</v>
      </c>
      <c r="BB123">
        <v>0.8958853</v>
      </c>
      <c r="BC123">
        <v>14.617620000000001</v>
      </c>
      <c r="BD123">
        <v>9.7853870000000001</v>
      </c>
      <c r="BE123">
        <v>3751.6950000000002</v>
      </c>
      <c r="BF123">
        <v>0.89137390000000005</v>
      </c>
      <c r="BG123">
        <v>14.581429999999999</v>
      </c>
      <c r="BH123">
        <v>2.054354</v>
      </c>
      <c r="BI123">
        <v>802.51369999999997</v>
      </c>
      <c r="BJ123">
        <v>0.88574560000000002</v>
      </c>
      <c r="BK123">
        <v>13.95805</v>
      </c>
      <c r="BL123">
        <v>0.41151569999999998</v>
      </c>
      <c r="BM123">
        <v>160.6661</v>
      </c>
      <c r="BN123">
        <v>0.87873210000000002</v>
      </c>
      <c r="BO123">
        <v>13.284129999999999</v>
      </c>
      <c r="BP123" s="1">
        <v>0.12163640000000001</v>
      </c>
      <c r="BQ123">
        <v>45.800759999999997</v>
      </c>
      <c r="BR123">
        <v>0.87074739999999995</v>
      </c>
      <c r="BS123">
        <v>12.763249999999999</v>
      </c>
      <c r="BT123" s="1">
        <v>7.1161680000000005E-2</v>
      </c>
      <c r="BU123">
        <v>25.910679999999999</v>
      </c>
      <c r="BV123">
        <v>0.86219069999999998</v>
      </c>
      <c r="BW123">
        <v>12.85417</v>
      </c>
      <c r="BX123" s="1">
        <v>6.088093E-2</v>
      </c>
      <c r="BY123">
        <v>22.007459999999998</v>
      </c>
      <c r="BZ123">
        <v>0.85348780000000002</v>
      </c>
      <c r="CA123">
        <v>13.54729</v>
      </c>
      <c r="CB123" s="1">
        <v>6.0461130000000002E-2</v>
      </c>
      <c r="CC123" s="1">
        <v>21.905950000000001</v>
      </c>
      <c r="CD123">
        <v>0.84507319999999997</v>
      </c>
      <c r="CE123">
        <v>14.466049999999999</v>
      </c>
      <c r="CF123" s="1">
        <v>6.3068910000000006E-2</v>
      </c>
      <c r="CG123" s="1">
        <v>23.0306</v>
      </c>
      <c r="CH123">
        <v>0.83484999999999998</v>
      </c>
      <c r="CI123">
        <v>15.230969999999999</v>
      </c>
      <c r="CJ123" s="1">
        <v>6.4216750000000003E-2</v>
      </c>
      <c r="CK123" s="1">
        <v>23.752780000000001</v>
      </c>
      <c r="CL123">
        <v>0.825152</v>
      </c>
      <c r="CM123">
        <v>15.21834</v>
      </c>
      <c r="CN123" s="1">
        <v>6.2386049999999998E-2</v>
      </c>
      <c r="CO123" s="1">
        <v>23.374939999999999</v>
      </c>
      <c r="CP123">
        <v>0.81480739999999996</v>
      </c>
      <c r="CQ123">
        <v>14.70842</v>
      </c>
      <c r="CR123" s="1">
        <v>5.8039399999999998E-2</v>
      </c>
      <c r="CS123" s="1">
        <v>22.033169999999998</v>
      </c>
      <c r="CT123">
        <v>0.80525000000000002</v>
      </c>
      <c r="CU123">
        <v>14.09238</v>
      </c>
      <c r="CV123" s="1">
        <v>5.254851E-2</v>
      </c>
      <c r="CW123" s="1">
        <v>20.170870000000001</v>
      </c>
      <c r="CX123">
        <v>0.79600099999999996</v>
      </c>
      <c r="CY123">
        <v>13.68627</v>
      </c>
      <c r="CZ123" s="1">
        <v>4.6879280000000002E-2</v>
      </c>
      <c r="DA123" s="1">
        <v>18.173549999999999</v>
      </c>
      <c r="DB123">
        <v>0.78683420000000004</v>
      </c>
      <c r="DC123">
        <v>14.18524</v>
      </c>
      <c r="DD123" s="1">
        <v>4.1492050000000003E-2</v>
      </c>
      <c r="DE123" s="1">
        <v>16.240390000000001</v>
      </c>
      <c r="DF123">
        <v>0.77787470000000003</v>
      </c>
      <c r="DG123">
        <v>15.2834</v>
      </c>
      <c r="DH123" s="1">
        <v>3.6275389999999998E-2</v>
      </c>
      <c r="DI123" s="1">
        <v>14.33845</v>
      </c>
      <c r="DJ123">
        <v>0.76902230000000005</v>
      </c>
      <c r="DK123">
        <v>16.227889999999999</v>
      </c>
      <c r="DL123" s="1">
        <v>3.1046339999999999E-2</v>
      </c>
      <c r="DM123" s="1">
        <v>12.39621</v>
      </c>
      <c r="DN123">
        <v>0.76074280000000005</v>
      </c>
      <c r="DO123">
        <v>16.95777</v>
      </c>
      <c r="DP123" s="1">
        <v>2.6065479999999999E-2</v>
      </c>
      <c r="DQ123" s="1">
        <v>10.49959</v>
      </c>
      <c r="DR123">
        <v>0.75297320000000001</v>
      </c>
      <c r="DS123">
        <v>16.940819999999999</v>
      </c>
      <c r="DT123" s="1">
        <v>2.1737880000000001E-2</v>
      </c>
      <c r="DU123" s="1">
        <v>8.8196600000000007</v>
      </c>
      <c r="DV123">
        <v>0.74617739999999999</v>
      </c>
      <c r="DW123">
        <v>16.327439999999999</v>
      </c>
      <c r="DX123" s="1">
        <v>1.8271880000000001E-2</v>
      </c>
      <c r="DY123" s="1">
        <v>7.4530719999999997</v>
      </c>
      <c r="DZ123">
        <v>0.74042350000000001</v>
      </c>
      <c r="EA123">
        <v>15.53295</v>
      </c>
      <c r="EB123" s="1">
        <v>1.5585709999999999E-2</v>
      </c>
      <c r="EC123" s="1">
        <v>6.3801480000000002</v>
      </c>
      <c r="ED123">
        <v>0.73553869999999999</v>
      </c>
      <c r="EE123">
        <v>14.78759</v>
      </c>
      <c r="EF123" s="1">
        <v>1.3501549999999999E-2</v>
      </c>
      <c r="EG123" s="1">
        <v>5.5394009999999998</v>
      </c>
      <c r="EH123">
        <v>0.73180339999999999</v>
      </c>
      <c r="EI123">
        <v>14.704739999999999</v>
      </c>
      <c r="EJ123" s="1">
        <v>1.183935E-2</v>
      </c>
      <c r="EK123" s="1">
        <v>4.8635609999999998</v>
      </c>
      <c r="EL123">
        <v>0.72917189999999998</v>
      </c>
      <c r="EM123">
        <v>15.246420000000001</v>
      </c>
      <c r="EN123" s="1">
        <v>1.0384050000000001E-2</v>
      </c>
      <c r="EO123" s="1">
        <v>4.2708659999999998</v>
      </c>
      <c r="EP123">
        <v>0.72733179999999997</v>
      </c>
      <c r="EQ123">
        <v>16.095030000000001</v>
      </c>
      <c r="ER123" s="1">
        <v>8.8503850000000005E-3</v>
      </c>
      <c r="ES123" s="1">
        <v>3.65001</v>
      </c>
      <c r="ET123">
        <v>0.72613910000000004</v>
      </c>
      <c r="EU123">
        <v>16.834409999999998</v>
      </c>
      <c r="EV123" s="1">
        <v>7.1285899999999998E-3</v>
      </c>
      <c r="EW123" s="1">
        <v>2.950034</v>
      </c>
      <c r="EX123">
        <v>0.72541789999999995</v>
      </c>
      <c r="EY123">
        <v>16.827179999999998</v>
      </c>
      <c r="EZ123" s="1">
        <v>5.4228890000000002E-3</v>
      </c>
      <c r="FA123" s="1">
        <v>2.2483430000000002</v>
      </c>
      <c r="FB123">
        <v>0.72503010000000001</v>
      </c>
      <c r="FC123">
        <v>16.183070000000001</v>
      </c>
      <c r="FD123" s="1">
        <v>4.0207439999999997E-3</v>
      </c>
      <c r="FE123" s="1">
        <v>1.6639109999999999</v>
      </c>
      <c r="FF123">
        <v>0.72490889999999997</v>
      </c>
      <c r="FG123">
        <v>15.24464</v>
      </c>
      <c r="FH123" s="1">
        <v>3.038107E-3</v>
      </c>
      <c r="FI123" s="1">
        <v>1.250116</v>
      </c>
      <c r="FJ123">
        <v>0.72495169999999998</v>
      </c>
      <c r="FK123">
        <v>14.462859999999999</v>
      </c>
      <c r="FL123" s="1">
        <v>2.4174740000000002E-3</v>
      </c>
      <c r="FM123" s="1">
        <v>0.98695929999999998</v>
      </c>
      <c r="FN123">
        <v>0.72514429999999996</v>
      </c>
      <c r="FO123">
        <v>14.88317</v>
      </c>
      <c r="FP123" s="1">
        <v>2.0404709999999999E-3</v>
      </c>
      <c r="FQ123" s="1">
        <v>0.82662800000000003</v>
      </c>
      <c r="FR123">
        <v>0.7254505</v>
      </c>
      <c r="FS123">
        <v>15.5778</v>
      </c>
      <c r="FT123" s="1">
        <v>1.801469E-3</v>
      </c>
      <c r="FU123" s="1">
        <v>0.72533740000000002</v>
      </c>
      <c r="FV123">
        <v>0.72581229999999997</v>
      </c>
      <c r="FW123">
        <v>16.319500000000001</v>
      </c>
      <c r="FX123" s="1">
        <v>1.628064E-3</v>
      </c>
      <c r="FY123" s="1">
        <v>0.65271800000000002</v>
      </c>
      <c r="FZ123">
        <v>0.72621559999999996</v>
      </c>
      <c r="GA123">
        <v>16.696950000000001</v>
      </c>
      <c r="GB123" s="1">
        <v>1.4826069999999999E-3</v>
      </c>
      <c r="GC123" s="1">
        <v>0.59248500000000004</v>
      </c>
      <c r="GD123">
        <v>0.72662230000000005</v>
      </c>
      <c r="GE123">
        <v>16.432729999999999</v>
      </c>
      <c r="GF123" s="1">
        <v>1.355382E-3</v>
      </c>
      <c r="GG123" s="1">
        <v>0.54002209999999995</v>
      </c>
      <c r="GH123">
        <v>0.72700880000000001</v>
      </c>
      <c r="GI123">
        <v>15.756489999999999</v>
      </c>
      <c r="GJ123" s="1">
        <v>1.2483010000000001E-3</v>
      </c>
      <c r="GK123" s="1">
        <v>0.4958535</v>
      </c>
      <c r="GL123">
        <v>0.72729619999999995</v>
      </c>
      <c r="GM123">
        <v>15.068250000000001</v>
      </c>
      <c r="GN123" s="1">
        <v>1.1613190000000001E-3</v>
      </c>
      <c r="GO123" s="1">
        <v>0.46004020000000001</v>
      </c>
      <c r="GP123">
        <v>0.72754660000000004</v>
      </c>
      <c r="GQ123">
        <v>14.64029</v>
      </c>
      <c r="GR123" s="1">
        <v>1.091182E-3</v>
      </c>
      <c r="GS123" s="1">
        <v>0.4312069</v>
      </c>
      <c r="GT123">
        <v>0.7277768</v>
      </c>
      <c r="GU123">
        <v>15.266719999999999</v>
      </c>
      <c r="GV123" s="1">
        <v>1.033073E-3</v>
      </c>
      <c r="GW123" s="1">
        <v>0.40751130000000002</v>
      </c>
      <c r="GX123">
        <v>0.72789570000000003</v>
      </c>
      <c r="GY123">
        <v>16.06174</v>
      </c>
      <c r="GZ123" s="1">
        <v>9.860451000000001E-4</v>
      </c>
      <c r="HA123" s="1">
        <v>0.3883028</v>
      </c>
      <c r="HB123">
        <v>0.72798810000000003</v>
      </c>
      <c r="HC123">
        <v>16.950620000000001</v>
      </c>
      <c r="HD123" s="1">
        <v>9.52052E-4</v>
      </c>
      <c r="HE123" s="1">
        <v>0.37427060000000001</v>
      </c>
      <c r="HF123">
        <v>0.72803739999999995</v>
      </c>
      <c r="HG123">
        <v>17.816490000000002</v>
      </c>
      <c r="HH123" s="1">
        <v>9.3044540000000004E-4</v>
      </c>
      <c r="HI123" s="1">
        <v>0.36529289999999998</v>
      </c>
      <c r="HJ123">
        <v>0.72807160000000004</v>
      </c>
      <c r="HK123">
        <v>17.858630000000002</v>
      </c>
      <c r="HL123" s="1">
        <v>9.1447550000000005E-4</v>
      </c>
      <c r="HM123" s="1">
        <v>0.35884310000000003</v>
      </c>
      <c r="HN123">
        <v>0.72807929999999998</v>
      </c>
      <c r="HO123">
        <v>17.049250000000001</v>
      </c>
      <c r="HP123" s="1">
        <v>8.9646280000000005E-4</v>
      </c>
      <c r="HQ123" s="1">
        <v>0.35182940000000001</v>
      </c>
      <c r="HR123">
        <v>0.7280875</v>
      </c>
      <c r="HS123">
        <v>16.113790000000002</v>
      </c>
      <c r="HT123" s="1">
        <v>8.7275030000000004E-4</v>
      </c>
      <c r="HU123" s="1">
        <v>0.34267209999999998</v>
      </c>
      <c r="HV123">
        <v>0.72812080000000001</v>
      </c>
      <c r="HW123">
        <v>15.303789999999999</v>
      </c>
      <c r="HX123" s="1">
        <v>8.4386770000000001E-4</v>
      </c>
      <c r="HY123" s="1">
        <v>0.33147120000000002</v>
      </c>
      <c r="HZ123">
        <v>0.72813000000000005</v>
      </c>
      <c r="IA123">
        <v>15.64068</v>
      </c>
      <c r="IB123" s="1">
        <v>8.1184360000000001E-4</v>
      </c>
      <c r="IC123" s="1">
        <v>0.31900309999999998</v>
      </c>
      <c r="ID123">
        <v>0.72813090000000003</v>
      </c>
      <c r="IE123">
        <v>16.72109</v>
      </c>
      <c r="IF123" s="1">
        <v>7.7900210000000003E-4</v>
      </c>
      <c r="IG123" s="1">
        <v>0.30614770000000002</v>
      </c>
      <c r="IH123">
        <v>0.72814299999999998</v>
      </c>
      <c r="II123">
        <v>17.932870000000001</v>
      </c>
      <c r="IJ123" s="1">
        <v>7.4660459999999998E-4</v>
      </c>
      <c r="IK123" s="1">
        <v>0.29345719999999997</v>
      </c>
      <c r="IL123">
        <v>0.72814009999999996</v>
      </c>
      <c r="IM123">
        <v>19.03453</v>
      </c>
      <c r="IN123" s="1">
        <v>7.155207E-4</v>
      </c>
      <c r="IO123" s="1">
        <v>0.28125909999999998</v>
      </c>
      <c r="IP123">
        <v>0.72812619999999995</v>
      </c>
      <c r="IQ123">
        <v>19.088249999999999</v>
      </c>
      <c r="IR123" s="1">
        <v>6.8590269999999997E-4</v>
      </c>
      <c r="IS123" s="1">
        <v>0.26962419999999998</v>
      </c>
      <c r="IT123">
        <v>0.72814429999999997</v>
      </c>
      <c r="IU123">
        <v>18.275939999999999</v>
      </c>
      <c r="IV123">
        <v>6.5765419999999999E-4</v>
      </c>
      <c r="IW123" s="1">
        <v>0.25854339999999998</v>
      </c>
      <c r="IX123">
        <v>0.72812270000000001</v>
      </c>
      <c r="IY123">
        <v>17.277509999999999</v>
      </c>
      <c r="IZ123">
        <v>6.3090279999999997E-4</v>
      </c>
      <c r="JA123" s="1">
        <v>0.2480386</v>
      </c>
      <c r="JB123">
        <v>0.72813309999999998</v>
      </c>
      <c r="JC123">
        <v>16.43168</v>
      </c>
      <c r="JD123">
        <v>6.055209E-4</v>
      </c>
      <c r="JE123" s="1">
        <v>0.2380594</v>
      </c>
      <c r="JF123">
        <v>0.72814590000000001</v>
      </c>
      <c r="JG123">
        <v>16.415320000000001</v>
      </c>
      <c r="JH123">
        <v>5.8139919999999998E-4</v>
      </c>
      <c r="JI123" s="1">
        <v>0.2285922</v>
      </c>
      <c r="JJ123">
        <v>0.72811590000000004</v>
      </c>
      <c r="JK123">
        <v>16.61477</v>
      </c>
      <c r="JL123">
        <v>5.5848539999999998E-4</v>
      </c>
      <c r="JM123" s="1">
        <v>0.2195751</v>
      </c>
      <c r="JN123">
        <v>0.72814829999999997</v>
      </c>
      <c r="JO123">
        <v>17.157409999999999</v>
      </c>
      <c r="JP123">
        <v>5.3647389999999997E-4</v>
      </c>
      <c r="JQ123" s="1">
        <v>0.21094070000000001</v>
      </c>
      <c r="JR123">
        <v>0.7281263</v>
      </c>
      <c r="JS123">
        <v>17.350079999999998</v>
      </c>
      <c r="JT123">
        <v>5.1559570000000001E-4</v>
      </c>
      <c r="JU123">
        <v>0.20271420000000001</v>
      </c>
      <c r="JV123">
        <v>0.7281263</v>
      </c>
      <c r="JW123">
        <v>17.09498</v>
      </c>
      <c r="JX123">
        <v>4.9571819999999999E-4</v>
      </c>
      <c r="JY123">
        <v>0.19490969999999999</v>
      </c>
      <c r="JZ123">
        <v>0.72814190000000001</v>
      </c>
      <c r="KA123">
        <v>16.568819999999999</v>
      </c>
      <c r="KB123">
        <v>4.7689750000000001E-4</v>
      </c>
      <c r="KC123">
        <v>0.18749540000000001</v>
      </c>
      <c r="KD123">
        <v>0.72813969999999995</v>
      </c>
      <c r="KE123">
        <v>15.87651</v>
      </c>
      <c r="KF123">
        <v>4.5899560000000001E-4</v>
      </c>
      <c r="KG123">
        <v>0.18045919999999999</v>
      </c>
      <c r="KH123">
        <v>0.72813930000000004</v>
      </c>
      <c r="KI123">
        <v>15.149330000000001</v>
      </c>
      <c r="KJ123">
        <v>4.4197159999999997E-4</v>
      </c>
      <c r="KK123">
        <v>0.1737668</v>
      </c>
      <c r="KL123">
        <v>0.72813030000000001</v>
      </c>
      <c r="KM123">
        <v>15.226430000000001</v>
      </c>
      <c r="KN123">
        <v>4.257288E-4</v>
      </c>
      <c r="KO123">
        <v>0.1673714</v>
      </c>
      <c r="KP123">
        <v>0.72814350000000005</v>
      </c>
      <c r="KQ123">
        <v>15.19162</v>
      </c>
      <c r="KR123">
        <v>4.1019929999999997E-4</v>
      </c>
      <c r="KS123">
        <v>0.1612585</v>
      </c>
      <c r="KT123">
        <v>0.72814319999999999</v>
      </c>
      <c r="KU123">
        <v>15.47322</v>
      </c>
      <c r="KV123">
        <v>3.9533999999999999E-4</v>
      </c>
      <c r="KW123">
        <v>0.15541969999999999</v>
      </c>
      <c r="KX123">
        <v>0.72811199999999998</v>
      </c>
      <c r="KY123">
        <v>15.848940000000001</v>
      </c>
      <c r="KZ123">
        <v>3.811919E-4</v>
      </c>
      <c r="LA123">
        <v>0.1498594</v>
      </c>
      <c r="LB123">
        <v>0.72807929999999998</v>
      </c>
      <c r="LC123">
        <v>15.765359999999999</v>
      </c>
      <c r="LD123">
        <v>3.6759580000000002E-4</v>
      </c>
      <c r="LE123">
        <v>0.1445186</v>
      </c>
      <c r="LF123">
        <v>0.72797529999999999</v>
      </c>
      <c r="LG123">
        <v>15.22461</v>
      </c>
      <c r="LH123">
        <v>3.5444989999999999E-4</v>
      </c>
      <c r="LI123">
        <v>0.1393566</v>
      </c>
      <c r="LJ123">
        <v>0.72782650000000004</v>
      </c>
      <c r="LK123">
        <v>14.615</v>
      </c>
      <c r="LL123">
        <v>3.4179559999999998E-4</v>
      </c>
      <c r="LM123">
        <v>0.13441359999999999</v>
      </c>
      <c r="LN123">
        <v>0.72761240000000005</v>
      </c>
      <c r="LO123">
        <v>14.19659</v>
      </c>
      <c r="LP123">
        <v>3.2964810000000002E-4</v>
      </c>
      <c r="LQ123">
        <v>0.1296794</v>
      </c>
      <c r="LR123">
        <v>0.72731970000000001</v>
      </c>
      <c r="LS123">
        <v>14.92633</v>
      </c>
      <c r="LT123">
        <v>3.181883E-4</v>
      </c>
      <c r="LU123">
        <v>0.12520029999999999</v>
      </c>
      <c r="LV123">
        <v>0.72695650000000001</v>
      </c>
      <c r="LW123">
        <v>15.903510000000001</v>
      </c>
      <c r="LX123">
        <v>3.0808449999999998E-4</v>
      </c>
      <c r="LY123">
        <v>0.12123440000000001</v>
      </c>
      <c r="LZ123">
        <v>0.72655170000000002</v>
      </c>
      <c r="MA123">
        <v>17.089729999999999</v>
      </c>
      <c r="MB123">
        <v>3.0070299999999998E-4</v>
      </c>
      <c r="MC123">
        <v>0.1182966</v>
      </c>
      <c r="MD123">
        <v>0.72616530000000001</v>
      </c>
      <c r="ME123">
        <v>18.280619999999999</v>
      </c>
      <c r="MF123">
        <v>2.9632930000000001E-4</v>
      </c>
      <c r="MG123">
        <v>0.1165588</v>
      </c>
      <c r="MH123">
        <v>0.72571410000000003</v>
      </c>
      <c r="MI123">
        <v>18.38495</v>
      </c>
      <c r="MJ123">
        <v>2.9330440000000001E-4</v>
      </c>
      <c r="MK123">
        <v>0.1154216</v>
      </c>
      <c r="ML123">
        <v>0.7253484</v>
      </c>
      <c r="MM123">
        <v>17.570460000000001</v>
      </c>
      <c r="MN123">
        <v>2.8952909999999999E-4</v>
      </c>
      <c r="MO123">
        <v>0.1140244</v>
      </c>
      <c r="MP123">
        <v>0.72501800000000005</v>
      </c>
      <c r="MQ123">
        <v>16.789950000000001</v>
      </c>
      <c r="MR123">
        <v>2.8397999999999997E-4</v>
      </c>
      <c r="MS123">
        <v>0.11194800000000001</v>
      </c>
      <c r="MT123">
        <v>0.72477570000000002</v>
      </c>
      <c r="MU123">
        <v>16.186900000000001</v>
      </c>
      <c r="MV123">
        <v>2.7689110000000001E-4</v>
      </c>
      <c r="MW123">
        <v>0.1092322</v>
      </c>
      <c r="MX123">
        <v>0.72458230000000001</v>
      </c>
      <c r="MY123">
        <v>16.744199999999999</v>
      </c>
      <c r="MZ123">
        <v>2.687457E-4</v>
      </c>
      <c r="NA123">
        <v>0.10607560000000001</v>
      </c>
      <c r="NB123">
        <v>0.72442980000000001</v>
      </c>
      <c r="NC123">
        <v>17.876930000000002</v>
      </c>
      <c r="ND123">
        <v>2.5950049999999997E-4</v>
      </c>
      <c r="NE123">
        <v>0.10249510000000001</v>
      </c>
      <c r="NF123">
        <v>0.72433159999999996</v>
      </c>
      <c r="NG123">
        <v>19.083580000000001</v>
      </c>
      <c r="NH123">
        <v>2.4850030000000002E-4</v>
      </c>
      <c r="NI123">
        <v>9.8232399999999997E-2</v>
      </c>
      <c r="NJ123">
        <v>0.72426270000000004</v>
      </c>
      <c r="NK123">
        <v>20.15316</v>
      </c>
      <c r="NL123">
        <v>2.356452E-4</v>
      </c>
      <c r="NM123">
        <v>9.3216670000000001E-2</v>
      </c>
      <c r="NN123">
        <v>0.72413680000000002</v>
      </c>
      <c r="NO123">
        <v>20.089919999999999</v>
      </c>
      <c r="NP123">
        <v>2.2226559999999999E-4</v>
      </c>
      <c r="NQ123">
        <v>8.7944110000000006E-2</v>
      </c>
      <c r="NR123">
        <v>0.72393909999999995</v>
      </c>
      <c r="NS123">
        <v>19.299790000000002</v>
      </c>
      <c r="NT123">
        <v>2.0997449999999999E-4</v>
      </c>
      <c r="NU123">
        <v>8.3066860000000006E-2</v>
      </c>
      <c r="NV123">
        <v>0.72359850000000003</v>
      </c>
      <c r="NW123">
        <v>18.40868</v>
      </c>
      <c r="NX123">
        <v>1.9952279999999999E-4</v>
      </c>
      <c r="NY123">
        <v>7.891753E-2</v>
      </c>
      <c r="NZ123">
        <v>0.7231438</v>
      </c>
      <c r="OA123">
        <v>17.588740000000001</v>
      </c>
      <c r="OB123">
        <v>1.908182E-4</v>
      </c>
      <c r="OC123">
        <v>7.5474379999999994E-2</v>
      </c>
      <c r="OD123">
        <v>0.72251860000000001</v>
      </c>
      <c r="OE123">
        <v>17.112310000000001</v>
      </c>
      <c r="OF123">
        <v>1.835529E-4</v>
      </c>
      <c r="OG123">
        <v>7.2612010000000005E-2</v>
      </c>
      <c r="OH123">
        <v>0.7217964</v>
      </c>
      <c r="OI123">
        <v>17.517330000000001</v>
      </c>
      <c r="OJ123">
        <v>1.7806620000000001E-4</v>
      </c>
      <c r="OK123">
        <v>7.0442099999999994E-2</v>
      </c>
    </row>
    <row r="124" spans="1:401" x14ac:dyDescent="0.35">
      <c r="A124">
        <v>127</v>
      </c>
      <c r="B124" t="s">
        <v>4</v>
      </c>
      <c r="C124" t="s">
        <v>24</v>
      </c>
      <c r="D124" t="s">
        <v>129</v>
      </c>
      <c r="E124">
        <v>935.11109999999996</v>
      </c>
      <c r="F124">
        <v>0.71225419999999995</v>
      </c>
      <c r="G124">
        <v>14.268520000000001</v>
      </c>
      <c r="H124">
        <v>0</v>
      </c>
      <c r="I124">
        <v>0</v>
      </c>
      <c r="J124">
        <v>0.7098293</v>
      </c>
      <c r="K124">
        <v>14.29782</v>
      </c>
      <c r="L124">
        <v>0</v>
      </c>
      <c r="M124">
        <v>0</v>
      </c>
      <c r="N124">
        <v>0.70734699999999995</v>
      </c>
      <c r="O124">
        <v>15.12763</v>
      </c>
      <c r="P124" s="1">
        <v>2.2963630000000001E-35</v>
      </c>
      <c r="Q124" s="1">
        <v>7.138704E-33</v>
      </c>
      <c r="R124">
        <v>0.70487230000000001</v>
      </c>
      <c r="S124">
        <v>15.6144</v>
      </c>
      <c r="T124" s="1">
        <v>1.158032E-23</v>
      </c>
      <c r="U124" s="1">
        <v>3.6034520000000002E-21</v>
      </c>
      <c r="V124">
        <v>0.70236120000000002</v>
      </c>
      <c r="W124">
        <v>16.079599999999999</v>
      </c>
      <c r="X124" s="1">
        <v>6.5772730000000002E-13</v>
      </c>
      <c r="Y124" s="1">
        <v>2.0583570000000001E-10</v>
      </c>
      <c r="Z124">
        <v>0.6999725</v>
      </c>
      <c r="AA124">
        <v>15.68807</v>
      </c>
      <c r="AB124" s="1">
        <v>1.167237E-4</v>
      </c>
      <c r="AC124" s="1">
        <v>2.8786030000000001E-2</v>
      </c>
      <c r="AD124">
        <v>0.69765390000000005</v>
      </c>
      <c r="AE124">
        <v>14.91976</v>
      </c>
      <c r="AF124">
        <v>0.14910319999999999</v>
      </c>
      <c r="AG124">
        <v>40.026020000000003</v>
      </c>
      <c r="AH124">
        <v>0.69533129999999999</v>
      </c>
      <c r="AI124">
        <v>14.218389999999999</v>
      </c>
      <c r="AJ124">
        <v>7.0348829999999998</v>
      </c>
      <c r="AK124">
        <v>2013.7950000000001</v>
      </c>
      <c r="AL124">
        <v>0.69302649999999999</v>
      </c>
      <c r="AM124">
        <v>13.64448</v>
      </c>
      <c r="AN124">
        <v>50.94764</v>
      </c>
      <c r="AO124">
        <v>15315.63</v>
      </c>
      <c r="AP124">
        <v>0.69074670000000005</v>
      </c>
      <c r="AQ124">
        <v>13.496449999999999</v>
      </c>
      <c r="AR124">
        <v>105.1814</v>
      </c>
      <c r="AS124">
        <v>32814.050000000003</v>
      </c>
      <c r="AT124">
        <v>0.68843909999999997</v>
      </c>
      <c r="AU124">
        <v>14.09137</v>
      </c>
      <c r="AV124">
        <v>89.492859999999993</v>
      </c>
      <c r="AW124">
        <v>28728.09</v>
      </c>
      <c r="AX124">
        <v>0.68605430000000001</v>
      </c>
      <c r="AY124">
        <v>14.40875</v>
      </c>
      <c r="AZ124">
        <v>40.273049999999998</v>
      </c>
      <c r="BA124">
        <v>13215.31</v>
      </c>
      <c r="BB124">
        <v>0.68337539999999997</v>
      </c>
      <c r="BC124">
        <v>14.62237</v>
      </c>
      <c r="BD124">
        <v>11.559060000000001</v>
      </c>
      <c r="BE124">
        <v>3856.1930000000002</v>
      </c>
      <c r="BF124">
        <v>0.68015460000000005</v>
      </c>
      <c r="BG124">
        <v>14.61636</v>
      </c>
      <c r="BH124">
        <v>2.4893709999999998</v>
      </c>
      <c r="BI124">
        <v>839.58680000000004</v>
      </c>
      <c r="BJ124">
        <v>0.67612360000000005</v>
      </c>
      <c r="BK124">
        <v>14.00831</v>
      </c>
      <c r="BL124">
        <v>0.49385679999999998</v>
      </c>
      <c r="BM124">
        <v>166.96080000000001</v>
      </c>
      <c r="BN124">
        <v>0.67113230000000001</v>
      </c>
      <c r="BO124">
        <v>13.32583</v>
      </c>
      <c r="BP124" s="1">
        <v>0.13566729999999999</v>
      </c>
      <c r="BQ124">
        <v>45.170999999999999</v>
      </c>
      <c r="BR124">
        <v>0.66537760000000001</v>
      </c>
      <c r="BS124">
        <v>12.79809</v>
      </c>
      <c r="BT124" s="1">
        <v>7.3785050000000005E-2</v>
      </c>
      <c r="BU124">
        <v>24.172190000000001</v>
      </c>
      <c r="BV124">
        <v>0.65911050000000004</v>
      </c>
      <c r="BW124">
        <v>12.87598</v>
      </c>
      <c r="BX124" s="1">
        <v>6.135206E-2</v>
      </c>
      <c r="BY124">
        <v>20.064299999999999</v>
      </c>
      <c r="BZ124">
        <v>0.65271990000000002</v>
      </c>
      <c r="CA124">
        <v>13.55419</v>
      </c>
      <c r="CB124" s="1">
        <v>6.0205990000000001E-2</v>
      </c>
      <c r="CC124" s="1">
        <v>19.756260000000001</v>
      </c>
      <c r="CD124">
        <v>0.6465263</v>
      </c>
      <c r="CE124">
        <v>14.46866</v>
      </c>
      <c r="CF124" s="1">
        <v>6.2698680000000007E-2</v>
      </c>
      <c r="CG124" s="1">
        <v>20.70195</v>
      </c>
      <c r="CH124">
        <v>0.63975890000000002</v>
      </c>
      <c r="CI124">
        <v>15.236520000000001</v>
      </c>
      <c r="CJ124" s="1">
        <v>6.4144199999999998E-2</v>
      </c>
      <c r="CK124" s="1">
        <v>21.369409999999998</v>
      </c>
      <c r="CL124">
        <v>0.63331859999999995</v>
      </c>
      <c r="CM124">
        <v>15.24048</v>
      </c>
      <c r="CN124" s="1">
        <v>6.2675649999999999E-2</v>
      </c>
      <c r="CO124" s="1">
        <v>21.066109999999998</v>
      </c>
      <c r="CP124">
        <v>0.62641690000000005</v>
      </c>
      <c r="CQ124">
        <v>14.7476</v>
      </c>
      <c r="CR124" s="1">
        <v>5.8570339999999999E-2</v>
      </c>
      <c r="CS124" s="1">
        <v>19.87</v>
      </c>
      <c r="CT124">
        <v>0.62027679999999996</v>
      </c>
      <c r="CU124">
        <v>14.133559999999999</v>
      </c>
      <c r="CV124" s="1">
        <v>5.3185620000000003E-2</v>
      </c>
      <c r="CW124" s="1">
        <v>18.18629</v>
      </c>
      <c r="CX124">
        <v>0.61437549999999996</v>
      </c>
      <c r="CY124">
        <v>13.709580000000001</v>
      </c>
      <c r="CZ124" s="1">
        <v>4.7517610000000002E-2</v>
      </c>
      <c r="DA124" s="1">
        <v>16.36702</v>
      </c>
      <c r="DB124">
        <v>0.60845170000000004</v>
      </c>
      <c r="DC124">
        <v>14.185169999999999</v>
      </c>
      <c r="DD124" s="1">
        <v>4.2103500000000002E-2</v>
      </c>
      <c r="DE124" s="1">
        <v>14.60576</v>
      </c>
      <c r="DF124">
        <v>0.60266240000000004</v>
      </c>
      <c r="DG124">
        <v>15.272449999999999</v>
      </c>
      <c r="DH124" s="1">
        <v>3.689506E-2</v>
      </c>
      <c r="DI124" s="1">
        <v>12.88875</v>
      </c>
      <c r="DJ124">
        <v>0.59689879999999995</v>
      </c>
      <c r="DK124">
        <v>16.216629999999999</v>
      </c>
      <c r="DL124" s="1">
        <v>3.167615E-2</v>
      </c>
      <c r="DM124" s="1">
        <v>11.144579999999999</v>
      </c>
      <c r="DN124">
        <v>0.59154779999999996</v>
      </c>
      <c r="DO124">
        <v>16.95768</v>
      </c>
      <c r="DP124" s="1">
        <v>2.6656920000000001E-2</v>
      </c>
      <c r="DQ124" s="1">
        <v>9.4354289999999992</v>
      </c>
      <c r="DR124">
        <v>0.58629010000000004</v>
      </c>
      <c r="DS124">
        <v>16.967220000000001</v>
      </c>
      <c r="DT124" s="1">
        <v>2.2238129999999998E-2</v>
      </c>
      <c r="DU124" s="1">
        <v>7.912172</v>
      </c>
      <c r="DV124">
        <v>0.58155179999999995</v>
      </c>
      <c r="DW124">
        <v>16.37163</v>
      </c>
      <c r="DX124" s="1">
        <v>1.8669660000000001E-2</v>
      </c>
      <c r="DY124" s="1">
        <v>6.667637</v>
      </c>
      <c r="DZ124">
        <v>0.57761790000000002</v>
      </c>
      <c r="EA124">
        <v>15.582380000000001</v>
      </c>
      <c r="EB124" s="1">
        <v>1.5896739999999999E-2</v>
      </c>
      <c r="EC124" s="1">
        <v>5.6897089999999997</v>
      </c>
      <c r="ED124">
        <v>0.57436149999999997</v>
      </c>
      <c r="EE124">
        <v>14.83578</v>
      </c>
      <c r="EF124" s="1">
        <v>1.3747469999999999E-2</v>
      </c>
      <c r="EG124" s="1">
        <v>4.9256320000000002</v>
      </c>
      <c r="EH124">
        <v>0.57183249999999997</v>
      </c>
      <c r="EI124">
        <v>14.736090000000001</v>
      </c>
      <c r="EJ124" s="1">
        <v>1.20427E-2</v>
      </c>
      <c r="EK124" s="1">
        <v>4.3157969999999999</v>
      </c>
      <c r="EL124">
        <v>0.57004030000000006</v>
      </c>
      <c r="EM124">
        <v>15.25793</v>
      </c>
      <c r="EN124" s="1">
        <v>1.0577339999999999E-2</v>
      </c>
      <c r="EO124" s="1">
        <v>3.7896770000000002</v>
      </c>
      <c r="EP124">
        <v>0.56877820000000001</v>
      </c>
      <c r="EQ124">
        <v>16.097819999999999</v>
      </c>
      <c r="ER124" s="1">
        <v>9.0678709999999999E-3</v>
      </c>
      <c r="ES124" s="1">
        <v>3.2494619999999999</v>
      </c>
      <c r="ET124">
        <v>0.56795609999999996</v>
      </c>
      <c r="EU124">
        <v>16.833919999999999</v>
      </c>
      <c r="EV124" s="1">
        <v>7.3671580000000004E-3</v>
      </c>
      <c r="EW124" s="1">
        <v>2.6409790000000002</v>
      </c>
      <c r="EX124">
        <v>0.56745769999999995</v>
      </c>
      <c r="EY124">
        <v>16.843990000000002</v>
      </c>
      <c r="EZ124" s="1">
        <v>5.6429770000000004E-3</v>
      </c>
      <c r="FA124" s="1">
        <v>2.022024</v>
      </c>
      <c r="FB124">
        <v>0.56718579999999996</v>
      </c>
      <c r="FC124">
        <v>16.228359999999999</v>
      </c>
      <c r="FD124" s="1">
        <v>4.189346E-3</v>
      </c>
      <c r="FE124" s="1">
        <v>1.4977290000000001</v>
      </c>
      <c r="FF124">
        <v>0.56709350000000003</v>
      </c>
      <c r="FG124">
        <v>15.30888</v>
      </c>
      <c r="FH124" s="1">
        <v>3.1504940000000002E-3</v>
      </c>
      <c r="FI124" s="1">
        <v>1.121577</v>
      </c>
      <c r="FJ124">
        <v>0.56711889999999998</v>
      </c>
      <c r="FK124">
        <v>14.519600000000001</v>
      </c>
      <c r="FL124" s="1">
        <v>2.4868730000000001E-3</v>
      </c>
      <c r="FM124" s="1">
        <v>0.88056199999999996</v>
      </c>
      <c r="FN124">
        <v>0.56724509999999995</v>
      </c>
      <c r="FO124">
        <v>14.916130000000001</v>
      </c>
      <c r="FP124" s="1">
        <v>2.0829970000000001E-3</v>
      </c>
      <c r="FQ124" s="1">
        <v>0.7335739</v>
      </c>
      <c r="FR124">
        <v>0.56744810000000001</v>
      </c>
      <c r="FS124">
        <v>15.58902</v>
      </c>
      <c r="FT124" s="1">
        <v>1.829797E-3</v>
      </c>
      <c r="FU124" s="1">
        <v>0.64143209999999995</v>
      </c>
      <c r="FV124">
        <v>0.56769499999999995</v>
      </c>
      <c r="FW124">
        <v>16.31794</v>
      </c>
      <c r="FX124" s="1">
        <v>1.6501459999999999E-3</v>
      </c>
      <c r="FY124" s="1">
        <v>0.57638780000000001</v>
      </c>
      <c r="FZ124">
        <v>0.56794889999999998</v>
      </c>
      <c r="GA124">
        <v>16.705870000000001</v>
      </c>
      <c r="GB124" s="1">
        <v>1.5017489999999999E-3</v>
      </c>
      <c r="GC124" s="1">
        <v>0.52302550000000003</v>
      </c>
      <c r="GD124">
        <v>0.56822890000000004</v>
      </c>
      <c r="GE124">
        <v>16.469190000000001</v>
      </c>
      <c r="GF124" s="1">
        <v>1.3719419999999999E-3</v>
      </c>
      <c r="GG124" s="1">
        <v>0.47655029999999998</v>
      </c>
      <c r="GH124">
        <v>0.56848730000000003</v>
      </c>
      <c r="GI124">
        <v>15.796430000000001</v>
      </c>
      <c r="GJ124" s="1">
        <v>1.261982E-3</v>
      </c>
      <c r="GK124" s="1">
        <v>0.43724930000000001</v>
      </c>
      <c r="GL124">
        <v>0.5686852</v>
      </c>
      <c r="GM124">
        <v>15.104950000000001</v>
      </c>
      <c r="GN124" s="1">
        <v>1.172305E-3</v>
      </c>
      <c r="GO124" s="1">
        <v>0.40528429999999999</v>
      </c>
      <c r="GP124">
        <v>0.56885039999999998</v>
      </c>
      <c r="GQ124">
        <v>14.674250000000001</v>
      </c>
      <c r="GR124" s="1">
        <v>1.1001170000000001E-3</v>
      </c>
      <c r="GS124" s="1">
        <v>0.37957079999999999</v>
      </c>
      <c r="GT124">
        <v>0.56898610000000005</v>
      </c>
      <c r="GU124">
        <v>15.297610000000001</v>
      </c>
      <c r="GV124" s="1">
        <v>1.040453E-3</v>
      </c>
      <c r="GW124" s="1">
        <v>0.35848530000000001</v>
      </c>
      <c r="GX124">
        <v>0.56908190000000003</v>
      </c>
      <c r="GY124">
        <v>16.078520000000001</v>
      </c>
      <c r="GZ124" s="1">
        <v>9.9185019999999992E-4</v>
      </c>
      <c r="HA124" s="1">
        <v>0.34130349999999998</v>
      </c>
      <c r="HB124">
        <v>0.56913729999999996</v>
      </c>
      <c r="HC124">
        <v>16.95374</v>
      </c>
      <c r="HD124" s="1">
        <v>9.5595949999999999E-4</v>
      </c>
      <c r="HE124" s="1">
        <v>0.32857550000000002</v>
      </c>
      <c r="HF124">
        <v>0.56917379999999995</v>
      </c>
      <c r="HG124">
        <v>17.827259999999999</v>
      </c>
      <c r="HH124" s="1">
        <v>9.3291710000000005E-4</v>
      </c>
      <c r="HI124" s="1">
        <v>0.3203628</v>
      </c>
      <c r="HJ124">
        <v>0.56919759999999997</v>
      </c>
      <c r="HK124">
        <v>17.902989999999999</v>
      </c>
      <c r="HL124" s="1">
        <v>9.1662540000000004E-4</v>
      </c>
      <c r="HM124" s="1">
        <v>0.31463360000000001</v>
      </c>
      <c r="HN124">
        <v>0.56922309999999998</v>
      </c>
      <c r="HO124">
        <v>17.105530000000002</v>
      </c>
      <c r="HP124" s="1">
        <v>8.9917429999999997E-4</v>
      </c>
      <c r="HQ124" s="1">
        <v>0.3086275</v>
      </c>
      <c r="HR124">
        <v>0.56922379999999995</v>
      </c>
      <c r="HS124">
        <v>16.1755</v>
      </c>
      <c r="HT124" s="1">
        <v>8.7623479999999999E-4</v>
      </c>
      <c r="HU124" s="1">
        <v>0.30080240000000003</v>
      </c>
      <c r="HV124">
        <v>0.56922850000000003</v>
      </c>
      <c r="HW124">
        <v>15.36051</v>
      </c>
      <c r="HX124" s="1">
        <v>8.4795439999999997E-4</v>
      </c>
      <c r="HY124" s="1">
        <v>0.29114649999999997</v>
      </c>
      <c r="HZ124">
        <v>0.56923780000000002</v>
      </c>
      <c r="IA124">
        <v>15.671900000000001</v>
      </c>
      <c r="IB124" s="1">
        <v>8.1621449999999996E-4</v>
      </c>
      <c r="IC124" s="1">
        <v>0.28030880000000002</v>
      </c>
      <c r="ID124">
        <v>0.56924249999999998</v>
      </c>
      <c r="IE124">
        <v>16.725100000000001</v>
      </c>
      <c r="IF124" s="1">
        <v>7.8340159999999996E-4</v>
      </c>
      <c r="IG124" s="1">
        <v>0.26906249999999998</v>
      </c>
      <c r="IH124">
        <v>0.5692509</v>
      </c>
      <c r="II124">
        <v>17.921240000000001</v>
      </c>
      <c r="IJ124" s="1">
        <v>7.5088209999999995E-4</v>
      </c>
      <c r="IK124" s="1">
        <v>0.25792490000000001</v>
      </c>
      <c r="IL124">
        <v>0.56924920000000001</v>
      </c>
      <c r="IM124">
        <v>19.032879999999999</v>
      </c>
      <c r="IN124" s="1">
        <v>7.1960939999999999E-4</v>
      </c>
      <c r="IO124" s="1">
        <v>0.2472009</v>
      </c>
      <c r="IP124">
        <v>0.56924969999999997</v>
      </c>
      <c r="IQ124">
        <v>19.126570000000001</v>
      </c>
      <c r="IR124" s="1">
        <v>6.8979410000000001E-4</v>
      </c>
      <c r="IS124" s="1">
        <v>0.23696700000000001</v>
      </c>
      <c r="IT124">
        <v>0.56925130000000002</v>
      </c>
      <c r="IU124">
        <v>18.342230000000001</v>
      </c>
      <c r="IV124">
        <v>6.6135260000000002E-4</v>
      </c>
      <c r="IW124" s="1">
        <v>0.22722249999999999</v>
      </c>
      <c r="IX124">
        <v>0.56924660000000005</v>
      </c>
      <c r="IY124">
        <v>17.352209999999999</v>
      </c>
      <c r="IZ124">
        <v>6.3441050000000003E-4</v>
      </c>
      <c r="JA124" s="1">
        <v>0.2179777</v>
      </c>
      <c r="JB124">
        <v>0.56924169999999996</v>
      </c>
      <c r="JC124">
        <v>16.49849</v>
      </c>
      <c r="JD124">
        <v>6.0884890000000003E-4</v>
      </c>
      <c r="JE124" s="1">
        <v>0.2092002</v>
      </c>
      <c r="JF124">
        <v>0.56925340000000002</v>
      </c>
      <c r="JG124">
        <v>16.454999999999998</v>
      </c>
      <c r="JH124">
        <v>5.8456239999999998E-4</v>
      </c>
      <c r="JI124" s="1">
        <v>0.20087340000000001</v>
      </c>
      <c r="JJ124">
        <v>0.56924269999999999</v>
      </c>
      <c r="JK124">
        <v>16.631219999999999</v>
      </c>
      <c r="JL124">
        <v>5.6149930000000002E-4</v>
      </c>
      <c r="JM124" s="1">
        <v>0.1929418</v>
      </c>
      <c r="JN124">
        <v>0.56925369999999997</v>
      </c>
      <c r="JO124">
        <v>17.160869999999999</v>
      </c>
      <c r="JP124">
        <v>5.3936920000000001E-4</v>
      </c>
      <c r="JQ124" s="1">
        <v>0.18535650000000001</v>
      </c>
      <c r="JR124">
        <v>0.56925000000000003</v>
      </c>
      <c r="JS124">
        <v>17.354089999999999</v>
      </c>
      <c r="JT124">
        <v>5.1834020000000001E-4</v>
      </c>
      <c r="JU124">
        <v>0.1781171</v>
      </c>
      <c r="JV124">
        <v>0.56924859999999999</v>
      </c>
      <c r="JW124">
        <v>17.119789999999998</v>
      </c>
      <c r="JX124">
        <v>4.9832130000000002E-4</v>
      </c>
      <c r="JY124">
        <v>0.17125080000000001</v>
      </c>
      <c r="JZ124">
        <v>0.56925049999999999</v>
      </c>
      <c r="KA124">
        <v>16.610880000000002</v>
      </c>
      <c r="KB124">
        <v>4.7937259999999998E-4</v>
      </c>
      <c r="KC124">
        <v>0.16473109999999999</v>
      </c>
      <c r="KD124">
        <v>0.56924920000000001</v>
      </c>
      <c r="KE124">
        <v>15.935750000000001</v>
      </c>
      <c r="KF124">
        <v>4.6134669999999998E-4</v>
      </c>
      <c r="KG124">
        <v>0.15854170000000001</v>
      </c>
      <c r="KH124">
        <v>0.56925110000000001</v>
      </c>
      <c r="KI124">
        <v>15.20858</v>
      </c>
      <c r="KJ124">
        <v>4.442154E-4</v>
      </c>
      <c r="KK124">
        <v>0.15265709999999999</v>
      </c>
      <c r="KL124">
        <v>0.5692509</v>
      </c>
      <c r="KM124">
        <v>15.278879999999999</v>
      </c>
      <c r="KN124">
        <v>4.2786780000000002E-4</v>
      </c>
      <c r="KO124">
        <v>0.147032</v>
      </c>
      <c r="KP124">
        <v>0.56924649999999999</v>
      </c>
      <c r="KQ124">
        <v>15.232480000000001</v>
      </c>
      <c r="KR124">
        <v>4.1224589999999998E-4</v>
      </c>
      <c r="KS124">
        <v>0.14165949999999999</v>
      </c>
      <c r="KT124">
        <v>0.56925099999999995</v>
      </c>
      <c r="KU124">
        <v>15.49361</v>
      </c>
      <c r="KV124">
        <v>3.9729369999999997E-4</v>
      </c>
      <c r="KW124">
        <v>0.13652600000000001</v>
      </c>
      <c r="KX124">
        <v>0.56922669999999997</v>
      </c>
      <c r="KY124">
        <v>15.86641</v>
      </c>
      <c r="KZ124">
        <v>3.8305300000000001E-4</v>
      </c>
      <c r="LA124">
        <v>0.13163540000000001</v>
      </c>
      <c r="LB124">
        <v>0.56922419999999996</v>
      </c>
      <c r="LC124">
        <v>15.795030000000001</v>
      </c>
      <c r="LD124">
        <v>3.6939429999999999E-4</v>
      </c>
      <c r="LE124">
        <v>0.12694359999999999</v>
      </c>
      <c r="LF124">
        <v>0.56915970000000005</v>
      </c>
      <c r="LG124">
        <v>15.25389</v>
      </c>
      <c r="LH124">
        <v>3.5618599999999998E-4</v>
      </c>
      <c r="LI124">
        <v>0.1224069</v>
      </c>
      <c r="LJ124">
        <v>0.56905870000000003</v>
      </c>
      <c r="LK124">
        <v>14.653639999999999</v>
      </c>
      <c r="LL124">
        <v>3.4345749999999998E-4</v>
      </c>
      <c r="LM124">
        <v>0.1180562</v>
      </c>
      <c r="LN124">
        <v>0.56889299999999998</v>
      </c>
      <c r="LO124">
        <v>14.238049999999999</v>
      </c>
      <c r="LP124">
        <v>3.3123039999999999E-4</v>
      </c>
      <c r="LQ124">
        <v>0.1138855</v>
      </c>
      <c r="LR124">
        <v>0.56871590000000005</v>
      </c>
      <c r="LS124">
        <v>14.952</v>
      </c>
      <c r="LT124">
        <v>3.1966269999999998E-4</v>
      </c>
      <c r="LU124">
        <v>0.1099296</v>
      </c>
      <c r="LV124">
        <v>0.56848010000000004</v>
      </c>
      <c r="LW124">
        <v>15.90648</v>
      </c>
      <c r="LX124">
        <v>3.0930820000000001E-4</v>
      </c>
      <c r="LY124">
        <v>0.10638640000000001</v>
      </c>
      <c r="LZ124">
        <v>0.56821120000000003</v>
      </c>
      <c r="MA124">
        <v>17.08257</v>
      </c>
      <c r="MB124">
        <v>3.015014E-4</v>
      </c>
      <c r="MC124">
        <v>0.1037009</v>
      </c>
      <c r="MD124">
        <v>0.56794339999999999</v>
      </c>
      <c r="ME124">
        <v>18.29251</v>
      </c>
      <c r="MF124">
        <v>2.9677570000000001E-4</v>
      </c>
      <c r="MG124">
        <v>0.10208009999999999</v>
      </c>
      <c r="MH124">
        <v>0.56766360000000005</v>
      </c>
      <c r="MI124">
        <v>18.430869999999999</v>
      </c>
      <c r="MJ124">
        <v>2.9369059999999998E-4</v>
      </c>
      <c r="MK124">
        <v>0.1010538</v>
      </c>
      <c r="ML124">
        <v>0.56740690000000005</v>
      </c>
      <c r="MM124">
        <v>17.616019999999999</v>
      </c>
      <c r="MN124">
        <v>2.901027E-4</v>
      </c>
      <c r="MO124">
        <v>9.9864170000000002E-2</v>
      </c>
      <c r="MP124">
        <v>0.56719169999999997</v>
      </c>
      <c r="MQ124">
        <v>16.839970000000001</v>
      </c>
      <c r="MR124">
        <v>2.8480170000000002E-4</v>
      </c>
      <c r="MS124">
        <v>9.8097169999999997E-2</v>
      </c>
      <c r="MT124">
        <v>0.567021</v>
      </c>
      <c r="MU124">
        <v>16.237439999999999</v>
      </c>
      <c r="MV124">
        <v>2.7790220000000002E-4</v>
      </c>
      <c r="MW124">
        <v>9.5761769999999996E-2</v>
      </c>
      <c r="MX124">
        <v>0.5668784</v>
      </c>
      <c r="MY124">
        <v>16.768270000000001</v>
      </c>
      <c r="MZ124">
        <v>2.6988529999999998E-4</v>
      </c>
      <c r="NA124">
        <v>9.3026120000000004E-2</v>
      </c>
      <c r="NB124">
        <v>0.56679069999999998</v>
      </c>
      <c r="NC124">
        <v>17.868089999999999</v>
      </c>
      <c r="ND124">
        <v>2.6081349999999999E-4</v>
      </c>
      <c r="NE124">
        <v>8.9931109999999995E-2</v>
      </c>
      <c r="NF124">
        <v>0.56672299999999998</v>
      </c>
      <c r="NG124">
        <v>19.06476</v>
      </c>
      <c r="NH124">
        <v>2.5008620000000002E-4</v>
      </c>
      <c r="NI124">
        <v>8.6266839999999997E-2</v>
      </c>
      <c r="NJ124">
        <v>0.56666269999999996</v>
      </c>
      <c r="NK124">
        <v>20.1554</v>
      </c>
      <c r="NL124">
        <v>2.3744050000000001E-4</v>
      </c>
      <c r="NM124">
        <v>8.1932459999999999E-2</v>
      </c>
      <c r="NN124">
        <v>0.56658790000000003</v>
      </c>
      <c r="NO124">
        <v>20.13336</v>
      </c>
      <c r="NP124">
        <v>2.2403589999999999E-4</v>
      </c>
      <c r="NQ124">
        <v>7.7315209999999995E-2</v>
      </c>
      <c r="NR124">
        <v>0.56646629999999998</v>
      </c>
      <c r="NS124">
        <v>19.358619999999998</v>
      </c>
      <c r="NT124">
        <v>2.1153259999999999E-4</v>
      </c>
      <c r="NU124">
        <v>7.29963E-2</v>
      </c>
      <c r="NV124">
        <v>0.56623860000000004</v>
      </c>
      <c r="NW124">
        <v>18.474779999999999</v>
      </c>
      <c r="NX124">
        <v>2.008217E-4</v>
      </c>
      <c r="NY124">
        <v>6.9299219999999995E-2</v>
      </c>
      <c r="NZ124">
        <v>0.56593610000000005</v>
      </c>
      <c r="OA124">
        <v>17.65774</v>
      </c>
      <c r="OB124">
        <v>1.9189850000000001E-4</v>
      </c>
      <c r="OC124">
        <v>6.6226740000000006E-2</v>
      </c>
      <c r="OD124">
        <v>0.56553450000000005</v>
      </c>
      <c r="OE124">
        <v>17.16366</v>
      </c>
      <c r="OF124">
        <v>1.8444039999999999E-4</v>
      </c>
      <c r="OG124">
        <v>6.3666360000000005E-2</v>
      </c>
      <c r="OH124">
        <v>0.56504849999999995</v>
      </c>
      <c r="OI124">
        <v>17.5474</v>
      </c>
      <c r="OJ124">
        <v>1.7865409999999999E-4</v>
      </c>
      <c r="OK124">
        <v>6.1684200000000002E-2</v>
      </c>
    </row>
    <row r="125" spans="1:401" x14ac:dyDescent="0.35">
      <c r="A125">
        <v>128</v>
      </c>
      <c r="B125" t="s">
        <v>4</v>
      </c>
      <c r="C125" t="s">
        <v>24</v>
      </c>
      <c r="D125" t="s">
        <v>130</v>
      </c>
      <c r="E125">
        <v>888.41890000000001</v>
      </c>
      <c r="F125">
        <v>1.280951</v>
      </c>
      <c r="G125">
        <v>14.29289</v>
      </c>
      <c r="H125">
        <v>0</v>
      </c>
      <c r="I125">
        <v>0</v>
      </c>
      <c r="J125">
        <v>1.2784519999999999</v>
      </c>
      <c r="K125">
        <v>14.289160000000001</v>
      </c>
      <c r="L125">
        <v>0</v>
      </c>
      <c r="M125">
        <v>0</v>
      </c>
      <c r="N125">
        <v>1.275935</v>
      </c>
      <c r="O125">
        <v>15.11195</v>
      </c>
      <c r="P125" s="1">
        <v>2.3302229999999999E-36</v>
      </c>
      <c r="Q125" s="1">
        <v>6.2887850000000001E-34</v>
      </c>
      <c r="R125">
        <v>1.2733950000000001</v>
      </c>
      <c r="S125">
        <v>15.607279999999999</v>
      </c>
      <c r="T125" s="1">
        <v>1.4017060000000001E-24</v>
      </c>
      <c r="U125" s="1">
        <v>3.7849839999999998E-22</v>
      </c>
      <c r="V125">
        <v>1.270851</v>
      </c>
      <c r="W125">
        <v>16.101209999999998</v>
      </c>
      <c r="X125" s="1">
        <v>1.0372620000000001E-13</v>
      </c>
      <c r="Y125" s="1">
        <v>2.563524E-11</v>
      </c>
      <c r="Z125">
        <v>1.2681500000000001</v>
      </c>
      <c r="AA125">
        <v>15.746689999999999</v>
      </c>
      <c r="AB125" s="1">
        <v>5.926167E-5</v>
      </c>
      <c r="AC125" s="1">
        <v>1.1196940000000001E-2</v>
      </c>
      <c r="AD125">
        <v>1.2653099999999999</v>
      </c>
      <c r="AE125">
        <v>14.993</v>
      </c>
      <c r="AF125" s="1">
        <v>0.1018387</v>
      </c>
      <c r="AG125">
        <v>22.19303</v>
      </c>
      <c r="AH125">
        <v>1.2624150000000001</v>
      </c>
      <c r="AI125">
        <v>14.2804</v>
      </c>
      <c r="AJ125">
        <v>5.6398010000000003</v>
      </c>
      <c r="AK125">
        <v>1344.431</v>
      </c>
      <c r="AL125">
        <v>1.259552</v>
      </c>
      <c r="AM125">
        <v>13.683210000000001</v>
      </c>
      <c r="AN125">
        <v>45.706609999999998</v>
      </c>
      <c r="AO125">
        <v>11647.1</v>
      </c>
      <c r="AP125">
        <v>1.2567120000000001</v>
      </c>
      <c r="AQ125">
        <v>13.504289999999999</v>
      </c>
      <c r="AR125">
        <v>102.63979999999999</v>
      </c>
      <c r="AS125">
        <v>27523.06</v>
      </c>
      <c r="AT125">
        <v>1.2538309999999999</v>
      </c>
      <c r="AU125">
        <v>14.09554</v>
      </c>
      <c r="AV125">
        <v>93.083789999999993</v>
      </c>
      <c r="AW125">
        <v>25973.94</v>
      </c>
      <c r="AX125">
        <v>1.250837</v>
      </c>
      <c r="AY125">
        <v>14.40926</v>
      </c>
      <c r="AZ125">
        <v>43.955410000000001</v>
      </c>
      <c r="BA125">
        <v>12651.34</v>
      </c>
      <c r="BB125">
        <v>1.2474270000000001</v>
      </c>
      <c r="BC125">
        <v>14.630470000000001</v>
      </c>
      <c r="BD125">
        <v>13.060230000000001</v>
      </c>
      <c r="BE125">
        <v>3848.2660000000001</v>
      </c>
      <c r="BF125">
        <v>1.243271</v>
      </c>
      <c r="BG125">
        <v>14.652340000000001</v>
      </c>
      <c r="BH125">
        <v>2.8710089999999999</v>
      </c>
      <c r="BI125">
        <v>859.29660000000001</v>
      </c>
      <c r="BJ125">
        <v>1.237959</v>
      </c>
      <c r="BK125">
        <v>14.065939999999999</v>
      </c>
      <c r="BL125">
        <v>0.56754470000000001</v>
      </c>
      <c r="BM125">
        <v>170.48939999999999</v>
      </c>
      <c r="BN125">
        <v>1.231452</v>
      </c>
      <c r="BO125">
        <v>13.37453</v>
      </c>
      <c r="BP125" s="1">
        <v>0.1482695</v>
      </c>
      <c r="BQ125">
        <v>43.558489999999999</v>
      </c>
      <c r="BR125">
        <v>1.2238199999999999</v>
      </c>
      <c r="BS125">
        <v>12.840960000000001</v>
      </c>
      <c r="BT125" s="1">
        <v>7.6106850000000004E-2</v>
      </c>
      <c r="BU125">
        <v>21.720510000000001</v>
      </c>
      <c r="BV125">
        <v>1.215495</v>
      </c>
      <c r="BW125">
        <v>12.90606</v>
      </c>
      <c r="BX125" s="1">
        <v>6.1808420000000003E-2</v>
      </c>
      <c r="BY125">
        <v>17.500579999999999</v>
      </c>
      <c r="BZ125">
        <v>1.2089799999999999</v>
      </c>
      <c r="CA125">
        <v>13.569750000000001</v>
      </c>
      <c r="CB125" s="1">
        <v>6.007614E-2</v>
      </c>
      <c r="CC125" s="1">
        <v>17.023689999999998</v>
      </c>
      <c r="CD125">
        <v>1.2034400000000001</v>
      </c>
      <c r="CE125">
        <v>14.47579</v>
      </c>
      <c r="CF125" s="1">
        <v>6.2445319999999999E-2</v>
      </c>
      <c r="CG125" s="1">
        <v>17.782250000000001</v>
      </c>
      <c r="CH125">
        <v>1.197365</v>
      </c>
      <c r="CI125">
        <v>15.24436</v>
      </c>
      <c r="CJ125" s="1">
        <v>6.4095739999999998E-2</v>
      </c>
      <c r="CK125" s="1">
        <v>18.4129</v>
      </c>
      <c r="CL125">
        <v>1.1915899999999999</v>
      </c>
      <c r="CM125">
        <v>15.26384</v>
      </c>
      <c r="CN125" s="1">
        <v>6.2892740000000003E-2</v>
      </c>
      <c r="CO125" s="1">
        <v>18.232970000000002</v>
      </c>
      <c r="CP125">
        <v>1.1851940000000001</v>
      </c>
      <c r="CQ125">
        <v>14.791359999999999</v>
      </c>
      <c r="CR125" s="1">
        <v>5.8972709999999998E-2</v>
      </c>
      <c r="CS125" s="1">
        <v>17.257989999999999</v>
      </c>
      <c r="CT125">
        <v>1.1787939999999999</v>
      </c>
      <c r="CU125">
        <v>14.18338</v>
      </c>
      <c r="CV125" s="1">
        <v>5.3668720000000003E-2</v>
      </c>
      <c r="CW125" s="1">
        <v>15.8377</v>
      </c>
      <c r="CX125">
        <v>1.1720699999999999</v>
      </c>
      <c r="CY125">
        <v>13.74137</v>
      </c>
      <c r="CZ125" s="1">
        <v>4.8002209999999997E-2</v>
      </c>
      <c r="DA125" s="1">
        <v>14.27791</v>
      </c>
      <c r="DB125">
        <v>1.1652439999999999</v>
      </c>
      <c r="DC125">
        <v>14.18573</v>
      </c>
      <c r="DD125" s="1">
        <v>4.2564459999999998E-2</v>
      </c>
      <c r="DE125" s="1">
        <v>12.75792</v>
      </c>
      <c r="DF125">
        <v>1.1584700000000001</v>
      </c>
      <c r="DG125">
        <v>15.259</v>
      </c>
      <c r="DH125" s="1">
        <v>3.7354869999999998E-2</v>
      </c>
      <c r="DI125" s="1">
        <v>11.282719999999999</v>
      </c>
      <c r="DJ125">
        <v>1.151607</v>
      </c>
      <c r="DK125">
        <v>16.201640000000001</v>
      </c>
      <c r="DL125" s="1">
        <v>3.2140210000000002E-2</v>
      </c>
      <c r="DM125" s="1">
        <v>9.7858049999999999</v>
      </c>
      <c r="DN125">
        <v>1.1456580000000001</v>
      </c>
      <c r="DO125">
        <v>16.95185</v>
      </c>
      <c r="DP125" s="1">
        <v>2.7094400000000001E-2</v>
      </c>
      <c r="DQ125" s="1">
        <v>8.3049549999999996</v>
      </c>
      <c r="DR125">
        <v>1.139945</v>
      </c>
      <c r="DS125">
        <v>16.994509999999998</v>
      </c>
      <c r="DT125" s="1">
        <v>2.260941E-2</v>
      </c>
      <c r="DU125" s="1">
        <v>6.9721669999999998</v>
      </c>
      <c r="DV125">
        <v>1.1356470000000001</v>
      </c>
      <c r="DW125">
        <v>16.423490000000001</v>
      </c>
      <c r="DX125" s="1">
        <v>1.8965849999999999E-2</v>
      </c>
      <c r="DY125" s="1">
        <v>5.8727429999999998</v>
      </c>
      <c r="DZ125">
        <v>1.1328199999999999</v>
      </c>
      <c r="EA125">
        <v>15.64255</v>
      </c>
      <c r="EB125" s="1">
        <v>1.6127840000000001E-2</v>
      </c>
      <c r="EC125" s="1">
        <v>5.0048500000000002</v>
      </c>
      <c r="ED125">
        <v>1.130512</v>
      </c>
      <c r="EE125">
        <v>14.89644</v>
      </c>
      <c r="EF125" s="1">
        <v>1.392912E-2</v>
      </c>
      <c r="EG125" s="1">
        <v>4.3270710000000001</v>
      </c>
      <c r="EH125">
        <v>1.128792</v>
      </c>
      <c r="EI125">
        <v>14.77646</v>
      </c>
      <c r="EJ125" s="1">
        <v>1.219085E-2</v>
      </c>
      <c r="EK125" s="1">
        <v>3.7879990000000001</v>
      </c>
      <c r="EL125">
        <v>1.127667</v>
      </c>
      <c r="EM125">
        <v>15.274089999999999</v>
      </c>
      <c r="EN125" s="1">
        <v>1.071389E-2</v>
      </c>
      <c r="EO125" s="1">
        <v>3.3288630000000001</v>
      </c>
      <c r="EP125">
        <v>1.127</v>
      </c>
      <c r="EQ125">
        <v>16.098199999999999</v>
      </c>
      <c r="ER125" s="1">
        <v>9.218647E-3</v>
      </c>
      <c r="ES125" s="1">
        <v>2.867121</v>
      </c>
      <c r="ET125">
        <v>1.1265259999999999</v>
      </c>
      <c r="EU125">
        <v>16.830549999999999</v>
      </c>
      <c r="EV125" s="1">
        <v>7.5338519999999997E-3</v>
      </c>
      <c r="EW125" s="1">
        <v>2.3474659999999998</v>
      </c>
      <c r="EX125">
        <v>1.1263080000000001</v>
      </c>
      <c r="EY125">
        <v>16.861440000000002</v>
      </c>
      <c r="EZ125" s="1">
        <v>5.7998939999999999E-3</v>
      </c>
      <c r="FA125" s="1">
        <v>1.8090580000000001</v>
      </c>
      <c r="FB125">
        <v>1.12618</v>
      </c>
      <c r="FC125">
        <v>16.2807</v>
      </c>
      <c r="FD125" s="1">
        <v>4.3118339999999996E-3</v>
      </c>
      <c r="FE125" s="1">
        <v>1.3427720000000001</v>
      </c>
      <c r="FF125">
        <v>1.1262110000000001</v>
      </c>
      <c r="FG125">
        <v>15.386839999999999</v>
      </c>
      <c r="FH125" s="1">
        <v>3.2331769999999998E-3</v>
      </c>
      <c r="FI125" s="1">
        <v>1.002186</v>
      </c>
      <c r="FJ125">
        <v>1.1262890000000001</v>
      </c>
      <c r="FK125">
        <v>14.591329999999999</v>
      </c>
      <c r="FL125" s="1">
        <v>2.5382170000000002E-3</v>
      </c>
      <c r="FM125" s="1">
        <v>0.78155989999999997</v>
      </c>
      <c r="FN125">
        <v>1.1264160000000001</v>
      </c>
      <c r="FO125">
        <v>14.956720000000001</v>
      </c>
      <c r="FP125" s="1">
        <v>2.1143400000000001E-3</v>
      </c>
      <c r="FQ125" s="1">
        <v>0.646621</v>
      </c>
      <c r="FR125">
        <v>1.126638</v>
      </c>
      <c r="FS125">
        <v>15.60331</v>
      </c>
      <c r="FT125" s="1">
        <v>1.85038E-3</v>
      </c>
      <c r="FU125" s="1">
        <v>0.56269610000000003</v>
      </c>
      <c r="FV125">
        <v>1.1268180000000001</v>
      </c>
      <c r="FW125">
        <v>16.315470000000001</v>
      </c>
      <c r="FX125" s="1">
        <v>1.6658669999999999E-3</v>
      </c>
      <c r="FY125" s="1">
        <v>0.50450779999999995</v>
      </c>
      <c r="FZ125">
        <v>1.1270279999999999</v>
      </c>
      <c r="GA125">
        <v>16.712579999999999</v>
      </c>
      <c r="GB125" s="1">
        <v>1.515274E-3</v>
      </c>
      <c r="GC125" s="1">
        <v>0.45748480000000002</v>
      </c>
      <c r="GD125">
        <v>1.1272500000000001</v>
      </c>
      <c r="GE125">
        <v>16.511119999999998</v>
      </c>
      <c r="GF125" s="1">
        <v>1.383689E-3</v>
      </c>
      <c r="GG125" s="1">
        <v>0.41660819999999998</v>
      </c>
      <c r="GH125">
        <v>1.127453</v>
      </c>
      <c r="GI125">
        <v>15.846399999999999</v>
      </c>
      <c r="GJ125" s="1">
        <v>1.2717220000000001E-3</v>
      </c>
      <c r="GK125" s="1">
        <v>0.38186589999999998</v>
      </c>
      <c r="GL125">
        <v>1.127624</v>
      </c>
      <c r="GM125">
        <v>15.15133</v>
      </c>
      <c r="GN125" s="1">
        <v>1.1801699999999999E-3</v>
      </c>
      <c r="GO125" s="1">
        <v>0.35349839999999999</v>
      </c>
      <c r="GP125">
        <v>1.1277740000000001</v>
      </c>
      <c r="GQ125">
        <v>14.715490000000001</v>
      </c>
      <c r="GR125" s="1">
        <v>1.106501E-3</v>
      </c>
      <c r="GS125" s="1">
        <v>0.33068910000000001</v>
      </c>
      <c r="GT125">
        <v>1.127818</v>
      </c>
      <c r="GU125">
        <v>15.332280000000001</v>
      </c>
      <c r="GV125" s="1">
        <v>1.045706E-3</v>
      </c>
      <c r="GW125" s="1">
        <v>0.31202869999999999</v>
      </c>
      <c r="GX125">
        <v>1.127869</v>
      </c>
      <c r="GY125">
        <v>16.098739999999999</v>
      </c>
      <c r="GZ125" s="1">
        <v>9.9602919999999991E-4</v>
      </c>
      <c r="HA125" s="1">
        <v>0.29676789999999997</v>
      </c>
      <c r="HB125">
        <v>1.1278630000000001</v>
      </c>
      <c r="HC125">
        <v>16.955369999999998</v>
      </c>
      <c r="HD125" s="1">
        <v>9.5882759999999997E-4</v>
      </c>
      <c r="HE125" s="1">
        <v>0.285275</v>
      </c>
      <c r="HF125">
        <v>1.127928</v>
      </c>
      <c r="HG125">
        <v>17.834810000000001</v>
      </c>
      <c r="HH125" s="1">
        <v>9.3471400000000001E-4</v>
      </c>
      <c r="HI125" s="1">
        <v>0.27775860000000002</v>
      </c>
      <c r="HJ125">
        <v>1.127963</v>
      </c>
      <c r="HK125">
        <v>17.953060000000001</v>
      </c>
      <c r="HL125" s="1">
        <v>9.1812269999999997E-4</v>
      </c>
      <c r="HM125" s="1">
        <v>0.27267750000000002</v>
      </c>
      <c r="HN125">
        <v>1.1279539999999999</v>
      </c>
      <c r="HO125">
        <v>17.174420000000001</v>
      </c>
      <c r="HP125" s="1">
        <v>9.0101470000000003E-4</v>
      </c>
      <c r="HQ125" s="1">
        <v>0.26760070000000002</v>
      </c>
      <c r="HR125">
        <v>1.1279459999999999</v>
      </c>
      <c r="HS125">
        <v>16.251799999999999</v>
      </c>
      <c r="HT125" s="1">
        <v>8.7862750000000005E-4</v>
      </c>
      <c r="HU125" s="1">
        <v>0.26104040000000001</v>
      </c>
      <c r="HV125">
        <v>1.12799</v>
      </c>
      <c r="HW125">
        <v>15.43167</v>
      </c>
      <c r="HX125" s="1">
        <v>8.5078029999999998E-4</v>
      </c>
      <c r="HY125" s="1">
        <v>0.2528453</v>
      </c>
      <c r="HZ125">
        <v>1.1279440000000001</v>
      </c>
      <c r="IA125">
        <v>15.711510000000001</v>
      </c>
      <c r="IB125" s="1">
        <v>8.1925819999999997E-4</v>
      </c>
      <c r="IC125" s="1">
        <v>0.2435591</v>
      </c>
      <c r="ID125">
        <v>1.1279619999999999</v>
      </c>
      <c r="IE125">
        <v>16.72795</v>
      </c>
      <c r="IF125" s="1">
        <v>7.8648409999999998E-4</v>
      </c>
      <c r="IG125" s="1">
        <v>0.233852</v>
      </c>
      <c r="IH125">
        <v>1.1279749999999999</v>
      </c>
      <c r="II125">
        <v>17.905110000000001</v>
      </c>
      <c r="IJ125" s="1">
        <v>7.5388440000000005E-4</v>
      </c>
      <c r="IK125" s="1">
        <v>0.22418689999999999</v>
      </c>
      <c r="IL125">
        <v>1.127972</v>
      </c>
      <c r="IM125">
        <v>19.023119999999999</v>
      </c>
      <c r="IN125" s="1">
        <v>7.2248090000000004E-4</v>
      </c>
      <c r="IO125" s="1">
        <v>0.214865</v>
      </c>
      <c r="IP125">
        <v>1.1279669999999999</v>
      </c>
      <c r="IQ125">
        <v>19.167169999999999</v>
      </c>
      <c r="IR125" s="1">
        <v>6.9252929999999999E-4</v>
      </c>
      <c r="IS125" s="1">
        <v>0.20596429999999999</v>
      </c>
      <c r="IT125">
        <v>1.127974</v>
      </c>
      <c r="IU125">
        <v>18.420729999999999</v>
      </c>
      <c r="IV125">
        <v>6.6395419999999998E-4</v>
      </c>
      <c r="IW125" s="1">
        <v>0.1974899</v>
      </c>
      <c r="IX125">
        <v>1.1279699999999999</v>
      </c>
      <c r="IY125">
        <v>17.444230000000001</v>
      </c>
      <c r="IZ125">
        <v>6.3687810000000004E-4</v>
      </c>
      <c r="JA125" s="1">
        <v>0.18944349999999999</v>
      </c>
      <c r="JB125">
        <v>1.1279680000000001</v>
      </c>
      <c r="JC125">
        <v>16.582470000000001</v>
      </c>
      <c r="JD125">
        <v>6.1119220000000005E-4</v>
      </c>
      <c r="JE125" s="1">
        <v>0.18180499999999999</v>
      </c>
      <c r="JF125">
        <v>1.127982</v>
      </c>
      <c r="JG125">
        <v>16.50581</v>
      </c>
      <c r="JH125">
        <v>5.8678859999999997E-4</v>
      </c>
      <c r="JI125" s="1">
        <v>0.17456150000000001</v>
      </c>
      <c r="JJ125">
        <v>1.1279650000000001</v>
      </c>
      <c r="JK125">
        <v>16.653400000000001</v>
      </c>
      <c r="JL125">
        <v>5.636215E-4</v>
      </c>
      <c r="JM125" s="1">
        <v>0.16766200000000001</v>
      </c>
      <c r="JN125">
        <v>1.1279779999999999</v>
      </c>
      <c r="JO125">
        <v>17.164079999999998</v>
      </c>
      <c r="JP125">
        <v>5.4139919999999998E-4</v>
      </c>
      <c r="JQ125" s="1">
        <v>0.1610673</v>
      </c>
      <c r="JR125">
        <v>1.1279669999999999</v>
      </c>
      <c r="JS125">
        <v>17.358070000000001</v>
      </c>
      <c r="JT125">
        <v>5.2026809999999998E-4</v>
      </c>
      <c r="JU125">
        <v>0.15476980000000001</v>
      </c>
      <c r="JV125">
        <v>1.1279729999999999</v>
      </c>
      <c r="JW125">
        <v>17.146789999999999</v>
      </c>
      <c r="JX125">
        <v>5.0015270000000004E-4</v>
      </c>
      <c r="JY125">
        <v>0.14879400000000001</v>
      </c>
      <c r="JZ125">
        <v>1.1279749999999999</v>
      </c>
      <c r="KA125">
        <v>16.66009</v>
      </c>
      <c r="KB125">
        <v>4.8111200000000001E-4</v>
      </c>
      <c r="KC125">
        <v>0.143121</v>
      </c>
      <c r="KD125">
        <v>1.127972</v>
      </c>
      <c r="KE125">
        <v>16.006250000000001</v>
      </c>
      <c r="KF125">
        <v>4.6299919999999998E-4</v>
      </c>
      <c r="KG125">
        <v>0.13773540000000001</v>
      </c>
      <c r="KH125">
        <v>1.127969</v>
      </c>
      <c r="KI125">
        <v>15.282069999999999</v>
      </c>
      <c r="KJ125">
        <v>4.4578869999999999E-4</v>
      </c>
      <c r="KK125">
        <v>0.13261719999999999</v>
      </c>
      <c r="KL125">
        <v>1.1279790000000001</v>
      </c>
      <c r="KM125">
        <v>15.34079</v>
      </c>
      <c r="KN125">
        <v>4.29374E-4</v>
      </c>
      <c r="KO125">
        <v>0.1277268</v>
      </c>
      <c r="KP125">
        <v>1.1279699999999999</v>
      </c>
      <c r="KQ125">
        <v>15.28458</v>
      </c>
      <c r="KR125">
        <v>4.136834E-4</v>
      </c>
      <c r="KS125">
        <v>0.1230541</v>
      </c>
      <c r="KT125">
        <v>1.1279760000000001</v>
      </c>
      <c r="KU125">
        <v>15.51815</v>
      </c>
      <c r="KV125">
        <v>3.9866780000000001E-4</v>
      </c>
      <c r="KW125">
        <v>0.11859119999999999</v>
      </c>
      <c r="KX125">
        <v>1.1279380000000001</v>
      </c>
      <c r="KY125">
        <v>15.88547</v>
      </c>
      <c r="KZ125">
        <v>3.8436189999999998E-4</v>
      </c>
      <c r="LA125">
        <v>0.1143339</v>
      </c>
      <c r="LB125">
        <v>1.127901</v>
      </c>
      <c r="LC125">
        <v>15.829129999999999</v>
      </c>
      <c r="LD125">
        <v>3.706534E-4</v>
      </c>
      <c r="LE125">
        <v>0.1102605</v>
      </c>
      <c r="LF125">
        <v>1.1278300000000001</v>
      </c>
      <c r="LG125">
        <v>15.290660000000001</v>
      </c>
      <c r="LH125">
        <v>3.5740609999999998E-4</v>
      </c>
      <c r="LI125">
        <v>0.1063215</v>
      </c>
      <c r="LJ125">
        <v>1.127756</v>
      </c>
      <c r="LK125">
        <v>14.69969</v>
      </c>
      <c r="LL125">
        <v>3.4462739999999999E-4</v>
      </c>
      <c r="LM125">
        <v>0.1025379</v>
      </c>
      <c r="LN125">
        <v>1.127653</v>
      </c>
      <c r="LO125">
        <v>14.288270000000001</v>
      </c>
      <c r="LP125">
        <v>3.3234719999999999E-4</v>
      </c>
      <c r="LQ125">
        <v>9.8909250000000004E-2</v>
      </c>
      <c r="LR125">
        <v>1.127472</v>
      </c>
      <c r="LS125">
        <v>14.98226</v>
      </c>
      <c r="LT125">
        <v>3.2070880000000001E-4</v>
      </c>
      <c r="LU125">
        <v>9.5464190000000004E-2</v>
      </c>
      <c r="LV125">
        <v>1.1273070000000001</v>
      </c>
      <c r="LW125">
        <v>15.909459999999999</v>
      </c>
      <c r="LX125">
        <v>3.1019910000000002E-4</v>
      </c>
      <c r="LY125">
        <v>9.2342369999999993E-2</v>
      </c>
      <c r="LZ125">
        <v>1.127046</v>
      </c>
      <c r="MA125">
        <v>17.068999999999999</v>
      </c>
      <c r="MB125">
        <v>3.0210339999999999E-4</v>
      </c>
      <c r="MC125">
        <v>8.9915419999999996E-2</v>
      </c>
      <c r="MD125">
        <v>1.126852</v>
      </c>
      <c r="ME125">
        <v>18.29992</v>
      </c>
      <c r="MF125">
        <v>2.9711549999999998E-4</v>
      </c>
      <c r="MG125">
        <v>8.8416700000000001E-2</v>
      </c>
      <c r="MH125">
        <v>1.1265940000000001</v>
      </c>
      <c r="MI125">
        <v>18.483609999999999</v>
      </c>
      <c r="MJ125">
        <v>2.9396190000000001E-4</v>
      </c>
      <c r="MK125">
        <v>8.7498370000000006E-2</v>
      </c>
      <c r="ML125">
        <v>1.1264069999999999</v>
      </c>
      <c r="MM125">
        <v>17.6739</v>
      </c>
      <c r="MN125">
        <v>2.90492E-4</v>
      </c>
      <c r="MO125">
        <v>8.6511279999999996E-2</v>
      </c>
      <c r="MP125">
        <v>1.126268</v>
      </c>
      <c r="MQ125">
        <v>16.901260000000001</v>
      </c>
      <c r="MR125">
        <v>2.853647E-4</v>
      </c>
      <c r="MS125">
        <v>8.5047769999999995E-2</v>
      </c>
      <c r="MT125">
        <v>1.1261190000000001</v>
      </c>
      <c r="MU125">
        <v>16.29928</v>
      </c>
      <c r="MV125">
        <v>2.7860029999999999E-4</v>
      </c>
      <c r="MW125">
        <v>8.3080360000000006E-2</v>
      </c>
      <c r="MX125">
        <v>1.1260619999999999</v>
      </c>
      <c r="MY125">
        <v>16.80011</v>
      </c>
      <c r="MZ125">
        <v>2.7067459999999998E-4</v>
      </c>
      <c r="NA125">
        <v>8.0748899999999998E-2</v>
      </c>
      <c r="NB125">
        <v>1.1260140000000001</v>
      </c>
      <c r="NC125">
        <v>17.857479999999999</v>
      </c>
      <c r="ND125">
        <v>2.6171650000000001E-4</v>
      </c>
      <c r="NE125">
        <v>7.8112970000000004E-2</v>
      </c>
      <c r="NF125">
        <v>1.1259920000000001</v>
      </c>
      <c r="NG125">
        <v>19.038820000000001</v>
      </c>
      <c r="NH125">
        <v>2.5117379999999999E-4</v>
      </c>
      <c r="NI125">
        <v>7.5013070000000001E-2</v>
      </c>
      <c r="NJ125">
        <v>1.1259330000000001</v>
      </c>
      <c r="NK125">
        <v>20.152480000000001</v>
      </c>
      <c r="NL125">
        <v>2.3868540000000001E-4</v>
      </c>
      <c r="NM125">
        <v>7.1323629999999999E-2</v>
      </c>
      <c r="NN125">
        <v>1.1258779999999999</v>
      </c>
      <c r="NO125">
        <v>20.181789999999999</v>
      </c>
      <c r="NP125">
        <v>2.2528429999999999E-4</v>
      </c>
      <c r="NQ125">
        <v>6.73343E-2</v>
      </c>
      <c r="NR125">
        <v>1.1257619999999999</v>
      </c>
      <c r="NS125">
        <v>19.429970000000001</v>
      </c>
      <c r="NT125">
        <v>2.1264290000000001E-4</v>
      </c>
      <c r="NU125">
        <v>6.3550250000000003E-2</v>
      </c>
      <c r="NV125">
        <v>1.1255390000000001</v>
      </c>
      <c r="NW125">
        <v>18.555589999999999</v>
      </c>
      <c r="NX125">
        <v>2.0175360000000001E-4</v>
      </c>
      <c r="NY125">
        <v>6.0284579999999997E-2</v>
      </c>
      <c r="NZ125">
        <v>1.1252629999999999</v>
      </c>
      <c r="OA125">
        <v>17.743089999999999</v>
      </c>
      <c r="OB125">
        <v>1.926734E-4</v>
      </c>
      <c r="OC125">
        <v>5.7567470000000003E-2</v>
      </c>
      <c r="OD125">
        <v>1.1248849999999999</v>
      </c>
      <c r="OE125">
        <v>17.229120000000002</v>
      </c>
      <c r="OF125">
        <v>1.850837E-4</v>
      </c>
      <c r="OG125">
        <v>5.530388E-2</v>
      </c>
      <c r="OH125">
        <v>1.124514</v>
      </c>
      <c r="OI125">
        <v>17.584610000000001</v>
      </c>
      <c r="OJ125">
        <v>1.7910410000000001E-4</v>
      </c>
      <c r="OK125">
        <v>5.3518900000000001E-2</v>
      </c>
    </row>
    <row r="126" spans="1:401" x14ac:dyDescent="0.35">
      <c r="A126">
        <v>129</v>
      </c>
      <c r="B126" t="s">
        <v>4</v>
      </c>
      <c r="C126" t="s">
        <v>24</v>
      </c>
      <c r="D126" t="s">
        <v>131</v>
      </c>
      <c r="E126">
        <v>872.15170000000001</v>
      </c>
      <c r="F126">
        <v>0.82177520000000004</v>
      </c>
      <c r="G126">
        <v>14.310790000000001</v>
      </c>
      <c r="H126">
        <v>0</v>
      </c>
      <c r="I126">
        <v>0</v>
      </c>
      <c r="J126">
        <v>0.81941430000000004</v>
      </c>
      <c r="K126">
        <v>14.28453</v>
      </c>
      <c r="L126">
        <v>0</v>
      </c>
      <c r="M126">
        <v>0</v>
      </c>
      <c r="N126">
        <v>0.81701080000000004</v>
      </c>
      <c r="O126">
        <v>15.100669999999999</v>
      </c>
      <c r="P126" s="1">
        <v>4.1065449999999997E-37</v>
      </c>
      <c r="Q126" s="1">
        <v>1.0064309999999999E-34</v>
      </c>
      <c r="R126">
        <v>0.81461950000000005</v>
      </c>
      <c r="S126">
        <v>15.60167</v>
      </c>
      <c r="T126" s="1">
        <v>3.0122229999999999E-25</v>
      </c>
      <c r="U126" s="1">
        <v>7.3865360000000003E-23</v>
      </c>
      <c r="V126">
        <v>0.81221929999999998</v>
      </c>
      <c r="W126">
        <v>16.11468</v>
      </c>
      <c r="X126" s="1">
        <v>2.205677E-14</v>
      </c>
      <c r="Y126" s="1">
        <v>5.438347E-12</v>
      </c>
      <c r="Z126">
        <v>0.80976329999999996</v>
      </c>
      <c r="AA126">
        <v>15.78514</v>
      </c>
      <c r="AB126" s="1">
        <v>2.6997170000000001E-5</v>
      </c>
      <c r="AC126" s="1">
        <v>5.2473659999999998E-3</v>
      </c>
      <c r="AD126">
        <v>0.80731109999999995</v>
      </c>
      <c r="AE126">
        <v>15.043329999999999</v>
      </c>
      <c r="AF126" s="1">
        <v>6.6697149999999997E-2</v>
      </c>
      <c r="AG126">
        <v>14.264430000000001</v>
      </c>
      <c r="AH126">
        <v>0.80487439999999999</v>
      </c>
      <c r="AI126">
        <v>14.322789999999999</v>
      </c>
      <c r="AJ126">
        <v>4.420763</v>
      </c>
      <c r="AK126">
        <v>1004.072</v>
      </c>
      <c r="AL126">
        <v>0.80242029999999998</v>
      </c>
      <c r="AM126">
        <v>13.711040000000001</v>
      </c>
      <c r="AN126">
        <v>40.491889999999998</v>
      </c>
      <c r="AO126">
        <v>9605.5139999999992</v>
      </c>
      <c r="AP126">
        <v>0.80000850000000001</v>
      </c>
      <c r="AQ126">
        <v>13.51042</v>
      </c>
      <c r="AR126">
        <v>99.479050000000001</v>
      </c>
      <c r="AS126">
        <v>24366.17</v>
      </c>
      <c r="AT126">
        <v>0.79755149999999997</v>
      </c>
      <c r="AU126">
        <v>14.098990000000001</v>
      </c>
      <c r="AV126">
        <v>96.500820000000004</v>
      </c>
      <c r="AW126">
        <v>24219.16</v>
      </c>
      <c r="AX126">
        <v>0.79505159999999997</v>
      </c>
      <c r="AY126">
        <v>14.409330000000001</v>
      </c>
      <c r="AZ126">
        <v>47.92418</v>
      </c>
      <c r="BA126">
        <v>12253.6</v>
      </c>
      <c r="BB126">
        <v>0.79224539999999999</v>
      </c>
      <c r="BC126">
        <v>14.635619999999999</v>
      </c>
      <c r="BD126">
        <v>14.76383</v>
      </c>
      <c r="BE126">
        <v>3828.6260000000002</v>
      </c>
      <c r="BF126">
        <v>0.78884589999999999</v>
      </c>
      <c r="BG126">
        <v>14.67526</v>
      </c>
      <c r="BH126">
        <v>3.3177620000000001</v>
      </c>
      <c r="BI126">
        <v>868.86490000000003</v>
      </c>
      <c r="BJ126">
        <v>0.78460169999999996</v>
      </c>
      <c r="BK126">
        <v>14.104850000000001</v>
      </c>
      <c r="BL126">
        <v>0.65539499999999995</v>
      </c>
      <c r="BM126">
        <v>172.3715</v>
      </c>
      <c r="BN126">
        <v>0.77932800000000002</v>
      </c>
      <c r="BO126">
        <v>13.40771</v>
      </c>
      <c r="BP126" s="1">
        <v>0.16336890000000001</v>
      </c>
      <c r="BQ126">
        <v>42.58999</v>
      </c>
      <c r="BR126">
        <v>0.77312020000000004</v>
      </c>
      <c r="BS126">
        <v>12.870139999999999</v>
      </c>
      <c r="BT126" s="1">
        <v>7.8844700000000004E-2</v>
      </c>
      <c r="BU126">
        <v>20.276489999999999</v>
      </c>
      <c r="BV126">
        <v>0.76630849999999995</v>
      </c>
      <c r="BW126">
        <v>12.927390000000001</v>
      </c>
      <c r="BX126" s="1">
        <v>6.2353169999999999E-2</v>
      </c>
      <c r="BY126">
        <v>16.005299999999998</v>
      </c>
      <c r="BZ126">
        <v>0.75915580000000005</v>
      </c>
      <c r="CA126">
        <v>13.580719999999999</v>
      </c>
      <c r="CB126" s="1">
        <v>5.9957549999999998E-2</v>
      </c>
      <c r="CC126" s="1">
        <v>15.44525</v>
      </c>
      <c r="CD126">
        <v>0.75233859999999997</v>
      </c>
      <c r="CE126">
        <v>14.48068</v>
      </c>
      <c r="CF126" s="1">
        <v>6.215934E-2</v>
      </c>
      <c r="CG126" s="1">
        <v>16.109310000000001</v>
      </c>
      <c r="CH126">
        <v>0.74495840000000002</v>
      </c>
      <c r="CI126">
        <v>15.24898</v>
      </c>
      <c r="CJ126" s="1">
        <v>6.4004350000000002E-2</v>
      </c>
      <c r="CK126" s="1">
        <v>16.730519999999999</v>
      </c>
      <c r="CL126">
        <v>0.73789890000000002</v>
      </c>
      <c r="CM126">
        <v>15.27868</v>
      </c>
      <c r="CN126" s="1">
        <v>6.3083970000000003E-2</v>
      </c>
      <c r="CO126" s="1">
        <v>16.632719999999999</v>
      </c>
      <c r="CP126">
        <v>0.7303925</v>
      </c>
      <c r="CQ126">
        <v>14.819800000000001</v>
      </c>
      <c r="CR126" s="1">
        <v>5.9371109999999998E-2</v>
      </c>
      <c r="CS126" s="1">
        <v>15.79786</v>
      </c>
      <c r="CT126">
        <v>0.72307860000000002</v>
      </c>
      <c r="CU126">
        <v>14.21679</v>
      </c>
      <c r="CV126" s="1">
        <v>5.4158900000000003E-2</v>
      </c>
      <c r="CW126" s="1">
        <v>14.53257</v>
      </c>
      <c r="CX126">
        <v>0.71568080000000001</v>
      </c>
      <c r="CY126">
        <v>13.76328</v>
      </c>
      <c r="CZ126" s="1">
        <v>4.8501469999999998E-2</v>
      </c>
      <c r="DA126" s="1">
        <v>13.121460000000001</v>
      </c>
      <c r="DB126">
        <v>0.70821710000000004</v>
      </c>
      <c r="DC126">
        <v>14.18572</v>
      </c>
      <c r="DD126" s="1">
        <v>4.30421E-2</v>
      </c>
      <c r="DE126" s="1">
        <v>11.73925</v>
      </c>
      <c r="DF126">
        <v>0.70090149999999996</v>
      </c>
      <c r="DG126">
        <v>15.24891</v>
      </c>
      <c r="DH126" s="1">
        <v>3.7832749999999998E-2</v>
      </c>
      <c r="DI126" s="1">
        <v>10.400740000000001</v>
      </c>
      <c r="DJ126">
        <v>0.69360440000000001</v>
      </c>
      <c r="DK126">
        <v>16.190359999999998</v>
      </c>
      <c r="DL126" s="1">
        <v>3.2627059999999999E-2</v>
      </c>
      <c r="DM126" s="1">
        <v>9.0425570000000004</v>
      </c>
      <c r="DN126">
        <v>0.68706520000000004</v>
      </c>
      <c r="DO126">
        <v>16.945900000000002</v>
      </c>
      <c r="DP126" s="1">
        <v>2.7560129999999999E-2</v>
      </c>
      <c r="DQ126" s="1">
        <v>7.6865189999999997</v>
      </c>
      <c r="DR126">
        <v>0.68006900000000003</v>
      </c>
      <c r="DS126">
        <v>17.011009999999999</v>
      </c>
      <c r="DT126" s="1">
        <v>2.300818E-2</v>
      </c>
      <c r="DU126" s="1">
        <v>6.4563050000000004</v>
      </c>
      <c r="DV126">
        <v>0.67401580000000005</v>
      </c>
      <c r="DW126">
        <v>16.45711</v>
      </c>
      <c r="DX126" s="1">
        <v>1.928742E-2</v>
      </c>
      <c r="DY126" s="1">
        <v>5.4379819999999999</v>
      </c>
      <c r="DZ126">
        <v>0.66905720000000002</v>
      </c>
      <c r="EA126">
        <v>15.681929999999999</v>
      </c>
      <c r="EB126" s="1">
        <v>1.6379649999999999E-2</v>
      </c>
      <c r="EC126" s="1">
        <v>4.6338520000000001</v>
      </c>
      <c r="ED126">
        <v>0.66487940000000001</v>
      </c>
      <c r="EE126">
        <v>14.936349999999999</v>
      </c>
      <c r="EF126" s="1">
        <v>1.4127519999999999E-2</v>
      </c>
      <c r="EG126" s="1">
        <v>4.0054379999999998</v>
      </c>
      <c r="EH126">
        <v>0.66160640000000004</v>
      </c>
      <c r="EI126">
        <v>14.802350000000001</v>
      </c>
      <c r="EJ126" s="1">
        <v>1.2352709999999999E-2</v>
      </c>
      <c r="EK126" s="1">
        <v>3.5061239999999998</v>
      </c>
      <c r="EL126">
        <v>0.65928319999999996</v>
      </c>
      <c r="EM126">
        <v>15.28237</v>
      </c>
      <c r="EN126" s="1">
        <v>1.086172E-2</v>
      </c>
      <c r="EO126" s="1">
        <v>3.083342</v>
      </c>
      <c r="EP126">
        <v>0.65767030000000004</v>
      </c>
      <c r="EQ126">
        <v>16.096920000000001</v>
      </c>
      <c r="ER126" s="1">
        <v>9.3809789999999994E-3</v>
      </c>
      <c r="ES126" s="1">
        <v>2.663538</v>
      </c>
      <c r="ET126">
        <v>0.6565896</v>
      </c>
      <c r="EU126">
        <v>16.827200000000001</v>
      </c>
      <c r="EV126" s="1">
        <v>7.7154069999999996E-3</v>
      </c>
      <c r="EW126" s="1">
        <v>2.191157</v>
      </c>
      <c r="EX126">
        <v>0.65592669999999997</v>
      </c>
      <c r="EY126">
        <v>16.872240000000001</v>
      </c>
      <c r="EZ126" s="1">
        <v>5.9738079999999997E-3</v>
      </c>
      <c r="FA126" s="1">
        <v>1.6959040000000001</v>
      </c>
      <c r="FB126">
        <v>0.65556700000000001</v>
      </c>
      <c r="FC126">
        <v>16.31401</v>
      </c>
      <c r="FD126" s="1">
        <v>4.4498150000000002E-3</v>
      </c>
      <c r="FE126" s="1">
        <v>1.2607390000000001</v>
      </c>
      <c r="FF126">
        <v>0.65541799999999995</v>
      </c>
      <c r="FG126">
        <v>15.43737</v>
      </c>
      <c r="FH126" s="1">
        <v>3.327315E-3</v>
      </c>
      <c r="FI126" s="1">
        <v>0.93918299999999999</v>
      </c>
      <c r="FJ126">
        <v>0.65543410000000002</v>
      </c>
      <c r="FK126">
        <v>14.637130000000001</v>
      </c>
      <c r="FL126" s="1">
        <v>2.5969560000000001E-3</v>
      </c>
      <c r="FM126" s="1">
        <v>0.72937370000000001</v>
      </c>
      <c r="FN126">
        <v>0.65556740000000002</v>
      </c>
      <c r="FO126">
        <v>14.98071</v>
      </c>
      <c r="FP126" s="1">
        <v>2.1501749999999998E-3</v>
      </c>
      <c r="FQ126" s="1">
        <v>0.6007711</v>
      </c>
      <c r="FR126">
        <v>0.65578539999999996</v>
      </c>
      <c r="FS126">
        <v>15.6111</v>
      </c>
      <c r="FT126" s="1">
        <v>1.8736670000000001E-3</v>
      </c>
      <c r="FU126" s="1">
        <v>0.5211325</v>
      </c>
      <c r="FV126">
        <v>0.65606540000000002</v>
      </c>
      <c r="FW126">
        <v>16.312830000000002</v>
      </c>
      <c r="FX126" s="1">
        <v>1.683412E-3</v>
      </c>
      <c r="FY126" s="1">
        <v>0.46650599999999998</v>
      </c>
      <c r="FZ126">
        <v>0.65637270000000003</v>
      </c>
      <c r="GA126">
        <v>16.715420000000002</v>
      </c>
      <c r="GB126" s="1">
        <v>1.5302880000000001E-3</v>
      </c>
      <c r="GC126" s="1">
        <v>0.42280990000000002</v>
      </c>
      <c r="GD126">
        <v>0.65671429999999997</v>
      </c>
      <c r="GE126">
        <v>16.537510000000001</v>
      </c>
      <c r="GF126" s="1">
        <v>1.396759E-3</v>
      </c>
      <c r="GG126" s="1">
        <v>0.38488939999999999</v>
      </c>
      <c r="GH126">
        <v>0.65700179999999997</v>
      </c>
      <c r="GI126">
        <v>15.87933</v>
      </c>
      <c r="GJ126" s="1">
        <v>1.282589E-3</v>
      </c>
      <c r="GK126" s="1">
        <v>0.35254819999999998</v>
      </c>
      <c r="GL126">
        <v>0.65727769999999996</v>
      </c>
      <c r="GM126">
        <v>15.18216</v>
      </c>
      <c r="GN126" s="1">
        <v>1.1889660000000001E-3</v>
      </c>
      <c r="GO126" s="1">
        <v>0.32608599999999999</v>
      </c>
      <c r="GP126">
        <v>0.65749199999999997</v>
      </c>
      <c r="GQ126">
        <v>14.74086</v>
      </c>
      <c r="GR126" s="1">
        <v>1.1136119999999999E-3</v>
      </c>
      <c r="GS126" s="1">
        <v>0.30481009999999997</v>
      </c>
      <c r="GT126">
        <v>0.65765209999999996</v>
      </c>
      <c r="GU126">
        <v>15.3513</v>
      </c>
      <c r="GV126" s="1">
        <v>1.051576E-3</v>
      </c>
      <c r="GW126" s="1">
        <v>0.28743079999999999</v>
      </c>
      <c r="GX126">
        <v>0.65777580000000002</v>
      </c>
      <c r="GY126">
        <v>16.109529999999999</v>
      </c>
      <c r="GZ126" s="1">
        <v>1.0007239999999999E-3</v>
      </c>
      <c r="HA126" s="1">
        <v>0.27318979999999998</v>
      </c>
      <c r="HB126">
        <v>0.65785320000000003</v>
      </c>
      <c r="HC126">
        <v>16.954840000000001</v>
      </c>
      <c r="HD126" s="1">
        <v>9.6210309999999999E-4</v>
      </c>
      <c r="HE126" s="1">
        <v>0.26235770000000003</v>
      </c>
      <c r="HF126">
        <v>0.65792740000000005</v>
      </c>
      <c r="HG126">
        <v>17.835550000000001</v>
      </c>
      <c r="HH126" s="1">
        <v>9.3677099999999998E-4</v>
      </c>
      <c r="HI126" s="1">
        <v>0.25521709999999997</v>
      </c>
      <c r="HJ126">
        <v>0.65794779999999997</v>
      </c>
      <c r="HK126">
        <v>17.983830000000001</v>
      </c>
      <c r="HL126" s="1">
        <v>9.1976079999999999E-4</v>
      </c>
      <c r="HM126" s="1">
        <v>0.25046970000000002</v>
      </c>
      <c r="HN126">
        <v>0.65797249999999996</v>
      </c>
      <c r="HO126">
        <v>17.219259999999998</v>
      </c>
      <c r="HP126" s="1">
        <v>9.0298180000000002E-4</v>
      </c>
      <c r="HQ126" s="1">
        <v>0.24587229999999999</v>
      </c>
      <c r="HR126">
        <v>0.65796140000000003</v>
      </c>
      <c r="HS126">
        <v>16.30162</v>
      </c>
      <c r="HT126" s="1">
        <v>8.8120349999999995E-4</v>
      </c>
      <c r="HU126" s="1">
        <v>0.23997160000000001</v>
      </c>
      <c r="HV126">
        <v>0.65798570000000001</v>
      </c>
      <c r="HW126">
        <v>15.47743</v>
      </c>
      <c r="HX126" s="1">
        <v>8.5383940000000004E-4</v>
      </c>
      <c r="HY126" s="1">
        <v>0.23255400000000001</v>
      </c>
      <c r="HZ126">
        <v>0.65798999999999996</v>
      </c>
      <c r="IA126">
        <v>15.735279999999999</v>
      </c>
      <c r="IB126" s="1">
        <v>8.2258319999999995E-4</v>
      </c>
      <c r="IC126" s="1">
        <v>0.22408539999999999</v>
      </c>
      <c r="ID126">
        <v>0.65797729999999999</v>
      </c>
      <c r="IE126">
        <v>16.727689999999999</v>
      </c>
      <c r="IF126" s="1">
        <v>7.8985470000000001E-4</v>
      </c>
      <c r="IG126" s="1">
        <v>0.2151913</v>
      </c>
      <c r="IH126">
        <v>0.65801100000000001</v>
      </c>
      <c r="II126">
        <v>17.891929999999999</v>
      </c>
      <c r="IJ126" s="1">
        <v>7.5718349999999999E-4</v>
      </c>
      <c r="IK126" s="1">
        <v>0.20631360000000001</v>
      </c>
      <c r="IL126">
        <v>0.65800860000000005</v>
      </c>
      <c r="IM126">
        <v>19.013380000000002</v>
      </c>
      <c r="IN126" s="1">
        <v>7.2564090000000003E-4</v>
      </c>
      <c r="IO126" s="1">
        <v>0.19773160000000001</v>
      </c>
      <c r="IP126">
        <v>0.65800230000000004</v>
      </c>
      <c r="IQ126">
        <v>19.191569999999999</v>
      </c>
      <c r="IR126" s="1">
        <v>6.9553759999999997E-4</v>
      </c>
      <c r="IS126" s="1">
        <v>0.1895395</v>
      </c>
      <c r="IT126">
        <v>0.65798939999999995</v>
      </c>
      <c r="IU126">
        <v>18.470829999999999</v>
      </c>
      <c r="IV126">
        <v>6.6681680000000004E-4</v>
      </c>
      <c r="IW126" s="1">
        <v>0.18173690000000001</v>
      </c>
      <c r="IX126">
        <v>0.65798920000000005</v>
      </c>
      <c r="IY126">
        <v>17.50404</v>
      </c>
      <c r="IZ126">
        <v>6.3959300000000004E-4</v>
      </c>
      <c r="JA126" s="1">
        <v>0.17432610000000001</v>
      </c>
      <c r="JB126">
        <v>0.6579836</v>
      </c>
      <c r="JC126">
        <v>16.636620000000001</v>
      </c>
      <c r="JD126">
        <v>6.1376279999999996E-4</v>
      </c>
      <c r="JE126" s="1">
        <v>0.1672902</v>
      </c>
      <c r="JF126">
        <v>0.65798880000000004</v>
      </c>
      <c r="JG126">
        <v>16.53753</v>
      </c>
      <c r="JH126">
        <v>5.8923410000000004E-4</v>
      </c>
      <c r="JI126" s="1">
        <v>0.16061929999999999</v>
      </c>
      <c r="JJ126">
        <v>0.65798590000000001</v>
      </c>
      <c r="JK126">
        <v>16.667400000000001</v>
      </c>
      <c r="JL126">
        <v>5.6595660000000004E-4</v>
      </c>
      <c r="JM126" s="1">
        <v>0.1542674</v>
      </c>
      <c r="JN126">
        <v>0.65799149999999995</v>
      </c>
      <c r="JO126">
        <v>17.164459999999998</v>
      </c>
      <c r="JP126">
        <v>5.4362810000000003E-4</v>
      </c>
      <c r="JQ126" s="1">
        <v>0.14819840000000001</v>
      </c>
      <c r="JR126">
        <v>0.65798279999999998</v>
      </c>
      <c r="JS126">
        <v>17.360499999999998</v>
      </c>
      <c r="JT126">
        <v>5.2238950000000001E-4</v>
      </c>
      <c r="JU126">
        <v>0.14240050000000001</v>
      </c>
      <c r="JV126">
        <v>0.65799090000000005</v>
      </c>
      <c r="JW126">
        <v>17.163460000000001</v>
      </c>
      <c r="JX126">
        <v>5.0216789999999996E-4</v>
      </c>
      <c r="JY126">
        <v>0.1368972</v>
      </c>
      <c r="JZ126">
        <v>0.65799149999999995</v>
      </c>
      <c r="KA126">
        <v>16.691420000000001</v>
      </c>
      <c r="KB126">
        <v>4.830255E-4</v>
      </c>
      <c r="KC126">
        <v>0.13167280000000001</v>
      </c>
      <c r="KD126">
        <v>0.65798860000000003</v>
      </c>
      <c r="KE126">
        <v>16.051220000000001</v>
      </c>
      <c r="KF126">
        <v>4.6481499999999999E-4</v>
      </c>
      <c r="KG126">
        <v>0.12671289999999999</v>
      </c>
      <c r="KH126">
        <v>0.6579836</v>
      </c>
      <c r="KI126">
        <v>15.32938</v>
      </c>
      <c r="KJ126">
        <v>4.4751619999999998E-4</v>
      </c>
      <c r="KK126">
        <v>0.122</v>
      </c>
      <c r="KL126">
        <v>0.65798809999999996</v>
      </c>
      <c r="KM126">
        <v>15.37818</v>
      </c>
      <c r="KN126">
        <v>4.3102849999999997E-4</v>
      </c>
      <c r="KO126">
        <v>0.1175002</v>
      </c>
      <c r="KP126">
        <v>0.6579895</v>
      </c>
      <c r="KQ126">
        <v>15.31793</v>
      </c>
      <c r="KR126">
        <v>4.152642E-4</v>
      </c>
      <c r="KS126">
        <v>0.1131983</v>
      </c>
      <c r="KT126">
        <v>0.65799160000000001</v>
      </c>
      <c r="KU126">
        <v>15.532579999999999</v>
      </c>
      <c r="KV126">
        <v>4.0017919999999998E-4</v>
      </c>
      <c r="KW126">
        <v>0.1090901</v>
      </c>
      <c r="KX126">
        <v>0.6579914</v>
      </c>
      <c r="KY126">
        <v>15.89573</v>
      </c>
      <c r="KZ126">
        <v>3.857992E-4</v>
      </c>
      <c r="LA126">
        <v>0.1051696</v>
      </c>
      <c r="LB126">
        <v>0.65795680000000001</v>
      </c>
      <c r="LC126">
        <v>15.850669999999999</v>
      </c>
      <c r="LD126">
        <v>3.7203619999999997E-4</v>
      </c>
      <c r="LE126">
        <v>0.1014215</v>
      </c>
      <c r="LF126">
        <v>0.65788599999999997</v>
      </c>
      <c r="LG126">
        <v>15.315110000000001</v>
      </c>
      <c r="LH126">
        <v>3.5874369999999999E-4</v>
      </c>
      <c r="LI126">
        <v>9.7798780000000002E-2</v>
      </c>
      <c r="LJ126">
        <v>0.65778440000000005</v>
      </c>
      <c r="LK126">
        <v>14.72944</v>
      </c>
      <c r="LL126">
        <v>3.4590560000000002E-4</v>
      </c>
      <c r="LM126">
        <v>9.4318180000000001E-2</v>
      </c>
      <c r="LN126">
        <v>0.65762399999999999</v>
      </c>
      <c r="LO126">
        <v>14.3193</v>
      </c>
      <c r="LP126">
        <v>3.3357679999999998E-4</v>
      </c>
      <c r="LQ126">
        <v>9.0983549999999996E-2</v>
      </c>
      <c r="LR126">
        <v>0.65738620000000003</v>
      </c>
      <c r="LS126">
        <v>14.998939999999999</v>
      </c>
      <c r="LT126">
        <v>3.2185850000000002E-4</v>
      </c>
      <c r="LU126">
        <v>8.7809810000000002E-2</v>
      </c>
      <c r="LV126">
        <v>0.65713239999999995</v>
      </c>
      <c r="LW126">
        <v>15.909459999999999</v>
      </c>
      <c r="LX126">
        <v>3.1118779999999999E-4</v>
      </c>
      <c r="LY126">
        <v>8.4918099999999996E-2</v>
      </c>
      <c r="LZ126">
        <v>0.6568119</v>
      </c>
      <c r="MA126">
        <v>17.056480000000001</v>
      </c>
      <c r="MB126">
        <v>3.0278530000000002E-4</v>
      </c>
      <c r="MC126">
        <v>8.2634410000000005E-2</v>
      </c>
      <c r="MD126">
        <v>0.65647259999999996</v>
      </c>
      <c r="ME126">
        <v>18.299959999999999</v>
      </c>
      <c r="MF126">
        <v>2.9750220000000001E-4</v>
      </c>
      <c r="MG126">
        <v>8.1205050000000001E-2</v>
      </c>
      <c r="MH126">
        <v>0.65615089999999998</v>
      </c>
      <c r="MI126">
        <v>18.516760000000001</v>
      </c>
      <c r="MJ126">
        <v>2.9425289999999998E-4</v>
      </c>
      <c r="MK126">
        <v>8.0345319999999998E-2</v>
      </c>
      <c r="ML126">
        <v>0.65584050000000005</v>
      </c>
      <c r="MM126">
        <v>17.712409999999998</v>
      </c>
      <c r="MN126">
        <v>2.9090170000000001E-4</v>
      </c>
      <c r="MO126">
        <v>7.9466629999999996E-2</v>
      </c>
      <c r="MP126">
        <v>0.65557739999999998</v>
      </c>
      <c r="MQ126">
        <v>16.941269999999999</v>
      </c>
      <c r="MR126">
        <v>2.8596429999999998E-4</v>
      </c>
      <c r="MS126">
        <v>7.8165129999999999E-2</v>
      </c>
      <c r="MT126">
        <v>0.65535089999999996</v>
      </c>
      <c r="MU126">
        <v>16.33775</v>
      </c>
      <c r="MV126">
        <v>2.7935029999999998E-4</v>
      </c>
      <c r="MW126">
        <v>7.6392130000000003E-2</v>
      </c>
      <c r="MX126">
        <v>0.6551787</v>
      </c>
      <c r="MY126">
        <v>16.81879</v>
      </c>
      <c r="MZ126">
        <v>2.7152820000000001E-4</v>
      </c>
      <c r="NA126">
        <v>7.4276430000000004E-2</v>
      </c>
      <c r="NB126">
        <v>0.65508250000000001</v>
      </c>
      <c r="NC126">
        <v>17.8476</v>
      </c>
      <c r="ND126">
        <v>2.6269269999999999E-4</v>
      </c>
      <c r="NE126">
        <v>7.1883130000000003E-2</v>
      </c>
      <c r="NF126">
        <v>0.65497499999999997</v>
      </c>
      <c r="NG126">
        <v>19.01951</v>
      </c>
      <c r="NH126">
        <v>2.523483E-4</v>
      </c>
      <c r="NI126">
        <v>6.9078799999999996E-2</v>
      </c>
      <c r="NJ126">
        <v>0.65491239999999995</v>
      </c>
      <c r="NK126">
        <v>20.145969999999998</v>
      </c>
      <c r="NL126">
        <v>2.400406E-4</v>
      </c>
      <c r="NM126">
        <v>6.5729910000000003E-2</v>
      </c>
      <c r="NN126">
        <v>0.65482640000000003</v>
      </c>
      <c r="NO126">
        <v>20.211569999999998</v>
      </c>
      <c r="NP126">
        <v>2.266573E-4</v>
      </c>
      <c r="NQ126">
        <v>6.2073709999999997E-2</v>
      </c>
      <c r="NR126">
        <v>0.6546729</v>
      </c>
      <c r="NS126">
        <v>19.475999999999999</v>
      </c>
      <c r="NT126">
        <v>2.138749E-4</v>
      </c>
      <c r="NU126">
        <v>5.8574969999999997E-2</v>
      </c>
      <c r="NV126">
        <v>0.65443549999999995</v>
      </c>
      <c r="NW126">
        <v>18.607579999999999</v>
      </c>
      <c r="NX126">
        <v>2.0278700000000001E-4</v>
      </c>
      <c r="NY126">
        <v>5.5539020000000001E-2</v>
      </c>
      <c r="NZ126">
        <v>0.65409479999999998</v>
      </c>
      <c r="OA126">
        <v>17.797969999999999</v>
      </c>
      <c r="OB126">
        <v>1.935312E-4</v>
      </c>
      <c r="OC126">
        <v>5.3012289999999997E-2</v>
      </c>
      <c r="OD126">
        <v>0.65362540000000002</v>
      </c>
      <c r="OE126">
        <v>17.27074</v>
      </c>
      <c r="OF126">
        <v>1.857966E-4</v>
      </c>
      <c r="OG126">
        <v>5.0908769999999999E-2</v>
      </c>
      <c r="OH126">
        <v>0.6530764</v>
      </c>
      <c r="OI126">
        <v>17.607279999999999</v>
      </c>
      <c r="OJ126">
        <v>1.796167E-4</v>
      </c>
      <c r="OK126">
        <v>4.9236229999999999E-2</v>
      </c>
    </row>
    <row r="127" spans="1:401" x14ac:dyDescent="0.35">
      <c r="A127">
        <v>130</v>
      </c>
      <c r="B127" t="s">
        <v>4</v>
      </c>
      <c r="C127" t="s">
        <v>24</v>
      </c>
      <c r="D127" t="s">
        <v>132</v>
      </c>
      <c r="E127">
        <v>931.84370000000001</v>
      </c>
      <c r="F127">
        <v>1.5708260000000001</v>
      </c>
      <c r="G127">
        <v>14.33746</v>
      </c>
      <c r="H127">
        <v>0</v>
      </c>
      <c r="I127">
        <v>0</v>
      </c>
      <c r="J127">
        <v>1.5678879999999999</v>
      </c>
      <c r="K127">
        <v>14.276160000000001</v>
      </c>
      <c r="L127">
        <v>0</v>
      </c>
      <c r="M127">
        <v>0</v>
      </c>
      <c r="N127">
        <v>1.564837</v>
      </c>
      <c r="O127">
        <v>15.079639999999999</v>
      </c>
      <c r="P127" s="1">
        <v>3.9204739999999998E-38</v>
      </c>
      <c r="Q127" s="1">
        <v>9.9049089999999996E-36</v>
      </c>
      <c r="R127">
        <v>1.5619130000000001</v>
      </c>
      <c r="S127">
        <v>15.58934</v>
      </c>
      <c r="T127" s="1">
        <v>3.793083E-26</v>
      </c>
      <c r="U127" s="1">
        <v>8.9759369999999996E-24</v>
      </c>
      <c r="V127">
        <v>1.5589360000000001</v>
      </c>
      <c r="W127">
        <v>16.127120000000001</v>
      </c>
      <c r="X127" s="1">
        <v>4.3382369999999998E-15</v>
      </c>
      <c r="Y127" s="1">
        <v>8.485667E-13</v>
      </c>
      <c r="Z127">
        <v>1.5558810000000001</v>
      </c>
      <c r="AA127">
        <v>15.831490000000001</v>
      </c>
      <c r="AB127" s="1">
        <v>1.43099E-5</v>
      </c>
      <c r="AC127" s="1">
        <v>2.458432E-3</v>
      </c>
      <c r="AD127">
        <v>1.55284</v>
      </c>
      <c r="AE127">
        <v>15.10993</v>
      </c>
      <c r="AF127" s="1">
        <v>4.7499930000000003E-2</v>
      </c>
      <c r="AG127">
        <v>9.5864410000000007</v>
      </c>
      <c r="AH127">
        <v>1.5497719999999999</v>
      </c>
      <c r="AI127">
        <v>14.37904</v>
      </c>
      <c r="AJ127">
        <v>3.630833</v>
      </c>
      <c r="AK127">
        <v>803.81820000000005</v>
      </c>
      <c r="AL127">
        <v>1.5466960000000001</v>
      </c>
      <c r="AM127">
        <v>13.750999999999999</v>
      </c>
      <c r="AN127">
        <v>36.635759999999998</v>
      </c>
      <c r="AO127">
        <v>8679.5879999999997</v>
      </c>
      <c r="AP127">
        <v>1.543641</v>
      </c>
      <c r="AQ127">
        <v>13.51901</v>
      </c>
      <c r="AR127">
        <v>96.636089999999996</v>
      </c>
      <c r="AS127">
        <v>24110.87</v>
      </c>
      <c r="AT127">
        <v>1.5405420000000001</v>
      </c>
      <c r="AU127">
        <v>14.100479999999999</v>
      </c>
      <c r="AV127">
        <v>98.886930000000007</v>
      </c>
      <c r="AW127">
        <v>25693.54</v>
      </c>
      <c r="AX127">
        <v>1.5373920000000001</v>
      </c>
      <c r="AY127">
        <v>14.408860000000001</v>
      </c>
      <c r="AZ127">
        <v>51.124459999999999</v>
      </c>
      <c r="BA127">
        <v>13712.57</v>
      </c>
      <c r="BB127">
        <v>1.5337069999999999</v>
      </c>
      <c r="BC127">
        <v>14.638120000000001</v>
      </c>
      <c r="BD127">
        <v>16.215399999999999</v>
      </c>
      <c r="BE127">
        <v>4456.9719999999998</v>
      </c>
      <c r="BF127">
        <v>1.5291589999999999</v>
      </c>
      <c r="BG127">
        <v>14.702070000000001</v>
      </c>
      <c r="BH127">
        <v>3.7112699999999998</v>
      </c>
      <c r="BI127">
        <v>1037.655</v>
      </c>
      <c r="BJ127">
        <v>1.523244</v>
      </c>
      <c r="BK127">
        <v>14.15639</v>
      </c>
      <c r="BL127">
        <v>0.73432109999999995</v>
      </c>
      <c r="BM127">
        <v>206.7243</v>
      </c>
      <c r="BN127">
        <v>1.51572</v>
      </c>
      <c r="BO127">
        <v>13.4534</v>
      </c>
      <c r="BP127" s="1">
        <v>0.1770294</v>
      </c>
      <c r="BQ127">
        <v>48.99944</v>
      </c>
      <c r="BR127">
        <v>1.5069980000000001</v>
      </c>
      <c r="BS127">
        <v>12.90873</v>
      </c>
      <c r="BT127" s="1">
        <v>8.1296750000000001E-2</v>
      </c>
      <c r="BU127">
        <v>21.823550000000001</v>
      </c>
      <c r="BV127">
        <v>1.497517</v>
      </c>
      <c r="BW127">
        <v>12.9559</v>
      </c>
      <c r="BX127" s="1">
        <v>6.2857129999999997E-2</v>
      </c>
      <c r="BY127">
        <v>16.69623</v>
      </c>
      <c r="BZ127">
        <v>1.489114</v>
      </c>
      <c r="CA127">
        <v>13.592879999999999</v>
      </c>
      <c r="CB127" s="1">
        <v>5.9901200000000002E-2</v>
      </c>
      <c r="CC127" s="1">
        <v>15.90742</v>
      </c>
      <c r="CD127">
        <v>1.4809030000000001</v>
      </c>
      <c r="CE127">
        <v>14.48502</v>
      </c>
      <c r="CF127" s="1">
        <v>6.1944369999999999E-2</v>
      </c>
      <c r="CG127" s="1">
        <v>16.53124</v>
      </c>
      <c r="CH127">
        <v>1.471965</v>
      </c>
      <c r="CI127">
        <v>15.25224</v>
      </c>
      <c r="CJ127" s="1">
        <v>6.3923519999999998E-2</v>
      </c>
      <c r="CK127" s="1">
        <v>17.214849999999998</v>
      </c>
      <c r="CL127">
        <v>1.4637290000000001</v>
      </c>
      <c r="CM127">
        <v>15.296760000000001</v>
      </c>
      <c r="CN127" s="1">
        <v>6.3221509999999995E-2</v>
      </c>
      <c r="CO127" s="1">
        <v>17.19492</v>
      </c>
      <c r="CP127">
        <v>1.454461</v>
      </c>
      <c r="CQ127">
        <v>14.856640000000001</v>
      </c>
      <c r="CR127" s="1">
        <v>5.9676819999999998E-2</v>
      </c>
      <c r="CS127" s="1">
        <v>16.400970000000001</v>
      </c>
      <c r="CT127">
        <v>1.445365</v>
      </c>
      <c r="CU127">
        <v>14.262700000000001</v>
      </c>
      <c r="CV127" s="1">
        <v>5.4541439999999997E-2</v>
      </c>
      <c r="CW127" s="1">
        <v>15.13171</v>
      </c>
      <c r="CX127">
        <v>1.4359090000000001</v>
      </c>
      <c r="CY127">
        <v>13.7963</v>
      </c>
      <c r="CZ127" s="1">
        <v>4.8893970000000002E-2</v>
      </c>
      <c r="DA127" s="1">
        <v>13.68661</v>
      </c>
      <c r="DB127">
        <v>1.426075</v>
      </c>
      <c r="DC127">
        <v>14.18938</v>
      </c>
      <c r="DD127" s="1">
        <v>4.341677E-2</v>
      </c>
      <c r="DE127" s="1">
        <v>12.26092</v>
      </c>
      <c r="DF127">
        <v>1.41611</v>
      </c>
      <c r="DG127">
        <v>15.23677</v>
      </c>
      <c r="DH127" s="1">
        <v>3.8204189999999999E-2</v>
      </c>
      <c r="DI127" s="1">
        <v>10.88517</v>
      </c>
      <c r="DJ127">
        <v>1.4060109999999999</v>
      </c>
      <c r="DK127">
        <v>16.17407</v>
      </c>
      <c r="DL127" s="1">
        <v>3.3005180000000002E-2</v>
      </c>
      <c r="DM127" s="1">
        <v>9.4915990000000008</v>
      </c>
      <c r="DN127">
        <v>1.399502</v>
      </c>
      <c r="DO127">
        <v>16.937239999999999</v>
      </c>
      <c r="DP127" s="1">
        <v>2.7925269999999999E-2</v>
      </c>
      <c r="DQ127" s="1">
        <v>8.0810960000000005</v>
      </c>
      <c r="DR127">
        <v>1.3930229999999999</v>
      </c>
      <c r="DS127">
        <v>17.02938</v>
      </c>
      <c r="DT127" s="1">
        <v>2.33224E-2</v>
      </c>
      <c r="DU127" s="1">
        <v>6.7840629999999997</v>
      </c>
      <c r="DV127">
        <v>1.386876</v>
      </c>
      <c r="DW127">
        <v>16.500109999999999</v>
      </c>
      <c r="DX127" s="1">
        <v>1.954034E-2</v>
      </c>
      <c r="DY127" s="1">
        <v>5.7044750000000004</v>
      </c>
      <c r="DZ127">
        <v>1.3808499999999999</v>
      </c>
      <c r="EA127">
        <v>15.73549</v>
      </c>
      <c r="EB127" s="1">
        <v>1.6577640000000001E-2</v>
      </c>
      <c r="EC127" s="1">
        <v>4.8529270000000002</v>
      </c>
      <c r="ED127">
        <v>1.3757349999999999</v>
      </c>
      <c r="EE127">
        <v>14.991860000000001</v>
      </c>
      <c r="EF127" s="1">
        <v>1.428311E-2</v>
      </c>
      <c r="EG127" s="1">
        <v>4.1878219999999997</v>
      </c>
      <c r="EH127">
        <v>1.371794</v>
      </c>
      <c r="EI127">
        <v>14.84291</v>
      </c>
      <c r="EJ127" s="1">
        <v>1.247878E-2</v>
      </c>
      <c r="EK127" s="1">
        <v>3.6610619999999998</v>
      </c>
      <c r="EL127">
        <v>1.369405</v>
      </c>
      <c r="EM127">
        <v>15.30226</v>
      </c>
      <c r="EN127" s="1">
        <v>1.097499E-2</v>
      </c>
      <c r="EO127" s="1">
        <v>3.2204090000000001</v>
      </c>
      <c r="EP127">
        <v>1.367718</v>
      </c>
      <c r="EQ127">
        <v>16.099889999999998</v>
      </c>
      <c r="ER127" s="1">
        <v>9.5033110000000004E-3</v>
      </c>
      <c r="ES127" s="1">
        <v>2.7913139999999999</v>
      </c>
      <c r="ET127">
        <v>1.366749</v>
      </c>
      <c r="EU127">
        <v>16.823260000000001</v>
      </c>
      <c r="EV127" s="1">
        <v>7.8531350000000007E-3</v>
      </c>
      <c r="EW127" s="1">
        <v>2.3109649999999999</v>
      </c>
      <c r="EX127">
        <v>1.366147</v>
      </c>
      <c r="EY127">
        <v>16.88306</v>
      </c>
      <c r="EZ127" s="1">
        <v>6.1080070000000004E-3</v>
      </c>
      <c r="FA127" s="1">
        <v>1.799963</v>
      </c>
      <c r="FB127">
        <v>1.3658980000000001</v>
      </c>
      <c r="FC127">
        <v>16.35585</v>
      </c>
      <c r="FD127" s="1">
        <v>4.558182E-3</v>
      </c>
      <c r="FE127" s="1">
        <v>1.3418669999999999</v>
      </c>
      <c r="FF127">
        <v>1.365804</v>
      </c>
      <c r="FG127">
        <v>15.50428</v>
      </c>
      <c r="FH127" s="1">
        <v>3.402132E-3</v>
      </c>
      <c r="FI127" s="1">
        <v>0.99739330000000004</v>
      </c>
      <c r="FJ127">
        <v>1.3659140000000001</v>
      </c>
      <c r="FK127">
        <v>14.7065</v>
      </c>
      <c r="FL127" s="1">
        <v>2.643935E-3</v>
      </c>
      <c r="FM127" s="1">
        <v>0.77011099999999999</v>
      </c>
      <c r="FN127">
        <v>1.3661730000000001</v>
      </c>
      <c r="FO127">
        <v>15.024660000000001</v>
      </c>
      <c r="FP127" s="1">
        <v>2.178812E-3</v>
      </c>
      <c r="FQ127" s="1">
        <v>0.6302063</v>
      </c>
      <c r="FR127">
        <v>1.3665119999999999</v>
      </c>
      <c r="FS127">
        <v>15.628920000000001</v>
      </c>
      <c r="FT127" s="1">
        <v>1.8920709999999999E-3</v>
      </c>
      <c r="FU127" s="1">
        <v>0.54400930000000003</v>
      </c>
      <c r="FV127">
        <v>1.3669359999999999</v>
      </c>
      <c r="FW127">
        <v>16.312830000000002</v>
      </c>
      <c r="FX127" s="1">
        <v>1.6970570000000001E-3</v>
      </c>
      <c r="FY127" s="1">
        <v>0.48577979999999998</v>
      </c>
      <c r="FZ127">
        <v>1.367318</v>
      </c>
      <c r="GA127">
        <v>16.718039999999998</v>
      </c>
      <c r="GB127" s="1">
        <v>1.541878E-3</v>
      </c>
      <c r="GC127" s="1">
        <v>0.43991960000000002</v>
      </c>
      <c r="GD127">
        <v>1.3677010000000001</v>
      </c>
      <c r="GE127">
        <v>16.569739999999999</v>
      </c>
      <c r="GF127" s="1">
        <v>1.4068640000000001E-3</v>
      </c>
      <c r="GG127" s="1">
        <v>0.400285</v>
      </c>
      <c r="GH127">
        <v>1.3680909999999999</v>
      </c>
      <c r="GI127">
        <v>15.924480000000001</v>
      </c>
      <c r="GJ127" s="1">
        <v>1.2910319999999999E-3</v>
      </c>
      <c r="GK127" s="1">
        <v>0.36631950000000002</v>
      </c>
      <c r="GL127">
        <v>1.368449</v>
      </c>
      <c r="GM127">
        <v>15.22457</v>
      </c>
      <c r="GN127" s="1">
        <v>1.195808E-3</v>
      </c>
      <c r="GO127" s="1">
        <v>0.33844489999999999</v>
      </c>
      <c r="GP127">
        <v>1.368676</v>
      </c>
      <c r="GQ127">
        <v>14.78059</v>
      </c>
      <c r="GR127" s="1">
        <v>1.119131E-3</v>
      </c>
      <c r="GS127" s="1">
        <v>0.3160096</v>
      </c>
      <c r="GT127">
        <v>1.3688370000000001</v>
      </c>
      <c r="GU127">
        <v>15.385719999999999</v>
      </c>
      <c r="GV127" s="1">
        <v>1.056132E-3</v>
      </c>
      <c r="GW127" s="1">
        <v>0.29773690000000003</v>
      </c>
      <c r="GX127">
        <v>1.3689720000000001</v>
      </c>
      <c r="GY127">
        <v>16.133459999999999</v>
      </c>
      <c r="GZ127" s="1">
        <v>1.004392E-3</v>
      </c>
      <c r="HA127" s="1">
        <v>0.28273480000000001</v>
      </c>
      <c r="HB127">
        <v>1.369046</v>
      </c>
      <c r="HC127">
        <v>16.9587</v>
      </c>
      <c r="HD127" s="1">
        <v>9.6470819999999995E-4</v>
      </c>
      <c r="HE127" s="1">
        <v>0.27117259999999999</v>
      </c>
      <c r="HF127">
        <v>1.3691070000000001</v>
      </c>
      <c r="HG127">
        <v>17.840039999999998</v>
      </c>
      <c r="HH127" s="1">
        <v>9.3841430000000004E-4</v>
      </c>
      <c r="HI127" s="1">
        <v>0.2634532</v>
      </c>
      <c r="HJ127">
        <v>1.3690869999999999</v>
      </c>
      <c r="HK127">
        <v>18.021840000000001</v>
      </c>
      <c r="HL127" s="1">
        <v>9.2100109999999999E-4</v>
      </c>
      <c r="HM127" s="1">
        <v>0.25839590000000001</v>
      </c>
      <c r="HN127">
        <v>1.369119</v>
      </c>
      <c r="HO127">
        <v>17.280139999999999</v>
      </c>
      <c r="HP127" s="1">
        <v>9.0444240000000001E-4</v>
      </c>
      <c r="HQ127" s="1">
        <v>0.25373000000000001</v>
      </c>
      <c r="HR127">
        <v>1.369175</v>
      </c>
      <c r="HS127">
        <v>16.369779999999999</v>
      </c>
      <c r="HT127" s="1">
        <v>8.8312380000000004E-4</v>
      </c>
      <c r="HU127" s="1">
        <v>0.2478225</v>
      </c>
      <c r="HV127">
        <v>1.369165</v>
      </c>
      <c r="HW127">
        <v>15.545059999999999</v>
      </c>
      <c r="HX127" s="1">
        <v>8.5613710000000001E-4</v>
      </c>
      <c r="HY127" s="1">
        <v>0.24033669999999999</v>
      </c>
      <c r="HZ127">
        <v>1.369186</v>
      </c>
      <c r="IA127">
        <v>15.779439999999999</v>
      </c>
      <c r="IB127" s="1">
        <v>8.2510769999999997E-4</v>
      </c>
      <c r="IC127" s="1">
        <v>0.2317091</v>
      </c>
      <c r="ID127">
        <v>1.369194</v>
      </c>
      <c r="IE127">
        <v>16.734999999999999</v>
      </c>
      <c r="IF127" s="1">
        <v>7.9242479999999996E-4</v>
      </c>
      <c r="IG127" s="1">
        <v>0.22256870000000001</v>
      </c>
      <c r="IH127">
        <v>1.3691660000000001</v>
      </c>
      <c r="II127">
        <v>17.882100000000001</v>
      </c>
      <c r="IJ127" s="1">
        <v>7.5970560000000005E-4</v>
      </c>
      <c r="IK127" s="1">
        <v>0.21341499999999999</v>
      </c>
      <c r="IL127">
        <v>1.369227</v>
      </c>
      <c r="IM127">
        <v>18.99925</v>
      </c>
      <c r="IN127" s="1">
        <v>7.2806059999999998E-4</v>
      </c>
      <c r="IO127" s="1">
        <v>0.20453689999999999</v>
      </c>
      <c r="IP127">
        <v>1.369154</v>
      </c>
      <c r="IQ127">
        <v>19.218730000000001</v>
      </c>
      <c r="IR127" s="1">
        <v>6.9784179999999999E-4</v>
      </c>
      <c r="IS127" s="1">
        <v>0.19605810000000001</v>
      </c>
      <c r="IT127">
        <v>1.3691660000000001</v>
      </c>
      <c r="IU127">
        <v>18.537030000000001</v>
      </c>
      <c r="IV127">
        <v>6.6900979999999998E-4</v>
      </c>
      <c r="IW127" s="1">
        <v>0.18797739999999999</v>
      </c>
      <c r="IX127">
        <v>1.3691599999999999</v>
      </c>
      <c r="IY127">
        <v>17.586760000000002</v>
      </c>
      <c r="IZ127">
        <v>6.4166970000000001E-4</v>
      </c>
      <c r="JA127" s="1">
        <v>0.18030270000000001</v>
      </c>
      <c r="JB127">
        <v>1.3691489999999999</v>
      </c>
      <c r="JC127">
        <v>16.716239999999999</v>
      </c>
      <c r="JD127">
        <v>6.1572980000000003E-4</v>
      </c>
      <c r="JE127" s="1">
        <v>0.17301649999999999</v>
      </c>
      <c r="JF127">
        <v>1.3692139999999999</v>
      </c>
      <c r="JG127">
        <v>16.59207</v>
      </c>
      <c r="JH127">
        <v>5.9110599999999999E-4</v>
      </c>
      <c r="JI127" s="1">
        <v>0.16611020000000001</v>
      </c>
      <c r="JJ127">
        <v>1.369219</v>
      </c>
      <c r="JK127">
        <v>16.69286</v>
      </c>
      <c r="JL127">
        <v>5.677468E-4</v>
      </c>
      <c r="JM127" s="1">
        <v>0.15953639999999999</v>
      </c>
      <c r="JN127">
        <v>1.369173</v>
      </c>
      <c r="JO127">
        <v>17.169609999999999</v>
      </c>
      <c r="JP127">
        <v>5.4533740000000004E-4</v>
      </c>
      <c r="JQ127" s="1">
        <v>0.15325839999999999</v>
      </c>
      <c r="JR127">
        <v>1.369151</v>
      </c>
      <c r="JS127">
        <v>17.36318</v>
      </c>
      <c r="JT127">
        <v>5.2401490000000004E-4</v>
      </c>
      <c r="JU127">
        <v>0.14725530000000001</v>
      </c>
      <c r="JV127">
        <v>1.369165</v>
      </c>
      <c r="JW127">
        <v>17.183050000000001</v>
      </c>
      <c r="JX127">
        <v>5.0371089999999997E-4</v>
      </c>
      <c r="JY127">
        <v>0.14155770000000001</v>
      </c>
      <c r="JZ127">
        <v>1.369165</v>
      </c>
      <c r="KA127">
        <v>16.73292</v>
      </c>
      <c r="KB127">
        <v>4.8449080000000002E-4</v>
      </c>
      <c r="KC127">
        <v>0.1361484</v>
      </c>
      <c r="KD127">
        <v>1.3691660000000001</v>
      </c>
      <c r="KE127">
        <v>16.11168</v>
      </c>
      <c r="KF127">
        <v>4.6620610000000002E-4</v>
      </c>
      <c r="KG127">
        <v>0.13101109999999999</v>
      </c>
      <c r="KH127">
        <v>1.3691530000000001</v>
      </c>
      <c r="KI127">
        <v>15.39758</v>
      </c>
      <c r="KJ127">
        <v>4.4883839999999999E-4</v>
      </c>
      <c r="KK127">
        <v>0.12613289999999999</v>
      </c>
      <c r="KL127">
        <v>1.3691450000000001</v>
      </c>
      <c r="KM127">
        <v>15.4376</v>
      </c>
      <c r="KN127">
        <v>4.3229120000000003E-4</v>
      </c>
      <c r="KO127">
        <v>0.121477</v>
      </c>
      <c r="KP127">
        <v>1.3691610000000001</v>
      </c>
      <c r="KQ127">
        <v>15.36971</v>
      </c>
      <c r="KR127">
        <v>4.1647420000000002E-4</v>
      </c>
      <c r="KS127">
        <v>0.11702659999999999</v>
      </c>
      <c r="KT127">
        <v>1.3691660000000001</v>
      </c>
      <c r="KU127">
        <v>15.559950000000001</v>
      </c>
      <c r="KV127">
        <v>4.0133429999999998E-4</v>
      </c>
      <c r="KW127">
        <v>0.11277529999999999</v>
      </c>
      <c r="KX127">
        <v>1.369138</v>
      </c>
      <c r="KY127">
        <v>15.913869999999999</v>
      </c>
      <c r="KZ127">
        <v>3.8690140000000002E-4</v>
      </c>
      <c r="LA127">
        <v>0.1087192</v>
      </c>
      <c r="LB127">
        <v>1.369132</v>
      </c>
      <c r="LC127">
        <v>15.878259999999999</v>
      </c>
      <c r="LD127">
        <v>3.7309369999999998E-4</v>
      </c>
      <c r="LE127">
        <v>0.1048417</v>
      </c>
      <c r="LF127">
        <v>1.369059</v>
      </c>
      <c r="LG127">
        <v>15.34896</v>
      </c>
      <c r="LH127">
        <v>3.597707E-4</v>
      </c>
      <c r="LI127">
        <v>0.10109799999999999</v>
      </c>
      <c r="LJ127">
        <v>1.368886</v>
      </c>
      <c r="LK127">
        <v>14.768420000000001</v>
      </c>
      <c r="LL127">
        <v>3.468837E-4</v>
      </c>
      <c r="LM127">
        <v>9.7497029999999998E-2</v>
      </c>
      <c r="LN127">
        <v>1.3686229999999999</v>
      </c>
      <c r="LO127">
        <v>14.36767</v>
      </c>
      <c r="LP127">
        <v>3.3451770000000002E-4</v>
      </c>
      <c r="LQ127">
        <v>9.4049800000000003E-2</v>
      </c>
      <c r="LR127">
        <v>1.3683339999999999</v>
      </c>
      <c r="LS127">
        <v>15.0327</v>
      </c>
      <c r="LT127">
        <v>3.2274220000000001E-4</v>
      </c>
      <c r="LU127">
        <v>9.0761120000000001E-2</v>
      </c>
      <c r="LV127">
        <v>1.3679920000000001</v>
      </c>
      <c r="LW127">
        <v>15.916790000000001</v>
      </c>
      <c r="LX127">
        <v>3.1195689999999999E-4</v>
      </c>
      <c r="LY127">
        <v>8.7743849999999998E-2</v>
      </c>
      <c r="LZ127">
        <v>1.3675759999999999</v>
      </c>
      <c r="MA127">
        <v>17.049050000000001</v>
      </c>
      <c r="MB127">
        <v>3.0333230000000001E-4</v>
      </c>
      <c r="MC127">
        <v>8.5311219999999993E-2</v>
      </c>
      <c r="MD127">
        <v>1.3671489999999999</v>
      </c>
      <c r="ME127">
        <v>18.303349999999998</v>
      </c>
      <c r="MF127">
        <v>2.9781570000000002E-4</v>
      </c>
      <c r="MG127">
        <v>8.3749820000000003E-2</v>
      </c>
      <c r="MH127">
        <v>1.3667210000000001</v>
      </c>
      <c r="MI127">
        <v>18.557929999999999</v>
      </c>
      <c r="MJ127">
        <v>2.9447739999999999E-4</v>
      </c>
      <c r="MK127">
        <v>8.2828509999999994E-2</v>
      </c>
      <c r="ML127">
        <v>1.3663400000000001</v>
      </c>
      <c r="MM127">
        <v>17.76615</v>
      </c>
      <c r="MN127">
        <v>2.9120319999999998E-4</v>
      </c>
      <c r="MO127">
        <v>8.1950809999999999E-2</v>
      </c>
      <c r="MP127">
        <v>1.3660270000000001</v>
      </c>
      <c r="MQ127">
        <v>16.99503</v>
      </c>
      <c r="MR127">
        <v>2.8640790000000001E-4</v>
      </c>
      <c r="MS127">
        <v>8.0666950000000001E-2</v>
      </c>
      <c r="MT127">
        <v>1.3657870000000001</v>
      </c>
      <c r="MU127">
        <v>16.396660000000001</v>
      </c>
      <c r="MV127">
        <v>2.799136E-4</v>
      </c>
      <c r="MW127">
        <v>7.8888169999999994E-2</v>
      </c>
      <c r="MX127">
        <v>1.3655839999999999</v>
      </c>
      <c r="MY127">
        <v>16.856089999999998</v>
      </c>
      <c r="MZ127">
        <v>2.72172E-4</v>
      </c>
      <c r="NA127">
        <v>7.6741260000000006E-2</v>
      </c>
      <c r="NB127">
        <v>1.365469</v>
      </c>
      <c r="NC127">
        <v>17.84761</v>
      </c>
      <c r="ND127">
        <v>2.634262E-4</v>
      </c>
      <c r="NE127">
        <v>7.4311260000000004E-2</v>
      </c>
      <c r="NF127">
        <v>1.3653789999999999</v>
      </c>
      <c r="NG127">
        <v>18.995249999999999</v>
      </c>
      <c r="NH127">
        <v>2.5322670000000003E-4</v>
      </c>
      <c r="NI127">
        <v>7.1476029999999996E-2</v>
      </c>
      <c r="NJ127">
        <v>1.365273</v>
      </c>
      <c r="NK127">
        <v>20.132639999999999</v>
      </c>
      <c r="NL127">
        <v>2.4106339999999999E-4</v>
      </c>
      <c r="NM127">
        <v>6.8085160000000006E-2</v>
      </c>
      <c r="NN127">
        <v>1.365183</v>
      </c>
      <c r="NO127">
        <v>20.246659999999999</v>
      </c>
      <c r="NP127">
        <v>2.2770860000000001E-4</v>
      </c>
      <c r="NQ127">
        <v>6.4333689999999999E-2</v>
      </c>
      <c r="NR127">
        <v>1.364949</v>
      </c>
      <c r="NS127">
        <v>19.538399999999999</v>
      </c>
      <c r="NT127">
        <v>2.1482820000000001E-4</v>
      </c>
      <c r="NU127">
        <v>6.0693959999999998E-2</v>
      </c>
      <c r="NV127">
        <v>1.3646370000000001</v>
      </c>
      <c r="NW127">
        <v>18.679590000000001</v>
      </c>
      <c r="NX127">
        <v>2.035901E-4</v>
      </c>
      <c r="NY127">
        <v>5.7511640000000003E-2</v>
      </c>
      <c r="NZ127">
        <v>1.364177</v>
      </c>
      <c r="OA127">
        <v>17.87575</v>
      </c>
      <c r="OB127">
        <v>1.941984E-4</v>
      </c>
      <c r="OC127">
        <v>5.4858270000000001E-2</v>
      </c>
      <c r="OD127">
        <v>1.363545</v>
      </c>
      <c r="OE127">
        <v>17.336030000000001</v>
      </c>
      <c r="OF127">
        <v>1.86353E-4</v>
      </c>
      <c r="OG127">
        <v>5.2648750000000001E-2</v>
      </c>
      <c r="OH127">
        <v>1.362743</v>
      </c>
      <c r="OI127">
        <v>17.645679999999999</v>
      </c>
      <c r="OJ127">
        <v>1.8002710000000001E-4</v>
      </c>
      <c r="OK127">
        <v>5.0874259999999998E-2</v>
      </c>
    </row>
    <row r="128" spans="1:401" x14ac:dyDescent="0.35">
      <c r="A128">
        <v>131</v>
      </c>
      <c r="B128" t="s">
        <v>4</v>
      </c>
      <c r="C128" t="s">
        <v>24</v>
      </c>
      <c r="D128" t="s">
        <v>133</v>
      </c>
      <c r="E128">
        <v>922.36739999999998</v>
      </c>
      <c r="F128">
        <v>0.87277179999999999</v>
      </c>
      <c r="G128">
        <v>14.36802</v>
      </c>
      <c r="H128">
        <v>0</v>
      </c>
      <c r="I128">
        <v>0</v>
      </c>
      <c r="J128">
        <v>0.87012409999999996</v>
      </c>
      <c r="K128">
        <v>14.276210000000001</v>
      </c>
      <c r="L128">
        <v>0</v>
      </c>
      <c r="M128">
        <v>0</v>
      </c>
      <c r="N128">
        <v>0.8674364</v>
      </c>
      <c r="O128">
        <v>15.062250000000001</v>
      </c>
      <c r="P128">
        <v>0</v>
      </c>
      <c r="Q128" s="1">
        <v>2.3194830000000001E-36</v>
      </c>
      <c r="R128">
        <v>0.86478279999999996</v>
      </c>
      <c r="S128">
        <v>15.57897</v>
      </c>
      <c r="T128" s="1">
        <v>7.0996430000000001E-27</v>
      </c>
      <c r="U128" s="1">
        <v>2.2623760000000001E-24</v>
      </c>
      <c r="V128">
        <v>0.86210759999999997</v>
      </c>
      <c r="W128">
        <v>16.138950000000001</v>
      </c>
      <c r="X128" s="1">
        <v>6.5021539999999998E-16</v>
      </c>
      <c r="Y128" s="1">
        <v>2.0813349999999999E-13</v>
      </c>
      <c r="Z128">
        <v>0.85939370000000004</v>
      </c>
      <c r="AA128">
        <v>15.878439999999999</v>
      </c>
      <c r="AB128" s="1">
        <v>5.67241E-6</v>
      </c>
      <c r="AC128" s="1">
        <v>1.222962E-3</v>
      </c>
      <c r="AD128">
        <v>0.85668580000000005</v>
      </c>
      <c r="AE128">
        <v>15.182869999999999</v>
      </c>
      <c r="AF128" s="1">
        <v>2.9663579999999998E-2</v>
      </c>
      <c r="AG128">
        <v>7.3770800000000003</v>
      </c>
      <c r="AH128">
        <v>0.85394650000000005</v>
      </c>
      <c r="AI128">
        <v>14.440799999999999</v>
      </c>
      <c r="AJ128">
        <v>2.7593070000000002</v>
      </c>
      <c r="AK128">
        <v>754.14340000000004</v>
      </c>
      <c r="AL128">
        <v>0.85127779999999997</v>
      </c>
      <c r="AM128">
        <v>13.79726</v>
      </c>
      <c r="AN128">
        <v>31.754359999999998</v>
      </c>
      <c r="AO128">
        <v>9322.4290000000001</v>
      </c>
      <c r="AP128">
        <v>0.84860610000000003</v>
      </c>
      <c r="AQ128">
        <v>13.532220000000001</v>
      </c>
      <c r="AR128">
        <v>92.284369999999996</v>
      </c>
      <c r="AS128">
        <v>28634.94</v>
      </c>
      <c r="AT128">
        <v>0.84595390000000004</v>
      </c>
      <c r="AU128">
        <v>14.10571</v>
      </c>
      <c r="AV128">
        <v>101.64230000000001</v>
      </c>
      <c r="AW128">
        <v>32938.199999999997</v>
      </c>
      <c r="AX128">
        <v>0.84325570000000005</v>
      </c>
      <c r="AY128">
        <v>14.409179999999999</v>
      </c>
      <c r="AZ128">
        <v>55.577289999999998</v>
      </c>
      <c r="BA128">
        <v>18629.45</v>
      </c>
      <c r="BB128">
        <v>0.84018150000000003</v>
      </c>
      <c r="BC128">
        <v>14.64373</v>
      </c>
      <c r="BD128">
        <v>18.369820000000001</v>
      </c>
      <c r="BE128">
        <v>6317.0349999999999</v>
      </c>
      <c r="BF128">
        <v>0.83646120000000002</v>
      </c>
      <c r="BG128">
        <v>14.72756</v>
      </c>
      <c r="BH128">
        <v>4.3186020000000003</v>
      </c>
      <c r="BI128">
        <v>1510.973</v>
      </c>
      <c r="BJ128">
        <v>0.83177659999999998</v>
      </c>
      <c r="BK128">
        <v>14.209199999999999</v>
      </c>
      <c r="BL128">
        <v>0.85907820000000001</v>
      </c>
      <c r="BM128">
        <v>302.51499999999999</v>
      </c>
      <c r="BN128">
        <v>0.82589170000000001</v>
      </c>
      <c r="BO128">
        <v>13.501329999999999</v>
      </c>
      <c r="BP128">
        <v>0.1988249</v>
      </c>
      <c r="BQ128">
        <v>68.756479999999996</v>
      </c>
      <c r="BR128">
        <v>0.81900269999999997</v>
      </c>
      <c r="BS128">
        <v>12.95096</v>
      </c>
      <c r="BT128" s="1">
        <v>8.5150320000000002E-2</v>
      </c>
      <c r="BU128">
        <v>28.382449999999999</v>
      </c>
      <c r="BV128">
        <v>0.81153129999999996</v>
      </c>
      <c r="BW128">
        <v>12.98983</v>
      </c>
      <c r="BX128" s="1">
        <v>6.3637540000000006E-2</v>
      </c>
      <c r="BY128">
        <v>20.852250000000002</v>
      </c>
      <c r="BZ128">
        <v>0.80436739999999995</v>
      </c>
      <c r="CA128">
        <v>13.61618</v>
      </c>
      <c r="CB128" s="1">
        <v>5.9843939999999998E-2</v>
      </c>
      <c r="CC128" s="1">
        <v>19.520230000000002</v>
      </c>
      <c r="CD128">
        <v>0.79684410000000006</v>
      </c>
      <c r="CE128">
        <v>14.49924</v>
      </c>
      <c r="CF128" s="1">
        <v>6.16255E-2</v>
      </c>
      <c r="CG128" s="1">
        <v>20.12</v>
      </c>
      <c r="CH128">
        <v>0.78880969999999995</v>
      </c>
      <c r="CI128">
        <v>15.261100000000001</v>
      </c>
      <c r="CJ128" s="1">
        <v>6.3759330000000003E-2</v>
      </c>
      <c r="CK128" s="1">
        <v>20.919080000000001</v>
      </c>
      <c r="CL128">
        <v>0.78091480000000002</v>
      </c>
      <c r="CM128">
        <v>15.31185</v>
      </c>
      <c r="CN128" s="1">
        <v>6.3354190000000005E-2</v>
      </c>
      <c r="CO128" s="1">
        <v>20.908190000000001</v>
      </c>
      <c r="CP128">
        <v>0.77250439999999998</v>
      </c>
      <c r="CQ128">
        <v>14.88921</v>
      </c>
      <c r="CR128" s="1">
        <v>6.0052910000000001E-2</v>
      </c>
      <c r="CS128" s="1">
        <v>19.94406</v>
      </c>
      <c r="CT128">
        <v>0.7642004</v>
      </c>
      <c r="CU128">
        <v>14.30622</v>
      </c>
      <c r="CV128" s="1">
        <v>5.5035969999999997E-2</v>
      </c>
      <c r="CW128" s="1">
        <v>18.370940000000001</v>
      </c>
      <c r="CX128">
        <v>0.75582389999999999</v>
      </c>
      <c r="CY128">
        <v>13.832710000000001</v>
      </c>
      <c r="CZ128" s="1">
        <v>4.9412280000000003E-2</v>
      </c>
      <c r="DA128" s="1">
        <v>16.564579999999999</v>
      </c>
      <c r="DB128">
        <v>0.74723329999999999</v>
      </c>
      <c r="DC128">
        <v>14.20542</v>
      </c>
      <c r="DD128" s="1">
        <v>4.3915139999999998E-2</v>
      </c>
      <c r="DE128" s="1">
        <v>14.77971</v>
      </c>
      <c r="DF128">
        <v>0.73867380000000005</v>
      </c>
      <c r="DG128">
        <v>15.240259999999999</v>
      </c>
      <c r="DH128" s="1">
        <v>3.8698459999999997E-2</v>
      </c>
      <c r="DI128" s="1">
        <v>13.07474</v>
      </c>
      <c r="DJ128">
        <v>0.73023970000000005</v>
      </c>
      <c r="DK128">
        <v>16.174939999999999</v>
      </c>
      <c r="DL128" s="1">
        <v>3.351552E-2</v>
      </c>
      <c r="DM128" s="1">
        <v>11.370340000000001</v>
      </c>
      <c r="DN128">
        <v>0.72399480000000005</v>
      </c>
      <c r="DO128">
        <v>16.938639999999999</v>
      </c>
      <c r="DP128" s="1">
        <v>2.8425479999999999E-2</v>
      </c>
      <c r="DQ128" s="1">
        <v>9.66615</v>
      </c>
      <c r="DR128">
        <v>0.71786649999999996</v>
      </c>
      <c r="DS128">
        <v>17.04279</v>
      </c>
      <c r="DT128" s="1">
        <v>2.3760799999999999E-2</v>
      </c>
      <c r="DU128" s="1">
        <v>8.0913609999999991</v>
      </c>
      <c r="DV128">
        <v>0.71242629999999996</v>
      </c>
      <c r="DW128">
        <v>16.534279999999999</v>
      </c>
      <c r="DX128" s="1">
        <v>1.9893569999999999E-2</v>
      </c>
      <c r="DY128" s="1">
        <v>6.7744730000000004</v>
      </c>
      <c r="DZ128">
        <v>0.7074317</v>
      </c>
      <c r="EA128">
        <v>15.781739999999999</v>
      </c>
      <c r="EB128" s="1">
        <v>1.6854520000000001E-2</v>
      </c>
      <c r="EC128" s="1">
        <v>5.7361240000000002</v>
      </c>
      <c r="ED128">
        <v>0.70318349999999996</v>
      </c>
      <c r="EE128">
        <v>15.041079999999999</v>
      </c>
      <c r="EF128" s="1">
        <v>1.450078E-2</v>
      </c>
      <c r="EG128" s="1">
        <v>4.9279669999999998</v>
      </c>
      <c r="EH128">
        <v>0.69983390000000001</v>
      </c>
      <c r="EI128">
        <v>14.887560000000001</v>
      </c>
      <c r="EJ128" s="1">
        <v>1.26546E-2</v>
      </c>
      <c r="EK128" s="1">
        <v>4.2924620000000004</v>
      </c>
      <c r="EL128">
        <v>0.69726580000000005</v>
      </c>
      <c r="EM128">
        <v>15.336819999999999</v>
      </c>
      <c r="EN128" s="1">
        <v>1.113135E-2</v>
      </c>
      <c r="EO128" s="1">
        <v>3.768564</v>
      </c>
      <c r="EP128">
        <v>0.69548980000000005</v>
      </c>
      <c r="EQ128">
        <v>16.11861</v>
      </c>
      <c r="ER128" s="1">
        <v>9.6704370000000005E-3</v>
      </c>
      <c r="ES128" s="1">
        <v>3.2706200000000001</v>
      </c>
      <c r="ET128">
        <v>0.69432479999999996</v>
      </c>
      <c r="EU128">
        <v>16.824269999999999</v>
      </c>
      <c r="EV128" s="1">
        <v>8.0428519999999996E-3</v>
      </c>
      <c r="EW128" s="1">
        <v>2.7203330000000001</v>
      </c>
      <c r="EX128">
        <v>0.69361410000000001</v>
      </c>
      <c r="EY128">
        <v>16.888089999999998</v>
      </c>
      <c r="EZ128" s="1">
        <v>6.2964270000000003E-3</v>
      </c>
      <c r="FA128" s="1">
        <v>2.1298699999999999</v>
      </c>
      <c r="FB128">
        <v>0.69322609999999996</v>
      </c>
      <c r="FC128">
        <v>16.387419999999999</v>
      </c>
      <c r="FD128" s="1">
        <v>4.7130820000000004E-3</v>
      </c>
      <c r="FE128" s="1">
        <v>1.5917220000000001</v>
      </c>
      <c r="FF128">
        <v>0.69307680000000005</v>
      </c>
      <c r="FG128">
        <v>15.55857</v>
      </c>
      <c r="FH128" s="1">
        <v>3.510558E-3</v>
      </c>
      <c r="FI128" s="1">
        <v>1.180866</v>
      </c>
      <c r="FJ128">
        <v>0.69309799999999999</v>
      </c>
      <c r="FK128">
        <v>14.776579999999999</v>
      </c>
      <c r="FL128" s="1">
        <v>2.7124839999999998E-3</v>
      </c>
      <c r="FM128" s="1">
        <v>0.90701569999999998</v>
      </c>
      <c r="FN128">
        <v>0.69328869999999998</v>
      </c>
      <c r="FO128">
        <v>15.08361</v>
      </c>
      <c r="FP128" s="1">
        <v>2.2206270000000002E-3</v>
      </c>
      <c r="FQ128" s="1">
        <v>0.73781759999999996</v>
      </c>
      <c r="FR128">
        <v>0.69352440000000004</v>
      </c>
      <c r="FS128">
        <v>15.65813</v>
      </c>
      <c r="FT128" s="1">
        <v>1.918704E-3</v>
      </c>
      <c r="FU128" s="1">
        <v>0.63398690000000002</v>
      </c>
      <c r="FV128">
        <v>0.69384409999999996</v>
      </c>
      <c r="FW128">
        <v>16.318100000000001</v>
      </c>
      <c r="FX128" s="1">
        <v>1.7165010000000001E-3</v>
      </c>
      <c r="FY128" s="1">
        <v>0.5648223</v>
      </c>
      <c r="FZ128">
        <v>0.69420959999999998</v>
      </c>
      <c r="GA128">
        <v>16.721599999999999</v>
      </c>
      <c r="GB128" s="1">
        <v>1.558238E-3</v>
      </c>
      <c r="GC128" s="1">
        <v>0.5111812</v>
      </c>
      <c r="GD128">
        <v>0.69457800000000003</v>
      </c>
      <c r="GE128">
        <v>16.593990000000002</v>
      </c>
      <c r="GF128" s="1">
        <v>1.4211639999999999E-3</v>
      </c>
      <c r="GG128" s="1">
        <v>0.4650378</v>
      </c>
      <c r="GH128">
        <v>0.69493660000000002</v>
      </c>
      <c r="GI128">
        <v>15.96163</v>
      </c>
      <c r="GJ128" s="1">
        <v>1.3030369999999999E-3</v>
      </c>
      <c r="GK128" s="1">
        <v>0.4253499</v>
      </c>
      <c r="GL128">
        <v>0.69522609999999996</v>
      </c>
      <c r="GM128">
        <v>15.259460000000001</v>
      </c>
      <c r="GN128" s="1">
        <v>1.2055449999999999E-3</v>
      </c>
      <c r="GO128" s="1">
        <v>0.39265280000000002</v>
      </c>
      <c r="GP128">
        <v>0.69548339999999997</v>
      </c>
      <c r="GQ128">
        <v>14.82438</v>
      </c>
      <c r="GR128" s="1">
        <v>1.1269850000000001E-3</v>
      </c>
      <c r="GS128" s="1">
        <v>0.36631770000000002</v>
      </c>
      <c r="GT128">
        <v>0.6956502</v>
      </c>
      <c r="GU128">
        <v>15.43525</v>
      </c>
      <c r="GV128" s="1">
        <v>1.0625949999999999E-3</v>
      </c>
      <c r="GW128" s="1">
        <v>0.34489750000000002</v>
      </c>
      <c r="GX128">
        <v>0.69577230000000001</v>
      </c>
      <c r="GY128">
        <v>16.17304</v>
      </c>
      <c r="GZ128" s="1">
        <v>1.009624E-3</v>
      </c>
      <c r="HA128" s="1">
        <v>0.32728469999999998</v>
      </c>
      <c r="HB128">
        <v>0.69588399999999995</v>
      </c>
      <c r="HC128">
        <v>16.978960000000001</v>
      </c>
      <c r="HD128" s="1">
        <v>9.6849290000000003E-4</v>
      </c>
      <c r="HE128" s="1">
        <v>0.31357200000000002</v>
      </c>
      <c r="HF128">
        <v>0.69592200000000004</v>
      </c>
      <c r="HG128">
        <v>17.855509999999999</v>
      </c>
      <c r="HH128" s="1">
        <v>9.4080249999999998E-4</v>
      </c>
      <c r="HI128" s="1">
        <v>0.30427799999999999</v>
      </c>
      <c r="HJ128">
        <v>0.69594219999999996</v>
      </c>
      <c r="HK128">
        <v>18.053249999999998</v>
      </c>
      <c r="HL128" s="1">
        <v>9.2274399999999997E-4</v>
      </c>
      <c r="HM128" s="1">
        <v>0.29825980000000002</v>
      </c>
      <c r="HN128">
        <v>0.69598649999999995</v>
      </c>
      <c r="HO128">
        <v>17.331150000000001</v>
      </c>
      <c r="HP128" s="1">
        <v>9.064155E-4</v>
      </c>
      <c r="HQ128" s="1">
        <v>0.29294599999999998</v>
      </c>
      <c r="HR128">
        <v>0.69599999999999995</v>
      </c>
      <c r="HS128">
        <v>16.42765</v>
      </c>
      <c r="HT128" s="1">
        <v>8.8573259999999996E-4</v>
      </c>
      <c r="HU128" s="1">
        <v>0.28633399999999998</v>
      </c>
      <c r="HV128">
        <v>0.69600010000000001</v>
      </c>
      <c r="HW128">
        <v>15.611179999999999</v>
      </c>
      <c r="HX128" s="1">
        <v>8.5928689999999999E-4</v>
      </c>
      <c r="HY128" s="1">
        <v>0.27786670000000002</v>
      </c>
      <c r="HZ128">
        <v>0.6959938</v>
      </c>
      <c r="IA128">
        <v>15.83881</v>
      </c>
      <c r="IB128" s="1">
        <v>8.285918E-4</v>
      </c>
      <c r="IC128" s="1">
        <v>0.26802989999999999</v>
      </c>
      <c r="ID128">
        <v>0.69599350000000004</v>
      </c>
      <c r="IE128">
        <v>16.766580000000001</v>
      </c>
      <c r="IF128" s="1">
        <v>7.9599420000000002E-4</v>
      </c>
      <c r="IG128" s="1">
        <v>0.25752639999999999</v>
      </c>
      <c r="IH128">
        <v>0.69600949999999995</v>
      </c>
      <c r="II128">
        <v>17.8902</v>
      </c>
      <c r="IJ128" s="1">
        <v>7.6322130000000001E-4</v>
      </c>
      <c r="IK128" s="1">
        <v>0.2469606</v>
      </c>
      <c r="IL128">
        <v>0.69601579999999996</v>
      </c>
      <c r="IM128">
        <v>19.00112</v>
      </c>
      <c r="IN128" s="1">
        <v>7.3143440000000002E-4</v>
      </c>
      <c r="IO128" s="1">
        <v>0.2366924</v>
      </c>
      <c r="IP128">
        <v>0.6960054</v>
      </c>
      <c r="IQ128">
        <v>19.237439999999999</v>
      </c>
      <c r="IR128" s="1">
        <v>7.0105549999999997E-4</v>
      </c>
      <c r="IS128" s="1">
        <v>0.22687160000000001</v>
      </c>
      <c r="IT128">
        <v>0.69601939999999995</v>
      </c>
      <c r="IU128">
        <v>18.592449999999999</v>
      </c>
      <c r="IV128">
        <v>6.72078E-4</v>
      </c>
      <c r="IW128" s="1">
        <v>0.21751670000000001</v>
      </c>
      <c r="IX128">
        <v>0.69601290000000005</v>
      </c>
      <c r="IY128">
        <v>17.659220000000001</v>
      </c>
      <c r="IZ128">
        <v>6.4457360000000005E-4</v>
      </c>
      <c r="JA128" s="1">
        <v>0.20862420000000001</v>
      </c>
      <c r="JB128">
        <v>0.69600600000000001</v>
      </c>
      <c r="JC128">
        <v>16.793240000000001</v>
      </c>
      <c r="JD128">
        <v>6.1848320000000004E-4</v>
      </c>
      <c r="JE128" s="1">
        <v>0.20018459999999999</v>
      </c>
      <c r="JF128">
        <v>0.69601089999999999</v>
      </c>
      <c r="JG128">
        <v>16.65814</v>
      </c>
      <c r="JH128">
        <v>5.9372340000000002E-4</v>
      </c>
      <c r="JI128" s="1">
        <v>0.19218859999999999</v>
      </c>
      <c r="JJ128">
        <v>0.69601800000000003</v>
      </c>
      <c r="JK128">
        <v>16.72504</v>
      </c>
      <c r="JL128">
        <v>5.7024720000000003E-4</v>
      </c>
      <c r="JM128" s="1">
        <v>0.18457760000000001</v>
      </c>
      <c r="JN128">
        <v>0.69601630000000003</v>
      </c>
      <c r="JO128">
        <v>17.183800000000002</v>
      </c>
      <c r="JP128">
        <v>5.4772909999999998E-4</v>
      </c>
      <c r="JQ128" s="1">
        <v>0.17731079999999999</v>
      </c>
      <c r="JR128">
        <v>0.69600930000000005</v>
      </c>
      <c r="JS128">
        <v>17.364799999999999</v>
      </c>
      <c r="JT128">
        <v>5.2628739999999999E-4</v>
      </c>
      <c r="JU128">
        <v>0.17036029999999999</v>
      </c>
      <c r="JV128">
        <v>0.69600890000000004</v>
      </c>
      <c r="JW128">
        <v>17.19707</v>
      </c>
      <c r="JX128">
        <v>5.0586740000000004E-4</v>
      </c>
      <c r="JY128">
        <v>0.16375890000000001</v>
      </c>
      <c r="JZ128">
        <v>0.69600890000000004</v>
      </c>
      <c r="KA128">
        <v>16.767810000000001</v>
      </c>
      <c r="KB128">
        <v>4.8653960000000001E-4</v>
      </c>
      <c r="KC128">
        <v>0.1574942</v>
      </c>
      <c r="KD128">
        <v>0.69601979999999997</v>
      </c>
      <c r="KE128">
        <v>16.163889999999999</v>
      </c>
      <c r="KF128">
        <v>4.6815160000000003E-4</v>
      </c>
      <c r="KG128">
        <v>0.1515454</v>
      </c>
      <c r="KH128">
        <v>0.69600200000000001</v>
      </c>
      <c r="KI128">
        <v>15.461550000000001</v>
      </c>
      <c r="KJ128">
        <v>4.5068339999999998E-4</v>
      </c>
      <c r="KK128">
        <v>0.14589150000000001</v>
      </c>
      <c r="KL128">
        <v>0.69600459999999997</v>
      </c>
      <c r="KM128">
        <v>15.50726</v>
      </c>
      <c r="KN128">
        <v>4.3405789999999999E-4</v>
      </c>
      <c r="KO128">
        <v>0.14050219999999999</v>
      </c>
      <c r="KP128">
        <v>0.6960054</v>
      </c>
      <c r="KQ128">
        <v>15.424379999999999</v>
      </c>
      <c r="KR128">
        <v>4.1816189999999999E-4</v>
      </c>
      <c r="KS128">
        <v>0.13535159999999999</v>
      </c>
      <c r="KT128">
        <v>0.69600910000000005</v>
      </c>
      <c r="KU128">
        <v>15.597910000000001</v>
      </c>
      <c r="KV128">
        <v>4.029476E-4</v>
      </c>
      <c r="KW128">
        <v>0.13043179999999999</v>
      </c>
      <c r="KX128">
        <v>0.69599889999999998</v>
      </c>
      <c r="KY128">
        <v>15.93965</v>
      </c>
      <c r="KZ128">
        <v>3.8843930000000002E-4</v>
      </c>
      <c r="LA128">
        <v>0.12573409999999999</v>
      </c>
      <c r="LB128">
        <v>0.69596659999999999</v>
      </c>
      <c r="LC128">
        <v>15.900869999999999</v>
      </c>
      <c r="LD128">
        <v>3.7456950000000001E-4</v>
      </c>
      <c r="LE128">
        <v>0.12125030000000001</v>
      </c>
      <c r="LF128">
        <v>0.69591000000000003</v>
      </c>
      <c r="LG128">
        <v>15.37692</v>
      </c>
      <c r="LH128">
        <v>3.6120219999999999E-4</v>
      </c>
      <c r="LI128">
        <v>0.11692</v>
      </c>
      <c r="LJ128">
        <v>0.69578439999999997</v>
      </c>
      <c r="LK128">
        <v>14.7995</v>
      </c>
      <c r="LL128">
        <v>3.4824779999999999E-4</v>
      </c>
      <c r="LM128">
        <v>0.1127431</v>
      </c>
      <c r="LN128">
        <v>0.6956021</v>
      </c>
      <c r="LO128">
        <v>14.421110000000001</v>
      </c>
      <c r="LP128">
        <v>3.3582760000000001E-4</v>
      </c>
      <c r="LQ128">
        <v>0.1087468</v>
      </c>
      <c r="LR128">
        <v>0.69534379999999996</v>
      </c>
      <c r="LS128">
        <v>15.08455</v>
      </c>
      <c r="LT128">
        <v>3.2397730000000003E-4</v>
      </c>
      <c r="LU128">
        <v>0.104923</v>
      </c>
      <c r="LV128">
        <v>0.69504069999999996</v>
      </c>
      <c r="LW128">
        <v>15.938560000000001</v>
      </c>
      <c r="LX128">
        <v>3.1304089999999998E-4</v>
      </c>
      <c r="LY128">
        <v>0.1013912</v>
      </c>
      <c r="LZ128">
        <v>0.69467760000000001</v>
      </c>
      <c r="MA128">
        <v>17.059920000000002</v>
      </c>
      <c r="MB128">
        <v>3.0411970000000001E-4</v>
      </c>
      <c r="MC128">
        <v>9.8485329999999996E-2</v>
      </c>
      <c r="MD128">
        <v>0.69429750000000001</v>
      </c>
      <c r="ME128">
        <v>18.321480000000001</v>
      </c>
      <c r="MF128">
        <v>2.982703E-4</v>
      </c>
      <c r="MG128">
        <v>9.6565960000000006E-2</v>
      </c>
      <c r="MH128">
        <v>0.69393050000000001</v>
      </c>
      <c r="MI128">
        <v>18.590199999999999</v>
      </c>
      <c r="MJ128">
        <v>2.9478590000000003E-4</v>
      </c>
      <c r="MK128">
        <v>9.5437969999999997E-2</v>
      </c>
      <c r="ML128">
        <v>0.69358699999999995</v>
      </c>
      <c r="MM128">
        <v>17.81137</v>
      </c>
      <c r="MN128">
        <v>2.9160070000000001E-4</v>
      </c>
      <c r="MO128">
        <v>9.4431349999999997E-2</v>
      </c>
      <c r="MP128">
        <v>0.69326580000000004</v>
      </c>
      <c r="MQ128">
        <v>17.03884</v>
      </c>
      <c r="MR128">
        <v>2.8699779999999999E-4</v>
      </c>
      <c r="MS128">
        <v>9.2990820000000002E-2</v>
      </c>
      <c r="MT128">
        <v>0.69301489999999999</v>
      </c>
      <c r="MU128">
        <v>16.45937</v>
      </c>
      <c r="MV128">
        <v>2.806757E-4</v>
      </c>
      <c r="MW128">
        <v>9.0978950000000003E-2</v>
      </c>
      <c r="MX128">
        <v>0.69283640000000002</v>
      </c>
      <c r="MY128">
        <v>16.909400000000002</v>
      </c>
      <c r="MZ128">
        <v>2.7305549999999997E-4</v>
      </c>
      <c r="NA128">
        <v>8.8533920000000002E-2</v>
      </c>
      <c r="NB128">
        <v>0.69270640000000006</v>
      </c>
      <c r="NC128">
        <v>17.863779999999998</v>
      </c>
      <c r="ND128">
        <v>2.6442749999999998E-4</v>
      </c>
      <c r="NE128">
        <v>8.5762069999999996E-2</v>
      </c>
      <c r="NF128">
        <v>0.69261660000000003</v>
      </c>
      <c r="NG128">
        <v>18.995940000000001</v>
      </c>
      <c r="NH128">
        <v>2.5442500000000002E-4</v>
      </c>
      <c r="NI128">
        <v>8.2551659999999999E-2</v>
      </c>
      <c r="NJ128">
        <v>0.69252950000000002</v>
      </c>
      <c r="NK128">
        <v>20.132359999999998</v>
      </c>
      <c r="NL128">
        <v>2.424707E-4</v>
      </c>
      <c r="NM128">
        <v>7.8708139999999996E-2</v>
      </c>
      <c r="NN128">
        <v>0.69244150000000004</v>
      </c>
      <c r="NO128">
        <v>20.272290000000002</v>
      </c>
      <c r="NP128">
        <v>2.2917489999999999E-4</v>
      </c>
      <c r="NQ128">
        <v>7.4409680000000006E-2</v>
      </c>
      <c r="NR128">
        <v>0.69230100000000006</v>
      </c>
      <c r="NS128">
        <v>19.590990000000001</v>
      </c>
      <c r="NT128">
        <v>2.161722E-4</v>
      </c>
      <c r="NU128">
        <v>7.0185559999999994E-2</v>
      </c>
      <c r="NV128">
        <v>0.69201270000000004</v>
      </c>
      <c r="NW128">
        <v>18.742509999999999</v>
      </c>
      <c r="NX128">
        <v>2.0472409999999999E-4</v>
      </c>
      <c r="NY128">
        <v>6.6457669999999996E-2</v>
      </c>
      <c r="NZ128">
        <v>0.69161300000000003</v>
      </c>
      <c r="OA128">
        <v>17.946940000000001</v>
      </c>
      <c r="OB128">
        <v>1.9513810000000001E-4</v>
      </c>
      <c r="OC128">
        <v>6.3337710000000005E-2</v>
      </c>
      <c r="OD128">
        <v>0.69112340000000005</v>
      </c>
      <c r="OE128">
        <v>17.405200000000001</v>
      </c>
      <c r="OF128">
        <v>1.87138E-4</v>
      </c>
      <c r="OG128">
        <v>6.0737680000000002E-2</v>
      </c>
      <c r="OH128">
        <v>0.69048010000000004</v>
      </c>
      <c r="OI128">
        <v>17.692879999999999</v>
      </c>
      <c r="OJ128">
        <v>1.8061649999999999E-4</v>
      </c>
      <c r="OK128">
        <v>5.8623170000000002E-2</v>
      </c>
    </row>
    <row r="129" spans="1:401" x14ac:dyDescent="0.35">
      <c r="A129">
        <v>132</v>
      </c>
      <c r="B129" t="s">
        <v>4</v>
      </c>
      <c r="C129" t="s">
        <v>24</v>
      </c>
      <c r="D129" t="s">
        <v>134</v>
      </c>
      <c r="E129">
        <v>891.01570000000004</v>
      </c>
      <c r="F129">
        <v>0.88405520000000004</v>
      </c>
      <c r="G129">
        <v>14.398569999999999</v>
      </c>
      <c r="H129">
        <v>0</v>
      </c>
      <c r="I129">
        <v>0</v>
      </c>
      <c r="J129">
        <v>0.88392850000000001</v>
      </c>
      <c r="K129">
        <v>14.276160000000001</v>
      </c>
      <c r="L129">
        <v>0</v>
      </c>
      <c r="M129">
        <v>0</v>
      </c>
      <c r="N129">
        <v>0.88377559999999999</v>
      </c>
      <c r="O129">
        <v>15.04659</v>
      </c>
      <c r="P129">
        <v>0</v>
      </c>
      <c r="Q129" s="1">
        <v>2.7582320000000001E-37</v>
      </c>
      <c r="R129">
        <v>0.88380429999999999</v>
      </c>
      <c r="S129">
        <v>15.568860000000001</v>
      </c>
      <c r="T129" s="1">
        <v>1.1037070000000001E-27</v>
      </c>
      <c r="U129" s="1">
        <v>3.215123E-25</v>
      </c>
      <c r="V129">
        <v>0.88381549999999998</v>
      </c>
      <c r="W129">
        <v>16.148099999999999</v>
      </c>
      <c r="X129" s="1">
        <v>1.074365E-16</v>
      </c>
      <c r="Y129" s="1">
        <v>3.1433639999999999E-14</v>
      </c>
      <c r="Z129">
        <v>0.88381909999999997</v>
      </c>
      <c r="AA129">
        <v>15.91995</v>
      </c>
      <c r="AB129" s="1">
        <v>1.9294090000000001E-6</v>
      </c>
      <c r="AC129" s="1">
        <v>4.068462E-4</v>
      </c>
      <c r="AD129">
        <v>0.88383900000000004</v>
      </c>
      <c r="AE129">
        <v>15.252459999999999</v>
      </c>
      <c r="AF129" s="1">
        <v>1.7291310000000001E-2</v>
      </c>
      <c r="AG129">
        <v>4.0788770000000003</v>
      </c>
      <c r="AH129">
        <v>0.88385829999999999</v>
      </c>
      <c r="AI129">
        <v>14.50074</v>
      </c>
      <c r="AJ129">
        <v>2.0054020000000001</v>
      </c>
      <c r="AK129">
        <v>512.15449999999998</v>
      </c>
      <c r="AL129">
        <v>0.88393180000000005</v>
      </c>
      <c r="AM129">
        <v>13.844279999999999</v>
      </c>
      <c r="AN129">
        <v>26.775310000000001</v>
      </c>
      <c r="AO129">
        <v>7260.58</v>
      </c>
      <c r="AP129">
        <v>0.88400420000000002</v>
      </c>
      <c r="AQ129">
        <v>13.54688</v>
      </c>
      <c r="AR129">
        <v>86.875349999999997</v>
      </c>
      <c r="AS129">
        <v>24667.360000000001</v>
      </c>
      <c r="AT129">
        <v>0.88418410000000003</v>
      </c>
      <c r="AU129">
        <v>14.107139999999999</v>
      </c>
      <c r="AV129">
        <v>104.0612</v>
      </c>
      <c r="AW129">
        <v>30629.59</v>
      </c>
      <c r="AX129">
        <v>0.88436680000000001</v>
      </c>
      <c r="AY129">
        <v>14.40917</v>
      </c>
      <c r="AZ129">
        <v>60.661769999999997</v>
      </c>
      <c r="BA129">
        <v>18361.72</v>
      </c>
      <c r="BB129">
        <v>0.88440379999999996</v>
      </c>
      <c r="BC129">
        <v>14.64533</v>
      </c>
      <c r="BD129">
        <v>21.021280000000001</v>
      </c>
      <c r="BE129">
        <v>6499.8050000000003</v>
      </c>
      <c r="BF129">
        <v>0.88428260000000003</v>
      </c>
      <c r="BG129">
        <v>14.749420000000001</v>
      </c>
      <c r="BH129">
        <v>5.0987159999999996</v>
      </c>
      <c r="BI129">
        <v>1599.8209999999999</v>
      </c>
      <c r="BJ129">
        <v>0.88390959999999996</v>
      </c>
      <c r="BK129">
        <v>14.25909</v>
      </c>
      <c r="BL129">
        <v>1.0232570000000001</v>
      </c>
      <c r="BM129">
        <v>323.21129999999999</v>
      </c>
      <c r="BN129">
        <v>0.88340799999999997</v>
      </c>
      <c r="BO129">
        <v>13.54856</v>
      </c>
      <c r="BP129">
        <v>0.22773969999999999</v>
      </c>
      <c r="BQ129">
        <v>71.077939999999998</v>
      </c>
      <c r="BR129">
        <v>0.8830886</v>
      </c>
      <c r="BS129">
        <v>12.99133</v>
      </c>
      <c r="BT129" s="1">
        <v>9.0205400000000005E-2</v>
      </c>
      <c r="BU129">
        <v>27.310009999999998</v>
      </c>
      <c r="BV129">
        <v>0.88314760000000003</v>
      </c>
      <c r="BW129">
        <v>13.022779999999999</v>
      </c>
      <c r="BX129" s="1">
        <v>6.4675200000000002E-2</v>
      </c>
      <c r="BY129">
        <v>19.261410000000001</v>
      </c>
      <c r="BZ129">
        <v>0.88377660000000002</v>
      </c>
      <c r="CA129">
        <v>13.63862</v>
      </c>
      <c r="CB129" s="1">
        <v>5.9875030000000003E-2</v>
      </c>
      <c r="CC129" s="1">
        <v>17.747219999999999</v>
      </c>
      <c r="CD129">
        <v>0.88452949999999997</v>
      </c>
      <c r="CE129">
        <v>14.5098</v>
      </c>
      <c r="CF129" s="1">
        <v>6.1325339999999999E-2</v>
      </c>
      <c r="CG129">
        <v>18.176359999999999</v>
      </c>
      <c r="CH129">
        <v>0.88565479999999996</v>
      </c>
      <c r="CI129">
        <v>15.26577</v>
      </c>
      <c r="CJ129" s="1">
        <v>6.3598279999999993E-2</v>
      </c>
      <c r="CK129" s="1">
        <v>18.916799999999999</v>
      </c>
      <c r="CL129">
        <v>0.8870922</v>
      </c>
      <c r="CM129">
        <v>15.32558</v>
      </c>
      <c r="CN129" s="1">
        <v>6.3492629999999994E-2</v>
      </c>
      <c r="CO129" s="1">
        <v>18.970929999999999</v>
      </c>
      <c r="CP129">
        <v>0.88835810000000004</v>
      </c>
      <c r="CQ129">
        <v>14.91961</v>
      </c>
      <c r="CR129" s="1">
        <v>6.0464549999999999E-2</v>
      </c>
      <c r="CS129" s="1">
        <v>18.15212</v>
      </c>
      <c r="CT129">
        <v>0.8900709</v>
      </c>
      <c r="CU129">
        <v>14.34901</v>
      </c>
      <c r="CV129" s="1">
        <v>5.5576729999999998E-2</v>
      </c>
      <c r="CW129" s="1">
        <v>16.743300000000001</v>
      </c>
      <c r="CX129">
        <v>0.89214930000000003</v>
      </c>
      <c r="CY129">
        <v>13.869339999999999</v>
      </c>
      <c r="CZ129" s="1">
        <v>4.9979170000000003E-2</v>
      </c>
      <c r="DA129" s="1">
        <v>15.094200000000001</v>
      </c>
      <c r="DB129">
        <v>0.89436289999999996</v>
      </c>
      <c r="DC129">
        <v>14.22334</v>
      </c>
      <c r="DD129" s="1">
        <v>4.4455769999999999E-2</v>
      </c>
      <c r="DE129" s="1">
        <v>13.451040000000001</v>
      </c>
      <c r="DF129">
        <v>0.89655200000000002</v>
      </c>
      <c r="DG129">
        <v>15.24024</v>
      </c>
      <c r="DH129" s="1">
        <v>3.9222590000000002E-2</v>
      </c>
      <c r="DI129" s="1">
        <v>11.885770000000001</v>
      </c>
      <c r="DJ129">
        <v>0.8989201</v>
      </c>
      <c r="DK129">
        <v>16.174800000000001</v>
      </c>
      <c r="DL129" s="1">
        <v>3.404592E-2</v>
      </c>
      <c r="DM129" s="1">
        <v>10.33309</v>
      </c>
      <c r="DN129">
        <v>0.90131859999999997</v>
      </c>
      <c r="DO129">
        <v>16.938590000000001</v>
      </c>
      <c r="DP129" s="1">
        <v>2.894155E-2</v>
      </c>
      <c r="DQ129" s="1">
        <v>8.793628</v>
      </c>
      <c r="DR129">
        <v>0.9037809</v>
      </c>
      <c r="DS129">
        <v>17.054539999999999</v>
      </c>
      <c r="DT129" s="1">
        <v>2.421398E-2</v>
      </c>
      <c r="DU129" s="1">
        <v>7.3606999999999996</v>
      </c>
      <c r="DV129">
        <v>0.90654749999999995</v>
      </c>
      <c r="DW129">
        <v>16.567599999999999</v>
      </c>
      <c r="DX129" s="1">
        <v>2.0258539999999998E-2</v>
      </c>
      <c r="DY129" s="1">
        <v>6.1527250000000002</v>
      </c>
      <c r="DZ129">
        <v>0.90902760000000005</v>
      </c>
      <c r="EA129">
        <v>15.82849</v>
      </c>
      <c r="EB129" s="1">
        <v>1.7139160000000001E-2</v>
      </c>
      <c r="EC129" s="1">
        <v>5.1971699999999998</v>
      </c>
      <c r="ED129">
        <v>0.911524</v>
      </c>
      <c r="EE129">
        <v>15.09164</v>
      </c>
      <c r="EF129" s="1">
        <v>1.472265E-2</v>
      </c>
      <c r="EG129" s="1">
        <v>4.453716</v>
      </c>
      <c r="EH129">
        <v>0.91379960000000005</v>
      </c>
      <c r="EI129">
        <v>14.936439999999999</v>
      </c>
      <c r="EJ129" s="1">
        <v>1.283162E-2</v>
      </c>
      <c r="EK129" s="1">
        <v>3.8710420000000001</v>
      </c>
      <c r="EL129">
        <v>0.91582719999999995</v>
      </c>
      <c r="EM129">
        <v>15.37895</v>
      </c>
      <c r="EN129" s="1">
        <v>1.128461E-2</v>
      </c>
      <c r="EO129" s="1">
        <v>3.3946749999999999</v>
      </c>
      <c r="EP129">
        <v>0.91758130000000004</v>
      </c>
      <c r="EQ129">
        <v>16.13503</v>
      </c>
      <c r="ER129" s="1">
        <v>9.8294550000000008E-3</v>
      </c>
      <c r="ES129" s="1">
        <v>2.951174</v>
      </c>
      <c r="ET129">
        <v>0.91903840000000003</v>
      </c>
      <c r="EU129">
        <v>16.824739999999998</v>
      </c>
      <c r="EV129" s="1">
        <v>8.2226360000000002E-3</v>
      </c>
      <c r="EW129" s="1">
        <v>2.46706</v>
      </c>
      <c r="EX129">
        <v>0.92009059999999998</v>
      </c>
      <c r="EY129">
        <v>16.892810000000001</v>
      </c>
      <c r="EZ129" s="1">
        <v>6.4776649999999996E-3</v>
      </c>
      <c r="FA129" s="1">
        <v>1.942901</v>
      </c>
      <c r="FB129">
        <v>0.92086310000000005</v>
      </c>
      <c r="FC129">
        <v>16.416589999999999</v>
      </c>
      <c r="FD129" s="1">
        <v>4.8646719999999996E-3</v>
      </c>
      <c r="FE129" s="1">
        <v>1.45661</v>
      </c>
      <c r="FF129">
        <v>0.92134910000000003</v>
      </c>
      <c r="FG129">
        <v>15.61261</v>
      </c>
      <c r="FH129" s="1">
        <v>3.6182129999999999E-3</v>
      </c>
      <c r="FI129" s="1">
        <v>1.079205</v>
      </c>
      <c r="FJ129">
        <v>0.92167489999999996</v>
      </c>
      <c r="FK129">
        <v>14.847</v>
      </c>
      <c r="FL129" s="1">
        <v>2.781085E-3</v>
      </c>
      <c r="FM129" s="1">
        <v>0.82470790000000005</v>
      </c>
      <c r="FN129">
        <v>0.92184310000000003</v>
      </c>
      <c r="FO129">
        <v>15.14753</v>
      </c>
      <c r="FP129" s="1">
        <v>2.2624619999999998E-3</v>
      </c>
      <c r="FQ129" s="1">
        <v>0.6666936</v>
      </c>
      <c r="FR129">
        <v>0.92193650000000005</v>
      </c>
      <c r="FS129">
        <v>15.694089999999999</v>
      </c>
      <c r="FT129" s="1">
        <v>1.9450890000000001E-3</v>
      </c>
      <c r="FU129" s="1">
        <v>0.57000859999999998</v>
      </c>
      <c r="FV129">
        <v>0.92193590000000003</v>
      </c>
      <c r="FW129">
        <v>16.328379999999999</v>
      </c>
      <c r="FX129" s="1">
        <v>1.7354E-3</v>
      </c>
      <c r="FY129" s="1">
        <v>0.50644270000000002</v>
      </c>
      <c r="FZ129">
        <v>0.92185090000000003</v>
      </c>
      <c r="GA129">
        <v>16.726420000000001</v>
      </c>
      <c r="GB129" s="1">
        <v>1.573964E-3</v>
      </c>
      <c r="GC129" s="1">
        <v>0.45795710000000001</v>
      </c>
      <c r="GD129">
        <v>0.92172350000000003</v>
      </c>
      <c r="GE129">
        <v>16.61656</v>
      </c>
      <c r="GF129" s="1">
        <v>1.4349090000000001E-3</v>
      </c>
      <c r="GG129" s="1">
        <v>0.4164889</v>
      </c>
      <c r="GH129">
        <v>0.92157149999999999</v>
      </c>
      <c r="GI129">
        <v>15.99994</v>
      </c>
      <c r="GJ129" s="1">
        <v>1.314651E-3</v>
      </c>
      <c r="GK129" s="1">
        <v>0.38071329999999998</v>
      </c>
      <c r="GL129">
        <v>0.9214213</v>
      </c>
      <c r="GM129">
        <v>15.29584</v>
      </c>
      <c r="GN129" s="1">
        <v>1.2149680000000001E-3</v>
      </c>
      <c r="GO129" s="1">
        <v>0.35110720000000001</v>
      </c>
      <c r="GP129">
        <v>0.9212418</v>
      </c>
      <c r="GQ129">
        <v>14.866949999999999</v>
      </c>
      <c r="GR129" s="1">
        <v>1.134592E-3</v>
      </c>
      <c r="GS129" s="1">
        <v>0.32724599999999998</v>
      </c>
      <c r="GT129">
        <v>0.9211068</v>
      </c>
      <c r="GU129">
        <v>15.49213</v>
      </c>
      <c r="GV129" s="1">
        <v>1.068853E-3</v>
      </c>
      <c r="GW129" s="1">
        <v>0.30786960000000002</v>
      </c>
      <c r="GX129">
        <v>0.92100510000000002</v>
      </c>
      <c r="GY129">
        <v>16.219919999999998</v>
      </c>
      <c r="GZ129" s="1">
        <v>1.014722E-3</v>
      </c>
      <c r="HA129" s="1">
        <v>0.29192370000000001</v>
      </c>
      <c r="HB129">
        <v>0.92087350000000001</v>
      </c>
      <c r="HC129">
        <v>17.001249999999999</v>
      </c>
      <c r="HD129" s="1">
        <v>9.7223830000000005E-4</v>
      </c>
      <c r="HE129" s="1">
        <v>0.27939120000000001</v>
      </c>
      <c r="HF129">
        <v>0.92080189999999995</v>
      </c>
      <c r="HG129">
        <v>17.867450000000002</v>
      </c>
      <c r="HH129" s="1">
        <v>9.4318379999999995E-4</v>
      </c>
      <c r="HI129" s="1">
        <v>0.27075700000000003</v>
      </c>
      <c r="HJ129">
        <v>0.9207166</v>
      </c>
      <c r="HK129">
        <v>18.08287</v>
      </c>
      <c r="HL129" s="1">
        <v>9.2442879999999998E-4</v>
      </c>
      <c r="HM129" s="1">
        <v>0.26520880000000002</v>
      </c>
      <c r="HN129">
        <v>0.92069020000000001</v>
      </c>
      <c r="HO129">
        <v>17.382449999999999</v>
      </c>
      <c r="HP129" s="1">
        <v>9.0823149999999997E-4</v>
      </c>
      <c r="HQ129" s="1">
        <v>0.26052779999999998</v>
      </c>
      <c r="HR129">
        <v>0.92063240000000002</v>
      </c>
      <c r="HS129">
        <v>16.486550000000001</v>
      </c>
      <c r="HT129" s="1">
        <v>8.8813140000000004E-4</v>
      </c>
      <c r="HU129" s="1">
        <v>0.25482090000000002</v>
      </c>
      <c r="HV129">
        <v>0.92066479999999995</v>
      </c>
      <c r="HW129">
        <v>15.677199999999999</v>
      </c>
      <c r="HX129" s="1">
        <v>8.6223400000000003E-4</v>
      </c>
      <c r="HY129" s="1">
        <v>0.2474623</v>
      </c>
      <c r="HZ129">
        <v>0.92063459999999997</v>
      </c>
      <c r="IA129">
        <v>15.90213</v>
      </c>
      <c r="IB129" s="1">
        <v>8.3187490000000001E-4</v>
      </c>
      <c r="IC129" s="1">
        <v>0.2388287</v>
      </c>
      <c r="ID129">
        <v>0.92063870000000003</v>
      </c>
      <c r="IE129">
        <v>16.804069999999999</v>
      </c>
      <c r="IF129" s="1">
        <v>7.9938830000000005E-4</v>
      </c>
      <c r="IG129" s="1">
        <v>0.22954240000000001</v>
      </c>
      <c r="IH129">
        <v>0.92065900000000001</v>
      </c>
      <c r="II129">
        <v>17.892399999999999</v>
      </c>
      <c r="IJ129" s="1">
        <v>7.6657669999999995E-4</v>
      </c>
      <c r="IK129" s="1">
        <v>0.22015560000000001</v>
      </c>
      <c r="IL129">
        <v>0.92066360000000003</v>
      </c>
      <c r="IM129">
        <v>19.000509999999998</v>
      </c>
      <c r="IN129" s="1">
        <v>7.3465719999999996E-4</v>
      </c>
      <c r="IO129" s="1">
        <v>0.211005</v>
      </c>
      <c r="IP129">
        <v>0.920655</v>
      </c>
      <c r="IQ129">
        <v>19.252669999999998</v>
      </c>
      <c r="IR129" s="1">
        <v>7.0412999999999997E-4</v>
      </c>
      <c r="IS129" s="1">
        <v>0.20224549999999999</v>
      </c>
      <c r="IT129">
        <v>0.9206725</v>
      </c>
      <c r="IU129">
        <v>18.64649</v>
      </c>
      <c r="IV129">
        <v>6.7501319999999998E-4</v>
      </c>
      <c r="IW129" s="1">
        <v>0.19390260000000001</v>
      </c>
      <c r="IX129">
        <v>0.92066919999999997</v>
      </c>
      <c r="IY129">
        <v>17.733180000000001</v>
      </c>
      <c r="IZ129">
        <v>6.4735460000000004E-4</v>
      </c>
      <c r="JA129" s="1">
        <v>0.18596599999999999</v>
      </c>
      <c r="JB129">
        <v>0.92066360000000003</v>
      </c>
      <c r="JC129">
        <v>16.872019999999999</v>
      </c>
      <c r="JD129">
        <v>6.2112639999999998E-4</v>
      </c>
      <c r="JE129" s="1">
        <v>0.17843529999999999</v>
      </c>
      <c r="JF129">
        <v>0.92065790000000003</v>
      </c>
      <c r="JG129">
        <v>16.72831</v>
      </c>
      <c r="JH129">
        <v>5.9622509999999996E-4</v>
      </c>
      <c r="JI129" s="1">
        <v>0.17129929999999999</v>
      </c>
      <c r="JJ129">
        <v>0.92067100000000002</v>
      </c>
      <c r="JK129">
        <v>16.75928</v>
      </c>
      <c r="JL129">
        <v>5.7263400000000003E-4</v>
      </c>
      <c r="JM129" s="1">
        <v>0.16450980000000001</v>
      </c>
      <c r="JN129">
        <v>0.92066110000000001</v>
      </c>
      <c r="JO129">
        <v>17.199760000000001</v>
      </c>
      <c r="JP129">
        <v>5.5001349999999997E-4</v>
      </c>
      <c r="JQ129" s="1">
        <v>0.15803120000000001</v>
      </c>
      <c r="JR129">
        <v>0.92061179999999998</v>
      </c>
      <c r="JS129">
        <v>17.367170000000002</v>
      </c>
      <c r="JT129">
        <v>5.2846200000000005E-4</v>
      </c>
      <c r="JU129">
        <v>0.1518311</v>
      </c>
      <c r="JV129">
        <v>0.92065790000000003</v>
      </c>
      <c r="JW129">
        <v>17.20927</v>
      </c>
      <c r="JX129">
        <v>5.0793509999999997E-4</v>
      </c>
      <c r="JY129">
        <v>0.14594119999999999</v>
      </c>
      <c r="JZ129">
        <v>0.92065390000000003</v>
      </c>
      <c r="KA129">
        <v>16.801839999999999</v>
      </c>
      <c r="KB129">
        <v>4.8850260000000002E-4</v>
      </c>
      <c r="KC129">
        <v>0.1403508</v>
      </c>
      <c r="KD129">
        <v>0.92062049999999995</v>
      </c>
      <c r="KE129">
        <v>16.21584</v>
      </c>
      <c r="KF129">
        <v>4.7001289999999999E-4</v>
      </c>
      <c r="KG129">
        <v>0.13504260000000001</v>
      </c>
      <c r="KH129">
        <v>0.92065680000000005</v>
      </c>
      <c r="KI129">
        <v>15.526540000000001</v>
      </c>
      <c r="KJ129">
        <v>4.5245140000000001E-4</v>
      </c>
      <c r="KK129">
        <v>0.12999559999999999</v>
      </c>
      <c r="KL129">
        <v>0.92066809999999999</v>
      </c>
      <c r="KM129">
        <v>15.57949</v>
      </c>
      <c r="KN129">
        <v>4.3575210000000001E-4</v>
      </c>
      <c r="KO129">
        <v>0.12519060000000001</v>
      </c>
      <c r="KP129">
        <v>0.92066289999999995</v>
      </c>
      <c r="KQ129">
        <v>15.48119</v>
      </c>
      <c r="KR129">
        <v>4.1978099999999998E-4</v>
      </c>
      <c r="KS129">
        <v>0.12059839999999999</v>
      </c>
      <c r="KT129">
        <v>0.92065549999999996</v>
      </c>
      <c r="KU129">
        <v>15.64354</v>
      </c>
      <c r="KV129">
        <v>4.0449289999999998E-4</v>
      </c>
      <c r="KW129">
        <v>0.11621099999999999</v>
      </c>
      <c r="KX129">
        <v>0.9206474</v>
      </c>
      <c r="KY129">
        <v>15.96738</v>
      </c>
      <c r="KZ129">
        <v>3.8991049999999999E-4</v>
      </c>
      <c r="LA129">
        <v>0.11202040000000001</v>
      </c>
      <c r="LB129">
        <v>0.92058269999999998</v>
      </c>
      <c r="LC129">
        <v>15.923030000000001</v>
      </c>
      <c r="LD129">
        <v>3.7597949999999998E-4</v>
      </c>
      <c r="LE129">
        <v>0.1080207</v>
      </c>
      <c r="LF129">
        <v>0.92058309999999999</v>
      </c>
      <c r="LG129">
        <v>15.40625</v>
      </c>
      <c r="LH129">
        <v>3.625686E-4</v>
      </c>
      <c r="LI129">
        <v>0.1041656</v>
      </c>
      <c r="LJ129">
        <v>0.92061389999999999</v>
      </c>
      <c r="LK129">
        <v>14.830579999999999</v>
      </c>
      <c r="LL129">
        <v>3.4955769999999998E-4</v>
      </c>
      <c r="LM129">
        <v>0.10043879999999999</v>
      </c>
      <c r="LN129">
        <v>0.9205835</v>
      </c>
      <c r="LO129">
        <v>14.47289</v>
      </c>
      <c r="LP129">
        <v>3.3708399999999997E-4</v>
      </c>
      <c r="LQ129">
        <v>9.6872609999999998E-2</v>
      </c>
      <c r="LR129">
        <v>0.92064140000000005</v>
      </c>
      <c r="LS129">
        <v>15.14673</v>
      </c>
      <c r="LT129">
        <v>3.2517240000000001E-4</v>
      </c>
      <c r="LU129">
        <v>9.3456129999999998E-2</v>
      </c>
      <c r="LV129">
        <v>0.92064380000000001</v>
      </c>
      <c r="LW129">
        <v>15.96645</v>
      </c>
      <c r="LX129">
        <v>3.141013E-4</v>
      </c>
      <c r="LY129">
        <v>9.0277960000000004E-2</v>
      </c>
      <c r="LZ129">
        <v>0.92073389999999999</v>
      </c>
      <c r="MA129">
        <v>17.06476</v>
      </c>
      <c r="MB129">
        <v>3.0491459999999998E-4</v>
      </c>
      <c r="MC129">
        <v>8.761737E-2</v>
      </c>
      <c r="MD129">
        <v>0.92090530000000004</v>
      </c>
      <c r="ME129">
        <v>18.331710000000001</v>
      </c>
      <c r="MF129">
        <v>2.9874509999999998E-4</v>
      </c>
      <c r="MG129">
        <v>8.5811470000000001E-2</v>
      </c>
      <c r="MH129">
        <v>0.92103760000000001</v>
      </c>
      <c r="MI129">
        <v>18.621949999999998</v>
      </c>
      <c r="MJ129">
        <v>2.9509510000000003E-4</v>
      </c>
      <c r="MK129">
        <v>8.4751759999999995E-2</v>
      </c>
      <c r="ML129">
        <v>0.92117110000000002</v>
      </c>
      <c r="MM129">
        <v>17.858440000000002</v>
      </c>
      <c r="MN129">
        <v>2.9197309999999998E-4</v>
      </c>
      <c r="MO129">
        <v>8.3866280000000001E-2</v>
      </c>
      <c r="MP129">
        <v>0.92134309999999997</v>
      </c>
      <c r="MQ129">
        <v>17.084299999999999</v>
      </c>
      <c r="MR129">
        <v>2.8754609999999999E-4</v>
      </c>
      <c r="MS129">
        <v>8.2626829999999998E-2</v>
      </c>
      <c r="MT129">
        <v>0.92152619999999996</v>
      </c>
      <c r="MU129">
        <v>16.521049999999999</v>
      </c>
      <c r="MV129">
        <v>2.8138890000000002E-4</v>
      </c>
      <c r="MW129">
        <v>8.0882750000000003E-2</v>
      </c>
      <c r="MX129">
        <v>0.92163989999999996</v>
      </c>
      <c r="MY129">
        <v>16.972919999999998</v>
      </c>
      <c r="MZ129">
        <v>2.7388599999999999E-4</v>
      </c>
      <c r="NA129">
        <v>7.8741859999999997E-2</v>
      </c>
      <c r="NB129">
        <v>0.92180609999999996</v>
      </c>
      <c r="NC129">
        <v>17.883310000000002</v>
      </c>
      <c r="ND129">
        <v>2.6536380000000002E-4</v>
      </c>
      <c r="NE129">
        <v>7.6309719999999998E-2</v>
      </c>
      <c r="NF129">
        <v>0.92188630000000005</v>
      </c>
      <c r="NG129">
        <v>18.994679999999999</v>
      </c>
      <c r="NH129">
        <v>2.5553920000000001E-4</v>
      </c>
      <c r="NI129">
        <v>7.3509060000000001E-2</v>
      </c>
      <c r="NJ129">
        <v>0.92197569999999995</v>
      </c>
      <c r="NK129">
        <v>20.13053</v>
      </c>
      <c r="NL129">
        <v>2.4378919999999999E-4</v>
      </c>
      <c r="NM129">
        <v>7.015652E-2</v>
      </c>
      <c r="NN129">
        <v>0.92203480000000004</v>
      </c>
      <c r="NO129">
        <v>20.294419999999999</v>
      </c>
      <c r="NP129">
        <v>2.305687E-4</v>
      </c>
      <c r="NQ129">
        <v>6.6367750000000003E-2</v>
      </c>
      <c r="NR129">
        <v>0.92201789999999995</v>
      </c>
      <c r="NS129">
        <v>19.643429999999999</v>
      </c>
      <c r="NT129">
        <v>2.1746609999999999E-4</v>
      </c>
      <c r="NU129">
        <v>6.2593830000000003E-2</v>
      </c>
      <c r="NV129">
        <v>0.92201759999999999</v>
      </c>
      <c r="NW129">
        <v>18.806190000000001</v>
      </c>
      <c r="NX129">
        <v>2.0582470000000001E-4</v>
      </c>
      <c r="NY129">
        <v>5.9229839999999999E-2</v>
      </c>
      <c r="NZ129">
        <v>0.92207090000000003</v>
      </c>
      <c r="OA129">
        <v>18.01925</v>
      </c>
      <c r="OB129">
        <v>1.9605259999999999E-4</v>
      </c>
      <c r="OC129">
        <v>5.6405700000000003E-2</v>
      </c>
      <c r="OD129">
        <v>0.92211339999999997</v>
      </c>
      <c r="OE129">
        <v>17.475269999999998</v>
      </c>
      <c r="OF129">
        <v>1.879056E-4</v>
      </c>
      <c r="OG129">
        <v>5.4052459999999997E-2</v>
      </c>
      <c r="OH129">
        <v>0.92220579999999996</v>
      </c>
      <c r="OI129">
        <v>17.744910000000001</v>
      </c>
      <c r="OJ129">
        <v>1.8120730000000001E-4</v>
      </c>
      <c r="OK129">
        <v>5.2119190000000003E-2</v>
      </c>
    </row>
    <row r="130" spans="1:401" x14ac:dyDescent="0.35">
      <c r="A130">
        <v>133</v>
      </c>
      <c r="B130" t="s">
        <v>4</v>
      </c>
      <c r="C130" t="s">
        <v>24</v>
      </c>
      <c r="D130" t="s">
        <v>135</v>
      </c>
      <c r="E130">
        <v>930.7373</v>
      </c>
      <c r="F130">
        <v>0.97463040000000001</v>
      </c>
      <c r="G130">
        <v>14.432320000000001</v>
      </c>
      <c r="H130">
        <v>0</v>
      </c>
      <c r="I130">
        <v>0</v>
      </c>
      <c r="J130">
        <v>0.97244070000000005</v>
      </c>
      <c r="K130">
        <v>14.26661</v>
      </c>
      <c r="L130">
        <v>0</v>
      </c>
      <c r="M130">
        <v>0</v>
      </c>
      <c r="N130">
        <v>0.9702056</v>
      </c>
      <c r="O130">
        <v>15.01333</v>
      </c>
      <c r="P130">
        <v>0</v>
      </c>
      <c r="Q130" s="1">
        <v>3.6469339999999998E-38</v>
      </c>
      <c r="R130">
        <v>0.96750760000000002</v>
      </c>
      <c r="S130">
        <v>15.54646</v>
      </c>
      <c r="T130" s="1">
        <v>1.772051E-28</v>
      </c>
      <c r="U130" s="1">
        <v>5.1746950000000001E-26</v>
      </c>
      <c r="V130">
        <v>0.96463080000000001</v>
      </c>
      <c r="W130">
        <v>16.1477</v>
      </c>
      <c r="X130" s="1">
        <v>1.8573260000000001E-17</v>
      </c>
      <c r="Y130" s="1">
        <v>5.4606249999999999E-15</v>
      </c>
      <c r="Z130">
        <v>0.96172800000000003</v>
      </c>
      <c r="AA130">
        <v>15.9551</v>
      </c>
      <c r="AB130" s="1">
        <v>7.0958870000000004E-7</v>
      </c>
      <c r="AC130" s="1">
        <v>1.4517959999999999E-4</v>
      </c>
      <c r="AD130">
        <v>0.95885109999999996</v>
      </c>
      <c r="AE130">
        <v>15.31514</v>
      </c>
      <c r="AF130" s="1">
        <v>1.076337E-2</v>
      </c>
      <c r="AG130">
        <v>2.5377550000000002</v>
      </c>
      <c r="AH130">
        <v>0.95596879999999995</v>
      </c>
      <c r="AI130">
        <v>14.555899999999999</v>
      </c>
      <c r="AJ130">
        <v>1.5160400000000001</v>
      </c>
      <c r="AK130">
        <v>390.47030000000001</v>
      </c>
      <c r="AL130">
        <v>0.95317600000000002</v>
      </c>
      <c r="AM130">
        <v>13.88879</v>
      </c>
      <c r="AN130">
        <v>23.022069999999999</v>
      </c>
      <c r="AO130">
        <v>6325.366</v>
      </c>
      <c r="AP130">
        <v>0.95042159999999998</v>
      </c>
      <c r="AQ130">
        <v>13.555540000000001</v>
      </c>
      <c r="AR130">
        <v>82.084590000000006</v>
      </c>
      <c r="AS130">
        <v>23674.48</v>
      </c>
      <c r="AT130">
        <v>0.94772970000000001</v>
      </c>
      <c r="AU130">
        <v>14.098549999999999</v>
      </c>
      <c r="AV130">
        <v>105.5656</v>
      </c>
      <c r="AW130">
        <v>31605.68</v>
      </c>
      <c r="AX130">
        <v>0.94503720000000002</v>
      </c>
      <c r="AY130">
        <v>14.40574</v>
      </c>
      <c r="AZ130">
        <v>64.918959999999998</v>
      </c>
      <c r="BA130">
        <v>19994.099999999999</v>
      </c>
      <c r="BB130">
        <v>0.94205419999999995</v>
      </c>
      <c r="BC130">
        <v>14.63639</v>
      </c>
      <c r="BD130">
        <v>23.395769999999999</v>
      </c>
      <c r="BE130">
        <v>7362.0309999999999</v>
      </c>
      <c r="BF130">
        <v>0.93846680000000005</v>
      </c>
      <c r="BG130">
        <v>14.767010000000001</v>
      </c>
      <c r="BH130">
        <v>5.8237709999999998</v>
      </c>
      <c r="BI130">
        <v>1860.8510000000001</v>
      </c>
      <c r="BJ130">
        <v>0.93396900000000005</v>
      </c>
      <c r="BK130">
        <v>14.305709999999999</v>
      </c>
      <c r="BL130">
        <v>1.1790719999999999</v>
      </c>
      <c r="BM130">
        <v>380.12900000000002</v>
      </c>
      <c r="BN130">
        <v>0.92838319999999996</v>
      </c>
      <c r="BO130">
        <v>13.59445</v>
      </c>
      <c r="BP130">
        <v>0.25540299999999999</v>
      </c>
      <c r="BQ130">
        <v>81.924049999999994</v>
      </c>
      <c r="BR130">
        <v>0.92196880000000003</v>
      </c>
      <c r="BS130">
        <v>13.0213</v>
      </c>
      <c r="BT130" s="1">
        <v>9.500778E-2</v>
      </c>
      <c r="BU130">
        <v>29.863230000000001</v>
      </c>
      <c r="BV130">
        <v>0.91510530000000001</v>
      </c>
      <c r="BW130">
        <v>13.039540000000001</v>
      </c>
      <c r="BX130" s="1">
        <v>6.5663810000000003E-2</v>
      </c>
      <c r="BY130">
        <v>20.46264</v>
      </c>
      <c r="BZ130">
        <v>0.90821660000000004</v>
      </c>
      <c r="CA130">
        <v>13.62725</v>
      </c>
      <c r="CB130" s="1">
        <v>5.9969880000000003E-2</v>
      </c>
      <c r="CC130">
        <v>18.733540000000001</v>
      </c>
      <c r="CD130">
        <v>0.90092740000000004</v>
      </c>
      <c r="CE130">
        <v>14.494450000000001</v>
      </c>
      <c r="CF130" s="1">
        <v>6.1100519999999998E-2</v>
      </c>
      <c r="CG130">
        <v>19.228819999999999</v>
      </c>
      <c r="CH130">
        <v>0.89294859999999998</v>
      </c>
      <c r="CI130">
        <v>15.253690000000001</v>
      </c>
      <c r="CJ130" s="1">
        <v>6.3464099999999996E-2</v>
      </c>
      <c r="CK130" s="1">
        <v>20.201840000000001</v>
      </c>
      <c r="CL130">
        <v>0.88522199999999995</v>
      </c>
      <c r="CM130">
        <v>15.340590000000001</v>
      </c>
      <c r="CN130" s="1">
        <v>6.3616400000000004E-2</v>
      </c>
      <c r="CO130" s="1">
        <v>20.50488</v>
      </c>
      <c r="CP130">
        <v>0.87721939999999998</v>
      </c>
      <c r="CQ130">
        <v>14.951639999999999</v>
      </c>
      <c r="CR130" s="1">
        <v>6.0814529999999999E-2</v>
      </c>
      <c r="CS130" s="1">
        <v>19.85745</v>
      </c>
      <c r="CT130">
        <v>0.86968369999999995</v>
      </c>
      <c r="CU130">
        <v>14.391159999999999</v>
      </c>
      <c r="CV130" s="1">
        <v>5.6046110000000003E-2</v>
      </c>
      <c r="CW130" s="1">
        <v>18.518719999999998</v>
      </c>
      <c r="CX130">
        <v>0.86253060000000004</v>
      </c>
      <c r="CY130">
        <v>13.895009999999999</v>
      </c>
      <c r="CZ130" s="1">
        <v>5.0478339999999997E-2</v>
      </c>
      <c r="DA130" s="1">
        <v>16.86355</v>
      </c>
      <c r="DB130">
        <v>0.85549399999999998</v>
      </c>
      <c r="DC130">
        <v>14.21175</v>
      </c>
      <c r="DD130" s="1">
        <v>4.493606E-2</v>
      </c>
      <c r="DE130" s="1">
        <v>15.169980000000001</v>
      </c>
      <c r="DF130">
        <v>0.8487403</v>
      </c>
      <c r="DG130">
        <v>15.20997</v>
      </c>
      <c r="DH130" s="1">
        <v>3.9687210000000001E-2</v>
      </c>
      <c r="DI130" s="1">
        <v>13.532400000000001</v>
      </c>
      <c r="DJ130">
        <v>0.84231400000000001</v>
      </c>
      <c r="DK130">
        <v>16.144629999999999</v>
      </c>
      <c r="DL130" s="1">
        <v>3.4514719999999999E-2</v>
      </c>
      <c r="DM130" s="1">
        <v>11.88618</v>
      </c>
      <c r="DN130">
        <v>0.83636290000000002</v>
      </c>
      <c r="DO130">
        <v>16.917919999999999</v>
      </c>
      <c r="DP130" s="1">
        <v>2.9398609999999999E-2</v>
      </c>
      <c r="DQ130" s="1">
        <v>10.217560000000001</v>
      </c>
      <c r="DR130">
        <v>0.83034189999999997</v>
      </c>
      <c r="DS130">
        <v>17.067730000000001</v>
      </c>
      <c r="DT130" s="1">
        <v>2.4620779999999998E-2</v>
      </c>
      <c r="DU130" s="1">
        <v>8.6315779999999993</v>
      </c>
      <c r="DV130">
        <v>0.82510810000000001</v>
      </c>
      <c r="DW130">
        <v>16.609829999999999</v>
      </c>
      <c r="DX130" s="1">
        <v>2.05896E-2</v>
      </c>
      <c r="DY130" s="1">
        <v>7.268167</v>
      </c>
      <c r="DZ130">
        <v>0.82045760000000001</v>
      </c>
      <c r="EA130">
        <v>15.8803</v>
      </c>
      <c r="EB130" s="1">
        <v>1.739885E-2</v>
      </c>
      <c r="EC130" s="1">
        <v>6.1749830000000001</v>
      </c>
      <c r="ED130">
        <v>0.81661779999999995</v>
      </c>
      <c r="EE130">
        <v>15.145149999999999</v>
      </c>
      <c r="EF130" s="1">
        <v>1.49257E-2</v>
      </c>
      <c r="EG130" s="1">
        <v>5.3173459999999997</v>
      </c>
      <c r="EH130">
        <v>0.81367590000000001</v>
      </c>
      <c r="EI130">
        <v>14.97012</v>
      </c>
      <c r="EJ130" s="1">
        <v>1.299373E-2</v>
      </c>
      <c r="EK130" s="1">
        <v>4.6400119999999996</v>
      </c>
      <c r="EL130">
        <v>0.81166130000000003</v>
      </c>
      <c r="EM130">
        <v>15.37087</v>
      </c>
      <c r="EN130" s="1">
        <v>1.142346E-2</v>
      </c>
      <c r="EO130" s="1">
        <v>4.083685</v>
      </c>
      <c r="EP130">
        <v>0.81044210000000005</v>
      </c>
      <c r="EQ130">
        <v>16.112010000000001</v>
      </c>
      <c r="ER130" s="1">
        <v>9.9713170000000004E-3</v>
      </c>
      <c r="ES130" s="1">
        <v>3.5676860000000001</v>
      </c>
      <c r="ET130">
        <v>0.80973640000000002</v>
      </c>
      <c r="EU130">
        <v>16.817959999999999</v>
      </c>
      <c r="EV130" s="1">
        <v>8.3831259999999994E-3</v>
      </c>
      <c r="EW130" s="1">
        <v>3.0033979999999998</v>
      </c>
      <c r="EX130">
        <v>0.80937800000000004</v>
      </c>
      <c r="EY130">
        <v>16.906079999999999</v>
      </c>
      <c r="EZ130" s="1">
        <v>6.6417480000000003E-3</v>
      </c>
      <c r="FA130" s="1">
        <v>2.3821099999999999</v>
      </c>
      <c r="FB130">
        <v>0.80924419999999997</v>
      </c>
      <c r="FC130">
        <v>16.452999999999999</v>
      </c>
      <c r="FD130" s="1">
        <v>5.0041820000000002E-3</v>
      </c>
      <c r="FE130" s="1">
        <v>1.79356</v>
      </c>
      <c r="FF130">
        <v>0.80920939999999997</v>
      </c>
      <c r="FG130">
        <v>15.67642</v>
      </c>
      <c r="FH130" s="1">
        <v>3.7185230000000001E-3</v>
      </c>
      <c r="FI130" s="1">
        <v>1.328492</v>
      </c>
      <c r="FJ130">
        <v>0.80933390000000005</v>
      </c>
      <c r="FK130">
        <v>14.894729999999999</v>
      </c>
      <c r="FL130" s="1">
        <v>2.8454919999999998E-3</v>
      </c>
      <c r="FM130" s="1">
        <v>1.0110380000000001</v>
      </c>
      <c r="FN130">
        <v>0.80954119999999996</v>
      </c>
      <c r="FO130">
        <v>15.157690000000001</v>
      </c>
      <c r="FP130" s="1">
        <v>2.301769E-3</v>
      </c>
      <c r="FQ130" s="1">
        <v>0.81271649999999995</v>
      </c>
      <c r="FR130">
        <v>0.80977719999999997</v>
      </c>
      <c r="FS130">
        <v>15.69007</v>
      </c>
      <c r="FT130" s="1">
        <v>1.9697109999999999E-3</v>
      </c>
      <c r="FU130" s="1">
        <v>0.69150080000000003</v>
      </c>
      <c r="FV130">
        <v>0.81006940000000005</v>
      </c>
      <c r="FW130">
        <v>16.325089999999999</v>
      </c>
      <c r="FX130" s="1">
        <v>1.752773E-3</v>
      </c>
      <c r="FY130" s="1">
        <v>0.61256860000000002</v>
      </c>
      <c r="FZ130">
        <v>0.81036439999999998</v>
      </c>
      <c r="GA130">
        <v>16.72617</v>
      </c>
      <c r="GB130" s="1">
        <v>1.5882730000000001E-3</v>
      </c>
      <c r="GC130" s="1">
        <v>0.55319209999999996</v>
      </c>
      <c r="GD130">
        <v>0.81066249999999995</v>
      </c>
      <c r="GE130">
        <v>16.64378</v>
      </c>
      <c r="GF130" s="1">
        <v>1.4473929999999999E-3</v>
      </c>
      <c r="GG130" s="1">
        <v>0.50270049999999999</v>
      </c>
      <c r="GH130">
        <v>0.81095240000000002</v>
      </c>
      <c r="GI130">
        <v>16.047039999999999</v>
      </c>
      <c r="GJ130" s="1">
        <v>1.325248E-3</v>
      </c>
      <c r="GK130" s="1">
        <v>0.45904869999999998</v>
      </c>
      <c r="GL130">
        <v>0.81116969999999999</v>
      </c>
      <c r="GM130">
        <v>15.341469999999999</v>
      </c>
      <c r="GN130" s="1">
        <v>1.2235740000000001E-3</v>
      </c>
      <c r="GO130" s="1">
        <v>0.42278729999999998</v>
      </c>
      <c r="GP130">
        <v>0.8113551</v>
      </c>
      <c r="GQ130">
        <v>14.884449999999999</v>
      </c>
      <c r="GR130" s="1">
        <v>1.1415310000000001E-3</v>
      </c>
      <c r="GS130" s="1">
        <v>0.393538</v>
      </c>
      <c r="GT130">
        <v>0.81147440000000004</v>
      </c>
      <c r="GU130">
        <v>15.48254</v>
      </c>
      <c r="GV130" s="1">
        <v>1.074562E-3</v>
      </c>
      <c r="GW130" s="1">
        <v>0.36985129999999999</v>
      </c>
      <c r="GX130">
        <v>0.81155809999999995</v>
      </c>
      <c r="GY130">
        <v>16.210049999999999</v>
      </c>
      <c r="GZ130" s="1">
        <v>1.0193839999999999E-3</v>
      </c>
      <c r="HA130" s="1">
        <v>0.35036889999999998</v>
      </c>
      <c r="HB130">
        <v>0.81160160000000003</v>
      </c>
      <c r="HC130">
        <v>16.98358</v>
      </c>
      <c r="HD130" s="1">
        <v>9.7570100000000004E-4</v>
      </c>
      <c r="HE130" s="1">
        <v>0.33493699999999998</v>
      </c>
      <c r="HF130">
        <v>0.81163200000000002</v>
      </c>
      <c r="HG130">
        <v>17.848120000000002</v>
      </c>
      <c r="HH130" s="1">
        <v>9.45407E-4</v>
      </c>
      <c r="HI130" s="1">
        <v>0.32416099999999998</v>
      </c>
      <c r="HJ130">
        <v>0.81165399999999999</v>
      </c>
      <c r="HK130">
        <v>18.11026</v>
      </c>
      <c r="HL130" s="1">
        <v>9.259588E-4</v>
      </c>
      <c r="HM130" s="1">
        <v>0.3172603</v>
      </c>
      <c r="HN130">
        <v>0.81165659999999995</v>
      </c>
      <c r="HO130">
        <v>17.44049</v>
      </c>
      <c r="HP130" s="1">
        <v>9.0982490000000003E-4</v>
      </c>
      <c r="HQ130" s="1">
        <v>0.3116719</v>
      </c>
      <c r="HR130">
        <v>0.81167639999999996</v>
      </c>
      <c r="HS130">
        <v>16.552340000000001</v>
      </c>
      <c r="HT130" s="1">
        <v>8.9023230000000002E-4</v>
      </c>
      <c r="HU130" s="1">
        <v>0.30501250000000002</v>
      </c>
      <c r="HV130">
        <v>0.81168669999999998</v>
      </c>
      <c r="HW130">
        <v>15.726419999999999</v>
      </c>
      <c r="HX130" s="1">
        <v>8.6484840000000001E-4</v>
      </c>
      <c r="HY130" s="1">
        <v>0.29640450000000002</v>
      </c>
      <c r="HZ130">
        <v>0.81168070000000003</v>
      </c>
      <c r="IA130">
        <v>15.91459</v>
      </c>
      <c r="IB130" s="1">
        <v>8.3480499999999999E-4</v>
      </c>
      <c r="IC130" s="1">
        <v>0.2861977</v>
      </c>
      <c r="ID130">
        <v>0.81166899999999997</v>
      </c>
      <c r="IE130">
        <v>16.783719999999999</v>
      </c>
      <c r="IF130" s="1">
        <v>8.0244069999999999E-4</v>
      </c>
      <c r="IG130" s="1">
        <v>0.27515040000000002</v>
      </c>
      <c r="IH130">
        <v>0.81167750000000005</v>
      </c>
      <c r="II130">
        <v>17.85981</v>
      </c>
      <c r="IJ130" s="1">
        <v>7.6959429999999996E-4</v>
      </c>
      <c r="IK130" s="1">
        <v>0.26393319999999998</v>
      </c>
      <c r="IL130">
        <v>0.81167889999999998</v>
      </c>
      <c r="IM130">
        <v>18.964479999999998</v>
      </c>
      <c r="IN130" s="1">
        <v>7.3755860000000002E-4</v>
      </c>
      <c r="IO130" s="1">
        <v>0.25296580000000002</v>
      </c>
      <c r="IP130">
        <v>0.8116738</v>
      </c>
      <c r="IQ130">
        <v>19.27065</v>
      </c>
      <c r="IR130" s="1">
        <v>7.0690059999999999E-4</v>
      </c>
      <c r="IS130" s="1">
        <v>0.2424634</v>
      </c>
      <c r="IT130">
        <v>0.81168929999999995</v>
      </c>
      <c r="IU130">
        <v>18.703389999999999</v>
      </c>
      <c r="IV130">
        <v>6.7765770000000004E-4</v>
      </c>
      <c r="IW130" s="1">
        <v>0.23245450000000001</v>
      </c>
      <c r="IX130">
        <v>0.81168180000000001</v>
      </c>
      <c r="IY130">
        <v>17.809460000000001</v>
      </c>
      <c r="IZ130">
        <v>6.4985729999999999E-4</v>
      </c>
      <c r="JA130" s="1">
        <v>0.22293109999999999</v>
      </c>
      <c r="JB130">
        <v>0.81168830000000003</v>
      </c>
      <c r="JC130">
        <v>16.936160000000001</v>
      </c>
      <c r="JD130">
        <v>6.235158E-4</v>
      </c>
      <c r="JE130" s="1">
        <v>0.2138997</v>
      </c>
      <c r="JF130">
        <v>0.81167290000000003</v>
      </c>
      <c r="JG130">
        <v>16.758240000000001</v>
      </c>
      <c r="JH130">
        <v>5.9847969999999998E-4</v>
      </c>
      <c r="JI130" s="1">
        <v>0.2053323</v>
      </c>
      <c r="JJ130">
        <v>0.81168779999999996</v>
      </c>
      <c r="JK130">
        <v>16.77225</v>
      </c>
      <c r="JL130">
        <v>5.7478239999999995E-4</v>
      </c>
      <c r="JM130" s="1">
        <v>0.1971869</v>
      </c>
      <c r="JN130">
        <v>0.81168059999999997</v>
      </c>
      <c r="JO130">
        <v>17.189879999999999</v>
      </c>
      <c r="JP130">
        <v>5.5207110000000004E-4</v>
      </c>
      <c r="JQ130" s="1">
        <v>0.1894189</v>
      </c>
      <c r="JR130">
        <v>0.81167639999999996</v>
      </c>
      <c r="JS130">
        <v>17.371849999999998</v>
      </c>
      <c r="JT130">
        <v>5.3041929999999996E-4</v>
      </c>
      <c r="JU130">
        <v>0.18197840000000001</v>
      </c>
      <c r="JV130">
        <v>0.81167590000000001</v>
      </c>
      <c r="JW130">
        <v>17.224530000000001</v>
      </c>
      <c r="JX130">
        <v>5.0979810000000003E-4</v>
      </c>
      <c r="JY130">
        <v>0.1749136</v>
      </c>
      <c r="JZ130">
        <v>0.81167509999999998</v>
      </c>
      <c r="KA130">
        <v>16.837340000000001</v>
      </c>
      <c r="KB130">
        <v>4.9027200000000004E-4</v>
      </c>
      <c r="KC130">
        <v>0.16820640000000001</v>
      </c>
      <c r="KD130">
        <v>0.81168059999999997</v>
      </c>
      <c r="KE130">
        <v>16.267790000000002</v>
      </c>
      <c r="KF130">
        <v>4.7168820000000001E-4</v>
      </c>
      <c r="KG130">
        <v>0.16183429999999999</v>
      </c>
      <c r="KH130">
        <v>0.81168660000000004</v>
      </c>
      <c r="KI130">
        <v>15.582890000000001</v>
      </c>
      <c r="KJ130">
        <v>4.5404910000000002E-4</v>
      </c>
      <c r="KK130">
        <v>0.15578259999999999</v>
      </c>
      <c r="KL130">
        <v>0.81169559999999996</v>
      </c>
      <c r="KM130">
        <v>15.607279999999999</v>
      </c>
      <c r="KN130">
        <v>4.372809E-4</v>
      </c>
      <c r="KO130">
        <v>0.1500206</v>
      </c>
      <c r="KP130">
        <v>0.81168689999999999</v>
      </c>
      <c r="KQ130">
        <v>15.51741</v>
      </c>
      <c r="KR130">
        <v>4.2124159999999998E-4</v>
      </c>
      <c r="KS130">
        <v>0.14451359999999999</v>
      </c>
      <c r="KT130">
        <v>0.81167829999999996</v>
      </c>
      <c r="KU130">
        <v>15.652670000000001</v>
      </c>
      <c r="KV130">
        <v>4.0588519999999999E-4</v>
      </c>
      <c r="KW130">
        <v>0.1392504</v>
      </c>
      <c r="KX130">
        <v>0.81166669999999996</v>
      </c>
      <c r="KY130">
        <v>15.96125</v>
      </c>
      <c r="KZ130">
        <v>3.9123599999999999E-4</v>
      </c>
      <c r="LA130">
        <v>0.1342238</v>
      </c>
      <c r="LB130">
        <v>0.81166340000000003</v>
      </c>
      <c r="LC130">
        <v>15.94656</v>
      </c>
      <c r="LD130">
        <v>3.7724870000000003E-4</v>
      </c>
      <c r="LE130">
        <v>0.1294276</v>
      </c>
      <c r="LF130">
        <v>0.81157849999999998</v>
      </c>
      <c r="LG130">
        <v>15.44379</v>
      </c>
      <c r="LH130">
        <v>3.6379860000000002E-4</v>
      </c>
      <c r="LI130">
        <v>0.124817</v>
      </c>
      <c r="LJ130">
        <v>0.81148819999999999</v>
      </c>
      <c r="LK130">
        <v>14.868980000000001</v>
      </c>
      <c r="LL130">
        <v>3.507416E-4</v>
      </c>
      <c r="LM130">
        <v>0.12036470000000001</v>
      </c>
      <c r="LN130">
        <v>0.81132070000000001</v>
      </c>
      <c r="LO130">
        <v>14.492789999999999</v>
      </c>
      <c r="LP130">
        <v>3.3821730000000003E-4</v>
      </c>
      <c r="LQ130">
        <v>0.1161036</v>
      </c>
      <c r="LR130">
        <v>0.8110986</v>
      </c>
      <c r="LS130">
        <v>15.1372</v>
      </c>
      <c r="LT130">
        <v>3.26254E-4</v>
      </c>
      <c r="LU130">
        <v>0.1120321</v>
      </c>
      <c r="LV130">
        <v>0.8108476</v>
      </c>
      <c r="LW130">
        <v>15.9558</v>
      </c>
      <c r="LX130">
        <v>3.1507289999999999E-4</v>
      </c>
      <c r="LY130">
        <v>0.1082293</v>
      </c>
      <c r="LZ130">
        <v>0.81054170000000003</v>
      </c>
      <c r="MA130">
        <v>17.028169999999999</v>
      </c>
      <c r="MB130">
        <v>3.0565969999999998E-4</v>
      </c>
      <c r="MC130">
        <v>0.1050108</v>
      </c>
      <c r="MD130">
        <v>0.81025959999999997</v>
      </c>
      <c r="ME130">
        <v>18.303370000000001</v>
      </c>
      <c r="MF130">
        <v>2.9919689999999998E-4</v>
      </c>
      <c r="MG130">
        <v>0.10279389999999999</v>
      </c>
      <c r="MH130">
        <v>0.80995039999999996</v>
      </c>
      <c r="MI130">
        <v>18.658629999999999</v>
      </c>
      <c r="MJ130">
        <v>2.9537999999999998E-4</v>
      </c>
      <c r="MK130">
        <v>0.10151159999999999</v>
      </c>
      <c r="ML130">
        <v>0.80964729999999996</v>
      </c>
      <c r="MM130">
        <v>17.91459</v>
      </c>
      <c r="MN130">
        <v>2.922976E-4</v>
      </c>
      <c r="MO130">
        <v>0.10050340000000001</v>
      </c>
      <c r="MP130">
        <v>0.80944380000000005</v>
      </c>
      <c r="MQ130">
        <v>17.140250000000002</v>
      </c>
      <c r="MR130">
        <v>2.8802819999999997E-4</v>
      </c>
      <c r="MS130">
        <v>9.9113119999999999E-2</v>
      </c>
      <c r="MT130">
        <v>0.8092492</v>
      </c>
      <c r="MU130">
        <v>16.551210000000001</v>
      </c>
      <c r="MV130">
        <v>2.8202149999999998E-4</v>
      </c>
      <c r="MW130">
        <v>9.7110169999999996E-2</v>
      </c>
      <c r="MX130">
        <v>0.80913380000000001</v>
      </c>
      <c r="MY130">
        <v>16.97223</v>
      </c>
      <c r="MZ130">
        <v>2.746267E-4</v>
      </c>
      <c r="NA130">
        <v>9.4607250000000004E-2</v>
      </c>
      <c r="NB130">
        <v>0.80904200000000004</v>
      </c>
      <c r="NC130">
        <v>17.85849</v>
      </c>
      <c r="ND130">
        <v>2.66199E-4</v>
      </c>
      <c r="NE130">
        <v>9.174562E-2</v>
      </c>
      <c r="NF130">
        <v>0.80898919999999996</v>
      </c>
      <c r="NG130">
        <v>18.948969999999999</v>
      </c>
      <c r="NH130">
        <v>2.5652539999999999E-4</v>
      </c>
      <c r="NI130">
        <v>8.845314E-2</v>
      </c>
      <c r="NJ130">
        <v>0.80893530000000002</v>
      </c>
      <c r="NK130">
        <v>20.101310000000002</v>
      </c>
      <c r="NL130">
        <v>2.4496229999999998E-4</v>
      </c>
      <c r="NM130">
        <v>8.4508780000000006E-2</v>
      </c>
      <c r="NN130">
        <v>0.80885240000000003</v>
      </c>
      <c r="NO130">
        <v>20.32028</v>
      </c>
      <c r="NP130">
        <v>2.318233E-4</v>
      </c>
      <c r="NQ130">
        <v>8.0006140000000003E-2</v>
      </c>
      <c r="NR130">
        <v>0.80874040000000003</v>
      </c>
      <c r="NS130">
        <v>19.700299999999999</v>
      </c>
      <c r="NT130">
        <v>2.1864209999999999E-4</v>
      </c>
      <c r="NU130">
        <v>7.5465519999999994E-2</v>
      </c>
      <c r="NV130">
        <v>0.80852409999999997</v>
      </c>
      <c r="NW130">
        <v>18.87088</v>
      </c>
      <c r="NX130">
        <v>2.0683560000000001E-4</v>
      </c>
      <c r="NY130">
        <v>7.1390670000000003E-2</v>
      </c>
      <c r="NZ130">
        <v>0.80815479999999995</v>
      </c>
      <c r="OA130">
        <v>18.084800000000001</v>
      </c>
      <c r="OB130">
        <v>1.9689149999999999E-4</v>
      </c>
      <c r="OC130">
        <v>6.7968940000000005E-2</v>
      </c>
      <c r="OD130">
        <v>0.80772259999999996</v>
      </c>
      <c r="OE130">
        <v>17.516570000000002</v>
      </c>
      <c r="OF130">
        <v>1.886088E-4</v>
      </c>
      <c r="OG130">
        <v>6.5127859999999996E-2</v>
      </c>
      <c r="OH130">
        <v>0.80720499999999995</v>
      </c>
      <c r="OI130">
        <v>17.767510000000001</v>
      </c>
      <c r="OJ130">
        <v>1.817578E-4</v>
      </c>
      <c r="OK130">
        <v>6.279382E-2</v>
      </c>
    </row>
    <row r="131" spans="1:401" x14ac:dyDescent="0.35">
      <c r="A131">
        <v>134</v>
      </c>
      <c r="B131" t="s">
        <v>4</v>
      </c>
      <c r="C131" t="s">
        <v>24</v>
      </c>
      <c r="D131" t="s">
        <v>136</v>
      </c>
      <c r="E131">
        <v>913.08939999999996</v>
      </c>
      <c r="F131">
        <v>0.97063089999999996</v>
      </c>
      <c r="G131">
        <v>14.48108</v>
      </c>
      <c r="H131">
        <v>0</v>
      </c>
      <c r="I131">
        <v>0</v>
      </c>
      <c r="J131">
        <v>0.96636370000000005</v>
      </c>
      <c r="K131">
        <v>14.26389</v>
      </c>
      <c r="L131">
        <v>0</v>
      </c>
      <c r="M131">
        <v>0</v>
      </c>
      <c r="N131">
        <v>0.96197679999999997</v>
      </c>
      <c r="O131">
        <v>14.968859999999999</v>
      </c>
      <c r="P131">
        <v>0</v>
      </c>
      <c r="Q131">
        <v>0</v>
      </c>
      <c r="R131">
        <v>0.95750489999999999</v>
      </c>
      <c r="S131">
        <v>15.51839</v>
      </c>
      <c r="T131" s="1">
        <v>1.9801019999999999E-29</v>
      </c>
      <c r="U131" s="1">
        <v>6.5996529999999993E-27</v>
      </c>
      <c r="V131">
        <v>0.95308380000000004</v>
      </c>
      <c r="W131">
        <v>16.138960000000001</v>
      </c>
      <c r="X131" s="1">
        <v>2.1352630000000001E-18</v>
      </c>
      <c r="Y131" s="1">
        <v>7.1640809999999999E-16</v>
      </c>
      <c r="Z131">
        <v>0.94867860000000004</v>
      </c>
      <c r="AA131">
        <v>15.998749999999999</v>
      </c>
      <c r="AB131" s="1">
        <v>2.12425E-7</v>
      </c>
      <c r="AC131" s="1">
        <v>4.0042040000000003E-5</v>
      </c>
      <c r="AD131">
        <v>0.94426220000000005</v>
      </c>
      <c r="AE131">
        <v>15.401009999999999</v>
      </c>
      <c r="AF131" s="1">
        <v>6.4224260000000002E-3</v>
      </c>
      <c r="AG131">
        <v>1.537058</v>
      </c>
      <c r="AH131">
        <v>0.93989270000000003</v>
      </c>
      <c r="AI131">
        <v>14.63655</v>
      </c>
      <c r="AJ131">
        <v>1.1161300000000001</v>
      </c>
      <c r="AK131">
        <v>301.67899999999997</v>
      </c>
      <c r="AL131">
        <v>0.93559239999999999</v>
      </c>
      <c r="AM131">
        <v>13.956810000000001</v>
      </c>
      <c r="AN131">
        <v>19.44144</v>
      </c>
      <c r="AO131">
        <v>5767.9840000000004</v>
      </c>
      <c r="AP131">
        <v>0.9313747</v>
      </c>
      <c r="AQ131">
        <v>13.576560000000001</v>
      </c>
      <c r="AR131">
        <v>76.675330000000002</v>
      </c>
      <c r="AS131">
        <v>24514.09</v>
      </c>
      <c r="AT131">
        <v>0.92720340000000001</v>
      </c>
      <c r="AU131">
        <v>14.081189999999999</v>
      </c>
      <c r="AV131">
        <v>106.44750000000001</v>
      </c>
      <c r="AW131">
        <v>36152.75</v>
      </c>
      <c r="AX131">
        <v>0.92301299999999997</v>
      </c>
      <c r="AY131">
        <v>14.397690000000001</v>
      </c>
      <c r="AZ131">
        <v>69.451250000000002</v>
      </c>
      <c r="BA131">
        <v>24827.67</v>
      </c>
      <c r="BB131">
        <v>0.9184871</v>
      </c>
      <c r="BC131">
        <v>14.624090000000001</v>
      </c>
      <c r="BD131">
        <v>26.15607</v>
      </c>
      <c r="BE131">
        <v>9738.107</v>
      </c>
      <c r="BF131">
        <v>0.91316629999999999</v>
      </c>
      <c r="BG131">
        <v>14.786390000000001</v>
      </c>
      <c r="BH131">
        <v>6.7104850000000003</v>
      </c>
      <c r="BI131">
        <v>2577.2179999999998</v>
      </c>
      <c r="BJ131">
        <v>0.90662310000000002</v>
      </c>
      <c r="BK131">
        <v>14.373530000000001</v>
      </c>
      <c r="BL131">
        <v>1.3758239999999999</v>
      </c>
      <c r="BM131">
        <v>538.74599999999998</v>
      </c>
      <c r="BN131">
        <v>0.89856389999999997</v>
      </c>
      <c r="BO131">
        <v>13.668990000000001</v>
      </c>
      <c r="BP131">
        <v>0.29089100000000001</v>
      </c>
      <c r="BQ131">
        <v>113.00069999999999</v>
      </c>
      <c r="BR131">
        <v>0.88913799999999998</v>
      </c>
      <c r="BS131">
        <v>13.07629</v>
      </c>
      <c r="BT131" s="1">
        <v>0.10110619999999999</v>
      </c>
      <c r="BU131">
        <v>37.436010000000003</v>
      </c>
      <c r="BV131">
        <v>0.87882280000000002</v>
      </c>
      <c r="BW131">
        <v>13.069319999999999</v>
      </c>
      <c r="BX131" s="1">
        <v>6.686686E-2</v>
      </c>
      <c r="BY131">
        <v>23.950469999999999</v>
      </c>
      <c r="BZ131">
        <v>0.86826919999999996</v>
      </c>
      <c r="CA131">
        <v>13.608919999999999</v>
      </c>
      <c r="CB131" s="1">
        <v>6.0036239999999998E-2</v>
      </c>
      <c r="CC131">
        <v>21.35924</v>
      </c>
      <c r="CD131">
        <v>0.85669379999999995</v>
      </c>
      <c r="CE131">
        <v>14.465719999999999</v>
      </c>
      <c r="CF131" s="1">
        <v>6.082183E-2</v>
      </c>
      <c r="CG131" s="1">
        <v>21.695489999999999</v>
      </c>
      <c r="CH131">
        <v>0.84415669999999998</v>
      </c>
      <c r="CI131">
        <v>15.22757</v>
      </c>
      <c r="CJ131" s="1">
        <v>6.3239310000000007E-2</v>
      </c>
      <c r="CK131" s="1">
        <v>22.792729999999999</v>
      </c>
      <c r="CL131">
        <v>0.83182920000000005</v>
      </c>
      <c r="CM131">
        <v>15.361090000000001</v>
      </c>
      <c r="CN131" s="1">
        <v>6.3663529999999996E-2</v>
      </c>
      <c r="CO131" s="1">
        <v>23.254580000000001</v>
      </c>
      <c r="CP131">
        <v>0.8193165</v>
      </c>
      <c r="CQ131">
        <v>15.00159</v>
      </c>
      <c r="CR131" s="1">
        <v>6.1125520000000003E-2</v>
      </c>
      <c r="CS131" s="1">
        <v>22.643419999999999</v>
      </c>
      <c r="CT131">
        <v>0.80724569999999995</v>
      </c>
      <c r="CU131">
        <v>14.460789999999999</v>
      </c>
      <c r="CV131" s="1">
        <v>5.650811E-2</v>
      </c>
      <c r="CW131" s="1">
        <v>21.19453</v>
      </c>
      <c r="CX131">
        <v>0.79547869999999998</v>
      </c>
      <c r="CY131">
        <v>13.94814</v>
      </c>
      <c r="CZ131" s="1">
        <v>5.0990679999999997E-2</v>
      </c>
      <c r="DA131" s="1">
        <v>19.335999999999999</v>
      </c>
      <c r="DB131">
        <v>0.78390349999999998</v>
      </c>
      <c r="DC131">
        <v>14.20172</v>
      </c>
      <c r="DD131" s="1">
        <v>4.5439180000000003E-2</v>
      </c>
      <c r="DE131" s="1">
        <v>17.403639999999999</v>
      </c>
      <c r="DF131">
        <v>0.77266570000000001</v>
      </c>
      <c r="DG131">
        <v>15.15701</v>
      </c>
      <c r="DH131" s="1">
        <v>4.018004E-2</v>
      </c>
      <c r="DI131" s="1">
        <v>15.537000000000001</v>
      </c>
      <c r="DJ131">
        <v>0.76182380000000005</v>
      </c>
      <c r="DK131">
        <v>16.089700000000001</v>
      </c>
      <c r="DL131" s="1">
        <v>3.5022209999999998E-2</v>
      </c>
      <c r="DM131" s="1">
        <v>13.67562</v>
      </c>
      <c r="DN131">
        <v>0.75159310000000001</v>
      </c>
      <c r="DO131">
        <v>16.870629999999998</v>
      </c>
      <c r="DP131" s="1">
        <v>2.9903590000000001E-2</v>
      </c>
      <c r="DQ131" s="1">
        <v>11.78712</v>
      </c>
      <c r="DR131">
        <v>0.74147890000000005</v>
      </c>
      <c r="DS131">
        <v>17.07884</v>
      </c>
      <c r="DT131" s="1">
        <v>2.5081010000000001E-2</v>
      </c>
      <c r="DU131" s="1">
        <v>9.9710640000000001</v>
      </c>
      <c r="DV131">
        <v>0.73240550000000004</v>
      </c>
      <c r="DW131">
        <v>16.673590000000001</v>
      </c>
      <c r="DX131" s="1">
        <v>2.0971110000000001E-2</v>
      </c>
      <c r="DY131" s="1">
        <v>8.3890580000000003</v>
      </c>
      <c r="DZ131">
        <v>0.72437289999999999</v>
      </c>
      <c r="EA131">
        <v>15.9656</v>
      </c>
      <c r="EB131" s="1">
        <v>1.7701160000000001E-2</v>
      </c>
      <c r="EC131" s="1">
        <v>7.1115570000000004</v>
      </c>
      <c r="ED131">
        <v>0.71750610000000004</v>
      </c>
      <c r="EE131">
        <v>15.2333</v>
      </c>
      <c r="EF131" s="1">
        <v>1.516356E-2</v>
      </c>
      <c r="EG131" s="1">
        <v>6.1083280000000002</v>
      </c>
      <c r="EH131">
        <v>0.7120398</v>
      </c>
      <c r="EI131">
        <v>15.02285</v>
      </c>
      <c r="EJ131" s="1">
        <v>1.318455E-2</v>
      </c>
      <c r="EK131" s="1">
        <v>5.3183879999999997</v>
      </c>
      <c r="EL131">
        <v>0.70803139999999998</v>
      </c>
      <c r="EM131">
        <v>15.3681</v>
      </c>
      <c r="EN131" s="1">
        <v>1.158676E-2</v>
      </c>
      <c r="EO131" s="1">
        <v>4.6759529999999998</v>
      </c>
      <c r="EP131">
        <v>0.70528100000000005</v>
      </c>
      <c r="EQ131">
        <v>16.079630000000002</v>
      </c>
      <c r="ER131" s="1">
        <v>1.013681E-2</v>
      </c>
      <c r="ES131" s="1">
        <v>4.0950620000000004</v>
      </c>
      <c r="ET131">
        <v>0.70345380000000002</v>
      </c>
      <c r="EU131">
        <v>16.797560000000001</v>
      </c>
      <c r="EV131" s="1">
        <v>8.5717399999999996E-3</v>
      </c>
      <c r="EW131" s="1">
        <v>3.4728590000000001</v>
      </c>
      <c r="EX131">
        <v>0.70231849999999996</v>
      </c>
      <c r="EY131">
        <v>16.918399999999998</v>
      </c>
      <c r="EZ131" s="1">
        <v>6.8393320000000001E-3</v>
      </c>
      <c r="FA131" s="1">
        <v>2.7811710000000001</v>
      </c>
      <c r="FB131">
        <v>0.70165069999999996</v>
      </c>
      <c r="FC131">
        <v>16.504919999999998</v>
      </c>
      <c r="FD131" s="1">
        <v>5.1764929999999999E-3</v>
      </c>
      <c r="FE131" s="1">
        <v>2.1081249999999998</v>
      </c>
      <c r="FF131">
        <v>0.70134220000000003</v>
      </c>
      <c r="FG131">
        <v>15.77436</v>
      </c>
      <c r="FH131" s="1">
        <v>3.8449180000000001E-3</v>
      </c>
      <c r="FI131" s="1">
        <v>1.5616140000000001</v>
      </c>
      <c r="FJ131">
        <v>0.70130159999999997</v>
      </c>
      <c r="FK131">
        <v>14.986269999999999</v>
      </c>
      <c r="FL131" s="1">
        <v>2.927589E-3</v>
      </c>
      <c r="FM131" s="1">
        <v>1.1808639999999999</v>
      </c>
      <c r="FN131">
        <v>0.70146629999999999</v>
      </c>
      <c r="FO131">
        <v>15.186909999999999</v>
      </c>
      <c r="FP131" s="1">
        <v>2.3520920000000001E-3</v>
      </c>
      <c r="FQ131" s="1">
        <v>0.94046649999999998</v>
      </c>
      <c r="FR131">
        <v>0.70175810000000005</v>
      </c>
      <c r="FS131">
        <v>15.69674</v>
      </c>
      <c r="FT131" s="1">
        <v>2.00103E-3</v>
      </c>
      <c r="FU131" s="1">
        <v>0.79362960000000005</v>
      </c>
      <c r="FV131">
        <v>0.70215340000000004</v>
      </c>
      <c r="FW131">
        <v>16.3093</v>
      </c>
      <c r="FX131" s="1">
        <v>1.774482E-3</v>
      </c>
      <c r="FY131" s="1">
        <v>0.69951059999999998</v>
      </c>
      <c r="FZ131">
        <v>0.70261130000000005</v>
      </c>
      <c r="GA131">
        <v>16.71529</v>
      </c>
      <c r="GB131" s="1">
        <v>1.605867E-3</v>
      </c>
      <c r="GC131" s="1">
        <v>0.63047600000000004</v>
      </c>
      <c r="GD131">
        <v>0.70310249999999996</v>
      </c>
      <c r="GE131">
        <v>16.675979999999999</v>
      </c>
      <c r="GF131" s="1">
        <v>1.462749E-3</v>
      </c>
      <c r="GG131" s="1">
        <v>0.57258640000000005</v>
      </c>
      <c r="GH131">
        <v>0.70356660000000004</v>
      </c>
      <c r="GI131">
        <v>16.121040000000001</v>
      </c>
      <c r="GJ131" s="1">
        <v>1.3383379999999999E-3</v>
      </c>
      <c r="GK131" s="1">
        <v>0.52240750000000002</v>
      </c>
      <c r="GL131">
        <v>0.70397310000000002</v>
      </c>
      <c r="GM131">
        <v>15.417109999999999</v>
      </c>
      <c r="GN131" s="1">
        <v>1.234249E-3</v>
      </c>
      <c r="GO131" s="1">
        <v>0.48042629999999997</v>
      </c>
      <c r="GP131">
        <v>0.7043237</v>
      </c>
      <c r="GQ131">
        <v>14.92741</v>
      </c>
      <c r="GR131" s="1">
        <v>1.150126E-3</v>
      </c>
      <c r="GS131" s="1">
        <v>0.4464726</v>
      </c>
      <c r="GT131">
        <v>0.70459570000000005</v>
      </c>
      <c r="GU131">
        <v>15.480969999999999</v>
      </c>
      <c r="GV131" s="1">
        <v>1.08161E-3</v>
      </c>
      <c r="GW131" s="1">
        <v>0.41904590000000003</v>
      </c>
      <c r="GX131">
        <v>0.70478879999999999</v>
      </c>
      <c r="GY131">
        <v>16.201809999999998</v>
      </c>
      <c r="GZ131" s="1">
        <v>1.0251609999999999E-3</v>
      </c>
      <c r="HA131" s="1">
        <v>0.39649879999999998</v>
      </c>
      <c r="HB131">
        <v>0.70490569999999997</v>
      </c>
      <c r="HC131">
        <v>16.95656</v>
      </c>
      <c r="HD131" s="1">
        <v>9.8006500000000002E-4</v>
      </c>
      <c r="HE131" s="1">
        <v>0.3784438</v>
      </c>
      <c r="HF131">
        <v>0.70500450000000003</v>
      </c>
      <c r="HG131">
        <v>17.812249999999999</v>
      </c>
      <c r="HH131" s="1">
        <v>9.4825230000000001E-4</v>
      </c>
      <c r="HI131" s="1">
        <v>0.36554019999999998</v>
      </c>
      <c r="HJ131">
        <v>0.7050535</v>
      </c>
      <c r="HK131">
        <v>18.14049</v>
      </c>
      <c r="HL131" s="1">
        <v>9.2785489999999997E-4</v>
      </c>
      <c r="HM131" s="1">
        <v>0.3572593</v>
      </c>
      <c r="HN131">
        <v>0.7050883</v>
      </c>
      <c r="HO131">
        <v>17.53107</v>
      </c>
      <c r="HP131" s="1">
        <v>9.1170759999999998E-4</v>
      </c>
      <c r="HQ131" s="1">
        <v>0.35093299999999999</v>
      </c>
      <c r="HR131">
        <v>0.70511570000000001</v>
      </c>
      <c r="HS131">
        <v>16.658740000000002</v>
      </c>
      <c r="HT131" s="1">
        <v>8.9268449999999999E-4</v>
      </c>
      <c r="HU131" s="1">
        <v>0.34373920000000002</v>
      </c>
      <c r="HV131">
        <v>0.70512319999999995</v>
      </c>
      <c r="HW131">
        <v>15.82056</v>
      </c>
      <c r="HX131" s="1">
        <v>8.6792599999999998E-4</v>
      </c>
      <c r="HY131" s="1">
        <v>0.33440560000000003</v>
      </c>
      <c r="HZ131">
        <v>0.70514189999999999</v>
      </c>
      <c r="IA131">
        <v>15.94624</v>
      </c>
      <c r="IB131" s="1">
        <v>8.3830099999999996E-4</v>
      </c>
      <c r="IC131" s="1">
        <v>0.3231774</v>
      </c>
      <c r="ID131">
        <v>0.70515170000000005</v>
      </c>
      <c r="IE131">
        <v>16.759049999999998</v>
      </c>
      <c r="IF131" s="1">
        <v>8.0610499999999999E-4</v>
      </c>
      <c r="IG131" s="1">
        <v>0.3108689</v>
      </c>
      <c r="IH131">
        <v>0.70514739999999998</v>
      </c>
      <c r="II131">
        <v>17.80565</v>
      </c>
      <c r="IJ131" s="1">
        <v>7.7323110000000002E-4</v>
      </c>
      <c r="IK131" s="1">
        <v>0.29826720000000001</v>
      </c>
      <c r="IL131">
        <v>0.70515919999999999</v>
      </c>
      <c r="IM131">
        <v>18.901509999999998</v>
      </c>
      <c r="IN131" s="1">
        <v>7.4106810000000003E-4</v>
      </c>
      <c r="IO131" s="1">
        <v>0.28589639999999999</v>
      </c>
      <c r="IP131">
        <v>0.70513809999999999</v>
      </c>
      <c r="IQ131">
        <v>19.285530000000001</v>
      </c>
      <c r="IR131" s="1">
        <v>7.1024599999999999E-4</v>
      </c>
      <c r="IS131" s="1">
        <v>0.27401189999999997</v>
      </c>
      <c r="IT131">
        <v>0.70517269999999999</v>
      </c>
      <c r="IU131">
        <v>18.788319999999999</v>
      </c>
      <c r="IV131" s="1">
        <v>6.8085750000000005E-4</v>
      </c>
      <c r="IW131" s="1">
        <v>0.2626985</v>
      </c>
      <c r="IX131">
        <v>0.70514889999999997</v>
      </c>
      <c r="IY131">
        <v>17.931260000000002</v>
      </c>
      <c r="IZ131">
        <v>6.5288520000000004E-4</v>
      </c>
      <c r="JA131" s="1">
        <v>0.25191970000000002</v>
      </c>
      <c r="JB131">
        <v>0.70514710000000003</v>
      </c>
      <c r="JC131">
        <v>17.049700000000001</v>
      </c>
      <c r="JD131">
        <v>6.2639800000000002E-4</v>
      </c>
      <c r="JE131" s="1">
        <v>0.2416991</v>
      </c>
      <c r="JF131">
        <v>0.7051404</v>
      </c>
      <c r="JG131">
        <v>16.815180000000002</v>
      </c>
      <c r="JH131">
        <v>6.0120379999999997E-4</v>
      </c>
      <c r="JI131" s="1">
        <v>0.23199449999999999</v>
      </c>
      <c r="JJ131">
        <v>0.70515380000000005</v>
      </c>
      <c r="JK131">
        <v>16.80499</v>
      </c>
      <c r="JL131">
        <v>5.7737649999999995E-4</v>
      </c>
      <c r="JM131" s="1">
        <v>0.2227816</v>
      </c>
      <c r="JN131">
        <v>0.70515240000000001</v>
      </c>
      <c r="JO131">
        <v>17.18094</v>
      </c>
      <c r="JP131">
        <v>5.5455390000000004E-4</v>
      </c>
      <c r="JQ131" s="1">
        <v>0.2139964</v>
      </c>
      <c r="JR131">
        <v>0.70514209999999999</v>
      </c>
      <c r="JS131">
        <v>17.37659</v>
      </c>
      <c r="JT131">
        <v>5.3279079999999995E-4</v>
      </c>
      <c r="JU131">
        <v>0.20558480000000001</v>
      </c>
      <c r="JV131">
        <v>0.70515720000000004</v>
      </c>
      <c r="JW131">
        <v>17.244299999999999</v>
      </c>
      <c r="JX131">
        <v>5.1204799999999997E-4</v>
      </c>
      <c r="JY131">
        <v>0.19759019999999999</v>
      </c>
      <c r="JZ131">
        <v>0.70514759999999999</v>
      </c>
      <c r="KA131">
        <v>16.890750000000001</v>
      </c>
      <c r="KB131">
        <v>4.9240739999999996E-4</v>
      </c>
      <c r="KC131">
        <v>0.189994</v>
      </c>
      <c r="KD131">
        <v>0.70514429999999995</v>
      </c>
      <c r="KE131">
        <v>16.347989999999999</v>
      </c>
      <c r="KF131">
        <v>4.7371499999999999E-4</v>
      </c>
      <c r="KG131">
        <v>0.18278559999999999</v>
      </c>
      <c r="KH131">
        <v>0.70515499999999998</v>
      </c>
      <c r="KI131">
        <v>15.67859</v>
      </c>
      <c r="KJ131">
        <v>4.5597919999999998E-4</v>
      </c>
      <c r="KK131">
        <v>0.17593839999999999</v>
      </c>
      <c r="KL131">
        <v>0.70516369999999995</v>
      </c>
      <c r="KM131">
        <v>15.65334</v>
      </c>
      <c r="KN131">
        <v>4.3912710000000002E-4</v>
      </c>
      <c r="KO131">
        <v>0.16942479999999999</v>
      </c>
      <c r="KP131">
        <v>0.7051501</v>
      </c>
      <c r="KQ131">
        <v>15.579269999999999</v>
      </c>
      <c r="KR131">
        <v>4.2299939999999999E-4</v>
      </c>
      <c r="KS131">
        <v>0.16319449999999999</v>
      </c>
      <c r="KT131">
        <v>0.705152</v>
      </c>
      <c r="KU131">
        <v>15.66897</v>
      </c>
      <c r="KV131">
        <v>4.0756590000000001E-4</v>
      </c>
      <c r="KW131">
        <v>0.15724450000000001</v>
      </c>
      <c r="KX131">
        <v>0.70514770000000004</v>
      </c>
      <c r="KY131">
        <v>15.965210000000001</v>
      </c>
      <c r="KZ131">
        <v>3.9283789999999997E-4</v>
      </c>
      <c r="LA131">
        <v>0.1515562</v>
      </c>
      <c r="LB131">
        <v>0.70510859999999997</v>
      </c>
      <c r="LC131">
        <v>15.978899999999999</v>
      </c>
      <c r="LD131">
        <v>3.7878199999999998E-4</v>
      </c>
      <c r="LE131">
        <v>0.14613789999999999</v>
      </c>
      <c r="LF131">
        <v>0.70502739999999997</v>
      </c>
      <c r="LG131">
        <v>15.5046</v>
      </c>
      <c r="LH131">
        <v>3.6527960000000003E-4</v>
      </c>
      <c r="LI131">
        <v>0.1409289</v>
      </c>
      <c r="LJ131">
        <v>0.70488609999999996</v>
      </c>
      <c r="LK131">
        <v>14.93038</v>
      </c>
      <c r="LL131">
        <v>3.521663E-4</v>
      </c>
      <c r="LM131">
        <v>0.1358993</v>
      </c>
      <c r="LN131">
        <v>0.70466870000000004</v>
      </c>
      <c r="LO131">
        <v>14.53725</v>
      </c>
      <c r="LP131">
        <v>3.3958069999999999E-4</v>
      </c>
      <c r="LQ131">
        <v>0.13107869999999999</v>
      </c>
      <c r="LR131">
        <v>0.70435789999999998</v>
      </c>
      <c r="LS131">
        <v>15.137510000000001</v>
      </c>
      <c r="LT131">
        <v>3.2755229999999999E-4</v>
      </c>
      <c r="LU131">
        <v>0.12646879999999999</v>
      </c>
      <c r="LV131">
        <v>0.70396610000000004</v>
      </c>
      <c r="LW131">
        <v>15.94469</v>
      </c>
      <c r="LX131">
        <v>3.162533E-4</v>
      </c>
      <c r="LY131">
        <v>0.1221362</v>
      </c>
      <c r="LZ131">
        <v>0.70352510000000001</v>
      </c>
      <c r="MA131">
        <v>16.969470000000001</v>
      </c>
      <c r="MB131">
        <v>3.065834E-4</v>
      </c>
      <c r="MC131">
        <v>0.1183876</v>
      </c>
      <c r="MD131">
        <v>0.70304160000000004</v>
      </c>
      <c r="ME131">
        <v>18.242640000000002</v>
      </c>
      <c r="MF131">
        <v>2.9976029999999998E-4</v>
      </c>
      <c r="MG131">
        <v>0.1157069</v>
      </c>
      <c r="MH131">
        <v>0.70251859999999999</v>
      </c>
      <c r="MI131">
        <v>18.696000000000002</v>
      </c>
      <c r="MJ131">
        <v>2.9571719999999999E-4</v>
      </c>
      <c r="MK131">
        <v>0.11413139999999999</v>
      </c>
      <c r="ML131">
        <v>0.70205360000000006</v>
      </c>
      <c r="MM131">
        <v>18.005240000000001</v>
      </c>
      <c r="MN131">
        <v>2.926564E-4</v>
      </c>
      <c r="MO131">
        <v>0.11299190000000001</v>
      </c>
      <c r="MP131">
        <v>0.70162420000000003</v>
      </c>
      <c r="MQ131">
        <v>17.227959999999999</v>
      </c>
      <c r="MR131">
        <v>2.8857060000000003E-4</v>
      </c>
      <c r="MS131">
        <v>0.1115193</v>
      </c>
      <c r="MT131">
        <v>0.70127980000000001</v>
      </c>
      <c r="MU131">
        <v>16.614529999999998</v>
      </c>
      <c r="MV131">
        <v>2.827563E-4</v>
      </c>
      <c r="MW131">
        <v>0.1093705</v>
      </c>
      <c r="MX131">
        <v>0.70100830000000003</v>
      </c>
      <c r="MY131">
        <v>16.990020000000001</v>
      </c>
      <c r="MZ131">
        <v>2.7549669999999999E-4</v>
      </c>
      <c r="NA131">
        <v>0.1066329</v>
      </c>
      <c r="NB131">
        <v>0.70082529999999998</v>
      </c>
      <c r="NC131">
        <v>17.824739999999998</v>
      </c>
      <c r="ND131">
        <v>2.6718640000000001E-4</v>
      </c>
      <c r="NE131">
        <v>0.10348060000000001</v>
      </c>
      <c r="NF131">
        <v>0.70067550000000001</v>
      </c>
      <c r="NG131">
        <v>18.876719999999999</v>
      </c>
      <c r="NH131">
        <v>2.5768509999999999E-4</v>
      </c>
      <c r="NI131">
        <v>9.9871039999999994E-2</v>
      </c>
      <c r="NJ131">
        <v>0.70058240000000005</v>
      </c>
      <c r="NK131">
        <v>20.036380000000001</v>
      </c>
      <c r="NL131">
        <v>2.4635020000000001E-4</v>
      </c>
      <c r="NM131">
        <v>9.556328E-2</v>
      </c>
      <c r="NN131">
        <v>0.70045270000000004</v>
      </c>
      <c r="NO131">
        <v>20.348680000000002</v>
      </c>
      <c r="NP131">
        <v>2.333293E-4</v>
      </c>
      <c r="NQ131">
        <v>9.0577679999999994E-2</v>
      </c>
      <c r="NR131">
        <v>0.70026359999999999</v>
      </c>
      <c r="NS131">
        <v>19.786919999999999</v>
      </c>
      <c r="NT131">
        <v>2.200731E-4</v>
      </c>
      <c r="NU131">
        <v>8.545005E-2</v>
      </c>
      <c r="NV131">
        <v>0.69996639999999999</v>
      </c>
      <c r="NW131">
        <v>18.976569999999999</v>
      </c>
      <c r="NX131">
        <v>2.080754E-4</v>
      </c>
      <c r="NY131">
        <v>8.0777219999999997E-2</v>
      </c>
      <c r="NZ131">
        <v>0.69946399999999997</v>
      </c>
      <c r="OA131">
        <v>18.19453</v>
      </c>
      <c r="OB131">
        <v>1.9791749999999999E-4</v>
      </c>
      <c r="OC131">
        <v>7.6818460000000005E-2</v>
      </c>
      <c r="OD131">
        <v>0.6988415</v>
      </c>
      <c r="OE131">
        <v>17.60464</v>
      </c>
      <c r="OF131">
        <v>1.8946340000000001E-4</v>
      </c>
      <c r="OG131">
        <v>7.3532639999999996E-2</v>
      </c>
      <c r="OH131">
        <v>0.69804840000000001</v>
      </c>
      <c r="OI131">
        <v>17.80124</v>
      </c>
      <c r="OJ131">
        <v>1.8243569999999999E-4</v>
      </c>
      <c r="OK131">
        <v>7.0817599999999994E-2</v>
      </c>
    </row>
    <row r="132" spans="1:401" x14ac:dyDescent="0.35">
      <c r="A132">
        <v>135</v>
      </c>
      <c r="B132" t="s">
        <v>4</v>
      </c>
      <c r="C132" t="s">
        <v>24</v>
      </c>
      <c r="D132" t="s">
        <v>137</v>
      </c>
      <c r="E132">
        <v>895.35609999999997</v>
      </c>
      <c r="F132">
        <v>0.73465510000000001</v>
      </c>
      <c r="G132">
        <v>14.52585</v>
      </c>
      <c r="H132">
        <v>0</v>
      </c>
      <c r="I132">
        <v>0</v>
      </c>
      <c r="J132">
        <v>0.73255179999999998</v>
      </c>
      <c r="K132">
        <v>14.269729999999999</v>
      </c>
      <c r="L132">
        <v>0</v>
      </c>
      <c r="M132">
        <v>0</v>
      </c>
      <c r="N132">
        <v>0.73044759999999997</v>
      </c>
      <c r="O132">
        <v>14.934419999999999</v>
      </c>
      <c r="P132">
        <v>0</v>
      </c>
      <c r="Q132">
        <v>0</v>
      </c>
      <c r="R132">
        <v>0.72830399999999995</v>
      </c>
      <c r="S132">
        <v>15.49765</v>
      </c>
      <c r="T132" s="1">
        <v>3.3789929999999997E-30</v>
      </c>
      <c r="U132" s="1">
        <v>1.133512E-27</v>
      </c>
      <c r="V132">
        <v>0.72621029999999998</v>
      </c>
      <c r="W132">
        <v>16.12698</v>
      </c>
      <c r="X132" s="1">
        <v>3.8393449999999999E-19</v>
      </c>
      <c r="Y132" s="1">
        <v>1.2959019999999999E-16</v>
      </c>
      <c r="Z132">
        <v>0.72408839999999997</v>
      </c>
      <c r="AA132">
        <v>16.033390000000001</v>
      </c>
      <c r="AB132" s="1">
        <v>2.373666E-8</v>
      </c>
      <c r="AC132" s="1">
        <v>8.0321620000000002E-6</v>
      </c>
      <c r="AD132">
        <v>0.72198410000000002</v>
      </c>
      <c r="AE132">
        <v>15.47353</v>
      </c>
      <c r="AF132" s="1">
        <v>3.1486800000000001E-3</v>
      </c>
      <c r="AG132">
        <v>0.83411749999999996</v>
      </c>
      <c r="AH132">
        <v>0.71990169999999998</v>
      </c>
      <c r="AI132">
        <v>14.707420000000001</v>
      </c>
      <c r="AJ132">
        <v>0.72731299999999999</v>
      </c>
      <c r="AK132">
        <v>209.52330000000001</v>
      </c>
      <c r="AL132">
        <v>0.71785620000000006</v>
      </c>
      <c r="AM132">
        <v>14.017390000000001</v>
      </c>
      <c r="AN132">
        <v>15.23141</v>
      </c>
      <c r="AO132">
        <v>4694.2820000000002</v>
      </c>
      <c r="AP132">
        <v>0.7158738</v>
      </c>
      <c r="AQ132">
        <v>13.600849999999999</v>
      </c>
      <c r="AR132">
        <v>68.940479999999994</v>
      </c>
      <c r="AS132">
        <v>22419.43</v>
      </c>
      <c r="AT132">
        <v>0.7139392</v>
      </c>
      <c r="AU132">
        <v>14.067769999999999</v>
      </c>
      <c r="AV132">
        <v>106.4949</v>
      </c>
      <c r="AW132">
        <v>36183.4</v>
      </c>
      <c r="AX132">
        <v>0.7120206</v>
      </c>
      <c r="AY132">
        <v>14.39</v>
      </c>
      <c r="AZ132">
        <v>75.664670000000001</v>
      </c>
      <c r="BA132">
        <v>26602.1</v>
      </c>
      <c r="BB132">
        <v>0.70991839999999995</v>
      </c>
      <c r="BC132">
        <v>14.61801</v>
      </c>
      <c r="BD132">
        <v>30.42764</v>
      </c>
      <c r="BE132">
        <v>10997.09</v>
      </c>
      <c r="BF132">
        <v>0.70740159999999996</v>
      </c>
      <c r="BG132">
        <v>14.798590000000001</v>
      </c>
      <c r="BH132">
        <v>8.1865699999999997</v>
      </c>
      <c r="BI132">
        <v>3021.3919999999998</v>
      </c>
      <c r="BJ132">
        <v>0.70429280000000005</v>
      </c>
      <c r="BK132">
        <v>14.42684</v>
      </c>
      <c r="BL132">
        <v>1.7206980000000001</v>
      </c>
      <c r="BM132">
        <v>643.88789999999995</v>
      </c>
      <c r="BN132">
        <v>0.70043089999999997</v>
      </c>
      <c r="BO132">
        <v>13.731350000000001</v>
      </c>
      <c r="BP132">
        <v>0.35533690000000001</v>
      </c>
      <c r="BQ132">
        <v>132.7647</v>
      </c>
      <c r="BR132">
        <v>0.69591860000000005</v>
      </c>
      <c r="BS132">
        <v>13.12589</v>
      </c>
      <c r="BT132" s="1">
        <v>0.1123219</v>
      </c>
      <c r="BU132">
        <v>40.855350000000001</v>
      </c>
      <c r="BV132">
        <v>0.69103910000000002</v>
      </c>
      <c r="BW132">
        <v>13.09685</v>
      </c>
      <c r="BX132" s="1">
        <v>6.9056090000000001E-2</v>
      </c>
      <c r="BY132">
        <v>24.58737</v>
      </c>
      <c r="BZ132">
        <v>0.68610470000000001</v>
      </c>
      <c r="CA132">
        <v>13.601039999999999</v>
      </c>
      <c r="CB132" s="1">
        <v>6.0334640000000002E-2</v>
      </c>
      <c r="CC132">
        <v>21.41188</v>
      </c>
      <c r="CD132">
        <v>0.6808168</v>
      </c>
      <c r="CE132">
        <v>14.447380000000001</v>
      </c>
      <c r="CF132" s="1">
        <v>6.0421620000000002E-2</v>
      </c>
      <c r="CG132" s="1">
        <v>21.523489999999999</v>
      </c>
      <c r="CH132">
        <v>0.67522479999999996</v>
      </c>
      <c r="CI132">
        <v>15.20853</v>
      </c>
      <c r="CJ132" s="1">
        <v>6.2848349999999997E-2</v>
      </c>
      <c r="CK132" s="1">
        <v>22.578389999999999</v>
      </c>
      <c r="CL132">
        <v>0.66980170000000006</v>
      </c>
      <c r="CM132">
        <v>15.37449</v>
      </c>
      <c r="CN132" s="1">
        <v>6.3656749999999998E-2</v>
      </c>
      <c r="CO132" s="1">
        <v>23.111280000000001</v>
      </c>
      <c r="CP132">
        <v>0.66422780000000003</v>
      </c>
      <c r="CQ132">
        <v>15.038930000000001</v>
      </c>
      <c r="CR132" s="1">
        <v>6.1522519999999997E-2</v>
      </c>
      <c r="CS132" s="1">
        <v>22.587479999999999</v>
      </c>
      <c r="CT132">
        <v>0.6590608</v>
      </c>
      <c r="CU132">
        <v>14.515409999999999</v>
      </c>
      <c r="CV132" s="1">
        <v>5.7149400000000003E-2</v>
      </c>
      <c r="CW132" s="1">
        <v>21.193950000000001</v>
      </c>
      <c r="CX132">
        <v>0.65422729999999996</v>
      </c>
      <c r="CY132">
        <v>13.99588</v>
      </c>
      <c r="CZ132" s="1">
        <v>5.172152E-2</v>
      </c>
      <c r="DA132" s="1">
        <v>19.363399999999999</v>
      </c>
      <c r="DB132">
        <v>0.64945050000000004</v>
      </c>
      <c r="DC132">
        <v>14.20243</v>
      </c>
      <c r="DD132" s="1">
        <v>4.6159640000000002E-2</v>
      </c>
      <c r="DE132" s="1">
        <v>17.432950000000002</v>
      </c>
      <c r="DF132">
        <v>0.64472419999999997</v>
      </c>
      <c r="DG132">
        <v>15.12003</v>
      </c>
      <c r="DH132" s="1">
        <v>4.0879070000000003E-2</v>
      </c>
      <c r="DI132" s="1">
        <v>15.56664</v>
      </c>
      <c r="DJ132">
        <v>0.64029820000000004</v>
      </c>
      <c r="DK132">
        <v>16.04984</v>
      </c>
      <c r="DL132" s="1">
        <v>3.5733769999999998E-2</v>
      </c>
      <c r="DM132" s="1">
        <v>13.71766</v>
      </c>
      <c r="DN132">
        <v>0.63618770000000002</v>
      </c>
      <c r="DO132">
        <v>16.83286</v>
      </c>
      <c r="DP132" s="1">
        <v>3.061761E-2</v>
      </c>
      <c r="DQ132" s="1">
        <v>11.843</v>
      </c>
      <c r="DR132">
        <v>0.63208920000000002</v>
      </c>
      <c r="DS132">
        <v>17.081569999999999</v>
      </c>
      <c r="DT132" s="1">
        <v>2.5737949999999999E-2</v>
      </c>
      <c r="DU132" s="1">
        <v>10.025779999999999</v>
      </c>
      <c r="DV132">
        <v>0.62847629999999999</v>
      </c>
      <c r="DW132">
        <v>16.716740000000001</v>
      </c>
      <c r="DX132" s="1">
        <v>2.151809E-2</v>
      </c>
      <c r="DY132" s="1">
        <v>8.4274819999999995</v>
      </c>
      <c r="DZ132">
        <v>0.6252875</v>
      </c>
      <c r="EA132">
        <v>16.027190000000001</v>
      </c>
      <c r="EB132" s="1">
        <v>1.813406E-2</v>
      </c>
      <c r="EC132" s="1">
        <v>7.1302649999999996</v>
      </c>
      <c r="ED132">
        <v>0.6226159</v>
      </c>
      <c r="EE132">
        <v>15.297470000000001</v>
      </c>
      <c r="EF132" s="1">
        <v>1.5502520000000001E-2</v>
      </c>
      <c r="EG132" s="1">
        <v>6.1110150000000001</v>
      </c>
      <c r="EH132">
        <v>0.62059430000000004</v>
      </c>
      <c r="EI132">
        <v>15.061999999999999</v>
      </c>
      <c r="EJ132" s="1">
        <v>1.3454320000000001E-2</v>
      </c>
      <c r="EK132" s="1">
        <v>5.3106020000000003</v>
      </c>
      <c r="EL132">
        <v>0.61917350000000004</v>
      </c>
      <c r="EM132">
        <v>15.3705</v>
      </c>
      <c r="EN132" s="1">
        <v>1.181397E-2</v>
      </c>
      <c r="EO132" s="1">
        <v>4.6643319999999999</v>
      </c>
      <c r="EP132">
        <v>0.61835340000000005</v>
      </c>
      <c r="EQ132">
        <v>16.063569999999999</v>
      </c>
      <c r="ER132" s="1">
        <v>1.0360980000000001E-2</v>
      </c>
      <c r="ES132" s="1">
        <v>4.0910279999999997</v>
      </c>
      <c r="ET132">
        <v>0.61789000000000005</v>
      </c>
      <c r="EU132">
        <v>16.780940000000001</v>
      </c>
      <c r="EV132" s="1">
        <v>8.8256169999999991E-3</v>
      </c>
      <c r="EW132" s="1">
        <v>3.4869080000000001</v>
      </c>
      <c r="EX132">
        <v>0.61765939999999997</v>
      </c>
      <c r="EY132">
        <v>16.921790000000001</v>
      </c>
      <c r="EZ132" s="1">
        <v>7.1107200000000001E-3</v>
      </c>
      <c r="FA132" s="1">
        <v>2.8118789999999998</v>
      </c>
      <c r="FB132">
        <v>0.61757799999999996</v>
      </c>
      <c r="FC132">
        <v>16.538360000000001</v>
      </c>
      <c r="FD132" s="1">
        <v>5.4195119999999996E-3</v>
      </c>
      <c r="FE132" s="1">
        <v>2.142388</v>
      </c>
      <c r="FF132">
        <v>0.61756440000000001</v>
      </c>
      <c r="FG132">
        <v>15.84104</v>
      </c>
      <c r="FH132" s="1">
        <v>4.0271860000000003E-3</v>
      </c>
      <c r="FI132" s="1">
        <v>1.587904</v>
      </c>
      <c r="FJ132">
        <v>0.61765930000000002</v>
      </c>
      <c r="FK132">
        <v>15.058960000000001</v>
      </c>
      <c r="FL132" s="1">
        <v>3.047667E-3</v>
      </c>
      <c r="FM132" s="1">
        <v>1.195738</v>
      </c>
      <c r="FN132">
        <v>0.61777479999999996</v>
      </c>
      <c r="FO132">
        <v>15.216150000000001</v>
      </c>
      <c r="FP132" s="1">
        <v>2.4260420000000002E-3</v>
      </c>
      <c r="FQ132" s="1">
        <v>0.94608060000000005</v>
      </c>
      <c r="FR132">
        <v>0.61793089999999995</v>
      </c>
      <c r="FS132">
        <v>15.709770000000001</v>
      </c>
      <c r="FT132" s="1">
        <v>2.046759E-3</v>
      </c>
      <c r="FU132" s="1">
        <v>0.79353359999999995</v>
      </c>
      <c r="FV132">
        <v>0.61810920000000003</v>
      </c>
      <c r="FW132">
        <v>16.295950000000001</v>
      </c>
      <c r="FX132" s="1">
        <v>1.805547E-3</v>
      </c>
      <c r="FY132" s="1">
        <v>0.69672100000000003</v>
      </c>
      <c r="FZ132">
        <v>0.61830940000000001</v>
      </c>
      <c r="GA132">
        <v>16.703980000000001</v>
      </c>
      <c r="GB132" s="1">
        <v>1.6305530000000001E-3</v>
      </c>
      <c r="GC132" s="1">
        <v>0.62696830000000003</v>
      </c>
      <c r="GD132">
        <v>0.61850170000000004</v>
      </c>
      <c r="GE132">
        <v>16.693680000000001</v>
      </c>
      <c r="GF132" s="1">
        <v>1.484237E-3</v>
      </c>
      <c r="GG132" s="1">
        <v>0.56914039999999999</v>
      </c>
      <c r="GH132">
        <v>0.61866710000000003</v>
      </c>
      <c r="GI132">
        <v>16.172160000000002</v>
      </c>
      <c r="GJ132" s="1">
        <v>1.3567550000000001E-3</v>
      </c>
      <c r="GK132" s="1">
        <v>0.51894039999999997</v>
      </c>
      <c r="GL132">
        <v>0.61881660000000005</v>
      </c>
      <c r="GM132">
        <v>15.47128</v>
      </c>
      <c r="GN132" s="1">
        <v>1.2493560000000001E-3</v>
      </c>
      <c r="GO132" s="1">
        <v>0.47674349999999999</v>
      </c>
      <c r="GP132">
        <v>0.61893670000000001</v>
      </c>
      <c r="GQ132">
        <v>14.966060000000001</v>
      </c>
      <c r="GR132" s="1">
        <v>1.1622760000000001E-3</v>
      </c>
      <c r="GS132" s="1">
        <v>0.44252399999999997</v>
      </c>
      <c r="GT132">
        <v>0.6190118</v>
      </c>
      <c r="GU132">
        <v>15.483790000000001</v>
      </c>
      <c r="GV132" s="1">
        <v>1.0915409999999999E-3</v>
      </c>
      <c r="GW132" s="1">
        <v>0.41493370000000002</v>
      </c>
      <c r="GX132">
        <v>0.61907570000000001</v>
      </c>
      <c r="GY132">
        <v>16.201799999999999</v>
      </c>
      <c r="GZ132" s="1">
        <v>1.0333320000000001E-3</v>
      </c>
      <c r="HA132" s="1">
        <v>0.39226709999999998</v>
      </c>
      <c r="HB132">
        <v>0.61910399999999999</v>
      </c>
      <c r="HC132">
        <v>16.94238</v>
      </c>
      <c r="HD132" s="1">
        <v>9.8634320000000005E-4</v>
      </c>
      <c r="HE132" s="1">
        <v>0.37399139999999997</v>
      </c>
      <c r="HF132">
        <v>0.61913130000000005</v>
      </c>
      <c r="HG132">
        <v>17.789100000000001</v>
      </c>
      <c r="HH132" s="1">
        <v>9.5242619999999999E-4</v>
      </c>
      <c r="HI132" s="1">
        <v>0.3607225</v>
      </c>
      <c r="HJ132">
        <v>0.61912800000000001</v>
      </c>
      <c r="HK132">
        <v>18.156040000000001</v>
      </c>
      <c r="HL132" s="1">
        <v>9.30568E-4</v>
      </c>
      <c r="HM132" s="1">
        <v>0.35216399999999998</v>
      </c>
      <c r="HN132">
        <v>0.61915189999999998</v>
      </c>
      <c r="HO132">
        <v>17.593599999999999</v>
      </c>
      <c r="HP132" s="1">
        <v>9.1424900000000001E-4</v>
      </c>
      <c r="HQ132" s="1">
        <v>0.34587699999999999</v>
      </c>
      <c r="HR132">
        <v>0.61914709999999995</v>
      </c>
      <c r="HS132">
        <v>16.73423</v>
      </c>
      <c r="HT132" s="1">
        <v>8.9592589999999998E-4</v>
      </c>
      <c r="HU132" s="1">
        <v>0.33898450000000002</v>
      </c>
      <c r="HV132">
        <v>0.61915489999999995</v>
      </c>
      <c r="HW132">
        <v>15.89472</v>
      </c>
      <c r="HX132" s="1">
        <v>8.7204100000000005E-4</v>
      </c>
      <c r="HY132" s="1">
        <v>0.33004489999999997</v>
      </c>
      <c r="HZ132">
        <v>0.61915260000000005</v>
      </c>
      <c r="IA132">
        <v>15.97753</v>
      </c>
      <c r="IB132" s="1">
        <v>8.4304159999999998E-4</v>
      </c>
      <c r="IC132" s="1">
        <v>0.3191773</v>
      </c>
      <c r="ID132">
        <v>0.61916150000000003</v>
      </c>
      <c r="IE132">
        <v>16.750509999999998</v>
      </c>
      <c r="IF132" s="1">
        <v>8.1112139999999996E-4</v>
      </c>
      <c r="IG132" s="1">
        <v>0.30714859999999999</v>
      </c>
      <c r="IH132">
        <v>0.61916640000000001</v>
      </c>
      <c r="II132">
        <v>17.77337</v>
      </c>
      <c r="IJ132" s="1">
        <v>7.7823900000000001E-4</v>
      </c>
      <c r="IK132" s="1">
        <v>0.29475639999999997</v>
      </c>
      <c r="IL132">
        <v>0.61914539999999996</v>
      </c>
      <c r="IM132">
        <v>18.858180000000001</v>
      </c>
      <c r="IN132" s="1">
        <v>7.4591869999999995E-4</v>
      </c>
      <c r="IO132" s="1">
        <v>0.28254869999999999</v>
      </c>
      <c r="IP132">
        <v>0.61916099999999996</v>
      </c>
      <c r="IQ132">
        <v>19.288329999999998</v>
      </c>
      <c r="IR132" s="1">
        <v>7.1487190000000004E-4</v>
      </c>
      <c r="IS132" s="1">
        <v>0.27079399999999998</v>
      </c>
      <c r="IT132">
        <v>0.61915339999999996</v>
      </c>
      <c r="IU132">
        <v>18.845289999999999</v>
      </c>
      <c r="IV132" s="1">
        <v>6.8526480000000005E-4</v>
      </c>
      <c r="IW132" s="1">
        <v>0.25960919999999998</v>
      </c>
      <c r="IX132">
        <v>0.61914469999999999</v>
      </c>
      <c r="IY132">
        <v>18.017289999999999</v>
      </c>
      <c r="IZ132">
        <v>6.5707489999999999E-4</v>
      </c>
      <c r="JA132" s="1">
        <v>0.2489461</v>
      </c>
      <c r="JB132">
        <v>0.61914559999999996</v>
      </c>
      <c r="JC132">
        <v>17.13597</v>
      </c>
      <c r="JD132">
        <v>6.3037680000000004E-4</v>
      </c>
      <c r="JE132" s="1">
        <v>0.23883309999999999</v>
      </c>
      <c r="JF132">
        <v>0.61914530000000001</v>
      </c>
      <c r="JG132">
        <v>16.864039999999999</v>
      </c>
      <c r="JH132">
        <v>6.04968E-4</v>
      </c>
      <c r="JI132" s="1">
        <v>0.2292285</v>
      </c>
      <c r="JJ132">
        <v>0.6191508</v>
      </c>
      <c r="JK132">
        <v>16.835070000000002</v>
      </c>
      <c r="JL132">
        <v>5.8096009999999997E-4</v>
      </c>
      <c r="JM132" s="1">
        <v>0.2201177</v>
      </c>
      <c r="JN132">
        <v>0.61915350000000002</v>
      </c>
      <c r="JO132">
        <v>17.18045</v>
      </c>
      <c r="JP132">
        <v>5.5797469999999995E-4</v>
      </c>
      <c r="JQ132" s="1">
        <v>0.2114309</v>
      </c>
      <c r="JR132">
        <v>0.61916570000000004</v>
      </c>
      <c r="JS132">
        <v>17.378409999999999</v>
      </c>
      <c r="JT132">
        <v>5.3607600000000002E-4</v>
      </c>
      <c r="JU132">
        <v>0.2031202</v>
      </c>
      <c r="JV132">
        <v>0.61914329999999995</v>
      </c>
      <c r="JW132">
        <v>17.25609</v>
      </c>
      <c r="JX132">
        <v>5.1515540000000002E-4</v>
      </c>
      <c r="JY132">
        <v>0.19520979999999999</v>
      </c>
      <c r="JZ132">
        <v>0.61917</v>
      </c>
      <c r="KA132">
        <v>16.927019999999999</v>
      </c>
      <c r="KB132">
        <v>4.953577E-4</v>
      </c>
      <c r="KC132">
        <v>0.18769269999999999</v>
      </c>
      <c r="KD132">
        <v>0.61914579999999997</v>
      </c>
      <c r="KE132">
        <v>16.403759999999998</v>
      </c>
      <c r="KF132">
        <v>4.7651369999999999E-4</v>
      </c>
      <c r="KG132">
        <v>0.18056040000000001</v>
      </c>
      <c r="KH132">
        <v>0.61915410000000004</v>
      </c>
      <c r="KI132">
        <v>15.749370000000001</v>
      </c>
      <c r="KJ132">
        <v>4.5864199999999999E-4</v>
      </c>
      <c r="KK132">
        <v>0.17378850000000001</v>
      </c>
      <c r="KL132">
        <v>0.61915310000000001</v>
      </c>
      <c r="KM132">
        <v>15.691649999999999</v>
      </c>
      <c r="KN132">
        <v>4.4166870000000001E-4</v>
      </c>
      <c r="KO132">
        <v>0.16734869999999999</v>
      </c>
      <c r="KP132">
        <v>0.61915169999999997</v>
      </c>
      <c r="KQ132">
        <v>15.62679</v>
      </c>
      <c r="KR132">
        <v>4.2542559999999999E-4</v>
      </c>
      <c r="KS132">
        <v>0.16118779999999999</v>
      </c>
      <c r="KT132">
        <v>0.61914530000000001</v>
      </c>
      <c r="KU132">
        <v>15.68576</v>
      </c>
      <c r="KV132">
        <v>4.098827E-4</v>
      </c>
      <c r="KW132">
        <v>0.1553061</v>
      </c>
      <c r="KX132">
        <v>0.6191624</v>
      </c>
      <c r="KY132">
        <v>15.975339999999999</v>
      </c>
      <c r="KZ132">
        <v>3.950526E-4</v>
      </c>
      <c r="LA132">
        <v>0.14968300000000001</v>
      </c>
      <c r="LB132">
        <v>0.61912639999999997</v>
      </c>
      <c r="LC132">
        <v>15.999779999999999</v>
      </c>
      <c r="LD132">
        <v>3.8089930000000002E-4</v>
      </c>
      <c r="LE132">
        <v>0.1443257</v>
      </c>
      <c r="LF132">
        <v>0.61908929999999995</v>
      </c>
      <c r="LG132">
        <v>15.54711</v>
      </c>
      <c r="LH132">
        <v>3.6732140000000002E-4</v>
      </c>
      <c r="LI132">
        <v>0.1391792</v>
      </c>
      <c r="LJ132">
        <v>0.61901839999999997</v>
      </c>
      <c r="LK132">
        <v>14.97339</v>
      </c>
      <c r="LL132">
        <v>3.5412980000000001E-4</v>
      </c>
      <c r="LM132">
        <v>0.1342091</v>
      </c>
      <c r="LN132">
        <v>0.6189173</v>
      </c>
      <c r="LO132">
        <v>14.576460000000001</v>
      </c>
      <c r="LP132">
        <v>3.41458E-4</v>
      </c>
      <c r="LQ132">
        <v>0.12944249999999999</v>
      </c>
      <c r="LR132">
        <v>0.61878049999999996</v>
      </c>
      <c r="LS132">
        <v>15.14406</v>
      </c>
      <c r="LT132">
        <v>3.2934350000000002E-4</v>
      </c>
      <c r="LU132">
        <v>0.1248828</v>
      </c>
      <c r="LV132">
        <v>0.61861569999999999</v>
      </c>
      <c r="LW132">
        <v>15.94163</v>
      </c>
      <c r="LX132">
        <v>3.1789820000000001E-4</v>
      </c>
      <c r="LY132">
        <v>0.12057859999999999</v>
      </c>
      <c r="LZ132">
        <v>0.61844149999999998</v>
      </c>
      <c r="MA132">
        <v>16.935289999999998</v>
      </c>
      <c r="MB132">
        <v>3.079062E-4</v>
      </c>
      <c r="MC132">
        <v>0.1168032</v>
      </c>
      <c r="MD132">
        <v>0.61824080000000003</v>
      </c>
      <c r="ME132">
        <v>18.200030000000002</v>
      </c>
      <c r="MF132">
        <v>3.0059379999999999E-4</v>
      </c>
      <c r="MG132">
        <v>0.1140303</v>
      </c>
      <c r="MH132">
        <v>0.61803850000000005</v>
      </c>
      <c r="MI132">
        <v>18.712530000000001</v>
      </c>
      <c r="MJ132">
        <v>2.9619949999999998E-4</v>
      </c>
      <c r="MK132">
        <v>0.112375</v>
      </c>
      <c r="ML132">
        <v>0.61786759999999996</v>
      </c>
      <c r="MM132">
        <v>18.068750000000001</v>
      </c>
      <c r="MN132">
        <v>2.9312430000000002E-4</v>
      </c>
      <c r="MO132">
        <v>0.1112443</v>
      </c>
      <c r="MP132">
        <v>0.61772640000000001</v>
      </c>
      <c r="MQ132">
        <v>17.28905</v>
      </c>
      <c r="MR132">
        <v>2.8927150000000002E-4</v>
      </c>
      <c r="MS132">
        <v>0.10985499999999999</v>
      </c>
      <c r="MT132">
        <v>0.61761429999999995</v>
      </c>
      <c r="MU132">
        <v>16.668240000000001</v>
      </c>
      <c r="MV132">
        <v>2.837324E-4</v>
      </c>
      <c r="MW132">
        <v>0.1078166</v>
      </c>
      <c r="MX132">
        <v>0.61753080000000005</v>
      </c>
      <c r="MY132">
        <v>17.01361</v>
      </c>
      <c r="MZ132">
        <v>2.7666650000000002E-4</v>
      </c>
      <c r="NA132">
        <v>0.1051774</v>
      </c>
      <c r="NB132">
        <v>0.61747070000000004</v>
      </c>
      <c r="NC132">
        <v>17.809229999999999</v>
      </c>
      <c r="ND132">
        <v>2.6851369999999998E-4</v>
      </c>
      <c r="NE132">
        <v>0.1021208</v>
      </c>
      <c r="NF132">
        <v>0.61743309999999996</v>
      </c>
      <c r="NG132">
        <v>18.83062</v>
      </c>
      <c r="NH132">
        <v>2.5923310000000002E-4</v>
      </c>
      <c r="NI132">
        <v>9.8628519999999997E-2</v>
      </c>
      <c r="NJ132">
        <v>0.61739239999999995</v>
      </c>
      <c r="NK132">
        <v>19.986660000000001</v>
      </c>
      <c r="NL132">
        <v>2.4820719999999998E-4</v>
      </c>
      <c r="NM132">
        <v>9.447788E-2</v>
      </c>
      <c r="NN132">
        <v>0.61736539999999995</v>
      </c>
      <c r="NO132">
        <v>20.361560000000001</v>
      </c>
      <c r="NP132">
        <v>2.3538279999999999E-4</v>
      </c>
      <c r="NQ132">
        <v>8.9631059999999999E-2</v>
      </c>
      <c r="NR132">
        <v>0.61728079999999996</v>
      </c>
      <c r="NS132">
        <v>19.845939999999999</v>
      </c>
      <c r="NT132">
        <v>2.2205630000000001E-4</v>
      </c>
      <c r="NU132">
        <v>8.4571789999999994E-2</v>
      </c>
      <c r="NV132">
        <v>0.61713609999999997</v>
      </c>
      <c r="NW132">
        <v>19.052140000000001</v>
      </c>
      <c r="NX132">
        <v>2.098088E-4</v>
      </c>
      <c r="NY132">
        <v>7.9908220000000002E-2</v>
      </c>
      <c r="NZ132">
        <v>0.61693140000000002</v>
      </c>
      <c r="OA132">
        <v>18.274730000000002</v>
      </c>
      <c r="OB132">
        <v>1.99359E-4</v>
      </c>
      <c r="OC132">
        <v>7.5931289999999999E-2</v>
      </c>
      <c r="OD132">
        <v>0.616649</v>
      </c>
      <c r="OE132">
        <v>17.677309999999999</v>
      </c>
      <c r="OF132">
        <v>1.9065870000000001E-4</v>
      </c>
      <c r="OG132">
        <v>7.2629730000000003E-2</v>
      </c>
      <c r="OH132">
        <v>0.61629869999999998</v>
      </c>
      <c r="OI132">
        <v>17.82799</v>
      </c>
      <c r="OJ132">
        <v>1.833963E-4</v>
      </c>
      <c r="OK132">
        <v>6.9892670000000004E-2</v>
      </c>
    </row>
    <row r="133" spans="1:401" x14ac:dyDescent="0.35">
      <c r="A133">
        <v>136</v>
      </c>
      <c r="B133" t="s">
        <v>4</v>
      </c>
      <c r="C133" t="s">
        <v>24</v>
      </c>
      <c r="D133" t="s">
        <v>138</v>
      </c>
      <c r="E133">
        <v>645.46280000000002</v>
      </c>
      <c r="F133">
        <v>0.91176219999999997</v>
      </c>
      <c r="G133">
        <v>14.55545</v>
      </c>
      <c r="H133">
        <v>0</v>
      </c>
      <c r="I133">
        <v>0</v>
      </c>
      <c r="J133">
        <v>0.9086476</v>
      </c>
      <c r="K133">
        <v>14.275180000000001</v>
      </c>
      <c r="L133">
        <v>0</v>
      </c>
      <c r="M133">
        <v>0</v>
      </c>
      <c r="N133">
        <v>0.90551349999999997</v>
      </c>
      <c r="O133">
        <v>14.910500000000001</v>
      </c>
      <c r="P133">
        <v>0</v>
      </c>
      <c r="Q133">
        <v>0</v>
      </c>
      <c r="R133">
        <v>0.90230290000000002</v>
      </c>
      <c r="S133">
        <v>15.48291</v>
      </c>
      <c r="T133" s="1">
        <v>5.9827199999999998E-31</v>
      </c>
      <c r="U133" s="1">
        <v>1.169156E-28</v>
      </c>
      <c r="V133">
        <v>0.89914649999999996</v>
      </c>
      <c r="W133">
        <v>16.116679999999999</v>
      </c>
      <c r="X133" s="1">
        <v>7.3189549999999999E-20</v>
      </c>
      <c r="Y133" s="1">
        <v>1.440038E-17</v>
      </c>
      <c r="Z133">
        <v>0.89595990000000003</v>
      </c>
      <c r="AA133">
        <v>16.05377</v>
      </c>
      <c r="AB133" s="1">
        <v>4.922726E-9</v>
      </c>
      <c r="AC133" s="1">
        <v>9.4346719999999997E-7</v>
      </c>
      <c r="AD133">
        <v>0.89284129999999995</v>
      </c>
      <c r="AE133">
        <v>15.5184</v>
      </c>
      <c r="AF133" s="1">
        <v>1.811902E-3</v>
      </c>
      <c r="AG133">
        <v>0.31021100000000001</v>
      </c>
      <c r="AH133">
        <v>0.88969529999999997</v>
      </c>
      <c r="AI133">
        <v>14.752560000000001</v>
      </c>
      <c r="AJ133">
        <v>0.52085459999999995</v>
      </c>
      <c r="AK133">
        <v>94.498630000000006</v>
      </c>
      <c r="AL133">
        <v>0.88663049999999999</v>
      </c>
      <c r="AM133">
        <v>14.056240000000001</v>
      </c>
      <c r="AN133">
        <v>12.583080000000001</v>
      </c>
      <c r="AO133">
        <v>2376.0889999999999</v>
      </c>
      <c r="AP133">
        <v>0.88363829999999999</v>
      </c>
      <c r="AQ133">
        <v>13.617089999999999</v>
      </c>
      <c r="AR133">
        <v>63.274070000000002</v>
      </c>
      <c r="AS133">
        <v>12301.95</v>
      </c>
      <c r="AT133">
        <v>0.8807471</v>
      </c>
      <c r="AU133">
        <v>14.057130000000001</v>
      </c>
      <c r="AV133">
        <v>105.9747</v>
      </c>
      <c r="AW133">
        <v>21074.91</v>
      </c>
      <c r="AX133">
        <v>0.87780829999999999</v>
      </c>
      <c r="AY133">
        <v>14.38416</v>
      </c>
      <c r="AZ133">
        <v>80.003720000000001</v>
      </c>
      <c r="BA133">
        <v>16192.04</v>
      </c>
      <c r="BB133">
        <v>0.87440810000000002</v>
      </c>
      <c r="BC133">
        <v>14.612780000000001</v>
      </c>
      <c r="BD133">
        <v>33.697180000000003</v>
      </c>
      <c r="BE133">
        <v>6917.9489999999996</v>
      </c>
      <c r="BF133">
        <v>0.87022440000000001</v>
      </c>
      <c r="BG133">
        <v>14.804500000000001</v>
      </c>
      <c r="BH133">
        <v>9.3686019999999992</v>
      </c>
      <c r="BI133">
        <v>1945.434</v>
      </c>
      <c r="BJ133">
        <v>0.86513600000000002</v>
      </c>
      <c r="BK133">
        <v>14.45926</v>
      </c>
      <c r="BL133">
        <v>2.003733</v>
      </c>
      <c r="BM133">
        <v>419.9495</v>
      </c>
      <c r="BN133">
        <v>0.85887100000000005</v>
      </c>
      <c r="BO133">
        <v>13.77111</v>
      </c>
      <c r="BP133">
        <v>0.40872609999999998</v>
      </c>
      <c r="BQ133">
        <v>86.018199999999993</v>
      </c>
      <c r="BR133">
        <v>0.85140099999999996</v>
      </c>
      <c r="BS133">
        <v>13.156929999999999</v>
      </c>
      <c r="BT133" s="1">
        <v>0.1215478</v>
      </c>
      <c r="BU133">
        <v>25.434719999999999</v>
      </c>
      <c r="BV133">
        <v>0.84326939999999995</v>
      </c>
      <c r="BW133">
        <v>13.11233</v>
      </c>
      <c r="BX133" s="1">
        <v>7.0833519999999997E-2</v>
      </c>
      <c r="BY133">
        <v>14.76089</v>
      </c>
      <c r="BZ133">
        <v>0.83487420000000001</v>
      </c>
      <c r="CA133">
        <v>13.59243</v>
      </c>
      <c r="CB133" s="1">
        <v>6.0631089999999999E-2</v>
      </c>
      <c r="CC133">
        <v>12.687279999999999</v>
      </c>
      <c r="CD133">
        <v>0.82590600000000003</v>
      </c>
      <c r="CE133">
        <v>14.43149</v>
      </c>
      <c r="CF133" s="1">
        <v>6.0211580000000001E-2</v>
      </c>
      <c r="CG133" s="1">
        <v>12.70111</v>
      </c>
      <c r="CH133">
        <v>0.81648080000000001</v>
      </c>
      <c r="CI133">
        <v>15.193149999999999</v>
      </c>
      <c r="CJ133" s="1">
        <v>6.2608999999999998E-2</v>
      </c>
      <c r="CK133" s="1">
        <v>13.347440000000001</v>
      </c>
      <c r="CL133">
        <v>0.80709770000000003</v>
      </c>
      <c r="CM133">
        <v>15.381869999999999</v>
      </c>
      <c r="CN133" s="1">
        <v>6.3660980000000006E-2</v>
      </c>
      <c r="CO133" s="1">
        <v>13.730980000000001</v>
      </c>
      <c r="CP133">
        <v>0.79761280000000001</v>
      </c>
      <c r="CQ133">
        <v>15.06179</v>
      </c>
      <c r="CR133" s="1">
        <v>6.1801620000000002E-2</v>
      </c>
      <c r="CS133" s="1">
        <v>13.49291</v>
      </c>
      <c r="CT133">
        <v>0.7882633</v>
      </c>
      <c r="CU133">
        <v>14.549020000000001</v>
      </c>
      <c r="CV133" s="1">
        <v>5.7595029999999998E-2</v>
      </c>
      <c r="CW133" s="1">
        <v>12.720039999999999</v>
      </c>
      <c r="CX133">
        <v>0.77833450000000004</v>
      </c>
      <c r="CY133">
        <v>14.026009999999999</v>
      </c>
      <c r="CZ133" s="1">
        <v>5.2234309999999999E-2</v>
      </c>
      <c r="DA133" s="1">
        <v>11.669729999999999</v>
      </c>
      <c r="DB133">
        <v>0.76849500000000004</v>
      </c>
      <c r="DC133">
        <v>14.20003</v>
      </c>
      <c r="DD133" s="1">
        <v>4.6666020000000002E-2</v>
      </c>
      <c r="DE133" s="1">
        <v>10.54341</v>
      </c>
      <c r="DF133">
        <v>0.75887479999999996</v>
      </c>
      <c r="DG133">
        <v>15.089449999999999</v>
      </c>
      <c r="DH133" s="1">
        <v>4.1365680000000002E-2</v>
      </c>
      <c r="DI133" s="1">
        <v>9.4471469999999993</v>
      </c>
      <c r="DJ133">
        <v>0.74964819999999999</v>
      </c>
      <c r="DK133">
        <v>16.016459999999999</v>
      </c>
      <c r="DL133" s="1">
        <v>3.6223079999999998E-2</v>
      </c>
      <c r="DM133" s="1">
        <v>8.3591250000000006</v>
      </c>
      <c r="DN133">
        <v>0.7409926</v>
      </c>
      <c r="DO133">
        <v>16.80095</v>
      </c>
      <c r="DP133" s="1">
        <v>3.1108440000000001E-2</v>
      </c>
      <c r="DQ133" s="1">
        <v>7.2493740000000004</v>
      </c>
      <c r="DR133">
        <v>0.73246469999999997</v>
      </c>
      <c r="DS133">
        <v>17.082000000000001</v>
      </c>
      <c r="DT133" s="1">
        <v>2.6192750000000001E-2</v>
      </c>
      <c r="DU133" s="1">
        <v>6.1616289999999996</v>
      </c>
      <c r="DV133">
        <v>0.72470780000000001</v>
      </c>
      <c r="DW133">
        <v>16.749140000000001</v>
      </c>
      <c r="DX133" s="1">
        <v>2.1898870000000001E-2</v>
      </c>
      <c r="DY133" s="1">
        <v>5.1932640000000001</v>
      </c>
      <c r="DZ133">
        <v>0.71783980000000003</v>
      </c>
      <c r="EA133">
        <v>16.0749</v>
      </c>
      <c r="EB133" s="1">
        <v>1.8436089999999999E-2</v>
      </c>
      <c r="EC133" s="1">
        <v>4.4005739999999998</v>
      </c>
      <c r="ED133">
        <v>0.71193969999999995</v>
      </c>
      <c r="EE133">
        <v>15.348520000000001</v>
      </c>
      <c r="EF133" s="1">
        <v>1.57389E-2</v>
      </c>
      <c r="EG133" s="1">
        <v>3.7751600000000001</v>
      </c>
      <c r="EH133">
        <v>0.70717969999999997</v>
      </c>
      <c r="EI133">
        <v>15.089410000000001</v>
      </c>
      <c r="EJ133" s="1">
        <v>1.36413E-2</v>
      </c>
      <c r="EK133" s="1">
        <v>3.2829679999999999</v>
      </c>
      <c r="EL133">
        <v>0.70359689999999997</v>
      </c>
      <c r="EM133">
        <v>15.36722</v>
      </c>
      <c r="EN133" s="1">
        <v>1.1968889999999999E-2</v>
      </c>
      <c r="EO133" s="1">
        <v>2.885669</v>
      </c>
      <c r="EP133">
        <v>0.70095960000000002</v>
      </c>
      <c r="EQ133">
        <v>16.042470000000002</v>
      </c>
      <c r="ER133" s="1">
        <v>1.050976E-2</v>
      </c>
      <c r="ES133" s="1">
        <v>2.536276</v>
      </c>
      <c r="ET133">
        <v>0.69921129999999998</v>
      </c>
      <c r="EU133">
        <v>16.763069999999999</v>
      </c>
      <c r="EV133" s="1">
        <v>8.9921089999999999E-3</v>
      </c>
      <c r="EW133" s="1">
        <v>2.171554</v>
      </c>
      <c r="EX133">
        <v>0.69809719999999997</v>
      </c>
      <c r="EY133">
        <v>16.923780000000001</v>
      </c>
      <c r="EZ133" s="1">
        <v>7.2909359999999996E-3</v>
      </c>
      <c r="FA133" s="1">
        <v>1.761698</v>
      </c>
      <c r="FB133">
        <v>0.69744859999999997</v>
      </c>
      <c r="FC133">
        <v>16.565899999999999</v>
      </c>
      <c r="FD133" s="1">
        <v>5.5842879999999998E-3</v>
      </c>
      <c r="FE133" s="1">
        <v>1.348552</v>
      </c>
      <c r="FF133">
        <v>0.69712320000000005</v>
      </c>
      <c r="FG133">
        <v>15.89588</v>
      </c>
      <c r="FH133" s="1">
        <v>4.1529660000000001E-3</v>
      </c>
      <c r="FI133" s="1">
        <v>1.000543</v>
      </c>
      <c r="FJ133">
        <v>0.69705830000000002</v>
      </c>
      <c r="FK133">
        <v>15.11561</v>
      </c>
      <c r="FL133" s="1">
        <v>3.1315240000000001E-3</v>
      </c>
      <c r="FM133" s="1">
        <v>0.75125209999999998</v>
      </c>
      <c r="FN133">
        <v>0.6971697</v>
      </c>
      <c r="FO133">
        <v>15.23048</v>
      </c>
      <c r="FP133" s="1">
        <v>2.4778790000000001E-3</v>
      </c>
      <c r="FQ133" s="1">
        <v>0.59135780000000004</v>
      </c>
      <c r="FR133">
        <v>0.69741390000000003</v>
      </c>
      <c r="FS133">
        <v>15.712619999999999</v>
      </c>
      <c r="FT133" s="1">
        <v>2.0786509999999999E-3</v>
      </c>
      <c r="FU133" s="1">
        <v>0.49354559999999997</v>
      </c>
      <c r="FV133">
        <v>0.69775969999999998</v>
      </c>
      <c r="FW133">
        <v>16.28059</v>
      </c>
      <c r="FX133" s="1">
        <v>1.82687E-3</v>
      </c>
      <c r="FY133" s="1">
        <v>0.43188090000000001</v>
      </c>
      <c r="FZ133">
        <v>0.69817949999999995</v>
      </c>
      <c r="GA133">
        <v>16.691420000000001</v>
      </c>
      <c r="GB133" s="1">
        <v>1.647204E-3</v>
      </c>
      <c r="GC133" s="1">
        <v>0.38805509999999999</v>
      </c>
      <c r="GD133">
        <v>0.69858719999999996</v>
      </c>
      <c r="GE133">
        <v>16.70627</v>
      </c>
      <c r="GF133" s="1">
        <v>1.4986439999999999E-3</v>
      </c>
      <c r="GG133" s="1">
        <v>0.35205969999999998</v>
      </c>
      <c r="GH133">
        <v>0.69902600000000004</v>
      </c>
      <c r="GI133">
        <v>16.21453</v>
      </c>
      <c r="GJ133" s="1">
        <v>1.369164E-3</v>
      </c>
      <c r="GK133" s="1">
        <v>0.32081029999999999</v>
      </c>
      <c r="GL133">
        <v>0.69939209999999996</v>
      </c>
      <c r="GM133">
        <v>15.5177</v>
      </c>
      <c r="GN133" s="1">
        <v>1.2595950000000001E-3</v>
      </c>
      <c r="GO133" s="1">
        <v>0.2944486</v>
      </c>
      <c r="GP133">
        <v>0.69971950000000005</v>
      </c>
      <c r="GQ133">
        <v>14.99531</v>
      </c>
      <c r="GR133" s="1">
        <v>1.1705070000000001E-3</v>
      </c>
      <c r="GS133" s="1">
        <v>0.27301979999999998</v>
      </c>
      <c r="GT133">
        <v>0.69995300000000005</v>
      </c>
      <c r="GU133">
        <v>15.478719999999999</v>
      </c>
      <c r="GV133" s="1">
        <v>1.0982419999999999E-3</v>
      </c>
      <c r="GW133" s="1">
        <v>0.2557661</v>
      </c>
      <c r="GX133">
        <v>0.70014810000000005</v>
      </c>
      <c r="GY133">
        <v>16.194520000000001</v>
      </c>
      <c r="GZ133" s="1">
        <v>1.0388559999999999E-3</v>
      </c>
      <c r="HA133" s="1">
        <v>0.24161079999999999</v>
      </c>
      <c r="HB133">
        <v>0.70026980000000005</v>
      </c>
      <c r="HC133">
        <v>16.922709999999999</v>
      </c>
      <c r="HD133" s="1">
        <v>9.9064839999999993E-4</v>
      </c>
      <c r="HE133" s="1">
        <v>0.23014979999999999</v>
      </c>
      <c r="HF133">
        <v>0.70036039999999999</v>
      </c>
      <c r="HG133">
        <v>17.76192</v>
      </c>
      <c r="HH133" s="1">
        <v>9.5533019999999996E-4</v>
      </c>
      <c r="HI133" s="1">
        <v>0.22172510000000001</v>
      </c>
      <c r="HJ133">
        <v>0.70040480000000005</v>
      </c>
      <c r="HK133">
        <v>18.163599999999999</v>
      </c>
      <c r="HL133" s="1">
        <v>9.3243000000000004E-4</v>
      </c>
      <c r="HM133" s="1">
        <v>0.21625749999999999</v>
      </c>
      <c r="HN133">
        <v>0.70044419999999996</v>
      </c>
      <c r="HO133">
        <v>17.644439999999999</v>
      </c>
      <c r="HP133" s="1">
        <v>9.1591209999999999E-4</v>
      </c>
      <c r="HQ133" s="1">
        <v>0.21235780000000001</v>
      </c>
      <c r="HR133">
        <v>0.70047099999999995</v>
      </c>
      <c r="HS133">
        <v>16.796620000000001</v>
      </c>
      <c r="HT133" s="1">
        <v>8.9800459999999998E-4</v>
      </c>
      <c r="HU133" s="1">
        <v>0.2082108</v>
      </c>
      <c r="HV133">
        <v>0.70047590000000004</v>
      </c>
      <c r="HW133">
        <v>15.95354</v>
      </c>
      <c r="HX133" s="1">
        <v>8.7470270000000001E-4</v>
      </c>
      <c r="HY133" s="1">
        <v>0.20284679999999999</v>
      </c>
      <c r="HZ133">
        <v>0.70049229999999996</v>
      </c>
      <c r="IA133">
        <v>15.993880000000001</v>
      </c>
      <c r="IB133" s="1">
        <v>8.4614110000000005E-4</v>
      </c>
      <c r="IC133" s="1">
        <v>0.19627120000000001</v>
      </c>
      <c r="ID133">
        <v>0.70050869999999998</v>
      </c>
      <c r="IE133">
        <v>16.7332</v>
      </c>
      <c r="IF133" s="1">
        <v>8.1442950000000004E-4</v>
      </c>
      <c r="IG133" s="1">
        <v>0.18894159999999999</v>
      </c>
      <c r="IH133">
        <v>0.70049859999999997</v>
      </c>
      <c r="II133">
        <v>17.737749999999998</v>
      </c>
      <c r="IJ133" s="1">
        <v>7.8156359999999997E-4</v>
      </c>
      <c r="IK133" s="1">
        <v>0.1813505</v>
      </c>
      <c r="IL133">
        <v>0.70049640000000002</v>
      </c>
      <c r="IM133">
        <v>18.814699999999998</v>
      </c>
      <c r="IN133" s="1">
        <v>7.4914420000000005E-4</v>
      </c>
      <c r="IO133" s="1">
        <v>0.173845</v>
      </c>
      <c r="IP133">
        <v>0.70049939999999999</v>
      </c>
      <c r="IQ133">
        <v>19.28857</v>
      </c>
      <c r="IR133" s="1">
        <v>7.1795690000000004E-4</v>
      </c>
      <c r="IS133" s="1">
        <v>0.16661339999999999</v>
      </c>
      <c r="IT133">
        <v>0.70050129999999999</v>
      </c>
      <c r="IU133">
        <v>18.889779999999998</v>
      </c>
      <c r="IV133" s="1">
        <v>6.8819059999999997E-4</v>
      </c>
      <c r="IW133" s="1">
        <v>0.15972430000000001</v>
      </c>
      <c r="IX133">
        <v>0.70049870000000003</v>
      </c>
      <c r="IY133">
        <v>18.086310000000001</v>
      </c>
      <c r="IZ133">
        <v>6.598668E-4</v>
      </c>
      <c r="JA133" s="1">
        <v>0.1531594</v>
      </c>
      <c r="JB133">
        <v>0.70050140000000005</v>
      </c>
      <c r="JC133">
        <v>17.204129999999999</v>
      </c>
      <c r="JD133">
        <v>6.3302530000000005E-4</v>
      </c>
      <c r="JE133" s="1">
        <v>0.14693210000000001</v>
      </c>
      <c r="JF133">
        <v>0.70050259999999998</v>
      </c>
      <c r="JG133">
        <v>16.897480000000002</v>
      </c>
      <c r="JH133">
        <v>6.0747839999999997E-4</v>
      </c>
      <c r="JI133" s="1">
        <v>0.14101710000000001</v>
      </c>
      <c r="JJ133">
        <v>0.70050690000000004</v>
      </c>
      <c r="JK133">
        <v>16.856850000000001</v>
      </c>
      <c r="JL133">
        <v>5.8334870000000005E-4</v>
      </c>
      <c r="JM133" s="1">
        <v>0.1354079</v>
      </c>
      <c r="JN133">
        <v>0.7005093</v>
      </c>
      <c r="JO133">
        <v>17.175439999999998</v>
      </c>
      <c r="JP133">
        <v>5.6025240000000004E-4</v>
      </c>
      <c r="JQ133" s="1">
        <v>0.13006110000000001</v>
      </c>
      <c r="JR133">
        <v>0.70050159999999995</v>
      </c>
      <c r="JS133">
        <v>17.379059999999999</v>
      </c>
      <c r="JT133">
        <v>5.3826459999999998E-4</v>
      </c>
      <c r="JU133">
        <v>0.12495009999999999</v>
      </c>
      <c r="JV133">
        <v>0.70049309999999998</v>
      </c>
      <c r="JW133">
        <v>17.265419999999999</v>
      </c>
      <c r="JX133">
        <v>5.1722080000000004E-4</v>
      </c>
      <c r="JY133">
        <v>0.1200751</v>
      </c>
      <c r="JZ133">
        <v>0.70050599999999996</v>
      </c>
      <c r="KA133">
        <v>16.955749999999998</v>
      </c>
      <c r="KB133">
        <v>4.9732379999999998E-4</v>
      </c>
      <c r="KC133">
        <v>0.115449</v>
      </c>
      <c r="KD133">
        <v>0.70050520000000005</v>
      </c>
      <c r="KE133">
        <v>16.448090000000001</v>
      </c>
      <c r="KF133">
        <v>4.783799E-4</v>
      </c>
      <c r="KG133">
        <v>0.11105470000000001</v>
      </c>
      <c r="KH133">
        <v>0.70050820000000003</v>
      </c>
      <c r="KI133">
        <v>15.805070000000001</v>
      </c>
      <c r="KJ133">
        <v>4.6041529999999998E-4</v>
      </c>
      <c r="KK133">
        <v>0.1068858</v>
      </c>
      <c r="KL133">
        <v>0.7005034</v>
      </c>
      <c r="KM133">
        <v>15.713889999999999</v>
      </c>
      <c r="KN133">
        <v>4.4335529999999998E-4</v>
      </c>
      <c r="KO133">
        <v>0.1029206</v>
      </c>
      <c r="KP133">
        <v>0.70050760000000001</v>
      </c>
      <c r="KQ133">
        <v>15.660959999999999</v>
      </c>
      <c r="KR133">
        <v>4.2704009999999998E-4</v>
      </c>
      <c r="KS133">
        <v>9.912936E-2</v>
      </c>
      <c r="KT133">
        <v>0.70049669999999997</v>
      </c>
      <c r="KU133">
        <v>15.69487</v>
      </c>
      <c r="KV133">
        <v>4.1142240000000002E-4</v>
      </c>
      <c r="KW133">
        <v>9.5508999999999997E-2</v>
      </c>
      <c r="KX133">
        <v>0.70050029999999996</v>
      </c>
      <c r="KY133">
        <v>15.97828</v>
      </c>
      <c r="KZ133">
        <v>3.9652859999999998E-4</v>
      </c>
      <c r="LA133">
        <v>9.2050610000000005E-2</v>
      </c>
      <c r="LB133">
        <v>0.70047110000000001</v>
      </c>
      <c r="LC133">
        <v>16.015930000000001</v>
      </c>
      <c r="LD133">
        <v>3.8230970000000002E-4</v>
      </c>
      <c r="LE133">
        <v>8.8753460000000006E-2</v>
      </c>
      <c r="LF133">
        <v>0.70041109999999995</v>
      </c>
      <c r="LG133">
        <v>15.58264</v>
      </c>
      <c r="LH133">
        <v>3.6868049999999998E-4</v>
      </c>
      <c r="LI133">
        <v>8.5588510000000007E-2</v>
      </c>
      <c r="LJ133">
        <v>0.70029370000000002</v>
      </c>
      <c r="LK133">
        <v>15.00981</v>
      </c>
      <c r="LL133">
        <v>3.5544029999999999E-4</v>
      </c>
      <c r="LM133">
        <v>8.2534460000000004E-2</v>
      </c>
      <c r="LN133">
        <v>0.70009710000000003</v>
      </c>
      <c r="LO133">
        <v>14.60393</v>
      </c>
      <c r="LP133">
        <v>3.4271129999999999E-4</v>
      </c>
      <c r="LQ133">
        <v>7.9604540000000001E-2</v>
      </c>
      <c r="LR133">
        <v>0.69981800000000005</v>
      </c>
      <c r="LS133">
        <v>15.139939999999999</v>
      </c>
      <c r="LT133">
        <v>3.305402E-4</v>
      </c>
      <c r="LU133">
        <v>7.6803049999999998E-2</v>
      </c>
      <c r="LV133">
        <v>0.69948860000000002</v>
      </c>
      <c r="LW133">
        <v>15.93078</v>
      </c>
      <c r="LX133">
        <v>3.1900899999999998E-4</v>
      </c>
      <c r="LY133">
        <v>7.415368E-2</v>
      </c>
      <c r="LZ133">
        <v>0.69909120000000002</v>
      </c>
      <c r="MA133">
        <v>16.896570000000001</v>
      </c>
      <c r="MB133">
        <v>3.08819E-4</v>
      </c>
      <c r="MC133">
        <v>7.1807910000000003E-2</v>
      </c>
      <c r="MD133">
        <v>0.69865549999999998</v>
      </c>
      <c r="ME133">
        <v>18.153590000000001</v>
      </c>
      <c r="MF133">
        <v>3.0118929999999999E-4</v>
      </c>
      <c r="MG133">
        <v>7.005277E-2</v>
      </c>
      <c r="MH133">
        <v>0.69821869999999997</v>
      </c>
      <c r="MI133">
        <v>18.720269999999999</v>
      </c>
      <c r="MJ133">
        <v>2.9654479999999999E-4</v>
      </c>
      <c r="MK133">
        <v>6.8994920000000001E-2</v>
      </c>
      <c r="ML133">
        <v>0.69777350000000005</v>
      </c>
      <c r="MM133">
        <v>18.121300000000002</v>
      </c>
      <c r="MN133">
        <v>2.9343229999999999E-4</v>
      </c>
      <c r="MO133">
        <v>6.8302730000000006E-2</v>
      </c>
      <c r="MP133">
        <v>0.69738979999999995</v>
      </c>
      <c r="MQ133">
        <v>17.340890000000002</v>
      </c>
      <c r="MR133">
        <v>2.897221E-4</v>
      </c>
      <c r="MS133">
        <v>6.7487430000000001E-2</v>
      </c>
      <c r="MT133">
        <v>0.69706780000000002</v>
      </c>
      <c r="MU133">
        <v>16.708269999999999</v>
      </c>
      <c r="MV133">
        <v>2.8436610000000001E-4</v>
      </c>
      <c r="MW133">
        <v>6.628212E-2</v>
      </c>
      <c r="MX133">
        <v>0.69681959999999998</v>
      </c>
      <c r="MY133">
        <v>17.022449999999999</v>
      </c>
      <c r="MZ133">
        <v>2.774365E-4</v>
      </c>
      <c r="NA133">
        <v>6.4696890000000007E-2</v>
      </c>
      <c r="NB133">
        <v>0.69662979999999997</v>
      </c>
      <c r="NC133">
        <v>17.787839999999999</v>
      </c>
      <c r="ND133">
        <v>2.693835E-4</v>
      </c>
      <c r="NE133">
        <v>6.2846650000000004E-2</v>
      </c>
      <c r="NF133">
        <v>0.69651370000000001</v>
      </c>
      <c r="NG133">
        <v>18.784770000000002</v>
      </c>
      <c r="NH133">
        <v>2.6024160000000002E-4</v>
      </c>
      <c r="NI133">
        <v>6.0734339999999998E-2</v>
      </c>
      <c r="NJ133">
        <v>0.69640000000000002</v>
      </c>
      <c r="NK133">
        <v>19.937819999999999</v>
      </c>
      <c r="NL133">
        <v>2.4941550000000002E-4</v>
      </c>
      <c r="NM133">
        <v>5.8229509999999998E-2</v>
      </c>
      <c r="NN133">
        <v>0.69629929999999995</v>
      </c>
      <c r="NO133">
        <v>20.367370000000001</v>
      </c>
      <c r="NP133">
        <v>2.367394E-4</v>
      </c>
      <c r="NQ133">
        <v>5.5287749999999997E-2</v>
      </c>
      <c r="NR133">
        <v>0.69613829999999999</v>
      </c>
      <c r="NS133">
        <v>19.89349</v>
      </c>
      <c r="NT133">
        <v>2.233871E-4</v>
      </c>
      <c r="NU133">
        <v>5.217989E-2</v>
      </c>
      <c r="NV133">
        <v>0.69587290000000002</v>
      </c>
      <c r="NW133">
        <v>19.113530000000001</v>
      </c>
      <c r="NX133">
        <v>2.109809E-4</v>
      </c>
      <c r="NY133">
        <v>4.9288449999999998E-2</v>
      </c>
      <c r="NZ133">
        <v>0.69546770000000002</v>
      </c>
      <c r="OA133">
        <v>18.338830000000002</v>
      </c>
      <c r="OB133">
        <v>2.0034109999999999E-4</v>
      </c>
      <c r="OC133">
        <v>4.6813649999999998E-2</v>
      </c>
      <c r="OD133">
        <v>0.69489970000000001</v>
      </c>
      <c r="OE133">
        <v>17.732710000000001</v>
      </c>
      <c r="OF133">
        <v>1.91473E-4</v>
      </c>
      <c r="OG133">
        <v>4.475908E-2</v>
      </c>
      <c r="OH133">
        <v>0.69420269999999995</v>
      </c>
      <c r="OI133">
        <v>17.843139999999998</v>
      </c>
      <c r="OJ133">
        <v>1.840601E-4</v>
      </c>
      <c r="OK133">
        <v>4.3055549999999998E-2</v>
      </c>
    </row>
    <row r="134" spans="1:401" x14ac:dyDescent="0.35">
      <c r="A134">
        <v>137</v>
      </c>
      <c r="B134" t="s">
        <v>4</v>
      </c>
      <c r="C134" t="s">
        <v>24</v>
      </c>
      <c r="D134" t="s">
        <v>139</v>
      </c>
      <c r="E134">
        <v>65.175380000000004</v>
      </c>
      <c r="F134">
        <v>1.1296820000000001</v>
      </c>
      <c r="G134">
        <v>14.571210000000001</v>
      </c>
      <c r="H134">
        <v>0</v>
      </c>
      <c r="I134">
        <v>0</v>
      </c>
      <c r="J134">
        <v>1.1251610000000001</v>
      </c>
      <c r="K134">
        <v>14.279120000000001</v>
      </c>
      <c r="L134">
        <v>0</v>
      </c>
      <c r="M134">
        <v>0</v>
      </c>
      <c r="N134">
        <v>1.120622</v>
      </c>
      <c r="O134">
        <v>14.89814</v>
      </c>
      <c r="P134">
        <v>0</v>
      </c>
      <c r="Q134">
        <v>0</v>
      </c>
      <c r="R134">
        <v>1.1159600000000001</v>
      </c>
      <c r="S134">
        <v>15.47495</v>
      </c>
      <c r="T134" s="1">
        <v>2.6640269999999999E-31</v>
      </c>
      <c r="U134" s="1">
        <v>4.4558620000000001E-30</v>
      </c>
      <c r="V134">
        <v>1.1113630000000001</v>
      </c>
      <c r="W134">
        <v>16.11018</v>
      </c>
      <c r="X134" s="1">
        <v>3.4620229999999998E-20</v>
      </c>
      <c r="Y134" s="1">
        <v>5.8382649999999999E-19</v>
      </c>
      <c r="Z134">
        <v>1.106757</v>
      </c>
      <c r="AA134">
        <v>16.06344</v>
      </c>
      <c r="AB134" s="1">
        <v>2.2757479999999999E-9</v>
      </c>
      <c r="AC134" s="1">
        <v>3.8361919999999997E-8</v>
      </c>
      <c r="AD134">
        <v>1.102185</v>
      </c>
      <c r="AE134">
        <v>15.54087</v>
      </c>
      <c r="AF134" s="1">
        <v>1.2994650000000001E-3</v>
      </c>
      <c r="AG134">
        <v>2.2537419999999999E-2</v>
      </c>
      <c r="AH134">
        <v>1.097623</v>
      </c>
      <c r="AI134">
        <v>14.77619</v>
      </c>
      <c r="AJ134">
        <v>0.4264773</v>
      </c>
      <c r="AK134">
        <v>7.4755760000000002</v>
      </c>
      <c r="AL134">
        <v>1.0931770000000001</v>
      </c>
      <c r="AM134">
        <v>14.076750000000001</v>
      </c>
      <c r="AN134">
        <v>11.21475</v>
      </c>
      <c r="AO134">
        <v>198.22929999999999</v>
      </c>
      <c r="AP134">
        <v>1.0888359999999999</v>
      </c>
      <c r="AQ134">
        <v>13.62663</v>
      </c>
      <c r="AR134">
        <v>59.994750000000003</v>
      </c>
      <c r="AS134">
        <v>1067.182</v>
      </c>
      <c r="AT134">
        <v>1.0845720000000001</v>
      </c>
      <c r="AU134">
        <v>14.05137</v>
      </c>
      <c r="AV134">
        <v>105.336</v>
      </c>
      <c r="AW134">
        <v>1884.366</v>
      </c>
      <c r="AX134">
        <v>1.0803149999999999</v>
      </c>
      <c r="AY134">
        <v>14.381030000000001</v>
      </c>
      <c r="AZ134">
        <v>82.440650000000005</v>
      </c>
      <c r="BA134">
        <v>1482.3689999999999</v>
      </c>
      <c r="BB134">
        <v>1.0756889999999999</v>
      </c>
      <c r="BC134">
        <v>14.610200000000001</v>
      </c>
      <c r="BD134">
        <v>35.691580000000002</v>
      </c>
      <c r="BE134">
        <v>645.01729999999998</v>
      </c>
      <c r="BF134">
        <v>1.070349</v>
      </c>
      <c r="BG134">
        <v>14.80659</v>
      </c>
      <c r="BH134">
        <v>10.12153</v>
      </c>
      <c r="BI134">
        <v>183.8296</v>
      </c>
      <c r="BJ134">
        <v>1.0638179999999999</v>
      </c>
      <c r="BK134">
        <v>14.475250000000001</v>
      </c>
      <c r="BL134">
        <v>2.189174</v>
      </c>
      <c r="BM134">
        <v>40.000079999999997</v>
      </c>
      <c r="BN134">
        <v>1.0556749999999999</v>
      </c>
      <c r="BO134">
        <v>13.79203</v>
      </c>
      <c r="BP134">
        <v>0.44430009999999998</v>
      </c>
      <c r="BQ134">
        <v>8.1720509999999997</v>
      </c>
      <c r="BR134">
        <v>1.0460130000000001</v>
      </c>
      <c r="BS134">
        <v>13.173819999999999</v>
      </c>
      <c r="BT134" s="1">
        <v>0.12771740000000001</v>
      </c>
      <c r="BU134">
        <v>2.3644889999999998</v>
      </c>
      <c r="BV134">
        <v>1.035401</v>
      </c>
      <c r="BW134">
        <v>13.12064</v>
      </c>
      <c r="BX134" s="1">
        <v>7.2003609999999996E-2</v>
      </c>
      <c r="BY134">
        <v>1.3428580000000001</v>
      </c>
      <c r="BZ134">
        <v>1.0244150000000001</v>
      </c>
      <c r="CA134">
        <v>13.588380000000001</v>
      </c>
      <c r="CB134" s="1">
        <v>6.0832379999999998E-2</v>
      </c>
      <c r="CC134" s="1">
        <v>1.1447179999999999</v>
      </c>
      <c r="CD134">
        <v>1.0127170000000001</v>
      </c>
      <c r="CE134">
        <v>14.42356</v>
      </c>
      <c r="CF134" s="1">
        <v>6.0093220000000003E-2</v>
      </c>
      <c r="CG134" s="1">
        <v>1.142493</v>
      </c>
      <c r="CH134">
        <v>1.000383</v>
      </c>
      <c r="CI134">
        <v>15.185090000000001</v>
      </c>
      <c r="CJ134" s="1">
        <v>6.2453549999999997E-2</v>
      </c>
      <c r="CK134" s="1">
        <v>1.200763</v>
      </c>
      <c r="CL134">
        <v>0.98811099999999996</v>
      </c>
      <c r="CM134">
        <v>15.38481</v>
      </c>
      <c r="CN134" s="1">
        <v>6.3641539999999996E-2</v>
      </c>
      <c r="CO134" s="1">
        <v>1.2376290000000001</v>
      </c>
      <c r="CP134">
        <v>0.97571059999999998</v>
      </c>
      <c r="CQ134">
        <v>15.07325</v>
      </c>
      <c r="CR134" s="1">
        <v>6.1946849999999998E-2</v>
      </c>
      <c r="CS134" s="1">
        <v>1.2189220000000001</v>
      </c>
      <c r="CT134">
        <v>0.96379440000000005</v>
      </c>
      <c r="CU134">
        <v>14.566689999999999</v>
      </c>
      <c r="CV134" s="1">
        <v>5.7844989999999999E-2</v>
      </c>
      <c r="CW134" s="1">
        <v>1.1510450000000001</v>
      </c>
      <c r="CX134">
        <v>0.95242389999999999</v>
      </c>
      <c r="CY134">
        <v>14.04308</v>
      </c>
      <c r="CZ134" s="1">
        <v>5.2533499999999997E-2</v>
      </c>
      <c r="DA134" s="1">
        <v>1.0565389999999999</v>
      </c>
      <c r="DB134">
        <v>0.94101950000000001</v>
      </c>
      <c r="DC134">
        <v>14.20021</v>
      </c>
      <c r="DD134" s="1">
        <v>4.6969759999999999E-2</v>
      </c>
      <c r="DE134" s="1">
        <v>0.95474680000000001</v>
      </c>
      <c r="DF134">
        <v>0.92974900000000005</v>
      </c>
      <c r="DG134">
        <v>15.07518</v>
      </c>
      <c r="DH134" s="1">
        <v>4.1662570000000003E-2</v>
      </c>
      <c r="DI134" s="1">
        <v>0.85560619999999998</v>
      </c>
      <c r="DJ134">
        <v>0.91907430000000001</v>
      </c>
      <c r="DK134">
        <v>16.000789999999999</v>
      </c>
      <c r="DL134" s="1">
        <v>3.6527730000000001E-2</v>
      </c>
      <c r="DM134" s="1">
        <v>0.75739719999999999</v>
      </c>
      <c r="DN134">
        <v>0.90899750000000001</v>
      </c>
      <c r="DO134">
        <v>16.78595</v>
      </c>
      <c r="DP134" s="1">
        <v>3.1421619999999997E-2</v>
      </c>
      <c r="DQ134" s="1">
        <v>0.65732539999999995</v>
      </c>
      <c r="DR134">
        <v>0.89906129999999995</v>
      </c>
      <c r="DS134">
        <v>17.081499999999998</v>
      </c>
      <c r="DT134" s="1">
        <v>2.649114E-2</v>
      </c>
      <c r="DU134" s="1">
        <v>0.55898550000000002</v>
      </c>
      <c r="DV134">
        <v>0.88998339999999998</v>
      </c>
      <c r="DW134">
        <v>16.76315</v>
      </c>
      <c r="DX134" s="1">
        <v>2.2155270000000001E-2</v>
      </c>
      <c r="DY134" s="1">
        <v>0.47111570000000003</v>
      </c>
      <c r="DZ134">
        <v>0.88197619999999999</v>
      </c>
      <c r="EA134">
        <v>16.097439999999999</v>
      </c>
      <c r="EB134" s="1">
        <v>1.8643300000000002E-2</v>
      </c>
      <c r="EC134" s="1">
        <v>0.39899669999999998</v>
      </c>
      <c r="ED134">
        <v>0.87507590000000002</v>
      </c>
      <c r="EE134">
        <v>15.37299</v>
      </c>
      <c r="EF134" s="1">
        <v>1.5903319999999999E-2</v>
      </c>
      <c r="EG134" s="1">
        <v>0.34206320000000001</v>
      </c>
      <c r="EH134">
        <v>0.86952200000000002</v>
      </c>
      <c r="EI134">
        <v>15.10385</v>
      </c>
      <c r="EJ134" s="1">
        <v>1.377274E-2</v>
      </c>
      <c r="EK134" s="1">
        <v>0.29727999999999999</v>
      </c>
      <c r="EL134">
        <v>0.86536729999999995</v>
      </c>
      <c r="EM134">
        <v>15.367789999999999</v>
      </c>
      <c r="EN134" s="1">
        <v>1.2078159999999999E-2</v>
      </c>
      <c r="EO134" s="1">
        <v>0.26118459999999999</v>
      </c>
      <c r="EP134">
        <v>0.86260650000000005</v>
      </c>
      <c r="EQ134">
        <v>16.035740000000001</v>
      </c>
      <c r="ER134" s="1">
        <v>1.0613879999999999E-2</v>
      </c>
      <c r="ES134" s="1">
        <v>0.22958690000000001</v>
      </c>
      <c r="ET134">
        <v>0.86082230000000004</v>
      </c>
      <c r="EU134">
        <v>16.754079999999998</v>
      </c>
      <c r="EV134" s="1">
        <v>9.1085200000000002E-3</v>
      </c>
      <c r="EW134" s="1">
        <v>0.1968714</v>
      </c>
      <c r="EX134">
        <v>0.85970869999999999</v>
      </c>
      <c r="EY134">
        <v>16.923449999999999</v>
      </c>
      <c r="EZ134" s="1">
        <v>7.418844E-3</v>
      </c>
      <c r="FA134" s="1">
        <v>0.16011810000000001</v>
      </c>
      <c r="FB134">
        <v>0.85904230000000004</v>
      </c>
      <c r="FC134">
        <v>16.577369999999998</v>
      </c>
      <c r="FD134" s="1">
        <v>5.7035269999999999E-3</v>
      </c>
      <c r="FE134" s="1">
        <v>0.12283479999999999</v>
      </c>
      <c r="FF134">
        <v>0.85870800000000003</v>
      </c>
      <c r="FG134">
        <v>15.92013</v>
      </c>
      <c r="FH134" s="1">
        <v>4.2455679999999999E-3</v>
      </c>
      <c r="FI134" s="1">
        <v>9.1188099999999994E-2</v>
      </c>
      <c r="FJ134">
        <v>0.85867320000000003</v>
      </c>
      <c r="FK134">
        <v>15.145009999999999</v>
      </c>
      <c r="FL134" s="1">
        <v>3.1939809999999998E-3</v>
      </c>
      <c r="FM134" s="1">
        <v>6.8376729999999997E-2</v>
      </c>
      <c r="FN134">
        <v>0.85879709999999998</v>
      </c>
      <c r="FO134">
        <v>15.24184</v>
      </c>
      <c r="FP134" s="1">
        <v>2.516688E-3</v>
      </c>
      <c r="FQ134" s="1">
        <v>5.3690979999999999E-2</v>
      </c>
      <c r="FR134">
        <v>0.85907449999999996</v>
      </c>
      <c r="FS134">
        <v>15.715619999999999</v>
      </c>
      <c r="FT134" s="1">
        <v>2.1024730000000001E-3</v>
      </c>
      <c r="FU134" s="1">
        <v>4.4699660000000002E-2</v>
      </c>
      <c r="FV134">
        <v>0.85945959999999999</v>
      </c>
      <c r="FW134">
        <v>16.273610000000001</v>
      </c>
      <c r="FX134" s="1">
        <v>1.8426339999999999E-3</v>
      </c>
      <c r="FY134" s="1">
        <v>3.904999E-2</v>
      </c>
      <c r="FZ134">
        <v>0.85988030000000004</v>
      </c>
      <c r="GA134">
        <v>16.68477</v>
      </c>
      <c r="GB134" s="1">
        <v>1.6593199999999999E-3</v>
      </c>
      <c r="GC134" s="1">
        <v>3.506182E-2</v>
      </c>
      <c r="GD134">
        <v>0.86035530000000005</v>
      </c>
      <c r="GE134">
        <v>16.710239999999999</v>
      </c>
      <c r="GF134" s="1">
        <v>1.5090710000000001E-3</v>
      </c>
      <c r="GG134" s="1">
        <v>3.1802270000000001E-2</v>
      </c>
      <c r="GH134">
        <v>0.86079539999999999</v>
      </c>
      <c r="GI134">
        <v>16.233370000000001</v>
      </c>
      <c r="GJ134" s="1">
        <v>1.37817E-3</v>
      </c>
      <c r="GK134" s="1">
        <v>2.897489E-2</v>
      </c>
      <c r="GL134">
        <v>0.86120390000000002</v>
      </c>
      <c r="GM134">
        <v>15.539490000000001</v>
      </c>
      <c r="GN134" s="1">
        <v>1.267055E-3</v>
      </c>
      <c r="GO134" s="1">
        <v>2.658454E-2</v>
      </c>
      <c r="GP134">
        <v>0.8615526</v>
      </c>
      <c r="GQ134">
        <v>15.01247</v>
      </c>
      <c r="GR134" s="1">
        <v>1.1765180000000001E-3</v>
      </c>
      <c r="GS134" s="1">
        <v>2.463957E-2</v>
      </c>
      <c r="GT134">
        <v>0.86178469999999996</v>
      </c>
      <c r="GU134">
        <v>15.478910000000001</v>
      </c>
      <c r="GV134" s="1">
        <v>1.103117E-3</v>
      </c>
      <c r="GW134" s="1">
        <v>2.3073400000000001E-2</v>
      </c>
      <c r="GX134">
        <v>0.86198660000000005</v>
      </c>
      <c r="GY134">
        <v>16.1934</v>
      </c>
      <c r="GZ134" s="1">
        <v>1.0428760000000001E-3</v>
      </c>
      <c r="HA134" s="1">
        <v>2.1789619999999999E-2</v>
      </c>
      <c r="HB134">
        <v>0.86210419999999999</v>
      </c>
      <c r="HC134">
        <v>16.91648</v>
      </c>
      <c r="HD134" s="1">
        <v>9.9380730000000008E-4</v>
      </c>
      <c r="HE134" s="1">
        <v>2.0748140000000002E-2</v>
      </c>
      <c r="HF134">
        <v>0.86219559999999995</v>
      </c>
      <c r="HG134">
        <v>17.750689999999999</v>
      </c>
      <c r="HH134" s="1">
        <v>9.574869E-4</v>
      </c>
      <c r="HI134" s="1">
        <v>1.9977970000000001E-2</v>
      </c>
      <c r="HJ134">
        <v>0.8622592</v>
      </c>
      <c r="HK134">
        <v>18.16459</v>
      </c>
      <c r="HL134" s="1">
        <v>9.3381249999999996E-4</v>
      </c>
      <c r="HM134" s="1">
        <v>1.9476179999999999E-2</v>
      </c>
      <c r="HN134">
        <v>0.86229849999999997</v>
      </c>
      <c r="HO134">
        <v>17.667069999999999</v>
      </c>
      <c r="HP134" s="1">
        <v>9.1709289999999998E-4</v>
      </c>
      <c r="HQ134" s="1">
        <v>1.912287E-2</v>
      </c>
      <c r="HR134">
        <v>0.86230569999999995</v>
      </c>
      <c r="HS134">
        <v>16.82572</v>
      </c>
      <c r="HT134" s="1">
        <v>8.9944630000000003E-4</v>
      </c>
      <c r="HU134" s="1">
        <v>1.875286E-2</v>
      </c>
      <c r="HV134">
        <v>0.86232529999999996</v>
      </c>
      <c r="HW134">
        <v>15.983599999999999</v>
      </c>
      <c r="HX134" s="1">
        <v>8.7655920000000002E-4</v>
      </c>
      <c r="HY134" s="1">
        <v>1.8275139999999999E-2</v>
      </c>
      <c r="HZ134">
        <v>0.86234829999999996</v>
      </c>
      <c r="IA134">
        <v>16.0062</v>
      </c>
      <c r="IB134" s="1">
        <v>8.4832660000000004E-4</v>
      </c>
      <c r="IC134" s="1">
        <v>1.7687720000000001E-2</v>
      </c>
      <c r="ID134">
        <v>0.86234730000000004</v>
      </c>
      <c r="IE134">
        <v>16.72908</v>
      </c>
      <c r="IF134" s="1">
        <v>8.1677279999999995E-4</v>
      </c>
      <c r="IG134" s="1">
        <v>1.703023E-2</v>
      </c>
      <c r="IH134">
        <v>0.8623518</v>
      </c>
      <c r="II134">
        <v>17.724</v>
      </c>
      <c r="IJ134" s="1">
        <v>7.8393129999999997E-4</v>
      </c>
      <c r="IK134" s="1">
        <v>1.634733E-2</v>
      </c>
      <c r="IL134">
        <v>0.86234820000000001</v>
      </c>
      <c r="IM134">
        <v>18.795660000000002</v>
      </c>
      <c r="IN134" s="1">
        <v>7.514466E-4</v>
      </c>
      <c r="IO134" s="1">
        <v>1.567139E-2</v>
      </c>
      <c r="IP134">
        <v>0.86235490000000004</v>
      </c>
      <c r="IQ134">
        <v>19.287099999999999</v>
      </c>
      <c r="IR134" s="1">
        <v>7.2016319999999997E-4</v>
      </c>
      <c r="IS134" s="1">
        <v>1.50195E-2</v>
      </c>
      <c r="IT134">
        <v>0.86235660000000003</v>
      </c>
      <c r="IU134">
        <v>18.908909999999999</v>
      </c>
      <c r="IV134" s="1">
        <v>6.9028690000000001E-4</v>
      </c>
      <c r="IW134" s="1">
        <v>1.439825E-2</v>
      </c>
      <c r="IX134">
        <v>0.86235949999999995</v>
      </c>
      <c r="IY134">
        <v>18.118289999999998</v>
      </c>
      <c r="IZ134">
        <v>6.6186700000000001E-4</v>
      </c>
      <c r="JA134" s="1">
        <v>1.380614E-2</v>
      </c>
      <c r="JB134">
        <v>0.86235539999999999</v>
      </c>
      <c r="JC134">
        <v>17.238309999999998</v>
      </c>
      <c r="JD134">
        <v>6.3491769999999995E-4</v>
      </c>
      <c r="JE134" s="1">
        <v>1.3244509999999999E-2</v>
      </c>
      <c r="JF134">
        <v>0.86235779999999995</v>
      </c>
      <c r="JG134">
        <v>16.917950000000001</v>
      </c>
      <c r="JH134">
        <v>6.0927509999999998E-4</v>
      </c>
      <c r="JI134" s="1">
        <v>1.271109E-2</v>
      </c>
      <c r="JJ134">
        <v>0.86236219999999997</v>
      </c>
      <c r="JK134">
        <v>16.869630000000001</v>
      </c>
      <c r="JL134">
        <v>5.8505700000000005E-4</v>
      </c>
      <c r="JM134">
        <v>1.220542E-2</v>
      </c>
      <c r="JN134">
        <v>0.86236500000000005</v>
      </c>
      <c r="JO134">
        <v>17.175059999999998</v>
      </c>
      <c r="JP134">
        <v>5.6188189999999995E-4</v>
      </c>
      <c r="JQ134">
        <v>1.1723320000000001E-2</v>
      </c>
      <c r="JR134">
        <v>0.8623556</v>
      </c>
      <c r="JS134">
        <v>17.378869999999999</v>
      </c>
      <c r="JT134">
        <v>5.3982590000000005E-4</v>
      </c>
      <c r="JU134">
        <v>1.126245E-2</v>
      </c>
      <c r="JV134">
        <v>0.86234809999999995</v>
      </c>
      <c r="JW134">
        <v>17.268989999999999</v>
      </c>
      <c r="JX134">
        <v>5.1869959999999995E-4</v>
      </c>
      <c r="JY134">
        <v>1.0822770000000001E-2</v>
      </c>
      <c r="JZ134">
        <v>0.86236159999999995</v>
      </c>
      <c r="KA134">
        <v>16.968419999999998</v>
      </c>
      <c r="KB134">
        <v>4.9872990000000004E-4</v>
      </c>
      <c r="KC134">
        <v>1.040574E-2</v>
      </c>
      <c r="KD134">
        <v>0.86236400000000002</v>
      </c>
      <c r="KE134">
        <v>16.46847</v>
      </c>
      <c r="KF134">
        <v>4.7971610000000002E-4</v>
      </c>
      <c r="KG134">
        <v>1.000945E-2</v>
      </c>
      <c r="KH134">
        <v>0.86236250000000003</v>
      </c>
      <c r="KI134">
        <v>15.832050000000001</v>
      </c>
      <c r="KJ134">
        <v>4.6168419999999998E-4</v>
      </c>
      <c r="KK134">
        <v>9.6335190000000001E-3</v>
      </c>
      <c r="KL134">
        <v>0.86236230000000003</v>
      </c>
      <c r="KM134">
        <v>15.728529999999999</v>
      </c>
      <c r="KN134">
        <v>4.4456360000000002E-4</v>
      </c>
      <c r="KO134">
        <v>9.2759499999999998E-3</v>
      </c>
      <c r="KP134">
        <v>0.86236310000000005</v>
      </c>
      <c r="KQ134">
        <v>15.678459999999999</v>
      </c>
      <c r="KR134">
        <v>4.2819430000000001E-4</v>
      </c>
      <c r="KS134">
        <v>8.9341569999999999E-3</v>
      </c>
      <c r="KT134">
        <v>0.86235510000000004</v>
      </c>
      <c r="KU134">
        <v>15.70298</v>
      </c>
      <c r="KV134">
        <v>4.1252580000000001E-4</v>
      </c>
      <c r="KW134">
        <v>8.6077399999999991E-3</v>
      </c>
      <c r="KX134">
        <v>0.86235600000000001</v>
      </c>
      <c r="KY134">
        <v>15.98137</v>
      </c>
      <c r="KZ134">
        <v>3.9758429999999997E-4</v>
      </c>
      <c r="LA134">
        <v>8.2959680000000008E-3</v>
      </c>
      <c r="LB134">
        <v>0.86230090000000004</v>
      </c>
      <c r="LC134">
        <v>16.022539999999999</v>
      </c>
      <c r="LD134">
        <v>3.8331599999999997E-4</v>
      </c>
      <c r="LE134">
        <v>7.9986640000000008E-3</v>
      </c>
      <c r="LF134">
        <v>0.86224769999999995</v>
      </c>
      <c r="LG134">
        <v>15.59858</v>
      </c>
      <c r="LH134">
        <v>3.6965030000000001E-4</v>
      </c>
      <c r="LI134">
        <v>7.713419E-3</v>
      </c>
      <c r="LJ134">
        <v>0.86210249999999999</v>
      </c>
      <c r="LK134">
        <v>15.026730000000001</v>
      </c>
      <c r="LL134">
        <v>3.5637419999999997E-4</v>
      </c>
      <c r="LM134">
        <v>7.438002E-3</v>
      </c>
      <c r="LN134">
        <v>0.86189919999999998</v>
      </c>
      <c r="LO134">
        <v>14.620139999999999</v>
      </c>
      <c r="LP134">
        <v>3.436057E-4</v>
      </c>
      <c r="LQ134">
        <v>7.173792E-3</v>
      </c>
      <c r="LR134">
        <v>0.86160340000000002</v>
      </c>
      <c r="LS134">
        <v>15.14058</v>
      </c>
      <c r="LT134">
        <v>3.3139349999999998E-4</v>
      </c>
      <c r="LU134">
        <v>6.9210169999999998E-3</v>
      </c>
      <c r="LV134">
        <v>0.86124310000000004</v>
      </c>
      <c r="LW134">
        <v>15.92746</v>
      </c>
      <c r="LX134">
        <v>3.1980339999999999E-4</v>
      </c>
      <c r="LY134">
        <v>6.6817420000000001E-3</v>
      </c>
      <c r="LZ134">
        <v>0.86083010000000004</v>
      </c>
      <c r="MA134">
        <v>16.88194</v>
      </c>
      <c r="MB134">
        <v>3.0948029999999999E-4</v>
      </c>
      <c r="MC134">
        <v>6.4688460000000003E-3</v>
      </c>
      <c r="MD134">
        <v>0.8603594</v>
      </c>
      <c r="ME134">
        <v>18.133500000000002</v>
      </c>
      <c r="MF134">
        <v>3.0162929999999998E-4</v>
      </c>
      <c r="MG134">
        <v>6.3079870000000001E-3</v>
      </c>
      <c r="MH134">
        <v>0.85989119999999997</v>
      </c>
      <c r="MI134">
        <v>18.720310000000001</v>
      </c>
      <c r="MJ134">
        <v>2.9679629999999999E-4</v>
      </c>
      <c r="MK134">
        <v>6.2101880000000002E-3</v>
      </c>
      <c r="ML134">
        <v>0.85943210000000003</v>
      </c>
      <c r="MM134">
        <v>18.144939999999998</v>
      </c>
      <c r="MN134">
        <v>2.9364400000000002E-4</v>
      </c>
      <c r="MO134">
        <v>6.1470229999999997E-3</v>
      </c>
      <c r="MP134">
        <v>0.8590333</v>
      </c>
      <c r="MQ134">
        <v>17.36514</v>
      </c>
      <c r="MR134">
        <v>2.9002569999999998E-4</v>
      </c>
      <c r="MS134">
        <v>6.0745759999999999E-3</v>
      </c>
      <c r="MT134">
        <v>0.85868639999999996</v>
      </c>
      <c r="MU134">
        <v>16.730830000000001</v>
      </c>
      <c r="MV134">
        <v>2.8480189999999998E-4</v>
      </c>
      <c r="MW134">
        <v>5.9675329999999997E-3</v>
      </c>
      <c r="MX134">
        <v>0.85843309999999995</v>
      </c>
      <c r="MY134">
        <v>17.03049</v>
      </c>
      <c r="MZ134">
        <v>2.779759E-4</v>
      </c>
      <c r="NA134">
        <v>5.8261220000000004E-3</v>
      </c>
      <c r="NB134">
        <v>0.85821829999999999</v>
      </c>
      <c r="NC134">
        <v>17.780760000000001</v>
      </c>
      <c r="ND134">
        <v>2.6999480000000002E-4</v>
      </c>
      <c r="NE134">
        <v>5.6604580000000002E-3</v>
      </c>
      <c r="NF134">
        <v>0.85808759999999995</v>
      </c>
      <c r="NG134">
        <v>18.766649999999998</v>
      </c>
      <c r="NH134">
        <v>2.6094870000000002E-4</v>
      </c>
      <c r="NI134">
        <v>5.471531E-3</v>
      </c>
      <c r="NJ134">
        <v>0.85798589999999997</v>
      </c>
      <c r="NK134">
        <v>19.91527</v>
      </c>
      <c r="NL134">
        <v>2.5026589999999999E-4</v>
      </c>
      <c r="NM134">
        <v>5.2479199999999997E-3</v>
      </c>
      <c r="NN134">
        <v>0.85787970000000002</v>
      </c>
      <c r="NO134">
        <v>20.367180000000001</v>
      </c>
      <c r="NP134">
        <v>2.3770139999999999E-4</v>
      </c>
      <c r="NQ134">
        <v>4.98468E-3</v>
      </c>
      <c r="NR134">
        <v>0.85771779999999997</v>
      </c>
      <c r="NS134">
        <v>19.914459999999998</v>
      </c>
      <c r="NT134">
        <v>2.24343E-4</v>
      </c>
      <c r="NU134">
        <v>4.7050750000000004E-3</v>
      </c>
      <c r="NV134">
        <v>0.85742379999999996</v>
      </c>
      <c r="NW134">
        <v>19.142440000000001</v>
      </c>
      <c r="NX134">
        <v>2.1182819999999999E-4</v>
      </c>
      <c r="NY134">
        <v>4.4435589999999997E-3</v>
      </c>
      <c r="NZ134">
        <v>0.85698079999999999</v>
      </c>
      <c r="OA134">
        <v>18.36964</v>
      </c>
      <c r="OB134">
        <v>2.010507E-4</v>
      </c>
      <c r="OC134">
        <v>4.2191219999999996E-3</v>
      </c>
      <c r="OD134">
        <v>0.85637090000000005</v>
      </c>
      <c r="OE134">
        <v>17.761800000000001</v>
      </c>
      <c r="OF134">
        <v>1.920616E-4</v>
      </c>
      <c r="OG134">
        <v>4.0326240000000003E-3</v>
      </c>
      <c r="OH134">
        <v>0.85562329999999998</v>
      </c>
      <c r="OI134">
        <v>17.853079999999999</v>
      </c>
      <c r="OJ134">
        <v>1.8454149999999999E-4</v>
      </c>
      <c r="OK134">
        <v>3.8778340000000001E-3</v>
      </c>
    </row>
    <row r="135" spans="1:401" x14ac:dyDescent="0.35">
      <c r="A135">
        <v>138</v>
      </c>
      <c r="B135" t="s">
        <v>4</v>
      </c>
      <c r="C135" t="s">
        <v>24</v>
      </c>
      <c r="D135" t="s">
        <v>140</v>
      </c>
      <c r="E135">
        <v>73.868279999999999</v>
      </c>
      <c r="F135">
        <v>1.1463399999999999</v>
      </c>
      <c r="G135">
        <v>14.57469</v>
      </c>
      <c r="H135">
        <v>0</v>
      </c>
      <c r="I135">
        <v>0</v>
      </c>
      <c r="J135">
        <v>1.14175</v>
      </c>
      <c r="K135">
        <v>14.28012</v>
      </c>
      <c r="L135">
        <v>0</v>
      </c>
      <c r="M135">
        <v>0</v>
      </c>
      <c r="N135">
        <v>1.1371420000000001</v>
      </c>
      <c r="O135">
        <v>14.895490000000001</v>
      </c>
      <c r="P135">
        <v>0</v>
      </c>
      <c r="Q135">
        <v>0</v>
      </c>
      <c r="R135">
        <v>1.132409</v>
      </c>
      <c r="S135">
        <v>15.47321</v>
      </c>
      <c r="T135" s="1">
        <v>2.392435E-31</v>
      </c>
      <c r="U135" s="1">
        <v>4.46921E-30</v>
      </c>
      <c r="V135">
        <v>1.127721</v>
      </c>
      <c r="W135">
        <v>16.10868</v>
      </c>
      <c r="X135" s="1">
        <v>3.1239749999999999E-20</v>
      </c>
      <c r="Y135" s="1">
        <v>5.8819999999999998E-19</v>
      </c>
      <c r="Z135">
        <v>1.1230659999999999</v>
      </c>
      <c r="AA135">
        <v>16.065519999999999</v>
      </c>
      <c r="AB135" s="1">
        <v>2.0366469999999999E-9</v>
      </c>
      <c r="AC135" s="1">
        <v>3.8278920000000002E-8</v>
      </c>
      <c r="AD135">
        <v>1.1184240000000001</v>
      </c>
      <c r="AE135">
        <v>15.54579</v>
      </c>
      <c r="AF135" s="1">
        <v>1.2504149999999999E-3</v>
      </c>
      <c r="AG135" s="1">
        <v>2.4314240000000001E-2</v>
      </c>
      <c r="AH135">
        <v>1.113793</v>
      </c>
      <c r="AI135">
        <v>14.78144</v>
      </c>
      <c r="AJ135">
        <v>0.41662110000000002</v>
      </c>
      <c r="AK135">
        <v>8.2054220000000004</v>
      </c>
      <c r="AL135">
        <v>1.10928</v>
      </c>
      <c r="AM135">
        <v>14.081340000000001</v>
      </c>
      <c r="AN135">
        <v>11.062049999999999</v>
      </c>
      <c r="AO135">
        <v>220.0318</v>
      </c>
      <c r="AP135">
        <v>1.104851</v>
      </c>
      <c r="AQ135">
        <v>13.62885</v>
      </c>
      <c r="AR135">
        <v>59.604559999999999</v>
      </c>
      <c r="AS135">
        <v>1194.5360000000001</v>
      </c>
      <c r="AT135">
        <v>1.100544</v>
      </c>
      <c r="AU135">
        <v>14.05011</v>
      </c>
      <c r="AV135">
        <v>105.2373</v>
      </c>
      <c r="AW135">
        <v>2123.123</v>
      </c>
      <c r="AX135">
        <v>1.096201</v>
      </c>
      <c r="AY135">
        <v>14.380330000000001</v>
      </c>
      <c r="AZ135">
        <v>82.725059999999999</v>
      </c>
      <c r="BA135">
        <v>1678.838</v>
      </c>
      <c r="BB135">
        <v>1.091529</v>
      </c>
      <c r="BC135">
        <v>14.609669999999999</v>
      </c>
      <c r="BD135">
        <v>35.93721</v>
      </c>
      <c r="BE135">
        <v>733.46169999999995</v>
      </c>
      <c r="BF135">
        <v>1.0861160000000001</v>
      </c>
      <c r="BG135">
        <v>14.806990000000001</v>
      </c>
      <c r="BH135">
        <v>10.216900000000001</v>
      </c>
      <c r="BI135">
        <v>209.66739999999999</v>
      </c>
      <c r="BJ135">
        <v>1.079359</v>
      </c>
      <c r="BK135">
        <v>14.478759999999999</v>
      </c>
      <c r="BL135">
        <v>2.2130969999999999</v>
      </c>
      <c r="BM135">
        <v>45.702950000000001</v>
      </c>
      <c r="BN135">
        <v>1.071027</v>
      </c>
      <c r="BO135">
        <v>13.79673</v>
      </c>
      <c r="BP135">
        <v>0.44894269999999997</v>
      </c>
      <c r="BQ135">
        <v>9.3312919999999995</v>
      </c>
      <c r="BR135">
        <v>1.061104</v>
      </c>
      <c r="BS135">
        <v>13.177680000000001</v>
      </c>
      <c r="BT135" s="1">
        <v>0.12852520000000001</v>
      </c>
      <c r="BU135">
        <v>2.6864189999999999</v>
      </c>
      <c r="BV135">
        <v>1.0502309999999999</v>
      </c>
      <c r="BW135">
        <v>13.12255</v>
      </c>
      <c r="BX135" s="1">
        <v>7.2154949999999995E-2</v>
      </c>
      <c r="BY135">
        <v>1.517774</v>
      </c>
      <c r="BZ135">
        <v>1.0389930000000001</v>
      </c>
      <c r="CA135">
        <v>13.587580000000001</v>
      </c>
      <c r="CB135" s="1">
        <v>6.0858250000000003E-2</v>
      </c>
      <c r="CC135" s="1">
        <v>1.2910299999999999</v>
      </c>
      <c r="CD135">
        <v>1.02701</v>
      </c>
      <c r="CE135">
        <v>14.421860000000001</v>
      </c>
      <c r="CF135" s="1">
        <v>6.0078220000000002E-2</v>
      </c>
      <c r="CG135" s="1">
        <v>1.2872650000000001</v>
      </c>
      <c r="CH135">
        <v>1.014381</v>
      </c>
      <c r="CI135">
        <v>15.183310000000001</v>
      </c>
      <c r="CJ135" s="1">
        <v>6.2432389999999997E-2</v>
      </c>
      <c r="CK135" s="1">
        <v>1.3525689999999999</v>
      </c>
      <c r="CL135">
        <v>1.0018089999999999</v>
      </c>
      <c r="CM135">
        <v>15.385400000000001</v>
      </c>
      <c r="CN135" s="1">
        <v>6.3636390000000001E-2</v>
      </c>
      <c r="CO135" s="1">
        <v>1.3942969999999999</v>
      </c>
      <c r="CP135">
        <v>0.98911090000000002</v>
      </c>
      <c r="CQ135">
        <v>15.075799999999999</v>
      </c>
      <c r="CR135" s="1">
        <v>6.1962000000000003E-2</v>
      </c>
      <c r="CS135" s="1">
        <v>1.3735329999999999</v>
      </c>
      <c r="CT135">
        <v>0.97688200000000003</v>
      </c>
      <c r="CU135">
        <v>14.570690000000001</v>
      </c>
      <c r="CV135" s="1">
        <v>5.7874090000000003E-2</v>
      </c>
      <c r="CW135" s="1">
        <v>1.297223</v>
      </c>
      <c r="CX135">
        <v>0.96521800000000002</v>
      </c>
      <c r="CY135">
        <v>14.04706</v>
      </c>
      <c r="CZ135" s="1">
        <v>5.2568669999999998E-2</v>
      </c>
      <c r="DA135" s="1">
        <v>1.1908259999999999</v>
      </c>
      <c r="DB135">
        <v>0.95350089999999998</v>
      </c>
      <c r="DC135">
        <v>14.20049</v>
      </c>
      <c r="DD135" s="1">
        <v>4.7005409999999997E-2</v>
      </c>
      <c r="DE135" s="1">
        <v>1.076128</v>
      </c>
      <c r="DF135">
        <v>0.94194840000000002</v>
      </c>
      <c r="DG135">
        <v>15.072100000000001</v>
      </c>
      <c r="DH135" s="1">
        <v>4.1697070000000003E-2</v>
      </c>
      <c r="DI135" s="1">
        <v>0.96435760000000004</v>
      </c>
      <c r="DJ135">
        <v>0.93096290000000004</v>
      </c>
      <c r="DK135">
        <v>15.997389999999999</v>
      </c>
      <c r="DL135" s="1">
        <v>3.6562799999999999E-2</v>
      </c>
      <c r="DM135" s="1">
        <v>0.85372389999999998</v>
      </c>
      <c r="DN135">
        <v>0.92060410000000004</v>
      </c>
      <c r="DO135">
        <v>16.782689999999999</v>
      </c>
      <c r="DP135" s="1">
        <v>3.145742E-2</v>
      </c>
      <c r="DQ135" s="1">
        <v>0.74100569999999999</v>
      </c>
      <c r="DR135">
        <v>0.91041369999999999</v>
      </c>
      <c r="DS135">
        <v>17.081130000000002</v>
      </c>
      <c r="DT135" s="1">
        <v>2.6525159999999999E-2</v>
      </c>
      <c r="DU135" s="1">
        <v>0.63019440000000004</v>
      </c>
      <c r="DV135">
        <v>0.90109459999999997</v>
      </c>
      <c r="DW135">
        <v>16.76614</v>
      </c>
      <c r="DX135" s="1">
        <v>2.218442E-2</v>
      </c>
      <c r="DY135" s="1">
        <v>0.53110009999999996</v>
      </c>
      <c r="DZ135">
        <v>0.89288959999999995</v>
      </c>
      <c r="EA135">
        <v>16.102429999999998</v>
      </c>
      <c r="EB135" s="1">
        <v>1.866671E-2</v>
      </c>
      <c r="EC135" s="1">
        <v>0.44973459999999998</v>
      </c>
      <c r="ED135">
        <v>0.88579240000000004</v>
      </c>
      <c r="EE135">
        <v>15.37846</v>
      </c>
      <c r="EF135" s="1">
        <v>1.5921769999999998E-2</v>
      </c>
      <c r="EG135" s="1">
        <v>0.38549410000000001</v>
      </c>
      <c r="EH135">
        <v>0.88004709999999997</v>
      </c>
      <c r="EI135">
        <v>15.10721</v>
      </c>
      <c r="EJ135" s="1">
        <v>1.378739E-2</v>
      </c>
      <c r="EK135" s="1">
        <v>0.3349666</v>
      </c>
      <c r="EL135">
        <v>0.87579130000000005</v>
      </c>
      <c r="EM135">
        <v>15.36834</v>
      </c>
      <c r="EN135" s="1">
        <v>1.209029E-2</v>
      </c>
      <c r="EO135" s="1">
        <v>0.29425410000000002</v>
      </c>
      <c r="EP135">
        <v>0.87297930000000001</v>
      </c>
      <c r="EQ135">
        <v>16.034520000000001</v>
      </c>
      <c r="ER135" s="1">
        <v>1.0625300000000001E-2</v>
      </c>
      <c r="ES135" s="1">
        <v>0.25866850000000002</v>
      </c>
      <c r="ET135">
        <v>0.87112330000000004</v>
      </c>
      <c r="EU135">
        <v>16.752040000000001</v>
      </c>
      <c r="EV135" s="1">
        <v>9.1212110000000006E-3</v>
      </c>
      <c r="EW135" s="1">
        <v>0.22188859999999999</v>
      </c>
      <c r="EX135">
        <v>0.86995520000000004</v>
      </c>
      <c r="EY135">
        <v>16.92315</v>
      </c>
      <c r="EZ135" s="1">
        <v>7.4328780000000004E-3</v>
      </c>
      <c r="FA135" s="1">
        <v>0.1805706</v>
      </c>
      <c r="FB135">
        <v>0.86926610000000004</v>
      </c>
      <c r="FC135">
        <v>16.579789999999999</v>
      </c>
      <c r="FD135" s="1">
        <v>5.7167549999999996E-3</v>
      </c>
      <c r="FE135" s="1">
        <v>0.1385942</v>
      </c>
      <c r="FF135">
        <v>0.86893989999999999</v>
      </c>
      <c r="FG135">
        <v>15.92539</v>
      </c>
      <c r="FH135" s="1">
        <v>4.2559549999999996E-3</v>
      </c>
      <c r="FI135" s="1">
        <v>0.1029017</v>
      </c>
      <c r="FJ135">
        <v>0.86889939999999999</v>
      </c>
      <c r="FK135">
        <v>15.151770000000001</v>
      </c>
      <c r="FL135" s="1">
        <v>3.20104E-3</v>
      </c>
      <c r="FM135" s="1">
        <v>7.7138709999999999E-2</v>
      </c>
      <c r="FN135">
        <v>0.86902270000000004</v>
      </c>
      <c r="FO135">
        <v>15.24478</v>
      </c>
      <c r="FP135" s="1">
        <v>2.5210900000000001E-3</v>
      </c>
      <c r="FQ135" s="1">
        <v>6.0537260000000002E-2</v>
      </c>
      <c r="FR135">
        <v>0.8693244</v>
      </c>
      <c r="FS135">
        <v>15.71644</v>
      </c>
      <c r="FT135" s="1">
        <v>2.1051720000000002E-3</v>
      </c>
      <c r="FU135" s="1">
        <v>5.0371340000000001E-2</v>
      </c>
      <c r="FV135">
        <v>0.86969660000000004</v>
      </c>
      <c r="FW135">
        <v>16.272110000000001</v>
      </c>
      <c r="FX135" s="1">
        <v>1.844409E-3</v>
      </c>
      <c r="FY135" s="1">
        <v>4.3987859999999997E-2</v>
      </c>
      <c r="FZ135">
        <v>0.87014499999999995</v>
      </c>
      <c r="GA135">
        <v>16.683250000000001</v>
      </c>
      <c r="GB135" s="1">
        <v>1.6606699999999999E-3</v>
      </c>
      <c r="GC135" s="1">
        <v>3.9488290000000002E-2</v>
      </c>
      <c r="GD135">
        <v>0.87063000000000001</v>
      </c>
      <c r="GE135">
        <v>16.71096</v>
      </c>
      <c r="GF135" s="1">
        <v>1.510228E-3</v>
      </c>
      <c r="GG135" s="1">
        <v>3.5815439999999997E-2</v>
      </c>
      <c r="GH135">
        <v>0.87108010000000002</v>
      </c>
      <c r="GI135">
        <v>16.237459999999999</v>
      </c>
      <c r="GJ135" s="1">
        <v>1.3791719999999999E-3</v>
      </c>
      <c r="GK135" s="1">
        <v>3.2629720000000001E-2</v>
      </c>
      <c r="GL135">
        <v>0.87149759999999998</v>
      </c>
      <c r="GM135">
        <v>15.544320000000001</v>
      </c>
      <c r="GN135" s="1">
        <v>1.267888E-3</v>
      </c>
      <c r="GO135" s="1">
        <v>2.9935570000000002E-2</v>
      </c>
      <c r="GP135">
        <v>0.87183409999999995</v>
      </c>
      <c r="GQ135">
        <v>15.01656</v>
      </c>
      <c r="GR135" s="1">
        <v>1.1771889999999999E-3</v>
      </c>
      <c r="GS135" s="1">
        <v>2.774304E-2</v>
      </c>
      <c r="GT135">
        <v>0.87209369999999997</v>
      </c>
      <c r="GU135">
        <v>15.47927</v>
      </c>
      <c r="GV135" s="1">
        <v>1.1036609999999999E-3</v>
      </c>
      <c r="GW135" s="1">
        <v>2.597696E-2</v>
      </c>
      <c r="GX135">
        <v>0.87230070000000004</v>
      </c>
      <c r="GY135">
        <v>16.193370000000002</v>
      </c>
      <c r="GZ135" s="1">
        <v>1.0433249999999999E-3</v>
      </c>
      <c r="HA135" s="1">
        <v>2.4529860000000001E-2</v>
      </c>
      <c r="HB135">
        <v>0.872421</v>
      </c>
      <c r="HC135">
        <v>16.91536</v>
      </c>
      <c r="HD135" s="1">
        <v>9.9416109999999995E-4</v>
      </c>
      <c r="HE135" s="1">
        <v>2.335539E-2</v>
      </c>
      <c r="HF135">
        <v>0.87251520000000005</v>
      </c>
      <c r="HG135">
        <v>17.748349999999999</v>
      </c>
      <c r="HH135" s="1">
        <v>9.5773099999999997E-4</v>
      </c>
      <c r="HI135" s="1">
        <v>2.2485729999999999E-2</v>
      </c>
      <c r="HJ135">
        <v>0.87258170000000002</v>
      </c>
      <c r="HK135">
        <v>18.16461</v>
      </c>
      <c r="HL135" s="1">
        <v>9.3396959999999998E-4</v>
      </c>
      <c r="HM135" s="1">
        <v>2.1918779999999999E-2</v>
      </c>
      <c r="HN135">
        <v>0.87260070000000001</v>
      </c>
      <c r="HO135">
        <v>17.671980000000001</v>
      </c>
      <c r="HP135" s="1">
        <v>9.1722240000000001E-4</v>
      </c>
      <c r="HQ135" s="1">
        <v>2.15202E-2</v>
      </c>
      <c r="HR135">
        <v>0.87262930000000005</v>
      </c>
      <c r="HS135">
        <v>16.832159999999998</v>
      </c>
      <c r="HT135" s="1">
        <v>8.9960280000000005E-4</v>
      </c>
      <c r="HU135" s="1">
        <v>2.110476E-2</v>
      </c>
      <c r="HV135">
        <v>0.87264940000000002</v>
      </c>
      <c r="HW135">
        <v>15.99047</v>
      </c>
      <c r="HX135" s="1">
        <v>8.7676140000000002E-4</v>
      </c>
      <c r="HY135" s="1">
        <v>2.056854E-2</v>
      </c>
      <c r="HZ135">
        <v>0.87265250000000005</v>
      </c>
      <c r="IA135">
        <v>16.009360000000001</v>
      </c>
      <c r="IB135" s="1">
        <v>8.4856579999999997E-4</v>
      </c>
      <c r="IC135" s="1">
        <v>1.9908800000000001E-2</v>
      </c>
      <c r="ID135">
        <v>0.872672</v>
      </c>
      <c r="IE135">
        <v>16.7285</v>
      </c>
      <c r="IF135" s="1">
        <v>8.1703039999999998E-4</v>
      </c>
      <c r="IG135" s="1">
        <v>1.9169410000000001E-2</v>
      </c>
      <c r="IH135">
        <v>0.87267660000000002</v>
      </c>
      <c r="II135">
        <v>17.721209999999999</v>
      </c>
      <c r="IJ135" s="1">
        <v>7.841921E-4</v>
      </c>
      <c r="IK135" s="1">
        <v>1.8401210000000001E-2</v>
      </c>
      <c r="IL135">
        <v>0.87265179999999998</v>
      </c>
      <c r="IM135">
        <v>18.79156</v>
      </c>
      <c r="IN135" s="1">
        <v>7.5170010000000004E-4</v>
      </c>
      <c r="IO135" s="1">
        <v>1.7640349999999999E-2</v>
      </c>
      <c r="IP135">
        <v>0.87265910000000002</v>
      </c>
      <c r="IQ135">
        <v>19.286110000000001</v>
      </c>
      <c r="IR135" s="1">
        <v>7.2040690000000002E-4</v>
      </c>
      <c r="IS135" s="1">
        <v>1.6906569999999999E-2</v>
      </c>
      <c r="IT135">
        <v>0.87266060000000001</v>
      </c>
      <c r="IU135">
        <v>18.913</v>
      </c>
      <c r="IV135" s="1">
        <v>6.9051819999999995E-4</v>
      </c>
      <c r="IW135" s="1">
        <v>1.6207289999999999E-2</v>
      </c>
      <c r="IX135">
        <v>0.87268449999999997</v>
      </c>
      <c r="IY135">
        <v>18.125350000000001</v>
      </c>
      <c r="IZ135">
        <v>6.6208789999999999E-4</v>
      </c>
      <c r="JA135" s="1">
        <v>1.5540760000000001E-2</v>
      </c>
      <c r="JB135">
        <v>0.87268020000000002</v>
      </c>
      <c r="JC135">
        <v>17.246079999999999</v>
      </c>
      <c r="JD135">
        <v>6.3512690000000005E-4</v>
      </c>
      <c r="JE135" s="1">
        <v>1.4908650000000001E-2</v>
      </c>
      <c r="JF135">
        <v>0.87268279999999998</v>
      </c>
      <c r="JG135">
        <v>16.922920000000001</v>
      </c>
      <c r="JH135">
        <v>6.0947370000000005E-4</v>
      </c>
      <c r="JI135" s="1">
        <v>1.430799E-2</v>
      </c>
      <c r="JJ135">
        <v>0.87266630000000001</v>
      </c>
      <c r="JK135">
        <v>16.872689999999999</v>
      </c>
      <c r="JL135">
        <v>5.8524550000000003E-4</v>
      </c>
      <c r="JM135">
        <v>1.3738729999999999E-2</v>
      </c>
      <c r="JN135">
        <v>0.87266900000000003</v>
      </c>
      <c r="JO135">
        <v>17.175129999999999</v>
      </c>
      <c r="JP135">
        <v>5.6206170000000001E-4</v>
      </c>
      <c r="JQ135">
        <v>1.3196039999999999E-2</v>
      </c>
      <c r="JR135">
        <v>0.87268049999999997</v>
      </c>
      <c r="JS135">
        <v>17.378720000000001</v>
      </c>
      <c r="JT135">
        <v>5.3999829999999997E-4</v>
      </c>
      <c r="JU135">
        <v>1.26774E-2</v>
      </c>
      <c r="JV135">
        <v>0.87267300000000003</v>
      </c>
      <c r="JW135">
        <v>17.26972</v>
      </c>
      <c r="JX135">
        <v>5.1886309999999998E-4</v>
      </c>
      <c r="JY135">
        <v>1.218228E-2</v>
      </c>
      <c r="JZ135">
        <v>0.87266560000000004</v>
      </c>
      <c r="KA135">
        <v>16.971160000000001</v>
      </c>
      <c r="KB135">
        <v>4.9888510000000005E-4</v>
      </c>
      <c r="KC135">
        <v>1.1712749999999999E-2</v>
      </c>
      <c r="KD135">
        <v>0.87266840000000001</v>
      </c>
      <c r="KE135">
        <v>16.47296</v>
      </c>
      <c r="KF135">
        <v>4.7986360000000001E-4</v>
      </c>
      <c r="KG135">
        <v>1.126684E-2</v>
      </c>
      <c r="KH135">
        <v>0.87266639999999995</v>
      </c>
      <c r="KI135">
        <v>15.83811</v>
      </c>
      <c r="KJ135">
        <v>4.6182420000000002E-4</v>
      </c>
      <c r="KK135">
        <v>1.0843490000000001E-2</v>
      </c>
      <c r="KL135">
        <v>0.87266619999999995</v>
      </c>
      <c r="KM135">
        <v>15.732150000000001</v>
      </c>
      <c r="KN135">
        <v>4.4469680000000001E-4</v>
      </c>
      <c r="KO135">
        <v>1.0440960000000001E-2</v>
      </c>
      <c r="KP135">
        <v>0.87266710000000003</v>
      </c>
      <c r="KQ135">
        <v>15.682460000000001</v>
      </c>
      <c r="KR135">
        <v>4.2832169999999998E-4</v>
      </c>
      <c r="KS135">
        <v>1.0056209999999999E-2</v>
      </c>
      <c r="KT135">
        <v>0.87265939999999997</v>
      </c>
      <c r="KU135">
        <v>15.705120000000001</v>
      </c>
      <c r="KV135">
        <v>4.126477E-4</v>
      </c>
      <c r="KW135">
        <v>9.6887250000000005E-3</v>
      </c>
      <c r="KX135">
        <v>0.8726602</v>
      </c>
      <c r="KY135">
        <v>15.982189999999999</v>
      </c>
      <c r="KZ135">
        <v>3.977009E-4</v>
      </c>
      <c r="LA135">
        <v>9.3377770000000002E-3</v>
      </c>
      <c r="LB135">
        <v>0.87262490000000004</v>
      </c>
      <c r="LC135">
        <v>16.02392</v>
      </c>
      <c r="LD135">
        <v>3.8342710000000002E-4</v>
      </c>
      <c r="LE135">
        <v>9.0030519999999992E-3</v>
      </c>
      <c r="LF135">
        <v>0.87255039999999995</v>
      </c>
      <c r="LG135">
        <v>15.60205</v>
      </c>
      <c r="LH135">
        <v>3.6975719999999998E-4</v>
      </c>
      <c r="LI135">
        <v>8.681958E-3</v>
      </c>
      <c r="LJ135">
        <v>0.872444</v>
      </c>
      <c r="LK135">
        <v>15.030469999999999</v>
      </c>
      <c r="LL135">
        <v>3.5647720000000002E-4</v>
      </c>
      <c r="LM135">
        <v>8.3718899999999999E-3</v>
      </c>
      <c r="LN135">
        <v>0.87221669999999996</v>
      </c>
      <c r="LO135">
        <v>14.62401</v>
      </c>
      <c r="LP135">
        <v>3.4370430000000001E-4</v>
      </c>
      <c r="LQ135">
        <v>8.0746050000000003E-3</v>
      </c>
      <c r="LR135">
        <v>0.871915</v>
      </c>
      <c r="LS135">
        <v>15.141209999999999</v>
      </c>
      <c r="LT135">
        <v>3.3148740000000002E-4</v>
      </c>
      <c r="LU135">
        <v>7.7899759999999997E-3</v>
      </c>
      <c r="LV135">
        <v>0.87154759999999998</v>
      </c>
      <c r="LW135">
        <v>15.92689</v>
      </c>
      <c r="LX135">
        <v>3.1989110000000002E-4</v>
      </c>
      <c r="LY135">
        <v>7.5205769999999996E-3</v>
      </c>
      <c r="LZ135">
        <v>0.87110600000000005</v>
      </c>
      <c r="MA135">
        <v>16.879000000000001</v>
      </c>
      <c r="MB135">
        <v>3.0955389999999999E-4</v>
      </c>
      <c r="MC135">
        <v>7.2805730000000003E-3</v>
      </c>
      <c r="MD135">
        <v>0.87062600000000001</v>
      </c>
      <c r="ME135">
        <v>18.12921</v>
      </c>
      <c r="MF135">
        <v>3.0167920000000002E-4</v>
      </c>
      <c r="MG135">
        <v>7.0989470000000004E-3</v>
      </c>
      <c r="MH135">
        <v>0.87014729999999996</v>
      </c>
      <c r="MI135">
        <v>18.72007</v>
      </c>
      <c r="MJ135">
        <v>2.9682450000000001E-4</v>
      </c>
      <c r="MK135">
        <v>6.988195E-3</v>
      </c>
      <c r="ML135">
        <v>0.86967899999999998</v>
      </c>
      <c r="MM135">
        <v>18.150099999999998</v>
      </c>
      <c r="MN135">
        <v>2.9366709999999999E-4</v>
      </c>
      <c r="MO135">
        <v>6.9170020000000002E-3</v>
      </c>
      <c r="MP135">
        <v>0.86924959999999996</v>
      </c>
      <c r="MQ135">
        <v>17.370519999999999</v>
      </c>
      <c r="MR135">
        <v>2.9005809999999997E-4</v>
      </c>
      <c r="MS135">
        <v>6.8356670000000001E-3</v>
      </c>
      <c r="MT135">
        <v>0.86891569999999996</v>
      </c>
      <c r="MU135">
        <v>16.736149999999999</v>
      </c>
      <c r="MV135">
        <v>2.84849E-4</v>
      </c>
      <c r="MW135">
        <v>6.7156259999999997E-3</v>
      </c>
      <c r="MX135">
        <v>0.86863429999999997</v>
      </c>
      <c r="MY135">
        <v>17.032620000000001</v>
      </c>
      <c r="MZ135">
        <v>2.780344E-4</v>
      </c>
      <c r="NA135">
        <v>6.5568229999999998E-3</v>
      </c>
      <c r="NB135">
        <v>0.86843499999999996</v>
      </c>
      <c r="NC135">
        <v>17.779399999999999</v>
      </c>
      <c r="ND135">
        <v>2.7006140000000002E-4</v>
      </c>
      <c r="NE135">
        <v>6.3705740000000004E-3</v>
      </c>
      <c r="NF135">
        <v>0.86832149999999997</v>
      </c>
      <c r="NG135">
        <v>18.76294</v>
      </c>
      <c r="NH135">
        <v>2.6102569999999998E-4</v>
      </c>
      <c r="NI135">
        <v>6.1583150000000001E-3</v>
      </c>
      <c r="NJ135">
        <v>0.86819630000000003</v>
      </c>
      <c r="NK135">
        <v>19.910329999999998</v>
      </c>
      <c r="NL135">
        <v>2.503583E-4</v>
      </c>
      <c r="NM135">
        <v>5.9071760000000001E-3</v>
      </c>
      <c r="NN135">
        <v>0.86808719999999995</v>
      </c>
      <c r="NO135">
        <v>20.366820000000001</v>
      </c>
      <c r="NP135">
        <v>2.3780669999999999E-4</v>
      </c>
      <c r="NQ135">
        <v>5.6113860000000003E-3</v>
      </c>
      <c r="NR135">
        <v>0.8679017</v>
      </c>
      <c r="NS135">
        <v>19.918990000000001</v>
      </c>
      <c r="NT135">
        <v>2.244484E-4</v>
      </c>
      <c r="NU135">
        <v>5.2967969999999998E-3</v>
      </c>
      <c r="NV135">
        <v>0.86762329999999999</v>
      </c>
      <c r="NW135">
        <v>19.148859999999999</v>
      </c>
      <c r="NX135">
        <v>2.1192199999999999E-4</v>
      </c>
      <c r="NY135">
        <v>5.00221E-3</v>
      </c>
      <c r="NZ135">
        <v>0.86717270000000002</v>
      </c>
      <c r="OA135">
        <v>18.376550000000002</v>
      </c>
      <c r="OB135">
        <v>2.0112940000000001E-4</v>
      </c>
      <c r="OC135">
        <v>4.7492350000000001E-3</v>
      </c>
      <c r="OD135">
        <v>0.86655150000000003</v>
      </c>
      <c r="OE135">
        <v>17.768509999999999</v>
      </c>
      <c r="OF135">
        <v>1.9212680000000001E-4</v>
      </c>
      <c r="OG135">
        <v>4.5389899999999997E-3</v>
      </c>
      <c r="OH135">
        <v>0.86578920000000004</v>
      </c>
      <c r="OI135">
        <v>17.855550000000001</v>
      </c>
      <c r="OJ135">
        <v>1.8459490000000001E-4</v>
      </c>
      <c r="OK135">
        <v>4.3644729999999998E-3</v>
      </c>
    </row>
    <row r="136" spans="1:401" x14ac:dyDescent="0.35">
      <c r="A136">
        <v>139</v>
      </c>
      <c r="B136" t="s">
        <v>4</v>
      </c>
      <c r="C136" t="s">
        <v>24</v>
      </c>
      <c r="D136" t="s">
        <v>141</v>
      </c>
      <c r="E136">
        <v>178.42080000000001</v>
      </c>
      <c r="F136">
        <v>1.1535260000000001</v>
      </c>
      <c r="G136">
        <v>14.58118</v>
      </c>
      <c r="H136">
        <v>0</v>
      </c>
      <c r="I136">
        <v>0</v>
      </c>
      <c r="J136">
        <v>1.149079</v>
      </c>
      <c r="K136">
        <v>14.282170000000001</v>
      </c>
      <c r="L136">
        <v>0</v>
      </c>
      <c r="M136">
        <v>0</v>
      </c>
      <c r="N136">
        <v>1.14455</v>
      </c>
      <c r="O136">
        <v>14.89072</v>
      </c>
      <c r="P136">
        <v>0</v>
      </c>
      <c r="Q136">
        <v>0</v>
      </c>
      <c r="R136">
        <v>1.1399410000000001</v>
      </c>
      <c r="S136">
        <v>15.470039999999999</v>
      </c>
      <c r="T136" s="1">
        <v>2.118207E-31</v>
      </c>
      <c r="U136" s="1">
        <v>9.3591639999999998E-30</v>
      </c>
      <c r="V136">
        <v>1.135351</v>
      </c>
      <c r="W136">
        <v>16.105810000000002</v>
      </c>
      <c r="X136" s="1">
        <v>2.7757220000000001E-20</v>
      </c>
      <c r="Y136" s="1">
        <v>1.2395110000000001E-18</v>
      </c>
      <c r="Z136">
        <v>1.1308210000000001</v>
      </c>
      <c r="AA136">
        <v>16.069279999999999</v>
      </c>
      <c r="AB136" s="1">
        <v>1.7874949999999999E-9</v>
      </c>
      <c r="AC136" s="1">
        <v>7.9480090000000003E-8</v>
      </c>
      <c r="AD136">
        <v>1.1262779999999999</v>
      </c>
      <c r="AE136">
        <v>15.55484</v>
      </c>
      <c r="AF136" s="1">
        <v>1.190691E-3</v>
      </c>
      <c r="AG136">
        <v>5.6907230000000003E-2</v>
      </c>
      <c r="AH136">
        <v>1.121723</v>
      </c>
      <c r="AI136">
        <v>14.79121</v>
      </c>
      <c r="AJ136">
        <v>0.40433920000000001</v>
      </c>
      <c r="AK136">
        <v>19.787780000000001</v>
      </c>
      <c r="AL136">
        <v>1.117332</v>
      </c>
      <c r="AM136">
        <v>14.08986</v>
      </c>
      <c r="AN136">
        <v>10.868740000000001</v>
      </c>
      <c r="AO136">
        <v>541.35260000000005</v>
      </c>
      <c r="AP136">
        <v>1.1130260000000001</v>
      </c>
      <c r="AQ136">
        <v>13.63311</v>
      </c>
      <c r="AR136">
        <v>59.103520000000003</v>
      </c>
      <c r="AS136">
        <v>2984.2939999999999</v>
      </c>
      <c r="AT136">
        <v>1.1088210000000001</v>
      </c>
      <c r="AU136">
        <v>14.047829999999999</v>
      </c>
      <c r="AV136">
        <v>105.1044</v>
      </c>
      <c r="AW136">
        <v>5369.1040000000003</v>
      </c>
      <c r="AX136">
        <v>1.1046039999999999</v>
      </c>
      <c r="AY136">
        <v>14.379060000000001</v>
      </c>
      <c r="AZ136">
        <v>83.089089999999999</v>
      </c>
      <c r="BA136">
        <v>4287.0540000000001</v>
      </c>
      <c r="BB136">
        <v>1.100025</v>
      </c>
      <c r="BC136">
        <v>14.608779999999999</v>
      </c>
      <c r="BD136">
        <v>36.255380000000002</v>
      </c>
      <c r="BE136">
        <v>1887.3889999999999</v>
      </c>
      <c r="BF136">
        <v>1.0946370000000001</v>
      </c>
      <c r="BG136">
        <v>14.807650000000001</v>
      </c>
      <c r="BH136">
        <v>10.341240000000001</v>
      </c>
      <c r="BI136">
        <v>542.6223</v>
      </c>
      <c r="BJ136">
        <v>1.0880449999999999</v>
      </c>
      <c r="BK136">
        <v>14.485139999999999</v>
      </c>
      <c r="BL136">
        <v>2.2443870000000001</v>
      </c>
      <c r="BM136">
        <v>118.6816</v>
      </c>
      <c r="BN136">
        <v>1.079893</v>
      </c>
      <c r="BO136">
        <v>13.805429999999999</v>
      </c>
      <c r="BP136">
        <v>0.45502880000000001</v>
      </c>
      <c r="BQ136">
        <v>24.20739</v>
      </c>
      <c r="BR136">
        <v>1.0701940000000001</v>
      </c>
      <c r="BS136">
        <v>13.18493</v>
      </c>
      <c r="BT136" s="1">
        <v>0.12958500000000001</v>
      </c>
      <c r="BU136">
        <v>6.9050700000000003</v>
      </c>
      <c r="BV136">
        <v>1.0595810000000001</v>
      </c>
      <c r="BW136">
        <v>13.126189999999999</v>
      </c>
      <c r="BX136" s="1">
        <v>7.2352899999999998E-2</v>
      </c>
      <c r="BY136">
        <v>3.863127</v>
      </c>
      <c r="BZ136">
        <v>1.0485990000000001</v>
      </c>
      <c r="CA136">
        <v>13.586320000000001</v>
      </c>
      <c r="CB136" s="1">
        <v>6.0891920000000002E-2</v>
      </c>
      <c r="CC136" s="1">
        <v>3.2727059999999999</v>
      </c>
      <c r="CD136">
        <v>1.036929</v>
      </c>
      <c r="CE136">
        <v>14.41886</v>
      </c>
      <c r="CF136" s="1">
        <v>6.0058559999999997E-2</v>
      </c>
      <c r="CG136" s="1">
        <v>3.257352</v>
      </c>
      <c r="CH136">
        <v>1.024583</v>
      </c>
      <c r="CI136">
        <v>15.18009</v>
      </c>
      <c r="CJ136" s="1">
        <v>6.2404279999999999E-2</v>
      </c>
      <c r="CK136" s="1">
        <v>3.4208919999999998</v>
      </c>
      <c r="CL136">
        <v>1.012316</v>
      </c>
      <c r="CM136">
        <v>15.38641</v>
      </c>
      <c r="CN136" s="1">
        <v>6.3628829999999997E-2</v>
      </c>
      <c r="CO136" s="1">
        <v>3.5276380000000001</v>
      </c>
      <c r="CP136">
        <v>0.99989740000000005</v>
      </c>
      <c r="CQ136">
        <v>15.080500000000001</v>
      </c>
      <c r="CR136" s="1">
        <v>6.1980729999999998E-2</v>
      </c>
      <c r="CS136" s="1">
        <v>3.4767260000000002</v>
      </c>
      <c r="CT136">
        <v>0.9880042</v>
      </c>
      <c r="CU136">
        <v>14.57822</v>
      </c>
      <c r="CV136" s="1">
        <v>5.79111E-2</v>
      </c>
      <c r="CW136" s="1">
        <v>3.2847040000000001</v>
      </c>
      <c r="CX136">
        <v>0.97650870000000001</v>
      </c>
      <c r="CY136">
        <v>14.05475</v>
      </c>
      <c r="CZ136" s="1">
        <v>5.2613680000000003E-2</v>
      </c>
      <c r="DA136" s="1">
        <v>3.0157699999999998</v>
      </c>
      <c r="DB136">
        <v>0.96492520000000004</v>
      </c>
      <c r="DC136">
        <v>14.20138</v>
      </c>
      <c r="DD136" s="1">
        <v>4.7051120000000002E-2</v>
      </c>
      <c r="DE136" s="1">
        <v>2.7250489999999998</v>
      </c>
      <c r="DF136">
        <v>0.95351730000000001</v>
      </c>
      <c r="DG136">
        <v>15.06648</v>
      </c>
      <c r="DH136" s="1">
        <v>4.1741399999999998E-2</v>
      </c>
      <c r="DI136" s="1">
        <v>2.4416169999999999</v>
      </c>
      <c r="DJ136">
        <v>0.94270220000000005</v>
      </c>
      <c r="DK136">
        <v>15.991070000000001</v>
      </c>
      <c r="DL136" s="1">
        <v>3.6607880000000002E-2</v>
      </c>
      <c r="DM136" s="1">
        <v>2.1614360000000001</v>
      </c>
      <c r="DN136">
        <v>0.93252109999999999</v>
      </c>
      <c r="DO136">
        <v>16.776599999999998</v>
      </c>
      <c r="DP136" s="1">
        <v>3.1503549999999998E-2</v>
      </c>
      <c r="DQ136" s="1">
        <v>1.8762909999999999</v>
      </c>
      <c r="DR136">
        <v>0.92247619999999997</v>
      </c>
      <c r="DS136">
        <v>17.08024</v>
      </c>
      <c r="DT136" s="1">
        <v>2.6569059999999999E-2</v>
      </c>
      <c r="DU136" s="1">
        <v>1.595769</v>
      </c>
      <c r="DV136">
        <v>0.91328469999999995</v>
      </c>
      <c r="DW136">
        <v>16.771740000000001</v>
      </c>
      <c r="DX136" s="1">
        <v>2.2222100000000002E-2</v>
      </c>
      <c r="DY136" s="1">
        <v>1.3445750000000001</v>
      </c>
      <c r="DZ136">
        <v>0.90516779999999997</v>
      </c>
      <c r="EA136">
        <v>16.112069999999999</v>
      </c>
      <c r="EB136" s="1">
        <v>1.8696999999999998E-2</v>
      </c>
      <c r="EC136" s="1">
        <v>1.1381399999999999</v>
      </c>
      <c r="ED136">
        <v>0.89818220000000004</v>
      </c>
      <c r="EE136">
        <v>15.389110000000001</v>
      </c>
      <c r="EF136" s="1">
        <v>1.5945669999999999E-2</v>
      </c>
      <c r="EG136" s="1">
        <v>0.97515130000000005</v>
      </c>
      <c r="EH136">
        <v>0.89254319999999998</v>
      </c>
      <c r="EI136">
        <v>15.11397</v>
      </c>
      <c r="EJ136" s="1">
        <v>1.380637E-2</v>
      </c>
      <c r="EK136" s="1">
        <v>0.84697610000000001</v>
      </c>
      <c r="EL136">
        <v>0.88837299999999997</v>
      </c>
      <c r="EM136">
        <v>15.36989</v>
      </c>
      <c r="EN136" s="1">
        <v>1.210601E-2</v>
      </c>
      <c r="EO136" s="1">
        <v>0.74382499999999996</v>
      </c>
      <c r="EP136">
        <v>0.88558999999999999</v>
      </c>
      <c r="EQ136">
        <v>16.032489999999999</v>
      </c>
      <c r="ER136" s="1">
        <v>1.06401E-2</v>
      </c>
      <c r="ES136" s="1">
        <v>0.65390269999999995</v>
      </c>
      <c r="ET136">
        <v>0.88378710000000005</v>
      </c>
      <c r="EU136">
        <v>16.74803</v>
      </c>
      <c r="EV136" s="1">
        <v>9.1376530000000008E-3</v>
      </c>
      <c r="EW136" s="1">
        <v>0.56129370000000001</v>
      </c>
      <c r="EX136">
        <v>0.88267799999999996</v>
      </c>
      <c r="EY136">
        <v>16.922339999999998</v>
      </c>
      <c r="EZ136" s="1">
        <v>7.4510920000000003E-3</v>
      </c>
      <c r="FA136" s="1">
        <v>0.45729809999999999</v>
      </c>
      <c r="FB136">
        <v>0.88201249999999998</v>
      </c>
      <c r="FC136">
        <v>16.58436</v>
      </c>
      <c r="FD136" s="1">
        <v>5.7339679999999999E-3</v>
      </c>
      <c r="FE136" s="1">
        <v>0.35134159999999998</v>
      </c>
      <c r="FF136">
        <v>0.88170119999999996</v>
      </c>
      <c r="FG136">
        <v>15.93554</v>
      </c>
      <c r="FH136" s="1">
        <v>4.2695040000000004E-3</v>
      </c>
      <c r="FI136" s="1">
        <v>0.26094800000000001</v>
      </c>
      <c r="FJ136">
        <v>0.88166719999999998</v>
      </c>
      <c r="FK136">
        <v>15.1653</v>
      </c>
      <c r="FL136" s="1">
        <v>3.2102609999999998E-3</v>
      </c>
      <c r="FM136" s="1">
        <v>0.19550880000000001</v>
      </c>
      <c r="FN136">
        <v>0.88179149999999995</v>
      </c>
      <c r="FO136">
        <v>15.251099999999999</v>
      </c>
      <c r="FP136" s="1">
        <v>2.526847E-3</v>
      </c>
      <c r="FQ136" s="1">
        <v>0.15326229999999999</v>
      </c>
      <c r="FR136">
        <v>0.88209150000000003</v>
      </c>
      <c r="FS136">
        <v>15.71828</v>
      </c>
      <c r="FT136" s="1">
        <v>2.1087020000000001E-3</v>
      </c>
      <c r="FU136" s="1">
        <v>0.12738440000000001</v>
      </c>
      <c r="FV136">
        <v>0.88245739999999995</v>
      </c>
      <c r="FW136">
        <v>16.269259999999999</v>
      </c>
      <c r="FX136" s="1">
        <v>1.846727E-3</v>
      </c>
      <c r="FY136" s="1">
        <v>0.1111539</v>
      </c>
      <c r="FZ136">
        <v>0.88289740000000005</v>
      </c>
      <c r="GA136">
        <v>16.680260000000001</v>
      </c>
      <c r="GB136" s="1">
        <v>1.6624299999999999E-3</v>
      </c>
      <c r="GC136" s="1">
        <v>9.9748840000000005E-2</v>
      </c>
      <c r="GD136">
        <v>0.88337449999999995</v>
      </c>
      <c r="GE136">
        <v>16.712219999999999</v>
      </c>
      <c r="GF136" s="1">
        <v>1.5117360000000001E-3</v>
      </c>
      <c r="GG136" s="1">
        <v>9.0463089999999996E-2</v>
      </c>
      <c r="GH136">
        <v>0.88381430000000005</v>
      </c>
      <c r="GI136">
        <v>16.245349999999998</v>
      </c>
      <c r="GJ136" s="1">
        <v>1.380477E-3</v>
      </c>
      <c r="GK136" s="1">
        <v>8.2408709999999996E-2</v>
      </c>
      <c r="GL136">
        <v>0.88422330000000005</v>
      </c>
      <c r="GM136">
        <v>15.55378</v>
      </c>
      <c r="GN136" s="1">
        <v>1.2689730000000001E-3</v>
      </c>
      <c r="GO136" s="1">
        <v>7.5593179999999996E-2</v>
      </c>
      <c r="GP136">
        <v>0.88455119999999998</v>
      </c>
      <c r="GQ136">
        <v>15.02492</v>
      </c>
      <c r="GR136" s="1">
        <v>1.1780639999999999E-3</v>
      </c>
      <c r="GS136" s="1">
        <v>7.0042160000000006E-2</v>
      </c>
      <c r="GT136">
        <v>0.88480460000000005</v>
      </c>
      <c r="GU136">
        <v>15.480460000000001</v>
      </c>
      <c r="GV136" s="1">
        <v>1.1043699999999999E-3</v>
      </c>
      <c r="GW136" s="1">
        <v>6.5572489999999997E-2</v>
      </c>
      <c r="GX136">
        <v>0.88500639999999997</v>
      </c>
      <c r="GY136">
        <v>16.193650000000002</v>
      </c>
      <c r="GZ136" s="1">
        <v>1.0439100000000001E-3</v>
      </c>
      <c r="HA136" s="1">
        <v>6.191087E-2</v>
      </c>
      <c r="HB136">
        <v>0.88512210000000002</v>
      </c>
      <c r="HC136">
        <v>16.913530000000002</v>
      </c>
      <c r="HD136" s="1">
        <v>9.9462310000000007E-4</v>
      </c>
      <c r="HE136" s="1">
        <v>5.8936629999999997E-2</v>
      </c>
      <c r="HF136">
        <v>0.88521369999999999</v>
      </c>
      <c r="HG136">
        <v>17.743970000000001</v>
      </c>
      <c r="HH136" s="1">
        <v>9.5805019999999996E-4</v>
      </c>
      <c r="HI136" s="1">
        <v>5.6727960000000001E-2</v>
      </c>
      <c r="HJ136">
        <v>0.88527940000000005</v>
      </c>
      <c r="HK136">
        <v>18.164459999999998</v>
      </c>
      <c r="HL136" s="1">
        <v>9.3417450000000003E-4</v>
      </c>
      <c r="HM136" s="1">
        <v>5.5287019999999999E-2</v>
      </c>
      <c r="HN136">
        <v>0.88531680000000001</v>
      </c>
      <c r="HO136">
        <v>17.681439999999998</v>
      </c>
      <c r="HP136" s="1">
        <v>9.1739109999999997E-4</v>
      </c>
      <c r="HQ136" s="1">
        <v>5.4277489999999998E-2</v>
      </c>
      <c r="HR136">
        <v>0.885324</v>
      </c>
      <c r="HS136">
        <v>16.84477</v>
      </c>
      <c r="HT136" s="1">
        <v>8.9980599999999996E-4</v>
      </c>
      <c r="HU136" s="1">
        <v>5.3233419999999997E-2</v>
      </c>
      <c r="HV136">
        <v>0.88534369999999996</v>
      </c>
      <c r="HW136">
        <v>16.004159999999999</v>
      </c>
      <c r="HX136" s="1">
        <v>8.7702380000000005E-4</v>
      </c>
      <c r="HY136" s="1">
        <v>5.1888480000000001E-2</v>
      </c>
      <c r="HZ136">
        <v>0.88536669999999995</v>
      </c>
      <c r="IA136">
        <v>16.016079999999999</v>
      </c>
      <c r="IB136" s="1">
        <v>8.4887530000000001E-4</v>
      </c>
      <c r="IC136" s="1">
        <v>5.0229900000000001E-2</v>
      </c>
      <c r="ID136">
        <v>0.88538740000000005</v>
      </c>
      <c r="IE136">
        <v>16.727730000000001</v>
      </c>
      <c r="IF136" s="1">
        <v>8.1736510000000005E-4</v>
      </c>
      <c r="IG136" s="1">
        <v>4.8368099999999997E-2</v>
      </c>
      <c r="IH136">
        <v>0.88537069999999995</v>
      </c>
      <c r="II136">
        <v>17.71611</v>
      </c>
      <c r="IJ136" s="1">
        <v>7.8453119999999995E-4</v>
      </c>
      <c r="IK136" s="1">
        <v>4.6432109999999999E-2</v>
      </c>
      <c r="IL136">
        <v>0.88536590000000004</v>
      </c>
      <c r="IM136">
        <v>18.783740000000002</v>
      </c>
      <c r="IN136" s="1">
        <v>7.5203019999999995E-4</v>
      </c>
      <c r="IO136" s="1">
        <v>4.451256E-2</v>
      </c>
      <c r="IP136">
        <v>0.88537350000000004</v>
      </c>
      <c r="IQ136">
        <v>19.28379</v>
      </c>
      <c r="IR136" s="1">
        <v>7.2072379999999999E-4</v>
      </c>
      <c r="IS136" s="1">
        <v>4.2661039999999997E-2</v>
      </c>
      <c r="IT136">
        <v>0.8853531</v>
      </c>
      <c r="IU136">
        <v>18.920809999999999</v>
      </c>
      <c r="IV136" s="1">
        <v>6.9081909999999999E-4</v>
      </c>
      <c r="IW136" s="1">
        <v>4.0896040000000002E-2</v>
      </c>
      <c r="IX136">
        <v>0.88537929999999998</v>
      </c>
      <c r="IY136">
        <v>18.139140000000001</v>
      </c>
      <c r="IZ136">
        <v>6.6237550000000005E-4</v>
      </c>
      <c r="JA136" s="1">
        <v>3.9214390000000002E-2</v>
      </c>
      <c r="JB136">
        <v>0.88535260000000005</v>
      </c>
      <c r="JC136">
        <v>17.261520000000001</v>
      </c>
      <c r="JD136">
        <v>6.3539860000000001E-4</v>
      </c>
      <c r="JE136" s="1">
        <v>3.7619050000000001E-2</v>
      </c>
      <c r="JF136">
        <v>0.88537730000000003</v>
      </c>
      <c r="JG136">
        <v>16.933209999999999</v>
      </c>
      <c r="JH136">
        <v>6.0973220000000005E-4</v>
      </c>
      <c r="JI136" s="1">
        <v>3.6103089999999997E-2</v>
      </c>
      <c r="JJ136">
        <v>0.88535889999999995</v>
      </c>
      <c r="JK136">
        <v>16.87893</v>
      </c>
      <c r="JL136">
        <v>5.8549069999999995E-4</v>
      </c>
      <c r="JM136" s="1">
        <v>3.466644E-2</v>
      </c>
      <c r="JN136">
        <v>0.88536190000000003</v>
      </c>
      <c r="JO136">
        <v>17.17549</v>
      </c>
      <c r="JP136">
        <v>5.622957E-4</v>
      </c>
      <c r="JQ136">
        <v>3.3296520000000003E-2</v>
      </c>
      <c r="JR136">
        <v>0.88535269999999999</v>
      </c>
      <c r="JS136">
        <v>17.378319999999999</v>
      </c>
      <c r="JT136">
        <v>5.4022230000000003E-4</v>
      </c>
      <c r="JU136">
        <v>3.198778E-2</v>
      </c>
      <c r="JV136">
        <v>0.88536689999999996</v>
      </c>
      <c r="JW136">
        <v>17.271049999999999</v>
      </c>
      <c r="JX136">
        <v>5.1907560000000001E-4</v>
      </c>
      <c r="JY136">
        <v>3.0738870000000001E-2</v>
      </c>
      <c r="JZ136">
        <v>0.8853799</v>
      </c>
      <c r="KA136">
        <v>16.976430000000001</v>
      </c>
      <c r="KB136">
        <v>4.9908690000000002E-4</v>
      </c>
      <c r="KC136">
        <v>2.9553369999999999E-2</v>
      </c>
      <c r="KD136">
        <v>0.88536130000000002</v>
      </c>
      <c r="KE136">
        <v>16.4817</v>
      </c>
      <c r="KF136">
        <v>4.8005550000000002E-4</v>
      </c>
      <c r="KG136">
        <v>2.842749E-2</v>
      </c>
      <c r="KH136">
        <v>0.8853588</v>
      </c>
      <c r="KI136">
        <v>15.85004</v>
      </c>
      <c r="KJ136">
        <v>4.6200640000000002E-4</v>
      </c>
      <c r="KK136">
        <v>2.7359439999999999E-2</v>
      </c>
      <c r="KL136">
        <v>0.88535900000000001</v>
      </c>
      <c r="KM136">
        <v>15.739789999999999</v>
      </c>
      <c r="KN136">
        <v>4.4487010000000002E-4</v>
      </c>
      <c r="KO136">
        <v>2.6343889999999998E-2</v>
      </c>
      <c r="KP136">
        <v>0.88535969999999997</v>
      </c>
      <c r="KQ136">
        <v>15.690480000000001</v>
      </c>
      <c r="KR136">
        <v>4.2848739999999999E-4</v>
      </c>
      <c r="KS136">
        <v>2.5372700000000002E-2</v>
      </c>
      <c r="KT136">
        <v>0.88537390000000005</v>
      </c>
      <c r="KU136">
        <v>15.70979</v>
      </c>
      <c r="KV136">
        <v>4.1280620000000001E-4</v>
      </c>
      <c r="KW136">
        <v>2.4445740000000001E-2</v>
      </c>
      <c r="KX136">
        <v>0.88537390000000005</v>
      </c>
      <c r="KY136">
        <v>15.983980000000001</v>
      </c>
      <c r="KZ136">
        <v>3.9785219999999999E-4</v>
      </c>
      <c r="LA136">
        <v>2.355987E-2</v>
      </c>
      <c r="LB136">
        <v>0.88534000000000002</v>
      </c>
      <c r="LC136">
        <v>16.026540000000001</v>
      </c>
      <c r="LD136">
        <v>3.8357179999999998E-4</v>
      </c>
      <c r="LE136">
        <v>2.2714939999999999E-2</v>
      </c>
      <c r="LF136">
        <v>0.8852662</v>
      </c>
      <c r="LG136">
        <v>15.60876</v>
      </c>
      <c r="LH136">
        <v>3.698962E-4</v>
      </c>
      <c r="LI136">
        <v>2.1905000000000001E-2</v>
      </c>
      <c r="LJ136">
        <v>0.88514150000000003</v>
      </c>
      <c r="LK136">
        <v>15.03776</v>
      </c>
      <c r="LL136">
        <v>3.5661120000000002E-4</v>
      </c>
      <c r="LM136">
        <v>2.1122700000000001E-2</v>
      </c>
      <c r="LN136">
        <v>0.88491759999999997</v>
      </c>
      <c r="LO136">
        <v>14.63195</v>
      </c>
      <c r="LP136">
        <v>3.4383269999999999E-4</v>
      </c>
      <c r="LQ136">
        <v>2.0372270000000001E-2</v>
      </c>
      <c r="LR136">
        <v>0.88461979999999996</v>
      </c>
      <c r="LS136">
        <v>15.142950000000001</v>
      </c>
      <c r="LT136">
        <v>3.3160969999999998E-4</v>
      </c>
      <c r="LU136">
        <v>1.965393E-2</v>
      </c>
      <c r="LV136">
        <v>0.88425940000000003</v>
      </c>
      <c r="LW136">
        <v>15.926</v>
      </c>
      <c r="LX136">
        <v>3.2000520000000001E-4</v>
      </c>
      <c r="LY136">
        <v>1.8973500000000001E-2</v>
      </c>
      <c r="LZ136">
        <v>0.883826</v>
      </c>
      <c r="MA136">
        <v>16.873660000000001</v>
      </c>
      <c r="MB136">
        <v>3.0964989999999998E-4</v>
      </c>
      <c r="MC136">
        <v>1.836639E-2</v>
      </c>
      <c r="MD136">
        <v>0.8833548</v>
      </c>
      <c r="ME136">
        <v>18.12107</v>
      </c>
      <c r="MF136">
        <v>3.0174409999999998E-4</v>
      </c>
      <c r="MG136">
        <v>1.7904590000000001E-2</v>
      </c>
      <c r="MH136">
        <v>0.8828859</v>
      </c>
      <c r="MI136">
        <v>18.719149999999999</v>
      </c>
      <c r="MJ136">
        <v>2.9686129999999998E-4</v>
      </c>
      <c r="MK136">
        <v>1.762209E-2</v>
      </c>
      <c r="ML136">
        <v>0.88242830000000005</v>
      </c>
      <c r="MM136">
        <v>18.160080000000001</v>
      </c>
      <c r="MN136">
        <v>2.9369660000000002E-4</v>
      </c>
      <c r="MO136">
        <v>1.7441640000000001E-2</v>
      </c>
      <c r="MP136">
        <v>0.88202879999999995</v>
      </c>
      <c r="MQ136">
        <v>17.381070000000001</v>
      </c>
      <c r="MR136">
        <v>2.9009990000000002E-4</v>
      </c>
      <c r="MS136">
        <v>1.7237570000000001E-2</v>
      </c>
      <c r="MT136">
        <v>0.88166160000000005</v>
      </c>
      <c r="MU136">
        <v>16.74699</v>
      </c>
      <c r="MV136">
        <v>2.8490969999999999E-4</v>
      </c>
      <c r="MW136">
        <v>1.6937000000000001E-2</v>
      </c>
      <c r="MX136">
        <v>0.8814073</v>
      </c>
      <c r="MY136">
        <v>17.037279999999999</v>
      </c>
      <c r="MZ136">
        <v>2.7811030000000003E-4</v>
      </c>
      <c r="NA136">
        <v>1.6538250000000001E-2</v>
      </c>
      <c r="NB136">
        <v>0.88120739999999997</v>
      </c>
      <c r="NC136">
        <v>17.776859999999999</v>
      </c>
      <c r="ND136">
        <v>2.7014770000000001E-4</v>
      </c>
      <c r="NE136">
        <v>1.606954E-2</v>
      </c>
      <c r="NF136">
        <v>0.88105169999999999</v>
      </c>
      <c r="NG136">
        <v>18.756060000000002</v>
      </c>
      <c r="NH136">
        <v>2.6112539999999999E-4</v>
      </c>
      <c r="NI136">
        <v>1.553598E-2</v>
      </c>
      <c r="NJ136">
        <v>0.88096739999999996</v>
      </c>
      <c r="NK136">
        <v>19.900770000000001</v>
      </c>
      <c r="NL136">
        <v>2.5047820000000001E-4</v>
      </c>
      <c r="NM136">
        <v>1.4905099999999999E-2</v>
      </c>
      <c r="NN136">
        <v>0.88083639999999996</v>
      </c>
      <c r="NO136">
        <v>20.3657</v>
      </c>
      <c r="NP136">
        <v>2.379433E-4</v>
      </c>
      <c r="NQ136">
        <v>1.4161200000000001E-2</v>
      </c>
      <c r="NR136">
        <v>0.88067039999999996</v>
      </c>
      <c r="NS136">
        <v>19.92774</v>
      </c>
      <c r="NT136">
        <v>2.2458530000000001E-4</v>
      </c>
      <c r="NU136">
        <v>1.3368130000000001E-2</v>
      </c>
      <c r="NV136">
        <v>0.8803706</v>
      </c>
      <c r="NW136">
        <v>19.161460000000002</v>
      </c>
      <c r="NX136">
        <v>2.1204420000000001E-4</v>
      </c>
      <c r="NY136">
        <v>1.262393E-2</v>
      </c>
      <c r="NZ136">
        <v>0.87991799999999998</v>
      </c>
      <c r="OA136">
        <v>18.390180000000001</v>
      </c>
      <c r="OB136">
        <v>2.0123179999999999E-4</v>
      </c>
      <c r="OC136">
        <v>1.198401E-2</v>
      </c>
      <c r="OD136">
        <v>0.87929299999999999</v>
      </c>
      <c r="OE136">
        <v>17.781949999999998</v>
      </c>
      <c r="OF136">
        <v>1.9221160000000001E-4</v>
      </c>
      <c r="OG136">
        <v>1.145175E-2</v>
      </c>
      <c r="OH136">
        <v>0.87852699999999995</v>
      </c>
      <c r="OI136">
        <v>17.860800000000001</v>
      </c>
      <c r="OJ136">
        <v>1.846645E-4</v>
      </c>
      <c r="OK136">
        <v>1.101016E-2</v>
      </c>
    </row>
    <row r="137" spans="1:401" x14ac:dyDescent="0.35">
      <c r="A137">
        <v>140</v>
      </c>
      <c r="B137" t="s">
        <v>4</v>
      </c>
      <c r="C137" t="s">
        <v>24</v>
      </c>
      <c r="D137" t="s">
        <v>142</v>
      </c>
      <c r="E137">
        <v>865.78440000000001</v>
      </c>
      <c r="F137">
        <v>1.0323070000000001</v>
      </c>
      <c r="G137">
        <v>14.609</v>
      </c>
      <c r="H137">
        <v>0</v>
      </c>
      <c r="I137">
        <v>0</v>
      </c>
      <c r="J137">
        <v>1.02833</v>
      </c>
      <c r="K137">
        <v>14.29186</v>
      </c>
      <c r="L137">
        <v>0</v>
      </c>
      <c r="M137">
        <v>0</v>
      </c>
      <c r="N137">
        <v>1.0243</v>
      </c>
      <c r="O137">
        <v>14.87115</v>
      </c>
      <c r="P137">
        <v>0</v>
      </c>
      <c r="Q137">
        <v>0</v>
      </c>
      <c r="R137">
        <v>1.020157</v>
      </c>
      <c r="S137">
        <v>15.456799999999999</v>
      </c>
      <c r="T137" s="1">
        <v>1.361659E-31</v>
      </c>
      <c r="U137" s="1">
        <v>2.004017E-29</v>
      </c>
      <c r="V137">
        <v>1.0160720000000001</v>
      </c>
      <c r="W137">
        <v>16.09329</v>
      </c>
      <c r="X137" s="1">
        <v>1.8219520000000001E-20</v>
      </c>
      <c r="Y137" s="1">
        <v>2.7425980000000002E-18</v>
      </c>
      <c r="Z137">
        <v>1.011998</v>
      </c>
      <c r="AA137">
        <v>16.084820000000001</v>
      </c>
      <c r="AB137" s="1">
        <v>1.115988E-9</v>
      </c>
      <c r="AC137" s="1">
        <v>1.6252870000000001E-7</v>
      </c>
      <c r="AD137">
        <v>1.0079340000000001</v>
      </c>
      <c r="AE137">
        <v>15.5928</v>
      </c>
      <c r="AF137" s="1">
        <v>1.031475E-3</v>
      </c>
      <c r="AG137">
        <v>0.21327070000000001</v>
      </c>
      <c r="AH137">
        <v>1.0039</v>
      </c>
      <c r="AI137">
        <v>14.83272</v>
      </c>
      <c r="AJ137">
        <v>0.37153380000000003</v>
      </c>
      <c r="AK137">
        <v>85.720129999999997</v>
      </c>
      <c r="AL137">
        <v>0.99993140000000003</v>
      </c>
      <c r="AM137">
        <v>14.12607</v>
      </c>
      <c r="AN137">
        <v>10.351940000000001</v>
      </c>
      <c r="AO137">
        <v>2572.9879999999998</v>
      </c>
      <c r="AP137">
        <v>0.9961006</v>
      </c>
      <c r="AQ137">
        <v>13.65179</v>
      </c>
      <c r="AR137">
        <v>57.763390000000001</v>
      </c>
      <c r="AS137">
        <v>15189.29</v>
      </c>
      <c r="AT137">
        <v>0.9923554</v>
      </c>
      <c r="AU137">
        <v>14.038489999999999</v>
      </c>
      <c r="AV137">
        <v>104.74850000000001</v>
      </c>
      <c r="AW137">
        <v>28808.7</v>
      </c>
      <c r="AX137">
        <v>0.98856120000000003</v>
      </c>
      <c r="AY137">
        <v>14.37373</v>
      </c>
      <c r="AZ137">
        <v>84.062280000000001</v>
      </c>
      <c r="BA137">
        <v>23968.21</v>
      </c>
      <c r="BB137">
        <v>0.98446180000000005</v>
      </c>
      <c r="BC137">
        <v>14.60538</v>
      </c>
      <c r="BD137">
        <v>37.10613</v>
      </c>
      <c r="BE137">
        <v>10892.47</v>
      </c>
      <c r="BF137">
        <v>0.97971459999999999</v>
      </c>
      <c r="BG137">
        <v>14.81007</v>
      </c>
      <c r="BH137">
        <v>10.673780000000001</v>
      </c>
      <c r="BI137">
        <v>3205.3960000000002</v>
      </c>
      <c r="BJ137">
        <v>0.97386870000000003</v>
      </c>
      <c r="BK137">
        <v>14.51141</v>
      </c>
      <c r="BL137">
        <v>2.3283119999999999</v>
      </c>
      <c r="BM137">
        <v>710.94460000000004</v>
      </c>
      <c r="BN137">
        <v>0.96666750000000001</v>
      </c>
      <c r="BO137">
        <v>13.841889999999999</v>
      </c>
      <c r="BP137">
        <v>0.47141070000000002</v>
      </c>
      <c r="BQ137">
        <v>144.54660000000001</v>
      </c>
      <c r="BR137">
        <v>0.95809909999999998</v>
      </c>
      <c r="BS137">
        <v>13.215680000000001</v>
      </c>
      <c r="BT137" s="1">
        <v>0.13244919999999999</v>
      </c>
      <c r="BU137">
        <v>39.766330000000004</v>
      </c>
      <c r="BV137">
        <v>0.94872429999999996</v>
      </c>
      <c r="BW137">
        <v>13.14176</v>
      </c>
      <c r="BX137" s="1">
        <v>7.2890170000000004E-2</v>
      </c>
      <c r="BY137">
        <v>21.368320000000001</v>
      </c>
      <c r="BZ137">
        <v>0.93901950000000001</v>
      </c>
      <c r="CA137">
        <v>13.585140000000001</v>
      </c>
      <c r="CB137" s="1">
        <v>6.0983339999999997E-2</v>
      </c>
      <c r="CC137">
        <v>17.802009999999999</v>
      </c>
      <c r="CD137">
        <v>0.92868729999999999</v>
      </c>
      <c r="CE137">
        <v>14.407209999999999</v>
      </c>
      <c r="CF137" s="1">
        <v>6.0003899999999999E-2</v>
      </c>
      <c r="CG137">
        <v>17.595890000000001</v>
      </c>
      <c r="CH137">
        <v>0.91779630000000001</v>
      </c>
      <c r="CI137">
        <v>15.167160000000001</v>
      </c>
      <c r="CJ137" s="1">
        <v>6.2325890000000002E-2</v>
      </c>
      <c r="CK137" s="1">
        <v>18.45251</v>
      </c>
      <c r="CL137">
        <v>0.90694540000000001</v>
      </c>
      <c r="CM137">
        <v>15.39016</v>
      </c>
      <c r="CN137" s="1">
        <v>6.3606839999999998E-2</v>
      </c>
      <c r="CO137" s="1">
        <v>19.065270000000002</v>
      </c>
      <c r="CP137">
        <v>0.89598390000000006</v>
      </c>
      <c r="CQ137">
        <v>15.09937</v>
      </c>
      <c r="CR137" s="1">
        <v>6.2031990000000002E-2</v>
      </c>
      <c r="CS137" s="1">
        <v>18.840499999999999</v>
      </c>
      <c r="CT137">
        <v>0.88544789999999995</v>
      </c>
      <c r="CU137">
        <v>14.608879999999999</v>
      </c>
      <c r="CV137" s="1">
        <v>5.801394E-2</v>
      </c>
      <c r="CW137" s="1">
        <v>17.837710000000001</v>
      </c>
      <c r="CX137">
        <v>0.87536760000000002</v>
      </c>
      <c r="CY137">
        <v>14.086690000000001</v>
      </c>
      <c r="CZ137" s="1">
        <v>5.2739929999999997E-2</v>
      </c>
      <c r="DA137" s="1">
        <v>16.396239999999999</v>
      </c>
      <c r="DB137">
        <v>0.86528479999999997</v>
      </c>
      <c r="DC137">
        <v>14.20664</v>
      </c>
      <c r="DD137" s="1">
        <v>4.7180420000000001E-2</v>
      </c>
      <c r="DE137" s="1">
        <v>14.821949999999999</v>
      </c>
      <c r="DF137">
        <v>0.85538610000000004</v>
      </c>
      <c r="DG137">
        <v>15.044829999999999</v>
      </c>
      <c r="DH137" s="1">
        <v>4.1867769999999999E-2</v>
      </c>
      <c r="DI137" s="1">
        <v>13.283060000000001</v>
      </c>
      <c r="DJ137">
        <v>0.8460027</v>
      </c>
      <c r="DK137">
        <v>15.966480000000001</v>
      </c>
      <c r="DL137" s="1">
        <v>3.6737489999999998E-2</v>
      </c>
      <c r="DM137" s="1">
        <v>11.76712</v>
      </c>
      <c r="DN137">
        <v>0.83713839999999995</v>
      </c>
      <c r="DO137">
        <v>16.753039999999999</v>
      </c>
      <c r="DP137" s="1">
        <v>3.1637199999999997E-2</v>
      </c>
      <c r="DQ137" s="1">
        <v>10.227040000000001</v>
      </c>
      <c r="DR137">
        <v>0.82840999999999998</v>
      </c>
      <c r="DS137">
        <v>17.075780000000002</v>
      </c>
      <c r="DT137" s="1">
        <v>2.669728E-2</v>
      </c>
      <c r="DU137" s="1">
        <v>8.7063009999999998</v>
      </c>
      <c r="DV137">
        <v>0.82045100000000004</v>
      </c>
      <c r="DW137">
        <v>16.793089999999999</v>
      </c>
      <c r="DX137" s="1">
        <v>2.2332939999999999E-2</v>
      </c>
      <c r="DY137" s="1">
        <v>7.3354920000000003</v>
      </c>
      <c r="DZ137">
        <v>0.81340599999999996</v>
      </c>
      <c r="EA137">
        <v>16.150010000000002</v>
      </c>
      <c r="EB137" s="1">
        <v>1.8786609999999999E-2</v>
      </c>
      <c r="EC137" s="1">
        <v>6.2037909999999998</v>
      </c>
      <c r="ED137">
        <v>0.80730179999999996</v>
      </c>
      <c r="EE137">
        <v>15.43136</v>
      </c>
      <c r="EF137" s="1">
        <v>1.601671E-2</v>
      </c>
      <c r="EG137" s="1">
        <v>5.3088680000000004</v>
      </c>
      <c r="EH137">
        <v>0.80242279999999999</v>
      </c>
      <c r="EI137">
        <v>15.141730000000001</v>
      </c>
      <c r="EJ137" s="1">
        <v>1.386307E-2</v>
      </c>
      <c r="EK137" s="1">
        <v>4.6056670000000004</v>
      </c>
      <c r="EL137">
        <v>0.79878389999999999</v>
      </c>
      <c r="EM137">
        <v>15.378170000000001</v>
      </c>
      <c r="EN137" s="1">
        <v>1.215314E-2</v>
      </c>
      <c r="EO137" s="1">
        <v>4.0417199999999998</v>
      </c>
      <c r="EP137">
        <v>0.79639059999999995</v>
      </c>
      <c r="EQ137">
        <v>16.0259</v>
      </c>
      <c r="ER137" s="1">
        <v>1.0684600000000001E-2</v>
      </c>
      <c r="ES137" s="1">
        <v>3.5545960000000001</v>
      </c>
      <c r="ET137">
        <v>0.79483809999999999</v>
      </c>
      <c r="EU137">
        <v>16.732140000000001</v>
      </c>
      <c r="EV137" s="1">
        <v>9.187242E-3</v>
      </c>
      <c r="EW137" s="1">
        <v>3.0596139999999998</v>
      </c>
      <c r="EX137">
        <v>0.79385209999999995</v>
      </c>
      <c r="EY137">
        <v>16.918140000000001</v>
      </c>
      <c r="EZ137" s="1">
        <v>7.5061429999999998E-3</v>
      </c>
      <c r="FA137" s="1">
        <v>2.504105</v>
      </c>
      <c r="FB137">
        <v>0.79329400000000005</v>
      </c>
      <c r="FC137">
        <v>16.60164</v>
      </c>
      <c r="FD137" s="1">
        <v>5.7860899999999998E-3</v>
      </c>
      <c r="FE137" s="1">
        <v>1.9317949999999999</v>
      </c>
      <c r="FF137">
        <v>0.79302030000000001</v>
      </c>
      <c r="FG137">
        <v>15.974600000000001</v>
      </c>
      <c r="FH137" s="1">
        <v>4.3105549999999998E-3</v>
      </c>
      <c r="FI137" s="1">
        <v>1.436734</v>
      </c>
      <c r="FJ137">
        <v>0.79299160000000002</v>
      </c>
      <c r="FK137">
        <v>15.219440000000001</v>
      </c>
      <c r="FL137" s="1">
        <v>3.2382219999999998E-3</v>
      </c>
      <c r="FM137" s="1">
        <v>1.0742400000000001</v>
      </c>
      <c r="FN137">
        <v>0.79311980000000004</v>
      </c>
      <c r="FO137">
        <v>15.27835</v>
      </c>
      <c r="FP137" s="1">
        <v>2.544307E-3</v>
      </c>
      <c r="FQ137" s="1">
        <v>0.83854660000000003</v>
      </c>
      <c r="FR137">
        <v>0.79336289999999998</v>
      </c>
      <c r="FS137">
        <v>15.72636</v>
      </c>
      <c r="FT137" s="1">
        <v>2.1194059999999999E-3</v>
      </c>
      <c r="FU137" s="1">
        <v>0.69388499999999997</v>
      </c>
      <c r="FV137">
        <v>0.79370220000000002</v>
      </c>
      <c r="FW137">
        <v>16.258579999999998</v>
      </c>
      <c r="FX137" s="1">
        <v>1.8537510000000001E-3</v>
      </c>
      <c r="FY137" s="1">
        <v>0.60360250000000004</v>
      </c>
      <c r="FZ137">
        <v>0.79408559999999995</v>
      </c>
      <c r="GA137">
        <v>16.668479999999999</v>
      </c>
      <c r="GB137" s="1">
        <v>1.667764E-3</v>
      </c>
      <c r="GC137" s="1">
        <v>0.54085720000000004</v>
      </c>
      <c r="GD137">
        <v>0.79448209999999997</v>
      </c>
      <c r="GE137">
        <v>16.716460000000001</v>
      </c>
      <c r="GF137" s="1">
        <v>1.5163010000000001E-3</v>
      </c>
      <c r="GG137" s="1">
        <v>0.49028769999999999</v>
      </c>
      <c r="GH137">
        <v>0.79488729999999996</v>
      </c>
      <c r="GI137">
        <v>16.275749999999999</v>
      </c>
      <c r="GJ137" s="1">
        <v>1.3844300000000001E-3</v>
      </c>
      <c r="GK137" s="1">
        <v>0.44649090000000002</v>
      </c>
      <c r="GL137">
        <v>0.7952418</v>
      </c>
      <c r="GM137">
        <v>15.5908</v>
      </c>
      <c r="GN137" s="1">
        <v>1.2722580000000001E-3</v>
      </c>
      <c r="GO137" s="1">
        <v>0.40930450000000002</v>
      </c>
      <c r="GP137">
        <v>0.79554809999999998</v>
      </c>
      <c r="GQ137">
        <v>15.05911</v>
      </c>
      <c r="GR137" s="1">
        <v>1.1807129999999999E-3</v>
      </c>
      <c r="GS137" s="1">
        <v>0.3789496</v>
      </c>
      <c r="GT137">
        <v>0.79574959999999995</v>
      </c>
      <c r="GU137">
        <v>15.48705</v>
      </c>
      <c r="GV137" s="1">
        <v>1.1065140000000001E-3</v>
      </c>
      <c r="GW137" s="1">
        <v>0.35450359999999997</v>
      </c>
      <c r="GX137">
        <v>0.79592540000000001</v>
      </c>
      <c r="GY137">
        <v>16.196539999999999</v>
      </c>
      <c r="GZ137" s="1">
        <v>1.0456790000000001E-3</v>
      </c>
      <c r="HA137" s="1">
        <v>0.33451409999999998</v>
      </c>
      <c r="HB137">
        <v>0.7960277</v>
      </c>
      <c r="HC137">
        <v>16.907879999999999</v>
      </c>
      <c r="HD137" s="1">
        <v>9.9602099999999993E-4</v>
      </c>
      <c r="HE137" s="1">
        <v>0.3182277</v>
      </c>
      <c r="HF137">
        <v>0.79612850000000002</v>
      </c>
      <c r="HG137">
        <v>17.727630000000001</v>
      </c>
      <c r="HH137" s="1">
        <v>9.5901730000000004E-4</v>
      </c>
      <c r="HI137" s="1">
        <v>0.30601289999999998</v>
      </c>
      <c r="HJ137">
        <v>0.79616489999999995</v>
      </c>
      <c r="HK137">
        <v>18.162590000000002</v>
      </c>
      <c r="HL137" s="1">
        <v>9.3479299999999995E-4</v>
      </c>
      <c r="HM137" s="1">
        <v>0.29798570000000002</v>
      </c>
      <c r="HN137">
        <v>0.79619740000000006</v>
      </c>
      <c r="HO137">
        <v>17.717839999999999</v>
      </c>
      <c r="HP137" s="1">
        <v>9.1790079999999998E-4</v>
      </c>
      <c r="HQ137" s="1">
        <v>0.29246670000000002</v>
      </c>
      <c r="HR137">
        <v>0.79622219999999999</v>
      </c>
      <c r="HS137">
        <v>16.89415</v>
      </c>
      <c r="HT137" s="1">
        <v>9.0041869999999997E-4</v>
      </c>
      <c r="HU137" s="1">
        <v>0.28691929999999999</v>
      </c>
      <c r="HV137">
        <v>0.79622110000000001</v>
      </c>
      <c r="HW137">
        <v>16.05883</v>
      </c>
      <c r="HX137" s="1">
        <v>8.7781649999999997E-4</v>
      </c>
      <c r="HY137" s="1">
        <v>0.2798194</v>
      </c>
      <c r="HZ137">
        <v>0.79624240000000002</v>
      </c>
      <c r="IA137">
        <v>16.044899999999998</v>
      </c>
      <c r="IB137" s="1">
        <v>8.4981209999999995E-4</v>
      </c>
      <c r="IC137" s="1">
        <v>0.27100639999999998</v>
      </c>
      <c r="ID137">
        <v>0.79625970000000001</v>
      </c>
      <c r="IE137">
        <v>16.730409999999999</v>
      </c>
      <c r="IF137" s="1">
        <v>8.1837629999999999E-4</v>
      </c>
      <c r="IG137" s="1">
        <v>0.26105129999999999</v>
      </c>
      <c r="IH137">
        <v>0.79624550000000005</v>
      </c>
      <c r="II137">
        <v>17.69753</v>
      </c>
      <c r="IJ137" s="1">
        <v>7.8555590000000005E-4</v>
      </c>
      <c r="IK137" s="1">
        <v>0.25064520000000001</v>
      </c>
      <c r="IL137">
        <v>0.79624189999999995</v>
      </c>
      <c r="IM137">
        <v>18.753900000000002</v>
      </c>
      <c r="IN137" s="1">
        <v>7.5302829999999998E-4</v>
      </c>
      <c r="IO137" s="1">
        <v>0.24029619999999999</v>
      </c>
      <c r="IP137">
        <v>0.79624709999999999</v>
      </c>
      <c r="IQ137">
        <v>19.273479999999999</v>
      </c>
      <c r="IR137" s="1">
        <v>7.2168130000000005E-4</v>
      </c>
      <c r="IS137" s="1">
        <v>0.2303026</v>
      </c>
      <c r="IT137">
        <v>0.79624919999999999</v>
      </c>
      <c r="IU137">
        <v>18.950530000000001</v>
      </c>
      <c r="IV137" s="1">
        <v>6.917294E-4</v>
      </c>
      <c r="IW137" s="1">
        <v>0.2207683</v>
      </c>
      <c r="IX137">
        <v>0.79625250000000003</v>
      </c>
      <c r="IY137">
        <v>18.193059999999999</v>
      </c>
      <c r="IZ137">
        <v>6.6324359999999998E-4</v>
      </c>
      <c r="JA137" s="1">
        <v>0.21168780000000001</v>
      </c>
      <c r="JB137">
        <v>0.79624689999999998</v>
      </c>
      <c r="JC137">
        <v>17.323070000000001</v>
      </c>
      <c r="JD137">
        <v>6.362195E-4</v>
      </c>
      <c r="JE137" s="1">
        <v>0.2030641</v>
      </c>
      <c r="JF137">
        <v>0.79625020000000002</v>
      </c>
      <c r="JG137">
        <v>16.97608</v>
      </c>
      <c r="JH137">
        <v>6.105126E-4</v>
      </c>
      <c r="JI137" s="1">
        <v>0.19487689999999999</v>
      </c>
      <c r="JJ137">
        <v>0.79625279999999998</v>
      </c>
      <c r="JK137">
        <v>16.90457</v>
      </c>
      <c r="JL137">
        <v>5.8623200000000001E-4</v>
      </c>
      <c r="JM137" s="1">
        <v>0.18711410000000001</v>
      </c>
      <c r="JN137">
        <v>0.79625670000000004</v>
      </c>
      <c r="JO137">
        <v>17.177710000000001</v>
      </c>
      <c r="JP137">
        <v>5.6300320000000003E-4</v>
      </c>
      <c r="JQ137" s="1">
        <v>0.1797183</v>
      </c>
      <c r="JR137">
        <v>0.79624839999999997</v>
      </c>
      <c r="JS137">
        <v>17.376259999999998</v>
      </c>
      <c r="JT137">
        <v>5.4089939999999999E-4</v>
      </c>
      <c r="JU137">
        <v>0.17265230000000001</v>
      </c>
      <c r="JV137">
        <v>0.79624130000000004</v>
      </c>
      <c r="JW137">
        <v>17.27591</v>
      </c>
      <c r="JX137">
        <v>5.1971750000000001E-4</v>
      </c>
      <c r="JY137">
        <v>0.16590299999999999</v>
      </c>
      <c r="JZ137">
        <v>0.79625369999999995</v>
      </c>
      <c r="KA137">
        <v>16.99671</v>
      </c>
      <c r="KB137">
        <v>4.996973E-4</v>
      </c>
      <c r="KC137">
        <v>0.15950139999999999</v>
      </c>
      <c r="KD137">
        <v>0.79625610000000002</v>
      </c>
      <c r="KE137">
        <v>16.515840000000001</v>
      </c>
      <c r="KF137">
        <v>4.8063540000000001E-4</v>
      </c>
      <c r="KG137">
        <v>0.15341959999999999</v>
      </c>
      <c r="KH137">
        <v>0.79625360000000001</v>
      </c>
      <c r="KI137">
        <v>15.89719</v>
      </c>
      <c r="KJ137">
        <v>4.6255729999999999E-4</v>
      </c>
      <c r="KK137">
        <v>0.1476499</v>
      </c>
      <c r="KL137">
        <v>0.79625250000000003</v>
      </c>
      <c r="KM137">
        <v>15.77209</v>
      </c>
      <c r="KN137">
        <v>4.45394E-4</v>
      </c>
      <c r="KO137">
        <v>0.1421625</v>
      </c>
      <c r="KP137">
        <v>0.79625349999999995</v>
      </c>
      <c r="KQ137">
        <v>15.72254</v>
      </c>
      <c r="KR137">
        <v>4.289885E-4</v>
      </c>
      <c r="KS137">
        <v>0.13692029999999999</v>
      </c>
      <c r="KT137">
        <v>0.79624689999999998</v>
      </c>
      <c r="KU137">
        <v>15.73021</v>
      </c>
      <c r="KV137">
        <v>4.1328479999999998E-4</v>
      </c>
      <c r="KW137">
        <v>0.13191339999999999</v>
      </c>
      <c r="KX137">
        <v>0.7962475</v>
      </c>
      <c r="KY137">
        <v>15.99164</v>
      </c>
      <c r="KZ137">
        <v>3.9831010000000001E-4</v>
      </c>
      <c r="LA137">
        <v>0.1271322</v>
      </c>
      <c r="LB137">
        <v>0.79621929999999996</v>
      </c>
      <c r="LC137">
        <v>16.036349999999999</v>
      </c>
      <c r="LD137">
        <v>3.8400910000000002E-4</v>
      </c>
      <c r="LE137">
        <v>0.122569</v>
      </c>
      <c r="LF137">
        <v>0.7961549</v>
      </c>
      <c r="LG137">
        <v>15.63467</v>
      </c>
      <c r="LH137">
        <v>3.7031629999999998E-4</v>
      </c>
      <c r="LI137">
        <v>0.1181968</v>
      </c>
      <c r="LJ137">
        <v>0.79604609999999998</v>
      </c>
      <c r="LK137">
        <v>15.06636</v>
      </c>
      <c r="LL137">
        <v>3.5701599999999998E-4</v>
      </c>
      <c r="LM137">
        <v>0.1139759</v>
      </c>
      <c r="LN137">
        <v>0.79585159999999999</v>
      </c>
      <c r="LO137">
        <v>14.664529999999999</v>
      </c>
      <c r="LP137">
        <v>3.442206E-4</v>
      </c>
      <c r="LQ137">
        <v>0.10992150000000001</v>
      </c>
      <c r="LR137">
        <v>0.79559100000000005</v>
      </c>
      <c r="LS137">
        <v>15.15207</v>
      </c>
      <c r="LT137">
        <v>3.3197940000000002E-4</v>
      </c>
      <c r="LU137">
        <v>0.1060416</v>
      </c>
      <c r="LV137">
        <v>0.79527559999999997</v>
      </c>
      <c r="LW137">
        <v>15.92348</v>
      </c>
      <c r="LX137">
        <v>3.2035020000000002E-4</v>
      </c>
      <c r="LY137">
        <v>0.1023607</v>
      </c>
      <c r="LZ137">
        <v>0.79489730000000003</v>
      </c>
      <c r="MA137">
        <v>16.854369999999999</v>
      </c>
      <c r="MB137">
        <v>3.0993980000000002E-4</v>
      </c>
      <c r="MC137">
        <v>9.9049960000000006E-2</v>
      </c>
      <c r="MD137">
        <v>0.79448589999999997</v>
      </c>
      <c r="ME137">
        <v>18.090150000000001</v>
      </c>
      <c r="MF137">
        <v>3.0194059999999999E-4</v>
      </c>
      <c r="MG137">
        <v>9.6494090000000005E-2</v>
      </c>
      <c r="MH137">
        <v>0.79407779999999994</v>
      </c>
      <c r="MI137">
        <v>18.71377</v>
      </c>
      <c r="MJ137">
        <v>2.9697289999999998E-4</v>
      </c>
      <c r="MK137">
        <v>9.4904600000000006E-2</v>
      </c>
      <c r="ML137">
        <v>0.79365870000000005</v>
      </c>
      <c r="MM137">
        <v>18.198609999999999</v>
      </c>
      <c r="MN137">
        <v>2.9378569999999999E-4</v>
      </c>
      <c r="MO137">
        <v>9.3911140000000004E-2</v>
      </c>
      <c r="MP137">
        <v>0.7933095</v>
      </c>
      <c r="MQ137">
        <v>17.422540000000001</v>
      </c>
      <c r="MR137">
        <v>2.902259E-4</v>
      </c>
      <c r="MS137">
        <v>9.2838790000000004E-2</v>
      </c>
      <c r="MT137">
        <v>0.79300859999999995</v>
      </c>
      <c r="MU137">
        <v>16.791080000000001</v>
      </c>
      <c r="MV137">
        <v>2.8509329999999998E-4</v>
      </c>
      <c r="MW137">
        <v>9.1262979999999994E-2</v>
      </c>
      <c r="MX137">
        <v>0.79276740000000001</v>
      </c>
      <c r="MY137">
        <v>17.05762</v>
      </c>
      <c r="MZ137">
        <v>2.7834019999999998E-4</v>
      </c>
      <c r="NA137">
        <v>8.9153040000000003E-2</v>
      </c>
      <c r="NB137">
        <v>0.79261760000000003</v>
      </c>
      <c r="NC137">
        <v>17.776859999999999</v>
      </c>
      <c r="ND137">
        <v>2.7040940000000002E-4</v>
      </c>
      <c r="NE137">
        <v>8.665436E-2</v>
      </c>
      <c r="NF137">
        <v>0.79250430000000005</v>
      </c>
      <c r="NG137">
        <v>18.730879999999999</v>
      </c>
      <c r="NH137">
        <v>2.6142750000000001E-4</v>
      </c>
      <c r="NI137">
        <v>8.3813150000000003E-2</v>
      </c>
      <c r="NJ137">
        <v>0.79239700000000002</v>
      </c>
      <c r="NK137">
        <v>19.863939999999999</v>
      </c>
      <c r="NL137">
        <v>2.5084149999999997E-4</v>
      </c>
      <c r="NM137">
        <v>8.0465140000000004E-2</v>
      </c>
      <c r="NN137">
        <v>0.7923038</v>
      </c>
      <c r="NO137">
        <v>20.359400000000001</v>
      </c>
      <c r="NP137">
        <v>2.383578E-4</v>
      </c>
      <c r="NQ137">
        <v>7.6501529999999998E-2</v>
      </c>
      <c r="NR137">
        <v>0.79214379999999995</v>
      </c>
      <c r="NS137">
        <v>19.961310000000001</v>
      </c>
      <c r="NT137">
        <v>2.2500069999999999E-4</v>
      </c>
      <c r="NU137">
        <v>7.2237689999999993E-2</v>
      </c>
      <c r="NV137">
        <v>0.79188610000000004</v>
      </c>
      <c r="NW137">
        <v>19.210840000000001</v>
      </c>
      <c r="NX137">
        <v>2.1241430000000001E-4</v>
      </c>
      <c r="NY137">
        <v>6.8199720000000005E-2</v>
      </c>
      <c r="NZ137">
        <v>0.79150039999999999</v>
      </c>
      <c r="OA137">
        <v>18.44389</v>
      </c>
      <c r="OB137">
        <v>2.0154210000000001E-4</v>
      </c>
      <c r="OC137">
        <v>6.4708920000000003E-2</v>
      </c>
      <c r="OD137">
        <v>0.79096929999999999</v>
      </c>
      <c r="OE137">
        <v>17.83569</v>
      </c>
      <c r="OF137">
        <v>1.9246890000000001E-4</v>
      </c>
      <c r="OG137">
        <v>6.1802820000000001E-2</v>
      </c>
      <c r="OH137">
        <v>0.79029570000000005</v>
      </c>
      <c r="OI137">
        <v>17.883150000000001</v>
      </c>
      <c r="OJ137">
        <v>1.8487519999999999E-4</v>
      </c>
      <c r="OK137">
        <v>5.9388299999999998E-2</v>
      </c>
    </row>
    <row r="138" spans="1:401" x14ac:dyDescent="0.35">
      <c r="A138">
        <v>141</v>
      </c>
      <c r="B138" t="s">
        <v>4</v>
      </c>
      <c r="C138" t="s">
        <v>24</v>
      </c>
      <c r="D138" t="s">
        <v>143</v>
      </c>
      <c r="E138">
        <v>908.41980000000001</v>
      </c>
      <c r="F138">
        <v>0.91959000000000002</v>
      </c>
      <c r="G138">
        <v>14.660550000000001</v>
      </c>
      <c r="H138">
        <v>0</v>
      </c>
      <c r="I138">
        <v>0</v>
      </c>
      <c r="J138">
        <v>0.91617769999999998</v>
      </c>
      <c r="K138">
        <v>14.317769999999999</v>
      </c>
      <c r="L138">
        <v>0</v>
      </c>
      <c r="M138">
        <v>0</v>
      </c>
      <c r="N138">
        <v>0.91271449999999998</v>
      </c>
      <c r="O138">
        <v>14.844329999999999</v>
      </c>
      <c r="P138">
        <v>0</v>
      </c>
      <c r="Q138">
        <v>0</v>
      </c>
      <c r="R138">
        <v>0.90916770000000002</v>
      </c>
      <c r="S138">
        <v>15.43502</v>
      </c>
      <c r="T138" s="1">
        <v>1.353431E-32</v>
      </c>
      <c r="U138" s="1">
        <v>3.7129130000000003E-30</v>
      </c>
      <c r="V138">
        <v>0.90565189999999995</v>
      </c>
      <c r="W138">
        <v>16.069990000000001</v>
      </c>
      <c r="X138" s="1">
        <v>2.2113779999999999E-21</v>
      </c>
      <c r="Y138" s="1">
        <v>5.6461350000000002E-19</v>
      </c>
      <c r="Z138">
        <v>0.90216499999999999</v>
      </c>
      <c r="AA138">
        <v>16.109380000000002</v>
      </c>
      <c r="AB138" s="1">
        <v>8.5019779999999997E-11</v>
      </c>
      <c r="AC138" s="1">
        <v>2.8082460000000001E-8</v>
      </c>
      <c r="AD138">
        <v>0.89868440000000005</v>
      </c>
      <c r="AE138">
        <v>15.65812</v>
      </c>
      <c r="AF138" s="1">
        <v>5.48001E-4</v>
      </c>
      <c r="AG138" s="1">
        <v>0.1314293</v>
      </c>
      <c r="AH138">
        <v>0.89521740000000005</v>
      </c>
      <c r="AI138">
        <v>14.908810000000001</v>
      </c>
      <c r="AJ138">
        <v>0.25517050000000002</v>
      </c>
      <c r="AK138">
        <v>68.324250000000006</v>
      </c>
      <c r="AL138">
        <v>0.89179169999999996</v>
      </c>
      <c r="AM138">
        <v>14.19242</v>
      </c>
      <c r="AN138">
        <v>8.3088719999999991</v>
      </c>
      <c r="AO138">
        <v>2414.7359999999999</v>
      </c>
      <c r="AP138">
        <v>0.88848870000000002</v>
      </c>
      <c r="AQ138">
        <v>13.691229999999999</v>
      </c>
      <c r="AR138">
        <v>51.914589999999997</v>
      </c>
      <c r="AS138">
        <v>16102.28</v>
      </c>
      <c r="AT138">
        <v>0.88527979999999995</v>
      </c>
      <c r="AU138">
        <v>14.026199999999999</v>
      </c>
      <c r="AV138">
        <v>102.6703</v>
      </c>
      <c r="AW138">
        <v>33591.660000000003</v>
      </c>
      <c r="AX138">
        <v>0.88202950000000002</v>
      </c>
      <c r="AY138">
        <v>14.3657</v>
      </c>
      <c r="AZ138">
        <v>88.16095</v>
      </c>
      <c r="BA138">
        <v>30136.43</v>
      </c>
      <c r="BB138">
        <v>0.87852189999999997</v>
      </c>
      <c r="BC138">
        <v>14.60291</v>
      </c>
      <c r="BD138">
        <v>41.012999999999998</v>
      </c>
      <c r="BE138">
        <v>14530.07</v>
      </c>
      <c r="BF138">
        <v>0.87444719999999998</v>
      </c>
      <c r="BG138">
        <v>14.810589999999999</v>
      </c>
      <c r="BH138">
        <v>12.2654</v>
      </c>
      <c r="BI138">
        <v>4469.0469999999996</v>
      </c>
      <c r="BJ138">
        <v>0.86944790000000005</v>
      </c>
      <c r="BK138">
        <v>14.55353</v>
      </c>
      <c r="BL138">
        <v>2.740138</v>
      </c>
      <c r="BM138">
        <v>1018.9160000000001</v>
      </c>
      <c r="BN138">
        <v>0.86330039999999997</v>
      </c>
      <c r="BO138">
        <v>13.90587</v>
      </c>
      <c r="BP138">
        <v>0.55288420000000005</v>
      </c>
      <c r="BQ138">
        <v>206.76570000000001</v>
      </c>
      <c r="BR138">
        <v>0.85593370000000002</v>
      </c>
      <c r="BS138">
        <v>13.27299</v>
      </c>
      <c r="BT138" s="1">
        <v>0.14671319999999999</v>
      </c>
      <c r="BU138">
        <v>53.483519999999999</v>
      </c>
      <c r="BV138">
        <v>0.84792199999999995</v>
      </c>
      <c r="BW138">
        <v>13.17379</v>
      </c>
      <c r="BX138" s="1">
        <v>7.5533550000000005E-2</v>
      </c>
      <c r="BY138">
        <v>26.577259999999999</v>
      </c>
      <c r="BZ138">
        <v>0.83963200000000004</v>
      </c>
      <c r="CA138">
        <v>13.59277</v>
      </c>
      <c r="CB138" s="1">
        <v>6.1466149999999997E-2</v>
      </c>
      <c r="CC138">
        <v>21.394659999999998</v>
      </c>
      <c r="CD138">
        <v>0.83078799999999997</v>
      </c>
      <c r="CE138">
        <v>14.39565</v>
      </c>
      <c r="CF138" s="1">
        <v>5.9813529999999997E-2</v>
      </c>
      <c r="CG138" s="1">
        <v>20.844670000000001</v>
      </c>
      <c r="CH138">
        <v>0.82147159999999997</v>
      </c>
      <c r="CI138">
        <v>15.15052</v>
      </c>
      <c r="CJ138" s="1">
        <v>6.2004480000000001E-2</v>
      </c>
      <c r="CK138" s="1">
        <v>21.764620000000001</v>
      </c>
      <c r="CL138">
        <v>0.81214540000000002</v>
      </c>
      <c r="CM138">
        <v>15.390499999999999</v>
      </c>
      <c r="CN138" s="1">
        <v>6.3508889999999998E-2</v>
      </c>
      <c r="CO138" s="1">
        <v>22.535070000000001</v>
      </c>
      <c r="CP138">
        <v>0.80274299999999998</v>
      </c>
      <c r="CQ138">
        <v>15.128030000000001</v>
      </c>
      <c r="CR138" s="1">
        <v>6.2241619999999998E-2</v>
      </c>
      <c r="CS138" s="1">
        <v>22.35106</v>
      </c>
      <c r="CT138">
        <v>0.79369069999999997</v>
      </c>
      <c r="CU138">
        <v>14.6593</v>
      </c>
      <c r="CV138" s="1">
        <v>5.8445740000000003E-2</v>
      </c>
      <c r="CW138" s="1">
        <v>21.219940000000001</v>
      </c>
      <c r="CX138">
        <v>0.78509899999999999</v>
      </c>
      <c r="CY138">
        <v>14.144780000000001</v>
      </c>
      <c r="CZ138" s="1">
        <v>5.3271489999999998E-2</v>
      </c>
      <c r="DA138" s="1">
        <v>19.527139999999999</v>
      </c>
      <c r="DB138">
        <v>0.77646769999999998</v>
      </c>
      <c r="DC138">
        <v>14.22941</v>
      </c>
      <c r="DD138" s="1">
        <v>4.7722870000000001E-2</v>
      </c>
      <c r="DE138" s="1">
        <v>17.648569999999999</v>
      </c>
      <c r="DF138">
        <v>0.76797939999999998</v>
      </c>
      <c r="DG138">
        <v>15.020490000000001</v>
      </c>
      <c r="DH138" s="1">
        <v>4.239188E-2</v>
      </c>
      <c r="DI138" s="1">
        <v>15.804869999999999</v>
      </c>
      <c r="DJ138">
        <v>0.76003790000000004</v>
      </c>
      <c r="DK138">
        <v>15.934559999999999</v>
      </c>
      <c r="DL138" s="1">
        <v>3.7267649999999999E-2</v>
      </c>
      <c r="DM138" s="1">
        <v>14.000719999999999</v>
      </c>
      <c r="DN138">
        <v>0.75249829999999995</v>
      </c>
      <c r="DO138">
        <v>16.722760000000001</v>
      </c>
      <c r="DP138" s="1">
        <v>3.2177369999999997E-2</v>
      </c>
      <c r="DQ138" s="1">
        <v>12.179130000000001</v>
      </c>
      <c r="DR138">
        <v>0.74506260000000002</v>
      </c>
      <c r="DS138">
        <v>17.063669999999998</v>
      </c>
      <c r="DT138" s="1">
        <v>2.7214149999999999E-2</v>
      </c>
      <c r="DU138" s="1">
        <v>10.374779999999999</v>
      </c>
      <c r="DV138">
        <v>0.73824299999999998</v>
      </c>
      <c r="DW138">
        <v>16.820489999999999</v>
      </c>
      <c r="DX138" s="1">
        <v>2.2779339999999999E-2</v>
      </c>
      <c r="DY138" s="1">
        <v>8.7330290000000002</v>
      </c>
      <c r="DZ138">
        <v>0.73222240000000005</v>
      </c>
      <c r="EA138">
        <v>16.2089</v>
      </c>
      <c r="EB138" s="1">
        <v>1.9146630000000001E-2</v>
      </c>
      <c r="EC138" s="1">
        <v>7.3680719999999997</v>
      </c>
      <c r="ED138">
        <v>0.7270392</v>
      </c>
      <c r="EE138">
        <v>15.499790000000001</v>
      </c>
      <c r="EF138" s="1">
        <v>1.6300419999999999E-2</v>
      </c>
      <c r="EG138" s="1">
        <v>6.2867600000000001</v>
      </c>
      <c r="EH138">
        <v>0.72284159999999997</v>
      </c>
      <c r="EI138">
        <v>15.196540000000001</v>
      </c>
      <c r="EJ138" s="1">
        <v>1.4087799999999999E-2</v>
      </c>
      <c r="EK138" s="1">
        <v>5.4390179999999999</v>
      </c>
      <c r="EL138">
        <v>0.71968480000000001</v>
      </c>
      <c r="EM138">
        <v>15.41081</v>
      </c>
      <c r="EN138" s="1">
        <v>1.2337870000000001E-2</v>
      </c>
      <c r="EO138" s="1">
        <v>4.7633619999999999</v>
      </c>
      <c r="EP138">
        <v>0.71765440000000003</v>
      </c>
      <c r="EQ138">
        <v>16.03077</v>
      </c>
      <c r="ER138" s="1">
        <v>1.085535E-2</v>
      </c>
      <c r="ES138" s="1">
        <v>4.1887080000000001</v>
      </c>
      <c r="ET138">
        <v>0.71631069999999997</v>
      </c>
      <c r="EU138">
        <v>16.708690000000001</v>
      </c>
      <c r="EV138" s="1">
        <v>9.3744729999999995E-3</v>
      </c>
      <c r="EW138" s="1">
        <v>3.6189580000000001</v>
      </c>
      <c r="EX138">
        <v>0.71550360000000002</v>
      </c>
      <c r="EY138">
        <v>16.905570000000001</v>
      </c>
      <c r="EZ138" s="1">
        <v>7.7146070000000001E-3</v>
      </c>
      <c r="FA138" s="1">
        <v>2.98333</v>
      </c>
      <c r="FB138">
        <v>0.71503289999999997</v>
      </c>
      <c r="FC138">
        <v>16.623740000000002</v>
      </c>
      <c r="FD138" s="1">
        <v>5.9862120000000003E-3</v>
      </c>
      <c r="FE138" s="1">
        <v>2.317701</v>
      </c>
      <c r="FF138">
        <v>0.71480670000000002</v>
      </c>
      <c r="FG138">
        <v>16.03079</v>
      </c>
      <c r="FH138" s="1">
        <v>4.4704130000000003E-3</v>
      </c>
      <c r="FI138" s="1">
        <v>1.7286550000000001</v>
      </c>
      <c r="FJ138">
        <v>0.71478750000000002</v>
      </c>
      <c r="FK138">
        <v>15.312580000000001</v>
      </c>
      <c r="FL138" s="1">
        <v>3.348256E-3</v>
      </c>
      <c r="FM138" s="1">
        <v>1.288826</v>
      </c>
      <c r="FN138">
        <v>0.71488799999999997</v>
      </c>
      <c r="FO138">
        <v>15.34253</v>
      </c>
      <c r="FP138" s="1">
        <v>2.6133950000000001E-3</v>
      </c>
      <c r="FQ138" s="1">
        <v>0.99914539999999996</v>
      </c>
      <c r="FR138">
        <v>0.71510229999999997</v>
      </c>
      <c r="FS138">
        <v>15.74933</v>
      </c>
      <c r="FT138" s="1">
        <v>2.161704E-3</v>
      </c>
      <c r="FU138" s="1">
        <v>0.82056189999999996</v>
      </c>
      <c r="FV138">
        <v>0.71536650000000002</v>
      </c>
      <c r="FW138">
        <v>16.253219999999999</v>
      </c>
      <c r="FX138" s="1">
        <v>1.881211E-3</v>
      </c>
      <c r="FY138" s="1">
        <v>0.70986380000000004</v>
      </c>
      <c r="FZ138">
        <v>0.71572360000000002</v>
      </c>
      <c r="GA138">
        <v>16.652000000000001</v>
      </c>
      <c r="GB138" s="1">
        <v>1.68834E-3</v>
      </c>
      <c r="GC138" s="1">
        <v>0.63434999999999997</v>
      </c>
      <c r="GD138">
        <v>0.71606239999999999</v>
      </c>
      <c r="GE138">
        <v>16.716519999999999</v>
      </c>
      <c r="GF138" s="1">
        <v>1.53378E-3</v>
      </c>
      <c r="GG138" s="1">
        <v>0.57456039999999997</v>
      </c>
      <c r="GH138">
        <v>0.71638139999999995</v>
      </c>
      <c r="GI138">
        <v>16.319600000000001</v>
      </c>
      <c r="GJ138" s="1">
        <v>1.3996099999999999E-3</v>
      </c>
      <c r="GK138" s="1">
        <v>0.52298860000000003</v>
      </c>
      <c r="GL138">
        <v>0.71669240000000001</v>
      </c>
      <c r="GM138">
        <v>15.64894</v>
      </c>
      <c r="GN138" s="1">
        <v>1.284917E-3</v>
      </c>
      <c r="GO138" s="1">
        <v>0.47897820000000002</v>
      </c>
      <c r="GP138">
        <v>0.7169276</v>
      </c>
      <c r="GQ138">
        <v>15.12297</v>
      </c>
      <c r="GR138" s="1">
        <v>1.1909449999999999E-3</v>
      </c>
      <c r="GS138" s="1">
        <v>0.44289990000000001</v>
      </c>
      <c r="GT138">
        <v>0.71713369999999999</v>
      </c>
      <c r="GU138">
        <v>15.51596</v>
      </c>
      <c r="GV138" s="1">
        <v>1.1147869999999999E-3</v>
      </c>
      <c r="GW138" s="1">
        <v>0.4138212</v>
      </c>
      <c r="GX138">
        <v>0.71727350000000001</v>
      </c>
      <c r="GY138">
        <v>16.21414</v>
      </c>
      <c r="GZ138" s="1">
        <v>1.052498E-3</v>
      </c>
      <c r="HA138" s="1">
        <v>0.39010640000000002</v>
      </c>
      <c r="HB138">
        <v>0.71736699999999998</v>
      </c>
      <c r="HC138">
        <v>16.913319999999999</v>
      </c>
      <c r="HD138" s="1">
        <v>1.0014609999999999E-3</v>
      </c>
      <c r="HE138" s="1">
        <v>0.37071710000000002</v>
      </c>
      <c r="HF138">
        <v>0.71744070000000004</v>
      </c>
      <c r="HG138">
        <v>17.711040000000001</v>
      </c>
      <c r="HH138" s="1">
        <v>9.628328E-4</v>
      </c>
      <c r="HI138" s="1">
        <v>0.35594789999999998</v>
      </c>
      <c r="HJ138">
        <v>0.71748239999999996</v>
      </c>
      <c r="HK138">
        <v>18.15296</v>
      </c>
      <c r="HL138" s="1">
        <v>9.3723600000000004E-4</v>
      </c>
      <c r="HM138" s="1">
        <v>0.34610469999999999</v>
      </c>
      <c r="HN138">
        <v>0.71749620000000003</v>
      </c>
      <c r="HO138">
        <v>17.769860000000001</v>
      </c>
      <c r="HP138" s="1">
        <v>9.1984010000000004E-4</v>
      </c>
      <c r="HQ138" s="1">
        <v>0.33948810000000001</v>
      </c>
      <c r="HR138">
        <v>0.71751430000000005</v>
      </c>
      <c r="HS138">
        <v>16.971540000000001</v>
      </c>
      <c r="HT138" s="1">
        <v>9.0269730000000004E-4</v>
      </c>
      <c r="HU138" s="1">
        <v>0.33317869999999999</v>
      </c>
      <c r="HV138">
        <v>0.71753049999999996</v>
      </c>
      <c r="HW138">
        <v>16.151689999999999</v>
      </c>
      <c r="HX138" s="1">
        <v>8.8077260000000003E-4</v>
      </c>
      <c r="HY138" s="1">
        <v>0.32522230000000002</v>
      </c>
      <c r="HZ138">
        <v>0.71753370000000005</v>
      </c>
      <c r="IA138">
        <v>16.111249999999998</v>
      </c>
      <c r="IB138" s="1">
        <v>8.5333350000000002E-4</v>
      </c>
      <c r="IC138" s="1">
        <v>0.31524619999999998</v>
      </c>
      <c r="ID138">
        <v>0.71752320000000003</v>
      </c>
      <c r="IE138">
        <v>16.75367</v>
      </c>
      <c r="IF138" s="1">
        <v>8.2219599999999997E-4</v>
      </c>
      <c r="IG138" s="1">
        <v>0.30384949999999999</v>
      </c>
      <c r="IH138">
        <v>0.71753409999999995</v>
      </c>
      <c r="II138">
        <v>17.681190000000001</v>
      </c>
      <c r="IJ138" s="1">
        <v>7.8945070000000005E-4</v>
      </c>
      <c r="IK138" s="1">
        <v>0.29182530000000001</v>
      </c>
      <c r="IL138">
        <v>0.71753650000000002</v>
      </c>
      <c r="IM138">
        <v>18.715730000000001</v>
      </c>
      <c r="IN138" s="1">
        <v>7.5683909999999996E-4</v>
      </c>
      <c r="IO138" s="1">
        <v>0.27981</v>
      </c>
      <c r="IP138">
        <v>0.71753940000000005</v>
      </c>
      <c r="IQ138">
        <v>19.247599999999998</v>
      </c>
      <c r="IR138" s="1">
        <v>7.2533999999999999E-4</v>
      </c>
      <c r="IS138" s="1">
        <v>0.26817730000000001</v>
      </c>
      <c r="IT138">
        <v>0.71753999999999996</v>
      </c>
      <c r="IU138">
        <v>18.99089</v>
      </c>
      <c r="IV138" s="1">
        <v>6.9520629999999996E-4</v>
      </c>
      <c r="IW138" s="1">
        <v>0.25706430000000002</v>
      </c>
      <c r="IX138">
        <v>0.71753049999999996</v>
      </c>
      <c r="IY138">
        <v>18.276720000000001</v>
      </c>
      <c r="IZ138">
        <v>6.6654850000000005E-4</v>
      </c>
      <c r="JA138" s="1">
        <v>0.24648010000000001</v>
      </c>
      <c r="JB138">
        <v>0.71753560000000005</v>
      </c>
      <c r="JC138">
        <v>17.427790000000002</v>
      </c>
      <c r="JD138">
        <v>6.3935559999999997E-4</v>
      </c>
      <c r="JE138" s="1">
        <v>0.2364251</v>
      </c>
      <c r="JF138">
        <v>0.71754039999999997</v>
      </c>
      <c r="JG138">
        <v>17.064019999999999</v>
      </c>
      <c r="JH138">
        <v>6.1349229999999998E-4</v>
      </c>
      <c r="JI138" s="1">
        <v>0.22688179999999999</v>
      </c>
      <c r="JJ138">
        <v>0.71754260000000003</v>
      </c>
      <c r="JK138">
        <v>16.954219999999999</v>
      </c>
      <c r="JL138">
        <v>5.8906340000000005E-4</v>
      </c>
      <c r="JM138" s="1">
        <v>0.21783169999999999</v>
      </c>
      <c r="JN138">
        <v>0.71754530000000005</v>
      </c>
      <c r="JO138">
        <v>17.189920000000001</v>
      </c>
      <c r="JP138">
        <v>5.6570440000000002E-4</v>
      </c>
      <c r="JQ138" s="1">
        <v>0.20921490000000001</v>
      </c>
      <c r="JR138">
        <v>0.71753699999999998</v>
      </c>
      <c r="JS138">
        <v>17.370640000000002</v>
      </c>
      <c r="JT138">
        <v>5.4348160000000005E-4</v>
      </c>
      <c r="JU138" s="1">
        <v>0.20098240000000001</v>
      </c>
      <c r="JV138">
        <v>0.71753370000000005</v>
      </c>
      <c r="JW138">
        <v>17.281220000000001</v>
      </c>
      <c r="JX138">
        <v>5.2217059999999996E-4</v>
      </c>
      <c r="JY138">
        <v>0.19311619999999999</v>
      </c>
      <c r="JZ138">
        <v>0.71754340000000005</v>
      </c>
      <c r="KA138">
        <v>17.025780000000001</v>
      </c>
      <c r="KB138">
        <v>5.0202959999999996E-4</v>
      </c>
      <c r="KC138">
        <v>0.18565390000000001</v>
      </c>
      <c r="KD138">
        <v>0.71754309999999999</v>
      </c>
      <c r="KE138">
        <v>16.568660000000001</v>
      </c>
      <c r="KF138">
        <v>4.8285039999999997E-4</v>
      </c>
      <c r="KG138">
        <v>0.17856359999999999</v>
      </c>
      <c r="KH138">
        <v>0.71754070000000003</v>
      </c>
      <c r="KI138">
        <v>15.97434</v>
      </c>
      <c r="KJ138">
        <v>4.6466090000000002E-4</v>
      </c>
      <c r="KK138">
        <v>0.1718373</v>
      </c>
      <c r="KL138">
        <v>0.71754019999999996</v>
      </c>
      <c r="KM138">
        <v>15.843310000000001</v>
      </c>
      <c r="KN138">
        <v>4.4739330000000002E-4</v>
      </c>
      <c r="KO138">
        <v>0.16544049999999999</v>
      </c>
      <c r="KP138">
        <v>0.71754289999999998</v>
      </c>
      <c r="KQ138">
        <v>15.77924</v>
      </c>
      <c r="KR138">
        <v>4.3090179999999997E-4</v>
      </c>
      <c r="KS138">
        <v>0.15933549999999999</v>
      </c>
      <c r="KT138">
        <v>0.71753540000000005</v>
      </c>
      <c r="KU138">
        <v>15.77936</v>
      </c>
      <c r="KV138">
        <v>4.1511100000000002E-4</v>
      </c>
      <c r="KW138">
        <v>0.1535019</v>
      </c>
      <c r="KX138">
        <v>0.71753230000000001</v>
      </c>
      <c r="KY138">
        <v>16.0107</v>
      </c>
      <c r="KZ138">
        <v>4.0005629999999997E-4</v>
      </c>
      <c r="LA138">
        <v>0.14793290000000001</v>
      </c>
      <c r="LB138">
        <v>0.71751560000000003</v>
      </c>
      <c r="LC138">
        <v>16.048780000000001</v>
      </c>
      <c r="LD138">
        <v>3.8567730000000001E-4</v>
      </c>
      <c r="LE138">
        <v>0.14261499999999999</v>
      </c>
      <c r="LF138">
        <v>0.7174625</v>
      </c>
      <c r="LG138">
        <v>15.67221</v>
      </c>
      <c r="LH138">
        <v>3.7191900000000001E-4</v>
      </c>
      <c r="LI138">
        <v>0.1375237</v>
      </c>
      <c r="LJ138">
        <v>0.71736029999999995</v>
      </c>
      <c r="LK138">
        <v>15.11116</v>
      </c>
      <c r="LL138">
        <v>3.5856309999999998E-4</v>
      </c>
      <c r="LM138">
        <v>0.13261210000000001</v>
      </c>
      <c r="LN138">
        <v>0.717225</v>
      </c>
      <c r="LO138">
        <v>14.7262</v>
      </c>
      <c r="LP138">
        <v>3.457046E-4</v>
      </c>
      <c r="LQ138">
        <v>0.12788459999999999</v>
      </c>
      <c r="LR138">
        <v>0.71699740000000001</v>
      </c>
      <c r="LS138">
        <v>15.18751</v>
      </c>
      <c r="LT138">
        <v>3.3339680000000002E-4</v>
      </c>
      <c r="LU138">
        <v>0.12335930000000001</v>
      </c>
      <c r="LV138">
        <v>0.71671790000000002</v>
      </c>
      <c r="LW138">
        <v>15.9291</v>
      </c>
      <c r="LX138">
        <v>3.2167589999999998E-4</v>
      </c>
      <c r="LY138">
        <v>0.1190543</v>
      </c>
      <c r="LZ138">
        <v>0.71641639999999995</v>
      </c>
      <c r="MA138">
        <v>16.83962</v>
      </c>
      <c r="MB138">
        <v>3.1107059999999998E-4</v>
      </c>
      <c r="MC138">
        <v>0.11513619999999999</v>
      </c>
      <c r="MD138">
        <v>0.71603879999999998</v>
      </c>
      <c r="ME138">
        <v>18.052489999999999</v>
      </c>
      <c r="MF138">
        <v>3.0272410000000002E-4</v>
      </c>
      <c r="MG138">
        <v>0.11203340000000001</v>
      </c>
      <c r="MH138">
        <v>0.71570389999999995</v>
      </c>
      <c r="MI138">
        <v>18.694379999999999</v>
      </c>
      <c r="MJ138">
        <v>2.9742389999999998E-4</v>
      </c>
      <c r="MK138">
        <v>0.1100482</v>
      </c>
      <c r="ML138">
        <v>0.71536299999999997</v>
      </c>
      <c r="MM138">
        <v>18.254660000000001</v>
      </c>
      <c r="MN138">
        <v>2.9413079999999998E-4</v>
      </c>
      <c r="MO138">
        <v>0.1088388</v>
      </c>
      <c r="MP138">
        <v>0.71504610000000002</v>
      </c>
      <c r="MQ138">
        <v>17.488900000000001</v>
      </c>
      <c r="MR138">
        <v>2.9069170000000001E-4</v>
      </c>
      <c r="MS138">
        <v>0.1076304</v>
      </c>
      <c r="MT138">
        <v>0.71480010000000005</v>
      </c>
      <c r="MU138">
        <v>16.872219999999999</v>
      </c>
      <c r="MV138">
        <v>2.857755E-4</v>
      </c>
      <c r="MW138">
        <v>0.10588210000000001</v>
      </c>
      <c r="MX138">
        <v>0.71459499999999998</v>
      </c>
      <c r="MY138">
        <v>17.108059999999998</v>
      </c>
      <c r="MZ138">
        <v>2.7920100000000003E-4</v>
      </c>
      <c r="NA138">
        <v>0.1035042</v>
      </c>
      <c r="NB138">
        <v>0.71445669999999994</v>
      </c>
      <c r="NC138">
        <v>17.79063</v>
      </c>
      <c r="ND138">
        <v>2.7139139999999998E-4</v>
      </c>
      <c r="NE138">
        <v>0.10065780000000001</v>
      </c>
      <c r="NF138">
        <v>0.7143602</v>
      </c>
      <c r="NG138">
        <v>18.705960000000001</v>
      </c>
      <c r="NH138">
        <v>2.6255549999999999E-4</v>
      </c>
      <c r="NI138">
        <v>9.7422320000000007E-2</v>
      </c>
      <c r="NJ138">
        <v>0.71427160000000001</v>
      </c>
      <c r="NK138">
        <v>19.813690000000001</v>
      </c>
      <c r="NL138">
        <v>2.521976E-4</v>
      </c>
      <c r="NM138">
        <v>9.3632820000000005E-2</v>
      </c>
      <c r="NN138">
        <v>0.71421239999999997</v>
      </c>
      <c r="NO138">
        <v>20.336770000000001</v>
      </c>
      <c r="NP138">
        <v>2.3991630000000001E-4</v>
      </c>
      <c r="NQ138">
        <v>8.9126520000000001E-2</v>
      </c>
      <c r="NR138">
        <v>0.7140782</v>
      </c>
      <c r="NS138">
        <v>20.008970000000001</v>
      </c>
      <c r="NT138">
        <v>2.2658079999999999E-4</v>
      </c>
      <c r="NU138">
        <v>8.4204470000000003E-2</v>
      </c>
      <c r="NV138">
        <v>0.71385279999999995</v>
      </c>
      <c r="NW138">
        <v>19.28922</v>
      </c>
      <c r="NX138">
        <v>2.1383430000000001E-4</v>
      </c>
      <c r="NY138">
        <v>7.9468529999999996E-2</v>
      </c>
      <c r="NZ138">
        <v>0.7135302</v>
      </c>
      <c r="OA138">
        <v>18.53209</v>
      </c>
      <c r="OB138">
        <v>2.0273820000000001E-4</v>
      </c>
      <c r="OC138">
        <v>7.5337650000000006E-2</v>
      </c>
      <c r="OD138">
        <v>0.71308780000000005</v>
      </c>
      <c r="OE138">
        <v>17.929500000000001</v>
      </c>
      <c r="OF138">
        <v>1.9346329999999999E-4</v>
      </c>
      <c r="OG138">
        <v>7.1886149999999996E-2</v>
      </c>
      <c r="OH138">
        <v>0.71253849999999996</v>
      </c>
      <c r="OI138">
        <v>17.935089999999999</v>
      </c>
      <c r="OJ138">
        <v>1.856952E-4</v>
      </c>
      <c r="OK138">
        <v>6.9014030000000004E-2</v>
      </c>
    </row>
    <row r="139" spans="1:401" x14ac:dyDescent="0.35">
      <c r="A139">
        <v>142</v>
      </c>
      <c r="B139" t="s">
        <v>4</v>
      </c>
      <c r="C139" t="s">
        <v>24</v>
      </c>
      <c r="D139" t="s">
        <v>144</v>
      </c>
      <c r="E139">
        <v>915.82339999999999</v>
      </c>
      <c r="F139">
        <v>0.78637550000000001</v>
      </c>
      <c r="G139">
        <v>14.71913</v>
      </c>
      <c r="H139">
        <v>0</v>
      </c>
      <c r="I139">
        <v>0</v>
      </c>
      <c r="J139">
        <v>0.78400289999999995</v>
      </c>
      <c r="K139">
        <v>14.35303</v>
      </c>
      <c r="L139">
        <v>0</v>
      </c>
      <c r="M139">
        <v>0</v>
      </c>
      <c r="N139">
        <v>0.78160830000000003</v>
      </c>
      <c r="O139">
        <v>14.82362</v>
      </c>
      <c r="P139">
        <v>0</v>
      </c>
      <c r="Q139">
        <v>0</v>
      </c>
      <c r="R139">
        <v>0.77914430000000001</v>
      </c>
      <c r="S139">
        <v>15.40976</v>
      </c>
      <c r="T139" s="1">
        <v>1.7147820000000001E-33</v>
      </c>
      <c r="U139" s="1">
        <v>6.2843410000000003E-31</v>
      </c>
      <c r="V139">
        <v>0.77670729999999999</v>
      </c>
      <c r="W139">
        <v>16.044519999999999</v>
      </c>
      <c r="X139" s="1">
        <v>2.695996E-22</v>
      </c>
      <c r="Y139" s="1">
        <v>9.9419860000000001E-20</v>
      </c>
      <c r="Z139">
        <v>0.77429000000000003</v>
      </c>
      <c r="AA139">
        <v>16.130749999999999</v>
      </c>
      <c r="AB139" s="1">
        <v>1.3284020000000001E-11</v>
      </c>
      <c r="AC139" s="1">
        <v>4.9151379999999998E-9</v>
      </c>
      <c r="AD139">
        <v>0.77188060000000003</v>
      </c>
      <c r="AE139">
        <v>15.72503</v>
      </c>
      <c r="AF139" s="1">
        <v>2.5749030000000002E-4</v>
      </c>
      <c r="AG139" s="1">
        <v>6.8357970000000004E-2</v>
      </c>
      <c r="AH139">
        <v>0.76945600000000003</v>
      </c>
      <c r="AI139">
        <v>14.993740000000001</v>
      </c>
      <c r="AJ139">
        <v>0.1625306</v>
      </c>
      <c r="AK139">
        <v>47.88053</v>
      </c>
      <c r="AL139">
        <v>0.76713240000000005</v>
      </c>
      <c r="AM139">
        <v>14.2666</v>
      </c>
      <c r="AN139">
        <v>6.3428129999999996</v>
      </c>
      <c r="AO139">
        <v>2032.5409999999999</v>
      </c>
      <c r="AP139">
        <v>0.76487289999999997</v>
      </c>
      <c r="AQ139">
        <v>13.74057</v>
      </c>
      <c r="AR139">
        <v>45.255049999999997</v>
      </c>
      <c r="AS139">
        <v>15532.26</v>
      </c>
      <c r="AT139">
        <v>0.76271560000000005</v>
      </c>
      <c r="AU139">
        <v>14.01993</v>
      </c>
      <c r="AV139">
        <v>99.245980000000003</v>
      </c>
      <c r="AW139">
        <v>36064.31</v>
      </c>
      <c r="AX139">
        <v>0.76052240000000004</v>
      </c>
      <c r="AY139">
        <v>14.35829</v>
      </c>
      <c r="AZ139">
        <v>92.511809999999997</v>
      </c>
      <c r="BA139">
        <v>35243.58</v>
      </c>
      <c r="BB139">
        <v>0.7581156</v>
      </c>
      <c r="BC139">
        <v>14.60158</v>
      </c>
      <c r="BD139">
        <v>45.917140000000003</v>
      </c>
      <c r="BE139">
        <v>18184.59</v>
      </c>
      <c r="BF139">
        <v>0.75532639999999995</v>
      </c>
      <c r="BG139">
        <v>14.80861</v>
      </c>
      <c r="BH139">
        <v>14.42173</v>
      </c>
      <c r="BI139">
        <v>5888.99</v>
      </c>
      <c r="BJ139">
        <v>0.75187499999999996</v>
      </c>
      <c r="BK139">
        <v>14.59334</v>
      </c>
      <c r="BL139">
        <v>3.325558</v>
      </c>
      <c r="BM139">
        <v>1388.8430000000001</v>
      </c>
      <c r="BN139">
        <v>0.74759549999999997</v>
      </c>
      <c r="BO139">
        <v>13.974539999999999</v>
      </c>
      <c r="BP139">
        <v>0.6721028</v>
      </c>
      <c r="BQ139">
        <v>283.00470000000001</v>
      </c>
      <c r="BR139">
        <v>0.74250609999999995</v>
      </c>
      <c r="BS139">
        <v>13.33732</v>
      </c>
      <c r="BT139" s="1">
        <v>0.1677795</v>
      </c>
      <c r="BU139">
        <v>68.985320000000002</v>
      </c>
      <c r="BV139">
        <v>0.73703680000000005</v>
      </c>
      <c r="BW139">
        <v>13.2134</v>
      </c>
      <c r="BX139" s="1">
        <v>7.9372470000000001E-2</v>
      </c>
      <c r="BY139">
        <v>31.30641</v>
      </c>
      <c r="BZ139">
        <v>0.73141599999999996</v>
      </c>
      <c r="CA139">
        <v>13.614890000000001</v>
      </c>
      <c r="CB139" s="1">
        <v>6.2208899999999998E-2</v>
      </c>
      <c r="CC139">
        <v>24.144439999999999</v>
      </c>
      <c r="CD139">
        <v>0.72542459999999997</v>
      </c>
      <c r="CE139">
        <v>14.391640000000001</v>
      </c>
      <c r="CF139" s="1">
        <v>5.9663840000000003E-2</v>
      </c>
      <c r="CG139" s="1">
        <v>23.128340000000001</v>
      </c>
      <c r="CH139">
        <v>0.71912770000000004</v>
      </c>
      <c r="CI139">
        <v>15.136749999999999</v>
      </c>
      <c r="CJ139" s="1">
        <v>6.1635639999999998E-2</v>
      </c>
      <c r="CK139" s="1">
        <v>24.022379999999998</v>
      </c>
      <c r="CL139">
        <v>0.71278969999999997</v>
      </c>
      <c r="CM139">
        <v>15.38613</v>
      </c>
      <c r="CN139" s="1">
        <v>6.3364249999999997E-2</v>
      </c>
      <c r="CO139" s="1">
        <v>24.93441</v>
      </c>
      <c r="CP139">
        <v>0.70646980000000004</v>
      </c>
      <c r="CQ139">
        <v>15.15387</v>
      </c>
      <c r="CR139" s="1">
        <v>6.245382E-2</v>
      </c>
      <c r="CS139" s="1">
        <v>24.848420000000001</v>
      </c>
      <c r="CT139">
        <v>0.70047689999999996</v>
      </c>
      <c r="CU139">
        <v>14.710140000000001</v>
      </c>
      <c r="CV139" s="1">
        <v>5.8930070000000001E-2</v>
      </c>
      <c r="CW139" s="1">
        <v>23.68365</v>
      </c>
      <c r="CX139">
        <v>0.69488070000000002</v>
      </c>
      <c r="CY139">
        <v>14.20825</v>
      </c>
      <c r="CZ139" s="1">
        <v>5.3882989999999999E-2</v>
      </c>
      <c r="DA139" s="1">
        <v>21.84151</v>
      </c>
      <c r="DB139">
        <v>0.68923599999999996</v>
      </c>
      <c r="DC139">
        <v>14.26571</v>
      </c>
      <c r="DD139" s="1">
        <v>4.8354550000000003E-2</v>
      </c>
      <c r="DE139" s="1">
        <v>19.75394</v>
      </c>
      <c r="DF139">
        <v>0.68367250000000002</v>
      </c>
      <c r="DG139">
        <v>15.007529999999999</v>
      </c>
      <c r="DH139" s="1">
        <v>4.2999740000000002E-2</v>
      </c>
      <c r="DI139" s="1">
        <v>17.68928</v>
      </c>
      <c r="DJ139">
        <v>0.67875090000000005</v>
      </c>
      <c r="DK139">
        <v>15.907019999999999</v>
      </c>
      <c r="DL139" s="1">
        <v>3.7877019999999997E-2</v>
      </c>
      <c r="DM139" s="1">
        <v>15.6877</v>
      </c>
      <c r="DN139">
        <v>0.6740237</v>
      </c>
      <c r="DO139">
        <v>16.697299999999998</v>
      </c>
      <c r="DP139" s="1">
        <v>3.2795350000000001E-2</v>
      </c>
      <c r="DQ139" s="1">
        <v>13.675549999999999</v>
      </c>
      <c r="DR139">
        <v>0.66932729999999996</v>
      </c>
      <c r="DS139">
        <v>17.04467</v>
      </c>
      <c r="DT139" s="1">
        <v>2.7809730000000001E-2</v>
      </c>
      <c r="DU139" s="1">
        <v>11.673109999999999</v>
      </c>
      <c r="DV139">
        <v>0.66505179999999997</v>
      </c>
      <c r="DW139">
        <v>16.841270000000002</v>
      </c>
      <c r="DX139" s="1">
        <v>2.3298240000000001E-2</v>
      </c>
      <c r="DY139" s="1">
        <v>9.8297629999999998</v>
      </c>
      <c r="DZ139">
        <v>0.66134559999999998</v>
      </c>
      <c r="EA139">
        <v>16.26726</v>
      </c>
      <c r="EB139" s="1">
        <v>1.9567169999999998E-2</v>
      </c>
      <c r="EC139" s="1">
        <v>8.2821449999999999</v>
      </c>
      <c r="ED139">
        <v>0.65813080000000002</v>
      </c>
      <c r="EE139">
        <v>15.57156</v>
      </c>
      <c r="EF139" s="1">
        <v>1.6631159999999999E-2</v>
      </c>
      <c r="EG139" s="1">
        <v>7.0510190000000001</v>
      </c>
      <c r="EH139">
        <v>0.65557390000000004</v>
      </c>
      <c r="EI139">
        <v>15.26539</v>
      </c>
      <c r="EJ139" s="1">
        <v>1.434854E-2</v>
      </c>
      <c r="EK139" s="1">
        <v>6.0864520000000004</v>
      </c>
      <c r="EL139">
        <v>0.65370510000000004</v>
      </c>
      <c r="EM139">
        <v>15.46149</v>
      </c>
      <c r="EN139" s="1">
        <v>1.255012E-2</v>
      </c>
      <c r="EO139" s="1">
        <v>5.3212479999999998</v>
      </c>
      <c r="EP139">
        <v>0.65266930000000001</v>
      </c>
      <c r="EQ139">
        <v>16.043939999999999</v>
      </c>
      <c r="ER139" s="1">
        <v>1.104685E-2</v>
      </c>
      <c r="ES139" s="1">
        <v>4.6788949999999998</v>
      </c>
      <c r="ET139">
        <v>0.65208299999999997</v>
      </c>
      <c r="EU139">
        <v>16.687239999999999</v>
      </c>
      <c r="EV139" s="1">
        <v>9.5798619999999998E-3</v>
      </c>
      <c r="EW139" s="1">
        <v>4.0580540000000003</v>
      </c>
      <c r="EX139">
        <v>0.65170059999999996</v>
      </c>
      <c r="EY139">
        <v>16.889150000000001</v>
      </c>
      <c r="EZ139" s="1">
        <v>7.9448330000000001E-3</v>
      </c>
      <c r="FA139" s="1">
        <v>3.371445</v>
      </c>
      <c r="FB139">
        <v>0.65149639999999998</v>
      </c>
      <c r="FC139">
        <v>16.640979999999999</v>
      </c>
      <c r="FD139" s="1">
        <v>6.2124809999999997E-3</v>
      </c>
      <c r="FE139" s="1">
        <v>2.6405289999999999</v>
      </c>
      <c r="FF139">
        <v>0.65144329999999995</v>
      </c>
      <c r="FG139">
        <v>16.083570000000002</v>
      </c>
      <c r="FH139" s="1">
        <v>4.6557120000000002E-3</v>
      </c>
      <c r="FI139" s="1">
        <v>1.9774229999999999</v>
      </c>
      <c r="FJ139">
        <v>0.65147319999999997</v>
      </c>
      <c r="FK139">
        <v>15.410690000000001</v>
      </c>
      <c r="FL139" s="1">
        <v>3.4781730000000002E-3</v>
      </c>
      <c r="FM139" s="1">
        <v>1.4710589999999999</v>
      </c>
      <c r="FN139">
        <v>0.65156939999999997</v>
      </c>
      <c r="FO139">
        <v>15.426450000000001</v>
      </c>
      <c r="FP139" s="1">
        <v>2.6957940000000001E-3</v>
      </c>
      <c r="FQ139" s="1">
        <v>1.132379</v>
      </c>
      <c r="FR139">
        <v>0.65173369999999997</v>
      </c>
      <c r="FS139">
        <v>15.78171</v>
      </c>
      <c r="FT139" s="1">
        <v>2.2121229999999999E-3</v>
      </c>
      <c r="FU139" s="1">
        <v>0.92224470000000003</v>
      </c>
      <c r="FV139">
        <v>0.65191980000000005</v>
      </c>
      <c r="FW139">
        <v>16.256889999999999</v>
      </c>
      <c r="FX139" s="1">
        <v>1.913487E-3</v>
      </c>
      <c r="FY139" s="1">
        <v>0.7926571</v>
      </c>
      <c r="FZ139">
        <v>0.65213980000000005</v>
      </c>
      <c r="GA139">
        <v>16.640090000000001</v>
      </c>
      <c r="GB139" s="1">
        <v>1.711986E-3</v>
      </c>
      <c r="GC139" s="1">
        <v>0.70593669999999997</v>
      </c>
      <c r="GD139">
        <v>0.65234179999999997</v>
      </c>
      <c r="GE139">
        <v>16.714310000000001</v>
      </c>
      <c r="GF139" s="1">
        <v>1.5536149999999999E-3</v>
      </c>
      <c r="GG139" s="1">
        <v>0.63865430000000001</v>
      </c>
      <c r="GH139">
        <v>0.65253589999999995</v>
      </c>
      <c r="GI139">
        <v>16.35981</v>
      </c>
      <c r="GJ139" s="1">
        <v>1.416849E-3</v>
      </c>
      <c r="GK139" s="1">
        <v>0.58098720000000004</v>
      </c>
      <c r="GL139">
        <v>0.65271599999999996</v>
      </c>
      <c r="GM139">
        <v>15.70969</v>
      </c>
      <c r="GN139" s="1">
        <v>1.299393E-3</v>
      </c>
      <c r="GO139" s="1">
        <v>0.53155569999999996</v>
      </c>
      <c r="GP139">
        <v>0.65284799999999998</v>
      </c>
      <c r="GQ139">
        <v>15.19383</v>
      </c>
      <c r="GR139" s="1">
        <v>1.202676E-3</v>
      </c>
      <c r="GS139" s="1">
        <v>0.49081799999999998</v>
      </c>
      <c r="GT139">
        <v>0.65296279999999995</v>
      </c>
      <c r="GU139">
        <v>15.561299999999999</v>
      </c>
      <c r="GV139" s="1">
        <v>1.1242649999999999E-3</v>
      </c>
      <c r="GW139" s="1">
        <v>0.45796490000000001</v>
      </c>
      <c r="GX139">
        <v>0.65304119999999999</v>
      </c>
      <c r="GY139">
        <v>16.240639999999999</v>
      </c>
      <c r="GZ139" s="1">
        <v>1.060297E-3</v>
      </c>
      <c r="HA139" s="1">
        <v>0.4312317</v>
      </c>
      <c r="HB139">
        <v>0.65309019999999995</v>
      </c>
      <c r="HC139">
        <v>16.92821</v>
      </c>
      <c r="HD139" s="1">
        <v>1.0077420000000001E-3</v>
      </c>
      <c r="HE139" s="1">
        <v>0.4093252</v>
      </c>
      <c r="HF139">
        <v>0.65313739999999998</v>
      </c>
      <c r="HG139">
        <v>17.70093</v>
      </c>
      <c r="HH139" s="1">
        <v>9.673393E-4</v>
      </c>
      <c r="HI139" s="1">
        <v>0.39238980000000001</v>
      </c>
      <c r="HJ139">
        <v>0.65313469999999996</v>
      </c>
      <c r="HK139">
        <v>18.13644</v>
      </c>
      <c r="HL139" s="1">
        <v>9.4012450000000003E-4</v>
      </c>
      <c r="HM139" s="1">
        <v>0.38089260000000003</v>
      </c>
      <c r="HN139">
        <v>0.65315230000000002</v>
      </c>
      <c r="HO139">
        <v>17.816179999999999</v>
      </c>
      <c r="HP139" s="1">
        <v>9.2201109999999996E-4</v>
      </c>
      <c r="HQ139" s="1">
        <v>0.37329879999999999</v>
      </c>
      <c r="HR139">
        <v>0.65317590000000003</v>
      </c>
      <c r="HS139">
        <v>17.051279999999998</v>
      </c>
      <c r="HT139" s="1">
        <v>9.0515470000000005E-4</v>
      </c>
      <c r="HU139" s="1">
        <v>0.3664811</v>
      </c>
      <c r="HV139">
        <v>0.65316410000000003</v>
      </c>
      <c r="HW139">
        <v>16.249980000000001</v>
      </c>
      <c r="HX139" s="1">
        <v>8.8396670000000005E-4</v>
      </c>
      <c r="HY139" s="1">
        <v>0.35805870000000001</v>
      </c>
      <c r="HZ139">
        <v>0.65315809999999996</v>
      </c>
      <c r="IA139">
        <v>16.197089999999999</v>
      </c>
      <c r="IB139" s="1">
        <v>8.5717639999999999E-4</v>
      </c>
      <c r="IC139" s="1">
        <v>0.34739370000000003</v>
      </c>
      <c r="ID139">
        <v>0.65313429999999995</v>
      </c>
      <c r="IE139">
        <v>16.793959999999998</v>
      </c>
      <c r="IF139" s="1">
        <v>8.2640990000000004E-4</v>
      </c>
      <c r="IG139" s="1">
        <v>0.33506279999999999</v>
      </c>
      <c r="IH139">
        <v>0.65315210000000001</v>
      </c>
      <c r="II139">
        <v>17.67484</v>
      </c>
      <c r="IJ139" s="1">
        <v>7.9377940000000002E-4</v>
      </c>
      <c r="IK139" s="1">
        <v>0.32192599999999999</v>
      </c>
      <c r="IL139">
        <v>0.65315869999999998</v>
      </c>
      <c r="IM139">
        <v>18.683029999999999</v>
      </c>
      <c r="IN139" s="1">
        <v>7.6110450000000003E-4</v>
      </c>
      <c r="IO139" s="1">
        <v>0.30872359999999999</v>
      </c>
      <c r="IP139">
        <v>0.65315990000000002</v>
      </c>
      <c r="IQ139">
        <v>19.210809999999999</v>
      </c>
      <c r="IR139" s="1">
        <v>7.2944079999999998E-4</v>
      </c>
      <c r="IS139" s="1">
        <v>0.29589599999999999</v>
      </c>
      <c r="IT139">
        <v>0.65315719999999999</v>
      </c>
      <c r="IU139">
        <v>19.023890000000002</v>
      </c>
      <c r="IV139" s="1">
        <v>6.9910399999999998E-4</v>
      </c>
      <c r="IW139" s="1">
        <v>0.2836224</v>
      </c>
      <c r="IX139">
        <v>0.65315279999999998</v>
      </c>
      <c r="IY139">
        <v>18.360900000000001</v>
      </c>
      <c r="IZ139">
        <v>6.7025500000000003E-4</v>
      </c>
      <c r="JA139" s="1">
        <v>0.27193469999999997</v>
      </c>
      <c r="JB139">
        <v>0.65316010000000002</v>
      </c>
      <c r="JC139">
        <v>17.540610000000001</v>
      </c>
      <c r="JD139">
        <v>6.4287909999999999E-4</v>
      </c>
      <c r="JE139" s="1">
        <v>0.260824</v>
      </c>
      <c r="JF139">
        <v>0.6531574</v>
      </c>
      <c r="JG139">
        <v>17.171009999999999</v>
      </c>
      <c r="JH139">
        <v>6.1683379999999996E-4</v>
      </c>
      <c r="JI139" s="1">
        <v>0.25027959999999999</v>
      </c>
      <c r="JJ139">
        <v>0.65316010000000002</v>
      </c>
      <c r="JK139">
        <v>17.012319999999999</v>
      </c>
      <c r="JL139">
        <v>5.9223830000000002E-4</v>
      </c>
      <c r="JM139" s="1">
        <v>0.24028369999999999</v>
      </c>
      <c r="JN139">
        <v>0.65316189999999996</v>
      </c>
      <c r="JO139">
        <v>17.210979999999999</v>
      </c>
      <c r="JP139">
        <v>5.6873090000000002E-4</v>
      </c>
      <c r="JQ139" s="1">
        <v>0.23077120000000001</v>
      </c>
      <c r="JR139">
        <v>0.65316209999999997</v>
      </c>
      <c r="JS139">
        <v>17.363980000000002</v>
      </c>
      <c r="JT139">
        <v>5.4637649999999996E-4</v>
      </c>
      <c r="JU139" s="1">
        <v>0.2216842</v>
      </c>
      <c r="JV139">
        <v>0.65315179999999995</v>
      </c>
      <c r="JW139">
        <v>17.284770000000002</v>
      </c>
      <c r="JX139">
        <v>5.2492160000000001E-4</v>
      </c>
      <c r="JY139">
        <v>0.21299319999999999</v>
      </c>
      <c r="JZ139">
        <v>0.65316079999999999</v>
      </c>
      <c r="KA139">
        <v>17.052029999999998</v>
      </c>
      <c r="KB139">
        <v>5.0464439999999998E-4</v>
      </c>
      <c r="KC139">
        <v>0.20475389999999999</v>
      </c>
      <c r="KD139">
        <v>0.65316779999999997</v>
      </c>
      <c r="KE139">
        <v>16.621659999999999</v>
      </c>
      <c r="KF139">
        <v>4.8533719999999998E-4</v>
      </c>
      <c r="KG139">
        <v>0.19691939999999999</v>
      </c>
      <c r="KH139">
        <v>0.65316439999999998</v>
      </c>
      <c r="KI139">
        <v>16.054359999999999</v>
      </c>
      <c r="KJ139">
        <v>4.6702169999999999E-4</v>
      </c>
      <c r="KK139">
        <v>0.1894884</v>
      </c>
      <c r="KL139">
        <v>0.65316430000000003</v>
      </c>
      <c r="KM139">
        <v>15.934240000000001</v>
      </c>
      <c r="KN139">
        <v>4.4963750000000003E-4</v>
      </c>
      <c r="KO139">
        <v>0.1824229</v>
      </c>
      <c r="KP139">
        <v>0.6531595</v>
      </c>
      <c r="KQ139">
        <v>15.84061</v>
      </c>
      <c r="KR139">
        <v>4.3304470000000002E-4</v>
      </c>
      <c r="KS139">
        <v>0.17568059999999999</v>
      </c>
      <c r="KT139">
        <v>0.6531595</v>
      </c>
      <c r="KU139">
        <v>15.844720000000001</v>
      </c>
      <c r="KV139">
        <v>4.171604E-4</v>
      </c>
      <c r="KW139">
        <v>0.169242</v>
      </c>
      <c r="KX139">
        <v>0.65315509999999999</v>
      </c>
      <c r="KY139">
        <v>16.034980000000001</v>
      </c>
      <c r="KZ139">
        <v>4.0201419999999998E-4</v>
      </c>
      <c r="LA139">
        <v>0.1630943</v>
      </c>
      <c r="LB139">
        <v>0.65314139999999998</v>
      </c>
      <c r="LC139">
        <v>16.058620000000001</v>
      </c>
      <c r="LD139">
        <v>3.875412E-4</v>
      </c>
      <c r="LE139">
        <v>0.15722359999999999</v>
      </c>
      <c r="LF139">
        <v>0.65310959999999996</v>
      </c>
      <c r="LG139">
        <v>15.707229999999999</v>
      </c>
      <c r="LH139">
        <v>3.7371239999999998E-4</v>
      </c>
      <c r="LI139">
        <v>0.15160650000000001</v>
      </c>
      <c r="LJ139">
        <v>0.65303960000000005</v>
      </c>
      <c r="LK139">
        <v>15.158099999999999</v>
      </c>
      <c r="LL139">
        <v>3.6029809999999998E-4</v>
      </c>
      <c r="LM139">
        <v>0.14619289999999999</v>
      </c>
      <c r="LN139">
        <v>0.65294669999999999</v>
      </c>
      <c r="LO139">
        <v>14.79363</v>
      </c>
      <c r="LP139">
        <v>3.4736599999999999E-4</v>
      </c>
      <c r="LQ139">
        <v>0.14097309999999999</v>
      </c>
      <c r="LR139">
        <v>0.65280000000000005</v>
      </c>
      <c r="LS139">
        <v>15.241059999999999</v>
      </c>
      <c r="LT139">
        <v>3.349863E-4</v>
      </c>
      <c r="LU139">
        <v>0.13597409999999999</v>
      </c>
      <c r="LV139">
        <v>0.65262410000000004</v>
      </c>
      <c r="LW139">
        <v>15.94364</v>
      </c>
      <c r="LX139">
        <v>3.2317160000000001E-4</v>
      </c>
      <c r="LY139">
        <v>0.13120850000000001</v>
      </c>
      <c r="LZ139">
        <v>0.65244959999999996</v>
      </c>
      <c r="MA139">
        <v>16.840430000000001</v>
      </c>
      <c r="MB139">
        <v>3.1237270000000002E-4</v>
      </c>
      <c r="MC139">
        <v>0.12682930000000001</v>
      </c>
      <c r="MD139">
        <v>0.65222979999999997</v>
      </c>
      <c r="ME139">
        <v>18.021419999999999</v>
      </c>
      <c r="MF139">
        <v>3.0365900000000001E-4</v>
      </c>
      <c r="MG139">
        <v>0.1232679</v>
      </c>
      <c r="MH139">
        <v>0.65202550000000004</v>
      </c>
      <c r="MI139">
        <v>18.665649999999999</v>
      </c>
      <c r="MJ139">
        <v>2.9797310000000002E-4</v>
      </c>
      <c r="MK139">
        <v>0.12092079999999999</v>
      </c>
      <c r="ML139">
        <v>0.65179670000000001</v>
      </c>
      <c r="MM139">
        <v>18.305779999999999</v>
      </c>
      <c r="MN139">
        <v>2.9451800000000002E-4</v>
      </c>
      <c r="MO139">
        <v>0.11951100000000001</v>
      </c>
      <c r="MP139">
        <v>0.65162779999999998</v>
      </c>
      <c r="MQ139">
        <v>17.56061</v>
      </c>
      <c r="MR139">
        <v>2.9118900000000002E-4</v>
      </c>
      <c r="MS139">
        <v>0.1182216</v>
      </c>
      <c r="MT139">
        <v>0.65148039999999996</v>
      </c>
      <c r="MU139">
        <v>16.96096</v>
      </c>
      <c r="MV139">
        <v>2.865039E-4</v>
      </c>
      <c r="MW139">
        <v>0.11639720000000001</v>
      </c>
      <c r="MX139">
        <v>0.65137730000000005</v>
      </c>
      <c r="MY139">
        <v>17.174520000000001</v>
      </c>
      <c r="MZ139">
        <v>2.8013590000000002E-4</v>
      </c>
      <c r="NA139">
        <v>0.1138755</v>
      </c>
      <c r="NB139">
        <v>0.65129959999999998</v>
      </c>
      <c r="NC139">
        <v>17.820509999999999</v>
      </c>
      <c r="ND139">
        <v>2.7246619999999998E-4</v>
      </c>
      <c r="NE139">
        <v>0.11081240000000001</v>
      </c>
      <c r="NF139">
        <v>0.65124879999999996</v>
      </c>
      <c r="NG139">
        <v>18.691279999999999</v>
      </c>
      <c r="NH139">
        <v>2.6378369999999999E-4</v>
      </c>
      <c r="NI139">
        <v>0.10732800000000001</v>
      </c>
      <c r="NJ139">
        <v>0.65121030000000002</v>
      </c>
      <c r="NK139">
        <v>19.769179999999999</v>
      </c>
      <c r="NL139">
        <v>2.536684E-4</v>
      </c>
      <c r="NM139">
        <v>0.1032708</v>
      </c>
      <c r="NN139">
        <v>0.65116969999999996</v>
      </c>
      <c r="NO139">
        <v>20.301400000000001</v>
      </c>
      <c r="NP139">
        <v>2.4162669999999999E-4</v>
      </c>
      <c r="NQ139">
        <v>9.8433870000000007E-2</v>
      </c>
      <c r="NR139">
        <v>0.65108509999999997</v>
      </c>
      <c r="NS139">
        <v>20.05095</v>
      </c>
      <c r="NT139">
        <v>2.2834839999999999E-4</v>
      </c>
      <c r="NU139">
        <v>9.3066640000000006E-2</v>
      </c>
      <c r="NV139">
        <v>0.65096039999999999</v>
      </c>
      <c r="NW139">
        <v>19.36985</v>
      </c>
      <c r="NX139">
        <v>2.1544899999999999E-4</v>
      </c>
      <c r="NY139">
        <v>8.7812429999999997E-2</v>
      </c>
      <c r="NZ139">
        <v>0.65071389999999996</v>
      </c>
      <c r="OA139">
        <v>18.625820000000001</v>
      </c>
      <c r="OB139">
        <v>2.041043E-4</v>
      </c>
      <c r="OC139">
        <v>8.3175959999999993E-2</v>
      </c>
      <c r="OD139">
        <v>0.65044579999999996</v>
      </c>
      <c r="OE139">
        <v>18.03051</v>
      </c>
      <c r="OF139">
        <v>1.9460150000000001E-4</v>
      </c>
      <c r="OG139">
        <v>7.9288899999999995E-2</v>
      </c>
      <c r="OH139">
        <v>0.65009059999999996</v>
      </c>
      <c r="OI139">
        <v>18.00619</v>
      </c>
      <c r="OJ139">
        <v>1.8663910000000001E-4</v>
      </c>
      <c r="OK139">
        <v>7.6052309999999998E-2</v>
      </c>
    </row>
    <row r="140" spans="1:401" x14ac:dyDescent="0.35">
      <c r="A140">
        <v>143</v>
      </c>
      <c r="B140" t="s">
        <v>4</v>
      </c>
      <c r="C140" t="s">
        <v>24</v>
      </c>
      <c r="D140" t="s">
        <v>145</v>
      </c>
      <c r="E140">
        <v>899.03809999999999</v>
      </c>
      <c r="F140">
        <v>0.73868100000000003</v>
      </c>
      <c r="G140">
        <v>14.7784</v>
      </c>
      <c r="H140">
        <v>0</v>
      </c>
      <c r="I140">
        <v>0</v>
      </c>
      <c r="J140">
        <v>0.73643700000000001</v>
      </c>
      <c r="K140">
        <v>14.389189999999999</v>
      </c>
      <c r="L140">
        <v>0</v>
      </c>
      <c r="M140">
        <v>0</v>
      </c>
      <c r="N140">
        <v>0.73414330000000005</v>
      </c>
      <c r="O140">
        <v>14.806660000000001</v>
      </c>
      <c r="P140">
        <v>0</v>
      </c>
      <c r="Q140">
        <v>0</v>
      </c>
      <c r="R140">
        <v>0.73178290000000001</v>
      </c>
      <c r="S140">
        <v>15.379250000000001</v>
      </c>
      <c r="T140" s="1">
        <v>2.485133E-34</v>
      </c>
      <c r="U140" s="1">
        <v>9.1762090000000005E-32</v>
      </c>
      <c r="V140">
        <v>0.72946040000000001</v>
      </c>
      <c r="W140">
        <v>16.01895</v>
      </c>
      <c r="X140" s="1">
        <v>4.148346E-23</v>
      </c>
      <c r="Y140" s="1">
        <v>1.5413920000000001E-20</v>
      </c>
      <c r="Z140">
        <v>0.72714040000000002</v>
      </c>
      <c r="AA140">
        <v>16.14518</v>
      </c>
      <c r="AB140" s="1">
        <v>1.9699830000000002E-12</v>
      </c>
      <c r="AC140" s="1">
        <v>7.3448339999999998E-10</v>
      </c>
      <c r="AD140">
        <v>0.72483839999999999</v>
      </c>
      <c r="AE140">
        <v>15.78504</v>
      </c>
      <c r="AF140" s="1">
        <v>1.128578E-4</v>
      </c>
      <c r="AG140" s="1">
        <v>3.045929E-2</v>
      </c>
      <c r="AH140">
        <v>0.72254649999999998</v>
      </c>
      <c r="AI140">
        <v>15.077450000000001</v>
      </c>
      <c r="AJ140" s="1">
        <v>9.9101339999999996E-2</v>
      </c>
      <c r="AK140">
        <v>29.520440000000001</v>
      </c>
      <c r="AL140">
        <v>0.7203465</v>
      </c>
      <c r="AM140">
        <v>14.340540000000001</v>
      </c>
      <c r="AN140">
        <v>4.6927009999999996</v>
      </c>
      <c r="AO140">
        <v>1517.095</v>
      </c>
      <c r="AP140">
        <v>0.71821889999999999</v>
      </c>
      <c r="AQ140">
        <v>13.79285</v>
      </c>
      <c r="AR140">
        <v>38.606720000000003</v>
      </c>
      <c r="AS140">
        <v>13339.17</v>
      </c>
      <c r="AT140">
        <v>0.71619449999999996</v>
      </c>
      <c r="AU140">
        <v>14.01965</v>
      </c>
      <c r="AV140">
        <v>94.662509999999997</v>
      </c>
      <c r="AW140">
        <v>34554.18</v>
      </c>
      <c r="AX140">
        <v>0.71410929999999995</v>
      </c>
      <c r="AY140">
        <v>14.351369999999999</v>
      </c>
      <c r="AZ140">
        <v>96.45872</v>
      </c>
      <c r="BA140">
        <v>36833.72</v>
      </c>
      <c r="BB140">
        <v>0.71184899999999995</v>
      </c>
      <c r="BC140">
        <v>14.59845</v>
      </c>
      <c r="BD140">
        <v>51.380600000000001</v>
      </c>
      <c r="BE140">
        <v>20356.080000000002</v>
      </c>
      <c r="BF140">
        <v>0.70925609999999994</v>
      </c>
      <c r="BG140">
        <v>14.803990000000001</v>
      </c>
      <c r="BH140">
        <v>17.03267</v>
      </c>
      <c r="BI140">
        <v>6947.0410000000002</v>
      </c>
      <c r="BJ140">
        <v>0.70607920000000002</v>
      </c>
      <c r="BK140">
        <v>14.62771</v>
      </c>
      <c r="BL140">
        <v>4.072349</v>
      </c>
      <c r="BM140">
        <v>1697.598</v>
      </c>
      <c r="BN140">
        <v>0.70213210000000004</v>
      </c>
      <c r="BO140">
        <v>14.04149</v>
      </c>
      <c r="BP140">
        <v>0.82917949999999996</v>
      </c>
      <c r="BQ140">
        <v>349.19049999999999</v>
      </c>
      <c r="BR140">
        <v>0.69738520000000004</v>
      </c>
      <c r="BS140">
        <v>13.400700000000001</v>
      </c>
      <c r="BT140" s="1">
        <v>0.19590369999999999</v>
      </c>
      <c r="BU140">
        <v>81.15204</v>
      </c>
      <c r="BV140">
        <v>0.69209180000000003</v>
      </c>
      <c r="BW140">
        <v>13.25506</v>
      </c>
      <c r="BX140" s="1">
        <v>8.443581E-2</v>
      </c>
      <c r="BY140">
        <v>33.672190000000001</v>
      </c>
      <c r="BZ140">
        <v>0.68664230000000004</v>
      </c>
      <c r="CA140">
        <v>13.641550000000001</v>
      </c>
      <c r="CB140" s="1">
        <v>6.3217809999999999E-2</v>
      </c>
      <c r="CC140">
        <v>24.78847</v>
      </c>
      <c r="CD140">
        <v>0.68082830000000005</v>
      </c>
      <c r="CE140">
        <v>14.38923</v>
      </c>
      <c r="CF140" s="1">
        <v>5.9594380000000002E-2</v>
      </c>
      <c r="CG140" s="1">
        <v>23.340319999999998</v>
      </c>
      <c r="CH140">
        <v>0.67467750000000004</v>
      </c>
      <c r="CI140">
        <v>15.12298</v>
      </c>
      <c r="CJ140" s="1">
        <v>6.1257859999999997E-2</v>
      </c>
      <c r="CK140" s="1">
        <v>24.1203</v>
      </c>
      <c r="CL140">
        <v>0.66849709999999996</v>
      </c>
      <c r="CM140">
        <v>15.37707</v>
      </c>
      <c r="CN140" s="1">
        <v>6.3181619999999994E-2</v>
      </c>
      <c r="CO140" s="1">
        <v>25.118569999999998</v>
      </c>
      <c r="CP140">
        <v>0.66237089999999998</v>
      </c>
      <c r="CQ140">
        <v>15.17623</v>
      </c>
      <c r="CR140" s="1">
        <v>6.2646149999999998E-2</v>
      </c>
      <c r="CS140" s="1">
        <v>25.183509999999998</v>
      </c>
      <c r="CT140">
        <v>0.65660980000000002</v>
      </c>
      <c r="CU140">
        <v>14.75766</v>
      </c>
      <c r="CV140" s="1">
        <v>5.9427809999999998E-2</v>
      </c>
      <c r="CW140" s="1">
        <v>24.139710000000001</v>
      </c>
      <c r="CX140">
        <v>0.65121850000000003</v>
      </c>
      <c r="CY140">
        <v>14.268990000000001</v>
      </c>
      <c r="CZ140" s="1">
        <v>5.4531860000000001E-2</v>
      </c>
      <c r="DA140" s="1">
        <v>22.352319999999999</v>
      </c>
      <c r="DB140">
        <v>0.64572759999999996</v>
      </c>
      <c r="DC140">
        <v>14.30519</v>
      </c>
      <c r="DD140" s="1">
        <v>4.9034540000000001E-2</v>
      </c>
      <c r="DE140" s="1">
        <v>20.26764</v>
      </c>
      <c r="DF140">
        <v>0.64029950000000002</v>
      </c>
      <c r="DG140">
        <v>15.001659999999999</v>
      </c>
      <c r="DH140" s="1">
        <v>4.3654529999999997E-2</v>
      </c>
      <c r="DI140" s="1">
        <v>18.180060000000001</v>
      </c>
      <c r="DJ140">
        <v>0.63489070000000003</v>
      </c>
      <c r="DK140">
        <v>15.87941</v>
      </c>
      <c r="DL140" s="1">
        <v>3.852651E-2</v>
      </c>
      <c r="DM140" s="1">
        <v>16.16414</v>
      </c>
      <c r="DN140">
        <v>0.62967629999999997</v>
      </c>
      <c r="DO140">
        <v>16.672409999999999</v>
      </c>
      <c r="DP140" s="1">
        <v>3.3453330000000003E-2</v>
      </c>
      <c r="DQ140" s="1">
        <v>14.14101</v>
      </c>
      <c r="DR140">
        <v>0.62457560000000001</v>
      </c>
      <c r="DS140">
        <v>17.022269999999999</v>
      </c>
      <c r="DT140" s="1">
        <v>2.8450710000000001E-2</v>
      </c>
      <c r="DU140" s="1">
        <v>12.1143</v>
      </c>
      <c r="DV140">
        <v>0.61980299999999999</v>
      </c>
      <c r="DW140">
        <v>16.857330000000001</v>
      </c>
      <c r="DX140" s="1">
        <v>2.3863209999999999E-2</v>
      </c>
      <c r="DY140" s="1">
        <v>10.222580000000001</v>
      </c>
      <c r="DZ140">
        <v>0.61565840000000005</v>
      </c>
      <c r="EA140">
        <v>16.321570000000001</v>
      </c>
      <c r="EB140" s="1">
        <v>2.002905E-2</v>
      </c>
      <c r="EC140" s="1">
        <v>8.6152929999999994</v>
      </c>
      <c r="ED140">
        <v>0.61204919999999996</v>
      </c>
      <c r="EE140">
        <v>15.641159999999999</v>
      </c>
      <c r="EF140" s="1">
        <v>1.699473E-2</v>
      </c>
      <c r="EG140" s="1">
        <v>7.3279610000000002</v>
      </c>
      <c r="EH140">
        <v>0.60912639999999996</v>
      </c>
      <c r="EI140">
        <v>15.33803</v>
      </c>
      <c r="EJ140" s="1">
        <v>1.463479E-2</v>
      </c>
      <c r="EK140" s="1">
        <v>6.3182799999999997</v>
      </c>
      <c r="EL140">
        <v>0.60691819999999996</v>
      </c>
      <c r="EM140">
        <v>15.51444</v>
      </c>
      <c r="EN140" s="1">
        <v>1.2781580000000001E-2</v>
      </c>
      <c r="EO140" s="1">
        <v>5.5188920000000001</v>
      </c>
      <c r="EP140">
        <v>0.60567760000000004</v>
      </c>
      <c r="EQ140">
        <v>16.055820000000001</v>
      </c>
      <c r="ER140" s="1">
        <v>1.1251560000000001E-2</v>
      </c>
      <c r="ES140" s="1">
        <v>4.854247</v>
      </c>
      <c r="ET140">
        <v>0.60482409999999998</v>
      </c>
      <c r="EU140">
        <v>16.668980000000001</v>
      </c>
      <c r="EV140" s="1">
        <v>9.7944750000000004E-3</v>
      </c>
      <c r="EW140" s="1">
        <v>4.2259669999999998</v>
      </c>
      <c r="EX140">
        <v>0.60428789999999999</v>
      </c>
      <c r="EY140">
        <v>16.87387</v>
      </c>
      <c r="EZ140" s="1">
        <v>8.1864320000000004E-3</v>
      </c>
      <c r="FA140" s="1">
        <v>3.5375909999999999</v>
      </c>
      <c r="FB140">
        <v>0.60400050000000005</v>
      </c>
      <c r="FC140">
        <v>16.6541</v>
      </c>
      <c r="FD140" s="1">
        <v>6.4554089999999996E-3</v>
      </c>
      <c r="FE140" s="1">
        <v>2.7937409999999998</v>
      </c>
      <c r="FF140">
        <v>0.60387230000000003</v>
      </c>
      <c r="FG140">
        <v>16.131270000000001</v>
      </c>
      <c r="FH140" s="1">
        <v>4.8596109999999998E-3</v>
      </c>
      <c r="FI140" s="1">
        <v>2.1021540000000001</v>
      </c>
      <c r="FJ140">
        <v>0.60385219999999995</v>
      </c>
      <c r="FK140">
        <v>15.49919</v>
      </c>
      <c r="FL140" s="1">
        <v>3.6238799999999999E-3</v>
      </c>
      <c r="FM140" s="1">
        <v>1.5618380000000001</v>
      </c>
      <c r="FN140">
        <v>0.60390250000000001</v>
      </c>
      <c r="FO140">
        <v>15.510680000000001</v>
      </c>
      <c r="FP140" s="1">
        <v>2.7892020000000002E-3</v>
      </c>
      <c r="FQ140" s="1">
        <v>1.1945600000000001</v>
      </c>
      <c r="FR140">
        <v>0.60404150000000001</v>
      </c>
      <c r="FS140">
        <v>15.81536</v>
      </c>
      <c r="FT140" s="1">
        <v>2.2693470000000001E-3</v>
      </c>
      <c r="FU140" s="1">
        <v>0.96499279999999998</v>
      </c>
      <c r="FV140">
        <v>0.60424690000000003</v>
      </c>
      <c r="FW140">
        <v>16.2683</v>
      </c>
      <c r="FX140" s="1">
        <v>1.9497329999999999E-3</v>
      </c>
      <c r="FY140" s="1">
        <v>0.82387549999999998</v>
      </c>
      <c r="FZ140">
        <v>0.60445409999999999</v>
      </c>
      <c r="GA140">
        <v>16.632999999999999</v>
      </c>
      <c r="GB140" s="1">
        <v>1.7379229999999999E-3</v>
      </c>
      <c r="GC140" s="1">
        <v>0.73096870000000003</v>
      </c>
      <c r="GD140">
        <v>0.60468710000000003</v>
      </c>
      <c r="GE140">
        <v>16.711179999999999</v>
      </c>
      <c r="GF140" s="1">
        <v>1.575075E-3</v>
      </c>
      <c r="GG140" s="1">
        <v>0.66036689999999998</v>
      </c>
      <c r="GH140">
        <v>0.6048964</v>
      </c>
      <c r="GI140">
        <v>16.39442</v>
      </c>
      <c r="GJ140" s="1">
        <v>1.4355049999999999E-3</v>
      </c>
      <c r="GK140" s="1">
        <v>0.60035079999999996</v>
      </c>
      <c r="GL140">
        <v>0.60511479999999995</v>
      </c>
      <c r="GM140">
        <v>15.768789999999999</v>
      </c>
      <c r="GN140" s="1">
        <v>1.315143E-3</v>
      </c>
      <c r="GO140" s="1">
        <v>0.54871559999999997</v>
      </c>
      <c r="GP140">
        <v>0.60527540000000002</v>
      </c>
      <c r="GQ140">
        <v>15.25888</v>
      </c>
      <c r="GR140" s="1">
        <v>1.2154819999999999E-3</v>
      </c>
      <c r="GS140" s="1">
        <v>0.50593719999999998</v>
      </c>
      <c r="GT140">
        <v>0.60539310000000002</v>
      </c>
      <c r="GU140">
        <v>15.607860000000001</v>
      </c>
      <c r="GV140" s="1">
        <v>1.1345909999999999E-3</v>
      </c>
      <c r="GW140" s="1">
        <v>0.47139429999999999</v>
      </c>
      <c r="GX140">
        <v>0.60549120000000001</v>
      </c>
      <c r="GY140">
        <v>16.263590000000001</v>
      </c>
      <c r="GZ140" s="1">
        <v>1.068778E-3</v>
      </c>
      <c r="HA140" s="1">
        <v>0.44335669999999999</v>
      </c>
      <c r="HB140">
        <v>0.60556010000000005</v>
      </c>
      <c r="HC140">
        <v>16.942080000000001</v>
      </c>
      <c r="HD140" s="1">
        <v>1.0146249999999999E-3</v>
      </c>
      <c r="HE140" s="1">
        <v>0.42035529999999999</v>
      </c>
      <c r="HF140">
        <v>0.60559859999999999</v>
      </c>
      <c r="HG140">
        <v>17.691569999999999</v>
      </c>
      <c r="HH140" s="1">
        <v>9.7237880000000004E-4</v>
      </c>
      <c r="HI140" s="1">
        <v>0.4023506</v>
      </c>
      <c r="HJ140">
        <v>0.60562689999999997</v>
      </c>
      <c r="HK140">
        <v>18.11777</v>
      </c>
      <c r="HL140" s="1">
        <v>9.433706E-4</v>
      </c>
      <c r="HM140" s="1">
        <v>0.38988669999999997</v>
      </c>
      <c r="HN140">
        <v>0.60564779999999996</v>
      </c>
      <c r="HO140">
        <v>17.854040000000001</v>
      </c>
      <c r="HP140" s="1">
        <v>9.2434980000000004E-4</v>
      </c>
      <c r="HQ140" s="1">
        <v>0.38175049999999999</v>
      </c>
      <c r="HR140">
        <v>0.60564209999999996</v>
      </c>
      <c r="HS140">
        <v>17.12745</v>
      </c>
      <c r="HT140" s="1">
        <v>9.0767899999999999E-4</v>
      </c>
      <c r="HU140" s="1">
        <v>0.37484719999999999</v>
      </c>
      <c r="HV140">
        <v>0.60565259999999999</v>
      </c>
      <c r="HW140">
        <v>16.34113</v>
      </c>
      <c r="HX140" s="1">
        <v>8.8724099999999998E-4</v>
      </c>
      <c r="HY140" s="1">
        <v>0.36654059999999999</v>
      </c>
      <c r="HZ140">
        <v>0.60567170000000004</v>
      </c>
      <c r="IA140">
        <v>16.283149999999999</v>
      </c>
      <c r="IB140" s="1">
        <v>8.6118149999999999E-4</v>
      </c>
      <c r="IC140" s="1">
        <v>0.35595500000000002</v>
      </c>
      <c r="ID140">
        <v>0.60564759999999995</v>
      </c>
      <c r="IE140">
        <v>16.835560000000001</v>
      </c>
      <c r="IF140" s="1">
        <v>8.3084939999999996E-4</v>
      </c>
      <c r="IG140" s="1">
        <v>0.34354889999999999</v>
      </c>
      <c r="IH140">
        <v>0.60566450000000005</v>
      </c>
      <c r="II140">
        <v>17.670480000000001</v>
      </c>
      <c r="IJ140" s="1">
        <v>7.9836990000000004E-4</v>
      </c>
      <c r="IK140" s="1">
        <v>0.33022210000000002</v>
      </c>
      <c r="IL140">
        <v>0.60566779999999998</v>
      </c>
      <c r="IM140">
        <v>18.651910000000001</v>
      </c>
      <c r="IN140" s="1">
        <v>7.6564269999999999E-4</v>
      </c>
      <c r="IO140" s="1">
        <v>0.31673630000000003</v>
      </c>
      <c r="IP140">
        <v>0.60566750000000003</v>
      </c>
      <c r="IQ140">
        <v>19.170829999999999</v>
      </c>
      <c r="IR140" s="1">
        <v>7.338097E-4</v>
      </c>
      <c r="IS140" s="1">
        <v>0.30358590000000002</v>
      </c>
      <c r="IT140">
        <v>0.60567029999999999</v>
      </c>
      <c r="IU140">
        <v>19.048210000000001</v>
      </c>
      <c r="IV140" s="1">
        <v>7.0326899999999996E-4</v>
      </c>
      <c r="IW140" s="1">
        <v>0.29098289999999999</v>
      </c>
      <c r="IX140">
        <v>0.60564669999999998</v>
      </c>
      <c r="IY140">
        <v>18.438880000000001</v>
      </c>
      <c r="IZ140">
        <v>6.742133E-4</v>
      </c>
      <c r="JA140" s="1">
        <v>0.27898079999999997</v>
      </c>
      <c r="JB140">
        <v>0.60567899999999997</v>
      </c>
      <c r="JC140">
        <v>17.647390000000001</v>
      </c>
      <c r="JD140">
        <v>6.4665139999999996E-4</v>
      </c>
      <c r="JE140" s="1">
        <v>0.2675691</v>
      </c>
      <c r="JF140">
        <v>0.60567020000000005</v>
      </c>
      <c r="JG140">
        <v>17.275950000000002</v>
      </c>
      <c r="JH140">
        <v>6.2040179999999997E-4</v>
      </c>
      <c r="JI140" s="1">
        <v>0.25673620000000003</v>
      </c>
      <c r="JJ140">
        <v>0.60566379999999997</v>
      </c>
      <c r="JK140">
        <v>17.068860000000001</v>
      </c>
      <c r="JL140">
        <v>5.9562500000000002E-4</v>
      </c>
      <c r="JM140" s="1">
        <v>0.24646599999999999</v>
      </c>
      <c r="JN140">
        <v>0.60564569999999995</v>
      </c>
      <c r="JO140">
        <v>17.23518</v>
      </c>
      <c r="JP140">
        <v>5.7195140000000004E-4</v>
      </c>
      <c r="JQ140" s="1">
        <v>0.2366954</v>
      </c>
      <c r="JR140">
        <v>0.60565199999999997</v>
      </c>
      <c r="JS140">
        <v>17.358720000000002</v>
      </c>
      <c r="JT140">
        <v>5.4946319999999999E-4</v>
      </c>
      <c r="JU140" s="1">
        <v>0.22737170000000001</v>
      </c>
      <c r="JV140">
        <v>0.60566350000000002</v>
      </c>
      <c r="JW140">
        <v>17.287769999999998</v>
      </c>
      <c r="JX140">
        <v>5.2786239999999996E-4</v>
      </c>
      <c r="JY140">
        <v>0.21844849999999999</v>
      </c>
      <c r="JZ140">
        <v>0.60564510000000005</v>
      </c>
      <c r="KA140">
        <v>17.073889999999999</v>
      </c>
      <c r="KB140">
        <v>5.0743200000000004E-4</v>
      </c>
      <c r="KC140">
        <v>0.20998269999999999</v>
      </c>
      <c r="KD140">
        <v>0.60565919999999995</v>
      </c>
      <c r="KE140">
        <v>16.670639999999999</v>
      </c>
      <c r="KF140">
        <v>4.879881E-4</v>
      </c>
      <c r="KG140">
        <v>0.20193829999999999</v>
      </c>
      <c r="KH140">
        <v>0.60565349999999996</v>
      </c>
      <c r="KI140">
        <v>16.12818</v>
      </c>
      <c r="KJ140">
        <v>4.6953650000000001E-4</v>
      </c>
      <c r="KK140">
        <v>0.19430059999999999</v>
      </c>
      <c r="KL140">
        <v>0.60565360000000001</v>
      </c>
      <c r="KM140">
        <v>16.024730000000002</v>
      </c>
      <c r="KN140">
        <v>4.5203019999999998E-4</v>
      </c>
      <c r="KO140">
        <v>0.1870443</v>
      </c>
      <c r="KP140">
        <v>0.60567260000000001</v>
      </c>
      <c r="KQ140">
        <v>15.89714</v>
      </c>
      <c r="KR140">
        <v>4.3533180000000001E-4</v>
      </c>
      <c r="KS140">
        <v>0.18012629999999999</v>
      </c>
      <c r="KT140">
        <v>0.60567749999999998</v>
      </c>
      <c r="KU140">
        <v>15.91025</v>
      </c>
      <c r="KV140">
        <v>4.1935239999999998E-4</v>
      </c>
      <c r="KW140">
        <v>0.17351939999999999</v>
      </c>
      <c r="KX140">
        <v>0.6056705</v>
      </c>
      <c r="KY140">
        <v>16.058229999999998</v>
      </c>
      <c r="KZ140">
        <v>4.0410480000000002E-4</v>
      </c>
      <c r="LA140">
        <v>0.1672063</v>
      </c>
      <c r="LB140">
        <v>0.60563279999999997</v>
      </c>
      <c r="LC140">
        <v>16.066849999999999</v>
      </c>
      <c r="LD140">
        <v>3.8952639999999998E-4</v>
      </c>
      <c r="LE140">
        <v>0.16117570000000001</v>
      </c>
      <c r="LF140">
        <v>0.60560610000000004</v>
      </c>
      <c r="LG140">
        <v>15.738350000000001</v>
      </c>
      <c r="LH140">
        <v>3.7562089999999999E-4</v>
      </c>
      <c r="LI140">
        <v>0.15541630000000001</v>
      </c>
      <c r="LJ140">
        <v>0.60553650000000003</v>
      </c>
      <c r="LK140">
        <v>15.204230000000001</v>
      </c>
      <c r="LL140">
        <v>3.6214370000000001E-4</v>
      </c>
      <c r="LM140">
        <v>0.149866</v>
      </c>
      <c r="LN140">
        <v>0.60545470000000001</v>
      </c>
      <c r="LO140">
        <v>14.853109999999999</v>
      </c>
      <c r="LP140">
        <v>3.4913670000000002E-4</v>
      </c>
      <c r="LQ140">
        <v>0.1445157</v>
      </c>
      <c r="LR140">
        <v>0.6053172</v>
      </c>
      <c r="LS140">
        <v>15.294689999999999</v>
      </c>
      <c r="LT140">
        <v>3.3668430000000001E-4</v>
      </c>
      <c r="LU140">
        <v>0.1393867</v>
      </c>
      <c r="LV140">
        <v>0.6051434</v>
      </c>
      <c r="LW140">
        <v>15.959490000000001</v>
      </c>
      <c r="LX140">
        <v>3.247778E-4</v>
      </c>
      <c r="LY140">
        <v>0.13449220000000001</v>
      </c>
      <c r="LZ140">
        <v>0.60493669999999999</v>
      </c>
      <c r="MA140">
        <v>16.840579999999999</v>
      </c>
      <c r="MB140">
        <v>3.1379249999999997E-4</v>
      </c>
      <c r="MC140">
        <v>0.1299602</v>
      </c>
      <c r="MD140">
        <v>0.60470400000000002</v>
      </c>
      <c r="ME140">
        <v>17.991330000000001</v>
      </c>
      <c r="MF140">
        <v>3.0471520000000001E-4</v>
      </c>
      <c r="MG140">
        <v>0.1261902</v>
      </c>
      <c r="MH140">
        <v>0.6044756</v>
      </c>
      <c r="MI140">
        <v>18.635000000000002</v>
      </c>
      <c r="MJ140">
        <v>2.986086E-4</v>
      </c>
      <c r="MK140">
        <v>0.1236327</v>
      </c>
      <c r="ML140">
        <v>0.60424820000000001</v>
      </c>
      <c r="MM140">
        <v>18.348400000000002</v>
      </c>
      <c r="MN140">
        <v>2.9493729999999999E-4</v>
      </c>
      <c r="MO140">
        <v>0.1221035</v>
      </c>
      <c r="MP140">
        <v>0.60404239999999998</v>
      </c>
      <c r="MQ140">
        <v>17.63252</v>
      </c>
      <c r="MR140">
        <v>2.9169740000000002E-4</v>
      </c>
      <c r="MS140">
        <v>0.1208238</v>
      </c>
      <c r="MT140">
        <v>0.60387080000000004</v>
      </c>
      <c r="MU140">
        <v>17.041460000000001</v>
      </c>
      <c r="MV140">
        <v>2.872463E-4</v>
      </c>
      <c r="MW140">
        <v>0.11905830000000001</v>
      </c>
      <c r="MX140">
        <v>0.6037382</v>
      </c>
      <c r="MY140">
        <v>17.240100000000002</v>
      </c>
      <c r="MZ140">
        <v>2.8110210000000001E-4</v>
      </c>
      <c r="NA140">
        <v>0.1165803</v>
      </c>
      <c r="NB140">
        <v>0.60365959999999996</v>
      </c>
      <c r="NC140">
        <v>17.85155</v>
      </c>
      <c r="ND140">
        <v>2.735894E-4</v>
      </c>
      <c r="NE140">
        <v>0.1135232</v>
      </c>
      <c r="NF140">
        <v>0.60358940000000005</v>
      </c>
      <c r="NG140">
        <v>18.67784</v>
      </c>
      <c r="NH140">
        <v>2.6506229999999998E-4</v>
      </c>
      <c r="NI140">
        <v>0.1100319</v>
      </c>
      <c r="NJ140">
        <v>0.60354019999999997</v>
      </c>
      <c r="NK140">
        <v>19.728470000000002</v>
      </c>
      <c r="NL140">
        <v>2.5518920000000003E-4</v>
      </c>
      <c r="NM140">
        <v>0.1059867</v>
      </c>
      <c r="NN140">
        <v>0.60349750000000002</v>
      </c>
      <c r="NO140">
        <v>20.262170000000001</v>
      </c>
      <c r="NP140">
        <v>2.434135E-4</v>
      </c>
      <c r="NQ140">
        <v>0.101159</v>
      </c>
      <c r="NR140">
        <v>0.60341909999999999</v>
      </c>
      <c r="NS140">
        <v>20.084879999999998</v>
      </c>
      <c r="NT140">
        <v>2.302312E-4</v>
      </c>
      <c r="NU140">
        <v>9.5725790000000005E-2</v>
      </c>
      <c r="NV140">
        <v>0.60327560000000002</v>
      </c>
      <c r="NW140">
        <v>19.44529</v>
      </c>
      <c r="NX140">
        <v>2.171955E-4</v>
      </c>
      <c r="NY140">
        <v>9.0316949999999993E-2</v>
      </c>
      <c r="NZ140">
        <v>0.6030586</v>
      </c>
      <c r="OA140">
        <v>18.715620000000001</v>
      </c>
      <c r="OB140">
        <v>2.05594E-4</v>
      </c>
      <c r="OC140">
        <v>8.5484080000000004E-2</v>
      </c>
      <c r="OD140">
        <v>0.60277800000000004</v>
      </c>
      <c r="OE140">
        <v>18.12453</v>
      </c>
      <c r="OF140">
        <v>1.958435E-4</v>
      </c>
      <c r="OG140">
        <v>8.1420039999999999E-2</v>
      </c>
      <c r="OH140">
        <v>0.60240110000000002</v>
      </c>
      <c r="OI140">
        <v>18.08249</v>
      </c>
      <c r="OJ140">
        <v>1.8767060000000001E-4</v>
      </c>
      <c r="OK140">
        <v>7.8035400000000005E-2</v>
      </c>
    </row>
    <row r="141" spans="1:401" x14ac:dyDescent="0.35">
      <c r="A141">
        <v>144</v>
      </c>
      <c r="B141" t="s">
        <v>4</v>
      </c>
      <c r="C141" t="s">
        <v>24</v>
      </c>
      <c r="D141" t="s">
        <v>146</v>
      </c>
      <c r="E141">
        <v>899.59280000000001</v>
      </c>
      <c r="F141">
        <v>0.74609389999999998</v>
      </c>
      <c r="G141">
        <v>14.82037</v>
      </c>
      <c r="H141">
        <v>0</v>
      </c>
      <c r="I141">
        <v>0</v>
      </c>
      <c r="J141">
        <v>0.74378160000000004</v>
      </c>
      <c r="K141">
        <v>14.417389999999999</v>
      </c>
      <c r="L141">
        <v>0</v>
      </c>
      <c r="M141">
        <v>0</v>
      </c>
      <c r="N141">
        <v>0.74141000000000001</v>
      </c>
      <c r="O141">
        <v>14.799099999999999</v>
      </c>
      <c r="P141">
        <v>0</v>
      </c>
      <c r="Q141">
        <v>0</v>
      </c>
      <c r="R141">
        <v>0.73898430000000004</v>
      </c>
      <c r="S141">
        <v>15.35735</v>
      </c>
      <c r="T141" s="1">
        <v>3.9800999999999999E-35</v>
      </c>
      <c r="U141" s="1">
        <v>1.1547189999999999E-32</v>
      </c>
      <c r="V141">
        <v>0.73658939999999995</v>
      </c>
      <c r="W141">
        <v>16.00178</v>
      </c>
      <c r="X141" s="1">
        <v>7.3000310000000005E-24</v>
      </c>
      <c r="Y141" s="1">
        <v>2.1305370000000001E-21</v>
      </c>
      <c r="Z141">
        <v>0.73420030000000003</v>
      </c>
      <c r="AA141">
        <v>16.152180000000001</v>
      </c>
      <c r="AB141" s="1">
        <v>3.2593780000000001E-13</v>
      </c>
      <c r="AC141" s="1">
        <v>9.5419820000000004E-11</v>
      </c>
      <c r="AD141">
        <v>0.7318384</v>
      </c>
      <c r="AE141">
        <v>15.82429</v>
      </c>
      <c r="AF141" s="1">
        <v>5.1608930000000002E-5</v>
      </c>
      <c r="AG141" s="1">
        <v>1.201107E-2</v>
      </c>
      <c r="AH141">
        <v>0.72950210000000004</v>
      </c>
      <c r="AI141">
        <v>15.135910000000001</v>
      </c>
      <c r="AJ141" s="1">
        <v>6.2063380000000001E-2</v>
      </c>
      <c r="AK141">
        <v>15.64894</v>
      </c>
      <c r="AL141">
        <v>0.72715300000000005</v>
      </c>
      <c r="AM141">
        <v>14.39231</v>
      </c>
      <c r="AN141">
        <v>3.5267460000000002</v>
      </c>
      <c r="AO141">
        <v>942.56100000000004</v>
      </c>
      <c r="AP141">
        <v>0.72481779999999996</v>
      </c>
      <c r="AQ141">
        <v>13.83197</v>
      </c>
      <c r="AR141">
        <v>33.133679999999998</v>
      </c>
      <c r="AS141">
        <v>9250.732</v>
      </c>
      <c r="AT141">
        <v>0.72257899999999997</v>
      </c>
      <c r="AU141">
        <v>14.02314</v>
      </c>
      <c r="AV141">
        <v>89.995710000000003</v>
      </c>
      <c r="AW141">
        <v>26002.799999999999</v>
      </c>
      <c r="AX141">
        <v>0.72031420000000002</v>
      </c>
      <c r="AY141">
        <v>14.347149999999999</v>
      </c>
      <c r="AZ141">
        <v>99.357709999999997</v>
      </c>
      <c r="BA141">
        <v>29490.71</v>
      </c>
      <c r="BB141">
        <v>0.71789199999999997</v>
      </c>
      <c r="BC141">
        <v>14.59755</v>
      </c>
      <c r="BD141">
        <v>56.340539999999997</v>
      </c>
      <c r="BE141">
        <v>17084.64</v>
      </c>
      <c r="BF141">
        <v>0.71512019999999998</v>
      </c>
      <c r="BG141">
        <v>14.79998</v>
      </c>
      <c r="BH141">
        <v>19.579319999999999</v>
      </c>
      <c r="BI141">
        <v>6036.9219999999996</v>
      </c>
      <c r="BJ141">
        <v>0.71174369999999998</v>
      </c>
      <c r="BK141">
        <v>14.64908</v>
      </c>
      <c r="BL141">
        <v>4.8329570000000004</v>
      </c>
      <c r="BM141">
        <v>1509.644</v>
      </c>
      <c r="BN141">
        <v>0.70759459999999996</v>
      </c>
      <c r="BO141">
        <v>14.08713</v>
      </c>
      <c r="BP141">
        <v>0.99345170000000005</v>
      </c>
      <c r="BQ141">
        <v>312.6902</v>
      </c>
      <c r="BR141">
        <v>0.70257740000000002</v>
      </c>
      <c r="BS141">
        <v>13.44548</v>
      </c>
      <c r="BT141">
        <v>0.22565650000000001</v>
      </c>
      <c r="BU141">
        <v>70.678179999999998</v>
      </c>
      <c r="BV141">
        <v>0.69704650000000001</v>
      </c>
      <c r="BW141">
        <v>13.28698</v>
      </c>
      <c r="BX141" s="1">
        <v>8.9750179999999999E-2</v>
      </c>
      <c r="BY141">
        <v>27.617010000000001</v>
      </c>
      <c r="BZ141">
        <v>0.6912568</v>
      </c>
      <c r="CA141">
        <v>13.66574</v>
      </c>
      <c r="CB141" s="1">
        <v>6.4288129999999999E-2</v>
      </c>
      <c r="CC141">
        <v>19.63054</v>
      </c>
      <c r="CD141">
        <v>0.68512139999999999</v>
      </c>
      <c r="CE141">
        <v>14.39071</v>
      </c>
      <c r="CF141" s="1">
        <v>5.9609000000000002E-2</v>
      </c>
      <c r="CG141" s="1">
        <v>18.2315</v>
      </c>
      <c r="CH141">
        <v>0.67866749999999998</v>
      </c>
      <c r="CI141">
        <v>15.115930000000001</v>
      </c>
      <c r="CJ141" s="1">
        <v>6.0943520000000001E-2</v>
      </c>
      <c r="CK141" s="1">
        <v>18.740459999999999</v>
      </c>
      <c r="CL141">
        <v>0.67206010000000005</v>
      </c>
      <c r="CM141">
        <v>15.36891</v>
      </c>
      <c r="CN141" s="1">
        <v>6.3004249999999998E-2</v>
      </c>
      <c r="CO141" s="1">
        <v>19.529540000000001</v>
      </c>
      <c r="CP141">
        <v>0.66563220000000001</v>
      </c>
      <c r="CQ141">
        <v>15.189830000000001</v>
      </c>
      <c r="CR141" s="1">
        <v>6.2789919999999999E-2</v>
      </c>
      <c r="CS141" s="1">
        <v>19.630400000000002</v>
      </c>
      <c r="CT141">
        <v>0.65939720000000002</v>
      </c>
      <c r="CU141">
        <v>14.78917</v>
      </c>
      <c r="CV141" s="1">
        <v>5.9854200000000003E-2</v>
      </c>
      <c r="CW141" s="1">
        <v>18.866949999999999</v>
      </c>
      <c r="CX141">
        <v>0.65343770000000001</v>
      </c>
      <c r="CY141">
        <v>14.311059999999999</v>
      </c>
      <c r="CZ141" s="1">
        <v>5.5101879999999999E-2</v>
      </c>
      <c r="DA141" s="1">
        <v>17.49999</v>
      </c>
      <c r="DB141">
        <v>0.647393</v>
      </c>
      <c r="DC141">
        <v>14.337210000000001</v>
      </c>
      <c r="DD141" s="1">
        <v>4.9638740000000001E-2</v>
      </c>
      <c r="DE141" s="1">
        <v>15.87776</v>
      </c>
      <c r="DF141">
        <v>0.64144469999999998</v>
      </c>
      <c r="DG141">
        <v>15.003439999999999</v>
      </c>
      <c r="DH141" s="1">
        <v>4.4238600000000003E-2</v>
      </c>
      <c r="DI141" s="1">
        <v>14.2417</v>
      </c>
      <c r="DJ141">
        <v>0.6357353</v>
      </c>
      <c r="DK141">
        <v>15.86389</v>
      </c>
      <c r="DL141" s="1">
        <v>3.9098899999999999E-2</v>
      </c>
      <c r="DM141" s="1">
        <v>12.661720000000001</v>
      </c>
      <c r="DN141">
        <v>0.63021400000000005</v>
      </c>
      <c r="DO141">
        <v>16.657589999999999</v>
      </c>
      <c r="DP141" s="1">
        <v>3.4031770000000003E-2</v>
      </c>
      <c r="DQ141" s="1">
        <v>11.084059999999999</v>
      </c>
      <c r="DR141">
        <v>0.62482040000000005</v>
      </c>
      <c r="DS141">
        <v>17.005590000000002</v>
      </c>
      <c r="DT141" s="1">
        <v>2.9017379999999999E-2</v>
      </c>
      <c r="DU141" s="1">
        <v>9.5029079999999997</v>
      </c>
      <c r="DV141">
        <v>0.61975219999999998</v>
      </c>
      <c r="DW141">
        <v>16.865290000000002</v>
      </c>
      <c r="DX141" s="1">
        <v>2.436717E-2</v>
      </c>
      <c r="DY141" s="1">
        <v>8.0172129999999999</v>
      </c>
      <c r="DZ141">
        <v>0.61531880000000005</v>
      </c>
      <c r="EA141">
        <v>16.355910000000002</v>
      </c>
      <c r="EB141" s="1">
        <v>2.0443139999999999E-2</v>
      </c>
      <c r="EC141" s="1">
        <v>6.7469039999999998</v>
      </c>
      <c r="ED141">
        <v>0.61145819999999995</v>
      </c>
      <c r="EE141">
        <v>15.6869</v>
      </c>
      <c r="EF141" s="1">
        <v>1.7321219999999998E-2</v>
      </c>
      <c r="EG141" s="1">
        <v>5.7262170000000001</v>
      </c>
      <c r="EH141">
        <v>0.60825470000000004</v>
      </c>
      <c r="EI141">
        <v>15.39012</v>
      </c>
      <c r="EJ141" s="1">
        <v>1.4891130000000001E-2</v>
      </c>
      <c r="EK141" s="1">
        <v>4.9264330000000003</v>
      </c>
      <c r="EL141">
        <v>0.60584320000000003</v>
      </c>
      <c r="EM141">
        <v>15.5558</v>
      </c>
      <c r="EN141" s="1">
        <v>1.2987820000000001E-2</v>
      </c>
      <c r="EO141" s="1">
        <v>4.2953570000000001</v>
      </c>
      <c r="EP141">
        <v>0.60440380000000005</v>
      </c>
      <c r="EQ141">
        <v>16.06925</v>
      </c>
      <c r="ER141" s="1">
        <v>1.1430879999999999E-2</v>
      </c>
      <c r="ES141" s="1">
        <v>3.7756620000000001</v>
      </c>
      <c r="ET141">
        <v>0.60339500000000001</v>
      </c>
      <c r="EU141">
        <v>16.659759999999999</v>
      </c>
      <c r="EV141" s="1">
        <v>9.9786289999999993E-3</v>
      </c>
      <c r="EW141" s="1">
        <v>3.292484</v>
      </c>
      <c r="EX141">
        <v>0.60272559999999997</v>
      </c>
      <c r="EY141">
        <v>16.863009999999999</v>
      </c>
      <c r="EZ141" s="1">
        <v>8.3939270000000007E-3</v>
      </c>
      <c r="FA141" s="1">
        <v>2.768313</v>
      </c>
      <c r="FB141">
        <v>0.60233709999999996</v>
      </c>
      <c r="FC141">
        <v>16.659559999999999</v>
      </c>
      <c r="FD141" s="1">
        <v>6.6677020000000002E-3</v>
      </c>
      <c r="FE141" s="1">
        <v>2.1976900000000001</v>
      </c>
      <c r="FF141">
        <v>0.60214000000000001</v>
      </c>
      <c r="FG141">
        <v>16.159189999999999</v>
      </c>
      <c r="FH141" s="1">
        <v>5.0413899999999998E-3</v>
      </c>
      <c r="FI141" s="1">
        <v>1.658914</v>
      </c>
      <c r="FJ141">
        <v>0.60207149999999998</v>
      </c>
      <c r="FK141">
        <v>15.557</v>
      </c>
      <c r="FL141" s="1">
        <v>3.7558219999999998E-3</v>
      </c>
      <c r="FM141" s="1">
        <v>1.231738</v>
      </c>
      <c r="FN141">
        <v>0.60213119999999998</v>
      </c>
      <c r="FO141">
        <v>15.57335</v>
      </c>
      <c r="FP141" s="1">
        <v>2.8746100000000001E-3</v>
      </c>
      <c r="FQ141" s="1">
        <v>0.93828069999999997</v>
      </c>
      <c r="FR141">
        <v>0.60224160000000004</v>
      </c>
      <c r="FS141">
        <v>15.843159999999999</v>
      </c>
      <c r="FT141" s="1">
        <v>2.3217429999999998E-3</v>
      </c>
      <c r="FU141" s="1">
        <v>0.75392429999999999</v>
      </c>
      <c r="FV141">
        <v>0.60244260000000005</v>
      </c>
      <c r="FW141">
        <v>16.280560000000001</v>
      </c>
      <c r="FX141" s="1">
        <v>1.9826610000000001E-3</v>
      </c>
      <c r="FY141" s="1">
        <v>0.64080170000000003</v>
      </c>
      <c r="FZ141">
        <v>0.60265849999999999</v>
      </c>
      <c r="GA141">
        <v>16.630559999999999</v>
      </c>
      <c r="GB141" s="1">
        <v>1.761061E-3</v>
      </c>
      <c r="GC141" s="1">
        <v>0.56706350000000005</v>
      </c>
      <c r="GD141">
        <v>0.60289870000000001</v>
      </c>
      <c r="GE141">
        <v>16.707429999999999</v>
      </c>
      <c r="GF141" s="1">
        <v>1.593966E-3</v>
      </c>
      <c r="GG141" s="1">
        <v>0.51181449999999995</v>
      </c>
      <c r="GH141">
        <v>0.60312379999999999</v>
      </c>
      <c r="GI141">
        <v>16.413910000000001</v>
      </c>
      <c r="GJ141" s="1">
        <v>1.451943E-3</v>
      </c>
      <c r="GK141" s="1">
        <v>0.46513860000000001</v>
      </c>
      <c r="GL141">
        <v>0.60335030000000001</v>
      </c>
      <c r="GM141">
        <v>15.806179999999999</v>
      </c>
      <c r="GN141" s="1">
        <v>1.3290719999999999E-3</v>
      </c>
      <c r="GO141" s="1">
        <v>0.42489159999999998</v>
      </c>
      <c r="GP141">
        <v>0.60352459999999997</v>
      </c>
      <c r="GQ141">
        <v>15.30308</v>
      </c>
      <c r="GR141" s="1">
        <v>1.2268299999999999E-3</v>
      </c>
      <c r="GS141" s="1">
        <v>0.39142919999999998</v>
      </c>
      <c r="GT141">
        <v>0.60367720000000002</v>
      </c>
      <c r="GU141">
        <v>15.646240000000001</v>
      </c>
      <c r="GV141" s="1">
        <v>1.1437439999999999E-3</v>
      </c>
      <c r="GW141" s="1">
        <v>0.3643749</v>
      </c>
      <c r="GX141">
        <v>0.60378759999999998</v>
      </c>
      <c r="GY141">
        <v>16.283460000000002</v>
      </c>
      <c r="GZ141" s="1">
        <v>1.0762829999999999E-3</v>
      </c>
      <c r="HA141" s="1">
        <v>0.34245239999999999</v>
      </c>
      <c r="HB141">
        <v>0.60386980000000001</v>
      </c>
      <c r="HC141">
        <v>16.955909999999999</v>
      </c>
      <c r="HD141" s="1">
        <v>1.020738E-3</v>
      </c>
      <c r="HE141" s="1">
        <v>0.32445619999999997</v>
      </c>
      <c r="HF141">
        <v>0.60391600000000001</v>
      </c>
      <c r="HG141">
        <v>17.69145</v>
      </c>
      <c r="HH141" s="1">
        <v>9.7692590000000011E-4</v>
      </c>
      <c r="HI141" s="1">
        <v>0.3102589</v>
      </c>
      <c r="HJ141">
        <v>0.60395620000000005</v>
      </c>
      <c r="HK141">
        <v>18.10455</v>
      </c>
      <c r="HL141" s="1">
        <v>9.463316E-4</v>
      </c>
      <c r="HM141" s="1">
        <v>0.30031039999999998</v>
      </c>
      <c r="HN141">
        <v>0.60397880000000004</v>
      </c>
      <c r="HO141">
        <v>17.874359999999999</v>
      </c>
      <c r="HP141" s="1">
        <v>9.2641570000000001E-4</v>
      </c>
      <c r="HQ141" s="1">
        <v>0.29384680000000002</v>
      </c>
      <c r="HR141">
        <v>0.60399270000000005</v>
      </c>
      <c r="HS141">
        <v>17.17557</v>
      </c>
      <c r="HT141" s="1">
        <v>9.0980960000000002E-4</v>
      </c>
      <c r="HU141" s="1">
        <v>0.2885491</v>
      </c>
      <c r="HV141">
        <v>0.60400229999999999</v>
      </c>
      <c r="HW141">
        <v>16.401199999999999</v>
      </c>
      <c r="HX141" s="1">
        <v>8.8999480000000002E-4</v>
      </c>
      <c r="HY141" s="1">
        <v>0.28231070000000003</v>
      </c>
      <c r="HZ141">
        <v>0.60400659999999995</v>
      </c>
      <c r="IA141">
        <v>16.34693</v>
      </c>
      <c r="IB141" s="1">
        <v>8.6459410000000003E-4</v>
      </c>
      <c r="IC141" s="1">
        <v>0.27433540000000001</v>
      </c>
      <c r="ID141">
        <v>0.60401340000000003</v>
      </c>
      <c r="IE141">
        <v>16.871449999999999</v>
      </c>
      <c r="IF141" s="1">
        <v>8.3467980000000001E-4</v>
      </c>
      <c r="IG141" s="1">
        <v>0.26489430000000003</v>
      </c>
      <c r="IH141">
        <v>0.60400430000000005</v>
      </c>
      <c r="II141">
        <v>17.673159999999999</v>
      </c>
      <c r="IJ141" s="1">
        <v>8.0235280000000005E-4</v>
      </c>
      <c r="IK141" s="1">
        <v>0.25469700000000001</v>
      </c>
      <c r="IL141">
        <v>0.60400560000000003</v>
      </c>
      <c r="IM141">
        <v>18.636220000000002</v>
      </c>
      <c r="IN141" s="1">
        <v>7.6958750000000002E-4</v>
      </c>
      <c r="IO141" s="1">
        <v>0.24432580000000001</v>
      </c>
      <c r="IP141">
        <v>0.60400359999999997</v>
      </c>
      <c r="IQ141">
        <v>19.142199999999999</v>
      </c>
      <c r="IR141" s="1">
        <v>7.3761230000000001E-4</v>
      </c>
      <c r="IS141" s="1">
        <v>0.23418720000000001</v>
      </c>
      <c r="IT141">
        <v>0.60401150000000003</v>
      </c>
      <c r="IU141">
        <v>19.059740000000001</v>
      </c>
      <c r="IV141" s="1">
        <v>7.0689859999999995E-4</v>
      </c>
      <c r="IW141" s="1">
        <v>0.22446099999999999</v>
      </c>
      <c r="IX141">
        <v>0.60400540000000003</v>
      </c>
      <c r="IY141">
        <v>18.487590000000001</v>
      </c>
      <c r="IZ141">
        <v>6.7767010000000004E-4</v>
      </c>
      <c r="JA141" s="1">
        <v>0.21519479999999999</v>
      </c>
      <c r="JB141">
        <v>0.6040179</v>
      </c>
      <c r="JC141">
        <v>17.717939999999999</v>
      </c>
      <c r="JD141">
        <v>6.4993669999999996E-4</v>
      </c>
      <c r="JE141" s="1">
        <v>0.2063884</v>
      </c>
      <c r="JF141">
        <v>0.60399250000000004</v>
      </c>
      <c r="JG141">
        <v>17.35013</v>
      </c>
      <c r="JH141">
        <v>6.2351129999999998E-4</v>
      </c>
      <c r="JI141" s="1">
        <v>0.19802349999999999</v>
      </c>
      <c r="JJ141">
        <v>0.60400419999999999</v>
      </c>
      <c r="JK141">
        <v>17.109079999999999</v>
      </c>
      <c r="JL141">
        <v>5.9858000000000003E-4</v>
      </c>
      <c r="JM141" s="1">
        <v>0.19009280000000001</v>
      </c>
      <c r="JN141">
        <v>0.60400500000000001</v>
      </c>
      <c r="JO141">
        <v>17.256599999999999</v>
      </c>
      <c r="JP141">
        <v>5.7476000000000001E-4</v>
      </c>
      <c r="JQ141" s="1">
        <v>0.18254819999999999</v>
      </c>
      <c r="JR141">
        <v>0.60400849999999995</v>
      </c>
      <c r="JS141">
        <v>17.35568</v>
      </c>
      <c r="JT141">
        <v>5.5215180000000002E-4</v>
      </c>
      <c r="JU141" s="1">
        <v>0.17535519999999999</v>
      </c>
      <c r="JV141">
        <v>0.60401039999999995</v>
      </c>
      <c r="JW141">
        <v>17.288879999999999</v>
      </c>
      <c r="JX141">
        <v>5.3043679999999996E-4</v>
      </c>
      <c r="JY141">
        <v>0.16847329999999999</v>
      </c>
      <c r="JZ141">
        <v>0.6040046</v>
      </c>
      <c r="KA141">
        <v>17.086069999999999</v>
      </c>
      <c r="KB141">
        <v>5.0986399999999996E-4</v>
      </c>
      <c r="KC141">
        <v>0.16193199999999999</v>
      </c>
      <c r="KD141">
        <v>0.6039911</v>
      </c>
      <c r="KE141">
        <v>16.70119</v>
      </c>
      <c r="KF141">
        <v>4.9029270000000005E-4</v>
      </c>
      <c r="KG141">
        <v>0.155723</v>
      </c>
      <c r="KH141">
        <v>0.60400960000000004</v>
      </c>
      <c r="KI141">
        <v>16.175820000000002</v>
      </c>
      <c r="KJ141">
        <v>4.717268E-4</v>
      </c>
      <c r="KK141">
        <v>0.14982519999999999</v>
      </c>
      <c r="KL141">
        <v>0.60400969999999998</v>
      </c>
      <c r="KM141">
        <v>16.08989</v>
      </c>
      <c r="KN141">
        <v>4.541131E-4</v>
      </c>
      <c r="KO141">
        <v>0.1442233</v>
      </c>
      <c r="KP141">
        <v>0.60399590000000003</v>
      </c>
      <c r="KQ141">
        <v>15.935639999999999</v>
      </c>
      <c r="KR141">
        <v>4.3732740000000002E-4</v>
      </c>
      <c r="KS141">
        <v>0.13889029999999999</v>
      </c>
      <c r="KT141">
        <v>0.60399650000000005</v>
      </c>
      <c r="KU141">
        <v>15.957229999999999</v>
      </c>
      <c r="KV141">
        <v>4.2125799999999998E-4</v>
      </c>
      <c r="KW141">
        <v>0.1337913</v>
      </c>
      <c r="KX141">
        <v>0.60400469999999995</v>
      </c>
      <c r="KY141">
        <v>16.077470000000002</v>
      </c>
      <c r="KZ141">
        <v>4.0592269999999999E-4</v>
      </c>
      <c r="LA141">
        <v>0.12891920000000001</v>
      </c>
      <c r="LB141">
        <v>0.60399630000000004</v>
      </c>
      <c r="LC141">
        <v>16.071470000000001</v>
      </c>
      <c r="LD141">
        <v>3.9125880000000002E-4</v>
      </c>
      <c r="LE141">
        <v>0.124263</v>
      </c>
      <c r="LF141">
        <v>0.60395339999999997</v>
      </c>
      <c r="LG141">
        <v>15.756410000000001</v>
      </c>
      <c r="LH141">
        <v>3.7728490000000001E-4</v>
      </c>
      <c r="LI141">
        <v>0.11982080000000001</v>
      </c>
      <c r="LJ141">
        <v>0.60390560000000004</v>
      </c>
      <c r="LK141">
        <v>15.23352</v>
      </c>
      <c r="LL141">
        <v>3.6375060000000002E-4</v>
      </c>
      <c r="LM141">
        <v>0.1155395</v>
      </c>
      <c r="LN141">
        <v>0.60379170000000004</v>
      </c>
      <c r="LO141">
        <v>14.8934</v>
      </c>
      <c r="LP141">
        <v>3.5068060000000001E-4</v>
      </c>
      <c r="LQ141">
        <v>0.1114132</v>
      </c>
      <c r="LR141">
        <v>0.60366399999999998</v>
      </c>
      <c r="LS141">
        <v>15.33766</v>
      </c>
      <c r="LT141">
        <v>3.3816759999999999E-4</v>
      </c>
      <c r="LU141">
        <v>0.1074552</v>
      </c>
      <c r="LV141">
        <v>0.60347419999999996</v>
      </c>
      <c r="LW141">
        <v>15.9757</v>
      </c>
      <c r="LX141">
        <v>3.2618339999999999E-4</v>
      </c>
      <c r="LY141">
        <v>0.1036721</v>
      </c>
      <c r="LZ141">
        <v>0.60325989999999996</v>
      </c>
      <c r="MA141">
        <v>16.84826</v>
      </c>
      <c r="MB141">
        <v>3.1505079999999999E-4</v>
      </c>
      <c r="MC141">
        <v>0.1001519</v>
      </c>
      <c r="MD141">
        <v>0.60302730000000004</v>
      </c>
      <c r="ME141">
        <v>17.977519999999998</v>
      </c>
      <c r="MF141">
        <v>3.0567680000000001E-4</v>
      </c>
      <c r="MG141">
        <v>9.7182210000000005E-2</v>
      </c>
      <c r="MH141">
        <v>0.602773</v>
      </c>
      <c r="MI141">
        <v>18.612590000000001</v>
      </c>
      <c r="MJ141">
        <v>2.991971E-4</v>
      </c>
      <c r="MK141">
        <v>9.5124269999999997E-2</v>
      </c>
      <c r="ML141">
        <v>0.60254189999999996</v>
      </c>
      <c r="MM141">
        <v>18.371780000000001</v>
      </c>
      <c r="MN141">
        <v>2.9531369999999998E-4</v>
      </c>
      <c r="MO141">
        <v>9.3893210000000005E-2</v>
      </c>
      <c r="MP141">
        <v>0.60231449999999997</v>
      </c>
      <c r="MQ141">
        <v>17.678799999999999</v>
      </c>
      <c r="MR141">
        <v>2.9212239999999999E-4</v>
      </c>
      <c r="MS141">
        <v>9.2914629999999998E-2</v>
      </c>
      <c r="MT141">
        <v>0.60213260000000002</v>
      </c>
      <c r="MU141">
        <v>17.095659999999999</v>
      </c>
      <c r="MV141">
        <v>2.8786810000000002E-4</v>
      </c>
      <c r="MW141">
        <v>9.1600870000000001E-2</v>
      </c>
      <c r="MX141">
        <v>0.60198680000000004</v>
      </c>
      <c r="MY141">
        <v>17.290140000000001</v>
      </c>
      <c r="MZ141">
        <v>2.819225E-4</v>
      </c>
      <c r="NA141">
        <v>8.9739319999999997E-2</v>
      </c>
      <c r="NB141">
        <v>0.60186839999999997</v>
      </c>
      <c r="NC141">
        <v>17.879490000000001</v>
      </c>
      <c r="ND141">
        <v>2.7455030000000003E-4</v>
      </c>
      <c r="NE141">
        <v>8.7424050000000003E-2</v>
      </c>
      <c r="NF141">
        <v>0.60178509999999996</v>
      </c>
      <c r="NG141">
        <v>18.67671</v>
      </c>
      <c r="NH141">
        <v>2.6615349999999999E-4</v>
      </c>
      <c r="NI141">
        <v>8.4770799999999993E-2</v>
      </c>
      <c r="NJ141">
        <v>0.60173080000000001</v>
      </c>
      <c r="NK141">
        <v>19.7059</v>
      </c>
      <c r="NL141">
        <v>2.5647940000000002E-4</v>
      </c>
      <c r="NM141">
        <v>8.1708130000000004E-2</v>
      </c>
      <c r="NN141">
        <v>0.60168770000000005</v>
      </c>
      <c r="NO141">
        <v>20.23386</v>
      </c>
      <c r="NP141">
        <v>2.4494140000000001E-4</v>
      </c>
      <c r="NQ141">
        <v>7.8054929999999995E-2</v>
      </c>
      <c r="NR141">
        <v>0.60161109999999995</v>
      </c>
      <c r="NS141">
        <v>20.103010000000001</v>
      </c>
      <c r="NT141">
        <v>2.318651E-4</v>
      </c>
      <c r="NU141">
        <v>7.3906379999999994E-2</v>
      </c>
      <c r="NV141">
        <v>0.60145179999999998</v>
      </c>
      <c r="NW141">
        <v>19.492920000000002</v>
      </c>
      <c r="NX141">
        <v>2.1872769999999999E-4</v>
      </c>
      <c r="NY141">
        <v>6.972718E-2</v>
      </c>
      <c r="NZ141">
        <v>0.60125410000000001</v>
      </c>
      <c r="OA141">
        <v>18.774699999999999</v>
      </c>
      <c r="OB141">
        <v>2.0691770000000001E-4</v>
      </c>
      <c r="OC141">
        <v>6.5963880000000003E-2</v>
      </c>
      <c r="OD141">
        <v>0.60095719999999997</v>
      </c>
      <c r="OE141">
        <v>18.188590000000001</v>
      </c>
      <c r="OF141">
        <v>1.9694499999999999E-4</v>
      </c>
      <c r="OG141">
        <v>6.278715E-2</v>
      </c>
      <c r="OH141">
        <v>0.60058880000000003</v>
      </c>
      <c r="OI141">
        <v>18.139150000000001</v>
      </c>
      <c r="OJ141">
        <v>1.8858969999999999E-4</v>
      </c>
      <c r="OK141">
        <v>6.0139659999999998E-2</v>
      </c>
    </row>
    <row r="142" spans="1:401" x14ac:dyDescent="0.35">
      <c r="A142">
        <v>145</v>
      </c>
      <c r="B142" t="s">
        <v>4</v>
      </c>
      <c r="C142" t="s">
        <v>24</v>
      </c>
      <c r="D142" t="s">
        <v>147</v>
      </c>
      <c r="E142">
        <v>907.05740000000003</v>
      </c>
      <c r="F142">
        <v>1.2858000000000001</v>
      </c>
      <c r="G142">
        <v>14.86345</v>
      </c>
      <c r="H142">
        <v>0</v>
      </c>
      <c r="I142">
        <v>0</v>
      </c>
      <c r="J142">
        <v>1.2830820000000001</v>
      </c>
      <c r="K142">
        <v>14.44905</v>
      </c>
      <c r="L142">
        <v>0</v>
      </c>
      <c r="M142">
        <v>0</v>
      </c>
      <c r="N142">
        <v>1.2802770000000001</v>
      </c>
      <c r="O142">
        <v>14.7981</v>
      </c>
      <c r="P142">
        <v>0</v>
      </c>
      <c r="Q142">
        <v>0</v>
      </c>
      <c r="R142">
        <v>1.277444</v>
      </c>
      <c r="S142">
        <v>15.33474</v>
      </c>
      <c r="T142" s="1">
        <v>5.0187190000000001E-36</v>
      </c>
      <c r="U142" s="1">
        <v>1.2295930000000001E-33</v>
      </c>
      <c r="V142">
        <v>1.2746150000000001</v>
      </c>
      <c r="W142">
        <v>15.98629</v>
      </c>
      <c r="X142" s="1">
        <v>1.031176E-24</v>
      </c>
      <c r="Y142" s="1">
        <v>2.5403690000000002E-22</v>
      </c>
      <c r="Z142">
        <v>1.2718830000000001</v>
      </c>
      <c r="AA142">
        <v>16.155529999999999</v>
      </c>
      <c r="AB142" s="1">
        <v>4.376088E-14</v>
      </c>
      <c r="AC142" s="1">
        <v>1.080917E-11</v>
      </c>
      <c r="AD142">
        <v>1.2692619999999999</v>
      </c>
      <c r="AE142">
        <v>15.86131</v>
      </c>
      <c r="AF142" s="1">
        <v>2.8393440000000001E-5</v>
      </c>
      <c r="AG142" s="1">
        <v>5.1590639999999997E-3</v>
      </c>
      <c r="AH142">
        <v>1.266632</v>
      </c>
      <c r="AI142">
        <v>15.19543</v>
      </c>
      <c r="AJ142" s="1">
        <v>4.3638860000000002E-2</v>
      </c>
      <c r="AK142">
        <v>8.9105640000000008</v>
      </c>
      <c r="AL142">
        <v>1.263968</v>
      </c>
      <c r="AM142">
        <v>14.44506</v>
      </c>
      <c r="AN142">
        <v>2.8458860000000001</v>
      </c>
      <c r="AO142">
        <v>625.20479999999998</v>
      </c>
      <c r="AP142">
        <v>1.2613859999999999</v>
      </c>
      <c r="AQ142">
        <v>13.874000000000001</v>
      </c>
      <c r="AR142">
        <v>29.502099999999999</v>
      </c>
      <c r="AS142">
        <v>6838.9449999999997</v>
      </c>
      <c r="AT142">
        <v>1.2585759999999999</v>
      </c>
      <c r="AU142">
        <v>14.033289999999999</v>
      </c>
      <c r="AV142">
        <v>86.35539</v>
      </c>
      <c r="AW142">
        <v>20881.62</v>
      </c>
      <c r="AX142">
        <v>1.2557689999999999</v>
      </c>
      <c r="AY142">
        <v>14.34248</v>
      </c>
      <c r="AZ142">
        <v>101.03270000000001</v>
      </c>
      <c r="BA142">
        <v>25262.75</v>
      </c>
      <c r="BB142">
        <v>1.252683</v>
      </c>
      <c r="BC142">
        <v>14.5967</v>
      </c>
      <c r="BD142">
        <v>59.924599999999998</v>
      </c>
      <c r="BE142">
        <v>15391.45</v>
      </c>
      <c r="BF142">
        <v>1.2491449999999999</v>
      </c>
      <c r="BG142">
        <v>14.794600000000001</v>
      </c>
      <c r="BH142">
        <v>21.542629999999999</v>
      </c>
      <c r="BI142">
        <v>5651.2730000000001</v>
      </c>
      <c r="BJ142">
        <v>1.2447779999999999</v>
      </c>
      <c r="BK142">
        <v>14.6668</v>
      </c>
      <c r="BL142">
        <v>5.4425999999999997</v>
      </c>
      <c r="BM142">
        <v>1451.422</v>
      </c>
      <c r="BN142">
        <v>1.239352</v>
      </c>
      <c r="BO142">
        <v>14.13161</v>
      </c>
      <c r="BP142">
        <v>1.1283840000000001</v>
      </c>
      <c r="BQ142">
        <v>303.8578</v>
      </c>
      <c r="BR142">
        <v>1.232845</v>
      </c>
      <c r="BS142">
        <v>13.49105</v>
      </c>
      <c r="BT142">
        <v>0.25039470000000003</v>
      </c>
      <c r="BU142">
        <v>67.033850000000001</v>
      </c>
      <c r="BV142">
        <v>1.225902</v>
      </c>
      <c r="BW142">
        <v>13.3224</v>
      </c>
      <c r="BX142" s="1">
        <v>9.4150540000000005E-2</v>
      </c>
      <c r="BY142">
        <v>24.585509999999999</v>
      </c>
      <c r="BZ142">
        <v>1.2189650000000001</v>
      </c>
      <c r="CA142">
        <v>13.69412</v>
      </c>
      <c r="CB142" s="1">
        <v>6.5177579999999999E-2</v>
      </c>
      <c r="CC142">
        <v>16.779540000000001</v>
      </c>
      <c r="CD142">
        <v>1.2117640000000001</v>
      </c>
      <c r="CE142">
        <v>14.39321</v>
      </c>
      <c r="CF142" s="1">
        <v>5.9678109999999999E-2</v>
      </c>
      <c r="CG142" s="1">
        <v>15.34028</v>
      </c>
      <c r="CH142">
        <v>1.2043440000000001</v>
      </c>
      <c r="CI142">
        <v>15.10858</v>
      </c>
      <c r="CJ142" s="1">
        <v>6.0739439999999999E-2</v>
      </c>
      <c r="CK142" s="1">
        <v>15.66865</v>
      </c>
      <c r="CL142">
        <v>1.1968510000000001</v>
      </c>
      <c r="CM142">
        <v>15.35669</v>
      </c>
      <c r="CN142" s="1">
        <v>6.2874840000000001E-2</v>
      </c>
      <c r="CO142" s="1">
        <v>16.3291</v>
      </c>
      <c r="CP142">
        <v>1.190204</v>
      </c>
      <c r="CQ142">
        <v>15.20032</v>
      </c>
      <c r="CR142" s="1">
        <v>6.2889050000000002E-2</v>
      </c>
      <c r="CS142" s="1">
        <v>16.46782</v>
      </c>
      <c r="CT142">
        <v>1.183675</v>
      </c>
      <c r="CU142">
        <v>14.818770000000001</v>
      </c>
      <c r="CV142" s="1">
        <v>6.0148899999999998E-2</v>
      </c>
      <c r="CW142" s="1">
        <v>15.87622</v>
      </c>
      <c r="CX142">
        <v>1.1768190000000001</v>
      </c>
      <c r="CY142">
        <v>14.353289999999999</v>
      </c>
      <c r="CZ142" s="1">
        <v>5.5505180000000001E-2</v>
      </c>
      <c r="DA142" s="1">
        <v>14.76069</v>
      </c>
      <c r="DB142">
        <v>1.169826</v>
      </c>
      <c r="DC142">
        <v>14.373699999999999</v>
      </c>
      <c r="DD142" s="1">
        <v>5.0071190000000002E-2</v>
      </c>
      <c r="DE142" s="1">
        <v>13.408289999999999</v>
      </c>
      <c r="DF142">
        <v>1.1630739999999999</v>
      </c>
      <c r="DG142">
        <v>15.009729999999999</v>
      </c>
      <c r="DH142" s="1">
        <v>4.4658009999999998E-2</v>
      </c>
      <c r="DI142" s="1">
        <v>12.031359999999999</v>
      </c>
      <c r="DJ142">
        <v>1.1570769999999999</v>
      </c>
      <c r="DK142">
        <v>15.846109999999999</v>
      </c>
      <c r="DL142" s="1">
        <v>3.9508139999999997E-2</v>
      </c>
      <c r="DM142" s="1">
        <v>10.699109999999999</v>
      </c>
      <c r="DN142">
        <v>1.1513990000000001</v>
      </c>
      <c r="DO142">
        <v>16.638549999999999</v>
      </c>
      <c r="DP142" s="1">
        <v>3.4443540000000002E-2</v>
      </c>
      <c r="DQ142" s="1">
        <v>9.3743940000000006</v>
      </c>
      <c r="DR142">
        <v>1.1458870000000001</v>
      </c>
      <c r="DS142">
        <v>16.983460000000001</v>
      </c>
      <c r="DT142" s="1">
        <v>2.9421300000000001E-2</v>
      </c>
      <c r="DU142" s="1">
        <v>8.0458020000000001</v>
      </c>
      <c r="DV142">
        <v>1.14089</v>
      </c>
      <c r="DW142">
        <v>16.86909</v>
      </c>
      <c r="DX142" s="1">
        <v>2.472918E-2</v>
      </c>
      <c r="DY142" s="1">
        <v>6.7881609999999997</v>
      </c>
      <c r="DZ142">
        <v>1.137094</v>
      </c>
      <c r="EA142">
        <v>16.389500000000002</v>
      </c>
      <c r="EB142" s="1">
        <v>2.0742320000000002E-2</v>
      </c>
      <c r="EC142" s="1">
        <v>5.7060810000000002</v>
      </c>
      <c r="ED142">
        <v>1.134207</v>
      </c>
      <c r="EE142">
        <v>15.735049999999999</v>
      </c>
      <c r="EF142" s="1">
        <v>1.7557469999999999E-2</v>
      </c>
      <c r="EG142" s="1">
        <v>4.834308</v>
      </c>
      <c r="EH142">
        <v>1.1319939999999999</v>
      </c>
      <c r="EI142">
        <v>15.44814</v>
      </c>
      <c r="EJ142" s="1">
        <v>1.507614E-2</v>
      </c>
      <c r="EK142" s="1">
        <v>4.1506449999999999</v>
      </c>
      <c r="EL142">
        <v>1.1305430000000001</v>
      </c>
      <c r="EM142">
        <v>15.60148</v>
      </c>
      <c r="EN142" s="1">
        <v>1.313577E-2</v>
      </c>
      <c r="EO142" s="1">
        <v>3.6124930000000002</v>
      </c>
      <c r="EP142">
        <v>1.1297680000000001</v>
      </c>
      <c r="EQ142">
        <v>16.084689999999998</v>
      </c>
      <c r="ER142" s="1">
        <v>1.155748E-2</v>
      </c>
      <c r="ES142" s="1">
        <v>3.173359</v>
      </c>
      <c r="ET142">
        <v>1.129286</v>
      </c>
      <c r="EU142">
        <v>16.653199999999998</v>
      </c>
      <c r="EV142" s="1">
        <v>1.010607E-2</v>
      </c>
      <c r="EW142" s="1">
        <v>2.7717939999999999</v>
      </c>
      <c r="EX142">
        <v>1.1291249999999999</v>
      </c>
      <c r="EY142">
        <v>16.851680000000002</v>
      </c>
      <c r="EZ142" s="1">
        <v>8.5370419999999999E-3</v>
      </c>
      <c r="FA142" s="1">
        <v>2.3413439999999999</v>
      </c>
      <c r="FB142">
        <v>1.129062</v>
      </c>
      <c r="FC142">
        <v>16.662289999999999</v>
      </c>
      <c r="FD142" s="1">
        <v>6.816084E-3</v>
      </c>
      <c r="FE142" s="1">
        <v>1.8696360000000001</v>
      </c>
      <c r="FF142">
        <v>1.1291469999999999</v>
      </c>
      <c r="FG142">
        <v>16.186779999999999</v>
      </c>
      <c r="FH142" s="1">
        <v>5.1706800000000004E-3</v>
      </c>
      <c r="FI142" s="1">
        <v>1.416873</v>
      </c>
      <c r="FJ142">
        <v>1.1292610000000001</v>
      </c>
      <c r="FK142">
        <v>15.61515</v>
      </c>
      <c r="FL142" s="1">
        <v>3.8510440000000001E-3</v>
      </c>
      <c r="FM142" s="1">
        <v>1.051857</v>
      </c>
      <c r="FN142">
        <v>1.129464</v>
      </c>
      <c r="FO142">
        <v>15.643050000000001</v>
      </c>
      <c r="FP142" s="1">
        <v>2.9368269999999999E-3</v>
      </c>
      <c r="FQ142" s="1">
        <v>0.79797200000000001</v>
      </c>
      <c r="FR142">
        <v>1.129705</v>
      </c>
      <c r="FS142">
        <v>15.87735</v>
      </c>
      <c r="FT142" s="1">
        <v>2.3600140000000001E-3</v>
      </c>
      <c r="FU142" s="1">
        <v>0.63739140000000005</v>
      </c>
      <c r="FV142">
        <v>1.1300060000000001</v>
      </c>
      <c r="FW142">
        <v>16.297740000000001</v>
      </c>
      <c r="FX142" s="1">
        <v>2.0065550000000001E-3</v>
      </c>
      <c r="FY142" s="1">
        <v>0.53895219999999999</v>
      </c>
      <c r="FZ142">
        <v>1.130263</v>
      </c>
      <c r="GA142">
        <v>16.629639999999998</v>
      </c>
      <c r="GB142" s="1">
        <v>1.7776140000000001E-3</v>
      </c>
      <c r="GC142" s="1">
        <v>0.47541939999999999</v>
      </c>
      <c r="GD142">
        <v>1.130493</v>
      </c>
      <c r="GE142">
        <v>16.702480000000001</v>
      </c>
      <c r="GF142" s="1">
        <v>1.607282E-3</v>
      </c>
      <c r="GG142" s="1">
        <v>0.42855270000000001</v>
      </c>
      <c r="GH142">
        <v>1.130727</v>
      </c>
      <c r="GI142">
        <v>16.431450000000002</v>
      </c>
      <c r="GJ142" s="1">
        <v>1.463507E-3</v>
      </c>
      <c r="GK142" s="1">
        <v>0.38928620000000003</v>
      </c>
      <c r="GL142">
        <v>1.1309579999999999</v>
      </c>
      <c r="GM142">
        <v>15.84625</v>
      </c>
      <c r="GN142" s="1">
        <v>1.338912E-3</v>
      </c>
      <c r="GO142" s="1">
        <v>0.35538320000000001</v>
      </c>
      <c r="GP142">
        <v>1.131089</v>
      </c>
      <c r="GQ142">
        <v>15.34911</v>
      </c>
      <c r="GR142" s="1">
        <v>1.2348680000000001E-3</v>
      </c>
      <c r="GS142" s="1">
        <v>0.32708029999999999</v>
      </c>
      <c r="GT142">
        <v>1.131227</v>
      </c>
      <c r="GU142">
        <v>15.690250000000001</v>
      </c>
      <c r="GV142" s="1">
        <v>1.150238E-3</v>
      </c>
      <c r="GW142" s="1">
        <v>0.304172</v>
      </c>
      <c r="GX142">
        <v>1.1312690000000001</v>
      </c>
      <c r="GY142">
        <v>16.30453</v>
      </c>
      <c r="GZ142" s="1">
        <v>1.081601E-3</v>
      </c>
      <c r="HA142" s="1">
        <v>0.28562939999999998</v>
      </c>
      <c r="HB142">
        <v>1.131313</v>
      </c>
      <c r="HC142">
        <v>16.973960000000002</v>
      </c>
      <c r="HD142" s="1">
        <v>1.0250719999999999E-3</v>
      </c>
      <c r="HE142" s="1">
        <v>0.27040720000000001</v>
      </c>
      <c r="HF142">
        <v>1.1313489999999999</v>
      </c>
      <c r="HG142">
        <v>17.691130000000001</v>
      </c>
      <c r="HH142" s="1">
        <v>9.8019779999999998E-4</v>
      </c>
      <c r="HI142" s="1">
        <v>0.25831340000000003</v>
      </c>
      <c r="HJ142">
        <v>1.131362</v>
      </c>
      <c r="HK142">
        <v>18.090610000000002</v>
      </c>
      <c r="HL142" s="1">
        <v>9.4848380000000002E-4</v>
      </c>
      <c r="HM142" s="1">
        <v>0.2497191</v>
      </c>
      <c r="HN142">
        <v>1.1313420000000001</v>
      </c>
      <c r="HO142">
        <v>17.890709999999999</v>
      </c>
      <c r="HP142" s="1">
        <v>9.2787800000000004E-4</v>
      </c>
      <c r="HQ142" s="1">
        <v>0.24414150000000001</v>
      </c>
      <c r="HR142">
        <v>1.131348</v>
      </c>
      <c r="HS142">
        <v>17.22606</v>
      </c>
      <c r="HT142" s="1">
        <v>9.1125820000000004E-4</v>
      </c>
      <c r="HU142" s="1">
        <v>0.23973929999999999</v>
      </c>
      <c r="HV142">
        <v>1.131362</v>
      </c>
      <c r="HW142">
        <v>16.464079999999999</v>
      </c>
      <c r="HX142" s="1">
        <v>8.9185649999999996E-4</v>
      </c>
      <c r="HY142" s="1">
        <v>0.23468649999999999</v>
      </c>
      <c r="HZ142">
        <v>1.131362</v>
      </c>
      <c r="IA142">
        <v>16.41761</v>
      </c>
      <c r="IB142" s="1">
        <v>8.6691920000000003E-4</v>
      </c>
      <c r="IC142" s="1">
        <v>0.228218</v>
      </c>
      <c r="ID142">
        <v>1.1313930000000001</v>
      </c>
      <c r="IE142">
        <v>16.913640000000001</v>
      </c>
      <c r="IF142" s="1">
        <v>8.3732700000000001E-4</v>
      </c>
      <c r="IG142" s="1">
        <v>0.22048770000000001</v>
      </c>
      <c r="IH142">
        <v>1.1313569999999999</v>
      </c>
      <c r="II142">
        <v>17.679770000000001</v>
      </c>
      <c r="IJ142" s="1">
        <v>8.0511669999999995E-4</v>
      </c>
      <c r="IK142" s="1">
        <v>0.2120669</v>
      </c>
      <c r="IL142">
        <v>1.1313569999999999</v>
      </c>
      <c r="IM142">
        <v>18.620609999999999</v>
      </c>
      <c r="IN142" s="1">
        <v>7.7233089999999998E-4</v>
      </c>
      <c r="IO142" s="1">
        <v>0.2034648</v>
      </c>
      <c r="IP142">
        <v>1.131359</v>
      </c>
      <c r="IQ142">
        <v>19.110679999999999</v>
      </c>
      <c r="IR142" s="1">
        <v>7.4026490000000001E-4</v>
      </c>
      <c r="IS142" s="1">
        <v>0.19502849999999999</v>
      </c>
      <c r="IT142">
        <v>1.1313679999999999</v>
      </c>
      <c r="IU142">
        <v>19.066189999999999</v>
      </c>
      <c r="IV142" s="1">
        <v>7.094251E-4</v>
      </c>
      <c r="IW142" s="1">
        <v>0.1869247</v>
      </c>
      <c r="IX142">
        <v>1.13137</v>
      </c>
      <c r="IY142">
        <v>18.53707</v>
      </c>
      <c r="IZ142">
        <v>6.8009060000000004E-4</v>
      </c>
      <c r="JA142" s="1">
        <v>0.17920610000000001</v>
      </c>
      <c r="JB142">
        <v>1.131367</v>
      </c>
      <c r="JC142">
        <v>17.792100000000001</v>
      </c>
      <c r="JD142">
        <v>6.5221929999999999E-4</v>
      </c>
      <c r="JE142" s="1">
        <v>0.17186419999999999</v>
      </c>
      <c r="JF142">
        <v>1.1313660000000001</v>
      </c>
      <c r="JG142">
        <v>17.43066</v>
      </c>
      <c r="JH142">
        <v>6.2568309999999996E-4</v>
      </c>
      <c r="JI142" s="1">
        <v>0.1648867</v>
      </c>
      <c r="JJ142">
        <v>1.1313690000000001</v>
      </c>
      <c r="JK142">
        <v>17.15513</v>
      </c>
      <c r="JL142">
        <v>6.0064419999999996E-4</v>
      </c>
      <c r="JM142" s="1">
        <v>0.15827949999999999</v>
      </c>
      <c r="JN142">
        <v>1.13137</v>
      </c>
      <c r="JO142">
        <v>17.284649999999999</v>
      </c>
      <c r="JP142">
        <v>5.767274E-4</v>
      </c>
      <c r="JQ142" s="1">
        <v>0.1519935</v>
      </c>
      <c r="JR142">
        <v>1.131373</v>
      </c>
      <c r="JS142">
        <v>17.355270000000001</v>
      </c>
      <c r="JT142">
        <v>5.5403199999999998E-4</v>
      </c>
      <c r="JU142" s="1">
        <v>0.14600179999999999</v>
      </c>
      <c r="JV142">
        <v>1.1313759999999999</v>
      </c>
      <c r="JW142">
        <v>17.289549999999998</v>
      </c>
      <c r="JX142">
        <v>5.322352E-4</v>
      </c>
      <c r="JY142">
        <v>0.140269</v>
      </c>
      <c r="JZ142">
        <v>1.1313690000000001</v>
      </c>
      <c r="KA142">
        <v>17.097159999999999</v>
      </c>
      <c r="KB142">
        <v>5.115664E-4</v>
      </c>
      <c r="KC142">
        <v>0.13481509999999999</v>
      </c>
      <c r="KD142">
        <v>1.131364</v>
      </c>
      <c r="KE142">
        <v>16.732530000000001</v>
      </c>
      <c r="KF142">
        <v>4.9190490000000002E-4</v>
      </c>
      <c r="KG142">
        <v>0.12963730000000001</v>
      </c>
      <c r="KH142">
        <v>1.131375</v>
      </c>
      <c r="KI142">
        <v>16.225180000000002</v>
      </c>
      <c r="KJ142">
        <v>4.7326060000000002E-4</v>
      </c>
      <c r="KK142">
        <v>0.1247233</v>
      </c>
      <c r="KL142">
        <v>1.1313759999999999</v>
      </c>
      <c r="KM142">
        <v>16.16018</v>
      </c>
      <c r="KN142">
        <v>4.555699E-4</v>
      </c>
      <c r="KO142">
        <v>0.12005399999999999</v>
      </c>
      <c r="KP142">
        <v>1.131364</v>
      </c>
      <c r="KQ142">
        <v>15.97734</v>
      </c>
      <c r="KR142">
        <v>4.3871829999999999E-4</v>
      </c>
      <c r="KS142">
        <v>0.1156105</v>
      </c>
      <c r="KT142">
        <v>1.13137</v>
      </c>
      <c r="KU142">
        <v>16.007149999999999</v>
      </c>
      <c r="KV142">
        <v>4.2258360000000002E-4</v>
      </c>
      <c r="KW142">
        <v>0.1113613</v>
      </c>
      <c r="KX142">
        <v>1.131359</v>
      </c>
      <c r="KY142">
        <v>16.100460000000002</v>
      </c>
      <c r="KZ142">
        <v>4.0719150000000001E-4</v>
      </c>
      <c r="LA142">
        <v>0.1073045</v>
      </c>
      <c r="LB142">
        <v>1.1313219999999999</v>
      </c>
      <c r="LC142">
        <v>16.077649999999998</v>
      </c>
      <c r="LD142">
        <v>3.9247130000000002E-4</v>
      </c>
      <c r="LE142">
        <v>0.10342519999999999</v>
      </c>
      <c r="LF142">
        <v>1.131294</v>
      </c>
      <c r="LG142">
        <v>15.774139999999999</v>
      </c>
      <c r="LH142">
        <v>3.7844899999999999E-4</v>
      </c>
      <c r="LI142">
        <v>9.9724289999999993E-2</v>
      </c>
      <c r="LJ142">
        <v>1.131227</v>
      </c>
      <c r="LK142">
        <v>15.26552</v>
      </c>
      <c r="LL142">
        <v>3.6487789999999998E-4</v>
      </c>
      <c r="LM142">
        <v>9.6164020000000003E-2</v>
      </c>
      <c r="LN142">
        <v>1.1311059999999999</v>
      </c>
      <c r="LO142">
        <v>14.93333</v>
      </c>
      <c r="LP142">
        <v>3.5176009999999999E-4</v>
      </c>
      <c r="LQ142">
        <v>9.2726790000000003E-2</v>
      </c>
      <c r="LR142">
        <v>1.1309149999999999</v>
      </c>
      <c r="LS142">
        <v>15.38523</v>
      </c>
      <c r="LT142">
        <v>3.3920160000000001E-4</v>
      </c>
      <c r="LU142">
        <v>8.9431079999999996E-2</v>
      </c>
      <c r="LV142">
        <v>1.1307339999999999</v>
      </c>
      <c r="LW142">
        <v>15.99653</v>
      </c>
      <c r="LX142">
        <v>3.2716789999999999E-4</v>
      </c>
      <c r="LY142">
        <v>8.6278129999999995E-2</v>
      </c>
      <c r="LZ142">
        <v>1.1304940000000001</v>
      </c>
      <c r="MA142">
        <v>16.858779999999999</v>
      </c>
      <c r="MB142">
        <v>3.1594259999999998E-4</v>
      </c>
      <c r="MC142">
        <v>8.3332110000000001E-2</v>
      </c>
      <c r="MD142">
        <v>1.130223</v>
      </c>
      <c r="ME142">
        <v>17.963640000000002</v>
      </c>
      <c r="MF142">
        <v>3.0637360000000002E-4</v>
      </c>
      <c r="MG142">
        <v>8.0810489999999999E-2</v>
      </c>
      <c r="MH142">
        <v>1.129975</v>
      </c>
      <c r="MI142">
        <v>18.587810000000001</v>
      </c>
      <c r="MJ142">
        <v>2.9963119999999998E-4</v>
      </c>
      <c r="MK142">
        <v>7.9022590000000004E-2</v>
      </c>
      <c r="ML142">
        <v>1.129737</v>
      </c>
      <c r="MM142">
        <v>18.390640000000001</v>
      </c>
      <c r="MN142">
        <v>2.9558600000000003E-4</v>
      </c>
      <c r="MO142">
        <v>7.7950400000000003E-2</v>
      </c>
      <c r="MP142">
        <v>1.1295519999999999</v>
      </c>
      <c r="MQ142">
        <v>17.728899999999999</v>
      </c>
      <c r="MR142">
        <v>2.924092E-4</v>
      </c>
      <c r="MS142">
        <v>7.7138059999999994E-2</v>
      </c>
      <c r="MT142">
        <v>1.129356</v>
      </c>
      <c r="MU142">
        <v>17.150559999999999</v>
      </c>
      <c r="MV142">
        <v>2.8828440000000001E-4</v>
      </c>
      <c r="MW142">
        <v>7.6087569999999993E-2</v>
      </c>
      <c r="MX142">
        <v>1.129305</v>
      </c>
      <c r="MY142">
        <v>17.346399999999999</v>
      </c>
      <c r="MZ142">
        <v>2.82484E-4</v>
      </c>
      <c r="NA142">
        <v>7.4586940000000004E-2</v>
      </c>
      <c r="NB142">
        <v>1.1291929999999999</v>
      </c>
      <c r="NC142">
        <v>17.912099999999999</v>
      </c>
      <c r="ND142">
        <v>2.7520879999999999E-4</v>
      </c>
      <c r="NE142">
        <v>7.2695789999999996E-2</v>
      </c>
      <c r="NF142">
        <v>1.1291500000000001</v>
      </c>
      <c r="NG142">
        <v>18.67558</v>
      </c>
      <c r="NH142">
        <v>2.6690310000000001E-4</v>
      </c>
      <c r="NI142">
        <v>7.0523189999999999E-2</v>
      </c>
      <c r="NJ142">
        <v>1.129132</v>
      </c>
      <c r="NK142">
        <v>19.682580000000002</v>
      </c>
      <c r="NL142">
        <v>2.5735839999999999E-4</v>
      </c>
      <c r="NM142">
        <v>6.8020949999999997E-2</v>
      </c>
      <c r="NN142">
        <v>1.1291009999999999</v>
      </c>
      <c r="NO142">
        <v>20.201630000000002</v>
      </c>
      <c r="NP142">
        <v>2.4598639999999999E-4</v>
      </c>
      <c r="NQ142">
        <v>6.5042530000000001E-2</v>
      </c>
      <c r="NR142">
        <v>1.129019</v>
      </c>
      <c r="NS142">
        <v>20.116420000000002</v>
      </c>
      <c r="NT142">
        <v>2.329962E-4</v>
      </c>
      <c r="NU142">
        <v>6.163064E-2</v>
      </c>
      <c r="NV142">
        <v>1.1288640000000001</v>
      </c>
      <c r="NW142">
        <v>19.542249999999999</v>
      </c>
      <c r="NX142">
        <v>2.1980440000000001E-4</v>
      </c>
      <c r="NY142">
        <v>5.8149890000000003E-2</v>
      </c>
      <c r="NZ142">
        <v>1.1286080000000001</v>
      </c>
      <c r="OA142">
        <v>18.838349999999998</v>
      </c>
      <c r="OB142">
        <v>2.0785469999999999E-4</v>
      </c>
      <c r="OC142">
        <v>5.4987220000000003E-2</v>
      </c>
      <c r="OD142">
        <v>1.128255</v>
      </c>
      <c r="OE142">
        <v>18.257349999999999</v>
      </c>
      <c r="OF142">
        <v>1.9772520000000001E-4</v>
      </c>
      <c r="OG142">
        <v>5.2304000000000003E-2</v>
      </c>
      <c r="OH142">
        <v>1.1278539999999999</v>
      </c>
      <c r="OI142">
        <v>18.204979999999999</v>
      </c>
      <c r="OJ142">
        <v>1.892454E-4</v>
      </c>
      <c r="OK142">
        <v>5.007089E-2</v>
      </c>
    </row>
    <row r="143" spans="1:401" x14ac:dyDescent="0.35">
      <c r="A143">
        <v>146</v>
      </c>
      <c r="B143" t="s">
        <v>4</v>
      </c>
      <c r="C143" t="s">
        <v>24</v>
      </c>
      <c r="D143" t="s">
        <v>148</v>
      </c>
      <c r="E143">
        <v>885.16060000000004</v>
      </c>
      <c r="F143">
        <v>1.001898</v>
      </c>
      <c r="G143">
        <v>14.923069999999999</v>
      </c>
      <c r="H143">
        <v>0</v>
      </c>
      <c r="I143">
        <v>0</v>
      </c>
      <c r="J143">
        <v>0.99939029999999995</v>
      </c>
      <c r="K143">
        <v>14.48423</v>
      </c>
      <c r="L143">
        <v>0</v>
      </c>
      <c r="M143">
        <v>0</v>
      </c>
      <c r="N143">
        <v>0.99678789999999995</v>
      </c>
      <c r="O143">
        <v>14.790520000000001</v>
      </c>
      <c r="P143">
        <v>0</v>
      </c>
      <c r="Q143">
        <v>0</v>
      </c>
      <c r="R143">
        <v>0.99414840000000004</v>
      </c>
      <c r="S143">
        <v>15.29693</v>
      </c>
      <c r="T143" s="1">
        <v>7.6554340000000008E-37</v>
      </c>
      <c r="U143" s="1">
        <v>2.4873129999999999E-34</v>
      </c>
      <c r="V143">
        <v>0.99154240000000005</v>
      </c>
      <c r="W143">
        <v>15.96489</v>
      </c>
      <c r="X143" s="1">
        <v>1.6304749999999999E-25</v>
      </c>
      <c r="Y143" s="1">
        <v>5.3319200000000006E-23</v>
      </c>
      <c r="Z143">
        <v>0.98877550000000003</v>
      </c>
      <c r="AA143">
        <v>16.155339999999999</v>
      </c>
      <c r="AB143" s="1">
        <v>6.9428749999999998E-15</v>
      </c>
      <c r="AC143" s="1">
        <v>2.2785219999999998E-12</v>
      </c>
      <c r="AD143">
        <v>0.98580540000000005</v>
      </c>
      <c r="AE143">
        <v>15.905939999999999</v>
      </c>
      <c r="AF143" s="1">
        <v>1.406146E-5</v>
      </c>
      <c r="AG143" s="1">
        <v>2.998966E-3</v>
      </c>
      <c r="AH143">
        <v>0.98285109999999998</v>
      </c>
      <c r="AI143">
        <v>15.27305</v>
      </c>
      <c r="AJ143" s="1">
        <v>2.927809E-2</v>
      </c>
      <c r="AK143">
        <v>7.2474780000000001</v>
      </c>
      <c r="AL143">
        <v>0.97988730000000002</v>
      </c>
      <c r="AM143">
        <v>14.516019999999999</v>
      </c>
      <c r="AN143">
        <v>2.230766</v>
      </c>
      <c r="AO143">
        <v>610.71389999999997</v>
      </c>
      <c r="AP143">
        <v>0.97693790000000003</v>
      </c>
      <c r="AQ143">
        <v>13.928319999999999</v>
      </c>
      <c r="AR143">
        <v>25.788730000000001</v>
      </c>
      <c r="AS143">
        <v>7639.7979999999998</v>
      </c>
      <c r="AT143">
        <v>0.9740934</v>
      </c>
      <c r="AU143">
        <v>14.0474</v>
      </c>
      <c r="AV143">
        <v>82.015289999999993</v>
      </c>
      <c r="AW143">
        <v>25931.9</v>
      </c>
      <c r="AX143">
        <v>0.97116089999999999</v>
      </c>
      <c r="AY143">
        <v>14.33347</v>
      </c>
      <c r="AZ143">
        <v>102.4068</v>
      </c>
      <c r="BA143">
        <v>34184.39</v>
      </c>
      <c r="BB143">
        <v>0.96804500000000004</v>
      </c>
      <c r="BC143">
        <v>14.588039999999999</v>
      </c>
      <c r="BD143">
        <v>63.922739999999997</v>
      </c>
      <c r="BE143">
        <v>22315.64</v>
      </c>
      <c r="BF143">
        <v>0.9644817</v>
      </c>
      <c r="BG143">
        <v>14.78796</v>
      </c>
      <c r="BH143">
        <v>23.903749999999999</v>
      </c>
      <c r="BI143">
        <v>8656.6110000000008</v>
      </c>
      <c r="BJ143">
        <v>0.96011999999999997</v>
      </c>
      <c r="BK143">
        <v>14.688090000000001</v>
      </c>
      <c r="BL143">
        <v>6.2105889999999997</v>
      </c>
      <c r="BM143">
        <v>2315.3530000000001</v>
      </c>
      <c r="BN143">
        <v>0.95476349999999999</v>
      </c>
      <c r="BO143">
        <v>14.1904</v>
      </c>
      <c r="BP143">
        <v>1.303706</v>
      </c>
      <c r="BQ143">
        <v>494.94540000000001</v>
      </c>
      <c r="BR143">
        <v>0.94833889999999998</v>
      </c>
      <c r="BS143">
        <v>13.549989999999999</v>
      </c>
      <c r="BT143">
        <v>0.2831014</v>
      </c>
      <c r="BU143">
        <v>106.74639999999999</v>
      </c>
      <c r="BV143">
        <v>0.9414669</v>
      </c>
      <c r="BW143">
        <v>13.36805</v>
      </c>
      <c r="BX143" s="1">
        <v>9.9951860000000003E-2</v>
      </c>
      <c r="BY143">
        <v>36.099719999999998</v>
      </c>
      <c r="BZ143">
        <v>0.93449990000000005</v>
      </c>
      <c r="CA143">
        <v>13.719290000000001</v>
      </c>
      <c r="CB143" s="1">
        <v>6.632818E-2</v>
      </c>
      <c r="CC143">
        <v>23.250920000000001</v>
      </c>
      <c r="CD143">
        <v>0.92733960000000004</v>
      </c>
      <c r="CE143">
        <v>14.386419999999999</v>
      </c>
      <c r="CF143" s="1">
        <v>5.975726E-2</v>
      </c>
      <c r="CG143">
        <v>20.832730000000002</v>
      </c>
      <c r="CH143">
        <v>0.91996599999999995</v>
      </c>
      <c r="CI143">
        <v>15.090780000000001</v>
      </c>
      <c r="CJ143" s="1">
        <v>6.0504000000000002E-2</v>
      </c>
      <c r="CK143" s="1">
        <v>21.161840000000002</v>
      </c>
      <c r="CL143">
        <v>0.91253839999999997</v>
      </c>
      <c r="CM143">
        <v>15.341620000000001</v>
      </c>
      <c r="CN143" s="1">
        <v>6.269458E-2</v>
      </c>
      <c r="CO143" s="1">
        <v>22.13223</v>
      </c>
      <c r="CP143">
        <v>0.90457169999999998</v>
      </c>
      <c r="CQ143">
        <v>15.21566</v>
      </c>
      <c r="CR143" s="1">
        <v>6.2955830000000004E-2</v>
      </c>
      <c r="CS143" s="1">
        <v>22.49887</v>
      </c>
      <c r="CT143">
        <v>0.89663990000000005</v>
      </c>
      <c r="CU143">
        <v>14.858029999999999</v>
      </c>
      <c r="CV143" s="1">
        <v>6.0440790000000001E-2</v>
      </c>
      <c r="CW143" s="1">
        <v>21.873519999999999</v>
      </c>
      <c r="CX143">
        <v>0.88882760000000005</v>
      </c>
      <c r="CY143">
        <v>14.40621</v>
      </c>
      <c r="CZ143" s="1">
        <v>5.5934190000000002E-2</v>
      </c>
      <c r="DA143" s="1">
        <v>20.480329999999999</v>
      </c>
      <c r="DB143">
        <v>0.88094280000000003</v>
      </c>
      <c r="DC143">
        <v>14.41474</v>
      </c>
      <c r="DD143" s="1">
        <v>5.0544789999999999E-2</v>
      </c>
      <c r="DE143" s="1">
        <v>18.707630000000002</v>
      </c>
      <c r="DF143">
        <v>0.87324619999999997</v>
      </c>
      <c r="DG143">
        <v>15.00681</v>
      </c>
      <c r="DH143" s="1">
        <v>4.5122160000000001E-2</v>
      </c>
      <c r="DI143" s="1">
        <v>16.861820000000002</v>
      </c>
      <c r="DJ143">
        <v>0.866421</v>
      </c>
      <c r="DK143">
        <v>15.80803</v>
      </c>
      <c r="DL143" s="1">
        <v>3.996367E-2</v>
      </c>
      <c r="DM143" s="1">
        <v>15.062279999999999</v>
      </c>
      <c r="DN143">
        <v>0.85991980000000001</v>
      </c>
      <c r="DO143">
        <v>16.599139999999998</v>
      </c>
      <c r="DP143" s="1">
        <v>3.4905390000000001E-2</v>
      </c>
      <c r="DQ143" s="1">
        <v>13.269970000000001</v>
      </c>
      <c r="DR143">
        <v>0.8536821</v>
      </c>
      <c r="DS143">
        <v>16.95241</v>
      </c>
      <c r="DT143" s="1">
        <v>2.9880009999999999E-2</v>
      </c>
      <c r="DU143" s="1">
        <v>11.456340000000001</v>
      </c>
      <c r="DV143">
        <v>0.8480124</v>
      </c>
      <c r="DW143">
        <v>16.876809999999999</v>
      </c>
      <c r="DX143" s="1">
        <v>2.5146580000000002E-2</v>
      </c>
      <c r="DY143" s="1">
        <v>9.7118389999999994</v>
      </c>
      <c r="DZ143">
        <v>0.84293039999999997</v>
      </c>
      <c r="EA143">
        <v>16.43648</v>
      </c>
      <c r="EB143" s="1">
        <v>2.1089859999999998E-2</v>
      </c>
      <c r="EC143" s="1">
        <v>8.1864509999999999</v>
      </c>
      <c r="ED143">
        <v>0.83826120000000004</v>
      </c>
      <c r="EE143">
        <v>15.80369</v>
      </c>
      <c r="EF143" s="1">
        <v>1.783394E-2</v>
      </c>
      <c r="EG143" s="1">
        <v>6.9462520000000003</v>
      </c>
      <c r="EH143">
        <v>0.83449130000000005</v>
      </c>
      <c r="EI143">
        <v>15.521890000000001</v>
      </c>
      <c r="EJ143" s="1">
        <v>1.529353E-2</v>
      </c>
      <c r="EK143" s="1">
        <v>5.969462</v>
      </c>
      <c r="EL143">
        <v>0.83175489999999996</v>
      </c>
      <c r="EM143">
        <v>15.645569999999999</v>
      </c>
      <c r="EN143" s="1">
        <v>1.330959E-2</v>
      </c>
      <c r="EO143" s="1">
        <v>5.1983449999999998</v>
      </c>
      <c r="EP143">
        <v>0.82991859999999995</v>
      </c>
      <c r="EQ143">
        <v>16.08914</v>
      </c>
      <c r="ER143" s="1">
        <v>1.1705180000000001E-2</v>
      </c>
      <c r="ES143" s="1">
        <v>4.5707300000000002</v>
      </c>
      <c r="ET143">
        <v>0.82866399999999996</v>
      </c>
      <c r="EU143">
        <v>16.64274</v>
      </c>
      <c r="EV143" s="1">
        <v>1.0252839999999999E-2</v>
      </c>
      <c r="EW143" s="1">
        <v>4.0054869999999996</v>
      </c>
      <c r="EX143">
        <v>0.82786170000000003</v>
      </c>
      <c r="EY143">
        <v>16.839600000000001</v>
      </c>
      <c r="EZ143" s="1">
        <v>8.7018830000000005E-3</v>
      </c>
      <c r="FA143" s="1">
        <v>3.407422</v>
      </c>
      <c r="FB143">
        <v>0.82743610000000001</v>
      </c>
      <c r="FC143">
        <v>16.667819999999999</v>
      </c>
      <c r="FD143" s="1">
        <v>6.9898529999999999E-3</v>
      </c>
      <c r="FE143" s="1">
        <v>2.7454200000000002</v>
      </c>
      <c r="FF143">
        <v>0.82725110000000002</v>
      </c>
      <c r="FG143">
        <v>16.22878</v>
      </c>
      <c r="FH143" s="1">
        <v>5.3252120000000002E-3</v>
      </c>
      <c r="FI143" s="1">
        <v>2.0944759999999998</v>
      </c>
      <c r="FJ143">
        <v>0.82722410000000002</v>
      </c>
      <c r="FK143">
        <v>15.682930000000001</v>
      </c>
      <c r="FL143" s="1">
        <v>3.9668450000000001E-3</v>
      </c>
      <c r="FM143" s="1">
        <v>1.556484</v>
      </c>
      <c r="FN143">
        <v>0.82733950000000001</v>
      </c>
      <c r="FO143">
        <v>15.719139999999999</v>
      </c>
      <c r="FP143" s="1">
        <v>3.0133310000000002E-3</v>
      </c>
      <c r="FQ143" s="1">
        <v>1.1750069999999999</v>
      </c>
      <c r="FR143">
        <v>0.8275711</v>
      </c>
      <c r="FS143">
        <v>15.916309999999999</v>
      </c>
      <c r="FT143" s="1">
        <v>2.407326E-3</v>
      </c>
      <c r="FU143" s="1">
        <v>0.93105760000000004</v>
      </c>
      <c r="FV143">
        <v>0.82784709999999995</v>
      </c>
      <c r="FW143">
        <v>16.316420000000001</v>
      </c>
      <c r="FX143" s="1">
        <v>2.0359269999999999E-3</v>
      </c>
      <c r="FY143" s="1">
        <v>0.78131039999999996</v>
      </c>
      <c r="FZ143">
        <v>0.82818020000000003</v>
      </c>
      <c r="GA143">
        <v>16.625150000000001</v>
      </c>
      <c r="GB143" s="1">
        <v>1.7976730000000001E-3</v>
      </c>
      <c r="GC143" s="1">
        <v>0.68579380000000001</v>
      </c>
      <c r="GD143">
        <v>0.82852230000000004</v>
      </c>
      <c r="GE143">
        <v>16.697199999999999</v>
      </c>
      <c r="GF143" s="1">
        <v>1.6231889999999999E-3</v>
      </c>
      <c r="GG143" s="1">
        <v>0.61679519999999999</v>
      </c>
      <c r="GH143">
        <v>0.82885739999999997</v>
      </c>
      <c r="GI143">
        <v>16.455570000000002</v>
      </c>
      <c r="GJ143" s="1">
        <v>1.477272E-3</v>
      </c>
      <c r="GK143" s="1">
        <v>0.55977390000000005</v>
      </c>
      <c r="GL143">
        <v>0.82916840000000003</v>
      </c>
      <c r="GM143">
        <v>15.90582</v>
      </c>
      <c r="GN143" s="1">
        <v>1.3506740000000001E-3</v>
      </c>
      <c r="GO143" s="1">
        <v>0.51052370000000002</v>
      </c>
      <c r="GP143">
        <v>0.8294163</v>
      </c>
      <c r="GQ143">
        <v>15.4024</v>
      </c>
      <c r="GR143" s="1">
        <v>1.244518E-3</v>
      </c>
      <c r="GS143" s="1">
        <v>0.46918090000000001</v>
      </c>
      <c r="GT143">
        <v>0.82959760000000005</v>
      </c>
      <c r="GU143">
        <v>15.729939999999999</v>
      </c>
      <c r="GV143" s="1">
        <v>1.158023E-3</v>
      </c>
      <c r="GW143" s="1">
        <v>0.43563350000000001</v>
      </c>
      <c r="GX143">
        <v>0.82974539999999997</v>
      </c>
      <c r="GY143">
        <v>16.312390000000001</v>
      </c>
      <c r="GZ143" s="1">
        <v>1.087962E-3</v>
      </c>
      <c r="HA143" s="1">
        <v>0.40852110000000003</v>
      </c>
      <c r="HB143">
        <v>0.82983640000000003</v>
      </c>
      <c r="HC143">
        <v>16.97315</v>
      </c>
      <c r="HD143" s="1">
        <v>1.030268E-3</v>
      </c>
      <c r="HE143" s="1">
        <v>0.3862891</v>
      </c>
      <c r="HF143">
        <v>0.8298932</v>
      </c>
      <c r="HG143">
        <v>17.676390000000001</v>
      </c>
      <c r="HH143" s="1">
        <v>9.8416780000000004E-4</v>
      </c>
      <c r="HI143" s="1">
        <v>0.36848950000000003</v>
      </c>
      <c r="HJ143">
        <v>0.82995140000000001</v>
      </c>
      <c r="HK143">
        <v>18.073540000000001</v>
      </c>
      <c r="HL143" s="1">
        <v>9.5112919999999995E-4</v>
      </c>
      <c r="HM143" s="1">
        <v>0.35560049999999999</v>
      </c>
      <c r="HN143">
        <v>0.82996650000000005</v>
      </c>
      <c r="HO143">
        <v>17.91093</v>
      </c>
      <c r="HP143" s="1">
        <v>9.2963650000000002E-4</v>
      </c>
      <c r="HQ143" s="1">
        <v>0.34719430000000001</v>
      </c>
      <c r="HR143">
        <v>0.82996259999999999</v>
      </c>
      <c r="HS143">
        <v>17.298570000000002</v>
      </c>
      <c r="HT143" s="1">
        <v>9.1293060000000004E-4</v>
      </c>
      <c r="HU143" s="1">
        <v>0.34087129999999999</v>
      </c>
      <c r="HV143">
        <v>0.82998459999999996</v>
      </c>
      <c r="HW143">
        <v>16.54522</v>
      </c>
      <c r="HX143" s="1">
        <v>8.9397830000000002E-4</v>
      </c>
      <c r="HY143" s="1">
        <v>0.33391349999999997</v>
      </c>
      <c r="HZ143">
        <v>0.82996809999999999</v>
      </c>
      <c r="IA143">
        <v>16.495010000000001</v>
      </c>
      <c r="IB143" s="1">
        <v>8.695854E-4</v>
      </c>
      <c r="IC143" s="1">
        <v>0.32501809999999998</v>
      </c>
      <c r="ID143">
        <v>0.82999009999999995</v>
      </c>
      <c r="IE143">
        <v>16.949850000000001</v>
      </c>
      <c r="IF143" s="1">
        <v>8.4038489999999999E-4</v>
      </c>
      <c r="IG143" s="1">
        <v>0.31426130000000002</v>
      </c>
      <c r="IH143">
        <v>0.82999489999999998</v>
      </c>
      <c r="II143">
        <v>17.67079</v>
      </c>
      <c r="IJ143" s="1">
        <v>8.0833770000000003E-4</v>
      </c>
      <c r="IK143" s="1">
        <v>0.30240800000000001</v>
      </c>
      <c r="IL143">
        <v>0.82996760000000003</v>
      </c>
      <c r="IM143">
        <v>18.583919999999999</v>
      </c>
      <c r="IN143" s="1">
        <v>7.7553799999999999E-4</v>
      </c>
      <c r="IO143" s="1">
        <v>0.2902073</v>
      </c>
      <c r="IP143">
        <v>0.82998369999999999</v>
      </c>
      <c r="IQ143">
        <v>19.07114</v>
      </c>
      <c r="IR143" s="1">
        <v>7.4338259999999999E-4</v>
      </c>
      <c r="IS143" s="1">
        <v>0.2781998</v>
      </c>
      <c r="IT143">
        <v>0.82998769999999999</v>
      </c>
      <c r="IU143">
        <v>19.071280000000002</v>
      </c>
      <c r="IV143" s="1">
        <v>7.1239760000000002E-4</v>
      </c>
      <c r="IW143" s="1">
        <v>0.26663550000000003</v>
      </c>
      <c r="IX143">
        <v>0.82998349999999999</v>
      </c>
      <c r="IY143">
        <v>18.603960000000001</v>
      </c>
      <c r="IZ143">
        <v>6.8292709999999998E-4</v>
      </c>
      <c r="JA143" s="1">
        <v>0.25561790000000001</v>
      </c>
      <c r="JB143">
        <v>0.82997659999999995</v>
      </c>
      <c r="JC143">
        <v>17.887789999999999</v>
      </c>
      <c r="JD143">
        <v>6.5490310000000001E-4</v>
      </c>
      <c r="JE143" s="1">
        <v>0.24512919999999999</v>
      </c>
      <c r="JF143">
        <v>0.83000790000000002</v>
      </c>
      <c r="JG143">
        <v>17.5243</v>
      </c>
      <c r="JH143">
        <v>6.2824430000000002E-4</v>
      </c>
      <c r="JI143" s="1">
        <v>0.2351695</v>
      </c>
      <c r="JJ143">
        <v>0.82998240000000001</v>
      </c>
      <c r="JK143">
        <v>17.215769999999999</v>
      </c>
      <c r="JL143">
        <v>6.030629E-4</v>
      </c>
      <c r="JM143" s="1">
        <v>0.2257248</v>
      </c>
      <c r="JN143">
        <v>0.82998530000000004</v>
      </c>
      <c r="JO143">
        <v>17.318049999999999</v>
      </c>
      <c r="JP143">
        <v>5.790363E-4</v>
      </c>
      <c r="JQ143" s="1">
        <v>0.2167528</v>
      </c>
      <c r="JR143">
        <v>0.82998479999999997</v>
      </c>
      <c r="JS143">
        <v>17.358540000000001</v>
      </c>
      <c r="JT143">
        <v>5.562373E-4</v>
      </c>
      <c r="JU143" s="1">
        <v>0.20820179999999999</v>
      </c>
      <c r="JV143">
        <v>0.82998810000000001</v>
      </c>
      <c r="JW143">
        <v>17.29233</v>
      </c>
      <c r="JX143">
        <v>5.3434290000000002E-4</v>
      </c>
      <c r="JY143">
        <v>0.2000208</v>
      </c>
      <c r="JZ143">
        <v>0.82998380000000005</v>
      </c>
      <c r="KA143">
        <v>17.112490000000001</v>
      </c>
      <c r="KB143">
        <v>5.1356510000000004E-4</v>
      </c>
      <c r="KC143">
        <v>0.1922305</v>
      </c>
      <c r="KD143">
        <v>0.82998159999999999</v>
      </c>
      <c r="KE143">
        <v>16.775780000000001</v>
      </c>
      <c r="KF143">
        <v>4.9380500000000005E-4</v>
      </c>
      <c r="KG143">
        <v>0.18483649999999999</v>
      </c>
      <c r="KH143">
        <v>0.82998799999999995</v>
      </c>
      <c r="KI143">
        <v>16.289210000000001</v>
      </c>
      <c r="KJ143">
        <v>4.7506170000000001E-4</v>
      </c>
      <c r="KK143">
        <v>0.17781630000000001</v>
      </c>
      <c r="KL143">
        <v>0.82998819999999995</v>
      </c>
      <c r="KM143">
        <v>16.23556</v>
      </c>
      <c r="KN143">
        <v>4.5728119999999999E-4</v>
      </c>
      <c r="KO143">
        <v>0.1711482</v>
      </c>
      <c r="KP143">
        <v>0.82997609999999999</v>
      </c>
      <c r="KQ143">
        <v>16.029720000000001</v>
      </c>
      <c r="KR143">
        <v>4.4035500000000002E-4</v>
      </c>
      <c r="KS143">
        <v>0.1648066</v>
      </c>
      <c r="KT143">
        <v>0.82998320000000003</v>
      </c>
      <c r="KU143">
        <v>16.059049999999999</v>
      </c>
      <c r="KV143">
        <v>4.241437E-4</v>
      </c>
      <c r="KW143">
        <v>0.1587414</v>
      </c>
      <c r="KX143">
        <v>0.82997980000000005</v>
      </c>
      <c r="KY143">
        <v>16.125019999999999</v>
      </c>
      <c r="KZ143">
        <v>4.086839E-4</v>
      </c>
      <c r="LA143">
        <v>0.15295049999999999</v>
      </c>
      <c r="LB143">
        <v>0.82998110000000003</v>
      </c>
      <c r="LC143">
        <v>16.091329999999999</v>
      </c>
      <c r="LD143">
        <v>3.938964E-4</v>
      </c>
      <c r="LE143">
        <v>0.1474142</v>
      </c>
      <c r="LF143">
        <v>0.82994279999999998</v>
      </c>
      <c r="LG143">
        <v>15.80078</v>
      </c>
      <c r="LH143">
        <v>3.7981400000000002E-4</v>
      </c>
      <c r="LI143">
        <v>0.14213770000000001</v>
      </c>
      <c r="LJ143">
        <v>0.82984860000000005</v>
      </c>
      <c r="LK143">
        <v>15.31434</v>
      </c>
      <c r="LL143">
        <v>3.661952E-4</v>
      </c>
      <c r="LM143">
        <v>0.13706550000000001</v>
      </c>
      <c r="LN143">
        <v>0.82969440000000005</v>
      </c>
      <c r="LO143">
        <v>14.973560000000001</v>
      </c>
      <c r="LP143">
        <v>3.5302439999999999E-4</v>
      </c>
      <c r="LQ143">
        <v>0.1321724</v>
      </c>
      <c r="LR143">
        <v>0.82950500000000005</v>
      </c>
      <c r="LS143">
        <v>15.42592</v>
      </c>
      <c r="LT143">
        <v>3.4041179999999999E-4</v>
      </c>
      <c r="LU143">
        <v>0.12747749999999999</v>
      </c>
      <c r="LV143">
        <v>0.82924339999999996</v>
      </c>
      <c r="LW143">
        <v>16.012560000000001</v>
      </c>
      <c r="LX143">
        <v>3.2832029999999999E-4</v>
      </c>
      <c r="LY143">
        <v>0.12299300000000001</v>
      </c>
      <c r="LZ143">
        <v>0.82892449999999995</v>
      </c>
      <c r="MA143">
        <v>16.8474</v>
      </c>
      <c r="MB143">
        <v>3.169949E-4</v>
      </c>
      <c r="MC143">
        <v>0.11878089999999999</v>
      </c>
      <c r="MD143">
        <v>0.8286019</v>
      </c>
      <c r="ME143">
        <v>17.924430000000001</v>
      </c>
      <c r="MF143">
        <v>3.0721120000000001E-4</v>
      </c>
      <c r="MG143">
        <v>0.11511730000000001</v>
      </c>
      <c r="MH143">
        <v>0.82825230000000005</v>
      </c>
      <c r="MI143">
        <v>18.556709999999999</v>
      </c>
      <c r="MJ143">
        <v>3.001635E-4</v>
      </c>
      <c r="MK143">
        <v>0.112446</v>
      </c>
      <c r="ML143">
        <v>0.82789999999999997</v>
      </c>
      <c r="MM143">
        <v>18.412459999999999</v>
      </c>
      <c r="MN143">
        <v>2.9590790000000002E-4</v>
      </c>
      <c r="MO143">
        <v>0.1108292</v>
      </c>
      <c r="MP143">
        <v>0.82761189999999996</v>
      </c>
      <c r="MQ143">
        <v>17.80284</v>
      </c>
      <c r="MR143">
        <v>2.9272780000000001E-4</v>
      </c>
      <c r="MS143">
        <v>0.1096867</v>
      </c>
      <c r="MT143">
        <v>0.82734300000000005</v>
      </c>
      <c r="MU143">
        <v>17.212240000000001</v>
      </c>
      <c r="MV143">
        <v>2.8874739999999998E-4</v>
      </c>
      <c r="MW143">
        <v>0.1082823</v>
      </c>
      <c r="MX143">
        <v>0.82715870000000002</v>
      </c>
      <c r="MY143">
        <v>17.404589999999999</v>
      </c>
      <c r="MZ143">
        <v>2.8311839999999998E-4</v>
      </c>
      <c r="NA143">
        <v>0.1062569</v>
      </c>
      <c r="NB143">
        <v>0.82702580000000003</v>
      </c>
      <c r="NC143">
        <v>17.937280000000001</v>
      </c>
      <c r="ND143">
        <v>2.7596849999999998E-4</v>
      </c>
      <c r="NE143">
        <v>0.1036501</v>
      </c>
      <c r="NF143">
        <v>0.82690450000000004</v>
      </c>
      <c r="NG143">
        <v>18.65503</v>
      </c>
      <c r="NH143">
        <v>2.6776669999999998E-4</v>
      </c>
      <c r="NI143">
        <v>0.1006254</v>
      </c>
      <c r="NJ143">
        <v>0.82685370000000002</v>
      </c>
      <c r="NK143">
        <v>19.637280000000001</v>
      </c>
      <c r="NL143">
        <v>2.5836929999999999E-4</v>
      </c>
      <c r="NM143">
        <v>9.7150420000000001E-2</v>
      </c>
      <c r="NN143">
        <v>0.82678189999999996</v>
      </c>
      <c r="NO143">
        <v>20.159700000000001</v>
      </c>
      <c r="NP143">
        <v>2.4718949999999999E-4</v>
      </c>
      <c r="NQ143">
        <v>9.3022839999999996E-2</v>
      </c>
      <c r="NR143">
        <v>0.82667369999999996</v>
      </c>
      <c r="NS143">
        <v>20.130839999999999</v>
      </c>
      <c r="NT143">
        <v>2.3431440000000001E-4</v>
      </c>
      <c r="NU143">
        <v>8.8244370000000003E-2</v>
      </c>
      <c r="NV143">
        <v>0.82647000000000004</v>
      </c>
      <c r="NW143">
        <v>19.609839999999998</v>
      </c>
      <c r="NX143">
        <v>2.210759E-4</v>
      </c>
      <c r="NY143">
        <v>8.3286990000000005E-2</v>
      </c>
      <c r="NZ143">
        <v>0.82618369999999997</v>
      </c>
      <c r="OA143">
        <v>18.925709999999999</v>
      </c>
      <c r="OB143">
        <v>2.0896639999999999E-4</v>
      </c>
      <c r="OC143">
        <v>7.8723089999999996E-2</v>
      </c>
      <c r="OD143">
        <v>0.82577880000000004</v>
      </c>
      <c r="OE143">
        <v>18.343589999999999</v>
      </c>
      <c r="OF143">
        <v>1.9865179999999999E-4</v>
      </c>
      <c r="OG143">
        <v>7.4826870000000004E-2</v>
      </c>
      <c r="OH143">
        <v>0.82522150000000005</v>
      </c>
      <c r="OI143">
        <v>18.286249999999999</v>
      </c>
      <c r="OJ143">
        <v>1.900189E-4</v>
      </c>
      <c r="OK143">
        <v>7.158958E-2</v>
      </c>
    </row>
    <row r="144" spans="1:401" x14ac:dyDescent="0.35">
      <c r="A144">
        <v>147</v>
      </c>
      <c r="B144" t="s">
        <v>4</v>
      </c>
      <c r="C144" t="s">
        <v>24</v>
      </c>
      <c r="D144" t="s">
        <v>149</v>
      </c>
      <c r="E144">
        <v>897.13919999999996</v>
      </c>
      <c r="F144">
        <v>0.70996789999999999</v>
      </c>
      <c r="G144">
        <v>14.98124</v>
      </c>
      <c r="H144">
        <v>0</v>
      </c>
      <c r="I144">
        <v>0</v>
      </c>
      <c r="J144">
        <v>0.70729129999999996</v>
      </c>
      <c r="K144">
        <v>14.523490000000001</v>
      </c>
      <c r="L144">
        <v>0</v>
      </c>
      <c r="M144">
        <v>0</v>
      </c>
      <c r="N144">
        <v>0.70454439999999996</v>
      </c>
      <c r="O144">
        <v>14.79092</v>
      </c>
      <c r="P144">
        <v>0</v>
      </c>
      <c r="Q144">
        <v>0</v>
      </c>
      <c r="R144">
        <v>0.70175489999999996</v>
      </c>
      <c r="S144">
        <v>15.26314</v>
      </c>
      <c r="T144" s="1">
        <v>1.3123750000000001E-37</v>
      </c>
      <c r="U144" s="1">
        <v>4.5741950000000001E-35</v>
      </c>
      <c r="V144">
        <v>0.69899800000000001</v>
      </c>
      <c r="W144">
        <v>15.9451</v>
      </c>
      <c r="X144" s="1">
        <v>3.0313140000000002E-26</v>
      </c>
      <c r="Y144" s="1">
        <v>1.0631209999999999E-23</v>
      </c>
      <c r="Z144">
        <v>0.69620470000000001</v>
      </c>
      <c r="AA144">
        <v>16.151499999999999</v>
      </c>
      <c r="AB144" s="1">
        <v>1.3010509999999999E-15</v>
      </c>
      <c r="AC144" s="1">
        <v>4.5771609999999996E-13</v>
      </c>
      <c r="AD144">
        <v>0.69345509999999999</v>
      </c>
      <c r="AE144">
        <v>15.94524</v>
      </c>
      <c r="AF144" s="1">
        <v>4.9907749999999997E-6</v>
      </c>
      <c r="AG144" s="1">
        <v>1.3017269999999999E-3</v>
      </c>
      <c r="AH144">
        <v>0.69068620000000003</v>
      </c>
      <c r="AI144">
        <v>15.34615</v>
      </c>
      <c r="AJ144" s="1">
        <v>1.6398220000000002E-2</v>
      </c>
      <c r="AK144">
        <v>4.6452070000000001</v>
      </c>
      <c r="AL144">
        <v>0.68790879999999999</v>
      </c>
      <c r="AM144">
        <v>14.58502</v>
      </c>
      <c r="AN144">
        <v>1.5570740000000001</v>
      </c>
      <c r="AO144">
        <v>475.05250000000001</v>
      </c>
      <c r="AP144">
        <v>0.68514560000000002</v>
      </c>
      <c r="AQ144">
        <v>13.98391</v>
      </c>
      <c r="AR144">
        <v>21.01867</v>
      </c>
      <c r="AS144">
        <v>6811.2079999999996</v>
      </c>
      <c r="AT144">
        <v>0.68245829999999996</v>
      </c>
      <c r="AU144">
        <v>14.06883</v>
      </c>
      <c r="AV144">
        <v>75.334379999999996</v>
      </c>
      <c r="AW144">
        <v>25667.17</v>
      </c>
      <c r="AX144">
        <v>0.67973059999999996</v>
      </c>
      <c r="AY144">
        <v>14.324490000000001</v>
      </c>
      <c r="AZ144">
        <v>103.3485</v>
      </c>
      <c r="BA144">
        <v>36676.050000000003</v>
      </c>
      <c r="BB144">
        <v>0.67686049999999998</v>
      </c>
      <c r="BC144">
        <v>14.58226</v>
      </c>
      <c r="BD144">
        <v>69.655209999999997</v>
      </c>
      <c r="BE144">
        <v>25591.52</v>
      </c>
      <c r="BF144">
        <v>0.67360880000000001</v>
      </c>
      <c r="BG144">
        <v>14.78218</v>
      </c>
      <c r="BH144">
        <v>27.639900000000001</v>
      </c>
      <c r="BI144">
        <v>10438.9</v>
      </c>
      <c r="BJ144">
        <v>0.66972430000000005</v>
      </c>
      <c r="BK144">
        <v>14.70449</v>
      </c>
      <c r="BL144">
        <v>7.4988279999999996</v>
      </c>
      <c r="BM144">
        <v>2894.915</v>
      </c>
      <c r="BN144">
        <v>0.66497589999999995</v>
      </c>
      <c r="BO144">
        <v>14.24329</v>
      </c>
      <c r="BP144">
        <v>1.609302</v>
      </c>
      <c r="BQ144">
        <v>630.41600000000005</v>
      </c>
      <c r="BR144">
        <v>0.65924039999999995</v>
      </c>
      <c r="BS144">
        <v>13.607849999999999</v>
      </c>
      <c r="BT144">
        <v>0.34138039999999997</v>
      </c>
      <c r="BU144">
        <v>133.56630000000001</v>
      </c>
      <c r="BV144">
        <v>0.65301030000000004</v>
      </c>
      <c r="BW144">
        <v>13.41606</v>
      </c>
      <c r="BX144" s="1">
        <v>0.1102872</v>
      </c>
      <c r="BY144">
        <v>41.974159999999998</v>
      </c>
      <c r="BZ144">
        <v>0.64651639999999999</v>
      </c>
      <c r="CA144">
        <v>13.74891</v>
      </c>
      <c r="CB144" s="1">
        <v>6.8336469999999996E-2</v>
      </c>
      <c r="CC144">
        <v>25.43065</v>
      </c>
      <c r="CD144">
        <v>0.63978740000000001</v>
      </c>
      <c r="CE144">
        <v>14.387449999999999</v>
      </c>
      <c r="CF144" s="1">
        <v>6.0007089999999999E-2</v>
      </c>
      <c r="CG144">
        <v>22.245840000000001</v>
      </c>
      <c r="CH144">
        <v>0.63279050000000003</v>
      </c>
      <c r="CI144">
        <v>15.07813</v>
      </c>
      <c r="CJ144" s="1">
        <v>6.0161359999999997E-2</v>
      </c>
      <c r="CK144" s="1">
        <v>22.378959999999999</v>
      </c>
      <c r="CL144">
        <v>0.62563150000000001</v>
      </c>
      <c r="CM144">
        <v>15.3276</v>
      </c>
      <c r="CN144" s="1">
        <v>6.2373459999999999E-2</v>
      </c>
      <c r="CO144" s="1">
        <v>23.381969999999999</v>
      </c>
      <c r="CP144">
        <v>0.61850559999999999</v>
      </c>
      <c r="CQ144">
        <v>15.227460000000001</v>
      </c>
      <c r="CR144" s="1">
        <v>6.2973169999999995E-2</v>
      </c>
      <c r="CS144" s="1">
        <v>23.840399999999999</v>
      </c>
      <c r="CT144">
        <v>0.61119159999999995</v>
      </c>
      <c r="CU144">
        <v>14.892200000000001</v>
      </c>
      <c r="CV144" s="1">
        <v>6.080787E-2</v>
      </c>
      <c r="CW144" s="1">
        <v>23.255130000000001</v>
      </c>
      <c r="CX144">
        <v>0.60400799999999999</v>
      </c>
      <c r="CY144">
        <v>14.456020000000001</v>
      </c>
      <c r="CZ144" s="1">
        <v>5.6524530000000003E-2</v>
      </c>
      <c r="DA144" s="1">
        <v>21.821159999999999</v>
      </c>
      <c r="DB144">
        <v>0.59678209999999998</v>
      </c>
      <c r="DC144">
        <v>14.46006</v>
      </c>
      <c r="DD144" s="1">
        <v>5.1219500000000001E-2</v>
      </c>
      <c r="DE144" s="1">
        <v>19.946909999999999</v>
      </c>
      <c r="DF144">
        <v>0.58971589999999996</v>
      </c>
      <c r="DG144">
        <v>15.0122</v>
      </c>
      <c r="DH144" s="1">
        <v>4.5793189999999998E-2</v>
      </c>
      <c r="DI144" s="1">
        <v>17.97099</v>
      </c>
      <c r="DJ144">
        <v>0.5832849</v>
      </c>
      <c r="DK144">
        <v>15.77976</v>
      </c>
      <c r="DL144" s="1">
        <v>4.0623579999999999E-2</v>
      </c>
      <c r="DM144" s="1">
        <v>16.05143</v>
      </c>
      <c r="DN144">
        <v>0.57708230000000005</v>
      </c>
      <c r="DO144">
        <v>16.565349999999999</v>
      </c>
      <c r="DP144" s="1">
        <v>3.5577839999999999E-2</v>
      </c>
      <c r="DQ144" s="1">
        <v>14.15232</v>
      </c>
      <c r="DR144">
        <v>0.571156</v>
      </c>
      <c r="DS144">
        <v>16.923829999999999</v>
      </c>
      <c r="DT144" s="1">
        <v>3.0557089999999999E-2</v>
      </c>
      <c r="DU144" s="1">
        <v>12.23326</v>
      </c>
      <c r="DV144">
        <v>0.56560880000000002</v>
      </c>
      <c r="DW144">
        <v>16.877500000000001</v>
      </c>
      <c r="DX144" s="1">
        <v>2.5773799999999999E-2</v>
      </c>
      <c r="DY144" s="1">
        <v>10.37527</v>
      </c>
      <c r="DZ144">
        <v>0.56071099999999996</v>
      </c>
      <c r="EA144">
        <v>16.473759999999999</v>
      </c>
      <c r="EB144" s="1">
        <v>2.1618249999999999E-2</v>
      </c>
      <c r="EC144" s="1">
        <v>8.7352340000000002</v>
      </c>
      <c r="ED144">
        <v>0.55623319999999998</v>
      </c>
      <c r="EE144">
        <v>15.86176</v>
      </c>
      <c r="EF144" s="1">
        <v>1.8256350000000001E-2</v>
      </c>
      <c r="EG144" s="1">
        <v>7.39438</v>
      </c>
      <c r="EH144">
        <v>0.55233189999999999</v>
      </c>
      <c r="EI144">
        <v>15.586729999999999</v>
      </c>
      <c r="EJ144" s="1">
        <v>1.5627209999999999E-2</v>
      </c>
      <c r="EK144" s="1">
        <v>6.3377819999999998</v>
      </c>
      <c r="EL144">
        <v>0.54937420000000003</v>
      </c>
      <c r="EM144">
        <v>15.68985</v>
      </c>
      <c r="EN144" s="1">
        <v>1.3576609999999999E-2</v>
      </c>
      <c r="EO144" s="1">
        <v>5.5060580000000003</v>
      </c>
      <c r="EP144">
        <v>0.54727749999999997</v>
      </c>
      <c r="EQ144">
        <v>16.103480000000001</v>
      </c>
      <c r="ER144" s="1">
        <v>1.1930410000000001E-2</v>
      </c>
      <c r="ES144" s="1">
        <v>4.8341640000000003</v>
      </c>
      <c r="ET144">
        <v>0.54579299999999997</v>
      </c>
      <c r="EU144">
        <v>16.63851</v>
      </c>
      <c r="EV144" s="1">
        <v>1.0472769999999999E-2</v>
      </c>
      <c r="EW144" s="1">
        <v>4.2403510000000004</v>
      </c>
      <c r="EX144">
        <v>0.54479659999999996</v>
      </c>
      <c r="EY144">
        <v>16.82629</v>
      </c>
      <c r="EZ144" s="1">
        <v>8.948035E-3</v>
      </c>
      <c r="FA144" s="1">
        <v>3.623653</v>
      </c>
      <c r="FB144">
        <v>0.54416450000000005</v>
      </c>
      <c r="FC144">
        <v>16.667380000000001</v>
      </c>
      <c r="FD144" s="1">
        <v>7.254262E-3</v>
      </c>
      <c r="FE144" s="1">
        <v>2.9396420000000001</v>
      </c>
      <c r="FF144">
        <v>0.54385130000000004</v>
      </c>
      <c r="FG144">
        <v>16.259419999999999</v>
      </c>
      <c r="FH144" s="1">
        <v>5.5664429999999999E-3</v>
      </c>
      <c r="FI144" s="1">
        <v>2.255099</v>
      </c>
      <c r="FJ144">
        <v>0.54371159999999996</v>
      </c>
      <c r="FK144">
        <v>15.74194</v>
      </c>
      <c r="FL144" s="1">
        <v>4.1516319999999997E-3</v>
      </c>
      <c r="FM144" s="1">
        <v>1.677751</v>
      </c>
      <c r="FN144">
        <v>0.54375499999999999</v>
      </c>
      <c r="FO144">
        <v>15.792949999999999</v>
      </c>
      <c r="FP144" s="1">
        <v>3.137248E-3</v>
      </c>
      <c r="FQ144" s="1">
        <v>1.2617259999999999</v>
      </c>
      <c r="FR144">
        <v>0.54388669999999995</v>
      </c>
      <c r="FS144">
        <v>15.959379999999999</v>
      </c>
      <c r="FT144" s="1">
        <v>2.4844189999999999E-3</v>
      </c>
      <c r="FU144" s="1">
        <v>0.99309530000000001</v>
      </c>
      <c r="FV144">
        <v>0.54411030000000005</v>
      </c>
      <c r="FW144">
        <v>16.33399</v>
      </c>
      <c r="FX144" s="1">
        <v>2.0835570000000002E-3</v>
      </c>
      <c r="FY144" s="1">
        <v>0.82792509999999997</v>
      </c>
      <c r="FZ144">
        <v>0.54438299999999995</v>
      </c>
      <c r="GA144">
        <v>16.6204</v>
      </c>
      <c r="GB144" s="1">
        <v>1.829647E-3</v>
      </c>
      <c r="GC144" s="1">
        <v>0.72356929999999997</v>
      </c>
      <c r="GD144">
        <v>0.54468490000000003</v>
      </c>
      <c r="GE144">
        <v>16.68918</v>
      </c>
      <c r="GF144" s="1">
        <v>1.6480679999999999E-3</v>
      </c>
      <c r="GG144" s="1">
        <v>0.64952160000000003</v>
      </c>
      <c r="GH144">
        <v>0.54500000000000004</v>
      </c>
      <c r="GI144">
        <v>16.470659999999999</v>
      </c>
      <c r="GJ144" s="1">
        <v>1.4986859999999999E-3</v>
      </c>
      <c r="GK144" s="1">
        <v>0.58912439999999999</v>
      </c>
      <c r="GL144">
        <v>0.54529329999999998</v>
      </c>
      <c r="GM144">
        <v>15.953569999999999</v>
      </c>
      <c r="GN144" s="1">
        <v>1.3690550000000001E-3</v>
      </c>
      <c r="GO144" s="1">
        <v>0.53699079999999999</v>
      </c>
      <c r="GP144">
        <v>0.54553430000000003</v>
      </c>
      <c r="GQ144">
        <v>15.45284</v>
      </c>
      <c r="GR144" s="1">
        <v>1.259671E-3</v>
      </c>
      <c r="GS144" s="1">
        <v>0.49300870000000002</v>
      </c>
      <c r="GT144">
        <v>0.54573170000000004</v>
      </c>
      <c r="GU144">
        <v>15.77399</v>
      </c>
      <c r="GV144" s="1">
        <v>1.170232E-3</v>
      </c>
      <c r="GW144" s="1">
        <v>0.45720769999999999</v>
      </c>
      <c r="GX144">
        <v>0.54588899999999996</v>
      </c>
      <c r="GY144">
        <v>16.327660000000002</v>
      </c>
      <c r="GZ144" s="1">
        <v>1.097918E-3</v>
      </c>
      <c r="HA144" s="1">
        <v>0.42830839999999998</v>
      </c>
      <c r="HB144">
        <v>0.54600709999999997</v>
      </c>
      <c r="HC144">
        <v>16.979310000000002</v>
      </c>
      <c r="HD144" s="1">
        <v>1.038438E-3</v>
      </c>
      <c r="HE144" s="1">
        <v>0.40463549999999998</v>
      </c>
      <c r="HF144">
        <v>0.54607589999999995</v>
      </c>
      <c r="HG144">
        <v>17.67559</v>
      </c>
      <c r="HH144" s="1">
        <v>9.9048169999999989E-4</v>
      </c>
      <c r="HI144" s="1">
        <v>0.38555479999999998</v>
      </c>
      <c r="HJ144">
        <v>0.54613520000000004</v>
      </c>
      <c r="HK144">
        <v>18.058679999999999</v>
      </c>
      <c r="HL144" s="1">
        <v>9.5540930000000005E-4</v>
      </c>
      <c r="HM144" s="1">
        <v>0.371533</v>
      </c>
      <c r="HN144">
        <v>0.54616279999999995</v>
      </c>
      <c r="HO144">
        <v>17.92062</v>
      </c>
      <c r="HP144" s="1">
        <v>9.3243449999999995E-4</v>
      </c>
      <c r="HQ144" s="1">
        <v>0.36232019999999998</v>
      </c>
      <c r="HR144">
        <v>0.54616920000000002</v>
      </c>
      <c r="HS144">
        <v>17.356339999999999</v>
      </c>
      <c r="HT144" s="1">
        <v>9.1544650000000005E-4</v>
      </c>
      <c r="HU144" s="1">
        <v>0.35563709999999998</v>
      </c>
      <c r="HV144">
        <v>0.54619419999999996</v>
      </c>
      <c r="HW144">
        <v>16.617540000000002</v>
      </c>
      <c r="HX144" s="1">
        <v>8.971103E-4</v>
      </c>
      <c r="HY144" s="1">
        <v>0.34856759999999998</v>
      </c>
      <c r="HZ144">
        <v>0.54618460000000002</v>
      </c>
      <c r="IA144">
        <v>16.570049999999998</v>
      </c>
      <c r="IB144" s="1">
        <v>8.7353769999999999E-4</v>
      </c>
      <c r="IC144" s="1">
        <v>0.33955400000000002</v>
      </c>
      <c r="ID144">
        <v>0.54620519999999995</v>
      </c>
      <c r="IE144">
        <v>16.993079999999999</v>
      </c>
      <c r="IF144" s="1">
        <v>8.4497670000000002E-4</v>
      </c>
      <c r="IG144" s="1">
        <v>0.32855699999999999</v>
      </c>
      <c r="IH144">
        <v>0.54620610000000003</v>
      </c>
      <c r="II144">
        <v>17.67427</v>
      </c>
      <c r="IJ144" s="1">
        <v>8.1322220000000001E-4</v>
      </c>
      <c r="IK144" s="1">
        <v>0.31631140000000002</v>
      </c>
      <c r="IL144">
        <v>0.54620709999999995</v>
      </c>
      <c r="IM144">
        <v>18.55903</v>
      </c>
      <c r="IN144" s="1">
        <v>7.8044129999999998E-4</v>
      </c>
      <c r="IO144" s="1">
        <v>0.30361660000000001</v>
      </c>
      <c r="IP144">
        <v>0.54620279999999999</v>
      </c>
      <c r="IQ144">
        <v>19.036300000000001</v>
      </c>
      <c r="IR144" s="1">
        <v>7.4814840000000005E-4</v>
      </c>
      <c r="IS144" s="1">
        <v>0.29107959999999999</v>
      </c>
      <c r="IT144">
        <v>0.54620460000000004</v>
      </c>
      <c r="IU144">
        <v>19.069210000000002</v>
      </c>
      <c r="IV144" s="1">
        <v>7.1695340000000002E-4</v>
      </c>
      <c r="IW144" s="1">
        <v>0.27897860000000002</v>
      </c>
      <c r="IX144">
        <v>0.54620310000000005</v>
      </c>
      <c r="IY144">
        <v>18.655740000000002</v>
      </c>
      <c r="IZ144" s="1">
        <v>6.8726940000000004E-4</v>
      </c>
      <c r="JA144" s="1">
        <v>0.26744119999999999</v>
      </c>
      <c r="JB144">
        <v>0.54620040000000003</v>
      </c>
      <c r="JC144">
        <v>17.97034</v>
      </c>
      <c r="JD144">
        <v>6.5902240000000002E-4</v>
      </c>
      <c r="JE144" s="1">
        <v>0.25645469999999998</v>
      </c>
      <c r="JF144">
        <v>0.54620579999999996</v>
      </c>
      <c r="JG144">
        <v>17.611080000000001</v>
      </c>
      <c r="JH144">
        <v>6.3217090000000002E-4</v>
      </c>
      <c r="JI144" s="1">
        <v>0.2460292</v>
      </c>
      <c r="JJ144">
        <v>0.54620230000000003</v>
      </c>
      <c r="JK144">
        <v>17.276309999999999</v>
      </c>
      <c r="JL144">
        <v>6.0676879999999999E-4</v>
      </c>
      <c r="JM144" s="1">
        <v>0.23612730000000001</v>
      </c>
      <c r="JN144">
        <v>0.54620610000000003</v>
      </c>
      <c r="JO144">
        <v>17.354610000000001</v>
      </c>
      <c r="JP144">
        <v>5.8257480000000004E-4</v>
      </c>
      <c r="JQ144" s="1">
        <v>0.22673560000000001</v>
      </c>
      <c r="JR144">
        <v>0.54620349999999995</v>
      </c>
      <c r="JS144">
        <v>17.363849999999999</v>
      </c>
      <c r="JT144">
        <v>5.5961260000000001E-4</v>
      </c>
      <c r="JU144" s="1">
        <v>0.2177828</v>
      </c>
      <c r="JV144">
        <v>0.54620709999999995</v>
      </c>
      <c r="JW144">
        <v>17.292339999999999</v>
      </c>
      <c r="JX144">
        <v>5.3757109999999996E-4</v>
      </c>
      <c r="JY144">
        <v>0.20922199999999999</v>
      </c>
      <c r="JZ144">
        <v>0.54620400000000002</v>
      </c>
      <c r="KA144">
        <v>17.122969999999999</v>
      </c>
      <c r="KB144">
        <v>5.1662840000000002E-4</v>
      </c>
      <c r="KC144">
        <v>0.20106089999999999</v>
      </c>
      <c r="KD144">
        <v>0.54620310000000005</v>
      </c>
      <c r="KE144">
        <v>16.809889999999999</v>
      </c>
      <c r="KF144">
        <v>4.9671830000000004E-4</v>
      </c>
      <c r="KG144">
        <v>0.1933174</v>
      </c>
      <c r="KH144">
        <v>0.54620740000000001</v>
      </c>
      <c r="KI144">
        <v>16.343430000000001</v>
      </c>
      <c r="KJ144">
        <v>4.7782439999999999E-4</v>
      </c>
      <c r="KK144">
        <v>0.18596409999999999</v>
      </c>
      <c r="KL144">
        <v>0.54620740000000001</v>
      </c>
      <c r="KM144">
        <v>16.304639999999999</v>
      </c>
      <c r="KN144">
        <v>4.5990700000000001E-4</v>
      </c>
      <c r="KO144">
        <v>0.17898030000000001</v>
      </c>
      <c r="KP144">
        <v>0.54620210000000002</v>
      </c>
      <c r="KQ144">
        <v>16.080100000000002</v>
      </c>
      <c r="KR144">
        <v>4.4286279999999998E-4</v>
      </c>
      <c r="KS144">
        <v>0.17234079999999999</v>
      </c>
      <c r="KT144">
        <v>0.54620279999999999</v>
      </c>
      <c r="KU144">
        <v>16.106120000000001</v>
      </c>
      <c r="KV144">
        <v>4.265335E-4</v>
      </c>
      <c r="KW144">
        <v>0.16599120000000001</v>
      </c>
      <c r="KX144">
        <v>0.54621620000000004</v>
      </c>
      <c r="KY144">
        <v>16.154969999999999</v>
      </c>
      <c r="KZ144">
        <v>4.1097179999999999E-4</v>
      </c>
      <c r="LA144">
        <v>0.15993089999999999</v>
      </c>
      <c r="LB144">
        <v>0.54620210000000002</v>
      </c>
      <c r="LC144">
        <v>16.104340000000001</v>
      </c>
      <c r="LD144">
        <v>3.9608090000000002E-4</v>
      </c>
      <c r="LE144">
        <v>0.15413550000000001</v>
      </c>
      <c r="LF144">
        <v>0.5461587</v>
      </c>
      <c r="LG144">
        <v>15.820069999999999</v>
      </c>
      <c r="LH144">
        <v>3.819017E-4</v>
      </c>
      <c r="LI144">
        <v>0.14861240000000001</v>
      </c>
      <c r="LJ144">
        <v>0.54610069999999999</v>
      </c>
      <c r="LK144">
        <v>15.3538</v>
      </c>
      <c r="LL144">
        <v>3.6820549999999998E-4</v>
      </c>
      <c r="LM144">
        <v>0.14330560000000001</v>
      </c>
      <c r="LN144">
        <v>0.54597180000000001</v>
      </c>
      <c r="LO144">
        <v>15.01281</v>
      </c>
      <c r="LP144">
        <v>3.549572E-4</v>
      </c>
      <c r="LQ144">
        <v>0.138185</v>
      </c>
      <c r="LR144">
        <v>0.54581639999999998</v>
      </c>
      <c r="LS144">
        <v>15.4704</v>
      </c>
      <c r="LT144">
        <v>3.4226150000000002E-4</v>
      </c>
      <c r="LU144">
        <v>0.13326830000000001</v>
      </c>
      <c r="LV144">
        <v>0.54557710000000004</v>
      </c>
      <c r="LW144">
        <v>16.03462</v>
      </c>
      <c r="LX144">
        <v>3.3008389999999999E-4</v>
      </c>
      <c r="LY144">
        <v>0.12856619999999999</v>
      </c>
      <c r="LZ144">
        <v>0.54531229999999997</v>
      </c>
      <c r="MA144">
        <v>16.849430000000002</v>
      </c>
      <c r="MB144">
        <v>3.1861569999999998E-4</v>
      </c>
      <c r="MC144">
        <v>0.1241313</v>
      </c>
      <c r="MD144">
        <v>0.54501270000000002</v>
      </c>
      <c r="ME144">
        <v>17.897970000000001</v>
      </c>
      <c r="MF144">
        <v>3.0853039999999998E-4</v>
      </c>
      <c r="MG144">
        <v>0.1202218</v>
      </c>
      <c r="MH144">
        <v>0.54469559999999995</v>
      </c>
      <c r="MI144">
        <v>18.526789999999998</v>
      </c>
      <c r="MJ144">
        <v>3.0102649999999998E-4</v>
      </c>
      <c r="MK144">
        <v>0.1172947</v>
      </c>
      <c r="ML144">
        <v>0.54437939999999996</v>
      </c>
      <c r="MM144">
        <v>18.41987</v>
      </c>
      <c r="MN144">
        <v>2.9641720000000001E-4</v>
      </c>
      <c r="MO144">
        <v>0.1154903</v>
      </c>
      <c r="MP144">
        <v>0.54407530000000004</v>
      </c>
      <c r="MQ144">
        <v>17.86167</v>
      </c>
      <c r="MR144">
        <v>2.9318649999999998E-4</v>
      </c>
      <c r="MS144">
        <v>0.1142731</v>
      </c>
      <c r="MT144">
        <v>0.54382399999999997</v>
      </c>
      <c r="MU144">
        <v>17.270029999999998</v>
      </c>
      <c r="MV144">
        <v>2.8941269999999998E-4</v>
      </c>
      <c r="MW144">
        <v>0.1128614</v>
      </c>
      <c r="MX144">
        <v>0.54362980000000005</v>
      </c>
      <c r="MY144">
        <v>17.464289999999998</v>
      </c>
      <c r="MZ144">
        <v>2.8404930000000002E-4</v>
      </c>
      <c r="NA144">
        <v>0.1108278</v>
      </c>
      <c r="NB144">
        <v>0.5434601</v>
      </c>
      <c r="NC144">
        <v>17.969670000000001</v>
      </c>
      <c r="ND144">
        <v>2.7710130000000002E-4</v>
      </c>
      <c r="NE144">
        <v>0.10817359999999999</v>
      </c>
      <c r="NF144">
        <v>0.54334669999999996</v>
      </c>
      <c r="NG144">
        <v>18.654319999999998</v>
      </c>
      <c r="NH144">
        <v>2.6905620000000001E-4</v>
      </c>
      <c r="NI144">
        <v>0.1050693</v>
      </c>
      <c r="NJ144">
        <v>0.54327179999999997</v>
      </c>
      <c r="NK144">
        <v>19.602519999999998</v>
      </c>
      <c r="NL144">
        <v>2.59874E-4</v>
      </c>
      <c r="NM144">
        <v>0.1015162</v>
      </c>
      <c r="NN144">
        <v>0.54319740000000005</v>
      </c>
      <c r="NO144">
        <v>20.121320000000001</v>
      </c>
      <c r="NP144">
        <v>2.4898640000000001E-4</v>
      </c>
      <c r="NQ144">
        <v>9.7307279999999996E-2</v>
      </c>
      <c r="NR144">
        <v>0.54310769999999997</v>
      </c>
      <c r="NS144">
        <v>20.13241</v>
      </c>
      <c r="NT144">
        <v>2.3631349999999999E-4</v>
      </c>
      <c r="NU144">
        <v>9.2397530000000005E-2</v>
      </c>
      <c r="NV144">
        <v>0.54295870000000002</v>
      </c>
      <c r="NW144">
        <v>19.66385</v>
      </c>
      <c r="NX144">
        <v>2.2303460000000001E-4</v>
      </c>
      <c r="NY144">
        <v>8.722829E-2</v>
      </c>
      <c r="NZ144">
        <v>0.54270099999999999</v>
      </c>
      <c r="OA144">
        <v>19.00047</v>
      </c>
      <c r="OB144">
        <v>2.1069200000000001E-4</v>
      </c>
      <c r="OC144">
        <v>8.2409380000000004E-2</v>
      </c>
      <c r="OD144">
        <v>0.54235690000000003</v>
      </c>
      <c r="OE144">
        <v>18.423719999999999</v>
      </c>
      <c r="OF144">
        <v>2.000948E-4</v>
      </c>
      <c r="OG144">
        <v>7.8265119999999994E-2</v>
      </c>
      <c r="OH144">
        <v>0.54188550000000002</v>
      </c>
      <c r="OI144">
        <v>18.3611</v>
      </c>
      <c r="OJ144">
        <v>1.912169E-4</v>
      </c>
      <c r="OK144">
        <v>7.4813210000000005E-2</v>
      </c>
    </row>
    <row r="145" spans="1:401" x14ac:dyDescent="0.35">
      <c r="A145">
        <v>148</v>
      </c>
      <c r="B145" t="s">
        <v>4</v>
      </c>
      <c r="C145" t="s">
        <v>24</v>
      </c>
      <c r="D145" t="s">
        <v>150</v>
      </c>
      <c r="E145">
        <v>933.30679999999995</v>
      </c>
      <c r="F145">
        <v>0.87680340000000001</v>
      </c>
      <c r="G145">
        <v>15.04111</v>
      </c>
      <c r="H145">
        <v>0</v>
      </c>
      <c r="I145">
        <v>0</v>
      </c>
      <c r="J145">
        <v>0.87497449999999999</v>
      </c>
      <c r="K145">
        <v>14.57349</v>
      </c>
      <c r="L145">
        <v>0</v>
      </c>
      <c r="M145">
        <v>0</v>
      </c>
      <c r="N145">
        <v>0.87309559999999997</v>
      </c>
      <c r="O145">
        <v>14.805110000000001</v>
      </c>
      <c r="P145">
        <v>0</v>
      </c>
      <c r="Q145">
        <v>0</v>
      </c>
      <c r="R145">
        <v>0.87119389999999997</v>
      </c>
      <c r="S145">
        <v>15.235300000000001</v>
      </c>
      <c r="T145">
        <v>1.706189E-38</v>
      </c>
      <c r="U145" s="1">
        <v>5.7630880000000003E-36</v>
      </c>
      <c r="V145">
        <v>0.86931590000000003</v>
      </c>
      <c r="W145">
        <v>15.9275</v>
      </c>
      <c r="X145" s="1">
        <v>4.337773E-27</v>
      </c>
      <c r="Y145" s="1">
        <v>1.4732870000000001E-24</v>
      </c>
      <c r="Z145">
        <v>0.86744049999999995</v>
      </c>
      <c r="AA145">
        <v>16.142600000000002</v>
      </c>
      <c r="AB145" s="1">
        <v>1.9319189999999999E-16</v>
      </c>
      <c r="AC145" s="1">
        <v>6.5763790000000001E-14</v>
      </c>
      <c r="AD145">
        <v>0.86558829999999998</v>
      </c>
      <c r="AE145">
        <v>15.9815</v>
      </c>
      <c r="AF145" s="1">
        <v>1.9953659999999999E-6</v>
      </c>
      <c r="AG145" s="1">
        <v>4.6882139999999999E-4</v>
      </c>
      <c r="AH145">
        <v>0.86371849999999994</v>
      </c>
      <c r="AI145">
        <v>15.419739999999999</v>
      </c>
      <c r="AJ145" s="1">
        <v>9.8120369999999991E-3</v>
      </c>
      <c r="AK145">
        <v>2.594967</v>
      </c>
      <c r="AL145">
        <v>0.86185940000000005</v>
      </c>
      <c r="AM145">
        <v>14.658049999999999</v>
      </c>
      <c r="AN145">
        <v>1.1276120000000001</v>
      </c>
      <c r="AO145">
        <v>325.10939999999999</v>
      </c>
      <c r="AP145">
        <v>0.86000469999999996</v>
      </c>
      <c r="AQ145">
        <v>14.04701</v>
      </c>
      <c r="AR145">
        <v>17.426269999999999</v>
      </c>
      <c r="AS145">
        <v>5374.0959999999995</v>
      </c>
      <c r="AT145">
        <v>0.85822240000000005</v>
      </c>
      <c r="AU145">
        <v>14.10322</v>
      </c>
      <c r="AV145">
        <v>69.349670000000003</v>
      </c>
      <c r="AW145">
        <v>22594.9</v>
      </c>
      <c r="AX145">
        <v>0.85639849999999995</v>
      </c>
      <c r="AY145">
        <v>14.31671</v>
      </c>
      <c r="AZ145">
        <v>103.401</v>
      </c>
      <c r="BA145">
        <v>35247.360000000001</v>
      </c>
      <c r="BB145">
        <v>0.85442879999999999</v>
      </c>
      <c r="BC145">
        <v>14.58165</v>
      </c>
      <c r="BD145">
        <v>74.472340000000003</v>
      </c>
      <c r="BE145">
        <v>26332.39</v>
      </c>
      <c r="BF145">
        <v>0.85218550000000004</v>
      </c>
      <c r="BG145">
        <v>14.777369999999999</v>
      </c>
      <c r="BH145">
        <v>31.129729999999999</v>
      </c>
      <c r="BI145">
        <v>11338.79</v>
      </c>
      <c r="BJ145">
        <v>0.84941880000000003</v>
      </c>
      <c r="BK145">
        <v>14.7157</v>
      </c>
      <c r="BL145">
        <v>8.7749349999999993</v>
      </c>
      <c r="BM145">
        <v>3272.1750000000002</v>
      </c>
      <c r="BN145">
        <v>0.84600390000000003</v>
      </c>
      <c r="BO145">
        <v>14.29326</v>
      </c>
      <c r="BP145">
        <v>1.923395</v>
      </c>
      <c r="BQ145">
        <v>728.58270000000005</v>
      </c>
      <c r="BR145">
        <v>0.84194729999999995</v>
      </c>
      <c r="BS145">
        <v>13.67071</v>
      </c>
      <c r="BT145">
        <v>0.40247319999999998</v>
      </c>
      <c r="BU145">
        <v>152.4152</v>
      </c>
      <c r="BV145">
        <v>0.83731469999999997</v>
      </c>
      <c r="BW145">
        <v>13.47345</v>
      </c>
      <c r="BX145">
        <v>0.1211265</v>
      </c>
      <c r="BY145">
        <v>44.522820000000003</v>
      </c>
      <c r="BZ145">
        <v>0.83246229999999999</v>
      </c>
      <c r="CA145">
        <v>13.79252</v>
      </c>
      <c r="CB145" s="1">
        <v>7.0420789999999997E-2</v>
      </c>
      <c r="CC145">
        <v>25.13062</v>
      </c>
      <c r="CD145">
        <v>0.82770060000000001</v>
      </c>
      <c r="CE145">
        <v>14.40174</v>
      </c>
      <c r="CF145" s="1">
        <v>6.0337120000000001E-2</v>
      </c>
      <c r="CG145">
        <v>21.352810000000002</v>
      </c>
      <c r="CH145">
        <v>0.82298230000000006</v>
      </c>
      <c r="CI145">
        <v>15.07653</v>
      </c>
      <c r="CJ145" s="1">
        <v>5.9934429999999997E-2</v>
      </c>
      <c r="CK145" s="1">
        <v>21.21942</v>
      </c>
      <c r="CL145">
        <v>0.81822220000000001</v>
      </c>
      <c r="CM145">
        <v>15.31216</v>
      </c>
      <c r="CN145" s="1">
        <v>6.2116860000000003E-2</v>
      </c>
      <c r="CO145" s="1">
        <v>22.108740000000001</v>
      </c>
      <c r="CP145">
        <v>0.81362659999999998</v>
      </c>
      <c r="CQ145">
        <v>15.23434</v>
      </c>
      <c r="CR145" s="1">
        <v>6.2981419999999996E-2</v>
      </c>
      <c r="CS145" s="1">
        <v>22.591999999999999</v>
      </c>
      <c r="CT145">
        <v>0.80911789999999995</v>
      </c>
      <c r="CU145">
        <v>14.923819999999999</v>
      </c>
      <c r="CV145" s="1">
        <v>6.1109129999999998E-2</v>
      </c>
      <c r="CW145" s="1">
        <v>22.096800000000002</v>
      </c>
      <c r="CX145">
        <v>0.80477849999999995</v>
      </c>
      <c r="CY145">
        <v>14.50942</v>
      </c>
      <c r="CZ145" s="1">
        <v>5.7018180000000002E-2</v>
      </c>
      <c r="DA145" s="1">
        <v>20.766439999999999</v>
      </c>
      <c r="DB145">
        <v>0.80039800000000005</v>
      </c>
      <c r="DC145">
        <v>14.52046</v>
      </c>
      <c r="DD145" s="1">
        <v>5.1787840000000002E-2</v>
      </c>
      <c r="DE145" s="1">
        <v>18.982710000000001</v>
      </c>
      <c r="DF145">
        <v>0.79633719999999997</v>
      </c>
      <c r="DG145">
        <v>15.037330000000001</v>
      </c>
      <c r="DH145" s="1">
        <v>4.6359610000000002E-2</v>
      </c>
      <c r="DI145" s="1">
        <v>17.079339999999998</v>
      </c>
      <c r="DJ145">
        <v>0.79239539999999997</v>
      </c>
      <c r="DK145">
        <v>15.763730000000001</v>
      </c>
      <c r="DL145" s="1">
        <v>4.1171480000000003E-2</v>
      </c>
      <c r="DM145" s="1">
        <v>15.238799999999999</v>
      </c>
      <c r="DN145">
        <v>0.78871230000000003</v>
      </c>
      <c r="DO145">
        <v>16.537849999999999</v>
      </c>
      <c r="DP145" s="1">
        <v>3.6128069999999998E-2</v>
      </c>
      <c r="DQ145" s="1">
        <v>13.4345</v>
      </c>
      <c r="DR145">
        <v>0.78536839999999997</v>
      </c>
      <c r="DS145">
        <v>16.892669999999999</v>
      </c>
      <c r="DT145" s="1">
        <v>3.1108440000000001E-2</v>
      </c>
      <c r="DU145" s="1">
        <v>11.618259999999999</v>
      </c>
      <c r="DV145">
        <v>0.78243770000000001</v>
      </c>
      <c r="DW145">
        <v>16.871970000000001</v>
      </c>
      <c r="DX145" s="1">
        <v>2.6285940000000001E-2</v>
      </c>
      <c r="DY145" s="1">
        <v>9.8514309999999998</v>
      </c>
      <c r="DZ145">
        <v>0.78003359999999999</v>
      </c>
      <c r="EA145">
        <v>16.504519999999999</v>
      </c>
      <c r="EB145" s="1">
        <v>2.2051620000000001E-2</v>
      </c>
      <c r="EC145" s="1">
        <v>8.2797560000000008</v>
      </c>
      <c r="ED145">
        <v>0.77797300000000003</v>
      </c>
      <c r="EE145">
        <v>15.918060000000001</v>
      </c>
      <c r="EF145" s="1">
        <v>1.8602090000000002E-2</v>
      </c>
      <c r="EG145" s="1">
        <v>6.9868940000000004</v>
      </c>
      <c r="EH145">
        <v>0.77652379999999999</v>
      </c>
      <c r="EI145">
        <v>15.65781</v>
      </c>
      <c r="EJ145" s="1">
        <v>1.589898E-2</v>
      </c>
      <c r="EK145" s="1">
        <v>5.9664210000000004</v>
      </c>
      <c r="EL145">
        <v>0.77561860000000005</v>
      </c>
      <c r="EM145">
        <v>15.751799999999999</v>
      </c>
      <c r="EN145" s="1">
        <v>1.3791599999999999E-2</v>
      </c>
      <c r="EO145" s="1">
        <v>5.1660240000000002</v>
      </c>
      <c r="EP145">
        <v>0.77521549999999995</v>
      </c>
      <c r="EQ145">
        <v>16.139410000000002</v>
      </c>
      <c r="ER145" s="1">
        <v>1.210872E-2</v>
      </c>
      <c r="ES145" s="1">
        <v>4.525074</v>
      </c>
      <c r="ET145">
        <v>0.7749665</v>
      </c>
      <c r="EU145">
        <v>16.64085</v>
      </c>
      <c r="EV145" s="1">
        <v>1.064155E-2</v>
      </c>
      <c r="EW145" s="1">
        <v>3.9695490000000002</v>
      </c>
      <c r="EX145">
        <v>0.77495119999999995</v>
      </c>
      <c r="EY145">
        <v>16.807549999999999</v>
      </c>
      <c r="EZ145" s="1">
        <v>9.1338630000000007E-3</v>
      </c>
      <c r="FA145" s="1">
        <v>3.4057179999999998</v>
      </c>
      <c r="FB145">
        <v>0.77500769999999997</v>
      </c>
      <c r="FC145">
        <v>16.65925</v>
      </c>
      <c r="FD145" s="1">
        <v>7.4559520000000001E-3</v>
      </c>
      <c r="FE145" s="1">
        <v>2.7817910000000001</v>
      </c>
      <c r="FF145">
        <v>0.77513739999999998</v>
      </c>
      <c r="FG145">
        <v>16.280899999999999</v>
      </c>
      <c r="FH145" s="1">
        <v>5.7545399999999998E-3</v>
      </c>
      <c r="FI145" s="1">
        <v>2.147062</v>
      </c>
      <c r="FJ145">
        <v>0.7753004</v>
      </c>
      <c r="FK145">
        <v>15.80505</v>
      </c>
      <c r="FL145" s="1">
        <v>4.2988569999999997E-3</v>
      </c>
      <c r="FM145" s="1">
        <v>1.6003849999999999</v>
      </c>
      <c r="FN145">
        <v>0.77545679999999995</v>
      </c>
      <c r="FO145">
        <v>15.888310000000001</v>
      </c>
      <c r="FP145" s="1">
        <v>3.2374639999999998E-3</v>
      </c>
      <c r="FQ145" s="1">
        <v>1.1994009999999999</v>
      </c>
      <c r="FR145">
        <v>0.77564659999999996</v>
      </c>
      <c r="FS145">
        <v>16.022130000000001</v>
      </c>
      <c r="FT145" s="1">
        <v>2.5471500000000002E-3</v>
      </c>
      <c r="FU145" s="1">
        <v>0.93753810000000004</v>
      </c>
      <c r="FV145">
        <v>0.77586169999999999</v>
      </c>
      <c r="FW145">
        <v>16.359760000000001</v>
      </c>
      <c r="FX145" s="1">
        <v>2.1221830000000001E-3</v>
      </c>
      <c r="FY145" s="1">
        <v>0.77608560000000004</v>
      </c>
      <c r="FZ145">
        <v>0.77603169999999999</v>
      </c>
      <c r="GA145">
        <v>16.61863</v>
      </c>
      <c r="GB145" s="1">
        <v>1.8551399999999999E-3</v>
      </c>
      <c r="GC145" s="1">
        <v>0.674925</v>
      </c>
      <c r="GD145">
        <v>0.77621660000000003</v>
      </c>
      <c r="GE145">
        <v>16.676220000000001</v>
      </c>
      <c r="GF145" s="1">
        <v>1.6674929999999999E-3</v>
      </c>
      <c r="GG145" s="1">
        <v>0.6044699</v>
      </c>
      <c r="GH145">
        <v>0.77639860000000005</v>
      </c>
      <c r="GI145">
        <v>16.47644</v>
      </c>
      <c r="GJ145" s="1">
        <v>1.515272E-3</v>
      </c>
      <c r="GK145" s="1">
        <v>0.54789690000000002</v>
      </c>
      <c r="GL145">
        <v>0.77651760000000003</v>
      </c>
      <c r="GM145">
        <v>15.99568</v>
      </c>
      <c r="GN145" s="1">
        <v>1.38335E-3</v>
      </c>
      <c r="GO145" s="1">
        <v>0.49915510000000002</v>
      </c>
      <c r="GP145">
        <v>0.77662039999999999</v>
      </c>
      <c r="GQ145">
        <v>15.51332</v>
      </c>
      <c r="GR145" s="1">
        <v>1.271526E-3</v>
      </c>
      <c r="GS145" s="1">
        <v>0.45783960000000001</v>
      </c>
      <c r="GT145">
        <v>0.77670030000000001</v>
      </c>
      <c r="GU145">
        <v>15.84159</v>
      </c>
      <c r="GV145" s="1">
        <v>1.179806E-3</v>
      </c>
      <c r="GW145" s="1">
        <v>0.42408190000000001</v>
      </c>
      <c r="GX145">
        <v>0.77675269999999996</v>
      </c>
      <c r="GY145">
        <v>16.364129999999999</v>
      </c>
      <c r="GZ145" s="1">
        <v>1.1057020000000001E-3</v>
      </c>
      <c r="HA145" s="1">
        <v>0.39685219999999999</v>
      </c>
      <c r="HB145">
        <v>0.77677130000000005</v>
      </c>
      <c r="HC145">
        <v>17.004919999999998</v>
      </c>
      <c r="HD145" s="1">
        <v>1.0448409999999999E-3</v>
      </c>
      <c r="HE145" s="1">
        <v>0.37457259999999998</v>
      </c>
      <c r="HF145">
        <v>0.77677989999999997</v>
      </c>
      <c r="HG145">
        <v>17.684069999999998</v>
      </c>
      <c r="HH145" s="1">
        <v>9.9549119999999989E-4</v>
      </c>
      <c r="HI145" s="1">
        <v>0.35650549999999998</v>
      </c>
      <c r="HJ145">
        <v>0.77677399999999996</v>
      </c>
      <c r="HK145">
        <v>18.043189999999999</v>
      </c>
      <c r="HL145" s="1">
        <v>9.5886419999999999E-4</v>
      </c>
      <c r="HM145" s="1">
        <v>0.34302650000000001</v>
      </c>
      <c r="HN145">
        <v>0.77677580000000002</v>
      </c>
      <c r="HO145">
        <v>17.919280000000001</v>
      </c>
      <c r="HP145" s="1">
        <v>9.3467859999999997E-4</v>
      </c>
      <c r="HQ145" s="1">
        <v>0.3340863</v>
      </c>
      <c r="HR145">
        <v>0.7767423</v>
      </c>
      <c r="HS145">
        <v>17.407139999999998</v>
      </c>
      <c r="HT145" s="1">
        <v>9.1734830000000001E-4</v>
      </c>
      <c r="HU145" s="1">
        <v>0.32778960000000001</v>
      </c>
      <c r="HV145">
        <v>0.77677419999999997</v>
      </c>
      <c r="HW145">
        <v>16.695679999999999</v>
      </c>
      <c r="HX145" s="1">
        <v>8.9942139999999999E-4</v>
      </c>
      <c r="HY145" s="1">
        <v>0.32143850000000002</v>
      </c>
      <c r="HZ145">
        <v>0.77676540000000005</v>
      </c>
      <c r="IA145">
        <v>16.666709999999998</v>
      </c>
      <c r="IB145" s="1">
        <v>8.7647690000000004E-4</v>
      </c>
      <c r="IC145" s="1">
        <v>0.31338840000000001</v>
      </c>
      <c r="ID145">
        <v>0.77676350000000005</v>
      </c>
      <c r="IE145">
        <v>17.064440000000001</v>
      </c>
      <c r="IF145" s="1">
        <v>8.4842819999999999E-4</v>
      </c>
      <c r="IG145" s="1">
        <v>0.30348340000000001</v>
      </c>
      <c r="IH145">
        <v>0.7767712</v>
      </c>
      <c r="II145">
        <v>17.70185</v>
      </c>
      <c r="IJ145" s="1">
        <v>8.1693710000000004E-4</v>
      </c>
      <c r="IK145" s="1">
        <v>0.29233019999999998</v>
      </c>
      <c r="IL145">
        <v>0.7767752</v>
      </c>
      <c r="IM145">
        <v>18.551120000000001</v>
      </c>
      <c r="IN145" s="1">
        <v>7.8420499999999995E-4</v>
      </c>
      <c r="IO145" s="1">
        <v>0.2806787</v>
      </c>
      <c r="IP145">
        <v>0.77674509999999997</v>
      </c>
      <c r="IQ145">
        <v>18.998550000000002</v>
      </c>
      <c r="IR145" s="1">
        <v>7.518011E-4</v>
      </c>
      <c r="IS145" s="1">
        <v>0.26910859999999998</v>
      </c>
      <c r="IT145">
        <v>0.77674650000000001</v>
      </c>
      <c r="IU145">
        <v>19.055309999999999</v>
      </c>
      <c r="IV145" s="1">
        <v>7.204539E-4</v>
      </c>
      <c r="IW145" s="1">
        <v>0.2579224</v>
      </c>
      <c r="IX145">
        <v>0.77675559999999999</v>
      </c>
      <c r="IY145">
        <v>18.69961</v>
      </c>
      <c r="IZ145" s="1">
        <v>6.9060669999999999E-4</v>
      </c>
      <c r="JA145" s="1">
        <v>0.24724460000000001</v>
      </c>
      <c r="JB145">
        <v>0.7767539</v>
      </c>
      <c r="JC145">
        <v>18.056629999999998</v>
      </c>
      <c r="JD145">
        <v>6.6219810000000005E-4</v>
      </c>
      <c r="JE145" s="1">
        <v>0.2370797</v>
      </c>
      <c r="JF145">
        <v>0.77675240000000001</v>
      </c>
      <c r="JG145">
        <v>17.716419999999999</v>
      </c>
      <c r="JH145">
        <v>6.351827E-4</v>
      </c>
      <c r="JI145" s="1">
        <v>0.22742860000000001</v>
      </c>
      <c r="JJ145">
        <v>0.77675349999999999</v>
      </c>
      <c r="JK145">
        <v>17.353899999999999</v>
      </c>
      <c r="JL145">
        <v>6.0962080000000001E-4</v>
      </c>
      <c r="JM145" s="1">
        <v>0.21826019999999999</v>
      </c>
      <c r="JN145">
        <v>0.77675159999999999</v>
      </c>
      <c r="JO145">
        <v>17.4056</v>
      </c>
      <c r="JP145">
        <v>5.8528940000000004E-4</v>
      </c>
      <c r="JQ145" s="1">
        <v>0.20957049999999999</v>
      </c>
      <c r="JR145">
        <v>0.77675439999999996</v>
      </c>
      <c r="JS145">
        <v>17.372489999999999</v>
      </c>
      <c r="JT145">
        <v>5.6220330000000005E-4</v>
      </c>
      <c r="JU145" s="1">
        <v>0.2012873</v>
      </c>
      <c r="JV145">
        <v>0.77675190000000005</v>
      </c>
      <c r="JW145">
        <v>17.289729999999999</v>
      </c>
      <c r="JX145">
        <v>5.4004780000000004E-4</v>
      </c>
      <c r="JY145">
        <v>0.1933724</v>
      </c>
      <c r="JZ145">
        <v>0.77675799999999995</v>
      </c>
      <c r="KA145">
        <v>17.129580000000001</v>
      </c>
      <c r="KB145">
        <v>5.1898619999999999E-4</v>
      </c>
      <c r="KC145">
        <v>0.1858197</v>
      </c>
      <c r="KD145">
        <v>0.77675720000000004</v>
      </c>
      <c r="KE145">
        <v>16.840060000000001</v>
      </c>
      <c r="KF145">
        <v>4.9896070000000003E-4</v>
      </c>
      <c r="KG145">
        <v>0.17865339999999999</v>
      </c>
      <c r="KH145">
        <v>0.77675300000000003</v>
      </c>
      <c r="KI145">
        <v>16.398240000000001</v>
      </c>
      <c r="KJ145">
        <v>4.7994679999999998E-4</v>
      </c>
      <c r="KK145">
        <v>0.1718459</v>
      </c>
      <c r="KL145">
        <v>0.77675300000000003</v>
      </c>
      <c r="KM145">
        <v>16.389489999999999</v>
      </c>
      <c r="KN145">
        <v>4.6192439999999998E-4</v>
      </c>
      <c r="KO145">
        <v>0.16538249999999999</v>
      </c>
      <c r="KP145">
        <v>0.7767482</v>
      </c>
      <c r="KQ145">
        <v>16.143560000000001</v>
      </c>
      <c r="KR145">
        <v>4.4478509999999998E-4</v>
      </c>
      <c r="KS145">
        <v>0.1592384</v>
      </c>
      <c r="KT145">
        <v>0.77675399999999994</v>
      </c>
      <c r="KU145">
        <v>16.165749999999999</v>
      </c>
      <c r="KV145">
        <v>4.2837099999999998E-4</v>
      </c>
      <c r="KW145">
        <v>0.153366</v>
      </c>
      <c r="KX145">
        <v>0.77675070000000002</v>
      </c>
      <c r="KY145">
        <v>16.20112</v>
      </c>
      <c r="KZ145">
        <v>4.1272599999999998E-4</v>
      </c>
      <c r="LA145">
        <v>0.14776239999999999</v>
      </c>
      <c r="LB145">
        <v>0.77676239999999996</v>
      </c>
      <c r="LC145">
        <v>16.119230000000002</v>
      </c>
      <c r="LD145">
        <v>3.9775980000000003E-4</v>
      </c>
      <c r="LE145">
        <v>0.14240330000000001</v>
      </c>
      <c r="LF145">
        <v>0.77672059999999998</v>
      </c>
      <c r="LG145">
        <v>15.83351</v>
      </c>
      <c r="LH145">
        <v>3.8350379999999999E-4</v>
      </c>
      <c r="LI145">
        <v>0.13729169999999999</v>
      </c>
      <c r="LJ145">
        <v>0.77666619999999997</v>
      </c>
      <c r="LK145">
        <v>15.38917</v>
      </c>
      <c r="LL145">
        <v>3.6974989999999998E-4</v>
      </c>
      <c r="LM145">
        <v>0.13238530000000001</v>
      </c>
      <c r="LN145">
        <v>0.77657560000000003</v>
      </c>
      <c r="LO145">
        <v>15.06298</v>
      </c>
      <c r="LP145">
        <v>3.5644399999999998E-4</v>
      </c>
      <c r="LQ145">
        <v>0.12764700000000001</v>
      </c>
      <c r="LR145">
        <v>0.77645470000000005</v>
      </c>
      <c r="LS145">
        <v>15.538690000000001</v>
      </c>
      <c r="LT145">
        <v>3.4368840000000001E-4</v>
      </c>
      <c r="LU145">
        <v>0.1230979</v>
      </c>
      <c r="LV145">
        <v>0.77633039999999998</v>
      </c>
      <c r="LW145">
        <v>16.075089999999999</v>
      </c>
      <c r="LX145">
        <v>3.3144769999999998E-4</v>
      </c>
      <c r="LY145">
        <v>0.1187352</v>
      </c>
      <c r="LZ145">
        <v>0.77615230000000002</v>
      </c>
      <c r="MA145">
        <v>16.872509999999998</v>
      </c>
      <c r="MB145">
        <v>3.1987870000000002E-4</v>
      </c>
      <c r="MC145">
        <v>0.11460529999999999</v>
      </c>
      <c r="MD145">
        <v>0.77597300000000002</v>
      </c>
      <c r="ME145">
        <v>17.896889999999999</v>
      </c>
      <c r="MF145">
        <v>3.0958100000000002E-4</v>
      </c>
      <c r="MG145">
        <v>0.1109184</v>
      </c>
      <c r="MH145">
        <v>0.77580660000000001</v>
      </c>
      <c r="MI145">
        <v>18.491949999999999</v>
      </c>
      <c r="MJ145">
        <v>3.0174009999999997E-4</v>
      </c>
      <c r="MK145">
        <v>0.1080836</v>
      </c>
      <c r="ML145">
        <v>0.77565150000000005</v>
      </c>
      <c r="MM145">
        <v>18.41583</v>
      </c>
      <c r="MN145">
        <v>2.9684060000000003E-4</v>
      </c>
      <c r="MO145">
        <v>0.1062935</v>
      </c>
      <c r="MP145">
        <v>0.77549170000000001</v>
      </c>
      <c r="MQ145">
        <v>17.913910000000001</v>
      </c>
      <c r="MR145">
        <v>2.935368E-4</v>
      </c>
      <c r="MS145">
        <v>0.10512580000000001</v>
      </c>
      <c r="MT145">
        <v>0.77540900000000001</v>
      </c>
      <c r="MU145">
        <v>17.339649999999999</v>
      </c>
      <c r="MV145">
        <v>2.8990310000000003E-4</v>
      </c>
      <c r="MW145">
        <v>0.10386529999999999</v>
      </c>
      <c r="MX145">
        <v>0.77534740000000002</v>
      </c>
      <c r="MY145">
        <v>17.546890000000001</v>
      </c>
      <c r="MZ145">
        <v>2.8474009999999999E-4</v>
      </c>
      <c r="NA145">
        <v>0.10206220000000001</v>
      </c>
      <c r="NB145">
        <v>0.77528660000000005</v>
      </c>
      <c r="NC145">
        <v>18.02655</v>
      </c>
      <c r="ND145">
        <v>2.7794819999999999E-4</v>
      </c>
      <c r="NE145">
        <v>9.9675159999999999E-2</v>
      </c>
      <c r="NF145">
        <v>0.77526130000000004</v>
      </c>
      <c r="NG145">
        <v>18.667539999999999</v>
      </c>
      <c r="NH145">
        <v>2.7002379999999999E-4</v>
      </c>
      <c r="NI145">
        <v>9.6865140000000002E-2</v>
      </c>
      <c r="NJ145">
        <v>0.77524340000000003</v>
      </c>
      <c r="NK145">
        <v>19.580410000000001</v>
      </c>
      <c r="NL145">
        <v>2.609954E-4</v>
      </c>
      <c r="NM145">
        <v>9.3654280000000006E-2</v>
      </c>
      <c r="NN145">
        <v>0.77523640000000005</v>
      </c>
      <c r="NO145">
        <v>20.076979999999999</v>
      </c>
      <c r="NP145">
        <v>2.503262E-4</v>
      </c>
      <c r="NQ145">
        <v>8.986972E-2</v>
      </c>
      <c r="NR145">
        <v>0.77520370000000005</v>
      </c>
      <c r="NS145">
        <v>20.125399999999999</v>
      </c>
      <c r="NT145">
        <v>2.3782529999999999E-4</v>
      </c>
      <c r="NU145">
        <v>8.5425479999999998E-2</v>
      </c>
      <c r="NV145">
        <v>0.77510429999999997</v>
      </c>
      <c r="NW145">
        <v>19.71237</v>
      </c>
      <c r="NX145">
        <v>2.2454119999999999E-4</v>
      </c>
      <c r="NY145">
        <v>8.0675479999999994E-2</v>
      </c>
      <c r="NZ145">
        <v>0.77490879999999995</v>
      </c>
      <c r="OA145">
        <v>19.077059999999999</v>
      </c>
      <c r="OB145">
        <v>2.1203469999999999E-4</v>
      </c>
      <c r="OC145">
        <v>7.6181689999999996E-2</v>
      </c>
      <c r="OD145">
        <v>0.77468190000000003</v>
      </c>
      <c r="OE145">
        <v>18.515689999999999</v>
      </c>
      <c r="OF145">
        <v>2.012262E-4</v>
      </c>
      <c r="OG145">
        <v>7.2284520000000005E-2</v>
      </c>
      <c r="OH145">
        <v>0.77440390000000003</v>
      </c>
      <c r="OI145">
        <v>18.452010000000001</v>
      </c>
      <c r="OJ145">
        <v>1.9215740000000001E-4</v>
      </c>
      <c r="OK145">
        <v>6.9026950000000004E-2</v>
      </c>
    </row>
    <row r="146" spans="1:401" x14ac:dyDescent="0.35">
      <c r="A146">
        <v>149</v>
      </c>
      <c r="B146" t="s">
        <v>4</v>
      </c>
      <c r="C146" t="s">
        <v>24</v>
      </c>
      <c r="D146" t="s">
        <v>151</v>
      </c>
      <c r="E146">
        <v>891.16819999999996</v>
      </c>
      <c r="F146">
        <v>0.80734220000000001</v>
      </c>
      <c r="G146">
        <v>15.10427</v>
      </c>
      <c r="H146">
        <v>0</v>
      </c>
      <c r="I146">
        <v>0</v>
      </c>
      <c r="J146">
        <v>0.80521430000000005</v>
      </c>
      <c r="K146">
        <v>14.624790000000001</v>
      </c>
      <c r="L146">
        <v>0</v>
      </c>
      <c r="M146">
        <v>0</v>
      </c>
      <c r="N146">
        <v>0.80303420000000003</v>
      </c>
      <c r="O146">
        <v>14.825189999999999</v>
      </c>
      <c r="P146">
        <v>0</v>
      </c>
      <c r="Q146">
        <v>0</v>
      </c>
      <c r="R146">
        <v>0.80081749999999996</v>
      </c>
      <c r="S146">
        <v>15.20772</v>
      </c>
      <c r="T146">
        <v>0</v>
      </c>
      <c r="U146" s="1">
        <v>7.8185310000000001E-37</v>
      </c>
      <c r="V146">
        <v>0.79865039999999998</v>
      </c>
      <c r="W146">
        <v>15.909979999999999</v>
      </c>
      <c r="X146" s="1">
        <v>6.3533490000000002E-28</v>
      </c>
      <c r="Y146" s="1">
        <v>2.1979179999999998E-25</v>
      </c>
      <c r="Z146">
        <v>0.79644139999999997</v>
      </c>
      <c r="AA146">
        <v>16.129110000000001</v>
      </c>
      <c r="AB146" s="1">
        <v>2.9990650000000001E-17</v>
      </c>
      <c r="AC146" s="1">
        <v>1.040006E-14</v>
      </c>
      <c r="AD146">
        <v>0.79427840000000005</v>
      </c>
      <c r="AE146">
        <v>16.01417</v>
      </c>
      <c r="AF146" s="1">
        <v>6.9902380000000004E-7</v>
      </c>
      <c r="AG146" s="1">
        <v>1.6508230000000001E-4</v>
      </c>
      <c r="AH146">
        <v>0.79211710000000002</v>
      </c>
      <c r="AI146">
        <v>15.492620000000001</v>
      </c>
      <c r="AJ146" s="1">
        <v>5.6237860000000004E-3</v>
      </c>
      <c r="AK146">
        <v>1.492251</v>
      </c>
      <c r="AL146">
        <v>0.78996100000000002</v>
      </c>
      <c r="AM146">
        <v>14.73471</v>
      </c>
      <c r="AN146">
        <v>0.79452900000000004</v>
      </c>
      <c r="AO146">
        <v>230.4034</v>
      </c>
      <c r="AP146">
        <v>0.78778680000000001</v>
      </c>
      <c r="AQ146">
        <v>14.11346</v>
      </c>
      <c r="AR146">
        <v>14.17449</v>
      </c>
      <c r="AS146">
        <v>4408.9170000000004</v>
      </c>
      <c r="AT146">
        <v>0.7857151</v>
      </c>
      <c r="AU146">
        <v>14.14368</v>
      </c>
      <c r="AV146">
        <v>63.003990000000002</v>
      </c>
      <c r="AW146">
        <v>20768.259999999998</v>
      </c>
      <c r="AX146">
        <v>0.78360620000000003</v>
      </c>
      <c r="AY146">
        <v>14.30993</v>
      </c>
      <c r="AZ146">
        <v>102.64239999999999</v>
      </c>
      <c r="BA146">
        <v>35502.14</v>
      </c>
      <c r="BB146">
        <v>0.78134479999999995</v>
      </c>
      <c r="BC146">
        <v>14.578340000000001</v>
      </c>
      <c r="BD146">
        <v>79.299840000000003</v>
      </c>
      <c r="BE146">
        <v>28554.17</v>
      </c>
      <c r="BF146">
        <v>0.77883599999999997</v>
      </c>
      <c r="BG146">
        <v>14.77421</v>
      </c>
      <c r="BH146">
        <v>35.056739999999998</v>
      </c>
      <c r="BI146">
        <v>13045.99</v>
      </c>
      <c r="BJ146">
        <v>0.77574419999999999</v>
      </c>
      <c r="BK146">
        <v>14.723649999999999</v>
      </c>
      <c r="BL146">
        <v>10.30574</v>
      </c>
      <c r="BM146">
        <v>3938.538</v>
      </c>
      <c r="BN146">
        <v>0.77202380000000004</v>
      </c>
      <c r="BO146">
        <v>14.340999999999999</v>
      </c>
      <c r="BP146">
        <v>2.3164880000000001</v>
      </c>
      <c r="BQ146">
        <v>902.0204</v>
      </c>
      <c r="BR146">
        <v>0.76760189999999995</v>
      </c>
      <c r="BS146">
        <v>13.73484</v>
      </c>
      <c r="BT146">
        <v>0.48093900000000001</v>
      </c>
      <c r="BU146">
        <v>187.87200000000001</v>
      </c>
      <c r="BV146">
        <v>0.76247100000000001</v>
      </c>
      <c r="BW146">
        <v>13.53398</v>
      </c>
      <c r="BX146" s="1">
        <v>0.1351349</v>
      </c>
      <c r="BY146">
        <v>51.293610000000001</v>
      </c>
      <c r="BZ146">
        <v>0.75669529999999996</v>
      </c>
      <c r="CA146">
        <v>13.837210000000001</v>
      </c>
      <c r="CB146" s="1">
        <v>7.3074799999999995E-2</v>
      </c>
      <c r="CC146">
        <v>26.77852</v>
      </c>
      <c r="CD146">
        <v>0.75100299999999998</v>
      </c>
      <c r="CE146">
        <v>14.41925</v>
      </c>
      <c r="CF146" s="1">
        <v>6.0803879999999998E-2</v>
      </c>
      <c r="CG146">
        <v>22.032509999999998</v>
      </c>
      <c r="CH146">
        <v>0.74521479999999996</v>
      </c>
      <c r="CI146">
        <v>15.07626</v>
      </c>
      <c r="CJ146" s="1">
        <v>5.9737100000000001E-2</v>
      </c>
      <c r="CK146" s="1">
        <v>21.64507</v>
      </c>
      <c r="CL146">
        <v>0.73929849999999997</v>
      </c>
      <c r="CM146">
        <v>15.297140000000001</v>
      </c>
      <c r="CN146" s="1">
        <v>6.1835189999999998E-2</v>
      </c>
      <c r="CO146" s="1">
        <v>22.529199999999999</v>
      </c>
      <c r="CP146">
        <v>0.7335604</v>
      </c>
      <c r="CQ146">
        <v>15.237259999999999</v>
      </c>
      <c r="CR146" s="1">
        <v>6.2959409999999993E-2</v>
      </c>
      <c r="CS146" s="1">
        <v>23.134869999999999</v>
      </c>
      <c r="CT146">
        <v>0.72786189999999995</v>
      </c>
      <c r="CU146">
        <v>14.953440000000001</v>
      </c>
      <c r="CV146" s="1">
        <v>6.1400490000000002E-2</v>
      </c>
      <c r="CW146" s="1">
        <v>22.766380000000002</v>
      </c>
      <c r="CX146">
        <v>0.72236650000000002</v>
      </c>
      <c r="CY146">
        <v>14.561439999999999</v>
      </c>
      <c r="CZ146" s="1">
        <v>5.7526920000000002E-2</v>
      </c>
      <c r="DA146" s="1">
        <v>21.505269999999999</v>
      </c>
      <c r="DB146">
        <v>0.7168329</v>
      </c>
      <c r="DC146">
        <v>14.58236</v>
      </c>
      <c r="DD146" s="1">
        <v>5.2388169999999998E-2</v>
      </c>
      <c r="DE146" s="1">
        <v>19.727989999999998</v>
      </c>
      <c r="DF146">
        <v>0.71164620000000001</v>
      </c>
      <c r="DG146">
        <v>15.067970000000001</v>
      </c>
      <c r="DH146" s="1">
        <v>4.6965430000000002E-2</v>
      </c>
      <c r="DI146" s="1">
        <v>17.78959</v>
      </c>
      <c r="DJ146">
        <v>0.706426</v>
      </c>
      <c r="DK146">
        <v>15.7501</v>
      </c>
      <c r="DL146" s="1">
        <v>4.1752400000000002E-2</v>
      </c>
      <c r="DM146" s="1">
        <v>15.898009999999999</v>
      </c>
      <c r="DN146">
        <v>0.70138339999999999</v>
      </c>
      <c r="DO146">
        <v>16.511780000000002</v>
      </c>
      <c r="DP146" s="1">
        <v>3.6709909999999998E-2</v>
      </c>
      <c r="DQ146" s="1">
        <v>14.052960000000001</v>
      </c>
      <c r="DR146">
        <v>0.69676919999999998</v>
      </c>
      <c r="DS146">
        <v>16.862459999999999</v>
      </c>
      <c r="DT146" s="1">
        <v>3.1694559999999997E-2</v>
      </c>
      <c r="DU146" s="1">
        <v>12.19964</v>
      </c>
      <c r="DV146">
        <v>0.69254260000000001</v>
      </c>
      <c r="DW146">
        <v>16.86045</v>
      </c>
      <c r="DX146" s="1">
        <v>2.6836490000000001E-2</v>
      </c>
      <c r="DY146" s="1">
        <v>10.378819999999999</v>
      </c>
      <c r="DZ146">
        <v>0.68884489999999998</v>
      </c>
      <c r="EA146">
        <v>16.53134</v>
      </c>
      <c r="EB146" s="1">
        <v>2.2523080000000001E-2</v>
      </c>
      <c r="EC146" s="1">
        <v>8.7371459999999992</v>
      </c>
      <c r="ED146">
        <v>0.68566300000000002</v>
      </c>
      <c r="EE146">
        <v>15.973879999999999</v>
      </c>
      <c r="EF146" s="1">
        <v>1.898176E-2</v>
      </c>
      <c r="EG146" s="1">
        <v>7.3728740000000004</v>
      </c>
      <c r="EH146">
        <v>0.68317320000000004</v>
      </c>
      <c r="EI146">
        <v>15.728910000000001</v>
      </c>
      <c r="EJ146" s="1">
        <v>1.6197630000000001E-2</v>
      </c>
      <c r="EK146" s="1">
        <v>6.2907029999999997</v>
      </c>
      <c r="EL146">
        <v>0.68140210000000001</v>
      </c>
      <c r="EM146">
        <v>15.815200000000001</v>
      </c>
      <c r="EN146" s="1">
        <v>1.402748E-2</v>
      </c>
      <c r="EO146" s="1">
        <v>5.4411849999999999</v>
      </c>
      <c r="EP146">
        <v>0.68024779999999996</v>
      </c>
      <c r="EQ146">
        <v>16.17793</v>
      </c>
      <c r="ER146" s="1">
        <v>1.230259E-2</v>
      </c>
      <c r="ES146" s="1">
        <v>4.7629640000000002</v>
      </c>
      <c r="ET146">
        <v>0.67949210000000004</v>
      </c>
      <c r="EU146">
        <v>16.64716</v>
      </c>
      <c r="EV146" s="1">
        <v>1.0821239999999999E-2</v>
      </c>
      <c r="EW146" s="1">
        <v>4.1827019999999999</v>
      </c>
      <c r="EX146">
        <v>0.67907070000000003</v>
      </c>
      <c r="EY146">
        <v>16.789269999999998</v>
      </c>
      <c r="EZ146" s="1">
        <v>9.3290500000000002E-3</v>
      </c>
      <c r="FA146" s="1">
        <v>3.6050979999999999</v>
      </c>
      <c r="FB146">
        <v>0.67884440000000001</v>
      </c>
      <c r="FC146">
        <v>16.64884</v>
      </c>
      <c r="FD146" s="1">
        <v>7.6700739999999998E-3</v>
      </c>
      <c r="FE146" s="1">
        <v>2.966882</v>
      </c>
      <c r="FF146">
        <v>0.67879670000000003</v>
      </c>
      <c r="FG146">
        <v>16.299669999999999</v>
      </c>
      <c r="FH146" s="1">
        <v>5.9582810000000002E-3</v>
      </c>
      <c r="FI146" s="1">
        <v>2.3061189999999998</v>
      </c>
      <c r="FJ146">
        <v>0.67879900000000004</v>
      </c>
      <c r="FK146">
        <v>15.86173</v>
      </c>
      <c r="FL146" s="1">
        <v>4.4616100000000004E-3</v>
      </c>
      <c r="FM146" s="1">
        <v>1.7239610000000001</v>
      </c>
      <c r="FN146">
        <v>0.67891179999999995</v>
      </c>
      <c r="FO146">
        <v>15.981809999999999</v>
      </c>
      <c r="FP146" s="1">
        <v>3.3499210000000001E-3</v>
      </c>
      <c r="FQ146" s="1">
        <v>1.288508</v>
      </c>
      <c r="FR146">
        <v>0.67906560000000005</v>
      </c>
      <c r="FS146">
        <v>16.089110000000002</v>
      </c>
      <c r="FT146" s="1">
        <v>2.618062E-3</v>
      </c>
      <c r="FU146" s="1">
        <v>1.0003899999999999</v>
      </c>
      <c r="FV146">
        <v>0.67926629999999999</v>
      </c>
      <c r="FW146">
        <v>16.389859999999999</v>
      </c>
      <c r="FX146" s="1">
        <v>2.1657769999999998E-3</v>
      </c>
      <c r="FY146" s="1">
        <v>0.82193340000000004</v>
      </c>
      <c r="FZ146">
        <v>0.67948529999999996</v>
      </c>
      <c r="GA146">
        <v>16.619450000000001</v>
      </c>
      <c r="GB146" s="1">
        <v>1.8835340000000001E-3</v>
      </c>
      <c r="GC146" s="1">
        <v>0.71081269999999996</v>
      </c>
      <c r="GD146">
        <v>0.67971809999999999</v>
      </c>
      <c r="GE146">
        <v>16.664190000000001</v>
      </c>
      <c r="GF146" s="1">
        <v>1.688728E-3</v>
      </c>
      <c r="GG146" s="1">
        <v>0.6348028</v>
      </c>
      <c r="GH146">
        <v>0.67992969999999997</v>
      </c>
      <c r="GI146">
        <v>16.478000000000002</v>
      </c>
      <c r="GJ146" s="1">
        <v>1.533211E-3</v>
      </c>
      <c r="GK146" s="1">
        <v>0.57479000000000002</v>
      </c>
      <c r="GL146">
        <v>0.68014759999999996</v>
      </c>
      <c r="GM146">
        <v>16.035489999999999</v>
      </c>
      <c r="GN146" s="1">
        <v>1.39886E-3</v>
      </c>
      <c r="GO146" s="1">
        <v>0.52330290000000002</v>
      </c>
      <c r="GP146">
        <v>0.68029910000000005</v>
      </c>
      <c r="GQ146">
        <v>15.57151</v>
      </c>
      <c r="GR146" s="1">
        <v>1.284449E-3</v>
      </c>
      <c r="GS146" s="1">
        <v>0.4794677</v>
      </c>
      <c r="GT146">
        <v>0.68043609999999999</v>
      </c>
      <c r="GU146">
        <v>15.90915</v>
      </c>
      <c r="GV146" s="1">
        <v>1.1902830000000001E-3</v>
      </c>
      <c r="GW146" s="1">
        <v>0.44351010000000002</v>
      </c>
      <c r="GX146">
        <v>0.68049029999999999</v>
      </c>
      <c r="GY146">
        <v>16.402570000000001</v>
      </c>
      <c r="GZ146" s="1">
        <v>1.1141829999999999E-3</v>
      </c>
      <c r="HA146" s="1">
        <v>0.4144969</v>
      </c>
      <c r="HB146">
        <v>0.68055980000000005</v>
      </c>
      <c r="HC146">
        <v>17.030609999999999</v>
      </c>
      <c r="HD146" s="1">
        <v>1.0518210000000001E-3</v>
      </c>
      <c r="HE146" s="1">
        <v>0.39081359999999998</v>
      </c>
      <c r="HF146">
        <v>0.6806063</v>
      </c>
      <c r="HG146">
        <v>17.695229999999999</v>
      </c>
      <c r="HH146" s="1">
        <v>1.0010049999999999E-3</v>
      </c>
      <c r="HI146" s="1">
        <v>0.37152780000000002</v>
      </c>
      <c r="HJ146">
        <v>0.68063580000000001</v>
      </c>
      <c r="HK146">
        <v>18.029720000000001</v>
      </c>
      <c r="HL146" s="1">
        <v>9.6273569999999996E-4</v>
      </c>
      <c r="HM146" s="1">
        <v>0.35692370000000001</v>
      </c>
      <c r="HN146">
        <v>0.68063629999999997</v>
      </c>
      <c r="HO146">
        <v>17.913969999999999</v>
      </c>
      <c r="HP146" s="1">
        <v>9.3719099999999998E-4</v>
      </c>
      <c r="HQ146" s="1">
        <v>0.34712470000000001</v>
      </c>
      <c r="HR146">
        <v>0.68064860000000005</v>
      </c>
      <c r="HS146">
        <v>17.454280000000001</v>
      </c>
      <c r="HT146" s="1">
        <v>9.1938839999999996E-4</v>
      </c>
      <c r="HU146" s="1">
        <v>0.34038760000000001</v>
      </c>
      <c r="HV146">
        <v>0.68065589999999998</v>
      </c>
      <c r="HW146">
        <v>16.771080000000001</v>
      </c>
      <c r="HX146" s="1">
        <v>9.018098E-4</v>
      </c>
      <c r="HY146" s="1">
        <v>0.33392709999999998</v>
      </c>
      <c r="HZ146">
        <v>0.68065810000000004</v>
      </c>
      <c r="IA146">
        <v>16.762180000000001</v>
      </c>
      <c r="IB146" s="1">
        <v>8.7953680000000005E-4</v>
      </c>
      <c r="IC146" s="1">
        <v>0.32584010000000002</v>
      </c>
      <c r="ID146">
        <v>0.68065039999999999</v>
      </c>
      <c r="IE146">
        <v>17.139119999999998</v>
      </c>
      <c r="IF146" s="1">
        <v>8.5204759999999997E-4</v>
      </c>
      <c r="IG146" s="1">
        <v>0.31579629999999997</v>
      </c>
      <c r="IH146">
        <v>0.68063779999999996</v>
      </c>
      <c r="II146">
        <v>17.733139999999999</v>
      </c>
      <c r="IJ146" s="1">
        <v>8.2085999999999997E-4</v>
      </c>
      <c r="IK146" s="1">
        <v>0.3043671</v>
      </c>
      <c r="IL146">
        <v>0.68064360000000002</v>
      </c>
      <c r="IM146">
        <v>18.546690000000002</v>
      </c>
      <c r="IN146" s="1">
        <v>7.8820979999999995E-4</v>
      </c>
      <c r="IO146" s="1">
        <v>0.29233599999999998</v>
      </c>
      <c r="IP146">
        <v>0.68064060000000004</v>
      </c>
      <c r="IQ146">
        <v>18.962759999999999</v>
      </c>
      <c r="IR146" s="1">
        <v>7.5570800000000001E-4</v>
      </c>
      <c r="IS146" s="1">
        <v>0.28030769999999999</v>
      </c>
      <c r="IT146">
        <v>0.68064029999999998</v>
      </c>
      <c r="IU146">
        <v>19.03434</v>
      </c>
      <c r="IV146" s="1">
        <v>7.2420459999999998E-4</v>
      </c>
      <c r="IW146" s="1">
        <v>0.26866109999999999</v>
      </c>
      <c r="IX146">
        <v>0.68066070000000001</v>
      </c>
      <c r="IY146">
        <v>18.737919999999999</v>
      </c>
      <c r="IZ146" s="1">
        <v>6.9418400000000003E-4</v>
      </c>
      <c r="JA146" s="1">
        <v>0.25753219999999999</v>
      </c>
      <c r="JB146">
        <v>0.68065019999999998</v>
      </c>
      <c r="JC146">
        <v>18.139340000000001</v>
      </c>
      <c r="JD146">
        <v>6.6559900000000001E-4</v>
      </c>
      <c r="JE146" s="1">
        <v>0.24693190000000001</v>
      </c>
      <c r="JF146">
        <v>0.68065070000000005</v>
      </c>
      <c r="JG146">
        <v>17.822019999999998</v>
      </c>
      <c r="JH146">
        <v>6.3840689999999998E-4</v>
      </c>
      <c r="JI146" s="1">
        <v>0.2368682</v>
      </c>
      <c r="JJ146">
        <v>0.68065710000000001</v>
      </c>
      <c r="JK146">
        <v>17.437860000000001</v>
      </c>
      <c r="JL146">
        <v>6.1268270000000005E-4</v>
      </c>
      <c r="JM146" s="1">
        <v>0.22730710000000001</v>
      </c>
      <c r="JN146">
        <v>0.68064849999999999</v>
      </c>
      <c r="JO146">
        <v>17.458079999999999</v>
      </c>
      <c r="JP146">
        <v>5.88194E-4</v>
      </c>
      <c r="JQ146" s="1">
        <v>0.2182432</v>
      </c>
      <c r="JR146">
        <v>0.6806565</v>
      </c>
      <c r="JS146">
        <v>17.386019999999998</v>
      </c>
      <c r="JT146">
        <v>5.6497570000000003E-4</v>
      </c>
      <c r="JU146" s="1">
        <v>0.2096092</v>
      </c>
      <c r="JV146">
        <v>0.68064709999999995</v>
      </c>
      <c r="JW146">
        <v>17.28612</v>
      </c>
      <c r="JX146">
        <v>5.4269639999999998E-4</v>
      </c>
      <c r="JY146" s="1">
        <v>0.20136180000000001</v>
      </c>
      <c r="JZ146">
        <v>0.68065350000000002</v>
      </c>
      <c r="KA146">
        <v>17.13496</v>
      </c>
      <c r="KB146">
        <v>5.2150829999999995E-4</v>
      </c>
      <c r="KC146">
        <v>0.1934892</v>
      </c>
      <c r="KD146">
        <v>0.68065299999999995</v>
      </c>
      <c r="KE146">
        <v>16.867760000000001</v>
      </c>
      <c r="KF146">
        <v>5.0135809999999996E-4</v>
      </c>
      <c r="KG146">
        <v>0.18601300000000001</v>
      </c>
      <c r="KH146">
        <v>0.68064970000000002</v>
      </c>
      <c r="KI146">
        <v>16.450369999999999</v>
      </c>
      <c r="KJ146">
        <v>4.8221970000000001E-4</v>
      </c>
      <c r="KK146">
        <v>0.1789124</v>
      </c>
      <c r="KL146">
        <v>0.68064959999999997</v>
      </c>
      <c r="KM146">
        <v>16.471509999999999</v>
      </c>
      <c r="KN146">
        <v>4.6408389999999999E-4</v>
      </c>
      <c r="KO146">
        <v>0.17217479999999999</v>
      </c>
      <c r="KP146">
        <v>0.68064809999999998</v>
      </c>
      <c r="KQ146">
        <v>16.212569999999999</v>
      </c>
      <c r="KR146">
        <v>4.4684219999999999E-4</v>
      </c>
      <c r="KS146">
        <v>0.16577040000000001</v>
      </c>
      <c r="KT146">
        <v>0.68065690000000001</v>
      </c>
      <c r="KU146">
        <v>16.22598</v>
      </c>
      <c r="KV146">
        <v>4.3034010000000001E-4</v>
      </c>
      <c r="KW146">
        <v>0.15964900000000001</v>
      </c>
      <c r="KX146">
        <v>0.68065050000000005</v>
      </c>
      <c r="KY146">
        <v>16.249849999999999</v>
      </c>
      <c r="KZ146">
        <v>4.1460210000000001E-4</v>
      </c>
      <c r="LA146">
        <v>0.15381030000000001</v>
      </c>
      <c r="LB146">
        <v>0.68063470000000004</v>
      </c>
      <c r="LC146">
        <v>16.137779999999999</v>
      </c>
      <c r="LD146">
        <v>3.9955649999999998E-4</v>
      </c>
      <c r="LE146">
        <v>0.14822730000000001</v>
      </c>
      <c r="LF146">
        <v>0.68059800000000004</v>
      </c>
      <c r="LG146">
        <v>15.845560000000001</v>
      </c>
      <c r="LH146">
        <v>3.8521470000000001E-4</v>
      </c>
      <c r="LI146">
        <v>0.14289740000000001</v>
      </c>
      <c r="LJ146">
        <v>0.68056490000000003</v>
      </c>
      <c r="LK146">
        <v>15.42343</v>
      </c>
      <c r="LL146">
        <v>3.7140079999999998E-4</v>
      </c>
      <c r="LM146">
        <v>0.137792</v>
      </c>
      <c r="LN146">
        <v>0.68047570000000002</v>
      </c>
      <c r="LO146">
        <v>15.11032</v>
      </c>
      <c r="LP146">
        <v>3.5804020000000002E-4</v>
      </c>
      <c r="LQ146">
        <v>0.13286200000000001</v>
      </c>
      <c r="LR146">
        <v>0.68031799999999998</v>
      </c>
      <c r="LS146">
        <v>15.605309999999999</v>
      </c>
      <c r="LT146">
        <v>3.4521539999999998E-4</v>
      </c>
      <c r="LU146">
        <v>0.12812580000000001</v>
      </c>
      <c r="LV146">
        <v>0.68016489999999996</v>
      </c>
      <c r="LW146">
        <v>16.118390000000002</v>
      </c>
      <c r="LX146">
        <v>3.3290920000000001E-4</v>
      </c>
      <c r="LY146">
        <v>0.1235821</v>
      </c>
      <c r="LZ146">
        <v>0.67998190000000003</v>
      </c>
      <c r="MA146">
        <v>16.892800000000001</v>
      </c>
      <c r="MB146">
        <v>3.2124040000000001E-4</v>
      </c>
      <c r="MC146">
        <v>0.1192715</v>
      </c>
      <c r="MD146">
        <v>0.67975229999999998</v>
      </c>
      <c r="ME146">
        <v>17.896409999999999</v>
      </c>
      <c r="MF146">
        <v>3.1073759999999999E-4</v>
      </c>
      <c r="MG146">
        <v>0.1153788</v>
      </c>
      <c r="MH146">
        <v>0.67951649999999997</v>
      </c>
      <c r="MI146">
        <v>18.45928</v>
      </c>
      <c r="MJ146">
        <v>3.025444E-4</v>
      </c>
      <c r="MK146">
        <v>0.112314</v>
      </c>
      <c r="ML146">
        <v>0.67929510000000004</v>
      </c>
      <c r="MM146">
        <v>18.403559999999999</v>
      </c>
      <c r="MN146">
        <v>2.9731929999999998E-4</v>
      </c>
      <c r="MO146">
        <v>0.1103364</v>
      </c>
      <c r="MP146">
        <v>0.67908979999999997</v>
      </c>
      <c r="MQ146">
        <v>17.963760000000001</v>
      </c>
      <c r="MR146">
        <v>2.9390919999999998E-4</v>
      </c>
      <c r="MS146">
        <v>0.10908320000000001</v>
      </c>
      <c r="MT146">
        <v>0.67892649999999999</v>
      </c>
      <c r="MU146">
        <v>17.407080000000001</v>
      </c>
      <c r="MV146">
        <v>2.9040449999999997E-4</v>
      </c>
      <c r="MW146">
        <v>0.10782650000000001</v>
      </c>
      <c r="MX146">
        <v>0.67881150000000001</v>
      </c>
      <c r="MY146">
        <v>17.62904</v>
      </c>
      <c r="MZ146">
        <v>2.8545079999999997E-4</v>
      </c>
      <c r="NA146">
        <v>0.10604239999999999</v>
      </c>
      <c r="NB146">
        <v>0.6787202</v>
      </c>
      <c r="NC146">
        <v>18.08577</v>
      </c>
      <c r="ND146">
        <v>2.7883470000000002E-4</v>
      </c>
      <c r="NE146">
        <v>0.1036416</v>
      </c>
      <c r="NF146">
        <v>0.67864720000000001</v>
      </c>
      <c r="NG146">
        <v>18.688389999999998</v>
      </c>
      <c r="NH146">
        <v>2.710411E-4</v>
      </c>
      <c r="NI146">
        <v>0.1007827</v>
      </c>
      <c r="NJ146">
        <v>0.67862730000000004</v>
      </c>
      <c r="NK146">
        <v>19.56176</v>
      </c>
      <c r="NL146">
        <v>2.6216770000000002E-4</v>
      </c>
      <c r="NM146">
        <v>9.7515030000000003E-2</v>
      </c>
      <c r="NN146">
        <v>0.67856260000000002</v>
      </c>
      <c r="NO146">
        <v>20.032450000000001</v>
      </c>
      <c r="NP146">
        <v>2.5172390000000001E-4</v>
      </c>
      <c r="NQ146">
        <v>9.3678960000000006E-2</v>
      </c>
      <c r="NR146">
        <v>0.67850730000000004</v>
      </c>
      <c r="NS146">
        <v>20.10838</v>
      </c>
      <c r="NT146">
        <v>2.3941899999999999E-4</v>
      </c>
      <c r="NU146">
        <v>8.9153999999999997E-2</v>
      </c>
      <c r="NV146">
        <v>0.67839720000000003</v>
      </c>
      <c r="NW146">
        <v>19.756049999999998</v>
      </c>
      <c r="NX146">
        <v>2.2615309999999999E-4</v>
      </c>
      <c r="NY146">
        <v>8.4243730000000003E-2</v>
      </c>
      <c r="NZ146">
        <v>0.67821569999999998</v>
      </c>
      <c r="OA146">
        <v>19.152360000000002</v>
      </c>
      <c r="OB146">
        <v>2.1349159999999999E-4</v>
      </c>
      <c r="OC146">
        <v>7.953006E-2</v>
      </c>
      <c r="OD146">
        <v>0.6779558</v>
      </c>
      <c r="OE146">
        <v>18.604399999999998</v>
      </c>
      <c r="OF146">
        <v>2.024583E-4</v>
      </c>
      <c r="OG146">
        <v>7.5407500000000002E-2</v>
      </c>
      <c r="OH146">
        <v>0.67760220000000004</v>
      </c>
      <c r="OI146">
        <v>18.54569</v>
      </c>
      <c r="OJ146">
        <v>1.931821E-4</v>
      </c>
      <c r="OK146">
        <v>7.1954770000000001E-2</v>
      </c>
    </row>
    <row r="147" spans="1:401" x14ac:dyDescent="0.35">
      <c r="A147">
        <v>150</v>
      </c>
      <c r="B147" t="s">
        <v>4</v>
      </c>
      <c r="C147" t="s">
        <v>24</v>
      </c>
      <c r="D147" t="s">
        <v>152</v>
      </c>
      <c r="E147">
        <v>904.03380000000004</v>
      </c>
      <c r="F147">
        <v>0.771061</v>
      </c>
      <c r="G147">
        <v>15.17426</v>
      </c>
      <c r="H147">
        <v>0</v>
      </c>
      <c r="I147">
        <v>0</v>
      </c>
      <c r="J147">
        <v>0.76907899999999996</v>
      </c>
      <c r="K147">
        <v>14.688510000000001</v>
      </c>
      <c r="L147">
        <v>0</v>
      </c>
      <c r="M147">
        <v>0</v>
      </c>
      <c r="N147">
        <v>0.76706700000000005</v>
      </c>
      <c r="O147">
        <v>14.86351</v>
      </c>
      <c r="P147">
        <v>0</v>
      </c>
      <c r="Q147">
        <v>0</v>
      </c>
      <c r="R147">
        <v>0.76501549999999996</v>
      </c>
      <c r="S147">
        <v>15.18648</v>
      </c>
      <c r="T147">
        <v>0</v>
      </c>
      <c r="U147" s="1">
        <v>1.244068E-37</v>
      </c>
      <c r="V147">
        <v>0.76297559999999998</v>
      </c>
      <c r="W147">
        <v>15.893520000000001</v>
      </c>
      <c r="X147" s="1">
        <v>9.7653769999999997E-29</v>
      </c>
      <c r="Y147" s="1">
        <v>3.7827520000000002E-26</v>
      </c>
      <c r="Z147">
        <v>0.76091750000000002</v>
      </c>
      <c r="AA147">
        <v>16.110279999999999</v>
      </c>
      <c r="AB147" s="1">
        <v>4.8828429999999997E-18</v>
      </c>
      <c r="AC147" s="1">
        <v>1.894714E-15</v>
      </c>
      <c r="AD147">
        <v>0.75892890000000002</v>
      </c>
      <c r="AE147">
        <v>16.044180000000001</v>
      </c>
      <c r="AF147" s="1">
        <v>2.0548580000000001E-7</v>
      </c>
      <c r="AG147" s="1">
        <v>5.3064740000000003E-5</v>
      </c>
      <c r="AH147">
        <v>0.75691960000000003</v>
      </c>
      <c r="AI147">
        <v>15.568809999999999</v>
      </c>
      <c r="AJ147" s="1">
        <v>3.076503E-3</v>
      </c>
      <c r="AK147">
        <v>0.87727739999999998</v>
      </c>
      <c r="AL147">
        <v>0.75488929999999999</v>
      </c>
      <c r="AM147">
        <v>14.820729999999999</v>
      </c>
      <c r="AN147">
        <v>0.5423502</v>
      </c>
      <c r="AO147">
        <v>170.19909999999999</v>
      </c>
      <c r="AP147">
        <v>0.7529131</v>
      </c>
      <c r="AQ147">
        <v>14.19116</v>
      </c>
      <c r="AR147">
        <v>11.26369</v>
      </c>
      <c r="AS147">
        <v>3820.674</v>
      </c>
      <c r="AT147">
        <v>0.7509789</v>
      </c>
      <c r="AU147">
        <v>14.19955</v>
      </c>
      <c r="AV147">
        <v>56.298220000000001</v>
      </c>
      <c r="AW147">
        <v>20389.88</v>
      </c>
      <c r="AX147">
        <v>0.74902120000000005</v>
      </c>
      <c r="AY147">
        <v>14.308870000000001</v>
      </c>
      <c r="AZ147">
        <v>100.7873</v>
      </c>
      <c r="BA147">
        <v>38568.39</v>
      </c>
      <c r="BB147">
        <v>0.7469595</v>
      </c>
      <c r="BC147">
        <v>14.57845</v>
      </c>
      <c r="BD147">
        <v>84.065380000000005</v>
      </c>
      <c r="BE147">
        <v>33696.339999999997</v>
      </c>
      <c r="BF147">
        <v>0.74466860000000001</v>
      </c>
      <c r="BG147">
        <v>14.77247</v>
      </c>
      <c r="BH147">
        <v>39.525779999999997</v>
      </c>
      <c r="BI147">
        <v>16460.099999999999</v>
      </c>
      <c r="BJ147">
        <v>0.74187959999999997</v>
      </c>
      <c r="BK147">
        <v>14.72583</v>
      </c>
      <c r="BL147">
        <v>12.18235</v>
      </c>
      <c r="BM147">
        <v>5231.4970000000003</v>
      </c>
      <c r="BN147">
        <v>0.73854679999999995</v>
      </c>
      <c r="BO147">
        <v>14.38653</v>
      </c>
      <c r="BP147">
        <v>2.822762</v>
      </c>
      <c r="BQ147">
        <v>1238.671</v>
      </c>
      <c r="BR147">
        <v>0.73458979999999996</v>
      </c>
      <c r="BS147">
        <v>13.805720000000001</v>
      </c>
      <c r="BT147">
        <v>0.58516089999999998</v>
      </c>
      <c r="BU147">
        <v>258.06580000000002</v>
      </c>
      <c r="BV147">
        <v>0.73012619999999995</v>
      </c>
      <c r="BW147">
        <v>13.606210000000001</v>
      </c>
      <c r="BX147" s="1">
        <v>0.15392529999999999</v>
      </c>
      <c r="BY147">
        <v>65.8155</v>
      </c>
      <c r="BZ147">
        <v>0.72539869999999995</v>
      </c>
      <c r="CA147">
        <v>13.898680000000001</v>
      </c>
      <c r="CB147" s="1">
        <v>7.657253E-2</v>
      </c>
      <c r="CC147">
        <v>31.241029999999999</v>
      </c>
      <c r="CD147">
        <v>0.72043559999999995</v>
      </c>
      <c r="CE147">
        <v>14.45429</v>
      </c>
      <c r="CF147" s="1">
        <v>6.1453090000000002E-2</v>
      </c>
      <c r="CG147">
        <v>24.58681</v>
      </c>
      <c r="CH147">
        <v>0.71521369999999995</v>
      </c>
      <c r="CI147">
        <v>15.082560000000001</v>
      </c>
      <c r="CJ147" s="1">
        <v>5.9571739999999998E-2</v>
      </c>
      <c r="CK147" s="1">
        <v>23.73265</v>
      </c>
      <c r="CL147">
        <v>0.70984049999999999</v>
      </c>
      <c r="CM147">
        <v>15.28159</v>
      </c>
      <c r="CN147" s="1">
        <v>6.1514890000000003E-2</v>
      </c>
      <c r="CO147" s="1">
        <v>24.569759999999999</v>
      </c>
      <c r="CP147">
        <v>0.70465049999999996</v>
      </c>
      <c r="CQ147">
        <v>15.234970000000001</v>
      </c>
      <c r="CR147" s="1">
        <v>6.2883709999999995E-2</v>
      </c>
      <c r="CS147" s="1">
        <v>25.272359999999999</v>
      </c>
      <c r="CT147">
        <v>0.69952400000000003</v>
      </c>
      <c r="CU147">
        <v>14.98028</v>
      </c>
      <c r="CV147" s="1">
        <v>6.1662250000000002E-2</v>
      </c>
      <c r="CW147" s="1">
        <v>24.954049999999999</v>
      </c>
      <c r="CX147">
        <v>0.6946483</v>
      </c>
      <c r="CY147">
        <v>14.61636</v>
      </c>
      <c r="CZ147" s="1">
        <v>5.8036539999999998E-2</v>
      </c>
      <c r="DA147" s="1">
        <v>23.628740000000001</v>
      </c>
      <c r="DB147">
        <v>0.68979109999999999</v>
      </c>
      <c r="DC147">
        <v>14.6585</v>
      </c>
      <c r="DD147" s="1">
        <v>5.3011820000000001E-2</v>
      </c>
      <c r="DE147" s="1">
        <v>21.68873</v>
      </c>
      <c r="DF147">
        <v>0.68529139999999999</v>
      </c>
      <c r="DG147">
        <v>15.11838</v>
      </c>
      <c r="DH147" s="1">
        <v>4.7603859999999998E-2</v>
      </c>
      <c r="DI147" s="1">
        <v>19.536919999999999</v>
      </c>
      <c r="DJ147">
        <v>0.68103740000000001</v>
      </c>
      <c r="DK147">
        <v>15.752929999999999</v>
      </c>
      <c r="DL147" s="1">
        <v>4.2365699999999999E-2</v>
      </c>
      <c r="DM147" s="1">
        <v>17.424869999999999</v>
      </c>
      <c r="DN147">
        <v>0.67677169999999998</v>
      </c>
      <c r="DO147">
        <v>16.495069999999998</v>
      </c>
      <c r="DP147" s="1">
        <v>3.7318700000000003E-2</v>
      </c>
      <c r="DQ147" s="1">
        <v>15.38292</v>
      </c>
      <c r="DR147">
        <v>0.67241640000000003</v>
      </c>
      <c r="DS147">
        <v>16.83117</v>
      </c>
      <c r="DT147" s="1">
        <v>3.2311739999999999E-2</v>
      </c>
      <c r="DU147" s="1">
        <v>13.35619</v>
      </c>
      <c r="DV147">
        <v>0.66834660000000001</v>
      </c>
      <c r="DW147">
        <v>16.83952</v>
      </c>
      <c r="DX147" s="1">
        <v>2.7423690000000001E-2</v>
      </c>
      <c r="DY147" s="1">
        <v>11.37191</v>
      </c>
      <c r="DZ147">
        <v>0.66483389999999998</v>
      </c>
      <c r="EA147">
        <v>16.550409999999999</v>
      </c>
      <c r="EB147" s="1">
        <v>2.303262E-2</v>
      </c>
      <c r="EC147" s="1">
        <v>9.5659749999999999</v>
      </c>
      <c r="ED147">
        <v>0.66182799999999997</v>
      </c>
      <c r="EE147">
        <v>16.026910000000001</v>
      </c>
      <c r="EF147" s="1">
        <v>1.939546E-2</v>
      </c>
      <c r="EG147" s="1">
        <v>8.0536239999999992</v>
      </c>
      <c r="EH147">
        <v>0.6594949</v>
      </c>
      <c r="EI147">
        <v>15.805899999999999</v>
      </c>
      <c r="EJ147" s="1">
        <v>1.6523530000000002E-2</v>
      </c>
      <c r="EK147" s="1">
        <v>6.8504230000000002</v>
      </c>
      <c r="EL147">
        <v>0.65779189999999998</v>
      </c>
      <c r="EM147">
        <v>15.89527</v>
      </c>
      <c r="EN147" s="1">
        <v>1.428485E-2</v>
      </c>
      <c r="EO147" s="1">
        <v>5.9075179999999996</v>
      </c>
      <c r="EP147">
        <v>0.65674279999999996</v>
      </c>
      <c r="EQ147">
        <v>16.234660000000002</v>
      </c>
      <c r="ER147" s="1">
        <v>1.2512819999999999E-2</v>
      </c>
      <c r="ES147" s="1">
        <v>5.1593669999999996</v>
      </c>
      <c r="ET147">
        <v>0.65604600000000002</v>
      </c>
      <c r="EU147">
        <v>16.662099999999999</v>
      </c>
      <c r="EV147" s="1">
        <v>1.101246E-2</v>
      </c>
      <c r="EW147" s="1">
        <v>4.5292899999999996</v>
      </c>
      <c r="EX147">
        <v>0.65565309999999999</v>
      </c>
      <c r="EY147">
        <v>16.769500000000001</v>
      </c>
      <c r="EZ147" s="1">
        <v>9.5335939999999994E-3</v>
      </c>
      <c r="FA147" s="1">
        <v>3.9172259999999999</v>
      </c>
      <c r="FB147">
        <v>0.65546599999999999</v>
      </c>
      <c r="FC147">
        <v>16.632169999999999</v>
      </c>
      <c r="FD147" s="1">
        <v>7.8965779999999996E-3</v>
      </c>
      <c r="FE147" s="1">
        <v>3.2465139999999999</v>
      </c>
      <c r="FF147">
        <v>0.65539210000000003</v>
      </c>
      <c r="FG147">
        <v>16.310230000000001</v>
      </c>
      <c r="FH147" s="1">
        <v>6.1787129999999997E-3</v>
      </c>
      <c r="FI147" s="1">
        <v>2.5419239999999999</v>
      </c>
      <c r="FJ147">
        <v>0.65543689999999999</v>
      </c>
      <c r="FK147">
        <v>15.917400000000001</v>
      </c>
      <c r="FL147" s="1">
        <v>4.6418099999999997E-3</v>
      </c>
      <c r="FM147" s="1">
        <v>1.907009</v>
      </c>
      <c r="FN147">
        <v>0.65552580000000005</v>
      </c>
      <c r="FO147">
        <v>16.087990000000001</v>
      </c>
      <c r="FP147" s="1">
        <v>3.4766469999999998E-3</v>
      </c>
      <c r="FQ147" s="1">
        <v>1.4222399999999999</v>
      </c>
      <c r="FR147">
        <v>0.65567249999999999</v>
      </c>
      <c r="FS147">
        <v>16.172090000000001</v>
      </c>
      <c r="FT147" s="1">
        <v>2.698775E-3</v>
      </c>
      <c r="FU147" s="1">
        <v>1.096848</v>
      </c>
      <c r="FV147">
        <v>0.65586060000000002</v>
      </c>
      <c r="FW147">
        <v>16.430219999999998</v>
      </c>
      <c r="FX147" s="1">
        <v>2.2153749999999999E-3</v>
      </c>
      <c r="FY147" s="1">
        <v>0.89409859999999997</v>
      </c>
      <c r="FZ147">
        <v>0.65607599999999999</v>
      </c>
      <c r="GA147">
        <v>16.626639999999998</v>
      </c>
      <c r="GB147" s="1">
        <v>1.915438E-3</v>
      </c>
      <c r="GC147" s="1">
        <v>0.76851829999999999</v>
      </c>
      <c r="GD147">
        <v>0.6562846</v>
      </c>
      <c r="GE147">
        <v>16.65127</v>
      </c>
      <c r="GF147" s="1">
        <v>1.71211E-3</v>
      </c>
      <c r="GG147" s="1">
        <v>0.68414229999999998</v>
      </c>
      <c r="GH147">
        <v>0.65649970000000002</v>
      </c>
      <c r="GI147">
        <v>16.474430000000002</v>
      </c>
      <c r="GJ147" s="1">
        <v>1.5527220000000001E-3</v>
      </c>
      <c r="GK147" s="1">
        <v>0.61876240000000005</v>
      </c>
      <c r="GL147">
        <v>0.65665370000000001</v>
      </c>
      <c r="GM147">
        <v>16.068819999999999</v>
      </c>
      <c r="GN147" s="1">
        <v>1.4157359999999999E-3</v>
      </c>
      <c r="GO147" s="1">
        <v>0.56303040000000004</v>
      </c>
      <c r="GP147">
        <v>0.65680099999999997</v>
      </c>
      <c r="GQ147">
        <v>15.634320000000001</v>
      </c>
      <c r="GR147" s="1">
        <v>1.2986E-3</v>
      </c>
      <c r="GS147" s="1">
        <v>0.5153915</v>
      </c>
      <c r="GT147">
        <v>0.65693179999999995</v>
      </c>
      <c r="GU147">
        <v>15.99288</v>
      </c>
      <c r="GV147" s="1">
        <v>1.20177E-3</v>
      </c>
      <c r="GW147" s="1">
        <v>0.47611940000000003</v>
      </c>
      <c r="GX147">
        <v>0.65700970000000003</v>
      </c>
      <c r="GY147">
        <v>16.459</v>
      </c>
      <c r="GZ147" s="1">
        <v>1.1234680000000001E-3</v>
      </c>
      <c r="HA147" s="1">
        <v>0.4443994</v>
      </c>
      <c r="HB147">
        <v>0.65706390000000003</v>
      </c>
      <c r="HC147">
        <v>17.06944</v>
      </c>
      <c r="HD147" s="1">
        <v>1.0594599999999999E-3</v>
      </c>
      <c r="HE147" s="1">
        <v>0.41857729999999999</v>
      </c>
      <c r="HF147">
        <v>0.65708820000000001</v>
      </c>
      <c r="HG147">
        <v>17.719370000000001</v>
      </c>
      <c r="HH147" s="1">
        <v>1.007094E-3</v>
      </c>
      <c r="HI147" s="1">
        <v>0.39747199999999999</v>
      </c>
      <c r="HJ147">
        <v>0.65712459999999995</v>
      </c>
      <c r="HK147">
        <v>18.0185</v>
      </c>
      <c r="HL147" s="1">
        <v>9.6709919999999998E-4</v>
      </c>
      <c r="HM147" s="1">
        <v>0.38126490000000002</v>
      </c>
      <c r="HN147">
        <v>0.65712199999999998</v>
      </c>
      <c r="HO147">
        <v>17.899809999999999</v>
      </c>
      <c r="HP147" s="1">
        <v>9.4002120000000005E-4</v>
      </c>
      <c r="HQ147" s="1">
        <v>0.37021949999999998</v>
      </c>
      <c r="HR147">
        <v>0.65712130000000002</v>
      </c>
      <c r="HS147">
        <v>17.493079999999999</v>
      </c>
      <c r="HT147" s="1">
        <v>9.2158229999999999E-4</v>
      </c>
      <c r="HU147" s="1">
        <v>0.36277789999999999</v>
      </c>
      <c r="HV147">
        <v>0.65712269999999995</v>
      </c>
      <c r="HW147">
        <v>16.847670000000001</v>
      </c>
      <c r="HX147" s="1">
        <v>9.0426739999999997E-4</v>
      </c>
      <c r="HY147" s="1">
        <v>0.3559988</v>
      </c>
      <c r="HZ147">
        <v>0.65712760000000003</v>
      </c>
      <c r="IA147">
        <v>16.871849999999998</v>
      </c>
      <c r="IB147" s="1">
        <v>8.8269689999999996E-4</v>
      </c>
      <c r="IC147" s="1">
        <v>0.34767880000000001</v>
      </c>
      <c r="ID147">
        <v>0.65714070000000002</v>
      </c>
      <c r="IE147">
        <v>17.236609999999999</v>
      </c>
      <c r="IF147" s="1">
        <v>8.5583969999999997E-4</v>
      </c>
      <c r="IG147" s="1">
        <v>0.33726850000000003</v>
      </c>
      <c r="IH147">
        <v>0.65712899999999996</v>
      </c>
      <c r="II147">
        <v>17.784659999999999</v>
      </c>
      <c r="IJ147" s="1">
        <v>8.2500569999999999E-4</v>
      </c>
      <c r="IK147" s="1">
        <v>0.32526240000000001</v>
      </c>
      <c r="IL147">
        <v>0.65711399999999998</v>
      </c>
      <c r="IM147">
        <v>18.553149999999999</v>
      </c>
      <c r="IN147" s="1">
        <v>7.9246690000000001E-4</v>
      </c>
      <c r="IO147" s="1">
        <v>0.31251960000000001</v>
      </c>
      <c r="IP147">
        <v>0.65713869999999996</v>
      </c>
      <c r="IQ147">
        <v>18.926960000000001</v>
      </c>
      <c r="IR147" s="1">
        <v>7.5989530000000001E-4</v>
      </c>
      <c r="IS147" s="1">
        <v>0.29970540000000001</v>
      </c>
      <c r="IT147">
        <v>0.65713659999999996</v>
      </c>
      <c r="IU147">
        <v>19.003250000000001</v>
      </c>
      <c r="IV147" s="1">
        <v>7.2823400000000002E-4</v>
      </c>
      <c r="IW147" s="1">
        <v>0.28726239999999997</v>
      </c>
      <c r="IX147">
        <v>0.65713010000000005</v>
      </c>
      <c r="IY147">
        <v>18.767130000000002</v>
      </c>
      <c r="IZ147" s="1">
        <v>6.9801430000000005E-4</v>
      </c>
      <c r="JA147" s="1">
        <v>0.27535330000000002</v>
      </c>
      <c r="JB147">
        <v>0.65714090000000003</v>
      </c>
      <c r="JC147">
        <v>18.221260000000001</v>
      </c>
      <c r="JD147">
        <v>6.6924319999999999E-4</v>
      </c>
      <c r="JE147" s="1">
        <v>0.26400449999999998</v>
      </c>
      <c r="JF147">
        <v>0.6571207</v>
      </c>
      <c r="JG147">
        <v>17.940259999999999</v>
      </c>
      <c r="JH147">
        <v>6.4186150000000003E-4</v>
      </c>
      <c r="JI147" s="1">
        <v>0.25323010000000001</v>
      </c>
      <c r="JJ147">
        <v>0.65712269999999995</v>
      </c>
      <c r="JK147">
        <v>17.535520000000002</v>
      </c>
      <c r="JL147">
        <v>6.1596440000000001E-4</v>
      </c>
      <c r="JM147" s="1">
        <v>0.24299780000000001</v>
      </c>
      <c r="JN147">
        <v>0.65712669999999995</v>
      </c>
      <c r="JO147">
        <v>17.521809999999999</v>
      </c>
      <c r="JP147">
        <v>5.9131609999999997E-4</v>
      </c>
      <c r="JQ147" s="1">
        <v>0.2332941</v>
      </c>
      <c r="JR147">
        <v>0.65713100000000002</v>
      </c>
      <c r="JS147">
        <v>17.404990000000002</v>
      </c>
      <c r="JT147">
        <v>5.6794949999999995E-4</v>
      </c>
      <c r="JU147" s="1">
        <v>0.22405559999999999</v>
      </c>
      <c r="JV147">
        <v>0.65712300000000001</v>
      </c>
      <c r="JW147">
        <v>17.280750000000001</v>
      </c>
      <c r="JX147">
        <v>5.4553540000000001E-4</v>
      </c>
      <c r="JY147" s="1">
        <v>0.21523049999999999</v>
      </c>
      <c r="JZ147">
        <v>0.6571226</v>
      </c>
      <c r="KA147">
        <v>17.136790000000001</v>
      </c>
      <c r="KB147">
        <v>5.2421119999999997E-4</v>
      </c>
      <c r="KC147">
        <v>0.2068121</v>
      </c>
      <c r="KD147">
        <v>0.65714410000000001</v>
      </c>
      <c r="KE147">
        <v>16.890979999999999</v>
      </c>
      <c r="KF147">
        <v>5.0392480000000005E-4</v>
      </c>
      <c r="KG147">
        <v>0.1988076</v>
      </c>
      <c r="KH147">
        <v>0.65715060000000003</v>
      </c>
      <c r="KI147">
        <v>16.501259999999998</v>
      </c>
      <c r="KJ147">
        <v>4.8466189999999998E-4</v>
      </c>
      <c r="KK147">
        <v>0.1912063</v>
      </c>
      <c r="KL147">
        <v>0.65712800000000005</v>
      </c>
      <c r="KM147">
        <v>16.56427</v>
      </c>
      <c r="KN147">
        <v>4.6640279999999999E-4</v>
      </c>
      <c r="KO147">
        <v>0.18398990000000001</v>
      </c>
      <c r="KP147">
        <v>0.65711839999999999</v>
      </c>
      <c r="KQ147">
        <v>16.29325</v>
      </c>
      <c r="KR147">
        <v>4.4904560000000001E-4</v>
      </c>
      <c r="KS147">
        <v>0.17713429999999999</v>
      </c>
      <c r="KT147">
        <v>0.65715460000000003</v>
      </c>
      <c r="KU147">
        <v>16.296690000000002</v>
      </c>
      <c r="KV147">
        <v>4.32452E-4</v>
      </c>
      <c r="KW147">
        <v>0.17059199999999999</v>
      </c>
      <c r="KX147">
        <v>0.65712250000000005</v>
      </c>
      <c r="KY147">
        <v>16.311060000000001</v>
      </c>
      <c r="KZ147">
        <v>4.1661159999999999E-4</v>
      </c>
      <c r="LA147">
        <v>0.16434480000000001</v>
      </c>
      <c r="LB147">
        <v>0.65712809999999999</v>
      </c>
      <c r="LC147">
        <v>16.15896</v>
      </c>
      <c r="LD147">
        <v>4.0147840000000001E-4</v>
      </c>
      <c r="LE147">
        <v>0.15836939999999999</v>
      </c>
      <c r="LF147">
        <v>0.6571032</v>
      </c>
      <c r="LG147">
        <v>15.853540000000001</v>
      </c>
      <c r="LH147">
        <v>3.8704789999999999E-4</v>
      </c>
      <c r="LI147">
        <v>0.1526651</v>
      </c>
      <c r="LJ147">
        <v>0.65705029999999998</v>
      </c>
      <c r="LK147">
        <v>15.4529</v>
      </c>
      <c r="LL147">
        <v>3.7316569999999998E-4</v>
      </c>
      <c r="LM147">
        <v>0.1472078</v>
      </c>
      <c r="LN147">
        <v>0.65698190000000001</v>
      </c>
      <c r="LO147">
        <v>15.163729999999999</v>
      </c>
      <c r="LP147">
        <v>3.5975269999999999E-4</v>
      </c>
      <c r="LQ147">
        <v>0.14194290000000001</v>
      </c>
      <c r="LR147">
        <v>0.65683100000000005</v>
      </c>
      <c r="LS147">
        <v>15.68774</v>
      </c>
      <c r="LT147">
        <v>3.4684750000000002E-4</v>
      </c>
      <c r="LU147">
        <v>0.1368666</v>
      </c>
      <c r="LV147">
        <v>0.65671179999999996</v>
      </c>
      <c r="LW147">
        <v>16.177610000000001</v>
      </c>
      <c r="LX147">
        <v>3.3447639999999997E-4</v>
      </c>
      <c r="LY147">
        <v>0.13200419999999999</v>
      </c>
      <c r="LZ147">
        <v>0.65649880000000005</v>
      </c>
      <c r="MA147">
        <v>16.929600000000001</v>
      </c>
      <c r="MB147">
        <v>3.2270550000000002E-4</v>
      </c>
      <c r="MC147">
        <v>0.12737270000000001</v>
      </c>
      <c r="MD147">
        <v>0.65632040000000003</v>
      </c>
      <c r="ME147">
        <v>17.90842</v>
      </c>
      <c r="MF147">
        <v>3.1200640000000001E-4</v>
      </c>
      <c r="MG147">
        <v>0.12314650000000001</v>
      </c>
      <c r="MH147">
        <v>0.6561015</v>
      </c>
      <c r="MI147">
        <v>18.426500000000001</v>
      </c>
      <c r="MJ147">
        <v>3.034496E-4</v>
      </c>
      <c r="MK147">
        <v>0.1197344</v>
      </c>
      <c r="ML147">
        <v>0.65590059999999994</v>
      </c>
      <c r="MM147">
        <v>18.379390000000001</v>
      </c>
      <c r="MN147">
        <v>2.9786420000000002E-4</v>
      </c>
      <c r="MO147">
        <v>0.1174709</v>
      </c>
      <c r="MP147">
        <v>0.65571179999999996</v>
      </c>
      <c r="MQ147">
        <v>18.005970000000001</v>
      </c>
      <c r="MR147">
        <v>2.9430759999999999E-4</v>
      </c>
      <c r="MS147">
        <v>0.1160617</v>
      </c>
      <c r="MT147">
        <v>0.6555742</v>
      </c>
      <c r="MU147">
        <v>17.48094</v>
      </c>
      <c r="MV147">
        <v>2.909101E-4</v>
      </c>
      <c r="MW147">
        <v>0.1147508</v>
      </c>
      <c r="MX147">
        <v>0.65545679999999995</v>
      </c>
      <c r="MY147">
        <v>17.72598</v>
      </c>
      <c r="MZ147">
        <v>2.8617280000000001E-4</v>
      </c>
      <c r="NA147">
        <v>0.1129315</v>
      </c>
      <c r="NB147">
        <v>0.65536799999999995</v>
      </c>
      <c r="NC147">
        <v>18.164670000000001</v>
      </c>
      <c r="ND147">
        <v>2.7975649999999999E-4</v>
      </c>
      <c r="NE147">
        <v>0.110456</v>
      </c>
      <c r="NF147">
        <v>0.65531280000000003</v>
      </c>
      <c r="NG147">
        <v>18.728580000000001</v>
      </c>
      <c r="NH147">
        <v>2.7210450000000002E-4</v>
      </c>
      <c r="NI147">
        <v>0.10747080000000001</v>
      </c>
      <c r="NJ147">
        <v>0.65527179999999996</v>
      </c>
      <c r="NK147">
        <v>19.560269999999999</v>
      </c>
      <c r="NL147">
        <v>2.6338989999999998E-4</v>
      </c>
      <c r="NM147">
        <v>0.1040584</v>
      </c>
      <c r="NN147">
        <v>0.65525480000000003</v>
      </c>
      <c r="NO147">
        <v>19.986090000000001</v>
      </c>
      <c r="NP147">
        <v>2.5318090000000002E-4</v>
      </c>
      <c r="NQ147">
        <v>0.1000718</v>
      </c>
      <c r="NR147">
        <v>0.65517709999999996</v>
      </c>
      <c r="NS147">
        <v>20.07986</v>
      </c>
      <c r="NT147">
        <v>2.410968E-4</v>
      </c>
      <c r="NU147">
        <v>9.5355010000000004E-2</v>
      </c>
      <c r="NV147">
        <v>0.65508270000000002</v>
      </c>
      <c r="NW147">
        <v>19.792120000000001</v>
      </c>
      <c r="NX147">
        <v>2.2787940000000001E-4</v>
      </c>
      <c r="NY147">
        <v>9.0161519999999995E-2</v>
      </c>
      <c r="NZ147">
        <v>0.65490879999999996</v>
      </c>
      <c r="OA147">
        <v>19.226900000000001</v>
      </c>
      <c r="OB147">
        <v>2.1507110000000001E-4</v>
      </c>
      <c r="OC147">
        <v>8.5095100000000007E-2</v>
      </c>
      <c r="OD147">
        <v>0.65466020000000003</v>
      </c>
      <c r="OE147">
        <v>18.698139999999999</v>
      </c>
      <c r="OF147">
        <v>2.0380109999999999E-4</v>
      </c>
      <c r="OG147">
        <v>8.0617140000000004E-2</v>
      </c>
      <c r="OH147">
        <v>0.65432670000000004</v>
      </c>
      <c r="OI147">
        <v>18.651319999999998</v>
      </c>
      <c r="OJ147">
        <v>1.94298E-4</v>
      </c>
      <c r="OK147">
        <v>7.6847529999999997E-2</v>
      </c>
    </row>
    <row r="148" spans="1:401" x14ac:dyDescent="0.35">
      <c r="A148">
        <v>151</v>
      </c>
      <c r="B148" t="s">
        <v>4</v>
      </c>
      <c r="C148" t="s">
        <v>24</v>
      </c>
      <c r="D148" t="s">
        <v>153</v>
      </c>
      <c r="E148">
        <v>822.18880000000001</v>
      </c>
      <c r="F148">
        <v>0.66301319999999997</v>
      </c>
      <c r="G148">
        <v>15.23879</v>
      </c>
      <c r="H148">
        <v>0</v>
      </c>
      <c r="I148">
        <v>0</v>
      </c>
      <c r="J148">
        <v>0.66198409999999996</v>
      </c>
      <c r="K148">
        <v>14.74652</v>
      </c>
      <c r="L148">
        <v>0</v>
      </c>
      <c r="M148">
        <v>0</v>
      </c>
      <c r="N148">
        <v>0.66094260000000005</v>
      </c>
      <c r="O148">
        <v>14.90382</v>
      </c>
      <c r="P148">
        <v>0</v>
      </c>
      <c r="Q148">
        <v>0</v>
      </c>
      <c r="R148">
        <v>0.65987859999999998</v>
      </c>
      <c r="S148">
        <v>15.170780000000001</v>
      </c>
      <c r="T148">
        <v>0</v>
      </c>
      <c r="U148">
        <v>1.6161370000000001E-38</v>
      </c>
      <c r="V148">
        <v>0.65883539999999996</v>
      </c>
      <c r="W148">
        <v>15.8786</v>
      </c>
      <c r="X148" s="1">
        <v>1.5197230000000001E-29</v>
      </c>
      <c r="Y148" s="1">
        <v>5.4775399999999998E-27</v>
      </c>
      <c r="Z148">
        <v>0.65776040000000002</v>
      </c>
      <c r="AA148">
        <v>16.091010000000001</v>
      </c>
      <c r="AB148" s="1">
        <v>8.2409059999999996E-19</v>
      </c>
      <c r="AC148" s="1">
        <v>2.9750320000000002E-16</v>
      </c>
      <c r="AD148">
        <v>0.65678599999999998</v>
      </c>
      <c r="AE148">
        <v>16.06664</v>
      </c>
      <c r="AF148" s="1">
        <v>4.4126540000000001E-8</v>
      </c>
      <c r="AG148" s="1">
        <v>1.235382E-5</v>
      </c>
      <c r="AH148">
        <v>0.65578219999999998</v>
      </c>
      <c r="AI148">
        <v>15.63456</v>
      </c>
      <c r="AJ148" s="1">
        <v>1.5516E-3</v>
      </c>
      <c r="AK148">
        <v>0.43434679999999998</v>
      </c>
      <c r="AL148">
        <v>0.65477960000000002</v>
      </c>
      <c r="AM148">
        <v>14.900359999999999</v>
      </c>
      <c r="AN148">
        <v>0.35009950000000001</v>
      </c>
      <c r="AO148">
        <v>105.8421</v>
      </c>
      <c r="AP148">
        <v>0.6537866</v>
      </c>
      <c r="AQ148">
        <v>14.263059999999999</v>
      </c>
      <c r="AR148">
        <v>8.6108170000000008</v>
      </c>
      <c r="AS148">
        <v>2773.6239999999998</v>
      </c>
      <c r="AT148">
        <v>0.65285649999999995</v>
      </c>
      <c r="AU148">
        <v>14.25494</v>
      </c>
      <c r="AV148">
        <v>49.068600000000004</v>
      </c>
      <c r="AW148">
        <v>16673.95</v>
      </c>
      <c r="AX148">
        <v>0.65192439999999996</v>
      </c>
      <c r="AY148">
        <v>14.310560000000001</v>
      </c>
      <c r="AZ148">
        <v>97.654560000000004</v>
      </c>
      <c r="BA148">
        <v>34704.57</v>
      </c>
      <c r="BB148">
        <v>0.65088290000000004</v>
      </c>
      <c r="BC148">
        <v>14.57687</v>
      </c>
      <c r="BD148">
        <v>88.797780000000003</v>
      </c>
      <c r="BE148">
        <v>32769.65</v>
      </c>
      <c r="BF148">
        <v>0.64977090000000004</v>
      </c>
      <c r="BG148">
        <v>14.77219</v>
      </c>
      <c r="BH148">
        <v>44.769750000000002</v>
      </c>
      <c r="BI148">
        <v>17042.46</v>
      </c>
      <c r="BJ148">
        <v>0.64837540000000005</v>
      </c>
      <c r="BK148">
        <v>14.725429999999999</v>
      </c>
      <c r="BL148">
        <v>14.5657</v>
      </c>
      <c r="BM148">
        <v>5686.3760000000002</v>
      </c>
      <c r="BN148">
        <v>0.64678720000000001</v>
      </c>
      <c r="BO148">
        <v>14.42381</v>
      </c>
      <c r="BP148">
        <v>3.49953</v>
      </c>
      <c r="BQ148">
        <v>1391.722</v>
      </c>
      <c r="BR148">
        <v>0.6449994</v>
      </c>
      <c r="BS148">
        <v>13.86922</v>
      </c>
      <c r="BT148">
        <v>0.72897940000000006</v>
      </c>
      <c r="BU148">
        <v>291.9923</v>
      </c>
      <c r="BV148">
        <v>0.64304079999999997</v>
      </c>
      <c r="BW148">
        <v>13.67356</v>
      </c>
      <c r="BX148" s="1">
        <v>0.18016989999999999</v>
      </c>
      <c r="BY148">
        <v>70.790779999999998</v>
      </c>
      <c r="BZ148">
        <v>0.64108659999999995</v>
      </c>
      <c r="CA148">
        <v>13.956490000000001</v>
      </c>
      <c r="CB148" s="1">
        <v>8.1398349999999994E-2</v>
      </c>
      <c r="CC148">
        <v>30.79373</v>
      </c>
      <c r="CD148">
        <v>0.63919870000000001</v>
      </c>
      <c r="CE148">
        <v>14.49112</v>
      </c>
      <c r="CF148" s="1">
        <v>6.2394770000000002E-2</v>
      </c>
      <c r="CG148">
        <v>23.183530000000001</v>
      </c>
      <c r="CH148">
        <v>0.63698359999999998</v>
      </c>
      <c r="CI148">
        <v>15.091839999999999</v>
      </c>
      <c r="CJ148" s="1">
        <v>5.9479839999999999E-2</v>
      </c>
      <c r="CK148" s="1">
        <v>22.016690000000001</v>
      </c>
      <c r="CL148">
        <v>0.63451740000000001</v>
      </c>
      <c r="CM148">
        <v>15.268929999999999</v>
      </c>
      <c r="CN148" s="1">
        <v>6.1180859999999997E-2</v>
      </c>
      <c r="CO148" s="1">
        <v>22.695820000000001</v>
      </c>
      <c r="CP148">
        <v>0.63232180000000004</v>
      </c>
      <c r="CQ148">
        <v>15.229189999999999</v>
      </c>
      <c r="CR148" s="1">
        <v>6.2776659999999998E-2</v>
      </c>
      <c r="CS148" s="1">
        <v>23.412379999999999</v>
      </c>
      <c r="CT148">
        <v>0.63028240000000002</v>
      </c>
      <c r="CU148">
        <v>15.002359999999999</v>
      </c>
      <c r="CV148" s="1">
        <v>6.1920700000000002E-2</v>
      </c>
      <c r="CW148" s="1">
        <v>23.235530000000001</v>
      </c>
      <c r="CX148">
        <v>0.62850620000000001</v>
      </c>
      <c r="CY148">
        <v>14.663790000000001</v>
      </c>
      <c r="CZ148" s="1">
        <v>5.857627E-2</v>
      </c>
      <c r="DA148" s="1">
        <v>22.099589999999999</v>
      </c>
      <c r="DB148">
        <v>0.626915</v>
      </c>
      <c r="DC148">
        <v>14.728289999999999</v>
      </c>
      <c r="DD148" s="1">
        <v>5.3689649999999998E-2</v>
      </c>
      <c r="DE148" s="1">
        <v>20.34554</v>
      </c>
      <c r="DF148">
        <v>0.62579819999999997</v>
      </c>
      <c r="DG148">
        <v>15.170260000000001</v>
      </c>
      <c r="DH148" s="1">
        <v>4.8303520000000003E-2</v>
      </c>
      <c r="DI148" s="1">
        <v>18.36421</v>
      </c>
      <c r="DJ148">
        <v>0.62495500000000004</v>
      </c>
      <c r="DK148">
        <v>15.759539999999999</v>
      </c>
      <c r="DL148" s="1">
        <v>4.3038359999999998E-2</v>
      </c>
      <c r="DM148" s="1">
        <v>16.400069999999999</v>
      </c>
      <c r="DN148">
        <v>0.62420869999999995</v>
      </c>
      <c r="DO148">
        <v>16.481660000000002</v>
      </c>
      <c r="DP148" s="1">
        <v>3.79776E-2</v>
      </c>
      <c r="DQ148" s="1">
        <v>14.50332</v>
      </c>
      <c r="DR148">
        <v>0.62320719999999996</v>
      </c>
      <c r="DS148">
        <v>16.803429999999999</v>
      </c>
      <c r="DT148" s="1">
        <v>3.2969529999999997E-2</v>
      </c>
      <c r="DU148" s="1">
        <v>12.62175</v>
      </c>
      <c r="DV148">
        <v>0.62143459999999995</v>
      </c>
      <c r="DW148">
        <v>16.817150000000002</v>
      </c>
      <c r="DX148" s="1">
        <v>2.8054719999999998E-2</v>
      </c>
      <c r="DY148" s="1">
        <v>10.77267</v>
      </c>
      <c r="DZ148">
        <v>0.62000829999999996</v>
      </c>
      <c r="EA148">
        <v>16.563469999999999</v>
      </c>
      <c r="EB148" s="1">
        <v>2.3585120000000001E-2</v>
      </c>
      <c r="EC148" s="1">
        <v>9.0711929999999992</v>
      </c>
      <c r="ED148">
        <v>0.61896660000000003</v>
      </c>
      <c r="EE148">
        <v>16.074300000000001</v>
      </c>
      <c r="EF148" s="1">
        <v>1.9846340000000001E-2</v>
      </c>
      <c r="EG148" s="1">
        <v>7.6322539999999996</v>
      </c>
      <c r="EH148">
        <v>0.61835620000000002</v>
      </c>
      <c r="EI148">
        <v>15.877840000000001</v>
      </c>
      <c r="EJ148" s="1">
        <v>1.6878529999999999E-2</v>
      </c>
      <c r="EK148" s="1">
        <v>6.4817590000000003</v>
      </c>
      <c r="EL148">
        <v>0.61815690000000001</v>
      </c>
      <c r="EM148">
        <v>15.972300000000001</v>
      </c>
      <c r="EN148" s="1">
        <v>1.4564189999999999E-2</v>
      </c>
      <c r="EO148" s="1">
        <v>5.5795909999999997</v>
      </c>
      <c r="EP148">
        <v>0.61820240000000004</v>
      </c>
      <c r="EQ148">
        <v>16.290679999999998</v>
      </c>
      <c r="ER148" s="1">
        <v>1.273868E-2</v>
      </c>
      <c r="ES148" s="1">
        <v>4.8661880000000002</v>
      </c>
      <c r="ET148">
        <v>0.61836290000000005</v>
      </c>
      <c r="EU148">
        <v>16.68075</v>
      </c>
      <c r="EV148" s="1">
        <v>1.1213330000000001E-2</v>
      </c>
      <c r="EW148" s="1">
        <v>4.2720370000000001</v>
      </c>
      <c r="EX148">
        <v>0.61861319999999997</v>
      </c>
      <c r="EY148">
        <v>16.754100000000001</v>
      </c>
      <c r="EZ148" s="1">
        <v>9.7438019999999993E-3</v>
      </c>
      <c r="FA148" s="1">
        <v>3.7067890000000001</v>
      </c>
      <c r="FB148">
        <v>0.61882409999999999</v>
      </c>
      <c r="FC148">
        <v>16.615100000000002</v>
      </c>
      <c r="FD148" s="1">
        <v>8.1299479999999997E-3</v>
      </c>
      <c r="FE148" s="1">
        <v>3.092784</v>
      </c>
      <c r="FF148">
        <v>0.61904479999999995</v>
      </c>
      <c r="FG148">
        <v>16.316939999999999</v>
      </c>
      <c r="FH148" s="1">
        <v>6.4106720000000001E-3</v>
      </c>
      <c r="FI148" s="1">
        <v>2.439419</v>
      </c>
      <c r="FJ148">
        <v>0.61923890000000004</v>
      </c>
      <c r="FK148">
        <v>15.96278</v>
      </c>
      <c r="FL148" s="1">
        <v>4.8359839999999998E-3</v>
      </c>
      <c r="FM148" s="1">
        <v>1.8378300000000001</v>
      </c>
      <c r="FN148">
        <v>0.61940510000000004</v>
      </c>
      <c r="FO148">
        <v>16.183029999999999</v>
      </c>
      <c r="FP148" s="1">
        <v>3.6157680000000001E-3</v>
      </c>
      <c r="FQ148" s="1">
        <v>1.368922</v>
      </c>
      <c r="FR148">
        <v>0.61954719999999996</v>
      </c>
      <c r="FS148">
        <v>16.254660000000001</v>
      </c>
      <c r="FT148" s="1">
        <v>2.7883750000000001E-3</v>
      </c>
      <c r="FU148" s="1">
        <v>1.049499</v>
      </c>
      <c r="FV148">
        <v>0.61969039999999997</v>
      </c>
      <c r="FW148">
        <v>16.47383</v>
      </c>
      <c r="FX148" s="1">
        <v>2.270518E-3</v>
      </c>
      <c r="FY148" s="1">
        <v>0.84907440000000001</v>
      </c>
      <c r="FZ148">
        <v>0.61980349999999995</v>
      </c>
      <c r="GA148">
        <v>16.639099999999999</v>
      </c>
      <c r="GB148" s="1">
        <v>1.9504769999999999E-3</v>
      </c>
      <c r="GC148" s="1">
        <v>0.72530810000000001</v>
      </c>
      <c r="GD148">
        <v>0.61989349999999999</v>
      </c>
      <c r="GE148">
        <v>16.641760000000001</v>
      </c>
      <c r="GF148" s="1">
        <v>1.7372500000000001E-3</v>
      </c>
      <c r="GG148" s="1">
        <v>0.643432</v>
      </c>
      <c r="GH148">
        <v>0.61997380000000002</v>
      </c>
      <c r="GI148">
        <v>16.46855</v>
      </c>
      <c r="GJ148" s="1">
        <v>1.5734150000000001E-3</v>
      </c>
      <c r="GK148" s="1">
        <v>0.58116279999999998</v>
      </c>
      <c r="GL148">
        <v>0.62001989999999996</v>
      </c>
      <c r="GM148">
        <v>16.096520000000002</v>
      </c>
      <c r="GN148" s="1">
        <v>1.433618E-3</v>
      </c>
      <c r="GO148" s="1">
        <v>0.5284778</v>
      </c>
      <c r="GP148">
        <v>0.62003850000000005</v>
      </c>
      <c r="GQ148">
        <v>15.68979</v>
      </c>
      <c r="GR148" s="1">
        <v>1.3136809999999999E-3</v>
      </c>
      <c r="GS148" s="1">
        <v>0.48332049999999999</v>
      </c>
      <c r="GT148">
        <v>0.6200812</v>
      </c>
      <c r="GU148">
        <v>16.069759999999999</v>
      </c>
      <c r="GV148" s="1">
        <v>1.2140499999999999E-3</v>
      </c>
      <c r="GW148" s="1">
        <v>0.44592609999999999</v>
      </c>
      <c r="GX148">
        <v>0.62007049999999997</v>
      </c>
      <c r="GY148">
        <v>16.515080000000001</v>
      </c>
      <c r="GZ148" s="1">
        <v>1.1333960000000001E-3</v>
      </c>
      <c r="HA148" s="1">
        <v>0.41568290000000002</v>
      </c>
      <c r="HB148">
        <v>0.62003739999999996</v>
      </c>
      <c r="HC148">
        <v>17.10568</v>
      </c>
      <c r="HD148" s="1">
        <v>1.067592E-3</v>
      </c>
      <c r="HE148" s="1">
        <v>0.3910998</v>
      </c>
      <c r="HF148">
        <v>0.62003019999999998</v>
      </c>
      <c r="HG148">
        <v>17.743410000000001</v>
      </c>
      <c r="HH148" s="1">
        <v>1.0136469999999999E-3</v>
      </c>
      <c r="HI148" s="1">
        <v>0.37097809999999998</v>
      </c>
      <c r="HJ148">
        <v>0.62003889999999995</v>
      </c>
      <c r="HK148">
        <v>18.011880000000001</v>
      </c>
      <c r="HL148" s="1">
        <v>9.7188850000000002E-4</v>
      </c>
      <c r="HM148" s="1">
        <v>0.355354</v>
      </c>
      <c r="HN148">
        <v>0.62001569999999995</v>
      </c>
      <c r="HO148">
        <v>17.883459999999999</v>
      </c>
      <c r="HP148" s="1">
        <v>9.4313640000000005E-4</v>
      </c>
      <c r="HQ148" s="1">
        <v>0.34451850000000001</v>
      </c>
      <c r="HR148">
        <v>0.62000599999999995</v>
      </c>
      <c r="HS148">
        <v>17.523769999999999</v>
      </c>
      <c r="HT148" s="1">
        <v>9.2388639999999998E-4</v>
      </c>
      <c r="HU148" s="1">
        <v>0.33731169999999999</v>
      </c>
      <c r="HV148">
        <v>0.62000040000000001</v>
      </c>
      <c r="HW148">
        <v>16.915479999999999</v>
      </c>
      <c r="HX148" s="1">
        <v>9.0674600000000005E-4</v>
      </c>
      <c r="HY148" s="1">
        <v>0.33106479999999999</v>
      </c>
      <c r="HZ148">
        <v>0.62000169999999999</v>
      </c>
      <c r="IA148">
        <v>16.971540000000001</v>
      </c>
      <c r="IB148" s="1">
        <v>8.8587690000000005E-4</v>
      </c>
      <c r="IC148" s="1">
        <v>0.3235846</v>
      </c>
      <c r="ID148">
        <v>0.61995840000000002</v>
      </c>
      <c r="IE148">
        <v>17.33099</v>
      </c>
      <c r="IF148" s="1">
        <v>8.5969270000000003E-4</v>
      </c>
      <c r="IG148" s="1">
        <v>0.31416230000000001</v>
      </c>
      <c r="IH148">
        <v>0.61997659999999999</v>
      </c>
      <c r="II148">
        <v>17.83719</v>
      </c>
      <c r="IJ148" s="1">
        <v>8.292843E-4</v>
      </c>
      <c r="IK148" s="1">
        <v>0.30317620000000001</v>
      </c>
      <c r="IL148">
        <v>0.61998549999999997</v>
      </c>
      <c r="IM148">
        <v>18.562919999999998</v>
      </c>
      <c r="IN148" s="1">
        <v>7.9688939999999998E-4</v>
      </c>
      <c r="IO148" s="1">
        <v>0.29140539999999998</v>
      </c>
      <c r="IP148">
        <v>0.61999349999999998</v>
      </c>
      <c r="IQ148">
        <v>18.89724</v>
      </c>
      <c r="IR148" s="1">
        <v>7.6426789999999999E-4</v>
      </c>
      <c r="IS148" s="1">
        <v>0.27950770000000003</v>
      </c>
      <c r="IT148">
        <v>0.61998770000000003</v>
      </c>
      <c r="IU148">
        <v>18.969550000000002</v>
      </c>
      <c r="IV148" s="1">
        <v>7.3244819999999998E-4</v>
      </c>
      <c r="IW148" s="1">
        <v>0.26791379999999998</v>
      </c>
      <c r="IX148">
        <v>0.61999210000000005</v>
      </c>
      <c r="IY148">
        <v>18.78782</v>
      </c>
      <c r="IZ148" s="1">
        <v>7.0202260000000005E-4</v>
      </c>
      <c r="JA148" s="1">
        <v>0.25679800000000003</v>
      </c>
      <c r="JB148">
        <v>0.61999959999999998</v>
      </c>
      <c r="JC148">
        <v>18.292960000000001</v>
      </c>
      <c r="JD148">
        <v>6.7306310000000004E-4</v>
      </c>
      <c r="JE148" s="1">
        <v>0.24620790000000001</v>
      </c>
      <c r="JF148">
        <v>0.61999329999999997</v>
      </c>
      <c r="JG148">
        <v>18.048860000000001</v>
      </c>
      <c r="JH148">
        <v>6.4548079999999998E-4</v>
      </c>
      <c r="JI148" s="1">
        <v>0.23613960000000001</v>
      </c>
      <c r="JJ148">
        <v>0.61999009999999999</v>
      </c>
      <c r="JK148">
        <v>17.631080000000001</v>
      </c>
      <c r="JL148">
        <v>6.1940189999999998E-4</v>
      </c>
      <c r="JM148" s="1">
        <v>0.22658819999999999</v>
      </c>
      <c r="JN148">
        <v>0.61999459999999995</v>
      </c>
      <c r="JO148">
        <v>17.58409</v>
      </c>
      <c r="JP148">
        <v>5.9458250000000003E-4</v>
      </c>
      <c r="JQ148" s="1">
        <v>0.2175252</v>
      </c>
      <c r="JR148">
        <v>0.61999570000000004</v>
      </c>
      <c r="JS148">
        <v>17.42858</v>
      </c>
      <c r="JT148">
        <v>5.7106170000000001E-4</v>
      </c>
      <c r="JU148" s="1">
        <v>0.20890410000000001</v>
      </c>
      <c r="JV148">
        <v>0.6200002</v>
      </c>
      <c r="JW148">
        <v>17.276900000000001</v>
      </c>
      <c r="JX148">
        <v>5.4851209999999995E-4</v>
      </c>
      <c r="JY148" s="1">
        <v>0.2006734</v>
      </c>
      <c r="JZ148">
        <v>0.61996499999999999</v>
      </c>
      <c r="KA148">
        <v>17.137370000000001</v>
      </c>
      <c r="KB148">
        <v>5.2704110000000005E-4</v>
      </c>
      <c r="KC148">
        <v>0.1928115</v>
      </c>
      <c r="KD148">
        <v>0.61996479999999998</v>
      </c>
      <c r="KE148">
        <v>16.910119999999999</v>
      </c>
      <c r="KF148">
        <v>5.0661079999999995E-4</v>
      </c>
      <c r="KG148">
        <v>0.18534110000000001</v>
      </c>
      <c r="KH148">
        <v>0.61997290000000005</v>
      </c>
      <c r="KI148">
        <v>16.54588</v>
      </c>
      <c r="KJ148">
        <v>4.8721449999999998E-4</v>
      </c>
      <c r="KK148">
        <v>0.17824570000000001</v>
      </c>
      <c r="KL148">
        <v>0.61999649999999995</v>
      </c>
      <c r="KM148">
        <v>16.647279999999999</v>
      </c>
      <c r="KN148">
        <v>4.688278E-4</v>
      </c>
      <c r="KO148">
        <v>0.17150180000000001</v>
      </c>
      <c r="KP148">
        <v>0.61999090000000001</v>
      </c>
      <c r="KQ148">
        <v>16.372910000000001</v>
      </c>
      <c r="KR148">
        <v>4.5135139999999998E-4</v>
      </c>
      <c r="KS148">
        <v>0.165104</v>
      </c>
      <c r="KT148">
        <v>0.61997440000000004</v>
      </c>
      <c r="KU148">
        <v>16.362739999999999</v>
      </c>
      <c r="KV148">
        <v>4.3465700000000002E-4</v>
      </c>
      <c r="KW148">
        <v>0.15900420000000001</v>
      </c>
      <c r="KX148">
        <v>0.6199595</v>
      </c>
      <c r="KY148">
        <v>16.370619999999999</v>
      </c>
      <c r="KZ148">
        <v>4.18711E-4</v>
      </c>
      <c r="LA148">
        <v>0.1531682</v>
      </c>
      <c r="LB148">
        <v>0.61997840000000004</v>
      </c>
      <c r="LC148">
        <v>16.182539999999999</v>
      </c>
      <c r="LD148">
        <v>4.0348949999999999E-4</v>
      </c>
      <c r="LE148">
        <v>0.14759649999999999</v>
      </c>
      <c r="LF148">
        <v>0.61996689999999999</v>
      </c>
      <c r="LG148">
        <v>15.86098</v>
      </c>
      <c r="LH148">
        <v>3.889702E-4</v>
      </c>
      <c r="LI148">
        <v>0.14227380000000001</v>
      </c>
      <c r="LJ148">
        <v>0.61993719999999997</v>
      </c>
      <c r="LK148">
        <v>15.478440000000001</v>
      </c>
      <c r="LL148">
        <v>3.7500990000000002E-4</v>
      </c>
      <c r="LM148">
        <v>0.13718469999999999</v>
      </c>
      <c r="LN148">
        <v>0.61987650000000005</v>
      </c>
      <c r="LO148">
        <v>15.20997</v>
      </c>
      <c r="LP148">
        <v>3.6153660000000002E-4</v>
      </c>
      <c r="LQ148">
        <v>0.1322779</v>
      </c>
      <c r="LR148">
        <v>0.61982040000000005</v>
      </c>
      <c r="LS148">
        <v>15.76186</v>
      </c>
      <c r="LT148">
        <v>3.4855869999999997E-4</v>
      </c>
      <c r="LU148">
        <v>0.12754170000000001</v>
      </c>
      <c r="LV148">
        <v>0.61973350000000005</v>
      </c>
      <c r="LW148">
        <v>16.237210000000001</v>
      </c>
      <c r="LX148">
        <v>3.3611520000000002E-4</v>
      </c>
      <c r="LY148">
        <v>0.12300750000000001</v>
      </c>
      <c r="LZ148">
        <v>0.61966429999999995</v>
      </c>
      <c r="MA148">
        <v>16.963920000000002</v>
      </c>
      <c r="MB148">
        <v>3.242489E-4</v>
      </c>
      <c r="MC148">
        <v>0.1186754</v>
      </c>
      <c r="MD148">
        <v>0.61958599999999997</v>
      </c>
      <c r="ME148">
        <v>17.925000000000001</v>
      </c>
      <c r="MF148">
        <v>3.1336340000000002E-4</v>
      </c>
      <c r="MG148">
        <v>0.1146924</v>
      </c>
      <c r="MH148">
        <v>0.61949779999999999</v>
      </c>
      <c r="MI148">
        <v>18.4009</v>
      </c>
      <c r="MJ148">
        <v>3.0445180000000002E-4</v>
      </c>
      <c r="MK148">
        <v>0.1114074</v>
      </c>
      <c r="ML148">
        <v>0.61944710000000003</v>
      </c>
      <c r="MM148">
        <v>18.351890000000001</v>
      </c>
      <c r="MN148">
        <v>2.9847990000000002E-4</v>
      </c>
      <c r="MO148">
        <v>0.10917159999999999</v>
      </c>
      <c r="MP148">
        <v>0.61937980000000004</v>
      </c>
      <c r="MQ148">
        <v>18.040459999999999</v>
      </c>
      <c r="MR148">
        <v>2.9473580000000002E-4</v>
      </c>
      <c r="MS148">
        <v>0.1077919</v>
      </c>
      <c r="MT148">
        <v>0.6193516</v>
      </c>
      <c r="MU148">
        <v>17.54701</v>
      </c>
      <c r="MV148">
        <v>2.914134E-4</v>
      </c>
      <c r="MW148">
        <v>0.106596</v>
      </c>
      <c r="MX148">
        <v>0.61934869999999997</v>
      </c>
      <c r="MY148">
        <v>17.814609999999998</v>
      </c>
      <c r="MZ148">
        <v>2.8689230000000001E-4</v>
      </c>
      <c r="NA148">
        <v>0.1049813</v>
      </c>
      <c r="NB148">
        <v>0.61935189999999996</v>
      </c>
      <c r="NC148">
        <v>18.241409999999998</v>
      </c>
      <c r="ND148">
        <v>2.8069310000000002E-4</v>
      </c>
      <c r="NE148">
        <v>0.1027604</v>
      </c>
      <c r="NF148">
        <v>0.61934979999999995</v>
      </c>
      <c r="NG148">
        <v>18.770219999999998</v>
      </c>
      <c r="NH148">
        <v>2.7319060000000002E-4</v>
      </c>
      <c r="NI148">
        <v>0.10004300000000001</v>
      </c>
      <c r="NJ148">
        <v>0.6193765</v>
      </c>
      <c r="NK148">
        <v>19.561800000000002</v>
      </c>
      <c r="NL148">
        <v>2.6463330000000001E-4</v>
      </c>
      <c r="NM148">
        <v>9.6930000000000002E-2</v>
      </c>
      <c r="NN148">
        <v>0.61937949999999997</v>
      </c>
      <c r="NO148">
        <v>19.946210000000001</v>
      </c>
      <c r="NP148">
        <v>2.5465969999999998E-4</v>
      </c>
      <c r="NQ148">
        <v>9.3314099999999997E-2</v>
      </c>
      <c r="NR148">
        <v>0.61935910000000005</v>
      </c>
      <c r="NS148">
        <v>20.04757</v>
      </c>
      <c r="NT148">
        <v>2.428171E-4</v>
      </c>
      <c r="NU148">
        <v>8.9021790000000003E-2</v>
      </c>
      <c r="NV148">
        <v>0.61931970000000003</v>
      </c>
      <c r="NW148">
        <v>19.81936</v>
      </c>
      <c r="NX148">
        <v>2.2968009999999999E-4</v>
      </c>
      <c r="NY148">
        <v>8.4238510000000003E-2</v>
      </c>
      <c r="NZ148">
        <v>0.6192299</v>
      </c>
      <c r="OA148">
        <v>19.294080000000001</v>
      </c>
      <c r="OB148">
        <v>2.1673870000000001E-4</v>
      </c>
      <c r="OC148">
        <v>7.9499269999999997E-2</v>
      </c>
      <c r="OD148">
        <v>0.61909069999999999</v>
      </c>
      <c r="OE148">
        <v>18.78303</v>
      </c>
      <c r="OF148">
        <v>2.052326E-4</v>
      </c>
      <c r="OG148">
        <v>7.5265819999999997E-2</v>
      </c>
      <c r="OH148">
        <v>0.61894910000000003</v>
      </c>
      <c r="OI148">
        <v>18.751390000000001</v>
      </c>
      <c r="OJ148">
        <v>1.9548969999999999E-4</v>
      </c>
      <c r="OK148">
        <v>7.1686959999999994E-2</v>
      </c>
    </row>
    <row r="149" spans="1:401" x14ac:dyDescent="0.35">
      <c r="A149">
        <v>152</v>
      </c>
      <c r="B149" t="s">
        <v>4</v>
      </c>
      <c r="C149" t="s">
        <v>24</v>
      </c>
      <c r="D149" t="s">
        <v>154</v>
      </c>
      <c r="E149">
        <v>915.04010000000005</v>
      </c>
      <c r="F149">
        <v>0.73386070000000003</v>
      </c>
      <c r="G149">
        <v>15.301589999999999</v>
      </c>
      <c r="H149">
        <v>0</v>
      </c>
      <c r="I149">
        <v>0</v>
      </c>
      <c r="J149">
        <v>0.73209150000000001</v>
      </c>
      <c r="K149">
        <v>14.79538</v>
      </c>
      <c r="L149">
        <v>0</v>
      </c>
      <c r="M149">
        <v>0</v>
      </c>
      <c r="N149">
        <v>0.7303113</v>
      </c>
      <c r="O149">
        <v>14.93637</v>
      </c>
      <c r="P149">
        <v>0</v>
      </c>
      <c r="Q149">
        <v>0</v>
      </c>
      <c r="R149">
        <v>0.72849229999999998</v>
      </c>
      <c r="S149">
        <v>15.15404</v>
      </c>
      <c r="T149">
        <v>0</v>
      </c>
      <c r="U149">
        <v>0</v>
      </c>
      <c r="V149">
        <v>0.72667930000000003</v>
      </c>
      <c r="W149">
        <v>15.86064</v>
      </c>
      <c r="X149" s="1">
        <v>2.558955E-30</v>
      </c>
      <c r="Y149" s="1">
        <v>9.4237649999999992E-28</v>
      </c>
      <c r="Z149">
        <v>0.72486839999999997</v>
      </c>
      <c r="AA149">
        <v>16.071870000000001</v>
      </c>
      <c r="AB149" s="1">
        <v>1.4993530000000001E-19</v>
      </c>
      <c r="AC149" s="1">
        <v>5.5337759999999999E-17</v>
      </c>
      <c r="AD149">
        <v>0.72314800000000001</v>
      </c>
      <c r="AE149">
        <v>16.083690000000001</v>
      </c>
      <c r="AF149" s="1">
        <v>8.7722459999999997E-9</v>
      </c>
      <c r="AG149" s="1">
        <v>2.6877309999999999E-6</v>
      </c>
      <c r="AH149">
        <v>0.72137680000000004</v>
      </c>
      <c r="AI149">
        <v>15.69312</v>
      </c>
      <c r="AJ149" s="1">
        <v>8.5110109999999998E-4</v>
      </c>
      <c r="AK149">
        <v>0.23824509999999999</v>
      </c>
      <c r="AL149">
        <v>0.71962040000000005</v>
      </c>
      <c r="AM149">
        <v>14.97639</v>
      </c>
      <c r="AN149">
        <v>0.23832829999999999</v>
      </c>
      <c r="AO149">
        <v>72.816479999999999</v>
      </c>
      <c r="AP149">
        <v>0.71783019999999997</v>
      </c>
      <c r="AQ149">
        <v>14.32911</v>
      </c>
      <c r="AR149">
        <v>6.7842209999999996</v>
      </c>
      <c r="AS149">
        <v>2220.9929999999999</v>
      </c>
      <c r="AT149">
        <v>0.71617310000000001</v>
      </c>
      <c r="AU149">
        <v>14.304880000000001</v>
      </c>
      <c r="AV149">
        <v>43.268700000000003</v>
      </c>
      <c r="AW149">
        <v>14998.77</v>
      </c>
      <c r="AX149">
        <v>0.71449439999999997</v>
      </c>
      <c r="AY149">
        <v>14.314690000000001</v>
      </c>
      <c r="AZ149">
        <v>94.270470000000003</v>
      </c>
      <c r="BA149">
        <v>34266.79</v>
      </c>
      <c r="BB149">
        <v>0.71270860000000003</v>
      </c>
      <c r="BC149">
        <v>14.569000000000001</v>
      </c>
      <c r="BD149">
        <v>92.262389999999996</v>
      </c>
      <c r="BE149">
        <v>34898.85</v>
      </c>
      <c r="BF149">
        <v>0.71085290000000001</v>
      </c>
      <c r="BG149">
        <v>14.772220000000001</v>
      </c>
      <c r="BH149">
        <v>49.36647</v>
      </c>
      <c r="BI149">
        <v>19296.78</v>
      </c>
      <c r="BJ149">
        <v>0.70857749999999997</v>
      </c>
      <c r="BK149">
        <v>14.72498</v>
      </c>
      <c r="BL149">
        <v>16.823530000000002</v>
      </c>
      <c r="BM149">
        <v>6756.3270000000002</v>
      </c>
      <c r="BN149">
        <v>0.70577369999999995</v>
      </c>
      <c r="BO149">
        <v>14.45697</v>
      </c>
      <c r="BP149">
        <v>4.1739649999999999</v>
      </c>
      <c r="BQ149">
        <v>1711.3710000000001</v>
      </c>
      <c r="BR149">
        <v>0.7022716</v>
      </c>
      <c r="BS149">
        <v>13.926550000000001</v>
      </c>
      <c r="BT149">
        <v>0.87727089999999996</v>
      </c>
      <c r="BU149">
        <v>363.59210000000002</v>
      </c>
      <c r="BV149">
        <v>0.69825769999999998</v>
      </c>
      <c r="BW149">
        <v>13.73367</v>
      </c>
      <c r="BX149">
        <v>0.2077077</v>
      </c>
      <c r="BY149">
        <v>84.933980000000005</v>
      </c>
      <c r="BZ149">
        <v>0.69396539999999995</v>
      </c>
      <c r="CA149">
        <v>14.000540000000001</v>
      </c>
      <c r="CB149" s="1">
        <v>8.6438669999999995E-2</v>
      </c>
      <c r="CC149">
        <v>34.081240000000001</v>
      </c>
      <c r="CD149">
        <v>0.68956039999999996</v>
      </c>
      <c r="CE149">
        <v>14.51853</v>
      </c>
      <c r="CF149" s="1">
        <v>6.3401810000000003E-2</v>
      </c>
      <c r="CG149">
        <v>24.532540000000001</v>
      </c>
      <c r="CH149">
        <v>0.6848841</v>
      </c>
      <c r="CI149">
        <v>15.09482</v>
      </c>
      <c r="CJ149" s="1">
        <v>5.947794E-2</v>
      </c>
      <c r="CK149">
        <v>22.956309999999998</v>
      </c>
      <c r="CL149">
        <v>0.68003539999999996</v>
      </c>
      <c r="CM149">
        <v>15.259309999999999</v>
      </c>
      <c r="CN149" s="1">
        <v>6.0908049999999998E-2</v>
      </c>
      <c r="CO149" s="1">
        <v>23.60154</v>
      </c>
      <c r="CP149">
        <v>0.67543770000000003</v>
      </c>
      <c r="CQ149">
        <v>15.223050000000001</v>
      </c>
      <c r="CR149" s="1">
        <v>6.2663319999999995E-2</v>
      </c>
      <c r="CS149" s="1">
        <v>24.47053</v>
      </c>
      <c r="CT149">
        <v>0.6709273</v>
      </c>
      <c r="CU149">
        <v>15.022640000000001</v>
      </c>
      <c r="CV149" s="1">
        <v>6.2118020000000003E-2</v>
      </c>
      <c r="CW149" s="1">
        <v>24.477830000000001</v>
      </c>
      <c r="CX149">
        <v>0.66666309999999995</v>
      </c>
      <c r="CY149">
        <v>14.704090000000001</v>
      </c>
      <c r="CZ149" s="1">
        <v>5.9027919999999998E-2</v>
      </c>
      <c r="DA149" s="1">
        <v>23.45804</v>
      </c>
      <c r="DB149">
        <v>0.66243090000000004</v>
      </c>
      <c r="DC149">
        <v>14.784219999999999</v>
      </c>
      <c r="DD149" s="1">
        <v>5.4272760000000003E-2</v>
      </c>
      <c r="DE149" s="1">
        <v>21.732150000000001</v>
      </c>
      <c r="DF149">
        <v>0.65791619999999995</v>
      </c>
      <c r="DG149">
        <v>15.21213</v>
      </c>
      <c r="DH149" s="1">
        <v>4.8916349999999997E-2</v>
      </c>
      <c r="DI149" s="1">
        <v>19.719560000000001</v>
      </c>
      <c r="DJ149">
        <v>0.65368769999999998</v>
      </c>
      <c r="DK149">
        <v>15.75881</v>
      </c>
      <c r="DL149" s="1">
        <v>4.3631700000000002E-2</v>
      </c>
      <c r="DM149" s="1">
        <v>17.69051</v>
      </c>
      <c r="DN149">
        <v>0.64953369999999999</v>
      </c>
      <c r="DO149">
        <v>16.461400000000001</v>
      </c>
      <c r="DP149" s="1">
        <v>3.8559999999999997E-2</v>
      </c>
      <c r="DQ149" s="1">
        <v>15.722379999999999</v>
      </c>
      <c r="DR149">
        <v>0.64555819999999997</v>
      </c>
      <c r="DS149">
        <v>16.778880000000001</v>
      </c>
      <c r="DT149" s="1">
        <v>3.3549950000000002E-2</v>
      </c>
      <c r="DU149" s="1">
        <v>13.75709</v>
      </c>
      <c r="DV149">
        <v>0.64181330000000003</v>
      </c>
      <c r="DW149">
        <v>16.797519999999999</v>
      </c>
      <c r="DX149" s="1">
        <v>2.8618069999999999E-2</v>
      </c>
      <c r="DY149" s="1">
        <v>11.79819</v>
      </c>
      <c r="DZ149">
        <v>0.63848939999999998</v>
      </c>
      <c r="EA149">
        <v>16.575230000000001</v>
      </c>
      <c r="EB149" s="1">
        <v>2.4084789999999998E-2</v>
      </c>
      <c r="EC149" s="1">
        <v>9.9691650000000003</v>
      </c>
      <c r="ED149">
        <v>0.63574410000000003</v>
      </c>
      <c r="EE149">
        <v>16.1203</v>
      </c>
      <c r="EF149" s="1">
        <v>2.025793E-2</v>
      </c>
      <c r="EG149" s="1">
        <v>8.4039219999999997</v>
      </c>
      <c r="EH149">
        <v>0.63358460000000005</v>
      </c>
      <c r="EI149">
        <v>15.943110000000001</v>
      </c>
      <c r="EJ149" s="1">
        <v>1.7203969999999999E-2</v>
      </c>
      <c r="EK149" s="1">
        <v>7.1418699999999999</v>
      </c>
      <c r="EL149">
        <v>0.63203900000000002</v>
      </c>
      <c r="EM149">
        <v>16.037739999999999</v>
      </c>
      <c r="EN149" s="1">
        <v>1.482049E-2</v>
      </c>
      <c r="EO149" s="1">
        <v>6.1486830000000001</v>
      </c>
      <c r="EP149">
        <v>0.63102570000000002</v>
      </c>
      <c r="EQ149">
        <v>16.336390000000002</v>
      </c>
      <c r="ER149" s="1">
        <v>1.2944850000000001E-2</v>
      </c>
      <c r="ES149" s="1">
        <v>5.3625959999999999</v>
      </c>
      <c r="ET149">
        <v>0.63039279999999998</v>
      </c>
      <c r="EU149">
        <v>16.69961</v>
      </c>
      <c r="EV149" s="1">
        <v>1.1393820000000001E-2</v>
      </c>
      <c r="EW149" s="1">
        <v>4.7121320000000004</v>
      </c>
      <c r="EX149">
        <v>0.6300443</v>
      </c>
      <c r="EY149">
        <v>16.745100000000001</v>
      </c>
      <c r="EZ149" s="1">
        <v>9.9291550000000003E-3</v>
      </c>
      <c r="FA149" s="1">
        <v>4.1033939999999998</v>
      </c>
      <c r="FB149">
        <v>0.62985950000000002</v>
      </c>
      <c r="FC149">
        <v>16.601019999999998</v>
      </c>
      <c r="FD149" s="1">
        <v>8.3360729999999994E-3</v>
      </c>
      <c r="FE149" s="1">
        <v>3.4471590000000001</v>
      </c>
      <c r="FF149">
        <v>0.62978389999999995</v>
      </c>
      <c r="FG149">
        <v>16.32517</v>
      </c>
      <c r="FH149" s="1">
        <v>6.6195459999999996E-3</v>
      </c>
      <c r="FI149" s="1">
        <v>2.7400449999999998</v>
      </c>
      <c r="FJ149">
        <v>0.62979779999999996</v>
      </c>
      <c r="FK149">
        <v>15.99804</v>
      </c>
      <c r="FL149" s="1">
        <v>5.0147830000000001E-3</v>
      </c>
      <c r="FM149" s="1">
        <v>2.0745110000000002</v>
      </c>
      <c r="FN149">
        <v>0.62987850000000001</v>
      </c>
      <c r="FO149">
        <v>16.2592</v>
      </c>
      <c r="FP149" s="1">
        <v>3.7462379999999998E-3</v>
      </c>
      <c r="FQ149" s="1">
        <v>1.54461</v>
      </c>
      <c r="FR149">
        <v>0.6299939</v>
      </c>
      <c r="FS149">
        <v>16.331489999999999</v>
      </c>
      <c r="FT149" s="1">
        <v>2.8733650000000001E-3</v>
      </c>
      <c r="FU149" s="1">
        <v>1.1779029999999999</v>
      </c>
      <c r="FV149">
        <v>0.63011709999999999</v>
      </c>
      <c r="FW149">
        <v>16.517019999999999</v>
      </c>
      <c r="FX149" s="1">
        <v>2.3229539999999999E-3</v>
      </c>
      <c r="FY149" s="1">
        <v>0.94589760000000001</v>
      </c>
      <c r="FZ149">
        <v>0.63029579999999996</v>
      </c>
      <c r="GA149">
        <v>16.654800000000002</v>
      </c>
      <c r="GB149" s="1">
        <v>1.9835090000000001E-3</v>
      </c>
      <c r="GC149" s="1">
        <v>0.80282129999999996</v>
      </c>
      <c r="GD149">
        <v>0.63045079999999998</v>
      </c>
      <c r="GE149">
        <v>16.637139999999999</v>
      </c>
      <c r="GF149" s="1">
        <v>1.7604840000000001E-3</v>
      </c>
      <c r="GG149" s="1">
        <v>0.70941810000000005</v>
      </c>
      <c r="GH149">
        <v>0.63063530000000001</v>
      </c>
      <c r="GI149">
        <v>16.464559999999999</v>
      </c>
      <c r="GJ149" s="1">
        <v>1.5922429999999999E-3</v>
      </c>
      <c r="GK149" s="1">
        <v>0.63969679999999995</v>
      </c>
      <c r="GL149">
        <v>0.63077510000000003</v>
      </c>
      <c r="GM149">
        <v>16.123239999999999</v>
      </c>
      <c r="GN149" s="1">
        <v>1.4498829999999999E-3</v>
      </c>
      <c r="GO149" s="1">
        <v>0.58125499999999997</v>
      </c>
      <c r="GP149">
        <v>0.63090970000000002</v>
      </c>
      <c r="GQ149">
        <v>15.736359999999999</v>
      </c>
      <c r="GR149" s="1">
        <v>1.3274630000000001E-3</v>
      </c>
      <c r="GS149" s="1">
        <v>0.53106399999999998</v>
      </c>
      <c r="GT149">
        <v>0.63101399999999996</v>
      </c>
      <c r="GU149">
        <v>16.12987</v>
      </c>
      <c r="GV149" s="1">
        <v>1.225308E-3</v>
      </c>
      <c r="GW149" s="1">
        <v>0.48932239999999999</v>
      </c>
      <c r="GX149">
        <v>0.63107380000000002</v>
      </c>
      <c r="GY149">
        <v>16.560870000000001</v>
      </c>
      <c r="GZ149" s="1">
        <v>1.142482E-3</v>
      </c>
      <c r="HA149" s="1">
        <v>0.4554976</v>
      </c>
      <c r="HB149">
        <v>0.63112429999999997</v>
      </c>
      <c r="HC149">
        <v>17.130379999999999</v>
      </c>
      <c r="HD149" s="1">
        <v>1.0750219999999999E-3</v>
      </c>
      <c r="HE149" s="1">
        <v>0.42805320000000002</v>
      </c>
      <c r="HF149">
        <v>0.63116799999999995</v>
      </c>
      <c r="HG149">
        <v>17.758839999999999</v>
      </c>
      <c r="HH149" s="1">
        <v>1.0196859999999999E-3</v>
      </c>
      <c r="HI149" s="1">
        <v>0.40558689999999997</v>
      </c>
      <c r="HJ149">
        <v>0.63115600000000005</v>
      </c>
      <c r="HK149">
        <v>18.010300000000001</v>
      </c>
      <c r="HL149" s="1">
        <v>9.7636040000000004E-4</v>
      </c>
      <c r="HM149" s="1">
        <v>0.38796150000000001</v>
      </c>
      <c r="HN149">
        <v>0.63118260000000004</v>
      </c>
      <c r="HO149">
        <v>17.869430000000001</v>
      </c>
      <c r="HP149" s="1">
        <v>9.4608059999999996E-4</v>
      </c>
      <c r="HQ149" s="1">
        <v>0.37554290000000001</v>
      </c>
      <c r="HR149">
        <v>0.63118669999999999</v>
      </c>
      <c r="HS149">
        <v>17.551559999999998</v>
      </c>
      <c r="HT149" s="1">
        <v>9.2598110000000002E-4</v>
      </c>
      <c r="HU149" s="1">
        <v>0.36733389999999999</v>
      </c>
      <c r="HV149">
        <v>0.6311985</v>
      </c>
      <c r="HW149">
        <v>16.976230000000001</v>
      </c>
      <c r="HX149" s="1">
        <v>9.0891439999999995E-4</v>
      </c>
      <c r="HY149" s="1">
        <v>0.36054789999999998</v>
      </c>
      <c r="HZ149">
        <v>0.63118209999999997</v>
      </c>
      <c r="IA149">
        <v>17.053560000000001</v>
      </c>
      <c r="IB149" s="1">
        <v>8.8862920000000001E-4</v>
      </c>
      <c r="IC149" s="1">
        <v>0.3526553</v>
      </c>
      <c r="ID149">
        <v>0.63119179999999997</v>
      </c>
      <c r="IE149">
        <v>17.410889999999998</v>
      </c>
      <c r="IF149" s="1">
        <v>8.6306589999999997E-4</v>
      </c>
      <c r="IG149" s="1">
        <v>0.3426669</v>
      </c>
      <c r="IH149">
        <v>0.63118819999999998</v>
      </c>
      <c r="II149">
        <v>17.880279999999999</v>
      </c>
      <c r="IJ149" s="1">
        <v>8.3306760000000004E-4</v>
      </c>
      <c r="IK149" s="1">
        <v>0.33090730000000002</v>
      </c>
      <c r="IL149">
        <v>0.63119910000000001</v>
      </c>
      <c r="IM149">
        <v>18.566800000000001</v>
      </c>
      <c r="IN149" s="1">
        <v>8.0083119999999996E-4</v>
      </c>
      <c r="IO149" s="1">
        <v>0.318191</v>
      </c>
      <c r="IP149">
        <v>0.63120410000000005</v>
      </c>
      <c r="IQ149">
        <v>18.874040000000001</v>
      </c>
      <c r="IR149" s="1">
        <v>7.6817210000000005E-4</v>
      </c>
      <c r="IS149" s="1">
        <v>0.30525930000000001</v>
      </c>
      <c r="IT149">
        <v>0.63120200000000004</v>
      </c>
      <c r="IU149">
        <v>18.936599999999999</v>
      </c>
      <c r="IV149" s="1">
        <v>7.3622499999999997E-4</v>
      </c>
      <c r="IW149" s="1">
        <v>0.29261090000000001</v>
      </c>
      <c r="IX149">
        <v>0.63119769999999997</v>
      </c>
      <c r="IY149">
        <v>18.804030000000001</v>
      </c>
      <c r="IZ149" s="1">
        <v>7.0562200000000004E-4</v>
      </c>
      <c r="JA149" s="1">
        <v>0.28046549999999998</v>
      </c>
      <c r="JB149">
        <v>0.63119179999999997</v>
      </c>
      <c r="JC149">
        <v>18.356490000000001</v>
      </c>
      <c r="JD149">
        <v>6.7649050000000003E-4</v>
      </c>
      <c r="JE149" s="1">
        <v>0.26889059999999998</v>
      </c>
      <c r="JF149">
        <v>0.6312082</v>
      </c>
      <c r="JG149">
        <v>18.142289999999999</v>
      </c>
      <c r="JH149">
        <v>6.4873610000000005E-4</v>
      </c>
      <c r="JI149" s="1">
        <v>0.25788040000000001</v>
      </c>
      <c r="JJ149">
        <v>0.63118589999999997</v>
      </c>
      <c r="JK149">
        <v>17.722760000000001</v>
      </c>
      <c r="JL149">
        <v>6.2249050000000002E-4</v>
      </c>
      <c r="JM149" s="1">
        <v>0.24743380000000001</v>
      </c>
      <c r="JN149">
        <v>0.63120609999999999</v>
      </c>
      <c r="JO149">
        <v>17.641629999999999</v>
      </c>
      <c r="JP149">
        <v>5.9751279999999997E-4</v>
      </c>
      <c r="JQ149" s="1">
        <v>0.23752400000000001</v>
      </c>
      <c r="JR149">
        <v>0.63120419999999999</v>
      </c>
      <c r="JS149">
        <v>17.457409999999999</v>
      </c>
      <c r="JT149">
        <v>5.7385339999999996E-4</v>
      </c>
      <c r="JU149" s="1">
        <v>0.2281002</v>
      </c>
      <c r="JV149">
        <v>0.63118909999999995</v>
      </c>
      <c r="JW149">
        <v>17.27703</v>
      </c>
      <c r="JX149">
        <v>5.5118449999999998E-4</v>
      </c>
      <c r="JY149" s="1">
        <v>0.219111</v>
      </c>
      <c r="JZ149">
        <v>0.63120050000000005</v>
      </c>
      <c r="KA149">
        <v>17.13888</v>
      </c>
      <c r="KB149">
        <v>5.29581E-4</v>
      </c>
      <c r="KC149">
        <v>0.21051039999999999</v>
      </c>
      <c r="KD149">
        <v>0.63120030000000005</v>
      </c>
      <c r="KE149">
        <v>16.928090000000001</v>
      </c>
      <c r="KF149">
        <v>5.0902610000000002E-4</v>
      </c>
      <c r="KG149">
        <v>0.2023442</v>
      </c>
      <c r="KH149">
        <v>0.63118079999999999</v>
      </c>
      <c r="KI149">
        <v>16.58624</v>
      </c>
      <c r="KJ149">
        <v>4.8950009999999995E-4</v>
      </c>
      <c r="KK149">
        <v>0.19458400000000001</v>
      </c>
      <c r="KL149">
        <v>0.63120900000000002</v>
      </c>
      <c r="KM149">
        <v>16.713570000000001</v>
      </c>
      <c r="KN149">
        <v>4.7100469999999999E-4</v>
      </c>
      <c r="KO149">
        <v>0.18721460000000001</v>
      </c>
      <c r="KP149">
        <v>0.63118289999999999</v>
      </c>
      <c r="KQ149">
        <v>16.449570000000001</v>
      </c>
      <c r="KR149">
        <v>4.534219E-4</v>
      </c>
      <c r="KS149">
        <v>0.1802203</v>
      </c>
      <c r="KT149">
        <v>0.63118030000000003</v>
      </c>
      <c r="KU149">
        <v>16.418589999999998</v>
      </c>
      <c r="KV149">
        <v>4.3662980000000001E-4</v>
      </c>
      <c r="KW149">
        <v>0.17355139999999999</v>
      </c>
      <c r="KX149">
        <v>0.63119860000000005</v>
      </c>
      <c r="KY149">
        <v>16.42399</v>
      </c>
      <c r="KZ149">
        <v>4.20598E-4</v>
      </c>
      <c r="LA149">
        <v>0.1671734</v>
      </c>
      <c r="LB149">
        <v>0.63119069999999999</v>
      </c>
      <c r="LC149">
        <v>16.2104</v>
      </c>
      <c r="LD149">
        <v>4.0529550000000002E-4</v>
      </c>
      <c r="LE149">
        <v>0.16108910000000001</v>
      </c>
      <c r="LF149">
        <v>0.63117179999999995</v>
      </c>
      <c r="LG149">
        <v>15.871499999999999</v>
      </c>
      <c r="LH149">
        <v>3.906917E-4</v>
      </c>
      <c r="LI149">
        <v>0.155274</v>
      </c>
      <c r="LJ149">
        <v>0.63111640000000002</v>
      </c>
      <c r="LK149">
        <v>15.504099999999999</v>
      </c>
      <c r="LL149">
        <v>3.766601E-4</v>
      </c>
      <c r="LM149">
        <v>0.1497164</v>
      </c>
      <c r="LN149">
        <v>0.63106949999999995</v>
      </c>
      <c r="LO149">
        <v>15.24568</v>
      </c>
      <c r="LP149">
        <v>3.631334E-4</v>
      </c>
      <c r="LQ149">
        <v>0.14436399999999999</v>
      </c>
      <c r="LR149">
        <v>0.63096699999999994</v>
      </c>
      <c r="LS149">
        <v>15.81649</v>
      </c>
      <c r="LT149">
        <v>3.5009590000000001E-4</v>
      </c>
      <c r="LU149">
        <v>0.13920160000000001</v>
      </c>
      <c r="LV149">
        <v>0.6308319</v>
      </c>
      <c r="LW149">
        <v>16.28961</v>
      </c>
      <c r="LX149">
        <v>3.3758159999999998E-4</v>
      </c>
      <c r="LY149">
        <v>0.1342537</v>
      </c>
      <c r="LZ149">
        <v>0.6306889</v>
      </c>
      <c r="MA149">
        <v>16.984349999999999</v>
      </c>
      <c r="MB149">
        <v>3.2564189999999998E-4</v>
      </c>
      <c r="MC149">
        <v>0.12952810000000001</v>
      </c>
      <c r="MD149">
        <v>0.63053579999999998</v>
      </c>
      <c r="ME149">
        <v>17.931090000000001</v>
      </c>
      <c r="MF149">
        <v>3.1460210000000001E-4</v>
      </c>
      <c r="MG149">
        <v>0.1251533</v>
      </c>
      <c r="MH149">
        <v>0.63036289999999995</v>
      </c>
      <c r="MI149">
        <v>18.38297</v>
      </c>
      <c r="MJ149">
        <v>3.053954E-4</v>
      </c>
      <c r="MK149">
        <v>0.12147959999999999</v>
      </c>
      <c r="ML149">
        <v>0.63019420000000004</v>
      </c>
      <c r="MM149">
        <v>18.325759999999999</v>
      </c>
      <c r="MN149">
        <v>2.9907069999999999E-4</v>
      </c>
      <c r="MO149">
        <v>0.1189221</v>
      </c>
      <c r="MP149">
        <v>0.63004490000000002</v>
      </c>
      <c r="MQ149">
        <v>18.071529999999999</v>
      </c>
      <c r="MR149">
        <v>2.9512640000000002E-4</v>
      </c>
      <c r="MS149">
        <v>0.1173474</v>
      </c>
      <c r="MT149">
        <v>0.62992700000000001</v>
      </c>
      <c r="MU149">
        <v>17.603000000000002</v>
      </c>
      <c r="MV149">
        <v>2.918482E-4</v>
      </c>
      <c r="MW149">
        <v>0.11607679999999999</v>
      </c>
      <c r="MX149">
        <v>0.62981589999999998</v>
      </c>
      <c r="MY149">
        <v>17.88663</v>
      </c>
      <c r="MZ149">
        <v>2.8751230000000002E-4</v>
      </c>
      <c r="NA149">
        <v>0.11440889999999999</v>
      </c>
      <c r="NB149">
        <v>0.62974160000000001</v>
      </c>
      <c r="NC149">
        <v>18.30592</v>
      </c>
      <c r="ND149">
        <v>2.8151199999999998E-4</v>
      </c>
      <c r="NE149">
        <v>0.11208799999999999</v>
      </c>
      <c r="NF149">
        <v>0.62970269999999995</v>
      </c>
      <c r="NG149">
        <v>18.802759999999999</v>
      </c>
      <c r="NH149">
        <v>2.7414719999999999E-4</v>
      </c>
      <c r="NI149">
        <v>0.1091979</v>
      </c>
      <c r="NJ149">
        <v>0.62968259999999998</v>
      </c>
      <c r="NK149">
        <v>19.559619999999999</v>
      </c>
      <c r="NL149">
        <v>2.6572569999999999E-4</v>
      </c>
      <c r="NM149">
        <v>0.10587439999999999</v>
      </c>
      <c r="NN149">
        <v>0.62962620000000002</v>
      </c>
      <c r="NO149">
        <v>19.913640000000001</v>
      </c>
      <c r="NP149">
        <v>2.5594890000000002E-4</v>
      </c>
      <c r="NQ149">
        <v>0.1020259</v>
      </c>
      <c r="NR149">
        <v>0.62958879999999995</v>
      </c>
      <c r="NS149">
        <v>20.015059999999998</v>
      </c>
      <c r="NT149">
        <v>2.4433190000000001E-4</v>
      </c>
      <c r="NU149">
        <v>9.7454260000000001E-2</v>
      </c>
      <c r="NV149">
        <v>0.6294805</v>
      </c>
      <c r="NW149">
        <v>19.8416</v>
      </c>
      <c r="NX149">
        <v>2.3129030000000001E-4</v>
      </c>
      <c r="NY149">
        <v>9.2299300000000001E-2</v>
      </c>
      <c r="NZ149">
        <v>0.62929279999999999</v>
      </c>
      <c r="OA149">
        <v>19.356909999999999</v>
      </c>
      <c r="OB149">
        <v>2.182493E-4</v>
      </c>
      <c r="OC149">
        <v>8.7113029999999994E-2</v>
      </c>
      <c r="OD149">
        <v>0.62906890000000004</v>
      </c>
      <c r="OE149">
        <v>18.859079999999999</v>
      </c>
      <c r="OF149">
        <v>2.0653920000000001E-4</v>
      </c>
      <c r="OG149">
        <v>8.2431539999999998E-2</v>
      </c>
      <c r="OH149">
        <v>0.62875769999999997</v>
      </c>
      <c r="OI149">
        <v>18.84168</v>
      </c>
      <c r="OJ149">
        <v>1.9658300000000001E-4</v>
      </c>
      <c r="OK149">
        <v>7.8460539999999995E-2</v>
      </c>
    </row>
    <row r="150" spans="1:401" x14ac:dyDescent="0.35">
      <c r="A150">
        <v>153</v>
      </c>
      <c r="B150" t="s">
        <v>4</v>
      </c>
      <c r="C150" t="s">
        <v>24</v>
      </c>
      <c r="D150" t="s">
        <v>155</v>
      </c>
      <c r="E150">
        <v>896.6576</v>
      </c>
      <c r="F150">
        <v>0.78953410000000002</v>
      </c>
      <c r="G150">
        <v>15.37143</v>
      </c>
      <c r="H150">
        <v>0</v>
      </c>
      <c r="I150">
        <v>0</v>
      </c>
      <c r="J150">
        <v>0.78739009999999998</v>
      </c>
      <c r="K150">
        <v>14.85234</v>
      </c>
      <c r="L150">
        <v>0</v>
      </c>
      <c r="M150">
        <v>0</v>
      </c>
      <c r="N150">
        <v>0.78521989999999997</v>
      </c>
      <c r="O150">
        <v>14.97528</v>
      </c>
      <c r="P150">
        <v>0</v>
      </c>
      <c r="Q150">
        <v>0</v>
      </c>
      <c r="R150">
        <v>0.7830201</v>
      </c>
      <c r="S150">
        <v>15.141209999999999</v>
      </c>
      <c r="T150">
        <v>0</v>
      </c>
      <c r="U150">
        <v>0</v>
      </c>
      <c r="V150">
        <v>0.78079940000000003</v>
      </c>
      <c r="W150">
        <v>15.83656</v>
      </c>
      <c r="X150" s="1">
        <v>3.5491019999999999E-31</v>
      </c>
      <c r="Y150" s="1">
        <v>1.3151139999999999E-28</v>
      </c>
      <c r="Z150">
        <v>0.77860320000000005</v>
      </c>
      <c r="AA150">
        <v>16.049900000000001</v>
      </c>
      <c r="AB150" s="1">
        <v>2.2499590000000001E-20</v>
      </c>
      <c r="AC150" s="1">
        <v>8.355017E-18</v>
      </c>
      <c r="AD150">
        <v>0.77618299999999996</v>
      </c>
      <c r="AE150">
        <v>16.096409999999999</v>
      </c>
      <c r="AF150" s="1">
        <v>1.1955280000000001E-9</v>
      </c>
      <c r="AG150" s="1">
        <v>4.4328370000000001E-7</v>
      </c>
      <c r="AH150">
        <v>0.77372390000000002</v>
      </c>
      <c r="AI150">
        <v>15.75258</v>
      </c>
      <c r="AJ150" s="1">
        <v>4.4376810000000002E-4</v>
      </c>
      <c r="AK150" s="1">
        <v>0.11943810000000001</v>
      </c>
      <c r="AL150">
        <v>0.77130940000000003</v>
      </c>
      <c r="AM150">
        <v>15.060639999999999</v>
      </c>
      <c r="AN150">
        <v>0.1570223</v>
      </c>
      <c r="AO150">
        <v>46.737099999999998</v>
      </c>
      <c r="AP150">
        <v>0.76884810000000003</v>
      </c>
      <c r="AQ150">
        <v>14.40371</v>
      </c>
      <c r="AR150">
        <v>5.2216800000000001</v>
      </c>
      <c r="AS150">
        <v>1680.597</v>
      </c>
      <c r="AT150">
        <v>0.76653930000000003</v>
      </c>
      <c r="AU150">
        <v>14.36331</v>
      </c>
      <c r="AV150">
        <v>37.525460000000002</v>
      </c>
      <c r="AW150">
        <v>12887.67</v>
      </c>
      <c r="AX150">
        <v>0.7642215</v>
      </c>
      <c r="AY150">
        <v>14.324210000000001</v>
      </c>
      <c r="AZ150">
        <v>90.000439999999998</v>
      </c>
      <c r="BA150">
        <v>32634.81</v>
      </c>
      <c r="BB150">
        <v>0.76178990000000002</v>
      </c>
      <c r="BC150">
        <v>14.5604</v>
      </c>
      <c r="BD150">
        <v>95.269000000000005</v>
      </c>
      <c r="BE150">
        <v>36166.879999999997</v>
      </c>
      <c r="BF150">
        <v>0.75925759999999998</v>
      </c>
      <c r="BG150">
        <v>14.77186</v>
      </c>
      <c r="BH150">
        <v>54.337200000000003</v>
      </c>
      <c r="BI150">
        <v>21431.18</v>
      </c>
      <c r="BJ150">
        <v>0.75622889999999998</v>
      </c>
      <c r="BK150">
        <v>14.722619999999999</v>
      </c>
      <c r="BL150">
        <v>19.47607</v>
      </c>
      <c r="BM150">
        <v>7928.2110000000002</v>
      </c>
      <c r="BN150">
        <v>0.75261809999999996</v>
      </c>
      <c r="BO150">
        <v>14.488239999999999</v>
      </c>
      <c r="BP150">
        <v>5.009811</v>
      </c>
      <c r="BQ150">
        <v>2089.904</v>
      </c>
      <c r="BR150">
        <v>0.74824420000000003</v>
      </c>
      <c r="BS150">
        <v>13.98845</v>
      </c>
      <c r="BT150">
        <v>1.0677700000000001</v>
      </c>
      <c r="BU150">
        <v>451.63569999999999</v>
      </c>
      <c r="BV150">
        <v>0.74318709999999999</v>
      </c>
      <c r="BW150">
        <v>13.800079999999999</v>
      </c>
      <c r="BX150">
        <v>0.24376500000000001</v>
      </c>
      <c r="BY150">
        <v>101.931</v>
      </c>
      <c r="BZ150">
        <v>0.73771059999999999</v>
      </c>
      <c r="CA150">
        <v>14.04918</v>
      </c>
      <c r="CB150">
        <v>9.2995679999999997E-2</v>
      </c>
      <c r="CC150">
        <v>37.287080000000003</v>
      </c>
      <c r="CD150">
        <v>0.73203320000000005</v>
      </c>
      <c r="CE150">
        <v>14.55124</v>
      </c>
      <c r="CF150" s="1">
        <v>6.4695660000000002E-2</v>
      </c>
      <c r="CG150">
        <v>25.264669999999999</v>
      </c>
      <c r="CH150">
        <v>0.72602239999999996</v>
      </c>
      <c r="CI150">
        <v>15.09923</v>
      </c>
      <c r="CJ150" s="1">
        <v>5.9551760000000002E-2</v>
      </c>
      <c r="CK150">
        <v>23.123629999999999</v>
      </c>
      <c r="CL150">
        <v>0.71975080000000002</v>
      </c>
      <c r="CM150">
        <v>15.25005</v>
      </c>
      <c r="CN150" s="1">
        <v>6.0604749999999999E-2</v>
      </c>
      <c r="CO150" s="1">
        <v>23.602270000000001</v>
      </c>
      <c r="CP150">
        <v>0.71349019999999996</v>
      </c>
      <c r="CQ150">
        <v>15.21311</v>
      </c>
      <c r="CR150" s="1">
        <v>6.248476E-2</v>
      </c>
      <c r="CS150" s="1">
        <v>24.51322</v>
      </c>
      <c r="CT150">
        <v>0.70719929999999998</v>
      </c>
      <c r="CU150">
        <v>15.041550000000001</v>
      </c>
      <c r="CV150" s="1">
        <v>6.2257260000000002E-2</v>
      </c>
      <c r="CW150" s="1">
        <v>24.651599999999998</v>
      </c>
      <c r="CX150">
        <v>0.70114829999999995</v>
      </c>
      <c r="CY150">
        <v>14.74616</v>
      </c>
      <c r="CZ150" s="1">
        <v>5.9460590000000001E-2</v>
      </c>
      <c r="DA150" s="1">
        <v>23.758220000000001</v>
      </c>
      <c r="DB150">
        <v>0.69521489999999997</v>
      </c>
      <c r="DC150">
        <v>14.844200000000001</v>
      </c>
      <c r="DD150" s="1">
        <v>5.48627E-2</v>
      </c>
      <c r="DE150" s="1">
        <v>22.09882</v>
      </c>
      <c r="DF150">
        <v>0.68939980000000001</v>
      </c>
      <c r="DG150">
        <v>15.261649999999999</v>
      </c>
      <c r="DH150" s="1">
        <v>4.9552220000000001E-2</v>
      </c>
      <c r="DI150" s="1">
        <v>20.096070000000001</v>
      </c>
      <c r="DJ150">
        <v>0.68386650000000004</v>
      </c>
      <c r="DK150">
        <v>15.76343</v>
      </c>
      <c r="DL150" s="1">
        <v>4.425304E-2</v>
      </c>
      <c r="DM150" s="1">
        <v>18.049520000000001</v>
      </c>
      <c r="DN150">
        <v>0.67843330000000002</v>
      </c>
      <c r="DO150">
        <v>16.437840000000001</v>
      </c>
      <c r="DP150" s="1">
        <v>3.9170990000000003E-2</v>
      </c>
      <c r="DQ150" s="1">
        <v>16.064399999999999</v>
      </c>
      <c r="DR150">
        <v>0.67321299999999995</v>
      </c>
      <c r="DS150">
        <v>16.75224</v>
      </c>
      <c r="DT150" s="1">
        <v>3.4166849999999999E-2</v>
      </c>
      <c r="DU150" s="1">
        <v>14.090260000000001</v>
      </c>
      <c r="DV150">
        <v>0.66828980000000004</v>
      </c>
      <c r="DW150">
        <v>16.773040000000002</v>
      </c>
      <c r="DX150" s="1">
        <v>2.9223789999999999E-2</v>
      </c>
      <c r="DY150" s="1">
        <v>12.11622</v>
      </c>
      <c r="DZ150">
        <v>0.66380980000000001</v>
      </c>
      <c r="EA150">
        <v>16.582709999999999</v>
      </c>
      <c r="EB150" s="1">
        <v>2.4629849999999998E-2</v>
      </c>
      <c r="EC150" s="1">
        <v>10.253170000000001</v>
      </c>
      <c r="ED150">
        <v>0.65969259999999996</v>
      </c>
      <c r="EE150">
        <v>16.165949999999999</v>
      </c>
      <c r="EF150" s="1">
        <v>2.0711E-2</v>
      </c>
      <c r="EG150" s="1">
        <v>8.6416109999999993</v>
      </c>
      <c r="EH150">
        <v>0.65633459999999999</v>
      </c>
      <c r="EI150">
        <v>16.011469999999999</v>
      </c>
      <c r="EJ150" s="1">
        <v>1.7564570000000002E-2</v>
      </c>
      <c r="EK150" s="1">
        <v>7.3332290000000002</v>
      </c>
      <c r="EL150">
        <v>0.65374080000000001</v>
      </c>
      <c r="EM150">
        <v>16.111599999999999</v>
      </c>
      <c r="EN150" s="1">
        <v>1.510474E-2</v>
      </c>
      <c r="EO150" s="1">
        <v>6.3030200000000001</v>
      </c>
      <c r="EP150">
        <v>0.65190740000000003</v>
      </c>
      <c r="EQ150">
        <v>16.392980000000001</v>
      </c>
      <c r="ER150" s="1">
        <v>1.317348E-2</v>
      </c>
      <c r="ES150" s="1">
        <v>5.489662</v>
      </c>
      <c r="ET150">
        <v>0.65064080000000002</v>
      </c>
      <c r="EU150">
        <v>16.72466</v>
      </c>
      <c r="EV150" s="1">
        <v>1.159142E-2</v>
      </c>
      <c r="EW150" s="1">
        <v>4.8222040000000002</v>
      </c>
      <c r="EX150">
        <v>0.64983619999999997</v>
      </c>
      <c r="EY150">
        <v>16.73875</v>
      </c>
      <c r="EZ150" s="1">
        <v>1.0128730000000001E-2</v>
      </c>
      <c r="FA150" s="1">
        <v>4.210432</v>
      </c>
      <c r="FB150">
        <v>0.64930379999999999</v>
      </c>
      <c r="FC150">
        <v>16.584320000000002</v>
      </c>
      <c r="FD150" s="1">
        <v>8.5582709999999992E-3</v>
      </c>
      <c r="FE150" s="1">
        <v>3.56013</v>
      </c>
      <c r="FF150">
        <v>0.64901489999999995</v>
      </c>
      <c r="FG150">
        <v>16.329090000000001</v>
      </c>
      <c r="FH150" s="1">
        <v>6.8491810000000002E-3</v>
      </c>
      <c r="FI150" s="1">
        <v>2.8530890000000002</v>
      </c>
      <c r="FJ150">
        <v>0.64888639999999997</v>
      </c>
      <c r="FK150">
        <v>16.033159999999999</v>
      </c>
      <c r="FL150" s="1">
        <v>5.2160009999999996E-3</v>
      </c>
      <c r="FM150" s="1">
        <v>2.1726649999999998</v>
      </c>
      <c r="FN150">
        <v>0.64889110000000005</v>
      </c>
      <c r="FO150">
        <v>16.33896</v>
      </c>
      <c r="FP150" s="1">
        <v>3.8960079999999998E-3</v>
      </c>
      <c r="FQ150" s="1">
        <v>1.618231</v>
      </c>
      <c r="FR150">
        <v>0.64898809999999996</v>
      </c>
      <c r="FS150">
        <v>16.421900000000001</v>
      </c>
      <c r="FT150" s="1">
        <v>2.9722379999999999E-3</v>
      </c>
      <c r="FU150" s="1">
        <v>1.2276039999999999</v>
      </c>
      <c r="FV150">
        <v>0.64915160000000005</v>
      </c>
      <c r="FW150">
        <v>16.568570000000001</v>
      </c>
      <c r="FX150" s="1">
        <v>2.3842379999999999E-3</v>
      </c>
      <c r="FY150" s="1">
        <v>0.97793339999999995</v>
      </c>
      <c r="FZ150">
        <v>0.64935790000000004</v>
      </c>
      <c r="GA150">
        <v>16.67623</v>
      </c>
      <c r="GB150" s="1">
        <v>2.021864E-3</v>
      </c>
      <c r="GC150" s="1">
        <v>0.82398870000000002</v>
      </c>
      <c r="GD150">
        <v>0.64957160000000003</v>
      </c>
      <c r="GE150">
        <v>16.633579999999998</v>
      </c>
      <c r="GF150" s="1">
        <v>1.7869380000000001E-3</v>
      </c>
      <c r="GG150" s="1">
        <v>0.72477009999999997</v>
      </c>
      <c r="GH150">
        <v>0.64981230000000001</v>
      </c>
      <c r="GI150">
        <v>16.457640000000001</v>
      </c>
      <c r="GJ150" s="1">
        <v>1.613335E-3</v>
      </c>
      <c r="GK150" s="1">
        <v>0.65225169999999999</v>
      </c>
      <c r="GL150">
        <v>0.65002680000000002</v>
      </c>
      <c r="GM150">
        <v>16.14629</v>
      </c>
      <c r="GN150" s="1">
        <v>1.468057E-3</v>
      </c>
      <c r="GO150" s="1">
        <v>0.59220110000000004</v>
      </c>
      <c r="GP150">
        <v>0.65022360000000001</v>
      </c>
      <c r="GQ150">
        <v>15.78694</v>
      </c>
      <c r="GR150" s="1">
        <v>1.3429309999999999E-3</v>
      </c>
      <c r="GS150" s="1">
        <v>0.54059829999999998</v>
      </c>
      <c r="GT150">
        <v>0.65038390000000001</v>
      </c>
      <c r="GU150">
        <v>16.196290000000001</v>
      </c>
      <c r="GV150" s="1">
        <v>1.237964E-3</v>
      </c>
      <c r="GW150" s="1">
        <v>0.49743880000000001</v>
      </c>
      <c r="GX150">
        <v>0.65050229999999998</v>
      </c>
      <c r="GY150">
        <v>16.617570000000001</v>
      </c>
      <c r="GZ150" s="1">
        <v>1.1526939999999999E-3</v>
      </c>
      <c r="HA150" s="1">
        <v>0.46238829999999997</v>
      </c>
      <c r="HB150">
        <v>0.65058450000000001</v>
      </c>
      <c r="HC150">
        <v>17.161000000000001</v>
      </c>
      <c r="HD150" s="1">
        <v>1.0833730000000001E-3</v>
      </c>
      <c r="HE150" s="1">
        <v>0.43398940000000003</v>
      </c>
      <c r="HF150">
        <v>0.65066650000000004</v>
      </c>
      <c r="HG150">
        <v>17.77976</v>
      </c>
      <c r="HH150" s="1">
        <v>1.026505E-3</v>
      </c>
      <c r="HI150" s="1">
        <v>0.41075499999999998</v>
      </c>
      <c r="HJ150">
        <v>0.65069960000000004</v>
      </c>
      <c r="HK150">
        <v>18.011379999999999</v>
      </c>
      <c r="HL150" s="1">
        <v>9.8147829999999992E-4</v>
      </c>
      <c r="HM150" s="1">
        <v>0.39231860000000002</v>
      </c>
      <c r="HN150">
        <v>0.65072399999999997</v>
      </c>
      <c r="HO150">
        <v>17.852720000000001</v>
      </c>
      <c r="HP150" s="1">
        <v>9.495021E-4</v>
      </c>
      <c r="HQ150" s="1">
        <v>0.3791255</v>
      </c>
      <c r="HR150">
        <v>0.65073559999999997</v>
      </c>
      <c r="HS150">
        <v>17.573399999999999</v>
      </c>
      <c r="HT150" s="1">
        <v>9.2834139999999998E-4</v>
      </c>
      <c r="HU150" s="1">
        <v>0.37040440000000002</v>
      </c>
      <c r="HV150">
        <v>0.65076219999999996</v>
      </c>
      <c r="HW150">
        <v>17.040579999999999</v>
      </c>
      <c r="HX150" s="1">
        <v>9.1123899999999999E-4</v>
      </c>
      <c r="HY150" s="1">
        <v>0.36353950000000002</v>
      </c>
      <c r="HZ150">
        <v>0.65074929999999997</v>
      </c>
      <c r="IA150">
        <v>17.142209999999999</v>
      </c>
      <c r="IB150" s="1">
        <v>8.91539E-4</v>
      </c>
      <c r="IC150" s="1">
        <v>0.35582780000000003</v>
      </c>
      <c r="ID150">
        <v>0.65074960000000004</v>
      </c>
      <c r="IE150">
        <v>17.504390000000001</v>
      </c>
      <c r="IF150" s="1">
        <v>8.6668260000000001E-4</v>
      </c>
      <c r="IG150" s="1">
        <v>0.34608060000000002</v>
      </c>
      <c r="IH150">
        <v>0.65076940000000005</v>
      </c>
      <c r="II150">
        <v>17.937249999999999</v>
      </c>
      <c r="IJ150" s="1">
        <v>8.371699E-4</v>
      </c>
      <c r="IK150" s="1">
        <v>0.3344626</v>
      </c>
      <c r="IL150">
        <v>0.65077149999999995</v>
      </c>
      <c r="IM150">
        <v>18.578440000000001</v>
      </c>
      <c r="IN150" s="1">
        <v>8.0512680000000003E-4</v>
      </c>
      <c r="IO150" s="1">
        <v>0.32176490000000002</v>
      </c>
      <c r="IP150">
        <v>0.65075419999999995</v>
      </c>
      <c r="IQ150">
        <v>18.85324</v>
      </c>
      <c r="IR150" s="1">
        <v>7.7244689999999996E-4</v>
      </c>
      <c r="IS150" s="1">
        <v>0.30875859999999999</v>
      </c>
      <c r="IT150">
        <v>0.65075649999999996</v>
      </c>
      <c r="IU150">
        <v>18.898199999999999</v>
      </c>
      <c r="IV150" s="1">
        <v>7.4036730000000002E-4</v>
      </c>
      <c r="IW150" s="1">
        <v>0.29598360000000001</v>
      </c>
      <c r="IX150">
        <v>0.65074949999999998</v>
      </c>
      <c r="IY150">
        <v>18.811990000000002</v>
      </c>
      <c r="IZ150" s="1">
        <v>7.0957419999999999E-4</v>
      </c>
      <c r="JA150" s="1">
        <v>0.28369040000000001</v>
      </c>
      <c r="JB150">
        <v>0.65075700000000003</v>
      </c>
      <c r="JC150">
        <v>18.42061</v>
      </c>
      <c r="JD150">
        <v>6.8025219999999996E-4</v>
      </c>
      <c r="JE150" s="1">
        <v>0.27197159999999998</v>
      </c>
      <c r="JF150">
        <v>0.65076049999999996</v>
      </c>
      <c r="JG150">
        <v>18.241990000000001</v>
      </c>
      <c r="JH150">
        <v>6.5231489999999996E-4</v>
      </c>
      <c r="JI150" s="1">
        <v>0.26082919999999998</v>
      </c>
      <c r="JJ150">
        <v>0.6507636</v>
      </c>
      <c r="JK150">
        <v>17.82789</v>
      </c>
      <c r="JL150">
        <v>6.2588780000000005E-4</v>
      </c>
      <c r="JM150" s="1">
        <v>0.250245</v>
      </c>
      <c r="JN150">
        <v>0.65075760000000005</v>
      </c>
      <c r="JO150">
        <v>17.711099999999998</v>
      </c>
      <c r="JP150">
        <v>6.0073340000000002E-4</v>
      </c>
      <c r="JQ150" s="1">
        <v>0.24020639999999999</v>
      </c>
      <c r="JR150">
        <v>0.65076179999999995</v>
      </c>
      <c r="JS150">
        <v>17.494759999999999</v>
      </c>
      <c r="JT150">
        <v>5.76922E-4</v>
      </c>
      <c r="JU150" s="1">
        <v>0.23066690000000001</v>
      </c>
      <c r="JV150">
        <v>0.65075950000000005</v>
      </c>
      <c r="JW150">
        <v>17.27881</v>
      </c>
      <c r="JX150">
        <v>5.5411849999999999E-4</v>
      </c>
      <c r="JY150" s="1">
        <v>0.2215646</v>
      </c>
      <c r="JZ150">
        <v>0.65075839999999996</v>
      </c>
      <c r="KA150">
        <v>17.13916</v>
      </c>
      <c r="KB150">
        <v>5.3237909999999996E-4</v>
      </c>
      <c r="KC150">
        <v>0.21286640000000001</v>
      </c>
      <c r="KD150">
        <v>0.65075859999999996</v>
      </c>
      <c r="KE150">
        <v>16.94397</v>
      </c>
      <c r="KF150">
        <v>5.1168749999999999E-4</v>
      </c>
      <c r="KG150">
        <v>0.20459140000000001</v>
      </c>
      <c r="KH150">
        <v>0.65075459999999996</v>
      </c>
      <c r="KI150">
        <v>16.627379999999999</v>
      </c>
      <c r="KJ150">
        <v>4.9201710000000001E-4</v>
      </c>
      <c r="KK150">
        <v>0.19672999999999999</v>
      </c>
      <c r="KL150">
        <v>0.65076250000000002</v>
      </c>
      <c r="KM150">
        <v>16.782579999999999</v>
      </c>
      <c r="KN150">
        <v>4.734006E-4</v>
      </c>
      <c r="KO150">
        <v>0.1892731</v>
      </c>
      <c r="KP150">
        <v>0.65075519999999998</v>
      </c>
      <c r="KQ150">
        <v>16.536239999999999</v>
      </c>
      <c r="KR150">
        <v>4.5569609999999999E-4</v>
      </c>
      <c r="KS150">
        <v>0.1821807</v>
      </c>
      <c r="KT150">
        <v>0.650752</v>
      </c>
      <c r="KU150">
        <v>16.479939999999999</v>
      </c>
      <c r="KV150">
        <v>4.3879990000000001E-4</v>
      </c>
      <c r="KW150">
        <v>0.1754317</v>
      </c>
      <c r="KX150">
        <v>0.65076029999999996</v>
      </c>
      <c r="KY150">
        <v>16.487189999999998</v>
      </c>
      <c r="KZ150">
        <v>4.2267740000000002E-4</v>
      </c>
      <c r="LA150">
        <v>0.16898440000000001</v>
      </c>
      <c r="LB150">
        <v>0.65076889999999998</v>
      </c>
      <c r="LC150">
        <v>16.244990000000001</v>
      </c>
      <c r="LD150">
        <v>4.0728599999999998E-4</v>
      </c>
      <c r="LE150">
        <v>0.16282559999999999</v>
      </c>
      <c r="LF150">
        <v>0.65072180000000002</v>
      </c>
      <c r="LG150">
        <v>15.883290000000001</v>
      </c>
      <c r="LH150">
        <v>3.9258160000000002E-4</v>
      </c>
      <c r="LI150">
        <v>0.1569363</v>
      </c>
      <c r="LJ150">
        <v>0.65069089999999996</v>
      </c>
      <c r="LK150">
        <v>15.52833</v>
      </c>
      <c r="LL150">
        <v>3.784727E-4</v>
      </c>
      <c r="LM150">
        <v>0.15131259999999999</v>
      </c>
      <c r="LN150">
        <v>0.65062350000000002</v>
      </c>
      <c r="LO150">
        <v>15.285450000000001</v>
      </c>
      <c r="LP150">
        <v>3.6488759999999998E-4</v>
      </c>
      <c r="LQ150">
        <v>0.14590510000000001</v>
      </c>
      <c r="LR150">
        <v>0.65049670000000004</v>
      </c>
      <c r="LS150">
        <v>15.87566</v>
      </c>
      <c r="LT150">
        <v>3.517832E-4</v>
      </c>
      <c r="LU150">
        <v>0.14068530000000001</v>
      </c>
      <c r="LV150">
        <v>0.65033350000000001</v>
      </c>
      <c r="LW150">
        <v>16.352820000000001</v>
      </c>
      <c r="LX150">
        <v>3.3919229999999998E-4</v>
      </c>
      <c r="LY150">
        <v>0.13567650000000001</v>
      </c>
      <c r="LZ150">
        <v>0.6501576</v>
      </c>
      <c r="MA150">
        <v>17.01463</v>
      </c>
      <c r="MB150">
        <v>3.2717770000000002E-4</v>
      </c>
      <c r="MC150">
        <v>0.1308937</v>
      </c>
      <c r="MD150">
        <v>0.64992839999999996</v>
      </c>
      <c r="ME150">
        <v>17.943110000000001</v>
      </c>
      <c r="MF150">
        <v>3.1598059999999998E-4</v>
      </c>
      <c r="MG150">
        <v>0.12643299999999999</v>
      </c>
      <c r="MH150">
        <v>0.64969129999999997</v>
      </c>
      <c r="MI150">
        <v>18.36702</v>
      </c>
      <c r="MJ150">
        <v>3.064726E-4</v>
      </c>
      <c r="MK150">
        <v>0.1226158</v>
      </c>
      <c r="ML150">
        <v>0.64943030000000002</v>
      </c>
      <c r="MM150">
        <v>18.294039999999999</v>
      </c>
      <c r="MN150">
        <v>2.9975549999999997E-4</v>
      </c>
      <c r="MO150">
        <v>0.1198818</v>
      </c>
      <c r="MP150">
        <v>0.64921079999999998</v>
      </c>
      <c r="MQ150">
        <v>18.09451</v>
      </c>
      <c r="MR150">
        <v>2.9556189999999999E-4</v>
      </c>
      <c r="MS150">
        <v>0.1181903</v>
      </c>
      <c r="MT150">
        <v>0.64899819999999997</v>
      </c>
      <c r="MU150">
        <v>17.664110000000001</v>
      </c>
      <c r="MV150">
        <v>2.923011E-4</v>
      </c>
      <c r="MW150">
        <v>0.1169123</v>
      </c>
      <c r="MX150">
        <v>0.64884529999999996</v>
      </c>
      <c r="MY150">
        <v>17.965399999999999</v>
      </c>
      <c r="MZ150">
        <v>2.8815820000000002E-4</v>
      </c>
      <c r="NA150">
        <v>0.1153144</v>
      </c>
      <c r="NB150">
        <v>0.64871469999999998</v>
      </c>
      <c r="NC150">
        <v>18.382639999999999</v>
      </c>
      <c r="ND150">
        <v>2.8237930000000002E-4</v>
      </c>
      <c r="NE150">
        <v>0.1130726</v>
      </c>
      <c r="NF150">
        <v>0.6486326</v>
      </c>
      <c r="NG150">
        <v>18.84601</v>
      </c>
      <c r="NH150">
        <v>2.7517399999999999E-4</v>
      </c>
      <c r="NI150">
        <v>0.11023670000000001</v>
      </c>
      <c r="NJ150">
        <v>0.64857350000000002</v>
      </c>
      <c r="NK150">
        <v>19.561260000000001</v>
      </c>
      <c r="NL150">
        <v>2.6689800000000001E-4</v>
      </c>
      <c r="NM150">
        <v>0.1069551</v>
      </c>
      <c r="NN150">
        <v>0.64851080000000005</v>
      </c>
      <c r="NO150">
        <v>19.882919999999999</v>
      </c>
      <c r="NP150">
        <v>2.5732670000000002E-4</v>
      </c>
      <c r="NQ150">
        <v>0.1031657</v>
      </c>
      <c r="NR150">
        <v>0.64844729999999995</v>
      </c>
      <c r="NS150">
        <v>19.975300000000001</v>
      </c>
      <c r="NT150">
        <v>2.4596049999999999E-4</v>
      </c>
      <c r="NU150">
        <v>9.8674129999999999E-2</v>
      </c>
      <c r="NV150">
        <v>0.64833770000000002</v>
      </c>
      <c r="NW150">
        <v>19.856919999999999</v>
      </c>
      <c r="NX150">
        <v>2.3304550000000001E-4</v>
      </c>
      <c r="NY150">
        <v>9.3546199999999996E-2</v>
      </c>
      <c r="NZ150">
        <v>0.64816220000000002</v>
      </c>
      <c r="OA150">
        <v>19.42155</v>
      </c>
      <c r="OB150">
        <v>2.199231E-4</v>
      </c>
      <c r="OC150">
        <v>8.829679E-2</v>
      </c>
      <c r="OD150">
        <v>0.64791200000000004</v>
      </c>
      <c r="OE150">
        <v>18.9436</v>
      </c>
      <c r="OF150">
        <v>2.0799600000000001E-4</v>
      </c>
      <c r="OG150">
        <v>8.3499599999999993E-2</v>
      </c>
      <c r="OH150">
        <v>0.64758939999999998</v>
      </c>
      <c r="OI150">
        <v>18.939260000000001</v>
      </c>
      <c r="OJ150">
        <v>1.9780620000000001E-4</v>
      </c>
      <c r="OK150">
        <v>7.9404530000000001E-2</v>
      </c>
    </row>
    <row r="151" spans="1:401" x14ac:dyDescent="0.35">
      <c r="A151">
        <v>154</v>
      </c>
      <c r="B151" t="s">
        <v>4</v>
      </c>
      <c r="C151" t="s">
        <v>24</v>
      </c>
      <c r="D151" t="s">
        <v>156</v>
      </c>
      <c r="E151">
        <v>883.68230000000005</v>
      </c>
      <c r="F151">
        <v>0.6974593</v>
      </c>
      <c r="G151">
        <v>15.43553</v>
      </c>
      <c r="H151">
        <v>0</v>
      </c>
      <c r="I151">
        <v>0</v>
      </c>
      <c r="J151">
        <v>0.69583680000000003</v>
      </c>
      <c r="K151">
        <v>14.91282</v>
      </c>
      <c r="L151">
        <v>0</v>
      </c>
      <c r="M151">
        <v>0</v>
      </c>
      <c r="N151">
        <v>0.69420499999999996</v>
      </c>
      <c r="O151">
        <v>15.0212</v>
      </c>
      <c r="P151">
        <v>0</v>
      </c>
      <c r="Q151">
        <v>0</v>
      </c>
      <c r="R151">
        <v>0.6925502</v>
      </c>
      <c r="S151">
        <v>15.14104</v>
      </c>
      <c r="T151">
        <v>0</v>
      </c>
      <c r="U151">
        <v>0</v>
      </c>
      <c r="V151">
        <v>0.6909035</v>
      </c>
      <c r="W151">
        <v>15.81325</v>
      </c>
      <c r="X151" s="1">
        <v>5.6470709999999999E-32</v>
      </c>
      <c r="Y151" s="1">
        <v>2.0949290000000001E-29</v>
      </c>
      <c r="Z151">
        <v>0.6892684</v>
      </c>
      <c r="AA151">
        <v>16.02929</v>
      </c>
      <c r="AB151" s="1">
        <v>3.8547779999999997E-21</v>
      </c>
      <c r="AC151" s="1">
        <v>1.432071E-18</v>
      </c>
      <c r="AD151">
        <v>0.6875966</v>
      </c>
      <c r="AE151">
        <v>16.102530000000002</v>
      </c>
      <c r="AF151" s="1">
        <v>2.2041299999999999E-10</v>
      </c>
      <c r="AG151" s="1">
        <v>8.1694500000000004E-8</v>
      </c>
      <c r="AH151">
        <v>0.68595300000000003</v>
      </c>
      <c r="AI151">
        <v>15.803050000000001</v>
      </c>
      <c r="AJ151" s="1">
        <v>2.1377829999999999E-4</v>
      </c>
      <c r="AK151">
        <v>5.915637E-2</v>
      </c>
      <c r="AL151">
        <v>0.68430539999999995</v>
      </c>
      <c r="AM151">
        <v>15.13838</v>
      </c>
      <c r="AN151" s="1">
        <v>9.8668779999999998E-2</v>
      </c>
      <c r="AO151">
        <v>29.818930000000002</v>
      </c>
      <c r="AP151">
        <v>0.68263589999999996</v>
      </c>
      <c r="AQ151">
        <v>14.476179999999999</v>
      </c>
      <c r="AR151">
        <v>3.8930340000000001</v>
      </c>
      <c r="AS151">
        <v>1261.7470000000001</v>
      </c>
      <c r="AT151">
        <v>0.68093959999999998</v>
      </c>
      <c r="AU151">
        <v>14.423679999999999</v>
      </c>
      <c r="AV151">
        <v>31.857970000000002</v>
      </c>
      <c r="AW151">
        <v>10943.83</v>
      </c>
      <c r="AX151">
        <v>0.67918659999999997</v>
      </c>
      <c r="AY151">
        <v>14.339</v>
      </c>
      <c r="AZ151">
        <v>84.790180000000007</v>
      </c>
      <c r="BA151">
        <v>30569.279999999999</v>
      </c>
      <c r="BB151">
        <v>0.67738209999999999</v>
      </c>
      <c r="BC151">
        <v>14.55616</v>
      </c>
      <c r="BD151">
        <v>97.696209999999994</v>
      </c>
      <c r="BE151">
        <v>36673.68</v>
      </c>
      <c r="BF151">
        <v>0.67555069999999995</v>
      </c>
      <c r="BG151">
        <v>14.77101</v>
      </c>
      <c r="BH151">
        <v>59.706600000000002</v>
      </c>
      <c r="BI151">
        <v>23183.32</v>
      </c>
      <c r="BJ151">
        <v>0.67334559999999999</v>
      </c>
      <c r="BK151">
        <v>14.71823</v>
      </c>
      <c r="BL151">
        <v>22.60444</v>
      </c>
      <c r="BM151">
        <v>9026.8340000000007</v>
      </c>
      <c r="BN151">
        <v>0.67074009999999995</v>
      </c>
      <c r="BO151">
        <v>14.51172</v>
      </c>
      <c r="BP151">
        <v>6.0511369999999998</v>
      </c>
      <c r="BQ151">
        <v>2469.8850000000002</v>
      </c>
      <c r="BR151">
        <v>0.6676434</v>
      </c>
      <c r="BS151">
        <v>14.04518</v>
      </c>
      <c r="BT151">
        <v>1.313717</v>
      </c>
      <c r="BU151">
        <v>543.44240000000002</v>
      </c>
      <c r="BV151">
        <v>0.66402090000000003</v>
      </c>
      <c r="BW151">
        <v>13.86398</v>
      </c>
      <c r="BX151">
        <v>0.29120950000000001</v>
      </c>
      <c r="BY151">
        <v>119.7393</v>
      </c>
      <c r="BZ151">
        <v>0.66009720000000005</v>
      </c>
      <c r="CA151">
        <v>14.10047</v>
      </c>
      <c r="CB151" s="1">
        <v>0.1015918</v>
      </c>
      <c r="CC151">
        <v>40.353870000000001</v>
      </c>
      <c r="CD151">
        <v>0.65609879999999998</v>
      </c>
      <c r="CE151">
        <v>14.588480000000001</v>
      </c>
      <c r="CF151" s="1">
        <v>6.6378229999999996E-2</v>
      </c>
      <c r="CG151">
        <v>25.688759999999998</v>
      </c>
      <c r="CH151">
        <v>0.65188159999999995</v>
      </c>
      <c r="CI151">
        <v>15.10777</v>
      </c>
      <c r="CJ151" s="1">
        <v>5.9687730000000001E-2</v>
      </c>
      <c r="CK151">
        <v>22.954609999999999</v>
      </c>
      <c r="CL151">
        <v>0.64746510000000002</v>
      </c>
      <c r="CM151">
        <v>15.242620000000001</v>
      </c>
      <c r="CN151" s="1">
        <v>6.0299060000000002E-2</v>
      </c>
      <c r="CO151" s="1">
        <v>23.231100000000001</v>
      </c>
      <c r="CP151">
        <v>0.64324740000000002</v>
      </c>
      <c r="CQ151">
        <v>15.20126</v>
      </c>
      <c r="CR151" s="1">
        <v>6.2262249999999998E-2</v>
      </c>
      <c r="CS151" s="1">
        <v>24.127330000000001</v>
      </c>
      <c r="CT151">
        <v>0.63897380000000004</v>
      </c>
      <c r="CU151">
        <v>15.05555</v>
      </c>
      <c r="CV151" s="1">
        <v>6.2378980000000001E-2</v>
      </c>
      <c r="CW151" s="1">
        <v>24.355599999999999</v>
      </c>
      <c r="CX151">
        <v>0.6344689</v>
      </c>
      <c r="CY151">
        <v>14.782959999999999</v>
      </c>
      <c r="CZ151" s="1">
        <v>5.9874230000000001E-2</v>
      </c>
      <c r="DA151" s="1">
        <v>23.564139999999998</v>
      </c>
      <c r="DB151">
        <v>0.63018350000000001</v>
      </c>
      <c r="DC151">
        <v>14.89902</v>
      </c>
      <c r="DD151" s="1">
        <v>5.5460860000000001E-2</v>
      </c>
      <c r="DE151" s="1">
        <v>21.995650000000001</v>
      </c>
      <c r="DF151">
        <v>0.62600690000000003</v>
      </c>
      <c r="DG151">
        <v>15.3109</v>
      </c>
      <c r="DH151" s="1">
        <v>5.0210810000000002E-2</v>
      </c>
      <c r="DI151" s="1">
        <v>20.04308</v>
      </c>
      <c r="DJ151">
        <v>0.62210240000000006</v>
      </c>
      <c r="DK151">
        <v>15.773709999999999</v>
      </c>
      <c r="DL151" s="1">
        <v>4.4899979999999999E-2</v>
      </c>
      <c r="DM151" s="1">
        <v>18.01933</v>
      </c>
      <c r="DN151">
        <v>0.61830180000000001</v>
      </c>
      <c r="DO151">
        <v>16.41619</v>
      </c>
      <c r="DP151" s="1">
        <v>3.9803480000000002E-2</v>
      </c>
      <c r="DQ151" s="1">
        <v>16.055150000000001</v>
      </c>
      <c r="DR151">
        <v>0.61467430000000001</v>
      </c>
      <c r="DS151">
        <v>16.72748</v>
      </c>
      <c r="DT151" s="1">
        <v>3.4805269999999999E-2</v>
      </c>
      <c r="DU151" s="1">
        <v>14.10989</v>
      </c>
      <c r="DV151">
        <v>0.61127759999999998</v>
      </c>
      <c r="DW151">
        <v>16.748190000000001</v>
      </c>
      <c r="DX151" s="1">
        <v>2.98532E-2</v>
      </c>
      <c r="DY151" s="1">
        <v>12.16142</v>
      </c>
      <c r="DZ151">
        <v>0.60820750000000001</v>
      </c>
      <c r="EA151">
        <v>16.584610000000001</v>
      </c>
      <c r="EB151" s="1">
        <v>2.5202349999999998E-2</v>
      </c>
      <c r="EC151" s="1">
        <v>10.30583</v>
      </c>
      <c r="ED151">
        <v>0.60557130000000003</v>
      </c>
      <c r="EE151">
        <v>16.204090000000001</v>
      </c>
      <c r="EF151" s="1">
        <v>2.1190400000000002E-2</v>
      </c>
      <c r="EG151" s="1">
        <v>8.6826729999999994</v>
      </c>
      <c r="EH151">
        <v>0.60354929999999996</v>
      </c>
      <c r="EI151">
        <v>16.071539999999999</v>
      </c>
      <c r="EJ151" s="1">
        <v>1.7947279999999999E-2</v>
      </c>
      <c r="EK151" s="1">
        <v>7.3563729999999996</v>
      </c>
      <c r="EL151">
        <v>0.60183589999999998</v>
      </c>
      <c r="EM151">
        <v>16.180140000000002</v>
      </c>
      <c r="EN151" s="1">
        <v>1.540586E-2</v>
      </c>
      <c r="EO151" s="1">
        <v>6.3106390000000001</v>
      </c>
      <c r="EP151">
        <v>0.60059390000000001</v>
      </c>
      <c r="EQ151">
        <v>16.448709999999998</v>
      </c>
      <c r="ER151" s="1">
        <v>1.3414499999999999E-2</v>
      </c>
      <c r="ES151" s="1">
        <v>5.487044</v>
      </c>
      <c r="ET151">
        <v>0.59982429999999998</v>
      </c>
      <c r="EU151">
        <v>16.751100000000001</v>
      </c>
      <c r="EV151" s="1">
        <v>1.1796900000000001E-2</v>
      </c>
      <c r="EW151" s="1">
        <v>4.8167660000000003</v>
      </c>
      <c r="EX151">
        <v>0.59934690000000002</v>
      </c>
      <c r="EY151">
        <v>16.736339999999998</v>
      </c>
      <c r="EZ151" s="1">
        <v>1.033184E-2</v>
      </c>
      <c r="FA151" s="1">
        <v>4.2143879999999996</v>
      </c>
      <c r="FB151">
        <v>0.59906130000000002</v>
      </c>
      <c r="FC151">
        <v>16.56841</v>
      </c>
      <c r="FD151" s="1">
        <v>8.7834309999999995E-3</v>
      </c>
      <c r="FE151" s="1">
        <v>3.5835509999999999</v>
      </c>
      <c r="FF151">
        <v>0.59890929999999998</v>
      </c>
      <c r="FG151">
        <v>16.329149999999998</v>
      </c>
      <c r="FH151" s="1">
        <v>7.0858709999999997E-3</v>
      </c>
      <c r="FI151" s="1">
        <v>2.8936790000000001</v>
      </c>
      <c r="FJ151">
        <v>0.59884020000000004</v>
      </c>
      <c r="FK151">
        <v>16.06222</v>
      </c>
      <c r="FL151" s="1">
        <v>5.4281709999999999E-3</v>
      </c>
      <c r="FM151" s="1">
        <v>2.2163879999999998</v>
      </c>
      <c r="FN151">
        <v>0.59887239999999997</v>
      </c>
      <c r="FO151">
        <v>16.407679999999999</v>
      </c>
      <c r="FP151" s="1">
        <v>4.0572200000000003E-3</v>
      </c>
      <c r="FQ151" s="1">
        <v>1.6525019999999999</v>
      </c>
      <c r="FR151">
        <v>0.59896450000000001</v>
      </c>
      <c r="FS151">
        <v>16.508600000000001</v>
      </c>
      <c r="FT151" s="1">
        <v>3.0801689999999998E-3</v>
      </c>
      <c r="FU151" s="1">
        <v>1.2483059999999999</v>
      </c>
      <c r="FV151">
        <v>0.5990799</v>
      </c>
      <c r="FW151">
        <v>16.619759999999999</v>
      </c>
      <c r="FX151" s="1">
        <v>2.4515169999999998E-3</v>
      </c>
      <c r="FY151" s="1">
        <v>0.98724000000000001</v>
      </c>
      <c r="FZ151">
        <v>0.59922030000000004</v>
      </c>
      <c r="GA151">
        <v>16.698810000000002</v>
      </c>
      <c r="GB151" s="1">
        <v>2.0637189999999999E-3</v>
      </c>
      <c r="GC151" s="1">
        <v>0.82604820000000001</v>
      </c>
      <c r="GD151">
        <v>0.59936370000000005</v>
      </c>
      <c r="GE151">
        <v>16.632090000000002</v>
      </c>
      <c r="GF151" s="1">
        <v>1.815297E-3</v>
      </c>
      <c r="GG151" s="1">
        <v>0.72323110000000002</v>
      </c>
      <c r="GH151">
        <v>0.59955389999999997</v>
      </c>
      <c r="GI151">
        <v>16.449929999999998</v>
      </c>
      <c r="GJ151" s="1">
        <v>1.635566E-3</v>
      </c>
      <c r="GK151" s="1">
        <v>0.64952849999999995</v>
      </c>
      <c r="GL151">
        <v>0.59970590000000001</v>
      </c>
      <c r="GM151">
        <v>16.16319</v>
      </c>
      <c r="GN151" s="1">
        <v>1.4871179999999999E-3</v>
      </c>
      <c r="GO151" s="1">
        <v>0.5892693</v>
      </c>
      <c r="GP151">
        <v>0.59981269999999998</v>
      </c>
      <c r="GQ151">
        <v>15.832369999999999</v>
      </c>
      <c r="GR151" s="1">
        <v>1.359205E-3</v>
      </c>
      <c r="GS151" s="1">
        <v>0.53750010000000004</v>
      </c>
      <c r="GT151">
        <v>0.59991930000000004</v>
      </c>
      <c r="GU151">
        <v>16.256319999999999</v>
      </c>
      <c r="GV151" s="1">
        <v>1.251339E-3</v>
      </c>
      <c r="GW151" s="1">
        <v>0.49399270000000001</v>
      </c>
      <c r="GX151">
        <v>0.59998450000000003</v>
      </c>
      <c r="GY151">
        <v>16.673850000000002</v>
      </c>
      <c r="GZ151" s="1">
        <v>1.1635079999999999E-3</v>
      </c>
      <c r="HA151" s="1">
        <v>0.4585708</v>
      </c>
      <c r="HB151">
        <v>0.60005699999999995</v>
      </c>
      <c r="HC151">
        <v>17.19143</v>
      </c>
      <c r="HD151" s="1">
        <v>1.0921959999999999E-3</v>
      </c>
      <c r="HE151" s="1">
        <v>0.4299</v>
      </c>
      <c r="HF151">
        <v>0.60008689999999998</v>
      </c>
      <c r="HG151">
        <v>17.800730000000001</v>
      </c>
      <c r="HH151" s="1">
        <v>1.033707E-3</v>
      </c>
      <c r="HI151" s="1">
        <v>0.4064566</v>
      </c>
      <c r="HJ151">
        <v>0.60011680000000001</v>
      </c>
      <c r="HK151">
        <v>18.01558</v>
      </c>
      <c r="HL151" s="1">
        <v>9.8697559999999995E-4</v>
      </c>
      <c r="HM151" s="1">
        <v>0.38770280000000001</v>
      </c>
      <c r="HN151">
        <v>0.60012909999999997</v>
      </c>
      <c r="HO151">
        <v>17.83737</v>
      </c>
      <c r="HP151" s="1">
        <v>9.5322729999999995E-4</v>
      </c>
      <c r="HQ151" s="1">
        <v>0.37408140000000001</v>
      </c>
      <c r="HR151">
        <v>0.60013760000000005</v>
      </c>
      <c r="HS151">
        <v>17.587039999999998</v>
      </c>
      <c r="HT151" s="1">
        <v>9.3086160000000005E-4</v>
      </c>
      <c r="HU151" s="1">
        <v>0.36504219999999998</v>
      </c>
      <c r="HV151">
        <v>0.60013550000000004</v>
      </c>
      <c r="HW151">
        <v>17.097619999999999</v>
      </c>
      <c r="HX151" s="1">
        <v>9.1358300000000004E-4</v>
      </c>
      <c r="HY151" s="1">
        <v>0.35820920000000001</v>
      </c>
      <c r="HZ151">
        <v>0.60014590000000001</v>
      </c>
      <c r="IA151">
        <v>17.221979999999999</v>
      </c>
      <c r="IB151" s="1">
        <v>8.9444399999999999E-4</v>
      </c>
      <c r="IC151" s="1">
        <v>0.350823</v>
      </c>
      <c r="ID151">
        <v>0.60014049999999997</v>
      </c>
      <c r="IE151">
        <v>17.593240000000002</v>
      </c>
      <c r="IF151" s="1">
        <v>8.7030769999999998E-4</v>
      </c>
      <c r="IG151" s="1">
        <v>0.341501</v>
      </c>
      <c r="IH151">
        <v>0.60014029999999996</v>
      </c>
      <c r="II151">
        <v>17.99606</v>
      </c>
      <c r="IJ151" s="1">
        <v>8.4133169999999998E-4</v>
      </c>
      <c r="IK151" s="1">
        <v>0.33028920000000001</v>
      </c>
      <c r="IL151">
        <v>0.60014310000000004</v>
      </c>
      <c r="IM151">
        <v>18.594139999999999</v>
      </c>
      <c r="IN151" s="1">
        <v>8.0952759999999998E-4</v>
      </c>
      <c r="IO151" s="1">
        <v>0.31790099999999999</v>
      </c>
      <c r="IP151">
        <v>0.60014270000000003</v>
      </c>
      <c r="IQ151">
        <v>18.837959999999999</v>
      </c>
      <c r="IR151" s="1">
        <v>7.7685359999999997E-4</v>
      </c>
      <c r="IS151" s="1">
        <v>0.30512060000000002</v>
      </c>
      <c r="IT151">
        <v>0.60014840000000003</v>
      </c>
      <c r="IU151">
        <v>18.86205</v>
      </c>
      <c r="IV151" s="1">
        <v>7.4464409999999996E-4</v>
      </c>
      <c r="IW151" s="1">
        <v>0.29251529999999998</v>
      </c>
      <c r="IX151">
        <v>0.6001476</v>
      </c>
      <c r="IY151">
        <v>18.812190000000001</v>
      </c>
      <c r="IZ151" s="1">
        <v>7.1366349999999997E-4</v>
      </c>
      <c r="JA151" s="1">
        <v>0.28036319999999998</v>
      </c>
      <c r="JB151">
        <v>0.60014869999999998</v>
      </c>
      <c r="JC151">
        <v>18.474969999999999</v>
      </c>
      <c r="JD151">
        <v>6.8415139999999995E-4</v>
      </c>
      <c r="JE151" s="1">
        <v>0.26877889999999999</v>
      </c>
      <c r="JF151">
        <v>0.60012960000000004</v>
      </c>
      <c r="JG151">
        <v>18.331240000000001</v>
      </c>
      <c r="JH151">
        <v>6.560162E-4</v>
      </c>
      <c r="JI151" s="1">
        <v>0.25775199999999998</v>
      </c>
      <c r="JJ151">
        <v>0.60013499999999997</v>
      </c>
      <c r="JK151">
        <v>17.92775</v>
      </c>
      <c r="JL151">
        <v>6.2940710000000005E-4</v>
      </c>
      <c r="JM151" s="1">
        <v>0.24727740000000001</v>
      </c>
      <c r="JN151">
        <v>0.60014579999999995</v>
      </c>
      <c r="JO151">
        <v>17.779720000000001</v>
      </c>
      <c r="JP151">
        <v>6.040644E-4</v>
      </c>
      <c r="JQ151" s="1">
        <v>0.23734130000000001</v>
      </c>
      <c r="JR151">
        <v>0.60013499999999997</v>
      </c>
      <c r="JS151">
        <v>17.534279999999999</v>
      </c>
      <c r="JT151">
        <v>5.800957E-4</v>
      </c>
      <c r="JU151" s="1">
        <v>0.2279101</v>
      </c>
      <c r="JV151">
        <v>0.60015560000000001</v>
      </c>
      <c r="JW151">
        <v>17.283090000000001</v>
      </c>
      <c r="JX151">
        <v>5.5715609999999998E-4</v>
      </c>
      <c r="JY151" s="1">
        <v>0.21891079999999999</v>
      </c>
      <c r="JZ151">
        <v>0.60013159999999999</v>
      </c>
      <c r="KA151">
        <v>17.1389</v>
      </c>
      <c r="KB151">
        <v>5.3527559999999997E-4</v>
      </c>
      <c r="KC151">
        <v>0.2103062</v>
      </c>
      <c r="KD151">
        <v>0.60015320000000005</v>
      </c>
      <c r="KE151">
        <v>16.956060000000001</v>
      </c>
      <c r="KF151">
        <v>5.1443690000000004E-4</v>
      </c>
      <c r="KG151">
        <v>0.2021182</v>
      </c>
      <c r="KH151">
        <v>0.60013280000000002</v>
      </c>
      <c r="KI151">
        <v>16.66311</v>
      </c>
      <c r="KJ151">
        <v>4.946296E-4</v>
      </c>
      <c r="KK151">
        <v>0.19434380000000001</v>
      </c>
      <c r="KL151">
        <v>0.6001223</v>
      </c>
      <c r="KM151">
        <v>16.842199999999998</v>
      </c>
      <c r="KN151">
        <v>4.758734E-4</v>
      </c>
      <c r="KO151">
        <v>0.1869614</v>
      </c>
      <c r="KP151">
        <v>0.60015300000000005</v>
      </c>
      <c r="KQ151">
        <v>16.617650000000001</v>
      </c>
      <c r="KR151">
        <v>4.5805359999999997E-4</v>
      </c>
      <c r="KS151">
        <v>0.17994740000000001</v>
      </c>
      <c r="KT151">
        <v>0.60014820000000002</v>
      </c>
      <c r="KU151">
        <v>16.53753</v>
      </c>
      <c r="KV151">
        <v>4.4105019999999997E-4</v>
      </c>
      <c r="KW151">
        <v>0.17327190000000001</v>
      </c>
      <c r="KX151">
        <v>0.60012759999999998</v>
      </c>
      <c r="KY151">
        <v>16.54739</v>
      </c>
      <c r="KZ151">
        <v>4.2482380000000001E-4</v>
      </c>
      <c r="LA151">
        <v>0.1668965</v>
      </c>
      <c r="LB151">
        <v>0.60014500000000004</v>
      </c>
      <c r="LC151">
        <v>16.281009999999998</v>
      </c>
      <c r="LD151">
        <v>4.0934469999999998E-4</v>
      </c>
      <c r="LE151">
        <v>0.16081129999999999</v>
      </c>
      <c r="LF151">
        <v>0.60012449999999995</v>
      </c>
      <c r="LG151">
        <v>15.8957</v>
      </c>
      <c r="LH151">
        <v>3.945396E-4</v>
      </c>
      <c r="LI151">
        <v>0.1549837</v>
      </c>
      <c r="LJ151">
        <v>0.60008930000000005</v>
      </c>
      <c r="LK151">
        <v>15.54829</v>
      </c>
      <c r="LL151">
        <v>3.803473E-4</v>
      </c>
      <c r="LM151">
        <v>0.14942520000000001</v>
      </c>
      <c r="LN151">
        <v>0.6000413</v>
      </c>
      <c r="LO151">
        <v>15.32189</v>
      </c>
      <c r="LP151">
        <v>3.6669429999999998E-4</v>
      </c>
      <c r="LQ151">
        <v>0.14408580000000001</v>
      </c>
      <c r="LR151">
        <v>0.59995699999999996</v>
      </c>
      <c r="LS151">
        <v>15.92798</v>
      </c>
      <c r="LT151">
        <v>3.5352739999999999E-4</v>
      </c>
      <c r="LU151">
        <v>0.1389292</v>
      </c>
      <c r="LV151">
        <v>0.59984590000000004</v>
      </c>
      <c r="LW151">
        <v>16.414090000000002</v>
      </c>
      <c r="LX151">
        <v>3.4086069999999998E-4</v>
      </c>
      <c r="LY151">
        <v>0.13397819999999999</v>
      </c>
      <c r="LZ151">
        <v>0.59971059999999998</v>
      </c>
      <c r="MA151">
        <v>17.046949999999999</v>
      </c>
      <c r="MB151">
        <v>3.2876969999999999E-4</v>
      </c>
      <c r="MC151">
        <v>0.1292471</v>
      </c>
      <c r="MD151">
        <v>0.59955219999999998</v>
      </c>
      <c r="ME151">
        <v>17.95693</v>
      </c>
      <c r="MF151">
        <v>3.1742309999999998E-4</v>
      </c>
      <c r="MG151">
        <v>0.1248097</v>
      </c>
      <c r="MH151">
        <v>0.59941330000000004</v>
      </c>
      <c r="MI151">
        <v>18.355599999999999</v>
      </c>
      <c r="MJ151">
        <v>3.0762820000000002E-4</v>
      </c>
      <c r="MK151">
        <v>0.12095590000000001</v>
      </c>
      <c r="ML151">
        <v>0.59924379999999999</v>
      </c>
      <c r="MM151">
        <v>18.26351</v>
      </c>
      <c r="MN151">
        <v>3.0050770000000001E-4</v>
      </c>
      <c r="MO151">
        <v>0.118119</v>
      </c>
      <c r="MP151">
        <v>0.59908930000000005</v>
      </c>
      <c r="MQ151">
        <v>18.107389999999999</v>
      </c>
      <c r="MR151">
        <v>2.9603289999999998E-4</v>
      </c>
      <c r="MS151">
        <v>0.1163484</v>
      </c>
      <c r="MT151">
        <v>0.59897120000000004</v>
      </c>
      <c r="MU151">
        <v>17.719280000000001</v>
      </c>
      <c r="MV151">
        <v>2.9275200000000002E-4</v>
      </c>
      <c r="MW151">
        <v>0.1150786</v>
      </c>
      <c r="MX151">
        <v>0.59884879999999996</v>
      </c>
      <c r="MY151">
        <v>18.03633</v>
      </c>
      <c r="MZ151">
        <v>2.8879390000000001E-4</v>
      </c>
      <c r="NA151">
        <v>0.11357449999999999</v>
      </c>
      <c r="NB151">
        <v>0.59877559999999996</v>
      </c>
      <c r="NC151">
        <v>18.456150000000001</v>
      </c>
      <c r="ND151">
        <v>2.832415E-4</v>
      </c>
      <c r="NE151">
        <v>0.1114561</v>
      </c>
      <c r="NF151">
        <v>0.59870319999999999</v>
      </c>
      <c r="NG151">
        <v>18.890550000000001</v>
      </c>
      <c r="NH151">
        <v>2.762056E-4</v>
      </c>
      <c r="NI151">
        <v>0.10873439999999999</v>
      </c>
      <c r="NJ151">
        <v>0.59868100000000002</v>
      </c>
      <c r="NK151">
        <v>19.566700000000001</v>
      </c>
      <c r="NL151">
        <v>2.6807840000000002E-4</v>
      </c>
      <c r="NM151">
        <v>0.1055638</v>
      </c>
      <c r="NN151">
        <v>0.59865860000000004</v>
      </c>
      <c r="NO151">
        <v>19.858350000000002</v>
      </c>
      <c r="NP151">
        <v>2.5871139999999998E-4</v>
      </c>
      <c r="NQ151">
        <v>0.1019138</v>
      </c>
      <c r="NR151">
        <v>0.59859870000000004</v>
      </c>
      <c r="NS151">
        <v>19.936299999999999</v>
      </c>
      <c r="NT151">
        <v>2.4760089999999998E-4</v>
      </c>
      <c r="NU151">
        <v>9.7591899999999995E-2</v>
      </c>
      <c r="NV151">
        <v>0.59851900000000002</v>
      </c>
      <c r="NW151">
        <v>19.863350000000001</v>
      </c>
      <c r="NX151">
        <v>2.348404E-4</v>
      </c>
      <c r="NY151">
        <v>9.2612009999999995E-2</v>
      </c>
      <c r="NZ151">
        <v>0.59842890000000004</v>
      </c>
      <c r="OA151">
        <v>19.477679999999999</v>
      </c>
      <c r="OB151">
        <v>2.2166490000000001E-4</v>
      </c>
      <c r="OC151">
        <v>8.7436589999999995E-2</v>
      </c>
      <c r="OD151">
        <v>0.59823630000000005</v>
      </c>
      <c r="OE151">
        <v>19.021730000000002</v>
      </c>
      <c r="OF151">
        <v>2.095252E-4</v>
      </c>
      <c r="OG151">
        <v>8.2643960000000002E-2</v>
      </c>
      <c r="OH151">
        <v>0.59801539999999997</v>
      </c>
      <c r="OI151">
        <v>19.027799999999999</v>
      </c>
      <c r="OJ151">
        <v>1.9909379999999999E-4</v>
      </c>
      <c r="OK151">
        <v>7.85275E-2</v>
      </c>
    </row>
    <row r="152" spans="1:401" x14ac:dyDescent="0.35">
      <c r="A152">
        <v>155</v>
      </c>
      <c r="B152" t="s">
        <v>4</v>
      </c>
      <c r="C152" t="s">
        <v>24</v>
      </c>
      <c r="D152" t="s">
        <v>157</v>
      </c>
      <c r="E152">
        <v>872.06020000000001</v>
      </c>
      <c r="F152">
        <v>0.7594322</v>
      </c>
      <c r="G152">
        <v>15.493460000000001</v>
      </c>
      <c r="H152">
        <v>0</v>
      </c>
      <c r="I152">
        <v>0</v>
      </c>
      <c r="J152">
        <v>0.75841130000000001</v>
      </c>
      <c r="K152">
        <v>14.965059999999999</v>
      </c>
      <c r="L152">
        <v>0</v>
      </c>
      <c r="M152">
        <v>0</v>
      </c>
      <c r="N152">
        <v>0.75741670000000005</v>
      </c>
      <c r="O152">
        <v>15.060309999999999</v>
      </c>
      <c r="P152">
        <v>0</v>
      </c>
      <c r="Q152">
        <v>0</v>
      </c>
      <c r="R152">
        <v>0.75640669999999999</v>
      </c>
      <c r="S152">
        <v>15.140409999999999</v>
      </c>
      <c r="T152">
        <v>0</v>
      </c>
      <c r="U152">
        <v>0</v>
      </c>
      <c r="V152">
        <v>0.75542010000000004</v>
      </c>
      <c r="W152">
        <v>15.788729999999999</v>
      </c>
      <c r="X152" s="1">
        <v>8.8132469999999999E-33</v>
      </c>
      <c r="Y152" s="1">
        <v>2.958387E-30</v>
      </c>
      <c r="Z152">
        <v>0.7544381</v>
      </c>
      <c r="AA152">
        <v>16.00976</v>
      </c>
      <c r="AB152" s="1">
        <v>6.5083249999999999E-22</v>
      </c>
      <c r="AC152" s="1">
        <v>2.1888559999999998E-19</v>
      </c>
      <c r="AD152">
        <v>0.75343579999999999</v>
      </c>
      <c r="AE152">
        <v>16.102699999999999</v>
      </c>
      <c r="AF152" s="1">
        <v>3.9635779999999999E-11</v>
      </c>
      <c r="AG152" s="1">
        <v>1.3304839999999999E-8</v>
      </c>
      <c r="AH152">
        <v>0.75245770000000001</v>
      </c>
      <c r="AI152">
        <v>15.84436</v>
      </c>
      <c r="AJ152" s="1">
        <v>1.061921E-4</v>
      </c>
      <c r="AK152" s="1">
        <v>2.6892760000000002E-2</v>
      </c>
      <c r="AL152">
        <v>0.75148300000000001</v>
      </c>
      <c r="AM152">
        <v>15.20773</v>
      </c>
      <c r="AN152" s="1">
        <v>6.3190280000000001E-2</v>
      </c>
      <c r="AO152">
        <v>17.504049999999999</v>
      </c>
      <c r="AP152">
        <v>0.75048840000000006</v>
      </c>
      <c r="AQ152">
        <v>14.541180000000001</v>
      </c>
      <c r="AR152">
        <v>2.9315709999999999</v>
      </c>
      <c r="AS152">
        <v>868.47029999999995</v>
      </c>
      <c r="AT152">
        <v>0.74953510000000001</v>
      </c>
      <c r="AU152">
        <v>14.47667</v>
      </c>
      <c r="AV152">
        <v>27.114930000000001</v>
      </c>
      <c r="AW152">
        <v>8482.8320000000003</v>
      </c>
      <c r="AX152">
        <v>0.74856020000000001</v>
      </c>
      <c r="AY152">
        <v>14.355600000000001</v>
      </c>
      <c r="AZ152">
        <v>79.561869999999999</v>
      </c>
      <c r="BA152">
        <v>26025.200000000001</v>
      </c>
      <c r="BB152">
        <v>0.74756999999999996</v>
      </c>
      <c r="BC152">
        <v>14.54838</v>
      </c>
      <c r="BD152">
        <v>99.190740000000005</v>
      </c>
      <c r="BE152">
        <v>33663.82</v>
      </c>
      <c r="BF152">
        <v>0.74577919999999998</v>
      </c>
      <c r="BG152">
        <v>14.768700000000001</v>
      </c>
      <c r="BH152">
        <v>64.622230000000002</v>
      </c>
      <c r="BI152">
        <v>22622.78</v>
      </c>
      <c r="BJ152">
        <v>0.74330799999999997</v>
      </c>
      <c r="BK152">
        <v>14.71312</v>
      </c>
      <c r="BL152">
        <v>25.733640000000001</v>
      </c>
      <c r="BM152">
        <v>9243.7510000000002</v>
      </c>
      <c r="BN152">
        <v>0.74049160000000003</v>
      </c>
      <c r="BO152">
        <v>14.52886</v>
      </c>
      <c r="BP152">
        <v>7.1499920000000001</v>
      </c>
      <c r="BQ152">
        <v>2621.3879999999999</v>
      </c>
      <c r="BR152">
        <v>0.73714820000000003</v>
      </c>
      <c r="BS152">
        <v>14.09323</v>
      </c>
      <c r="BT152">
        <v>1.582608</v>
      </c>
      <c r="BU152">
        <v>588.46690000000001</v>
      </c>
      <c r="BV152">
        <v>0.73314369999999995</v>
      </c>
      <c r="BW152">
        <v>13.918329999999999</v>
      </c>
      <c r="BX152">
        <v>0.34413700000000003</v>
      </c>
      <c r="BY152">
        <v>127.8673</v>
      </c>
      <c r="BZ152">
        <v>0.72881549999999995</v>
      </c>
      <c r="CA152">
        <v>14.140079999999999</v>
      </c>
      <c r="CB152">
        <v>0.1111958</v>
      </c>
      <c r="CC152">
        <v>40.246090000000002</v>
      </c>
      <c r="CD152">
        <v>0.72443340000000001</v>
      </c>
      <c r="CE152">
        <v>14.61581</v>
      </c>
      <c r="CF152" s="1">
        <v>6.825022E-2</v>
      </c>
      <c r="CG152">
        <v>24.134239999999998</v>
      </c>
      <c r="CH152">
        <v>0.71977199999999997</v>
      </c>
      <c r="CI152">
        <v>15.108919999999999</v>
      </c>
      <c r="CJ152" s="1">
        <v>5.9922530000000002E-2</v>
      </c>
      <c r="CK152">
        <v>21.090330000000002</v>
      </c>
      <c r="CL152">
        <v>0.71489199999999997</v>
      </c>
      <c r="CM152">
        <v>15.235060000000001</v>
      </c>
      <c r="CN152" s="1">
        <v>6.0052439999999999E-2</v>
      </c>
      <c r="CO152" s="1">
        <v>21.205310000000001</v>
      </c>
      <c r="CP152">
        <v>0.71024690000000001</v>
      </c>
      <c r="CQ152">
        <v>15.187609999999999</v>
      </c>
      <c r="CR152" s="1">
        <v>6.2047980000000003E-2</v>
      </c>
      <c r="CS152" s="1">
        <v>22.067820000000001</v>
      </c>
      <c r="CT152">
        <v>0.70559729999999998</v>
      </c>
      <c r="CU152">
        <v>15.06382</v>
      </c>
      <c r="CV152" s="1">
        <v>6.2442030000000003E-2</v>
      </c>
      <c r="CW152" s="1">
        <v>22.412690000000001</v>
      </c>
      <c r="CX152">
        <v>0.70101250000000004</v>
      </c>
      <c r="CY152">
        <v>14.81062</v>
      </c>
      <c r="CZ152" s="1">
        <v>6.0230800000000001E-2</v>
      </c>
      <c r="DA152" s="1">
        <v>21.819310000000002</v>
      </c>
      <c r="DB152">
        <v>0.69534459999999998</v>
      </c>
      <c r="DC152">
        <v>14.93853</v>
      </c>
      <c r="DD152" s="1">
        <v>5.59944E-2</v>
      </c>
      <c r="DE152" s="1">
        <v>20.477139999999999</v>
      </c>
      <c r="DF152">
        <v>0.68990470000000004</v>
      </c>
      <c r="DG152">
        <v>15.34812</v>
      </c>
      <c r="DH152" s="1">
        <v>5.0813160000000003E-2</v>
      </c>
      <c r="DI152" s="1">
        <v>18.73725</v>
      </c>
      <c r="DJ152">
        <v>0.68479809999999997</v>
      </c>
      <c r="DK152">
        <v>15.77773</v>
      </c>
      <c r="DL152" s="1">
        <v>4.5496729999999999E-2</v>
      </c>
      <c r="DM152" s="1">
        <v>16.897819999999999</v>
      </c>
      <c r="DN152">
        <v>0.67973289999999997</v>
      </c>
      <c r="DO152">
        <v>16.389189999999999</v>
      </c>
      <c r="DP152" s="1">
        <v>4.0384080000000003E-2</v>
      </c>
      <c r="DQ152" s="1">
        <v>15.102980000000001</v>
      </c>
      <c r="DR152">
        <v>0.67498069999999999</v>
      </c>
      <c r="DS152">
        <v>16.70234</v>
      </c>
      <c r="DT152" s="1">
        <v>3.5391159999999998E-2</v>
      </c>
      <c r="DU152" s="1">
        <v>13.324870000000001</v>
      </c>
      <c r="DV152">
        <v>0.6704466</v>
      </c>
      <c r="DW152">
        <v>16.72411</v>
      </c>
      <c r="DX152" s="1">
        <v>3.043301E-2</v>
      </c>
      <c r="DY152" s="1">
        <v>11.53425</v>
      </c>
      <c r="DZ152">
        <v>0.6663154</v>
      </c>
      <c r="EA152">
        <v>16.58381</v>
      </c>
      <c r="EB152" s="1">
        <v>2.5735620000000001E-2</v>
      </c>
      <c r="EC152" s="1">
        <v>9.808764</v>
      </c>
      <c r="ED152">
        <v>0.66274960000000005</v>
      </c>
      <c r="EE152">
        <v>16.23657</v>
      </c>
      <c r="EF152" s="1">
        <v>2.1641669999999998E-2</v>
      </c>
      <c r="EG152" s="1">
        <v>8.2791639999999997</v>
      </c>
      <c r="EH152">
        <v>0.65992709999999999</v>
      </c>
      <c r="EI152">
        <v>16.120539999999998</v>
      </c>
      <c r="EJ152" s="1">
        <v>1.830905E-2</v>
      </c>
      <c r="EK152" s="1">
        <v>7.0175599999999996</v>
      </c>
      <c r="EL152">
        <v>0.65766170000000002</v>
      </c>
      <c r="EM152">
        <v>16.234010000000001</v>
      </c>
      <c r="EN152" s="1">
        <v>1.5690570000000001E-2</v>
      </c>
      <c r="EO152" s="1">
        <v>6.0178240000000001</v>
      </c>
      <c r="EP152">
        <v>0.6560068</v>
      </c>
      <c r="EQ152">
        <v>16.492239999999999</v>
      </c>
      <c r="ER152" s="1">
        <v>1.3641199999999999E-2</v>
      </c>
      <c r="ES152" s="1">
        <v>5.2296180000000003</v>
      </c>
      <c r="ET152">
        <v>0.65476579999999995</v>
      </c>
      <c r="EU152">
        <v>16.775069999999999</v>
      </c>
      <c r="EV152" s="1">
        <v>1.198777E-2</v>
      </c>
      <c r="EW152" s="1">
        <v>4.5911989999999996</v>
      </c>
      <c r="EX152">
        <v>0.65377459999999998</v>
      </c>
      <c r="EY152">
        <v>16.737539999999999</v>
      </c>
      <c r="EZ152" s="1">
        <v>1.0516609999999999E-2</v>
      </c>
      <c r="FA152" s="1">
        <v>4.0256420000000004</v>
      </c>
      <c r="FB152">
        <v>0.65311629999999998</v>
      </c>
      <c r="FC152">
        <v>16.55583</v>
      </c>
      <c r="FD152" s="1">
        <v>8.9869300000000006E-3</v>
      </c>
      <c r="FE152" s="1">
        <v>3.4414669999999998</v>
      </c>
      <c r="FF152">
        <v>0.65271029999999997</v>
      </c>
      <c r="FG152">
        <v>16.330349999999999</v>
      </c>
      <c r="FH152" s="1">
        <v>7.3028390000000002E-3</v>
      </c>
      <c r="FI152" s="1">
        <v>2.7993890000000001</v>
      </c>
      <c r="FJ152">
        <v>0.65251870000000001</v>
      </c>
      <c r="FK152">
        <v>16.083600000000001</v>
      </c>
      <c r="FL152" s="1">
        <v>5.6269609999999998E-3</v>
      </c>
      <c r="FM152" s="1">
        <v>2.1570670000000001</v>
      </c>
      <c r="FN152">
        <v>0.65245929999999996</v>
      </c>
      <c r="FO152">
        <v>16.457550000000001</v>
      </c>
      <c r="FP152" s="1">
        <v>4.2112670000000003E-3</v>
      </c>
      <c r="FQ152" s="1">
        <v>1.6109640000000001</v>
      </c>
      <c r="FR152">
        <v>0.65249630000000003</v>
      </c>
      <c r="FS152">
        <v>16.58446</v>
      </c>
      <c r="FT152" s="1">
        <v>3.184699E-3</v>
      </c>
      <c r="FU152" s="1">
        <v>1.2127460000000001</v>
      </c>
      <c r="FV152">
        <v>0.65263590000000005</v>
      </c>
      <c r="FW152">
        <v>16.667639999999999</v>
      </c>
      <c r="FX152" s="1">
        <v>2.5170829999999998E-3</v>
      </c>
      <c r="FY152" s="1">
        <v>0.95274179999999997</v>
      </c>
      <c r="FZ152">
        <v>0.65282510000000005</v>
      </c>
      <c r="GA152">
        <v>16.720770000000002</v>
      </c>
      <c r="GB152" s="1">
        <v>2.1043450000000001E-3</v>
      </c>
      <c r="GC152" s="1">
        <v>0.79178570000000004</v>
      </c>
      <c r="GD152">
        <v>0.65303339999999999</v>
      </c>
      <c r="GE152">
        <v>16.633489999999998</v>
      </c>
      <c r="GF152" s="1">
        <v>1.8423980000000001E-3</v>
      </c>
      <c r="GG152" s="1">
        <v>0.68995620000000002</v>
      </c>
      <c r="GH152">
        <v>0.65326790000000001</v>
      </c>
      <c r="GI152">
        <v>16.444900000000001</v>
      </c>
      <c r="GJ152" s="1">
        <v>1.6564310000000001E-3</v>
      </c>
      <c r="GK152" s="1">
        <v>0.61825079999999999</v>
      </c>
      <c r="GL152">
        <v>0.65349009999999996</v>
      </c>
      <c r="GM152">
        <v>16.17858</v>
      </c>
      <c r="GN152" s="1">
        <v>1.504895E-3</v>
      </c>
      <c r="GO152" s="1">
        <v>0.56039059999999996</v>
      </c>
      <c r="GP152">
        <v>0.6536862</v>
      </c>
      <c r="GQ152">
        <v>15.8698</v>
      </c>
      <c r="GR152" s="1">
        <v>1.3744289999999999E-3</v>
      </c>
      <c r="GS152" s="1">
        <v>0.51074609999999998</v>
      </c>
      <c r="GT152">
        <v>0.65386129999999998</v>
      </c>
      <c r="GU152">
        <v>16.300319999999999</v>
      </c>
      <c r="GV152" s="1">
        <v>1.26392E-3</v>
      </c>
      <c r="GW152" s="1">
        <v>0.46885339999999998</v>
      </c>
      <c r="GX152">
        <v>0.65400100000000005</v>
      </c>
      <c r="GY152">
        <v>16.719339999999999</v>
      </c>
      <c r="GZ152" s="1">
        <v>1.1736819999999999E-3</v>
      </c>
      <c r="HA152" s="1">
        <v>0.43465350000000003</v>
      </c>
      <c r="HB152">
        <v>0.65410219999999997</v>
      </c>
      <c r="HC152">
        <v>17.212910000000001</v>
      </c>
      <c r="HD152" s="1">
        <v>1.10049E-3</v>
      </c>
      <c r="HE152" s="1">
        <v>0.40699950000000001</v>
      </c>
      <c r="HF152">
        <v>0.65418149999999997</v>
      </c>
      <c r="HG152">
        <v>17.813359999999999</v>
      </c>
      <c r="HH152" s="1">
        <v>1.0404850000000001E-3</v>
      </c>
      <c r="HI152" s="1">
        <v>0.38439709999999999</v>
      </c>
      <c r="HJ152">
        <v>0.6542462</v>
      </c>
      <c r="HK152">
        <v>18.02242</v>
      </c>
      <c r="HL152" s="1">
        <v>9.9222089999999991E-4</v>
      </c>
      <c r="HM152" s="1">
        <v>0.36621730000000002</v>
      </c>
      <c r="HN152">
        <v>0.65425069999999996</v>
      </c>
      <c r="HO152">
        <v>17.826699999999999</v>
      </c>
      <c r="HP152" s="1">
        <v>9.5682039999999996E-4</v>
      </c>
      <c r="HQ152" s="1">
        <v>0.3528172</v>
      </c>
      <c r="HR152">
        <v>0.65427919999999995</v>
      </c>
      <c r="HS152">
        <v>17.597940000000001</v>
      </c>
      <c r="HT152" s="1">
        <v>9.3326550000000002E-4</v>
      </c>
      <c r="HU152" s="1">
        <v>0.3438773</v>
      </c>
      <c r="HV152">
        <v>0.65429510000000002</v>
      </c>
      <c r="HW152">
        <v>17.147130000000001</v>
      </c>
      <c r="HX152" s="1">
        <v>9.1570469999999995E-4</v>
      </c>
      <c r="HY152" s="1">
        <v>0.33733279999999999</v>
      </c>
      <c r="HZ152">
        <v>0.65429490000000001</v>
      </c>
      <c r="IA152">
        <v>17.284859999999998</v>
      </c>
      <c r="IB152" s="1">
        <v>8.9703169999999998E-4</v>
      </c>
      <c r="IC152" s="1">
        <v>0.33055129999999999</v>
      </c>
      <c r="ID152">
        <v>0.65431550000000005</v>
      </c>
      <c r="IE152">
        <v>17.66544</v>
      </c>
      <c r="IF152" s="1">
        <v>8.7355440000000005E-4</v>
      </c>
      <c r="IG152" s="1">
        <v>0.3220227</v>
      </c>
      <c r="IH152">
        <v>0.654312</v>
      </c>
      <c r="II152">
        <v>18.045110000000001</v>
      </c>
      <c r="IJ152" s="1">
        <v>8.4509319999999995E-4</v>
      </c>
      <c r="IK152" s="1">
        <v>0.31167479999999997</v>
      </c>
      <c r="IL152">
        <v>0.65432389999999996</v>
      </c>
      <c r="IM152">
        <v>18.60474</v>
      </c>
      <c r="IN152" s="1">
        <v>8.135471E-4</v>
      </c>
      <c r="IO152" s="1">
        <v>0.30013279999999998</v>
      </c>
      <c r="IP152">
        <v>0.6543196</v>
      </c>
      <c r="IQ152">
        <v>18.828060000000001</v>
      </c>
      <c r="IR152" s="1">
        <v>7.809011E-4</v>
      </c>
      <c r="IS152" s="1">
        <v>0.28813879999999997</v>
      </c>
      <c r="IT152">
        <v>0.65433059999999998</v>
      </c>
      <c r="IU152">
        <v>18.830649999999999</v>
      </c>
      <c r="IV152" s="1">
        <v>7.4858189999999999E-4</v>
      </c>
      <c r="IW152" s="1">
        <v>0.2762561</v>
      </c>
      <c r="IX152">
        <v>0.65433419999999998</v>
      </c>
      <c r="IY152">
        <v>18.810009999999998</v>
      </c>
      <c r="IZ152" s="1">
        <v>7.1744099999999998E-4</v>
      </c>
      <c r="JA152" s="1">
        <v>0.26478119999999999</v>
      </c>
      <c r="JB152">
        <v>0.65431059999999996</v>
      </c>
      <c r="JC152">
        <v>18.52037</v>
      </c>
      <c r="JD152">
        <v>6.8774859999999995E-4</v>
      </c>
      <c r="JE152" s="1">
        <v>0.25383339999999999</v>
      </c>
      <c r="JF152">
        <v>0.65432109999999999</v>
      </c>
      <c r="JG152">
        <v>18.404499999999999</v>
      </c>
      <c r="JH152">
        <v>6.5942419999999999E-4</v>
      </c>
      <c r="JI152" s="1">
        <v>0.24340249999999999</v>
      </c>
      <c r="JJ152">
        <v>0.65433949999999996</v>
      </c>
      <c r="JK152">
        <v>18.019469999999998</v>
      </c>
      <c r="JL152">
        <v>6.3265200000000004E-4</v>
      </c>
      <c r="JM152" s="1">
        <v>0.2334997</v>
      </c>
      <c r="JN152">
        <v>0.65433129999999995</v>
      </c>
      <c r="JO152">
        <v>17.84262</v>
      </c>
      <c r="JP152">
        <v>6.0713919999999999E-4</v>
      </c>
      <c r="JQ152" s="1">
        <v>0.22410659999999999</v>
      </c>
      <c r="JR152">
        <v>0.65431209999999995</v>
      </c>
      <c r="JS152">
        <v>17.575900000000001</v>
      </c>
      <c r="JT152">
        <v>5.8301779999999997E-4</v>
      </c>
      <c r="JU152" s="1">
        <v>0.2151883</v>
      </c>
      <c r="JV152">
        <v>0.65431399999999995</v>
      </c>
      <c r="JW152">
        <v>17.291309999999999</v>
      </c>
      <c r="JX152">
        <v>5.5994849999999995E-4</v>
      </c>
      <c r="JY152" s="1">
        <v>0.2066894</v>
      </c>
      <c r="JZ152">
        <v>0.65433660000000005</v>
      </c>
      <c r="KA152">
        <v>17.13955</v>
      </c>
      <c r="KB152">
        <v>5.3794729999999999E-4</v>
      </c>
      <c r="KC152">
        <v>0.19855690000000001</v>
      </c>
      <c r="KD152">
        <v>0.65433859999999999</v>
      </c>
      <c r="KE152">
        <v>16.967110000000002</v>
      </c>
      <c r="KF152">
        <v>5.1697400000000001E-4</v>
      </c>
      <c r="KG152">
        <v>0.1908185</v>
      </c>
      <c r="KH152">
        <v>0.65431419999999996</v>
      </c>
      <c r="KI152">
        <v>16.694520000000001</v>
      </c>
      <c r="KJ152">
        <v>4.9704060000000001E-4</v>
      </c>
      <c r="KK152">
        <v>0.18346699999999999</v>
      </c>
      <c r="KL152">
        <v>0.65432009999999996</v>
      </c>
      <c r="KM152">
        <v>16.886150000000001</v>
      </c>
      <c r="KN152">
        <v>4.7815340000000002E-4</v>
      </c>
      <c r="KO152">
        <v>0.1764829</v>
      </c>
      <c r="KP152">
        <v>0.65431240000000002</v>
      </c>
      <c r="KQ152">
        <v>16.691410000000001</v>
      </c>
      <c r="KR152">
        <v>4.6022469999999998E-4</v>
      </c>
      <c r="KS152">
        <v>0.16985700000000001</v>
      </c>
      <c r="KT152">
        <v>0.6543331</v>
      </c>
      <c r="KU152">
        <v>16.587109999999999</v>
      </c>
      <c r="KV152">
        <v>4.431285E-4</v>
      </c>
      <c r="KW152">
        <v>0.1635499</v>
      </c>
      <c r="KX152">
        <v>0.6543255</v>
      </c>
      <c r="KY152">
        <v>16.598790000000001</v>
      </c>
      <c r="KZ152">
        <v>4.2680030000000001E-4</v>
      </c>
      <c r="LA152">
        <v>0.15752189999999999</v>
      </c>
      <c r="LB152">
        <v>0.65432100000000004</v>
      </c>
      <c r="LC152">
        <v>16.319680000000002</v>
      </c>
      <c r="LD152">
        <v>4.1123640000000002E-4</v>
      </c>
      <c r="LE152">
        <v>0.1517744</v>
      </c>
      <c r="LF152">
        <v>0.65430489999999997</v>
      </c>
      <c r="LG152">
        <v>15.91188</v>
      </c>
      <c r="LH152">
        <v>3.9634780000000002E-4</v>
      </c>
      <c r="LI152">
        <v>0.14627009999999999</v>
      </c>
      <c r="LJ152">
        <v>0.65426669999999998</v>
      </c>
      <c r="LK152">
        <v>15.568020000000001</v>
      </c>
      <c r="LL152">
        <v>3.8207680000000002E-4</v>
      </c>
      <c r="LM152">
        <v>0.1410199</v>
      </c>
      <c r="LN152">
        <v>0.65417979999999998</v>
      </c>
      <c r="LO152">
        <v>15.35014</v>
      </c>
      <c r="LP152">
        <v>3.6835399999999999E-4</v>
      </c>
      <c r="LQ152">
        <v>0.13597899999999999</v>
      </c>
      <c r="LR152">
        <v>0.65408469999999996</v>
      </c>
      <c r="LS152">
        <v>15.96247</v>
      </c>
      <c r="LT152">
        <v>3.5513299999999999E-4</v>
      </c>
      <c r="LU152">
        <v>0.13111719999999999</v>
      </c>
      <c r="LV152">
        <v>0.65392700000000004</v>
      </c>
      <c r="LW152">
        <v>16.464880000000001</v>
      </c>
      <c r="LX152">
        <v>3.424012E-4</v>
      </c>
      <c r="LY152">
        <v>0.12644720000000001</v>
      </c>
      <c r="LZ152">
        <v>0.65376670000000003</v>
      </c>
      <c r="MA152">
        <v>17.06775</v>
      </c>
      <c r="MB152">
        <v>3.3023809999999998E-4</v>
      </c>
      <c r="MC152">
        <v>0.1219809</v>
      </c>
      <c r="MD152">
        <v>0.65353519999999998</v>
      </c>
      <c r="ME152">
        <v>17.960850000000001</v>
      </c>
      <c r="MF152">
        <v>3.1876510000000002E-4</v>
      </c>
      <c r="MG152">
        <v>0.11777559999999999</v>
      </c>
      <c r="MH152">
        <v>0.65329440000000005</v>
      </c>
      <c r="MI152">
        <v>18.349</v>
      </c>
      <c r="MJ152">
        <v>3.087252E-4</v>
      </c>
      <c r="MK152">
        <v>0.1140796</v>
      </c>
      <c r="ML152">
        <v>0.65305590000000002</v>
      </c>
      <c r="MM152">
        <v>18.23781</v>
      </c>
      <c r="MN152">
        <v>3.0124330000000002E-4</v>
      </c>
      <c r="MO152">
        <v>0.1112958</v>
      </c>
      <c r="MP152">
        <v>0.65283040000000003</v>
      </c>
      <c r="MQ152">
        <v>18.116050000000001</v>
      </c>
      <c r="MR152">
        <v>2.9648659999999998E-4</v>
      </c>
      <c r="MS152">
        <v>0.1095363</v>
      </c>
      <c r="MT152">
        <v>0.65261729999999996</v>
      </c>
      <c r="MU152">
        <v>17.764559999999999</v>
      </c>
      <c r="MV152">
        <v>2.9315610000000002E-4</v>
      </c>
      <c r="MW152">
        <v>0.1083321</v>
      </c>
      <c r="MX152">
        <v>0.65244869999999999</v>
      </c>
      <c r="MY152">
        <v>18.090669999999999</v>
      </c>
      <c r="MZ152">
        <v>2.8935240000000002E-4</v>
      </c>
      <c r="NA152">
        <v>0.1069777</v>
      </c>
      <c r="NB152">
        <v>0.65229519999999996</v>
      </c>
      <c r="NC152">
        <v>18.515470000000001</v>
      </c>
      <c r="ND152">
        <v>2.8400570000000001E-4</v>
      </c>
      <c r="NE152">
        <v>0.1050688</v>
      </c>
      <c r="NF152">
        <v>0.6521941</v>
      </c>
      <c r="NG152">
        <v>18.92597</v>
      </c>
      <c r="NH152">
        <v>2.7713359999999998E-4</v>
      </c>
      <c r="NI152">
        <v>0.1025756</v>
      </c>
      <c r="NJ152">
        <v>0.65213160000000003</v>
      </c>
      <c r="NK152">
        <v>19.568560000000002</v>
      </c>
      <c r="NL152">
        <v>2.6914149999999998E-4</v>
      </c>
      <c r="NM152">
        <v>9.9648810000000004E-2</v>
      </c>
      <c r="NN152">
        <v>0.65205849999999999</v>
      </c>
      <c r="NO152">
        <v>19.839400000000001</v>
      </c>
      <c r="NP152">
        <v>2.5995279999999998E-4</v>
      </c>
      <c r="NQ152">
        <v>9.6282690000000004E-2</v>
      </c>
      <c r="NR152">
        <v>0.65200009999999997</v>
      </c>
      <c r="NS152">
        <v>19.900919999999999</v>
      </c>
      <c r="NT152">
        <v>2.4907359999999998E-4</v>
      </c>
      <c r="NU152">
        <v>9.2303330000000003E-2</v>
      </c>
      <c r="NV152">
        <v>0.65190919999999997</v>
      </c>
      <c r="NW152">
        <v>19.865110000000001</v>
      </c>
      <c r="NX152">
        <v>2.3647960000000001E-4</v>
      </c>
      <c r="NY152">
        <v>8.7683460000000005E-2</v>
      </c>
      <c r="NZ152">
        <v>0.65174560000000004</v>
      </c>
      <c r="OA152">
        <v>19.5273</v>
      </c>
      <c r="OB152">
        <v>2.232778E-4</v>
      </c>
      <c r="OC152">
        <v>8.2815799999999995E-2</v>
      </c>
      <c r="OD152">
        <v>0.65151479999999995</v>
      </c>
      <c r="OE152">
        <v>19.09075</v>
      </c>
      <c r="OF152">
        <v>2.1095710000000001E-4</v>
      </c>
      <c r="OG152">
        <v>7.8248380000000006E-2</v>
      </c>
      <c r="OH152">
        <v>0.65122440000000004</v>
      </c>
      <c r="OI152">
        <v>19.103549999999998</v>
      </c>
      <c r="OJ152">
        <v>2.0030180000000001E-4</v>
      </c>
      <c r="OK152">
        <v>7.4302579999999993E-2</v>
      </c>
    </row>
    <row r="153" spans="1:401" x14ac:dyDescent="0.35">
      <c r="A153">
        <v>156</v>
      </c>
      <c r="B153" t="s">
        <v>4</v>
      </c>
      <c r="C153" t="s">
        <v>24</v>
      </c>
      <c r="D153" t="s">
        <v>158</v>
      </c>
      <c r="E153">
        <v>862.44989999999996</v>
      </c>
      <c r="F153">
        <v>0.83275739999999998</v>
      </c>
      <c r="G153">
        <v>15.536910000000001</v>
      </c>
      <c r="H153">
        <v>0</v>
      </c>
      <c r="I153">
        <v>0</v>
      </c>
      <c r="J153">
        <v>0.83007790000000004</v>
      </c>
      <c r="K153">
        <v>14.996740000000001</v>
      </c>
      <c r="L153">
        <v>0</v>
      </c>
      <c r="M153">
        <v>0</v>
      </c>
      <c r="N153">
        <v>0.82734770000000002</v>
      </c>
      <c r="O153">
        <v>15.07995</v>
      </c>
      <c r="P153">
        <v>0</v>
      </c>
      <c r="Q153">
        <v>0</v>
      </c>
      <c r="R153">
        <v>0.82459899999999997</v>
      </c>
      <c r="S153">
        <v>15.136480000000001</v>
      </c>
      <c r="T153">
        <v>0</v>
      </c>
      <c r="U153">
        <v>0</v>
      </c>
      <c r="V153">
        <v>0.82182279999999996</v>
      </c>
      <c r="W153">
        <v>15.76576</v>
      </c>
      <c r="X153" s="1">
        <v>1.6063869999999999E-33</v>
      </c>
      <c r="Y153" s="1">
        <v>4.2619429999999996E-31</v>
      </c>
      <c r="Z153">
        <v>0.8190094</v>
      </c>
      <c r="AA153">
        <v>15.993880000000001</v>
      </c>
      <c r="AB153" s="1">
        <v>1.2831829999999999E-22</v>
      </c>
      <c r="AC153" s="1">
        <v>3.4153279999999997E-20</v>
      </c>
      <c r="AD153">
        <v>0.81623880000000004</v>
      </c>
      <c r="AE153">
        <v>16.1004</v>
      </c>
      <c r="AF153" s="1">
        <v>8.1864679999999996E-12</v>
      </c>
      <c r="AG153" s="1">
        <v>2.1774940000000001E-9</v>
      </c>
      <c r="AH153">
        <v>0.81344430000000001</v>
      </c>
      <c r="AI153">
        <v>15.871840000000001</v>
      </c>
      <c r="AJ153" s="1">
        <v>5.5813850000000001E-5</v>
      </c>
      <c r="AK153" s="1">
        <v>1.192759E-2</v>
      </c>
      <c r="AL153">
        <v>0.81065200000000004</v>
      </c>
      <c r="AM153">
        <v>15.257569999999999</v>
      </c>
      <c r="AN153" s="1">
        <v>4.2162930000000001E-2</v>
      </c>
      <c r="AO153">
        <v>9.7553750000000008</v>
      </c>
      <c r="AP153">
        <v>0.80785370000000001</v>
      </c>
      <c r="AQ153">
        <v>14.586270000000001</v>
      </c>
      <c r="AR153">
        <v>2.2679670000000001</v>
      </c>
      <c r="AS153">
        <v>553.73389999999995</v>
      </c>
      <c r="AT153">
        <v>0.8051121</v>
      </c>
      <c r="AU153">
        <v>14.510300000000001</v>
      </c>
      <c r="AV153">
        <v>23.411290000000001</v>
      </c>
      <c r="AW153">
        <v>5959.3869999999997</v>
      </c>
      <c r="AX153">
        <v>0.80237720000000001</v>
      </c>
      <c r="AY153">
        <v>14.367620000000001</v>
      </c>
      <c r="AZ153">
        <v>74.861739999999998</v>
      </c>
      <c r="BA153">
        <v>19695.25</v>
      </c>
      <c r="BB153">
        <v>0.7995987</v>
      </c>
      <c r="BC153">
        <v>14.536670000000001</v>
      </c>
      <c r="BD153">
        <v>99.917850000000001</v>
      </c>
      <c r="BE153">
        <v>26998.28</v>
      </c>
      <c r="BF153">
        <v>0.79662940000000004</v>
      </c>
      <c r="BG153">
        <v>14.76492</v>
      </c>
      <c r="BH153">
        <v>68.768190000000004</v>
      </c>
      <c r="BI153">
        <v>18999.509999999998</v>
      </c>
      <c r="BJ153">
        <v>0.79329249999999996</v>
      </c>
      <c r="BK153">
        <v>14.70858</v>
      </c>
      <c r="BL153">
        <v>28.582159999999998</v>
      </c>
      <c r="BM153">
        <v>8042.5889999999999</v>
      </c>
      <c r="BN153">
        <v>0.78939740000000003</v>
      </c>
      <c r="BO153">
        <v>14.53881</v>
      </c>
      <c r="BP153">
        <v>8.1953759999999996</v>
      </c>
      <c r="BQ153">
        <v>2340.9949999999999</v>
      </c>
      <c r="BR153">
        <v>0.78432080000000004</v>
      </c>
      <c r="BS153">
        <v>14.123989999999999</v>
      </c>
      <c r="BT153">
        <v>1.845996</v>
      </c>
      <c r="BU153">
        <v>533.58180000000004</v>
      </c>
      <c r="BV153">
        <v>0.77829999999999999</v>
      </c>
      <c r="BW153">
        <v>13.95177</v>
      </c>
      <c r="BX153">
        <v>0.39689669999999999</v>
      </c>
      <c r="BY153">
        <v>115.1495</v>
      </c>
      <c r="BZ153">
        <v>0.77163669999999995</v>
      </c>
      <c r="CA153">
        <v>14.15836</v>
      </c>
      <c r="CB153" s="1">
        <v>0.1207978</v>
      </c>
      <c r="CC153">
        <v>34.634079999999997</v>
      </c>
      <c r="CD153">
        <v>0.76474830000000005</v>
      </c>
      <c r="CE153">
        <v>14.625780000000001</v>
      </c>
      <c r="CF153" s="1">
        <v>7.0104319999999998E-2</v>
      </c>
      <c r="CG153">
        <v>19.862880000000001</v>
      </c>
      <c r="CH153">
        <v>0.75743199999999999</v>
      </c>
      <c r="CI153">
        <v>15.10378</v>
      </c>
      <c r="CJ153" s="1">
        <v>6.0192000000000002E-2</v>
      </c>
      <c r="CK153">
        <v>17.065239999999999</v>
      </c>
      <c r="CL153">
        <v>0.74969730000000001</v>
      </c>
      <c r="CM153">
        <v>15.22634</v>
      </c>
      <c r="CN153" s="1">
        <v>5.9851080000000001E-2</v>
      </c>
      <c r="CO153" s="1">
        <v>17.077940000000002</v>
      </c>
      <c r="CP153">
        <v>0.74218790000000001</v>
      </c>
      <c r="CQ153">
        <v>15.17381</v>
      </c>
      <c r="CR153" s="1">
        <v>6.1840699999999998E-2</v>
      </c>
      <c r="CS153" s="1">
        <v>17.80545</v>
      </c>
      <c r="CT153">
        <v>0.73454019999999998</v>
      </c>
      <c r="CU153">
        <v>15.063789999999999</v>
      </c>
      <c r="CV153" s="1">
        <v>6.2470989999999997E-2</v>
      </c>
      <c r="CW153" s="1">
        <v>18.17801</v>
      </c>
      <c r="CX153">
        <v>0.72701020000000005</v>
      </c>
      <c r="CY153">
        <v>14.82493</v>
      </c>
      <c r="CZ153" s="1">
        <v>6.0514159999999997E-2</v>
      </c>
      <c r="DA153" s="1">
        <v>17.795970000000001</v>
      </c>
      <c r="DB153">
        <v>0.71943239999999997</v>
      </c>
      <c r="DC153">
        <v>14.9582</v>
      </c>
      <c r="DD153" s="1">
        <v>5.6438830000000002E-2</v>
      </c>
      <c r="DE153" s="1">
        <v>16.769400000000001</v>
      </c>
      <c r="DF153">
        <v>0.7120533</v>
      </c>
      <c r="DG153">
        <v>15.36692</v>
      </c>
      <c r="DH153" s="1">
        <v>5.1325160000000002E-2</v>
      </c>
      <c r="DI153" s="1">
        <v>15.39362</v>
      </c>
      <c r="DJ153">
        <v>0.70503280000000002</v>
      </c>
      <c r="DK153">
        <v>15.77426</v>
      </c>
      <c r="DL153" s="1">
        <v>4.6009349999999997E-2</v>
      </c>
      <c r="DM153" s="1">
        <v>13.91475</v>
      </c>
      <c r="DN153">
        <v>0.6980691</v>
      </c>
      <c r="DO153">
        <v>16.362439999999999</v>
      </c>
      <c r="DP153" s="1">
        <v>4.0883019999999999E-2</v>
      </c>
      <c r="DQ153" s="1">
        <v>12.46449</v>
      </c>
      <c r="DR153">
        <v>0.69150310000000004</v>
      </c>
      <c r="DS153">
        <v>16.679410000000001</v>
      </c>
      <c r="DT153" s="1">
        <v>3.5895669999999998E-2</v>
      </c>
      <c r="DU153" s="1">
        <v>11.029059999999999</v>
      </c>
      <c r="DV153">
        <v>0.68519750000000001</v>
      </c>
      <c r="DW153">
        <v>16.70309</v>
      </c>
      <c r="DX153" s="1">
        <v>3.093634E-2</v>
      </c>
      <c r="DY153" s="1">
        <v>9.5784070000000003</v>
      </c>
      <c r="DZ153">
        <v>0.67934640000000002</v>
      </c>
      <c r="EA153">
        <v>16.578579999999999</v>
      </c>
      <c r="EB153" s="1">
        <v>2.620368E-2</v>
      </c>
      <c r="EC153" s="1">
        <v>8.1681659999999994</v>
      </c>
      <c r="ED153">
        <v>0.6742553</v>
      </c>
      <c r="EE153">
        <v>16.255929999999999</v>
      </c>
      <c r="EF153" s="1">
        <v>2.2041950000000001E-2</v>
      </c>
      <c r="EG153" s="1">
        <v>6.9051869999999997</v>
      </c>
      <c r="EH153">
        <v>0.67008290000000004</v>
      </c>
      <c r="EI153">
        <v>16.150030000000001</v>
      </c>
      <c r="EJ153" s="1">
        <v>1.8631740000000001E-2</v>
      </c>
      <c r="EK153" s="1">
        <v>5.8555159999999997</v>
      </c>
      <c r="EL153">
        <v>0.66660750000000002</v>
      </c>
      <c r="EM153">
        <v>16.266159999999999</v>
      </c>
      <c r="EN153" s="1">
        <v>1.5945359999999999E-2</v>
      </c>
      <c r="EO153" s="1">
        <v>5.0210460000000001</v>
      </c>
      <c r="EP153">
        <v>0.66395870000000001</v>
      </c>
      <c r="EQ153">
        <v>16.518370000000001</v>
      </c>
      <c r="ER153" s="1">
        <v>1.3843930000000001E-2</v>
      </c>
      <c r="ES153" s="1">
        <v>4.3624260000000001</v>
      </c>
      <c r="ET153">
        <v>0.66201900000000002</v>
      </c>
      <c r="EU153">
        <v>16.790610000000001</v>
      </c>
      <c r="EV153" s="1">
        <v>1.215713E-2</v>
      </c>
      <c r="EW153" s="1">
        <v>3.8299460000000001</v>
      </c>
      <c r="EX153">
        <v>0.66062189999999998</v>
      </c>
      <c r="EY153">
        <v>16.7392</v>
      </c>
      <c r="EZ153" s="1">
        <v>1.067806E-2</v>
      </c>
      <c r="FA153" s="1">
        <v>3.3624670000000001</v>
      </c>
      <c r="FB153">
        <v>0.65964650000000002</v>
      </c>
      <c r="FC153">
        <v>16.547160000000002</v>
      </c>
      <c r="FD153" s="1">
        <v>9.163816E-3</v>
      </c>
      <c r="FE153" s="1">
        <v>2.8849830000000001</v>
      </c>
      <c r="FF153">
        <v>0.65905749999999996</v>
      </c>
      <c r="FG153">
        <v>16.331140000000001</v>
      </c>
      <c r="FH153" s="1">
        <v>7.4936489999999998E-3</v>
      </c>
      <c r="FI153" s="1">
        <v>2.3590450000000001</v>
      </c>
      <c r="FJ153">
        <v>0.65871040000000003</v>
      </c>
      <c r="FK153">
        <v>16.096800000000002</v>
      </c>
      <c r="FL153" s="1">
        <v>5.8049410000000001E-3</v>
      </c>
      <c r="FM153" s="1">
        <v>1.825968</v>
      </c>
      <c r="FN153">
        <v>0.65858170000000005</v>
      </c>
      <c r="FO153">
        <v>16.487030000000001</v>
      </c>
      <c r="FP153" s="1">
        <v>4.351461E-3</v>
      </c>
      <c r="FQ153" s="1">
        <v>1.36571</v>
      </c>
      <c r="FR153">
        <v>0.65858519999999998</v>
      </c>
      <c r="FS153">
        <v>16.636810000000001</v>
      </c>
      <c r="FT153" s="1">
        <v>3.2809179999999999E-3</v>
      </c>
      <c r="FU153" s="1">
        <v>1.025828</v>
      </c>
      <c r="FV153">
        <v>0.65871449999999998</v>
      </c>
      <c r="FW153">
        <v>16.70213</v>
      </c>
      <c r="FX153" s="1">
        <v>2.577789E-3</v>
      </c>
      <c r="FY153" s="1">
        <v>0.80211600000000005</v>
      </c>
      <c r="FZ153">
        <v>0.65891339999999998</v>
      </c>
      <c r="GA153">
        <v>16.736830000000001</v>
      </c>
      <c r="GB153" s="1">
        <v>2.141876E-3</v>
      </c>
      <c r="GC153" s="1">
        <v>0.66329260000000001</v>
      </c>
      <c r="GD153">
        <v>0.65916719999999995</v>
      </c>
      <c r="GE153">
        <v>16.63618</v>
      </c>
      <c r="GF153" s="1">
        <v>1.8671790000000001E-3</v>
      </c>
      <c r="GG153" s="1">
        <v>0.57593099999999997</v>
      </c>
      <c r="GH153">
        <v>0.65943260000000004</v>
      </c>
      <c r="GI153">
        <v>16.44248</v>
      </c>
      <c r="GJ153" s="1">
        <v>1.675197E-3</v>
      </c>
      <c r="GK153" s="1">
        <v>0.51515940000000005</v>
      </c>
      <c r="GL153">
        <v>0.65971369999999996</v>
      </c>
      <c r="GM153">
        <v>16.189440000000001</v>
      </c>
      <c r="GN153" s="1">
        <v>1.5207739999999999E-3</v>
      </c>
      <c r="GO153" s="1">
        <v>0.46662239999999999</v>
      </c>
      <c r="GP153">
        <v>0.65996670000000002</v>
      </c>
      <c r="GQ153">
        <v>15.89526</v>
      </c>
      <c r="GR153" s="1">
        <v>1.3880780000000001E-3</v>
      </c>
      <c r="GS153" s="1">
        <v>0.42505419999999999</v>
      </c>
      <c r="GT153">
        <v>0.66020860000000003</v>
      </c>
      <c r="GU153">
        <v>16.326809999999998</v>
      </c>
      <c r="GV153" s="1">
        <v>1.2752480000000001E-3</v>
      </c>
      <c r="GW153" s="1">
        <v>0.38987660000000002</v>
      </c>
      <c r="GX153">
        <v>0.66036439999999996</v>
      </c>
      <c r="GY153">
        <v>16.749130000000001</v>
      </c>
      <c r="GZ153" s="1">
        <v>1.1828330000000001E-3</v>
      </c>
      <c r="HA153" s="1">
        <v>0.36108259999999998</v>
      </c>
      <c r="HB153">
        <v>0.66052440000000001</v>
      </c>
      <c r="HC153">
        <v>17.225449999999999</v>
      </c>
      <c r="HD153" s="1">
        <v>1.107947E-3</v>
      </c>
      <c r="HE153" s="1">
        <v>0.33781840000000002</v>
      </c>
      <c r="HF153">
        <v>0.66063570000000005</v>
      </c>
      <c r="HG153">
        <v>17.819299999999998</v>
      </c>
      <c r="HH153" s="1">
        <v>1.0465940000000001E-3</v>
      </c>
      <c r="HI153" s="1">
        <v>0.31882060000000001</v>
      </c>
      <c r="HJ153">
        <v>0.66070220000000002</v>
      </c>
      <c r="HK153">
        <v>18.028510000000001</v>
      </c>
      <c r="HL153" s="1">
        <v>9.9698629999999994E-4</v>
      </c>
      <c r="HM153" s="1">
        <v>0.30347940000000001</v>
      </c>
      <c r="HN153">
        <v>0.66074339999999998</v>
      </c>
      <c r="HO153">
        <v>17.82103</v>
      </c>
      <c r="HP153" s="1">
        <v>9.6012560000000003E-4</v>
      </c>
      <c r="HQ153" s="1">
        <v>0.29204639999999998</v>
      </c>
      <c r="HR153">
        <v>0.66077940000000002</v>
      </c>
      <c r="HS153">
        <v>17.60511</v>
      </c>
      <c r="HT153" s="1">
        <v>9.3545390000000003E-4</v>
      </c>
      <c r="HU153" s="1">
        <v>0.28438560000000002</v>
      </c>
      <c r="HV153">
        <v>0.66080090000000002</v>
      </c>
      <c r="HW153">
        <v>17.181629999999998</v>
      </c>
      <c r="HX153" s="1">
        <v>9.1756900000000002E-4</v>
      </c>
      <c r="HY153" s="1">
        <v>0.27889789999999998</v>
      </c>
      <c r="HZ153">
        <v>0.66080000000000005</v>
      </c>
      <c r="IA153">
        <v>17.324999999999999</v>
      </c>
      <c r="IB153" s="1">
        <v>8.9924899999999997E-4</v>
      </c>
      <c r="IC153" s="1">
        <v>0.27337939999999999</v>
      </c>
      <c r="ID153">
        <v>0.66081650000000003</v>
      </c>
      <c r="IE153">
        <v>17.712890000000002</v>
      </c>
      <c r="IF153" s="1">
        <v>8.7636439999999995E-4</v>
      </c>
      <c r="IG153" s="1">
        <v>0.26648749999999999</v>
      </c>
      <c r="IH153">
        <v>0.66082730000000001</v>
      </c>
      <c r="II153">
        <v>18.078140000000001</v>
      </c>
      <c r="IJ153" s="1">
        <v>8.4837509999999999E-4</v>
      </c>
      <c r="IK153" s="1">
        <v>0.25806299999999999</v>
      </c>
      <c r="IL153">
        <v>0.66081990000000002</v>
      </c>
      <c r="IM153">
        <v>18.610499999999998</v>
      </c>
      <c r="IN153" s="1">
        <v>8.1706840000000003E-4</v>
      </c>
      <c r="IO153" s="1">
        <v>0.24859780000000001</v>
      </c>
      <c r="IP153">
        <v>0.66082059999999998</v>
      </c>
      <c r="IQ153">
        <v>18.82272</v>
      </c>
      <c r="IR153" s="1">
        <v>7.8447160000000001E-4</v>
      </c>
      <c r="IS153" s="1">
        <v>0.23871300000000001</v>
      </c>
      <c r="IT153">
        <v>0.66082700000000005</v>
      </c>
      <c r="IU153">
        <v>18.809170000000002</v>
      </c>
      <c r="IV153" s="1">
        <v>7.5205529999999995E-4</v>
      </c>
      <c r="IW153" s="1">
        <v>0.22888320000000001</v>
      </c>
      <c r="IX153">
        <v>0.66083539999999996</v>
      </c>
      <c r="IY153">
        <v>18.806509999999999</v>
      </c>
      <c r="IZ153" s="1">
        <v>7.2078379999999996E-4</v>
      </c>
      <c r="JA153" s="1">
        <v>0.21937889999999999</v>
      </c>
      <c r="JB153">
        <v>0.66082689999999999</v>
      </c>
      <c r="JC153">
        <v>18.55087</v>
      </c>
      <c r="JD153" s="1">
        <v>6.9092739999999995E-4</v>
      </c>
      <c r="JE153" s="1">
        <v>0.2102996</v>
      </c>
      <c r="JF153">
        <v>0.6608252</v>
      </c>
      <c r="JG153">
        <v>18.45309</v>
      </c>
      <c r="JH153">
        <v>6.6244800000000005E-4</v>
      </c>
      <c r="JI153" s="1">
        <v>0.201653</v>
      </c>
      <c r="JJ153">
        <v>0.66083860000000005</v>
      </c>
      <c r="JK153">
        <v>18.085560000000001</v>
      </c>
      <c r="JL153">
        <v>6.3552279999999997E-4</v>
      </c>
      <c r="JM153" s="1">
        <v>0.19344330000000001</v>
      </c>
      <c r="JN153">
        <v>0.66083060000000005</v>
      </c>
      <c r="JO153">
        <v>17.887989999999999</v>
      </c>
      <c r="JP153">
        <v>6.0985729999999999E-4</v>
      </c>
      <c r="JQ153" s="1">
        <v>0.1856517</v>
      </c>
      <c r="JR153">
        <v>0.66083219999999998</v>
      </c>
      <c r="JS153">
        <v>17.6082</v>
      </c>
      <c r="JT153">
        <v>5.8560399999999999E-4</v>
      </c>
      <c r="JU153" s="1">
        <v>0.17825460000000001</v>
      </c>
      <c r="JV153">
        <v>0.66082629999999998</v>
      </c>
      <c r="JW153">
        <v>17.299379999999999</v>
      </c>
      <c r="JX153">
        <v>5.6241080000000001E-4</v>
      </c>
      <c r="JY153" s="1">
        <v>0.17121030000000001</v>
      </c>
      <c r="JZ153">
        <v>0.66083619999999998</v>
      </c>
      <c r="KA153">
        <v>17.140730000000001</v>
      </c>
      <c r="KB153">
        <v>5.4031140000000005E-4</v>
      </c>
      <c r="KC153">
        <v>0.16447580000000001</v>
      </c>
      <c r="KD153">
        <v>0.66083879999999995</v>
      </c>
      <c r="KE153">
        <v>16.975010000000001</v>
      </c>
      <c r="KF153">
        <v>5.1921759999999997E-4</v>
      </c>
      <c r="KG153">
        <v>0.15805810000000001</v>
      </c>
      <c r="KH153">
        <v>0.66082949999999996</v>
      </c>
      <c r="KI153">
        <v>16.716419999999999</v>
      </c>
      <c r="KJ153">
        <v>4.9917319999999996E-4</v>
      </c>
      <c r="KK153">
        <v>0.15196100000000001</v>
      </c>
      <c r="KL153">
        <v>0.66083060000000005</v>
      </c>
      <c r="KM153">
        <v>16.912769999999998</v>
      </c>
      <c r="KN153">
        <v>4.801804E-4</v>
      </c>
      <c r="KO153">
        <v>0.146171</v>
      </c>
      <c r="KP153">
        <v>0.66082549999999995</v>
      </c>
      <c r="KQ153">
        <v>16.743690000000001</v>
      </c>
      <c r="KR153">
        <v>4.6214120000000002E-4</v>
      </c>
      <c r="KS153">
        <v>0.14067379999999999</v>
      </c>
      <c r="KT153">
        <v>0.66083219999999998</v>
      </c>
      <c r="KU153">
        <v>16.621300000000002</v>
      </c>
      <c r="KV153">
        <v>4.4496359999999998E-4</v>
      </c>
      <c r="KW153">
        <v>0.13544900000000001</v>
      </c>
      <c r="KX153">
        <v>0.66082660000000004</v>
      </c>
      <c r="KY153">
        <v>16.634049999999998</v>
      </c>
      <c r="KZ153">
        <v>4.2855159999999998E-4</v>
      </c>
      <c r="LA153">
        <v>0.13045309999999999</v>
      </c>
      <c r="LB153">
        <v>0.66083930000000002</v>
      </c>
      <c r="LC153">
        <v>16.350159999999999</v>
      </c>
      <c r="LD153">
        <v>4.129103E-4</v>
      </c>
      <c r="LE153">
        <v>0.12568940000000001</v>
      </c>
      <c r="LF153">
        <v>0.66080850000000002</v>
      </c>
      <c r="LG153">
        <v>15.925929999999999</v>
      </c>
      <c r="LH153">
        <v>3.9794919999999999E-4</v>
      </c>
      <c r="LI153">
        <v>0.12112779999999999</v>
      </c>
      <c r="LJ153">
        <v>0.66076840000000003</v>
      </c>
      <c r="LK153">
        <v>15.58287</v>
      </c>
      <c r="LL153">
        <v>3.836105E-4</v>
      </c>
      <c r="LM153">
        <v>0.1167779</v>
      </c>
      <c r="LN153">
        <v>0.66070130000000005</v>
      </c>
      <c r="LO153">
        <v>15.36857</v>
      </c>
      <c r="LP153">
        <v>3.6982539999999998E-4</v>
      </c>
      <c r="LQ153">
        <v>0.1126006</v>
      </c>
      <c r="LR153">
        <v>0.66057770000000005</v>
      </c>
      <c r="LS153">
        <v>15.9808</v>
      </c>
      <c r="LT153">
        <v>3.5655319999999997E-4</v>
      </c>
      <c r="LU153">
        <v>0.1085767</v>
      </c>
      <c r="LV153">
        <v>0.66040750000000004</v>
      </c>
      <c r="LW153">
        <v>16.4984</v>
      </c>
      <c r="LX153">
        <v>3.4376650000000002E-4</v>
      </c>
      <c r="LY153">
        <v>0.1047091</v>
      </c>
      <c r="LZ153">
        <v>0.66019609999999995</v>
      </c>
      <c r="MA153">
        <v>17.07864</v>
      </c>
      <c r="MB153">
        <v>3.3153540000000002E-4</v>
      </c>
      <c r="MC153">
        <v>0.1010098</v>
      </c>
      <c r="MD153">
        <v>0.65993729999999995</v>
      </c>
      <c r="ME153">
        <v>17.959070000000001</v>
      </c>
      <c r="MF153">
        <v>3.1996059999999998E-4</v>
      </c>
      <c r="MG153">
        <v>9.7516569999999997E-2</v>
      </c>
      <c r="MH153">
        <v>0.65966270000000005</v>
      </c>
      <c r="MI153">
        <v>18.34552</v>
      </c>
      <c r="MJ153">
        <v>3.0971729999999998E-4</v>
      </c>
      <c r="MK153">
        <v>9.4419420000000004E-2</v>
      </c>
      <c r="ML153">
        <v>0.6593466</v>
      </c>
      <c r="MM153">
        <v>18.220230000000001</v>
      </c>
      <c r="MN153">
        <v>3.0191659999999999E-4</v>
      </c>
      <c r="MO153">
        <v>9.2048660000000004E-2</v>
      </c>
      <c r="MP153">
        <v>0.65907139999999997</v>
      </c>
      <c r="MQ153">
        <v>18.120159999999998</v>
      </c>
      <c r="MR153">
        <v>2.9689819999999999E-4</v>
      </c>
      <c r="MS153">
        <v>9.0535359999999995E-2</v>
      </c>
      <c r="MT153">
        <v>0.65879650000000001</v>
      </c>
      <c r="MU153">
        <v>17.794920000000001</v>
      </c>
      <c r="MV153">
        <v>2.9350289999999999E-4</v>
      </c>
      <c r="MW153">
        <v>8.9527490000000001E-2</v>
      </c>
      <c r="MX153">
        <v>0.65858190000000005</v>
      </c>
      <c r="MY153">
        <v>18.12463</v>
      </c>
      <c r="MZ153">
        <v>2.8982470000000002E-4</v>
      </c>
      <c r="NA153">
        <v>8.8443359999999999E-2</v>
      </c>
      <c r="NB153">
        <v>0.65838890000000005</v>
      </c>
      <c r="NC153">
        <v>18.554210000000001</v>
      </c>
      <c r="ND153">
        <v>2.8465860000000001E-4</v>
      </c>
      <c r="NE153">
        <v>8.6914519999999995E-2</v>
      </c>
      <c r="NF153">
        <v>0.65824749999999999</v>
      </c>
      <c r="NG153">
        <v>18.94905</v>
      </c>
      <c r="NH153">
        <v>2.7793989999999998E-4</v>
      </c>
      <c r="NI153">
        <v>8.4897490000000006E-2</v>
      </c>
      <c r="NJ153">
        <v>0.65814159999999999</v>
      </c>
      <c r="NK153">
        <v>19.56793</v>
      </c>
      <c r="NL153">
        <v>2.700674E-4</v>
      </c>
      <c r="NM153">
        <v>8.2514030000000002E-2</v>
      </c>
      <c r="NN153">
        <v>0.65806299999999995</v>
      </c>
      <c r="NO153">
        <v>19.82732</v>
      </c>
      <c r="NP153">
        <v>2.6102690000000001E-4</v>
      </c>
      <c r="NQ153">
        <v>7.9770800000000003E-2</v>
      </c>
      <c r="NR153">
        <v>0.65796940000000004</v>
      </c>
      <c r="NS153">
        <v>19.875789999999999</v>
      </c>
      <c r="NT153">
        <v>2.5035040000000001E-4</v>
      </c>
      <c r="NU153">
        <v>7.6536629999999994E-2</v>
      </c>
      <c r="NV153">
        <v>0.65787090000000004</v>
      </c>
      <c r="NW153">
        <v>19.86477</v>
      </c>
      <c r="NX153">
        <v>2.379161E-4</v>
      </c>
      <c r="NY153">
        <v>7.2762289999999993E-2</v>
      </c>
      <c r="NZ153">
        <v>0.65768760000000004</v>
      </c>
      <c r="OA153">
        <v>19.56176</v>
      </c>
      <c r="OB153">
        <v>2.2470669999999999E-4</v>
      </c>
      <c r="OC153">
        <v>6.8743399999999996E-2</v>
      </c>
      <c r="OD153">
        <v>0.65744080000000005</v>
      </c>
      <c r="OE153">
        <v>19.139389999999999</v>
      </c>
      <c r="OF153">
        <v>2.12239E-4</v>
      </c>
      <c r="OG153">
        <v>6.493699E-2</v>
      </c>
      <c r="OH153">
        <v>0.65707839999999995</v>
      </c>
      <c r="OI153">
        <v>19.154689999999999</v>
      </c>
      <c r="OJ153">
        <v>2.0138379999999999E-4</v>
      </c>
      <c r="OK153">
        <v>6.1631989999999998E-2</v>
      </c>
    </row>
    <row r="154" spans="1:401" x14ac:dyDescent="0.35">
      <c r="A154">
        <v>157</v>
      </c>
      <c r="B154" t="s">
        <v>4</v>
      </c>
      <c r="C154" t="s">
        <v>24</v>
      </c>
      <c r="D154" t="s">
        <v>159</v>
      </c>
      <c r="E154">
        <v>834.12180000000001</v>
      </c>
      <c r="F154">
        <v>1.246664</v>
      </c>
      <c r="G154">
        <v>15.57403</v>
      </c>
      <c r="H154">
        <v>0</v>
      </c>
      <c r="I154">
        <v>0</v>
      </c>
      <c r="J154">
        <v>1.242173</v>
      </c>
      <c r="K154">
        <v>15.03091</v>
      </c>
      <c r="L154">
        <v>0</v>
      </c>
      <c r="M154">
        <v>0</v>
      </c>
      <c r="N154">
        <v>1.237663</v>
      </c>
      <c r="O154">
        <v>15.103859999999999</v>
      </c>
      <c r="P154">
        <v>0</v>
      </c>
      <c r="Q154">
        <v>0</v>
      </c>
      <c r="R154">
        <v>1.233077</v>
      </c>
      <c r="S154">
        <v>15.138400000000001</v>
      </c>
      <c r="T154">
        <v>0</v>
      </c>
      <c r="U154">
        <v>0</v>
      </c>
      <c r="V154">
        <v>1.228442</v>
      </c>
      <c r="W154">
        <v>15.746460000000001</v>
      </c>
      <c r="X154" s="1">
        <v>2.998115E-34</v>
      </c>
      <c r="Y154" s="1">
        <v>6.118898E-32</v>
      </c>
      <c r="Z154">
        <v>1.2237849999999999</v>
      </c>
      <c r="AA154">
        <v>15.980840000000001</v>
      </c>
      <c r="AB154" s="1">
        <v>2.9946550000000001E-23</v>
      </c>
      <c r="AC154" s="1">
        <v>5.7384599999999997E-21</v>
      </c>
      <c r="AD154">
        <v>1.219122</v>
      </c>
      <c r="AE154">
        <v>16.096789999999999</v>
      </c>
      <c r="AF154" s="1">
        <v>2.1614770000000001E-12</v>
      </c>
      <c r="AG154" s="1">
        <v>3.9091009999999998E-10</v>
      </c>
      <c r="AH154">
        <v>1.2144820000000001</v>
      </c>
      <c r="AI154">
        <v>15.89452</v>
      </c>
      <c r="AJ154" s="1">
        <v>3.3231690000000002E-5</v>
      </c>
      <c r="AK154" s="1">
        <v>5.4336829999999999E-3</v>
      </c>
      <c r="AL154">
        <v>1.2098040000000001</v>
      </c>
      <c r="AM154">
        <v>15.30125</v>
      </c>
      <c r="AN154" s="1">
        <v>3.058189E-2</v>
      </c>
      <c r="AO154">
        <v>5.443136</v>
      </c>
      <c r="AP154">
        <v>1.2051080000000001</v>
      </c>
      <c r="AQ154">
        <v>14.62853</v>
      </c>
      <c r="AR154">
        <v>1.851882</v>
      </c>
      <c r="AS154">
        <v>347.56990000000002</v>
      </c>
      <c r="AT154">
        <v>1.2005380000000001</v>
      </c>
      <c r="AU154">
        <v>14.542949999999999</v>
      </c>
      <c r="AV154">
        <v>20.837340000000001</v>
      </c>
      <c r="AW154">
        <v>4070.7449999999999</v>
      </c>
      <c r="AX154">
        <v>1.1959550000000001</v>
      </c>
      <c r="AY154">
        <v>14.381209999999999</v>
      </c>
      <c r="AZ154">
        <v>71.211579999999998</v>
      </c>
      <c r="BA154">
        <v>14353.87</v>
      </c>
      <c r="BB154">
        <v>1.1913849999999999</v>
      </c>
      <c r="BC154">
        <v>14.529210000000001</v>
      </c>
      <c r="BD154">
        <v>100.0804</v>
      </c>
      <c r="BE154">
        <v>20692.439999999999</v>
      </c>
      <c r="BF154">
        <v>1.186531</v>
      </c>
      <c r="BG154">
        <v>14.761710000000001</v>
      </c>
      <c r="BH154">
        <v>71.838170000000005</v>
      </c>
      <c r="BI154">
        <v>15156.84</v>
      </c>
      <c r="BJ154">
        <v>1.1811750000000001</v>
      </c>
      <c r="BK154">
        <v>14.704800000000001</v>
      </c>
      <c r="BL154">
        <v>30.834379999999999</v>
      </c>
      <c r="BM154">
        <v>6617.2470000000003</v>
      </c>
      <c r="BN154">
        <v>1.174963</v>
      </c>
      <c r="BO154">
        <v>14.546620000000001</v>
      </c>
      <c r="BP154">
        <v>9.0531360000000003</v>
      </c>
      <c r="BQ154">
        <v>1971.7919999999999</v>
      </c>
      <c r="BR154">
        <v>1.1672579999999999</v>
      </c>
      <c r="BS154">
        <v>14.15192</v>
      </c>
      <c r="BT154">
        <v>2.0673530000000002</v>
      </c>
      <c r="BU154">
        <v>455.67759999999998</v>
      </c>
      <c r="BV154">
        <v>1.158201</v>
      </c>
      <c r="BW154">
        <v>13.98297</v>
      </c>
      <c r="BX154">
        <v>0.4419053</v>
      </c>
      <c r="BY154">
        <v>97.878559999999993</v>
      </c>
      <c r="BZ154">
        <v>1.148123</v>
      </c>
      <c r="CA154">
        <v>14.17877</v>
      </c>
      <c r="CB154" s="1">
        <v>0.1290268</v>
      </c>
      <c r="CC154">
        <v>28.302019999999999</v>
      </c>
      <c r="CD154">
        <v>1.137494</v>
      </c>
      <c r="CE154">
        <v>14.638439999999999</v>
      </c>
      <c r="CF154" s="1">
        <v>7.1688139999999997E-2</v>
      </c>
      <c r="CG154">
        <v>15.542759999999999</v>
      </c>
      <c r="CH154">
        <v>1.1260920000000001</v>
      </c>
      <c r="CI154">
        <v>15.10379</v>
      </c>
      <c r="CJ154" s="1">
        <v>6.0450230000000001E-2</v>
      </c>
      <c r="CK154">
        <v>13.11252</v>
      </c>
      <c r="CL154">
        <v>1.1140159999999999</v>
      </c>
      <c r="CM154">
        <v>15.21984</v>
      </c>
      <c r="CN154" s="1">
        <v>5.9719719999999997E-2</v>
      </c>
      <c r="CO154" s="1">
        <v>13.03734</v>
      </c>
      <c r="CP154">
        <v>1.1024229999999999</v>
      </c>
      <c r="CQ154">
        <v>15.162129999999999</v>
      </c>
      <c r="CR154" s="1">
        <v>6.1685049999999998E-2</v>
      </c>
      <c r="CS154" s="1">
        <v>13.58522</v>
      </c>
      <c r="CT154">
        <v>1.0905359999999999</v>
      </c>
      <c r="CU154">
        <v>15.0641</v>
      </c>
      <c r="CV154" s="1">
        <v>6.2484390000000001E-2</v>
      </c>
      <c r="CW154" s="1">
        <v>13.9053</v>
      </c>
      <c r="CX154">
        <v>1.078865</v>
      </c>
      <c r="CY154">
        <v>14.83896</v>
      </c>
      <c r="CZ154" s="1">
        <v>6.0723230000000003E-2</v>
      </c>
      <c r="DA154" s="1">
        <v>13.65605</v>
      </c>
      <c r="DB154">
        <v>1.0670770000000001</v>
      </c>
      <c r="DC154">
        <v>14.977</v>
      </c>
      <c r="DD154" s="1">
        <v>5.6777429999999997E-2</v>
      </c>
      <c r="DE154" s="1">
        <v>12.90035</v>
      </c>
      <c r="DF154">
        <v>1.0556289999999999</v>
      </c>
      <c r="DG154">
        <v>15.38325</v>
      </c>
      <c r="DH154" s="1">
        <v>5.1713879999999997E-2</v>
      </c>
      <c r="DI154" s="1">
        <v>11.858840000000001</v>
      </c>
      <c r="DJ154">
        <v>1.0449679999999999</v>
      </c>
      <c r="DK154">
        <v>15.77427</v>
      </c>
      <c r="DL154" s="1">
        <v>4.6400660000000003E-2</v>
      </c>
      <c r="DM154" s="1">
        <v>10.734349999999999</v>
      </c>
      <c r="DN154">
        <v>1.0344</v>
      </c>
      <c r="DO154">
        <v>16.334969999999998</v>
      </c>
      <c r="DP154" s="1">
        <v>4.1262930000000003E-2</v>
      </c>
      <c r="DQ154" s="1">
        <v>9.6274390000000007</v>
      </c>
      <c r="DR154">
        <v>1.024179</v>
      </c>
      <c r="DS154">
        <v>16.658619999999999</v>
      </c>
      <c r="DT154" s="1">
        <v>3.6276610000000001E-2</v>
      </c>
      <c r="DU154" s="1">
        <v>8.5347360000000005</v>
      </c>
      <c r="DV154">
        <v>1.0142180000000001</v>
      </c>
      <c r="DW154">
        <v>16.684229999999999</v>
      </c>
      <c r="DX154" s="1">
        <v>3.1317030000000003E-2</v>
      </c>
      <c r="DY154" s="1">
        <v>7.429532</v>
      </c>
      <c r="DZ154">
        <v>1.0049589999999999</v>
      </c>
      <c r="EA154">
        <v>16.572500000000002</v>
      </c>
      <c r="EB154" s="1">
        <v>2.6559320000000001E-2</v>
      </c>
      <c r="EC154" s="1">
        <v>6.3482539999999998</v>
      </c>
      <c r="ED154">
        <v>0.9969481</v>
      </c>
      <c r="EE154">
        <v>16.271820000000002</v>
      </c>
      <c r="EF154" s="1">
        <v>2.2348090000000001E-2</v>
      </c>
      <c r="EG154" s="1">
        <v>5.3711760000000002</v>
      </c>
      <c r="EH154">
        <v>0.99045130000000003</v>
      </c>
      <c r="EI154">
        <v>16.174810000000001</v>
      </c>
      <c r="EJ154" s="1">
        <v>1.8879300000000002E-2</v>
      </c>
      <c r="EK154" s="1">
        <v>4.5536300000000001</v>
      </c>
      <c r="EL154">
        <v>0.98494300000000001</v>
      </c>
      <c r="EM154">
        <v>16.294650000000001</v>
      </c>
      <c r="EN154" s="1">
        <v>1.6140740000000001E-2</v>
      </c>
      <c r="EO154" s="1">
        <v>3.9021729999999999</v>
      </c>
      <c r="EP154">
        <v>0.98068310000000003</v>
      </c>
      <c r="EQ154">
        <v>16.543060000000001</v>
      </c>
      <c r="ER154" s="1">
        <v>1.399895E-2</v>
      </c>
      <c r="ES154" s="1">
        <v>3.3878499999999998</v>
      </c>
      <c r="ET154">
        <v>0.97755950000000003</v>
      </c>
      <c r="EU154">
        <v>16.805019999999999</v>
      </c>
      <c r="EV154" s="1">
        <v>1.228568E-2</v>
      </c>
      <c r="EW154" s="1">
        <v>2.973198</v>
      </c>
      <c r="EX154">
        <v>0.97530050000000001</v>
      </c>
      <c r="EY154">
        <v>16.741520000000001</v>
      </c>
      <c r="EZ154" s="1">
        <v>1.079862E-2</v>
      </c>
      <c r="FA154" s="1">
        <v>2.6123980000000002</v>
      </c>
      <c r="FB154">
        <v>0.97374499999999997</v>
      </c>
      <c r="FC154">
        <v>16.539650000000002</v>
      </c>
      <c r="FD154" s="1">
        <v>9.2946999999999995E-3</v>
      </c>
      <c r="FE154" s="1">
        <v>2.248081</v>
      </c>
      <c r="FF154">
        <v>0.9727517</v>
      </c>
      <c r="FG154">
        <v>16.330780000000001</v>
      </c>
      <c r="FH154" s="1">
        <v>7.6356890000000002E-3</v>
      </c>
      <c r="FI154" s="1">
        <v>1.846732</v>
      </c>
      <c r="FJ154">
        <v>0.97215940000000001</v>
      </c>
      <c r="FK154">
        <v>16.10857</v>
      </c>
      <c r="FL154" s="1">
        <v>5.9392009999999999E-3</v>
      </c>
      <c r="FM154" s="1">
        <v>1.435352</v>
      </c>
      <c r="FN154">
        <v>0.97193479999999999</v>
      </c>
      <c r="FO154">
        <v>16.51145</v>
      </c>
      <c r="FP154" s="1">
        <v>4.4586629999999999E-3</v>
      </c>
      <c r="FQ154" s="1">
        <v>1.0752790000000001</v>
      </c>
      <c r="FR154">
        <v>0.97187270000000003</v>
      </c>
      <c r="FS154">
        <v>16.683720000000001</v>
      </c>
      <c r="FT154" s="1">
        <v>3.3552059999999999E-3</v>
      </c>
      <c r="FU154" s="1">
        <v>0.8062357</v>
      </c>
      <c r="FV154">
        <v>0.97204990000000002</v>
      </c>
      <c r="FW154">
        <v>16.733419999999999</v>
      </c>
      <c r="FX154" s="1">
        <v>2.6248759999999999E-3</v>
      </c>
      <c r="FY154" s="1">
        <v>0.62779839999999998</v>
      </c>
      <c r="FZ154">
        <v>0.97233530000000001</v>
      </c>
      <c r="GA154">
        <v>16.751290000000001</v>
      </c>
      <c r="GB154" s="1">
        <v>2.1709229999999999E-3</v>
      </c>
      <c r="GC154" s="1">
        <v>0.51676759999999999</v>
      </c>
      <c r="GD154">
        <v>0.97270749999999995</v>
      </c>
      <c r="GE154">
        <v>16.639220000000002</v>
      </c>
      <c r="GF154" s="1">
        <v>1.886214E-3</v>
      </c>
      <c r="GG154" s="1">
        <v>0.44721040000000001</v>
      </c>
      <c r="GH154">
        <v>0.97312010000000004</v>
      </c>
      <c r="GI154">
        <v>16.440159999999999</v>
      </c>
      <c r="GJ154" s="1">
        <v>1.6894029999999999E-3</v>
      </c>
      <c r="GK154" s="1">
        <v>0.39932410000000002</v>
      </c>
      <c r="GL154">
        <v>0.97356180000000003</v>
      </c>
      <c r="GM154">
        <v>16.19819</v>
      </c>
      <c r="GN154" s="1">
        <v>1.532725E-3</v>
      </c>
      <c r="GO154" s="1">
        <v>0.36146719999999999</v>
      </c>
      <c r="GP154">
        <v>0.97397109999999998</v>
      </c>
      <c r="GQ154">
        <v>15.91859</v>
      </c>
      <c r="GR154" s="1">
        <v>1.3983800000000001E-3</v>
      </c>
      <c r="GS154" s="1">
        <v>0.32911699999999999</v>
      </c>
      <c r="GT154">
        <v>0.97430150000000004</v>
      </c>
      <c r="GU154">
        <v>16.34985</v>
      </c>
      <c r="GV154" s="1">
        <v>1.2838190000000001E-3</v>
      </c>
      <c r="GW154" s="1">
        <v>0.30167569999999999</v>
      </c>
      <c r="GX154">
        <v>0.97462199999999999</v>
      </c>
      <c r="GY154">
        <v>16.776810000000001</v>
      </c>
      <c r="GZ154" s="1">
        <v>1.189772E-3</v>
      </c>
      <c r="HA154" s="1">
        <v>0.27915139999999999</v>
      </c>
      <c r="HB154">
        <v>0.97484340000000003</v>
      </c>
      <c r="HC154">
        <v>17.237629999999999</v>
      </c>
      <c r="HD154" s="1">
        <v>1.113593E-3</v>
      </c>
      <c r="HE154" s="1">
        <v>0.26096469999999999</v>
      </c>
      <c r="HF154">
        <v>0.97498859999999998</v>
      </c>
      <c r="HG154">
        <v>17.824619999999999</v>
      </c>
      <c r="HH154" s="1">
        <v>1.051216E-3</v>
      </c>
      <c r="HI154" s="1">
        <v>0.24612300000000001</v>
      </c>
      <c r="HJ154">
        <v>0.97511309999999995</v>
      </c>
      <c r="HK154">
        <v>18.03444</v>
      </c>
      <c r="HL154" s="1">
        <v>1.000616E-3</v>
      </c>
      <c r="HM154" s="1">
        <v>0.23410139999999999</v>
      </c>
      <c r="HN154">
        <v>0.97522220000000004</v>
      </c>
      <c r="HO154">
        <v>17.81701</v>
      </c>
      <c r="HP154" s="1">
        <v>9.62684E-4</v>
      </c>
      <c r="HQ154" s="1">
        <v>0.2250625</v>
      </c>
      <c r="HR154">
        <v>0.97527660000000005</v>
      </c>
      <c r="HS154">
        <v>17.60819</v>
      </c>
      <c r="HT154" s="1">
        <v>9.3713900000000003E-4</v>
      </c>
      <c r="HU154" s="1">
        <v>0.21896879999999999</v>
      </c>
      <c r="HV154">
        <v>0.9752826</v>
      </c>
      <c r="HW154">
        <v>17.212260000000001</v>
      </c>
      <c r="HX154" s="1">
        <v>9.1895279999999995E-4</v>
      </c>
      <c r="HY154" s="1">
        <v>0.21467939999999999</v>
      </c>
      <c r="HZ154">
        <v>0.97531380000000001</v>
      </c>
      <c r="IA154">
        <v>17.360140000000001</v>
      </c>
      <c r="IB154" s="1">
        <v>9.0086989999999998E-4</v>
      </c>
      <c r="IC154" s="1">
        <v>0.21048810000000001</v>
      </c>
      <c r="ID154">
        <v>0.97533400000000003</v>
      </c>
      <c r="IE154">
        <v>17.755559999999999</v>
      </c>
      <c r="IF154" s="1">
        <v>8.7841929999999996E-4</v>
      </c>
      <c r="IG154" s="1">
        <v>0.20528840000000001</v>
      </c>
      <c r="IH154">
        <v>0.9753271</v>
      </c>
      <c r="II154">
        <v>18.109950000000001</v>
      </c>
      <c r="IJ154" s="1">
        <v>8.5079719999999999E-4</v>
      </c>
      <c r="IK154" s="1">
        <v>0.1989023</v>
      </c>
      <c r="IL154">
        <v>0.97534180000000004</v>
      </c>
      <c r="IM154">
        <v>18.617260000000002</v>
      </c>
      <c r="IN154" s="1">
        <v>8.1968099999999995E-4</v>
      </c>
      <c r="IO154" s="1">
        <v>0.19166920000000001</v>
      </c>
      <c r="IP154">
        <v>0.97532169999999996</v>
      </c>
      <c r="IQ154">
        <v>18.818919999999999</v>
      </c>
      <c r="IR154" s="1">
        <v>7.8713549999999996E-4</v>
      </c>
      <c r="IS154" s="1">
        <v>0.18408479999999999</v>
      </c>
      <c r="IT154">
        <v>0.97532529999999995</v>
      </c>
      <c r="IU154">
        <v>18.790469999999999</v>
      </c>
      <c r="IV154" s="1">
        <v>7.5465079999999999E-4</v>
      </c>
      <c r="IW154" s="1">
        <v>0.17651510000000001</v>
      </c>
      <c r="IX154">
        <v>0.97533259999999999</v>
      </c>
      <c r="IY154">
        <v>18.800619999999999</v>
      </c>
      <c r="IZ154" s="1">
        <v>7.2327800000000005E-4</v>
      </c>
      <c r="JA154" s="1">
        <v>0.1691878</v>
      </c>
      <c r="JB154">
        <v>0.975325</v>
      </c>
      <c r="JC154">
        <v>18.576609999999999</v>
      </c>
      <c r="JD154" s="1">
        <v>6.9330490000000004E-4</v>
      </c>
      <c r="JE154" s="1">
        <v>0.16218199999999999</v>
      </c>
      <c r="JF154">
        <v>0.97533270000000005</v>
      </c>
      <c r="JG154">
        <v>18.495920000000002</v>
      </c>
      <c r="JH154">
        <v>6.6471409999999999E-4</v>
      </c>
      <c r="JI154" s="1">
        <v>0.15551010000000001</v>
      </c>
      <c r="JJ154">
        <v>0.97533519999999996</v>
      </c>
      <c r="JK154">
        <v>18.14583</v>
      </c>
      <c r="JL154">
        <v>6.3766639999999998E-4</v>
      </c>
      <c r="JM154" s="1">
        <v>0.14917340000000001</v>
      </c>
      <c r="JN154">
        <v>0.97533400000000003</v>
      </c>
      <c r="JO154">
        <v>17.93065</v>
      </c>
      <c r="JP154">
        <v>6.1189070000000005E-4</v>
      </c>
      <c r="JQ154" s="1">
        <v>0.14315800000000001</v>
      </c>
      <c r="JR154">
        <v>0.97533879999999995</v>
      </c>
      <c r="JS154">
        <v>17.638750000000002</v>
      </c>
      <c r="JT154">
        <v>5.8754019999999996E-4</v>
      </c>
      <c r="JU154" s="1">
        <v>0.13745070000000001</v>
      </c>
      <c r="JV154">
        <v>0.97533009999999998</v>
      </c>
      <c r="JW154">
        <v>17.30827</v>
      </c>
      <c r="JX154">
        <v>5.6425530000000005E-4</v>
      </c>
      <c r="JY154" s="1">
        <v>0.13201489999999999</v>
      </c>
      <c r="JZ154">
        <v>0.97533170000000002</v>
      </c>
      <c r="KA154">
        <v>17.141400000000001</v>
      </c>
      <c r="KB154">
        <v>5.4207639999999998E-4</v>
      </c>
      <c r="KC154">
        <v>0.12682199999999999</v>
      </c>
      <c r="KD154">
        <v>0.97533639999999999</v>
      </c>
      <c r="KE154">
        <v>16.981400000000001</v>
      </c>
      <c r="KF154">
        <v>5.2089089999999996E-4</v>
      </c>
      <c r="KG154">
        <v>0.1218682</v>
      </c>
      <c r="KH154">
        <v>0.97532759999999996</v>
      </c>
      <c r="KI154">
        <v>16.735399999999998</v>
      </c>
      <c r="KJ154">
        <v>5.0076739999999997E-4</v>
      </c>
      <c r="KK154">
        <v>0.11716310000000001</v>
      </c>
      <c r="KL154">
        <v>0.97533740000000002</v>
      </c>
      <c r="KM154">
        <v>16.935369999999999</v>
      </c>
      <c r="KN154">
        <v>4.8169910000000002E-4</v>
      </c>
      <c r="KO154">
        <v>0.1126954</v>
      </c>
      <c r="KP154">
        <v>0.97532960000000002</v>
      </c>
      <c r="KQ154">
        <v>16.790510000000001</v>
      </c>
      <c r="KR154">
        <v>4.6357769999999998E-4</v>
      </c>
      <c r="KS154">
        <v>0.10845100000000001</v>
      </c>
      <c r="KT154">
        <v>0.97533579999999998</v>
      </c>
      <c r="KU154">
        <v>16.653020000000001</v>
      </c>
      <c r="KV154">
        <v>4.4633310000000002E-4</v>
      </c>
      <c r="KW154">
        <v>0.1044197</v>
      </c>
      <c r="KX154">
        <v>0.97533020000000004</v>
      </c>
      <c r="KY154">
        <v>16.666260000000001</v>
      </c>
      <c r="KZ154">
        <v>4.2986279999999999E-4</v>
      </c>
      <c r="LA154">
        <v>0.10056660000000001</v>
      </c>
      <c r="LB154">
        <v>0.97532039999999998</v>
      </c>
      <c r="LC154">
        <v>16.37904</v>
      </c>
      <c r="LD154">
        <v>4.1416059999999999E-4</v>
      </c>
      <c r="LE154">
        <v>9.6892640000000002E-2</v>
      </c>
      <c r="LF154">
        <v>0.97530790000000001</v>
      </c>
      <c r="LG154">
        <v>15.93985</v>
      </c>
      <c r="LH154">
        <v>3.991469E-4</v>
      </c>
      <c r="LI154">
        <v>9.3374170000000006E-2</v>
      </c>
      <c r="LJ154">
        <v>0.975248</v>
      </c>
      <c r="LK154">
        <v>15.59554</v>
      </c>
      <c r="LL154">
        <v>3.8475670000000001E-4</v>
      </c>
      <c r="LM154">
        <v>9.0018699999999993E-2</v>
      </c>
      <c r="LN154">
        <v>0.97513989999999995</v>
      </c>
      <c r="LO154">
        <v>15.386200000000001</v>
      </c>
      <c r="LP154">
        <v>3.7092739999999998E-4</v>
      </c>
      <c r="LQ154">
        <v>8.6798219999999995E-2</v>
      </c>
      <c r="LR154">
        <v>0.97496680000000002</v>
      </c>
      <c r="LS154">
        <v>15.9961</v>
      </c>
      <c r="LT154">
        <v>3.576152E-4</v>
      </c>
      <c r="LU154">
        <v>8.3696279999999998E-2</v>
      </c>
      <c r="LV154">
        <v>0.97472800000000004</v>
      </c>
      <c r="LW154">
        <v>16.52807</v>
      </c>
      <c r="LX154">
        <v>3.4478850000000001E-4</v>
      </c>
      <c r="LY154">
        <v>8.0714519999999998E-2</v>
      </c>
      <c r="LZ154">
        <v>0.97440769999999999</v>
      </c>
      <c r="MA154">
        <v>17.09009</v>
      </c>
      <c r="MB154">
        <v>3.3250880000000002E-4</v>
      </c>
      <c r="MC154">
        <v>7.7860059999999995E-2</v>
      </c>
      <c r="MD154">
        <v>0.97401499999999996</v>
      </c>
      <c r="ME154">
        <v>17.95909</v>
      </c>
      <c r="MF154">
        <v>3.2086300000000001E-4</v>
      </c>
      <c r="MG154">
        <v>7.5161160000000005E-2</v>
      </c>
      <c r="MH154">
        <v>0.97359949999999995</v>
      </c>
      <c r="MI154">
        <v>18.342390000000002</v>
      </c>
      <c r="MJ154">
        <v>3.1047699999999998E-4</v>
      </c>
      <c r="MK154">
        <v>7.2749419999999995E-2</v>
      </c>
      <c r="ML154">
        <v>0.97311709999999996</v>
      </c>
      <c r="MM154">
        <v>18.204750000000001</v>
      </c>
      <c r="MN154">
        <v>3.0244160000000001E-4</v>
      </c>
      <c r="MO154">
        <v>7.08733E-2</v>
      </c>
      <c r="MP154">
        <v>0.97267559999999997</v>
      </c>
      <c r="MQ154">
        <v>18.120159999999998</v>
      </c>
      <c r="MR154">
        <v>2.9721970000000001E-4</v>
      </c>
      <c r="MS154">
        <v>6.9665069999999996E-2</v>
      </c>
      <c r="MT154">
        <v>0.97227030000000003</v>
      </c>
      <c r="MU154">
        <v>17.822559999999999</v>
      </c>
      <c r="MV154">
        <v>2.937611E-4</v>
      </c>
      <c r="MW154">
        <v>6.8874260000000007E-2</v>
      </c>
      <c r="MX154">
        <v>0.97192080000000003</v>
      </c>
      <c r="MY154">
        <v>18.154309999999999</v>
      </c>
      <c r="MZ154">
        <v>2.9016669999999998E-4</v>
      </c>
      <c r="NA154">
        <v>6.8062629999999999E-2</v>
      </c>
      <c r="NB154">
        <v>0.97163160000000004</v>
      </c>
      <c r="NC154">
        <v>18.589279999999999</v>
      </c>
      <c r="ND154">
        <v>2.8513440000000001E-4</v>
      </c>
      <c r="NE154">
        <v>6.6919389999999995E-2</v>
      </c>
      <c r="NF154">
        <v>0.97141189999999999</v>
      </c>
      <c r="NG154">
        <v>18.971430000000002</v>
      </c>
      <c r="NH154">
        <v>2.7853470000000001E-4</v>
      </c>
      <c r="NI154">
        <v>6.539731E-2</v>
      </c>
      <c r="NJ154">
        <v>0.97122169999999997</v>
      </c>
      <c r="NK154">
        <v>19.568000000000001</v>
      </c>
      <c r="NL154">
        <v>2.7075100000000001E-4</v>
      </c>
      <c r="NM154">
        <v>6.3587649999999996E-2</v>
      </c>
      <c r="NN154">
        <v>0.97110229999999997</v>
      </c>
      <c r="NO154">
        <v>19.81739</v>
      </c>
      <c r="NP154">
        <v>2.6181689999999998E-4</v>
      </c>
      <c r="NQ154">
        <v>6.150332E-2</v>
      </c>
      <c r="NR154">
        <v>0.97096899999999997</v>
      </c>
      <c r="NS154">
        <v>19.853210000000001</v>
      </c>
      <c r="NT154">
        <v>2.5129079999999999E-4</v>
      </c>
      <c r="NU154">
        <v>5.9051359999999997E-2</v>
      </c>
      <c r="NV154">
        <v>0.97081519999999999</v>
      </c>
      <c r="NW154">
        <v>19.86149</v>
      </c>
      <c r="NX154">
        <v>2.3897799999999999E-4</v>
      </c>
      <c r="NY154">
        <v>5.6178829999999999E-2</v>
      </c>
      <c r="NZ154">
        <v>0.9705433</v>
      </c>
      <c r="OA154">
        <v>19.591010000000001</v>
      </c>
      <c r="OB154">
        <v>2.257769E-4</v>
      </c>
      <c r="OC154">
        <v>5.309266E-2</v>
      </c>
      <c r="OD154">
        <v>0.97017960000000003</v>
      </c>
      <c r="OE154">
        <v>19.18393</v>
      </c>
      <c r="OF154">
        <v>2.1320740000000001E-4</v>
      </c>
      <c r="OG154">
        <v>5.0143819999999999E-2</v>
      </c>
      <c r="OH154">
        <v>0.9696593</v>
      </c>
      <c r="OI154">
        <v>19.19933</v>
      </c>
      <c r="OJ154">
        <v>2.0220510000000001E-4</v>
      </c>
      <c r="OK154">
        <v>4.7569460000000001E-2</v>
      </c>
    </row>
    <row r="155" spans="1:401" x14ac:dyDescent="0.35">
      <c r="A155">
        <v>158</v>
      </c>
      <c r="B155" t="s">
        <v>4</v>
      </c>
      <c r="C155" t="s">
        <v>24</v>
      </c>
      <c r="D155" t="s">
        <v>160</v>
      </c>
      <c r="E155">
        <v>841.86069999999995</v>
      </c>
      <c r="F155">
        <v>1.259182</v>
      </c>
      <c r="G155">
        <v>15.62354</v>
      </c>
      <c r="H155">
        <v>0</v>
      </c>
      <c r="I155">
        <v>0</v>
      </c>
      <c r="J155">
        <v>1.2563530000000001</v>
      </c>
      <c r="K155">
        <v>15.089589999999999</v>
      </c>
      <c r="L155">
        <v>0</v>
      </c>
      <c r="M155">
        <v>0</v>
      </c>
      <c r="N155">
        <v>1.253555</v>
      </c>
      <c r="O155">
        <v>15.154769999999999</v>
      </c>
      <c r="P155">
        <v>0</v>
      </c>
      <c r="Q155">
        <v>0</v>
      </c>
      <c r="R155">
        <v>1.25082</v>
      </c>
      <c r="S155">
        <v>15.158569999999999</v>
      </c>
      <c r="T155">
        <v>0</v>
      </c>
      <c r="U155">
        <v>0</v>
      </c>
      <c r="V155">
        <v>1.248089</v>
      </c>
      <c r="W155">
        <v>15.72723</v>
      </c>
      <c r="X155" s="1">
        <v>3.9023569999999999E-35</v>
      </c>
      <c r="Y155" s="1">
        <v>1.07175E-32</v>
      </c>
      <c r="Z155">
        <v>1.2453019999999999</v>
      </c>
      <c r="AA155">
        <v>15.96524</v>
      </c>
      <c r="AB155" s="1">
        <v>3.67084E-24</v>
      </c>
      <c r="AC155" s="1">
        <v>1.009933E-21</v>
      </c>
      <c r="AD155">
        <v>1.242537</v>
      </c>
      <c r="AE155">
        <v>16.089649999999999</v>
      </c>
      <c r="AF155" s="1">
        <v>3.2206950000000002E-13</v>
      </c>
      <c r="AG155" s="1">
        <v>7.1822890000000005E-11</v>
      </c>
      <c r="AH155">
        <v>1.2397359999999999</v>
      </c>
      <c r="AI155">
        <v>15.92318</v>
      </c>
      <c r="AJ155" s="1">
        <v>2.0077889999999999E-5</v>
      </c>
      <c r="AK155" s="1">
        <v>3.8172119999999999E-3</v>
      </c>
      <c r="AL155">
        <v>1.236928</v>
      </c>
      <c r="AM155">
        <v>15.3606</v>
      </c>
      <c r="AN155" s="1">
        <v>2.250835E-2</v>
      </c>
      <c r="AO155">
        <v>4.8443360000000002</v>
      </c>
      <c r="AP155">
        <v>1.2340610000000001</v>
      </c>
      <c r="AQ155">
        <v>14.69326</v>
      </c>
      <c r="AR155">
        <v>1.5251129999999999</v>
      </c>
      <c r="AS155">
        <v>356.22890000000001</v>
      </c>
      <c r="AT155">
        <v>1.2313259999999999</v>
      </c>
      <c r="AU155">
        <v>14.600379999999999</v>
      </c>
      <c r="AV155">
        <v>18.60529</v>
      </c>
      <c r="AW155">
        <v>4636.8069999999998</v>
      </c>
      <c r="AX155">
        <v>1.228475</v>
      </c>
      <c r="AY155">
        <v>14.41005</v>
      </c>
      <c r="AZ155">
        <v>67.681370000000001</v>
      </c>
      <c r="BA155">
        <v>17788.990000000002</v>
      </c>
      <c r="BB155">
        <v>1.225797</v>
      </c>
      <c r="BC155">
        <v>14.5327</v>
      </c>
      <c r="BD155">
        <v>100.1228</v>
      </c>
      <c r="BE155">
        <v>27497.22</v>
      </c>
      <c r="BF155">
        <v>1.223079</v>
      </c>
      <c r="BG155">
        <v>14.758990000000001</v>
      </c>
      <c r="BH155">
        <v>74.658950000000004</v>
      </c>
      <c r="BI155">
        <v>21291.919999999998</v>
      </c>
      <c r="BJ155">
        <v>1.2194609999999999</v>
      </c>
      <c r="BK155">
        <v>14.69964</v>
      </c>
      <c r="BL155">
        <v>33.068289999999998</v>
      </c>
      <c r="BM155">
        <v>9727.2739999999994</v>
      </c>
      <c r="BN155">
        <v>1.213403</v>
      </c>
      <c r="BO155">
        <v>14.554399999999999</v>
      </c>
      <c r="BP155">
        <v>9.9433430000000005</v>
      </c>
      <c r="BQ155">
        <v>3000.1350000000002</v>
      </c>
      <c r="BR155">
        <v>1.2057880000000001</v>
      </c>
      <c r="BS155">
        <v>14.193479999999999</v>
      </c>
      <c r="BT155">
        <v>2.3043879999999999</v>
      </c>
      <c r="BU155">
        <v>708.12099999999998</v>
      </c>
      <c r="BV155">
        <v>1.196898</v>
      </c>
      <c r="BW155">
        <v>14.036949999999999</v>
      </c>
      <c r="BX155">
        <v>0.49109069999999999</v>
      </c>
      <c r="BY155">
        <v>151.42599999999999</v>
      </c>
      <c r="BZ155">
        <v>1.1869190000000001</v>
      </c>
      <c r="CA155">
        <v>14.234769999999999</v>
      </c>
      <c r="CB155" s="1">
        <v>0.1380844</v>
      </c>
      <c r="CC155">
        <v>41.428179999999998</v>
      </c>
      <c r="CD155">
        <v>1.1763539999999999</v>
      </c>
      <c r="CE155">
        <v>14.68247</v>
      </c>
      <c r="CF155" s="1">
        <v>7.3409269999999999E-2</v>
      </c>
      <c r="CG155">
        <v>21.237069999999999</v>
      </c>
      <c r="CH155">
        <v>1.1649700000000001</v>
      </c>
      <c r="CI155">
        <v>15.12158</v>
      </c>
      <c r="CJ155" s="1">
        <v>6.0738479999999997E-2</v>
      </c>
      <c r="CK155">
        <v>17.353110000000001</v>
      </c>
      <c r="CL155">
        <v>1.152903</v>
      </c>
      <c r="CM155">
        <v>15.21626</v>
      </c>
      <c r="CN155" s="1">
        <v>5.9595670000000003E-2</v>
      </c>
      <c r="CO155" s="1">
        <v>17.02966</v>
      </c>
      <c r="CP155">
        <v>1.1416409999999999</v>
      </c>
      <c r="CQ155">
        <v>15.148199999999999</v>
      </c>
      <c r="CR155" s="1">
        <v>6.1513470000000001E-2</v>
      </c>
      <c r="CS155" s="1">
        <v>17.665209999999998</v>
      </c>
      <c r="CT155">
        <v>1.1301289999999999</v>
      </c>
      <c r="CU155">
        <v>15.064550000000001</v>
      </c>
      <c r="CV155" s="1">
        <v>6.2464159999999998E-2</v>
      </c>
      <c r="CW155" s="1">
        <v>18.081420000000001</v>
      </c>
      <c r="CX155">
        <v>1.1187659999999999</v>
      </c>
      <c r="CY155">
        <v>14.86537</v>
      </c>
      <c r="CZ155" s="1">
        <v>6.0892479999999999E-2</v>
      </c>
      <c r="DA155" s="1">
        <v>17.77589</v>
      </c>
      <c r="DB155">
        <v>1.1073200000000001</v>
      </c>
      <c r="DC155">
        <v>15.02439</v>
      </c>
      <c r="DD155" s="1">
        <v>5.7079249999999998E-2</v>
      </c>
      <c r="DE155" s="1">
        <v>16.797090000000001</v>
      </c>
      <c r="DF155">
        <v>1.0962259999999999</v>
      </c>
      <c r="DG155">
        <v>15.43557</v>
      </c>
      <c r="DH155" s="1">
        <v>5.2071359999999997E-2</v>
      </c>
      <c r="DI155" s="1">
        <v>15.423819999999999</v>
      </c>
      <c r="DJ155">
        <v>1.084449</v>
      </c>
      <c r="DK155">
        <v>15.800940000000001</v>
      </c>
      <c r="DL155" s="1">
        <v>4.6764020000000003E-2</v>
      </c>
      <c r="DM155" s="1">
        <v>13.92953</v>
      </c>
      <c r="DN155">
        <v>1.0727599999999999</v>
      </c>
      <c r="DO155">
        <v>16.331910000000001</v>
      </c>
      <c r="DP155" s="1">
        <v>4.161724E-2</v>
      </c>
      <c r="DQ155" s="1">
        <v>12.46058</v>
      </c>
      <c r="DR155">
        <v>1.0614459999999999</v>
      </c>
      <c r="DS155">
        <v>16.635349999999999</v>
      </c>
      <c r="DT155" s="1">
        <v>3.6632459999999999E-2</v>
      </c>
      <c r="DU155" s="1">
        <v>11.02511</v>
      </c>
      <c r="DV155">
        <v>1.050435</v>
      </c>
      <c r="DW155">
        <v>16.656009999999998</v>
      </c>
      <c r="DX155" s="1">
        <v>3.1675920000000003E-2</v>
      </c>
      <c r="DY155" s="1">
        <v>9.5857580000000002</v>
      </c>
      <c r="DZ155">
        <v>1.0400720000000001</v>
      </c>
      <c r="EA155">
        <v>16.55968</v>
      </c>
      <c r="EB155" s="1">
        <v>2.689911E-2</v>
      </c>
      <c r="EC155" s="1">
        <v>8.1790839999999996</v>
      </c>
      <c r="ED155">
        <v>1.031393</v>
      </c>
      <c r="EE155">
        <v>16.289560000000002</v>
      </c>
      <c r="EF155" s="1">
        <v>2.2644480000000002E-2</v>
      </c>
      <c r="EG155" s="1">
        <v>6.9089400000000003</v>
      </c>
      <c r="EH155">
        <v>1.024429</v>
      </c>
      <c r="EI155">
        <v>16.218489999999999</v>
      </c>
      <c r="EJ155" s="1">
        <v>1.9120809999999999E-2</v>
      </c>
      <c r="EK155" s="1">
        <v>5.8410780000000004</v>
      </c>
      <c r="EL155">
        <v>1.0184820000000001</v>
      </c>
      <c r="EM155">
        <v>16.358560000000001</v>
      </c>
      <c r="EN155" s="1">
        <v>1.63319E-2</v>
      </c>
      <c r="EO155" s="1">
        <v>4.9896500000000001</v>
      </c>
      <c r="EP155">
        <v>1.0139050000000001</v>
      </c>
      <c r="EQ155">
        <v>16.604710000000001</v>
      </c>
      <c r="ER155" s="1">
        <v>1.4150950000000001E-2</v>
      </c>
      <c r="ES155" s="1">
        <v>4.3193999999999999</v>
      </c>
      <c r="ET155">
        <v>1.010483</v>
      </c>
      <c r="EU155">
        <v>16.836410000000001</v>
      </c>
      <c r="EV155" s="1">
        <v>1.24113E-2</v>
      </c>
      <c r="EW155" s="1">
        <v>3.782762</v>
      </c>
      <c r="EX155">
        <v>1.00806</v>
      </c>
      <c r="EY155">
        <v>16.744540000000001</v>
      </c>
      <c r="EZ155" s="1">
        <v>1.091523E-2</v>
      </c>
      <c r="FA155" s="1">
        <v>3.3229099999999998</v>
      </c>
      <c r="FB155">
        <v>1.006337</v>
      </c>
      <c r="FC155">
        <v>16.525189999999998</v>
      </c>
      <c r="FD155" s="1">
        <v>9.4205350000000007E-3</v>
      </c>
      <c r="FE155" s="1">
        <v>2.8679169999999998</v>
      </c>
      <c r="FF155">
        <v>1.0052540000000001</v>
      </c>
      <c r="FG155">
        <v>16.319099999999999</v>
      </c>
      <c r="FH155" s="1">
        <v>7.7733810000000002E-3</v>
      </c>
      <c r="FI155" s="1">
        <v>2.3692579999999999</v>
      </c>
      <c r="FJ155">
        <v>1.004626</v>
      </c>
      <c r="FK155">
        <v>16.12933</v>
      </c>
      <c r="FL155" s="1">
        <v>6.0715400000000003E-3</v>
      </c>
      <c r="FM155" s="1">
        <v>1.852028</v>
      </c>
      <c r="FN155">
        <v>1.004348</v>
      </c>
      <c r="FO155">
        <v>16.563559999999999</v>
      </c>
      <c r="FP155" s="1">
        <v>4.5660199999999996E-3</v>
      </c>
      <c r="FQ155" s="1">
        <v>1.391116</v>
      </c>
      <c r="FR155">
        <v>1.004321</v>
      </c>
      <c r="FS155">
        <v>16.761289999999999</v>
      </c>
      <c r="FT155" s="1">
        <v>3.430537E-3</v>
      </c>
      <c r="FU155" s="1">
        <v>1.0410090000000001</v>
      </c>
      <c r="FV155">
        <v>1.0044729999999999</v>
      </c>
      <c r="FW155">
        <v>16.787759999999999</v>
      </c>
      <c r="FX155" s="1">
        <v>2.6729459999999998E-3</v>
      </c>
      <c r="FY155" s="1">
        <v>0.80618590000000001</v>
      </c>
      <c r="FZ155">
        <v>1.0047950000000001</v>
      </c>
      <c r="GA155">
        <v>16.776669999999999</v>
      </c>
      <c r="GB155" s="1">
        <v>2.200586E-3</v>
      </c>
      <c r="GC155" s="1">
        <v>0.65939170000000003</v>
      </c>
      <c r="GD155">
        <v>1.0051840000000001</v>
      </c>
      <c r="GE155">
        <v>16.640879999999999</v>
      </c>
      <c r="GF155" s="1">
        <v>1.9054580000000001E-3</v>
      </c>
      <c r="GG155" s="1">
        <v>0.56788530000000004</v>
      </c>
      <c r="GH155">
        <v>1.005627</v>
      </c>
      <c r="GI155">
        <v>16.430230000000002</v>
      </c>
      <c r="GJ155" s="1">
        <v>1.703595E-3</v>
      </c>
      <c r="GK155" s="1">
        <v>0.50578780000000001</v>
      </c>
      <c r="GL155">
        <v>1.0060770000000001</v>
      </c>
      <c r="GM155">
        <v>16.19746</v>
      </c>
      <c r="GN155" s="1">
        <v>1.544562E-3</v>
      </c>
      <c r="GO155" s="1">
        <v>0.4574394</v>
      </c>
      <c r="GP155">
        <v>1.0065219999999999</v>
      </c>
      <c r="GQ155">
        <v>15.95735</v>
      </c>
      <c r="GR155" s="1">
        <v>1.408587E-3</v>
      </c>
      <c r="GS155" s="1">
        <v>0.41631679999999999</v>
      </c>
      <c r="GT155">
        <v>1.006885</v>
      </c>
      <c r="GU155">
        <v>16.405470000000001</v>
      </c>
      <c r="GV155" s="1">
        <v>1.2923349999999999E-3</v>
      </c>
      <c r="GW155" s="1">
        <v>0.3813067</v>
      </c>
      <c r="GX155">
        <v>1.0071950000000001</v>
      </c>
      <c r="GY155">
        <v>16.839130000000001</v>
      </c>
      <c r="GZ155" s="1">
        <v>1.1966889999999999E-3</v>
      </c>
      <c r="HA155" s="1">
        <v>0.35248099999999999</v>
      </c>
      <c r="HB155">
        <v>1.0074559999999999</v>
      </c>
      <c r="HC155">
        <v>17.279029999999999</v>
      </c>
      <c r="HD155" s="1">
        <v>1.1192089999999999E-3</v>
      </c>
      <c r="HE155" s="1">
        <v>0.32918330000000001</v>
      </c>
      <c r="HF155">
        <v>1.007641</v>
      </c>
      <c r="HG155">
        <v>17.851389999999999</v>
      </c>
      <c r="HH155" s="1">
        <v>1.0558130000000001E-3</v>
      </c>
      <c r="HI155" s="1">
        <v>0.3101894</v>
      </c>
      <c r="HJ155">
        <v>1.007762</v>
      </c>
      <c r="HK155">
        <v>18.042310000000001</v>
      </c>
      <c r="HL155" s="1">
        <v>1.004254E-3</v>
      </c>
      <c r="HM155" s="1">
        <v>0.29475780000000001</v>
      </c>
      <c r="HN155">
        <v>1.0078549999999999</v>
      </c>
      <c r="HO155">
        <v>17.806450000000002</v>
      </c>
      <c r="HP155" s="1">
        <v>9.652746E-4</v>
      </c>
      <c r="HQ155" s="1">
        <v>0.28302260000000001</v>
      </c>
      <c r="HR155">
        <v>1.007922</v>
      </c>
      <c r="HS155">
        <v>17.60313</v>
      </c>
      <c r="HT155" s="1">
        <v>9.388466E-4</v>
      </c>
      <c r="HU155" s="1">
        <v>0.27502759999999998</v>
      </c>
      <c r="HV155">
        <v>1.0079229999999999</v>
      </c>
      <c r="HW155">
        <v>17.253620000000002</v>
      </c>
      <c r="HX155" s="1">
        <v>9.2030520000000002E-4</v>
      </c>
      <c r="HY155" s="1">
        <v>0.26948850000000002</v>
      </c>
      <c r="HZ155">
        <v>1.0079359999999999</v>
      </c>
      <c r="IA155">
        <v>17.429600000000001</v>
      </c>
      <c r="IB155" s="1">
        <v>9.0242220000000001E-4</v>
      </c>
      <c r="IC155" s="1">
        <v>0.2643122</v>
      </c>
      <c r="ID155">
        <v>1.0079800000000001</v>
      </c>
      <c r="IE155">
        <v>17.842210000000001</v>
      </c>
      <c r="IF155" s="1">
        <v>8.8038419999999997E-4</v>
      </c>
      <c r="IG155" s="1">
        <v>0.25796479999999999</v>
      </c>
      <c r="IH155">
        <v>1.0079670000000001</v>
      </c>
      <c r="II155">
        <v>18.182110000000002</v>
      </c>
      <c r="IJ155" s="1">
        <v>8.5312539999999996E-4</v>
      </c>
      <c r="IK155" s="1">
        <v>0.2501178</v>
      </c>
      <c r="IL155">
        <v>1.0079929999999999</v>
      </c>
      <c r="IM155">
        <v>18.65089</v>
      </c>
      <c r="IN155" s="1">
        <v>8.222212E-4</v>
      </c>
      <c r="IO155" s="1">
        <v>0.241147</v>
      </c>
      <c r="IP155">
        <v>1.007992</v>
      </c>
      <c r="IQ155">
        <v>18.812889999999999</v>
      </c>
      <c r="IR155" s="1">
        <v>7.8972739999999997E-4</v>
      </c>
      <c r="IS155" s="1">
        <v>0.2316674</v>
      </c>
      <c r="IT155">
        <v>1.0079990000000001</v>
      </c>
      <c r="IU155">
        <v>18.76144</v>
      </c>
      <c r="IV155" s="1">
        <v>7.5718910000000005E-4</v>
      </c>
      <c r="IW155" s="1">
        <v>0.22216540000000001</v>
      </c>
      <c r="IX155">
        <v>1.0080039999999999</v>
      </c>
      <c r="IY155">
        <v>18.781490000000002</v>
      </c>
      <c r="IZ155" s="1">
        <v>7.2571889999999996E-4</v>
      </c>
      <c r="JA155" s="1">
        <v>0.21295210000000001</v>
      </c>
      <c r="JB155">
        <v>1.0079990000000001</v>
      </c>
      <c r="JC155">
        <v>18.608910000000002</v>
      </c>
      <c r="JD155" s="1">
        <v>6.9563120000000001E-4</v>
      </c>
      <c r="JE155" s="1">
        <v>0.20412810000000001</v>
      </c>
      <c r="JF155">
        <v>1.0080039999999999</v>
      </c>
      <c r="JG155">
        <v>18.569929999999999</v>
      </c>
      <c r="JH155">
        <v>6.6692949999999998E-4</v>
      </c>
      <c r="JI155" s="1">
        <v>0.19572120000000001</v>
      </c>
      <c r="JJ155">
        <v>1.008006</v>
      </c>
      <c r="JK155">
        <v>18.236429999999999</v>
      </c>
      <c r="JL155">
        <v>6.3976579999999999E-4</v>
      </c>
      <c r="JM155" s="1">
        <v>0.1877356</v>
      </c>
      <c r="JN155">
        <v>1.0080150000000001</v>
      </c>
      <c r="JO155">
        <v>18.004819999999999</v>
      </c>
      <c r="JP155">
        <v>6.1388369999999999E-4</v>
      </c>
      <c r="JQ155" s="1">
        <v>0.18015970000000001</v>
      </c>
      <c r="JR155">
        <v>1.0080089999999999</v>
      </c>
      <c r="JS155">
        <v>17.681709999999999</v>
      </c>
      <c r="JT155">
        <v>5.8943250000000004E-4</v>
      </c>
      <c r="JU155" s="1">
        <v>0.17296539999999999</v>
      </c>
      <c r="JV155">
        <v>1.0080119999999999</v>
      </c>
      <c r="JW155">
        <v>17.321179999999998</v>
      </c>
      <c r="JX155">
        <v>5.6606430000000001E-4</v>
      </c>
      <c r="JY155" s="1">
        <v>0.16612060000000001</v>
      </c>
      <c r="JZ155">
        <v>1.0080009999999999</v>
      </c>
      <c r="KA155">
        <v>17.13946</v>
      </c>
      <c r="KB155">
        <v>5.4380249999999998E-4</v>
      </c>
      <c r="KC155">
        <v>0.15958130000000001</v>
      </c>
      <c r="KD155">
        <v>1.0080070000000001</v>
      </c>
      <c r="KE155">
        <v>16.984870000000001</v>
      </c>
      <c r="KF155">
        <v>5.2252970000000001E-4</v>
      </c>
      <c r="KG155">
        <v>0.15334449999999999</v>
      </c>
      <c r="KH155">
        <v>1.0080009999999999</v>
      </c>
      <c r="KI155">
        <v>16.758980000000001</v>
      </c>
      <c r="KJ155">
        <v>5.0232680000000004E-4</v>
      </c>
      <c r="KK155">
        <v>0.14741679999999999</v>
      </c>
      <c r="KL155">
        <v>1.0080070000000001</v>
      </c>
      <c r="KM155">
        <v>16.98433</v>
      </c>
      <c r="KN155">
        <v>4.8318249999999998E-4</v>
      </c>
      <c r="KO155">
        <v>0.14178869999999999</v>
      </c>
      <c r="KP155">
        <v>1.0080119999999999</v>
      </c>
      <c r="KQ155">
        <v>16.859680000000001</v>
      </c>
      <c r="KR155">
        <v>4.6498710000000002E-4</v>
      </c>
      <c r="KS155">
        <v>0.1364379</v>
      </c>
      <c r="KT155">
        <v>1.008016</v>
      </c>
      <c r="KU155">
        <v>16.715530000000001</v>
      </c>
      <c r="KV155">
        <v>4.4767420000000002E-4</v>
      </c>
      <c r="KW155">
        <v>0.13136300000000001</v>
      </c>
      <c r="KX155">
        <v>1.0080119999999999</v>
      </c>
      <c r="KY155">
        <v>16.723199999999999</v>
      </c>
      <c r="KZ155">
        <v>4.3114889999999999E-4</v>
      </c>
      <c r="LA155">
        <v>0.1265106</v>
      </c>
      <c r="LB155">
        <v>1.0079959999999999</v>
      </c>
      <c r="LC155">
        <v>16.418659999999999</v>
      </c>
      <c r="LD155">
        <v>4.1538149999999999E-4</v>
      </c>
      <c r="LE155">
        <v>0.1218808</v>
      </c>
      <c r="LF155">
        <v>1.0079579999999999</v>
      </c>
      <c r="LG155">
        <v>15.95528</v>
      </c>
      <c r="LH155">
        <v>4.0031870000000001E-4</v>
      </c>
      <c r="LI155">
        <v>0.1174547</v>
      </c>
      <c r="LJ155">
        <v>1.0079009999999999</v>
      </c>
      <c r="LK155">
        <v>15.604979999999999</v>
      </c>
      <c r="LL155">
        <v>3.85876E-4</v>
      </c>
      <c r="LM155">
        <v>0.1132259</v>
      </c>
      <c r="LN155">
        <v>1.0077910000000001</v>
      </c>
      <c r="LO155">
        <v>15.422370000000001</v>
      </c>
      <c r="LP155">
        <v>3.7200109999999998E-4</v>
      </c>
      <c r="LQ155">
        <v>0.1091705</v>
      </c>
      <c r="LR155">
        <v>1.0075970000000001</v>
      </c>
      <c r="LS155">
        <v>16.044049999999999</v>
      </c>
      <c r="LT155">
        <v>3.586498E-4</v>
      </c>
      <c r="LU155">
        <v>0.10526480000000001</v>
      </c>
      <c r="LV155">
        <v>1.007333</v>
      </c>
      <c r="LW155">
        <v>16.58568</v>
      </c>
      <c r="LX155">
        <v>3.457825E-4</v>
      </c>
      <c r="LY155">
        <v>0.1015059</v>
      </c>
      <c r="LZ155">
        <v>1.0070269999999999</v>
      </c>
      <c r="MA155">
        <v>17.13804</v>
      </c>
      <c r="MB155">
        <v>3.334589E-4</v>
      </c>
      <c r="MC155">
        <v>9.7903489999999996E-2</v>
      </c>
      <c r="MD155">
        <v>1.0065789999999999</v>
      </c>
      <c r="ME155">
        <v>17.982389999999999</v>
      </c>
      <c r="MF155">
        <v>3.2174649999999999E-4</v>
      </c>
      <c r="MG155">
        <v>9.4487059999999998E-2</v>
      </c>
      <c r="MH155">
        <v>1.0061389999999999</v>
      </c>
      <c r="MI155">
        <v>18.33596</v>
      </c>
      <c r="MJ155">
        <v>3.1122840000000001E-4</v>
      </c>
      <c r="MK155">
        <v>9.1405210000000001E-2</v>
      </c>
      <c r="ML155">
        <v>1.005668</v>
      </c>
      <c r="MM155">
        <v>18.178930000000001</v>
      </c>
      <c r="MN155">
        <v>3.0297400000000002E-4</v>
      </c>
      <c r="MO155">
        <v>8.8955240000000005E-2</v>
      </c>
      <c r="MP155">
        <v>1.00518</v>
      </c>
      <c r="MQ155">
        <v>18.107939999999999</v>
      </c>
      <c r="MR155">
        <v>2.9754469999999998E-4</v>
      </c>
      <c r="MS155">
        <v>8.734393E-2</v>
      </c>
      <c r="MT155">
        <v>1.004764</v>
      </c>
      <c r="MU155">
        <v>17.869119999999999</v>
      </c>
      <c r="MV155">
        <v>2.9400839999999998E-4</v>
      </c>
      <c r="MW155">
        <v>8.6307209999999995E-2</v>
      </c>
      <c r="MX155">
        <v>1.0043409999999999</v>
      </c>
      <c r="MY155">
        <v>18.217189999999999</v>
      </c>
      <c r="MZ155">
        <v>2.9048289999999998E-4</v>
      </c>
      <c r="NA155">
        <v>8.5304210000000005E-2</v>
      </c>
      <c r="NB155">
        <v>1.004024</v>
      </c>
      <c r="NC155">
        <v>18.663350000000001</v>
      </c>
      <c r="ND155">
        <v>2.855833E-4</v>
      </c>
      <c r="NE155">
        <v>8.3919279999999999E-2</v>
      </c>
      <c r="NF155">
        <v>1.0037940000000001</v>
      </c>
      <c r="NG155">
        <v>19.02975</v>
      </c>
      <c r="NH155">
        <v>2.7910400000000002E-4</v>
      </c>
      <c r="NI155">
        <v>8.2057519999999995E-2</v>
      </c>
      <c r="NJ155">
        <v>1.0035780000000001</v>
      </c>
      <c r="NK155">
        <v>19.588329999999999</v>
      </c>
      <c r="NL155">
        <v>2.7140440000000002E-4</v>
      </c>
      <c r="NM155">
        <v>7.9821829999999996E-2</v>
      </c>
      <c r="NN155">
        <v>1.0034609999999999</v>
      </c>
      <c r="NO155">
        <v>19.802389999999999</v>
      </c>
      <c r="NP155">
        <v>2.6257400000000001E-4</v>
      </c>
      <c r="NQ155">
        <v>7.7251299999999995E-2</v>
      </c>
      <c r="NR155">
        <v>1.0033339999999999</v>
      </c>
      <c r="NS155">
        <v>19.818049999999999</v>
      </c>
      <c r="NT155">
        <v>2.5219370000000002E-4</v>
      </c>
      <c r="NU155">
        <v>7.4238440000000003E-2</v>
      </c>
      <c r="NV155">
        <v>1.0031749999999999</v>
      </c>
      <c r="NW155">
        <v>19.846080000000001</v>
      </c>
      <c r="NX155">
        <v>2.4000430000000001E-4</v>
      </c>
      <c r="NY155">
        <v>7.0695400000000005E-2</v>
      </c>
      <c r="NZ155">
        <v>1.0028889999999999</v>
      </c>
      <c r="OA155">
        <v>19.62463</v>
      </c>
      <c r="OB155">
        <v>2.2682379999999999E-4</v>
      </c>
      <c r="OC155">
        <v>6.6841059999999994E-2</v>
      </c>
      <c r="OD155">
        <v>1.002507</v>
      </c>
      <c r="OE155">
        <v>19.251999999999999</v>
      </c>
      <c r="OF155">
        <v>2.1416149999999999E-4</v>
      </c>
      <c r="OG155">
        <v>6.3110120000000006E-2</v>
      </c>
      <c r="OH155">
        <v>1.0019400000000001</v>
      </c>
      <c r="OI155">
        <v>19.27281</v>
      </c>
      <c r="OJ155">
        <v>2.0301450000000001E-4</v>
      </c>
      <c r="OK155">
        <v>5.9823689999999999E-2</v>
      </c>
    </row>
    <row r="156" spans="1:401" x14ac:dyDescent="0.35">
      <c r="A156">
        <v>159</v>
      </c>
      <c r="B156" t="s">
        <v>4</v>
      </c>
      <c r="C156" t="s">
        <v>24</v>
      </c>
      <c r="D156" t="s">
        <v>161</v>
      </c>
      <c r="E156">
        <v>867.38459999999998</v>
      </c>
      <c r="F156">
        <v>0.74574430000000003</v>
      </c>
      <c r="G156">
        <v>15.683149999999999</v>
      </c>
      <c r="H156">
        <v>0</v>
      </c>
      <c r="I156">
        <v>0</v>
      </c>
      <c r="J156">
        <v>0.74416870000000002</v>
      </c>
      <c r="K156">
        <v>15.169309999999999</v>
      </c>
      <c r="L156">
        <v>0</v>
      </c>
      <c r="M156">
        <v>0</v>
      </c>
      <c r="N156">
        <v>0.74268820000000002</v>
      </c>
      <c r="O156">
        <v>15.234349999999999</v>
      </c>
      <c r="P156">
        <v>0</v>
      </c>
      <c r="Q156">
        <v>0</v>
      </c>
      <c r="R156">
        <v>0.74122600000000005</v>
      </c>
      <c r="S156">
        <v>15.19717</v>
      </c>
      <c r="T156">
        <v>0</v>
      </c>
      <c r="U156">
        <v>0</v>
      </c>
      <c r="V156">
        <v>0.73972660000000001</v>
      </c>
      <c r="W156">
        <v>15.713900000000001</v>
      </c>
      <c r="X156" s="1">
        <v>8.8281590000000002E-36</v>
      </c>
      <c r="Y156" s="1">
        <v>3.3654589999999999E-33</v>
      </c>
      <c r="Z156">
        <v>0.73824239999999997</v>
      </c>
      <c r="AA156">
        <v>15.946300000000001</v>
      </c>
      <c r="AB156" s="1">
        <v>8.7412010000000005E-25</v>
      </c>
      <c r="AC156" s="1">
        <v>3.3361569999999999E-22</v>
      </c>
      <c r="AD156">
        <v>0.73675020000000002</v>
      </c>
      <c r="AE156">
        <v>16.07667</v>
      </c>
      <c r="AF156" s="1">
        <v>5.9782749999999996E-14</v>
      </c>
      <c r="AG156" s="1">
        <v>2.2755170000000001E-11</v>
      </c>
      <c r="AH156">
        <v>0.73523499999999997</v>
      </c>
      <c r="AI156">
        <v>15.95426</v>
      </c>
      <c r="AJ156" s="1">
        <v>8.6449689999999996E-6</v>
      </c>
      <c r="AK156" s="1">
        <v>2.2725409999999999E-3</v>
      </c>
      <c r="AL156">
        <v>0.73371640000000005</v>
      </c>
      <c r="AM156">
        <v>15.431940000000001</v>
      </c>
      <c r="AN156" s="1">
        <v>1.3554490000000001E-2</v>
      </c>
      <c r="AO156">
        <v>3.9413809999999998</v>
      </c>
      <c r="AP156">
        <v>0.73219000000000001</v>
      </c>
      <c r="AQ156">
        <v>14.77778</v>
      </c>
      <c r="AR156">
        <v>1.101308</v>
      </c>
      <c r="AS156">
        <v>347.47359999999998</v>
      </c>
      <c r="AT156">
        <v>0.73068319999999998</v>
      </c>
      <c r="AU156">
        <v>14.683529999999999</v>
      </c>
      <c r="AV156">
        <v>15.31212</v>
      </c>
      <c r="AW156">
        <v>5178.616</v>
      </c>
      <c r="AX156">
        <v>0.72915569999999996</v>
      </c>
      <c r="AY156">
        <v>14.456670000000001</v>
      </c>
      <c r="AZ156">
        <v>61.709870000000002</v>
      </c>
      <c r="BA156">
        <v>22138.63</v>
      </c>
      <c r="BB156">
        <v>0.72777440000000004</v>
      </c>
      <c r="BC156">
        <v>14.545170000000001</v>
      </c>
      <c r="BD156">
        <v>99.138630000000006</v>
      </c>
      <c r="BE156">
        <v>37388.120000000003</v>
      </c>
      <c r="BF156">
        <v>0.7264022</v>
      </c>
      <c r="BG156">
        <v>14.75596</v>
      </c>
      <c r="BH156">
        <v>79.113429999999994</v>
      </c>
      <c r="BI156">
        <v>31122.04</v>
      </c>
      <c r="BJ156">
        <v>0.72479950000000004</v>
      </c>
      <c r="BK156">
        <v>14.69197</v>
      </c>
      <c r="BL156">
        <v>36.998609999999999</v>
      </c>
      <c r="BM156">
        <v>15068.71</v>
      </c>
      <c r="BN156">
        <v>0.72288470000000005</v>
      </c>
      <c r="BO156">
        <v>14.555540000000001</v>
      </c>
      <c r="BP156">
        <v>11.600239999999999</v>
      </c>
      <c r="BQ156">
        <v>4855.4070000000002</v>
      </c>
      <c r="BR156">
        <v>0.7204564</v>
      </c>
      <c r="BS156">
        <v>14.24245</v>
      </c>
      <c r="BT156">
        <v>2.7617970000000001</v>
      </c>
      <c r="BU156">
        <v>1178.021</v>
      </c>
      <c r="BV156">
        <v>0.71759280000000003</v>
      </c>
      <c r="BW156">
        <v>14.11079</v>
      </c>
      <c r="BX156">
        <v>0.58799849999999998</v>
      </c>
      <c r="BY156">
        <v>251.6044</v>
      </c>
      <c r="BZ156">
        <v>0.71441670000000002</v>
      </c>
      <c r="CA156">
        <v>14.326180000000001</v>
      </c>
      <c r="CB156" s="1">
        <v>0.15600349999999999</v>
      </c>
      <c r="CC156">
        <v>64.766390000000001</v>
      </c>
      <c r="CD156">
        <v>0.71110249999999997</v>
      </c>
      <c r="CE156">
        <v>14.75719</v>
      </c>
      <c r="CF156" s="1">
        <v>7.6764399999999997E-2</v>
      </c>
      <c r="CG156">
        <v>30.406020000000002</v>
      </c>
      <c r="CH156">
        <v>0.70744499999999999</v>
      </c>
      <c r="CI156">
        <v>15.162570000000001</v>
      </c>
      <c r="CJ156" s="1">
        <v>6.133185E-2</v>
      </c>
      <c r="CK156">
        <v>23.781320000000001</v>
      </c>
      <c r="CL156">
        <v>0.70298309999999997</v>
      </c>
      <c r="CM156">
        <v>15.213559999999999</v>
      </c>
      <c r="CN156" s="1">
        <v>5.9429129999999997E-2</v>
      </c>
      <c r="CO156" s="1">
        <v>22.917439999999999</v>
      </c>
      <c r="CP156">
        <v>0.69924310000000001</v>
      </c>
      <c r="CQ156">
        <v>15.129350000000001</v>
      </c>
      <c r="CR156" s="1">
        <v>6.1222720000000001E-2</v>
      </c>
      <c r="CS156" s="1">
        <v>23.642510000000001</v>
      </c>
      <c r="CT156">
        <v>0.69542130000000002</v>
      </c>
      <c r="CU156">
        <v>15.06104</v>
      </c>
      <c r="CV156" s="1">
        <v>6.239476E-2</v>
      </c>
      <c r="CW156" s="1">
        <v>24.219390000000001</v>
      </c>
      <c r="CX156">
        <v>0.69167279999999998</v>
      </c>
      <c r="CY156">
        <v>14.896610000000001</v>
      </c>
      <c r="CZ156" s="1">
        <v>6.1125810000000003E-2</v>
      </c>
      <c r="DA156" s="1">
        <v>23.865919999999999</v>
      </c>
      <c r="DB156">
        <v>0.68785560000000001</v>
      </c>
      <c r="DC156">
        <v>15.092420000000001</v>
      </c>
      <c r="DD156" s="1">
        <v>5.7536749999999998E-2</v>
      </c>
      <c r="DE156" s="1">
        <v>22.585760000000001</v>
      </c>
      <c r="DF156">
        <v>0.68452650000000004</v>
      </c>
      <c r="DG156">
        <v>15.516970000000001</v>
      </c>
      <c r="DH156" s="1">
        <v>5.2640800000000001E-2</v>
      </c>
      <c r="DI156" s="1">
        <v>20.733779999999999</v>
      </c>
      <c r="DJ156">
        <v>0.68150940000000004</v>
      </c>
      <c r="DK156">
        <v>15.85613</v>
      </c>
      <c r="DL156" s="1">
        <v>4.73477E-2</v>
      </c>
      <c r="DM156" s="1">
        <v>18.684270000000001</v>
      </c>
      <c r="DN156">
        <v>0.67853540000000001</v>
      </c>
      <c r="DO156">
        <v>16.34179</v>
      </c>
      <c r="DP156" s="1">
        <v>4.2184180000000002E-2</v>
      </c>
      <c r="DQ156" s="1">
        <v>16.66799</v>
      </c>
      <c r="DR156">
        <v>0.67565359999999997</v>
      </c>
      <c r="DS156">
        <v>16.610479999999999</v>
      </c>
      <c r="DT156" s="1">
        <v>3.7198090000000003E-2</v>
      </c>
      <c r="DU156" s="1">
        <v>14.716519999999999</v>
      </c>
      <c r="DV156">
        <v>0.6728113</v>
      </c>
      <c r="DW156">
        <v>16.61955</v>
      </c>
      <c r="DX156" s="1">
        <v>3.2245900000000001E-2</v>
      </c>
      <c r="DY156" s="1">
        <v>12.77843</v>
      </c>
      <c r="DZ156">
        <v>0.67021039999999998</v>
      </c>
      <c r="EA156">
        <v>16.538360000000001</v>
      </c>
      <c r="EB156" s="1">
        <v>2.744243E-2</v>
      </c>
      <c r="EC156" s="1">
        <v>10.88701</v>
      </c>
      <c r="ED156">
        <v>0.66736030000000002</v>
      </c>
      <c r="EE156">
        <v>16.303270000000001</v>
      </c>
      <c r="EF156" s="1">
        <v>2.3120060000000001E-2</v>
      </c>
      <c r="EG156" s="1">
        <v>9.1737110000000008</v>
      </c>
      <c r="EH156">
        <v>0.66536320000000004</v>
      </c>
      <c r="EI156">
        <v>16.27291</v>
      </c>
      <c r="EJ156" s="1">
        <v>1.950965E-2</v>
      </c>
      <c r="EK156" s="1">
        <v>7.7432439999999998</v>
      </c>
      <c r="EL156">
        <v>0.6636455</v>
      </c>
      <c r="EM156">
        <v>16.44481</v>
      </c>
      <c r="EN156" s="1">
        <v>1.6639549999999999E-2</v>
      </c>
      <c r="EO156" s="1">
        <v>6.5994140000000003</v>
      </c>
      <c r="EP156">
        <v>0.6624196</v>
      </c>
      <c r="EQ156">
        <v>16.68938</v>
      </c>
      <c r="ER156" s="1">
        <v>1.439504E-2</v>
      </c>
      <c r="ES156" s="1">
        <v>5.7000120000000001</v>
      </c>
      <c r="ET156">
        <v>0.6615607</v>
      </c>
      <c r="EU156">
        <v>16.880990000000001</v>
      </c>
      <c r="EV156" s="1">
        <v>1.261177E-2</v>
      </c>
      <c r="EW156" s="1">
        <v>4.9836419999999997</v>
      </c>
      <c r="EX156">
        <v>0.66094770000000003</v>
      </c>
      <c r="EY156">
        <v>16.749230000000001</v>
      </c>
      <c r="EZ156" s="1">
        <v>1.1098E-2</v>
      </c>
      <c r="FA156" s="1">
        <v>4.3779529999999998</v>
      </c>
      <c r="FB156">
        <v>0.66053830000000002</v>
      </c>
      <c r="FC156">
        <v>16.505980000000001</v>
      </c>
      <c r="FD156" s="1">
        <v>9.6152140000000004E-3</v>
      </c>
      <c r="FE156" s="1">
        <v>3.791188</v>
      </c>
      <c r="FF156">
        <v>0.66030759999999999</v>
      </c>
      <c r="FG156">
        <v>16.29815</v>
      </c>
      <c r="FH156" s="1">
        <v>7.9877409999999996E-3</v>
      </c>
      <c r="FI156" s="1">
        <v>3.1523330000000001</v>
      </c>
      <c r="FJ156">
        <v>0.66018250000000001</v>
      </c>
      <c r="FK156">
        <v>16.151319999999998</v>
      </c>
      <c r="FL156" s="1">
        <v>6.2814760000000002E-3</v>
      </c>
      <c r="FM156" s="1">
        <v>2.4810379999999999</v>
      </c>
      <c r="FN156">
        <v>0.66016390000000003</v>
      </c>
      <c r="FO156">
        <v>16.632960000000001</v>
      </c>
      <c r="FP156" s="1">
        <v>4.7396820000000003E-3</v>
      </c>
      <c r="FQ156" s="1">
        <v>1.8703620000000001</v>
      </c>
      <c r="FR156">
        <v>0.66021220000000003</v>
      </c>
      <c r="FS156">
        <v>16.855730000000001</v>
      </c>
      <c r="FT156" s="1">
        <v>3.5542989999999999E-3</v>
      </c>
      <c r="FU156" s="1">
        <v>1.3975059999999999</v>
      </c>
      <c r="FV156">
        <v>0.66028819999999999</v>
      </c>
      <c r="FW156">
        <v>16.861599999999999</v>
      </c>
      <c r="FX156" s="1">
        <v>2.7526159999999998E-3</v>
      </c>
      <c r="FY156" s="1">
        <v>1.0759479999999999</v>
      </c>
      <c r="FZ156">
        <v>0.66041470000000002</v>
      </c>
      <c r="GA156">
        <v>16.813089999999999</v>
      </c>
      <c r="GB156" s="1">
        <v>2.2498119999999999E-3</v>
      </c>
      <c r="GC156" s="1">
        <v>0.87368659999999998</v>
      </c>
      <c r="GD156">
        <v>0.66054239999999997</v>
      </c>
      <c r="GE156">
        <v>16.64357</v>
      </c>
      <c r="GF156" s="1">
        <v>1.9370520000000001E-3</v>
      </c>
      <c r="GG156" s="1">
        <v>0.74807860000000004</v>
      </c>
      <c r="GH156">
        <v>0.66072430000000004</v>
      </c>
      <c r="GI156">
        <v>16.415520000000001</v>
      </c>
      <c r="GJ156" s="1">
        <v>1.7265360000000001E-3</v>
      </c>
      <c r="GK156" s="1">
        <v>0.66416109999999995</v>
      </c>
      <c r="GL156">
        <v>0.66086140000000004</v>
      </c>
      <c r="GM156">
        <v>16.190519999999999</v>
      </c>
      <c r="GN156" s="1">
        <v>1.5634799999999999E-3</v>
      </c>
      <c r="GO156" s="1">
        <v>0.59993079999999999</v>
      </c>
      <c r="GP156">
        <v>0.66097340000000004</v>
      </c>
      <c r="GQ156">
        <v>16.001290000000001</v>
      </c>
      <c r="GR156" s="1">
        <v>1.424877E-3</v>
      </c>
      <c r="GS156" s="1">
        <v>0.5456666</v>
      </c>
      <c r="GT156">
        <v>0.66107919999999998</v>
      </c>
      <c r="GU156">
        <v>16.483550000000001</v>
      </c>
      <c r="GV156" s="1">
        <v>1.3059930000000001E-3</v>
      </c>
      <c r="GW156" s="1">
        <v>0.4993224</v>
      </c>
      <c r="GX156">
        <v>0.66118069999999995</v>
      </c>
      <c r="GY156">
        <v>16.9251</v>
      </c>
      <c r="GZ156" s="1">
        <v>1.207832E-3</v>
      </c>
      <c r="HA156" s="1">
        <v>0.46103159999999999</v>
      </c>
      <c r="HB156">
        <v>0.66125880000000004</v>
      </c>
      <c r="HC156">
        <v>17.343119999999999</v>
      </c>
      <c r="HD156" s="1">
        <v>1.128235E-3</v>
      </c>
      <c r="HE156" s="1">
        <v>0.43003449999999999</v>
      </c>
      <c r="HF156">
        <v>0.66129230000000006</v>
      </c>
      <c r="HG156">
        <v>17.894870000000001</v>
      </c>
      <c r="HH156" s="1">
        <v>1.063189E-3</v>
      </c>
      <c r="HI156" s="1">
        <v>0.4047907</v>
      </c>
      <c r="HJ156">
        <v>0.66132429999999998</v>
      </c>
      <c r="HK156">
        <v>18.05275</v>
      </c>
      <c r="HL156" s="1">
        <v>1.0101470000000001E-3</v>
      </c>
      <c r="HM156" s="1">
        <v>0.38423859999999999</v>
      </c>
      <c r="HN156">
        <v>0.66134329999999997</v>
      </c>
      <c r="HO156">
        <v>17.791869999999999</v>
      </c>
      <c r="HP156" s="1">
        <v>9.6951769999999995E-4</v>
      </c>
      <c r="HQ156" s="1">
        <v>0.36841210000000002</v>
      </c>
      <c r="HR156">
        <v>0.66134669999999995</v>
      </c>
      <c r="HS156">
        <v>17.588570000000001</v>
      </c>
      <c r="HT156" s="1">
        <v>9.4163910000000001E-4</v>
      </c>
      <c r="HU156" s="1">
        <v>0.35748809999999998</v>
      </c>
      <c r="HV156">
        <v>0.66137979999999996</v>
      </c>
      <c r="HW156">
        <v>17.295100000000001</v>
      </c>
      <c r="HX156" s="1">
        <v>9.2245170000000004E-4</v>
      </c>
      <c r="HY156" s="1">
        <v>0.35003869999999998</v>
      </c>
      <c r="HZ156">
        <v>0.66136930000000005</v>
      </c>
      <c r="IA156">
        <v>17.520420000000001</v>
      </c>
      <c r="IB156" s="1">
        <v>9.0479340000000001E-4</v>
      </c>
      <c r="IC156" s="1">
        <v>0.34339890000000001</v>
      </c>
      <c r="ID156">
        <v>0.66137950000000001</v>
      </c>
      <c r="IE156">
        <v>17.95786</v>
      </c>
      <c r="IF156" s="1">
        <v>8.8339359999999999E-4</v>
      </c>
      <c r="IG156" s="1">
        <v>0.3354162</v>
      </c>
      <c r="IH156">
        <v>0.66135790000000005</v>
      </c>
      <c r="II156">
        <v>18.282129999999999</v>
      </c>
      <c r="IJ156" s="1">
        <v>8.5671719999999996E-4</v>
      </c>
      <c r="IK156" s="1">
        <v>0.3254687</v>
      </c>
      <c r="IL156">
        <v>0.66137380000000001</v>
      </c>
      <c r="IM156">
        <v>18.70684</v>
      </c>
      <c r="IN156" s="1">
        <v>8.2617509999999999E-4</v>
      </c>
      <c r="IO156" s="1">
        <v>0.31399460000000001</v>
      </c>
      <c r="IP156">
        <v>0.66137639999999998</v>
      </c>
      <c r="IQ156">
        <v>18.80706</v>
      </c>
      <c r="IR156" s="1">
        <v>7.9378849999999998E-4</v>
      </c>
      <c r="IS156" s="1">
        <v>0.3017551</v>
      </c>
      <c r="IT156">
        <v>0.66138269999999999</v>
      </c>
      <c r="IU156">
        <v>18.7272</v>
      </c>
      <c r="IV156" s="1">
        <v>7.6118710000000001E-4</v>
      </c>
      <c r="IW156" s="1">
        <v>0.28942289999999998</v>
      </c>
      <c r="IX156">
        <v>0.661358</v>
      </c>
      <c r="IY156">
        <v>18.751819999999999</v>
      </c>
      <c r="IZ156" s="1">
        <v>7.2956449999999999E-4</v>
      </c>
      <c r="JA156" s="1">
        <v>0.27742600000000001</v>
      </c>
      <c r="JB156">
        <v>0.6613559</v>
      </c>
      <c r="JC156">
        <v>18.639800000000001</v>
      </c>
      <c r="JD156" s="1">
        <v>6.9929650000000003E-4</v>
      </c>
      <c r="JE156" s="1">
        <v>0.26592270000000001</v>
      </c>
      <c r="JF156">
        <v>0.66138430000000004</v>
      </c>
      <c r="JG156">
        <v>18.66179</v>
      </c>
      <c r="JH156">
        <v>6.7042450000000004E-4</v>
      </c>
      <c r="JI156" s="1">
        <v>0.25496479999999999</v>
      </c>
      <c r="JJ156">
        <v>0.66138549999999996</v>
      </c>
      <c r="JK156">
        <v>18.341889999999999</v>
      </c>
      <c r="JL156">
        <v>6.4307890000000003E-4</v>
      </c>
      <c r="JM156" s="1">
        <v>0.2445476</v>
      </c>
      <c r="JN156">
        <v>0.66136289999999998</v>
      </c>
      <c r="JO156">
        <v>18.09909</v>
      </c>
      <c r="JP156">
        <v>6.1702410000000001E-4</v>
      </c>
      <c r="JQ156" s="1">
        <v>0.23466400000000001</v>
      </c>
      <c r="JR156">
        <v>0.66138710000000001</v>
      </c>
      <c r="JS156">
        <v>17.732340000000001</v>
      </c>
      <c r="JT156">
        <v>5.9241820000000001E-4</v>
      </c>
      <c r="JU156" s="1">
        <v>0.22528219999999999</v>
      </c>
      <c r="JV156">
        <v>0.66138830000000004</v>
      </c>
      <c r="JW156">
        <v>17.337510000000002</v>
      </c>
      <c r="JX156">
        <v>5.6891400000000001E-4</v>
      </c>
      <c r="JY156" s="1">
        <v>0.21635989999999999</v>
      </c>
      <c r="JZ156">
        <v>0.66139020000000004</v>
      </c>
      <c r="KA156">
        <v>17.134979999999999</v>
      </c>
      <c r="KB156">
        <v>5.4652780000000005E-4</v>
      </c>
      <c r="KC156" s="1">
        <v>0.20783670000000001</v>
      </c>
      <c r="KD156">
        <v>0.66135940000000004</v>
      </c>
      <c r="KE156">
        <v>16.984120000000001</v>
      </c>
      <c r="KF156">
        <v>5.251155E-4</v>
      </c>
      <c r="KG156">
        <v>0.1997032</v>
      </c>
      <c r="KH156">
        <v>0.66135670000000002</v>
      </c>
      <c r="KI156">
        <v>16.782240000000002</v>
      </c>
      <c r="KJ156">
        <v>5.04785E-4</v>
      </c>
      <c r="KK156">
        <v>0.19197220000000001</v>
      </c>
      <c r="KL156">
        <v>0.66135949999999999</v>
      </c>
      <c r="KM156">
        <v>17.05143</v>
      </c>
      <c r="KN156">
        <v>4.8551939999999999E-4</v>
      </c>
      <c r="KO156">
        <v>0.1846323</v>
      </c>
      <c r="KP156">
        <v>0.66138799999999998</v>
      </c>
      <c r="KQ156">
        <v>16.939170000000001</v>
      </c>
      <c r="KR156">
        <v>4.6720829999999998E-4</v>
      </c>
      <c r="KS156">
        <v>0.17765500000000001</v>
      </c>
      <c r="KT156">
        <v>0.66136360000000005</v>
      </c>
      <c r="KU156">
        <v>16.800909999999998</v>
      </c>
      <c r="KV156">
        <v>4.4978629999999997E-4</v>
      </c>
      <c r="KW156">
        <v>0.17103599999999999</v>
      </c>
      <c r="KX156">
        <v>0.66138819999999998</v>
      </c>
      <c r="KY156">
        <v>16.793340000000001</v>
      </c>
      <c r="KZ156">
        <v>4.3317570000000002E-4</v>
      </c>
      <c r="LA156">
        <v>0.16471479999999999</v>
      </c>
      <c r="LB156">
        <v>0.6613812</v>
      </c>
      <c r="LC156">
        <v>16.46454</v>
      </c>
      <c r="LD156">
        <v>4.173046E-4</v>
      </c>
      <c r="LE156">
        <v>0.15867600000000001</v>
      </c>
      <c r="LF156">
        <v>0.66135699999999997</v>
      </c>
      <c r="LG156">
        <v>15.971209999999999</v>
      </c>
      <c r="LH156">
        <v>4.0216619999999998E-4</v>
      </c>
      <c r="LI156">
        <v>0.15290880000000001</v>
      </c>
      <c r="LJ156">
        <v>0.66134409999999999</v>
      </c>
      <c r="LK156">
        <v>15.610519999999999</v>
      </c>
      <c r="LL156">
        <v>3.8763650000000002E-4</v>
      </c>
      <c r="LM156">
        <v>0.14739550000000001</v>
      </c>
      <c r="LN156">
        <v>0.66130480000000003</v>
      </c>
      <c r="LO156">
        <v>15.46715</v>
      </c>
      <c r="LP156">
        <v>3.7369379999999998E-4</v>
      </c>
      <c r="LQ156">
        <v>0.14211460000000001</v>
      </c>
      <c r="LR156">
        <v>0.66122930000000002</v>
      </c>
      <c r="LS156">
        <v>16.11542</v>
      </c>
      <c r="LT156">
        <v>3.6028139999999998E-4</v>
      </c>
      <c r="LU156">
        <v>0.13702349999999999</v>
      </c>
      <c r="LV156">
        <v>0.66114320000000004</v>
      </c>
      <c r="LW156">
        <v>16.661670000000001</v>
      </c>
      <c r="LX156">
        <v>3.4734940000000003E-4</v>
      </c>
      <c r="LY156">
        <v>0.1321234</v>
      </c>
      <c r="LZ156">
        <v>0.66103230000000002</v>
      </c>
      <c r="MA156">
        <v>17.21256</v>
      </c>
      <c r="MB156">
        <v>3.349556E-4</v>
      </c>
      <c r="MC156">
        <v>0.12742510000000001</v>
      </c>
      <c r="MD156">
        <v>0.66088550000000001</v>
      </c>
      <c r="ME156">
        <v>18.028670000000002</v>
      </c>
      <c r="MF156">
        <v>3.2314600000000001E-4</v>
      </c>
      <c r="MG156">
        <v>0.1229527</v>
      </c>
      <c r="MH156">
        <v>0.66072679999999995</v>
      </c>
      <c r="MI156">
        <v>18.331219999999998</v>
      </c>
      <c r="MJ156">
        <v>3.1243589999999999E-4</v>
      </c>
      <c r="MK156">
        <v>0.1188826</v>
      </c>
      <c r="ML156">
        <v>0.66057569999999999</v>
      </c>
      <c r="MM156">
        <v>18.147169999999999</v>
      </c>
      <c r="MN156">
        <v>3.0384880000000001E-4</v>
      </c>
      <c r="MO156">
        <v>0.115578</v>
      </c>
      <c r="MP156">
        <v>0.66042270000000003</v>
      </c>
      <c r="MQ156">
        <v>18.083259999999999</v>
      </c>
      <c r="MR156">
        <v>2.9808180000000001E-4</v>
      </c>
      <c r="MS156">
        <v>0.1133514</v>
      </c>
      <c r="MT156">
        <v>0.66028039999999999</v>
      </c>
      <c r="MU156">
        <v>17.921759999999999</v>
      </c>
      <c r="MV156">
        <v>2.9439629999999999E-4</v>
      </c>
      <c r="MW156">
        <v>0.1119395</v>
      </c>
      <c r="MX156">
        <v>0.66018319999999997</v>
      </c>
      <c r="MY156">
        <v>18.30181</v>
      </c>
      <c r="MZ156">
        <v>2.9095729999999999E-4</v>
      </c>
      <c r="NA156">
        <v>0.1106607</v>
      </c>
      <c r="NB156">
        <v>0.66008009999999995</v>
      </c>
      <c r="NC156">
        <v>18.763470000000002</v>
      </c>
      <c r="ND156">
        <v>2.8625919999999998E-4</v>
      </c>
      <c r="NE156">
        <v>0.10893600000000001</v>
      </c>
      <c r="NF156">
        <v>0.66002459999999996</v>
      </c>
      <c r="NG156">
        <v>19.1143</v>
      </c>
      <c r="NH156">
        <v>2.79974E-4</v>
      </c>
      <c r="NI156">
        <v>0.1065976</v>
      </c>
      <c r="NJ156">
        <v>0.65998069999999998</v>
      </c>
      <c r="NK156">
        <v>19.629100000000001</v>
      </c>
      <c r="NL156">
        <v>2.7241329999999999E-4</v>
      </c>
      <c r="NM156">
        <v>0.10375089999999999</v>
      </c>
      <c r="NN156">
        <v>0.65995780000000004</v>
      </c>
      <c r="NO156">
        <v>19.786110000000001</v>
      </c>
      <c r="NP156">
        <v>2.637389E-4</v>
      </c>
      <c r="NQ156">
        <v>0.1004799</v>
      </c>
      <c r="NR156">
        <v>0.65991750000000005</v>
      </c>
      <c r="NS156">
        <v>19.776340000000001</v>
      </c>
      <c r="NT156">
        <v>2.535789E-4</v>
      </c>
      <c r="NU156">
        <v>9.6657060000000003E-2</v>
      </c>
      <c r="NV156">
        <v>0.65983130000000001</v>
      </c>
      <c r="NW156">
        <v>19.820270000000001</v>
      </c>
      <c r="NX156">
        <v>2.415939E-4</v>
      </c>
      <c r="NY156">
        <v>9.2148939999999999E-2</v>
      </c>
      <c r="NZ156">
        <v>0.65974980000000005</v>
      </c>
      <c r="OA156">
        <v>19.655570000000001</v>
      </c>
      <c r="OB156">
        <v>2.2846969999999999E-4</v>
      </c>
      <c r="OC156">
        <v>8.7179709999999994E-2</v>
      </c>
      <c r="OD156">
        <v>0.65962259999999995</v>
      </c>
      <c r="OE156">
        <v>19.328130000000002</v>
      </c>
      <c r="OF156">
        <v>2.156758E-4</v>
      </c>
      <c r="OG156">
        <v>8.2297599999999999E-2</v>
      </c>
      <c r="OH156">
        <v>0.65942319999999999</v>
      </c>
      <c r="OI156">
        <v>19.365480000000002</v>
      </c>
      <c r="OJ156">
        <v>2.043073E-4</v>
      </c>
      <c r="OK156">
        <v>7.7951759999999995E-2</v>
      </c>
    </row>
    <row r="157" spans="1:401" x14ac:dyDescent="0.35">
      <c r="A157">
        <v>160</v>
      </c>
      <c r="B157" t="s">
        <v>4</v>
      </c>
      <c r="C157" t="s">
        <v>24</v>
      </c>
      <c r="D157" t="s">
        <v>162</v>
      </c>
      <c r="E157">
        <v>932.39840000000004</v>
      </c>
      <c r="F157">
        <v>0.64634780000000003</v>
      </c>
      <c r="G157">
        <v>15.72547</v>
      </c>
      <c r="H157">
        <v>0</v>
      </c>
      <c r="I157">
        <v>0</v>
      </c>
      <c r="J157">
        <v>0.64615789999999995</v>
      </c>
      <c r="K157">
        <v>15.22987</v>
      </c>
      <c r="L157">
        <v>0</v>
      </c>
      <c r="M157">
        <v>0</v>
      </c>
      <c r="N157">
        <v>0.64578559999999996</v>
      </c>
      <c r="O157">
        <v>15.300549999999999</v>
      </c>
      <c r="P157">
        <v>0</v>
      </c>
      <c r="Q157">
        <v>0</v>
      </c>
      <c r="R157">
        <v>0.64514320000000003</v>
      </c>
      <c r="S157">
        <v>15.230589999999999</v>
      </c>
      <c r="T157">
        <v>0</v>
      </c>
      <c r="U157">
        <v>0</v>
      </c>
      <c r="V157">
        <v>0.64454009999999995</v>
      </c>
      <c r="W157">
        <v>15.711650000000001</v>
      </c>
      <c r="X157" s="1">
        <v>1.6746489999999999E-36</v>
      </c>
      <c r="Y157" s="1">
        <v>5.6005040000000001E-34</v>
      </c>
      <c r="Z157">
        <v>0.64391710000000002</v>
      </c>
      <c r="AA157">
        <v>15.932410000000001</v>
      </c>
      <c r="AB157" s="1">
        <v>1.746749E-25</v>
      </c>
      <c r="AC157" s="1">
        <v>5.8453120000000004E-23</v>
      </c>
      <c r="AD157">
        <v>0.64327809999999996</v>
      </c>
      <c r="AE157">
        <v>16.065049999999999</v>
      </c>
      <c r="AF157" s="1">
        <v>1.172989E-14</v>
      </c>
      <c r="AG157" s="1">
        <v>3.912646E-12</v>
      </c>
      <c r="AH157">
        <v>0.64264469999999996</v>
      </c>
      <c r="AI157">
        <v>15.9747</v>
      </c>
      <c r="AJ157" s="1">
        <v>3.353756E-6</v>
      </c>
      <c r="AK157" s="1">
        <v>9.0018919999999998E-4</v>
      </c>
      <c r="AL157">
        <v>0.64199119999999998</v>
      </c>
      <c r="AM157">
        <v>15.48292</v>
      </c>
      <c r="AN157" s="1">
        <v>7.6399170000000004E-3</v>
      </c>
      <c r="AO157">
        <v>2.17117</v>
      </c>
      <c r="AP157">
        <v>0.6413411</v>
      </c>
      <c r="AQ157">
        <v>14.84079</v>
      </c>
      <c r="AR157">
        <v>0.75885749999999996</v>
      </c>
      <c r="AS157">
        <v>226.75489999999999</v>
      </c>
      <c r="AT157">
        <v>0.64070649999999996</v>
      </c>
      <c r="AU157">
        <v>14.74912</v>
      </c>
      <c r="AV157">
        <v>12.210660000000001</v>
      </c>
      <c r="AW157">
        <v>3802.625</v>
      </c>
      <c r="AX157">
        <v>0.64005420000000002</v>
      </c>
      <c r="AY157">
        <v>14.495990000000001</v>
      </c>
      <c r="AZ157">
        <v>55.196010000000001</v>
      </c>
      <c r="BA157">
        <v>17769.7</v>
      </c>
      <c r="BB157">
        <v>0.63961730000000006</v>
      </c>
      <c r="BC157">
        <v>14.55565</v>
      </c>
      <c r="BD157">
        <v>97.251270000000005</v>
      </c>
      <c r="BE157">
        <v>32164.79</v>
      </c>
      <c r="BF157">
        <v>0.63932009999999995</v>
      </c>
      <c r="BG157">
        <v>14.75394</v>
      </c>
      <c r="BH157">
        <v>83.649460000000005</v>
      </c>
      <c r="BI157">
        <v>28283.34</v>
      </c>
      <c r="BJ157">
        <v>0.63898270000000001</v>
      </c>
      <c r="BK157">
        <v>14.686260000000001</v>
      </c>
      <c r="BL157">
        <v>41.530540000000002</v>
      </c>
      <c r="BM157">
        <v>14293.19</v>
      </c>
      <c r="BN157">
        <v>0.63854759999999999</v>
      </c>
      <c r="BO157">
        <v>14.555070000000001</v>
      </c>
      <c r="BP157">
        <v>13.628410000000001</v>
      </c>
      <c r="BQ157">
        <v>4755.8940000000002</v>
      </c>
      <c r="BR157">
        <v>0.63795519999999994</v>
      </c>
      <c r="BS157">
        <v>14.27562</v>
      </c>
      <c r="BT157">
        <v>3.3432010000000001</v>
      </c>
      <c r="BU157">
        <v>1178.4770000000001</v>
      </c>
      <c r="BV157">
        <v>0.63728149999999995</v>
      </c>
      <c r="BW157">
        <v>14.166639999999999</v>
      </c>
      <c r="BX157">
        <v>0.7139645</v>
      </c>
      <c r="BY157">
        <v>252.52350000000001</v>
      </c>
      <c r="BZ157">
        <v>0.63661520000000005</v>
      </c>
      <c r="CA157">
        <v>14.39823</v>
      </c>
      <c r="CB157" s="1">
        <v>0.1794849</v>
      </c>
      <c r="CC157">
        <v>62.749879999999997</v>
      </c>
      <c r="CD157">
        <v>0.63601549999999996</v>
      </c>
      <c r="CE157">
        <v>14.815720000000001</v>
      </c>
      <c r="CF157" s="1">
        <v>8.1147319999999995E-2</v>
      </c>
      <c r="CG157">
        <v>27.74295</v>
      </c>
      <c r="CH157">
        <v>0.63535109999999995</v>
      </c>
      <c r="CI157">
        <v>15.19617</v>
      </c>
      <c r="CJ157" s="1">
        <v>6.2178860000000002E-2</v>
      </c>
      <c r="CK157">
        <v>21.03406</v>
      </c>
      <c r="CL157">
        <v>0.6343027</v>
      </c>
      <c r="CM157">
        <v>15.21311</v>
      </c>
      <c r="CN157" s="1">
        <v>5.935435E-2</v>
      </c>
      <c r="CO157" s="1">
        <v>20.045000000000002</v>
      </c>
      <c r="CP157">
        <v>0.63227889999999998</v>
      </c>
      <c r="CQ157">
        <v>15.115460000000001</v>
      </c>
      <c r="CR157" s="1">
        <v>6.095296E-2</v>
      </c>
      <c r="CS157" s="1">
        <v>20.643450000000001</v>
      </c>
      <c r="CT157">
        <v>0.63003810000000005</v>
      </c>
      <c r="CU157">
        <v>15.05663</v>
      </c>
      <c r="CV157" s="1">
        <v>6.2335099999999997E-2</v>
      </c>
      <c r="CW157" s="1">
        <v>21.218800000000002</v>
      </c>
      <c r="CX157">
        <v>0.62789360000000005</v>
      </c>
      <c r="CY157">
        <v>14.91648</v>
      </c>
      <c r="CZ157" s="1">
        <v>6.1384189999999998E-2</v>
      </c>
      <c r="DA157" s="1">
        <v>21.009</v>
      </c>
      <c r="DB157">
        <v>0.62573610000000002</v>
      </c>
      <c r="DC157">
        <v>15.138920000000001</v>
      </c>
      <c r="DD157" s="1">
        <v>5.8037760000000001E-2</v>
      </c>
      <c r="DE157" s="1">
        <v>19.967590000000001</v>
      </c>
      <c r="DF157">
        <v>0.62427239999999995</v>
      </c>
      <c r="DG157">
        <v>15.576560000000001</v>
      </c>
      <c r="DH157" s="1">
        <v>5.3264449999999998E-2</v>
      </c>
      <c r="DI157" s="1">
        <v>18.40493</v>
      </c>
      <c r="DJ157">
        <v>0.62316640000000001</v>
      </c>
      <c r="DK157">
        <v>15.89798</v>
      </c>
      <c r="DL157" s="1">
        <v>4.7989700000000003E-2</v>
      </c>
      <c r="DM157" s="1">
        <v>16.644639999999999</v>
      </c>
      <c r="DN157">
        <v>0.62210319999999997</v>
      </c>
      <c r="DO157">
        <v>16.35249</v>
      </c>
      <c r="DP157" s="1">
        <v>4.2802609999999998E-2</v>
      </c>
      <c r="DQ157" s="1">
        <v>14.894500000000001</v>
      </c>
      <c r="DR157">
        <v>0.62112920000000005</v>
      </c>
      <c r="DS157">
        <v>16.593710000000002</v>
      </c>
      <c r="DT157" s="1">
        <v>3.7805180000000001E-2</v>
      </c>
      <c r="DU157" s="1">
        <v>13.196569999999999</v>
      </c>
      <c r="DV157">
        <v>0.62016150000000003</v>
      </c>
      <c r="DW157">
        <v>16.594360000000002</v>
      </c>
      <c r="DX157" s="1">
        <v>3.2850909999999997E-2</v>
      </c>
      <c r="DY157" s="1">
        <v>11.505470000000001</v>
      </c>
      <c r="DZ157">
        <v>0.61936360000000001</v>
      </c>
      <c r="EA157">
        <v>16.522200000000002</v>
      </c>
      <c r="EB157" s="1">
        <v>2.8018189999999998E-2</v>
      </c>
      <c r="EC157" s="1">
        <v>9.8409610000000001</v>
      </c>
      <c r="ED157">
        <v>0.61859010000000003</v>
      </c>
      <c r="EE157">
        <v>16.313780000000001</v>
      </c>
      <c r="EF157" s="1">
        <v>2.3619459999999998E-2</v>
      </c>
      <c r="EG157" s="1">
        <v>8.3113430000000008</v>
      </c>
      <c r="EH157">
        <v>0.61616159999999998</v>
      </c>
      <c r="EI157">
        <v>16.314060000000001</v>
      </c>
      <c r="EJ157" s="1">
        <v>1.9918020000000002E-2</v>
      </c>
      <c r="EK157" s="1">
        <v>7.0267350000000004</v>
      </c>
      <c r="EL157">
        <v>0.61403410000000003</v>
      </c>
      <c r="EM157">
        <v>16.505939999999999</v>
      </c>
      <c r="EN157" s="1">
        <v>1.696226E-2</v>
      </c>
      <c r="EO157" s="1">
        <v>5.992966</v>
      </c>
      <c r="EP157">
        <v>0.61245349999999998</v>
      </c>
      <c r="EQ157">
        <v>16.74775</v>
      </c>
      <c r="ER157" s="1">
        <v>1.46497E-2</v>
      </c>
      <c r="ES157" s="1">
        <v>5.1774760000000004</v>
      </c>
      <c r="ET157">
        <v>0.61126630000000004</v>
      </c>
      <c r="EU157">
        <v>16.916910000000001</v>
      </c>
      <c r="EV157" s="1">
        <v>1.2818690000000001E-2</v>
      </c>
      <c r="EW157" s="1">
        <v>4.5277459999999996</v>
      </c>
      <c r="EX157">
        <v>0.61044799999999999</v>
      </c>
      <c r="EY157">
        <v>16.757100000000001</v>
      </c>
      <c r="EZ157" s="1">
        <v>1.128271E-2</v>
      </c>
      <c r="FA157" s="1">
        <v>3.9815779999999998</v>
      </c>
      <c r="FB157">
        <v>0.60985610000000001</v>
      </c>
      <c r="FC157">
        <v>16.493860000000002</v>
      </c>
      <c r="FD157" s="1">
        <v>9.8082110000000007E-3</v>
      </c>
      <c r="FE157" s="1">
        <v>3.4588809999999999</v>
      </c>
      <c r="FF157">
        <v>0.60947099999999998</v>
      </c>
      <c r="FG157">
        <v>16.28388</v>
      </c>
      <c r="FH157" s="1">
        <v>8.2005270000000009E-3</v>
      </c>
      <c r="FI157" s="1">
        <v>2.891429</v>
      </c>
      <c r="FJ157">
        <v>0.60924990000000001</v>
      </c>
      <c r="FK157">
        <v>16.161729999999999</v>
      </c>
      <c r="FL157" s="1">
        <v>6.4933320000000001E-3</v>
      </c>
      <c r="FM157" s="1">
        <v>2.2884380000000002</v>
      </c>
      <c r="FN157">
        <v>0.6091666</v>
      </c>
      <c r="FO157">
        <v>16.67745</v>
      </c>
      <c r="FP157" s="1">
        <v>4.9183250000000003E-3</v>
      </c>
      <c r="FQ157" s="1">
        <v>1.730745</v>
      </c>
      <c r="FR157">
        <v>0.60916519999999996</v>
      </c>
      <c r="FS157">
        <v>16.92191</v>
      </c>
      <c r="FT157" s="1">
        <v>3.6835380000000001E-3</v>
      </c>
      <c r="FU157" s="1">
        <v>1.2921849999999999</v>
      </c>
      <c r="FV157">
        <v>0.60923329999999998</v>
      </c>
      <c r="FW157">
        <v>16.921759999999999</v>
      </c>
      <c r="FX157" s="1">
        <v>2.8365840000000001E-3</v>
      </c>
      <c r="FY157" s="1">
        <v>0.99064909999999995</v>
      </c>
      <c r="FZ157">
        <v>0.60935870000000003</v>
      </c>
      <c r="GA157">
        <v>16.844619999999999</v>
      </c>
      <c r="GB157" s="1">
        <v>2.301768E-3</v>
      </c>
      <c r="GC157" s="1">
        <v>0.79996069999999997</v>
      </c>
      <c r="GD157">
        <v>0.60950559999999998</v>
      </c>
      <c r="GE157">
        <v>16.64959</v>
      </c>
      <c r="GF157" s="1">
        <v>1.970079E-3</v>
      </c>
      <c r="GG157" s="1">
        <v>0.68174610000000002</v>
      </c>
      <c r="GH157">
        <v>0.60966120000000001</v>
      </c>
      <c r="GI157">
        <v>16.4069</v>
      </c>
      <c r="GJ157" s="1">
        <v>1.750103E-3</v>
      </c>
      <c r="GK157" s="1">
        <v>0.60362009999999999</v>
      </c>
      <c r="GL157">
        <v>0.60982380000000003</v>
      </c>
      <c r="GM157">
        <v>16.186060000000001</v>
      </c>
      <c r="GN157" s="1">
        <v>1.5826740000000001E-3</v>
      </c>
      <c r="GO157" s="1">
        <v>0.54459199999999996</v>
      </c>
      <c r="GP157">
        <v>0.60997100000000004</v>
      </c>
      <c r="GQ157">
        <v>16.027670000000001</v>
      </c>
      <c r="GR157" s="1">
        <v>1.441403E-3</v>
      </c>
      <c r="GS157" s="1">
        <v>0.4950137</v>
      </c>
      <c r="GT157">
        <v>0.61011709999999997</v>
      </c>
      <c r="GU157">
        <v>16.53548</v>
      </c>
      <c r="GV157" s="1">
        <v>1.3199279999999999E-3</v>
      </c>
      <c r="GW157" s="1">
        <v>0.45259919999999998</v>
      </c>
      <c r="GX157">
        <v>0.61020890000000005</v>
      </c>
      <c r="GY157">
        <v>16.98442</v>
      </c>
      <c r="GZ157" s="1">
        <v>1.2192259999999999E-3</v>
      </c>
      <c r="HA157" s="1">
        <v>0.41746270000000002</v>
      </c>
      <c r="HB157">
        <v>0.61029619999999996</v>
      </c>
      <c r="HC157">
        <v>17.388190000000002</v>
      </c>
      <c r="HD157" s="1">
        <v>1.1374359999999999E-3</v>
      </c>
      <c r="HE157" s="1">
        <v>0.38898270000000001</v>
      </c>
      <c r="HF157">
        <v>0.61036970000000002</v>
      </c>
      <c r="HG157">
        <v>17.923839999999998</v>
      </c>
      <c r="HH157" s="1">
        <v>1.0707119999999999E-3</v>
      </c>
      <c r="HI157" s="1">
        <v>0.3658208</v>
      </c>
      <c r="HJ157">
        <v>0.6104098</v>
      </c>
      <c r="HK157">
        <v>18.062830000000002</v>
      </c>
      <c r="HL157" s="1">
        <v>1.0161980000000001E-3</v>
      </c>
      <c r="HM157" s="1">
        <v>0.3469391</v>
      </c>
      <c r="HN157">
        <v>0.61043729999999996</v>
      </c>
      <c r="HO157">
        <v>17.783670000000001</v>
      </c>
      <c r="HP157" s="1">
        <v>9.7393550000000005E-4</v>
      </c>
      <c r="HQ157" s="1">
        <v>0.3322754</v>
      </c>
      <c r="HR157">
        <v>0.61046880000000003</v>
      </c>
      <c r="HS157">
        <v>17.577629999999999</v>
      </c>
      <c r="HT157" s="1">
        <v>9.4455630000000004E-4</v>
      </c>
      <c r="HU157" s="1">
        <v>0.32204549999999998</v>
      </c>
      <c r="HV157">
        <v>0.61048840000000004</v>
      </c>
      <c r="HW157">
        <v>17.320250000000001</v>
      </c>
      <c r="HX157" s="1">
        <v>9.2462800000000004E-4</v>
      </c>
      <c r="HY157" s="1">
        <v>0.3151487</v>
      </c>
      <c r="HZ157">
        <v>0.61047669999999998</v>
      </c>
      <c r="IA157">
        <v>17.581910000000001</v>
      </c>
      <c r="IB157" s="1">
        <v>9.0709530000000001E-4</v>
      </c>
      <c r="IC157" s="1">
        <v>0.30920170000000002</v>
      </c>
      <c r="ID157">
        <v>0.61048780000000002</v>
      </c>
      <c r="IE157">
        <v>18.038070000000001</v>
      </c>
      <c r="IF157" s="1">
        <v>8.8631880000000004E-4</v>
      </c>
      <c r="IG157" s="1">
        <v>0.3021913</v>
      </c>
      <c r="IH157">
        <v>0.61049940000000003</v>
      </c>
      <c r="II157">
        <v>18.35284</v>
      </c>
      <c r="IJ157" s="1">
        <v>8.6025350000000001E-4</v>
      </c>
      <c r="IK157" s="1">
        <v>0.29340729999999998</v>
      </c>
      <c r="IL157">
        <v>0.61048420000000003</v>
      </c>
      <c r="IM157">
        <v>18.747669999999999</v>
      </c>
      <c r="IN157" s="1">
        <v>8.3009040000000004E-4</v>
      </c>
      <c r="IO157" s="1">
        <v>0.2832057</v>
      </c>
      <c r="IP157">
        <v>0.61049629999999999</v>
      </c>
      <c r="IQ157">
        <v>18.80688</v>
      </c>
      <c r="IR157" s="1">
        <v>7.9784669999999997E-4</v>
      </c>
      <c r="IS157" s="1">
        <v>0.27224480000000001</v>
      </c>
      <c r="IT157">
        <v>0.61049750000000003</v>
      </c>
      <c r="IU157">
        <v>18.703659999999999</v>
      </c>
      <c r="IV157" s="1">
        <v>7.6519649999999995E-4</v>
      </c>
      <c r="IW157" s="1">
        <v>0.26114850000000001</v>
      </c>
      <c r="IX157">
        <v>0.61049719999999996</v>
      </c>
      <c r="IY157">
        <v>18.728560000000002</v>
      </c>
      <c r="IZ157" s="1">
        <v>7.3342600000000002E-4</v>
      </c>
      <c r="JA157" s="1">
        <v>0.25032500000000002</v>
      </c>
      <c r="JB157">
        <v>0.61049629999999999</v>
      </c>
      <c r="JC157">
        <v>18.657889999999998</v>
      </c>
      <c r="JD157" s="1">
        <v>7.0297990000000004E-4</v>
      </c>
      <c r="JE157" s="1">
        <v>0.2399433</v>
      </c>
      <c r="JF157">
        <v>0.61049699999999996</v>
      </c>
      <c r="JG157">
        <v>18.724959999999999</v>
      </c>
      <c r="JH157">
        <v>6.7393379999999999E-4</v>
      </c>
      <c r="JI157" s="1">
        <v>0.23005410000000001</v>
      </c>
      <c r="JJ157">
        <v>0.61049810000000004</v>
      </c>
      <c r="JK157">
        <v>18.418119999999998</v>
      </c>
      <c r="JL157">
        <v>6.4640849999999996E-4</v>
      </c>
      <c r="JM157" s="1">
        <v>0.2206456</v>
      </c>
      <c r="JN157">
        <v>0.61050000000000004</v>
      </c>
      <c r="JO157">
        <v>18.169239999999999</v>
      </c>
      <c r="JP157">
        <v>6.2018179999999998E-4</v>
      </c>
      <c r="JQ157" s="1">
        <v>0.21171490000000001</v>
      </c>
      <c r="JR157">
        <v>0.61049940000000003</v>
      </c>
      <c r="JS157">
        <v>17.773510000000002</v>
      </c>
      <c r="JT157">
        <v>5.954183E-4</v>
      </c>
      <c r="JU157" s="1">
        <v>0.2032455</v>
      </c>
      <c r="JV157">
        <v>0.61049980000000004</v>
      </c>
      <c r="JW157">
        <v>17.353149999999999</v>
      </c>
      <c r="JX157">
        <v>5.7177460000000003E-4</v>
      </c>
      <c r="JY157" s="1">
        <v>0.19519039999999999</v>
      </c>
      <c r="JZ157">
        <v>0.61050919999999997</v>
      </c>
      <c r="KA157">
        <v>17.132930000000002</v>
      </c>
      <c r="KB157">
        <v>5.4926949999999997E-4</v>
      </c>
      <c r="KC157" s="1">
        <v>0.18749930000000001</v>
      </c>
      <c r="KD157">
        <v>0.61049779999999998</v>
      </c>
      <c r="KE157">
        <v>16.984359999999999</v>
      </c>
      <c r="KF157">
        <v>5.2771719999999999E-4</v>
      </c>
      <c r="KG157">
        <v>0.18015039999999999</v>
      </c>
      <c r="KH157">
        <v>0.61049659999999994</v>
      </c>
      <c r="KI157">
        <v>16.797640000000001</v>
      </c>
      <c r="KJ157">
        <v>5.07257E-4</v>
      </c>
      <c r="KK157">
        <v>0.1731685</v>
      </c>
      <c r="KL157">
        <v>0.61049819999999999</v>
      </c>
      <c r="KM157">
        <v>17.09703</v>
      </c>
      <c r="KN157">
        <v>4.878668E-4</v>
      </c>
      <c r="KO157">
        <v>0.16653950000000001</v>
      </c>
      <c r="KP157">
        <v>0.61049940000000003</v>
      </c>
      <c r="KQ157">
        <v>16.99606</v>
      </c>
      <c r="KR157">
        <v>4.6943879999999998E-4</v>
      </c>
      <c r="KS157">
        <v>0.1602413</v>
      </c>
      <c r="KT157">
        <v>0.61050000000000004</v>
      </c>
      <c r="KU157">
        <v>16.865659999999998</v>
      </c>
      <c r="KV157">
        <v>4.5190520000000002E-4</v>
      </c>
      <c r="KW157">
        <v>0.1542607</v>
      </c>
      <c r="KX157">
        <v>0.61049980000000004</v>
      </c>
      <c r="KY157">
        <v>16.841059999999999</v>
      </c>
      <c r="KZ157">
        <v>4.352046E-4</v>
      </c>
      <c r="LA157">
        <v>0.1485582</v>
      </c>
      <c r="LB157">
        <v>0.61049690000000001</v>
      </c>
      <c r="LC157">
        <v>16.50215</v>
      </c>
      <c r="LD157">
        <v>4.1923550000000001E-4</v>
      </c>
      <c r="LE157">
        <v>0.14310439999999999</v>
      </c>
      <c r="LF157">
        <v>0.61049810000000004</v>
      </c>
      <c r="LG157">
        <v>15.986510000000001</v>
      </c>
      <c r="LH157">
        <v>4.0402279999999998E-4</v>
      </c>
      <c r="LI157">
        <v>0.1379012</v>
      </c>
      <c r="LJ157">
        <v>0.61046650000000002</v>
      </c>
      <c r="LK157">
        <v>15.61613</v>
      </c>
      <c r="LL157">
        <v>3.8940360000000001E-4</v>
      </c>
      <c r="LM157">
        <v>0.13292580000000001</v>
      </c>
      <c r="LN157">
        <v>0.61041040000000002</v>
      </c>
      <c r="LO157">
        <v>15.49403</v>
      </c>
      <c r="LP157">
        <v>3.7539559999999998E-4</v>
      </c>
      <c r="LQ157">
        <v>0.12816549999999999</v>
      </c>
      <c r="LR157">
        <v>0.61037090000000005</v>
      </c>
      <c r="LS157">
        <v>16.161719999999999</v>
      </c>
      <c r="LT157">
        <v>3.6192780000000001E-4</v>
      </c>
      <c r="LU157">
        <v>0.1235782</v>
      </c>
      <c r="LV157">
        <v>0.61026849999999999</v>
      </c>
      <c r="LW157">
        <v>16.71452</v>
      </c>
      <c r="LX157">
        <v>3.4892810000000001E-4</v>
      </c>
      <c r="LY157">
        <v>0.1191629</v>
      </c>
      <c r="LZ157">
        <v>0.61013390000000001</v>
      </c>
      <c r="MA157">
        <v>17.261980000000001</v>
      </c>
      <c r="MB157">
        <v>3.3646210000000003E-4</v>
      </c>
      <c r="MC157">
        <v>0.1149305</v>
      </c>
      <c r="MD157">
        <v>0.60999879999999995</v>
      </c>
      <c r="ME157">
        <v>18.05921</v>
      </c>
      <c r="MF157">
        <v>3.2456549999999997E-4</v>
      </c>
      <c r="MG157">
        <v>0.1108965</v>
      </c>
      <c r="MH157">
        <v>0.60983980000000004</v>
      </c>
      <c r="MI157">
        <v>18.33231</v>
      </c>
      <c r="MJ157">
        <v>3.1367910000000001E-4</v>
      </c>
      <c r="MK157">
        <v>0.1072041</v>
      </c>
      <c r="ML157">
        <v>0.60966149999999997</v>
      </c>
      <c r="MM157">
        <v>18.12602</v>
      </c>
      <c r="MN157">
        <v>3.0477439999999998E-4</v>
      </c>
      <c r="MO157">
        <v>0.1041634</v>
      </c>
      <c r="MP157">
        <v>0.60948429999999998</v>
      </c>
      <c r="MQ157">
        <v>18.06513</v>
      </c>
      <c r="MR157">
        <v>2.986582E-4</v>
      </c>
      <c r="MS157">
        <v>0.1020813</v>
      </c>
      <c r="MT157">
        <v>0.60932620000000004</v>
      </c>
      <c r="MU157">
        <v>17.952999999999999</v>
      </c>
      <c r="MV157">
        <v>2.9479559999999997E-4</v>
      </c>
      <c r="MW157">
        <v>0.100776</v>
      </c>
      <c r="MX157">
        <v>0.60919219999999996</v>
      </c>
      <c r="MY157">
        <v>18.359089999999998</v>
      </c>
      <c r="MZ157">
        <v>2.9142159999999997E-4</v>
      </c>
      <c r="NA157">
        <v>9.9654590000000001E-2</v>
      </c>
      <c r="NB157">
        <v>0.60908850000000003</v>
      </c>
      <c r="NC157">
        <v>18.832830000000001</v>
      </c>
      <c r="ND157">
        <v>2.8691449999999999E-4</v>
      </c>
      <c r="NE157">
        <v>9.8162200000000005E-2</v>
      </c>
      <c r="NF157">
        <v>0.60899409999999998</v>
      </c>
      <c r="NG157">
        <v>19.174130000000002</v>
      </c>
      <c r="NH157">
        <v>2.8082569999999998E-4</v>
      </c>
      <c r="NI157">
        <v>9.6118960000000003E-2</v>
      </c>
      <c r="NJ157">
        <v>0.60894780000000004</v>
      </c>
      <c r="NK157">
        <v>19.66151</v>
      </c>
      <c r="NL157">
        <v>2.7341000000000003E-4</v>
      </c>
      <c r="NM157">
        <v>9.3603370000000005E-2</v>
      </c>
      <c r="NN157">
        <v>0.60888960000000003</v>
      </c>
      <c r="NO157">
        <v>19.776969999999999</v>
      </c>
      <c r="NP157">
        <v>2.6488409999999999E-4</v>
      </c>
      <c r="NQ157">
        <v>9.0705549999999996E-2</v>
      </c>
      <c r="NR157">
        <v>0.60885940000000005</v>
      </c>
      <c r="NS157">
        <v>19.747119999999999</v>
      </c>
      <c r="NT157">
        <v>2.549338E-4</v>
      </c>
      <c r="NU157">
        <v>8.7323319999999996E-2</v>
      </c>
      <c r="NV157">
        <v>0.60878060000000001</v>
      </c>
      <c r="NW157">
        <v>19.798870000000001</v>
      </c>
      <c r="NX157">
        <v>2.4316560000000001E-4</v>
      </c>
      <c r="NY157">
        <v>8.3327719999999994E-2</v>
      </c>
      <c r="NZ157">
        <v>0.60868420000000001</v>
      </c>
      <c r="OA157">
        <v>19.67586</v>
      </c>
      <c r="OB157">
        <v>2.301177E-4</v>
      </c>
      <c r="OC157">
        <v>7.8881690000000004E-2</v>
      </c>
      <c r="OD157">
        <v>0.6085467</v>
      </c>
      <c r="OE157">
        <v>19.378550000000001</v>
      </c>
      <c r="OF157">
        <v>2.172101E-4</v>
      </c>
      <c r="OG157">
        <v>7.4466530000000003E-2</v>
      </c>
      <c r="OH157">
        <v>0.6083636</v>
      </c>
      <c r="OI157">
        <v>19.434460000000001</v>
      </c>
      <c r="OJ157">
        <v>2.0562980000000001E-4</v>
      </c>
      <c r="OK157">
        <v>7.0506659999999999E-2</v>
      </c>
    </row>
    <row r="158" spans="1:401" x14ac:dyDescent="0.35">
      <c r="A158">
        <v>161</v>
      </c>
      <c r="B158" t="s">
        <v>4</v>
      </c>
      <c r="C158" t="s">
        <v>24</v>
      </c>
      <c r="D158" t="s">
        <v>163</v>
      </c>
      <c r="E158">
        <v>893.39620000000002</v>
      </c>
      <c r="F158">
        <v>1.2189220000000001</v>
      </c>
      <c r="G158">
        <v>15.77407</v>
      </c>
      <c r="H158">
        <v>0</v>
      </c>
      <c r="I158">
        <v>0</v>
      </c>
      <c r="J158">
        <v>1.217894</v>
      </c>
      <c r="K158">
        <v>15.28152</v>
      </c>
      <c r="L158">
        <v>0</v>
      </c>
      <c r="M158">
        <v>0</v>
      </c>
      <c r="N158">
        <v>1.216877</v>
      </c>
      <c r="O158">
        <v>15.359080000000001</v>
      </c>
      <c r="P158">
        <v>0</v>
      </c>
      <c r="Q158">
        <v>0</v>
      </c>
      <c r="R158">
        <v>1.215954</v>
      </c>
      <c r="S158">
        <v>15.25845</v>
      </c>
      <c r="T158">
        <v>0</v>
      </c>
      <c r="U158">
        <v>0</v>
      </c>
      <c r="V158">
        <v>1.2150080000000001</v>
      </c>
      <c r="W158">
        <v>15.70927</v>
      </c>
      <c r="X158" s="1">
        <v>2.0201540000000002E-37</v>
      </c>
      <c r="Y158" s="1">
        <v>5.5469579999999996E-35</v>
      </c>
      <c r="Z158">
        <v>1.214108</v>
      </c>
      <c r="AA158">
        <v>15.91675</v>
      </c>
      <c r="AB158" s="1">
        <v>2.7819359999999997E-26</v>
      </c>
      <c r="AC158" s="1">
        <v>6.6833980000000006E-24</v>
      </c>
      <c r="AD158">
        <v>1.213168</v>
      </c>
      <c r="AE158">
        <v>16.050280000000001</v>
      </c>
      <c r="AF158" s="1">
        <v>1.695683E-15</v>
      </c>
      <c r="AG158" s="1">
        <v>4.2133699999999998E-13</v>
      </c>
      <c r="AH158">
        <v>1.21225</v>
      </c>
      <c r="AI158">
        <v>15.994210000000001</v>
      </c>
      <c r="AJ158" s="1">
        <v>1.682923E-6</v>
      </c>
      <c r="AK158" s="1">
        <v>3.2132009999999997E-4</v>
      </c>
      <c r="AL158">
        <v>1.2112970000000001</v>
      </c>
      <c r="AM158">
        <v>15.53753</v>
      </c>
      <c r="AN158" s="1">
        <v>5.015383E-3</v>
      </c>
      <c r="AO158">
        <v>1.0891139999999999</v>
      </c>
      <c r="AP158">
        <v>1.2102919999999999</v>
      </c>
      <c r="AQ158">
        <v>14.906269999999999</v>
      </c>
      <c r="AR158">
        <v>0.57634940000000001</v>
      </c>
      <c r="AS158">
        <v>135.26439999999999</v>
      </c>
      <c r="AT158">
        <v>1.209311</v>
      </c>
      <c r="AU158">
        <v>14.81616</v>
      </c>
      <c r="AV158">
        <v>10.31305</v>
      </c>
      <c r="AW158">
        <v>2568.797</v>
      </c>
      <c r="AX158">
        <v>1.208356</v>
      </c>
      <c r="AY158">
        <v>14.5427</v>
      </c>
      <c r="AZ158">
        <v>50.66048</v>
      </c>
      <c r="BA158">
        <v>13230.87</v>
      </c>
      <c r="BB158">
        <v>1.2069989999999999</v>
      </c>
      <c r="BC158">
        <v>14.55796</v>
      </c>
      <c r="BD158">
        <v>95.414370000000005</v>
      </c>
      <c r="BE158">
        <v>25904.21</v>
      </c>
      <c r="BF158">
        <v>1.20381</v>
      </c>
      <c r="BG158">
        <v>14.75226</v>
      </c>
      <c r="BH158">
        <v>86.606390000000005</v>
      </c>
      <c r="BI158">
        <v>24289.200000000001</v>
      </c>
      <c r="BJ158">
        <v>1.2003029999999999</v>
      </c>
      <c r="BK158">
        <v>14.68336</v>
      </c>
      <c r="BL158">
        <v>44.892719999999997</v>
      </c>
      <c r="BM158">
        <v>12933.25</v>
      </c>
      <c r="BN158">
        <v>1.1961390000000001</v>
      </c>
      <c r="BO158">
        <v>14.55556</v>
      </c>
      <c r="BP158">
        <v>15.228680000000001</v>
      </c>
      <c r="BQ158">
        <v>4484.6189999999997</v>
      </c>
      <c r="BR158">
        <v>1.191001</v>
      </c>
      <c r="BS158">
        <v>14.30472</v>
      </c>
      <c r="BT158">
        <v>3.821256</v>
      </c>
      <c r="BU158">
        <v>1144.5540000000001</v>
      </c>
      <c r="BV158">
        <v>1.184863</v>
      </c>
      <c r="BW158">
        <v>14.22273</v>
      </c>
      <c r="BX158">
        <v>0.82047760000000003</v>
      </c>
      <c r="BY158">
        <v>247.83260000000001</v>
      </c>
      <c r="BZ158">
        <v>1.1779360000000001</v>
      </c>
      <c r="CA158">
        <v>14.46326</v>
      </c>
      <c r="CB158" s="1">
        <v>0.19964689999999999</v>
      </c>
      <c r="CC158">
        <v>59.597369999999998</v>
      </c>
      <c r="CD158">
        <v>1.170553</v>
      </c>
      <c r="CE158">
        <v>14.86736</v>
      </c>
      <c r="CF158" s="1">
        <v>8.4913069999999993E-2</v>
      </c>
      <c r="CG158">
        <v>24.589590000000001</v>
      </c>
      <c r="CH158">
        <v>1.16256</v>
      </c>
      <c r="CI158">
        <v>15.226979999999999</v>
      </c>
      <c r="CJ158" s="1">
        <v>6.2935389999999994E-2</v>
      </c>
      <c r="CK158">
        <v>17.95355</v>
      </c>
      <c r="CL158">
        <v>1.1531830000000001</v>
      </c>
      <c r="CM158">
        <v>15.214980000000001</v>
      </c>
      <c r="CN158" s="1">
        <v>5.9359820000000001E-2</v>
      </c>
      <c r="CO158">
        <v>16.924019999999999</v>
      </c>
      <c r="CP158">
        <v>1.143634</v>
      </c>
      <c r="CQ158">
        <v>15.10375</v>
      </c>
      <c r="CR158" s="1">
        <v>6.0771480000000003E-2</v>
      </c>
      <c r="CS158" s="1">
        <v>17.416460000000001</v>
      </c>
      <c r="CT158">
        <v>1.1339410000000001</v>
      </c>
      <c r="CU158">
        <v>15.05151</v>
      </c>
      <c r="CV158" s="1">
        <v>6.228566E-2</v>
      </c>
      <c r="CW158" s="1">
        <v>18.00018</v>
      </c>
      <c r="CX158">
        <v>1.124377</v>
      </c>
      <c r="CY158">
        <v>14.93243</v>
      </c>
      <c r="CZ158" s="1">
        <v>6.1565340000000003E-2</v>
      </c>
      <c r="DA158" s="1">
        <v>17.957170000000001</v>
      </c>
      <c r="DB158">
        <v>1.11466</v>
      </c>
      <c r="DC158">
        <v>15.17906</v>
      </c>
      <c r="DD158" s="1">
        <v>5.8405680000000001E-2</v>
      </c>
      <c r="DE158" s="1">
        <v>17.191610000000001</v>
      </c>
      <c r="DF158">
        <v>1.103208</v>
      </c>
      <c r="DG158">
        <v>15.63368</v>
      </c>
      <c r="DH158" s="1">
        <v>5.3723170000000001E-2</v>
      </c>
      <c r="DI158" s="1">
        <v>15.94576</v>
      </c>
      <c r="DJ158">
        <v>1.0909219999999999</v>
      </c>
      <c r="DK158">
        <v>15.938750000000001</v>
      </c>
      <c r="DL158" s="1">
        <v>4.8470770000000003E-2</v>
      </c>
      <c r="DM158" s="1">
        <v>14.50202</v>
      </c>
      <c r="DN158">
        <v>1.078775</v>
      </c>
      <c r="DO158">
        <v>16.361219999999999</v>
      </c>
      <c r="DP158" s="1">
        <v>4.3269160000000001E-2</v>
      </c>
      <c r="DQ158" s="1">
        <v>13.043480000000001</v>
      </c>
      <c r="DR158">
        <v>1.066986</v>
      </c>
      <c r="DS158">
        <v>16.576450000000001</v>
      </c>
      <c r="DT158" s="1">
        <v>3.826396E-2</v>
      </c>
      <c r="DU158" s="1">
        <v>11.619669999999999</v>
      </c>
      <c r="DV158">
        <v>1.055466</v>
      </c>
      <c r="DW158">
        <v>16.570219999999999</v>
      </c>
      <c r="DX158" s="1">
        <v>3.3310529999999998E-2</v>
      </c>
      <c r="DY158" s="1">
        <v>10.19299</v>
      </c>
      <c r="DZ158">
        <v>1.044578</v>
      </c>
      <c r="EA158">
        <v>16.503869999999999</v>
      </c>
      <c r="EB158" s="1">
        <v>2.8460630000000001E-2</v>
      </c>
      <c r="EC158" s="1">
        <v>8.7710209999999993</v>
      </c>
      <c r="ED158">
        <v>1.034624</v>
      </c>
      <c r="EE158">
        <v>16.324190000000002</v>
      </c>
      <c r="EF158" s="1">
        <v>2.400878E-2</v>
      </c>
      <c r="EG158" s="1">
        <v>7.4414920000000002</v>
      </c>
      <c r="EH158">
        <v>1.0260609999999999</v>
      </c>
      <c r="EI158">
        <v>16.358419999999999</v>
      </c>
      <c r="EJ158" s="1">
        <v>2.0238059999999999E-2</v>
      </c>
      <c r="EK158" s="1">
        <v>6.2966420000000003</v>
      </c>
      <c r="EL158">
        <v>1.018707</v>
      </c>
      <c r="EM158">
        <v>16.567869999999999</v>
      </c>
      <c r="EN158" s="1">
        <v>1.7216510000000001E-2</v>
      </c>
      <c r="EO158" s="1">
        <v>5.3693499999999998</v>
      </c>
      <c r="EP158">
        <v>1.0128760000000001</v>
      </c>
      <c r="EQ158">
        <v>16.808019999999999</v>
      </c>
      <c r="ER158" s="1">
        <v>1.48506E-2</v>
      </c>
      <c r="ES158" s="1">
        <v>4.6362269999999999</v>
      </c>
      <c r="ET158">
        <v>1.008486</v>
      </c>
      <c r="EU158">
        <v>16.962299999999999</v>
      </c>
      <c r="EV158" s="1">
        <v>1.298119E-2</v>
      </c>
      <c r="EW158" s="1">
        <v>4.0523569999999998</v>
      </c>
      <c r="EX158">
        <v>1.0052559999999999</v>
      </c>
      <c r="EY158">
        <v>16.773800000000001</v>
      </c>
      <c r="EZ158" s="1">
        <v>1.142606E-2</v>
      </c>
      <c r="FA158" s="1">
        <v>3.565299</v>
      </c>
      <c r="FB158">
        <v>1.0029509999999999</v>
      </c>
      <c r="FC158">
        <v>16.48413</v>
      </c>
      <c r="FD158" s="1">
        <v>9.9557380000000004E-3</v>
      </c>
      <c r="FE158" s="1">
        <v>3.1065740000000002</v>
      </c>
      <c r="FF158">
        <v>1.00143</v>
      </c>
      <c r="FG158">
        <v>16.269570000000002</v>
      </c>
      <c r="FH158" s="1">
        <v>8.3637090000000004E-3</v>
      </c>
      <c r="FI158" s="1">
        <v>2.6122299999999998</v>
      </c>
      <c r="FJ158">
        <v>1.000521</v>
      </c>
      <c r="FK158">
        <v>16.16526</v>
      </c>
      <c r="FL158" s="1">
        <v>6.6585209999999997E-3</v>
      </c>
      <c r="FM158" s="1">
        <v>2.0815489999999999</v>
      </c>
      <c r="FN158">
        <v>0.99999979999999999</v>
      </c>
      <c r="FO158">
        <v>16.71726</v>
      </c>
      <c r="FP158" s="1">
        <v>5.0603150000000001E-3</v>
      </c>
      <c r="FQ158" s="1">
        <v>1.58114</v>
      </c>
      <c r="FR158">
        <v>0.99989059999999996</v>
      </c>
      <c r="FS158">
        <v>16.992709999999999</v>
      </c>
      <c r="FT158" s="1">
        <v>3.7879350000000001E-3</v>
      </c>
      <c r="FU158" s="1">
        <v>1.1801569999999999</v>
      </c>
      <c r="FV158">
        <v>0.99998109999999996</v>
      </c>
      <c r="FW158">
        <v>16.99718</v>
      </c>
      <c r="FX158" s="1">
        <v>2.9050870000000002E-3</v>
      </c>
      <c r="FY158" s="1">
        <v>0.90049690000000004</v>
      </c>
      <c r="FZ158">
        <v>1.000267</v>
      </c>
      <c r="GA158">
        <v>16.88739</v>
      </c>
      <c r="GB158" s="1">
        <v>2.344278E-3</v>
      </c>
      <c r="GC158" s="1">
        <v>0.72230079999999997</v>
      </c>
      <c r="GD158">
        <v>1.0006919999999999</v>
      </c>
      <c r="GE158">
        <v>16.662960000000002</v>
      </c>
      <c r="GF158" s="1">
        <v>1.9969079999999999E-3</v>
      </c>
      <c r="GG158" s="1">
        <v>0.61193640000000005</v>
      </c>
      <c r="GH158">
        <v>1.00119</v>
      </c>
      <c r="GI158">
        <v>16.400649999999999</v>
      </c>
      <c r="GJ158" s="1">
        <v>1.768908E-3</v>
      </c>
      <c r="GK158" s="1">
        <v>0.53985260000000002</v>
      </c>
      <c r="GL158">
        <v>1.001698</v>
      </c>
      <c r="GM158">
        <v>16.181470000000001</v>
      </c>
      <c r="GN158" s="1">
        <v>1.597801E-3</v>
      </c>
      <c r="GO158" s="1">
        <v>0.48629460000000002</v>
      </c>
      <c r="GP158">
        <v>1.0021979999999999</v>
      </c>
      <c r="GQ158">
        <v>16.048970000000001</v>
      </c>
      <c r="GR158" s="1">
        <v>1.454421E-3</v>
      </c>
      <c r="GS158" s="1">
        <v>0.44169890000000001</v>
      </c>
      <c r="GT158">
        <v>1.0026790000000001</v>
      </c>
      <c r="GU158">
        <v>16.585899999999999</v>
      </c>
      <c r="GV158" s="1">
        <v>1.3309579999999999E-3</v>
      </c>
      <c r="GW158" s="1">
        <v>0.40351559999999997</v>
      </c>
      <c r="GX158">
        <v>1.003031</v>
      </c>
      <c r="GY158">
        <v>17.044899999999998</v>
      </c>
      <c r="GZ158" s="1">
        <v>1.228229E-3</v>
      </c>
      <c r="HA158" s="1">
        <v>0.37173499999999998</v>
      </c>
      <c r="HB158">
        <v>1.0033449999999999</v>
      </c>
      <c r="HC158">
        <v>17.43676</v>
      </c>
      <c r="HD158" s="1">
        <v>1.14471E-3</v>
      </c>
      <c r="HE158" s="1">
        <v>0.34594069999999999</v>
      </c>
      <c r="HF158">
        <v>1.0035670000000001</v>
      </c>
      <c r="HG158">
        <v>17.953379999999999</v>
      </c>
      <c r="HH158" s="1">
        <v>1.0766650000000001E-3</v>
      </c>
      <c r="HI158" s="1">
        <v>0.32500970000000001</v>
      </c>
      <c r="HJ158">
        <v>1.0037609999999999</v>
      </c>
      <c r="HK158">
        <v>18.07835</v>
      </c>
      <c r="HL158" s="1">
        <v>1.0209959999999999E-3</v>
      </c>
      <c r="HM158" s="1">
        <v>0.30791410000000002</v>
      </c>
      <c r="HN158">
        <v>1.0038739999999999</v>
      </c>
      <c r="HO158">
        <v>17.779260000000001</v>
      </c>
      <c r="HP158" s="1">
        <v>9.7750190000000007E-4</v>
      </c>
      <c r="HQ158" s="1">
        <v>0.29452810000000001</v>
      </c>
      <c r="HR158">
        <v>1.003979</v>
      </c>
      <c r="HS158">
        <v>17.565159999999999</v>
      </c>
      <c r="HT158" s="1">
        <v>9.4692729999999996E-4</v>
      </c>
      <c r="HU158" s="1">
        <v>0.28506409999999999</v>
      </c>
      <c r="HV158">
        <v>1.0040150000000001</v>
      </c>
      <c r="HW158">
        <v>17.34084</v>
      </c>
      <c r="HX158" s="1">
        <v>9.263416E-4</v>
      </c>
      <c r="HY158" s="1">
        <v>0.27872330000000001</v>
      </c>
      <c r="HZ158">
        <v>1.004049</v>
      </c>
      <c r="IA158">
        <v>17.64301</v>
      </c>
      <c r="IB158" s="1">
        <v>9.0884069999999997E-4</v>
      </c>
      <c r="IC158" s="1">
        <v>0.27347369999999999</v>
      </c>
      <c r="ID158">
        <v>1.004059</v>
      </c>
      <c r="IE158">
        <v>18.12041</v>
      </c>
      <c r="IF158" s="1">
        <v>8.8851149999999999E-4</v>
      </c>
      <c r="IG158" s="1">
        <v>0.26744000000000001</v>
      </c>
      <c r="IH158">
        <v>1.0040990000000001</v>
      </c>
      <c r="II158">
        <v>18.430289999999999</v>
      </c>
      <c r="IJ158" s="1">
        <v>8.6295019999999998E-4</v>
      </c>
      <c r="IK158" s="1">
        <v>0.25986779999999998</v>
      </c>
      <c r="IL158">
        <v>1.0040480000000001</v>
      </c>
      <c r="IM158">
        <v>18.79486</v>
      </c>
      <c r="IN158" s="1">
        <v>8.330945E-4</v>
      </c>
      <c r="IO158" s="1">
        <v>0.25098409999999999</v>
      </c>
      <c r="IP158">
        <v>1.004073</v>
      </c>
      <c r="IQ158">
        <v>18.811029999999999</v>
      </c>
      <c r="IR158" s="1">
        <v>8.0098330000000001E-4</v>
      </c>
      <c r="IS158" s="1">
        <v>0.2413671</v>
      </c>
      <c r="IT158">
        <v>1.0041070000000001</v>
      </c>
      <c r="IU158">
        <v>18.681170000000002</v>
      </c>
      <c r="IV158" s="1">
        <v>7.6831320000000003E-4</v>
      </c>
      <c r="IW158" s="1">
        <v>0.2315712</v>
      </c>
      <c r="IX158">
        <v>1.004103</v>
      </c>
      <c r="IY158">
        <v>18.700220000000002</v>
      </c>
      <c r="IZ158" s="1">
        <v>7.3643129999999995E-4</v>
      </c>
      <c r="JA158" s="1">
        <v>0.22198109999999999</v>
      </c>
      <c r="JB158">
        <v>1.004073</v>
      </c>
      <c r="JC158">
        <v>18.670400000000001</v>
      </c>
      <c r="JD158" s="1">
        <v>7.0584830000000002E-4</v>
      </c>
      <c r="JE158" s="1">
        <v>0.21277080000000001</v>
      </c>
      <c r="JF158">
        <v>1.004073</v>
      </c>
      <c r="JG158">
        <v>18.787230000000001</v>
      </c>
      <c r="JH158">
        <v>6.7666359999999997E-4</v>
      </c>
      <c r="JI158" s="1">
        <v>0.2039947</v>
      </c>
      <c r="JJ158">
        <v>1.0040739999999999</v>
      </c>
      <c r="JK158">
        <v>18.502479999999998</v>
      </c>
      <c r="JL158">
        <v>6.4900169999999998E-4</v>
      </c>
      <c r="JM158" s="1">
        <v>0.19564329999999999</v>
      </c>
      <c r="JN158">
        <v>1.0040770000000001</v>
      </c>
      <c r="JO158">
        <v>18.252359999999999</v>
      </c>
      <c r="JP158">
        <v>6.2264259999999995E-4</v>
      </c>
      <c r="JQ158" s="1">
        <v>0.18771460000000001</v>
      </c>
      <c r="JR158">
        <v>1.0040770000000001</v>
      </c>
      <c r="JS158">
        <v>17.827220000000001</v>
      </c>
      <c r="JT158">
        <v>5.9775469999999995E-4</v>
      </c>
      <c r="JU158" s="1">
        <v>0.18019589999999999</v>
      </c>
      <c r="JV158">
        <v>1.0040770000000001</v>
      </c>
      <c r="JW158">
        <v>17.377790000000001</v>
      </c>
      <c r="JX158">
        <v>5.740001E-4</v>
      </c>
      <c r="JY158" s="1">
        <v>0.17304739999999999</v>
      </c>
      <c r="JZ158">
        <v>1.0040819999999999</v>
      </c>
      <c r="KA158">
        <v>17.13308</v>
      </c>
      <c r="KB158">
        <v>5.5139689999999999E-4</v>
      </c>
      <c r="KC158" s="1">
        <v>0.16622619999999999</v>
      </c>
      <c r="KD158">
        <v>1.0040739999999999</v>
      </c>
      <c r="KE158">
        <v>16.984940000000002</v>
      </c>
      <c r="KF158">
        <v>5.2974499999999998E-4</v>
      </c>
      <c r="KG158" s="1">
        <v>0.15970429999999999</v>
      </c>
      <c r="KH158">
        <v>1.004073</v>
      </c>
      <c r="KI158">
        <v>16.812519999999999</v>
      </c>
      <c r="KJ158">
        <v>5.0918369999999999E-4</v>
      </c>
      <c r="KK158" s="1">
        <v>0.15350659999999999</v>
      </c>
      <c r="KL158">
        <v>1.0040750000000001</v>
      </c>
      <c r="KM158">
        <v>17.140709999999999</v>
      </c>
      <c r="KN158">
        <v>4.8969499999999995E-4</v>
      </c>
      <c r="KO158" s="1">
        <v>0.14762120000000001</v>
      </c>
      <c r="KP158">
        <v>1.004076</v>
      </c>
      <c r="KQ158">
        <v>17.057089999999999</v>
      </c>
      <c r="KR158">
        <v>4.7117490000000002E-4</v>
      </c>
      <c r="KS158" s="1">
        <v>0.1420304</v>
      </c>
      <c r="KT158">
        <v>1.004076</v>
      </c>
      <c r="KU158">
        <v>16.939160000000001</v>
      </c>
      <c r="KV158">
        <v>4.535532E-4</v>
      </c>
      <c r="KW158" s="1">
        <v>0.13672110000000001</v>
      </c>
      <c r="KX158">
        <v>1.004078</v>
      </c>
      <c r="KY158">
        <v>16.89245</v>
      </c>
      <c r="KZ158">
        <v>4.3677800000000003E-4</v>
      </c>
      <c r="LA158" s="1">
        <v>0.13166140000000001</v>
      </c>
      <c r="LB158">
        <v>1.0041070000000001</v>
      </c>
      <c r="LC158">
        <v>16.550799999999999</v>
      </c>
      <c r="LD158">
        <v>4.207414E-4</v>
      </c>
      <c r="LE158" s="1">
        <v>0.12682479999999999</v>
      </c>
      <c r="LF158">
        <v>1.004067</v>
      </c>
      <c r="LG158">
        <v>16.01023</v>
      </c>
      <c r="LH158">
        <v>4.054649E-4</v>
      </c>
      <c r="LI158" s="1">
        <v>0.1222092</v>
      </c>
      <c r="LJ158">
        <v>1.0040020000000001</v>
      </c>
      <c r="LK158">
        <v>15.625159999999999</v>
      </c>
      <c r="LL158">
        <v>3.9077440000000001E-4</v>
      </c>
      <c r="LM158" s="1">
        <v>0.11779340000000001</v>
      </c>
      <c r="LN158">
        <v>1.0038990000000001</v>
      </c>
      <c r="LO158">
        <v>15.51586</v>
      </c>
      <c r="LP158">
        <v>3.767183E-4</v>
      </c>
      <c r="LQ158" s="1">
        <v>0.11357349999999999</v>
      </c>
      <c r="LR158">
        <v>1.0037199999999999</v>
      </c>
      <c r="LS158">
        <v>16.20458</v>
      </c>
      <c r="LT158">
        <v>3.6320729999999999E-4</v>
      </c>
      <c r="LU158" s="1">
        <v>0.1095136</v>
      </c>
      <c r="LV158">
        <v>1.0034449999999999</v>
      </c>
      <c r="LW158">
        <v>16.770109999999999</v>
      </c>
      <c r="LX158">
        <v>3.5015190000000002E-4</v>
      </c>
      <c r="LY158" s="1">
        <v>0.1055989</v>
      </c>
      <c r="LZ158">
        <v>1.003082</v>
      </c>
      <c r="MA158">
        <v>17.31297</v>
      </c>
      <c r="MB158">
        <v>3.3763089999999999E-4</v>
      </c>
      <c r="MC158">
        <v>0.1018487</v>
      </c>
      <c r="MD158">
        <v>1.002667</v>
      </c>
      <c r="ME158">
        <v>18.08914</v>
      </c>
      <c r="MF158">
        <v>3.256736E-4</v>
      </c>
      <c r="MG158">
        <v>9.8272559999999995E-2</v>
      </c>
      <c r="MH158">
        <v>1.00214</v>
      </c>
      <c r="MI158">
        <v>18.34085</v>
      </c>
      <c r="MJ158">
        <v>3.1465920000000002E-4</v>
      </c>
      <c r="MK158">
        <v>9.4978939999999998E-2</v>
      </c>
      <c r="ML158">
        <v>1.0016099999999999</v>
      </c>
      <c r="MM158">
        <v>18.106539999999999</v>
      </c>
      <c r="MN158">
        <v>3.0552260000000001E-4</v>
      </c>
      <c r="MO158">
        <v>9.2218330000000001E-2</v>
      </c>
      <c r="MP158">
        <v>1.001066</v>
      </c>
      <c r="MQ158">
        <v>18.043679999999998</v>
      </c>
      <c r="MR158">
        <v>2.9913169999999997E-4</v>
      </c>
      <c r="MS158">
        <v>9.0287989999999999E-2</v>
      </c>
      <c r="MT158">
        <v>1.000518</v>
      </c>
      <c r="MU158">
        <v>17.97644</v>
      </c>
      <c r="MV158">
        <v>2.9511190000000001E-4</v>
      </c>
      <c r="MW158">
        <v>8.9080320000000004E-2</v>
      </c>
      <c r="MX158">
        <v>1.000049</v>
      </c>
      <c r="MY158">
        <v>18.416899999999998</v>
      </c>
      <c r="MZ158">
        <v>2.9176899999999999E-4</v>
      </c>
      <c r="NA158">
        <v>8.8103819999999999E-2</v>
      </c>
      <c r="NB158">
        <v>0.99965970000000004</v>
      </c>
      <c r="NC158">
        <v>18.90549</v>
      </c>
      <c r="ND158">
        <v>2.8740630000000003E-4</v>
      </c>
      <c r="NE158">
        <v>8.6842459999999996E-2</v>
      </c>
      <c r="NF158">
        <v>0.99937279999999995</v>
      </c>
      <c r="NG158">
        <v>19.239270000000001</v>
      </c>
      <c r="NH158">
        <v>2.8147110000000002E-4</v>
      </c>
      <c r="NI158">
        <v>8.5098270000000004E-2</v>
      </c>
      <c r="NJ158">
        <v>0.99912429999999997</v>
      </c>
      <c r="NK158">
        <v>19.700759999999999</v>
      </c>
      <c r="NL158">
        <v>2.7416860000000002E-4</v>
      </c>
      <c r="NM158">
        <v>8.292273E-2</v>
      </c>
      <c r="NN158">
        <v>0.99892429999999999</v>
      </c>
      <c r="NO158">
        <v>19.7744</v>
      </c>
      <c r="NP158">
        <v>2.657542E-4</v>
      </c>
      <c r="NQ158">
        <v>8.0407090000000001E-2</v>
      </c>
      <c r="NR158">
        <v>0.99879669999999998</v>
      </c>
      <c r="NS158">
        <v>19.716889999999999</v>
      </c>
      <c r="NT158">
        <v>2.5596180000000003E-4</v>
      </c>
      <c r="NU158">
        <v>7.7479350000000002E-2</v>
      </c>
      <c r="NV158">
        <v>0.99858829999999998</v>
      </c>
      <c r="NW158">
        <v>19.77047</v>
      </c>
      <c r="NX158">
        <v>2.4436850000000002E-4</v>
      </c>
      <c r="NY158">
        <v>7.4015139999999993E-2</v>
      </c>
      <c r="NZ158">
        <v>0.99834800000000001</v>
      </c>
      <c r="OA158">
        <v>19.693650000000002</v>
      </c>
      <c r="OB158">
        <v>2.3139229999999999E-4</v>
      </c>
      <c r="OC158">
        <v>7.0120680000000005E-2</v>
      </c>
      <c r="OD158">
        <v>0.99793259999999995</v>
      </c>
      <c r="OE158">
        <v>19.430869999999999</v>
      </c>
      <c r="OF158">
        <v>2.1841370000000001E-4</v>
      </c>
      <c r="OG158">
        <v>6.6201830000000003E-2</v>
      </c>
      <c r="OH158">
        <v>0.99739140000000004</v>
      </c>
      <c r="OI158">
        <v>19.512509999999999</v>
      </c>
      <c r="OJ158">
        <v>2.066731E-4</v>
      </c>
      <c r="OK158">
        <v>6.2651090000000006E-2</v>
      </c>
    </row>
    <row r="159" spans="1:401" x14ac:dyDescent="0.35">
      <c r="A159">
        <v>162</v>
      </c>
      <c r="B159" t="s">
        <v>4</v>
      </c>
      <c r="C159" t="s">
        <v>24</v>
      </c>
      <c r="D159" t="s">
        <v>164</v>
      </c>
      <c r="E159">
        <v>810.59730000000002</v>
      </c>
      <c r="F159">
        <v>0.83419049999999995</v>
      </c>
      <c r="G159">
        <v>15.817080000000001</v>
      </c>
      <c r="H159">
        <v>0</v>
      </c>
      <c r="I159">
        <v>0</v>
      </c>
      <c r="J159">
        <v>0.83244589999999996</v>
      </c>
      <c r="K159">
        <v>15.320930000000001</v>
      </c>
      <c r="L159">
        <v>0</v>
      </c>
      <c r="M159">
        <v>0</v>
      </c>
      <c r="N159">
        <v>0.83064789999999999</v>
      </c>
      <c r="O159">
        <v>15.40198</v>
      </c>
      <c r="P159">
        <v>0</v>
      </c>
      <c r="Q159">
        <v>0</v>
      </c>
      <c r="R159">
        <v>0.82890960000000002</v>
      </c>
      <c r="S159">
        <v>15.28007</v>
      </c>
      <c r="T159">
        <v>0</v>
      </c>
      <c r="U159">
        <v>0</v>
      </c>
      <c r="V159">
        <v>0.82713610000000004</v>
      </c>
      <c r="W159">
        <v>15.70702</v>
      </c>
      <c r="X159" s="1">
        <v>3.6780550000000002E-38</v>
      </c>
      <c r="Y159" s="1">
        <v>1.0186230000000001E-35</v>
      </c>
      <c r="Z159">
        <v>0.82539249999999997</v>
      </c>
      <c r="AA159">
        <v>15.90286</v>
      </c>
      <c r="AB159" s="1">
        <v>4.6544769999999999E-27</v>
      </c>
      <c r="AC159" s="1">
        <v>1.2914619999999999E-24</v>
      </c>
      <c r="AD159">
        <v>0.82357440000000004</v>
      </c>
      <c r="AE159">
        <v>16.03697</v>
      </c>
      <c r="AF159" s="1">
        <v>2.821517E-16</v>
      </c>
      <c r="AG159" s="1">
        <v>7.8132470000000001E-14</v>
      </c>
      <c r="AH159">
        <v>0.82177840000000002</v>
      </c>
      <c r="AI159">
        <v>16.008880000000001</v>
      </c>
      <c r="AJ159" s="1">
        <v>7.3573500000000002E-7</v>
      </c>
      <c r="AK159" s="1">
        <v>1.4894649999999999E-4</v>
      </c>
      <c r="AL159">
        <v>0.82000459999999997</v>
      </c>
      <c r="AM159">
        <v>15.58358</v>
      </c>
      <c r="AN159" s="1">
        <v>3.11122E-3</v>
      </c>
      <c r="AO159">
        <v>0.70074780000000003</v>
      </c>
      <c r="AP159">
        <v>0.81815629999999995</v>
      </c>
      <c r="AQ159">
        <v>14.962</v>
      </c>
      <c r="AR159">
        <v>0.42293330000000001</v>
      </c>
      <c r="AS159">
        <v>101.88890000000001</v>
      </c>
      <c r="AT159">
        <v>0.81636330000000001</v>
      </c>
      <c r="AU159">
        <v>14.87257</v>
      </c>
      <c r="AV159">
        <v>8.5195950000000007</v>
      </c>
      <c r="AW159">
        <v>2163.61</v>
      </c>
      <c r="AX159">
        <v>0.81452720000000001</v>
      </c>
      <c r="AY159">
        <v>14.58447</v>
      </c>
      <c r="AZ159">
        <v>45.862690000000001</v>
      </c>
      <c r="BA159">
        <v>12153.38</v>
      </c>
      <c r="BB159">
        <v>0.81299010000000005</v>
      </c>
      <c r="BC159">
        <v>14.55842</v>
      </c>
      <c r="BD159">
        <v>92.927700000000002</v>
      </c>
      <c r="BE159">
        <v>25511.62</v>
      </c>
      <c r="BF159">
        <v>0.81124289999999999</v>
      </c>
      <c r="BG159">
        <v>14.751150000000001</v>
      </c>
      <c r="BH159">
        <v>89.478359999999995</v>
      </c>
      <c r="BI159">
        <v>25304.26</v>
      </c>
      <c r="BJ159">
        <v>0.80913489999999999</v>
      </c>
      <c r="BK159">
        <v>14.6829</v>
      </c>
      <c r="BL159">
        <v>48.635770000000001</v>
      </c>
      <c r="BM159">
        <v>14100.22</v>
      </c>
      <c r="BN159">
        <v>0.80651890000000004</v>
      </c>
      <c r="BO159">
        <v>14.555999999999999</v>
      </c>
      <c r="BP159">
        <v>17.119129999999998</v>
      </c>
      <c r="BQ159">
        <v>5066.6679999999997</v>
      </c>
      <c r="BR159">
        <v>0.80329490000000003</v>
      </c>
      <c r="BS159">
        <v>14.327</v>
      </c>
      <c r="BT159">
        <v>4.4085219999999996</v>
      </c>
      <c r="BU159">
        <v>1326.454</v>
      </c>
      <c r="BV159">
        <v>0.79941890000000004</v>
      </c>
      <c r="BW159">
        <v>14.26999</v>
      </c>
      <c r="BX159">
        <v>0.95485509999999996</v>
      </c>
      <c r="BY159">
        <v>290.04969999999997</v>
      </c>
      <c r="BZ159">
        <v>0.7950313</v>
      </c>
      <c r="CA159">
        <v>14.51535</v>
      </c>
      <c r="CB159">
        <v>0.22542509999999999</v>
      </c>
      <c r="CC159">
        <v>67.976960000000005</v>
      </c>
      <c r="CD159">
        <v>0.79035060000000001</v>
      </c>
      <c r="CE159">
        <v>14.90959</v>
      </c>
      <c r="CF159" s="1">
        <v>8.9682380000000006E-2</v>
      </c>
      <c r="CG159">
        <v>26.345369999999999</v>
      </c>
      <c r="CH159">
        <v>0.7853078</v>
      </c>
      <c r="CI159">
        <v>15.254440000000001</v>
      </c>
      <c r="CJ159" s="1">
        <v>6.3861119999999993E-2</v>
      </c>
      <c r="CK159">
        <v>18.4941</v>
      </c>
      <c r="CL159">
        <v>0.77905729999999995</v>
      </c>
      <c r="CM159">
        <v>15.21984</v>
      </c>
      <c r="CN159" s="1">
        <v>5.9360789999999997E-2</v>
      </c>
      <c r="CO159" s="1">
        <v>17.19698</v>
      </c>
      <c r="CP159">
        <v>0.77271279999999998</v>
      </c>
      <c r="CQ159">
        <v>15.09549</v>
      </c>
      <c r="CR159" s="1">
        <v>6.0526799999999999E-2</v>
      </c>
      <c r="CS159" s="1">
        <v>17.635629999999999</v>
      </c>
      <c r="CT159">
        <v>0.7662911</v>
      </c>
      <c r="CU159">
        <v>15.04641</v>
      </c>
      <c r="CV159" s="1">
        <v>6.2161080000000001E-2</v>
      </c>
      <c r="CW159" s="1">
        <v>18.271429999999999</v>
      </c>
      <c r="CX159">
        <v>0.7599494</v>
      </c>
      <c r="CY159">
        <v>14.94519</v>
      </c>
      <c r="CZ159" s="1">
        <v>6.1694100000000002E-2</v>
      </c>
      <c r="DA159" s="1">
        <v>18.31129</v>
      </c>
      <c r="DB159">
        <v>0.75355470000000002</v>
      </c>
      <c r="DC159">
        <v>15.214499999999999</v>
      </c>
      <c r="DD159" s="1">
        <v>5.8753560000000003E-2</v>
      </c>
      <c r="DE159" s="1">
        <v>17.60849</v>
      </c>
      <c r="DF159">
        <v>0.74769680000000005</v>
      </c>
      <c r="DG159">
        <v>15.68501</v>
      </c>
      <c r="DH159" s="1">
        <v>5.4184799999999998E-2</v>
      </c>
      <c r="DI159" s="1">
        <v>16.375170000000001</v>
      </c>
      <c r="DJ159">
        <v>0.74184349999999999</v>
      </c>
      <c r="DK159">
        <v>15.97775</v>
      </c>
      <c r="DL159" s="1">
        <v>4.8967980000000001E-2</v>
      </c>
      <c r="DM159" s="1">
        <v>14.912520000000001</v>
      </c>
      <c r="DN159">
        <v>0.7359154</v>
      </c>
      <c r="DO159">
        <v>16.370429999999999</v>
      </c>
      <c r="DP159" s="1">
        <v>4.3757549999999999E-2</v>
      </c>
      <c r="DQ159" s="1">
        <v>13.42262</v>
      </c>
      <c r="DR159">
        <v>0.73014509999999999</v>
      </c>
      <c r="DS159">
        <v>16.561409999999999</v>
      </c>
      <c r="DT159" s="1">
        <v>3.8747810000000001E-2</v>
      </c>
      <c r="DU159" s="1">
        <v>11.969709999999999</v>
      </c>
      <c r="DV159">
        <v>0.72445919999999997</v>
      </c>
      <c r="DW159">
        <v>16.548940000000002</v>
      </c>
      <c r="DX159" s="1">
        <v>3.3801619999999998E-2</v>
      </c>
      <c r="DY159" s="1">
        <v>10.51812</v>
      </c>
      <c r="DZ159">
        <v>0.71911910000000001</v>
      </c>
      <c r="EA159">
        <v>16.48546</v>
      </c>
      <c r="EB159" s="1">
        <v>2.8942240000000001E-2</v>
      </c>
      <c r="EC159" s="1">
        <v>9.0676600000000001</v>
      </c>
      <c r="ED159">
        <v>0.7142134</v>
      </c>
      <c r="EE159">
        <v>16.328859999999999</v>
      </c>
      <c r="EF159" s="1">
        <v>2.4444759999999999E-2</v>
      </c>
      <c r="EG159" s="1">
        <v>7.7008910000000004</v>
      </c>
      <c r="EH159">
        <v>0.71007949999999997</v>
      </c>
      <c r="EI159">
        <v>16.39676</v>
      </c>
      <c r="EJ159" s="1">
        <v>2.0600879999999998E-2</v>
      </c>
      <c r="EK159" s="1">
        <v>6.5144390000000003</v>
      </c>
      <c r="EL159">
        <v>0.70654280000000003</v>
      </c>
      <c r="EM159">
        <v>16.624320000000001</v>
      </c>
      <c r="EN159" s="1">
        <v>1.7506830000000001E-2</v>
      </c>
      <c r="EO159" s="1">
        <v>5.5489050000000004</v>
      </c>
      <c r="EP159">
        <v>0.70379879999999995</v>
      </c>
      <c r="EQ159">
        <v>16.866</v>
      </c>
      <c r="ER159" s="1">
        <v>1.508164E-2</v>
      </c>
      <c r="ES159" s="1">
        <v>4.7846859999999998</v>
      </c>
      <c r="ET159">
        <v>0.70171240000000001</v>
      </c>
      <c r="EU159">
        <v>17.00695</v>
      </c>
      <c r="EV159" s="1">
        <v>1.3168620000000001E-2</v>
      </c>
      <c r="EW159" s="1">
        <v>4.1772650000000002</v>
      </c>
      <c r="EX159">
        <v>0.70022850000000003</v>
      </c>
      <c r="EY159">
        <v>16.791370000000001</v>
      </c>
      <c r="EZ159" s="1">
        <v>1.1590369999999999E-2</v>
      </c>
      <c r="FA159" s="1">
        <v>3.67441</v>
      </c>
      <c r="FB159">
        <v>0.69914569999999998</v>
      </c>
      <c r="FC159">
        <v>16.476209999999998</v>
      </c>
      <c r="FD159" s="1">
        <v>1.012326E-2</v>
      </c>
      <c r="FE159" s="1">
        <v>3.2081149999999998</v>
      </c>
      <c r="FF159">
        <v>0.69847230000000005</v>
      </c>
      <c r="FG159">
        <v>16.255089999999999</v>
      </c>
      <c r="FH159" s="1">
        <v>8.5499919999999993E-3</v>
      </c>
      <c r="FI159" s="1">
        <v>2.7106490000000001</v>
      </c>
      <c r="FJ159">
        <v>0.69800510000000004</v>
      </c>
      <c r="FK159">
        <v>16.166509999999999</v>
      </c>
      <c r="FL159" s="1">
        <v>6.8502709999999998E-3</v>
      </c>
      <c r="FM159" s="1">
        <v>2.172879</v>
      </c>
      <c r="FN159">
        <v>0.69782500000000003</v>
      </c>
      <c r="FO159">
        <v>16.7529</v>
      </c>
      <c r="FP159" s="1">
        <v>5.2283929999999996E-3</v>
      </c>
      <c r="FQ159" s="1">
        <v>1.657389</v>
      </c>
      <c r="FR159">
        <v>0.69779029999999997</v>
      </c>
      <c r="FS159">
        <v>17.056719999999999</v>
      </c>
      <c r="FT159" s="1">
        <v>3.9135890000000003E-3</v>
      </c>
      <c r="FU159" s="1">
        <v>1.237368</v>
      </c>
      <c r="FV159">
        <v>0.69784849999999998</v>
      </c>
      <c r="FW159">
        <v>17.067769999999999</v>
      </c>
      <c r="FX159" s="1">
        <v>2.9883679999999999E-3</v>
      </c>
      <c r="FY159" s="1">
        <v>0.94049939999999999</v>
      </c>
      <c r="FZ159">
        <v>0.69801440000000003</v>
      </c>
      <c r="GA159">
        <v>16.928979999999999</v>
      </c>
      <c r="GB159" s="1">
        <v>2.3961659999999999E-3</v>
      </c>
      <c r="GC159" s="1">
        <v>0.74995219999999996</v>
      </c>
      <c r="GD159">
        <v>0.69822490000000004</v>
      </c>
      <c r="GE159">
        <v>16.677</v>
      </c>
      <c r="GF159" s="1">
        <v>2.0294860000000001E-3</v>
      </c>
      <c r="GG159" s="1">
        <v>0.63193509999999997</v>
      </c>
      <c r="GH159">
        <v>0.6984532</v>
      </c>
      <c r="GI159">
        <v>16.395040000000002</v>
      </c>
      <c r="GJ159" s="1">
        <v>1.7914000000000001E-3</v>
      </c>
      <c r="GK159" s="1">
        <v>0.55559020000000003</v>
      </c>
      <c r="GL159">
        <v>0.69872040000000002</v>
      </c>
      <c r="GM159">
        <v>16.175090000000001</v>
      </c>
      <c r="GN159" s="1">
        <v>1.6156810000000001E-3</v>
      </c>
      <c r="GO159" s="1">
        <v>0.4997315</v>
      </c>
      <c r="GP159">
        <v>0.69897790000000004</v>
      </c>
      <c r="GQ159">
        <v>16.065799999999999</v>
      </c>
      <c r="GR159" s="1">
        <v>1.4697410000000001E-3</v>
      </c>
      <c r="GS159" s="1">
        <v>0.45362560000000002</v>
      </c>
      <c r="GT159">
        <v>0.69919140000000002</v>
      </c>
      <c r="GU159">
        <v>16.633459999999999</v>
      </c>
      <c r="GV159" s="1">
        <v>1.343978E-3</v>
      </c>
      <c r="GW159" s="1">
        <v>0.41413719999999998</v>
      </c>
      <c r="GX159">
        <v>0.69936909999999997</v>
      </c>
      <c r="GY159">
        <v>17.10154</v>
      </c>
      <c r="GZ159" s="1">
        <v>1.238884E-3</v>
      </c>
      <c r="HA159" s="1">
        <v>0.38113609999999998</v>
      </c>
      <c r="HB159">
        <v>0.699546</v>
      </c>
      <c r="HC159">
        <v>17.48536</v>
      </c>
      <c r="HD159" s="1">
        <v>1.1533170000000001E-3</v>
      </c>
      <c r="HE159" s="1">
        <v>0.35430790000000001</v>
      </c>
      <c r="HF159">
        <v>0.69964280000000001</v>
      </c>
      <c r="HG159">
        <v>17.984400000000001</v>
      </c>
      <c r="HH159" s="1">
        <v>1.0837010000000001E-3</v>
      </c>
      <c r="HI159" s="1">
        <v>0.33256760000000002</v>
      </c>
      <c r="HJ159">
        <v>0.69972869999999998</v>
      </c>
      <c r="HK159">
        <v>18.0946</v>
      </c>
      <c r="HL159" s="1">
        <v>1.026686E-3</v>
      </c>
      <c r="HM159" s="1">
        <v>0.31479679999999999</v>
      </c>
      <c r="HN159">
        <v>0.69977270000000003</v>
      </c>
      <c r="HO159">
        <v>17.776340000000001</v>
      </c>
      <c r="HP159" s="1">
        <v>9.8177810000000003E-4</v>
      </c>
      <c r="HQ159" s="1">
        <v>0.30077890000000002</v>
      </c>
      <c r="HR159">
        <v>0.69980850000000006</v>
      </c>
      <c r="HS159">
        <v>17.552070000000001</v>
      </c>
      <c r="HT159" s="1">
        <v>9.4979880000000002E-4</v>
      </c>
      <c r="HU159" s="1">
        <v>0.29075640000000003</v>
      </c>
      <c r="HV159">
        <v>0.69983830000000002</v>
      </c>
      <c r="HW159">
        <v>17.355419999999999</v>
      </c>
      <c r="HX159" s="1">
        <v>9.2835580000000001E-4</v>
      </c>
      <c r="HY159" s="1">
        <v>0.28404639999999998</v>
      </c>
      <c r="HZ159">
        <v>0.69983289999999998</v>
      </c>
      <c r="IA159">
        <v>17.698499999999999</v>
      </c>
      <c r="IB159" s="1">
        <v>9.1082190000000001E-4</v>
      </c>
      <c r="IC159" s="1">
        <v>0.2786846</v>
      </c>
      <c r="ID159">
        <v>0.69986110000000001</v>
      </c>
      <c r="IE159">
        <v>18.196580000000001</v>
      </c>
      <c r="IF159" s="1">
        <v>8.9098339999999995E-4</v>
      </c>
      <c r="IG159" s="1">
        <v>0.27268300000000001</v>
      </c>
      <c r="IH159">
        <v>0.69989239999999997</v>
      </c>
      <c r="II159">
        <v>18.505590000000002</v>
      </c>
      <c r="IJ159" s="1">
        <v>8.660025E-4</v>
      </c>
      <c r="IK159" s="1">
        <v>0.26515109999999997</v>
      </c>
      <c r="IL159">
        <v>0.69986470000000001</v>
      </c>
      <c r="IM159">
        <v>18.84394</v>
      </c>
      <c r="IN159" s="1">
        <v>8.3653150000000001E-4</v>
      </c>
      <c r="IO159" s="1">
        <v>0.25622669999999997</v>
      </c>
      <c r="IP159">
        <v>0.69985039999999998</v>
      </c>
      <c r="IQ159">
        <v>18.819610000000001</v>
      </c>
      <c r="IR159" s="1">
        <v>8.0458169999999998E-4</v>
      </c>
      <c r="IS159" s="1">
        <v>0.24649579999999999</v>
      </c>
      <c r="IT159">
        <v>0.69985459999999999</v>
      </c>
      <c r="IU159">
        <v>18.66263</v>
      </c>
      <c r="IV159" s="1">
        <v>7.7190739999999998E-4</v>
      </c>
      <c r="IW159" s="1">
        <v>0.23653679999999999</v>
      </c>
      <c r="IX159">
        <v>0.69985980000000003</v>
      </c>
      <c r="IY159">
        <v>18.672499999999999</v>
      </c>
      <c r="IZ159" s="1">
        <v>7.3991230000000001E-4</v>
      </c>
      <c r="JA159" s="1">
        <v>0.22675110000000001</v>
      </c>
      <c r="JB159">
        <v>0.69985909999999996</v>
      </c>
      <c r="JC159">
        <v>18.67699</v>
      </c>
      <c r="JD159" s="1">
        <v>7.0917270000000001E-4</v>
      </c>
      <c r="JE159" s="1">
        <v>0.2173378</v>
      </c>
      <c r="JF159">
        <v>0.69985759999999997</v>
      </c>
      <c r="JG159">
        <v>18.84064</v>
      </c>
      <c r="JH159" s="1">
        <v>6.7982679999999997E-4</v>
      </c>
      <c r="JI159" s="1">
        <v>0.20836660000000001</v>
      </c>
      <c r="JJ159">
        <v>0.69985810000000004</v>
      </c>
      <c r="JK159">
        <v>18.57769</v>
      </c>
      <c r="JL159" s="1">
        <v>6.5200860000000002E-4</v>
      </c>
      <c r="JM159" s="1">
        <v>0.1998288</v>
      </c>
      <c r="JN159">
        <v>0.69986159999999997</v>
      </c>
      <c r="JO159">
        <v>18.33192</v>
      </c>
      <c r="JP159" s="1">
        <v>6.2549820000000001E-4</v>
      </c>
      <c r="JQ159" s="1">
        <v>0.1917227</v>
      </c>
      <c r="JR159">
        <v>0.69986110000000001</v>
      </c>
      <c r="JS159">
        <v>17.878240000000002</v>
      </c>
      <c r="JT159">
        <v>6.0046559999999999E-4</v>
      </c>
      <c r="JU159" s="1">
        <v>0.1840347</v>
      </c>
      <c r="JV159">
        <v>0.69986099999999996</v>
      </c>
      <c r="JW159">
        <v>17.40277</v>
      </c>
      <c r="JX159">
        <v>5.7658039999999996E-4</v>
      </c>
      <c r="JY159" s="1">
        <v>0.1767273</v>
      </c>
      <c r="JZ159">
        <v>0.69985909999999996</v>
      </c>
      <c r="KA159">
        <v>17.13363</v>
      </c>
      <c r="KB159">
        <v>5.5386170000000002E-4</v>
      </c>
      <c r="KC159" s="1">
        <v>0.1697572</v>
      </c>
      <c r="KD159">
        <v>0.69985790000000003</v>
      </c>
      <c r="KE159">
        <v>16.984459999999999</v>
      </c>
      <c r="KF159">
        <v>5.3209519999999997E-4</v>
      </c>
      <c r="KG159" s="1">
        <v>0.16309090000000001</v>
      </c>
      <c r="KH159">
        <v>0.69985770000000003</v>
      </c>
      <c r="KI159">
        <v>16.82394</v>
      </c>
      <c r="KJ159">
        <v>5.1141730000000001E-4</v>
      </c>
      <c r="KK159" s="1">
        <v>0.15675459999999999</v>
      </c>
      <c r="KL159">
        <v>0.69986020000000004</v>
      </c>
      <c r="KM159">
        <v>17.17963</v>
      </c>
      <c r="KN159">
        <v>4.9181520000000001E-4</v>
      </c>
      <c r="KO159" s="1">
        <v>0.15073700000000001</v>
      </c>
      <c r="KP159">
        <v>0.69985929999999996</v>
      </c>
      <c r="KQ159">
        <v>17.110109999999999</v>
      </c>
      <c r="KR159">
        <v>4.7318730000000002E-4</v>
      </c>
      <c r="KS159" s="1">
        <v>0.14502010000000001</v>
      </c>
      <c r="KT159">
        <v>0.6998588</v>
      </c>
      <c r="KU159">
        <v>17.006450000000001</v>
      </c>
      <c r="KV159">
        <v>4.5546319999999999E-4</v>
      </c>
      <c r="KW159" s="1">
        <v>0.1395914</v>
      </c>
      <c r="KX159">
        <v>0.6998624</v>
      </c>
      <c r="KY159">
        <v>16.941980000000001</v>
      </c>
      <c r="KZ159">
        <v>4.3860129999999999E-4</v>
      </c>
      <c r="LA159" s="1">
        <v>0.13442100000000001</v>
      </c>
      <c r="LB159">
        <v>0.69985660000000005</v>
      </c>
      <c r="LC159">
        <v>16.595590000000001</v>
      </c>
      <c r="LD159">
        <v>4.2248490000000002E-4</v>
      </c>
      <c r="LE159" s="1">
        <v>0.12948109999999999</v>
      </c>
      <c r="LF159">
        <v>0.69985940000000002</v>
      </c>
      <c r="LG159">
        <v>16.033000000000001</v>
      </c>
      <c r="LH159">
        <v>4.0713179999999998E-4</v>
      </c>
      <c r="LI159" s="1">
        <v>0.1247631</v>
      </c>
      <c r="LJ159">
        <v>0.69982350000000004</v>
      </c>
      <c r="LK159">
        <v>15.63275</v>
      </c>
      <c r="LL159">
        <v>3.9236179999999998E-4</v>
      </c>
      <c r="LM159" s="1">
        <v>0.1202512</v>
      </c>
      <c r="LN159">
        <v>0.69978050000000003</v>
      </c>
      <c r="LO159">
        <v>15.53457</v>
      </c>
      <c r="LP159">
        <v>3.782476E-4</v>
      </c>
      <c r="LQ159" s="1">
        <v>0.1159406</v>
      </c>
      <c r="LR159">
        <v>0.69968759999999997</v>
      </c>
      <c r="LS159">
        <v>16.245799999999999</v>
      </c>
      <c r="LT159">
        <v>3.6467889999999999E-4</v>
      </c>
      <c r="LU159" s="1">
        <v>0.1117939</v>
      </c>
      <c r="LV159">
        <v>0.69956819999999997</v>
      </c>
      <c r="LW159">
        <v>16.822389999999999</v>
      </c>
      <c r="LX159">
        <v>3.5156549999999998E-4</v>
      </c>
      <c r="LY159" s="1">
        <v>0.1077965</v>
      </c>
      <c r="LZ159">
        <v>0.69937090000000002</v>
      </c>
      <c r="MA159">
        <v>17.36581</v>
      </c>
      <c r="MB159">
        <v>3.3898389999999999E-4</v>
      </c>
      <c r="MC159" s="1">
        <v>0.10396279999999999</v>
      </c>
      <c r="MD159">
        <v>0.69916120000000004</v>
      </c>
      <c r="ME159">
        <v>18.121580000000002</v>
      </c>
      <c r="MF159">
        <v>3.2695800000000002E-4</v>
      </c>
      <c r="MG159" s="1">
        <v>0.1003077</v>
      </c>
      <c r="MH159">
        <v>0.69886199999999998</v>
      </c>
      <c r="MI159">
        <v>18.35135</v>
      </c>
      <c r="MJ159">
        <v>3.1580280000000001E-4</v>
      </c>
      <c r="MK159" s="1">
        <v>9.6916359999999993E-2</v>
      </c>
      <c r="ML159">
        <v>0.69859870000000002</v>
      </c>
      <c r="MM159">
        <v>18.090309999999999</v>
      </c>
      <c r="MN159">
        <v>3.0640939999999997E-4</v>
      </c>
      <c r="MO159" s="1">
        <v>9.4038029999999995E-2</v>
      </c>
      <c r="MP159">
        <v>0.69830859999999995</v>
      </c>
      <c r="MQ159">
        <v>18.02103</v>
      </c>
      <c r="MR159">
        <v>2.9969719999999999E-4</v>
      </c>
      <c r="MS159" s="1">
        <v>9.1981800000000002E-2</v>
      </c>
      <c r="MT159">
        <v>0.69807450000000004</v>
      </c>
      <c r="MU159">
        <v>17.993099999999998</v>
      </c>
      <c r="MV159">
        <v>2.9547880000000001E-4</v>
      </c>
      <c r="MW159" s="1">
        <v>9.0690279999999998E-2</v>
      </c>
      <c r="MX159">
        <v>0.6978529</v>
      </c>
      <c r="MY159">
        <v>18.470790000000001</v>
      </c>
      <c r="MZ159">
        <v>2.9215179999999999E-4</v>
      </c>
      <c r="NA159" s="1">
        <v>8.9697860000000004E-2</v>
      </c>
      <c r="NB159">
        <v>0.69767619999999997</v>
      </c>
      <c r="NC159">
        <v>18.973510000000001</v>
      </c>
      <c r="ND159">
        <v>2.8794960000000001E-4</v>
      </c>
      <c r="NE159" s="1">
        <v>8.8458079999999994E-2</v>
      </c>
      <c r="NF159">
        <v>0.69752409999999998</v>
      </c>
      <c r="NG159">
        <v>19.302379999999999</v>
      </c>
      <c r="NH159">
        <v>2.821953E-4</v>
      </c>
      <c r="NI159" s="1">
        <v>8.6736850000000004E-2</v>
      </c>
      <c r="NJ159">
        <v>0.69742910000000002</v>
      </c>
      <c r="NK159">
        <v>19.740919999999999</v>
      </c>
      <c r="NL159">
        <v>2.7503139999999999E-4</v>
      </c>
      <c r="NM159" s="1">
        <v>8.4564570000000006E-2</v>
      </c>
      <c r="NN159">
        <v>0.69732419999999995</v>
      </c>
      <c r="NO159">
        <v>19.775359999999999</v>
      </c>
      <c r="NP159">
        <v>2.6674400000000002E-4</v>
      </c>
      <c r="NQ159" s="1">
        <v>8.2041329999999996E-2</v>
      </c>
      <c r="NR159">
        <v>0.69725879999999996</v>
      </c>
      <c r="NS159">
        <v>19.691130000000001</v>
      </c>
      <c r="NT159">
        <v>2.5713E-4</v>
      </c>
      <c r="NU159" s="1">
        <v>7.9115379999999999E-2</v>
      </c>
      <c r="NV159">
        <v>0.69717390000000001</v>
      </c>
      <c r="NW159">
        <v>19.742069999999998</v>
      </c>
      <c r="NX159">
        <v>2.4574189999999999E-4</v>
      </c>
      <c r="NY159" s="1">
        <v>7.5650620000000002E-2</v>
      </c>
      <c r="NZ159">
        <v>0.6970229</v>
      </c>
      <c r="OA159">
        <v>19.704809999999998</v>
      </c>
      <c r="OB159">
        <v>2.328655E-4</v>
      </c>
      <c r="OC159" s="1">
        <v>7.1721839999999995E-2</v>
      </c>
      <c r="OD159">
        <v>0.6968164</v>
      </c>
      <c r="OE159">
        <v>19.477519999999998</v>
      </c>
      <c r="OF159">
        <v>2.198182E-4</v>
      </c>
      <c r="OG159" s="1">
        <v>6.7718390000000003E-2</v>
      </c>
      <c r="OH159">
        <v>0.69655009999999995</v>
      </c>
      <c r="OI159">
        <v>19.58296</v>
      </c>
      <c r="OJ159">
        <v>2.078983E-4</v>
      </c>
      <c r="OK159" s="1">
        <v>6.4057649999999994E-2</v>
      </c>
    </row>
    <row r="160" spans="1:401" x14ac:dyDescent="0.35">
      <c r="A160">
        <v>163</v>
      </c>
      <c r="B160" t="s">
        <v>4</v>
      </c>
      <c r="C160" t="s">
        <v>24</v>
      </c>
      <c r="D160" t="s">
        <v>165</v>
      </c>
      <c r="E160">
        <v>894.34109999999998</v>
      </c>
      <c r="F160">
        <v>0.96294670000000004</v>
      </c>
      <c r="G160">
        <v>15.86875</v>
      </c>
      <c r="H160">
        <v>0</v>
      </c>
      <c r="I160">
        <v>0</v>
      </c>
      <c r="J160">
        <v>0.96091649999999995</v>
      </c>
      <c r="K160">
        <v>15.37707</v>
      </c>
      <c r="L160">
        <v>0</v>
      </c>
      <c r="M160">
        <v>0</v>
      </c>
      <c r="N160">
        <v>0.95878810000000003</v>
      </c>
      <c r="O160">
        <v>15.46035</v>
      </c>
      <c r="P160">
        <v>0</v>
      </c>
      <c r="Q160">
        <v>0</v>
      </c>
      <c r="R160">
        <v>0.95674910000000002</v>
      </c>
      <c r="S160">
        <v>15.31635</v>
      </c>
      <c r="T160">
        <v>0</v>
      </c>
      <c r="U160">
        <v>0</v>
      </c>
      <c r="V160">
        <v>0.95472349999999995</v>
      </c>
      <c r="W160">
        <v>15.70757</v>
      </c>
      <c r="X160">
        <v>0</v>
      </c>
      <c r="Y160" s="1">
        <v>1.914942E-36</v>
      </c>
      <c r="Z160">
        <v>0.95263949999999997</v>
      </c>
      <c r="AA160">
        <v>15.884370000000001</v>
      </c>
      <c r="AB160" s="1">
        <v>7.3687070000000003E-28</v>
      </c>
      <c r="AC160" s="1">
        <v>2.5208510000000001E-25</v>
      </c>
      <c r="AD160">
        <v>0.95057780000000003</v>
      </c>
      <c r="AE160">
        <v>16.018999999999998</v>
      </c>
      <c r="AF160" s="1">
        <v>4.3315300000000002E-17</v>
      </c>
      <c r="AG160" s="1">
        <v>1.4777230000000001E-14</v>
      </c>
      <c r="AH160">
        <v>0.94848290000000002</v>
      </c>
      <c r="AI160">
        <v>16.022549999999999</v>
      </c>
      <c r="AJ160" s="1">
        <v>3.1814919999999998E-7</v>
      </c>
      <c r="AK160" s="1">
        <v>6.9788740000000001E-5</v>
      </c>
      <c r="AL160">
        <v>0.9463916</v>
      </c>
      <c r="AM160">
        <v>15.6381</v>
      </c>
      <c r="AN160" s="1">
        <v>1.940689E-3</v>
      </c>
      <c r="AO160">
        <v>0.49153540000000001</v>
      </c>
      <c r="AP160">
        <v>0.94430099999999995</v>
      </c>
      <c r="AQ160">
        <v>15.03528</v>
      </c>
      <c r="AR160">
        <v>0.31081959999999997</v>
      </c>
      <c r="AS160">
        <v>86.186319999999995</v>
      </c>
      <c r="AT160">
        <v>0.94218060000000003</v>
      </c>
      <c r="AU160">
        <v>14.950290000000001</v>
      </c>
      <c r="AV160">
        <v>7.0239760000000002</v>
      </c>
      <c r="AW160">
        <v>2093.6689999999999</v>
      </c>
      <c r="AX160">
        <v>0.94010260000000001</v>
      </c>
      <c r="AY160">
        <v>14.64045</v>
      </c>
      <c r="AZ160">
        <v>41.34064</v>
      </c>
      <c r="BA160">
        <v>13078.69</v>
      </c>
      <c r="BB160">
        <v>0.93769930000000001</v>
      </c>
      <c r="BC160">
        <v>14.568429999999999</v>
      </c>
      <c r="BD160">
        <v>90.006879999999995</v>
      </c>
      <c r="BE160">
        <v>29947.88</v>
      </c>
      <c r="BF160">
        <v>0.93500209999999995</v>
      </c>
      <c r="BG160">
        <v>14.750489999999999</v>
      </c>
      <c r="BH160">
        <v>91.903469999999999</v>
      </c>
      <c r="BI160">
        <v>31910.94</v>
      </c>
      <c r="BJ160">
        <v>0.93194690000000002</v>
      </c>
      <c r="BK160">
        <v>14.68141</v>
      </c>
      <c r="BL160">
        <v>52.396729999999998</v>
      </c>
      <c r="BM160">
        <v>18854.919999999998</v>
      </c>
      <c r="BN160">
        <v>0.92832309999999996</v>
      </c>
      <c r="BO160">
        <v>14.55409</v>
      </c>
      <c r="BP160">
        <v>19.152259999999998</v>
      </c>
      <c r="BQ160">
        <v>7096.6580000000004</v>
      </c>
      <c r="BR160">
        <v>0.92382880000000001</v>
      </c>
      <c r="BS160">
        <v>14.352790000000001</v>
      </c>
      <c r="BT160">
        <v>5.0682840000000002</v>
      </c>
      <c r="BU160">
        <v>1920.9390000000001</v>
      </c>
      <c r="BV160">
        <v>0.91844269999999995</v>
      </c>
      <c r="BW160">
        <v>14.33217</v>
      </c>
      <c r="BX160">
        <v>1.1102700000000001</v>
      </c>
      <c r="BY160">
        <v>426.0188</v>
      </c>
      <c r="BZ160">
        <v>0.9123135</v>
      </c>
      <c r="CA160">
        <v>14.58816</v>
      </c>
      <c r="CB160">
        <v>0.25570359999999998</v>
      </c>
      <c r="CC160">
        <v>97.017769999999999</v>
      </c>
      <c r="CD160">
        <v>0.90570170000000005</v>
      </c>
      <c r="CE160">
        <v>14.97195</v>
      </c>
      <c r="CF160" s="1">
        <v>9.5270250000000001E-2</v>
      </c>
      <c r="CG160">
        <v>34.655560000000001</v>
      </c>
      <c r="CH160">
        <v>0.89862920000000002</v>
      </c>
      <c r="CI160">
        <v>15.298209999999999</v>
      </c>
      <c r="CJ160" s="1">
        <v>6.4948710000000007E-2</v>
      </c>
      <c r="CK160">
        <v>22.950469999999999</v>
      </c>
      <c r="CL160">
        <v>0.88979799999999998</v>
      </c>
      <c r="CM160">
        <v>15.22818</v>
      </c>
      <c r="CN160" s="1">
        <v>5.9421990000000001E-2</v>
      </c>
      <c r="CO160">
        <v>20.871849999999998</v>
      </c>
      <c r="CP160">
        <v>0.88084320000000005</v>
      </c>
      <c r="CQ160">
        <v>15.08506</v>
      </c>
      <c r="CR160" s="1">
        <v>6.0293180000000002E-2</v>
      </c>
      <c r="CS160" s="1">
        <v>21.236429999999999</v>
      </c>
      <c r="CT160">
        <v>0.87189899999999998</v>
      </c>
      <c r="CU160">
        <v>15.036709999999999</v>
      </c>
      <c r="CV160" s="1">
        <v>6.2017089999999997E-2</v>
      </c>
      <c r="CW160" s="1">
        <v>21.996420000000001</v>
      </c>
      <c r="CX160">
        <v>0.86304630000000004</v>
      </c>
      <c r="CY160">
        <v>14.96031</v>
      </c>
      <c r="CZ160" s="1">
        <v>6.1785130000000001E-2</v>
      </c>
      <c r="DA160" s="1">
        <v>22.102709999999998</v>
      </c>
      <c r="DB160">
        <v>0.85410710000000001</v>
      </c>
      <c r="DC160">
        <v>15.26412</v>
      </c>
      <c r="DD160" s="1">
        <v>5.9071220000000001E-2</v>
      </c>
      <c r="DE160" s="1">
        <v>21.31166</v>
      </c>
      <c r="DF160">
        <v>0.84556339999999997</v>
      </c>
      <c r="DG160">
        <v>15.756729999999999</v>
      </c>
      <c r="DH160" s="1">
        <v>5.4630089999999999E-2</v>
      </c>
      <c r="DI160" s="1">
        <v>19.865870000000001</v>
      </c>
      <c r="DJ160">
        <v>0.83702310000000002</v>
      </c>
      <c r="DK160">
        <v>16.036619999999999</v>
      </c>
      <c r="DL160" s="1">
        <v>4.9454249999999998E-2</v>
      </c>
      <c r="DM160" s="1">
        <v>18.110859999999999</v>
      </c>
      <c r="DN160">
        <v>0.8284977</v>
      </c>
      <c r="DO160">
        <v>16.389720000000001</v>
      </c>
      <c r="DP160" s="1">
        <v>4.4236940000000002E-2</v>
      </c>
      <c r="DQ160" s="1">
        <v>16.304310000000001</v>
      </c>
      <c r="DR160">
        <v>0.82015970000000005</v>
      </c>
      <c r="DS160">
        <v>16.54392</v>
      </c>
      <c r="DT160" s="1">
        <v>3.921993E-2</v>
      </c>
      <c r="DU160" s="1">
        <v>14.54523</v>
      </c>
      <c r="DV160">
        <v>0.81200459999999997</v>
      </c>
      <c r="DW160">
        <v>16.521059999999999</v>
      </c>
      <c r="DX160" s="1">
        <v>3.4279749999999998E-2</v>
      </c>
      <c r="DY160" s="1">
        <v>12.79677</v>
      </c>
      <c r="DZ160">
        <v>0.80427720000000003</v>
      </c>
      <c r="EA160">
        <v>16.45853</v>
      </c>
      <c r="EB160" s="1">
        <v>2.9413290000000002E-2</v>
      </c>
      <c r="EC160" s="1">
        <v>11.049020000000001</v>
      </c>
      <c r="ED160">
        <v>0.79720709999999995</v>
      </c>
      <c r="EE160">
        <v>16.327729999999999</v>
      </c>
      <c r="EF160" s="1">
        <v>2.4873349999999999E-2</v>
      </c>
      <c r="EG160" s="1">
        <v>9.3891439999999999</v>
      </c>
      <c r="EH160">
        <v>0.79117550000000003</v>
      </c>
      <c r="EI160">
        <v>16.441299999999998</v>
      </c>
      <c r="EJ160" s="1">
        <v>2.0961509999999999E-2</v>
      </c>
      <c r="EK160" s="1">
        <v>7.9351710000000004</v>
      </c>
      <c r="EL160">
        <v>0.78601520000000002</v>
      </c>
      <c r="EM160">
        <v>16.697130000000001</v>
      </c>
      <c r="EN160" s="1">
        <v>1.7796090000000001E-2</v>
      </c>
      <c r="EO160" s="1">
        <v>6.7459749999999996</v>
      </c>
      <c r="EP160">
        <v>0.78194030000000003</v>
      </c>
      <c r="EQ160">
        <v>16.945709999999998</v>
      </c>
      <c r="ER160" s="1">
        <v>1.5310880000000001E-2</v>
      </c>
      <c r="ES160" s="1">
        <v>5.8037330000000003</v>
      </c>
      <c r="ET160">
        <v>0.77883480000000005</v>
      </c>
      <c r="EU160">
        <v>17.067299999999999</v>
      </c>
      <c r="EV160" s="1">
        <v>1.335327E-2</v>
      </c>
      <c r="EW160" s="1">
        <v>5.0569959999999998</v>
      </c>
      <c r="EX160">
        <v>0.77654579999999995</v>
      </c>
      <c r="EY160">
        <v>16.81484</v>
      </c>
      <c r="EZ160" s="1">
        <v>1.174969E-2</v>
      </c>
      <c r="FA160" s="1">
        <v>4.4444400000000002</v>
      </c>
      <c r="FB160">
        <v>0.77494339999999995</v>
      </c>
      <c r="FC160">
        <v>16.466439999999999</v>
      </c>
      <c r="FD160" s="1">
        <v>1.028242E-2</v>
      </c>
      <c r="FE160" s="1">
        <v>3.8871950000000002</v>
      </c>
      <c r="FF160">
        <v>0.77386560000000004</v>
      </c>
      <c r="FG160">
        <v>16.23377</v>
      </c>
      <c r="FH160" s="1">
        <v>8.7262569999999994E-3</v>
      </c>
      <c r="FI160" s="1">
        <v>3.3015560000000002</v>
      </c>
      <c r="FJ160">
        <v>0.77317380000000002</v>
      </c>
      <c r="FK160">
        <v>16.167010000000001</v>
      </c>
      <c r="FL160" s="1">
        <v>7.0341889999999997E-3</v>
      </c>
      <c r="FM160" s="1">
        <v>2.665035</v>
      </c>
      <c r="FN160">
        <v>0.77284810000000004</v>
      </c>
      <c r="FO160">
        <v>16.800450000000001</v>
      </c>
      <c r="FP160" s="1">
        <v>5.3927879999999999E-3</v>
      </c>
      <c r="FQ160" s="1">
        <v>2.043679</v>
      </c>
      <c r="FR160">
        <v>0.77275830000000001</v>
      </c>
      <c r="FS160">
        <v>17.13672</v>
      </c>
      <c r="FT160" s="1">
        <v>4.0386600000000003E-3</v>
      </c>
      <c r="FU160" s="1">
        <v>1.527142</v>
      </c>
      <c r="FV160">
        <v>0.77282930000000005</v>
      </c>
      <c r="FW160">
        <v>17.15737</v>
      </c>
      <c r="FX160" s="1">
        <v>3.0723109999999999E-3</v>
      </c>
      <c r="FY160" s="1">
        <v>1.155993</v>
      </c>
      <c r="FZ160">
        <v>0.77302280000000001</v>
      </c>
      <c r="GA160">
        <v>16.983599999999999</v>
      </c>
      <c r="GB160" s="1">
        <v>2.4487139999999998E-3</v>
      </c>
      <c r="GC160" s="1">
        <v>0.91545410000000005</v>
      </c>
      <c r="GD160">
        <v>0.77331830000000001</v>
      </c>
      <c r="GE160">
        <v>16.695599999999999</v>
      </c>
      <c r="GF160" s="1">
        <v>2.0623180000000001E-3</v>
      </c>
      <c r="GG160" s="1">
        <v>0.76627849999999997</v>
      </c>
      <c r="GH160">
        <v>0.77364409999999995</v>
      </c>
      <c r="GI160">
        <v>16.3871</v>
      </c>
      <c r="GJ160" s="1">
        <v>1.8137139999999999E-3</v>
      </c>
      <c r="GK160" s="1">
        <v>0.67073669999999996</v>
      </c>
      <c r="GL160">
        <v>0.77400400000000003</v>
      </c>
      <c r="GM160">
        <v>16.163180000000001</v>
      </c>
      <c r="GN160" s="1">
        <v>1.633165E-3</v>
      </c>
      <c r="GO160" s="1">
        <v>0.60212549999999998</v>
      </c>
      <c r="GP160">
        <v>0.77435379999999998</v>
      </c>
      <c r="GQ160">
        <v>16.084489999999999</v>
      </c>
      <c r="GR160" s="1">
        <v>1.484658E-3</v>
      </c>
      <c r="GS160" s="1">
        <v>0.54617450000000001</v>
      </c>
      <c r="GT160">
        <v>0.77467739999999996</v>
      </c>
      <c r="GU160">
        <v>16.69866</v>
      </c>
      <c r="GV160" s="1">
        <v>1.3566870000000001E-3</v>
      </c>
      <c r="GW160" s="1">
        <v>0.49825710000000001</v>
      </c>
      <c r="GX160">
        <v>0.77493690000000004</v>
      </c>
      <c r="GY160">
        <v>17.177859999999999</v>
      </c>
      <c r="GZ160" s="1">
        <v>1.249333E-3</v>
      </c>
      <c r="HA160" s="1">
        <v>0.45803700000000003</v>
      </c>
      <c r="HB160">
        <v>0.77517879999999995</v>
      </c>
      <c r="HC160">
        <v>17.555250000000001</v>
      </c>
      <c r="HD160" s="1">
        <v>1.161769E-3</v>
      </c>
      <c r="HE160" s="1">
        <v>0.42527510000000002</v>
      </c>
      <c r="HF160">
        <v>0.7753198</v>
      </c>
      <c r="HG160">
        <v>18.031759999999998</v>
      </c>
      <c r="HH160" s="1">
        <v>1.0905909999999999E-3</v>
      </c>
      <c r="HI160" s="1">
        <v>0.39873649999999999</v>
      </c>
      <c r="HJ160">
        <v>0.77545319999999995</v>
      </c>
      <c r="HK160">
        <v>18.117609999999999</v>
      </c>
      <c r="HL160" s="1">
        <v>1.0322910000000001E-3</v>
      </c>
      <c r="HM160" s="1">
        <v>0.37704749999999998</v>
      </c>
      <c r="HN160">
        <v>0.77554940000000006</v>
      </c>
      <c r="HO160">
        <v>17.772590000000001</v>
      </c>
      <c r="HP160" s="1">
        <v>9.8604449999999989E-4</v>
      </c>
      <c r="HQ160" s="1">
        <v>0.35980279999999998</v>
      </c>
      <c r="HR160">
        <v>0.77556930000000002</v>
      </c>
      <c r="HS160">
        <v>17.532920000000001</v>
      </c>
      <c r="HT160" s="1">
        <v>9.526812E-4</v>
      </c>
      <c r="HU160" s="1">
        <v>0.34728880000000001</v>
      </c>
      <c r="HV160">
        <v>0.77562489999999995</v>
      </c>
      <c r="HW160">
        <v>17.368279999999999</v>
      </c>
      <c r="HX160" s="1">
        <v>9.3034840000000003E-4</v>
      </c>
      <c r="HY160" s="1">
        <v>0.33891209999999999</v>
      </c>
      <c r="HZ160">
        <v>0.77564960000000005</v>
      </c>
      <c r="IA160">
        <v>17.770199999999999</v>
      </c>
      <c r="IB160" s="1">
        <v>9.1269069999999999E-4</v>
      </c>
      <c r="IC160" s="1">
        <v>0.33245019999999997</v>
      </c>
      <c r="ID160">
        <v>0.77566159999999995</v>
      </c>
      <c r="IE160">
        <v>18.297280000000001</v>
      </c>
      <c r="IF160" s="1">
        <v>8.9328979999999997E-4</v>
      </c>
      <c r="IG160" s="1">
        <v>0.32549040000000001</v>
      </c>
      <c r="IH160">
        <v>0.77566809999999997</v>
      </c>
      <c r="II160">
        <v>18.60887</v>
      </c>
      <c r="IJ160" s="1">
        <v>8.6885740000000003E-4</v>
      </c>
      <c r="IK160" s="1">
        <v>0.3167584</v>
      </c>
      <c r="IL160">
        <v>0.77566809999999997</v>
      </c>
      <c r="IM160">
        <v>18.916340000000002</v>
      </c>
      <c r="IN160" s="1">
        <v>8.3979390000000001E-4</v>
      </c>
      <c r="IO160" s="1">
        <v>0.30631779999999997</v>
      </c>
      <c r="IP160">
        <v>0.77567790000000003</v>
      </c>
      <c r="IQ160">
        <v>18.835139999999999</v>
      </c>
      <c r="IR160" s="1">
        <v>8.0801940000000002E-4</v>
      </c>
      <c r="IS160" s="1">
        <v>0.29481449999999998</v>
      </c>
      <c r="IT160">
        <v>0.77568519999999996</v>
      </c>
      <c r="IU160">
        <v>18.641729999999999</v>
      </c>
      <c r="IV160" s="1">
        <v>7.7535669999999996E-4</v>
      </c>
      <c r="IW160" s="1">
        <v>0.28296979999999999</v>
      </c>
      <c r="IX160">
        <v>0.775698</v>
      </c>
      <c r="IY160">
        <v>18.635999999999999</v>
      </c>
      <c r="IZ160" s="1">
        <v>7.4326459999999998E-4</v>
      </c>
      <c r="JA160" s="1">
        <v>0.27128229999999998</v>
      </c>
      <c r="JB160">
        <v>0.77569679999999996</v>
      </c>
      <c r="JC160">
        <v>18.67867</v>
      </c>
      <c r="JD160" s="1">
        <v>7.1238010000000001E-4</v>
      </c>
      <c r="JE160" s="1">
        <v>0.26001999999999997</v>
      </c>
      <c r="JF160">
        <v>0.77569270000000001</v>
      </c>
      <c r="JG160">
        <v>18.90504</v>
      </c>
      <c r="JH160" s="1">
        <v>6.8287450000000004E-4</v>
      </c>
      <c r="JI160" s="1">
        <v>0.24927469999999999</v>
      </c>
      <c r="JJ160">
        <v>0.77569310000000002</v>
      </c>
      <c r="JK160">
        <v>18.669070000000001</v>
      </c>
      <c r="JL160" s="1">
        <v>6.5490660000000001E-4</v>
      </c>
      <c r="JM160" s="1">
        <v>0.23905009999999999</v>
      </c>
      <c r="JN160">
        <v>0.77569089999999996</v>
      </c>
      <c r="JO160">
        <v>18.435289999999998</v>
      </c>
      <c r="JP160" s="1">
        <v>6.2824850000000004E-4</v>
      </c>
      <c r="JQ160" s="1">
        <v>0.22934199999999999</v>
      </c>
      <c r="JR160">
        <v>0.77568990000000004</v>
      </c>
      <c r="JS160">
        <v>17.943020000000001</v>
      </c>
      <c r="JT160" s="1">
        <v>6.0307540000000004E-4</v>
      </c>
      <c r="JU160" s="1">
        <v>0.2201321</v>
      </c>
      <c r="JV160">
        <v>0.77568939999999997</v>
      </c>
      <c r="JW160">
        <v>17.435420000000001</v>
      </c>
      <c r="JX160" s="1">
        <v>5.7906400000000001E-4</v>
      </c>
      <c r="JY160" s="1">
        <v>0.2113825</v>
      </c>
      <c r="JZ160">
        <v>0.77568890000000001</v>
      </c>
      <c r="KA160">
        <v>17.134820000000001</v>
      </c>
      <c r="KB160" s="1">
        <v>5.5623360000000004E-4</v>
      </c>
      <c r="KC160" s="1">
        <v>0.20303869999999999</v>
      </c>
      <c r="KD160">
        <v>0.77569250000000001</v>
      </c>
      <c r="KE160">
        <v>16.981480000000001</v>
      </c>
      <c r="KF160" s="1">
        <v>5.3435980000000004E-4</v>
      </c>
      <c r="KG160" s="1">
        <v>0.19505929999999999</v>
      </c>
      <c r="KH160">
        <v>0.77569310000000002</v>
      </c>
      <c r="KI160">
        <v>16.83503</v>
      </c>
      <c r="KJ160" s="1">
        <v>5.1356999999999998E-4</v>
      </c>
      <c r="KK160" s="1">
        <v>0.1874702</v>
      </c>
      <c r="KL160">
        <v>0.77568890000000001</v>
      </c>
      <c r="KM160">
        <v>17.22982</v>
      </c>
      <c r="KN160" s="1">
        <v>4.9385580000000002E-4</v>
      </c>
      <c r="KO160" s="1">
        <v>0.18026249999999999</v>
      </c>
      <c r="KP160">
        <v>0.77569410000000005</v>
      </c>
      <c r="KQ160">
        <v>17.173380000000002</v>
      </c>
      <c r="KR160" s="1">
        <v>4.7512660000000002E-4</v>
      </c>
      <c r="KS160" s="1">
        <v>0.17341429999999999</v>
      </c>
      <c r="KT160">
        <v>0.77569319999999997</v>
      </c>
      <c r="KU160">
        <v>17.091560000000001</v>
      </c>
      <c r="KV160" s="1">
        <v>4.5730389999999998E-4</v>
      </c>
      <c r="KW160" s="1">
        <v>0.1669117</v>
      </c>
      <c r="KX160">
        <v>0.77569220000000005</v>
      </c>
      <c r="KY160">
        <v>17.009</v>
      </c>
      <c r="KZ160" s="1">
        <v>4.40357E-4</v>
      </c>
      <c r="LA160" s="1">
        <v>0.16072339999999999</v>
      </c>
      <c r="LB160">
        <v>0.77568190000000004</v>
      </c>
      <c r="LC160">
        <v>16.650269999999999</v>
      </c>
      <c r="LD160" s="1">
        <v>4.2416140000000002E-4</v>
      </c>
      <c r="LE160" s="1">
        <v>0.15481120000000001</v>
      </c>
      <c r="LF160">
        <v>0.77568919999999997</v>
      </c>
      <c r="LG160">
        <v>16.060929999999999</v>
      </c>
      <c r="LH160" s="1">
        <v>4.0873789999999998E-4</v>
      </c>
      <c r="LI160" s="1">
        <v>0.14916760000000001</v>
      </c>
      <c r="LJ160">
        <v>0.77561869999999999</v>
      </c>
      <c r="LK160">
        <v>15.64001</v>
      </c>
      <c r="LL160" s="1">
        <v>3.9389070000000001E-4</v>
      </c>
      <c r="LM160" s="1">
        <v>0.14376449999999999</v>
      </c>
      <c r="LN160">
        <v>0.77556460000000005</v>
      </c>
      <c r="LO160">
        <v>15.558160000000001</v>
      </c>
      <c r="LP160" s="1">
        <v>3.7971629999999999E-4</v>
      </c>
      <c r="LQ160" s="1">
        <v>0.13860539999999999</v>
      </c>
      <c r="LR160">
        <v>0.77544769999999996</v>
      </c>
      <c r="LS160">
        <v>16.305140000000002</v>
      </c>
      <c r="LT160" s="1">
        <v>3.660917E-4</v>
      </c>
      <c r="LU160" s="1">
        <v>0.13364609999999999</v>
      </c>
      <c r="LV160">
        <v>0.77524930000000003</v>
      </c>
      <c r="LW160">
        <v>16.892410000000002</v>
      </c>
      <c r="LX160" s="1">
        <v>3.5292670000000001E-4</v>
      </c>
      <c r="LY160" s="1">
        <v>0.12886359999999999</v>
      </c>
      <c r="LZ160">
        <v>0.77501960000000003</v>
      </c>
      <c r="MA160">
        <v>17.443709999999999</v>
      </c>
      <c r="MB160">
        <v>3.4028649999999998E-4</v>
      </c>
      <c r="MC160" s="1">
        <v>0.1242709</v>
      </c>
      <c r="MD160">
        <v>0.77469770000000004</v>
      </c>
      <c r="ME160">
        <v>18.174240000000001</v>
      </c>
      <c r="MF160">
        <v>3.2819860000000002E-4</v>
      </c>
      <c r="MG160" s="1">
        <v>0.11989089999999999</v>
      </c>
      <c r="MH160">
        <v>0.77436179999999999</v>
      </c>
      <c r="MI160">
        <v>18.367159999999998</v>
      </c>
      <c r="MJ160">
        <v>3.1691960000000002E-4</v>
      </c>
      <c r="MK160" s="1">
        <v>0.11579540000000001</v>
      </c>
      <c r="ML160">
        <v>0.77395480000000005</v>
      </c>
      <c r="MM160">
        <v>18.070920000000001</v>
      </c>
      <c r="MN160">
        <v>3.0729219999999998E-4</v>
      </c>
      <c r="MO160" s="1">
        <v>0.1122698</v>
      </c>
      <c r="MP160">
        <v>0.77356709999999995</v>
      </c>
      <c r="MQ160">
        <v>17.988759999999999</v>
      </c>
      <c r="MR160">
        <v>3.0027249999999998E-4</v>
      </c>
      <c r="MS160" s="1">
        <v>0.1096829</v>
      </c>
      <c r="MT160">
        <v>0.77323980000000003</v>
      </c>
      <c r="MU160">
        <v>18.008900000000001</v>
      </c>
      <c r="MV160">
        <v>2.958468E-4</v>
      </c>
      <c r="MW160" s="1">
        <v>0.1080484</v>
      </c>
      <c r="MX160">
        <v>0.77289859999999999</v>
      </c>
      <c r="MY160">
        <v>18.542829999999999</v>
      </c>
      <c r="MZ160">
        <v>2.9250990000000002E-4</v>
      </c>
      <c r="NA160" s="1">
        <v>0.1068494</v>
      </c>
      <c r="NB160">
        <v>0.77264370000000004</v>
      </c>
      <c r="NC160">
        <v>19.064240000000002</v>
      </c>
      <c r="ND160">
        <v>2.8845120000000002E-4</v>
      </c>
      <c r="NE160" s="1">
        <v>0.1054282</v>
      </c>
      <c r="NF160">
        <v>0.77242120000000003</v>
      </c>
      <c r="NG160">
        <v>19.38936</v>
      </c>
      <c r="NH160">
        <v>2.8286899999999999E-4</v>
      </c>
      <c r="NI160" s="1">
        <v>0.103451</v>
      </c>
      <c r="NJ160">
        <v>0.7722483</v>
      </c>
      <c r="NK160">
        <v>19.799410000000002</v>
      </c>
      <c r="NL160">
        <v>2.7584069999999998E-4</v>
      </c>
      <c r="NM160" s="1">
        <v>0.100923</v>
      </c>
      <c r="NN160">
        <v>0.77213240000000005</v>
      </c>
      <c r="NO160">
        <v>19.781770000000002</v>
      </c>
      <c r="NP160">
        <v>2.67676E-4</v>
      </c>
      <c r="NQ160" s="1">
        <v>9.7970500000000002E-2</v>
      </c>
      <c r="NR160">
        <v>0.77200979999999997</v>
      </c>
      <c r="NS160">
        <v>19.66142</v>
      </c>
      <c r="NT160">
        <v>2.5822360000000001E-4</v>
      </c>
      <c r="NU160" s="1">
        <v>9.455537E-2</v>
      </c>
      <c r="NV160">
        <v>0.77188809999999997</v>
      </c>
      <c r="NW160">
        <v>19.70383</v>
      </c>
      <c r="NX160">
        <v>2.4703220000000002E-4</v>
      </c>
      <c r="NY160" s="1">
        <v>9.0515789999999999E-2</v>
      </c>
      <c r="NZ160">
        <v>0.77170130000000003</v>
      </c>
      <c r="OA160">
        <v>19.710640000000001</v>
      </c>
      <c r="OB160">
        <v>2.3426769999999999E-4</v>
      </c>
      <c r="OC160" s="1">
        <v>8.5891919999999997E-2</v>
      </c>
      <c r="OD160">
        <v>0.7714394</v>
      </c>
      <c r="OE160">
        <v>19.533519999999999</v>
      </c>
      <c r="OF160">
        <v>2.2117330000000001E-4</v>
      </c>
      <c r="OG160" s="1">
        <v>8.1109669999999995E-2</v>
      </c>
      <c r="OH160">
        <v>0.7710378</v>
      </c>
      <c r="OI160">
        <v>19.670349999999999</v>
      </c>
      <c r="OJ160">
        <v>2.090886E-4</v>
      </c>
      <c r="OK160" s="1">
        <v>7.6685470000000006E-2</v>
      </c>
    </row>
    <row r="161" spans="1:401" x14ac:dyDescent="0.35">
      <c r="A161">
        <v>164</v>
      </c>
      <c r="B161" t="s">
        <v>4</v>
      </c>
      <c r="C161" t="s">
        <v>24</v>
      </c>
      <c r="D161" t="s">
        <v>166</v>
      </c>
      <c r="E161">
        <v>839.02909999999997</v>
      </c>
      <c r="F161">
        <v>0.68096760000000001</v>
      </c>
      <c r="G161">
        <v>15.911160000000001</v>
      </c>
      <c r="H161">
        <v>0</v>
      </c>
      <c r="I161">
        <v>0</v>
      </c>
      <c r="J161">
        <v>0.68023679999999997</v>
      </c>
      <c r="K161">
        <v>15.43267</v>
      </c>
      <c r="L161">
        <v>0</v>
      </c>
      <c r="M161">
        <v>0</v>
      </c>
      <c r="N161">
        <v>0.67951419999999996</v>
      </c>
      <c r="O161">
        <v>15.518509999999999</v>
      </c>
      <c r="P161">
        <v>0</v>
      </c>
      <c r="Q161">
        <v>0</v>
      </c>
      <c r="R161">
        <v>0.67889109999999997</v>
      </c>
      <c r="S161">
        <v>15.3567</v>
      </c>
      <c r="T161">
        <v>0</v>
      </c>
      <c r="U161">
        <v>0</v>
      </c>
      <c r="V161">
        <v>0.67829819999999996</v>
      </c>
      <c r="W161">
        <v>15.711740000000001</v>
      </c>
      <c r="X161">
        <v>0</v>
      </c>
      <c r="Y161" s="1">
        <v>3.2037140000000001E-37</v>
      </c>
      <c r="Z161">
        <v>0.67768390000000001</v>
      </c>
      <c r="AA161">
        <v>15.867509999999999</v>
      </c>
      <c r="AB161" s="1">
        <v>1.3467690000000001E-28</v>
      </c>
      <c r="AC161" s="1">
        <v>4.4394220000000001E-26</v>
      </c>
      <c r="AD161">
        <v>0.67709640000000004</v>
      </c>
      <c r="AE161">
        <v>16.002420000000001</v>
      </c>
      <c r="AF161" s="1">
        <v>7.5861829999999996E-18</v>
      </c>
      <c r="AG161" s="1">
        <v>2.4926890000000001E-15</v>
      </c>
      <c r="AH161">
        <v>0.67649539999999997</v>
      </c>
      <c r="AI161">
        <v>16.031089999999999</v>
      </c>
      <c r="AJ161" s="1">
        <v>9.9268509999999996E-8</v>
      </c>
      <c r="AK161" s="1">
        <v>2.4273759999999998E-5</v>
      </c>
      <c r="AL161">
        <v>0.67590030000000001</v>
      </c>
      <c r="AM161">
        <v>15.68318</v>
      </c>
      <c r="AN161" s="1">
        <v>1.0348569999999999E-3</v>
      </c>
      <c r="AO161">
        <v>0.27322930000000001</v>
      </c>
      <c r="AP161">
        <v>0.67528270000000001</v>
      </c>
      <c r="AQ161">
        <v>15.101889999999999</v>
      </c>
      <c r="AR161">
        <v>0.20577819999999999</v>
      </c>
      <c r="AS161">
        <v>57.932499999999997</v>
      </c>
      <c r="AT161">
        <v>0.67469080000000003</v>
      </c>
      <c r="AU161">
        <v>15.023960000000001</v>
      </c>
      <c r="AV161">
        <v>5.4071709999999999</v>
      </c>
      <c r="AW161">
        <v>1604.4</v>
      </c>
      <c r="AX161">
        <v>0.67409790000000003</v>
      </c>
      <c r="AY161">
        <v>14.69265</v>
      </c>
      <c r="AZ161">
        <v>35.781329999999997</v>
      </c>
      <c r="BA161">
        <v>11083.73</v>
      </c>
      <c r="BB161">
        <v>0.67346910000000004</v>
      </c>
      <c r="BC161">
        <v>14.58469</v>
      </c>
      <c r="BD161">
        <v>85.626850000000005</v>
      </c>
      <c r="BE161">
        <v>27497.74</v>
      </c>
      <c r="BF161">
        <v>0.67277909999999996</v>
      </c>
      <c r="BG161">
        <v>14.750540000000001</v>
      </c>
      <c r="BH161">
        <v>94.451689999999999</v>
      </c>
      <c r="BI161">
        <v>31257.71</v>
      </c>
      <c r="BJ161">
        <v>0.6719155</v>
      </c>
      <c r="BK161">
        <v>14.67906</v>
      </c>
      <c r="BL161">
        <v>57.343580000000003</v>
      </c>
      <c r="BM161">
        <v>19454.64</v>
      </c>
      <c r="BN161">
        <v>0.67086239999999997</v>
      </c>
      <c r="BO161">
        <v>14.549860000000001</v>
      </c>
      <c r="BP161">
        <v>22.030139999999999</v>
      </c>
      <c r="BQ161">
        <v>7626.3410000000003</v>
      </c>
      <c r="BR161">
        <v>0.66950739999999997</v>
      </c>
      <c r="BS161">
        <v>14.37374</v>
      </c>
      <c r="BT161">
        <v>6.0451589999999999</v>
      </c>
      <c r="BU161">
        <v>2125.5120000000002</v>
      </c>
      <c r="BV161">
        <v>0.66788820000000004</v>
      </c>
      <c r="BW161">
        <v>14.38828</v>
      </c>
      <c r="BX161">
        <v>1.347067</v>
      </c>
      <c r="BY161">
        <v>477.89600000000002</v>
      </c>
      <c r="BZ161">
        <v>0.66606810000000005</v>
      </c>
      <c r="CA161">
        <v>14.65654</v>
      </c>
      <c r="CB161">
        <v>0.30251020000000001</v>
      </c>
      <c r="CC161">
        <v>106.7178</v>
      </c>
      <c r="CD161">
        <v>0.66418880000000002</v>
      </c>
      <c r="CE161">
        <v>15.03234</v>
      </c>
      <c r="CF161" s="1">
        <v>0.1038837</v>
      </c>
      <c r="CG161">
        <v>35.634520000000002</v>
      </c>
      <c r="CH161">
        <v>0.66219499999999998</v>
      </c>
      <c r="CI161">
        <v>15.34102</v>
      </c>
      <c r="CJ161" s="1">
        <v>6.662216E-2</v>
      </c>
      <c r="CK161">
        <v>22.345649999999999</v>
      </c>
      <c r="CL161">
        <v>0.65842579999999995</v>
      </c>
      <c r="CM161">
        <v>15.237629999999999</v>
      </c>
      <c r="CN161" s="1">
        <v>5.9566260000000003E-2</v>
      </c>
      <c r="CO161">
        <v>19.905850000000001</v>
      </c>
      <c r="CP161">
        <v>0.65474869999999996</v>
      </c>
      <c r="CQ161">
        <v>15.076140000000001</v>
      </c>
      <c r="CR161" s="1">
        <v>6.0018370000000001E-2</v>
      </c>
      <c r="CS161" s="1">
        <v>20.111000000000001</v>
      </c>
      <c r="CT161">
        <v>0.65123580000000003</v>
      </c>
      <c r="CU161">
        <v>15.02608</v>
      </c>
      <c r="CV161" s="1">
        <v>6.1818959999999999E-2</v>
      </c>
      <c r="CW161" s="1">
        <v>20.832270000000001</v>
      </c>
      <c r="CX161">
        <v>0.64791359999999998</v>
      </c>
      <c r="CY161">
        <v>14.97198</v>
      </c>
      <c r="CZ161" s="1">
        <v>6.1894930000000001E-2</v>
      </c>
      <c r="DA161" s="1">
        <v>20.996590000000001</v>
      </c>
      <c r="DB161">
        <v>0.64448930000000004</v>
      </c>
      <c r="DC161">
        <v>15.309749999999999</v>
      </c>
      <c r="DD161" s="1">
        <v>5.9450379999999997E-2</v>
      </c>
      <c r="DE161" s="1">
        <v>20.308389999999999</v>
      </c>
      <c r="DF161">
        <v>0.64047200000000004</v>
      </c>
      <c r="DG161">
        <v>15.82366</v>
      </c>
      <c r="DH161" s="1">
        <v>5.5175509999999997E-2</v>
      </c>
      <c r="DI161" s="1">
        <v>18.97241</v>
      </c>
      <c r="DJ161">
        <v>0.63646579999999997</v>
      </c>
      <c r="DK161">
        <v>16.094339999999999</v>
      </c>
      <c r="DL161" s="1">
        <v>5.0059140000000002E-2</v>
      </c>
      <c r="DM161" s="1">
        <v>17.314769999999999</v>
      </c>
      <c r="DN161">
        <v>0.63241579999999997</v>
      </c>
      <c r="DO161">
        <v>16.412369999999999</v>
      </c>
      <c r="DP161" s="1">
        <v>4.4834699999999998E-2</v>
      </c>
      <c r="DQ161" s="1">
        <v>15.59089</v>
      </c>
      <c r="DR161">
        <v>0.62842719999999996</v>
      </c>
      <c r="DS161">
        <v>16.530100000000001</v>
      </c>
      <c r="DT161" s="1">
        <v>3.9805119999999999E-2</v>
      </c>
      <c r="DU161" s="1">
        <v>13.91295</v>
      </c>
      <c r="DV161">
        <v>0.62454589999999999</v>
      </c>
      <c r="DW161">
        <v>16.495629999999998</v>
      </c>
      <c r="DX161" s="1">
        <v>3.4870320000000003E-2</v>
      </c>
      <c r="DY161" s="1">
        <v>12.25332</v>
      </c>
      <c r="DZ161">
        <v>0.62085159999999995</v>
      </c>
      <c r="EA161">
        <v>16.43235</v>
      </c>
      <c r="EB161" s="1">
        <v>2.9996780000000001E-2</v>
      </c>
      <c r="EC161" s="1">
        <v>10.593859999999999</v>
      </c>
      <c r="ED161">
        <v>0.61751710000000004</v>
      </c>
      <c r="EE161">
        <v>16.323239999999998</v>
      </c>
      <c r="EF161" s="1">
        <v>2.54075E-2</v>
      </c>
      <c r="EG161" s="1">
        <v>9.0077309999999997</v>
      </c>
      <c r="EH161">
        <v>0.61492380000000002</v>
      </c>
      <c r="EI161">
        <v>16.4788</v>
      </c>
      <c r="EJ161" s="1">
        <v>2.1414220000000001E-2</v>
      </c>
      <c r="EK161" s="1">
        <v>7.6101580000000002</v>
      </c>
      <c r="EL161">
        <v>0.61268199999999995</v>
      </c>
      <c r="EM161">
        <v>16.763079999999999</v>
      </c>
      <c r="EN161" s="1">
        <v>1.8159910000000001E-2</v>
      </c>
      <c r="EO161" s="1">
        <v>6.4609870000000003</v>
      </c>
      <c r="EP161">
        <v>0.6110255</v>
      </c>
      <c r="EQ161">
        <v>17.021000000000001</v>
      </c>
      <c r="ER161" s="1">
        <v>1.5598809999999999E-2</v>
      </c>
      <c r="ES161" s="1">
        <v>5.5489230000000003</v>
      </c>
      <c r="ET161">
        <v>0.60976459999999999</v>
      </c>
      <c r="EU161">
        <v>17.125430000000001</v>
      </c>
      <c r="EV161" s="1">
        <v>1.3584010000000001E-2</v>
      </c>
      <c r="EW161" s="1">
        <v>4.8273210000000004</v>
      </c>
      <c r="EX161">
        <v>0.60889119999999997</v>
      </c>
      <c r="EY161">
        <v>16.83774</v>
      </c>
      <c r="EZ161" s="1">
        <v>1.194629E-2</v>
      </c>
      <c r="FA161" s="1">
        <v>4.2394170000000004</v>
      </c>
      <c r="FB161">
        <v>0.60824080000000003</v>
      </c>
      <c r="FC161">
        <v>16.45825</v>
      </c>
      <c r="FD161" s="1">
        <v>1.047475E-2</v>
      </c>
      <c r="FE161" s="1">
        <v>3.712974</v>
      </c>
      <c r="FF161">
        <v>0.60785370000000005</v>
      </c>
      <c r="FG161">
        <v>16.212900000000001</v>
      </c>
      <c r="FH161" s="1">
        <v>8.9380060000000001E-3</v>
      </c>
      <c r="FI161" s="1">
        <v>3.16737</v>
      </c>
      <c r="FJ161">
        <v>0.60758040000000002</v>
      </c>
      <c r="FK161">
        <v>16.16555</v>
      </c>
      <c r="FL161" s="1">
        <v>7.2579560000000003E-3</v>
      </c>
      <c r="FM161" s="1">
        <v>2.5723470000000002</v>
      </c>
      <c r="FN161">
        <v>0.60750660000000001</v>
      </c>
      <c r="FO161">
        <v>16.844449999999998</v>
      </c>
      <c r="FP161" s="1">
        <v>5.5966829999999999E-3</v>
      </c>
      <c r="FQ161" s="1">
        <v>1.982472</v>
      </c>
      <c r="FR161">
        <v>0.60750159999999997</v>
      </c>
      <c r="FS161">
        <v>17.208279999999998</v>
      </c>
      <c r="FT161" s="1">
        <v>4.1965029999999999E-3</v>
      </c>
      <c r="FU161" s="1">
        <v>1.4832689999999999</v>
      </c>
      <c r="FV161">
        <v>0.60757320000000004</v>
      </c>
      <c r="FW161">
        <v>17.24006</v>
      </c>
      <c r="FX161" s="1">
        <v>3.1796519999999998E-3</v>
      </c>
      <c r="FY161" s="1">
        <v>1.1192550000000001</v>
      </c>
      <c r="FZ161">
        <v>0.60766160000000002</v>
      </c>
      <c r="GA161">
        <v>17.03547</v>
      </c>
      <c r="GB161" s="1">
        <v>2.516248E-3</v>
      </c>
      <c r="GC161" s="1">
        <v>0.88111669999999997</v>
      </c>
      <c r="GD161">
        <v>0.60779669999999997</v>
      </c>
      <c r="GE161">
        <v>16.7136</v>
      </c>
      <c r="GF161" s="1">
        <v>2.1043360000000001E-3</v>
      </c>
      <c r="GG161" s="1">
        <v>0.73315209999999997</v>
      </c>
      <c r="GH161">
        <v>0.60795549999999998</v>
      </c>
      <c r="GI161">
        <v>16.379930000000002</v>
      </c>
      <c r="GJ161" s="1">
        <v>1.8418969999999999E-3</v>
      </c>
      <c r="GK161" s="1">
        <v>0.63911249999999997</v>
      </c>
      <c r="GL161">
        <v>0.60811660000000001</v>
      </c>
      <c r="GM161">
        <v>16.150179999999999</v>
      </c>
      <c r="GN161" s="1">
        <v>1.654881E-3</v>
      </c>
      <c r="GO161" s="1">
        <v>0.57262999999999997</v>
      </c>
      <c r="GP161">
        <v>0.60825320000000005</v>
      </c>
      <c r="GQ161">
        <v>16.098590000000002</v>
      </c>
      <c r="GR161" s="1">
        <v>1.503084E-3</v>
      </c>
      <c r="GS161" s="1">
        <v>0.51904249999999996</v>
      </c>
      <c r="GT161">
        <v>0.60840090000000002</v>
      </c>
      <c r="GU161">
        <v>16.75994</v>
      </c>
      <c r="GV161" s="1">
        <v>1.372421E-3</v>
      </c>
      <c r="GW161" s="1">
        <v>0.47320279999999998</v>
      </c>
      <c r="GX161">
        <v>0.60852830000000002</v>
      </c>
      <c r="GY161">
        <v>17.249849999999999</v>
      </c>
      <c r="GZ161" s="1">
        <v>1.262333E-3</v>
      </c>
      <c r="HA161" s="1">
        <v>0.43457970000000001</v>
      </c>
      <c r="HB161">
        <v>0.60862459999999996</v>
      </c>
      <c r="HC161">
        <v>17.624030000000001</v>
      </c>
      <c r="HD161" s="1">
        <v>1.1723E-3</v>
      </c>
      <c r="HE161" s="1">
        <v>0.40305639999999998</v>
      </c>
      <c r="HF161">
        <v>0.60867740000000004</v>
      </c>
      <c r="HG161">
        <v>18.079799999999999</v>
      </c>
      <c r="HH161" s="1">
        <v>1.0991569999999999E-3</v>
      </c>
      <c r="HI161" s="1">
        <v>0.37751820000000003</v>
      </c>
      <c r="HJ161">
        <v>0.60873759999999999</v>
      </c>
      <c r="HK161">
        <v>18.140599999999999</v>
      </c>
      <c r="HL161" s="1">
        <v>1.039285E-3</v>
      </c>
      <c r="HM161" s="1">
        <v>0.35666579999999998</v>
      </c>
      <c r="HN161">
        <v>0.60876790000000003</v>
      </c>
      <c r="HO161">
        <v>17.769659999999998</v>
      </c>
      <c r="HP161" s="1">
        <v>9.9143220000000006E-4</v>
      </c>
      <c r="HQ161" s="1">
        <v>0.33998650000000002</v>
      </c>
      <c r="HR161">
        <v>0.60878560000000004</v>
      </c>
      <c r="HS161">
        <v>17.514530000000001</v>
      </c>
      <c r="HT161" s="1">
        <v>9.5637689999999997E-4</v>
      </c>
      <c r="HU161" s="1">
        <v>0.32772099999999998</v>
      </c>
      <c r="HV161">
        <v>0.60878840000000001</v>
      </c>
      <c r="HW161">
        <v>17.375319999999999</v>
      </c>
      <c r="HX161" s="1">
        <v>9.3285380000000004E-4</v>
      </c>
      <c r="HY161" s="1">
        <v>0.31949139999999998</v>
      </c>
      <c r="HZ161">
        <v>0.6088076</v>
      </c>
      <c r="IA161">
        <v>17.835339999999999</v>
      </c>
      <c r="IB161" s="1">
        <v>9.1494329999999998E-4</v>
      </c>
      <c r="IC161" s="1">
        <v>0.31333070000000002</v>
      </c>
      <c r="ID161">
        <v>0.60880460000000003</v>
      </c>
      <c r="IE161">
        <v>18.390779999999999</v>
      </c>
      <c r="IF161" s="1">
        <v>8.9601090000000002E-4</v>
      </c>
      <c r="IG161" s="1">
        <v>0.30690869999999998</v>
      </c>
      <c r="IH161">
        <v>0.60882890000000001</v>
      </c>
      <c r="II161">
        <v>18.707159999999998</v>
      </c>
      <c r="IJ161" s="1">
        <v>8.7223979999999997E-4</v>
      </c>
      <c r="IK161" s="1">
        <v>0.29888880000000001</v>
      </c>
      <c r="IL161">
        <v>0.60880939999999995</v>
      </c>
      <c r="IM161">
        <v>18.98882</v>
      </c>
      <c r="IN161" s="1">
        <v>8.4371239999999996E-4</v>
      </c>
      <c r="IO161" s="1">
        <v>0.28922530000000002</v>
      </c>
      <c r="IP161">
        <v>0.60881459999999998</v>
      </c>
      <c r="IQ161">
        <v>18.85332</v>
      </c>
      <c r="IR161" s="1">
        <v>8.1218879999999999E-4</v>
      </c>
      <c r="IS161" s="1">
        <v>0.27848489999999998</v>
      </c>
      <c r="IT161">
        <v>0.6088209</v>
      </c>
      <c r="IU161">
        <v>18.62454</v>
      </c>
      <c r="IV161" s="1">
        <v>7.7955679999999999E-4</v>
      </c>
      <c r="IW161" s="1">
        <v>0.2673565</v>
      </c>
      <c r="IX161">
        <v>0.60882899999999995</v>
      </c>
      <c r="IY161">
        <v>18.602239999999998</v>
      </c>
      <c r="IZ161" s="1">
        <v>7.4734849999999995E-4</v>
      </c>
      <c r="JA161" s="1">
        <v>0.25633289999999997</v>
      </c>
      <c r="JB161">
        <v>0.60882590000000003</v>
      </c>
      <c r="JC161">
        <v>18.67661</v>
      </c>
      <c r="JD161" s="1">
        <v>7.1629289999999997E-4</v>
      </c>
      <c r="JE161" s="1">
        <v>0.2456913</v>
      </c>
      <c r="JF161">
        <v>0.60883220000000005</v>
      </c>
      <c r="JG161">
        <v>18.961069999999999</v>
      </c>
      <c r="JH161" s="1">
        <v>6.8660209999999995E-4</v>
      </c>
      <c r="JI161" s="1">
        <v>0.2355344</v>
      </c>
      <c r="JJ161">
        <v>0.60883220000000005</v>
      </c>
      <c r="JK161">
        <v>18.750139999999998</v>
      </c>
      <c r="JL161" s="1">
        <v>6.5845089999999997E-4</v>
      </c>
      <c r="JM161" s="1">
        <v>0.2258646</v>
      </c>
      <c r="JN161">
        <v>0.60882630000000004</v>
      </c>
      <c r="JO161">
        <v>18.53059</v>
      </c>
      <c r="JP161" s="1">
        <v>6.3161079999999995E-4</v>
      </c>
      <c r="JQ161" s="1">
        <v>0.21668119999999999</v>
      </c>
      <c r="JR161">
        <v>0.60882420000000004</v>
      </c>
      <c r="JS161">
        <v>18.003299999999999</v>
      </c>
      <c r="JT161" s="1">
        <v>6.0626180000000003E-4</v>
      </c>
      <c r="JU161" s="1">
        <v>0.2079635</v>
      </c>
      <c r="JV161">
        <v>0.60882309999999995</v>
      </c>
      <c r="JW161">
        <v>17.466249999999999</v>
      </c>
      <c r="JX161" s="1">
        <v>5.8209720000000002E-4</v>
      </c>
      <c r="JY161" s="1">
        <v>0.1996899</v>
      </c>
      <c r="JZ161">
        <v>0.60882539999999996</v>
      </c>
      <c r="KA161">
        <v>17.136800000000001</v>
      </c>
      <c r="KB161" s="1">
        <v>5.5912889999999997E-4</v>
      </c>
      <c r="KC161" s="1">
        <v>0.1918049</v>
      </c>
      <c r="KD161">
        <v>0.60883089999999995</v>
      </c>
      <c r="KE161">
        <v>16.97756</v>
      </c>
      <c r="KF161" s="1">
        <v>5.3712910000000005E-4</v>
      </c>
      <c r="KG161" s="1">
        <v>0.1842608</v>
      </c>
      <c r="KH161">
        <v>0.6088327</v>
      </c>
      <c r="KI161">
        <v>16.84281</v>
      </c>
      <c r="KJ161" s="1">
        <v>5.1620189999999997E-4</v>
      </c>
      <c r="KK161" s="1">
        <v>0.17708599999999999</v>
      </c>
      <c r="KL161">
        <v>0.6088228</v>
      </c>
      <c r="KM161">
        <v>17.275359999999999</v>
      </c>
      <c r="KN161" s="1">
        <v>4.9634889999999995E-4</v>
      </c>
      <c r="KO161" s="1">
        <v>0.170265</v>
      </c>
      <c r="KP161">
        <v>0.60883290000000001</v>
      </c>
      <c r="KQ161">
        <v>17.229179999999999</v>
      </c>
      <c r="KR161" s="1">
        <v>4.7749910000000002E-4</v>
      </c>
      <c r="KS161" s="1">
        <v>0.16379150000000001</v>
      </c>
      <c r="KT161">
        <v>0.60883129999999996</v>
      </c>
      <c r="KU161">
        <v>17.169260000000001</v>
      </c>
      <c r="KV161" s="1">
        <v>4.595542E-4</v>
      </c>
      <c r="KW161" s="1">
        <v>0.15763669999999999</v>
      </c>
      <c r="KX161">
        <v>0.60882789999999998</v>
      </c>
      <c r="KY161">
        <v>17.072469999999999</v>
      </c>
      <c r="KZ161" s="1">
        <v>4.4250490000000001E-4</v>
      </c>
      <c r="LA161" s="1">
        <v>0.15178759999999999</v>
      </c>
      <c r="LB161">
        <v>0.60881399999999997</v>
      </c>
      <c r="LC161">
        <v>16.699770000000001</v>
      </c>
      <c r="LD161" s="1">
        <v>4.2620880000000002E-4</v>
      </c>
      <c r="LE161" s="1">
        <v>0.14619850000000001</v>
      </c>
      <c r="LF161">
        <v>0.60880579999999995</v>
      </c>
      <c r="LG161">
        <v>16.086549999999999</v>
      </c>
      <c r="LH161" s="1">
        <v>4.1069860000000002E-4</v>
      </c>
      <c r="LI161" s="1">
        <v>0.14086599999999999</v>
      </c>
      <c r="LJ161">
        <v>0.60878480000000001</v>
      </c>
      <c r="LK161">
        <v>15.645910000000001</v>
      </c>
      <c r="LL161" s="1">
        <v>3.9576269999999999E-4</v>
      </c>
      <c r="LM161" s="1">
        <v>0.1357556</v>
      </c>
      <c r="LN161">
        <v>0.60876620000000004</v>
      </c>
      <c r="LO161">
        <v>15.578390000000001</v>
      </c>
      <c r="LP161" s="1">
        <v>3.815092E-4</v>
      </c>
      <c r="LQ161" s="1">
        <v>0.13088069999999999</v>
      </c>
      <c r="LR161">
        <v>0.60869220000000002</v>
      </c>
      <c r="LS161">
        <v>16.362580000000001</v>
      </c>
      <c r="LT161" s="1">
        <v>3.6781779999999999E-4</v>
      </c>
      <c r="LU161" s="1">
        <v>0.12619620000000001</v>
      </c>
      <c r="LV161">
        <v>0.60860590000000003</v>
      </c>
      <c r="LW161">
        <v>16.958349999999999</v>
      </c>
      <c r="LX161" s="1">
        <v>3.5458519999999999E-4</v>
      </c>
      <c r="LY161" s="1">
        <v>0.1216761</v>
      </c>
      <c r="LZ161">
        <v>0.60849059999999999</v>
      </c>
      <c r="MA161">
        <v>17.519850000000002</v>
      </c>
      <c r="MB161" s="1">
        <v>3.4187870000000002E-4</v>
      </c>
      <c r="MC161" s="1">
        <v>0.11733440000000001</v>
      </c>
      <c r="MD161">
        <v>0.60833970000000004</v>
      </c>
      <c r="ME161">
        <v>18.22906</v>
      </c>
      <c r="MF161" s="1">
        <v>3.2971159999999999E-4</v>
      </c>
      <c r="MG161" s="1">
        <v>0.1131894</v>
      </c>
      <c r="MH161">
        <v>0.608182</v>
      </c>
      <c r="MI161">
        <v>18.38449</v>
      </c>
      <c r="MJ161" s="1">
        <v>3.183018E-4</v>
      </c>
      <c r="MK161" s="1">
        <v>0.1092957</v>
      </c>
      <c r="ML161">
        <v>0.60799530000000002</v>
      </c>
      <c r="MM161">
        <v>18.054359999999999</v>
      </c>
      <c r="MN161" s="1">
        <v>3.0840769999999998E-4</v>
      </c>
      <c r="MO161" s="1">
        <v>0.10590040000000001</v>
      </c>
      <c r="MP161">
        <v>0.60784450000000001</v>
      </c>
      <c r="MQ161">
        <v>17.95797</v>
      </c>
      <c r="MR161" s="1">
        <v>3.0101869999999998E-4</v>
      </c>
      <c r="MS161" s="1">
        <v>0.1033565</v>
      </c>
      <c r="MT161">
        <v>0.60768440000000001</v>
      </c>
      <c r="MU161">
        <v>18.018319999999999</v>
      </c>
      <c r="MV161" s="1">
        <v>2.9631610000000001E-4</v>
      </c>
      <c r="MW161" s="1">
        <v>0.10173509999999999</v>
      </c>
      <c r="MX161">
        <v>0.60757700000000003</v>
      </c>
      <c r="MY161">
        <v>18.609850000000002</v>
      </c>
      <c r="MZ161" s="1">
        <v>2.9294029999999999E-4</v>
      </c>
      <c r="NA161" s="1">
        <v>0.1005877</v>
      </c>
      <c r="NB161">
        <v>0.60746809999999996</v>
      </c>
      <c r="NC161">
        <v>19.149249999999999</v>
      </c>
      <c r="ND161" s="1">
        <v>2.8904089999999999E-4</v>
      </c>
      <c r="NE161" s="1">
        <v>9.9292480000000002E-2</v>
      </c>
      <c r="NF161">
        <v>0.60735680000000003</v>
      </c>
      <c r="NG161">
        <v>19.472850000000001</v>
      </c>
      <c r="NH161" s="1">
        <v>2.836631E-4</v>
      </c>
      <c r="NI161" s="1">
        <v>9.7490720000000003E-2</v>
      </c>
      <c r="NJ161">
        <v>0.60729900000000003</v>
      </c>
      <c r="NK161">
        <v>19.858619999999998</v>
      </c>
      <c r="NL161" s="1">
        <v>2.7680510000000001E-4</v>
      </c>
      <c r="NM161" s="1">
        <v>9.5161419999999997E-2</v>
      </c>
      <c r="NN161">
        <v>0.60724849999999997</v>
      </c>
      <c r="NO161">
        <v>19.791229999999999</v>
      </c>
      <c r="NP161" s="1">
        <v>2.6878690000000001E-4</v>
      </c>
      <c r="NQ161" s="1">
        <v>9.2426869999999994E-2</v>
      </c>
      <c r="NR161">
        <v>0.60721700000000001</v>
      </c>
      <c r="NS161">
        <v>19.63625</v>
      </c>
      <c r="NT161" s="1">
        <v>2.5952389999999998E-4</v>
      </c>
      <c r="NU161" s="1">
        <v>8.9269619999999994E-2</v>
      </c>
      <c r="NV161">
        <v>0.60717010000000005</v>
      </c>
      <c r="NW161">
        <v>19.66771</v>
      </c>
      <c r="NX161" s="1">
        <v>2.4857170000000002E-4</v>
      </c>
      <c r="NY161" s="1">
        <v>8.5538260000000005E-2</v>
      </c>
      <c r="NZ161">
        <v>0.60707710000000004</v>
      </c>
      <c r="OA161">
        <v>19.7105</v>
      </c>
      <c r="OB161" s="1">
        <v>2.3596230000000001E-4</v>
      </c>
      <c r="OC161" s="1">
        <v>8.1238710000000006E-2</v>
      </c>
      <c r="OD161">
        <v>0.6069734</v>
      </c>
      <c r="OE161">
        <v>19.581309999999998</v>
      </c>
      <c r="OF161" s="1">
        <v>2.2283580000000001E-4</v>
      </c>
      <c r="OG161" s="1">
        <v>7.6732700000000001E-2</v>
      </c>
      <c r="OH161">
        <v>0.60677709999999996</v>
      </c>
      <c r="OI161">
        <v>19.749669999999998</v>
      </c>
      <c r="OJ161" s="1">
        <v>2.105613E-4</v>
      </c>
      <c r="OK161" s="1">
        <v>7.2516689999999995E-2</v>
      </c>
    </row>
    <row r="162" spans="1:401" x14ac:dyDescent="0.35">
      <c r="A162">
        <v>165</v>
      </c>
      <c r="B162" t="s">
        <v>4</v>
      </c>
      <c r="C162" t="s">
        <v>24</v>
      </c>
      <c r="D162" t="s">
        <v>167</v>
      </c>
      <c r="E162">
        <v>845.18899999999996</v>
      </c>
      <c r="F162">
        <v>0.89922179999999996</v>
      </c>
      <c r="G162">
        <v>15.947889999999999</v>
      </c>
      <c r="H162">
        <v>0</v>
      </c>
      <c r="I162">
        <v>0</v>
      </c>
      <c r="J162">
        <v>0.89797419999999994</v>
      </c>
      <c r="K162">
        <v>15.48115</v>
      </c>
      <c r="L162">
        <v>0</v>
      </c>
      <c r="M162">
        <v>0</v>
      </c>
      <c r="N162">
        <v>0.89673670000000005</v>
      </c>
      <c r="O162">
        <v>15.56888</v>
      </c>
      <c r="P162">
        <v>0</v>
      </c>
      <c r="Q162">
        <v>0</v>
      </c>
      <c r="R162">
        <v>0.89567889999999994</v>
      </c>
      <c r="S162">
        <v>15.393980000000001</v>
      </c>
      <c r="T162">
        <v>0</v>
      </c>
      <c r="U162">
        <v>0</v>
      </c>
      <c r="V162">
        <v>0.89467079999999999</v>
      </c>
      <c r="W162">
        <v>15.717359999999999</v>
      </c>
      <c r="X162">
        <v>0</v>
      </c>
      <c r="Y162" s="1">
        <v>4.4333469999999999E-38</v>
      </c>
      <c r="Z162">
        <v>0.89361970000000002</v>
      </c>
      <c r="AA162">
        <v>15.85196</v>
      </c>
      <c r="AB162" s="1">
        <v>2.3245450000000001E-29</v>
      </c>
      <c r="AC162" s="1">
        <v>6.5610750000000002E-27</v>
      </c>
      <c r="AD162">
        <v>0.89260660000000003</v>
      </c>
      <c r="AE162">
        <v>15.987360000000001</v>
      </c>
      <c r="AF162" s="1">
        <v>1.246099E-18</v>
      </c>
      <c r="AG162" s="1">
        <v>3.509279E-16</v>
      </c>
      <c r="AH162">
        <v>0.89157189999999997</v>
      </c>
      <c r="AI162">
        <v>16.036010000000001</v>
      </c>
      <c r="AJ162" s="1">
        <v>3.7656709999999998E-8</v>
      </c>
      <c r="AK162" s="1">
        <v>7.5101180000000004E-6</v>
      </c>
      <c r="AL162">
        <v>0.8905592</v>
      </c>
      <c r="AM162">
        <v>15.721399999999999</v>
      </c>
      <c r="AN162" s="1">
        <v>6.181254E-4</v>
      </c>
      <c r="AO162" s="1">
        <v>0.13974059999999999</v>
      </c>
      <c r="AP162">
        <v>0.88951769999999997</v>
      </c>
      <c r="AQ162">
        <v>15.160740000000001</v>
      </c>
      <c r="AR162">
        <v>0.14645140000000001</v>
      </c>
      <c r="AS162">
        <v>35.506070000000001</v>
      </c>
      <c r="AT162">
        <v>0.88853340000000003</v>
      </c>
      <c r="AU162">
        <v>15.088469999999999</v>
      </c>
      <c r="AV162">
        <v>4.3499600000000003</v>
      </c>
      <c r="AW162">
        <v>1112.67</v>
      </c>
      <c r="AX162">
        <v>0.88751590000000002</v>
      </c>
      <c r="AY162">
        <v>14.741300000000001</v>
      </c>
      <c r="AZ162">
        <v>31.657409999999999</v>
      </c>
      <c r="BA162">
        <v>8451.0049999999992</v>
      </c>
      <c r="BB162">
        <v>0.88650419999999996</v>
      </c>
      <c r="BC162">
        <v>14.60003</v>
      </c>
      <c r="BD162">
        <v>81.779820000000001</v>
      </c>
      <c r="BE162">
        <v>22617.919999999998</v>
      </c>
      <c r="BF162">
        <v>0.88535129999999995</v>
      </c>
      <c r="BG162">
        <v>14.751139999999999</v>
      </c>
      <c r="BH162">
        <v>95.995320000000007</v>
      </c>
      <c r="BI162">
        <v>27344.79</v>
      </c>
      <c r="BJ162">
        <v>0.88403149999999997</v>
      </c>
      <c r="BK162">
        <v>14.677659999999999</v>
      </c>
      <c r="BL162">
        <v>61.298029999999997</v>
      </c>
      <c r="BM162">
        <v>17895.810000000001</v>
      </c>
      <c r="BN162">
        <v>0.88239880000000004</v>
      </c>
      <c r="BO162">
        <v>14.54613</v>
      </c>
      <c r="BP162">
        <v>24.509679999999999</v>
      </c>
      <c r="BQ162">
        <v>7303.3490000000002</v>
      </c>
      <c r="BR162">
        <v>0.88037869999999996</v>
      </c>
      <c r="BS162">
        <v>14.38921</v>
      </c>
      <c r="BT162">
        <v>6.9267560000000001</v>
      </c>
      <c r="BU162">
        <v>2098.5659999999998</v>
      </c>
      <c r="BV162">
        <v>0.87791649999999999</v>
      </c>
      <c r="BW162">
        <v>14.435750000000001</v>
      </c>
      <c r="BX162">
        <v>1.5675410000000001</v>
      </c>
      <c r="BY162">
        <v>480.29599999999999</v>
      </c>
      <c r="BZ162">
        <v>0.87517800000000001</v>
      </c>
      <c r="CA162">
        <v>14.71156</v>
      </c>
      <c r="CB162">
        <v>0.34691840000000002</v>
      </c>
      <c r="CC162">
        <v>106.21299999999999</v>
      </c>
      <c r="CD162">
        <v>0.87223989999999996</v>
      </c>
      <c r="CE162">
        <v>15.08235</v>
      </c>
      <c r="CF162">
        <v>0.1120988</v>
      </c>
      <c r="CG162">
        <v>33.566719999999997</v>
      </c>
      <c r="CH162">
        <v>0.86895120000000003</v>
      </c>
      <c r="CI162">
        <v>15.378019999999999</v>
      </c>
      <c r="CJ162" s="1">
        <v>6.8230750000000007E-2</v>
      </c>
      <c r="CK162">
        <v>20.024360000000001</v>
      </c>
      <c r="CL162">
        <v>0.8614134</v>
      </c>
      <c r="CM162">
        <v>15.24953</v>
      </c>
      <c r="CN162" s="1">
        <v>5.9772649999999997E-2</v>
      </c>
      <c r="CO162">
        <v>17.501180000000002</v>
      </c>
      <c r="CP162">
        <v>0.85421440000000004</v>
      </c>
      <c r="CQ162">
        <v>15.070069999999999</v>
      </c>
      <c r="CR162" s="1">
        <v>5.9833860000000003E-2</v>
      </c>
      <c r="CS162">
        <v>17.590869999999999</v>
      </c>
      <c r="CT162">
        <v>0.84727560000000002</v>
      </c>
      <c r="CU162">
        <v>15.01613</v>
      </c>
      <c r="CV162" s="1">
        <v>6.166605E-2</v>
      </c>
      <c r="CW162" s="1">
        <v>18.25686</v>
      </c>
      <c r="CX162">
        <v>0.84063489999999996</v>
      </c>
      <c r="CY162">
        <v>14.97878</v>
      </c>
      <c r="CZ162" s="1">
        <v>6.1964360000000003E-2</v>
      </c>
      <c r="DA162" s="1">
        <v>18.498830000000002</v>
      </c>
      <c r="DB162">
        <v>0.83386369999999999</v>
      </c>
      <c r="DC162">
        <v>15.34395</v>
      </c>
      <c r="DD162" s="1">
        <v>5.9756650000000001E-2</v>
      </c>
      <c r="DE162" s="1">
        <v>17.99335</v>
      </c>
      <c r="DF162">
        <v>0.82712430000000003</v>
      </c>
      <c r="DG162">
        <v>15.877890000000001</v>
      </c>
      <c r="DH162" s="1">
        <v>5.562077E-2</v>
      </c>
      <c r="DI162" s="1">
        <v>16.879860000000001</v>
      </c>
      <c r="DJ162">
        <v>0.82042400000000004</v>
      </c>
      <c r="DK162">
        <v>16.143599999999999</v>
      </c>
      <c r="DL162" s="1">
        <v>5.0557039999999998E-2</v>
      </c>
      <c r="DM162" s="1">
        <v>15.45331</v>
      </c>
      <c r="DN162">
        <v>0.81375350000000002</v>
      </c>
      <c r="DO162">
        <v>16.43309</v>
      </c>
      <c r="DP162" s="1">
        <v>4.5328920000000002E-2</v>
      </c>
      <c r="DQ162" s="1">
        <v>13.94647</v>
      </c>
      <c r="DR162">
        <v>0.80716220000000005</v>
      </c>
      <c r="DS162">
        <v>16.520040000000002</v>
      </c>
      <c r="DT162" s="1">
        <v>4.0285899999999999E-2</v>
      </c>
      <c r="DU162" s="1">
        <v>12.473100000000001</v>
      </c>
      <c r="DV162">
        <v>0.80069820000000003</v>
      </c>
      <c r="DW162">
        <v>16.474550000000001</v>
      </c>
      <c r="DX162" s="1">
        <v>3.5352950000000001E-2</v>
      </c>
      <c r="DY162" s="1">
        <v>11.017099999999999</v>
      </c>
      <c r="DZ162">
        <v>0.79463530000000004</v>
      </c>
      <c r="EA162">
        <v>16.40878</v>
      </c>
      <c r="EB162" s="1">
        <v>3.047474E-2</v>
      </c>
      <c r="EC162" s="1">
        <v>9.5549529999999994</v>
      </c>
      <c r="ED162">
        <v>0.78914709999999999</v>
      </c>
      <c r="EE162">
        <v>16.31786</v>
      </c>
      <c r="EF162" s="1">
        <v>2.5848010000000001E-2</v>
      </c>
      <c r="EG162" s="1">
        <v>8.1438629999999996</v>
      </c>
      <c r="EH162">
        <v>0.78410199999999997</v>
      </c>
      <c r="EI162">
        <v>16.509129999999999</v>
      </c>
      <c r="EJ162" s="1">
        <v>2.1789429999999999E-2</v>
      </c>
      <c r="EK162" s="1">
        <v>6.8902799999999997</v>
      </c>
      <c r="EL162">
        <v>0.77978099999999995</v>
      </c>
      <c r="EM162">
        <v>16.817170000000001</v>
      </c>
      <c r="EN162" s="1">
        <v>1.8462699999999999E-2</v>
      </c>
      <c r="EO162" s="1">
        <v>5.8512469999999999</v>
      </c>
      <c r="EP162">
        <v>0.77643969999999995</v>
      </c>
      <c r="EQ162">
        <v>17.085529999999999</v>
      </c>
      <c r="ER162" s="1">
        <v>1.583828E-2</v>
      </c>
      <c r="ES162" s="1">
        <v>5.0228799999999998</v>
      </c>
      <c r="ET162">
        <v>0.77389730000000001</v>
      </c>
      <c r="EU162">
        <v>17.18207</v>
      </c>
      <c r="EV162" s="1">
        <v>1.377516E-2</v>
      </c>
      <c r="EW162" s="1">
        <v>4.3669529999999996</v>
      </c>
      <c r="EX162">
        <v>0.77203149999999998</v>
      </c>
      <c r="EY162">
        <v>16.863700000000001</v>
      </c>
      <c r="EZ162" s="1">
        <v>1.210723E-2</v>
      </c>
      <c r="FA162" s="1">
        <v>3.8345690000000001</v>
      </c>
      <c r="FB162">
        <v>0.77065839999999997</v>
      </c>
      <c r="FC162">
        <v>16.454180000000001</v>
      </c>
      <c r="FD162" s="1">
        <v>1.062896E-2</v>
      </c>
      <c r="FE162" s="1">
        <v>3.3633139999999999</v>
      </c>
      <c r="FF162">
        <v>0.76976440000000002</v>
      </c>
      <c r="FG162">
        <v>16.195740000000001</v>
      </c>
      <c r="FH162" s="1">
        <v>9.1063749999999999E-3</v>
      </c>
      <c r="FI162" s="1">
        <v>2.8810530000000001</v>
      </c>
      <c r="FJ162">
        <v>0.76922639999999998</v>
      </c>
      <c r="FK162">
        <v>16.158390000000001</v>
      </c>
      <c r="FL162" s="1">
        <v>7.4377829999999999E-3</v>
      </c>
      <c r="FM162" s="1">
        <v>2.3536000000000001</v>
      </c>
      <c r="FN162">
        <v>0.76896969999999998</v>
      </c>
      <c r="FO162">
        <v>16.876909999999999</v>
      </c>
      <c r="FP162" s="1">
        <v>5.7635270000000001E-3</v>
      </c>
      <c r="FQ162" s="1">
        <v>1.8231280000000001</v>
      </c>
      <c r="FR162">
        <v>0.76889350000000001</v>
      </c>
      <c r="FS162">
        <v>17.269300000000001</v>
      </c>
      <c r="FT162" s="1">
        <v>4.3278989999999996E-3</v>
      </c>
      <c r="FU162" s="1">
        <v>1.3663860000000001</v>
      </c>
      <c r="FV162">
        <v>0.76893590000000001</v>
      </c>
      <c r="FW162">
        <v>17.317900000000002</v>
      </c>
      <c r="FX162" s="1">
        <v>3.2701369999999998E-3</v>
      </c>
      <c r="FY162" s="1">
        <v>1.028451</v>
      </c>
      <c r="FZ162">
        <v>0.76908659999999995</v>
      </c>
      <c r="GA162">
        <v>17.086919999999999</v>
      </c>
      <c r="GB162" s="1">
        <v>2.5735039999999999E-3</v>
      </c>
      <c r="GC162" s="1">
        <v>0.80520590000000003</v>
      </c>
      <c r="GD162">
        <v>0.76929009999999998</v>
      </c>
      <c r="GE162">
        <v>16.734249999999999</v>
      </c>
      <c r="GF162" s="1">
        <v>2.1398390000000002E-3</v>
      </c>
      <c r="GG162" s="1">
        <v>0.66609870000000004</v>
      </c>
      <c r="GH162">
        <v>0.76956570000000002</v>
      </c>
      <c r="GI162">
        <v>16.3765</v>
      </c>
      <c r="GJ162" s="1">
        <v>1.865425E-3</v>
      </c>
      <c r="GK162" s="1">
        <v>0.57823849999999999</v>
      </c>
      <c r="GL162">
        <v>0.76985110000000001</v>
      </c>
      <c r="GM162">
        <v>16.139060000000001</v>
      </c>
      <c r="GN162" s="1">
        <v>1.672705E-3</v>
      </c>
      <c r="GO162" s="1">
        <v>0.51699309999999998</v>
      </c>
      <c r="GP162">
        <v>0.77011149999999995</v>
      </c>
      <c r="GQ162">
        <v>16.104310000000002</v>
      </c>
      <c r="GR162" s="1">
        <v>1.518087E-3</v>
      </c>
      <c r="GS162" s="1">
        <v>0.46821170000000001</v>
      </c>
      <c r="GT162">
        <v>0.77038309999999999</v>
      </c>
      <c r="GU162">
        <v>16.80866</v>
      </c>
      <c r="GV162" s="1">
        <v>1.385269E-3</v>
      </c>
      <c r="GW162" s="1">
        <v>0.42657349999999999</v>
      </c>
      <c r="GX162">
        <v>0.77063429999999999</v>
      </c>
      <c r="GY162">
        <v>17.311399999999999</v>
      </c>
      <c r="GZ162" s="1">
        <v>1.2730020000000001E-3</v>
      </c>
      <c r="HA162" s="1">
        <v>0.39139350000000001</v>
      </c>
      <c r="HB162">
        <v>0.77081440000000001</v>
      </c>
      <c r="HC162">
        <v>17.68554</v>
      </c>
      <c r="HD162" s="1">
        <v>1.1809450000000001E-3</v>
      </c>
      <c r="HE162" s="1">
        <v>0.36260130000000002</v>
      </c>
      <c r="HF162">
        <v>0.77094779999999996</v>
      </c>
      <c r="HG162">
        <v>18.12276</v>
      </c>
      <c r="HH162" s="1">
        <v>1.106189E-3</v>
      </c>
      <c r="HI162" s="1">
        <v>0.33928659999999999</v>
      </c>
      <c r="HJ162">
        <v>0.77105789999999996</v>
      </c>
      <c r="HK162">
        <v>18.165279999999999</v>
      </c>
      <c r="HL162" s="1">
        <v>1.045039E-3</v>
      </c>
      <c r="HM162" s="1">
        <v>0.32026130000000003</v>
      </c>
      <c r="HN162">
        <v>0.77112219999999998</v>
      </c>
      <c r="HO162">
        <v>17.770219999999998</v>
      </c>
      <c r="HP162" s="1">
        <v>9.9589649999999997E-4</v>
      </c>
      <c r="HQ162" s="1">
        <v>0.3049713</v>
      </c>
      <c r="HR162">
        <v>0.77117659999999999</v>
      </c>
      <c r="HS162">
        <v>17.499659999999999</v>
      </c>
      <c r="HT162" s="1">
        <v>9.5949719999999998E-4</v>
      </c>
      <c r="HU162" s="1">
        <v>0.29360710000000001</v>
      </c>
      <c r="HV162">
        <v>0.77118779999999998</v>
      </c>
      <c r="HW162">
        <v>17.37538</v>
      </c>
      <c r="HX162" s="1">
        <v>9.3493560000000001E-4</v>
      </c>
      <c r="HY162" s="1">
        <v>0.28592869999999998</v>
      </c>
      <c r="HZ162">
        <v>0.77119340000000003</v>
      </c>
      <c r="IA162">
        <v>17.887</v>
      </c>
      <c r="IB162" s="1">
        <v>9.1674119999999996E-4</v>
      </c>
      <c r="IC162" s="1">
        <v>0.2803292</v>
      </c>
      <c r="ID162">
        <v>0.77122679999999999</v>
      </c>
      <c r="IE162">
        <v>18.469650000000001</v>
      </c>
      <c r="IF162" s="1">
        <v>8.9813559999999998E-4</v>
      </c>
      <c r="IG162" s="1">
        <v>0.27468900000000002</v>
      </c>
      <c r="IH162">
        <v>0.77122729999999995</v>
      </c>
      <c r="II162">
        <v>18.794409999999999</v>
      </c>
      <c r="IJ162" s="1">
        <v>8.7489459999999996E-4</v>
      </c>
      <c r="IK162" s="1">
        <v>0.2676904</v>
      </c>
      <c r="IL162">
        <v>0.77124409999999999</v>
      </c>
      <c r="IM162">
        <v>19.05639</v>
      </c>
      <c r="IN162" s="1">
        <v>8.4681700000000003E-4</v>
      </c>
      <c r="IO162" s="1">
        <v>0.25919690000000001</v>
      </c>
      <c r="IP162">
        <v>0.77124859999999995</v>
      </c>
      <c r="IQ162">
        <v>18.876729999999998</v>
      </c>
      <c r="IR162" s="1">
        <v>8.1552299999999996E-4</v>
      </c>
      <c r="IS162" s="1">
        <v>0.24968019999999999</v>
      </c>
      <c r="IT162">
        <v>0.77125690000000002</v>
      </c>
      <c r="IU162">
        <v>18.612120000000001</v>
      </c>
      <c r="IV162" s="1">
        <v>7.8293099999999995E-4</v>
      </c>
      <c r="IW162" s="1">
        <v>0.239757</v>
      </c>
      <c r="IX162">
        <v>0.77125659999999996</v>
      </c>
      <c r="IY162">
        <v>18.57197</v>
      </c>
      <c r="IZ162" s="1">
        <v>7.5062900000000005E-4</v>
      </c>
      <c r="JA162" s="1">
        <v>0.2298887</v>
      </c>
      <c r="JB162">
        <v>0.77125809999999995</v>
      </c>
      <c r="JC162">
        <v>18.66798</v>
      </c>
      <c r="JD162" s="1">
        <v>7.1944350000000001E-4</v>
      </c>
      <c r="JE162" s="1">
        <v>0.22034590000000001</v>
      </c>
      <c r="JF162">
        <v>0.77123810000000004</v>
      </c>
      <c r="JG162">
        <v>19.004239999999999</v>
      </c>
      <c r="JH162" s="1">
        <v>6.8960750000000002E-4</v>
      </c>
      <c r="JI162" s="1">
        <v>0.2112337</v>
      </c>
      <c r="JJ162">
        <v>0.77123830000000004</v>
      </c>
      <c r="JK162">
        <v>18.82245</v>
      </c>
      <c r="JL162" s="1">
        <v>6.6130940000000004E-4</v>
      </c>
      <c r="JM162" s="1">
        <v>0.2025547</v>
      </c>
      <c r="JN162">
        <v>0.77123410000000003</v>
      </c>
      <c r="JO162">
        <v>18.617599999999999</v>
      </c>
      <c r="JP162" s="1">
        <v>6.3432440000000005E-4</v>
      </c>
      <c r="JQ162" s="1">
        <v>0.1943095</v>
      </c>
      <c r="JR162">
        <v>0.77126930000000005</v>
      </c>
      <c r="JS162">
        <v>18.064319999999999</v>
      </c>
      <c r="JT162" s="1">
        <v>6.0883870000000002E-4</v>
      </c>
      <c r="JU162" s="1">
        <v>0.18648239999999999</v>
      </c>
      <c r="JV162">
        <v>0.7712658</v>
      </c>
      <c r="JW162">
        <v>17.49878</v>
      </c>
      <c r="JX162" s="1">
        <v>5.8454579999999996E-4</v>
      </c>
      <c r="JY162" s="1">
        <v>0.17905470000000001</v>
      </c>
      <c r="JZ162">
        <v>0.77123379999999997</v>
      </c>
      <c r="KA162">
        <v>17.141629999999999</v>
      </c>
      <c r="KB162" s="1">
        <v>5.6146020000000002E-4</v>
      </c>
      <c r="KC162" s="1">
        <v>0.17197970000000001</v>
      </c>
      <c r="KD162">
        <v>0.77127540000000006</v>
      </c>
      <c r="KE162">
        <v>16.974689999999999</v>
      </c>
      <c r="KF162" s="1">
        <v>5.3936689999999998E-4</v>
      </c>
      <c r="KG162" s="1">
        <v>0.1652141</v>
      </c>
      <c r="KH162">
        <v>0.77123920000000001</v>
      </c>
      <c r="KI162">
        <v>16.847850000000001</v>
      </c>
      <c r="KJ162" s="1">
        <v>5.1832060000000005E-4</v>
      </c>
      <c r="KK162" s="1">
        <v>0.15877260000000001</v>
      </c>
      <c r="KL162">
        <v>0.7712656</v>
      </c>
      <c r="KM162">
        <v>17.310130000000001</v>
      </c>
      <c r="KN162" s="1">
        <v>4.9836640000000001E-4</v>
      </c>
      <c r="KO162" s="1">
        <v>0.15264929999999999</v>
      </c>
      <c r="KP162">
        <v>0.7712388</v>
      </c>
      <c r="KQ162">
        <v>17.278700000000001</v>
      </c>
      <c r="KR162" s="1">
        <v>4.7941290000000001E-4</v>
      </c>
      <c r="KS162" s="1">
        <v>0.14683950000000001</v>
      </c>
      <c r="KT162">
        <v>0.77127579999999996</v>
      </c>
      <c r="KU162">
        <v>17.23836</v>
      </c>
      <c r="KV162" s="1">
        <v>4.6137279999999999E-4</v>
      </c>
      <c r="KW162" s="1">
        <v>0.1413131</v>
      </c>
      <c r="KX162">
        <v>0.77126709999999998</v>
      </c>
      <c r="KY162">
        <v>17.130220000000001</v>
      </c>
      <c r="KZ162" s="1">
        <v>4.4424170000000003E-4</v>
      </c>
      <c r="LA162" s="1">
        <v>0.1360664</v>
      </c>
      <c r="LB162">
        <v>0.77125140000000003</v>
      </c>
      <c r="LC162">
        <v>16.748899999999999</v>
      </c>
      <c r="LD162" s="1">
        <v>4.2786510000000002E-4</v>
      </c>
      <c r="LE162" s="1">
        <v>0.1310501</v>
      </c>
      <c r="LF162">
        <v>0.77123810000000004</v>
      </c>
      <c r="LG162">
        <v>16.114540000000002</v>
      </c>
      <c r="LH162" s="1">
        <v>4.1227709999999999E-4</v>
      </c>
      <c r="LI162" s="1">
        <v>0.1262644</v>
      </c>
      <c r="LJ162">
        <v>0.77122139999999995</v>
      </c>
      <c r="LK162">
        <v>15.65427</v>
      </c>
      <c r="LL162" s="1">
        <v>3.972793E-4</v>
      </c>
      <c r="LM162" s="1">
        <v>0.1216815</v>
      </c>
      <c r="LN162">
        <v>0.77115460000000002</v>
      </c>
      <c r="LO162">
        <v>15.590669999999999</v>
      </c>
      <c r="LP162" s="1">
        <v>3.8295780000000001E-4</v>
      </c>
      <c r="LQ162" s="1">
        <v>0.1173111</v>
      </c>
      <c r="LR162">
        <v>0.77104700000000004</v>
      </c>
      <c r="LS162">
        <v>16.40802</v>
      </c>
      <c r="LT162" s="1">
        <v>3.6921069999999999E-4</v>
      </c>
      <c r="LU162" s="1">
        <v>0.1131114</v>
      </c>
      <c r="LV162">
        <v>0.7708971</v>
      </c>
      <c r="LW162">
        <v>17.015699999999999</v>
      </c>
      <c r="LX162" s="1">
        <v>3.559263E-4</v>
      </c>
      <c r="LY162" s="1">
        <v>0.1090626</v>
      </c>
      <c r="LZ162">
        <v>0.77071990000000001</v>
      </c>
      <c r="MA162">
        <v>17.584209999999999</v>
      </c>
      <c r="MB162" s="1">
        <v>3.4316940000000002E-4</v>
      </c>
      <c r="MC162" s="1">
        <v>0.10517319999999999</v>
      </c>
      <c r="MD162">
        <v>0.77043050000000002</v>
      </c>
      <c r="ME162">
        <v>18.277429999999999</v>
      </c>
      <c r="MF162" s="1">
        <v>3.3093279999999998E-4</v>
      </c>
      <c r="MG162" s="1">
        <v>0.1014549</v>
      </c>
      <c r="MH162">
        <v>0.77020029999999995</v>
      </c>
      <c r="MI162">
        <v>18.406379999999999</v>
      </c>
      <c r="MJ162" s="1">
        <v>3.194305E-4</v>
      </c>
      <c r="MK162" s="1">
        <v>9.7955150000000005E-2</v>
      </c>
      <c r="ML162">
        <v>0.76987839999999996</v>
      </c>
      <c r="MM162">
        <v>18.04279</v>
      </c>
      <c r="MN162" s="1">
        <v>3.0933799999999998E-4</v>
      </c>
      <c r="MO162" s="1">
        <v>9.4869759999999997E-2</v>
      </c>
      <c r="MP162">
        <v>0.76957189999999998</v>
      </c>
      <c r="MQ162">
        <v>17.931229999999999</v>
      </c>
      <c r="MR162" s="1">
        <v>3.0165699999999999E-4</v>
      </c>
      <c r="MS162" s="1">
        <v>9.2514550000000001E-2</v>
      </c>
      <c r="MT162">
        <v>0.76926649999999996</v>
      </c>
      <c r="MU162">
        <v>18.017410000000002</v>
      </c>
      <c r="MV162" s="1">
        <v>2.9671409999999999E-4</v>
      </c>
      <c r="MW162" s="1">
        <v>9.0998339999999997E-2</v>
      </c>
      <c r="MX162">
        <v>0.76901180000000002</v>
      </c>
      <c r="MY162">
        <v>18.6645</v>
      </c>
      <c r="MZ162" s="1">
        <v>2.9328420000000001E-4</v>
      </c>
      <c r="NA162" s="1">
        <v>8.9959789999999998E-2</v>
      </c>
      <c r="NB162">
        <v>0.76881310000000003</v>
      </c>
      <c r="NC162">
        <v>19.221720000000001</v>
      </c>
      <c r="ND162" s="1">
        <v>2.894967E-4</v>
      </c>
      <c r="NE162" s="1">
        <v>8.884069E-2</v>
      </c>
      <c r="NF162">
        <v>0.76863649999999994</v>
      </c>
      <c r="NG162">
        <v>19.547070000000001</v>
      </c>
      <c r="NH162" s="1">
        <v>2.8428509999999999E-4</v>
      </c>
      <c r="NI162" s="1">
        <v>8.7284710000000001E-2</v>
      </c>
      <c r="NJ162">
        <v>0.76852989999999999</v>
      </c>
      <c r="NK162">
        <v>19.915089999999999</v>
      </c>
      <c r="NL162" s="1">
        <v>2.7756990000000001E-4</v>
      </c>
      <c r="NM162" s="1">
        <v>8.5252389999999997E-2</v>
      </c>
      <c r="NN162">
        <v>0.76842489999999997</v>
      </c>
      <c r="NO162">
        <v>19.80565</v>
      </c>
      <c r="NP162" s="1">
        <v>2.6966570000000001E-4</v>
      </c>
      <c r="NQ162" s="1">
        <v>8.2846219999999998E-2</v>
      </c>
      <c r="NR162">
        <v>0.76832040000000001</v>
      </c>
      <c r="NS162">
        <v>19.61628</v>
      </c>
      <c r="NT162" s="1">
        <v>2.6054849999999999E-4</v>
      </c>
      <c r="NU162" s="1">
        <v>8.0071379999999998E-2</v>
      </c>
      <c r="NV162">
        <v>0.7682679</v>
      </c>
      <c r="NW162">
        <v>19.63401</v>
      </c>
      <c r="NX162" s="1">
        <v>2.497887E-4</v>
      </c>
      <c r="NY162" s="1">
        <v>7.6796680000000006E-2</v>
      </c>
      <c r="NZ162">
        <v>0.76808699999999996</v>
      </c>
      <c r="OA162">
        <v>19.706060000000001</v>
      </c>
      <c r="OB162" s="1">
        <v>2.3731720000000001E-4</v>
      </c>
      <c r="OC162" s="1">
        <v>7.3000239999999994E-2</v>
      </c>
      <c r="OD162">
        <v>0.76791410000000004</v>
      </c>
      <c r="OE162">
        <v>19.619199999999999</v>
      </c>
      <c r="OF162" s="1">
        <v>2.241833E-4</v>
      </c>
      <c r="OG162" s="1">
        <v>6.8977239999999995E-2</v>
      </c>
      <c r="OH162">
        <v>0.7676075</v>
      </c>
      <c r="OI162">
        <v>19.82058</v>
      </c>
      <c r="OJ162" s="1">
        <v>2.1176910000000001E-4</v>
      </c>
      <c r="OK162" s="1">
        <v>6.5171989999999999E-2</v>
      </c>
    </row>
    <row r="163" spans="1:401" x14ac:dyDescent="0.35">
      <c r="A163">
        <v>166</v>
      </c>
      <c r="B163" t="s">
        <v>4</v>
      </c>
      <c r="C163" t="s">
        <v>24</v>
      </c>
      <c r="D163" t="s">
        <v>168</v>
      </c>
      <c r="E163">
        <v>877.87879999999996</v>
      </c>
      <c r="F163">
        <v>0.93006290000000003</v>
      </c>
      <c r="G163">
        <v>15.98423</v>
      </c>
      <c r="H163">
        <v>0</v>
      </c>
      <c r="I163">
        <v>0</v>
      </c>
      <c r="J163">
        <v>0.92898809999999998</v>
      </c>
      <c r="K163">
        <v>15.526009999999999</v>
      </c>
      <c r="L163">
        <v>0</v>
      </c>
      <c r="M163">
        <v>0</v>
      </c>
      <c r="N163">
        <v>0.92787470000000005</v>
      </c>
      <c r="O163">
        <v>15.61486</v>
      </c>
      <c r="P163">
        <v>0</v>
      </c>
      <c r="Q163">
        <v>0</v>
      </c>
      <c r="R163">
        <v>0.9261218</v>
      </c>
      <c r="S163">
        <v>15.431340000000001</v>
      </c>
      <c r="T163">
        <v>0</v>
      </c>
      <c r="U163">
        <v>0</v>
      </c>
      <c r="V163">
        <v>0.92356190000000005</v>
      </c>
      <c r="W163">
        <v>15.724</v>
      </c>
      <c r="X163">
        <v>0</v>
      </c>
      <c r="Y163">
        <v>0</v>
      </c>
      <c r="Z163">
        <v>0.92093409999999998</v>
      </c>
      <c r="AA163">
        <v>15.83544</v>
      </c>
      <c r="AB163" s="1">
        <v>3.9799650000000003E-30</v>
      </c>
      <c r="AC163" s="1">
        <v>1.181568E-27</v>
      </c>
      <c r="AD163">
        <v>0.91833790000000004</v>
      </c>
      <c r="AE163">
        <v>15.97147</v>
      </c>
      <c r="AF163" s="1">
        <v>2.0632099999999999E-19</v>
      </c>
      <c r="AG163" s="1">
        <v>6.115934E-17</v>
      </c>
      <c r="AH163">
        <v>0.91570839999999998</v>
      </c>
      <c r="AI163">
        <v>16.036909999999999</v>
      </c>
      <c r="AJ163" s="1">
        <v>1.3495020000000001E-8</v>
      </c>
      <c r="AK163" s="1">
        <v>2.6157190000000001E-6</v>
      </c>
      <c r="AL163">
        <v>0.91309059999999997</v>
      </c>
      <c r="AM163">
        <v>15.75727</v>
      </c>
      <c r="AN163" s="1">
        <v>3.7647469999999998E-4</v>
      </c>
      <c r="AO163">
        <v>8.6131070000000004E-2</v>
      </c>
      <c r="AP163">
        <v>0.91044959999999997</v>
      </c>
      <c r="AQ163">
        <v>15.21898</v>
      </c>
      <c r="AR163" s="1">
        <v>0.10583190000000001</v>
      </c>
      <c r="AS163">
        <v>26.293890000000001</v>
      </c>
      <c r="AT163">
        <v>0.90783449999999999</v>
      </c>
      <c r="AU163">
        <v>15.150880000000001</v>
      </c>
      <c r="AV163">
        <v>3.5311669999999999</v>
      </c>
      <c r="AW163">
        <v>934.24779999999998</v>
      </c>
      <c r="AX163">
        <v>0.9052673</v>
      </c>
      <c r="AY163">
        <v>14.79204</v>
      </c>
      <c r="AZ163">
        <v>28.097560000000001</v>
      </c>
      <c r="BA163">
        <v>7818.64</v>
      </c>
      <c r="BB163">
        <v>0.90266049999999998</v>
      </c>
      <c r="BC163">
        <v>14.616709999999999</v>
      </c>
      <c r="BD163">
        <v>77.960120000000003</v>
      </c>
      <c r="BE163">
        <v>22628.91</v>
      </c>
      <c r="BF163">
        <v>0.89992570000000005</v>
      </c>
      <c r="BG163">
        <v>14.75196</v>
      </c>
      <c r="BH163">
        <v>96.985330000000005</v>
      </c>
      <c r="BI163">
        <v>29171.55</v>
      </c>
      <c r="BJ163">
        <v>0.89684520000000001</v>
      </c>
      <c r="BK163">
        <v>14.6762</v>
      </c>
      <c r="BL163">
        <v>64.930530000000005</v>
      </c>
      <c r="BM163">
        <v>20123.54</v>
      </c>
      <c r="BN163">
        <v>0.89324170000000003</v>
      </c>
      <c r="BO163">
        <v>14.54181</v>
      </c>
      <c r="BP163">
        <v>26.96236</v>
      </c>
      <c r="BQ163">
        <v>8570.3169999999991</v>
      </c>
      <c r="BR163">
        <v>0.88882479999999997</v>
      </c>
      <c r="BS163">
        <v>14.40133</v>
      </c>
      <c r="BT163">
        <v>7.839709</v>
      </c>
      <c r="BU163">
        <v>2544.6219999999998</v>
      </c>
      <c r="BV163">
        <v>0.88351630000000003</v>
      </c>
      <c r="BW163">
        <v>14.480180000000001</v>
      </c>
      <c r="BX163">
        <v>1.8033319999999999</v>
      </c>
      <c r="BY163">
        <v>594.22050000000002</v>
      </c>
      <c r="BZ163">
        <v>0.87739210000000001</v>
      </c>
      <c r="CA163">
        <v>14.763949999999999</v>
      </c>
      <c r="CB163">
        <v>0.39542749999999999</v>
      </c>
      <c r="CC163">
        <v>130.57480000000001</v>
      </c>
      <c r="CD163">
        <v>0.87071299999999996</v>
      </c>
      <c r="CE163">
        <v>15.132949999999999</v>
      </c>
      <c r="CF163" s="1">
        <v>0.1211257</v>
      </c>
      <c r="CG163">
        <v>39.074829999999999</v>
      </c>
      <c r="CH163">
        <v>0.86360970000000004</v>
      </c>
      <c r="CI163">
        <v>15.417999999999999</v>
      </c>
      <c r="CJ163" s="1">
        <v>6.9978639999999995E-2</v>
      </c>
      <c r="CK163">
        <v>22.022400000000001</v>
      </c>
      <c r="CL163">
        <v>0.85578270000000001</v>
      </c>
      <c r="CM163">
        <v>15.26324</v>
      </c>
      <c r="CN163" s="1">
        <v>6.001778E-2</v>
      </c>
      <c r="CO163">
        <v>18.77826</v>
      </c>
      <c r="CP163">
        <v>0.84838619999999998</v>
      </c>
      <c r="CQ163">
        <v>15.063969999999999</v>
      </c>
      <c r="CR163" s="1">
        <v>5.9658500000000003E-2</v>
      </c>
      <c r="CS163" s="1">
        <v>18.713799999999999</v>
      </c>
      <c r="CT163">
        <v>0.84147419999999995</v>
      </c>
      <c r="CU163">
        <v>15.00379</v>
      </c>
      <c r="CV163" s="1">
        <v>6.1488969999999997E-2</v>
      </c>
      <c r="CW163" s="1">
        <v>19.406770000000002</v>
      </c>
      <c r="CX163">
        <v>0.83454589999999995</v>
      </c>
      <c r="CY163">
        <v>14.982329999999999</v>
      </c>
      <c r="CZ163" s="1">
        <v>6.1993390000000002E-2</v>
      </c>
      <c r="DA163" s="1">
        <v>19.72784</v>
      </c>
      <c r="DB163">
        <v>0.82756399999999997</v>
      </c>
      <c r="DC163">
        <v>15.375069999999999</v>
      </c>
      <c r="DD163" s="1">
        <v>6.0011759999999997E-2</v>
      </c>
      <c r="DE163" s="1">
        <v>19.261939999999999</v>
      </c>
      <c r="DF163">
        <v>0.82054530000000003</v>
      </c>
      <c r="DG163">
        <v>15.93117</v>
      </c>
      <c r="DH163" s="1">
        <v>5.6020269999999997E-2</v>
      </c>
      <c r="DI163" s="1">
        <v>18.122260000000001</v>
      </c>
      <c r="DJ163">
        <v>0.81357820000000003</v>
      </c>
      <c r="DK163">
        <v>16.194980000000001</v>
      </c>
      <c r="DL163" s="1">
        <v>5.1015770000000002E-2</v>
      </c>
      <c r="DM163" s="1">
        <v>16.620419999999999</v>
      </c>
      <c r="DN163">
        <v>0.80666269999999995</v>
      </c>
      <c r="DO163">
        <v>16.4572</v>
      </c>
      <c r="DP163" s="1">
        <v>4.57901E-2</v>
      </c>
      <c r="DQ163" s="1">
        <v>15.01282</v>
      </c>
      <c r="DR163">
        <v>0.79984750000000004</v>
      </c>
      <c r="DS163">
        <v>16.51126</v>
      </c>
      <c r="DT163" s="1">
        <v>4.0736130000000002E-2</v>
      </c>
      <c r="DU163" s="1">
        <v>13.436540000000001</v>
      </c>
      <c r="DV163">
        <v>0.79318569999999999</v>
      </c>
      <c r="DW163">
        <v>16.451609999999999</v>
      </c>
      <c r="DX163" s="1">
        <v>3.5805820000000002E-2</v>
      </c>
      <c r="DY163" s="1">
        <v>11.883979999999999</v>
      </c>
      <c r="DZ163">
        <v>0.78697059999999996</v>
      </c>
      <c r="EA163">
        <v>16.381820000000001</v>
      </c>
      <c r="EB163" s="1">
        <v>3.0927090000000001E-2</v>
      </c>
      <c r="EC163" s="1">
        <v>10.32405</v>
      </c>
      <c r="ED163">
        <v>0.78138960000000002</v>
      </c>
      <c r="EE163">
        <v>16.3079</v>
      </c>
      <c r="EF163" s="1">
        <v>2.6270470000000001E-2</v>
      </c>
      <c r="EG163" s="1">
        <v>8.8088069999999998</v>
      </c>
      <c r="EH163">
        <v>0.7764103</v>
      </c>
      <c r="EI163">
        <v>16.535630000000001</v>
      </c>
      <c r="EJ163" s="1">
        <v>2.2151959999999998E-2</v>
      </c>
      <c r="EK163" s="1">
        <v>7.4511260000000004</v>
      </c>
      <c r="EL163">
        <v>0.77217329999999995</v>
      </c>
      <c r="EM163">
        <v>16.87097</v>
      </c>
      <c r="EN163" s="1">
        <v>1.8757139999999999E-2</v>
      </c>
      <c r="EO163" s="1">
        <v>6.3193910000000004</v>
      </c>
      <c r="EP163">
        <v>0.76899629999999997</v>
      </c>
      <c r="EQ163">
        <v>17.154209999999999</v>
      </c>
      <c r="ER163" s="1">
        <v>1.6072110000000001E-2</v>
      </c>
      <c r="ES163" s="1">
        <v>5.4151100000000003</v>
      </c>
      <c r="ET163">
        <v>0.76655479999999998</v>
      </c>
      <c r="EU163">
        <v>17.2439</v>
      </c>
      <c r="EV163" s="1">
        <v>1.396184E-2</v>
      </c>
      <c r="EW163" s="1">
        <v>4.7001499999999998</v>
      </c>
      <c r="EX163">
        <v>0.76478789999999996</v>
      </c>
      <c r="EY163">
        <v>16.89321</v>
      </c>
      <c r="EZ163" s="1">
        <v>1.2263390000000001E-2</v>
      </c>
      <c r="FA163" s="1">
        <v>4.1228470000000002</v>
      </c>
      <c r="FB163">
        <v>0.76350700000000005</v>
      </c>
      <c r="FC163">
        <v>16.451650000000001</v>
      </c>
      <c r="FD163" s="1">
        <v>1.0776600000000001E-2</v>
      </c>
      <c r="FE163" s="1">
        <v>3.6185420000000001</v>
      </c>
      <c r="FF163">
        <v>0.76266940000000005</v>
      </c>
      <c r="FG163">
        <v>16.17754</v>
      </c>
      <c r="FH163" s="1">
        <v>9.2665939999999995E-3</v>
      </c>
      <c r="FI163" s="1">
        <v>3.110894</v>
      </c>
      <c r="FJ163">
        <v>0.76215630000000001</v>
      </c>
      <c r="FK163">
        <v>16.148859999999999</v>
      </c>
      <c r="FL163" s="1">
        <v>7.6106159999999997E-3</v>
      </c>
      <c r="FM163" s="1">
        <v>2.55606</v>
      </c>
      <c r="FN163">
        <v>0.76191209999999998</v>
      </c>
      <c r="FO163">
        <v>16.909040000000001</v>
      </c>
      <c r="FP163" s="1">
        <v>5.9265760000000002E-3</v>
      </c>
      <c r="FQ163" s="1">
        <v>1.9905649999999999</v>
      </c>
      <c r="FR163">
        <v>0.76181750000000004</v>
      </c>
      <c r="FS163">
        <v>17.331569999999999</v>
      </c>
      <c r="FT163" s="1">
        <v>4.45847E-3</v>
      </c>
      <c r="FU163" s="1">
        <v>1.4951300000000001</v>
      </c>
      <c r="FV163">
        <v>0.76185639999999999</v>
      </c>
      <c r="FW163">
        <v>17.3992</v>
      </c>
      <c r="FX163" s="1">
        <v>3.3611560000000001E-3</v>
      </c>
      <c r="FY163" s="1">
        <v>1.122865</v>
      </c>
      <c r="FZ163">
        <v>0.7620169</v>
      </c>
      <c r="GA163">
        <v>17.14349</v>
      </c>
      <c r="GB163" s="1">
        <v>2.6314799999999998E-3</v>
      </c>
      <c r="GC163" s="1">
        <v>0.87437560000000003</v>
      </c>
      <c r="GD163">
        <v>0.76225929999999997</v>
      </c>
      <c r="GE163">
        <v>16.757999999999999</v>
      </c>
      <c r="GF163" s="1">
        <v>2.17577E-3</v>
      </c>
      <c r="GG163" s="1">
        <v>0.71894000000000002</v>
      </c>
      <c r="GH163">
        <v>0.76254829999999996</v>
      </c>
      <c r="GI163">
        <v>16.374110000000002</v>
      </c>
      <c r="GJ163" s="1">
        <v>1.8889930000000001E-3</v>
      </c>
      <c r="GK163" s="1">
        <v>0.6213071</v>
      </c>
      <c r="GL163">
        <v>0.76282470000000002</v>
      </c>
      <c r="GM163">
        <v>16.126470000000001</v>
      </c>
      <c r="GN163" s="1">
        <v>1.6902900000000001E-3</v>
      </c>
      <c r="GO163" s="1">
        <v>0.55420199999999997</v>
      </c>
      <c r="GP163">
        <v>0.76304890000000003</v>
      </c>
      <c r="GQ163">
        <v>16.10736</v>
      </c>
      <c r="GR163" s="1">
        <v>1.532779E-3</v>
      </c>
      <c r="GS163" s="1">
        <v>0.50144390000000005</v>
      </c>
      <c r="GT163">
        <v>0.76334179999999996</v>
      </c>
      <c r="GU163">
        <v>16.85858</v>
      </c>
      <c r="GV163" s="1">
        <v>1.3978759999999999E-3</v>
      </c>
      <c r="GW163" s="1">
        <v>0.45658890000000002</v>
      </c>
      <c r="GX163">
        <v>0.76355649999999997</v>
      </c>
      <c r="GY163">
        <v>17.37716</v>
      </c>
      <c r="GZ163" s="1">
        <v>1.283499E-3</v>
      </c>
      <c r="HA163" s="1">
        <v>0.41858469999999998</v>
      </c>
      <c r="HB163">
        <v>0.763733</v>
      </c>
      <c r="HC163">
        <v>17.75311</v>
      </c>
      <c r="HD163" s="1">
        <v>1.189456E-3</v>
      </c>
      <c r="HE163" s="1">
        <v>0.38736589999999999</v>
      </c>
      <c r="HF163">
        <v>0.76383909999999999</v>
      </c>
      <c r="HG163">
        <v>18.171659999999999</v>
      </c>
      <c r="HH163" s="1">
        <v>1.1131030000000001E-3</v>
      </c>
      <c r="HI163" s="1">
        <v>0.36209550000000001</v>
      </c>
      <c r="HJ163">
        <v>0.76396390000000003</v>
      </c>
      <c r="HK163">
        <v>18.193529999999999</v>
      </c>
      <c r="HL163" s="1">
        <v>1.0507120000000001E-3</v>
      </c>
      <c r="HM163" s="1">
        <v>0.34149370000000001</v>
      </c>
      <c r="HN163">
        <v>0.76401819999999998</v>
      </c>
      <c r="HO163">
        <v>17.772020000000001</v>
      </c>
      <c r="HP163" s="1">
        <v>1.0003259999999999E-3</v>
      </c>
      <c r="HQ163" s="1">
        <v>0.32486300000000001</v>
      </c>
      <c r="HR163">
        <v>0.76404749999999999</v>
      </c>
      <c r="HS163">
        <v>17.484359999999999</v>
      </c>
      <c r="HT163" s="1">
        <v>9.6262479999999998E-4</v>
      </c>
      <c r="HU163" s="1">
        <v>0.31236320000000001</v>
      </c>
      <c r="HV163">
        <v>0.76409079999999996</v>
      </c>
      <c r="HW163">
        <v>17.372540000000001</v>
      </c>
      <c r="HX163" s="1">
        <v>9.3702390000000003E-4</v>
      </c>
      <c r="HY163" s="1">
        <v>0.30385390000000001</v>
      </c>
      <c r="HZ163">
        <v>0.76412480000000005</v>
      </c>
      <c r="IA163">
        <v>17.938279999999999</v>
      </c>
      <c r="IB163" s="1">
        <v>9.1848050000000001E-4</v>
      </c>
      <c r="IC163" s="1">
        <v>0.29778339999999998</v>
      </c>
      <c r="ID163">
        <v>0.76410040000000001</v>
      </c>
      <c r="IE163">
        <v>18.552209999999999</v>
      </c>
      <c r="IF163" s="1">
        <v>9.0013590000000002E-4</v>
      </c>
      <c r="IG163" s="1">
        <v>0.29189009999999999</v>
      </c>
      <c r="IH163">
        <v>0.76412910000000001</v>
      </c>
      <c r="II163">
        <v>18.888500000000001</v>
      </c>
      <c r="IJ163" s="1">
        <v>8.7740799999999999E-4</v>
      </c>
      <c r="IK163" s="1">
        <v>0.28464400000000001</v>
      </c>
      <c r="IL163">
        <v>0.76412029999999997</v>
      </c>
      <c r="IM163">
        <v>19.132439999999999</v>
      </c>
      <c r="IN163" s="1">
        <v>8.4977619999999996E-4</v>
      </c>
      <c r="IO163" s="1">
        <v>0.27579540000000002</v>
      </c>
      <c r="IP163">
        <v>0.764123</v>
      </c>
      <c r="IQ163">
        <v>18.906400000000001</v>
      </c>
      <c r="IR163" s="1">
        <v>8.1872379999999999E-4</v>
      </c>
      <c r="IS163" s="1">
        <v>0.26579989999999998</v>
      </c>
      <c r="IT163">
        <v>0.7641329</v>
      </c>
      <c r="IU163">
        <v>18.60145</v>
      </c>
      <c r="IV163" s="1">
        <v>7.8618310000000001E-4</v>
      </c>
      <c r="IW163" s="1">
        <v>0.25529970000000002</v>
      </c>
      <c r="IX163">
        <v>0.76413359999999997</v>
      </c>
      <c r="IY163">
        <v>18.540800000000001</v>
      </c>
      <c r="IZ163" s="1">
        <v>7.5380689999999997E-4</v>
      </c>
      <c r="JA163" s="1">
        <v>0.2448195</v>
      </c>
      <c r="JB163">
        <v>0.76413969999999998</v>
      </c>
      <c r="JC163">
        <v>18.65466</v>
      </c>
      <c r="JD163" s="1">
        <v>7.2249979999999998E-4</v>
      </c>
      <c r="JE163" s="1">
        <v>0.23466049999999999</v>
      </c>
      <c r="JF163">
        <v>0.76413710000000001</v>
      </c>
      <c r="JG163">
        <v>19.045259999999999</v>
      </c>
      <c r="JH163" s="1">
        <v>6.9251480000000003E-4</v>
      </c>
      <c r="JI163" s="1">
        <v>0.2249466</v>
      </c>
      <c r="JJ163">
        <v>0.76413730000000002</v>
      </c>
      <c r="JK163">
        <v>18.896570000000001</v>
      </c>
      <c r="JL163" s="1">
        <v>6.6407589999999996E-4</v>
      </c>
      <c r="JM163" s="1">
        <v>0.21569650000000001</v>
      </c>
      <c r="JN163">
        <v>0.76413469999999994</v>
      </c>
      <c r="JO163">
        <v>18.708469999999998</v>
      </c>
      <c r="JP163" s="1">
        <v>6.3694809999999995E-4</v>
      </c>
      <c r="JQ163" s="1">
        <v>0.20690500000000001</v>
      </c>
      <c r="JR163">
        <v>0.76413980000000004</v>
      </c>
      <c r="JS163">
        <v>18.131139999999998</v>
      </c>
      <c r="JT163" s="1">
        <v>6.1133110000000004E-4</v>
      </c>
      <c r="JU163" s="1">
        <v>0.1985671</v>
      </c>
      <c r="JV163">
        <v>0.76414369999999998</v>
      </c>
      <c r="JW163">
        <v>17.5349</v>
      </c>
      <c r="JX163" s="1">
        <v>5.8691489999999999E-4</v>
      </c>
      <c r="JY163" s="1">
        <v>0.1906477</v>
      </c>
      <c r="JZ163">
        <v>0.76413520000000001</v>
      </c>
      <c r="KA163">
        <v>17.148800000000001</v>
      </c>
      <c r="KB163" s="1">
        <v>5.6371480000000005E-4</v>
      </c>
      <c r="KC163" s="1">
        <v>0.1831052</v>
      </c>
      <c r="KD163">
        <v>0.7641464</v>
      </c>
      <c r="KE163">
        <v>16.971399999999999</v>
      </c>
      <c r="KF163" s="1">
        <v>5.4153139999999996E-4</v>
      </c>
      <c r="KG163" s="1">
        <v>0.1759058</v>
      </c>
      <c r="KH163">
        <v>0.76413880000000001</v>
      </c>
      <c r="KI163">
        <v>16.851310000000002</v>
      </c>
      <c r="KJ163" s="1">
        <v>5.2037009999999996E-4</v>
      </c>
      <c r="KK163" s="1">
        <v>0.16903290000000001</v>
      </c>
      <c r="KL163">
        <v>0.76414369999999998</v>
      </c>
      <c r="KM163">
        <v>17.344349999999999</v>
      </c>
      <c r="KN163" s="1">
        <v>5.0031890000000001E-4</v>
      </c>
      <c r="KO163" s="1">
        <v>0.1625084</v>
      </c>
      <c r="KP163">
        <v>0.76413759999999997</v>
      </c>
      <c r="KQ163">
        <v>17.329730000000001</v>
      </c>
      <c r="KR163" s="1">
        <v>4.81266E-4</v>
      </c>
      <c r="KS163" s="1">
        <v>0.1563137</v>
      </c>
      <c r="KT163">
        <v>0.76414669999999996</v>
      </c>
      <c r="KU163">
        <v>17.310009999999998</v>
      </c>
      <c r="KV163" s="1">
        <v>4.6313309999999999E-4</v>
      </c>
      <c r="KW163" s="1">
        <v>0.15042659999999999</v>
      </c>
      <c r="KX163">
        <v>0.76413089999999995</v>
      </c>
      <c r="KY163">
        <v>17.193539999999999</v>
      </c>
      <c r="KZ163" s="1">
        <v>4.4592029999999998E-4</v>
      </c>
      <c r="LA163" s="1">
        <v>0.14483280000000001</v>
      </c>
      <c r="LB163">
        <v>0.76412809999999998</v>
      </c>
      <c r="LC163">
        <v>16.80106</v>
      </c>
      <c r="LD163" s="1">
        <v>4.2946949999999998E-4</v>
      </c>
      <c r="LE163" s="1">
        <v>0.13948720000000001</v>
      </c>
      <c r="LF163">
        <v>0.76412089999999999</v>
      </c>
      <c r="LG163">
        <v>16.145530000000001</v>
      </c>
      <c r="LH163" s="1">
        <v>4.1380779999999998E-4</v>
      </c>
      <c r="LI163" s="1">
        <v>0.13438729999999999</v>
      </c>
      <c r="LJ163">
        <v>0.76410429999999996</v>
      </c>
      <c r="LK163">
        <v>15.66385</v>
      </c>
      <c r="LL163" s="1">
        <v>3.9874719999999998E-4</v>
      </c>
      <c r="LM163" s="1">
        <v>0.12950719999999999</v>
      </c>
      <c r="LN163">
        <v>0.76403739999999998</v>
      </c>
      <c r="LO163">
        <v>15.6023</v>
      </c>
      <c r="LP163" s="1">
        <v>3.8435530000000001E-4</v>
      </c>
      <c r="LQ163" s="1">
        <v>0.124849</v>
      </c>
      <c r="LR163">
        <v>0.76394240000000002</v>
      </c>
      <c r="LS163">
        <v>16.45607</v>
      </c>
      <c r="LT163" s="1">
        <v>3.7055600000000002E-4</v>
      </c>
      <c r="LU163" s="1">
        <v>0.1203774</v>
      </c>
      <c r="LV163">
        <v>0.76380669999999995</v>
      </c>
      <c r="LW163">
        <v>17.0764</v>
      </c>
      <c r="LX163" s="1">
        <v>3.5722500000000002E-4</v>
      </c>
      <c r="LY163" s="1">
        <v>0.1160675</v>
      </c>
      <c r="LZ163">
        <v>0.7636172</v>
      </c>
      <c r="MA163">
        <v>17.653569999999998</v>
      </c>
      <c r="MB163" s="1">
        <v>3.444171E-4</v>
      </c>
      <c r="MC163" s="1">
        <v>0.1119247</v>
      </c>
      <c r="MD163">
        <v>0.7633742</v>
      </c>
      <c r="ME163">
        <v>18.333210000000001</v>
      </c>
      <c r="MF163" s="1">
        <v>3.3211569999999998E-4</v>
      </c>
      <c r="MG163" s="1">
        <v>0.1079566</v>
      </c>
      <c r="MH163">
        <v>0.76310429999999996</v>
      </c>
      <c r="MI163">
        <v>18.43244</v>
      </c>
      <c r="MJ163" s="1">
        <v>3.2052619999999997E-4</v>
      </c>
      <c r="MK163" s="1">
        <v>0.1042175</v>
      </c>
      <c r="ML163">
        <v>0.76279770000000002</v>
      </c>
      <c r="MM163">
        <v>18.03246</v>
      </c>
      <c r="MN163" s="1">
        <v>3.1025619999999998E-4</v>
      </c>
      <c r="MO163" s="1">
        <v>0.1008848</v>
      </c>
      <c r="MP163">
        <v>0.76253219999999999</v>
      </c>
      <c r="MQ163">
        <v>17.90326</v>
      </c>
      <c r="MR163" s="1">
        <v>3.022977E-4</v>
      </c>
      <c r="MS163" s="1">
        <v>9.8289210000000002E-2</v>
      </c>
      <c r="MT163">
        <v>0.76223160000000001</v>
      </c>
      <c r="MU163">
        <v>18.01221</v>
      </c>
      <c r="MV163" s="1">
        <v>2.9711359999999999E-4</v>
      </c>
      <c r="MW163" s="1">
        <v>9.659181E-2</v>
      </c>
      <c r="MX163">
        <v>0.76200420000000002</v>
      </c>
      <c r="MY163">
        <v>18.720030000000001</v>
      </c>
      <c r="MZ163" s="1">
        <v>2.936077E-4</v>
      </c>
      <c r="NA163" s="1">
        <v>9.5459719999999998E-2</v>
      </c>
      <c r="NB163">
        <v>0.76177289999999998</v>
      </c>
      <c r="NC163">
        <v>19.298169999999999</v>
      </c>
      <c r="ND163" s="1">
        <v>2.8991539999999999E-4</v>
      </c>
      <c r="NE163" s="1">
        <v>9.4303819999999997E-2</v>
      </c>
      <c r="NF163">
        <v>0.76160170000000005</v>
      </c>
      <c r="NG163">
        <v>19.627690000000001</v>
      </c>
      <c r="NH163" s="1">
        <v>2.8486800000000002E-4</v>
      </c>
      <c r="NI163" s="1">
        <v>9.2710070000000006E-2</v>
      </c>
      <c r="NJ163">
        <v>0.76145160000000001</v>
      </c>
      <c r="NK163">
        <v>19.978470000000002</v>
      </c>
      <c r="NL163" s="1">
        <v>2.7829290000000001E-4</v>
      </c>
      <c r="NM163" s="1">
        <v>9.0605809999999995E-2</v>
      </c>
      <c r="NN163">
        <v>0.76135249999999999</v>
      </c>
      <c r="NO163">
        <v>19.825330000000001</v>
      </c>
      <c r="NP163" s="1">
        <v>2.7050110000000001E-4</v>
      </c>
      <c r="NQ163" s="1">
        <v>8.8093270000000001E-2</v>
      </c>
      <c r="NR163">
        <v>0.76127820000000002</v>
      </c>
      <c r="NS163">
        <v>19.597850000000001</v>
      </c>
      <c r="NT163" s="1">
        <v>2.6152E-4</v>
      </c>
      <c r="NU163" s="1">
        <v>8.5198529999999995E-2</v>
      </c>
      <c r="NV163">
        <v>0.76119559999999997</v>
      </c>
      <c r="NW163">
        <v>19.59845</v>
      </c>
      <c r="NX163" s="1">
        <v>2.5093890000000001E-4</v>
      </c>
      <c r="NY163" s="1">
        <v>8.1791539999999996E-2</v>
      </c>
      <c r="NZ163">
        <v>0.76106240000000003</v>
      </c>
      <c r="OA163">
        <v>19.696190000000001</v>
      </c>
      <c r="OB163" s="1">
        <v>2.3861379999999999E-4</v>
      </c>
      <c r="OC163" s="1">
        <v>7.7816940000000001E-2</v>
      </c>
      <c r="OD163">
        <v>0.7608663</v>
      </c>
      <c r="OE163">
        <v>19.655010000000001</v>
      </c>
      <c r="OF163" s="1">
        <v>2.2548610000000001E-4</v>
      </c>
      <c r="OG163" s="1">
        <v>7.3558609999999996E-2</v>
      </c>
      <c r="OH163">
        <v>0.76055969999999995</v>
      </c>
      <c r="OI163">
        <v>19.893380000000001</v>
      </c>
      <c r="OJ163" s="1">
        <v>2.129484E-4</v>
      </c>
      <c r="OK163" s="1">
        <v>6.9481710000000002E-2</v>
      </c>
    </row>
    <row r="164" spans="1:401" x14ac:dyDescent="0.35">
      <c r="A164">
        <v>167</v>
      </c>
      <c r="B164" t="s">
        <v>4</v>
      </c>
      <c r="C164" t="s">
        <v>24</v>
      </c>
      <c r="D164" t="s">
        <v>169</v>
      </c>
      <c r="E164">
        <v>877.19309999999996</v>
      </c>
      <c r="F164">
        <v>0.8829207</v>
      </c>
      <c r="G164">
        <v>16.023669999999999</v>
      </c>
      <c r="H164">
        <v>0</v>
      </c>
      <c r="I164">
        <v>0</v>
      </c>
      <c r="J164">
        <v>0.88077399999999995</v>
      </c>
      <c r="K164">
        <v>15.58405</v>
      </c>
      <c r="L164">
        <v>0</v>
      </c>
      <c r="M164">
        <v>0</v>
      </c>
      <c r="N164">
        <v>0.87858970000000003</v>
      </c>
      <c r="O164">
        <v>15.67665</v>
      </c>
      <c r="P164">
        <v>0</v>
      </c>
      <c r="Q164">
        <v>0</v>
      </c>
      <c r="R164">
        <v>0.87639339999999999</v>
      </c>
      <c r="S164">
        <v>15.48536</v>
      </c>
      <c r="T164">
        <v>0</v>
      </c>
      <c r="U164">
        <v>0</v>
      </c>
      <c r="V164">
        <v>0.87417610000000001</v>
      </c>
      <c r="W164">
        <v>15.737970000000001</v>
      </c>
      <c r="X164">
        <v>0</v>
      </c>
      <c r="Y164">
        <v>0</v>
      </c>
      <c r="Z164">
        <v>0.87192890000000001</v>
      </c>
      <c r="AA164">
        <v>15.81695</v>
      </c>
      <c r="AB164" s="1">
        <v>6.3209860000000003E-31</v>
      </c>
      <c r="AC164" s="1">
        <v>2.1654630000000001E-28</v>
      </c>
      <c r="AD164">
        <v>0.86967190000000005</v>
      </c>
      <c r="AE164">
        <v>15.95247</v>
      </c>
      <c r="AF164" s="1">
        <v>3.203621E-20</v>
      </c>
      <c r="AG164" s="1">
        <v>1.0951549999999999E-17</v>
      </c>
      <c r="AH164">
        <v>0.8674326</v>
      </c>
      <c r="AI164">
        <v>16.03482</v>
      </c>
      <c r="AJ164" s="1">
        <v>3.3219689999999999E-9</v>
      </c>
      <c r="AK164" s="1">
        <v>6.9887509999999998E-7</v>
      </c>
      <c r="AL164">
        <v>0.86519040000000003</v>
      </c>
      <c r="AM164">
        <v>15.795870000000001</v>
      </c>
      <c r="AN164" s="1">
        <v>2.0962380000000001E-4</v>
      </c>
      <c r="AO164" s="1">
        <v>5.2189960000000001E-2</v>
      </c>
      <c r="AP164">
        <v>0.86295230000000001</v>
      </c>
      <c r="AQ164">
        <v>15.28947</v>
      </c>
      <c r="AR164" s="1">
        <v>7.2118740000000001E-2</v>
      </c>
      <c r="AS164">
        <v>19.725439999999999</v>
      </c>
      <c r="AT164">
        <v>0.86069879999999999</v>
      </c>
      <c r="AU164">
        <v>15.22739</v>
      </c>
      <c r="AV164">
        <v>2.753603</v>
      </c>
      <c r="AW164">
        <v>810.83749999999998</v>
      </c>
      <c r="AX164">
        <v>0.85849589999999998</v>
      </c>
      <c r="AY164">
        <v>14.856579999999999</v>
      </c>
      <c r="AZ164">
        <v>24.295490000000001</v>
      </c>
      <c r="BA164">
        <v>7600.7470000000003</v>
      </c>
      <c r="BB164">
        <v>0.85627790000000004</v>
      </c>
      <c r="BC164">
        <v>14.64592</v>
      </c>
      <c r="BD164">
        <v>73.252510000000001</v>
      </c>
      <c r="BE164">
        <v>24123.919999999998</v>
      </c>
      <c r="BF164">
        <v>0.85392179999999995</v>
      </c>
      <c r="BG164">
        <v>14.75441</v>
      </c>
      <c r="BH164">
        <v>97.431960000000004</v>
      </c>
      <c r="BI164">
        <v>33530.339999999997</v>
      </c>
      <c r="BJ164">
        <v>0.85128820000000005</v>
      </c>
      <c r="BK164">
        <v>14.673489999999999</v>
      </c>
      <c r="BL164">
        <v>69.065830000000005</v>
      </c>
      <c r="BM164">
        <v>24652.959999999999</v>
      </c>
      <c r="BN164">
        <v>0.84814160000000005</v>
      </c>
      <c r="BO164">
        <v>14.53533</v>
      </c>
      <c r="BP164">
        <v>30.00572</v>
      </c>
      <c r="BQ164">
        <v>11047.11</v>
      </c>
      <c r="BR164">
        <v>0.84434880000000001</v>
      </c>
      <c r="BS164">
        <v>14.41357</v>
      </c>
      <c r="BT164">
        <v>9.0318450000000006</v>
      </c>
      <c r="BU164">
        <v>3409.7220000000002</v>
      </c>
      <c r="BV164">
        <v>0.83975699999999998</v>
      </c>
      <c r="BW164">
        <v>14.532030000000001</v>
      </c>
      <c r="BX164">
        <v>2.1221049999999999</v>
      </c>
      <c r="BY164">
        <v>815.40049999999997</v>
      </c>
      <c r="BZ164">
        <v>0.83446260000000005</v>
      </c>
      <c r="CA164">
        <v>14.83258</v>
      </c>
      <c r="CB164">
        <v>0.46244089999999999</v>
      </c>
      <c r="CC164">
        <v>178.1283</v>
      </c>
      <c r="CD164">
        <v>0.82869709999999996</v>
      </c>
      <c r="CE164">
        <v>15.20256</v>
      </c>
      <c r="CF164" s="1">
        <v>0.13366749999999999</v>
      </c>
      <c r="CG164">
        <v>50.010039999999996</v>
      </c>
      <c r="CH164">
        <v>0.82258030000000004</v>
      </c>
      <c r="CI164">
        <v>15.47269</v>
      </c>
      <c r="CJ164" s="1">
        <v>7.2381409999999993E-2</v>
      </c>
      <c r="CK164">
        <v>26.09685</v>
      </c>
      <c r="CL164">
        <v>0.81601460000000003</v>
      </c>
      <c r="CM164">
        <v>15.283659999999999</v>
      </c>
      <c r="CN164" s="1">
        <v>6.0398060000000003E-2</v>
      </c>
      <c r="CO164">
        <v>21.481349999999999</v>
      </c>
      <c r="CP164">
        <v>0.80981300000000001</v>
      </c>
      <c r="CQ164">
        <v>15.057309999999999</v>
      </c>
      <c r="CR164" s="1">
        <v>5.9478660000000003E-2</v>
      </c>
      <c r="CS164" s="1">
        <v>21.11591</v>
      </c>
      <c r="CT164">
        <v>0.80411860000000002</v>
      </c>
      <c r="CU164">
        <v>14.987719999999999</v>
      </c>
      <c r="CV164" s="1">
        <v>6.1268240000000002E-2</v>
      </c>
      <c r="CW164" s="1">
        <v>21.828520000000001</v>
      </c>
      <c r="CX164">
        <v>0.79820709999999995</v>
      </c>
      <c r="CY164">
        <v>14.98509</v>
      </c>
      <c r="CZ164" s="1">
        <v>6.1993949999999999E-2</v>
      </c>
      <c r="DA164" s="1">
        <v>22.22944</v>
      </c>
      <c r="DB164">
        <v>0.7922363</v>
      </c>
      <c r="DC164">
        <v>15.413919999999999</v>
      </c>
      <c r="DD164" s="1">
        <v>6.0276669999999997E-2</v>
      </c>
      <c r="DE164" s="1">
        <v>21.764559999999999</v>
      </c>
      <c r="DF164">
        <v>0.78631099999999998</v>
      </c>
      <c r="DG164">
        <v>15.99849</v>
      </c>
      <c r="DH164" s="1">
        <v>5.6463689999999997E-2</v>
      </c>
      <c r="DI164" s="1">
        <v>20.511489999999998</v>
      </c>
      <c r="DJ164">
        <v>0.78036289999999997</v>
      </c>
      <c r="DK164">
        <v>16.263780000000001</v>
      </c>
      <c r="DL164" s="1">
        <v>5.1535900000000003E-2</v>
      </c>
      <c r="DM164" s="1">
        <v>18.817740000000001</v>
      </c>
      <c r="DN164">
        <v>0.77452810000000005</v>
      </c>
      <c r="DO164">
        <v>16.495750000000001</v>
      </c>
      <c r="DP164" s="1">
        <v>4.6318140000000001E-2</v>
      </c>
      <c r="DQ164" s="1">
        <v>16.982790000000001</v>
      </c>
      <c r="DR164">
        <v>0.76872660000000004</v>
      </c>
      <c r="DS164">
        <v>16.505569999999999</v>
      </c>
      <c r="DT164" s="1">
        <v>4.1250509999999997E-2</v>
      </c>
      <c r="DU164" s="1">
        <v>15.18188</v>
      </c>
      <c r="DV164">
        <v>0.76309780000000005</v>
      </c>
      <c r="DW164">
        <v>16.423390000000001</v>
      </c>
      <c r="DX164" s="1">
        <v>3.6321619999999999E-2</v>
      </c>
      <c r="DY164" s="1">
        <v>13.419969999999999</v>
      </c>
      <c r="DZ164">
        <v>0.75803830000000005</v>
      </c>
      <c r="EA164">
        <v>16.34761</v>
      </c>
      <c r="EB164" s="1">
        <v>3.1444519999999997E-2</v>
      </c>
      <c r="EC164" s="1">
        <v>11.655329999999999</v>
      </c>
      <c r="ED164">
        <v>0.75364299999999995</v>
      </c>
      <c r="EE164">
        <v>16.290980000000001</v>
      </c>
      <c r="EF164" s="1">
        <v>2.675773E-2</v>
      </c>
      <c r="EG164" s="1">
        <v>9.9353890000000007</v>
      </c>
      <c r="EH164">
        <v>0.74972470000000002</v>
      </c>
      <c r="EI164">
        <v>16.56315</v>
      </c>
      <c r="EJ164" s="1">
        <v>2.2573260000000001E-2</v>
      </c>
      <c r="EK164" s="1">
        <v>8.3866099999999992</v>
      </c>
      <c r="EL164">
        <v>0.74646440000000003</v>
      </c>
      <c r="EM164">
        <v>16.939769999999999</v>
      </c>
      <c r="EN164" s="1">
        <v>1.9101369999999999E-2</v>
      </c>
      <c r="EO164" s="1">
        <v>7.0846679999999997</v>
      </c>
      <c r="EP164">
        <v>0.74404079999999995</v>
      </c>
      <c r="EQ164">
        <v>17.24295</v>
      </c>
      <c r="ER164" s="1">
        <v>1.6344910000000001E-2</v>
      </c>
      <c r="ES164" s="1">
        <v>6.0438840000000003</v>
      </c>
      <c r="ET164">
        <v>0.74213589999999996</v>
      </c>
      <c r="EU164">
        <v>17.320509999999999</v>
      </c>
      <c r="EV164" s="1">
        <v>1.4178949999999999E-2</v>
      </c>
      <c r="EW164" s="1">
        <v>5.2252960000000002</v>
      </c>
      <c r="EX164">
        <v>0.74076560000000002</v>
      </c>
      <c r="EY164">
        <v>16.929880000000001</v>
      </c>
      <c r="EZ164" s="1">
        <v>1.2443299999999999E-2</v>
      </c>
      <c r="FA164" s="1">
        <v>4.5701479999999997</v>
      </c>
      <c r="FB164">
        <v>0.7398247</v>
      </c>
      <c r="FC164">
        <v>16.450780000000002</v>
      </c>
      <c r="FD164" s="1">
        <v>1.094381E-2</v>
      </c>
      <c r="FE164" s="1">
        <v>4.0084270000000002</v>
      </c>
      <c r="FF164">
        <v>0.73915030000000004</v>
      </c>
      <c r="FG164">
        <v>16.154949999999999</v>
      </c>
      <c r="FH164" s="1">
        <v>9.4457280000000005E-3</v>
      </c>
      <c r="FI164" s="1">
        <v>3.4557690000000001</v>
      </c>
      <c r="FJ164">
        <v>0.73877839999999995</v>
      </c>
      <c r="FK164">
        <v>16.137979999999999</v>
      </c>
      <c r="FL164" s="1">
        <v>7.8053259999999996E-3</v>
      </c>
      <c r="FM164" s="1">
        <v>2.855823</v>
      </c>
      <c r="FN164">
        <v>0.73859430000000004</v>
      </c>
      <c r="FO164">
        <v>16.949649999999998</v>
      </c>
      <c r="FP164" s="1">
        <v>6.1134639999999999E-3</v>
      </c>
      <c r="FQ164" s="1">
        <v>2.2371850000000002</v>
      </c>
      <c r="FR164">
        <v>0.73854089999999994</v>
      </c>
      <c r="FS164">
        <v>17.404540000000001</v>
      </c>
      <c r="FT164" s="1">
        <v>4.6107450000000003E-3</v>
      </c>
      <c r="FU164" s="1">
        <v>1.684982</v>
      </c>
      <c r="FV164">
        <v>0.73861310000000002</v>
      </c>
      <c r="FW164">
        <v>17.492709999999999</v>
      </c>
      <c r="FX164" s="1">
        <v>3.468779E-3</v>
      </c>
      <c r="FY164" s="1">
        <v>1.26295</v>
      </c>
      <c r="FZ164">
        <v>0.73873909999999998</v>
      </c>
      <c r="GA164">
        <v>17.212119999999999</v>
      </c>
      <c r="GB164" s="1">
        <v>2.7005699999999998E-3</v>
      </c>
      <c r="GC164" s="1">
        <v>0.9778038</v>
      </c>
      <c r="GD164">
        <v>0.73895500000000003</v>
      </c>
      <c r="GE164">
        <v>16.786950000000001</v>
      </c>
      <c r="GF164" s="1">
        <v>2.2186229999999999E-3</v>
      </c>
      <c r="GG164" s="1">
        <v>0.79856070000000001</v>
      </c>
      <c r="GH164">
        <v>0.73919869999999999</v>
      </c>
      <c r="GI164">
        <v>16.370989999999999</v>
      </c>
      <c r="GJ164" s="1">
        <v>1.9167959999999999E-3</v>
      </c>
      <c r="GK164" s="1">
        <v>0.68653109999999995</v>
      </c>
      <c r="GL164">
        <v>0.73942859999999999</v>
      </c>
      <c r="GM164">
        <v>16.109380000000002</v>
      </c>
      <c r="GN164" s="1">
        <v>1.710673E-3</v>
      </c>
      <c r="GO164" s="1">
        <v>0.6107011</v>
      </c>
      <c r="GP164">
        <v>0.73968199999999995</v>
      </c>
      <c r="GQ164">
        <v>16.110199999999999</v>
      </c>
      <c r="GR164" s="1">
        <v>1.549681E-3</v>
      </c>
      <c r="GS164" s="1">
        <v>0.55202079999999998</v>
      </c>
      <c r="GT164">
        <v>0.73988779999999998</v>
      </c>
      <c r="GU164">
        <v>16.920269999999999</v>
      </c>
      <c r="GV164" s="1">
        <v>1.4123790000000001E-3</v>
      </c>
      <c r="GW164" s="1">
        <v>0.50240220000000002</v>
      </c>
      <c r="GX164">
        <v>0.74004890000000001</v>
      </c>
      <c r="GY164">
        <v>17.459610000000001</v>
      </c>
      <c r="GZ164" s="1">
        <v>1.2956269999999999E-3</v>
      </c>
      <c r="HA164" s="1">
        <v>0.46023059999999999</v>
      </c>
      <c r="HB164">
        <v>0.74021429999999999</v>
      </c>
      <c r="HC164">
        <v>17.83915</v>
      </c>
      <c r="HD164" s="1">
        <v>1.1993010000000001E-3</v>
      </c>
      <c r="HE164" s="1">
        <v>0.42544500000000002</v>
      </c>
      <c r="HF164">
        <v>0.74031199999999997</v>
      </c>
      <c r="HG164">
        <v>18.237410000000001</v>
      </c>
      <c r="HH164" s="1">
        <v>1.1211000000000001E-3</v>
      </c>
      <c r="HI164" s="1">
        <v>0.39727410000000002</v>
      </c>
      <c r="HJ164">
        <v>0.740402</v>
      </c>
      <c r="HK164">
        <v>18.228280000000002</v>
      </c>
      <c r="HL164" s="1">
        <v>1.0572629999999999E-3</v>
      </c>
      <c r="HM164" s="1">
        <v>0.37432939999999998</v>
      </c>
      <c r="HN164">
        <v>0.74042189999999997</v>
      </c>
      <c r="HO164">
        <v>17.773879999999998</v>
      </c>
      <c r="HP164" s="1">
        <v>1.005478E-3</v>
      </c>
      <c r="HQ164" s="1">
        <v>0.35571700000000001</v>
      </c>
      <c r="HR164">
        <v>0.74048449999999999</v>
      </c>
      <c r="HS164">
        <v>17.465399999999999</v>
      </c>
      <c r="HT164" s="1">
        <v>9.6631669999999996E-4</v>
      </c>
      <c r="HU164" s="1">
        <v>0.34156700000000001</v>
      </c>
      <c r="HV164">
        <v>0.74049339999999997</v>
      </c>
      <c r="HW164">
        <v>17.3659</v>
      </c>
      <c r="HX164" s="1">
        <v>9.3948000000000002E-4</v>
      </c>
      <c r="HY164" s="1">
        <v>0.33184930000000001</v>
      </c>
      <c r="HZ164">
        <v>0.74050190000000005</v>
      </c>
      <c r="IA164">
        <v>17.998909999999999</v>
      </c>
      <c r="IB164" s="1">
        <v>9.2046269999999995E-4</v>
      </c>
      <c r="IC164" s="1">
        <v>0.3250421</v>
      </c>
      <c r="ID164">
        <v>0.74050519999999997</v>
      </c>
      <c r="IE164">
        <v>18.65408</v>
      </c>
      <c r="IF164" s="1">
        <v>9.0234739999999999E-4</v>
      </c>
      <c r="IG164" s="1">
        <v>0.31870369999999998</v>
      </c>
      <c r="IH164">
        <v>0.74052969999999996</v>
      </c>
      <c r="II164">
        <v>19.005089999999999</v>
      </c>
      <c r="IJ164" s="1">
        <v>8.8019170000000002E-4</v>
      </c>
      <c r="IK164" s="1">
        <v>0.31103380000000003</v>
      </c>
      <c r="IL164">
        <v>0.74055570000000004</v>
      </c>
      <c r="IM164">
        <v>19.230260000000001</v>
      </c>
      <c r="IN164" s="1">
        <v>8.5308219999999998E-4</v>
      </c>
      <c r="IO164" s="1">
        <v>0.30158990000000002</v>
      </c>
      <c r="IP164">
        <v>0.74052419999999997</v>
      </c>
      <c r="IQ164">
        <v>18.945519999999998</v>
      </c>
      <c r="IR164" s="1">
        <v>8.2232059999999996E-4</v>
      </c>
      <c r="IS164" s="1">
        <v>0.2908192</v>
      </c>
      <c r="IT164">
        <v>0.74053570000000002</v>
      </c>
      <c r="IU164">
        <v>18.590710000000001</v>
      </c>
      <c r="IV164" s="1">
        <v>7.8985519999999997E-4</v>
      </c>
      <c r="IW164" s="1">
        <v>0.27941690000000002</v>
      </c>
      <c r="IX164">
        <v>0.74050680000000002</v>
      </c>
      <c r="IY164">
        <v>18.505140000000001</v>
      </c>
      <c r="IZ164" s="1">
        <v>7.5741329999999996E-4</v>
      </c>
      <c r="JA164" s="1">
        <v>0.26798440000000001</v>
      </c>
      <c r="JB164">
        <v>0.74051750000000005</v>
      </c>
      <c r="JC164">
        <v>18.635619999999999</v>
      </c>
      <c r="JD164" s="1">
        <v>7.2597329999999998E-4</v>
      </c>
      <c r="JE164" s="1">
        <v>0.25687520000000003</v>
      </c>
      <c r="JF164">
        <v>0.74051169999999999</v>
      </c>
      <c r="JG164">
        <v>19.09169</v>
      </c>
      <c r="JH164" s="1">
        <v>6.9582170000000003E-4</v>
      </c>
      <c r="JI164" s="1">
        <v>0.246227</v>
      </c>
      <c r="JJ164">
        <v>0.74051230000000001</v>
      </c>
      <c r="JK164">
        <v>18.981280000000002</v>
      </c>
      <c r="JL164" s="1">
        <v>6.672227E-4</v>
      </c>
      <c r="JM164" s="1">
        <v>0.2360998</v>
      </c>
      <c r="JN164">
        <v>0.74051040000000001</v>
      </c>
      <c r="JO164">
        <v>18.814520000000002</v>
      </c>
      <c r="JP164" s="1">
        <v>6.3993000000000003E-4</v>
      </c>
      <c r="JQ164" s="1">
        <v>0.22646369999999999</v>
      </c>
      <c r="JR164">
        <v>0.74050559999999999</v>
      </c>
      <c r="JS164">
        <v>18.210139999999999</v>
      </c>
      <c r="JT164" s="1">
        <v>6.1416230000000001E-4</v>
      </c>
      <c r="JU164" s="1">
        <v>0.2173215</v>
      </c>
      <c r="JV164">
        <v>0.74051670000000003</v>
      </c>
      <c r="JW164">
        <v>17.57741</v>
      </c>
      <c r="JX164" s="1">
        <v>5.896044E-4</v>
      </c>
      <c r="JY164" s="1">
        <v>0.208647</v>
      </c>
      <c r="JZ164">
        <v>0.74051370000000005</v>
      </c>
      <c r="KA164">
        <v>17.15897</v>
      </c>
      <c r="KB164" s="1">
        <v>5.662849E-4</v>
      </c>
      <c r="KC164" s="1">
        <v>0.20038819999999999</v>
      </c>
      <c r="KD164">
        <v>0.74050360000000004</v>
      </c>
      <c r="KE164">
        <v>16.966100000000001</v>
      </c>
      <c r="KF164" s="1">
        <v>5.4398369999999997E-4</v>
      </c>
      <c r="KG164" s="1">
        <v>0.19249939999999999</v>
      </c>
      <c r="KH164">
        <v>0.74051579999999995</v>
      </c>
      <c r="KI164">
        <v>16.853300000000001</v>
      </c>
      <c r="KJ164" s="1">
        <v>5.2270470000000005E-4</v>
      </c>
      <c r="KK164" s="1">
        <v>0.18497230000000001</v>
      </c>
      <c r="KL164">
        <v>0.74051670000000003</v>
      </c>
      <c r="KM164">
        <v>17.386240000000001</v>
      </c>
      <c r="KN164" s="1">
        <v>5.0253210000000001E-4</v>
      </c>
      <c r="KO164" s="1">
        <v>0.17782149999999999</v>
      </c>
      <c r="KP164">
        <v>0.74051199999999995</v>
      </c>
      <c r="KQ164">
        <v>17.388870000000001</v>
      </c>
      <c r="KR164" s="1">
        <v>4.8337279999999998E-4</v>
      </c>
      <c r="KS164" s="1">
        <v>0.1710332</v>
      </c>
      <c r="KT164">
        <v>0.74050439999999995</v>
      </c>
      <c r="KU164">
        <v>17.39376</v>
      </c>
      <c r="KV164" s="1">
        <v>4.6512760000000001E-4</v>
      </c>
      <c r="KW164" s="1">
        <v>0.16458229999999999</v>
      </c>
      <c r="KX164">
        <v>0.74053040000000003</v>
      </c>
      <c r="KY164">
        <v>17.272670000000002</v>
      </c>
      <c r="KZ164" s="1">
        <v>4.4782809999999998E-4</v>
      </c>
      <c r="LA164" s="1">
        <v>0.15845529999999999</v>
      </c>
      <c r="LB164">
        <v>0.74052879999999999</v>
      </c>
      <c r="LC164">
        <v>16.860309999999998</v>
      </c>
      <c r="LD164" s="1">
        <v>4.3128920000000002E-4</v>
      </c>
      <c r="LE164" s="1">
        <v>0.1525968</v>
      </c>
      <c r="LF164">
        <v>0.74052879999999999</v>
      </c>
      <c r="LG164">
        <v>16.180990000000001</v>
      </c>
      <c r="LH164" s="1">
        <v>4.1554629999999998E-4</v>
      </c>
      <c r="LI164" s="1">
        <v>0.14701110000000001</v>
      </c>
      <c r="LJ164">
        <v>0.74051210000000001</v>
      </c>
      <c r="LK164">
        <v>15.674060000000001</v>
      </c>
      <c r="LL164" s="1">
        <v>4.0041380000000002E-4</v>
      </c>
      <c r="LM164" s="1">
        <v>0.14167189999999999</v>
      </c>
      <c r="LN164">
        <v>0.740456</v>
      </c>
      <c r="LO164">
        <v>15.617929999999999</v>
      </c>
      <c r="LP164" s="1">
        <v>3.8594459999999998E-4</v>
      </c>
      <c r="LQ164" s="1">
        <v>0.13656289999999999</v>
      </c>
      <c r="LR164">
        <v>0.74037330000000001</v>
      </c>
      <c r="LS164">
        <v>16.518470000000001</v>
      </c>
      <c r="LT164" s="1">
        <v>3.7208590000000001E-4</v>
      </c>
      <c r="LU164" s="1">
        <v>0.1316648</v>
      </c>
      <c r="LV164">
        <v>0.74024460000000003</v>
      </c>
      <c r="LW164">
        <v>17.151890000000002</v>
      </c>
      <c r="LX164" s="1">
        <v>3.5870310000000002E-4</v>
      </c>
      <c r="LY164" s="1">
        <v>0.12694</v>
      </c>
      <c r="LZ164">
        <v>0.74010149999999997</v>
      </c>
      <c r="MA164">
        <v>17.742280000000001</v>
      </c>
      <c r="MB164" s="1">
        <v>3.4583440000000002E-4</v>
      </c>
      <c r="MC164" s="1">
        <v>0.1223955</v>
      </c>
      <c r="MD164">
        <v>0.73989579999999999</v>
      </c>
      <c r="ME164">
        <v>18.409510000000001</v>
      </c>
      <c r="MF164" s="1">
        <v>3.334662E-4</v>
      </c>
      <c r="MG164" s="1">
        <v>0.1180317</v>
      </c>
      <c r="MH164">
        <v>0.73965289999999995</v>
      </c>
      <c r="MI164">
        <v>18.46509</v>
      </c>
      <c r="MJ164" s="1">
        <v>3.2177589999999998E-4</v>
      </c>
      <c r="MK164" s="1">
        <v>0.11390260000000001</v>
      </c>
      <c r="ML164">
        <v>0.73938349999999997</v>
      </c>
      <c r="MM164">
        <v>18.021280000000001</v>
      </c>
      <c r="MN164" s="1">
        <v>3.1131950000000001E-4</v>
      </c>
      <c r="MO164" s="1">
        <v>0.11018360000000001</v>
      </c>
      <c r="MP164">
        <v>0.73915540000000002</v>
      </c>
      <c r="MQ164">
        <v>17.869859999999999</v>
      </c>
      <c r="MR164" s="1">
        <v>3.0305749999999998E-4</v>
      </c>
      <c r="MS164" s="1">
        <v>0.1072259</v>
      </c>
      <c r="MT164">
        <v>0.73892749999999996</v>
      </c>
      <c r="MU164">
        <v>18.00403</v>
      </c>
      <c r="MV164" s="1">
        <v>2.9758870000000002E-4</v>
      </c>
      <c r="MW164" s="1">
        <v>0.1052487</v>
      </c>
      <c r="MX164">
        <v>0.73869819999999997</v>
      </c>
      <c r="MY164">
        <v>18.786639999999998</v>
      </c>
      <c r="MZ164" s="1">
        <v>2.9397199999999998E-4</v>
      </c>
      <c r="NA164" s="1">
        <v>0.1039508</v>
      </c>
      <c r="NB164">
        <v>0.73851860000000003</v>
      </c>
      <c r="NC164">
        <v>19.392779999999998</v>
      </c>
      <c r="ND164" s="1">
        <v>2.9037239999999998E-4</v>
      </c>
      <c r="NE164" s="1">
        <v>0.1027034</v>
      </c>
      <c r="NF164">
        <v>0.73836800000000002</v>
      </c>
      <c r="NG164">
        <v>19.7288</v>
      </c>
      <c r="NH164" s="1">
        <v>2.8550649999999999E-4</v>
      </c>
      <c r="NI164" s="1">
        <v>0.10102120000000001</v>
      </c>
      <c r="NJ164">
        <v>0.73825499999999999</v>
      </c>
      <c r="NK164">
        <v>20.059899999999999</v>
      </c>
      <c r="NL164" s="1">
        <v>2.7909309999999999E-4</v>
      </c>
      <c r="NM164" s="1">
        <v>9.8782729999999999E-2</v>
      </c>
      <c r="NN164">
        <v>0.73819959999999996</v>
      </c>
      <c r="NO164">
        <v>19.852419999999999</v>
      </c>
      <c r="NP164" s="1">
        <v>2.714336E-4</v>
      </c>
      <c r="NQ164" s="1">
        <v>9.6092689999999994E-2</v>
      </c>
      <c r="NR164">
        <v>0.7380968</v>
      </c>
      <c r="NS164">
        <v>19.578469999999999</v>
      </c>
      <c r="NT164" s="1">
        <v>2.6259759999999998E-4</v>
      </c>
      <c r="NU164" s="1">
        <v>9.2993210000000007E-2</v>
      </c>
      <c r="NV164">
        <v>0.73799289999999995</v>
      </c>
      <c r="NW164">
        <v>19.55716</v>
      </c>
      <c r="NX164" s="1">
        <v>2.5221020000000001E-4</v>
      </c>
      <c r="NY164" s="1">
        <v>8.9357270000000003E-2</v>
      </c>
      <c r="NZ164">
        <v>0.73789419999999994</v>
      </c>
      <c r="OA164">
        <v>19.679130000000001</v>
      </c>
      <c r="OB164" s="1">
        <v>2.400646E-4</v>
      </c>
      <c r="OC164" s="1">
        <v>8.5100770000000006E-2</v>
      </c>
      <c r="OD164">
        <v>0.73773180000000005</v>
      </c>
      <c r="OE164">
        <v>19.693180000000002</v>
      </c>
      <c r="OF164" s="1">
        <v>2.269653E-4</v>
      </c>
      <c r="OG164" s="1">
        <v>8.0479149999999999E-2</v>
      </c>
      <c r="OH164">
        <v>0.73750300000000002</v>
      </c>
      <c r="OI164">
        <v>19.977160000000001</v>
      </c>
      <c r="OJ164" s="1">
        <v>2.1430050000000001E-4</v>
      </c>
      <c r="OK164" s="1">
        <v>7.5990710000000003E-2</v>
      </c>
    </row>
    <row r="165" spans="1:401" x14ac:dyDescent="0.35">
      <c r="A165">
        <v>168</v>
      </c>
      <c r="B165" t="s">
        <v>4</v>
      </c>
      <c r="C165" t="s">
        <v>24</v>
      </c>
      <c r="D165" t="s">
        <v>170</v>
      </c>
      <c r="E165">
        <v>856.43320000000006</v>
      </c>
      <c r="F165">
        <v>0.70403329999999997</v>
      </c>
      <c r="G165">
        <v>16.05283</v>
      </c>
      <c r="H165">
        <v>0</v>
      </c>
      <c r="I165">
        <v>0</v>
      </c>
      <c r="J165">
        <v>0.70310569999999994</v>
      </c>
      <c r="K165">
        <v>15.62825</v>
      </c>
      <c r="L165">
        <v>0</v>
      </c>
      <c r="M165">
        <v>0</v>
      </c>
      <c r="N165">
        <v>0.70210300000000003</v>
      </c>
      <c r="O165">
        <v>15.7241</v>
      </c>
      <c r="P165">
        <v>0</v>
      </c>
      <c r="Q165">
        <v>0</v>
      </c>
      <c r="R165">
        <v>0.70096349999999996</v>
      </c>
      <c r="S165">
        <v>15.52886</v>
      </c>
      <c r="T165">
        <v>0</v>
      </c>
      <c r="U165">
        <v>0</v>
      </c>
      <c r="V165">
        <v>0.69980869999999995</v>
      </c>
      <c r="W165">
        <v>15.750819999999999</v>
      </c>
      <c r="X165">
        <v>0</v>
      </c>
      <c r="Y165">
        <v>0</v>
      </c>
      <c r="Z165">
        <v>0.69863949999999997</v>
      </c>
      <c r="AA165">
        <v>15.80321</v>
      </c>
      <c r="AB165" s="1">
        <v>1.1834379999999999E-31</v>
      </c>
      <c r="AC165" s="1">
        <v>3.6151029999999999E-29</v>
      </c>
      <c r="AD165">
        <v>0.69746129999999995</v>
      </c>
      <c r="AE165">
        <v>15.93749</v>
      </c>
      <c r="AF165" s="1">
        <v>5.8468419999999999E-21</v>
      </c>
      <c r="AG165" s="1">
        <v>1.7824899999999998E-18</v>
      </c>
      <c r="AH165">
        <v>0.69629609999999997</v>
      </c>
      <c r="AI165">
        <v>16.030449999999998</v>
      </c>
      <c r="AJ165" s="1">
        <v>4.1530299999999998E-10</v>
      </c>
      <c r="AK165" s="1">
        <v>1.268087E-7</v>
      </c>
      <c r="AL165">
        <v>0.69516560000000005</v>
      </c>
      <c r="AM165">
        <v>15.8238</v>
      </c>
      <c r="AN165" s="1">
        <v>1.054719E-4</v>
      </c>
      <c r="AO165" s="1">
        <v>2.6092170000000001E-2</v>
      </c>
      <c r="AP165">
        <v>0.69400419999999996</v>
      </c>
      <c r="AQ165">
        <v>15.34343</v>
      </c>
      <c r="AR165" s="1">
        <v>4.5978699999999997E-2</v>
      </c>
      <c r="AS165">
        <v>12.110860000000001</v>
      </c>
      <c r="AT165">
        <v>0.69284920000000005</v>
      </c>
      <c r="AU165">
        <v>15.28547</v>
      </c>
      <c r="AV165">
        <v>2.052505</v>
      </c>
      <c r="AW165">
        <v>568.29690000000005</v>
      </c>
      <c r="AX165">
        <v>0.69173359999999995</v>
      </c>
      <c r="AY165">
        <v>14.90849</v>
      </c>
      <c r="AZ165">
        <v>20.406690000000001</v>
      </c>
      <c r="BA165">
        <v>5881.875</v>
      </c>
      <c r="BB165">
        <v>0.69060900000000003</v>
      </c>
      <c r="BC165">
        <v>14.67052</v>
      </c>
      <c r="BD165">
        <v>67.71181</v>
      </c>
      <c r="BE165">
        <v>20182.939999999999</v>
      </c>
      <c r="BF165">
        <v>0.68941050000000004</v>
      </c>
      <c r="BG165">
        <v>14.75689</v>
      </c>
      <c r="BH165">
        <v>97.497870000000006</v>
      </c>
      <c r="BI165">
        <v>29885.71</v>
      </c>
      <c r="BJ165">
        <v>0.68801749999999995</v>
      </c>
      <c r="BK165">
        <v>14.671329999999999</v>
      </c>
      <c r="BL165">
        <v>73.587040000000002</v>
      </c>
      <c r="BM165">
        <v>23098.78</v>
      </c>
      <c r="BN165">
        <v>0.68633250000000001</v>
      </c>
      <c r="BO165">
        <v>14.530279999999999</v>
      </c>
      <c r="BP165">
        <v>33.657089999999997</v>
      </c>
      <c r="BQ165">
        <v>10776.36</v>
      </c>
      <c r="BR165">
        <v>0.68431909999999996</v>
      </c>
      <c r="BS165">
        <v>14.42046</v>
      </c>
      <c r="BT165">
        <v>10.538069999999999</v>
      </c>
      <c r="BU165">
        <v>3430.076</v>
      </c>
      <c r="BV165">
        <v>0.68189129999999998</v>
      </c>
      <c r="BW165">
        <v>14.56926</v>
      </c>
      <c r="BX165">
        <v>2.5387089999999999</v>
      </c>
      <c r="BY165">
        <v>836.71849999999995</v>
      </c>
      <c r="BZ165">
        <v>0.67907260000000003</v>
      </c>
      <c r="CA165">
        <v>14.883419999999999</v>
      </c>
      <c r="CB165">
        <v>0.5518132</v>
      </c>
      <c r="CC165">
        <v>182.72800000000001</v>
      </c>
      <c r="CD165">
        <v>0.67606500000000003</v>
      </c>
      <c r="CE165">
        <v>15.25591</v>
      </c>
      <c r="CF165">
        <v>0.1504982</v>
      </c>
      <c r="CG165">
        <v>49.179600000000001</v>
      </c>
      <c r="CH165">
        <v>0.67294549999999997</v>
      </c>
      <c r="CI165">
        <v>15.514810000000001</v>
      </c>
      <c r="CJ165" s="1">
        <v>7.5581979999999993E-2</v>
      </c>
      <c r="CK165">
        <v>24.188310000000001</v>
      </c>
      <c r="CL165">
        <v>0.67003049999999997</v>
      </c>
      <c r="CM165">
        <v>15.30289</v>
      </c>
      <c r="CN165" s="1">
        <v>6.0963099999999999E-2</v>
      </c>
      <c r="CO165">
        <v>19.36599</v>
      </c>
      <c r="CP165">
        <v>0.66735869999999997</v>
      </c>
      <c r="CQ165">
        <v>15.0535</v>
      </c>
      <c r="CR165" s="1">
        <v>5.9331879999999997E-2</v>
      </c>
      <c r="CS165" s="1">
        <v>18.85502</v>
      </c>
      <c r="CT165">
        <v>0.6645025</v>
      </c>
      <c r="CU165">
        <v>14.975</v>
      </c>
      <c r="CV165" s="1">
        <v>6.1029260000000002E-2</v>
      </c>
      <c r="CW165" s="1">
        <v>19.473199999999999</v>
      </c>
      <c r="CX165">
        <v>0.66154020000000002</v>
      </c>
      <c r="CY165">
        <v>14.98488</v>
      </c>
      <c r="CZ165" s="1">
        <v>6.1980939999999998E-2</v>
      </c>
      <c r="DA165" s="1">
        <v>19.896429999999999</v>
      </c>
      <c r="DB165">
        <v>0.65857140000000003</v>
      </c>
      <c r="DC165">
        <v>15.44017</v>
      </c>
      <c r="DD165" s="1">
        <v>6.0555709999999999E-2</v>
      </c>
      <c r="DE165" s="1">
        <v>19.563960000000002</v>
      </c>
      <c r="DF165">
        <v>0.65570830000000002</v>
      </c>
      <c r="DG165">
        <v>16.048179999999999</v>
      </c>
      <c r="DH165" s="1">
        <v>5.6949260000000002E-2</v>
      </c>
      <c r="DI165" s="1">
        <v>18.503730000000001</v>
      </c>
      <c r="DJ165">
        <v>0.65285349999999998</v>
      </c>
      <c r="DK165">
        <v>16.317450000000001</v>
      </c>
      <c r="DL165" s="1">
        <v>5.2112940000000003E-2</v>
      </c>
      <c r="DM165" s="1">
        <v>17.017610000000001</v>
      </c>
      <c r="DN165">
        <v>0.65018849999999995</v>
      </c>
      <c r="DO165">
        <v>16.528420000000001</v>
      </c>
      <c r="DP165" s="1">
        <v>4.6908159999999997E-2</v>
      </c>
      <c r="DQ165" s="1">
        <v>15.38111</v>
      </c>
      <c r="DR165">
        <v>0.64748899999999998</v>
      </c>
      <c r="DS165">
        <v>16.50488</v>
      </c>
      <c r="DT165" s="1">
        <v>4.1821179999999999E-2</v>
      </c>
      <c r="DU165" s="1">
        <v>13.76539</v>
      </c>
      <c r="DV165">
        <v>0.64502110000000001</v>
      </c>
      <c r="DW165">
        <v>16.40232</v>
      </c>
      <c r="DX165" s="1">
        <v>3.6889909999999998E-2</v>
      </c>
      <c r="DY165" s="1">
        <v>12.186070000000001</v>
      </c>
      <c r="DZ165">
        <v>0.64327310000000004</v>
      </c>
      <c r="EA165">
        <v>16.320920000000001</v>
      </c>
      <c r="EB165" s="1">
        <v>3.2014800000000003E-2</v>
      </c>
      <c r="EC165" s="1">
        <v>10.602869999999999</v>
      </c>
      <c r="ED165">
        <v>0.64221289999999998</v>
      </c>
      <c r="EE165">
        <v>16.276420000000002</v>
      </c>
      <c r="EF165" s="1">
        <v>2.7296299999999999E-2</v>
      </c>
      <c r="EG165" s="1">
        <v>9.0511599999999994</v>
      </c>
      <c r="EH165">
        <v>0.64128870000000004</v>
      </c>
      <c r="EI165">
        <v>16.581890000000001</v>
      </c>
      <c r="EJ165" s="1">
        <v>2.3040649999999999E-2</v>
      </c>
      <c r="EK165" s="1">
        <v>7.6429130000000001</v>
      </c>
      <c r="EL165">
        <v>0.6418064</v>
      </c>
      <c r="EM165">
        <v>16.99108</v>
      </c>
      <c r="EN165" s="1">
        <v>1.9485410000000002E-2</v>
      </c>
      <c r="EO165" s="1">
        <v>6.4526890000000003</v>
      </c>
      <c r="EP165">
        <v>0.64267989999999997</v>
      </c>
      <c r="EQ165">
        <v>17.310590000000001</v>
      </c>
      <c r="ER165" s="1">
        <v>1.6647209999999999E-2</v>
      </c>
      <c r="ES165" s="1">
        <v>5.497916</v>
      </c>
      <c r="ET165">
        <v>0.64348110000000003</v>
      </c>
      <c r="EU165">
        <v>17.383299999999998</v>
      </c>
      <c r="EV165" s="1">
        <v>1.4417950000000001E-2</v>
      </c>
      <c r="EW165" s="1">
        <v>4.7467800000000002</v>
      </c>
      <c r="EX165">
        <v>0.64426519999999998</v>
      </c>
      <c r="EY165">
        <v>16.963280000000001</v>
      </c>
      <c r="EZ165" s="1">
        <v>1.2639070000000001E-2</v>
      </c>
      <c r="FA165" s="1">
        <v>4.1475650000000002</v>
      </c>
      <c r="FB165">
        <v>0.64484759999999997</v>
      </c>
      <c r="FC165">
        <v>16.452660000000002</v>
      </c>
      <c r="FD165" s="1">
        <v>1.112194E-2</v>
      </c>
      <c r="FE165" s="1">
        <v>3.6390410000000002</v>
      </c>
      <c r="FF165">
        <v>0.64528790000000003</v>
      </c>
      <c r="FG165">
        <v>16.138760000000001</v>
      </c>
      <c r="FH165" s="1">
        <v>9.6332250000000005E-3</v>
      </c>
      <c r="FI165" s="1">
        <v>3.1458900000000001</v>
      </c>
      <c r="FJ165">
        <v>0.64563800000000005</v>
      </c>
      <c r="FK165">
        <v>16.125389999999999</v>
      </c>
      <c r="FL165" s="1">
        <v>8.0097310000000008E-3</v>
      </c>
      <c r="FM165" s="1">
        <v>2.6127720000000001</v>
      </c>
      <c r="FN165">
        <v>0.64587090000000003</v>
      </c>
      <c r="FO165">
        <v>16.97579</v>
      </c>
      <c r="FP165" s="1">
        <v>6.3127319999999997E-3</v>
      </c>
      <c r="FQ165" s="1">
        <v>2.0573790000000001</v>
      </c>
      <c r="FR165">
        <v>0.64607840000000005</v>
      </c>
      <c r="FS165">
        <v>17.459399999999999</v>
      </c>
      <c r="FT165" s="1">
        <v>4.7758949999999996E-3</v>
      </c>
      <c r="FU165" s="1">
        <v>1.553731</v>
      </c>
      <c r="FV165">
        <v>0.64619340000000003</v>
      </c>
      <c r="FW165">
        <v>17.567550000000001</v>
      </c>
      <c r="FX165" s="1">
        <v>3.5870849999999998E-3</v>
      </c>
      <c r="FY165" s="1">
        <v>1.1631899999999999</v>
      </c>
      <c r="FZ165">
        <v>0.64627789999999996</v>
      </c>
      <c r="GA165">
        <v>17.27073</v>
      </c>
      <c r="GB165" s="1">
        <v>2.7771639999999999E-3</v>
      </c>
      <c r="GC165" s="1">
        <v>0.89654719999999999</v>
      </c>
      <c r="GD165">
        <v>0.64635410000000004</v>
      </c>
      <c r="GE165">
        <v>16.81429</v>
      </c>
      <c r="GF165" s="1">
        <v>2.2661550000000002E-3</v>
      </c>
      <c r="GG165" s="1">
        <v>0.72814829999999997</v>
      </c>
      <c r="GH165">
        <v>0.64638620000000002</v>
      </c>
      <c r="GI165">
        <v>16.371230000000001</v>
      </c>
      <c r="GJ165" s="1">
        <v>1.9473100000000001E-3</v>
      </c>
      <c r="GK165" s="1">
        <v>0.62316919999999998</v>
      </c>
      <c r="GL165">
        <v>0.64637869999999997</v>
      </c>
      <c r="GM165">
        <v>16.096969999999999</v>
      </c>
      <c r="GN165" s="1">
        <v>1.7326970000000001E-3</v>
      </c>
      <c r="GO165" s="1">
        <v>0.55293250000000005</v>
      </c>
      <c r="GP165">
        <v>0.64636099999999996</v>
      </c>
      <c r="GQ165">
        <v>16.10848</v>
      </c>
      <c r="GR165" s="1">
        <v>1.567749E-3</v>
      </c>
      <c r="GS165" s="1">
        <v>0.49929259999999998</v>
      </c>
      <c r="GT165">
        <v>0.64634619999999998</v>
      </c>
      <c r="GU165">
        <v>16.96303</v>
      </c>
      <c r="GV165" s="1">
        <v>1.4278800000000001E-3</v>
      </c>
      <c r="GW165" s="1">
        <v>0.45415670000000002</v>
      </c>
      <c r="GX165">
        <v>0.64630460000000001</v>
      </c>
      <c r="GY165">
        <v>17.52234</v>
      </c>
      <c r="GZ165" s="1">
        <v>1.3086510000000001E-3</v>
      </c>
      <c r="HA165" s="1">
        <v>0.41572389999999998</v>
      </c>
      <c r="HB165">
        <v>0.64627990000000002</v>
      </c>
      <c r="HC165">
        <v>17.906500000000001</v>
      </c>
      <c r="HD165" s="1">
        <v>1.209908E-3</v>
      </c>
      <c r="HE165" s="1">
        <v>0.38393440000000001</v>
      </c>
      <c r="HF165">
        <v>0.64622619999999997</v>
      </c>
      <c r="HG165">
        <v>18.289919999999999</v>
      </c>
      <c r="HH165" s="1">
        <v>1.1297049999999999E-3</v>
      </c>
      <c r="HI165" s="1">
        <v>0.35816629999999999</v>
      </c>
      <c r="HJ165">
        <v>0.64620290000000002</v>
      </c>
      <c r="HK165">
        <v>18.258900000000001</v>
      </c>
      <c r="HL165" s="1">
        <v>1.064303E-3</v>
      </c>
      <c r="HM165" s="1">
        <v>0.3372</v>
      </c>
      <c r="HN165">
        <v>0.64617519999999995</v>
      </c>
      <c r="HO165">
        <v>17.778300000000002</v>
      </c>
      <c r="HP165" s="1">
        <v>1.011063E-3</v>
      </c>
      <c r="HQ165" s="1">
        <v>0.32014860000000001</v>
      </c>
      <c r="HR165">
        <v>0.64616609999999997</v>
      </c>
      <c r="HS165">
        <v>17.452120000000001</v>
      </c>
      <c r="HT165" s="1">
        <v>9.7036509999999998E-4</v>
      </c>
      <c r="HU165" s="1">
        <v>0.30707259999999997</v>
      </c>
      <c r="HV165">
        <v>0.64610829999999997</v>
      </c>
      <c r="HW165">
        <v>17.356539999999999</v>
      </c>
      <c r="HX165" s="1">
        <v>9.4217349999999999E-4</v>
      </c>
      <c r="HY165" s="1">
        <v>0.29800779999999999</v>
      </c>
      <c r="HZ165">
        <v>0.64613290000000001</v>
      </c>
      <c r="IA165">
        <v>18.04006</v>
      </c>
      <c r="IB165" s="1">
        <v>9.2256200000000003E-4</v>
      </c>
      <c r="IC165" s="1">
        <v>0.29174670000000003</v>
      </c>
      <c r="ID165">
        <v>0.64609249999999996</v>
      </c>
      <c r="IE165">
        <v>18.730509999999999</v>
      </c>
      <c r="IF165" s="1">
        <v>9.0462660000000005E-4</v>
      </c>
      <c r="IG165" s="1">
        <v>0.2861069</v>
      </c>
      <c r="IH165">
        <v>0.64608290000000002</v>
      </c>
      <c r="II165">
        <v>19.09573</v>
      </c>
      <c r="IJ165" s="1">
        <v>8.8306370000000003E-4</v>
      </c>
      <c r="IK165" s="1">
        <v>0.27939150000000001</v>
      </c>
      <c r="IL165">
        <v>0.6460998</v>
      </c>
      <c r="IM165">
        <v>19.30922</v>
      </c>
      <c r="IN165" s="1">
        <v>8.5650799999999997E-4</v>
      </c>
      <c r="IO165" s="1">
        <v>0.27108169999999998</v>
      </c>
      <c r="IP165">
        <v>0.64610449999999997</v>
      </c>
      <c r="IQ165">
        <v>18.982420000000001</v>
      </c>
      <c r="IR165" s="1">
        <v>8.2608870000000002E-4</v>
      </c>
      <c r="IS165" s="1">
        <v>0.26151839999999998</v>
      </c>
      <c r="IT165">
        <v>0.64611410000000002</v>
      </c>
      <c r="IU165">
        <v>18.58541</v>
      </c>
      <c r="IV165" s="1">
        <v>7.9372500000000001E-4</v>
      </c>
      <c r="IW165" s="1">
        <v>0.25133299999999997</v>
      </c>
      <c r="IX165">
        <v>0.64610670000000003</v>
      </c>
      <c r="IY165">
        <v>18.478259999999999</v>
      </c>
      <c r="IZ165" s="1">
        <v>7.6122880000000003E-4</v>
      </c>
      <c r="JA165" s="1">
        <v>0.24107529999999999</v>
      </c>
      <c r="JB165">
        <v>0.64608330000000003</v>
      </c>
      <c r="JC165">
        <v>18.616330000000001</v>
      </c>
      <c r="JD165" s="1">
        <v>7.2964389999999996E-4</v>
      </c>
      <c r="JE165" s="1">
        <v>0.2310885</v>
      </c>
      <c r="JF165">
        <v>0.64611949999999996</v>
      </c>
      <c r="JG165">
        <v>19.121849999999998</v>
      </c>
      <c r="JH165" s="1">
        <v>6.9932309999999999E-4</v>
      </c>
      <c r="JI165" s="1">
        <v>0.22150249999999999</v>
      </c>
      <c r="JJ165">
        <v>0.64608449999999995</v>
      </c>
      <c r="JK165">
        <v>19.046769999999999</v>
      </c>
      <c r="JL165" s="1">
        <v>6.7055710000000004E-4</v>
      </c>
      <c r="JM165" s="1">
        <v>0.21238380000000001</v>
      </c>
      <c r="JN165">
        <v>0.64608239999999995</v>
      </c>
      <c r="JO165">
        <v>18.897749999999998</v>
      </c>
      <c r="JP165" s="1">
        <v>6.4309410000000001E-4</v>
      </c>
      <c r="JQ165" s="1">
        <v>0.2037081</v>
      </c>
      <c r="JR165">
        <v>0.64611609999999997</v>
      </c>
      <c r="JS165">
        <v>18.277360000000002</v>
      </c>
      <c r="JT165" s="1">
        <v>6.1717179999999996E-4</v>
      </c>
      <c r="JU165" s="1">
        <v>0.19547600000000001</v>
      </c>
      <c r="JV165">
        <v>0.64608829999999995</v>
      </c>
      <c r="JW165">
        <v>17.6145</v>
      </c>
      <c r="JX165" s="1">
        <v>5.9245429999999996E-4</v>
      </c>
      <c r="JY165" s="1">
        <v>0.18766659999999999</v>
      </c>
      <c r="JZ165">
        <v>0.64607840000000005</v>
      </c>
      <c r="KA165">
        <v>17.169910000000002</v>
      </c>
      <c r="KB165" s="1">
        <v>5.6900579999999998E-4</v>
      </c>
      <c r="KC165" s="1">
        <v>0.1802327</v>
      </c>
      <c r="KD165">
        <v>0.6461095</v>
      </c>
      <c r="KE165">
        <v>16.962430000000001</v>
      </c>
      <c r="KF165" s="1">
        <v>5.4658479999999997E-4</v>
      </c>
      <c r="KG165" s="1">
        <v>0.17313249999999999</v>
      </c>
      <c r="KH165">
        <v>0.64607999999999999</v>
      </c>
      <c r="KI165">
        <v>16.85342</v>
      </c>
      <c r="KJ165" s="1">
        <v>5.2517250000000003E-4</v>
      </c>
      <c r="KK165" s="1">
        <v>0.16635649999999999</v>
      </c>
      <c r="KL165">
        <v>0.64608849999999995</v>
      </c>
      <c r="KM165">
        <v>17.414560000000002</v>
      </c>
      <c r="KN165" s="1">
        <v>5.0488129999999999E-4</v>
      </c>
      <c r="KO165" s="1">
        <v>0.15992110000000001</v>
      </c>
      <c r="KP165">
        <v>0.64608310000000002</v>
      </c>
      <c r="KQ165">
        <v>17.435189999999999</v>
      </c>
      <c r="KR165" s="1">
        <v>4.8560109999999998E-4</v>
      </c>
      <c r="KS165" s="1">
        <v>0.153805</v>
      </c>
      <c r="KT165">
        <v>0.6460745</v>
      </c>
      <c r="KU165">
        <v>17.45804</v>
      </c>
      <c r="KV165" s="1">
        <v>4.6724320000000001E-4</v>
      </c>
      <c r="KW165" s="1">
        <v>0.14799889999999999</v>
      </c>
      <c r="KX165">
        <v>0.64607689999999995</v>
      </c>
      <c r="KY165">
        <v>17.335979999999999</v>
      </c>
      <c r="KZ165" s="1">
        <v>4.498479E-4</v>
      </c>
      <c r="LA165" s="1">
        <v>0.14248359999999999</v>
      </c>
      <c r="LB165">
        <v>0.64611359999999995</v>
      </c>
      <c r="LC165">
        <v>16.909800000000001</v>
      </c>
      <c r="LD165" s="1">
        <v>4.3322309999999998E-4</v>
      </c>
      <c r="LE165" s="1">
        <v>0.13721269999999999</v>
      </c>
      <c r="LF165">
        <v>0.64610290000000004</v>
      </c>
      <c r="LG165">
        <v>16.212540000000001</v>
      </c>
      <c r="LH165" s="1">
        <v>4.1738399999999997E-4</v>
      </c>
      <c r="LI165" s="1">
        <v>0.13218479999999999</v>
      </c>
      <c r="LJ165">
        <v>0.64607040000000004</v>
      </c>
      <c r="LK165">
        <v>15.68464</v>
      </c>
      <c r="LL165" s="1">
        <v>4.0217939999999999E-4</v>
      </c>
      <c r="LM165" s="1">
        <v>0.127384</v>
      </c>
      <c r="LN165">
        <v>0.64608069999999995</v>
      </c>
      <c r="LO165">
        <v>15.62635</v>
      </c>
      <c r="LP165" s="1">
        <v>3.8763019999999999E-4</v>
      </c>
      <c r="LQ165" s="1">
        <v>0.122784</v>
      </c>
      <c r="LR165">
        <v>0.6460572</v>
      </c>
      <c r="LS165">
        <v>16.562270000000002</v>
      </c>
      <c r="LT165" s="1">
        <v>3.7370900000000001E-4</v>
      </c>
      <c r="LU165" s="1">
        <v>0.118379</v>
      </c>
      <c r="LV165">
        <v>0.64605749999999995</v>
      </c>
      <c r="LW165">
        <v>17.2104</v>
      </c>
      <c r="LX165" s="1">
        <v>3.6027219999999998E-4</v>
      </c>
      <c r="LY165" s="1">
        <v>0.11413040000000001</v>
      </c>
      <c r="LZ165">
        <v>0.64599910000000005</v>
      </c>
      <c r="MA165">
        <v>17.80864</v>
      </c>
      <c r="MB165" s="1">
        <v>3.4733509999999997E-4</v>
      </c>
      <c r="MC165" s="1">
        <v>0.1100424</v>
      </c>
      <c r="MD165">
        <v>0.64599600000000001</v>
      </c>
      <c r="ME165">
        <v>18.469950000000001</v>
      </c>
      <c r="MF165" s="1">
        <v>3.349041E-4</v>
      </c>
      <c r="MG165" s="1">
        <v>0.1061163</v>
      </c>
      <c r="MH165">
        <v>0.64600449999999998</v>
      </c>
      <c r="MI165">
        <v>18.495950000000001</v>
      </c>
      <c r="MJ165" s="1">
        <v>3.2311299999999998E-4</v>
      </c>
      <c r="MK165" s="1">
        <v>0.10238999999999999</v>
      </c>
      <c r="ML165">
        <v>0.64600930000000001</v>
      </c>
      <c r="MM165">
        <v>18.015809999999998</v>
      </c>
      <c r="MN165" s="1">
        <v>3.1247140000000001E-4</v>
      </c>
      <c r="MO165" s="1">
        <v>9.9009079999999999E-2</v>
      </c>
      <c r="MP165">
        <v>0.64603109999999997</v>
      </c>
      <c r="MQ165">
        <v>17.84507</v>
      </c>
      <c r="MR165" s="1">
        <v>3.0390259999999998E-4</v>
      </c>
      <c r="MS165" s="1">
        <v>9.6280779999999996E-2</v>
      </c>
      <c r="MT165">
        <v>0.6460108</v>
      </c>
      <c r="MU165">
        <v>17.990649999999999</v>
      </c>
      <c r="MV165" s="1">
        <v>2.9811710000000001E-4</v>
      </c>
      <c r="MW165" s="1">
        <v>9.4426940000000001E-2</v>
      </c>
      <c r="MX165">
        <v>0.64604209999999995</v>
      </c>
      <c r="MY165">
        <v>18.833120000000001</v>
      </c>
      <c r="MZ165" s="1">
        <v>2.9435870000000001E-4</v>
      </c>
      <c r="NA165" s="1">
        <v>9.3224669999999996E-2</v>
      </c>
      <c r="NB165">
        <v>0.64611200000000002</v>
      </c>
      <c r="NC165">
        <v>19.464459999999999</v>
      </c>
      <c r="ND165" s="1">
        <v>2.9084089999999998E-4</v>
      </c>
      <c r="NE165" s="1">
        <v>9.2124399999999995E-2</v>
      </c>
      <c r="NF165">
        <v>0.6461711</v>
      </c>
      <c r="NG165">
        <v>19.807729999999999</v>
      </c>
      <c r="NH165" s="1">
        <v>2.861621E-4</v>
      </c>
      <c r="NI165" s="1">
        <v>9.0664809999999998E-2</v>
      </c>
      <c r="NJ165">
        <v>0.64620489999999997</v>
      </c>
      <c r="NK165">
        <v>20.126750000000001</v>
      </c>
      <c r="NL165" s="1">
        <v>2.7992449999999998E-4</v>
      </c>
      <c r="NM165" s="1">
        <v>8.8706019999999997E-2</v>
      </c>
      <c r="NN165">
        <v>0.64622570000000001</v>
      </c>
      <c r="NO165">
        <v>19.87932</v>
      </c>
      <c r="NP165" s="1">
        <v>2.7239959999999998E-4</v>
      </c>
      <c r="NQ165" s="1">
        <v>8.6331569999999996E-2</v>
      </c>
      <c r="NR165">
        <v>0.64625909999999998</v>
      </c>
      <c r="NS165">
        <v>19.565809999999999</v>
      </c>
      <c r="NT165" s="1">
        <v>2.6371400000000002E-4</v>
      </c>
      <c r="NU165" s="1">
        <v>8.3593100000000004E-2</v>
      </c>
      <c r="NV165">
        <v>0.64626220000000001</v>
      </c>
      <c r="NW165">
        <v>19.525089999999999</v>
      </c>
      <c r="NX165" s="1">
        <v>2.5352859999999998E-4</v>
      </c>
      <c r="NY165" s="1">
        <v>8.0387100000000003E-2</v>
      </c>
      <c r="NZ165">
        <v>0.64624110000000001</v>
      </c>
      <c r="OA165">
        <v>19.661860000000001</v>
      </c>
      <c r="OB165" s="1">
        <v>2.415746E-4</v>
      </c>
      <c r="OC165" s="1">
        <v>7.6624709999999999E-2</v>
      </c>
      <c r="OD165">
        <v>0.64621890000000004</v>
      </c>
      <c r="OE165">
        <v>19.718019999999999</v>
      </c>
      <c r="OF165" s="1">
        <v>2.2852659999999999E-4</v>
      </c>
      <c r="OG165" s="1">
        <v>7.2500060000000005E-2</v>
      </c>
      <c r="OH165">
        <v>0.6461884</v>
      </c>
      <c r="OI165">
        <v>20.041270000000001</v>
      </c>
      <c r="OJ165" s="1">
        <v>2.157429E-4</v>
      </c>
      <c r="OK165" s="1">
        <v>6.844981E-2</v>
      </c>
    </row>
    <row r="166" spans="1:401" x14ac:dyDescent="0.35">
      <c r="A166">
        <v>169</v>
      </c>
      <c r="B166" t="s">
        <v>4</v>
      </c>
      <c r="C166" t="s">
        <v>24</v>
      </c>
      <c r="D166" t="s">
        <v>171</v>
      </c>
      <c r="E166">
        <v>849.76409999999998</v>
      </c>
      <c r="F166">
        <v>1.0809470000000001</v>
      </c>
      <c r="G166">
        <v>16.081700000000001</v>
      </c>
      <c r="H166">
        <v>0</v>
      </c>
      <c r="I166">
        <v>0</v>
      </c>
      <c r="J166">
        <v>1.07799</v>
      </c>
      <c r="K166">
        <v>15.66919</v>
      </c>
      <c r="L166">
        <v>0</v>
      </c>
      <c r="M166">
        <v>0</v>
      </c>
      <c r="N166">
        <v>1.074916</v>
      </c>
      <c r="O166">
        <v>15.766</v>
      </c>
      <c r="P166">
        <v>0</v>
      </c>
      <c r="Q166">
        <v>0</v>
      </c>
      <c r="R166">
        <v>1.07178</v>
      </c>
      <c r="S166">
        <v>15.57156</v>
      </c>
      <c r="T166">
        <v>0</v>
      </c>
      <c r="U166">
        <v>0</v>
      </c>
      <c r="V166">
        <v>1.0686020000000001</v>
      </c>
      <c r="W166">
        <v>15.76421</v>
      </c>
      <c r="X166">
        <v>0</v>
      </c>
      <c r="Y166">
        <v>0</v>
      </c>
      <c r="Z166">
        <v>1.0653760000000001</v>
      </c>
      <c r="AA166">
        <v>15.79049</v>
      </c>
      <c r="AB166" s="1">
        <v>1.8153189999999999E-32</v>
      </c>
      <c r="AC166" s="1">
        <v>4.9566780000000001E-30</v>
      </c>
      <c r="AD166">
        <v>1.062168</v>
      </c>
      <c r="AE166">
        <v>15.92202</v>
      </c>
      <c r="AF166" s="1">
        <v>8.8637770000000006E-22</v>
      </c>
      <c r="AG166" s="1">
        <v>2.4164029999999999E-19</v>
      </c>
      <c r="AH166">
        <v>1.0590010000000001</v>
      </c>
      <c r="AI166">
        <v>16.02356</v>
      </c>
      <c r="AJ166" s="1">
        <v>6.2737699999999998E-11</v>
      </c>
      <c r="AK166" s="1">
        <v>1.713973E-8</v>
      </c>
      <c r="AL166">
        <v>1.0558050000000001</v>
      </c>
      <c r="AM166">
        <v>15.850149999999999</v>
      </c>
      <c r="AN166" s="1">
        <v>6.1910399999999996E-5</v>
      </c>
      <c r="AO166" s="1">
        <v>1.2870909999999999E-2</v>
      </c>
      <c r="AP166">
        <v>1.052589</v>
      </c>
      <c r="AQ166">
        <v>15.39639</v>
      </c>
      <c r="AR166" s="1">
        <v>3.2376019999999998E-2</v>
      </c>
      <c r="AS166">
        <v>7.3417969999999997</v>
      </c>
      <c r="AT166">
        <v>1.049434</v>
      </c>
      <c r="AU166">
        <v>15.340529999999999</v>
      </c>
      <c r="AV166">
        <v>1.6297919999999999</v>
      </c>
      <c r="AW166">
        <v>393.77080000000001</v>
      </c>
      <c r="AX166">
        <v>1.046305</v>
      </c>
      <c r="AY166">
        <v>14.96294</v>
      </c>
      <c r="AZ166">
        <v>17.760960000000001</v>
      </c>
      <c r="BA166">
        <v>4511.1369999999997</v>
      </c>
      <c r="BB166">
        <v>1.043207</v>
      </c>
      <c r="BC166">
        <v>14.695639999999999</v>
      </c>
      <c r="BD166">
        <v>63.428179999999998</v>
      </c>
      <c r="BE166">
        <v>16792.759999999998</v>
      </c>
      <c r="BF166">
        <v>1.0399750000000001</v>
      </c>
      <c r="BG166">
        <v>14.7599</v>
      </c>
      <c r="BH166">
        <v>96.966639999999998</v>
      </c>
      <c r="BI166">
        <v>26583.48</v>
      </c>
      <c r="BJ166">
        <v>1.036346</v>
      </c>
      <c r="BK166">
        <v>14.67015</v>
      </c>
      <c r="BL166">
        <v>76.868530000000007</v>
      </c>
      <c r="BM166">
        <v>21700.44</v>
      </c>
      <c r="BN166">
        <v>1.032138</v>
      </c>
      <c r="BO166">
        <v>14.52679</v>
      </c>
      <c r="BP166">
        <v>36.578110000000002</v>
      </c>
      <c r="BQ166">
        <v>10585.75</v>
      </c>
      <c r="BR166">
        <v>1.0271170000000001</v>
      </c>
      <c r="BS166">
        <v>14.424110000000001</v>
      </c>
      <c r="BT166">
        <v>11.80903</v>
      </c>
      <c r="BU166">
        <v>3489.1190000000001</v>
      </c>
      <c r="BV166">
        <v>1.0210539999999999</v>
      </c>
      <c r="BW166">
        <v>14.600709999999999</v>
      </c>
      <c r="BX166">
        <v>2.903213</v>
      </c>
      <c r="BY166">
        <v>871.66420000000005</v>
      </c>
      <c r="BZ166">
        <v>1.0140610000000001</v>
      </c>
      <c r="CA166">
        <v>14.926130000000001</v>
      </c>
      <c r="CB166">
        <v>0.63193540000000004</v>
      </c>
      <c r="CC166">
        <v>191.10310000000001</v>
      </c>
      <c r="CD166">
        <v>1.0063789999999999</v>
      </c>
      <c r="CE166">
        <v>15.30359</v>
      </c>
      <c r="CF166" s="1">
        <v>0.1657661</v>
      </c>
      <c r="CG166">
        <v>49.428049999999999</v>
      </c>
      <c r="CH166">
        <v>0.99841219999999997</v>
      </c>
      <c r="CI166">
        <v>15.55372</v>
      </c>
      <c r="CJ166" s="1">
        <v>7.8484330000000005E-2</v>
      </c>
      <c r="CK166">
        <v>22.78218</v>
      </c>
      <c r="CL166">
        <v>0.98991980000000002</v>
      </c>
      <c r="CM166">
        <v>15.326879999999999</v>
      </c>
      <c r="CN166" s="1">
        <v>6.1510769999999999E-2</v>
      </c>
      <c r="CO166">
        <v>17.66751</v>
      </c>
      <c r="CP166">
        <v>0.98183849999999995</v>
      </c>
      <c r="CQ166">
        <v>15.05354</v>
      </c>
      <c r="CR166" s="1">
        <v>5.9264770000000001E-2</v>
      </c>
      <c r="CS166" s="1">
        <v>17.022459999999999</v>
      </c>
      <c r="CT166">
        <v>0.97367150000000002</v>
      </c>
      <c r="CU166">
        <v>14.96294</v>
      </c>
      <c r="CV166" s="1">
        <v>6.0852669999999998E-2</v>
      </c>
      <c r="CW166" s="1">
        <v>17.560880000000001</v>
      </c>
      <c r="CX166">
        <v>0.96538809999999997</v>
      </c>
      <c r="CY166">
        <v>14.98115</v>
      </c>
      <c r="CZ166" s="1">
        <v>6.1962959999999997E-2</v>
      </c>
      <c r="DA166" s="1">
        <v>18.01135</v>
      </c>
      <c r="DB166">
        <v>0.95710189999999995</v>
      </c>
      <c r="DC166">
        <v>15.456709999999999</v>
      </c>
      <c r="DD166" s="1">
        <v>6.0763089999999999E-2</v>
      </c>
      <c r="DE166" s="1">
        <v>17.800409999999999</v>
      </c>
      <c r="DF166">
        <v>0.94898959999999999</v>
      </c>
      <c r="DG166">
        <v>16.089020000000001</v>
      </c>
      <c r="DH166" s="1">
        <v>5.7324409999999999E-2</v>
      </c>
      <c r="DI166" s="1">
        <v>16.91046</v>
      </c>
      <c r="DJ166">
        <v>0.94094219999999995</v>
      </c>
      <c r="DK166">
        <v>16.366540000000001</v>
      </c>
      <c r="DL166" s="1">
        <v>5.2566750000000002E-2</v>
      </c>
      <c r="DM166" s="1">
        <v>15.602460000000001</v>
      </c>
      <c r="DN166">
        <v>0.93331489999999995</v>
      </c>
      <c r="DO166">
        <v>16.56006</v>
      </c>
      <c r="DP166" s="1">
        <v>4.737686E-2</v>
      </c>
      <c r="DQ166" s="1">
        <v>14.130459999999999</v>
      </c>
      <c r="DR166">
        <v>0.9257206</v>
      </c>
      <c r="DS166">
        <v>16.507280000000002</v>
      </c>
      <c r="DT166" s="1">
        <v>4.2275170000000001E-2</v>
      </c>
      <c r="DU166" s="1">
        <v>12.665319999999999</v>
      </c>
      <c r="DV166">
        <v>0.91873090000000002</v>
      </c>
      <c r="DW166">
        <v>16.384609999999999</v>
      </c>
      <c r="DX166" s="1">
        <v>3.7340970000000001E-2</v>
      </c>
      <c r="DY166" s="1">
        <v>11.232379999999999</v>
      </c>
      <c r="DZ166">
        <v>0.91293939999999996</v>
      </c>
      <c r="EA166">
        <v>16.2958</v>
      </c>
      <c r="EB166" s="1">
        <v>3.246814E-2</v>
      </c>
      <c r="EC166" s="1">
        <v>9.7965529999999994</v>
      </c>
      <c r="ED166">
        <v>0.90798259999999997</v>
      </c>
      <c r="EE166">
        <v>16.261220000000002</v>
      </c>
      <c r="EF166" s="1">
        <v>2.772757E-2</v>
      </c>
      <c r="EG166" s="1">
        <v>8.3803570000000001</v>
      </c>
      <c r="EH166">
        <v>0.9035512</v>
      </c>
      <c r="EI166">
        <v>16.594519999999999</v>
      </c>
      <c r="EJ166" s="1">
        <v>2.3418029999999999E-2</v>
      </c>
      <c r="EK166" s="1">
        <v>7.0825120000000004</v>
      </c>
      <c r="EL166">
        <v>0.89981500000000003</v>
      </c>
      <c r="EM166">
        <v>17.030740000000002</v>
      </c>
      <c r="EN166" s="1">
        <v>1.979653E-2</v>
      </c>
      <c r="EO166" s="1">
        <v>5.9836309999999999</v>
      </c>
      <c r="EP166">
        <v>0.89674129999999996</v>
      </c>
      <c r="EQ166">
        <v>17.368580000000001</v>
      </c>
      <c r="ER166" s="1">
        <v>1.6892959999999999E-2</v>
      </c>
      <c r="ES166" s="1">
        <v>5.0981139999999998</v>
      </c>
      <c r="ET166">
        <v>0.89448919999999998</v>
      </c>
      <c r="EU166">
        <v>17.446480000000001</v>
      </c>
      <c r="EV166" s="1">
        <v>1.461253E-2</v>
      </c>
      <c r="EW166" s="1">
        <v>4.3993760000000002</v>
      </c>
      <c r="EX166">
        <v>0.89287989999999995</v>
      </c>
      <c r="EY166">
        <v>17.002669999999998</v>
      </c>
      <c r="EZ166" s="1">
        <v>1.27975E-2</v>
      </c>
      <c r="FA166" s="1">
        <v>3.8424160000000001</v>
      </c>
      <c r="FB166">
        <v>0.89173599999999997</v>
      </c>
      <c r="FC166">
        <v>16.460460000000001</v>
      </c>
      <c r="FD166" s="1">
        <v>1.1264E-2</v>
      </c>
      <c r="FE166" s="1">
        <v>3.373424</v>
      </c>
      <c r="FF166">
        <v>0.89097320000000002</v>
      </c>
      <c r="FG166">
        <v>16.126550000000002</v>
      </c>
      <c r="FH166" s="1">
        <v>9.7808310000000002E-3</v>
      </c>
      <c r="FI166" s="1">
        <v>2.9247169999999998</v>
      </c>
      <c r="FJ166">
        <v>0.89054809999999995</v>
      </c>
      <c r="FK166">
        <v>16.107089999999999</v>
      </c>
      <c r="FL166" s="1">
        <v>8.1710870000000005E-3</v>
      </c>
      <c r="FM166" s="1">
        <v>2.441818</v>
      </c>
      <c r="FN166">
        <v>0.89031309999999997</v>
      </c>
      <c r="FO166">
        <v>16.98903</v>
      </c>
      <c r="FP166" s="1">
        <v>6.4725069999999997E-3</v>
      </c>
      <c r="FQ166" s="1">
        <v>1.9336139999999999</v>
      </c>
      <c r="FR166">
        <v>0.89027990000000001</v>
      </c>
      <c r="FS166">
        <v>17.5077</v>
      </c>
      <c r="FT166" s="1">
        <v>4.9106590000000004E-3</v>
      </c>
      <c r="FU166" s="1">
        <v>1.465076</v>
      </c>
      <c r="FV166">
        <v>0.8903799</v>
      </c>
      <c r="FW166">
        <v>17.64095</v>
      </c>
      <c r="FX166" s="1">
        <v>3.6849930000000001E-3</v>
      </c>
      <c r="FY166" s="1">
        <v>1.0959719999999999</v>
      </c>
      <c r="FZ166">
        <v>0.89055609999999996</v>
      </c>
      <c r="GA166">
        <v>17.334379999999999</v>
      </c>
      <c r="GB166" s="1">
        <v>2.8411249999999999E-3</v>
      </c>
      <c r="GC166" s="1">
        <v>0.84099999999999997</v>
      </c>
      <c r="GD166">
        <v>0.890787</v>
      </c>
      <c r="GE166">
        <v>16.848230000000001</v>
      </c>
      <c r="GF166" s="1">
        <v>2.3058760000000001E-3</v>
      </c>
      <c r="GG166" s="1">
        <v>0.67902269999999998</v>
      </c>
      <c r="GH166">
        <v>0.89108719999999997</v>
      </c>
      <c r="GI166">
        <v>16.376919999999998</v>
      </c>
      <c r="GJ166" s="1">
        <v>1.972597E-3</v>
      </c>
      <c r="GK166" s="1">
        <v>0.57822130000000005</v>
      </c>
      <c r="GL166">
        <v>0.89135419999999999</v>
      </c>
      <c r="GM166">
        <v>16.08784</v>
      </c>
      <c r="GN166" s="1">
        <v>1.7506830000000001E-3</v>
      </c>
      <c r="GO166" s="1">
        <v>0.51151760000000002</v>
      </c>
      <c r="GP166">
        <v>0.8916326</v>
      </c>
      <c r="GQ166">
        <v>16.09986</v>
      </c>
      <c r="GR166" s="1">
        <v>1.5823300000000001E-3</v>
      </c>
      <c r="GS166" s="1">
        <v>0.46128469999999999</v>
      </c>
      <c r="GT166">
        <v>0.89191109999999996</v>
      </c>
      <c r="GU166">
        <v>16.9924</v>
      </c>
      <c r="GV166" s="1">
        <v>1.4403910000000001E-3</v>
      </c>
      <c r="GW166" s="1">
        <v>0.41930869999999998</v>
      </c>
      <c r="GX166">
        <v>0.89212499999999995</v>
      </c>
      <c r="GY166">
        <v>17.577079999999999</v>
      </c>
      <c r="GZ166" s="1">
        <v>1.3191870000000001E-3</v>
      </c>
      <c r="HA166" s="1">
        <v>0.3835054</v>
      </c>
      <c r="HB166">
        <v>0.89228819999999998</v>
      </c>
      <c r="HC166">
        <v>17.968419999999998</v>
      </c>
      <c r="HD166" s="1">
        <v>1.2185169999999999E-3</v>
      </c>
      <c r="HE166" s="1">
        <v>0.35381319999999999</v>
      </c>
      <c r="HF166">
        <v>0.89242120000000003</v>
      </c>
      <c r="HG166">
        <v>18.339259999999999</v>
      </c>
      <c r="HH166" s="1">
        <v>1.136675E-3</v>
      </c>
      <c r="HI166" s="1">
        <v>0.3297138</v>
      </c>
      <c r="HJ166">
        <v>0.89251570000000002</v>
      </c>
      <c r="HK166">
        <v>18.293869999999998</v>
      </c>
      <c r="HL166" s="1">
        <v>1.069997E-3</v>
      </c>
      <c r="HM166" s="1">
        <v>0.3101257</v>
      </c>
      <c r="HN166">
        <v>0.8925421</v>
      </c>
      <c r="HO166">
        <v>17.788620000000002</v>
      </c>
      <c r="HP166" s="1">
        <v>1.015621E-3</v>
      </c>
      <c r="HQ166" s="1">
        <v>0.29417339999999997</v>
      </c>
      <c r="HR166">
        <v>0.89260890000000004</v>
      </c>
      <c r="HS166">
        <v>17.443020000000001</v>
      </c>
      <c r="HT166" s="1">
        <v>9.7369809999999998E-4</v>
      </c>
      <c r="HU166" s="1">
        <v>0.28183279999999999</v>
      </c>
      <c r="HV166">
        <v>0.89264509999999997</v>
      </c>
      <c r="HW166">
        <v>17.34281</v>
      </c>
      <c r="HX166" s="1">
        <v>9.4440840000000002E-4</v>
      </c>
      <c r="HY166" s="1">
        <v>0.2731827</v>
      </c>
      <c r="HZ166">
        <v>0.89262739999999996</v>
      </c>
      <c r="IA166">
        <v>18.067219999999999</v>
      </c>
      <c r="IB166" s="1">
        <v>9.2423750000000002E-4</v>
      </c>
      <c r="IC166" s="1">
        <v>0.26727630000000002</v>
      </c>
      <c r="ID166">
        <v>0.89264670000000002</v>
      </c>
      <c r="IE166">
        <v>18.795500000000001</v>
      </c>
      <c r="IF166" s="1">
        <v>9.063939E-4</v>
      </c>
      <c r="IG166" s="1">
        <v>0.26213340000000002</v>
      </c>
      <c r="IH166">
        <v>0.89265609999999995</v>
      </c>
      <c r="II166">
        <v>19.179379999999998</v>
      </c>
      <c r="IJ166" s="1">
        <v>8.8528719999999997E-4</v>
      </c>
      <c r="IK166" s="1">
        <v>0.2561311</v>
      </c>
      <c r="IL166">
        <v>0.89263870000000001</v>
      </c>
      <c r="IM166">
        <v>19.385929999999998</v>
      </c>
      <c r="IN166" s="1">
        <v>8.5917350000000003E-4</v>
      </c>
      <c r="IO166" s="1">
        <v>0.24868190000000001</v>
      </c>
      <c r="IP166">
        <v>0.89265159999999999</v>
      </c>
      <c r="IQ166">
        <v>19.028079999999999</v>
      </c>
      <c r="IR166" s="1">
        <v>8.290557E-4</v>
      </c>
      <c r="IS166" s="1">
        <v>0.2400361</v>
      </c>
      <c r="IT166">
        <v>0.89266179999999995</v>
      </c>
      <c r="IU166">
        <v>18.585699999999999</v>
      </c>
      <c r="IV166" s="1">
        <v>7.9678919999999996E-4</v>
      </c>
      <c r="IW166" s="1">
        <v>0.23075680000000001</v>
      </c>
      <c r="IX166">
        <v>0.892652</v>
      </c>
      <c r="IY166">
        <v>18.454139999999999</v>
      </c>
      <c r="IZ166" s="1">
        <v>7.6426119999999998E-4</v>
      </c>
      <c r="JA166" s="1">
        <v>0.2213676</v>
      </c>
      <c r="JB166">
        <v>0.89263250000000005</v>
      </c>
      <c r="JC166">
        <v>18.591909999999999</v>
      </c>
      <c r="JD166" s="1">
        <v>7.3256289999999995E-4</v>
      </c>
      <c r="JE166" s="1">
        <v>0.21220420000000001</v>
      </c>
      <c r="JF166">
        <v>0.89264600000000005</v>
      </c>
      <c r="JG166">
        <v>19.140339999999998</v>
      </c>
      <c r="JH166" s="1">
        <v>7.0211069999999995E-4</v>
      </c>
      <c r="JI166" s="1">
        <v>0.2034012</v>
      </c>
      <c r="JJ166">
        <v>0.89268250000000005</v>
      </c>
      <c r="JK166">
        <v>19.109079999999999</v>
      </c>
      <c r="JL166" s="1">
        <v>6.732175E-4</v>
      </c>
      <c r="JM166" s="1">
        <v>0.1950172</v>
      </c>
      <c r="JN166">
        <v>0.89267669999999999</v>
      </c>
      <c r="JO166">
        <v>18.97824</v>
      </c>
      <c r="JP166" s="1">
        <v>6.456217E-4</v>
      </c>
      <c r="JQ166" s="1">
        <v>0.18704399999999999</v>
      </c>
      <c r="JR166">
        <v>0.89267490000000005</v>
      </c>
      <c r="JS166">
        <v>18.351430000000001</v>
      </c>
      <c r="JT166" s="1">
        <v>6.1957099999999997E-4</v>
      </c>
      <c r="JU166" s="1">
        <v>0.17948120000000001</v>
      </c>
      <c r="JV166">
        <v>0.89264710000000003</v>
      </c>
      <c r="JW166">
        <v>17.657679999999999</v>
      </c>
      <c r="JX166" s="1">
        <v>5.9472560000000004E-4</v>
      </c>
      <c r="JY166" s="1">
        <v>0.17229910000000001</v>
      </c>
      <c r="JZ166">
        <v>0.89266259999999997</v>
      </c>
      <c r="KA166">
        <v>17.18562</v>
      </c>
      <c r="KB166" s="1">
        <v>5.7117159999999997E-4</v>
      </c>
      <c r="KC166" s="1">
        <v>0.165467</v>
      </c>
      <c r="KD166">
        <v>0.89267300000000005</v>
      </c>
      <c r="KE166">
        <v>16.961169999999999</v>
      </c>
      <c r="KF166" s="1">
        <v>5.4866490000000001E-4</v>
      </c>
      <c r="KG166" s="1">
        <v>0.15895190000000001</v>
      </c>
      <c r="KH166">
        <v>0.89266619999999997</v>
      </c>
      <c r="KI166">
        <v>16.852869999999999</v>
      </c>
      <c r="KJ166" s="1">
        <v>5.2714449999999996E-4</v>
      </c>
      <c r="KK166" s="1">
        <v>0.1527212</v>
      </c>
      <c r="KL166">
        <v>0.89264690000000002</v>
      </c>
      <c r="KM166">
        <v>17.432510000000001</v>
      </c>
      <c r="KN166" s="1">
        <v>5.0675600000000003E-4</v>
      </c>
      <c r="KO166" s="1">
        <v>0.14680550000000001</v>
      </c>
      <c r="KP166">
        <v>0.89267790000000002</v>
      </c>
      <c r="KQ166">
        <v>17.480060000000002</v>
      </c>
      <c r="KR166" s="1">
        <v>4.8738219999999998E-4</v>
      </c>
      <c r="KS166" s="1">
        <v>0.14118410000000001</v>
      </c>
      <c r="KT166">
        <v>0.89263329999999996</v>
      </c>
      <c r="KU166">
        <v>17.516590000000001</v>
      </c>
      <c r="KV166" s="1">
        <v>4.6893469999999997E-4</v>
      </c>
      <c r="KW166" s="1">
        <v>0.13584499999999999</v>
      </c>
      <c r="KX166">
        <v>0.89267220000000003</v>
      </c>
      <c r="KY166">
        <v>17.398669999999999</v>
      </c>
      <c r="KZ166" s="1">
        <v>4.5145500000000002E-4</v>
      </c>
      <c r="LA166" s="1">
        <v>0.13077649999999999</v>
      </c>
      <c r="LB166">
        <v>0.89267640000000004</v>
      </c>
      <c r="LC166">
        <v>16.963650000000001</v>
      </c>
      <c r="LD166" s="1">
        <v>4.3476639999999998E-4</v>
      </c>
      <c r="LE166" s="1">
        <v>0.1259411</v>
      </c>
      <c r="LF166">
        <v>0.89265099999999997</v>
      </c>
      <c r="LG166">
        <v>16.25047</v>
      </c>
      <c r="LH166" s="1">
        <v>4.1884840000000001E-4</v>
      </c>
      <c r="LI166" s="1">
        <v>0.12132030000000001</v>
      </c>
      <c r="LJ166">
        <v>0.89260569999999995</v>
      </c>
      <c r="LK166">
        <v>15.70035</v>
      </c>
      <c r="LL166" s="1">
        <v>4.0358240000000001E-4</v>
      </c>
      <c r="LM166" s="1">
        <v>0.1169087</v>
      </c>
      <c r="LN166">
        <v>0.89257299999999995</v>
      </c>
      <c r="LO166">
        <v>15.62825</v>
      </c>
      <c r="LP166" s="1">
        <v>3.8897150000000001E-4</v>
      </c>
      <c r="LQ166" s="1">
        <v>0.1126849</v>
      </c>
      <c r="LR166">
        <v>0.89248099999999997</v>
      </c>
      <c r="LS166">
        <v>16.592140000000001</v>
      </c>
      <c r="LT166" s="1">
        <v>3.7500169999999999E-4</v>
      </c>
      <c r="LU166" s="1">
        <v>0.108644</v>
      </c>
      <c r="LV166">
        <v>0.89235450000000005</v>
      </c>
      <c r="LW166">
        <v>17.263059999999999</v>
      </c>
      <c r="LX166" s="1">
        <v>3.6151979999999998E-4</v>
      </c>
      <c r="LY166" s="1">
        <v>0.1047503</v>
      </c>
      <c r="LZ166">
        <v>0.89215330000000004</v>
      </c>
      <c r="MA166">
        <v>17.86487</v>
      </c>
      <c r="MB166" s="1">
        <v>3.4853059999999999E-4</v>
      </c>
      <c r="MC166" s="1">
        <v>0.1009983</v>
      </c>
      <c r="MD166">
        <v>0.89191699999999996</v>
      </c>
      <c r="ME166">
        <v>18.52468</v>
      </c>
      <c r="MF166" s="1">
        <v>3.3605169999999999E-4</v>
      </c>
      <c r="MG166" s="1">
        <v>9.7400710000000001E-2</v>
      </c>
      <c r="MH166">
        <v>0.89164650000000001</v>
      </c>
      <c r="MI166">
        <v>18.533639999999998</v>
      </c>
      <c r="MJ166" s="1">
        <v>3.2418760000000002E-4</v>
      </c>
      <c r="MK166" s="1">
        <v>9.3977909999999998E-2</v>
      </c>
      <c r="ML166">
        <v>0.89135779999999998</v>
      </c>
      <c r="MM166">
        <v>18.016480000000001</v>
      </c>
      <c r="MN166" s="1">
        <v>3.134096E-4</v>
      </c>
      <c r="MO166" s="1">
        <v>9.0851429999999997E-2</v>
      </c>
      <c r="MP166">
        <v>0.89106580000000002</v>
      </c>
      <c r="MQ166">
        <v>17.82386</v>
      </c>
      <c r="MR166" s="1">
        <v>3.0460369999999999E-4</v>
      </c>
      <c r="MS166" s="1">
        <v>8.8290480000000005E-2</v>
      </c>
      <c r="MT166">
        <v>0.89075530000000003</v>
      </c>
      <c r="MU166">
        <v>17.96772</v>
      </c>
      <c r="MV166" s="1">
        <v>2.9855860000000003E-4</v>
      </c>
      <c r="MW166" s="1">
        <v>8.6519260000000001E-2</v>
      </c>
      <c r="MX166">
        <v>0.89048400000000005</v>
      </c>
      <c r="MY166">
        <v>18.865929999999999</v>
      </c>
      <c r="MZ166" s="1">
        <v>2.9467179999999999E-4</v>
      </c>
      <c r="NA166" s="1">
        <v>8.5383070000000005E-2</v>
      </c>
      <c r="NB166">
        <v>0.89029659999999999</v>
      </c>
      <c r="NC166">
        <v>19.526969999999999</v>
      </c>
      <c r="ND166" s="1">
        <v>2.9120250000000002E-4</v>
      </c>
      <c r="NE166" s="1">
        <v>8.4395609999999996E-2</v>
      </c>
      <c r="NF166">
        <v>0.89012170000000002</v>
      </c>
      <c r="NG166">
        <v>19.88</v>
      </c>
      <c r="NH166" s="1">
        <v>2.8666279999999998E-4</v>
      </c>
      <c r="NI166" s="1">
        <v>8.3109310000000006E-2</v>
      </c>
      <c r="NJ166">
        <v>0.88999340000000005</v>
      </c>
      <c r="NK166">
        <v>20.19237</v>
      </c>
      <c r="NL166" s="1">
        <v>2.8057400000000001E-4</v>
      </c>
      <c r="NM166" s="1">
        <v>8.1367430000000004E-2</v>
      </c>
      <c r="NN166">
        <v>0.88991679999999995</v>
      </c>
      <c r="NO166">
        <v>19.914359999999999</v>
      </c>
      <c r="NP166" s="1">
        <v>2.731546E-4</v>
      </c>
      <c r="NQ166" s="1">
        <v>7.9231570000000001E-2</v>
      </c>
      <c r="NR166">
        <v>0.88980320000000002</v>
      </c>
      <c r="NS166">
        <v>19.557980000000001</v>
      </c>
      <c r="NT166" s="1">
        <v>2.6458690000000001E-4</v>
      </c>
      <c r="NU166" s="1">
        <v>7.676376E-2</v>
      </c>
      <c r="NV166">
        <v>0.88972739999999995</v>
      </c>
      <c r="NW166">
        <v>19.495049999999999</v>
      </c>
      <c r="NX166" s="1">
        <v>2.5456239999999998E-4</v>
      </c>
      <c r="NY166" s="1">
        <v>7.3880790000000002E-2</v>
      </c>
      <c r="NZ166">
        <v>0.88960189999999995</v>
      </c>
      <c r="OA166">
        <v>19.64059</v>
      </c>
      <c r="OB166" s="1">
        <v>2.427645E-4</v>
      </c>
      <c r="OC166" s="1">
        <v>7.048973E-2</v>
      </c>
      <c r="OD166">
        <v>0.88939590000000002</v>
      </c>
      <c r="OE166">
        <v>19.735309999999998</v>
      </c>
      <c r="OF166" s="1">
        <v>2.297698E-4</v>
      </c>
      <c r="OG166" s="1">
        <v>6.6737119999999997E-2</v>
      </c>
      <c r="OH166">
        <v>0.88912060000000004</v>
      </c>
      <c r="OI166">
        <v>20.099</v>
      </c>
      <c r="OJ166" s="1">
        <v>2.169048E-4</v>
      </c>
      <c r="OK166" s="1">
        <v>6.3011139999999993E-2</v>
      </c>
    </row>
    <row r="167" spans="1:401" x14ac:dyDescent="0.35">
      <c r="A167">
        <v>170</v>
      </c>
      <c r="B167" t="s">
        <v>4</v>
      </c>
      <c r="C167" t="s">
        <v>24</v>
      </c>
      <c r="D167" t="s">
        <v>172</v>
      </c>
      <c r="E167">
        <v>789.41669999999999</v>
      </c>
      <c r="F167">
        <v>0.85565979999999997</v>
      </c>
      <c r="G167">
        <v>16.1067</v>
      </c>
      <c r="H167">
        <v>0</v>
      </c>
      <c r="I167">
        <v>0</v>
      </c>
      <c r="J167">
        <v>0.85374019999999995</v>
      </c>
      <c r="K167">
        <v>15.710710000000001</v>
      </c>
      <c r="L167">
        <v>0</v>
      </c>
      <c r="M167">
        <v>0</v>
      </c>
      <c r="N167">
        <v>0.85173049999999995</v>
      </c>
      <c r="O167">
        <v>15.80735</v>
      </c>
      <c r="P167">
        <v>0</v>
      </c>
      <c r="Q167">
        <v>0</v>
      </c>
      <c r="R167">
        <v>0.8496747</v>
      </c>
      <c r="S167">
        <v>15.61594</v>
      </c>
      <c r="T167">
        <v>0</v>
      </c>
      <c r="U167">
        <v>0</v>
      </c>
      <c r="V167">
        <v>0.84758960000000005</v>
      </c>
      <c r="W167">
        <v>15.77924</v>
      </c>
      <c r="X167">
        <v>0</v>
      </c>
      <c r="Y167">
        <v>0</v>
      </c>
      <c r="Z167">
        <v>0.84548909999999999</v>
      </c>
      <c r="AA167">
        <v>15.780900000000001</v>
      </c>
      <c r="AB167" s="1">
        <v>3.4620459999999999E-33</v>
      </c>
      <c r="AC167" s="1">
        <v>9.7128399999999997E-31</v>
      </c>
      <c r="AD167">
        <v>0.843414</v>
      </c>
      <c r="AE167">
        <v>15.907769999999999</v>
      </c>
      <c r="AF167" s="1">
        <v>1.6964500000000001E-22</v>
      </c>
      <c r="AG167" s="1">
        <v>4.7502339999999999E-20</v>
      </c>
      <c r="AH167">
        <v>0.8413756</v>
      </c>
      <c r="AI167">
        <v>16.015619999999998</v>
      </c>
      <c r="AJ167" s="1">
        <v>1.173095E-11</v>
      </c>
      <c r="AK167" s="1">
        <v>3.2906519999999998E-9</v>
      </c>
      <c r="AL167">
        <v>0.83931770000000006</v>
      </c>
      <c r="AM167">
        <v>15.87323</v>
      </c>
      <c r="AN167" s="1">
        <v>3.4102549999999998E-5</v>
      </c>
      <c r="AO167" s="1">
        <v>7.3039469999999999E-3</v>
      </c>
      <c r="AP167">
        <v>0.83722609999999997</v>
      </c>
      <c r="AQ167">
        <v>15.44694</v>
      </c>
      <c r="AR167" s="1">
        <v>2.1970969999999999E-2</v>
      </c>
      <c r="AS167">
        <v>5.1146010000000004</v>
      </c>
      <c r="AT167">
        <v>0.83518429999999999</v>
      </c>
      <c r="AU167">
        <v>15.39372</v>
      </c>
      <c r="AV167">
        <v>1.2627520000000001</v>
      </c>
      <c r="AW167">
        <v>312.5822</v>
      </c>
      <c r="AX167">
        <v>0.83324469999999995</v>
      </c>
      <c r="AY167">
        <v>15.016920000000001</v>
      </c>
      <c r="AZ167">
        <v>15.20642</v>
      </c>
      <c r="BA167">
        <v>3952.194</v>
      </c>
      <c r="BB167">
        <v>0.83126029999999995</v>
      </c>
      <c r="BC167">
        <v>14.725250000000001</v>
      </c>
      <c r="BD167">
        <v>58.803519999999999</v>
      </c>
      <c r="BE167">
        <v>15917.72</v>
      </c>
      <c r="BF167">
        <v>0.82919690000000001</v>
      </c>
      <c r="BG167">
        <v>14.76361</v>
      </c>
      <c r="BH167">
        <v>95.920940000000002</v>
      </c>
      <c r="BI167">
        <v>26872.18</v>
      </c>
      <c r="BJ167">
        <v>0.82686850000000001</v>
      </c>
      <c r="BK167">
        <v>14.66947</v>
      </c>
      <c r="BL167">
        <v>80.180959999999999</v>
      </c>
      <c r="BM167">
        <v>23119.82</v>
      </c>
      <c r="BN167">
        <v>0.82412339999999995</v>
      </c>
      <c r="BO167">
        <v>14.52431</v>
      </c>
      <c r="BP167">
        <v>39.832320000000003</v>
      </c>
      <c r="BQ167">
        <v>11769.48</v>
      </c>
      <c r="BR167">
        <v>0.82090220000000003</v>
      </c>
      <c r="BS167">
        <v>14.427530000000001</v>
      </c>
      <c r="BT167">
        <v>13.298640000000001</v>
      </c>
      <c r="BU167">
        <v>4009.9450000000002</v>
      </c>
      <c r="BV167">
        <v>0.81699540000000004</v>
      </c>
      <c r="BW167">
        <v>14.629289999999999</v>
      </c>
      <c r="BX167">
        <v>3.3451870000000001</v>
      </c>
      <c r="BY167">
        <v>1024.5920000000001</v>
      </c>
      <c r="BZ167">
        <v>0.8124905</v>
      </c>
      <c r="CA167">
        <v>14.969049999999999</v>
      </c>
      <c r="CB167">
        <v>0.73129080000000002</v>
      </c>
      <c r="CC167">
        <v>225.67269999999999</v>
      </c>
      <c r="CD167">
        <v>0.80763859999999998</v>
      </c>
      <c r="CE167">
        <v>15.352679999999999</v>
      </c>
      <c r="CF167">
        <v>0.18488499999999999</v>
      </c>
      <c r="CG167">
        <v>56.351889999999997</v>
      </c>
      <c r="CH167">
        <v>0.802593</v>
      </c>
      <c r="CI167">
        <v>15.594390000000001</v>
      </c>
      <c r="CJ167">
        <v>8.2087900000000005E-2</v>
      </c>
      <c r="CK167">
        <v>24.33614</v>
      </c>
      <c r="CL167">
        <v>0.79709799999999997</v>
      </c>
      <c r="CM167">
        <v>15.35284</v>
      </c>
      <c r="CN167" s="1">
        <v>6.2187680000000002E-2</v>
      </c>
      <c r="CO167">
        <v>18.20487</v>
      </c>
      <c r="CP167">
        <v>0.79218120000000003</v>
      </c>
      <c r="CQ167">
        <v>15.05532</v>
      </c>
      <c r="CR167" s="1">
        <v>5.920483E-2</v>
      </c>
      <c r="CS167" s="1">
        <v>17.318650000000002</v>
      </c>
      <c r="CT167">
        <v>0.78725880000000004</v>
      </c>
      <c r="CU167">
        <v>14.95288</v>
      </c>
      <c r="CV167" s="1">
        <v>6.0638259999999999E-2</v>
      </c>
      <c r="CW167" s="1">
        <v>17.810649999999999</v>
      </c>
      <c r="CX167">
        <v>0.78229490000000002</v>
      </c>
      <c r="CY167">
        <v>14.977449999999999</v>
      </c>
      <c r="CZ167" s="1">
        <v>6.1899910000000002E-2</v>
      </c>
      <c r="DA167" s="1">
        <v>18.304089999999999</v>
      </c>
      <c r="DB167">
        <v>0.77747100000000002</v>
      </c>
      <c r="DC167">
        <v>15.469939999999999</v>
      </c>
      <c r="DD167" s="1">
        <v>6.0942459999999997E-2</v>
      </c>
      <c r="DE167" s="1">
        <v>18.15184</v>
      </c>
      <c r="DF167">
        <v>0.77289090000000005</v>
      </c>
      <c r="DG167">
        <v>16.124870000000001</v>
      </c>
      <c r="DH167" s="1">
        <v>5.7693330000000001E-2</v>
      </c>
      <c r="DI167" s="1">
        <v>17.294360000000001</v>
      </c>
      <c r="DJ167">
        <v>0.76842319999999997</v>
      </c>
      <c r="DK167">
        <v>16.41272</v>
      </c>
      <c r="DL167" s="1">
        <v>5.3031389999999998E-2</v>
      </c>
      <c r="DM167" s="1">
        <v>15.984870000000001</v>
      </c>
      <c r="DN167">
        <v>0.76454350000000004</v>
      </c>
      <c r="DO167">
        <v>16.591080000000002</v>
      </c>
      <c r="DP167" s="1">
        <v>4.78646E-2</v>
      </c>
      <c r="DQ167" s="1">
        <v>14.48509</v>
      </c>
      <c r="DR167">
        <v>0.76061990000000002</v>
      </c>
      <c r="DS167">
        <v>16.514500000000002</v>
      </c>
      <c r="DT167" s="1">
        <v>4.2749620000000002E-2</v>
      </c>
      <c r="DU167" s="1">
        <v>12.983370000000001</v>
      </c>
      <c r="DV167">
        <v>0.75726499999999997</v>
      </c>
      <c r="DW167">
        <v>16.371739999999999</v>
      </c>
      <c r="DX167" s="1">
        <v>3.7812129999999999E-2</v>
      </c>
      <c r="DY167" s="1">
        <v>11.51873</v>
      </c>
      <c r="DZ167">
        <v>0.75477899999999998</v>
      </c>
      <c r="EA167">
        <v>16.274419999999999</v>
      </c>
      <c r="EB167" s="1">
        <v>3.2943649999999998E-2</v>
      </c>
      <c r="EC167" s="1">
        <v>10.063090000000001</v>
      </c>
      <c r="ED167">
        <v>0.75313960000000002</v>
      </c>
      <c r="EE167">
        <v>16.246749999999999</v>
      </c>
      <c r="EF167" s="1">
        <v>2.8184170000000001E-2</v>
      </c>
      <c r="EG167" s="1">
        <v>8.6236859999999993</v>
      </c>
      <c r="EH167">
        <v>0.75182839999999995</v>
      </c>
      <c r="EI167">
        <v>16.599869999999999</v>
      </c>
      <c r="EJ167" s="1">
        <v>2.382159E-2</v>
      </c>
      <c r="EK167" s="1">
        <v>7.2934299999999999</v>
      </c>
      <c r="EL167">
        <v>0.75089629999999996</v>
      </c>
      <c r="EM167">
        <v>17.061610000000002</v>
      </c>
      <c r="EN167" s="1">
        <v>2.013005E-2</v>
      </c>
      <c r="EO167" s="1">
        <v>6.1590749999999996</v>
      </c>
      <c r="EP167">
        <v>0.75026990000000005</v>
      </c>
      <c r="EQ167">
        <v>17.418399999999998</v>
      </c>
      <c r="ER167" s="1">
        <v>1.7157660000000002E-2</v>
      </c>
      <c r="ES167" s="1">
        <v>5.2410110000000003</v>
      </c>
      <c r="ET167">
        <v>0.75006839999999997</v>
      </c>
      <c r="EU167">
        <v>17.506150000000002</v>
      </c>
      <c r="EV167" s="1">
        <v>1.4822419999999999E-2</v>
      </c>
      <c r="EW167" s="1">
        <v>4.5159989999999999</v>
      </c>
      <c r="EX167">
        <v>0.7501063</v>
      </c>
      <c r="EY167">
        <v>17.04486</v>
      </c>
      <c r="EZ167" s="1">
        <v>1.296782E-2</v>
      </c>
      <c r="FA167" s="1">
        <v>3.93933</v>
      </c>
      <c r="FB167">
        <v>0.75017230000000001</v>
      </c>
      <c r="FC167">
        <v>16.473269999999999</v>
      </c>
      <c r="FD167" s="1">
        <v>1.141529E-2</v>
      </c>
      <c r="FE167" s="1">
        <v>3.4580519999999999</v>
      </c>
      <c r="FF167">
        <v>0.75028629999999996</v>
      </c>
      <c r="FG167">
        <v>16.118680000000001</v>
      </c>
      <c r="FH167" s="1">
        <v>9.9362870000000002E-3</v>
      </c>
      <c r="FI167" s="1">
        <v>3.0045289999999998</v>
      </c>
      <c r="FJ167">
        <v>0.75046590000000002</v>
      </c>
      <c r="FK167">
        <v>16.08766</v>
      </c>
      <c r="FL167" s="1">
        <v>8.3416310000000004E-3</v>
      </c>
      <c r="FM167" s="1">
        <v>2.5202049999999998</v>
      </c>
      <c r="FN167">
        <v>0.75061239999999996</v>
      </c>
      <c r="FO167">
        <v>16.988859999999999</v>
      </c>
      <c r="FP167" s="1">
        <v>6.6438549999999997E-3</v>
      </c>
      <c r="FQ167" s="1">
        <v>2.0064479999999998</v>
      </c>
      <c r="FR167">
        <v>0.75081089999999995</v>
      </c>
      <c r="FS167">
        <v>17.54796</v>
      </c>
      <c r="FT167" s="1">
        <v>5.0576450000000004E-3</v>
      </c>
      <c r="FU167" s="1">
        <v>1.525563</v>
      </c>
      <c r="FV167">
        <v>0.75095920000000005</v>
      </c>
      <c r="FW167">
        <v>17.70664</v>
      </c>
      <c r="FX167" s="1">
        <v>3.7932740000000001E-3</v>
      </c>
      <c r="FY167" s="1">
        <v>1.140857</v>
      </c>
      <c r="FZ167">
        <v>0.75112889999999999</v>
      </c>
      <c r="GA167">
        <v>17.396979999999999</v>
      </c>
      <c r="GB167" s="1">
        <v>2.9124839999999999E-3</v>
      </c>
      <c r="GC167" s="1">
        <v>0.87196450000000003</v>
      </c>
      <c r="GD167">
        <v>0.75127180000000005</v>
      </c>
      <c r="GE167">
        <v>16.885090000000002</v>
      </c>
      <c r="GF167" s="1">
        <v>2.3503399999999998E-3</v>
      </c>
      <c r="GG167" s="1">
        <v>0.70006120000000005</v>
      </c>
      <c r="GH167">
        <v>0.75138159999999998</v>
      </c>
      <c r="GI167">
        <v>16.387149999999998</v>
      </c>
      <c r="GJ167" s="1">
        <v>2.000716E-3</v>
      </c>
      <c r="GK167" s="1">
        <v>0.59318009999999999</v>
      </c>
      <c r="GL167">
        <v>0.751498</v>
      </c>
      <c r="GM167">
        <v>16.08183</v>
      </c>
      <c r="GN167" s="1">
        <v>1.770427E-3</v>
      </c>
      <c r="GO167" s="1">
        <v>0.52316700000000005</v>
      </c>
      <c r="GP167">
        <v>0.75162229999999997</v>
      </c>
      <c r="GQ167">
        <v>16.088180000000001</v>
      </c>
      <c r="GR167" s="1">
        <v>1.598171E-3</v>
      </c>
      <c r="GS167" s="1">
        <v>0.47118460000000001</v>
      </c>
      <c r="GT167">
        <v>0.751695</v>
      </c>
      <c r="GU167">
        <v>17.00826</v>
      </c>
      <c r="GV167" s="1">
        <v>1.453951E-3</v>
      </c>
      <c r="GW167" s="1">
        <v>0.42806339999999998</v>
      </c>
      <c r="GX167">
        <v>0.75175329999999996</v>
      </c>
      <c r="GY167">
        <v>17.622309999999999</v>
      </c>
      <c r="GZ167" s="1">
        <v>1.3306430000000001E-3</v>
      </c>
      <c r="HA167" s="1">
        <v>0.39124530000000002</v>
      </c>
      <c r="HB167">
        <v>0.75176620000000005</v>
      </c>
      <c r="HC167">
        <v>18.021830000000001</v>
      </c>
      <c r="HD167" s="1">
        <v>1.2278829999999999E-3</v>
      </c>
      <c r="HE167" s="1">
        <v>0.3606085</v>
      </c>
      <c r="HF167">
        <v>0.7517566</v>
      </c>
      <c r="HG167">
        <v>18.383469999999999</v>
      </c>
      <c r="HH167" s="1">
        <v>1.144258E-3</v>
      </c>
      <c r="HI167" s="1">
        <v>0.33571210000000001</v>
      </c>
      <c r="HJ167">
        <v>0.75177930000000004</v>
      </c>
      <c r="HK167">
        <v>18.329699999999999</v>
      </c>
      <c r="HL167" s="1">
        <v>1.0761900000000001E-3</v>
      </c>
      <c r="HM167" s="1">
        <v>0.31550129999999998</v>
      </c>
      <c r="HN167">
        <v>0.75176849999999995</v>
      </c>
      <c r="HO167">
        <v>17.803139999999999</v>
      </c>
      <c r="HP167" s="1">
        <v>1.020597E-3</v>
      </c>
      <c r="HQ167" s="1">
        <v>0.29900890000000002</v>
      </c>
      <c r="HR167">
        <v>0.75176129999999997</v>
      </c>
      <c r="HS167">
        <v>17.438610000000001</v>
      </c>
      <c r="HT167" s="1">
        <v>9.7738030000000002E-4</v>
      </c>
      <c r="HU167" s="1">
        <v>0.28615429999999997</v>
      </c>
      <c r="HV167">
        <v>0.75174949999999996</v>
      </c>
      <c r="HW167">
        <v>17.328250000000001</v>
      </c>
      <c r="HX167" s="1">
        <v>9.4688080000000004E-4</v>
      </c>
      <c r="HY167" s="1">
        <v>0.27705540000000001</v>
      </c>
      <c r="HZ167">
        <v>0.75175670000000006</v>
      </c>
      <c r="IA167">
        <v>18.080500000000001</v>
      </c>
      <c r="IB167" s="1">
        <v>9.2604440000000003E-4</v>
      </c>
      <c r="IC167" s="1">
        <v>0.27087509999999998</v>
      </c>
      <c r="ID167">
        <v>0.7517452</v>
      </c>
      <c r="IE167">
        <v>18.847709999999999</v>
      </c>
      <c r="IF167" s="1">
        <v>9.0824519999999998E-4</v>
      </c>
      <c r="IG167" s="1">
        <v>0.26567869999999999</v>
      </c>
      <c r="IH167">
        <v>0.75174649999999998</v>
      </c>
      <c r="II167">
        <v>19.253</v>
      </c>
      <c r="IJ167" s="1">
        <v>8.8759970000000001E-4</v>
      </c>
      <c r="IK167" s="1">
        <v>0.25973810000000003</v>
      </c>
      <c r="IL167">
        <v>0.75173020000000002</v>
      </c>
      <c r="IM167">
        <v>19.456379999999999</v>
      </c>
      <c r="IN167" s="1">
        <v>8.6197520000000003E-4</v>
      </c>
      <c r="IO167" s="1">
        <v>0.2523456</v>
      </c>
      <c r="IP167">
        <v>0.75173020000000002</v>
      </c>
      <c r="IQ167">
        <v>19.07751</v>
      </c>
      <c r="IR167" s="1">
        <v>8.3218500000000004E-4</v>
      </c>
      <c r="IS167" s="1">
        <v>0.243699</v>
      </c>
      <c r="IT167">
        <v>0.75174799999999997</v>
      </c>
      <c r="IU167">
        <v>18.590540000000001</v>
      </c>
      <c r="IV167" s="1">
        <v>8.0005229999999998E-4</v>
      </c>
      <c r="IW167" s="1">
        <v>0.2343538</v>
      </c>
      <c r="IX167">
        <v>0.75174739999999995</v>
      </c>
      <c r="IY167">
        <v>18.43432</v>
      </c>
      <c r="IZ167" s="1">
        <v>7.6750069999999997E-4</v>
      </c>
      <c r="JA167" s="1">
        <v>0.2248502</v>
      </c>
      <c r="JB167">
        <v>0.75171480000000002</v>
      </c>
      <c r="JC167">
        <v>18.566020000000002</v>
      </c>
      <c r="JD167" s="1">
        <v>7.3568989999999996E-4</v>
      </c>
      <c r="JE167" s="1">
        <v>0.21554860000000001</v>
      </c>
      <c r="JF167">
        <v>0.75173380000000001</v>
      </c>
      <c r="JG167">
        <v>19.143969999999999</v>
      </c>
      <c r="JH167" s="1">
        <v>7.0509450000000003E-4</v>
      </c>
      <c r="JI167" s="1">
        <v>0.2066064</v>
      </c>
      <c r="JJ167">
        <v>0.75173210000000001</v>
      </c>
      <c r="JK167">
        <v>19.165120000000002</v>
      </c>
      <c r="JL167" s="1">
        <v>6.7605940000000004E-4</v>
      </c>
      <c r="JM167" s="1">
        <v>0.19808870000000001</v>
      </c>
      <c r="JN167">
        <v>0.75173230000000002</v>
      </c>
      <c r="JO167">
        <v>19.051559999999998</v>
      </c>
      <c r="JP167" s="1">
        <v>6.4832680000000001E-4</v>
      </c>
      <c r="JQ167" s="1">
        <v>0.1899817</v>
      </c>
      <c r="JR167">
        <v>0.75173210000000001</v>
      </c>
      <c r="JS167">
        <v>18.426069999999999</v>
      </c>
      <c r="JT167" s="1">
        <v>6.2213299999999997E-4</v>
      </c>
      <c r="JU167" s="1">
        <v>0.1822899</v>
      </c>
      <c r="JV167">
        <v>0.75172099999999997</v>
      </c>
      <c r="JW167">
        <v>17.703140000000001</v>
      </c>
      <c r="JX167" s="1">
        <v>5.9715370000000003E-4</v>
      </c>
      <c r="JY167" s="1">
        <v>0.1749867</v>
      </c>
      <c r="JZ167">
        <v>0.75172589999999995</v>
      </c>
      <c r="KA167">
        <v>17.204699999999999</v>
      </c>
      <c r="KB167" s="1">
        <v>5.7349340000000003E-4</v>
      </c>
      <c r="KC167" s="1">
        <v>0.16804179999999999</v>
      </c>
      <c r="KD167">
        <v>0.75172559999999999</v>
      </c>
      <c r="KE167">
        <v>16.961670000000002</v>
      </c>
      <c r="KF167" s="1">
        <v>5.5088269999999996E-4</v>
      </c>
      <c r="KG167" s="1">
        <v>0.16142239999999999</v>
      </c>
      <c r="KH167">
        <v>0.75172050000000001</v>
      </c>
      <c r="KI167">
        <v>16.851859999999999</v>
      </c>
      <c r="KJ167" s="1">
        <v>5.2926130000000005E-4</v>
      </c>
      <c r="KK167" s="1">
        <v>0.15509120000000001</v>
      </c>
      <c r="KL167">
        <v>0.75173089999999998</v>
      </c>
      <c r="KM167">
        <v>17.437390000000001</v>
      </c>
      <c r="KN167" s="1">
        <v>5.0876339999999999E-4</v>
      </c>
      <c r="KO167" s="1">
        <v>0.14907609999999999</v>
      </c>
      <c r="KP167">
        <v>0.75173380000000001</v>
      </c>
      <c r="KQ167">
        <v>17.52073</v>
      </c>
      <c r="KR167" s="1">
        <v>4.8929249999999996E-4</v>
      </c>
      <c r="KS167" s="1">
        <v>0.14336289999999999</v>
      </c>
      <c r="KT167">
        <v>0.75175040000000004</v>
      </c>
      <c r="KU167">
        <v>17.56598</v>
      </c>
      <c r="KV167" s="1">
        <v>4.707488E-4</v>
      </c>
      <c r="KW167" s="1">
        <v>0.13793330000000001</v>
      </c>
      <c r="KX167">
        <v>0.75172969999999995</v>
      </c>
      <c r="KY167">
        <v>17.458169999999999</v>
      </c>
      <c r="KZ167" s="1">
        <v>4.5317259999999999E-4</v>
      </c>
      <c r="LA167" s="1">
        <v>0.13278010000000001</v>
      </c>
      <c r="LB167">
        <v>0.75172729999999999</v>
      </c>
      <c r="LC167">
        <v>17.017189999999999</v>
      </c>
      <c r="LD167" s="1">
        <v>4.3641090000000001E-4</v>
      </c>
      <c r="LE167" s="1">
        <v>0.12786800000000001</v>
      </c>
      <c r="LF167">
        <v>0.75170950000000003</v>
      </c>
      <c r="LG167">
        <v>16.291270000000001</v>
      </c>
      <c r="LH167" s="1">
        <v>4.2041579999999999E-4</v>
      </c>
      <c r="LI167" s="1">
        <v>0.12317</v>
      </c>
      <c r="LJ167">
        <v>0.75170000000000003</v>
      </c>
      <c r="LK167">
        <v>15.719290000000001</v>
      </c>
      <c r="LL167" s="1">
        <v>4.0507999999999999E-4</v>
      </c>
      <c r="LM167" s="1">
        <v>0.1186869</v>
      </c>
      <c r="LN167">
        <v>0.75170170000000003</v>
      </c>
      <c r="LO167">
        <v>15.62706</v>
      </c>
      <c r="LP167" s="1">
        <v>3.9040860000000001E-4</v>
      </c>
      <c r="LQ167" s="1">
        <v>0.11439630000000001</v>
      </c>
      <c r="LR167">
        <v>0.75164189999999997</v>
      </c>
      <c r="LS167">
        <v>16.608440000000002</v>
      </c>
      <c r="LT167" s="1">
        <v>3.763797E-4</v>
      </c>
      <c r="LU167" s="1">
        <v>0.1102914</v>
      </c>
      <c r="LV167">
        <v>0.75156650000000003</v>
      </c>
      <c r="LW167">
        <v>17.307759999999998</v>
      </c>
      <c r="LX167" s="1">
        <v>3.628468E-4</v>
      </c>
      <c r="LY167" s="1">
        <v>0.1063393</v>
      </c>
      <c r="LZ167">
        <v>0.75148369999999998</v>
      </c>
      <c r="MA167">
        <v>17.910900000000002</v>
      </c>
      <c r="MB167" s="1">
        <v>3.4980770000000002E-4</v>
      </c>
      <c r="MC167" s="1">
        <v>0.1025266</v>
      </c>
      <c r="MD167">
        <v>0.75137790000000004</v>
      </c>
      <c r="ME167">
        <v>18.571449999999999</v>
      </c>
      <c r="MF167" s="1">
        <v>3.3727699999999998E-4</v>
      </c>
      <c r="MG167" s="1">
        <v>9.8871719999999996E-2</v>
      </c>
      <c r="MH167">
        <v>0.75128329999999999</v>
      </c>
      <c r="MI167">
        <v>18.573149999999998</v>
      </c>
      <c r="MJ167" s="1">
        <v>3.2533749999999999E-4</v>
      </c>
      <c r="MK167" s="1">
        <v>9.538642E-2</v>
      </c>
      <c r="ML167">
        <v>0.75118839999999998</v>
      </c>
      <c r="MM167">
        <v>18.022200000000002</v>
      </c>
      <c r="MN167" s="1">
        <v>3.1442429999999999E-4</v>
      </c>
      <c r="MO167" s="1">
        <v>9.2184050000000003E-2</v>
      </c>
      <c r="MP167">
        <v>0.75109090000000001</v>
      </c>
      <c r="MQ167">
        <v>17.806930000000001</v>
      </c>
      <c r="MR167" s="1">
        <v>3.0537400000000002E-4</v>
      </c>
      <c r="MS167" s="1">
        <v>8.95233E-2</v>
      </c>
      <c r="MT167">
        <v>0.75096370000000001</v>
      </c>
      <c r="MU167">
        <v>17.940940000000001</v>
      </c>
      <c r="MV167" s="1">
        <v>2.9904829999999999E-4</v>
      </c>
      <c r="MW167" s="1">
        <v>8.7646689999999999E-2</v>
      </c>
      <c r="MX167">
        <v>0.75090060000000003</v>
      </c>
      <c r="MY167">
        <v>18.885100000000001</v>
      </c>
      <c r="MZ167" s="1">
        <v>2.9500940000000002E-4</v>
      </c>
      <c r="NA167" s="1">
        <v>8.6447629999999998E-2</v>
      </c>
      <c r="NB167">
        <v>0.7508802</v>
      </c>
      <c r="NC167">
        <v>19.57854</v>
      </c>
      <c r="ND167" s="1">
        <v>2.9157500000000003E-4</v>
      </c>
      <c r="NE167" s="1">
        <v>8.5456569999999996E-2</v>
      </c>
      <c r="NF167">
        <v>0.75084139999999999</v>
      </c>
      <c r="NG167">
        <v>19.942730000000001</v>
      </c>
      <c r="NH167" s="1">
        <v>2.871762E-4</v>
      </c>
      <c r="NI167" s="1">
        <v>8.4193770000000001E-2</v>
      </c>
      <c r="NJ167">
        <v>0.75083270000000002</v>
      </c>
      <c r="NK167">
        <v>20.25142</v>
      </c>
      <c r="NL167" s="1">
        <v>2.8124779999999999E-4</v>
      </c>
      <c r="NM167" s="1">
        <v>8.2477969999999998E-2</v>
      </c>
      <c r="NN167">
        <v>0.75080670000000005</v>
      </c>
      <c r="NO167">
        <v>19.953859999999999</v>
      </c>
      <c r="NP167" s="1">
        <v>2.7394799999999999E-4</v>
      </c>
      <c r="NQ167" s="1">
        <v>8.0351560000000002E-2</v>
      </c>
      <c r="NR167">
        <v>0.7508184</v>
      </c>
      <c r="NS167">
        <v>19.557089999999999</v>
      </c>
      <c r="NT167" s="1">
        <v>2.655003E-4</v>
      </c>
      <c r="NU167" s="1">
        <v>7.7889200000000006E-2</v>
      </c>
      <c r="NV167">
        <v>0.75081529999999996</v>
      </c>
      <c r="NW167">
        <v>19.468900000000001</v>
      </c>
      <c r="NX167" s="1">
        <v>2.5564430000000001E-4</v>
      </c>
      <c r="NY167" s="1">
        <v>7.5021340000000006E-2</v>
      </c>
      <c r="NZ167">
        <v>0.75075480000000006</v>
      </c>
      <c r="OA167">
        <v>19.617940000000001</v>
      </c>
      <c r="OB167" s="1">
        <v>2.4401889999999999E-4</v>
      </c>
      <c r="OC167" s="1">
        <v>7.1642010000000006E-2</v>
      </c>
      <c r="OD167">
        <v>0.75066069999999996</v>
      </c>
      <c r="OE167">
        <v>19.747219999999999</v>
      </c>
      <c r="OF167" s="1">
        <v>2.310922E-4</v>
      </c>
      <c r="OG167" s="1">
        <v>6.7868800000000007E-2</v>
      </c>
      <c r="OH167">
        <v>0.75054189999999998</v>
      </c>
      <c r="OI167">
        <v>20.146550000000001</v>
      </c>
      <c r="OJ167" s="1">
        <v>2.1815410000000001E-4</v>
      </c>
      <c r="OK167" s="1">
        <v>6.4081239999999998E-2</v>
      </c>
    </row>
    <row r="168" spans="1:401" x14ac:dyDescent="0.35">
      <c r="A168">
        <v>171</v>
      </c>
      <c r="B168" t="s">
        <v>4</v>
      </c>
      <c r="C168" t="s">
        <v>24</v>
      </c>
      <c r="D168" t="s">
        <v>173</v>
      </c>
      <c r="E168">
        <v>755.44380000000001</v>
      </c>
      <c r="F168">
        <v>0.86902449999999998</v>
      </c>
      <c r="G168">
        <v>16.127079999999999</v>
      </c>
      <c r="H168">
        <v>0</v>
      </c>
      <c r="I168">
        <v>0</v>
      </c>
      <c r="J168">
        <v>0.8671759</v>
      </c>
      <c r="K168">
        <v>15.742839999999999</v>
      </c>
      <c r="L168">
        <v>0</v>
      </c>
      <c r="M168">
        <v>0</v>
      </c>
      <c r="N168">
        <v>0.865263</v>
      </c>
      <c r="O168">
        <v>15.836270000000001</v>
      </c>
      <c r="P168">
        <v>0</v>
      </c>
      <c r="Q168">
        <v>0</v>
      </c>
      <c r="R168">
        <v>0.86331840000000004</v>
      </c>
      <c r="S168">
        <v>15.651160000000001</v>
      </c>
      <c r="T168">
        <v>0</v>
      </c>
      <c r="U168">
        <v>0</v>
      </c>
      <c r="V168">
        <v>0.86133139999999997</v>
      </c>
      <c r="W168">
        <v>15.79041</v>
      </c>
      <c r="X168">
        <v>0</v>
      </c>
      <c r="Y168">
        <v>0</v>
      </c>
      <c r="Z168">
        <v>0.85937430000000004</v>
      </c>
      <c r="AA168">
        <v>15.77251</v>
      </c>
      <c r="AB168" s="1">
        <v>7.0907779999999999E-34</v>
      </c>
      <c r="AC168" s="1">
        <v>1.858649E-31</v>
      </c>
      <c r="AD168">
        <v>0.85739580000000004</v>
      </c>
      <c r="AE168">
        <v>15.893649999999999</v>
      </c>
      <c r="AF168" s="1">
        <v>3.5470999999999999E-23</v>
      </c>
      <c r="AG168" s="1">
        <v>9.2878210000000007E-21</v>
      </c>
      <c r="AH168">
        <v>0.85549489999999995</v>
      </c>
      <c r="AI168">
        <v>16.005769999999998</v>
      </c>
      <c r="AJ168" s="1">
        <v>2.3934200000000001E-12</v>
      </c>
      <c r="AK168" s="1">
        <v>6.2840149999999998E-10</v>
      </c>
      <c r="AL168">
        <v>0.85357490000000003</v>
      </c>
      <c r="AM168">
        <v>15.89072</v>
      </c>
      <c r="AN168" s="1">
        <v>1.8702380000000001E-5</v>
      </c>
      <c r="AO168" s="1">
        <v>3.8854390000000001E-3</v>
      </c>
      <c r="AP168">
        <v>0.85162629999999995</v>
      </c>
      <c r="AQ168">
        <v>15.48836</v>
      </c>
      <c r="AR168" s="1">
        <v>1.48653E-2</v>
      </c>
      <c r="AS168">
        <v>3.3247650000000002</v>
      </c>
      <c r="AT168">
        <v>0.84974879999999997</v>
      </c>
      <c r="AU168">
        <v>15.435589999999999</v>
      </c>
      <c r="AV168">
        <v>0.97497330000000004</v>
      </c>
      <c r="AW168">
        <v>230.19710000000001</v>
      </c>
      <c r="AX168">
        <v>0.84792440000000002</v>
      </c>
      <c r="AY168">
        <v>15.063969999999999</v>
      </c>
      <c r="AZ168">
        <v>12.967090000000001</v>
      </c>
      <c r="BA168">
        <v>3195.8620000000001</v>
      </c>
      <c r="BB168">
        <v>0.84610739999999995</v>
      </c>
      <c r="BC168">
        <v>14.749269999999999</v>
      </c>
      <c r="BD168">
        <v>54.272500000000001</v>
      </c>
      <c r="BE168">
        <v>13866.21</v>
      </c>
      <c r="BF168">
        <v>0.84419889999999997</v>
      </c>
      <c r="BG168">
        <v>14.765739999999999</v>
      </c>
      <c r="BH168">
        <v>94.423760000000001</v>
      </c>
      <c r="BI168">
        <v>24874.73</v>
      </c>
      <c r="BJ168">
        <v>0.84204559999999995</v>
      </c>
      <c r="BK168">
        <v>14.66878</v>
      </c>
      <c r="BL168">
        <v>83.202770000000001</v>
      </c>
      <c r="BM168">
        <v>22496.6</v>
      </c>
      <c r="BN168">
        <v>0.83949289999999999</v>
      </c>
      <c r="BO168">
        <v>14.52243</v>
      </c>
      <c r="BP168">
        <v>43.142119999999998</v>
      </c>
      <c r="BQ168">
        <v>11929.64</v>
      </c>
      <c r="BR168">
        <v>0.83652300000000002</v>
      </c>
      <c r="BS168">
        <v>14.426299999999999</v>
      </c>
      <c r="BT168">
        <v>14.894489999999999</v>
      </c>
      <c r="BU168">
        <v>4198.607</v>
      </c>
      <c r="BV168">
        <v>0.83298059999999996</v>
      </c>
      <c r="BW168">
        <v>14.64626</v>
      </c>
      <c r="BX168">
        <v>3.8349099999999998</v>
      </c>
      <c r="BY168">
        <v>1098.251</v>
      </c>
      <c r="BZ168">
        <v>0.82893410000000001</v>
      </c>
      <c r="CA168">
        <v>14.993790000000001</v>
      </c>
      <c r="CB168">
        <v>0.84378220000000004</v>
      </c>
      <c r="CC168">
        <v>244.03749999999999</v>
      </c>
      <c r="CD168">
        <v>0.82455909999999999</v>
      </c>
      <c r="CE168">
        <v>15.384219999999999</v>
      </c>
      <c r="CF168" s="1">
        <v>0.2067493</v>
      </c>
      <c r="CG168">
        <v>59.454920000000001</v>
      </c>
      <c r="CH168">
        <v>0.81997520000000002</v>
      </c>
      <c r="CI168">
        <v>15.621119999999999</v>
      </c>
      <c r="CJ168" s="1">
        <v>8.6190089999999997E-2</v>
      </c>
      <c r="CK168">
        <v>24.287960000000002</v>
      </c>
      <c r="CL168">
        <v>0.81425700000000001</v>
      </c>
      <c r="CM168">
        <v>15.37509</v>
      </c>
      <c r="CN168" s="1">
        <v>6.2967759999999998E-2</v>
      </c>
      <c r="CO168">
        <v>17.594480000000001</v>
      </c>
      <c r="CP168">
        <v>0.80816160000000004</v>
      </c>
      <c r="CQ168">
        <v>15.0563</v>
      </c>
      <c r="CR168" s="1">
        <v>5.9179820000000001E-2</v>
      </c>
      <c r="CS168" s="1">
        <v>16.58192</v>
      </c>
      <c r="CT168">
        <v>0.80210870000000001</v>
      </c>
      <c r="CU168">
        <v>14.941979999999999</v>
      </c>
      <c r="CV168" s="1">
        <v>6.0428000000000003E-2</v>
      </c>
      <c r="CW168" s="1">
        <v>17.05622</v>
      </c>
      <c r="CX168">
        <v>0.79595669999999996</v>
      </c>
      <c r="CY168">
        <v>14.96691</v>
      </c>
      <c r="CZ168" s="1">
        <v>6.1816549999999998E-2</v>
      </c>
      <c r="DA168" s="1">
        <v>17.620200000000001</v>
      </c>
      <c r="DB168">
        <v>0.79007819999999995</v>
      </c>
      <c r="DC168">
        <v>15.46496</v>
      </c>
      <c r="DD168" s="1">
        <v>6.1093260000000003E-2</v>
      </c>
      <c r="DE168" s="1">
        <v>17.59431</v>
      </c>
      <c r="DF168">
        <v>0.78445149999999997</v>
      </c>
      <c r="DG168">
        <v>16.138639999999999</v>
      </c>
      <c r="DH168" s="1">
        <v>5.8034229999999999E-2</v>
      </c>
      <c r="DI168" s="1">
        <v>16.876799999999999</v>
      </c>
      <c r="DJ168">
        <v>0.77902669999999996</v>
      </c>
      <c r="DK168">
        <v>16.43863</v>
      </c>
      <c r="DL168" s="1">
        <v>5.347408E-2</v>
      </c>
      <c r="DM168" s="1">
        <v>15.68915</v>
      </c>
      <c r="DN168">
        <v>0.77433629999999998</v>
      </c>
      <c r="DO168">
        <v>16.607030000000002</v>
      </c>
      <c r="DP168" s="1">
        <v>4.8335540000000003E-2</v>
      </c>
      <c r="DQ168" s="1">
        <v>14.28716</v>
      </c>
      <c r="DR168">
        <v>0.76963590000000004</v>
      </c>
      <c r="DS168">
        <v>16.51885</v>
      </c>
      <c r="DT168" s="1">
        <v>4.3208580000000003E-2</v>
      </c>
      <c r="DU168" s="1">
        <v>12.86177</v>
      </c>
      <c r="DV168">
        <v>0.7655189</v>
      </c>
      <c r="DW168">
        <v>16.364529999999998</v>
      </c>
      <c r="DX168" s="1">
        <v>3.8269369999999997E-2</v>
      </c>
      <c r="DY168" s="1">
        <v>11.469580000000001</v>
      </c>
      <c r="DZ168">
        <v>0.76129500000000005</v>
      </c>
      <c r="EA168">
        <v>16.25826</v>
      </c>
      <c r="EB168" s="1">
        <v>3.340361E-2</v>
      </c>
      <c r="EC168" s="1">
        <v>10.07525</v>
      </c>
      <c r="ED168">
        <v>0.75745379999999995</v>
      </c>
      <c r="EE168">
        <v>16.234559999999998</v>
      </c>
      <c r="EF168" s="1">
        <v>2.862922E-2</v>
      </c>
      <c r="EG168" s="1">
        <v>8.6823340000000009</v>
      </c>
      <c r="EH168">
        <v>0.75414029999999999</v>
      </c>
      <c r="EI168">
        <v>16.59674</v>
      </c>
      <c r="EJ168" s="1">
        <v>2.4218699999999999E-2</v>
      </c>
      <c r="EK168" s="1">
        <v>7.3762780000000001</v>
      </c>
      <c r="EL168">
        <v>0.75146089999999999</v>
      </c>
      <c r="EM168">
        <v>17.072900000000001</v>
      </c>
      <c r="EN168" s="1">
        <v>2.0461070000000001E-2</v>
      </c>
      <c r="EO168" s="1">
        <v>6.2486119999999996</v>
      </c>
      <c r="EP168">
        <v>0.74929800000000002</v>
      </c>
      <c r="EQ168">
        <v>17.44744</v>
      </c>
      <c r="ER168" s="1">
        <v>1.742144E-2</v>
      </c>
      <c r="ES168" s="1">
        <v>5.3276110000000001</v>
      </c>
      <c r="ET168">
        <v>0.74788480000000002</v>
      </c>
      <c r="EU168">
        <v>17.555669999999999</v>
      </c>
      <c r="EV168" s="1">
        <v>1.5031330000000001E-2</v>
      </c>
      <c r="EW168" s="1">
        <v>4.5960099999999997</v>
      </c>
      <c r="EX168">
        <v>0.74696280000000004</v>
      </c>
      <c r="EY168">
        <v>17.089230000000001</v>
      </c>
      <c r="EZ168" s="1">
        <v>1.313664E-2</v>
      </c>
      <c r="FA168" s="1">
        <v>4.0126929999999996</v>
      </c>
      <c r="FB168">
        <v>0.74635790000000002</v>
      </c>
      <c r="FC168">
        <v>16.492830000000001</v>
      </c>
      <c r="FD168" s="1">
        <v>1.15634E-2</v>
      </c>
      <c r="FE168" s="1">
        <v>3.5270199999999998</v>
      </c>
      <c r="FF168">
        <v>0.74597630000000004</v>
      </c>
      <c r="FG168">
        <v>16.120640000000002</v>
      </c>
      <c r="FH168" s="1">
        <v>1.0086380000000001E-2</v>
      </c>
      <c r="FI168" s="1">
        <v>3.07334</v>
      </c>
      <c r="FJ168">
        <v>0.74578239999999996</v>
      </c>
      <c r="FK168">
        <v>16.065339999999999</v>
      </c>
      <c r="FL168" s="1">
        <v>8.5062039999999998E-3</v>
      </c>
      <c r="FM168" s="1">
        <v>2.5906729999999998</v>
      </c>
      <c r="FN168">
        <v>0.74574430000000003</v>
      </c>
      <c r="FO168">
        <v>16.968810000000001</v>
      </c>
      <c r="FP168" s="1">
        <v>6.8113460000000002E-3</v>
      </c>
      <c r="FQ168" s="1">
        <v>2.073915</v>
      </c>
      <c r="FR168">
        <v>0.74578250000000001</v>
      </c>
      <c r="FS168">
        <v>17.570979999999999</v>
      </c>
      <c r="FT168" s="1">
        <v>5.2036260000000003E-3</v>
      </c>
      <c r="FU168" s="1">
        <v>1.5827960000000001</v>
      </c>
      <c r="FV168">
        <v>0.74589470000000002</v>
      </c>
      <c r="FW168">
        <v>17.758199999999999</v>
      </c>
      <c r="FX168" s="1">
        <v>3.9023259999999998E-3</v>
      </c>
      <c r="FY168" s="1">
        <v>1.183902</v>
      </c>
      <c r="FZ168">
        <v>0.7460582</v>
      </c>
      <c r="GA168">
        <v>17.453420000000001</v>
      </c>
      <c r="GB168" s="1">
        <v>2.9850020000000001E-3</v>
      </c>
      <c r="GC168" s="1">
        <v>0.90180979999999999</v>
      </c>
      <c r="GD168">
        <v>0.74624539999999995</v>
      </c>
      <c r="GE168">
        <v>16.924589999999998</v>
      </c>
      <c r="GF168" s="1">
        <v>2.3956619999999998E-3</v>
      </c>
      <c r="GG168" s="1">
        <v>0.72024790000000005</v>
      </c>
      <c r="GH168">
        <v>0.74645479999999997</v>
      </c>
      <c r="GI168">
        <v>16.404209999999999</v>
      </c>
      <c r="GJ168" s="1">
        <v>2.0292309999999998E-3</v>
      </c>
      <c r="GK168" s="1">
        <v>0.60732810000000004</v>
      </c>
      <c r="GL168">
        <v>0.74665979999999998</v>
      </c>
      <c r="GM168">
        <v>16.083390000000001</v>
      </c>
      <c r="GN168" s="1">
        <v>1.7901869999999999E-3</v>
      </c>
      <c r="GO168" s="1">
        <v>0.53397289999999997</v>
      </c>
      <c r="GP168">
        <v>0.7468359</v>
      </c>
      <c r="GQ168">
        <v>16.0703</v>
      </c>
      <c r="GR168" s="1">
        <v>1.6138330000000001E-3</v>
      </c>
      <c r="GS168" s="1">
        <v>0.48019390000000001</v>
      </c>
      <c r="GT168">
        <v>0.74701019999999996</v>
      </c>
      <c r="GU168">
        <v>16.999690000000001</v>
      </c>
      <c r="GV168" s="1">
        <v>1.467313E-3</v>
      </c>
      <c r="GW168" s="1">
        <v>0.43591859999999999</v>
      </c>
      <c r="GX168">
        <v>0.74714610000000004</v>
      </c>
      <c r="GY168">
        <v>17.644549999999999</v>
      </c>
      <c r="GZ168" s="1">
        <v>1.3419650000000001E-3</v>
      </c>
      <c r="HA168" s="1">
        <v>0.3981093</v>
      </c>
      <c r="HB168">
        <v>0.74724889999999999</v>
      </c>
      <c r="HC168">
        <v>18.053629999999998</v>
      </c>
      <c r="HD168" s="1">
        <v>1.237169E-3</v>
      </c>
      <c r="HE168" s="1">
        <v>0.36654969999999998</v>
      </c>
      <c r="HF168">
        <v>0.74733780000000005</v>
      </c>
      <c r="HG168">
        <v>18.410720000000001</v>
      </c>
      <c r="HH168" s="1">
        <v>1.151776E-3</v>
      </c>
      <c r="HI168" s="1">
        <v>0.34088350000000001</v>
      </c>
      <c r="HJ168">
        <v>0.74736000000000002</v>
      </c>
      <c r="HK168">
        <v>18.364460000000001</v>
      </c>
      <c r="HL168" s="1">
        <v>1.082326E-3</v>
      </c>
      <c r="HM168" s="1">
        <v>0.32006800000000002</v>
      </c>
      <c r="HN168">
        <v>0.74740390000000001</v>
      </c>
      <c r="HO168">
        <v>17.82424</v>
      </c>
      <c r="HP168" s="1">
        <v>1.02556E-3</v>
      </c>
      <c r="HQ168" s="1">
        <v>0.30307899999999999</v>
      </c>
      <c r="HR168">
        <v>0.74743709999999997</v>
      </c>
      <c r="HS168">
        <v>17.441510000000001</v>
      </c>
      <c r="HT168" s="1">
        <v>9.8108120000000004E-4</v>
      </c>
      <c r="HU168" s="1">
        <v>0.28974490000000003</v>
      </c>
      <c r="HV168">
        <v>0.74742810000000004</v>
      </c>
      <c r="HW168">
        <v>17.312609999999999</v>
      </c>
      <c r="HX168" s="1">
        <v>9.4937709999999998E-4</v>
      </c>
      <c r="HY168" s="1">
        <v>0.28021590000000002</v>
      </c>
      <c r="HZ168">
        <v>0.74743230000000005</v>
      </c>
      <c r="IA168">
        <v>18.072109999999999</v>
      </c>
      <c r="IB168" s="1">
        <v>9.2783340000000001E-4</v>
      </c>
      <c r="IC168" s="1">
        <v>0.27377089999999998</v>
      </c>
      <c r="ID168">
        <v>0.74743269999999995</v>
      </c>
      <c r="IE168">
        <v>18.871269999999999</v>
      </c>
      <c r="IF168" s="1">
        <v>9.1001519999999998E-4</v>
      </c>
      <c r="IG168" s="1">
        <v>0.26851069999999999</v>
      </c>
      <c r="IH168">
        <v>0.74744290000000002</v>
      </c>
      <c r="II168">
        <v>19.300750000000001</v>
      </c>
      <c r="IJ168" s="1">
        <v>8.8980109999999999E-4</v>
      </c>
      <c r="IK168" s="1">
        <v>0.2626309</v>
      </c>
      <c r="IL168">
        <v>0.74743110000000001</v>
      </c>
      <c r="IM168">
        <v>19.507059999999999</v>
      </c>
      <c r="IN168" s="1">
        <v>8.6465450000000003E-4</v>
      </c>
      <c r="IO168" s="1">
        <v>0.25530710000000001</v>
      </c>
      <c r="IP168">
        <v>0.74743440000000005</v>
      </c>
      <c r="IQ168">
        <v>19.128620000000002</v>
      </c>
      <c r="IR168" s="1">
        <v>8.3520199999999995E-4</v>
      </c>
      <c r="IS168" s="1">
        <v>0.2466787</v>
      </c>
      <c r="IT168">
        <v>0.74745269999999997</v>
      </c>
      <c r="IU168">
        <v>18.602550000000001</v>
      </c>
      <c r="IV168" s="1">
        <v>8.0321769999999997E-4</v>
      </c>
      <c r="IW168" s="1">
        <v>0.23729539999999999</v>
      </c>
      <c r="IX168">
        <v>0.7474575</v>
      </c>
      <c r="IY168">
        <v>18.422329999999999</v>
      </c>
      <c r="IZ168" s="1">
        <v>7.7065569999999999E-4</v>
      </c>
      <c r="JA168" s="1">
        <v>0.22770570000000001</v>
      </c>
      <c r="JB168">
        <v>0.74745240000000002</v>
      </c>
      <c r="JC168">
        <v>18.539449999999999</v>
      </c>
      <c r="JD168" s="1">
        <v>7.3874569999999998E-4</v>
      </c>
      <c r="JE168" s="1">
        <v>0.2182943</v>
      </c>
      <c r="JF168">
        <v>0.74744600000000005</v>
      </c>
      <c r="JG168">
        <v>19.134139999999999</v>
      </c>
      <c r="JH168" s="1">
        <v>7.0801410000000001E-4</v>
      </c>
      <c r="JI168" s="1">
        <v>0.20923710000000001</v>
      </c>
      <c r="JJ168">
        <v>0.7474324</v>
      </c>
      <c r="JK168">
        <v>19.207940000000001</v>
      </c>
      <c r="JL168" s="1">
        <v>6.7882849999999998E-4</v>
      </c>
      <c r="JM168" s="1">
        <v>0.2006039</v>
      </c>
      <c r="JN168">
        <v>0.747444</v>
      </c>
      <c r="JO168">
        <v>19.108630000000002</v>
      </c>
      <c r="JP168" s="1">
        <v>6.5096469999999999E-4</v>
      </c>
      <c r="JQ168" s="1">
        <v>0.1923869</v>
      </c>
      <c r="JR168">
        <v>0.74744469999999996</v>
      </c>
      <c r="JS168">
        <v>18.49776</v>
      </c>
      <c r="JT168" s="1">
        <v>6.2463030000000004E-4</v>
      </c>
      <c r="JU168" s="1">
        <v>0.1845879</v>
      </c>
      <c r="JV168">
        <v>0.74742900000000001</v>
      </c>
      <c r="JW168">
        <v>17.749890000000001</v>
      </c>
      <c r="JX168" s="1">
        <v>5.9952689999999995E-4</v>
      </c>
      <c r="JY168" s="1">
        <v>0.1771867</v>
      </c>
      <c r="JZ168">
        <v>0.74746659999999998</v>
      </c>
      <c r="KA168">
        <v>17.22757</v>
      </c>
      <c r="KB168" s="1">
        <v>5.7576039999999995E-4</v>
      </c>
      <c r="KC168" s="1">
        <v>0.17015050000000001</v>
      </c>
      <c r="KD168">
        <v>0.74745899999999998</v>
      </c>
      <c r="KE168">
        <v>16.965859999999999</v>
      </c>
      <c r="KF168" s="1">
        <v>5.5304249999999996E-4</v>
      </c>
      <c r="KG168" s="1">
        <v>0.16344359999999999</v>
      </c>
      <c r="KH168">
        <v>0.74745329999999999</v>
      </c>
      <c r="KI168">
        <v>16.85059</v>
      </c>
      <c r="KJ168" s="1">
        <v>5.3132359999999998E-4</v>
      </c>
      <c r="KK168" s="1">
        <v>0.15702920000000001</v>
      </c>
      <c r="KL168">
        <v>0.74744089999999996</v>
      </c>
      <c r="KM168">
        <v>17.427579999999999</v>
      </c>
      <c r="KN168" s="1">
        <v>5.1072400000000005E-4</v>
      </c>
      <c r="KO168" s="1">
        <v>0.15093390000000001</v>
      </c>
      <c r="KP168">
        <v>0.7474459</v>
      </c>
      <c r="KQ168">
        <v>17.551909999999999</v>
      </c>
      <c r="KR168" s="1">
        <v>4.9115360000000002E-4</v>
      </c>
      <c r="KS168" s="1">
        <v>0.14514160000000001</v>
      </c>
      <c r="KT168">
        <v>0.74743590000000004</v>
      </c>
      <c r="KU168">
        <v>17.597799999999999</v>
      </c>
      <c r="KV168" s="1">
        <v>4.7252200000000001E-4</v>
      </c>
      <c r="KW168" s="1">
        <v>0.13964029999999999</v>
      </c>
      <c r="KX168">
        <v>0.7474423</v>
      </c>
      <c r="KY168">
        <v>17.504370000000002</v>
      </c>
      <c r="KZ168" s="1">
        <v>4.5484870000000001E-4</v>
      </c>
      <c r="LA168" s="1">
        <v>0.1344129</v>
      </c>
      <c r="LB168">
        <v>0.74743550000000003</v>
      </c>
      <c r="LC168">
        <v>17.06888</v>
      </c>
      <c r="LD168" s="1">
        <v>4.3801190000000001E-4</v>
      </c>
      <c r="LE168" s="1">
        <v>0.1294382</v>
      </c>
      <c r="LF168">
        <v>0.74744429999999995</v>
      </c>
      <c r="LG168">
        <v>16.335560000000001</v>
      </c>
      <c r="LH168" s="1">
        <v>4.2194649999999998E-4</v>
      </c>
      <c r="LI168" s="1">
        <v>0.1246797</v>
      </c>
      <c r="LJ168">
        <v>0.74741109999999999</v>
      </c>
      <c r="LK168">
        <v>15.743539999999999</v>
      </c>
      <c r="LL168" s="1">
        <v>4.0654189999999999E-4</v>
      </c>
      <c r="LM168" s="1">
        <v>0.1201382</v>
      </c>
      <c r="LN168">
        <v>0.74740139999999999</v>
      </c>
      <c r="LO168">
        <v>15.61721</v>
      </c>
      <c r="LP168" s="1">
        <v>3.9181220000000002E-4</v>
      </c>
      <c r="LQ168" s="1">
        <v>0.1157971</v>
      </c>
      <c r="LR168">
        <v>0.74732160000000003</v>
      </c>
      <c r="LS168">
        <v>16.599170000000001</v>
      </c>
      <c r="LT168" s="1">
        <v>3.7772249999999999E-4</v>
      </c>
      <c r="LU168" s="1">
        <v>0.1116412</v>
      </c>
      <c r="LV168">
        <v>0.74720580000000003</v>
      </c>
      <c r="LW168">
        <v>17.333349999999999</v>
      </c>
      <c r="LX168" s="1">
        <v>3.6414029999999999E-4</v>
      </c>
      <c r="LY168" s="1">
        <v>0.1076472</v>
      </c>
      <c r="LZ168">
        <v>0.74709219999999998</v>
      </c>
      <c r="MA168">
        <v>17.93074</v>
      </c>
      <c r="MB168" s="1">
        <v>3.5105340000000002E-4</v>
      </c>
      <c r="MC168" s="1">
        <v>0.1037966</v>
      </c>
      <c r="MD168">
        <v>0.74691649999999998</v>
      </c>
      <c r="ME168">
        <v>18.595839999999999</v>
      </c>
      <c r="MF168" s="1">
        <v>3.3847400000000001E-4</v>
      </c>
      <c r="MG168" s="1">
        <v>0.1001071</v>
      </c>
      <c r="MH168">
        <v>0.74674169999999995</v>
      </c>
      <c r="MI168">
        <v>18.61374</v>
      </c>
      <c r="MJ168" s="1">
        <v>3.264672E-4</v>
      </c>
      <c r="MK168" s="1">
        <v>9.6586459999999999E-2</v>
      </c>
      <c r="ML168">
        <v>0.74654799999999999</v>
      </c>
      <c r="MM168">
        <v>18.03642</v>
      </c>
      <c r="MN168" s="1">
        <v>3.1542979999999999E-4</v>
      </c>
      <c r="MO168" s="1">
        <v>9.3337379999999998E-2</v>
      </c>
      <c r="MP168">
        <v>0.74633510000000003</v>
      </c>
      <c r="MQ168">
        <v>17.798829999999999</v>
      </c>
      <c r="MR168" s="1">
        <v>3.0614900000000003E-4</v>
      </c>
      <c r="MS168" s="1">
        <v>9.0606580000000006E-2</v>
      </c>
      <c r="MT168">
        <v>0.74614659999999999</v>
      </c>
      <c r="MU168">
        <v>17.907139999999998</v>
      </c>
      <c r="MV168" s="1">
        <v>2.9955029999999998E-4</v>
      </c>
      <c r="MW168" s="1">
        <v>8.8652129999999996E-2</v>
      </c>
      <c r="MX168">
        <v>0.7459884</v>
      </c>
      <c r="MY168">
        <v>18.878640000000001</v>
      </c>
      <c r="MZ168" s="1">
        <v>2.9534750000000001E-4</v>
      </c>
      <c r="NA168" s="1">
        <v>8.7410959999999996E-2</v>
      </c>
      <c r="NB168">
        <v>0.74583549999999998</v>
      </c>
      <c r="NC168">
        <v>19.60417</v>
      </c>
      <c r="ND168" s="1">
        <v>2.919272E-4</v>
      </c>
      <c r="NE168" s="1">
        <v>8.6427939999999995E-2</v>
      </c>
      <c r="NF168">
        <v>0.74574010000000002</v>
      </c>
      <c r="NG168">
        <v>19.9816</v>
      </c>
      <c r="NH168" s="1">
        <v>2.8766339999999999E-4</v>
      </c>
      <c r="NI168" s="1">
        <v>8.5201499999999999E-2</v>
      </c>
      <c r="NJ168">
        <v>0.74565289999999995</v>
      </c>
      <c r="NK168">
        <v>20.293099999999999</v>
      </c>
      <c r="NL168" s="1">
        <v>2.8188840000000002E-4</v>
      </c>
      <c r="NM168" s="1">
        <v>8.3522070000000004E-2</v>
      </c>
      <c r="NN168">
        <v>0.74562759999999995</v>
      </c>
      <c r="NO168">
        <v>19.996379999999998</v>
      </c>
      <c r="NP168" s="1">
        <v>2.7470819999999999E-4</v>
      </c>
      <c r="NQ168" s="1">
        <v>8.1413650000000004E-2</v>
      </c>
      <c r="NR168">
        <v>0.74557669999999998</v>
      </c>
      <c r="NS168">
        <v>19.561389999999999</v>
      </c>
      <c r="NT168" s="1">
        <v>2.6637729999999998E-4</v>
      </c>
      <c r="NU168" s="1">
        <v>7.8964870000000006E-2</v>
      </c>
      <c r="NV168">
        <v>0.74552810000000003</v>
      </c>
      <c r="NW168">
        <v>19.450119999999998</v>
      </c>
      <c r="NX168" s="1">
        <v>2.5668019999999998E-4</v>
      </c>
      <c r="NY168" s="1">
        <v>7.6115760000000005E-2</v>
      </c>
      <c r="NZ168">
        <v>0.74544410000000005</v>
      </c>
      <c r="OA168">
        <v>19.596350000000001</v>
      </c>
      <c r="OB168" s="1">
        <v>2.4522329999999997E-4</v>
      </c>
      <c r="OC168" s="1">
        <v>7.2751419999999997E-2</v>
      </c>
      <c r="OD168">
        <v>0.74529049999999997</v>
      </c>
      <c r="OE168">
        <v>19.74868</v>
      </c>
      <c r="OF168" s="1">
        <v>2.3237710000000001E-4</v>
      </c>
      <c r="OG168" s="1">
        <v>6.8968470000000004E-2</v>
      </c>
      <c r="OH168">
        <v>0.74507900000000005</v>
      </c>
      <c r="OI168">
        <v>20.175989999999999</v>
      </c>
      <c r="OJ168" s="1">
        <v>2.193792E-4</v>
      </c>
      <c r="OK168" s="1">
        <v>6.5133969999999999E-2</v>
      </c>
    </row>
    <row r="169" spans="1:401" x14ac:dyDescent="0.35">
      <c r="A169">
        <v>172</v>
      </c>
      <c r="B169" t="s">
        <v>4</v>
      </c>
      <c r="C169" t="s">
        <v>24</v>
      </c>
      <c r="D169" t="s">
        <v>174</v>
      </c>
      <c r="E169">
        <v>878.95479999999998</v>
      </c>
      <c r="F169">
        <v>0.90575910000000004</v>
      </c>
      <c r="G169">
        <v>16.148790000000002</v>
      </c>
      <c r="H169">
        <v>0</v>
      </c>
      <c r="I169">
        <v>0</v>
      </c>
      <c r="J169">
        <v>0.90226819999999996</v>
      </c>
      <c r="K169">
        <v>15.789009999999999</v>
      </c>
      <c r="L169">
        <v>0</v>
      </c>
      <c r="M169">
        <v>0</v>
      </c>
      <c r="N169">
        <v>0.89860010000000001</v>
      </c>
      <c r="O169">
        <v>15.87698</v>
      </c>
      <c r="P169">
        <v>0</v>
      </c>
      <c r="Q169">
        <v>0</v>
      </c>
      <c r="R169">
        <v>0.89486790000000005</v>
      </c>
      <c r="S169">
        <v>15.70152</v>
      </c>
      <c r="T169">
        <v>0</v>
      </c>
      <c r="U169">
        <v>0</v>
      </c>
      <c r="V169">
        <v>0.89103900000000003</v>
      </c>
      <c r="W169">
        <v>15.808260000000001</v>
      </c>
      <c r="X169">
        <v>0</v>
      </c>
      <c r="Y169">
        <v>0</v>
      </c>
      <c r="Z169">
        <v>0.88719210000000004</v>
      </c>
      <c r="AA169">
        <v>15.765470000000001</v>
      </c>
      <c r="AB169" s="1">
        <v>1.1320850000000001E-34</v>
      </c>
      <c r="AC169" s="1">
        <v>3.8148069999999999E-32</v>
      </c>
      <c r="AD169">
        <v>0.88338919999999999</v>
      </c>
      <c r="AE169">
        <v>15.875640000000001</v>
      </c>
      <c r="AF169" s="1">
        <v>5.7815950000000001E-24</v>
      </c>
      <c r="AG169" s="1">
        <v>1.9456770000000002E-21</v>
      </c>
      <c r="AH169">
        <v>0.87958130000000001</v>
      </c>
      <c r="AI169">
        <v>15.991350000000001</v>
      </c>
      <c r="AJ169" s="1">
        <v>3.8400130000000002E-13</v>
      </c>
      <c r="AK169" s="1">
        <v>1.2954790000000001E-10</v>
      </c>
      <c r="AL169">
        <v>0.87576679999999996</v>
      </c>
      <c r="AM169">
        <v>15.909890000000001</v>
      </c>
      <c r="AN169" s="1">
        <v>1.056108E-5</v>
      </c>
      <c r="AO169" s="1">
        <v>2.456406E-3</v>
      </c>
      <c r="AP169">
        <v>0.87194499999999997</v>
      </c>
      <c r="AQ169">
        <v>15.542579999999999</v>
      </c>
      <c r="AR169">
        <v>1.0280849999999999E-2</v>
      </c>
      <c r="AS169">
        <v>2.6710240000000001</v>
      </c>
      <c r="AT169">
        <v>0.86818479999999998</v>
      </c>
      <c r="AU169">
        <v>15.492749999999999</v>
      </c>
      <c r="AV169">
        <v>0.762714</v>
      </c>
      <c r="AW169">
        <v>214.9538</v>
      </c>
      <c r="AX169">
        <v>0.86452249999999997</v>
      </c>
      <c r="AY169">
        <v>15.128019999999999</v>
      </c>
      <c r="AZ169">
        <v>11.12237</v>
      </c>
      <c r="BA169">
        <v>3348.86</v>
      </c>
      <c r="BB169">
        <v>0.86085650000000002</v>
      </c>
      <c r="BC169">
        <v>14.789960000000001</v>
      </c>
      <c r="BD169">
        <v>50.103349999999999</v>
      </c>
      <c r="BE169">
        <v>15962.41</v>
      </c>
      <c r="BF169">
        <v>0.85709709999999995</v>
      </c>
      <c r="BG169">
        <v>14.77045</v>
      </c>
      <c r="BH169">
        <v>92.591350000000006</v>
      </c>
      <c r="BI169">
        <v>30976.16</v>
      </c>
      <c r="BJ169">
        <v>0.85298600000000002</v>
      </c>
      <c r="BK169">
        <v>14.66803</v>
      </c>
      <c r="BL169">
        <v>85.767319999999998</v>
      </c>
      <c r="BM169">
        <v>29929.83</v>
      </c>
      <c r="BN169">
        <v>0.84832969999999996</v>
      </c>
      <c r="BO169">
        <v>14.52056</v>
      </c>
      <c r="BP169">
        <v>46.340850000000003</v>
      </c>
      <c r="BQ169">
        <v>16773.22</v>
      </c>
      <c r="BR169">
        <v>0.84292409999999995</v>
      </c>
      <c r="BS169">
        <v>14.426030000000001</v>
      </c>
      <c r="BT169">
        <v>16.533550000000002</v>
      </c>
      <c r="BU169">
        <v>6173.6220000000003</v>
      </c>
      <c r="BV169">
        <v>0.83642380000000005</v>
      </c>
      <c r="BW169">
        <v>14.667400000000001</v>
      </c>
      <c r="BX169">
        <v>4.3593970000000004</v>
      </c>
      <c r="BY169">
        <v>1669.095</v>
      </c>
      <c r="BZ169">
        <v>0.82884679999999999</v>
      </c>
      <c r="CA169">
        <v>15.032120000000001</v>
      </c>
      <c r="CB169">
        <v>0.96788870000000005</v>
      </c>
      <c r="CC169">
        <v>376.17770000000002</v>
      </c>
      <c r="CD169">
        <v>0.82041450000000005</v>
      </c>
      <c r="CE169">
        <v>15.43242</v>
      </c>
      <c r="CF169">
        <v>0.23129949999999999</v>
      </c>
      <c r="CG169">
        <v>88.939220000000006</v>
      </c>
      <c r="CH169">
        <v>0.81127260000000001</v>
      </c>
      <c r="CI169">
        <v>15.663029999999999</v>
      </c>
      <c r="CJ169" s="1">
        <v>9.0803819999999993E-2</v>
      </c>
      <c r="CK169">
        <v>33.509639999999997</v>
      </c>
      <c r="CL169">
        <v>0.80104640000000005</v>
      </c>
      <c r="CM169">
        <v>15.40907</v>
      </c>
      <c r="CN169" s="1">
        <v>6.3852080000000005E-2</v>
      </c>
      <c r="CO169">
        <v>22.964449999999999</v>
      </c>
      <c r="CP169">
        <v>0.79107760000000005</v>
      </c>
      <c r="CQ169">
        <v>15.06081</v>
      </c>
      <c r="CR169" s="1">
        <v>5.9193219999999998E-2</v>
      </c>
      <c r="CS169">
        <v>21.187519999999999</v>
      </c>
      <c r="CT169">
        <v>0.7810897</v>
      </c>
      <c r="CU169">
        <v>14.92849</v>
      </c>
      <c r="CV169" s="1">
        <v>6.0222020000000001E-2</v>
      </c>
      <c r="CW169" s="1">
        <v>21.632770000000001</v>
      </c>
      <c r="CX169">
        <v>0.77101730000000002</v>
      </c>
      <c r="CY169">
        <v>14.95481</v>
      </c>
      <c r="CZ169" s="1">
        <v>6.1709239999999999E-2</v>
      </c>
      <c r="DA169" s="1">
        <v>22.349340000000002</v>
      </c>
      <c r="DB169">
        <v>0.76118240000000004</v>
      </c>
      <c r="DC169">
        <v>15.46611</v>
      </c>
      <c r="DD169" s="1">
        <v>6.1201310000000002E-2</v>
      </c>
      <c r="DE169" s="1">
        <v>22.382960000000001</v>
      </c>
      <c r="DF169">
        <v>0.7514769</v>
      </c>
      <c r="DG169">
        <v>16.162590000000002</v>
      </c>
      <c r="DH169" s="1">
        <v>5.8338769999999998E-2</v>
      </c>
      <c r="DI169" s="1">
        <v>21.556570000000001</v>
      </c>
      <c r="DJ169">
        <v>0.74209320000000001</v>
      </c>
      <c r="DK169">
        <v>16.483450000000001</v>
      </c>
      <c r="DL169" s="1">
        <v>5.3888770000000003E-2</v>
      </c>
      <c r="DM169" s="1">
        <v>20.093219999999999</v>
      </c>
      <c r="DN169">
        <v>0.73330960000000001</v>
      </c>
      <c r="DO169">
        <v>16.637599999999999</v>
      </c>
      <c r="DP169" s="1">
        <v>4.8784580000000001E-2</v>
      </c>
      <c r="DQ169" s="1">
        <v>18.319970000000001</v>
      </c>
      <c r="DR169">
        <v>0.72459200000000001</v>
      </c>
      <c r="DS169">
        <v>16.5289</v>
      </c>
      <c r="DT169" s="1">
        <v>4.3651059999999998E-2</v>
      </c>
      <c r="DU169" s="1">
        <v>16.49924</v>
      </c>
      <c r="DV169">
        <v>0.71592310000000003</v>
      </c>
      <c r="DW169">
        <v>16.35286</v>
      </c>
      <c r="DX169" s="1">
        <v>3.8704589999999997E-2</v>
      </c>
      <c r="DY169" s="1">
        <v>14.727729999999999</v>
      </c>
      <c r="DZ169">
        <v>0.70835079999999995</v>
      </c>
      <c r="EA169">
        <v>16.234459999999999</v>
      </c>
      <c r="EB169" s="1">
        <v>3.3844199999999998E-2</v>
      </c>
      <c r="EC169" s="1">
        <v>12.945919999999999</v>
      </c>
      <c r="ED169">
        <v>0.70151669999999999</v>
      </c>
      <c r="EE169">
        <v>16.213239999999999</v>
      </c>
      <c r="EF169" s="1">
        <v>2.906104E-2</v>
      </c>
      <c r="EG169" s="1">
        <v>11.161020000000001</v>
      </c>
      <c r="EH169">
        <v>0.69534770000000001</v>
      </c>
      <c r="EI169">
        <v>16.58634</v>
      </c>
      <c r="EJ169" s="1">
        <v>2.4609789999999999E-2</v>
      </c>
      <c r="EK169" s="1">
        <v>9.4780829999999998</v>
      </c>
      <c r="EL169">
        <v>0.69003769999999998</v>
      </c>
      <c r="EM169">
        <v>17.08999</v>
      </c>
      <c r="EN169" s="1">
        <v>2.0788979999999999E-2</v>
      </c>
      <c r="EO169" s="1">
        <v>8.0147019999999998</v>
      </c>
      <c r="EP169">
        <v>0.68560989999999999</v>
      </c>
      <c r="EQ169">
        <v>17.495200000000001</v>
      </c>
      <c r="ER169" s="1">
        <v>1.768525E-2</v>
      </c>
      <c r="ES169" s="1">
        <v>6.8150550000000001</v>
      </c>
      <c r="ET169">
        <v>0.68231620000000004</v>
      </c>
      <c r="EU169">
        <v>17.622050000000002</v>
      </c>
      <c r="EV169" s="1">
        <v>1.5241029999999999E-2</v>
      </c>
      <c r="EW169" s="1">
        <v>5.8637980000000001</v>
      </c>
      <c r="EX169">
        <v>0.67985340000000005</v>
      </c>
      <c r="EY169">
        <v>17.15117</v>
      </c>
      <c r="EZ169" s="1">
        <v>1.3306119999999999E-2</v>
      </c>
      <c r="FA169" s="1">
        <v>5.1094869999999997</v>
      </c>
      <c r="FB169">
        <v>0.67808639999999998</v>
      </c>
      <c r="FC169">
        <v>16.523230000000002</v>
      </c>
      <c r="FD169" s="1">
        <v>1.171088E-2</v>
      </c>
      <c r="FE169" s="1">
        <v>4.4876969999999998</v>
      </c>
      <c r="FF169">
        <v>0.67685980000000001</v>
      </c>
      <c r="FG169">
        <v>16.122170000000001</v>
      </c>
      <c r="FH169" s="1">
        <v>1.023431E-2</v>
      </c>
      <c r="FI169" s="1">
        <v>3.9181080000000001</v>
      </c>
      <c r="FJ169">
        <v>0.6760505</v>
      </c>
      <c r="FK169">
        <v>16.042929999999998</v>
      </c>
      <c r="FL169" s="1">
        <v>8.6685909999999998E-3</v>
      </c>
      <c r="FM169" s="1">
        <v>3.3206180000000001</v>
      </c>
      <c r="FN169">
        <v>0.67562339999999999</v>
      </c>
      <c r="FO169">
        <v>16.943490000000001</v>
      </c>
      <c r="FP169" s="1">
        <v>6.9790929999999996E-3</v>
      </c>
      <c r="FQ169" s="1">
        <v>2.6771910000000001</v>
      </c>
      <c r="FR169">
        <v>0.67543109999999995</v>
      </c>
      <c r="FS169">
        <v>17.602450000000001</v>
      </c>
      <c r="FT169" s="1">
        <v>5.3525580000000003E-3</v>
      </c>
      <c r="FU169" s="1">
        <v>2.0542630000000002</v>
      </c>
      <c r="FV169">
        <v>0.67540739999999999</v>
      </c>
      <c r="FW169">
        <v>17.821680000000001</v>
      </c>
      <c r="FX169" s="1">
        <v>4.01549E-3</v>
      </c>
      <c r="FY169" s="1">
        <v>1.5379039999999999</v>
      </c>
      <c r="FZ169">
        <v>0.67554530000000002</v>
      </c>
      <c r="GA169">
        <v>17.531230000000001</v>
      </c>
      <c r="GB169" s="1">
        <v>3.061116E-3</v>
      </c>
      <c r="GC169" s="1">
        <v>1.166531</v>
      </c>
      <c r="GD169">
        <v>0.67577849999999995</v>
      </c>
      <c r="GE169">
        <v>16.981030000000001</v>
      </c>
      <c r="GF169" s="1">
        <v>2.4434280000000001E-3</v>
      </c>
      <c r="GG169" s="1">
        <v>0.92504690000000001</v>
      </c>
      <c r="GH169">
        <v>0.67606719999999998</v>
      </c>
      <c r="GI169">
        <v>16.430299999999999</v>
      </c>
      <c r="GJ169" s="1">
        <v>2.0592029999999999E-3</v>
      </c>
      <c r="GK169" s="1">
        <v>0.77469739999999998</v>
      </c>
      <c r="GL169">
        <v>0.67638050000000005</v>
      </c>
      <c r="GM169">
        <v>16.084489999999999</v>
      </c>
      <c r="GN169" s="1">
        <v>1.8106540000000001E-3</v>
      </c>
      <c r="GO169" s="1">
        <v>0.67804180000000003</v>
      </c>
      <c r="GP169">
        <v>0.67671630000000005</v>
      </c>
      <c r="GQ169">
        <v>16.05423</v>
      </c>
      <c r="GR169" s="1">
        <v>1.6298300000000001E-3</v>
      </c>
      <c r="GS169" s="1">
        <v>0.60847379999999995</v>
      </c>
      <c r="GT169">
        <v>0.67701080000000002</v>
      </c>
      <c r="GU169">
        <v>16.9894</v>
      </c>
      <c r="GV169" s="1">
        <v>1.48091E-3</v>
      </c>
      <c r="GW169" s="1">
        <v>0.55191049999999997</v>
      </c>
      <c r="GX169">
        <v>0.67728160000000004</v>
      </c>
      <c r="GY169">
        <v>17.68122</v>
      </c>
      <c r="GZ169" s="1">
        <v>1.3535140000000001E-3</v>
      </c>
      <c r="HA169" s="1">
        <v>0.5036486</v>
      </c>
      <c r="HB169">
        <v>0.67752409999999996</v>
      </c>
      <c r="HC169">
        <v>18.104299999999999</v>
      </c>
      <c r="HD169" s="1">
        <v>1.246675E-3</v>
      </c>
      <c r="HE169" s="1">
        <v>0.46318500000000001</v>
      </c>
      <c r="HF169">
        <v>0.67768110000000004</v>
      </c>
      <c r="HG169">
        <v>18.457159999999998</v>
      </c>
      <c r="HH169" s="1">
        <v>1.1594750000000001E-3</v>
      </c>
      <c r="HI169" s="1">
        <v>0.43020409999999998</v>
      </c>
      <c r="HJ169">
        <v>0.67782350000000002</v>
      </c>
      <c r="HK169">
        <v>18.412240000000001</v>
      </c>
      <c r="HL169" s="1">
        <v>1.0885960000000001E-3</v>
      </c>
      <c r="HM169" s="1">
        <v>0.40345920000000002</v>
      </c>
      <c r="HN169">
        <v>0.67790899999999998</v>
      </c>
      <c r="HO169">
        <v>17.855789999999999</v>
      </c>
      <c r="HP169" s="1">
        <v>1.0306530000000001E-3</v>
      </c>
      <c r="HQ169" s="1">
        <v>0.3816367</v>
      </c>
      <c r="HR169">
        <v>0.67796599999999996</v>
      </c>
      <c r="HS169">
        <v>17.446249999999999</v>
      </c>
      <c r="HT169" s="1">
        <v>9.8491890000000008E-4</v>
      </c>
      <c r="HU169" s="1">
        <v>0.36435869999999998</v>
      </c>
      <c r="HV169">
        <v>0.67801089999999997</v>
      </c>
      <c r="HW169">
        <v>17.297689999999999</v>
      </c>
      <c r="HX169" s="1">
        <v>9.5199390000000003E-4</v>
      </c>
      <c r="HY169" s="1">
        <v>0.35183940000000002</v>
      </c>
      <c r="HZ169">
        <v>0.67804249999999999</v>
      </c>
      <c r="IA169">
        <v>18.061209999999999</v>
      </c>
      <c r="IB169" s="1">
        <v>9.2967329999999999E-4</v>
      </c>
      <c r="IC169" s="1">
        <v>0.34337190000000001</v>
      </c>
      <c r="ID169">
        <v>0.67805320000000002</v>
      </c>
      <c r="IE169">
        <v>18.90898</v>
      </c>
      <c r="IF169" s="1">
        <v>9.1176569999999995E-4</v>
      </c>
      <c r="IG169" s="1">
        <v>0.33672229999999997</v>
      </c>
      <c r="IH169">
        <v>0.67806979999999994</v>
      </c>
      <c r="II169">
        <v>19.374659999999999</v>
      </c>
      <c r="IJ169" s="1">
        <v>8.9194589999999998E-4</v>
      </c>
      <c r="IK169" s="1">
        <v>0.32955259999999997</v>
      </c>
      <c r="IL169">
        <v>0.67805280000000001</v>
      </c>
      <c r="IM169">
        <v>19.584980000000002</v>
      </c>
      <c r="IN169" s="1">
        <v>8.6728119999999998E-4</v>
      </c>
      <c r="IO169" s="1">
        <v>0.32062839999999998</v>
      </c>
      <c r="IP169">
        <v>0.67806460000000002</v>
      </c>
      <c r="IQ169">
        <v>19.202940000000002</v>
      </c>
      <c r="IR169" s="1">
        <v>8.3819150000000002E-4</v>
      </c>
      <c r="IS169" s="1">
        <v>0.31002380000000002</v>
      </c>
      <c r="IT169">
        <v>0.6780756</v>
      </c>
      <c r="IU169">
        <v>18.625139999999998</v>
      </c>
      <c r="IV169" s="1">
        <v>8.0637030000000004E-4</v>
      </c>
      <c r="IW169" s="1">
        <v>0.29837619999999998</v>
      </c>
      <c r="IX169">
        <v>0.67808199999999996</v>
      </c>
      <c r="IY169">
        <v>18.40737</v>
      </c>
      <c r="IZ169" s="1">
        <v>7.7380959999999996E-4</v>
      </c>
      <c r="JA169" s="1">
        <v>0.28638449999999999</v>
      </c>
      <c r="JB169">
        <v>0.67806169999999999</v>
      </c>
      <c r="JC169">
        <v>18.505220000000001</v>
      </c>
      <c r="JD169" s="1">
        <v>7.4180800000000005E-4</v>
      </c>
      <c r="JE169" s="1">
        <v>0.2745686</v>
      </c>
      <c r="JF169">
        <v>0.67807669999999998</v>
      </c>
      <c r="JG169">
        <v>19.118030000000001</v>
      </c>
      <c r="JH169" s="1">
        <v>7.1094989999999998E-4</v>
      </c>
      <c r="JI169" s="1">
        <v>0.26317590000000002</v>
      </c>
      <c r="JJ169">
        <v>0.67806169999999999</v>
      </c>
      <c r="JK169">
        <v>19.266580000000001</v>
      </c>
      <c r="JL169" s="1">
        <v>6.8161179999999999E-4</v>
      </c>
      <c r="JM169" s="1">
        <v>0.25230249999999999</v>
      </c>
      <c r="JN169">
        <v>0.67807470000000003</v>
      </c>
      <c r="JO169">
        <v>19.189810000000001</v>
      </c>
      <c r="JP169" s="1">
        <v>6.5361360000000003E-4</v>
      </c>
      <c r="JQ169" s="1">
        <v>0.2419587</v>
      </c>
      <c r="JR169">
        <v>0.67807580000000001</v>
      </c>
      <c r="JS169">
        <v>18.5989</v>
      </c>
      <c r="JT169" s="1">
        <v>6.2713769999999996E-4</v>
      </c>
      <c r="JU169" s="1">
        <v>0.23213400000000001</v>
      </c>
      <c r="JV169">
        <v>0.67806449999999996</v>
      </c>
      <c r="JW169">
        <v>17.81915</v>
      </c>
      <c r="JX169" s="1">
        <v>6.019129E-4</v>
      </c>
      <c r="JY169" s="1">
        <v>0.22281380000000001</v>
      </c>
      <c r="JZ169">
        <v>0.67807050000000002</v>
      </c>
      <c r="KA169">
        <v>17.263590000000001</v>
      </c>
      <c r="KB169" s="1">
        <v>5.7803240000000005E-4</v>
      </c>
      <c r="KC169" s="1">
        <v>0.2139607</v>
      </c>
      <c r="KD169">
        <v>0.67806549999999999</v>
      </c>
      <c r="KE169">
        <v>16.972740000000002</v>
      </c>
      <c r="KF169" s="1">
        <v>5.5520880000000002E-4</v>
      </c>
      <c r="KG169" s="1">
        <v>0.20551829999999999</v>
      </c>
      <c r="KH169">
        <v>0.67806480000000002</v>
      </c>
      <c r="KI169">
        <v>16.85061</v>
      </c>
      <c r="KJ169" s="1">
        <v>5.3339459999999996E-4</v>
      </c>
      <c r="KK169" s="1">
        <v>0.19744680000000001</v>
      </c>
      <c r="KL169">
        <v>0.67806379999999999</v>
      </c>
      <c r="KM169">
        <v>17.412700000000001</v>
      </c>
      <c r="KN169" s="1">
        <v>5.1268760000000005E-4</v>
      </c>
      <c r="KO169" s="1">
        <v>0.1897684</v>
      </c>
      <c r="KP169">
        <v>0.67807640000000002</v>
      </c>
      <c r="KQ169">
        <v>17.59517</v>
      </c>
      <c r="KR169" s="1">
        <v>4.9302090000000003E-4</v>
      </c>
      <c r="KS169" s="1">
        <v>0.18247450000000001</v>
      </c>
      <c r="KT169">
        <v>0.67808460000000004</v>
      </c>
      <c r="KU169">
        <v>17.64265</v>
      </c>
      <c r="KV169" s="1">
        <v>4.7429889999999999E-4</v>
      </c>
      <c r="KW169" s="1">
        <v>0.17554729999999999</v>
      </c>
      <c r="KX169">
        <v>0.67808860000000004</v>
      </c>
      <c r="KY169">
        <v>17.577220000000001</v>
      </c>
      <c r="KZ169" s="1">
        <v>4.5653179999999999E-4</v>
      </c>
      <c r="LA169" s="1">
        <v>0.16896369999999999</v>
      </c>
      <c r="LB169">
        <v>0.67806569999999999</v>
      </c>
      <c r="LC169">
        <v>17.140599999999999</v>
      </c>
      <c r="LD169" s="1">
        <v>4.3961690000000002E-4</v>
      </c>
      <c r="LE169" s="1">
        <v>0.16270299999999999</v>
      </c>
      <c r="LF169">
        <v>0.67805119999999997</v>
      </c>
      <c r="LG169">
        <v>16.39856</v>
      </c>
      <c r="LH169" s="1">
        <v>4.2348130000000001E-4</v>
      </c>
      <c r="LI169" s="1">
        <v>0.15671679999999999</v>
      </c>
      <c r="LJ169">
        <v>0.67804070000000005</v>
      </c>
      <c r="LK169">
        <v>15.779489999999999</v>
      </c>
      <c r="LL169" s="1">
        <v>4.0800919999999999E-4</v>
      </c>
      <c r="LM169" s="1">
        <v>0.15100069999999999</v>
      </c>
      <c r="LN169">
        <v>0.67800039999999995</v>
      </c>
      <c r="LO169">
        <v>15.617599999999999</v>
      </c>
      <c r="LP169" s="1">
        <v>3.9321769999999998E-4</v>
      </c>
      <c r="LQ169" s="1">
        <v>0.14553869999999999</v>
      </c>
      <c r="LR169">
        <v>0.67791769999999996</v>
      </c>
      <c r="LS169">
        <v>16.590039999999998</v>
      </c>
      <c r="LT169" s="1">
        <v>3.7906600000000001E-4</v>
      </c>
      <c r="LU169" s="1">
        <v>0.1403083</v>
      </c>
      <c r="LV169">
        <v>0.67777160000000003</v>
      </c>
      <c r="LW169">
        <v>17.370370000000001</v>
      </c>
      <c r="LX169" s="1">
        <v>3.6543619999999998E-4</v>
      </c>
      <c r="LY169" s="1">
        <v>0.13528380000000001</v>
      </c>
      <c r="LZ169">
        <v>0.67757509999999999</v>
      </c>
      <c r="MA169">
        <v>17.969449999999998</v>
      </c>
      <c r="MB169" s="1">
        <v>3.522989E-4</v>
      </c>
      <c r="MC169" s="1">
        <v>0.1304401</v>
      </c>
      <c r="MD169">
        <v>0.67732230000000004</v>
      </c>
      <c r="ME169">
        <v>18.637889999999999</v>
      </c>
      <c r="MF169" s="1">
        <v>3.3966660000000001E-4</v>
      </c>
      <c r="MG169" s="1">
        <v>0.1257905</v>
      </c>
      <c r="MH169">
        <v>0.67703950000000002</v>
      </c>
      <c r="MI169">
        <v>18.666119999999999</v>
      </c>
      <c r="MJ169" s="1">
        <v>3.2759800000000002E-4</v>
      </c>
      <c r="MK169" s="1">
        <v>0.1213529</v>
      </c>
      <c r="ML169">
        <v>0.67671950000000003</v>
      </c>
      <c r="MM169">
        <v>18.060980000000001</v>
      </c>
      <c r="MN169" s="1">
        <v>3.1644540000000002E-4</v>
      </c>
      <c r="MO169" s="1">
        <v>0.1172275</v>
      </c>
      <c r="MP169">
        <v>0.67636569999999996</v>
      </c>
      <c r="MQ169">
        <v>17.786269999999998</v>
      </c>
      <c r="MR169" s="1">
        <v>3.0694199999999999E-4</v>
      </c>
      <c r="MS169" s="1">
        <v>0.1136979</v>
      </c>
      <c r="MT169">
        <v>0.67601719999999998</v>
      </c>
      <c r="MU169">
        <v>17.87022</v>
      </c>
      <c r="MV169" s="1">
        <v>3.0007530000000001E-4</v>
      </c>
      <c r="MW169" s="1">
        <v>0.1111139</v>
      </c>
      <c r="MX169">
        <v>0.67570110000000005</v>
      </c>
      <c r="MY169">
        <v>18.86947</v>
      </c>
      <c r="MZ169" s="1">
        <v>2.9569209999999999E-4</v>
      </c>
      <c r="NA169" s="1">
        <v>0.10946119999999999</v>
      </c>
      <c r="NB169">
        <v>0.67542829999999998</v>
      </c>
      <c r="NC169">
        <v>19.644680000000001</v>
      </c>
      <c r="ND169" s="1">
        <v>2.9226509999999997E-4</v>
      </c>
      <c r="NE169" s="1">
        <v>0.10821459999999999</v>
      </c>
      <c r="NF169">
        <v>0.6752087</v>
      </c>
      <c r="NG169">
        <v>20.043320000000001</v>
      </c>
      <c r="NH169" s="1">
        <v>2.8813059999999998E-4</v>
      </c>
      <c r="NI169" s="1">
        <v>0.10673680000000001</v>
      </c>
      <c r="NJ169">
        <v>0.67501880000000003</v>
      </c>
      <c r="NK169">
        <v>20.353149999999999</v>
      </c>
      <c r="NL169" s="1">
        <v>2.8250999999999998E-4</v>
      </c>
      <c r="NM169" s="1">
        <v>0.1047088</v>
      </c>
      <c r="NN169">
        <v>0.67489829999999995</v>
      </c>
      <c r="NO169">
        <v>20.057839999999999</v>
      </c>
      <c r="NP169" s="1">
        <v>2.754551E-4</v>
      </c>
      <c r="NQ169" s="1">
        <v>0.102135</v>
      </c>
      <c r="NR169">
        <v>0.6747824</v>
      </c>
      <c r="NS169">
        <v>19.573309999999999</v>
      </c>
      <c r="NT169" s="1">
        <v>2.672374E-4</v>
      </c>
      <c r="NU169" s="1">
        <v>9.9125480000000002E-2</v>
      </c>
      <c r="NV169">
        <v>0.67468130000000004</v>
      </c>
      <c r="NW169">
        <v>19.426449999999999</v>
      </c>
      <c r="NX169" s="1">
        <v>2.5769319999999999E-4</v>
      </c>
      <c r="NY169" s="1">
        <v>9.5635510000000007E-2</v>
      </c>
      <c r="NZ169">
        <v>0.67455410000000005</v>
      </c>
      <c r="OA169">
        <v>19.56429</v>
      </c>
      <c r="OB169" s="1">
        <v>2.4640920000000002E-4</v>
      </c>
      <c r="OC169" s="1">
        <v>9.1512549999999998E-2</v>
      </c>
      <c r="OD169">
        <v>0.67434190000000005</v>
      </c>
      <c r="OE169">
        <v>19.754169999999998</v>
      </c>
      <c r="OF169" s="1">
        <v>2.336579E-4</v>
      </c>
      <c r="OG169" s="1">
        <v>8.6830379999999999E-2</v>
      </c>
      <c r="OH169">
        <v>0.67403650000000004</v>
      </c>
      <c r="OI169">
        <v>20.211110000000001</v>
      </c>
      <c r="OJ169" s="1">
        <v>2.2061070000000001E-4</v>
      </c>
      <c r="OK169" s="1">
        <v>8.2013370000000002E-2</v>
      </c>
    </row>
    <row r="170" spans="1:401" x14ac:dyDescent="0.35">
      <c r="A170">
        <v>173</v>
      </c>
      <c r="B170" t="s">
        <v>4</v>
      </c>
      <c r="C170" t="s">
        <v>24</v>
      </c>
      <c r="D170" t="s">
        <v>175</v>
      </c>
      <c r="E170">
        <v>810.41139999999996</v>
      </c>
      <c r="F170">
        <v>0.71968980000000005</v>
      </c>
      <c r="G170">
        <v>16.165690000000001</v>
      </c>
      <c r="H170">
        <v>0</v>
      </c>
      <c r="I170">
        <v>0</v>
      </c>
      <c r="J170">
        <v>0.71829989999999999</v>
      </c>
      <c r="K170">
        <v>15.84323</v>
      </c>
      <c r="L170">
        <v>0</v>
      </c>
      <c r="M170">
        <v>0</v>
      </c>
      <c r="N170">
        <v>0.71685840000000001</v>
      </c>
      <c r="O170">
        <v>15.928900000000001</v>
      </c>
      <c r="P170">
        <v>0</v>
      </c>
      <c r="Q170">
        <v>0</v>
      </c>
      <c r="R170">
        <v>0.7153756</v>
      </c>
      <c r="S170">
        <v>15.7607</v>
      </c>
      <c r="T170">
        <v>0</v>
      </c>
      <c r="U170">
        <v>0</v>
      </c>
      <c r="V170">
        <v>0.71387</v>
      </c>
      <c r="W170">
        <v>15.83395</v>
      </c>
      <c r="X170">
        <v>0</v>
      </c>
      <c r="Y170">
        <v>0</v>
      </c>
      <c r="Z170">
        <v>0.71238080000000004</v>
      </c>
      <c r="AA170">
        <v>15.76341</v>
      </c>
      <c r="AB170" s="1">
        <v>1.90139E-35</v>
      </c>
      <c r="AC170" s="1">
        <v>6.4923429999999998E-33</v>
      </c>
      <c r="AD170">
        <v>0.71091499999999996</v>
      </c>
      <c r="AE170">
        <v>15.85758</v>
      </c>
      <c r="AF170" s="1">
        <v>1.0085779999999999E-24</v>
      </c>
      <c r="AG170" s="1">
        <v>3.4365990000000001E-22</v>
      </c>
      <c r="AH170">
        <v>0.7095129</v>
      </c>
      <c r="AI170">
        <v>15.97537</v>
      </c>
      <c r="AJ170" s="1">
        <v>6.5773800000000004E-14</v>
      </c>
      <c r="AK170" s="1">
        <v>2.2449369999999999E-11</v>
      </c>
      <c r="AL170">
        <v>0.70806659999999999</v>
      </c>
      <c r="AM170">
        <v>15.92578</v>
      </c>
      <c r="AN170" s="1">
        <v>4.5262570000000001E-6</v>
      </c>
      <c r="AO170" s="1">
        <v>1.147608E-3</v>
      </c>
      <c r="AP170">
        <v>0.70662950000000002</v>
      </c>
      <c r="AQ170">
        <v>15.598369999999999</v>
      </c>
      <c r="AR170" s="1">
        <v>5.9554990000000004E-3</v>
      </c>
      <c r="AS170">
        <v>1.6322479999999999</v>
      </c>
      <c r="AT170">
        <v>0.70522180000000001</v>
      </c>
      <c r="AU170">
        <v>15.55719</v>
      </c>
      <c r="AV170">
        <v>0.52793440000000003</v>
      </c>
      <c r="AW170">
        <v>154.2938</v>
      </c>
      <c r="AX170">
        <v>0.70378169999999995</v>
      </c>
      <c r="AY170">
        <v>15.19707</v>
      </c>
      <c r="AZ170">
        <v>8.7976419999999997</v>
      </c>
      <c r="BA170">
        <v>2713.5219999999999</v>
      </c>
      <c r="BB170">
        <v>0.70238290000000003</v>
      </c>
      <c r="BC170">
        <v>14.842499999999999</v>
      </c>
      <c r="BD170">
        <v>44.133270000000003</v>
      </c>
      <c r="BE170">
        <v>14263.4</v>
      </c>
      <c r="BF170">
        <v>0.7009029</v>
      </c>
      <c r="BG170">
        <v>14.77854</v>
      </c>
      <c r="BH170">
        <v>89.175479999999993</v>
      </c>
      <c r="BI170">
        <v>30018.78</v>
      </c>
      <c r="BJ170">
        <v>0.69922209999999996</v>
      </c>
      <c r="BK170">
        <v>14.666869999999999</v>
      </c>
      <c r="BL170">
        <v>89.024069999999995</v>
      </c>
      <c r="BM170">
        <v>31039.73</v>
      </c>
      <c r="BN170">
        <v>0.6973009</v>
      </c>
      <c r="BO170">
        <v>14.51816</v>
      </c>
      <c r="BP170">
        <v>51.202820000000003</v>
      </c>
      <c r="BQ170">
        <v>18402.919999999998</v>
      </c>
      <c r="BR170">
        <v>0.69511350000000005</v>
      </c>
      <c r="BS170">
        <v>14.427390000000001</v>
      </c>
      <c r="BT170">
        <v>19.21942</v>
      </c>
      <c r="BU170">
        <v>7088.6559999999999</v>
      </c>
      <c r="BV170">
        <v>0.69258240000000004</v>
      </c>
      <c r="BW170">
        <v>14.691000000000001</v>
      </c>
      <c r="BX170">
        <v>5.2633710000000002</v>
      </c>
      <c r="BY170">
        <v>1982.0550000000001</v>
      </c>
      <c r="BZ170">
        <v>0.68960600000000005</v>
      </c>
      <c r="CA170">
        <v>15.085100000000001</v>
      </c>
      <c r="CB170">
        <v>1.1895089999999999</v>
      </c>
      <c r="CC170">
        <v>453.86349999999999</v>
      </c>
      <c r="CD170">
        <v>0.68633100000000002</v>
      </c>
      <c r="CE170">
        <v>15.4946</v>
      </c>
      <c r="CF170">
        <v>0.27607959999999998</v>
      </c>
      <c r="CG170">
        <v>104.7307</v>
      </c>
      <c r="CH170">
        <v>0.68287759999999997</v>
      </c>
      <c r="CI170">
        <v>15.716939999999999</v>
      </c>
      <c r="CJ170" s="1">
        <v>9.9234879999999998E-2</v>
      </c>
      <c r="CK170">
        <v>36.442729999999997</v>
      </c>
      <c r="CL170">
        <v>0.6790505</v>
      </c>
      <c r="CM170">
        <v>15.447150000000001</v>
      </c>
      <c r="CN170" s="1">
        <v>6.5483089999999994E-2</v>
      </c>
      <c r="CO170">
        <v>23.4618</v>
      </c>
      <c r="CP170">
        <v>0.67576820000000004</v>
      </c>
      <c r="CQ170">
        <v>15.068429999999999</v>
      </c>
      <c r="CR170" s="1">
        <v>5.9301390000000002E-2</v>
      </c>
      <c r="CS170">
        <v>21.110340000000001</v>
      </c>
      <c r="CT170">
        <v>0.67251249999999996</v>
      </c>
      <c r="CU170">
        <v>14.916930000000001</v>
      </c>
      <c r="CV170" s="1">
        <v>5.9922690000000001E-2</v>
      </c>
      <c r="CW170" s="1">
        <v>21.362770000000001</v>
      </c>
      <c r="CX170">
        <v>0.66934709999999997</v>
      </c>
      <c r="CY170">
        <v>14.94652</v>
      </c>
      <c r="CZ170" s="1">
        <v>6.1514939999999997E-2</v>
      </c>
      <c r="DA170" s="1">
        <v>22.043320000000001</v>
      </c>
      <c r="DB170">
        <v>0.66610460000000005</v>
      </c>
      <c r="DC170">
        <v>15.47664</v>
      </c>
      <c r="DD170" s="1">
        <v>6.132336E-2</v>
      </c>
      <c r="DE170" s="1">
        <v>22.119019999999999</v>
      </c>
      <c r="DF170">
        <v>0.66182260000000004</v>
      </c>
      <c r="DG170">
        <v>16.19922</v>
      </c>
      <c r="DH170" s="1">
        <v>5.8751650000000002E-2</v>
      </c>
      <c r="DI170" s="1">
        <v>21.345009999999998</v>
      </c>
      <c r="DJ170">
        <v>0.65791060000000001</v>
      </c>
      <c r="DK170">
        <v>16.54288</v>
      </c>
      <c r="DL170" s="1">
        <v>5.448414E-2</v>
      </c>
      <c r="DM170" s="1">
        <v>19.915569999999999</v>
      </c>
      <c r="DN170">
        <v>0.65474580000000004</v>
      </c>
      <c r="DO170">
        <v>16.683789999999998</v>
      </c>
      <c r="DP170" s="1">
        <v>4.9442380000000001E-2</v>
      </c>
      <c r="DQ170" s="1">
        <v>18.157900000000001</v>
      </c>
      <c r="DR170">
        <v>0.65154639999999997</v>
      </c>
      <c r="DS170">
        <v>16.54477</v>
      </c>
      <c r="DT170" s="1">
        <v>4.4304570000000001E-2</v>
      </c>
      <c r="DU170" s="1">
        <v>16.339210000000001</v>
      </c>
      <c r="DV170">
        <v>0.64833739999999995</v>
      </c>
      <c r="DW170">
        <v>16.337779999999999</v>
      </c>
      <c r="DX170" s="1">
        <v>3.934522E-2</v>
      </c>
      <c r="DY170" s="1">
        <v>14.571870000000001</v>
      </c>
      <c r="DZ170">
        <v>0.64667949999999996</v>
      </c>
      <c r="EA170">
        <v>16.207979999999999</v>
      </c>
      <c r="EB170" s="1">
        <v>3.4497920000000001E-2</v>
      </c>
      <c r="EC170" s="1">
        <v>12.80156</v>
      </c>
      <c r="ED170">
        <v>0.6457695</v>
      </c>
      <c r="EE170">
        <v>16.1873</v>
      </c>
      <c r="EF170" s="1">
        <v>2.970563E-2</v>
      </c>
      <c r="EG170" s="1">
        <v>11.03157</v>
      </c>
      <c r="EH170">
        <v>0.64509700000000003</v>
      </c>
      <c r="EI170">
        <v>16.5747</v>
      </c>
      <c r="EJ170" s="1">
        <v>2.519824E-2</v>
      </c>
      <c r="EK170" s="1">
        <v>9.3570609999999999</v>
      </c>
      <c r="EL170">
        <v>0.64471049999999996</v>
      </c>
      <c r="EM170">
        <v>17.113530000000001</v>
      </c>
      <c r="EN170" s="1">
        <v>2.1284310000000001E-2</v>
      </c>
      <c r="EO170" s="1">
        <v>7.8924770000000004</v>
      </c>
      <c r="EP170">
        <v>0.64468490000000001</v>
      </c>
      <c r="EQ170">
        <v>17.550660000000001</v>
      </c>
      <c r="ER170" s="1">
        <v>1.8085759999999999E-2</v>
      </c>
      <c r="ES170" s="1">
        <v>6.6897260000000003</v>
      </c>
      <c r="ET170">
        <v>0.64460729999999999</v>
      </c>
      <c r="EU170">
        <v>17.684429999999999</v>
      </c>
      <c r="EV170" s="1">
        <v>1.5557990000000001E-2</v>
      </c>
      <c r="EW170" s="1">
        <v>5.7364490000000004</v>
      </c>
      <c r="EX170">
        <v>0.64441230000000005</v>
      </c>
      <c r="EY170">
        <v>17.20787</v>
      </c>
      <c r="EZ170" s="1">
        <v>1.356124E-2</v>
      </c>
      <c r="FA170" s="1">
        <v>4.9842719999999998</v>
      </c>
      <c r="FB170">
        <v>0.64434239999999998</v>
      </c>
      <c r="FC170">
        <v>16.552050000000001</v>
      </c>
      <c r="FD170" s="1">
        <v>1.1929789999999999E-2</v>
      </c>
      <c r="FE170" s="1">
        <v>4.3706719999999999</v>
      </c>
      <c r="FF170">
        <v>0.64437880000000003</v>
      </c>
      <c r="FG170">
        <v>16.120010000000001</v>
      </c>
      <c r="FH170" s="1">
        <v>1.0449959999999999E-2</v>
      </c>
      <c r="FI170" s="1">
        <v>3.8198300000000001</v>
      </c>
      <c r="FJ170">
        <v>0.64444389999999996</v>
      </c>
      <c r="FK170">
        <v>16.028919999999999</v>
      </c>
      <c r="FL170" s="1">
        <v>8.9045500000000007E-3</v>
      </c>
      <c r="FM170" s="1">
        <v>3.2517520000000002</v>
      </c>
      <c r="FN170">
        <v>0.64455750000000001</v>
      </c>
      <c r="FO170">
        <v>16.928820000000002</v>
      </c>
      <c r="FP170" s="1">
        <v>7.226204E-3</v>
      </c>
      <c r="FQ170" s="1">
        <v>2.6386970000000001</v>
      </c>
      <c r="FR170">
        <v>0.64467090000000005</v>
      </c>
      <c r="FS170">
        <v>17.634599999999999</v>
      </c>
      <c r="FT170" s="1">
        <v>5.5766210000000004E-3</v>
      </c>
      <c r="FU170" s="1">
        <v>2.0355989999999999</v>
      </c>
      <c r="FV170">
        <v>0.64479059999999999</v>
      </c>
      <c r="FW170">
        <v>17.879899999999999</v>
      </c>
      <c r="FX170" s="1">
        <v>4.1890570000000004E-3</v>
      </c>
      <c r="FY170" s="1">
        <v>1.526016</v>
      </c>
      <c r="FZ170">
        <v>0.64491259999999995</v>
      </c>
      <c r="GA170">
        <v>17.606300000000001</v>
      </c>
      <c r="GB170" s="1">
        <v>3.1794430000000001E-3</v>
      </c>
      <c r="GC170" s="1">
        <v>1.1534819999999999</v>
      </c>
      <c r="GD170">
        <v>0.64503410000000005</v>
      </c>
      <c r="GE170">
        <v>17.034980000000001</v>
      </c>
      <c r="GF170" s="1">
        <v>2.5181370000000002E-3</v>
      </c>
      <c r="GG170" s="1">
        <v>0.90872509999999995</v>
      </c>
      <c r="GH170">
        <v>0.64515409999999995</v>
      </c>
      <c r="GI170">
        <v>16.454969999999999</v>
      </c>
      <c r="GJ170" s="1">
        <v>2.1059210000000002E-3</v>
      </c>
      <c r="GK170" s="1">
        <v>0.75600069999999997</v>
      </c>
      <c r="GL170">
        <v>0.64524890000000001</v>
      </c>
      <c r="GM170">
        <v>16.08324</v>
      </c>
      <c r="GN170" s="1">
        <v>1.842043E-3</v>
      </c>
      <c r="GO170" s="1">
        <v>0.65866780000000003</v>
      </c>
      <c r="GP170">
        <v>0.64535779999999998</v>
      </c>
      <c r="GQ170">
        <v>16.047540000000001</v>
      </c>
      <c r="GR170" s="1">
        <v>1.653978E-3</v>
      </c>
      <c r="GS170" s="1">
        <v>0.58984119999999995</v>
      </c>
      <c r="GT170">
        <v>0.64544259999999998</v>
      </c>
      <c r="GU170">
        <v>16.991350000000001</v>
      </c>
      <c r="GV170" s="1">
        <v>1.501318E-3</v>
      </c>
      <c r="GW170" s="1">
        <v>0.5345839</v>
      </c>
      <c r="GX170">
        <v>0.64546939999999997</v>
      </c>
      <c r="GY170">
        <v>17.726949999999999</v>
      </c>
      <c r="GZ170" s="1">
        <v>1.370879E-3</v>
      </c>
      <c r="HA170" s="1">
        <v>0.4875236</v>
      </c>
      <c r="HB170">
        <v>0.64551650000000005</v>
      </c>
      <c r="HC170">
        <v>18.164169999999999</v>
      </c>
      <c r="HD170" s="1">
        <v>1.2610130000000001E-3</v>
      </c>
      <c r="HE170" s="1">
        <v>0.44790970000000002</v>
      </c>
      <c r="HF170">
        <v>0.64553570000000005</v>
      </c>
      <c r="HG170">
        <v>18.513850000000001</v>
      </c>
      <c r="HH170" s="1">
        <v>1.1711169999999999E-3</v>
      </c>
      <c r="HI170" s="1">
        <v>0.41553440000000003</v>
      </c>
      <c r="HJ170">
        <v>0.64553640000000001</v>
      </c>
      <c r="HK170">
        <v>18.456710000000001</v>
      </c>
      <c r="HL170" s="1">
        <v>1.0980510000000001E-3</v>
      </c>
      <c r="HM170" s="1">
        <v>0.38928459999999998</v>
      </c>
      <c r="HN170">
        <v>0.64554049999999996</v>
      </c>
      <c r="HO170">
        <v>17.88523</v>
      </c>
      <c r="HP170" s="1">
        <v>1.0383510000000001E-3</v>
      </c>
      <c r="HQ170" s="1">
        <v>0.36786039999999998</v>
      </c>
      <c r="HR170">
        <v>0.64553309999999997</v>
      </c>
      <c r="HS170">
        <v>17.449339999999999</v>
      </c>
      <c r="HT170" s="1">
        <v>9.908066000000001E-4</v>
      </c>
      <c r="HU170" s="1">
        <v>0.35077419999999998</v>
      </c>
      <c r="HV170">
        <v>0.64551320000000001</v>
      </c>
      <c r="HW170">
        <v>17.288329999999998</v>
      </c>
      <c r="HX170" s="1">
        <v>9.5605519999999999E-4</v>
      </c>
      <c r="HY170" s="1">
        <v>0.33823320000000001</v>
      </c>
      <c r="HZ170">
        <v>0.6455206</v>
      </c>
      <c r="IA170">
        <v>18.0593</v>
      </c>
      <c r="IB170" s="1">
        <v>9.3247250000000001E-4</v>
      </c>
      <c r="IC170" s="1">
        <v>0.32973140000000001</v>
      </c>
      <c r="ID170">
        <v>0.64553830000000001</v>
      </c>
      <c r="IE170">
        <v>18.95675</v>
      </c>
      <c r="IF170" s="1">
        <v>9.1431970000000005E-4</v>
      </c>
      <c r="IG170" s="1">
        <v>0.32327040000000001</v>
      </c>
      <c r="IH170">
        <v>0.64552050000000005</v>
      </c>
      <c r="II170">
        <v>19.456910000000001</v>
      </c>
      <c r="IJ170" s="1">
        <v>8.9500340000000004E-4</v>
      </c>
      <c r="IK170" s="1">
        <v>0.31654949999999998</v>
      </c>
      <c r="IL170">
        <v>0.64551899999999995</v>
      </c>
      <c r="IM170">
        <v>19.671320000000001</v>
      </c>
      <c r="IN170" s="1">
        <v>8.7106450000000001E-4</v>
      </c>
      <c r="IO170" s="1">
        <v>0.30822250000000001</v>
      </c>
      <c r="IP170">
        <v>0.64550719999999995</v>
      </c>
      <c r="IQ170">
        <v>19.274460000000001</v>
      </c>
      <c r="IR170" s="1">
        <v>8.425377E-4</v>
      </c>
      <c r="IS170" s="1">
        <v>0.29824820000000002</v>
      </c>
      <c r="IT170">
        <v>0.64551040000000004</v>
      </c>
      <c r="IU170">
        <v>18.649760000000001</v>
      </c>
      <c r="IV170" s="1">
        <v>8.1098749999999995E-4</v>
      </c>
      <c r="IW170" s="1">
        <v>0.28718159999999998</v>
      </c>
      <c r="IX170">
        <v>0.64551910000000001</v>
      </c>
      <c r="IY170">
        <v>18.393149999999999</v>
      </c>
      <c r="IZ170" s="1">
        <v>7.7845379999999997E-4</v>
      </c>
      <c r="JA170" s="1">
        <v>0.27570909999999998</v>
      </c>
      <c r="JB170">
        <v>0.64551320000000001</v>
      </c>
      <c r="JC170">
        <v>18.475249999999999</v>
      </c>
      <c r="JD170" s="1">
        <v>7.4632300000000002E-4</v>
      </c>
      <c r="JE170" s="1">
        <v>0.26435019999999998</v>
      </c>
      <c r="JF170">
        <v>0.6455263</v>
      </c>
      <c r="JG170">
        <v>19.108750000000001</v>
      </c>
      <c r="JH170" s="1">
        <v>7.1529069999999996E-4</v>
      </c>
      <c r="JI170" s="1">
        <v>0.25338749999999999</v>
      </c>
      <c r="JJ170">
        <v>0.64551630000000004</v>
      </c>
      <c r="JK170">
        <v>19.321809999999999</v>
      </c>
      <c r="JL170" s="1">
        <v>6.8573539999999995E-4</v>
      </c>
      <c r="JM170" s="1">
        <v>0.24290709999999999</v>
      </c>
      <c r="JN170">
        <v>0.6455244</v>
      </c>
      <c r="JO170">
        <v>19.270399999999999</v>
      </c>
      <c r="JP170" s="1">
        <v>6.5753730000000002E-4</v>
      </c>
      <c r="JQ170" s="1">
        <v>0.23294029999999999</v>
      </c>
      <c r="JR170">
        <v>0.64552569999999998</v>
      </c>
      <c r="JS170">
        <v>18.694459999999999</v>
      </c>
      <c r="JT170" s="1">
        <v>6.3085630000000005E-4</v>
      </c>
      <c r="JU170" s="1">
        <v>0.22346849999999999</v>
      </c>
      <c r="JV170">
        <v>0.64551760000000002</v>
      </c>
      <c r="JW170">
        <v>17.887319999999999</v>
      </c>
      <c r="JX170" s="1">
        <v>6.0544539999999995E-4</v>
      </c>
      <c r="JY170" s="1">
        <v>0.2144838</v>
      </c>
      <c r="JZ170">
        <v>0.64551760000000002</v>
      </c>
      <c r="KA170">
        <v>17.299939999999999</v>
      </c>
      <c r="KB170" s="1">
        <v>5.8139170000000003E-4</v>
      </c>
      <c r="KC170" s="1">
        <v>0.20595169999999999</v>
      </c>
      <c r="KD170">
        <v>0.64551449999999999</v>
      </c>
      <c r="KE170">
        <v>16.97925</v>
      </c>
      <c r="KF170" s="1">
        <v>5.5841069999999998E-4</v>
      </c>
      <c r="KG170" s="1">
        <v>0.1978171</v>
      </c>
      <c r="KH170">
        <v>0.64551789999999998</v>
      </c>
      <c r="KI170">
        <v>16.85126</v>
      </c>
      <c r="KJ170" s="1">
        <v>5.3645920000000005E-4</v>
      </c>
      <c r="KK170" s="1">
        <v>0.19004480000000001</v>
      </c>
      <c r="KL170">
        <v>0.64551289999999995</v>
      </c>
      <c r="KM170">
        <v>17.412299999999998</v>
      </c>
      <c r="KN170" s="1">
        <v>5.1559290000000003E-4</v>
      </c>
      <c r="KO170" s="1">
        <v>0.1826419</v>
      </c>
      <c r="KP170">
        <v>0.64552609999999999</v>
      </c>
      <c r="KQ170">
        <v>17.636620000000001</v>
      </c>
      <c r="KR170" s="1">
        <v>4.9578380000000002E-4</v>
      </c>
      <c r="KS170" s="1">
        <v>0.1756125</v>
      </c>
      <c r="KT170">
        <v>0.64552109999999996</v>
      </c>
      <c r="KU170">
        <v>17.69275</v>
      </c>
      <c r="KV170" s="1">
        <v>4.7692429999999998E-4</v>
      </c>
      <c r="KW170" s="1">
        <v>0.16893710000000001</v>
      </c>
      <c r="KX170">
        <v>0.64552359999999998</v>
      </c>
      <c r="KY170">
        <v>17.65399</v>
      </c>
      <c r="KZ170" s="1">
        <v>4.5902360000000001E-4</v>
      </c>
      <c r="LA170" s="1">
        <v>0.1625915</v>
      </c>
      <c r="LB170">
        <v>0.64551400000000003</v>
      </c>
      <c r="LC170">
        <v>17.207709999999999</v>
      </c>
      <c r="LD170" s="1">
        <v>4.4199229999999999E-4</v>
      </c>
      <c r="LE170" s="1">
        <v>0.15655769999999999</v>
      </c>
      <c r="LF170">
        <v>0.64550850000000004</v>
      </c>
      <c r="LG170">
        <v>16.4573</v>
      </c>
      <c r="LH170" s="1">
        <v>4.2575350000000002E-4</v>
      </c>
      <c r="LI170" s="1">
        <v>0.15079190000000001</v>
      </c>
      <c r="LJ170">
        <v>0.6455033</v>
      </c>
      <c r="LK170">
        <v>15.8134</v>
      </c>
      <c r="LL170" s="1">
        <v>4.1018260000000003E-4</v>
      </c>
      <c r="LM170" s="1">
        <v>0.1452869</v>
      </c>
      <c r="LN170">
        <v>0.64548810000000001</v>
      </c>
      <c r="LO170">
        <v>15.62946</v>
      </c>
      <c r="LP170" s="1">
        <v>3.952909E-4</v>
      </c>
      <c r="LQ170" s="1">
        <v>0.1400217</v>
      </c>
      <c r="LR170">
        <v>0.64544199999999996</v>
      </c>
      <c r="LS170">
        <v>16.595210000000002</v>
      </c>
      <c r="LT170" s="1">
        <v>3.8105339999999999E-4</v>
      </c>
      <c r="LU170" s="1">
        <v>0.13498279999999999</v>
      </c>
      <c r="LV170">
        <v>0.64538430000000002</v>
      </c>
      <c r="LW170">
        <v>17.411210000000001</v>
      </c>
      <c r="LX170" s="1">
        <v>3.6735190000000001E-4</v>
      </c>
      <c r="LY170" s="1">
        <v>0.13014000000000001</v>
      </c>
      <c r="LZ170">
        <v>0.64530460000000001</v>
      </c>
      <c r="MA170">
        <v>18.022369999999999</v>
      </c>
      <c r="MB170" s="1">
        <v>3.5413959999999999E-4</v>
      </c>
      <c r="MC170" s="1">
        <v>0.125469</v>
      </c>
      <c r="MD170">
        <v>0.64523580000000003</v>
      </c>
      <c r="ME170">
        <v>18.69209</v>
      </c>
      <c r="MF170" s="1">
        <v>3.414305E-4</v>
      </c>
      <c r="MG170" s="1">
        <v>0.1209798</v>
      </c>
      <c r="MH170">
        <v>0.64512179999999997</v>
      </c>
      <c r="MI170">
        <v>18.711580000000001</v>
      </c>
      <c r="MJ170" s="1">
        <v>3.2926899999999998E-4</v>
      </c>
      <c r="MK170" s="1">
        <v>0.11668969999999999</v>
      </c>
      <c r="ML170">
        <v>0.64503719999999998</v>
      </c>
      <c r="MM170">
        <v>18.085290000000001</v>
      </c>
      <c r="MN170" s="1">
        <v>3.1796320000000001E-4</v>
      </c>
      <c r="MO170" s="1">
        <v>0.112678</v>
      </c>
      <c r="MP170">
        <v>0.64493299999999998</v>
      </c>
      <c r="MQ170">
        <v>17.77216</v>
      </c>
      <c r="MR170" s="1">
        <v>3.0815129999999999E-4</v>
      </c>
      <c r="MS170" s="1">
        <v>0.1091886</v>
      </c>
      <c r="MT170">
        <v>0.6448642</v>
      </c>
      <c r="MU170">
        <v>17.84581</v>
      </c>
      <c r="MV170" s="1">
        <v>3.0089590000000001E-4</v>
      </c>
      <c r="MW170" s="1">
        <v>0.1065778</v>
      </c>
      <c r="MX170">
        <v>0.64479220000000004</v>
      </c>
      <c r="MY170">
        <v>18.866620000000001</v>
      </c>
      <c r="MZ170" s="1">
        <v>2.9621930000000001E-4</v>
      </c>
      <c r="NA170" s="1">
        <v>0.1048873</v>
      </c>
      <c r="NB170">
        <v>0.64474710000000002</v>
      </c>
      <c r="NC170">
        <v>19.693930000000002</v>
      </c>
      <c r="ND170" s="1">
        <v>2.9274990000000001E-4</v>
      </c>
      <c r="NE170" s="1">
        <v>0.10365969999999999</v>
      </c>
      <c r="NF170">
        <v>0.6447098</v>
      </c>
      <c r="NG170">
        <v>20.114660000000001</v>
      </c>
      <c r="NH170" s="1">
        <v>2.8878569999999998E-4</v>
      </c>
      <c r="NI170" s="1">
        <v>0.102284</v>
      </c>
      <c r="NJ170">
        <v>0.64468800000000004</v>
      </c>
      <c r="NK170">
        <v>20.418610000000001</v>
      </c>
      <c r="NL170" s="1">
        <v>2.833933E-4</v>
      </c>
      <c r="NM170" s="1">
        <v>0.1004037</v>
      </c>
      <c r="NN170">
        <v>0.64467390000000002</v>
      </c>
      <c r="NO170">
        <v>20.11514</v>
      </c>
      <c r="NP170" s="1">
        <v>2.7653029999999998E-4</v>
      </c>
      <c r="NQ170" s="1">
        <v>9.7993780000000003E-2</v>
      </c>
      <c r="NR170">
        <v>0.64467229999999998</v>
      </c>
      <c r="NS170">
        <v>19.587260000000001</v>
      </c>
      <c r="NT170" s="1">
        <v>2.6847749999999999E-4</v>
      </c>
      <c r="NU170" s="1">
        <v>9.5159380000000002E-2</v>
      </c>
      <c r="NV170">
        <v>0.64464650000000001</v>
      </c>
      <c r="NW170">
        <v>19.404589999999999</v>
      </c>
      <c r="NX170" s="1">
        <v>2.591456E-4</v>
      </c>
      <c r="NY170" s="1">
        <v>9.188143E-2</v>
      </c>
      <c r="NZ170">
        <v>0.64461590000000002</v>
      </c>
      <c r="OA170">
        <v>19.5318</v>
      </c>
      <c r="OB170" s="1">
        <v>2.4811789999999999E-4</v>
      </c>
      <c r="OC170" s="1">
        <v>8.8012690000000005E-2</v>
      </c>
      <c r="OD170">
        <v>0.64455660000000004</v>
      </c>
      <c r="OE170">
        <v>19.76052</v>
      </c>
      <c r="OF170" s="1">
        <v>2.3553100000000001E-4</v>
      </c>
      <c r="OG170" s="1">
        <v>8.3581859999999994E-2</v>
      </c>
      <c r="OH170">
        <v>0.64444849999999998</v>
      </c>
      <c r="OI170">
        <v>20.245629999999998</v>
      </c>
      <c r="OJ170" s="1">
        <v>2.224394E-4</v>
      </c>
      <c r="OK170" s="1">
        <v>7.8956139999999994E-2</v>
      </c>
    </row>
    <row r="171" spans="1:401" x14ac:dyDescent="0.35">
      <c r="A171">
        <v>174</v>
      </c>
      <c r="B171" t="s">
        <v>4</v>
      </c>
      <c r="C171" t="s">
        <v>24</v>
      </c>
      <c r="D171" t="s">
        <v>176</v>
      </c>
      <c r="E171">
        <v>925.54349999999999</v>
      </c>
      <c r="F171">
        <v>0.73502619999999996</v>
      </c>
      <c r="G171">
        <v>16.176030000000001</v>
      </c>
      <c r="H171">
        <v>0</v>
      </c>
      <c r="I171">
        <v>0</v>
      </c>
      <c r="J171">
        <v>0.73327330000000002</v>
      </c>
      <c r="K171">
        <v>15.90011</v>
      </c>
      <c r="L171">
        <v>0</v>
      </c>
      <c r="M171">
        <v>0</v>
      </c>
      <c r="N171">
        <v>0.73144609999999999</v>
      </c>
      <c r="O171">
        <v>15.99025</v>
      </c>
      <c r="P171">
        <v>0</v>
      </c>
      <c r="Q171">
        <v>0</v>
      </c>
      <c r="R171">
        <v>0.72959600000000002</v>
      </c>
      <c r="S171">
        <v>15.824009999999999</v>
      </c>
      <c r="T171">
        <v>0</v>
      </c>
      <c r="U171">
        <v>0</v>
      </c>
      <c r="V171">
        <v>0.72769159999999999</v>
      </c>
      <c r="W171">
        <v>15.86772</v>
      </c>
      <c r="X171">
        <v>0</v>
      </c>
      <c r="Y171">
        <v>0</v>
      </c>
      <c r="Z171">
        <v>0.72580719999999999</v>
      </c>
      <c r="AA171">
        <v>15.764089999999999</v>
      </c>
      <c r="AB171" s="1">
        <v>3.3888360000000003E-36</v>
      </c>
      <c r="AC171" s="1">
        <v>1.266735E-33</v>
      </c>
      <c r="AD171">
        <v>0.72395980000000004</v>
      </c>
      <c r="AE171">
        <v>15.83958</v>
      </c>
      <c r="AF171" s="1">
        <v>1.8753820000000001E-25</v>
      </c>
      <c r="AG171" s="1">
        <v>6.9891819999999996E-23</v>
      </c>
      <c r="AH171">
        <v>0.72214659999999997</v>
      </c>
      <c r="AI171">
        <v>15.958209999999999</v>
      </c>
      <c r="AJ171" s="1">
        <v>1.206623E-14</v>
      </c>
      <c r="AK171" s="1">
        <v>4.5003219999999999E-12</v>
      </c>
      <c r="AL171">
        <v>0.7203389</v>
      </c>
      <c r="AM171">
        <v>15.93674</v>
      </c>
      <c r="AN171" s="1">
        <v>2.0770549999999998E-6</v>
      </c>
      <c r="AO171" s="1">
        <v>5.6083689999999998E-4</v>
      </c>
      <c r="AP171">
        <v>0.71850449999999999</v>
      </c>
      <c r="AQ171">
        <v>15.651</v>
      </c>
      <c r="AR171" s="1">
        <v>3.620364E-3</v>
      </c>
      <c r="AS171">
        <v>1.064576</v>
      </c>
      <c r="AT171">
        <v>0.71669950000000004</v>
      </c>
      <c r="AU171">
        <v>15.6252</v>
      </c>
      <c r="AV171">
        <v>0.37705640000000001</v>
      </c>
      <c r="AW171">
        <v>118.7824</v>
      </c>
      <c r="AX171">
        <v>0.71488200000000002</v>
      </c>
      <c r="AY171">
        <v>15.266870000000001</v>
      </c>
      <c r="AZ171">
        <v>7.0847119999999997</v>
      </c>
      <c r="BA171">
        <v>2361.8209999999999</v>
      </c>
      <c r="BB171">
        <v>0.71309160000000005</v>
      </c>
      <c r="BC171">
        <v>14.901199999999999</v>
      </c>
      <c r="BD171">
        <v>39.13646</v>
      </c>
      <c r="BE171">
        <v>13690.14</v>
      </c>
      <c r="BF171">
        <v>0.71122240000000003</v>
      </c>
      <c r="BG171">
        <v>14.78941</v>
      </c>
      <c r="BH171">
        <v>85.63194</v>
      </c>
      <c r="BI171">
        <v>31211.57</v>
      </c>
      <c r="BJ171">
        <v>0.70916429999999997</v>
      </c>
      <c r="BK171">
        <v>14.66469</v>
      </c>
      <c r="BL171">
        <v>91.355180000000004</v>
      </c>
      <c r="BM171">
        <v>34471.089999999997</v>
      </c>
      <c r="BN171">
        <v>0.70679320000000001</v>
      </c>
      <c r="BO171">
        <v>14.51417</v>
      </c>
      <c r="BP171">
        <v>55.518300000000004</v>
      </c>
      <c r="BQ171">
        <v>21568.94</v>
      </c>
      <c r="BR171">
        <v>0.70389749999999995</v>
      </c>
      <c r="BS171">
        <v>14.428900000000001</v>
      </c>
      <c r="BT171">
        <v>21.787849999999999</v>
      </c>
      <c r="BU171">
        <v>8671.8050000000003</v>
      </c>
      <c r="BV171">
        <v>0.70040740000000001</v>
      </c>
      <c r="BW171">
        <v>14.714510000000001</v>
      </c>
      <c r="BX171">
        <v>6.1688109999999998</v>
      </c>
      <c r="BY171">
        <v>2501.5419999999999</v>
      </c>
      <c r="BZ171">
        <v>0.69633719999999999</v>
      </c>
      <c r="CA171">
        <v>15.14738</v>
      </c>
      <c r="CB171">
        <v>1.4182710000000001</v>
      </c>
      <c r="CC171">
        <v>581.65700000000004</v>
      </c>
      <c r="CD171">
        <v>0.69175540000000002</v>
      </c>
      <c r="CE171">
        <v>15.56433</v>
      </c>
      <c r="CF171">
        <v>0.32305679999999998</v>
      </c>
      <c r="CG171">
        <v>131.77180000000001</v>
      </c>
      <c r="CH171">
        <v>0.68685510000000005</v>
      </c>
      <c r="CI171">
        <v>15.77675</v>
      </c>
      <c r="CJ171" s="1">
        <v>0.108086</v>
      </c>
      <c r="CK171">
        <v>42.720059999999997</v>
      </c>
      <c r="CL171">
        <v>0.68155399999999999</v>
      </c>
      <c r="CM171">
        <v>15.484030000000001</v>
      </c>
      <c r="CN171" s="1">
        <v>6.7213720000000005E-2</v>
      </c>
      <c r="CO171">
        <v>25.824349999999999</v>
      </c>
      <c r="CP171">
        <v>0.67660030000000004</v>
      </c>
      <c r="CQ171">
        <v>15.07629</v>
      </c>
      <c r="CR171" s="1">
        <v>5.9497830000000002E-2</v>
      </c>
      <c r="CS171">
        <v>22.647279999999999</v>
      </c>
      <c r="CT171">
        <v>0.67164049999999997</v>
      </c>
      <c r="CU171">
        <v>14.9062</v>
      </c>
      <c r="CV171" s="1">
        <v>5.9715799999999999E-2</v>
      </c>
      <c r="CW171" s="1">
        <v>22.701989999999999</v>
      </c>
      <c r="CX171">
        <v>0.66676380000000002</v>
      </c>
      <c r="CY171">
        <v>14.93943</v>
      </c>
      <c r="CZ171" s="1">
        <v>6.136233E-2</v>
      </c>
      <c r="DA171" s="1">
        <v>23.381250000000001</v>
      </c>
      <c r="DB171">
        <v>0.6619737</v>
      </c>
      <c r="DC171">
        <v>15.49314</v>
      </c>
      <c r="DD171" s="1">
        <v>6.1419830000000002E-2</v>
      </c>
      <c r="DE171" s="1">
        <v>23.485299999999999</v>
      </c>
      <c r="DF171">
        <v>0.65717289999999995</v>
      </c>
      <c r="DG171">
        <v>16.24221</v>
      </c>
      <c r="DH171" s="1">
        <v>5.910029E-2</v>
      </c>
      <c r="DI171" s="1">
        <v>22.672129999999999</v>
      </c>
      <c r="DJ171">
        <v>0.65254279999999998</v>
      </c>
      <c r="DK171">
        <v>16.60726</v>
      </c>
      <c r="DL171" s="1">
        <v>5.4988629999999997E-2</v>
      </c>
      <c r="DM171" s="1">
        <v>21.138780000000001</v>
      </c>
      <c r="DN171">
        <v>0.64791089999999996</v>
      </c>
      <c r="DO171">
        <v>16.738150000000001</v>
      </c>
      <c r="DP171" s="1">
        <v>5.0002369999999997E-2</v>
      </c>
      <c r="DQ171" s="1">
        <v>19.240870000000001</v>
      </c>
      <c r="DR171">
        <v>0.64323319999999995</v>
      </c>
      <c r="DS171">
        <v>16.561520000000002</v>
      </c>
      <c r="DT171" s="1">
        <v>4.4859490000000002E-2</v>
      </c>
      <c r="DU171" s="1">
        <v>17.268719999999998</v>
      </c>
      <c r="DV171">
        <v>0.63851910000000001</v>
      </c>
      <c r="DW171">
        <v>16.321159999999999</v>
      </c>
      <c r="DX171" s="1">
        <v>3.9884709999999997E-2</v>
      </c>
      <c r="DY171" s="1">
        <v>15.35988</v>
      </c>
      <c r="DZ171">
        <v>0.635745</v>
      </c>
      <c r="EA171">
        <v>16.181719999999999</v>
      </c>
      <c r="EB171" s="1">
        <v>3.504707E-2</v>
      </c>
      <c r="EC171" s="1">
        <v>13.497059999999999</v>
      </c>
      <c r="ED171">
        <v>0.63348800000000005</v>
      </c>
      <c r="EE171">
        <v>16.16085</v>
      </c>
      <c r="EF171" s="1">
        <v>3.0244719999999999E-2</v>
      </c>
      <c r="EG171" s="1">
        <v>11.65254</v>
      </c>
      <c r="EH171">
        <v>0.63150130000000004</v>
      </c>
      <c r="EI171">
        <v>16.565950000000001</v>
      </c>
      <c r="EJ171" s="1">
        <v>2.5690770000000002E-2</v>
      </c>
      <c r="EK171" s="1">
        <v>9.8956330000000001</v>
      </c>
      <c r="EL171">
        <v>0.62996669999999999</v>
      </c>
      <c r="EM171">
        <v>17.141110000000001</v>
      </c>
      <c r="EN171" s="1">
        <v>2.1700520000000001E-2</v>
      </c>
      <c r="EO171" s="1">
        <v>8.3455870000000001</v>
      </c>
      <c r="EP171">
        <v>0.62881609999999999</v>
      </c>
      <c r="EQ171">
        <v>17.604520000000001</v>
      </c>
      <c r="ER171" s="1">
        <v>1.8422000000000001E-2</v>
      </c>
      <c r="ES171" s="1">
        <v>7.0668369999999996</v>
      </c>
      <c r="ET171">
        <v>0.62811799999999995</v>
      </c>
      <c r="EU171">
        <v>17.73873</v>
      </c>
      <c r="EV171" s="1">
        <v>1.5822969999999999E-2</v>
      </c>
      <c r="EW171" s="1">
        <v>6.0489230000000003</v>
      </c>
      <c r="EX171">
        <v>0.62764640000000005</v>
      </c>
      <c r="EY171">
        <v>17.25648</v>
      </c>
      <c r="EZ171" s="1">
        <v>1.377246E-2</v>
      </c>
      <c r="FA171" s="1">
        <v>5.2460959999999996</v>
      </c>
      <c r="FB171">
        <v>0.62738070000000001</v>
      </c>
      <c r="FC171">
        <v>16.578009999999999</v>
      </c>
      <c r="FD171" s="1">
        <v>1.2107919999999999E-2</v>
      </c>
      <c r="FE171" s="1">
        <v>4.5956710000000003</v>
      </c>
      <c r="FF171">
        <v>0.62723200000000001</v>
      </c>
      <c r="FG171">
        <v>16.117460000000001</v>
      </c>
      <c r="FH171" s="1">
        <v>1.0621129999999999E-2</v>
      </c>
      <c r="FI171" s="1">
        <v>4.0203720000000001</v>
      </c>
      <c r="FJ171">
        <v>0.62717120000000004</v>
      </c>
      <c r="FK171">
        <v>16.019269999999999</v>
      </c>
      <c r="FL171" s="1">
        <v>9.0898070000000001E-3</v>
      </c>
      <c r="FM171" s="1">
        <v>3.4354830000000001</v>
      </c>
      <c r="FN171">
        <v>0.62719899999999995</v>
      </c>
      <c r="FO171">
        <v>16.919039999999999</v>
      </c>
      <c r="FP171" s="1">
        <v>7.4218820000000003E-3</v>
      </c>
      <c r="FQ171" s="1">
        <v>2.8034340000000002</v>
      </c>
      <c r="FR171">
        <v>0.62727319999999998</v>
      </c>
      <c r="FS171">
        <v>17.660250000000001</v>
      </c>
      <c r="FT171" s="1">
        <v>5.757323E-3</v>
      </c>
      <c r="FU171" s="1">
        <v>2.1732480000000001</v>
      </c>
      <c r="FV171">
        <v>0.62734409999999996</v>
      </c>
      <c r="FW171">
        <v>17.929120000000001</v>
      </c>
      <c r="FX171" s="1">
        <v>4.3313889999999997E-3</v>
      </c>
      <c r="FY171" s="1">
        <v>1.631818</v>
      </c>
      <c r="FZ171">
        <v>0.6274518</v>
      </c>
      <c r="GA171">
        <v>17.672149999999998</v>
      </c>
      <c r="GB171" s="1">
        <v>3.277758E-3</v>
      </c>
      <c r="GC171" s="1">
        <v>1.2302649999999999</v>
      </c>
      <c r="GD171">
        <v>0.62754589999999999</v>
      </c>
      <c r="GE171">
        <v>17.08277</v>
      </c>
      <c r="GF171" s="1">
        <v>2.5805749999999999E-3</v>
      </c>
      <c r="GG171" s="1">
        <v>0.96393510000000004</v>
      </c>
      <c r="GH171">
        <v>0.62768420000000003</v>
      </c>
      <c r="GI171">
        <v>16.477340000000002</v>
      </c>
      <c r="GJ171" s="1">
        <v>2.144862E-3</v>
      </c>
      <c r="GK171" s="1">
        <v>0.79729550000000005</v>
      </c>
      <c r="GL171">
        <v>0.62777640000000001</v>
      </c>
      <c r="GM171">
        <v>16.082280000000001</v>
      </c>
      <c r="GN171" s="1">
        <v>1.8678360000000001E-3</v>
      </c>
      <c r="GO171" s="1">
        <v>0.69174270000000004</v>
      </c>
      <c r="GP171">
        <v>0.62787389999999998</v>
      </c>
      <c r="GQ171">
        <v>16.044450000000001</v>
      </c>
      <c r="GR171" s="1">
        <v>1.6734919999999999E-3</v>
      </c>
      <c r="GS171" s="1">
        <v>0.61819460000000004</v>
      </c>
      <c r="GT171">
        <v>0.62798120000000002</v>
      </c>
      <c r="GU171">
        <v>16.99409</v>
      </c>
      <c r="GV171" s="1">
        <v>1.5177039999999999E-3</v>
      </c>
      <c r="GW171" s="1">
        <v>0.55983780000000005</v>
      </c>
      <c r="GX171">
        <v>0.62802009999999997</v>
      </c>
      <c r="GY171">
        <v>17.76885</v>
      </c>
      <c r="GZ171" s="1">
        <v>1.384831E-3</v>
      </c>
      <c r="HA171" s="1">
        <v>0.51022730000000005</v>
      </c>
      <c r="HB171">
        <v>0.62809429999999999</v>
      </c>
      <c r="HC171">
        <v>18.220050000000001</v>
      </c>
      <c r="HD171" s="1">
        <v>1.272593E-3</v>
      </c>
      <c r="HE171" s="1">
        <v>0.46836159999999999</v>
      </c>
      <c r="HF171">
        <v>0.6281331</v>
      </c>
      <c r="HG171">
        <v>18.56785</v>
      </c>
      <c r="HH171" s="1">
        <v>1.180536E-3</v>
      </c>
      <c r="HI171" s="1">
        <v>0.43406</v>
      </c>
      <c r="HJ171">
        <v>0.6281274</v>
      </c>
      <c r="HK171">
        <v>18.494620000000001</v>
      </c>
      <c r="HL171" s="1">
        <v>1.1056919999999999E-3</v>
      </c>
      <c r="HM171" s="1">
        <v>0.40623860000000001</v>
      </c>
      <c r="HN171">
        <v>0.62814919999999996</v>
      </c>
      <c r="HO171">
        <v>17.911149999999999</v>
      </c>
      <c r="HP171" s="1">
        <v>1.044583E-3</v>
      </c>
      <c r="HQ171" s="1">
        <v>0.38354969999999999</v>
      </c>
      <c r="HR171">
        <v>0.62817230000000002</v>
      </c>
      <c r="HS171">
        <v>17.452169999999999</v>
      </c>
      <c r="HT171" s="1">
        <v>9.956346E-4</v>
      </c>
      <c r="HU171" s="1">
        <v>0.36535190000000001</v>
      </c>
      <c r="HV171">
        <v>0.62816989999999995</v>
      </c>
      <c r="HW171">
        <v>17.281500000000001</v>
      </c>
      <c r="HX171" s="1">
        <v>9.5943039999999997E-4</v>
      </c>
      <c r="HY171" s="1">
        <v>0.3518464</v>
      </c>
      <c r="HZ171">
        <v>0.62815520000000002</v>
      </c>
      <c r="IA171">
        <v>18.059840000000001</v>
      </c>
      <c r="IB171" s="1">
        <v>9.3476400000000004E-4</v>
      </c>
      <c r="IC171" s="1">
        <v>0.34265400000000001</v>
      </c>
      <c r="ID171">
        <v>0.6281582</v>
      </c>
      <c r="IE171">
        <v>19.001010000000001</v>
      </c>
      <c r="IF171" s="1">
        <v>9.1632750000000005E-4</v>
      </c>
      <c r="IG171" s="1">
        <v>0.33584969999999997</v>
      </c>
      <c r="IH171">
        <v>0.62816430000000001</v>
      </c>
      <c r="II171">
        <v>19.53068</v>
      </c>
      <c r="IJ171" s="1">
        <v>8.9735759999999998E-4</v>
      </c>
      <c r="IK171" s="1">
        <v>0.32899020000000001</v>
      </c>
      <c r="IL171">
        <v>0.62816320000000003</v>
      </c>
      <c r="IM171">
        <v>19.75065</v>
      </c>
      <c r="IN171" s="1">
        <v>8.7399050000000001E-4</v>
      </c>
      <c r="IO171" s="1">
        <v>0.32056040000000002</v>
      </c>
      <c r="IP171">
        <v>0.62815310000000002</v>
      </c>
      <c r="IQ171">
        <v>19.336490000000001</v>
      </c>
      <c r="IR171" s="1">
        <v>8.4593229999999997E-4</v>
      </c>
      <c r="IS171" s="1">
        <v>0.31037930000000002</v>
      </c>
      <c r="IT171">
        <v>0.62815829999999995</v>
      </c>
      <c r="IU171">
        <v>18.67398</v>
      </c>
      <c r="IV171" s="1">
        <v>8.1462370000000002E-4</v>
      </c>
      <c r="IW171" s="1">
        <v>0.29899219999999999</v>
      </c>
      <c r="IX171">
        <v>0.62816300000000003</v>
      </c>
      <c r="IY171">
        <v>18.38203</v>
      </c>
      <c r="IZ171" s="1">
        <v>7.8212750000000004E-4</v>
      </c>
      <c r="JA171" s="1">
        <v>0.28712100000000002</v>
      </c>
      <c r="JB171">
        <v>0.62816939999999999</v>
      </c>
      <c r="JC171">
        <v>18.450469999999999</v>
      </c>
      <c r="JD171" s="1">
        <v>7.4991290000000002E-4</v>
      </c>
      <c r="JE171" s="1">
        <v>0.27531280000000002</v>
      </c>
      <c r="JF171">
        <v>0.62817369999999995</v>
      </c>
      <c r="JG171">
        <v>19.10275</v>
      </c>
      <c r="JH171" s="1">
        <v>7.1873840000000004E-4</v>
      </c>
      <c r="JI171" s="1">
        <v>0.26390039999999998</v>
      </c>
      <c r="JJ171">
        <v>0.62816859999999997</v>
      </c>
      <c r="JK171">
        <v>19.365659999999998</v>
      </c>
      <c r="JL171" s="1">
        <v>6.8901819999999997E-4</v>
      </c>
      <c r="JM171" s="1">
        <v>0.25297579999999997</v>
      </c>
      <c r="JN171">
        <v>0.62817219999999996</v>
      </c>
      <c r="JO171">
        <v>19.33915</v>
      </c>
      <c r="JP171" s="1">
        <v>6.6066020000000005E-4</v>
      </c>
      <c r="JQ171" s="1">
        <v>0.24258930000000001</v>
      </c>
      <c r="JR171">
        <v>0.62817350000000005</v>
      </c>
      <c r="JS171">
        <v>18.775670000000002</v>
      </c>
      <c r="JT171" s="1">
        <v>6.3381959999999997E-4</v>
      </c>
      <c r="JU171" s="1">
        <v>0.232714</v>
      </c>
      <c r="JV171">
        <v>0.62816830000000001</v>
      </c>
      <c r="JW171">
        <v>17.947939999999999</v>
      </c>
      <c r="JX171" s="1">
        <v>6.0825929999999999E-4</v>
      </c>
      <c r="JY171" s="1">
        <v>0.2233465</v>
      </c>
      <c r="JZ171">
        <v>0.62816859999999997</v>
      </c>
      <c r="KA171">
        <v>17.333100000000002</v>
      </c>
      <c r="KB171" s="1">
        <v>5.8406660000000004E-4</v>
      </c>
      <c r="KC171" s="1">
        <v>0.21445230000000001</v>
      </c>
      <c r="KD171">
        <v>0.62816729999999998</v>
      </c>
      <c r="KE171">
        <v>16.985690000000002</v>
      </c>
      <c r="KF171" s="1">
        <v>5.6095989999999996E-4</v>
      </c>
      <c r="KG171" s="1">
        <v>0.2059744</v>
      </c>
      <c r="KH171">
        <v>0.62816839999999996</v>
      </c>
      <c r="KI171">
        <v>16.85172</v>
      </c>
      <c r="KJ171" s="1">
        <v>5.3889910000000005E-4</v>
      </c>
      <c r="KK171" s="1">
        <v>0.1978789</v>
      </c>
      <c r="KL171">
        <v>0.62816550000000004</v>
      </c>
      <c r="KM171">
        <v>17.414860000000001</v>
      </c>
      <c r="KN171" s="1">
        <v>5.1790709999999999E-4</v>
      </c>
      <c r="KO171" s="1">
        <v>0.1901601</v>
      </c>
      <c r="KP171">
        <v>0.62817409999999996</v>
      </c>
      <c r="KQ171">
        <v>17.670310000000001</v>
      </c>
      <c r="KR171" s="1">
        <v>4.9798129999999998E-4</v>
      </c>
      <c r="KS171" s="1">
        <v>0.18283250000000001</v>
      </c>
      <c r="KT171">
        <v>0.62817049999999997</v>
      </c>
      <c r="KU171">
        <v>17.74014</v>
      </c>
      <c r="KV171" s="1">
        <v>4.7901170000000002E-4</v>
      </c>
      <c r="KW171" s="1">
        <v>0.175873</v>
      </c>
      <c r="KX171">
        <v>0.62817179999999995</v>
      </c>
      <c r="KY171">
        <v>17.72073</v>
      </c>
      <c r="KZ171" s="1">
        <v>4.6100710000000002E-4</v>
      </c>
      <c r="LA171" s="1">
        <v>0.1692584</v>
      </c>
      <c r="LB171">
        <v>0.62816590000000005</v>
      </c>
      <c r="LC171">
        <v>17.26501</v>
      </c>
      <c r="LD171" s="1">
        <v>4.438852E-4</v>
      </c>
      <c r="LE171" s="1">
        <v>0.1629708</v>
      </c>
      <c r="LF171">
        <v>0.62815949999999998</v>
      </c>
      <c r="LG171">
        <v>16.507560000000002</v>
      </c>
      <c r="LH171" s="1">
        <v>4.2756169999999999E-4</v>
      </c>
      <c r="LI171" s="1">
        <v>0.15696370000000001</v>
      </c>
      <c r="LJ171">
        <v>0.62815069999999995</v>
      </c>
      <c r="LK171">
        <v>15.84305</v>
      </c>
      <c r="LL171" s="1">
        <v>4.1191109999999997E-4</v>
      </c>
      <c r="LM171" s="1">
        <v>0.15122759999999999</v>
      </c>
      <c r="LN171">
        <v>0.62813850000000004</v>
      </c>
      <c r="LO171">
        <v>15.645149999999999</v>
      </c>
      <c r="LP171" s="1">
        <v>3.9693829999999999E-4</v>
      </c>
      <c r="LQ171" s="1">
        <v>0.14573949999999999</v>
      </c>
      <c r="LR171">
        <v>0.62810520000000003</v>
      </c>
      <c r="LS171">
        <v>16.605</v>
      </c>
      <c r="LT171" s="1">
        <v>3.826398E-4</v>
      </c>
      <c r="LU171" s="1">
        <v>0.14049</v>
      </c>
      <c r="LV171">
        <v>0.62805809999999995</v>
      </c>
      <c r="LW171">
        <v>17.446870000000001</v>
      </c>
      <c r="LX171" s="1">
        <v>3.6888129999999999E-4</v>
      </c>
      <c r="LY171" s="1">
        <v>0.13544600000000001</v>
      </c>
      <c r="LZ171">
        <v>0.62798019999999999</v>
      </c>
      <c r="MA171">
        <v>18.073160000000001</v>
      </c>
      <c r="MB171" s="1">
        <v>3.5561160000000002E-4</v>
      </c>
      <c r="MC171" s="1">
        <v>0.1305789</v>
      </c>
      <c r="MD171">
        <v>0.62789269999999997</v>
      </c>
      <c r="ME171">
        <v>18.74483</v>
      </c>
      <c r="MF171" s="1">
        <v>3.4284380000000001E-4</v>
      </c>
      <c r="MG171" s="1">
        <v>0.1258997</v>
      </c>
      <c r="MH171">
        <v>0.62777570000000005</v>
      </c>
      <c r="MI171">
        <v>18.749590000000001</v>
      </c>
      <c r="MJ171" s="1">
        <v>3.3061119999999998E-4</v>
      </c>
      <c r="MK171" s="1">
        <v>0.1214211</v>
      </c>
      <c r="ML171">
        <v>0.62767899999999999</v>
      </c>
      <c r="MM171">
        <v>18.107769999999999</v>
      </c>
      <c r="MN171" s="1">
        <v>3.1919130000000002E-4</v>
      </c>
      <c r="MO171" s="1">
        <v>0.1172159</v>
      </c>
      <c r="MP171">
        <v>0.62759149999999997</v>
      </c>
      <c r="MQ171">
        <v>17.761009999999999</v>
      </c>
      <c r="MR171" s="1">
        <v>3.0915469999999998E-4</v>
      </c>
      <c r="MS171" s="1">
        <v>0.1135163</v>
      </c>
      <c r="MT171">
        <v>0.62750079999999997</v>
      </c>
      <c r="MU171">
        <v>17.828659999999999</v>
      </c>
      <c r="MV171" s="1">
        <v>3.0159229999999999E-4</v>
      </c>
      <c r="MW171" s="1">
        <v>0.1106974</v>
      </c>
      <c r="MX171">
        <v>0.62739290000000003</v>
      </c>
      <c r="MY171">
        <v>18.863800000000001</v>
      </c>
      <c r="MZ171" s="1">
        <v>2.9666479999999998E-4</v>
      </c>
      <c r="NA171" s="1">
        <v>0.1088491</v>
      </c>
      <c r="NB171">
        <v>0.6273434</v>
      </c>
      <c r="NC171">
        <v>19.738569999999999</v>
      </c>
      <c r="ND171" s="1">
        <v>2.9313620000000001E-4</v>
      </c>
      <c r="NE171" s="1">
        <v>0.1075493</v>
      </c>
      <c r="NF171">
        <v>0.62727820000000001</v>
      </c>
      <c r="NG171">
        <v>20.180060000000001</v>
      </c>
      <c r="NH171" s="1">
        <v>2.8928949999999998E-4</v>
      </c>
      <c r="NI171" s="1">
        <v>0.1061571</v>
      </c>
      <c r="NJ171">
        <v>0.62723309999999999</v>
      </c>
      <c r="NK171">
        <v>20.479320000000001</v>
      </c>
      <c r="NL171" s="1">
        <v>2.8407440000000002E-4</v>
      </c>
      <c r="NM171" s="1">
        <v>0.1042652</v>
      </c>
      <c r="NN171">
        <v>0.62722990000000001</v>
      </c>
      <c r="NO171">
        <v>20.163799999999998</v>
      </c>
      <c r="NP171" s="1">
        <v>2.7736759999999998E-4</v>
      </c>
      <c r="NQ171" s="1">
        <v>0.1018191</v>
      </c>
      <c r="NR171">
        <v>0.62721249999999995</v>
      </c>
      <c r="NS171">
        <v>19.602329999999998</v>
      </c>
      <c r="NT171" s="1">
        <v>2.6944229999999999E-4</v>
      </c>
      <c r="NU171" s="1">
        <v>9.8926139999999996E-2</v>
      </c>
      <c r="NV171">
        <v>0.62717599999999996</v>
      </c>
      <c r="NW171">
        <v>19.387129999999999</v>
      </c>
      <c r="NX171" s="1">
        <v>2.6026929999999998E-4</v>
      </c>
      <c r="NY171" s="1">
        <v>9.5579709999999998E-2</v>
      </c>
      <c r="NZ171">
        <v>0.6271407</v>
      </c>
      <c r="OA171">
        <v>19.502659999999999</v>
      </c>
      <c r="OB171" s="1">
        <v>2.4944600000000001E-4</v>
      </c>
      <c r="OC171" s="1">
        <v>9.1639239999999997E-2</v>
      </c>
      <c r="OD171">
        <v>0.62706039999999996</v>
      </c>
      <c r="OE171">
        <v>19.761559999999999</v>
      </c>
      <c r="OF171" s="1">
        <v>2.3700159999999999E-4</v>
      </c>
      <c r="OG171" s="1">
        <v>8.7097499999999994E-2</v>
      </c>
      <c r="OH171">
        <v>0.62698050000000005</v>
      </c>
      <c r="OI171">
        <v>20.274930000000001</v>
      </c>
      <c r="OJ171" s="1">
        <v>2.239016E-4</v>
      </c>
      <c r="OK171" s="1">
        <v>8.2299800000000006E-2</v>
      </c>
    </row>
    <row r="172" spans="1:401" x14ac:dyDescent="0.35">
      <c r="A172">
        <v>175</v>
      </c>
      <c r="B172" t="s">
        <v>4</v>
      </c>
      <c r="C172" t="s">
        <v>24</v>
      </c>
      <c r="D172" t="s">
        <v>177</v>
      </c>
      <c r="E172">
        <v>894.03629999999998</v>
      </c>
      <c r="F172">
        <v>0.7777714</v>
      </c>
      <c r="G172">
        <v>16.18084</v>
      </c>
      <c r="H172">
        <v>0</v>
      </c>
      <c r="I172">
        <v>0</v>
      </c>
      <c r="J172">
        <v>0.77741059999999995</v>
      </c>
      <c r="K172">
        <v>15.94642</v>
      </c>
      <c r="L172">
        <v>0</v>
      </c>
      <c r="M172">
        <v>0</v>
      </c>
      <c r="N172">
        <v>0.77703750000000005</v>
      </c>
      <c r="O172">
        <v>16.046109999999999</v>
      </c>
      <c r="P172">
        <v>0</v>
      </c>
      <c r="Q172">
        <v>0</v>
      </c>
      <c r="R172">
        <v>0.77669330000000003</v>
      </c>
      <c r="S172">
        <v>15.87796</v>
      </c>
      <c r="T172">
        <v>0</v>
      </c>
      <c r="U172">
        <v>0</v>
      </c>
      <c r="V172">
        <v>0.77636179999999999</v>
      </c>
      <c r="W172">
        <v>15.90245</v>
      </c>
      <c r="X172">
        <v>0</v>
      </c>
      <c r="Y172">
        <v>0</v>
      </c>
      <c r="Z172">
        <v>0.77612630000000005</v>
      </c>
      <c r="AA172">
        <v>15.766920000000001</v>
      </c>
      <c r="AB172" s="1">
        <v>5.5004530000000002E-37</v>
      </c>
      <c r="AC172" s="1">
        <v>1.65505E-34</v>
      </c>
      <c r="AD172">
        <v>0.77597059999999995</v>
      </c>
      <c r="AE172">
        <v>15.82443</v>
      </c>
      <c r="AF172" s="1">
        <v>3.2545900000000002E-26</v>
      </c>
      <c r="AG172" s="1">
        <v>9.7591210000000003E-24</v>
      </c>
      <c r="AH172">
        <v>0.77592740000000004</v>
      </c>
      <c r="AI172">
        <v>15.94322</v>
      </c>
      <c r="AJ172" s="1">
        <v>2.055169E-15</v>
      </c>
      <c r="AK172" s="1">
        <v>6.1644470000000003E-13</v>
      </c>
      <c r="AL172">
        <v>0.77591429999999995</v>
      </c>
      <c r="AM172">
        <v>15.94289</v>
      </c>
      <c r="AN172" s="1">
        <v>9.1653809999999996E-7</v>
      </c>
      <c r="AO172" s="1">
        <v>2.0934729999999999E-4</v>
      </c>
      <c r="AP172">
        <v>0.77589039999999998</v>
      </c>
      <c r="AQ172">
        <v>15.69309</v>
      </c>
      <c r="AR172" s="1">
        <v>2.1512469999999998E-3</v>
      </c>
      <c r="AS172">
        <v>0.53368349999999998</v>
      </c>
      <c r="AT172">
        <v>0.77588029999999997</v>
      </c>
      <c r="AU172">
        <v>15.68533</v>
      </c>
      <c r="AV172">
        <v>0.26517449999999998</v>
      </c>
      <c r="AW172">
        <v>69.691299999999998</v>
      </c>
      <c r="AX172">
        <v>0.77588389999999996</v>
      </c>
      <c r="AY172">
        <v>15.327819999999999</v>
      </c>
      <c r="AZ172">
        <v>5.644927</v>
      </c>
      <c r="BA172">
        <v>1550.9169999999999</v>
      </c>
      <c r="BB172">
        <v>0.77584010000000003</v>
      </c>
      <c r="BC172">
        <v>14.953849999999999</v>
      </c>
      <c r="BD172">
        <v>34.436489999999999</v>
      </c>
      <c r="BE172">
        <v>9811.7469999999994</v>
      </c>
      <c r="BF172">
        <v>0.77579609999999999</v>
      </c>
      <c r="BG172">
        <v>14.801299999999999</v>
      </c>
      <c r="BH172">
        <v>81.709339999999997</v>
      </c>
      <c r="BI172">
        <v>23994.89</v>
      </c>
      <c r="BJ172">
        <v>0.77567109999999995</v>
      </c>
      <c r="BK172">
        <v>14.662660000000001</v>
      </c>
      <c r="BL172">
        <v>93.183199999999999</v>
      </c>
      <c r="BM172">
        <v>28050.58</v>
      </c>
      <c r="BN172">
        <v>0.7754934</v>
      </c>
      <c r="BO172">
        <v>14.510020000000001</v>
      </c>
      <c r="BP172">
        <v>59.8108</v>
      </c>
      <c r="BQ172">
        <v>18377.52</v>
      </c>
      <c r="BR172">
        <v>0.77524599999999999</v>
      </c>
      <c r="BS172">
        <v>14.42916</v>
      </c>
      <c r="BT172">
        <v>24.520379999999999</v>
      </c>
      <c r="BU172">
        <v>7661.4049999999997</v>
      </c>
      <c r="BV172">
        <v>0.77512939999999997</v>
      </c>
      <c r="BW172">
        <v>14.7347</v>
      </c>
      <c r="BX172">
        <v>7.1719160000000004</v>
      </c>
      <c r="BY172">
        <v>2269.9989999999998</v>
      </c>
      <c r="BZ172">
        <v>0.77512259999999999</v>
      </c>
      <c r="CA172">
        <v>15.206440000000001</v>
      </c>
      <c r="CB172">
        <v>1.678428</v>
      </c>
      <c r="CC172">
        <v>535.54629999999997</v>
      </c>
      <c r="CD172">
        <v>0.77527639999999998</v>
      </c>
      <c r="CE172">
        <v>15.62968</v>
      </c>
      <c r="CF172">
        <v>0.3772508</v>
      </c>
      <c r="CG172">
        <v>120.04349999999999</v>
      </c>
      <c r="CH172">
        <v>0.77559129999999998</v>
      </c>
      <c r="CI172">
        <v>15.83329</v>
      </c>
      <c r="CJ172" s="1">
        <v>0.1183155</v>
      </c>
      <c r="CK172">
        <v>36.863219999999998</v>
      </c>
      <c r="CL172">
        <v>0.77578780000000003</v>
      </c>
      <c r="CM172">
        <v>15.51688</v>
      </c>
      <c r="CN172" s="1">
        <v>6.9218799999999997E-2</v>
      </c>
      <c r="CO172">
        <v>21.096360000000001</v>
      </c>
      <c r="CP172">
        <v>0.77569129999999997</v>
      </c>
      <c r="CQ172">
        <v>15.084289999999999</v>
      </c>
      <c r="CR172" s="1">
        <v>5.9796870000000002E-2</v>
      </c>
      <c r="CS172">
        <v>18.079339999999998</v>
      </c>
      <c r="CT172">
        <v>0.77594419999999997</v>
      </c>
      <c r="CU172">
        <v>14.89751</v>
      </c>
      <c r="CV172" s="1">
        <v>5.9562129999999998E-2</v>
      </c>
      <c r="CW172" s="1">
        <v>17.973960000000002</v>
      </c>
      <c r="CX172">
        <v>0.77680389999999999</v>
      </c>
      <c r="CY172">
        <v>14.93289</v>
      </c>
      <c r="CZ172" s="1">
        <v>6.1233460000000003E-2</v>
      </c>
      <c r="DA172" s="1">
        <v>18.485959999999999</v>
      </c>
      <c r="DB172">
        <v>0.7781711</v>
      </c>
      <c r="DC172">
        <v>15.51211</v>
      </c>
      <c r="DD172" s="1">
        <v>6.1530050000000003E-2</v>
      </c>
      <c r="DE172" s="1">
        <v>18.59732</v>
      </c>
      <c r="DF172">
        <v>0.77964469999999997</v>
      </c>
      <c r="DG172">
        <v>16.284839999999999</v>
      </c>
      <c r="DH172" s="1">
        <v>5.9451289999999997E-2</v>
      </c>
      <c r="DI172" s="1">
        <v>17.985679999999999</v>
      </c>
      <c r="DJ172">
        <v>0.78178250000000005</v>
      </c>
      <c r="DK172">
        <v>16.66855</v>
      </c>
      <c r="DL172" s="1">
        <v>5.5491789999999999E-2</v>
      </c>
      <c r="DM172" s="1">
        <v>16.79232</v>
      </c>
      <c r="DN172">
        <v>0.784466</v>
      </c>
      <c r="DO172">
        <v>16.794699999999999</v>
      </c>
      <c r="DP172" s="1">
        <v>5.0561120000000001E-2</v>
      </c>
      <c r="DQ172" s="1">
        <v>15.309100000000001</v>
      </c>
      <c r="DR172">
        <v>0.78726790000000002</v>
      </c>
      <c r="DS172">
        <v>16.579969999999999</v>
      </c>
      <c r="DT172" s="1">
        <v>4.5411569999999998E-2</v>
      </c>
      <c r="DU172" s="1">
        <v>13.75102</v>
      </c>
      <c r="DV172">
        <v>0.79010460000000005</v>
      </c>
      <c r="DW172">
        <v>16.306950000000001</v>
      </c>
      <c r="DX172" s="1">
        <v>4.0415619999999999E-2</v>
      </c>
      <c r="DY172" s="1">
        <v>12.23922</v>
      </c>
      <c r="DZ172">
        <v>0.79103060000000003</v>
      </c>
      <c r="EA172">
        <v>16.159050000000001</v>
      </c>
      <c r="EB172" s="1">
        <v>3.556877E-2</v>
      </c>
      <c r="EC172" s="1">
        <v>10.78248</v>
      </c>
      <c r="ED172">
        <v>0.79046269999999996</v>
      </c>
      <c r="EE172">
        <v>16.137699999999999</v>
      </c>
      <c r="EF172" s="1">
        <v>3.0757710000000001E-2</v>
      </c>
      <c r="EG172" s="1">
        <v>9.3433309999999992</v>
      </c>
      <c r="EH172">
        <v>0.79005689999999995</v>
      </c>
      <c r="EI172">
        <v>16.560600000000001</v>
      </c>
      <c r="EJ172" s="1">
        <v>2.616226E-2</v>
      </c>
      <c r="EK172" s="1">
        <v>7.9596229999999997</v>
      </c>
      <c r="EL172">
        <v>0.79011010000000004</v>
      </c>
      <c r="EM172">
        <v>17.167529999999999</v>
      </c>
      <c r="EN172" s="1">
        <v>2.210171E-2</v>
      </c>
      <c r="EO172" s="1">
        <v>6.7251180000000002</v>
      </c>
      <c r="EP172">
        <v>0.79043830000000004</v>
      </c>
      <c r="EQ172">
        <v>17.651330000000002</v>
      </c>
      <c r="ER172" s="1">
        <v>1.8746820000000001E-2</v>
      </c>
      <c r="ES172" s="1">
        <v>5.699173</v>
      </c>
      <c r="ET172">
        <v>0.79111359999999997</v>
      </c>
      <c r="EU172">
        <v>17.788519999999998</v>
      </c>
      <c r="EV172" s="1">
        <v>1.607985E-2</v>
      </c>
      <c r="EW172" s="1">
        <v>4.8783719999999997</v>
      </c>
      <c r="EX172">
        <v>0.79174339999999999</v>
      </c>
      <c r="EY172">
        <v>17.303229999999999</v>
      </c>
      <c r="EZ172" s="1">
        <v>1.3976280000000001E-2</v>
      </c>
      <c r="FA172" s="1">
        <v>4.2298710000000002</v>
      </c>
      <c r="FB172">
        <v>0.79228270000000001</v>
      </c>
      <c r="FC172">
        <v>16.604949999999999</v>
      </c>
      <c r="FD172" s="1">
        <v>1.227722E-2</v>
      </c>
      <c r="FE172" s="1">
        <v>3.705416</v>
      </c>
      <c r="FF172">
        <v>0.7927902</v>
      </c>
      <c r="FG172">
        <v>16.117840000000001</v>
      </c>
      <c r="FH172" s="1">
        <v>1.078025E-2</v>
      </c>
      <c r="FI172" s="1">
        <v>3.245981</v>
      </c>
      <c r="FJ172">
        <v>0.79317150000000003</v>
      </c>
      <c r="FK172">
        <v>16.010120000000001</v>
      </c>
      <c r="FL172" s="1">
        <v>9.2599850000000001E-3</v>
      </c>
      <c r="FM172" s="1">
        <v>2.783817</v>
      </c>
      <c r="FN172">
        <v>0.79353680000000004</v>
      </c>
      <c r="FO172">
        <v>16.906870000000001</v>
      </c>
      <c r="FP172" s="1">
        <v>7.6025850000000002E-3</v>
      </c>
      <c r="FQ172" s="1">
        <v>2.2834020000000002</v>
      </c>
      <c r="FR172">
        <v>0.79380019999999996</v>
      </c>
      <c r="FS172">
        <v>17.677219999999998</v>
      </c>
      <c r="FT172" s="1">
        <v>5.9263939999999998E-3</v>
      </c>
      <c r="FU172" s="1">
        <v>1.7782929999999999</v>
      </c>
      <c r="FV172">
        <v>0.79395499999999997</v>
      </c>
      <c r="FW172">
        <v>17.97128</v>
      </c>
      <c r="FX172" s="1">
        <v>4.4664049999999997E-3</v>
      </c>
      <c r="FY172" s="1">
        <v>1.3376459999999999</v>
      </c>
      <c r="FZ172">
        <v>0.79409870000000005</v>
      </c>
      <c r="GA172">
        <v>17.731110000000001</v>
      </c>
      <c r="GB172" s="1">
        <v>3.372033E-3</v>
      </c>
      <c r="GC172" s="1">
        <v>1.0065459999999999</v>
      </c>
      <c r="GD172">
        <v>0.79415500000000006</v>
      </c>
      <c r="GE172">
        <v>17.127579999999998</v>
      </c>
      <c r="GF172" s="1">
        <v>2.6407750000000002E-3</v>
      </c>
      <c r="GG172" s="1">
        <v>0.78494350000000002</v>
      </c>
      <c r="GH172">
        <v>0.79423639999999995</v>
      </c>
      <c r="GI172">
        <v>16.49982</v>
      </c>
      <c r="GJ172" s="1">
        <v>2.182345E-3</v>
      </c>
      <c r="GK172" s="1">
        <v>0.64588389999999996</v>
      </c>
      <c r="GL172">
        <v>0.7942652</v>
      </c>
      <c r="GM172">
        <v>16.083020000000001</v>
      </c>
      <c r="GN172" s="1">
        <v>1.8924479999999999E-3</v>
      </c>
      <c r="GO172" s="1">
        <v>0.55817280000000002</v>
      </c>
      <c r="GP172">
        <v>0.79423580000000005</v>
      </c>
      <c r="GQ172">
        <v>16.040040000000001</v>
      </c>
      <c r="GR172" s="1">
        <v>1.691838E-3</v>
      </c>
      <c r="GS172" s="1">
        <v>0.49777549999999998</v>
      </c>
      <c r="GT172">
        <v>0.79421430000000004</v>
      </c>
      <c r="GU172">
        <v>16.9925</v>
      </c>
      <c r="GV172" s="1">
        <v>1.532998E-3</v>
      </c>
      <c r="GW172" s="1">
        <v>0.45038699999999998</v>
      </c>
      <c r="GX172">
        <v>0.79418940000000005</v>
      </c>
      <c r="GY172">
        <v>17.801079999999999</v>
      </c>
      <c r="GZ172" s="1">
        <v>1.3979070000000001E-3</v>
      </c>
      <c r="HA172" s="1">
        <v>0.41020410000000002</v>
      </c>
      <c r="HB172">
        <v>0.79416810000000004</v>
      </c>
      <c r="HC172">
        <v>18.267230000000001</v>
      </c>
      <c r="HD172" s="1">
        <v>1.283499E-3</v>
      </c>
      <c r="HE172" s="1">
        <v>0.37623400000000001</v>
      </c>
      <c r="HF172">
        <v>0.79412559999999999</v>
      </c>
      <c r="HG172">
        <v>18.614229999999999</v>
      </c>
      <c r="HH172" s="1">
        <v>1.189393E-3</v>
      </c>
      <c r="HI172" s="1">
        <v>0.34832429999999998</v>
      </c>
      <c r="HJ172">
        <v>0.79408270000000003</v>
      </c>
      <c r="HK172">
        <v>18.52853</v>
      </c>
      <c r="HL172" s="1">
        <v>1.1128959999999999E-3</v>
      </c>
      <c r="HM172" s="1">
        <v>0.32568849999999999</v>
      </c>
      <c r="HN172">
        <v>0.79402240000000002</v>
      </c>
      <c r="HO172">
        <v>17.936450000000001</v>
      </c>
      <c r="HP172" s="1">
        <v>1.050463E-3</v>
      </c>
      <c r="HQ172" s="1">
        <v>0.30724040000000002</v>
      </c>
      <c r="HR172">
        <v>0.79401040000000001</v>
      </c>
      <c r="HS172">
        <v>17.456679999999999</v>
      </c>
      <c r="HT172" s="1">
        <v>1.000223E-3</v>
      </c>
      <c r="HU172" s="1">
        <v>0.2923906</v>
      </c>
      <c r="HV172">
        <v>0.79398820000000003</v>
      </c>
      <c r="HW172">
        <v>17.274450000000002</v>
      </c>
      <c r="HX172" s="1">
        <v>9.6267659999999997E-4</v>
      </c>
      <c r="HY172" s="1">
        <v>0.28126659999999998</v>
      </c>
      <c r="HZ172">
        <v>0.79397410000000002</v>
      </c>
      <c r="IA172">
        <v>18.05659</v>
      </c>
      <c r="IB172" s="1">
        <v>9.3695530000000005E-4</v>
      </c>
      <c r="IC172" s="1">
        <v>0.27365119999999998</v>
      </c>
      <c r="ID172">
        <v>0.79397340000000005</v>
      </c>
      <c r="IE172">
        <v>19.034600000000001</v>
      </c>
      <c r="IF172" s="1">
        <v>9.1818640000000001E-4</v>
      </c>
      <c r="IG172" s="1">
        <v>0.26813049999999999</v>
      </c>
      <c r="IH172">
        <v>0.79397070000000003</v>
      </c>
      <c r="II172">
        <v>19.590879999999999</v>
      </c>
      <c r="IJ172" s="1">
        <v>8.9948909999999999E-4</v>
      </c>
      <c r="IK172" s="1">
        <v>0.26273010000000002</v>
      </c>
      <c r="IL172">
        <v>0.79392459999999998</v>
      </c>
      <c r="IM172">
        <v>19.819510000000001</v>
      </c>
      <c r="IN172" s="1">
        <v>8.7664009999999996E-4</v>
      </c>
      <c r="IO172" s="1">
        <v>0.25614920000000002</v>
      </c>
      <c r="IP172">
        <v>0.79394169999999997</v>
      </c>
      <c r="IQ172">
        <v>19.392669999999999</v>
      </c>
      <c r="IR172" s="1">
        <v>8.4903460000000002E-4</v>
      </c>
      <c r="IS172" s="1">
        <v>0.24815139999999999</v>
      </c>
      <c r="IT172">
        <v>0.79395000000000004</v>
      </c>
      <c r="IU172">
        <v>18.699480000000001</v>
      </c>
      <c r="IV172" s="1">
        <v>8.1797170000000004E-4</v>
      </c>
      <c r="IW172" s="1">
        <v>0.23914850000000001</v>
      </c>
      <c r="IX172">
        <v>0.79391489999999998</v>
      </c>
      <c r="IY172">
        <v>18.374580000000002</v>
      </c>
      <c r="IZ172" s="1">
        <v>7.8552410000000004E-4</v>
      </c>
      <c r="JA172" s="1">
        <v>0.22970479999999999</v>
      </c>
      <c r="JB172">
        <v>0.79392739999999995</v>
      </c>
      <c r="JC172">
        <v>18.428170000000001</v>
      </c>
      <c r="JD172" s="1">
        <v>7.5323730000000002E-4</v>
      </c>
      <c r="JE172" s="1">
        <v>0.22027669999999999</v>
      </c>
      <c r="JF172">
        <v>0.793933</v>
      </c>
      <c r="JG172">
        <v>19.093830000000001</v>
      </c>
      <c r="JH172" s="1">
        <v>7.2193620000000002E-4</v>
      </c>
      <c r="JI172" s="1">
        <v>0.21115100000000001</v>
      </c>
      <c r="JJ172">
        <v>0.79393389999999997</v>
      </c>
      <c r="JK172">
        <v>19.398350000000001</v>
      </c>
      <c r="JL172" s="1">
        <v>6.9206810000000004E-4</v>
      </c>
      <c r="JM172" s="1">
        <v>0.20240530000000001</v>
      </c>
      <c r="JN172">
        <v>0.79393219999999998</v>
      </c>
      <c r="JO172">
        <v>19.3964</v>
      </c>
      <c r="JP172" s="1">
        <v>6.6356189999999999E-4</v>
      </c>
      <c r="JQ172" s="1">
        <v>0.19409009999999999</v>
      </c>
      <c r="JR172">
        <v>0.79393389999999997</v>
      </c>
      <c r="JS172">
        <v>18.847249999999999</v>
      </c>
      <c r="JT172" s="1">
        <v>6.3657380000000003E-4</v>
      </c>
      <c r="JU172" s="1">
        <v>0.18618119999999999</v>
      </c>
      <c r="JV172">
        <v>0.79392989999999997</v>
      </c>
      <c r="JW172">
        <v>18.004359999999998</v>
      </c>
      <c r="JX172" s="1">
        <v>6.1087480000000002E-4</v>
      </c>
      <c r="JY172" s="1">
        <v>0.1786789</v>
      </c>
      <c r="JZ172">
        <v>0.79393089999999999</v>
      </c>
      <c r="KA172">
        <v>17.364930000000001</v>
      </c>
      <c r="KB172" s="1">
        <v>5.8655199999999995E-4</v>
      </c>
      <c r="KC172" s="1">
        <v>0.17155400000000001</v>
      </c>
      <c r="KD172">
        <v>0.79393199999999997</v>
      </c>
      <c r="KE172">
        <v>16.99344</v>
      </c>
      <c r="KF172" s="1">
        <v>5.6333049999999997E-4</v>
      </c>
      <c r="KG172" s="1">
        <v>0.16477030000000001</v>
      </c>
      <c r="KH172">
        <v>0.79392989999999997</v>
      </c>
      <c r="KI172">
        <v>16.851700000000001</v>
      </c>
      <c r="KJ172" s="1">
        <v>5.4116519999999999E-4</v>
      </c>
      <c r="KK172" s="1">
        <v>0.15829109999999999</v>
      </c>
      <c r="KL172">
        <v>0.79392870000000004</v>
      </c>
      <c r="KM172">
        <v>17.41499</v>
      </c>
      <c r="KN172" s="1">
        <v>5.2005829999999999E-4</v>
      </c>
      <c r="KO172" s="1">
        <v>0.1521071</v>
      </c>
      <c r="KP172">
        <v>0.79393590000000003</v>
      </c>
      <c r="KQ172">
        <v>17.696110000000001</v>
      </c>
      <c r="KR172" s="1">
        <v>5.0002390000000003E-4</v>
      </c>
      <c r="KS172" s="1">
        <v>0.14624180000000001</v>
      </c>
      <c r="KT172">
        <v>0.79393219999999998</v>
      </c>
      <c r="KU172">
        <v>17.782250000000001</v>
      </c>
      <c r="KV172" s="1">
        <v>4.809506E-4</v>
      </c>
      <c r="KW172" s="1">
        <v>0.14066799999999999</v>
      </c>
      <c r="KX172">
        <v>0.79393230000000004</v>
      </c>
      <c r="KY172">
        <v>17.77581</v>
      </c>
      <c r="KZ172" s="1">
        <v>4.6285E-4</v>
      </c>
      <c r="LA172" s="1">
        <v>0.13537160000000001</v>
      </c>
      <c r="LB172">
        <v>0.79392819999999997</v>
      </c>
      <c r="LC172">
        <v>17.316369999999999</v>
      </c>
      <c r="LD172" s="1">
        <v>4.4564460000000002E-4</v>
      </c>
      <c r="LE172" s="1">
        <v>0.13033839999999999</v>
      </c>
      <c r="LF172">
        <v>0.79391829999999997</v>
      </c>
      <c r="LG172">
        <v>16.55358</v>
      </c>
      <c r="LH172" s="1">
        <v>4.2924130000000001E-4</v>
      </c>
      <c r="LI172" s="1">
        <v>0.12552849999999999</v>
      </c>
      <c r="LJ172">
        <v>0.79391990000000001</v>
      </c>
      <c r="LK172">
        <v>15.871560000000001</v>
      </c>
      <c r="LL172" s="1">
        <v>4.1351590000000002E-4</v>
      </c>
      <c r="LM172" s="1">
        <v>0.1209368</v>
      </c>
      <c r="LN172">
        <v>0.79392209999999996</v>
      </c>
      <c r="LO172">
        <v>15.65897</v>
      </c>
      <c r="LP172" s="1">
        <v>3.9847020000000001E-4</v>
      </c>
      <c r="LQ172" s="1">
        <v>0.11654630000000001</v>
      </c>
      <c r="LR172">
        <v>0.79392149999999995</v>
      </c>
      <c r="LS172">
        <v>16.607340000000001</v>
      </c>
      <c r="LT172" s="1">
        <v>3.8411439999999999E-4</v>
      </c>
      <c r="LU172" s="1">
        <v>0.1123482</v>
      </c>
      <c r="LV172">
        <v>0.79388610000000004</v>
      </c>
      <c r="LW172">
        <v>17.473649999999999</v>
      </c>
      <c r="LX172" s="1">
        <v>3.7029830000000002E-4</v>
      </c>
      <c r="LY172" s="1">
        <v>0.1083155</v>
      </c>
      <c r="LZ172">
        <v>0.79386369999999995</v>
      </c>
      <c r="MA172">
        <v>18.114159999999998</v>
      </c>
      <c r="MB172" s="1">
        <v>3.5698270000000001E-4</v>
      </c>
      <c r="MC172" s="1">
        <v>0.1044269</v>
      </c>
      <c r="MD172">
        <v>0.79385819999999996</v>
      </c>
      <c r="ME172">
        <v>18.78951</v>
      </c>
      <c r="MF172" s="1">
        <v>3.4415900000000002E-4</v>
      </c>
      <c r="MG172" s="1">
        <v>0.10068829999999999</v>
      </c>
      <c r="MH172">
        <v>0.79383269999999995</v>
      </c>
      <c r="MI172">
        <v>18.784590000000001</v>
      </c>
      <c r="MJ172" s="1">
        <v>3.3186730000000001E-4</v>
      </c>
      <c r="MK172" s="1">
        <v>9.7107529999999997E-2</v>
      </c>
      <c r="ML172">
        <v>0.79385360000000005</v>
      </c>
      <c r="MM172">
        <v>18.131070000000001</v>
      </c>
      <c r="MN172" s="1">
        <v>3.2034709999999999E-4</v>
      </c>
      <c r="MO172" s="1">
        <v>9.3736020000000003E-2</v>
      </c>
      <c r="MP172">
        <v>0.79384149999999998</v>
      </c>
      <c r="MQ172">
        <v>17.754809999999999</v>
      </c>
      <c r="MR172" s="1">
        <v>3.1011340000000002E-4</v>
      </c>
      <c r="MS172" s="1">
        <v>9.0745980000000004E-2</v>
      </c>
      <c r="MT172">
        <v>0.79387399999999997</v>
      </c>
      <c r="MU172">
        <v>17.812259999999998</v>
      </c>
      <c r="MV172" s="1">
        <v>3.0226690000000002E-4</v>
      </c>
      <c r="MW172" s="1">
        <v>8.8432949999999996E-2</v>
      </c>
      <c r="MX172">
        <v>0.79390879999999997</v>
      </c>
      <c r="MY172">
        <v>18.85492</v>
      </c>
      <c r="MZ172" s="1">
        <v>2.9709469999999999E-4</v>
      </c>
      <c r="NA172" s="1">
        <v>8.6900409999999997E-2</v>
      </c>
      <c r="NB172">
        <v>0.79393089999999999</v>
      </c>
      <c r="NC172">
        <v>19.77262</v>
      </c>
      <c r="ND172" s="1">
        <v>2.9349440000000002E-4</v>
      </c>
      <c r="NE172" s="1">
        <v>8.5852849999999994E-2</v>
      </c>
      <c r="NF172">
        <v>0.79398570000000002</v>
      </c>
      <c r="NG172">
        <v>20.234400000000001</v>
      </c>
      <c r="NH172" s="1">
        <v>2.897466E-4</v>
      </c>
      <c r="NI172" s="1">
        <v>8.4772180000000003E-2</v>
      </c>
      <c r="NJ172">
        <v>0.79403900000000005</v>
      </c>
      <c r="NK172">
        <v>20.533149999999999</v>
      </c>
      <c r="NL172" s="1">
        <v>2.8469280000000002E-4</v>
      </c>
      <c r="NM172" s="1">
        <v>8.3311629999999998E-2</v>
      </c>
      <c r="NN172">
        <v>0.79407859999999997</v>
      </c>
      <c r="NO172">
        <v>20.207409999999999</v>
      </c>
      <c r="NP172" s="1">
        <v>2.7813049999999998E-4</v>
      </c>
      <c r="NQ172" s="1">
        <v>8.1404509999999999E-2</v>
      </c>
      <c r="NR172">
        <v>0.79408089999999998</v>
      </c>
      <c r="NS172">
        <v>19.619489999999999</v>
      </c>
      <c r="NT172" s="1">
        <v>2.7031929999999998E-4</v>
      </c>
      <c r="NU172" s="1">
        <v>7.9130880000000001E-2</v>
      </c>
      <c r="NV172">
        <v>0.79413219999999995</v>
      </c>
      <c r="NW172">
        <v>19.374030000000001</v>
      </c>
      <c r="NX172" s="1">
        <v>2.6128929999999999E-4</v>
      </c>
      <c r="NY172" s="1">
        <v>7.6501029999999998E-2</v>
      </c>
      <c r="NZ172">
        <v>0.79416279999999995</v>
      </c>
      <c r="OA172">
        <v>19.476669999999999</v>
      </c>
      <c r="OB172" s="1">
        <v>2.5065729999999999E-4</v>
      </c>
      <c r="OC172" s="1">
        <v>7.3410119999999995E-2</v>
      </c>
      <c r="OD172">
        <v>0.79411659999999995</v>
      </c>
      <c r="OE172">
        <v>19.757370000000002</v>
      </c>
      <c r="OF172" s="1">
        <v>2.3834839999999999E-4</v>
      </c>
      <c r="OG172" s="1">
        <v>6.9825600000000002E-2</v>
      </c>
      <c r="OH172">
        <v>0.79410610000000004</v>
      </c>
      <c r="OI172">
        <v>20.297689999999999</v>
      </c>
      <c r="OJ172" s="1">
        <v>2.25257E-4</v>
      </c>
      <c r="OK172" s="1">
        <v>6.6007120000000002E-2</v>
      </c>
    </row>
    <row r="173" spans="1:401" x14ac:dyDescent="0.35">
      <c r="A173">
        <v>176</v>
      </c>
      <c r="B173" t="s">
        <v>4</v>
      </c>
      <c r="C173" t="s">
        <v>24</v>
      </c>
      <c r="D173" t="s">
        <v>178</v>
      </c>
      <c r="E173">
        <v>920.32839999999999</v>
      </c>
      <c r="F173">
        <v>1.0832839999999999</v>
      </c>
      <c r="G173">
        <v>16.18486</v>
      </c>
      <c r="H173">
        <v>0</v>
      </c>
      <c r="I173">
        <v>0</v>
      </c>
      <c r="J173">
        <v>1.0809899999999999</v>
      </c>
      <c r="K173">
        <v>15.974170000000001</v>
      </c>
      <c r="L173">
        <v>0</v>
      </c>
      <c r="M173">
        <v>0</v>
      </c>
      <c r="N173">
        <v>1.078595</v>
      </c>
      <c r="O173">
        <v>16.082360000000001</v>
      </c>
      <c r="P173">
        <v>0</v>
      </c>
      <c r="Q173">
        <v>0</v>
      </c>
      <c r="R173">
        <v>1.076157</v>
      </c>
      <c r="S173">
        <v>15.913349999999999</v>
      </c>
      <c r="T173">
        <v>0</v>
      </c>
      <c r="U173">
        <v>0</v>
      </c>
      <c r="V173">
        <v>1.073747</v>
      </c>
      <c r="W173">
        <v>15.931150000000001</v>
      </c>
      <c r="X173">
        <v>0</v>
      </c>
      <c r="Y173">
        <v>0</v>
      </c>
      <c r="Z173">
        <v>1.0713220000000001</v>
      </c>
      <c r="AA173">
        <v>15.77084</v>
      </c>
      <c r="AB173" s="1">
        <v>9.8958849999999991E-38</v>
      </c>
      <c r="AC173" s="1">
        <v>2.337193E-35</v>
      </c>
      <c r="AD173">
        <v>1.0691040000000001</v>
      </c>
      <c r="AE173">
        <v>15.812939999999999</v>
      </c>
      <c r="AF173" s="1">
        <v>6.449047E-27</v>
      </c>
      <c r="AG173" s="1">
        <v>1.5194940000000001E-24</v>
      </c>
      <c r="AH173">
        <v>1.066983</v>
      </c>
      <c r="AI173">
        <v>15.931760000000001</v>
      </c>
      <c r="AJ173" s="1">
        <v>4.0061110000000001E-16</v>
      </c>
      <c r="AK173" s="1">
        <v>9.4542400000000004E-14</v>
      </c>
      <c r="AL173">
        <v>1.064811</v>
      </c>
      <c r="AM173">
        <v>15.94656</v>
      </c>
      <c r="AN173" s="1">
        <v>4.6639440000000001E-7</v>
      </c>
      <c r="AO173" s="1">
        <v>8.459172E-5</v>
      </c>
      <c r="AP173">
        <v>1.0626800000000001</v>
      </c>
      <c r="AQ173">
        <v>15.72204</v>
      </c>
      <c r="AR173" s="1">
        <v>1.4161460000000001E-3</v>
      </c>
      <c r="AS173">
        <v>0.28201720000000002</v>
      </c>
      <c r="AT173">
        <v>1.060522</v>
      </c>
      <c r="AU173">
        <v>15.7281</v>
      </c>
      <c r="AV173">
        <v>0.20046349999999999</v>
      </c>
      <c r="AW173">
        <v>42.242649999999998</v>
      </c>
      <c r="AX173">
        <v>1.0584169999999999</v>
      </c>
      <c r="AY173">
        <v>15.375959999999999</v>
      </c>
      <c r="AZ173">
        <v>4.7160140000000004</v>
      </c>
      <c r="BA173">
        <v>1035.9079999999999</v>
      </c>
      <c r="BB173">
        <v>1.0563009999999999</v>
      </c>
      <c r="BC173">
        <v>14.989879999999999</v>
      </c>
      <c r="BD173">
        <v>31.100390000000001</v>
      </c>
      <c r="BE173">
        <v>7062.1329999999998</v>
      </c>
      <c r="BF173">
        <v>1.0541529999999999</v>
      </c>
      <c r="BG173">
        <v>14.81282</v>
      </c>
      <c r="BH173">
        <v>78.554270000000002</v>
      </c>
      <c r="BI173">
        <v>18331.009999999998</v>
      </c>
      <c r="BJ173">
        <v>1.0517700000000001</v>
      </c>
      <c r="BK173">
        <v>14.66316</v>
      </c>
      <c r="BL173">
        <v>94.239429999999999</v>
      </c>
      <c r="BM173">
        <v>22486.46</v>
      </c>
      <c r="BN173">
        <v>1.0490870000000001</v>
      </c>
      <c r="BO173">
        <v>14.50897</v>
      </c>
      <c r="BP173">
        <v>63.024419999999999</v>
      </c>
      <c r="BQ173">
        <v>15321.19</v>
      </c>
      <c r="BR173">
        <v>1.0459020000000001</v>
      </c>
      <c r="BS173">
        <v>14.42681</v>
      </c>
      <c r="BT173">
        <v>26.692440000000001</v>
      </c>
      <c r="BU173">
        <v>6591.6419999999998</v>
      </c>
      <c r="BV173">
        <v>1.0418449999999999</v>
      </c>
      <c r="BW173">
        <v>14.74521</v>
      </c>
      <c r="BX173">
        <v>7.9996070000000001</v>
      </c>
      <c r="BY173">
        <v>2001.64</v>
      </c>
      <c r="BZ173">
        <v>1.0371459999999999</v>
      </c>
      <c r="CA173">
        <v>15.240959999999999</v>
      </c>
      <c r="CB173">
        <v>1.898719</v>
      </c>
      <c r="CC173">
        <v>479.82389999999998</v>
      </c>
      <c r="CD173">
        <v>1.031908</v>
      </c>
      <c r="CE173">
        <v>15.670059999999999</v>
      </c>
      <c r="CF173">
        <v>0.42393310000000001</v>
      </c>
      <c r="CG173">
        <v>107.37050000000001</v>
      </c>
      <c r="CH173">
        <v>1.0262720000000001</v>
      </c>
      <c r="CI173">
        <v>15.87107</v>
      </c>
      <c r="CJ173" s="1">
        <v>0.12719359999999999</v>
      </c>
      <c r="CK173">
        <v>31.827380000000002</v>
      </c>
      <c r="CL173">
        <v>1.020008</v>
      </c>
      <c r="CM173">
        <v>15.54583</v>
      </c>
      <c r="CN173" s="1">
        <v>7.0961739999999995E-2</v>
      </c>
      <c r="CO173">
        <v>17.502030000000001</v>
      </c>
      <c r="CP173">
        <v>1.013617</v>
      </c>
      <c r="CQ173">
        <v>15.095230000000001</v>
      </c>
      <c r="CR173" s="1">
        <v>6.0088740000000002E-2</v>
      </c>
      <c r="CS173">
        <v>14.774889999999999</v>
      </c>
      <c r="CT173">
        <v>1.0074479999999999</v>
      </c>
      <c r="CU173">
        <v>14.89367</v>
      </c>
      <c r="CV173" s="1">
        <v>5.946953E-2</v>
      </c>
      <c r="CW173" s="1">
        <v>14.6564</v>
      </c>
      <c r="CX173">
        <v>1.0019389999999999</v>
      </c>
      <c r="CY173">
        <v>14.923640000000001</v>
      </c>
      <c r="CZ173" s="1">
        <v>6.1140340000000001E-2</v>
      </c>
      <c r="DA173" s="1">
        <v>15.13729</v>
      </c>
      <c r="DB173">
        <v>0.99674850000000004</v>
      </c>
      <c r="DC173">
        <v>15.511559999999999</v>
      </c>
      <c r="DD173" s="1">
        <v>6.1612569999999998E-2</v>
      </c>
      <c r="DE173" s="1">
        <v>15.34174</v>
      </c>
      <c r="DF173">
        <v>0.99158109999999999</v>
      </c>
      <c r="DG173">
        <v>16.305199999999999</v>
      </c>
      <c r="DH173" s="1">
        <v>5.9720959999999997E-2</v>
      </c>
      <c r="DI173" s="1">
        <v>14.95514</v>
      </c>
      <c r="DJ173">
        <v>0.98549469999999995</v>
      </c>
      <c r="DK173">
        <v>16.70485</v>
      </c>
      <c r="DL173" s="1">
        <v>5.5874529999999999E-2</v>
      </c>
      <c r="DM173" s="1">
        <v>14.071580000000001</v>
      </c>
      <c r="DN173">
        <v>0.97672870000000001</v>
      </c>
      <c r="DO173">
        <v>16.83475</v>
      </c>
      <c r="DP173" s="1">
        <v>5.0996739999999999E-2</v>
      </c>
      <c r="DQ173" s="1">
        <v>12.92694</v>
      </c>
      <c r="DR173">
        <v>0.96785509999999997</v>
      </c>
      <c r="DS173">
        <v>16.599139999999998</v>
      </c>
      <c r="DT173" s="1">
        <v>4.5846289999999998E-2</v>
      </c>
      <c r="DU173" s="1">
        <v>11.69333</v>
      </c>
      <c r="DV173">
        <v>0.9589666</v>
      </c>
      <c r="DW173">
        <v>16.304929999999999</v>
      </c>
      <c r="DX173" s="1">
        <v>4.0835400000000001E-2</v>
      </c>
      <c r="DY173" s="1">
        <v>10.48019</v>
      </c>
      <c r="DZ173">
        <v>0.95102940000000002</v>
      </c>
      <c r="EA173">
        <v>16.146000000000001</v>
      </c>
      <c r="EB173" s="1">
        <v>3.5974760000000001E-2</v>
      </c>
      <c r="EC173" s="1">
        <v>9.2823039999999999</v>
      </c>
      <c r="ED173">
        <v>0.94332170000000004</v>
      </c>
      <c r="EE173">
        <v>16.12266</v>
      </c>
      <c r="EF173" s="1">
        <v>3.1160509999999999E-2</v>
      </c>
      <c r="EG173" s="1">
        <v>8.0817040000000002</v>
      </c>
      <c r="EH173">
        <v>0.93607269999999998</v>
      </c>
      <c r="EI173">
        <v>16.553439999999998</v>
      </c>
      <c r="EJ173" s="1">
        <v>2.6537120000000001E-2</v>
      </c>
      <c r="EK173" s="1">
        <v>6.9143359999999996</v>
      </c>
      <c r="EL173">
        <v>0.93003219999999998</v>
      </c>
      <c r="EM173">
        <v>17.177620000000001</v>
      </c>
      <c r="EN173" s="1">
        <v>2.2424360000000001E-2</v>
      </c>
      <c r="EO173" s="1">
        <v>5.8588950000000004</v>
      </c>
      <c r="EP173">
        <v>0.92491889999999999</v>
      </c>
      <c r="EQ173">
        <v>17.676390000000001</v>
      </c>
      <c r="ER173" s="1">
        <v>1.9010249999999999E-2</v>
      </c>
      <c r="ES173" s="1">
        <v>4.9748010000000003</v>
      </c>
      <c r="ET173">
        <v>0.92105999999999999</v>
      </c>
      <c r="EU173">
        <v>17.827190000000002</v>
      </c>
      <c r="EV173" s="1">
        <v>1.6288960000000002E-2</v>
      </c>
      <c r="EW173" s="1">
        <v>4.2640520000000004</v>
      </c>
      <c r="EX173">
        <v>0.91805190000000003</v>
      </c>
      <c r="EY173">
        <v>17.345880000000001</v>
      </c>
      <c r="EZ173" s="1">
        <v>1.414288E-2</v>
      </c>
      <c r="FA173" s="1">
        <v>3.700323</v>
      </c>
      <c r="FB173">
        <v>0.91582370000000002</v>
      </c>
      <c r="FC173">
        <v>16.632899999999999</v>
      </c>
      <c r="FD173" s="1">
        <v>1.241513E-2</v>
      </c>
      <c r="FE173" s="1">
        <v>3.2444630000000001</v>
      </c>
      <c r="FF173">
        <v>0.91426090000000004</v>
      </c>
      <c r="FG173">
        <v>16.123619999999999</v>
      </c>
      <c r="FH173" s="1">
        <v>1.0908640000000001E-2</v>
      </c>
      <c r="FI173" s="1">
        <v>2.8472279999999999</v>
      </c>
      <c r="FJ173">
        <v>0.91321640000000004</v>
      </c>
      <c r="FK173">
        <v>15.99963</v>
      </c>
      <c r="FL173" s="1">
        <v>9.3968039999999999E-3</v>
      </c>
      <c r="FM173" s="1">
        <v>2.4502709999999999</v>
      </c>
      <c r="FN173">
        <v>0.91265339999999995</v>
      </c>
      <c r="FO173">
        <v>16.886119999999998</v>
      </c>
      <c r="FP173" s="1">
        <v>7.749087E-3</v>
      </c>
      <c r="FQ173" s="1">
        <v>2.0195240000000001</v>
      </c>
      <c r="FR173">
        <v>0.91234099999999996</v>
      </c>
      <c r="FS173">
        <v>17.682359999999999</v>
      </c>
      <c r="FT173" s="1">
        <v>6.065277E-3</v>
      </c>
      <c r="FU173" s="1">
        <v>1.5796699999999999</v>
      </c>
      <c r="FV173">
        <v>0.91223370000000004</v>
      </c>
      <c r="FW173">
        <v>18.00535</v>
      </c>
      <c r="FX173" s="1">
        <v>4.5788529999999999E-3</v>
      </c>
      <c r="FY173" s="1">
        <v>1.1905239999999999</v>
      </c>
      <c r="FZ173">
        <v>0.91229680000000002</v>
      </c>
      <c r="GA173">
        <v>17.783200000000001</v>
      </c>
      <c r="GB173" s="1">
        <v>3.4513489999999998E-3</v>
      </c>
      <c r="GC173" s="1">
        <v>0.89457679999999995</v>
      </c>
      <c r="GD173">
        <v>0.91251439999999995</v>
      </c>
      <c r="GE173">
        <v>17.17099</v>
      </c>
      <c r="GF173" s="1">
        <v>2.6917460000000001E-3</v>
      </c>
      <c r="GG173" s="1">
        <v>0.69480169999999997</v>
      </c>
      <c r="GH173">
        <v>0.91279200000000005</v>
      </c>
      <c r="GI173">
        <v>16.524159999999998</v>
      </c>
      <c r="GJ173" s="1">
        <v>2.2140630000000001E-3</v>
      </c>
      <c r="GK173" s="1">
        <v>0.56902580000000003</v>
      </c>
      <c r="GL173">
        <v>0.91311050000000005</v>
      </c>
      <c r="GM173">
        <v>16.088139999999999</v>
      </c>
      <c r="GN173" s="1">
        <v>1.913089E-3</v>
      </c>
      <c r="GO173" s="1">
        <v>0.48990430000000001</v>
      </c>
      <c r="GP173">
        <v>0.91345520000000002</v>
      </c>
      <c r="GQ173">
        <v>16.032080000000001</v>
      </c>
      <c r="GR173" s="1">
        <v>1.7070029999999999E-3</v>
      </c>
      <c r="GS173" s="1">
        <v>0.43593929999999997</v>
      </c>
      <c r="GT173">
        <v>0.91378409999999999</v>
      </c>
      <c r="GU173">
        <v>16.975580000000001</v>
      </c>
      <c r="GV173" s="1">
        <v>1.5455320000000001E-3</v>
      </c>
      <c r="GW173" s="1">
        <v>0.39405760000000001</v>
      </c>
      <c r="GX173">
        <v>0.91408690000000004</v>
      </c>
      <c r="GY173">
        <v>17.817329999999998</v>
      </c>
      <c r="GZ173" s="1">
        <v>1.4086630000000001E-3</v>
      </c>
      <c r="HA173" s="1">
        <v>0.35866579999999998</v>
      </c>
      <c r="HB173">
        <v>0.91434009999999999</v>
      </c>
      <c r="HC173">
        <v>18.298970000000001</v>
      </c>
      <c r="HD173" s="1">
        <v>1.2924810000000001E-3</v>
      </c>
      <c r="HE173" s="1">
        <v>0.32870480000000002</v>
      </c>
      <c r="HF173">
        <v>0.91454440000000004</v>
      </c>
      <c r="HG173">
        <v>18.64686</v>
      </c>
      <c r="HH173" s="1">
        <v>1.1966979999999999E-3</v>
      </c>
      <c r="HI173" s="1">
        <v>0.3040312</v>
      </c>
      <c r="HJ173">
        <v>0.91466860000000005</v>
      </c>
      <c r="HK173">
        <v>18.558509999999998</v>
      </c>
      <c r="HL173" s="1">
        <v>1.1188249999999999E-3</v>
      </c>
      <c r="HM173" s="1">
        <v>0.28402040000000001</v>
      </c>
      <c r="HN173">
        <v>0.91480879999999998</v>
      </c>
      <c r="HO173">
        <v>17.962730000000001</v>
      </c>
      <c r="HP173" s="1">
        <v>1.055313E-3</v>
      </c>
      <c r="HQ173" s="1">
        <v>0.26772699999999999</v>
      </c>
      <c r="HR173">
        <v>0.91488749999999996</v>
      </c>
      <c r="HS173">
        <v>17.465050000000002</v>
      </c>
      <c r="HT173" s="1">
        <v>1.0040279999999999E-3</v>
      </c>
      <c r="HU173" s="1">
        <v>0.2545789</v>
      </c>
      <c r="HV173">
        <v>0.91493199999999997</v>
      </c>
      <c r="HW173">
        <v>17.266690000000001</v>
      </c>
      <c r="HX173" s="1">
        <v>9.653881E-4</v>
      </c>
      <c r="HY173" s="1">
        <v>0.2446567</v>
      </c>
      <c r="HZ173">
        <v>0.91495800000000005</v>
      </c>
      <c r="IA173">
        <v>18.04203</v>
      </c>
      <c r="IB173" s="1">
        <v>9.3878069999999997E-4</v>
      </c>
      <c r="IC173" s="1">
        <v>0.23782729999999999</v>
      </c>
      <c r="ID173">
        <v>0.91498800000000002</v>
      </c>
      <c r="IE173">
        <v>19.04888</v>
      </c>
      <c r="IF173" s="1">
        <v>9.1969100000000004E-4</v>
      </c>
      <c r="IG173" s="1">
        <v>0.2329522</v>
      </c>
      <c r="IH173">
        <v>0.91500409999999999</v>
      </c>
      <c r="II173">
        <v>19.63006</v>
      </c>
      <c r="IJ173" s="1">
        <v>9.0118420000000004E-4</v>
      </c>
      <c r="IK173" s="1">
        <v>0.2283086</v>
      </c>
      <c r="IL173">
        <v>0.91500970000000004</v>
      </c>
      <c r="IM173">
        <v>19.87105</v>
      </c>
      <c r="IN173" s="1">
        <v>8.7875439999999996E-4</v>
      </c>
      <c r="IO173" s="1">
        <v>0.222695</v>
      </c>
      <c r="IP173">
        <v>0.91503109999999999</v>
      </c>
      <c r="IQ173">
        <v>19.443449999999999</v>
      </c>
      <c r="IR173" s="1">
        <v>8.5152199999999996E-4</v>
      </c>
      <c r="IS173" s="1">
        <v>0.2158513</v>
      </c>
      <c r="IT173">
        <v>0.91500999999999999</v>
      </c>
      <c r="IU173">
        <v>18.72662</v>
      </c>
      <c r="IV173" s="1">
        <v>8.2066889999999997E-4</v>
      </c>
      <c r="IW173" s="1">
        <v>0.2080941</v>
      </c>
      <c r="IX173">
        <v>0.91501449999999995</v>
      </c>
      <c r="IY173">
        <v>18.372630000000001</v>
      </c>
      <c r="IZ173" s="1">
        <v>7.8827710000000002E-4</v>
      </c>
      <c r="JA173" s="1">
        <v>0.1999117</v>
      </c>
      <c r="JB173">
        <v>0.91502130000000004</v>
      </c>
      <c r="JC173">
        <v>18.40795</v>
      </c>
      <c r="JD173" s="1">
        <v>7.5593600000000002E-4</v>
      </c>
      <c r="JE173" s="1">
        <v>0.1917239</v>
      </c>
      <c r="JF173">
        <v>0.91500440000000005</v>
      </c>
      <c r="JG173">
        <v>19.076630000000002</v>
      </c>
      <c r="JH173" s="1">
        <v>7.2452900000000002E-4</v>
      </c>
      <c r="JI173" s="1">
        <v>0.18378120000000001</v>
      </c>
      <c r="JJ173">
        <v>0.91500409999999999</v>
      </c>
      <c r="JK173">
        <v>19.418659999999999</v>
      </c>
      <c r="JL173" s="1">
        <v>6.9454309999999997E-4</v>
      </c>
      <c r="JM173" s="1">
        <v>0.17617099999999999</v>
      </c>
      <c r="JN173">
        <v>0.91500409999999999</v>
      </c>
      <c r="JO173">
        <v>19.439219999999999</v>
      </c>
      <c r="JP173" s="1">
        <v>6.6591830000000004E-4</v>
      </c>
      <c r="JQ173" s="1">
        <v>0.1689254</v>
      </c>
      <c r="JR173">
        <v>0.9150066</v>
      </c>
      <c r="JS173">
        <v>18.909310000000001</v>
      </c>
      <c r="JT173" s="1">
        <v>6.3881270000000002E-4</v>
      </c>
      <c r="JU173" s="1">
        <v>0.16204009999999999</v>
      </c>
      <c r="JV173">
        <v>0.91500340000000002</v>
      </c>
      <c r="JW173">
        <v>18.05658</v>
      </c>
      <c r="JX173" s="1">
        <v>6.1300020000000001E-4</v>
      </c>
      <c r="JY173" s="1">
        <v>0.1555048</v>
      </c>
      <c r="JZ173">
        <v>0.91503310000000004</v>
      </c>
      <c r="KA173">
        <v>17.39564</v>
      </c>
      <c r="KB173" s="1">
        <v>5.8857099999999997E-4</v>
      </c>
      <c r="KC173" s="1">
        <v>0.14929790000000001</v>
      </c>
      <c r="KD173">
        <v>0.91500049999999999</v>
      </c>
      <c r="KE173">
        <v>17.00311</v>
      </c>
      <c r="KF173" s="1">
        <v>5.6525339999999996E-4</v>
      </c>
      <c r="KG173" s="1">
        <v>0.14338890000000001</v>
      </c>
      <c r="KH173">
        <v>0.91500280000000001</v>
      </c>
      <c r="KI173">
        <v>16.85135</v>
      </c>
      <c r="KJ173" s="1">
        <v>5.4300419999999999E-4</v>
      </c>
      <c r="KK173" s="1">
        <v>0.1377476</v>
      </c>
      <c r="KL173">
        <v>0.91503120000000004</v>
      </c>
      <c r="KM173">
        <v>17.410720000000001</v>
      </c>
      <c r="KN173" s="1">
        <v>5.2180710000000003E-4</v>
      </c>
      <c r="KO173" s="1">
        <v>0.13236400000000001</v>
      </c>
      <c r="KP173">
        <v>0.91500190000000003</v>
      </c>
      <c r="KQ173">
        <v>17.712530000000001</v>
      </c>
      <c r="KR173" s="1">
        <v>5.0168000000000001E-4</v>
      </c>
      <c r="KS173" s="1">
        <v>0.127253</v>
      </c>
      <c r="KT173">
        <v>0.91500619999999999</v>
      </c>
      <c r="KU173">
        <v>17.813320000000001</v>
      </c>
      <c r="KV173" s="1">
        <v>4.8252750000000002E-4</v>
      </c>
      <c r="KW173" s="1">
        <v>0.1224005</v>
      </c>
      <c r="KX173">
        <v>0.91500499999999996</v>
      </c>
      <c r="KY173">
        <v>17.815819999999999</v>
      </c>
      <c r="KZ173" s="1">
        <v>4.6434859999999999E-4</v>
      </c>
      <c r="LA173" s="1">
        <v>0.1177874</v>
      </c>
      <c r="LB173">
        <v>0.91500170000000003</v>
      </c>
      <c r="LC173">
        <v>17.361920000000001</v>
      </c>
      <c r="LD173" s="1">
        <v>4.470737E-4</v>
      </c>
      <c r="LE173" s="1">
        <v>0.11340210000000001</v>
      </c>
      <c r="LF173">
        <v>0.91502019999999995</v>
      </c>
      <c r="LG173">
        <v>16.59685</v>
      </c>
      <c r="LH173" s="1">
        <v>4.3060830000000002E-4</v>
      </c>
      <c r="LI173" s="1">
        <v>0.10921500000000001</v>
      </c>
      <c r="LJ173">
        <v>0.9150161</v>
      </c>
      <c r="LK173">
        <v>15.90038</v>
      </c>
      <c r="LL173" s="1">
        <v>4.1482120000000002E-4</v>
      </c>
      <c r="LM173" s="1">
        <v>0.1052184</v>
      </c>
      <c r="LN173">
        <v>0.91496040000000001</v>
      </c>
      <c r="LO173">
        <v>15.66624</v>
      </c>
      <c r="LP173" s="1">
        <v>3.9971610000000003E-4</v>
      </c>
      <c r="LQ173" s="1">
        <v>0.1013974</v>
      </c>
      <c r="LR173">
        <v>0.91488329999999995</v>
      </c>
      <c r="LS173">
        <v>16.601009999999999</v>
      </c>
      <c r="LT173" s="1">
        <v>3.8530880000000001E-4</v>
      </c>
      <c r="LU173" s="1">
        <v>9.7747719999999996E-2</v>
      </c>
      <c r="LV173">
        <v>0.91476279999999999</v>
      </c>
      <c r="LW173">
        <v>17.486719999999998</v>
      </c>
      <c r="LX173" s="1">
        <v>3.7144430000000001E-4</v>
      </c>
      <c r="LY173" s="1">
        <v>9.4240870000000004E-2</v>
      </c>
      <c r="LZ173">
        <v>0.91458989999999996</v>
      </c>
      <c r="MA173">
        <v>18.137129999999999</v>
      </c>
      <c r="MB173" s="1">
        <v>3.580926E-4</v>
      </c>
      <c r="MC173" s="1">
        <v>9.0866359999999993E-2</v>
      </c>
      <c r="MD173">
        <v>0.9143384</v>
      </c>
      <c r="ME173">
        <v>18.81784</v>
      </c>
      <c r="MF173" s="1">
        <v>3.4522349999999998E-4</v>
      </c>
      <c r="MG173" s="1">
        <v>8.7622539999999999E-2</v>
      </c>
      <c r="MH173">
        <v>0.91405720000000001</v>
      </c>
      <c r="MI173">
        <v>18.817399999999999</v>
      </c>
      <c r="MJ173" s="1">
        <v>3.3288399999999998E-4</v>
      </c>
      <c r="MK173" s="1">
        <v>8.4515759999999995E-2</v>
      </c>
      <c r="ML173">
        <v>0.91374999999999995</v>
      </c>
      <c r="MM173">
        <v>18.156680000000001</v>
      </c>
      <c r="MN173" s="1">
        <v>3.2128700000000002E-4</v>
      </c>
      <c r="MO173" s="1">
        <v>8.1586320000000004E-2</v>
      </c>
      <c r="MP173">
        <v>0.91339219999999999</v>
      </c>
      <c r="MQ173">
        <v>17.755030000000001</v>
      </c>
      <c r="MR173" s="1">
        <v>3.1090309999999999E-4</v>
      </c>
      <c r="MS173" s="1">
        <v>7.8968849999999993E-2</v>
      </c>
      <c r="MT173">
        <v>0.91302030000000001</v>
      </c>
      <c r="MU173">
        <v>17.793230000000001</v>
      </c>
      <c r="MV173" s="1">
        <v>3.0282900000000001E-4</v>
      </c>
      <c r="MW173" s="1">
        <v>7.6921000000000003E-2</v>
      </c>
      <c r="MX173">
        <v>0.91267569999999998</v>
      </c>
      <c r="MY173">
        <v>18.834610000000001</v>
      </c>
      <c r="MZ173" s="1">
        <v>2.9745139999999998E-4</v>
      </c>
      <c r="NA173" s="1">
        <v>7.5554010000000005E-2</v>
      </c>
      <c r="NB173">
        <v>0.91236530000000005</v>
      </c>
      <c r="NC173">
        <v>19.789729999999999</v>
      </c>
      <c r="ND173" s="1">
        <v>2.9377919999999999E-4</v>
      </c>
      <c r="NE173" s="1">
        <v>7.4638380000000004E-2</v>
      </c>
      <c r="NF173">
        <v>0.912138</v>
      </c>
      <c r="NG173">
        <v>20.272169999999999</v>
      </c>
      <c r="NH173" s="1">
        <v>2.9010679999999999E-4</v>
      </c>
      <c r="NI173" s="1">
        <v>7.3728269999999999E-2</v>
      </c>
      <c r="NJ173">
        <v>0.91190660000000001</v>
      </c>
      <c r="NK173">
        <v>20.575980000000001</v>
      </c>
      <c r="NL173" s="1">
        <v>2.8518160000000001E-4</v>
      </c>
      <c r="NM173" s="1">
        <v>7.250144E-2</v>
      </c>
      <c r="NN173">
        <v>0.91176219999999997</v>
      </c>
      <c r="NO173">
        <v>20.248259999999998</v>
      </c>
      <c r="NP173" s="1">
        <v>2.7873790000000002E-4</v>
      </c>
      <c r="NQ173" s="1">
        <v>7.0881630000000001E-2</v>
      </c>
      <c r="NR173">
        <v>0.91164049999999996</v>
      </c>
      <c r="NS173">
        <v>19.639939999999999</v>
      </c>
      <c r="NT173" s="1">
        <v>2.710225E-4</v>
      </c>
      <c r="NU173" s="1">
        <v>6.8933679999999997E-2</v>
      </c>
      <c r="NV173">
        <v>0.91151660000000001</v>
      </c>
      <c r="NW173">
        <v>19.366109999999999</v>
      </c>
      <c r="NX173" s="1">
        <v>2.621069E-4</v>
      </c>
      <c r="NY173" s="1">
        <v>6.668193E-2</v>
      </c>
      <c r="NZ173">
        <v>0.91139440000000005</v>
      </c>
      <c r="OA173">
        <v>19.45374</v>
      </c>
      <c r="OB173" s="1">
        <v>2.5162570000000003E-4</v>
      </c>
      <c r="OC173" s="1">
        <v>6.4038300000000006E-2</v>
      </c>
      <c r="OD173">
        <v>0.91121940000000001</v>
      </c>
      <c r="OE173">
        <v>19.745339999999999</v>
      </c>
      <c r="OF173" s="1">
        <v>2.39435E-4</v>
      </c>
      <c r="OG173" s="1">
        <v>6.095689E-2</v>
      </c>
      <c r="OH173">
        <v>0.91093239999999998</v>
      </c>
      <c r="OI173">
        <v>20.311540000000001</v>
      </c>
      <c r="OJ173" s="1">
        <v>2.2635839999999999E-4</v>
      </c>
      <c r="OK173" s="1">
        <v>5.7651029999999999E-2</v>
      </c>
    </row>
    <row r="174" spans="1:401" x14ac:dyDescent="0.35">
      <c r="A174">
        <v>177</v>
      </c>
      <c r="B174" t="s">
        <v>4</v>
      </c>
      <c r="C174" t="s">
        <v>24</v>
      </c>
      <c r="D174" t="s">
        <v>179</v>
      </c>
      <c r="E174">
        <v>929.3931</v>
      </c>
      <c r="F174">
        <v>1.3266089999999999</v>
      </c>
      <c r="G174">
        <v>16.188330000000001</v>
      </c>
      <c r="H174">
        <v>0</v>
      </c>
      <c r="I174">
        <v>0</v>
      </c>
      <c r="J174">
        <v>1.3241339999999999</v>
      </c>
      <c r="K174">
        <v>16.00366</v>
      </c>
      <c r="L174">
        <v>0</v>
      </c>
      <c r="M174">
        <v>0</v>
      </c>
      <c r="N174">
        <v>1.321609</v>
      </c>
      <c r="O174">
        <v>16.123249999999999</v>
      </c>
      <c r="P174">
        <v>0</v>
      </c>
      <c r="Q174">
        <v>0</v>
      </c>
      <c r="R174">
        <v>1.3190999999999999</v>
      </c>
      <c r="S174">
        <v>15.953670000000001</v>
      </c>
      <c r="T174">
        <v>0</v>
      </c>
      <c r="U174">
        <v>0</v>
      </c>
      <c r="V174">
        <v>1.3166599999999999</v>
      </c>
      <c r="W174">
        <v>15.9682</v>
      </c>
      <c r="X174">
        <v>0</v>
      </c>
      <c r="Y174">
        <v>0</v>
      </c>
      <c r="Z174">
        <v>1.3142849999999999</v>
      </c>
      <c r="AA174">
        <v>15.77816</v>
      </c>
      <c r="AB174">
        <v>0</v>
      </c>
      <c r="AC174" s="1">
        <v>2.875862E-36</v>
      </c>
      <c r="AD174">
        <v>1.311515</v>
      </c>
      <c r="AE174">
        <v>15.80017</v>
      </c>
      <c r="AF174" s="1">
        <v>7.4478550000000003E-28</v>
      </c>
      <c r="AG174" s="1">
        <v>1.9891409999999999E-25</v>
      </c>
      <c r="AH174">
        <v>1.3083320000000001</v>
      </c>
      <c r="AI174">
        <v>15.918139999999999</v>
      </c>
      <c r="AJ174" s="1">
        <v>4.6135180000000001E-17</v>
      </c>
      <c r="AK174" s="1">
        <v>1.2343980000000001E-14</v>
      </c>
      <c r="AL174">
        <v>1.3051379999999999</v>
      </c>
      <c r="AM174">
        <v>15.94899</v>
      </c>
      <c r="AN174" s="1">
        <v>2.4797870000000002E-7</v>
      </c>
      <c r="AO174" s="1">
        <v>4.5987479999999998E-5</v>
      </c>
      <c r="AP174">
        <v>1.302001</v>
      </c>
      <c r="AQ174">
        <v>15.753729999999999</v>
      </c>
      <c r="AR174" s="1">
        <v>9.6956829999999996E-4</v>
      </c>
      <c r="AS174">
        <v>0.20334070000000001</v>
      </c>
      <c r="AT174">
        <v>1.298783</v>
      </c>
      <c r="AU174">
        <v>15.77965</v>
      </c>
      <c r="AV174">
        <v>0.1556959</v>
      </c>
      <c r="AW174">
        <v>35.190170000000002</v>
      </c>
      <c r="AX174">
        <v>1.295612</v>
      </c>
      <c r="AY174">
        <v>15.433350000000001</v>
      </c>
      <c r="AZ174">
        <v>4.0051360000000003</v>
      </c>
      <c r="BA174">
        <v>958.70529999999997</v>
      </c>
      <c r="BB174">
        <v>1.292486</v>
      </c>
      <c r="BC174">
        <v>15.03468</v>
      </c>
      <c r="BD174">
        <v>28.305350000000001</v>
      </c>
      <c r="BE174">
        <v>7106.1170000000002</v>
      </c>
      <c r="BF174">
        <v>1.2892840000000001</v>
      </c>
      <c r="BG174">
        <v>14.83052</v>
      </c>
      <c r="BH174">
        <v>75.58</v>
      </c>
      <c r="BI174">
        <v>19760.22</v>
      </c>
      <c r="BJ174">
        <v>1.285785</v>
      </c>
      <c r="BK174">
        <v>14.66526</v>
      </c>
      <c r="BL174">
        <v>94.873329999999996</v>
      </c>
      <c r="BM174">
        <v>25674.84</v>
      </c>
      <c r="BN174">
        <v>1.28179</v>
      </c>
      <c r="BO174">
        <v>14.50901</v>
      </c>
      <c r="BP174">
        <v>65.83578</v>
      </c>
      <c r="BQ174">
        <v>18348.96</v>
      </c>
      <c r="BR174">
        <v>1.277134</v>
      </c>
      <c r="BS174">
        <v>14.421849999999999</v>
      </c>
      <c r="BT174">
        <v>28.722899999999999</v>
      </c>
      <c r="BU174">
        <v>8210.2950000000001</v>
      </c>
      <c r="BV174">
        <v>1.2714859999999999</v>
      </c>
      <c r="BW174">
        <v>14.75553</v>
      </c>
      <c r="BX174">
        <v>8.8055400000000006</v>
      </c>
      <c r="BY174">
        <v>2570.502</v>
      </c>
      <c r="BZ174">
        <v>1.2649600000000001</v>
      </c>
      <c r="CA174">
        <v>15.2788</v>
      </c>
      <c r="CB174">
        <v>2.1194630000000001</v>
      </c>
      <c r="CC174">
        <v>628.45129999999995</v>
      </c>
      <c r="CD174">
        <v>1.257612</v>
      </c>
      <c r="CE174">
        <v>15.71655</v>
      </c>
      <c r="CF174">
        <v>0.47161979999999998</v>
      </c>
      <c r="CG174">
        <v>140.33590000000001</v>
      </c>
      <c r="CH174">
        <v>1.2497860000000001</v>
      </c>
      <c r="CI174">
        <v>15.91761</v>
      </c>
      <c r="CJ174" s="1">
        <v>0.13632320000000001</v>
      </c>
      <c r="CK174">
        <v>39.730449999999998</v>
      </c>
      <c r="CL174">
        <v>1.2410000000000001</v>
      </c>
      <c r="CM174">
        <v>15.583270000000001</v>
      </c>
      <c r="CN174" s="1">
        <v>7.2725810000000002E-2</v>
      </c>
      <c r="CO174">
        <v>20.595580000000002</v>
      </c>
      <c r="CP174">
        <v>1.2320880000000001</v>
      </c>
      <c r="CQ174">
        <v>15.11229</v>
      </c>
      <c r="CR174" s="1">
        <v>6.0375329999999998E-2</v>
      </c>
      <c r="CS174">
        <v>16.929079999999999</v>
      </c>
      <c r="CT174">
        <v>1.223752</v>
      </c>
      <c r="CU174">
        <v>14.8916</v>
      </c>
      <c r="CV174" s="1">
        <v>5.9357500000000001E-2</v>
      </c>
      <c r="CW174" s="1">
        <v>16.63721</v>
      </c>
      <c r="CX174">
        <v>1.2154469999999999</v>
      </c>
      <c r="CY174">
        <v>14.909940000000001</v>
      </c>
      <c r="CZ174" s="1">
        <v>6.0995899999999999E-2</v>
      </c>
      <c r="DA174" s="1">
        <v>17.16816</v>
      </c>
      <c r="DB174">
        <v>1.206677</v>
      </c>
      <c r="DC174">
        <v>15.511340000000001</v>
      </c>
      <c r="DD174" s="1">
        <v>6.1630659999999997E-2</v>
      </c>
      <c r="DE174" s="1">
        <v>17.470050000000001</v>
      </c>
      <c r="DF174">
        <v>1.197775</v>
      </c>
      <c r="DG174">
        <v>16.328109999999999</v>
      </c>
      <c r="DH174" s="1">
        <v>5.9929240000000002E-2</v>
      </c>
      <c r="DI174" s="1">
        <v>17.114149999999999</v>
      </c>
      <c r="DJ174">
        <v>1.1888350000000001</v>
      </c>
      <c r="DK174">
        <v>16.747150000000001</v>
      </c>
      <c r="DL174" s="1">
        <v>5.6179319999999998E-2</v>
      </c>
      <c r="DM174" s="1">
        <v>16.136379999999999</v>
      </c>
      <c r="DN174">
        <v>1.1805509999999999</v>
      </c>
      <c r="DO174">
        <v>16.883659999999999</v>
      </c>
      <c r="DP174" s="1">
        <v>5.1361560000000001E-2</v>
      </c>
      <c r="DQ174" s="1">
        <v>14.8248</v>
      </c>
      <c r="DR174">
        <v>1.1720759999999999</v>
      </c>
      <c r="DS174">
        <v>16.624610000000001</v>
      </c>
      <c r="DT174" s="1">
        <v>4.6217590000000003E-2</v>
      </c>
      <c r="DU174" s="1">
        <v>13.39803</v>
      </c>
      <c r="DV174">
        <v>1.1635249999999999</v>
      </c>
      <c r="DW174">
        <v>16.30321</v>
      </c>
      <c r="DX174" s="1">
        <v>4.1197560000000001E-2</v>
      </c>
      <c r="DY174" s="1">
        <v>11.99348</v>
      </c>
      <c r="DZ174">
        <v>1.1561570000000001</v>
      </c>
      <c r="EA174">
        <v>16.129919999999998</v>
      </c>
      <c r="EB174" s="1">
        <v>3.6337540000000002E-2</v>
      </c>
      <c r="EC174" s="1">
        <v>10.614129999999999</v>
      </c>
      <c r="ED174">
        <v>1.1489050000000001</v>
      </c>
      <c r="EE174">
        <v>16.102039999999999</v>
      </c>
      <c r="EF174" s="1">
        <v>3.1523639999999999E-2</v>
      </c>
      <c r="EG174" s="1">
        <v>9.2383380000000006</v>
      </c>
      <c r="EH174">
        <v>1.142096</v>
      </c>
      <c r="EI174">
        <v>16.54579</v>
      </c>
      <c r="EJ174" s="1">
        <v>2.687968E-2</v>
      </c>
      <c r="EK174" s="1">
        <v>7.8993979999999997</v>
      </c>
      <c r="EL174">
        <v>1.1371039999999999</v>
      </c>
      <c r="EM174">
        <v>17.19586</v>
      </c>
      <c r="EN174" s="1">
        <v>2.272281E-2</v>
      </c>
      <c r="EO174" s="1">
        <v>6.6843680000000001</v>
      </c>
      <c r="EP174">
        <v>1.1327700000000001</v>
      </c>
      <c r="EQ174">
        <v>17.716010000000001</v>
      </c>
      <c r="ER174" s="1">
        <v>1.9255040000000001E-2</v>
      </c>
      <c r="ES174" s="1">
        <v>5.6634080000000004</v>
      </c>
      <c r="ET174">
        <v>1.1291</v>
      </c>
      <c r="EU174">
        <v>17.876550000000002</v>
      </c>
      <c r="EV174" s="1">
        <v>1.6483629999999999E-2</v>
      </c>
      <c r="EW174" s="1">
        <v>4.8429039999999999</v>
      </c>
      <c r="EX174">
        <v>1.1263399999999999</v>
      </c>
      <c r="EY174">
        <v>17.396850000000001</v>
      </c>
      <c r="EZ174" s="1">
        <v>1.429827E-2</v>
      </c>
      <c r="FA174" s="1">
        <v>4.1932510000000001</v>
      </c>
      <c r="FB174">
        <v>1.1243399999999999</v>
      </c>
      <c r="FC174">
        <v>16.665690000000001</v>
      </c>
      <c r="FD174" s="1">
        <v>1.2545580000000001E-2</v>
      </c>
      <c r="FE174" s="1">
        <v>3.6707169999999998</v>
      </c>
      <c r="FF174">
        <v>1.122906</v>
      </c>
      <c r="FG174">
        <v>16.127050000000001</v>
      </c>
      <c r="FH174" s="1">
        <v>1.1030369999999999E-2</v>
      </c>
      <c r="FI174" s="1">
        <v>3.2212320000000001</v>
      </c>
      <c r="FJ174">
        <v>1.1221019999999999</v>
      </c>
      <c r="FK174">
        <v>15.99179</v>
      </c>
      <c r="FL174" s="1">
        <v>9.5272629999999994E-3</v>
      </c>
      <c r="FM174" s="1">
        <v>2.7789619999999999</v>
      </c>
      <c r="FN174">
        <v>1.1216950000000001</v>
      </c>
      <c r="FO174">
        <v>16.876149999999999</v>
      </c>
      <c r="FP174" s="1">
        <v>7.8909310000000003E-3</v>
      </c>
      <c r="FQ174" s="1">
        <v>2.3012739999999998</v>
      </c>
      <c r="FR174">
        <v>1.121526</v>
      </c>
      <c r="FS174">
        <v>17.693950000000001</v>
      </c>
      <c r="FT174" s="1">
        <v>6.2023060000000003E-3</v>
      </c>
      <c r="FU174" s="1">
        <v>1.808759</v>
      </c>
      <c r="FV174">
        <v>1.121572</v>
      </c>
      <c r="FW174">
        <v>18.047969999999999</v>
      </c>
      <c r="FX174" s="1">
        <v>4.691565E-3</v>
      </c>
      <c r="FY174" s="1">
        <v>1.3663879999999999</v>
      </c>
      <c r="FZ174">
        <v>1.1217189999999999</v>
      </c>
      <c r="GA174">
        <v>17.846699999999998</v>
      </c>
      <c r="GB174" s="1">
        <v>3.5316039999999998E-3</v>
      </c>
      <c r="GC174" s="1">
        <v>1.0250969999999999</v>
      </c>
      <c r="GD174">
        <v>1.1219889999999999</v>
      </c>
      <c r="GE174">
        <v>17.22268</v>
      </c>
      <c r="GF174" s="1">
        <v>2.7434500000000001E-3</v>
      </c>
      <c r="GG174" s="1">
        <v>0.79237279999999999</v>
      </c>
      <c r="GH174">
        <v>1.122312</v>
      </c>
      <c r="GI174">
        <v>16.55151</v>
      </c>
      <c r="GJ174" s="1">
        <v>2.2459480000000002E-3</v>
      </c>
      <c r="GK174" s="1">
        <v>0.64515549999999999</v>
      </c>
      <c r="GL174">
        <v>1.1226240000000001</v>
      </c>
      <c r="GM174">
        <v>16.091460000000001</v>
      </c>
      <c r="GN174" s="1">
        <v>1.935055E-3</v>
      </c>
      <c r="GO174" s="1">
        <v>0.55453160000000001</v>
      </c>
      <c r="GP174">
        <v>1.1230020000000001</v>
      </c>
      <c r="GQ174">
        <v>16.02984</v>
      </c>
      <c r="GR174" s="1">
        <v>1.723282E-3</v>
      </c>
      <c r="GS174" s="1">
        <v>0.49245519999999998</v>
      </c>
      <c r="GT174">
        <v>1.1233120000000001</v>
      </c>
      <c r="GU174">
        <v>16.976410000000001</v>
      </c>
      <c r="GV174" s="1">
        <v>1.5588360000000001E-3</v>
      </c>
      <c r="GW174" s="1">
        <v>0.44458999999999999</v>
      </c>
      <c r="GX174">
        <v>1.1236539999999999</v>
      </c>
      <c r="GY174">
        <v>17.848289999999999</v>
      </c>
      <c r="GZ174" s="1">
        <v>1.420047E-3</v>
      </c>
      <c r="HA174" s="1">
        <v>0.40440589999999998</v>
      </c>
      <c r="HB174">
        <v>1.123847</v>
      </c>
      <c r="HC174">
        <v>18.350169999999999</v>
      </c>
      <c r="HD174" s="1">
        <v>1.301977E-3</v>
      </c>
      <c r="HE174" s="1">
        <v>0.37029590000000001</v>
      </c>
      <c r="HF174">
        <v>1.1240319999999999</v>
      </c>
      <c r="HG174">
        <v>18.699839999999998</v>
      </c>
      <c r="HH174" s="1">
        <v>1.204402E-3</v>
      </c>
      <c r="HI174" s="1">
        <v>0.34209539999999999</v>
      </c>
      <c r="HJ174">
        <v>1.1241950000000001</v>
      </c>
      <c r="HK174">
        <v>18.594799999999999</v>
      </c>
      <c r="HL174" s="1">
        <v>1.1250539999999999E-3</v>
      </c>
      <c r="HM174" s="1">
        <v>0.31921440000000001</v>
      </c>
      <c r="HN174">
        <v>1.124282</v>
      </c>
      <c r="HO174">
        <v>17.99155</v>
      </c>
      <c r="HP174" s="1">
        <v>1.0603979999999999E-3</v>
      </c>
      <c r="HQ174" s="1">
        <v>0.30060930000000002</v>
      </c>
      <c r="HR174">
        <v>1.1243540000000001</v>
      </c>
      <c r="HS174">
        <v>17.47231</v>
      </c>
      <c r="HT174" s="1">
        <v>1.008026E-3</v>
      </c>
      <c r="HU174" s="1">
        <v>0.28553299999999998</v>
      </c>
      <c r="HV174">
        <v>1.1243719999999999</v>
      </c>
      <c r="HW174">
        <v>17.26042</v>
      </c>
      <c r="HX174" s="1">
        <v>9.6824420000000001E-4</v>
      </c>
      <c r="HY174" s="1">
        <v>0.27403</v>
      </c>
      <c r="HZ174">
        <v>1.124395</v>
      </c>
      <c r="IA174">
        <v>18.037379999999999</v>
      </c>
      <c r="IB174" s="1">
        <v>9.4068479999999996E-4</v>
      </c>
      <c r="IC174" s="1">
        <v>0.26603690000000002</v>
      </c>
      <c r="ID174">
        <v>1.124412</v>
      </c>
      <c r="IE174">
        <v>19.080210000000001</v>
      </c>
      <c r="IF174" s="1">
        <v>9.2118759999999995E-4</v>
      </c>
      <c r="IG174" s="1">
        <v>0.26043319999999998</v>
      </c>
      <c r="IH174">
        <v>1.124431</v>
      </c>
      <c r="II174">
        <v>19.69134</v>
      </c>
      <c r="IJ174" s="1">
        <v>9.0284489999999996E-4</v>
      </c>
      <c r="IK174" s="1">
        <v>0.25530720000000001</v>
      </c>
      <c r="IL174">
        <v>1.124431</v>
      </c>
      <c r="IM174">
        <v>19.946190000000001</v>
      </c>
      <c r="IN174" s="1">
        <v>8.808469E-4</v>
      </c>
      <c r="IO174" s="1">
        <v>0.24921180000000001</v>
      </c>
      <c r="IP174">
        <v>1.12442</v>
      </c>
      <c r="IQ174">
        <v>19.504110000000001</v>
      </c>
      <c r="IR174" s="1">
        <v>8.5401230000000002E-4</v>
      </c>
      <c r="IS174" s="1">
        <v>0.24174090000000001</v>
      </c>
      <c r="IT174">
        <v>1.1244369999999999</v>
      </c>
      <c r="IU174">
        <v>18.760999999999999</v>
      </c>
      <c r="IV174" s="1">
        <v>8.2340240000000002E-4</v>
      </c>
      <c r="IW174" s="1">
        <v>0.23318220000000001</v>
      </c>
      <c r="IX174">
        <v>1.1244479999999999</v>
      </c>
      <c r="IY174">
        <v>18.369150000000001</v>
      </c>
      <c r="IZ174" s="1">
        <v>7.9109000000000004E-4</v>
      </c>
      <c r="JA174" s="1">
        <v>0.2240953</v>
      </c>
      <c r="JB174">
        <v>1.1244510000000001</v>
      </c>
      <c r="JC174">
        <v>18.386800000000001</v>
      </c>
      <c r="JD174" s="1">
        <v>7.5870509999999996E-4</v>
      </c>
      <c r="JE174" s="1">
        <v>0.21494489999999999</v>
      </c>
      <c r="JF174">
        <v>1.1244639999999999</v>
      </c>
      <c r="JG174">
        <v>19.064599999999999</v>
      </c>
      <c r="JH174" s="1">
        <v>7.2718510000000002E-4</v>
      </c>
      <c r="JI174" s="1">
        <v>0.20604049999999999</v>
      </c>
      <c r="JJ174">
        <v>1.124411</v>
      </c>
      <c r="JK174">
        <v>19.442019999999999</v>
      </c>
      <c r="JL174" s="1">
        <v>6.9707700000000005E-4</v>
      </c>
      <c r="JM174" s="1">
        <v>0.1975055</v>
      </c>
      <c r="JN174">
        <v>1.124465</v>
      </c>
      <c r="JO174">
        <v>19.497689999999999</v>
      </c>
      <c r="JP174" s="1">
        <v>6.6833270000000002E-4</v>
      </c>
      <c r="JQ174" s="1">
        <v>0.18937419999999999</v>
      </c>
      <c r="JR174">
        <v>1.1244179999999999</v>
      </c>
      <c r="JS174">
        <v>18.981449999999999</v>
      </c>
      <c r="JT174" s="1">
        <v>6.4110290000000004E-4</v>
      </c>
      <c r="JU174" s="1">
        <v>0.18164559999999999</v>
      </c>
      <c r="JV174">
        <v>1.124414</v>
      </c>
      <c r="JW174">
        <v>18.120709999999999</v>
      </c>
      <c r="JX174" s="1">
        <v>6.1517310000000003E-4</v>
      </c>
      <c r="JY174" s="1">
        <v>0.17430999999999999</v>
      </c>
      <c r="JZ174">
        <v>1.12442</v>
      </c>
      <c r="KA174">
        <v>17.43337</v>
      </c>
      <c r="KB174" s="1">
        <v>5.906358E-4</v>
      </c>
      <c r="KC174" s="1">
        <v>0.1673471</v>
      </c>
      <c r="KD174">
        <v>1.1244529999999999</v>
      </c>
      <c r="KE174">
        <v>17.014659999999999</v>
      </c>
      <c r="KF174" s="1">
        <v>5.6721929999999999E-4</v>
      </c>
      <c r="KG174" s="1">
        <v>0.1607141</v>
      </c>
      <c r="KH174">
        <v>1.1244639999999999</v>
      </c>
      <c r="KI174">
        <v>16.851649999999999</v>
      </c>
      <c r="KJ174" s="1">
        <v>5.4488520000000001E-4</v>
      </c>
      <c r="KK174" s="1">
        <v>0.15438760000000001</v>
      </c>
      <c r="KL174">
        <v>1.1244179999999999</v>
      </c>
      <c r="KM174">
        <v>17.415959999999998</v>
      </c>
      <c r="KN174" s="1">
        <v>5.2359659999999997E-4</v>
      </c>
      <c r="KO174" s="1">
        <v>0.1483507</v>
      </c>
      <c r="KP174">
        <v>1.1244510000000001</v>
      </c>
      <c r="KQ174">
        <v>17.73132</v>
      </c>
      <c r="KR174" s="1">
        <v>5.0337259999999997E-4</v>
      </c>
      <c r="KS174" s="1">
        <v>0.14260890000000001</v>
      </c>
      <c r="KT174">
        <v>1.12442</v>
      </c>
      <c r="KU174">
        <v>17.859169999999999</v>
      </c>
      <c r="KV174" s="1">
        <v>4.8413980000000002E-4</v>
      </c>
      <c r="KW174" s="1">
        <v>0.13716439999999999</v>
      </c>
      <c r="KX174">
        <v>1.1244160000000001</v>
      </c>
      <c r="KY174">
        <v>17.871379999999998</v>
      </c>
      <c r="KZ174" s="1">
        <v>4.6587899999999999E-4</v>
      </c>
      <c r="LA174" s="1">
        <v>0.13198660000000001</v>
      </c>
      <c r="LB174">
        <v>1.124463</v>
      </c>
      <c r="LC174">
        <v>17.415559999999999</v>
      </c>
      <c r="LD174" s="1">
        <v>4.4853379999999998E-4</v>
      </c>
      <c r="LE174" s="1">
        <v>0.12706619999999999</v>
      </c>
      <c r="LF174">
        <v>1.1244400000000001</v>
      </c>
      <c r="LG174">
        <v>16.645990000000001</v>
      </c>
      <c r="LH174" s="1">
        <v>4.3200219999999998E-4</v>
      </c>
      <c r="LI174" s="1">
        <v>0.122373</v>
      </c>
      <c r="LJ174">
        <v>1.124417</v>
      </c>
      <c r="LK174">
        <v>15.933579999999999</v>
      </c>
      <c r="LL174" s="1">
        <v>4.1615329999999999E-4</v>
      </c>
      <c r="LM174" s="1">
        <v>0.1178911</v>
      </c>
      <c r="LN174">
        <v>1.124393</v>
      </c>
      <c r="LO174">
        <v>15.68624</v>
      </c>
      <c r="LP174" s="1">
        <v>4.0098750000000001E-4</v>
      </c>
      <c r="LQ174" s="1">
        <v>0.11360199999999999</v>
      </c>
      <c r="LR174">
        <v>1.124282</v>
      </c>
      <c r="LS174">
        <v>16.608280000000001</v>
      </c>
      <c r="LT174" s="1">
        <v>3.8652309999999998E-4</v>
      </c>
      <c r="LU174" s="1">
        <v>0.1095058</v>
      </c>
      <c r="LV174">
        <v>1.124185</v>
      </c>
      <c r="LW174">
        <v>17.511379999999999</v>
      </c>
      <c r="LX174" s="1">
        <v>3.726135E-4</v>
      </c>
      <c r="LY174" s="1">
        <v>0.1055767</v>
      </c>
      <c r="LZ174">
        <v>1.12399</v>
      </c>
      <c r="MA174">
        <v>18.184560000000001</v>
      </c>
      <c r="MB174" s="1">
        <v>3.5922120000000002E-4</v>
      </c>
      <c r="MC174" s="1">
        <v>0.10179290000000001</v>
      </c>
      <c r="MD174">
        <v>1.1237239999999999</v>
      </c>
      <c r="ME174">
        <v>18.867470000000001</v>
      </c>
      <c r="MF174" s="1">
        <v>3.4630289999999997E-4</v>
      </c>
      <c r="MG174" s="1">
        <v>9.8150589999999996E-2</v>
      </c>
      <c r="MH174">
        <v>1.1234120000000001</v>
      </c>
      <c r="MI174">
        <v>18.854150000000001</v>
      </c>
      <c r="MJ174" s="1">
        <v>3.339172E-4</v>
      </c>
      <c r="MK174" s="1">
        <v>9.4660649999999999E-2</v>
      </c>
      <c r="ML174">
        <v>1.123084</v>
      </c>
      <c r="MM174">
        <v>18.185669999999998</v>
      </c>
      <c r="MN174" s="1">
        <v>3.222449E-4</v>
      </c>
      <c r="MO174" s="1">
        <v>9.1358910000000002E-2</v>
      </c>
      <c r="MP174">
        <v>1.122746</v>
      </c>
      <c r="MQ174">
        <v>17.75198</v>
      </c>
      <c r="MR174" s="1">
        <v>3.1171889999999998E-4</v>
      </c>
      <c r="MS174" s="1">
        <v>8.8379470000000002E-2</v>
      </c>
      <c r="MT174">
        <v>1.1223860000000001</v>
      </c>
      <c r="MU174">
        <v>17.78049</v>
      </c>
      <c r="MV174" s="1">
        <v>3.0341120000000003E-4</v>
      </c>
      <c r="MW174" s="1">
        <v>8.5997859999999995E-2</v>
      </c>
      <c r="MX174">
        <v>1.122052</v>
      </c>
      <c r="MY174">
        <v>18.822769999999998</v>
      </c>
      <c r="MZ174" s="1">
        <v>2.9781330000000001E-4</v>
      </c>
      <c r="NA174" s="1">
        <v>8.4377659999999993E-2</v>
      </c>
      <c r="NB174">
        <v>1.1217140000000001</v>
      </c>
      <c r="NC174">
        <v>19.823270000000001</v>
      </c>
      <c r="ND174" s="1">
        <v>2.9405030000000001E-4</v>
      </c>
      <c r="NE174" s="1">
        <v>8.3311419999999997E-2</v>
      </c>
      <c r="NF174">
        <v>1.1215029999999999</v>
      </c>
      <c r="NG174">
        <v>20.33154</v>
      </c>
      <c r="NH174" s="1">
        <v>2.9044759999999998E-4</v>
      </c>
      <c r="NI174" s="1">
        <v>8.2313880000000006E-2</v>
      </c>
      <c r="NJ174">
        <v>1.1212979999999999</v>
      </c>
      <c r="NK174">
        <v>20.637779999999999</v>
      </c>
      <c r="NL174" s="1">
        <v>2.8565820000000001E-4</v>
      </c>
      <c r="NM174" s="1">
        <v>8.0991259999999995E-2</v>
      </c>
      <c r="NN174">
        <v>1.1211439999999999</v>
      </c>
      <c r="NO174">
        <v>20.295750000000002</v>
      </c>
      <c r="NP174" s="1">
        <v>2.7934630000000003E-4</v>
      </c>
      <c r="NQ174" s="1">
        <v>7.9233559999999995E-2</v>
      </c>
      <c r="NR174">
        <v>1.121054</v>
      </c>
      <c r="NS174">
        <v>19.665120000000002</v>
      </c>
      <c r="NT174" s="1">
        <v>2.7173749999999998E-4</v>
      </c>
      <c r="NU174" s="1">
        <v>7.7098899999999998E-2</v>
      </c>
      <c r="NV174">
        <v>1.120981</v>
      </c>
      <c r="NW174">
        <v>19.355139999999999</v>
      </c>
      <c r="NX174" s="1">
        <v>2.629423E-4</v>
      </c>
      <c r="NY174" s="1">
        <v>7.4631310000000006E-2</v>
      </c>
      <c r="NZ174">
        <v>1.1208400000000001</v>
      </c>
      <c r="OA174">
        <v>19.42576</v>
      </c>
      <c r="OB174" s="1">
        <v>2.5261510000000001E-4</v>
      </c>
      <c r="OC174" s="1">
        <v>7.1741390000000002E-2</v>
      </c>
      <c r="OD174">
        <v>1.1206659999999999</v>
      </c>
      <c r="OE174">
        <v>19.734300000000001</v>
      </c>
      <c r="OF174" s="1">
        <v>2.4056030000000001E-4</v>
      </c>
      <c r="OG174" s="1">
        <v>6.8358370000000002E-2</v>
      </c>
      <c r="OH174">
        <v>1.1203689999999999</v>
      </c>
      <c r="OI174">
        <v>20.33305</v>
      </c>
      <c r="OJ174" s="1">
        <v>2.275109E-4</v>
      </c>
      <c r="OK174" s="1">
        <v>6.4682760000000006E-2</v>
      </c>
    </row>
    <row r="175" spans="1:401" x14ac:dyDescent="0.35">
      <c r="A175">
        <v>178</v>
      </c>
      <c r="B175" t="s">
        <v>4</v>
      </c>
      <c r="C175" t="s">
        <v>24</v>
      </c>
      <c r="D175" t="s">
        <v>180</v>
      </c>
      <c r="E175">
        <v>1339.7059999999999</v>
      </c>
      <c r="F175">
        <v>0.89060799999999996</v>
      </c>
      <c r="G175">
        <v>16.18852</v>
      </c>
      <c r="H175">
        <v>0</v>
      </c>
      <c r="I175">
        <v>0</v>
      </c>
      <c r="J175">
        <v>0.88850929999999995</v>
      </c>
      <c r="K175">
        <v>16.042069999999999</v>
      </c>
      <c r="L175">
        <v>0</v>
      </c>
      <c r="M175">
        <v>0</v>
      </c>
      <c r="N175">
        <v>0.88632949999999999</v>
      </c>
      <c r="O175">
        <v>16.179010000000002</v>
      </c>
      <c r="P175">
        <v>0</v>
      </c>
      <c r="Q175">
        <v>0</v>
      </c>
      <c r="R175">
        <v>0.88418330000000001</v>
      </c>
      <c r="S175">
        <v>16.009370000000001</v>
      </c>
      <c r="T175">
        <v>0</v>
      </c>
      <c r="U175">
        <v>0</v>
      </c>
      <c r="V175">
        <v>0.88201470000000004</v>
      </c>
      <c r="W175">
        <v>16.021640000000001</v>
      </c>
      <c r="X175">
        <v>0</v>
      </c>
      <c r="Y175">
        <v>0</v>
      </c>
      <c r="Z175">
        <v>0.87987919999999997</v>
      </c>
      <c r="AA175">
        <v>15.78905</v>
      </c>
      <c r="AB175">
        <v>0</v>
      </c>
      <c r="AC175" s="1">
        <v>1.126282E-36</v>
      </c>
      <c r="AD175">
        <v>0.87773970000000001</v>
      </c>
      <c r="AE175">
        <v>15.78515</v>
      </c>
      <c r="AF175" s="1">
        <v>1.6613480000000001E-28</v>
      </c>
      <c r="AG175" s="1">
        <v>7.9738000000000005E-26</v>
      </c>
      <c r="AH175">
        <v>0.87562039999999997</v>
      </c>
      <c r="AI175">
        <v>15.897740000000001</v>
      </c>
      <c r="AJ175" s="1">
        <v>1.027784E-17</v>
      </c>
      <c r="AK175" s="1">
        <v>4.9397740000000003E-15</v>
      </c>
      <c r="AL175">
        <v>0.87349169999999998</v>
      </c>
      <c r="AM175">
        <v>15.949020000000001</v>
      </c>
      <c r="AN175" s="1">
        <v>9.2510830000000006E-8</v>
      </c>
      <c r="AO175" s="1">
        <v>2.6361160000000002E-5</v>
      </c>
      <c r="AP175">
        <v>0.87132229999999999</v>
      </c>
      <c r="AQ175">
        <v>15.79326</v>
      </c>
      <c r="AR175" s="1">
        <v>5.6132489999999996E-4</v>
      </c>
      <c r="AS175">
        <v>0.18452830000000001</v>
      </c>
      <c r="AT175">
        <v>0.86922960000000005</v>
      </c>
      <c r="AU175">
        <v>15.85327</v>
      </c>
      <c r="AV175" s="1">
        <v>0.1086018</v>
      </c>
      <c r="AW175">
        <v>39.72542</v>
      </c>
      <c r="AX175">
        <v>0.86708280000000004</v>
      </c>
      <c r="AY175">
        <v>15.51103</v>
      </c>
      <c r="AZ175">
        <v>3.1714359999999999</v>
      </c>
      <c r="BA175">
        <v>1265.5550000000001</v>
      </c>
      <c r="BB175">
        <v>0.86499800000000004</v>
      </c>
      <c r="BC175">
        <v>15.10078</v>
      </c>
      <c r="BD175">
        <v>24.693519999999999</v>
      </c>
      <c r="BE175">
        <v>10608.52</v>
      </c>
      <c r="BF175">
        <v>0.86284050000000001</v>
      </c>
      <c r="BG175">
        <v>14.85763</v>
      </c>
      <c r="BH175">
        <v>71.248620000000003</v>
      </c>
      <c r="BI175">
        <v>32599.91</v>
      </c>
      <c r="BJ175">
        <v>0.86048360000000002</v>
      </c>
      <c r="BK175">
        <v>14.66531</v>
      </c>
      <c r="BL175">
        <v>95.126400000000004</v>
      </c>
      <c r="BM175">
        <v>45963.95</v>
      </c>
      <c r="BN175">
        <v>0.85780120000000004</v>
      </c>
      <c r="BO175">
        <v>14.50905</v>
      </c>
      <c r="BP175">
        <v>69.632350000000002</v>
      </c>
      <c r="BQ175">
        <v>35152.339999999997</v>
      </c>
      <c r="BR175">
        <v>0.85462610000000006</v>
      </c>
      <c r="BS175">
        <v>14.42187</v>
      </c>
      <c r="BT175">
        <v>31.677489999999999</v>
      </c>
      <c r="BU175">
        <v>16601.330000000002</v>
      </c>
      <c r="BV175">
        <v>0.85087559999999995</v>
      </c>
      <c r="BW175">
        <v>14.76615</v>
      </c>
      <c r="BX175">
        <v>10.03036</v>
      </c>
      <c r="BY175">
        <v>5418.165</v>
      </c>
      <c r="BZ175">
        <v>0.84652740000000004</v>
      </c>
      <c r="CA175">
        <v>15.329370000000001</v>
      </c>
      <c r="CB175">
        <v>2.4649869999999998</v>
      </c>
      <c r="CC175">
        <v>1360.9970000000001</v>
      </c>
      <c r="CD175">
        <v>0.84170929999999999</v>
      </c>
      <c r="CE175">
        <v>15.781409999999999</v>
      </c>
      <c r="CF175">
        <v>0.54767270000000001</v>
      </c>
      <c r="CG175">
        <v>303.88729999999998</v>
      </c>
      <c r="CH175">
        <v>0.83654799999999996</v>
      </c>
      <c r="CI175">
        <v>15.984059999999999</v>
      </c>
      <c r="CJ175">
        <v>0.15097459999999999</v>
      </c>
      <c r="CK175">
        <v>81.248589999999993</v>
      </c>
      <c r="CL175">
        <v>0.83078350000000001</v>
      </c>
      <c r="CM175">
        <v>15.633319999999999</v>
      </c>
      <c r="CN175" s="1">
        <v>7.5506840000000006E-2</v>
      </c>
      <c r="CO175">
        <v>38.64358</v>
      </c>
      <c r="CP175">
        <v>0.82499610000000001</v>
      </c>
      <c r="CQ175">
        <v>15.1342</v>
      </c>
      <c r="CR175" s="1">
        <v>6.0807020000000003E-2</v>
      </c>
      <c r="CS175">
        <v>30.405570000000001</v>
      </c>
      <c r="CT175">
        <v>0.81968280000000004</v>
      </c>
      <c r="CU175">
        <v>14.89166</v>
      </c>
      <c r="CV175" s="1">
        <v>5.9291990000000003E-2</v>
      </c>
      <c r="CW175" s="1">
        <v>29.65634</v>
      </c>
      <c r="CX175">
        <v>0.8146255</v>
      </c>
      <c r="CY175">
        <v>14.90995</v>
      </c>
      <c r="CZ175" s="1">
        <v>6.088093E-2</v>
      </c>
      <c r="DA175" s="1">
        <v>30.560089999999999</v>
      </c>
      <c r="DB175">
        <v>0.80978059999999996</v>
      </c>
      <c r="DC175">
        <v>15.51141</v>
      </c>
      <c r="DD175" s="1">
        <v>6.1651240000000003E-2</v>
      </c>
      <c r="DE175" s="1">
        <v>31.03905</v>
      </c>
      <c r="DF175">
        <v>0.80492169999999996</v>
      </c>
      <c r="DG175">
        <v>16.355789999999999</v>
      </c>
      <c r="DH175" s="1">
        <v>6.0119190000000003E-2</v>
      </c>
      <c r="DI175" s="1">
        <v>30.34328</v>
      </c>
      <c r="DJ175">
        <v>0.79995680000000002</v>
      </c>
      <c r="DK175">
        <v>16.80134</v>
      </c>
      <c r="DL175" s="1">
        <v>5.6552400000000003E-2</v>
      </c>
      <c r="DM175" s="1">
        <v>28.665800000000001</v>
      </c>
      <c r="DN175">
        <v>0.79568479999999997</v>
      </c>
      <c r="DO175">
        <v>16.94577</v>
      </c>
      <c r="DP175" s="1">
        <v>5.1826839999999999E-2</v>
      </c>
      <c r="DQ175" s="1">
        <v>26.387139999999999</v>
      </c>
      <c r="DR175">
        <v>0.79128759999999998</v>
      </c>
      <c r="DS175">
        <v>16.656130000000001</v>
      </c>
      <c r="DT175" s="1">
        <v>4.6698179999999999E-2</v>
      </c>
      <c r="DU175" s="1">
        <v>23.857500000000002</v>
      </c>
      <c r="DV175">
        <v>0.78686710000000004</v>
      </c>
      <c r="DW175">
        <v>16.303280000000001</v>
      </c>
      <c r="DX175" s="1">
        <v>4.1666229999999999E-2</v>
      </c>
      <c r="DY175" s="1">
        <v>21.34995</v>
      </c>
      <c r="DZ175">
        <v>0.78335160000000004</v>
      </c>
      <c r="EA175">
        <v>16.120460000000001</v>
      </c>
      <c r="EB175" s="1">
        <v>3.6808100000000003E-2</v>
      </c>
      <c r="EC175" s="1">
        <v>18.896470000000001</v>
      </c>
      <c r="ED175">
        <v>0.77994920000000001</v>
      </c>
      <c r="EE175">
        <v>16.080100000000002</v>
      </c>
      <c r="EF175" s="1">
        <v>3.1997650000000002E-2</v>
      </c>
      <c r="EG175" s="1">
        <v>16.457979999999999</v>
      </c>
      <c r="EH175">
        <v>0.77676540000000005</v>
      </c>
      <c r="EI175">
        <v>16.542580000000001</v>
      </c>
      <c r="EJ175" s="1">
        <v>2.732977E-2</v>
      </c>
      <c r="EK175" s="1">
        <v>14.07408</v>
      </c>
      <c r="EL175">
        <v>0.77427539999999995</v>
      </c>
      <c r="EM175">
        <v>17.217210000000001</v>
      </c>
      <c r="EN175" s="1">
        <v>2.3116169999999998E-2</v>
      </c>
      <c r="EO175" s="1">
        <v>11.89752</v>
      </c>
      <c r="EP175">
        <v>0.77217970000000002</v>
      </c>
      <c r="EQ175">
        <v>17.768249999999998</v>
      </c>
      <c r="ER175" s="1">
        <v>1.9576719999999999E-2</v>
      </c>
      <c r="ES175" s="1">
        <v>10.05625</v>
      </c>
      <c r="ET175">
        <v>0.77050600000000002</v>
      </c>
      <c r="EU175">
        <v>17.94295</v>
      </c>
      <c r="EV175" s="1">
        <v>1.6737660000000001E-2</v>
      </c>
      <c r="EW175" s="1">
        <v>8.5716809999999999</v>
      </c>
      <c r="EX175">
        <v>0.7693044</v>
      </c>
      <c r="EY175">
        <v>17.46489</v>
      </c>
      <c r="EZ175" s="1">
        <v>1.4498820000000001E-2</v>
      </c>
      <c r="FA175" s="1">
        <v>7.3985380000000003</v>
      </c>
      <c r="FB175">
        <v>0.76853689999999997</v>
      </c>
      <c r="FC175">
        <v>16.70919</v>
      </c>
      <c r="FD175" s="1">
        <v>1.271017E-2</v>
      </c>
      <c r="FE175" s="1">
        <v>6.4614019999999996</v>
      </c>
      <c r="FF175">
        <v>0.76797099999999996</v>
      </c>
      <c r="FG175">
        <v>16.13025</v>
      </c>
      <c r="FH175" s="1">
        <v>1.1180610000000001E-2</v>
      </c>
      <c r="FI175" s="1">
        <v>5.6675300000000002</v>
      </c>
      <c r="FJ175">
        <v>0.76783219999999996</v>
      </c>
      <c r="FK175">
        <v>15.9918</v>
      </c>
      <c r="FL175" s="1">
        <v>9.6871909999999995E-3</v>
      </c>
      <c r="FM175" s="1">
        <v>4.9042770000000004</v>
      </c>
      <c r="FN175">
        <v>0.76785979999999998</v>
      </c>
      <c r="FO175">
        <v>16.866849999999999</v>
      </c>
      <c r="FP175" s="1">
        <v>8.066386E-3</v>
      </c>
      <c r="FQ175" s="1">
        <v>4.0859360000000002</v>
      </c>
      <c r="FR175">
        <v>0.76792990000000005</v>
      </c>
      <c r="FS175">
        <v>17.706410000000002</v>
      </c>
      <c r="FT175" s="1">
        <v>6.3741309999999999E-3</v>
      </c>
      <c r="FU175" s="1">
        <v>3.2308910000000002</v>
      </c>
      <c r="FV175">
        <v>0.76806030000000003</v>
      </c>
      <c r="FW175">
        <v>18.1052</v>
      </c>
      <c r="FX175" s="1">
        <v>4.8341390000000003E-3</v>
      </c>
      <c r="FY175" s="1">
        <v>2.446707</v>
      </c>
      <c r="FZ175">
        <v>0.76823390000000003</v>
      </c>
      <c r="GA175">
        <v>17.932469999999999</v>
      </c>
      <c r="GB175" s="1">
        <v>3.6326489999999999E-3</v>
      </c>
      <c r="GC175" s="1">
        <v>1.8294760000000001</v>
      </c>
      <c r="GD175">
        <v>0.76841570000000003</v>
      </c>
      <c r="GE175">
        <v>17.294049999999999</v>
      </c>
      <c r="GF175" s="1">
        <v>2.8069079999999999E-3</v>
      </c>
      <c r="GG175" s="1">
        <v>1.4025259999999999</v>
      </c>
      <c r="GH175">
        <v>0.76862019999999998</v>
      </c>
      <c r="GI175">
        <v>16.58839</v>
      </c>
      <c r="GJ175" s="1">
        <v>2.2828620000000001E-3</v>
      </c>
      <c r="GK175" s="1">
        <v>1.130687</v>
      </c>
      <c r="GL175">
        <v>0.76881109999999997</v>
      </c>
      <c r="GM175">
        <v>16.094709999999999</v>
      </c>
      <c r="GN175" s="1">
        <v>1.952596E-3</v>
      </c>
      <c r="GO175" s="1">
        <v>0.96156980000000003</v>
      </c>
      <c r="GP175">
        <v>0.76902539999999997</v>
      </c>
      <c r="GQ175">
        <v>16.029859999999999</v>
      </c>
      <c r="GR175" s="1">
        <v>1.7369709999999999E-3</v>
      </c>
      <c r="GS175" s="1">
        <v>0.85394590000000004</v>
      </c>
      <c r="GT175">
        <v>0.76918770000000003</v>
      </c>
      <c r="GU175">
        <v>16.97824</v>
      </c>
      <c r="GV175" s="1">
        <v>1.5699760000000001E-3</v>
      </c>
      <c r="GW175" s="1">
        <v>0.77096359999999997</v>
      </c>
      <c r="GX175">
        <v>0.76931700000000003</v>
      </c>
      <c r="GY175">
        <v>17.88747</v>
      </c>
      <c r="GZ175" s="1">
        <v>1.4295950000000001E-3</v>
      </c>
      <c r="HA175" s="1">
        <v>0.70132030000000001</v>
      </c>
      <c r="HB175">
        <v>0.76941550000000003</v>
      </c>
      <c r="HC175">
        <v>18.4207</v>
      </c>
      <c r="HD175" s="1">
        <v>1.3100150000000001E-3</v>
      </c>
      <c r="HE175" s="1">
        <v>0.64219619999999999</v>
      </c>
      <c r="HF175">
        <v>0.76951349999999996</v>
      </c>
      <c r="HG175">
        <v>18.77542</v>
      </c>
      <c r="HH175" s="1">
        <v>1.2109670000000001E-3</v>
      </c>
      <c r="HI175" s="1">
        <v>0.59331449999999997</v>
      </c>
      <c r="HJ175">
        <v>0.76955309999999999</v>
      </c>
      <c r="HK175">
        <v>18.6449</v>
      </c>
      <c r="HL175" s="1">
        <v>1.130406E-3</v>
      </c>
      <c r="HM175" s="1">
        <v>0.55366979999999999</v>
      </c>
      <c r="HN175">
        <v>0.76958870000000001</v>
      </c>
      <c r="HO175">
        <v>18.028949999999998</v>
      </c>
      <c r="HP175" s="1">
        <v>1.0647950000000001E-3</v>
      </c>
      <c r="HQ175" s="1">
        <v>0.52141079999999995</v>
      </c>
      <c r="HR175">
        <v>0.76960430000000002</v>
      </c>
      <c r="HS175">
        <v>17.4817</v>
      </c>
      <c r="HT175" s="1">
        <v>1.01154E-3</v>
      </c>
      <c r="HU175" s="1">
        <v>0.49527729999999998</v>
      </c>
      <c r="HV175">
        <v>0.76960309999999998</v>
      </c>
      <c r="HW175">
        <v>17.260429999999999</v>
      </c>
      <c r="HX175" s="1">
        <v>9.708211E-4</v>
      </c>
      <c r="HY175" s="1">
        <v>0.475331</v>
      </c>
      <c r="HZ175">
        <v>0.76962079999999999</v>
      </c>
      <c r="IA175">
        <v>18.037389999999998</v>
      </c>
      <c r="IB175" s="1">
        <v>9.4246369999999996E-4</v>
      </c>
      <c r="IC175" s="1">
        <v>0.46147110000000002</v>
      </c>
      <c r="ID175">
        <v>0.76959739999999999</v>
      </c>
      <c r="IE175">
        <v>19.121169999999999</v>
      </c>
      <c r="IF175" s="1">
        <v>9.2257700000000005E-4</v>
      </c>
      <c r="IG175" s="1">
        <v>0.45175359999999998</v>
      </c>
      <c r="IH175">
        <v>0.76961109999999999</v>
      </c>
      <c r="II175">
        <v>19.774090000000001</v>
      </c>
      <c r="IJ175" s="1">
        <v>9.0433199999999999E-4</v>
      </c>
      <c r="IK175" s="1">
        <v>0.44286829999999999</v>
      </c>
      <c r="IL175">
        <v>0.76961480000000004</v>
      </c>
      <c r="IM175">
        <v>20.051159999999999</v>
      </c>
      <c r="IN175" s="1">
        <v>8.8267830000000002E-4</v>
      </c>
      <c r="IO175" s="1">
        <v>0.43229450000000003</v>
      </c>
      <c r="IP175">
        <v>0.76960470000000003</v>
      </c>
      <c r="IQ175">
        <v>19.586929999999999</v>
      </c>
      <c r="IR175" s="1">
        <v>8.5617169999999999E-4</v>
      </c>
      <c r="IS175" s="1">
        <v>0.41933550000000003</v>
      </c>
      <c r="IT175">
        <v>0.76961360000000001</v>
      </c>
      <c r="IU175">
        <v>18.810649999999999</v>
      </c>
      <c r="IV175" s="1">
        <v>8.2576290000000005E-4</v>
      </c>
      <c r="IW175" s="1">
        <v>0.4044973</v>
      </c>
      <c r="IX175">
        <v>0.76958570000000004</v>
      </c>
      <c r="IY175">
        <v>18.36917</v>
      </c>
      <c r="IZ175" s="1">
        <v>7.9351759999999997E-4</v>
      </c>
      <c r="JA175" s="1">
        <v>0.38873370000000002</v>
      </c>
      <c r="JB175">
        <v>0.76959270000000002</v>
      </c>
      <c r="JC175">
        <v>18.357759999999999</v>
      </c>
      <c r="JD175" s="1">
        <v>7.610974E-4</v>
      </c>
      <c r="JE175" s="1">
        <v>0.37286140000000001</v>
      </c>
      <c r="JF175">
        <v>0.76960059999999997</v>
      </c>
      <c r="JG175">
        <v>19.04599</v>
      </c>
      <c r="JH175" s="1">
        <v>7.2948700000000002E-4</v>
      </c>
      <c r="JI175" s="1">
        <v>0.35741529999999999</v>
      </c>
      <c r="JJ175">
        <v>0.76958950000000004</v>
      </c>
      <c r="JK175">
        <v>19.464600000000001</v>
      </c>
      <c r="JL175" s="1">
        <v>6.9927650000000004E-4</v>
      </c>
      <c r="JM175" s="1">
        <v>0.3426051</v>
      </c>
      <c r="JN175">
        <v>0.76960280000000003</v>
      </c>
      <c r="JO175">
        <v>19.576370000000001</v>
      </c>
      <c r="JP175" s="1">
        <v>6.7042760000000001E-4</v>
      </c>
      <c r="JQ175" s="1">
        <v>0.3285053</v>
      </c>
      <c r="JR175">
        <v>0.76960150000000005</v>
      </c>
      <c r="JS175">
        <v>19.075530000000001</v>
      </c>
      <c r="JT175" s="1">
        <v>6.4309499999999999E-4</v>
      </c>
      <c r="JU175" s="1">
        <v>0.31509409999999999</v>
      </c>
      <c r="JV175">
        <v>0.76959650000000002</v>
      </c>
      <c r="JW175">
        <v>18.208760000000002</v>
      </c>
      <c r="JX175" s="1">
        <v>6.1706279999999998E-4</v>
      </c>
      <c r="JY175" s="1">
        <v>0.30236940000000001</v>
      </c>
      <c r="JZ175">
        <v>0.7695959</v>
      </c>
      <c r="KA175">
        <v>17.48516</v>
      </c>
      <c r="KB175" s="1">
        <v>5.924309E-4</v>
      </c>
      <c r="KC175" s="1">
        <v>0.29029149999999998</v>
      </c>
      <c r="KD175">
        <v>0.76959540000000004</v>
      </c>
      <c r="KE175">
        <v>17.030760000000001</v>
      </c>
      <c r="KF175" s="1">
        <v>5.6893120000000002E-4</v>
      </c>
      <c r="KG175" s="1">
        <v>0.27878969999999997</v>
      </c>
      <c r="KH175">
        <v>0.76960260000000003</v>
      </c>
      <c r="KI175">
        <v>16.851680000000002</v>
      </c>
      <c r="KJ175" s="1">
        <v>5.4652260000000001E-4</v>
      </c>
      <c r="KK175" s="1">
        <v>0.26781509999999997</v>
      </c>
      <c r="KL175">
        <v>0.76959230000000001</v>
      </c>
      <c r="KM175">
        <v>17.426120000000001</v>
      </c>
      <c r="KN175" s="1">
        <v>5.2515570000000004E-4</v>
      </c>
      <c r="KO175" s="1">
        <v>0.25733929999999999</v>
      </c>
      <c r="KP175">
        <v>0.76960070000000003</v>
      </c>
      <c r="KQ175">
        <v>17.74963</v>
      </c>
      <c r="KR175" s="1">
        <v>5.0485549999999997E-4</v>
      </c>
      <c r="KS175" s="1">
        <v>0.24738270000000001</v>
      </c>
      <c r="KT175">
        <v>0.76959350000000004</v>
      </c>
      <c r="KU175">
        <v>17.921119999999998</v>
      </c>
      <c r="KV175" s="1">
        <v>4.855452E-4</v>
      </c>
      <c r="KW175" s="1">
        <v>0.2379348</v>
      </c>
      <c r="KX175">
        <v>0.76959739999999999</v>
      </c>
      <c r="KY175">
        <v>17.943860000000001</v>
      </c>
      <c r="KZ175" s="1">
        <v>4.6721760000000001E-4</v>
      </c>
      <c r="LA175" s="1">
        <v>0.22895280000000001</v>
      </c>
      <c r="LB175">
        <v>0.76960240000000002</v>
      </c>
      <c r="LC175">
        <v>17.486910000000002</v>
      </c>
      <c r="LD175" s="1">
        <v>4.498091E-4</v>
      </c>
      <c r="LE175" s="1">
        <v>0.22042100000000001</v>
      </c>
      <c r="LF175">
        <v>0.76958439999999995</v>
      </c>
      <c r="LG175">
        <v>16.70994</v>
      </c>
      <c r="LH175" s="1">
        <v>4.3322119999999998E-4</v>
      </c>
      <c r="LI175" s="1">
        <v>0.21227960000000001</v>
      </c>
      <c r="LJ175">
        <v>0.76956990000000003</v>
      </c>
      <c r="LK175">
        <v>15.977959999999999</v>
      </c>
      <c r="LL175" s="1">
        <v>4.1731679999999999E-4</v>
      </c>
      <c r="LM175" s="1">
        <v>0.20450489999999999</v>
      </c>
      <c r="LN175">
        <v>0.76956979999999997</v>
      </c>
      <c r="LO175">
        <v>15.71397</v>
      </c>
      <c r="LP175" s="1">
        <v>4.0210419999999998E-4</v>
      </c>
      <c r="LQ175" s="1">
        <v>0.1970682</v>
      </c>
      <c r="LR175">
        <v>0.76952690000000001</v>
      </c>
      <c r="LS175">
        <v>16.62302</v>
      </c>
      <c r="LT175" s="1">
        <v>3.8758709999999998E-4</v>
      </c>
      <c r="LU175" s="1">
        <v>0.18995989999999999</v>
      </c>
      <c r="LV175">
        <v>0.7694204</v>
      </c>
      <c r="LW175">
        <v>17.543690000000002</v>
      </c>
      <c r="LX175" s="1">
        <v>3.736379E-4</v>
      </c>
      <c r="LY175" s="1">
        <v>0.18314630000000001</v>
      </c>
      <c r="LZ175">
        <v>0.76931819999999995</v>
      </c>
      <c r="MA175">
        <v>18.25234</v>
      </c>
      <c r="MB175" s="1">
        <v>3.60212E-4</v>
      </c>
      <c r="MC175" s="1">
        <v>0.17658280000000001</v>
      </c>
      <c r="MD175">
        <v>0.76916890000000004</v>
      </c>
      <c r="ME175">
        <v>18.937740000000002</v>
      </c>
      <c r="MF175" s="1">
        <v>3.4725119999999999E-4</v>
      </c>
      <c r="MG175" s="1">
        <v>0.17026469999999999</v>
      </c>
      <c r="MH175">
        <v>0.76902899999999996</v>
      </c>
      <c r="MI175">
        <v>18.903929999999999</v>
      </c>
      <c r="MJ175" s="1">
        <v>3.3482770000000002E-4</v>
      </c>
      <c r="MK175" s="1">
        <v>0.16421169999999999</v>
      </c>
      <c r="ML175">
        <v>0.76885159999999997</v>
      </c>
      <c r="MM175">
        <v>18.223960000000002</v>
      </c>
      <c r="MN175" s="1">
        <v>3.2309359999999998E-4</v>
      </c>
      <c r="MO175" s="1">
        <v>0.15848429999999999</v>
      </c>
      <c r="MP175">
        <v>0.76865660000000002</v>
      </c>
      <c r="MQ175">
        <v>17.752020000000002</v>
      </c>
      <c r="MR175" s="1">
        <v>3.1245749999999999E-4</v>
      </c>
      <c r="MS175" s="1">
        <v>0.1533149</v>
      </c>
      <c r="MT175">
        <v>0.76848830000000001</v>
      </c>
      <c r="MU175">
        <v>17.767240000000001</v>
      </c>
      <c r="MV175" s="1">
        <v>3.0396239999999999E-4</v>
      </c>
      <c r="MW175" s="1">
        <v>0.1491778</v>
      </c>
      <c r="MX175">
        <v>0.76833929999999995</v>
      </c>
      <c r="MY175">
        <v>18.804819999999999</v>
      </c>
      <c r="MZ175" s="1">
        <v>2.9817819999999998E-4</v>
      </c>
      <c r="NA175" s="1">
        <v>0.1463585</v>
      </c>
      <c r="NB175">
        <v>0.76818410000000004</v>
      </c>
      <c r="NC175">
        <v>19.866630000000001</v>
      </c>
      <c r="ND175" s="1">
        <v>2.9432839999999998E-4</v>
      </c>
      <c r="NE175" s="1">
        <v>0.1445002</v>
      </c>
      <c r="NF175">
        <v>0.76809479999999997</v>
      </c>
      <c r="NG175">
        <v>20.412099999999999</v>
      </c>
      <c r="NH175" s="1">
        <v>2.9076539999999999E-4</v>
      </c>
      <c r="NI175" s="1">
        <v>0.14276179999999999</v>
      </c>
      <c r="NJ175">
        <v>0.76802440000000005</v>
      </c>
      <c r="NK175">
        <v>20.72533</v>
      </c>
      <c r="NL175" s="1">
        <v>2.8608380000000002E-4</v>
      </c>
      <c r="NM175" s="1">
        <v>0.14046259999999999</v>
      </c>
      <c r="NN175">
        <v>0.76796390000000003</v>
      </c>
      <c r="NO175">
        <v>20.35998</v>
      </c>
      <c r="NP175" s="1">
        <v>2.7987539999999999E-4</v>
      </c>
      <c r="NQ175" s="1">
        <v>0.137407</v>
      </c>
      <c r="NR175">
        <v>0.7679492</v>
      </c>
      <c r="NS175">
        <v>19.70158</v>
      </c>
      <c r="NT175" s="1">
        <v>2.7234980000000002E-4</v>
      </c>
      <c r="NU175" s="1">
        <v>0.1337004</v>
      </c>
      <c r="NV175">
        <v>0.76791569999999998</v>
      </c>
      <c r="NW175">
        <v>19.354569999999999</v>
      </c>
      <c r="NX175" s="1">
        <v>2.6364770000000001E-4</v>
      </c>
      <c r="NY175" s="1">
        <v>0.12941910000000001</v>
      </c>
      <c r="NZ175">
        <v>0.7678431</v>
      </c>
      <c r="OA175">
        <v>19.385680000000001</v>
      </c>
      <c r="OB175" s="1">
        <v>2.5343989999999998E-4</v>
      </c>
      <c r="OC175" s="1">
        <v>0.124406</v>
      </c>
      <c r="OD175">
        <v>0.76774690000000001</v>
      </c>
      <c r="OE175">
        <v>19.711200000000002</v>
      </c>
      <c r="OF175" s="1">
        <v>2.4149649999999999E-4</v>
      </c>
      <c r="OG175" s="1">
        <v>0.1185406</v>
      </c>
      <c r="OH175">
        <v>0.76759549999999999</v>
      </c>
      <c r="OI175">
        <v>20.360849999999999</v>
      </c>
      <c r="OJ175" s="1">
        <v>2.284775E-4</v>
      </c>
      <c r="OK175" s="1">
        <v>0.1121679</v>
      </c>
    </row>
    <row r="176" spans="1:401" x14ac:dyDescent="0.35">
      <c r="A176">
        <v>182</v>
      </c>
      <c r="B176" t="s">
        <v>4</v>
      </c>
      <c r="C176" t="s">
        <v>181</v>
      </c>
      <c r="D176" t="s">
        <v>182</v>
      </c>
      <c r="E176">
        <v>911.89760000000001</v>
      </c>
      <c r="F176">
        <v>0.87702610000000003</v>
      </c>
      <c r="G176">
        <v>16.21285</v>
      </c>
      <c r="H176">
        <v>0</v>
      </c>
      <c r="I176">
        <v>0</v>
      </c>
      <c r="J176">
        <v>0.87564569999999997</v>
      </c>
      <c r="K176">
        <v>16.117270000000001</v>
      </c>
      <c r="L176">
        <v>0</v>
      </c>
      <c r="M176">
        <v>0</v>
      </c>
      <c r="N176">
        <v>0.87431210000000004</v>
      </c>
      <c r="O176">
        <v>16.279060000000001</v>
      </c>
      <c r="P176">
        <v>0</v>
      </c>
      <c r="Q176">
        <v>0</v>
      </c>
      <c r="R176">
        <v>0.87307109999999999</v>
      </c>
      <c r="S176">
        <v>16.111730000000001</v>
      </c>
      <c r="T176">
        <v>0</v>
      </c>
      <c r="U176">
        <v>0</v>
      </c>
      <c r="V176">
        <v>0.87176640000000005</v>
      </c>
      <c r="W176">
        <v>16.125029999999999</v>
      </c>
      <c r="X176">
        <v>0</v>
      </c>
      <c r="Y176">
        <v>0</v>
      </c>
      <c r="Z176">
        <v>0.87050159999999999</v>
      </c>
      <c r="AA176">
        <v>15.848369999999999</v>
      </c>
      <c r="AB176">
        <v>0</v>
      </c>
      <c r="AC176" s="1">
        <v>7.1810459999999997E-38</v>
      </c>
      <c r="AD176">
        <v>0.86924610000000002</v>
      </c>
      <c r="AE176">
        <v>15.80274</v>
      </c>
      <c r="AF176" s="1">
        <v>1.6331649999999999E-29</v>
      </c>
      <c r="AG176" s="1">
        <v>5.4964500000000002E-27</v>
      </c>
      <c r="AH176">
        <v>0.86800460000000002</v>
      </c>
      <c r="AI176">
        <v>15.91146</v>
      </c>
      <c r="AJ176" s="1">
        <v>1.009391E-18</v>
      </c>
      <c r="AK176" s="1">
        <v>3.4010180000000002E-16</v>
      </c>
      <c r="AL176">
        <v>0.86680310000000005</v>
      </c>
      <c r="AM176">
        <v>15.977370000000001</v>
      </c>
      <c r="AN176" s="1">
        <v>1.7258560000000001E-8</v>
      </c>
      <c r="AO176" s="1">
        <v>4.3513969999999997E-6</v>
      </c>
      <c r="AP176">
        <v>0.86556330000000004</v>
      </c>
      <c r="AQ176">
        <v>15.87262</v>
      </c>
      <c r="AR176" s="1">
        <v>2.3224709999999999E-4</v>
      </c>
      <c r="AS176" s="1">
        <v>5.9962910000000001E-2</v>
      </c>
      <c r="AT176">
        <v>0.86434909999999998</v>
      </c>
      <c r="AU176">
        <v>15.975540000000001</v>
      </c>
      <c r="AV176" s="1">
        <v>6.0004219999999997E-2</v>
      </c>
      <c r="AW176">
        <v>16.587679999999999</v>
      </c>
      <c r="AX176">
        <v>0.86315229999999998</v>
      </c>
      <c r="AY176">
        <v>15.63748</v>
      </c>
      <c r="AZ176">
        <v>2.1393040000000001</v>
      </c>
      <c r="BA176">
        <v>627.27639999999997</v>
      </c>
      <c r="BB176">
        <v>0.86193660000000005</v>
      </c>
      <c r="BC176">
        <v>15.223789999999999</v>
      </c>
      <c r="BD176">
        <v>19.461950000000002</v>
      </c>
      <c r="BE176">
        <v>6006.4750000000004</v>
      </c>
      <c r="BF176">
        <v>0.86073180000000005</v>
      </c>
      <c r="BG176">
        <v>14.944610000000001</v>
      </c>
      <c r="BH176">
        <v>63.746479999999998</v>
      </c>
      <c r="BI176">
        <v>20569.78</v>
      </c>
      <c r="BJ176">
        <v>0.85941880000000004</v>
      </c>
      <c r="BK176">
        <v>14.71566</v>
      </c>
      <c r="BL176">
        <v>94.659400000000005</v>
      </c>
      <c r="BM176">
        <v>31729.06</v>
      </c>
      <c r="BN176">
        <v>0.85795860000000002</v>
      </c>
      <c r="BO176">
        <v>14.55827</v>
      </c>
      <c r="BP176">
        <v>75.5274</v>
      </c>
      <c r="BQ176">
        <v>26153.19</v>
      </c>
      <c r="BR176">
        <v>0.85620949999999996</v>
      </c>
      <c r="BS176">
        <v>14.46557</v>
      </c>
      <c r="BT176">
        <v>36.893520000000002</v>
      </c>
      <c r="BU176">
        <v>13133.33</v>
      </c>
      <c r="BV176">
        <v>0.85414489999999998</v>
      </c>
      <c r="BW176">
        <v>14.83473</v>
      </c>
      <c r="BX176">
        <v>12.35463</v>
      </c>
      <c r="BY176">
        <v>4498.7489999999998</v>
      </c>
      <c r="BZ176">
        <v>0.85178140000000002</v>
      </c>
      <c r="CA176">
        <v>15.43089</v>
      </c>
      <c r="CB176">
        <v>3.1557240000000002</v>
      </c>
      <c r="CC176">
        <v>1168.623</v>
      </c>
      <c r="CD176">
        <v>0.84791890000000003</v>
      </c>
      <c r="CE176">
        <v>15.90659</v>
      </c>
      <c r="CF176">
        <v>0.7073564</v>
      </c>
      <c r="CG176">
        <v>263.60969999999998</v>
      </c>
      <c r="CH176">
        <v>0.84209389999999995</v>
      </c>
      <c r="CI176">
        <v>16.118839999999999</v>
      </c>
      <c r="CJ176" s="1">
        <v>0.18521370000000001</v>
      </c>
      <c r="CK176">
        <v>67.813869999999994</v>
      </c>
      <c r="CL176">
        <v>0.83563120000000002</v>
      </c>
      <c r="CM176">
        <v>15.77454</v>
      </c>
      <c r="CN176" s="1">
        <v>8.5431839999999995E-2</v>
      </c>
      <c r="CO176">
        <v>30.121279999999999</v>
      </c>
      <c r="CP176">
        <v>0.82911639999999998</v>
      </c>
      <c r="CQ176">
        <v>15.25817</v>
      </c>
      <c r="CR176" s="1">
        <v>6.5869639999999993E-2</v>
      </c>
      <c r="CS176">
        <v>22.819310000000002</v>
      </c>
      <c r="CT176">
        <v>0.82315479999999996</v>
      </c>
      <c r="CU176">
        <v>14.976599999999999</v>
      </c>
      <c r="CV176" s="1">
        <v>6.2651869999999998E-2</v>
      </c>
      <c r="CW176" s="1">
        <v>21.718209999999999</v>
      </c>
      <c r="CX176">
        <v>0.8175983</v>
      </c>
      <c r="CY176">
        <v>14.96889</v>
      </c>
      <c r="CZ176" s="1">
        <v>6.3908229999999996E-2</v>
      </c>
      <c r="DA176" s="1">
        <v>22.214980000000001</v>
      </c>
      <c r="DB176">
        <v>0.81224019999999997</v>
      </c>
      <c r="DC176">
        <v>15.58723</v>
      </c>
      <c r="DD176" s="1">
        <v>6.4923309999999998E-2</v>
      </c>
      <c r="DE176" s="1">
        <v>22.649550000000001</v>
      </c>
      <c r="DF176">
        <v>0.80685600000000002</v>
      </c>
      <c r="DG176">
        <v>16.45599</v>
      </c>
      <c r="DH176" s="1">
        <v>6.3748100000000002E-2</v>
      </c>
      <c r="DI176" s="1">
        <v>22.335509999999999</v>
      </c>
      <c r="DJ176">
        <v>0.80140040000000001</v>
      </c>
      <c r="DK176">
        <v>16.930250000000001</v>
      </c>
      <c r="DL176" s="1">
        <v>6.023191E-2</v>
      </c>
      <c r="DM176" s="1">
        <v>21.197379999999999</v>
      </c>
      <c r="DN176">
        <v>0.7961878</v>
      </c>
      <c r="DO176">
        <v>17.086760000000002</v>
      </c>
      <c r="DP176" s="1">
        <v>5.5431000000000001E-2</v>
      </c>
      <c r="DQ176" s="1">
        <v>19.581420000000001</v>
      </c>
      <c r="DR176">
        <v>0.79003889999999999</v>
      </c>
      <c r="DS176">
        <v>16.797509999999999</v>
      </c>
      <c r="DT176" s="1">
        <v>5.0165679999999997E-2</v>
      </c>
      <c r="DU176" s="1">
        <v>17.782889999999998</v>
      </c>
      <c r="DV176">
        <v>0.78376659999999998</v>
      </c>
      <c r="DW176">
        <v>16.402149999999999</v>
      </c>
      <c r="DX176" s="1">
        <v>4.4963690000000001E-2</v>
      </c>
      <c r="DY176" s="1">
        <v>15.98577</v>
      </c>
      <c r="DZ176">
        <v>0.77866809999999997</v>
      </c>
      <c r="EA176">
        <v>16.178599999999999</v>
      </c>
      <c r="EB176" s="1">
        <v>3.9924420000000002E-2</v>
      </c>
      <c r="EC176" s="1">
        <v>14.235609999999999</v>
      </c>
      <c r="ED176">
        <v>0.7738739</v>
      </c>
      <c r="EE176">
        <v>16.12903</v>
      </c>
      <c r="EF176" s="1">
        <v>3.4962859999999998E-2</v>
      </c>
      <c r="EG176" s="1">
        <v>12.50067</v>
      </c>
      <c r="EH176">
        <v>0.76932489999999998</v>
      </c>
      <c r="EI176">
        <v>16.58455</v>
      </c>
      <c r="EJ176" s="1">
        <v>3.0083680000000002E-2</v>
      </c>
      <c r="EK176" s="1">
        <v>10.783860000000001</v>
      </c>
      <c r="EL176">
        <v>0.76537820000000001</v>
      </c>
      <c r="EM176">
        <v>17.280139999999999</v>
      </c>
      <c r="EN176" s="1">
        <v>2.5588590000000001E-2</v>
      </c>
      <c r="EO176" s="1">
        <v>9.1854300000000002</v>
      </c>
      <c r="EP176">
        <v>0.76189770000000001</v>
      </c>
      <c r="EQ176">
        <v>17.858270000000001</v>
      </c>
      <c r="ER176" s="1">
        <v>2.1741839999999998E-2</v>
      </c>
      <c r="ES176" s="1">
        <v>7.8075210000000004</v>
      </c>
      <c r="ET176">
        <v>0.75904919999999998</v>
      </c>
      <c r="EU176">
        <v>18.067990000000002</v>
      </c>
      <c r="EV176" s="1">
        <v>1.8606899999999999E-2</v>
      </c>
      <c r="EW176" s="1">
        <v>6.677009</v>
      </c>
      <c r="EX176">
        <v>0.75684430000000003</v>
      </c>
      <c r="EY176">
        <v>17.609719999999999</v>
      </c>
      <c r="EZ176" s="1">
        <v>1.610611E-2</v>
      </c>
      <c r="FA176" s="1">
        <v>5.7720510000000003</v>
      </c>
      <c r="FB176">
        <v>0.75521479999999996</v>
      </c>
      <c r="FC176">
        <v>16.832339999999999</v>
      </c>
      <c r="FD176" s="1">
        <v>1.4105299999999999E-2</v>
      </c>
      <c r="FE176" s="1">
        <v>5.0453960000000002</v>
      </c>
      <c r="FF176">
        <v>0.75402800000000003</v>
      </c>
      <c r="FG176">
        <v>16.217030000000001</v>
      </c>
      <c r="FH176" s="1">
        <v>1.2422819999999999E-2</v>
      </c>
      <c r="FI176" s="1">
        <v>4.4354290000000001</v>
      </c>
      <c r="FJ176">
        <v>0.75326570000000004</v>
      </c>
      <c r="FK176">
        <v>16.020949999999999</v>
      </c>
      <c r="FL176" s="1">
        <v>1.083776E-2</v>
      </c>
      <c r="FM176" s="1">
        <v>3.864655</v>
      </c>
      <c r="FN176">
        <v>0.75276770000000004</v>
      </c>
      <c r="FO176">
        <v>16.874320000000001</v>
      </c>
      <c r="FP176" s="1">
        <v>9.1639870000000002E-3</v>
      </c>
      <c r="FQ176" s="1">
        <v>3.2664589999999998</v>
      </c>
      <c r="FR176">
        <v>0.75250859999999997</v>
      </c>
      <c r="FS176">
        <v>17.735779999999998</v>
      </c>
      <c r="FT176" s="1">
        <v>7.4079460000000003E-3</v>
      </c>
      <c r="FU176" s="1">
        <v>2.6393010000000001</v>
      </c>
      <c r="FV176">
        <v>0.75241630000000004</v>
      </c>
      <c r="FW176">
        <v>18.192229999999999</v>
      </c>
      <c r="FX176" s="1">
        <v>5.7751590000000002E-3</v>
      </c>
      <c r="FY176" s="1">
        <v>2.0529000000000002</v>
      </c>
      <c r="FZ176">
        <v>0.75244789999999995</v>
      </c>
      <c r="GA176">
        <v>18.056470000000001</v>
      </c>
      <c r="GB176" s="1">
        <v>4.4652989999999998E-3</v>
      </c>
      <c r="GC176" s="1">
        <v>1.5794170000000001</v>
      </c>
      <c r="GD176">
        <v>0.7525849</v>
      </c>
      <c r="GE176">
        <v>17.420310000000001</v>
      </c>
      <c r="GF176" s="1">
        <v>3.5383659999999998E-3</v>
      </c>
      <c r="GG176" s="1">
        <v>1.2427919999999999</v>
      </c>
      <c r="GH176">
        <v>0.75276310000000002</v>
      </c>
      <c r="GI176">
        <v>16.69032</v>
      </c>
      <c r="GJ176" s="1">
        <v>2.9366650000000002E-3</v>
      </c>
      <c r="GK176" s="1">
        <v>1.023555</v>
      </c>
      <c r="GL176">
        <v>0.75299609999999995</v>
      </c>
      <c r="GM176">
        <v>16.161989999999999</v>
      </c>
      <c r="GN176" s="1">
        <v>2.5449439999999999E-3</v>
      </c>
      <c r="GO176" s="1">
        <v>0.88274240000000004</v>
      </c>
      <c r="GP176">
        <v>0.7532548</v>
      </c>
      <c r="GQ176">
        <v>16.055399999999999</v>
      </c>
      <c r="GR176" s="1">
        <v>2.2905379999999999E-3</v>
      </c>
      <c r="GS176" s="1">
        <v>0.79060229999999998</v>
      </c>
      <c r="GT176">
        <v>0.7535037</v>
      </c>
      <c r="GU176">
        <v>16.989509999999999</v>
      </c>
      <c r="GV176" s="1">
        <v>2.0941179999999998E-3</v>
      </c>
      <c r="GW176" s="1">
        <v>0.72101899999999997</v>
      </c>
      <c r="GX176">
        <v>0.75372209999999995</v>
      </c>
      <c r="GY176">
        <v>17.930420000000002</v>
      </c>
      <c r="GZ176" s="1">
        <v>1.930609E-3</v>
      </c>
      <c r="HA176" s="1">
        <v>0.66339490000000001</v>
      </c>
      <c r="HB176">
        <v>0.75391989999999998</v>
      </c>
      <c r="HC176">
        <v>18.507370000000002</v>
      </c>
      <c r="HD176" s="1">
        <v>1.7907960000000001E-3</v>
      </c>
      <c r="HE176" s="1">
        <v>0.61456379999999999</v>
      </c>
      <c r="HF176">
        <v>0.75408070000000005</v>
      </c>
      <c r="HG176">
        <v>18.87529</v>
      </c>
      <c r="HH176" s="1">
        <v>1.6726740000000001E-3</v>
      </c>
      <c r="HI176" s="1">
        <v>0.57348790000000005</v>
      </c>
      <c r="HJ176">
        <v>0.75418669999999999</v>
      </c>
      <c r="HK176">
        <v>18.740220000000001</v>
      </c>
      <c r="HL176" s="1">
        <v>1.573804E-3</v>
      </c>
      <c r="HM176" s="1">
        <v>0.53931810000000002</v>
      </c>
      <c r="HN176">
        <v>0.75428790000000001</v>
      </c>
      <c r="HO176">
        <v>18.11581</v>
      </c>
      <c r="HP176" s="1">
        <v>1.491664E-3</v>
      </c>
      <c r="HQ176" s="1">
        <v>0.51090579999999997</v>
      </c>
      <c r="HR176">
        <v>0.75435549999999996</v>
      </c>
      <c r="HS176">
        <v>17.542400000000001</v>
      </c>
      <c r="HT176" s="1">
        <v>1.4223930000000001E-3</v>
      </c>
      <c r="HU176" s="1">
        <v>0.48705670000000001</v>
      </c>
      <c r="HV176">
        <v>0.75438640000000001</v>
      </c>
      <c r="HW176">
        <v>17.28566</v>
      </c>
      <c r="HX176" s="1">
        <v>1.365228E-3</v>
      </c>
      <c r="HY176" s="1">
        <v>0.46744089999999999</v>
      </c>
      <c r="HZ176">
        <v>0.75442390000000004</v>
      </c>
      <c r="IA176">
        <v>18.045999999999999</v>
      </c>
      <c r="IB176" s="1">
        <v>1.321029E-3</v>
      </c>
      <c r="IC176" s="1">
        <v>0.45242450000000001</v>
      </c>
      <c r="ID176">
        <v>0.75443249999999995</v>
      </c>
      <c r="IE176">
        <v>19.160810000000001</v>
      </c>
      <c r="IF176" s="1">
        <v>1.2859550000000001E-3</v>
      </c>
      <c r="IG176" s="1">
        <v>0.44053569999999997</v>
      </c>
      <c r="IH176">
        <v>0.75443950000000004</v>
      </c>
      <c r="II176">
        <v>19.86833</v>
      </c>
      <c r="IJ176" s="1">
        <v>1.255028E-3</v>
      </c>
      <c r="IK176" s="1">
        <v>0.43007289999999998</v>
      </c>
      <c r="IL176">
        <v>0.75445819999999997</v>
      </c>
      <c r="IM176">
        <v>20.180900000000001</v>
      </c>
      <c r="IN176" s="1">
        <v>1.2216939999999999E-3</v>
      </c>
      <c r="IO176" s="1">
        <v>0.41873959999999999</v>
      </c>
      <c r="IP176">
        <v>0.75445019999999996</v>
      </c>
      <c r="IQ176">
        <v>19.721319999999999</v>
      </c>
      <c r="IR176" s="1">
        <v>1.183473E-3</v>
      </c>
      <c r="IS176" s="1">
        <v>0.4056458</v>
      </c>
      <c r="IT176">
        <v>0.75443320000000003</v>
      </c>
      <c r="IU176">
        <v>18.918389999999999</v>
      </c>
      <c r="IV176" s="1">
        <v>1.141789E-3</v>
      </c>
      <c r="IW176" s="1">
        <v>0.39137149999999998</v>
      </c>
      <c r="IX176">
        <v>0.75443720000000003</v>
      </c>
      <c r="IY176">
        <v>18.41112</v>
      </c>
      <c r="IZ176" s="1">
        <v>1.098042E-3</v>
      </c>
      <c r="JA176" s="1">
        <v>0.37637130000000002</v>
      </c>
      <c r="JB176">
        <v>0.75445899999999999</v>
      </c>
      <c r="JC176">
        <v>18.36589</v>
      </c>
      <c r="JD176" s="1">
        <v>1.054761E-3</v>
      </c>
      <c r="JE176" s="1">
        <v>0.36148010000000003</v>
      </c>
      <c r="JF176">
        <v>0.75446040000000003</v>
      </c>
      <c r="JG176">
        <v>19.040240000000001</v>
      </c>
      <c r="JH176" s="1">
        <v>1.0115910000000001E-3</v>
      </c>
      <c r="JI176" s="1">
        <v>0.34672429999999999</v>
      </c>
      <c r="JJ176">
        <v>0.75445839999999997</v>
      </c>
      <c r="JK176">
        <v>19.502949999999998</v>
      </c>
      <c r="JL176" s="1">
        <v>9.7090999999999996E-4</v>
      </c>
      <c r="JM176" s="1">
        <v>0.3327504</v>
      </c>
      <c r="JN176">
        <v>0.75445209999999996</v>
      </c>
      <c r="JO176">
        <v>19.683990000000001</v>
      </c>
      <c r="JP176" s="1">
        <v>9.3167E-4</v>
      </c>
      <c r="JQ176" s="1">
        <v>0.31932310000000003</v>
      </c>
      <c r="JR176">
        <v>0.75446679999999999</v>
      </c>
      <c r="JS176">
        <v>19.21536</v>
      </c>
      <c r="JT176" s="1">
        <v>8.9457000000000002E-4</v>
      </c>
      <c r="JU176" s="1">
        <v>0.30658920000000001</v>
      </c>
      <c r="JV176">
        <v>0.75446179999999996</v>
      </c>
      <c r="JW176">
        <v>18.354279999999999</v>
      </c>
      <c r="JX176" s="1">
        <v>8.5843210000000004E-4</v>
      </c>
      <c r="JY176" s="1">
        <v>0.29425249999999997</v>
      </c>
      <c r="JZ176">
        <v>0.75445030000000002</v>
      </c>
      <c r="KA176">
        <v>17.594729999999998</v>
      </c>
      <c r="KB176" s="1">
        <v>8.2518390000000004E-4</v>
      </c>
      <c r="KC176" s="1">
        <v>0.282829</v>
      </c>
      <c r="KD176">
        <v>0.75446369999999996</v>
      </c>
      <c r="KE176">
        <v>17.10249</v>
      </c>
      <c r="KF176" s="1">
        <v>7.9304669999999996E-4</v>
      </c>
      <c r="KG176" s="1">
        <v>0.27180779999999999</v>
      </c>
      <c r="KH176">
        <v>0.75445189999999995</v>
      </c>
      <c r="KI176">
        <v>16.890830000000001</v>
      </c>
      <c r="KJ176" s="1">
        <v>7.6192879999999999E-4</v>
      </c>
      <c r="KK176" s="1">
        <v>0.26115250000000001</v>
      </c>
      <c r="KL176">
        <v>0.75446369999999996</v>
      </c>
      <c r="KM176">
        <v>17.45872</v>
      </c>
      <c r="KN176" s="1">
        <v>7.3270780000000003E-4</v>
      </c>
      <c r="KO176" s="1">
        <v>0.25108930000000002</v>
      </c>
      <c r="KP176">
        <v>0.7544672</v>
      </c>
      <c r="KQ176">
        <v>17.79494</v>
      </c>
      <c r="KR176" s="1">
        <v>7.0398300000000004E-4</v>
      </c>
      <c r="KS176" s="1">
        <v>0.24129129999999999</v>
      </c>
      <c r="KT176">
        <v>0.75445779999999996</v>
      </c>
      <c r="KU176">
        <v>18.01277</v>
      </c>
      <c r="KV176" s="1">
        <v>6.7735600000000005E-4</v>
      </c>
      <c r="KW176" s="1">
        <v>0.23214299999999999</v>
      </c>
      <c r="KX176">
        <v>0.7544672</v>
      </c>
      <c r="KY176">
        <v>18.04917</v>
      </c>
      <c r="KZ176" s="1">
        <v>6.5168099999999998E-4</v>
      </c>
      <c r="LA176" s="1">
        <v>0.22336819999999999</v>
      </c>
      <c r="LB176">
        <v>0.75445910000000005</v>
      </c>
      <c r="LC176">
        <v>17.61393</v>
      </c>
      <c r="LD176" s="1">
        <v>6.2770790000000001E-4</v>
      </c>
      <c r="LE176" s="1">
        <v>0.2151363</v>
      </c>
      <c r="LF176">
        <v>0.75445430000000002</v>
      </c>
      <c r="LG176">
        <v>16.83455</v>
      </c>
      <c r="LH176" s="1">
        <v>6.0426109999999996E-4</v>
      </c>
      <c r="LI176" s="1">
        <v>0.20711089999999999</v>
      </c>
      <c r="LJ176">
        <v>0.75444290000000003</v>
      </c>
      <c r="LK176">
        <v>16.086600000000001</v>
      </c>
      <c r="LL176" s="1">
        <v>5.8230619999999995E-4</v>
      </c>
      <c r="LM176" s="1">
        <v>0.1995644</v>
      </c>
      <c r="LN176">
        <v>0.75441579999999997</v>
      </c>
      <c r="LO176">
        <v>15.7842</v>
      </c>
      <c r="LP176" s="1">
        <v>5.6092019999999998E-4</v>
      </c>
      <c r="LQ176" s="1">
        <v>0.19227959999999999</v>
      </c>
      <c r="LR176">
        <v>0.75437690000000002</v>
      </c>
      <c r="LS176">
        <v>16.660509999999999</v>
      </c>
      <c r="LT176" s="1">
        <v>5.4108940000000005E-4</v>
      </c>
      <c r="LU176" s="1">
        <v>0.18545970000000001</v>
      </c>
      <c r="LV176">
        <v>0.75430450000000004</v>
      </c>
      <c r="LW176">
        <v>17.602989999999998</v>
      </c>
      <c r="LX176" s="1">
        <v>5.2220209999999997E-4</v>
      </c>
      <c r="LY176" s="1">
        <v>0.17897740000000001</v>
      </c>
      <c r="LZ176">
        <v>0.75420500000000001</v>
      </c>
      <c r="MA176">
        <v>18.343900000000001</v>
      </c>
      <c r="MB176" s="1">
        <v>5.0411230000000002E-4</v>
      </c>
      <c r="MC176" s="1">
        <v>0.17276739999999999</v>
      </c>
      <c r="MD176">
        <v>0.75403629999999999</v>
      </c>
      <c r="ME176">
        <v>19.03575</v>
      </c>
      <c r="MF176" s="1">
        <v>4.866839E-4</v>
      </c>
      <c r="MG176" s="1">
        <v>0.1668037</v>
      </c>
      <c r="MH176">
        <v>0.75383259999999996</v>
      </c>
      <c r="MI176">
        <v>19.011289999999999</v>
      </c>
      <c r="MJ176" s="1">
        <v>4.700366E-4</v>
      </c>
      <c r="MK176" s="1">
        <v>0.16112789999999999</v>
      </c>
      <c r="ML176">
        <v>0.7535868</v>
      </c>
      <c r="MM176">
        <v>18.332550000000001</v>
      </c>
      <c r="MN176" s="1">
        <v>4.5376539999999999E-4</v>
      </c>
      <c r="MO176" s="1">
        <v>0.15557370000000001</v>
      </c>
      <c r="MP176">
        <v>0.75332030000000005</v>
      </c>
      <c r="MQ176">
        <v>17.819289999999999</v>
      </c>
      <c r="MR176" s="1">
        <v>4.3816900000000003E-4</v>
      </c>
      <c r="MS176" s="1">
        <v>0.15028430000000001</v>
      </c>
      <c r="MT176">
        <v>0.75306620000000002</v>
      </c>
      <c r="MU176">
        <v>17.784079999999999</v>
      </c>
      <c r="MV176" s="1">
        <v>4.2463929999999998E-4</v>
      </c>
      <c r="MW176" s="1">
        <v>0.14571890000000001</v>
      </c>
      <c r="MX176">
        <v>0.75282939999999998</v>
      </c>
      <c r="MY176">
        <v>18.806830000000001</v>
      </c>
      <c r="MZ176" s="1">
        <v>4.1374579999999998E-4</v>
      </c>
      <c r="NA176" s="1">
        <v>0.1420573</v>
      </c>
      <c r="NB176">
        <v>0.75259620000000005</v>
      </c>
      <c r="NC176">
        <v>19.918330000000001</v>
      </c>
      <c r="ND176" s="1">
        <v>4.049659E-4</v>
      </c>
      <c r="NE176" s="1">
        <v>0.13912469999999999</v>
      </c>
      <c r="NF176">
        <v>0.75240929999999995</v>
      </c>
      <c r="NG176">
        <v>20.51249</v>
      </c>
      <c r="NH176" s="1">
        <v>3.9698529999999998E-4</v>
      </c>
      <c r="NI176" s="1">
        <v>0.13645889999999999</v>
      </c>
      <c r="NJ176">
        <v>0.75222909999999998</v>
      </c>
      <c r="NK176">
        <v>20.846789999999999</v>
      </c>
      <c r="NL176" s="1">
        <v>3.8772330000000002E-4</v>
      </c>
      <c r="NM176" s="1">
        <v>0.13332450000000001</v>
      </c>
      <c r="NN176">
        <v>0.75210390000000005</v>
      </c>
      <c r="NO176">
        <v>20.478200000000001</v>
      </c>
      <c r="NP176" s="1">
        <v>3.7766919999999998E-4</v>
      </c>
      <c r="NQ176" s="1">
        <v>0.12988430000000001</v>
      </c>
      <c r="NR176">
        <v>0.75200630000000002</v>
      </c>
      <c r="NS176">
        <v>19.79674</v>
      </c>
      <c r="NT176" s="1">
        <v>3.6617030000000002E-4</v>
      </c>
      <c r="NU176" s="1">
        <v>0.12594569999999999</v>
      </c>
      <c r="NV176">
        <v>0.75193080000000001</v>
      </c>
      <c r="NW176">
        <v>19.387370000000001</v>
      </c>
      <c r="NX176" s="1">
        <v>3.5399960000000001E-4</v>
      </c>
      <c r="NY176" s="1">
        <v>0.1217679</v>
      </c>
      <c r="NZ176">
        <v>0.75184759999999995</v>
      </c>
      <c r="OA176">
        <v>19.395700000000001</v>
      </c>
      <c r="OB176" s="1">
        <v>3.4099029999999999E-4</v>
      </c>
      <c r="OC176" s="1">
        <v>0.1172542</v>
      </c>
      <c r="OD176">
        <v>0.75172689999999998</v>
      </c>
      <c r="OE176">
        <v>19.71509</v>
      </c>
      <c r="OF176" s="1">
        <v>3.2662629999999999E-4</v>
      </c>
      <c r="OG176" s="1">
        <v>0.1122698</v>
      </c>
      <c r="OH176">
        <v>0.75155939999999999</v>
      </c>
      <c r="OI176">
        <v>20.409690000000001</v>
      </c>
      <c r="OJ176" s="1">
        <v>3.1118319999999999E-4</v>
      </c>
      <c r="OK176" s="1">
        <v>0.1069295</v>
      </c>
    </row>
    <row r="177" spans="1:401" x14ac:dyDescent="0.35">
      <c r="A177">
        <v>183</v>
      </c>
      <c r="B177" t="s">
        <v>4</v>
      </c>
      <c r="C177" t="s">
        <v>181</v>
      </c>
      <c r="D177" t="s">
        <v>183</v>
      </c>
      <c r="E177">
        <v>904.04600000000005</v>
      </c>
      <c r="F177">
        <v>0.78443560000000001</v>
      </c>
      <c r="G177">
        <v>16.20562</v>
      </c>
      <c r="H177">
        <v>0</v>
      </c>
      <c r="I177">
        <v>0</v>
      </c>
      <c r="J177">
        <v>0.78288530000000001</v>
      </c>
      <c r="K177">
        <v>16.14086</v>
      </c>
      <c r="L177">
        <v>0</v>
      </c>
      <c r="M177">
        <v>0</v>
      </c>
      <c r="N177">
        <v>0.78129119999999996</v>
      </c>
      <c r="O177">
        <v>16.31982</v>
      </c>
      <c r="P177">
        <v>0</v>
      </c>
      <c r="Q177">
        <v>0</v>
      </c>
      <c r="R177">
        <v>0.7798273</v>
      </c>
      <c r="S177">
        <v>16.153980000000001</v>
      </c>
      <c r="T177">
        <v>0</v>
      </c>
      <c r="U177">
        <v>0</v>
      </c>
      <c r="V177">
        <v>0.77823929999999997</v>
      </c>
      <c r="W177">
        <v>16.168790000000001</v>
      </c>
      <c r="X177">
        <v>0</v>
      </c>
      <c r="Y177">
        <v>0</v>
      </c>
      <c r="Z177">
        <v>0.77671679999999999</v>
      </c>
      <c r="AA177">
        <v>15.863910000000001</v>
      </c>
      <c r="AB177">
        <v>0</v>
      </c>
      <c r="AC177">
        <v>0</v>
      </c>
      <c r="AD177">
        <v>0.77519320000000003</v>
      </c>
      <c r="AE177">
        <v>15.793340000000001</v>
      </c>
      <c r="AF177" s="1">
        <v>2.8497499999999999E-30</v>
      </c>
      <c r="AG177" s="1">
        <v>8.6897640000000008E-28</v>
      </c>
      <c r="AH177">
        <v>0.77365240000000002</v>
      </c>
      <c r="AI177">
        <v>15.89739</v>
      </c>
      <c r="AJ177" s="1">
        <v>1.7635190000000001E-19</v>
      </c>
      <c r="AK177" s="1">
        <v>5.386227E-17</v>
      </c>
      <c r="AL177">
        <v>0.77215639999999997</v>
      </c>
      <c r="AM177">
        <v>15.96917</v>
      </c>
      <c r="AN177" s="1">
        <v>4.6397849999999998E-9</v>
      </c>
      <c r="AO177" s="1">
        <v>1.1398690000000001E-6</v>
      </c>
      <c r="AP177">
        <v>0.77063230000000005</v>
      </c>
      <c r="AQ177">
        <v>15.89583</v>
      </c>
      <c r="AR177" s="1">
        <v>1.256377E-4</v>
      </c>
      <c r="AS177" s="1">
        <v>3.095438E-2</v>
      </c>
      <c r="AT177">
        <v>0.76913180000000003</v>
      </c>
      <c r="AU177">
        <v>16.027000000000001</v>
      </c>
      <c r="AV177" s="1">
        <v>3.9677419999999998E-2</v>
      </c>
      <c r="AW177">
        <v>10.38594</v>
      </c>
      <c r="AX177">
        <v>0.76764319999999997</v>
      </c>
      <c r="AY177">
        <v>15.691689999999999</v>
      </c>
      <c r="AZ177">
        <v>1.6226430000000001</v>
      </c>
      <c r="BA177">
        <v>446.1293</v>
      </c>
      <c r="BB177">
        <v>0.76615679999999997</v>
      </c>
      <c r="BC177">
        <v>15.27605</v>
      </c>
      <c r="BD177">
        <v>16.420780000000001</v>
      </c>
      <c r="BE177">
        <v>4705.1099999999997</v>
      </c>
      <c r="BF177">
        <v>0.76466350000000005</v>
      </c>
      <c r="BG177">
        <v>14.97566</v>
      </c>
      <c r="BH177">
        <v>58.645139999999998</v>
      </c>
      <c r="BI177">
        <v>17404.57</v>
      </c>
      <c r="BJ177">
        <v>0.76310460000000002</v>
      </c>
      <c r="BK177">
        <v>14.7216</v>
      </c>
      <c r="BL177">
        <v>93.546520000000001</v>
      </c>
      <c r="BM177">
        <v>28589.77</v>
      </c>
      <c r="BN177">
        <v>0.76134809999999997</v>
      </c>
      <c r="BO177">
        <v>14.55701</v>
      </c>
      <c r="BP177">
        <v>79.187839999999994</v>
      </c>
      <c r="BQ177">
        <v>24809.360000000001</v>
      </c>
      <c r="BR177">
        <v>0.75932379999999999</v>
      </c>
      <c r="BS177">
        <v>14.463279999999999</v>
      </c>
      <c r="BT177">
        <v>40.600140000000003</v>
      </c>
      <c r="BU177">
        <v>12990.74</v>
      </c>
      <c r="BV177">
        <v>0.75699660000000002</v>
      </c>
      <c r="BW177">
        <v>14.840870000000001</v>
      </c>
      <c r="BX177">
        <v>14.125679999999999</v>
      </c>
      <c r="BY177">
        <v>4599.3720000000003</v>
      </c>
      <c r="BZ177">
        <v>0.75430850000000005</v>
      </c>
      <c r="CA177">
        <v>15.4558</v>
      </c>
      <c r="CB177">
        <v>3.7052839999999998</v>
      </c>
      <c r="CC177">
        <v>1223.01</v>
      </c>
      <c r="CD177">
        <v>0.75118470000000004</v>
      </c>
      <c r="CE177">
        <v>15.947369999999999</v>
      </c>
      <c r="CF177">
        <v>0.83595819999999998</v>
      </c>
      <c r="CG177">
        <v>277.77969999999999</v>
      </c>
      <c r="CH177">
        <v>0.74781509999999995</v>
      </c>
      <c r="CI177">
        <v>16.165040000000001</v>
      </c>
      <c r="CJ177" s="1">
        <v>0.2105513</v>
      </c>
      <c r="CK177">
        <v>69.331819999999993</v>
      </c>
      <c r="CL177">
        <v>0.74411780000000005</v>
      </c>
      <c r="CM177">
        <v>15.81776</v>
      </c>
      <c r="CN177" s="1">
        <v>9.0083040000000003E-2</v>
      </c>
      <c r="CO177">
        <v>28.94875</v>
      </c>
      <c r="CP177">
        <v>0.73999879999999996</v>
      </c>
      <c r="CQ177">
        <v>15.28626</v>
      </c>
      <c r="CR177" s="1">
        <v>6.6597710000000004E-2</v>
      </c>
      <c r="CS177">
        <v>21.137239999999998</v>
      </c>
      <c r="CT177">
        <v>0.73640620000000001</v>
      </c>
      <c r="CU177">
        <v>14.981210000000001</v>
      </c>
      <c r="CV177" s="1">
        <v>6.2560879999999999E-2</v>
      </c>
      <c r="CW177" s="1">
        <v>19.85406</v>
      </c>
      <c r="CX177">
        <v>0.73344109999999996</v>
      </c>
      <c r="CY177">
        <v>14.959569999999999</v>
      </c>
      <c r="CZ177" s="1">
        <v>6.3652899999999998E-2</v>
      </c>
      <c r="DA177" s="1">
        <v>20.265509999999999</v>
      </c>
      <c r="DB177">
        <v>0.73082340000000001</v>
      </c>
      <c r="DC177">
        <v>15.579610000000001</v>
      </c>
      <c r="DD177" s="1">
        <v>6.4770610000000006E-2</v>
      </c>
      <c r="DE177" s="1">
        <v>20.723099999999999</v>
      </c>
      <c r="DF177">
        <v>0.72823079999999996</v>
      </c>
      <c r="DG177">
        <v>16.459900000000001</v>
      </c>
      <c r="DH177" s="1">
        <v>6.3810099999999995E-2</v>
      </c>
      <c r="DI177" s="1">
        <v>20.528110000000002</v>
      </c>
      <c r="DJ177">
        <v>0.72567649999999995</v>
      </c>
      <c r="DK177">
        <v>16.957450000000001</v>
      </c>
      <c r="DL177" s="1">
        <v>6.0509E-2</v>
      </c>
      <c r="DM177" s="1">
        <v>19.56597</v>
      </c>
      <c r="DN177">
        <v>0.72332410000000003</v>
      </c>
      <c r="DO177">
        <v>17.122710000000001</v>
      </c>
      <c r="DP177" s="1">
        <v>5.582616E-2</v>
      </c>
      <c r="DQ177" s="1">
        <v>18.12921</v>
      </c>
      <c r="DR177">
        <v>0.72097089999999997</v>
      </c>
      <c r="DS177">
        <v>16.8322</v>
      </c>
      <c r="DT177" s="1">
        <v>5.0592680000000001E-2</v>
      </c>
      <c r="DU177" s="1">
        <v>16.491250000000001</v>
      </c>
      <c r="DV177">
        <v>0.71895140000000002</v>
      </c>
      <c r="DW177">
        <v>16.415659999999999</v>
      </c>
      <c r="DX177" s="1">
        <v>4.5380780000000003E-2</v>
      </c>
      <c r="DY177" s="1">
        <v>14.83671</v>
      </c>
      <c r="DZ177">
        <v>0.7162174</v>
      </c>
      <c r="EA177">
        <v>16.170079999999999</v>
      </c>
      <c r="EB177" s="1">
        <v>4.0342820000000001E-2</v>
      </c>
      <c r="EC177" s="1">
        <v>13.2317</v>
      </c>
      <c r="ED177">
        <v>0.71330640000000001</v>
      </c>
      <c r="EE177">
        <v>16.112130000000001</v>
      </c>
      <c r="EF177" s="1">
        <v>3.5384499999999999E-2</v>
      </c>
      <c r="EG177" s="1">
        <v>11.64381</v>
      </c>
      <c r="EH177">
        <v>0.71060310000000004</v>
      </c>
      <c r="EI177">
        <v>16.565539999999999</v>
      </c>
      <c r="EJ177" s="1">
        <v>3.0501130000000001E-2</v>
      </c>
      <c r="EK177" s="1">
        <v>10.06785</v>
      </c>
      <c r="EL177">
        <v>0.70832600000000001</v>
      </c>
      <c r="EM177">
        <v>17.274470000000001</v>
      </c>
      <c r="EN177" s="1">
        <v>2.596743E-2</v>
      </c>
      <c r="EO177" s="1">
        <v>8.5882679999999993</v>
      </c>
      <c r="EP177">
        <v>0.70635950000000003</v>
      </c>
      <c r="EQ177">
        <v>17.87567</v>
      </c>
      <c r="ER177" s="1">
        <v>2.206025E-2</v>
      </c>
      <c r="ES177" s="1">
        <v>7.3028139999999997</v>
      </c>
      <c r="ET177">
        <v>0.70480359999999997</v>
      </c>
      <c r="EU177">
        <v>18.110119999999998</v>
      </c>
      <c r="EV177" s="1">
        <v>1.8861760000000002E-2</v>
      </c>
      <c r="EW177" s="1">
        <v>6.2425870000000003</v>
      </c>
      <c r="EX177">
        <v>0.703685</v>
      </c>
      <c r="EY177">
        <v>17.666779999999999</v>
      </c>
      <c r="EZ177" s="1">
        <v>1.6310769999999999E-2</v>
      </c>
      <c r="FA177" s="1">
        <v>5.3926639999999999</v>
      </c>
      <c r="FB177">
        <v>0.702874</v>
      </c>
      <c r="FC177">
        <v>16.87866</v>
      </c>
      <c r="FD177" s="1">
        <v>1.4273020000000001E-2</v>
      </c>
      <c r="FE177" s="1">
        <v>4.7105740000000003</v>
      </c>
      <c r="FF177">
        <v>0.7023393</v>
      </c>
      <c r="FG177">
        <v>16.238579999999999</v>
      </c>
      <c r="FH177" s="1">
        <v>1.2572989999999999E-2</v>
      </c>
      <c r="FI177" s="1">
        <v>4.1414900000000001</v>
      </c>
      <c r="FJ177">
        <v>0.70203260000000001</v>
      </c>
      <c r="FK177">
        <v>16.014710000000001</v>
      </c>
      <c r="FL177" s="1">
        <v>1.099611E-2</v>
      </c>
      <c r="FM177" s="1">
        <v>3.6160570000000001</v>
      </c>
      <c r="FN177">
        <v>0.70184250000000004</v>
      </c>
      <c r="FO177">
        <v>16.849930000000001</v>
      </c>
      <c r="FP177" s="1">
        <v>9.3430470000000002E-3</v>
      </c>
      <c r="FQ177" s="1">
        <v>3.0695519999999998</v>
      </c>
      <c r="FR177">
        <v>0.70175410000000005</v>
      </c>
      <c r="FS177">
        <v>17.727540000000001</v>
      </c>
      <c r="FT177" s="1">
        <v>7.5937950000000004E-3</v>
      </c>
      <c r="FU177" s="1">
        <v>2.4932539999999999</v>
      </c>
      <c r="FV177">
        <v>0.70177639999999997</v>
      </c>
      <c r="FW177">
        <v>18.223009999999999</v>
      </c>
      <c r="FX177" s="1">
        <v>5.9373129999999996E-3</v>
      </c>
      <c r="FY177" s="1">
        <v>1.946483</v>
      </c>
      <c r="FZ177">
        <v>0.70184760000000002</v>
      </c>
      <c r="GA177">
        <v>18.113669999999999</v>
      </c>
      <c r="GB177" s="1">
        <v>4.583696E-3</v>
      </c>
      <c r="GC177" s="1">
        <v>1.4982610000000001</v>
      </c>
      <c r="GD177">
        <v>0.70195759999999996</v>
      </c>
      <c r="GE177">
        <v>17.480160000000001</v>
      </c>
      <c r="GF177" s="1">
        <v>3.6124569999999999E-3</v>
      </c>
      <c r="GG177" s="1">
        <v>1.1757899999999999</v>
      </c>
      <c r="GH177">
        <v>0.70210410000000001</v>
      </c>
      <c r="GI177">
        <v>16.732520000000001</v>
      </c>
      <c r="GJ177" s="1">
        <v>2.9766950000000001E-3</v>
      </c>
      <c r="GK177" s="1">
        <v>0.96422059999999998</v>
      </c>
      <c r="GL177">
        <v>0.70226449999999996</v>
      </c>
      <c r="GM177">
        <v>16.18</v>
      </c>
      <c r="GN177" s="1">
        <v>2.5680880000000001E-3</v>
      </c>
      <c r="GO177" s="1">
        <v>0.82890240000000004</v>
      </c>
      <c r="GP177">
        <v>0.70244720000000005</v>
      </c>
      <c r="GQ177">
        <v>16.049240000000001</v>
      </c>
      <c r="GR177" s="1">
        <v>2.2999230000000002E-3</v>
      </c>
      <c r="GS177" s="1">
        <v>0.73960190000000003</v>
      </c>
      <c r="GT177">
        <v>0.70259419999999995</v>
      </c>
      <c r="GU177">
        <v>16.97073</v>
      </c>
      <c r="GV177" s="1">
        <v>2.099091E-3</v>
      </c>
      <c r="GW177" s="1">
        <v>0.67370949999999996</v>
      </c>
      <c r="GX177">
        <v>0.70272330000000005</v>
      </c>
      <c r="GY177">
        <v>17.929670000000002</v>
      </c>
      <c r="GZ177" s="1">
        <v>1.933393E-3</v>
      </c>
      <c r="HA177" s="1">
        <v>0.61960709999999997</v>
      </c>
      <c r="HB177">
        <v>0.70285810000000004</v>
      </c>
      <c r="HC177">
        <v>18.538440000000001</v>
      </c>
      <c r="HD177" s="1">
        <v>1.7904920000000001E-3</v>
      </c>
      <c r="HE177" s="1">
        <v>0.57331929999999998</v>
      </c>
      <c r="HF177">
        <v>0.70294020000000002</v>
      </c>
      <c r="HG177">
        <v>18.91743</v>
      </c>
      <c r="HH177" s="1">
        <v>1.6696199999999999E-3</v>
      </c>
      <c r="HI177" s="1">
        <v>0.53429040000000005</v>
      </c>
      <c r="HJ177">
        <v>0.70298669999999996</v>
      </c>
      <c r="HK177">
        <v>18.783770000000001</v>
      </c>
      <c r="HL177" s="1">
        <v>1.568606E-3</v>
      </c>
      <c r="HM177" s="1">
        <v>0.50176620000000005</v>
      </c>
      <c r="HN177">
        <v>0.70304009999999995</v>
      </c>
      <c r="HO177">
        <v>18.15314</v>
      </c>
      <c r="HP177" s="1">
        <v>1.484504E-3</v>
      </c>
      <c r="HQ177" s="1">
        <v>0.47472429999999999</v>
      </c>
      <c r="HR177">
        <v>0.70307889999999995</v>
      </c>
      <c r="HS177">
        <v>17.56335</v>
      </c>
      <c r="HT177" s="1">
        <v>1.4138250000000001E-3</v>
      </c>
      <c r="HU177" s="1">
        <v>0.45204030000000001</v>
      </c>
      <c r="HV177">
        <v>0.70310039999999996</v>
      </c>
      <c r="HW177">
        <v>17.283439999999999</v>
      </c>
      <c r="HX177" s="1">
        <v>1.3549390000000001E-3</v>
      </c>
      <c r="HY177" s="1">
        <v>0.43317709999999998</v>
      </c>
      <c r="HZ177">
        <v>0.70310090000000003</v>
      </c>
      <c r="IA177">
        <v>18.025369999999999</v>
      </c>
      <c r="IB177" s="1">
        <v>1.3094529999999999E-3</v>
      </c>
      <c r="IC177" s="1">
        <v>0.41865429999999998</v>
      </c>
      <c r="ID177">
        <v>0.70310419999999996</v>
      </c>
      <c r="IE177">
        <v>19.158359999999998</v>
      </c>
      <c r="IF177" s="1">
        <v>1.273855E-3</v>
      </c>
      <c r="IG177" s="1">
        <v>0.40727469999999999</v>
      </c>
      <c r="IH177">
        <v>0.7031077</v>
      </c>
      <c r="II177">
        <v>19.903420000000001</v>
      </c>
      <c r="IJ177" s="1">
        <v>1.243463E-3</v>
      </c>
      <c r="IK177" s="1">
        <v>0.39759719999999998</v>
      </c>
      <c r="IL177">
        <v>0.70312240000000004</v>
      </c>
      <c r="IM177">
        <v>20.24156</v>
      </c>
      <c r="IN177" s="1">
        <v>1.2115260000000001E-3</v>
      </c>
      <c r="IO177" s="1">
        <v>0.38741049999999999</v>
      </c>
      <c r="IP177">
        <v>0.7031155</v>
      </c>
      <c r="IQ177">
        <v>19.790389999999999</v>
      </c>
      <c r="IR177" s="1">
        <v>1.174689E-3</v>
      </c>
      <c r="IS177" s="1">
        <v>0.37564950000000003</v>
      </c>
      <c r="IT177">
        <v>0.70312269999999999</v>
      </c>
      <c r="IU177">
        <v>18.970510000000001</v>
      </c>
      <c r="IV177" s="1">
        <v>1.133893E-3</v>
      </c>
      <c r="IW177" s="1">
        <v>0.362647</v>
      </c>
      <c r="IX177">
        <v>0.70310930000000005</v>
      </c>
      <c r="IY177">
        <v>18.4254</v>
      </c>
      <c r="IZ177" s="1">
        <v>1.0907709999999999E-3</v>
      </c>
      <c r="JA177" s="1">
        <v>0.34888390000000002</v>
      </c>
      <c r="JB177">
        <v>0.70309259999999996</v>
      </c>
      <c r="JC177">
        <v>18.347950000000001</v>
      </c>
      <c r="JD177" s="1">
        <v>1.0476839999999999E-3</v>
      </c>
      <c r="JE177" s="1">
        <v>0.33511730000000001</v>
      </c>
      <c r="JF177">
        <v>0.70310240000000002</v>
      </c>
      <c r="JG177">
        <v>19.008649999999999</v>
      </c>
      <c r="JH177" s="1">
        <v>1.0050090000000001E-3</v>
      </c>
      <c r="JI177" s="1">
        <v>0.3215018</v>
      </c>
      <c r="JJ177">
        <v>0.70310220000000001</v>
      </c>
      <c r="JK177">
        <v>19.502140000000001</v>
      </c>
      <c r="JL177" s="1">
        <v>9.6451369999999998E-4</v>
      </c>
      <c r="JM177" s="1">
        <v>0.30853540000000002</v>
      </c>
      <c r="JN177">
        <v>0.70309540000000004</v>
      </c>
      <c r="JO177">
        <v>19.729430000000001</v>
      </c>
      <c r="JP177" s="1">
        <v>9.2547099999999998E-4</v>
      </c>
      <c r="JQ177" s="1">
        <v>0.29608509999999999</v>
      </c>
      <c r="JR177">
        <v>0.70309949999999999</v>
      </c>
      <c r="JS177">
        <v>19.284120000000001</v>
      </c>
      <c r="JT177" s="1">
        <v>8.8852799999999997E-4</v>
      </c>
      <c r="JU177" s="1">
        <v>0.28424729999999998</v>
      </c>
      <c r="JV177">
        <v>0.70310850000000003</v>
      </c>
      <c r="JW177">
        <v>18.42877</v>
      </c>
      <c r="JX177" s="1">
        <v>8.5290210000000003E-4</v>
      </c>
      <c r="JY177" s="1">
        <v>0.27287220000000001</v>
      </c>
      <c r="JZ177">
        <v>0.70309339999999998</v>
      </c>
      <c r="KA177">
        <v>17.644120000000001</v>
      </c>
      <c r="KB177" s="1">
        <v>8.1965269999999995E-4</v>
      </c>
      <c r="KC177" s="1">
        <v>0.26223279999999999</v>
      </c>
      <c r="KD177">
        <v>0.70310289999999998</v>
      </c>
      <c r="KE177">
        <v>17.126519999999999</v>
      </c>
      <c r="KF177" s="1">
        <v>7.8753060000000003E-4</v>
      </c>
      <c r="KG177" s="1">
        <v>0.25196420000000003</v>
      </c>
      <c r="KH177">
        <v>0.7030942</v>
      </c>
      <c r="KI177">
        <v>16.892109999999999</v>
      </c>
      <c r="KJ177" s="1">
        <v>7.5669300000000001E-4</v>
      </c>
      <c r="KK177" s="1">
        <v>0.24210870000000001</v>
      </c>
      <c r="KL177">
        <v>0.70310309999999998</v>
      </c>
      <c r="KM177">
        <v>17.450279999999999</v>
      </c>
      <c r="KN177" s="1">
        <v>7.2739769999999998E-4</v>
      </c>
      <c r="KO177" s="1">
        <v>0.23272480000000001</v>
      </c>
      <c r="KP177">
        <v>0.70310459999999997</v>
      </c>
      <c r="KQ177">
        <v>17.795559999999998</v>
      </c>
      <c r="KR177" s="1">
        <v>6.9917359999999997E-4</v>
      </c>
      <c r="KS177" s="1">
        <v>0.22368850000000001</v>
      </c>
      <c r="KT177">
        <v>0.70309860000000002</v>
      </c>
      <c r="KU177">
        <v>18.042639999999999</v>
      </c>
      <c r="KV177" s="1">
        <v>6.7236349999999999E-4</v>
      </c>
      <c r="KW177" s="1">
        <v>0.2151238</v>
      </c>
      <c r="KX177">
        <v>0.70310459999999997</v>
      </c>
      <c r="KY177">
        <v>18.090150000000001</v>
      </c>
      <c r="KZ177" s="1">
        <v>6.4711239999999995E-4</v>
      </c>
      <c r="LA177" s="1">
        <v>0.20704320000000001</v>
      </c>
      <c r="LB177">
        <v>0.70309469999999996</v>
      </c>
      <c r="LC177">
        <v>17.67257</v>
      </c>
      <c r="LD177" s="1">
        <v>6.2308899999999996E-4</v>
      </c>
      <c r="LE177" s="1">
        <v>0.19936010000000001</v>
      </c>
      <c r="LF177">
        <v>0.7030978</v>
      </c>
      <c r="LG177">
        <v>16.890509999999999</v>
      </c>
      <c r="LH177" s="1">
        <v>5.9996249999999995E-4</v>
      </c>
      <c r="LI177" s="1">
        <v>0.19194369999999999</v>
      </c>
      <c r="LJ177">
        <v>0.70308340000000003</v>
      </c>
      <c r="LK177">
        <v>16.131810000000002</v>
      </c>
      <c r="LL177" s="1">
        <v>5.7786980000000001E-4</v>
      </c>
      <c r="LM177" s="1">
        <v>0.18489269999999999</v>
      </c>
      <c r="LN177">
        <v>0.70308800000000005</v>
      </c>
      <c r="LO177">
        <v>15.80058</v>
      </c>
      <c r="LP177" s="1">
        <v>5.5680810000000003E-4</v>
      </c>
      <c r="LQ177" s="1">
        <v>0.17816660000000001</v>
      </c>
      <c r="LR177">
        <v>0.70306760000000001</v>
      </c>
      <c r="LS177">
        <v>16.651969999999999</v>
      </c>
      <c r="LT177" s="1">
        <v>5.3692400000000004E-4</v>
      </c>
      <c r="LU177" s="1">
        <v>0.1718083</v>
      </c>
      <c r="LV177">
        <v>0.70302430000000005</v>
      </c>
      <c r="LW177">
        <v>17.605699999999999</v>
      </c>
      <c r="LX177" s="1">
        <v>5.1804010000000003E-4</v>
      </c>
      <c r="LY177" s="1">
        <v>0.1657805</v>
      </c>
      <c r="LZ177">
        <v>0.70293309999999998</v>
      </c>
      <c r="MA177">
        <v>18.370419999999999</v>
      </c>
      <c r="MB177" s="1">
        <v>5.0004610000000001E-4</v>
      </c>
      <c r="MC177" s="1">
        <v>0.16003729999999999</v>
      </c>
      <c r="MD177">
        <v>0.7028179</v>
      </c>
      <c r="ME177">
        <v>19.06784</v>
      </c>
      <c r="MF177" s="1">
        <v>4.8251670000000002E-4</v>
      </c>
      <c r="MG177" s="1">
        <v>0.1544576</v>
      </c>
      <c r="MH177">
        <v>0.70269930000000003</v>
      </c>
      <c r="MI177">
        <v>19.056090000000001</v>
      </c>
      <c r="MJ177" s="1">
        <v>4.6606499999999999E-4</v>
      </c>
      <c r="MK177" s="1">
        <v>0.14922540000000001</v>
      </c>
      <c r="ML177">
        <v>0.70255460000000003</v>
      </c>
      <c r="MM177">
        <v>18.36786</v>
      </c>
      <c r="MN177" s="1">
        <v>4.4991820000000001E-4</v>
      </c>
      <c r="MO177" s="1">
        <v>0.1440833</v>
      </c>
      <c r="MP177">
        <v>0.70238900000000004</v>
      </c>
      <c r="MQ177">
        <v>17.835840000000001</v>
      </c>
      <c r="MR177" s="1">
        <v>4.3438450000000001E-4</v>
      </c>
      <c r="MS177" s="1">
        <v>0.13915759999999999</v>
      </c>
      <c r="MT177">
        <v>0.70224600000000004</v>
      </c>
      <c r="MU177">
        <v>17.767969999999998</v>
      </c>
      <c r="MV177" s="1">
        <v>4.2082060000000001E-4</v>
      </c>
      <c r="MW177" s="1">
        <v>0.1348482</v>
      </c>
      <c r="MX177">
        <v>0.70208530000000002</v>
      </c>
      <c r="MY177">
        <v>18.775379999999998</v>
      </c>
      <c r="MZ177" s="1">
        <v>4.096762E-4</v>
      </c>
      <c r="NA177" s="1">
        <v>0.1313096</v>
      </c>
      <c r="NB177">
        <v>0.70194639999999997</v>
      </c>
      <c r="NC177">
        <v>19.91779</v>
      </c>
      <c r="ND177" s="1">
        <v>4.0078459999999999E-4</v>
      </c>
      <c r="NE177" s="1">
        <v>0.12849579999999999</v>
      </c>
      <c r="NF177">
        <v>0.70184800000000003</v>
      </c>
      <c r="NG177">
        <v>20.547699999999999</v>
      </c>
      <c r="NH177" s="1">
        <v>3.9308430000000003E-4</v>
      </c>
      <c r="NI177" s="1">
        <v>0.12605079999999999</v>
      </c>
      <c r="NJ177">
        <v>0.70176839999999996</v>
      </c>
      <c r="NK177">
        <v>20.898990000000001</v>
      </c>
      <c r="NL177" s="1">
        <v>3.843699E-4</v>
      </c>
      <c r="NM177" s="1">
        <v>0.12326529999999999</v>
      </c>
      <c r="NN177">
        <v>0.70168580000000003</v>
      </c>
      <c r="NO177">
        <v>20.533930000000002</v>
      </c>
      <c r="NP177" s="1">
        <v>3.7461949999999998E-4</v>
      </c>
      <c r="NQ177" s="1">
        <v>0.1201443</v>
      </c>
      <c r="NR177">
        <v>0.70163690000000001</v>
      </c>
      <c r="NS177">
        <v>19.838290000000001</v>
      </c>
      <c r="NT177" s="1">
        <v>3.6357140000000001E-4</v>
      </c>
      <c r="NU177" s="1">
        <v>0.1166016</v>
      </c>
      <c r="NV177">
        <v>0.70159510000000003</v>
      </c>
      <c r="NW177">
        <v>19.38843</v>
      </c>
      <c r="NX177" s="1">
        <v>3.5172449999999999E-4</v>
      </c>
      <c r="NY177" s="1">
        <v>0.11279989999999999</v>
      </c>
      <c r="NZ177">
        <v>0.70152890000000001</v>
      </c>
      <c r="OA177">
        <v>19.375080000000001</v>
      </c>
      <c r="OB177" s="1">
        <v>3.3888050000000002E-4</v>
      </c>
      <c r="OC177" s="1">
        <v>0.10868120000000001</v>
      </c>
      <c r="OD177">
        <v>0.70147749999999998</v>
      </c>
      <c r="OE177">
        <v>19.691600000000001</v>
      </c>
      <c r="OF177" s="1">
        <v>3.2486979999999998E-4</v>
      </c>
      <c r="OG177" s="1">
        <v>0.10418330000000001</v>
      </c>
      <c r="OH177">
        <v>0.70136869999999996</v>
      </c>
      <c r="OI177">
        <v>20.411729999999999</v>
      </c>
      <c r="OJ177" s="1">
        <v>3.0957249999999999E-4</v>
      </c>
      <c r="OK177" s="1">
        <v>9.9291560000000001E-2</v>
      </c>
    </row>
    <row r="178" spans="1:401" x14ac:dyDescent="0.35">
      <c r="A178">
        <v>184</v>
      </c>
      <c r="B178" t="s">
        <v>4</v>
      </c>
      <c r="C178" t="s">
        <v>181</v>
      </c>
      <c r="D178" t="s">
        <v>184</v>
      </c>
      <c r="E178">
        <v>846.08219999999994</v>
      </c>
      <c r="F178">
        <v>1.0695269999999999</v>
      </c>
      <c r="G178">
        <v>16.199760000000001</v>
      </c>
      <c r="H178">
        <v>0</v>
      </c>
      <c r="I178">
        <v>0</v>
      </c>
      <c r="J178">
        <v>1.0681639999999999</v>
      </c>
      <c r="K178">
        <v>16.15907</v>
      </c>
      <c r="L178">
        <v>0</v>
      </c>
      <c r="M178">
        <v>0</v>
      </c>
      <c r="N178">
        <v>1.0667199999999999</v>
      </c>
      <c r="O178">
        <v>16.354289999999999</v>
      </c>
      <c r="P178">
        <v>0</v>
      </c>
      <c r="Q178">
        <v>0</v>
      </c>
      <c r="R178">
        <v>1.064146</v>
      </c>
      <c r="S178">
        <v>16.190270000000002</v>
      </c>
      <c r="T178">
        <v>0</v>
      </c>
      <c r="U178">
        <v>0</v>
      </c>
      <c r="V178">
        <v>1.061458</v>
      </c>
      <c r="W178">
        <v>16.207039999999999</v>
      </c>
      <c r="X178">
        <v>0</v>
      </c>
      <c r="Y178">
        <v>0</v>
      </c>
      <c r="Z178">
        <v>1.0588150000000001</v>
      </c>
      <c r="AA178">
        <v>15.87921</v>
      </c>
      <c r="AB178">
        <v>0</v>
      </c>
      <c r="AC178">
        <v>0</v>
      </c>
      <c r="AD178">
        <v>1.0562039999999999</v>
      </c>
      <c r="AE178">
        <v>15.7872</v>
      </c>
      <c r="AF178" s="1">
        <v>4.9715620000000001E-31</v>
      </c>
      <c r="AG178" s="1">
        <v>1.170731E-28</v>
      </c>
      <c r="AH178">
        <v>1.053553</v>
      </c>
      <c r="AI178">
        <v>15.88598</v>
      </c>
      <c r="AJ178" s="1">
        <v>3.0730020000000003E-20</v>
      </c>
      <c r="AK178" s="1">
        <v>7.2531350000000002E-18</v>
      </c>
      <c r="AL178">
        <v>1.05091</v>
      </c>
      <c r="AM178">
        <v>15.962199999999999</v>
      </c>
      <c r="AN178" s="1">
        <v>1.517319E-9</v>
      </c>
      <c r="AO178" s="1">
        <v>2.593325E-7</v>
      </c>
      <c r="AP178">
        <v>1.0482959999999999</v>
      </c>
      <c r="AQ178">
        <v>15.913629999999999</v>
      </c>
      <c r="AR178" s="1">
        <v>7.5076820000000001E-5</v>
      </c>
      <c r="AS178" s="1">
        <v>1.4463770000000001E-2</v>
      </c>
      <c r="AT178">
        <v>1.0456669999999999</v>
      </c>
      <c r="AU178">
        <v>16.068480000000001</v>
      </c>
      <c r="AV178">
        <v>2.800505E-2</v>
      </c>
      <c r="AW178">
        <v>5.7564919999999997</v>
      </c>
      <c r="AX178">
        <v>1.0430870000000001</v>
      </c>
      <c r="AY178">
        <v>15.737920000000001</v>
      </c>
      <c r="AZ178">
        <v>1.2845960000000001</v>
      </c>
      <c r="BA178">
        <v>276.75020000000001</v>
      </c>
      <c r="BB178">
        <v>1.0405059999999999</v>
      </c>
      <c r="BC178">
        <v>15.32084</v>
      </c>
      <c r="BD178">
        <v>14.20786</v>
      </c>
      <c r="BE178">
        <v>3179.4839999999999</v>
      </c>
      <c r="BF178">
        <v>1.0378670000000001</v>
      </c>
      <c r="BG178">
        <v>15.005570000000001</v>
      </c>
      <c r="BH178">
        <v>54.513730000000002</v>
      </c>
      <c r="BI178">
        <v>12594.04</v>
      </c>
      <c r="BJ178">
        <v>1.0352129999999999</v>
      </c>
      <c r="BK178">
        <v>14.728289999999999</v>
      </c>
      <c r="BL178">
        <v>92.236689999999996</v>
      </c>
      <c r="BM178">
        <v>21877.89</v>
      </c>
      <c r="BN178">
        <v>1.0322469999999999</v>
      </c>
      <c r="BO178">
        <v>14.555910000000001</v>
      </c>
      <c r="BP178">
        <v>81.945260000000005</v>
      </c>
      <c r="BQ178">
        <v>19878.57</v>
      </c>
      <c r="BR178">
        <v>1.0288809999999999</v>
      </c>
      <c r="BS178">
        <v>14.461729999999999</v>
      </c>
      <c r="BT178">
        <v>43.701599999999999</v>
      </c>
      <c r="BU178">
        <v>10807.75</v>
      </c>
      <c r="BV178">
        <v>1.024999</v>
      </c>
      <c r="BW178">
        <v>14.84202</v>
      </c>
      <c r="BX178">
        <v>15.685309999999999</v>
      </c>
      <c r="BY178">
        <v>3943.15</v>
      </c>
      <c r="BZ178">
        <v>1.0205439999999999</v>
      </c>
      <c r="CA178">
        <v>15.46991</v>
      </c>
      <c r="CB178">
        <v>4.2060639999999996</v>
      </c>
      <c r="CC178">
        <v>1071.777</v>
      </c>
      <c r="CD178">
        <v>1.015325</v>
      </c>
      <c r="CE178">
        <v>15.97763</v>
      </c>
      <c r="CF178">
        <v>0.95606290000000005</v>
      </c>
      <c r="CG178">
        <v>245.6747</v>
      </c>
      <c r="CH178">
        <v>1.009592</v>
      </c>
      <c r="CI178">
        <v>16.20241</v>
      </c>
      <c r="CJ178">
        <v>0.23460349999999999</v>
      </c>
      <c r="CK178">
        <v>60.0608</v>
      </c>
      <c r="CL178">
        <v>1.0033369999999999</v>
      </c>
      <c r="CM178">
        <v>15.85718</v>
      </c>
      <c r="CN178">
        <v>9.4660599999999998E-2</v>
      </c>
      <c r="CO178">
        <v>23.806100000000001</v>
      </c>
      <c r="CP178">
        <v>0.99656219999999995</v>
      </c>
      <c r="CQ178">
        <v>15.31354</v>
      </c>
      <c r="CR178" s="1">
        <v>6.7472840000000006E-2</v>
      </c>
      <c r="CS178">
        <v>16.813960000000002</v>
      </c>
      <c r="CT178">
        <v>0.98714420000000003</v>
      </c>
      <c r="CU178">
        <v>14.98799</v>
      </c>
      <c r="CV178" s="1">
        <v>6.258155E-2</v>
      </c>
      <c r="CW178" s="1">
        <v>15.63809</v>
      </c>
      <c r="CX178">
        <v>0.97867230000000005</v>
      </c>
      <c r="CY178">
        <v>14.952109999999999</v>
      </c>
      <c r="CZ178" s="1">
        <v>6.3481389999999999E-2</v>
      </c>
      <c r="DA178" s="1">
        <v>15.95532</v>
      </c>
      <c r="DB178">
        <v>0.97038429999999998</v>
      </c>
      <c r="DC178">
        <v>15.566940000000001</v>
      </c>
      <c r="DD178" s="1">
        <v>6.4707600000000004E-2</v>
      </c>
      <c r="DE178" s="1">
        <v>16.389089999999999</v>
      </c>
      <c r="DF178">
        <v>0.96194369999999996</v>
      </c>
      <c r="DG178">
        <v>16.45721</v>
      </c>
      <c r="DH178" s="1">
        <v>6.3959909999999995E-2</v>
      </c>
      <c r="DI178" s="1">
        <v>16.334800000000001</v>
      </c>
      <c r="DJ178">
        <v>0.95349150000000005</v>
      </c>
      <c r="DK178">
        <v>16.97485</v>
      </c>
      <c r="DL178" s="1">
        <v>6.0840779999999997E-2</v>
      </c>
      <c r="DM178" s="1">
        <v>15.666499999999999</v>
      </c>
      <c r="DN178">
        <v>0.94535400000000003</v>
      </c>
      <c r="DO178">
        <v>17.15128</v>
      </c>
      <c r="DP178" s="1">
        <v>5.6255140000000002E-2</v>
      </c>
      <c r="DQ178" s="1">
        <v>14.591749999999999</v>
      </c>
      <c r="DR178">
        <v>0.93720870000000001</v>
      </c>
      <c r="DS178">
        <v>16.864180000000001</v>
      </c>
      <c r="DT178" s="1">
        <v>5.1051890000000003E-2</v>
      </c>
      <c r="DU178" s="1">
        <v>13.33282</v>
      </c>
      <c r="DV178">
        <v>0.92963989999999996</v>
      </c>
      <c r="DW178">
        <v>16.43244</v>
      </c>
      <c r="DX178" s="1">
        <v>4.5832329999999998E-2</v>
      </c>
      <c r="DY178" s="1">
        <v>12.041689999999999</v>
      </c>
      <c r="DZ178">
        <v>0.92289310000000002</v>
      </c>
      <c r="EA178">
        <v>16.166090000000001</v>
      </c>
      <c r="EB178" s="1">
        <v>4.0786250000000003E-2</v>
      </c>
      <c r="EC178" s="1">
        <v>10.77101</v>
      </c>
      <c r="ED178">
        <v>0.91614969999999996</v>
      </c>
      <c r="EE178">
        <v>16.099419999999999</v>
      </c>
      <c r="EF178" s="1">
        <v>3.5824929999999998E-2</v>
      </c>
      <c r="EG178" s="1">
        <v>9.5088299999999997</v>
      </c>
      <c r="EH178">
        <v>0.90975640000000002</v>
      </c>
      <c r="EI178">
        <v>16.545860000000001</v>
      </c>
      <c r="EJ178" s="1">
        <v>3.0932040000000001E-2</v>
      </c>
      <c r="EK178" s="1">
        <v>8.2518080000000005</v>
      </c>
      <c r="EL178">
        <v>0.90411339999999996</v>
      </c>
      <c r="EM178">
        <v>17.26145</v>
      </c>
      <c r="EN178" s="1">
        <v>2.6357619999999998E-2</v>
      </c>
      <c r="EO178" s="1">
        <v>7.0588730000000002</v>
      </c>
      <c r="EP178">
        <v>0.8991249</v>
      </c>
      <c r="EQ178">
        <v>17.884219999999999</v>
      </c>
      <c r="ER178" s="1">
        <v>2.238909E-2</v>
      </c>
      <c r="ES178" s="1">
        <v>6.0125679999999999</v>
      </c>
      <c r="ET178">
        <v>0.89501050000000004</v>
      </c>
      <c r="EU178">
        <v>18.145710000000001</v>
      </c>
      <c r="EV178" s="1">
        <v>1.9126500000000001E-2</v>
      </c>
      <c r="EW178" s="1">
        <v>5.1436130000000002</v>
      </c>
      <c r="EX178">
        <v>0.89175959999999999</v>
      </c>
      <c r="EY178">
        <v>17.717580000000002</v>
      </c>
      <c r="EZ178" s="1">
        <v>1.652199E-2</v>
      </c>
      <c r="FA178" s="1">
        <v>4.4446430000000001</v>
      </c>
      <c r="FB178">
        <v>0.88929979999999997</v>
      </c>
      <c r="FC178">
        <v>16.923249999999999</v>
      </c>
      <c r="FD178" s="1">
        <v>1.444346E-2</v>
      </c>
      <c r="FE178" s="1">
        <v>3.8827560000000001</v>
      </c>
      <c r="FF178">
        <v>0.88752690000000001</v>
      </c>
      <c r="FG178">
        <v>16.262149999999998</v>
      </c>
      <c r="FH178" s="1">
        <v>1.2719980000000001E-2</v>
      </c>
      <c r="FI178" s="1">
        <v>3.4155199999999999</v>
      </c>
      <c r="FJ178">
        <v>0.88631300000000002</v>
      </c>
      <c r="FK178">
        <v>16.00967</v>
      </c>
      <c r="FL178" s="1">
        <v>1.1141710000000001E-2</v>
      </c>
      <c r="FM178" s="1">
        <v>2.9882300000000002</v>
      </c>
      <c r="FN178">
        <v>0.88552649999999999</v>
      </c>
      <c r="FO178">
        <v>16.821629999999999</v>
      </c>
      <c r="FP178" s="1">
        <v>9.5004029999999993E-3</v>
      </c>
      <c r="FQ178" s="1">
        <v>2.5462669999999998</v>
      </c>
      <c r="FR178">
        <v>0.88505290000000003</v>
      </c>
      <c r="FS178">
        <v>17.713339999999999</v>
      </c>
      <c r="FT178" s="1">
        <v>7.7551920000000002E-3</v>
      </c>
      <c r="FU178" s="1">
        <v>2.0776680000000001</v>
      </c>
      <c r="FV178">
        <v>0.88487329999999997</v>
      </c>
      <c r="FW178">
        <v>18.243760000000002</v>
      </c>
      <c r="FX178" s="1">
        <v>6.0801930000000002E-3</v>
      </c>
      <c r="FY178" s="1">
        <v>1.627162</v>
      </c>
      <c r="FZ178">
        <v>0.88484010000000002</v>
      </c>
      <c r="GA178">
        <v>18.160119999999999</v>
      </c>
      <c r="GB178" s="1">
        <v>4.6917809999999999E-3</v>
      </c>
      <c r="GC178" s="1">
        <v>1.25265</v>
      </c>
      <c r="GD178">
        <v>0.88495800000000002</v>
      </c>
      <c r="GE178">
        <v>17.536269999999998</v>
      </c>
      <c r="GF178" s="1">
        <v>3.6845609999999998E-3</v>
      </c>
      <c r="GG178" s="1">
        <v>0.98025479999999998</v>
      </c>
      <c r="GH178">
        <v>0.88519570000000003</v>
      </c>
      <c r="GI178">
        <v>16.773589999999999</v>
      </c>
      <c r="GJ178" s="1">
        <v>3.0208940000000001E-3</v>
      </c>
      <c r="GK178" s="1">
        <v>0.80033500000000002</v>
      </c>
      <c r="GL178">
        <v>0.88548899999999997</v>
      </c>
      <c r="GM178">
        <v>16.199480000000001</v>
      </c>
      <c r="GN178" s="1">
        <v>2.5967109999999998E-3</v>
      </c>
      <c r="GO178" s="1">
        <v>0.68544170000000004</v>
      </c>
      <c r="GP178">
        <v>0.88579260000000004</v>
      </c>
      <c r="GQ178">
        <v>16.042290000000001</v>
      </c>
      <c r="GR178" s="1">
        <v>2.3167740000000002E-3</v>
      </c>
      <c r="GS178" s="1">
        <v>0.60958730000000005</v>
      </c>
      <c r="GT178">
        <v>0.88612120000000005</v>
      </c>
      <c r="GU178">
        <v>16.945959999999999</v>
      </c>
      <c r="GV178" s="1">
        <v>2.1115050000000001E-3</v>
      </c>
      <c r="GW178" s="1">
        <v>0.55450520000000003</v>
      </c>
      <c r="GX178">
        <v>0.88645149999999995</v>
      </c>
      <c r="GY178">
        <v>17.919689999999999</v>
      </c>
      <c r="GZ178" s="1">
        <v>1.943551E-3</v>
      </c>
      <c r="HA178" s="1">
        <v>0.50963970000000003</v>
      </c>
      <c r="HB178">
        <v>0.88674180000000002</v>
      </c>
      <c r="HC178">
        <v>18.55743</v>
      </c>
      <c r="HD178" s="1">
        <v>1.799178E-3</v>
      </c>
      <c r="HE178" s="1">
        <v>0.47122960000000003</v>
      </c>
      <c r="HF178">
        <v>0.88695610000000003</v>
      </c>
      <c r="HG178">
        <v>18.948550000000001</v>
      </c>
      <c r="HH178" s="1">
        <v>1.676954E-3</v>
      </c>
      <c r="HI178" s="1">
        <v>0.43879699999999999</v>
      </c>
      <c r="HJ178">
        <v>0.88711490000000004</v>
      </c>
      <c r="HK178">
        <v>18.823519999999998</v>
      </c>
      <c r="HL178" s="1">
        <v>1.5747160000000001E-3</v>
      </c>
      <c r="HM178" s="1">
        <v>0.41171669999999999</v>
      </c>
      <c r="HN178">
        <v>0.88723730000000001</v>
      </c>
      <c r="HO178">
        <v>18.189440000000001</v>
      </c>
      <c r="HP178" s="1">
        <v>1.489637E-3</v>
      </c>
      <c r="HQ178" s="1">
        <v>0.38923580000000002</v>
      </c>
      <c r="HR178">
        <v>0.88733980000000001</v>
      </c>
      <c r="HS178">
        <v>17.586390000000002</v>
      </c>
      <c r="HT178" s="1">
        <v>1.4181370000000001E-3</v>
      </c>
      <c r="HU178" s="1">
        <v>0.37038460000000001</v>
      </c>
      <c r="HV178">
        <v>0.88741479999999995</v>
      </c>
      <c r="HW178">
        <v>17.28295</v>
      </c>
      <c r="HX178" s="1">
        <v>1.358403E-3</v>
      </c>
      <c r="HY178" s="1">
        <v>0.35464370000000001</v>
      </c>
      <c r="HZ178">
        <v>0.88744230000000002</v>
      </c>
      <c r="IA178">
        <v>18.000319999999999</v>
      </c>
      <c r="IB178" s="1">
        <v>1.3121160000000001E-3</v>
      </c>
      <c r="IC178" s="1">
        <v>0.34246339999999997</v>
      </c>
      <c r="ID178">
        <v>0.88747140000000002</v>
      </c>
      <c r="IE178">
        <v>19.144159999999999</v>
      </c>
      <c r="IF178" s="1">
        <v>1.276033E-3</v>
      </c>
      <c r="IG178" s="1">
        <v>0.3329742</v>
      </c>
      <c r="IH178">
        <v>0.88749639999999996</v>
      </c>
      <c r="II178">
        <v>19.924700000000001</v>
      </c>
      <c r="IJ178" s="1">
        <v>1.245571E-3</v>
      </c>
      <c r="IK178" s="1">
        <v>0.32504189999999999</v>
      </c>
      <c r="IL178">
        <v>0.88748859999999996</v>
      </c>
      <c r="IM178">
        <v>20.287890000000001</v>
      </c>
      <c r="IN178" s="1">
        <v>1.2138470000000001E-3</v>
      </c>
      <c r="IO178" s="1">
        <v>0.31681989999999999</v>
      </c>
      <c r="IP178">
        <v>0.88749610000000001</v>
      </c>
      <c r="IQ178">
        <v>19.85369</v>
      </c>
      <c r="IR178" s="1">
        <v>1.1773510000000001E-3</v>
      </c>
      <c r="IS178" s="1">
        <v>0.30737249999999999</v>
      </c>
      <c r="IT178">
        <v>0.88751290000000005</v>
      </c>
      <c r="IU178">
        <v>19.021319999999999</v>
      </c>
      <c r="IV178" s="1">
        <v>1.136721E-3</v>
      </c>
      <c r="IW178" s="1">
        <v>0.29683809999999999</v>
      </c>
      <c r="IX178">
        <v>0.88750079999999998</v>
      </c>
      <c r="IY178">
        <v>18.443370000000002</v>
      </c>
      <c r="IZ178" s="1">
        <v>1.093648E-3</v>
      </c>
      <c r="JA178" s="1">
        <v>0.28563949999999999</v>
      </c>
      <c r="JB178">
        <v>0.88749599999999995</v>
      </c>
      <c r="JC178">
        <v>18.33334</v>
      </c>
      <c r="JD178" s="1">
        <v>1.050488E-3</v>
      </c>
      <c r="JE178" s="1">
        <v>0.2743913</v>
      </c>
      <c r="JF178">
        <v>0.88751760000000002</v>
      </c>
      <c r="JG178">
        <v>18.97485</v>
      </c>
      <c r="JH178" s="1">
        <v>1.0077840000000001E-3</v>
      </c>
      <c r="JI178" s="1">
        <v>0.26327499999999998</v>
      </c>
      <c r="JJ178">
        <v>0.88751159999999996</v>
      </c>
      <c r="JK178">
        <v>19.49607</v>
      </c>
      <c r="JL178" s="1">
        <v>9.6715500000000003E-4</v>
      </c>
      <c r="JM178" s="1">
        <v>0.25264920000000002</v>
      </c>
      <c r="JN178">
        <v>0.88751880000000005</v>
      </c>
      <c r="JO178">
        <v>19.764240000000001</v>
      </c>
      <c r="JP178" s="1">
        <v>9.2803289999999995E-4</v>
      </c>
      <c r="JQ178" s="1">
        <v>0.24246129999999999</v>
      </c>
      <c r="JR178">
        <v>0.88751310000000005</v>
      </c>
      <c r="JS178">
        <v>19.34451</v>
      </c>
      <c r="JT178" s="1">
        <v>8.909295E-4</v>
      </c>
      <c r="JU178" s="1">
        <v>0.2327447</v>
      </c>
      <c r="JV178">
        <v>0.88752399999999998</v>
      </c>
      <c r="JW178">
        <v>18.497530000000001</v>
      </c>
      <c r="JX178" s="1">
        <v>8.5527019999999995E-4</v>
      </c>
      <c r="JY178" s="1">
        <v>0.22345570000000001</v>
      </c>
      <c r="JZ178">
        <v>0.88751469999999999</v>
      </c>
      <c r="KA178">
        <v>17.691859999999998</v>
      </c>
      <c r="KB178" s="1">
        <v>8.2188740000000001E-4</v>
      </c>
      <c r="KC178" s="1">
        <v>0.2147223</v>
      </c>
      <c r="KD178">
        <v>0.88751429999999998</v>
      </c>
      <c r="KE178">
        <v>17.151589999999999</v>
      </c>
      <c r="KF178" s="1">
        <v>7.8961180000000001E-4</v>
      </c>
      <c r="KG178" s="1">
        <v>0.20629130000000001</v>
      </c>
      <c r="KH178">
        <v>0.88751579999999997</v>
      </c>
      <c r="KI178">
        <v>16.895810000000001</v>
      </c>
      <c r="KJ178" s="1">
        <v>7.5873490000000004E-4</v>
      </c>
      <c r="KK178" s="1">
        <v>0.1982372</v>
      </c>
      <c r="KL178">
        <v>0.88751440000000004</v>
      </c>
      <c r="KM178">
        <v>17.435849999999999</v>
      </c>
      <c r="KN178" s="1">
        <v>7.2929889999999995E-4</v>
      </c>
      <c r="KO178" s="1">
        <v>0.19053690000000001</v>
      </c>
      <c r="KP178">
        <v>0.88751480000000005</v>
      </c>
      <c r="KQ178">
        <v>17.793959999999998</v>
      </c>
      <c r="KR178" s="1">
        <v>7.0102860000000001E-4</v>
      </c>
      <c r="KS178" s="1">
        <v>0.18314330000000001</v>
      </c>
      <c r="KT178">
        <v>0.88751000000000002</v>
      </c>
      <c r="KU178">
        <v>18.06213</v>
      </c>
      <c r="KV178" s="1">
        <v>6.7407389999999995E-4</v>
      </c>
      <c r="KW178" s="1">
        <v>0.17610339999999999</v>
      </c>
      <c r="KX178">
        <v>0.88751480000000005</v>
      </c>
      <c r="KY178">
        <v>18.1221</v>
      </c>
      <c r="KZ178" s="1">
        <v>6.4879879999999997E-4</v>
      </c>
      <c r="LA178" s="1">
        <v>0.16950299999999999</v>
      </c>
      <c r="LB178">
        <v>0.88750910000000005</v>
      </c>
      <c r="LC178">
        <v>17.726009999999999</v>
      </c>
      <c r="LD178" s="1">
        <v>6.2466490000000002E-4</v>
      </c>
      <c r="LE178" s="1">
        <v>0.16319230000000001</v>
      </c>
      <c r="LF178">
        <v>0.88751170000000001</v>
      </c>
      <c r="LG178">
        <v>16.94286</v>
      </c>
      <c r="LH178" s="1">
        <v>6.014913E-4</v>
      </c>
      <c r="LI178" s="1">
        <v>0.15712409999999999</v>
      </c>
      <c r="LJ178">
        <v>0.88749020000000001</v>
      </c>
      <c r="LK178">
        <v>16.17576</v>
      </c>
      <c r="LL178" s="1">
        <v>5.7929460000000004E-4</v>
      </c>
      <c r="LM178" s="1">
        <v>0.15133730000000001</v>
      </c>
      <c r="LN178">
        <v>0.88749339999999999</v>
      </c>
      <c r="LO178">
        <v>15.814170000000001</v>
      </c>
      <c r="LP178" s="1">
        <v>5.5819979999999995E-4</v>
      </c>
      <c r="LQ178" s="1">
        <v>0.14583679999999999</v>
      </c>
      <c r="LR178">
        <v>0.88743190000000005</v>
      </c>
      <c r="LS178">
        <v>16.63673</v>
      </c>
      <c r="LT178" s="1">
        <v>5.3823010000000004E-4</v>
      </c>
      <c r="LU178" s="1">
        <v>0.14062069999999999</v>
      </c>
      <c r="LV178">
        <v>0.88733119999999999</v>
      </c>
      <c r="LW178">
        <v>17.602440000000001</v>
      </c>
      <c r="LX178" s="1">
        <v>5.192803E-4</v>
      </c>
      <c r="LY178" s="1">
        <v>0.13568</v>
      </c>
      <c r="LZ178">
        <v>0.88719950000000003</v>
      </c>
      <c r="MA178">
        <v>18.38382</v>
      </c>
      <c r="MB178" s="1">
        <v>5.0125479999999997E-4</v>
      </c>
      <c r="MC178" s="1">
        <v>0.13098789999999999</v>
      </c>
      <c r="MD178">
        <v>0.88699760000000005</v>
      </c>
      <c r="ME178">
        <v>19.087949999999999</v>
      </c>
      <c r="MF178" s="1">
        <v>4.8362930000000001E-4</v>
      </c>
      <c r="MG178" s="1">
        <v>0.1264023</v>
      </c>
      <c r="MH178">
        <v>0.88676509999999997</v>
      </c>
      <c r="MI178">
        <v>19.096699999999998</v>
      </c>
      <c r="MJ178" s="1">
        <v>4.6715910000000001E-4</v>
      </c>
      <c r="MK178" s="1">
        <v>0.12213449999999999</v>
      </c>
      <c r="ML178">
        <v>0.8864554</v>
      </c>
      <c r="MM178">
        <v>18.402889999999999</v>
      </c>
      <c r="MN178" s="1">
        <v>4.5097619999999997E-4</v>
      </c>
      <c r="MO178" s="1">
        <v>0.1179346</v>
      </c>
      <c r="MP178">
        <v>0.88613330000000001</v>
      </c>
      <c r="MQ178">
        <v>17.854700000000001</v>
      </c>
      <c r="MR178" s="1">
        <v>4.353901E-4</v>
      </c>
      <c r="MS178" s="1">
        <v>0.1139054</v>
      </c>
      <c r="MT178">
        <v>0.88578730000000006</v>
      </c>
      <c r="MU178">
        <v>17.752469999999999</v>
      </c>
      <c r="MV178" s="1">
        <v>4.216976E-4</v>
      </c>
      <c r="MW178" s="1">
        <v>0.1103481</v>
      </c>
      <c r="MX178">
        <v>0.88544619999999996</v>
      </c>
      <c r="MY178">
        <v>18.739989999999999</v>
      </c>
      <c r="MZ178" s="1">
        <v>4.1036700000000002E-4</v>
      </c>
      <c r="NA178" s="1">
        <v>0.10739600000000001</v>
      </c>
      <c r="NB178">
        <v>0.88515010000000005</v>
      </c>
      <c r="NC178">
        <v>19.906389999999998</v>
      </c>
      <c r="ND178" s="1">
        <v>4.0134699999999998E-4</v>
      </c>
      <c r="NE178" s="1">
        <v>0.1050589</v>
      </c>
      <c r="NF178">
        <v>0.88486299999999996</v>
      </c>
      <c r="NG178">
        <v>20.569230000000001</v>
      </c>
      <c r="NH178" s="1">
        <v>3.936384E-4</v>
      </c>
      <c r="NI178" s="1">
        <v>0.1030703</v>
      </c>
      <c r="NJ178">
        <v>0.8846427</v>
      </c>
      <c r="NK178">
        <v>20.938680000000002</v>
      </c>
      <c r="NL178" s="1">
        <v>3.8503309999999999E-4</v>
      </c>
      <c r="NM178" s="1">
        <v>0.100854</v>
      </c>
      <c r="NN178">
        <v>0.88444920000000005</v>
      </c>
      <c r="NO178">
        <v>20.585550000000001</v>
      </c>
      <c r="NP178" s="1">
        <v>3.753308E-4</v>
      </c>
      <c r="NQ178" s="1">
        <v>9.8333909999999997E-2</v>
      </c>
      <c r="NR178">
        <v>0.88430050000000004</v>
      </c>
      <c r="NS178">
        <v>19.879259999999999</v>
      </c>
      <c r="NT178" s="1">
        <v>3.6436699999999999E-4</v>
      </c>
      <c r="NU178" s="1">
        <v>9.5484890000000003E-2</v>
      </c>
      <c r="NV178">
        <v>0.88418759999999996</v>
      </c>
      <c r="NW178">
        <v>19.39481</v>
      </c>
      <c r="NX178" s="1">
        <v>3.5255719999999999E-4</v>
      </c>
      <c r="NY178" s="1">
        <v>9.2400410000000002E-2</v>
      </c>
      <c r="NZ178">
        <v>0.88407150000000001</v>
      </c>
      <c r="OA178">
        <v>19.358360000000001</v>
      </c>
      <c r="OB178" s="1">
        <v>3.3975539999999999E-4</v>
      </c>
      <c r="OC178" s="1">
        <v>8.9060940000000005E-2</v>
      </c>
      <c r="OD178">
        <v>0.88392689999999996</v>
      </c>
      <c r="OE178">
        <v>19.667929999999998</v>
      </c>
      <c r="OF178" s="1">
        <v>3.2584310000000001E-4</v>
      </c>
      <c r="OG178" s="1">
        <v>8.5435869999999997E-2</v>
      </c>
      <c r="OH178">
        <v>0.88372859999999998</v>
      </c>
      <c r="OI178">
        <v>20.408829999999998</v>
      </c>
      <c r="OJ178" s="1">
        <v>3.1057820000000001E-4</v>
      </c>
      <c r="OK178" s="1">
        <v>8.146014E-2</v>
      </c>
    </row>
    <row r="179" spans="1:401" x14ac:dyDescent="0.35">
      <c r="A179">
        <v>185</v>
      </c>
      <c r="B179" t="s">
        <v>4</v>
      </c>
      <c r="C179" t="s">
        <v>181</v>
      </c>
      <c r="D179" t="s">
        <v>185</v>
      </c>
      <c r="E179">
        <v>917.64919999999995</v>
      </c>
      <c r="F179">
        <v>1.1152150000000001</v>
      </c>
      <c r="G179">
        <v>16.19398</v>
      </c>
      <c r="H179">
        <v>0</v>
      </c>
      <c r="I179">
        <v>0</v>
      </c>
      <c r="J179">
        <v>1.112438</v>
      </c>
      <c r="K179">
        <v>16.172470000000001</v>
      </c>
      <c r="L179">
        <v>0</v>
      </c>
      <c r="M179">
        <v>0</v>
      </c>
      <c r="N179">
        <v>1.109243</v>
      </c>
      <c r="O179">
        <v>16.385459999999998</v>
      </c>
      <c r="P179">
        <v>0</v>
      </c>
      <c r="Q179">
        <v>0</v>
      </c>
      <c r="R179">
        <v>1.105931</v>
      </c>
      <c r="S179">
        <v>16.224910000000001</v>
      </c>
      <c r="T179">
        <v>0</v>
      </c>
      <c r="U179">
        <v>0</v>
      </c>
      <c r="V179">
        <v>1.102557</v>
      </c>
      <c r="W179">
        <v>16.244669999999999</v>
      </c>
      <c r="X179">
        <v>0</v>
      </c>
      <c r="Y179">
        <v>0</v>
      </c>
      <c r="Z179">
        <v>1.0992839999999999</v>
      </c>
      <c r="AA179">
        <v>15.89629</v>
      </c>
      <c r="AB179">
        <v>0</v>
      </c>
      <c r="AC179">
        <v>0</v>
      </c>
      <c r="AD179">
        <v>1.095952</v>
      </c>
      <c r="AE179">
        <v>15.782</v>
      </c>
      <c r="AF179" s="1">
        <v>9.0714119999999995E-32</v>
      </c>
      <c r="AG179" s="1">
        <v>2.4005099999999999E-29</v>
      </c>
      <c r="AH179">
        <v>1.0926469999999999</v>
      </c>
      <c r="AI179">
        <v>15.874029999999999</v>
      </c>
      <c r="AJ179" s="1">
        <v>5.5800749999999997E-21</v>
      </c>
      <c r="AK179" s="1">
        <v>1.480471E-18</v>
      </c>
      <c r="AL179">
        <v>1.08934</v>
      </c>
      <c r="AM179">
        <v>15.95435</v>
      </c>
      <c r="AN179" s="1">
        <v>4.3857940000000001E-10</v>
      </c>
      <c r="AO179" s="1">
        <v>7.5863440000000004E-8</v>
      </c>
      <c r="AP179">
        <v>1.086058</v>
      </c>
      <c r="AQ179">
        <v>15.928649999999999</v>
      </c>
      <c r="AR179" s="1">
        <v>4.7369610000000002E-5</v>
      </c>
      <c r="AS179" s="1">
        <v>9.6869850000000004E-3</v>
      </c>
      <c r="AT179">
        <v>1.082735</v>
      </c>
      <c r="AU179">
        <v>16.106480000000001</v>
      </c>
      <c r="AV179" s="1">
        <v>2.06111E-2</v>
      </c>
      <c r="AW179">
        <v>4.5762900000000002</v>
      </c>
      <c r="AX179">
        <v>1.0794779999999999</v>
      </c>
      <c r="AY179">
        <v>15.78379</v>
      </c>
      <c r="AZ179">
        <v>1.0465990000000001</v>
      </c>
      <c r="BA179">
        <v>246.524</v>
      </c>
      <c r="BB179">
        <v>1.0762050000000001</v>
      </c>
      <c r="BC179">
        <v>15.36605</v>
      </c>
      <c r="BD179">
        <v>12.505089999999999</v>
      </c>
      <c r="BE179">
        <v>3090.0230000000001</v>
      </c>
      <c r="BF179">
        <v>1.0729230000000001</v>
      </c>
      <c r="BG179">
        <v>15.03823</v>
      </c>
      <c r="BH179">
        <v>51.035359999999997</v>
      </c>
      <c r="BI179">
        <v>13128.97</v>
      </c>
      <c r="BJ179">
        <v>1.0695840000000001</v>
      </c>
      <c r="BK179">
        <v>14.735849999999999</v>
      </c>
      <c r="BL179">
        <v>90.820329999999998</v>
      </c>
      <c r="BM179">
        <v>24162.07</v>
      </c>
      <c r="BN179">
        <v>1.0658540000000001</v>
      </c>
      <c r="BO179">
        <v>14.55499</v>
      </c>
      <c r="BP179">
        <v>84.099940000000004</v>
      </c>
      <c r="BQ179">
        <v>23026.77</v>
      </c>
      <c r="BR179">
        <v>1.0616589999999999</v>
      </c>
      <c r="BS179">
        <v>14.46002</v>
      </c>
      <c r="BT179">
        <v>46.390700000000002</v>
      </c>
      <c r="BU179">
        <v>13019.49</v>
      </c>
      <c r="BV179">
        <v>1.056929</v>
      </c>
      <c r="BW179">
        <v>14.84093</v>
      </c>
      <c r="BX179">
        <v>17.103300000000001</v>
      </c>
      <c r="BY179">
        <v>4902.1379999999999</v>
      </c>
      <c r="BZ179">
        <v>1.0513939999999999</v>
      </c>
      <c r="CA179">
        <v>15.479480000000001</v>
      </c>
      <c r="CB179">
        <v>4.6761749999999997</v>
      </c>
      <c r="CC179">
        <v>1364.11</v>
      </c>
      <c r="CD179">
        <v>1.0448999999999999</v>
      </c>
      <c r="CE179">
        <v>16.006270000000001</v>
      </c>
      <c r="CF179">
        <v>1.071407</v>
      </c>
      <c r="CG179">
        <v>316.142</v>
      </c>
      <c r="CH179">
        <v>1.037792</v>
      </c>
      <c r="CI179">
        <v>16.239339999999999</v>
      </c>
      <c r="CJ179">
        <v>0.25803910000000002</v>
      </c>
      <c r="CK179">
        <v>75.884410000000003</v>
      </c>
      <c r="CL179">
        <v>1.0299560000000001</v>
      </c>
      <c r="CM179">
        <v>15.89742</v>
      </c>
      <c r="CN179" s="1">
        <v>9.9142969999999997E-2</v>
      </c>
      <c r="CO179">
        <v>28.490539999999999</v>
      </c>
      <c r="CP179">
        <v>1.0215369999999999</v>
      </c>
      <c r="CQ179">
        <v>15.34348</v>
      </c>
      <c r="CR179" s="1">
        <v>6.8348839999999994E-2</v>
      </c>
      <c r="CS179">
        <v>19.366099999999999</v>
      </c>
      <c r="CT179">
        <v>1.0116179999999999</v>
      </c>
      <c r="CU179">
        <v>14.996259999999999</v>
      </c>
      <c r="CV179" s="1">
        <v>6.2625520000000004E-2</v>
      </c>
      <c r="CW179" s="1">
        <v>17.749649999999999</v>
      </c>
      <c r="CX179">
        <v>1.003252</v>
      </c>
      <c r="CY179">
        <v>14.945360000000001</v>
      </c>
      <c r="CZ179" s="1">
        <v>6.3322370000000003E-2</v>
      </c>
      <c r="DA179" s="1">
        <v>18.026250000000001</v>
      </c>
      <c r="DB179">
        <v>0.99509159999999997</v>
      </c>
      <c r="DC179">
        <v>15.552989999999999</v>
      </c>
      <c r="DD179" s="1">
        <v>6.4630699999999999E-2</v>
      </c>
      <c r="DE179" s="1">
        <v>18.528220000000001</v>
      </c>
      <c r="DF179">
        <v>0.98675679999999999</v>
      </c>
      <c r="DG179">
        <v>16.451149999999998</v>
      </c>
      <c r="DH179" s="1">
        <v>6.4061519999999997E-2</v>
      </c>
      <c r="DI179" s="1">
        <v>18.51042</v>
      </c>
      <c r="DJ179">
        <v>0.97840470000000002</v>
      </c>
      <c r="DK179">
        <v>16.992319999999999</v>
      </c>
      <c r="DL179" s="1">
        <v>6.11137E-2</v>
      </c>
      <c r="DM179" s="1">
        <v>17.799040000000002</v>
      </c>
      <c r="DN179">
        <v>0.97038820000000003</v>
      </c>
      <c r="DO179">
        <v>17.182459999999999</v>
      </c>
      <c r="DP179" s="1">
        <v>5.6618870000000002E-2</v>
      </c>
      <c r="DQ179" s="1">
        <v>16.60249</v>
      </c>
      <c r="DR179">
        <v>0.96241589999999999</v>
      </c>
      <c r="DS179">
        <v>16.898009999999999</v>
      </c>
      <c r="DT179" s="1">
        <v>5.1448019999999997E-2</v>
      </c>
      <c r="DU179" s="1">
        <v>15.17985</v>
      </c>
      <c r="DV179">
        <v>0.95517609999999997</v>
      </c>
      <c r="DW179">
        <v>16.449739999999998</v>
      </c>
      <c r="DX179" s="1">
        <v>4.622573E-2</v>
      </c>
      <c r="DY179" s="1">
        <v>13.711930000000001</v>
      </c>
      <c r="DZ179">
        <v>0.94883249999999997</v>
      </c>
      <c r="EA179">
        <v>16.161750000000001</v>
      </c>
      <c r="EB179" s="1">
        <v>4.1178770000000003E-2</v>
      </c>
      <c r="EC179" s="1">
        <v>12.275729999999999</v>
      </c>
      <c r="ED179">
        <v>0.94216900000000003</v>
      </c>
      <c r="EE179">
        <v>16.085429999999999</v>
      </c>
      <c r="EF179" s="1">
        <v>3.6214389999999999E-2</v>
      </c>
      <c r="EG179" s="1">
        <v>10.84798</v>
      </c>
      <c r="EH179">
        <v>0.93549400000000005</v>
      </c>
      <c r="EI179">
        <v>16.523610000000001</v>
      </c>
      <c r="EJ179" s="1">
        <v>3.1316629999999998E-2</v>
      </c>
      <c r="EK179" s="1">
        <v>9.4258439999999997</v>
      </c>
      <c r="EL179">
        <v>0.92962120000000004</v>
      </c>
      <c r="EM179">
        <v>17.248080000000002</v>
      </c>
      <c r="EN179" s="1">
        <v>2.6710129999999999E-2</v>
      </c>
      <c r="EO179" s="1">
        <v>8.0680180000000004</v>
      </c>
      <c r="EP179">
        <v>0.92442100000000005</v>
      </c>
      <c r="EQ179">
        <v>17.89462</v>
      </c>
      <c r="ER179" s="1">
        <v>2.268949E-2</v>
      </c>
      <c r="ES179" s="1">
        <v>6.8698499999999996</v>
      </c>
      <c r="ET179">
        <v>0.92012300000000002</v>
      </c>
      <c r="EU179">
        <v>18.181090000000001</v>
      </c>
      <c r="EV179" s="1">
        <v>1.9371409999999999E-2</v>
      </c>
      <c r="EW179" s="1">
        <v>5.8710449999999996</v>
      </c>
      <c r="EX179">
        <v>0.91673979999999999</v>
      </c>
      <c r="EY179">
        <v>17.767420000000001</v>
      </c>
      <c r="EZ179" s="1">
        <v>1.6718960000000001E-2</v>
      </c>
      <c r="FA179" s="1">
        <v>5.0665500000000003</v>
      </c>
      <c r="FB179">
        <v>0.91418889999999997</v>
      </c>
      <c r="FC179">
        <v>16.97015</v>
      </c>
      <c r="FD179" s="1">
        <v>1.4603379999999999E-2</v>
      </c>
      <c r="FE179" s="1">
        <v>4.4206029999999998</v>
      </c>
      <c r="FF179">
        <v>0.91232480000000005</v>
      </c>
      <c r="FG179">
        <v>16.287749999999999</v>
      </c>
      <c r="FH179" s="1">
        <v>1.2857759999999999E-2</v>
      </c>
      <c r="FI179" s="1">
        <v>3.8866329999999998</v>
      </c>
      <c r="FJ179">
        <v>0.91103809999999996</v>
      </c>
      <c r="FK179">
        <v>16.009509999999999</v>
      </c>
      <c r="FL179" s="1">
        <v>1.127654E-2</v>
      </c>
      <c r="FM179" s="1">
        <v>3.4043559999999999</v>
      </c>
      <c r="FN179">
        <v>0.91021909999999995</v>
      </c>
      <c r="FO179">
        <v>16.79646</v>
      </c>
      <c r="FP179" s="1">
        <v>9.6452229999999996E-3</v>
      </c>
      <c r="FQ179" s="1">
        <v>2.91045</v>
      </c>
      <c r="FR179">
        <v>0.90973820000000005</v>
      </c>
      <c r="FS179">
        <v>17.697970000000002</v>
      </c>
      <c r="FT179" s="1">
        <v>7.9047660000000006E-3</v>
      </c>
      <c r="FU179" s="1">
        <v>2.3853420000000001</v>
      </c>
      <c r="FV179">
        <v>0.9095377</v>
      </c>
      <c r="FW179">
        <v>18.26004</v>
      </c>
      <c r="FX179" s="1">
        <v>6.2149340000000001E-3</v>
      </c>
      <c r="FY179" s="1">
        <v>1.8742479999999999</v>
      </c>
      <c r="FZ179">
        <v>0.90953050000000002</v>
      </c>
      <c r="GA179">
        <v>18.20391</v>
      </c>
      <c r="GB179" s="1">
        <v>4.7963119999999996E-3</v>
      </c>
      <c r="GC179" s="1">
        <v>1.4433389999999999</v>
      </c>
      <c r="GD179">
        <v>0.90965649999999998</v>
      </c>
      <c r="GE179">
        <v>17.5944</v>
      </c>
      <c r="GF179" s="1">
        <v>3.7566499999999998E-3</v>
      </c>
      <c r="GG179" s="1">
        <v>1.12625</v>
      </c>
      <c r="GH179">
        <v>0.90988080000000005</v>
      </c>
      <c r="GI179">
        <v>16.81747</v>
      </c>
      <c r="GJ179" s="1">
        <v>3.0671840000000001E-3</v>
      </c>
      <c r="GK179" s="1">
        <v>0.91529830000000001</v>
      </c>
      <c r="GL179">
        <v>0.91019000000000005</v>
      </c>
      <c r="GM179">
        <v>16.221029999999999</v>
      </c>
      <c r="GN179" s="1">
        <v>2.626827E-3</v>
      </c>
      <c r="GO179" s="1">
        <v>0.78053430000000001</v>
      </c>
      <c r="GP179">
        <v>0.91052599999999995</v>
      </c>
      <c r="GQ179">
        <v>16.040890000000001</v>
      </c>
      <c r="GR179" s="1">
        <v>2.336739E-3</v>
      </c>
      <c r="GS179" s="1">
        <v>0.6919014</v>
      </c>
      <c r="GT179">
        <v>0.91087649999999998</v>
      </c>
      <c r="GU179">
        <v>16.924469999999999</v>
      </c>
      <c r="GV179" s="1">
        <v>2.1270070000000002E-3</v>
      </c>
      <c r="GW179" s="1">
        <v>0.62846340000000001</v>
      </c>
      <c r="GX179">
        <v>0.9112093</v>
      </c>
      <c r="GY179">
        <v>17.909949999999998</v>
      </c>
      <c r="GZ179" s="1">
        <v>1.956696E-3</v>
      </c>
      <c r="HA179" s="1">
        <v>0.57724260000000005</v>
      </c>
      <c r="HB179">
        <v>0.91149250000000004</v>
      </c>
      <c r="HC179">
        <v>18.578140000000001</v>
      </c>
      <c r="HD179" s="1">
        <v>1.8103920000000001E-3</v>
      </c>
      <c r="HE179" s="1">
        <v>0.53343470000000004</v>
      </c>
      <c r="HF179">
        <v>0.91170839999999997</v>
      </c>
      <c r="HG179">
        <v>18.982859999999999</v>
      </c>
      <c r="HH179" s="1">
        <v>1.6863959999999999E-3</v>
      </c>
      <c r="HI179" s="1">
        <v>0.49637959999999998</v>
      </c>
      <c r="HJ179">
        <v>0.9118946</v>
      </c>
      <c r="HK179">
        <v>18.864740000000001</v>
      </c>
      <c r="HL179" s="1">
        <v>1.5824789999999999E-3</v>
      </c>
      <c r="HM179" s="1">
        <v>0.46536260000000002</v>
      </c>
      <c r="HN179">
        <v>0.91204079999999998</v>
      </c>
      <c r="HO179">
        <v>18.22701</v>
      </c>
      <c r="HP179" s="1">
        <v>1.496123E-3</v>
      </c>
      <c r="HQ179" s="1">
        <v>0.43966179999999999</v>
      </c>
      <c r="HR179">
        <v>0.91212470000000001</v>
      </c>
      <c r="HS179">
        <v>17.6114</v>
      </c>
      <c r="HT179" s="1">
        <v>1.4235369999999999E-3</v>
      </c>
      <c r="HU179" s="1">
        <v>0.41810979999999998</v>
      </c>
      <c r="HV179">
        <v>0.91220440000000003</v>
      </c>
      <c r="HW179">
        <v>17.285730000000001</v>
      </c>
      <c r="HX179" s="1">
        <v>1.362764E-3</v>
      </c>
      <c r="HY179" s="1">
        <v>0.4000765</v>
      </c>
      <c r="HZ179">
        <v>0.9122323</v>
      </c>
      <c r="IA179">
        <v>17.9786</v>
      </c>
      <c r="IB179" s="1">
        <v>1.3154270000000001E-3</v>
      </c>
      <c r="IC179" s="1">
        <v>0.38602609999999998</v>
      </c>
      <c r="ID179">
        <v>0.91226470000000004</v>
      </c>
      <c r="IE179">
        <v>19.129919999999998</v>
      </c>
      <c r="IF179" s="1">
        <v>1.278693E-3</v>
      </c>
      <c r="IG179" s="1">
        <v>0.375135</v>
      </c>
      <c r="IH179">
        <v>0.91229389999999999</v>
      </c>
      <c r="II179">
        <v>19.948170000000001</v>
      </c>
      <c r="IJ179" s="1">
        <v>1.248077E-3</v>
      </c>
      <c r="IK179" s="1">
        <v>0.36615409999999998</v>
      </c>
      <c r="IL179">
        <v>0.91230239999999996</v>
      </c>
      <c r="IM179">
        <v>20.336780000000001</v>
      </c>
      <c r="IN179" s="1">
        <v>1.216562E-3</v>
      </c>
      <c r="IO179" s="1">
        <v>0.35697859999999998</v>
      </c>
      <c r="IP179">
        <v>0.91228279999999995</v>
      </c>
      <c r="IQ179">
        <v>19.918980000000001</v>
      </c>
      <c r="IR179" s="1">
        <v>1.1805139999999999E-3</v>
      </c>
      <c r="IS179" s="1">
        <v>0.3465145</v>
      </c>
      <c r="IT179">
        <v>0.91230670000000003</v>
      </c>
      <c r="IU179">
        <v>19.075959999999998</v>
      </c>
      <c r="IV179" s="1">
        <v>1.1401250000000001E-3</v>
      </c>
      <c r="IW179" s="1">
        <v>0.3347601</v>
      </c>
      <c r="IX179">
        <v>0.91229000000000005</v>
      </c>
      <c r="IY179">
        <v>18.464300000000001</v>
      </c>
      <c r="IZ179" s="1">
        <v>1.0971519999999999E-3</v>
      </c>
      <c r="JA179" s="1">
        <v>0.32221240000000001</v>
      </c>
      <c r="JB179">
        <v>0.91229079999999996</v>
      </c>
      <c r="JC179">
        <v>18.321709999999999</v>
      </c>
      <c r="JD179" s="1">
        <v>1.053972E-3</v>
      </c>
      <c r="JE179" s="1">
        <v>0.30957259999999998</v>
      </c>
      <c r="JF179">
        <v>0.91230659999999997</v>
      </c>
      <c r="JG179">
        <v>18.94293</v>
      </c>
      <c r="JH179" s="1">
        <v>1.0112260000000001E-3</v>
      </c>
      <c r="JI179" s="1">
        <v>0.2970682</v>
      </c>
      <c r="JJ179">
        <v>0.91230109999999998</v>
      </c>
      <c r="JK179">
        <v>19.488299999999999</v>
      </c>
      <c r="JL179" s="1">
        <v>9.7042829999999995E-4</v>
      </c>
      <c r="JM179" s="1">
        <v>0.28506710000000002</v>
      </c>
      <c r="JN179">
        <v>0.91231189999999995</v>
      </c>
      <c r="JO179">
        <v>19.798829999999999</v>
      </c>
      <c r="JP179" s="1">
        <v>9.3120989999999999E-4</v>
      </c>
      <c r="JQ179" s="1">
        <v>0.27358789999999999</v>
      </c>
      <c r="JR179">
        <v>0.91230739999999999</v>
      </c>
      <c r="JS179">
        <v>19.40513</v>
      </c>
      <c r="JT179" s="1">
        <v>8.9389799999999996E-4</v>
      </c>
      <c r="JU179" s="1">
        <v>0.26259569999999999</v>
      </c>
      <c r="JV179">
        <v>0.91230770000000005</v>
      </c>
      <c r="JW179">
        <v>18.56917</v>
      </c>
      <c r="JX179" s="1">
        <v>8.5817350000000001E-4</v>
      </c>
      <c r="JY179" s="1">
        <v>0.25212659999999998</v>
      </c>
      <c r="JZ179">
        <v>0.91230560000000005</v>
      </c>
      <c r="KA179">
        <v>17.743760000000002</v>
      </c>
      <c r="KB179" s="1">
        <v>8.2461760000000002E-4</v>
      </c>
      <c r="KC179" s="1">
        <v>0.24225289999999999</v>
      </c>
      <c r="KD179">
        <v>0.91230599999999995</v>
      </c>
      <c r="KE179">
        <v>17.179770000000001</v>
      </c>
      <c r="KF179" s="1">
        <v>7.921715E-4</v>
      </c>
      <c r="KG179" s="1">
        <v>0.23272029999999999</v>
      </c>
      <c r="KH179">
        <v>0.91230690000000003</v>
      </c>
      <c r="KI179">
        <v>16.90231</v>
      </c>
      <c r="KJ179" s="1">
        <v>7.6124479999999995E-4</v>
      </c>
      <c r="KK179" s="1">
        <v>0.22365360000000001</v>
      </c>
      <c r="KL179">
        <v>0.91228010000000004</v>
      </c>
      <c r="KM179">
        <v>17.421710000000001</v>
      </c>
      <c r="KN179" s="1">
        <v>7.3166759999999996E-4</v>
      </c>
      <c r="KO179" s="1">
        <v>0.21495339999999999</v>
      </c>
      <c r="KP179">
        <v>0.91231289999999998</v>
      </c>
      <c r="KQ179">
        <v>17.791679999999999</v>
      </c>
      <c r="KR179" s="1">
        <v>7.0330809999999996E-4</v>
      </c>
      <c r="KS179" s="1">
        <v>0.20661070000000001</v>
      </c>
      <c r="KT179">
        <v>0.9123021</v>
      </c>
      <c r="KU179">
        <v>18.081430000000001</v>
      </c>
      <c r="KV179" s="1">
        <v>6.7619350000000002E-4</v>
      </c>
      <c r="KW179" s="1">
        <v>0.19864499999999999</v>
      </c>
      <c r="KX179">
        <v>0.91231300000000004</v>
      </c>
      <c r="KY179">
        <v>18.157499999999999</v>
      </c>
      <c r="KZ179" s="1">
        <v>6.5087149999999998E-4</v>
      </c>
      <c r="LA179" s="1">
        <v>0.1912093</v>
      </c>
      <c r="LB179">
        <v>0.91230420000000001</v>
      </c>
      <c r="LC179">
        <v>17.78125</v>
      </c>
      <c r="LD179" s="1">
        <v>6.2660020000000001E-4</v>
      </c>
      <c r="LE179" s="1">
        <v>0.1840686</v>
      </c>
      <c r="LF179">
        <v>0.91230650000000002</v>
      </c>
      <c r="LG179">
        <v>16.99701</v>
      </c>
      <c r="LH179" s="1">
        <v>6.0334970000000001E-4</v>
      </c>
      <c r="LI179" s="1">
        <v>0.17722260000000001</v>
      </c>
      <c r="LJ179">
        <v>0.91228129999999996</v>
      </c>
      <c r="LK179">
        <v>16.222329999999999</v>
      </c>
      <c r="LL179" s="1">
        <v>5.8105750000000001E-4</v>
      </c>
      <c r="LM179" s="1">
        <v>0.1706887</v>
      </c>
      <c r="LN179">
        <v>0.91226439999999998</v>
      </c>
      <c r="LO179">
        <v>15.83459</v>
      </c>
      <c r="LP179" s="1">
        <v>5.598876E-4</v>
      </c>
      <c r="LQ179" s="1">
        <v>0.16447800000000001</v>
      </c>
      <c r="LR179">
        <v>0.91220400000000001</v>
      </c>
      <c r="LS179">
        <v>16.627099999999999</v>
      </c>
      <c r="LT179" s="1">
        <v>5.398178E-4</v>
      </c>
      <c r="LU179" s="1">
        <v>0.15858240000000001</v>
      </c>
      <c r="LV179">
        <v>0.91213690000000003</v>
      </c>
      <c r="LW179">
        <v>17.597909999999999</v>
      </c>
      <c r="LX179" s="1">
        <v>5.2078859999999999E-4</v>
      </c>
      <c r="LY179" s="1">
        <v>0.15300040000000001</v>
      </c>
      <c r="LZ179">
        <v>0.91198990000000002</v>
      </c>
      <c r="MA179">
        <v>18.400169999999999</v>
      </c>
      <c r="MB179" s="1">
        <v>5.0273359999999999E-4</v>
      </c>
      <c r="MC179" s="1">
        <v>0.14771770000000001</v>
      </c>
      <c r="MD179">
        <v>0.91179200000000005</v>
      </c>
      <c r="ME179">
        <v>19.111090000000001</v>
      </c>
      <c r="MF179" s="1">
        <v>4.8498820000000001E-4</v>
      </c>
      <c r="MG179" s="1">
        <v>0.14252409999999999</v>
      </c>
      <c r="MH179">
        <v>0.91152219999999995</v>
      </c>
      <c r="MI179">
        <v>19.136420000000001</v>
      </c>
      <c r="MJ179" s="1">
        <v>4.684747E-4</v>
      </c>
      <c r="MK179" s="1">
        <v>0.13770589999999999</v>
      </c>
      <c r="ML179">
        <v>0.91122060000000005</v>
      </c>
      <c r="MM179">
        <v>18.441020000000002</v>
      </c>
      <c r="MN179" s="1">
        <v>4.5224380000000002E-4</v>
      </c>
      <c r="MO179" s="1">
        <v>0.13296620000000001</v>
      </c>
      <c r="MP179">
        <v>0.910883</v>
      </c>
      <c r="MQ179">
        <v>17.875060000000001</v>
      </c>
      <c r="MR179" s="1">
        <v>4.3660010000000002E-4</v>
      </c>
      <c r="MS179" s="1">
        <v>0.12841820000000001</v>
      </c>
      <c r="MT179">
        <v>0.91053689999999998</v>
      </c>
      <c r="MU179">
        <v>17.741129999999998</v>
      </c>
      <c r="MV179" s="1">
        <v>4.2273030000000001E-4</v>
      </c>
      <c r="MW179" s="1">
        <v>0.1243546</v>
      </c>
      <c r="MX179">
        <v>0.91018100000000002</v>
      </c>
      <c r="MY179">
        <v>18.707329999999999</v>
      </c>
      <c r="MZ179" s="1">
        <v>4.1116939999999999E-4</v>
      </c>
      <c r="NA179" s="1">
        <v>0.1209554</v>
      </c>
      <c r="NB179">
        <v>0.90986480000000003</v>
      </c>
      <c r="NC179">
        <v>19.893339999999998</v>
      </c>
      <c r="ND179" s="1">
        <v>4.0199510000000002E-4</v>
      </c>
      <c r="NE179" s="1">
        <v>0.11827650000000001</v>
      </c>
      <c r="NF179">
        <v>0.90957779999999999</v>
      </c>
      <c r="NG179">
        <v>20.592369999999999</v>
      </c>
      <c r="NH179" s="1">
        <v>3.9426050000000002E-4</v>
      </c>
      <c r="NI179" s="1">
        <v>0.1160259</v>
      </c>
      <c r="NJ179">
        <v>0.9093251</v>
      </c>
      <c r="NK179">
        <v>20.97916</v>
      </c>
      <c r="NL179" s="1">
        <v>3.8580389999999997E-4</v>
      </c>
      <c r="NM179" s="1">
        <v>0.1135834</v>
      </c>
      <c r="NN179">
        <v>0.90913239999999995</v>
      </c>
      <c r="NO179">
        <v>20.63862</v>
      </c>
      <c r="NP179" s="1">
        <v>3.7617290000000001E-4</v>
      </c>
      <c r="NQ179" s="1">
        <v>0.1107747</v>
      </c>
      <c r="NR179">
        <v>0.90898310000000004</v>
      </c>
      <c r="NS179">
        <v>19.923020000000001</v>
      </c>
      <c r="NT179" s="1">
        <v>3.6532660000000001E-4</v>
      </c>
      <c r="NU179" s="1">
        <v>0.10761320000000001</v>
      </c>
      <c r="NV179">
        <v>0.90886100000000003</v>
      </c>
      <c r="NW179">
        <v>19.40626</v>
      </c>
      <c r="NX179" s="1">
        <v>3.5355210000000001E-4</v>
      </c>
      <c r="NY179" s="1">
        <v>0.10415729999999999</v>
      </c>
      <c r="NZ179">
        <v>0.90875510000000004</v>
      </c>
      <c r="OA179">
        <v>19.342849999999999</v>
      </c>
      <c r="OB179" s="1">
        <v>3.4083010000000001E-4</v>
      </c>
      <c r="OC179" s="1">
        <v>0.1004343</v>
      </c>
      <c r="OD179">
        <v>0.90858629999999996</v>
      </c>
      <c r="OE179">
        <v>19.645219999999998</v>
      </c>
      <c r="OF179" s="1">
        <v>3.2704460000000001E-4</v>
      </c>
      <c r="OG179" s="1">
        <v>9.6402589999999996E-2</v>
      </c>
      <c r="OH179">
        <v>0.90837659999999998</v>
      </c>
      <c r="OI179">
        <v>20.402229999999999</v>
      </c>
      <c r="OJ179" s="1">
        <v>3.1182930000000001E-4</v>
      </c>
      <c r="OK179" s="1">
        <v>9.1954339999999996E-2</v>
      </c>
    </row>
    <row r="180" spans="1:401" x14ac:dyDescent="0.35">
      <c r="A180">
        <v>186</v>
      </c>
      <c r="B180" t="s">
        <v>4</v>
      </c>
      <c r="C180" t="s">
        <v>181</v>
      </c>
      <c r="D180" t="s">
        <v>186</v>
      </c>
      <c r="E180">
        <v>940.80179999999996</v>
      </c>
      <c r="F180">
        <v>1.0062869999999999</v>
      </c>
      <c r="G180">
        <v>16.185770000000002</v>
      </c>
      <c r="H180">
        <v>0</v>
      </c>
      <c r="I180">
        <v>0</v>
      </c>
      <c r="J180">
        <v>1.0034449999999999</v>
      </c>
      <c r="K180">
        <v>16.187989999999999</v>
      </c>
      <c r="L180">
        <v>0</v>
      </c>
      <c r="M180">
        <v>0</v>
      </c>
      <c r="N180">
        <v>1.0004440000000001</v>
      </c>
      <c r="O180">
        <v>16.42231</v>
      </c>
      <c r="P180">
        <v>0</v>
      </c>
      <c r="Q180">
        <v>0</v>
      </c>
      <c r="R180">
        <v>0.99732229999999999</v>
      </c>
      <c r="S180">
        <v>16.266220000000001</v>
      </c>
      <c r="T180">
        <v>0</v>
      </c>
      <c r="U180">
        <v>0</v>
      </c>
      <c r="V180">
        <v>0.9941567</v>
      </c>
      <c r="W180">
        <v>16.28622</v>
      </c>
      <c r="X180">
        <v>0</v>
      </c>
      <c r="Y180">
        <v>0</v>
      </c>
      <c r="Z180">
        <v>0.99109780000000003</v>
      </c>
      <c r="AA180">
        <v>15.9171</v>
      </c>
      <c r="AB180">
        <v>0</v>
      </c>
      <c r="AC180">
        <v>0</v>
      </c>
      <c r="AD180">
        <v>0.9879985</v>
      </c>
      <c r="AE180">
        <v>15.777979999999999</v>
      </c>
      <c r="AF180" s="1">
        <v>1.5713729999999999E-32</v>
      </c>
      <c r="AG180" s="1">
        <v>4.5228579999999998E-30</v>
      </c>
      <c r="AH180">
        <v>0.9849173</v>
      </c>
      <c r="AI180">
        <v>15.860620000000001</v>
      </c>
      <c r="AJ180" s="1">
        <v>9.5889730000000003E-22</v>
      </c>
      <c r="AK180" s="1">
        <v>2.7654559999999999E-19</v>
      </c>
      <c r="AL180">
        <v>0.98183790000000004</v>
      </c>
      <c r="AM180">
        <v>15.94454</v>
      </c>
      <c r="AN180" s="1">
        <v>5.4136420000000001E-11</v>
      </c>
      <c r="AO180" s="1">
        <v>1.383848E-8</v>
      </c>
      <c r="AP180">
        <v>0.97877159999999996</v>
      </c>
      <c r="AQ180">
        <v>15.943680000000001</v>
      </c>
      <c r="AR180" s="1">
        <v>2.6676160000000001E-5</v>
      </c>
      <c r="AS180" s="1">
        <v>5.8592119999999999E-3</v>
      </c>
      <c r="AT180">
        <v>0.97569819999999996</v>
      </c>
      <c r="AU180">
        <v>16.147320000000001</v>
      </c>
      <c r="AV180" s="1">
        <v>1.407951E-2</v>
      </c>
      <c r="AW180">
        <v>3.3602400000000001</v>
      </c>
      <c r="AX180">
        <v>0.97265460000000004</v>
      </c>
      <c r="AY180">
        <v>15.833589999999999</v>
      </c>
      <c r="AZ180">
        <v>0.8102878</v>
      </c>
      <c r="BA180">
        <v>205.35640000000001</v>
      </c>
      <c r="BB180">
        <v>0.96961679999999995</v>
      </c>
      <c r="BC180">
        <v>15.41924</v>
      </c>
      <c r="BD180">
        <v>10.64406</v>
      </c>
      <c r="BE180">
        <v>2832.6089999999999</v>
      </c>
      <c r="BF180">
        <v>0.96655550000000001</v>
      </c>
      <c r="BG180">
        <v>15.075760000000001</v>
      </c>
      <c r="BH180">
        <v>46.859810000000003</v>
      </c>
      <c r="BI180">
        <v>12993.29</v>
      </c>
      <c r="BJ180">
        <v>0.96345760000000003</v>
      </c>
      <c r="BK180">
        <v>14.74403</v>
      </c>
      <c r="BL180">
        <v>88.726780000000005</v>
      </c>
      <c r="BM180">
        <v>25456.48</v>
      </c>
      <c r="BN180">
        <v>0.96004650000000002</v>
      </c>
      <c r="BO180">
        <v>14.553850000000001</v>
      </c>
      <c r="BP180">
        <v>86.466970000000003</v>
      </c>
      <c r="BQ180">
        <v>25537.96</v>
      </c>
      <c r="BR180">
        <v>0.95618970000000003</v>
      </c>
      <c r="BS180">
        <v>14.45983</v>
      </c>
      <c r="BT180">
        <v>49.730930000000001</v>
      </c>
      <c r="BU180">
        <v>15053.94</v>
      </c>
      <c r="BV180">
        <v>0.95162820000000004</v>
      </c>
      <c r="BW180">
        <v>14.84042</v>
      </c>
      <c r="BX180">
        <v>18.95693</v>
      </c>
      <c r="BY180">
        <v>5858.2640000000001</v>
      </c>
      <c r="BZ180">
        <v>0.94601369999999996</v>
      </c>
      <c r="CA180">
        <v>15.49461</v>
      </c>
      <c r="CB180">
        <v>5.311871</v>
      </c>
      <c r="CC180">
        <v>1669.7339999999999</v>
      </c>
      <c r="CD180">
        <v>0.93942099999999995</v>
      </c>
      <c r="CE180">
        <v>16.043500000000002</v>
      </c>
      <c r="CF180">
        <v>1.231085</v>
      </c>
      <c r="CG180">
        <v>391.20440000000002</v>
      </c>
      <c r="CH180">
        <v>0.93213429999999997</v>
      </c>
      <c r="CI180">
        <v>16.283909999999999</v>
      </c>
      <c r="CJ180">
        <v>0.29095579999999999</v>
      </c>
      <c r="CK180">
        <v>92.162679999999995</v>
      </c>
      <c r="CL180">
        <v>0.92413690000000004</v>
      </c>
      <c r="CM180">
        <v>15.93993</v>
      </c>
      <c r="CN180" s="1">
        <v>0.1054422</v>
      </c>
      <c r="CO180">
        <v>32.59507</v>
      </c>
      <c r="CP180">
        <v>0.91558519999999999</v>
      </c>
      <c r="CQ180">
        <v>15.37477</v>
      </c>
      <c r="CR180" s="1">
        <v>6.9581509999999999E-2</v>
      </c>
      <c r="CS180">
        <v>21.125219999999999</v>
      </c>
      <c r="CT180">
        <v>0.90685470000000001</v>
      </c>
      <c r="CU180">
        <v>15.00544</v>
      </c>
      <c r="CV180" s="1">
        <v>6.2721739999999998E-2</v>
      </c>
      <c r="CW180">
        <v>18.985199999999999</v>
      </c>
      <c r="CX180">
        <v>0.90021249999999997</v>
      </c>
      <c r="CY180">
        <v>14.94088</v>
      </c>
      <c r="CZ180" s="1">
        <v>6.3132530000000006E-2</v>
      </c>
      <c r="DA180" s="1">
        <v>19.13458</v>
      </c>
      <c r="DB180">
        <v>0.89381279999999996</v>
      </c>
      <c r="DC180">
        <v>15.544079999999999</v>
      </c>
      <c r="DD180" s="1">
        <v>6.4521969999999998E-2</v>
      </c>
      <c r="DE180" s="1">
        <v>19.638780000000001</v>
      </c>
      <c r="DF180">
        <v>0.8873067</v>
      </c>
      <c r="DG180">
        <v>16.452439999999999</v>
      </c>
      <c r="DH180" s="1">
        <v>6.4159300000000002E-2</v>
      </c>
      <c r="DI180" s="1">
        <v>19.62847</v>
      </c>
      <c r="DJ180">
        <v>0.88076160000000003</v>
      </c>
      <c r="DK180">
        <v>17.016529999999999</v>
      </c>
      <c r="DL180" s="1">
        <v>6.143142E-2</v>
      </c>
      <c r="DM180" s="1">
        <v>18.889500000000002</v>
      </c>
      <c r="DN180">
        <v>0.87455479999999997</v>
      </c>
      <c r="DO180">
        <v>17.221769999999999</v>
      </c>
      <c r="DP180" s="1">
        <v>5.7052810000000002E-2</v>
      </c>
      <c r="DQ180" s="1">
        <v>17.610440000000001</v>
      </c>
      <c r="DR180">
        <v>0.86840640000000002</v>
      </c>
      <c r="DS180">
        <v>16.933949999999999</v>
      </c>
      <c r="DT180" s="1">
        <v>5.192567E-2</v>
      </c>
      <c r="DU180" s="1">
        <v>16.07827</v>
      </c>
      <c r="DV180">
        <v>0.86262209999999995</v>
      </c>
      <c r="DW180">
        <v>16.465399999999999</v>
      </c>
      <c r="DX180" s="1">
        <v>4.6698620000000003E-2</v>
      </c>
      <c r="DY180" s="1">
        <v>14.488860000000001</v>
      </c>
      <c r="DZ180">
        <v>0.85678310000000002</v>
      </c>
      <c r="EA180">
        <v>16.155719999999999</v>
      </c>
      <c r="EB180" s="1">
        <v>4.1647749999999997E-2</v>
      </c>
      <c r="EC180" s="1">
        <v>12.945869999999999</v>
      </c>
      <c r="ED180">
        <v>0.8512478</v>
      </c>
      <c r="EE180">
        <v>16.069279999999999</v>
      </c>
      <c r="EF180" s="1">
        <v>3.668163E-2</v>
      </c>
      <c r="EG180" s="1">
        <v>11.420529999999999</v>
      </c>
      <c r="EH180">
        <v>0.84605580000000002</v>
      </c>
      <c r="EI180">
        <v>16.5015</v>
      </c>
      <c r="EJ180" s="1">
        <v>3.1779689999999999E-2</v>
      </c>
      <c r="EK180" s="1">
        <v>9.9142670000000006</v>
      </c>
      <c r="EL180">
        <v>0.8415511</v>
      </c>
      <c r="EM180">
        <v>17.240459999999999</v>
      </c>
      <c r="EN180" s="1">
        <v>2.7137370000000001E-2</v>
      </c>
      <c r="EO180" s="1">
        <v>8.4841060000000006</v>
      </c>
      <c r="EP180">
        <v>0.83752510000000002</v>
      </c>
      <c r="EQ180">
        <v>17.912189999999999</v>
      </c>
      <c r="ER180" s="1">
        <v>2.3055039999999999E-2</v>
      </c>
      <c r="ES180" s="1">
        <v>7.215376</v>
      </c>
      <c r="ET180">
        <v>0.83423729999999996</v>
      </c>
      <c r="EU180">
        <v>18.216429999999999</v>
      </c>
      <c r="EV180" s="1">
        <v>1.9670489999999999E-2</v>
      </c>
      <c r="EW180" s="1">
        <v>6.1551099999999996</v>
      </c>
      <c r="EX180">
        <v>0.83171079999999997</v>
      </c>
      <c r="EY180">
        <v>17.813980000000001</v>
      </c>
      <c r="EZ180" s="1">
        <v>1.6959510000000001E-2</v>
      </c>
      <c r="FA180" s="1">
        <v>5.3007039999999996</v>
      </c>
      <c r="FB180">
        <v>0.82980449999999994</v>
      </c>
      <c r="FC180">
        <v>17.016359999999999</v>
      </c>
      <c r="FD180" s="1">
        <v>1.4797970000000001E-2</v>
      </c>
      <c r="FE180" s="1">
        <v>4.6160220000000001</v>
      </c>
      <c r="FF180">
        <v>0.82845069999999998</v>
      </c>
      <c r="FG180">
        <v>16.312090000000001</v>
      </c>
      <c r="FH180" s="1">
        <v>1.302412E-2</v>
      </c>
      <c r="FI180" s="1">
        <v>4.0538040000000004</v>
      </c>
      <c r="FJ180">
        <v>0.82756010000000002</v>
      </c>
      <c r="FK180">
        <v>16.013780000000001</v>
      </c>
      <c r="FL180" s="1">
        <v>1.143746E-2</v>
      </c>
      <c r="FM180" s="1">
        <v>3.5530659999999998</v>
      </c>
      <c r="FN180">
        <v>0.82698079999999996</v>
      </c>
      <c r="FO180">
        <v>16.781949999999998</v>
      </c>
      <c r="FP180" s="1">
        <v>9.8171669999999999E-3</v>
      </c>
      <c r="FQ180" s="1">
        <v>3.0463749999999998</v>
      </c>
      <c r="FR180">
        <v>0.82665869999999997</v>
      </c>
      <c r="FS180">
        <v>17.685890000000001</v>
      </c>
      <c r="FT180" s="1">
        <v>8.0838130000000005E-3</v>
      </c>
      <c r="FU180" s="1">
        <v>2.5073910000000001</v>
      </c>
      <c r="FV180">
        <v>0.82654399999999995</v>
      </c>
      <c r="FW180">
        <v>18.27412</v>
      </c>
      <c r="FX180" s="1">
        <v>6.3784209999999996E-3</v>
      </c>
      <c r="FY180" s="1">
        <v>1.97681</v>
      </c>
      <c r="FZ180">
        <v>0.82654760000000005</v>
      </c>
      <c r="GA180">
        <v>18.24522</v>
      </c>
      <c r="GB180" s="1">
        <v>4.9249899999999997E-3</v>
      </c>
      <c r="GC180" s="1">
        <v>1.5231749999999999</v>
      </c>
      <c r="GD180">
        <v>0.82672970000000001</v>
      </c>
      <c r="GE180">
        <v>17.651240000000001</v>
      </c>
      <c r="GF180" s="1">
        <v>3.8464179999999999E-3</v>
      </c>
      <c r="GG180" s="1">
        <v>1.1853560000000001</v>
      </c>
      <c r="GH180">
        <v>0.8269147</v>
      </c>
      <c r="GI180">
        <v>16.860900000000001</v>
      </c>
      <c r="GJ180" s="1">
        <v>3.1251640000000002E-3</v>
      </c>
      <c r="GK180" s="1">
        <v>0.95884979999999997</v>
      </c>
      <c r="GL180">
        <v>0.82718219999999998</v>
      </c>
      <c r="GM180">
        <v>16.242010000000001</v>
      </c>
      <c r="GN180" s="1">
        <v>2.6640090000000002E-3</v>
      </c>
      <c r="GO180" s="1">
        <v>0.81396219999999997</v>
      </c>
      <c r="GP180">
        <v>0.82746299999999995</v>
      </c>
      <c r="GQ180">
        <v>16.0444</v>
      </c>
      <c r="GR180" s="1">
        <v>2.3616890000000001E-3</v>
      </c>
      <c r="GS180" s="1">
        <v>0.71912529999999997</v>
      </c>
      <c r="GT180">
        <v>0.82775480000000001</v>
      </c>
      <c r="GU180">
        <v>16.913679999999999</v>
      </c>
      <c r="GV180" s="1">
        <v>2.146266E-3</v>
      </c>
      <c r="GW180" s="1">
        <v>0.65219190000000005</v>
      </c>
      <c r="GX180">
        <v>0.82800759999999995</v>
      </c>
      <c r="GY180">
        <v>17.90737</v>
      </c>
      <c r="GZ180" s="1">
        <v>1.972915E-3</v>
      </c>
      <c r="HA180" s="1">
        <v>0.59861620000000004</v>
      </c>
      <c r="HB180">
        <v>0.82821069999999997</v>
      </c>
      <c r="HC180">
        <v>18.606159999999999</v>
      </c>
      <c r="HD180" s="1">
        <v>1.824244E-3</v>
      </c>
      <c r="HE180" s="1">
        <v>0.55288660000000001</v>
      </c>
      <c r="HF180">
        <v>0.82839569999999996</v>
      </c>
      <c r="HG180">
        <v>19.024450000000002</v>
      </c>
      <c r="HH180" s="1">
        <v>1.6980680000000001E-3</v>
      </c>
      <c r="HI180" s="1">
        <v>0.51414300000000002</v>
      </c>
      <c r="HJ180">
        <v>0.82854240000000001</v>
      </c>
      <c r="HK180">
        <v>18.90596</v>
      </c>
      <c r="HL180" s="1">
        <v>1.592064E-3</v>
      </c>
      <c r="HM180" s="1">
        <v>0.48164170000000001</v>
      </c>
      <c r="HN180">
        <v>0.82864519999999997</v>
      </c>
      <c r="HO180">
        <v>18.262460000000001</v>
      </c>
      <c r="HP180" s="1">
        <v>1.504128E-3</v>
      </c>
      <c r="HQ180" s="1">
        <v>0.45475510000000002</v>
      </c>
      <c r="HR180">
        <v>0.82870900000000003</v>
      </c>
      <c r="HS180">
        <v>17.635429999999999</v>
      </c>
      <c r="HT180" s="1">
        <v>1.4302080000000001E-3</v>
      </c>
      <c r="HU180" s="1">
        <v>0.43220120000000001</v>
      </c>
      <c r="HV180">
        <v>0.82877339999999999</v>
      </c>
      <c r="HW180">
        <v>17.29317</v>
      </c>
      <c r="HX180" s="1">
        <v>1.368246E-3</v>
      </c>
      <c r="HY180" s="1">
        <v>0.41331830000000003</v>
      </c>
      <c r="HZ180">
        <v>0.82878660000000004</v>
      </c>
      <c r="IA180">
        <v>17.967310000000001</v>
      </c>
      <c r="IB180" s="1">
        <v>1.319598E-3</v>
      </c>
      <c r="IC180" s="1">
        <v>0.39847450000000001</v>
      </c>
      <c r="ID180">
        <v>0.82881340000000003</v>
      </c>
      <c r="IE180">
        <v>19.124639999999999</v>
      </c>
      <c r="IF180" s="1">
        <v>1.282044E-3</v>
      </c>
      <c r="IG180" s="1">
        <v>0.38703159999999998</v>
      </c>
      <c r="IH180">
        <v>0.82883039999999997</v>
      </c>
      <c r="II180">
        <v>19.979389999999999</v>
      </c>
      <c r="IJ180" s="1">
        <v>1.2511289999999999E-3</v>
      </c>
      <c r="IK180" s="1">
        <v>0.37768859999999999</v>
      </c>
      <c r="IL180">
        <v>0.82881649999999996</v>
      </c>
      <c r="IM180">
        <v>20.392340000000001</v>
      </c>
      <c r="IN180" s="1">
        <v>1.219815E-3</v>
      </c>
      <c r="IO180" s="1">
        <v>0.36830590000000002</v>
      </c>
      <c r="IP180">
        <v>0.82881859999999996</v>
      </c>
      <c r="IQ180">
        <v>19.983180000000001</v>
      </c>
      <c r="IR180" s="1">
        <v>1.184304E-3</v>
      </c>
      <c r="IS180" s="1">
        <v>0.35769030000000002</v>
      </c>
      <c r="IT180">
        <v>0.82883910000000005</v>
      </c>
      <c r="IU180">
        <v>19.130870000000002</v>
      </c>
      <c r="IV180" s="1">
        <v>1.144227E-3</v>
      </c>
      <c r="IW180" s="1">
        <v>0.34569539999999999</v>
      </c>
      <c r="IX180">
        <v>0.82885129999999996</v>
      </c>
      <c r="IY180">
        <v>18.48631</v>
      </c>
      <c r="IZ180" s="1">
        <v>1.1014309999999999E-3</v>
      </c>
      <c r="JA180" s="1">
        <v>0.33283580000000001</v>
      </c>
      <c r="JB180">
        <v>0.82883010000000001</v>
      </c>
      <c r="JC180">
        <v>18.313929999999999</v>
      </c>
      <c r="JD180" s="1">
        <v>1.0582580000000001E-3</v>
      </c>
      <c r="JE180" s="1">
        <v>0.31983800000000001</v>
      </c>
      <c r="JF180">
        <v>0.82883119999999999</v>
      </c>
      <c r="JG180">
        <v>18.91919</v>
      </c>
      <c r="JH180" s="1">
        <v>1.015455E-3</v>
      </c>
      <c r="JI180" s="1">
        <v>0.30695810000000001</v>
      </c>
      <c r="JJ180">
        <v>0.82883419999999997</v>
      </c>
      <c r="JK180">
        <v>19.481339999999999</v>
      </c>
      <c r="JL180" s="1">
        <v>9.7445099999999998E-4</v>
      </c>
      <c r="JM180" s="1">
        <v>0.29454259999999999</v>
      </c>
      <c r="JN180">
        <v>0.82881400000000005</v>
      </c>
      <c r="JO180">
        <v>19.834379999999999</v>
      </c>
      <c r="JP180" s="1">
        <v>9.3510849999999999E-4</v>
      </c>
      <c r="JQ180" s="1">
        <v>0.282694</v>
      </c>
      <c r="JR180">
        <v>0.82881070000000001</v>
      </c>
      <c r="JS180">
        <v>19.46339</v>
      </c>
      <c r="JT180" s="1">
        <v>8.9754099999999996E-4</v>
      </c>
      <c r="JU180" s="1">
        <v>0.27130850000000001</v>
      </c>
      <c r="JV180">
        <v>0.82884250000000004</v>
      </c>
      <c r="JW180">
        <v>18.6403</v>
      </c>
      <c r="JX180" s="1">
        <v>8.6171629999999999E-4</v>
      </c>
      <c r="JY180" s="1">
        <v>0.26050000000000001</v>
      </c>
      <c r="JZ180">
        <v>0.82881280000000002</v>
      </c>
      <c r="KA180">
        <v>17.7972</v>
      </c>
      <c r="KB180" s="1">
        <v>8.2792849999999997E-4</v>
      </c>
      <c r="KC180" s="1">
        <v>0.25026720000000002</v>
      </c>
      <c r="KD180">
        <v>0.8288411</v>
      </c>
      <c r="KE180">
        <v>17.209070000000001</v>
      </c>
      <c r="KF180" s="1">
        <v>7.9531130000000004E-4</v>
      </c>
      <c r="KG180" s="1">
        <v>0.24041380000000001</v>
      </c>
      <c r="KH180">
        <v>0.82881539999999998</v>
      </c>
      <c r="KI180">
        <v>16.910959999999999</v>
      </c>
      <c r="KJ180" s="1">
        <v>7.6431310000000001E-4</v>
      </c>
      <c r="KK180" s="1">
        <v>0.2310604</v>
      </c>
      <c r="KL180">
        <v>0.82884040000000003</v>
      </c>
      <c r="KM180">
        <v>17.42033</v>
      </c>
      <c r="KN180" s="1">
        <v>7.3460020000000003E-4</v>
      </c>
      <c r="KO180" s="1">
        <v>0.22206770000000001</v>
      </c>
      <c r="KP180">
        <v>0.8288198</v>
      </c>
      <c r="KQ180">
        <v>17.79203</v>
      </c>
      <c r="KR180" s="1">
        <v>7.0609549999999996E-4</v>
      </c>
      <c r="KS180" s="1">
        <v>0.21344170000000001</v>
      </c>
      <c r="KT180">
        <v>0.82883819999999997</v>
      </c>
      <c r="KU180">
        <v>18.10483</v>
      </c>
      <c r="KV180" s="1">
        <v>6.7881300000000001E-4</v>
      </c>
      <c r="KW180" s="1">
        <v>0.20519589999999999</v>
      </c>
      <c r="KX180">
        <v>0.8288198</v>
      </c>
      <c r="KY180">
        <v>18.198429999999998</v>
      </c>
      <c r="KZ180" s="1">
        <v>6.5340150000000002E-4</v>
      </c>
      <c r="LA180" s="1">
        <v>0.19751489999999999</v>
      </c>
      <c r="LB180">
        <v>0.82883439999999997</v>
      </c>
      <c r="LC180">
        <v>17.835429999999999</v>
      </c>
      <c r="LD180" s="1">
        <v>6.2896939999999998E-4</v>
      </c>
      <c r="LE180" s="1">
        <v>0.19012000000000001</v>
      </c>
      <c r="LF180">
        <v>0.82881050000000001</v>
      </c>
      <c r="LG180">
        <v>17.049489999999999</v>
      </c>
      <c r="LH180" s="1">
        <v>6.0561000000000002E-4</v>
      </c>
      <c r="LI180" s="1">
        <v>0.18304339999999999</v>
      </c>
      <c r="LJ180">
        <v>0.82881769999999999</v>
      </c>
      <c r="LK180">
        <v>16.268319999999999</v>
      </c>
      <c r="LL180" s="1">
        <v>5.832357E-4</v>
      </c>
      <c r="LM180" s="1">
        <v>0.17629649999999999</v>
      </c>
      <c r="LN180">
        <v>0.82880710000000002</v>
      </c>
      <c r="LO180">
        <v>15.864459999999999</v>
      </c>
      <c r="LP180" s="1">
        <v>5.6194459999999997E-4</v>
      </c>
      <c r="LQ180" s="1">
        <v>0.16986619999999999</v>
      </c>
      <c r="LR180">
        <v>0.82875469999999996</v>
      </c>
      <c r="LS180">
        <v>16.631440000000001</v>
      </c>
      <c r="LT180" s="1">
        <v>5.4176039999999999E-4</v>
      </c>
      <c r="LU180" s="1">
        <v>0.16376450000000001</v>
      </c>
      <c r="LV180">
        <v>0.8286907</v>
      </c>
      <c r="LW180">
        <v>17.598389999999998</v>
      </c>
      <c r="LX180" s="1">
        <v>5.2263980000000004E-4</v>
      </c>
      <c r="LY180" s="1">
        <v>0.1579921</v>
      </c>
      <c r="LZ180">
        <v>0.82855579999999995</v>
      </c>
      <c r="MA180">
        <v>18.426169999999999</v>
      </c>
      <c r="MB180" s="1">
        <v>5.0454410000000003E-4</v>
      </c>
      <c r="MC180" s="1">
        <v>0.1525387</v>
      </c>
      <c r="MD180">
        <v>0.82838979999999995</v>
      </c>
      <c r="ME180">
        <v>19.14377</v>
      </c>
      <c r="MF180" s="1">
        <v>4.8667520000000001E-4</v>
      </c>
      <c r="MG180" s="1">
        <v>0.14715829999999999</v>
      </c>
      <c r="MH180">
        <v>0.82820740000000004</v>
      </c>
      <c r="MI180">
        <v>19.172889999999999</v>
      </c>
      <c r="MJ180" s="1">
        <v>4.7008180000000002E-4</v>
      </c>
      <c r="MK180" s="1">
        <v>0.14216799999999999</v>
      </c>
      <c r="ML180">
        <v>0.82796159999999996</v>
      </c>
      <c r="MM180">
        <v>18.478020000000001</v>
      </c>
      <c r="MN180" s="1">
        <v>4.537961E-4</v>
      </c>
      <c r="MO180" s="1">
        <v>0.13726720000000001</v>
      </c>
      <c r="MP180">
        <v>0.82768319999999995</v>
      </c>
      <c r="MQ180">
        <v>17.894680000000001</v>
      </c>
      <c r="MR180" s="1">
        <v>4.3809099999999999E-4</v>
      </c>
      <c r="MS180" s="1">
        <v>0.13256019999999999</v>
      </c>
      <c r="MT180">
        <v>0.8273992</v>
      </c>
      <c r="MU180">
        <v>17.737549999999999</v>
      </c>
      <c r="MV180" s="1">
        <v>4.2399270000000001E-4</v>
      </c>
      <c r="MW180" s="1">
        <v>0.12830559999999999</v>
      </c>
      <c r="MX180">
        <v>0.82713539999999997</v>
      </c>
      <c r="MY180">
        <v>18.685169999999999</v>
      </c>
      <c r="MZ180" s="1">
        <v>4.1216309999999998E-4</v>
      </c>
      <c r="NA180" s="1">
        <v>0.1247212</v>
      </c>
      <c r="NB180">
        <v>0.82685169999999997</v>
      </c>
      <c r="NC180">
        <v>19.88617</v>
      </c>
      <c r="ND180" s="1">
        <v>4.0280090000000001E-4</v>
      </c>
      <c r="NE180" s="1">
        <v>0.1219006</v>
      </c>
      <c r="NF180">
        <v>0.82664260000000001</v>
      </c>
      <c r="NG180">
        <v>20.623419999999999</v>
      </c>
      <c r="NH180" s="1">
        <v>3.9501530000000002E-4</v>
      </c>
      <c r="NI180" s="1">
        <v>0.11955739999999999</v>
      </c>
      <c r="NJ180">
        <v>0.82647630000000005</v>
      </c>
      <c r="NK180">
        <v>21.024660000000001</v>
      </c>
      <c r="NL180" s="1">
        <v>3.8673579999999998E-4</v>
      </c>
      <c r="NM180" s="1">
        <v>0.117087</v>
      </c>
      <c r="NN180">
        <v>0.82631900000000003</v>
      </c>
      <c r="NO180">
        <v>20.689530000000001</v>
      </c>
      <c r="NP180" s="1">
        <v>3.7718970000000002E-4</v>
      </c>
      <c r="NQ180" s="1">
        <v>0.1142185</v>
      </c>
      <c r="NR180">
        <v>0.82619509999999996</v>
      </c>
      <c r="NS180">
        <v>19.9664</v>
      </c>
      <c r="NT180" s="1">
        <v>3.664904E-4</v>
      </c>
      <c r="NU180" s="1">
        <v>0.1110044</v>
      </c>
      <c r="NV180">
        <v>0.82610050000000002</v>
      </c>
      <c r="NW180">
        <v>19.420719999999999</v>
      </c>
      <c r="NX180" s="1">
        <v>3.5474870000000002E-4</v>
      </c>
      <c r="NY180" s="1">
        <v>0.1074563</v>
      </c>
      <c r="NZ180">
        <v>0.82600309999999999</v>
      </c>
      <c r="OA180">
        <v>19.328569999999999</v>
      </c>
      <c r="OB180" s="1">
        <v>3.4213869999999999E-4</v>
      </c>
      <c r="OC180" s="1">
        <v>0.10366019999999999</v>
      </c>
      <c r="OD180">
        <v>0.82589789999999996</v>
      </c>
      <c r="OE180">
        <v>19.625699999999998</v>
      </c>
      <c r="OF180" s="1">
        <v>3.285041E-4</v>
      </c>
      <c r="OG180" s="1">
        <v>9.9554240000000002E-2</v>
      </c>
      <c r="OH180">
        <v>0.82571879999999998</v>
      </c>
      <c r="OI180">
        <v>20.39695</v>
      </c>
      <c r="OJ180" s="1">
        <v>3.1336249999999998E-4</v>
      </c>
      <c r="OK180" s="1">
        <v>9.500053E-2</v>
      </c>
    </row>
    <row r="181" spans="1:401" x14ac:dyDescent="0.35">
      <c r="A181">
        <v>187</v>
      </c>
      <c r="B181" t="s">
        <v>4</v>
      </c>
      <c r="C181" t="s">
        <v>181</v>
      </c>
      <c r="D181" t="s">
        <v>187</v>
      </c>
      <c r="E181">
        <v>839.68140000000005</v>
      </c>
      <c r="F181">
        <v>0.99423209999999995</v>
      </c>
      <c r="G181">
        <v>16.175660000000001</v>
      </c>
      <c r="H181">
        <v>0</v>
      </c>
      <c r="I181">
        <v>0</v>
      </c>
      <c r="J181">
        <v>0.99264560000000002</v>
      </c>
      <c r="K181">
        <v>16.202559999999998</v>
      </c>
      <c r="L181">
        <v>0</v>
      </c>
      <c r="M181">
        <v>0</v>
      </c>
      <c r="N181">
        <v>0.99098770000000003</v>
      </c>
      <c r="O181">
        <v>16.462620000000001</v>
      </c>
      <c r="P181">
        <v>0</v>
      </c>
      <c r="Q181">
        <v>0</v>
      </c>
      <c r="R181">
        <v>0.98929619999999996</v>
      </c>
      <c r="S181">
        <v>16.313590000000001</v>
      </c>
      <c r="T181">
        <v>0</v>
      </c>
      <c r="U181">
        <v>0</v>
      </c>
      <c r="V181">
        <v>0.98756330000000003</v>
      </c>
      <c r="W181">
        <v>16.332740000000001</v>
      </c>
      <c r="X181">
        <v>0</v>
      </c>
      <c r="Y181">
        <v>0</v>
      </c>
      <c r="Z181">
        <v>0.98565879999999995</v>
      </c>
      <c r="AA181">
        <v>15.94454</v>
      </c>
      <c r="AB181">
        <v>0</v>
      </c>
      <c r="AC181">
        <v>0</v>
      </c>
      <c r="AD181">
        <v>0.98368250000000002</v>
      </c>
      <c r="AE181">
        <v>15.77769</v>
      </c>
      <c r="AF181" s="1">
        <v>2.2800799999999999E-33</v>
      </c>
      <c r="AG181" s="1">
        <v>6.5192300000000001E-31</v>
      </c>
      <c r="AH181">
        <v>0.98172579999999998</v>
      </c>
      <c r="AI181">
        <v>15.845940000000001</v>
      </c>
      <c r="AJ181" s="1">
        <v>1.37264E-22</v>
      </c>
      <c r="AK181" s="1">
        <v>3.9317219999999998E-20</v>
      </c>
      <c r="AL181">
        <v>0.97990489999999997</v>
      </c>
      <c r="AM181">
        <v>15.932539999999999</v>
      </c>
      <c r="AN181" s="1">
        <v>6.8364390000000001E-12</v>
      </c>
      <c r="AO181" s="1">
        <v>1.9697060000000002E-9</v>
      </c>
      <c r="AP181">
        <v>0.97808079999999997</v>
      </c>
      <c r="AQ181">
        <v>15.9574</v>
      </c>
      <c r="AR181" s="1">
        <v>1.426026E-5</v>
      </c>
      <c r="AS181" s="1">
        <v>3.060124E-3</v>
      </c>
      <c r="AT181">
        <v>0.97623680000000002</v>
      </c>
      <c r="AU181">
        <v>16.189579999999999</v>
      </c>
      <c r="AV181" s="1">
        <v>9.2842099999999993E-3</v>
      </c>
      <c r="AW181">
        <v>2.1651600000000002</v>
      </c>
      <c r="AX181">
        <v>0.97442050000000002</v>
      </c>
      <c r="AY181">
        <v>15.889849999999999</v>
      </c>
      <c r="AZ181">
        <v>0.61108059999999997</v>
      </c>
      <c r="BA181">
        <v>151.55109999999999</v>
      </c>
      <c r="BB181">
        <v>0.97259569999999995</v>
      </c>
      <c r="BC181">
        <v>15.480370000000001</v>
      </c>
      <c r="BD181">
        <v>8.8874890000000004</v>
      </c>
      <c r="BE181">
        <v>2319.797</v>
      </c>
      <c r="BF181">
        <v>0.97079309999999996</v>
      </c>
      <c r="BG181">
        <v>15.12105</v>
      </c>
      <c r="BH181">
        <v>42.46461</v>
      </c>
      <c r="BI181">
        <v>11581.67</v>
      </c>
      <c r="BJ181">
        <v>0.96903399999999995</v>
      </c>
      <c r="BK181">
        <v>14.75572</v>
      </c>
      <c r="BL181">
        <v>86.020510000000002</v>
      </c>
      <c r="BM181">
        <v>24350.86</v>
      </c>
      <c r="BN181">
        <v>0.96700819999999998</v>
      </c>
      <c r="BO181">
        <v>14.5541</v>
      </c>
      <c r="BP181">
        <v>88.658699999999996</v>
      </c>
      <c r="BQ181">
        <v>25919.9</v>
      </c>
      <c r="BR181">
        <v>0.96480290000000002</v>
      </c>
      <c r="BS181">
        <v>14.459949999999999</v>
      </c>
      <c r="BT181">
        <v>53.407389999999999</v>
      </c>
      <c r="BU181">
        <v>16054.45</v>
      </c>
      <c r="BV181">
        <v>0.96217509999999995</v>
      </c>
      <c r="BW181">
        <v>14.83822</v>
      </c>
      <c r="BX181">
        <v>21.132370000000002</v>
      </c>
      <c r="BY181">
        <v>6504.5169999999998</v>
      </c>
      <c r="BZ181">
        <v>0.95884510000000001</v>
      </c>
      <c r="CA181">
        <v>15.510289999999999</v>
      </c>
      <c r="CB181">
        <v>6.0894279999999998</v>
      </c>
      <c r="CC181">
        <v>1911.4469999999999</v>
      </c>
      <c r="CD181">
        <v>0.95495019999999997</v>
      </c>
      <c r="CE181">
        <v>16.085550000000001</v>
      </c>
      <c r="CF181">
        <v>1.4319809999999999</v>
      </c>
      <c r="CG181">
        <v>455.3528</v>
      </c>
      <c r="CH181">
        <v>0.95087189999999999</v>
      </c>
      <c r="CI181">
        <v>16.334990000000001</v>
      </c>
      <c r="CJ181">
        <v>0.33310220000000001</v>
      </c>
      <c r="CK181">
        <v>105.69450000000001</v>
      </c>
      <c r="CL181">
        <v>0.94646580000000002</v>
      </c>
      <c r="CM181">
        <v>15.98856</v>
      </c>
      <c r="CN181" s="1">
        <v>0.1135217</v>
      </c>
      <c r="CO181">
        <v>35.010190000000001</v>
      </c>
      <c r="CP181">
        <v>0.94186950000000003</v>
      </c>
      <c r="CQ181">
        <v>15.41136</v>
      </c>
      <c r="CR181" s="1">
        <v>7.1165969999999995E-2</v>
      </c>
      <c r="CS181">
        <v>21.39415</v>
      </c>
      <c r="CT181">
        <v>0.93730119999999995</v>
      </c>
      <c r="CU181">
        <v>15.01843</v>
      </c>
      <c r="CV181" s="1">
        <v>6.2922140000000001E-2</v>
      </c>
      <c r="CW181">
        <v>18.78201</v>
      </c>
      <c r="CX181">
        <v>0.93409140000000002</v>
      </c>
      <c r="CY181">
        <v>14.93703</v>
      </c>
      <c r="CZ181" s="1">
        <v>6.2958979999999998E-2</v>
      </c>
      <c r="DA181" s="1">
        <v>18.788979999999999</v>
      </c>
      <c r="DB181">
        <v>0.93103150000000001</v>
      </c>
      <c r="DC181">
        <v>15.53429</v>
      </c>
      <c r="DD181" s="1">
        <v>6.4407590000000001E-2</v>
      </c>
      <c r="DE181" s="1">
        <v>19.299340000000001</v>
      </c>
      <c r="DF181">
        <v>0.92801560000000005</v>
      </c>
      <c r="DG181">
        <v>16.453309999999998</v>
      </c>
      <c r="DH181" s="1">
        <v>6.4271090000000003E-2</v>
      </c>
      <c r="DI181" s="1">
        <v>19.36046</v>
      </c>
      <c r="DJ181">
        <v>0.92501279999999997</v>
      </c>
      <c r="DK181">
        <v>17.044160000000002</v>
      </c>
      <c r="DL181" s="1">
        <v>6.1764159999999999E-2</v>
      </c>
      <c r="DM181" s="1">
        <v>18.70814</v>
      </c>
      <c r="DN181">
        <v>0.92261669999999996</v>
      </c>
      <c r="DO181">
        <v>17.270679999999999</v>
      </c>
      <c r="DP181" s="1">
        <v>5.7515520000000001E-2</v>
      </c>
      <c r="DQ181" s="1">
        <v>17.49211</v>
      </c>
      <c r="DR181">
        <v>0.92032080000000005</v>
      </c>
      <c r="DS181">
        <v>16.97739</v>
      </c>
      <c r="DT181" s="1">
        <v>5.2438199999999997E-2</v>
      </c>
      <c r="DU181" s="1">
        <v>15.999180000000001</v>
      </c>
      <c r="DV181">
        <v>0.91912210000000005</v>
      </c>
      <c r="DW181">
        <v>16.484629999999999</v>
      </c>
      <c r="DX181" s="1">
        <v>4.7205240000000002E-2</v>
      </c>
      <c r="DY181" s="1">
        <v>14.42564</v>
      </c>
      <c r="DZ181">
        <v>0.91817979999999999</v>
      </c>
      <c r="EA181">
        <v>16.149629999999998</v>
      </c>
      <c r="EB181" s="1">
        <v>4.2143739999999999E-2</v>
      </c>
      <c r="EC181" s="1">
        <v>12.893689999999999</v>
      </c>
      <c r="ED181">
        <v>0.91742809999999997</v>
      </c>
      <c r="EE181">
        <v>16.050789999999999</v>
      </c>
      <c r="EF181" s="1">
        <v>3.717529E-2</v>
      </c>
      <c r="EG181" s="1">
        <v>11.3847</v>
      </c>
      <c r="EH181">
        <v>0.91566780000000003</v>
      </c>
      <c r="EI181">
        <v>16.477869999999999</v>
      </c>
      <c r="EJ181" s="1">
        <v>3.2261749999999999E-2</v>
      </c>
      <c r="EK181" s="1">
        <v>9.8950669999999992</v>
      </c>
      <c r="EL181">
        <v>0.91244420000000004</v>
      </c>
      <c r="EM181">
        <v>17.23396</v>
      </c>
      <c r="EN181" s="1">
        <v>2.7585479999999999E-2</v>
      </c>
      <c r="EO181" s="1">
        <v>8.4745950000000008</v>
      </c>
      <c r="EP181">
        <v>0.90972240000000004</v>
      </c>
      <c r="EQ181">
        <v>17.93317</v>
      </c>
      <c r="ER181" s="1">
        <v>2.3440409999999998E-2</v>
      </c>
      <c r="ES181" s="1">
        <v>7.204834</v>
      </c>
      <c r="ET181">
        <v>0.90760879999999999</v>
      </c>
      <c r="EU181">
        <v>18.25497</v>
      </c>
      <c r="EV181" s="1">
        <v>1.998687E-2</v>
      </c>
      <c r="EW181" s="1">
        <v>6.138471</v>
      </c>
      <c r="EX181">
        <v>0.90612950000000003</v>
      </c>
      <c r="EY181">
        <v>17.864319999999999</v>
      </c>
      <c r="EZ181" s="1">
        <v>1.7213429999999998E-2</v>
      </c>
      <c r="FA181" s="1">
        <v>5.2769909999999998</v>
      </c>
      <c r="FB181">
        <v>0.90516019999999997</v>
      </c>
      <c r="FC181">
        <v>17.069839999999999</v>
      </c>
      <c r="FD181" s="1">
        <v>1.5002639999999999E-2</v>
      </c>
      <c r="FE181" s="1">
        <v>4.5872089999999996</v>
      </c>
      <c r="FF181">
        <v>0.90458660000000002</v>
      </c>
      <c r="FG181">
        <v>16.341200000000001</v>
      </c>
      <c r="FH181" s="1">
        <v>1.3197270000000001E-2</v>
      </c>
      <c r="FI181" s="1">
        <v>4.0241499999999997</v>
      </c>
      <c r="FJ181">
        <v>0.90423050000000005</v>
      </c>
      <c r="FK181">
        <v>16.02318</v>
      </c>
      <c r="FL181" s="1">
        <v>1.1601999999999999E-2</v>
      </c>
      <c r="FM181" s="1">
        <v>3.5294279999999998</v>
      </c>
      <c r="FN181">
        <v>0.90408900000000003</v>
      </c>
      <c r="FO181">
        <v>16.77403</v>
      </c>
      <c r="FP181" s="1">
        <v>9.9914630000000008E-3</v>
      </c>
      <c r="FQ181" s="1">
        <v>3.0357769999999999</v>
      </c>
      <c r="FR181">
        <v>0.90412650000000006</v>
      </c>
      <c r="FS181">
        <v>17.672460000000001</v>
      </c>
      <c r="FT181" s="1">
        <v>8.2667959999999999E-3</v>
      </c>
      <c r="FU181" s="1">
        <v>2.51119</v>
      </c>
      <c r="FV181">
        <v>0.90420820000000002</v>
      </c>
      <c r="FW181">
        <v>18.288039999999999</v>
      </c>
      <c r="FX181" s="1">
        <v>6.5480750000000004E-3</v>
      </c>
      <c r="FY181" s="1">
        <v>1.9882409999999999</v>
      </c>
      <c r="FZ181">
        <v>0.90438989999999997</v>
      </c>
      <c r="GA181">
        <v>18.290320000000001</v>
      </c>
      <c r="GB181" s="1">
        <v>5.0607309999999997E-3</v>
      </c>
      <c r="GC181" s="1">
        <v>1.533766</v>
      </c>
      <c r="GD181">
        <v>0.90465839999999997</v>
      </c>
      <c r="GE181">
        <v>17.715309999999999</v>
      </c>
      <c r="GF181" s="1">
        <v>3.9422559999999999E-3</v>
      </c>
      <c r="GG181" s="1">
        <v>1.190447</v>
      </c>
      <c r="GH181">
        <v>0.90486849999999996</v>
      </c>
      <c r="GI181">
        <v>16.911619999999999</v>
      </c>
      <c r="GJ181" s="1">
        <v>3.1873890000000001E-3</v>
      </c>
      <c r="GK181" s="1">
        <v>0.95784959999999997</v>
      </c>
      <c r="GL181">
        <v>0.90515939999999995</v>
      </c>
      <c r="GM181">
        <v>16.26735</v>
      </c>
      <c r="GN181" s="1">
        <v>2.7037390000000001E-3</v>
      </c>
      <c r="GO181" s="1">
        <v>0.80869449999999998</v>
      </c>
      <c r="GP181">
        <v>0.90544460000000004</v>
      </c>
      <c r="GQ181">
        <v>16.053809999999999</v>
      </c>
      <c r="GR181" s="1">
        <v>2.388177E-3</v>
      </c>
      <c r="GS181" s="1">
        <v>0.71154649999999997</v>
      </c>
      <c r="GT181">
        <v>0.90566829999999998</v>
      </c>
      <c r="GU181">
        <v>16.911809999999999</v>
      </c>
      <c r="GV181" s="1">
        <v>2.1664710000000001E-3</v>
      </c>
      <c r="GW181" s="1">
        <v>0.64400400000000002</v>
      </c>
      <c r="GX181">
        <v>0.90587289999999998</v>
      </c>
      <c r="GY181">
        <v>17.907920000000001</v>
      </c>
      <c r="GZ181" s="1">
        <v>1.9897420000000001E-3</v>
      </c>
      <c r="HA181" s="1">
        <v>0.59051350000000002</v>
      </c>
      <c r="HB181">
        <v>0.9060397</v>
      </c>
      <c r="HC181">
        <v>18.641159999999999</v>
      </c>
      <c r="HD181" s="1">
        <v>1.8386450000000001E-3</v>
      </c>
      <c r="HE181" s="1">
        <v>0.54504600000000003</v>
      </c>
      <c r="HF181">
        <v>0.90617510000000001</v>
      </c>
      <c r="HG181">
        <v>19.076070000000001</v>
      </c>
      <c r="HH181" s="1">
        <v>1.710214E-3</v>
      </c>
      <c r="HI181" s="1">
        <v>0.50646210000000003</v>
      </c>
      <c r="HJ181">
        <v>0.90627369999999996</v>
      </c>
      <c r="HK181">
        <v>18.953050000000001</v>
      </c>
      <c r="HL181" s="1">
        <v>1.6020710000000001E-3</v>
      </c>
      <c r="HM181" s="1">
        <v>0.47403529999999999</v>
      </c>
      <c r="HN181">
        <v>0.90630299999999997</v>
      </c>
      <c r="HO181">
        <v>18.301749999999998</v>
      </c>
      <c r="HP181" s="1">
        <v>1.512457E-3</v>
      </c>
      <c r="HQ181" s="1">
        <v>0.4472064</v>
      </c>
      <c r="HR181">
        <v>0.90633589999999997</v>
      </c>
      <c r="HS181">
        <v>17.663499999999999</v>
      </c>
      <c r="HT181" s="1">
        <v>1.4371729999999999E-3</v>
      </c>
      <c r="HU181" s="1">
        <v>0.42472510000000002</v>
      </c>
      <c r="HV181">
        <v>0.90634720000000002</v>
      </c>
      <c r="HW181">
        <v>17.303560000000001</v>
      </c>
      <c r="HX181" s="1">
        <v>1.374031E-3</v>
      </c>
      <c r="HY181" s="1">
        <v>0.40590619999999999</v>
      </c>
      <c r="HZ181">
        <v>0.90637639999999997</v>
      </c>
      <c r="IA181">
        <v>17.963139999999999</v>
      </c>
      <c r="IB181" s="1">
        <v>1.3240260000000001E-3</v>
      </c>
      <c r="IC181" s="1">
        <v>0.39096429999999999</v>
      </c>
      <c r="ID181">
        <v>0.9063582</v>
      </c>
      <c r="IE181">
        <v>19.12349</v>
      </c>
      <c r="IF181" s="1">
        <v>1.285577E-3</v>
      </c>
      <c r="IG181" s="1">
        <v>0.37947999999999998</v>
      </c>
      <c r="IH181">
        <v>0.90636939999999999</v>
      </c>
      <c r="II181">
        <v>20.01587</v>
      </c>
      <c r="IJ181" s="1">
        <v>1.254224E-3</v>
      </c>
      <c r="IK181" s="1">
        <v>0.37019000000000002</v>
      </c>
      <c r="IL181">
        <v>0.90634740000000003</v>
      </c>
      <c r="IM181">
        <v>20.458310000000001</v>
      </c>
      <c r="IN181" s="1">
        <v>1.2230800000000001E-3</v>
      </c>
      <c r="IO181" s="1">
        <v>0.36107280000000003</v>
      </c>
      <c r="IP181">
        <v>0.90635100000000002</v>
      </c>
      <c r="IQ181">
        <v>20.055050000000001</v>
      </c>
      <c r="IR181" s="1">
        <v>1.1881120000000001E-3</v>
      </c>
      <c r="IS181" s="1">
        <v>0.35086460000000003</v>
      </c>
      <c r="IT181">
        <v>0.9063369</v>
      </c>
      <c r="IU181">
        <v>19.19434</v>
      </c>
      <c r="IV181" s="1">
        <v>1.148378E-3</v>
      </c>
      <c r="IW181" s="1">
        <v>0.33925499999999997</v>
      </c>
      <c r="IX181">
        <v>0.90635449999999995</v>
      </c>
      <c r="IY181">
        <v>18.515280000000001</v>
      </c>
      <c r="IZ181" s="1">
        <v>1.1058140000000001E-3</v>
      </c>
      <c r="JA181" s="1">
        <v>0.32677729999999999</v>
      </c>
      <c r="JB181">
        <v>0.90632029999999997</v>
      </c>
      <c r="JC181">
        <v>18.30883</v>
      </c>
      <c r="JD181" s="1">
        <v>1.0626559999999999E-3</v>
      </c>
      <c r="JE181" s="1">
        <v>0.3140734</v>
      </c>
      <c r="JF181">
        <v>0.90632369999999995</v>
      </c>
      <c r="JG181">
        <v>18.898890000000002</v>
      </c>
      <c r="JH181" s="1">
        <v>1.0198150000000001E-3</v>
      </c>
      <c r="JI181" s="1">
        <v>0.3014695</v>
      </c>
      <c r="JJ181">
        <v>0.90632869999999999</v>
      </c>
      <c r="JK181">
        <v>19.470949999999998</v>
      </c>
      <c r="JL181" s="1">
        <v>9.7858309999999992E-4</v>
      </c>
      <c r="JM181" s="1">
        <v>0.28925970000000001</v>
      </c>
      <c r="JN181">
        <v>0.90632990000000002</v>
      </c>
      <c r="JO181">
        <v>19.870039999999999</v>
      </c>
      <c r="JP181" s="1">
        <v>9.3910350000000001E-4</v>
      </c>
      <c r="JQ181" s="1">
        <v>0.27762599999999998</v>
      </c>
      <c r="JR181">
        <v>0.90632599999999996</v>
      </c>
      <c r="JS181">
        <v>19.525919999999999</v>
      </c>
      <c r="JT181" s="1">
        <v>9.0129019999999997E-4</v>
      </c>
      <c r="JU181" s="1">
        <v>0.2664222</v>
      </c>
      <c r="JV181">
        <v>0.90633889999999995</v>
      </c>
      <c r="JW181">
        <v>18.71996</v>
      </c>
      <c r="JX181" s="1">
        <v>8.6533590000000004E-4</v>
      </c>
      <c r="JY181" s="1">
        <v>0.25581359999999997</v>
      </c>
      <c r="JZ181">
        <v>0.90634300000000001</v>
      </c>
      <c r="KA181">
        <v>17.86112</v>
      </c>
      <c r="KB181" s="1">
        <v>8.3129519999999998E-4</v>
      </c>
      <c r="KC181" s="1">
        <v>0.24572099999999999</v>
      </c>
      <c r="KD181">
        <v>0.90633770000000002</v>
      </c>
      <c r="KE181">
        <v>17.24494</v>
      </c>
      <c r="KF181" s="1">
        <v>7.9854220000000003E-4</v>
      </c>
      <c r="KG181" s="1">
        <v>0.23605770000000001</v>
      </c>
      <c r="KH181">
        <v>0.90633710000000001</v>
      </c>
      <c r="KI181">
        <v>16.92304</v>
      </c>
      <c r="KJ181" s="1">
        <v>7.6745570000000003E-4</v>
      </c>
      <c r="KK181" s="1">
        <v>0.2268802</v>
      </c>
      <c r="KL181">
        <v>0.90633569999999997</v>
      </c>
      <c r="KM181">
        <v>17.423279999999998</v>
      </c>
      <c r="KN181" s="1">
        <v>7.3761699999999998E-4</v>
      </c>
      <c r="KO181" s="1">
        <v>0.2180494</v>
      </c>
      <c r="KP181">
        <v>0.90633379999999997</v>
      </c>
      <c r="KQ181">
        <v>17.792649999999998</v>
      </c>
      <c r="KR181" s="1">
        <v>7.0895840000000001E-4</v>
      </c>
      <c r="KS181" s="1">
        <v>0.2095708</v>
      </c>
      <c r="KT181">
        <v>0.90633410000000003</v>
      </c>
      <c r="KU181">
        <v>18.133859999999999</v>
      </c>
      <c r="KV181" s="1">
        <v>6.8152019999999998E-4</v>
      </c>
      <c r="KW181" s="1">
        <v>0.2014629</v>
      </c>
      <c r="KX181">
        <v>0.90633390000000003</v>
      </c>
      <c r="KY181">
        <v>18.245909999999999</v>
      </c>
      <c r="KZ181" s="1">
        <v>6.5598399999999997E-4</v>
      </c>
      <c r="LA181" s="1">
        <v>0.1939071</v>
      </c>
      <c r="LB181">
        <v>0.90632360000000001</v>
      </c>
      <c r="LC181">
        <v>17.894600000000001</v>
      </c>
      <c r="LD181" s="1">
        <v>6.3139499999999998E-4</v>
      </c>
      <c r="LE181" s="1">
        <v>0.18663189999999999</v>
      </c>
      <c r="LF181">
        <v>0.90632749999999995</v>
      </c>
      <c r="LG181">
        <v>17.108090000000001</v>
      </c>
      <c r="LH181" s="1">
        <v>6.0793450000000003E-4</v>
      </c>
      <c r="LI181" s="1">
        <v>0.17968290000000001</v>
      </c>
      <c r="LJ181">
        <v>0.90630730000000004</v>
      </c>
      <c r="LK181">
        <v>16.320720000000001</v>
      </c>
      <c r="LL181" s="1">
        <v>5.8547869999999998E-4</v>
      </c>
      <c r="LM181" s="1">
        <v>0.17305970000000001</v>
      </c>
      <c r="LN181">
        <v>0.90631320000000004</v>
      </c>
      <c r="LO181">
        <v>15.90549</v>
      </c>
      <c r="LP181" s="1">
        <v>5.6406580000000004E-4</v>
      </c>
      <c r="LQ181" s="1">
        <v>0.1667372</v>
      </c>
      <c r="LR181">
        <v>0.90626459999999998</v>
      </c>
      <c r="LS181">
        <v>16.64762</v>
      </c>
      <c r="LT181" s="1">
        <v>5.4375940000000002E-4</v>
      </c>
      <c r="LU181" s="1">
        <v>0.1607295</v>
      </c>
      <c r="LV181">
        <v>0.90621980000000002</v>
      </c>
      <c r="LW181">
        <v>17.600300000000001</v>
      </c>
      <c r="LX181" s="1">
        <v>5.245483E-4</v>
      </c>
      <c r="LY181" s="1">
        <v>0.155059</v>
      </c>
      <c r="LZ181">
        <v>0.90610539999999995</v>
      </c>
      <c r="MA181">
        <v>18.45851</v>
      </c>
      <c r="MB181" s="1">
        <v>5.0639040000000004E-4</v>
      </c>
      <c r="MC181" s="1">
        <v>0.14970159999999999</v>
      </c>
      <c r="MD181">
        <v>0.90596069999999995</v>
      </c>
      <c r="ME181">
        <v>19.187850000000001</v>
      </c>
      <c r="MF181" s="1">
        <v>4.8843569999999998E-4</v>
      </c>
      <c r="MG181" s="1">
        <v>0.14441960000000001</v>
      </c>
      <c r="MH181">
        <v>0.90576780000000001</v>
      </c>
      <c r="MI181">
        <v>19.21245</v>
      </c>
      <c r="MJ181" s="1">
        <v>4.717368E-4</v>
      </c>
      <c r="MK181" s="1">
        <v>0.13950470000000001</v>
      </c>
      <c r="ML181">
        <v>0.90558729999999998</v>
      </c>
      <c r="MM181">
        <v>18.519069999999999</v>
      </c>
      <c r="MN181" s="1">
        <v>4.5540700000000001E-4</v>
      </c>
      <c r="MO181" s="1">
        <v>0.13469780000000001</v>
      </c>
      <c r="MP181">
        <v>0.905385</v>
      </c>
      <c r="MQ181">
        <v>17.919429999999998</v>
      </c>
      <c r="MR181" s="1">
        <v>4.3964010000000002E-4</v>
      </c>
      <c r="MS181" s="1">
        <v>0.1300733</v>
      </c>
      <c r="MT181">
        <v>0.90511680000000005</v>
      </c>
      <c r="MU181">
        <v>17.738969999999998</v>
      </c>
      <c r="MV181" s="1">
        <v>4.2530619999999998E-4</v>
      </c>
      <c r="MW181" s="1">
        <v>0.12583520000000001</v>
      </c>
      <c r="MX181">
        <v>0.90490820000000005</v>
      </c>
      <c r="MY181">
        <v>18.668299999999999</v>
      </c>
      <c r="MZ181" s="1">
        <v>4.1321400000000002E-4</v>
      </c>
      <c r="NA181" s="1">
        <v>0.1222459</v>
      </c>
      <c r="NB181">
        <v>0.90472730000000001</v>
      </c>
      <c r="NC181">
        <v>19.879390000000001</v>
      </c>
      <c r="ND181" s="1">
        <v>4.036523E-4</v>
      </c>
      <c r="NE181" s="1">
        <v>0.11941649999999999</v>
      </c>
      <c r="NF181">
        <v>0.90459000000000001</v>
      </c>
      <c r="NG181">
        <v>20.661940000000001</v>
      </c>
      <c r="NH181" s="1">
        <v>3.957872E-4</v>
      </c>
      <c r="NI181" s="1">
        <v>0.11709319999999999</v>
      </c>
      <c r="NJ181">
        <v>0.90445969999999998</v>
      </c>
      <c r="NK181">
        <v>21.081160000000001</v>
      </c>
      <c r="NL181" s="1">
        <v>3.8766629999999999E-4</v>
      </c>
      <c r="NM181" s="1">
        <v>0.11472060000000001</v>
      </c>
      <c r="NN181">
        <v>0.90434369999999997</v>
      </c>
      <c r="NO181">
        <v>20.74503</v>
      </c>
      <c r="NP181" s="1">
        <v>3.782104E-4</v>
      </c>
      <c r="NQ181" s="1">
        <v>0.1119441</v>
      </c>
      <c r="NR181">
        <v>0.90429459999999995</v>
      </c>
      <c r="NS181">
        <v>20.016190000000002</v>
      </c>
      <c r="NT181" s="1">
        <v>3.6766160000000002E-4</v>
      </c>
      <c r="NU181" s="1">
        <v>0.1088484</v>
      </c>
      <c r="NV181">
        <v>0.90423799999999999</v>
      </c>
      <c r="NW181">
        <v>19.44164</v>
      </c>
      <c r="NX181" s="1">
        <v>3.5596230000000003E-4</v>
      </c>
      <c r="NY181" s="1">
        <v>0.1053953</v>
      </c>
      <c r="NZ181">
        <v>0.90416090000000005</v>
      </c>
      <c r="OA181">
        <v>19.31437</v>
      </c>
      <c r="OB181" s="1">
        <v>3.4347000000000002E-4</v>
      </c>
      <c r="OC181" s="1">
        <v>0.1017202</v>
      </c>
      <c r="OD181">
        <v>0.90406120000000001</v>
      </c>
      <c r="OE181">
        <v>19.602599999999999</v>
      </c>
      <c r="OF181" s="1">
        <v>3.29983E-4</v>
      </c>
      <c r="OG181" s="1">
        <v>9.7753640000000003E-2</v>
      </c>
      <c r="OH181">
        <v>0.90393109999999999</v>
      </c>
      <c r="OI181">
        <v>20.391400000000001</v>
      </c>
      <c r="OJ181" s="1">
        <v>3.1494010000000002E-4</v>
      </c>
      <c r="OK181" s="1">
        <v>9.3337359999999994E-2</v>
      </c>
    </row>
    <row r="182" spans="1:401" x14ac:dyDescent="0.35">
      <c r="A182">
        <v>188</v>
      </c>
      <c r="B182" t="s">
        <v>4</v>
      </c>
      <c r="C182" t="s">
        <v>181</v>
      </c>
      <c r="D182" t="s">
        <v>188</v>
      </c>
      <c r="E182">
        <v>908.47469999999998</v>
      </c>
      <c r="F182">
        <v>0.81785180000000002</v>
      </c>
      <c r="G182">
        <v>16.16479</v>
      </c>
      <c r="H182">
        <v>0</v>
      </c>
      <c r="I182">
        <v>0</v>
      </c>
      <c r="J182">
        <v>0.81594129999999998</v>
      </c>
      <c r="K182">
        <v>16.212330000000001</v>
      </c>
      <c r="L182">
        <v>0</v>
      </c>
      <c r="M182">
        <v>0</v>
      </c>
      <c r="N182">
        <v>0.81395550000000005</v>
      </c>
      <c r="O182">
        <v>16.500080000000001</v>
      </c>
      <c r="P182">
        <v>0</v>
      </c>
      <c r="Q182">
        <v>0</v>
      </c>
      <c r="R182">
        <v>0.81192909999999996</v>
      </c>
      <c r="S182">
        <v>16.361640000000001</v>
      </c>
      <c r="T182">
        <v>0</v>
      </c>
      <c r="U182">
        <v>0</v>
      </c>
      <c r="V182">
        <v>0.80982330000000002</v>
      </c>
      <c r="W182">
        <v>16.380379999999999</v>
      </c>
      <c r="X182">
        <v>0</v>
      </c>
      <c r="Y182">
        <v>0</v>
      </c>
      <c r="Z182">
        <v>0.80773240000000002</v>
      </c>
      <c r="AA182">
        <v>15.9777</v>
      </c>
      <c r="AB182">
        <v>0</v>
      </c>
      <c r="AC182">
        <v>0</v>
      </c>
      <c r="AD182">
        <v>0.80558390000000002</v>
      </c>
      <c r="AE182">
        <v>15.780060000000001</v>
      </c>
      <c r="AF182" s="1">
        <v>4.3791599999999996E-34</v>
      </c>
      <c r="AG182" s="1">
        <v>1.5308099999999999E-31</v>
      </c>
      <c r="AH182">
        <v>0.80344269999999995</v>
      </c>
      <c r="AI182">
        <v>15.83075</v>
      </c>
      <c r="AJ182" s="1">
        <v>2.610664E-23</v>
      </c>
      <c r="AK182" s="1">
        <v>9.1428270000000007E-21</v>
      </c>
      <c r="AL182">
        <v>0.80126350000000002</v>
      </c>
      <c r="AM182">
        <v>15.918839999999999</v>
      </c>
      <c r="AN182" s="1">
        <v>1.314327E-12</v>
      </c>
      <c r="AO182" s="1">
        <v>4.6301590000000001E-10</v>
      </c>
      <c r="AP182">
        <v>0.79911880000000002</v>
      </c>
      <c r="AQ182">
        <v>15.967449999999999</v>
      </c>
      <c r="AR182" s="1">
        <v>7.2647509999999996E-6</v>
      </c>
      <c r="AS182" s="1">
        <v>1.851802E-3</v>
      </c>
      <c r="AT182">
        <v>0.79694849999999995</v>
      </c>
      <c r="AU182">
        <v>16.227869999999999</v>
      </c>
      <c r="AV182" s="1">
        <v>5.9473269999999996E-3</v>
      </c>
      <c r="AW182">
        <v>1.650496</v>
      </c>
      <c r="AX182">
        <v>0.79480580000000001</v>
      </c>
      <c r="AY182">
        <v>15.94913</v>
      </c>
      <c r="AZ182">
        <v>0.45100859999999998</v>
      </c>
      <c r="BA182">
        <v>133.7764</v>
      </c>
      <c r="BB182">
        <v>0.79266179999999997</v>
      </c>
      <c r="BC182">
        <v>15.54302</v>
      </c>
      <c r="BD182">
        <v>7.2990649999999997</v>
      </c>
      <c r="BE182">
        <v>2291.2559999999999</v>
      </c>
      <c r="BF182">
        <v>0.79054679999999999</v>
      </c>
      <c r="BG182">
        <v>15.17102</v>
      </c>
      <c r="BH182">
        <v>38.013860000000001</v>
      </c>
      <c r="BI182">
        <v>12536.45</v>
      </c>
      <c r="BJ182">
        <v>0.78850260000000005</v>
      </c>
      <c r="BK182">
        <v>14.77201</v>
      </c>
      <c r="BL182">
        <v>82.717169999999996</v>
      </c>
      <c r="BM182">
        <v>28464.91</v>
      </c>
      <c r="BN182">
        <v>0.78618809999999995</v>
      </c>
      <c r="BO182">
        <v>14.55663</v>
      </c>
      <c r="BP182">
        <v>90.512990000000002</v>
      </c>
      <c r="BQ182">
        <v>32326.57</v>
      </c>
      <c r="BR182">
        <v>0.78368470000000001</v>
      </c>
      <c r="BS182">
        <v>14.4595</v>
      </c>
      <c r="BT182">
        <v>57.326079999999997</v>
      </c>
      <c r="BU182">
        <v>21146.03</v>
      </c>
      <c r="BV182">
        <v>0.78071109999999999</v>
      </c>
      <c r="BW182">
        <v>14.831849999999999</v>
      </c>
      <c r="BX182">
        <v>23.629930000000002</v>
      </c>
      <c r="BY182">
        <v>8961.1139999999996</v>
      </c>
      <c r="BZ182">
        <v>0.77709229999999996</v>
      </c>
      <c r="CA182">
        <v>15.518520000000001</v>
      </c>
      <c r="CB182">
        <v>7.026294</v>
      </c>
      <c r="CC182">
        <v>2727.0639999999999</v>
      </c>
      <c r="CD182">
        <v>0.77281529999999998</v>
      </c>
      <c r="CE182">
        <v>16.122209999999999</v>
      </c>
      <c r="CF182">
        <v>1.6823939999999999</v>
      </c>
      <c r="CG182">
        <v>663.65380000000005</v>
      </c>
      <c r="CH182">
        <v>0.76828439999999998</v>
      </c>
      <c r="CI182">
        <v>16.383939999999999</v>
      </c>
      <c r="CJ182">
        <v>0.3868741</v>
      </c>
      <c r="CK182">
        <v>152.73609999999999</v>
      </c>
      <c r="CL182">
        <v>0.76337840000000001</v>
      </c>
      <c r="CM182">
        <v>16.041080000000001</v>
      </c>
      <c r="CN182" s="1">
        <v>0.1238928</v>
      </c>
      <c r="CO182">
        <v>47.493760000000002</v>
      </c>
      <c r="CP182">
        <v>0.7582586</v>
      </c>
      <c r="CQ182">
        <v>15.45331</v>
      </c>
      <c r="CR182" s="1">
        <v>7.3195049999999998E-2</v>
      </c>
      <c r="CS182">
        <v>27.192889999999998</v>
      </c>
      <c r="CT182">
        <v>0.75314680000000001</v>
      </c>
      <c r="CU182">
        <v>15.035869999999999</v>
      </c>
      <c r="CV182" s="1">
        <v>6.3229510000000003E-2</v>
      </c>
      <c r="CW182">
        <v>23.265029999999999</v>
      </c>
      <c r="CX182">
        <v>0.7484362</v>
      </c>
      <c r="CY182">
        <v>14.93225</v>
      </c>
      <c r="CZ182" s="1">
        <v>6.2784969999999996E-2</v>
      </c>
      <c r="DA182" s="1">
        <v>23.097000000000001</v>
      </c>
      <c r="DB182">
        <v>0.74326429999999999</v>
      </c>
      <c r="DC182">
        <v>15.51727</v>
      </c>
      <c r="DD182" s="1">
        <v>6.4258549999999998E-2</v>
      </c>
      <c r="DE182" s="1">
        <v>23.762799999999999</v>
      </c>
      <c r="DF182">
        <v>0.73801930000000004</v>
      </c>
      <c r="DG182">
        <v>16.448550000000001</v>
      </c>
      <c r="DH182" s="1">
        <v>6.4345570000000005E-2</v>
      </c>
      <c r="DI182" s="1">
        <v>23.964659999999999</v>
      </c>
      <c r="DJ182">
        <v>0.73271489999999995</v>
      </c>
      <c r="DK182">
        <v>17.066120000000002</v>
      </c>
      <c r="DL182" s="1">
        <v>6.2090149999999997E-2</v>
      </c>
      <c r="DM182" s="1">
        <v>23.301680000000001</v>
      </c>
      <c r="DN182">
        <v>0.72790339999999998</v>
      </c>
      <c r="DO182">
        <v>17.319700000000001</v>
      </c>
      <c r="DP182" s="1">
        <v>5.7994030000000002E-2</v>
      </c>
      <c r="DQ182" s="1">
        <v>21.899059999999999</v>
      </c>
      <c r="DR182">
        <v>0.72326749999999995</v>
      </c>
      <c r="DS182">
        <v>17.02591</v>
      </c>
      <c r="DT182" s="1">
        <v>5.2981849999999997E-2</v>
      </c>
      <c r="DU182" s="1">
        <v>20.108319999999999</v>
      </c>
      <c r="DV182">
        <v>0.71950720000000001</v>
      </c>
      <c r="DW182">
        <v>16.509679999999999</v>
      </c>
      <c r="DX182" s="1">
        <v>4.7751090000000003E-2</v>
      </c>
      <c r="DY182" s="1">
        <v>18.183579999999999</v>
      </c>
      <c r="DZ182">
        <v>0.71596119999999996</v>
      </c>
      <c r="EA182">
        <v>16.147649999999999</v>
      </c>
      <c r="EB182" s="1">
        <v>4.2677220000000002E-2</v>
      </c>
      <c r="EC182" s="1">
        <v>16.296479999999999</v>
      </c>
      <c r="ED182">
        <v>0.71264130000000003</v>
      </c>
      <c r="EE182">
        <v>16.032990000000002</v>
      </c>
      <c r="EF182" s="1">
        <v>3.7708220000000001E-2</v>
      </c>
      <c r="EG182" s="1">
        <v>14.43562</v>
      </c>
      <c r="EH182">
        <v>0.7093583</v>
      </c>
      <c r="EI182">
        <v>16.453939999999999</v>
      </c>
      <c r="EJ182" s="1">
        <v>3.278578E-2</v>
      </c>
      <c r="EK182" s="1">
        <v>12.585509999999999</v>
      </c>
      <c r="EL182">
        <v>0.70655999999999997</v>
      </c>
      <c r="EM182">
        <v>17.222809999999999</v>
      </c>
      <c r="EN182" s="1">
        <v>2.8077370000000001E-2</v>
      </c>
      <c r="EO182" s="1">
        <v>10.79584</v>
      </c>
      <c r="EP182">
        <v>0.70407799999999998</v>
      </c>
      <c r="EQ182">
        <v>17.948360000000001</v>
      </c>
      <c r="ER182" s="1">
        <v>2.3866950000000001E-2</v>
      </c>
      <c r="ES182" s="1">
        <v>9.1810320000000001</v>
      </c>
      <c r="ET182">
        <v>0.70219520000000002</v>
      </c>
      <c r="EU182">
        <v>18.292539999999999</v>
      </c>
      <c r="EV182" s="1">
        <v>2.0339490000000002E-2</v>
      </c>
      <c r="EW182" s="1">
        <v>7.8168519999999999</v>
      </c>
      <c r="EX182">
        <v>0.70087710000000003</v>
      </c>
      <c r="EY182">
        <v>17.917629999999999</v>
      </c>
      <c r="EZ182" s="1">
        <v>1.7496790000000002E-2</v>
      </c>
      <c r="FA182" s="1">
        <v>6.7108359999999996</v>
      </c>
      <c r="FB182">
        <v>0.70000910000000005</v>
      </c>
      <c r="FC182">
        <v>17.129159999999999</v>
      </c>
      <c r="FD182" s="1">
        <v>1.5230850000000001E-2</v>
      </c>
      <c r="FE182" s="1">
        <v>5.8253329999999997</v>
      </c>
      <c r="FF182">
        <v>0.6994551</v>
      </c>
      <c r="FG182">
        <v>16.376760000000001</v>
      </c>
      <c r="FH182" s="1">
        <v>1.3388819999999999E-2</v>
      </c>
      <c r="FI182" s="1">
        <v>5.1057420000000002</v>
      </c>
      <c r="FJ182">
        <v>0.69917680000000004</v>
      </c>
      <c r="FK182">
        <v>16.033449999999998</v>
      </c>
      <c r="FL182" s="1">
        <v>1.1781059999999999E-2</v>
      </c>
      <c r="FM182" s="1">
        <v>4.4811379999999996</v>
      </c>
      <c r="FN182">
        <v>0.69907160000000002</v>
      </c>
      <c r="FO182">
        <v>16.765450000000001</v>
      </c>
      <c r="FP182" s="1">
        <v>1.0179779999999999E-2</v>
      </c>
      <c r="FQ182" s="1">
        <v>3.867184</v>
      </c>
      <c r="FR182">
        <v>0.69905949999999994</v>
      </c>
      <c r="FS182">
        <v>17.653919999999999</v>
      </c>
      <c r="FT182" s="1">
        <v>8.4659069999999999E-3</v>
      </c>
      <c r="FU182" s="1">
        <v>3.2160039999999999</v>
      </c>
      <c r="FV182">
        <v>0.69913510000000001</v>
      </c>
      <c r="FW182">
        <v>18.299890000000001</v>
      </c>
      <c r="FX182" s="1">
        <v>6.7358380000000001E-3</v>
      </c>
      <c r="FY182" s="1">
        <v>2.5586660000000001</v>
      </c>
      <c r="FZ182">
        <v>0.69930709999999996</v>
      </c>
      <c r="GA182">
        <v>18.33689</v>
      </c>
      <c r="GB182" s="1">
        <v>5.2135920000000004E-3</v>
      </c>
      <c r="GC182" s="1">
        <v>1.977366</v>
      </c>
      <c r="GD182">
        <v>0.69951700000000006</v>
      </c>
      <c r="GE182">
        <v>17.784130000000001</v>
      </c>
      <c r="GF182" s="1">
        <v>4.0515330000000004E-3</v>
      </c>
      <c r="GG182" s="1">
        <v>1.5311490000000001</v>
      </c>
      <c r="GH182">
        <v>0.69973189999999996</v>
      </c>
      <c r="GI182">
        <v>16.968820000000001</v>
      </c>
      <c r="GJ182" s="1">
        <v>3.2587990000000002E-3</v>
      </c>
      <c r="GK182" s="1">
        <v>1.225265</v>
      </c>
      <c r="GL182">
        <v>0.69998340000000003</v>
      </c>
      <c r="GM182">
        <v>16.298249999999999</v>
      </c>
      <c r="GN182" s="1">
        <v>2.7493029999999998E-3</v>
      </c>
      <c r="GO182" s="1">
        <v>1.02843</v>
      </c>
      <c r="GP182">
        <v>0.70020420000000005</v>
      </c>
      <c r="GQ182">
        <v>16.063749999999999</v>
      </c>
      <c r="GR182" s="1">
        <v>2.4182779999999998E-3</v>
      </c>
      <c r="GS182" s="1">
        <v>0.90074829999999995</v>
      </c>
      <c r="GT182">
        <v>0.70042910000000003</v>
      </c>
      <c r="GU182">
        <v>16.908349999999999</v>
      </c>
      <c r="GV182" s="1">
        <v>2.1891139999999998E-3</v>
      </c>
      <c r="GW182" s="1">
        <v>0.81327629999999995</v>
      </c>
      <c r="GX182">
        <v>0.70060990000000001</v>
      </c>
      <c r="GY182">
        <v>17.903780000000001</v>
      </c>
      <c r="GZ182" s="1">
        <v>2.00841E-3</v>
      </c>
      <c r="HA182" s="1">
        <v>0.74484260000000002</v>
      </c>
      <c r="HB182">
        <v>0.70074110000000001</v>
      </c>
      <c r="HC182">
        <v>18.672440000000002</v>
      </c>
      <c r="HD182" s="1">
        <v>1.854629E-3</v>
      </c>
      <c r="HE182" s="1">
        <v>0.68700039999999996</v>
      </c>
      <c r="HF182">
        <v>0.70085129999999995</v>
      </c>
      <c r="HG182">
        <v>19.127590000000001</v>
      </c>
      <c r="HH182" s="1">
        <v>1.7237000000000001E-3</v>
      </c>
      <c r="HI182" s="1">
        <v>0.63781699999999997</v>
      </c>
      <c r="HJ182">
        <v>0.70090379999999997</v>
      </c>
      <c r="HK182">
        <v>19.003450000000001</v>
      </c>
      <c r="HL182" s="1">
        <v>1.6132469999999999E-3</v>
      </c>
      <c r="HM182" s="1">
        <v>0.59643820000000003</v>
      </c>
      <c r="HN182">
        <v>0.7009744</v>
      </c>
      <c r="HO182">
        <v>18.34479</v>
      </c>
      <c r="HP182" s="1">
        <v>1.5217309999999999E-3</v>
      </c>
      <c r="HQ182" s="1">
        <v>0.56216840000000001</v>
      </c>
      <c r="HR182">
        <v>0.70102350000000002</v>
      </c>
      <c r="HS182">
        <v>17.696400000000001</v>
      </c>
      <c r="HT182" s="1">
        <v>1.4449720000000001E-3</v>
      </c>
      <c r="HU182" s="1">
        <v>0.53351930000000003</v>
      </c>
      <c r="HV182">
        <v>0.7010189</v>
      </c>
      <c r="HW182">
        <v>17.314399999999999</v>
      </c>
      <c r="HX182" s="1">
        <v>1.380542E-3</v>
      </c>
      <c r="HY182" s="1">
        <v>0.50951219999999997</v>
      </c>
      <c r="HZ182">
        <v>0.70100709999999999</v>
      </c>
      <c r="IA182">
        <v>17.958749999999998</v>
      </c>
      <c r="IB182" s="1">
        <v>1.3290380000000001E-3</v>
      </c>
      <c r="IC182" s="1">
        <v>0.49026550000000002</v>
      </c>
      <c r="ID182">
        <v>0.70101670000000005</v>
      </c>
      <c r="IE182">
        <v>19.116980000000002</v>
      </c>
      <c r="IF182" s="1">
        <v>1.289526E-3</v>
      </c>
      <c r="IG182" s="1">
        <v>0.4754796</v>
      </c>
      <c r="IH182">
        <v>0.70101599999999997</v>
      </c>
      <c r="II182">
        <v>20.046019999999999</v>
      </c>
      <c r="IJ182" s="1">
        <v>1.2575830000000001E-3</v>
      </c>
      <c r="IK182" s="1">
        <v>0.46363409999999999</v>
      </c>
      <c r="IL182">
        <v>0.70099889999999998</v>
      </c>
      <c r="IM182">
        <v>20.52328</v>
      </c>
      <c r="IN182" s="1">
        <v>1.2266040000000001E-3</v>
      </c>
      <c r="IO182" s="1">
        <v>0.45230710000000002</v>
      </c>
      <c r="IP182">
        <v>0.70100589999999996</v>
      </c>
      <c r="IQ182">
        <v>20.130960000000002</v>
      </c>
      <c r="IR182" s="1">
        <v>1.192198E-3</v>
      </c>
      <c r="IS182" s="1">
        <v>0.43977650000000001</v>
      </c>
      <c r="IT182">
        <v>0.70102520000000001</v>
      </c>
      <c r="IU182">
        <v>19.264240000000001</v>
      </c>
      <c r="IV182" s="1">
        <v>1.1528809999999999E-3</v>
      </c>
      <c r="IW182" s="1">
        <v>0.4254444</v>
      </c>
      <c r="IX182">
        <v>0.70098210000000005</v>
      </c>
      <c r="IY182">
        <v>18.551770000000001</v>
      </c>
      <c r="IZ182" s="1">
        <v>1.1105889999999999E-3</v>
      </c>
      <c r="JA182" s="1">
        <v>0.40998230000000002</v>
      </c>
      <c r="JB182">
        <v>0.70098360000000004</v>
      </c>
      <c r="JC182">
        <v>18.306059999999999</v>
      </c>
      <c r="JD182" s="1">
        <v>1.067463E-3</v>
      </c>
      <c r="JE182" s="1">
        <v>0.39412069999999999</v>
      </c>
      <c r="JF182">
        <v>0.70099469999999997</v>
      </c>
      <c r="JG182">
        <v>18.87724</v>
      </c>
      <c r="JH182" s="1">
        <v>1.024589E-3</v>
      </c>
      <c r="JI182" s="1">
        <v>0.3783706</v>
      </c>
      <c r="JJ182">
        <v>0.70099199999999995</v>
      </c>
      <c r="JK182">
        <v>19.454540000000001</v>
      </c>
      <c r="JL182" s="1">
        <v>9.8310189999999999E-4</v>
      </c>
      <c r="JM182" s="1">
        <v>0.3630273</v>
      </c>
      <c r="JN182">
        <v>0.70099730000000005</v>
      </c>
      <c r="JO182">
        <v>19.89902</v>
      </c>
      <c r="JP182" s="1">
        <v>9.4345870000000001E-4</v>
      </c>
      <c r="JQ182" s="1">
        <v>0.34842610000000002</v>
      </c>
      <c r="JR182">
        <v>0.70099219999999995</v>
      </c>
      <c r="JS182">
        <v>19.589369999999999</v>
      </c>
      <c r="JT182" s="1">
        <v>9.0540450000000001E-4</v>
      </c>
      <c r="JU182" s="1">
        <v>0.33434740000000002</v>
      </c>
      <c r="JV182">
        <v>0.70100220000000002</v>
      </c>
      <c r="JW182">
        <v>18.803899999999999</v>
      </c>
      <c r="JX182" s="1">
        <v>8.6928150000000002E-4</v>
      </c>
      <c r="JY182" s="1">
        <v>0.32102969999999997</v>
      </c>
      <c r="JZ182">
        <v>0.70101020000000003</v>
      </c>
      <c r="KA182">
        <v>17.932829999999999</v>
      </c>
      <c r="KB182" s="1">
        <v>8.3495399999999995E-4</v>
      </c>
      <c r="KC182" s="1">
        <v>0.3083109</v>
      </c>
      <c r="KD182">
        <v>0.70100099999999999</v>
      </c>
      <c r="KE182">
        <v>17.286709999999999</v>
      </c>
      <c r="KF182" s="1">
        <v>8.0208959999999996E-4</v>
      </c>
      <c r="KG182" s="1">
        <v>0.29620619999999998</v>
      </c>
      <c r="KH182">
        <v>0.7009997</v>
      </c>
      <c r="KI182">
        <v>16.937709999999999</v>
      </c>
      <c r="KJ182" s="1">
        <v>7.7088929999999996E-4</v>
      </c>
      <c r="KK182" s="1">
        <v>0.28469410000000001</v>
      </c>
      <c r="KL182">
        <v>0.70099769999999995</v>
      </c>
      <c r="KM182">
        <v>17.426850000000002</v>
      </c>
      <c r="KN182" s="1">
        <v>7.4089489999999995E-4</v>
      </c>
      <c r="KO182" s="1">
        <v>0.2735998</v>
      </c>
      <c r="KP182">
        <v>0.70099869999999997</v>
      </c>
      <c r="KQ182">
        <v>17.791879999999999</v>
      </c>
      <c r="KR182" s="1">
        <v>7.1210689999999998E-4</v>
      </c>
      <c r="KS182" s="1">
        <v>0.26296920000000001</v>
      </c>
      <c r="KT182">
        <v>0.70099619999999996</v>
      </c>
      <c r="KU182">
        <v>18.161149999999999</v>
      </c>
      <c r="KV182" s="1">
        <v>6.8449489999999999E-4</v>
      </c>
      <c r="KW182" s="1">
        <v>0.25277440000000001</v>
      </c>
      <c r="KX182">
        <v>0.70099889999999998</v>
      </c>
      <c r="KY182">
        <v>18.292000000000002</v>
      </c>
      <c r="KZ182" s="1">
        <v>6.5880020000000004E-4</v>
      </c>
      <c r="LA182" s="1">
        <v>0.24327099999999999</v>
      </c>
      <c r="LB182">
        <v>0.70098970000000005</v>
      </c>
      <c r="LC182">
        <v>17.955169999999999</v>
      </c>
      <c r="LD182" s="1">
        <v>6.3404599999999998E-4</v>
      </c>
      <c r="LE182" s="1">
        <v>0.23412289999999999</v>
      </c>
      <c r="LF182">
        <v>0.70099630000000002</v>
      </c>
      <c r="LG182">
        <v>17.171299999999999</v>
      </c>
      <c r="LH182" s="1">
        <v>6.1050190000000004E-4</v>
      </c>
      <c r="LI182" s="1">
        <v>0.2254149</v>
      </c>
      <c r="LJ182">
        <v>0.70097969999999998</v>
      </c>
      <c r="LK182">
        <v>16.378270000000001</v>
      </c>
      <c r="LL182" s="1">
        <v>5.8793080000000002E-4</v>
      </c>
      <c r="LM182" s="1">
        <v>0.21709220000000001</v>
      </c>
      <c r="LN182">
        <v>0.7009822</v>
      </c>
      <c r="LO182">
        <v>15.949439999999999</v>
      </c>
      <c r="LP182" s="1">
        <v>5.6640300000000005E-4</v>
      </c>
      <c r="LQ182" s="1">
        <v>0.20915629999999999</v>
      </c>
      <c r="LR182">
        <v>0.70095050000000003</v>
      </c>
      <c r="LS182">
        <v>16.665389999999999</v>
      </c>
      <c r="LT182" s="1">
        <v>5.4595499999999999E-4</v>
      </c>
      <c r="LU182" s="1">
        <v>0.2015943</v>
      </c>
      <c r="LV182">
        <v>0.70088519999999999</v>
      </c>
      <c r="LW182">
        <v>17.599489999999999</v>
      </c>
      <c r="LX182" s="1">
        <v>5.2664200000000002E-4</v>
      </c>
      <c r="LY182" s="1">
        <v>0.1944718</v>
      </c>
      <c r="LZ182">
        <v>0.70079760000000002</v>
      </c>
      <c r="MA182">
        <v>18.48507</v>
      </c>
      <c r="MB182" s="1">
        <v>5.0839579999999997E-4</v>
      </c>
      <c r="MC182" s="1">
        <v>0.1877432</v>
      </c>
      <c r="MD182">
        <v>0.70068330000000001</v>
      </c>
      <c r="ME182">
        <v>19.232189999999999</v>
      </c>
      <c r="MF182" s="1">
        <v>4.9038909999999996E-4</v>
      </c>
      <c r="MG182" s="1">
        <v>0.1811334</v>
      </c>
      <c r="MH182">
        <v>0.70052409999999998</v>
      </c>
      <c r="MI182">
        <v>19.255089999999999</v>
      </c>
      <c r="MJ182" s="1">
        <v>4.7355649999999998E-4</v>
      </c>
      <c r="MK182" s="1">
        <v>0.17493790000000001</v>
      </c>
      <c r="ML182">
        <v>0.70036489999999996</v>
      </c>
      <c r="MM182">
        <v>18.563839999999999</v>
      </c>
      <c r="MN182" s="1">
        <v>4.5719050000000001E-4</v>
      </c>
      <c r="MO182" s="1">
        <v>0.16892409999999999</v>
      </c>
      <c r="MP182">
        <v>0.70016140000000004</v>
      </c>
      <c r="MQ182">
        <v>17.950479999999999</v>
      </c>
      <c r="MR182" s="1">
        <v>4.4134989999999999E-4</v>
      </c>
      <c r="MS182" s="1">
        <v>0.16312019999999999</v>
      </c>
      <c r="MT182">
        <v>0.69998130000000003</v>
      </c>
      <c r="MU182">
        <v>17.740539999999999</v>
      </c>
      <c r="MV182" s="1">
        <v>4.2677280000000001E-4</v>
      </c>
      <c r="MW182" s="1">
        <v>0.15773580000000001</v>
      </c>
      <c r="MX182">
        <v>0.69979040000000003</v>
      </c>
      <c r="MY182">
        <v>18.649760000000001</v>
      </c>
      <c r="MZ182" s="1">
        <v>4.14404E-4</v>
      </c>
      <c r="NA182" s="1">
        <v>0.15314269999999999</v>
      </c>
      <c r="NB182">
        <v>0.69962210000000002</v>
      </c>
      <c r="NC182">
        <v>19.865210000000001</v>
      </c>
      <c r="ND182" s="1">
        <v>4.0461190000000001E-4</v>
      </c>
      <c r="NE182" s="1">
        <v>0.14951420000000001</v>
      </c>
      <c r="NF182">
        <v>0.69947320000000002</v>
      </c>
      <c r="NG182">
        <v>20.696249999999999</v>
      </c>
      <c r="NH182" s="1">
        <v>3.9662669999999999E-4</v>
      </c>
      <c r="NI182" s="1">
        <v>0.14655960000000001</v>
      </c>
      <c r="NJ182">
        <v>0.69936929999999997</v>
      </c>
      <c r="NK182">
        <v>21.14011</v>
      </c>
      <c r="NL182" s="1">
        <v>3.8864189999999999E-4</v>
      </c>
      <c r="NM182" s="1">
        <v>0.14364250000000001</v>
      </c>
      <c r="NN182">
        <v>0.69928939999999995</v>
      </c>
      <c r="NO182">
        <v>20.803879999999999</v>
      </c>
      <c r="NP182" s="1">
        <v>3.7930020000000002E-4</v>
      </c>
      <c r="NQ182" s="1">
        <v>0.1402197</v>
      </c>
      <c r="NR182">
        <v>0.69921979999999995</v>
      </c>
      <c r="NS182">
        <v>20.071010000000001</v>
      </c>
      <c r="NT182" s="1">
        <v>3.6890859999999997E-4</v>
      </c>
      <c r="NU182" s="1">
        <v>0.13641320000000001</v>
      </c>
      <c r="NV182">
        <v>0.69918190000000002</v>
      </c>
      <c r="NW182">
        <v>19.468509999999998</v>
      </c>
      <c r="NX182" s="1">
        <v>3.5727699999999997E-4</v>
      </c>
      <c r="NY182" s="1">
        <v>0.1321341</v>
      </c>
      <c r="NZ182">
        <v>0.69913950000000002</v>
      </c>
      <c r="OA182">
        <v>19.301880000000001</v>
      </c>
      <c r="OB182" s="1">
        <v>3.4491220000000002E-4</v>
      </c>
      <c r="OC182" s="1">
        <v>0.12758890000000001</v>
      </c>
      <c r="OD182">
        <v>0.69904560000000004</v>
      </c>
      <c r="OE182">
        <v>19.573879999999999</v>
      </c>
      <c r="OF182" s="1">
        <v>3.3156949999999999E-4</v>
      </c>
      <c r="OG182" s="1">
        <v>0.12268999999999999</v>
      </c>
      <c r="OH182">
        <v>0.6989377</v>
      </c>
      <c r="OI182">
        <v>20.381920000000001</v>
      </c>
      <c r="OJ182" s="1">
        <v>3.1666039999999999E-4</v>
      </c>
      <c r="OK182" s="1">
        <v>0.1172334</v>
      </c>
    </row>
    <row r="183" spans="1:401" x14ac:dyDescent="0.35">
      <c r="A183">
        <v>189</v>
      </c>
      <c r="B183" t="s">
        <v>4</v>
      </c>
      <c r="C183" t="s">
        <v>181</v>
      </c>
      <c r="D183" t="s">
        <v>189</v>
      </c>
      <c r="E183">
        <v>925.94889999999998</v>
      </c>
      <c r="F183">
        <v>0.77273210000000003</v>
      </c>
      <c r="G183">
        <v>16.154029999999999</v>
      </c>
      <c r="H183">
        <v>0</v>
      </c>
      <c r="I183">
        <v>0</v>
      </c>
      <c r="J183">
        <v>0.77128209999999997</v>
      </c>
      <c r="K183">
        <v>16.218509999999998</v>
      </c>
      <c r="L183">
        <v>0</v>
      </c>
      <c r="M183">
        <v>0</v>
      </c>
      <c r="N183">
        <v>0.76974779999999998</v>
      </c>
      <c r="O183">
        <v>16.53256</v>
      </c>
      <c r="P183">
        <v>0</v>
      </c>
      <c r="Q183">
        <v>0</v>
      </c>
      <c r="R183">
        <v>0.76815889999999998</v>
      </c>
      <c r="S183">
        <v>16.406829999999999</v>
      </c>
      <c r="T183">
        <v>0</v>
      </c>
      <c r="U183">
        <v>0</v>
      </c>
      <c r="V183">
        <v>0.76654800000000001</v>
      </c>
      <c r="W183">
        <v>16.424589999999998</v>
      </c>
      <c r="X183">
        <v>0</v>
      </c>
      <c r="Y183">
        <v>0</v>
      </c>
      <c r="Z183">
        <v>0.76495460000000004</v>
      </c>
      <c r="AA183">
        <v>16.01313</v>
      </c>
      <c r="AB183">
        <v>0</v>
      </c>
      <c r="AC183">
        <v>0</v>
      </c>
      <c r="AD183">
        <v>0.76332990000000001</v>
      </c>
      <c r="AE183">
        <v>15.785920000000001</v>
      </c>
      <c r="AF183" s="1">
        <v>7.163442E-35</v>
      </c>
      <c r="AG183" s="1">
        <v>2.434775E-32</v>
      </c>
      <c r="AH183">
        <v>0.76168659999999999</v>
      </c>
      <c r="AI183">
        <v>15.816649999999999</v>
      </c>
      <c r="AJ183" s="1">
        <v>4.1921169999999999E-24</v>
      </c>
      <c r="AK183" s="1">
        <v>1.42759E-21</v>
      </c>
      <c r="AL183">
        <v>0.76009110000000002</v>
      </c>
      <c r="AM183">
        <v>15.90512</v>
      </c>
      <c r="AN183" s="1">
        <v>2.162865E-13</v>
      </c>
      <c r="AO183" s="1">
        <v>7.4088159999999997E-11</v>
      </c>
      <c r="AP183">
        <v>0.75851420000000003</v>
      </c>
      <c r="AQ183">
        <v>15.97386</v>
      </c>
      <c r="AR183" s="1">
        <v>3.3586549999999999E-6</v>
      </c>
      <c r="AS183" s="1">
        <v>8.6355269999999998E-4</v>
      </c>
      <c r="AT183">
        <v>0.75690570000000001</v>
      </c>
      <c r="AU183">
        <v>16.2606</v>
      </c>
      <c r="AV183" s="1">
        <v>3.5656249999999998E-3</v>
      </c>
      <c r="AW183">
        <v>0.98861060000000001</v>
      </c>
      <c r="AX183">
        <v>0.75532750000000004</v>
      </c>
      <c r="AY183">
        <v>16.005890000000001</v>
      </c>
      <c r="AZ183">
        <v>0.31715520000000003</v>
      </c>
      <c r="BA183">
        <v>93.282110000000003</v>
      </c>
      <c r="BB183">
        <v>0.75375060000000005</v>
      </c>
      <c r="BC183">
        <v>15.60322</v>
      </c>
      <c r="BD183">
        <v>5.7924280000000001</v>
      </c>
      <c r="BE183">
        <v>1790.954</v>
      </c>
      <c r="BF183">
        <v>0.75214020000000004</v>
      </c>
      <c r="BG183">
        <v>15.220929999999999</v>
      </c>
      <c r="BH183">
        <v>33.269959999999998</v>
      </c>
      <c r="BI183">
        <v>10741.42</v>
      </c>
      <c r="BJ183">
        <v>0.75009619999999999</v>
      </c>
      <c r="BK183">
        <v>14.791040000000001</v>
      </c>
      <c r="BL183">
        <v>78.541560000000004</v>
      </c>
      <c r="BM183">
        <v>26315.19</v>
      </c>
      <c r="BN183">
        <v>0.74780840000000004</v>
      </c>
      <c r="BO183">
        <v>14.56024</v>
      </c>
      <c r="BP183">
        <v>92.028270000000006</v>
      </c>
      <c r="BQ183">
        <v>31842.92</v>
      </c>
      <c r="BR183">
        <v>0.74537319999999996</v>
      </c>
      <c r="BS183">
        <v>14.45917</v>
      </c>
      <c r="BT183">
        <v>61.732909999999997</v>
      </c>
      <c r="BU183">
        <v>21966.54</v>
      </c>
      <c r="BV183">
        <v>0.74246699999999999</v>
      </c>
      <c r="BW183">
        <v>14.8239</v>
      </c>
      <c r="BX183">
        <v>26.673680000000001</v>
      </c>
      <c r="BY183">
        <v>9723.1200000000008</v>
      </c>
      <c r="BZ183">
        <v>0.73896039999999996</v>
      </c>
      <c r="CA183">
        <v>15.522500000000001</v>
      </c>
      <c r="CB183">
        <v>8.2273669999999992</v>
      </c>
      <c r="CC183">
        <v>3061.4609999999998</v>
      </c>
      <c r="CD183">
        <v>0.73478840000000001</v>
      </c>
      <c r="CE183">
        <v>16.153359999999999</v>
      </c>
      <c r="CF183">
        <v>2.0149919999999999</v>
      </c>
      <c r="CG183">
        <v>761.39279999999997</v>
      </c>
      <c r="CH183">
        <v>0.7303982</v>
      </c>
      <c r="CI183">
        <v>16.42839</v>
      </c>
      <c r="CJ183">
        <v>0.4600476</v>
      </c>
      <c r="CK183">
        <v>174.56379999999999</v>
      </c>
      <c r="CL183">
        <v>0.72563900000000003</v>
      </c>
      <c r="CM183">
        <v>16.09186</v>
      </c>
      <c r="CN183" s="1">
        <v>0.13812459999999999</v>
      </c>
      <c r="CO183">
        <v>51.358229999999999</v>
      </c>
      <c r="CP183">
        <v>0.72069240000000001</v>
      </c>
      <c r="CQ183">
        <v>15.49628</v>
      </c>
      <c r="CR183" s="1">
        <v>7.5977059999999999E-2</v>
      </c>
      <c r="CS183">
        <v>27.51613</v>
      </c>
      <c r="CT183">
        <v>0.7157637</v>
      </c>
      <c r="CU183">
        <v>15.05569</v>
      </c>
      <c r="CV183" s="1">
        <v>6.3703720000000005E-2</v>
      </c>
      <c r="CW183">
        <v>22.878769999999999</v>
      </c>
      <c r="CX183">
        <v>0.71123340000000002</v>
      </c>
      <c r="CY183">
        <v>14.928710000000001</v>
      </c>
      <c r="CZ183" s="1">
        <v>6.2617969999999995E-2</v>
      </c>
      <c r="DA183">
        <v>22.499359999999999</v>
      </c>
      <c r="DB183">
        <v>0.70645190000000002</v>
      </c>
      <c r="DC183">
        <v>15.49841</v>
      </c>
      <c r="DD183" s="1">
        <v>6.4071100000000006E-2</v>
      </c>
      <c r="DE183" s="1">
        <v>23.14235</v>
      </c>
      <c r="DF183">
        <v>0.70152550000000002</v>
      </c>
      <c r="DG183">
        <v>16.43892</v>
      </c>
      <c r="DH183" s="1">
        <v>6.4397780000000002E-2</v>
      </c>
      <c r="DI183" s="1">
        <v>23.42661</v>
      </c>
      <c r="DJ183">
        <v>0.69635309999999995</v>
      </c>
      <c r="DK183">
        <v>17.082080000000001</v>
      </c>
      <c r="DL183" s="1">
        <v>6.2430579999999999E-2</v>
      </c>
      <c r="DM183" s="1">
        <v>22.886119999999998</v>
      </c>
      <c r="DN183">
        <v>0.69168110000000005</v>
      </c>
      <c r="DO183">
        <v>17.3629</v>
      </c>
      <c r="DP183" s="1">
        <v>5.8519019999999998E-2</v>
      </c>
      <c r="DQ183" s="1">
        <v>21.598400000000002</v>
      </c>
      <c r="DR183">
        <v>0.68737239999999999</v>
      </c>
      <c r="DS183">
        <v>17.073779999999999</v>
      </c>
      <c r="DT183" s="1">
        <v>5.3594669999999997E-2</v>
      </c>
      <c r="DU183" s="1">
        <v>19.89152</v>
      </c>
      <c r="DV183">
        <v>0.68394560000000004</v>
      </c>
      <c r="DW183">
        <v>16.538319999999999</v>
      </c>
      <c r="DX183" s="1">
        <v>4.8373039999999999E-2</v>
      </c>
      <c r="DY183" s="1">
        <v>18.022480000000002</v>
      </c>
      <c r="DZ183">
        <v>0.68076479999999995</v>
      </c>
      <c r="EA183">
        <v>16.14884</v>
      </c>
      <c r="EB183" s="1">
        <v>4.3283889999999998E-2</v>
      </c>
      <c r="EC183" s="1">
        <v>16.177859999999999</v>
      </c>
      <c r="ED183">
        <v>0.67786369999999996</v>
      </c>
      <c r="EE183">
        <v>16.017479999999999</v>
      </c>
      <c r="EF183" s="1">
        <v>3.8313680000000003E-2</v>
      </c>
      <c r="EG183" s="1">
        <v>14.360620000000001</v>
      </c>
      <c r="EH183">
        <v>0.67501809999999995</v>
      </c>
      <c r="EI183">
        <v>16.43168</v>
      </c>
      <c r="EJ183" s="1">
        <v>3.3389639999999998E-2</v>
      </c>
      <c r="EK183" s="1">
        <v>12.552099999999999</v>
      </c>
      <c r="EL183">
        <v>0.6727689</v>
      </c>
      <c r="EM183">
        <v>17.207409999999999</v>
      </c>
      <c r="EN183" s="1">
        <v>2.864734E-2</v>
      </c>
      <c r="EO183" s="1">
        <v>10.788460000000001</v>
      </c>
      <c r="EP183">
        <v>0.67091520000000004</v>
      </c>
      <c r="EQ183">
        <v>17.955660000000002</v>
      </c>
      <c r="ER183" s="1">
        <v>2.4364710000000001E-2</v>
      </c>
      <c r="ES183" s="1">
        <v>9.181203</v>
      </c>
      <c r="ET183">
        <v>0.66952129999999999</v>
      </c>
      <c r="EU183">
        <v>18.325700000000001</v>
      </c>
      <c r="EV183" s="1">
        <v>2.0752880000000001E-2</v>
      </c>
      <c r="EW183" s="1">
        <v>7.8147580000000003</v>
      </c>
      <c r="EX183">
        <v>0.66855790000000004</v>
      </c>
      <c r="EY183">
        <v>17.970300000000002</v>
      </c>
      <c r="EZ183" s="1">
        <v>1.7829319999999999E-2</v>
      </c>
      <c r="FA183" s="1">
        <v>6.7020900000000001</v>
      </c>
      <c r="FB183">
        <v>0.6679524</v>
      </c>
      <c r="FC183">
        <v>17.189620000000001</v>
      </c>
      <c r="FD183" s="1">
        <v>1.549802E-2</v>
      </c>
      <c r="FE183" s="1">
        <v>5.8109190000000002</v>
      </c>
      <c r="FF183">
        <v>0.66763570000000005</v>
      </c>
      <c r="FG183">
        <v>16.416720000000002</v>
      </c>
      <c r="FH183" s="1">
        <v>1.3611180000000001E-2</v>
      </c>
      <c r="FI183" s="1">
        <v>5.0890709999999997</v>
      </c>
      <c r="FJ183">
        <v>0.66752330000000004</v>
      </c>
      <c r="FK183">
        <v>16.044139999999999</v>
      </c>
      <c r="FL183" s="1">
        <v>1.198517E-2</v>
      </c>
      <c r="FM183" s="1">
        <v>4.4692030000000003</v>
      </c>
      <c r="FN183">
        <v>0.66753490000000004</v>
      </c>
      <c r="FO183">
        <v>16.754629999999999</v>
      </c>
      <c r="FP183" s="1">
        <v>1.0391910000000001E-2</v>
      </c>
      <c r="FQ183" s="1">
        <v>3.8687909999999999</v>
      </c>
      <c r="FR183">
        <v>0.66765399999999997</v>
      </c>
      <c r="FS183">
        <v>17.631329999999998</v>
      </c>
      <c r="FT183" s="1">
        <v>8.6912740000000006E-3</v>
      </c>
      <c r="FU183" s="1">
        <v>3.23393</v>
      </c>
      <c r="FV183">
        <v>0.6677961</v>
      </c>
      <c r="FW183">
        <v>18.307469999999999</v>
      </c>
      <c r="FX183" s="1">
        <v>6.9520839999999999E-3</v>
      </c>
      <c r="FY183" s="1">
        <v>2.5857960000000002</v>
      </c>
      <c r="FZ183">
        <v>0.66800400000000004</v>
      </c>
      <c r="GA183">
        <v>18.380990000000001</v>
      </c>
      <c r="GB183" s="1">
        <v>5.3928220000000002E-3</v>
      </c>
      <c r="GC183" s="1">
        <v>2.0028079999999999</v>
      </c>
      <c r="GD183">
        <v>0.66822870000000001</v>
      </c>
      <c r="GE183">
        <v>17.852399999999999</v>
      </c>
      <c r="GF183" s="1">
        <v>4.1813909999999996E-3</v>
      </c>
      <c r="GG183" s="1">
        <v>1.5479670000000001</v>
      </c>
      <c r="GH183">
        <v>0.66845650000000001</v>
      </c>
      <c r="GI183">
        <v>17.02863</v>
      </c>
      <c r="GJ183" s="1">
        <v>3.3443280000000001E-3</v>
      </c>
      <c r="GK183" s="1">
        <v>1.2324109999999999</v>
      </c>
      <c r="GL183">
        <v>0.66867169999999998</v>
      </c>
      <c r="GM183">
        <v>16.333020000000001</v>
      </c>
      <c r="GN183" s="1">
        <v>2.8038519999999999E-3</v>
      </c>
      <c r="GO183" s="1">
        <v>1.02844</v>
      </c>
      <c r="GP183">
        <v>0.66889050000000005</v>
      </c>
      <c r="GQ183">
        <v>16.072749999999999</v>
      </c>
      <c r="GR183" s="1">
        <v>2.4540780000000002E-3</v>
      </c>
      <c r="GS183" s="1">
        <v>0.89656880000000005</v>
      </c>
      <c r="GT183">
        <v>0.66908199999999995</v>
      </c>
      <c r="GU183">
        <v>16.900939999999999</v>
      </c>
      <c r="GV183" s="1">
        <v>2.21557E-3</v>
      </c>
      <c r="GW183" s="1">
        <v>0.80737479999999995</v>
      </c>
      <c r="GX183">
        <v>0.66923189999999999</v>
      </c>
      <c r="GY183">
        <v>17.892440000000001</v>
      </c>
      <c r="GZ183" s="1">
        <v>2.030006E-3</v>
      </c>
      <c r="HA183" s="1">
        <v>0.73849759999999998</v>
      </c>
      <c r="HB183">
        <v>0.66933229999999999</v>
      </c>
      <c r="HC183">
        <v>18.694430000000001</v>
      </c>
      <c r="HD183" s="1">
        <v>1.8730979999999999E-3</v>
      </c>
      <c r="HE183" s="1">
        <v>0.68063910000000005</v>
      </c>
      <c r="HF183">
        <v>0.66944930000000002</v>
      </c>
      <c r="HG183">
        <v>19.172809999999998</v>
      </c>
      <c r="HH183" s="1">
        <v>1.7393E-3</v>
      </c>
      <c r="HI183" s="1">
        <v>0.63137759999999998</v>
      </c>
      <c r="HJ183">
        <v>0.66948470000000004</v>
      </c>
      <c r="HK183">
        <v>19.053519999999999</v>
      </c>
      <c r="HL183" s="1">
        <v>1.626277E-3</v>
      </c>
      <c r="HM183" s="1">
        <v>0.589893</v>
      </c>
      <c r="HN183">
        <v>0.66951369999999999</v>
      </c>
      <c r="HO183">
        <v>18.389099999999999</v>
      </c>
      <c r="HP183" s="1">
        <v>1.532514E-3</v>
      </c>
      <c r="HQ183" s="1">
        <v>0.55549689999999996</v>
      </c>
      <c r="HR183">
        <v>0.66952179999999994</v>
      </c>
      <c r="HS183">
        <v>17.732030000000002</v>
      </c>
      <c r="HT183" s="1">
        <v>1.4540620000000001E-3</v>
      </c>
      <c r="HU183" s="1">
        <v>0.52680309999999997</v>
      </c>
      <c r="HV183">
        <v>0.66951870000000002</v>
      </c>
      <c r="HW183">
        <v>17.325189999999999</v>
      </c>
      <c r="HX183" s="1">
        <v>1.3881500000000001E-3</v>
      </c>
      <c r="HY183" s="1">
        <v>0.50273369999999995</v>
      </c>
      <c r="HZ183">
        <v>0.66952109999999998</v>
      </c>
      <c r="IA183">
        <v>17.95168</v>
      </c>
      <c r="IB183" s="1">
        <v>1.334937E-3</v>
      </c>
      <c r="IC183" s="1">
        <v>0.48325859999999998</v>
      </c>
      <c r="ID183">
        <v>0.66953870000000004</v>
      </c>
      <c r="IE183">
        <v>19.10331</v>
      </c>
      <c r="IF183" s="1">
        <v>1.294136E-3</v>
      </c>
      <c r="IG183" s="1">
        <v>0.46830509999999997</v>
      </c>
      <c r="IH183">
        <v>0.66951039999999995</v>
      </c>
      <c r="II183">
        <v>20.06532</v>
      </c>
      <c r="IJ183" s="1">
        <v>1.2613920000000001E-3</v>
      </c>
      <c r="IK183" s="1">
        <v>0.456397</v>
      </c>
      <c r="IL183">
        <v>0.66950120000000002</v>
      </c>
      <c r="IM183">
        <v>20.579809999999998</v>
      </c>
      <c r="IN183" s="1">
        <v>1.230578E-3</v>
      </c>
      <c r="IO183" s="1">
        <v>0.44532549999999999</v>
      </c>
      <c r="IP183">
        <v>0.66948549999999996</v>
      </c>
      <c r="IQ183">
        <v>20.205410000000001</v>
      </c>
      <c r="IR183" s="1">
        <v>1.1967659999999999E-3</v>
      </c>
      <c r="IS183" s="1">
        <v>0.4332239</v>
      </c>
      <c r="IT183">
        <v>0.6695044</v>
      </c>
      <c r="IU183">
        <v>19.335599999999999</v>
      </c>
      <c r="IV183" s="1">
        <v>1.1579750000000001E-3</v>
      </c>
      <c r="IW183" s="1">
        <v>0.41933819999999999</v>
      </c>
      <c r="IX183">
        <v>0.66948510000000006</v>
      </c>
      <c r="IY183">
        <v>18.593509999999998</v>
      </c>
      <c r="IZ183" s="1">
        <v>1.1160230000000001E-3</v>
      </c>
      <c r="JA183" s="1">
        <v>0.40426830000000002</v>
      </c>
      <c r="JB183">
        <v>0.66949559999999997</v>
      </c>
      <c r="JC183">
        <v>18.30602</v>
      </c>
      <c r="JD183" s="1">
        <v>1.072941E-3</v>
      </c>
      <c r="JE183" s="1">
        <v>0.38870870000000002</v>
      </c>
      <c r="JF183">
        <v>0.66948220000000003</v>
      </c>
      <c r="JG183">
        <v>18.853770000000001</v>
      </c>
      <c r="JH183" s="1">
        <v>1.030017E-3</v>
      </c>
      <c r="JI183" s="1">
        <v>0.37323129999999999</v>
      </c>
      <c r="JJ183">
        <v>0.6694736</v>
      </c>
      <c r="JK183">
        <v>19.432880000000001</v>
      </c>
      <c r="JL183" s="1">
        <v>9.8825049999999993E-4</v>
      </c>
      <c r="JM183" s="1">
        <v>0.35808630000000002</v>
      </c>
      <c r="JN183">
        <v>0.66948160000000001</v>
      </c>
      <c r="JO183">
        <v>19.918859999999999</v>
      </c>
      <c r="JP183" s="1">
        <v>9.4839360000000005E-4</v>
      </c>
      <c r="JQ183" s="1">
        <v>0.34367940000000002</v>
      </c>
      <c r="JR183">
        <v>0.66948280000000004</v>
      </c>
      <c r="JS183">
        <v>19.649380000000001</v>
      </c>
      <c r="JT183" s="1">
        <v>9.1011480000000001E-4</v>
      </c>
      <c r="JU183" s="1">
        <v>0.32978770000000002</v>
      </c>
      <c r="JV183">
        <v>0.66948529999999995</v>
      </c>
      <c r="JW183">
        <v>18.88578</v>
      </c>
      <c r="JX183" s="1">
        <v>8.7377319999999996E-4</v>
      </c>
      <c r="JY183" s="1">
        <v>0.31664100000000001</v>
      </c>
      <c r="JZ183">
        <v>0.66949049999999999</v>
      </c>
      <c r="KA183">
        <v>18.006779999999999</v>
      </c>
      <c r="KB183" s="1">
        <v>8.3911520000000005E-4</v>
      </c>
      <c r="KC183" s="1">
        <v>0.30404890000000001</v>
      </c>
      <c r="KD183">
        <v>0.66948280000000004</v>
      </c>
      <c r="KE183">
        <v>17.331499999999998</v>
      </c>
      <c r="KF183" s="1">
        <v>8.0615440000000003E-4</v>
      </c>
      <c r="KG183" s="1">
        <v>0.2921337</v>
      </c>
      <c r="KH183">
        <v>0.66947970000000001</v>
      </c>
      <c r="KI183">
        <v>16.954229999999999</v>
      </c>
      <c r="KJ183" s="1">
        <v>7.7479190000000002E-4</v>
      </c>
      <c r="KK183" s="1">
        <v>0.28077489999999999</v>
      </c>
      <c r="KL183">
        <v>0.6694871</v>
      </c>
      <c r="KM183">
        <v>17.428090000000001</v>
      </c>
      <c r="KN183" s="1">
        <v>7.4461180000000001E-4</v>
      </c>
      <c r="KO183" s="1">
        <v>0.26981840000000001</v>
      </c>
      <c r="KP183">
        <v>0.66948039999999998</v>
      </c>
      <c r="KQ183">
        <v>17.78877</v>
      </c>
      <c r="KR183" s="1">
        <v>7.1570889999999999E-4</v>
      </c>
      <c r="KS183" s="1">
        <v>0.25934960000000001</v>
      </c>
      <c r="KT183">
        <v>0.66948479999999999</v>
      </c>
      <c r="KU183">
        <v>18.181750000000001</v>
      </c>
      <c r="KV183" s="1">
        <v>6.8790520000000001E-4</v>
      </c>
      <c r="KW183" s="1">
        <v>0.24927730000000001</v>
      </c>
      <c r="KX183">
        <v>0.66948129999999995</v>
      </c>
      <c r="KY183">
        <v>18.332650000000001</v>
      </c>
      <c r="KZ183" s="1">
        <v>6.619986E-4</v>
      </c>
      <c r="LA183" s="1">
        <v>0.2398758</v>
      </c>
      <c r="LB183">
        <v>0.66947809999999996</v>
      </c>
      <c r="LC183">
        <v>18.012499999999999</v>
      </c>
      <c r="LD183" s="1">
        <v>6.3707800000000001E-4</v>
      </c>
      <c r="LE183" s="1">
        <v>0.2308423</v>
      </c>
      <c r="LF183">
        <v>0.6694814</v>
      </c>
      <c r="LG183">
        <v>17.234960000000001</v>
      </c>
      <c r="LH183" s="1">
        <v>6.1345150000000005E-4</v>
      </c>
      <c r="LI183" s="1">
        <v>0.2222671</v>
      </c>
      <c r="LJ183">
        <v>0.66947129999999999</v>
      </c>
      <c r="LK183">
        <v>16.437200000000001</v>
      </c>
      <c r="LL183" s="1">
        <v>5.9072659999999996E-4</v>
      </c>
      <c r="LM183" s="1">
        <v>0.21404239999999999</v>
      </c>
      <c r="LN183">
        <v>0.66946620000000001</v>
      </c>
      <c r="LO183">
        <v>15.991379999999999</v>
      </c>
      <c r="LP183" s="1">
        <v>5.6908100000000004E-4</v>
      </c>
      <c r="LQ183" s="1">
        <v>0.20621400000000001</v>
      </c>
      <c r="LR183">
        <v>0.66945030000000005</v>
      </c>
      <c r="LS183">
        <v>16.680389999999999</v>
      </c>
      <c r="LT183" s="1">
        <v>5.4847520000000005E-4</v>
      </c>
      <c r="LU183" s="1">
        <v>0.19874140000000001</v>
      </c>
      <c r="LV183">
        <v>0.66940860000000002</v>
      </c>
      <c r="LW183">
        <v>17.594840000000001</v>
      </c>
      <c r="LX183" s="1">
        <v>5.2903680000000004E-4</v>
      </c>
      <c r="LY183" s="1">
        <v>0.19170670000000001</v>
      </c>
      <c r="LZ183">
        <v>0.66930659999999997</v>
      </c>
      <c r="MA183">
        <v>18.501930000000002</v>
      </c>
      <c r="MB183" s="1">
        <v>5.1066019999999998E-4</v>
      </c>
      <c r="MC183" s="1">
        <v>0.185055</v>
      </c>
      <c r="MD183">
        <v>0.66920749999999996</v>
      </c>
      <c r="ME183">
        <v>19.27028</v>
      </c>
      <c r="MF183" s="1">
        <v>4.9263499999999995E-4</v>
      </c>
      <c r="MG183" s="1">
        <v>0.1785641</v>
      </c>
      <c r="MH183">
        <v>0.66908710000000005</v>
      </c>
      <c r="MI183">
        <v>19.29787</v>
      </c>
      <c r="MJ183" s="1">
        <v>4.7564150000000002E-4</v>
      </c>
      <c r="MK183" s="1">
        <v>0.1724272</v>
      </c>
      <c r="ML183">
        <v>0.66894290000000001</v>
      </c>
      <c r="MM183">
        <v>18.60971</v>
      </c>
      <c r="MN183" s="1">
        <v>4.5924719999999999E-4</v>
      </c>
      <c r="MO183" s="1">
        <v>0.16651779999999999</v>
      </c>
      <c r="MP183">
        <v>0.6687765</v>
      </c>
      <c r="MQ183">
        <v>17.985340000000001</v>
      </c>
      <c r="MR183" s="1">
        <v>4.4331779999999999E-4</v>
      </c>
      <c r="MS183" s="1">
        <v>0.1607915</v>
      </c>
      <c r="MT183">
        <v>0.66858150000000005</v>
      </c>
      <c r="MU183">
        <v>17.741990000000001</v>
      </c>
      <c r="MV183" s="1">
        <v>4.28486E-4</v>
      </c>
      <c r="MW183" s="1">
        <v>0.1554287</v>
      </c>
      <c r="MX183">
        <v>0.66847190000000001</v>
      </c>
      <c r="MY183">
        <v>18.628579999999999</v>
      </c>
      <c r="MZ183" s="1">
        <v>4.1582339999999998E-4</v>
      </c>
      <c r="NA183" s="1">
        <v>0.15082380000000001</v>
      </c>
      <c r="NB183">
        <v>0.66832449999999999</v>
      </c>
      <c r="NC183">
        <v>19.842770000000002</v>
      </c>
      <c r="ND183" s="1">
        <v>4.0573920000000003E-4</v>
      </c>
      <c r="NE183" s="1">
        <v>0.1471623</v>
      </c>
      <c r="NF183">
        <v>0.66822289999999995</v>
      </c>
      <c r="NG183">
        <v>20.72025</v>
      </c>
      <c r="NH183" s="1">
        <v>3.9759049999999997E-4</v>
      </c>
      <c r="NI183" s="1">
        <v>0.1442021</v>
      </c>
      <c r="NJ183">
        <v>0.66811909999999997</v>
      </c>
      <c r="NK183">
        <v>21.194269999999999</v>
      </c>
      <c r="NL183" s="1">
        <v>3.8971729999999998E-4</v>
      </c>
      <c r="NM183" s="1">
        <v>0.1413721</v>
      </c>
      <c r="NN183">
        <v>0.66805820000000005</v>
      </c>
      <c r="NO183">
        <v>20.862929999999999</v>
      </c>
      <c r="NP183" s="1">
        <v>3.8051490000000002E-4</v>
      </c>
      <c r="NQ183" s="1">
        <v>0.1380613</v>
      </c>
      <c r="NR183">
        <v>0.66802669999999997</v>
      </c>
      <c r="NS183">
        <v>20.127230000000001</v>
      </c>
      <c r="NT183" s="1">
        <v>3.7029320000000001E-4</v>
      </c>
      <c r="NU183" s="1">
        <v>0.1343799</v>
      </c>
      <c r="NV183">
        <v>0.6679773</v>
      </c>
      <c r="NW183">
        <v>19.499610000000001</v>
      </c>
      <c r="NX183" s="1">
        <v>3.5876609999999998E-4</v>
      </c>
      <c r="NY183" s="1">
        <v>0.13022069999999999</v>
      </c>
      <c r="NZ183">
        <v>0.66796710000000004</v>
      </c>
      <c r="OA183">
        <v>19.29279</v>
      </c>
      <c r="OB183" s="1">
        <v>3.465381E-4</v>
      </c>
      <c r="OC183" s="1">
        <v>0.12580330000000001</v>
      </c>
      <c r="OD183">
        <v>0.66787110000000005</v>
      </c>
      <c r="OE183">
        <v>19.542929999999998</v>
      </c>
      <c r="OF183" s="1">
        <v>3.3333670000000002E-4</v>
      </c>
      <c r="OG183" s="1">
        <v>0.12103700000000001</v>
      </c>
      <c r="OH183">
        <v>0.66777160000000002</v>
      </c>
      <c r="OI183">
        <v>20.367429999999999</v>
      </c>
      <c r="OJ183" s="1">
        <v>3.1860550000000002E-4</v>
      </c>
      <c r="OK183" s="1">
        <v>0.1157456</v>
      </c>
    </row>
    <row r="184" spans="1:401" x14ac:dyDescent="0.35">
      <c r="A184">
        <v>190</v>
      </c>
      <c r="B184" t="s">
        <v>4</v>
      </c>
      <c r="C184" t="s">
        <v>181</v>
      </c>
      <c r="D184" t="s">
        <v>190</v>
      </c>
      <c r="E184">
        <v>850.89490000000001</v>
      </c>
      <c r="F184">
        <v>0.90398129999999999</v>
      </c>
      <c r="G184">
        <v>16.13927</v>
      </c>
      <c r="H184">
        <v>0</v>
      </c>
      <c r="I184">
        <v>0</v>
      </c>
      <c r="J184">
        <v>0.90176909999999999</v>
      </c>
      <c r="K184">
        <v>16.225059999999999</v>
      </c>
      <c r="L184">
        <v>0</v>
      </c>
      <c r="M184">
        <v>0</v>
      </c>
      <c r="N184">
        <v>0.89944670000000004</v>
      </c>
      <c r="O184">
        <v>16.571449999999999</v>
      </c>
      <c r="P184">
        <v>0</v>
      </c>
      <c r="Q184">
        <v>0</v>
      </c>
      <c r="R184">
        <v>0.89701560000000002</v>
      </c>
      <c r="S184">
        <v>16.462859999999999</v>
      </c>
      <c r="T184">
        <v>0</v>
      </c>
      <c r="U184">
        <v>0</v>
      </c>
      <c r="V184">
        <v>0.89456860000000005</v>
      </c>
      <c r="W184">
        <v>16.477640000000001</v>
      </c>
      <c r="X184">
        <v>0</v>
      </c>
      <c r="Y184">
        <v>0</v>
      </c>
      <c r="Z184">
        <v>0.89209470000000002</v>
      </c>
      <c r="AA184">
        <v>16.060490000000001</v>
      </c>
      <c r="AB184">
        <v>0</v>
      </c>
      <c r="AC184">
        <v>0</v>
      </c>
      <c r="AD184">
        <v>0.88961539999999995</v>
      </c>
      <c r="AE184">
        <v>15.79735</v>
      </c>
      <c r="AF184" s="1">
        <v>9.3284149999999997E-36</v>
      </c>
      <c r="AG184" s="1">
        <v>3.2441819999999998E-33</v>
      </c>
      <c r="AH184">
        <v>0.88710929999999999</v>
      </c>
      <c r="AI184">
        <v>15.80048</v>
      </c>
      <c r="AJ184" s="1">
        <v>5.3643130000000004E-25</v>
      </c>
      <c r="AK184" s="1">
        <v>1.868326E-22</v>
      </c>
      <c r="AL184">
        <v>0.88463429999999998</v>
      </c>
      <c r="AM184">
        <v>15.887460000000001</v>
      </c>
      <c r="AN184" s="1">
        <v>2.8624689999999997E-14</v>
      </c>
      <c r="AO184" s="1">
        <v>1.002356E-11</v>
      </c>
      <c r="AP184">
        <v>0.88217719999999999</v>
      </c>
      <c r="AQ184">
        <v>15.97747</v>
      </c>
      <c r="AR184" s="1">
        <v>1.605633E-6</v>
      </c>
      <c r="AS184" s="1">
        <v>3.8530589999999999E-4</v>
      </c>
      <c r="AT184">
        <v>0.87971770000000005</v>
      </c>
      <c r="AU184">
        <v>16.29815</v>
      </c>
      <c r="AV184" s="1">
        <v>2.1889269999999998E-3</v>
      </c>
      <c r="AW184">
        <v>0.57995980000000003</v>
      </c>
      <c r="AX184">
        <v>0.87727940000000004</v>
      </c>
      <c r="AY184">
        <v>16.073149999999998</v>
      </c>
      <c r="AZ184">
        <v>0.22605639999999999</v>
      </c>
      <c r="BA184">
        <v>64.515469999999993</v>
      </c>
      <c r="BB184">
        <v>0.87485860000000004</v>
      </c>
      <c r="BC184">
        <v>15.67911</v>
      </c>
      <c r="BD184">
        <v>4.6224470000000002</v>
      </c>
      <c r="BE184">
        <v>1404.8630000000001</v>
      </c>
      <c r="BF184">
        <v>0.87242140000000001</v>
      </c>
      <c r="BG184">
        <v>15.282999999999999</v>
      </c>
      <c r="BH184">
        <v>29.104859999999999</v>
      </c>
      <c r="BI184">
        <v>9345.3790000000008</v>
      </c>
      <c r="BJ184">
        <v>0.86989550000000004</v>
      </c>
      <c r="BK184">
        <v>14.81758</v>
      </c>
      <c r="BL184">
        <v>74.210290000000001</v>
      </c>
      <c r="BM184">
        <v>24988.99</v>
      </c>
      <c r="BN184">
        <v>0.86714919999999995</v>
      </c>
      <c r="BO184">
        <v>14.564069999999999</v>
      </c>
      <c r="BP184">
        <v>92.795360000000002</v>
      </c>
      <c r="BQ184">
        <v>32557.75</v>
      </c>
      <c r="BR184">
        <v>0.86394499999999996</v>
      </c>
      <c r="BS184">
        <v>14.45956</v>
      </c>
      <c r="BT184">
        <v>65.819199999999995</v>
      </c>
      <c r="BU184">
        <v>23972.36</v>
      </c>
      <c r="BV184">
        <v>0.86020459999999999</v>
      </c>
      <c r="BW184">
        <v>14.817410000000001</v>
      </c>
      <c r="BX184">
        <v>29.784520000000001</v>
      </c>
      <c r="BY184">
        <v>11196.03</v>
      </c>
      <c r="BZ184">
        <v>0.85564320000000005</v>
      </c>
      <c r="CA184">
        <v>15.53388</v>
      </c>
      <c r="CB184">
        <v>9.5308580000000003</v>
      </c>
      <c r="CC184">
        <v>3679.502</v>
      </c>
      <c r="CD184">
        <v>0.85025240000000002</v>
      </c>
      <c r="CE184">
        <v>16.19502</v>
      </c>
      <c r="CF184">
        <v>2.391737</v>
      </c>
      <c r="CG184">
        <v>941.59140000000002</v>
      </c>
      <c r="CH184">
        <v>0.84454010000000002</v>
      </c>
      <c r="CI184">
        <v>16.485489999999999</v>
      </c>
      <c r="CJ184">
        <v>0.54540599999999995</v>
      </c>
      <c r="CK184">
        <v>215.89340000000001</v>
      </c>
      <c r="CL184">
        <v>0.83834580000000003</v>
      </c>
      <c r="CM184">
        <v>16.15024</v>
      </c>
      <c r="CN184" s="1">
        <v>0.15494379999999999</v>
      </c>
      <c r="CO184">
        <v>59.694229999999997</v>
      </c>
      <c r="CP184">
        <v>0.83185430000000005</v>
      </c>
      <c r="CQ184">
        <v>15.54743</v>
      </c>
      <c r="CR184" s="1">
        <v>7.9256209999999994E-2</v>
      </c>
      <c r="CS184">
        <v>29.263590000000001</v>
      </c>
      <c r="CT184">
        <v>0.82535199999999997</v>
      </c>
      <c r="CU184">
        <v>15.0816</v>
      </c>
      <c r="CV184" s="1">
        <v>6.4304509999999995E-2</v>
      </c>
      <c r="CW184">
        <v>23.299250000000001</v>
      </c>
      <c r="CX184">
        <v>0.81933730000000005</v>
      </c>
      <c r="CY184">
        <v>14.92948</v>
      </c>
      <c r="CZ184" s="1">
        <v>6.2501780000000007E-2</v>
      </c>
      <c r="DA184" s="1">
        <v>22.541989999999998</v>
      </c>
      <c r="DB184">
        <v>0.81306639999999997</v>
      </c>
      <c r="DC184">
        <v>15.486879999999999</v>
      </c>
      <c r="DD184" s="1">
        <v>6.3880629999999994E-2</v>
      </c>
      <c r="DE184" s="1">
        <v>23.083539999999999</v>
      </c>
      <c r="DF184">
        <v>0.80659979999999998</v>
      </c>
      <c r="DG184">
        <v>16.436109999999999</v>
      </c>
      <c r="DH184" s="1">
        <v>6.441471E-2</v>
      </c>
      <c r="DI184" s="1">
        <v>23.384650000000001</v>
      </c>
      <c r="DJ184">
        <v>0.80004799999999998</v>
      </c>
      <c r="DK184">
        <v>17.105170000000001</v>
      </c>
      <c r="DL184" s="1">
        <v>6.2720390000000001E-2</v>
      </c>
      <c r="DM184" s="1">
        <v>22.887699999999999</v>
      </c>
      <c r="DN184">
        <v>0.79333869999999995</v>
      </c>
      <c r="DO184">
        <v>17.41366</v>
      </c>
      <c r="DP184" s="1">
        <v>5.899509E-2</v>
      </c>
      <c r="DQ184" s="1">
        <v>21.616060000000001</v>
      </c>
      <c r="DR184">
        <v>0.78724629999999995</v>
      </c>
      <c r="DS184">
        <v>17.126300000000001</v>
      </c>
      <c r="DT184" s="1">
        <v>5.4167130000000001E-2</v>
      </c>
      <c r="DU184" s="1">
        <v>19.904240000000001</v>
      </c>
      <c r="DV184">
        <v>0.78218359999999998</v>
      </c>
      <c r="DW184">
        <v>16.571650000000002</v>
      </c>
      <c r="DX184" s="1">
        <v>4.896122E-2</v>
      </c>
      <c r="DY184" s="1">
        <v>18.043710000000001</v>
      </c>
      <c r="DZ184">
        <v>0.7774548</v>
      </c>
      <c r="EA184">
        <v>16.15259</v>
      </c>
      <c r="EB184" s="1">
        <v>4.3857970000000003E-2</v>
      </c>
      <c r="EC184" s="1">
        <v>16.196300000000001</v>
      </c>
      <c r="ED184">
        <v>0.77308209999999999</v>
      </c>
      <c r="EE184">
        <v>15.999930000000001</v>
      </c>
      <c r="EF184" s="1">
        <v>3.888552E-2</v>
      </c>
      <c r="EG184" s="1">
        <v>14.384460000000001</v>
      </c>
      <c r="EH184">
        <v>0.76883630000000003</v>
      </c>
      <c r="EI184">
        <v>16.410740000000001</v>
      </c>
      <c r="EJ184" s="1">
        <v>3.3961749999999999E-2</v>
      </c>
      <c r="EK184" s="1">
        <v>12.58662</v>
      </c>
      <c r="EL184">
        <v>0.76541079999999995</v>
      </c>
      <c r="EM184">
        <v>17.19425</v>
      </c>
      <c r="EN184" s="1">
        <v>2.9191959999999999E-2</v>
      </c>
      <c r="EO184" s="1">
        <v>10.82625</v>
      </c>
      <c r="EP184">
        <v>0.76249900000000004</v>
      </c>
      <c r="EQ184">
        <v>17.965409999999999</v>
      </c>
      <c r="ER184" s="1">
        <v>2.4845059999999999E-2</v>
      </c>
      <c r="ES184" s="1">
        <v>9.2090639999999997</v>
      </c>
      <c r="ET184">
        <v>0.76020089999999996</v>
      </c>
      <c r="EU184">
        <v>18.360029999999998</v>
      </c>
      <c r="EV184" s="1">
        <v>2.1153640000000001E-2</v>
      </c>
      <c r="EW184" s="1">
        <v>7.8258809999999999</v>
      </c>
      <c r="EX184">
        <v>0.75854480000000002</v>
      </c>
      <c r="EY184">
        <v>18.026869999999999</v>
      </c>
      <c r="EZ184" s="1">
        <v>1.8152430000000001E-2</v>
      </c>
      <c r="FA184" s="1">
        <v>6.6956730000000002</v>
      </c>
      <c r="FB184">
        <v>0.75735730000000001</v>
      </c>
      <c r="FC184">
        <v>17.256679999999999</v>
      </c>
      <c r="FD184" s="1">
        <v>1.575764E-2</v>
      </c>
      <c r="FE184" s="1">
        <v>5.7908030000000004</v>
      </c>
      <c r="FF184">
        <v>0.7565923</v>
      </c>
      <c r="FG184">
        <v>16.46461</v>
      </c>
      <c r="FH184" s="1">
        <v>1.3825820000000001E-2</v>
      </c>
      <c r="FI184" s="1">
        <v>5.0615920000000001</v>
      </c>
      <c r="FJ184">
        <v>0.75615949999999998</v>
      </c>
      <c r="FK184">
        <v>16.06137</v>
      </c>
      <c r="FL184" s="1">
        <v>1.217859E-2</v>
      </c>
      <c r="FM184" s="1">
        <v>4.4433170000000004</v>
      </c>
      <c r="FN184">
        <v>0.75595159999999995</v>
      </c>
      <c r="FO184">
        <v>16.74915</v>
      </c>
      <c r="FP184" s="1">
        <v>1.0590219999999999E-2</v>
      </c>
      <c r="FQ184" s="1">
        <v>3.8559929999999998</v>
      </c>
      <c r="FR184">
        <v>0.75591220000000003</v>
      </c>
      <c r="FS184">
        <v>17.608260000000001</v>
      </c>
      <c r="FT184" s="1">
        <v>8.9027849999999999E-3</v>
      </c>
      <c r="FU184" s="1">
        <v>3.2401</v>
      </c>
      <c r="FV184">
        <v>0.75602329999999995</v>
      </c>
      <c r="FW184">
        <v>18.311039999999998</v>
      </c>
      <c r="FX184" s="1">
        <v>7.158701E-3</v>
      </c>
      <c r="FY184" s="1">
        <v>2.6053120000000001</v>
      </c>
      <c r="FZ184">
        <v>0.75620509999999996</v>
      </c>
      <c r="GA184">
        <v>18.4267</v>
      </c>
      <c r="GB184" s="1">
        <v>5.5673720000000001E-3</v>
      </c>
      <c r="GC184" s="1">
        <v>2.0238339999999999</v>
      </c>
      <c r="GD184">
        <v>0.75644480000000003</v>
      </c>
      <c r="GE184">
        <v>17.926600000000001</v>
      </c>
      <c r="GF184" s="1">
        <v>4.3099360000000003E-3</v>
      </c>
      <c r="GG184" s="1">
        <v>1.5618970000000001</v>
      </c>
      <c r="GH184">
        <v>0.75671849999999996</v>
      </c>
      <c r="GI184">
        <v>17.0975</v>
      </c>
      <c r="GJ184" s="1">
        <v>3.4298509999999998E-3</v>
      </c>
      <c r="GK184" s="1">
        <v>1.236831</v>
      </c>
      <c r="GL184">
        <v>0.7570017</v>
      </c>
      <c r="GM184">
        <v>16.37574</v>
      </c>
      <c r="GN184" s="1">
        <v>2.85848E-3</v>
      </c>
      <c r="GO184" s="1">
        <v>1.0253540000000001</v>
      </c>
      <c r="GP184">
        <v>0.7572721</v>
      </c>
      <c r="GQ184">
        <v>16.087240000000001</v>
      </c>
      <c r="GR184" s="1">
        <v>2.4897999999999999E-3</v>
      </c>
      <c r="GS184" s="1">
        <v>0.88906110000000005</v>
      </c>
      <c r="GT184">
        <v>0.75754759999999999</v>
      </c>
      <c r="GU184">
        <v>16.898109999999999</v>
      </c>
      <c r="GV184" s="1">
        <v>2.2413680000000001E-3</v>
      </c>
      <c r="GW184" s="1">
        <v>0.79795309999999997</v>
      </c>
      <c r="GX184">
        <v>0.75774949999999996</v>
      </c>
      <c r="GY184">
        <v>17.880490000000002</v>
      </c>
      <c r="GZ184" s="1">
        <v>2.0508280000000002E-3</v>
      </c>
      <c r="HA184" s="1">
        <v>0.72876240000000003</v>
      </c>
      <c r="HB184">
        <v>0.75792470000000001</v>
      </c>
      <c r="HC184">
        <v>18.71462</v>
      </c>
      <c r="HD184" s="1">
        <v>1.890903E-3</v>
      </c>
      <c r="HE184" s="1">
        <v>0.6711471</v>
      </c>
      <c r="HF184">
        <v>0.75806720000000005</v>
      </c>
      <c r="HG184">
        <v>19.223320000000001</v>
      </c>
      <c r="HH184" s="1">
        <v>1.7543540000000001E-3</v>
      </c>
      <c r="HI184" s="1">
        <v>0.62205129999999997</v>
      </c>
      <c r="HJ184">
        <v>0.7581599</v>
      </c>
      <c r="HK184">
        <v>19.110230000000001</v>
      </c>
      <c r="HL184" s="1">
        <v>1.6389410000000001E-3</v>
      </c>
      <c r="HM184" s="1">
        <v>0.58066320000000005</v>
      </c>
      <c r="HN184">
        <v>0.75820869999999996</v>
      </c>
      <c r="HO184">
        <v>18.439109999999999</v>
      </c>
      <c r="HP184" s="1">
        <v>1.542973E-3</v>
      </c>
      <c r="HQ184" s="1">
        <v>0.54626850000000005</v>
      </c>
      <c r="HR184">
        <v>0.75825699999999996</v>
      </c>
      <c r="HS184">
        <v>17.773250000000001</v>
      </c>
      <c r="HT184" s="1">
        <v>1.4628740000000001E-3</v>
      </c>
      <c r="HU184" s="1">
        <v>0.51763150000000002</v>
      </c>
      <c r="HV184">
        <v>0.75825750000000003</v>
      </c>
      <c r="HW184">
        <v>17.341159999999999</v>
      </c>
      <c r="HX184" s="1">
        <v>1.3955250000000001E-3</v>
      </c>
      <c r="HY184" s="1">
        <v>0.49358869999999999</v>
      </c>
      <c r="HZ184">
        <v>0.75828490000000004</v>
      </c>
      <c r="IA184">
        <v>17.95026</v>
      </c>
      <c r="IB184" s="1">
        <v>1.3407029999999999E-3</v>
      </c>
      <c r="IC184" s="1">
        <v>0.4739718</v>
      </c>
      <c r="ID184">
        <v>0.75828050000000002</v>
      </c>
      <c r="IE184">
        <v>19.090389999999999</v>
      </c>
      <c r="IF184" s="1">
        <v>1.2986110000000001E-3</v>
      </c>
      <c r="IG184" s="1">
        <v>0.45887699999999998</v>
      </c>
      <c r="IH184">
        <v>0.75827529999999999</v>
      </c>
      <c r="II184">
        <v>20.08295</v>
      </c>
      <c r="IJ184" s="1">
        <v>1.2650140000000001E-3</v>
      </c>
      <c r="IK184" s="1">
        <v>0.44691399999999998</v>
      </c>
      <c r="IL184">
        <v>0.75825549999999997</v>
      </c>
      <c r="IM184">
        <v>20.640409999999999</v>
      </c>
      <c r="IN184" s="1">
        <v>1.234305E-3</v>
      </c>
      <c r="IO184" s="1">
        <v>0.4361332</v>
      </c>
      <c r="IP184">
        <v>0.75824080000000005</v>
      </c>
      <c r="IQ184">
        <v>20.28708</v>
      </c>
      <c r="IR184" s="1">
        <v>1.20101E-3</v>
      </c>
      <c r="IS184" s="1">
        <v>0.42451729999999999</v>
      </c>
      <c r="IT184">
        <v>0.75825810000000005</v>
      </c>
      <c r="IU184">
        <v>19.41667</v>
      </c>
      <c r="IV184" s="1">
        <v>1.1627510000000001E-3</v>
      </c>
      <c r="IW184" s="1">
        <v>0.41118569999999999</v>
      </c>
      <c r="IX184">
        <v>0.75825310000000001</v>
      </c>
      <c r="IY184">
        <v>18.64622</v>
      </c>
      <c r="IZ184" s="1">
        <v>1.121157E-3</v>
      </c>
      <c r="JA184" s="1">
        <v>0.39660380000000001</v>
      </c>
      <c r="JB184">
        <v>0.7582641</v>
      </c>
      <c r="JC184">
        <v>18.311689999999999</v>
      </c>
      <c r="JD184" s="1">
        <v>1.078105E-3</v>
      </c>
      <c r="JE184" s="1">
        <v>0.38143820000000001</v>
      </c>
      <c r="JF184">
        <v>0.75827319999999998</v>
      </c>
      <c r="JG184">
        <v>18.831800000000001</v>
      </c>
      <c r="JH184" s="1">
        <v>1.035132E-3</v>
      </c>
      <c r="JI184" s="1">
        <v>0.36630699999999999</v>
      </c>
      <c r="JJ184">
        <v>0.75824239999999998</v>
      </c>
      <c r="JK184">
        <v>19.4057</v>
      </c>
      <c r="JL184" s="1">
        <v>9.9313060000000004E-4</v>
      </c>
      <c r="JM184" s="1">
        <v>0.35144500000000001</v>
      </c>
      <c r="JN184">
        <v>0.75824369999999996</v>
      </c>
      <c r="JO184">
        <v>19.934550000000002</v>
      </c>
      <c r="JP184" s="1">
        <v>9.5304500000000002E-4</v>
      </c>
      <c r="JQ184" s="1">
        <v>0.3372851</v>
      </c>
      <c r="JR184">
        <v>0.75825180000000003</v>
      </c>
      <c r="JS184">
        <v>19.71199</v>
      </c>
      <c r="JT184" s="1">
        <v>9.145933E-4</v>
      </c>
      <c r="JU184" s="1">
        <v>0.32366050000000002</v>
      </c>
      <c r="JV184">
        <v>0.7582489</v>
      </c>
      <c r="JW184">
        <v>18.97458</v>
      </c>
      <c r="JX184" s="1">
        <v>8.7802750000000004E-4</v>
      </c>
      <c r="JY184" s="1">
        <v>0.31074810000000003</v>
      </c>
      <c r="JZ184">
        <v>0.75825319999999996</v>
      </c>
      <c r="KA184">
        <v>18.092700000000001</v>
      </c>
      <c r="KB184" s="1">
        <v>8.430849E-4</v>
      </c>
      <c r="KC184" s="1">
        <v>0.2983556</v>
      </c>
      <c r="KD184">
        <v>0.75825290000000001</v>
      </c>
      <c r="KE184">
        <v>17.385860000000001</v>
      </c>
      <c r="KF184" s="1">
        <v>8.1003420000000002E-4</v>
      </c>
      <c r="KG184" s="1">
        <v>0.28668070000000001</v>
      </c>
      <c r="KH184">
        <v>0.75824519999999995</v>
      </c>
      <c r="KI184">
        <v>16.97673</v>
      </c>
      <c r="KJ184" s="1">
        <v>7.7848339999999998E-4</v>
      </c>
      <c r="KK184" s="1">
        <v>0.27550760000000002</v>
      </c>
      <c r="KL184">
        <v>0.75825719999999996</v>
      </c>
      <c r="KM184">
        <v>17.43374</v>
      </c>
      <c r="KN184" s="1">
        <v>7.4812990000000003E-4</v>
      </c>
      <c r="KO184" s="1">
        <v>0.26475650000000001</v>
      </c>
      <c r="KP184">
        <v>0.75824919999999996</v>
      </c>
      <c r="KQ184">
        <v>17.784949999999998</v>
      </c>
      <c r="KR184" s="1">
        <v>7.1912859999999996E-4</v>
      </c>
      <c r="KS184" s="1">
        <v>0.25449280000000002</v>
      </c>
      <c r="KT184">
        <v>0.75825260000000005</v>
      </c>
      <c r="KU184">
        <v>18.199719999999999</v>
      </c>
      <c r="KV184" s="1">
        <v>6.9114969999999997E-4</v>
      </c>
      <c r="KW184" s="1">
        <v>0.24459810000000001</v>
      </c>
      <c r="KX184">
        <v>0.75824100000000005</v>
      </c>
      <c r="KY184">
        <v>18.377839999999999</v>
      </c>
      <c r="KZ184" s="1">
        <v>6.6501859999999996E-4</v>
      </c>
      <c r="LA184" s="1">
        <v>0.2353266</v>
      </c>
      <c r="LB184">
        <v>0.75825160000000003</v>
      </c>
      <c r="LC184">
        <v>18.07264</v>
      </c>
      <c r="LD184" s="1">
        <v>6.3997459999999996E-4</v>
      </c>
      <c r="LE184" s="1">
        <v>0.22646720000000001</v>
      </c>
      <c r="LF184">
        <v>0.75824460000000005</v>
      </c>
      <c r="LG184">
        <v>17.305800000000001</v>
      </c>
      <c r="LH184" s="1">
        <v>6.1625690000000001E-4</v>
      </c>
      <c r="LI184" s="1">
        <v>0.21805959999999999</v>
      </c>
      <c r="LJ184">
        <v>0.75823799999999997</v>
      </c>
      <c r="LK184">
        <v>16.503620000000002</v>
      </c>
      <c r="LL184" s="1">
        <v>5.9337750000000003E-4</v>
      </c>
      <c r="LM184" s="1">
        <v>0.20997009999999999</v>
      </c>
      <c r="LN184">
        <v>0.75823160000000001</v>
      </c>
      <c r="LO184">
        <v>16.042919999999999</v>
      </c>
      <c r="LP184" s="1">
        <v>5.7162300000000005E-4</v>
      </c>
      <c r="LQ184" s="1">
        <v>0.20228399999999999</v>
      </c>
      <c r="LR184">
        <v>0.75818859999999999</v>
      </c>
      <c r="LS184">
        <v>16.705089999999998</v>
      </c>
      <c r="LT184" s="1">
        <v>5.5087850000000004E-4</v>
      </c>
      <c r="LU184" s="1">
        <v>0.19494030000000001</v>
      </c>
      <c r="LV184">
        <v>0.75811110000000004</v>
      </c>
      <c r="LW184">
        <v>17.593509999999998</v>
      </c>
      <c r="LX184" s="1">
        <v>5.3131339999999997E-4</v>
      </c>
      <c r="LY184" s="1">
        <v>0.18801889999999999</v>
      </c>
      <c r="LZ184">
        <v>0.75800690000000004</v>
      </c>
      <c r="MA184">
        <v>18.520820000000001</v>
      </c>
      <c r="MB184" s="1">
        <v>5.1279129999999996E-4</v>
      </c>
      <c r="MC184" s="1">
        <v>0.1814607</v>
      </c>
      <c r="MD184">
        <v>0.75788180000000005</v>
      </c>
      <c r="ME184">
        <v>19.313980000000001</v>
      </c>
      <c r="MF184" s="1">
        <v>4.9476469999999999E-4</v>
      </c>
      <c r="MG184" s="1">
        <v>0.1751192</v>
      </c>
      <c r="MH184">
        <v>0.75772390000000001</v>
      </c>
      <c r="MI184">
        <v>19.344709999999999</v>
      </c>
      <c r="MJ184" s="1">
        <v>4.776227E-4</v>
      </c>
      <c r="MK184" s="1">
        <v>0.16906640000000001</v>
      </c>
      <c r="ML184">
        <v>0.75752529999999996</v>
      </c>
      <c r="MM184">
        <v>18.660730000000001</v>
      </c>
      <c r="MN184" s="1">
        <v>4.612032E-4</v>
      </c>
      <c r="MO184" s="1">
        <v>0.16327749999999999</v>
      </c>
      <c r="MP184">
        <v>0.7572951</v>
      </c>
      <c r="MQ184">
        <v>18.025939999999999</v>
      </c>
      <c r="MR184" s="1">
        <v>4.4519060000000003E-4</v>
      </c>
      <c r="MS184" s="1">
        <v>0.15764529999999999</v>
      </c>
      <c r="MT184">
        <v>0.75706790000000002</v>
      </c>
      <c r="MU184">
        <v>17.75027</v>
      </c>
      <c r="MV184" s="1">
        <v>4.3015110000000002E-4</v>
      </c>
      <c r="MW184" s="1">
        <v>0.15232219999999999</v>
      </c>
      <c r="MX184">
        <v>0.75685919999999995</v>
      </c>
      <c r="MY184">
        <v>18.610790000000001</v>
      </c>
      <c r="MZ184" s="1">
        <v>4.1722470000000002E-4</v>
      </c>
      <c r="NA184" s="1">
        <v>0.1477183</v>
      </c>
      <c r="NB184">
        <v>0.75664869999999995</v>
      </c>
      <c r="NC184">
        <v>19.817609999999998</v>
      </c>
      <c r="ND184" s="1">
        <v>4.068416E-4</v>
      </c>
      <c r="NE184" s="1">
        <v>0.14401120000000001</v>
      </c>
      <c r="NF184">
        <v>0.75649840000000002</v>
      </c>
      <c r="NG184">
        <v>20.741630000000001</v>
      </c>
      <c r="NH184" s="1">
        <v>3.9851490000000002E-4</v>
      </c>
      <c r="NI184" s="1">
        <v>0.14103740000000001</v>
      </c>
      <c r="NJ184">
        <v>0.75636009999999998</v>
      </c>
      <c r="NK184">
        <v>21.252849999999999</v>
      </c>
      <c r="NL184" s="1">
        <v>3.907065E-4</v>
      </c>
      <c r="NM184" s="1">
        <v>0.1382912</v>
      </c>
      <c r="NN184">
        <v>0.75625439999999999</v>
      </c>
      <c r="NO184">
        <v>20.929079999999999</v>
      </c>
      <c r="NP184" s="1">
        <v>3.8164170000000002E-4</v>
      </c>
      <c r="NQ184" s="1">
        <v>0.13511509999999999</v>
      </c>
      <c r="NR184">
        <v>0.75617630000000002</v>
      </c>
      <c r="NS184">
        <v>20.191020000000002</v>
      </c>
      <c r="NT184" s="1">
        <v>3.7157219999999999E-4</v>
      </c>
      <c r="NU184" s="1">
        <v>0.1315752</v>
      </c>
      <c r="NV184">
        <v>0.756108</v>
      </c>
      <c r="NW184">
        <v>19.539819999999999</v>
      </c>
      <c r="NX184" s="1">
        <v>3.6017249999999997E-4</v>
      </c>
      <c r="NY184" s="1">
        <v>0.12756799999999999</v>
      </c>
      <c r="NZ184">
        <v>0.75604179999999999</v>
      </c>
      <c r="OA184">
        <v>19.288039999999999</v>
      </c>
      <c r="OB184" s="1">
        <v>3.4805619999999998E-4</v>
      </c>
      <c r="OC184" s="1">
        <v>0.1232988</v>
      </c>
      <c r="OD184">
        <v>0.75596280000000005</v>
      </c>
      <c r="OE184">
        <v>19.512160000000002</v>
      </c>
      <c r="OF184" s="1">
        <v>3.3497589999999998E-4</v>
      </c>
      <c r="OG184" s="1">
        <v>0.11869150000000001</v>
      </c>
      <c r="OH184">
        <v>0.75579660000000004</v>
      </c>
      <c r="OI184">
        <v>20.348690000000001</v>
      </c>
      <c r="OJ184" s="1">
        <v>3.204247E-4</v>
      </c>
      <c r="OK184" s="1">
        <v>0.1135998</v>
      </c>
    </row>
    <row r="185" spans="1:401" x14ac:dyDescent="0.35">
      <c r="A185">
        <v>191</v>
      </c>
      <c r="B185" t="s">
        <v>4</v>
      </c>
      <c r="C185" t="s">
        <v>181</v>
      </c>
      <c r="D185" t="s">
        <v>191</v>
      </c>
      <c r="E185">
        <v>857.69500000000005</v>
      </c>
      <c r="F185">
        <v>0.63621380000000005</v>
      </c>
      <c r="G185">
        <v>16.12679</v>
      </c>
      <c r="H185">
        <v>0</v>
      </c>
      <c r="I185">
        <v>0</v>
      </c>
      <c r="J185">
        <v>0.63534650000000004</v>
      </c>
      <c r="K185">
        <v>16.225169999999999</v>
      </c>
      <c r="L185">
        <v>0</v>
      </c>
      <c r="M185">
        <v>0</v>
      </c>
      <c r="N185">
        <v>0.6344265</v>
      </c>
      <c r="O185">
        <v>16.600020000000001</v>
      </c>
      <c r="P185">
        <v>0</v>
      </c>
      <c r="Q185">
        <v>0</v>
      </c>
      <c r="R185">
        <v>0.63344520000000004</v>
      </c>
      <c r="S185">
        <v>16.50816</v>
      </c>
      <c r="T185">
        <v>0</v>
      </c>
      <c r="U185">
        <v>0</v>
      </c>
      <c r="V185">
        <v>0.63249730000000004</v>
      </c>
      <c r="W185">
        <v>16.521899999999999</v>
      </c>
      <c r="X185">
        <v>0</v>
      </c>
      <c r="Y185">
        <v>0</v>
      </c>
      <c r="Z185">
        <v>0.6315421</v>
      </c>
      <c r="AA185">
        <v>16.103439999999999</v>
      </c>
      <c r="AB185">
        <v>0</v>
      </c>
      <c r="AC185">
        <v>0</v>
      </c>
      <c r="AD185">
        <v>0.63060280000000002</v>
      </c>
      <c r="AE185">
        <v>15.80972</v>
      </c>
      <c r="AF185" s="1">
        <v>1.832215E-36</v>
      </c>
      <c r="AG185" s="1">
        <v>6.6790860000000001E-34</v>
      </c>
      <c r="AH185">
        <v>0.62969489999999995</v>
      </c>
      <c r="AI185">
        <v>15.78773</v>
      </c>
      <c r="AJ185" s="1">
        <v>1.034868E-25</v>
      </c>
      <c r="AK185" s="1">
        <v>3.7784960000000003E-23</v>
      </c>
      <c r="AL185">
        <v>0.62878699999999998</v>
      </c>
      <c r="AM185">
        <v>15.87201</v>
      </c>
      <c r="AN185" s="1">
        <v>5.7300999999999998E-15</v>
      </c>
      <c r="AO185" s="1">
        <v>2.103679E-12</v>
      </c>
      <c r="AP185">
        <v>0.62791280000000005</v>
      </c>
      <c r="AQ185">
        <v>15.97697</v>
      </c>
      <c r="AR185" s="1">
        <v>6.6014950000000003E-7</v>
      </c>
      <c r="AS185" s="1">
        <v>1.8301959999999999E-4</v>
      </c>
      <c r="AT185">
        <v>0.62705520000000003</v>
      </c>
      <c r="AU185">
        <v>16.32629</v>
      </c>
      <c r="AV185" s="1">
        <v>1.2308880000000001E-3</v>
      </c>
      <c r="AW185">
        <v>0.3632803</v>
      </c>
      <c r="AX185">
        <v>0.62623720000000005</v>
      </c>
      <c r="AY185">
        <v>16.129549999999998</v>
      </c>
      <c r="AZ185">
        <v>0.1515821</v>
      </c>
      <c r="BA185">
        <v>47.292459999999998</v>
      </c>
      <c r="BB185">
        <v>0.62539370000000005</v>
      </c>
      <c r="BC185">
        <v>15.742330000000001</v>
      </c>
      <c r="BD185">
        <v>3.534249</v>
      </c>
      <c r="BE185">
        <v>1157.9259999999999</v>
      </c>
      <c r="BF185">
        <v>0.62456520000000004</v>
      </c>
      <c r="BG185">
        <v>15.337350000000001</v>
      </c>
      <c r="BH185">
        <v>24.746200000000002</v>
      </c>
      <c r="BI185">
        <v>8466.9189999999999</v>
      </c>
      <c r="BJ185">
        <v>0.623699</v>
      </c>
      <c r="BK185">
        <v>14.84421</v>
      </c>
      <c r="BL185">
        <v>68.960269999999994</v>
      </c>
      <c r="BM185">
        <v>24497.22</v>
      </c>
      <c r="BN185">
        <v>0.62272240000000001</v>
      </c>
      <c r="BO185">
        <v>14.568820000000001</v>
      </c>
      <c r="BP185">
        <v>92.901520000000005</v>
      </c>
      <c r="BQ185">
        <v>34126.730000000003</v>
      </c>
      <c r="BR185">
        <v>0.62158899999999995</v>
      </c>
      <c r="BS185">
        <v>14.459199999999999</v>
      </c>
      <c r="BT185">
        <v>70.301150000000007</v>
      </c>
      <c r="BU185">
        <v>26572.6</v>
      </c>
      <c r="BV185">
        <v>0.62029409999999996</v>
      </c>
      <c r="BW185">
        <v>14.811159999999999</v>
      </c>
      <c r="BX185">
        <v>33.556109999999997</v>
      </c>
      <c r="BY185">
        <v>13006.43</v>
      </c>
      <c r="BZ185">
        <v>0.61860539999999997</v>
      </c>
      <c r="CA185">
        <v>15.5381</v>
      </c>
      <c r="CB185">
        <v>11.205920000000001</v>
      </c>
      <c r="CC185">
        <v>4438.4579999999996</v>
      </c>
      <c r="CD185">
        <v>0.61662030000000001</v>
      </c>
      <c r="CE185">
        <v>16.225650000000002</v>
      </c>
      <c r="CF185">
        <v>2.8957679999999999</v>
      </c>
      <c r="CG185">
        <v>1166.22</v>
      </c>
      <c r="CH185">
        <v>0.61456259999999996</v>
      </c>
      <c r="CI185">
        <v>16.531580000000002</v>
      </c>
      <c r="CJ185">
        <v>0.66268579999999999</v>
      </c>
      <c r="CK185">
        <v>268.8777</v>
      </c>
      <c r="CL185">
        <v>0.61241559999999995</v>
      </c>
      <c r="CM185">
        <v>16.200559999999999</v>
      </c>
      <c r="CN185" s="1">
        <v>0.17835190000000001</v>
      </c>
      <c r="CO185">
        <v>71.227419999999995</v>
      </c>
      <c r="CP185">
        <v>0.61033150000000003</v>
      </c>
      <c r="CQ185">
        <v>15.593360000000001</v>
      </c>
      <c r="CR185" s="1">
        <v>8.3803929999999999E-2</v>
      </c>
      <c r="CS185">
        <v>32.406370000000003</v>
      </c>
      <c r="CT185">
        <v>0.6084292</v>
      </c>
      <c r="CU185">
        <v>15.107100000000001</v>
      </c>
      <c r="CV185" s="1">
        <v>6.5169450000000004E-2</v>
      </c>
      <c r="CW185">
        <v>24.79984</v>
      </c>
      <c r="CX185">
        <v>0.60699190000000003</v>
      </c>
      <c r="CY185">
        <v>14.93117</v>
      </c>
      <c r="CZ185" s="1">
        <v>6.2429569999999997E-2</v>
      </c>
      <c r="DA185" s="1">
        <v>23.67361</v>
      </c>
      <c r="DB185">
        <v>0.60558210000000001</v>
      </c>
      <c r="DC185">
        <v>15.475860000000001</v>
      </c>
      <c r="DD185" s="1">
        <v>6.3662129999999997E-2</v>
      </c>
      <c r="DE185" s="1">
        <v>24.187180000000001</v>
      </c>
      <c r="DF185">
        <v>0.6042286</v>
      </c>
      <c r="DG185">
        <v>16.430340000000001</v>
      </c>
      <c r="DH185" s="1">
        <v>6.4407740000000005E-2</v>
      </c>
      <c r="DI185" s="1">
        <v>24.57705</v>
      </c>
      <c r="DJ185">
        <v>0.60299100000000005</v>
      </c>
      <c r="DK185">
        <v>17.120039999999999</v>
      </c>
      <c r="DL185" s="1">
        <v>6.3016580000000003E-2</v>
      </c>
      <c r="DM185" s="1">
        <v>24.16348</v>
      </c>
      <c r="DN185">
        <v>0.60230649999999997</v>
      </c>
      <c r="DO185">
        <v>17.45336</v>
      </c>
      <c r="DP185" s="1">
        <v>5.9509949999999999E-2</v>
      </c>
      <c r="DQ185" s="1">
        <v>22.899339999999999</v>
      </c>
      <c r="DR185">
        <v>0.60158140000000004</v>
      </c>
      <c r="DS185">
        <v>17.172049999999999</v>
      </c>
      <c r="DT185" s="1">
        <v>5.4782400000000002E-2</v>
      </c>
      <c r="DU185" s="1">
        <v>21.136189999999999</v>
      </c>
      <c r="DV185">
        <v>0.5997593</v>
      </c>
      <c r="DW185">
        <v>16.604600000000001</v>
      </c>
      <c r="DX185" s="1">
        <v>4.9602060000000003E-2</v>
      </c>
      <c r="DY185" s="1">
        <v>19.20017</v>
      </c>
      <c r="DZ185">
        <v>0.59822790000000003</v>
      </c>
      <c r="EA185">
        <v>16.16018</v>
      </c>
      <c r="EB185" s="1">
        <v>4.4484120000000002E-2</v>
      </c>
      <c r="EC185" s="1">
        <v>17.264250000000001</v>
      </c>
      <c r="ED185">
        <v>0.59695450000000005</v>
      </c>
      <c r="EE185">
        <v>15.98645</v>
      </c>
      <c r="EF185" s="1">
        <v>3.9507710000000001E-2</v>
      </c>
      <c r="EG185" s="1">
        <v>15.36617</v>
      </c>
      <c r="EH185">
        <v>0.59575869999999997</v>
      </c>
      <c r="EI185">
        <v>16.392659999999999</v>
      </c>
      <c r="EJ185" s="1">
        <v>3.4584190000000001E-2</v>
      </c>
      <c r="EK185" s="1">
        <v>13.48138</v>
      </c>
      <c r="EL185">
        <v>0.59513850000000001</v>
      </c>
      <c r="EM185">
        <v>17.17896</v>
      </c>
      <c r="EN185" s="1">
        <v>2.978859E-2</v>
      </c>
      <c r="EO185" s="1">
        <v>11.62505</v>
      </c>
      <c r="EP185">
        <v>0.59483810000000004</v>
      </c>
      <c r="EQ185">
        <v>17.965710000000001</v>
      </c>
      <c r="ER185" s="1">
        <v>2.5375559999999998E-2</v>
      </c>
      <c r="ES185" s="1">
        <v>9.9028480000000005</v>
      </c>
      <c r="ET185">
        <v>0.59484479999999995</v>
      </c>
      <c r="EU185">
        <v>18.38767</v>
      </c>
      <c r="EV185" s="1">
        <v>2.159813E-2</v>
      </c>
      <c r="EW185" s="1">
        <v>8.4177420000000005</v>
      </c>
      <c r="EX185">
        <v>0.59512940000000003</v>
      </c>
      <c r="EY185">
        <v>18.077020000000001</v>
      </c>
      <c r="EZ185" s="1">
        <v>1.8511590000000001E-2</v>
      </c>
      <c r="FA185" s="1">
        <v>7.1973929999999999</v>
      </c>
      <c r="FB185">
        <v>0.5956226</v>
      </c>
      <c r="FC185">
        <v>17.317499999999999</v>
      </c>
      <c r="FD185" s="1">
        <v>1.6045790000000001E-2</v>
      </c>
      <c r="FE185" s="1">
        <v>6.2181920000000002</v>
      </c>
      <c r="FF185">
        <v>0.59617849999999994</v>
      </c>
      <c r="FG185">
        <v>16.511849999999999</v>
      </c>
      <c r="FH185" s="1">
        <v>1.406248E-2</v>
      </c>
      <c r="FI185" s="1">
        <v>5.4305640000000004</v>
      </c>
      <c r="FJ185">
        <v>0.59673259999999995</v>
      </c>
      <c r="FK185">
        <v>16.079499999999999</v>
      </c>
      <c r="FL185" s="1">
        <v>1.238855E-2</v>
      </c>
      <c r="FM185" s="1">
        <v>4.768122</v>
      </c>
      <c r="FN185">
        <v>0.59724710000000003</v>
      </c>
      <c r="FO185">
        <v>16.744479999999999</v>
      </c>
      <c r="FP185" s="1">
        <v>1.0802330000000001E-2</v>
      </c>
      <c r="FQ185" s="1">
        <v>4.148301</v>
      </c>
      <c r="FR185">
        <v>0.59767769999999998</v>
      </c>
      <c r="FS185">
        <v>17.586849999999998</v>
      </c>
      <c r="FT185" s="1">
        <v>9.1290639999999992E-3</v>
      </c>
      <c r="FU185" s="1">
        <v>3.5028009999999998</v>
      </c>
      <c r="FV185">
        <v>0.59807560000000004</v>
      </c>
      <c r="FW185">
        <v>18.31006</v>
      </c>
      <c r="FX185" s="1">
        <v>7.3830620000000001E-3</v>
      </c>
      <c r="FY185" s="1">
        <v>2.8320210000000001</v>
      </c>
      <c r="FZ185">
        <v>0.59844900000000001</v>
      </c>
      <c r="GA185">
        <v>18.46424</v>
      </c>
      <c r="GB185" s="1">
        <v>5.7604099999999997E-3</v>
      </c>
      <c r="GC185" s="1">
        <v>2.20709</v>
      </c>
      <c r="GD185">
        <v>0.5987304</v>
      </c>
      <c r="GE185">
        <v>17.992149999999999</v>
      </c>
      <c r="GF185" s="1">
        <v>4.4544179999999999E-3</v>
      </c>
      <c r="GG185" s="1">
        <v>1.7020470000000001</v>
      </c>
      <c r="GH185">
        <v>0.59896210000000005</v>
      </c>
      <c r="GI185">
        <v>17.162469999999999</v>
      </c>
      <c r="GJ185" s="1">
        <v>3.5270499999999999E-3</v>
      </c>
      <c r="GK185" s="1">
        <v>1.3417779999999999</v>
      </c>
      <c r="GL185">
        <v>0.59916630000000004</v>
      </c>
      <c r="GM185">
        <v>16.418700000000001</v>
      </c>
      <c r="GN185" s="1">
        <v>2.9207679999999998E-3</v>
      </c>
      <c r="GO185" s="1">
        <v>1.105783</v>
      </c>
      <c r="GP185">
        <v>0.5993212</v>
      </c>
      <c r="GQ185">
        <v>16.102150000000002</v>
      </c>
      <c r="GR185" s="1">
        <v>2.5304300000000002E-3</v>
      </c>
      <c r="GS185" s="1">
        <v>0.95394829999999997</v>
      </c>
      <c r="GT185">
        <v>0.59943360000000001</v>
      </c>
      <c r="GU185">
        <v>16.894590000000001</v>
      </c>
      <c r="GV185" s="1">
        <v>2.270064E-3</v>
      </c>
      <c r="GW185" s="1">
        <v>0.85326950000000001</v>
      </c>
      <c r="GX185">
        <v>0.59949920000000001</v>
      </c>
      <c r="GY185">
        <v>17.866540000000001</v>
      </c>
      <c r="GZ185" s="1">
        <v>2.0737220000000001E-3</v>
      </c>
      <c r="HA185" s="1">
        <v>0.77803800000000001</v>
      </c>
      <c r="HB185">
        <v>0.59953880000000004</v>
      </c>
      <c r="HC185">
        <v>18.725470000000001</v>
      </c>
      <c r="HD185" s="1">
        <v>1.910468E-3</v>
      </c>
      <c r="HE185" s="1">
        <v>0.71595850000000005</v>
      </c>
      <c r="HF185">
        <v>0.59954890000000005</v>
      </c>
      <c r="HG185">
        <v>19.265239999999999</v>
      </c>
      <c r="HH185" s="1">
        <v>1.770911E-3</v>
      </c>
      <c r="HI185" s="1">
        <v>0.66302490000000003</v>
      </c>
      <c r="HJ185">
        <v>0.59953409999999996</v>
      </c>
      <c r="HK185">
        <v>19.162099999999999</v>
      </c>
      <c r="HL185" s="1">
        <v>1.6529159999999999E-3</v>
      </c>
      <c r="HM185" s="1">
        <v>0.61837880000000001</v>
      </c>
      <c r="HN185">
        <v>0.59948170000000001</v>
      </c>
      <c r="HO185">
        <v>18.48611</v>
      </c>
      <c r="HP185" s="1">
        <v>1.554529E-3</v>
      </c>
      <c r="HQ185" s="1">
        <v>0.58118579999999997</v>
      </c>
      <c r="HR185">
        <v>0.59944269999999999</v>
      </c>
      <c r="HS185">
        <v>17.81277</v>
      </c>
      <c r="HT185" s="1">
        <v>1.472583E-3</v>
      </c>
      <c r="HU185" s="1">
        <v>0.55027499999999996</v>
      </c>
      <c r="HV185">
        <v>0.59941109999999997</v>
      </c>
      <c r="HW185">
        <v>17.358519999999999</v>
      </c>
      <c r="HX185" s="1">
        <v>1.4036719999999999E-3</v>
      </c>
      <c r="HY185" s="1">
        <v>0.5243215</v>
      </c>
      <c r="HZ185">
        <v>0.59937119999999999</v>
      </c>
      <c r="IA185">
        <v>17.948250000000002</v>
      </c>
      <c r="IB185" s="1">
        <v>1.3470999999999999E-3</v>
      </c>
      <c r="IC185" s="1">
        <v>0.50299590000000005</v>
      </c>
      <c r="ID185">
        <v>0.5993406</v>
      </c>
      <c r="IE185">
        <v>19.075330000000001</v>
      </c>
      <c r="IF185" s="1">
        <v>1.3035290000000001E-3</v>
      </c>
      <c r="IG185" s="1">
        <v>0.48652210000000001</v>
      </c>
      <c r="IH185">
        <v>0.59931060000000003</v>
      </c>
      <c r="II185">
        <v>20.090579999999999</v>
      </c>
      <c r="IJ185" s="1">
        <v>1.2689789999999999E-3</v>
      </c>
      <c r="IK185" s="1">
        <v>0.4735432</v>
      </c>
      <c r="IL185">
        <v>0.59930229999999995</v>
      </c>
      <c r="IM185">
        <v>20.68956</v>
      </c>
      <c r="IN185" s="1">
        <v>1.2382980000000001E-3</v>
      </c>
      <c r="IO185" s="1">
        <v>0.4621381</v>
      </c>
      <c r="IP185">
        <v>0.59927450000000004</v>
      </c>
      <c r="IQ185">
        <v>20.360299999999999</v>
      </c>
      <c r="IR185" s="1">
        <v>1.2055060000000001E-3</v>
      </c>
      <c r="IS185" s="1">
        <v>0.45003409999999999</v>
      </c>
      <c r="IT185">
        <v>0.59926710000000005</v>
      </c>
      <c r="IU185">
        <v>19.491800000000001</v>
      </c>
      <c r="IV185" s="1">
        <v>1.1678529999999999E-3</v>
      </c>
      <c r="IW185" s="1">
        <v>0.4361681</v>
      </c>
      <c r="IX185">
        <v>0.59929120000000002</v>
      </c>
      <c r="IY185">
        <v>18.69923</v>
      </c>
      <c r="IZ185" s="1">
        <v>1.1266620000000001E-3</v>
      </c>
      <c r="JA185" s="1">
        <v>0.42089979999999999</v>
      </c>
      <c r="JB185">
        <v>0.59927609999999998</v>
      </c>
      <c r="JC185">
        <v>18.321629999999999</v>
      </c>
      <c r="JD185" s="1">
        <v>1.0836559999999999E-3</v>
      </c>
      <c r="JE185" s="1">
        <v>0.40490340000000002</v>
      </c>
      <c r="JF185">
        <v>0.59927960000000002</v>
      </c>
      <c r="JG185">
        <v>18.81193</v>
      </c>
      <c r="JH185" s="1">
        <v>1.0406320000000001E-3</v>
      </c>
      <c r="JI185" s="1">
        <v>0.38890419999999998</v>
      </c>
      <c r="JJ185">
        <v>0.59924999999999995</v>
      </c>
      <c r="JK185">
        <v>19.37819</v>
      </c>
      <c r="JL185" s="1">
        <v>9.9840660000000006E-4</v>
      </c>
      <c r="JM185" s="1">
        <v>0.3731256</v>
      </c>
      <c r="JN185">
        <v>0.59927839999999999</v>
      </c>
      <c r="JO185">
        <v>19.94192</v>
      </c>
      <c r="JP185" s="1">
        <v>9.5807339999999996E-4</v>
      </c>
      <c r="JQ185" s="1">
        <v>0.35807810000000001</v>
      </c>
      <c r="JR185">
        <v>0.59928139999999996</v>
      </c>
      <c r="JS185">
        <v>19.765599999999999</v>
      </c>
      <c r="JT185" s="1">
        <v>9.1944520000000003E-4</v>
      </c>
      <c r="JU185" s="1">
        <v>0.34362920000000002</v>
      </c>
      <c r="JV185">
        <v>0.59925010000000001</v>
      </c>
      <c r="JW185">
        <v>19.053339999999999</v>
      </c>
      <c r="JX185" s="1">
        <v>8.8262750000000004E-4</v>
      </c>
      <c r="JY185" s="1">
        <v>0.32989679999999999</v>
      </c>
      <c r="JZ185">
        <v>0.59925320000000004</v>
      </c>
      <c r="KA185">
        <v>18.17305</v>
      </c>
      <c r="KB185" s="1">
        <v>8.4742529999999995E-4</v>
      </c>
      <c r="KC185" s="1">
        <v>0.31672309999999998</v>
      </c>
      <c r="KD185">
        <v>0.59925759999999995</v>
      </c>
      <c r="KE185">
        <v>17.439060000000001</v>
      </c>
      <c r="KF185" s="1">
        <v>8.1424679999999997E-4</v>
      </c>
      <c r="KG185" s="1">
        <v>0.30433559999999998</v>
      </c>
      <c r="KH185">
        <v>0.59928049999999999</v>
      </c>
      <c r="KI185">
        <v>17.00027</v>
      </c>
      <c r="KJ185" s="1">
        <v>7.8247039999999998E-4</v>
      </c>
      <c r="KK185" s="1">
        <v>0.29244769999999998</v>
      </c>
      <c r="KL185">
        <v>0.5992516</v>
      </c>
      <c r="KM185">
        <v>17.437840000000001</v>
      </c>
      <c r="KN185" s="1">
        <v>7.5193660000000002E-4</v>
      </c>
      <c r="KO185" s="1">
        <v>0.28103640000000002</v>
      </c>
      <c r="KP185">
        <v>0.59925349999999999</v>
      </c>
      <c r="KQ185">
        <v>17.7804</v>
      </c>
      <c r="KR185" s="1">
        <v>7.2281240000000001E-4</v>
      </c>
      <c r="KS185" s="1">
        <v>0.27014270000000001</v>
      </c>
      <c r="KT185">
        <v>0.59925680000000003</v>
      </c>
      <c r="KU185">
        <v>18.209820000000001</v>
      </c>
      <c r="KV185" s="1">
        <v>6.9466929999999997E-4</v>
      </c>
      <c r="KW185" s="1">
        <v>0.25963540000000002</v>
      </c>
      <c r="KX185">
        <v>0.59927359999999996</v>
      </c>
      <c r="KY185">
        <v>18.415790000000001</v>
      </c>
      <c r="KZ185" s="1">
        <v>6.6828790000000003E-4</v>
      </c>
      <c r="LA185" s="1">
        <v>0.24975559999999999</v>
      </c>
      <c r="LB185">
        <v>0.59925919999999999</v>
      </c>
      <c r="LC185">
        <v>18.125070000000001</v>
      </c>
      <c r="LD185" s="1">
        <v>6.4312549999999999E-4</v>
      </c>
      <c r="LE185" s="1">
        <v>0.24035290000000001</v>
      </c>
      <c r="LF185">
        <v>0.59924509999999998</v>
      </c>
      <c r="LG185">
        <v>17.370650000000001</v>
      </c>
      <c r="LH185" s="1">
        <v>6.1928519999999998E-4</v>
      </c>
      <c r="LI185" s="1">
        <v>0.23142499999999999</v>
      </c>
      <c r="LJ185">
        <v>0.59924390000000005</v>
      </c>
      <c r="LK185">
        <v>16.565280000000001</v>
      </c>
      <c r="LL185" s="1">
        <v>5.9624579999999997E-4</v>
      </c>
      <c r="LM185" s="1">
        <v>0.222826</v>
      </c>
      <c r="LN185">
        <v>0.59924440000000001</v>
      </c>
      <c r="LO185">
        <v>16.090399999999999</v>
      </c>
      <c r="LP185" s="1">
        <v>5.7436689999999996E-4</v>
      </c>
      <c r="LQ185" s="1">
        <v>0.21466389999999999</v>
      </c>
      <c r="LR185">
        <v>0.59921809999999998</v>
      </c>
      <c r="LS185">
        <v>16.727609999999999</v>
      </c>
      <c r="LT185" s="1">
        <v>5.5348419999999999E-4</v>
      </c>
      <c r="LU185" s="1">
        <v>0.20685529999999999</v>
      </c>
      <c r="LV185">
        <v>0.59920419999999996</v>
      </c>
      <c r="LW185">
        <v>17.591729999999998</v>
      </c>
      <c r="LX185" s="1">
        <v>5.3377760000000002E-4</v>
      </c>
      <c r="LY185" s="1">
        <v>0.19949049999999999</v>
      </c>
      <c r="LZ185">
        <v>0.59916849999999999</v>
      </c>
      <c r="MA185">
        <v>18.532800000000002</v>
      </c>
      <c r="MB185" s="1">
        <v>5.151051E-4</v>
      </c>
      <c r="MC185" s="1">
        <v>0.1925114</v>
      </c>
      <c r="MD185">
        <v>0.59909979999999996</v>
      </c>
      <c r="ME185">
        <v>19.34956</v>
      </c>
      <c r="MF185" s="1">
        <v>4.9706559999999997E-4</v>
      </c>
      <c r="MG185" s="1">
        <v>0.18580650000000001</v>
      </c>
      <c r="MH185">
        <v>0.59902889999999998</v>
      </c>
      <c r="MI185">
        <v>19.38729</v>
      </c>
      <c r="MJ185" s="1">
        <v>4.7976609999999999E-4</v>
      </c>
      <c r="MK185" s="1">
        <v>0.17935980000000001</v>
      </c>
      <c r="ML185">
        <v>0.59896430000000001</v>
      </c>
      <c r="MM185">
        <v>18.707799999999999</v>
      </c>
      <c r="MN185" s="1">
        <v>4.6331090000000002E-4</v>
      </c>
      <c r="MO185" s="1">
        <v>0.17323189999999999</v>
      </c>
      <c r="MP185">
        <v>0.59889570000000003</v>
      </c>
      <c r="MQ185">
        <v>18.065059999999999</v>
      </c>
      <c r="MR185" s="1">
        <v>4.4721239999999997E-4</v>
      </c>
      <c r="MS185" s="1">
        <v>0.1672525</v>
      </c>
      <c r="MT185">
        <v>0.59884170000000003</v>
      </c>
      <c r="MU185">
        <v>17.760449999999999</v>
      </c>
      <c r="MV185" s="1">
        <v>4.3198869999999998E-4</v>
      </c>
      <c r="MW185" s="1">
        <v>0.1615731</v>
      </c>
      <c r="MX185">
        <v>0.59880080000000002</v>
      </c>
      <c r="MY185">
        <v>18.59478</v>
      </c>
      <c r="MZ185" s="1">
        <v>4.187816E-4</v>
      </c>
      <c r="NA185" s="1">
        <v>0.15661530000000001</v>
      </c>
      <c r="NB185">
        <v>0.59878430000000005</v>
      </c>
      <c r="NC185">
        <v>19.7911</v>
      </c>
      <c r="ND185" s="1">
        <v>4.0806680000000001E-4</v>
      </c>
      <c r="NE185" s="1">
        <v>0.15258250000000001</v>
      </c>
      <c r="NF185">
        <v>0.59877009999999997</v>
      </c>
      <c r="NG185">
        <v>20.7514</v>
      </c>
      <c r="NH185" s="1">
        <v>3.9951720000000002E-4</v>
      </c>
      <c r="NI185" s="1">
        <v>0.149366</v>
      </c>
      <c r="NJ185">
        <v>0.59870509999999999</v>
      </c>
      <c r="NK185">
        <v>21.30076</v>
      </c>
      <c r="NL185" s="1">
        <v>3.9174300000000001E-4</v>
      </c>
      <c r="NM185" s="1">
        <v>0.14647209999999999</v>
      </c>
      <c r="NN185">
        <v>0.59866710000000001</v>
      </c>
      <c r="NO185">
        <v>20.98967</v>
      </c>
      <c r="NP185" s="1">
        <v>3.8284050000000002E-4</v>
      </c>
      <c r="NQ185" s="1">
        <v>0.143174</v>
      </c>
      <c r="NR185">
        <v>0.59868279999999996</v>
      </c>
      <c r="NS185">
        <v>20.250350000000001</v>
      </c>
      <c r="NT185" s="1">
        <v>3.729219E-4</v>
      </c>
      <c r="NU185" s="1">
        <v>0.1394833</v>
      </c>
      <c r="NV185">
        <v>0.59867820000000005</v>
      </c>
      <c r="NW185">
        <v>19.580570000000002</v>
      </c>
      <c r="NX185" s="1">
        <v>3.61682E-4</v>
      </c>
      <c r="NY185" s="1">
        <v>0.1353067</v>
      </c>
      <c r="NZ185">
        <v>0.59866980000000003</v>
      </c>
      <c r="OA185">
        <v>19.288180000000001</v>
      </c>
      <c r="OB185" s="1">
        <v>3.4966990000000002E-4</v>
      </c>
      <c r="OC185" s="1">
        <v>0.13082859999999999</v>
      </c>
      <c r="OD185">
        <v>0.59861810000000004</v>
      </c>
      <c r="OE185">
        <v>19.48603</v>
      </c>
      <c r="OF185" s="1">
        <v>3.3671230000000002E-4</v>
      </c>
      <c r="OG185" s="1">
        <v>0.12600339999999999</v>
      </c>
      <c r="OH185">
        <v>0.5985412</v>
      </c>
      <c r="OI185">
        <v>20.32808</v>
      </c>
      <c r="OJ185" s="1">
        <v>3.2235929999999997E-4</v>
      </c>
      <c r="OK185" s="1">
        <v>0.1206913</v>
      </c>
    </row>
    <row r="186" spans="1:401" x14ac:dyDescent="0.35">
      <c r="A186">
        <v>192</v>
      </c>
      <c r="B186" t="s">
        <v>4</v>
      </c>
      <c r="C186" t="s">
        <v>181</v>
      </c>
      <c r="D186" t="s">
        <v>192</v>
      </c>
      <c r="E186">
        <v>886.58399999999995</v>
      </c>
      <c r="F186">
        <v>0.82579880000000006</v>
      </c>
      <c r="G186">
        <v>16.115490000000001</v>
      </c>
      <c r="H186">
        <v>0</v>
      </c>
      <c r="I186">
        <v>0</v>
      </c>
      <c r="J186">
        <v>0.82354890000000003</v>
      </c>
      <c r="K186">
        <v>16.219570000000001</v>
      </c>
      <c r="L186">
        <v>0</v>
      </c>
      <c r="M186">
        <v>0</v>
      </c>
      <c r="N186">
        <v>0.82123409999999997</v>
      </c>
      <c r="O186">
        <v>16.619509999999998</v>
      </c>
      <c r="P186">
        <v>0</v>
      </c>
      <c r="Q186">
        <v>0</v>
      </c>
      <c r="R186">
        <v>0.81880869999999994</v>
      </c>
      <c r="S186">
        <v>16.551120000000001</v>
      </c>
      <c r="T186">
        <v>0</v>
      </c>
      <c r="U186">
        <v>0</v>
      </c>
      <c r="V186">
        <v>0.81637289999999996</v>
      </c>
      <c r="W186">
        <v>16.56692</v>
      </c>
      <c r="X186">
        <v>0</v>
      </c>
      <c r="Y186">
        <v>0</v>
      </c>
      <c r="Z186">
        <v>0.81391250000000004</v>
      </c>
      <c r="AA186">
        <v>16.15316</v>
      </c>
      <c r="AB186">
        <v>0</v>
      </c>
      <c r="AC186">
        <v>0</v>
      </c>
      <c r="AD186">
        <v>0.81143469999999995</v>
      </c>
      <c r="AE186">
        <v>15.82715</v>
      </c>
      <c r="AF186" s="1">
        <v>2.7135400000000002E-37</v>
      </c>
      <c r="AG186" s="1">
        <v>9.6512440000000002E-35</v>
      </c>
      <c r="AH186">
        <v>0.80898020000000004</v>
      </c>
      <c r="AI186">
        <v>15.776439999999999</v>
      </c>
      <c r="AJ186" s="1">
        <v>1.5032460000000001E-26</v>
      </c>
      <c r="AK186" s="1">
        <v>5.3590429999999998E-24</v>
      </c>
      <c r="AL186">
        <v>0.80654840000000005</v>
      </c>
      <c r="AM186">
        <v>15.85567</v>
      </c>
      <c r="AN186" s="1">
        <v>8.73684E-16</v>
      </c>
      <c r="AO186" s="1">
        <v>3.1340739999999999E-13</v>
      </c>
      <c r="AP186">
        <v>0.80410769999999998</v>
      </c>
      <c r="AQ186">
        <v>15.97133</v>
      </c>
      <c r="AR186" s="1">
        <v>3.0046469999999998E-7</v>
      </c>
      <c r="AS186" s="1">
        <v>7.5302350000000002E-5</v>
      </c>
      <c r="AT186">
        <v>0.80169789999999996</v>
      </c>
      <c r="AU186">
        <v>16.34806</v>
      </c>
      <c r="AV186" s="1">
        <v>7.3500989999999999E-4</v>
      </c>
      <c r="AW186">
        <v>0.20263539999999999</v>
      </c>
      <c r="AX186">
        <v>0.79929380000000005</v>
      </c>
      <c r="AY186">
        <v>16.188009999999998</v>
      </c>
      <c r="AZ186">
        <v>0.105507</v>
      </c>
      <c r="BA186">
        <v>31.20046</v>
      </c>
      <c r="BB186">
        <v>0.79691480000000003</v>
      </c>
      <c r="BC186">
        <v>15.805260000000001</v>
      </c>
      <c r="BD186">
        <v>2.7612869999999998</v>
      </c>
      <c r="BE186">
        <v>866.30820000000006</v>
      </c>
      <c r="BF186">
        <v>0.79455160000000002</v>
      </c>
      <c r="BG186">
        <v>15.39859</v>
      </c>
      <c r="BH186">
        <v>21.244489999999999</v>
      </c>
      <c r="BI186">
        <v>7018.6559999999999</v>
      </c>
      <c r="BJ186">
        <v>0.79213540000000005</v>
      </c>
      <c r="BK186">
        <v>14.880599999999999</v>
      </c>
      <c r="BL186">
        <v>64.094549999999998</v>
      </c>
      <c r="BM186">
        <v>22144.26</v>
      </c>
      <c r="BN186">
        <v>0.78953530000000005</v>
      </c>
      <c r="BO186">
        <v>14.5784</v>
      </c>
      <c r="BP186">
        <v>92.457930000000005</v>
      </c>
      <c r="BQ186">
        <v>33234.28</v>
      </c>
      <c r="BR186">
        <v>0.78663799999999995</v>
      </c>
      <c r="BS186">
        <v>14.45778</v>
      </c>
      <c r="BT186">
        <v>74.088909999999998</v>
      </c>
      <c r="BU186">
        <v>27576.85</v>
      </c>
      <c r="BV186">
        <v>0.78331830000000002</v>
      </c>
      <c r="BW186">
        <v>14.80062</v>
      </c>
      <c r="BX186">
        <v>37.133130000000001</v>
      </c>
      <c r="BY186">
        <v>14251.98</v>
      </c>
      <c r="BZ186">
        <v>0.77927349999999995</v>
      </c>
      <c r="CA186">
        <v>15.53018</v>
      </c>
      <c r="CB186">
        <v>12.902760000000001</v>
      </c>
      <c r="CC186">
        <v>5087.01</v>
      </c>
      <c r="CD186">
        <v>0.77448930000000005</v>
      </c>
      <c r="CE186">
        <v>16.242370000000001</v>
      </c>
      <c r="CF186">
        <v>3.4310659999999999</v>
      </c>
      <c r="CG186">
        <v>1382.28</v>
      </c>
      <c r="CH186">
        <v>0.7691692</v>
      </c>
      <c r="CI186">
        <v>16.570820000000001</v>
      </c>
      <c r="CJ186">
        <v>0.79153720000000005</v>
      </c>
      <c r="CK186">
        <v>322.80340000000001</v>
      </c>
      <c r="CL186">
        <v>0.7633451</v>
      </c>
      <c r="CM186">
        <v>16.257020000000001</v>
      </c>
      <c r="CN186" s="1">
        <v>0.2046249</v>
      </c>
      <c r="CO186">
        <v>82.393559999999994</v>
      </c>
      <c r="CP186">
        <v>0.75703299999999996</v>
      </c>
      <c r="CQ186">
        <v>15.64855</v>
      </c>
      <c r="CR186" s="1">
        <v>8.8936680000000004E-2</v>
      </c>
      <c r="CS186">
        <v>34.526859999999999</v>
      </c>
      <c r="CT186">
        <v>0.75074079999999999</v>
      </c>
      <c r="CU186">
        <v>15.141489999999999</v>
      </c>
      <c r="CV186" s="1">
        <v>6.6179909999999995E-2</v>
      </c>
      <c r="CW186">
        <v>25.172270000000001</v>
      </c>
      <c r="CX186">
        <v>0.74489249999999996</v>
      </c>
      <c r="CY186">
        <v>14.93393</v>
      </c>
      <c r="CZ186" s="1">
        <v>6.2439479999999999E-2</v>
      </c>
      <c r="DA186" s="1">
        <v>23.671710000000001</v>
      </c>
      <c r="DB186">
        <v>0.7390428</v>
      </c>
      <c r="DC186">
        <v>15.45354</v>
      </c>
      <c r="DD186" s="1">
        <v>6.3472810000000005E-2</v>
      </c>
      <c r="DE186" s="1">
        <v>24.160019999999999</v>
      </c>
      <c r="DF186">
        <v>0.73301819999999995</v>
      </c>
      <c r="DG186">
        <v>16.407699999999998</v>
      </c>
      <c r="DH186" s="1">
        <v>6.4387219999999995E-2</v>
      </c>
      <c r="DI186" s="1">
        <v>24.693159999999999</v>
      </c>
      <c r="DJ186">
        <v>0.72699860000000005</v>
      </c>
      <c r="DK186">
        <v>17.117049999999999</v>
      </c>
      <c r="DL186" s="1">
        <v>6.3273389999999999E-2</v>
      </c>
      <c r="DM186" s="1">
        <v>24.472200000000001</v>
      </c>
      <c r="DN186">
        <v>0.72158690000000003</v>
      </c>
      <c r="DO186">
        <v>17.482420000000001</v>
      </c>
      <c r="DP186" s="1">
        <v>5.9984280000000001E-2</v>
      </c>
      <c r="DQ186" s="1">
        <v>23.369309999999999</v>
      </c>
      <c r="DR186">
        <v>0.71634699999999996</v>
      </c>
      <c r="DS186">
        <v>17.223749999999999</v>
      </c>
      <c r="DT186" s="1">
        <v>5.5358440000000002E-2</v>
      </c>
      <c r="DU186" s="1">
        <v>21.702449999999999</v>
      </c>
      <c r="DV186">
        <v>0.71115689999999998</v>
      </c>
      <c r="DW186">
        <v>16.64995</v>
      </c>
      <c r="DX186" s="1">
        <v>5.0208370000000002E-2</v>
      </c>
      <c r="DY186" s="1">
        <v>19.79466</v>
      </c>
      <c r="DZ186">
        <v>0.70600810000000003</v>
      </c>
      <c r="EA186">
        <v>16.177669999999999</v>
      </c>
      <c r="EB186" s="1">
        <v>4.5079040000000001E-2</v>
      </c>
      <c r="EC186" s="1">
        <v>17.862110000000001</v>
      </c>
      <c r="ED186">
        <v>0.70122689999999999</v>
      </c>
      <c r="EE186">
        <v>15.97709</v>
      </c>
      <c r="EF186" s="1">
        <v>4.0098000000000002E-2</v>
      </c>
      <c r="EG186" s="1">
        <v>15.96069</v>
      </c>
      <c r="EH186">
        <v>0.69665719999999998</v>
      </c>
      <c r="EI186">
        <v>16.368639999999999</v>
      </c>
      <c r="EJ186" s="1">
        <v>3.5175480000000002E-2</v>
      </c>
      <c r="EK186" s="1">
        <v>14.06681</v>
      </c>
      <c r="EL186">
        <v>0.69288470000000002</v>
      </c>
      <c r="EM186">
        <v>17.147200000000002</v>
      </c>
      <c r="EN186" s="1">
        <v>3.0361180000000001E-2</v>
      </c>
      <c r="EO186" s="1">
        <v>12.187379999999999</v>
      </c>
      <c r="EP186">
        <v>0.68964150000000002</v>
      </c>
      <c r="EQ186">
        <v>17.954640000000001</v>
      </c>
      <c r="ER186" s="1">
        <v>2.58912E-2</v>
      </c>
      <c r="ES186" s="1">
        <v>10.4191</v>
      </c>
      <c r="ET186">
        <v>0.68697699999999995</v>
      </c>
      <c r="EU186">
        <v>18.411919999999999</v>
      </c>
      <c r="EV186" s="1">
        <v>2.2033899999999999E-2</v>
      </c>
      <c r="EW186" s="1">
        <v>8.8749490000000009</v>
      </c>
      <c r="EX186">
        <v>0.68502870000000005</v>
      </c>
      <c r="EY186">
        <v>18.133400000000002</v>
      </c>
      <c r="EZ186" s="1">
        <v>1.8865980000000001E-2</v>
      </c>
      <c r="FA186" s="1">
        <v>7.5941219999999996</v>
      </c>
      <c r="FB186">
        <v>0.68363949999999996</v>
      </c>
      <c r="FC186">
        <v>17.388500000000001</v>
      </c>
      <c r="FD186" s="1">
        <v>1.633049E-2</v>
      </c>
      <c r="FE186" s="1">
        <v>6.5614059999999998</v>
      </c>
      <c r="FF186">
        <v>0.68268419999999996</v>
      </c>
      <c r="FG186">
        <v>16.573229999999999</v>
      </c>
      <c r="FH186" s="1">
        <v>1.429528E-2</v>
      </c>
      <c r="FI186" s="1">
        <v>5.7301390000000003</v>
      </c>
      <c r="FJ186">
        <v>0.68210950000000004</v>
      </c>
      <c r="FK186">
        <v>16.101739999999999</v>
      </c>
      <c r="FL186" s="1">
        <v>1.259236E-2</v>
      </c>
      <c r="FM186" s="1">
        <v>5.0349579999999996</v>
      </c>
      <c r="FN186">
        <v>0.68177690000000002</v>
      </c>
      <c r="FO186">
        <v>16.73104</v>
      </c>
      <c r="FP186" s="1">
        <v>1.1004959999999999E-2</v>
      </c>
      <c r="FQ186" s="1">
        <v>4.3936780000000004</v>
      </c>
      <c r="FR186">
        <v>0.68163110000000005</v>
      </c>
      <c r="FS186">
        <v>17.557210000000001</v>
      </c>
      <c r="FT186" s="1">
        <v>9.3450870000000002E-3</v>
      </c>
      <c r="FU186" s="1">
        <v>3.7307959999999998</v>
      </c>
      <c r="FV186">
        <v>0.68165430000000005</v>
      </c>
      <c r="FW186">
        <v>18.299689999999998</v>
      </c>
      <c r="FX186" s="1">
        <v>7.600384E-3</v>
      </c>
      <c r="FY186" s="1">
        <v>3.036035</v>
      </c>
      <c r="FZ186">
        <v>0.68180430000000003</v>
      </c>
      <c r="GA186">
        <v>18.498860000000001</v>
      </c>
      <c r="GB186" s="1">
        <v>5.951189E-3</v>
      </c>
      <c r="GC186" s="1">
        <v>2.3764110000000001</v>
      </c>
      <c r="GD186">
        <v>0.68202620000000003</v>
      </c>
      <c r="GE186">
        <v>18.063590000000001</v>
      </c>
      <c r="GF186" s="1">
        <v>4.5998200000000001E-3</v>
      </c>
      <c r="GG186" s="1">
        <v>1.8325260000000001</v>
      </c>
      <c r="GH186">
        <v>0.68228359999999999</v>
      </c>
      <c r="GI186">
        <v>17.240790000000001</v>
      </c>
      <c r="GJ186" s="1">
        <v>3.6261919999999999E-3</v>
      </c>
      <c r="GK186" s="1">
        <v>1.438121</v>
      </c>
      <c r="GL186">
        <v>0.68251810000000002</v>
      </c>
      <c r="GM186">
        <v>16.474509999999999</v>
      </c>
      <c r="GN186" s="1">
        <v>2.984492E-3</v>
      </c>
      <c r="GO186" s="1">
        <v>1.1772929999999999</v>
      </c>
      <c r="GP186">
        <v>0.68276650000000005</v>
      </c>
      <c r="GQ186">
        <v>16.11917</v>
      </c>
      <c r="GR186" s="1">
        <v>2.5719440000000001E-3</v>
      </c>
      <c r="GS186" s="1">
        <v>1.009628</v>
      </c>
      <c r="GT186">
        <v>0.68302419999999997</v>
      </c>
      <c r="GU186">
        <v>16.880400000000002</v>
      </c>
      <c r="GV186" s="1">
        <v>2.2987519999999998E-3</v>
      </c>
      <c r="GW186" s="1">
        <v>0.89916600000000002</v>
      </c>
      <c r="GX186">
        <v>0.6832222</v>
      </c>
      <c r="GY186">
        <v>17.839600000000001</v>
      </c>
      <c r="GZ186" s="1">
        <v>2.0963000000000002E-3</v>
      </c>
      <c r="HA186" s="1">
        <v>0.81818259999999998</v>
      </c>
      <c r="HB186">
        <v>0.6834074</v>
      </c>
      <c r="HC186">
        <v>18.721530000000001</v>
      </c>
      <c r="HD186" s="1">
        <v>1.9296750000000001E-3</v>
      </c>
      <c r="HE186" s="1">
        <v>0.75210619999999995</v>
      </c>
      <c r="HF186">
        <v>0.68355279999999996</v>
      </c>
      <c r="HG186">
        <v>19.299959999999999</v>
      </c>
      <c r="HH186" s="1">
        <v>1.787215E-3</v>
      </c>
      <c r="HI186" s="1">
        <v>0.6958086</v>
      </c>
      <c r="HJ186">
        <v>0.6836489</v>
      </c>
      <c r="HK186">
        <v>19.21997</v>
      </c>
      <c r="HL186" s="1">
        <v>1.6666490000000001E-3</v>
      </c>
      <c r="HM186" s="1">
        <v>0.64826150000000005</v>
      </c>
      <c r="HN186">
        <v>0.68371470000000001</v>
      </c>
      <c r="HO186">
        <v>18.54393</v>
      </c>
      <c r="HP186" s="1">
        <v>1.5659339999999999E-3</v>
      </c>
      <c r="HQ186" s="1">
        <v>0.60856829999999995</v>
      </c>
      <c r="HR186">
        <v>0.68375039999999998</v>
      </c>
      <c r="HS186">
        <v>17.862500000000001</v>
      </c>
      <c r="HT186" s="1">
        <v>1.482115E-3</v>
      </c>
      <c r="HU186" s="1">
        <v>0.57562080000000004</v>
      </c>
      <c r="HV186">
        <v>0.68376550000000003</v>
      </c>
      <c r="HW186">
        <v>17.381589999999999</v>
      </c>
      <c r="HX186" s="1">
        <v>1.4116770000000001E-3</v>
      </c>
      <c r="HY186" s="1">
        <v>0.54798959999999997</v>
      </c>
      <c r="HZ186">
        <v>0.68376990000000004</v>
      </c>
      <c r="IA186">
        <v>17.93787</v>
      </c>
      <c r="IB186" s="1">
        <v>1.3534409999999999E-3</v>
      </c>
      <c r="IC186" s="1">
        <v>0.52512440000000005</v>
      </c>
      <c r="ID186">
        <v>0.68376990000000004</v>
      </c>
      <c r="IE186">
        <v>19.0444</v>
      </c>
      <c r="IF186" s="1">
        <v>1.308378E-3</v>
      </c>
      <c r="IG186" s="1">
        <v>0.50736040000000004</v>
      </c>
      <c r="IH186">
        <v>0.68377469999999996</v>
      </c>
      <c r="II186">
        <v>20.083729999999999</v>
      </c>
      <c r="IJ186" s="1">
        <v>1.272879E-3</v>
      </c>
      <c r="IK186" s="1">
        <v>0.49345899999999998</v>
      </c>
      <c r="IL186">
        <v>0.68378229999999995</v>
      </c>
      <c r="IM186">
        <v>20.729839999999999</v>
      </c>
      <c r="IN186" s="1">
        <v>1.2421159999999999E-3</v>
      </c>
      <c r="IO186" s="1">
        <v>0.48154829999999998</v>
      </c>
      <c r="IP186">
        <v>0.68376300000000001</v>
      </c>
      <c r="IQ186">
        <v>20.442209999999999</v>
      </c>
      <c r="IR186" s="1">
        <v>1.2097589999999999E-3</v>
      </c>
      <c r="IS186" s="1">
        <v>0.46913880000000002</v>
      </c>
      <c r="IT186">
        <v>0.68376239999999999</v>
      </c>
      <c r="IU186">
        <v>19.580089999999998</v>
      </c>
      <c r="IV186" s="1">
        <v>1.172701E-3</v>
      </c>
      <c r="IW186" s="1">
        <v>0.45499220000000001</v>
      </c>
      <c r="IX186">
        <v>0.68377279999999996</v>
      </c>
      <c r="IY186">
        <v>18.767160000000001</v>
      </c>
      <c r="IZ186" s="1">
        <v>1.1319050000000001E-3</v>
      </c>
      <c r="JA186" s="1">
        <v>0.43931249999999999</v>
      </c>
      <c r="JB186">
        <v>0.68376239999999999</v>
      </c>
      <c r="JC186">
        <v>18.338660000000001</v>
      </c>
      <c r="JD186" s="1">
        <v>1.0889739999999999E-3</v>
      </c>
      <c r="JE186" s="1">
        <v>0.42273450000000001</v>
      </c>
      <c r="JF186">
        <v>0.68376110000000001</v>
      </c>
      <c r="JG186">
        <v>18.78378</v>
      </c>
      <c r="JH186" s="1">
        <v>1.0459029999999999E-3</v>
      </c>
      <c r="JI186" s="1">
        <v>0.40610629999999998</v>
      </c>
      <c r="JJ186">
        <v>0.68376150000000002</v>
      </c>
      <c r="JK186">
        <v>19.342379999999999</v>
      </c>
      <c r="JL186" s="1">
        <v>1.0035160000000001E-3</v>
      </c>
      <c r="JM186" s="1">
        <v>0.38965359999999999</v>
      </c>
      <c r="JN186">
        <v>0.68377010000000005</v>
      </c>
      <c r="JO186">
        <v>19.939039999999999</v>
      </c>
      <c r="JP186" s="1">
        <v>9.6293699999999997E-4</v>
      </c>
      <c r="JQ186" s="1">
        <v>0.3739268</v>
      </c>
      <c r="JR186">
        <v>0.68374939999999995</v>
      </c>
      <c r="JS186">
        <v>19.822099999999999</v>
      </c>
      <c r="JT186" s="1">
        <v>9.2414030000000005E-4</v>
      </c>
      <c r="JU186" s="1">
        <v>0.35885240000000002</v>
      </c>
      <c r="JV186">
        <v>0.68375560000000002</v>
      </c>
      <c r="JW186">
        <v>19.14057</v>
      </c>
      <c r="JX186" s="1">
        <v>8.8706929999999998E-4</v>
      </c>
      <c r="JY186" s="1">
        <v>0.3444759</v>
      </c>
      <c r="JZ186">
        <v>0.68375859999999999</v>
      </c>
      <c r="KA186">
        <v>18.267130000000002</v>
      </c>
      <c r="KB186" s="1">
        <v>8.5166210000000003E-4</v>
      </c>
      <c r="KC186" s="1">
        <v>0.3307157</v>
      </c>
      <c r="KD186">
        <v>0.68376119999999996</v>
      </c>
      <c r="KE186">
        <v>17.505230000000001</v>
      </c>
      <c r="KF186" s="1">
        <v>8.183102E-4</v>
      </c>
      <c r="KG186" s="1">
        <v>0.31776850000000001</v>
      </c>
      <c r="KH186">
        <v>0.68377379999999999</v>
      </c>
      <c r="KI186">
        <v>17.031590000000001</v>
      </c>
      <c r="KJ186" s="1">
        <v>7.8631830000000004E-4</v>
      </c>
      <c r="KK186" s="1">
        <v>0.305338</v>
      </c>
      <c r="KL186">
        <v>0.6837588</v>
      </c>
      <c r="KM186">
        <v>17.434290000000001</v>
      </c>
      <c r="KN186" s="1">
        <v>7.5563330000000001E-4</v>
      </c>
      <c r="KO186" s="1">
        <v>0.29342170000000001</v>
      </c>
      <c r="KP186">
        <v>0.68375459999999999</v>
      </c>
      <c r="KQ186">
        <v>17.772120000000001</v>
      </c>
      <c r="KR186" s="1">
        <v>7.263498E-4</v>
      </c>
      <c r="KS186" s="1">
        <v>0.28203859999999997</v>
      </c>
      <c r="KT186">
        <v>0.68376720000000002</v>
      </c>
      <c r="KU186">
        <v>18.208400000000001</v>
      </c>
      <c r="KV186" s="1">
        <v>6.9807729999999996E-4</v>
      </c>
      <c r="KW186" s="1">
        <v>0.2710728</v>
      </c>
      <c r="KX186">
        <v>0.68373949999999994</v>
      </c>
      <c r="KY186">
        <v>18.449380000000001</v>
      </c>
      <c r="KZ186" s="1">
        <v>6.7144850000000001E-4</v>
      </c>
      <c r="LA186" s="1">
        <v>0.26071290000000003</v>
      </c>
      <c r="LB186">
        <v>0.68377429999999995</v>
      </c>
      <c r="LC186">
        <v>18.183029999999999</v>
      </c>
      <c r="LD186" s="1">
        <v>6.4618770000000002E-4</v>
      </c>
      <c r="LE186" s="1">
        <v>0.25090210000000002</v>
      </c>
      <c r="LF186">
        <v>0.6837548</v>
      </c>
      <c r="LG186">
        <v>17.44669</v>
      </c>
      <c r="LH186" s="1">
        <v>6.2220220000000004E-4</v>
      </c>
      <c r="LI186" s="1">
        <v>0.24156430000000001</v>
      </c>
      <c r="LJ186">
        <v>0.68375019999999997</v>
      </c>
      <c r="LK186">
        <v>16.63889</v>
      </c>
      <c r="LL186" s="1">
        <v>5.9902380000000002E-4</v>
      </c>
      <c r="LM186" s="1">
        <v>0.23258139999999999</v>
      </c>
      <c r="LN186">
        <v>0.68372169999999999</v>
      </c>
      <c r="LO186">
        <v>16.140999999999998</v>
      </c>
      <c r="LP186" s="1">
        <v>5.7701200000000001E-4</v>
      </c>
      <c r="LQ186" s="1">
        <v>0.22404760000000001</v>
      </c>
      <c r="LR186">
        <v>0.68371459999999995</v>
      </c>
      <c r="LS186">
        <v>16.742979999999999</v>
      </c>
      <c r="LT186" s="1">
        <v>5.5601149999999998E-4</v>
      </c>
      <c r="LU186" s="1">
        <v>0.21588940000000001</v>
      </c>
      <c r="LV186">
        <v>0.6836622</v>
      </c>
      <c r="LW186">
        <v>17.583079999999999</v>
      </c>
      <c r="LX186" s="1">
        <v>5.3616079999999999E-4</v>
      </c>
      <c r="LY186" s="1">
        <v>0.2081826</v>
      </c>
      <c r="LZ186">
        <v>0.68356899999999998</v>
      </c>
      <c r="MA186">
        <v>18.528449999999999</v>
      </c>
      <c r="MB186" s="1">
        <v>5.1734929999999995E-4</v>
      </c>
      <c r="MC186" s="1">
        <v>0.20088500000000001</v>
      </c>
      <c r="MD186">
        <v>0.68344280000000002</v>
      </c>
      <c r="ME186">
        <v>19.374839999999999</v>
      </c>
      <c r="MF186" s="1">
        <v>4.9928090000000004E-4</v>
      </c>
      <c r="MG186" s="1">
        <v>0.193912</v>
      </c>
      <c r="MH186">
        <v>0.68328869999999997</v>
      </c>
      <c r="MI186">
        <v>19.435639999999999</v>
      </c>
      <c r="MJ186" s="1">
        <v>4.8183349999999999E-4</v>
      </c>
      <c r="MK186" s="1">
        <v>0.1871649</v>
      </c>
      <c r="ML186">
        <v>0.68309960000000003</v>
      </c>
      <c r="MM186">
        <v>18.764060000000001</v>
      </c>
      <c r="MN186" s="1">
        <v>4.6533499999999999E-4</v>
      </c>
      <c r="MO186" s="1">
        <v>0.1807936</v>
      </c>
      <c r="MP186">
        <v>0.68290569999999995</v>
      </c>
      <c r="MQ186">
        <v>18.11478</v>
      </c>
      <c r="MR186" s="1">
        <v>4.4916429999999999E-4</v>
      </c>
      <c r="MS186" s="1">
        <v>0.17457310000000001</v>
      </c>
      <c r="MT186">
        <v>0.68268280000000003</v>
      </c>
      <c r="MU186">
        <v>17.772259999999999</v>
      </c>
      <c r="MV186" s="1">
        <v>4.3379300000000003E-4</v>
      </c>
      <c r="MW186" s="1">
        <v>0.16863349999999999</v>
      </c>
      <c r="MX186">
        <v>0.68247769999999996</v>
      </c>
      <c r="MY186">
        <v>18.568750000000001</v>
      </c>
      <c r="MZ186" s="1">
        <v>4.2032099999999998E-4</v>
      </c>
      <c r="NA186" s="1">
        <v>0.16339290000000001</v>
      </c>
      <c r="NB186">
        <v>0.6822975</v>
      </c>
      <c r="NC186">
        <v>19.748339999999999</v>
      </c>
      <c r="ND186" s="1">
        <v>4.0928250000000002E-4</v>
      </c>
      <c r="NE186" s="1">
        <v>0.15908610000000001</v>
      </c>
      <c r="NF186">
        <v>0.6821024</v>
      </c>
      <c r="NG186">
        <v>20.745100000000001</v>
      </c>
      <c r="NH186" s="1">
        <v>4.004964E-4</v>
      </c>
      <c r="NI186" s="1">
        <v>0.15565909999999999</v>
      </c>
      <c r="NJ186">
        <v>0.68196469999999998</v>
      </c>
      <c r="NK186">
        <v>21.341619999999999</v>
      </c>
      <c r="NL186" s="1">
        <v>3.9272329999999998E-4</v>
      </c>
      <c r="NM186" s="1">
        <v>0.15264929999999999</v>
      </c>
      <c r="NN186">
        <v>0.68188669999999996</v>
      </c>
      <c r="NO186">
        <v>21.05912</v>
      </c>
      <c r="NP186" s="1">
        <v>3.8398909999999998E-4</v>
      </c>
      <c r="NQ186" s="1">
        <v>0.1493025</v>
      </c>
      <c r="NR186">
        <v>0.6818282</v>
      </c>
      <c r="NS186">
        <v>20.320720000000001</v>
      </c>
      <c r="NT186" s="1">
        <v>3.7420170000000003E-4</v>
      </c>
      <c r="NU186" s="1">
        <v>0.1455275</v>
      </c>
      <c r="NV186">
        <v>0.68177080000000001</v>
      </c>
      <c r="NW186">
        <v>19.632840000000002</v>
      </c>
      <c r="NX186" s="1">
        <v>3.631234E-4</v>
      </c>
      <c r="NY186" s="1">
        <v>0.14125840000000001</v>
      </c>
      <c r="NZ186">
        <v>0.68173479999999997</v>
      </c>
      <c r="OA186">
        <v>19.294550000000001</v>
      </c>
      <c r="OB186" s="1">
        <v>3.5120250000000001E-4</v>
      </c>
      <c r="OC186" s="1">
        <v>0.1366454</v>
      </c>
      <c r="OD186">
        <v>0.68166349999999998</v>
      </c>
      <c r="OE186">
        <v>19.456759999999999</v>
      </c>
      <c r="OF186" s="1">
        <v>3.3836240000000001E-4</v>
      </c>
      <c r="OG186" s="1">
        <v>0.13167880000000001</v>
      </c>
      <c r="OH186">
        <v>0.68153859999999999</v>
      </c>
      <c r="OI186">
        <v>20.295909999999999</v>
      </c>
      <c r="OJ186" s="1">
        <v>3.2420049999999997E-4</v>
      </c>
      <c r="OK186" s="1">
        <v>0.12623989999999999</v>
      </c>
    </row>
    <row r="187" spans="1:401" x14ac:dyDescent="0.35">
      <c r="A187">
        <v>193</v>
      </c>
      <c r="B187" t="s">
        <v>4</v>
      </c>
      <c r="C187" t="s">
        <v>181</v>
      </c>
      <c r="D187" t="s">
        <v>193</v>
      </c>
      <c r="E187">
        <v>826.69380000000001</v>
      </c>
      <c r="F187">
        <v>0.71164740000000004</v>
      </c>
      <c r="G187">
        <v>16.103760000000001</v>
      </c>
      <c r="H187">
        <v>0</v>
      </c>
      <c r="I187">
        <v>0</v>
      </c>
      <c r="J187">
        <v>0.70990330000000001</v>
      </c>
      <c r="K187">
        <v>16.21405</v>
      </c>
      <c r="L187">
        <v>0</v>
      </c>
      <c r="M187">
        <v>0</v>
      </c>
      <c r="N187">
        <v>0.70807290000000001</v>
      </c>
      <c r="O187">
        <v>16.638449999999999</v>
      </c>
      <c r="P187">
        <v>0</v>
      </c>
      <c r="Q187">
        <v>0</v>
      </c>
      <c r="R187">
        <v>0.70617609999999997</v>
      </c>
      <c r="S187">
        <v>16.595970000000001</v>
      </c>
      <c r="T187">
        <v>0</v>
      </c>
      <c r="U187">
        <v>0</v>
      </c>
      <c r="V187">
        <v>0.70429830000000004</v>
      </c>
      <c r="W187">
        <v>16.611899999999999</v>
      </c>
      <c r="X187">
        <v>0</v>
      </c>
      <c r="Y187">
        <v>0</v>
      </c>
      <c r="Z187">
        <v>0.70239280000000004</v>
      </c>
      <c r="AA187">
        <v>16.204979999999999</v>
      </c>
      <c r="AB187">
        <v>0</v>
      </c>
      <c r="AC187">
        <v>0</v>
      </c>
      <c r="AD187">
        <v>0.70046759999999997</v>
      </c>
      <c r="AE187">
        <v>15.848269999999999</v>
      </c>
      <c r="AF187" s="1">
        <v>4.3763380000000001E-38</v>
      </c>
      <c r="AG187" s="1">
        <v>1.5929909999999999E-35</v>
      </c>
      <c r="AH187">
        <v>0.69855389999999995</v>
      </c>
      <c r="AI187">
        <v>15.76731</v>
      </c>
      <c r="AJ187" s="1">
        <v>2.3853670000000001E-27</v>
      </c>
      <c r="AK187" s="1">
        <v>8.6998099999999992E-25</v>
      </c>
      <c r="AL187">
        <v>0.69662679999999999</v>
      </c>
      <c r="AM187">
        <v>15.839219999999999</v>
      </c>
      <c r="AN187" s="1">
        <v>1.4478300000000001E-16</v>
      </c>
      <c r="AO187" s="1">
        <v>5.3112039999999999E-14</v>
      </c>
      <c r="AP187">
        <v>0.69459550000000003</v>
      </c>
      <c r="AQ187">
        <v>15.963559999999999</v>
      </c>
      <c r="AR187" s="1">
        <v>1.2080349999999999E-7</v>
      </c>
      <c r="AS187" s="1">
        <v>3.1032740000000001E-5</v>
      </c>
      <c r="AT187">
        <v>0.69255739999999999</v>
      </c>
      <c r="AU187">
        <v>16.366720000000001</v>
      </c>
      <c r="AV187" s="1">
        <v>4.1229709999999998E-4</v>
      </c>
      <c r="AW187" s="1">
        <v>0.11575290000000001</v>
      </c>
      <c r="AX187">
        <v>0.69056079999999997</v>
      </c>
      <c r="AY187">
        <v>16.243539999999999</v>
      </c>
      <c r="AZ187">
        <v>7.0324929999999994E-2</v>
      </c>
      <c r="BA187">
        <v>21.13945</v>
      </c>
      <c r="BB187">
        <v>0.68856980000000001</v>
      </c>
      <c r="BC187">
        <v>15.869120000000001</v>
      </c>
      <c r="BD187">
        <v>2.0907580000000001</v>
      </c>
      <c r="BE187">
        <v>666.2903</v>
      </c>
      <c r="BF187">
        <v>0.68660100000000002</v>
      </c>
      <c r="BG187">
        <v>15.46152</v>
      </c>
      <c r="BH187">
        <v>17.835090000000001</v>
      </c>
      <c r="BI187">
        <v>5983.9960000000001</v>
      </c>
      <c r="BJ187">
        <v>0.68458629999999998</v>
      </c>
      <c r="BK187">
        <v>14.92193</v>
      </c>
      <c r="BL187">
        <v>58.693129999999996</v>
      </c>
      <c r="BM187">
        <v>20592.21</v>
      </c>
      <c r="BN187">
        <v>0.68243129999999996</v>
      </c>
      <c r="BO187">
        <v>14.590350000000001</v>
      </c>
      <c r="BP187">
        <v>91.207120000000003</v>
      </c>
      <c r="BQ187">
        <v>33287.32</v>
      </c>
      <c r="BR187">
        <v>0.68004379999999998</v>
      </c>
      <c r="BS187">
        <v>14.45758</v>
      </c>
      <c r="BT187">
        <v>77.878789999999995</v>
      </c>
      <c r="BU187">
        <v>29433.26</v>
      </c>
      <c r="BV187">
        <v>0.6773441</v>
      </c>
      <c r="BW187">
        <v>14.790760000000001</v>
      </c>
      <c r="BX187">
        <v>41.199309999999997</v>
      </c>
      <c r="BY187">
        <v>16063.6</v>
      </c>
      <c r="BZ187">
        <v>0.6740178</v>
      </c>
      <c r="CA187">
        <v>15.51763</v>
      </c>
      <c r="CB187">
        <v>14.966710000000001</v>
      </c>
      <c r="CC187">
        <v>5997.5140000000001</v>
      </c>
      <c r="CD187">
        <v>0.67009099999999999</v>
      </c>
      <c r="CE187">
        <v>16.253350000000001</v>
      </c>
      <c r="CF187">
        <v>4.1139049999999999</v>
      </c>
      <c r="CG187">
        <v>1685.877</v>
      </c>
      <c r="CH187">
        <v>0.66572339999999997</v>
      </c>
      <c r="CI187">
        <v>16.60689</v>
      </c>
      <c r="CJ187">
        <v>0.96161739999999996</v>
      </c>
      <c r="CK187">
        <v>399.65690000000001</v>
      </c>
      <c r="CL187">
        <v>0.66093740000000001</v>
      </c>
      <c r="CM187">
        <v>16.313459999999999</v>
      </c>
      <c r="CN187">
        <v>0.24003820000000001</v>
      </c>
      <c r="CO187">
        <v>98.945369999999997</v>
      </c>
      <c r="CP187">
        <v>0.65580819999999995</v>
      </c>
      <c r="CQ187">
        <v>15.70613</v>
      </c>
      <c r="CR187" s="1">
        <v>9.5852430000000002E-2</v>
      </c>
      <c r="CS187">
        <v>38.140090000000001</v>
      </c>
      <c r="CT187">
        <v>0.65074880000000002</v>
      </c>
      <c r="CU187">
        <v>15.18037</v>
      </c>
      <c r="CV187" s="1">
        <v>6.7529389999999995E-2</v>
      </c>
      <c r="CW187">
        <v>26.237169999999999</v>
      </c>
      <c r="CX187">
        <v>0.64599830000000003</v>
      </c>
      <c r="CY187">
        <v>14.941319999999999</v>
      </c>
      <c r="CZ187" s="1">
        <v>6.2509880000000004E-2</v>
      </c>
      <c r="DA187">
        <v>24.167149999999999</v>
      </c>
      <c r="DB187">
        <v>0.64098259999999996</v>
      </c>
      <c r="DC187">
        <v>15.432029999999999</v>
      </c>
      <c r="DD187" s="1">
        <v>6.3230400000000006E-2</v>
      </c>
      <c r="DE187" s="1">
        <v>24.532440000000001</v>
      </c>
      <c r="DF187">
        <v>0.63582519999999998</v>
      </c>
      <c r="DG187">
        <v>16.38017</v>
      </c>
      <c r="DH187" s="1">
        <v>6.4294740000000003E-2</v>
      </c>
      <c r="DI187" s="1">
        <v>25.12621</v>
      </c>
      <c r="DJ187">
        <v>0.63070190000000004</v>
      </c>
      <c r="DK187">
        <v>17.108429999999998</v>
      </c>
      <c r="DL187" s="1">
        <v>6.3477919999999993E-2</v>
      </c>
      <c r="DM187" s="1">
        <v>25.01407</v>
      </c>
      <c r="DN187">
        <v>0.62616640000000001</v>
      </c>
      <c r="DO187">
        <v>17.504200000000001</v>
      </c>
      <c r="DP187" s="1">
        <v>6.0447069999999999E-2</v>
      </c>
      <c r="DQ187" s="1">
        <v>23.996980000000001</v>
      </c>
      <c r="DR187">
        <v>0.62174390000000002</v>
      </c>
      <c r="DS187">
        <v>17.274650000000001</v>
      </c>
      <c r="DT187" s="1">
        <v>5.5961259999999999E-2</v>
      </c>
      <c r="DU187" s="1">
        <v>22.36037</v>
      </c>
      <c r="DV187">
        <v>0.61737969999999998</v>
      </c>
      <c r="DW187">
        <v>16.699210000000001</v>
      </c>
      <c r="DX187" s="1">
        <v>5.0855310000000001E-2</v>
      </c>
      <c r="DY187" s="1">
        <v>20.438780000000001</v>
      </c>
      <c r="DZ187">
        <v>0.61319469999999998</v>
      </c>
      <c r="EA187">
        <v>16.200310000000002</v>
      </c>
      <c r="EB187" s="1">
        <v>4.57189E-2</v>
      </c>
      <c r="EC187" s="1">
        <v>18.46753</v>
      </c>
      <c r="ED187">
        <v>0.60932560000000002</v>
      </c>
      <c r="EE187">
        <v>15.970929999999999</v>
      </c>
      <c r="EF187" s="1">
        <v>4.0735E-2</v>
      </c>
      <c r="EG187" s="1">
        <v>16.528659999999999</v>
      </c>
      <c r="EH187">
        <v>0.60551100000000002</v>
      </c>
      <c r="EI187">
        <v>16.34253</v>
      </c>
      <c r="EJ187" s="1">
        <v>3.5814140000000001E-2</v>
      </c>
      <c r="EK187" s="1">
        <v>14.59942</v>
      </c>
      <c r="EL187">
        <v>0.60220180000000001</v>
      </c>
      <c r="EM187">
        <v>17.11073</v>
      </c>
      <c r="EN187" s="1">
        <v>3.0988700000000001E-2</v>
      </c>
      <c r="EO187" s="1">
        <v>12.679410000000001</v>
      </c>
      <c r="EP187">
        <v>0.59933749999999997</v>
      </c>
      <c r="EQ187">
        <v>17.935479999999998</v>
      </c>
      <c r="ER187" s="1">
        <v>2.646447E-2</v>
      </c>
      <c r="ES187" s="1">
        <v>10.8561</v>
      </c>
      <c r="ET187">
        <v>0.5969679</v>
      </c>
      <c r="EU187">
        <v>18.430409999999998</v>
      </c>
      <c r="EV187" s="1">
        <v>2.2523100000000001E-2</v>
      </c>
      <c r="EW187" s="1">
        <v>9.2486510000000006</v>
      </c>
      <c r="EX187">
        <v>0.59526570000000001</v>
      </c>
      <c r="EY187">
        <v>18.186399999999999</v>
      </c>
      <c r="EZ187" s="1">
        <v>1.9266749999999999E-2</v>
      </c>
      <c r="FA187" s="1">
        <v>7.9070270000000002</v>
      </c>
      <c r="FB187">
        <v>0.59405719999999995</v>
      </c>
      <c r="FC187">
        <v>17.45966</v>
      </c>
      <c r="FD187" s="1">
        <v>1.6653620000000001E-2</v>
      </c>
      <c r="FE187" s="1">
        <v>6.8230810000000002</v>
      </c>
      <c r="FF187">
        <v>0.59320209999999995</v>
      </c>
      <c r="FG187">
        <v>16.639150000000001</v>
      </c>
      <c r="FH187" s="1">
        <v>1.45589E-2</v>
      </c>
      <c r="FI187" s="1">
        <v>5.9513420000000004</v>
      </c>
      <c r="FJ187">
        <v>0.5926844</v>
      </c>
      <c r="FK187">
        <v>16.130289999999999</v>
      </c>
      <c r="FL187" s="1">
        <v>1.282092E-2</v>
      </c>
      <c r="FM187" s="1">
        <v>5.2278779999999996</v>
      </c>
      <c r="FN187">
        <v>0.59238270000000004</v>
      </c>
      <c r="FO187">
        <v>16.71838</v>
      </c>
      <c r="FP187" s="1">
        <v>1.1229100000000001E-2</v>
      </c>
      <c r="FQ187" s="1">
        <v>4.5712580000000003</v>
      </c>
      <c r="FR187">
        <v>0.59225170000000005</v>
      </c>
      <c r="FS187">
        <v>17.527439999999999</v>
      </c>
      <c r="FT187" s="1">
        <v>9.5840370000000001E-3</v>
      </c>
      <c r="FU187" s="1">
        <v>3.9005879999999999</v>
      </c>
      <c r="FV187">
        <v>0.59227649999999998</v>
      </c>
      <c r="FW187">
        <v>18.281310000000001</v>
      </c>
      <c r="FX187" s="1">
        <v>7.8444870000000007E-3</v>
      </c>
      <c r="FY187" s="1">
        <v>3.1942189999999999</v>
      </c>
      <c r="FZ187">
        <v>0.59241370000000004</v>
      </c>
      <c r="GA187">
        <v>18.52533</v>
      </c>
      <c r="GB187" s="1">
        <v>6.1698910000000003E-3</v>
      </c>
      <c r="GC187" s="1">
        <v>2.5119560000000001</v>
      </c>
      <c r="GD187">
        <v>0.59258140000000004</v>
      </c>
      <c r="GE187">
        <v>18.130690000000001</v>
      </c>
      <c r="GF187" s="1">
        <v>4.7697290000000003E-3</v>
      </c>
      <c r="GG187" s="1">
        <v>1.938088</v>
      </c>
      <c r="GH187">
        <v>0.59280029999999995</v>
      </c>
      <c r="GI187">
        <v>17.321680000000001</v>
      </c>
      <c r="GJ187" s="1">
        <v>3.7436969999999998E-3</v>
      </c>
      <c r="GK187" s="1">
        <v>1.5148759999999999</v>
      </c>
      <c r="GL187">
        <v>0.59302189999999999</v>
      </c>
      <c r="GM187">
        <v>16.53546</v>
      </c>
      <c r="GN187" s="1">
        <v>3.060438E-3</v>
      </c>
      <c r="GO187" s="1">
        <v>1.2319640000000001</v>
      </c>
      <c r="GP187">
        <v>0.59324659999999996</v>
      </c>
      <c r="GQ187">
        <v>16.142119999999998</v>
      </c>
      <c r="GR187" s="1">
        <v>2.6213510000000001E-3</v>
      </c>
      <c r="GS187" s="1">
        <v>1.0500609999999999</v>
      </c>
      <c r="GT187">
        <v>0.59344870000000005</v>
      </c>
      <c r="GU187">
        <v>16.866499999999998</v>
      </c>
      <c r="GV187" s="1">
        <v>2.3322939999999999E-3</v>
      </c>
      <c r="GW187" s="1">
        <v>0.93084979999999995</v>
      </c>
      <c r="GX187">
        <v>0.59360959999999996</v>
      </c>
      <c r="GY187">
        <v>17.810880000000001</v>
      </c>
      <c r="GZ187" s="1">
        <v>2.1223040000000002E-3</v>
      </c>
      <c r="HA187" s="1">
        <v>0.84510209999999997</v>
      </c>
      <c r="HB187">
        <v>0.59377519999999995</v>
      </c>
      <c r="HC187">
        <v>18.710470000000001</v>
      </c>
      <c r="HD187" s="1">
        <v>1.951639E-3</v>
      </c>
      <c r="HE187" s="1">
        <v>0.77603739999999999</v>
      </c>
      <c r="HF187">
        <v>0.5938928</v>
      </c>
      <c r="HG187">
        <v>19.328959999999999</v>
      </c>
      <c r="HH187" s="1">
        <v>1.8059180000000001E-3</v>
      </c>
      <c r="HI187" s="1">
        <v>0.71731089999999997</v>
      </c>
      <c r="HJ187">
        <v>0.59396579999999999</v>
      </c>
      <c r="HK187">
        <v>19.276399999999999</v>
      </c>
      <c r="HL187" s="1">
        <v>1.6823700000000001E-3</v>
      </c>
      <c r="HM187" s="1">
        <v>0.66761689999999996</v>
      </c>
      <c r="HN187">
        <v>0.59404129999999999</v>
      </c>
      <c r="HO187">
        <v>18.604209999999998</v>
      </c>
      <c r="HP187" s="1">
        <v>1.5790170000000001E-3</v>
      </c>
      <c r="HQ187" s="1">
        <v>0.62606740000000005</v>
      </c>
      <c r="HR187">
        <v>0.59406199999999998</v>
      </c>
      <c r="HS187">
        <v>17.914960000000001</v>
      </c>
      <c r="HT187" s="1">
        <v>1.493018E-3</v>
      </c>
      <c r="HU187" s="1">
        <v>0.59158650000000002</v>
      </c>
      <c r="HV187">
        <v>0.59407460000000001</v>
      </c>
      <c r="HW187">
        <v>17.41085</v>
      </c>
      <c r="HX187" s="1">
        <v>1.420819E-3</v>
      </c>
      <c r="HY187" s="1">
        <v>0.56269849999999999</v>
      </c>
      <c r="HZ187">
        <v>0.59408970000000005</v>
      </c>
      <c r="IA187">
        <v>17.928740000000001</v>
      </c>
      <c r="IB187" s="1">
        <v>1.3607809999999999E-3</v>
      </c>
      <c r="IC187" s="1">
        <v>0.53867580000000004</v>
      </c>
      <c r="ID187">
        <v>0.59408340000000004</v>
      </c>
      <c r="IE187">
        <v>19.011240000000001</v>
      </c>
      <c r="IF187" s="1">
        <v>1.3139899999999999E-3</v>
      </c>
      <c r="IG187" s="1">
        <v>0.51986889999999997</v>
      </c>
      <c r="IH187">
        <v>0.59408280000000002</v>
      </c>
      <c r="II187">
        <v>20.068840000000002</v>
      </c>
      <c r="IJ187" s="1">
        <v>1.277362E-3</v>
      </c>
      <c r="IK187" s="1">
        <v>0.50523070000000003</v>
      </c>
      <c r="IL187">
        <v>0.59408019999999995</v>
      </c>
      <c r="IM187">
        <v>20.762319999999999</v>
      </c>
      <c r="IN187" s="1">
        <v>1.246364E-3</v>
      </c>
      <c r="IO187" s="1">
        <v>0.49295820000000001</v>
      </c>
      <c r="IP187">
        <v>0.59408559999999999</v>
      </c>
      <c r="IQ187">
        <v>20.52168</v>
      </c>
      <c r="IR187" s="1">
        <v>1.2144429999999999E-3</v>
      </c>
      <c r="IS187" s="1">
        <v>0.48045080000000001</v>
      </c>
      <c r="IT187">
        <v>0.59407449999999995</v>
      </c>
      <c r="IU187">
        <v>19.670719999999999</v>
      </c>
      <c r="IV187" s="1">
        <v>1.1780580000000001E-3</v>
      </c>
      <c r="IW187" s="1">
        <v>0.46627619999999997</v>
      </c>
      <c r="IX187">
        <v>0.59406919999999996</v>
      </c>
      <c r="IY187">
        <v>18.840959999999999</v>
      </c>
      <c r="IZ187" s="1">
        <v>1.137688E-3</v>
      </c>
      <c r="JA187" s="1">
        <v>0.45045499999999999</v>
      </c>
      <c r="JB187">
        <v>0.59407670000000001</v>
      </c>
      <c r="JC187">
        <v>18.36355</v>
      </c>
      <c r="JD187" s="1">
        <v>1.0948990000000001E-3</v>
      </c>
      <c r="JE187" s="1">
        <v>0.43361100000000002</v>
      </c>
      <c r="JF187">
        <v>0.59406139999999996</v>
      </c>
      <c r="JG187">
        <v>18.757750000000001</v>
      </c>
      <c r="JH187" s="1">
        <v>1.0517809999999999E-3</v>
      </c>
      <c r="JI187" s="1">
        <v>0.41662729999999998</v>
      </c>
      <c r="JJ187">
        <v>0.59406780000000003</v>
      </c>
      <c r="JK187">
        <v>19.306090000000001</v>
      </c>
      <c r="JL187" s="1">
        <v>1.0092809999999999E-3</v>
      </c>
      <c r="JM187" s="1">
        <v>0.39981100000000003</v>
      </c>
      <c r="JN187">
        <v>0.59407710000000002</v>
      </c>
      <c r="JO187">
        <v>19.92943</v>
      </c>
      <c r="JP187" s="1">
        <v>9.6841729999999995E-4</v>
      </c>
      <c r="JQ187" s="1">
        <v>0.38365470000000002</v>
      </c>
      <c r="JR187">
        <v>0.59407279999999996</v>
      </c>
      <c r="JS187">
        <v>19.873139999999999</v>
      </c>
      <c r="JT187" s="1">
        <v>9.2942739999999995E-4</v>
      </c>
      <c r="JU187" s="1">
        <v>0.36819279999999999</v>
      </c>
      <c r="JV187">
        <v>0.59406460000000005</v>
      </c>
      <c r="JW187">
        <v>19.225650000000002</v>
      </c>
      <c r="JX187" s="1">
        <v>8.9207070000000004E-4</v>
      </c>
      <c r="JY187" s="1">
        <v>0.3534157</v>
      </c>
      <c r="JZ187">
        <v>0.59406700000000001</v>
      </c>
      <c r="KA187">
        <v>18.363939999999999</v>
      </c>
      <c r="KB187" s="1">
        <v>8.5646560000000004E-4</v>
      </c>
      <c r="KC187" s="1">
        <v>0.3393023</v>
      </c>
      <c r="KD187">
        <v>0.59406789999999998</v>
      </c>
      <c r="KE187">
        <v>17.576989999999999</v>
      </c>
      <c r="KF187" s="1">
        <v>8.2286909999999998E-4</v>
      </c>
      <c r="KG187" s="1">
        <v>0.32598939999999998</v>
      </c>
      <c r="KH187">
        <v>0.59408170000000005</v>
      </c>
      <c r="KI187">
        <v>17.06869</v>
      </c>
      <c r="KJ187" s="1">
        <v>7.9064879999999997E-4</v>
      </c>
      <c r="KK187" s="1">
        <v>0.31322139999999998</v>
      </c>
      <c r="KL187">
        <v>0.59406910000000002</v>
      </c>
      <c r="KM187">
        <v>17.430620000000001</v>
      </c>
      <c r="KN187" s="1">
        <v>7.5980769999999995E-4</v>
      </c>
      <c r="KO187" s="1">
        <v>0.30100179999999999</v>
      </c>
      <c r="KP187">
        <v>0.5940685</v>
      </c>
      <c r="KQ187">
        <v>17.764019999999999</v>
      </c>
      <c r="KR187" s="1">
        <v>7.3033509999999996E-4</v>
      </c>
      <c r="KS187" s="1">
        <v>0.28931259999999998</v>
      </c>
      <c r="KT187">
        <v>0.59406890000000001</v>
      </c>
      <c r="KU187">
        <v>18.202200000000001</v>
      </c>
      <c r="KV187" s="1">
        <v>7.0190949999999997E-4</v>
      </c>
      <c r="KW187" s="1">
        <v>0.27806769999999997</v>
      </c>
      <c r="KX187">
        <v>0.5940704</v>
      </c>
      <c r="KY187">
        <v>18.479510000000001</v>
      </c>
      <c r="KZ187" s="1">
        <v>6.7501539999999997E-4</v>
      </c>
      <c r="LA187" s="1">
        <v>0.26739210000000002</v>
      </c>
      <c r="LB187">
        <v>0.59408039999999995</v>
      </c>
      <c r="LC187">
        <v>18.239319999999999</v>
      </c>
      <c r="LD187" s="1">
        <v>6.4964169999999998E-4</v>
      </c>
      <c r="LE187" s="1">
        <v>0.25733830000000002</v>
      </c>
      <c r="LF187">
        <v>0.59406809999999999</v>
      </c>
      <c r="LG187">
        <v>17.52384</v>
      </c>
      <c r="LH187" s="1">
        <v>6.2547739999999996E-4</v>
      </c>
      <c r="LI187" s="1">
        <v>0.2477394</v>
      </c>
      <c r="LJ187">
        <v>0.59406009999999998</v>
      </c>
      <c r="LK187">
        <v>16.714939999999999</v>
      </c>
      <c r="LL187" s="1">
        <v>6.0216100000000004E-4</v>
      </c>
      <c r="LM187" s="1">
        <v>0.2385235</v>
      </c>
      <c r="LN187">
        <v>0.59405850000000004</v>
      </c>
      <c r="LO187">
        <v>16.19623</v>
      </c>
      <c r="LP187" s="1">
        <v>5.7999419999999998E-4</v>
      </c>
      <c r="LQ187" s="1">
        <v>0.2297506</v>
      </c>
      <c r="LR187">
        <v>0.59403189999999995</v>
      </c>
      <c r="LS187">
        <v>16.759879999999999</v>
      </c>
      <c r="LT187" s="1">
        <v>5.5886019999999996E-4</v>
      </c>
      <c r="LU187" s="1">
        <v>0.2213783</v>
      </c>
      <c r="LV187">
        <v>0.59399000000000002</v>
      </c>
      <c r="LW187">
        <v>17.574739999999998</v>
      </c>
      <c r="LX187" s="1">
        <v>5.3883589999999997E-4</v>
      </c>
      <c r="LY187" s="1">
        <v>0.21344730000000001</v>
      </c>
      <c r="LZ187">
        <v>0.59391499999999997</v>
      </c>
      <c r="MA187">
        <v>18.519020000000001</v>
      </c>
      <c r="MB187" s="1">
        <v>5.198771E-4</v>
      </c>
      <c r="MC187" s="1">
        <v>0.20594399999999999</v>
      </c>
      <c r="MD187">
        <v>0.59381079999999997</v>
      </c>
      <c r="ME187">
        <v>19.394130000000001</v>
      </c>
      <c r="MF187" s="1">
        <v>5.0175670000000003E-4</v>
      </c>
      <c r="MG187" s="1">
        <v>0.19880339999999999</v>
      </c>
      <c r="MH187">
        <v>0.59368189999999998</v>
      </c>
      <c r="MI187">
        <v>19.48161</v>
      </c>
      <c r="MJ187" s="1">
        <v>4.8415209999999999E-4</v>
      </c>
      <c r="MK187" s="1">
        <v>0.19186130000000001</v>
      </c>
      <c r="ML187">
        <v>0.59352669999999996</v>
      </c>
      <c r="MM187">
        <v>18.82133</v>
      </c>
      <c r="MN187" s="1">
        <v>4.675867E-4</v>
      </c>
      <c r="MO187" s="1">
        <v>0.1853282</v>
      </c>
      <c r="MP187">
        <v>0.59333409999999998</v>
      </c>
      <c r="MQ187">
        <v>18.167020000000001</v>
      </c>
      <c r="MR187" s="1">
        <v>4.5133739999999998E-4</v>
      </c>
      <c r="MS187" s="1">
        <v>0.1789538</v>
      </c>
      <c r="MT187">
        <v>0.59316619999999998</v>
      </c>
      <c r="MU187">
        <v>17.79082</v>
      </c>
      <c r="MV187" s="1">
        <v>4.3582890000000001E-4</v>
      </c>
      <c r="MW187" s="1">
        <v>0.17284359999999999</v>
      </c>
      <c r="MX187">
        <v>0.59298280000000003</v>
      </c>
      <c r="MY187">
        <v>18.54419</v>
      </c>
      <c r="MZ187" s="1">
        <v>4.2206909999999999E-4</v>
      </c>
      <c r="NA187" s="1">
        <v>0.16738629999999999</v>
      </c>
      <c r="NB187">
        <v>0.59281989999999996</v>
      </c>
      <c r="NC187">
        <v>19.702580000000001</v>
      </c>
      <c r="ND187" s="1">
        <v>4.1066520000000001E-4</v>
      </c>
      <c r="NE187" s="1">
        <v>0.16285150000000001</v>
      </c>
      <c r="NF187">
        <v>0.5926806</v>
      </c>
      <c r="NG187">
        <v>20.729040000000001</v>
      </c>
      <c r="NH187" s="1">
        <v>4.0160720000000002E-4</v>
      </c>
      <c r="NI187" s="1">
        <v>0.15924430000000001</v>
      </c>
      <c r="NJ187">
        <v>0.59259209999999995</v>
      </c>
      <c r="NK187">
        <v>21.37452</v>
      </c>
      <c r="NL187" s="1">
        <v>3.938053E-4</v>
      </c>
      <c r="NM187" s="1">
        <v>0.1561555</v>
      </c>
      <c r="NN187">
        <v>0.59249059999999998</v>
      </c>
      <c r="NO187">
        <v>21.12724</v>
      </c>
      <c r="NP187" s="1">
        <v>3.8526130000000002E-4</v>
      </c>
      <c r="NQ187" s="1">
        <v>0.1528147</v>
      </c>
      <c r="NR187">
        <v>0.5924469</v>
      </c>
      <c r="NS187">
        <v>20.39293</v>
      </c>
      <c r="NT187" s="1">
        <v>3.7561320000000002E-4</v>
      </c>
      <c r="NU187" s="1">
        <v>0.14901809999999999</v>
      </c>
      <c r="NV187">
        <v>0.59240930000000003</v>
      </c>
      <c r="NW187">
        <v>19.690449999999998</v>
      </c>
      <c r="NX187" s="1">
        <v>3.6471760000000001E-4</v>
      </c>
      <c r="NY187" s="1">
        <v>0.14473469999999999</v>
      </c>
      <c r="NZ187">
        <v>0.59236650000000002</v>
      </c>
      <c r="OA187">
        <v>19.308399999999999</v>
      </c>
      <c r="OB187" s="1">
        <v>3.5289490000000001E-4</v>
      </c>
      <c r="OC187" s="1">
        <v>0.14006740000000001</v>
      </c>
      <c r="OD187">
        <v>0.59232189999999996</v>
      </c>
      <c r="OE187">
        <v>19.432120000000001</v>
      </c>
      <c r="OF187" s="1">
        <v>3.4018699999999999E-4</v>
      </c>
      <c r="OG187" s="1">
        <v>0.1350518</v>
      </c>
      <c r="OH187">
        <v>0.59221939999999995</v>
      </c>
      <c r="OI187">
        <v>20.258880000000001</v>
      </c>
      <c r="OJ187" s="1">
        <v>3.2623450000000002E-4</v>
      </c>
      <c r="OK187" s="1">
        <v>0.12958020000000001</v>
      </c>
    </row>
    <row r="188" spans="1:401" x14ac:dyDescent="0.35">
      <c r="A188">
        <v>194</v>
      </c>
      <c r="B188" t="s">
        <v>4</v>
      </c>
      <c r="C188" t="s">
        <v>181</v>
      </c>
      <c r="D188" t="s">
        <v>194</v>
      </c>
      <c r="E188">
        <v>897.42880000000002</v>
      </c>
      <c r="F188">
        <v>0.67916350000000003</v>
      </c>
      <c r="G188">
        <v>16.093979999999998</v>
      </c>
      <c r="H188">
        <v>0</v>
      </c>
      <c r="I188">
        <v>0</v>
      </c>
      <c r="J188">
        <v>0.67773890000000003</v>
      </c>
      <c r="K188">
        <v>16.207989999999999</v>
      </c>
      <c r="L188">
        <v>0</v>
      </c>
      <c r="M188">
        <v>0</v>
      </c>
      <c r="N188">
        <v>0.67625919999999995</v>
      </c>
      <c r="O188">
        <v>16.65184</v>
      </c>
      <c r="P188">
        <v>0</v>
      </c>
      <c r="Q188">
        <v>0</v>
      </c>
      <c r="R188">
        <v>0.67473680000000003</v>
      </c>
      <c r="S188">
        <v>16.633610000000001</v>
      </c>
      <c r="T188">
        <v>0</v>
      </c>
      <c r="U188">
        <v>0</v>
      </c>
      <c r="V188">
        <v>0.67322649999999995</v>
      </c>
      <c r="W188">
        <v>16.650220000000001</v>
      </c>
      <c r="X188">
        <v>0</v>
      </c>
      <c r="Y188">
        <v>0</v>
      </c>
      <c r="Z188">
        <v>0.67171939999999997</v>
      </c>
      <c r="AA188">
        <v>16.250489999999999</v>
      </c>
      <c r="AB188">
        <v>0</v>
      </c>
      <c r="AC188">
        <v>0</v>
      </c>
      <c r="AD188">
        <v>0.67020429999999998</v>
      </c>
      <c r="AE188">
        <v>15.869249999999999</v>
      </c>
      <c r="AF188">
        <v>0</v>
      </c>
      <c r="AG188" s="1">
        <v>2.9139110000000001E-36</v>
      </c>
      <c r="AH188">
        <v>0.66866740000000002</v>
      </c>
      <c r="AI188">
        <v>15.761200000000001</v>
      </c>
      <c r="AJ188" s="1">
        <v>4.3377509999999996E-28</v>
      </c>
      <c r="AK188" s="1">
        <v>1.5682490000000001E-25</v>
      </c>
      <c r="AL188">
        <v>0.66720880000000005</v>
      </c>
      <c r="AM188">
        <v>15.825049999999999</v>
      </c>
      <c r="AN188" s="1">
        <v>2.7442420000000001E-17</v>
      </c>
      <c r="AO188" s="1">
        <v>9.9817950000000007E-15</v>
      </c>
      <c r="AP188">
        <v>0.66572799999999999</v>
      </c>
      <c r="AQ188">
        <v>15.955019999999999</v>
      </c>
      <c r="AR188" s="1">
        <v>4.6915150000000002E-8</v>
      </c>
      <c r="AS188" s="1">
        <v>1.252927E-5</v>
      </c>
      <c r="AT188">
        <v>0.66424479999999997</v>
      </c>
      <c r="AU188">
        <v>16.379449999999999</v>
      </c>
      <c r="AV188" s="1">
        <v>2.293389E-4</v>
      </c>
      <c r="AW188" s="1">
        <v>6.6147440000000002E-2</v>
      </c>
      <c r="AX188">
        <v>0.66279489999999996</v>
      </c>
      <c r="AY188">
        <v>16.28885</v>
      </c>
      <c r="AZ188" s="1">
        <v>4.6611319999999998E-2</v>
      </c>
      <c r="BA188">
        <v>14.2781</v>
      </c>
      <c r="BB188">
        <v>0.66134879999999996</v>
      </c>
      <c r="BC188">
        <v>15.92388</v>
      </c>
      <c r="BD188">
        <v>1.5752999999999999</v>
      </c>
      <c r="BE188">
        <v>507.84050000000002</v>
      </c>
      <c r="BF188">
        <v>0.65989739999999997</v>
      </c>
      <c r="BG188">
        <v>15.51698</v>
      </c>
      <c r="BH188">
        <v>14.89762</v>
      </c>
      <c r="BI188">
        <v>5021.7359999999999</v>
      </c>
      <c r="BJ188">
        <v>0.65847840000000002</v>
      </c>
      <c r="BK188">
        <v>14.961169999999999</v>
      </c>
      <c r="BL188">
        <v>53.442120000000003</v>
      </c>
      <c r="BM188">
        <v>18714.22</v>
      </c>
      <c r="BN188">
        <v>0.65693860000000004</v>
      </c>
      <c r="BO188">
        <v>14.60262</v>
      </c>
      <c r="BP188">
        <v>89.350710000000007</v>
      </c>
      <c r="BQ188">
        <v>32349.32</v>
      </c>
      <c r="BR188">
        <v>0.6551998</v>
      </c>
      <c r="BS188">
        <v>14.45804</v>
      </c>
      <c r="BT188">
        <v>81.199290000000005</v>
      </c>
      <c r="BU188">
        <v>30274.23</v>
      </c>
      <c r="BV188">
        <v>0.65239519999999995</v>
      </c>
      <c r="BW188">
        <v>14.781879999999999</v>
      </c>
      <c r="BX188">
        <v>45.272820000000003</v>
      </c>
      <c r="BY188">
        <v>17329.810000000001</v>
      </c>
      <c r="BZ188">
        <v>0.64904870000000003</v>
      </c>
      <c r="CA188">
        <v>15.502829999999999</v>
      </c>
      <c r="CB188">
        <v>17.17304</v>
      </c>
      <c r="CC188">
        <v>6728.3490000000002</v>
      </c>
      <c r="CD188">
        <v>0.64507630000000005</v>
      </c>
      <c r="CE188">
        <v>16.25609</v>
      </c>
      <c r="CF188">
        <v>4.8768750000000001</v>
      </c>
      <c r="CG188">
        <v>1948.433</v>
      </c>
      <c r="CH188">
        <v>0.64063190000000003</v>
      </c>
      <c r="CI188">
        <v>16.634740000000001</v>
      </c>
      <c r="CJ188">
        <v>1.1576820000000001</v>
      </c>
      <c r="CK188">
        <v>468.96429999999998</v>
      </c>
      <c r="CL188">
        <v>0.63578699999999999</v>
      </c>
      <c r="CM188">
        <v>16.361889999999999</v>
      </c>
      <c r="CN188">
        <v>0.28168409999999999</v>
      </c>
      <c r="CO188">
        <v>113.88379999999999</v>
      </c>
      <c r="CP188">
        <v>0.63053349999999997</v>
      </c>
      <c r="CQ188">
        <v>15.757289999999999</v>
      </c>
      <c r="CR188" s="1">
        <v>0.1040166</v>
      </c>
      <c r="CS188">
        <v>41.02422</v>
      </c>
      <c r="CT188">
        <v>0.62536440000000004</v>
      </c>
      <c r="CU188">
        <v>15.217140000000001</v>
      </c>
      <c r="CV188">
        <v>6.9137279999999995E-2</v>
      </c>
      <c r="CW188">
        <v>26.74334</v>
      </c>
      <c r="CX188">
        <v>0.62047660000000004</v>
      </c>
      <c r="CY188">
        <v>14.950699999999999</v>
      </c>
      <c r="CZ188" s="1">
        <v>6.2636869999999997E-2</v>
      </c>
      <c r="DA188">
        <v>24.155290000000001</v>
      </c>
      <c r="DB188">
        <v>0.61562899999999998</v>
      </c>
      <c r="DC188">
        <v>15.41282</v>
      </c>
      <c r="DD188" s="1">
        <v>6.300965E-2</v>
      </c>
      <c r="DE188" s="1">
        <v>24.398969999999998</v>
      </c>
      <c r="DF188">
        <v>0.61061080000000001</v>
      </c>
      <c r="DG188">
        <v>16.35155</v>
      </c>
      <c r="DH188" s="1">
        <v>6.418393E-2</v>
      </c>
      <c r="DI188" s="1">
        <v>25.042079999999999</v>
      </c>
      <c r="DJ188">
        <v>0.60564989999999996</v>
      </c>
      <c r="DK188">
        <v>17.095770000000002</v>
      </c>
      <c r="DL188" s="1">
        <v>6.3642649999999995E-2</v>
      </c>
      <c r="DM188" s="1">
        <v>25.043759999999999</v>
      </c>
      <c r="DN188">
        <v>0.60103609999999996</v>
      </c>
      <c r="DO188">
        <v>17.518070000000002</v>
      </c>
      <c r="DP188" s="1">
        <v>6.0872219999999998E-2</v>
      </c>
      <c r="DQ188" s="1">
        <v>24.143419999999999</v>
      </c>
      <c r="DR188">
        <v>0.59648409999999996</v>
      </c>
      <c r="DS188">
        <v>17.31804</v>
      </c>
      <c r="DT188" s="1">
        <v>5.65313E-2</v>
      </c>
      <c r="DU188" s="1">
        <v>22.58146</v>
      </c>
      <c r="DV188">
        <v>0.5920396</v>
      </c>
      <c r="DW188">
        <v>16.74492</v>
      </c>
      <c r="DX188" s="1">
        <v>5.147827E-2</v>
      </c>
      <c r="DY188" s="1">
        <v>20.697030000000002</v>
      </c>
      <c r="DZ188">
        <v>0.58776649999999997</v>
      </c>
      <c r="EA188">
        <v>16.223949999999999</v>
      </c>
      <c r="EB188" s="1">
        <v>4.6338009999999999E-2</v>
      </c>
      <c r="EC188" s="1">
        <v>18.738350000000001</v>
      </c>
      <c r="ED188">
        <v>0.58378410000000003</v>
      </c>
      <c r="EE188">
        <v>15.969010000000001</v>
      </c>
      <c r="EF188" s="1">
        <v>4.1349120000000003E-2</v>
      </c>
      <c r="EG188" s="1">
        <v>16.808869999999999</v>
      </c>
      <c r="EH188">
        <v>0.57994029999999996</v>
      </c>
      <c r="EI188">
        <v>16.318239999999999</v>
      </c>
      <c r="EJ188" s="1">
        <v>3.642749E-2</v>
      </c>
      <c r="EK188" s="1">
        <v>14.88679</v>
      </c>
      <c r="EL188">
        <v>0.57685169999999997</v>
      </c>
      <c r="EM188">
        <v>17.075040000000001</v>
      </c>
      <c r="EN188" s="1">
        <v>3.1594909999999997E-2</v>
      </c>
      <c r="EO188" s="1">
        <v>12.964729999999999</v>
      </c>
      <c r="EP188">
        <v>0.57414339999999997</v>
      </c>
      <c r="EQ188">
        <v>17.913650000000001</v>
      </c>
      <c r="ER188" s="1">
        <v>2.7022890000000001E-2</v>
      </c>
      <c r="ES188" s="1">
        <v>11.12307</v>
      </c>
      <c r="ET188">
        <v>0.57189100000000004</v>
      </c>
      <c r="EU188">
        <v>18.441549999999999</v>
      </c>
      <c r="EV188" s="1">
        <v>2.300255E-2</v>
      </c>
      <c r="EW188" s="1">
        <v>9.4837159999999994</v>
      </c>
      <c r="EX188">
        <v>0.57025040000000005</v>
      </c>
      <c r="EY188">
        <v>18.230039999999999</v>
      </c>
      <c r="EZ188" s="1">
        <v>1.9660770000000001E-2</v>
      </c>
      <c r="FA188" s="1">
        <v>8.1065039999999993</v>
      </c>
      <c r="FB188">
        <v>0.56895560000000001</v>
      </c>
      <c r="FC188">
        <v>17.522189999999998</v>
      </c>
      <c r="FD188" s="1">
        <v>1.6971409999999999E-2</v>
      </c>
      <c r="FE188" s="1">
        <v>6.9903120000000003</v>
      </c>
      <c r="FF188">
        <v>0.56803510000000002</v>
      </c>
      <c r="FG188">
        <v>16.700340000000001</v>
      </c>
      <c r="FH188" s="1">
        <v>1.4817E-2</v>
      </c>
      <c r="FI188" s="1">
        <v>6.0922239999999999</v>
      </c>
      <c r="FJ188">
        <v>0.56743429999999995</v>
      </c>
      <c r="FK188">
        <v>16.15964</v>
      </c>
      <c r="FL188" s="1">
        <v>1.304218E-2</v>
      </c>
      <c r="FM188" s="1">
        <v>5.3508599999999999</v>
      </c>
      <c r="FN188">
        <v>0.56706829999999997</v>
      </c>
      <c r="FO188">
        <v>16.70673</v>
      </c>
      <c r="FP188" s="1">
        <v>1.1442280000000001E-2</v>
      </c>
      <c r="FQ188" s="1">
        <v>4.6866110000000001</v>
      </c>
      <c r="FR188">
        <v>0.56690059999999998</v>
      </c>
      <c r="FS188">
        <v>17.50018</v>
      </c>
      <c r="FT188" s="1">
        <v>9.8100519999999997E-3</v>
      </c>
      <c r="FU188" s="1">
        <v>4.0157389999999999</v>
      </c>
      <c r="FV188">
        <v>0.56691610000000003</v>
      </c>
      <c r="FW188">
        <v>18.25949</v>
      </c>
      <c r="FX188" s="1">
        <v>8.0779800000000002E-3</v>
      </c>
      <c r="FY188" s="1">
        <v>3.3069130000000002</v>
      </c>
      <c r="FZ188">
        <v>0.56700099999999998</v>
      </c>
      <c r="GA188">
        <v>18.54224</v>
      </c>
      <c r="GB188" s="1">
        <v>6.3830190000000002E-3</v>
      </c>
      <c r="GC188" s="1">
        <v>2.6121669999999999</v>
      </c>
      <c r="GD188">
        <v>0.5671602</v>
      </c>
      <c r="GE188">
        <v>18.18599</v>
      </c>
      <c r="GF188" s="1">
        <v>4.9381950000000003E-3</v>
      </c>
      <c r="GG188" s="1">
        <v>2.0173549999999998</v>
      </c>
      <c r="GH188">
        <v>0.56734759999999995</v>
      </c>
      <c r="GI188">
        <v>17.39425</v>
      </c>
      <c r="GJ188" s="1">
        <v>3.8618419999999999E-3</v>
      </c>
      <c r="GK188" s="1">
        <v>1.572001</v>
      </c>
      <c r="GL188">
        <v>0.56754930000000003</v>
      </c>
      <c r="GM188">
        <v>16.593019999999999</v>
      </c>
      <c r="GN188" s="1">
        <v>3.137281E-3</v>
      </c>
      <c r="GO188" s="1">
        <v>1.271209</v>
      </c>
      <c r="GP188">
        <v>0.56776450000000001</v>
      </c>
      <c r="GQ188">
        <v>16.16611</v>
      </c>
      <c r="GR188" s="1">
        <v>2.6711819999999998E-3</v>
      </c>
      <c r="GS188" s="1">
        <v>1.077547</v>
      </c>
      <c r="GT188">
        <v>0.56794679999999997</v>
      </c>
      <c r="GU188">
        <v>16.853179999999998</v>
      </c>
      <c r="GV188" s="1">
        <v>2.365654E-3</v>
      </c>
      <c r="GW188" s="1">
        <v>0.9510767</v>
      </c>
      <c r="GX188">
        <v>0.56812050000000003</v>
      </c>
      <c r="GY188">
        <v>17.783460000000002</v>
      </c>
      <c r="GZ188" s="1">
        <v>2.147805E-3</v>
      </c>
      <c r="HA188" s="1">
        <v>0.86158100000000004</v>
      </c>
      <c r="HB188">
        <v>0.56826969999999999</v>
      </c>
      <c r="HC188">
        <v>18.694189999999999</v>
      </c>
      <c r="HD188" s="1">
        <v>1.9729959999999999E-3</v>
      </c>
      <c r="HE188" s="1">
        <v>0.79034150000000003</v>
      </c>
      <c r="HF188">
        <v>0.5683897</v>
      </c>
      <c r="HG188">
        <v>19.348310000000001</v>
      </c>
      <c r="HH188" s="1">
        <v>1.8241240000000001E-3</v>
      </c>
      <c r="HI188" s="1">
        <v>0.72994040000000004</v>
      </c>
      <c r="HJ188">
        <v>0.56847789999999998</v>
      </c>
      <c r="HK188">
        <v>19.324280000000002</v>
      </c>
      <c r="HL188" s="1">
        <v>1.697701E-3</v>
      </c>
      <c r="HM188" s="1">
        <v>0.67875819999999998</v>
      </c>
      <c r="HN188">
        <v>0.56854139999999997</v>
      </c>
      <c r="HO188">
        <v>18.658899999999999</v>
      </c>
      <c r="HP188" s="1">
        <v>1.5917559999999999E-3</v>
      </c>
      <c r="HQ188" s="1">
        <v>0.63590579999999997</v>
      </c>
      <c r="HR188">
        <v>0.56857219999999997</v>
      </c>
      <c r="HS188">
        <v>17.963190000000001</v>
      </c>
      <c r="HT188" s="1">
        <v>1.5036190000000001E-3</v>
      </c>
      <c r="HU188" s="1">
        <v>0.60033349999999996</v>
      </c>
      <c r="HV188">
        <v>0.56859009999999999</v>
      </c>
      <c r="HW188">
        <v>17.440460000000002</v>
      </c>
      <c r="HX188" s="1">
        <v>1.4297139999999999E-3</v>
      </c>
      <c r="HY188" s="1">
        <v>0.57056870000000004</v>
      </c>
      <c r="HZ188">
        <v>0.56859800000000005</v>
      </c>
      <c r="IA188">
        <v>17.920110000000001</v>
      </c>
      <c r="IB188" s="1">
        <v>1.368003E-3</v>
      </c>
      <c r="IC188" s="1">
        <v>0.54574199999999995</v>
      </c>
      <c r="ID188">
        <v>0.56860379999999999</v>
      </c>
      <c r="IE188">
        <v>18.97944</v>
      </c>
      <c r="IF188" s="1">
        <v>1.319539E-3</v>
      </c>
      <c r="IG188" s="1">
        <v>0.52615699999999999</v>
      </c>
      <c r="IH188">
        <v>0.56860239999999995</v>
      </c>
      <c r="II188">
        <v>20.048629999999999</v>
      </c>
      <c r="IJ188" s="1">
        <v>1.2817620000000001E-3</v>
      </c>
      <c r="IK188" s="1">
        <v>0.51097380000000003</v>
      </c>
      <c r="IL188">
        <v>0.56860509999999997</v>
      </c>
      <c r="IM188">
        <v>20.783470000000001</v>
      </c>
      <c r="IN188" s="1">
        <v>1.250403E-3</v>
      </c>
      <c r="IO188" s="1">
        <v>0.49844309999999997</v>
      </c>
      <c r="IP188">
        <v>0.5685945</v>
      </c>
      <c r="IQ188">
        <v>20.588570000000001</v>
      </c>
      <c r="IR188" s="1">
        <v>1.2188240000000001E-3</v>
      </c>
      <c r="IS188" s="1">
        <v>0.48594910000000002</v>
      </c>
      <c r="IT188">
        <v>0.56860549999999999</v>
      </c>
      <c r="IU188">
        <v>19.751660000000001</v>
      </c>
      <c r="IV188" s="1">
        <v>1.183085E-3</v>
      </c>
      <c r="IW188" s="1">
        <v>0.47188609999999998</v>
      </c>
      <c r="IX188">
        <v>0.56859459999999995</v>
      </c>
      <c r="IY188">
        <v>18.909749999999999</v>
      </c>
      <c r="IZ188" s="1">
        <v>1.143135E-3</v>
      </c>
      <c r="JA188" s="1">
        <v>0.45609460000000002</v>
      </c>
      <c r="JB188">
        <v>0.5685827</v>
      </c>
      <c r="JC188">
        <v>18.391020000000001</v>
      </c>
      <c r="JD188" s="1">
        <v>1.100536E-3</v>
      </c>
      <c r="JE188" s="1">
        <v>0.43919989999999998</v>
      </c>
      <c r="JF188">
        <v>0.56859490000000001</v>
      </c>
      <c r="JG188">
        <v>18.736529999999998</v>
      </c>
      <c r="JH188" s="1">
        <v>1.0574009999999999E-3</v>
      </c>
      <c r="JI188" s="1">
        <v>0.42206480000000002</v>
      </c>
      <c r="JJ188">
        <v>0.56857519999999995</v>
      </c>
      <c r="JK188">
        <v>19.27373</v>
      </c>
      <c r="JL188" s="1">
        <v>1.014811E-3</v>
      </c>
      <c r="JM188" s="1">
        <v>0.40508509999999998</v>
      </c>
      <c r="JN188">
        <v>0.56858560000000002</v>
      </c>
      <c r="JO188">
        <v>19.914860000000001</v>
      </c>
      <c r="JP188" s="1">
        <v>9.7368349999999999E-4</v>
      </c>
      <c r="JQ188" s="1">
        <v>0.38870450000000001</v>
      </c>
      <c r="JR188">
        <v>0.56858379999999997</v>
      </c>
      <c r="JS188">
        <v>19.913019999999999</v>
      </c>
      <c r="JT188" s="1">
        <v>9.3450230000000003E-4</v>
      </c>
      <c r="JU188" s="1">
        <v>0.37304209999999999</v>
      </c>
      <c r="JV188">
        <v>0.56857970000000002</v>
      </c>
      <c r="JW188">
        <v>19.29852</v>
      </c>
      <c r="JX188" s="1">
        <v>8.9687350000000002E-4</v>
      </c>
      <c r="JY188" s="1">
        <v>0.35804619999999998</v>
      </c>
      <c r="JZ188">
        <v>0.56858200000000003</v>
      </c>
      <c r="KA188">
        <v>18.450410000000002</v>
      </c>
      <c r="KB188" s="1">
        <v>8.610903E-4</v>
      </c>
      <c r="KC188" s="1">
        <v>0.34375600000000001</v>
      </c>
      <c r="KD188">
        <v>0.56858149999999996</v>
      </c>
      <c r="KE188">
        <v>17.64415</v>
      </c>
      <c r="KF188" s="1">
        <v>8.2722350000000004E-4</v>
      </c>
      <c r="KG188" s="1">
        <v>0.3302329</v>
      </c>
      <c r="KH188">
        <v>0.56859179999999998</v>
      </c>
      <c r="KI188">
        <v>17.105250000000002</v>
      </c>
      <c r="KJ188" s="1">
        <v>7.9479690000000005E-4</v>
      </c>
      <c r="KK188" s="1">
        <v>0.31728830000000002</v>
      </c>
      <c r="KL188">
        <v>0.56858589999999998</v>
      </c>
      <c r="KM188">
        <v>17.427820000000001</v>
      </c>
      <c r="KN188" s="1">
        <v>7.6381470000000005E-4</v>
      </c>
      <c r="KO188" s="1">
        <v>0.30491610000000002</v>
      </c>
      <c r="KP188">
        <v>0.56858739999999997</v>
      </c>
      <c r="KQ188">
        <v>17.756920000000001</v>
      </c>
      <c r="KR188" s="1">
        <v>7.3415980000000002E-4</v>
      </c>
      <c r="KS188" s="1">
        <v>0.29306510000000002</v>
      </c>
      <c r="KT188">
        <v>0.5685867</v>
      </c>
      <c r="KU188">
        <v>18.192979999999999</v>
      </c>
      <c r="KV188" s="1">
        <v>7.0559140000000002E-4</v>
      </c>
      <c r="KW188" s="1">
        <v>0.28167609999999998</v>
      </c>
      <c r="KX188">
        <v>0.56858649999999999</v>
      </c>
      <c r="KY188">
        <v>18.501909999999999</v>
      </c>
      <c r="KZ188" s="1">
        <v>6.7845429999999999E-4</v>
      </c>
      <c r="LA188" s="1">
        <v>0.27082580000000001</v>
      </c>
      <c r="LB188">
        <v>0.56858839999999999</v>
      </c>
      <c r="LC188">
        <v>18.287179999999999</v>
      </c>
      <c r="LD188" s="1">
        <v>6.5294310000000005E-4</v>
      </c>
      <c r="LE188" s="1">
        <v>0.26063989999999998</v>
      </c>
      <c r="LF188">
        <v>0.56857939999999996</v>
      </c>
      <c r="LG188">
        <v>17.591889999999999</v>
      </c>
      <c r="LH188" s="1">
        <v>6.2860550000000002E-4</v>
      </c>
      <c r="LI188" s="1">
        <v>0.25089600000000001</v>
      </c>
      <c r="LJ188">
        <v>0.56857480000000005</v>
      </c>
      <c r="LK188">
        <v>16.783470000000001</v>
      </c>
      <c r="LL188" s="1">
        <v>6.0517209999999999E-4</v>
      </c>
      <c r="LM188" s="1">
        <v>0.2415629</v>
      </c>
      <c r="LN188">
        <v>0.56857690000000005</v>
      </c>
      <c r="LO188">
        <v>16.247209999999999</v>
      </c>
      <c r="LP188" s="1">
        <v>5.8285399999999995E-4</v>
      </c>
      <c r="LQ188" s="1">
        <v>0.23266580000000001</v>
      </c>
      <c r="LR188">
        <v>0.56854919999999998</v>
      </c>
      <c r="LS188">
        <v>16.774270000000001</v>
      </c>
      <c r="LT188" s="1">
        <v>5.6158939999999995E-4</v>
      </c>
      <c r="LU188" s="1">
        <v>0.2241776</v>
      </c>
      <c r="LV188">
        <v>0.56851050000000003</v>
      </c>
      <c r="LW188">
        <v>17.56635</v>
      </c>
      <c r="LX188" s="1">
        <v>5.4140060000000003E-4</v>
      </c>
      <c r="LY188" s="1">
        <v>0.21612239999999999</v>
      </c>
      <c r="LZ188">
        <v>0.56844830000000002</v>
      </c>
      <c r="MA188">
        <v>18.504989999999999</v>
      </c>
      <c r="MB188" s="1">
        <v>5.2231450000000002E-4</v>
      </c>
      <c r="MC188" s="1">
        <v>0.208512</v>
      </c>
      <c r="MD188">
        <v>0.56835069999999999</v>
      </c>
      <c r="ME188">
        <v>19.404730000000001</v>
      </c>
      <c r="MF188" s="1">
        <v>5.0412109999999999E-4</v>
      </c>
      <c r="MG188" s="1">
        <v>0.20128360000000001</v>
      </c>
      <c r="MH188">
        <v>0.56822870000000003</v>
      </c>
      <c r="MI188">
        <v>19.519880000000001</v>
      </c>
      <c r="MJ188" s="1">
        <v>4.8638270000000001E-4</v>
      </c>
      <c r="MK188" s="1">
        <v>0.1942439</v>
      </c>
      <c r="ML188">
        <v>0.56808760000000003</v>
      </c>
      <c r="MM188">
        <v>18.87247</v>
      </c>
      <c r="MN188" s="1">
        <v>4.6973590000000002E-4</v>
      </c>
      <c r="MO188" s="1">
        <v>0.18762799999999999</v>
      </c>
      <c r="MP188">
        <v>0.56791440000000004</v>
      </c>
      <c r="MQ188">
        <v>18.215070000000001</v>
      </c>
      <c r="MR188" s="1">
        <v>4.5341460000000001E-4</v>
      </c>
      <c r="MS188" s="1">
        <v>0.18117530000000001</v>
      </c>
      <c r="MT188">
        <v>0.56773969999999996</v>
      </c>
      <c r="MU188">
        <v>17.811419999999998</v>
      </c>
      <c r="MV188" s="1">
        <v>4.3779419999999999E-4</v>
      </c>
      <c r="MW188" s="1">
        <v>0.17498240000000001</v>
      </c>
      <c r="MX188">
        <v>0.56757270000000004</v>
      </c>
      <c r="MY188">
        <v>18.522459999999999</v>
      </c>
      <c r="MZ188" s="1">
        <v>4.23769E-4</v>
      </c>
      <c r="NA188" s="1">
        <v>0.16939019999999999</v>
      </c>
      <c r="NB188">
        <v>0.56741149999999996</v>
      </c>
      <c r="NC188">
        <v>19.659310000000001</v>
      </c>
      <c r="ND188" s="1">
        <v>4.1201980000000002E-4</v>
      </c>
      <c r="NE188" s="1">
        <v>0.1646966</v>
      </c>
      <c r="NF188">
        <v>0.56727329999999998</v>
      </c>
      <c r="NG188">
        <v>20.706589999999998</v>
      </c>
      <c r="NH188" s="1">
        <v>4.0269520000000002E-4</v>
      </c>
      <c r="NI188" s="1">
        <v>0.16096579999999999</v>
      </c>
      <c r="NJ188">
        <v>0.56715729999999998</v>
      </c>
      <c r="NK188">
        <v>21.396439999999998</v>
      </c>
      <c r="NL188" s="1">
        <v>3.9482980000000003E-4</v>
      </c>
      <c r="NM188" s="1">
        <v>0.1578319</v>
      </c>
      <c r="NN188">
        <v>0.56708340000000002</v>
      </c>
      <c r="NO188">
        <v>21.18525</v>
      </c>
      <c r="NP188" s="1">
        <v>3.8646090000000002E-4</v>
      </c>
      <c r="NQ188" s="1">
        <v>0.1545261</v>
      </c>
      <c r="NR188">
        <v>0.56702750000000002</v>
      </c>
      <c r="NS188">
        <v>20.45749</v>
      </c>
      <c r="NT188" s="1">
        <v>3.7694060000000002E-4</v>
      </c>
      <c r="NU188" s="1">
        <v>0.1507501</v>
      </c>
      <c r="NV188">
        <v>0.5669824</v>
      </c>
      <c r="NW188">
        <v>19.744789999999998</v>
      </c>
      <c r="NX188" s="1">
        <v>3.6622230000000003E-4</v>
      </c>
      <c r="NY188" s="1">
        <v>0.14649880000000001</v>
      </c>
      <c r="NZ188">
        <v>0.56694840000000002</v>
      </c>
      <c r="OA188">
        <v>19.32621</v>
      </c>
      <c r="OB188" s="1">
        <v>3.544935E-4</v>
      </c>
      <c r="OC188" s="1">
        <v>0.14182839999999999</v>
      </c>
      <c r="OD188">
        <v>0.56688530000000004</v>
      </c>
      <c r="OE188">
        <v>19.41311</v>
      </c>
      <c r="OF188" s="1">
        <v>3.4190780000000002E-4</v>
      </c>
      <c r="OG188" s="1">
        <v>0.13681740000000001</v>
      </c>
      <c r="OH188">
        <v>0.56681099999999995</v>
      </c>
      <c r="OI188">
        <v>20.222670000000001</v>
      </c>
      <c r="OJ188" s="1">
        <v>3.2814960000000001E-4</v>
      </c>
      <c r="OK188" s="1">
        <v>0.1313695</v>
      </c>
    </row>
    <row r="189" spans="1:401" x14ac:dyDescent="0.35">
      <c r="A189">
        <v>195</v>
      </c>
      <c r="B189" t="s">
        <v>4</v>
      </c>
      <c r="C189" t="s">
        <v>181</v>
      </c>
      <c r="D189" t="s">
        <v>195</v>
      </c>
      <c r="E189">
        <v>778.66030000000001</v>
      </c>
      <c r="F189">
        <v>0.86735150000000005</v>
      </c>
      <c r="G189">
        <v>16.084250000000001</v>
      </c>
      <c r="H189">
        <v>0</v>
      </c>
      <c r="I189">
        <v>0</v>
      </c>
      <c r="J189">
        <v>0.86504780000000003</v>
      </c>
      <c r="K189">
        <v>16.199449999999999</v>
      </c>
      <c r="L189">
        <v>0</v>
      </c>
      <c r="M189">
        <v>0</v>
      </c>
      <c r="N189">
        <v>0.86267510000000003</v>
      </c>
      <c r="O189">
        <v>16.662849999999999</v>
      </c>
      <c r="P189">
        <v>0</v>
      </c>
      <c r="Q189">
        <v>0</v>
      </c>
      <c r="R189">
        <v>0.86020370000000002</v>
      </c>
      <c r="S189">
        <v>16.673940000000002</v>
      </c>
      <c r="T189">
        <v>0</v>
      </c>
      <c r="U189">
        <v>0</v>
      </c>
      <c r="V189">
        <v>0.85758290000000004</v>
      </c>
      <c r="W189">
        <v>16.69332</v>
      </c>
      <c r="X189">
        <v>0</v>
      </c>
      <c r="Y189">
        <v>0</v>
      </c>
      <c r="Z189">
        <v>0.85473330000000003</v>
      </c>
      <c r="AA189">
        <v>16.30179</v>
      </c>
      <c r="AB189">
        <v>0</v>
      </c>
      <c r="AC189">
        <v>0</v>
      </c>
      <c r="AD189">
        <v>0.85187880000000005</v>
      </c>
      <c r="AE189">
        <v>15.89742</v>
      </c>
      <c r="AF189">
        <v>0</v>
      </c>
      <c r="AG189" s="1">
        <v>3.45027E-37</v>
      </c>
      <c r="AH189">
        <v>0.84899060000000004</v>
      </c>
      <c r="AI189">
        <v>15.7582</v>
      </c>
      <c r="AJ189" s="1">
        <v>5.8034140000000001E-29</v>
      </c>
      <c r="AK189" s="1">
        <v>1.834756E-26</v>
      </c>
      <c r="AL189">
        <v>0.84617529999999996</v>
      </c>
      <c r="AM189">
        <v>15.809530000000001</v>
      </c>
      <c r="AN189" s="1">
        <v>3.8226550000000001E-18</v>
      </c>
      <c r="AO189" s="1">
        <v>1.216103E-15</v>
      </c>
      <c r="AP189">
        <v>0.84334390000000004</v>
      </c>
      <c r="AQ189">
        <v>15.94421</v>
      </c>
      <c r="AR189" s="1">
        <v>1.916661E-8</v>
      </c>
      <c r="AS189" s="1">
        <v>4.1482380000000001E-6</v>
      </c>
      <c r="AT189">
        <v>0.8404703</v>
      </c>
      <c r="AU189">
        <v>16.389959999999999</v>
      </c>
      <c r="AV189" s="1">
        <v>1.3197449999999999E-4</v>
      </c>
      <c r="AW189" s="1">
        <v>3.2017329999999997E-2</v>
      </c>
      <c r="AX189">
        <v>0.83765920000000005</v>
      </c>
      <c r="AY189">
        <v>16.335229999999999</v>
      </c>
      <c r="AZ189" s="1">
        <v>3.1523799999999998E-2</v>
      </c>
      <c r="BA189">
        <v>8.2105110000000003</v>
      </c>
      <c r="BB189">
        <v>0.83486559999999999</v>
      </c>
      <c r="BC189">
        <v>15.98616</v>
      </c>
      <c r="BD189">
        <v>1.1995800000000001</v>
      </c>
      <c r="BE189">
        <v>331.16269999999997</v>
      </c>
      <c r="BF189">
        <v>0.83206639999999998</v>
      </c>
      <c r="BG189">
        <v>15.580360000000001</v>
      </c>
      <c r="BH189">
        <v>12.4869</v>
      </c>
      <c r="BI189">
        <v>3626.1930000000002</v>
      </c>
      <c r="BJ189">
        <v>0.82930680000000001</v>
      </c>
      <c r="BK189">
        <v>15.00924</v>
      </c>
      <c r="BL189">
        <v>48.563740000000003</v>
      </c>
      <c r="BM189">
        <v>14732.39</v>
      </c>
      <c r="BN189">
        <v>0.82636520000000002</v>
      </c>
      <c r="BO189">
        <v>14.618869999999999</v>
      </c>
      <c r="BP189">
        <v>87.000649999999993</v>
      </c>
      <c r="BQ189">
        <v>27434.27</v>
      </c>
      <c r="BR189">
        <v>0.82313259999999999</v>
      </c>
      <c r="BS189">
        <v>14.461180000000001</v>
      </c>
      <c r="BT189">
        <v>83.909480000000002</v>
      </c>
      <c r="BU189">
        <v>27390.12</v>
      </c>
      <c r="BV189">
        <v>0.819299</v>
      </c>
      <c r="BW189">
        <v>14.774100000000001</v>
      </c>
      <c r="BX189">
        <v>49.216439999999999</v>
      </c>
      <c r="BY189">
        <v>16568.96</v>
      </c>
      <c r="BZ189">
        <v>0.81478870000000003</v>
      </c>
      <c r="CA189">
        <v>15.487769999999999</v>
      </c>
      <c r="CB189">
        <v>19.476559999999999</v>
      </c>
      <c r="CC189">
        <v>6738.893</v>
      </c>
      <c r="CD189">
        <v>0.80945080000000003</v>
      </c>
      <c r="CE189">
        <v>16.257760000000001</v>
      </c>
      <c r="CF189">
        <v>5.7163040000000001</v>
      </c>
      <c r="CG189">
        <v>2024.1869999999999</v>
      </c>
      <c r="CH189">
        <v>0.80345460000000002</v>
      </c>
      <c r="CI189">
        <v>16.665510000000001</v>
      </c>
      <c r="CJ189">
        <v>1.3818250000000001</v>
      </c>
      <c r="CK189">
        <v>497.61130000000003</v>
      </c>
      <c r="CL189">
        <v>0.79689849999999995</v>
      </c>
      <c r="CM189">
        <v>16.414670000000001</v>
      </c>
      <c r="CN189">
        <v>0.33055849999999998</v>
      </c>
      <c r="CO189">
        <v>119.00879999999999</v>
      </c>
      <c r="CP189">
        <v>0.789767</v>
      </c>
      <c r="CQ189">
        <v>15.815160000000001</v>
      </c>
      <c r="CR189" s="1">
        <v>0.1136818</v>
      </c>
      <c r="CS189">
        <v>39.742330000000003</v>
      </c>
      <c r="CT189">
        <v>0.78235710000000003</v>
      </c>
      <c r="CU189">
        <v>15.26159</v>
      </c>
      <c r="CV189" s="1">
        <v>7.1048609999999998E-2</v>
      </c>
      <c r="CW189">
        <v>24.137540000000001</v>
      </c>
      <c r="CX189">
        <v>0.77511929999999996</v>
      </c>
      <c r="CY189">
        <v>14.96691</v>
      </c>
      <c r="CZ189" s="1">
        <v>6.2867919999999994E-2</v>
      </c>
      <c r="DA189">
        <v>21.198260000000001</v>
      </c>
      <c r="DB189">
        <v>0.76795179999999996</v>
      </c>
      <c r="DC189">
        <v>15.39635</v>
      </c>
      <c r="DD189" s="1">
        <v>6.2817310000000001E-2</v>
      </c>
      <c r="DE189" s="1">
        <v>21.231369999999998</v>
      </c>
      <c r="DF189">
        <v>0.76054299999999997</v>
      </c>
      <c r="DG189">
        <v>16.320409999999999</v>
      </c>
      <c r="DH189" s="1">
        <v>6.4055000000000001E-2</v>
      </c>
      <c r="DI189" s="1">
        <v>21.79974</v>
      </c>
      <c r="DJ189">
        <v>0.75320370000000003</v>
      </c>
      <c r="DK189">
        <v>17.08099</v>
      </c>
      <c r="DL189" s="1">
        <v>6.3761960000000006E-2</v>
      </c>
      <c r="DM189" s="1">
        <v>21.882269999999998</v>
      </c>
      <c r="DN189">
        <v>0.74646239999999997</v>
      </c>
      <c r="DO189">
        <v>17.531860000000002</v>
      </c>
      <c r="DP189" s="1">
        <v>6.1249480000000002E-2</v>
      </c>
      <c r="DQ189" s="1">
        <v>21.178830000000001</v>
      </c>
      <c r="DR189">
        <v>0.73978509999999997</v>
      </c>
      <c r="DS189">
        <v>17.364409999999999</v>
      </c>
      <c r="DT189" s="1">
        <v>5.7058320000000003E-2</v>
      </c>
      <c r="DU189" s="1">
        <v>19.863769999999999</v>
      </c>
      <c r="DV189">
        <v>0.73331040000000003</v>
      </c>
      <c r="DW189">
        <v>16.796489999999999</v>
      </c>
      <c r="DX189" s="1">
        <v>5.2066729999999999E-2</v>
      </c>
      <c r="DY189" s="1">
        <v>18.235399999999998</v>
      </c>
      <c r="DZ189">
        <v>0.72704429999999998</v>
      </c>
      <c r="EA189">
        <v>16.254010000000001</v>
      </c>
      <c r="EB189" s="1">
        <v>4.6928310000000001E-2</v>
      </c>
      <c r="EC189" s="1">
        <v>16.521540000000002</v>
      </c>
      <c r="ED189">
        <v>0.72102940000000004</v>
      </c>
      <c r="EE189">
        <v>15.96955</v>
      </c>
      <c r="EF189" s="1">
        <v>4.193272E-2</v>
      </c>
      <c r="EG189" s="1">
        <v>14.830830000000001</v>
      </c>
      <c r="EH189">
        <v>0.71517419999999998</v>
      </c>
      <c r="EI189">
        <v>16.293060000000001</v>
      </c>
      <c r="EJ189" s="1">
        <v>3.7011679999999998E-2</v>
      </c>
      <c r="EK189" s="1">
        <v>13.15164</v>
      </c>
      <c r="EL189">
        <v>0.71036500000000002</v>
      </c>
      <c r="EM189">
        <v>17.038599999999999</v>
      </c>
      <c r="EN189" s="1">
        <v>3.2175780000000001E-2</v>
      </c>
      <c r="EO189" s="1">
        <v>11.47612</v>
      </c>
      <c r="EP189">
        <v>0.70604619999999996</v>
      </c>
      <c r="EQ189">
        <v>17.890270000000001</v>
      </c>
      <c r="ER189" s="1">
        <v>2.7564129999999999E-2</v>
      </c>
      <c r="ES189" s="1">
        <v>9.859318</v>
      </c>
      <c r="ET189">
        <v>0.7023703</v>
      </c>
      <c r="EU189">
        <v>18.448260000000001</v>
      </c>
      <c r="EV189" s="1">
        <v>2.3471450000000001E-2</v>
      </c>
      <c r="EW189" s="1">
        <v>8.4069749999999992</v>
      </c>
      <c r="EX189">
        <v>0.69956430000000003</v>
      </c>
      <c r="EY189">
        <v>18.272179999999999</v>
      </c>
      <c r="EZ189" s="1">
        <v>2.0048090000000001E-2</v>
      </c>
      <c r="FA189" s="1">
        <v>7.1786940000000001</v>
      </c>
      <c r="FB189">
        <v>0.69738299999999998</v>
      </c>
      <c r="FC189">
        <v>17.588740000000001</v>
      </c>
      <c r="FD189" s="1">
        <v>1.7284399999999998E-2</v>
      </c>
      <c r="FE189" s="1">
        <v>6.1799860000000004</v>
      </c>
      <c r="FF189">
        <v>0.69575589999999998</v>
      </c>
      <c r="FG189">
        <v>16.768840000000001</v>
      </c>
      <c r="FH189" s="1">
        <v>1.507058E-2</v>
      </c>
      <c r="FI189" s="1">
        <v>5.3768589999999996</v>
      </c>
      <c r="FJ189">
        <v>0.69463319999999995</v>
      </c>
      <c r="FK189">
        <v>16.200140000000001</v>
      </c>
      <c r="FL189" s="1">
        <v>1.325732E-2</v>
      </c>
      <c r="FM189" s="1">
        <v>4.7180960000000001</v>
      </c>
      <c r="FN189">
        <v>0.6938936</v>
      </c>
      <c r="FO189">
        <v>16.702259999999999</v>
      </c>
      <c r="FP189" s="1">
        <v>1.164597E-2</v>
      </c>
      <c r="FQ189" s="1">
        <v>4.1366449999999997</v>
      </c>
      <c r="FR189">
        <v>0.69344910000000004</v>
      </c>
      <c r="FS189">
        <v>17.473749999999999</v>
      </c>
      <c r="FT189" s="1">
        <v>1.0024369999999999E-2</v>
      </c>
      <c r="FU189" s="1">
        <v>3.5584090000000002</v>
      </c>
      <c r="FV189">
        <v>0.69332099999999997</v>
      </c>
      <c r="FW189">
        <v>18.231089999999998</v>
      </c>
      <c r="FX189" s="1">
        <v>8.3014960000000002E-3</v>
      </c>
      <c r="FY189" s="1">
        <v>2.9475530000000001</v>
      </c>
      <c r="FZ189">
        <v>0.6933627</v>
      </c>
      <c r="GA189">
        <v>18.552890000000001</v>
      </c>
      <c r="GB189" s="1">
        <v>6.591113E-3</v>
      </c>
      <c r="GC189" s="1">
        <v>2.3402980000000002</v>
      </c>
      <c r="GD189">
        <v>0.69347879999999995</v>
      </c>
      <c r="GE189">
        <v>18.240279999999998</v>
      </c>
      <c r="GF189" s="1">
        <v>5.1059399999999998E-3</v>
      </c>
      <c r="GG189" s="1">
        <v>1.8104769999999999</v>
      </c>
      <c r="GH189">
        <v>0.69368350000000001</v>
      </c>
      <c r="GI189">
        <v>17.472999999999999</v>
      </c>
      <c r="GJ189" s="1">
        <v>3.981343E-3</v>
      </c>
      <c r="GK189" s="1">
        <v>1.406803</v>
      </c>
      <c r="GL189">
        <v>0.69395240000000002</v>
      </c>
      <c r="GM189">
        <v>16.65935</v>
      </c>
      <c r="GN189" s="1">
        <v>3.2156419999999999E-3</v>
      </c>
      <c r="GO189" s="1">
        <v>1.1307780000000001</v>
      </c>
      <c r="GP189">
        <v>0.69421149999999998</v>
      </c>
      <c r="GQ189">
        <v>16.20082</v>
      </c>
      <c r="GR189" s="1">
        <v>2.7218149999999998E-3</v>
      </c>
      <c r="GS189" s="1">
        <v>0.95249379999999995</v>
      </c>
      <c r="GT189">
        <v>0.69445809999999997</v>
      </c>
      <c r="GU189">
        <v>16.845490000000002</v>
      </c>
      <c r="GV189" s="1">
        <v>2.3991960000000001E-3</v>
      </c>
      <c r="GW189" s="1">
        <v>0.83644160000000001</v>
      </c>
      <c r="GX189">
        <v>0.69469420000000004</v>
      </c>
      <c r="GY189">
        <v>17.758130000000001</v>
      </c>
      <c r="GZ189" s="1">
        <v>2.173052E-3</v>
      </c>
      <c r="HA189" s="1">
        <v>0.75571969999999999</v>
      </c>
      <c r="HB189">
        <v>0.69493240000000001</v>
      </c>
      <c r="HC189">
        <v>18.674700000000001</v>
      </c>
      <c r="HD189" s="1">
        <v>1.9938999999999998E-3</v>
      </c>
      <c r="HE189" s="1">
        <v>0.69237170000000003</v>
      </c>
      <c r="HF189">
        <v>0.69511840000000003</v>
      </c>
      <c r="HG189">
        <v>19.366019999999999</v>
      </c>
      <c r="HH189" s="1">
        <v>1.8419479999999999E-3</v>
      </c>
      <c r="HI189" s="1">
        <v>0.63891580000000003</v>
      </c>
      <c r="HJ189">
        <v>0.69524680000000005</v>
      </c>
      <c r="HK189">
        <v>19.372859999999999</v>
      </c>
      <c r="HL189" s="1">
        <v>1.712723E-3</v>
      </c>
      <c r="HM189" s="1">
        <v>0.59356339999999996</v>
      </c>
      <c r="HN189">
        <v>0.69533769999999995</v>
      </c>
      <c r="HO189">
        <v>18.71857</v>
      </c>
      <c r="HP189" s="1">
        <v>1.6042299999999999E-3</v>
      </c>
      <c r="HQ189" s="1">
        <v>0.55551910000000004</v>
      </c>
      <c r="HR189">
        <v>0.69541310000000001</v>
      </c>
      <c r="HS189">
        <v>18.016639999999999</v>
      </c>
      <c r="HT189" s="1">
        <v>1.513999E-3</v>
      </c>
      <c r="HU189" s="1">
        <v>0.52393190000000001</v>
      </c>
      <c r="HV189">
        <v>0.69546399999999997</v>
      </c>
      <c r="HW189">
        <v>17.478919999999999</v>
      </c>
      <c r="HX189" s="1">
        <v>1.438433E-3</v>
      </c>
      <c r="HY189" s="1">
        <v>0.49753750000000002</v>
      </c>
      <c r="HZ189">
        <v>0.69548909999999997</v>
      </c>
      <c r="IA189">
        <v>17.919080000000001</v>
      </c>
      <c r="IB189" s="1">
        <v>1.375147E-3</v>
      </c>
      <c r="IC189" s="1">
        <v>0.47546369999999999</v>
      </c>
      <c r="ID189">
        <v>0.69551300000000005</v>
      </c>
      <c r="IE189">
        <v>18.95044</v>
      </c>
      <c r="IF189" s="1">
        <v>1.3250549999999999E-3</v>
      </c>
      <c r="IG189" s="1">
        <v>0.45789600000000003</v>
      </c>
      <c r="IH189">
        <v>0.69550199999999995</v>
      </c>
      <c r="II189">
        <v>20.024819999999998</v>
      </c>
      <c r="IJ189" s="1">
        <v>1.2861109999999999E-3</v>
      </c>
      <c r="IK189" s="1">
        <v>0.44431080000000001</v>
      </c>
      <c r="IL189">
        <v>0.69551280000000004</v>
      </c>
      <c r="IM189">
        <v>20.801549999999999</v>
      </c>
      <c r="IN189" s="1">
        <v>1.254268E-3</v>
      </c>
      <c r="IO189" s="1">
        <v>0.43325419999999998</v>
      </c>
      <c r="IP189">
        <v>0.69550849999999997</v>
      </c>
      <c r="IQ189">
        <v>20.65513</v>
      </c>
      <c r="IR189" s="1">
        <v>1.222933E-3</v>
      </c>
      <c r="IS189" s="1">
        <v>0.42250110000000002</v>
      </c>
      <c r="IT189">
        <v>0.69551839999999998</v>
      </c>
      <c r="IU189">
        <v>19.839459999999999</v>
      </c>
      <c r="IV189" s="1">
        <v>1.1877929999999999E-3</v>
      </c>
      <c r="IW189" s="1">
        <v>0.41054259999999998</v>
      </c>
      <c r="IX189">
        <v>0.69551600000000002</v>
      </c>
      <c r="IY189">
        <v>18.988630000000001</v>
      </c>
      <c r="IZ189" s="1">
        <v>1.148294E-3</v>
      </c>
      <c r="JA189" s="1">
        <v>0.3970243</v>
      </c>
      <c r="JB189">
        <v>0.6954977</v>
      </c>
      <c r="JC189">
        <v>18.430099999999999</v>
      </c>
      <c r="JD189" s="1">
        <v>1.1059259999999999E-3</v>
      </c>
      <c r="JE189" s="1">
        <v>0.38248339999999997</v>
      </c>
      <c r="JF189">
        <v>0.69551859999999999</v>
      </c>
      <c r="JG189">
        <v>18.722650000000002</v>
      </c>
      <c r="JH189" s="1">
        <v>1.0628E-3</v>
      </c>
      <c r="JI189" s="1">
        <v>0.36764350000000001</v>
      </c>
      <c r="JJ189">
        <v>0.69550909999999999</v>
      </c>
      <c r="JK189">
        <v>19.240490000000001</v>
      </c>
      <c r="JL189" s="1">
        <v>1.020132E-3</v>
      </c>
      <c r="JM189" s="1">
        <v>0.35290749999999999</v>
      </c>
      <c r="JN189">
        <v>0.69551499999999999</v>
      </c>
      <c r="JO189">
        <v>19.893509999999999</v>
      </c>
      <c r="JP189" s="1">
        <v>9.787540999999999E-4</v>
      </c>
      <c r="JQ189" s="1">
        <v>0.3386265</v>
      </c>
      <c r="JR189">
        <v>0.69552400000000003</v>
      </c>
      <c r="JS189">
        <v>19.947389999999999</v>
      </c>
      <c r="JT189" s="1">
        <v>9.3938859999999997E-4</v>
      </c>
      <c r="JU189" s="1">
        <v>0.3249843</v>
      </c>
      <c r="JV189">
        <v>0.69551499999999999</v>
      </c>
      <c r="JW189">
        <v>19.373709999999999</v>
      </c>
      <c r="JX189" s="1">
        <v>9.015014E-4</v>
      </c>
      <c r="JY189" s="1">
        <v>0.3119017</v>
      </c>
      <c r="JZ189">
        <v>0.6954996</v>
      </c>
      <c r="KA189">
        <v>18.54495</v>
      </c>
      <c r="KB189" s="1">
        <v>8.6554130000000005E-4</v>
      </c>
      <c r="KC189" s="1">
        <v>0.299454</v>
      </c>
      <c r="KD189">
        <v>0.69549700000000003</v>
      </c>
      <c r="KE189">
        <v>17.722300000000001</v>
      </c>
      <c r="KF189" s="1">
        <v>8.31397E-4</v>
      </c>
      <c r="KG189" s="1">
        <v>0.28763739999999999</v>
      </c>
      <c r="KH189">
        <v>0.69550789999999996</v>
      </c>
      <c r="KI189">
        <v>17.151140000000002</v>
      </c>
      <c r="KJ189" s="1">
        <v>7.9878450000000004E-4</v>
      </c>
      <c r="KK189" s="1">
        <v>0.27635690000000002</v>
      </c>
      <c r="KL189">
        <v>0.69550789999999996</v>
      </c>
      <c r="KM189">
        <v>17.43065</v>
      </c>
      <c r="KN189" s="1">
        <v>7.6767090000000001E-4</v>
      </c>
      <c r="KO189" s="1">
        <v>0.26558589999999999</v>
      </c>
      <c r="KP189">
        <v>0.6955017</v>
      </c>
      <c r="KQ189">
        <v>17.750900000000001</v>
      </c>
      <c r="KR189" s="1">
        <v>7.3783099999999999E-4</v>
      </c>
      <c r="KS189" s="1">
        <v>0.2552528</v>
      </c>
      <c r="KT189">
        <v>0.69551030000000003</v>
      </c>
      <c r="KU189">
        <v>18.183610000000002</v>
      </c>
      <c r="KV189" s="1">
        <v>7.0913520000000002E-4</v>
      </c>
      <c r="KW189" s="1">
        <v>0.24533679999999999</v>
      </c>
      <c r="KX189">
        <v>0.69552340000000001</v>
      </c>
      <c r="KY189">
        <v>18.52337</v>
      </c>
      <c r="KZ189" s="1">
        <v>6.8177899999999998E-4</v>
      </c>
      <c r="LA189" s="1">
        <v>0.2358594</v>
      </c>
      <c r="LB189">
        <v>0.69550860000000003</v>
      </c>
      <c r="LC189">
        <v>18.336099999999998</v>
      </c>
      <c r="LD189" s="1">
        <v>6.5611409999999999E-4</v>
      </c>
      <c r="LE189" s="1">
        <v>0.2269747</v>
      </c>
      <c r="LF189">
        <v>0.69551790000000002</v>
      </c>
      <c r="LG189">
        <v>17.663930000000001</v>
      </c>
      <c r="LH189" s="1">
        <v>6.3161269999999995E-4</v>
      </c>
      <c r="LI189" s="1">
        <v>0.2184729</v>
      </c>
      <c r="LJ189">
        <v>0.69551529999999995</v>
      </c>
      <c r="LK189">
        <v>16.858799999999999</v>
      </c>
      <c r="LL189" s="1">
        <v>6.0807280000000003E-4</v>
      </c>
      <c r="LM189" s="1">
        <v>0.21034700000000001</v>
      </c>
      <c r="LN189">
        <v>0.69549229999999995</v>
      </c>
      <c r="LO189">
        <v>16.31025</v>
      </c>
      <c r="LP189" s="1">
        <v>5.8560220000000002E-4</v>
      </c>
      <c r="LQ189" s="1">
        <v>0.2025875</v>
      </c>
      <c r="LR189">
        <v>0.69546200000000002</v>
      </c>
      <c r="LS189">
        <v>16.79908</v>
      </c>
      <c r="LT189" s="1">
        <v>5.64217E-4</v>
      </c>
      <c r="LU189" s="1">
        <v>0.19518530000000001</v>
      </c>
      <c r="LV189">
        <v>0.69541850000000005</v>
      </c>
      <c r="LW189">
        <v>17.56157</v>
      </c>
      <c r="LX189" s="1">
        <v>5.4387849999999998E-4</v>
      </c>
      <c r="LY189" s="1">
        <v>0.1881526</v>
      </c>
      <c r="LZ189">
        <v>0.69533370000000005</v>
      </c>
      <c r="MA189">
        <v>18.490549999999999</v>
      </c>
      <c r="MB189" s="1">
        <v>5.2466800000000005E-4</v>
      </c>
      <c r="MC189" s="1">
        <v>0.18151059999999999</v>
      </c>
      <c r="MD189">
        <v>0.69520780000000004</v>
      </c>
      <c r="ME189">
        <v>19.414110000000001</v>
      </c>
      <c r="MF189" s="1">
        <v>5.063849E-4</v>
      </c>
      <c r="MG189" s="1">
        <v>0.1752088</v>
      </c>
      <c r="MH189">
        <v>0.6950269</v>
      </c>
      <c r="MI189">
        <v>19.556609999999999</v>
      </c>
      <c r="MJ189" s="1">
        <v>4.88541E-4</v>
      </c>
      <c r="MK189" s="1">
        <v>0.16907330000000001</v>
      </c>
      <c r="ML189">
        <v>0.6948124</v>
      </c>
      <c r="MM189">
        <v>18.926690000000001</v>
      </c>
      <c r="MN189" s="1">
        <v>4.717915E-4</v>
      </c>
      <c r="MO189" s="1">
        <v>0.16329640000000001</v>
      </c>
      <c r="MP189">
        <v>0.69460719999999998</v>
      </c>
      <c r="MQ189">
        <v>18.26857</v>
      </c>
      <c r="MR189" s="1">
        <v>4.5542089999999998E-4</v>
      </c>
      <c r="MS189" s="1">
        <v>0.15768470000000001</v>
      </c>
      <c r="MT189">
        <v>0.69435829999999998</v>
      </c>
      <c r="MU189">
        <v>17.843599999999999</v>
      </c>
      <c r="MV189" s="1">
        <v>4.3970119999999998E-4</v>
      </c>
      <c r="MW189" s="1">
        <v>0.15227669999999999</v>
      </c>
      <c r="MX189">
        <v>0.69409140000000003</v>
      </c>
      <c r="MY189">
        <v>18.50637</v>
      </c>
      <c r="MZ189" s="1">
        <v>4.2542829999999999E-4</v>
      </c>
      <c r="NA189" s="1">
        <v>0.1473381</v>
      </c>
      <c r="NB189">
        <v>0.69387089999999996</v>
      </c>
      <c r="NC189">
        <v>19.616399999999999</v>
      </c>
      <c r="ND189" s="1">
        <v>4.133591E-4</v>
      </c>
      <c r="NE189" s="1">
        <v>0.14315320000000001</v>
      </c>
      <c r="NF189">
        <v>0.69365889999999997</v>
      </c>
      <c r="NG189">
        <v>20.678429999999999</v>
      </c>
      <c r="NH189" s="1">
        <v>4.037685E-4</v>
      </c>
      <c r="NI189" s="1">
        <v>0.1398151</v>
      </c>
      <c r="NJ189">
        <v>0.69346079999999999</v>
      </c>
      <c r="NK189">
        <v>21.414909999999999</v>
      </c>
      <c r="NL189" s="1">
        <v>3.9580239999999998E-4</v>
      </c>
      <c r="NM189" s="1">
        <v>0.1370516</v>
      </c>
      <c r="NN189">
        <v>0.69333259999999997</v>
      </c>
      <c r="NO189">
        <v>21.24352</v>
      </c>
      <c r="NP189" s="1">
        <v>3.8758569999999999E-4</v>
      </c>
      <c r="NQ189" s="1">
        <v>0.13423650000000001</v>
      </c>
      <c r="NR189">
        <v>0.69322439999999996</v>
      </c>
      <c r="NS189">
        <v>20.527640000000002</v>
      </c>
      <c r="NT189" s="1">
        <v>3.7818870000000003E-4</v>
      </c>
      <c r="NU189" s="1">
        <v>0.13101099999999999</v>
      </c>
      <c r="NV189">
        <v>0.69315249999999995</v>
      </c>
      <c r="NW189">
        <v>19.807310000000001</v>
      </c>
      <c r="NX189" s="1">
        <v>3.6763939999999998E-4</v>
      </c>
      <c r="NY189" s="1">
        <v>0.1273878</v>
      </c>
      <c r="NZ189">
        <v>0.69308979999999998</v>
      </c>
      <c r="OA189">
        <v>19.353110000000001</v>
      </c>
      <c r="OB189" s="1">
        <v>3.5600760000000002E-4</v>
      </c>
      <c r="OC189" s="1">
        <v>0.123376</v>
      </c>
      <c r="OD189">
        <v>0.69301650000000004</v>
      </c>
      <c r="OE189">
        <v>19.398890000000002</v>
      </c>
      <c r="OF189" s="1">
        <v>3.4354079999999998E-4</v>
      </c>
      <c r="OG189" s="1">
        <v>0.1190761</v>
      </c>
      <c r="OH189">
        <v>0.69289109999999998</v>
      </c>
      <c r="OI189">
        <v>20.18309</v>
      </c>
      <c r="OJ189" s="1">
        <v>3.2995620000000002E-4</v>
      </c>
      <c r="OK189" s="1">
        <v>0.1144188</v>
      </c>
    </row>
    <row r="190" spans="1:401" x14ac:dyDescent="0.35">
      <c r="A190">
        <v>196</v>
      </c>
      <c r="B190" t="s">
        <v>4</v>
      </c>
      <c r="C190" t="s">
        <v>181</v>
      </c>
      <c r="D190" t="s">
        <v>196</v>
      </c>
      <c r="E190">
        <v>887.79399999999998</v>
      </c>
      <c r="F190">
        <v>0.67019859999999998</v>
      </c>
      <c r="G190">
        <v>16.07582</v>
      </c>
      <c r="H190">
        <v>0</v>
      </c>
      <c r="I190">
        <v>0</v>
      </c>
      <c r="J190">
        <v>0.66881539999999995</v>
      </c>
      <c r="K190">
        <v>16.18956</v>
      </c>
      <c r="L190">
        <v>0</v>
      </c>
      <c r="M190">
        <v>0</v>
      </c>
      <c r="N190">
        <v>0.66734320000000003</v>
      </c>
      <c r="O190">
        <v>16.669540000000001</v>
      </c>
      <c r="P190">
        <v>0</v>
      </c>
      <c r="Q190">
        <v>0</v>
      </c>
      <c r="R190">
        <v>0.66581270000000004</v>
      </c>
      <c r="S190">
        <v>16.710180000000001</v>
      </c>
      <c r="T190">
        <v>0</v>
      </c>
      <c r="U190">
        <v>0</v>
      </c>
      <c r="V190">
        <v>0.66429450000000001</v>
      </c>
      <c r="W190">
        <v>16.734470000000002</v>
      </c>
      <c r="X190">
        <v>0</v>
      </c>
      <c r="Y190">
        <v>0</v>
      </c>
      <c r="Z190">
        <v>0.66275850000000003</v>
      </c>
      <c r="AA190">
        <v>16.35106</v>
      </c>
      <c r="AB190">
        <v>0</v>
      </c>
      <c r="AC190">
        <v>0</v>
      </c>
      <c r="AD190">
        <v>0.66120990000000002</v>
      </c>
      <c r="AE190">
        <v>15.92801</v>
      </c>
      <c r="AF190">
        <v>0</v>
      </c>
      <c r="AG190" s="1">
        <v>9.0042690000000004E-38</v>
      </c>
      <c r="AH190">
        <v>0.6596727</v>
      </c>
      <c r="AI190">
        <v>15.758430000000001</v>
      </c>
      <c r="AJ190" s="1">
        <v>1.225136E-29</v>
      </c>
      <c r="AK190" s="1">
        <v>4.7764859999999997E-27</v>
      </c>
      <c r="AL190">
        <v>0.65805130000000001</v>
      </c>
      <c r="AM190">
        <v>15.79496</v>
      </c>
      <c r="AN190" s="1">
        <v>8.1600410000000003E-19</v>
      </c>
      <c r="AO190" s="1">
        <v>3.2019010000000001E-16</v>
      </c>
      <c r="AP190">
        <v>0.65623069999999994</v>
      </c>
      <c r="AQ190">
        <v>15.93229</v>
      </c>
      <c r="AR190" s="1">
        <v>6.759632E-9</v>
      </c>
      <c r="AS190" s="1">
        <v>1.836796E-6</v>
      </c>
      <c r="AT190">
        <v>0.6543831</v>
      </c>
      <c r="AU190">
        <v>16.39611</v>
      </c>
      <c r="AV190" s="1">
        <v>7.313117E-5</v>
      </c>
      <c r="AW190" s="1">
        <v>2.162874E-2</v>
      </c>
      <c r="AX190">
        <v>0.65259679999999998</v>
      </c>
      <c r="AY190">
        <v>16.37631</v>
      </c>
      <c r="AZ190" s="1">
        <v>2.0860779999999999E-2</v>
      </c>
      <c r="BA190">
        <v>6.6119349999999999</v>
      </c>
      <c r="BB190">
        <v>0.65082130000000005</v>
      </c>
      <c r="BC190">
        <v>16.04542</v>
      </c>
      <c r="BD190">
        <v>0.89974730000000003</v>
      </c>
      <c r="BE190">
        <v>302.72059999999999</v>
      </c>
      <c r="BF190">
        <v>0.6490378</v>
      </c>
      <c r="BG190">
        <v>15.64241</v>
      </c>
      <c r="BH190">
        <v>10.346410000000001</v>
      </c>
      <c r="BI190">
        <v>3670.8389999999999</v>
      </c>
      <c r="BJ190">
        <v>0.64728399999999997</v>
      </c>
      <c r="BK190">
        <v>15.05897</v>
      </c>
      <c r="BL190">
        <v>43.727699999999999</v>
      </c>
      <c r="BM190">
        <v>16250.42</v>
      </c>
      <c r="BN190">
        <v>0.64542100000000002</v>
      </c>
      <c r="BO190">
        <v>14.63739</v>
      </c>
      <c r="BP190">
        <v>84.089609999999993</v>
      </c>
      <c r="BQ190">
        <v>32569.74</v>
      </c>
      <c r="BR190">
        <v>0.64338499999999998</v>
      </c>
      <c r="BS190">
        <v>14.465109999999999</v>
      </c>
      <c r="BT190">
        <v>86.201970000000003</v>
      </c>
      <c r="BU190">
        <v>34647.9</v>
      </c>
      <c r="BV190">
        <v>0.6409532</v>
      </c>
      <c r="BW190">
        <v>14.76681</v>
      </c>
      <c r="BX190">
        <v>53.269840000000002</v>
      </c>
      <c r="BY190">
        <v>22133.98</v>
      </c>
      <c r="BZ190">
        <v>0.63808980000000004</v>
      </c>
      <c r="CA190">
        <v>15.47171</v>
      </c>
      <c r="CB190">
        <v>22.023630000000001</v>
      </c>
      <c r="CC190">
        <v>9425.0360000000001</v>
      </c>
      <c r="CD190">
        <v>0.63467709999999999</v>
      </c>
      <c r="CE190">
        <v>16.2563</v>
      </c>
      <c r="CF190">
        <v>6.6910090000000002</v>
      </c>
      <c r="CG190">
        <v>2936.518</v>
      </c>
      <c r="CH190">
        <v>0.63087590000000004</v>
      </c>
      <c r="CI190">
        <v>16.692710000000002</v>
      </c>
      <c r="CJ190">
        <v>1.6515139999999999</v>
      </c>
      <c r="CK190">
        <v>738.79300000000001</v>
      </c>
      <c r="CL190">
        <v>0.62669330000000001</v>
      </c>
      <c r="CM190">
        <v>16.464469999999999</v>
      </c>
      <c r="CN190">
        <v>0.3908044</v>
      </c>
      <c r="CO190">
        <v>175.3698</v>
      </c>
      <c r="CP190">
        <v>0.62220470000000005</v>
      </c>
      <c r="CQ190">
        <v>15.872019999999999</v>
      </c>
      <c r="CR190" s="1">
        <v>0.1256978</v>
      </c>
      <c r="CS190">
        <v>54.853470000000002</v>
      </c>
      <c r="CT190">
        <v>0.61767300000000003</v>
      </c>
      <c r="CU190">
        <v>15.30702</v>
      </c>
      <c r="CV190" s="1">
        <v>7.3419250000000005E-2</v>
      </c>
      <c r="CW190">
        <v>30.982949999999999</v>
      </c>
      <c r="CX190">
        <v>0.61344790000000005</v>
      </c>
      <c r="CY190">
        <v>14.98601</v>
      </c>
      <c r="CZ190" s="1">
        <v>6.3207830000000007E-2</v>
      </c>
      <c r="DA190">
        <v>26.3903</v>
      </c>
      <c r="DB190">
        <v>0.60900489999999996</v>
      </c>
      <c r="DC190">
        <v>15.38242</v>
      </c>
      <c r="DD190" s="1">
        <v>6.2632289999999993E-2</v>
      </c>
      <c r="DE190" s="1">
        <v>26.181750000000001</v>
      </c>
      <c r="DF190">
        <v>0.60440020000000005</v>
      </c>
      <c r="DG190">
        <v>16.289069999999999</v>
      </c>
      <c r="DH190" s="1">
        <v>6.3891260000000005E-2</v>
      </c>
      <c r="DI190" s="1">
        <v>26.886030000000002</v>
      </c>
      <c r="DJ190">
        <v>0.59996499999999997</v>
      </c>
      <c r="DK190">
        <v>17.063970000000001</v>
      </c>
      <c r="DL190" s="1">
        <v>6.3844509999999993E-2</v>
      </c>
      <c r="DM190" s="1">
        <v>27.09403</v>
      </c>
      <c r="DN190">
        <v>0.59606029999999999</v>
      </c>
      <c r="DO190">
        <v>17.542909999999999</v>
      </c>
      <c r="DP190" s="1">
        <v>6.1592420000000002E-2</v>
      </c>
      <c r="DQ190" s="1">
        <v>26.344280000000001</v>
      </c>
      <c r="DR190">
        <v>0.59220260000000002</v>
      </c>
      <c r="DS190">
        <v>17.407699999999998</v>
      </c>
      <c r="DT190" s="1">
        <v>5.7565100000000001E-2</v>
      </c>
      <c r="DU190" s="1">
        <v>24.797419999999999</v>
      </c>
      <c r="DV190">
        <v>0.58852179999999998</v>
      </c>
      <c r="DW190">
        <v>16.847380000000001</v>
      </c>
      <c r="DX190" s="1">
        <v>5.264568E-2</v>
      </c>
      <c r="DY190" s="1">
        <v>22.820889999999999</v>
      </c>
      <c r="DZ190">
        <v>0.5850071</v>
      </c>
      <c r="EA190">
        <v>16.28622</v>
      </c>
      <c r="EB190" s="1">
        <v>4.751449E-2</v>
      </c>
      <c r="EC190" s="1">
        <v>20.708159999999999</v>
      </c>
      <c r="ED190">
        <v>0.58177000000000001</v>
      </c>
      <c r="EE190">
        <v>15.972799999999999</v>
      </c>
      <c r="EF190" s="1">
        <v>4.251187E-2</v>
      </c>
      <c r="EG190" s="1">
        <v>18.614190000000001</v>
      </c>
      <c r="EH190">
        <v>0.57867769999999996</v>
      </c>
      <c r="EI190">
        <v>16.2698</v>
      </c>
      <c r="EJ190" s="1">
        <v>3.7591859999999998E-2</v>
      </c>
      <c r="EK190" s="1">
        <v>16.537009999999999</v>
      </c>
      <c r="EL190">
        <v>0.57607109999999995</v>
      </c>
      <c r="EM190">
        <v>17.003869999999999</v>
      </c>
      <c r="EN190" s="1">
        <v>3.2753740000000003E-2</v>
      </c>
      <c r="EO190" s="1">
        <v>14.46294</v>
      </c>
      <c r="EP190">
        <v>0.57381360000000003</v>
      </c>
      <c r="EQ190">
        <v>17.865189999999998</v>
      </c>
      <c r="ER190" s="1">
        <v>2.8108370000000001E-2</v>
      </c>
      <c r="ES190" s="1">
        <v>12.448969999999999</v>
      </c>
      <c r="ET190">
        <v>0.57192900000000002</v>
      </c>
      <c r="EU190">
        <v>18.448689999999999</v>
      </c>
      <c r="EV190" s="1">
        <v>2.394684E-2</v>
      </c>
      <c r="EW190" s="1">
        <v>10.62209</v>
      </c>
      <c r="EX190">
        <v>0.57068479999999999</v>
      </c>
      <c r="EY190">
        <v>18.308900000000001</v>
      </c>
      <c r="EZ190" s="1">
        <v>2.0443200000000002E-2</v>
      </c>
      <c r="FA190" s="1">
        <v>9.0657230000000002</v>
      </c>
      <c r="FB190">
        <v>0.56975609999999999</v>
      </c>
      <c r="FC190">
        <v>17.652100000000001</v>
      </c>
      <c r="FD190" s="1">
        <v>1.760401E-2</v>
      </c>
      <c r="FE190" s="1">
        <v>7.7952890000000004</v>
      </c>
      <c r="FF190">
        <v>0.56913239999999998</v>
      </c>
      <c r="FG190">
        <v>16.837420000000002</v>
      </c>
      <c r="FH190" s="1">
        <v>1.532911E-2</v>
      </c>
      <c r="FI190" s="1">
        <v>6.773053</v>
      </c>
      <c r="FJ190">
        <v>0.56874990000000003</v>
      </c>
      <c r="FK190">
        <v>16.24539</v>
      </c>
      <c r="FL190" s="1">
        <v>1.347491E-2</v>
      </c>
      <c r="FM190" s="1">
        <v>5.9386609999999997</v>
      </c>
      <c r="FN190">
        <v>0.56855359999999999</v>
      </c>
      <c r="FO190">
        <v>16.702909999999999</v>
      </c>
      <c r="FP190" s="1">
        <v>1.184899E-2</v>
      </c>
      <c r="FQ190" s="1">
        <v>5.2116280000000001</v>
      </c>
      <c r="FR190">
        <v>0.56848520000000002</v>
      </c>
      <c r="FS190">
        <v>17.449300000000001</v>
      </c>
      <c r="FT190" s="1">
        <v>1.023612E-2</v>
      </c>
      <c r="FU190" s="1">
        <v>4.4995560000000001</v>
      </c>
      <c r="FV190">
        <v>0.56859990000000005</v>
      </c>
      <c r="FW190">
        <v>18.20046</v>
      </c>
      <c r="FX190" s="1">
        <v>8.5239489999999994E-3</v>
      </c>
      <c r="FY190" s="1">
        <v>3.748742</v>
      </c>
      <c r="FZ190">
        <v>0.56879139999999995</v>
      </c>
      <c r="GA190">
        <v>18.556950000000001</v>
      </c>
      <c r="GB190" s="1">
        <v>6.8018130000000003E-3</v>
      </c>
      <c r="GC190" s="1">
        <v>2.9927030000000001</v>
      </c>
      <c r="GD190">
        <v>0.56896729999999995</v>
      </c>
      <c r="GE190">
        <v>18.289200000000001</v>
      </c>
      <c r="GF190" s="1">
        <v>5.2789309999999997E-3</v>
      </c>
      <c r="GG190" s="1">
        <v>2.320471</v>
      </c>
      <c r="GH190">
        <v>0.56918349999999995</v>
      </c>
      <c r="GI190">
        <v>17.550129999999999</v>
      </c>
      <c r="GJ190" s="1">
        <v>4.1064600000000001E-3</v>
      </c>
      <c r="GK190" s="1">
        <v>1.799159</v>
      </c>
      <c r="GL190">
        <v>0.56938</v>
      </c>
      <c r="GM190">
        <v>16.727699999999999</v>
      </c>
      <c r="GN190" s="1">
        <v>3.2983370000000001E-3</v>
      </c>
      <c r="GO190" s="1">
        <v>1.4379630000000001</v>
      </c>
      <c r="GP190">
        <v>0.56954800000000005</v>
      </c>
      <c r="GQ190">
        <v>16.2407</v>
      </c>
      <c r="GR190" s="1">
        <v>2.7751210000000002E-3</v>
      </c>
      <c r="GS190" s="1">
        <v>1.2035180000000001</v>
      </c>
      <c r="GT190">
        <v>0.56971059999999996</v>
      </c>
      <c r="GU190">
        <v>16.84301</v>
      </c>
      <c r="GV190" s="1">
        <v>2.434327E-3</v>
      </c>
      <c r="GW190" s="1">
        <v>1.0513840000000001</v>
      </c>
      <c r="GX190">
        <v>0.56986179999999997</v>
      </c>
      <c r="GY190">
        <v>17.735479999999999</v>
      </c>
      <c r="GZ190" s="1">
        <v>2.1990680000000002E-3</v>
      </c>
      <c r="HA190" s="1">
        <v>0.94711049999999997</v>
      </c>
      <c r="HB190">
        <v>0.56995960000000001</v>
      </c>
      <c r="HC190">
        <v>18.65335</v>
      </c>
      <c r="HD190" s="1">
        <v>2.0152030000000001E-3</v>
      </c>
      <c r="HE190" s="1">
        <v>0.86649730000000003</v>
      </c>
      <c r="HF190">
        <v>0.57005600000000001</v>
      </c>
      <c r="HG190">
        <v>19.379249999999999</v>
      </c>
      <c r="HH190" s="1">
        <v>1.8600979999999999E-3</v>
      </c>
      <c r="HI190" s="1">
        <v>0.79890570000000005</v>
      </c>
      <c r="HJ190">
        <v>0.57010879999999997</v>
      </c>
      <c r="HK190">
        <v>19.41733</v>
      </c>
      <c r="HL190" s="1">
        <v>1.7280380000000001E-3</v>
      </c>
      <c r="HM190" s="1">
        <v>0.7415003</v>
      </c>
      <c r="HN190">
        <v>0.57014169999999997</v>
      </c>
      <c r="HO190">
        <v>18.777519999999999</v>
      </c>
      <c r="HP190" s="1">
        <v>1.616985E-3</v>
      </c>
      <c r="HQ190" s="1">
        <v>0.6932507</v>
      </c>
      <c r="HR190">
        <v>0.57015470000000001</v>
      </c>
      <c r="HS190">
        <v>18.070550000000001</v>
      </c>
      <c r="HT190" s="1">
        <v>1.524599E-3</v>
      </c>
      <c r="HU190" s="1">
        <v>0.65317700000000001</v>
      </c>
      <c r="HV190">
        <v>0.57015570000000004</v>
      </c>
      <c r="HW190">
        <v>17.520669999999999</v>
      </c>
      <c r="HX190" s="1">
        <v>1.4473299999999999E-3</v>
      </c>
      <c r="HY190" s="1">
        <v>0.61973560000000005</v>
      </c>
      <c r="HZ190">
        <v>0.57015309999999997</v>
      </c>
      <c r="IA190">
        <v>17.921500000000002</v>
      </c>
      <c r="IB190" s="1">
        <v>1.382493E-3</v>
      </c>
      <c r="IC190" s="1">
        <v>0.59172760000000002</v>
      </c>
      <c r="ID190">
        <v>0.57015450000000001</v>
      </c>
      <c r="IE190">
        <v>18.925080000000001</v>
      </c>
      <c r="IF190" s="1">
        <v>1.3307449999999999E-3</v>
      </c>
      <c r="IG190" s="1">
        <v>0.5692393</v>
      </c>
      <c r="IH190">
        <v>0.57013440000000004</v>
      </c>
      <c r="II190">
        <v>19.998699999999999</v>
      </c>
      <c r="IJ190" s="1">
        <v>1.2905760000000001E-3</v>
      </c>
      <c r="IK190" s="1">
        <v>0.55185700000000004</v>
      </c>
      <c r="IL190">
        <v>0.57013290000000005</v>
      </c>
      <c r="IM190">
        <v>20.813669999999998</v>
      </c>
      <c r="IN190" s="1">
        <v>1.2581210000000001E-3</v>
      </c>
      <c r="IO190" s="1">
        <v>0.53787370000000001</v>
      </c>
      <c r="IP190">
        <v>0.57013239999999998</v>
      </c>
      <c r="IQ190">
        <v>20.71489</v>
      </c>
      <c r="IR190" s="1">
        <v>1.226967E-3</v>
      </c>
      <c r="IS190" s="1">
        <v>0.52462690000000001</v>
      </c>
      <c r="IT190">
        <v>0.57011369999999995</v>
      </c>
      <c r="IU190">
        <v>19.925080000000001</v>
      </c>
      <c r="IV190" s="1">
        <v>1.192395E-3</v>
      </c>
      <c r="IW190" s="1">
        <v>0.51008149999999997</v>
      </c>
      <c r="IX190">
        <v>0.57013230000000004</v>
      </c>
      <c r="IY190">
        <v>19.06906</v>
      </c>
      <c r="IZ190" s="1">
        <v>1.153386E-3</v>
      </c>
      <c r="JA190" s="1">
        <v>0.49357820000000002</v>
      </c>
      <c r="JB190">
        <v>0.57011610000000001</v>
      </c>
      <c r="JC190">
        <v>18.475380000000001</v>
      </c>
      <c r="JD190" s="1">
        <v>1.111302E-3</v>
      </c>
      <c r="JE190" s="1">
        <v>0.47571590000000002</v>
      </c>
      <c r="JF190">
        <v>0.57013100000000005</v>
      </c>
      <c r="JG190">
        <v>18.715869999999999</v>
      </c>
      <c r="JH190" s="1">
        <v>1.0681930000000001E-3</v>
      </c>
      <c r="JI190" s="1">
        <v>0.4573778</v>
      </c>
      <c r="JJ190">
        <v>0.57010669999999997</v>
      </c>
      <c r="JK190">
        <v>19.20889</v>
      </c>
      <c r="JL190" s="1">
        <v>1.0254629999999999E-3</v>
      </c>
      <c r="JM190" s="1">
        <v>0.43911640000000002</v>
      </c>
      <c r="JN190">
        <v>0.57011480000000003</v>
      </c>
      <c r="JO190">
        <v>19.86796</v>
      </c>
      <c r="JP190" s="1">
        <v>9.838494000000001E-4</v>
      </c>
      <c r="JQ190" s="1">
        <v>0.42133989999999999</v>
      </c>
      <c r="JR190">
        <v>0.57012280000000004</v>
      </c>
      <c r="JS190">
        <v>19.97334</v>
      </c>
      <c r="JT190" s="1">
        <v>9.4428429999999998E-4</v>
      </c>
      <c r="JU190" s="1">
        <v>0.40436539999999999</v>
      </c>
      <c r="JV190">
        <v>0.57011160000000005</v>
      </c>
      <c r="JW190">
        <v>19.44379</v>
      </c>
      <c r="JX190" s="1">
        <v>9.061459E-4</v>
      </c>
      <c r="JY190" s="1">
        <v>0.38806610000000002</v>
      </c>
      <c r="JZ190">
        <v>0.57011460000000003</v>
      </c>
      <c r="KA190">
        <v>18.637609999999999</v>
      </c>
      <c r="KB190" s="1">
        <v>8.7000100000000002E-4</v>
      </c>
      <c r="KC190" s="1">
        <v>0.3725734</v>
      </c>
      <c r="KD190">
        <v>0.57011029999999996</v>
      </c>
      <c r="KE190">
        <v>17.80312</v>
      </c>
      <c r="KF190" s="1">
        <v>8.3557879999999996E-4</v>
      </c>
      <c r="KG190" s="1">
        <v>0.35782809999999998</v>
      </c>
      <c r="KH190">
        <v>0.57011970000000001</v>
      </c>
      <c r="KI190">
        <v>17.2011</v>
      </c>
      <c r="KJ190" s="1">
        <v>8.0279280000000004E-4</v>
      </c>
      <c r="KK190" s="1">
        <v>0.34379379999999998</v>
      </c>
      <c r="KL190">
        <v>0.57011650000000003</v>
      </c>
      <c r="KM190">
        <v>17.439879999999999</v>
      </c>
      <c r="KN190" s="1">
        <v>7.7152679999999997E-4</v>
      </c>
      <c r="KO190" s="1">
        <v>0.3303914</v>
      </c>
      <c r="KP190">
        <v>0.57011259999999997</v>
      </c>
      <c r="KQ190">
        <v>17.745750000000001</v>
      </c>
      <c r="KR190" s="1">
        <v>7.4151079999999997E-4</v>
      </c>
      <c r="KS190" s="1">
        <v>0.3175269</v>
      </c>
      <c r="KT190">
        <v>0.5701195</v>
      </c>
      <c r="KU190">
        <v>18.17484</v>
      </c>
      <c r="KV190" s="1">
        <v>7.1268199999999996E-4</v>
      </c>
      <c r="KW190" s="1">
        <v>0.30519550000000001</v>
      </c>
      <c r="KX190">
        <v>0.57011900000000004</v>
      </c>
      <c r="KY190">
        <v>18.540209999999998</v>
      </c>
      <c r="KZ190" s="1">
        <v>6.8512599999999999E-4</v>
      </c>
      <c r="LA190" s="1">
        <v>0.2933829</v>
      </c>
      <c r="LB190">
        <v>0.57012339999999995</v>
      </c>
      <c r="LC190">
        <v>18.38139</v>
      </c>
      <c r="LD190" s="1">
        <v>6.5929309999999996E-4</v>
      </c>
      <c r="LE190" s="1">
        <v>0.28230630000000001</v>
      </c>
      <c r="LF190">
        <v>0.57011579999999995</v>
      </c>
      <c r="LG190">
        <v>17.732780000000002</v>
      </c>
      <c r="LH190" s="1">
        <v>6.3462960000000004E-4</v>
      </c>
      <c r="LI190" s="1">
        <v>0.27171650000000003</v>
      </c>
      <c r="LJ190">
        <v>0.57011610000000001</v>
      </c>
      <c r="LK190">
        <v>16.933599999999998</v>
      </c>
      <c r="LL190" s="1">
        <v>6.1098269999999995E-4</v>
      </c>
      <c r="LM190" s="1">
        <v>0.26161099999999998</v>
      </c>
      <c r="LN190">
        <v>0.57010000000000005</v>
      </c>
      <c r="LO190">
        <v>16.37659</v>
      </c>
      <c r="LP190" s="1">
        <v>5.8836610000000003E-4</v>
      </c>
      <c r="LQ190" s="1">
        <v>0.25194250000000001</v>
      </c>
      <c r="LR190">
        <v>0.57009120000000002</v>
      </c>
      <c r="LS190">
        <v>16.829059999999998</v>
      </c>
      <c r="LT190" s="1">
        <v>5.6685389999999996E-4</v>
      </c>
      <c r="LU190" s="1">
        <v>0.24272279999999999</v>
      </c>
      <c r="LV190">
        <v>0.57005110000000003</v>
      </c>
      <c r="LW190">
        <v>17.560020000000002</v>
      </c>
      <c r="LX190" s="1">
        <v>5.4636889999999997E-4</v>
      </c>
      <c r="LY190" s="1">
        <v>0.23395730000000001</v>
      </c>
      <c r="LZ190">
        <v>0.57000110000000004</v>
      </c>
      <c r="MA190">
        <v>18.475519999999999</v>
      </c>
      <c r="MB190" s="1">
        <v>5.2703060000000004E-4</v>
      </c>
      <c r="MC190" s="1">
        <v>0.22567599999999999</v>
      </c>
      <c r="MD190">
        <v>0.56993020000000005</v>
      </c>
      <c r="ME190">
        <v>19.41985</v>
      </c>
      <c r="MF190" s="1">
        <v>5.0864819999999996E-4</v>
      </c>
      <c r="MG190" s="1">
        <v>0.217831</v>
      </c>
      <c r="MH190">
        <v>0.56982299999999997</v>
      </c>
      <c r="MI190">
        <v>19.58916</v>
      </c>
      <c r="MJ190" s="1">
        <v>4.9071939999999995E-4</v>
      </c>
      <c r="MK190" s="1">
        <v>0.21020140000000001</v>
      </c>
      <c r="ML190">
        <v>0.56970690000000002</v>
      </c>
      <c r="MM190">
        <v>18.978829999999999</v>
      </c>
      <c r="MN190" s="1">
        <v>4.7384679999999999E-4</v>
      </c>
      <c r="MO190" s="1">
        <v>0.20298930000000001</v>
      </c>
      <c r="MP190">
        <v>0.56956819999999997</v>
      </c>
      <c r="MQ190">
        <v>18.322520000000001</v>
      </c>
      <c r="MR190" s="1">
        <v>4.5743059999999998E-4</v>
      </c>
      <c r="MS190" s="1">
        <v>0.1960267</v>
      </c>
      <c r="MT190">
        <v>0.56944720000000004</v>
      </c>
      <c r="MU190">
        <v>17.881270000000001</v>
      </c>
      <c r="MV190" s="1">
        <v>4.4161729999999999E-4</v>
      </c>
      <c r="MW190" s="1">
        <v>0.18929000000000001</v>
      </c>
      <c r="MX190">
        <v>0.56932320000000003</v>
      </c>
      <c r="MY190">
        <v>18.495760000000001</v>
      </c>
      <c r="MZ190" s="1">
        <v>4.2711149999999999E-4</v>
      </c>
      <c r="NA190" s="1">
        <v>0.1830745</v>
      </c>
      <c r="NB190">
        <v>0.56918999999999997</v>
      </c>
      <c r="NC190">
        <v>19.576509999999999</v>
      </c>
      <c r="ND190" s="1">
        <v>4.1472900000000002E-4</v>
      </c>
      <c r="NE190" s="1">
        <v>0.17775869999999999</v>
      </c>
      <c r="NF190">
        <v>0.56910499999999997</v>
      </c>
      <c r="NG190">
        <v>20.646699999999999</v>
      </c>
      <c r="NH190" s="1">
        <v>4.0486340000000002E-4</v>
      </c>
      <c r="NI190" s="1">
        <v>0.1734984</v>
      </c>
      <c r="NJ190">
        <v>0.56904169999999998</v>
      </c>
      <c r="NK190">
        <v>21.428090000000001</v>
      </c>
      <c r="NL190" s="1">
        <v>3.967733E-4</v>
      </c>
      <c r="NM190" s="1">
        <v>0.17001250000000001</v>
      </c>
      <c r="NN190">
        <v>0.56899160000000004</v>
      </c>
      <c r="NO190">
        <v>21.29645</v>
      </c>
      <c r="NP190" s="1">
        <v>3.886839E-4</v>
      </c>
      <c r="NQ190" s="1">
        <v>0.16657810000000001</v>
      </c>
      <c r="NR190">
        <v>0.56894929999999999</v>
      </c>
      <c r="NS190">
        <v>20.596579999999999</v>
      </c>
      <c r="NT190" s="1">
        <v>3.79417E-4</v>
      </c>
      <c r="NU190" s="1">
        <v>0.16264709999999999</v>
      </c>
      <c r="NV190">
        <v>0.56891849999999999</v>
      </c>
      <c r="NW190">
        <v>19.871289999999998</v>
      </c>
      <c r="NX190" s="1">
        <v>3.690295E-4</v>
      </c>
      <c r="NY190" s="1">
        <v>0.15823770000000001</v>
      </c>
      <c r="NZ190">
        <v>0.56892220000000004</v>
      </c>
      <c r="OA190">
        <v>19.385629999999999</v>
      </c>
      <c r="OB190" s="1">
        <v>3.5750419999999998E-4</v>
      </c>
      <c r="OC190" s="1">
        <v>0.15332290000000001</v>
      </c>
      <c r="OD190">
        <v>0.56889409999999996</v>
      </c>
      <c r="OE190">
        <v>19.389130000000002</v>
      </c>
      <c r="OF190" s="1">
        <v>3.4515460000000001E-4</v>
      </c>
      <c r="OG190" s="1">
        <v>0.14805479999999999</v>
      </c>
      <c r="OH190">
        <v>0.56882200000000005</v>
      </c>
      <c r="OI190">
        <v>20.144490000000001</v>
      </c>
      <c r="OJ190" s="1">
        <v>3.3172779999999998E-4</v>
      </c>
      <c r="OK190" s="1">
        <v>0.14235900000000001</v>
      </c>
    </row>
    <row r="191" spans="1:401" x14ac:dyDescent="0.35">
      <c r="A191">
        <v>197</v>
      </c>
      <c r="B191" t="s">
        <v>4</v>
      </c>
      <c r="C191" t="s">
        <v>181</v>
      </c>
      <c r="D191" t="s">
        <v>197</v>
      </c>
      <c r="E191">
        <v>897.67859999999996</v>
      </c>
      <c r="F191">
        <v>0.72765139999999995</v>
      </c>
      <c r="G191">
        <v>16.0684</v>
      </c>
      <c r="H191">
        <v>0</v>
      </c>
      <c r="I191">
        <v>0</v>
      </c>
      <c r="J191">
        <v>0.72543559999999996</v>
      </c>
      <c r="K191">
        <v>16.176459999999999</v>
      </c>
      <c r="L191">
        <v>0</v>
      </c>
      <c r="M191">
        <v>0</v>
      </c>
      <c r="N191">
        <v>0.72315079999999998</v>
      </c>
      <c r="O191">
        <v>16.6693</v>
      </c>
      <c r="P191">
        <v>0</v>
      </c>
      <c r="Q191">
        <v>0</v>
      </c>
      <c r="R191">
        <v>0.72077749999999996</v>
      </c>
      <c r="S191">
        <v>16.744250000000001</v>
      </c>
      <c r="T191">
        <v>0</v>
      </c>
      <c r="U191">
        <v>0</v>
      </c>
      <c r="V191">
        <v>0.71836529999999998</v>
      </c>
      <c r="W191">
        <v>16.777139999999999</v>
      </c>
      <c r="X191">
        <v>0</v>
      </c>
      <c r="Y191">
        <v>0</v>
      </c>
      <c r="Z191">
        <v>0.71593240000000002</v>
      </c>
      <c r="AA191">
        <v>16.40325</v>
      </c>
      <c r="AB191">
        <v>0</v>
      </c>
      <c r="AC191">
        <v>0</v>
      </c>
      <c r="AD191">
        <v>0.71347210000000005</v>
      </c>
      <c r="AE191">
        <v>15.96494</v>
      </c>
      <c r="AF191">
        <v>0</v>
      </c>
      <c r="AG191">
        <v>1.327509E-38</v>
      </c>
      <c r="AH191">
        <v>0.71100030000000003</v>
      </c>
      <c r="AI191">
        <v>15.76229</v>
      </c>
      <c r="AJ191" s="1">
        <v>1.8387480000000001E-30</v>
      </c>
      <c r="AK191" s="1">
        <v>7.0478200000000002E-28</v>
      </c>
      <c r="AL191">
        <v>0.70852579999999998</v>
      </c>
      <c r="AM191">
        <v>15.780340000000001</v>
      </c>
      <c r="AN191" s="1">
        <v>1.2412740000000001E-19</v>
      </c>
      <c r="AO191" s="1">
        <v>4.7904580000000001E-17</v>
      </c>
      <c r="AP191">
        <v>0.70604359999999999</v>
      </c>
      <c r="AQ191">
        <v>15.91769</v>
      </c>
      <c r="AR191" s="1">
        <v>2.0196980000000002E-9</v>
      </c>
      <c r="AS191" s="1">
        <v>5.3493730000000005E-7</v>
      </c>
      <c r="AT191">
        <v>0.70355190000000001</v>
      </c>
      <c r="AU191">
        <v>16.396190000000001</v>
      </c>
      <c r="AV191" s="1">
        <v>3.7628500000000001E-5</v>
      </c>
      <c r="AW191" s="1">
        <v>1.088301E-2</v>
      </c>
      <c r="AX191">
        <v>0.70108429999999999</v>
      </c>
      <c r="AY191">
        <v>16.415489999999998</v>
      </c>
      <c r="AZ191" s="1">
        <v>1.304484E-2</v>
      </c>
      <c r="BA191">
        <v>4.0515379999999999</v>
      </c>
      <c r="BB191">
        <v>0.69861189999999995</v>
      </c>
      <c r="BC191">
        <v>16.106570000000001</v>
      </c>
      <c r="BD191">
        <v>0.64627219999999996</v>
      </c>
      <c r="BE191">
        <v>213.256</v>
      </c>
      <c r="BF191">
        <v>0.69615260000000001</v>
      </c>
      <c r="BG191">
        <v>15.70926</v>
      </c>
      <c r="BH191">
        <v>8.3045600000000004</v>
      </c>
      <c r="BI191">
        <v>2890.944</v>
      </c>
      <c r="BJ191">
        <v>0.69373649999999998</v>
      </c>
      <c r="BK191">
        <v>15.11572</v>
      </c>
      <c r="BL191">
        <v>38.531199999999998</v>
      </c>
      <c r="BM191">
        <v>14051.84</v>
      </c>
      <c r="BN191">
        <v>0.6912161</v>
      </c>
      <c r="BO191">
        <v>14.661440000000001</v>
      </c>
      <c r="BP191">
        <v>80.267499999999998</v>
      </c>
      <c r="BQ191">
        <v>30509.01</v>
      </c>
      <c r="BR191">
        <v>0.68844749999999999</v>
      </c>
      <c r="BS191">
        <v>14.470280000000001</v>
      </c>
      <c r="BT191">
        <v>88.167789999999997</v>
      </c>
      <c r="BU191">
        <v>34774.379999999997</v>
      </c>
      <c r="BV191">
        <v>0.68518690000000004</v>
      </c>
      <c r="BW191">
        <v>14.758330000000001</v>
      </c>
      <c r="BX191">
        <v>57.823729999999998</v>
      </c>
      <c r="BY191">
        <v>23575.75</v>
      </c>
      <c r="BZ191">
        <v>0.68139620000000001</v>
      </c>
      <c r="CA191">
        <v>15.45091</v>
      </c>
      <c r="CB191">
        <v>25.137280000000001</v>
      </c>
      <c r="CC191">
        <v>10556.34</v>
      </c>
      <c r="CD191">
        <v>0.67689469999999996</v>
      </c>
      <c r="CE191">
        <v>16.248390000000001</v>
      </c>
      <c r="CF191">
        <v>7.9504659999999996</v>
      </c>
      <c r="CG191">
        <v>3425.067</v>
      </c>
      <c r="CH191">
        <v>0.67180669999999998</v>
      </c>
      <c r="CI191">
        <v>16.71649</v>
      </c>
      <c r="CJ191">
        <v>2.0144470000000001</v>
      </c>
      <c r="CK191">
        <v>885.55</v>
      </c>
      <c r="CL191">
        <v>0.66621889999999995</v>
      </c>
      <c r="CM191">
        <v>16.515689999999999</v>
      </c>
      <c r="CN191">
        <v>0.47425070000000003</v>
      </c>
      <c r="CO191">
        <v>209.91589999999999</v>
      </c>
      <c r="CP191">
        <v>0.66015369999999995</v>
      </c>
      <c r="CQ191">
        <v>15.93361</v>
      </c>
      <c r="CR191" s="1">
        <v>0.1425795</v>
      </c>
      <c r="CS191">
        <v>61.73715</v>
      </c>
      <c r="CT191">
        <v>0.65397099999999997</v>
      </c>
      <c r="CU191">
        <v>15.35854</v>
      </c>
      <c r="CV191" s="1">
        <v>7.6769050000000005E-2</v>
      </c>
      <c r="CW191">
        <v>32.130299999999998</v>
      </c>
      <c r="CX191">
        <v>0.64803089999999997</v>
      </c>
      <c r="CY191">
        <v>15.00991</v>
      </c>
      <c r="CZ191" s="1">
        <v>6.3763009999999995E-2</v>
      </c>
      <c r="DA191">
        <v>26.36046</v>
      </c>
      <c r="DB191">
        <v>0.64218529999999996</v>
      </c>
      <c r="DC191">
        <v>15.368650000000001</v>
      </c>
      <c r="DD191" s="1">
        <v>6.2470329999999998E-2</v>
      </c>
      <c r="DE191" s="1">
        <v>25.84599</v>
      </c>
      <c r="DF191">
        <v>0.63605210000000001</v>
      </c>
      <c r="DG191">
        <v>16.25328</v>
      </c>
      <c r="DH191" s="1">
        <v>6.369582E-2</v>
      </c>
      <c r="DI191" s="1">
        <v>26.53069</v>
      </c>
      <c r="DJ191">
        <v>0.63007009999999997</v>
      </c>
      <c r="DK191">
        <v>17.041060000000002</v>
      </c>
      <c r="DL191" s="1">
        <v>6.3905219999999999E-2</v>
      </c>
      <c r="DM191" s="1">
        <v>26.850809999999999</v>
      </c>
      <c r="DN191">
        <v>0.62462200000000001</v>
      </c>
      <c r="DO191">
        <v>17.5501</v>
      </c>
      <c r="DP191" s="1">
        <v>6.1956499999999998E-2</v>
      </c>
      <c r="DQ191" s="1">
        <v>26.248539999999998</v>
      </c>
      <c r="DR191">
        <v>0.61920149999999996</v>
      </c>
      <c r="DS191">
        <v>17.45149</v>
      </c>
      <c r="DT191" s="1">
        <v>5.8130269999999998E-2</v>
      </c>
      <c r="DU191" s="1">
        <v>24.817229999999999</v>
      </c>
      <c r="DV191">
        <v>0.61398549999999996</v>
      </c>
      <c r="DW191">
        <v>16.903020000000001</v>
      </c>
      <c r="DX191" s="1">
        <v>5.3304230000000001E-2</v>
      </c>
      <c r="DY191" s="1">
        <v>22.917400000000001</v>
      </c>
      <c r="DZ191">
        <v>0.60895449999999995</v>
      </c>
      <c r="EA191">
        <v>16.32499</v>
      </c>
      <c r="EB191" s="1">
        <v>4.818894E-2</v>
      </c>
      <c r="EC191" s="1">
        <v>20.84722</v>
      </c>
      <c r="ED191">
        <v>0.60423159999999998</v>
      </c>
      <c r="EE191">
        <v>15.98094</v>
      </c>
      <c r="EF191" s="1">
        <v>4.3177500000000001E-2</v>
      </c>
      <c r="EG191" s="1">
        <v>18.780159999999999</v>
      </c>
      <c r="EH191">
        <v>0.59972950000000003</v>
      </c>
      <c r="EI191">
        <v>16.247199999999999</v>
      </c>
      <c r="EJ191" s="1">
        <v>3.8258670000000002E-2</v>
      </c>
      <c r="EK191" s="1">
        <v>16.72925</v>
      </c>
      <c r="EL191">
        <v>0.59601150000000003</v>
      </c>
      <c r="EM191">
        <v>16.965530000000001</v>
      </c>
      <c r="EN191" s="1">
        <v>3.3419200000000003E-2</v>
      </c>
      <c r="EO191" s="1">
        <v>14.67468</v>
      </c>
      <c r="EP191">
        <v>0.5926015</v>
      </c>
      <c r="EQ191">
        <v>17.8324</v>
      </c>
      <c r="ER191" s="1">
        <v>2.8740470000000001E-2</v>
      </c>
      <c r="ES191" s="1">
        <v>12.66555</v>
      </c>
      <c r="ET191">
        <v>0.58966819999999998</v>
      </c>
      <c r="EU191">
        <v>18.444430000000001</v>
      </c>
      <c r="EV191" s="1">
        <v>2.4504330000000001E-2</v>
      </c>
      <c r="EW191" s="1">
        <v>10.82221</v>
      </c>
      <c r="EX191">
        <v>0.58750150000000001</v>
      </c>
      <c r="EY191">
        <v>18.344049999999999</v>
      </c>
      <c r="EZ191" s="1">
        <v>2.090995E-2</v>
      </c>
      <c r="FA191" s="1">
        <v>9.2374340000000004</v>
      </c>
      <c r="FB191">
        <v>0.5857521</v>
      </c>
      <c r="FC191">
        <v>17.718229999999998</v>
      </c>
      <c r="FD191" s="1">
        <v>1.7982270000000002E-2</v>
      </c>
      <c r="FE191" s="1">
        <v>7.93642</v>
      </c>
      <c r="FF191">
        <v>0.58446810000000005</v>
      </c>
      <c r="FG191">
        <v>16.912710000000001</v>
      </c>
      <c r="FH191" s="1">
        <v>1.5634720000000001E-2</v>
      </c>
      <c r="FI191" s="1">
        <v>6.8879659999999996</v>
      </c>
      <c r="FJ191">
        <v>0.58353409999999994</v>
      </c>
      <c r="FK191">
        <v>16.297540000000001</v>
      </c>
      <c r="FL191" s="1">
        <v>1.3729999999999999E-2</v>
      </c>
      <c r="FM191" s="1">
        <v>6.0351150000000002</v>
      </c>
      <c r="FN191">
        <v>0.58293819999999996</v>
      </c>
      <c r="FO191">
        <v>16.705159999999999</v>
      </c>
      <c r="FP191" s="1">
        <v>1.208293E-2</v>
      </c>
      <c r="FQ191" s="1">
        <v>5.3008069999999998</v>
      </c>
      <c r="FR191">
        <v>0.58257539999999997</v>
      </c>
      <c r="FS191">
        <v>17.42257</v>
      </c>
      <c r="FT191" s="1">
        <v>1.047706E-2</v>
      </c>
      <c r="FU191" s="1">
        <v>4.5930799999999996</v>
      </c>
      <c r="FV191">
        <v>0.58249779999999995</v>
      </c>
      <c r="FW191">
        <v>18.165489999999998</v>
      </c>
      <c r="FX191" s="1">
        <v>8.778559E-3</v>
      </c>
      <c r="FY191" s="1">
        <v>3.8499150000000002</v>
      </c>
      <c r="FZ191">
        <v>0.58254130000000004</v>
      </c>
      <c r="GA191">
        <v>18.555869999999999</v>
      </c>
      <c r="GB191" s="1">
        <v>7.0471860000000004E-3</v>
      </c>
      <c r="GC191" s="1">
        <v>3.0922779999999999</v>
      </c>
      <c r="GD191">
        <v>0.58264609999999994</v>
      </c>
      <c r="GE191">
        <v>18.336770000000001</v>
      </c>
      <c r="GF191" s="1">
        <v>5.4845170000000004E-3</v>
      </c>
      <c r="GG191" s="1">
        <v>2.4050600000000002</v>
      </c>
      <c r="GH191">
        <v>0.58281830000000001</v>
      </c>
      <c r="GI191">
        <v>17.631869999999999</v>
      </c>
      <c r="GJ191" s="1">
        <v>4.2576699999999999E-3</v>
      </c>
      <c r="GK191" s="1">
        <v>1.861721</v>
      </c>
      <c r="GL191">
        <v>0.58300090000000004</v>
      </c>
      <c r="GM191">
        <v>16.804359999999999</v>
      </c>
      <c r="GN191" s="1">
        <v>3.3992390000000001E-3</v>
      </c>
      <c r="GO191" s="1">
        <v>1.4795259999999999</v>
      </c>
      <c r="GP191">
        <v>0.58320899999999998</v>
      </c>
      <c r="GQ191">
        <v>16.286909999999999</v>
      </c>
      <c r="GR191" s="1">
        <v>2.8400669999999999E-3</v>
      </c>
      <c r="GS191" s="1">
        <v>1.2297739999999999</v>
      </c>
      <c r="GT191">
        <v>0.58338650000000003</v>
      </c>
      <c r="GU191">
        <v>16.841570000000001</v>
      </c>
      <c r="GV191" s="1">
        <v>2.4769449999999999E-3</v>
      </c>
      <c r="GW191" s="1">
        <v>1.06812</v>
      </c>
      <c r="GX191">
        <v>0.58358529999999997</v>
      </c>
      <c r="GY191">
        <v>17.709689999999998</v>
      </c>
      <c r="GZ191" s="1">
        <v>2.2300240000000002E-3</v>
      </c>
      <c r="HA191" s="1">
        <v>0.95880770000000004</v>
      </c>
      <c r="HB191">
        <v>0.58374669999999995</v>
      </c>
      <c r="HC191">
        <v>18.625019999999999</v>
      </c>
      <c r="HD191" s="1">
        <v>2.0402189999999998E-3</v>
      </c>
      <c r="HE191" s="1">
        <v>0.87567410000000001</v>
      </c>
      <c r="HF191">
        <v>0.58388030000000002</v>
      </c>
      <c r="HG191">
        <v>19.383870000000002</v>
      </c>
      <c r="HH191" s="1">
        <v>1.881375E-3</v>
      </c>
      <c r="HI191" s="1">
        <v>0.80658540000000001</v>
      </c>
      <c r="HJ191">
        <v>0.5839723</v>
      </c>
      <c r="HK191">
        <v>19.460560000000001</v>
      </c>
      <c r="HL191" s="1">
        <v>1.7460349999999999E-3</v>
      </c>
      <c r="HM191" s="1">
        <v>0.74787099999999995</v>
      </c>
      <c r="HN191">
        <v>0.58405549999999995</v>
      </c>
      <c r="HO191">
        <v>18.841049999999999</v>
      </c>
      <c r="HP191" s="1">
        <v>1.632014E-3</v>
      </c>
      <c r="HQ191" s="1">
        <v>0.69843639999999996</v>
      </c>
      <c r="HR191">
        <v>0.58410879999999998</v>
      </c>
      <c r="HS191">
        <v>18.130459999999999</v>
      </c>
      <c r="HT191" s="1">
        <v>1.5370799999999999E-3</v>
      </c>
      <c r="HU191" s="1">
        <v>0.65732869999999999</v>
      </c>
      <c r="HV191">
        <v>0.58414370000000004</v>
      </c>
      <c r="HW191">
        <v>17.567609999999998</v>
      </c>
      <c r="HX191" s="1">
        <v>1.457795E-3</v>
      </c>
      <c r="HY191" s="1">
        <v>0.62307599999999996</v>
      </c>
      <c r="HZ191">
        <v>0.58415059999999996</v>
      </c>
      <c r="IA191">
        <v>17.926089999999999</v>
      </c>
      <c r="IB191" s="1">
        <v>1.391183E-3</v>
      </c>
      <c r="IC191" s="1">
        <v>0.59436639999999996</v>
      </c>
      <c r="ID191">
        <v>0.58416840000000003</v>
      </c>
      <c r="IE191">
        <v>18.897030000000001</v>
      </c>
      <c r="IF191" s="1">
        <v>1.337527E-3</v>
      </c>
      <c r="IG191" s="1">
        <v>0.57112010000000002</v>
      </c>
      <c r="IH191">
        <v>0.58416559999999995</v>
      </c>
      <c r="II191">
        <v>19.964459999999999</v>
      </c>
      <c r="IJ191" s="1">
        <v>1.2958780000000001E-3</v>
      </c>
      <c r="IK191" s="1">
        <v>0.55312320000000004</v>
      </c>
      <c r="IL191">
        <v>0.58415790000000001</v>
      </c>
      <c r="IM191">
        <v>20.814910000000001</v>
      </c>
      <c r="IN191" s="1">
        <v>1.26257E-3</v>
      </c>
      <c r="IO191" s="1">
        <v>0.53877399999999998</v>
      </c>
      <c r="IP191">
        <v>0.5841634</v>
      </c>
      <c r="IQ191">
        <v>20.772179999999999</v>
      </c>
      <c r="IR191" s="1">
        <v>1.231532E-3</v>
      </c>
      <c r="IS191" s="1">
        <v>0.52558669999999996</v>
      </c>
      <c r="IT191">
        <v>0.58416239999999997</v>
      </c>
      <c r="IU191">
        <v>20.015329999999999</v>
      </c>
      <c r="IV191" s="1">
        <v>1.1975740000000001E-3</v>
      </c>
      <c r="IW191" s="1">
        <v>0.5113124</v>
      </c>
      <c r="IX191">
        <v>0.58417249999999998</v>
      </c>
      <c r="IY191">
        <v>19.157779999999999</v>
      </c>
      <c r="IZ191" s="1">
        <v>1.159167E-3</v>
      </c>
      <c r="JA191" s="1">
        <v>0.49510009999999999</v>
      </c>
      <c r="JB191">
        <v>0.58417430000000004</v>
      </c>
      <c r="JC191">
        <v>18.52965</v>
      </c>
      <c r="JD191" s="1">
        <v>1.117451E-3</v>
      </c>
      <c r="JE191" s="1">
        <v>0.47742950000000001</v>
      </c>
      <c r="JF191">
        <v>0.58415479999999997</v>
      </c>
      <c r="JG191">
        <v>18.713699999999999</v>
      </c>
      <c r="JH191" s="1">
        <v>1.0743829999999999E-3</v>
      </c>
      <c r="JI191" s="1">
        <v>0.45915230000000001</v>
      </c>
      <c r="JJ191">
        <v>0.58414889999999997</v>
      </c>
      <c r="JK191">
        <v>19.17512</v>
      </c>
      <c r="JL191" s="1">
        <v>1.031594E-3</v>
      </c>
      <c r="JM191" s="1">
        <v>0.44089309999999998</v>
      </c>
      <c r="JN191">
        <v>0.58416109999999999</v>
      </c>
      <c r="JO191">
        <v>19.834969999999998</v>
      </c>
      <c r="JP191" s="1">
        <v>9.8973190000000008E-4</v>
      </c>
      <c r="JQ191" s="1">
        <v>0.42305340000000002</v>
      </c>
      <c r="JR191">
        <v>0.58416349999999995</v>
      </c>
      <c r="JS191">
        <v>19.992339999999999</v>
      </c>
      <c r="JT191" s="1">
        <v>9.4991469999999997E-4</v>
      </c>
      <c r="JU191" s="1">
        <v>0.40599800000000003</v>
      </c>
      <c r="JV191">
        <v>0.58416120000000005</v>
      </c>
      <c r="JW191">
        <v>19.51437</v>
      </c>
      <c r="JX191" s="1">
        <v>9.1151860000000004E-4</v>
      </c>
      <c r="JY191" s="1">
        <v>0.3896271</v>
      </c>
      <c r="JZ191">
        <v>0.58415729999999999</v>
      </c>
      <c r="KA191">
        <v>18.735279999999999</v>
      </c>
      <c r="KB191" s="1">
        <v>8.751408E-4</v>
      </c>
      <c r="KC191" s="1">
        <v>0.37405899999999997</v>
      </c>
      <c r="KD191">
        <v>0.58415729999999999</v>
      </c>
      <c r="KE191">
        <v>17.8933</v>
      </c>
      <c r="KF191" s="1">
        <v>8.4041469999999996E-4</v>
      </c>
      <c r="KG191" s="1">
        <v>0.35921760000000003</v>
      </c>
      <c r="KH191">
        <v>0.58416089999999998</v>
      </c>
      <c r="KI191">
        <v>17.25902</v>
      </c>
      <c r="KJ191" s="1">
        <v>8.0743109999999998E-4</v>
      </c>
      <c r="KK191" s="1">
        <v>0.3451285</v>
      </c>
      <c r="KL191">
        <v>0.58416069999999998</v>
      </c>
      <c r="KM191">
        <v>17.45307</v>
      </c>
      <c r="KN191" s="1">
        <v>7.7597180000000003E-4</v>
      </c>
      <c r="KO191" s="1">
        <v>0.33166459999999998</v>
      </c>
      <c r="KP191">
        <v>0.58415760000000005</v>
      </c>
      <c r="KQ191">
        <v>17.73986</v>
      </c>
      <c r="KR191" s="1">
        <v>7.4576250000000003E-4</v>
      </c>
      <c r="KS191" s="1">
        <v>0.318743</v>
      </c>
      <c r="KT191">
        <v>0.58416599999999996</v>
      </c>
      <c r="KU191">
        <v>18.164100000000001</v>
      </c>
      <c r="KV191" s="1">
        <v>7.167791E-4</v>
      </c>
      <c r="KW191" s="1">
        <v>0.30636829999999998</v>
      </c>
      <c r="KX191">
        <v>0.58416259999999998</v>
      </c>
      <c r="KY191">
        <v>18.550740000000001</v>
      </c>
      <c r="KZ191" s="1">
        <v>6.8900190000000005E-4</v>
      </c>
      <c r="LA191" s="1">
        <v>0.29448790000000002</v>
      </c>
      <c r="LB191">
        <v>0.58416170000000001</v>
      </c>
      <c r="LC191">
        <v>18.426120000000001</v>
      </c>
      <c r="LD191" s="1">
        <v>6.6295429999999999E-4</v>
      </c>
      <c r="LE191" s="1">
        <v>0.28333560000000002</v>
      </c>
      <c r="LF191">
        <v>0.58416029999999997</v>
      </c>
      <c r="LG191">
        <v>17.804110000000001</v>
      </c>
      <c r="LH191" s="1">
        <v>6.3811680000000004E-4</v>
      </c>
      <c r="LI191" s="1">
        <v>0.27269490000000002</v>
      </c>
      <c r="LJ191">
        <v>0.58415600000000001</v>
      </c>
      <c r="LK191">
        <v>17.014389999999999</v>
      </c>
      <c r="LL191" s="1">
        <v>6.1433449999999997E-4</v>
      </c>
      <c r="LM191" s="1">
        <v>0.26254699999999997</v>
      </c>
      <c r="LN191">
        <v>0.58414960000000005</v>
      </c>
      <c r="LO191">
        <v>16.448340000000002</v>
      </c>
      <c r="LP191" s="1">
        <v>5.9156159999999998E-4</v>
      </c>
      <c r="LQ191" s="1">
        <v>0.2528321</v>
      </c>
      <c r="LR191">
        <v>0.58413709999999996</v>
      </c>
      <c r="LS191">
        <v>16.861889999999999</v>
      </c>
      <c r="LT191" s="1">
        <v>5.6990350000000003E-4</v>
      </c>
      <c r="LU191" s="1">
        <v>0.24356710000000001</v>
      </c>
      <c r="LV191">
        <v>0.58408780000000005</v>
      </c>
      <c r="LW191">
        <v>17.558730000000001</v>
      </c>
      <c r="LX191" s="1">
        <v>5.492505E-4</v>
      </c>
      <c r="LY191" s="1">
        <v>0.2347458</v>
      </c>
      <c r="LZ191">
        <v>0.58403609999999995</v>
      </c>
      <c r="MA191">
        <v>18.45485</v>
      </c>
      <c r="MB191" s="1">
        <v>5.2976200000000003E-4</v>
      </c>
      <c r="MC191" s="1">
        <v>0.2264168</v>
      </c>
      <c r="MD191">
        <v>0.58393600000000001</v>
      </c>
      <c r="ME191">
        <v>19.418220000000002</v>
      </c>
      <c r="MF191" s="1">
        <v>5.1125369999999995E-4</v>
      </c>
      <c r="MG191" s="1">
        <v>0.21853059999999999</v>
      </c>
      <c r="MH191">
        <v>0.58380849999999995</v>
      </c>
      <c r="MI191">
        <v>19.62039</v>
      </c>
      <c r="MJ191" s="1">
        <v>4.9324500000000001E-4</v>
      </c>
      <c r="MK191" s="1">
        <v>0.21088409999999999</v>
      </c>
      <c r="ML191">
        <v>0.58366879999999999</v>
      </c>
      <c r="MM191">
        <v>19.034079999999999</v>
      </c>
      <c r="MN191" s="1">
        <v>4.7622430000000002E-4</v>
      </c>
      <c r="MO191" s="1">
        <v>0.20362269999999999</v>
      </c>
      <c r="MP191">
        <v>0.58349470000000003</v>
      </c>
      <c r="MQ191">
        <v>18.38212</v>
      </c>
      <c r="MR191" s="1">
        <v>4.5975189999999998E-4</v>
      </c>
      <c r="MS191" s="1">
        <v>0.1966513</v>
      </c>
      <c r="MT191">
        <v>0.58332629999999996</v>
      </c>
      <c r="MU191">
        <v>17.924420000000001</v>
      </c>
      <c r="MV191" s="1">
        <v>4.4384129999999999E-4</v>
      </c>
      <c r="MW191" s="1">
        <v>0.18989449999999999</v>
      </c>
      <c r="MX191">
        <v>0.58313440000000005</v>
      </c>
      <c r="MY191">
        <v>18.48629</v>
      </c>
      <c r="MZ191" s="1">
        <v>4.290853E-4</v>
      </c>
      <c r="NA191" s="1">
        <v>0.18359120000000001</v>
      </c>
      <c r="NB191">
        <v>0.5829531</v>
      </c>
      <c r="NC191">
        <v>19.53294</v>
      </c>
      <c r="ND191" s="1">
        <v>4.1635789999999999E-4</v>
      </c>
      <c r="NE191" s="1">
        <v>0.17814730000000001</v>
      </c>
      <c r="NF191">
        <v>0.58280900000000002</v>
      </c>
      <c r="NG191">
        <v>20.605499999999999</v>
      </c>
      <c r="NH191" s="1">
        <v>4.0616540000000003E-4</v>
      </c>
      <c r="NI191" s="1">
        <v>0.1737582</v>
      </c>
      <c r="NJ191">
        <v>0.58267919999999995</v>
      </c>
      <c r="NK191">
        <v>21.432459999999999</v>
      </c>
      <c r="NL191" s="1">
        <v>3.9789650000000002E-4</v>
      </c>
      <c r="NM191" s="1">
        <v>0.17020379999999999</v>
      </c>
      <c r="NN191">
        <v>0.58259000000000005</v>
      </c>
      <c r="NO191">
        <v>21.348379999999999</v>
      </c>
      <c r="NP191" s="1">
        <v>3.8991710000000002E-4</v>
      </c>
      <c r="NQ191" s="1">
        <v>0.1668182</v>
      </c>
      <c r="NR191">
        <v>0.58251269999999999</v>
      </c>
      <c r="NS191">
        <v>20.67014</v>
      </c>
      <c r="NT191" s="1">
        <v>3.8080610000000001E-4</v>
      </c>
      <c r="NU191" s="1">
        <v>0.162962</v>
      </c>
      <c r="NV191">
        <v>0.58244929999999995</v>
      </c>
      <c r="NW191">
        <v>19.94183</v>
      </c>
      <c r="NX191" s="1">
        <v>3.7059879999999998E-4</v>
      </c>
      <c r="NY191" s="1">
        <v>0.1586361</v>
      </c>
      <c r="NZ191">
        <v>0.58241869999999996</v>
      </c>
      <c r="OA191">
        <v>19.426169999999999</v>
      </c>
      <c r="OB191" s="1">
        <v>3.5920759999999999E-4</v>
      </c>
      <c r="OC191" s="1">
        <v>0.15379399999999999</v>
      </c>
      <c r="OD191">
        <v>0.58236129999999997</v>
      </c>
      <c r="OE191">
        <v>19.381689999999999</v>
      </c>
      <c r="OF191" s="1">
        <v>3.4698809999999999E-4</v>
      </c>
      <c r="OG191" s="1">
        <v>0.1485891</v>
      </c>
      <c r="OH191">
        <v>0.58227689999999999</v>
      </c>
      <c r="OI191">
        <v>20.103000000000002</v>
      </c>
      <c r="OJ191" s="1">
        <v>3.337293E-4</v>
      </c>
      <c r="OK191" s="1">
        <v>0.14297090000000001</v>
      </c>
    </row>
    <row r="192" spans="1:401" x14ac:dyDescent="0.35">
      <c r="A192">
        <v>198</v>
      </c>
      <c r="B192" t="s">
        <v>4</v>
      </c>
      <c r="C192" t="s">
        <v>181</v>
      </c>
      <c r="D192" t="s">
        <v>198</v>
      </c>
      <c r="E192">
        <v>870.54539999999997</v>
      </c>
      <c r="F192">
        <v>0.71633590000000003</v>
      </c>
      <c r="G192">
        <v>16.06119</v>
      </c>
      <c r="H192">
        <v>0</v>
      </c>
      <c r="I192">
        <v>0</v>
      </c>
      <c r="J192">
        <v>0.71429129999999996</v>
      </c>
      <c r="K192">
        <v>16.165959999999998</v>
      </c>
      <c r="L192">
        <v>0</v>
      </c>
      <c r="M192">
        <v>0</v>
      </c>
      <c r="N192">
        <v>0.71219670000000002</v>
      </c>
      <c r="O192">
        <v>16.669730000000001</v>
      </c>
      <c r="P192">
        <v>0</v>
      </c>
      <c r="Q192">
        <v>0</v>
      </c>
      <c r="R192">
        <v>0.7100187</v>
      </c>
      <c r="S192">
        <v>16.776589999999999</v>
      </c>
      <c r="T192">
        <v>0</v>
      </c>
      <c r="U192">
        <v>0</v>
      </c>
      <c r="V192">
        <v>0.70782</v>
      </c>
      <c r="W192">
        <v>16.818960000000001</v>
      </c>
      <c r="X192">
        <v>0</v>
      </c>
      <c r="Y192">
        <v>0</v>
      </c>
      <c r="Z192">
        <v>0.70557219999999998</v>
      </c>
      <c r="AA192">
        <v>16.453119999999998</v>
      </c>
      <c r="AB192">
        <v>0</v>
      </c>
      <c r="AC192">
        <v>0</v>
      </c>
      <c r="AD192">
        <v>0.70331889999999997</v>
      </c>
      <c r="AE192">
        <v>16.004549999999998</v>
      </c>
      <c r="AF192">
        <v>0</v>
      </c>
      <c r="AG192">
        <v>0</v>
      </c>
      <c r="AH192">
        <v>0.70105139999999999</v>
      </c>
      <c r="AI192">
        <v>15.76956</v>
      </c>
      <c r="AJ192" s="1">
        <v>2.8035199999999999E-31</v>
      </c>
      <c r="AK192" s="1">
        <v>1.048639E-28</v>
      </c>
      <c r="AL192">
        <v>0.69880410000000004</v>
      </c>
      <c r="AM192">
        <v>15.76689</v>
      </c>
      <c r="AN192" s="1">
        <v>1.8979090000000001E-20</v>
      </c>
      <c r="AO192" s="1">
        <v>7.1465680000000004E-18</v>
      </c>
      <c r="AP192">
        <v>0.69653030000000005</v>
      </c>
      <c r="AQ192">
        <v>15.903449999999999</v>
      </c>
      <c r="AR192" s="1">
        <v>5.0441599999999997E-10</v>
      </c>
      <c r="AS192" s="1">
        <v>1.332393E-7</v>
      </c>
      <c r="AT192">
        <v>0.69424830000000004</v>
      </c>
      <c r="AU192">
        <v>16.3949</v>
      </c>
      <c r="AV192" s="1">
        <v>1.9110349999999999E-5</v>
      </c>
      <c r="AW192" s="1">
        <v>5.3758230000000001E-3</v>
      </c>
      <c r="AX192">
        <v>0.69197609999999998</v>
      </c>
      <c r="AY192">
        <v>16.44922</v>
      </c>
      <c r="AZ192" s="1">
        <v>8.0986770000000003E-3</v>
      </c>
      <c r="BA192">
        <v>2.4464999999999999</v>
      </c>
      <c r="BB192">
        <v>0.68970849999999995</v>
      </c>
      <c r="BC192">
        <v>16.167149999999999</v>
      </c>
      <c r="BD192">
        <v>0.46130480000000001</v>
      </c>
      <c r="BE192">
        <v>148.0127</v>
      </c>
      <c r="BF192">
        <v>0.68747530000000001</v>
      </c>
      <c r="BG192">
        <v>15.77431</v>
      </c>
      <c r="BH192">
        <v>6.622986</v>
      </c>
      <c r="BI192">
        <v>2240.8649999999998</v>
      </c>
      <c r="BJ192">
        <v>0.68526430000000005</v>
      </c>
      <c r="BK192">
        <v>15.172739999999999</v>
      </c>
      <c r="BL192">
        <v>33.716889999999999</v>
      </c>
      <c r="BM192">
        <v>11944.33</v>
      </c>
      <c r="BN192">
        <v>0.68298890000000001</v>
      </c>
      <c r="BO192">
        <v>14.68783</v>
      </c>
      <c r="BP192">
        <v>76.041719999999998</v>
      </c>
      <c r="BQ192">
        <v>28057.88</v>
      </c>
      <c r="BR192">
        <v>0.6805023</v>
      </c>
      <c r="BS192">
        <v>14.47738</v>
      </c>
      <c r="BT192">
        <v>89.441000000000003</v>
      </c>
      <c r="BU192">
        <v>34220.559999999998</v>
      </c>
      <c r="BV192">
        <v>0.67757880000000004</v>
      </c>
      <c r="BW192">
        <v>14.75202</v>
      </c>
      <c r="BX192">
        <v>62.222619999999999</v>
      </c>
      <c r="BY192">
        <v>24591.599999999999</v>
      </c>
      <c r="BZ192">
        <v>0.67416200000000004</v>
      </c>
      <c r="CA192">
        <v>15.43416</v>
      </c>
      <c r="CB192">
        <v>28.432480000000002</v>
      </c>
      <c r="CC192">
        <v>11565.42</v>
      </c>
      <c r="CD192">
        <v>0.67009989999999997</v>
      </c>
      <c r="CE192">
        <v>16.240829999999999</v>
      </c>
      <c r="CF192">
        <v>9.3628640000000001</v>
      </c>
      <c r="CG192">
        <v>3904.3919999999998</v>
      </c>
      <c r="CH192">
        <v>0.66546430000000001</v>
      </c>
      <c r="CI192">
        <v>16.738099999999999</v>
      </c>
      <c r="CJ192">
        <v>2.438774</v>
      </c>
      <c r="CK192">
        <v>1037.6110000000001</v>
      </c>
      <c r="CL192">
        <v>0.66025990000000001</v>
      </c>
      <c r="CM192">
        <v>16.562200000000001</v>
      </c>
      <c r="CN192">
        <v>0.57473870000000005</v>
      </c>
      <c r="CO192">
        <v>246.67789999999999</v>
      </c>
      <c r="CP192">
        <v>0.65460099999999999</v>
      </c>
      <c r="CQ192">
        <v>15.99248</v>
      </c>
      <c r="CR192" s="1">
        <v>0.1632142</v>
      </c>
      <c r="CS192">
        <v>68.846029999999999</v>
      </c>
      <c r="CT192">
        <v>0.64886520000000003</v>
      </c>
      <c r="CU192">
        <v>15.4102</v>
      </c>
      <c r="CV192" s="1">
        <v>8.0866450000000006E-2</v>
      </c>
      <c r="CW192">
        <v>32.951030000000003</v>
      </c>
      <c r="CX192">
        <v>0.64337750000000005</v>
      </c>
      <c r="CY192">
        <v>15.03734</v>
      </c>
      <c r="CZ192" s="1">
        <v>6.4492590000000002E-2</v>
      </c>
      <c r="DA192">
        <v>25.886749999999999</v>
      </c>
      <c r="DB192">
        <v>0.63804000000000005</v>
      </c>
      <c r="DC192">
        <v>15.36101</v>
      </c>
      <c r="DD192" s="1">
        <v>6.2356929999999998E-2</v>
      </c>
      <c r="DE192" s="1">
        <v>25.013120000000001</v>
      </c>
      <c r="DF192">
        <v>0.63240280000000004</v>
      </c>
      <c r="DG192">
        <v>16.221900000000002</v>
      </c>
      <c r="DH192" s="1">
        <v>6.3486429999999996E-2</v>
      </c>
      <c r="DI192" s="1">
        <v>25.612970000000001</v>
      </c>
      <c r="DJ192">
        <v>0.62702999999999998</v>
      </c>
      <c r="DK192">
        <v>17.01848</v>
      </c>
      <c r="DL192" s="1">
        <v>6.3922080000000006E-2</v>
      </c>
      <c r="DM192" s="1">
        <v>25.991340000000001</v>
      </c>
      <c r="DN192">
        <v>0.62223870000000003</v>
      </c>
      <c r="DO192">
        <v>17.554729999999999</v>
      </c>
      <c r="DP192" s="1">
        <v>6.2273799999999997E-2</v>
      </c>
      <c r="DQ192" s="1">
        <v>25.510539999999999</v>
      </c>
      <c r="DR192">
        <v>0.61743669999999995</v>
      </c>
      <c r="DS192">
        <v>17.489789999999999</v>
      </c>
      <c r="DT192" s="1">
        <v>5.8659280000000001E-2</v>
      </c>
      <c r="DU192" s="1">
        <v>24.198129999999999</v>
      </c>
      <c r="DV192">
        <v>0.61255219999999999</v>
      </c>
      <c r="DW192">
        <v>16.955829999999999</v>
      </c>
      <c r="DX192" s="1">
        <v>5.3934429999999998E-2</v>
      </c>
      <c r="DY192" s="1">
        <v>22.392160000000001</v>
      </c>
      <c r="DZ192">
        <v>0.60781260000000004</v>
      </c>
      <c r="EA192">
        <v>16.365130000000001</v>
      </c>
      <c r="EB192" s="1">
        <v>4.8842770000000001E-2</v>
      </c>
      <c r="EC192" s="1">
        <v>20.390219999999999</v>
      </c>
      <c r="ED192">
        <v>0.6033577</v>
      </c>
      <c r="EE192">
        <v>15.992190000000001</v>
      </c>
      <c r="EF192" s="1">
        <v>4.382254E-2</v>
      </c>
      <c r="EG192" s="1">
        <v>18.38007</v>
      </c>
      <c r="EH192">
        <v>0.59918300000000002</v>
      </c>
      <c r="EI192">
        <v>16.22946</v>
      </c>
      <c r="EJ192" s="1">
        <v>3.8905420000000003E-2</v>
      </c>
      <c r="EK192" s="1">
        <v>16.395109999999999</v>
      </c>
      <c r="EL192">
        <v>0.59582590000000002</v>
      </c>
      <c r="EM192">
        <v>16.932649999999999</v>
      </c>
      <c r="EN192" s="1">
        <v>3.4067449999999999E-2</v>
      </c>
      <c r="EO192" s="1">
        <v>14.40828</v>
      </c>
      <c r="EP192">
        <v>0.59274499999999997</v>
      </c>
      <c r="EQ192">
        <v>17.80068</v>
      </c>
      <c r="ER192" s="1">
        <v>2.9361290000000002E-2</v>
      </c>
      <c r="ES192" s="1">
        <v>12.45682</v>
      </c>
      <c r="ET192">
        <v>0.59008099999999997</v>
      </c>
      <c r="EU192">
        <v>18.435089999999999</v>
      </c>
      <c r="EV192" s="1">
        <v>2.5057309999999999E-2</v>
      </c>
      <c r="EW192" s="1">
        <v>10.65048</v>
      </c>
      <c r="EX192">
        <v>0.5882056</v>
      </c>
      <c r="EY192">
        <v>18.372699999999998</v>
      </c>
      <c r="EZ192" s="1">
        <v>2.1375950000000001E-2</v>
      </c>
      <c r="FA192" s="1">
        <v>9.0852260000000005</v>
      </c>
      <c r="FB192">
        <v>0.58669260000000001</v>
      </c>
      <c r="FC192">
        <v>17.778770000000002</v>
      </c>
      <c r="FD192" s="1">
        <v>1.836111E-2</v>
      </c>
      <c r="FE192" s="1">
        <v>7.7942939999999998</v>
      </c>
      <c r="FF192">
        <v>0.58556819999999998</v>
      </c>
      <c r="FG192">
        <v>16.98481</v>
      </c>
      <c r="FH192" s="1">
        <v>1.5940590000000001E-2</v>
      </c>
      <c r="FI192" s="1">
        <v>6.7532420000000002</v>
      </c>
      <c r="FJ192">
        <v>0.58477579999999996</v>
      </c>
      <c r="FK192">
        <v>16.353200000000001</v>
      </c>
      <c r="FL192" s="1">
        <v>1.398369E-2</v>
      </c>
      <c r="FM192" s="1">
        <v>5.9094379999999997</v>
      </c>
      <c r="FN192">
        <v>0.58426370000000005</v>
      </c>
      <c r="FO192">
        <v>16.714970000000001</v>
      </c>
      <c r="FP192" s="1">
        <v>1.231148E-2</v>
      </c>
      <c r="FQ192" s="1">
        <v>5.1912969999999996</v>
      </c>
      <c r="FR192">
        <v>0.58397719999999997</v>
      </c>
      <c r="FS192">
        <v>17.400189999999998</v>
      </c>
      <c r="FT192" s="1">
        <v>1.0709410000000001E-2</v>
      </c>
      <c r="FU192" s="1">
        <v>4.5108819999999996</v>
      </c>
      <c r="FV192">
        <v>0.58394679999999999</v>
      </c>
      <c r="FW192">
        <v>18.131710000000002</v>
      </c>
      <c r="FX192" s="1">
        <v>9.0249990000000006E-3</v>
      </c>
      <c r="FY192" s="1">
        <v>3.8015129999999999</v>
      </c>
      <c r="FZ192">
        <v>0.5840014</v>
      </c>
      <c r="GA192">
        <v>18.549859999999999</v>
      </c>
      <c r="GB192" s="1">
        <v>7.2886030000000003E-3</v>
      </c>
      <c r="GC192" s="1">
        <v>3.0713840000000001</v>
      </c>
      <c r="GD192">
        <v>0.58410980000000001</v>
      </c>
      <c r="GE192">
        <v>18.376860000000001</v>
      </c>
      <c r="GF192" s="1">
        <v>5.6909919999999998E-3</v>
      </c>
      <c r="GG192" s="1">
        <v>2.396976</v>
      </c>
      <c r="GH192">
        <v>0.58428040000000003</v>
      </c>
      <c r="GI192">
        <v>17.707650000000001</v>
      </c>
      <c r="GJ192" s="1">
        <v>4.4121780000000001E-3</v>
      </c>
      <c r="GK192" s="1">
        <v>1.8536969999999999</v>
      </c>
      <c r="GL192">
        <v>0.584453</v>
      </c>
      <c r="GM192">
        <v>16.880089999999999</v>
      </c>
      <c r="GN192" s="1">
        <v>3.5035510000000001E-3</v>
      </c>
      <c r="GO192" s="1">
        <v>1.4656960000000001</v>
      </c>
      <c r="GP192">
        <v>0.58463940000000003</v>
      </c>
      <c r="GQ192">
        <v>16.337299999999999</v>
      </c>
      <c r="GR192" s="1">
        <v>2.9072820000000002E-3</v>
      </c>
      <c r="GS192" s="1">
        <v>1.210229</v>
      </c>
      <c r="GT192">
        <v>0.58483110000000005</v>
      </c>
      <c r="GU192">
        <v>16.845870000000001</v>
      </c>
      <c r="GV192" s="1">
        <v>2.5209009999999999E-3</v>
      </c>
      <c r="GW192" s="1">
        <v>1.0451330000000001</v>
      </c>
      <c r="GX192">
        <v>0.58500260000000004</v>
      </c>
      <c r="GY192">
        <v>17.68845</v>
      </c>
      <c r="GZ192" s="1">
        <v>2.2613239999999999E-3</v>
      </c>
      <c r="HA192" s="1">
        <v>0.93469939999999996</v>
      </c>
      <c r="HB192">
        <v>0.58514770000000005</v>
      </c>
      <c r="HC192">
        <v>18.597439999999999</v>
      </c>
      <c r="HD192" s="1">
        <v>2.0651749999999998E-3</v>
      </c>
      <c r="HE192" s="1">
        <v>0.8521183</v>
      </c>
      <c r="HF192">
        <v>0.58525479999999996</v>
      </c>
      <c r="HG192">
        <v>19.384</v>
      </c>
      <c r="HH192" s="1">
        <v>1.902527E-3</v>
      </c>
      <c r="HI192" s="1">
        <v>0.78414289999999998</v>
      </c>
      <c r="HJ192">
        <v>0.58533959999999996</v>
      </c>
      <c r="HK192">
        <v>19.497530000000001</v>
      </c>
      <c r="HL192" s="1">
        <v>1.7639509999999999E-3</v>
      </c>
      <c r="HM192" s="1">
        <v>0.72640000000000005</v>
      </c>
      <c r="HN192">
        <v>0.58540300000000001</v>
      </c>
      <c r="HO192">
        <v>18.90072</v>
      </c>
      <c r="HP192" s="1">
        <v>1.647017E-3</v>
      </c>
      <c r="HQ192" s="1">
        <v>0.67770649999999999</v>
      </c>
      <c r="HR192">
        <v>0.58545919999999996</v>
      </c>
      <c r="HS192">
        <v>18.188690000000001</v>
      </c>
      <c r="HT192" s="1">
        <v>1.54955E-3</v>
      </c>
      <c r="HU192" s="1">
        <v>0.63714579999999998</v>
      </c>
      <c r="HV192">
        <v>0.58547649999999996</v>
      </c>
      <c r="HW192">
        <v>17.615790000000001</v>
      </c>
      <c r="HX192" s="1">
        <v>1.4682219999999999E-3</v>
      </c>
      <c r="HY192" s="1">
        <v>0.60339489999999996</v>
      </c>
      <c r="HZ192">
        <v>0.58549059999999997</v>
      </c>
      <c r="IA192">
        <v>17.937860000000001</v>
      </c>
      <c r="IB192" s="1">
        <v>1.39989E-3</v>
      </c>
      <c r="IC192" s="1">
        <v>0.57510110000000003</v>
      </c>
      <c r="ID192">
        <v>0.58549269999999998</v>
      </c>
      <c r="IE192">
        <v>18.875630000000001</v>
      </c>
      <c r="IF192" s="1">
        <v>1.3443820000000001E-3</v>
      </c>
      <c r="IG192" s="1">
        <v>0.55201319999999998</v>
      </c>
      <c r="IH192">
        <v>0.58549410000000002</v>
      </c>
      <c r="II192">
        <v>19.931450000000002</v>
      </c>
      <c r="IJ192" s="1">
        <v>1.301214E-3</v>
      </c>
      <c r="IK192" s="1">
        <v>0.53407709999999997</v>
      </c>
      <c r="IL192">
        <v>0.58550999999999997</v>
      </c>
      <c r="IM192">
        <v>20.812989999999999</v>
      </c>
      <c r="IN192" s="1">
        <v>1.2669669999999999E-3</v>
      </c>
      <c r="IO192" s="1">
        <v>0.51988429999999997</v>
      </c>
      <c r="IP192">
        <v>0.58548610000000001</v>
      </c>
      <c r="IQ192">
        <v>20.82</v>
      </c>
      <c r="IR192" s="1">
        <v>1.235917E-3</v>
      </c>
      <c r="IS192" s="1">
        <v>0.50718350000000001</v>
      </c>
      <c r="IT192">
        <v>0.58547819999999995</v>
      </c>
      <c r="IU192">
        <v>20.09975</v>
      </c>
      <c r="IV192" s="1">
        <v>1.2025269999999999E-3</v>
      </c>
      <c r="IW192" s="1">
        <v>0.49367430000000001</v>
      </c>
      <c r="IX192">
        <v>0.58548619999999996</v>
      </c>
      <c r="IY192">
        <v>19.244730000000001</v>
      </c>
      <c r="IZ192" s="1">
        <v>1.164722E-3</v>
      </c>
      <c r="JA192" s="1">
        <v>0.47833239999999999</v>
      </c>
      <c r="JB192">
        <v>0.58547720000000003</v>
      </c>
      <c r="JC192">
        <v>18.588460000000001</v>
      </c>
      <c r="JD192" s="1">
        <v>1.1234039999999999E-3</v>
      </c>
      <c r="JE192" s="1">
        <v>0.4615049</v>
      </c>
      <c r="JF192">
        <v>0.58547819999999995</v>
      </c>
      <c r="JG192">
        <v>18.718119999999999</v>
      </c>
      <c r="JH192" s="1">
        <v>1.080393E-3</v>
      </c>
      <c r="JI192" s="1">
        <v>0.44395869999999998</v>
      </c>
      <c r="JJ192">
        <v>0.58547930000000004</v>
      </c>
      <c r="JK192">
        <v>19.144850000000002</v>
      </c>
      <c r="JL192" s="1">
        <v>1.0375670000000001E-3</v>
      </c>
      <c r="JM192" s="1">
        <v>0.42638229999999999</v>
      </c>
      <c r="JN192">
        <v>0.58547110000000002</v>
      </c>
      <c r="JO192">
        <v>19.801120000000001</v>
      </c>
      <c r="JP192" s="1">
        <v>9.9547390000000006E-4</v>
      </c>
      <c r="JQ192" s="1">
        <v>0.40914119999999998</v>
      </c>
      <c r="JR192">
        <v>0.58549329999999999</v>
      </c>
      <c r="JS192">
        <v>20.001750000000001</v>
      </c>
      <c r="JT192" s="1">
        <v>9.5541240000000002E-4</v>
      </c>
      <c r="JU192" s="1">
        <v>0.39263900000000002</v>
      </c>
      <c r="JV192">
        <v>0.58547400000000005</v>
      </c>
      <c r="JW192">
        <v>19.576930000000001</v>
      </c>
      <c r="JX192" s="1">
        <v>9.1677709999999995E-4</v>
      </c>
      <c r="JY192" s="1">
        <v>0.37680219999999998</v>
      </c>
      <c r="JZ192">
        <v>0.5854878</v>
      </c>
      <c r="KA192">
        <v>18.826910000000002</v>
      </c>
      <c r="KB192" s="1">
        <v>8.801665E-4</v>
      </c>
      <c r="KC192" s="1">
        <v>0.36173499999999997</v>
      </c>
      <c r="KD192">
        <v>0.58547559999999998</v>
      </c>
      <c r="KE192">
        <v>17.982780000000002</v>
      </c>
      <c r="KF192" s="1">
        <v>8.451566E-4</v>
      </c>
      <c r="KG192" s="1">
        <v>0.34735529999999998</v>
      </c>
      <c r="KH192">
        <v>0.58547369999999999</v>
      </c>
      <c r="KI192">
        <v>17.319430000000001</v>
      </c>
      <c r="KJ192" s="1">
        <v>8.1197539999999996E-4</v>
      </c>
      <c r="KK192" s="1">
        <v>0.33372200000000002</v>
      </c>
      <c r="KL192">
        <v>0.5854762</v>
      </c>
      <c r="KM192">
        <v>17.47317</v>
      </c>
      <c r="KN192" s="1">
        <v>7.8031629999999997E-4</v>
      </c>
      <c r="KO192" s="1">
        <v>0.32069219999999998</v>
      </c>
      <c r="KP192">
        <v>0.58547309999999997</v>
      </c>
      <c r="KQ192">
        <v>17.735399999999998</v>
      </c>
      <c r="KR192" s="1">
        <v>7.4992400000000001E-4</v>
      </c>
      <c r="KS192" s="1">
        <v>0.30819400000000002</v>
      </c>
      <c r="KT192">
        <v>0.58547579999999999</v>
      </c>
      <c r="KU192">
        <v>18.155059999999999</v>
      </c>
      <c r="KV192" s="1">
        <v>7.2077860000000003E-4</v>
      </c>
      <c r="KW192" s="1">
        <v>0.29622959999999998</v>
      </c>
      <c r="KX192">
        <v>0.58547819999999995</v>
      </c>
      <c r="KY192">
        <v>18.55734</v>
      </c>
      <c r="KZ192" s="1">
        <v>6.9281140000000002E-4</v>
      </c>
      <c r="LA192" s="1">
        <v>0.28473080000000001</v>
      </c>
      <c r="LB192">
        <v>0.58548840000000002</v>
      </c>
      <c r="LC192">
        <v>18.464680000000001</v>
      </c>
      <c r="LD192" s="1">
        <v>6.6653280000000001E-4</v>
      </c>
      <c r="LE192" s="1">
        <v>0.27391009999999999</v>
      </c>
      <c r="LF192">
        <v>0.58547590000000005</v>
      </c>
      <c r="LG192">
        <v>17.869050000000001</v>
      </c>
      <c r="LH192" s="1">
        <v>6.4153449999999998E-4</v>
      </c>
      <c r="LI192" s="1">
        <v>0.26361210000000002</v>
      </c>
      <c r="LJ192">
        <v>0.58548370000000005</v>
      </c>
      <c r="LK192">
        <v>17.091539999999998</v>
      </c>
      <c r="LL192" s="1">
        <v>6.176097E-4</v>
      </c>
      <c r="LM192" s="1">
        <v>0.25379570000000001</v>
      </c>
      <c r="LN192">
        <v>0.58546140000000002</v>
      </c>
      <c r="LO192">
        <v>16.52094</v>
      </c>
      <c r="LP192" s="1">
        <v>5.9468420000000001E-4</v>
      </c>
      <c r="LQ192" s="1">
        <v>0.24439279999999999</v>
      </c>
      <c r="LR192">
        <v>0.58545979999999997</v>
      </c>
      <c r="LS192">
        <v>16.900829999999999</v>
      </c>
      <c r="LT192" s="1">
        <v>5.7289150000000002E-4</v>
      </c>
      <c r="LU192" s="1">
        <v>0.23543</v>
      </c>
      <c r="LV192">
        <v>0.58543129999999999</v>
      </c>
      <c r="LW192">
        <v>17.56101</v>
      </c>
      <c r="LX192" s="1">
        <v>5.5208090000000002E-4</v>
      </c>
      <c r="LY192" s="1">
        <v>0.22688169999999999</v>
      </c>
      <c r="LZ192">
        <v>0.58536719999999998</v>
      </c>
      <c r="MA192">
        <v>18.437819999999999</v>
      </c>
      <c r="MB192" s="1">
        <v>5.3243439999999995E-4</v>
      </c>
      <c r="MC192" s="1">
        <v>0.21880640000000001</v>
      </c>
      <c r="MD192">
        <v>0.58529679999999995</v>
      </c>
      <c r="ME192">
        <v>19.4146</v>
      </c>
      <c r="MF192" s="1">
        <v>5.1379680000000001E-4</v>
      </c>
      <c r="MG192" s="1">
        <v>0.2111615</v>
      </c>
      <c r="MH192">
        <v>0.58518000000000003</v>
      </c>
      <c r="MI192">
        <v>19.64574</v>
      </c>
      <c r="MJ192" s="1">
        <v>4.9571700000000001E-4</v>
      </c>
      <c r="MK192" s="1">
        <v>0.20377680000000001</v>
      </c>
      <c r="ML192">
        <v>0.58506320000000001</v>
      </c>
      <c r="MM192">
        <v>19.085360000000001</v>
      </c>
      <c r="MN192" s="1">
        <v>4.7855590000000001E-4</v>
      </c>
      <c r="MO192" s="1">
        <v>0.19673280000000001</v>
      </c>
      <c r="MP192">
        <v>0.58490180000000003</v>
      </c>
      <c r="MQ192">
        <v>18.43937</v>
      </c>
      <c r="MR192" s="1">
        <v>4.6202420000000002E-4</v>
      </c>
      <c r="MS192" s="1">
        <v>0.18999759999999999</v>
      </c>
      <c r="MT192">
        <v>0.5847329</v>
      </c>
      <c r="MU192">
        <v>17.970960000000002</v>
      </c>
      <c r="MV192" s="1">
        <v>4.4602530000000001E-4</v>
      </c>
      <c r="MW192" s="1">
        <v>0.18346100000000001</v>
      </c>
      <c r="MX192">
        <v>0.58458339999999998</v>
      </c>
      <c r="MY192">
        <v>18.485720000000001</v>
      </c>
      <c r="MZ192" s="1">
        <v>4.3104150000000002E-4</v>
      </c>
      <c r="NA192" s="1">
        <v>0.17730560000000001</v>
      </c>
      <c r="NB192">
        <v>0.58442090000000002</v>
      </c>
      <c r="NC192">
        <v>19.495989999999999</v>
      </c>
      <c r="ND192" s="1">
        <v>4.179974E-4</v>
      </c>
      <c r="NE192" s="1">
        <v>0.17194100000000001</v>
      </c>
      <c r="NF192">
        <v>0.58430579999999999</v>
      </c>
      <c r="NG192">
        <v>20.564419999999998</v>
      </c>
      <c r="NH192" s="1">
        <v>4.0747530000000002E-4</v>
      </c>
      <c r="NI192" s="1">
        <v>0.16757830000000001</v>
      </c>
      <c r="NJ192">
        <v>0.58417739999999996</v>
      </c>
      <c r="NK192">
        <v>21.431629999999998</v>
      </c>
      <c r="NL192" s="1">
        <v>3.9899519999999998E-4</v>
      </c>
      <c r="NM192" s="1">
        <v>0.16406889999999999</v>
      </c>
      <c r="NN192">
        <v>0.58408570000000004</v>
      </c>
      <c r="NO192">
        <v>21.39263</v>
      </c>
      <c r="NP192" s="1">
        <v>3.9108179999999999E-4</v>
      </c>
      <c r="NQ192" s="1">
        <v>0.16083069999999999</v>
      </c>
      <c r="NR192">
        <v>0.58403130000000003</v>
      </c>
      <c r="NS192">
        <v>20.739319999999999</v>
      </c>
      <c r="NT192" s="1">
        <v>3.8213100000000002E-4</v>
      </c>
      <c r="NU192" s="1">
        <v>0.1571843</v>
      </c>
      <c r="NV192">
        <v>0.58399100000000004</v>
      </c>
      <c r="NW192">
        <v>20.01088</v>
      </c>
      <c r="NX192" s="1">
        <v>3.7209960000000002E-4</v>
      </c>
      <c r="NY192" s="1">
        <v>0.15308910000000001</v>
      </c>
      <c r="NZ192">
        <v>0.58393430000000002</v>
      </c>
      <c r="OA192">
        <v>19.470330000000001</v>
      </c>
      <c r="OB192" s="1">
        <v>3.6084190000000002E-4</v>
      </c>
      <c r="OC192" s="1">
        <v>0.14849190000000001</v>
      </c>
      <c r="OD192">
        <v>0.58390560000000002</v>
      </c>
      <c r="OE192">
        <v>19.38129</v>
      </c>
      <c r="OF192" s="1">
        <v>3.4875310000000002E-4</v>
      </c>
      <c r="OG192" s="1">
        <v>0.1435362</v>
      </c>
      <c r="OH192">
        <v>0.58383050000000003</v>
      </c>
      <c r="OI192">
        <v>20.066279999999999</v>
      </c>
      <c r="OJ192" s="1">
        <v>3.3564880000000002E-4</v>
      </c>
      <c r="OK192" s="1">
        <v>0.1381936</v>
      </c>
    </row>
    <row r="193" spans="1:401" x14ac:dyDescent="0.35">
      <c r="A193">
        <v>199</v>
      </c>
      <c r="B193" t="s">
        <v>4</v>
      </c>
      <c r="C193" t="s">
        <v>181</v>
      </c>
      <c r="D193" t="s">
        <v>199</v>
      </c>
      <c r="E193">
        <v>888.0684</v>
      </c>
      <c r="F193">
        <v>0.716252</v>
      </c>
      <c r="G193">
        <v>16.055119999999999</v>
      </c>
      <c r="H193">
        <v>0</v>
      </c>
      <c r="I193">
        <v>0</v>
      </c>
      <c r="J193">
        <v>0.71440009999999998</v>
      </c>
      <c r="K193">
        <v>16.156169999999999</v>
      </c>
      <c r="L193">
        <v>0</v>
      </c>
      <c r="M193">
        <v>0</v>
      </c>
      <c r="N193">
        <v>0.71248129999999998</v>
      </c>
      <c r="O193">
        <v>16.668209999999998</v>
      </c>
      <c r="P193">
        <v>0</v>
      </c>
      <c r="Q193">
        <v>0</v>
      </c>
      <c r="R193">
        <v>0.71050029999999997</v>
      </c>
      <c r="S193">
        <v>16.803260000000002</v>
      </c>
      <c r="T193">
        <v>0</v>
      </c>
      <c r="U193">
        <v>0</v>
      </c>
      <c r="V193">
        <v>0.70850290000000005</v>
      </c>
      <c r="W193">
        <v>16.857109999999999</v>
      </c>
      <c r="X193">
        <v>0</v>
      </c>
      <c r="Y193">
        <v>0</v>
      </c>
      <c r="Z193">
        <v>0.70646810000000004</v>
      </c>
      <c r="AA193">
        <v>16.49804</v>
      </c>
      <c r="AB193">
        <v>0</v>
      </c>
      <c r="AC193">
        <v>0</v>
      </c>
      <c r="AD193">
        <v>0.70430610000000005</v>
      </c>
      <c r="AE193">
        <v>16.043610000000001</v>
      </c>
      <c r="AF193">
        <v>0</v>
      </c>
      <c r="AG193">
        <v>0</v>
      </c>
      <c r="AH193">
        <v>0.70216940000000005</v>
      </c>
      <c r="AI193">
        <v>15.779260000000001</v>
      </c>
      <c r="AJ193" s="1">
        <v>4.6152399999999997E-32</v>
      </c>
      <c r="AK193" s="1">
        <v>1.6696649999999999E-29</v>
      </c>
      <c r="AL193">
        <v>0.70003559999999998</v>
      </c>
      <c r="AM193">
        <v>15.755509999999999</v>
      </c>
      <c r="AN193" s="1">
        <v>3.104985E-21</v>
      </c>
      <c r="AO193" s="1">
        <v>1.131007E-18</v>
      </c>
      <c r="AP193">
        <v>0.69788559999999999</v>
      </c>
      <c r="AQ193">
        <v>15.889810000000001</v>
      </c>
      <c r="AR193" s="1">
        <v>9.4336500000000003E-11</v>
      </c>
      <c r="AS193" s="1">
        <v>2.7316800000000001E-8</v>
      </c>
      <c r="AT193">
        <v>0.69569959999999997</v>
      </c>
      <c r="AU193">
        <v>16.39106</v>
      </c>
      <c r="AV193" s="1">
        <v>9.6839890000000007E-6</v>
      </c>
      <c r="AW193" s="1">
        <v>2.6736949999999998E-3</v>
      </c>
      <c r="AX193">
        <v>0.69354519999999997</v>
      </c>
      <c r="AY193">
        <v>16.476489999999998</v>
      </c>
      <c r="AZ193" s="1">
        <v>5.0286819999999996E-3</v>
      </c>
      <c r="BA193">
        <v>1.487363</v>
      </c>
      <c r="BB193">
        <v>0.69139090000000003</v>
      </c>
      <c r="BC193">
        <v>16.221640000000001</v>
      </c>
      <c r="BD193">
        <v>0.32906429999999998</v>
      </c>
      <c r="BE193">
        <v>103.0729</v>
      </c>
      <c r="BF193">
        <v>0.68924759999999996</v>
      </c>
      <c r="BG193">
        <v>15.83379</v>
      </c>
      <c r="BH193">
        <v>5.2707620000000004</v>
      </c>
      <c r="BI193">
        <v>1735.7439999999999</v>
      </c>
      <c r="BJ193">
        <v>0.68717490000000003</v>
      </c>
      <c r="BK193">
        <v>15.22691</v>
      </c>
      <c r="BL193">
        <v>29.391210000000001</v>
      </c>
      <c r="BM193">
        <v>10103.44</v>
      </c>
      <c r="BN193">
        <v>0.68504889999999996</v>
      </c>
      <c r="BO193">
        <v>14.715310000000001</v>
      </c>
      <c r="BP193">
        <v>71.630380000000002</v>
      </c>
      <c r="BQ193">
        <v>25572.82</v>
      </c>
      <c r="BR193">
        <v>0.68274210000000002</v>
      </c>
      <c r="BS193">
        <v>14.48512</v>
      </c>
      <c r="BT193">
        <v>89.971680000000006</v>
      </c>
      <c r="BU193">
        <v>33209.57</v>
      </c>
      <c r="BV193">
        <v>0.68002640000000003</v>
      </c>
      <c r="BW193">
        <v>14.746919999999999</v>
      </c>
      <c r="BX193">
        <v>66.330160000000006</v>
      </c>
      <c r="BY193">
        <v>25234.04</v>
      </c>
      <c r="BZ193">
        <v>0.67686069999999998</v>
      </c>
      <c r="CA193">
        <v>15.419309999999999</v>
      </c>
      <c r="CB193">
        <v>31.806950000000001</v>
      </c>
      <c r="CC193">
        <v>12428.07</v>
      </c>
      <c r="CD193">
        <v>0.67310440000000005</v>
      </c>
      <c r="CE193">
        <v>16.231760000000001</v>
      </c>
      <c r="CF193">
        <v>10.892530000000001</v>
      </c>
      <c r="CG193">
        <v>4356.4459999999999</v>
      </c>
      <c r="CH193">
        <v>0.66880170000000005</v>
      </c>
      <c r="CI193">
        <v>16.754909999999999</v>
      </c>
      <c r="CJ193">
        <v>2.9170120000000002</v>
      </c>
      <c r="CK193">
        <v>1189.556</v>
      </c>
      <c r="CL193">
        <v>0.66403789999999996</v>
      </c>
      <c r="CM193">
        <v>16.602409999999999</v>
      </c>
      <c r="CN193">
        <v>0.69123069999999998</v>
      </c>
      <c r="CO193">
        <v>284.85750000000002</v>
      </c>
      <c r="CP193">
        <v>0.65887549999999995</v>
      </c>
      <c r="CQ193">
        <v>16.04618</v>
      </c>
      <c r="CR193" s="1">
        <v>0.18751409999999999</v>
      </c>
      <c r="CS193">
        <v>76.430610000000001</v>
      </c>
      <c r="CT193">
        <v>0.65365620000000002</v>
      </c>
      <c r="CU193">
        <v>15.45931</v>
      </c>
      <c r="CV193" s="1">
        <v>8.5705409999999996E-2</v>
      </c>
      <c r="CW193">
        <v>33.880740000000003</v>
      </c>
      <c r="CX193">
        <v>0.64832259999999997</v>
      </c>
      <c r="CY193">
        <v>15.065530000000001</v>
      </c>
      <c r="CZ193" s="1">
        <v>6.5397640000000007E-2</v>
      </c>
      <c r="DA193">
        <v>25.460519999999999</v>
      </c>
      <c r="DB193">
        <v>0.64314000000000004</v>
      </c>
      <c r="DC193">
        <v>15.357620000000001</v>
      </c>
      <c r="DD193" s="1">
        <v>6.2307149999999999E-2</v>
      </c>
      <c r="DE193" s="1">
        <v>24.2363</v>
      </c>
      <c r="DF193">
        <v>0.63760399999999995</v>
      </c>
      <c r="DG193">
        <v>16.194279999999999</v>
      </c>
      <c r="DH193" s="1">
        <v>6.3283149999999996E-2</v>
      </c>
      <c r="DI193" s="1">
        <v>24.75572</v>
      </c>
      <c r="DJ193">
        <v>0.63245090000000004</v>
      </c>
      <c r="DK193">
        <v>16.995809999999999</v>
      </c>
      <c r="DL193" s="1">
        <v>6.3913639999999994E-2</v>
      </c>
      <c r="DM193" s="1">
        <v>25.19426</v>
      </c>
      <c r="DN193">
        <v>0.62789669999999997</v>
      </c>
      <c r="DO193">
        <v>17.555350000000001</v>
      </c>
      <c r="DP193" s="1">
        <v>6.2550700000000001E-2</v>
      </c>
      <c r="DQ193" s="1">
        <v>24.83887</v>
      </c>
      <c r="DR193">
        <v>0.62332730000000003</v>
      </c>
      <c r="DS193">
        <v>17.521370000000001</v>
      </c>
      <c r="DT193" s="1">
        <v>5.915057E-2</v>
      </c>
      <c r="DU193" s="1">
        <v>23.65474</v>
      </c>
      <c r="DV193">
        <v>0.61886010000000002</v>
      </c>
      <c r="DW193">
        <v>17.004280000000001</v>
      </c>
      <c r="DX193" s="1">
        <v>5.4532240000000003E-2</v>
      </c>
      <c r="DY193" s="1">
        <v>21.94754</v>
      </c>
      <c r="DZ193">
        <v>0.61467720000000003</v>
      </c>
      <c r="EA193">
        <v>16.404859999999999</v>
      </c>
      <c r="EB193" s="1">
        <v>4.9469859999999997E-2</v>
      </c>
      <c r="EC193" s="1">
        <v>20.016539999999999</v>
      </c>
      <c r="ED193">
        <v>0.61073390000000005</v>
      </c>
      <c r="EE193">
        <v>16.006150000000002</v>
      </c>
      <c r="EF193" s="1">
        <v>4.4440630000000002E-2</v>
      </c>
      <c r="EG193" s="1">
        <v>18.062819999999999</v>
      </c>
      <c r="EH193">
        <v>0.60675710000000005</v>
      </c>
      <c r="EI193">
        <v>16.216239999999999</v>
      </c>
      <c r="EJ193" s="1">
        <v>3.9521290000000001E-2</v>
      </c>
      <c r="EK193" s="1">
        <v>16.138110000000001</v>
      </c>
      <c r="EL193">
        <v>0.60362099999999996</v>
      </c>
      <c r="EM193">
        <v>16.90381</v>
      </c>
      <c r="EN193" s="1">
        <v>3.4685349999999997E-2</v>
      </c>
      <c r="EO193" s="1">
        <v>14.214600000000001</v>
      </c>
      <c r="EP193">
        <v>0.60070860000000004</v>
      </c>
      <c r="EQ193">
        <v>17.76933</v>
      </c>
      <c r="ER193" s="1">
        <v>2.9957259999999999E-2</v>
      </c>
      <c r="ES193" s="1">
        <v>12.318099999999999</v>
      </c>
      <c r="ET193">
        <v>0.59820229999999996</v>
      </c>
      <c r="EU193">
        <v>18.422470000000001</v>
      </c>
      <c r="EV193" s="1">
        <v>2.5593049999999999E-2</v>
      </c>
      <c r="EW193" s="1">
        <v>10.546379999999999</v>
      </c>
      <c r="EX193">
        <v>0.59649750000000001</v>
      </c>
      <c r="EY193">
        <v>18.395620000000001</v>
      </c>
      <c r="EZ193" s="1">
        <v>2.183005E-2</v>
      </c>
      <c r="FA193" s="1">
        <v>8.9975900000000006</v>
      </c>
      <c r="FB193">
        <v>0.59509800000000002</v>
      </c>
      <c r="FC193">
        <v>17.832609999999999</v>
      </c>
      <c r="FD193" s="1">
        <v>1.8730980000000001E-2</v>
      </c>
      <c r="FE193" s="1">
        <v>7.713266</v>
      </c>
      <c r="FF193">
        <v>0.59408349999999999</v>
      </c>
      <c r="FG193">
        <v>17.052</v>
      </c>
      <c r="FH193" s="1">
        <v>1.6239130000000001E-2</v>
      </c>
      <c r="FI193" s="1">
        <v>6.6754189999999998</v>
      </c>
      <c r="FJ193">
        <v>0.59336889999999998</v>
      </c>
      <c r="FK193">
        <v>16.407910000000001</v>
      </c>
      <c r="FL193" s="1">
        <v>1.422985E-2</v>
      </c>
      <c r="FM193" s="1">
        <v>5.835934</v>
      </c>
      <c r="FN193">
        <v>0.59288479999999999</v>
      </c>
      <c r="FO193">
        <v>16.728000000000002</v>
      </c>
      <c r="FP193" s="1">
        <v>1.2529800000000001E-2</v>
      </c>
      <c r="FQ193" s="1">
        <v>5.1275940000000002</v>
      </c>
      <c r="FR193">
        <v>0.59264930000000005</v>
      </c>
      <c r="FS193">
        <v>17.381</v>
      </c>
      <c r="FT193" s="1">
        <v>1.0928220000000001E-2</v>
      </c>
      <c r="FU193" s="1">
        <v>4.4665990000000004</v>
      </c>
      <c r="FV193">
        <v>0.59266099999999999</v>
      </c>
      <c r="FW193">
        <v>18.100169999999999</v>
      </c>
      <c r="FX193" s="1">
        <v>9.2569249999999992E-3</v>
      </c>
      <c r="FY193" s="1">
        <v>3.7826710000000001</v>
      </c>
      <c r="FZ193">
        <v>0.59276189999999995</v>
      </c>
      <c r="GA193">
        <v>18.53998</v>
      </c>
      <c r="GB193" s="1">
        <v>7.5191549999999996E-3</v>
      </c>
      <c r="GC193" s="1">
        <v>3.0733519999999999</v>
      </c>
      <c r="GD193">
        <v>0.59290560000000003</v>
      </c>
      <c r="GE193">
        <v>18.409659999999999</v>
      </c>
      <c r="GF193" s="1">
        <v>5.8919209999999996E-3</v>
      </c>
      <c r="GG193" s="1">
        <v>2.4072659999999999</v>
      </c>
      <c r="GH193">
        <v>0.59306219999999998</v>
      </c>
      <c r="GI193">
        <v>17.775780000000001</v>
      </c>
      <c r="GJ193" s="1">
        <v>4.5650309999999998E-3</v>
      </c>
      <c r="GK193" s="1">
        <v>1.8610800000000001</v>
      </c>
      <c r="GL193">
        <v>0.59324330000000003</v>
      </c>
      <c r="GM193">
        <v>16.952590000000001</v>
      </c>
      <c r="GN193" s="1">
        <v>3.6079689999999999E-3</v>
      </c>
      <c r="GO193" s="1">
        <v>1.465222</v>
      </c>
      <c r="GP193">
        <v>0.59340890000000002</v>
      </c>
      <c r="GQ193">
        <v>16.387540000000001</v>
      </c>
      <c r="GR193" s="1">
        <v>2.9747720000000001E-3</v>
      </c>
      <c r="GS193" s="1">
        <v>1.2024410000000001</v>
      </c>
      <c r="GT193">
        <v>0.59356189999999998</v>
      </c>
      <c r="GU193">
        <v>16.854120000000002</v>
      </c>
      <c r="GV193" s="1">
        <v>2.5648860000000002E-3</v>
      </c>
      <c r="GW193" s="1">
        <v>1.032708</v>
      </c>
      <c r="GX193">
        <v>0.59371220000000002</v>
      </c>
      <c r="GY193">
        <v>17.66882</v>
      </c>
      <c r="GZ193" s="1">
        <v>2.2920670000000001E-3</v>
      </c>
      <c r="HA193" s="1">
        <v>0.92007989999999995</v>
      </c>
      <c r="HB193">
        <v>0.59384689999999996</v>
      </c>
      <c r="HC193">
        <v>18.56944</v>
      </c>
      <c r="HD193" s="1">
        <v>2.0893840000000001E-3</v>
      </c>
      <c r="HE193" s="1">
        <v>0.83723159999999996</v>
      </c>
      <c r="HF193">
        <v>0.59394550000000002</v>
      </c>
      <c r="HG193">
        <v>19.37904</v>
      </c>
      <c r="HH193" s="1">
        <v>1.9229589999999999E-3</v>
      </c>
      <c r="HI193" s="1">
        <v>0.76968939999999997</v>
      </c>
      <c r="HJ193">
        <v>0.59400529999999996</v>
      </c>
      <c r="HK193">
        <v>19.52815</v>
      </c>
      <c r="HL193" s="1">
        <v>1.781295E-3</v>
      </c>
      <c r="HM193" s="1">
        <v>0.71240110000000001</v>
      </c>
      <c r="HN193">
        <v>0.59405830000000004</v>
      </c>
      <c r="HO193">
        <v>18.95543</v>
      </c>
      <c r="HP193" s="1">
        <v>1.661568E-3</v>
      </c>
      <c r="HQ193" s="1">
        <v>0.66401160000000004</v>
      </c>
      <c r="HR193">
        <v>0.59411930000000002</v>
      </c>
      <c r="HS193">
        <v>18.244109999999999</v>
      </c>
      <c r="HT193" s="1">
        <v>1.5616499999999999E-3</v>
      </c>
      <c r="HU193" s="1">
        <v>0.62365700000000002</v>
      </c>
      <c r="HV193">
        <v>0.59411080000000005</v>
      </c>
      <c r="HW193">
        <v>17.662230000000001</v>
      </c>
      <c r="HX193" s="1">
        <v>1.4783140000000001E-3</v>
      </c>
      <c r="HY193" s="1">
        <v>0.59008819999999995</v>
      </c>
      <c r="HZ193">
        <v>0.5941109</v>
      </c>
      <c r="IA193">
        <v>17.952100000000002</v>
      </c>
      <c r="IB193" s="1">
        <v>1.408344E-3</v>
      </c>
      <c r="IC193" s="1">
        <v>0.56196570000000001</v>
      </c>
      <c r="ID193">
        <v>0.59411290000000005</v>
      </c>
      <c r="IE193">
        <v>18.856940000000002</v>
      </c>
      <c r="IF193" s="1">
        <v>1.3510919999999999E-3</v>
      </c>
      <c r="IG193" s="1">
        <v>0.53886529999999999</v>
      </c>
      <c r="IH193">
        <v>0.59411910000000001</v>
      </c>
      <c r="II193">
        <v>19.898330000000001</v>
      </c>
      <c r="IJ193" s="1">
        <v>1.306415E-3</v>
      </c>
      <c r="IK193" s="1">
        <v>0.5208448</v>
      </c>
      <c r="IL193">
        <v>0.59411570000000002</v>
      </c>
      <c r="IM193">
        <v>20.80444</v>
      </c>
      <c r="IN193" s="1">
        <v>1.271197E-3</v>
      </c>
      <c r="IO193" s="1">
        <v>0.50668270000000004</v>
      </c>
      <c r="IP193">
        <v>0.59410700000000005</v>
      </c>
      <c r="IQ193">
        <v>20.858630000000002</v>
      </c>
      <c r="IR193" s="1">
        <v>1.2400449999999999E-3</v>
      </c>
      <c r="IS193" s="1">
        <v>0.49427900000000002</v>
      </c>
      <c r="IT193">
        <v>0.59410540000000001</v>
      </c>
      <c r="IU193">
        <v>20.17633</v>
      </c>
      <c r="IV193" s="1">
        <v>1.2071409999999999E-3</v>
      </c>
      <c r="IW193" s="1">
        <v>0.48132779999999997</v>
      </c>
      <c r="IX193">
        <v>0.59410300000000005</v>
      </c>
      <c r="IY193">
        <v>19.327010000000001</v>
      </c>
      <c r="IZ193" s="1">
        <v>1.169909E-3</v>
      </c>
      <c r="JA193" s="1">
        <v>0.46665180000000001</v>
      </c>
      <c r="JB193">
        <v>0.59410620000000003</v>
      </c>
      <c r="JC193">
        <v>18.64808</v>
      </c>
      <c r="JD193" s="1">
        <v>1.1290079999999999E-3</v>
      </c>
      <c r="JE193" s="1">
        <v>0.45046510000000001</v>
      </c>
      <c r="JF193">
        <v>0.59408450000000002</v>
      </c>
      <c r="JG193">
        <v>18.728249999999999</v>
      </c>
      <c r="JH193" s="1">
        <v>1.086079E-3</v>
      </c>
      <c r="JI193" s="1">
        <v>0.4334576</v>
      </c>
      <c r="JJ193">
        <v>0.59409160000000005</v>
      </c>
      <c r="JK193">
        <v>19.118099999999998</v>
      </c>
      <c r="JL193" s="1">
        <v>1.0432309999999999E-3</v>
      </c>
      <c r="JM193" s="1">
        <v>0.41637999999999997</v>
      </c>
      <c r="JN193">
        <v>0.5940974</v>
      </c>
      <c r="JO193">
        <v>19.767620000000001</v>
      </c>
      <c r="JP193" s="1">
        <v>1.000943E-3</v>
      </c>
      <c r="JQ193" s="1">
        <v>0.39956370000000002</v>
      </c>
      <c r="JR193">
        <v>0.59410620000000003</v>
      </c>
      <c r="JS193">
        <v>20.003139999999998</v>
      </c>
      <c r="JT193" s="1">
        <v>9.6064589999999997E-4</v>
      </c>
      <c r="JU193" s="1">
        <v>0.38344450000000002</v>
      </c>
      <c r="JV193">
        <v>0.59410300000000005</v>
      </c>
      <c r="JW193">
        <v>19.63073</v>
      </c>
      <c r="JX193" s="1">
        <v>9.2179190000000002E-4</v>
      </c>
      <c r="JY193" s="1">
        <v>0.36797170000000001</v>
      </c>
      <c r="JZ193">
        <v>0.59410010000000002</v>
      </c>
      <c r="KA193">
        <v>18.91</v>
      </c>
      <c r="KB193" s="1">
        <v>8.8494799999999998E-4</v>
      </c>
      <c r="KC193" s="1">
        <v>0.35324729999999999</v>
      </c>
      <c r="KD193">
        <v>0.59408329999999998</v>
      </c>
      <c r="KE193">
        <v>18.068149999999999</v>
      </c>
      <c r="KF193" s="1">
        <v>8.496733E-4</v>
      </c>
      <c r="KG193" s="1">
        <v>0.33917629999999999</v>
      </c>
      <c r="KH193">
        <v>0.59410209999999997</v>
      </c>
      <c r="KI193">
        <v>17.379480000000001</v>
      </c>
      <c r="KJ193" s="1">
        <v>8.1630470000000003E-4</v>
      </c>
      <c r="KK193" s="1">
        <v>0.32585730000000002</v>
      </c>
      <c r="KL193">
        <v>0.59410719999999995</v>
      </c>
      <c r="KM193">
        <v>17.495760000000001</v>
      </c>
      <c r="KN193" s="1">
        <v>7.8445330000000005E-4</v>
      </c>
      <c r="KO193" s="1">
        <v>0.31312430000000002</v>
      </c>
      <c r="KP193">
        <v>0.59410359999999995</v>
      </c>
      <c r="KQ193">
        <v>17.731719999999999</v>
      </c>
      <c r="KR193" s="1">
        <v>7.5389179999999997E-4</v>
      </c>
      <c r="KS193" s="1">
        <v>0.30091830000000003</v>
      </c>
      <c r="KT193">
        <v>0.5941014</v>
      </c>
      <c r="KU193">
        <v>18.145980000000002</v>
      </c>
      <c r="KV193" s="1">
        <v>7.2458319999999996E-4</v>
      </c>
      <c r="KW193" s="1">
        <v>0.28923290000000001</v>
      </c>
      <c r="KX193">
        <v>0.59410090000000004</v>
      </c>
      <c r="KY193">
        <v>18.557870000000001</v>
      </c>
      <c r="KZ193" s="1">
        <v>6.9644529999999996E-4</v>
      </c>
      <c r="LA193" s="1">
        <v>0.27799980000000002</v>
      </c>
      <c r="LB193">
        <v>0.59409659999999997</v>
      </c>
      <c r="LC193">
        <v>18.49689</v>
      </c>
      <c r="LD193" s="1">
        <v>6.6993439999999999E-4</v>
      </c>
      <c r="LE193" s="1">
        <v>0.26740039999999998</v>
      </c>
      <c r="LF193">
        <v>0.59410719999999995</v>
      </c>
      <c r="LG193">
        <v>17.927029999999998</v>
      </c>
      <c r="LH193" s="1">
        <v>6.4479429999999996E-4</v>
      </c>
      <c r="LI193" s="1">
        <v>0.2573376</v>
      </c>
      <c r="LJ193">
        <v>0.59410099999999999</v>
      </c>
      <c r="LK193">
        <v>17.16347</v>
      </c>
      <c r="LL193" s="1">
        <v>6.2073140000000005E-4</v>
      </c>
      <c r="LM193" s="1">
        <v>0.24774979999999999</v>
      </c>
      <c r="LN193">
        <v>0.59408810000000001</v>
      </c>
      <c r="LO193">
        <v>16.58906</v>
      </c>
      <c r="LP193" s="1">
        <v>5.9765540000000002E-4</v>
      </c>
      <c r="LQ193" s="1">
        <v>0.23855299999999999</v>
      </c>
      <c r="LR193">
        <v>0.59407089999999996</v>
      </c>
      <c r="LS193">
        <v>16.939430000000002</v>
      </c>
      <c r="LT193" s="1">
        <v>5.7573089999999997E-4</v>
      </c>
      <c r="LU193" s="1">
        <v>0.22979749999999999</v>
      </c>
      <c r="LV193">
        <v>0.59403539999999999</v>
      </c>
      <c r="LW193">
        <v>17.565829999999998</v>
      </c>
      <c r="LX193" s="1">
        <v>5.5477860000000001E-4</v>
      </c>
      <c r="LY193" s="1">
        <v>0.2214409</v>
      </c>
      <c r="LZ193">
        <v>0.59399000000000002</v>
      </c>
      <c r="MA193">
        <v>18.421420000000001</v>
      </c>
      <c r="MB193" s="1">
        <v>5.3497829999999997E-4</v>
      </c>
      <c r="MC193" s="1">
        <v>0.2135369</v>
      </c>
      <c r="MD193">
        <v>0.59393750000000001</v>
      </c>
      <c r="ME193">
        <v>19.40643</v>
      </c>
      <c r="MF193" s="1">
        <v>5.1621429999999997E-4</v>
      </c>
      <c r="MG193" s="1">
        <v>0.20605770000000001</v>
      </c>
      <c r="MH193">
        <v>0.59383850000000005</v>
      </c>
      <c r="MI193">
        <v>19.666340000000002</v>
      </c>
      <c r="MJ193" s="1">
        <v>4.9807750000000004E-4</v>
      </c>
      <c r="MK193" s="1">
        <v>0.19886010000000001</v>
      </c>
      <c r="ML193">
        <v>0.59373180000000003</v>
      </c>
      <c r="MM193">
        <v>19.13175</v>
      </c>
      <c r="MN193" s="1">
        <v>4.8077979999999997E-4</v>
      </c>
      <c r="MO193" s="1">
        <v>0.19196659999999999</v>
      </c>
      <c r="MP193">
        <v>0.59359280000000003</v>
      </c>
      <c r="MQ193">
        <v>18.49325</v>
      </c>
      <c r="MR193" s="1">
        <v>4.6418410000000001E-4</v>
      </c>
      <c r="MS193" s="1">
        <v>0.18539459999999999</v>
      </c>
      <c r="MT193">
        <v>0.59345800000000004</v>
      </c>
      <c r="MU193">
        <v>18.01604</v>
      </c>
      <c r="MV193" s="1">
        <v>4.4810690000000002E-4</v>
      </c>
      <c r="MW193" s="1">
        <v>0.1790129</v>
      </c>
      <c r="MX193">
        <v>0.59332169999999995</v>
      </c>
      <c r="MY193">
        <v>18.48771</v>
      </c>
      <c r="MZ193" s="1">
        <v>4.329305E-4</v>
      </c>
      <c r="NA193" s="1">
        <v>0.17296429999999999</v>
      </c>
      <c r="NB193">
        <v>0.59318349999999997</v>
      </c>
      <c r="NC193">
        <v>19.463139999999999</v>
      </c>
      <c r="ND193" s="1">
        <v>4.1960270000000001E-4</v>
      </c>
      <c r="NE193" s="1">
        <v>0.16764380000000001</v>
      </c>
      <c r="NF193">
        <v>0.59309290000000003</v>
      </c>
      <c r="NG193">
        <v>20.5227</v>
      </c>
      <c r="NH193" s="1">
        <v>4.0875470000000002E-4</v>
      </c>
      <c r="NI193" s="1">
        <v>0.1632815</v>
      </c>
      <c r="NJ193">
        <v>0.59297420000000001</v>
      </c>
      <c r="NK193">
        <v>21.424109999999999</v>
      </c>
      <c r="NL193" s="1">
        <v>4.000489E-4</v>
      </c>
      <c r="NM193" s="1">
        <v>0.15978100000000001</v>
      </c>
      <c r="NN193">
        <v>0.59290220000000005</v>
      </c>
      <c r="NO193">
        <v>21.429310000000001</v>
      </c>
      <c r="NP193" s="1">
        <v>3.9216369999999997E-4</v>
      </c>
      <c r="NQ193" s="1">
        <v>0.156639</v>
      </c>
      <c r="NR193">
        <v>0.59285679999999996</v>
      </c>
      <c r="NS193">
        <v>20.802820000000001</v>
      </c>
      <c r="NT193" s="1">
        <v>3.8336819999999999E-4</v>
      </c>
      <c r="NU193" s="1">
        <v>0.15315889999999999</v>
      </c>
      <c r="NV193">
        <v>0.59283989999999998</v>
      </c>
      <c r="NW193">
        <v>20.07639</v>
      </c>
      <c r="NX193" s="1">
        <v>3.7349669999999998E-4</v>
      </c>
      <c r="NY193" s="1">
        <v>0.1492407</v>
      </c>
      <c r="NZ193">
        <v>0.59279599999999999</v>
      </c>
      <c r="OA193">
        <v>19.515830000000001</v>
      </c>
      <c r="OB193" s="1">
        <v>3.6237619999999999E-4</v>
      </c>
      <c r="OC193" s="1">
        <v>0.1448314</v>
      </c>
      <c r="OD193">
        <v>0.59277460000000004</v>
      </c>
      <c r="OE193">
        <v>19.384119999999999</v>
      </c>
      <c r="OF193" s="1">
        <v>3.5040750000000002E-4</v>
      </c>
      <c r="OG193" s="1">
        <v>0.1400632</v>
      </c>
      <c r="OH193">
        <v>0.59271470000000004</v>
      </c>
      <c r="OI193">
        <v>20.034210000000002</v>
      </c>
      <c r="OJ193" s="1">
        <v>3.3744379999999999E-4</v>
      </c>
      <c r="OK193" s="1">
        <v>0.13492499999999999</v>
      </c>
    </row>
    <row r="194" spans="1:401" x14ac:dyDescent="0.35">
      <c r="A194">
        <v>200</v>
      </c>
      <c r="B194" t="s">
        <v>4</v>
      </c>
      <c r="C194" t="s">
        <v>181</v>
      </c>
      <c r="D194" t="s">
        <v>200</v>
      </c>
      <c r="E194">
        <v>884.26440000000002</v>
      </c>
      <c r="F194">
        <v>0.79977290000000001</v>
      </c>
      <c r="G194">
        <v>16.049040000000002</v>
      </c>
      <c r="H194">
        <v>0</v>
      </c>
      <c r="I194">
        <v>0</v>
      </c>
      <c r="J194">
        <v>0.797404</v>
      </c>
      <c r="K194">
        <v>16.147570000000002</v>
      </c>
      <c r="L194">
        <v>0</v>
      </c>
      <c r="M194">
        <v>0</v>
      </c>
      <c r="N194">
        <v>0.79497039999999997</v>
      </c>
      <c r="O194">
        <v>16.667349999999999</v>
      </c>
      <c r="P194">
        <v>0</v>
      </c>
      <c r="Q194">
        <v>0</v>
      </c>
      <c r="R194">
        <v>0.79244479999999995</v>
      </c>
      <c r="S194">
        <v>16.828489999999999</v>
      </c>
      <c r="T194">
        <v>0</v>
      </c>
      <c r="U194">
        <v>0</v>
      </c>
      <c r="V194">
        <v>0.78991069999999997</v>
      </c>
      <c r="W194">
        <v>16.89716</v>
      </c>
      <c r="X194">
        <v>0</v>
      </c>
      <c r="Y194">
        <v>0</v>
      </c>
      <c r="Z194">
        <v>0.78731139999999999</v>
      </c>
      <c r="AA194">
        <v>16.54317</v>
      </c>
      <c r="AB194">
        <v>0</v>
      </c>
      <c r="AC194">
        <v>0</v>
      </c>
      <c r="AD194">
        <v>0.78466000000000002</v>
      </c>
      <c r="AE194">
        <v>16.086369999999999</v>
      </c>
      <c r="AF194">
        <v>0</v>
      </c>
      <c r="AG194">
        <v>0</v>
      </c>
      <c r="AH194">
        <v>0.78204609999999997</v>
      </c>
      <c r="AI194">
        <v>15.792759999999999</v>
      </c>
      <c r="AJ194" s="1">
        <v>6.9439069999999999E-33</v>
      </c>
      <c r="AK194" s="1">
        <v>2.4344150000000001E-30</v>
      </c>
      <c r="AL194">
        <v>0.7793004</v>
      </c>
      <c r="AM194">
        <v>15.744999999999999</v>
      </c>
      <c r="AN194" s="1">
        <v>4.6126900000000001E-22</v>
      </c>
      <c r="AO194" s="1">
        <v>1.6282780000000001E-19</v>
      </c>
      <c r="AP194">
        <v>0.77656190000000003</v>
      </c>
      <c r="AQ194">
        <v>15.87581</v>
      </c>
      <c r="AR194" s="1">
        <v>1.2742440000000001E-11</v>
      </c>
      <c r="AS194" s="1">
        <v>4.5026660000000001E-9</v>
      </c>
      <c r="AT194">
        <v>0.77378329999999995</v>
      </c>
      <c r="AU194">
        <v>16.385619999999999</v>
      </c>
      <c r="AV194" s="1">
        <v>4.98412E-6</v>
      </c>
      <c r="AW194" s="1">
        <v>1.29893E-3</v>
      </c>
      <c r="AX194">
        <v>0.771038</v>
      </c>
      <c r="AY194">
        <v>16.50093</v>
      </c>
      <c r="AZ194" s="1">
        <v>3.1595600000000001E-3</v>
      </c>
      <c r="BA194">
        <v>0.88883069999999997</v>
      </c>
      <c r="BB194">
        <v>0.76829729999999996</v>
      </c>
      <c r="BC194">
        <v>16.277380000000001</v>
      </c>
      <c r="BD194">
        <v>0.2363905</v>
      </c>
      <c r="BE194">
        <v>70.723269999999999</v>
      </c>
      <c r="BF194">
        <v>0.76556449999999998</v>
      </c>
      <c r="BG194">
        <v>15.89466</v>
      </c>
      <c r="BH194">
        <v>4.2059579999999999</v>
      </c>
      <c r="BI194">
        <v>1327.2370000000001</v>
      </c>
      <c r="BJ194">
        <v>0.76294139999999999</v>
      </c>
      <c r="BK194">
        <v>15.28379</v>
      </c>
      <c r="BL194">
        <v>25.592960000000001</v>
      </c>
      <c r="BM194">
        <v>8453.3719999999994</v>
      </c>
      <c r="BN194">
        <v>0.76026170000000004</v>
      </c>
      <c r="BO194">
        <v>14.74696</v>
      </c>
      <c r="BP194">
        <v>67.184889999999996</v>
      </c>
      <c r="BQ194">
        <v>23104.41</v>
      </c>
      <c r="BR194">
        <v>0.75734190000000001</v>
      </c>
      <c r="BS194">
        <v>14.49484</v>
      </c>
      <c r="BT194">
        <v>90.026539999999997</v>
      </c>
      <c r="BU194">
        <v>32088.35</v>
      </c>
      <c r="BV194">
        <v>0.75398189999999998</v>
      </c>
      <c r="BW194">
        <v>14.7453</v>
      </c>
      <c r="BX194">
        <v>70.06071</v>
      </c>
      <c r="BY194">
        <v>25789.15</v>
      </c>
      <c r="BZ194">
        <v>0.75003949999999997</v>
      </c>
      <c r="CA194">
        <v>15.40846</v>
      </c>
      <c r="CB194">
        <v>35.200020000000002</v>
      </c>
      <c r="CC194">
        <v>13334.85</v>
      </c>
      <c r="CD194">
        <v>0.74536930000000001</v>
      </c>
      <c r="CE194">
        <v>16.222860000000001</v>
      </c>
      <c r="CF194">
        <v>12.525169999999999</v>
      </c>
      <c r="CG194">
        <v>4865.8789999999999</v>
      </c>
      <c r="CH194">
        <v>0.74003160000000001</v>
      </c>
      <c r="CI194">
        <v>16.770679999999999</v>
      </c>
      <c r="CJ194">
        <v>3.449884</v>
      </c>
      <c r="CK194">
        <v>1368.942</v>
      </c>
      <c r="CL194">
        <v>0.734097</v>
      </c>
      <c r="CM194">
        <v>16.640689999999999</v>
      </c>
      <c r="CN194">
        <v>0.82514810000000005</v>
      </c>
      <c r="CO194">
        <v>331.57130000000001</v>
      </c>
      <c r="CP194">
        <v>0.72764680000000004</v>
      </c>
      <c r="CQ194">
        <v>16.09985</v>
      </c>
      <c r="CR194" s="1">
        <v>0.21599109999999999</v>
      </c>
      <c r="CS194">
        <v>86.050449999999998</v>
      </c>
      <c r="CT194">
        <v>0.72111409999999998</v>
      </c>
      <c r="CU194">
        <v>15.510899999999999</v>
      </c>
      <c r="CV194" s="1">
        <v>9.1403659999999998E-2</v>
      </c>
      <c r="CW194">
        <v>35.223860000000002</v>
      </c>
      <c r="CX194">
        <v>0.7146209</v>
      </c>
      <c r="CY194">
        <v>15.097770000000001</v>
      </c>
      <c r="CZ194" s="1">
        <v>6.6493999999999998E-2</v>
      </c>
      <c r="DA194">
        <v>25.107710000000001</v>
      </c>
      <c r="DB194">
        <v>0.70838699999999999</v>
      </c>
      <c r="DC194">
        <v>15.35913</v>
      </c>
      <c r="DD194" s="1">
        <v>6.2324570000000003E-2</v>
      </c>
      <c r="DE194" s="1">
        <v>23.477910000000001</v>
      </c>
      <c r="DF194">
        <v>0.70169429999999999</v>
      </c>
      <c r="DG194">
        <v>16.169229999999999</v>
      </c>
      <c r="DH194" s="1">
        <v>6.3084870000000001E-2</v>
      </c>
      <c r="DI194" s="1">
        <v>23.887899999999998</v>
      </c>
      <c r="DJ194">
        <v>0.69555809999999996</v>
      </c>
      <c r="DK194">
        <v>16.972329999999999</v>
      </c>
      <c r="DL194" s="1">
        <v>6.3878039999999997E-2</v>
      </c>
      <c r="DM194" s="1">
        <v>24.37275</v>
      </c>
      <c r="DN194">
        <v>0.69004330000000003</v>
      </c>
      <c r="DO194">
        <v>17.553730000000002</v>
      </c>
      <c r="DP194" s="1">
        <v>6.27833E-2</v>
      </c>
      <c r="DQ194" s="1">
        <v>24.135860000000001</v>
      </c>
      <c r="DR194">
        <v>0.68445730000000005</v>
      </c>
      <c r="DS194">
        <v>17.548970000000001</v>
      </c>
      <c r="DT194" s="1">
        <v>5.9599920000000001E-2</v>
      </c>
      <c r="DU194" s="1">
        <v>23.082129999999999</v>
      </c>
      <c r="DV194">
        <v>0.67902039999999997</v>
      </c>
      <c r="DW194">
        <v>17.052679999999999</v>
      </c>
      <c r="DX194" s="1">
        <v>5.5097489999999999E-2</v>
      </c>
      <c r="DY194" s="1">
        <v>21.481529999999999</v>
      </c>
      <c r="DZ194">
        <v>0.67396299999999998</v>
      </c>
      <c r="EA194">
        <v>16.4481</v>
      </c>
      <c r="EB194" s="1">
        <v>5.00723E-2</v>
      </c>
      <c r="EC194" s="1">
        <v>19.62961</v>
      </c>
      <c r="ED194">
        <v>0.66916220000000004</v>
      </c>
      <c r="EE194">
        <v>16.02449</v>
      </c>
      <c r="EF194" s="1">
        <v>4.5036270000000003E-2</v>
      </c>
      <c r="EG194" s="1">
        <v>17.73704</v>
      </c>
      <c r="EH194">
        <v>0.66447619999999996</v>
      </c>
      <c r="EI194">
        <v>16.205870000000001</v>
      </c>
      <c r="EJ194" s="1">
        <v>4.0112000000000002E-2</v>
      </c>
      <c r="EK194" s="1">
        <v>15.870760000000001</v>
      </c>
      <c r="EL194">
        <v>0.66057379999999999</v>
      </c>
      <c r="EM194">
        <v>16.875109999999999</v>
      </c>
      <c r="EN194" s="1">
        <v>3.527798E-2</v>
      </c>
      <c r="EO194" s="1">
        <v>14.02239</v>
      </c>
      <c r="EP194">
        <v>0.65678859999999994</v>
      </c>
      <c r="EQ194">
        <v>17.734470000000002</v>
      </c>
      <c r="ER194" s="1">
        <v>3.0533319999999999E-2</v>
      </c>
      <c r="ES194" s="1">
        <v>12.19168</v>
      </c>
      <c r="ET194">
        <v>0.65347029999999995</v>
      </c>
      <c r="EU194">
        <v>18.4055</v>
      </c>
      <c r="EV194" s="1">
        <v>2.6117020000000001E-2</v>
      </c>
      <c r="EW194" s="1">
        <v>10.46246</v>
      </c>
      <c r="EX194">
        <v>0.65113790000000005</v>
      </c>
      <c r="EY194">
        <v>18.41525</v>
      </c>
      <c r="EZ194" s="1">
        <v>2.2277660000000001E-2</v>
      </c>
      <c r="FA194" s="1">
        <v>8.9351020000000005</v>
      </c>
      <c r="FB194">
        <v>0.64913330000000002</v>
      </c>
      <c r="FC194">
        <v>17.885470000000002</v>
      </c>
      <c r="FD194" s="1">
        <v>1.9096999999999999E-2</v>
      </c>
      <c r="FE194" s="1">
        <v>7.6591269999999998</v>
      </c>
      <c r="FF194">
        <v>0.64764429999999995</v>
      </c>
      <c r="FG194">
        <v>17.12152</v>
      </c>
      <c r="FH194" s="1">
        <v>1.6534980000000001E-2</v>
      </c>
      <c r="FI194" s="1">
        <v>6.6245370000000001</v>
      </c>
      <c r="FJ194">
        <v>0.64653289999999997</v>
      </c>
      <c r="FK194">
        <v>16.466629999999999</v>
      </c>
      <c r="FL194" s="1">
        <v>1.447266E-2</v>
      </c>
      <c r="FM194" s="1">
        <v>5.7878670000000003</v>
      </c>
      <c r="FN194">
        <v>0.64577390000000001</v>
      </c>
      <c r="FO194">
        <v>16.744779999999999</v>
      </c>
      <c r="FP194" s="1">
        <v>1.2742699999999999E-2</v>
      </c>
      <c r="FQ194" s="1">
        <v>5.0867899999999997</v>
      </c>
      <c r="FR194">
        <v>0.64532880000000004</v>
      </c>
      <c r="FS194">
        <v>17.362469999999998</v>
      </c>
      <c r="FT194" s="1">
        <v>1.113839E-2</v>
      </c>
      <c r="FU194" s="1">
        <v>4.4419389999999996</v>
      </c>
      <c r="FV194">
        <v>0.64520829999999996</v>
      </c>
      <c r="FW194">
        <v>18.067530000000001</v>
      </c>
      <c r="FX194" s="1">
        <v>9.4793829999999992E-3</v>
      </c>
      <c r="FY194" s="1">
        <v>3.7803659999999999</v>
      </c>
      <c r="FZ194">
        <v>0.64524669999999995</v>
      </c>
      <c r="GA194">
        <v>18.52495</v>
      </c>
      <c r="GB194" s="1">
        <v>7.7433529999999997E-3</v>
      </c>
      <c r="GC194" s="1">
        <v>3.0900020000000001</v>
      </c>
      <c r="GD194">
        <v>0.64533879999999999</v>
      </c>
      <c r="GE194">
        <v>18.438320000000001</v>
      </c>
      <c r="GF194" s="1">
        <v>6.0910169999999998E-3</v>
      </c>
      <c r="GG194" s="1">
        <v>2.4307319999999999</v>
      </c>
      <c r="GH194">
        <v>0.64548170000000005</v>
      </c>
      <c r="GI194">
        <v>17.84318</v>
      </c>
      <c r="GJ194" s="1">
        <v>4.7191239999999999E-3</v>
      </c>
      <c r="GK194" s="1">
        <v>1.8798459999999999</v>
      </c>
      <c r="GL194">
        <v>0.64565870000000003</v>
      </c>
      <c r="GM194">
        <v>17.029689999999999</v>
      </c>
      <c r="GN194" s="1">
        <v>3.714597E-3</v>
      </c>
      <c r="GO194" s="1">
        <v>1.4742010000000001</v>
      </c>
      <c r="GP194">
        <v>0.64584050000000004</v>
      </c>
      <c r="GQ194">
        <v>16.442250000000001</v>
      </c>
      <c r="GR194" s="1">
        <v>3.0440060000000001E-3</v>
      </c>
      <c r="GS194" s="1">
        <v>1.2022489999999999</v>
      </c>
      <c r="GT194">
        <v>0.64602479999999995</v>
      </c>
      <c r="GU194">
        <v>16.864889999999999</v>
      </c>
      <c r="GV194" s="1">
        <v>2.6098699999999998E-3</v>
      </c>
      <c r="GW194" s="1">
        <v>1.0264310000000001</v>
      </c>
      <c r="GX194">
        <v>0.64621119999999999</v>
      </c>
      <c r="GY194">
        <v>17.647449999999999</v>
      </c>
      <c r="GZ194" s="1">
        <v>2.3230019999999998E-3</v>
      </c>
      <c r="HA194" s="1">
        <v>0.91056219999999999</v>
      </c>
      <c r="HB194">
        <v>0.64635909999999996</v>
      </c>
      <c r="HC194">
        <v>18.537030000000001</v>
      </c>
      <c r="HD194" s="1">
        <v>2.113392E-3</v>
      </c>
      <c r="HE194" s="1">
        <v>0.82676479999999997</v>
      </c>
      <c r="HF194">
        <v>0.64650359999999996</v>
      </c>
      <c r="HG194">
        <v>19.366340000000001</v>
      </c>
      <c r="HH194" s="1">
        <v>1.943141E-3</v>
      </c>
      <c r="HI194" s="1">
        <v>0.75922579999999995</v>
      </c>
      <c r="HJ194">
        <v>0.6465919</v>
      </c>
      <c r="HK194">
        <v>19.55547</v>
      </c>
      <c r="HL194" s="1">
        <v>1.7984419999999999E-3</v>
      </c>
      <c r="HM194" s="1">
        <v>0.70205410000000001</v>
      </c>
      <c r="HN194">
        <v>0.64666599999999996</v>
      </c>
      <c r="HO194">
        <v>19.010919999999999</v>
      </c>
      <c r="HP194" s="1">
        <v>1.6759660000000001E-3</v>
      </c>
      <c r="HQ194" s="1">
        <v>0.65370669999999997</v>
      </c>
      <c r="HR194">
        <v>0.64672419999999997</v>
      </c>
      <c r="HS194">
        <v>18.303059999999999</v>
      </c>
      <c r="HT194" s="1">
        <v>1.573622E-3</v>
      </c>
      <c r="HU194" s="1">
        <v>0.61332920000000002</v>
      </c>
      <c r="HV194">
        <v>0.64674989999999999</v>
      </c>
      <c r="HW194">
        <v>17.71144</v>
      </c>
      <c r="HX194" s="1">
        <v>1.4882999999999999E-3</v>
      </c>
      <c r="HY194" s="1">
        <v>0.57974400000000004</v>
      </c>
      <c r="HZ194">
        <v>0.64676900000000004</v>
      </c>
      <c r="IA194">
        <v>17.968969999999999</v>
      </c>
      <c r="IB194" s="1">
        <v>1.4167139999999999E-3</v>
      </c>
      <c r="IC194" s="1">
        <v>0.55164159999999995</v>
      </c>
      <c r="ID194">
        <v>0.6467851</v>
      </c>
      <c r="IE194">
        <v>18.836040000000001</v>
      </c>
      <c r="IF194" s="1">
        <v>1.357797E-3</v>
      </c>
      <c r="IG194" s="1">
        <v>0.52843019999999996</v>
      </c>
      <c r="IH194">
        <v>0.64679980000000004</v>
      </c>
      <c r="II194">
        <v>19.860810000000001</v>
      </c>
      <c r="IJ194" s="1">
        <v>1.3115959999999999E-3</v>
      </c>
      <c r="IK194" s="1">
        <v>0.51022789999999996</v>
      </c>
      <c r="IL194">
        <v>0.64678069999999999</v>
      </c>
      <c r="IM194">
        <v>20.787590000000002</v>
      </c>
      <c r="IN194" s="1">
        <v>1.275354E-3</v>
      </c>
      <c r="IO194" s="1">
        <v>0.49597619999999998</v>
      </c>
      <c r="IP194">
        <v>0.64678440000000004</v>
      </c>
      <c r="IQ194">
        <v>20.892299999999999</v>
      </c>
      <c r="IR194" s="1">
        <v>1.244024E-3</v>
      </c>
      <c r="IS194" s="1">
        <v>0.48378100000000002</v>
      </c>
      <c r="IT194">
        <v>0.64678939999999996</v>
      </c>
      <c r="IU194">
        <v>20.25271</v>
      </c>
      <c r="IV194" s="1">
        <v>1.2115299999999999E-3</v>
      </c>
      <c r="IW194" s="1">
        <v>0.47129169999999998</v>
      </c>
      <c r="IX194">
        <v>0.64678409999999997</v>
      </c>
      <c r="IY194">
        <v>19.413399999999999</v>
      </c>
      <c r="IZ194" s="1">
        <v>1.1748679999999999E-3</v>
      </c>
      <c r="JA194" s="1">
        <v>0.45720820000000001</v>
      </c>
      <c r="JB194">
        <v>0.64678579999999997</v>
      </c>
      <c r="JC194">
        <v>18.714120000000001</v>
      </c>
      <c r="JD194" s="1">
        <v>1.1343810000000001E-3</v>
      </c>
      <c r="JE194" s="1">
        <v>0.44158950000000002</v>
      </c>
      <c r="JF194">
        <v>0.64678959999999996</v>
      </c>
      <c r="JG194">
        <v>18.743559999999999</v>
      </c>
      <c r="JH194" s="1">
        <v>1.0915790000000001E-3</v>
      </c>
      <c r="JI194" s="1">
        <v>0.42505530000000002</v>
      </c>
      <c r="JJ194">
        <v>0.64677689999999999</v>
      </c>
      <c r="JK194">
        <v>19.092359999999999</v>
      </c>
      <c r="JL194" s="1">
        <v>1.048708E-3</v>
      </c>
      <c r="JM194" s="1">
        <v>0.40838819999999998</v>
      </c>
      <c r="JN194">
        <v>0.64676339999999999</v>
      </c>
      <c r="JO194">
        <v>19.73113</v>
      </c>
      <c r="JP194" s="1">
        <v>1.006262E-3</v>
      </c>
      <c r="JQ194" s="1">
        <v>0.39192709999999997</v>
      </c>
      <c r="JR194">
        <v>0.64676840000000002</v>
      </c>
      <c r="JS194">
        <v>19.99981</v>
      </c>
      <c r="JT194" s="1">
        <v>9.6571859999999995E-4</v>
      </c>
      <c r="JU194" s="1">
        <v>0.3761043</v>
      </c>
      <c r="JV194">
        <v>0.64677289999999998</v>
      </c>
      <c r="JW194">
        <v>19.68131</v>
      </c>
      <c r="JX194" s="1">
        <v>9.2667360000000002E-4</v>
      </c>
      <c r="JY194" s="1">
        <v>0.36093720000000001</v>
      </c>
      <c r="JZ194">
        <v>0.6467678</v>
      </c>
      <c r="KA194">
        <v>18.993210000000001</v>
      </c>
      <c r="KB194" s="1">
        <v>8.8958509999999995E-4</v>
      </c>
      <c r="KC194" s="1">
        <v>0.3464719</v>
      </c>
      <c r="KD194">
        <v>0.64677240000000003</v>
      </c>
      <c r="KE194">
        <v>18.15851</v>
      </c>
      <c r="KF194" s="1">
        <v>8.5408079999999996E-4</v>
      </c>
      <c r="KG194" s="1">
        <v>0.33265080000000002</v>
      </c>
      <c r="KH194">
        <v>0.6467695</v>
      </c>
      <c r="KI194">
        <v>17.445789999999999</v>
      </c>
      <c r="KJ194" s="1">
        <v>8.2051080000000005E-4</v>
      </c>
      <c r="KK194" s="1">
        <v>0.31957609999999997</v>
      </c>
      <c r="KL194">
        <v>0.64677879999999999</v>
      </c>
      <c r="KM194">
        <v>17.522110000000001</v>
      </c>
      <c r="KN194" s="1">
        <v>7.884729E-4</v>
      </c>
      <c r="KO194" s="1">
        <v>0.3070812</v>
      </c>
      <c r="KP194">
        <v>0.64677340000000005</v>
      </c>
      <c r="KQ194">
        <v>17.728619999999999</v>
      </c>
      <c r="KR194" s="1">
        <v>7.5774550000000005E-4</v>
      </c>
      <c r="KS194" s="1">
        <v>0.2951027</v>
      </c>
      <c r="KT194">
        <v>0.64677490000000004</v>
      </c>
      <c r="KU194">
        <v>18.13524</v>
      </c>
      <c r="KV194" s="1">
        <v>7.2828200000000002E-4</v>
      </c>
      <c r="KW194" s="1">
        <v>0.28364450000000002</v>
      </c>
      <c r="KX194">
        <v>0.64676990000000001</v>
      </c>
      <c r="KY194">
        <v>18.554469999999998</v>
      </c>
      <c r="KZ194" s="1">
        <v>6.9998179999999997E-4</v>
      </c>
      <c r="LA194" s="1">
        <v>0.27261770000000002</v>
      </c>
      <c r="LB194">
        <v>0.64676699999999998</v>
      </c>
      <c r="LC194">
        <v>18.526589999999999</v>
      </c>
      <c r="LD194" s="1">
        <v>6.7324349999999997E-4</v>
      </c>
      <c r="LE194" s="1">
        <v>0.26219229999999999</v>
      </c>
      <c r="LF194">
        <v>0.64677929999999995</v>
      </c>
      <c r="LG194">
        <v>17.984839999999998</v>
      </c>
      <c r="LH194" s="1">
        <v>6.4796899999999998E-4</v>
      </c>
      <c r="LI194" s="1">
        <v>0.2523183</v>
      </c>
      <c r="LJ194">
        <v>0.64677490000000004</v>
      </c>
      <c r="LK194">
        <v>17.238150000000001</v>
      </c>
      <c r="LL194" s="1">
        <v>6.237638E-4</v>
      </c>
      <c r="LM194" s="1">
        <v>0.24290500000000001</v>
      </c>
      <c r="LN194">
        <v>0.64677859999999998</v>
      </c>
      <c r="LO194">
        <v>16.659109999999998</v>
      </c>
      <c r="LP194" s="1">
        <v>6.0054650000000004E-4</v>
      </c>
      <c r="LQ194" s="1">
        <v>0.233877</v>
      </c>
      <c r="LR194">
        <v>0.64675930000000004</v>
      </c>
      <c r="LS194">
        <v>16.98049</v>
      </c>
      <c r="LT194" s="1">
        <v>5.7849029999999997E-4</v>
      </c>
      <c r="LU194" s="1">
        <v>0.22528329999999999</v>
      </c>
      <c r="LV194">
        <v>0.64671780000000001</v>
      </c>
      <c r="LW194">
        <v>17.572610000000001</v>
      </c>
      <c r="LX194" s="1">
        <v>5.5739869999999999E-4</v>
      </c>
      <c r="LY194" s="1">
        <v>0.21707650000000001</v>
      </c>
      <c r="LZ194">
        <v>0.64665099999999998</v>
      </c>
      <c r="MA194">
        <v>18.401450000000001</v>
      </c>
      <c r="MB194" s="1">
        <v>5.3745259999999999E-4</v>
      </c>
      <c r="MC194" s="1">
        <v>0.2093071</v>
      </c>
      <c r="MD194">
        <v>0.6465957</v>
      </c>
      <c r="ME194">
        <v>19.39181</v>
      </c>
      <c r="MF194" s="1">
        <v>5.1856220000000004E-4</v>
      </c>
      <c r="MG194" s="1">
        <v>0.201964</v>
      </c>
      <c r="MH194">
        <v>0.64648620000000001</v>
      </c>
      <c r="MI194">
        <v>19.684429999999999</v>
      </c>
      <c r="MJ194" s="1">
        <v>5.00371E-4</v>
      </c>
      <c r="MK194" s="1">
        <v>0.19492039999999999</v>
      </c>
      <c r="ML194">
        <v>0.64633790000000002</v>
      </c>
      <c r="MM194">
        <v>19.177949999999999</v>
      </c>
      <c r="MN194" s="1">
        <v>4.8293719999999997E-4</v>
      </c>
      <c r="MO194" s="1">
        <v>0.18814739999999999</v>
      </c>
      <c r="MP194">
        <v>0.64618529999999996</v>
      </c>
      <c r="MQ194">
        <v>18.549720000000001</v>
      </c>
      <c r="MR194" s="1">
        <v>4.6627369999999998E-4</v>
      </c>
      <c r="MS194" s="1">
        <v>0.18171039999999999</v>
      </c>
      <c r="MT194">
        <v>0.64601679999999995</v>
      </c>
      <c r="MU194">
        <v>18.063210000000002</v>
      </c>
      <c r="MV194" s="1">
        <v>4.5012369999999999E-4</v>
      </c>
      <c r="MW194" s="1">
        <v>0.17546249999999999</v>
      </c>
      <c r="MX194">
        <v>0.64585309999999996</v>
      </c>
      <c r="MY194">
        <v>18.493490000000001</v>
      </c>
      <c r="MZ194" s="1">
        <v>4.347892E-4</v>
      </c>
      <c r="NA194" s="1">
        <v>0.1695093</v>
      </c>
      <c r="NB194">
        <v>0.64569699999999997</v>
      </c>
      <c r="NC194">
        <v>19.429600000000001</v>
      </c>
      <c r="ND194" s="1">
        <v>4.2119809999999999E-4</v>
      </c>
      <c r="NE194" s="1">
        <v>0.16422059999999999</v>
      </c>
      <c r="NF194">
        <v>0.64554549999999999</v>
      </c>
      <c r="NG194">
        <v>20.475110000000001</v>
      </c>
      <c r="NH194" s="1">
        <v>4.1002630000000001E-4</v>
      </c>
      <c r="NI194" s="1">
        <v>0.15984580000000001</v>
      </c>
      <c r="NJ194">
        <v>0.64541409999999999</v>
      </c>
      <c r="NK194">
        <v>21.407830000000001</v>
      </c>
      <c r="NL194" s="1">
        <v>4.0108679999999999E-4</v>
      </c>
      <c r="NM194" s="1">
        <v>0.15633649999999999</v>
      </c>
      <c r="NN194">
        <v>0.64531830000000001</v>
      </c>
      <c r="NO194">
        <v>21.462319999999998</v>
      </c>
      <c r="NP194" s="1">
        <v>3.931936E-4</v>
      </c>
      <c r="NQ194" s="1">
        <v>0.15326680000000001</v>
      </c>
      <c r="NR194">
        <v>0.64524269999999995</v>
      </c>
      <c r="NS194">
        <v>20.867439999999998</v>
      </c>
      <c r="NT194" s="1">
        <v>3.8454880000000002E-4</v>
      </c>
      <c r="NU194" s="1">
        <v>0.1499376</v>
      </c>
      <c r="NV194">
        <v>0.64519629999999994</v>
      </c>
      <c r="NW194">
        <v>20.145330000000001</v>
      </c>
      <c r="NX194" s="1">
        <v>3.7482100000000001E-4</v>
      </c>
      <c r="NY194" s="1">
        <v>0.14617820000000001</v>
      </c>
      <c r="NZ194">
        <v>0.64513149999999997</v>
      </c>
      <c r="OA194">
        <v>19.567350000000001</v>
      </c>
      <c r="OB194" s="1">
        <v>3.6384999999999998E-4</v>
      </c>
      <c r="OC194" s="1">
        <v>0.14193939999999999</v>
      </c>
      <c r="OD194">
        <v>0.64508679999999996</v>
      </c>
      <c r="OE194">
        <v>19.39217</v>
      </c>
      <c r="OF194" s="1">
        <v>3.5198830000000001E-4</v>
      </c>
      <c r="OG194" s="1">
        <v>0.1373327</v>
      </c>
      <c r="OH194">
        <v>0.64502170000000003</v>
      </c>
      <c r="OI194">
        <v>20.003309999999999</v>
      </c>
      <c r="OJ194" s="1">
        <v>3.3915779999999998E-4</v>
      </c>
      <c r="OK194" s="1">
        <v>0.13237170000000001</v>
      </c>
    </row>
    <row r="195" spans="1:401" x14ac:dyDescent="0.35">
      <c r="A195">
        <v>201</v>
      </c>
      <c r="B195" t="s">
        <v>4</v>
      </c>
      <c r="C195" t="s">
        <v>181</v>
      </c>
      <c r="D195" t="s">
        <v>201</v>
      </c>
      <c r="E195">
        <v>858.55759999999998</v>
      </c>
      <c r="F195">
        <v>0.75275069999999999</v>
      </c>
      <c r="G195">
        <v>16.04111</v>
      </c>
      <c r="H195">
        <v>0</v>
      </c>
      <c r="I195">
        <v>0</v>
      </c>
      <c r="J195">
        <v>0.75104590000000004</v>
      </c>
      <c r="K195">
        <v>16.143350000000002</v>
      </c>
      <c r="L195">
        <v>0</v>
      </c>
      <c r="M195">
        <v>0</v>
      </c>
      <c r="N195">
        <v>0.74930490000000005</v>
      </c>
      <c r="O195">
        <v>16.673110000000001</v>
      </c>
      <c r="P195">
        <v>0</v>
      </c>
      <c r="Q195">
        <v>0</v>
      </c>
      <c r="R195">
        <v>0.74745830000000002</v>
      </c>
      <c r="S195">
        <v>16.85858</v>
      </c>
      <c r="T195">
        <v>0</v>
      </c>
      <c r="U195">
        <v>0</v>
      </c>
      <c r="V195">
        <v>0.74565999999999999</v>
      </c>
      <c r="W195">
        <v>16.947279999999999</v>
      </c>
      <c r="X195">
        <v>0</v>
      </c>
      <c r="Y195">
        <v>0</v>
      </c>
      <c r="Z195">
        <v>0.74381019999999998</v>
      </c>
      <c r="AA195">
        <v>16.593260000000001</v>
      </c>
      <c r="AB195">
        <v>0</v>
      </c>
      <c r="AC195">
        <v>0</v>
      </c>
      <c r="AD195">
        <v>0.74191470000000004</v>
      </c>
      <c r="AE195">
        <v>16.1372</v>
      </c>
      <c r="AF195">
        <v>0</v>
      </c>
      <c r="AG195">
        <v>0</v>
      </c>
      <c r="AH195">
        <v>0.73974260000000003</v>
      </c>
      <c r="AI195">
        <v>15.81195</v>
      </c>
      <c r="AJ195" s="1">
        <v>1.082059E-33</v>
      </c>
      <c r="AK195" s="1">
        <v>4.2418920000000003E-31</v>
      </c>
      <c r="AL195">
        <v>0.73747320000000005</v>
      </c>
      <c r="AM195">
        <v>15.73432</v>
      </c>
      <c r="AN195" s="1">
        <v>7.1057020000000003E-23</v>
      </c>
      <c r="AO195" s="1">
        <v>2.8022750000000001E-20</v>
      </c>
      <c r="AP195">
        <v>0.73519809999999997</v>
      </c>
      <c r="AQ195">
        <v>15.86177</v>
      </c>
      <c r="AR195" s="1">
        <v>2.1503880000000001E-12</v>
      </c>
      <c r="AS195" s="1">
        <v>8.481691E-10</v>
      </c>
      <c r="AT195">
        <v>0.73291470000000003</v>
      </c>
      <c r="AU195">
        <v>16.38636</v>
      </c>
      <c r="AV195" s="1">
        <v>2.4180969999999999E-6</v>
      </c>
      <c r="AW195" s="1">
        <v>6.6469619999999995E-4</v>
      </c>
      <c r="AX195">
        <v>0.73064770000000001</v>
      </c>
      <c r="AY195">
        <v>16.52619</v>
      </c>
      <c r="AZ195" s="1">
        <v>1.9137729999999999E-3</v>
      </c>
      <c r="BA195">
        <v>0.57208389999999998</v>
      </c>
      <c r="BB195">
        <v>0.72835899999999998</v>
      </c>
      <c r="BC195">
        <v>16.343730000000001</v>
      </c>
      <c r="BD195">
        <v>0.1652682</v>
      </c>
      <c r="BE195">
        <v>52.970170000000003</v>
      </c>
      <c r="BF195">
        <v>0.72610929999999996</v>
      </c>
      <c r="BG195">
        <v>15.963340000000001</v>
      </c>
      <c r="BH195">
        <v>3.286845</v>
      </c>
      <c r="BI195">
        <v>1120.123</v>
      </c>
      <c r="BJ195">
        <v>0.72399210000000003</v>
      </c>
      <c r="BK195">
        <v>15.34722</v>
      </c>
      <c r="BL195">
        <v>21.934080000000002</v>
      </c>
      <c r="BM195">
        <v>7884.1419999999998</v>
      </c>
      <c r="BN195">
        <v>0.72182369999999996</v>
      </c>
      <c r="BO195">
        <v>14.78449</v>
      </c>
      <c r="BP195">
        <v>62.294730000000001</v>
      </c>
      <c r="BQ195">
        <v>23478.5</v>
      </c>
      <c r="BR195">
        <v>0.71951279999999995</v>
      </c>
      <c r="BS195">
        <v>14.50895</v>
      </c>
      <c r="BT195">
        <v>89.349990000000005</v>
      </c>
      <c r="BU195">
        <v>35120.519999999997</v>
      </c>
      <c r="BV195">
        <v>0.71682570000000001</v>
      </c>
      <c r="BW195">
        <v>14.749459999999999</v>
      </c>
      <c r="BX195">
        <v>73.735929999999996</v>
      </c>
      <c r="BY195">
        <v>30095.8</v>
      </c>
      <c r="BZ195">
        <v>0.71367219999999998</v>
      </c>
      <c r="CA195">
        <v>15.414149999999999</v>
      </c>
      <c r="CB195">
        <v>38.954979999999999</v>
      </c>
      <c r="CC195">
        <v>16434.2</v>
      </c>
      <c r="CD195">
        <v>0.70992189999999999</v>
      </c>
      <c r="CE195">
        <v>16.226929999999999</v>
      </c>
      <c r="CF195">
        <v>14.45064</v>
      </c>
      <c r="CG195">
        <v>6271.4560000000001</v>
      </c>
      <c r="CH195">
        <v>0.70563779999999998</v>
      </c>
      <c r="CI195">
        <v>16.79487</v>
      </c>
      <c r="CJ195">
        <v>4.1072150000000001</v>
      </c>
      <c r="CK195">
        <v>1824.1949999999999</v>
      </c>
      <c r="CL195">
        <v>0.70084539999999995</v>
      </c>
      <c r="CM195">
        <v>16.678940000000001</v>
      </c>
      <c r="CN195">
        <v>0.9957106</v>
      </c>
      <c r="CO195">
        <v>448.19990000000001</v>
      </c>
      <c r="CP195">
        <v>0.69567959999999995</v>
      </c>
      <c r="CQ195">
        <v>16.155259999999998</v>
      </c>
      <c r="CR195">
        <v>0.25297720000000001</v>
      </c>
      <c r="CS195">
        <v>112.7777</v>
      </c>
      <c r="CT195">
        <v>0.69055800000000001</v>
      </c>
      <c r="CU195">
        <v>15.56719</v>
      </c>
      <c r="CV195">
        <v>9.8829680000000003E-2</v>
      </c>
      <c r="CW195">
        <v>42.241230000000002</v>
      </c>
      <c r="CX195">
        <v>0.68544519999999998</v>
      </c>
      <c r="CY195">
        <v>15.138719999999999</v>
      </c>
      <c r="CZ195" s="1">
        <v>6.7943329999999996E-2</v>
      </c>
      <c r="DA195">
        <v>28.11862</v>
      </c>
      <c r="DB195">
        <v>0.67953470000000005</v>
      </c>
      <c r="DC195">
        <v>15.37696</v>
      </c>
      <c r="DD195" s="1">
        <v>6.2410229999999997E-2</v>
      </c>
      <c r="DE195">
        <v>25.595829999999999</v>
      </c>
      <c r="DF195">
        <v>0.67323259999999996</v>
      </c>
      <c r="DG195">
        <v>16.16178</v>
      </c>
      <c r="DH195" s="1">
        <v>6.2869499999999995E-2</v>
      </c>
      <c r="DI195" s="1">
        <v>25.816230000000001</v>
      </c>
      <c r="DJ195">
        <v>0.66768470000000002</v>
      </c>
      <c r="DK195">
        <v>16.957249999999998</v>
      </c>
      <c r="DL195" s="1">
        <v>6.380218E-2</v>
      </c>
      <c r="DM195" s="1">
        <v>26.329809999999998</v>
      </c>
      <c r="DN195">
        <v>0.66276290000000004</v>
      </c>
      <c r="DO195">
        <v>17.556039999999999</v>
      </c>
      <c r="DP195" s="1">
        <v>6.2981449999999994E-2</v>
      </c>
      <c r="DQ195" s="1">
        <v>26.145910000000001</v>
      </c>
      <c r="DR195">
        <v>0.65772520000000001</v>
      </c>
      <c r="DS195">
        <v>17.572590000000002</v>
      </c>
      <c r="DT195" s="1">
        <v>6.0035690000000003E-2</v>
      </c>
      <c r="DU195" s="1">
        <v>25.071760000000001</v>
      </c>
      <c r="DV195">
        <v>0.65284249999999999</v>
      </c>
      <c r="DW195">
        <v>17.098469999999999</v>
      </c>
      <c r="DX195" s="1">
        <v>5.566745E-2</v>
      </c>
      <c r="DY195" s="1">
        <v>23.36748</v>
      </c>
      <c r="DZ195">
        <v>0.64840439999999999</v>
      </c>
      <c r="EA195">
        <v>16.493379999999998</v>
      </c>
      <c r="EB195" s="1">
        <v>5.0691489999999999E-2</v>
      </c>
      <c r="EC195" s="1">
        <v>21.356310000000001</v>
      </c>
      <c r="ED195">
        <v>0.64418220000000004</v>
      </c>
      <c r="EE195">
        <v>16.04543</v>
      </c>
      <c r="EF195" s="1">
        <v>4.5651890000000001E-2</v>
      </c>
      <c r="EG195" s="1">
        <v>19.285260000000001</v>
      </c>
      <c r="EH195">
        <v>0.64004519999999998</v>
      </c>
      <c r="EI195">
        <v>16.20431</v>
      </c>
      <c r="EJ195" s="1">
        <v>4.0722460000000002E-2</v>
      </c>
      <c r="EK195" s="1">
        <v>17.249690000000001</v>
      </c>
      <c r="EL195">
        <v>0.63547869999999995</v>
      </c>
      <c r="EM195">
        <v>16.856850000000001</v>
      </c>
      <c r="EN195" s="1">
        <v>3.5886090000000002E-2</v>
      </c>
      <c r="EO195" s="1">
        <v>15.2469</v>
      </c>
      <c r="EP195">
        <v>0.63107709999999995</v>
      </c>
      <c r="EQ195">
        <v>17.707709999999999</v>
      </c>
      <c r="ER195" s="1">
        <v>3.1129560000000001E-2</v>
      </c>
      <c r="ES195" s="1">
        <v>13.26643</v>
      </c>
      <c r="ET195">
        <v>0.62727560000000004</v>
      </c>
      <c r="EU195">
        <v>18.387070000000001</v>
      </c>
      <c r="EV195" s="1">
        <v>2.6666189999999999E-2</v>
      </c>
      <c r="EW195" s="1">
        <v>11.38668</v>
      </c>
      <c r="EX195">
        <v>0.62439020000000001</v>
      </c>
      <c r="EY195">
        <v>18.427969999999998</v>
      </c>
      <c r="EZ195" s="1">
        <v>2.2750320000000001E-2</v>
      </c>
      <c r="FA195" s="1">
        <v>9.7243049999999993</v>
      </c>
      <c r="FB195">
        <v>0.62193569999999998</v>
      </c>
      <c r="FC195">
        <v>17.933610000000002</v>
      </c>
      <c r="FD195" s="1">
        <v>1.9486130000000001E-2</v>
      </c>
      <c r="FE195" s="1">
        <v>8.3269310000000001</v>
      </c>
      <c r="FF195">
        <v>0.62002469999999998</v>
      </c>
      <c r="FG195">
        <v>17.18881</v>
      </c>
      <c r="FH195" s="1">
        <v>1.6850110000000001E-2</v>
      </c>
      <c r="FI195" s="1">
        <v>7.1914090000000002</v>
      </c>
      <c r="FJ195">
        <v>0.61858950000000001</v>
      </c>
      <c r="FK195">
        <v>16.534120000000001</v>
      </c>
      <c r="FL195" s="1">
        <v>1.473055E-2</v>
      </c>
      <c r="FM195" s="1">
        <v>6.2740590000000003</v>
      </c>
      <c r="FN195">
        <v>0.61755990000000005</v>
      </c>
      <c r="FO195">
        <v>16.779219999999999</v>
      </c>
      <c r="FP195" s="1">
        <v>1.296661E-2</v>
      </c>
      <c r="FQ195" s="1">
        <v>5.511698</v>
      </c>
      <c r="FR195">
        <v>0.61689649999999996</v>
      </c>
      <c r="FS195">
        <v>17.353840000000002</v>
      </c>
      <c r="FT195" s="1">
        <v>1.1356379999999999E-2</v>
      </c>
      <c r="FU195" s="1">
        <v>4.8216700000000001</v>
      </c>
      <c r="FV195">
        <v>0.61666739999999998</v>
      </c>
      <c r="FW195">
        <v>18.03764</v>
      </c>
      <c r="FX195" s="1">
        <v>9.7098280000000002E-3</v>
      </c>
      <c r="FY195" s="1">
        <v>4.1224040000000004</v>
      </c>
      <c r="FZ195">
        <v>0.61656449999999996</v>
      </c>
      <c r="GA195">
        <v>18.505299999999998</v>
      </c>
      <c r="GB195" s="1">
        <v>7.9784179999999993E-3</v>
      </c>
      <c r="GC195" s="1">
        <v>3.390117</v>
      </c>
      <c r="GD195">
        <v>0.61658179999999996</v>
      </c>
      <c r="GE195">
        <v>18.459700000000002</v>
      </c>
      <c r="GF195" s="1">
        <v>6.3036330000000003E-3</v>
      </c>
      <c r="GG195" s="1">
        <v>2.6796129999999998</v>
      </c>
      <c r="GH195">
        <v>0.6166838</v>
      </c>
      <c r="GI195">
        <v>17.90634</v>
      </c>
      <c r="GJ195" s="1">
        <v>4.8867340000000002E-3</v>
      </c>
      <c r="GK195" s="1">
        <v>2.0742579999999999</v>
      </c>
      <c r="GL195">
        <v>0.61682979999999998</v>
      </c>
      <c r="GM195">
        <v>17.108370000000001</v>
      </c>
      <c r="GN195" s="1">
        <v>3.8321819999999999E-3</v>
      </c>
      <c r="GO195" s="1">
        <v>1.620806</v>
      </c>
      <c r="GP195">
        <v>0.61700270000000002</v>
      </c>
      <c r="GQ195">
        <v>16.507729999999999</v>
      </c>
      <c r="GR195" s="1">
        <v>3.1208009999999999E-3</v>
      </c>
      <c r="GS195" s="1">
        <v>1.313347</v>
      </c>
      <c r="GT195">
        <v>0.61721930000000003</v>
      </c>
      <c r="GU195">
        <v>16.893789999999999</v>
      </c>
      <c r="GV195" s="1">
        <v>2.6597080000000002E-3</v>
      </c>
      <c r="GW195" s="1">
        <v>1.114223</v>
      </c>
      <c r="GX195">
        <v>0.61740819999999996</v>
      </c>
      <c r="GY195">
        <v>17.639469999999999</v>
      </c>
      <c r="GZ195" s="1">
        <v>2.3568460000000001E-3</v>
      </c>
      <c r="HA195" s="1">
        <v>0.98371850000000005</v>
      </c>
      <c r="HB195">
        <v>0.61756</v>
      </c>
      <c r="HC195">
        <v>18.512149999999998</v>
      </c>
      <c r="HD195" s="1">
        <v>2.1392189999999999E-3</v>
      </c>
      <c r="HE195" s="1">
        <v>0.89093009999999995</v>
      </c>
      <c r="HF195">
        <v>0.61772300000000002</v>
      </c>
      <c r="HG195">
        <v>19.356390000000001</v>
      </c>
      <c r="HH195" s="1">
        <v>1.964707E-3</v>
      </c>
      <c r="HI195" s="1">
        <v>0.81718990000000002</v>
      </c>
      <c r="HJ195">
        <v>0.61785230000000002</v>
      </c>
      <c r="HK195">
        <v>19.578900000000001</v>
      </c>
      <c r="HL195" s="1">
        <v>1.8167820000000001E-3</v>
      </c>
      <c r="HM195" s="1">
        <v>0.75494919999999999</v>
      </c>
      <c r="HN195">
        <v>0.61794579999999999</v>
      </c>
      <c r="HO195">
        <v>19.063479999999998</v>
      </c>
      <c r="HP195" s="1">
        <v>1.6914040000000001E-3</v>
      </c>
      <c r="HQ195" s="1">
        <v>0.70227030000000001</v>
      </c>
      <c r="HR195">
        <v>0.61803719999999995</v>
      </c>
      <c r="HS195">
        <v>18.362189999999998</v>
      </c>
      <c r="HT195" s="1">
        <v>1.5864449999999999E-3</v>
      </c>
      <c r="HU195" s="1">
        <v>0.65817760000000003</v>
      </c>
      <c r="HV195">
        <v>0.61808649999999998</v>
      </c>
      <c r="HW195">
        <v>17.76632</v>
      </c>
      <c r="HX195" s="1">
        <v>1.4990030000000001E-3</v>
      </c>
      <c r="HY195" s="1">
        <v>0.62151350000000005</v>
      </c>
      <c r="HZ195">
        <v>0.61810359999999998</v>
      </c>
      <c r="IA195">
        <v>18.002369999999999</v>
      </c>
      <c r="IB195" s="1">
        <v>1.4256830000000001E-3</v>
      </c>
      <c r="IC195" s="1">
        <v>0.59086629999999996</v>
      </c>
      <c r="ID195">
        <v>0.61812880000000003</v>
      </c>
      <c r="IE195">
        <v>18.835899999999999</v>
      </c>
      <c r="IF195" s="1">
        <v>1.3650400000000001E-3</v>
      </c>
      <c r="IG195" s="1">
        <v>0.5654325</v>
      </c>
      <c r="IH195">
        <v>0.61813189999999996</v>
      </c>
      <c r="II195">
        <v>19.832830000000001</v>
      </c>
      <c r="IJ195" s="1">
        <v>1.317188E-3</v>
      </c>
      <c r="IK195" s="1">
        <v>0.545346</v>
      </c>
      <c r="IL195">
        <v>0.61815509999999996</v>
      </c>
      <c r="IM195">
        <v>20.773330000000001</v>
      </c>
      <c r="IN195" s="1">
        <v>1.2798110000000001E-3</v>
      </c>
      <c r="IO195" s="1">
        <v>0.52967140000000001</v>
      </c>
      <c r="IP195">
        <v>0.61815050000000005</v>
      </c>
      <c r="IQ195">
        <v>20.91882</v>
      </c>
      <c r="IR195" s="1">
        <v>1.248175E-3</v>
      </c>
      <c r="IS195" s="1">
        <v>0.51653839999999995</v>
      </c>
      <c r="IT195">
        <v>0.61816199999999999</v>
      </c>
      <c r="IU195">
        <v>20.326229999999999</v>
      </c>
      <c r="IV195" s="1">
        <v>1.21604E-3</v>
      </c>
      <c r="IW195" s="1">
        <v>0.5033839</v>
      </c>
      <c r="IX195">
        <v>0.61816119999999997</v>
      </c>
      <c r="IY195">
        <v>19.502130000000001</v>
      </c>
      <c r="IZ195" s="1">
        <v>1.1799950000000001E-3</v>
      </c>
      <c r="JA195" s="1">
        <v>0.48867300000000002</v>
      </c>
      <c r="JB195">
        <v>0.61815290000000001</v>
      </c>
      <c r="JC195">
        <v>18.789280000000002</v>
      </c>
      <c r="JD195" s="1">
        <v>1.139941E-3</v>
      </c>
      <c r="JE195" s="1">
        <v>0.47225149999999999</v>
      </c>
      <c r="JF195">
        <v>0.61814639999999998</v>
      </c>
      <c r="JG195">
        <v>18.77514</v>
      </c>
      <c r="JH195" s="1">
        <v>1.0973249999999999E-3</v>
      </c>
      <c r="JI195" s="1">
        <v>0.45474750000000003</v>
      </c>
      <c r="JJ195">
        <v>0.61814840000000004</v>
      </c>
      <c r="JK195">
        <v>19.07283</v>
      </c>
      <c r="JL195" s="1">
        <v>1.0544319999999999E-3</v>
      </c>
      <c r="JM195" s="1">
        <v>0.43700090000000003</v>
      </c>
      <c r="JN195">
        <v>0.61815120000000001</v>
      </c>
      <c r="JO195">
        <v>19.697579999999999</v>
      </c>
      <c r="JP195" s="1">
        <v>1.011849E-3</v>
      </c>
      <c r="JQ195" s="1">
        <v>0.41942889999999999</v>
      </c>
      <c r="JR195">
        <v>0.6181527</v>
      </c>
      <c r="JS195">
        <v>19.98751</v>
      </c>
      <c r="JT195" s="1">
        <v>9.7104579999999997E-4</v>
      </c>
      <c r="JU195" s="1">
        <v>0.40249210000000002</v>
      </c>
      <c r="JV195">
        <v>0.61813949999999995</v>
      </c>
      <c r="JW195">
        <v>19.7257</v>
      </c>
      <c r="JX195" s="1">
        <v>9.3179639999999995E-4</v>
      </c>
      <c r="JY195" s="1">
        <v>0.38626379999999999</v>
      </c>
      <c r="JZ195">
        <v>0.61814069999999999</v>
      </c>
      <c r="KA195">
        <v>19.075199999999999</v>
      </c>
      <c r="KB195" s="1">
        <v>8.9445099999999999E-4</v>
      </c>
      <c r="KC195" s="1">
        <v>0.3707587</v>
      </c>
      <c r="KD195">
        <v>0.61815019999999998</v>
      </c>
      <c r="KE195">
        <v>18.252759999999999</v>
      </c>
      <c r="KF195" s="1">
        <v>8.587321E-4</v>
      </c>
      <c r="KG195" s="1">
        <v>0.3559619</v>
      </c>
      <c r="KH195">
        <v>0.61815880000000001</v>
      </c>
      <c r="KI195">
        <v>17.519829999999999</v>
      </c>
      <c r="KJ195" s="1">
        <v>8.2493140000000002E-4</v>
      </c>
      <c r="KK195" s="1">
        <v>0.34194839999999999</v>
      </c>
      <c r="KL195">
        <v>0.61814760000000002</v>
      </c>
      <c r="KM195">
        <v>17.564209999999999</v>
      </c>
      <c r="KN195" s="1">
        <v>7.9268389999999995E-4</v>
      </c>
      <c r="KO195" s="1">
        <v>0.3285689</v>
      </c>
      <c r="KP195">
        <v>0.61816389999999999</v>
      </c>
      <c r="KQ195">
        <v>17.729990000000001</v>
      </c>
      <c r="KR195" s="1">
        <v>7.6178909999999995E-4</v>
      </c>
      <c r="KS195" s="1">
        <v>0.31574449999999998</v>
      </c>
      <c r="KT195">
        <v>0.61814499999999994</v>
      </c>
      <c r="KU195">
        <v>18.130659999999999</v>
      </c>
      <c r="KV195" s="1">
        <v>7.3215559999999995E-4</v>
      </c>
      <c r="KW195" s="1">
        <v>0.30347950000000001</v>
      </c>
      <c r="KX195">
        <v>0.61816850000000001</v>
      </c>
      <c r="KY195">
        <v>18.552499999999998</v>
      </c>
      <c r="KZ195" s="1">
        <v>7.0370429999999998E-4</v>
      </c>
      <c r="LA195" s="1">
        <v>0.29168450000000001</v>
      </c>
      <c r="LB195">
        <v>0.61814279999999999</v>
      </c>
      <c r="LC195">
        <v>18.552299999999999</v>
      </c>
      <c r="LD195" s="1">
        <v>6.7672909999999997E-4</v>
      </c>
      <c r="LE195" s="1">
        <v>0.2804874</v>
      </c>
      <c r="LF195">
        <v>0.61816479999999996</v>
      </c>
      <c r="LG195">
        <v>18.039069999999999</v>
      </c>
      <c r="LH195" s="1">
        <v>6.5130549999999998E-4</v>
      </c>
      <c r="LI195" s="1">
        <v>0.26991680000000001</v>
      </c>
      <c r="LJ195">
        <v>0.6181622</v>
      </c>
      <c r="LK195">
        <v>17.3126</v>
      </c>
      <c r="LL195" s="1">
        <v>6.2694200000000002E-4</v>
      </c>
      <c r="LM195" s="1">
        <v>0.25983099999999998</v>
      </c>
      <c r="LN195">
        <v>0.61815600000000004</v>
      </c>
      <c r="LO195">
        <v>16.73959</v>
      </c>
      <c r="LP195" s="1">
        <v>6.0358839999999998E-4</v>
      </c>
      <c r="LQ195" s="1">
        <v>0.25016899999999997</v>
      </c>
      <c r="LR195">
        <v>0.61813490000000004</v>
      </c>
      <c r="LS195">
        <v>17.041270000000001</v>
      </c>
      <c r="LT195" s="1">
        <v>5.8139089999999997E-4</v>
      </c>
      <c r="LU195" s="1">
        <v>0.2409626</v>
      </c>
      <c r="LV195">
        <v>0.61809670000000005</v>
      </c>
      <c r="LW195">
        <v>17.592310000000001</v>
      </c>
      <c r="LX195" s="1">
        <v>5.6015999999999998E-4</v>
      </c>
      <c r="LY195" s="1">
        <v>0.2321694</v>
      </c>
      <c r="LZ195">
        <v>0.61805220000000005</v>
      </c>
      <c r="MA195">
        <v>18.401309999999999</v>
      </c>
      <c r="MB195" s="1">
        <v>5.4006210000000004E-4</v>
      </c>
      <c r="MC195" s="1">
        <v>0.22383259999999999</v>
      </c>
      <c r="MD195">
        <v>0.61796459999999998</v>
      </c>
      <c r="ME195">
        <v>19.383929999999999</v>
      </c>
      <c r="MF195" s="1">
        <v>5.2102910000000004E-4</v>
      </c>
      <c r="MG195" s="1">
        <v>0.2159566</v>
      </c>
      <c r="MH195">
        <v>0.61785540000000005</v>
      </c>
      <c r="MI195">
        <v>19.697189999999999</v>
      </c>
      <c r="MJ195" s="1">
        <v>5.0277389999999996E-4</v>
      </c>
      <c r="MK195" s="1">
        <v>0.20842530000000001</v>
      </c>
      <c r="ML195">
        <v>0.61770780000000003</v>
      </c>
      <c r="MM195">
        <v>19.220009999999998</v>
      </c>
      <c r="MN195" s="1">
        <v>4.8520490000000002E-4</v>
      </c>
      <c r="MO195" s="1">
        <v>0.20115739999999999</v>
      </c>
      <c r="MP195">
        <v>0.61754050000000005</v>
      </c>
      <c r="MQ195">
        <v>18.60511</v>
      </c>
      <c r="MR195" s="1">
        <v>4.684596E-4</v>
      </c>
      <c r="MS195" s="1">
        <v>0.19426489999999999</v>
      </c>
      <c r="MT195">
        <v>0.61735669999999998</v>
      </c>
      <c r="MU195">
        <v>18.119689999999999</v>
      </c>
      <c r="MV195" s="1">
        <v>4.5223529999999999E-4</v>
      </c>
      <c r="MW195" s="1">
        <v>0.1875821</v>
      </c>
      <c r="MX195">
        <v>0.61716819999999994</v>
      </c>
      <c r="MY195">
        <v>18.517189999999999</v>
      </c>
      <c r="MZ195" s="1">
        <v>4.3675929999999999E-4</v>
      </c>
      <c r="NA195" s="1">
        <v>0.18118210000000001</v>
      </c>
      <c r="NB195">
        <v>0.61697389999999996</v>
      </c>
      <c r="NC195">
        <v>19.40859</v>
      </c>
      <c r="ND195" s="1">
        <v>4.2289870000000002E-4</v>
      </c>
      <c r="NE195" s="1">
        <v>0.17543610000000001</v>
      </c>
      <c r="NF195">
        <v>0.616784</v>
      </c>
      <c r="NG195">
        <v>20.43449</v>
      </c>
      <c r="NH195" s="1">
        <v>4.113853E-4</v>
      </c>
      <c r="NI195" s="1">
        <v>0.17063010000000001</v>
      </c>
      <c r="NJ195">
        <v>0.61663590000000001</v>
      </c>
      <c r="NK195">
        <v>21.390809999999998</v>
      </c>
      <c r="NL195" s="1">
        <v>4.021885E-4</v>
      </c>
      <c r="NM195" s="1">
        <v>0.16677600000000001</v>
      </c>
      <c r="NN195">
        <v>0.61651049999999996</v>
      </c>
      <c r="NO195">
        <v>21.488330000000001</v>
      </c>
      <c r="NP195" s="1">
        <v>3.9424929999999999E-4</v>
      </c>
      <c r="NQ195" s="1">
        <v>0.16347999999999999</v>
      </c>
      <c r="NR195">
        <v>0.61641690000000005</v>
      </c>
      <c r="NS195">
        <v>20.93</v>
      </c>
      <c r="NT195" s="1">
        <v>3.8576399999999997E-4</v>
      </c>
      <c r="NU195" s="1">
        <v>0.16000110000000001</v>
      </c>
      <c r="NV195">
        <v>0.61633230000000006</v>
      </c>
      <c r="NW195">
        <v>20.216090000000001</v>
      </c>
      <c r="NX195" s="1">
        <v>3.7617940000000001E-4</v>
      </c>
      <c r="NY195" s="1">
        <v>0.15606129999999999</v>
      </c>
      <c r="NZ195">
        <v>0.61627120000000002</v>
      </c>
      <c r="OA195">
        <v>19.6251</v>
      </c>
      <c r="OB195" s="1">
        <v>3.6537530000000003E-4</v>
      </c>
      <c r="OC195" s="1">
        <v>0.1516226</v>
      </c>
      <c r="OD195">
        <v>0.61621049999999999</v>
      </c>
      <c r="OE195">
        <v>19.41112</v>
      </c>
      <c r="OF195" s="1">
        <v>3.536236E-4</v>
      </c>
      <c r="OG195" s="1">
        <v>0.1467678</v>
      </c>
      <c r="OH195">
        <v>0.61613830000000003</v>
      </c>
      <c r="OI195">
        <v>19.980899999999998</v>
      </c>
      <c r="OJ195" s="1">
        <v>3.4092580000000001E-4</v>
      </c>
      <c r="OK195" s="1">
        <v>0.14154620000000001</v>
      </c>
    </row>
    <row r="196" spans="1:401" x14ac:dyDescent="0.35">
      <c r="A196">
        <v>202</v>
      </c>
      <c r="B196" t="s">
        <v>4</v>
      </c>
      <c r="C196" t="s">
        <v>181</v>
      </c>
      <c r="D196" t="s">
        <v>202</v>
      </c>
      <c r="E196">
        <v>872.57839999999999</v>
      </c>
      <c r="F196">
        <v>0.60336100000000004</v>
      </c>
      <c r="G196">
        <v>16.03482</v>
      </c>
      <c r="H196">
        <v>0</v>
      </c>
      <c r="I196">
        <v>0</v>
      </c>
      <c r="J196">
        <v>0.60236460000000003</v>
      </c>
      <c r="K196">
        <v>16.141829999999999</v>
      </c>
      <c r="L196">
        <v>0</v>
      </c>
      <c r="M196">
        <v>0</v>
      </c>
      <c r="N196">
        <v>0.60134940000000003</v>
      </c>
      <c r="O196">
        <v>16.68215</v>
      </c>
      <c r="P196">
        <v>0</v>
      </c>
      <c r="Q196">
        <v>0</v>
      </c>
      <c r="R196">
        <v>0.60029509999999997</v>
      </c>
      <c r="S196">
        <v>16.881060000000002</v>
      </c>
      <c r="T196">
        <v>0</v>
      </c>
      <c r="U196">
        <v>0</v>
      </c>
      <c r="V196">
        <v>0.59928320000000002</v>
      </c>
      <c r="W196">
        <v>16.987380000000002</v>
      </c>
      <c r="X196">
        <v>0</v>
      </c>
      <c r="Y196">
        <v>0</v>
      </c>
      <c r="Z196">
        <v>0.59824469999999996</v>
      </c>
      <c r="AA196">
        <v>16.629940000000001</v>
      </c>
      <c r="AB196">
        <v>0</v>
      </c>
      <c r="AC196">
        <v>0</v>
      </c>
      <c r="AD196">
        <v>0.59720130000000005</v>
      </c>
      <c r="AE196">
        <v>16.17578</v>
      </c>
      <c r="AF196">
        <v>0</v>
      </c>
      <c r="AG196">
        <v>0</v>
      </c>
      <c r="AH196">
        <v>0.59612270000000001</v>
      </c>
      <c r="AI196">
        <v>15.827999999999999</v>
      </c>
      <c r="AJ196" s="1">
        <v>2.0701629999999998E-34</v>
      </c>
      <c r="AK196" s="1">
        <v>7.3098269999999997E-32</v>
      </c>
      <c r="AL196">
        <v>0.59503589999999995</v>
      </c>
      <c r="AM196">
        <v>15.72719</v>
      </c>
      <c r="AN196" s="1">
        <v>1.3362900000000001E-23</v>
      </c>
      <c r="AO196" s="1">
        <v>4.7427030000000001E-21</v>
      </c>
      <c r="AP196">
        <v>0.5939432</v>
      </c>
      <c r="AQ196">
        <v>15.852</v>
      </c>
      <c r="AR196" s="1">
        <v>4.520064E-13</v>
      </c>
      <c r="AS196" s="1">
        <v>1.60323E-10</v>
      </c>
      <c r="AT196">
        <v>0.59283549999999996</v>
      </c>
      <c r="AU196">
        <v>16.38935</v>
      </c>
      <c r="AV196" s="1">
        <v>1.0622570000000001E-6</v>
      </c>
      <c r="AW196" s="1">
        <v>3.0098769999999998E-4</v>
      </c>
      <c r="AX196">
        <v>0.59173290000000001</v>
      </c>
      <c r="AY196">
        <v>16.544270000000001</v>
      </c>
      <c r="AZ196" s="1">
        <v>1.0855800000000001E-3</v>
      </c>
      <c r="BA196">
        <v>0.3232197</v>
      </c>
      <c r="BB196">
        <v>0.5906401</v>
      </c>
      <c r="BC196">
        <v>16.39367</v>
      </c>
      <c r="BD196" s="1">
        <v>0.1102414</v>
      </c>
      <c r="BE196">
        <v>34.294879999999999</v>
      </c>
      <c r="BF196">
        <v>0.5895473</v>
      </c>
      <c r="BG196">
        <v>16.014289999999999</v>
      </c>
      <c r="BH196">
        <v>2.4844309999999998</v>
      </c>
      <c r="BI196">
        <v>803.34169999999995</v>
      </c>
      <c r="BJ196">
        <v>0.58849810000000002</v>
      </c>
      <c r="BK196">
        <v>15.393470000000001</v>
      </c>
      <c r="BL196">
        <v>18.3765</v>
      </c>
      <c r="BM196">
        <v>6138.6049999999996</v>
      </c>
      <c r="BN196">
        <v>0.58745040000000004</v>
      </c>
      <c r="BO196">
        <v>14.81278</v>
      </c>
      <c r="BP196">
        <v>56.936320000000002</v>
      </c>
      <c r="BQ196">
        <v>19564.64</v>
      </c>
      <c r="BR196">
        <v>0.58638619999999997</v>
      </c>
      <c r="BS196">
        <v>14.520519999999999</v>
      </c>
      <c r="BT196">
        <v>87.954570000000004</v>
      </c>
      <c r="BU196">
        <v>30976.69</v>
      </c>
      <c r="BV196">
        <v>0.58509009999999995</v>
      </c>
      <c r="BW196">
        <v>14.75685</v>
      </c>
      <c r="BX196">
        <v>77.362279999999998</v>
      </c>
      <c r="BY196">
        <v>27839.07</v>
      </c>
      <c r="BZ196">
        <v>0.58359519999999998</v>
      </c>
      <c r="CA196">
        <v>15.428050000000001</v>
      </c>
      <c r="CB196">
        <v>43.125039999999998</v>
      </c>
      <c r="CC196">
        <v>15810.37</v>
      </c>
      <c r="CD196">
        <v>0.58180399999999999</v>
      </c>
      <c r="CE196">
        <v>16.236689999999999</v>
      </c>
      <c r="CF196">
        <v>16.716950000000001</v>
      </c>
      <c r="CG196">
        <v>6226.0709999999999</v>
      </c>
      <c r="CH196">
        <v>0.57972789999999996</v>
      </c>
      <c r="CI196">
        <v>16.816109999999998</v>
      </c>
      <c r="CJ196">
        <v>4.9114380000000004</v>
      </c>
      <c r="CK196">
        <v>1853.3910000000001</v>
      </c>
      <c r="CL196">
        <v>0.57743679999999997</v>
      </c>
      <c r="CM196">
        <v>16.70506</v>
      </c>
      <c r="CN196">
        <v>1.209946</v>
      </c>
      <c r="CO196">
        <v>460.33440000000002</v>
      </c>
      <c r="CP196">
        <v>0.5750651</v>
      </c>
      <c r="CQ196">
        <v>16.193729999999999</v>
      </c>
      <c r="CR196">
        <v>0.3001645</v>
      </c>
      <c r="CS196">
        <v>113.869</v>
      </c>
      <c r="CT196">
        <v>0.5729031</v>
      </c>
      <c r="CU196">
        <v>15.607760000000001</v>
      </c>
      <c r="CV196" s="1">
        <v>0.10833719999999999</v>
      </c>
      <c r="CW196">
        <v>40.217410000000001</v>
      </c>
      <c r="CX196">
        <v>0.57082259999999996</v>
      </c>
      <c r="CY196">
        <v>15.170640000000001</v>
      </c>
      <c r="CZ196" s="1">
        <v>6.9830600000000007E-2</v>
      </c>
      <c r="DA196">
        <v>25.428879999999999</v>
      </c>
      <c r="DB196">
        <v>0.56875030000000004</v>
      </c>
      <c r="DC196">
        <v>15.39744</v>
      </c>
      <c r="DD196" s="1">
        <v>6.26057E-2</v>
      </c>
      <c r="DE196">
        <v>22.64911</v>
      </c>
      <c r="DF196">
        <v>0.56646790000000002</v>
      </c>
      <c r="DG196">
        <v>16.163779999999999</v>
      </c>
      <c r="DH196" s="1">
        <v>6.2683920000000004E-2</v>
      </c>
      <c r="DI196" s="1">
        <v>22.665839999999999</v>
      </c>
      <c r="DJ196">
        <v>0.56403479999999995</v>
      </c>
      <c r="DK196">
        <v>16.9512</v>
      </c>
      <c r="DL196" s="1">
        <v>6.3718750000000005E-2</v>
      </c>
      <c r="DM196" s="1">
        <v>23.08727</v>
      </c>
      <c r="DN196">
        <v>0.56147349999999996</v>
      </c>
      <c r="DO196">
        <v>17.55996</v>
      </c>
      <c r="DP196" s="1">
        <v>6.3171599999999994E-2</v>
      </c>
      <c r="DQ196" s="1">
        <v>22.96668</v>
      </c>
      <c r="DR196">
        <v>0.55882100000000001</v>
      </c>
      <c r="DS196">
        <v>17.586970000000001</v>
      </c>
      <c r="DT196" s="1">
        <v>6.0478839999999999E-2</v>
      </c>
      <c r="DU196" s="1">
        <v>22.063580000000002</v>
      </c>
      <c r="DV196">
        <v>0.55627720000000003</v>
      </c>
      <c r="DW196">
        <v>17.12801</v>
      </c>
      <c r="DX196" s="1">
        <v>5.62567E-2</v>
      </c>
      <c r="DY196" s="1">
        <v>20.583020000000001</v>
      </c>
      <c r="DZ196">
        <v>0.55425860000000005</v>
      </c>
      <c r="EA196">
        <v>16.5246</v>
      </c>
      <c r="EB196" s="1">
        <v>5.1337359999999999E-2</v>
      </c>
      <c r="EC196" s="1">
        <v>18.807839999999999</v>
      </c>
      <c r="ED196">
        <v>0.5523692</v>
      </c>
      <c r="EE196">
        <v>16.060490000000001</v>
      </c>
      <c r="EF196" s="1">
        <v>4.6292979999999997E-2</v>
      </c>
      <c r="EG196" s="1">
        <v>16.9693</v>
      </c>
      <c r="EH196">
        <v>0.55049760000000003</v>
      </c>
      <c r="EI196">
        <v>16.206399999999999</v>
      </c>
      <c r="EJ196" s="1">
        <v>4.1353399999999998E-2</v>
      </c>
      <c r="EK196" s="1">
        <v>15.16713</v>
      </c>
      <c r="EL196">
        <v>0.54883530000000003</v>
      </c>
      <c r="EM196">
        <v>16.852219999999999</v>
      </c>
      <c r="EN196" s="1">
        <v>3.6508770000000003E-2</v>
      </c>
      <c r="EO196" s="1">
        <v>13.39363</v>
      </c>
      <c r="EP196">
        <v>0.54722859999999995</v>
      </c>
      <c r="EQ196">
        <v>17.696090000000002</v>
      </c>
      <c r="ER196" s="1">
        <v>3.1738370000000002E-2</v>
      </c>
      <c r="ES196" s="1">
        <v>11.646280000000001</v>
      </c>
      <c r="ET196">
        <v>0.54578859999999996</v>
      </c>
      <c r="EU196">
        <v>18.37527</v>
      </c>
      <c r="EV196" s="1">
        <v>2.7225780000000002E-2</v>
      </c>
      <c r="EW196" s="1">
        <v>9.98705</v>
      </c>
      <c r="EX196">
        <v>0.54402689999999998</v>
      </c>
      <c r="EY196">
        <v>18.432549999999999</v>
      </c>
      <c r="EZ196" s="1">
        <v>2.3232599999999999E-2</v>
      </c>
      <c r="FA196" s="1">
        <v>8.5199879999999997</v>
      </c>
      <c r="FB196">
        <v>0.54253379999999995</v>
      </c>
      <c r="FC196">
        <v>17.962820000000001</v>
      </c>
      <c r="FD196" s="1">
        <v>1.988403E-2</v>
      </c>
      <c r="FE196" s="1">
        <v>7.2838669999999999</v>
      </c>
      <c r="FF196">
        <v>0.54138410000000003</v>
      </c>
      <c r="FG196">
        <v>17.231750000000002</v>
      </c>
      <c r="FH196" s="1">
        <v>1.717194E-2</v>
      </c>
      <c r="FI196" s="1">
        <v>6.278797</v>
      </c>
      <c r="FJ196">
        <v>0.54054639999999998</v>
      </c>
      <c r="FK196">
        <v>16.585139999999999</v>
      </c>
      <c r="FL196" s="1">
        <v>1.4992449999999999E-2</v>
      </c>
      <c r="FM196" s="1">
        <v>5.4684549999999996</v>
      </c>
      <c r="FN196">
        <v>0.53995190000000004</v>
      </c>
      <c r="FO196">
        <v>16.81587</v>
      </c>
      <c r="FP196" s="1">
        <v>1.3191390000000001E-2</v>
      </c>
      <c r="FQ196" s="1">
        <v>4.7993759999999996</v>
      </c>
      <c r="FR196">
        <v>0.53962140000000003</v>
      </c>
      <c r="FS196">
        <v>17.35596</v>
      </c>
      <c r="FT196" s="1">
        <v>1.1571980000000001E-2</v>
      </c>
      <c r="FU196" s="1">
        <v>4.2012989999999997</v>
      </c>
      <c r="FV196">
        <v>0.53960419999999998</v>
      </c>
      <c r="FW196">
        <v>18.020479999999999</v>
      </c>
      <c r="FX196" s="1">
        <v>9.9363709999999994E-3</v>
      </c>
      <c r="FY196" s="1">
        <v>3.601607</v>
      </c>
      <c r="FZ196">
        <v>0.53968090000000002</v>
      </c>
      <c r="GA196">
        <v>18.490459999999999</v>
      </c>
      <c r="GB196" s="1">
        <v>8.2114179999999998E-3</v>
      </c>
      <c r="GC196" s="1">
        <v>2.9734449999999999</v>
      </c>
      <c r="GD196">
        <v>0.53976009999999996</v>
      </c>
      <c r="GE196">
        <v>18.469819999999999</v>
      </c>
      <c r="GF196" s="1">
        <v>6.5176280000000001E-3</v>
      </c>
      <c r="GG196" s="1">
        <v>2.3580000000000001</v>
      </c>
      <c r="GH196">
        <v>0.53987719999999995</v>
      </c>
      <c r="GI196">
        <v>17.945650000000001</v>
      </c>
      <c r="GJ196" s="1">
        <v>5.058E-3</v>
      </c>
      <c r="GK196" s="1">
        <v>1.826746</v>
      </c>
      <c r="GL196">
        <v>0.54001160000000004</v>
      </c>
      <c r="GM196">
        <v>17.160900000000002</v>
      </c>
      <c r="GN196" s="1">
        <v>3.9538150000000003E-3</v>
      </c>
      <c r="GO196" s="1">
        <v>1.4241159999999999</v>
      </c>
      <c r="GP196">
        <v>0.54014450000000003</v>
      </c>
      <c r="GQ196">
        <v>16.559159999999999</v>
      </c>
      <c r="GR196" s="1">
        <v>3.2007149999999998E-3</v>
      </c>
      <c r="GS196" s="1">
        <v>1.1489039999999999</v>
      </c>
      <c r="GT196">
        <v>0.54026160000000001</v>
      </c>
      <c r="GU196">
        <v>16.927769999999999</v>
      </c>
      <c r="GV196" s="1">
        <v>2.7114579999999999E-3</v>
      </c>
      <c r="GW196" s="1">
        <v>0.97037070000000003</v>
      </c>
      <c r="GX196">
        <v>0.54039130000000002</v>
      </c>
      <c r="GY196">
        <v>17.64423</v>
      </c>
      <c r="GZ196" s="1">
        <v>2.3916290000000002E-3</v>
      </c>
      <c r="HA196" s="1">
        <v>0.8537863</v>
      </c>
      <c r="HB196">
        <v>0.54048879999999999</v>
      </c>
      <c r="HC196">
        <v>18.503720000000001</v>
      </c>
      <c r="HD196" s="1">
        <v>2.16541E-3</v>
      </c>
      <c r="HE196" s="1">
        <v>0.77182499999999998</v>
      </c>
      <c r="HF196">
        <v>0.5405681</v>
      </c>
      <c r="HG196">
        <v>19.355630000000001</v>
      </c>
      <c r="HH196" s="1">
        <v>1.9864050000000001E-3</v>
      </c>
      <c r="HI196" s="1">
        <v>0.70738009999999996</v>
      </c>
      <c r="HJ196">
        <v>0.54064639999999997</v>
      </c>
      <c r="HK196">
        <v>19.592890000000001</v>
      </c>
      <c r="HL196" s="1">
        <v>1.835249E-3</v>
      </c>
      <c r="HM196" s="1">
        <v>0.65312999999999999</v>
      </c>
      <c r="HN196">
        <v>0.5406763</v>
      </c>
      <c r="HO196">
        <v>19.096160000000001</v>
      </c>
      <c r="HP196" s="1">
        <v>1.706981E-3</v>
      </c>
      <c r="HQ196" s="1">
        <v>0.60718479999999997</v>
      </c>
      <c r="HR196">
        <v>0.54070499999999999</v>
      </c>
      <c r="HS196">
        <v>18.400880000000001</v>
      </c>
      <c r="HT196" s="1">
        <v>1.5993789999999999E-3</v>
      </c>
      <c r="HU196" s="1">
        <v>0.56866260000000002</v>
      </c>
      <c r="HV196">
        <v>0.54072520000000002</v>
      </c>
      <c r="HW196">
        <v>17.806830000000001</v>
      </c>
      <c r="HX196" s="1">
        <v>1.5097929999999999E-3</v>
      </c>
      <c r="HY196" s="1">
        <v>0.53663159999999999</v>
      </c>
      <c r="HZ196">
        <v>0.54072290000000001</v>
      </c>
      <c r="IA196">
        <v>18.037870000000002</v>
      </c>
      <c r="IB196" s="1">
        <v>1.4347240000000001E-3</v>
      </c>
      <c r="IC196" s="1">
        <v>0.50986359999999997</v>
      </c>
      <c r="ID196">
        <v>0.54072739999999997</v>
      </c>
      <c r="IE196">
        <v>18.845580000000002</v>
      </c>
      <c r="IF196" s="1">
        <v>1.3723990000000001E-3</v>
      </c>
      <c r="IG196" s="1">
        <v>0.48759249999999998</v>
      </c>
      <c r="IH196">
        <v>0.54072980000000004</v>
      </c>
      <c r="II196">
        <v>19.82367</v>
      </c>
      <c r="IJ196" s="1">
        <v>1.3228770000000001E-3</v>
      </c>
      <c r="IK196" s="1">
        <v>0.46990140000000002</v>
      </c>
      <c r="IL196">
        <v>0.54072690000000001</v>
      </c>
      <c r="IM196">
        <v>20.769179999999999</v>
      </c>
      <c r="IN196" s="1">
        <v>1.2843240000000001E-3</v>
      </c>
      <c r="IO196" s="1">
        <v>0.45613239999999999</v>
      </c>
      <c r="IP196">
        <v>0.54071860000000005</v>
      </c>
      <c r="IQ196">
        <v>20.932680000000001</v>
      </c>
      <c r="IR196" s="1">
        <v>1.252268E-3</v>
      </c>
      <c r="IS196" s="1">
        <v>0.44473200000000002</v>
      </c>
      <c r="IT196">
        <v>0.54073819999999995</v>
      </c>
      <c r="IU196">
        <v>20.373470000000001</v>
      </c>
      <c r="IV196" s="1">
        <v>1.22043E-3</v>
      </c>
      <c r="IW196" s="1">
        <v>0.43351849999999997</v>
      </c>
      <c r="IX196">
        <v>0.54071939999999996</v>
      </c>
      <c r="IY196">
        <v>19.562429999999999</v>
      </c>
      <c r="IZ196" s="1">
        <v>1.1849919999999999E-3</v>
      </c>
      <c r="JA196" s="1">
        <v>0.42104720000000001</v>
      </c>
      <c r="JB196">
        <v>0.54070510000000005</v>
      </c>
      <c r="JC196">
        <v>18.84516</v>
      </c>
      <c r="JD196" s="1">
        <v>1.1453769999999999E-3</v>
      </c>
      <c r="JE196" s="1">
        <v>0.40706409999999998</v>
      </c>
      <c r="JF196">
        <v>0.5407206</v>
      </c>
      <c r="JG196">
        <v>18.808350000000001</v>
      </c>
      <c r="JH196" s="1">
        <v>1.102998E-3</v>
      </c>
      <c r="JI196" s="1">
        <v>0.3920942</v>
      </c>
      <c r="JJ196">
        <v>0.54072690000000001</v>
      </c>
      <c r="JK196">
        <v>19.064550000000001</v>
      </c>
      <c r="JL196" s="1">
        <v>1.060103E-3</v>
      </c>
      <c r="JM196" s="1">
        <v>0.3768514</v>
      </c>
      <c r="JN196">
        <v>0.54072770000000003</v>
      </c>
      <c r="JO196">
        <v>19.678629999999998</v>
      </c>
      <c r="JP196" s="1">
        <v>1.0174069999999999E-3</v>
      </c>
      <c r="JQ196" s="1">
        <v>0.36173660000000002</v>
      </c>
      <c r="JR196">
        <v>0.54070870000000004</v>
      </c>
      <c r="JS196">
        <v>19.974820000000001</v>
      </c>
      <c r="JT196" s="1">
        <v>9.7635159999999996E-4</v>
      </c>
      <c r="JU196" s="1">
        <v>0.34712409999999999</v>
      </c>
      <c r="JV196">
        <v>0.54070969999999996</v>
      </c>
      <c r="JW196">
        <v>19.751840000000001</v>
      </c>
      <c r="JX196" s="1">
        <v>9.3689089999999999E-4</v>
      </c>
      <c r="JY196" s="1">
        <v>0.33312510000000001</v>
      </c>
      <c r="JZ196">
        <v>0.54070850000000004</v>
      </c>
      <c r="KA196">
        <v>19.129470000000001</v>
      </c>
      <c r="KB196" s="1">
        <v>8.9928079999999997E-4</v>
      </c>
      <c r="KC196" s="1">
        <v>0.31973760000000001</v>
      </c>
      <c r="KD196">
        <v>0.54071550000000002</v>
      </c>
      <c r="KE196">
        <v>18.317720000000001</v>
      </c>
      <c r="KF196" s="1">
        <v>8.6335760000000002E-4</v>
      </c>
      <c r="KG196" s="1">
        <v>0.3069751</v>
      </c>
      <c r="KH196">
        <v>0.54071150000000001</v>
      </c>
      <c r="KI196">
        <v>17.57386</v>
      </c>
      <c r="KJ196" s="1">
        <v>8.2932000000000004E-4</v>
      </c>
      <c r="KK196" s="1">
        <v>0.294877</v>
      </c>
      <c r="KL196">
        <v>0.54069460000000003</v>
      </c>
      <c r="KM196">
        <v>17.604749999999999</v>
      </c>
      <c r="KN196" s="1">
        <v>7.9686030000000003E-4</v>
      </c>
      <c r="KO196" s="1">
        <v>0.28332780000000002</v>
      </c>
      <c r="KP196">
        <v>0.54071650000000004</v>
      </c>
      <c r="KQ196">
        <v>17.73471</v>
      </c>
      <c r="KR196" s="1">
        <v>7.6580409999999995E-4</v>
      </c>
      <c r="KS196" s="1">
        <v>0.27227059999999997</v>
      </c>
      <c r="KT196">
        <v>0.54071069999999999</v>
      </c>
      <c r="KU196">
        <v>18.1328</v>
      </c>
      <c r="KV196" s="1">
        <v>7.3599519999999999E-4</v>
      </c>
      <c r="KW196" s="1">
        <v>0.26168580000000002</v>
      </c>
      <c r="KX196">
        <v>0.54070370000000001</v>
      </c>
      <c r="KY196">
        <v>18.55425</v>
      </c>
      <c r="KZ196" s="1">
        <v>7.0740050000000002E-4</v>
      </c>
      <c r="LA196" s="1">
        <v>0.2515213</v>
      </c>
      <c r="LB196">
        <v>0.5407149</v>
      </c>
      <c r="LC196">
        <v>18.567309999999999</v>
      </c>
      <c r="LD196" s="1">
        <v>6.8020190000000005E-4</v>
      </c>
      <c r="LE196" s="1">
        <v>0.24183969999999999</v>
      </c>
      <c r="LF196">
        <v>0.54071440000000004</v>
      </c>
      <c r="LG196">
        <v>18.07274</v>
      </c>
      <c r="LH196" s="1">
        <v>6.5461909999999998E-4</v>
      </c>
      <c r="LI196" s="1">
        <v>0.23272129999999999</v>
      </c>
      <c r="LJ196">
        <v>0.54071329999999995</v>
      </c>
      <c r="LK196">
        <v>17.361689999999999</v>
      </c>
      <c r="LL196" s="1">
        <v>6.3009619999999998E-4</v>
      </c>
      <c r="LM196" s="1">
        <v>0.22401599999999999</v>
      </c>
      <c r="LN196">
        <v>0.54070629999999997</v>
      </c>
      <c r="LO196">
        <v>16.801639999999999</v>
      </c>
      <c r="LP196" s="1">
        <v>6.0660719999999996E-4</v>
      </c>
      <c r="LQ196" s="1">
        <v>0.21568180000000001</v>
      </c>
      <c r="LR196">
        <v>0.54069560000000005</v>
      </c>
      <c r="LS196">
        <v>17.098220000000001</v>
      </c>
      <c r="LT196" s="1">
        <v>5.8427200000000005E-4</v>
      </c>
      <c r="LU196" s="1">
        <v>0.20773240000000001</v>
      </c>
      <c r="LV196">
        <v>0.54067489999999996</v>
      </c>
      <c r="LW196">
        <v>17.616029999999999</v>
      </c>
      <c r="LX196" s="1">
        <v>5.6291290000000003E-4</v>
      </c>
      <c r="LY196" s="1">
        <v>0.2001455</v>
      </c>
      <c r="LZ196">
        <v>0.54064199999999996</v>
      </c>
      <c r="MA196">
        <v>18.409890000000001</v>
      </c>
      <c r="MB196" s="1">
        <v>5.426653E-4</v>
      </c>
      <c r="MC196" s="1">
        <v>0.19293930000000001</v>
      </c>
      <c r="MD196">
        <v>0.54058300000000004</v>
      </c>
      <c r="ME196">
        <v>19.386569999999999</v>
      </c>
      <c r="MF196" s="1">
        <v>5.2347690000000002E-4</v>
      </c>
      <c r="MG196" s="1">
        <v>0.1861284</v>
      </c>
      <c r="MH196">
        <v>0.54053850000000003</v>
      </c>
      <c r="MI196">
        <v>19.7027</v>
      </c>
      <c r="MJ196" s="1">
        <v>5.0516160000000005E-4</v>
      </c>
      <c r="MK196" s="1">
        <v>0.17963380000000001</v>
      </c>
      <c r="ML196">
        <v>0.54044340000000002</v>
      </c>
      <c r="MM196">
        <v>19.244910000000001</v>
      </c>
      <c r="MN196" s="1">
        <v>4.8746739999999997E-4</v>
      </c>
      <c r="MO196" s="1">
        <v>0.1733479</v>
      </c>
      <c r="MP196">
        <v>0.54034850000000001</v>
      </c>
      <c r="MQ196">
        <v>18.640640000000001</v>
      </c>
      <c r="MR196" s="1">
        <v>4.706321E-4</v>
      </c>
      <c r="MS196" s="1">
        <v>0.1673916</v>
      </c>
      <c r="MT196">
        <v>0.54023239999999995</v>
      </c>
      <c r="MU196">
        <v>18.164709999999999</v>
      </c>
      <c r="MV196" s="1">
        <v>4.5434050000000003E-4</v>
      </c>
      <c r="MW196" s="1">
        <v>0.1616194</v>
      </c>
      <c r="MX196">
        <v>0.54014839999999997</v>
      </c>
      <c r="MY196">
        <v>18.547039999999999</v>
      </c>
      <c r="MZ196" s="1">
        <v>4.38739E-4</v>
      </c>
      <c r="NA196" s="1">
        <v>0.1560743</v>
      </c>
      <c r="NB196">
        <v>0.54004189999999996</v>
      </c>
      <c r="NC196">
        <v>19.408539999999999</v>
      </c>
      <c r="ND196" s="1">
        <v>4.246187E-4</v>
      </c>
      <c r="NE196" s="1">
        <v>0.15105479999999999</v>
      </c>
      <c r="NF196">
        <v>0.53993950000000002</v>
      </c>
      <c r="NG196">
        <v>20.41555</v>
      </c>
      <c r="NH196" s="1">
        <v>4.1277030000000001E-4</v>
      </c>
      <c r="NI196" s="1">
        <v>0.1468228</v>
      </c>
      <c r="NJ196">
        <v>0.53986749999999994</v>
      </c>
      <c r="NK196">
        <v>21.38252</v>
      </c>
      <c r="NL196" s="1">
        <v>4.0330489999999998E-4</v>
      </c>
      <c r="NM196" s="1">
        <v>0.14342369999999999</v>
      </c>
      <c r="NN196">
        <v>0.53979549999999998</v>
      </c>
      <c r="NO196">
        <v>21.501650000000001</v>
      </c>
      <c r="NP196" s="1">
        <v>3.952866E-4</v>
      </c>
      <c r="NQ196" s="1">
        <v>0.1405585</v>
      </c>
      <c r="NR196">
        <v>0.53976290000000005</v>
      </c>
      <c r="NS196">
        <v>20.969950000000001</v>
      </c>
      <c r="NT196" s="1">
        <v>3.869481E-4</v>
      </c>
      <c r="NU196" s="1">
        <v>0.1375982</v>
      </c>
      <c r="NV196">
        <v>0.53974230000000001</v>
      </c>
      <c r="NW196">
        <v>20.264040000000001</v>
      </c>
      <c r="NX196" s="1">
        <v>3.7750609999999998E-4</v>
      </c>
      <c r="NY196" s="1">
        <v>0.13424469999999999</v>
      </c>
      <c r="NZ196">
        <v>0.53971409999999997</v>
      </c>
      <c r="OA196">
        <v>19.66703</v>
      </c>
      <c r="OB196" s="1">
        <v>3.6687139999999998E-4</v>
      </c>
      <c r="OC196" s="1">
        <v>0.13047320000000001</v>
      </c>
      <c r="OD196">
        <v>0.53969610000000001</v>
      </c>
      <c r="OE196">
        <v>19.43092</v>
      </c>
      <c r="OF196" s="1">
        <v>3.552281E-4</v>
      </c>
      <c r="OG196" s="1">
        <v>0.12632959999999999</v>
      </c>
      <c r="OH196">
        <v>0.53964860000000003</v>
      </c>
      <c r="OI196">
        <v>19.97343</v>
      </c>
      <c r="OJ196" s="1">
        <v>3.4265320000000001E-4</v>
      </c>
      <c r="OK196" s="1">
        <v>0.1218775</v>
      </c>
    </row>
    <row r="197" spans="1:401" x14ac:dyDescent="0.35">
      <c r="A197">
        <v>203</v>
      </c>
      <c r="B197" t="s">
        <v>4</v>
      </c>
      <c r="C197" t="s">
        <v>181</v>
      </c>
      <c r="D197" t="s">
        <v>203</v>
      </c>
      <c r="E197">
        <v>917.53639999999996</v>
      </c>
      <c r="F197">
        <v>1.000216</v>
      </c>
      <c r="G197">
        <v>16.031369999999999</v>
      </c>
      <c r="H197">
        <v>0</v>
      </c>
      <c r="I197">
        <v>0</v>
      </c>
      <c r="J197">
        <v>0.99908750000000002</v>
      </c>
      <c r="K197">
        <v>16.131399999999999</v>
      </c>
      <c r="L197">
        <v>0</v>
      </c>
      <c r="M197">
        <v>0</v>
      </c>
      <c r="N197">
        <v>0.99789539999999999</v>
      </c>
      <c r="O197">
        <v>16.680399999999999</v>
      </c>
      <c r="P197">
        <v>0</v>
      </c>
      <c r="Q197">
        <v>0</v>
      </c>
      <c r="R197">
        <v>0.99670650000000005</v>
      </c>
      <c r="S197">
        <v>16.89385</v>
      </c>
      <c r="T197">
        <v>0</v>
      </c>
      <c r="U197">
        <v>0</v>
      </c>
      <c r="V197">
        <v>0.99571319999999996</v>
      </c>
      <c r="W197">
        <v>17.027550000000002</v>
      </c>
      <c r="X197">
        <v>0</v>
      </c>
      <c r="Y197">
        <v>0</v>
      </c>
      <c r="Z197">
        <v>0.99465139999999996</v>
      </c>
      <c r="AA197">
        <v>16.667850000000001</v>
      </c>
      <c r="AB197">
        <v>0</v>
      </c>
      <c r="AC197">
        <v>0</v>
      </c>
      <c r="AD197">
        <v>0.9936045</v>
      </c>
      <c r="AE197">
        <v>16.217559999999999</v>
      </c>
      <c r="AF197">
        <v>0</v>
      </c>
      <c r="AG197">
        <v>0</v>
      </c>
      <c r="AH197">
        <v>0.99254410000000004</v>
      </c>
      <c r="AI197">
        <v>15.8482</v>
      </c>
      <c r="AJ197" s="1">
        <v>3.0232619999999999E-35</v>
      </c>
      <c r="AK197" s="1">
        <v>9.26508E-33</v>
      </c>
      <c r="AL197">
        <v>0.99149880000000001</v>
      </c>
      <c r="AM197">
        <v>15.72204</v>
      </c>
      <c r="AN197" s="1">
        <v>1.9129379999999998E-24</v>
      </c>
      <c r="AO197" s="1">
        <v>5.8970319999999998E-22</v>
      </c>
      <c r="AP197">
        <v>0.99040019999999995</v>
      </c>
      <c r="AQ197">
        <v>15.838139999999999</v>
      </c>
      <c r="AR197" s="1">
        <v>8.096128E-14</v>
      </c>
      <c r="AS197" s="1">
        <v>2.3068120000000001E-11</v>
      </c>
      <c r="AT197">
        <v>0.98934480000000002</v>
      </c>
      <c r="AU197">
        <v>16.386959999999998</v>
      </c>
      <c r="AV197" s="1">
        <v>5.7335320000000005E-7</v>
      </c>
      <c r="AW197" s="1">
        <v>1.288343E-4</v>
      </c>
      <c r="AX197">
        <v>0.98832489999999995</v>
      </c>
      <c r="AY197">
        <v>16.559799999999999</v>
      </c>
      <c r="AZ197" s="1">
        <v>7.083282E-4</v>
      </c>
      <c r="BA197">
        <v>0.17353869999999999</v>
      </c>
      <c r="BB197">
        <v>0.98730640000000003</v>
      </c>
      <c r="BC197">
        <v>16.43609</v>
      </c>
      <c r="BD197" s="1">
        <v>8.1187620000000002E-2</v>
      </c>
      <c r="BE197">
        <v>21.16085</v>
      </c>
      <c r="BF197">
        <v>0.98630019999999996</v>
      </c>
      <c r="BG197">
        <v>16.06897</v>
      </c>
      <c r="BH197">
        <v>2.0089640000000002</v>
      </c>
      <c r="BI197">
        <v>551.09690000000001</v>
      </c>
      <c r="BJ197">
        <v>0.98531760000000002</v>
      </c>
      <c r="BK197">
        <v>15.44571</v>
      </c>
      <c r="BL197">
        <v>16.04438</v>
      </c>
      <c r="BM197">
        <v>4591.8639999999996</v>
      </c>
      <c r="BN197">
        <v>0.98405779999999998</v>
      </c>
      <c r="BO197">
        <v>14.8485</v>
      </c>
      <c r="BP197">
        <v>53.025539999999999</v>
      </c>
      <c r="BQ197">
        <v>15742.82</v>
      </c>
      <c r="BR197">
        <v>0.98233000000000004</v>
      </c>
      <c r="BS197">
        <v>14.53131</v>
      </c>
      <c r="BT197">
        <v>86.533630000000002</v>
      </c>
      <c r="BU197">
        <v>26532.55</v>
      </c>
      <c r="BV197">
        <v>0.98022129999999996</v>
      </c>
      <c r="BW197">
        <v>14.761329999999999</v>
      </c>
      <c r="BX197">
        <v>79.761570000000006</v>
      </c>
      <c r="BY197">
        <v>25160.41</v>
      </c>
      <c r="BZ197">
        <v>0.97789230000000005</v>
      </c>
      <c r="CA197">
        <v>15.42704</v>
      </c>
      <c r="CB197">
        <v>46.253489999999999</v>
      </c>
      <c r="CC197">
        <v>14960.39</v>
      </c>
      <c r="CD197">
        <v>0.97507659999999996</v>
      </c>
      <c r="CE197">
        <v>16.233560000000001</v>
      </c>
      <c r="CF197">
        <v>18.51896</v>
      </c>
      <c r="CG197">
        <v>6121.3230000000003</v>
      </c>
      <c r="CH197">
        <v>0.97176149999999994</v>
      </c>
      <c r="CI197">
        <v>16.827870000000001</v>
      </c>
      <c r="CJ197">
        <v>5.5763259999999999</v>
      </c>
      <c r="CK197">
        <v>1877.77</v>
      </c>
      <c r="CL197">
        <v>0.96816769999999996</v>
      </c>
      <c r="CM197">
        <v>16.733090000000001</v>
      </c>
      <c r="CN197">
        <v>1.392026</v>
      </c>
      <c r="CO197">
        <v>474.84910000000002</v>
      </c>
      <c r="CP197">
        <v>0.96455869999999999</v>
      </c>
      <c r="CQ197">
        <v>16.237169999999999</v>
      </c>
      <c r="CR197">
        <v>0.34103919999999999</v>
      </c>
      <c r="CS197">
        <v>116.38930000000001</v>
      </c>
      <c r="CT197">
        <v>0.96169789999999999</v>
      </c>
      <c r="CU197">
        <v>15.654450000000001</v>
      </c>
      <c r="CV197" s="1">
        <v>0.11664869999999999</v>
      </c>
      <c r="CW197">
        <v>38.86497</v>
      </c>
      <c r="CX197">
        <v>0.95901530000000001</v>
      </c>
      <c r="CY197">
        <v>15.20337</v>
      </c>
      <c r="CZ197" s="1">
        <v>7.1512800000000001E-2</v>
      </c>
      <c r="DA197">
        <v>23.247579999999999</v>
      </c>
      <c r="DB197">
        <v>0.95650919999999995</v>
      </c>
      <c r="DC197">
        <v>15.410489999999999</v>
      </c>
      <c r="DD197" s="1">
        <v>6.2859479999999995E-2</v>
      </c>
      <c r="DE197">
        <v>20.277950000000001</v>
      </c>
      <c r="DF197">
        <v>0.95374820000000005</v>
      </c>
      <c r="DG197">
        <v>16.157070000000001</v>
      </c>
      <c r="DH197" s="1">
        <v>6.2598340000000002E-2</v>
      </c>
      <c r="DI197" s="1">
        <v>20.21424</v>
      </c>
      <c r="DJ197">
        <v>0.95093260000000002</v>
      </c>
      <c r="DK197">
        <v>16.931180000000001</v>
      </c>
      <c r="DL197" s="1">
        <v>6.3672400000000004E-2</v>
      </c>
      <c r="DM197" s="1">
        <v>20.651789999999998</v>
      </c>
      <c r="DN197">
        <v>0.94703090000000001</v>
      </c>
      <c r="DO197">
        <v>17.55622</v>
      </c>
      <c r="DP197" s="1">
        <v>6.3314860000000001E-2</v>
      </c>
      <c r="DQ197" s="1">
        <v>20.665690000000001</v>
      </c>
      <c r="DR197">
        <v>0.94293910000000003</v>
      </c>
      <c r="DS197">
        <v>17.601939999999999</v>
      </c>
      <c r="DT197" s="1">
        <v>6.081392E-2</v>
      </c>
      <c r="DU197" s="1">
        <v>19.980070000000001</v>
      </c>
      <c r="DV197">
        <v>0.93908610000000003</v>
      </c>
      <c r="DW197">
        <v>17.164480000000001</v>
      </c>
      <c r="DX197" s="1">
        <v>5.6703709999999997E-2</v>
      </c>
      <c r="DY197" s="1">
        <v>18.741769999999999</v>
      </c>
      <c r="DZ197">
        <v>0.93662809999999996</v>
      </c>
      <c r="EA197">
        <v>16.563320000000001</v>
      </c>
      <c r="EB197" s="1">
        <v>5.1830620000000001E-2</v>
      </c>
      <c r="EC197" s="1">
        <v>17.201740000000001</v>
      </c>
      <c r="ED197">
        <v>0.93443690000000001</v>
      </c>
      <c r="EE197">
        <v>16.08268</v>
      </c>
      <c r="EF197" s="1">
        <v>4.6782079999999997E-2</v>
      </c>
      <c r="EG197" s="1">
        <v>15.577819999999999</v>
      </c>
      <c r="EH197">
        <v>0.93222539999999998</v>
      </c>
      <c r="EI197">
        <v>16.208909999999999</v>
      </c>
      <c r="EJ197" s="1">
        <v>4.1831260000000002E-2</v>
      </c>
      <c r="EK197" s="1">
        <v>13.975009999999999</v>
      </c>
      <c r="EL197">
        <v>0.93039919999999998</v>
      </c>
      <c r="EM197">
        <v>16.836729999999999</v>
      </c>
      <c r="EN197" s="1">
        <v>3.6979089999999999E-2</v>
      </c>
      <c r="EO197" s="1">
        <v>12.389139999999999</v>
      </c>
      <c r="EP197">
        <v>0.92870419999999998</v>
      </c>
      <c r="EQ197">
        <v>17.669920000000001</v>
      </c>
      <c r="ER197" s="1">
        <v>3.2196669999999997E-2</v>
      </c>
      <c r="ES197" s="1">
        <v>10.81654</v>
      </c>
      <c r="ET197">
        <v>0.92718650000000002</v>
      </c>
      <c r="EU197">
        <v>18.359829999999999</v>
      </c>
      <c r="EV197" s="1">
        <v>2.7646110000000002E-2</v>
      </c>
      <c r="EW197" s="1">
        <v>9.3064529999999994</v>
      </c>
      <c r="EX197">
        <v>0.92561689999999996</v>
      </c>
      <c r="EY197">
        <v>18.43834</v>
      </c>
      <c r="EZ197" s="1">
        <v>2.3595060000000001E-2</v>
      </c>
      <c r="FA197" s="1">
        <v>7.9505559999999997</v>
      </c>
      <c r="FB197">
        <v>0.92430659999999998</v>
      </c>
      <c r="FC197">
        <v>17.99605</v>
      </c>
      <c r="FD197" s="1">
        <v>2.0183380000000001E-2</v>
      </c>
      <c r="FE197" s="1">
        <v>6.7998669999999999</v>
      </c>
      <c r="FF197">
        <v>0.92345630000000001</v>
      </c>
      <c r="FG197">
        <v>17.283570000000001</v>
      </c>
      <c r="FH197" s="1">
        <v>1.7413580000000001E-2</v>
      </c>
      <c r="FI197" s="1">
        <v>5.8597010000000003</v>
      </c>
      <c r="FJ197">
        <v>0.92291769999999995</v>
      </c>
      <c r="FK197">
        <v>16.638020000000001</v>
      </c>
      <c r="FL197" s="1">
        <v>1.5188E-2</v>
      </c>
      <c r="FM197" s="1">
        <v>5.1005640000000003</v>
      </c>
      <c r="FN197">
        <v>0.92268890000000003</v>
      </c>
      <c r="FO197">
        <v>16.84984</v>
      </c>
      <c r="FP197" s="1">
        <v>1.335737E-2</v>
      </c>
      <c r="FQ197" s="1">
        <v>4.4759849999999997</v>
      </c>
      <c r="FR197">
        <v>0.9227689</v>
      </c>
      <c r="FS197">
        <v>17.35408</v>
      </c>
      <c r="FT197" s="1">
        <v>1.172863E-2</v>
      </c>
      <c r="FU197" s="1">
        <v>3.9231220000000002</v>
      </c>
      <c r="FV197">
        <v>0.9234251</v>
      </c>
      <c r="FW197">
        <v>18.00207</v>
      </c>
      <c r="FX197" s="1">
        <v>1.009942E-2</v>
      </c>
      <c r="FY197" s="1">
        <v>3.3742169999999998</v>
      </c>
      <c r="FZ197">
        <v>0.92405199999999998</v>
      </c>
      <c r="GA197">
        <v>18.472390000000001</v>
      </c>
      <c r="GB197" s="1">
        <v>8.3799489999999994E-3</v>
      </c>
      <c r="GC197" s="1">
        <v>2.7990870000000001</v>
      </c>
      <c r="GD197">
        <v>0.92456870000000002</v>
      </c>
      <c r="GE197">
        <v>18.47983</v>
      </c>
      <c r="GF197" s="1">
        <v>6.6745010000000002E-3</v>
      </c>
      <c r="GG197" s="1">
        <v>2.2290130000000001</v>
      </c>
      <c r="GH197">
        <v>0.92498199999999997</v>
      </c>
      <c r="GI197">
        <v>17.989370000000001</v>
      </c>
      <c r="GJ197" s="1">
        <v>5.1852499999999998E-3</v>
      </c>
      <c r="GK197" s="1">
        <v>1.7293229999999999</v>
      </c>
      <c r="GL197">
        <v>0.92526509999999995</v>
      </c>
      <c r="GM197">
        <v>17.22278</v>
      </c>
      <c r="GN197" s="1">
        <v>4.0452420000000001E-3</v>
      </c>
      <c r="GO197" s="1">
        <v>1.3452470000000001</v>
      </c>
      <c r="GP197">
        <v>0.92549930000000002</v>
      </c>
      <c r="GQ197">
        <v>16.612629999999999</v>
      </c>
      <c r="GR197" s="1">
        <v>3.2611139999999999E-3</v>
      </c>
      <c r="GS197" s="1">
        <v>1.0800510000000001</v>
      </c>
      <c r="GT197">
        <v>0.92569389999999996</v>
      </c>
      <c r="GU197">
        <v>16.958379999999998</v>
      </c>
      <c r="GV197" s="1">
        <v>2.750504E-3</v>
      </c>
      <c r="GW197" s="1">
        <v>0.90744530000000001</v>
      </c>
      <c r="GX197">
        <v>0.9257571</v>
      </c>
      <c r="GY197">
        <v>17.641719999999999</v>
      </c>
      <c r="GZ197" s="1">
        <v>2.4176340000000001E-3</v>
      </c>
      <c r="HA197" s="1">
        <v>0.79508310000000004</v>
      </c>
      <c r="HB197">
        <v>0.92585439999999997</v>
      </c>
      <c r="HC197">
        <v>18.486260000000001</v>
      </c>
      <c r="HD197" s="1">
        <v>2.1847709999999998E-3</v>
      </c>
      <c r="HE197" s="1">
        <v>0.71703879999999998</v>
      </c>
      <c r="HF197">
        <v>0.92582430000000004</v>
      </c>
      <c r="HG197">
        <v>19.343610000000002</v>
      </c>
      <c r="HH197" s="1">
        <v>2.0022949999999999E-3</v>
      </c>
      <c r="HI197" s="1">
        <v>0.65640270000000001</v>
      </c>
      <c r="HJ197">
        <v>0.92581910000000001</v>
      </c>
      <c r="HK197">
        <v>19.60643</v>
      </c>
      <c r="HL197" s="1">
        <v>1.8487449999999999E-3</v>
      </c>
      <c r="HM197" s="1">
        <v>0.60559229999999997</v>
      </c>
      <c r="HN197">
        <v>0.92574179999999995</v>
      </c>
      <c r="HO197">
        <v>19.133759999999999</v>
      </c>
      <c r="HP197" s="1">
        <v>1.718378E-3</v>
      </c>
      <c r="HQ197" s="1">
        <v>0.56252999999999997</v>
      </c>
      <c r="HR197">
        <v>0.92569349999999995</v>
      </c>
      <c r="HS197">
        <v>18.447839999999999</v>
      </c>
      <c r="HT197" s="1">
        <v>1.6088529999999999E-3</v>
      </c>
      <c r="HU197" s="1">
        <v>0.52637860000000003</v>
      </c>
      <c r="HV197">
        <v>0.92563099999999998</v>
      </c>
      <c r="HW197">
        <v>17.849329999999998</v>
      </c>
      <c r="HX197" s="1">
        <v>1.517685E-3</v>
      </c>
      <c r="HY197" s="1">
        <v>0.49630999999999997</v>
      </c>
      <c r="HZ197">
        <v>0.92556830000000001</v>
      </c>
      <c r="IA197">
        <v>18.070060000000002</v>
      </c>
      <c r="IB197" s="1">
        <v>1.4413480000000001E-3</v>
      </c>
      <c r="IC197" s="1">
        <v>0.47120649999999997</v>
      </c>
      <c r="ID197">
        <v>0.92551879999999997</v>
      </c>
      <c r="IE197">
        <v>18.847999999999999</v>
      </c>
      <c r="IF197" s="1">
        <v>1.3778200000000001E-3</v>
      </c>
      <c r="IG197" s="1">
        <v>0.45027309999999998</v>
      </c>
      <c r="IH197">
        <v>0.92548109999999995</v>
      </c>
      <c r="II197">
        <v>19.80303</v>
      </c>
      <c r="IJ197" s="1">
        <v>1.3270860000000001E-3</v>
      </c>
      <c r="IK197" s="1">
        <v>0.43354369999999998</v>
      </c>
      <c r="IL197">
        <v>0.92545710000000003</v>
      </c>
      <c r="IM197">
        <v>20.753830000000001</v>
      </c>
      <c r="IN197" s="1">
        <v>1.2876420000000001E-3</v>
      </c>
      <c r="IO197" s="1">
        <v>0.42054049999999998</v>
      </c>
      <c r="IP197">
        <v>0.92544309999999996</v>
      </c>
      <c r="IQ197">
        <v>20.94622</v>
      </c>
      <c r="IR197" s="1">
        <v>1.255211E-3</v>
      </c>
      <c r="IS197" s="1">
        <v>0.40990019999999999</v>
      </c>
      <c r="IT197">
        <v>0.92540109999999998</v>
      </c>
      <c r="IU197">
        <v>20.425370000000001</v>
      </c>
      <c r="IV197" s="1">
        <v>1.2235460000000001E-3</v>
      </c>
      <c r="IW197" s="1">
        <v>0.39966380000000001</v>
      </c>
      <c r="IX197">
        <v>0.92539329999999997</v>
      </c>
      <c r="IY197">
        <v>19.632079999999998</v>
      </c>
      <c r="IZ197" s="1">
        <v>1.188529E-3</v>
      </c>
      <c r="JA197" s="1">
        <v>0.38834800000000003</v>
      </c>
      <c r="JB197">
        <v>0.92537420000000004</v>
      </c>
      <c r="JC197">
        <v>18.907630000000001</v>
      </c>
      <c r="JD197" s="1">
        <v>1.149258E-3</v>
      </c>
      <c r="JE197" s="1">
        <v>0.37563220000000003</v>
      </c>
      <c r="JF197">
        <v>0.92537000000000003</v>
      </c>
      <c r="JG197">
        <v>18.84186</v>
      </c>
      <c r="JH197" s="1">
        <v>1.107074E-3</v>
      </c>
      <c r="JI197" s="1">
        <v>0.361952</v>
      </c>
      <c r="JJ197">
        <v>0.92538799999999999</v>
      </c>
      <c r="JK197">
        <v>19.054790000000001</v>
      </c>
      <c r="JL197" s="1">
        <v>1.064199E-3</v>
      </c>
      <c r="JM197" s="1">
        <v>0.3479546</v>
      </c>
      <c r="JN197">
        <v>0.92535149999999999</v>
      </c>
      <c r="JO197">
        <v>19.652989999999999</v>
      </c>
      <c r="JP197" s="1">
        <v>1.0214289999999999E-3</v>
      </c>
      <c r="JQ197" s="1">
        <v>0.33403699999999997</v>
      </c>
      <c r="JR197">
        <v>0.92535230000000002</v>
      </c>
      <c r="JS197">
        <v>19.959009999999999</v>
      </c>
      <c r="JT197" s="1">
        <v>9.8020060000000007E-4</v>
      </c>
      <c r="JU197" s="1">
        <v>0.3205326</v>
      </c>
      <c r="JV197">
        <v>0.92535129999999999</v>
      </c>
      <c r="JW197">
        <v>19.77816</v>
      </c>
      <c r="JX197" s="1">
        <v>9.4058059999999998E-4</v>
      </c>
      <c r="JY197" s="1">
        <v>0.30760460000000001</v>
      </c>
      <c r="JZ197">
        <v>0.92535509999999999</v>
      </c>
      <c r="KA197">
        <v>19.18939</v>
      </c>
      <c r="KB197" s="1">
        <v>9.0279049999999995E-4</v>
      </c>
      <c r="KC197" s="1">
        <v>0.2952304</v>
      </c>
      <c r="KD197">
        <v>0.9253557</v>
      </c>
      <c r="KE197">
        <v>18.39246</v>
      </c>
      <c r="KF197" s="1">
        <v>8.6671019999999999E-4</v>
      </c>
      <c r="KG197" s="1">
        <v>0.28344200000000003</v>
      </c>
      <c r="KH197">
        <v>0.92535299999999998</v>
      </c>
      <c r="KI197">
        <v>17.63645</v>
      </c>
      <c r="KJ197" s="1">
        <v>8.324955E-4</v>
      </c>
      <c r="KK197" s="1">
        <v>0.27225240000000001</v>
      </c>
      <c r="KL197">
        <v>0.92535639999999997</v>
      </c>
      <c r="KM197">
        <v>17.645130000000002</v>
      </c>
      <c r="KN197" s="1">
        <v>7.9989239999999999E-4</v>
      </c>
      <c r="KO197" s="1">
        <v>0.261577</v>
      </c>
      <c r="KP197">
        <v>0.92536260000000004</v>
      </c>
      <c r="KQ197">
        <v>17.739660000000001</v>
      </c>
      <c r="KR197" s="1">
        <v>7.687131E-4</v>
      </c>
      <c r="KS197" s="1">
        <v>0.25137159999999997</v>
      </c>
      <c r="KT197">
        <v>0.92535659999999997</v>
      </c>
      <c r="KU197">
        <v>18.130780000000001</v>
      </c>
      <c r="KV197" s="1">
        <v>7.3877739999999995E-4</v>
      </c>
      <c r="KW197" s="1">
        <v>0.24159269999999999</v>
      </c>
      <c r="KX197">
        <v>0.92536169999999995</v>
      </c>
      <c r="KY197">
        <v>18.550249999999998</v>
      </c>
      <c r="KZ197" s="1">
        <v>7.1007500000000001E-4</v>
      </c>
      <c r="LA197" s="1">
        <v>0.232208</v>
      </c>
      <c r="LB197">
        <v>0.92536510000000005</v>
      </c>
      <c r="LC197">
        <v>18.58324</v>
      </c>
      <c r="LD197" s="1">
        <v>6.8272750000000001E-4</v>
      </c>
      <c r="LE197" s="1">
        <v>0.2232548</v>
      </c>
      <c r="LF197">
        <v>0.92535440000000002</v>
      </c>
      <c r="LG197">
        <v>18.111219999999999</v>
      </c>
      <c r="LH197" s="1">
        <v>6.5701609999999999E-4</v>
      </c>
      <c r="LI197" s="1">
        <v>0.2148245</v>
      </c>
      <c r="LJ197">
        <v>0.92535469999999997</v>
      </c>
      <c r="LK197">
        <v>17.418620000000001</v>
      </c>
      <c r="LL197" s="1">
        <v>6.3238050000000005E-4</v>
      </c>
      <c r="LM197" s="1">
        <v>0.20677960000000001</v>
      </c>
      <c r="LN197">
        <v>0.92533889999999996</v>
      </c>
      <c r="LO197">
        <v>16.863489999999999</v>
      </c>
      <c r="LP197" s="1">
        <v>6.0879499999999997E-4</v>
      </c>
      <c r="LQ197" s="1">
        <v>0.19908380000000001</v>
      </c>
      <c r="LR197">
        <v>0.92536370000000001</v>
      </c>
      <c r="LS197">
        <v>17.15222</v>
      </c>
      <c r="LT197" s="1">
        <v>5.8635950000000001E-4</v>
      </c>
      <c r="LU197" s="1">
        <v>0.19173770000000001</v>
      </c>
      <c r="LV197">
        <v>0.92530789999999996</v>
      </c>
      <c r="LW197">
        <v>17.63852</v>
      </c>
      <c r="LX197" s="1">
        <v>5.649079E-4</v>
      </c>
      <c r="LY197" s="1">
        <v>0.1847288</v>
      </c>
      <c r="LZ197">
        <v>0.92531790000000003</v>
      </c>
      <c r="MA197">
        <v>18.408439999999999</v>
      </c>
      <c r="MB197" s="1">
        <v>5.445564E-4</v>
      </c>
      <c r="MC197" s="1">
        <v>0.17806449999999999</v>
      </c>
      <c r="MD197">
        <v>0.9252416</v>
      </c>
      <c r="ME197">
        <v>19.381150000000002</v>
      </c>
      <c r="MF197" s="1">
        <v>5.2525650000000005E-4</v>
      </c>
      <c r="MG197" s="1">
        <v>0.17176459999999999</v>
      </c>
      <c r="MH197">
        <v>0.92519549999999995</v>
      </c>
      <c r="MI197">
        <v>19.7105</v>
      </c>
      <c r="MJ197" s="1">
        <v>5.0689229999999999E-4</v>
      </c>
      <c r="MK197" s="1">
        <v>0.16577819999999999</v>
      </c>
      <c r="ML197">
        <v>0.92513060000000003</v>
      </c>
      <c r="MM197">
        <v>19.273569999999999</v>
      </c>
      <c r="MN197" s="1">
        <v>4.8911639999999997E-4</v>
      </c>
      <c r="MO197" s="1">
        <v>0.15997420000000001</v>
      </c>
      <c r="MP197">
        <v>0.92505099999999996</v>
      </c>
      <c r="MQ197">
        <v>18.68431</v>
      </c>
      <c r="MR197" s="1">
        <v>4.7221239999999999E-4</v>
      </c>
      <c r="MS197" s="1">
        <v>0.15447649999999999</v>
      </c>
      <c r="MT197">
        <v>0.92501120000000003</v>
      </c>
      <c r="MU197">
        <v>18.208179999999999</v>
      </c>
      <c r="MV197" s="1">
        <v>4.5587470000000001E-4</v>
      </c>
      <c r="MW197" s="1">
        <v>0.14915700000000001</v>
      </c>
      <c r="MX197">
        <v>0.9249733</v>
      </c>
      <c r="MY197">
        <v>18.574010000000001</v>
      </c>
      <c r="MZ197" s="1">
        <v>4.4019129999999998E-4</v>
      </c>
      <c r="NA197" s="1">
        <v>0.14403659999999999</v>
      </c>
      <c r="NB197">
        <v>0.92495430000000001</v>
      </c>
      <c r="NC197">
        <v>19.400600000000001</v>
      </c>
      <c r="ND197" s="1">
        <v>4.2588940000000002E-4</v>
      </c>
      <c r="NE197" s="1">
        <v>0.1393578</v>
      </c>
      <c r="NF197">
        <v>0.92494589999999999</v>
      </c>
      <c r="NG197">
        <v>20.385010000000001</v>
      </c>
      <c r="NH197" s="1">
        <v>4.1380520000000001E-4</v>
      </c>
      <c r="NI197" s="1">
        <v>0.13538149999999999</v>
      </c>
      <c r="NJ197">
        <v>0.92501960000000005</v>
      </c>
      <c r="NK197">
        <v>21.365290000000002</v>
      </c>
      <c r="NL197" s="1">
        <v>4.0414040000000002E-4</v>
      </c>
      <c r="NM197" s="1">
        <v>0.13218450000000001</v>
      </c>
      <c r="NN197">
        <v>0.92503550000000001</v>
      </c>
      <c r="NO197">
        <v>21.515319999999999</v>
      </c>
      <c r="NP197" s="1">
        <v>3.9604190000000001E-4</v>
      </c>
      <c r="NQ197" s="1">
        <v>0.12951950000000001</v>
      </c>
      <c r="NR197">
        <v>0.92510700000000001</v>
      </c>
      <c r="NS197">
        <v>21.01484</v>
      </c>
      <c r="NT197" s="1">
        <v>3.8779569999999999E-4</v>
      </c>
      <c r="NU197" s="1">
        <v>0.1268338</v>
      </c>
      <c r="NV197">
        <v>0.92516690000000001</v>
      </c>
      <c r="NW197">
        <v>20.31962</v>
      </c>
      <c r="NX197" s="1">
        <v>3.7845700000000001E-4</v>
      </c>
      <c r="NY197" s="1">
        <v>0.123793</v>
      </c>
      <c r="NZ197">
        <v>0.92523080000000002</v>
      </c>
      <c r="OA197">
        <v>19.71613</v>
      </c>
      <c r="OB197" s="1">
        <v>3.6794209999999999E-4</v>
      </c>
      <c r="OC197" s="1">
        <v>0.1203713</v>
      </c>
      <c r="OD197">
        <v>0.92528200000000005</v>
      </c>
      <c r="OE197">
        <v>19.451070000000001</v>
      </c>
      <c r="OF197" s="1">
        <v>3.5638059999999999E-4</v>
      </c>
      <c r="OG197" s="1">
        <v>0.11659650000000001</v>
      </c>
      <c r="OH197">
        <v>0.92527709999999996</v>
      </c>
      <c r="OI197">
        <v>19.964980000000001</v>
      </c>
      <c r="OJ197" s="1">
        <v>3.4389220000000001E-4</v>
      </c>
      <c r="OK197" s="1">
        <v>0.1125367</v>
      </c>
    </row>
    <row r="198" spans="1:401" x14ac:dyDescent="0.35">
      <c r="A198">
        <v>204</v>
      </c>
      <c r="B198" t="s">
        <v>4</v>
      </c>
      <c r="C198" t="s">
        <v>181</v>
      </c>
      <c r="D198" t="s">
        <v>204</v>
      </c>
      <c r="E198">
        <v>874.73030000000006</v>
      </c>
      <c r="F198">
        <v>0.84511040000000004</v>
      </c>
      <c r="G198">
        <v>16.029730000000001</v>
      </c>
      <c r="H198">
        <v>0</v>
      </c>
      <c r="I198">
        <v>0</v>
      </c>
      <c r="J198">
        <v>0.84262420000000005</v>
      </c>
      <c r="K198">
        <v>16.119579999999999</v>
      </c>
      <c r="L198">
        <v>0</v>
      </c>
      <c r="M198">
        <v>0</v>
      </c>
      <c r="N198">
        <v>0.84003859999999997</v>
      </c>
      <c r="O198">
        <v>16.675329999999999</v>
      </c>
      <c r="P198">
        <v>0</v>
      </c>
      <c r="Q198">
        <v>0</v>
      </c>
      <c r="R198">
        <v>0.83738109999999999</v>
      </c>
      <c r="S198">
        <v>16.90288</v>
      </c>
      <c r="T198">
        <v>0</v>
      </c>
      <c r="U198">
        <v>0</v>
      </c>
      <c r="V198">
        <v>0.83483419999999997</v>
      </c>
      <c r="W198">
        <v>17.067049999999998</v>
      </c>
      <c r="X198">
        <v>0</v>
      </c>
      <c r="Y198">
        <v>0</v>
      </c>
      <c r="Z198">
        <v>0.83219600000000005</v>
      </c>
      <c r="AA198">
        <v>16.706969999999998</v>
      </c>
      <c r="AB198">
        <v>0</v>
      </c>
      <c r="AC198">
        <v>0</v>
      </c>
      <c r="AD198">
        <v>0.82949859999999997</v>
      </c>
      <c r="AE198">
        <v>16.26173</v>
      </c>
      <c r="AF198">
        <v>0</v>
      </c>
      <c r="AG198">
        <v>0</v>
      </c>
      <c r="AH198">
        <v>0.82676039999999995</v>
      </c>
      <c r="AI198">
        <v>15.87261</v>
      </c>
      <c r="AJ198" s="1">
        <v>4.9385520000000003E-36</v>
      </c>
      <c r="AK198" s="1">
        <v>1.6136300000000001E-33</v>
      </c>
      <c r="AL198">
        <v>0.82399650000000002</v>
      </c>
      <c r="AM198">
        <v>15.719429999999999</v>
      </c>
      <c r="AN198" s="1">
        <v>3.0893919999999999E-25</v>
      </c>
      <c r="AO198" s="1">
        <v>1.015776E-22</v>
      </c>
      <c r="AP198">
        <v>0.82121900000000003</v>
      </c>
      <c r="AQ198">
        <v>15.823230000000001</v>
      </c>
      <c r="AR198" s="1">
        <v>1.2815039999999999E-14</v>
      </c>
      <c r="AS198" s="1">
        <v>4.2168159999999999E-12</v>
      </c>
      <c r="AT198">
        <v>0.8184515</v>
      </c>
      <c r="AU198">
        <v>16.381219999999999</v>
      </c>
      <c r="AV198" s="1">
        <v>2.7967309999999998E-7</v>
      </c>
      <c r="AW198" s="1">
        <v>6.5687739999999994E-5</v>
      </c>
      <c r="AX198">
        <v>0.81572029999999995</v>
      </c>
      <c r="AY198">
        <v>16.571919999999999</v>
      </c>
      <c r="AZ198" s="1">
        <v>4.3689009999999998E-4</v>
      </c>
      <c r="BA198" s="1">
        <v>0.1120389</v>
      </c>
      <c r="BB198">
        <v>0.81297280000000005</v>
      </c>
      <c r="BC198">
        <v>16.474440000000001</v>
      </c>
      <c r="BD198" s="1">
        <v>5.7539109999999997E-2</v>
      </c>
      <c r="BE198">
        <v>15.741210000000001</v>
      </c>
      <c r="BF198">
        <v>0.81025729999999996</v>
      </c>
      <c r="BG198">
        <v>16.125679999999999</v>
      </c>
      <c r="BH198">
        <v>1.580676</v>
      </c>
      <c r="BI198">
        <v>456.64949999999999</v>
      </c>
      <c r="BJ198">
        <v>0.80761700000000003</v>
      </c>
      <c r="BK198">
        <v>15.501910000000001</v>
      </c>
      <c r="BL198">
        <v>13.7415</v>
      </c>
      <c r="BM198">
        <v>4156.5820000000003</v>
      </c>
      <c r="BN198">
        <v>0.80484739999999999</v>
      </c>
      <c r="BO198">
        <v>14.889989999999999</v>
      </c>
      <c r="BP198">
        <v>48.76097</v>
      </c>
      <c r="BQ198">
        <v>15356.07</v>
      </c>
      <c r="BR198">
        <v>0.80180530000000005</v>
      </c>
      <c r="BS198">
        <v>14.543760000000001</v>
      </c>
      <c r="BT198">
        <v>84.538349999999994</v>
      </c>
      <c r="BU198">
        <v>27592.45</v>
      </c>
      <c r="BV198">
        <v>0.79836370000000001</v>
      </c>
      <c r="BW198">
        <v>14.76492</v>
      </c>
      <c r="BX198">
        <v>82.068299999999994</v>
      </c>
      <c r="BY198">
        <v>27652.14</v>
      </c>
      <c r="BZ198">
        <v>0.79444079999999995</v>
      </c>
      <c r="CA198">
        <v>15.418850000000001</v>
      </c>
      <c r="CB198">
        <v>49.738059999999997</v>
      </c>
      <c r="CC198">
        <v>17239.59</v>
      </c>
      <c r="CD198">
        <v>0.78974999999999995</v>
      </c>
      <c r="CE198">
        <v>16.222460000000002</v>
      </c>
      <c r="CF198">
        <v>20.657330000000002</v>
      </c>
      <c r="CG198">
        <v>7342.2610000000004</v>
      </c>
      <c r="CH198">
        <v>0.78433419999999998</v>
      </c>
      <c r="CI198">
        <v>16.831589999999998</v>
      </c>
      <c r="CJ198">
        <v>6.4009980000000004</v>
      </c>
      <c r="CK198">
        <v>2325.837</v>
      </c>
      <c r="CL198">
        <v>0.77829219999999999</v>
      </c>
      <c r="CM198">
        <v>16.76202</v>
      </c>
      <c r="CN198">
        <v>1.6254649999999999</v>
      </c>
      <c r="CO198">
        <v>600.39400000000001</v>
      </c>
      <c r="CP198">
        <v>0.77155209999999996</v>
      </c>
      <c r="CQ198">
        <v>16.283850000000001</v>
      </c>
      <c r="CR198">
        <v>0.3947099</v>
      </c>
      <c r="CS198">
        <v>146.2884</v>
      </c>
      <c r="CT198">
        <v>0.76509510000000003</v>
      </c>
      <c r="CU198">
        <v>15.70589</v>
      </c>
      <c r="CV198" s="1">
        <v>0.1276709</v>
      </c>
      <c r="CW198">
        <v>46.218980000000002</v>
      </c>
      <c r="CX198">
        <v>0.75848309999999997</v>
      </c>
      <c r="CY198">
        <v>15.239710000000001</v>
      </c>
      <c r="CZ198" s="1">
        <v>7.3721289999999995E-2</v>
      </c>
      <c r="DA198">
        <v>25.918520000000001</v>
      </c>
      <c r="DB198">
        <v>0.75199559999999999</v>
      </c>
      <c r="DC198">
        <v>15.421189999999999</v>
      </c>
      <c r="DD198" s="1">
        <v>6.3189300000000004E-2</v>
      </c>
      <c r="DE198">
        <v>22.003240000000002</v>
      </c>
      <c r="DF198">
        <v>0.74519519999999995</v>
      </c>
      <c r="DG198">
        <v>16.141500000000001</v>
      </c>
      <c r="DH198" s="1">
        <v>6.2467109999999999E-2</v>
      </c>
      <c r="DI198" s="1">
        <v>21.791869999999999</v>
      </c>
      <c r="DJ198">
        <v>0.73862269999999997</v>
      </c>
      <c r="DK198">
        <v>16.901240000000001</v>
      </c>
      <c r="DL198" s="1">
        <v>6.3554669999999994E-2</v>
      </c>
      <c r="DM198" s="1">
        <v>22.308029999999999</v>
      </c>
      <c r="DN198">
        <v>0.73191329999999999</v>
      </c>
      <c r="DO198">
        <v>17.54177</v>
      </c>
      <c r="DP198" s="1">
        <v>6.3414360000000003E-2</v>
      </c>
      <c r="DQ198" s="1">
        <v>22.440539999999999</v>
      </c>
      <c r="DR198">
        <v>0.72503930000000005</v>
      </c>
      <c r="DS198">
        <v>17.61608</v>
      </c>
      <c r="DT198" s="1">
        <v>6.1132819999999997E-2</v>
      </c>
      <c r="DU198" s="1">
        <v>21.821429999999999</v>
      </c>
      <c r="DV198">
        <v>0.71827189999999996</v>
      </c>
      <c r="DW198">
        <v>17.206800000000001</v>
      </c>
      <c r="DX198" s="1">
        <v>5.7165250000000001E-2</v>
      </c>
      <c r="DY198" s="1">
        <v>20.571940000000001</v>
      </c>
      <c r="DZ198">
        <v>0.71247309999999997</v>
      </c>
      <c r="EA198">
        <v>16.610610000000001</v>
      </c>
      <c r="EB198" s="1">
        <v>5.2360869999999997E-2</v>
      </c>
      <c r="EC198" s="1">
        <v>18.955490000000001</v>
      </c>
      <c r="ED198">
        <v>0.7067717</v>
      </c>
      <c r="EE198">
        <v>16.113219999999998</v>
      </c>
      <c r="EF198" s="1">
        <v>4.7318150000000003E-2</v>
      </c>
      <c r="EG198" s="1">
        <v>17.22946</v>
      </c>
      <c r="EH198">
        <v>0.70116160000000005</v>
      </c>
      <c r="EI198">
        <v>16.211179999999999</v>
      </c>
      <c r="EJ198" s="1">
        <v>4.2361389999999999E-2</v>
      </c>
      <c r="EK198" s="1">
        <v>15.51219</v>
      </c>
      <c r="EL198">
        <v>0.69609810000000005</v>
      </c>
      <c r="EM198">
        <v>16.810120000000001</v>
      </c>
      <c r="EN198" s="1">
        <v>3.7508319999999998E-2</v>
      </c>
      <c r="EO198" s="1">
        <v>13.805809999999999</v>
      </c>
      <c r="EP198">
        <v>0.69131229999999999</v>
      </c>
      <c r="EQ198">
        <v>17.63035</v>
      </c>
      <c r="ER198" s="1">
        <v>3.2721269999999997E-2</v>
      </c>
      <c r="ES198" s="1">
        <v>12.10411</v>
      </c>
      <c r="ET198">
        <v>0.68698090000000001</v>
      </c>
      <c r="EU198">
        <v>18.337430000000001</v>
      </c>
      <c r="EV198" s="1">
        <v>2.8138730000000001E-2</v>
      </c>
      <c r="EW198" s="1">
        <v>10.452209999999999</v>
      </c>
      <c r="EX198">
        <v>0.68331739999999996</v>
      </c>
      <c r="EY198">
        <v>18.4437</v>
      </c>
      <c r="EZ198" s="1">
        <v>2.4026019999999999E-2</v>
      </c>
      <c r="FA198" s="1">
        <v>8.9482700000000008</v>
      </c>
      <c r="FB198">
        <v>0.68022400000000005</v>
      </c>
      <c r="FC198">
        <v>18.033760000000001</v>
      </c>
      <c r="FD198" s="1">
        <v>2.0543269999999999E-2</v>
      </c>
      <c r="FE198" s="1">
        <v>7.6600099999999998</v>
      </c>
      <c r="FF198">
        <v>0.67781009999999997</v>
      </c>
      <c r="FG198">
        <v>17.346730000000001</v>
      </c>
      <c r="FH198" s="1">
        <v>1.7706159999999999E-2</v>
      </c>
      <c r="FI198" s="1">
        <v>6.6009380000000002</v>
      </c>
      <c r="FJ198">
        <v>0.67599419999999999</v>
      </c>
      <c r="FK198">
        <v>16.69642</v>
      </c>
      <c r="FL198" s="1">
        <v>1.5425629999999999E-2</v>
      </c>
      <c r="FM198" s="1">
        <v>5.743582</v>
      </c>
      <c r="FN198">
        <v>0.6746721</v>
      </c>
      <c r="FO198">
        <v>16.88053</v>
      </c>
      <c r="FP198" s="1">
        <v>1.355835E-2</v>
      </c>
      <c r="FQ198" s="1">
        <v>5.0400470000000004</v>
      </c>
      <c r="FR198">
        <v>0.67394730000000003</v>
      </c>
      <c r="FS198">
        <v>17.349080000000001</v>
      </c>
      <c r="FT198" s="1">
        <v>1.191671E-2</v>
      </c>
      <c r="FU198" s="1">
        <v>4.4234619999999998</v>
      </c>
      <c r="FV198">
        <v>0.67380960000000001</v>
      </c>
      <c r="FW198">
        <v>17.978850000000001</v>
      </c>
      <c r="FX198" s="1">
        <v>1.0294569999999999E-2</v>
      </c>
      <c r="FY198" s="1">
        <v>3.8186399999999998</v>
      </c>
      <c r="FZ198">
        <v>0.67378640000000001</v>
      </c>
      <c r="GA198">
        <v>18.4482</v>
      </c>
      <c r="GB198" s="1">
        <v>8.5832719999999994E-3</v>
      </c>
      <c r="GC198" s="1">
        <v>3.1853989999999999</v>
      </c>
      <c r="GD198">
        <v>0.67386500000000005</v>
      </c>
      <c r="GE198">
        <v>18.488859999999999</v>
      </c>
      <c r="GF198" s="1">
        <v>6.8668089999999998E-3</v>
      </c>
      <c r="GG198" s="1">
        <v>2.5498949999999998</v>
      </c>
      <c r="GH198">
        <v>0.67398309999999995</v>
      </c>
      <c r="GI198">
        <v>18.038820000000001</v>
      </c>
      <c r="GJ198" s="1">
        <v>5.3438629999999999E-3</v>
      </c>
      <c r="GK198" s="1">
        <v>1.9828699999999999</v>
      </c>
      <c r="GL198">
        <v>0.67416770000000004</v>
      </c>
      <c r="GM198">
        <v>17.297090000000001</v>
      </c>
      <c r="GN198" s="1">
        <v>4.1607500000000004E-3</v>
      </c>
      <c r="GO198" s="1">
        <v>1.5396160000000001</v>
      </c>
      <c r="GP198">
        <v>0.67434309999999997</v>
      </c>
      <c r="GQ198">
        <v>16.670929999999998</v>
      </c>
      <c r="GR198" s="1">
        <v>3.3379880000000001E-3</v>
      </c>
      <c r="GS198" s="1">
        <v>1.229654</v>
      </c>
      <c r="GT198">
        <v>0.67455080000000001</v>
      </c>
      <c r="GU198">
        <v>16.983889999999999</v>
      </c>
      <c r="GV198" s="1">
        <v>2.800248E-3</v>
      </c>
      <c r="GW198" s="1">
        <v>1.026905</v>
      </c>
      <c r="GX198">
        <v>0.67473720000000004</v>
      </c>
      <c r="GY198">
        <v>17.62921</v>
      </c>
      <c r="GZ198" s="1">
        <v>2.450561E-3</v>
      </c>
      <c r="HA198" s="1">
        <v>0.89517849999999999</v>
      </c>
      <c r="HB198">
        <v>0.6749385</v>
      </c>
      <c r="HC198">
        <v>18.455819999999999</v>
      </c>
      <c r="HD198" s="1">
        <v>2.208963E-3</v>
      </c>
      <c r="HE198" s="1">
        <v>0.804898</v>
      </c>
      <c r="HF198">
        <v>0.67507050000000002</v>
      </c>
      <c r="HG198">
        <v>19.317049999999998</v>
      </c>
      <c r="HH198" s="1">
        <v>2.021966E-3</v>
      </c>
      <c r="HI198" s="1">
        <v>0.73570170000000001</v>
      </c>
      <c r="HJ198">
        <v>0.67519280000000004</v>
      </c>
      <c r="HK198">
        <v>19.61853</v>
      </c>
      <c r="HL198" s="1">
        <v>1.865425E-3</v>
      </c>
      <c r="HM198" s="1">
        <v>0.67810800000000004</v>
      </c>
      <c r="HN198">
        <v>0.67527440000000005</v>
      </c>
      <c r="HO198">
        <v>19.177700000000002</v>
      </c>
      <c r="HP198" s="1">
        <v>1.732466E-3</v>
      </c>
      <c r="HQ198" s="1">
        <v>0.62927880000000003</v>
      </c>
      <c r="HR198">
        <v>0.67532329999999996</v>
      </c>
      <c r="HS198">
        <v>18.505749999999999</v>
      </c>
      <c r="HT198" s="1">
        <v>1.620596E-3</v>
      </c>
      <c r="HU198" s="1">
        <v>0.58823320000000001</v>
      </c>
      <c r="HV198">
        <v>0.67538359999999997</v>
      </c>
      <c r="HW198">
        <v>17.897269999999999</v>
      </c>
      <c r="HX198" s="1">
        <v>1.527456E-3</v>
      </c>
      <c r="HY198" s="1">
        <v>0.55407729999999999</v>
      </c>
      <c r="HZ198">
        <v>0.67540719999999999</v>
      </c>
      <c r="IA198">
        <v>18.0974</v>
      </c>
      <c r="IB198" s="1">
        <v>1.4495440000000001E-3</v>
      </c>
      <c r="IC198" s="1">
        <v>0.52558930000000004</v>
      </c>
      <c r="ID198">
        <v>0.6754232</v>
      </c>
      <c r="IE198">
        <v>18.840789999999998</v>
      </c>
      <c r="IF198" s="1">
        <v>1.3845590000000001E-3</v>
      </c>
      <c r="IG198" s="1">
        <v>0.50178860000000003</v>
      </c>
      <c r="IH198">
        <v>0.67543690000000001</v>
      </c>
      <c r="II198">
        <v>19.76859</v>
      </c>
      <c r="IJ198" s="1">
        <v>1.332345E-3</v>
      </c>
      <c r="IK198" s="1">
        <v>0.48264689999999999</v>
      </c>
      <c r="IL198">
        <v>0.67543200000000003</v>
      </c>
      <c r="IM198">
        <v>20.722770000000001</v>
      </c>
      <c r="IN198" s="1">
        <v>1.2917650000000001E-3</v>
      </c>
      <c r="IO198" s="1">
        <v>0.46776099999999998</v>
      </c>
      <c r="IP198">
        <v>0.67544110000000002</v>
      </c>
      <c r="IQ198">
        <v>20.959150000000001</v>
      </c>
      <c r="IR198" s="1">
        <v>1.258803E-3</v>
      </c>
      <c r="IS198" s="1">
        <v>0.45572829999999998</v>
      </c>
      <c r="IT198">
        <v>0.67542530000000001</v>
      </c>
      <c r="IU198">
        <v>20.482939999999999</v>
      </c>
      <c r="IV198" s="1">
        <v>1.227269E-3</v>
      </c>
      <c r="IW198" s="1">
        <v>0.44441570000000002</v>
      </c>
      <c r="IX198">
        <v>0.67543319999999996</v>
      </c>
      <c r="IY198">
        <v>19.713920000000002</v>
      </c>
      <c r="IZ198" s="1">
        <v>1.192745E-3</v>
      </c>
      <c r="JA198" s="1">
        <v>0.43206709999999998</v>
      </c>
      <c r="JB198">
        <v>0.67542049999999998</v>
      </c>
      <c r="JC198">
        <v>18.980350000000001</v>
      </c>
      <c r="JD198" s="1">
        <v>1.153928E-3</v>
      </c>
      <c r="JE198" s="1">
        <v>0.41815799999999997</v>
      </c>
      <c r="JF198">
        <v>0.6754329</v>
      </c>
      <c r="JG198">
        <v>18.875489999999999</v>
      </c>
      <c r="JH198" s="1">
        <v>1.1119890000000001E-3</v>
      </c>
      <c r="JI198" s="1">
        <v>0.40310489999999999</v>
      </c>
      <c r="JJ198">
        <v>0.67542599999999997</v>
      </c>
      <c r="JK198">
        <v>19.04429</v>
      </c>
      <c r="JL198" s="1">
        <v>1.0691419999999999E-3</v>
      </c>
      <c r="JM198" s="1">
        <v>0.38760790000000001</v>
      </c>
      <c r="JN198">
        <v>0.67542650000000004</v>
      </c>
      <c r="JO198">
        <v>19.61909</v>
      </c>
      <c r="JP198" s="1">
        <v>1.026302E-3</v>
      </c>
      <c r="JQ198" s="1">
        <v>0.37215120000000002</v>
      </c>
      <c r="JR198">
        <v>0.67542939999999996</v>
      </c>
      <c r="JS198">
        <v>19.938980000000001</v>
      </c>
      <c r="JT198" s="1">
        <v>9.8487230000000002E-4</v>
      </c>
      <c r="JU198" s="1">
        <v>0.35711179999999998</v>
      </c>
      <c r="JV198">
        <v>0.67543370000000003</v>
      </c>
      <c r="JW198">
        <v>19.804220000000001</v>
      </c>
      <c r="JX198" s="1">
        <v>9.4506660000000004E-4</v>
      </c>
      <c r="JY198" s="1">
        <v>0.34270790000000001</v>
      </c>
      <c r="JZ198">
        <v>0.67544110000000002</v>
      </c>
      <c r="KA198">
        <v>19.256530000000001</v>
      </c>
      <c r="KB198" s="1">
        <v>9.0706909999999996E-4</v>
      </c>
      <c r="KC198" s="1">
        <v>0.32891100000000001</v>
      </c>
      <c r="KD198">
        <v>0.67543310000000001</v>
      </c>
      <c r="KE198">
        <v>18.479700000000001</v>
      </c>
      <c r="KF198" s="1">
        <v>8.7078809999999998E-4</v>
      </c>
      <c r="KG198" s="1">
        <v>0.3157664</v>
      </c>
      <c r="KH198">
        <v>0.67543390000000003</v>
      </c>
      <c r="KI198">
        <v>17.71134</v>
      </c>
      <c r="KJ198" s="1">
        <v>8.3635600000000001E-4</v>
      </c>
      <c r="KK198" s="1">
        <v>0.30327749999999998</v>
      </c>
      <c r="KL198">
        <v>0.67543819999999999</v>
      </c>
      <c r="KM198">
        <v>17.683969999999999</v>
      </c>
      <c r="KN198" s="1">
        <v>8.035831E-4</v>
      </c>
      <c r="KO198" s="1">
        <v>0.29137740000000001</v>
      </c>
      <c r="KP198">
        <v>0.67544439999999994</v>
      </c>
      <c r="KQ198">
        <v>17.74634</v>
      </c>
      <c r="KR198" s="1">
        <v>7.7225609999999995E-4</v>
      </c>
      <c r="KS198" s="1">
        <v>0.2800086</v>
      </c>
      <c r="KT198">
        <v>0.67544130000000002</v>
      </c>
      <c r="KU198">
        <v>18.120419999999999</v>
      </c>
      <c r="KV198" s="1">
        <v>7.4216229999999998E-4</v>
      </c>
      <c r="KW198" s="1">
        <v>0.26910689999999998</v>
      </c>
      <c r="KX198">
        <v>0.67543690000000001</v>
      </c>
      <c r="KY198">
        <v>18.536909999999999</v>
      </c>
      <c r="KZ198" s="1">
        <v>7.1333200000000001E-4</v>
      </c>
      <c r="LA198" s="1">
        <v>0.25865690000000002</v>
      </c>
      <c r="LB198">
        <v>0.67543799999999998</v>
      </c>
      <c r="LC198">
        <v>18.599540000000001</v>
      </c>
      <c r="LD198" s="1">
        <v>6.8579920000000003E-4</v>
      </c>
      <c r="LE198" s="1">
        <v>0.24866170000000001</v>
      </c>
      <c r="LF198">
        <v>0.67543220000000004</v>
      </c>
      <c r="LG198">
        <v>18.156040000000001</v>
      </c>
      <c r="LH198" s="1">
        <v>6.5992850000000001E-4</v>
      </c>
      <c r="LI198" s="1">
        <v>0.2392512</v>
      </c>
      <c r="LJ198">
        <v>0.6754346</v>
      </c>
      <c r="LK198">
        <v>17.485720000000001</v>
      </c>
      <c r="LL198" s="1">
        <v>6.3515860000000002E-4</v>
      </c>
      <c r="LM198" s="1">
        <v>0.23028170000000001</v>
      </c>
      <c r="LN198">
        <v>0.67542210000000003</v>
      </c>
      <c r="LO198">
        <v>16.92719</v>
      </c>
      <c r="LP198" s="1">
        <v>6.1146110000000003E-4</v>
      </c>
      <c r="LQ198" s="1">
        <v>0.2217084</v>
      </c>
      <c r="LR198">
        <v>0.67540800000000001</v>
      </c>
      <c r="LS198">
        <v>17.20111</v>
      </c>
      <c r="LT198" s="1">
        <v>5.8889830000000002E-4</v>
      </c>
      <c r="LU198" s="1">
        <v>0.21351890000000001</v>
      </c>
      <c r="LV198">
        <v>0.67537700000000001</v>
      </c>
      <c r="LW198">
        <v>17.65898</v>
      </c>
      <c r="LX198" s="1">
        <v>5.6732889999999995E-4</v>
      </c>
      <c r="LY198" s="1">
        <v>0.20570169999999999</v>
      </c>
      <c r="LZ198">
        <v>0.67534039999999995</v>
      </c>
      <c r="MA198">
        <v>18.394629999999999</v>
      </c>
      <c r="MB198" s="1">
        <v>5.4685400000000005E-4</v>
      </c>
      <c r="MC198" s="1">
        <v>0.19827049999999999</v>
      </c>
      <c r="MD198">
        <v>0.67525579999999996</v>
      </c>
      <c r="ME198">
        <v>19.359590000000001</v>
      </c>
      <c r="MF198" s="1">
        <v>5.2742499999999999E-4</v>
      </c>
      <c r="MG198" s="1">
        <v>0.1912375</v>
      </c>
      <c r="MH198">
        <v>0.6751646</v>
      </c>
      <c r="MI198">
        <v>19.719660000000001</v>
      </c>
      <c r="MJ198" s="1">
        <v>5.0898269999999997E-4</v>
      </c>
      <c r="MK198" s="1">
        <v>0.18457290000000001</v>
      </c>
      <c r="ML198">
        <v>0.67501129999999998</v>
      </c>
      <c r="MM198">
        <v>19.30734</v>
      </c>
      <c r="MN198" s="1">
        <v>4.9111469999999998E-4</v>
      </c>
      <c r="MO198" s="1">
        <v>0.17811360000000001</v>
      </c>
      <c r="MP198">
        <v>0.67485050000000002</v>
      </c>
      <c r="MQ198">
        <v>18.737639999999999</v>
      </c>
      <c r="MR198" s="1">
        <v>4.7411600000000001E-4</v>
      </c>
      <c r="MS198" s="1">
        <v>0.17198740000000001</v>
      </c>
      <c r="MT198">
        <v>0.67466689999999996</v>
      </c>
      <c r="MU198">
        <v>18.251840000000001</v>
      </c>
      <c r="MV198" s="1">
        <v>4.5772370000000002E-4</v>
      </c>
      <c r="MW198" s="1">
        <v>0.16607820000000001</v>
      </c>
      <c r="MX198">
        <v>0.67449729999999997</v>
      </c>
      <c r="MY198">
        <v>18.596250000000001</v>
      </c>
      <c r="MZ198" s="1">
        <v>4.4194839999999998E-4</v>
      </c>
      <c r="NA198" s="1">
        <v>0.1603773</v>
      </c>
      <c r="NB198">
        <v>0.67431940000000001</v>
      </c>
      <c r="NC198">
        <v>19.378769999999999</v>
      </c>
      <c r="ND198" s="1">
        <v>4.2743540000000002E-4</v>
      </c>
      <c r="NE198" s="1">
        <v>0.15512039999999999</v>
      </c>
      <c r="NF198">
        <v>0.67415510000000001</v>
      </c>
      <c r="NG198">
        <v>20.338699999999999</v>
      </c>
      <c r="NH198" s="1">
        <v>4.1507749999999998E-4</v>
      </c>
      <c r="NI198" s="1">
        <v>0.1506149</v>
      </c>
      <c r="NJ198">
        <v>0.6739984</v>
      </c>
      <c r="NK198">
        <v>21.332989999999999</v>
      </c>
      <c r="NL198" s="1">
        <v>4.0516070000000003E-4</v>
      </c>
      <c r="NM198" s="1">
        <v>0.1469792</v>
      </c>
      <c r="NN198">
        <v>0.67387839999999999</v>
      </c>
      <c r="NO198">
        <v>21.52948</v>
      </c>
      <c r="NP198" s="1">
        <v>3.9694989999999999E-4</v>
      </c>
      <c r="NQ198" s="1">
        <v>0.14398150000000001</v>
      </c>
      <c r="NR198">
        <v>0.67379840000000002</v>
      </c>
      <c r="NS198">
        <v>21.06596</v>
      </c>
      <c r="NT198" s="1">
        <v>3.8879920000000002E-4</v>
      </c>
      <c r="NU198" s="1">
        <v>0.1410458</v>
      </c>
      <c r="NV198">
        <v>0.67374080000000003</v>
      </c>
      <c r="NW198">
        <v>20.385449999999999</v>
      </c>
      <c r="NX198" s="1">
        <v>3.7958559999999998E-4</v>
      </c>
      <c r="NY198" s="1">
        <v>0.13773150000000001</v>
      </c>
      <c r="NZ198">
        <v>0.67369749999999995</v>
      </c>
      <c r="OA198">
        <v>19.775269999999999</v>
      </c>
      <c r="OB198" s="1">
        <v>3.6921719999999999E-4</v>
      </c>
      <c r="OC198" s="1">
        <v>0.13399900000000001</v>
      </c>
      <c r="OD198">
        <v>0.67363660000000003</v>
      </c>
      <c r="OE198">
        <v>19.474820000000001</v>
      </c>
      <c r="OF198" s="1">
        <v>3.5775789999999998E-4</v>
      </c>
      <c r="OG198" s="1">
        <v>0.12986259999999999</v>
      </c>
      <c r="OH198">
        <v>0.67356439999999995</v>
      </c>
      <c r="OI198">
        <v>19.95147</v>
      </c>
      <c r="OJ198" s="1">
        <v>3.4537320000000002E-4</v>
      </c>
      <c r="OK198" s="1">
        <v>0.1254053</v>
      </c>
    </row>
    <row r="199" spans="1:401" x14ac:dyDescent="0.35">
      <c r="A199">
        <v>205</v>
      </c>
      <c r="B199" t="s">
        <v>4</v>
      </c>
      <c r="C199" t="s">
        <v>181</v>
      </c>
      <c r="D199" t="s">
        <v>205</v>
      </c>
      <c r="E199">
        <v>896.81299999999999</v>
      </c>
      <c r="F199">
        <v>0.79810029999999998</v>
      </c>
      <c r="G199">
        <v>16.02862</v>
      </c>
      <c r="H199">
        <v>0</v>
      </c>
      <c r="I199">
        <v>0</v>
      </c>
      <c r="J199">
        <v>0.79697039999999997</v>
      </c>
      <c r="K199">
        <v>16.11008</v>
      </c>
      <c r="L199">
        <v>0</v>
      </c>
      <c r="M199">
        <v>0</v>
      </c>
      <c r="N199">
        <v>0.79578870000000002</v>
      </c>
      <c r="O199">
        <v>16.672090000000001</v>
      </c>
      <c r="P199">
        <v>0</v>
      </c>
      <c r="Q199">
        <v>0</v>
      </c>
      <c r="R199">
        <v>0.79460160000000002</v>
      </c>
      <c r="S199">
        <v>16.914059999999999</v>
      </c>
      <c r="T199">
        <v>0</v>
      </c>
      <c r="U199">
        <v>0</v>
      </c>
      <c r="V199">
        <v>0.79301790000000005</v>
      </c>
      <c r="W199">
        <v>17.111249999999998</v>
      </c>
      <c r="X199">
        <v>0</v>
      </c>
      <c r="Y199">
        <v>0</v>
      </c>
      <c r="Z199">
        <v>0.79138149999999996</v>
      </c>
      <c r="AA199">
        <v>16.752089999999999</v>
      </c>
      <c r="AB199">
        <v>0</v>
      </c>
      <c r="AC199">
        <v>0</v>
      </c>
      <c r="AD199">
        <v>0.78974429999999995</v>
      </c>
      <c r="AE199">
        <v>16.313179999999999</v>
      </c>
      <c r="AF199">
        <v>0</v>
      </c>
      <c r="AG199">
        <v>0</v>
      </c>
      <c r="AH199">
        <v>0.78804070000000004</v>
      </c>
      <c r="AI199">
        <v>15.90462</v>
      </c>
      <c r="AJ199" s="1">
        <v>7.9292300000000001E-37</v>
      </c>
      <c r="AK199" s="1">
        <v>2.9838509999999999E-34</v>
      </c>
      <c r="AL199">
        <v>0.78636070000000002</v>
      </c>
      <c r="AM199">
        <v>15.71945</v>
      </c>
      <c r="AN199" s="1">
        <v>4.9099939999999998E-26</v>
      </c>
      <c r="AO199" s="1">
        <v>1.8582490000000001E-23</v>
      </c>
      <c r="AP199">
        <v>0.78465220000000002</v>
      </c>
      <c r="AQ199">
        <v>15.80804</v>
      </c>
      <c r="AR199" s="1">
        <v>2.1338220000000001E-15</v>
      </c>
      <c r="AS199" s="1">
        <v>8.078139E-13</v>
      </c>
      <c r="AT199">
        <v>0.78294549999999996</v>
      </c>
      <c r="AU199">
        <v>16.376380000000001</v>
      </c>
      <c r="AV199" s="1">
        <v>1.2317170000000001E-7</v>
      </c>
      <c r="AW199" s="1">
        <v>3.205727E-5</v>
      </c>
      <c r="AX199">
        <v>0.78130840000000001</v>
      </c>
      <c r="AY199">
        <v>16.582070000000002</v>
      </c>
      <c r="AZ199" s="1">
        <v>2.5328589999999999E-4</v>
      </c>
      <c r="BA199" s="1">
        <v>7.188841E-2</v>
      </c>
      <c r="BB199">
        <v>0.7796286</v>
      </c>
      <c r="BC199">
        <v>16.518879999999999</v>
      </c>
      <c r="BD199">
        <v>3.8953090000000003E-2</v>
      </c>
      <c r="BE199">
        <v>11.84294</v>
      </c>
      <c r="BF199">
        <v>0.77801540000000002</v>
      </c>
      <c r="BG199">
        <v>16.19116</v>
      </c>
      <c r="BH199">
        <v>1.2014039999999999</v>
      </c>
      <c r="BI199">
        <v>387.83199999999999</v>
      </c>
      <c r="BJ199">
        <v>0.77643039999999997</v>
      </c>
      <c r="BK199">
        <v>15.566879999999999</v>
      </c>
      <c r="BL199">
        <v>11.473890000000001</v>
      </c>
      <c r="BM199">
        <v>3900.9389999999999</v>
      </c>
      <c r="BN199">
        <v>0.7747752</v>
      </c>
      <c r="BO199">
        <v>14.94041</v>
      </c>
      <c r="BP199">
        <v>44.072049999999997</v>
      </c>
      <c r="BQ199">
        <v>15692.83</v>
      </c>
      <c r="BR199">
        <v>0.77290740000000002</v>
      </c>
      <c r="BS199">
        <v>14.562950000000001</v>
      </c>
      <c r="BT199">
        <v>81.780739999999994</v>
      </c>
      <c r="BU199">
        <v>30354.560000000001</v>
      </c>
      <c r="BV199">
        <v>0.77074949999999998</v>
      </c>
      <c r="BW199">
        <v>14.77323</v>
      </c>
      <c r="BX199">
        <v>84.191839999999999</v>
      </c>
      <c r="BY199">
        <v>32434.38</v>
      </c>
      <c r="BZ199">
        <v>0.76837239999999996</v>
      </c>
      <c r="CA199">
        <v>15.417109999999999</v>
      </c>
      <c r="CB199">
        <v>53.666550000000001</v>
      </c>
      <c r="CC199">
        <v>21372.18</v>
      </c>
      <c r="CD199">
        <v>0.76551740000000001</v>
      </c>
      <c r="CE199">
        <v>16.21576</v>
      </c>
      <c r="CF199">
        <v>23.264089999999999</v>
      </c>
      <c r="CG199">
        <v>9538.4639999999999</v>
      </c>
      <c r="CH199">
        <v>0.76217780000000002</v>
      </c>
      <c r="CI199">
        <v>16.837299999999999</v>
      </c>
      <c r="CJ199">
        <v>7.462256</v>
      </c>
      <c r="CK199">
        <v>3137.2420000000002</v>
      </c>
      <c r="CL199">
        <v>0.75845149999999995</v>
      </c>
      <c r="CM199">
        <v>16.79205</v>
      </c>
      <c r="CN199">
        <v>1.938439</v>
      </c>
      <c r="CO199">
        <v>830.10969999999998</v>
      </c>
      <c r="CP199">
        <v>0.75447640000000005</v>
      </c>
      <c r="CQ199">
        <v>16.333490000000001</v>
      </c>
      <c r="CR199">
        <v>0.46876390000000001</v>
      </c>
      <c r="CS199">
        <v>201.6182</v>
      </c>
      <c r="CT199">
        <v>0.74892420000000004</v>
      </c>
      <c r="CU199">
        <v>15.76346</v>
      </c>
      <c r="CV199" s="1">
        <v>0.1431048</v>
      </c>
      <c r="CW199">
        <v>59.901690000000002</v>
      </c>
      <c r="CX199">
        <v>0.7430679</v>
      </c>
      <c r="CY199">
        <v>15.28645</v>
      </c>
      <c r="CZ199" s="1">
        <v>7.6822619999999994E-2</v>
      </c>
      <c r="DA199">
        <v>30.884789999999999</v>
      </c>
      <c r="DB199">
        <v>0.7373577</v>
      </c>
      <c r="DC199">
        <v>15.44477</v>
      </c>
      <c r="DD199" s="1">
        <v>6.3689919999999997E-2</v>
      </c>
      <c r="DE199">
        <v>25.16057</v>
      </c>
      <c r="DF199">
        <v>0.73132220000000003</v>
      </c>
      <c r="DG199">
        <v>16.134709999999998</v>
      </c>
      <c r="DH199" s="1">
        <v>6.2324820000000003E-2</v>
      </c>
      <c r="DI199" s="1">
        <v>24.57039</v>
      </c>
      <c r="DJ199">
        <v>0.72558049999999996</v>
      </c>
      <c r="DK199">
        <v>16.87528</v>
      </c>
      <c r="DL199" s="1">
        <v>6.3383679999999998E-2</v>
      </c>
      <c r="DM199" s="1">
        <v>25.076740000000001</v>
      </c>
      <c r="DN199">
        <v>0.71967709999999996</v>
      </c>
      <c r="DO199">
        <v>17.52534</v>
      </c>
      <c r="DP199" s="1">
        <v>6.3468360000000001E-2</v>
      </c>
      <c r="DQ199" s="1">
        <v>25.26247</v>
      </c>
      <c r="DR199">
        <v>0.71360170000000001</v>
      </c>
      <c r="DS199">
        <v>17.626529999999999</v>
      </c>
      <c r="DT199" s="1">
        <v>6.1453170000000001E-2</v>
      </c>
      <c r="DU199" s="1">
        <v>24.626329999999999</v>
      </c>
      <c r="DV199">
        <v>0.70765230000000001</v>
      </c>
      <c r="DW199">
        <v>17.246790000000001</v>
      </c>
      <c r="DX199" s="1">
        <v>5.7666090000000003E-2</v>
      </c>
      <c r="DY199" s="1">
        <v>23.25196</v>
      </c>
      <c r="DZ199">
        <v>0.70303110000000002</v>
      </c>
      <c r="EA199">
        <v>16.660530000000001</v>
      </c>
      <c r="EB199" s="1">
        <v>5.2952859999999997E-2</v>
      </c>
      <c r="EC199" s="1">
        <v>21.42022</v>
      </c>
      <c r="ED199">
        <v>0.69762449999999998</v>
      </c>
      <c r="EE199">
        <v>16.147459999999999</v>
      </c>
      <c r="EF199" s="1">
        <v>4.7925500000000003E-2</v>
      </c>
      <c r="EG199" s="1">
        <v>19.44509</v>
      </c>
      <c r="EH199">
        <v>0.69230170000000002</v>
      </c>
      <c r="EI199">
        <v>16.218610000000002</v>
      </c>
      <c r="EJ199" s="1">
        <v>4.2965129999999997E-2</v>
      </c>
      <c r="EK199" s="1">
        <v>17.482279999999999</v>
      </c>
      <c r="EL199">
        <v>0.68749269999999996</v>
      </c>
      <c r="EM199">
        <v>16.792200000000001</v>
      </c>
      <c r="EN199" s="1">
        <v>3.8114099999999998E-2</v>
      </c>
      <c r="EO199" s="1">
        <v>15.555809999999999</v>
      </c>
      <c r="EP199">
        <v>0.6829944</v>
      </c>
      <c r="EQ199">
        <v>17.599910000000001</v>
      </c>
      <c r="ER199" s="1">
        <v>3.33274E-2</v>
      </c>
      <c r="ES199" s="1">
        <v>13.64448</v>
      </c>
      <c r="ET199">
        <v>0.67887989999999998</v>
      </c>
      <c r="EU199">
        <v>18.31203</v>
      </c>
      <c r="EV199" s="1">
        <v>2.8715709999999998E-2</v>
      </c>
      <c r="EW199" s="1">
        <v>11.784990000000001</v>
      </c>
      <c r="EX199">
        <v>0.67538549999999997</v>
      </c>
      <c r="EY199">
        <v>18.441849999999999</v>
      </c>
      <c r="EZ199" s="1">
        <v>2.4537799999999999E-2</v>
      </c>
      <c r="FA199" s="1">
        <v>10.082319999999999</v>
      </c>
      <c r="FB199">
        <v>0.67245379999999999</v>
      </c>
      <c r="FC199">
        <v>18.066279999999999</v>
      </c>
      <c r="FD199" s="1">
        <v>2.0974799999999998E-2</v>
      </c>
      <c r="FE199" s="1">
        <v>8.6167010000000008</v>
      </c>
      <c r="FF199">
        <v>0.67016500000000001</v>
      </c>
      <c r="FG199">
        <v>17.40746</v>
      </c>
      <c r="FH199" s="1">
        <v>1.8058669999999999E-2</v>
      </c>
      <c r="FI199" s="1">
        <v>7.4086730000000003</v>
      </c>
      <c r="FJ199">
        <v>0.66843019999999997</v>
      </c>
      <c r="FK199">
        <v>16.763940000000002</v>
      </c>
      <c r="FL199" s="1">
        <v>1.5712299999999998E-2</v>
      </c>
      <c r="FM199" s="1">
        <v>6.4317539999999997</v>
      </c>
      <c r="FN199">
        <v>0.66719119999999998</v>
      </c>
      <c r="FO199">
        <v>16.927240000000001</v>
      </c>
      <c r="FP199" s="1">
        <v>1.379905E-2</v>
      </c>
      <c r="FQ199" s="1">
        <v>5.634741</v>
      </c>
      <c r="FR199">
        <v>0.66659020000000002</v>
      </c>
      <c r="FS199">
        <v>17.35399</v>
      </c>
      <c r="FT199" s="1">
        <v>1.213901E-2</v>
      </c>
      <c r="FU199" s="1">
        <v>4.9455140000000002</v>
      </c>
      <c r="FV199">
        <v>0.66659469999999998</v>
      </c>
      <c r="FW199">
        <v>17.956440000000001</v>
      </c>
      <c r="FX199" s="1">
        <v>1.052293E-2</v>
      </c>
      <c r="FY199" s="1">
        <v>4.2804919999999997</v>
      </c>
      <c r="FZ199">
        <v>0.66666289999999995</v>
      </c>
      <c r="GA199">
        <v>18.4194</v>
      </c>
      <c r="GB199" s="1">
        <v>8.8227449999999999E-3</v>
      </c>
      <c r="GC199" s="1">
        <v>3.5887869999999999</v>
      </c>
      <c r="GD199">
        <v>0.66680919999999999</v>
      </c>
      <c r="GE199">
        <v>18.48892</v>
      </c>
      <c r="GF199" s="1">
        <v>7.0971929999999999E-3</v>
      </c>
      <c r="GG199" s="1">
        <v>2.888115</v>
      </c>
      <c r="GH199">
        <v>0.66696339999999998</v>
      </c>
      <c r="GI199">
        <v>18.083110000000001</v>
      </c>
      <c r="GJ199" s="1">
        <v>5.5375820000000001E-3</v>
      </c>
      <c r="GK199" s="1">
        <v>2.2520959999999999</v>
      </c>
      <c r="GL199">
        <v>0.6671473</v>
      </c>
      <c r="GM199">
        <v>17.37209</v>
      </c>
      <c r="GN199" s="1">
        <v>4.3042059999999997E-3</v>
      </c>
      <c r="GO199" s="1">
        <v>1.7461340000000001</v>
      </c>
      <c r="GP199">
        <v>0.66730929999999999</v>
      </c>
      <c r="GQ199">
        <v>16.74108</v>
      </c>
      <c r="GR199" s="1">
        <v>3.434468E-3</v>
      </c>
      <c r="GS199" s="1">
        <v>1.3873139999999999</v>
      </c>
      <c r="GT199">
        <v>0.6674947</v>
      </c>
      <c r="GU199">
        <v>17.02628</v>
      </c>
      <c r="GV199" s="1">
        <v>2.8627040000000002E-3</v>
      </c>
      <c r="GW199" s="1">
        <v>1.151132</v>
      </c>
      <c r="GX199">
        <v>0.66766840000000005</v>
      </c>
      <c r="GY199">
        <v>17.631129999999999</v>
      </c>
      <c r="GZ199" s="1">
        <v>2.4916669999999999E-3</v>
      </c>
      <c r="HA199" s="1">
        <v>0.99798819999999999</v>
      </c>
      <c r="HB199">
        <v>0.66779580000000005</v>
      </c>
      <c r="HC199">
        <v>18.433019999999999</v>
      </c>
      <c r="HD199" s="1">
        <v>2.2386350000000001E-3</v>
      </c>
      <c r="HE199" s="1">
        <v>0.89432820000000002</v>
      </c>
      <c r="HF199">
        <v>0.66789730000000003</v>
      </c>
      <c r="HG199">
        <v>19.293340000000001</v>
      </c>
      <c r="HH199" s="1">
        <v>2.0457909999999999E-3</v>
      </c>
      <c r="HI199" s="1">
        <v>0.81613250000000004</v>
      </c>
      <c r="HJ199">
        <v>0.66799350000000002</v>
      </c>
      <c r="HK199">
        <v>19.62555</v>
      </c>
      <c r="HL199" s="1">
        <v>1.8855969999999999E-3</v>
      </c>
      <c r="HM199" s="1">
        <v>0.7516079</v>
      </c>
      <c r="HN199">
        <v>0.66803769999999996</v>
      </c>
      <c r="HO199">
        <v>19.2178</v>
      </c>
      <c r="HP199" s="1">
        <v>1.749514E-3</v>
      </c>
      <c r="HQ199" s="1">
        <v>0.69689460000000003</v>
      </c>
      <c r="HR199">
        <v>0.66807530000000004</v>
      </c>
      <c r="HS199">
        <v>18.56391</v>
      </c>
      <c r="HT199" s="1">
        <v>1.634854E-3</v>
      </c>
      <c r="HU199" s="1">
        <v>0.65082530000000005</v>
      </c>
      <c r="HV199">
        <v>0.66810130000000001</v>
      </c>
      <c r="HW199">
        <v>17.952839999999998</v>
      </c>
      <c r="HX199" s="1">
        <v>1.5393130000000001E-3</v>
      </c>
      <c r="HY199" s="1">
        <v>0.61245919999999998</v>
      </c>
      <c r="HZ199">
        <v>0.66811880000000001</v>
      </c>
      <c r="IA199">
        <v>18.139060000000001</v>
      </c>
      <c r="IB199" s="1">
        <v>1.4594810000000001E-3</v>
      </c>
      <c r="IC199" s="1">
        <v>0.58046529999999996</v>
      </c>
      <c r="ID199">
        <v>0.66812879999999997</v>
      </c>
      <c r="IE199">
        <v>18.846109999999999</v>
      </c>
      <c r="IF199" s="1">
        <v>1.3927740000000001E-3</v>
      </c>
      <c r="IG199" s="1">
        <v>0.5537126</v>
      </c>
      <c r="IH199">
        <v>0.66811699999999996</v>
      </c>
      <c r="II199">
        <v>19.745360000000002</v>
      </c>
      <c r="IJ199" s="1">
        <v>1.338789E-3</v>
      </c>
      <c r="IK199" s="1">
        <v>0.53202380000000005</v>
      </c>
      <c r="IL199">
        <v>0.66811220000000004</v>
      </c>
      <c r="IM199">
        <v>20.694019999999998</v>
      </c>
      <c r="IN199" s="1">
        <v>1.2967930000000001E-3</v>
      </c>
      <c r="IO199" s="1">
        <v>0.51512869999999999</v>
      </c>
      <c r="IP199">
        <v>0.6681203</v>
      </c>
      <c r="IQ199">
        <v>20.9648</v>
      </c>
      <c r="IR199" s="1">
        <v>1.263091E-3</v>
      </c>
      <c r="IS199" s="1">
        <v>0.50161979999999995</v>
      </c>
      <c r="IT199">
        <v>0.66810049999999999</v>
      </c>
      <c r="IU199">
        <v>20.535730000000001</v>
      </c>
      <c r="IV199" s="1">
        <v>1.2316149999999999E-3</v>
      </c>
      <c r="IW199" s="1">
        <v>0.48921700000000001</v>
      </c>
      <c r="IX199">
        <v>0.6680971</v>
      </c>
      <c r="IY199">
        <v>19.797540000000001</v>
      </c>
      <c r="IZ199" s="1">
        <v>1.19765E-3</v>
      </c>
      <c r="JA199" s="1">
        <v>0.47589920000000002</v>
      </c>
      <c r="JB199">
        <v>0.66809759999999996</v>
      </c>
      <c r="JC199">
        <v>19.062570000000001</v>
      </c>
      <c r="JD199" s="1">
        <v>1.159387E-3</v>
      </c>
      <c r="JE199" s="1">
        <v>0.46086129999999997</v>
      </c>
      <c r="JF199">
        <v>0.66809050000000003</v>
      </c>
      <c r="JG199">
        <v>18.92464</v>
      </c>
      <c r="JH199" s="1">
        <v>1.117776E-3</v>
      </c>
      <c r="JI199" s="1">
        <v>0.44449680000000003</v>
      </c>
      <c r="JJ199">
        <v>0.66809569999999996</v>
      </c>
      <c r="JK199">
        <v>19.044730000000001</v>
      </c>
      <c r="JL199" s="1">
        <v>1.074979E-3</v>
      </c>
      <c r="JM199" s="1">
        <v>0.4275255</v>
      </c>
      <c r="JN199">
        <v>0.66810510000000001</v>
      </c>
      <c r="JO199">
        <v>19.589580000000002</v>
      </c>
      <c r="JP199" s="1">
        <v>1.0320819999999999E-3</v>
      </c>
      <c r="JQ199" s="1">
        <v>0.41054849999999998</v>
      </c>
      <c r="JR199">
        <v>0.66808429999999996</v>
      </c>
      <c r="JS199">
        <v>19.912649999999999</v>
      </c>
      <c r="JT199" s="1">
        <v>9.9042089999999998E-4</v>
      </c>
      <c r="JU199" s="1">
        <v>0.39396409999999998</v>
      </c>
      <c r="JV199">
        <v>0.66809370000000001</v>
      </c>
      <c r="JW199">
        <v>19.822520000000001</v>
      </c>
      <c r="JX199" s="1">
        <v>9.5039820000000004E-4</v>
      </c>
      <c r="JY199" s="1">
        <v>0.37807459999999998</v>
      </c>
      <c r="JZ199">
        <v>0.66809770000000002</v>
      </c>
      <c r="KA199">
        <v>19.321639999999999</v>
      </c>
      <c r="KB199" s="1">
        <v>9.1215399999999998E-4</v>
      </c>
      <c r="KC199" s="1">
        <v>0.36284300000000003</v>
      </c>
      <c r="KD199">
        <v>0.66809569999999996</v>
      </c>
      <c r="KE199">
        <v>18.56973</v>
      </c>
      <c r="KF199" s="1">
        <v>8.7564139999999995E-4</v>
      </c>
      <c r="KG199" s="1">
        <v>0.34833510000000001</v>
      </c>
      <c r="KH199">
        <v>0.66809209999999997</v>
      </c>
      <c r="KI199">
        <v>17.794910000000002</v>
      </c>
      <c r="KJ199" s="1">
        <v>8.4094300000000003E-4</v>
      </c>
      <c r="KK199" s="1">
        <v>0.33452949999999998</v>
      </c>
      <c r="KL199">
        <v>0.66809759999999996</v>
      </c>
      <c r="KM199">
        <v>17.736969999999999</v>
      </c>
      <c r="KN199" s="1">
        <v>8.0797010000000001E-4</v>
      </c>
      <c r="KO199" s="1">
        <v>0.32139610000000002</v>
      </c>
      <c r="KP199">
        <v>0.66809940000000001</v>
      </c>
      <c r="KQ199">
        <v>17.761420000000001</v>
      </c>
      <c r="KR199" s="1">
        <v>7.7646270000000003E-4</v>
      </c>
      <c r="KS199" s="1">
        <v>0.30885069999999998</v>
      </c>
      <c r="KT199">
        <v>0.6680971</v>
      </c>
      <c r="KU199">
        <v>18.114139999999999</v>
      </c>
      <c r="KV199" s="1">
        <v>7.4618359999999997E-4</v>
      </c>
      <c r="KW199" s="1">
        <v>0.29681560000000001</v>
      </c>
      <c r="KX199">
        <v>0.66809229999999997</v>
      </c>
      <c r="KY199">
        <v>18.528890000000001</v>
      </c>
      <c r="KZ199" s="1">
        <v>7.1720509999999998E-4</v>
      </c>
      <c r="LA199" s="1">
        <v>0.2852924</v>
      </c>
      <c r="LB199">
        <v>0.66809160000000001</v>
      </c>
      <c r="LC199">
        <v>18.61131</v>
      </c>
      <c r="LD199" s="1">
        <v>6.894577E-4</v>
      </c>
      <c r="LE199" s="1">
        <v>0.27424280000000001</v>
      </c>
      <c r="LF199">
        <v>0.66809479999999999</v>
      </c>
      <c r="LG199">
        <v>18.197569999999999</v>
      </c>
      <c r="LH199" s="1">
        <v>6.633934E-4</v>
      </c>
      <c r="LI199" s="1">
        <v>0.26383830000000003</v>
      </c>
      <c r="LJ199">
        <v>0.66809240000000003</v>
      </c>
      <c r="LK199">
        <v>17.552250000000001</v>
      </c>
      <c r="LL199" s="1">
        <v>6.3846159999999999E-4</v>
      </c>
      <c r="LM199" s="1">
        <v>0.25393660000000001</v>
      </c>
      <c r="LN199">
        <v>0.66807799999999995</v>
      </c>
      <c r="LO199">
        <v>17.001729999999998</v>
      </c>
      <c r="LP199" s="1">
        <v>6.1462850000000005E-4</v>
      </c>
      <c r="LQ199" s="1">
        <v>0.2444761</v>
      </c>
      <c r="LR199">
        <v>0.66806549999999998</v>
      </c>
      <c r="LS199">
        <v>17.267199999999999</v>
      </c>
      <c r="LT199" s="1">
        <v>5.9191129999999997E-4</v>
      </c>
      <c r="LU199" s="1">
        <v>0.23542969999999999</v>
      </c>
      <c r="LV199">
        <v>0.66804479999999999</v>
      </c>
      <c r="LW199">
        <v>17.69293</v>
      </c>
      <c r="LX199" s="1">
        <v>5.7020819999999996E-4</v>
      </c>
      <c r="LY199" s="1">
        <v>0.22679779999999999</v>
      </c>
      <c r="LZ199">
        <v>0.66801330000000003</v>
      </c>
      <c r="MA199">
        <v>18.396920000000001</v>
      </c>
      <c r="MB199" s="1">
        <v>5.4958109999999998E-4</v>
      </c>
      <c r="MC199" s="1">
        <v>0.21857969999999999</v>
      </c>
      <c r="MD199">
        <v>0.66795139999999997</v>
      </c>
      <c r="ME199">
        <v>19.344809999999999</v>
      </c>
      <c r="MF199" s="1">
        <v>5.3000490000000003E-4</v>
      </c>
      <c r="MG199" s="1">
        <v>0.2107956</v>
      </c>
      <c r="MH199">
        <v>0.66787580000000002</v>
      </c>
      <c r="MI199">
        <v>19.720880000000001</v>
      </c>
      <c r="MJ199" s="1">
        <v>5.1145260000000001E-4</v>
      </c>
      <c r="MK199" s="1">
        <v>0.2034271</v>
      </c>
      <c r="ML199">
        <v>0.6677516</v>
      </c>
      <c r="MM199">
        <v>19.336580000000001</v>
      </c>
      <c r="MN199" s="1">
        <v>4.9348930000000005E-4</v>
      </c>
      <c r="MO199" s="1">
        <v>0.19628809999999999</v>
      </c>
      <c r="MP199">
        <v>0.66762189999999999</v>
      </c>
      <c r="MQ199">
        <v>18.788910000000001</v>
      </c>
      <c r="MR199" s="1">
        <v>4.763686E-4</v>
      </c>
      <c r="MS199" s="1">
        <v>0.18949930000000001</v>
      </c>
      <c r="MT199">
        <v>0.66749559999999997</v>
      </c>
      <c r="MU199">
        <v>18.305540000000001</v>
      </c>
      <c r="MV199" s="1">
        <v>4.599122E-4</v>
      </c>
      <c r="MW199" s="1">
        <v>0.18296509999999999</v>
      </c>
      <c r="MX199">
        <v>0.66736689999999999</v>
      </c>
      <c r="MY199">
        <v>18.634219999999999</v>
      </c>
      <c r="MZ199" s="1">
        <v>4.4403999999999998E-4</v>
      </c>
      <c r="NA199" s="1">
        <v>0.1766527</v>
      </c>
      <c r="NB199">
        <v>0.66722539999999997</v>
      </c>
      <c r="NC199">
        <v>19.374179999999999</v>
      </c>
      <c r="ND199" s="1">
        <v>4.2929140000000002E-4</v>
      </c>
      <c r="NE199" s="1">
        <v>0.1707718</v>
      </c>
      <c r="NF199">
        <v>0.66709980000000002</v>
      </c>
      <c r="NG199">
        <v>20.300249999999998</v>
      </c>
      <c r="NH199" s="1">
        <v>4.1662030000000003E-4</v>
      </c>
      <c r="NI199" s="1">
        <v>0.16568050000000001</v>
      </c>
      <c r="NJ199">
        <v>0.66700789999999999</v>
      </c>
      <c r="NK199">
        <v>21.29806</v>
      </c>
      <c r="NL199" s="1">
        <v>4.0639430000000002E-4</v>
      </c>
      <c r="NM199" s="1">
        <v>0.1615415</v>
      </c>
      <c r="NN199">
        <v>0.66693740000000001</v>
      </c>
      <c r="NO199">
        <v>21.536339999999999</v>
      </c>
      <c r="NP199" s="1">
        <v>3.9802769999999998E-4</v>
      </c>
      <c r="NQ199" s="1">
        <v>0.158165</v>
      </c>
      <c r="NR199">
        <v>0.66687589999999997</v>
      </c>
      <c r="NS199">
        <v>21.113150000000001</v>
      </c>
      <c r="NT199" s="1">
        <v>3.8995780000000002E-4</v>
      </c>
      <c r="NU199" s="1">
        <v>0.1549557</v>
      </c>
      <c r="NV199">
        <v>0.66683510000000001</v>
      </c>
      <c r="NW199">
        <v>20.453199999999999</v>
      </c>
      <c r="NX199" s="1">
        <v>3.8089390000000002E-4</v>
      </c>
      <c r="NY199" s="1">
        <v>0.151367</v>
      </c>
      <c r="NZ199">
        <v>0.66683320000000001</v>
      </c>
      <c r="OA199">
        <v>19.840730000000001</v>
      </c>
      <c r="OB199" s="1">
        <v>3.7069849999999999E-4</v>
      </c>
      <c r="OC199" s="1">
        <v>0.1473333</v>
      </c>
      <c r="OD199">
        <v>0.66677920000000002</v>
      </c>
      <c r="OE199">
        <v>19.512039999999999</v>
      </c>
      <c r="OF199" s="1">
        <v>3.5936600000000001E-4</v>
      </c>
      <c r="OG199" s="1">
        <v>0.14284259999999999</v>
      </c>
      <c r="OH199">
        <v>0.66671990000000003</v>
      </c>
      <c r="OI199">
        <v>19.946079999999998</v>
      </c>
      <c r="OJ199" s="1">
        <v>3.4709939999999999E-4</v>
      </c>
      <c r="OK199" s="1">
        <v>0.13799710000000001</v>
      </c>
    </row>
    <row r="200" spans="1:401" x14ac:dyDescent="0.35">
      <c r="A200">
        <v>206</v>
      </c>
      <c r="B200" t="s">
        <v>4</v>
      </c>
      <c r="C200" t="s">
        <v>181</v>
      </c>
      <c r="D200" t="s">
        <v>206</v>
      </c>
      <c r="E200">
        <v>870.10339999999997</v>
      </c>
      <c r="F200">
        <v>0.66813370000000005</v>
      </c>
      <c r="G200">
        <v>16.02965</v>
      </c>
      <c r="H200">
        <v>0</v>
      </c>
      <c r="I200">
        <v>0</v>
      </c>
      <c r="J200">
        <v>0.66678570000000004</v>
      </c>
      <c r="K200">
        <v>16.099640000000001</v>
      </c>
      <c r="L200">
        <v>0</v>
      </c>
      <c r="M200">
        <v>0</v>
      </c>
      <c r="N200">
        <v>0.66540169999999998</v>
      </c>
      <c r="O200">
        <v>16.665150000000001</v>
      </c>
      <c r="P200">
        <v>0</v>
      </c>
      <c r="Q200">
        <v>0</v>
      </c>
      <c r="R200">
        <v>0.66399240000000004</v>
      </c>
      <c r="S200">
        <v>16.921230000000001</v>
      </c>
      <c r="T200">
        <v>0</v>
      </c>
      <c r="U200">
        <v>0</v>
      </c>
      <c r="V200">
        <v>0.66266380000000003</v>
      </c>
      <c r="W200">
        <v>17.150729999999999</v>
      </c>
      <c r="X200">
        <v>0</v>
      </c>
      <c r="Y200">
        <v>0</v>
      </c>
      <c r="Z200">
        <v>0.66129329999999997</v>
      </c>
      <c r="AA200">
        <v>16.796040000000001</v>
      </c>
      <c r="AB200">
        <v>0</v>
      </c>
      <c r="AC200">
        <v>0</v>
      </c>
      <c r="AD200">
        <v>0.65990879999999996</v>
      </c>
      <c r="AE200">
        <v>16.36347</v>
      </c>
      <c r="AF200">
        <v>0</v>
      </c>
      <c r="AG200">
        <v>0</v>
      </c>
      <c r="AH200">
        <v>0.65847639999999996</v>
      </c>
      <c r="AI200">
        <v>15.93923</v>
      </c>
      <c r="AJ200" s="1">
        <v>1.34924E-37</v>
      </c>
      <c r="AK200" s="1">
        <v>5.2451110000000001E-35</v>
      </c>
      <c r="AL200">
        <v>0.6570513</v>
      </c>
      <c r="AM200">
        <v>15.722580000000001</v>
      </c>
      <c r="AN200" s="1">
        <v>8.2769780000000007E-27</v>
      </c>
      <c r="AO200" s="1">
        <v>3.2363230000000001E-24</v>
      </c>
      <c r="AP200">
        <v>0.65559160000000005</v>
      </c>
      <c r="AQ200">
        <v>15.79344</v>
      </c>
      <c r="AR200" s="1">
        <v>3.7557820000000001E-16</v>
      </c>
      <c r="AS200" s="1">
        <v>1.469225E-13</v>
      </c>
      <c r="AT200">
        <v>0.65411589999999997</v>
      </c>
      <c r="AU200">
        <v>16.36862</v>
      </c>
      <c r="AV200" s="1">
        <v>4.6901470000000002E-8</v>
      </c>
      <c r="AW200" s="1">
        <v>1.3255629999999999E-5</v>
      </c>
      <c r="AX200">
        <v>0.65267679999999995</v>
      </c>
      <c r="AY200">
        <v>16.5883</v>
      </c>
      <c r="AZ200" s="1">
        <v>1.3439450000000001E-4</v>
      </c>
      <c r="BA200" s="1">
        <v>4.0522330000000002E-2</v>
      </c>
      <c r="BB200">
        <v>0.65121390000000001</v>
      </c>
      <c r="BC200">
        <v>16.55705</v>
      </c>
      <c r="BD200" s="1">
        <v>2.4691879999999999E-2</v>
      </c>
      <c r="BE200">
        <v>7.9068129999999996</v>
      </c>
      <c r="BF200">
        <v>0.64975660000000002</v>
      </c>
      <c r="BG200">
        <v>16.254639999999998</v>
      </c>
      <c r="BH200">
        <v>0.86921360000000003</v>
      </c>
      <c r="BI200">
        <v>293.80849999999998</v>
      </c>
      <c r="BJ200">
        <v>0.64839069999999999</v>
      </c>
      <c r="BK200">
        <v>15.63105</v>
      </c>
      <c r="BL200">
        <v>9.2450310000000009</v>
      </c>
      <c r="BM200">
        <v>3275.7530000000002</v>
      </c>
      <c r="BN200">
        <v>0.64694309999999999</v>
      </c>
      <c r="BO200">
        <v>14.99273</v>
      </c>
      <c r="BP200">
        <v>38.898510000000002</v>
      </c>
      <c r="BQ200">
        <v>14375.68</v>
      </c>
      <c r="BR200">
        <v>0.64531899999999998</v>
      </c>
      <c r="BS200">
        <v>14.58442</v>
      </c>
      <c r="BT200">
        <v>78.06908</v>
      </c>
      <c r="BU200">
        <v>29961.72</v>
      </c>
      <c r="BV200">
        <v>0.64350629999999998</v>
      </c>
      <c r="BW200">
        <v>14.78124</v>
      </c>
      <c r="BX200">
        <v>86.022639999999996</v>
      </c>
      <c r="BY200">
        <v>34144.379999999997</v>
      </c>
      <c r="BZ200">
        <v>0.64148570000000005</v>
      </c>
      <c r="CA200">
        <v>15.41272</v>
      </c>
      <c r="CB200">
        <v>58.146529999999998</v>
      </c>
      <c r="CC200">
        <v>23783.85</v>
      </c>
      <c r="CD200">
        <v>0.63906010000000002</v>
      </c>
      <c r="CE200">
        <v>16.206990000000001</v>
      </c>
      <c r="CF200">
        <v>26.487549999999999</v>
      </c>
      <c r="CG200">
        <v>11124.97</v>
      </c>
      <c r="CH200">
        <v>0.6362274</v>
      </c>
      <c r="CI200">
        <v>16.838850000000001</v>
      </c>
      <c r="CJ200">
        <v>8.8436229999999991</v>
      </c>
      <c r="CK200">
        <v>3801.2150000000001</v>
      </c>
      <c r="CL200">
        <v>0.63306890000000005</v>
      </c>
      <c r="CM200">
        <v>16.819379999999999</v>
      </c>
      <c r="CN200">
        <v>2.3607499999999999</v>
      </c>
      <c r="CO200">
        <v>1033.05</v>
      </c>
      <c r="CP200">
        <v>0.6296832</v>
      </c>
      <c r="CQ200">
        <v>16.379799999999999</v>
      </c>
      <c r="CR200">
        <v>0.57122919999999999</v>
      </c>
      <c r="CS200">
        <v>251.8502</v>
      </c>
      <c r="CT200">
        <v>0.62663219999999997</v>
      </c>
      <c r="CU200">
        <v>15.819240000000001</v>
      </c>
      <c r="CV200" s="1">
        <v>0.16468099999999999</v>
      </c>
      <c r="CW200">
        <v>71.250209999999996</v>
      </c>
      <c r="CX200">
        <v>0.62365340000000002</v>
      </c>
      <c r="CY200">
        <v>15.33412</v>
      </c>
      <c r="CZ200" s="1">
        <v>8.1165070000000006E-2</v>
      </c>
      <c r="DA200">
        <v>33.890639999999998</v>
      </c>
      <c r="DB200">
        <v>0.62072340000000004</v>
      </c>
      <c r="DC200">
        <v>15.47113</v>
      </c>
      <c r="DD200" s="1">
        <v>6.4459740000000001E-2</v>
      </c>
      <c r="DE200">
        <v>26.439419999999998</v>
      </c>
      <c r="DF200">
        <v>0.61745919999999999</v>
      </c>
      <c r="DG200">
        <v>16.132750000000001</v>
      </c>
      <c r="DH200" s="1">
        <v>6.2232849999999999E-2</v>
      </c>
      <c r="DI200" s="1">
        <v>25.454519999999999</v>
      </c>
      <c r="DJ200">
        <v>0.61447629999999998</v>
      </c>
      <c r="DK200">
        <v>16.85258</v>
      </c>
      <c r="DL200" s="1">
        <v>6.3202640000000004E-2</v>
      </c>
      <c r="DM200" s="1">
        <v>25.930099999999999</v>
      </c>
      <c r="DN200">
        <v>0.6113904</v>
      </c>
      <c r="DO200">
        <v>17.50798</v>
      </c>
      <c r="DP200" s="1">
        <v>6.3509270000000007E-2</v>
      </c>
      <c r="DQ200" s="1">
        <v>26.201090000000001</v>
      </c>
      <c r="DR200">
        <v>0.60815640000000004</v>
      </c>
      <c r="DS200">
        <v>17.633690000000001</v>
      </c>
      <c r="DT200" s="1">
        <v>6.1785510000000002E-2</v>
      </c>
      <c r="DU200" s="1">
        <v>25.652819999999998</v>
      </c>
      <c r="DV200">
        <v>0.60505189999999998</v>
      </c>
      <c r="DW200">
        <v>17.28162</v>
      </c>
      <c r="DX200" s="1">
        <v>5.8204579999999999E-2</v>
      </c>
      <c r="DY200" s="1">
        <v>24.310099999999998</v>
      </c>
      <c r="DZ200">
        <v>0.60359379999999996</v>
      </c>
      <c r="EA200">
        <v>16.707979999999999</v>
      </c>
      <c r="EB200" s="1">
        <v>5.3601320000000001E-2</v>
      </c>
      <c r="EC200" s="1">
        <v>22.444210000000002</v>
      </c>
      <c r="ED200">
        <v>0.60195759999999998</v>
      </c>
      <c r="EE200">
        <v>16.182459999999999</v>
      </c>
      <c r="EF200" s="1">
        <v>4.8590120000000001E-2</v>
      </c>
      <c r="EG200" s="1">
        <v>20.390460000000001</v>
      </c>
      <c r="EH200">
        <v>0.60031279999999998</v>
      </c>
      <c r="EI200">
        <v>16.229310000000002</v>
      </c>
      <c r="EJ200" s="1">
        <v>4.3619699999999997E-2</v>
      </c>
      <c r="EK200" s="1">
        <v>18.341259999999998</v>
      </c>
      <c r="EL200">
        <v>0.59822370000000002</v>
      </c>
      <c r="EM200">
        <v>16.779949999999999</v>
      </c>
      <c r="EN200" s="1">
        <v>3.876023E-2</v>
      </c>
      <c r="EO200" s="1">
        <v>16.33567</v>
      </c>
      <c r="EP200">
        <v>0.59622039999999998</v>
      </c>
      <c r="EQ200">
        <v>17.57526</v>
      </c>
      <c r="ER200" s="1">
        <v>3.3970019999999997E-2</v>
      </c>
      <c r="ES200" s="1">
        <v>14.351330000000001</v>
      </c>
      <c r="ET200">
        <v>0.59444079999999999</v>
      </c>
      <c r="EU200">
        <v>18.286619999999999</v>
      </c>
      <c r="EV200" s="1">
        <v>2.932773E-2</v>
      </c>
      <c r="EW200" s="1">
        <v>12.4168</v>
      </c>
      <c r="EX200">
        <v>0.59297599999999995</v>
      </c>
      <c r="EY200">
        <v>18.435300000000002</v>
      </c>
      <c r="EZ200" s="1">
        <v>2.5082879999999998E-2</v>
      </c>
      <c r="FA200" s="1">
        <v>10.631030000000001</v>
      </c>
      <c r="FB200">
        <v>0.59181269999999997</v>
      </c>
      <c r="FC200">
        <v>18.09244</v>
      </c>
      <c r="FD200" s="1">
        <v>2.1435240000000001E-2</v>
      </c>
      <c r="FE200" s="1">
        <v>9.0828100000000003</v>
      </c>
      <c r="FF200">
        <v>0.59098830000000002</v>
      </c>
      <c r="FG200">
        <v>17.461849999999998</v>
      </c>
      <c r="FH200" s="1">
        <v>1.8434180000000001E-2</v>
      </c>
      <c r="FI200" s="1">
        <v>7.8004129999999998</v>
      </c>
      <c r="FJ200">
        <v>0.59042810000000001</v>
      </c>
      <c r="FK200">
        <v>16.830860000000001</v>
      </c>
      <c r="FL200" s="1">
        <v>1.6016470000000001E-2</v>
      </c>
      <c r="FM200" s="1">
        <v>6.7623530000000001</v>
      </c>
      <c r="FN200">
        <v>0.59007620000000005</v>
      </c>
      <c r="FO200">
        <v>16.9803</v>
      </c>
      <c r="FP200" s="1">
        <v>1.405205E-2</v>
      </c>
      <c r="FQ200" s="1">
        <v>5.9181249999999999</v>
      </c>
      <c r="FR200">
        <v>0.59025720000000004</v>
      </c>
      <c r="FS200">
        <v>17.36721</v>
      </c>
      <c r="FT200" s="1">
        <v>1.23692E-2</v>
      </c>
      <c r="FU200" s="1">
        <v>5.195659</v>
      </c>
      <c r="FV200">
        <v>0.59086510000000003</v>
      </c>
      <c r="FW200">
        <v>17.937819999999999</v>
      </c>
      <c r="FX200" s="1">
        <v>1.075576E-2</v>
      </c>
      <c r="FY200" s="1">
        <v>4.5089639999999997</v>
      </c>
      <c r="FZ200">
        <v>0.59134730000000002</v>
      </c>
      <c r="GA200">
        <v>18.390650000000001</v>
      </c>
      <c r="GB200" s="1">
        <v>9.0672349999999999E-3</v>
      </c>
      <c r="GC200" s="1">
        <v>3.799353</v>
      </c>
      <c r="GD200">
        <v>0.59176019999999996</v>
      </c>
      <c r="GE200">
        <v>18.48442</v>
      </c>
      <c r="GF200" s="1">
        <v>7.3357659999999996E-3</v>
      </c>
      <c r="GG200" s="1">
        <v>3.0744500000000001</v>
      </c>
      <c r="GH200">
        <v>0.59204080000000003</v>
      </c>
      <c r="GI200">
        <v>18.119700000000002</v>
      </c>
      <c r="GJ200" s="1">
        <v>5.7419489999999997E-3</v>
      </c>
      <c r="GK200" s="1">
        <v>2.4051909999999999</v>
      </c>
      <c r="GL200">
        <v>0.59226610000000002</v>
      </c>
      <c r="GM200">
        <v>17.441189999999999</v>
      </c>
      <c r="GN200" s="1">
        <v>4.4580399999999999E-3</v>
      </c>
      <c r="GO200" s="1">
        <v>1.8633729999999999</v>
      </c>
      <c r="GP200">
        <v>0.59239900000000001</v>
      </c>
      <c r="GQ200">
        <v>16.812999999999999</v>
      </c>
      <c r="GR200" s="1">
        <v>3.539071E-3</v>
      </c>
      <c r="GS200" s="1">
        <v>1.473579</v>
      </c>
      <c r="GT200">
        <v>0.59248730000000005</v>
      </c>
      <c r="GU200">
        <v>17.07649</v>
      </c>
      <c r="GV200" s="1">
        <v>2.930509E-3</v>
      </c>
      <c r="GW200" s="1">
        <v>1.215085</v>
      </c>
      <c r="GX200">
        <v>0.5925068</v>
      </c>
      <c r="GY200">
        <v>17.6403</v>
      </c>
      <c r="GZ200" s="1">
        <v>2.5360249999999999E-3</v>
      </c>
      <c r="HA200" s="1">
        <v>1.0476259999999999</v>
      </c>
      <c r="HB200">
        <v>0.5925163</v>
      </c>
      <c r="HC200">
        <v>18.416679999999999</v>
      </c>
      <c r="HD200" s="1">
        <v>2.270083E-3</v>
      </c>
      <c r="HE200" s="1">
        <v>0.93539899999999998</v>
      </c>
      <c r="HF200">
        <v>0.59248129999999999</v>
      </c>
      <c r="HG200">
        <v>19.272279999999999</v>
      </c>
      <c r="HH200" s="1">
        <v>2.0707339999999999E-3</v>
      </c>
      <c r="HI200" s="1">
        <v>0.8520818</v>
      </c>
      <c r="HJ200">
        <v>0.59242050000000002</v>
      </c>
      <c r="HK200">
        <v>19.62716</v>
      </c>
      <c r="HL200" s="1">
        <v>1.9066339999999999E-3</v>
      </c>
      <c r="HM200" s="1">
        <v>0.78396109999999997</v>
      </c>
      <c r="HN200">
        <v>0.59235780000000005</v>
      </c>
      <c r="HO200">
        <v>19.251670000000001</v>
      </c>
      <c r="HP200" s="1">
        <v>1.767313E-3</v>
      </c>
      <c r="HQ200" s="1">
        <v>0.72624109999999997</v>
      </c>
      <c r="HR200">
        <v>0.59230360000000004</v>
      </c>
      <c r="HS200">
        <v>18.617940000000001</v>
      </c>
      <c r="HT200" s="1">
        <v>1.649792E-3</v>
      </c>
      <c r="HU200" s="1">
        <v>0.67758149999999995</v>
      </c>
      <c r="HV200">
        <v>0.59223720000000002</v>
      </c>
      <c r="HW200">
        <v>18.008420000000001</v>
      </c>
      <c r="HX200" s="1">
        <v>1.5517300000000001E-3</v>
      </c>
      <c r="HY200" s="1">
        <v>0.63700809999999997</v>
      </c>
      <c r="HZ200">
        <v>0.59219889999999997</v>
      </c>
      <c r="IA200">
        <v>18.186109999999999</v>
      </c>
      <c r="IB200" s="1">
        <v>1.4698700000000001E-3</v>
      </c>
      <c r="IC200" s="1">
        <v>0.60319219999999996</v>
      </c>
      <c r="ID200">
        <v>0.59212830000000005</v>
      </c>
      <c r="IE200">
        <v>18.860620000000001</v>
      </c>
      <c r="IF200" s="1">
        <v>1.401383E-3</v>
      </c>
      <c r="IG200" s="1">
        <v>0.57489369999999995</v>
      </c>
      <c r="IH200">
        <v>0.59211199999999997</v>
      </c>
      <c r="II200">
        <v>19.730509999999999</v>
      </c>
      <c r="IJ200" s="1">
        <v>1.345607E-3</v>
      </c>
      <c r="IK200" s="1">
        <v>0.55180589999999996</v>
      </c>
      <c r="IL200">
        <v>0.59207920000000003</v>
      </c>
      <c r="IM200">
        <v>20.668389999999999</v>
      </c>
      <c r="IN200" s="1">
        <v>1.3021090000000001E-3</v>
      </c>
      <c r="IO200" s="1">
        <v>0.533771</v>
      </c>
      <c r="IP200">
        <v>0.59206130000000001</v>
      </c>
      <c r="IQ200">
        <v>20.964459999999999</v>
      </c>
      <c r="IR200" s="1">
        <v>1.267521E-3</v>
      </c>
      <c r="IS200" s="1">
        <v>0.51946599999999998</v>
      </c>
      <c r="IT200">
        <v>0.59204049999999997</v>
      </c>
      <c r="IU200">
        <v>20.58015</v>
      </c>
      <c r="IV200" s="1">
        <v>1.2360159999999999E-3</v>
      </c>
      <c r="IW200" s="1">
        <v>0.50663159999999996</v>
      </c>
      <c r="IX200">
        <v>0.59202560000000004</v>
      </c>
      <c r="IY200">
        <v>19.87547</v>
      </c>
      <c r="IZ200" s="1">
        <v>1.202584E-3</v>
      </c>
      <c r="JA200" s="1">
        <v>0.49308780000000002</v>
      </c>
      <c r="JB200">
        <v>0.59202750000000004</v>
      </c>
      <c r="JC200">
        <v>19.14453</v>
      </c>
      <c r="JD200" s="1">
        <v>1.1649080000000001E-3</v>
      </c>
      <c r="JE200" s="1">
        <v>0.47779899999999997</v>
      </c>
      <c r="JF200">
        <v>0.59201250000000005</v>
      </c>
      <c r="JG200">
        <v>18.98077</v>
      </c>
      <c r="JH200" s="1">
        <v>1.1236600000000001E-3</v>
      </c>
      <c r="JI200" s="1">
        <v>0.46105950000000001</v>
      </c>
      <c r="JJ200">
        <v>0.59199979999999996</v>
      </c>
      <c r="JK200">
        <v>19.051559999999998</v>
      </c>
      <c r="JL200" s="1">
        <v>1.0809420000000001E-3</v>
      </c>
      <c r="JM200" s="1">
        <v>0.44358350000000002</v>
      </c>
      <c r="JN200">
        <v>0.59200870000000005</v>
      </c>
      <c r="JO200">
        <v>19.564820000000001</v>
      </c>
      <c r="JP200" s="1">
        <v>1.038001E-3</v>
      </c>
      <c r="JQ200" s="1">
        <v>0.42604839999999999</v>
      </c>
      <c r="JR200">
        <v>0.59200660000000005</v>
      </c>
      <c r="JS200">
        <v>19.884329999999999</v>
      </c>
      <c r="JT200" s="1">
        <v>9.9613140000000006E-4</v>
      </c>
      <c r="JU200" s="1">
        <v>0.40885009999999999</v>
      </c>
      <c r="JV200">
        <v>0.59201459999999995</v>
      </c>
      <c r="JW200">
        <v>19.832509999999999</v>
      </c>
      <c r="JX200" s="1">
        <v>9.5587829999999995E-4</v>
      </c>
      <c r="JY200" s="1">
        <v>0.39236480000000001</v>
      </c>
      <c r="JZ200">
        <v>0.59201400000000004</v>
      </c>
      <c r="KA200">
        <v>19.37923</v>
      </c>
      <c r="KB200" s="1">
        <v>9.1737990000000005E-4</v>
      </c>
      <c r="KC200" s="1">
        <v>0.37654599999999999</v>
      </c>
      <c r="KD200">
        <v>0.59199659999999998</v>
      </c>
      <c r="KE200">
        <v>18.65447</v>
      </c>
      <c r="KF200" s="1">
        <v>8.806323E-4</v>
      </c>
      <c r="KG200" s="1">
        <v>0.3614792</v>
      </c>
      <c r="KH200">
        <v>0.59199000000000002</v>
      </c>
      <c r="KI200">
        <v>17.878150000000002</v>
      </c>
      <c r="KJ200" s="1">
        <v>8.456564E-4</v>
      </c>
      <c r="KK200" s="1">
        <v>0.34712219999999999</v>
      </c>
      <c r="KL200">
        <v>0.59199429999999997</v>
      </c>
      <c r="KM200">
        <v>17.79562</v>
      </c>
      <c r="KN200" s="1">
        <v>8.1248170000000001E-4</v>
      </c>
      <c r="KO200" s="1">
        <v>0.3334878</v>
      </c>
      <c r="KP200">
        <v>0.59199409999999997</v>
      </c>
      <c r="KQ200">
        <v>17.782109999999999</v>
      </c>
      <c r="KR200" s="1">
        <v>7.8077769999999999E-4</v>
      </c>
      <c r="KS200" s="1">
        <v>0.32046200000000002</v>
      </c>
      <c r="KT200">
        <v>0.5920126</v>
      </c>
      <c r="KU200">
        <v>18.112269999999999</v>
      </c>
      <c r="KV200" s="1">
        <v>7.503217E-4</v>
      </c>
      <c r="KW200" s="1">
        <v>0.3079713</v>
      </c>
      <c r="KX200">
        <v>0.59200640000000004</v>
      </c>
      <c r="KY200">
        <v>18.523669999999999</v>
      </c>
      <c r="KZ200" s="1">
        <v>7.2118289999999999E-4</v>
      </c>
      <c r="LA200" s="1">
        <v>0.29601309999999997</v>
      </c>
      <c r="LB200">
        <v>0.59201369999999998</v>
      </c>
      <c r="LC200">
        <v>18.61872</v>
      </c>
      <c r="LD200" s="1">
        <v>6.9323469999999995E-4</v>
      </c>
      <c r="LE200" s="1">
        <v>0.28453230000000002</v>
      </c>
      <c r="LF200">
        <v>0.59201579999999998</v>
      </c>
      <c r="LG200">
        <v>18.233239999999999</v>
      </c>
      <c r="LH200" s="1">
        <v>6.6695800000000005E-4</v>
      </c>
      <c r="LI200" s="1">
        <v>0.27370919999999999</v>
      </c>
      <c r="LJ200">
        <v>0.59200960000000002</v>
      </c>
      <c r="LK200">
        <v>17.6128</v>
      </c>
      <c r="LL200" s="1">
        <v>6.4186050000000002E-4</v>
      </c>
      <c r="LM200" s="1">
        <v>0.26342480000000001</v>
      </c>
      <c r="LN200">
        <v>0.59200140000000001</v>
      </c>
      <c r="LO200">
        <v>17.076309999999999</v>
      </c>
      <c r="LP200" s="1">
        <v>6.1788679999999995E-4</v>
      </c>
      <c r="LQ200" s="1">
        <v>0.25360379999999999</v>
      </c>
      <c r="LR200">
        <v>0.59199599999999997</v>
      </c>
      <c r="LS200">
        <v>17.338660000000001</v>
      </c>
      <c r="LT200" s="1">
        <v>5.9501370000000005E-4</v>
      </c>
      <c r="LU200" s="1">
        <v>0.24420259999999999</v>
      </c>
      <c r="LV200">
        <v>0.59199329999999994</v>
      </c>
      <c r="LW200">
        <v>17.733519999999999</v>
      </c>
      <c r="LX200" s="1">
        <v>5.7317710000000005E-4</v>
      </c>
      <c r="LY200" s="1">
        <v>0.23524049999999999</v>
      </c>
      <c r="LZ200">
        <v>0.59198629999999997</v>
      </c>
      <c r="MA200">
        <v>18.405419999999999</v>
      </c>
      <c r="MB200" s="1">
        <v>5.5239250000000003E-4</v>
      </c>
      <c r="MC200" s="1">
        <v>0.22669520000000001</v>
      </c>
      <c r="MD200">
        <v>0.59197809999999995</v>
      </c>
      <c r="ME200">
        <v>19.335349999999998</v>
      </c>
      <c r="MF200" s="1">
        <v>5.3267289999999997E-4</v>
      </c>
      <c r="MG200" s="1">
        <v>0.2186003</v>
      </c>
      <c r="MH200">
        <v>0.59195799999999998</v>
      </c>
      <c r="MI200">
        <v>19.71921</v>
      </c>
      <c r="MJ200" s="1">
        <v>5.1398700000000004E-4</v>
      </c>
      <c r="MK200" s="1">
        <v>0.21093729999999999</v>
      </c>
      <c r="ML200">
        <v>0.591947</v>
      </c>
      <c r="MM200">
        <v>19.360150000000001</v>
      </c>
      <c r="MN200" s="1">
        <v>4.9594890000000005E-4</v>
      </c>
      <c r="MO200" s="1">
        <v>0.20353099999999999</v>
      </c>
      <c r="MP200">
        <v>0.59192429999999996</v>
      </c>
      <c r="MQ200">
        <v>18.835080000000001</v>
      </c>
      <c r="MR200" s="1">
        <v>4.7869310000000001E-4</v>
      </c>
      <c r="MS200" s="1">
        <v>0.1964592</v>
      </c>
      <c r="MT200">
        <v>0.59194829999999998</v>
      </c>
      <c r="MU200">
        <v>18.360289999999999</v>
      </c>
      <c r="MV200" s="1">
        <v>4.6217099999999999E-4</v>
      </c>
      <c r="MW200" s="1">
        <v>0.1896833</v>
      </c>
      <c r="MX200">
        <v>0.59196340000000003</v>
      </c>
      <c r="MY200">
        <v>18.678920000000002</v>
      </c>
      <c r="MZ200" s="1">
        <v>4.4620789999999999E-4</v>
      </c>
      <c r="NA200" s="1">
        <v>0.18312329999999999</v>
      </c>
      <c r="NB200">
        <v>0.59199259999999998</v>
      </c>
      <c r="NC200">
        <v>19.377300000000002</v>
      </c>
      <c r="ND200" s="1">
        <v>4.3123720000000002E-4</v>
      </c>
      <c r="NE200" s="1">
        <v>0.1769618</v>
      </c>
      <c r="NF200">
        <v>0.59205540000000001</v>
      </c>
      <c r="NG200">
        <v>20.270130000000002</v>
      </c>
      <c r="NH200" s="1">
        <v>4.1825770000000003E-4</v>
      </c>
      <c r="NI200" s="1">
        <v>0.1715778</v>
      </c>
      <c r="NJ200">
        <v>0.59212140000000002</v>
      </c>
      <c r="NK200">
        <v>21.263850000000001</v>
      </c>
      <c r="NL200" s="1">
        <v>4.0770310000000002E-4</v>
      </c>
      <c r="NM200" s="1">
        <v>0.16717129999999999</v>
      </c>
      <c r="NN200">
        <v>0.59218320000000002</v>
      </c>
      <c r="NO200">
        <v>21.536049999999999</v>
      </c>
      <c r="NP200" s="1">
        <v>3.991461E-4</v>
      </c>
      <c r="NQ200" s="1">
        <v>0.16359960000000001</v>
      </c>
      <c r="NR200">
        <v>0.59225179999999999</v>
      </c>
      <c r="NS200">
        <v>21.153099999999998</v>
      </c>
      <c r="NT200" s="1">
        <v>3.9112899999999999E-4</v>
      </c>
      <c r="NU200" s="1">
        <v>0.16029689999999999</v>
      </c>
      <c r="NV200">
        <v>0.59233809999999998</v>
      </c>
      <c r="NW200">
        <v>20.5168</v>
      </c>
      <c r="NX200" s="1">
        <v>3.8221849999999999E-4</v>
      </c>
      <c r="NY200" s="1">
        <v>0.15665119999999999</v>
      </c>
      <c r="NZ200">
        <v>0.59240630000000005</v>
      </c>
      <c r="OA200">
        <v>19.905280000000001</v>
      </c>
      <c r="OB200" s="1">
        <v>3.7218990000000002E-4</v>
      </c>
      <c r="OC200" s="1">
        <v>0.15255270000000001</v>
      </c>
      <c r="OD200">
        <v>0.59245559999999997</v>
      </c>
      <c r="OE200">
        <v>19.554559999999999</v>
      </c>
      <c r="OF200" s="1">
        <v>3.6099400000000001E-4</v>
      </c>
      <c r="OG200" s="1">
        <v>0.14797080000000001</v>
      </c>
      <c r="OH200">
        <v>0.59249370000000001</v>
      </c>
      <c r="OI200">
        <v>19.947320000000001</v>
      </c>
      <c r="OJ200" s="1">
        <v>3.4885230000000002E-4</v>
      </c>
      <c r="OK200" s="1">
        <v>0.14301610000000001</v>
      </c>
    </row>
    <row r="201" spans="1:401" x14ac:dyDescent="0.35">
      <c r="A201">
        <v>207</v>
      </c>
      <c r="B201" t="s">
        <v>4</v>
      </c>
      <c r="C201" t="s">
        <v>181</v>
      </c>
      <c r="D201" t="s">
        <v>207</v>
      </c>
      <c r="E201">
        <v>774.59130000000005</v>
      </c>
      <c r="F201">
        <v>0.70142110000000002</v>
      </c>
      <c r="G201">
        <v>16.031289999999998</v>
      </c>
      <c r="H201">
        <v>0</v>
      </c>
      <c r="I201">
        <v>0</v>
      </c>
      <c r="J201">
        <v>0.69987869999999996</v>
      </c>
      <c r="K201">
        <v>16.093150000000001</v>
      </c>
      <c r="L201">
        <v>0</v>
      </c>
      <c r="M201">
        <v>0</v>
      </c>
      <c r="N201">
        <v>0.69834399999999996</v>
      </c>
      <c r="O201">
        <v>16.659980000000001</v>
      </c>
      <c r="P201">
        <v>0</v>
      </c>
      <c r="Q201">
        <v>0</v>
      </c>
      <c r="R201">
        <v>0.69676979999999999</v>
      </c>
      <c r="S201">
        <v>16.92501</v>
      </c>
      <c r="T201">
        <v>0</v>
      </c>
      <c r="U201">
        <v>0</v>
      </c>
      <c r="V201">
        <v>0.69526449999999995</v>
      </c>
      <c r="W201">
        <v>17.174710000000001</v>
      </c>
      <c r="X201">
        <v>0</v>
      </c>
      <c r="Y201">
        <v>0</v>
      </c>
      <c r="Z201">
        <v>0.69373700000000005</v>
      </c>
      <c r="AA201">
        <v>16.824459999999998</v>
      </c>
      <c r="AB201">
        <v>0</v>
      </c>
      <c r="AC201">
        <v>0</v>
      </c>
      <c r="AD201">
        <v>0.69218579999999996</v>
      </c>
      <c r="AE201">
        <v>16.395890000000001</v>
      </c>
      <c r="AF201">
        <v>0</v>
      </c>
      <c r="AG201">
        <v>0</v>
      </c>
      <c r="AH201">
        <v>0.69058509999999995</v>
      </c>
      <c r="AI201">
        <v>15.96293</v>
      </c>
      <c r="AJ201">
        <v>2.6602720000000001E-38</v>
      </c>
      <c r="AK201" s="1">
        <v>7.0927799999999995E-36</v>
      </c>
      <c r="AL201">
        <v>0.68897870000000005</v>
      </c>
      <c r="AM201">
        <v>15.726039999999999</v>
      </c>
      <c r="AN201" s="1">
        <v>1.6135260000000001E-27</v>
      </c>
      <c r="AO201" s="1">
        <v>4.3266090000000001E-25</v>
      </c>
      <c r="AP201">
        <v>0.68731989999999998</v>
      </c>
      <c r="AQ201">
        <v>15.78424</v>
      </c>
      <c r="AR201" s="1">
        <v>7.6786809999999994E-17</v>
      </c>
      <c r="AS201" s="1">
        <v>2.059957E-14</v>
      </c>
      <c r="AT201">
        <v>0.6857008</v>
      </c>
      <c r="AU201">
        <v>16.362369999999999</v>
      </c>
      <c r="AV201" s="1">
        <v>2.0014170000000001E-8</v>
      </c>
      <c r="AW201" s="1">
        <v>4.383031E-6</v>
      </c>
      <c r="AX201">
        <v>0.68410939999999998</v>
      </c>
      <c r="AY201">
        <v>16.590769999999999</v>
      </c>
      <c r="AZ201" s="1">
        <v>7.6523060000000003E-5</v>
      </c>
      <c r="BA201">
        <v>1.7674889999999999E-2</v>
      </c>
      <c r="BB201">
        <v>0.68249309999999996</v>
      </c>
      <c r="BC201">
        <v>16.57986</v>
      </c>
      <c r="BD201" s="1">
        <v>1.6442379999999999E-2</v>
      </c>
      <c r="BE201">
        <v>3.9495</v>
      </c>
      <c r="BF201">
        <v>0.68089500000000003</v>
      </c>
      <c r="BG201">
        <v>16.29543</v>
      </c>
      <c r="BH201">
        <v>0.65088690000000005</v>
      </c>
      <c r="BI201">
        <v>161.55099999999999</v>
      </c>
      <c r="BJ201">
        <v>0.67896999999999996</v>
      </c>
      <c r="BK201">
        <v>15.67276</v>
      </c>
      <c r="BL201">
        <v>7.6149810000000002</v>
      </c>
      <c r="BM201">
        <v>1941.41</v>
      </c>
      <c r="BN201">
        <v>0.67695819999999995</v>
      </c>
      <c r="BO201">
        <v>15.02768</v>
      </c>
      <c r="BP201">
        <v>34.711069999999999</v>
      </c>
      <c r="BQ201">
        <v>9055.57</v>
      </c>
      <c r="BR201">
        <v>0.67478499999999997</v>
      </c>
      <c r="BS201">
        <v>14.59967</v>
      </c>
      <c r="BT201">
        <v>74.581090000000003</v>
      </c>
      <c r="BU201">
        <v>19851.61</v>
      </c>
      <c r="BV201">
        <v>0.67235319999999998</v>
      </c>
      <c r="BW201">
        <v>14.78637</v>
      </c>
      <c r="BX201">
        <v>87.108890000000002</v>
      </c>
      <c r="BY201">
        <v>23595.84</v>
      </c>
      <c r="BZ201">
        <v>0.66967120000000002</v>
      </c>
      <c r="CA201">
        <v>15.40888</v>
      </c>
      <c r="CB201">
        <v>61.887970000000003</v>
      </c>
      <c r="CC201">
        <v>17026.060000000001</v>
      </c>
      <c r="CD201">
        <v>0.66644250000000005</v>
      </c>
      <c r="CE201">
        <v>16.200410000000002</v>
      </c>
      <c r="CF201">
        <v>29.388349999999999</v>
      </c>
      <c r="CG201">
        <v>8197.1769999999997</v>
      </c>
      <c r="CH201">
        <v>0.66269009999999995</v>
      </c>
      <c r="CI201">
        <v>16.838719999999999</v>
      </c>
      <c r="CJ201">
        <v>10.145490000000001</v>
      </c>
      <c r="CK201">
        <v>2865.4490000000001</v>
      </c>
      <c r="CL201">
        <v>0.65844420000000004</v>
      </c>
      <c r="CM201">
        <v>16.836189999999998</v>
      </c>
      <c r="CN201">
        <v>2.7721119999999999</v>
      </c>
      <c r="CO201">
        <v>791.0634</v>
      </c>
      <c r="CP201">
        <v>0.65390119999999996</v>
      </c>
      <c r="CQ201">
        <v>16.40888</v>
      </c>
      <c r="CR201">
        <v>0.6734173</v>
      </c>
      <c r="CS201">
        <v>193.39429999999999</v>
      </c>
      <c r="CT201">
        <v>0.64960309999999999</v>
      </c>
      <c r="CU201">
        <v>15.85491</v>
      </c>
      <c r="CV201" s="1">
        <v>0.18651000000000001</v>
      </c>
      <c r="CW201">
        <v>53.279119999999999</v>
      </c>
      <c r="CX201">
        <v>0.64523660000000005</v>
      </c>
      <c r="CY201">
        <v>15.36523</v>
      </c>
      <c r="CZ201" s="1">
        <v>8.5590100000000002E-2</v>
      </c>
      <c r="DA201">
        <v>24.115459999999999</v>
      </c>
      <c r="DB201">
        <v>0.64094030000000002</v>
      </c>
      <c r="DC201">
        <v>15.488390000000001</v>
      </c>
      <c r="DD201" s="1">
        <v>6.5297339999999995E-2</v>
      </c>
      <c r="DE201">
        <v>18.269189999999998</v>
      </c>
      <c r="DF201">
        <v>0.63639000000000001</v>
      </c>
      <c r="DG201">
        <v>16.132529999999999</v>
      </c>
      <c r="DH201" s="1">
        <v>6.2220079999999997E-2</v>
      </c>
      <c r="DI201" s="1">
        <v>17.411940000000001</v>
      </c>
      <c r="DJ201">
        <v>0.63162799999999997</v>
      </c>
      <c r="DK201">
        <v>16.838529999999999</v>
      </c>
      <c r="DL201" s="1">
        <v>6.3066449999999996E-2</v>
      </c>
      <c r="DM201" s="1">
        <v>17.704820000000002</v>
      </c>
      <c r="DN201">
        <v>0.62674739999999995</v>
      </c>
      <c r="DO201">
        <v>17.49635</v>
      </c>
      <c r="DP201" s="1">
        <v>6.3543649999999993E-2</v>
      </c>
      <c r="DQ201" s="1">
        <v>17.916599999999999</v>
      </c>
      <c r="DR201">
        <v>0.62169969999999997</v>
      </c>
      <c r="DS201">
        <v>17.637180000000001</v>
      </c>
      <c r="DT201" s="1">
        <v>6.2066759999999999E-2</v>
      </c>
      <c r="DU201" s="1">
        <v>17.583189999999998</v>
      </c>
      <c r="DV201">
        <v>0.61673710000000004</v>
      </c>
      <c r="DW201">
        <v>17.302299999999999</v>
      </c>
      <c r="DX201" s="1">
        <v>5.8668949999999997E-2</v>
      </c>
      <c r="DY201" s="1">
        <v>16.694040000000001</v>
      </c>
      <c r="DZ201">
        <v>0.61367369999999999</v>
      </c>
      <c r="EA201">
        <v>16.737639999999999</v>
      </c>
      <c r="EB201" s="1">
        <v>5.4174399999999998E-2</v>
      </c>
      <c r="EC201" s="1">
        <v>15.438739999999999</v>
      </c>
      <c r="ED201">
        <v>0.61015140000000001</v>
      </c>
      <c r="EE201">
        <v>16.20543</v>
      </c>
      <c r="EF201" s="1">
        <v>4.9179769999999998E-2</v>
      </c>
      <c r="EG201" s="1">
        <v>14.04297</v>
      </c>
      <c r="EH201">
        <v>0.60667629999999995</v>
      </c>
      <c r="EI201">
        <v>16.236969999999999</v>
      </c>
      <c r="EJ201" s="1">
        <v>4.4199099999999998E-2</v>
      </c>
      <c r="EK201" s="1">
        <v>12.64405</v>
      </c>
      <c r="EL201">
        <v>0.60333479999999995</v>
      </c>
      <c r="EM201">
        <v>16.772749999999998</v>
      </c>
      <c r="EN201" s="1">
        <v>3.9327710000000002E-2</v>
      </c>
      <c r="EO201" s="1">
        <v>11.269500000000001</v>
      </c>
      <c r="EP201">
        <v>0.60014489999999998</v>
      </c>
      <c r="EQ201">
        <v>17.560040000000001</v>
      </c>
      <c r="ER201" s="1">
        <v>3.4530760000000001E-2</v>
      </c>
      <c r="ES201" s="1">
        <v>9.9098919999999993</v>
      </c>
      <c r="ET201">
        <v>0.59691300000000003</v>
      </c>
      <c r="EU201">
        <v>18.270479999999999</v>
      </c>
      <c r="EV201" s="1">
        <v>2.9863919999999999E-2</v>
      </c>
      <c r="EW201" s="1">
        <v>8.5831689999999998</v>
      </c>
      <c r="EX201">
        <v>0.59411020000000003</v>
      </c>
      <c r="EY201">
        <v>18.429790000000001</v>
      </c>
      <c r="EZ201" s="1">
        <v>2.5562890000000001E-2</v>
      </c>
      <c r="FA201" s="1">
        <v>7.3521140000000003</v>
      </c>
      <c r="FB201">
        <v>0.59176209999999996</v>
      </c>
      <c r="FC201">
        <v>18.107030000000002</v>
      </c>
      <c r="FD201" s="1">
        <v>2.1841989999999999E-2</v>
      </c>
      <c r="FE201" s="1">
        <v>6.2797799999999997</v>
      </c>
      <c r="FF201">
        <v>0.58993870000000004</v>
      </c>
      <c r="FG201">
        <v>17.494260000000001</v>
      </c>
      <c r="FH201" s="1">
        <v>1.8766359999999999E-2</v>
      </c>
      <c r="FI201" s="1">
        <v>5.3887450000000001</v>
      </c>
      <c r="FJ201">
        <v>0.58853920000000004</v>
      </c>
      <c r="FK201">
        <v>16.872019999999999</v>
      </c>
      <c r="FL201" s="1">
        <v>1.6285259999999999E-2</v>
      </c>
      <c r="FM201" s="1">
        <v>4.6667740000000002</v>
      </c>
      <c r="FN201">
        <v>0.58752409999999999</v>
      </c>
      <c r="FO201">
        <v>17.014720000000001</v>
      </c>
      <c r="FP201" s="1">
        <v>1.4273869999999999E-2</v>
      </c>
      <c r="FQ201" s="1">
        <v>4.0807609999999999</v>
      </c>
      <c r="FR201">
        <v>0.5872598</v>
      </c>
      <c r="FS201">
        <v>17.377669999999998</v>
      </c>
      <c r="FT201" s="1">
        <v>1.25685E-2</v>
      </c>
      <c r="FU201" s="1">
        <v>3.5834440000000001</v>
      </c>
      <c r="FV201">
        <v>0.58746240000000005</v>
      </c>
      <c r="FW201">
        <v>17.927569999999999</v>
      </c>
      <c r="FX201" s="1">
        <v>1.0954749999999999E-2</v>
      </c>
      <c r="FY201" s="1">
        <v>3.1160969999999999</v>
      </c>
      <c r="FZ201">
        <v>0.58765219999999996</v>
      </c>
      <c r="GA201">
        <v>18.373000000000001</v>
      </c>
      <c r="GB201" s="1">
        <v>9.2760719999999998E-3</v>
      </c>
      <c r="GC201" s="1">
        <v>2.6345010000000002</v>
      </c>
      <c r="GD201">
        <v>0.58781050000000001</v>
      </c>
      <c r="GE201">
        <v>18.47973</v>
      </c>
      <c r="GF201" s="1">
        <v>7.5415839999999996E-3</v>
      </c>
      <c r="GG201" s="1">
        <v>2.13958</v>
      </c>
      <c r="GH201">
        <v>0.58796800000000005</v>
      </c>
      <c r="GI201">
        <v>18.140280000000001</v>
      </c>
      <c r="GJ201" s="1">
        <v>5.9209550000000003E-3</v>
      </c>
      <c r="GK201" s="1">
        <v>1.6776040000000001</v>
      </c>
      <c r="GL201">
        <v>0.58810379999999995</v>
      </c>
      <c r="GM201">
        <v>17.482579999999999</v>
      </c>
      <c r="GN201" s="1">
        <v>4.5945259999999998E-3</v>
      </c>
      <c r="GO201" s="1">
        <v>1.299385</v>
      </c>
      <c r="GP201">
        <v>0.58820130000000004</v>
      </c>
      <c r="GQ201">
        <v>16.858049999999999</v>
      </c>
      <c r="GR201" s="1">
        <v>3.632742E-3</v>
      </c>
      <c r="GS201" s="1">
        <v>1.0248139999999999</v>
      </c>
      <c r="GT201">
        <v>0.58831549999999999</v>
      </c>
      <c r="GU201">
        <v>17.109480000000001</v>
      </c>
      <c r="GV201" s="1">
        <v>2.9913449999999999E-3</v>
      </c>
      <c r="GW201" s="1">
        <v>0.84180270000000001</v>
      </c>
      <c r="GX201">
        <v>0.58836140000000003</v>
      </c>
      <c r="GY201">
        <v>17.648</v>
      </c>
      <c r="GZ201" s="1">
        <v>2.5756310000000001E-3</v>
      </c>
      <c r="HA201" s="1">
        <v>0.72321440000000004</v>
      </c>
      <c r="HB201">
        <v>0.58842550000000005</v>
      </c>
      <c r="HC201">
        <v>18.40784</v>
      </c>
      <c r="HD201" s="1">
        <v>2.2978030000000002E-3</v>
      </c>
      <c r="HE201" s="1">
        <v>0.6441886</v>
      </c>
      <c r="HF201">
        <v>0.58845950000000002</v>
      </c>
      <c r="HG201">
        <v>19.259350000000001</v>
      </c>
      <c r="HH201" s="1">
        <v>2.092483E-3</v>
      </c>
      <c r="HI201" s="1">
        <v>0.58606420000000004</v>
      </c>
      <c r="HJ201">
        <v>0.58848440000000002</v>
      </c>
      <c r="HK201">
        <v>19.627089999999999</v>
      </c>
      <c r="HL201" s="1">
        <v>1.9249099999999999E-3</v>
      </c>
      <c r="HM201" s="1">
        <v>0.5388193</v>
      </c>
      <c r="HN201">
        <v>0.58848880000000003</v>
      </c>
      <c r="HO201">
        <v>19.271059999999999</v>
      </c>
      <c r="HP201" s="1">
        <v>1.7828080000000001E-3</v>
      </c>
      <c r="HQ201" s="1">
        <v>0.49883820000000001</v>
      </c>
      <c r="HR201">
        <v>0.58848789999999995</v>
      </c>
      <c r="HS201">
        <v>18.650569999999998</v>
      </c>
      <c r="HT201" s="1">
        <v>1.662794E-3</v>
      </c>
      <c r="HU201" s="1">
        <v>0.46510430000000003</v>
      </c>
      <c r="HV201">
        <v>0.58846620000000005</v>
      </c>
      <c r="HW201">
        <v>18.042760000000001</v>
      </c>
      <c r="HX201" s="1">
        <v>1.5625369999999999E-3</v>
      </c>
      <c r="HY201" s="1">
        <v>0.43695089999999998</v>
      </c>
      <c r="HZ201">
        <v>0.58845970000000003</v>
      </c>
      <c r="IA201">
        <v>18.216270000000002</v>
      </c>
      <c r="IB201" s="1">
        <v>1.4789009999999999E-3</v>
      </c>
      <c r="IC201" s="1">
        <v>0.4135067</v>
      </c>
      <c r="ID201">
        <v>0.58843460000000003</v>
      </c>
      <c r="IE201">
        <v>18.87201</v>
      </c>
      <c r="IF201" s="1">
        <v>1.4088880000000001E-3</v>
      </c>
      <c r="IG201" s="1">
        <v>0.39387169999999999</v>
      </c>
      <c r="IH201">
        <v>0.58843239999999997</v>
      </c>
      <c r="II201">
        <v>19.722819999999999</v>
      </c>
      <c r="IJ201" s="1">
        <v>1.351596E-3</v>
      </c>
      <c r="IK201" s="1">
        <v>0.3778164</v>
      </c>
      <c r="IL201">
        <v>0.58842629999999996</v>
      </c>
      <c r="IM201">
        <v>20.652930000000001</v>
      </c>
      <c r="IN201" s="1">
        <v>1.3067809999999999E-3</v>
      </c>
      <c r="IO201" s="1">
        <v>0.36524299999999998</v>
      </c>
      <c r="IP201">
        <v>0.58841659999999996</v>
      </c>
      <c r="IQ201">
        <v>20.962730000000001</v>
      </c>
      <c r="IR201" s="1">
        <v>1.2713449999999999E-3</v>
      </c>
      <c r="IS201" s="1">
        <v>0.3553075</v>
      </c>
      <c r="IT201">
        <v>0.58841290000000002</v>
      </c>
      <c r="IU201">
        <v>20.605250000000002</v>
      </c>
      <c r="IV201" s="1">
        <v>1.239752E-3</v>
      </c>
      <c r="IW201" s="1">
        <v>0.34652349999999998</v>
      </c>
      <c r="IX201">
        <v>0.5884066</v>
      </c>
      <c r="IY201">
        <v>19.922329999999999</v>
      </c>
      <c r="IZ201" s="1">
        <v>1.20674E-3</v>
      </c>
      <c r="JA201" s="1">
        <v>0.33735150000000003</v>
      </c>
      <c r="JB201">
        <v>0.58841540000000003</v>
      </c>
      <c r="JC201">
        <v>19.195399999999999</v>
      </c>
      <c r="JD201" s="1">
        <v>1.1695830000000001E-3</v>
      </c>
      <c r="JE201" s="1">
        <v>0.3270189</v>
      </c>
      <c r="JF201">
        <v>0.58840539999999997</v>
      </c>
      <c r="JG201">
        <v>19.017600000000002</v>
      </c>
      <c r="JH201" s="1">
        <v>1.12867E-3</v>
      </c>
      <c r="JI201" s="1">
        <v>0.3156581</v>
      </c>
      <c r="JJ201">
        <v>0.58839770000000002</v>
      </c>
      <c r="JK201">
        <v>19.05829</v>
      </c>
      <c r="JL201" s="1">
        <v>1.0860380000000001E-3</v>
      </c>
      <c r="JM201" s="1">
        <v>0.3037436</v>
      </c>
      <c r="JN201">
        <v>0.58840009999999998</v>
      </c>
      <c r="JO201">
        <v>19.550419999999999</v>
      </c>
      <c r="JP201" s="1">
        <v>1.04306E-3</v>
      </c>
      <c r="JQ201" s="1">
        <v>0.29177019999999998</v>
      </c>
      <c r="JR201">
        <v>0.58840510000000001</v>
      </c>
      <c r="JS201">
        <v>19.866209999999999</v>
      </c>
      <c r="JT201" s="1">
        <v>1.001046E-3</v>
      </c>
      <c r="JU201" s="1">
        <v>0.28000570000000002</v>
      </c>
      <c r="JV201">
        <v>0.58838880000000005</v>
      </c>
      <c r="JW201">
        <v>19.835619999999999</v>
      </c>
      <c r="JX201" s="1">
        <v>9.6057800000000002E-4</v>
      </c>
      <c r="JY201" s="1">
        <v>0.26871279999999997</v>
      </c>
      <c r="JZ201">
        <v>0.58839209999999997</v>
      </c>
      <c r="KA201">
        <v>19.41282</v>
      </c>
      <c r="KB201" s="1">
        <v>9.2187230000000001E-4</v>
      </c>
      <c r="KC201" s="1">
        <v>0.25787789999999999</v>
      </c>
      <c r="KD201">
        <v>0.58839160000000001</v>
      </c>
      <c r="KE201">
        <v>18.705760000000001</v>
      </c>
      <c r="KF201" s="1">
        <v>8.8491799999999995E-4</v>
      </c>
      <c r="KG201" s="1">
        <v>0.2475503</v>
      </c>
      <c r="KH201">
        <v>0.58838760000000001</v>
      </c>
      <c r="KI201">
        <v>17.930019999999999</v>
      </c>
      <c r="KJ201" s="1">
        <v>8.4970879999999996E-4</v>
      </c>
      <c r="KK201" s="1">
        <v>0.23770569999999999</v>
      </c>
      <c r="KL201">
        <v>0.58839249999999998</v>
      </c>
      <c r="KM201">
        <v>17.83352</v>
      </c>
      <c r="KN201" s="1">
        <v>8.1635989999999999E-4</v>
      </c>
      <c r="KO201" s="1">
        <v>0.22836509999999999</v>
      </c>
      <c r="KP201">
        <v>0.58839010000000003</v>
      </c>
      <c r="KQ201">
        <v>17.796859999999999</v>
      </c>
      <c r="KR201" s="1">
        <v>7.8448299999999999E-4</v>
      </c>
      <c r="KS201" s="1">
        <v>0.21944250000000001</v>
      </c>
      <c r="KT201">
        <v>0.5883893</v>
      </c>
      <c r="KU201">
        <v>18.112269999999999</v>
      </c>
      <c r="KV201" s="1">
        <v>7.5387469999999999E-4</v>
      </c>
      <c r="KW201" s="1">
        <v>0.2108902</v>
      </c>
      <c r="KX201">
        <v>0.58838809999999997</v>
      </c>
      <c r="KY201">
        <v>18.52055</v>
      </c>
      <c r="KZ201" s="1">
        <v>7.2459599999999999E-4</v>
      </c>
      <c r="LA201" s="1">
        <v>0.20269960000000001</v>
      </c>
      <c r="LB201">
        <v>0.58839520000000001</v>
      </c>
      <c r="LC201">
        <v>18.6221</v>
      </c>
      <c r="LD201" s="1">
        <v>6.9649079999999997E-4</v>
      </c>
      <c r="LE201" s="1">
        <v>0.19483500000000001</v>
      </c>
      <c r="LF201">
        <v>0.58839109999999994</v>
      </c>
      <c r="LG201">
        <v>18.253740000000001</v>
      </c>
      <c r="LH201" s="1">
        <v>6.700187E-4</v>
      </c>
      <c r="LI201" s="1">
        <v>0.1874103</v>
      </c>
      <c r="LJ201">
        <v>0.58838710000000005</v>
      </c>
      <c r="LK201">
        <v>17.648810000000001</v>
      </c>
      <c r="LL201" s="1">
        <v>6.447801E-4</v>
      </c>
      <c r="LM201" s="1">
        <v>0.1803611</v>
      </c>
      <c r="LN201">
        <v>0.58838299999999999</v>
      </c>
      <c r="LO201">
        <v>17.122219999999999</v>
      </c>
      <c r="LP201" s="1">
        <v>6.2068669999999998E-4</v>
      </c>
      <c r="LQ201" s="1">
        <v>0.17363609999999999</v>
      </c>
      <c r="LR201">
        <v>0.58839900000000001</v>
      </c>
      <c r="LS201">
        <v>17.384049999999998</v>
      </c>
      <c r="LT201" s="1">
        <v>5.9769119999999998E-4</v>
      </c>
      <c r="LU201" s="1">
        <v>0.16719429999999999</v>
      </c>
      <c r="LV201">
        <v>0.58837430000000002</v>
      </c>
      <c r="LW201">
        <v>17.760429999999999</v>
      </c>
      <c r="LX201" s="1">
        <v>5.757297E-4</v>
      </c>
      <c r="LY201" s="1">
        <v>0.16105539999999999</v>
      </c>
      <c r="LZ201">
        <v>0.58835870000000001</v>
      </c>
      <c r="MA201">
        <v>18.411950000000001</v>
      </c>
      <c r="MB201" s="1">
        <v>5.5481360000000002E-4</v>
      </c>
      <c r="MC201" s="1">
        <v>0.15519849999999999</v>
      </c>
      <c r="MD201">
        <v>0.5883332</v>
      </c>
      <c r="ME201">
        <v>19.330210000000001</v>
      </c>
      <c r="MF201" s="1">
        <v>5.3497009999999999E-4</v>
      </c>
      <c r="MG201" s="1">
        <v>0.1496527</v>
      </c>
      <c r="MH201">
        <v>0.58828840000000004</v>
      </c>
      <c r="MI201">
        <v>19.716989999999999</v>
      </c>
      <c r="MJ201" s="1">
        <v>5.1616379999999999E-4</v>
      </c>
      <c r="MK201" s="1">
        <v>0.144402</v>
      </c>
      <c r="ML201">
        <v>0.58825749999999999</v>
      </c>
      <c r="MM201">
        <v>19.373190000000001</v>
      </c>
      <c r="MN201" s="1">
        <v>4.9807379999999997E-4</v>
      </c>
      <c r="MO201" s="1">
        <v>0.13934189999999999</v>
      </c>
      <c r="MP201">
        <v>0.58821939999999995</v>
      </c>
      <c r="MQ201">
        <v>18.862570000000002</v>
      </c>
      <c r="MR201" s="1">
        <v>4.8069980000000002E-4</v>
      </c>
      <c r="MS201" s="1">
        <v>0.13449759999999999</v>
      </c>
      <c r="MT201">
        <v>0.58815660000000003</v>
      </c>
      <c r="MU201">
        <v>18.394100000000002</v>
      </c>
      <c r="MV201" s="1">
        <v>4.6411990000000001E-4</v>
      </c>
      <c r="MW201" s="1">
        <v>0.1298714</v>
      </c>
      <c r="MX201">
        <v>0.58812580000000003</v>
      </c>
      <c r="MY201">
        <v>18.70804</v>
      </c>
      <c r="MZ201" s="1">
        <v>4.4808439999999999E-4</v>
      </c>
      <c r="NA201" s="1">
        <v>0.12538769999999999</v>
      </c>
      <c r="NB201">
        <v>0.58807960000000004</v>
      </c>
      <c r="NC201">
        <v>19.381620000000002</v>
      </c>
      <c r="ND201" s="1">
        <v>4.32941E-4</v>
      </c>
      <c r="NE201" s="1">
        <v>0.1211597</v>
      </c>
      <c r="NF201">
        <v>0.58805909999999995</v>
      </c>
      <c r="NG201">
        <v>20.253409999999999</v>
      </c>
      <c r="NH201" s="1">
        <v>4.1970560000000002E-4</v>
      </c>
      <c r="NI201" s="1">
        <v>0.1174463</v>
      </c>
      <c r="NJ201">
        <v>0.58802209999999999</v>
      </c>
      <c r="NK201">
        <v>21.242509999999999</v>
      </c>
      <c r="NL201" s="1">
        <v>4.0886239999999999E-4</v>
      </c>
      <c r="NM201" s="1">
        <v>0.1143921</v>
      </c>
      <c r="NN201">
        <v>0.58802089999999996</v>
      </c>
      <c r="NO201">
        <v>21.534269999999999</v>
      </c>
      <c r="NP201" s="1">
        <v>4.001195E-4</v>
      </c>
      <c r="NQ201" s="1">
        <v>0.1119247</v>
      </c>
      <c r="NR201">
        <v>0.58803050000000001</v>
      </c>
      <c r="NS201">
        <v>21.175820000000002</v>
      </c>
      <c r="NT201" s="1">
        <v>3.9212550000000001E-4</v>
      </c>
      <c r="NU201" s="1">
        <v>0.1096816</v>
      </c>
      <c r="NV201">
        <v>0.58802940000000004</v>
      </c>
      <c r="NW201">
        <v>20.555319999999998</v>
      </c>
      <c r="NX201" s="1">
        <v>3.8334330000000001E-4</v>
      </c>
      <c r="NY201" s="1">
        <v>0.1072251</v>
      </c>
      <c r="NZ201">
        <v>0.58804179999999995</v>
      </c>
      <c r="OA201">
        <v>19.945260000000001</v>
      </c>
      <c r="OB201" s="1">
        <v>3.7344949999999999E-4</v>
      </c>
      <c r="OC201" s="1">
        <v>0.10445790000000001</v>
      </c>
      <c r="OD201">
        <v>0.58803989999999995</v>
      </c>
      <c r="OE201">
        <v>19.5822</v>
      </c>
      <c r="OF201" s="1">
        <v>3.623783E-4</v>
      </c>
      <c r="OG201" s="1">
        <v>0.10135810000000001</v>
      </c>
      <c r="OH201">
        <v>0.58805019999999997</v>
      </c>
      <c r="OI201">
        <v>19.949839999999998</v>
      </c>
      <c r="OJ201" s="1">
        <v>3.5034699999999998E-4</v>
      </c>
      <c r="OK201" s="1">
        <v>9.7998249999999995E-2</v>
      </c>
    </row>
    <row r="202" spans="1:401" x14ac:dyDescent="0.35">
      <c r="A202">
        <v>208</v>
      </c>
      <c r="B202" t="s">
        <v>4</v>
      </c>
      <c r="C202" t="s">
        <v>181</v>
      </c>
      <c r="D202" t="s">
        <v>208</v>
      </c>
      <c r="E202">
        <v>838.42250000000001</v>
      </c>
      <c r="F202">
        <v>1.2119500000000001</v>
      </c>
      <c r="G202">
        <v>16.03472</v>
      </c>
      <c r="H202">
        <v>0</v>
      </c>
      <c r="I202">
        <v>0</v>
      </c>
      <c r="J202">
        <v>1.2097100000000001</v>
      </c>
      <c r="K202">
        <v>16.08905</v>
      </c>
      <c r="L202">
        <v>0</v>
      </c>
      <c r="M202">
        <v>0</v>
      </c>
      <c r="N202">
        <v>1.207417</v>
      </c>
      <c r="O202">
        <v>16.65775</v>
      </c>
      <c r="P202">
        <v>0</v>
      </c>
      <c r="Q202">
        <v>0</v>
      </c>
      <c r="R202">
        <v>1.2051559999999999</v>
      </c>
      <c r="S202">
        <v>16.931840000000001</v>
      </c>
      <c r="T202">
        <v>0</v>
      </c>
      <c r="U202">
        <v>0</v>
      </c>
      <c r="V202">
        <v>1.2029989999999999</v>
      </c>
      <c r="W202">
        <v>17.202829999999999</v>
      </c>
      <c r="X202">
        <v>0</v>
      </c>
      <c r="Y202">
        <v>0</v>
      </c>
      <c r="Z202">
        <v>1.2007129999999999</v>
      </c>
      <c r="AA202">
        <v>16.859390000000001</v>
      </c>
      <c r="AB202">
        <v>0</v>
      </c>
      <c r="AC202">
        <v>0</v>
      </c>
      <c r="AD202">
        <v>1.1983870000000001</v>
      </c>
      <c r="AE202">
        <v>16.434819999999998</v>
      </c>
      <c r="AF202">
        <v>0</v>
      </c>
      <c r="AG202">
        <v>0</v>
      </c>
      <c r="AH202">
        <v>1.196053</v>
      </c>
      <c r="AI202">
        <v>15.994020000000001</v>
      </c>
      <c r="AJ202">
        <v>0</v>
      </c>
      <c r="AK202" s="1">
        <v>1.2990930000000001E-36</v>
      </c>
      <c r="AL202">
        <v>1.1936580000000001</v>
      </c>
      <c r="AM202">
        <v>15.732889999999999</v>
      </c>
      <c r="AN202" s="1">
        <v>2.9612999999999998E-28</v>
      </c>
      <c r="AO202" s="1">
        <v>7.7724360000000002E-26</v>
      </c>
      <c r="AP202">
        <v>1.1912450000000001</v>
      </c>
      <c r="AQ202">
        <v>15.77539</v>
      </c>
      <c r="AR202" s="1">
        <v>1.6864760000000001E-17</v>
      </c>
      <c r="AS202" s="1">
        <v>3.9827579999999996E-15</v>
      </c>
      <c r="AT202">
        <v>1.188849</v>
      </c>
      <c r="AU202">
        <v>16.35596</v>
      </c>
      <c r="AV202" s="1">
        <v>1.1080120000000001E-8</v>
      </c>
      <c r="AW202" s="1">
        <v>2.0593240000000002E-6</v>
      </c>
      <c r="AX202">
        <v>1.1865870000000001</v>
      </c>
      <c r="AY202">
        <v>16.59282</v>
      </c>
      <c r="AZ202" s="1">
        <v>5.235981E-5</v>
      </c>
      <c r="BA202" s="1">
        <v>1.107291E-2</v>
      </c>
      <c r="BB202">
        <v>1.184285</v>
      </c>
      <c r="BC202">
        <v>16.60793</v>
      </c>
      <c r="BD202" s="1">
        <v>1.2527470000000001E-2</v>
      </c>
      <c r="BE202">
        <v>2.8521299999999998</v>
      </c>
      <c r="BF202">
        <v>1.181937</v>
      </c>
      <c r="BG202">
        <v>16.344139999999999</v>
      </c>
      <c r="BH202">
        <v>0.53657630000000001</v>
      </c>
      <c r="BI202">
        <v>129.43989999999999</v>
      </c>
      <c r="BJ202">
        <v>1.179678</v>
      </c>
      <c r="BK202">
        <v>15.72269</v>
      </c>
      <c r="BL202">
        <v>6.6870830000000003</v>
      </c>
      <c r="BM202">
        <v>1690.3610000000001</v>
      </c>
      <c r="BN202">
        <v>1.177341</v>
      </c>
      <c r="BO202">
        <v>15.07072</v>
      </c>
      <c r="BP202">
        <v>32.128329999999998</v>
      </c>
      <c r="BQ202">
        <v>8449.9850000000006</v>
      </c>
      <c r="BR202">
        <v>1.1747320000000001</v>
      </c>
      <c r="BS202">
        <v>14.62185</v>
      </c>
      <c r="BT202">
        <v>72.17577</v>
      </c>
      <c r="BU202">
        <v>19642.45</v>
      </c>
      <c r="BV202">
        <v>1.1718729999999999</v>
      </c>
      <c r="BW202">
        <v>14.79533</v>
      </c>
      <c r="BX202">
        <v>87.546379999999999</v>
      </c>
      <c r="BY202">
        <v>24530.01</v>
      </c>
      <c r="BZ202">
        <v>1.1689229999999999</v>
      </c>
      <c r="CA202">
        <v>15.409319999999999</v>
      </c>
      <c r="CB202">
        <v>64.245800000000003</v>
      </c>
      <c r="CC202">
        <v>18475.23</v>
      </c>
      <c r="CD202">
        <v>1.1653180000000001</v>
      </c>
      <c r="CE202">
        <v>16.197410000000001</v>
      </c>
      <c r="CF202">
        <v>31.34121</v>
      </c>
      <c r="CG202">
        <v>9218.43</v>
      </c>
      <c r="CH202">
        <v>1.161071</v>
      </c>
      <c r="CI202">
        <v>16.839649999999999</v>
      </c>
      <c r="CJ202">
        <v>11.0572</v>
      </c>
      <c r="CK202">
        <v>3315.8429999999998</v>
      </c>
      <c r="CL202">
        <v>1.1564030000000001</v>
      </c>
      <c r="CM202">
        <v>16.85464</v>
      </c>
      <c r="CN202">
        <v>3.0683440000000002</v>
      </c>
      <c r="CO202">
        <v>933.91750000000002</v>
      </c>
      <c r="CP202">
        <v>1.1515310000000001</v>
      </c>
      <c r="CQ202">
        <v>16.441890000000001</v>
      </c>
      <c r="CR202">
        <v>0.74844489999999997</v>
      </c>
      <c r="CS202">
        <v>229.42400000000001</v>
      </c>
      <c r="CT202">
        <v>1.1474310000000001</v>
      </c>
      <c r="CU202">
        <v>15.89733</v>
      </c>
      <c r="CV202" s="1">
        <v>0.20271800000000001</v>
      </c>
      <c r="CW202">
        <v>61.314320000000002</v>
      </c>
      <c r="CX202">
        <v>1.143519</v>
      </c>
      <c r="CY202">
        <v>15.40493</v>
      </c>
      <c r="CZ202" s="1">
        <v>8.8884859999999996E-2</v>
      </c>
      <c r="DA202">
        <v>26.030799999999999</v>
      </c>
      <c r="DB202">
        <v>1.1401190000000001</v>
      </c>
      <c r="DC202">
        <v>15.513479999999999</v>
      </c>
      <c r="DD202" s="1">
        <v>6.5940849999999995E-2</v>
      </c>
      <c r="DE202">
        <v>18.9053</v>
      </c>
      <c r="DF202">
        <v>1.1364989999999999</v>
      </c>
      <c r="DG202">
        <v>16.134830000000001</v>
      </c>
      <c r="DH202" s="1">
        <v>6.2246120000000002E-2</v>
      </c>
      <c r="DI202" s="1">
        <v>17.724969999999999</v>
      </c>
      <c r="DJ202">
        <v>1.1331899999999999</v>
      </c>
      <c r="DK202">
        <v>16.825050000000001</v>
      </c>
      <c r="DL202" s="1">
        <v>6.2986319999999998E-2</v>
      </c>
      <c r="DM202" s="1">
        <v>17.923400000000001</v>
      </c>
      <c r="DN202">
        <v>1.129885</v>
      </c>
      <c r="DO202">
        <v>17.483550000000001</v>
      </c>
      <c r="DP202" s="1">
        <v>6.3561129999999993E-2</v>
      </c>
      <c r="DQ202" s="1">
        <v>18.125499999999999</v>
      </c>
      <c r="DR202">
        <v>1.126584</v>
      </c>
      <c r="DS202">
        <v>17.63963</v>
      </c>
      <c r="DT202" s="1">
        <v>6.2241369999999997E-2</v>
      </c>
      <c r="DU202" s="1">
        <v>17.795719999999999</v>
      </c>
      <c r="DV202">
        <v>1.1238079999999999</v>
      </c>
      <c r="DW202">
        <v>17.324020000000001</v>
      </c>
      <c r="DX202" s="1">
        <v>5.896332E-2</v>
      </c>
      <c r="DY202" s="1">
        <v>16.888960000000001</v>
      </c>
      <c r="DZ202">
        <v>1.122846</v>
      </c>
      <c r="EA202">
        <v>16.772079999999999</v>
      </c>
      <c r="EB202" s="1">
        <v>5.4538299999999998E-2</v>
      </c>
      <c r="EC202" s="1">
        <v>15.625450000000001</v>
      </c>
      <c r="ED202">
        <v>1.1205069999999999</v>
      </c>
      <c r="EE202">
        <v>16.23432</v>
      </c>
      <c r="EF202" s="1">
        <v>4.9556910000000003E-2</v>
      </c>
      <c r="EG202" s="1">
        <v>14.21294</v>
      </c>
      <c r="EH202">
        <v>1.1181319999999999</v>
      </c>
      <c r="EI202">
        <v>16.249230000000001</v>
      </c>
      <c r="EJ202" s="1">
        <v>4.4569240000000003E-2</v>
      </c>
      <c r="EK202" s="1">
        <v>12.792630000000001</v>
      </c>
      <c r="EL202">
        <v>1.11585</v>
      </c>
      <c r="EM202">
        <v>16.768979999999999</v>
      </c>
      <c r="EN202" s="1">
        <v>3.9690759999999999E-2</v>
      </c>
      <c r="EO202" s="1">
        <v>11.40062</v>
      </c>
      <c r="EP202">
        <v>1.1140049999999999</v>
      </c>
      <c r="EQ202">
        <v>17.546040000000001</v>
      </c>
      <c r="ER202" s="1">
        <v>3.4888469999999998E-2</v>
      </c>
      <c r="ES202" s="1">
        <v>10.02922</v>
      </c>
      <c r="ET202">
        <v>1.1122570000000001</v>
      </c>
      <c r="EU202">
        <v>18.251059999999999</v>
      </c>
      <c r="EV202" s="1">
        <v>3.020662E-2</v>
      </c>
      <c r="EW202" s="1">
        <v>8.6879570000000008</v>
      </c>
      <c r="EX202">
        <v>1.1109420000000001</v>
      </c>
      <c r="EY202">
        <v>18.419609999999999</v>
      </c>
      <c r="EZ202" s="1">
        <v>2.5870859999999999E-2</v>
      </c>
      <c r="FA202" s="1">
        <v>7.4385339999999998</v>
      </c>
      <c r="FB202">
        <v>1.1101760000000001</v>
      </c>
      <c r="FC202">
        <v>18.12049</v>
      </c>
      <c r="FD202" s="1">
        <v>2.2103810000000002E-2</v>
      </c>
      <c r="FE202" s="1">
        <v>6.3453879999999998</v>
      </c>
      <c r="FF202">
        <v>1.109934</v>
      </c>
      <c r="FG202">
        <v>17.529800000000002</v>
      </c>
      <c r="FH202" s="1">
        <v>1.898037E-2</v>
      </c>
      <c r="FI202" s="1">
        <v>5.43424</v>
      </c>
      <c r="FJ202">
        <v>1.110161</v>
      </c>
      <c r="FK202">
        <v>16.922709999999999</v>
      </c>
      <c r="FL202" s="1">
        <v>1.6458270000000001E-2</v>
      </c>
      <c r="FM202" s="1">
        <v>4.6960230000000003</v>
      </c>
      <c r="FN202">
        <v>1.110471</v>
      </c>
      <c r="FO202">
        <v>17.063659999999999</v>
      </c>
      <c r="FP202" s="1">
        <v>1.4416E-2</v>
      </c>
      <c r="FQ202" s="1">
        <v>4.098814</v>
      </c>
      <c r="FR202">
        <v>1.110948</v>
      </c>
      <c r="FS202">
        <v>17.397130000000001</v>
      </c>
      <c r="FT202" s="1">
        <v>1.269414E-2</v>
      </c>
      <c r="FU202" s="1">
        <v>3.5976840000000001</v>
      </c>
      <c r="FV202">
        <v>1.1110089999999999</v>
      </c>
      <c r="FW202">
        <v>17.9193</v>
      </c>
      <c r="FX202" s="1">
        <v>1.1079E-2</v>
      </c>
      <c r="FY202" s="1">
        <v>3.1346189999999998</v>
      </c>
      <c r="FZ202">
        <v>1.111108</v>
      </c>
      <c r="GA202">
        <v>18.352170000000001</v>
      </c>
      <c r="GB202" s="1">
        <v>9.4065109999999993E-3</v>
      </c>
      <c r="GC202" s="1">
        <v>2.6601520000000001</v>
      </c>
      <c r="GD202">
        <v>1.111254</v>
      </c>
      <c r="GE202">
        <v>18.469850000000001</v>
      </c>
      <c r="GF202" s="1">
        <v>7.6713429999999997E-3</v>
      </c>
      <c r="GG202" s="1">
        <v>2.169807</v>
      </c>
      <c r="GH202">
        <v>1.111464</v>
      </c>
      <c r="GI202">
        <v>18.16028</v>
      </c>
      <c r="GJ202" s="1">
        <v>6.0353309999999997E-3</v>
      </c>
      <c r="GK202" s="1">
        <v>1.7063980000000001</v>
      </c>
      <c r="GL202">
        <v>1.1117170000000001</v>
      </c>
      <c r="GM202">
        <v>17.529499999999999</v>
      </c>
      <c r="GN202" s="1">
        <v>4.6827769999999999E-3</v>
      </c>
      <c r="GO202" s="1">
        <v>1.321728</v>
      </c>
      <c r="GP202">
        <v>1.111918</v>
      </c>
      <c r="GQ202">
        <v>16.915569999999999</v>
      </c>
      <c r="GR202" s="1">
        <v>3.6938359999999998E-3</v>
      </c>
      <c r="GS202" s="1">
        <v>1.039196</v>
      </c>
      <c r="GT202">
        <v>1.1121270000000001</v>
      </c>
      <c r="GU202">
        <v>17.157810000000001</v>
      </c>
      <c r="GV202" s="1">
        <v>3.0311140000000001E-3</v>
      </c>
      <c r="GW202" s="1">
        <v>0.84961850000000005</v>
      </c>
      <c r="GX202">
        <v>1.1123400000000001</v>
      </c>
      <c r="GY202">
        <v>17.666360000000001</v>
      </c>
      <c r="GZ202" s="1">
        <v>2.6014979999999998E-3</v>
      </c>
      <c r="HA202" s="1">
        <v>0.72667280000000001</v>
      </c>
      <c r="HB202">
        <v>1.1124959999999999</v>
      </c>
      <c r="HC202">
        <v>18.403649999999999</v>
      </c>
      <c r="HD202" s="1">
        <v>2.3157170000000001E-3</v>
      </c>
      <c r="HE202" s="1">
        <v>0.64522950000000001</v>
      </c>
      <c r="HF202">
        <v>1.1126510000000001</v>
      </c>
      <c r="HG202">
        <v>19.246970000000001</v>
      </c>
      <c r="HH202" s="1">
        <v>2.1063800000000001E-3</v>
      </c>
      <c r="HI202" s="1">
        <v>0.58603499999999997</v>
      </c>
      <c r="HJ202">
        <v>1.1127720000000001</v>
      </c>
      <c r="HK202">
        <v>19.624169999999999</v>
      </c>
      <c r="HL202" s="1">
        <v>1.9365490000000001E-3</v>
      </c>
      <c r="HM202" s="1">
        <v>0.53831640000000003</v>
      </c>
      <c r="HN202">
        <v>1.1128020000000001</v>
      </c>
      <c r="HO202">
        <v>19.29054</v>
      </c>
      <c r="HP202" s="1">
        <v>1.79269E-3</v>
      </c>
      <c r="HQ202" s="1">
        <v>0.4980057</v>
      </c>
      <c r="HR202">
        <v>1.1128450000000001</v>
      </c>
      <c r="HS202">
        <v>18.687609999999999</v>
      </c>
      <c r="HT202" s="1">
        <v>1.6710819999999999E-3</v>
      </c>
      <c r="HU202" s="1">
        <v>0.46396310000000002</v>
      </c>
      <c r="HV202">
        <v>1.1128910000000001</v>
      </c>
      <c r="HW202">
        <v>18.08521</v>
      </c>
      <c r="HX202" s="1">
        <v>1.569424E-3</v>
      </c>
      <c r="HY202" s="1">
        <v>0.4355154</v>
      </c>
      <c r="HZ202">
        <v>1.112911</v>
      </c>
      <c r="IA202">
        <v>18.259180000000001</v>
      </c>
      <c r="IB202" s="1">
        <v>1.484656E-3</v>
      </c>
      <c r="IC202" s="1">
        <v>0.41184910000000002</v>
      </c>
      <c r="ID202">
        <v>1.1129370000000001</v>
      </c>
      <c r="IE202">
        <v>18.896100000000001</v>
      </c>
      <c r="IF202" s="1">
        <v>1.413699E-3</v>
      </c>
      <c r="IG202" s="1">
        <v>0.39202870000000001</v>
      </c>
      <c r="IH202">
        <v>1.1129180000000001</v>
      </c>
      <c r="II202">
        <v>19.721440000000001</v>
      </c>
      <c r="IJ202" s="1">
        <v>1.3554369999999999E-3</v>
      </c>
      <c r="IK202" s="1">
        <v>0.37575839999999999</v>
      </c>
      <c r="IL202">
        <v>1.1129020000000001</v>
      </c>
      <c r="IM202">
        <v>20.637889999999999</v>
      </c>
      <c r="IN202" s="1">
        <v>1.309773E-3</v>
      </c>
      <c r="IO202" s="1">
        <v>0.36297679999999999</v>
      </c>
      <c r="IP202">
        <v>1.112892</v>
      </c>
      <c r="IQ202">
        <v>20.956289999999999</v>
      </c>
      <c r="IR202" s="1">
        <v>1.2737740000000001E-3</v>
      </c>
      <c r="IS202" s="1">
        <v>0.35290759999999999</v>
      </c>
      <c r="IT202">
        <v>1.1128769999999999</v>
      </c>
      <c r="IU202">
        <v>20.63044</v>
      </c>
      <c r="IV202" s="1">
        <v>1.2420829999999999E-3</v>
      </c>
      <c r="IW202" s="1">
        <v>0.344167</v>
      </c>
      <c r="IX202">
        <v>1.112908</v>
      </c>
      <c r="IY202">
        <v>19.976430000000001</v>
      </c>
      <c r="IZ202" s="1">
        <v>1.2093189999999999E-3</v>
      </c>
      <c r="JA202" s="1">
        <v>0.3351597</v>
      </c>
      <c r="JB202">
        <v>1.112886</v>
      </c>
      <c r="JC202">
        <v>19.258459999999999</v>
      </c>
      <c r="JD202" s="1">
        <v>1.17248E-3</v>
      </c>
      <c r="JE202" s="1">
        <v>0.32505149999999999</v>
      </c>
      <c r="JF202">
        <v>1.11287</v>
      </c>
      <c r="JG202">
        <v>19.06982</v>
      </c>
      <c r="JH202" s="1">
        <v>1.1317899999999999E-3</v>
      </c>
      <c r="JI202" s="1">
        <v>0.31388110000000002</v>
      </c>
      <c r="JJ202">
        <v>1.112889</v>
      </c>
      <c r="JK202">
        <v>19.073060000000002</v>
      </c>
      <c r="JL202" s="1">
        <v>1.089231E-3</v>
      </c>
      <c r="JM202" s="1">
        <v>0.30210360000000003</v>
      </c>
      <c r="JN202">
        <v>1.1128929999999999</v>
      </c>
      <c r="JO202">
        <v>19.536619999999999</v>
      </c>
      <c r="JP202" s="1">
        <v>1.046237E-3</v>
      </c>
      <c r="JQ202" s="1">
        <v>0.29024179999999999</v>
      </c>
      <c r="JR202">
        <v>1.1128709999999999</v>
      </c>
      <c r="JS202">
        <v>19.842469999999999</v>
      </c>
      <c r="JT202" s="1">
        <v>1.004135E-3</v>
      </c>
      <c r="JU202" s="1">
        <v>0.27855439999999998</v>
      </c>
      <c r="JV202">
        <v>1.112897</v>
      </c>
      <c r="JW202">
        <v>19.834630000000001</v>
      </c>
      <c r="JX202" s="1">
        <v>9.6352899999999997E-4</v>
      </c>
      <c r="JY202" s="1">
        <v>0.26731100000000002</v>
      </c>
      <c r="JZ202">
        <v>1.1128739999999999</v>
      </c>
      <c r="KA202">
        <v>19.449310000000001</v>
      </c>
      <c r="KB202" s="1">
        <v>9.2469980000000002E-4</v>
      </c>
      <c r="KC202" s="1">
        <v>0.2565325</v>
      </c>
      <c r="KD202">
        <v>1.112876</v>
      </c>
      <c r="KE202">
        <v>18.765650000000001</v>
      </c>
      <c r="KF202" s="1">
        <v>8.8761720000000001E-4</v>
      </c>
      <c r="KG202" s="1">
        <v>0.24625150000000001</v>
      </c>
      <c r="KH202">
        <v>1.11287</v>
      </c>
      <c r="KI202">
        <v>17.99437</v>
      </c>
      <c r="KJ202" s="1">
        <v>8.5226460000000003E-4</v>
      </c>
      <c r="KK202" s="1">
        <v>0.23644589999999999</v>
      </c>
      <c r="KL202">
        <v>1.1128849999999999</v>
      </c>
      <c r="KM202">
        <v>17.887070000000001</v>
      </c>
      <c r="KN202" s="1">
        <v>8.1880609999999997E-4</v>
      </c>
      <c r="KO202" s="1">
        <v>0.22714999999999999</v>
      </c>
      <c r="KP202">
        <v>1.1128739999999999</v>
      </c>
      <c r="KQ202">
        <v>17.819870000000002</v>
      </c>
      <c r="KR202" s="1">
        <v>7.8681750000000005E-4</v>
      </c>
      <c r="KS202" s="1">
        <v>0.2182693</v>
      </c>
      <c r="KT202">
        <v>1.112873</v>
      </c>
      <c r="KU202">
        <v>18.116099999999999</v>
      </c>
      <c r="KV202" s="1">
        <v>7.561089E-4</v>
      </c>
      <c r="KW202" s="1">
        <v>0.20975959999999999</v>
      </c>
      <c r="KX202">
        <v>1.1128800000000001</v>
      </c>
      <c r="KY202">
        <v>18.51915</v>
      </c>
      <c r="KZ202" s="1">
        <v>7.2674250000000001E-4</v>
      </c>
      <c r="LA202" s="1">
        <v>0.2016144</v>
      </c>
      <c r="LB202">
        <v>1.112879</v>
      </c>
      <c r="LC202">
        <v>18.623290000000001</v>
      </c>
      <c r="LD202" s="1">
        <v>6.985394E-4</v>
      </c>
      <c r="LE202" s="1">
        <v>0.19378570000000001</v>
      </c>
      <c r="LF202">
        <v>1.1128750000000001</v>
      </c>
      <c r="LG202">
        <v>18.27469</v>
      </c>
      <c r="LH202" s="1">
        <v>6.7194659999999997E-4</v>
      </c>
      <c r="LI202" s="1">
        <v>0.1863843</v>
      </c>
      <c r="LJ202">
        <v>1.1129009999999999</v>
      </c>
      <c r="LK202">
        <v>17.689229999999998</v>
      </c>
      <c r="LL202" s="1">
        <v>6.4661799999999995E-4</v>
      </c>
      <c r="LM202" s="1">
        <v>0.17936679999999999</v>
      </c>
      <c r="LN202">
        <v>1.112865</v>
      </c>
      <c r="LO202">
        <v>17.180230000000002</v>
      </c>
      <c r="LP202" s="1">
        <v>6.2244920000000003E-4</v>
      </c>
      <c r="LQ202" s="1">
        <v>0.1726751</v>
      </c>
      <c r="LR202">
        <v>1.1128659999999999</v>
      </c>
      <c r="LS202">
        <v>17.446650000000002</v>
      </c>
      <c r="LT202" s="1">
        <v>5.9937450000000002E-4</v>
      </c>
      <c r="LU202" s="1">
        <v>0.16626920000000001</v>
      </c>
      <c r="LV202">
        <v>1.1128260000000001</v>
      </c>
      <c r="LW202">
        <v>17.800409999999999</v>
      </c>
      <c r="LX202" s="1">
        <v>5.7733540000000003E-4</v>
      </c>
      <c r="LY202" s="1">
        <v>0.16015489999999999</v>
      </c>
      <c r="LZ202">
        <v>1.112803</v>
      </c>
      <c r="MA202">
        <v>18.42792</v>
      </c>
      <c r="MB202" s="1">
        <v>5.5633739999999998E-4</v>
      </c>
      <c r="MC202" s="1">
        <v>0.15432319999999999</v>
      </c>
      <c r="MD202">
        <v>1.1127290000000001</v>
      </c>
      <c r="ME202">
        <v>19.330200000000001</v>
      </c>
      <c r="MF202" s="1">
        <v>5.3641240000000003E-4</v>
      </c>
      <c r="MG202" s="1">
        <v>0.14880160000000001</v>
      </c>
      <c r="MH202">
        <v>1.1126450000000001</v>
      </c>
      <c r="MI202">
        <v>19.71189</v>
      </c>
      <c r="MJ202" s="1">
        <v>5.1753249999999997E-4</v>
      </c>
      <c r="MK202" s="1">
        <v>0.1435737</v>
      </c>
      <c r="ML202">
        <v>1.11252</v>
      </c>
      <c r="MM202">
        <v>19.38495</v>
      </c>
      <c r="MN202" s="1">
        <v>4.9940949999999998E-4</v>
      </c>
      <c r="MO202" s="1">
        <v>0.13855410000000001</v>
      </c>
      <c r="MP202">
        <v>1.11236</v>
      </c>
      <c r="MQ202">
        <v>18.893139999999999</v>
      </c>
      <c r="MR202" s="1">
        <v>4.8196520000000001E-4</v>
      </c>
      <c r="MS202" s="1">
        <v>0.13373579999999999</v>
      </c>
      <c r="MT202">
        <v>1.1122129999999999</v>
      </c>
      <c r="MU202">
        <v>18.437650000000001</v>
      </c>
      <c r="MV202" s="1">
        <v>4.6534659999999999E-4</v>
      </c>
      <c r="MW202" s="1">
        <v>0.12914149999999999</v>
      </c>
      <c r="MX202">
        <v>1.1120650000000001</v>
      </c>
      <c r="MY202">
        <v>18.750710000000002</v>
      </c>
      <c r="MZ202" s="1">
        <v>4.4926770000000002E-4</v>
      </c>
      <c r="NA202" s="1">
        <v>0.1246929</v>
      </c>
      <c r="NB202">
        <v>1.1118859999999999</v>
      </c>
      <c r="NC202">
        <v>19.39639</v>
      </c>
      <c r="ND202" s="1">
        <v>4.3402430000000002E-4</v>
      </c>
      <c r="NE202" s="1">
        <v>0.1204745</v>
      </c>
      <c r="NF202">
        <v>1.1117379999999999</v>
      </c>
      <c r="NG202">
        <v>20.24044</v>
      </c>
      <c r="NH202" s="1">
        <v>4.2062760000000001E-4</v>
      </c>
      <c r="NI202" s="1">
        <v>0.11674370000000001</v>
      </c>
      <c r="NJ202">
        <v>1.1116459999999999</v>
      </c>
      <c r="NK202">
        <v>21.219619999999999</v>
      </c>
      <c r="NL202" s="1">
        <v>4.0960870000000002E-4</v>
      </c>
      <c r="NM202" s="1">
        <v>0.1136561</v>
      </c>
      <c r="NN202">
        <v>1.1115679999999999</v>
      </c>
      <c r="NO202">
        <v>21.52722</v>
      </c>
      <c r="NP202" s="1">
        <v>4.0073749999999998E-4</v>
      </c>
      <c r="NQ202" s="1">
        <v>0.1111693</v>
      </c>
      <c r="NR202">
        <v>1.1114710000000001</v>
      </c>
      <c r="NS202">
        <v>21.198640000000001</v>
      </c>
      <c r="NT202" s="1">
        <v>3.927429E-4</v>
      </c>
      <c r="NU202" s="1">
        <v>0.1089487</v>
      </c>
      <c r="NV202">
        <v>1.111435</v>
      </c>
      <c r="NW202">
        <v>20.59976</v>
      </c>
      <c r="NX202" s="1">
        <v>3.8403830000000001E-4</v>
      </c>
      <c r="NY202" s="1">
        <v>0.1065484</v>
      </c>
      <c r="NZ202">
        <v>1.1114059999999999</v>
      </c>
      <c r="OA202">
        <v>19.99409</v>
      </c>
      <c r="OB202" s="1">
        <v>3.7422989999999999E-4</v>
      </c>
      <c r="OC202" s="1">
        <v>0.1038423</v>
      </c>
      <c r="OD202">
        <v>1.111354</v>
      </c>
      <c r="OE202">
        <v>19.62013</v>
      </c>
      <c r="OF202" s="1">
        <v>3.63242E-4</v>
      </c>
      <c r="OG202" s="1">
        <v>0.1008023</v>
      </c>
      <c r="OH202">
        <v>1.111329</v>
      </c>
      <c r="OI202">
        <v>19.959679999999999</v>
      </c>
      <c r="OJ202" s="1">
        <v>3.5127960000000001E-4</v>
      </c>
      <c r="OK202" s="1">
        <v>9.7503010000000001E-2</v>
      </c>
    </row>
    <row r="203" spans="1:401" x14ac:dyDescent="0.35">
      <c r="A203">
        <v>209</v>
      </c>
      <c r="B203" t="s">
        <v>4</v>
      </c>
      <c r="C203" t="s">
        <v>181</v>
      </c>
      <c r="D203" t="s">
        <v>209</v>
      </c>
      <c r="E203">
        <v>325.43189999999998</v>
      </c>
      <c r="F203">
        <v>0.73321499999999995</v>
      </c>
      <c r="G203">
        <v>16.037590000000002</v>
      </c>
      <c r="H203">
        <v>0</v>
      </c>
      <c r="I203">
        <v>0</v>
      </c>
      <c r="J203">
        <v>0.73244730000000002</v>
      </c>
      <c r="K203">
        <v>16.085039999999999</v>
      </c>
      <c r="L203">
        <v>0</v>
      </c>
      <c r="M203">
        <v>0</v>
      </c>
      <c r="N203">
        <v>0.73166609999999999</v>
      </c>
      <c r="O203">
        <v>16.654150000000001</v>
      </c>
      <c r="P203">
        <v>0</v>
      </c>
      <c r="Q203">
        <v>0</v>
      </c>
      <c r="R203">
        <v>0.73096369999999999</v>
      </c>
      <c r="S203">
        <v>16.93336</v>
      </c>
      <c r="T203">
        <v>0</v>
      </c>
      <c r="U203">
        <v>0</v>
      </c>
      <c r="V203">
        <v>0.73028930000000003</v>
      </c>
      <c r="W203">
        <v>17.216750000000001</v>
      </c>
      <c r="X203">
        <v>0</v>
      </c>
      <c r="Y203">
        <v>0</v>
      </c>
      <c r="Z203">
        <v>0.72962890000000002</v>
      </c>
      <c r="AA203">
        <v>16.878270000000001</v>
      </c>
      <c r="AB203">
        <v>0</v>
      </c>
      <c r="AC203">
        <v>0</v>
      </c>
      <c r="AD203">
        <v>0.72897579999999995</v>
      </c>
      <c r="AE203">
        <v>16.455780000000001</v>
      </c>
      <c r="AF203">
        <v>0</v>
      </c>
      <c r="AG203">
        <v>0</v>
      </c>
      <c r="AH203">
        <v>0.72827520000000001</v>
      </c>
      <c r="AI203">
        <v>16.01146</v>
      </c>
      <c r="AJ203">
        <v>0</v>
      </c>
      <c r="AK203" s="1">
        <v>1.289346E-37</v>
      </c>
      <c r="AL203">
        <v>0.7276205</v>
      </c>
      <c r="AM203">
        <v>15.737310000000001</v>
      </c>
      <c r="AN203" s="1">
        <v>6.3854360000000005E-29</v>
      </c>
      <c r="AO203" s="1">
        <v>7.5456509999999999E-27</v>
      </c>
      <c r="AP203">
        <v>0.72694669999999995</v>
      </c>
      <c r="AQ203">
        <v>15.77</v>
      </c>
      <c r="AR203" s="1">
        <v>3.5346100000000002E-18</v>
      </c>
      <c r="AS203" s="1">
        <v>4.176935E-16</v>
      </c>
      <c r="AT203">
        <v>0.72632070000000004</v>
      </c>
      <c r="AU203">
        <v>16.350380000000001</v>
      </c>
      <c r="AV203" s="1">
        <v>4.883831E-9</v>
      </c>
      <c r="AW203" s="1">
        <v>5.1001680000000005E-7</v>
      </c>
      <c r="AX203">
        <v>0.72577150000000001</v>
      </c>
      <c r="AY203">
        <v>16.593129999999999</v>
      </c>
      <c r="AZ203" s="1">
        <v>3.1299559999999998E-5</v>
      </c>
      <c r="BA203" s="1">
        <v>3.407003E-3</v>
      </c>
      <c r="BB203">
        <v>0.72520589999999996</v>
      </c>
      <c r="BC203">
        <v>16.62067</v>
      </c>
      <c r="BD203" s="1">
        <v>8.6763989999999996E-3</v>
      </c>
      <c r="BE203">
        <v>0.96550239999999998</v>
      </c>
      <c r="BF203">
        <v>0.7246747</v>
      </c>
      <c r="BG203">
        <v>16.37039</v>
      </c>
      <c r="BH203">
        <v>0.41347240000000002</v>
      </c>
      <c r="BI203">
        <v>46.825809999999997</v>
      </c>
      <c r="BJ203">
        <v>0.72416029999999998</v>
      </c>
      <c r="BK203">
        <v>15.75043</v>
      </c>
      <c r="BL203">
        <v>5.6096219999999999</v>
      </c>
      <c r="BM203">
        <v>643.7604</v>
      </c>
      <c r="BN203">
        <v>0.72362590000000004</v>
      </c>
      <c r="BO203">
        <v>15.095190000000001</v>
      </c>
      <c r="BP203">
        <v>28.910620000000002</v>
      </c>
      <c r="BQ203">
        <v>3355.1109999999999</v>
      </c>
      <c r="BR203">
        <v>0.72298309999999999</v>
      </c>
      <c r="BS203">
        <v>14.63397</v>
      </c>
      <c r="BT203">
        <v>68.891059999999996</v>
      </c>
      <c r="BU203">
        <v>8073.2470000000003</v>
      </c>
      <c r="BV203">
        <v>0.72238639999999998</v>
      </c>
      <c r="BW203">
        <v>14.7988</v>
      </c>
      <c r="BX203">
        <v>87.814970000000002</v>
      </c>
      <c r="BY203">
        <v>10377.16</v>
      </c>
      <c r="BZ203">
        <v>0.72083280000000005</v>
      </c>
      <c r="CA203">
        <v>15.407220000000001</v>
      </c>
      <c r="CB203">
        <v>67.223950000000002</v>
      </c>
      <c r="CC203">
        <v>8010.4080000000004</v>
      </c>
      <c r="CD203">
        <v>0.71862800000000004</v>
      </c>
      <c r="CE203">
        <v>16.192340000000002</v>
      </c>
      <c r="CF203">
        <v>33.964239999999997</v>
      </c>
      <c r="CG203">
        <v>4079.373</v>
      </c>
      <c r="CH203">
        <v>0.71606749999999997</v>
      </c>
      <c r="CI203">
        <v>16.838280000000001</v>
      </c>
      <c r="CJ203">
        <v>12.32611</v>
      </c>
      <c r="CK203">
        <v>1491.934</v>
      </c>
      <c r="CL203">
        <v>0.71324650000000001</v>
      </c>
      <c r="CM203">
        <v>16.864719999999998</v>
      </c>
      <c r="CN203">
        <v>3.4909880000000002</v>
      </c>
      <c r="CO203">
        <v>425.43060000000003</v>
      </c>
      <c r="CP203">
        <v>0.71039430000000003</v>
      </c>
      <c r="CQ203">
        <v>16.460329999999999</v>
      </c>
      <c r="CR203">
        <v>0.85724089999999997</v>
      </c>
      <c r="CS203">
        <v>105.0185</v>
      </c>
      <c r="CT203">
        <v>0.70809330000000004</v>
      </c>
      <c r="CU203">
        <v>15.920959999999999</v>
      </c>
      <c r="CV203" s="1">
        <v>0.22641049999999999</v>
      </c>
      <c r="CW203">
        <v>27.71773</v>
      </c>
      <c r="CX203">
        <v>0.70595260000000004</v>
      </c>
      <c r="CY203">
        <v>15.42592</v>
      </c>
      <c r="CZ203" s="1">
        <v>9.3692609999999996E-2</v>
      </c>
      <c r="DA203">
        <v>11.405559999999999</v>
      </c>
      <c r="DB203">
        <v>0.7042851</v>
      </c>
      <c r="DC203">
        <v>15.524139999999999</v>
      </c>
      <c r="DD203" s="1">
        <v>6.6882949999999997E-2</v>
      </c>
      <c r="DE203">
        <v>8.1096339999999998</v>
      </c>
      <c r="DF203">
        <v>0.70257829999999999</v>
      </c>
      <c r="DG203">
        <v>16.133510000000001</v>
      </c>
      <c r="DH203" s="1">
        <v>6.2302299999999998E-2</v>
      </c>
      <c r="DI203" s="1">
        <v>7.5523319999999998</v>
      </c>
      <c r="DJ203">
        <v>0.70051410000000003</v>
      </c>
      <c r="DK203">
        <v>16.814630000000001</v>
      </c>
      <c r="DL203" s="1">
        <v>6.2872600000000001E-2</v>
      </c>
      <c r="DM203" s="1">
        <v>7.6333159999999998</v>
      </c>
      <c r="DN203">
        <v>0.69794889999999998</v>
      </c>
      <c r="DO203">
        <v>17.474170000000001</v>
      </c>
      <c r="DP203" s="1">
        <v>6.3560359999999996E-2</v>
      </c>
      <c r="DQ203" s="1">
        <v>7.7357370000000003</v>
      </c>
      <c r="DR203">
        <v>0.69554859999999996</v>
      </c>
      <c r="DS203">
        <v>17.641010000000001</v>
      </c>
      <c r="DT203" s="1">
        <v>6.2444010000000001E-2</v>
      </c>
      <c r="DU203" s="1">
        <v>7.6172870000000001</v>
      </c>
      <c r="DV203">
        <v>0.69365140000000003</v>
      </c>
      <c r="DW203">
        <v>17.336849999999998</v>
      </c>
      <c r="DX203" s="1">
        <v>5.9326289999999997E-2</v>
      </c>
      <c r="DY203" s="1">
        <v>7.2483510000000004</v>
      </c>
      <c r="DZ203">
        <v>0.69205930000000004</v>
      </c>
      <c r="EA203">
        <v>16.79194</v>
      </c>
      <c r="EB203" s="1">
        <v>5.4983879999999999E-2</v>
      </c>
      <c r="EC203" s="1">
        <v>6.7234420000000004</v>
      </c>
      <c r="ED203">
        <v>0.68942550000000002</v>
      </c>
      <c r="EE203">
        <v>16.251629999999999</v>
      </c>
      <c r="EF203" s="1">
        <v>5.002587E-2</v>
      </c>
      <c r="EG203" s="1">
        <v>6.1296590000000002</v>
      </c>
      <c r="EH203">
        <v>0.68682900000000002</v>
      </c>
      <c r="EI203">
        <v>16.25535</v>
      </c>
      <c r="EJ203" s="1">
        <v>4.503244E-2</v>
      </c>
      <c r="EK203" s="1">
        <v>5.5284399999999998</v>
      </c>
      <c r="EL203">
        <v>0.68432999999999999</v>
      </c>
      <c r="EM203">
        <v>16.763380000000002</v>
      </c>
      <c r="EN203" s="1">
        <v>4.0147750000000003E-2</v>
      </c>
      <c r="EO203" s="1">
        <v>4.937316</v>
      </c>
      <c r="EP203">
        <v>0.68183159999999998</v>
      </c>
      <c r="EQ203">
        <v>17.53379</v>
      </c>
      <c r="ER203" s="1">
        <v>3.5342150000000003E-2</v>
      </c>
      <c r="ES203" s="1">
        <v>4.3539810000000001</v>
      </c>
      <c r="ET203">
        <v>0.67952489999999999</v>
      </c>
      <c r="EU203">
        <v>18.239239999999999</v>
      </c>
      <c r="EV203" s="1">
        <v>3.0645180000000001E-2</v>
      </c>
      <c r="EW203" s="1">
        <v>3.7805240000000002</v>
      </c>
      <c r="EX203">
        <v>0.67760589999999998</v>
      </c>
      <c r="EY203">
        <v>18.414629999999999</v>
      </c>
      <c r="EZ203" s="1">
        <v>2.626858E-2</v>
      </c>
      <c r="FA203" s="1">
        <v>3.2428029999999999</v>
      </c>
      <c r="FB203">
        <v>0.67621129999999996</v>
      </c>
      <c r="FC203">
        <v>18.128789999999999</v>
      </c>
      <c r="FD203" s="1">
        <v>2.244494E-2</v>
      </c>
      <c r="FE203" s="1">
        <v>2.769558</v>
      </c>
      <c r="FF203">
        <v>0.67537590000000003</v>
      </c>
      <c r="FG203">
        <v>17.55124</v>
      </c>
      <c r="FH203" s="1">
        <v>1.9260389999999999E-2</v>
      </c>
      <c r="FI203" s="1">
        <v>2.3731620000000002</v>
      </c>
      <c r="FJ203">
        <v>0.67489949999999999</v>
      </c>
      <c r="FK203">
        <v>16.94914</v>
      </c>
      <c r="FL203" s="1">
        <v>1.668505E-2</v>
      </c>
      <c r="FM203" s="1">
        <v>2.0512440000000001</v>
      </c>
      <c r="FN203">
        <v>0.67466769999999998</v>
      </c>
      <c r="FO203">
        <v>17.086680000000001</v>
      </c>
      <c r="FP203" s="1">
        <v>1.460213E-2</v>
      </c>
      <c r="FQ203" s="1">
        <v>1.7905390000000001</v>
      </c>
      <c r="FR203">
        <v>0.67475209999999997</v>
      </c>
      <c r="FS203">
        <v>17.4057</v>
      </c>
      <c r="FT203" s="1">
        <v>1.285655E-2</v>
      </c>
      <c r="FU203" s="1">
        <v>1.572144</v>
      </c>
      <c r="FV203">
        <v>0.67474670000000003</v>
      </c>
      <c r="FW203">
        <v>17.914459999999998</v>
      </c>
      <c r="FX203" s="1">
        <v>1.1238959999999999E-2</v>
      </c>
      <c r="FY203" s="1">
        <v>1.371335</v>
      </c>
      <c r="FZ203">
        <v>0.67477450000000005</v>
      </c>
      <c r="GA203">
        <v>18.340599999999998</v>
      </c>
      <c r="GB203" s="1">
        <v>9.5747860000000001E-3</v>
      </c>
      <c r="GC203" s="1">
        <v>1.1662349999999999</v>
      </c>
      <c r="GD203">
        <v>0.67484520000000003</v>
      </c>
      <c r="GE203">
        <v>18.464780000000001</v>
      </c>
      <c r="GF203" s="1">
        <v>7.8404700000000004E-3</v>
      </c>
      <c r="GG203" s="1">
        <v>0.9536443</v>
      </c>
      <c r="GH203">
        <v>0.67495760000000005</v>
      </c>
      <c r="GI203">
        <v>18.17211</v>
      </c>
      <c r="GJ203" s="1">
        <v>6.1861299999999998E-3</v>
      </c>
      <c r="GK203" s="1">
        <v>0.751309</v>
      </c>
      <c r="GL203">
        <v>0.67509549999999996</v>
      </c>
      <c r="GM203">
        <v>17.55686</v>
      </c>
      <c r="GN203" s="1">
        <v>4.8004140000000002E-3</v>
      </c>
      <c r="GO203" s="1">
        <v>0.58203349999999998</v>
      </c>
      <c r="GP203">
        <v>0.675261</v>
      </c>
      <c r="GQ203">
        <v>16.945789999999999</v>
      </c>
      <c r="GR203" s="1">
        <v>3.775947E-3</v>
      </c>
      <c r="GS203" s="1">
        <v>0.45687749999999999</v>
      </c>
      <c r="GT203">
        <v>0.67539590000000005</v>
      </c>
      <c r="GU203">
        <v>17.180389999999999</v>
      </c>
      <c r="GV203" s="1">
        <v>3.0847190000000001E-3</v>
      </c>
      <c r="GW203" s="1">
        <v>0.37255240000000001</v>
      </c>
      <c r="GX203">
        <v>0.67552780000000001</v>
      </c>
      <c r="GY203">
        <v>17.67304</v>
      </c>
      <c r="GZ203" s="1">
        <v>2.636354E-3</v>
      </c>
      <c r="HA203" s="1">
        <v>0.31784200000000001</v>
      </c>
      <c r="HB203">
        <v>0.67565830000000004</v>
      </c>
      <c r="HC203">
        <v>18.397549999999999</v>
      </c>
      <c r="HD203" s="1">
        <v>2.3396630000000001E-3</v>
      </c>
      <c r="HE203" s="1">
        <v>0.28170129999999999</v>
      </c>
      <c r="HF203">
        <v>0.67574780000000001</v>
      </c>
      <c r="HG203">
        <v>19.236160000000002</v>
      </c>
      <c r="HH203" s="1">
        <v>2.124796E-3</v>
      </c>
      <c r="HI203" s="1">
        <v>0.25560290000000002</v>
      </c>
      <c r="HJ203">
        <v>0.67584860000000002</v>
      </c>
      <c r="HK203">
        <v>19.622219999999999</v>
      </c>
      <c r="HL203" s="1">
        <v>1.9519400000000001E-3</v>
      </c>
      <c r="HM203" s="1">
        <v>0.2346705</v>
      </c>
      <c r="HN203">
        <v>0.67590980000000001</v>
      </c>
      <c r="HO203">
        <v>19.302389999999999</v>
      </c>
      <c r="HP203" s="1">
        <v>1.8057380000000001E-3</v>
      </c>
      <c r="HQ203" s="1">
        <v>0.2169999</v>
      </c>
      <c r="HR203">
        <v>0.67594989999999999</v>
      </c>
      <c r="HS203">
        <v>18.70983</v>
      </c>
      <c r="HT203" s="1">
        <v>1.6820489999999999E-3</v>
      </c>
      <c r="HU203" s="1">
        <v>0.20207620000000001</v>
      </c>
      <c r="HV203">
        <v>0.67598519999999995</v>
      </c>
      <c r="HW203">
        <v>18.10812</v>
      </c>
      <c r="HX203" s="1">
        <v>1.578559E-3</v>
      </c>
      <c r="HY203" s="1">
        <v>0.18960060000000001</v>
      </c>
      <c r="HZ203">
        <v>0.67598939999999996</v>
      </c>
      <c r="IA203">
        <v>18.2788</v>
      </c>
      <c r="IB203" s="1">
        <v>1.4922519999999999E-3</v>
      </c>
      <c r="IC203" s="1">
        <v>0.17922009999999999</v>
      </c>
      <c r="ID203">
        <v>0.67599779999999998</v>
      </c>
      <c r="IE203">
        <v>18.904769999999999</v>
      </c>
      <c r="IF203" s="1">
        <v>1.420061E-3</v>
      </c>
      <c r="IG203" s="1">
        <v>0.17053080000000001</v>
      </c>
      <c r="IH203">
        <v>0.67599759999999998</v>
      </c>
      <c r="II203">
        <v>19.716049999999999</v>
      </c>
      <c r="IJ203" s="1">
        <v>1.360546E-3</v>
      </c>
      <c r="IK203" s="1">
        <v>0.16338069999999999</v>
      </c>
      <c r="IL203">
        <v>0.67599600000000004</v>
      </c>
      <c r="IM203">
        <v>20.62557</v>
      </c>
      <c r="IN203" s="1">
        <v>1.3137450000000001E-3</v>
      </c>
      <c r="IO203" s="1">
        <v>0.15775420000000001</v>
      </c>
      <c r="IP203">
        <v>0.6760119</v>
      </c>
      <c r="IQ203">
        <v>20.95288</v>
      </c>
      <c r="IR203" s="1">
        <v>1.2769789999999999E-3</v>
      </c>
      <c r="IS203" s="1">
        <v>0.1533284</v>
      </c>
      <c r="IT203">
        <v>0.67599030000000004</v>
      </c>
      <c r="IU203">
        <v>20.644739999999999</v>
      </c>
      <c r="IV203" s="1">
        <v>1.2451090000000001E-3</v>
      </c>
      <c r="IW203" s="1">
        <v>0.1495225</v>
      </c>
      <c r="IX203">
        <v>0.67601250000000002</v>
      </c>
      <c r="IY203">
        <v>20.007639999999999</v>
      </c>
      <c r="IZ203" s="1">
        <v>1.212641E-3</v>
      </c>
      <c r="JA203" s="1">
        <v>0.14563490000000001</v>
      </c>
      <c r="JB203">
        <v>0.67599419999999999</v>
      </c>
      <c r="JC203">
        <v>19.29326</v>
      </c>
      <c r="JD203" s="1">
        <v>1.176215E-3</v>
      </c>
      <c r="JE203" s="1">
        <v>0.14127880000000001</v>
      </c>
      <c r="JF203">
        <v>0.67598460000000005</v>
      </c>
      <c r="JG203">
        <v>19.096240000000002</v>
      </c>
      <c r="JH203" s="1">
        <v>1.135821E-3</v>
      </c>
      <c r="JI203" s="1">
        <v>0.13645189999999999</v>
      </c>
      <c r="JJ203">
        <v>0.67600009999999999</v>
      </c>
      <c r="JK203">
        <v>19.080739999999999</v>
      </c>
      <c r="JL203" s="1">
        <v>1.093388E-3</v>
      </c>
      <c r="JM203" s="1">
        <v>0.1313532</v>
      </c>
      <c r="JN203">
        <v>0.67598069999999999</v>
      </c>
      <c r="JO203">
        <v>19.526990000000001</v>
      </c>
      <c r="JP203" s="1">
        <v>1.0503750000000001E-3</v>
      </c>
      <c r="JQ203" s="1">
        <v>0.12620600000000001</v>
      </c>
      <c r="JR203">
        <v>0.67598740000000002</v>
      </c>
      <c r="JS203">
        <v>19.829719999999998</v>
      </c>
      <c r="JT203" s="1">
        <v>1.008161E-3</v>
      </c>
      <c r="JU203" s="1">
        <v>0.1211266</v>
      </c>
      <c r="JV203">
        <v>0.67598740000000002</v>
      </c>
      <c r="JW203">
        <v>19.83399</v>
      </c>
      <c r="JX203" s="1">
        <v>9.6738230000000002E-4</v>
      </c>
      <c r="JY203" s="1">
        <v>0.116239</v>
      </c>
      <c r="JZ203">
        <v>0.6759868</v>
      </c>
      <c r="KA203">
        <v>19.469799999999999</v>
      </c>
      <c r="KB203" s="1">
        <v>9.283917E-4</v>
      </c>
      <c r="KC203" s="1">
        <v>0.111551</v>
      </c>
      <c r="KD203">
        <v>0.67599120000000001</v>
      </c>
      <c r="KE203">
        <v>18.799859999999999</v>
      </c>
      <c r="KF203" s="1">
        <v>8.911371E-4</v>
      </c>
      <c r="KG203" s="1">
        <v>0.10707700000000001</v>
      </c>
      <c r="KH203">
        <v>0.6759868</v>
      </c>
      <c r="KI203">
        <v>18.030809999999999</v>
      </c>
      <c r="KJ203" s="1">
        <v>8.5560279999999996E-4</v>
      </c>
      <c r="KK203" s="1">
        <v>0.1028119</v>
      </c>
      <c r="KL203">
        <v>0.67599370000000003</v>
      </c>
      <c r="KM203">
        <v>17.913969999999999</v>
      </c>
      <c r="KN203" s="1">
        <v>8.2199270000000004E-4</v>
      </c>
      <c r="KO203" s="1">
        <v>9.8767179999999996E-2</v>
      </c>
      <c r="KP203">
        <v>0.67598930000000002</v>
      </c>
      <c r="KQ203">
        <v>17.832519999999999</v>
      </c>
      <c r="KR203" s="1">
        <v>7.8986370000000005E-4</v>
      </c>
      <c r="KS203" s="1">
        <v>9.4905790000000004E-2</v>
      </c>
      <c r="KT203">
        <v>0.67598800000000003</v>
      </c>
      <c r="KU203">
        <v>18.115960000000001</v>
      </c>
      <c r="KV203" s="1">
        <v>7.5902360000000004E-4</v>
      </c>
      <c r="KW203" s="1">
        <v>9.1204649999999998E-2</v>
      </c>
      <c r="KX203">
        <v>0.6759695</v>
      </c>
      <c r="KY203">
        <v>18.515509999999999</v>
      </c>
      <c r="KZ203" s="1">
        <v>7.2953359999999997E-4</v>
      </c>
      <c r="LA203" s="1">
        <v>8.7661219999999998E-2</v>
      </c>
      <c r="LB203">
        <v>0.67598959999999997</v>
      </c>
      <c r="LC203">
        <v>18.624130000000001</v>
      </c>
      <c r="LD203" s="1">
        <v>7.0121319999999997E-4</v>
      </c>
      <c r="LE203" s="1">
        <v>8.4257849999999995E-2</v>
      </c>
      <c r="LF203">
        <v>0.67598899999999995</v>
      </c>
      <c r="LG203">
        <v>18.287330000000001</v>
      </c>
      <c r="LH203" s="1">
        <v>6.744632E-4</v>
      </c>
      <c r="LI203" s="1">
        <v>8.1034789999999995E-2</v>
      </c>
      <c r="LJ203">
        <v>0.67598559999999996</v>
      </c>
      <c r="LK203">
        <v>17.712910000000001</v>
      </c>
      <c r="LL203" s="1">
        <v>6.4901620000000005E-4</v>
      </c>
      <c r="LM203" s="1">
        <v>7.7982899999999994E-2</v>
      </c>
      <c r="LN203">
        <v>0.67598590000000003</v>
      </c>
      <c r="LO203">
        <v>17.209669999999999</v>
      </c>
      <c r="LP203" s="1">
        <v>6.2474660000000001E-4</v>
      </c>
      <c r="LQ203" s="1">
        <v>7.5071819999999997E-2</v>
      </c>
      <c r="LR203">
        <v>0.6759638</v>
      </c>
      <c r="LS203">
        <v>17.476189999999999</v>
      </c>
      <c r="LT203" s="1">
        <v>6.0156330000000005E-4</v>
      </c>
      <c r="LU203" s="1">
        <v>7.2286069999999994E-2</v>
      </c>
      <c r="LV203">
        <v>0.67596630000000002</v>
      </c>
      <c r="LW203">
        <v>17.82011</v>
      </c>
      <c r="LX203" s="1">
        <v>5.79428E-4</v>
      </c>
      <c r="LY203" s="1">
        <v>6.9626740000000006E-2</v>
      </c>
      <c r="LZ203">
        <v>0.67593959999999997</v>
      </c>
      <c r="MA203">
        <v>18.431229999999999</v>
      </c>
      <c r="MB203" s="1">
        <v>5.5832440000000004E-4</v>
      </c>
      <c r="MC203" s="1">
        <v>6.7090350000000007E-2</v>
      </c>
      <c r="MD203">
        <v>0.67588800000000004</v>
      </c>
      <c r="ME203">
        <v>19.3264</v>
      </c>
      <c r="MF203" s="1">
        <v>5.3829360000000001E-4</v>
      </c>
      <c r="MG203" s="1">
        <v>6.4688129999999996E-2</v>
      </c>
      <c r="MH203">
        <v>0.67582419999999999</v>
      </c>
      <c r="MI203">
        <v>19.710080000000001</v>
      </c>
      <c r="MJ203" s="1">
        <v>5.1931389999999996E-4</v>
      </c>
      <c r="MK203" s="1">
        <v>6.2414129999999998E-2</v>
      </c>
      <c r="ML203">
        <v>0.67573240000000001</v>
      </c>
      <c r="MM203">
        <v>19.392520000000001</v>
      </c>
      <c r="MN203" s="1">
        <v>5.0113830000000003E-4</v>
      </c>
      <c r="MO203" s="1">
        <v>6.0234290000000003E-2</v>
      </c>
      <c r="MP203">
        <v>0.67564009999999997</v>
      </c>
      <c r="MQ203">
        <v>18.911919999999999</v>
      </c>
      <c r="MR203" s="1">
        <v>4.836091E-4</v>
      </c>
      <c r="MS203" s="1">
        <v>5.8139240000000002E-2</v>
      </c>
      <c r="MT203">
        <v>0.6755312</v>
      </c>
      <c r="MU203">
        <v>18.459240000000001</v>
      </c>
      <c r="MV203" s="1">
        <v>4.669338E-4</v>
      </c>
      <c r="MW203" s="1">
        <v>5.6144189999999997E-2</v>
      </c>
      <c r="MX203">
        <v>0.67540160000000005</v>
      </c>
      <c r="MY203">
        <v>18.770130000000002</v>
      </c>
      <c r="MZ203" s="1">
        <v>4.5079339999999998E-4</v>
      </c>
      <c r="NA203" s="1">
        <v>5.4212299999999998E-2</v>
      </c>
      <c r="NB203">
        <v>0.67529099999999997</v>
      </c>
      <c r="NC203">
        <v>19.40035</v>
      </c>
      <c r="ND203" s="1">
        <v>4.3543310000000002E-4</v>
      </c>
      <c r="NE203" s="1">
        <v>5.2376150000000003E-2</v>
      </c>
      <c r="NF203">
        <v>0.67518549999999999</v>
      </c>
      <c r="NG203">
        <v>20.22917</v>
      </c>
      <c r="NH203" s="1">
        <v>4.2183159999999999E-4</v>
      </c>
      <c r="NI203" s="1">
        <v>5.0745680000000001E-2</v>
      </c>
      <c r="NJ203">
        <v>0.67509589999999997</v>
      </c>
      <c r="NK203">
        <v>21.20412</v>
      </c>
      <c r="NL203" s="1">
        <v>4.1058300000000001E-4</v>
      </c>
      <c r="NM203" s="1">
        <v>4.9392159999999997E-2</v>
      </c>
      <c r="NN203">
        <v>0.67500780000000005</v>
      </c>
      <c r="NO203">
        <v>21.523330000000001</v>
      </c>
      <c r="NP203" s="1">
        <v>4.015329E-4</v>
      </c>
      <c r="NQ203" s="1">
        <v>4.8303230000000003E-2</v>
      </c>
      <c r="NR203">
        <v>0.67497470000000004</v>
      </c>
      <c r="NS203">
        <v>21.212</v>
      </c>
      <c r="NT203" s="1">
        <v>3.9352940000000002E-4</v>
      </c>
      <c r="NU203" s="1">
        <v>4.7339810000000003E-2</v>
      </c>
      <c r="NV203">
        <v>0.67492039999999998</v>
      </c>
      <c r="NW203">
        <v>20.625399999999999</v>
      </c>
      <c r="NX203" s="1">
        <v>3.8492860000000003E-4</v>
      </c>
      <c r="NY203" s="1">
        <v>4.6307189999999998E-2</v>
      </c>
      <c r="NZ203">
        <v>0.67488210000000004</v>
      </c>
      <c r="OA203">
        <v>20.021830000000001</v>
      </c>
      <c r="OB203" s="1">
        <v>3.7522849999999997E-4</v>
      </c>
      <c r="OC203" s="1">
        <v>4.5142109999999999E-2</v>
      </c>
      <c r="OD203">
        <v>0.67486939999999995</v>
      </c>
      <c r="OE203">
        <v>19.63965</v>
      </c>
      <c r="OF203" s="1">
        <v>3.6435040000000002E-4</v>
      </c>
      <c r="OG203" s="1">
        <v>4.3831139999999998E-2</v>
      </c>
      <c r="OH203">
        <v>0.67481950000000002</v>
      </c>
      <c r="OI203">
        <v>19.96397</v>
      </c>
      <c r="OJ203" s="1">
        <v>3.5247840000000001E-4</v>
      </c>
      <c r="OK203" s="1">
        <v>4.2406689999999997E-2</v>
      </c>
    </row>
    <row r="204" spans="1:401" x14ac:dyDescent="0.35">
      <c r="A204">
        <v>210</v>
      </c>
      <c r="B204" t="s">
        <v>4</v>
      </c>
      <c r="C204" t="s">
        <v>181</v>
      </c>
      <c r="D204" t="s">
        <v>210</v>
      </c>
      <c r="E204">
        <v>179.7406</v>
      </c>
      <c r="F204">
        <v>0.98990100000000003</v>
      </c>
      <c r="G204">
        <v>16.039069999999999</v>
      </c>
      <c r="H204">
        <v>0</v>
      </c>
      <c r="I204">
        <v>0</v>
      </c>
      <c r="J204">
        <v>0.98766290000000001</v>
      </c>
      <c r="K204">
        <v>16.082129999999999</v>
      </c>
      <c r="L204">
        <v>0</v>
      </c>
      <c r="M204">
        <v>0</v>
      </c>
      <c r="N204">
        <v>0.98540530000000004</v>
      </c>
      <c r="O204">
        <v>16.650960000000001</v>
      </c>
      <c r="P204">
        <v>0</v>
      </c>
      <c r="Q204">
        <v>0</v>
      </c>
      <c r="R204">
        <v>0.9831666</v>
      </c>
      <c r="S204">
        <v>16.93262</v>
      </c>
      <c r="T204">
        <v>0</v>
      </c>
      <c r="U204">
        <v>0</v>
      </c>
      <c r="V204">
        <v>0.98093799999999998</v>
      </c>
      <c r="W204">
        <v>17.220659999999999</v>
      </c>
      <c r="X204">
        <v>0</v>
      </c>
      <c r="Y204">
        <v>0</v>
      </c>
      <c r="Z204">
        <v>0.97865029999999997</v>
      </c>
      <c r="AA204">
        <v>16.88447</v>
      </c>
      <c r="AB204">
        <v>0</v>
      </c>
      <c r="AC204">
        <v>0</v>
      </c>
      <c r="AD204">
        <v>0.97634880000000002</v>
      </c>
      <c r="AE204">
        <v>16.462679999999999</v>
      </c>
      <c r="AF204">
        <v>0</v>
      </c>
      <c r="AG204">
        <v>0</v>
      </c>
      <c r="AH204">
        <v>0.97398099999999999</v>
      </c>
      <c r="AI204">
        <v>16.017410000000002</v>
      </c>
      <c r="AJ204">
        <v>0</v>
      </c>
      <c r="AK204" s="1">
        <v>3.8892049999999999E-38</v>
      </c>
      <c r="AL204">
        <v>0.97159340000000005</v>
      </c>
      <c r="AM204">
        <v>15.738989999999999</v>
      </c>
      <c r="AN204" s="1">
        <v>4.2971589999999998E-29</v>
      </c>
      <c r="AO204" s="1">
        <v>2.2627020000000001E-27</v>
      </c>
      <c r="AP204">
        <v>0.96918899999999997</v>
      </c>
      <c r="AQ204">
        <v>15.767670000000001</v>
      </c>
      <c r="AR204" s="1">
        <v>2.4430979999999999E-18</v>
      </c>
      <c r="AS204" s="1">
        <v>1.278571E-16</v>
      </c>
      <c r="AT204">
        <v>0.96683459999999999</v>
      </c>
      <c r="AU204">
        <v>16.347239999999999</v>
      </c>
      <c r="AV204" s="1">
        <v>3.7924919999999998E-9</v>
      </c>
      <c r="AW204" s="1">
        <v>1.991528E-7</v>
      </c>
      <c r="AX204">
        <v>0.96453549999999999</v>
      </c>
      <c r="AY204">
        <v>16.59301</v>
      </c>
      <c r="AZ204" s="1">
        <v>2.682178E-5</v>
      </c>
      <c r="BA204" s="1">
        <v>1.434928E-3</v>
      </c>
      <c r="BB204">
        <v>0.96223740000000002</v>
      </c>
      <c r="BC204">
        <v>16.623439999999999</v>
      </c>
      <c r="BD204" s="1">
        <v>7.7789599999999997E-3</v>
      </c>
      <c r="BE204">
        <v>0.4205141</v>
      </c>
      <c r="BF204">
        <v>0.9599586</v>
      </c>
      <c r="BG204">
        <v>16.379090000000001</v>
      </c>
      <c r="BH204">
        <v>0.38280920000000002</v>
      </c>
      <c r="BI204">
        <v>20.887149999999998</v>
      </c>
      <c r="BJ204">
        <v>0.95775719999999998</v>
      </c>
      <c r="BK204">
        <v>15.7601</v>
      </c>
      <c r="BL204">
        <v>5.3262029999999996</v>
      </c>
      <c r="BM204">
        <v>292.63400000000001</v>
      </c>
      <c r="BN204">
        <v>0.95545349999999996</v>
      </c>
      <c r="BO204">
        <v>15.10392</v>
      </c>
      <c r="BP204">
        <v>28.021280000000001</v>
      </c>
      <c r="BQ204">
        <v>1549.306</v>
      </c>
      <c r="BR204">
        <v>0.95295459999999999</v>
      </c>
      <c r="BS204">
        <v>14.63775</v>
      </c>
      <c r="BT204">
        <v>67.928200000000004</v>
      </c>
      <c r="BU204">
        <v>3778.4459999999999</v>
      </c>
      <c r="BV204">
        <v>0.95024540000000002</v>
      </c>
      <c r="BW204">
        <v>14.799010000000001</v>
      </c>
      <c r="BX204">
        <v>87.842230000000001</v>
      </c>
      <c r="BY204">
        <v>4914.5510000000004</v>
      </c>
      <c r="BZ204">
        <v>0.94669029999999998</v>
      </c>
      <c r="CA204">
        <v>15.40381</v>
      </c>
      <c r="CB204">
        <v>68.069109999999995</v>
      </c>
      <c r="CC204">
        <v>3831.8519999999999</v>
      </c>
      <c r="CD204">
        <v>0.94246129999999995</v>
      </c>
      <c r="CE204">
        <v>16.188369999999999</v>
      </c>
      <c r="CF204">
        <v>34.740650000000002</v>
      </c>
      <c r="CG204">
        <v>1968.5219999999999</v>
      </c>
      <c r="CH204">
        <v>0.93752729999999995</v>
      </c>
      <c r="CI204">
        <v>16.835979999999999</v>
      </c>
      <c r="CJ204">
        <v>12.71148</v>
      </c>
      <c r="CK204">
        <v>725.57629999999995</v>
      </c>
      <c r="CL204">
        <v>0.9320619</v>
      </c>
      <c r="CM204">
        <v>16.868259999999999</v>
      </c>
      <c r="CN204">
        <v>3.6218439999999998</v>
      </c>
      <c r="CO204">
        <v>208.2928</v>
      </c>
      <c r="CP204">
        <v>0.92630270000000003</v>
      </c>
      <c r="CQ204">
        <v>16.467040000000001</v>
      </c>
      <c r="CR204">
        <v>0.89152960000000003</v>
      </c>
      <c r="CS204">
        <v>51.668709999999997</v>
      </c>
      <c r="CT204">
        <v>0.9210699</v>
      </c>
      <c r="CU204">
        <v>15.92961</v>
      </c>
      <c r="CV204">
        <v>0.23400190000000001</v>
      </c>
      <c r="CW204">
        <v>13.63157</v>
      </c>
      <c r="CX204">
        <v>0.91577600000000003</v>
      </c>
      <c r="CY204">
        <v>15.433020000000001</v>
      </c>
      <c r="CZ204" s="1">
        <v>9.5257350000000005E-2</v>
      </c>
      <c r="DA204">
        <v>5.5684940000000003</v>
      </c>
      <c r="DB204">
        <v>0.91102470000000002</v>
      </c>
      <c r="DC204">
        <v>15.52618</v>
      </c>
      <c r="DD204" s="1">
        <v>6.7202499999999998E-2</v>
      </c>
      <c r="DE204">
        <v>3.9425530000000002</v>
      </c>
      <c r="DF204">
        <v>0.90610999999999997</v>
      </c>
      <c r="DG204">
        <v>16.130680000000002</v>
      </c>
      <c r="DH204" s="1">
        <v>6.233615E-2</v>
      </c>
      <c r="DI204" s="1">
        <v>3.6760700000000002</v>
      </c>
      <c r="DJ204">
        <v>0.90110460000000003</v>
      </c>
      <c r="DK204">
        <v>16.808610000000002</v>
      </c>
      <c r="DL204" s="1">
        <v>6.2847570000000005E-2</v>
      </c>
      <c r="DM204" s="1">
        <v>3.7280760000000002</v>
      </c>
      <c r="DN204">
        <v>0.8960785</v>
      </c>
      <c r="DO204">
        <v>17.469059999999999</v>
      </c>
      <c r="DP204" s="1">
        <v>6.3567070000000003E-2</v>
      </c>
      <c r="DQ204" s="1">
        <v>3.793539</v>
      </c>
      <c r="DR204">
        <v>0.89123649999999999</v>
      </c>
      <c r="DS204">
        <v>17.6416</v>
      </c>
      <c r="DT204" s="1">
        <v>6.251408E-2</v>
      </c>
      <c r="DU204" s="1">
        <v>3.7527379999999999</v>
      </c>
      <c r="DV204">
        <v>0.88700780000000001</v>
      </c>
      <c r="DW204">
        <v>17.34244</v>
      </c>
      <c r="DX204" s="1">
        <v>5.9445730000000002E-2</v>
      </c>
      <c r="DY204" s="1">
        <v>3.587936</v>
      </c>
      <c r="DZ204">
        <v>0.88320739999999998</v>
      </c>
      <c r="EA204">
        <v>16.80021</v>
      </c>
      <c r="EB204" s="1">
        <v>5.5128080000000003E-2</v>
      </c>
      <c r="EC204" s="1">
        <v>3.3430059999999999</v>
      </c>
      <c r="ED204">
        <v>0.87810739999999998</v>
      </c>
      <c r="EE204">
        <v>16.25901</v>
      </c>
      <c r="EF204" s="1">
        <v>5.0177880000000001E-2</v>
      </c>
      <c r="EG204" s="1">
        <v>3.0607959999999999</v>
      </c>
      <c r="EH204">
        <v>0.87305500000000003</v>
      </c>
      <c r="EI204">
        <v>16.25714</v>
      </c>
      <c r="EJ204" s="1">
        <v>4.5182649999999998E-2</v>
      </c>
      <c r="EK204" s="1">
        <v>2.7720289999999999</v>
      </c>
      <c r="EL204">
        <v>0.86818470000000003</v>
      </c>
      <c r="EM204">
        <v>16.758790000000001</v>
      </c>
      <c r="EN204" s="1">
        <v>4.029551E-2</v>
      </c>
      <c r="EO204" s="1">
        <v>2.4856479999999999</v>
      </c>
      <c r="EP204">
        <v>0.86341820000000002</v>
      </c>
      <c r="EQ204">
        <v>17.526060000000001</v>
      </c>
      <c r="ER204" s="1">
        <v>3.54883E-2</v>
      </c>
      <c r="ES204" s="1">
        <v>2.2004389999999998</v>
      </c>
      <c r="ET204">
        <v>0.85902239999999996</v>
      </c>
      <c r="EU204">
        <v>18.233889999999999</v>
      </c>
      <c r="EV204" s="1">
        <v>3.07868E-2</v>
      </c>
      <c r="EW204" s="1">
        <v>1.9176470000000001</v>
      </c>
      <c r="EX204">
        <v>0.85524520000000004</v>
      </c>
      <c r="EY204">
        <v>18.413260000000001</v>
      </c>
      <c r="EZ204" s="1">
        <v>2.6397400000000001E-2</v>
      </c>
      <c r="FA204" s="1">
        <v>1.6501980000000001</v>
      </c>
      <c r="FB204">
        <v>0.85231040000000002</v>
      </c>
      <c r="FC204">
        <v>18.132829999999998</v>
      </c>
      <c r="FD204" s="1">
        <v>2.2555950000000002E-2</v>
      </c>
      <c r="FE204" s="1">
        <v>1.4132070000000001</v>
      </c>
      <c r="FF204">
        <v>0.85025360000000005</v>
      </c>
      <c r="FG204">
        <v>17.560970000000001</v>
      </c>
      <c r="FH204" s="1">
        <v>1.9351759999999999E-2</v>
      </c>
      <c r="FI204" s="1">
        <v>1.2136610000000001</v>
      </c>
      <c r="FJ204">
        <v>0.84884210000000004</v>
      </c>
      <c r="FK204">
        <v>16.95844</v>
      </c>
      <c r="FL204" s="1">
        <v>1.6759130000000001E-2</v>
      </c>
      <c r="FM204" s="1">
        <v>1.0509520000000001</v>
      </c>
      <c r="FN204">
        <v>0.84789329999999996</v>
      </c>
      <c r="FO204">
        <v>17.09263</v>
      </c>
      <c r="FP204" s="1">
        <v>1.466281E-2</v>
      </c>
      <c r="FQ204" s="1">
        <v>0.91871309999999995</v>
      </c>
      <c r="FR204">
        <v>0.84744889999999995</v>
      </c>
      <c r="FS204">
        <v>17.407150000000001</v>
      </c>
      <c r="FT204" s="1">
        <v>1.290911E-2</v>
      </c>
      <c r="FU204" s="1">
        <v>0.80763759999999996</v>
      </c>
      <c r="FV204">
        <v>0.84711150000000002</v>
      </c>
      <c r="FW204">
        <v>17.911989999999999</v>
      </c>
      <c r="FX204" s="1">
        <v>1.12903E-2</v>
      </c>
      <c r="FY204" s="1">
        <v>0.70533040000000002</v>
      </c>
      <c r="FZ204">
        <v>0.84689930000000002</v>
      </c>
      <c r="GA204">
        <v>18.336020000000001</v>
      </c>
      <c r="GB204" s="1">
        <v>9.6286640000000003E-3</v>
      </c>
      <c r="GC204" s="1">
        <v>0.60068630000000001</v>
      </c>
      <c r="GD204">
        <v>0.8468099</v>
      </c>
      <c r="GE204">
        <v>18.463439999999999</v>
      </c>
      <c r="GF204" s="1">
        <v>7.8948479999999994E-3</v>
      </c>
      <c r="GG204" s="1">
        <v>0.4918748</v>
      </c>
      <c r="GH204">
        <v>0.84685129999999997</v>
      </c>
      <c r="GI204">
        <v>18.177630000000001</v>
      </c>
      <c r="GJ204" s="1">
        <v>6.2349509999999999E-3</v>
      </c>
      <c r="GK204" s="1">
        <v>0.38789099999999999</v>
      </c>
      <c r="GL204">
        <v>0.84699389999999997</v>
      </c>
      <c r="GM204">
        <v>17.568650000000002</v>
      </c>
      <c r="GN204" s="1">
        <v>4.8387769999999998E-3</v>
      </c>
      <c r="GO204" s="1">
        <v>0.30056280000000002</v>
      </c>
      <c r="GP204">
        <v>0.84717260000000005</v>
      </c>
      <c r="GQ204">
        <v>16.956240000000001</v>
      </c>
      <c r="GR204" s="1">
        <v>3.8028699999999999E-3</v>
      </c>
      <c r="GS204" s="1">
        <v>0.23579810000000001</v>
      </c>
      <c r="GT204">
        <v>0.84737879999999999</v>
      </c>
      <c r="GU204">
        <v>17.185790000000001</v>
      </c>
      <c r="GV204" s="1">
        <v>3.1023270000000002E-3</v>
      </c>
      <c r="GW204" s="1">
        <v>0.1920673</v>
      </c>
      <c r="GX204">
        <v>0.84758730000000004</v>
      </c>
      <c r="GY204">
        <v>17.67257</v>
      </c>
      <c r="GZ204" s="1">
        <v>2.6477900000000001E-3</v>
      </c>
      <c r="HA204" s="1">
        <v>0.1636814</v>
      </c>
      <c r="HB204">
        <v>0.84778430000000005</v>
      </c>
      <c r="HC204">
        <v>18.39228</v>
      </c>
      <c r="HD204" s="1">
        <v>2.3474670000000002E-3</v>
      </c>
      <c r="HE204" s="1">
        <v>0.1449443</v>
      </c>
      <c r="HF204">
        <v>0.84798929999999995</v>
      </c>
      <c r="HG204">
        <v>19.229240000000001</v>
      </c>
      <c r="HH204" s="1">
        <v>2.1307510000000002E-3</v>
      </c>
      <c r="HI204" s="1">
        <v>0.13144210000000001</v>
      </c>
      <c r="HJ204">
        <v>0.84816210000000003</v>
      </c>
      <c r="HK204">
        <v>19.62153</v>
      </c>
      <c r="HL204" s="1">
        <v>1.9569000000000001E-3</v>
      </c>
      <c r="HM204" s="1">
        <v>0.1206382</v>
      </c>
      <c r="HN204">
        <v>0.84831060000000003</v>
      </c>
      <c r="HO204">
        <v>19.308039999999998</v>
      </c>
      <c r="HP204" s="1">
        <v>1.8099539999999999E-3</v>
      </c>
      <c r="HQ204" s="1">
        <v>0.1115196</v>
      </c>
      <c r="HR204">
        <v>0.84839569999999997</v>
      </c>
      <c r="HS204">
        <v>18.719709999999999</v>
      </c>
      <c r="HT204" s="1">
        <v>1.6855869999999999E-3</v>
      </c>
      <c r="HU204" s="1">
        <v>0.10382</v>
      </c>
      <c r="HV204">
        <v>0.84846820000000001</v>
      </c>
      <c r="HW204">
        <v>18.116540000000001</v>
      </c>
      <c r="HX204" s="1">
        <v>1.581509E-3</v>
      </c>
      <c r="HY204" s="1">
        <v>9.7383159999999996E-2</v>
      </c>
      <c r="HZ204">
        <v>0.8485144</v>
      </c>
      <c r="IA204">
        <v>18.283329999999999</v>
      </c>
      <c r="IB204" s="1">
        <v>1.494701E-3</v>
      </c>
      <c r="IC204" s="1">
        <v>9.2027750000000005E-2</v>
      </c>
      <c r="ID204">
        <v>0.84856339999999997</v>
      </c>
      <c r="IE204">
        <v>18.90428</v>
      </c>
      <c r="IF204" s="1">
        <v>1.42212E-3</v>
      </c>
      <c r="IG204" s="1">
        <v>8.7547970000000003E-2</v>
      </c>
      <c r="IH204">
        <v>0.84858840000000002</v>
      </c>
      <c r="II204">
        <v>19.710509999999999</v>
      </c>
      <c r="IJ204" s="1">
        <v>1.362205E-3</v>
      </c>
      <c r="IK204" s="1">
        <v>8.3858530000000001E-2</v>
      </c>
      <c r="IL204">
        <v>0.84858009999999995</v>
      </c>
      <c r="IM204">
        <v>20.61806</v>
      </c>
      <c r="IN204" s="1">
        <v>1.315033E-3</v>
      </c>
      <c r="IO204" s="1">
        <v>8.0953460000000005E-2</v>
      </c>
      <c r="IP204">
        <v>0.84861010000000003</v>
      </c>
      <c r="IQ204">
        <v>20.952000000000002</v>
      </c>
      <c r="IR204" s="1">
        <v>1.2780109999999999E-3</v>
      </c>
      <c r="IS204" s="1">
        <v>7.8671290000000005E-2</v>
      </c>
      <c r="IT204">
        <v>0.8485954</v>
      </c>
      <c r="IU204">
        <v>20.651009999999999</v>
      </c>
      <c r="IV204" s="1">
        <v>1.246074E-3</v>
      </c>
      <c r="IW204" s="1">
        <v>7.671393E-2</v>
      </c>
      <c r="IX204">
        <v>0.84862459999999995</v>
      </c>
      <c r="IY204">
        <v>20.02074</v>
      </c>
      <c r="IZ204" s="1">
        <v>1.2136919999999999E-3</v>
      </c>
      <c r="JA204" s="1">
        <v>7.4724499999999999E-2</v>
      </c>
      <c r="JB204">
        <v>0.84861140000000002</v>
      </c>
      <c r="JC204">
        <v>19.30658</v>
      </c>
      <c r="JD204" s="1">
        <v>1.177403E-3</v>
      </c>
      <c r="JE204" s="1">
        <v>7.249506E-2</v>
      </c>
      <c r="JF204">
        <v>0.84862939999999998</v>
      </c>
      <c r="JG204">
        <v>19.104330000000001</v>
      </c>
      <c r="JH204" s="1">
        <v>1.13711E-3</v>
      </c>
      <c r="JI204" s="1">
        <v>7.0023859999999993E-2</v>
      </c>
      <c r="JJ204">
        <v>0.8486245</v>
      </c>
      <c r="JK204">
        <v>19.082830000000001</v>
      </c>
      <c r="JL204" s="1">
        <v>1.09472E-3</v>
      </c>
      <c r="JM204" s="1">
        <v>6.7412139999999995E-2</v>
      </c>
      <c r="JN204">
        <v>0.84862459999999995</v>
      </c>
      <c r="JO204">
        <v>19.52169</v>
      </c>
      <c r="JP204" s="1">
        <v>1.051698E-3</v>
      </c>
      <c r="JQ204" s="1">
        <v>6.4771499999999996E-2</v>
      </c>
      <c r="JR204">
        <v>0.84863569999999999</v>
      </c>
      <c r="JS204">
        <v>19.825150000000001</v>
      </c>
      <c r="JT204" s="1">
        <v>1.0094539999999999E-3</v>
      </c>
      <c r="JU204" s="1">
        <v>6.2166100000000002E-2</v>
      </c>
      <c r="JV204">
        <v>0.84861129999999996</v>
      </c>
      <c r="JW204">
        <v>19.834119999999999</v>
      </c>
      <c r="JX204" s="1">
        <v>9.6861590000000002E-4</v>
      </c>
      <c r="JY204" s="1">
        <v>5.965691E-2</v>
      </c>
      <c r="JZ204">
        <v>0.84861010000000003</v>
      </c>
      <c r="KA204">
        <v>19.47832</v>
      </c>
      <c r="KB204" s="1">
        <v>9.2957680000000005E-4</v>
      </c>
      <c r="KC204" s="1">
        <v>5.7251509999999999E-2</v>
      </c>
      <c r="KD204">
        <v>0.84864119999999998</v>
      </c>
      <c r="KE204">
        <v>18.81399</v>
      </c>
      <c r="KF204" s="1">
        <v>8.9226639999999999E-4</v>
      </c>
      <c r="KG204" s="1">
        <v>5.495427E-2</v>
      </c>
      <c r="KH204">
        <v>0.84861129999999996</v>
      </c>
      <c r="KI204">
        <v>18.04532</v>
      </c>
      <c r="KJ204" s="1">
        <v>8.5667559999999998E-4</v>
      </c>
      <c r="KK204" s="1">
        <v>5.2764909999999998E-2</v>
      </c>
      <c r="KL204">
        <v>0.84864289999999998</v>
      </c>
      <c r="KM204">
        <v>17.922059999999998</v>
      </c>
      <c r="KN204" s="1">
        <v>8.230151E-4</v>
      </c>
      <c r="KO204" s="1">
        <v>5.0689119999999997E-2</v>
      </c>
      <c r="KP204">
        <v>0.84861180000000003</v>
      </c>
      <c r="KQ204">
        <v>17.836880000000001</v>
      </c>
      <c r="KR204" s="1">
        <v>7.9083929999999999E-4</v>
      </c>
      <c r="KS204" s="1">
        <v>4.8707210000000001E-2</v>
      </c>
      <c r="KT204">
        <v>0.8486129</v>
      </c>
      <c r="KU204">
        <v>18.1142</v>
      </c>
      <c r="KV204" s="1">
        <v>7.5995890000000001E-4</v>
      </c>
      <c r="KW204" s="1">
        <v>4.680753E-2</v>
      </c>
      <c r="KX204">
        <v>0.84863940000000004</v>
      </c>
      <c r="KY204">
        <v>18.512139999999999</v>
      </c>
      <c r="KZ204" s="1">
        <v>7.3042940000000002E-4</v>
      </c>
      <c r="LA204" s="1">
        <v>4.498804E-2</v>
      </c>
      <c r="LB204">
        <v>0.84861379999999997</v>
      </c>
      <c r="LC204">
        <v>18.624860000000002</v>
      </c>
      <c r="LD204" s="1">
        <v>7.0207050000000001E-4</v>
      </c>
      <c r="LE204" s="1">
        <v>4.3242080000000002E-2</v>
      </c>
      <c r="LF204">
        <v>0.84863770000000005</v>
      </c>
      <c r="LG204">
        <v>18.293230000000001</v>
      </c>
      <c r="LH204" s="1">
        <v>6.752711E-4</v>
      </c>
      <c r="LI204" s="1">
        <v>4.1587140000000002E-2</v>
      </c>
      <c r="LJ204">
        <v>0.84863299999999997</v>
      </c>
      <c r="LK204">
        <v>17.723179999999999</v>
      </c>
      <c r="LL204" s="1">
        <v>6.4978539999999997E-4</v>
      </c>
      <c r="LM204" s="1">
        <v>4.0020550000000002E-2</v>
      </c>
      <c r="LN204">
        <v>0.84863500000000003</v>
      </c>
      <c r="LO204">
        <v>17.219280000000001</v>
      </c>
      <c r="LP204" s="1">
        <v>6.2548379999999998E-4</v>
      </c>
      <c r="LQ204" s="1">
        <v>3.8526400000000002E-2</v>
      </c>
      <c r="LR204">
        <v>0.84860749999999996</v>
      </c>
      <c r="LS204">
        <v>17.483930000000001</v>
      </c>
      <c r="LT204" s="1">
        <v>6.0226650000000002E-4</v>
      </c>
      <c r="LU204" s="1">
        <v>3.7096129999999998E-2</v>
      </c>
      <c r="LV204">
        <v>0.84858100000000003</v>
      </c>
      <c r="LW204">
        <v>17.825659999999999</v>
      </c>
      <c r="LX204" s="1">
        <v>5.8009990000000003E-4</v>
      </c>
      <c r="LY204" s="1">
        <v>3.5732029999999998E-2</v>
      </c>
      <c r="LZ204">
        <v>0.84853489999999998</v>
      </c>
      <c r="MA204">
        <v>18.429269999999999</v>
      </c>
      <c r="MB204" s="1">
        <v>5.5896180000000002E-4</v>
      </c>
      <c r="MC204" s="1">
        <v>3.4430759999999998E-2</v>
      </c>
      <c r="MD204">
        <v>0.84845550000000003</v>
      </c>
      <c r="ME204">
        <v>19.3216</v>
      </c>
      <c r="MF204" s="1">
        <v>5.3889689999999995E-4</v>
      </c>
      <c r="MG204" s="1">
        <v>3.319863E-2</v>
      </c>
      <c r="MH204">
        <v>0.84835479999999996</v>
      </c>
      <c r="MI204">
        <v>19.710239999999999</v>
      </c>
      <c r="MJ204" s="1">
        <v>5.1988670000000002E-4</v>
      </c>
      <c r="MK204" s="1">
        <v>3.2033270000000003E-2</v>
      </c>
      <c r="ML204">
        <v>0.84820320000000005</v>
      </c>
      <c r="MM204">
        <v>19.39648</v>
      </c>
      <c r="MN204" s="1">
        <v>5.0169329999999999E-4</v>
      </c>
      <c r="MO204" s="1">
        <v>3.0916880000000001E-2</v>
      </c>
      <c r="MP204">
        <v>0.84804100000000004</v>
      </c>
      <c r="MQ204">
        <v>18.920559999999998</v>
      </c>
      <c r="MR204" s="1">
        <v>4.8413809999999999E-4</v>
      </c>
      <c r="MS204" s="1">
        <v>2.9844550000000001E-2</v>
      </c>
      <c r="MT204">
        <v>0.84784420000000005</v>
      </c>
      <c r="MU204">
        <v>18.465859999999999</v>
      </c>
      <c r="MV204" s="1">
        <v>4.674449E-4</v>
      </c>
      <c r="MW204" s="1">
        <v>2.8824789999999999E-2</v>
      </c>
      <c r="MX204">
        <v>0.84763279999999996</v>
      </c>
      <c r="MY204">
        <v>18.774450000000002</v>
      </c>
      <c r="MZ204" s="1">
        <v>4.5128479999999999E-4</v>
      </c>
      <c r="NA204" s="1">
        <v>2.7837069999999998E-2</v>
      </c>
      <c r="NB204">
        <v>0.84741639999999996</v>
      </c>
      <c r="NC204">
        <v>19.398980000000002</v>
      </c>
      <c r="ND204" s="1">
        <v>4.3589049999999998E-4</v>
      </c>
      <c r="NE204" s="1">
        <v>2.6898350000000001E-2</v>
      </c>
      <c r="NF204">
        <v>0.84719549999999999</v>
      </c>
      <c r="NG204">
        <v>20.221589999999999</v>
      </c>
      <c r="NH204" s="1">
        <v>4.2222339999999997E-4</v>
      </c>
      <c r="NI204" s="1">
        <v>2.606379E-2</v>
      </c>
      <c r="NJ204">
        <v>0.8470202</v>
      </c>
      <c r="NK204">
        <v>21.196059999999999</v>
      </c>
      <c r="NL204" s="1">
        <v>4.1090089999999999E-4</v>
      </c>
      <c r="NM204" s="1">
        <v>2.5370360000000002E-2</v>
      </c>
      <c r="NN204">
        <v>0.8468272</v>
      </c>
      <c r="NO204">
        <v>21.522310000000001</v>
      </c>
      <c r="NP204" s="1">
        <v>4.0179099999999998E-4</v>
      </c>
      <c r="NQ204" s="1">
        <v>2.4813140000000001E-2</v>
      </c>
      <c r="NR204">
        <v>0.84671059999999998</v>
      </c>
      <c r="NS204">
        <v>21.218060000000001</v>
      </c>
      <c r="NT204" s="1">
        <v>3.9378219999999998E-4</v>
      </c>
      <c r="NU204" s="1">
        <v>2.4322340000000001E-2</v>
      </c>
      <c r="NV204">
        <v>0.84660060000000004</v>
      </c>
      <c r="NW204">
        <v>20.63617</v>
      </c>
      <c r="NX204" s="1">
        <v>3.8521310000000001E-4</v>
      </c>
      <c r="NY204" s="1">
        <v>2.379682E-2</v>
      </c>
      <c r="NZ204">
        <v>0.84649819999999998</v>
      </c>
      <c r="OA204">
        <v>20.033010000000001</v>
      </c>
      <c r="OB204" s="1">
        <v>3.7554759999999999E-4</v>
      </c>
      <c r="OC204" s="1">
        <v>2.3202520000000001E-2</v>
      </c>
      <c r="OD204">
        <v>0.84643259999999998</v>
      </c>
      <c r="OE204">
        <v>19.645949999999999</v>
      </c>
      <c r="OF204" s="1">
        <v>3.6470550000000001E-4</v>
      </c>
      <c r="OG204" s="1">
        <v>2.2533210000000001E-2</v>
      </c>
      <c r="OH204">
        <v>0.84635260000000001</v>
      </c>
      <c r="OI204">
        <v>19.964179999999999</v>
      </c>
      <c r="OJ204" s="1">
        <v>3.5286109999999997E-4</v>
      </c>
      <c r="OK204" s="1">
        <v>2.1804549999999999E-2</v>
      </c>
    </row>
    <row r="205" spans="1:401" x14ac:dyDescent="0.35">
      <c r="A205">
        <v>211</v>
      </c>
      <c r="B205" t="s">
        <v>4</v>
      </c>
      <c r="C205" t="s">
        <v>181</v>
      </c>
      <c r="D205" t="s">
        <v>211</v>
      </c>
      <c r="E205">
        <v>70.500240000000005</v>
      </c>
      <c r="F205">
        <v>1.034373</v>
      </c>
      <c r="G205">
        <v>16.04053</v>
      </c>
      <c r="H205">
        <v>0</v>
      </c>
      <c r="I205">
        <v>0</v>
      </c>
      <c r="J205">
        <v>1.030996</v>
      </c>
      <c r="K205">
        <v>16.079370000000001</v>
      </c>
      <c r="L205">
        <v>0</v>
      </c>
      <c r="M205">
        <v>0</v>
      </c>
      <c r="N205">
        <v>1.0275920000000001</v>
      </c>
      <c r="O205">
        <v>16.647670000000002</v>
      </c>
      <c r="P205">
        <v>0</v>
      </c>
      <c r="Q205">
        <v>0</v>
      </c>
      <c r="R205">
        <v>1.0241629999999999</v>
      </c>
      <c r="S205">
        <v>16.9315</v>
      </c>
      <c r="T205">
        <v>0</v>
      </c>
      <c r="U205">
        <v>0</v>
      </c>
      <c r="V205">
        <v>1.0207219999999999</v>
      </c>
      <c r="W205">
        <v>17.223690000000001</v>
      </c>
      <c r="X205">
        <v>0</v>
      </c>
      <c r="Y205">
        <v>0</v>
      </c>
      <c r="Z205">
        <v>1.0171479999999999</v>
      </c>
      <c r="AA205">
        <v>16.889900000000001</v>
      </c>
      <c r="AB205">
        <v>0</v>
      </c>
      <c r="AC205">
        <v>0</v>
      </c>
      <c r="AD205">
        <v>1.01298</v>
      </c>
      <c r="AE205">
        <v>16.468689999999999</v>
      </c>
      <c r="AF205">
        <v>0</v>
      </c>
      <c r="AG205">
        <v>0</v>
      </c>
      <c r="AH205">
        <v>1.008723</v>
      </c>
      <c r="AI205">
        <v>16.0227</v>
      </c>
      <c r="AJ205">
        <v>0</v>
      </c>
      <c r="AK205">
        <v>1.2145040000000001E-38</v>
      </c>
      <c r="AL205">
        <v>1.0044120000000001</v>
      </c>
      <c r="AM205">
        <v>15.74053</v>
      </c>
      <c r="AN205" s="1">
        <v>3.50162E-29</v>
      </c>
      <c r="AO205" s="1">
        <v>7.0558370000000002E-28</v>
      </c>
      <c r="AP205">
        <v>1.0000869999999999</v>
      </c>
      <c r="AQ205">
        <v>15.765560000000001</v>
      </c>
      <c r="AR205" s="1">
        <v>1.9787539999999999E-18</v>
      </c>
      <c r="AS205" s="1">
        <v>3.9944210000000002E-17</v>
      </c>
      <c r="AT205">
        <v>0.99577579999999999</v>
      </c>
      <c r="AU205">
        <v>16.344110000000001</v>
      </c>
      <c r="AV205" s="1">
        <v>3.2997499999999999E-9</v>
      </c>
      <c r="AW205" s="1">
        <v>6.8489260000000002E-8</v>
      </c>
      <c r="AX205">
        <v>0.99153230000000003</v>
      </c>
      <c r="AY205">
        <v>16.592669999999998</v>
      </c>
      <c r="AZ205" s="1">
        <v>2.4589770000000001E-5</v>
      </c>
      <c r="BA205" s="1">
        <v>5.1907989999999996E-4</v>
      </c>
      <c r="BB205">
        <v>0.98728199999999999</v>
      </c>
      <c r="BC205">
        <v>16.625579999999999</v>
      </c>
      <c r="BD205" s="1">
        <v>7.3071849999999999E-3</v>
      </c>
      <c r="BE205">
        <v>0.15581310000000001</v>
      </c>
      <c r="BF205">
        <v>0.9830624</v>
      </c>
      <c r="BG205">
        <v>16.386600000000001</v>
      </c>
      <c r="BH205">
        <v>0.3660158</v>
      </c>
      <c r="BI205">
        <v>7.8780429999999999</v>
      </c>
      <c r="BJ205">
        <v>0.97890639999999995</v>
      </c>
      <c r="BK205">
        <v>15.768610000000001</v>
      </c>
      <c r="BL205">
        <v>5.1654640000000001</v>
      </c>
      <c r="BM205">
        <v>111.9843</v>
      </c>
      <c r="BN205">
        <v>0.97466039999999998</v>
      </c>
      <c r="BO205">
        <v>15.111649999999999</v>
      </c>
      <c r="BP205">
        <v>27.49982</v>
      </c>
      <c r="BQ205">
        <v>600.19579999999996</v>
      </c>
      <c r="BR205">
        <v>0.97017779999999998</v>
      </c>
      <c r="BS205">
        <v>14.641159999999999</v>
      </c>
      <c r="BT205">
        <v>67.338840000000005</v>
      </c>
      <c r="BU205">
        <v>1479.298</v>
      </c>
      <c r="BV205">
        <v>0.96531359999999999</v>
      </c>
      <c r="BW205">
        <v>14.79907</v>
      </c>
      <c r="BX205">
        <v>87.836749999999995</v>
      </c>
      <c r="BY205">
        <v>1941.915</v>
      </c>
      <c r="BZ205">
        <v>0.95980449999999995</v>
      </c>
      <c r="CA205">
        <v>15.400399999999999</v>
      </c>
      <c r="CB205">
        <v>68.563419999999994</v>
      </c>
      <c r="CC205">
        <v>1525.8520000000001</v>
      </c>
      <c r="CD205">
        <v>0.95333800000000002</v>
      </c>
      <c r="CE205">
        <v>16.18451</v>
      </c>
      <c r="CF205">
        <v>35.210239999999999</v>
      </c>
      <c r="CG205">
        <v>789.15150000000006</v>
      </c>
      <c r="CH205">
        <v>0.94581839999999995</v>
      </c>
      <c r="CI205">
        <v>16.83352</v>
      </c>
      <c r="CJ205">
        <v>12.948829999999999</v>
      </c>
      <c r="CK205">
        <v>292.53559999999999</v>
      </c>
      <c r="CL205">
        <v>0.93738569999999999</v>
      </c>
      <c r="CM205">
        <v>16.871110000000002</v>
      </c>
      <c r="CN205">
        <v>3.7034929999999999</v>
      </c>
      <c r="CO205">
        <v>84.360519999999994</v>
      </c>
      <c r="CP205">
        <v>0.92833509999999997</v>
      </c>
      <c r="CQ205">
        <v>16.472650000000002</v>
      </c>
      <c r="CR205">
        <v>0.91320429999999997</v>
      </c>
      <c r="CS205">
        <v>20.978290000000001</v>
      </c>
      <c r="CT205">
        <v>0.91920299999999999</v>
      </c>
      <c r="CU205">
        <v>15.93684</v>
      </c>
      <c r="CV205" s="1">
        <v>0.2388527</v>
      </c>
      <c r="CW205">
        <v>5.5239969999999996</v>
      </c>
      <c r="CX205">
        <v>0.90968009999999999</v>
      </c>
      <c r="CY205">
        <v>15.438890000000001</v>
      </c>
      <c r="CZ205" s="1">
        <v>9.6258739999999995E-2</v>
      </c>
      <c r="DA205">
        <v>2.2389939999999999</v>
      </c>
      <c r="DB205">
        <v>0.90050249999999998</v>
      </c>
      <c r="DC205">
        <v>15.52772</v>
      </c>
      <c r="DD205" s="1">
        <v>6.7400979999999999E-2</v>
      </c>
      <c r="DE205" s="1">
        <v>1.577129</v>
      </c>
      <c r="DF205">
        <v>0.89099510000000004</v>
      </c>
      <c r="DG205">
        <v>16.128139999999998</v>
      </c>
      <c r="DH205" s="1">
        <v>6.2348809999999998E-2</v>
      </c>
      <c r="DI205" s="1">
        <v>1.470013</v>
      </c>
      <c r="DJ205">
        <v>0.88145079999999998</v>
      </c>
      <c r="DK205">
        <v>16.803460000000001</v>
      </c>
      <c r="DL205" s="1">
        <v>6.2820769999999998E-2</v>
      </c>
      <c r="DM205" s="1">
        <v>1.4933289999999999</v>
      </c>
      <c r="DN205">
        <v>0.87198229999999999</v>
      </c>
      <c r="DO205">
        <v>17.464449999999999</v>
      </c>
      <c r="DP205" s="1">
        <v>6.3558820000000002E-2</v>
      </c>
      <c r="DQ205" s="1">
        <v>1.5234300000000001</v>
      </c>
      <c r="DR205">
        <v>0.86256429999999995</v>
      </c>
      <c r="DS205">
        <v>17.64171</v>
      </c>
      <c r="DT205" s="1">
        <v>6.2546690000000002E-2</v>
      </c>
      <c r="DU205" s="1">
        <v>1.5115270000000001</v>
      </c>
      <c r="DV205">
        <v>0.85349079999999999</v>
      </c>
      <c r="DW205">
        <v>17.34666</v>
      </c>
      <c r="DX205" s="1">
        <v>5.950888E-2</v>
      </c>
      <c r="DY205" s="1">
        <v>1.4495659999999999</v>
      </c>
      <c r="DZ205">
        <v>0.84500799999999998</v>
      </c>
      <c r="EA205">
        <v>16.806730000000002</v>
      </c>
      <c r="EB205" s="1">
        <v>5.5208790000000001E-2</v>
      </c>
      <c r="EC205" s="1">
        <v>1.354643</v>
      </c>
      <c r="ED205">
        <v>0.83545919999999996</v>
      </c>
      <c r="EE205">
        <v>16.264939999999999</v>
      </c>
      <c r="EF205" s="1">
        <v>5.0265169999999998E-2</v>
      </c>
      <c r="EG205" s="1">
        <v>1.2437590000000001</v>
      </c>
      <c r="EH205">
        <v>0.82612909999999995</v>
      </c>
      <c r="EI205">
        <v>16.258400000000002</v>
      </c>
      <c r="EJ205" s="1">
        <v>4.527014E-2</v>
      </c>
      <c r="EK205" s="1">
        <v>1.129413</v>
      </c>
      <c r="EL205">
        <v>0.81722689999999998</v>
      </c>
      <c r="EM205">
        <v>16.75479</v>
      </c>
      <c r="EN205" s="1">
        <v>4.0382830000000002E-2</v>
      </c>
      <c r="EO205" s="1">
        <v>1.0153559999999999</v>
      </c>
      <c r="EP205">
        <v>0.80882290000000001</v>
      </c>
      <c r="EQ205">
        <v>17.519490000000001</v>
      </c>
      <c r="ER205" s="1">
        <v>3.557594E-2</v>
      </c>
      <c r="ES205" s="1">
        <v>0.90106280000000005</v>
      </c>
      <c r="ET205">
        <v>0.80104319999999996</v>
      </c>
      <c r="EU205">
        <v>18.229179999999999</v>
      </c>
      <c r="EV205" s="1">
        <v>3.0872750000000001E-2</v>
      </c>
      <c r="EW205" s="1">
        <v>0.78711070000000005</v>
      </c>
      <c r="EX205">
        <v>0.79424439999999996</v>
      </c>
      <c r="EY205">
        <v>18.41189</v>
      </c>
      <c r="EZ205" s="1">
        <v>2.647648E-2</v>
      </c>
      <c r="FA205" s="1">
        <v>0.67872600000000005</v>
      </c>
      <c r="FB205">
        <v>0.78860249999999998</v>
      </c>
      <c r="FC205">
        <v>18.135940000000002</v>
      </c>
      <c r="FD205" s="1">
        <v>2.2624579999999998E-2</v>
      </c>
      <c r="FE205" s="1">
        <v>0.58224089999999995</v>
      </c>
      <c r="FF205">
        <v>0.78407930000000003</v>
      </c>
      <c r="FG205">
        <v>17.56879</v>
      </c>
      <c r="FH205" s="1">
        <v>1.9408580000000002E-2</v>
      </c>
      <c r="FI205" s="1">
        <v>0.50071909999999997</v>
      </c>
      <c r="FJ205">
        <v>0.78049120000000005</v>
      </c>
      <c r="FK205">
        <v>16.965949999999999</v>
      </c>
      <c r="FL205" s="1">
        <v>1.6805380000000002E-2</v>
      </c>
      <c r="FM205" s="1">
        <v>0.43410019999999999</v>
      </c>
      <c r="FN205">
        <v>0.77778259999999999</v>
      </c>
      <c r="FO205">
        <v>17.097190000000001</v>
      </c>
      <c r="FP205" s="1">
        <v>1.470087E-2</v>
      </c>
      <c r="FQ205" s="1">
        <v>0.37983440000000002</v>
      </c>
      <c r="FR205">
        <v>0.77601949999999997</v>
      </c>
      <c r="FS205">
        <v>17.408259999999999</v>
      </c>
      <c r="FT205" s="1">
        <v>1.2942179999999999E-2</v>
      </c>
      <c r="FU205" s="1">
        <v>0.33416620000000002</v>
      </c>
      <c r="FV205">
        <v>0.77474620000000005</v>
      </c>
      <c r="FW205">
        <v>17.90981</v>
      </c>
      <c r="FX205" s="1">
        <v>1.132265E-2</v>
      </c>
      <c r="FY205" s="1">
        <v>0.29208780000000001</v>
      </c>
      <c r="FZ205">
        <v>0.77383550000000001</v>
      </c>
      <c r="GA205">
        <v>18.332180000000001</v>
      </c>
      <c r="GB205" s="1">
        <v>9.6627459999999998E-3</v>
      </c>
      <c r="GC205" s="1">
        <v>0.2490165</v>
      </c>
      <c r="GD205">
        <v>0.77326170000000005</v>
      </c>
      <c r="GE205">
        <v>18.462250000000001</v>
      </c>
      <c r="GF205" s="1">
        <v>7.9294699999999992E-3</v>
      </c>
      <c r="GG205" s="1">
        <v>0.20413039999999999</v>
      </c>
      <c r="GH205">
        <v>0.77298619999999996</v>
      </c>
      <c r="GI205">
        <v>18.18205</v>
      </c>
      <c r="GJ205" s="1">
        <v>6.266247E-3</v>
      </c>
      <c r="GK205" s="1">
        <v>0.1611022</v>
      </c>
      <c r="GL205">
        <v>0.77293489999999998</v>
      </c>
      <c r="GM205">
        <v>17.57826</v>
      </c>
      <c r="GN205" s="1">
        <v>4.8635019999999996E-3</v>
      </c>
      <c r="GO205" s="1">
        <v>0.1248558</v>
      </c>
      <c r="GP205">
        <v>0.77305380000000001</v>
      </c>
      <c r="GQ205">
        <v>16.964780000000001</v>
      </c>
      <c r="GR205" s="1">
        <v>3.8202980000000002E-3</v>
      </c>
      <c r="GS205" s="1">
        <v>9.7907259999999996E-2</v>
      </c>
      <c r="GT205">
        <v>0.77330010000000005</v>
      </c>
      <c r="GU205">
        <v>17.18993</v>
      </c>
      <c r="GV205" s="1">
        <v>3.113752E-3</v>
      </c>
      <c r="GW205" s="1">
        <v>7.9681230000000006E-2</v>
      </c>
      <c r="GX205">
        <v>0.77360280000000003</v>
      </c>
      <c r="GY205">
        <v>17.671990000000001</v>
      </c>
      <c r="GZ205" s="1">
        <v>2.6552199999999998E-3</v>
      </c>
      <c r="HA205" s="1">
        <v>6.7843849999999997E-2</v>
      </c>
      <c r="HB205">
        <v>0.77394629999999998</v>
      </c>
      <c r="HC205">
        <v>18.387740000000001</v>
      </c>
      <c r="HD205" s="1">
        <v>2.352523E-3</v>
      </c>
      <c r="HE205" s="1">
        <v>6.003559E-2</v>
      </c>
      <c r="HF205">
        <v>0.7742945</v>
      </c>
      <c r="HG205">
        <v>19.223289999999999</v>
      </c>
      <c r="HH205" s="1">
        <v>2.1345969999999998E-3</v>
      </c>
      <c r="HI205" s="1">
        <v>5.442027E-2</v>
      </c>
      <c r="HJ205">
        <v>0.7746073</v>
      </c>
      <c r="HK205">
        <v>19.620799999999999</v>
      </c>
      <c r="HL205" s="1">
        <v>1.9600939999999999E-3</v>
      </c>
      <c r="HM205" s="1">
        <v>4.9933659999999998E-2</v>
      </c>
      <c r="HN205">
        <v>0.77491299999999996</v>
      </c>
      <c r="HO205">
        <v>19.312670000000001</v>
      </c>
      <c r="HP205" s="1">
        <v>1.812672E-3</v>
      </c>
      <c r="HQ205" s="1">
        <v>4.615002E-2</v>
      </c>
      <c r="HR205">
        <v>0.77513609999999999</v>
      </c>
      <c r="HS205">
        <v>18.727869999999999</v>
      </c>
      <c r="HT205" s="1">
        <v>1.6878679999999999E-3</v>
      </c>
      <c r="HU205" s="1">
        <v>4.2953720000000001E-2</v>
      </c>
      <c r="HV205">
        <v>0.77533569999999996</v>
      </c>
      <c r="HW205">
        <v>18.1235</v>
      </c>
      <c r="HX205" s="1">
        <v>1.583405E-3</v>
      </c>
      <c r="HY205" s="1">
        <v>4.028234E-2</v>
      </c>
      <c r="HZ205">
        <v>0.77547690000000002</v>
      </c>
      <c r="IA205">
        <v>18.286760000000001</v>
      </c>
      <c r="IB205" s="1">
        <v>1.49628E-3</v>
      </c>
      <c r="IC205" s="1">
        <v>3.8059379999999997E-2</v>
      </c>
      <c r="ID205">
        <v>0.77558210000000005</v>
      </c>
      <c r="IE205">
        <v>18.903549999999999</v>
      </c>
      <c r="IF205" s="1">
        <v>1.423445E-3</v>
      </c>
      <c r="IG205" s="1">
        <v>3.6200719999999999E-2</v>
      </c>
      <c r="IH205">
        <v>0.77566080000000004</v>
      </c>
      <c r="II205">
        <v>19.705780000000001</v>
      </c>
      <c r="IJ205" s="1">
        <v>1.363272E-3</v>
      </c>
      <c r="IK205" s="1">
        <v>3.4669409999999998E-2</v>
      </c>
      <c r="IL205">
        <v>0.77571610000000002</v>
      </c>
      <c r="IM205">
        <v>20.611599999999999</v>
      </c>
      <c r="IN205" s="1">
        <v>1.3158620000000001E-3</v>
      </c>
      <c r="IO205" s="1">
        <v>3.346242E-2</v>
      </c>
      <c r="IP205">
        <v>0.77575400000000005</v>
      </c>
      <c r="IQ205">
        <v>20.951160000000002</v>
      </c>
      <c r="IR205" s="1">
        <v>1.278674E-3</v>
      </c>
      <c r="IS205" s="1">
        <v>3.2515330000000002E-2</v>
      </c>
      <c r="IT205">
        <v>0.77578000000000003</v>
      </c>
      <c r="IU205">
        <v>20.656030000000001</v>
      </c>
      <c r="IV205" s="1">
        <v>1.24669E-3</v>
      </c>
      <c r="IW205" s="1">
        <v>3.170506E-2</v>
      </c>
      <c r="IX205">
        <v>0.77580009999999999</v>
      </c>
      <c r="IY205">
        <v>20.031420000000001</v>
      </c>
      <c r="IZ205" s="1">
        <v>1.2143589999999999E-3</v>
      </c>
      <c r="JA205" s="1">
        <v>3.088451E-2</v>
      </c>
      <c r="JB205">
        <v>0.77581889999999998</v>
      </c>
      <c r="JC205">
        <v>19.317519999999998</v>
      </c>
      <c r="JD205" s="1">
        <v>1.178159E-3</v>
      </c>
      <c r="JE205" s="1">
        <v>2.996505E-2</v>
      </c>
      <c r="JF205">
        <v>0.77582280000000003</v>
      </c>
      <c r="JG205">
        <v>19.11084</v>
      </c>
      <c r="JH205" s="1">
        <v>1.137931E-3</v>
      </c>
      <c r="JI205" s="1">
        <v>2.894613E-2</v>
      </c>
      <c r="JJ205">
        <v>0.77582479999999998</v>
      </c>
      <c r="JK205">
        <v>19.084710000000001</v>
      </c>
      <c r="JL205" s="1">
        <v>1.0955680000000001E-3</v>
      </c>
      <c r="JM205" s="1">
        <v>2.7867670000000001E-2</v>
      </c>
      <c r="JN205">
        <v>0.77582479999999998</v>
      </c>
      <c r="JO205">
        <v>19.517340000000001</v>
      </c>
      <c r="JP205" s="1">
        <v>1.052543E-3</v>
      </c>
      <c r="JQ205" s="1">
        <v>2.6776769999999998E-2</v>
      </c>
      <c r="JR205">
        <v>0.77582130000000005</v>
      </c>
      <c r="JS205">
        <v>19.82142</v>
      </c>
      <c r="JT205" s="1">
        <v>1.0102780000000001E-3</v>
      </c>
      <c r="JU205" s="1">
        <v>2.569989E-2</v>
      </c>
      <c r="JV205">
        <v>0.77583469999999999</v>
      </c>
      <c r="JW205">
        <v>19.834119999999999</v>
      </c>
      <c r="JX205" s="1">
        <v>9.694037E-4</v>
      </c>
      <c r="JY205" s="1">
        <v>2.4662369999999999E-2</v>
      </c>
      <c r="JZ205">
        <v>0.77581889999999998</v>
      </c>
      <c r="KA205">
        <v>19.485150000000001</v>
      </c>
      <c r="KB205" s="1">
        <v>9.3033229999999996E-4</v>
      </c>
      <c r="KC205" s="1">
        <v>2.3667779999999999E-2</v>
      </c>
      <c r="KD205">
        <v>0.77584160000000002</v>
      </c>
      <c r="KE205">
        <v>18.82555</v>
      </c>
      <c r="KF205" s="1">
        <v>8.9298809999999998E-4</v>
      </c>
      <c r="KG205" s="1">
        <v>2.271838E-2</v>
      </c>
      <c r="KH205">
        <v>0.77583559999999996</v>
      </c>
      <c r="KI205">
        <v>18.057300000000001</v>
      </c>
      <c r="KJ205" s="1">
        <v>8.5736229999999996E-4</v>
      </c>
      <c r="KK205" s="1">
        <v>2.181315E-2</v>
      </c>
      <c r="KL205">
        <v>0.77582910000000005</v>
      </c>
      <c r="KM205">
        <v>17.92849</v>
      </c>
      <c r="KN205" s="1">
        <v>8.2366779999999999E-4</v>
      </c>
      <c r="KO205" s="1">
        <v>2.0954819999999999E-2</v>
      </c>
      <c r="KP205">
        <v>0.77581999999999995</v>
      </c>
      <c r="KQ205">
        <v>17.840530000000001</v>
      </c>
      <c r="KR205" s="1">
        <v>7.9146049999999997E-4</v>
      </c>
      <c r="KS205" s="1">
        <v>2.013506E-2</v>
      </c>
      <c r="KT205">
        <v>0.77582340000000005</v>
      </c>
      <c r="KU205">
        <v>18.112539999999999</v>
      </c>
      <c r="KV205" s="1">
        <v>7.6055640000000004E-4</v>
      </c>
      <c r="KW205" s="1">
        <v>1.9349990000000001E-2</v>
      </c>
      <c r="KX205">
        <v>0.77582589999999996</v>
      </c>
      <c r="KY205">
        <v>18.5093</v>
      </c>
      <c r="KZ205" s="1">
        <v>7.3100170000000003E-4</v>
      </c>
      <c r="LA205" s="1">
        <v>1.859792E-2</v>
      </c>
      <c r="LB205">
        <v>0.77582379999999995</v>
      </c>
      <c r="LC205">
        <v>18.625409999999999</v>
      </c>
      <c r="LD205" s="1">
        <v>7.026186E-4</v>
      </c>
      <c r="LE205" s="1">
        <v>1.7875789999999999E-2</v>
      </c>
      <c r="LF205">
        <v>0.77582459999999998</v>
      </c>
      <c r="LG205">
        <v>18.29804</v>
      </c>
      <c r="LH205" s="1">
        <v>6.7578780000000001E-4</v>
      </c>
      <c r="LI205" s="1">
        <v>1.7191640000000001E-2</v>
      </c>
      <c r="LJ205">
        <v>0.77582019999999996</v>
      </c>
      <c r="LK205">
        <v>17.7316</v>
      </c>
      <c r="LL205" s="1">
        <v>6.5027719999999995E-4</v>
      </c>
      <c r="LM205" s="1">
        <v>1.6543829999999999E-2</v>
      </c>
      <c r="LN205">
        <v>0.77582249999999997</v>
      </c>
      <c r="LO205">
        <v>17.227049999999998</v>
      </c>
      <c r="LP205" s="1">
        <v>6.2595490000000005E-4</v>
      </c>
      <c r="LQ205" s="1">
        <v>1.592611E-2</v>
      </c>
      <c r="LR205">
        <v>0.77581089999999997</v>
      </c>
      <c r="LS205">
        <v>17.489879999999999</v>
      </c>
      <c r="LT205" s="1">
        <v>6.0271580000000003E-4</v>
      </c>
      <c r="LU205" s="1">
        <v>1.5334830000000001E-2</v>
      </c>
      <c r="LV205">
        <v>0.77577879999999999</v>
      </c>
      <c r="LW205">
        <v>17.830100000000002</v>
      </c>
      <c r="LX205" s="1">
        <v>5.8052889999999995E-4</v>
      </c>
      <c r="LY205" s="1">
        <v>1.477084E-2</v>
      </c>
      <c r="LZ205">
        <v>0.7757117</v>
      </c>
      <c r="MA205">
        <v>18.42708</v>
      </c>
      <c r="MB205" s="1">
        <v>5.5936859999999996E-4</v>
      </c>
      <c r="MC205" s="1">
        <v>1.4233050000000001E-2</v>
      </c>
      <c r="MD205">
        <v>0.77560059999999997</v>
      </c>
      <c r="ME205">
        <v>19.31728</v>
      </c>
      <c r="MF205" s="1">
        <v>5.3928169999999998E-4</v>
      </c>
      <c r="MG205" s="1">
        <v>1.372376E-2</v>
      </c>
      <c r="MH205">
        <v>0.77543189999999995</v>
      </c>
      <c r="MI205">
        <v>19.71031</v>
      </c>
      <c r="MJ205" s="1">
        <v>5.2025089999999997E-4</v>
      </c>
      <c r="MK205" s="1">
        <v>1.324234E-2</v>
      </c>
      <c r="ML205">
        <v>0.77522000000000002</v>
      </c>
      <c r="MM205">
        <v>19.399719999999999</v>
      </c>
      <c r="MN205" s="1">
        <v>5.0204649999999998E-4</v>
      </c>
      <c r="MO205" s="1">
        <v>1.2781499999999999E-2</v>
      </c>
      <c r="MP205">
        <v>0.77495179999999997</v>
      </c>
      <c r="MQ205">
        <v>18.927620000000001</v>
      </c>
      <c r="MR205" s="1">
        <v>4.8447349999999998E-4</v>
      </c>
      <c r="MS205" s="1">
        <v>1.233891E-2</v>
      </c>
      <c r="MT205">
        <v>0.77460790000000002</v>
      </c>
      <c r="MU205">
        <v>18.471219999999999</v>
      </c>
      <c r="MV205" s="1">
        <v>4.6776849999999998E-4</v>
      </c>
      <c r="MW205" s="1">
        <v>1.19185E-2</v>
      </c>
      <c r="MX205">
        <v>0.7742388</v>
      </c>
      <c r="MY205">
        <v>18.77768</v>
      </c>
      <c r="MZ205" s="1">
        <v>4.5159650000000003E-4</v>
      </c>
      <c r="NA205" s="1">
        <v>1.1511199999999999E-2</v>
      </c>
      <c r="NB205">
        <v>0.77384719999999996</v>
      </c>
      <c r="NC205">
        <v>19.39742</v>
      </c>
      <c r="ND205" s="1">
        <v>4.3617969999999999E-4</v>
      </c>
      <c r="NE205" s="1">
        <v>1.112407E-2</v>
      </c>
      <c r="NF205">
        <v>0.77344310000000005</v>
      </c>
      <c r="NG205">
        <v>20.215150000000001</v>
      </c>
      <c r="NH205" s="1">
        <v>4.2247170000000002E-4</v>
      </c>
      <c r="NI205" s="1">
        <v>1.0779459999999999E-2</v>
      </c>
      <c r="NJ205">
        <v>0.77307479999999995</v>
      </c>
      <c r="NK205">
        <v>21.189060000000001</v>
      </c>
      <c r="NL205" s="1">
        <v>4.1110240000000002E-4</v>
      </c>
      <c r="NM205" s="1">
        <v>1.049302E-2</v>
      </c>
      <c r="NN205">
        <v>0.77271120000000004</v>
      </c>
      <c r="NO205">
        <v>21.521360000000001</v>
      </c>
      <c r="NP205" s="1">
        <v>4.0195409999999997E-4</v>
      </c>
      <c r="NQ205" s="1">
        <v>1.0262800000000001E-2</v>
      </c>
      <c r="NR205">
        <v>0.77242520000000003</v>
      </c>
      <c r="NS205">
        <v>21.222930000000002</v>
      </c>
      <c r="NT205" s="1">
        <v>3.939398E-4</v>
      </c>
      <c r="NU205" s="1">
        <v>1.0060899999999999E-2</v>
      </c>
      <c r="NV205">
        <v>0.77215750000000005</v>
      </c>
      <c r="NW205">
        <v>20.645</v>
      </c>
      <c r="NX205" s="1">
        <v>3.8539139999999998E-4</v>
      </c>
      <c r="NY205" s="1">
        <v>9.8449450000000008E-3</v>
      </c>
      <c r="NZ205">
        <v>0.77195630000000004</v>
      </c>
      <c r="OA205">
        <v>20.04223</v>
      </c>
      <c r="OB205" s="1">
        <v>3.7574899999999998E-4</v>
      </c>
      <c r="OC205" s="1">
        <v>9.6003730000000006E-3</v>
      </c>
      <c r="OD205">
        <v>0.77178349999999996</v>
      </c>
      <c r="OE205">
        <v>19.651260000000001</v>
      </c>
      <c r="OF205" s="1">
        <v>3.649309E-4</v>
      </c>
      <c r="OG205" s="1">
        <v>9.3248670000000006E-3</v>
      </c>
      <c r="OH205">
        <v>0.77159800000000001</v>
      </c>
      <c r="OI205">
        <v>19.96425</v>
      </c>
      <c r="OJ205" s="1">
        <v>3.5310320000000002E-4</v>
      </c>
      <c r="OK205" s="1">
        <v>9.0243909999999997E-3</v>
      </c>
    </row>
    <row r="206" spans="1:401" x14ac:dyDescent="0.35">
      <c r="A206">
        <v>212</v>
      </c>
      <c r="B206" t="s">
        <v>4</v>
      </c>
      <c r="C206" t="s">
        <v>181</v>
      </c>
      <c r="D206" t="s">
        <v>212</v>
      </c>
      <c r="E206">
        <v>277.81599999999997</v>
      </c>
      <c r="F206">
        <v>1.024438</v>
      </c>
      <c r="G206">
        <v>16.043119999999998</v>
      </c>
      <c r="H206">
        <v>0</v>
      </c>
      <c r="I206">
        <v>0</v>
      </c>
      <c r="J206">
        <v>1.020867</v>
      </c>
      <c r="K206">
        <v>16.07469</v>
      </c>
      <c r="L206">
        <v>0</v>
      </c>
      <c r="M206">
        <v>0</v>
      </c>
      <c r="N206">
        <v>1.017217</v>
      </c>
      <c r="O206">
        <v>16.6419</v>
      </c>
      <c r="P206">
        <v>0</v>
      </c>
      <c r="Q206">
        <v>0</v>
      </c>
      <c r="R206">
        <v>1.0135620000000001</v>
      </c>
      <c r="S206">
        <v>16.929659999999998</v>
      </c>
      <c r="T206">
        <v>0</v>
      </c>
      <c r="U206">
        <v>0</v>
      </c>
      <c r="V206">
        <v>1.009884</v>
      </c>
      <c r="W206">
        <v>17.229009999999999</v>
      </c>
      <c r="X206">
        <v>0</v>
      </c>
      <c r="Y206">
        <v>0</v>
      </c>
      <c r="Z206">
        <v>1.0060849999999999</v>
      </c>
      <c r="AA206">
        <v>16.899740000000001</v>
      </c>
      <c r="AB206">
        <v>0</v>
      </c>
      <c r="AC206">
        <v>0</v>
      </c>
      <c r="AD206">
        <v>1.0021040000000001</v>
      </c>
      <c r="AE206">
        <v>16.47954</v>
      </c>
      <c r="AF206">
        <v>0</v>
      </c>
      <c r="AG206">
        <v>0</v>
      </c>
      <c r="AH206">
        <v>0.99799369999999998</v>
      </c>
      <c r="AI206">
        <v>16.032299999999999</v>
      </c>
      <c r="AJ206">
        <v>0</v>
      </c>
      <c r="AK206">
        <v>3.4787319999999999E-38</v>
      </c>
      <c r="AL206">
        <v>0.99386099999999999</v>
      </c>
      <c r="AM206">
        <v>15.74334</v>
      </c>
      <c r="AN206" s="1">
        <v>3.0021950000000003E-29</v>
      </c>
      <c r="AO206" s="1">
        <v>2.0139459999999999E-27</v>
      </c>
      <c r="AP206">
        <v>0.98968509999999998</v>
      </c>
      <c r="AQ206">
        <v>15.76182</v>
      </c>
      <c r="AR206" s="1">
        <v>1.6973249999999999E-18</v>
      </c>
      <c r="AS206" s="1">
        <v>1.1387489999999999E-16</v>
      </c>
      <c r="AT206">
        <v>0.9855372</v>
      </c>
      <c r="AU206">
        <v>16.338509999999999</v>
      </c>
      <c r="AV206" s="1">
        <v>3.0391590000000002E-9</v>
      </c>
      <c r="AW206" s="1">
        <v>2.3073770000000001E-7</v>
      </c>
      <c r="AX206">
        <v>0.98144350000000002</v>
      </c>
      <c r="AY206">
        <v>16.591909999999999</v>
      </c>
      <c r="AZ206" s="1">
        <v>2.3407889999999999E-5</v>
      </c>
      <c r="BA206" s="1">
        <v>1.928349E-3</v>
      </c>
      <c r="BB206">
        <v>0.9773425</v>
      </c>
      <c r="BC206">
        <v>16.629709999999999</v>
      </c>
      <c r="BD206" s="1">
        <v>7.0568419999999998E-3</v>
      </c>
      <c r="BE206">
        <v>0.60514159999999995</v>
      </c>
      <c r="BF206">
        <v>0.97328510000000001</v>
      </c>
      <c r="BG206">
        <v>16.400089999999999</v>
      </c>
      <c r="BH206">
        <v>0.35708580000000001</v>
      </c>
      <c r="BI206">
        <v>31.593889999999998</v>
      </c>
      <c r="BJ206">
        <v>0.96930360000000004</v>
      </c>
      <c r="BK206">
        <v>15.783910000000001</v>
      </c>
      <c r="BL206">
        <v>5.0798040000000002</v>
      </c>
      <c r="BM206">
        <v>460.69690000000003</v>
      </c>
      <c r="BN206">
        <v>0.96520430000000002</v>
      </c>
      <c r="BO206">
        <v>15.12552</v>
      </c>
      <c r="BP206">
        <v>27.221240000000002</v>
      </c>
      <c r="BQ206">
        <v>2521.6480000000001</v>
      </c>
      <c r="BR206">
        <v>0.96089159999999996</v>
      </c>
      <c r="BS206">
        <v>14.64758</v>
      </c>
      <c r="BT206">
        <v>67.022620000000003</v>
      </c>
      <c r="BU206">
        <v>6325.33</v>
      </c>
      <c r="BV206">
        <v>0.95620210000000005</v>
      </c>
      <c r="BW206">
        <v>14.7995</v>
      </c>
      <c r="BX206">
        <v>87.831109999999995</v>
      </c>
      <c r="BY206">
        <v>8427.0650000000005</v>
      </c>
      <c r="BZ206">
        <v>0.95090969999999997</v>
      </c>
      <c r="CA206">
        <v>15.3949</v>
      </c>
      <c r="CB206">
        <v>68.826229999999995</v>
      </c>
      <c r="CC206">
        <v>6701.7889999999998</v>
      </c>
      <c r="CD206">
        <v>0.94467999999999996</v>
      </c>
      <c r="CE206">
        <v>16.178149999999999</v>
      </c>
      <c r="CF206">
        <v>35.460859999999997</v>
      </c>
      <c r="CG206">
        <v>3500.1419999999998</v>
      </c>
      <c r="CH206">
        <v>0.93743609999999999</v>
      </c>
      <c r="CI206">
        <v>16.829370000000001</v>
      </c>
      <c r="CJ206">
        <v>13.075760000000001</v>
      </c>
      <c r="CK206">
        <v>1307.25</v>
      </c>
      <c r="CL206">
        <v>0.92933010000000005</v>
      </c>
      <c r="CM206">
        <v>16.87585</v>
      </c>
      <c r="CN206">
        <v>3.7472180000000002</v>
      </c>
      <c r="CO206">
        <v>378.85180000000003</v>
      </c>
      <c r="CP206">
        <v>0.9206259</v>
      </c>
      <c r="CQ206">
        <v>16.48226</v>
      </c>
      <c r="CR206">
        <v>0.9247727</v>
      </c>
      <c r="CS206">
        <v>94.301850000000002</v>
      </c>
      <c r="CT206">
        <v>0.91181480000000004</v>
      </c>
      <c r="CU206">
        <v>15.94937</v>
      </c>
      <c r="CV206">
        <v>0.24142569999999999</v>
      </c>
      <c r="CW206">
        <v>24.611460000000001</v>
      </c>
      <c r="CX206">
        <v>0.9025881</v>
      </c>
      <c r="CY206">
        <v>15.449439999999999</v>
      </c>
      <c r="CZ206" s="1">
        <v>9.6785099999999999E-2</v>
      </c>
      <c r="DA206">
        <v>9.7726120000000005</v>
      </c>
      <c r="DB206">
        <v>0.89368499999999995</v>
      </c>
      <c r="DC206">
        <v>15.531169999999999</v>
      </c>
      <c r="DD206" s="1">
        <v>6.7502510000000002E-2</v>
      </c>
      <c r="DE206">
        <v>6.7712459999999997</v>
      </c>
      <c r="DF206">
        <v>0.88447370000000003</v>
      </c>
      <c r="DG206">
        <v>16.124379999999999</v>
      </c>
      <c r="DH206" s="1">
        <v>6.235251E-2</v>
      </c>
      <c r="DI206" s="1">
        <v>6.2591669999999997</v>
      </c>
      <c r="DJ206">
        <v>0.8752434</v>
      </c>
      <c r="DK206">
        <v>16.795020000000001</v>
      </c>
      <c r="DL206" s="1">
        <v>6.2803769999999995E-2</v>
      </c>
      <c r="DM206" s="1">
        <v>6.3278920000000003</v>
      </c>
      <c r="DN206">
        <v>0.86605739999999998</v>
      </c>
      <c r="DO206">
        <v>17.456489999999999</v>
      </c>
      <c r="DP206" s="1">
        <v>6.3551259999999998E-2</v>
      </c>
      <c r="DQ206" s="1">
        <v>6.4341189999999999</v>
      </c>
      <c r="DR206">
        <v>0.85695809999999994</v>
      </c>
      <c r="DS206">
        <v>17.64113</v>
      </c>
      <c r="DT206" s="1">
        <v>6.256051E-2</v>
      </c>
      <c r="DU206" s="1">
        <v>6.3659600000000003</v>
      </c>
      <c r="DV206">
        <v>0.84815819999999997</v>
      </c>
      <c r="DW206">
        <v>17.353159999999999</v>
      </c>
      <c r="DX206" s="1">
        <v>5.9538819999999999E-2</v>
      </c>
      <c r="DY206" s="1">
        <v>6.0860659999999998</v>
      </c>
      <c r="DZ206">
        <v>0.83981459999999997</v>
      </c>
      <c r="EA206">
        <v>16.817399999999999</v>
      </c>
      <c r="EB206" s="1">
        <v>5.5248680000000001E-2</v>
      </c>
      <c r="EC206" s="1">
        <v>5.6695650000000004</v>
      </c>
      <c r="ED206">
        <v>0.83039660000000004</v>
      </c>
      <c r="EE206">
        <v>16.27467</v>
      </c>
      <c r="EF206" s="1">
        <v>5.0309039999999999E-2</v>
      </c>
      <c r="EG206" s="1">
        <v>5.188618</v>
      </c>
      <c r="EH206">
        <v>0.82120479999999996</v>
      </c>
      <c r="EI206">
        <v>16.2606</v>
      </c>
      <c r="EJ206" s="1">
        <v>4.5314569999999998E-2</v>
      </c>
      <c r="EK206" s="1">
        <v>4.6959280000000003</v>
      </c>
      <c r="EL206">
        <v>0.81243089999999996</v>
      </c>
      <c r="EM206">
        <v>16.74888</v>
      </c>
      <c r="EN206" s="1">
        <v>4.0427659999999997E-2</v>
      </c>
      <c r="EO206" s="1">
        <v>4.20838</v>
      </c>
      <c r="EP206">
        <v>0.80413029999999996</v>
      </c>
      <c r="EQ206">
        <v>17.50947</v>
      </c>
      <c r="ER206" s="1">
        <v>3.5621449999999999E-2</v>
      </c>
      <c r="ES206" s="1">
        <v>3.7242769999999998</v>
      </c>
      <c r="ET206">
        <v>0.79645710000000003</v>
      </c>
      <c r="EU206">
        <v>18.221080000000001</v>
      </c>
      <c r="EV206" s="1">
        <v>3.0917819999999999E-2</v>
      </c>
      <c r="EW206" s="1">
        <v>3.2448800000000002</v>
      </c>
      <c r="EX206">
        <v>0.78974840000000002</v>
      </c>
      <c r="EY206">
        <v>18.40888</v>
      </c>
      <c r="EZ206" s="1">
        <v>2.651829E-2</v>
      </c>
      <c r="FA206" s="1">
        <v>2.7911260000000002</v>
      </c>
      <c r="FB206">
        <v>0.78418330000000003</v>
      </c>
      <c r="FC206">
        <v>18.140450000000001</v>
      </c>
      <c r="FD206" s="1">
        <v>2.2661069999999998E-2</v>
      </c>
      <c r="FE206" s="1">
        <v>2.3892720000000001</v>
      </c>
      <c r="FF206">
        <v>0.77974160000000003</v>
      </c>
      <c r="FG206">
        <v>17.581060000000001</v>
      </c>
      <c r="FH206" s="1">
        <v>1.943893E-2</v>
      </c>
      <c r="FI206" s="1">
        <v>2.0504090000000001</v>
      </c>
      <c r="FJ206">
        <v>0.77621059999999997</v>
      </c>
      <c r="FK206">
        <v>16.978950000000001</v>
      </c>
      <c r="FL206" s="1">
        <v>1.6830169999999998E-2</v>
      </c>
      <c r="FM206" s="1">
        <v>1.7740450000000001</v>
      </c>
      <c r="FN206">
        <v>0.77353329999999998</v>
      </c>
      <c r="FO206">
        <v>17.10604</v>
      </c>
      <c r="FP206" s="1">
        <v>1.4721349999999999E-2</v>
      </c>
      <c r="FQ206" s="1">
        <v>1.549742</v>
      </c>
      <c r="FR206">
        <v>0.77178919999999995</v>
      </c>
      <c r="FS206">
        <v>17.411079999999998</v>
      </c>
      <c r="FT206" s="1">
        <v>1.296009E-2</v>
      </c>
      <c r="FU206" s="1">
        <v>1.361945</v>
      </c>
      <c r="FV206">
        <v>0.77053150000000004</v>
      </c>
      <c r="FW206">
        <v>17.906269999999999</v>
      </c>
      <c r="FX206" s="1">
        <v>1.134024E-2</v>
      </c>
      <c r="FY206" s="1">
        <v>1.190099</v>
      </c>
      <c r="FZ206">
        <v>0.76961740000000001</v>
      </c>
      <c r="GA206">
        <v>18.32563</v>
      </c>
      <c r="GB206" s="1">
        <v>9.6813349999999992E-3</v>
      </c>
      <c r="GC206" s="1">
        <v>1.01511</v>
      </c>
      <c r="GD206">
        <v>0.76904980000000001</v>
      </c>
      <c r="GE206">
        <v>18.45974</v>
      </c>
      <c r="GF206" s="1">
        <v>7.9484069999999993E-3</v>
      </c>
      <c r="GG206" s="1">
        <v>0.83289659999999999</v>
      </c>
      <c r="GH206">
        <v>0.7687775</v>
      </c>
      <c r="GI206">
        <v>18.188790000000001</v>
      </c>
      <c r="GJ206" s="1">
        <v>6.2834010000000001E-3</v>
      </c>
      <c r="GK206" s="1">
        <v>0.65784180000000003</v>
      </c>
      <c r="GL206">
        <v>0.76873990000000003</v>
      </c>
      <c r="GM206">
        <v>17.593679999999999</v>
      </c>
      <c r="GN206" s="1">
        <v>4.877073E-3</v>
      </c>
      <c r="GO206" s="1">
        <v>0.50985740000000002</v>
      </c>
      <c r="GP206">
        <v>0.76885740000000002</v>
      </c>
      <c r="GQ206">
        <v>16.979759999999999</v>
      </c>
      <c r="GR206" s="1">
        <v>3.8298730000000001E-3</v>
      </c>
      <c r="GS206" s="1">
        <v>0.3994801</v>
      </c>
      <c r="GT206">
        <v>0.76908750000000003</v>
      </c>
      <c r="GU206">
        <v>17.198350000000001</v>
      </c>
      <c r="GV206" s="1">
        <v>3.1200360000000001E-3</v>
      </c>
      <c r="GW206" s="1">
        <v>0.32468219999999998</v>
      </c>
      <c r="GX206">
        <v>0.76941349999999997</v>
      </c>
      <c r="GY206">
        <v>17.672989999999999</v>
      </c>
      <c r="GZ206" s="1">
        <v>2.6593060000000002E-3</v>
      </c>
      <c r="HA206" s="1">
        <v>0.27608880000000002</v>
      </c>
      <c r="HB206">
        <v>0.76973899999999995</v>
      </c>
      <c r="HC206">
        <v>18.381440000000001</v>
      </c>
      <c r="HD206" s="1">
        <v>2.3553049999999998E-3</v>
      </c>
      <c r="HE206" s="1">
        <v>0.24409620000000001</v>
      </c>
      <c r="HF206">
        <v>0.77008310000000002</v>
      </c>
      <c r="HG206">
        <v>19.214410000000001</v>
      </c>
      <c r="HH206" s="1">
        <v>2.1367130000000002E-3</v>
      </c>
      <c r="HI206" s="1">
        <v>0.2211699</v>
      </c>
      <c r="HJ206">
        <v>0.77040540000000002</v>
      </c>
      <c r="HK206">
        <v>19.619319999999998</v>
      </c>
      <c r="HL206" s="1">
        <v>1.961852E-3</v>
      </c>
      <c r="HM206" s="1">
        <v>0.20291090000000001</v>
      </c>
      <c r="HN206">
        <v>0.7706809</v>
      </c>
      <c r="HO206">
        <v>19.31981</v>
      </c>
      <c r="HP206" s="1">
        <v>1.814165E-3</v>
      </c>
      <c r="HQ206" s="1">
        <v>0.18751950000000001</v>
      </c>
      <c r="HR206">
        <v>0.77091489999999996</v>
      </c>
      <c r="HS206">
        <v>18.740919999999999</v>
      </c>
      <c r="HT206" s="1">
        <v>1.6891219999999999E-3</v>
      </c>
      <c r="HU206" s="1">
        <v>0.17451140000000001</v>
      </c>
      <c r="HV206">
        <v>0.77109859999999997</v>
      </c>
      <c r="HW206">
        <v>18.135539999999999</v>
      </c>
      <c r="HX206" s="1">
        <v>1.5844489999999999E-3</v>
      </c>
      <c r="HY206" s="1">
        <v>0.1636341</v>
      </c>
      <c r="HZ206">
        <v>0.77123819999999998</v>
      </c>
      <c r="IA206">
        <v>18.293780000000002</v>
      </c>
      <c r="IB206" s="1">
        <v>1.497148E-3</v>
      </c>
      <c r="IC206" s="1">
        <v>0.154582</v>
      </c>
      <c r="ID206">
        <v>0.77135560000000003</v>
      </c>
      <c r="IE206">
        <v>18.904620000000001</v>
      </c>
      <c r="IF206" s="1">
        <v>1.424172E-3</v>
      </c>
      <c r="IG206" s="1">
        <v>0.14701159999999999</v>
      </c>
      <c r="IH206">
        <v>0.7714472</v>
      </c>
      <c r="II206">
        <v>19.699490000000001</v>
      </c>
      <c r="IJ206" s="1">
        <v>1.363859E-3</v>
      </c>
      <c r="IK206" s="1">
        <v>0.140767</v>
      </c>
      <c r="IL206">
        <v>0.77148810000000001</v>
      </c>
      <c r="IM206">
        <v>20.60182</v>
      </c>
      <c r="IN206" s="1">
        <v>1.316317E-3</v>
      </c>
      <c r="IO206" s="1">
        <v>0.13583819999999999</v>
      </c>
      <c r="IP206">
        <v>0.77152540000000003</v>
      </c>
      <c r="IQ206">
        <v>20.94932</v>
      </c>
      <c r="IR206" s="1">
        <v>1.279039E-3</v>
      </c>
      <c r="IS206" s="1">
        <v>0.13197249999999999</v>
      </c>
      <c r="IT206">
        <v>0.77153799999999995</v>
      </c>
      <c r="IU206">
        <v>20.663820000000001</v>
      </c>
      <c r="IV206" s="1">
        <v>1.2470269999999999E-3</v>
      </c>
      <c r="IW206" s="1">
        <v>0.1286812</v>
      </c>
      <c r="IX206">
        <v>0.77157129999999996</v>
      </c>
      <c r="IY206">
        <v>20.048719999999999</v>
      </c>
      <c r="IZ206" s="1">
        <v>1.214726E-3</v>
      </c>
      <c r="JA206" s="1">
        <v>0.1253629</v>
      </c>
      <c r="JB206">
        <v>0.77158979999999999</v>
      </c>
      <c r="JC206">
        <v>19.336030000000001</v>
      </c>
      <c r="JD206" s="1">
        <v>1.178573E-3</v>
      </c>
      <c r="JE206" s="1">
        <v>0.1216486</v>
      </c>
      <c r="JF206">
        <v>0.77159359999999999</v>
      </c>
      <c r="JG206">
        <v>19.122810000000001</v>
      </c>
      <c r="JH206" s="1">
        <v>1.13838E-3</v>
      </c>
      <c r="JI206" s="1">
        <v>0.1175268</v>
      </c>
      <c r="JJ206">
        <v>0.7715957</v>
      </c>
      <c r="JK206">
        <v>19.0886</v>
      </c>
      <c r="JL206" s="1">
        <v>1.096032E-3</v>
      </c>
      <c r="JM206" s="1">
        <v>0.1131572</v>
      </c>
      <c r="JN206">
        <v>0.77159549999999999</v>
      </c>
      <c r="JO206">
        <v>19.51088</v>
      </c>
      <c r="JP206" s="1">
        <v>1.053006E-3</v>
      </c>
      <c r="JQ206" s="1">
        <v>0.1087341</v>
      </c>
      <c r="JR206">
        <v>0.77160530000000005</v>
      </c>
      <c r="JS206">
        <v>19.814959999999999</v>
      </c>
      <c r="JT206" s="1">
        <v>1.0107289999999999E-3</v>
      </c>
      <c r="JU206" s="1">
        <v>0.10436280000000001</v>
      </c>
      <c r="JV206">
        <v>0.7715921</v>
      </c>
      <c r="JW206">
        <v>19.833549999999999</v>
      </c>
      <c r="JX206" s="1">
        <v>9.6983560000000004E-4</v>
      </c>
      <c r="JY206" s="1">
        <v>0.10015010000000001</v>
      </c>
      <c r="JZ206">
        <v>0.77160329999999999</v>
      </c>
      <c r="KA206">
        <v>19.496089999999999</v>
      </c>
      <c r="KB206" s="1">
        <v>9.30747E-4</v>
      </c>
      <c r="KC206" s="1">
        <v>9.6110420000000002E-2</v>
      </c>
      <c r="KD206">
        <v>0.77161250000000003</v>
      </c>
      <c r="KE206">
        <v>18.844390000000001</v>
      </c>
      <c r="KF206" s="1">
        <v>8.9338320000000005E-4</v>
      </c>
      <c r="KG206" s="1">
        <v>9.2254610000000001E-2</v>
      </c>
      <c r="KH206">
        <v>0.77159259999999996</v>
      </c>
      <c r="KI206">
        <v>18.07732</v>
      </c>
      <c r="KJ206" s="1">
        <v>8.5773809999999996E-4</v>
      </c>
      <c r="KK206" s="1">
        <v>8.8577370000000002E-2</v>
      </c>
      <c r="KL206">
        <v>0.77159979999999995</v>
      </c>
      <c r="KM206">
        <v>17.940270000000002</v>
      </c>
      <c r="KN206" s="1">
        <v>8.2402530000000003E-4</v>
      </c>
      <c r="KO206" s="1">
        <v>8.5092420000000002E-2</v>
      </c>
      <c r="KP206">
        <v>0.77160450000000003</v>
      </c>
      <c r="KQ206">
        <v>17.847100000000001</v>
      </c>
      <c r="KR206" s="1">
        <v>7.9180180000000002E-4</v>
      </c>
      <c r="KS206" s="1">
        <v>8.1761189999999997E-2</v>
      </c>
      <c r="KT206">
        <v>0.77159420000000001</v>
      </c>
      <c r="KU206">
        <v>18.110430000000001</v>
      </c>
      <c r="KV206" s="1">
        <v>7.6088369999999998E-4</v>
      </c>
      <c r="KW206" s="1">
        <v>7.8572829999999996E-2</v>
      </c>
      <c r="KX206">
        <v>0.77159690000000003</v>
      </c>
      <c r="KY206">
        <v>18.505469999999999</v>
      </c>
      <c r="KZ206" s="1">
        <v>7.3131520000000003E-4</v>
      </c>
      <c r="LA206" s="1">
        <v>7.5518970000000005E-2</v>
      </c>
      <c r="LB206">
        <v>0.77159469999999997</v>
      </c>
      <c r="LC206">
        <v>18.62602</v>
      </c>
      <c r="LD206" s="1">
        <v>7.0291910000000002E-4</v>
      </c>
      <c r="LE206" s="1">
        <v>7.2586789999999998E-2</v>
      </c>
      <c r="LF206">
        <v>0.77160930000000005</v>
      </c>
      <c r="LG206">
        <v>18.30555</v>
      </c>
      <c r="LH206" s="1">
        <v>6.7607089999999995E-4</v>
      </c>
      <c r="LI206" s="1">
        <v>6.9807449999999993E-2</v>
      </c>
      <c r="LJ206">
        <v>0.77160490000000004</v>
      </c>
      <c r="LK206">
        <v>17.74512</v>
      </c>
      <c r="LL206" s="1">
        <v>6.5054689999999998E-4</v>
      </c>
      <c r="LM206" s="1">
        <v>6.7176440000000004E-2</v>
      </c>
      <c r="LN206">
        <v>0.77160720000000005</v>
      </c>
      <c r="LO206">
        <v>17.24091</v>
      </c>
      <c r="LP206" s="1">
        <v>6.262129E-4</v>
      </c>
      <c r="LQ206" s="1">
        <v>6.4666749999999995E-2</v>
      </c>
      <c r="LR206">
        <v>0.77158199999999999</v>
      </c>
      <c r="LS206">
        <v>17.501349999999999</v>
      </c>
      <c r="LT206" s="1">
        <v>6.029618E-4</v>
      </c>
      <c r="LU206" s="1">
        <v>6.226549E-2</v>
      </c>
      <c r="LV206">
        <v>0.77155019999999996</v>
      </c>
      <c r="LW206">
        <v>17.838519999999999</v>
      </c>
      <c r="LX206" s="1">
        <v>5.8076380000000004E-4</v>
      </c>
      <c r="LY206" s="1">
        <v>5.997384E-2</v>
      </c>
      <c r="LZ206">
        <v>0.77148380000000005</v>
      </c>
      <c r="MA206">
        <v>18.4252</v>
      </c>
      <c r="MB206" s="1">
        <v>5.5959149999999997E-4</v>
      </c>
      <c r="MC206" s="1">
        <v>5.7788770000000003E-2</v>
      </c>
      <c r="MD206">
        <v>0.77137429999999996</v>
      </c>
      <c r="ME206">
        <v>19.311309999999999</v>
      </c>
      <c r="MF206" s="1">
        <v>5.3949230000000003E-4</v>
      </c>
      <c r="MG206" s="1">
        <v>5.5717259999999998E-2</v>
      </c>
      <c r="MH206">
        <v>0.77122100000000005</v>
      </c>
      <c r="MI206">
        <v>19.709700000000002</v>
      </c>
      <c r="MJ206" s="1">
        <v>5.2045010000000003E-4</v>
      </c>
      <c r="MK206" s="1">
        <v>5.3759170000000002E-2</v>
      </c>
      <c r="ML206">
        <v>0.77099839999999997</v>
      </c>
      <c r="MM206">
        <v>19.404589999999999</v>
      </c>
      <c r="MN206" s="1">
        <v>5.0223930000000002E-4</v>
      </c>
      <c r="MO206" s="1">
        <v>5.188537E-2</v>
      </c>
      <c r="MP206">
        <v>0.77073380000000002</v>
      </c>
      <c r="MQ206">
        <v>18.938680000000002</v>
      </c>
      <c r="MR206" s="1">
        <v>4.8465649999999998E-4</v>
      </c>
      <c r="MS206" s="1">
        <v>5.0083120000000002E-2</v>
      </c>
      <c r="MT206">
        <v>0.77039349999999995</v>
      </c>
      <c r="MU206">
        <v>18.48105</v>
      </c>
      <c r="MV206" s="1">
        <v>4.6794449999999999E-4</v>
      </c>
      <c r="MW206" s="1">
        <v>4.8370799999999999E-2</v>
      </c>
      <c r="MX206">
        <v>0.77002970000000004</v>
      </c>
      <c r="MY206">
        <v>18.78444</v>
      </c>
      <c r="MZ206" s="1">
        <v>4.517662E-4</v>
      </c>
      <c r="NA206" s="1">
        <v>4.6711450000000002E-2</v>
      </c>
      <c r="NB206">
        <v>0.76964250000000001</v>
      </c>
      <c r="NC206">
        <v>19.396380000000001</v>
      </c>
      <c r="ND206" s="1">
        <v>4.363371E-4</v>
      </c>
      <c r="NE206" s="1">
        <v>4.5131060000000001E-2</v>
      </c>
      <c r="NF206">
        <v>0.7692428</v>
      </c>
      <c r="NG206">
        <v>20.2058</v>
      </c>
      <c r="NH206" s="1">
        <v>4.2260689999999999E-4</v>
      </c>
      <c r="NI206" s="1">
        <v>4.3721160000000002E-2</v>
      </c>
      <c r="NJ206">
        <v>0.76886639999999995</v>
      </c>
      <c r="NK206">
        <v>21.177910000000001</v>
      </c>
      <c r="NL206" s="1">
        <v>4.1121179999999998E-4</v>
      </c>
      <c r="NM206" s="1">
        <v>4.2546130000000001E-2</v>
      </c>
      <c r="NN206">
        <v>0.76851990000000003</v>
      </c>
      <c r="NO206">
        <v>21.519290000000002</v>
      </c>
      <c r="NP206" s="1">
        <v>4.0204280000000003E-4</v>
      </c>
      <c r="NQ206" s="1">
        <v>4.160142E-2</v>
      </c>
      <c r="NR206">
        <v>0.76822360000000001</v>
      </c>
      <c r="NS206">
        <v>21.230460000000001</v>
      </c>
      <c r="NT206" s="1">
        <v>3.940255E-4</v>
      </c>
      <c r="NU206" s="1">
        <v>4.0777040000000001E-2</v>
      </c>
      <c r="NV206">
        <v>0.76797280000000001</v>
      </c>
      <c r="NW206">
        <v>20.659320000000001</v>
      </c>
      <c r="NX206" s="1">
        <v>3.8548860000000001E-4</v>
      </c>
      <c r="NY206" s="1">
        <v>3.9900730000000002E-2</v>
      </c>
      <c r="NZ206">
        <v>0.76776049999999996</v>
      </c>
      <c r="OA206">
        <v>20.05752</v>
      </c>
      <c r="OB206" s="1">
        <v>3.7585869999999999E-4</v>
      </c>
      <c r="OC206" s="1">
        <v>3.8910220000000002E-2</v>
      </c>
      <c r="OD206">
        <v>0.76758999999999999</v>
      </c>
      <c r="OE206">
        <v>19.661090000000002</v>
      </c>
      <c r="OF206" s="1">
        <v>3.650538E-4</v>
      </c>
      <c r="OG206" s="1">
        <v>3.7794840000000003E-2</v>
      </c>
      <c r="OH206">
        <v>0.76741970000000004</v>
      </c>
      <c r="OI206">
        <v>19.965109999999999</v>
      </c>
      <c r="OJ206" s="1">
        <v>3.5323549999999998E-4</v>
      </c>
      <c r="OK206" s="1">
        <v>3.6577949999999998E-2</v>
      </c>
    </row>
    <row r="207" spans="1:401" x14ac:dyDescent="0.35">
      <c r="A207">
        <v>213</v>
      </c>
      <c r="B207" t="s">
        <v>4</v>
      </c>
      <c r="C207" t="s">
        <v>181</v>
      </c>
      <c r="D207" t="s">
        <v>213</v>
      </c>
      <c r="E207">
        <v>859.11839999999995</v>
      </c>
      <c r="F207">
        <v>0.8192699</v>
      </c>
      <c r="G207">
        <v>16.047270000000001</v>
      </c>
      <c r="H207">
        <v>0</v>
      </c>
      <c r="I207">
        <v>0</v>
      </c>
      <c r="J207">
        <v>0.81743129999999997</v>
      </c>
      <c r="K207">
        <v>16.066330000000001</v>
      </c>
      <c r="L207">
        <v>0</v>
      </c>
      <c r="M207">
        <v>0</v>
      </c>
      <c r="N207">
        <v>0.81557880000000005</v>
      </c>
      <c r="O207">
        <v>16.631180000000001</v>
      </c>
      <c r="P207">
        <v>0</v>
      </c>
      <c r="Q207">
        <v>0</v>
      </c>
      <c r="R207">
        <v>0.81376029999999999</v>
      </c>
      <c r="S207">
        <v>16.92604</v>
      </c>
      <c r="T207">
        <v>0</v>
      </c>
      <c r="U207">
        <v>0</v>
      </c>
      <c r="V207">
        <v>0.81190960000000001</v>
      </c>
      <c r="W207">
        <v>17.237400000000001</v>
      </c>
      <c r="X207">
        <v>0</v>
      </c>
      <c r="Y207">
        <v>0</v>
      </c>
      <c r="Z207">
        <v>0.80997839999999999</v>
      </c>
      <c r="AA207">
        <v>16.916540000000001</v>
      </c>
      <c r="AB207">
        <v>0</v>
      </c>
      <c r="AC207">
        <v>0</v>
      </c>
      <c r="AD207">
        <v>0.80799469999999995</v>
      </c>
      <c r="AE207">
        <v>16.498069999999998</v>
      </c>
      <c r="AF207">
        <v>0</v>
      </c>
      <c r="AG207">
        <v>0</v>
      </c>
      <c r="AH207">
        <v>0.80597700000000005</v>
      </c>
      <c r="AI207">
        <v>16.048829999999999</v>
      </c>
      <c r="AJ207">
        <v>0</v>
      </c>
      <c r="AK207" s="1">
        <v>4.436804E-38</v>
      </c>
      <c r="AL207">
        <v>0.80394310000000002</v>
      </c>
      <c r="AM207">
        <v>15.747809999999999</v>
      </c>
      <c r="AN207" s="1">
        <v>9.7422089999999995E-30</v>
      </c>
      <c r="AO207" s="1">
        <v>2.5526330000000002E-27</v>
      </c>
      <c r="AP207">
        <v>0.80191270000000003</v>
      </c>
      <c r="AQ207">
        <v>15.754720000000001</v>
      </c>
      <c r="AR207" s="1">
        <v>5.4912749999999999E-19</v>
      </c>
      <c r="AS207" s="1">
        <v>1.4411700000000001E-16</v>
      </c>
      <c r="AT207">
        <v>0.79989060000000001</v>
      </c>
      <c r="AU207">
        <v>16.327940000000002</v>
      </c>
      <c r="AV207" s="1">
        <v>1.7209200000000001E-9</v>
      </c>
      <c r="AW207" s="1">
        <v>4.1885259999999998E-7</v>
      </c>
      <c r="AX207">
        <v>0.79795660000000002</v>
      </c>
      <c r="AY207">
        <v>16.589759999999998</v>
      </c>
      <c r="AZ207" s="1">
        <v>1.689907E-5</v>
      </c>
      <c r="BA207" s="1">
        <v>4.3717699999999996E-3</v>
      </c>
      <c r="BB207">
        <v>0.79599169999999997</v>
      </c>
      <c r="BC207">
        <v>16.636659999999999</v>
      </c>
      <c r="BD207" s="1">
        <v>5.623645E-3</v>
      </c>
      <c r="BE207">
        <v>1.5082850000000001</v>
      </c>
      <c r="BF207">
        <v>0.79405990000000004</v>
      </c>
      <c r="BG207">
        <v>16.42332</v>
      </c>
      <c r="BH207">
        <v>0.30455769999999999</v>
      </c>
      <c r="BI207">
        <v>84.144059999999996</v>
      </c>
      <c r="BJ207">
        <v>0.7921764</v>
      </c>
      <c r="BK207">
        <v>15.810409999999999</v>
      </c>
      <c r="BL207">
        <v>4.5650950000000003</v>
      </c>
      <c r="BM207">
        <v>1291.5899999999999</v>
      </c>
      <c r="BN207">
        <v>0.79022420000000004</v>
      </c>
      <c r="BO207">
        <v>15.149570000000001</v>
      </c>
      <c r="BP207">
        <v>25.515879999999999</v>
      </c>
      <c r="BQ207">
        <v>7367.8540000000003</v>
      </c>
      <c r="BR207">
        <v>0.78812289999999996</v>
      </c>
      <c r="BS207">
        <v>14.65882</v>
      </c>
      <c r="BT207">
        <v>65.043440000000004</v>
      </c>
      <c r="BU207">
        <v>19118.810000000001</v>
      </c>
      <c r="BV207">
        <v>0.78590700000000002</v>
      </c>
      <c r="BW207">
        <v>14.79903</v>
      </c>
      <c r="BX207">
        <v>87.749769999999998</v>
      </c>
      <c r="BY207">
        <v>26196.95</v>
      </c>
      <c r="BZ207">
        <v>0.78346919999999998</v>
      </c>
      <c r="CA207">
        <v>15.384829999999999</v>
      </c>
      <c r="CB207">
        <v>70.425569999999993</v>
      </c>
      <c r="CC207">
        <v>21315.5</v>
      </c>
      <c r="CD207">
        <v>0.78056170000000002</v>
      </c>
      <c r="CE207">
        <v>16.166370000000001</v>
      </c>
      <c r="CF207">
        <v>37.010620000000003</v>
      </c>
      <c r="CG207">
        <v>11342.66</v>
      </c>
      <c r="CH207">
        <v>0.77716200000000002</v>
      </c>
      <c r="CI207">
        <v>16.820889999999999</v>
      </c>
      <c r="CJ207">
        <v>13.86547</v>
      </c>
      <c r="CK207">
        <v>4299.357</v>
      </c>
      <c r="CL207">
        <v>0.77341459999999995</v>
      </c>
      <c r="CM207">
        <v>16.88252</v>
      </c>
      <c r="CN207">
        <v>4.0199189999999998</v>
      </c>
      <c r="CO207">
        <v>1259.2840000000001</v>
      </c>
      <c r="CP207">
        <v>0.769513</v>
      </c>
      <c r="CQ207">
        <v>16.49736</v>
      </c>
      <c r="CR207">
        <v>0.99687029999999999</v>
      </c>
      <c r="CS207">
        <v>314.79860000000002</v>
      </c>
      <c r="CT207">
        <v>0.76616379999999995</v>
      </c>
      <c r="CU207">
        <v>15.96955</v>
      </c>
      <c r="CV207">
        <v>0.25737840000000001</v>
      </c>
      <c r="CW207">
        <v>81.292659999999998</v>
      </c>
      <c r="CX207">
        <v>0.76283160000000005</v>
      </c>
      <c r="CY207">
        <v>15.466480000000001</v>
      </c>
      <c r="CZ207" s="1">
        <v>0.1000168</v>
      </c>
      <c r="DA207">
        <v>31.3291</v>
      </c>
      <c r="DB207">
        <v>0.76009179999999998</v>
      </c>
      <c r="DC207">
        <v>15.53617</v>
      </c>
      <c r="DD207" s="1">
        <v>6.8119180000000001E-2</v>
      </c>
      <c r="DE207">
        <v>21.209669999999999</v>
      </c>
      <c r="DF207">
        <v>0.75724849999999999</v>
      </c>
      <c r="DG207">
        <v>16.116389999999999</v>
      </c>
      <c r="DH207" s="1">
        <v>6.2376670000000002E-2</v>
      </c>
      <c r="DI207" s="1">
        <v>19.434229999999999</v>
      </c>
      <c r="DJ207">
        <v>0.75457240000000003</v>
      </c>
      <c r="DK207">
        <v>16.778410000000001</v>
      </c>
      <c r="DL207" s="1">
        <v>6.2702859999999999E-2</v>
      </c>
      <c r="DM207" s="1">
        <v>19.601230000000001</v>
      </c>
      <c r="DN207">
        <v>0.75199300000000002</v>
      </c>
      <c r="DO207">
        <v>17.440000000000001</v>
      </c>
      <c r="DP207" s="1">
        <v>6.3503270000000001E-2</v>
      </c>
      <c r="DQ207" s="1">
        <v>19.939710000000002</v>
      </c>
      <c r="DR207">
        <v>0.74957229999999997</v>
      </c>
      <c r="DS207">
        <v>17.637550000000001</v>
      </c>
      <c r="DT207" s="1">
        <v>6.2626979999999999E-2</v>
      </c>
      <c r="DU207" s="1">
        <v>19.753820000000001</v>
      </c>
      <c r="DV207">
        <v>0.74746690000000005</v>
      </c>
      <c r="DW207">
        <v>17.362120000000001</v>
      </c>
      <c r="DX207" s="1">
        <v>5.9702270000000002E-2</v>
      </c>
      <c r="DY207" s="1">
        <v>18.913830000000001</v>
      </c>
      <c r="DZ207">
        <v>0.74559280000000006</v>
      </c>
      <c r="EA207">
        <v>16.834330000000001</v>
      </c>
      <c r="EB207" s="1">
        <v>5.5466590000000003E-2</v>
      </c>
      <c r="EC207" s="1">
        <v>17.634640000000001</v>
      </c>
      <c r="ED207">
        <v>0.7425273</v>
      </c>
      <c r="EE207">
        <v>16.290469999999999</v>
      </c>
      <c r="EF207" s="1">
        <v>5.0547370000000001E-2</v>
      </c>
      <c r="EG207" s="1">
        <v>16.152809999999999</v>
      </c>
      <c r="EH207">
        <v>0.73951460000000002</v>
      </c>
      <c r="EI207">
        <v>16.262910000000002</v>
      </c>
      <c r="EJ207" s="1">
        <v>4.5553919999999998E-2</v>
      </c>
      <c r="EK207" s="1">
        <v>14.628629999999999</v>
      </c>
      <c r="EL207">
        <v>0.73664079999999998</v>
      </c>
      <c r="EM207">
        <v>16.736830000000001</v>
      </c>
      <c r="EN207" s="1">
        <v>4.0666979999999998E-2</v>
      </c>
      <c r="EO207" s="1">
        <v>13.11988</v>
      </c>
      <c r="EP207">
        <v>0.73380540000000005</v>
      </c>
      <c r="EQ207">
        <v>17.490020000000001</v>
      </c>
      <c r="ER207" s="1">
        <v>3.5862329999999998E-2</v>
      </c>
      <c r="ES207" s="1">
        <v>11.621919999999999</v>
      </c>
      <c r="ET207">
        <v>0.73122730000000002</v>
      </c>
      <c r="EU207">
        <v>18.204429999999999</v>
      </c>
      <c r="EV207" s="1">
        <v>3.115455E-2</v>
      </c>
      <c r="EW207" s="1">
        <v>10.136480000000001</v>
      </c>
      <c r="EX207">
        <v>0.72907290000000002</v>
      </c>
      <c r="EY207">
        <v>18.40156</v>
      </c>
      <c r="EZ207" s="1">
        <v>2.6736490000000002E-2</v>
      </c>
      <c r="FA207" s="1">
        <v>8.7252869999999998</v>
      </c>
      <c r="FB207">
        <v>0.72709290000000004</v>
      </c>
      <c r="FC207">
        <v>18.147099999999998</v>
      </c>
      <c r="FD207" s="1">
        <v>2.2850200000000001E-2</v>
      </c>
      <c r="FE207" s="1">
        <v>7.4710580000000002</v>
      </c>
      <c r="FF207">
        <v>0.72577829999999999</v>
      </c>
      <c r="FG207">
        <v>17.6022</v>
      </c>
      <c r="FH207" s="1">
        <v>1.9595479999999998E-2</v>
      </c>
      <c r="FI207" s="1">
        <v>6.4102430000000004</v>
      </c>
      <c r="FJ207">
        <v>0.72495050000000005</v>
      </c>
      <c r="FK207">
        <v>17.00225</v>
      </c>
      <c r="FL207" s="1">
        <v>1.695748E-2</v>
      </c>
      <c r="FM207" s="1">
        <v>5.5437000000000003</v>
      </c>
      <c r="FN207">
        <v>0.72441359999999999</v>
      </c>
      <c r="FO207">
        <v>17.121839999999999</v>
      </c>
      <c r="FP207" s="1">
        <v>1.4825990000000001E-2</v>
      </c>
      <c r="FQ207" s="1">
        <v>4.8406260000000003</v>
      </c>
      <c r="FR207">
        <v>0.7242788</v>
      </c>
      <c r="FS207">
        <v>17.4163</v>
      </c>
      <c r="FT207" s="1">
        <v>1.3051159999999999E-2</v>
      </c>
      <c r="FU207" s="1">
        <v>4.2537310000000002</v>
      </c>
      <c r="FV207">
        <v>0.72416080000000005</v>
      </c>
      <c r="FW207">
        <v>17.899170000000002</v>
      </c>
      <c r="FX207" s="1">
        <v>1.1429180000000001E-2</v>
      </c>
      <c r="FY207" s="1">
        <v>3.7200549999999999</v>
      </c>
      <c r="FZ207">
        <v>0.72409140000000005</v>
      </c>
      <c r="GA207">
        <v>18.313030000000001</v>
      </c>
      <c r="GB207" s="1">
        <v>9.7751209999999995E-3</v>
      </c>
      <c r="GC207" s="1">
        <v>3.179049</v>
      </c>
      <c r="GD207">
        <v>0.7241147</v>
      </c>
      <c r="GE207">
        <v>18.454540000000001</v>
      </c>
      <c r="GF207" s="1">
        <v>8.0440170000000005E-3</v>
      </c>
      <c r="GG207" s="1">
        <v>2.614703</v>
      </c>
      <c r="GH207">
        <v>0.72418199999999999</v>
      </c>
      <c r="GI207">
        <v>18.200749999999999</v>
      </c>
      <c r="GJ207" s="1">
        <v>6.3701720000000003E-3</v>
      </c>
      <c r="GK207" s="1">
        <v>2.0690029999999999</v>
      </c>
      <c r="GL207">
        <v>0.72431449999999997</v>
      </c>
      <c r="GM207">
        <v>17.6219</v>
      </c>
      <c r="GN207" s="1">
        <v>4.9458849999999997E-3</v>
      </c>
      <c r="GO207" s="1">
        <v>1.6041380000000001</v>
      </c>
      <c r="GP207">
        <v>0.72448460000000003</v>
      </c>
      <c r="GQ207">
        <v>17.00788</v>
      </c>
      <c r="GR207" s="1">
        <v>3.8785170000000002E-3</v>
      </c>
      <c r="GS207" s="1">
        <v>1.255099</v>
      </c>
      <c r="GT207">
        <v>0.72464340000000005</v>
      </c>
      <c r="GU207">
        <v>17.21424</v>
      </c>
      <c r="GV207" s="1">
        <v>3.1519899999999999E-3</v>
      </c>
      <c r="GW207" s="1">
        <v>1.017528</v>
      </c>
      <c r="GX207">
        <v>0.72483920000000002</v>
      </c>
      <c r="GY207">
        <v>17.674949999999999</v>
      </c>
      <c r="GZ207" s="1">
        <v>2.68009E-3</v>
      </c>
      <c r="HA207" s="1">
        <v>0.86309069999999999</v>
      </c>
      <c r="HB207">
        <v>0.72497500000000004</v>
      </c>
      <c r="HC207">
        <v>18.369990000000001</v>
      </c>
      <c r="HD207" s="1">
        <v>2.369435E-3</v>
      </c>
      <c r="HE207" s="1">
        <v>0.76162430000000003</v>
      </c>
      <c r="HF207">
        <v>0.7251225</v>
      </c>
      <c r="HG207">
        <v>19.19802</v>
      </c>
      <c r="HH207" s="1">
        <v>2.1474369999999999E-3</v>
      </c>
      <c r="HI207" s="1">
        <v>0.68938259999999996</v>
      </c>
      <c r="HJ207">
        <v>0.72521559999999996</v>
      </c>
      <c r="HK207">
        <v>19.616289999999999</v>
      </c>
      <c r="HL207" s="1">
        <v>1.9707510000000002E-3</v>
      </c>
      <c r="HM207" s="1">
        <v>0.6321502</v>
      </c>
      <c r="HN207">
        <v>0.72532249999999998</v>
      </c>
      <c r="HO207">
        <v>19.332840000000001</v>
      </c>
      <c r="HP207" s="1">
        <v>1.821729E-3</v>
      </c>
      <c r="HQ207" s="1">
        <v>0.58397869999999996</v>
      </c>
      <c r="HR207">
        <v>0.72537149999999995</v>
      </c>
      <c r="HS207">
        <v>18.764990000000001</v>
      </c>
      <c r="HT207" s="1">
        <v>1.6954750000000001E-3</v>
      </c>
      <c r="HU207" s="1">
        <v>0.54323849999999996</v>
      </c>
      <c r="HV207">
        <v>0.72541370000000005</v>
      </c>
      <c r="HW207">
        <v>18.15821</v>
      </c>
      <c r="HX207" s="1">
        <v>1.589738E-3</v>
      </c>
      <c r="HY207" s="1">
        <v>0.5091502</v>
      </c>
      <c r="HZ207">
        <v>0.72544090000000006</v>
      </c>
      <c r="IA207">
        <v>18.30697</v>
      </c>
      <c r="IB207" s="1">
        <v>1.5015460000000001E-3</v>
      </c>
      <c r="IC207" s="1">
        <v>0.48078880000000002</v>
      </c>
      <c r="ID207">
        <v>0.72547470000000003</v>
      </c>
      <c r="IE207">
        <v>18.906500000000001</v>
      </c>
      <c r="IF207" s="1">
        <v>1.427865E-3</v>
      </c>
      <c r="IG207" s="1">
        <v>0.45707930000000002</v>
      </c>
      <c r="IH207">
        <v>0.72546440000000001</v>
      </c>
      <c r="II207">
        <v>19.688279999999999</v>
      </c>
      <c r="IJ207" s="1">
        <v>1.36684E-3</v>
      </c>
      <c r="IK207" s="1">
        <v>0.43748290000000001</v>
      </c>
      <c r="IL207">
        <v>0.72547550000000005</v>
      </c>
      <c r="IM207">
        <v>20.583680000000001</v>
      </c>
      <c r="IN207" s="1">
        <v>1.3186319999999999E-3</v>
      </c>
      <c r="IO207" s="1">
        <v>0.42197509999999999</v>
      </c>
      <c r="IP207">
        <v>0.72549359999999996</v>
      </c>
      <c r="IQ207">
        <v>20.945509999999999</v>
      </c>
      <c r="IR207" s="1">
        <v>1.280886E-3</v>
      </c>
      <c r="IS207" s="1">
        <v>0.40982960000000002</v>
      </c>
      <c r="IT207">
        <v>0.72548469999999998</v>
      </c>
      <c r="IU207">
        <v>20.67784</v>
      </c>
      <c r="IV207" s="1">
        <v>1.248732E-3</v>
      </c>
      <c r="IW207" s="1">
        <v>0.3995726</v>
      </c>
      <c r="IX207">
        <v>0.72548170000000001</v>
      </c>
      <c r="IY207">
        <v>20.080439999999999</v>
      </c>
      <c r="IZ207" s="1">
        <v>1.2165730000000001E-3</v>
      </c>
      <c r="JA207" s="1">
        <v>0.3893334</v>
      </c>
      <c r="JB207">
        <v>0.72549149999999996</v>
      </c>
      <c r="JC207">
        <v>19.370509999999999</v>
      </c>
      <c r="JD207" s="1">
        <v>1.1806620000000001E-3</v>
      </c>
      <c r="JE207" s="1">
        <v>0.37789709999999999</v>
      </c>
      <c r="JF207">
        <v>0.72548619999999997</v>
      </c>
      <c r="JG207">
        <v>19.145219999999998</v>
      </c>
      <c r="JH207" s="1">
        <v>1.140648E-3</v>
      </c>
      <c r="JI207" s="1">
        <v>0.36517549999999999</v>
      </c>
      <c r="JJ207">
        <v>0.72550239999999999</v>
      </c>
      <c r="JK207">
        <v>19.096450000000001</v>
      </c>
      <c r="JL207" s="1">
        <v>1.0983849999999999E-3</v>
      </c>
      <c r="JM207" s="1">
        <v>0.35165600000000002</v>
      </c>
      <c r="JN207">
        <v>0.72547890000000004</v>
      </c>
      <c r="JO207">
        <v>19.499289999999998</v>
      </c>
      <c r="JP207" s="1">
        <v>1.0553470000000001E-3</v>
      </c>
      <c r="JQ207" s="1">
        <v>0.33793790000000001</v>
      </c>
      <c r="JR207">
        <v>0.72548800000000002</v>
      </c>
      <c r="JS207">
        <v>19.802869999999999</v>
      </c>
      <c r="JT207" s="1">
        <v>1.013014E-3</v>
      </c>
      <c r="JU207" s="1">
        <v>0.32436399999999999</v>
      </c>
      <c r="JV207">
        <v>0.7254893</v>
      </c>
      <c r="JW207">
        <v>19.832090000000001</v>
      </c>
      <c r="JX207" s="1">
        <v>9.7202029999999997E-4</v>
      </c>
      <c r="JY207" s="1">
        <v>0.3112663</v>
      </c>
      <c r="JZ207">
        <v>0.72548679999999999</v>
      </c>
      <c r="KA207">
        <v>19.515910000000002</v>
      </c>
      <c r="KB207" s="1">
        <v>9.3284520000000003E-4</v>
      </c>
      <c r="KC207" s="1">
        <v>0.29871409999999998</v>
      </c>
      <c r="KD207">
        <v>0.72549509999999995</v>
      </c>
      <c r="KE207">
        <v>18.879010000000001</v>
      </c>
      <c r="KF207" s="1">
        <v>8.9538180000000005E-4</v>
      </c>
      <c r="KG207" s="1">
        <v>0.28672500000000001</v>
      </c>
      <c r="KH207">
        <v>0.72548820000000003</v>
      </c>
      <c r="KI207">
        <v>18.1145</v>
      </c>
      <c r="KJ207" s="1">
        <v>8.5964120000000003E-4</v>
      </c>
      <c r="KK207" s="1">
        <v>0.27528859999999999</v>
      </c>
      <c r="KL207">
        <v>0.72547340000000005</v>
      </c>
      <c r="KM207">
        <v>17.962230000000002</v>
      </c>
      <c r="KN207" s="1">
        <v>8.2583159999999995E-4</v>
      </c>
      <c r="KO207" s="1">
        <v>0.2644532</v>
      </c>
      <c r="KP207">
        <v>0.7254912</v>
      </c>
      <c r="KQ207">
        <v>17.8597</v>
      </c>
      <c r="KR207" s="1">
        <v>7.9352969999999998E-4</v>
      </c>
      <c r="KS207" s="1">
        <v>0.25409660000000001</v>
      </c>
      <c r="KT207">
        <v>0.72549249999999998</v>
      </c>
      <c r="KU207">
        <v>18.106400000000001</v>
      </c>
      <c r="KV207" s="1">
        <v>7.6254130000000004E-4</v>
      </c>
      <c r="KW207" s="1">
        <v>0.24418699999999999</v>
      </c>
      <c r="KX207">
        <v>0.72549470000000005</v>
      </c>
      <c r="KY207">
        <v>18.49869</v>
      </c>
      <c r="KZ207" s="1">
        <v>7.32901E-4</v>
      </c>
      <c r="LA207" s="1">
        <v>0.23469190000000001</v>
      </c>
      <c r="LB207">
        <v>0.72549249999999998</v>
      </c>
      <c r="LC207">
        <v>18.6265</v>
      </c>
      <c r="LD207" s="1">
        <v>7.0443950000000002E-4</v>
      </c>
      <c r="LE207" s="1">
        <v>0.22558039999999999</v>
      </c>
      <c r="LF207">
        <v>0.72547139999999999</v>
      </c>
      <c r="LG207">
        <v>18.319210000000002</v>
      </c>
      <c r="LH207" s="1">
        <v>6.7750380000000004E-4</v>
      </c>
      <c r="LI207" s="1">
        <v>0.21693380000000001</v>
      </c>
      <c r="LJ207">
        <v>0.72546690000000003</v>
      </c>
      <c r="LK207">
        <v>17.769909999999999</v>
      </c>
      <c r="LL207" s="1">
        <v>6.519106E-4</v>
      </c>
      <c r="LM207" s="1">
        <v>0.2087522</v>
      </c>
      <c r="LN207">
        <v>0.72549160000000001</v>
      </c>
      <c r="LO207">
        <v>17.26681</v>
      </c>
      <c r="LP207" s="1">
        <v>6.2751899999999999E-4</v>
      </c>
      <c r="LQ207" s="1">
        <v>0.20095109999999999</v>
      </c>
      <c r="LR207">
        <v>0.72546639999999996</v>
      </c>
      <c r="LS207">
        <v>17.522629999999999</v>
      </c>
      <c r="LT207" s="1">
        <v>6.042062E-4</v>
      </c>
      <c r="LU207" s="1">
        <v>0.19348499999999999</v>
      </c>
      <c r="LV207">
        <v>0.72547130000000004</v>
      </c>
      <c r="LW207">
        <v>17.85445</v>
      </c>
      <c r="LX207" s="1">
        <v>5.8195429999999997E-4</v>
      </c>
      <c r="LY207" s="1">
        <v>0.18635889999999999</v>
      </c>
      <c r="LZ207">
        <v>0.72541169999999999</v>
      </c>
      <c r="MA207">
        <v>18.4222</v>
      </c>
      <c r="MB207" s="1">
        <v>5.6071989999999998E-4</v>
      </c>
      <c r="MC207" s="1">
        <v>0.1795641</v>
      </c>
      <c r="MD207">
        <v>0.72537779999999996</v>
      </c>
      <c r="ME207">
        <v>19.30011</v>
      </c>
      <c r="MF207" s="1">
        <v>5.4055840000000004E-4</v>
      </c>
      <c r="MG207" s="1">
        <v>0.17312069999999999</v>
      </c>
      <c r="MH207">
        <v>0.72528329999999996</v>
      </c>
      <c r="MI207">
        <v>19.708210000000001</v>
      </c>
      <c r="MJ207" s="1">
        <v>5.214579E-4</v>
      </c>
      <c r="MK207" s="1">
        <v>0.16702910000000001</v>
      </c>
      <c r="ML207">
        <v>0.72517339999999997</v>
      </c>
      <c r="MM207">
        <v>19.413350000000001</v>
      </c>
      <c r="MN207" s="1">
        <v>5.0321440000000001E-4</v>
      </c>
      <c r="MO207" s="1">
        <v>0.1612073</v>
      </c>
      <c r="MP207">
        <v>0.72505869999999994</v>
      </c>
      <c r="MQ207">
        <v>18.958780000000001</v>
      </c>
      <c r="MR207" s="1">
        <v>4.8558199999999997E-4</v>
      </c>
      <c r="MS207" s="1">
        <v>0.15560270000000001</v>
      </c>
      <c r="MT207">
        <v>0.72489789999999998</v>
      </c>
      <c r="MU207">
        <v>18.499410000000001</v>
      </c>
      <c r="MV207" s="1">
        <v>4.6883379999999999E-4</v>
      </c>
      <c r="MW207" s="1">
        <v>0.15028</v>
      </c>
      <c r="MX207">
        <v>0.72475310000000004</v>
      </c>
      <c r="MY207">
        <v>18.797049999999999</v>
      </c>
      <c r="MZ207" s="1">
        <v>4.5262269999999999E-4</v>
      </c>
      <c r="NA207" s="1">
        <v>0.1451248</v>
      </c>
      <c r="NB207">
        <v>0.72462340000000003</v>
      </c>
      <c r="NC207">
        <v>19.394880000000001</v>
      </c>
      <c r="ND207" s="1">
        <v>4.3713349999999998E-4</v>
      </c>
      <c r="NE207" s="1">
        <v>0.1402051</v>
      </c>
      <c r="NF207">
        <v>0.7244678</v>
      </c>
      <c r="NG207">
        <v>20.18863</v>
      </c>
      <c r="NH207" s="1">
        <v>4.232916E-4</v>
      </c>
      <c r="NI207" s="1">
        <v>0.13579579999999999</v>
      </c>
      <c r="NJ207">
        <v>0.72435930000000004</v>
      </c>
      <c r="NK207">
        <v>21.156749999999999</v>
      </c>
      <c r="NL207" s="1">
        <v>4.1176579999999997E-4</v>
      </c>
      <c r="NM207" s="1">
        <v>0.1321088</v>
      </c>
      <c r="NN207">
        <v>0.72421880000000005</v>
      </c>
      <c r="NO207">
        <v>21.514990000000001</v>
      </c>
      <c r="NP207" s="1">
        <v>4.0249019999999999E-4</v>
      </c>
      <c r="NQ207" s="1">
        <v>0.1291427</v>
      </c>
      <c r="NR207">
        <v>0.7241455</v>
      </c>
      <c r="NS207">
        <v>21.243919999999999</v>
      </c>
      <c r="NT207" s="1">
        <v>3.944563E-4</v>
      </c>
      <c r="NU207" s="1">
        <v>0.1265801</v>
      </c>
      <c r="NV207">
        <v>0.724078</v>
      </c>
      <c r="NW207">
        <v>20.685649999999999</v>
      </c>
      <c r="NX207" s="1">
        <v>3.859763E-4</v>
      </c>
      <c r="NY207" s="1">
        <v>0.12388250000000001</v>
      </c>
      <c r="NZ207">
        <v>0.7240335</v>
      </c>
      <c r="OA207">
        <v>20.085940000000001</v>
      </c>
      <c r="OB207" s="1">
        <v>3.764099E-4</v>
      </c>
      <c r="OC207" s="1">
        <v>0.1208312</v>
      </c>
      <c r="OD207">
        <v>0.72399259999999999</v>
      </c>
      <c r="OE207">
        <v>19.679929999999999</v>
      </c>
      <c r="OF207" s="1">
        <v>3.6567130000000002E-4</v>
      </c>
      <c r="OG207" s="1">
        <v>0.1173963</v>
      </c>
      <c r="OH207">
        <v>0.72393879999999999</v>
      </c>
      <c r="OI207">
        <v>19.96668</v>
      </c>
      <c r="OJ207" s="1">
        <v>3.5389949999999997E-4</v>
      </c>
      <c r="OK207" s="1">
        <v>0.1136375</v>
      </c>
    </row>
    <row r="208" spans="1:401" x14ac:dyDescent="0.35">
      <c r="A208">
        <v>214</v>
      </c>
      <c r="B208" t="s">
        <v>4</v>
      </c>
      <c r="C208" t="s">
        <v>181</v>
      </c>
      <c r="D208" t="s">
        <v>214</v>
      </c>
      <c r="E208">
        <v>866.73839999999996</v>
      </c>
      <c r="F208">
        <v>1.005908</v>
      </c>
      <c r="G208">
        <v>16.058479999999999</v>
      </c>
      <c r="H208">
        <v>0</v>
      </c>
      <c r="I208">
        <v>0</v>
      </c>
      <c r="J208">
        <v>1.0025299999999999</v>
      </c>
      <c r="K208">
        <v>16.051970000000001</v>
      </c>
      <c r="L208">
        <v>0</v>
      </c>
      <c r="M208">
        <v>0</v>
      </c>
      <c r="N208">
        <v>0.99911039999999995</v>
      </c>
      <c r="O208">
        <v>16.607600000000001</v>
      </c>
      <c r="P208">
        <v>0</v>
      </c>
      <c r="Q208">
        <v>0</v>
      </c>
      <c r="R208">
        <v>0.99569799999999997</v>
      </c>
      <c r="S208">
        <v>16.918489999999998</v>
      </c>
      <c r="T208">
        <v>0</v>
      </c>
      <c r="U208">
        <v>0</v>
      </c>
      <c r="V208">
        <v>0.99224970000000001</v>
      </c>
      <c r="W208">
        <v>17.24813</v>
      </c>
      <c r="X208">
        <v>0</v>
      </c>
      <c r="Y208">
        <v>0</v>
      </c>
      <c r="Z208">
        <v>0.98866830000000006</v>
      </c>
      <c r="AA208">
        <v>16.951180000000001</v>
      </c>
      <c r="AB208">
        <v>0</v>
      </c>
      <c r="AC208">
        <v>0</v>
      </c>
      <c r="AD208">
        <v>0.98499639999999999</v>
      </c>
      <c r="AE208">
        <v>16.53575</v>
      </c>
      <c r="AF208">
        <v>0</v>
      </c>
      <c r="AG208">
        <v>0</v>
      </c>
      <c r="AH208">
        <v>0.98127039999999999</v>
      </c>
      <c r="AI208">
        <v>16.084800000000001</v>
      </c>
      <c r="AJ208">
        <v>0</v>
      </c>
      <c r="AK208">
        <v>0</v>
      </c>
      <c r="AL208">
        <v>0.97750559999999997</v>
      </c>
      <c r="AM208">
        <v>15.75994</v>
      </c>
      <c r="AN208" s="1">
        <v>2.8518050000000001E-30</v>
      </c>
      <c r="AO208" s="1">
        <v>4.2034669999999999E-28</v>
      </c>
      <c r="AP208">
        <v>0.97370809999999997</v>
      </c>
      <c r="AQ208">
        <v>15.741960000000001</v>
      </c>
      <c r="AR208" s="1">
        <v>1.6019349999999999E-19</v>
      </c>
      <c r="AS208" s="1">
        <v>2.3645829999999999E-17</v>
      </c>
      <c r="AT208">
        <v>0.96989289999999995</v>
      </c>
      <c r="AU208">
        <v>16.303039999999999</v>
      </c>
      <c r="AV208" s="1">
        <v>8.4794579999999996E-10</v>
      </c>
      <c r="AW208" s="1">
        <v>1.465754E-7</v>
      </c>
      <c r="AX208">
        <v>0.96609509999999998</v>
      </c>
      <c r="AY208">
        <v>16.582550000000001</v>
      </c>
      <c r="AZ208" s="1">
        <v>1.114893E-5</v>
      </c>
      <c r="BA208" s="1">
        <v>2.296869E-3</v>
      </c>
      <c r="BB208">
        <v>0.96228800000000003</v>
      </c>
      <c r="BC208">
        <v>16.64913</v>
      </c>
      <c r="BD208" s="1">
        <v>4.1807520000000003E-3</v>
      </c>
      <c r="BE208">
        <v>0.93464740000000002</v>
      </c>
      <c r="BF208">
        <v>0.95850780000000002</v>
      </c>
      <c r="BG208">
        <v>16.46847</v>
      </c>
      <c r="BH208">
        <v>0.2463998</v>
      </c>
      <c r="BI208">
        <v>58.680190000000003</v>
      </c>
      <c r="BJ208">
        <v>0.95482339999999999</v>
      </c>
      <c r="BK208">
        <v>15.86566</v>
      </c>
      <c r="BL208">
        <v>3.9487190000000001</v>
      </c>
      <c r="BM208">
        <v>990.06420000000003</v>
      </c>
      <c r="BN208">
        <v>0.95104659999999996</v>
      </c>
      <c r="BO208">
        <v>15.20119</v>
      </c>
      <c r="BP208">
        <v>23.322299999999998</v>
      </c>
      <c r="BQ208">
        <v>6113.0609999999997</v>
      </c>
      <c r="BR208">
        <v>0.94705499999999998</v>
      </c>
      <c r="BS208">
        <v>14.686909999999999</v>
      </c>
      <c r="BT208">
        <v>62.27852</v>
      </c>
      <c r="BU208">
        <v>16973.45</v>
      </c>
      <c r="BV208">
        <v>0.94286130000000001</v>
      </c>
      <c r="BW208">
        <v>14.79903</v>
      </c>
      <c r="BX208">
        <v>87.416820000000001</v>
      </c>
      <c r="BY208">
        <v>24657.8</v>
      </c>
      <c r="BZ208">
        <v>0.93809640000000005</v>
      </c>
      <c r="CA208">
        <v>15.362909999999999</v>
      </c>
      <c r="CB208">
        <v>72.538700000000006</v>
      </c>
      <c r="CC208">
        <v>21096.51</v>
      </c>
      <c r="CD208">
        <v>0.93252460000000004</v>
      </c>
      <c r="CE208">
        <v>16.140129999999999</v>
      </c>
      <c r="CF208">
        <v>39.210999999999999</v>
      </c>
      <c r="CG208">
        <v>11719.75</v>
      </c>
      <c r="CH208">
        <v>0.92601029999999995</v>
      </c>
      <c r="CI208">
        <v>16.79945</v>
      </c>
      <c r="CJ208">
        <v>15.032730000000001</v>
      </c>
      <c r="CK208">
        <v>4604.4170000000004</v>
      </c>
      <c r="CL208">
        <v>0.91875320000000005</v>
      </c>
      <c r="CM208">
        <v>16.892900000000001</v>
      </c>
      <c r="CN208">
        <v>4.4350019999999999</v>
      </c>
      <c r="CO208">
        <v>1386.566</v>
      </c>
      <c r="CP208">
        <v>0.91092189999999995</v>
      </c>
      <c r="CQ208">
        <v>16.526779999999999</v>
      </c>
      <c r="CR208">
        <v>1.109089</v>
      </c>
      <c r="CS208">
        <v>351.7278</v>
      </c>
      <c r="CT208">
        <v>0.903474</v>
      </c>
      <c r="CU208">
        <v>16.010919999999999</v>
      </c>
      <c r="CV208">
        <v>0.28266429999999998</v>
      </c>
      <c r="CW208">
        <v>89.266000000000005</v>
      </c>
      <c r="CX208">
        <v>0.8956248</v>
      </c>
      <c r="CY208">
        <v>15.50422</v>
      </c>
      <c r="CZ208" s="1">
        <v>0.1052269</v>
      </c>
      <c r="DA208">
        <v>32.270740000000004</v>
      </c>
      <c r="DB208">
        <v>0.88726419999999995</v>
      </c>
      <c r="DC208">
        <v>15.54759</v>
      </c>
      <c r="DD208" s="1">
        <v>6.9176169999999995E-2</v>
      </c>
      <c r="DE208">
        <v>20.67839</v>
      </c>
      <c r="DF208">
        <v>0.87869520000000001</v>
      </c>
      <c r="DG208">
        <v>16.098179999999999</v>
      </c>
      <c r="DH208" s="1">
        <v>6.2492899999999997E-2</v>
      </c>
      <c r="DI208">
        <v>18.55339</v>
      </c>
      <c r="DJ208">
        <v>0.87013969999999996</v>
      </c>
      <c r="DK208">
        <v>16.742629999999998</v>
      </c>
      <c r="DL208" s="1">
        <v>6.2629509999999999E-2</v>
      </c>
      <c r="DM208" s="1">
        <v>18.625499999999999</v>
      </c>
      <c r="DN208">
        <v>0.86165460000000005</v>
      </c>
      <c r="DO208">
        <v>17.400480000000002</v>
      </c>
      <c r="DP208" s="1">
        <v>6.3491489999999998E-2</v>
      </c>
      <c r="DQ208" s="1">
        <v>18.979839999999999</v>
      </c>
      <c r="DR208">
        <v>0.85329690000000002</v>
      </c>
      <c r="DS208">
        <v>17.625969999999999</v>
      </c>
      <c r="DT208" s="1">
        <v>6.2765039999999994E-2</v>
      </c>
      <c r="DU208" s="1">
        <v>18.8764</v>
      </c>
      <c r="DV208">
        <v>0.84514500000000004</v>
      </c>
      <c r="DW208">
        <v>17.377849999999999</v>
      </c>
      <c r="DX208" s="1">
        <v>5.9989210000000001E-2</v>
      </c>
      <c r="DY208" s="1">
        <v>18.151350000000001</v>
      </c>
      <c r="DZ208">
        <v>0.83737530000000004</v>
      </c>
      <c r="EA208">
        <v>16.868849999999998</v>
      </c>
      <c r="EB208" s="1">
        <v>5.582695E-2</v>
      </c>
      <c r="EC208" s="1">
        <v>16.979620000000001</v>
      </c>
      <c r="ED208">
        <v>0.82782149999999999</v>
      </c>
      <c r="EE208">
        <v>16.324760000000001</v>
      </c>
      <c r="EF208" s="1">
        <v>5.0932980000000003E-2</v>
      </c>
      <c r="EG208" s="1">
        <v>15.593680000000001</v>
      </c>
      <c r="EH208">
        <v>0.81849289999999997</v>
      </c>
      <c r="EI208">
        <v>16.268149999999999</v>
      </c>
      <c r="EJ208" s="1">
        <v>4.5938710000000001E-2</v>
      </c>
      <c r="EK208" s="1">
        <v>14.15058</v>
      </c>
      <c r="EL208">
        <v>0.8095369</v>
      </c>
      <c r="EM208">
        <v>16.712060000000001</v>
      </c>
      <c r="EN208" s="1">
        <v>4.1046970000000002E-2</v>
      </c>
      <c r="EO208" s="1">
        <v>12.71777</v>
      </c>
      <c r="EP208">
        <v>0.80106940000000004</v>
      </c>
      <c r="EQ208">
        <v>17.44989</v>
      </c>
      <c r="ER208" s="1">
        <v>3.6240799999999997E-2</v>
      </c>
      <c r="ES208" s="1">
        <v>11.294119999999999</v>
      </c>
      <c r="ET208">
        <v>0.79320820000000003</v>
      </c>
      <c r="EU208">
        <v>18.166070000000001</v>
      </c>
      <c r="EV208" s="1">
        <v>3.1524650000000001E-2</v>
      </c>
      <c r="EW208" s="1">
        <v>9.8768980000000006</v>
      </c>
      <c r="EX208">
        <v>0.78630509999999998</v>
      </c>
      <c r="EY208">
        <v>18.383050000000001</v>
      </c>
      <c r="EZ208" s="1">
        <v>2.7077830000000001E-2</v>
      </c>
      <c r="FA208" s="1">
        <v>8.5192160000000001</v>
      </c>
      <c r="FB208">
        <v>0.7805185</v>
      </c>
      <c r="FC208">
        <v>18.157170000000001</v>
      </c>
      <c r="FD208" s="1">
        <v>2.3146380000000001E-2</v>
      </c>
      <c r="FE208" s="1">
        <v>7.300719</v>
      </c>
      <c r="FF208">
        <v>0.77592289999999997</v>
      </c>
      <c r="FG208">
        <v>17.643280000000001</v>
      </c>
      <c r="FH208" s="1">
        <v>1.9841500000000001E-2</v>
      </c>
      <c r="FI208" s="1">
        <v>6.2639139999999998</v>
      </c>
      <c r="FJ208">
        <v>0.77231190000000005</v>
      </c>
      <c r="FK208">
        <v>17.052350000000001</v>
      </c>
      <c r="FL208" s="1">
        <v>1.7157390000000002E-2</v>
      </c>
      <c r="FM208" s="1">
        <v>5.4138789999999997</v>
      </c>
      <c r="FN208">
        <v>0.76956020000000003</v>
      </c>
      <c r="FO208">
        <v>17.155249999999999</v>
      </c>
      <c r="FP208" s="1">
        <v>1.4989479999999999E-2</v>
      </c>
      <c r="FQ208" s="1">
        <v>4.7238749999999996</v>
      </c>
      <c r="FR208">
        <v>0.76772410000000002</v>
      </c>
      <c r="FS208">
        <v>17.430980000000002</v>
      </c>
      <c r="FT208" s="1">
        <v>1.319153E-2</v>
      </c>
      <c r="FU208" s="1">
        <v>4.1507209999999999</v>
      </c>
      <c r="FV208">
        <v>0.76643879999999998</v>
      </c>
      <c r="FW208">
        <v>17.88316</v>
      </c>
      <c r="FX208" s="1">
        <v>1.1564140000000001E-2</v>
      </c>
      <c r="FY208" s="1">
        <v>3.6357219999999999</v>
      </c>
      <c r="FZ208">
        <v>0.76549449999999997</v>
      </c>
      <c r="GA208">
        <v>18.285430000000002</v>
      </c>
      <c r="GB208" s="1">
        <v>9.9163500000000009E-3</v>
      </c>
      <c r="GC208" s="1">
        <v>3.1188720000000001</v>
      </c>
      <c r="GD208">
        <v>0.76489589999999996</v>
      </c>
      <c r="GE208">
        <v>18.440010000000001</v>
      </c>
      <c r="GF208" s="1">
        <v>8.1885650000000001E-3</v>
      </c>
      <c r="GG208" s="1">
        <v>2.5783969999999998</v>
      </c>
      <c r="GH208">
        <v>0.76458280000000001</v>
      </c>
      <c r="GI208">
        <v>18.221109999999999</v>
      </c>
      <c r="GJ208" s="1">
        <v>6.5027039999999998E-3</v>
      </c>
      <c r="GK208" s="1">
        <v>2.04895</v>
      </c>
      <c r="GL208">
        <v>0.76451690000000005</v>
      </c>
      <c r="GM208">
        <v>17.677489999999999</v>
      </c>
      <c r="GN208" s="1">
        <v>5.0521780000000001E-3</v>
      </c>
      <c r="GO208" s="1">
        <v>1.5905849999999999</v>
      </c>
      <c r="GP208">
        <v>0.76461480000000004</v>
      </c>
      <c r="GQ208">
        <v>17.069400000000002</v>
      </c>
      <c r="GR208" s="1">
        <v>3.9543349999999998E-3</v>
      </c>
      <c r="GS208" s="1">
        <v>1.2413730000000001</v>
      </c>
      <c r="GT208">
        <v>0.7648412</v>
      </c>
      <c r="GU208">
        <v>17.248909999999999</v>
      </c>
      <c r="GV208" s="1">
        <v>3.2019879999999998E-3</v>
      </c>
      <c r="GW208" s="1">
        <v>1.001225</v>
      </c>
      <c r="GX208">
        <v>0.76511870000000004</v>
      </c>
      <c r="GY208">
        <v>17.68224</v>
      </c>
      <c r="GZ208" s="1">
        <v>2.7125180000000001E-3</v>
      </c>
      <c r="HA208" s="1">
        <v>0.84467859999999995</v>
      </c>
      <c r="HB208">
        <v>0.76545770000000002</v>
      </c>
      <c r="HC208">
        <v>18.347190000000001</v>
      </c>
      <c r="HD208" s="1">
        <v>2.3912970000000001E-3</v>
      </c>
      <c r="HE208" s="1">
        <v>0.74221309999999996</v>
      </c>
      <c r="HF208">
        <v>0.76579229999999998</v>
      </c>
      <c r="HG208">
        <v>19.163350000000001</v>
      </c>
      <c r="HH208" s="1">
        <v>2.1638489999999998E-3</v>
      </c>
      <c r="HI208" s="1">
        <v>0.67020789999999997</v>
      </c>
      <c r="HJ208">
        <v>0.76610330000000004</v>
      </c>
      <c r="HK208">
        <v>19.60558</v>
      </c>
      <c r="HL208" s="1">
        <v>1.9842599999999998E-3</v>
      </c>
      <c r="HM208" s="1">
        <v>0.61382700000000001</v>
      </c>
      <c r="HN208">
        <v>0.76638019999999996</v>
      </c>
      <c r="HO208">
        <v>19.356570000000001</v>
      </c>
      <c r="HP208" s="1">
        <v>1.833204E-3</v>
      </c>
      <c r="HQ208" s="1">
        <v>0.56658500000000001</v>
      </c>
      <c r="HR208">
        <v>0.76661849999999998</v>
      </c>
      <c r="HS208">
        <v>18.813420000000001</v>
      </c>
      <c r="HT208" s="1">
        <v>1.7051309999999999E-3</v>
      </c>
      <c r="HU208" s="1">
        <v>0.52659</v>
      </c>
      <c r="HV208">
        <v>0.76681999999999995</v>
      </c>
      <c r="HW208">
        <v>18.208590000000001</v>
      </c>
      <c r="HX208" s="1">
        <v>1.597783E-3</v>
      </c>
      <c r="HY208" s="1">
        <v>0.49307600000000001</v>
      </c>
      <c r="HZ208">
        <v>0.76694689999999999</v>
      </c>
      <c r="IA208">
        <v>18.335070000000002</v>
      </c>
      <c r="IB208" s="1">
        <v>1.508239E-3</v>
      </c>
      <c r="IC208" s="1">
        <v>0.46519939999999999</v>
      </c>
      <c r="ID208">
        <v>0.76706779999999997</v>
      </c>
      <c r="IE208">
        <v>18.91225</v>
      </c>
      <c r="IF208" s="1">
        <v>1.4334809999999999E-3</v>
      </c>
      <c r="IG208" s="1">
        <v>0.44191239999999998</v>
      </c>
      <c r="IH208">
        <v>0.76714660000000001</v>
      </c>
      <c r="II208">
        <v>19.667149999999999</v>
      </c>
      <c r="IJ208" s="1">
        <v>1.3713880000000001E-3</v>
      </c>
      <c r="IK208" s="1">
        <v>0.422595</v>
      </c>
      <c r="IL208">
        <v>0.76720339999999998</v>
      </c>
      <c r="IM208">
        <v>20.545100000000001</v>
      </c>
      <c r="IN208" s="1">
        <v>1.3221820000000001E-3</v>
      </c>
      <c r="IO208" s="1">
        <v>0.40723280000000001</v>
      </c>
      <c r="IP208">
        <v>0.76724579999999998</v>
      </c>
      <c r="IQ208">
        <v>20.933160000000001</v>
      </c>
      <c r="IR208" s="1">
        <v>1.2836970000000001E-3</v>
      </c>
      <c r="IS208" s="1">
        <v>0.39522560000000001</v>
      </c>
      <c r="IT208">
        <v>0.76727509999999999</v>
      </c>
      <c r="IU208">
        <v>20.7029</v>
      </c>
      <c r="IV208" s="1">
        <v>1.2513019999999999E-3</v>
      </c>
      <c r="IW208" s="1">
        <v>0.38523940000000001</v>
      </c>
      <c r="IX208">
        <v>0.76728169999999996</v>
      </c>
      <c r="IY208">
        <v>20.143000000000001</v>
      </c>
      <c r="IZ208" s="1">
        <v>1.219304E-3</v>
      </c>
      <c r="JA208" s="1">
        <v>0.37545980000000001</v>
      </c>
      <c r="JB208">
        <v>0.76729999999999998</v>
      </c>
      <c r="JC208">
        <v>19.443760000000001</v>
      </c>
      <c r="JD208" s="1">
        <v>1.1837589999999999E-3</v>
      </c>
      <c r="JE208" s="1">
        <v>0.36462860000000002</v>
      </c>
      <c r="JF208">
        <v>0.76730900000000002</v>
      </c>
      <c r="JG208">
        <v>19.194379999999999</v>
      </c>
      <c r="JH208" s="1">
        <v>1.1440269999999999E-3</v>
      </c>
      <c r="JI208" s="1">
        <v>0.35252480000000003</v>
      </c>
      <c r="JJ208">
        <v>0.76731090000000002</v>
      </c>
      <c r="JK208">
        <v>19.118569999999998</v>
      </c>
      <c r="JL208" s="1">
        <v>1.101908E-3</v>
      </c>
      <c r="JM208" s="1">
        <v>0.3396016</v>
      </c>
      <c r="JN208">
        <v>0.7673082</v>
      </c>
      <c r="JO208">
        <v>19.478660000000001</v>
      </c>
      <c r="JP208" s="1">
        <v>1.0588629999999999E-3</v>
      </c>
      <c r="JQ208" s="1">
        <v>0.32641150000000002</v>
      </c>
      <c r="JR208">
        <v>0.76732480000000003</v>
      </c>
      <c r="JS208">
        <v>19.777419999999999</v>
      </c>
      <c r="JT208" s="1">
        <v>1.0164569999999999E-3</v>
      </c>
      <c r="JU208" s="1">
        <v>0.31333179999999999</v>
      </c>
      <c r="JV208">
        <v>0.76732310000000004</v>
      </c>
      <c r="JW208">
        <v>19.824829999999999</v>
      </c>
      <c r="JX208" s="1">
        <v>9.7531389999999999E-4</v>
      </c>
      <c r="JY208" s="1">
        <v>0.30067509999999997</v>
      </c>
      <c r="JZ208">
        <v>0.76731899999999997</v>
      </c>
      <c r="KA208">
        <v>19.55226</v>
      </c>
      <c r="KB208" s="1">
        <v>9.3600650000000003E-4</v>
      </c>
      <c r="KC208" s="1">
        <v>0.28855130000000001</v>
      </c>
      <c r="KD208">
        <v>0.76732659999999997</v>
      </c>
      <c r="KE208">
        <v>18.948350000000001</v>
      </c>
      <c r="KF208" s="1">
        <v>8.9839049999999995E-4</v>
      </c>
      <c r="KG208" s="1">
        <v>0.27695890000000001</v>
      </c>
      <c r="KH208">
        <v>0.76732449999999996</v>
      </c>
      <c r="KI208">
        <v>18.193300000000001</v>
      </c>
      <c r="KJ208" s="1">
        <v>8.625137E-4</v>
      </c>
      <c r="KK208" s="1">
        <v>0.26590390000000003</v>
      </c>
      <c r="KL208">
        <v>0.76730790000000004</v>
      </c>
      <c r="KM208">
        <v>18.009399999999999</v>
      </c>
      <c r="KN208" s="1">
        <v>8.2854659999999998E-4</v>
      </c>
      <c r="KO208" s="1">
        <v>0.25541720000000001</v>
      </c>
      <c r="KP208">
        <v>0.76732820000000002</v>
      </c>
      <c r="KQ208">
        <v>17.890180000000001</v>
      </c>
      <c r="KR208" s="1">
        <v>7.9613899999999996E-4</v>
      </c>
      <c r="KS208" s="1">
        <v>0.24541550000000001</v>
      </c>
      <c r="KT208">
        <v>0.76731539999999998</v>
      </c>
      <c r="KU208">
        <v>18.098089999999999</v>
      </c>
      <c r="KV208" s="1">
        <v>7.6504049999999999E-4</v>
      </c>
      <c r="KW208" s="1">
        <v>0.2358401</v>
      </c>
      <c r="KX208">
        <v>0.76733070000000003</v>
      </c>
      <c r="KY208">
        <v>18.486350000000002</v>
      </c>
      <c r="KZ208" s="1">
        <v>7.3529209999999995E-4</v>
      </c>
      <c r="LA208" s="1">
        <v>0.22666819999999999</v>
      </c>
      <c r="LB208">
        <v>0.76731249999999995</v>
      </c>
      <c r="LC208">
        <v>18.625800000000002</v>
      </c>
      <c r="LD208" s="1">
        <v>7.067318E-4</v>
      </c>
      <c r="LE208" s="1">
        <v>0.2178638</v>
      </c>
      <c r="LF208">
        <v>0.76732069999999997</v>
      </c>
      <c r="LG208">
        <v>18.34468</v>
      </c>
      <c r="LH208" s="1">
        <v>6.796606E-4</v>
      </c>
      <c r="LI208" s="1">
        <v>0.20948919999999999</v>
      </c>
      <c r="LJ208">
        <v>0.76732389999999995</v>
      </c>
      <c r="LK208">
        <v>17.819310000000002</v>
      </c>
      <c r="LL208" s="1">
        <v>6.5396870000000002E-4</v>
      </c>
      <c r="LM208" s="1">
        <v>0.2015788</v>
      </c>
      <c r="LN208">
        <v>0.76732310000000004</v>
      </c>
      <c r="LO208">
        <v>17.32207</v>
      </c>
      <c r="LP208" s="1">
        <v>6.2948379999999996E-4</v>
      </c>
      <c r="LQ208" s="1">
        <v>0.19404099999999999</v>
      </c>
      <c r="LR208">
        <v>0.76729499999999995</v>
      </c>
      <c r="LS208">
        <v>17.565750000000001</v>
      </c>
      <c r="LT208" s="1">
        <v>6.060792E-4</v>
      </c>
      <c r="LU208" s="1">
        <v>0.18682499999999999</v>
      </c>
      <c r="LV208">
        <v>0.76729199999999997</v>
      </c>
      <c r="LW208">
        <v>17.889199999999999</v>
      </c>
      <c r="LX208" s="1">
        <v>5.837517E-4</v>
      </c>
      <c r="LY208" s="1">
        <v>0.1799405</v>
      </c>
      <c r="LZ208">
        <v>0.76721689999999998</v>
      </c>
      <c r="MA208">
        <v>18.420549999999999</v>
      </c>
      <c r="MB208" s="1">
        <v>5.6242670000000001E-4</v>
      </c>
      <c r="MC208" s="1">
        <v>0.1733682</v>
      </c>
      <c r="MD208">
        <v>0.76710710000000004</v>
      </c>
      <c r="ME208">
        <v>19.276409999999998</v>
      </c>
      <c r="MF208" s="1">
        <v>5.4217489999999996E-4</v>
      </c>
      <c r="MG208" s="1">
        <v>0.16713610000000001</v>
      </c>
      <c r="MH208">
        <v>0.76696739999999997</v>
      </c>
      <c r="MI208">
        <v>19.701180000000001</v>
      </c>
      <c r="MJ208" s="1">
        <v>5.2298950000000002E-4</v>
      </c>
      <c r="MK208" s="1">
        <v>0.16124069999999999</v>
      </c>
      <c r="ML208">
        <v>0.76675570000000004</v>
      </c>
      <c r="MM208">
        <v>19.42963</v>
      </c>
      <c r="MN208" s="1">
        <v>5.0469480000000003E-4</v>
      </c>
      <c r="MO208" s="1">
        <v>0.15562290000000001</v>
      </c>
      <c r="MP208">
        <v>0.7664955</v>
      </c>
      <c r="MQ208">
        <v>18.997679999999999</v>
      </c>
      <c r="MR208" s="1">
        <v>4.869912E-4</v>
      </c>
      <c r="MS208" s="1">
        <v>0.15020610000000001</v>
      </c>
      <c r="MT208">
        <v>0.76617420000000003</v>
      </c>
      <c r="MU208">
        <v>18.540299999999998</v>
      </c>
      <c r="MV208" s="1">
        <v>4.7018629999999998E-4</v>
      </c>
      <c r="MW208" s="1">
        <v>0.14506230000000001</v>
      </c>
      <c r="MX208">
        <v>0.76581160000000004</v>
      </c>
      <c r="MY208">
        <v>18.823340000000002</v>
      </c>
      <c r="MZ208" s="1">
        <v>4.5392970000000002E-4</v>
      </c>
      <c r="NA208" s="1">
        <v>0.1400901</v>
      </c>
      <c r="NB208">
        <v>0.76542759999999999</v>
      </c>
      <c r="NC208">
        <v>19.39498</v>
      </c>
      <c r="ND208" s="1">
        <v>4.3835839999999999E-4</v>
      </c>
      <c r="NE208" s="1">
        <v>0.1353317</v>
      </c>
      <c r="NF208">
        <v>0.76504369999999999</v>
      </c>
      <c r="NG208">
        <v>20.15512</v>
      </c>
      <c r="NH208" s="1">
        <v>4.2435539999999999E-4</v>
      </c>
      <c r="NI208" s="1">
        <v>0.1310258</v>
      </c>
      <c r="NJ208">
        <v>0.76466860000000003</v>
      </c>
      <c r="NK208">
        <v>21.10877</v>
      </c>
      <c r="NL208" s="1">
        <v>4.1263139999999997E-4</v>
      </c>
      <c r="NM208" s="1">
        <v>0.12739900000000001</v>
      </c>
      <c r="NN208">
        <v>0.76433410000000002</v>
      </c>
      <c r="NO208">
        <v>21.501439999999999</v>
      </c>
      <c r="NP208" s="1">
        <v>4.0318910000000001E-4</v>
      </c>
      <c r="NQ208" s="1">
        <v>0.1244734</v>
      </c>
      <c r="NR208">
        <v>0.76403460000000001</v>
      </c>
      <c r="NS208">
        <v>21.267720000000001</v>
      </c>
      <c r="NT208" s="1">
        <v>3.9511169999999999E-4</v>
      </c>
      <c r="NU208" s="1">
        <v>0.1219903</v>
      </c>
      <c r="NV208">
        <v>0.76377680000000003</v>
      </c>
      <c r="NW208">
        <v>20.738769999999999</v>
      </c>
      <c r="NX208" s="1">
        <v>3.867128E-4</v>
      </c>
      <c r="NY208" s="1">
        <v>0.119435</v>
      </c>
      <c r="NZ208">
        <v>0.76357980000000003</v>
      </c>
      <c r="OA208">
        <v>20.14629</v>
      </c>
      <c r="OB208" s="1">
        <v>3.77241E-4</v>
      </c>
      <c r="OC208" s="1">
        <v>0.11654589999999999</v>
      </c>
      <c r="OD208">
        <v>0.76339049999999997</v>
      </c>
      <c r="OE208">
        <v>19.725180000000002</v>
      </c>
      <c r="OF208" s="1">
        <v>3.6660160000000002E-4</v>
      </c>
      <c r="OG208" s="1">
        <v>0.1132898</v>
      </c>
      <c r="OH208">
        <v>0.76323529999999995</v>
      </c>
      <c r="OI208">
        <v>19.971589999999999</v>
      </c>
      <c r="OJ208" s="1">
        <v>3.5489959999999998E-4</v>
      </c>
      <c r="OK208" s="1">
        <v>0.10970770000000001</v>
      </c>
    </row>
    <row r="209" spans="1:401" x14ac:dyDescent="0.35">
      <c r="A209">
        <v>215</v>
      </c>
      <c r="B209" t="s">
        <v>4</v>
      </c>
      <c r="C209" t="s">
        <v>181</v>
      </c>
      <c r="D209" t="s">
        <v>215</v>
      </c>
      <c r="E209">
        <v>971.678</v>
      </c>
      <c r="F209">
        <v>0.92228359999999998</v>
      </c>
      <c r="G209">
        <v>16.07695</v>
      </c>
      <c r="H209">
        <v>0</v>
      </c>
      <c r="I209">
        <v>0</v>
      </c>
      <c r="J209">
        <v>0.92000760000000004</v>
      </c>
      <c r="K209">
        <v>16.046410000000002</v>
      </c>
      <c r="L209">
        <v>0</v>
      </c>
      <c r="M209">
        <v>0</v>
      </c>
      <c r="N209">
        <v>0.91775960000000001</v>
      </c>
      <c r="O209">
        <v>16.587150000000001</v>
      </c>
      <c r="P209">
        <v>0</v>
      </c>
      <c r="Q209">
        <v>0</v>
      </c>
      <c r="R209">
        <v>0.91554869999999999</v>
      </c>
      <c r="S209">
        <v>16.915500000000002</v>
      </c>
      <c r="T209">
        <v>0</v>
      </c>
      <c r="U209">
        <v>0</v>
      </c>
      <c r="V209">
        <v>0.91325489999999998</v>
      </c>
      <c r="W209">
        <v>17.25891</v>
      </c>
      <c r="X209">
        <v>0</v>
      </c>
      <c r="Y209">
        <v>0</v>
      </c>
      <c r="Z209">
        <v>0.91089189999999998</v>
      </c>
      <c r="AA209">
        <v>16.995609999999999</v>
      </c>
      <c r="AB209">
        <v>0</v>
      </c>
      <c r="AC209">
        <v>0</v>
      </c>
      <c r="AD209">
        <v>0.90846640000000001</v>
      </c>
      <c r="AE209">
        <v>16.582820000000002</v>
      </c>
      <c r="AF209">
        <v>0</v>
      </c>
      <c r="AG209">
        <v>0</v>
      </c>
      <c r="AH209">
        <v>0.90599890000000005</v>
      </c>
      <c r="AI209">
        <v>16.132390000000001</v>
      </c>
      <c r="AJ209">
        <v>0</v>
      </c>
      <c r="AK209">
        <v>0</v>
      </c>
      <c r="AL209">
        <v>0.90348269999999997</v>
      </c>
      <c r="AM209">
        <v>15.78111</v>
      </c>
      <c r="AN209" s="1">
        <v>2.2634359999999999E-31</v>
      </c>
      <c r="AO209" s="1">
        <v>8.7695050000000003E-29</v>
      </c>
      <c r="AP209">
        <v>0.90097830000000001</v>
      </c>
      <c r="AQ209">
        <v>15.73394</v>
      </c>
      <c r="AR209" s="1">
        <v>1.278599E-20</v>
      </c>
      <c r="AS209" s="1">
        <v>4.9595789999999996E-18</v>
      </c>
      <c r="AT209">
        <v>0.89842670000000002</v>
      </c>
      <c r="AU209">
        <v>16.276479999999999</v>
      </c>
      <c r="AV209" s="1">
        <v>2.3467870000000001E-10</v>
      </c>
      <c r="AW209" s="1">
        <v>5.6829369999999998E-8</v>
      </c>
      <c r="AX209">
        <v>0.89592590000000005</v>
      </c>
      <c r="AY209">
        <v>16.574570000000001</v>
      </c>
      <c r="AZ209" s="1">
        <v>5.7774550000000004E-6</v>
      </c>
      <c r="BA209" s="1">
        <v>1.5727919999999999E-3</v>
      </c>
      <c r="BB209">
        <v>0.89341159999999997</v>
      </c>
      <c r="BC209">
        <v>16.666450000000001</v>
      </c>
      <c r="BD209" s="1">
        <v>2.63576E-3</v>
      </c>
      <c r="BE209">
        <v>0.77778290000000005</v>
      </c>
      <c r="BF209">
        <v>0.8909068</v>
      </c>
      <c r="BG209">
        <v>16.520109999999999</v>
      </c>
      <c r="BH209">
        <v>0.1772126</v>
      </c>
      <c r="BI209">
        <v>56.021149999999999</v>
      </c>
      <c r="BJ209">
        <v>0.88850200000000001</v>
      </c>
      <c r="BK209">
        <v>15.93256</v>
      </c>
      <c r="BL209">
        <v>3.145416</v>
      </c>
      <c r="BM209">
        <v>1055.115</v>
      </c>
      <c r="BN209">
        <v>0.88602060000000005</v>
      </c>
      <c r="BO209">
        <v>15.26549</v>
      </c>
      <c r="BP209">
        <v>20.203700000000001</v>
      </c>
      <c r="BQ209">
        <v>7147.482</v>
      </c>
      <c r="BR209">
        <v>0.88340859999999999</v>
      </c>
      <c r="BS209">
        <v>14.72869</v>
      </c>
      <c r="BT209">
        <v>57.915959999999998</v>
      </c>
      <c r="BU209">
        <v>21494.2</v>
      </c>
      <c r="BV209">
        <v>0.88079030000000003</v>
      </c>
      <c r="BW209">
        <v>14.8035</v>
      </c>
      <c r="BX209">
        <v>86.394630000000006</v>
      </c>
      <c r="BY209">
        <v>33466.31</v>
      </c>
      <c r="BZ209">
        <v>0.87788690000000003</v>
      </c>
      <c r="CA209">
        <v>15.346080000000001</v>
      </c>
      <c r="CB209">
        <v>75.527169999999998</v>
      </c>
      <c r="CC209">
        <v>30406.37</v>
      </c>
      <c r="CD209">
        <v>0.8744615</v>
      </c>
      <c r="CE209">
        <v>16.116720000000001</v>
      </c>
      <c r="CF209">
        <v>42.685490000000001</v>
      </c>
      <c r="CG209">
        <v>17787.41</v>
      </c>
      <c r="CH209">
        <v>0.87047140000000001</v>
      </c>
      <c r="CI209">
        <v>16.77947</v>
      </c>
      <c r="CJ209">
        <v>16.98338</v>
      </c>
      <c r="CK209">
        <v>7296.835</v>
      </c>
      <c r="CL209">
        <v>0.86607190000000001</v>
      </c>
      <c r="CM209">
        <v>16.90624</v>
      </c>
      <c r="CN209">
        <v>5.1569500000000001</v>
      </c>
      <c r="CO209">
        <v>2272.6970000000001</v>
      </c>
      <c r="CP209">
        <v>0.8613132</v>
      </c>
      <c r="CQ209">
        <v>16.565239999999999</v>
      </c>
      <c r="CR209">
        <v>1.3098939999999999</v>
      </c>
      <c r="CS209">
        <v>587.40150000000006</v>
      </c>
      <c r="CT209">
        <v>0.85752539999999999</v>
      </c>
      <c r="CU209">
        <v>16.06541</v>
      </c>
      <c r="CV209">
        <v>0.32846700000000001</v>
      </c>
      <c r="CW209">
        <v>146.43459999999999</v>
      </c>
      <c r="CX209">
        <v>0.85351960000000004</v>
      </c>
      <c r="CY209">
        <v>15.557880000000001</v>
      </c>
      <c r="CZ209" s="1">
        <v>0.1146237</v>
      </c>
      <c r="DA209">
        <v>49.201369999999997</v>
      </c>
      <c r="DB209">
        <v>0.84960880000000005</v>
      </c>
      <c r="DC209">
        <v>15.571529999999999</v>
      </c>
      <c r="DD209" s="1">
        <v>7.1034130000000001E-2</v>
      </c>
      <c r="DE209">
        <v>29.359200000000001</v>
      </c>
      <c r="DF209">
        <v>0.84585060000000001</v>
      </c>
      <c r="DG209">
        <v>16.089500000000001</v>
      </c>
      <c r="DH209" s="1">
        <v>6.2709570000000006E-2</v>
      </c>
      <c r="DI209">
        <v>25.604669999999999</v>
      </c>
      <c r="DJ209">
        <v>0.8423292</v>
      </c>
      <c r="DK209">
        <v>16.713940000000001</v>
      </c>
      <c r="DL209" s="1">
        <v>6.2470530000000003E-2</v>
      </c>
      <c r="DM209">
        <v>25.497869999999999</v>
      </c>
      <c r="DN209">
        <v>0.83891380000000004</v>
      </c>
      <c r="DO209">
        <v>17.36382</v>
      </c>
      <c r="DP209" s="1">
        <v>6.339823E-2</v>
      </c>
      <c r="DQ209" s="1">
        <v>25.989039999999999</v>
      </c>
      <c r="DR209">
        <v>0.83589919999999995</v>
      </c>
      <c r="DS209">
        <v>17.618310000000001</v>
      </c>
      <c r="DT209" s="1">
        <v>6.2900059999999994E-2</v>
      </c>
      <c r="DU209" s="1">
        <v>25.928609999999999</v>
      </c>
      <c r="DV209">
        <v>0.83291490000000001</v>
      </c>
      <c r="DW209">
        <v>17.400010000000002</v>
      </c>
      <c r="DX209" s="1">
        <v>6.0345389999999999E-2</v>
      </c>
      <c r="DY209" s="1">
        <v>25.017880000000002</v>
      </c>
      <c r="DZ209">
        <v>0.82993280000000003</v>
      </c>
      <c r="EA209">
        <v>16.913229999999999</v>
      </c>
      <c r="EB209" s="1">
        <v>5.6308419999999998E-2</v>
      </c>
      <c r="EC209" s="1">
        <v>23.46078</v>
      </c>
      <c r="ED209">
        <v>0.8253663</v>
      </c>
      <c r="EE209">
        <v>16.370180000000001</v>
      </c>
      <c r="EF209" s="1">
        <v>5.1464469999999998E-2</v>
      </c>
      <c r="EG209" s="1">
        <v>21.573329999999999</v>
      </c>
      <c r="EH209">
        <v>0.82102580000000003</v>
      </c>
      <c r="EI209">
        <v>16.28285</v>
      </c>
      <c r="EJ209" s="1">
        <v>4.6475849999999999E-2</v>
      </c>
      <c r="EK209" s="1">
        <v>19.595089999999999</v>
      </c>
      <c r="EL209">
        <v>0.81682149999999998</v>
      </c>
      <c r="EM209">
        <v>16.695609999999999</v>
      </c>
      <c r="EN209" s="1">
        <v>4.1580989999999998E-2</v>
      </c>
      <c r="EO209" s="1">
        <v>17.62921</v>
      </c>
      <c r="EP209">
        <v>0.81269539999999996</v>
      </c>
      <c r="EQ209">
        <v>17.4162</v>
      </c>
      <c r="ER209" s="1">
        <v>3.6776669999999997E-2</v>
      </c>
      <c r="ES209" s="1">
        <v>15.679690000000001</v>
      </c>
      <c r="ET209">
        <v>0.80892719999999996</v>
      </c>
      <c r="EU209">
        <v>18.128769999999999</v>
      </c>
      <c r="EV209" s="1">
        <v>3.2054449999999998E-2</v>
      </c>
      <c r="EW209" s="1">
        <v>13.73695</v>
      </c>
      <c r="EX209">
        <v>0.80570010000000003</v>
      </c>
      <c r="EY209">
        <v>18.364930000000001</v>
      </c>
      <c r="EZ209" s="1">
        <v>2.7572429999999998E-2</v>
      </c>
      <c r="FA209" s="1">
        <v>11.86435</v>
      </c>
      <c r="FB209">
        <v>0.80294810000000005</v>
      </c>
      <c r="FC209">
        <v>18.168500000000002</v>
      </c>
      <c r="FD209" s="1">
        <v>2.3579079999999999E-2</v>
      </c>
      <c r="FE209" s="1">
        <v>10.1707</v>
      </c>
      <c r="FF209">
        <v>0.80091239999999997</v>
      </c>
      <c r="FG209">
        <v>17.6873</v>
      </c>
      <c r="FH209" s="1">
        <v>2.0203280000000001E-2</v>
      </c>
      <c r="FI209" s="1">
        <v>8.7217669999999998</v>
      </c>
      <c r="FJ209">
        <v>0.79944440000000005</v>
      </c>
      <c r="FK209">
        <v>17.111560000000001</v>
      </c>
      <c r="FL209" s="1">
        <v>1.7452200000000001E-2</v>
      </c>
      <c r="FM209" s="1">
        <v>7.529369</v>
      </c>
      <c r="FN209">
        <v>0.79842340000000001</v>
      </c>
      <c r="FO209">
        <v>17.197479999999999</v>
      </c>
      <c r="FP209" s="1">
        <v>1.5230550000000001E-2</v>
      </c>
      <c r="FQ209" s="1">
        <v>6.5617489999999998</v>
      </c>
      <c r="FR209">
        <v>0.79790890000000003</v>
      </c>
      <c r="FS209">
        <v>17.453610000000001</v>
      </c>
      <c r="FT209" s="1">
        <v>1.3397930000000001E-2</v>
      </c>
      <c r="FU209" s="1">
        <v>5.7623959999999999</v>
      </c>
      <c r="FV209">
        <v>0.7975487</v>
      </c>
      <c r="FW209">
        <v>17.868300000000001</v>
      </c>
      <c r="FX209" s="1">
        <v>1.176055E-2</v>
      </c>
      <c r="FY209" s="1">
        <v>5.0534160000000004</v>
      </c>
      <c r="FZ209">
        <v>0.79730299999999998</v>
      </c>
      <c r="GA209">
        <v>18.256239999999998</v>
      </c>
      <c r="GB209" s="1">
        <v>1.012147E-2</v>
      </c>
      <c r="GC209" s="1">
        <v>4.3508990000000001</v>
      </c>
      <c r="GD209">
        <v>0.79720530000000001</v>
      </c>
      <c r="GE209">
        <v>18.42118</v>
      </c>
      <c r="GF209" s="1">
        <v>8.4004579999999995E-3</v>
      </c>
      <c r="GG209" s="1">
        <v>3.6160899999999998</v>
      </c>
      <c r="GH209">
        <v>0.79721129999999996</v>
      </c>
      <c r="GI209">
        <v>18.23789</v>
      </c>
      <c r="GJ209" s="1">
        <v>6.6998700000000001E-3</v>
      </c>
      <c r="GK209" s="1">
        <v>2.8871159999999998</v>
      </c>
      <c r="GL209">
        <v>0.79729810000000001</v>
      </c>
      <c r="GM209">
        <v>17.732759999999999</v>
      </c>
      <c r="GN209" s="1">
        <v>5.2125749999999997E-3</v>
      </c>
      <c r="GO209" s="1">
        <v>2.24518</v>
      </c>
      <c r="GP209">
        <v>0.79744959999999998</v>
      </c>
      <c r="GQ209">
        <v>17.138929999999998</v>
      </c>
      <c r="GR209" s="1">
        <v>4.0701169999999998E-3</v>
      </c>
      <c r="GS209" s="1">
        <v>1.748321</v>
      </c>
      <c r="GT209">
        <v>0.79761950000000004</v>
      </c>
      <c r="GU209">
        <v>17.290890000000001</v>
      </c>
      <c r="GV209" s="1">
        <v>3.2788140000000001E-3</v>
      </c>
      <c r="GW209" s="1">
        <v>1.402652</v>
      </c>
      <c r="GX209">
        <v>0.79782350000000002</v>
      </c>
      <c r="GY209">
        <v>17.696100000000001</v>
      </c>
      <c r="GZ209" s="1">
        <v>2.7623449999999998E-3</v>
      </c>
      <c r="HA209" s="1">
        <v>1.1764250000000001</v>
      </c>
      <c r="HB209">
        <v>0.79802700000000004</v>
      </c>
      <c r="HC209">
        <v>18.326699999999999</v>
      </c>
      <c r="HD209" s="1">
        <v>2.424664E-3</v>
      </c>
      <c r="HE209" s="1">
        <v>1.028853</v>
      </c>
      <c r="HF209">
        <v>0.79822110000000002</v>
      </c>
      <c r="HG209">
        <v>19.127780000000001</v>
      </c>
      <c r="HH209" s="1">
        <v>2.188625E-3</v>
      </c>
      <c r="HI209" s="1">
        <v>0.92650129999999997</v>
      </c>
      <c r="HJ209">
        <v>0.7983673</v>
      </c>
      <c r="HK209">
        <v>19.588940000000001</v>
      </c>
      <c r="HL209" s="1">
        <v>2.0045269999999999E-3</v>
      </c>
      <c r="HM209" s="1">
        <v>0.84741469999999997</v>
      </c>
      <c r="HN209">
        <v>0.79848870000000005</v>
      </c>
      <c r="HO209">
        <v>19.37724</v>
      </c>
      <c r="HP209" s="1">
        <v>1.8503829999999999E-3</v>
      </c>
      <c r="HQ209" s="1">
        <v>0.78150109999999995</v>
      </c>
      <c r="HR209">
        <v>0.79857270000000002</v>
      </c>
      <c r="HS209">
        <v>18.862189999999998</v>
      </c>
      <c r="HT209" s="1">
        <v>1.719611E-3</v>
      </c>
      <c r="HU209" s="1">
        <v>0.72567800000000005</v>
      </c>
      <c r="HV209">
        <v>0.79867060000000001</v>
      </c>
      <c r="HW209">
        <v>18.26538</v>
      </c>
      <c r="HX209" s="1">
        <v>1.6098550000000001E-3</v>
      </c>
      <c r="HY209" s="1">
        <v>0.67883249999999995</v>
      </c>
      <c r="HZ209">
        <v>0.7987166</v>
      </c>
      <c r="IA209">
        <v>18.369</v>
      </c>
      <c r="IB209" s="1">
        <v>1.5182920000000001E-3</v>
      </c>
      <c r="IC209" s="1">
        <v>0.63984949999999996</v>
      </c>
      <c r="ID209">
        <v>0.79876849999999999</v>
      </c>
      <c r="IE209">
        <v>18.923970000000001</v>
      </c>
      <c r="IF209" s="1">
        <v>1.4418949999999999E-3</v>
      </c>
      <c r="IG209" s="1">
        <v>0.60731190000000002</v>
      </c>
      <c r="IH209">
        <v>0.79877819999999999</v>
      </c>
      <c r="II209">
        <v>19.649909999999998</v>
      </c>
      <c r="IJ209" s="1">
        <v>1.378247E-3</v>
      </c>
      <c r="IK209" s="1">
        <v>0.58024500000000001</v>
      </c>
      <c r="IL209">
        <v>0.79880450000000003</v>
      </c>
      <c r="IM209">
        <v>20.505549999999999</v>
      </c>
      <c r="IN209" s="1">
        <v>1.3275260000000001E-3</v>
      </c>
      <c r="IO209" s="1">
        <v>0.55857880000000004</v>
      </c>
      <c r="IP209">
        <v>0.79881230000000003</v>
      </c>
      <c r="IQ209">
        <v>20.914999999999999</v>
      </c>
      <c r="IR209" s="1">
        <v>1.2879289999999999E-3</v>
      </c>
      <c r="IS209" s="1">
        <v>0.54167569999999998</v>
      </c>
      <c r="IT209">
        <v>0.79881049999999998</v>
      </c>
      <c r="IU209">
        <v>20.724460000000001</v>
      </c>
      <c r="IV209" s="1">
        <v>1.2550770000000001E-3</v>
      </c>
      <c r="IW209" s="1">
        <v>0.52781250000000002</v>
      </c>
      <c r="IX209">
        <v>0.79880709999999999</v>
      </c>
      <c r="IY209">
        <v>20.205729999999999</v>
      </c>
      <c r="IZ209" s="1">
        <v>1.2232720000000001E-3</v>
      </c>
      <c r="JA209" s="1">
        <v>0.51452310000000001</v>
      </c>
      <c r="JB209">
        <v>0.79881639999999998</v>
      </c>
      <c r="JC209">
        <v>19.52366</v>
      </c>
      <c r="JD209" s="1">
        <v>1.188258E-3</v>
      </c>
      <c r="JE209" s="1">
        <v>0.49996239999999997</v>
      </c>
      <c r="JF209">
        <v>0.7988227</v>
      </c>
      <c r="JG209">
        <v>19.252590000000001</v>
      </c>
      <c r="JH209" s="1">
        <v>1.1489549999999999E-3</v>
      </c>
      <c r="JI209" s="1">
        <v>0.48362650000000001</v>
      </c>
      <c r="JJ209">
        <v>0.79880589999999996</v>
      </c>
      <c r="JK209">
        <v>19.14855</v>
      </c>
      <c r="JL209" s="1">
        <v>1.107055E-3</v>
      </c>
      <c r="JM209" s="1">
        <v>0.46608480000000002</v>
      </c>
      <c r="JN209">
        <v>0.79880930000000006</v>
      </c>
      <c r="JO209">
        <v>19.461259999999999</v>
      </c>
      <c r="JP209" s="1">
        <v>1.0640319999999999E-3</v>
      </c>
      <c r="JQ209" s="1">
        <v>0.44808369999999997</v>
      </c>
      <c r="JR209">
        <v>0.79882750000000002</v>
      </c>
      <c r="JS209">
        <v>19.749459999999999</v>
      </c>
      <c r="JT209" s="1">
        <v>1.0215319999999999E-3</v>
      </c>
      <c r="JU209" s="1">
        <v>0.43018380000000001</v>
      </c>
      <c r="JV209">
        <v>0.79883000000000004</v>
      </c>
      <c r="JW209">
        <v>19.8127</v>
      </c>
      <c r="JX209" s="1">
        <v>9.8017580000000007E-4</v>
      </c>
      <c r="JY209" s="1">
        <v>0.41280450000000002</v>
      </c>
      <c r="JZ209">
        <v>0.79882310000000001</v>
      </c>
      <c r="KA209">
        <v>19.585560000000001</v>
      </c>
      <c r="KB209" s="1">
        <v>9.4067119999999998E-4</v>
      </c>
      <c r="KC209" s="1">
        <v>0.39615729999999999</v>
      </c>
      <c r="KD209">
        <v>0.79883099999999996</v>
      </c>
      <c r="KE209">
        <v>19.01925</v>
      </c>
      <c r="KF209" s="1">
        <v>9.028323E-4</v>
      </c>
      <c r="KG209" s="1">
        <v>0.3802336</v>
      </c>
      <c r="KH209">
        <v>0.79883389999999999</v>
      </c>
      <c r="KI209">
        <v>18.278790000000001</v>
      </c>
      <c r="KJ209" s="1">
        <v>8.6675939999999996E-4</v>
      </c>
      <c r="KK209" s="1">
        <v>0.36504249999999999</v>
      </c>
      <c r="KL209">
        <v>0.79882759999999997</v>
      </c>
      <c r="KM209">
        <v>18.06503</v>
      </c>
      <c r="KN209" s="1">
        <v>8.325629E-4</v>
      </c>
      <c r="KO209" s="1">
        <v>0.35061959999999998</v>
      </c>
      <c r="KP209">
        <v>0.79882869999999995</v>
      </c>
      <c r="KQ209">
        <v>17.92718</v>
      </c>
      <c r="KR209" s="1">
        <v>7.9998389999999997E-4</v>
      </c>
      <c r="KS209" s="1">
        <v>0.33688109999999999</v>
      </c>
      <c r="KT209">
        <v>0.79882909999999996</v>
      </c>
      <c r="KU209">
        <v>18.09337</v>
      </c>
      <c r="KV209" s="1">
        <v>7.6871950000000002E-4</v>
      </c>
      <c r="KW209" s="1">
        <v>0.32373279999999999</v>
      </c>
      <c r="KX209">
        <v>0.7988073</v>
      </c>
      <c r="KY209">
        <v>18.475580000000001</v>
      </c>
      <c r="KZ209" s="1">
        <v>7.3881279999999999E-4</v>
      </c>
      <c r="LA209" s="1">
        <v>0.31113800000000003</v>
      </c>
      <c r="LB209">
        <v>0.79883110000000002</v>
      </c>
      <c r="LC209">
        <v>18.622199999999999</v>
      </c>
      <c r="LD209" s="1">
        <v>7.1011770000000004E-4</v>
      </c>
      <c r="LE209" s="1">
        <v>0.29905090000000001</v>
      </c>
      <c r="LF209">
        <v>0.79882779999999998</v>
      </c>
      <c r="LG209">
        <v>18.36814</v>
      </c>
      <c r="LH209" s="1">
        <v>6.8285069999999995E-4</v>
      </c>
      <c r="LI209" s="1">
        <v>0.28752879999999997</v>
      </c>
      <c r="LJ209">
        <v>0.79883199999999999</v>
      </c>
      <c r="LK209">
        <v>17.869050000000001</v>
      </c>
      <c r="LL209" s="1">
        <v>6.570069E-4</v>
      </c>
      <c r="LM209" s="1">
        <v>0.27665620000000002</v>
      </c>
      <c r="LN209">
        <v>0.79882739999999997</v>
      </c>
      <c r="LO209">
        <v>17.384219999999999</v>
      </c>
      <c r="LP209" s="1">
        <v>6.3237790000000003E-4</v>
      </c>
      <c r="LQ209" s="1">
        <v>0.26629809999999998</v>
      </c>
      <c r="LR209">
        <v>0.79880200000000001</v>
      </c>
      <c r="LS209">
        <v>17.614999999999998</v>
      </c>
      <c r="LT209" s="1">
        <v>6.0884830000000004E-4</v>
      </c>
      <c r="LU209" s="1">
        <v>0.2563838</v>
      </c>
      <c r="LV209">
        <v>0.798786</v>
      </c>
      <c r="LW209">
        <v>17.929670000000002</v>
      </c>
      <c r="LX209" s="1">
        <v>5.8639100000000002E-4</v>
      </c>
      <c r="LY209" s="1">
        <v>0.24692610000000001</v>
      </c>
      <c r="LZ209">
        <v>0.79874319999999999</v>
      </c>
      <c r="MA209">
        <v>18.425129999999999</v>
      </c>
      <c r="MB209" s="1">
        <v>5.6494689999999996E-4</v>
      </c>
      <c r="MC209" s="1">
        <v>0.2378951</v>
      </c>
      <c r="MD209">
        <v>0.7986858</v>
      </c>
      <c r="ME209">
        <v>19.254429999999999</v>
      </c>
      <c r="MF209" s="1">
        <v>5.4455720000000005E-4</v>
      </c>
      <c r="MG209" s="1">
        <v>0.22931889999999999</v>
      </c>
      <c r="MH209">
        <v>0.79859639999999998</v>
      </c>
      <c r="MI209">
        <v>19.6892</v>
      </c>
      <c r="MJ209" s="1">
        <v>5.2524449999999997E-4</v>
      </c>
      <c r="MK209" s="1">
        <v>0.22120970000000001</v>
      </c>
      <c r="ML209">
        <v>0.798454</v>
      </c>
      <c r="MM209">
        <v>19.44407</v>
      </c>
      <c r="MN209" s="1">
        <v>5.0686769999999995E-4</v>
      </c>
      <c r="MO209" s="1">
        <v>0.21349789999999999</v>
      </c>
      <c r="MP209">
        <v>0.79830999999999996</v>
      </c>
      <c r="MQ209">
        <v>19.035640000000001</v>
      </c>
      <c r="MR209" s="1">
        <v>4.8906049999999999E-4</v>
      </c>
      <c r="MS209" s="1">
        <v>0.20605599999999999</v>
      </c>
      <c r="MT209">
        <v>0.79815009999999997</v>
      </c>
      <c r="MU209">
        <v>18.588339999999999</v>
      </c>
      <c r="MV209" s="1">
        <v>4.7216880000000003E-4</v>
      </c>
      <c r="MW209" s="1">
        <v>0.1989851</v>
      </c>
      <c r="MX209">
        <v>0.79795760000000004</v>
      </c>
      <c r="MY209">
        <v>18.855129999999999</v>
      </c>
      <c r="MZ209" s="1">
        <v>4.5584549999999998E-4</v>
      </c>
      <c r="NA209" s="1">
        <v>0.19216469999999999</v>
      </c>
      <c r="NB209">
        <v>0.79775600000000002</v>
      </c>
      <c r="NC209">
        <v>19.401979999999998</v>
      </c>
      <c r="ND209" s="1">
        <v>4.4015969999999999E-4</v>
      </c>
      <c r="NE209" s="1">
        <v>0.18561530000000001</v>
      </c>
      <c r="NF209">
        <v>0.79755819999999999</v>
      </c>
      <c r="NG209">
        <v>20.125330000000002</v>
      </c>
      <c r="NH209" s="1">
        <v>4.2593049999999999E-4</v>
      </c>
      <c r="NI209" s="1">
        <v>0.17963290000000001</v>
      </c>
      <c r="NJ209">
        <v>0.79736640000000003</v>
      </c>
      <c r="NK209">
        <v>21.057099999999998</v>
      </c>
      <c r="NL209" s="1">
        <v>4.1391079999999997E-4</v>
      </c>
      <c r="NM209" s="1">
        <v>0.1745487</v>
      </c>
      <c r="NN209">
        <v>0.79722289999999996</v>
      </c>
      <c r="NO209">
        <v>21.481529999999999</v>
      </c>
      <c r="NP209" s="1">
        <v>4.0422679999999999E-4</v>
      </c>
      <c r="NQ209" s="1">
        <v>0.17044129999999999</v>
      </c>
      <c r="NR209">
        <v>0.79710179999999997</v>
      </c>
      <c r="NS209">
        <v>21.288419999999999</v>
      </c>
      <c r="NT209" s="1">
        <v>3.9606059999999999E-4</v>
      </c>
      <c r="NU209" s="1">
        <v>0.16700409999999999</v>
      </c>
      <c r="NV209">
        <v>0.79698500000000005</v>
      </c>
      <c r="NW209">
        <v>20.79325</v>
      </c>
      <c r="NX209" s="1">
        <v>3.8777039999999998E-4</v>
      </c>
      <c r="NY209" s="1">
        <v>0.1635549</v>
      </c>
      <c r="NZ209">
        <v>0.79690369999999999</v>
      </c>
      <c r="OA209">
        <v>20.211310000000001</v>
      </c>
      <c r="OB209" s="1">
        <v>3.7843259999999999E-4</v>
      </c>
      <c r="OC209" s="1">
        <v>0.1596708</v>
      </c>
      <c r="OD209">
        <v>0.79685309999999998</v>
      </c>
      <c r="OE209">
        <v>19.779679999999999</v>
      </c>
      <c r="OF209" s="1">
        <v>3.6794909999999999E-4</v>
      </c>
      <c r="OG209" s="1">
        <v>0.15529109999999999</v>
      </c>
      <c r="OH209">
        <v>0.79679809999999995</v>
      </c>
      <c r="OI209">
        <v>19.981290000000001</v>
      </c>
      <c r="OJ209" s="1">
        <v>3.563536E-4</v>
      </c>
      <c r="OK209" s="1">
        <v>0.15044859999999999</v>
      </c>
    </row>
    <row r="210" spans="1:401" x14ac:dyDescent="0.35">
      <c r="A210">
        <v>216</v>
      </c>
      <c r="B210" t="s">
        <v>4</v>
      </c>
      <c r="C210" t="s">
        <v>181</v>
      </c>
      <c r="D210" t="s">
        <v>216</v>
      </c>
      <c r="E210">
        <v>1010.93</v>
      </c>
      <c r="F210">
        <v>0.66777900000000001</v>
      </c>
      <c r="G210">
        <v>16.093610000000002</v>
      </c>
      <c r="H210">
        <v>0</v>
      </c>
      <c r="I210">
        <v>0</v>
      </c>
      <c r="J210">
        <v>0.66610080000000005</v>
      </c>
      <c r="K210">
        <v>16.04842</v>
      </c>
      <c r="L210">
        <v>0</v>
      </c>
      <c r="M210">
        <v>0</v>
      </c>
      <c r="N210">
        <v>0.66443459999999999</v>
      </c>
      <c r="O210">
        <v>16.57611</v>
      </c>
      <c r="P210">
        <v>0</v>
      </c>
      <c r="Q210">
        <v>0</v>
      </c>
      <c r="R210">
        <v>0.66281460000000003</v>
      </c>
      <c r="S210">
        <v>16.9161</v>
      </c>
      <c r="T210">
        <v>0</v>
      </c>
      <c r="U210">
        <v>0</v>
      </c>
      <c r="V210">
        <v>0.66116090000000005</v>
      </c>
      <c r="W210">
        <v>17.267060000000001</v>
      </c>
      <c r="X210">
        <v>0</v>
      </c>
      <c r="Y210">
        <v>0</v>
      </c>
      <c r="Z210">
        <v>0.65943370000000001</v>
      </c>
      <c r="AA210">
        <v>17.032969999999999</v>
      </c>
      <c r="AB210">
        <v>0</v>
      </c>
      <c r="AC210">
        <v>0</v>
      </c>
      <c r="AD210">
        <v>0.6576632</v>
      </c>
      <c r="AE210">
        <v>16.621960000000001</v>
      </c>
      <c r="AF210">
        <v>0</v>
      </c>
      <c r="AG210">
        <v>0</v>
      </c>
      <c r="AH210">
        <v>0.65585210000000005</v>
      </c>
      <c r="AI210">
        <v>16.173200000000001</v>
      </c>
      <c r="AJ210">
        <v>0</v>
      </c>
      <c r="AK210">
        <v>0</v>
      </c>
      <c r="AL210">
        <v>0.65402450000000001</v>
      </c>
      <c r="AM210">
        <v>15.80118</v>
      </c>
      <c r="AN210" s="1">
        <v>3.6579310000000001E-32</v>
      </c>
      <c r="AO210" s="1">
        <v>1.366268E-29</v>
      </c>
      <c r="AP210">
        <v>0.65218909999999997</v>
      </c>
      <c r="AQ210">
        <v>15.730370000000001</v>
      </c>
      <c r="AR210" s="1">
        <v>2.0921779999999998E-21</v>
      </c>
      <c r="AS210" s="1">
        <v>7.8202979999999999E-19</v>
      </c>
      <c r="AT210">
        <v>0.65032670000000004</v>
      </c>
      <c r="AU210">
        <v>16.25562</v>
      </c>
      <c r="AV210" s="1">
        <v>3.4299549999999999E-11</v>
      </c>
      <c r="AW210" s="1">
        <v>1.2674989999999999E-8</v>
      </c>
      <c r="AX210">
        <v>0.64849049999999997</v>
      </c>
      <c r="AY210">
        <v>16.56767</v>
      </c>
      <c r="AZ210" s="1">
        <v>2.5625340000000001E-6</v>
      </c>
      <c r="BA210" s="1">
        <v>7.6018820000000003E-4</v>
      </c>
      <c r="BB210">
        <v>0.64665479999999997</v>
      </c>
      <c r="BC210">
        <v>16.680820000000001</v>
      </c>
      <c r="BD210">
        <v>1.4860139999999999E-3</v>
      </c>
      <c r="BE210">
        <v>0.46285209999999999</v>
      </c>
      <c r="BF210">
        <v>0.64484209999999997</v>
      </c>
      <c r="BG210">
        <v>16.560749999999999</v>
      </c>
      <c r="BH210">
        <v>0.11725720000000001</v>
      </c>
      <c r="BI210">
        <v>38.259390000000003</v>
      </c>
      <c r="BJ210">
        <v>0.64291149999999997</v>
      </c>
      <c r="BK210">
        <v>15.987719999999999</v>
      </c>
      <c r="BL210">
        <v>2.3578649999999999</v>
      </c>
      <c r="BM210">
        <v>800.82370000000003</v>
      </c>
      <c r="BN210">
        <v>0.64069330000000002</v>
      </c>
      <c r="BO210">
        <v>15.3195</v>
      </c>
      <c r="BP210">
        <v>16.79006</v>
      </c>
      <c r="BQ210">
        <v>5909.4480000000003</v>
      </c>
      <c r="BR210">
        <v>0.63837770000000005</v>
      </c>
      <c r="BS210">
        <v>14.76632</v>
      </c>
      <c r="BT210">
        <v>52.532649999999997</v>
      </c>
      <c r="BU210">
        <v>19079.060000000001</v>
      </c>
      <c r="BV210">
        <v>0.63609550000000004</v>
      </c>
      <c r="BW210">
        <v>14.809240000000001</v>
      </c>
      <c r="BX210">
        <v>84.479439999999997</v>
      </c>
      <c r="BY210">
        <v>31535.9</v>
      </c>
      <c r="BZ210">
        <v>0.63351460000000004</v>
      </c>
      <c r="CA210">
        <v>15.334849999999999</v>
      </c>
      <c r="CB210">
        <v>78.773669999999996</v>
      </c>
      <c r="CC210">
        <v>30136.42</v>
      </c>
      <c r="CD210">
        <v>0.63049359999999999</v>
      </c>
      <c r="CE210">
        <v>16.09872</v>
      </c>
      <c r="CF210">
        <v>47.030920000000002</v>
      </c>
      <c r="CG210">
        <v>18386.05</v>
      </c>
      <c r="CH210">
        <v>0.62696739999999995</v>
      </c>
      <c r="CI210">
        <v>16.763169999999999</v>
      </c>
      <c r="CJ210">
        <v>19.580719999999999</v>
      </c>
      <c r="CK210">
        <v>7800.8130000000001</v>
      </c>
      <c r="CL210">
        <v>0.62306379999999995</v>
      </c>
      <c r="CM210">
        <v>16.915019999999998</v>
      </c>
      <c r="CN210">
        <v>6.1579769999999998</v>
      </c>
      <c r="CO210">
        <v>2491.5839999999998</v>
      </c>
      <c r="CP210">
        <v>0.61879209999999996</v>
      </c>
      <c r="CQ210">
        <v>16.595890000000001</v>
      </c>
      <c r="CR210">
        <v>1.5958889999999999</v>
      </c>
      <c r="CS210">
        <v>653.50900000000001</v>
      </c>
      <c r="CT210">
        <v>0.61526020000000003</v>
      </c>
      <c r="CU210">
        <v>16.110880000000002</v>
      </c>
      <c r="CV210">
        <v>0.3944568</v>
      </c>
      <c r="CW210">
        <v>161.80520000000001</v>
      </c>
      <c r="CX210">
        <v>0.61135919999999999</v>
      </c>
      <c r="CY210">
        <v>15.60502</v>
      </c>
      <c r="CZ210" s="1">
        <v>0.1281371</v>
      </c>
      <c r="DA210">
        <v>51.713479999999997</v>
      </c>
      <c r="DB210">
        <v>0.60748239999999998</v>
      </c>
      <c r="DC210">
        <v>15.593870000000001</v>
      </c>
      <c r="DD210" s="1">
        <v>7.3712600000000003E-2</v>
      </c>
      <c r="DE210">
        <v>29.117719999999998</v>
      </c>
      <c r="DF210">
        <v>0.60274269999999996</v>
      </c>
      <c r="DG210">
        <v>16.084679999999999</v>
      </c>
      <c r="DH210" s="1">
        <v>6.3099840000000004E-2</v>
      </c>
      <c r="DI210">
        <v>24.750070000000001</v>
      </c>
      <c r="DJ210">
        <v>0.59802339999999998</v>
      </c>
      <c r="DK210">
        <v>16.689869999999999</v>
      </c>
      <c r="DL210" s="1">
        <v>6.2324459999999998E-2</v>
      </c>
      <c r="DM210" s="1">
        <v>24.482199999999999</v>
      </c>
      <c r="DN210">
        <v>0.59333080000000005</v>
      </c>
      <c r="DO210">
        <v>17.330960000000001</v>
      </c>
      <c r="DP210" s="1">
        <v>6.3290100000000002E-2</v>
      </c>
      <c r="DQ210" s="1">
        <v>24.98358</v>
      </c>
      <c r="DR210">
        <v>0.58890439999999999</v>
      </c>
      <c r="DS210">
        <v>17.610610000000001</v>
      </c>
      <c r="DT210" s="1">
        <v>6.3045599999999993E-2</v>
      </c>
      <c r="DU210" s="1">
        <v>25.026399999999999</v>
      </c>
      <c r="DV210">
        <v>0.58451120000000001</v>
      </c>
      <c r="DW210">
        <v>17.419170000000001</v>
      </c>
      <c r="DX210" s="1">
        <v>6.0752920000000002E-2</v>
      </c>
      <c r="DY210" s="1">
        <v>24.254490000000001</v>
      </c>
      <c r="DZ210">
        <v>0.58005289999999998</v>
      </c>
      <c r="EA210">
        <v>16.953659999999999</v>
      </c>
      <c r="EB210" s="1">
        <v>5.686505E-2</v>
      </c>
      <c r="EC210" s="1">
        <v>22.827490000000001</v>
      </c>
      <c r="ED210">
        <v>0.57464300000000001</v>
      </c>
      <c r="EE210">
        <v>16.413260000000001</v>
      </c>
      <c r="EF210" s="1">
        <v>5.2086199999999999E-2</v>
      </c>
      <c r="EG210" s="1">
        <v>21.052129999999998</v>
      </c>
      <c r="EH210">
        <v>0.56903720000000002</v>
      </c>
      <c r="EI210">
        <v>16.296800000000001</v>
      </c>
      <c r="EJ210" s="1">
        <v>4.7100660000000003E-2</v>
      </c>
      <c r="EK210" s="1">
        <v>19.164010000000001</v>
      </c>
      <c r="EL210">
        <v>0.56358680000000005</v>
      </c>
      <c r="EM210">
        <v>16.678999999999998</v>
      </c>
      <c r="EN210" s="1">
        <v>4.2198119999999999E-2</v>
      </c>
      <c r="EO210" s="1">
        <v>17.280280000000001</v>
      </c>
      <c r="EP210">
        <v>0.55839289999999997</v>
      </c>
      <c r="EQ210">
        <v>17.38326</v>
      </c>
      <c r="ER210" s="1">
        <v>3.7392700000000001E-2</v>
      </c>
      <c r="ES210" s="1">
        <v>15.412380000000001</v>
      </c>
      <c r="ET210">
        <v>0.55360100000000001</v>
      </c>
      <c r="EU210">
        <v>18.0932</v>
      </c>
      <c r="EV210" s="1">
        <v>3.2663829999999998E-2</v>
      </c>
      <c r="EW210" s="1">
        <v>13.54368</v>
      </c>
      <c r="EX210">
        <v>0.54936390000000002</v>
      </c>
      <c r="EY210">
        <v>18.34826</v>
      </c>
      <c r="EZ210" s="1">
        <v>2.8144099999999998E-2</v>
      </c>
      <c r="FA210" s="1">
        <v>11.72725</v>
      </c>
      <c r="FB210">
        <v>0.54574500000000004</v>
      </c>
      <c r="FC210">
        <v>18.17897</v>
      </c>
      <c r="FD210" s="1">
        <v>2.408035E-2</v>
      </c>
      <c r="FE210" s="1">
        <v>10.06752</v>
      </c>
      <c r="FF210">
        <v>0.54286489999999998</v>
      </c>
      <c r="FG210">
        <v>17.728069999999999</v>
      </c>
      <c r="FH210" s="1">
        <v>2.062429E-2</v>
      </c>
      <c r="FI210" s="1">
        <v>8.636965</v>
      </c>
      <c r="FJ210">
        <v>0.54061179999999998</v>
      </c>
      <c r="FK210">
        <v>17.165659999999999</v>
      </c>
      <c r="FL210" s="1">
        <v>1.7795539999999999E-2</v>
      </c>
      <c r="FM210" s="1">
        <v>7.4536639999999998</v>
      </c>
      <c r="FN210">
        <v>0.53886840000000003</v>
      </c>
      <c r="FO210">
        <v>17.23236</v>
      </c>
      <c r="FP210" s="1">
        <v>1.5510309999999999E-2</v>
      </c>
      <c r="FQ210" s="1">
        <v>6.4921430000000004</v>
      </c>
      <c r="FR210">
        <v>0.53769259999999997</v>
      </c>
      <c r="FS210">
        <v>17.47288</v>
      </c>
      <c r="FT210" s="1">
        <v>1.3635090000000001E-2</v>
      </c>
      <c r="FU210" s="1">
        <v>5.7003459999999997</v>
      </c>
      <c r="FV210">
        <v>0.53689500000000001</v>
      </c>
      <c r="FW210">
        <v>17.853560000000002</v>
      </c>
      <c r="FX210" s="1">
        <v>1.1982690000000001E-2</v>
      </c>
      <c r="FY210" s="1">
        <v>5.0050569999999999</v>
      </c>
      <c r="FZ210">
        <v>0.53630120000000003</v>
      </c>
      <c r="GA210">
        <v>18.2286</v>
      </c>
      <c r="GB210" s="1">
        <v>1.0351610000000001E-2</v>
      </c>
      <c r="GC210" s="1">
        <v>4.3238190000000003</v>
      </c>
      <c r="GD210">
        <v>0.53592390000000001</v>
      </c>
      <c r="GE210">
        <v>18.403020000000001</v>
      </c>
      <c r="GF210" s="1">
        <v>8.6397929999999998E-3</v>
      </c>
      <c r="GG210" s="1">
        <v>3.6113569999999999</v>
      </c>
      <c r="GH210">
        <v>0.53573360000000003</v>
      </c>
      <c r="GI210">
        <v>18.252490000000002</v>
      </c>
      <c r="GJ210" s="1">
        <v>6.9258799999999997E-3</v>
      </c>
      <c r="GK210" s="1">
        <v>2.8963369999999999</v>
      </c>
      <c r="GL210">
        <v>0.53567810000000005</v>
      </c>
      <c r="GM210">
        <v>17.783059999999999</v>
      </c>
      <c r="GN210" s="1">
        <v>5.3992750000000003E-3</v>
      </c>
      <c r="GO210" s="1">
        <v>2.2566229999999998</v>
      </c>
      <c r="GP210">
        <v>0.53573939999999998</v>
      </c>
      <c r="GQ210">
        <v>17.202480000000001</v>
      </c>
      <c r="GR210" s="1">
        <v>4.2066120000000002E-3</v>
      </c>
      <c r="GS210" s="1">
        <v>1.7541739999999999</v>
      </c>
      <c r="GT210">
        <v>0.53586449999999997</v>
      </c>
      <c r="GU210">
        <v>17.32498</v>
      </c>
      <c r="GV210" s="1">
        <v>3.370006E-3</v>
      </c>
      <c r="GW210" s="1">
        <v>1.400776</v>
      </c>
      <c r="GX210">
        <v>0.53603710000000004</v>
      </c>
      <c r="GY210">
        <v>17.70607</v>
      </c>
      <c r="GZ210" s="1">
        <v>2.8214659999999999E-3</v>
      </c>
      <c r="HA210" s="1">
        <v>1.16855</v>
      </c>
      <c r="HB210">
        <v>0.5362441</v>
      </c>
      <c r="HC210">
        <v>18.304480000000002</v>
      </c>
      <c r="HD210" s="1">
        <v>2.4639309999999999E-3</v>
      </c>
      <c r="HE210" s="1">
        <v>1.0174240000000001</v>
      </c>
      <c r="HF210">
        <v>0.53645540000000003</v>
      </c>
      <c r="HG210">
        <v>19.090710000000001</v>
      </c>
      <c r="HH210" s="1">
        <v>2.2174040000000001E-3</v>
      </c>
      <c r="HI210" s="1">
        <v>0.91377949999999997</v>
      </c>
      <c r="HJ210">
        <v>0.53664579999999995</v>
      </c>
      <c r="HK210">
        <v>19.570650000000001</v>
      </c>
      <c r="HL210" s="1">
        <v>2.027863E-3</v>
      </c>
      <c r="HM210" s="1">
        <v>0.83464090000000002</v>
      </c>
      <c r="HN210">
        <v>0.53681460000000003</v>
      </c>
      <c r="HO210">
        <v>19.395879999999998</v>
      </c>
      <c r="HP210" s="1">
        <v>1.8701239999999999E-3</v>
      </c>
      <c r="HQ210" s="1">
        <v>0.76906280000000005</v>
      </c>
      <c r="HR210">
        <v>0.53696330000000003</v>
      </c>
      <c r="HS210">
        <v>18.907520000000002</v>
      </c>
      <c r="HT210" s="1">
        <v>1.736287E-3</v>
      </c>
      <c r="HU210" s="1">
        <v>0.71350040000000003</v>
      </c>
      <c r="HV210">
        <v>0.53708339999999999</v>
      </c>
      <c r="HW210">
        <v>18.318349999999999</v>
      </c>
      <c r="HX210" s="1">
        <v>1.6237630000000001E-3</v>
      </c>
      <c r="HY210" s="1">
        <v>0.66682900000000001</v>
      </c>
      <c r="HZ210">
        <v>0.53717269999999995</v>
      </c>
      <c r="IA210">
        <v>18.39602</v>
      </c>
      <c r="IB210" s="1">
        <v>1.529884E-3</v>
      </c>
      <c r="IC210" s="1">
        <v>0.62798160000000003</v>
      </c>
      <c r="ID210">
        <v>0.5372422</v>
      </c>
      <c r="IE210">
        <v>18.930240000000001</v>
      </c>
      <c r="IF210" s="1">
        <v>1.451592E-3</v>
      </c>
      <c r="IG210" s="1">
        <v>0.59557680000000002</v>
      </c>
      <c r="IH210">
        <v>0.53728900000000002</v>
      </c>
      <c r="II210">
        <v>19.630299999999998</v>
      </c>
      <c r="IJ210" s="1">
        <v>1.386202E-3</v>
      </c>
      <c r="IK210" s="1">
        <v>0.56855440000000002</v>
      </c>
      <c r="IL210">
        <v>0.53733030000000004</v>
      </c>
      <c r="IM210">
        <v>20.465150000000001</v>
      </c>
      <c r="IN210" s="1">
        <v>1.3337360000000001E-3</v>
      </c>
      <c r="IO210" s="1">
        <v>0.54680499999999999</v>
      </c>
      <c r="IP210">
        <v>0.53735299999999997</v>
      </c>
      <c r="IQ210">
        <v>20.896139999999999</v>
      </c>
      <c r="IR210" s="1">
        <v>1.2928200000000001E-3</v>
      </c>
      <c r="IS210" s="1">
        <v>0.52985289999999996</v>
      </c>
      <c r="IT210">
        <v>0.53736640000000002</v>
      </c>
      <c r="IU210">
        <v>20.742799999999999</v>
      </c>
      <c r="IV210" s="1">
        <v>1.259355E-3</v>
      </c>
      <c r="IW210" s="1">
        <v>0.51610089999999997</v>
      </c>
      <c r="IX210">
        <v>0.53737590000000002</v>
      </c>
      <c r="IY210">
        <v>20.262460000000001</v>
      </c>
      <c r="IZ210" s="1">
        <v>1.2276990000000001E-3</v>
      </c>
      <c r="JA210" s="1">
        <v>0.50318859999999999</v>
      </c>
      <c r="JB210">
        <v>0.537385</v>
      </c>
      <c r="JC210">
        <v>19.596990000000002</v>
      </c>
      <c r="JD210" s="1">
        <v>1.1932589999999999E-3</v>
      </c>
      <c r="JE210" s="1">
        <v>0.48919119999999999</v>
      </c>
      <c r="JF210">
        <v>0.53739769999999998</v>
      </c>
      <c r="JG210">
        <v>19.30472</v>
      </c>
      <c r="JH210" s="1">
        <v>1.1544700000000001E-3</v>
      </c>
      <c r="JI210" s="1">
        <v>0.4734468</v>
      </c>
      <c r="JJ210">
        <v>0.53738989999999998</v>
      </c>
      <c r="JK210">
        <v>19.177499999999998</v>
      </c>
      <c r="JL210" s="1">
        <v>1.1128500000000001E-3</v>
      </c>
      <c r="JM210" s="1">
        <v>0.45644750000000001</v>
      </c>
      <c r="JN210">
        <v>0.53739490000000001</v>
      </c>
      <c r="JO210">
        <v>19.444389999999999</v>
      </c>
      <c r="JP210" s="1">
        <v>1.069873E-3</v>
      </c>
      <c r="JQ210" s="1">
        <v>0.43891740000000001</v>
      </c>
      <c r="JR210">
        <v>0.53740250000000001</v>
      </c>
      <c r="JS210">
        <v>19.724039999999999</v>
      </c>
      <c r="JT210" s="1">
        <v>1.027278E-3</v>
      </c>
      <c r="JU210" s="1">
        <v>0.4214349</v>
      </c>
      <c r="JV210">
        <v>0.53740730000000003</v>
      </c>
      <c r="JW210">
        <v>19.800260000000002</v>
      </c>
      <c r="JX210" s="1">
        <v>9.8569530000000008E-4</v>
      </c>
      <c r="JY210" s="1">
        <v>0.40441290000000002</v>
      </c>
      <c r="JZ210">
        <v>0.53740580000000004</v>
      </c>
      <c r="KA210">
        <v>19.61384</v>
      </c>
      <c r="KB210" s="1">
        <v>9.4596570000000002E-4</v>
      </c>
      <c r="KC210" s="1">
        <v>0.38810090000000003</v>
      </c>
      <c r="KD210">
        <v>0.5373945</v>
      </c>
      <c r="KE210">
        <v>19.08361</v>
      </c>
      <c r="KF210" s="1">
        <v>9.0787330000000001E-4</v>
      </c>
      <c r="KG210" s="1">
        <v>0.37248969999999998</v>
      </c>
      <c r="KH210">
        <v>0.53741059999999996</v>
      </c>
      <c r="KI210">
        <v>18.357839999999999</v>
      </c>
      <c r="KJ210" s="1">
        <v>8.7158090000000004E-4</v>
      </c>
      <c r="KK210" s="1">
        <v>0.35759869999999999</v>
      </c>
      <c r="KL210">
        <v>0.53739950000000003</v>
      </c>
      <c r="KM210">
        <v>18.114270000000001</v>
      </c>
      <c r="KN210" s="1">
        <v>8.371327E-4</v>
      </c>
      <c r="KO210" s="1">
        <v>0.34344910000000001</v>
      </c>
      <c r="KP210">
        <v>0.53740750000000004</v>
      </c>
      <c r="KQ210">
        <v>17.961950000000002</v>
      </c>
      <c r="KR210" s="1">
        <v>8.0434159999999996E-4</v>
      </c>
      <c r="KS210" s="1">
        <v>0.32997769999999998</v>
      </c>
      <c r="KT210">
        <v>0.53739590000000004</v>
      </c>
      <c r="KU210">
        <v>18.090800000000002</v>
      </c>
      <c r="KV210" s="1">
        <v>7.7289540000000003E-4</v>
      </c>
      <c r="KW210" s="1">
        <v>0.31709690000000001</v>
      </c>
      <c r="KX210">
        <v>0.5373966</v>
      </c>
      <c r="KY210">
        <v>18.463049999999999</v>
      </c>
      <c r="KZ210" s="1">
        <v>7.4280940000000001E-4</v>
      </c>
      <c r="LA210" s="1">
        <v>0.30475160000000001</v>
      </c>
      <c r="LB210">
        <v>0.53740120000000002</v>
      </c>
      <c r="LC210">
        <v>18.618359999999999</v>
      </c>
      <c r="LD210" s="1">
        <v>7.1396800000000005E-4</v>
      </c>
      <c r="LE210" s="1">
        <v>0.29291800000000001</v>
      </c>
      <c r="LF210">
        <v>0.5374004</v>
      </c>
      <c r="LG210">
        <v>18.389410000000002</v>
      </c>
      <c r="LH210" s="1">
        <v>6.8648259999999997E-4</v>
      </c>
      <c r="LI210" s="1">
        <v>0.28160800000000002</v>
      </c>
      <c r="LJ210">
        <v>0.53739689999999996</v>
      </c>
      <c r="LK210">
        <v>17.914709999999999</v>
      </c>
      <c r="LL210" s="1">
        <v>6.6044970000000004E-4</v>
      </c>
      <c r="LM210" s="1">
        <v>0.27094040000000003</v>
      </c>
      <c r="LN210">
        <v>0.53739179999999998</v>
      </c>
      <c r="LO210">
        <v>17.43966</v>
      </c>
      <c r="LP210" s="1">
        <v>6.3565590000000003E-4</v>
      </c>
      <c r="LQ210" s="1">
        <v>0.26078509999999999</v>
      </c>
      <c r="LR210">
        <v>0.53739369999999997</v>
      </c>
      <c r="LS210">
        <v>17.654060000000001</v>
      </c>
      <c r="LT210" s="1">
        <v>6.1199599999999996E-4</v>
      </c>
      <c r="LU210" s="1">
        <v>0.2510715</v>
      </c>
      <c r="LV210">
        <v>0.53737349999999995</v>
      </c>
      <c r="LW210">
        <v>17.96332</v>
      </c>
      <c r="LX210" s="1">
        <v>5.8938359999999995E-4</v>
      </c>
      <c r="LY210" s="1">
        <v>0.24179719999999999</v>
      </c>
      <c r="LZ210">
        <v>0.53733929999999996</v>
      </c>
      <c r="MA210">
        <v>18.42587</v>
      </c>
      <c r="MB210" s="1">
        <v>5.6780830000000004E-4</v>
      </c>
      <c r="MC210" s="1">
        <v>0.23294599999999999</v>
      </c>
      <c r="MD210">
        <v>0.53728699999999996</v>
      </c>
      <c r="ME210">
        <v>19.23011</v>
      </c>
      <c r="MF210" s="1">
        <v>5.4726779999999999E-4</v>
      </c>
      <c r="MG210" s="1">
        <v>0.22453229999999999</v>
      </c>
      <c r="MH210">
        <v>0.53719799999999995</v>
      </c>
      <c r="MI210">
        <v>19.676369999999999</v>
      </c>
      <c r="MJ210" s="1">
        <v>5.2780559999999999E-4</v>
      </c>
      <c r="MK210" s="1">
        <v>0.21657409999999999</v>
      </c>
      <c r="ML210">
        <v>0.53706849999999995</v>
      </c>
      <c r="MM210">
        <v>19.457709999999999</v>
      </c>
      <c r="MN210" s="1">
        <v>5.0933439999999999E-4</v>
      </c>
      <c r="MO210" s="1">
        <v>0.20902309999999999</v>
      </c>
      <c r="MP210">
        <v>0.53689719999999996</v>
      </c>
      <c r="MQ210">
        <v>19.07058</v>
      </c>
      <c r="MR210" s="1">
        <v>4.9141240000000002E-4</v>
      </c>
      <c r="MS210" s="1">
        <v>0.2017359</v>
      </c>
      <c r="MT210">
        <v>0.53672319999999996</v>
      </c>
      <c r="MU210">
        <v>18.631640000000001</v>
      </c>
      <c r="MV210" s="1">
        <v>4.7441760000000002E-4</v>
      </c>
      <c r="MW210" s="1">
        <v>0.19480980000000001</v>
      </c>
      <c r="MX210">
        <v>0.53649259999999999</v>
      </c>
      <c r="MY210">
        <v>18.87932</v>
      </c>
      <c r="MZ210" s="1">
        <v>4.580206E-4</v>
      </c>
      <c r="NA210" s="1">
        <v>0.18814259999999999</v>
      </c>
      <c r="NB210">
        <v>0.53626289999999999</v>
      </c>
      <c r="NC210">
        <v>19.405110000000001</v>
      </c>
      <c r="ND210" s="1">
        <v>4.4222089999999999E-4</v>
      </c>
      <c r="NE210" s="1">
        <v>0.18172440000000001</v>
      </c>
      <c r="NF210">
        <v>0.53603840000000003</v>
      </c>
      <c r="NG210">
        <v>20.095600000000001</v>
      </c>
      <c r="NH210" s="1">
        <v>4.2774829999999998E-4</v>
      </c>
      <c r="NI210" s="1">
        <v>0.17581379999999999</v>
      </c>
      <c r="NJ210">
        <v>0.53580240000000001</v>
      </c>
      <c r="NK210">
        <v>21.00564</v>
      </c>
      <c r="NL210" s="1">
        <v>4.1540220000000001E-4</v>
      </c>
      <c r="NM210" s="1">
        <v>0.17074900000000001</v>
      </c>
      <c r="NN210">
        <v>0.53559509999999999</v>
      </c>
      <c r="NO210">
        <v>21.46041</v>
      </c>
      <c r="NP210" s="1">
        <v>4.0542829999999999E-4</v>
      </c>
      <c r="NQ210" s="1">
        <v>0.1666472</v>
      </c>
      <c r="NR210">
        <v>0.53540350000000003</v>
      </c>
      <c r="NS210">
        <v>21.30649</v>
      </c>
      <c r="NT210" s="1">
        <v>3.9713550000000002E-4</v>
      </c>
      <c r="NU210" s="1">
        <v>0.16325609999999999</v>
      </c>
      <c r="NV210">
        <v>0.5352616</v>
      </c>
      <c r="NW210">
        <v>20.843229999999998</v>
      </c>
      <c r="NX210" s="1">
        <v>3.8895180000000001E-4</v>
      </c>
      <c r="NY210" s="1">
        <v>0.15993289999999999</v>
      </c>
      <c r="NZ210">
        <v>0.53511759999999997</v>
      </c>
      <c r="OA210">
        <v>20.27159</v>
      </c>
      <c r="OB210" s="1">
        <v>3.7975919999999998E-4</v>
      </c>
      <c r="OC210" s="1">
        <v>0.15620210000000001</v>
      </c>
      <c r="OD210">
        <v>0.53501889999999996</v>
      </c>
      <c r="OE210">
        <v>19.82996</v>
      </c>
      <c r="OF210" s="1">
        <v>3.6945089999999999E-4</v>
      </c>
      <c r="OG210" s="1">
        <v>0.1519963</v>
      </c>
      <c r="OH210">
        <v>0.53492209999999996</v>
      </c>
      <c r="OI210">
        <v>19.989380000000001</v>
      </c>
      <c r="OJ210" s="1">
        <v>3.5798319999999999E-4</v>
      </c>
      <c r="OK210" s="1">
        <v>0.1473247</v>
      </c>
    </row>
    <row r="211" spans="1:401" x14ac:dyDescent="0.35">
      <c r="A211">
        <v>217</v>
      </c>
      <c r="B211" t="s">
        <v>4</v>
      </c>
      <c r="C211" t="s">
        <v>181</v>
      </c>
      <c r="D211" t="s">
        <v>217</v>
      </c>
      <c r="E211">
        <v>930.60929999999996</v>
      </c>
      <c r="F211">
        <v>1.1094740000000001</v>
      </c>
      <c r="G211">
        <v>16.119209999999999</v>
      </c>
      <c r="H211">
        <v>0</v>
      </c>
      <c r="I211">
        <v>0</v>
      </c>
      <c r="J211">
        <v>1.1074759999999999</v>
      </c>
      <c r="K211">
        <v>16.049250000000001</v>
      </c>
      <c r="L211">
        <v>0</v>
      </c>
      <c r="M211">
        <v>0</v>
      </c>
      <c r="N211">
        <v>1.1055999999999999</v>
      </c>
      <c r="O211">
        <v>16.561340000000001</v>
      </c>
      <c r="P211">
        <v>0</v>
      </c>
      <c r="Q211">
        <v>0</v>
      </c>
      <c r="R211">
        <v>1.1038790000000001</v>
      </c>
      <c r="S211">
        <v>16.91207</v>
      </c>
      <c r="T211">
        <v>0</v>
      </c>
      <c r="U211">
        <v>0</v>
      </c>
      <c r="V211">
        <v>1.1021430000000001</v>
      </c>
      <c r="W211">
        <v>17.273440000000001</v>
      </c>
      <c r="X211">
        <v>0</v>
      </c>
      <c r="Y211">
        <v>0</v>
      </c>
      <c r="Z211">
        <v>1.100293</v>
      </c>
      <c r="AA211">
        <v>17.075559999999999</v>
      </c>
      <c r="AB211">
        <v>0</v>
      </c>
      <c r="AC211">
        <v>0</v>
      </c>
      <c r="AD211">
        <v>1.098428</v>
      </c>
      <c r="AE211">
        <v>16.668220000000002</v>
      </c>
      <c r="AF211">
        <v>0</v>
      </c>
      <c r="AG211">
        <v>0</v>
      </c>
      <c r="AH211">
        <v>1.096514</v>
      </c>
      <c r="AI211">
        <v>16.223610000000001</v>
      </c>
      <c r="AJ211">
        <v>0</v>
      </c>
      <c r="AK211">
        <v>0</v>
      </c>
      <c r="AL211">
        <v>1.094624</v>
      </c>
      <c r="AM211">
        <v>15.830270000000001</v>
      </c>
      <c r="AN211" s="1">
        <v>2.3687029999999998E-33</v>
      </c>
      <c r="AO211" s="1">
        <v>8.0757310000000006E-31</v>
      </c>
      <c r="AP211">
        <v>1.09266</v>
      </c>
      <c r="AQ211">
        <v>15.728960000000001</v>
      </c>
      <c r="AR211" s="1">
        <v>1.3882410000000001E-22</v>
      </c>
      <c r="AS211" s="1">
        <v>4.737971E-20</v>
      </c>
      <c r="AT211">
        <v>1.090695</v>
      </c>
      <c r="AU211">
        <v>16.22953</v>
      </c>
      <c r="AV211" s="1">
        <v>6.2933969999999997E-12</v>
      </c>
      <c r="AW211" s="1">
        <v>1.2933940000000001E-9</v>
      </c>
      <c r="AX211">
        <v>1.0888059999999999</v>
      </c>
      <c r="AY211">
        <v>16.557009999999998</v>
      </c>
      <c r="AZ211" s="1">
        <v>1.355065E-6</v>
      </c>
      <c r="BA211" s="1">
        <v>3.353494E-4</v>
      </c>
      <c r="BB211">
        <v>1.086943</v>
      </c>
      <c r="BC211">
        <v>16.692119999999999</v>
      </c>
      <c r="BD211" s="1">
        <v>9.4247630000000003E-4</v>
      </c>
      <c r="BE211">
        <v>0.25045519999999999</v>
      </c>
      <c r="BF211">
        <v>1.0850679999999999</v>
      </c>
      <c r="BG211">
        <v>16.60371</v>
      </c>
      <c r="BH211" s="1">
        <v>8.4120739999999999E-2</v>
      </c>
      <c r="BI211">
        <v>23.752030000000001</v>
      </c>
      <c r="BJ211">
        <v>1.0832329999999999</v>
      </c>
      <c r="BK211">
        <v>16.054040000000001</v>
      </c>
      <c r="BL211">
        <v>1.864125</v>
      </c>
      <c r="BM211">
        <v>554.47640000000001</v>
      </c>
      <c r="BN211">
        <v>1.081337</v>
      </c>
      <c r="BO211">
        <v>15.386649999999999</v>
      </c>
      <c r="BP211">
        <v>14.394439999999999</v>
      </c>
      <c r="BQ211">
        <v>4486.5020000000004</v>
      </c>
      <c r="BR211">
        <v>1.079396</v>
      </c>
      <c r="BS211">
        <v>14.81673</v>
      </c>
      <c r="BT211">
        <v>48.268819999999998</v>
      </c>
      <c r="BU211">
        <v>15696.61</v>
      </c>
      <c r="BV211">
        <v>1.0767979999999999</v>
      </c>
      <c r="BW211">
        <v>14.819739999999999</v>
      </c>
      <c r="BX211">
        <v>82.416499999999999</v>
      </c>
      <c r="BY211">
        <v>27857.759999999998</v>
      </c>
      <c r="BZ211">
        <v>1.0730759999999999</v>
      </c>
      <c r="CA211">
        <v>15.32494</v>
      </c>
      <c r="CB211">
        <v>80.957470000000001</v>
      </c>
      <c r="CC211">
        <v>28362.42</v>
      </c>
      <c r="CD211">
        <v>1.0687219999999999</v>
      </c>
      <c r="CE211">
        <v>16.077490000000001</v>
      </c>
      <c r="CF211">
        <v>50.550579999999997</v>
      </c>
      <c r="CG211">
        <v>18300.3</v>
      </c>
      <c r="CH211">
        <v>1.0636410000000001</v>
      </c>
      <c r="CI211">
        <v>16.741129999999998</v>
      </c>
      <c r="CJ211">
        <v>21.853529999999999</v>
      </c>
      <c r="CK211">
        <v>8154.5550000000003</v>
      </c>
      <c r="CL211">
        <v>1.0580989999999999</v>
      </c>
      <c r="CM211">
        <v>16.91864</v>
      </c>
      <c r="CN211">
        <v>7.0813059999999997</v>
      </c>
      <c r="CO211">
        <v>2713.7809999999999</v>
      </c>
      <c r="CP211">
        <v>1.051998</v>
      </c>
      <c r="CQ211">
        <v>16.630410000000001</v>
      </c>
      <c r="CR211">
        <v>1.871348</v>
      </c>
      <c r="CS211">
        <v>732.58690000000001</v>
      </c>
      <c r="CT211">
        <v>1.0480849999999999</v>
      </c>
      <c r="CU211">
        <v>16.16574</v>
      </c>
      <c r="CV211">
        <v>0.46154800000000001</v>
      </c>
      <c r="CW211">
        <v>181.4975</v>
      </c>
      <c r="CX211">
        <v>1.043515</v>
      </c>
      <c r="CY211">
        <v>15.66662</v>
      </c>
      <c r="CZ211" s="1">
        <v>0.14245469999999999</v>
      </c>
      <c r="DA211">
        <v>54.566310000000001</v>
      </c>
      <c r="DB211">
        <v>1.0390280000000001</v>
      </c>
      <c r="DC211">
        <v>15.631</v>
      </c>
      <c r="DD211" s="1">
        <v>7.6651250000000004E-2</v>
      </c>
      <c r="DE211">
        <v>28.150279999999999</v>
      </c>
      <c r="DF211">
        <v>1.0343659999999999</v>
      </c>
      <c r="DG211">
        <v>16.086749999999999</v>
      </c>
      <c r="DH211" s="1">
        <v>6.3588629999999993E-2</v>
      </c>
      <c r="DI211">
        <v>22.908259999999999</v>
      </c>
      <c r="DJ211">
        <v>1.0287269999999999</v>
      </c>
      <c r="DK211">
        <v>16.6663</v>
      </c>
      <c r="DL211" s="1">
        <v>6.2226539999999997E-2</v>
      </c>
      <c r="DM211" s="1">
        <v>22.35134</v>
      </c>
      <c r="DN211">
        <v>1.0226980000000001</v>
      </c>
      <c r="DO211">
        <v>17.291930000000001</v>
      </c>
      <c r="DP211" s="1">
        <v>6.317557E-2</v>
      </c>
      <c r="DQ211" s="1">
        <v>22.77281</v>
      </c>
      <c r="DR211">
        <v>1.017433</v>
      </c>
      <c r="DS211">
        <v>17.592690000000001</v>
      </c>
      <c r="DT211" s="1">
        <v>6.316782E-2</v>
      </c>
      <c r="DU211" s="1">
        <v>22.891290000000001</v>
      </c>
      <c r="DV211">
        <v>1.012229</v>
      </c>
      <c r="DW211">
        <v>17.435890000000001</v>
      </c>
      <c r="DX211" s="1">
        <v>6.1091449999999999E-2</v>
      </c>
      <c r="DY211" s="1">
        <v>22.282530000000001</v>
      </c>
      <c r="DZ211">
        <v>1.006408</v>
      </c>
      <c r="EA211">
        <v>17.002130000000001</v>
      </c>
      <c r="EB211" s="1">
        <v>5.734976E-2</v>
      </c>
      <c r="EC211" s="1">
        <v>21.05001</v>
      </c>
      <c r="ED211">
        <v>0.99854909999999997</v>
      </c>
      <c r="EE211">
        <v>16.471060000000001</v>
      </c>
      <c r="EF211" s="1">
        <v>5.2644219999999999E-2</v>
      </c>
      <c r="EG211" s="1">
        <v>19.470510000000001</v>
      </c>
      <c r="EH211">
        <v>0.99096660000000003</v>
      </c>
      <c r="EI211">
        <v>16.32601</v>
      </c>
      <c r="EJ211" s="1">
        <v>4.7669219999999998E-2</v>
      </c>
      <c r="EK211" s="1">
        <v>17.751380000000001</v>
      </c>
      <c r="EL211">
        <v>0.98347050000000003</v>
      </c>
      <c r="EM211">
        <v>16.673559999999998</v>
      </c>
      <c r="EN211" s="1">
        <v>4.2760390000000002E-2</v>
      </c>
      <c r="EO211" s="1">
        <v>16.026309999999999</v>
      </c>
      <c r="EP211">
        <v>0.97585920000000004</v>
      </c>
      <c r="EQ211">
        <v>17.348549999999999</v>
      </c>
      <c r="ER211" s="1">
        <v>3.7956570000000002E-2</v>
      </c>
      <c r="ES211" s="1">
        <v>14.31671</v>
      </c>
      <c r="ET211">
        <v>0.9688928</v>
      </c>
      <c r="EU211">
        <v>18.044370000000001</v>
      </c>
      <c r="EV211" s="1">
        <v>3.3226690000000003E-2</v>
      </c>
      <c r="EW211" s="1">
        <v>12.607519999999999</v>
      </c>
      <c r="EX211">
        <v>0.96274110000000002</v>
      </c>
      <c r="EY211">
        <v>18.318000000000001</v>
      </c>
      <c r="EZ211" s="1">
        <v>2.8679880000000001E-2</v>
      </c>
      <c r="FA211" s="1">
        <v>10.937889999999999</v>
      </c>
      <c r="FB211">
        <v>0.95747610000000005</v>
      </c>
      <c r="FC211">
        <v>18.183209999999999</v>
      </c>
      <c r="FD211" s="1">
        <v>2.455682E-2</v>
      </c>
      <c r="FE211" s="1">
        <v>9.3987839999999991</v>
      </c>
      <c r="FF211">
        <v>0.95352870000000001</v>
      </c>
      <c r="FG211">
        <v>17.771049999999999</v>
      </c>
      <c r="FH211" s="1">
        <v>2.1028580000000002E-2</v>
      </c>
      <c r="FI211" s="1">
        <v>8.0600869999999993</v>
      </c>
      <c r="FJ211">
        <v>0.95054870000000002</v>
      </c>
      <c r="FK211">
        <v>17.239460000000001</v>
      </c>
      <c r="FL211" s="1">
        <v>1.8127259999999999E-2</v>
      </c>
      <c r="FM211" s="1">
        <v>6.9463790000000003</v>
      </c>
      <c r="FN211">
        <v>0.94826840000000001</v>
      </c>
      <c r="FO211">
        <v>17.291679999999999</v>
      </c>
      <c r="FP211" s="1">
        <v>1.5780889999999999E-2</v>
      </c>
      <c r="FQ211" s="1">
        <v>6.0401220000000002</v>
      </c>
      <c r="FR211">
        <v>0.94680120000000001</v>
      </c>
      <c r="FS211">
        <v>17.50826</v>
      </c>
      <c r="FT211" s="1">
        <v>1.386271E-2</v>
      </c>
      <c r="FU211" s="1">
        <v>5.2974069999999998</v>
      </c>
      <c r="FV211">
        <v>0.94583870000000003</v>
      </c>
      <c r="FW211">
        <v>17.84479</v>
      </c>
      <c r="FX211" s="1">
        <v>1.219288E-2</v>
      </c>
      <c r="FY211" s="1">
        <v>4.6544290000000004</v>
      </c>
      <c r="FZ211">
        <v>0.94511429999999996</v>
      </c>
      <c r="GA211">
        <v>18.195979999999999</v>
      </c>
      <c r="GB211" s="1">
        <v>1.056729E-2</v>
      </c>
      <c r="GC211" s="1">
        <v>4.0355359999999996</v>
      </c>
      <c r="GD211">
        <v>0.94469959999999997</v>
      </c>
      <c r="GE211">
        <v>18.372260000000001</v>
      </c>
      <c r="GF211" s="1">
        <v>8.8655460000000002E-3</v>
      </c>
      <c r="GG211" s="1">
        <v>3.3915839999999999</v>
      </c>
      <c r="GH211">
        <v>0.94451350000000001</v>
      </c>
      <c r="GI211">
        <v>18.258900000000001</v>
      </c>
      <c r="GJ211" s="1">
        <v>7.1430290000000004E-3</v>
      </c>
      <c r="GK211" s="1">
        <v>2.7377539999999998</v>
      </c>
      <c r="GL211">
        <v>0.94449260000000002</v>
      </c>
      <c r="GM211">
        <v>17.83821</v>
      </c>
      <c r="GN211" s="1">
        <v>5.5824719999999998E-3</v>
      </c>
      <c r="GO211" s="1">
        <v>2.140733</v>
      </c>
      <c r="GP211">
        <v>0.9446177</v>
      </c>
      <c r="GQ211">
        <v>17.291270000000001</v>
      </c>
      <c r="GR211" s="1">
        <v>4.3428759999999999E-3</v>
      </c>
      <c r="GS211" s="1">
        <v>1.6619330000000001</v>
      </c>
      <c r="GT211">
        <v>0.9448259</v>
      </c>
      <c r="GU211">
        <v>17.387630000000001</v>
      </c>
      <c r="GV211" s="1">
        <v>3.4620860000000001E-3</v>
      </c>
      <c r="GW211" s="1">
        <v>1.319458</v>
      </c>
      <c r="GX211">
        <v>0.94511540000000005</v>
      </c>
      <c r="GY211">
        <v>17.736640000000001</v>
      </c>
      <c r="GZ211" s="1">
        <v>2.8812629999999998E-3</v>
      </c>
      <c r="HA211" s="1">
        <v>1.092509</v>
      </c>
      <c r="HB211">
        <v>0.94540809999999997</v>
      </c>
      <c r="HC211">
        <v>18.2879</v>
      </c>
      <c r="HD211" s="1">
        <v>2.5033170000000001E-3</v>
      </c>
      <c r="HE211" s="1">
        <v>0.94500700000000004</v>
      </c>
      <c r="HF211">
        <v>0.94569020000000004</v>
      </c>
      <c r="HG211">
        <v>19.04955</v>
      </c>
      <c r="HH211" s="1">
        <v>2.2457509999999998E-3</v>
      </c>
      <c r="HI211" s="1">
        <v>0.84519520000000004</v>
      </c>
      <c r="HJ211">
        <v>0.94600249999999997</v>
      </c>
      <c r="HK211">
        <v>19.53642</v>
      </c>
      <c r="HL211" s="1">
        <v>2.0505609999999998E-3</v>
      </c>
      <c r="HM211" s="1">
        <v>0.77036990000000005</v>
      </c>
      <c r="HN211">
        <v>0.9461986</v>
      </c>
      <c r="HO211">
        <v>19.411249999999999</v>
      </c>
      <c r="HP211" s="1">
        <v>1.8892550000000001E-3</v>
      </c>
      <c r="HQ211" s="1">
        <v>0.70899480000000004</v>
      </c>
      <c r="HR211">
        <v>0.94642599999999999</v>
      </c>
      <c r="HS211">
        <v>18.958600000000001</v>
      </c>
      <c r="HT211" s="1">
        <v>1.7524730000000001E-3</v>
      </c>
      <c r="HU211" s="1">
        <v>0.65704390000000001</v>
      </c>
      <c r="HV211">
        <v>0.94657809999999998</v>
      </c>
      <c r="HW211">
        <v>18.390999999999998</v>
      </c>
      <c r="HX211" s="1">
        <v>1.6372940000000001E-3</v>
      </c>
      <c r="HY211" s="1">
        <v>0.61333720000000003</v>
      </c>
      <c r="HZ211">
        <v>0.94666530000000004</v>
      </c>
      <c r="IA211">
        <v>18.44605</v>
      </c>
      <c r="IB211" s="1">
        <v>1.541136E-3</v>
      </c>
      <c r="IC211" s="1">
        <v>0.57691340000000002</v>
      </c>
      <c r="ID211">
        <v>0.94675450000000005</v>
      </c>
      <c r="IE211">
        <v>18.955390000000001</v>
      </c>
      <c r="IF211" s="1">
        <v>1.4610129999999999E-3</v>
      </c>
      <c r="IG211" s="1">
        <v>0.54655209999999999</v>
      </c>
      <c r="IH211">
        <v>0.94683030000000001</v>
      </c>
      <c r="II211">
        <v>19.61675</v>
      </c>
      <c r="IJ211" s="1">
        <v>1.393966E-3</v>
      </c>
      <c r="IK211" s="1">
        <v>0.52119260000000001</v>
      </c>
      <c r="IL211">
        <v>0.94689429999999997</v>
      </c>
      <c r="IM211">
        <v>20.42174</v>
      </c>
      <c r="IN211" s="1">
        <v>1.339853E-3</v>
      </c>
      <c r="IO211" s="1">
        <v>0.50064260000000005</v>
      </c>
      <c r="IP211">
        <v>0.9468879</v>
      </c>
      <c r="IQ211">
        <v>20.859400000000001</v>
      </c>
      <c r="IR211" s="1">
        <v>1.297599E-3</v>
      </c>
      <c r="IS211" s="1">
        <v>0.4845759</v>
      </c>
      <c r="IT211">
        <v>0.94693419999999995</v>
      </c>
      <c r="IU211">
        <v>20.756070000000001</v>
      </c>
      <c r="IV211" s="1">
        <v>1.2634499999999999E-3</v>
      </c>
      <c r="IW211" s="1">
        <v>0.47170289999999998</v>
      </c>
      <c r="IX211">
        <v>0.94694290000000003</v>
      </c>
      <c r="IY211">
        <v>20.32593</v>
      </c>
      <c r="IZ211" s="1">
        <v>1.231843E-3</v>
      </c>
      <c r="JA211" s="1">
        <v>0.45993830000000002</v>
      </c>
      <c r="JB211">
        <v>0.94694999999999996</v>
      </c>
      <c r="JC211">
        <v>19.694569999999999</v>
      </c>
      <c r="JD211" s="1">
        <v>1.197893E-3</v>
      </c>
      <c r="JE211" s="1">
        <v>0.44740999999999997</v>
      </c>
      <c r="JF211">
        <v>0.94696780000000003</v>
      </c>
      <c r="JG211">
        <v>19.390329999999999</v>
      </c>
      <c r="JH211" s="1">
        <v>1.159621E-3</v>
      </c>
      <c r="JI211" s="1">
        <v>0.4333283</v>
      </c>
      <c r="JJ211">
        <v>0.94695689999999999</v>
      </c>
      <c r="JK211">
        <v>19.227689999999999</v>
      </c>
      <c r="JL211" s="1">
        <v>1.1183090000000001E-3</v>
      </c>
      <c r="JM211" s="1">
        <v>0.41800039999999999</v>
      </c>
      <c r="JN211">
        <v>0.94694500000000004</v>
      </c>
      <c r="JO211">
        <v>19.435230000000001</v>
      </c>
      <c r="JP211" s="1">
        <v>1.0753990000000001E-3</v>
      </c>
      <c r="JQ211" s="1">
        <v>0.40208240000000001</v>
      </c>
      <c r="JR211">
        <v>0.94695249999999997</v>
      </c>
      <c r="JS211">
        <v>19.68862</v>
      </c>
      <c r="JT211" s="1">
        <v>1.032725E-3</v>
      </c>
      <c r="JU211" s="1">
        <v>0.38614549999999997</v>
      </c>
      <c r="JV211">
        <v>0.94695589999999996</v>
      </c>
      <c r="JW211">
        <v>19.77535</v>
      </c>
      <c r="JX211" s="1">
        <v>9.9094200000000008E-4</v>
      </c>
      <c r="JY211" s="1">
        <v>0.37056600000000001</v>
      </c>
      <c r="JZ211">
        <v>0.94695810000000002</v>
      </c>
      <c r="KA211">
        <v>19.63842</v>
      </c>
      <c r="KB211" s="1">
        <v>9.5099699999999998E-4</v>
      </c>
      <c r="KC211" s="1">
        <v>0.35561569999999998</v>
      </c>
      <c r="KD211">
        <v>0.94695640000000003</v>
      </c>
      <c r="KE211">
        <v>19.15936</v>
      </c>
      <c r="KF211" s="1">
        <v>9.1267189999999997E-4</v>
      </c>
      <c r="KG211" s="1">
        <v>0.34128979999999998</v>
      </c>
      <c r="KH211">
        <v>0.94696349999999996</v>
      </c>
      <c r="KI211">
        <v>18.462060000000001</v>
      </c>
      <c r="KJ211" s="1">
        <v>8.7615860000000002E-4</v>
      </c>
      <c r="KK211" s="1">
        <v>0.32764100000000002</v>
      </c>
      <c r="KL211">
        <v>0.9469687</v>
      </c>
      <c r="KM211">
        <v>18.198090000000001</v>
      </c>
      <c r="KN211" s="1">
        <v>8.4148179999999999E-4</v>
      </c>
      <c r="KO211" s="1">
        <v>0.31464920000000002</v>
      </c>
      <c r="KP211">
        <v>0.94696720000000001</v>
      </c>
      <c r="KQ211">
        <v>18.01643</v>
      </c>
      <c r="KR211" s="1">
        <v>8.0848460000000003E-4</v>
      </c>
      <c r="KS211" s="1">
        <v>0.30229499999999998</v>
      </c>
      <c r="KT211">
        <v>0.94696409999999998</v>
      </c>
      <c r="KU211">
        <v>18.09825</v>
      </c>
      <c r="KV211" s="1">
        <v>7.7686870000000002E-4</v>
      </c>
      <c r="KW211" s="1">
        <v>0.2904871</v>
      </c>
      <c r="KX211">
        <v>0.94696480000000005</v>
      </c>
      <c r="KY211">
        <v>18.450230000000001</v>
      </c>
      <c r="KZ211" s="1">
        <v>7.4661560000000005E-4</v>
      </c>
      <c r="LA211" s="1">
        <v>0.27917259999999999</v>
      </c>
      <c r="LB211">
        <v>0.94697050000000005</v>
      </c>
      <c r="LC211">
        <v>18.60764</v>
      </c>
      <c r="LD211" s="1">
        <v>7.1762710000000001E-4</v>
      </c>
      <c r="LE211" s="1">
        <v>0.26833109999999999</v>
      </c>
      <c r="LF211">
        <v>0.94697169999999997</v>
      </c>
      <c r="LG211">
        <v>18.40814</v>
      </c>
      <c r="LH211" s="1">
        <v>6.8994640000000001E-4</v>
      </c>
      <c r="LI211" s="1">
        <v>0.25794820000000002</v>
      </c>
      <c r="LJ211">
        <v>0.94696499999999995</v>
      </c>
      <c r="LK211">
        <v>17.966909999999999</v>
      </c>
      <c r="LL211" s="1">
        <v>6.6372489999999996E-4</v>
      </c>
      <c r="LM211" s="1">
        <v>0.2481497</v>
      </c>
      <c r="LN211">
        <v>0.94695070000000003</v>
      </c>
      <c r="LO211">
        <v>17.518650000000001</v>
      </c>
      <c r="LP211" s="1">
        <v>6.3877379999999998E-4</v>
      </c>
      <c r="LQ211" s="1">
        <v>0.23883389999999999</v>
      </c>
      <c r="LR211">
        <v>0.94693680000000002</v>
      </c>
      <c r="LS211">
        <v>17.719329999999999</v>
      </c>
      <c r="LT211" s="1">
        <v>6.14987E-4</v>
      </c>
      <c r="LU211" s="1">
        <v>0.22992979999999999</v>
      </c>
      <c r="LV211">
        <v>0.94690560000000001</v>
      </c>
      <c r="LW211">
        <v>18.01614</v>
      </c>
      <c r="LX211" s="1">
        <v>5.9222980000000005E-4</v>
      </c>
      <c r="LY211" s="1">
        <v>0.22142500000000001</v>
      </c>
      <c r="LZ211">
        <v>0.94685439999999998</v>
      </c>
      <c r="MA211">
        <v>18.445640000000001</v>
      </c>
      <c r="MB211" s="1">
        <v>5.7052700000000003E-4</v>
      </c>
      <c r="MC211" s="1">
        <v>0.21330679999999999</v>
      </c>
      <c r="MD211">
        <v>0.9467757</v>
      </c>
      <c r="ME211">
        <v>19.205490000000001</v>
      </c>
      <c r="MF211" s="1">
        <v>5.4984680000000005E-4</v>
      </c>
      <c r="MG211" s="1">
        <v>0.20558190000000001</v>
      </c>
      <c r="MH211">
        <v>0.9466618</v>
      </c>
      <c r="MI211">
        <v>19.650649999999999</v>
      </c>
      <c r="MJ211" s="1">
        <v>5.3024620000000002E-4</v>
      </c>
      <c r="MK211" s="1">
        <v>0.19827049999999999</v>
      </c>
      <c r="ML211">
        <v>0.94648770000000004</v>
      </c>
      <c r="MM211">
        <v>19.468920000000001</v>
      </c>
      <c r="MN211" s="1">
        <v>5.1167620000000004E-4</v>
      </c>
      <c r="MO211" s="1">
        <v>0.19134390000000001</v>
      </c>
      <c r="MP211">
        <v>0.94621639999999996</v>
      </c>
      <c r="MQ211">
        <v>19.108149999999998</v>
      </c>
      <c r="MR211" s="1">
        <v>4.9365029999999999E-4</v>
      </c>
      <c r="MS211" s="1">
        <v>0.18466540000000001</v>
      </c>
      <c r="MT211">
        <v>0.94595470000000004</v>
      </c>
      <c r="MU211">
        <v>18.695219999999999</v>
      </c>
      <c r="MV211" s="1">
        <v>4.7654689999999998E-4</v>
      </c>
      <c r="MW211" s="1">
        <v>0.17830360000000001</v>
      </c>
      <c r="MX211">
        <v>0.94563870000000005</v>
      </c>
      <c r="MY211">
        <v>18.923249999999999</v>
      </c>
      <c r="MZ211" s="1">
        <v>4.600815E-4</v>
      </c>
      <c r="NA211" s="1">
        <v>0.1721985</v>
      </c>
      <c r="NB211">
        <v>0.94532709999999998</v>
      </c>
      <c r="NC211">
        <v>19.42634</v>
      </c>
      <c r="ND211" s="1">
        <v>4.4419190000000001E-4</v>
      </c>
      <c r="NE211" s="1">
        <v>0.16631280000000001</v>
      </c>
      <c r="NF211">
        <v>0.94499339999999998</v>
      </c>
      <c r="NG211">
        <v>20.068020000000001</v>
      </c>
      <c r="NH211" s="1">
        <v>4.295026E-4</v>
      </c>
      <c r="NI211" s="1">
        <v>0.16083439999999999</v>
      </c>
      <c r="NJ211">
        <v>0.94468030000000003</v>
      </c>
      <c r="NK211">
        <v>20.945930000000001</v>
      </c>
      <c r="NL211" s="1">
        <v>4.1686039999999999E-4</v>
      </c>
      <c r="NM211" s="1">
        <v>0.1560887</v>
      </c>
      <c r="NN211">
        <v>0.94441010000000003</v>
      </c>
      <c r="NO211">
        <v>21.417390000000001</v>
      </c>
      <c r="NP211" s="1">
        <v>4.0659730000000002E-4</v>
      </c>
      <c r="NQ211" s="1">
        <v>0.15221609999999999</v>
      </c>
      <c r="NR211">
        <v>0.94415939999999998</v>
      </c>
      <c r="NS211">
        <v>21.319600000000001</v>
      </c>
      <c r="NT211" s="1">
        <v>3.9815739999999998E-4</v>
      </c>
      <c r="NU211" s="1">
        <v>0.14904780000000001</v>
      </c>
      <c r="NV211">
        <v>0.9439613</v>
      </c>
      <c r="NW211">
        <v>20.900379999999998</v>
      </c>
      <c r="NX211" s="1">
        <v>3.9004749999999998E-4</v>
      </c>
      <c r="NY211" s="1">
        <v>0.1460468</v>
      </c>
      <c r="NZ211">
        <v>0.94379279999999999</v>
      </c>
      <c r="OA211">
        <v>20.35078</v>
      </c>
      <c r="OB211" s="1">
        <v>3.8099640000000001E-4</v>
      </c>
      <c r="OC211" s="1">
        <v>0.1427137</v>
      </c>
      <c r="OD211">
        <v>0.94366749999999999</v>
      </c>
      <c r="OE211">
        <v>19.904150000000001</v>
      </c>
      <c r="OF211" s="1">
        <v>3.7084619999999999E-4</v>
      </c>
      <c r="OG211" s="1">
        <v>0.1389563</v>
      </c>
      <c r="OH211">
        <v>0.94352369999999997</v>
      </c>
      <c r="OI211">
        <v>20.01595</v>
      </c>
      <c r="OJ211" s="1">
        <v>3.5950460000000001E-4</v>
      </c>
      <c r="OK211" s="1">
        <v>0.13476399999999999</v>
      </c>
    </row>
    <row r="212" spans="1:401" x14ac:dyDescent="0.35">
      <c r="A212">
        <v>218</v>
      </c>
      <c r="B212" t="s">
        <v>4</v>
      </c>
      <c r="C212" t="s">
        <v>181</v>
      </c>
      <c r="D212" t="s">
        <v>218</v>
      </c>
      <c r="E212">
        <v>1806.586</v>
      </c>
      <c r="F212">
        <v>0.67938200000000004</v>
      </c>
      <c r="G212">
        <v>16.157550000000001</v>
      </c>
      <c r="H212">
        <v>0</v>
      </c>
      <c r="I212">
        <v>0</v>
      </c>
      <c r="J212">
        <v>0.6773072</v>
      </c>
      <c r="K212">
        <v>16.056100000000001</v>
      </c>
      <c r="L212">
        <v>0</v>
      </c>
      <c r="M212">
        <v>0</v>
      </c>
      <c r="N212">
        <v>0.67534260000000002</v>
      </c>
      <c r="O212">
        <v>16.549389999999999</v>
      </c>
      <c r="P212">
        <v>0</v>
      </c>
      <c r="Q212">
        <v>0</v>
      </c>
      <c r="R212">
        <v>0.67339300000000002</v>
      </c>
      <c r="S212">
        <v>16.905169999999998</v>
      </c>
      <c r="T212">
        <v>0</v>
      </c>
      <c r="U212">
        <v>0</v>
      </c>
      <c r="V212">
        <v>0.67140250000000001</v>
      </c>
      <c r="W212">
        <v>17.282109999999999</v>
      </c>
      <c r="X212">
        <v>0</v>
      </c>
      <c r="Y212">
        <v>0</v>
      </c>
      <c r="Z212">
        <v>0.66933719999999997</v>
      </c>
      <c r="AA212">
        <v>17.129270000000002</v>
      </c>
      <c r="AB212">
        <v>0</v>
      </c>
      <c r="AC212">
        <v>0</v>
      </c>
      <c r="AD212">
        <v>0.66720930000000001</v>
      </c>
      <c r="AE212">
        <v>16.728680000000001</v>
      </c>
      <c r="AF212">
        <v>0</v>
      </c>
      <c r="AG212">
        <v>0</v>
      </c>
      <c r="AH212">
        <v>0.66504490000000005</v>
      </c>
      <c r="AI212">
        <v>16.29074</v>
      </c>
      <c r="AJ212">
        <v>0</v>
      </c>
      <c r="AK212">
        <v>0</v>
      </c>
      <c r="AL212">
        <v>0.66286270000000003</v>
      </c>
      <c r="AM212">
        <v>15.87293</v>
      </c>
      <c r="AN212" s="1">
        <v>7.1108660000000003E-34</v>
      </c>
      <c r="AO212" s="1">
        <v>5.1843549999999997E-31</v>
      </c>
      <c r="AP212">
        <v>0.66065269999999998</v>
      </c>
      <c r="AQ212">
        <v>15.73222</v>
      </c>
      <c r="AR212" s="1">
        <v>4.1591389999999998E-23</v>
      </c>
      <c r="AS212" s="1">
        <v>3.0337500000000002E-20</v>
      </c>
      <c r="AT212">
        <v>0.65843609999999997</v>
      </c>
      <c r="AU212">
        <v>16.201689999999999</v>
      </c>
      <c r="AV212" s="1">
        <v>8.9842879999999995E-13</v>
      </c>
      <c r="AW212" s="1">
        <v>6.566899E-10</v>
      </c>
      <c r="AX212">
        <v>0.65624360000000004</v>
      </c>
      <c r="AY212">
        <v>16.542400000000001</v>
      </c>
      <c r="AZ212" s="1">
        <v>5.42976E-7</v>
      </c>
      <c r="BA212" s="1">
        <v>2.3950849999999999E-4</v>
      </c>
      <c r="BB212">
        <v>0.65406609999999998</v>
      </c>
      <c r="BC212">
        <v>16.707650000000001</v>
      </c>
      <c r="BD212" s="1">
        <v>5.1697050000000001E-4</v>
      </c>
      <c r="BE212">
        <v>0.24634229999999999</v>
      </c>
      <c r="BF212">
        <v>0.65189549999999996</v>
      </c>
      <c r="BG212">
        <v>16.65436</v>
      </c>
      <c r="BH212" s="1">
        <v>5.504759E-2</v>
      </c>
      <c r="BI212">
        <v>28.738440000000001</v>
      </c>
      <c r="BJ212">
        <v>0.6497288</v>
      </c>
      <c r="BK212">
        <v>16.13843</v>
      </c>
      <c r="BL212">
        <v>1.3866289999999999</v>
      </c>
      <c r="BM212">
        <v>788.46510000000001</v>
      </c>
      <c r="BN212">
        <v>0.6475668</v>
      </c>
      <c r="BO212">
        <v>15.47358</v>
      </c>
      <c r="BP212">
        <v>11.85844</v>
      </c>
      <c r="BQ212">
        <v>7294.3289999999997</v>
      </c>
      <c r="BR212">
        <v>0.64533269999999998</v>
      </c>
      <c r="BS212">
        <v>14.888260000000001</v>
      </c>
      <c r="BT212">
        <v>43.295369999999998</v>
      </c>
      <c r="BU212">
        <v>28599.56</v>
      </c>
      <c r="BV212">
        <v>0.64296710000000001</v>
      </c>
      <c r="BW212">
        <v>14.842750000000001</v>
      </c>
      <c r="BX212">
        <v>79.475260000000006</v>
      </c>
      <c r="BY212">
        <v>55957.47</v>
      </c>
      <c r="BZ212">
        <v>0.64019400000000004</v>
      </c>
      <c r="CA212">
        <v>15.333019999999999</v>
      </c>
      <c r="CB212">
        <v>83.093990000000005</v>
      </c>
      <c r="CC212">
        <v>61931.61</v>
      </c>
      <c r="CD212">
        <v>0.6369532</v>
      </c>
      <c r="CE212">
        <v>16.06279</v>
      </c>
      <c r="CF212">
        <v>54.742669999999997</v>
      </c>
      <c r="CG212">
        <v>42875.99</v>
      </c>
      <c r="CH212">
        <v>0.63318799999999997</v>
      </c>
      <c r="CI212">
        <v>16.719480000000001</v>
      </c>
      <c r="CJ212">
        <v>24.777920000000002</v>
      </c>
      <c r="CK212">
        <v>20251.63</v>
      </c>
      <c r="CL212">
        <v>0.62891889999999995</v>
      </c>
      <c r="CM212">
        <v>16.916119999999999</v>
      </c>
      <c r="CN212">
        <v>8.3369940000000007</v>
      </c>
      <c r="CO212">
        <v>7054.8519999999999</v>
      </c>
      <c r="CP212">
        <v>0.62426579999999998</v>
      </c>
      <c r="CQ212">
        <v>16.667310000000001</v>
      </c>
      <c r="CR212">
        <v>2.2615630000000002</v>
      </c>
      <c r="CS212">
        <v>1962.1969999999999</v>
      </c>
      <c r="CT212">
        <v>0.62091580000000002</v>
      </c>
      <c r="CU212">
        <v>16.23124</v>
      </c>
      <c r="CV212">
        <v>0.5588012</v>
      </c>
      <c r="CW212">
        <v>487.95569999999998</v>
      </c>
      <c r="CX212">
        <v>0.61691189999999996</v>
      </c>
      <c r="CY212">
        <v>15.74583</v>
      </c>
      <c r="CZ212" s="1">
        <v>0.1634516</v>
      </c>
      <c r="DA212">
        <v>137.88630000000001</v>
      </c>
      <c r="DB212">
        <v>0.61288260000000006</v>
      </c>
      <c r="DC212">
        <v>15.6891</v>
      </c>
      <c r="DD212" s="1">
        <v>8.0953310000000001E-2</v>
      </c>
      <c r="DE212">
        <v>64.018280000000004</v>
      </c>
      <c r="DF212">
        <v>0.60870480000000005</v>
      </c>
      <c r="DG212">
        <v>16.102699999999999</v>
      </c>
      <c r="DH212" s="1">
        <v>6.4340439999999999E-2</v>
      </c>
      <c r="DI212">
        <v>49.143680000000003</v>
      </c>
      <c r="DJ212">
        <v>0.6045142</v>
      </c>
      <c r="DK212">
        <v>16.647739999999999</v>
      </c>
      <c r="DL212" s="1">
        <v>6.2119920000000002E-2</v>
      </c>
      <c r="DM212">
        <v>47.050379999999997</v>
      </c>
      <c r="DN212">
        <v>0.60032730000000001</v>
      </c>
      <c r="DO212">
        <v>17.251439999999999</v>
      </c>
      <c r="DP212" s="1">
        <v>6.2988849999999999E-2</v>
      </c>
      <c r="DQ212">
        <v>47.811979999999998</v>
      </c>
      <c r="DR212">
        <v>0.59635119999999997</v>
      </c>
      <c r="DS212">
        <v>17.56512</v>
      </c>
      <c r="DT212" s="1">
        <v>6.3203499999999996E-2</v>
      </c>
      <c r="DU212" s="1">
        <v>48.252859999999998</v>
      </c>
      <c r="DV212">
        <v>0.5923756</v>
      </c>
      <c r="DW212">
        <v>17.44896</v>
      </c>
      <c r="DX212" s="1">
        <v>6.1437609999999997E-2</v>
      </c>
      <c r="DY212" s="1">
        <v>47.236969999999999</v>
      </c>
      <c r="DZ212">
        <v>0.58785370000000003</v>
      </c>
      <c r="EA212">
        <v>17.05564</v>
      </c>
      <c r="EB212" s="1">
        <v>5.7890879999999999E-2</v>
      </c>
      <c r="EC212" s="1">
        <v>44.83146</v>
      </c>
      <c r="ED212">
        <v>0.58225340000000003</v>
      </c>
      <c r="EE212">
        <v>16.539960000000001</v>
      </c>
      <c r="EF212" s="1">
        <v>5.3292140000000002E-2</v>
      </c>
      <c r="EG212" s="1">
        <v>41.595559999999999</v>
      </c>
      <c r="EH212">
        <v>0.57683680000000004</v>
      </c>
      <c r="EI212">
        <v>16.370049999999999</v>
      </c>
      <c r="EJ212" s="1">
        <v>4.8345340000000001E-2</v>
      </c>
      <c r="EK212" s="1">
        <v>37.991410000000002</v>
      </c>
      <c r="EL212">
        <v>0.57160350000000004</v>
      </c>
      <c r="EM212">
        <v>16.679849999999998</v>
      </c>
      <c r="EN212" s="1">
        <v>4.3434849999999997E-2</v>
      </c>
      <c r="EO212" s="1">
        <v>34.345959999999998</v>
      </c>
      <c r="EP212">
        <v>0.56675819999999999</v>
      </c>
      <c r="EQ212">
        <v>17.31495</v>
      </c>
      <c r="ER212" s="1">
        <v>3.8632779999999999E-2</v>
      </c>
      <c r="ES212" s="1">
        <v>30.73208</v>
      </c>
      <c r="ET212">
        <v>0.56231180000000003</v>
      </c>
      <c r="EU212">
        <v>17.986440000000002</v>
      </c>
      <c r="EV212" s="1">
        <v>3.3904530000000002E-2</v>
      </c>
      <c r="EW212" s="1">
        <v>27.125520000000002</v>
      </c>
      <c r="EX212">
        <v>0.5582781</v>
      </c>
      <c r="EY212">
        <v>18.276250000000001</v>
      </c>
      <c r="EZ212" s="1">
        <v>2.933053E-2</v>
      </c>
      <c r="FA212" s="1">
        <v>23.58447</v>
      </c>
      <c r="FB212">
        <v>0.55468709999999999</v>
      </c>
      <c r="FC212">
        <v>18.180430000000001</v>
      </c>
      <c r="FD212" s="1">
        <v>2.5141750000000001E-2</v>
      </c>
      <c r="FE212" s="1">
        <v>20.284330000000001</v>
      </c>
      <c r="FF212">
        <v>0.55200000000000005</v>
      </c>
      <c r="FG212">
        <v>17.813400000000001</v>
      </c>
      <c r="FH212" s="1">
        <v>2.1528510000000001E-2</v>
      </c>
      <c r="FI212" s="1">
        <v>17.381119999999999</v>
      </c>
      <c r="FJ212">
        <v>0.54989829999999995</v>
      </c>
      <c r="FK212">
        <v>17.327649999999998</v>
      </c>
      <c r="FL212" s="1">
        <v>1.8538610000000001E-2</v>
      </c>
      <c r="FM212" s="1">
        <v>14.94952</v>
      </c>
      <c r="FN212">
        <v>0.54830120000000004</v>
      </c>
      <c r="FO212">
        <v>17.37378</v>
      </c>
      <c r="FP212" s="1">
        <v>1.6116439999999999E-2</v>
      </c>
      <c r="FQ212" s="1">
        <v>12.96841</v>
      </c>
      <c r="FR212">
        <v>0.54718789999999995</v>
      </c>
      <c r="FS212">
        <v>17.55847</v>
      </c>
      <c r="FT212" s="1">
        <v>1.41432E-2</v>
      </c>
      <c r="FU212" s="1">
        <v>11.353059999999999</v>
      </c>
      <c r="FV212">
        <v>0.54646269999999997</v>
      </c>
      <c r="FW212">
        <v>17.84694</v>
      </c>
      <c r="FX212" s="1">
        <v>1.2448249999999999E-2</v>
      </c>
      <c r="FY212" s="1">
        <v>9.9772300000000005</v>
      </c>
      <c r="FZ212">
        <v>0.54592030000000002</v>
      </c>
      <c r="GA212">
        <v>18.1616</v>
      </c>
      <c r="GB212" s="1">
        <v>1.08264E-2</v>
      </c>
      <c r="GC212" s="1">
        <v>8.6822060000000008</v>
      </c>
      <c r="GD212">
        <v>0.54557800000000001</v>
      </c>
      <c r="GE212">
        <v>18.33137</v>
      </c>
      <c r="GF212" s="1">
        <v>9.1378139999999993E-3</v>
      </c>
      <c r="GG212" s="1">
        <v>7.3480920000000003</v>
      </c>
      <c r="GH212">
        <v>0.54540979999999994</v>
      </c>
      <c r="GI212">
        <v>18.255890000000001</v>
      </c>
      <c r="GJ212" s="1">
        <v>7.4092400000000001E-3</v>
      </c>
      <c r="GK212" s="1">
        <v>5.9781110000000002</v>
      </c>
      <c r="GL212">
        <v>0.54536759999999995</v>
      </c>
      <c r="GM212">
        <v>17.8947</v>
      </c>
      <c r="GN212" s="1">
        <v>5.8116110000000004E-3</v>
      </c>
      <c r="GO212" s="1">
        <v>4.6971990000000003</v>
      </c>
      <c r="GP212">
        <v>0.54541419999999996</v>
      </c>
      <c r="GQ212">
        <v>17.398879999999998</v>
      </c>
      <c r="GR212" s="1">
        <v>4.5162780000000003E-3</v>
      </c>
      <c r="GS212" s="1">
        <v>3.643866</v>
      </c>
      <c r="GT212">
        <v>0.54553309999999999</v>
      </c>
      <c r="GU212">
        <v>17.47702</v>
      </c>
      <c r="GV212" s="1">
        <v>3.5807040000000001E-3</v>
      </c>
      <c r="GW212" s="1">
        <v>2.8748840000000002</v>
      </c>
      <c r="GX212">
        <v>0.54570149999999995</v>
      </c>
      <c r="GY212">
        <v>17.786670000000001</v>
      </c>
      <c r="GZ212" s="1">
        <v>2.958507E-3</v>
      </c>
      <c r="HA212" s="1">
        <v>2.3595190000000001</v>
      </c>
      <c r="HB212">
        <v>0.54589240000000006</v>
      </c>
      <c r="HC212">
        <v>18.289000000000001</v>
      </c>
      <c r="HD212" s="1">
        <v>2.5539479999999999E-3</v>
      </c>
      <c r="HE212" s="1">
        <v>2.0245899999999999</v>
      </c>
      <c r="HF212">
        <v>0.54608449999999997</v>
      </c>
      <c r="HG212">
        <v>19.008030000000002</v>
      </c>
      <c r="HH212" s="1">
        <v>2.2815999999999999E-3</v>
      </c>
      <c r="HI212" s="1">
        <v>1.800991</v>
      </c>
      <c r="HJ212">
        <v>0.54626330000000001</v>
      </c>
      <c r="HK212">
        <v>19.489149999999999</v>
      </c>
      <c r="HL212" s="1">
        <v>2.0788529999999999E-3</v>
      </c>
      <c r="HM212" s="1">
        <v>1.6370169999999999</v>
      </c>
      <c r="HN212">
        <v>0.54641459999999997</v>
      </c>
      <c r="HO212">
        <v>19.412379999999999</v>
      </c>
      <c r="HP212" s="1">
        <v>1.913042E-3</v>
      </c>
      <c r="HQ212" s="1">
        <v>1.5043599999999999</v>
      </c>
      <c r="HR212">
        <v>0.54655589999999998</v>
      </c>
      <c r="HS212">
        <v>19.012</v>
      </c>
      <c r="HT212" s="1">
        <v>1.7725919999999999E-3</v>
      </c>
      <c r="HU212" s="1">
        <v>1.3923369999999999</v>
      </c>
      <c r="HV212">
        <v>0.54666360000000003</v>
      </c>
      <c r="HW212">
        <v>18.477440000000001</v>
      </c>
      <c r="HX212" s="1">
        <v>1.6541500000000001E-3</v>
      </c>
      <c r="HY212" s="1">
        <v>1.2978799999999999</v>
      </c>
      <c r="HZ212">
        <v>0.54673669999999996</v>
      </c>
      <c r="IA212">
        <v>18.517949999999999</v>
      </c>
      <c r="IB212" s="1">
        <v>1.5551409999999999E-3</v>
      </c>
      <c r="IC212" s="1">
        <v>1.21902</v>
      </c>
      <c r="ID212">
        <v>0.54681769999999996</v>
      </c>
      <c r="IE212">
        <v>18.999120000000001</v>
      </c>
      <c r="IF212" s="1">
        <v>1.4727399999999999E-3</v>
      </c>
      <c r="IG212" s="1">
        <v>1.1533739999999999</v>
      </c>
      <c r="IH212">
        <v>0.54685720000000004</v>
      </c>
      <c r="II212">
        <v>19.619260000000001</v>
      </c>
      <c r="IJ212" s="1">
        <v>1.4036680000000001E-3</v>
      </c>
      <c r="IK212" s="1">
        <v>1.0984830000000001</v>
      </c>
      <c r="IL212">
        <v>0.54688749999999997</v>
      </c>
      <c r="IM212">
        <v>20.378959999999999</v>
      </c>
      <c r="IN212" s="1">
        <v>1.3475449999999999E-3</v>
      </c>
      <c r="IO212" s="1">
        <v>1.053634</v>
      </c>
      <c r="IP212">
        <v>0.54690950000000005</v>
      </c>
      <c r="IQ212">
        <v>20.807369999999999</v>
      </c>
      <c r="IR212" s="1">
        <v>1.3036040000000001E-3</v>
      </c>
      <c r="IS212" s="1">
        <v>1.0183990000000001</v>
      </c>
      <c r="IT212">
        <v>0.54692569999999996</v>
      </c>
      <c r="IU212">
        <v>20.75637</v>
      </c>
      <c r="IV212" s="1">
        <v>1.26848E-3</v>
      </c>
      <c r="IW212" s="1">
        <v>0.99050240000000001</v>
      </c>
      <c r="IX212">
        <v>0.54693800000000004</v>
      </c>
      <c r="IY212">
        <v>20.392050000000001</v>
      </c>
      <c r="IZ212" s="1">
        <v>1.2368220000000001E-3</v>
      </c>
      <c r="JA212" s="1">
        <v>0.96579219999999999</v>
      </c>
      <c r="JB212">
        <v>0.54694560000000003</v>
      </c>
      <c r="JC212">
        <v>19.810089999999999</v>
      </c>
      <c r="JD212" s="1">
        <v>1.2034229999999999E-3</v>
      </c>
      <c r="JE212" s="1">
        <v>0.94011889999999998</v>
      </c>
      <c r="JF212">
        <v>0.54695139999999998</v>
      </c>
      <c r="JG212">
        <v>19.504650000000002</v>
      </c>
      <c r="JH212" s="1">
        <v>1.1658040000000001E-3</v>
      </c>
      <c r="JI212" s="1">
        <v>0.91133109999999995</v>
      </c>
      <c r="JJ212">
        <v>0.54695000000000005</v>
      </c>
      <c r="JK212">
        <v>19.295449999999999</v>
      </c>
      <c r="JL212" s="1">
        <v>1.124891E-3</v>
      </c>
      <c r="JM212" s="1">
        <v>0.87971880000000002</v>
      </c>
      <c r="JN212">
        <v>0.54695830000000001</v>
      </c>
      <c r="JO212">
        <v>19.43807</v>
      </c>
      <c r="JP212" s="1">
        <v>1.0820960000000001E-3</v>
      </c>
      <c r="JQ212" s="1">
        <v>0.84658149999999999</v>
      </c>
      <c r="JR212">
        <v>0.54694640000000005</v>
      </c>
      <c r="JS212">
        <v>19.645530000000001</v>
      </c>
      <c r="JT212" s="1">
        <v>1.039346E-3</v>
      </c>
      <c r="JU212" s="1">
        <v>0.81323000000000001</v>
      </c>
      <c r="JV212">
        <v>0.54694549999999997</v>
      </c>
      <c r="JW212">
        <v>19.73967</v>
      </c>
      <c r="JX212" s="1">
        <v>9.973390999999999E-4</v>
      </c>
      <c r="JY212" s="1">
        <v>0.78047129999999998</v>
      </c>
      <c r="JZ212">
        <v>0.54694909999999997</v>
      </c>
      <c r="KA212">
        <v>19.654959999999999</v>
      </c>
      <c r="KB212" s="1">
        <v>9.5713109999999999E-4</v>
      </c>
      <c r="KC212" s="1">
        <v>0.74897440000000004</v>
      </c>
      <c r="KD212">
        <v>0.54696670000000003</v>
      </c>
      <c r="KE212">
        <v>19.242000000000001</v>
      </c>
      <c r="KF212" s="1">
        <v>9.1854009999999995E-4</v>
      </c>
      <c r="KG212" s="1">
        <v>0.7188002</v>
      </c>
      <c r="KH212">
        <v>0.54695099999999996</v>
      </c>
      <c r="KI212">
        <v>18.584810000000001</v>
      </c>
      <c r="KJ212" s="1">
        <v>8.8174110000000005E-4</v>
      </c>
      <c r="KK212" s="1">
        <v>0.68999650000000001</v>
      </c>
      <c r="KL212">
        <v>0.54695680000000002</v>
      </c>
      <c r="KM212">
        <v>18.31306</v>
      </c>
      <c r="KN212" s="1">
        <v>8.4678710000000003E-4</v>
      </c>
      <c r="KO212" s="1">
        <v>0.66258819999999996</v>
      </c>
      <c r="KP212">
        <v>0.54695859999999996</v>
      </c>
      <c r="KQ212">
        <v>18.087019999999999</v>
      </c>
      <c r="KR212" s="1">
        <v>8.1354340000000004E-4</v>
      </c>
      <c r="KS212" s="1">
        <v>0.6365383</v>
      </c>
      <c r="KT212">
        <v>0.54695459999999996</v>
      </c>
      <c r="KU212">
        <v>18.125530000000001</v>
      </c>
      <c r="KV212" s="1">
        <v>7.817147E-4</v>
      </c>
      <c r="KW212" s="1">
        <v>0.61165290000000005</v>
      </c>
      <c r="KX212">
        <v>0.54695490000000002</v>
      </c>
      <c r="KY212">
        <v>18.437819999999999</v>
      </c>
      <c r="KZ212" s="1">
        <v>7.5126000000000001E-4</v>
      </c>
      <c r="LA212" s="1">
        <v>0.58782040000000002</v>
      </c>
      <c r="LB212">
        <v>0.54695749999999999</v>
      </c>
      <c r="LC212">
        <v>18.590589999999999</v>
      </c>
      <c r="LD212" s="1">
        <v>7.220859E-4</v>
      </c>
      <c r="LE212" s="1">
        <v>0.56498459999999995</v>
      </c>
      <c r="LF212">
        <v>0.54696040000000001</v>
      </c>
      <c r="LG212">
        <v>18.42184</v>
      </c>
      <c r="LH212" s="1">
        <v>6.9418099999999999E-4</v>
      </c>
      <c r="LI212" s="1">
        <v>0.54307970000000005</v>
      </c>
      <c r="LJ212">
        <v>0.54695479999999996</v>
      </c>
      <c r="LK212">
        <v>18.02225</v>
      </c>
      <c r="LL212" s="1">
        <v>6.6772330000000005E-4</v>
      </c>
      <c r="LM212" s="1">
        <v>0.52237500000000003</v>
      </c>
      <c r="LN212">
        <v>0.54694909999999997</v>
      </c>
      <c r="LO212">
        <v>17.615739999999999</v>
      </c>
      <c r="LP212" s="1">
        <v>6.4258640000000003E-4</v>
      </c>
      <c r="LQ212" s="1">
        <v>0.50272609999999995</v>
      </c>
      <c r="LR212">
        <v>0.54695499999999997</v>
      </c>
      <c r="LS212">
        <v>17.8095</v>
      </c>
      <c r="LT212" s="1">
        <v>6.1863809999999995E-4</v>
      </c>
      <c r="LU212" s="1">
        <v>0.48396359999999999</v>
      </c>
      <c r="LV212">
        <v>0.5469212</v>
      </c>
      <c r="LW212">
        <v>18.086680000000001</v>
      </c>
      <c r="LX212" s="1">
        <v>5.9570629999999999E-4</v>
      </c>
      <c r="LY212" s="1">
        <v>0.46602589999999999</v>
      </c>
      <c r="LZ212">
        <v>0.54689299999999996</v>
      </c>
      <c r="MA212">
        <v>18.484919999999999</v>
      </c>
      <c r="MB212" s="1">
        <v>5.7384730000000004E-4</v>
      </c>
      <c r="MC212" s="1">
        <v>0.44890809999999998</v>
      </c>
      <c r="MD212">
        <v>0.54684679999999997</v>
      </c>
      <c r="ME212">
        <v>19.199529999999999</v>
      </c>
      <c r="MF212" s="1">
        <v>5.5299410000000005E-4</v>
      </c>
      <c r="MG212" s="1">
        <v>0.43259500000000001</v>
      </c>
      <c r="MH212">
        <v>0.54677249999999999</v>
      </c>
      <c r="MI212">
        <v>19.614889999999999</v>
      </c>
      <c r="MJ212" s="1">
        <v>5.332224E-4</v>
      </c>
      <c r="MK212" s="1">
        <v>0.41714600000000002</v>
      </c>
      <c r="ML212">
        <v>0.54665719999999995</v>
      </c>
      <c r="MM212">
        <v>19.469370000000001</v>
      </c>
      <c r="MN212" s="1">
        <v>5.1451760000000002E-4</v>
      </c>
      <c r="MO212" s="1">
        <v>0.4025244</v>
      </c>
      <c r="MP212">
        <v>0.54649190000000003</v>
      </c>
      <c r="MQ212">
        <v>19.146439999999998</v>
      </c>
      <c r="MR212" s="1">
        <v>4.9638190000000004E-4</v>
      </c>
      <c r="MS212" s="1">
        <v>0.38845449999999998</v>
      </c>
      <c r="MT212">
        <v>0.54633980000000004</v>
      </c>
      <c r="MU212">
        <v>18.774180000000001</v>
      </c>
      <c r="MV212" s="1">
        <v>4.7913619999999997E-4</v>
      </c>
      <c r="MW212" s="1">
        <v>0.37500889999999998</v>
      </c>
      <c r="MX212">
        <v>0.54612970000000005</v>
      </c>
      <c r="MY212">
        <v>18.986429999999999</v>
      </c>
      <c r="MZ212" s="1">
        <v>4.6258779999999998E-4</v>
      </c>
      <c r="NA212" s="1">
        <v>0.36215619999999998</v>
      </c>
      <c r="NB212">
        <v>0.54592470000000004</v>
      </c>
      <c r="NC212">
        <v>19.465530000000001</v>
      </c>
      <c r="ND212" s="1">
        <v>4.4659499999999999E-4</v>
      </c>
      <c r="NE212" s="1">
        <v>0.349748</v>
      </c>
      <c r="NF212">
        <v>0.54571630000000004</v>
      </c>
      <c r="NG212">
        <v>20.06278</v>
      </c>
      <c r="NH212" s="1">
        <v>4.3165940000000001E-4</v>
      </c>
      <c r="NI212" s="1">
        <v>0.33806730000000002</v>
      </c>
      <c r="NJ212">
        <v>0.54549380000000003</v>
      </c>
      <c r="NK212">
        <v>20.883710000000001</v>
      </c>
      <c r="NL212" s="1">
        <v>4.1867139999999999E-4</v>
      </c>
      <c r="NM212" s="1">
        <v>0.32781270000000001</v>
      </c>
      <c r="NN212">
        <v>0.5452998</v>
      </c>
      <c r="NO212">
        <v>21.356000000000002</v>
      </c>
      <c r="NP212" s="1">
        <v>4.080496E-4</v>
      </c>
      <c r="NQ212" s="1">
        <v>0.31935720000000001</v>
      </c>
      <c r="NR212">
        <v>0.54513860000000003</v>
      </c>
      <c r="NS212">
        <v>21.319859999999998</v>
      </c>
      <c r="NT212" s="1">
        <v>3.9940149999999997E-4</v>
      </c>
      <c r="NU212" s="1">
        <v>0.31250509999999998</v>
      </c>
      <c r="NV212">
        <v>0.54499520000000001</v>
      </c>
      <c r="NW212">
        <v>20.960789999999999</v>
      </c>
      <c r="NX212" s="1">
        <v>3.9134510000000001E-4</v>
      </c>
      <c r="NY212" s="1">
        <v>0.30625419999999998</v>
      </c>
      <c r="NZ212">
        <v>0.54487699999999994</v>
      </c>
      <c r="OA212">
        <v>20.443709999999999</v>
      </c>
      <c r="OB212" s="1">
        <v>3.8247070000000001E-4</v>
      </c>
      <c r="OC212" s="1">
        <v>0.29944999999999999</v>
      </c>
      <c r="OD212">
        <v>0.54478289999999996</v>
      </c>
      <c r="OE212">
        <v>19.99682</v>
      </c>
      <c r="OF212" s="1">
        <v>3.7250670000000001E-4</v>
      </c>
      <c r="OG212" s="1">
        <v>0.29176930000000001</v>
      </c>
      <c r="OH212">
        <v>0.54468879999999997</v>
      </c>
      <c r="OI212">
        <v>20.061689999999999</v>
      </c>
      <c r="OJ212" s="1">
        <v>3.6132530000000001E-4</v>
      </c>
      <c r="OK212" s="1">
        <v>0.28316819999999998</v>
      </c>
    </row>
    <row r="213" spans="1:401" x14ac:dyDescent="0.35">
      <c r="A213">
        <v>219</v>
      </c>
      <c r="B213" t="s">
        <v>4</v>
      </c>
      <c r="C213" t="s">
        <v>181</v>
      </c>
      <c r="D213" t="s">
        <v>219</v>
      </c>
      <c r="E213">
        <v>861.88599999999997</v>
      </c>
      <c r="F213">
        <v>0.86603030000000003</v>
      </c>
      <c r="G213">
        <v>16.194410000000001</v>
      </c>
      <c r="H213">
        <v>0</v>
      </c>
      <c r="I213">
        <v>0</v>
      </c>
      <c r="J213">
        <v>0.86647320000000005</v>
      </c>
      <c r="K213">
        <v>16.071000000000002</v>
      </c>
      <c r="L213">
        <v>0</v>
      </c>
      <c r="M213">
        <v>0</v>
      </c>
      <c r="N213">
        <v>0.8667397</v>
      </c>
      <c r="O213">
        <v>16.549389999999999</v>
      </c>
      <c r="P213">
        <v>0</v>
      </c>
      <c r="Q213">
        <v>0</v>
      </c>
      <c r="R213">
        <v>0.8662086</v>
      </c>
      <c r="S213">
        <v>16.901509999999998</v>
      </c>
      <c r="T213">
        <v>0</v>
      </c>
      <c r="U213">
        <v>0</v>
      </c>
      <c r="V213">
        <v>0.86565049999999999</v>
      </c>
      <c r="W213">
        <v>17.296299999999999</v>
      </c>
      <c r="X213">
        <v>0</v>
      </c>
      <c r="Y213">
        <v>0</v>
      </c>
      <c r="Z213">
        <v>0.86504409999999998</v>
      </c>
      <c r="AA213">
        <v>17.171530000000001</v>
      </c>
      <c r="AB213">
        <v>0</v>
      </c>
      <c r="AC213">
        <v>0</v>
      </c>
      <c r="AD213">
        <v>0.86445539999999998</v>
      </c>
      <c r="AE213">
        <v>16.781369999999999</v>
      </c>
      <c r="AF213">
        <v>0</v>
      </c>
      <c r="AG213">
        <v>0</v>
      </c>
      <c r="AH213">
        <v>0.86384950000000005</v>
      </c>
      <c r="AI213">
        <v>16.349900000000002</v>
      </c>
      <c r="AJ213">
        <v>0</v>
      </c>
      <c r="AK213">
        <v>0</v>
      </c>
      <c r="AL213">
        <v>0.86322580000000004</v>
      </c>
      <c r="AM213">
        <v>15.915179999999999</v>
      </c>
      <c r="AN213" s="1">
        <v>1.6953450000000001E-34</v>
      </c>
      <c r="AO213" s="1">
        <v>2.9423809999999998E-32</v>
      </c>
      <c r="AP213">
        <v>0.86263009999999996</v>
      </c>
      <c r="AQ213">
        <v>15.74193</v>
      </c>
      <c r="AR213" s="1">
        <v>9.9324420000000004E-24</v>
      </c>
      <c r="AS213" s="1">
        <v>1.7419560000000001E-21</v>
      </c>
      <c r="AT213">
        <v>0.86205799999999999</v>
      </c>
      <c r="AU213">
        <v>16.191459999999999</v>
      </c>
      <c r="AV213" s="1">
        <v>1.2532720000000001E-13</v>
      </c>
      <c r="AW213" s="1">
        <v>3.3794580000000001E-11</v>
      </c>
      <c r="AX213">
        <v>0.86154889999999995</v>
      </c>
      <c r="AY213">
        <v>16.530080000000002</v>
      </c>
      <c r="AZ213" s="1">
        <v>1.21435E-7</v>
      </c>
      <c r="BA213" s="1">
        <v>2.8627149999999999E-5</v>
      </c>
      <c r="BB213">
        <v>0.8610852</v>
      </c>
      <c r="BC213">
        <v>16.721170000000001</v>
      </c>
      <c r="BD213" s="1">
        <v>1.8689520000000001E-4</v>
      </c>
      <c r="BE213" s="1">
        <v>4.5355939999999997E-2</v>
      </c>
      <c r="BF213">
        <v>0.86064269999999998</v>
      </c>
      <c r="BG213">
        <v>16.694230000000001</v>
      </c>
      <c r="BH213" s="1">
        <v>2.6225129999999999E-2</v>
      </c>
      <c r="BI213">
        <v>6.6368099999999997</v>
      </c>
      <c r="BJ213">
        <v>0.86019060000000003</v>
      </c>
      <c r="BK213">
        <v>16.209540000000001</v>
      </c>
      <c r="BL213">
        <v>0.81501089999999998</v>
      </c>
      <c r="BM213">
        <v>214.02959999999999</v>
      </c>
      <c r="BN213">
        <v>0.85974079999999997</v>
      </c>
      <c r="BO213">
        <v>15.548920000000001</v>
      </c>
      <c r="BP213">
        <v>8.2888479999999998</v>
      </c>
      <c r="BQ213">
        <v>2249.4540000000002</v>
      </c>
      <c r="BR213">
        <v>0.85947890000000005</v>
      </c>
      <c r="BS213">
        <v>14.955970000000001</v>
      </c>
      <c r="BT213">
        <v>35.084499999999998</v>
      </c>
      <c r="BU213">
        <v>9801.0290000000005</v>
      </c>
      <c r="BV213">
        <v>0.85925470000000004</v>
      </c>
      <c r="BW213">
        <v>14.87715</v>
      </c>
      <c r="BX213">
        <v>73.17013</v>
      </c>
      <c r="BY213">
        <v>20968.259999999998</v>
      </c>
      <c r="BZ213">
        <v>0.85884539999999998</v>
      </c>
      <c r="CA213">
        <v>15.363939999999999</v>
      </c>
      <c r="CB213">
        <v>85.428319999999999</v>
      </c>
      <c r="CC213">
        <v>25039.85</v>
      </c>
      <c r="CD213">
        <v>0.85840059999999996</v>
      </c>
      <c r="CE213">
        <v>16.063020000000002</v>
      </c>
      <c r="CF213">
        <v>61.893709999999999</v>
      </c>
      <c r="CG213">
        <v>18513.490000000002</v>
      </c>
      <c r="CH213">
        <v>0.85789320000000002</v>
      </c>
      <c r="CI213">
        <v>16.711569999999998</v>
      </c>
      <c r="CJ213">
        <v>30.347519999999999</v>
      </c>
      <c r="CK213">
        <v>9240.6309999999994</v>
      </c>
      <c r="CL213">
        <v>0.85738340000000002</v>
      </c>
      <c r="CM213">
        <v>16.907599999999999</v>
      </c>
      <c r="CN213">
        <v>10.89209</v>
      </c>
      <c r="CO213">
        <v>3367.422</v>
      </c>
      <c r="CP213">
        <v>0.85684070000000001</v>
      </c>
      <c r="CQ213">
        <v>16.69407</v>
      </c>
      <c r="CR213">
        <v>3.091707</v>
      </c>
      <c r="CS213">
        <v>967.73260000000005</v>
      </c>
      <c r="CT213">
        <v>0.85300450000000005</v>
      </c>
      <c r="CU213">
        <v>16.28501</v>
      </c>
      <c r="CV213">
        <v>0.77186659999999996</v>
      </c>
      <c r="CW213">
        <v>243.44329999999999</v>
      </c>
      <c r="CX213">
        <v>0.84854850000000004</v>
      </c>
      <c r="CY213">
        <v>15.81781</v>
      </c>
      <c r="CZ213" s="1">
        <v>0.21015710000000001</v>
      </c>
      <c r="DA213">
        <v>65.886219999999994</v>
      </c>
      <c r="DB213">
        <v>0.84403360000000005</v>
      </c>
      <c r="DC213">
        <v>15.757569999999999</v>
      </c>
      <c r="DD213" s="1">
        <v>9.0551430000000002E-2</v>
      </c>
      <c r="DE213">
        <v>27.75975</v>
      </c>
      <c r="DF213">
        <v>0.83945650000000005</v>
      </c>
      <c r="DG213">
        <v>16.139130000000002</v>
      </c>
      <c r="DH213" s="1">
        <v>6.6176879999999993E-2</v>
      </c>
      <c r="DI213">
        <v>19.999040000000001</v>
      </c>
      <c r="DJ213">
        <v>0.83493790000000001</v>
      </c>
      <c r="DK213">
        <v>16.64762</v>
      </c>
      <c r="DL213" s="1">
        <v>6.2156889999999999E-2</v>
      </c>
      <c r="DM213" s="1">
        <v>18.745609999999999</v>
      </c>
      <c r="DN213">
        <v>0.83044150000000005</v>
      </c>
      <c r="DO213">
        <v>17.22645</v>
      </c>
      <c r="DP213" s="1">
        <v>6.2732789999999997E-2</v>
      </c>
      <c r="DQ213" s="1">
        <v>18.971820000000001</v>
      </c>
      <c r="DR213">
        <v>0.82666079999999997</v>
      </c>
      <c r="DS213">
        <v>17.534079999999999</v>
      </c>
      <c r="DT213" s="1">
        <v>6.3257919999999995E-2</v>
      </c>
      <c r="DU213" s="1">
        <v>19.216930000000001</v>
      </c>
      <c r="DV213">
        <v>0.82299069999999996</v>
      </c>
      <c r="DW213">
        <v>17.449929999999998</v>
      </c>
      <c r="DX213" s="1">
        <v>6.1965699999999999E-2</v>
      </c>
      <c r="DY213" s="1">
        <v>18.922910000000002</v>
      </c>
      <c r="DZ213">
        <v>0.81827369999999999</v>
      </c>
      <c r="EA213">
        <v>17.095610000000001</v>
      </c>
      <c r="EB213" s="1">
        <v>5.8747269999999997E-2</v>
      </c>
      <c r="EC213" s="1">
        <v>18.043520000000001</v>
      </c>
      <c r="ED213">
        <v>0.81274880000000005</v>
      </c>
      <c r="EE213">
        <v>16.599119999999999</v>
      </c>
      <c r="EF213" s="1">
        <v>5.4339619999999998E-2</v>
      </c>
      <c r="EG213" s="1">
        <v>16.780709999999999</v>
      </c>
      <c r="EH213">
        <v>0.80745849999999997</v>
      </c>
      <c r="EI213">
        <v>16.421959999999999</v>
      </c>
      <c r="EJ213" s="1">
        <v>4.9448350000000002E-2</v>
      </c>
      <c r="EK213" s="1">
        <v>15.34381</v>
      </c>
      <c r="EL213">
        <v>0.80235880000000004</v>
      </c>
      <c r="EM213">
        <v>16.702010000000001</v>
      </c>
      <c r="EN213" s="1">
        <v>4.4536649999999997E-2</v>
      </c>
      <c r="EO213" s="1">
        <v>13.88034</v>
      </c>
      <c r="EP213">
        <v>0.79758510000000005</v>
      </c>
      <c r="EQ213">
        <v>17.298549999999999</v>
      </c>
      <c r="ER213" s="1">
        <v>3.972879E-2</v>
      </c>
      <c r="ES213" s="1">
        <v>12.432029999999999</v>
      </c>
      <c r="ET213">
        <v>0.7933772</v>
      </c>
      <c r="EU213">
        <v>17.940809999999999</v>
      </c>
      <c r="EV213" s="1">
        <v>3.5001579999999997E-2</v>
      </c>
      <c r="EW213" s="1">
        <v>10.99023</v>
      </c>
      <c r="EX213">
        <v>0.78955750000000002</v>
      </c>
      <c r="EY213">
        <v>18.233730000000001</v>
      </c>
      <c r="EZ213" s="1">
        <v>3.0390489999999999E-2</v>
      </c>
      <c r="FA213" s="1">
        <v>9.5709579999999992</v>
      </c>
      <c r="FB213">
        <v>0.786269</v>
      </c>
      <c r="FC213">
        <v>18.1678</v>
      </c>
      <c r="FD213" s="1">
        <v>2.610407E-2</v>
      </c>
      <c r="FE213" s="1">
        <v>8.2364230000000003</v>
      </c>
      <c r="FF213">
        <v>0.78464959999999995</v>
      </c>
      <c r="FG213">
        <v>17.838249999999999</v>
      </c>
      <c r="FH213" s="1">
        <v>2.2359110000000001E-2</v>
      </c>
      <c r="FI213" s="1">
        <v>7.0507869999999997</v>
      </c>
      <c r="FJ213">
        <v>0.7835491</v>
      </c>
      <c r="FK213">
        <v>17.401230000000002</v>
      </c>
      <c r="FL213" s="1">
        <v>1.9223959999999998E-2</v>
      </c>
      <c r="FM213" s="1">
        <v>6.0523800000000003</v>
      </c>
      <c r="FN213">
        <v>0.78279750000000003</v>
      </c>
      <c r="FO213">
        <v>17.461359999999999</v>
      </c>
      <c r="FP213" s="1">
        <v>1.667391E-2</v>
      </c>
      <c r="FQ213" s="1">
        <v>5.2376930000000002</v>
      </c>
      <c r="FR213">
        <v>0.78240790000000005</v>
      </c>
      <c r="FS213">
        <v>17.615749999999998</v>
      </c>
      <c r="FT213" s="1">
        <v>1.460347E-2</v>
      </c>
      <c r="FU213" s="1">
        <v>4.5757680000000001</v>
      </c>
      <c r="FV213">
        <v>0.78225239999999996</v>
      </c>
      <c r="FW213">
        <v>17.863710000000001</v>
      </c>
      <c r="FX213" s="1">
        <v>1.285677E-2</v>
      </c>
      <c r="FY213" s="1">
        <v>4.0193079999999997</v>
      </c>
      <c r="FZ213">
        <v>0.78216269999999999</v>
      </c>
      <c r="GA213">
        <v>18.139379999999999</v>
      </c>
      <c r="GB213" s="1">
        <v>1.1231120000000001E-2</v>
      </c>
      <c r="GC213" s="1">
        <v>3.506265</v>
      </c>
      <c r="GD213">
        <v>0.78209669999999998</v>
      </c>
      <c r="GE213">
        <v>18.292339999999999</v>
      </c>
      <c r="GF213" s="1">
        <v>9.562526E-3</v>
      </c>
      <c r="GG213" s="1">
        <v>2.9844430000000002</v>
      </c>
      <c r="GH213">
        <v>0.78207649999999995</v>
      </c>
      <c r="GI213">
        <v>18.241959999999999</v>
      </c>
      <c r="GJ213" s="1">
        <v>7.8328070000000007E-3</v>
      </c>
      <c r="GK213" s="1">
        <v>2.4451179999999999</v>
      </c>
      <c r="GL213">
        <v>0.78215939999999995</v>
      </c>
      <c r="GM213">
        <v>17.93102</v>
      </c>
      <c r="GN213" s="1">
        <v>6.186413E-3</v>
      </c>
      <c r="GO213" s="1">
        <v>1.9310050000000001</v>
      </c>
      <c r="GP213">
        <v>0.78229539999999997</v>
      </c>
      <c r="GQ213">
        <v>17.490919999999999</v>
      </c>
      <c r="GR213" s="1">
        <v>4.8073860000000003E-3</v>
      </c>
      <c r="GS213" s="1">
        <v>1.498599</v>
      </c>
      <c r="GT213">
        <v>0.78242639999999997</v>
      </c>
      <c r="GU213">
        <v>17.575869999999998</v>
      </c>
      <c r="GV213" s="1">
        <v>3.7835579999999998E-3</v>
      </c>
      <c r="GW213" s="1">
        <v>1.1766719999999999</v>
      </c>
      <c r="GX213">
        <v>0.78260399999999997</v>
      </c>
      <c r="GY213">
        <v>17.849039999999999</v>
      </c>
      <c r="GZ213" s="1">
        <v>3.0913289999999999E-3</v>
      </c>
      <c r="HA213" s="1">
        <v>0.9582889</v>
      </c>
      <c r="HB213">
        <v>0.78280320000000003</v>
      </c>
      <c r="HC213">
        <v>18.30612</v>
      </c>
      <c r="HD213" s="1">
        <v>2.640524E-3</v>
      </c>
      <c r="HE213" s="1">
        <v>0.81607960000000002</v>
      </c>
      <c r="HF213">
        <v>0.78296060000000001</v>
      </c>
      <c r="HG213">
        <v>18.985009999999999</v>
      </c>
      <c r="HH213" s="1">
        <v>2.3414769999999998E-3</v>
      </c>
      <c r="HI213" s="1">
        <v>0.72203550000000005</v>
      </c>
      <c r="HJ213">
        <v>0.78313010000000005</v>
      </c>
      <c r="HK213">
        <v>19.444009999999999</v>
      </c>
      <c r="HL213" s="1">
        <v>2.1250700000000002E-3</v>
      </c>
      <c r="HM213" s="1">
        <v>0.6544046</v>
      </c>
      <c r="HN213">
        <v>0.78324320000000003</v>
      </c>
      <c r="HO213">
        <v>19.405940000000001</v>
      </c>
      <c r="HP213" s="1">
        <v>1.9515960000000001E-3</v>
      </c>
      <c r="HQ213" s="1">
        <v>0.60049160000000001</v>
      </c>
      <c r="HR213">
        <v>0.78332869999999999</v>
      </c>
      <c r="HS213">
        <v>19.048269999999999</v>
      </c>
      <c r="HT213" s="1">
        <v>1.8052350000000001E-3</v>
      </c>
      <c r="HU213" s="1">
        <v>0.55515369999999997</v>
      </c>
      <c r="HV213">
        <v>0.78342489999999998</v>
      </c>
      <c r="HW213">
        <v>18.549939999999999</v>
      </c>
      <c r="HX213" s="1">
        <v>1.681554E-3</v>
      </c>
      <c r="HY213" s="1">
        <v>0.51684470000000005</v>
      </c>
      <c r="HZ213">
        <v>0.78347339999999999</v>
      </c>
      <c r="IA213">
        <v>18.59826</v>
      </c>
      <c r="IB213" s="1">
        <v>1.577941E-3</v>
      </c>
      <c r="IC213" s="1">
        <v>0.48481419999999997</v>
      </c>
      <c r="ID213">
        <v>0.78349550000000001</v>
      </c>
      <c r="IE213">
        <v>19.057089999999999</v>
      </c>
      <c r="IF213" s="1">
        <v>1.4917559999999999E-3</v>
      </c>
      <c r="IG213" s="1">
        <v>0.45816800000000002</v>
      </c>
      <c r="IH213">
        <v>0.78351919999999997</v>
      </c>
      <c r="II213">
        <v>19.63804</v>
      </c>
      <c r="IJ213" s="1">
        <v>1.41953E-3</v>
      </c>
      <c r="IK213" s="1">
        <v>0.4358765</v>
      </c>
      <c r="IL213">
        <v>0.78352310000000003</v>
      </c>
      <c r="IM213">
        <v>20.356809999999999</v>
      </c>
      <c r="IN213" s="1">
        <v>1.3602340000000001E-3</v>
      </c>
      <c r="IO213" s="1">
        <v>0.41754429999999998</v>
      </c>
      <c r="IP213">
        <v>0.78352690000000003</v>
      </c>
      <c r="IQ213">
        <v>20.75592</v>
      </c>
      <c r="IR213" s="1">
        <v>1.313509E-3</v>
      </c>
      <c r="IS213" s="1">
        <v>0.40307090000000001</v>
      </c>
      <c r="IT213">
        <v>0.78351990000000005</v>
      </c>
      <c r="IU213">
        <v>20.747350000000001</v>
      </c>
      <c r="IV213" s="1">
        <v>1.2765420000000001E-3</v>
      </c>
      <c r="IW213" s="1">
        <v>0.39166820000000002</v>
      </c>
      <c r="IX213">
        <v>0.78353349999999999</v>
      </c>
      <c r="IY213">
        <v>20.436990000000002</v>
      </c>
      <c r="IZ213" s="1">
        <v>1.2445309999999999E-3</v>
      </c>
      <c r="JA213" s="1">
        <v>0.38184659999999998</v>
      </c>
      <c r="JB213">
        <v>0.78352860000000002</v>
      </c>
      <c r="JC213">
        <v>19.907699999999998</v>
      </c>
      <c r="JD213" s="1">
        <v>1.2118820000000001E-3</v>
      </c>
      <c r="JE213" s="1">
        <v>0.37189280000000002</v>
      </c>
      <c r="JF213">
        <v>0.78355260000000004</v>
      </c>
      <c r="JG213">
        <v>19.6187</v>
      </c>
      <c r="JH213" s="1">
        <v>1.1753149999999999E-3</v>
      </c>
      <c r="JI213" s="1">
        <v>0.36078739999999998</v>
      </c>
      <c r="JJ213">
        <v>0.78350869999999995</v>
      </c>
      <c r="JK213">
        <v>19.3658</v>
      </c>
      <c r="JL213" s="1">
        <v>1.1350959999999999E-3</v>
      </c>
      <c r="JM213" s="1">
        <v>0.34850209999999998</v>
      </c>
      <c r="JN213">
        <v>0.78352670000000002</v>
      </c>
      <c r="JO213">
        <v>19.456859999999999</v>
      </c>
      <c r="JP213" s="1">
        <v>1.09257E-3</v>
      </c>
      <c r="JQ213" s="1">
        <v>0.33552579999999999</v>
      </c>
      <c r="JR213">
        <v>0.78352960000000005</v>
      </c>
      <c r="JS213">
        <v>19.609970000000001</v>
      </c>
      <c r="JT213" s="1">
        <v>1.049779E-3</v>
      </c>
      <c r="JU213" s="1">
        <v>0.3223897</v>
      </c>
      <c r="JV213">
        <v>0.78353669999999997</v>
      </c>
      <c r="JW213">
        <v>19.702220000000001</v>
      </c>
      <c r="JX213" s="1">
        <v>1.0074630000000001E-3</v>
      </c>
      <c r="JY213" s="1">
        <v>0.30943209999999999</v>
      </c>
      <c r="JZ213">
        <v>0.78354559999999995</v>
      </c>
      <c r="KA213">
        <v>19.655719999999999</v>
      </c>
      <c r="KB213" s="1">
        <v>9.6684850000000003E-4</v>
      </c>
      <c r="KC213" s="1">
        <v>0.29694759999999998</v>
      </c>
      <c r="KD213">
        <v>0.78351519999999997</v>
      </c>
      <c r="KE213">
        <v>19.30292</v>
      </c>
      <c r="KF213" s="1">
        <v>9.2782810000000004E-4</v>
      </c>
      <c r="KG213" s="1">
        <v>0.28497990000000001</v>
      </c>
      <c r="KH213">
        <v>0.78354380000000001</v>
      </c>
      <c r="KI213">
        <v>18.688880000000001</v>
      </c>
      <c r="KJ213" s="1">
        <v>8.9059269999999997E-4</v>
      </c>
      <c r="KK213" s="1">
        <v>0.27354349999999999</v>
      </c>
      <c r="KL213">
        <v>0.78352310000000003</v>
      </c>
      <c r="KM213">
        <v>18.432099999999998</v>
      </c>
      <c r="KN213" s="1">
        <v>8.5519109999999997E-4</v>
      </c>
      <c r="KO213" s="1">
        <v>0.26265830000000001</v>
      </c>
      <c r="KP213">
        <v>0.78351740000000003</v>
      </c>
      <c r="KQ213">
        <v>18.157150000000001</v>
      </c>
      <c r="KR213" s="1">
        <v>8.2155379999999999E-4</v>
      </c>
      <c r="KS213" s="1">
        <v>0.25231900000000002</v>
      </c>
      <c r="KT213">
        <v>0.78351890000000002</v>
      </c>
      <c r="KU213">
        <v>18.16825</v>
      </c>
      <c r="KV213" s="1">
        <v>7.8937340000000003E-4</v>
      </c>
      <c r="KW213" s="1">
        <v>0.2424441</v>
      </c>
      <c r="KX213">
        <v>0.78352149999999998</v>
      </c>
      <c r="KY213">
        <v>18.434570000000001</v>
      </c>
      <c r="KZ213" s="1">
        <v>7.5860659999999998E-4</v>
      </c>
      <c r="LA213" s="1">
        <v>0.2329927</v>
      </c>
      <c r="LB213">
        <v>0.78352359999999999</v>
      </c>
      <c r="LC213">
        <v>18.572299999999998</v>
      </c>
      <c r="LD213" s="1">
        <v>7.2913049999999999E-4</v>
      </c>
      <c r="LE213" s="1">
        <v>0.22393859999999999</v>
      </c>
      <c r="LF213">
        <v>0.7835183</v>
      </c>
      <c r="LG213">
        <v>18.42266</v>
      </c>
      <c r="LH213" s="1">
        <v>7.0088940000000003E-4</v>
      </c>
      <c r="LI213" s="1">
        <v>0.2152461</v>
      </c>
      <c r="LJ213">
        <v>0.78351890000000002</v>
      </c>
      <c r="LK213">
        <v>18.061119999999999</v>
      </c>
      <c r="LL213" s="1">
        <v>6.7405380000000003E-4</v>
      </c>
      <c r="LM213" s="1">
        <v>0.20701120000000001</v>
      </c>
      <c r="LN213">
        <v>0.78354250000000003</v>
      </c>
      <c r="LO213">
        <v>17.700700000000001</v>
      </c>
      <c r="LP213" s="1">
        <v>6.4863490000000002E-4</v>
      </c>
      <c r="LQ213" s="1">
        <v>0.199213</v>
      </c>
      <c r="LR213">
        <v>0.78353470000000003</v>
      </c>
      <c r="LS213">
        <v>17.906960000000002</v>
      </c>
      <c r="LT213" s="1">
        <v>6.2442770000000001E-4</v>
      </c>
      <c r="LU213" s="1">
        <v>0.19177040000000001</v>
      </c>
      <c r="LV213">
        <v>0.78351499999999996</v>
      </c>
      <c r="LW213">
        <v>18.16215</v>
      </c>
      <c r="LX213" s="1">
        <v>6.0123100000000003E-4</v>
      </c>
      <c r="LY213" s="1">
        <v>0.18465119999999999</v>
      </c>
      <c r="LZ213">
        <v>0.78347109999999998</v>
      </c>
      <c r="MA213">
        <v>18.542079999999999</v>
      </c>
      <c r="MB213" s="1">
        <v>5.7911979999999996E-4</v>
      </c>
      <c r="MC213" s="1">
        <v>0.1778574</v>
      </c>
      <c r="MD213">
        <v>0.78343580000000002</v>
      </c>
      <c r="ME213">
        <v>19.20476</v>
      </c>
      <c r="MF213" s="1">
        <v>5.579968E-4</v>
      </c>
      <c r="MG213" s="1">
        <v>0.17137430000000001</v>
      </c>
      <c r="MH213">
        <v>0.78338399999999997</v>
      </c>
      <c r="MI213">
        <v>19.582460000000001</v>
      </c>
      <c r="MJ213" s="1">
        <v>5.379553E-4</v>
      </c>
      <c r="MK213" s="1">
        <v>0.1652325</v>
      </c>
      <c r="ML213">
        <v>0.78326790000000002</v>
      </c>
      <c r="MM213">
        <v>19.463609999999999</v>
      </c>
      <c r="MN213" s="1">
        <v>5.1900609999999995E-4</v>
      </c>
      <c r="MO213" s="1">
        <v>0.15941520000000001</v>
      </c>
      <c r="MP213">
        <v>0.78316839999999999</v>
      </c>
      <c r="MQ213">
        <v>19.171250000000001</v>
      </c>
      <c r="MR213" s="1">
        <v>5.0073849999999998E-4</v>
      </c>
      <c r="MS213" s="1">
        <v>0.1538398</v>
      </c>
      <c r="MT213">
        <v>0.78302309999999997</v>
      </c>
      <c r="MU213">
        <v>18.842649999999999</v>
      </c>
      <c r="MV213" s="1">
        <v>4.8326210000000002E-4</v>
      </c>
      <c r="MW213" s="1">
        <v>0.14849300000000001</v>
      </c>
      <c r="MX213">
        <v>0.78285150000000003</v>
      </c>
      <c r="MY213">
        <v>19.058479999999999</v>
      </c>
      <c r="MZ213" s="1">
        <v>4.6658239999999997E-4</v>
      </c>
      <c r="NA213" s="1">
        <v>0.1433942</v>
      </c>
      <c r="NB213">
        <v>0.78267589999999998</v>
      </c>
      <c r="NC213">
        <v>19.51895</v>
      </c>
      <c r="ND213" s="1">
        <v>4.5042919999999998E-4</v>
      </c>
      <c r="NE213" s="1">
        <v>0.13846449999999999</v>
      </c>
      <c r="NF213">
        <v>0.78248209999999996</v>
      </c>
      <c r="NG213">
        <v>20.068549999999998</v>
      </c>
      <c r="NH213" s="1">
        <v>4.351588E-4</v>
      </c>
      <c r="NI213" s="1">
        <v>0.13379269999999999</v>
      </c>
      <c r="NJ213">
        <v>0.78231470000000003</v>
      </c>
      <c r="NK213">
        <v>20.844550000000002</v>
      </c>
      <c r="NL213" s="1">
        <v>4.2165760000000002E-4</v>
      </c>
      <c r="NM213" s="1">
        <v>0.12963769999999999</v>
      </c>
      <c r="NN213">
        <v>0.78217490000000001</v>
      </c>
      <c r="NO213">
        <v>21.29447</v>
      </c>
      <c r="NP213" s="1">
        <v>4.1045479999999999E-4</v>
      </c>
      <c r="NQ213" s="1">
        <v>0.1261737</v>
      </c>
      <c r="NR213">
        <v>0.78204989999999996</v>
      </c>
      <c r="NS213">
        <v>21.310400000000001</v>
      </c>
      <c r="NT213" s="1">
        <v>4.0140629999999998E-4</v>
      </c>
      <c r="NU213" s="1">
        <v>0.1233788</v>
      </c>
      <c r="NV213">
        <v>0.78195760000000003</v>
      </c>
      <c r="NW213">
        <v>21.002379999999999</v>
      </c>
      <c r="NX213" s="1">
        <v>3.9334869999999998E-4</v>
      </c>
      <c r="NY213" s="1">
        <v>0.12090480000000001</v>
      </c>
      <c r="NZ213">
        <v>0.78188610000000003</v>
      </c>
      <c r="OA213">
        <v>20.521850000000001</v>
      </c>
      <c r="OB213" s="1">
        <v>3.8473640000000003E-4</v>
      </c>
      <c r="OC213" s="1">
        <v>0.11827459999999999</v>
      </c>
      <c r="OD213">
        <v>0.78183910000000001</v>
      </c>
      <c r="OE213">
        <v>20.082940000000001</v>
      </c>
      <c r="OF213" s="1">
        <v>3.7505330000000002E-4</v>
      </c>
      <c r="OG213" s="1">
        <v>0.1153087</v>
      </c>
      <c r="OH213">
        <v>0.78176319999999999</v>
      </c>
      <c r="OI213">
        <v>20.121870000000001</v>
      </c>
      <c r="OJ213" s="1">
        <v>3.6414329999999998E-4</v>
      </c>
      <c r="OK213" s="1">
        <v>0.1119798</v>
      </c>
    </row>
    <row r="214" spans="1:401" x14ac:dyDescent="0.35">
      <c r="A214">
        <v>220</v>
      </c>
      <c r="B214" t="s">
        <v>4</v>
      </c>
      <c r="C214" t="s">
        <v>181</v>
      </c>
      <c r="D214" t="s">
        <v>220</v>
      </c>
      <c r="E214">
        <v>867.44560000000001</v>
      </c>
      <c r="F214">
        <v>0.94421140000000003</v>
      </c>
      <c r="G214">
        <v>16.23535</v>
      </c>
      <c r="H214">
        <v>0</v>
      </c>
      <c r="I214">
        <v>0</v>
      </c>
      <c r="J214">
        <v>0.94195779999999996</v>
      </c>
      <c r="K214">
        <v>16.067350000000001</v>
      </c>
      <c r="L214">
        <v>0</v>
      </c>
      <c r="M214">
        <v>0</v>
      </c>
      <c r="N214">
        <v>0.9396949</v>
      </c>
      <c r="O214">
        <v>16.532579999999999</v>
      </c>
      <c r="P214">
        <v>0</v>
      </c>
      <c r="Q214">
        <v>0</v>
      </c>
      <c r="R214">
        <v>0.93739640000000002</v>
      </c>
      <c r="S214">
        <v>16.879429999999999</v>
      </c>
      <c r="T214">
        <v>0</v>
      </c>
      <c r="U214">
        <v>0</v>
      </c>
      <c r="V214">
        <v>0.93501210000000001</v>
      </c>
      <c r="W214">
        <v>17.298269999999999</v>
      </c>
      <c r="X214">
        <v>0</v>
      </c>
      <c r="Y214">
        <v>0</v>
      </c>
      <c r="Z214">
        <v>0.93253359999999996</v>
      </c>
      <c r="AA214">
        <v>17.201440000000002</v>
      </c>
      <c r="AB214">
        <v>0</v>
      </c>
      <c r="AC214">
        <v>0</v>
      </c>
      <c r="AD214">
        <v>0.93000240000000001</v>
      </c>
      <c r="AE214">
        <v>16.826409999999999</v>
      </c>
      <c r="AF214">
        <v>0</v>
      </c>
      <c r="AG214">
        <v>0</v>
      </c>
      <c r="AH214">
        <v>0.92742899999999995</v>
      </c>
      <c r="AI214">
        <v>16.400289999999998</v>
      </c>
      <c r="AJ214">
        <v>0</v>
      </c>
      <c r="AK214">
        <v>0</v>
      </c>
      <c r="AL214">
        <v>0.92479739999999999</v>
      </c>
      <c r="AM214">
        <v>15.955719999999999</v>
      </c>
      <c r="AN214" s="1">
        <v>1.2708270000000001E-35</v>
      </c>
      <c r="AO214" s="1">
        <v>4.7502050000000002E-33</v>
      </c>
      <c r="AP214">
        <v>0.92212190000000005</v>
      </c>
      <c r="AQ214">
        <v>15.748900000000001</v>
      </c>
      <c r="AR214" s="1">
        <v>8.0807210000000001E-25</v>
      </c>
      <c r="AS214" s="1">
        <v>2.9203299999999998E-22</v>
      </c>
      <c r="AT214">
        <v>0.91947489999999998</v>
      </c>
      <c r="AU214">
        <v>16.175059999999998</v>
      </c>
      <c r="AV214" s="1">
        <v>1.8803690000000001E-14</v>
      </c>
      <c r="AW214" s="1">
        <v>7.1701200000000001E-12</v>
      </c>
      <c r="AX214">
        <v>0.91689799999999999</v>
      </c>
      <c r="AY214">
        <v>16.51464</v>
      </c>
      <c r="AZ214" s="1">
        <v>5.802982E-8</v>
      </c>
      <c r="BA214" s="1">
        <v>1.50803E-5</v>
      </c>
      <c r="BB214">
        <v>0.91432440000000004</v>
      </c>
      <c r="BC214">
        <v>16.71564</v>
      </c>
      <c r="BD214" s="1">
        <v>1.174795E-4</v>
      </c>
      <c r="BE214" s="1">
        <v>3.2653630000000003E-2</v>
      </c>
      <c r="BF214">
        <v>0.91176489999999999</v>
      </c>
      <c r="BG214">
        <v>16.723240000000001</v>
      </c>
      <c r="BH214" s="1">
        <v>1.8817480000000001E-2</v>
      </c>
      <c r="BI214">
        <v>5.6221680000000003</v>
      </c>
      <c r="BJ214">
        <v>0.909246</v>
      </c>
      <c r="BK214">
        <v>16.271640000000001</v>
      </c>
      <c r="BL214">
        <v>0.64313529999999997</v>
      </c>
      <c r="BM214">
        <v>204.73050000000001</v>
      </c>
      <c r="BN214">
        <v>0.90667019999999998</v>
      </c>
      <c r="BO214">
        <v>15.61764</v>
      </c>
      <c r="BP214">
        <v>7.0574130000000004</v>
      </c>
      <c r="BQ214">
        <v>2378.444</v>
      </c>
      <c r="BR214">
        <v>0.90408540000000004</v>
      </c>
      <c r="BS214">
        <v>15.01144</v>
      </c>
      <c r="BT214">
        <v>31.838139999999999</v>
      </c>
      <c r="BU214">
        <v>11298.14</v>
      </c>
      <c r="BV214">
        <v>0.90123160000000002</v>
      </c>
      <c r="BW214">
        <v>14.903499999999999</v>
      </c>
      <c r="BX214">
        <v>70.128010000000003</v>
      </c>
      <c r="BY214">
        <v>26082.09</v>
      </c>
      <c r="BZ214">
        <v>0.89793060000000002</v>
      </c>
      <c r="CA214">
        <v>15.360709999999999</v>
      </c>
      <c r="CB214">
        <v>85.713980000000006</v>
      </c>
      <c r="CC214">
        <v>33298.89</v>
      </c>
      <c r="CD214">
        <v>0.89407959999999997</v>
      </c>
      <c r="CE214">
        <v>16.046810000000001</v>
      </c>
      <c r="CF214">
        <v>64.802459999999996</v>
      </c>
      <c r="CG214">
        <v>26180.37</v>
      </c>
      <c r="CH214">
        <v>0.88958950000000003</v>
      </c>
      <c r="CI214">
        <v>16.68918</v>
      </c>
      <c r="CJ214">
        <v>32.910809999999998</v>
      </c>
      <c r="CK214">
        <v>13789.03</v>
      </c>
      <c r="CL214">
        <v>0.88444520000000004</v>
      </c>
      <c r="CM214">
        <v>16.89912</v>
      </c>
      <c r="CN214">
        <v>12.16264</v>
      </c>
      <c r="CO214">
        <v>5265.7219999999998</v>
      </c>
      <c r="CP214">
        <v>0.87886489999999995</v>
      </c>
      <c r="CQ214">
        <v>16.72024</v>
      </c>
      <c r="CR214">
        <v>3.5293739999999998</v>
      </c>
      <c r="CS214">
        <v>1571.8610000000001</v>
      </c>
      <c r="CT214">
        <v>0.87313039999999997</v>
      </c>
      <c r="CU214">
        <v>16.331589999999998</v>
      </c>
      <c r="CV214">
        <v>0.88900849999999998</v>
      </c>
      <c r="CW214">
        <v>402.91309999999999</v>
      </c>
      <c r="CX214">
        <v>0.86682740000000003</v>
      </c>
      <c r="CY214">
        <v>15.87349</v>
      </c>
      <c r="CZ214">
        <v>0.23660690000000001</v>
      </c>
      <c r="DA214">
        <v>106.49339999999999</v>
      </c>
      <c r="DB214">
        <v>0.86043159999999996</v>
      </c>
      <c r="DC214">
        <v>15.80358</v>
      </c>
      <c r="DD214" s="1">
        <v>9.6049229999999999E-2</v>
      </c>
      <c r="DE214">
        <v>41.45617</v>
      </c>
      <c r="DF214">
        <v>0.85390160000000004</v>
      </c>
      <c r="DG214">
        <v>16.158190000000001</v>
      </c>
      <c r="DH214" s="1">
        <v>6.7260249999999994E-2</v>
      </c>
      <c r="DI214">
        <v>28.115880000000001</v>
      </c>
      <c r="DJ214">
        <v>0.84739489999999995</v>
      </c>
      <c r="DK214">
        <v>16.63467</v>
      </c>
      <c r="DL214" s="1">
        <v>6.223882E-2</v>
      </c>
      <c r="DM214">
        <v>25.84525</v>
      </c>
      <c r="DN214">
        <v>0.8409103</v>
      </c>
      <c r="DO214">
        <v>17.195720000000001</v>
      </c>
      <c r="DP214" s="1">
        <v>6.2610490000000005E-2</v>
      </c>
      <c r="DQ214" s="1">
        <v>26.133479999999999</v>
      </c>
      <c r="DR214">
        <v>0.83430360000000003</v>
      </c>
      <c r="DS214">
        <v>17.505790000000001</v>
      </c>
      <c r="DT214" s="1">
        <v>6.324101E-2</v>
      </c>
      <c r="DU214" s="1">
        <v>26.644570000000002</v>
      </c>
      <c r="DV214">
        <v>0.82766379999999995</v>
      </c>
      <c r="DW214">
        <v>17.453220000000002</v>
      </c>
      <c r="DX214" s="1">
        <v>6.2150049999999998E-2</v>
      </c>
      <c r="DY214" s="1">
        <v>26.478719999999999</v>
      </c>
      <c r="DZ214">
        <v>0.82077960000000005</v>
      </c>
      <c r="EA214">
        <v>17.129989999999999</v>
      </c>
      <c r="EB214" s="1">
        <v>5.9096589999999997E-2</v>
      </c>
      <c r="EC214" s="1">
        <v>25.468209999999999</v>
      </c>
      <c r="ED214">
        <v>0.81441240000000004</v>
      </c>
      <c r="EE214">
        <v>16.652819999999998</v>
      </c>
      <c r="EF214" s="1">
        <v>5.4783100000000001E-2</v>
      </c>
      <c r="EG214" s="1">
        <v>23.849699999999999</v>
      </c>
      <c r="EH214">
        <v>0.80829439999999997</v>
      </c>
      <c r="EI214">
        <v>16.468779999999999</v>
      </c>
      <c r="EJ214" s="1">
        <v>4.9923969999999998E-2</v>
      </c>
      <c r="EK214" s="1">
        <v>21.93505</v>
      </c>
      <c r="EL214">
        <v>0.80237440000000004</v>
      </c>
      <c r="EM214">
        <v>16.711539999999999</v>
      </c>
      <c r="EN214" s="1">
        <v>4.5012410000000003E-2</v>
      </c>
      <c r="EO214" s="1">
        <v>19.946079999999998</v>
      </c>
      <c r="EP214">
        <v>0.79685070000000002</v>
      </c>
      <c r="EQ214">
        <v>17.271899999999999</v>
      </c>
      <c r="ER214" s="1">
        <v>4.0200979999999997E-2</v>
      </c>
      <c r="ES214" s="1">
        <v>17.958300000000001</v>
      </c>
      <c r="ET214">
        <v>0.79199719999999996</v>
      </c>
      <c r="EU214">
        <v>17.901399999999999</v>
      </c>
      <c r="EV214" s="1">
        <v>3.547372E-2</v>
      </c>
      <c r="EW214" s="1">
        <v>15.96505</v>
      </c>
      <c r="EX214">
        <v>0.78751320000000002</v>
      </c>
      <c r="EY214">
        <v>18.199660000000002</v>
      </c>
      <c r="EZ214" s="1">
        <v>3.0849789999999998E-2</v>
      </c>
      <c r="FA214" s="1">
        <v>13.980829999999999</v>
      </c>
      <c r="FB214">
        <v>0.78363039999999995</v>
      </c>
      <c r="FC214">
        <v>18.156510000000001</v>
      </c>
      <c r="FD214" s="1">
        <v>2.652531E-2</v>
      </c>
      <c r="FE214" s="1">
        <v>12.08554</v>
      </c>
      <c r="FF214">
        <v>0.78144429999999998</v>
      </c>
      <c r="FG214">
        <v>17.86206</v>
      </c>
      <c r="FH214" s="1">
        <v>2.272621E-2</v>
      </c>
      <c r="FI214" s="1">
        <v>10.37548</v>
      </c>
      <c r="FJ214">
        <v>0.7796035</v>
      </c>
      <c r="FK214">
        <v>17.45337</v>
      </c>
      <c r="FL214" s="1">
        <v>1.952862E-2</v>
      </c>
      <c r="FM214" s="1">
        <v>8.9194720000000007</v>
      </c>
      <c r="FN214">
        <v>0.77828070000000005</v>
      </c>
      <c r="FO214">
        <v>17.520790000000002</v>
      </c>
      <c r="FP214" s="1">
        <v>1.6921720000000001E-2</v>
      </c>
      <c r="FQ214" s="1">
        <v>7.7226819999999998</v>
      </c>
      <c r="FR214">
        <v>0.77741740000000004</v>
      </c>
      <c r="FS214">
        <v>17.658200000000001</v>
      </c>
      <c r="FT214" s="1">
        <v>1.4806939999999999E-2</v>
      </c>
      <c r="FU214" s="1">
        <v>6.7479139999999997</v>
      </c>
      <c r="FV214">
        <v>0.7769604</v>
      </c>
      <c r="FW214">
        <v>17.882549999999998</v>
      </c>
      <c r="FX214" s="1">
        <v>1.3034250000000001E-2</v>
      </c>
      <c r="FY214" s="1">
        <v>5.9320110000000001</v>
      </c>
      <c r="FZ214">
        <v>0.77661009999999997</v>
      </c>
      <c r="GA214">
        <v>18.124669999999998</v>
      </c>
      <c r="GB214" s="1">
        <v>1.1403460000000001E-2</v>
      </c>
      <c r="GC214" s="1">
        <v>5.1894489999999998</v>
      </c>
      <c r="GD214">
        <v>0.77640580000000003</v>
      </c>
      <c r="GE214">
        <v>18.26333</v>
      </c>
      <c r="GF214" s="1">
        <v>9.7425180000000004E-3</v>
      </c>
      <c r="GG214" s="1">
        <v>4.4408459999999996</v>
      </c>
      <c r="GH214">
        <v>0.77633549999999996</v>
      </c>
      <c r="GI214">
        <v>18.229839999999999</v>
      </c>
      <c r="GJ214" s="1">
        <v>8.0149560000000002E-3</v>
      </c>
      <c r="GK214" s="1">
        <v>3.6627770000000002</v>
      </c>
      <c r="GL214">
        <v>0.77634539999999996</v>
      </c>
      <c r="GM214">
        <v>17.961099999999998</v>
      </c>
      <c r="GN214" s="1">
        <v>6.3514319999999997E-3</v>
      </c>
      <c r="GO214" s="1">
        <v>2.9082759999999999</v>
      </c>
      <c r="GP214">
        <v>0.7764432</v>
      </c>
      <c r="GQ214">
        <v>17.555710000000001</v>
      </c>
      <c r="GR214" s="1">
        <v>4.9386400000000002E-3</v>
      </c>
      <c r="GS214" s="1">
        <v>2.260294</v>
      </c>
      <c r="GT214">
        <v>0.77663179999999998</v>
      </c>
      <c r="GU214">
        <v>17.644749999999998</v>
      </c>
      <c r="GV214" s="1">
        <v>3.8767319999999999E-3</v>
      </c>
      <c r="GW214" s="1">
        <v>1.768745</v>
      </c>
      <c r="GX214">
        <v>0.77680400000000005</v>
      </c>
      <c r="GY214">
        <v>17.888760000000001</v>
      </c>
      <c r="GZ214" s="1">
        <v>3.1528490000000001E-3</v>
      </c>
      <c r="HA214" s="1">
        <v>1.4309449999999999</v>
      </c>
      <c r="HB214">
        <v>0.77703429999999996</v>
      </c>
      <c r="HC214">
        <v>18.309719999999999</v>
      </c>
      <c r="HD214" s="1">
        <v>2.6805319999999998E-3</v>
      </c>
      <c r="HE214" s="1">
        <v>1.2101299999999999</v>
      </c>
      <c r="HF214">
        <v>0.77721569999999995</v>
      </c>
      <c r="HG214">
        <v>18.954689999999999</v>
      </c>
      <c r="HH214" s="1">
        <v>2.368701E-3</v>
      </c>
      <c r="HI214" s="1">
        <v>1.0649249999999999</v>
      </c>
      <c r="HJ214">
        <v>0.77739400000000003</v>
      </c>
      <c r="HK214">
        <v>19.40598</v>
      </c>
      <c r="HL214" s="1">
        <v>2.1456600000000002E-3</v>
      </c>
      <c r="HM214" s="1">
        <v>0.96219209999999999</v>
      </c>
      <c r="HN214">
        <v>0.77756329999999996</v>
      </c>
      <c r="HO214">
        <v>19.395859999999999</v>
      </c>
      <c r="HP214" s="1">
        <v>1.9685789999999998E-3</v>
      </c>
      <c r="HQ214" s="1">
        <v>0.88147569999999997</v>
      </c>
      <c r="HR214">
        <v>0.77765919999999999</v>
      </c>
      <c r="HS214">
        <v>19.080660000000002</v>
      </c>
      <c r="HT214" s="1">
        <v>1.8196270000000001E-3</v>
      </c>
      <c r="HU214" s="1">
        <v>0.81394420000000001</v>
      </c>
      <c r="HV214">
        <v>0.77777280000000004</v>
      </c>
      <c r="HW214">
        <v>18.605689999999999</v>
      </c>
      <c r="HX214" s="1">
        <v>1.693658E-3</v>
      </c>
      <c r="HY214" s="1">
        <v>0.75687099999999996</v>
      </c>
      <c r="HZ214">
        <v>0.77784109999999995</v>
      </c>
      <c r="IA214">
        <v>18.652570000000001</v>
      </c>
      <c r="IB214" s="1">
        <v>1.5880180000000001E-3</v>
      </c>
      <c r="IC214" s="1">
        <v>0.70906970000000002</v>
      </c>
      <c r="ID214">
        <v>0.77786730000000004</v>
      </c>
      <c r="IE214">
        <v>19.087810000000001</v>
      </c>
      <c r="IF214" s="1">
        <v>1.5001369999999999E-3</v>
      </c>
      <c r="IG214" s="1">
        <v>0.66929380000000005</v>
      </c>
      <c r="IH214">
        <v>0.77792600000000001</v>
      </c>
      <c r="II214">
        <v>19.638629999999999</v>
      </c>
      <c r="IJ214" s="1">
        <v>1.426549E-3</v>
      </c>
      <c r="IK214" s="1">
        <v>0.63606399999999996</v>
      </c>
      <c r="IL214">
        <v>0.77794909999999995</v>
      </c>
      <c r="IM214">
        <v>20.328029999999998</v>
      </c>
      <c r="IN214" s="1">
        <v>1.3659010000000001E-3</v>
      </c>
      <c r="IO214" s="1">
        <v>0.60860789999999998</v>
      </c>
      <c r="IP214">
        <v>0.77794680000000005</v>
      </c>
      <c r="IQ214">
        <v>20.715</v>
      </c>
      <c r="IR214" s="1">
        <v>1.317932E-3</v>
      </c>
      <c r="IS214" s="1">
        <v>0.58680460000000001</v>
      </c>
      <c r="IT214">
        <v>0.77797939999999999</v>
      </c>
      <c r="IU214">
        <v>20.735469999999999</v>
      </c>
      <c r="IV214" s="1">
        <v>1.2800979999999999E-3</v>
      </c>
      <c r="IW214" s="1">
        <v>0.56968090000000005</v>
      </c>
      <c r="IX214">
        <v>0.77797669999999997</v>
      </c>
      <c r="IY214">
        <v>20.47269</v>
      </c>
      <c r="IZ214" s="1">
        <v>1.2478229999999999E-3</v>
      </c>
      <c r="JA214" s="1">
        <v>0.55524370000000001</v>
      </c>
      <c r="JB214">
        <v>0.77797269999999996</v>
      </c>
      <c r="JC214">
        <v>19.984290000000001</v>
      </c>
      <c r="JD214" s="1">
        <v>1.2154170000000001E-3</v>
      </c>
      <c r="JE214" s="1">
        <v>0.54094799999999998</v>
      </c>
      <c r="JF214">
        <v>0.77798040000000002</v>
      </c>
      <c r="JG214">
        <v>19.703790000000001</v>
      </c>
      <c r="JH214" s="1">
        <v>1.179299E-3</v>
      </c>
      <c r="JI214" s="1">
        <v>0.52514550000000004</v>
      </c>
      <c r="JJ214">
        <v>0.77798400000000001</v>
      </c>
      <c r="JK214">
        <v>19.42568</v>
      </c>
      <c r="JL214" s="1">
        <v>1.1394160000000001E-3</v>
      </c>
      <c r="JM214" s="1">
        <v>0.50756849999999998</v>
      </c>
      <c r="JN214">
        <v>0.77798429999999996</v>
      </c>
      <c r="JO214">
        <v>19.475549999999998</v>
      </c>
      <c r="JP214" s="1">
        <v>1.097039E-3</v>
      </c>
      <c r="JQ214" s="1">
        <v>0.48888280000000001</v>
      </c>
      <c r="JR214">
        <v>0.77798599999999996</v>
      </c>
      <c r="JS214">
        <v>19.58699</v>
      </c>
      <c r="JT214" s="1">
        <v>1.054253E-3</v>
      </c>
      <c r="JU214" s="1">
        <v>0.46986499999999998</v>
      </c>
      <c r="JV214">
        <v>0.77797620000000001</v>
      </c>
      <c r="JW214">
        <v>19.672630000000002</v>
      </c>
      <c r="JX214" s="1">
        <v>1.0118239999999999E-3</v>
      </c>
      <c r="JY214" s="1">
        <v>0.45103549999999998</v>
      </c>
      <c r="JZ214">
        <v>0.77797769999999999</v>
      </c>
      <c r="KA214">
        <v>19.65353</v>
      </c>
      <c r="KB214" s="1">
        <v>9.7103130000000001E-4</v>
      </c>
      <c r="KC214" s="1">
        <v>0.43283719999999998</v>
      </c>
      <c r="KD214">
        <v>0.77797309999999997</v>
      </c>
      <c r="KE214">
        <v>19.35163</v>
      </c>
      <c r="KF214" s="1">
        <v>9.318242E-4</v>
      </c>
      <c r="KG214" s="1">
        <v>0.41537550000000001</v>
      </c>
      <c r="KH214">
        <v>0.77798129999999999</v>
      </c>
      <c r="KI214">
        <v>18.775269999999999</v>
      </c>
      <c r="KJ214" s="1">
        <v>8.9441369999999996E-4</v>
      </c>
      <c r="KK214" s="1">
        <v>0.39870220000000001</v>
      </c>
      <c r="KL214">
        <v>0.77798350000000005</v>
      </c>
      <c r="KM214">
        <v>18.5229</v>
      </c>
      <c r="KN214" s="1">
        <v>8.5881919999999999E-4</v>
      </c>
      <c r="KO214" s="1">
        <v>0.38280570000000003</v>
      </c>
      <c r="KP214">
        <v>0.77797340000000004</v>
      </c>
      <c r="KQ214">
        <v>18.217580000000002</v>
      </c>
      <c r="KR214" s="1">
        <v>8.2500559999999995E-4</v>
      </c>
      <c r="KS214" s="1">
        <v>0.36771409999999999</v>
      </c>
      <c r="KT214">
        <v>0.77797700000000003</v>
      </c>
      <c r="KU214">
        <v>18.200869999999998</v>
      </c>
      <c r="KV214" s="1">
        <v>7.9267159999999999E-4</v>
      </c>
      <c r="KW214" s="1">
        <v>0.35331180000000001</v>
      </c>
      <c r="KX214">
        <v>0.77798259999999997</v>
      </c>
      <c r="KY214">
        <v>18.423919999999999</v>
      </c>
      <c r="KZ214" s="1">
        <v>7.617686E-4</v>
      </c>
      <c r="LA214" s="1">
        <v>0.33953119999999998</v>
      </c>
      <c r="LB214">
        <v>0.77798409999999996</v>
      </c>
      <c r="LC214">
        <v>18.559460000000001</v>
      </c>
      <c r="LD214" s="1">
        <v>7.3216320000000004E-4</v>
      </c>
      <c r="LE214" s="1">
        <v>0.32633250000000003</v>
      </c>
      <c r="LF214">
        <v>0.77797430000000001</v>
      </c>
      <c r="LG214">
        <v>18.425909999999998</v>
      </c>
      <c r="LH214" s="1">
        <v>7.0378539999999999E-4</v>
      </c>
      <c r="LI214" s="1">
        <v>0.3136584</v>
      </c>
      <c r="LJ214">
        <v>0.7779857</v>
      </c>
      <c r="LK214">
        <v>18.09591</v>
      </c>
      <c r="LL214" s="1">
        <v>6.7679290000000004E-4</v>
      </c>
      <c r="LM214" s="1">
        <v>0.30162529999999999</v>
      </c>
      <c r="LN214">
        <v>0.77798020000000001</v>
      </c>
      <c r="LO214">
        <v>17.757269999999998</v>
      </c>
      <c r="LP214" s="1">
        <v>6.5124089999999996E-4</v>
      </c>
      <c r="LQ214" s="1">
        <v>0.29024539999999999</v>
      </c>
      <c r="LR214">
        <v>0.77799490000000004</v>
      </c>
      <c r="LS214">
        <v>17.970420000000001</v>
      </c>
      <c r="LT214" s="1">
        <v>6.2692170000000003E-4</v>
      </c>
      <c r="LU214" s="1">
        <v>0.27939249999999999</v>
      </c>
      <c r="LV214">
        <v>0.77794890000000005</v>
      </c>
      <c r="LW214">
        <v>18.216650000000001</v>
      </c>
      <c r="LX214" s="1">
        <v>6.0360990000000005E-4</v>
      </c>
      <c r="LY214" s="1">
        <v>0.26900429999999997</v>
      </c>
      <c r="LZ214">
        <v>0.77792620000000001</v>
      </c>
      <c r="MA214">
        <v>18.574729999999999</v>
      </c>
      <c r="MB214" s="1">
        <v>5.8139300000000004E-4</v>
      </c>
      <c r="MC214" s="1">
        <v>0.25909729999999997</v>
      </c>
      <c r="MD214">
        <v>0.77788679999999999</v>
      </c>
      <c r="ME214">
        <v>19.199539999999999</v>
      </c>
      <c r="MF214" s="1">
        <v>5.6015899999999996E-4</v>
      </c>
      <c r="MG214" s="1">
        <v>0.24964410000000001</v>
      </c>
      <c r="MH214">
        <v>0.77778029999999998</v>
      </c>
      <c r="MI214">
        <v>19.56204</v>
      </c>
      <c r="MJ214" s="1">
        <v>5.3999950000000005E-4</v>
      </c>
      <c r="MK214" s="1">
        <v>0.24067859999999999</v>
      </c>
      <c r="ML214">
        <v>0.77769520000000003</v>
      </c>
      <c r="MM214">
        <v>19.457450000000001</v>
      </c>
      <c r="MN214" s="1">
        <v>5.2094399999999996E-4</v>
      </c>
      <c r="MO214" s="1">
        <v>0.23219339999999999</v>
      </c>
      <c r="MP214">
        <v>0.77752969999999999</v>
      </c>
      <c r="MQ214">
        <v>19.195959999999999</v>
      </c>
      <c r="MR214" s="1">
        <v>5.0261849999999999E-4</v>
      </c>
      <c r="MS214" s="1">
        <v>0.22409570000000001</v>
      </c>
      <c r="MT214">
        <v>0.77735829999999995</v>
      </c>
      <c r="MU214">
        <v>18.88569</v>
      </c>
      <c r="MV214" s="1">
        <v>4.8504340000000003E-4</v>
      </c>
      <c r="MW214" s="1">
        <v>0.21630930000000001</v>
      </c>
      <c r="MX214">
        <v>0.7771633</v>
      </c>
      <c r="MY214">
        <v>19.10427</v>
      </c>
      <c r="MZ214" s="1">
        <v>4.6830100000000001E-4</v>
      </c>
      <c r="NA214" s="1">
        <v>0.20890120000000001</v>
      </c>
      <c r="NB214">
        <v>0.77698120000000004</v>
      </c>
      <c r="NC214">
        <v>19.54806</v>
      </c>
      <c r="ND214" s="1">
        <v>4.5208200000000003E-4</v>
      </c>
      <c r="NE214" s="1">
        <v>0.2017437</v>
      </c>
      <c r="NF214">
        <v>0.7767522</v>
      </c>
      <c r="NG214">
        <v>20.064550000000001</v>
      </c>
      <c r="NH214" s="1">
        <v>4.3668940000000001E-4</v>
      </c>
      <c r="NI214" s="1">
        <v>0.19492670000000001</v>
      </c>
      <c r="NJ214">
        <v>0.77654000000000001</v>
      </c>
      <c r="NK214">
        <v>20.805240000000001</v>
      </c>
      <c r="NL214" s="1">
        <v>4.22977E-4</v>
      </c>
      <c r="NM214" s="1">
        <v>0.18880060000000001</v>
      </c>
      <c r="NN214">
        <v>0.77638079999999998</v>
      </c>
      <c r="NO214">
        <v>21.24436</v>
      </c>
      <c r="NP214" s="1">
        <v>4.1152810000000001E-4</v>
      </c>
      <c r="NQ214" s="1">
        <v>0.18365010000000001</v>
      </c>
      <c r="NR214">
        <v>0.77621150000000005</v>
      </c>
      <c r="NS214">
        <v>21.297270000000001</v>
      </c>
      <c r="NT214" s="1">
        <v>4.0228380000000003E-4</v>
      </c>
      <c r="NU214" s="1">
        <v>0.1794917</v>
      </c>
      <c r="NV214">
        <v>0.77607970000000004</v>
      </c>
      <c r="NW214">
        <v>21.034859999999998</v>
      </c>
      <c r="NX214" s="1">
        <v>3.9419120000000002E-4</v>
      </c>
      <c r="NY214" s="1">
        <v>0.1758943</v>
      </c>
      <c r="NZ214">
        <v>0.77599830000000003</v>
      </c>
      <c r="OA214">
        <v>20.587589999999999</v>
      </c>
      <c r="OB214" s="1">
        <v>3.856811E-4</v>
      </c>
      <c r="OC214" s="1">
        <v>0.17216319999999999</v>
      </c>
      <c r="OD214">
        <v>0.77592050000000001</v>
      </c>
      <c r="OE214">
        <v>20.150670000000002</v>
      </c>
      <c r="OF214" s="1">
        <v>3.7611619999999998E-4</v>
      </c>
      <c r="OG214" s="1">
        <v>0.16795350000000001</v>
      </c>
      <c r="OH214">
        <v>0.7758623</v>
      </c>
      <c r="OI214">
        <v>20.17268</v>
      </c>
      <c r="OJ214" s="1">
        <v>3.6532710000000001E-4</v>
      </c>
      <c r="OK214" s="1">
        <v>0.16321550000000001</v>
      </c>
    </row>
    <row r="215" spans="1:401" x14ac:dyDescent="0.35">
      <c r="A215">
        <v>221</v>
      </c>
      <c r="B215" t="s">
        <v>4</v>
      </c>
      <c r="C215" t="s">
        <v>181</v>
      </c>
      <c r="D215" t="s">
        <v>221</v>
      </c>
      <c r="E215">
        <v>875.23630000000003</v>
      </c>
      <c r="F215">
        <v>0.57093680000000002</v>
      </c>
      <c r="G215">
        <v>16.276409999999998</v>
      </c>
      <c r="H215">
        <v>0</v>
      </c>
      <c r="I215">
        <v>0</v>
      </c>
      <c r="J215">
        <v>0.56887359999999998</v>
      </c>
      <c r="K215">
        <v>16.069279999999999</v>
      </c>
      <c r="L215">
        <v>0</v>
      </c>
      <c r="M215">
        <v>0</v>
      </c>
      <c r="N215">
        <v>0.56675750000000003</v>
      </c>
      <c r="O215">
        <v>16.513400000000001</v>
      </c>
      <c r="P215">
        <v>0</v>
      </c>
      <c r="Q215">
        <v>0</v>
      </c>
      <c r="R215">
        <v>0.56462060000000003</v>
      </c>
      <c r="S215">
        <v>16.85933</v>
      </c>
      <c r="T215">
        <v>0</v>
      </c>
      <c r="U215">
        <v>0</v>
      </c>
      <c r="V215">
        <v>0.56241269999999999</v>
      </c>
      <c r="W215">
        <v>17.297419999999999</v>
      </c>
      <c r="X215">
        <v>0</v>
      </c>
      <c r="Y215">
        <v>0</v>
      </c>
      <c r="Z215">
        <v>0.56014200000000003</v>
      </c>
      <c r="AA215">
        <v>17.225850000000001</v>
      </c>
      <c r="AB215">
        <v>0</v>
      </c>
      <c r="AC215">
        <v>0</v>
      </c>
      <c r="AD215">
        <v>0.55780850000000004</v>
      </c>
      <c r="AE215">
        <v>16.8688</v>
      </c>
      <c r="AF215">
        <v>0</v>
      </c>
      <c r="AG215">
        <v>0</v>
      </c>
      <c r="AH215">
        <v>0.55541839999999998</v>
      </c>
      <c r="AI215">
        <v>16.44725</v>
      </c>
      <c r="AJ215">
        <v>0</v>
      </c>
      <c r="AK215">
        <v>0</v>
      </c>
      <c r="AL215">
        <v>0.5529849</v>
      </c>
      <c r="AM215">
        <v>15.996130000000001</v>
      </c>
      <c r="AN215" s="1">
        <v>2.1605130000000001E-36</v>
      </c>
      <c r="AO215" s="1">
        <v>8.5967930000000001E-34</v>
      </c>
      <c r="AP215">
        <v>0.55055180000000004</v>
      </c>
      <c r="AQ215">
        <v>15.759690000000001</v>
      </c>
      <c r="AR215" s="1">
        <v>1.3476920000000001E-25</v>
      </c>
      <c r="AS215" s="1">
        <v>5.3730279999999996E-23</v>
      </c>
      <c r="AT215">
        <v>0.54810599999999998</v>
      </c>
      <c r="AU215">
        <v>16.161200000000001</v>
      </c>
      <c r="AV215" s="1">
        <v>3.6594719999999999E-15</v>
      </c>
      <c r="AW215" s="1">
        <v>1.464699E-12</v>
      </c>
      <c r="AX215">
        <v>0.54568410000000001</v>
      </c>
      <c r="AY215">
        <v>16.496980000000001</v>
      </c>
      <c r="AZ215" s="1">
        <v>1.992021E-8</v>
      </c>
      <c r="BA215" s="1">
        <v>6.0929499999999998E-6</v>
      </c>
      <c r="BB215">
        <v>0.54327669999999995</v>
      </c>
      <c r="BC215">
        <v>16.709969999999998</v>
      </c>
      <c r="BD215" s="1">
        <v>5.8973859999999999E-5</v>
      </c>
      <c r="BE215">
        <v>1.857692E-2</v>
      </c>
      <c r="BF215">
        <v>0.54088970000000003</v>
      </c>
      <c r="BG215">
        <v>16.747509999999998</v>
      </c>
      <c r="BH215" s="1">
        <v>1.138516E-2</v>
      </c>
      <c r="BI215">
        <v>3.779763</v>
      </c>
      <c r="BJ215">
        <v>0.53851839999999995</v>
      </c>
      <c r="BK215">
        <v>16.328029999999998</v>
      </c>
      <c r="BL215">
        <v>0.44665379999999999</v>
      </c>
      <c r="BM215">
        <v>155.54920000000001</v>
      </c>
      <c r="BN215">
        <v>0.53613730000000004</v>
      </c>
      <c r="BO215">
        <v>15.68238</v>
      </c>
      <c r="BP215">
        <v>5.4842750000000002</v>
      </c>
      <c r="BQ215">
        <v>1995.088</v>
      </c>
      <c r="BR215">
        <v>0.53374279999999996</v>
      </c>
      <c r="BS215">
        <v>15.06664</v>
      </c>
      <c r="BT215">
        <v>27.222570000000001</v>
      </c>
      <c r="BU215">
        <v>10303.370000000001</v>
      </c>
      <c r="BV215">
        <v>0.53117479999999995</v>
      </c>
      <c r="BW215">
        <v>14.93319</v>
      </c>
      <c r="BX215">
        <v>65.144580000000005</v>
      </c>
      <c r="BY215">
        <v>25559.78</v>
      </c>
      <c r="BZ215">
        <v>0.52827349999999995</v>
      </c>
      <c r="CA215">
        <v>15.36093</v>
      </c>
      <c r="CB215">
        <v>85.76446</v>
      </c>
      <c r="CC215">
        <v>34764.97</v>
      </c>
      <c r="CD215">
        <v>0.52490570000000003</v>
      </c>
      <c r="CE215">
        <v>16.030139999999999</v>
      </c>
      <c r="CF215">
        <v>68.974490000000003</v>
      </c>
      <c r="CG215">
        <v>28829.93</v>
      </c>
      <c r="CH215">
        <v>0.52099079999999998</v>
      </c>
      <c r="CI215">
        <v>16.66865</v>
      </c>
      <c r="CJ215">
        <v>37.013170000000002</v>
      </c>
      <c r="CK215">
        <v>15907.77</v>
      </c>
      <c r="CL215">
        <v>0.5165035</v>
      </c>
      <c r="CM215">
        <v>16.888739999999999</v>
      </c>
      <c r="CN215">
        <v>14.331049999999999</v>
      </c>
      <c r="CO215">
        <v>6316.5529999999999</v>
      </c>
      <c r="CP215">
        <v>0.51157249999999999</v>
      </c>
      <c r="CQ215">
        <v>16.740659999999998</v>
      </c>
      <c r="CR215">
        <v>4.3133749999999997</v>
      </c>
      <c r="CS215">
        <v>1943.7760000000001</v>
      </c>
      <c r="CT215">
        <v>0.50643300000000002</v>
      </c>
      <c r="CU215">
        <v>16.373419999999999</v>
      </c>
      <c r="CV215">
        <v>1.106541</v>
      </c>
      <c r="CW215">
        <v>506.26330000000002</v>
      </c>
      <c r="CX215">
        <v>0.50076259999999995</v>
      </c>
      <c r="CY215">
        <v>15.92672</v>
      </c>
      <c r="CZ215">
        <v>0.28696280000000002</v>
      </c>
      <c r="DA215">
        <v>131.33590000000001</v>
      </c>
      <c r="DB215">
        <v>0.4949268</v>
      </c>
      <c r="DC215">
        <v>15.85162</v>
      </c>
      <c r="DD215" s="1">
        <v>0.10662140000000001</v>
      </c>
      <c r="DE215">
        <v>47.566499999999998</v>
      </c>
      <c r="DF215">
        <v>0.48896529999999999</v>
      </c>
      <c r="DG215">
        <v>16.18113</v>
      </c>
      <c r="DH215" s="1">
        <v>6.9352140000000007E-2</v>
      </c>
      <c r="DI215">
        <v>30.20992</v>
      </c>
      <c r="DJ215">
        <v>0.48296729999999999</v>
      </c>
      <c r="DK215">
        <v>16.628830000000001</v>
      </c>
      <c r="DL215" s="1">
        <v>6.2394980000000003E-2</v>
      </c>
      <c r="DM215">
        <v>27.047239999999999</v>
      </c>
      <c r="DN215">
        <v>0.47696230000000001</v>
      </c>
      <c r="DO215">
        <v>17.16713</v>
      </c>
      <c r="DP215" s="1">
        <v>6.2372339999999998E-2</v>
      </c>
      <c r="DQ215" s="1">
        <v>27.163399999999999</v>
      </c>
      <c r="DR215">
        <v>0.4710742</v>
      </c>
      <c r="DS215">
        <v>17.476279999999999</v>
      </c>
      <c r="DT215" s="1">
        <v>6.312123E-2</v>
      </c>
      <c r="DU215" s="1">
        <v>27.710889999999999</v>
      </c>
      <c r="DV215">
        <v>0.46519569999999999</v>
      </c>
      <c r="DW215">
        <v>17.451989999999999</v>
      </c>
      <c r="DX215" s="1">
        <v>6.2340880000000001E-2</v>
      </c>
      <c r="DY215" s="1">
        <v>27.628799999999998</v>
      </c>
      <c r="DZ215">
        <v>0.45917340000000001</v>
      </c>
      <c r="EA215">
        <v>17.158080000000002</v>
      </c>
      <c r="EB215" s="1">
        <v>5.95773E-2</v>
      </c>
      <c r="EC215" s="1">
        <v>26.664960000000001</v>
      </c>
      <c r="ED215">
        <v>0.45338519999999999</v>
      </c>
      <c r="EE215">
        <v>16.701350000000001</v>
      </c>
      <c r="EF215" s="1">
        <v>5.543559E-2</v>
      </c>
      <c r="EG215" s="1">
        <v>25.027640000000002</v>
      </c>
      <c r="EH215">
        <v>0.4477757</v>
      </c>
      <c r="EI215">
        <v>16.51643</v>
      </c>
      <c r="EJ215" s="1">
        <v>5.064627E-2</v>
      </c>
      <c r="EK215" s="1">
        <v>23.048210000000001</v>
      </c>
      <c r="EL215">
        <v>0.44234069999999998</v>
      </c>
      <c r="EM215">
        <v>16.72822</v>
      </c>
      <c r="EN215" s="1">
        <v>4.5745050000000002E-2</v>
      </c>
      <c r="EO215" s="1">
        <v>20.971540000000001</v>
      </c>
      <c r="EP215">
        <v>0.4372472</v>
      </c>
      <c r="EQ215">
        <v>17.257619999999999</v>
      </c>
      <c r="ER215" s="1">
        <v>4.0936060000000003E-2</v>
      </c>
      <c r="ES215" s="1">
        <v>18.896599999999999</v>
      </c>
      <c r="ET215">
        <v>0.43262040000000002</v>
      </c>
      <c r="EU215">
        <v>17.867170000000002</v>
      </c>
      <c r="EV215" s="1">
        <v>3.6216239999999997E-2</v>
      </c>
      <c r="EW215" s="1">
        <v>16.820340000000002</v>
      </c>
      <c r="EX215">
        <v>0.42835610000000002</v>
      </c>
      <c r="EY215">
        <v>18.16376</v>
      </c>
      <c r="EZ215" s="1">
        <v>3.158337E-2</v>
      </c>
      <c r="FA215" s="1">
        <v>14.75291</v>
      </c>
      <c r="FB215">
        <v>0.42462470000000002</v>
      </c>
      <c r="FC215">
        <v>18.139600000000002</v>
      </c>
      <c r="FD215" s="1">
        <v>2.7210350000000001E-2</v>
      </c>
      <c r="FE215" s="1">
        <v>12.7666</v>
      </c>
      <c r="FF215">
        <v>0.42219240000000002</v>
      </c>
      <c r="FG215">
        <v>17.87743</v>
      </c>
      <c r="FH215" s="1">
        <v>2.3331149999999998E-2</v>
      </c>
      <c r="FI215" s="1">
        <v>10.96527</v>
      </c>
      <c r="FJ215">
        <v>0.42011670000000001</v>
      </c>
      <c r="FK215">
        <v>17.5017</v>
      </c>
      <c r="FL215" s="1">
        <v>2.0035500000000001E-2</v>
      </c>
      <c r="FM215" s="1">
        <v>9.4203440000000001</v>
      </c>
      <c r="FN215">
        <v>0.41848429999999998</v>
      </c>
      <c r="FO215">
        <v>17.583950000000002</v>
      </c>
      <c r="FP215" s="1">
        <v>1.7336839999999999E-2</v>
      </c>
      <c r="FQ215" s="1">
        <v>8.1461939999999995</v>
      </c>
      <c r="FR215">
        <v>0.41725950000000001</v>
      </c>
      <c r="FS215">
        <v>17.705660000000002</v>
      </c>
      <c r="FT215" s="1">
        <v>1.514797E-2</v>
      </c>
      <c r="FU215" s="1">
        <v>7.108644</v>
      </c>
      <c r="FV215">
        <v>0.4164525</v>
      </c>
      <c r="FW215">
        <v>17.905349999999999</v>
      </c>
      <c r="FX215" s="1">
        <v>1.3329560000000001E-2</v>
      </c>
      <c r="FY215" s="1">
        <v>6.2462650000000002</v>
      </c>
      <c r="FZ215">
        <v>0.4158464</v>
      </c>
      <c r="GA215">
        <v>18.11281</v>
      </c>
      <c r="GB215" s="1">
        <v>1.1686749999999999E-2</v>
      </c>
      <c r="GC215" s="1">
        <v>5.4729130000000001</v>
      </c>
      <c r="GD215">
        <v>0.41543930000000001</v>
      </c>
      <c r="GE215">
        <v>18.23442</v>
      </c>
      <c r="GF215" s="1">
        <v>1.0038E-2</v>
      </c>
      <c r="GG215" s="1">
        <v>4.7033100000000001</v>
      </c>
      <c r="GH215">
        <v>0.4151975</v>
      </c>
      <c r="GI215">
        <v>18.212620000000001</v>
      </c>
      <c r="GJ215" s="1">
        <v>8.3177770000000002E-3</v>
      </c>
      <c r="GK215" s="1">
        <v>3.9023759999999998</v>
      </c>
      <c r="GL215">
        <v>0.415074</v>
      </c>
      <c r="GM215">
        <v>17.983149999999998</v>
      </c>
      <c r="GN215" s="1">
        <v>6.6311759999999999E-3</v>
      </c>
      <c r="GO215" s="1">
        <v>3.114525</v>
      </c>
      <c r="GP215">
        <v>0.41506690000000002</v>
      </c>
      <c r="GQ215">
        <v>17.616050000000001</v>
      </c>
      <c r="GR215" s="1">
        <v>5.1654589999999998E-3</v>
      </c>
      <c r="GS215" s="1">
        <v>2.4249290000000001</v>
      </c>
      <c r="GT215">
        <v>0.41513040000000001</v>
      </c>
      <c r="GU215">
        <v>17.718060000000001</v>
      </c>
      <c r="GV215" s="1">
        <v>4.0403030000000003E-3</v>
      </c>
      <c r="GW215" s="1">
        <v>1.892582</v>
      </c>
      <c r="GX215">
        <v>0.41524359999999999</v>
      </c>
      <c r="GY215">
        <v>17.93507</v>
      </c>
      <c r="GZ215" s="1">
        <v>3.2616939999999999E-3</v>
      </c>
      <c r="HA215" s="1">
        <v>1.522006</v>
      </c>
      <c r="HB215">
        <v>0.41540630000000001</v>
      </c>
      <c r="HC215">
        <v>18.322479999999999</v>
      </c>
      <c r="HD215" s="1">
        <v>2.7513220000000001E-3</v>
      </c>
      <c r="HE215" s="1">
        <v>1.2787120000000001</v>
      </c>
      <c r="HF215">
        <v>0.41556330000000002</v>
      </c>
      <c r="HG215">
        <v>18.933710000000001</v>
      </c>
      <c r="HH215" s="1">
        <v>2.4163710000000001E-3</v>
      </c>
      <c r="HI215" s="1">
        <v>1.1193900000000001</v>
      </c>
      <c r="HJ215">
        <v>0.41572789999999998</v>
      </c>
      <c r="HK215">
        <v>19.369779999999999</v>
      </c>
      <c r="HL215" s="1">
        <v>2.181133E-3</v>
      </c>
      <c r="HM215" s="1">
        <v>1.0083070000000001</v>
      </c>
      <c r="HN215">
        <v>0.41587420000000003</v>
      </c>
      <c r="HO215">
        <v>19.380130000000001</v>
      </c>
      <c r="HP215" s="1">
        <v>1.9975449999999999E-3</v>
      </c>
      <c r="HQ215" s="1">
        <v>0.92229740000000004</v>
      </c>
      <c r="HR215">
        <v>0.41601399999999999</v>
      </c>
      <c r="HS215">
        <v>19.105340000000002</v>
      </c>
      <c r="HT215" s="1">
        <v>1.84417E-3</v>
      </c>
      <c r="HU215" s="1">
        <v>0.85076419999999997</v>
      </c>
      <c r="HV215">
        <v>0.41611310000000001</v>
      </c>
      <c r="HW215">
        <v>18.658100000000001</v>
      </c>
      <c r="HX215" s="1">
        <v>1.7142959999999999E-3</v>
      </c>
      <c r="HY215" s="1">
        <v>0.79027930000000002</v>
      </c>
      <c r="HZ215">
        <v>0.41619810000000002</v>
      </c>
      <c r="IA215">
        <v>18.711110000000001</v>
      </c>
      <c r="IB215" s="1">
        <v>1.6052200000000001E-3</v>
      </c>
      <c r="IC215" s="1">
        <v>0.73955040000000005</v>
      </c>
      <c r="ID215">
        <v>0.41626740000000001</v>
      </c>
      <c r="IE215">
        <v>19.126059999999999</v>
      </c>
      <c r="IF215" s="1">
        <v>1.5144609999999999E-3</v>
      </c>
      <c r="IG215" s="1">
        <v>0.69731319999999997</v>
      </c>
      <c r="IH215">
        <v>0.4163173</v>
      </c>
      <c r="II215">
        <v>19.650189999999998</v>
      </c>
      <c r="IJ215" s="1">
        <v>1.4385139999999999E-3</v>
      </c>
      <c r="IK215" s="1">
        <v>0.66206560000000003</v>
      </c>
      <c r="IL215">
        <v>0.41634929999999998</v>
      </c>
      <c r="IM215">
        <v>20.30939</v>
      </c>
      <c r="IN215" s="1">
        <v>1.3756249999999999E-3</v>
      </c>
      <c r="IO215" s="1">
        <v>0.63283520000000004</v>
      </c>
      <c r="IP215">
        <v>0.41637540000000001</v>
      </c>
      <c r="IQ215">
        <v>20.675699999999999</v>
      </c>
      <c r="IR215" s="1">
        <v>1.3255439999999999E-3</v>
      </c>
      <c r="IS215" s="1">
        <v>0.60947569999999995</v>
      </c>
      <c r="IT215">
        <v>0.41639870000000001</v>
      </c>
      <c r="IU215">
        <v>20.718050000000002</v>
      </c>
      <c r="IV215" s="1">
        <v>1.2861540000000001E-3</v>
      </c>
      <c r="IW215" s="1">
        <v>0.5911689</v>
      </c>
      <c r="IX215">
        <v>0.41641159999999999</v>
      </c>
      <c r="IY215">
        <v>20.499490000000002</v>
      </c>
      <c r="IZ215" s="1">
        <v>1.2533049999999999E-3</v>
      </c>
      <c r="JA215" s="1">
        <v>0.57599270000000002</v>
      </c>
      <c r="JB215">
        <v>0.41642089999999998</v>
      </c>
      <c r="JC215">
        <v>20.053930000000001</v>
      </c>
      <c r="JD215" s="1">
        <v>1.221197E-3</v>
      </c>
      <c r="JE215" s="1">
        <v>0.56131240000000004</v>
      </c>
      <c r="JF215">
        <v>0.4164312</v>
      </c>
      <c r="JG215">
        <v>19.788789999999999</v>
      </c>
      <c r="JH215" s="1">
        <v>1.185799E-3</v>
      </c>
      <c r="JI215" s="1">
        <v>0.54525020000000002</v>
      </c>
      <c r="JJ215">
        <v>0.41642679999999999</v>
      </c>
      <c r="JK215">
        <v>19.489429999999999</v>
      </c>
      <c r="JL215" s="1">
        <v>1.1465220000000001E-3</v>
      </c>
      <c r="JM215" s="1">
        <v>0.52732650000000003</v>
      </c>
      <c r="JN215">
        <v>0.41642790000000002</v>
      </c>
      <c r="JO215">
        <v>19.503810000000001</v>
      </c>
      <c r="JP215" s="1">
        <v>1.1044309999999999E-3</v>
      </c>
      <c r="JQ215" s="1">
        <v>0.50813109999999995</v>
      </c>
      <c r="JR215">
        <v>0.41642770000000001</v>
      </c>
      <c r="JS215">
        <v>19.56832</v>
      </c>
      <c r="JT215" s="1">
        <v>1.061675E-3</v>
      </c>
      <c r="JU215" s="1">
        <v>0.48848849999999999</v>
      </c>
      <c r="JV215">
        <v>0.41642400000000002</v>
      </c>
      <c r="JW215">
        <v>19.642800000000001</v>
      </c>
      <c r="JX215" s="1">
        <v>1.019091E-3</v>
      </c>
      <c r="JY215" s="1">
        <v>0.46897309999999998</v>
      </c>
      <c r="JZ215">
        <v>0.41642590000000002</v>
      </c>
      <c r="KA215">
        <v>19.644300000000001</v>
      </c>
      <c r="KB215" s="1">
        <v>9.7800360000000006E-4</v>
      </c>
      <c r="KC215" s="1">
        <v>0.45004909999999998</v>
      </c>
      <c r="KD215">
        <v>0.41642820000000003</v>
      </c>
      <c r="KE215">
        <v>19.39085</v>
      </c>
      <c r="KF215" s="1">
        <v>9.3850219999999998E-4</v>
      </c>
      <c r="KG215" s="1">
        <v>0.43189329999999998</v>
      </c>
      <c r="KH215">
        <v>0.41643039999999998</v>
      </c>
      <c r="KI215">
        <v>18.85407</v>
      </c>
      <c r="KJ215" s="1">
        <v>9.0079340000000002E-4</v>
      </c>
      <c r="KK215" s="1">
        <v>0.41454550000000001</v>
      </c>
      <c r="KL215">
        <v>0.41643089999999999</v>
      </c>
      <c r="KM215">
        <v>18.61384</v>
      </c>
      <c r="KN215" s="1">
        <v>8.6488069999999997E-4</v>
      </c>
      <c r="KO215" s="1">
        <v>0.39799440000000003</v>
      </c>
      <c r="KP215">
        <v>0.4164272</v>
      </c>
      <c r="KQ215">
        <v>18.280259999999998</v>
      </c>
      <c r="KR215" s="1">
        <v>8.3076989999999996E-4</v>
      </c>
      <c r="KS215" s="1">
        <v>0.38227919999999999</v>
      </c>
      <c r="KT215">
        <v>0.41643059999999998</v>
      </c>
      <c r="KU215">
        <v>18.237559999999998</v>
      </c>
      <c r="KV215" s="1">
        <v>7.9818529999999997E-4</v>
      </c>
      <c r="KW215" s="1">
        <v>0.36729669999999998</v>
      </c>
      <c r="KX215">
        <v>0.41643069999999999</v>
      </c>
      <c r="KY215">
        <v>18.42389</v>
      </c>
      <c r="KZ215" s="1">
        <v>7.6704249999999996E-4</v>
      </c>
      <c r="LA215" s="1">
        <v>0.35296260000000002</v>
      </c>
      <c r="LB215">
        <v>0.4164312</v>
      </c>
      <c r="LC215">
        <v>18.546939999999999</v>
      </c>
      <c r="LD215" s="1">
        <v>7.3721870000000001E-4</v>
      </c>
      <c r="LE215" s="1">
        <v>0.33923579999999998</v>
      </c>
      <c r="LF215">
        <v>0.41642790000000002</v>
      </c>
      <c r="LG215">
        <v>18.424689999999998</v>
      </c>
      <c r="LH215" s="1">
        <v>7.0863499999999999E-4</v>
      </c>
      <c r="LI215" s="1">
        <v>0.32605780000000001</v>
      </c>
      <c r="LJ215">
        <v>0.4164349</v>
      </c>
      <c r="LK215">
        <v>18.123660000000001</v>
      </c>
      <c r="LL215" s="1">
        <v>6.8137459999999999E-4</v>
      </c>
      <c r="LM215" s="1">
        <v>0.31351790000000002</v>
      </c>
      <c r="LN215">
        <v>0.41642970000000001</v>
      </c>
      <c r="LO215">
        <v>17.811250000000001</v>
      </c>
      <c r="LP215" s="1">
        <v>6.5558420000000003E-4</v>
      </c>
      <c r="LQ215" s="1">
        <v>0.30166340000000003</v>
      </c>
      <c r="LR215">
        <v>0.41642709999999999</v>
      </c>
      <c r="LS215">
        <v>18.038039999999999</v>
      </c>
      <c r="LT215" s="1">
        <v>6.3107690000000004E-4</v>
      </c>
      <c r="LU215" s="1">
        <v>0.29037590000000002</v>
      </c>
      <c r="LV215">
        <v>0.41642099999999999</v>
      </c>
      <c r="LW215">
        <v>18.2743</v>
      </c>
      <c r="LX215" s="1">
        <v>6.0757870000000002E-4</v>
      </c>
      <c r="LY215" s="1">
        <v>0.27956180000000003</v>
      </c>
      <c r="LZ215">
        <v>0.41639470000000001</v>
      </c>
      <c r="MA215">
        <v>18.616399999999999</v>
      </c>
      <c r="MB215" s="1">
        <v>5.8518450000000005E-4</v>
      </c>
      <c r="MC215" s="1">
        <v>0.26925250000000001</v>
      </c>
      <c r="MD215">
        <v>0.4163539</v>
      </c>
      <c r="ME215">
        <v>19.203659999999999</v>
      </c>
      <c r="MF215" s="1">
        <v>5.6376799999999997E-4</v>
      </c>
      <c r="MG215" s="1">
        <v>0.25941310000000001</v>
      </c>
      <c r="MH215">
        <v>0.4162979</v>
      </c>
      <c r="MI215">
        <v>19.54269</v>
      </c>
      <c r="MJ215" s="1">
        <v>5.434096E-4</v>
      </c>
      <c r="MK215" s="1">
        <v>0.25006610000000001</v>
      </c>
      <c r="ML215">
        <v>0.41620990000000002</v>
      </c>
      <c r="MM215">
        <v>19.44679</v>
      </c>
      <c r="MN215" s="1">
        <v>5.2417360000000005E-4</v>
      </c>
      <c r="MO215" s="1">
        <v>0.2412271</v>
      </c>
      <c r="MP215">
        <v>0.41609259999999998</v>
      </c>
      <c r="MQ215">
        <v>19.214400000000001</v>
      </c>
      <c r="MR215" s="1">
        <v>5.0573700000000003E-4</v>
      </c>
      <c r="MS215" s="1">
        <v>0.23280580000000001</v>
      </c>
      <c r="MT215">
        <v>0.4159486</v>
      </c>
      <c r="MU215">
        <v>18.926729999999999</v>
      </c>
      <c r="MV215" s="1">
        <v>4.880067E-4</v>
      </c>
      <c r="MW215" s="1">
        <v>0.22469839999999999</v>
      </c>
      <c r="MX215">
        <v>0.4157824</v>
      </c>
      <c r="MY215">
        <v>19.154969999999999</v>
      </c>
      <c r="MZ215" s="1">
        <v>4.7114580000000002E-4</v>
      </c>
      <c r="NA215" s="1">
        <v>0.21698909999999999</v>
      </c>
      <c r="NB215">
        <v>0.41560180000000002</v>
      </c>
      <c r="NC215">
        <v>19.58372</v>
      </c>
      <c r="ND215" s="1">
        <v>4.5482079999999999E-4</v>
      </c>
      <c r="NE215" s="1">
        <v>0.20955260000000001</v>
      </c>
      <c r="NF215">
        <v>0.41541040000000001</v>
      </c>
      <c r="NG215">
        <v>20.06964</v>
      </c>
      <c r="NH215" s="1">
        <v>4.3925350000000003E-4</v>
      </c>
      <c r="NI215" s="1">
        <v>0.20243700000000001</v>
      </c>
      <c r="NJ215">
        <v>0.4152169</v>
      </c>
      <c r="NK215">
        <v>20.772739999999999</v>
      </c>
      <c r="NL215" s="1">
        <v>4.2520520000000002E-4</v>
      </c>
      <c r="NM215" s="1">
        <v>0.1959756</v>
      </c>
      <c r="NN215">
        <v>0.41504079999999999</v>
      </c>
      <c r="NO215">
        <v>21.195499999999999</v>
      </c>
      <c r="NP215" s="1">
        <v>4.1335580000000002E-4</v>
      </c>
      <c r="NQ215" s="1">
        <v>0.19049859999999999</v>
      </c>
      <c r="NR215">
        <v>0.41487669999999999</v>
      </c>
      <c r="NS215">
        <v>21.277740000000001</v>
      </c>
      <c r="NT215" s="1">
        <v>4.0376509999999997E-4</v>
      </c>
      <c r="NU215" s="1">
        <v>0.18606030000000001</v>
      </c>
      <c r="NV215">
        <v>0.41473450000000001</v>
      </c>
      <c r="NW215">
        <v>21.0596</v>
      </c>
      <c r="NX215" s="1">
        <v>3.9556939999999999E-4</v>
      </c>
      <c r="NY215" s="1">
        <v>0.1822928</v>
      </c>
      <c r="NZ215">
        <v>0.41461520000000002</v>
      </c>
      <c r="OA215">
        <v>20.647310000000001</v>
      </c>
      <c r="OB215" s="1">
        <v>3.8720950000000002E-4</v>
      </c>
      <c r="OC215" s="1">
        <v>0.17849000000000001</v>
      </c>
      <c r="OD215">
        <v>0.41452679999999997</v>
      </c>
      <c r="OE215">
        <v>20.219750000000001</v>
      </c>
      <c r="OF215" s="1">
        <v>3.7784290000000001E-4</v>
      </c>
      <c r="OG215" s="1">
        <v>0.1742137</v>
      </c>
      <c r="OH215">
        <v>0.41444350000000002</v>
      </c>
      <c r="OI215">
        <v>20.227150000000002</v>
      </c>
      <c r="OJ215" s="1">
        <v>3.6725970000000001E-4</v>
      </c>
      <c r="OK215" s="1">
        <v>0.1693962</v>
      </c>
    </row>
    <row r="216" spans="1:401" x14ac:dyDescent="0.35">
      <c r="A216">
        <v>222</v>
      </c>
      <c r="B216" t="s">
        <v>4</v>
      </c>
      <c r="C216" t="s">
        <v>181</v>
      </c>
      <c r="D216" t="s">
        <v>222</v>
      </c>
      <c r="E216">
        <v>895.51149999999996</v>
      </c>
      <c r="F216">
        <v>0.8514003</v>
      </c>
      <c r="G216">
        <v>16.31297</v>
      </c>
      <c r="H216">
        <v>0</v>
      </c>
      <c r="I216">
        <v>0</v>
      </c>
      <c r="J216">
        <v>0.84955959999999997</v>
      </c>
      <c r="K216">
        <v>16.084710000000001</v>
      </c>
      <c r="L216">
        <v>0</v>
      </c>
      <c r="M216">
        <v>0</v>
      </c>
      <c r="N216">
        <v>0.84767159999999997</v>
      </c>
      <c r="O216">
        <v>16.51295</v>
      </c>
      <c r="P216">
        <v>0</v>
      </c>
      <c r="Q216">
        <v>0</v>
      </c>
      <c r="R216">
        <v>0.84575469999999997</v>
      </c>
      <c r="S216">
        <v>16.850470000000001</v>
      </c>
      <c r="T216">
        <v>0</v>
      </c>
      <c r="U216">
        <v>0</v>
      </c>
      <c r="V216">
        <v>0.84379059999999995</v>
      </c>
      <c r="W216">
        <v>17.298259999999999</v>
      </c>
      <c r="X216">
        <v>0</v>
      </c>
      <c r="Y216">
        <v>0</v>
      </c>
      <c r="Z216">
        <v>0.84173290000000001</v>
      </c>
      <c r="AA216">
        <v>17.244250000000001</v>
      </c>
      <c r="AB216">
        <v>0</v>
      </c>
      <c r="AC216">
        <v>0</v>
      </c>
      <c r="AD216">
        <v>0.83962669999999995</v>
      </c>
      <c r="AE216">
        <v>16.90615</v>
      </c>
      <c r="AF216">
        <v>0</v>
      </c>
      <c r="AG216">
        <v>0</v>
      </c>
      <c r="AH216">
        <v>0.83747190000000005</v>
      </c>
      <c r="AI216">
        <v>16.488150000000001</v>
      </c>
      <c r="AJ216">
        <v>0</v>
      </c>
      <c r="AK216">
        <v>0</v>
      </c>
      <c r="AL216">
        <v>0.8352714</v>
      </c>
      <c r="AM216">
        <v>16.033550000000002</v>
      </c>
      <c r="AN216" s="1">
        <v>3.1198580000000002E-37</v>
      </c>
      <c r="AO216" s="1">
        <v>1.022495E-34</v>
      </c>
      <c r="AP216">
        <v>0.83306999999999998</v>
      </c>
      <c r="AQ216">
        <v>15.77609</v>
      </c>
      <c r="AR216" s="1">
        <v>1.9917680000000001E-26</v>
      </c>
      <c r="AS216" s="1">
        <v>6.531773E-24</v>
      </c>
      <c r="AT216">
        <v>0.83090149999999996</v>
      </c>
      <c r="AU216">
        <v>16.160589999999999</v>
      </c>
      <c r="AV216" s="1">
        <v>5.8869389999999999E-16</v>
      </c>
      <c r="AW216" s="1">
        <v>1.936453E-13</v>
      </c>
      <c r="AX216">
        <v>0.82877190000000001</v>
      </c>
      <c r="AY216">
        <v>16.480709999999998</v>
      </c>
      <c r="AZ216" s="1">
        <v>8.1699529999999996E-9</v>
      </c>
      <c r="BA216" s="1">
        <v>1.9711979999999998E-6</v>
      </c>
      <c r="BB216">
        <v>0.8266926</v>
      </c>
      <c r="BC216">
        <v>16.711939999999998</v>
      </c>
      <c r="BD216" s="1">
        <v>3.2891559999999999E-5</v>
      </c>
      <c r="BE216" s="1">
        <v>8.5694970000000006E-3</v>
      </c>
      <c r="BF216">
        <v>0.82463710000000001</v>
      </c>
      <c r="BG216">
        <v>16.766739999999999</v>
      </c>
      <c r="BH216" s="1">
        <v>7.4065440000000001E-3</v>
      </c>
      <c r="BI216">
        <v>2.0419520000000002</v>
      </c>
      <c r="BJ216">
        <v>0.82258989999999998</v>
      </c>
      <c r="BK216">
        <v>16.372730000000001</v>
      </c>
      <c r="BL216">
        <v>0.32620369999999999</v>
      </c>
      <c r="BM216">
        <v>94.126559999999998</v>
      </c>
      <c r="BN216">
        <v>0.82052700000000001</v>
      </c>
      <c r="BO216">
        <v>15.736420000000001</v>
      </c>
      <c r="BP216">
        <v>4.4041680000000003</v>
      </c>
      <c r="BQ216">
        <v>1321.691</v>
      </c>
      <c r="BR216">
        <v>0.81842440000000005</v>
      </c>
      <c r="BS216">
        <v>15.11955</v>
      </c>
      <c r="BT216">
        <v>23.70112</v>
      </c>
      <c r="BU216">
        <v>7361.1530000000002</v>
      </c>
      <c r="BV216">
        <v>0.81615230000000005</v>
      </c>
      <c r="BW216">
        <v>14.969429999999999</v>
      </c>
      <c r="BX216">
        <v>60.825980000000001</v>
      </c>
      <c r="BY216">
        <v>19471.8</v>
      </c>
      <c r="BZ216">
        <v>0.81355699999999997</v>
      </c>
      <c r="CA216">
        <v>15.37875</v>
      </c>
      <c r="CB216">
        <v>85.103960000000001</v>
      </c>
      <c r="CC216">
        <v>27991.98</v>
      </c>
      <c r="CD216">
        <v>0.81049760000000004</v>
      </c>
      <c r="CE216">
        <v>16.033339999999999</v>
      </c>
      <c r="CF216">
        <v>72.174639999999997</v>
      </c>
      <c r="CG216">
        <v>24316.27</v>
      </c>
      <c r="CH216">
        <v>0.8069904</v>
      </c>
      <c r="CI216">
        <v>16.662230000000001</v>
      </c>
      <c r="CJ216">
        <v>40.539949999999997</v>
      </c>
      <c r="CK216">
        <v>13955.73</v>
      </c>
      <c r="CL216">
        <v>0.80296599999999996</v>
      </c>
      <c r="CM216">
        <v>16.876629999999999</v>
      </c>
      <c r="CN216">
        <v>16.310919999999999</v>
      </c>
      <c r="CO216">
        <v>5721.9459999999999</v>
      </c>
      <c r="CP216">
        <v>0.79860229999999999</v>
      </c>
      <c r="CQ216">
        <v>16.7515</v>
      </c>
      <c r="CR216">
        <v>5.059647</v>
      </c>
      <c r="CS216">
        <v>1803.6659999999999</v>
      </c>
      <c r="CT216">
        <v>0.79417959999999999</v>
      </c>
      <c r="CU216">
        <v>16.404869999999999</v>
      </c>
      <c r="CV216">
        <v>1.320128</v>
      </c>
      <c r="CW216">
        <v>475.4905</v>
      </c>
      <c r="CX216">
        <v>0.78931689999999999</v>
      </c>
      <c r="CY216">
        <v>15.975529999999999</v>
      </c>
      <c r="CZ216">
        <v>0.3374721</v>
      </c>
      <c r="DA216">
        <v>121.52849999999999</v>
      </c>
      <c r="DB216">
        <v>0.78434029999999999</v>
      </c>
      <c r="DC216">
        <v>15.908849999999999</v>
      </c>
      <c r="DD216" s="1">
        <v>0.1173394</v>
      </c>
      <c r="DE216">
        <v>41.388449999999999</v>
      </c>
      <c r="DF216">
        <v>0.77938169999999996</v>
      </c>
      <c r="DG216">
        <v>16.220109999999998</v>
      </c>
      <c r="DH216" s="1">
        <v>7.1523870000000003E-2</v>
      </c>
      <c r="DI216">
        <v>24.655570000000001</v>
      </c>
      <c r="DJ216">
        <v>0.77451449999999999</v>
      </c>
      <c r="DK216">
        <v>16.636949999999999</v>
      </c>
      <c r="DL216" s="1">
        <v>6.2660750000000001E-2</v>
      </c>
      <c r="DM216">
        <v>21.436910000000001</v>
      </c>
      <c r="DN216">
        <v>0.76970430000000001</v>
      </c>
      <c r="DO216">
        <v>17.15502</v>
      </c>
      <c r="DP216" s="1">
        <v>6.222126E-2</v>
      </c>
      <c r="DQ216" s="1">
        <v>21.296250000000001</v>
      </c>
      <c r="DR216">
        <v>0.76494490000000004</v>
      </c>
      <c r="DS216">
        <v>17.448599999999999</v>
      </c>
      <c r="DT216" s="1">
        <v>6.3028639999999997E-2</v>
      </c>
      <c r="DU216" s="1">
        <v>21.647839999999999</v>
      </c>
      <c r="DV216">
        <v>0.76031179999999998</v>
      </c>
      <c r="DW216">
        <v>17.440850000000001</v>
      </c>
      <c r="DX216" s="1">
        <v>6.2487510000000003E-2</v>
      </c>
      <c r="DY216" s="1">
        <v>21.558990000000001</v>
      </c>
      <c r="DZ216">
        <v>0.75555689999999998</v>
      </c>
      <c r="EA216">
        <v>17.173249999999999</v>
      </c>
      <c r="EB216" s="1">
        <v>5.9965959999999999E-2</v>
      </c>
      <c r="EC216" s="1">
        <v>20.785979999999999</v>
      </c>
      <c r="ED216">
        <v>0.75131879999999995</v>
      </c>
      <c r="EE216">
        <v>16.73612</v>
      </c>
      <c r="EF216" s="1">
        <v>5.5969900000000003E-2</v>
      </c>
      <c r="EG216" s="1">
        <v>19.46536</v>
      </c>
      <c r="EH216">
        <v>0.7472588</v>
      </c>
      <c r="EI216">
        <v>16.562889999999999</v>
      </c>
      <c r="EJ216" s="1">
        <v>5.1242000000000003E-2</v>
      </c>
      <c r="EK216" s="1">
        <v>17.86861</v>
      </c>
      <c r="EL216">
        <v>0.74334250000000002</v>
      </c>
      <c r="EM216">
        <v>16.762879999999999</v>
      </c>
      <c r="EN216" s="1">
        <v>4.6348640000000003E-2</v>
      </c>
      <c r="EO216" s="1">
        <v>16.196629999999999</v>
      </c>
      <c r="EP216">
        <v>0.73972309999999997</v>
      </c>
      <c r="EQ216">
        <v>17.266290000000001</v>
      </c>
      <c r="ER216" s="1">
        <v>4.153768E-2</v>
      </c>
      <c r="ES216" s="1">
        <v>14.541779999999999</v>
      </c>
      <c r="ET216">
        <v>0.73679660000000002</v>
      </c>
      <c r="EU216">
        <v>17.84638</v>
      </c>
      <c r="EV216" s="1">
        <v>3.6819320000000003E-2</v>
      </c>
      <c r="EW216" s="1">
        <v>12.91456</v>
      </c>
      <c r="EX216">
        <v>0.73400799999999999</v>
      </c>
      <c r="EY216">
        <v>18.128</v>
      </c>
      <c r="EZ216" s="1">
        <v>3.2177999999999998E-2</v>
      </c>
      <c r="FA216" s="1">
        <v>11.30668</v>
      </c>
      <c r="FB216">
        <v>0.73160270000000005</v>
      </c>
      <c r="FC216">
        <v>18.1158</v>
      </c>
      <c r="FD216" s="1">
        <v>2.7767799999999999E-2</v>
      </c>
      <c r="FE216" s="1">
        <v>9.7663080000000004</v>
      </c>
      <c r="FF216">
        <v>0.72990010000000005</v>
      </c>
      <c r="FG216">
        <v>17.87565</v>
      </c>
      <c r="FH216" s="1">
        <v>2.3824979999999999E-2</v>
      </c>
      <c r="FI216" s="1">
        <v>8.3763860000000001</v>
      </c>
      <c r="FJ216">
        <v>0.72846999999999995</v>
      </c>
      <c r="FK216">
        <v>17.542819999999999</v>
      </c>
      <c r="FL216" s="1">
        <v>2.0450929999999999E-2</v>
      </c>
      <c r="FM216" s="1">
        <v>7.1810859999999996</v>
      </c>
      <c r="FN216">
        <v>0.72739370000000003</v>
      </c>
      <c r="FO216">
        <v>17.656189999999999</v>
      </c>
      <c r="FP216" s="1">
        <v>1.767672E-2</v>
      </c>
      <c r="FQ216" s="1">
        <v>6.1948800000000004</v>
      </c>
      <c r="FR216">
        <v>0.72668239999999995</v>
      </c>
      <c r="FS216">
        <v>17.760249999999999</v>
      </c>
      <c r="FT216" s="1">
        <v>1.5425660000000001E-2</v>
      </c>
      <c r="FU216" s="1">
        <v>5.3936590000000004</v>
      </c>
      <c r="FV216">
        <v>0.72632209999999997</v>
      </c>
      <c r="FW216">
        <v>17.933389999999999</v>
      </c>
      <c r="FX216" s="1">
        <v>1.356655E-2</v>
      </c>
      <c r="FY216" s="1">
        <v>4.7326480000000002</v>
      </c>
      <c r="FZ216">
        <v>0.72605500000000001</v>
      </c>
      <c r="GA216">
        <v>18.107289999999999</v>
      </c>
      <c r="GB216" s="1">
        <v>1.1909879999999999E-2</v>
      </c>
      <c r="GC216" s="1">
        <v>4.1481940000000002</v>
      </c>
      <c r="GD216">
        <v>0.7259063</v>
      </c>
      <c r="GE216">
        <v>18.20683</v>
      </c>
      <c r="GF216" s="1">
        <v>1.026855E-2</v>
      </c>
      <c r="GG216" s="1">
        <v>3.5745200000000001</v>
      </c>
      <c r="GH216">
        <v>0.72584559999999998</v>
      </c>
      <c r="GI216">
        <v>18.188610000000001</v>
      </c>
      <c r="GJ216" s="1">
        <v>8.5556450000000006E-3</v>
      </c>
      <c r="GK216" s="1">
        <v>2.9787949999999999</v>
      </c>
      <c r="GL216">
        <v>0.72585169999999999</v>
      </c>
      <c r="GM216">
        <v>17.987739999999999</v>
      </c>
      <c r="GN216" s="1">
        <v>6.8546880000000003E-3</v>
      </c>
      <c r="GO216" s="1">
        <v>2.387251</v>
      </c>
      <c r="GP216">
        <v>0.72595639999999995</v>
      </c>
      <c r="GQ216">
        <v>17.6693</v>
      </c>
      <c r="GR216" s="1">
        <v>5.3500900000000001E-3</v>
      </c>
      <c r="GS216" s="1">
        <v>1.8619330000000001</v>
      </c>
      <c r="GT216">
        <v>0.72608689999999998</v>
      </c>
      <c r="GU216">
        <v>17.801659999999998</v>
      </c>
      <c r="GV216" s="1">
        <v>4.1755050000000004E-3</v>
      </c>
      <c r="GW216" s="1">
        <v>1.4506270000000001</v>
      </c>
      <c r="GX216">
        <v>0.72622050000000005</v>
      </c>
      <c r="GY216">
        <v>17.996680000000001</v>
      </c>
      <c r="GZ216" s="1">
        <v>3.3524399999999999E-3</v>
      </c>
      <c r="HA216" s="1">
        <v>1.161252</v>
      </c>
      <c r="HB216">
        <v>0.72639819999999999</v>
      </c>
      <c r="HC216">
        <v>18.356449999999999</v>
      </c>
      <c r="HD216" s="1">
        <v>2.8103429999999999E-3</v>
      </c>
      <c r="HE216" s="1">
        <v>0.97048719999999999</v>
      </c>
      <c r="HF216">
        <v>0.72655670000000006</v>
      </c>
      <c r="HG216">
        <v>18.937390000000001</v>
      </c>
      <c r="HH216" s="1">
        <v>2.4557419999999999E-3</v>
      </c>
      <c r="HI216" s="1">
        <v>0.84588620000000003</v>
      </c>
      <c r="HJ216">
        <v>0.72668370000000004</v>
      </c>
      <c r="HK216">
        <v>19.340150000000001</v>
      </c>
      <c r="HL216" s="1">
        <v>2.2099379999999998E-3</v>
      </c>
      <c r="HM216" s="1">
        <v>0.75997709999999996</v>
      </c>
      <c r="HN216">
        <v>0.72680259999999997</v>
      </c>
      <c r="HO216">
        <v>19.35643</v>
      </c>
      <c r="HP216" s="1">
        <v>2.0208029999999998E-3</v>
      </c>
      <c r="HQ216" s="1">
        <v>0.69427340000000004</v>
      </c>
      <c r="HR216">
        <v>0.72690359999999998</v>
      </c>
      <c r="HS216">
        <v>19.113060000000001</v>
      </c>
      <c r="HT216" s="1">
        <v>1.8638229999999999E-3</v>
      </c>
      <c r="HU216" s="1">
        <v>0.6399513</v>
      </c>
      <c r="HV216">
        <v>0.72698830000000003</v>
      </c>
      <c r="HW216">
        <v>18.700859999999999</v>
      </c>
      <c r="HX216" s="1">
        <v>1.7308619999999999E-3</v>
      </c>
      <c r="HY216" s="1">
        <v>0.59400200000000003</v>
      </c>
      <c r="HZ216">
        <v>0.72703439999999997</v>
      </c>
      <c r="IA216">
        <v>18.78004</v>
      </c>
      <c r="IB216" s="1">
        <v>1.619056E-3</v>
      </c>
      <c r="IC216" s="1">
        <v>0.55541099999999999</v>
      </c>
      <c r="ID216">
        <v>0.72708850000000003</v>
      </c>
      <c r="IE216">
        <v>19.18515</v>
      </c>
      <c r="IF216" s="1">
        <v>1.525988E-3</v>
      </c>
      <c r="IG216" s="1">
        <v>0.52327639999999997</v>
      </c>
      <c r="IH216">
        <v>0.7270991</v>
      </c>
      <c r="II216">
        <v>19.68591</v>
      </c>
      <c r="IJ216" s="1">
        <v>1.4481400000000001E-3</v>
      </c>
      <c r="IK216" s="1">
        <v>0.49645860000000003</v>
      </c>
      <c r="IL216">
        <v>0.72709820000000003</v>
      </c>
      <c r="IM216">
        <v>20.31437</v>
      </c>
      <c r="IN216" s="1">
        <v>1.3834959999999999E-3</v>
      </c>
      <c r="IO216" s="1">
        <v>0.47416449999999999</v>
      </c>
      <c r="IP216">
        <v>0.72712160000000003</v>
      </c>
      <c r="IQ216">
        <v>20.64106</v>
      </c>
      <c r="IR216" s="1">
        <v>1.3317260000000001E-3</v>
      </c>
      <c r="IS216" s="1">
        <v>0.45626119999999998</v>
      </c>
      <c r="IT216">
        <v>0.72711930000000002</v>
      </c>
      <c r="IU216">
        <v>20.693650000000002</v>
      </c>
      <c r="IV216" s="1">
        <v>1.2910350000000001E-3</v>
      </c>
      <c r="IW216" s="1">
        <v>0.44223040000000002</v>
      </c>
      <c r="IX216">
        <v>0.72713749999999999</v>
      </c>
      <c r="IY216">
        <v>20.510159999999999</v>
      </c>
      <c r="IZ216" s="1">
        <v>1.2576130000000001E-3</v>
      </c>
      <c r="JA216" s="1">
        <v>0.4307435</v>
      </c>
      <c r="JB216">
        <v>0.72713289999999997</v>
      </c>
      <c r="JC216">
        <v>20.108650000000001</v>
      </c>
      <c r="JD216" s="1">
        <v>1.2256680000000001E-3</v>
      </c>
      <c r="JE216" s="1">
        <v>0.41983900000000002</v>
      </c>
      <c r="JF216">
        <v>0.72713890000000003</v>
      </c>
      <c r="JG216">
        <v>19.873860000000001</v>
      </c>
      <c r="JH216" s="1">
        <v>1.190808E-3</v>
      </c>
      <c r="JI216" s="1">
        <v>0.40802559999999999</v>
      </c>
      <c r="JJ216">
        <v>0.72712500000000002</v>
      </c>
      <c r="JK216">
        <v>19.552389999999999</v>
      </c>
      <c r="JL216" s="1">
        <v>1.1520320000000001E-3</v>
      </c>
      <c r="JM216" s="1">
        <v>0.39481260000000001</v>
      </c>
      <c r="JN216">
        <v>0.72713819999999996</v>
      </c>
      <c r="JO216">
        <v>19.542290000000001</v>
      </c>
      <c r="JP216" s="1">
        <v>1.1102110000000001E-3</v>
      </c>
      <c r="JQ216" s="1">
        <v>0.38058799999999998</v>
      </c>
      <c r="JR216">
        <v>0.72714299999999998</v>
      </c>
      <c r="JS216">
        <v>19.554290000000002</v>
      </c>
      <c r="JT216" s="1">
        <v>1.067496E-3</v>
      </c>
      <c r="JU216" s="1">
        <v>0.36595299999999997</v>
      </c>
      <c r="JV216">
        <v>0.72714749999999995</v>
      </c>
      <c r="JW216">
        <v>19.613790000000002</v>
      </c>
      <c r="JX216" s="1">
        <v>1.024823E-3</v>
      </c>
      <c r="JY216" s="1">
        <v>0.35137429999999997</v>
      </c>
      <c r="JZ216">
        <v>0.72715180000000001</v>
      </c>
      <c r="KA216">
        <v>19.628240000000002</v>
      </c>
      <c r="KB216" s="1">
        <v>9.8350249999999998E-4</v>
      </c>
      <c r="KC216" s="1">
        <v>0.33719569999999999</v>
      </c>
      <c r="KD216">
        <v>0.72713430000000001</v>
      </c>
      <c r="KE216">
        <v>19.412749999999999</v>
      </c>
      <c r="KF216" s="1">
        <v>9.437785E-4</v>
      </c>
      <c r="KG216" s="1">
        <v>0.32359470000000001</v>
      </c>
      <c r="KH216">
        <v>0.72713399999999995</v>
      </c>
      <c r="KI216">
        <v>18.913810000000002</v>
      </c>
      <c r="KJ216" s="1">
        <v>9.0582520000000004E-4</v>
      </c>
      <c r="KK216" s="1">
        <v>0.31058740000000001</v>
      </c>
      <c r="KL216">
        <v>0.7271339</v>
      </c>
      <c r="KM216">
        <v>18.704799999999999</v>
      </c>
      <c r="KN216" s="1">
        <v>8.6966669999999997E-4</v>
      </c>
      <c r="KO216" s="1">
        <v>0.29817440000000001</v>
      </c>
      <c r="KP216">
        <v>0.72712949999999998</v>
      </c>
      <c r="KQ216">
        <v>18.3399</v>
      </c>
      <c r="KR216" s="1">
        <v>8.3531670000000003E-4</v>
      </c>
      <c r="KS216" s="1">
        <v>0.28638520000000001</v>
      </c>
      <c r="KT216">
        <v>0.72713740000000004</v>
      </c>
      <c r="KU216">
        <v>18.282340000000001</v>
      </c>
      <c r="KV216" s="1">
        <v>8.0253629999999996E-4</v>
      </c>
      <c r="KW216" s="1">
        <v>0.27515460000000003</v>
      </c>
      <c r="KX216">
        <v>0.72713380000000005</v>
      </c>
      <c r="KY216">
        <v>18.43459</v>
      </c>
      <c r="KZ216" s="1">
        <v>7.7120339999999996E-4</v>
      </c>
      <c r="LA216" s="1">
        <v>0.26441199999999998</v>
      </c>
      <c r="LB216">
        <v>0.72713410000000001</v>
      </c>
      <c r="LC216">
        <v>18.534610000000001</v>
      </c>
      <c r="LD216" s="1">
        <v>7.4120269999999996E-4</v>
      </c>
      <c r="LE216" s="1">
        <v>0.25412420000000002</v>
      </c>
      <c r="LF216">
        <v>0.72713170000000005</v>
      </c>
      <c r="LG216">
        <v>18.414429999999999</v>
      </c>
      <c r="LH216" s="1">
        <v>7.124659E-4</v>
      </c>
      <c r="LI216" s="1">
        <v>0.2442521</v>
      </c>
      <c r="LJ216">
        <v>0.72713819999999996</v>
      </c>
      <c r="LK216">
        <v>18.135899999999999</v>
      </c>
      <c r="LL216" s="1">
        <v>6.8498970000000002E-4</v>
      </c>
      <c r="LM216" s="1">
        <v>0.2348431</v>
      </c>
      <c r="LN216">
        <v>0.72713229999999995</v>
      </c>
      <c r="LO216">
        <v>17.863219999999998</v>
      </c>
      <c r="LP216" s="1">
        <v>6.5901060000000001E-4</v>
      </c>
      <c r="LQ216" s="1">
        <v>0.22594439999999999</v>
      </c>
      <c r="LR216">
        <v>0.72712209999999999</v>
      </c>
      <c r="LS216">
        <v>18.118729999999999</v>
      </c>
      <c r="LT216" s="1">
        <v>6.3434739999999998E-4</v>
      </c>
      <c r="LU216" s="1">
        <v>0.2174825</v>
      </c>
      <c r="LV216">
        <v>0.72712449999999995</v>
      </c>
      <c r="LW216">
        <v>18.33867</v>
      </c>
      <c r="LX216" s="1">
        <v>6.1071469999999996E-4</v>
      </c>
      <c r="LY216" s="1">
        <v>0.20938010000000001</v>
      </c>
      <c r="LZ216">
        <v>0.72710889999999995</v>
      </c>
      <c r="MA216">
        <v>18.67812</v>
      </c>
      <c r="MB216" s="1">
        <v>5.8817799999999996E-4</v>
      </c>
      <c r="MC216" s="1">
        <v>0.20164550000000001</v>
      </c>
      <c r="MD216">
        <v>0.72706409999999999</v>
      </c>
      <c r="ME216">
        <v>19.233419999999999</v>
      </c>
      <c r="MF216" s="1">
        <v>5.6661750000000001E-4</v>
      </c>
      <c r="MG216" s="1">
        <v>0.19426109999999999</v>
      </c>
      <c r="MH216">
        <v>0.72701709999999997</v>
      </c>
      <c r="MI216">
        <v>19.524470000000001</v>
      </c>
      <c r="MJ216" s="1">
        <v>5.4611289999999995E-4</v>
      </c>
      <c r="MK216" s="1">
        <v>0.18724189999999999</v>
      </c>
      <c r="ML216">
        <v>0.72691609999999995</v>
      </c>
      <c r="MM216">
        <v>19.428049999999999</v>
      </c>
      <c r="MN216" s="1">
        <v>5.2673059999999998E-4</v>
      </c>
      <c r="MO216" s="1">
        <v>0.18060019999999999</v>
      </c>
      <c r="MP216">
        <v>0.72682279999999999</v>
      </c>
      <c r="MQ216">
        <v>19.216139999999999</v>
      </c>
      <c r="MR216" s="1">
        <v>5.0819660000000003E-4</v>
      </c>
      <c r="MS216" s="1">
        <v>0.17427819999999999</v>
      </c>
      <c r="MT216">
        <v>0.72667970000000004</v>
      </c>
      <c r="MU216">
        <v>18.967369999999999</v>
      </c>
      <c r="MV216" s="1">
        <v>4.9035660000000005E-4</v>
      </c>
      <c r="MW216" s="1">
        <v>0.1681858</v>
      </c>
      <c r="MX216">
        <v>0.72653880000000004</v>
      </c>
      <c r="MY216">
        <v>19.218640000000001</v>
      </c>
      <c r="MZ216" s="1">
        <v>4.7339039999999999E-4</v>
      </c>
      <c r="NA216" s="1">
        <v>0.1623888</v>
      </c>
      <c r="NB216">
        <v>0.72635479999999997</v>
      </c>
      <c r="NC216">
        <v>19.637689999999999</v>
      </c>
      <c r="ND216" s="1">
        <v>4.5698389999999998E-4</v>
      </c>
      <c r="NE216" s="1">
        <v>0.1568051</v>
      </c>
      <c r="NF216">
        <v>0.72621720000000001</v>
      </c>
      <c r="NG216">
        <v>20.099779999999999</v>
      </c>
      <c r="NH216" s="1">
        <v>4.413013E-4</v>
      </c>
      <c r="NI216" s="1">
        <v>0.15144679999999999</v>
      </c>
      <c r="NJ216">
        <v>0.7260588</v>
      </c>
      <c r="NK216">
        <v>20.766120000000001</v>
      </c>
      <c r="NL216" s="1">
        <v>4.2700170000000001E-4</v>
      </c>
      <c r="NM216" s="1">
        <v>0.1465381</v>
      </c>
      <c r="NN216">
        <v>0.72591539999999999</v>
      </c>
      <c r="NO216">
        <v>21.151679999999999</v>
      </c>
      <c r="NP216" s="1">
        <v>4.1484079999999998E-4</v>
      </c>
      <c r="NQ216" s="1">
        <v>0.14234649999999999</v>
      </c>
      <c r="NR216">
        <v>0.72580929999999999</v>
      </c>
      <c r="NS216">
        <v>21.250699999999998</v>
      </c>
      <c r="NT216" s="1">
        <v>4.049654E-4</v>
      </c>
      <c r="NU216" s="1">
        <v>0.13893510000000001</v>
      </c>
      <c r="NV216">
        <v>0.72571399999999997</v>
      </c>
      <c r="NW216">
        <v>21.070229999999999</v>
      </c>
      <c r="NX216" s="1">
        <v>3.9665920000000001E-4</v>
      </c>
      <c r="NY216" s="1">
        <v>0.1360751</v>
      </c>
      <c r="NZ216">
        <v>0.72562300000000002</v>
      </c>
      <c r="OA216">
        <v>20.69154</v>
      </c>
      <c r="OB216" s="1">
        <v>3.8839019999999997E-4</v>
      </c>
      <c r="OC216" s="1">
        <v>0.13325310000000001</v>
      </c>
      <c r="OD216">
        <v>0.72558239999999996</v>
      </c>
      <c r="OE216">
        <v>20.284089999999999</v>
      </c>
      <c r="OF216" s="1">
        <v>3.7917920000000001E-4</v>
      </c>
      <c r="OG216" s="1">
        <v>0.1301032</v>
      </c>
      <c r="OH216">
        <v>0.72553409999999996</v>
      </c>
      <c r="OI216">
        <v>20.28585</v>
      </c>
      <c r="OJ216" s="1">
        <v>3.6875729999999999E-4</v>
      </c>
      <c r="OK216" s="1">
        <v>0.1265551</v>
      </c>
    </row>
    <row r="217" spans="1:401" x14ac:dyDescent="0.35">
      <c r="A217">
        <v>223</v>
      </c>
      <c r="B217" t="s">
        <v>4</v>
      </c>
      <c r="C217" t="s">
        <v>181</v>
      </c>
      <c r="D217" t="s">
        <v>223</v>
      </c>
      <c r="E217">
        <v>853.36689999999999</v>
      </c>
      <c r="F217">
        <v>0.83046050000000005</v>
      </c>
      <c r="G217">
        <v>16.346250000000001</v>
      </c>
      <c r="H217">
        <v>0</v>
      </c>
      <c r="I217">
        <v>0</v>
      </c>
      <c r="J217">
        <v>0.82904659999999997</v>
      </c>
      <c r="K217">
        <v>16.09864</v>
      </c>
      <c r="L217">
        <v>0</v>
      </c>
      <c r="M217">
        <v>0</v>
      </c>
      <c r="N217">
        <v>0.82761439999999997</v>
      </c>
      <c r="O217">
        <v>16.511479999999999</v>
      </c>
      <c r="P217">
        <v>0</v>
      </c>
      <c r="Q217">
        <v>0</v>
      </c>
      <c r="R217">
        <v>0.82615229999999995</v>
      </c>
      <c r="S217">
        <v>16.84216</v>
      </c>
      <c r="T217">
        <v>0</v>
      </c>
      <c r="U217">
        <v>0</v>
      </c>
      <c r="V217">
        <v>0.82466470000000003</v>
      </c>
      <c r="W217">
        <v>17.298279999999998</v>
      </c>
      <c r="X217">
        <v>0</v>
      </c>
      <c r="Y217">
        <v>0</v>
      </c>
      <c r="Z217">
        <v>0.82309129999999997</v>
      </c>
      <c r="AA217">
        <v>17.257639999999999</v>
      </c>
      <c r="AB217">
        <v>0</v>
      </c>
      <c r="AC217">
        <v>0</v>
      </c>
      <c r="AD217">
        <v>0.82150310000000004</v>
      </c>
      <c r="AE217">
        <v>16.93805</v>
      </c>
      <c r="AF217">
        <v>0</v>
      </c>
      <c r="AG217">
        <v>0</v>
      </c>
      <c r="AH217">
        <v>0.8198723</v>
      </c>
      <c r="AI217">
        <v>16.5229</v>
      </c>
      <c r="AJ217">
        <v>0</v>
      </c>
      <c r="AK217">
        <v>0</v>
      </c>
      <c r="AL217">
        <v>0.81820329999999997</v>
      </c>
      <c r="AM217">
        <v>16.066939999999999</v>
      </c>
      <c r="AN217" s="1">
        <v>5.3017369999999996E-38</v>
      </c>
      <c r="AO217" s="1">
        <v>1.5659359999999999E-35</v>
      </c>
      <c r="AP217">
        <v>0.81653180000000003</v>
      </c>
      <c r="AQ217">
        <v>15.79157</v>
      </c>
      <c r="AR217" s="1">
        <v>3.4407719999999999E-27</v>
      </c>
      <c r="AS217" s="1">
        <v>1.0172380000000001E-24</v>
      </c>
      <c r="AT217">
        <v>0.81483720000000004</v>
      </c>
      <c r="AU217">
        <v>16.159649999999999</v>
      </c>
      <c r="AV217" s="1">
        <v>1.061917E-16</v>
      </c>
      <c r="AW217" s="1">
        <v>3.150609E-14</v>
      </c>
      <c r="AX217">
        <v>0.81305620000000001</v>
      </c>
      <c r="AY217">
        <v>16.466339999999999</v>
      </c>
      <c r="AZ217" s="1">
        <v>3.5213739999999998E-9</v>
      </c>
      <c r="BA217" s="1">
        <v>7.4873310000000003E-7</v>
      </c>
      <c r="BB217">
        <v>0.81134890000000004</v>
      </c>
      <c r="BC217">
        <v>16.711290000000002</v>
      </c>
      <c r="BD217" s="1">
        <v>1.960714E-5</v>
      </c>
      <c r="BE217" s="1">
        <v>4.6214230000000004E-3</v>
      </c>
      <c r="BF217">
        <v>0.80964139999999996</v>
      </c>
      <c r="BG217">
        <v>16.781939999999999</v>
      </c>
      <c r="BH217" s="1">
        <v>5.0859879999999996E-3</v>
      </c>
      <c r="BI217">
        <v>1.2714479999999999</v>
      </c>
      <c r="BJ217">
        <v>0.8079423</v>
      </c>
      <c r="BK217">
        <v>16.409459999999999</v>
      </c>
      <c r="BL217">
        <v>0.24827740000000001</v>
      </c>
      <c r="BM217">
        <v>64.948080000000004</v>
      </c>
      <c r="BN217">
        <v>0.80623650000000002</v>
      </c>
      <c r="BO217">
        <v>15.783110000000001</v>
      </c>
      <c r="BP217">
        <v>3.6413289999999998</v>
      </c>
      <c r="BQ217">
        <v>989.79150000000004</v>
      </c>
      <c r="BR217">
        <v>0.80449839999999995</v>
      </c>
      <c r="BS217">
        <v>15.165290000000001</v>
      </c>
      <c r="BT217">
        <v>21.003329999999998</v>
      </c>
      <c r="BU217">
        <v>5901.973</v>
      </c>
      <c r="BV217">
        <v>0.80260430000000005</v>
      </c>
      <c r="BW217">
        <v>15.002470000000001</v>
      </c>
      <c r="BX217">
        <v>57.191479999999999</v>
      </c>
      <c r="BY217">
        <v>16546.2</v>
      </c>
      <c r="BZ217">
        <v>0.80042959999999996</v>
      </c>
      <c r="CA217">
        <v>15.39317</v>
      </c>
      <c r="CB217">
        <v>84.223050000000001</v>
      </c>
      <c r="CC217">
        <v>25007.9</v>
      </c>
      <c r="CD217">
        <v>0.79793999999999998</v>
      </c>
      <c r="CE217">
        <v>16.035240000000002</v>
      </c>
      <c r="CF217">
        <v>74.614500000000007</v>
      </c>
      <c r="CG217">
        <v>22676.9</v>
      </c>
      <c r="CH217">
        <v>0.79503840000000003</v>
      </c>
      <c r="CI217">
        <v>16.656230000000001</v>
      </c>
      <c r="CJ217">
        <v>43.506590000000003</v>
      </c>
      <c r="CK217">
        <v>13503.35</v>
      </c>
      <c r="CL217">
        <v>0.79174770000000005</v>
      </c>
      <c r="CM217">
        <v>16.8658</v>
      </c>
      <c r="CN217">
        <v>18.057829999999999</v>
      </c>
      <c r="CO217">
        <v>5710.4930000000004</v>
      </c>
      <c r="CP217">
        <v>0.78826929999999995</v>
      </c>
      <c r="CQ217">
        <v>16.75874</v>
      </c>
      <c r="CR217">
        <v>5.7396390000000004</v>
      </c>
      <c r="CS217">
        <v>1845.02</v>
      </c>
      <c r="CT217">
        <v>0.78484200000000004</v>
      </c>
      <c r="CU217">
        <v>16.430520000000001</v>
      </c>
      <c r="CV217">
        <v>1.5191749999999999</v>
      </c>
      <c r="CW217">
        <v>493.9572</v>
      </c>
      <c r="CX217">
        <v>0.78106909999999996</v>
      </c>
      <c r="CY217">
        <v>16.015930000000001</v>
      </c>
      <c r="CZ217">
        <v>0.38526159999999998</v>
      </c>
      <c r="DA217">
        <v>125.60429999999999</v>
      </c>
      <c r="DB217">
        <v>0.7772732</v>
      </c>
      <c r="DC217">
        <v>15.957319999999999</v>
      </c>
      <c r="DD217" s="1">
        <v>0.12755140000000001</v>
      </c>
      <c r="DE217">
        <v>40.900959999999998</v>
      </c>
      <c r="DF217">
        <v>0.77335050000000005</v>
      </c>
      <c r="DG217">
        <v>16.254519999999999</v>
      </c>
      <c r="DH217" s="1">
        <v>7.3619470000000006E-2</v>
      </c>
      <c r="DI217">
        <v>23.09564</v>
      </c>
      <c r="DJ217">
        <v>0.76915429999999996</v>
      </c>
      <c r="DK217">
        <v>16.645849999999999</v>
      </c>
      <c r="DL217" s="1">
        <v>6.2986459999999994E-2</v>
      </c>
      <c r="DM217">
        <v>19.613510000000002</v>
      </c>
      <c r="DN217">
        <v>0.76499910000000004</v>
      </c>
      <c r="DO217">
        <v>17.146730000000002</v>
      </c>
      <c r="DP217" s="1">
        <v>6.2141219999999997E-2</v>
      </c>
      <c r="DQ217" s="1">
        <v>19.36993</v>
      </c>
      <c r="DR217">
        <v>0.76088650000000002</v>
      </c>
      <c r="DS217">
        <v>17.425129999999999</v>
      </c>
      <c r="DT217" s="1">
        <v>6.2970310000000002E-2</v>
      </c>
      <c r="DU217" s="1">
        <v>19.712479999999999</v>
      </c>
      <c r="DV217">
        <v>0.75702559999999997</v>
      </c>
      <c r="DW217">
        <v>17.429490000000001</v>
      </c>
      <c r="DX217" s="1">
        <v>6.2608189999999994E-2</v>
      </c>
      <c r="DY217" s="1">
        <v>19.705259999999999</v>
      </c>
      <c r="DZ217">
        <v>0.75312939999999995</v>
      </c>
      <c r="EA217">
        <v>17.184439999999999</v>
      </c>
      <c r="EB217" s="1">
        <v>6.0284089999999999E-2</v>
      </c>
      <c r="EC217" s="1">
        <v>19.079180000000001</v>
      </c>
      <c r="ED217">
        <v>0.74987579999999998</v>
      </c>
      <c r="EE217">
        <v>16.765930000000001</v>
      </c>
      <c r="EF217" s="1">
        <v>5.640643E-2</v>
      </c>
      <c r="EG217" s="1">
        <v>17.931329999999999</v>
      </c>
      <c r="EH217">
        <v>0.74682309999999996</v>
      </c>
      <c r="EI217">
        <v>16.604299999999999</v>
      </c>
      <c r="EJ217" s="1">
        <v>5.1727700000000001E-2</v>
      </c>
      <c r="EK217" s="1">
        <v>16.50619</v>
      </c>
      <c r="EL217">
        <v>0.74391819999999997</v>
      </c>
      <c r="EM217">
        <v>16.792529999999999</v>
      </c>
      <c r="EN217" s="1">
        <v>4.6837730000000001E-2</v>
      </c>
      <c r="EO217" s="1">
        <v>14.99353</v>
      </c>
      <c r="EP217">
        <v>0.74115819999999999</v>
      </c>
      <c r="EQ217">
        <v>17.273610000000001</v>
      </c>
      <c r="ER217" s="1">
        <v>4.2017289999999999E-2</v>
      </c>
      <c r="ES217" s="1">
        <v>13.48883</v>
      </c>
      <c r="ET217">
        <v>0.73775040000000003</v>
      </c>
      <c r="EU217">
        <v>17.83071</v>
      </c>
      <c r="EV217" s="1">
        <v>3.7293640000000003E-2</v>
      </c>
      <c r="EW217" s="1">
        <v>12.00887</v>
      </c>
      <c r="EX217">
        <v>0.73458889999999999</v>
      </c>
      <c r="EY217">
        <v>18.098099999999999</v>
      </c>
      <c r="EZ217" s="1">
        <v>3.2642699999999997E-2</v>
      </c>
      <c r="FA217" s="1">
        <v>10.541399999999999</v>
      </c>
      <c r="FB217">
        <v>0.73181969999999996</v>
      </c>
      <c r="FC217">
        <v>18.093900000000001</v>
      </c>
      <c r="FD217" s="1">
        <v>2.820224E-2</v>
      </c>
      <c r="FE217" s="1">
        <v>9.1257099999999998</v>
      </c>
      <c r="FF217">
        <v>0.72979439999999995</v>
      </c>
      <c r="FG217">
        <v>17.874289999999998</v>
      </c>
      <c r="FH217" s="1">
        <v>2.420785E-2</v>
      </c>
      <c r="FI217" s="1">
        <v>7.8372409999999997</v>
      </c>
      <c r="FJ217">
        <v>0.72815319999999994</v>
      </c>
      <c r="FK217">
        <v>17.57283</v>
      </c>
      <c r="FL217" s="1">
        <v>2.0773960000000001E-2</v>
      </c>
      <c r="FM217" s="1">
        <v>6.7216250000000004</v>
      </c>
      <c r="FN217">
        <v>0.72689349999999997</v>
      </c>
      <c r="FO217">
        <v>17.716059999999999</v>
      </c>
      <c r="FP217" s="1">
        <v>1.794049E-2</v>
      </c>
      <c r="FQ217" s="1">
        <v>5.7968999999999999</v>
      </c>
      <c r="FR217">
        <v>0.72601159999999998</v>
      </c>
      <c r="FS217">
        <v>17.80808</v>
      </c>
      <c r="FT217" s="1">
        <v>1.564041E-2</v>
      </c>
      <c r="FU217" s="1">
        <v>5.0444979999999999</v>
      </c>
      <c r="FV217">
        <v>0.72555340000000001</v>
      </c>
      <c r="FW217">
        <v>17.962679999999999</v>
      </c>
      <c r="FX217" s="1">
        <v>1.37479E-2</v>
      </c>
      <c r="FY217" s="1">
        <v>4.4251610000000001</v>
      </c>
      <c r="FZ217">
        <v>0.72520260000000003</v>
      </c>
      <c r="GA217">
        <v>18.106470000000002</v>
      </c>
      <c r="GB217" s="1">
        <v>1.2078220000000001E-2</v>
      </c>
      <c r="GC217" s="1">
        <v>3.8823400000000001</v>
      </c>
      <c r="GD217">
        <v>0.72499329999999995</v>
      </c>
      <c r="GE217">
        <v>18.184629999999999</v>
      </c>
      <c r="GF217" s="1">
        <v>1.044087E-2</v>
      </c>
      <c r="GG217" s="1">
        <v>3.3546520000000002</v>
      </c>
      <c r="GH217">
        <v>0.72490049999999995</v>
      </c>
      <c r="GI217">
        <v>18.16639</v>
      </c>
      <c r="GJ217" s="1">
        <v>8.7340100000000004E-3</v>
      </c>
      <c r="GK217" s="1">
        <v>2.8072870000000001</v>
      </c>
      <c r="GL217">
        <v>0.72488410000000003</v>
      </c>
      <c r="GM217">
        <v>17.98939</v>
      </c>
      <c r="GN217" s="1">
        <v>7.024275E-3</v>
      </c>
      <c r="GO217" s="1">
        <v>2.2588189999999999</v>
      </c>
      <c r="GP217">
        <v>0.72496680000000002</v>
      </c>
      <c r="GQ217">
        <v>17.709540000000001</v>
      </c>
      <c r="GR217" s="1">
        <v>5.4921400000000004E-3</v>
      </c>
      <c r="GS217" s="1">
        <v>1.76529</v>
      </c>
      <c r="GT217">
        <v>0.72510059999999998</v>
      </c>
      <c r="GU217">
        <v>17.87302</v>
      </c>
      <c r="GV217" s="1">
        <v>4.2808070000000002E-3</v>
      </c>
      <c r="GW217" s="1">
        <v>1.373731</v>
      </c>
      <c r="GX217">
        <v>0.7252594</v>
      </c>
      <c r="GY217">
        <v>18.051269999999999</v>
      </c>
      <c r="GZ217" s="1">
        <v>3.4236819999999999E-3</v>
      </c>
      <c r="HA217" s="1">
        <v>1.0954349999999999</v>
      </c>
      <c r="HB217">
        <v>0.72542580000000001</v>
      </c>
      <c r="HC217">
        <v>18.388079999999999</v>
      </c>
      <c r="HD217" s="1">
        <v>2.8566799999999999E-3</v>
      </c>
      <c r="HE217" s="1">
        <v>0.91110360000000001</v>
      </c>
      <c r="HF217">
        <v>0.72559079999999998</v>
      </c>
      <c r="HG217">
        <v>18.940729999999999</v>
      </c>
      <c r="HH217" s="1">
        <v>2.486453E-3</v>
      </c>
      <c r="HI217" s="1">
        <v>0.79085939999999999</v>
      </c>
      <c r="HJ217">
        <v>0.725742</v>
      </c>
      <c r="HK217">
        <v>19.316299999999998</v>
      </c>
      <c r="HL217" s="1">
        <v>2.2321300000000001E-3</v>
      </c>
      <c r="HM217" s="1">
        <v>0.70868929999999997</v>
      </c>
      <c r="HN217">
        <v>0.72587380000000001</v>
      </c>
      <c r="HO217">
        <v>19.333649999999999</v>
      </c>
      <c r="HP217" s="1">
        <v>2.038579E-3</v>
      </c>
      <c r="HQ217" s="1">
        <v>0.64654540000000005</v>
      </c>
      <c r="HR217">
        <v>0.72598739999999995</v>
      </c>
      <c r="HS217">
        <v>19.117159999999998</v>
      </c>
      <c r="HT217" s="1">
        <v>1.8787879999999999E-3</v>
      </c>
      <c r="HU217" s="1">
        <v>0.59546069999999995</v>
      </c>
      <c r="HV217">
        <v>0.72606280000000001</v>
      </c>
      <c r="HW217">
        <v>18.733599999999999</v>
      </c>
      <c r="HX217" s="1">
        <v>1.743498E-3</v>
      </c>
      <c r="HY217" s="1">
        <v>0.55228710000000003</v>
      </c>
      <c r="HZ217">
        <v>0.72615980000000002</v>
      </c>
      <c r="IA217">
        <v>18.838280000000001</v>
      </c>
      <c r="IB217" s="1">
        <v>1.629637E-3</v>
      </c>
      <c r="IC217" s="1">
        <v>0.51598860000000002</v>
      </c>
      <c r="ID217">
        <v>0.72618680000000002</v>
      </c>
      <c r="IE217">
        <v>19.236070000000002</v>
      </c>
      <c r="IF217" s="1">
        <v>1.5348009999999999E-3</v>
      </c>
      <c r="IG217" s="1">
        <v>0.48574850000000003</v>
      </c>
      <c r="IH217">
        <v>0.72622010000000004</v>
      </c>
      <c r="II217">
        <v>19.717320000000001</v>
      </c>
      <c r="IJ217" s="1">
        <v>1.4555080000000001E-3</v>
      </c>
      <c r="IK217" s="1">
        <v>0.46052320000000002</v>
      </c>
      <c r="IL217">
        <v>0.72623990000000005</v>
      </c>
      <c r="IM217">
        <v>20.319890000000001</v>
      </c>
      <c r="IN217" s="1">
        <v>1.389546E-3</v>
      </c>
      <c r="IO217" s="1">
        <v>0.43951129999999999</v>
      </c>
      <c r="IP217">
        <v>0.72623990000000005</v>
      </c>
      <c r="IQ217">
        <v>20.613199999999999</v>
      </c>
      <c r="IR217" s="1">
        <v>1.336491E-3</v>
      </c>
      <c r="IS217" s="1">
        <v>0.42257359999999999</v>
      </c>
      <c r="IT217">
        <v>0.72626100000000005</v>
      </c>
      <c r="IU217">
        <v>20.66996</v>
      </c>
      <c r="IV217" s="1">
        <v>1.2947900000000001E-3</v>
      </c>
      <c r="IW217" s="1">
        <v>0.40928890000000001</v>
      </c>
      <c r="IX217">
        <v>0.72624569999999999</v>
      </c>
      <c r="IY217">
        <v>20.51614</v>
      </c>
      <c r="IZ217" s="1">
        <v>1.2608509999999999E-3</v>
      </c>
      <c r="JA217" s="1">
        <v>0.3985129</v>
      </c>
      <c r="JB217">
        <v>0.726267</v>
      </c>
      <c r="JC217">
        <v>20.15185</v>
      </c>
      <c r="JD217" s="1">
        <v>1.2289759999999999E-3</v>
      </c>
      <c r="JE217" s="1">
        <v>0.38846320000000001</v>
      </c>
      <c r="JF217">
        <v>0.72627070000000005</v>
      </c>
      <c r="JG217">
        <v>19.946069999999999</v>
      </c>
      <c r="JH217" s="1">
        <v>1.1945079999999999E-3</v>
      </c>
      <c r="JI217" s="1">
        <v>0.37768750000000001</v>
      </c>
      <c r="JJ217">
        <v>0.72626710000000005</v>
      </c>
      <c r="JK217">
        <v>19.608930000000001</v>
      </c>
      <c r="JL217" s="1">
        <v>1.1561290000000001E-3</v>
      </c>
      <c r="JM217" s="1">
        <v>0.36562329999999998</v>
      </c>
      <c r="JN217">
        <v>0.7262556</v>
      </c>
      <c r="JO217">
        <v>19.578209999999999</v>
      </c>
      <c r="JP217" s="1">
        <v>1.1145409999999999E-3</v>
      </c>
      <c r="JQ217" s="1">
        <v>0.35257860000000002</v>
      </c>
      <c r="JR217">
        <v>0.72626480000000004</v>
      </c>
      <c r="JS217">
        <v>19.546389999999999</v>
      </c>
      <c r="JT217" s="1">
        <v>1.071869E-3</v>
      </c>
      <c r="JU217" s="1">
        <v>0.33908870000000002</v>
      </c>
      <c r="JV217">
        <v>0.72626690000000005</v>
      </c>
      <c r="JW217">
        <v>19.588840000000001</v>
      </c>
      <c r="JX217" s="1">
        <v>1.0291359999999999E-3</v>
      </c>
      <c r="JY217" s="1">
        <v>0.32562289999999999</v>
      </c>
      <c r="JZ217">
        <v>0.72627120000000001</v>
      </c>
      <c r="KA217">
        <v>19.61185</v>
      </c>
      <c r="KB217" s="1">
        <v>9.8764449999999993E-4</v>
      </c>
      <c r="KC217" s="1">
        <v>0.31248550000000003</v>
      </c>
      <c r="KD217">
        <v>0.72626939999999995</v>
      </c>
      <c r="KE217">
        <v>19.428640000000001</v>
      </c>
      <c r="KF217" s="1">
        <v>9.4775019999999998E-4</v>
      </c>
      <c r="KG217" s="1">
        <v>0.29987530000000001</v>
      </c>
      <c r="KH217">
        <v>0.72627410000000003</v>
      </c>
      <c r="KI217">
        <v>18.96292</v>
      </c>
      <c r="KJ217" s="1">
        <v>9.0961649999999998E-4</v>
      </c>
      <c r="KK217" s="1">
        <v>0.28781630000000002</v>
      </c>
      <c r="KL217">
        <v>0.72627350000000002</v>
      </c>
      <c r="KM217">
        <v>18.782779999999999</v>
      </c>
      <c r="KN217" s="1">
        <v>8.7327629999999997E-4</v>
      </c>
      <c r="KO217" s="1">
        <v>0.2763042</v>
      </c>
      <c r="KP217">
        <v>0.72626979999999997</v>
      </c>
      <c r="KQ217">
        <v>18.3947</v>
      </c>
      <c r="KR217" s="1">
        <v>8.3874559999999999E-4</v>
      </c>
      <c r="KS217" s="1">
        <v>0.26536729999999997</v>
      </c>
      <c r="KT217">
        <v>0.7262805</v>
      </c>
      <c r="KU217">
        <v>18.323709999999998</v>
      </c>
      <c r="KV217" s="1">
        <v>8.0581589999999996E-4</v>
      </c>
      <c r="KW217" s="1">
        <v>0.25495459999999998</v>
      </c>
      <c r="KX217">
        <v>0.72627350000000002</v>
      </c>
      <c r="KY217">
        <v>18.44678</v>
      </c>
      <c r="KZ217" s="1">
        <v>7.7434040000000002E-4</v>
      </c>
      <c r="LA217" s="1">
        <v>0.2449971</v>
      </c>
      <c r="LB217">
        <v>0.7262731</v>
      </c>
      <c r="LC217">
        <v>18.525549999999999</v>
      </c>
      <c r="LD217" s="1">
        <v>7.4420420000000001E-4</v>
      </c>
      <c r="LE217" s="1">
        <v>0.23546049999999999</v>
      </c>
      <c r="LF217">
        <v>0.72627379999999997</v>
      </c>
      <c r="LG217">
        <v>18.404499999999999</v>
      </c>
      <c r="LH217" s="1">
        <v>7.1535450000000003E-4</v>
      </c>
      <c r="LI217" s="1">
        <v>0.22631370000000001</v>
      </c>
      <c r="LJ217">
        <v>0.72625110000000004</v>
      </c>
      <c r="LK217">
        <v>18.144659999999998</v>
      </c>
      <c r="LL217" s="1">
        <v>6.8771239999999997E-4</v>
      </c>
      <c r="LM217" s="1">
        <v>0.21757960000000001</v>
      </c>
      <c r="LN217">
        <v>0.72627149999999996</v>
      </c>
      <c r="LO217">
        <v>17.902809999999999</v>
      </c>
      <c r="LP217" s="1">
        <v>6.6159550000000002E-4</v>
      </c>
      <c r="LQ217" s="1">
        <v>0.2093238</v>
      </c>
      <c r="LR217">
        <v>0.72625490000000004</v>
      </c>
      <c r="LS217">
        <v>18.186720000000001</v>
      </c>
      <c r="LT217" s="1">
        <v>6.3680819999999995E-4</v>
      </c>
      <c r="LU217" s="1">
        <v>0.2014736</v>
      </c>
      <c r="LV217">
        <v>0.72624149999999998</v>
      </c>
      <c r="LW217">
        <v>18.395379999999999</v>
      </c>
      <c r="LX217" s="1">
        <v>6.1307349999999996E-4</v>
      </c>
      <c r="LY217" s="1">
        <v>0.193966</v>
      </c>
      <c r="LZ217">
        <v>0.72622909999999996</v>
      </c>
      <c r="MA217">
        <v>18.729679999999998</v>
      </c>
      <c r="MB217" s="1">
        <v>5.9043129999999998E-4</v>
      </c>
      <c r="MC217" s="1">
        <v>0.18679460000000001</v>
      </c>
      <c r="MD217">
        <v>0.72619469999999997</v>
      </c>
      <c r="ME217">
        <v>19.261389999999999</v>
      </c>
      <c r="MF217" s="1">
        <v>5.6876850000000005E-4</v>
      </c>
      <c r="MG217" s="1">
        <v>0.17994959999999999</v>
      </c>
      <c r="MH217">
        <v>0.72614219999999996</v>
      </c>
      <c r="MI217">
        <v>19.513380000000002</v>
      </c>
      <c r="MJ217" s="1">
        <v>5.4815579999999999E-4</v>
      </c>
      <c r="MK217" s="1">
        <v>0.1734405</v>
      </c>
      <c r="ML217">
        <v>0.72604780000000002</v>
      </c>
      <c r="MM217">
        <v>19.41019</v>
      </c>
      <c r="MN217" s="1">
        <v>5.2866499999999999E-4</v>
      </c>
      <c r="MO217" s="1">
        <v>0.16727600000000001</v>
      </c>
      <c r="MP217">
        <v>0.72592789999999996</v>
      </c>
      <c r="MQ217">
        <v>19.217880000000001</v>
      </c>
      <c r="MR217" s="1">
        <v>5.1005110000000001E-4</v>
      </c>
      <c r="MS217" s="1">
        <v>0.16142210000000001</v>
      </c>
      <c r="MT217">
        <v>0.72580679999999997</v>
      </c>
      <c r="MU217">
        <v>18.9968</v>
      </c>
      <c r="MV217" s="1">
        <v>4.921379E-4</v>
      </c>
      <c r="MW217" s="1">
        <v>0.15577830000000001</v>
      </c>
      <c r="MX217">
        <v>0.72563860000000002</v>
      </c>
      <c r="MY217">
        <v>19.272369999999999</v>
      </c>
      <c r="MZ217" s="1">
        <v>4.7508480000000002E-4</v>
      </c>
      <c r="NA217" s="1">
        <v>0.15040629999999999</v>
      </c>
      <c r="NB217">
        <v>0.72545139999999997</v>
      </c>
      <c r="NC217">
        <v>19.68422</v>
      </c>
      <c r="ND217" s="1">
        <v>4.586201E-4</v>
      </c>
      <c r="NE217" s="1">
        <v>0.14524049999999999</v>
      </c>
      <c r="NF217">
        <v>0.72528769999999998</v>
      </c>
      <c r="NG217">
        <v>20.12715</v>
      </c>
      <c r="NH217" s="1">
        <v>4.4285690000000003E-4</v>
      </c>
      <c r="NI217" s="1">
        <v>0.14027700000000001</v>
      </c>
      <c r="NJ217">
        <v>0.72511009999999998</v>
      </c>
      <c r="NK217">
        <v>20.763739999999999</v>
      </c>
      <c r="NL217" s="1">
        <v>4.2837950000000001E-4</v>
      </c>
      <c r="NM217" s="1">
        <v>0.1356977</v>
      </c>
      <c r="NN217">
        <v>0.72495069999999995</v>
      </c>
      <c r="NO217">
        <v>21.11477</v>
      </c>
      <c r="NP217" s="1">
        <v>4.1598330000000003E-4</v>
      </c>
      <c r="NQ217" s="1">
        <v>0.13175990000000001</v>
      </c>
      <c r="NR217">
        <v>0.72482049999999998</v>
      </c>
      <c r="NS217">
        <v>21.224060000000001</v>
      </c>
      <c r="NT217" s="1">
        <v>4.0589050000000001E-4</v>
      </c>
      <c r="NU217" s="1">
        <v>0.1285454</v>
      </c>
      <c r="NV217">
        <v>0.72473259999999995</v>
      </c>
      <c r="NW217">
        <v>21.076080000000001</v>
      </c>
      <c r="NX217" s="1">
        <v>3.9748449999999999E-4</v>
      </c>
      <c r="NY217" s="1">
        <v>0.12587680000000001</v>
      </c>
      <c r="NZ217">
        <v>0.72464450000000002</v>
      </c>
      <c r="OA217">
        <v>20.727779999999999</v>
      </c>
      <c r="OB217" s="1">
        <v>3.8926800000000001E-4</v>
      </c>
      <c r="OC217" s="1">
        <v>0.1232916</v>
      </c>
      <c r="OD217">
        <v>0.72459309999999999</v>
      </c>
      <c r="OE217">
        <v>20.336829999999999</v>
      </c>
      <c r="OF217" s="1">
        <v>3.8017420000000001E-4</v>
      </c>
      <c r="OG217" s="1">
        <v>0.1204262</v>
      </c>
      <c r="OH217">
        <v>0.724526</v>
      </c>
      <c r="OI217">
        <v>20.340260000000001</v>
      </c>
      <c r="OJ217" s="1">
        <v>3.6987249999999999E-4</v>
      </c>
      <c r="OK217" s="1">
        <v>0.1171956</v>
      </c>
    </row>
    <row r="218" spans="1:401" x14ac:dyDescent="0.35">
      <c r="A218">
        <v>224</v>
      </c>
      <c r="B218" t="s">
        <v>4</v>
      </c>
      <c r="C218" t="s">
        <v>181</v>
      </c>
      <c r="D218" t="s">
        <v>224</v>
      </c>
      <c r="E218">
        <v>832.49720000000002</v>
      </c>
      <c r="F218">
        <v>0.95425519999999997</v>
      </c>
      <c r="G218">
        <v>16.380040000000001</v>
      </c>
      <c r="H218">
        <v>0</v>
      </c>
      <c r="I218">
        <v>0</v>
      </c>
      <c r="J218">
        <v>0.95179400000000003</v>
      </c>
      <c r="K218">
        <v>16.110990000000001</v>
      </c>
      <c r="L218">
        <v>0</v>
      </c>
      <c r="M218">
        <v>0</v>
      </c>
      <c r="N218">
        <v>0.94925360000000003</v>
      </c>
      <c r="O218">
        <v>16.508050000000001</v>
      </c>
      <c r="P218">
        <v>0</v>
      </c>
      <c r="Q218">
        <v>0</v>
      </c>
      <c r="R218">
        <v>0.94669490000000001</v>
      </c>
      <c r="S218">
        <v>16.832470000000001</v>
      </c>
      <c r="T218">
        <v>0</v>
      </c>
      <c r="U218">
        <v>0</v>
      </c>
      <c r="V218">
        <v>0.94405729999999999</v>
      </c>
      <c r="W218">
        <v>17.297529999999998</v>
      </c>
      <c r="X218">
        <v>0</v>
      </c>
      <c r="Y218">
        <v>0</v>
      </c>
      <c r="Z218">
        <v>0.94132280000000002</v>
      </c>
      <c r="AA218">
        <v>17.2683</v>
      </c>
      <c r="AB218">
        <v>0</v>
      </c>
      <c r="AC218">
        <v>0</v>
      </c>
      <c r="AD218">
        <v>0.93853739999999997</v>
      </c>
      <c r="AE218">
        <v>16.968</v>
      </c>
      <c r="AF218">
        <v>0</v>
      </c>
      <c r="AG218">
        <v>0</v>
      </c>
      <c r="AH218">
        <v>0.93568459999999998</v>
      </c>
      <c r="AI218">
        <v>16.555710000000001</v>
      </c>
      <c r="AJ218">
        <v>0</v>
      </c>
      <c r="AK218">
        <v>0</v>
      </c>
      <c r="AL218">
        <v>0.93275859999999999</v>
      </c>
      <c r="AM218">
        <v>16.09958</v>
      </c>
      <c r="AN218">
        <v>0</v>
      </c>
      <c r="AO218" s="1">
        <v>2.5270029999999999E-36</v>
      </c>
      <c r="AP218">
        <v>0.92982399999999998</v>
      </c>
      <c r="AQ218">
        <v>15.80705</v>
      </c>
      <c r="AR218" s="1">
        <v>6.1390619999999998E-28</v>
      </c>
      <c r="AS218" s="1">
        <v>1.655836E-25</v>
      </c>
      <c r="AT218">
        <v>0.92687770000000003</v>
      </c>
      <c r="AU218">
        <v>16.157579999999999</v>
      </c>
      <c r="AV218" s="1">
        <v>1.9726650000000001E-17</v>
      </c>
      <c r="AW218" s="1">
        <v>5.3412480000000001E-15</v>
      </c>
      <c r="AX218">
        <v>0.92392039999999998</v>
      </c>
      <c r="AY218">
        <v>16.452349999999999</v>
      </c>
      <c r="AZ218" s="1">
        <v>1.507323E-9</v>
      </c>
      <c r="BA218" s="1">
        <v>2.8864599999999998E-7</v>
      </c>
      <c r="BB218">
        <v>0.92103800000000002</v>
      </c>
      <c r="BC218">
        <v>16.70664</v>
      </c>
      <c r="BD218" s="1">
        <v>1.192205E-5</v>
      </c>
      <c r="BE218" s="1">
        <v>2.575646E-3</v>
      </c>
      <c r="BF218">
        <v>0.91815100000000005</v>
      </c>
      <c r="BG218">
        <v>16.794979999999999</v>
      </c>
      <c r="BH218" s="1">
        <v>3.546839E-3</v>
      </c>
      <c r="BI218">
        <v>0.81271709999999997</v>
      </c>
      <c r="BJ218">
        <v>0.91529570000000005</v>
      </c>
      <c r="BK218">
        <v>16.44312</v>
      </c>
      <c r="BL218">
        <v>0.19102330000000001</v>
      </c>
      <c r="BM218">
        <v>45.758670000000002</v>
      </c>
      <c r="BN218">
        <v>0.91240529999999997</v>
      </c>
      <c r="BO218">
        <v>15.827999999999999</v>
      </c>
      <c r="BP218">
        <v>3.030554</v>
      </c>
      <c r="BQ218">
        <v>753.5779</v>
      </c>
      <c r="BR218">
        <v>0.90951029999999999</v>
      </c>
      <c r="BS218">
        <v>15.208489999999999</v>
      </c>
      <c r="BT218">
        <v>18.66553</v>
      </c>
      <c r="BU218">
        <v>4793.884</v>
      </c>
      <c r="BV218">
        <v>0.90637020000000001</v>
      </c>
      <c r="BW218">
        <v>15.034039999999999</v>
      </c>
      <c r="BX218">
        <v>53.748249999999999</v>
      </c>
      <c r="BY218">
        <v>14202.75</v>
      </c>
      <c r="BZ218">
        <v>0.90286480000000002</v>
      </c>
      <c r="CA218">
        <v>15.403269999999999</v>
      </c>
      <c r="CB218">
        <v>83.05547</v>
      </c>
      <c r="CC218">
        <v>22512.12</v>
      </c>
      <c r="CD218">
        <v>0.89886200000000005</v>
      </c>
      <c r="CE218">
        <v>16.034040000000001</v>
      </c>
      <c r="CF218">
        <v>76.697400000000002</v>
      </c>
      <c r="CG218">
        <v>21275.41</v>
      </c>
      <c r="CH218">
        <v>0.89420719999999998</v>
      </c>
      <c r="CI218">
        <v>16.648230000000002</v>
      </c>
      <c r="CJ218">
        <v>46.338120000000004</v>
      </c>
      <c r="CK218">
        <v>13127.95</v>
      </c>
      <c r="CL218">
        <v>0.88887740000000004</v>
      </c>
      <c r="CM218">
        <v>16.855799999999999</v>
      </c>
      <c r="CN218">
        <v>19.815670000000001</v>
      </c>
      <c r="CO218">
        <v>5721.808</v>
      </c>
      <c r="CP218">
        <v>0.88302360000000002</v>
      </c>
      <c r="CQ218">
        <v>16.764320000000001</v>
      </c>
      <c r="CR218">
        <v>6.4500710000000003</v>
      </c>
      <c r="CS218">
        <v>1894.43</v>
      </c>
      <c r="CT218">
        <v>0.87704219999999999</v>
      </c>
      <c r="CU218">
        <v>16.453990000000001</v>
      </c>
      <c r="CV218">
        <v>1.733214</v>
      </c>
      <c r="CW218">
        <v>515.47770000000003</v>
      </c>
      <c r="CX218">
        <v>0.87046060000000003</v>
      </c>
      <c r="CY218">
        <v>16.052299999999999</v>
      </c>
      <c r="CZ218">
        <v>0.4377894</v>
      </c>
      <c r="DA218">
        <v>130.8494</v>
      </c>
      <c r="DB218">
        <v>0.86370150000000001</v>
      </c>
      <c r="DC218">
        <v>15.99999</v>
      </c>
      <c r="DD218" s="1">
        <v>0.13892060000000001</v>
      </c>
      <c r="DE218">
        <v>40.967359999999999</v>
      </c>
      <c r="DF218">
        <v>0.85685129999999998</v>
      </c>
      <c r="DG218">
        <v>16.285080000000001</v>
      </c>
      <c r="DH218" s="1">
        <v>7.5963849999999999E-2</v>
      </c>
      <c r="DI218">
        <v>21.926120000000001</v>
      </c>
      <c r="DJ218">
        <v>0.84993430000000003</v>
      </c>
      <c r="DK218">
        <v>16.653469999999999</v>
      </c>
      <c r="DL218" s="1">
        <v>6.3374330000000006E-2</v>
      </c>
      <c r="DM218">
        <v>18.147480000000002</v>
      </c>
      <c r="DN218">
        <v>0.84300989999999998</v>
      </c>
      <c r="DO218">
        <v>17.1388</v>
      </c>
      <c r="DP218" s="1">
        <v>6.2067730000000002E-2</v>
      </c>
      <c r="DQ218" s="1">
        <v>17.793140000000001</v>
      </c>
      <c r="DR218">
        <v>0.8361632</v>
      </c>
      <c r="DS218">
        <v>17.403690000000001</v>
      </c>
      <c r="DT218" s="1">
        <v>6.2890429999999997E-2</v>
      </c>
      <c r="DU218" s="1">
        <v>18.110489999999999</v>
      </c>
      <c r="DV218">
        <v>0.82960929999999999</v>
      </c>
      <c r="DW218">
        <v>17.418230000000001</v>
      </c>
      <c r="DX218" s="1">
        <v>6.2705109999999994E-2</v>
      </c>
      <c r="DY218" s="1">
        <v>18.159829999999999</v>
      </c>
      <c r="DZ218">
        <v>0.82299990000000001</v>
      </c>
      <c r="EA218">
        <v>17.193539999999999</v>
      </c>
      <c r="EB218" s="1">
        <v>6.056483E-2</v>
      </c>
      <c r="EC218" s="1">
        <v>17.645250000000001</v>
      </c>
      <c r="ED218">
        <v>0.81671769999999999</v>
      </c>
      <c r="EE218">
        <v>16.793859999999999</v>
      </c>
      <c r="EF218" s="1">
        <v>5.6812000000000001E-2</v>
      </c>
      <c r="EG218" s="1">
        <v>16.636379999999999</v>
      </c>
      <c r="EH218">
        <v>0.81067279999999997</v>
      </c>
      <c r="EI218">
        <v>16.643149999999999</v>
      </c>
      <c r="EJ218" s="1">
        <v>5.2189619999999999E-2</v>
      </c>
      <c r="EK218" s="1">
        <v>15.350440000000001</v>
      </c>
      <c r="EL218">
        <v>0.80489290000000002</v>
      </c>
      <c r="EM218">
        <v>16.819210000000002</v>
      </c>
      <c r="EN218" s="1">
        <v>4.7309150000000001E-2</v>
      </c>
      <c r="EO218" s="1">
        <v>13.967560000000001</v>
      </c>
      <c r="EP218">
        <v>0.79946700000000004</v>
      </c>
      <c r="EQ218">
        <v>17.27974</v>
      </c>
      <c r="ER218" s="1">
        <v>4.2482810000000003E-2</v>
      </c>
      <c r="ES218" s="1">
        <v>12.58446</v>
      </c>
      <c r="ET218">
        <v>0.7945025</v>
      </c>
      <c r="EU218">
        <v>17.817609999999998</v>
      </c>
      <c r="EV218" s="1">
        <v>3.7755329999999997E-2</v>
      </c>
      <c r="EW218" s="1">
        <v>11.215529999999999</v>
      </c>
      <c r="EX218">
        <v>0.78984920000000003</v>
      </c>
      <c r="EY218">
        <v>18.070910000000001</v>
      </c>
      <c r="EZ218" s="1">
        <v>3.3098700000000002E-2</v>
      </c>
      <c r="FA218" s="1">
        <v>9.8585010000000004</v>
      </c>
      <c r="FB218">
        <v>0.78573289999999996</v>
      </c>
      <c r="FC218">
        <v>18.072340000000001</v>
      </c>
      <c r="FD218" s="1">
        <v>2.8633490000000001E-2</v>
      </c>
      <c r="FE218" s="1">
        <v>8.5445589999999996</v>
      </c>
      <c r="FF218">
        <v>0.78263059999999995</v>
      </c>
      <c r="FG218">
        <v>17.872150000000001</v>
      </c>
      <c r="FH218" s="1">
        <v>2.459155E-2</v>
      </c>
      <c r="FI218" s="1">
        <v>7.341234</v>
      </c>
      <c r="FJ218">
        <v>0.78013120000000002</v>
      </c>
      <c r="FK218">
        <v>17.59656</v>
      </c>
      <c r="FL218" s="1">
        <v>2.1099989999999999E-2</v>
      </c>
      <c r="FM218" s="1">
        <v>6.2952349999999999</v>
      </c>
      <c r="FN218">
        <v>0.77812490000000001</v>
      </c>
      <c r="FO218">
        <v>17.769439999999999</v>
      </c>
      <c r="FP218" s="1">
        <v>1.820807E-2</v>
      </c>
      <c r="FQ218" s="1">
        <v>5.4253749999999998</v>
      </c>
      <c r="FR218">
        <v>0.77665249999999997</v>
      </c>
      <c r="FS218">
        <v>17.853619999999999</v>
      </c>
      <c r="FT218" s="1">
        <v>1.585847E-2</v>
      </c>
      <c r="FU218" s="1">
        <v>4.7167979999999998</v>
      </c>
      <c r="FV218">
        <v>0.77577300000000005</v>
      </c>
      <c r="FW218">
        <v>17.993110000000001</v>
      </c>
      <c r="FX218" s="1">
        <v>1.393137E-2</v>
      </c>
      <c r="FY218" s="1">
        <v>4.1350249999999997</v>
      </c>
      <c r="FZ218">
        <v>0.77512159999999997</v>
      </c>
      <c r="GA218">
        <v>18.107790000000001</v>
      </c>
      <c r="GB218" s="1">
        <v>1.224694E-2</v>
      </c>
      <c r="GC218" s="1">
        <v>3.6295280000000001</v>
      </c>
      <c r="GD218">
        <v>0.7747077</v>
      </c>
      <c r="GE218">
        <v>18.165579999999999</v>
      </c>
      <c r="GF218" s="1">
        <v>1.061263E-2</v>
      </c>
      <c r="GG218" s="1">
        <v>3.1432630000000001</v>
      </c>
      <c r="GH218">
        <v>0.77443229999999996</v>
      </c>
      <c r="GI218">
        <v>18.144839999999999</v>
      </c>
      <c r="GJ218" s="1">
        <v>8.9125709999999993E-3</v>
      </c>
      <c r="GK218" s="1">
        <v>2.6402040000000002</v>
      </c>
      <c r="GL218">
        <v>0.77436970000000005</v>
      </c>
      <c r="GM218">
        <v>17.98921</v>
      </c>
      <c r="GN218" s="1">
        <v>7.1961300000000002E-3</v>
      </c>
      <c r="GO218" s="1">
        <v>2.1325569999999998</v>
      </c>
      <c r="GP218">
        <v>0.77439720000000001</v>
      </c>
      <c r="GQ218">
        <v>17.7423</v>
      </c>
      <c r="GR218" s="1">
        <v>5.6380809999999996E-3</v>
      </c>
      <c r="GS218" s="1">
        <v>1.6701459999999999</v>
      </c>
      <c r="GT218">
        <v>0.77454190000000001</v>
      </c>
      <c r="GU218">
        <v>17.938099999999999</v>
      </c>
      <c r="GV218" s="1">
        <v>4.3903329999999997E-3</v>
      </c>
      <c r="GW218" s="1">
        <v>1.2986800000000001</v>
      </c>
      <c r="GX218">
        <v>0.77470430000000001</v>
      </c>
      <c r="GY218">
        <v>18.103549999999998</v>
      </c>
      <c r="GZ218" s="1">
        <v>3.498368E-3</v>
      </c>
      <c r="HA218" s="1">
        <v>1.0320039999999999</v>
      </c>
      <c r="HB218">
        <v>0.77491770000000004</v>
      </c>
      <c r="HC218">
        <v>18.419499999999999</v>
      </c>
      <c r="HD218" s="1">
        <v>2.9053529999999998E-3</v>
      </c>
      <c r="HE218" s="1">
        <v>0.85444679999999995</v>
      </c>
      <c r="HF218">
        <v>0.77515529999999999</v>
      </c>
      <c r="HG218">
        <v>18.945340000000002</v>
      </c>
      <c r="HH218" s="1">
        <v>2.5185569999999998E-3</v>
      </c>
      <c r="HI218" s="1">
        <v>0.73870570000000002</v>
      </c>
      <c r="HJ218">
        <v>0.77535540000000003</v>
      </c>
      <c r="HK218">
        <v>19.2959</v>
      </c>
      <c r="HL218" s="1">
        <v>2.2550769999999999E-3</v>
      </c>
      <c r="HM218" s="1">
        <v>0.66022349999999996</v>
      </c>
      <c r="HN218">
        <v>0.77555410000000002</v>
      </c>
      <c r="HO218">
        <v>19.310849999999999</v>
      </c>
      <c r="HP218" s="1">
        <v>2.0568090000000002E-3</v>
      </c>
      <c r="HQ218" s="1">
        <v>0.60152570000000005</v>
      </c>
      <c r="HR218">
        <v>0.7757269</v>
      </c>
      <c r="HS218">
        <v>19.11919</v>
      </c>
      <c r="HT218" s="1">
        <v>1.894094E-3</v>
      </c>
      <c r="HU218" s="1">
        <v>0.55356870000000002</v>
      </c>
      <c r="HV218">
        <v>0.77584260000000005</v>
      </c>
      <c r="HW218">
        <v>18.761009999999999</v>
      </c>
      <c r="HX218" s="1">
        <v>1.7564130000000001E-3</v>
      </c>
      <c r="HY218" s="1">
        <v>0.51306810000000003</v>
      </c>
      <c r="HZ218">
        <v>0.77594129999999994</v>
      </c>
      <c r="IA218">
        <v>18.890840000000001</v>
      </c>
      <c r="IB218" s="1">
        <v>1.6404530000000001E-3</v>
      </c>
      <c r="IC218" s="1">
        <v>0.47900599999999999</v>
      </c>
      <c r="ID218">
        <v>0.77602939999999998</v>
      </c>
      <c r="IE218">
        <v>19.283380000000001</v>
      </c>
      <c r="IF218" s="1">
        <v>1.5438050000000001E-3</v>
      </c>
      <c r="IG218" s="1">
        <v>0.45059090000000002</v>
      </c>
      <c r="IH218">
        <v>0.77606419999999998</v>
      </c>
      <c r="II218">
        <v>19.747350000000001</v>
      </c>
      <c r="IJ218" s="1">
        <v>1.4630310000000001E-3</v>
      </c>
      <c r="IK218" s="1">
        <v>0.42690299999999998</v>
      </c>
      <c r="IL218">
        <v>0.77611200000000002</v>
      </c>
      <c r="IM218">
        <v>20.326440000000002</v>
      </c>
      <c r="IN218" s="1">
        <v>1.395753E-3</v>
      </c>
      <c r="IO218" s="1">
        <v>0.40715230000000002</v>
      </c>
      <c r="IP218">
        <v>0.77613549999999998</v>
      </c>
      <c r="IQ218">
        <v>20.589649999999999</v>
      </c>
      <c r="IR218" s="1">
        <v>1.341397E-3</v>
      </c>
      <c r="IS218" s="1">
        <v>0.39116289999999998</v>
      </c>
      <c r="IT218">
        <v>0.77616180000000001</v>
      </c>
      <c r="IU218">
        <v>20.645910000000001</v>
      </c>
      <c r="IV218" s="1">
        <v>1.298649E-3</v>
      </c>
      <c r="IW218" s="1">
        <v>0.378612</v>
      </c>
      <c r="IX218">
        <v>0.77618419999999999</v>
      </c>
      <c r="IY218">
        <v>20.518999999999998</v>
      </c>
      <c r="IZ218" s="1">
        <v>1.2641390000000001E-3</v>
      </c>
      <c r="JA218" s="1">
        <v>0.3684984</v>
      </c>
      <c r="JB218">
        <v>0.77618140000000002</v>
      </c>
      <c r="JC218">
        <v>20.188559999999999</v>
      </c>
      <c r="JD218" s="1">
        <v>1.2322679999999999E-3</v>
      </c>
      <c r="JE218" s="1">
        <v>0.3592243</v>
      </c>
      <c r="JF218">
        <v>0.77618750000000003</v>
      </c>
      <c r="JG218">
        <v>20.011569999999999</v>
      </c>
      <c r="JH218" s="1">
        <v>1.198176E-3</v>
      </c>
      <c r="JI218" s="1">
        <v>0.34939239999999999</v>
      </c>
      <c r="JJ218">
        <v>0.77617369999999997</v>
      </c>
      <c r="JK218">
        <v>19.663920000000001</v>
      </c>
      <c r="JL218" s="1">
        <v>1.160201E-3</v>
      </c>
      <c r="JM218" s="1">
        <v>0.33837790000000001</v>
      </c>
      <c r="JN218">
        <v>0.77617729999999996</v>
      </c>
      <c r="JO218">
        <v>19.613900000000001</v>
      </c>
      <c r="JP218" s="1">
        <v>1.118859E-3</v>
      </c>
      <c r="JQ218" s="1">
        <v>0.32641999999999999</v>
      </c>
      <c r="JR218">
        <v>0.77618989999999999</v>
      </c>
      <c r="JS218">
        <v>19.54372</v>
      </c>
      <c r="JT218" s="1">
        <v>1.076242E-3</v>
      </c>
      <c r="JU218" s="1">
        <v>0.31399379999999999</v>
      </c>
      <c r="JV218">
        <v>0.77616759999999996</v>
      </c>
      <c r="JW218">
        <v>19.565840000000001</v>
      </c>
      <c r="JX218" s="1">
        <v>1.0334540000000001E-3</v>
      </c>
      <c r="JY218" s="1">
        <v>0.3015603</v>
      </c>
      <c r="JZ218">
        <v>0.77618010000000004</v>
      </c>
      <c r="KA218">
        <v>19.59479</v>
      </c>
      <c r="KB218" s="1">
        <v>9.9181349999999998E-4</v>
      </c>
      <c r="KC218" s="1">
        <v>0.28940149999999998</v>
      </c>
      <c r="KD218">
        <v>0.77619360000000004</v>
      </c>
      <c r="KE218">
        <v>19.440149999999999</v>
      </c>
      <c r="KF218" s="1">
        <v>9.5174759999999995E-4</v>
      </c>
      <c r="KG218" s="1">
        <v>0.27772140000000001</v>
      </c>
      <c r="KH218">
        <v>0.77618160000000003</v>
      </c>
      <c r="KI218">
        <v>19.00629</v>
      </c>
      <c r="KJ218" s="1">
        <v>9.1343529999999998E-4</v>
      </c>
      <c r="KK218" s="1">
        <v>0.26654929999999999</v>
      </c>
      <c r="KL218">
        <v>0.77618050000000005</v>
      </c>
      <c r="KM218">
        <v>18.85407</v>
      </c>
      <c r="KN218" s="1">
        <v>8.7691470000000004E-4</v>
      </c>
      <c r="KO218" s="1">
        <v>0.25588050000000001</v>
      </c>
      <c r="KP218">
        <v>0.77617590000000003</v>
      </c>
      <c r="KQ218">
        <v>18.448799999999999</v>
      </c>
      <c r="KR218" s="1">
        <v>8.4219899999999996E-4</v>
      </c>
      <c r="KS218" s="1">
        <v>0.2457394</v>
      </c>
      <c r="KT218">
        <v>0.77619249999999995</v>
      </c>
      <c r="KU218">
        <v>18.364049999999999</v>
      </c>
      <c r="KV218" s="1">
        <v>8.0912200000000001E-4</v>
      </c>
      <c r="KW218" s="1">
        <v>0.23609369999999999</v>
      </c>
      <c r="KX218">
        <v>0.77618069999999995</v>
      </c>
      <c r="KY218">
        <v>18.459569999999999</v>
      </c>
      <c r="KZ218" s="1">
        <v>7.7749999999999998E-4</v>
      </c>
      <c r="LA218" s="1">
        <v>0.22686829999999999</v>
      </c>
      <c r="LB218">
        <v>0.77617959999999997</v>
      </c>
      <c r="LC218">
        <v>18.518540000000002</v>
      </c>
      <c r="LD218" s="1">
        <v>7.4722670000000005E-4</v>
      </c>
      <c r="LE218" s="1">
        <v>0.21803330000000001</v>
      </c>
      <c r="LF218">
        <v>0.77618350000000003</v>
      </c>
      <c r="LG218">
        <v>18.394649999999999</v>
      </c>
      <c r="LH218" s="1">
        <v>7.1826370000000004E-4</v>
      </c>
      <c r="LI218" s="1">
        <v>0.20956379999999999</v>
      </c>
      <c r="LJ218">
        <v>0.77618699999999996</v>
      </c>
      <c r="LK218">
        <v>18.151199999999999</v>
      </c>
      <c r="LL218" s="1">
        <v>6.9046349999999995E-4</v>
      </c>
      <c r="LM218" s="1">
        <v>0.2014638</v>
      </c>
      <c r="LN218">
        <v>0.77617700000000001</v>
      </c>
      <c r="LO218">
        <v>17.935400000000001</v>
      </c>
      <c r="LP218" s="1">
        <v>6.6419959999999996E-4</v>
      </c>
      <c r="LQ218" s="1">
        <v>0.1938076</v>
      </c>
      <c r="LR218">
        <v>0.77618279999999995</v>
      </c>
      <c r="LS218">
        <v>18.248059999999999</v>
      </c>
      <c r="LT218" s="1">
        <v>6.3928990000000001E-4</v>
      </c>
      <c r="LU218" s="1">
        <v>0.186532</v>
      </c>
      <c r="LV218">
        <v>0.77616640000000003</v>
      </c>
      <c r="LW218">
        <v>18.44922</v>
      </c>
      <c r="LX218" s="1">
        <v>6.1544720000000005E-4</v>
      </c>
      <c r="LY218" s="1">
        <v>0.17957719999999999</v>
      </c>
      <c r="LZ218">
        <v>0.77615310000000004</v>
      </c>
      <c r="MA218">
        <v>18.776669999999999</v>
      </c>
      <c r="MB218" s="1">
        <v>5.9270169999999997E-4</v>
      </c>
      <c r="MC218" s="1">
        <v>0.1729328</v>
      </c>
      <c r="MD218">
        <v>0.77608659999999996</v>
      </c>
      <c r="ME218">
        <v>19.28913</v>
      </c>
      <c r="MF218" s="1">
        <v>5.7093249999999997E-4</v>
      </c>
      <c r="MG218" s="1">
        <v>0.1665913</v>
      </c>
      <c r="MH218">
        <v>0.77600519999999995</v>
      </c>
      <c r="MI218">
        <v>19.50684</v>
      </c>
      <c r="MJ218" s="1">
        <v>5.5021010000000001E-4</v>
      </c>
      <c r="MK218" s="1">
        <v>0.1605559</v>
      </c>
      <c r="ML218">
        <v>0.77591010000000005</v>
      </c>
      <c r="MM218">
        <v>19.392309999999998</v>
      </c>
      <c r="MN218" s="1">
        <v>5.3061090000000003E-4</v>
      </c>
      <c r="MO218" s="1">
        <v>0.1548378</v>
      </c>
      <c r="MP218">
        <v>0.77574030000000005</v>
      </c>
      <c r="MQ218">
        <v>19.21874</v>
      </c>
      <c r="MR218" s="1">
        <v>5.1190839999999997E-4</v>
      </c>
      <c r="MS218" s="1">
        <v>0.14941470000000001</v>
      </c>
      <c r="MT218">
        <v>0.77558570000000004</v>
      </c>
      <c r="MU218">
        <v>19.019860000000001</v>
      </c>
      <c r="MV218" s="1">
        <v>4.9393120000000004E-4</v>
      </c>
      <c r="MW218" s="1">
        <v>0.14419219999999999</v>
      </c>
      <c r="MX218">
        <v>0.77536740000000004</v>
      </c>
      <c r="MY218">
        <v>19.32104</v>
      </c>
      <c r="MZ218" s="1">
        <v>4.7678640000000001E-4</v>
      </c>
      <c r="NA218" s="1">
        <v>0.13921130000000001</v>
      </c>
      <c r="NB218">
        <v>0.77511580000000002</v>
      </c>
      <c r="NC218">
        <v>19.72756</v>
      </c>
      <c r="ND218" s="1">
        <v>4.6026409999999998E-4</v>
      </c>
      <c r="NE218" s="1">
        <v>0.1344312</v>
      </c>
      <c r="NF218">
        <v>0.77489339999999995</v>
      </c>
      <c r="NG218">
        <v>20.15372</v>
      </c>
      <c r="NH218" s="1">
        <v>4.444262E-4</v>
      </c>
      <c r="NI218" s="1">
        <v>0.12983130000000001</v>
      </c>
      <c r="NJ218">
        <v>0.77464060000000001</v>
      </c>
      <c r="NK218">
        <v>20.763480000000001</v>
      </c>
      <c r="NL218" s="1">
        <v>4.2977599999999999E-4</v>
      </c>
      <c r="NM218" s="1">
        <v>0.1255597</v>
      </c>
      <c r="NN218">
        <v>0.77441070000000001</v>
      </c>
      <c r="NO218">
        <v>21.08222</v>
      </c>
      <c r="NP218" s="1">
        <v>4.1715019999999999E-4</v>
      </c>
      <c r="NQ218" s="1">
        <v>0.121863</v>
      </c>
      <c r="NR218">
        <v>0.77423779999999998</v>
      </c>
      <c r="NS218">
        <v>21.196660000000001</v>
      </c>
      <c r="NT218" s="1">
        <v>4.0683530000000002E-4</v>
      </c>
      <c r="NU218" s="1">
        <v>0.1188337</v>
      </c>
      <c r="NV218">
        <v>0.77405869999999999</v>
      </c>
      <c r="NW218">
        <v>21.07846</v>
      </c>
      <c r="NX218" s="1">
        <v>3.9831190000000002E-4</v>
      </c>
      <c r="NY218" s="1">
        <v>0.1163386</v>
      </c>
      <c r="NZ218">
        <v>0.77391169999999998</v>
      </c>
      <c r="OA218">
        <v>20.759460000000001</v>
      </c>
      <c r="OB218" s="1">
        <v>3.9013850000000001E-4</v>
      </c>
      <c r="OC218" s="1">
        <v>0.1139643</v>
      </c>
      <c r="OD218">
        <v>0.7737986</v>
      </c>
      <c r="OE218">
        <v>20.3841</v>
      </c>
      <c r="OF218" s="1">
        <v>3.8115680000000001E-4</v>
      </c>
      <c r="OG218" s="1">
        <v>0.1113538</v>
      </c>
      <c r="OH218">
        <v>0.77366749999999995</v>
      </c>
      <c r="OI218">
        <v>20.392810000000001</v>
      </c>
      <c r="OJ218" s="1">
        <v>3.7097470000000001E-4</v>
      </c>
      <c r="OK218" s="1">
        <v>0.1084069</v>
      </c>
    </row>
    <row r="219" spans="1:401" x14ac:dyDescent="0.35">
      <c r="A219">
        <v>225</v>
      </c>
      <c r="B219" t="s">
        <v>4</v>
      </c>
      <c r="C219" t="s">
        <v>181</v>
      </c>
      <c r="D219" t="s">
        <v>225</v>
      </c>
      <c r="E219">
        <v>824.48710000000005</v>
      </c>
      <c r="F219">
        <v>0.95573609999999998</v>
      </c>
      <c r="G219">
        <v>16.428550000000001</v>
      </c>
      <c r="H219">
        <v>0</v>
      </c>
      <c r="I219">
        <v>0</v>
      </c>
      <c r="J219">
        <v>0.95356719999999995</v>
      </c>
      <c r="K219">
        <v>16.127569999999999</v>
      </c>
      <c r="L219">
        <v>0</v>
      </c>
      <c r="M219">
        <v>0</v>
      </c>
      <c r="N219">
        <v>0.95134229999999997</v>
      </c>
      <c r="O219">
        <v>16.499849999999999</v>
      </c>
      <c r="P219">
        <v>0</v>
      </c>
      <c r="Q219">
        <v>0</v>
      </c>
      <c r="R219">
        <v>0.94913170000000002</v>
      </c>
      <c r="S219">
        <v>16.816859999999998</v>
      </c>
      <c r="T219">
        <v>0</v>
      </c>
      <c r="U219">
        <v>0</v>
      </c>
      <c r="V219">
        <v>0.94682489999999997</v>
      </c>
      <c r="W219">
        <v>17.291699999999999</v>
      </c>
      <c r="X219">
        <v>0</v>
      </c>
      <c r="Y219">
        <v>0</v>
      </c>
      <c r="Z219">
        <v>0.94443010000000005</v>
      </c>
      <c r="AA219">
        <v>17.279209999999999</v>
      </c>
      <c r="AB219">
        <v>0</v>
      </c>
      <c r="AC219">
        <v>0</v>
      </c>
      <c r="AD219">
        <v>0.94199270000000002</v>
      </c>
      <c r="AE219">
        <v>17.006239999999998</v>
      </c>
      <c r="AF219">
        <v>0</v>
      </c>
      <c r="AG219">
        <v>0</v>
      </c>
      <c r="AH219">
        <v>0.93952469999999999</v>
      </c>
      <c r="AI219">
        <v>16.598859999999998</v>
      </c>
      <c r="AJ219">
        <v>0</v>
      </c>
      <c r="AK219">
        <v>0</v>
      </c>
      <c r="AL219">
        <v>0.93698409999999999</v>
      </c>
      <c r="AM219">
        <v>16.14433</v>
      </c>
      <c r="AN219">
        <v>0</v>
      </c>
      <c r="AO219" s="1">
        <v>4.59455E-37</v>
      </c>
      <c r="AP219">
        <v>0.9344401</v>
      </c>
      <c r="AQ219">
        <v>15.82991</v>
      </c>
      <c r="AR219" s="1">
        <v>9.1230789999999996E-29</v>
      </c>
      <c r="AS219" s="1">
        <v>3.006787E-26</v>
      </c>
      <c r="AT219">
        <v>0.93186950000000002</v>
      </c>
      <c r="AU219">
        <v>16.152360000000002</v>
      </c>
      <c r="AV219" s="1">
        <v>3.0135099999999999E-18</v>
      </c>
      <c r="AW219" s="1">
        <v>9.9743429999999993E-16</v>
      </c>
      <c r="AX219">
        <v>0.92930670000000004</v>
      </c>
      <c r="AY219">
        <v>16.432780000000001</v>
      </c>
      <c r="AZ219" s="1">
        <v>5.9942869999999997E-10</v>
      </c>
      <c r="BA219" s="1">
        <v>1.2210410000000001E-7</v>
      </c>
      <c r="BB219">
        <v>0.92684509999999998</v>
      </c>
      <c r="BC219">
        <v>16.69463</v>
      </c>
      <c r="BD219" s="1">
        <v>7.2120690000000002E-6</v>
      </c>
      <c r="BE219" s="1">
        <v>1.7249069999999999E-3</v>
      </c>
      <c r="BF219">
        <v>0.92439709999999997</v>
      </c>
      <c r="BG219">
        <v>16.808949999999999</v>
      </c>
      <c r="BH219" s="1">
        <v>2.4653819999999999E-3</v>
      </c>
      <c r="BI219">
        <v>0.63690910000000001</v>
      </c>
      <c r="BJ219">
        <v>0.92195380000000005</v>
      </c>
      <c r="BK219">
        <v>16.48555</v>
      </c>
      <c r="BL219">
        <v>0.1463883</v>
      </c>
      <c r="BM219">
        <v>40.182920000000003</v>
      </c>
      <c r="BN219">
        <v>0.9194949</v>
      </c>
      <c r="BO219">
        <v>15.88902</v>
      </c>
      <c r="BP219">
        <v>2.509973</v>
      </c>
      <c r="BQ219">
        <v>726.29740000000004</v>
      </c>
      <c r="BR219">
        <v>0.91702609999999996</v>
      </c>
      <c r="BS219">
        <v>15.266640000000001</v>
      </c>
      <c r="BT219">
        <v>16.498280000000001</v>
      </c>
      <c r="BU219">
        <v>5004.7089999999998</v>
      </c>
      <c r="BV219">
        <v>0.91436050000000002</v>
      </c>
      <c r="BW219">
        <v>15.075939999999999</v>
      </c>
      <c r="BX219">
        <v>50.237720000000003</v>
      </c>
      <c r="BY219">
        <v>15906.91</v>
      </c>
      <c r="BZ219">
        <v>0.91137619999999997</v>
      </c>
      <c r="CA219">
        <v>15.41011</v>
      </c>
      <c r="CB219">
        <v>81.494290000000007</v>
      </c>
      <c r="CC219">
        <v>26839.37</v>
      </c>
      <c r="CD219">
        <v>0.90792720000000005</v>
      </c>
      <c r="CE219">
        <v>16.026299999999999</v>
      </c>
      <c r="CF219">
        <v>78.534880000000001</v>
      </c>
      <c r="CG219">
        <v>26828.93</v>
      </c>
      <c r="CH219">
        <v>0.90380450000000001</v>
      </c>
      <c r="CI219">
        <v>16.63204</v>
      </c>
      <c r="CJ219">
        <v>49.240099999999998</v>
      </c>
      <c r="CK219">
        <v>17401.91</v>
      </c>
      <c r="CL219">
        <v>0.89914329999999998</v>
      </c>
      <c r="CM219">
        <v>16.842449999999999</v>
      </c>
      <c r="CN219">
        <v>21.736440000000002</v>
      </c>
      <c r="CO219">
        <v>7924.3230000000003</v>
      </c>
      <c r="CP219">
        <v>0.89408160000000003</v>
      </c>
      <c r="CQ219">
        <v>16.769390000000001</v>
      </c>
      <c r="CR219">
        <v>7.2619790000000002</v>
      </c>
      <c r="CS219">
        <v>2722.3629999999998</v>
      </c>
      <c r="CT219">
        <v>0.88900769999999996</v>
      </c>
      <c r="CU219">
        <v>16.483840000000001</v>
      </c>
      <c r="CV219">
        <v>1.9863949999999999</v>
      </c>
      <c r="CW219">
        <v>760.82809999999995</v>
      </c>
      <c r="CX219">
        <v>0.88339599999999996</v>
      </c>
      <c r="CY219">
        <v>16.097650000000002</v>
      </c>
      <c r="CZ219">
        <v>0.50153530000000002</v>
      </c>
      <c r="DA219">
        <v>193.89850000000001</v>
      </c>
      <c r="DB219">
        <v>0.87774129999999995</v>
      </c>
      <c r="DC219">
        <v>16.049430000000001</v>
      </c>
      <c r="DD219" s="1">
        <v>0.15292230000000001</v>
      </c>
      <c r="DE219">
        <v>57.875070000000001</v>
      </c>
      <c r="DF219">
        <v>0.87204550000000003</v>
      </c>
      <c r="DG219">
        <v>16.319199999999999</v>
      </c>
      <c r="DH219" s="1">
        <v>7.8864519999999994E-2</v>
      </c>
      <c r="DI219">
        <v>28.64348</v>
      </c>
      <c r="DJ219">
        <v>0.86641590000000002</v>
      </c>
      <c r="DK219">
        <v>16.659569999999999</v>
      </c>
      <c r="DL219" s="1">
        <v>6.3879379999999999E-2</v>
      </c>
      <c r="DM219">
        <v>22.75554</v>
      </c>
      <c r="DN219">
        <v>0.8607688</v>
      </c>
      <c r="DO219">
        <v>17.123270000000002</v>
      </c>
      <c r="DP219" s="1">
        <v>6.2006940000000003E-2</v>
      </c>
      <c r="DQ219" s="1">
        <v>22.056229999999999</v>
      </c>
      <c r="DR219">
        <v>0.85532529999999996</v>
      </c>
      <c r="DS219">
        <v>17.376539999999999</v>
      </c>
      <c r="DT219" s="1">
        <v>6.2788150000000001E-2</v>
      </c>
      <c r="DU219" s="1">
        <v>22.453150000000001</v>
      </c>
      <c r="DV219">
        <v>0.8501493</v>
      </c>
      <c r="DW219">
        <v>17.403469999999999</v>
      </c>
      <c r="DX219" s="1">
        <v>6.2760529999999995E-2</v>
      </c>
      <c r="DY219" s="1">
        <v>22.62172</v>
      </c>
      <c r="DZ219">
        <v>0.84495299999999995</v>
      </c>
      <c r="EA219">
        <v>17.20459</v>
      </c>
      <c r="EB219" s="1">
        <v>6.0816530000000001E-2</v>
      </c>
      <c r="EC219" s="1">
        <v>22.110900000000001</v>
      </c>
      <c r="ED219">
        <v>0.84011060000000004</v>
      </c>
      <c r="EE219">
        <v>16.831119999999999</v>
      </c>
      <c r="EF219" s="1">
        <v>5.7197890000000001E-2</v>
      </c>
      <c r="EG219" s="1">
        <v>20.95814</v>
      </c>
      <c r="EH219">
        <v>0.83555109999999999</v>
      </c>
      <c r="EI219">
        <v>16.690650000000002</v>
      </c>
      <c r="EJ219" s="1">
        <v>5.2640409999999999E-2</v>
      </c>
      <c r="EK219" s="1">
        <v>19.421669999999999</v>
      </c>
      <c r="EL219">
        <v>0.83124989999999999</v>
      </c>
      <c r="EM219">
        <v>16.846489999999999</v>
      </c>
      <c r="EN219" s="1">
        <v>4.777468E-2</v>
      </c>
      <c r="EO219" s="1">
        <v>17.73208</v>
      </c>
      <c r="EP219">
        <v>0.82731809999999995</v>
      </c>
      <c r="EQ219">
        <v>17.27826</v>
      </c>
      <c r="ER219" s="1">
        <v>4.2946570000000003E-2</v>
      </c>
      <c r="ES219" s="1">
        <v>16.025079999999999</v>
      </c>
      <c r="ET219">
        <v>0.82383580000000001</v>
      </c>
      <c r="EU219">
        <v>17.800180000000001</v>
      </c>
      <c r="EV219" s="1">
        <v>3.8215859999999997E-2</v>
      </c>
      <c r="EW219" s="1">
        <v>14.331530000000001</v>
      </c>
      <c r="EX219">
        <v>0.82058679999999995</v>
      </c>
      <c r="EY219">
        <v>18.038270000000001</v>
      </c>
      <c r="EZ219" s="1">
        <v>3.3555000000000001E-2</v>
      </c>
      <c r="FA219" s="1">
        <v>12.645020000000001</v>
      </c>
      <c r="FB219">
        <v>0.81771519999999998</v>
      </c>
      <c r="FC219">
        <v>18.04524</v>
      </c>
      <c r="FD219" s="1">
        <v>2.9068299999999998E-2</v>
      </c>
      <c r="FE219" s="1">
        <v>10.997859999999999</v>
      </c>
      <c r="FF219">
        <v>0.81573340000000005</v>
      </c>
      <c r="FG219">
        <v>17.871690000000001</v>
      </c>
      <c r="FH219" s="1">
        <v>2.498156E-2</v>
      </c>
      <c r="FI219" s="1">
        <v>9.4705980000000007</v>
      </c>
      <c r="FJ219">
        <v>0.81396299999999999</v>
      </c>
      <c r="FK219">
        <v>17.619669999999999</v>
      </c>
      <c r="FL219" s="1">
        <v>2.1432659999999999E-2</v>
      </c>
      <c r="FM219" s="1">
        <v>8.131532</v>
      </c>
      <c r="FN219">
        <v>0.8125251</v>
      </c>
      <c r="FO219">
        <v>17.824670000000001</v>
      </c>
      <c r="FP219" s="1">
        <v>1.848197E-2</v>
      </c>
      <c r="FQ219" s="1">
        <v>7.0098919999999998</v>
      </c>
      <c r="FR219">
        <v>0.81156099999999998</v>
      </c>
      <c r="FS219">
        <v>17.90981</v>
      </c>
      <c r="FT219" s="1">
        <v>1.6081939999999999E-2</v>
      </c>
      <c r="FU219" s="1">
        <v>6.0928100000000001</v>
      </c>
      <c r="FV219">
        <v>0.81112260000000003</v>
      </c>
      <c r="FW219">
        <v>18.033580000000001</v>
      </c>
      <c r="FX219" s="1">
        <v>1.4118449999999999E-2</v>
      </c>
      <c r="FY219" s="1">
        <v>5.3402440000000002</v>
      </c>
      <c r="FZ219">
        <v>0.81079480000000004</v>
      </c>
      <c r="GA219">
        <v>18.114070000000002</v>
      </c>
      <c r="GB219" s="1">
        <v>1.2416780000000001E-2</v>
      </c>
      <c r="GC219" s="1">
        <v>4.6919250000000003</v>
      </c>
      <c r="GD219">
        <v>0.81059349999999997</v>
      </c>
      <c r="GE219">
        <v>18.146059999999999</v>
      </c>
      <c r="GF219" s="1">
        <v>1.078379E-2</v>
      </c>
      <c r="GG219" s="1">
        <v>4.0761810000000001</v>
      </c>
      <c r="GH219">
        <v>0.8105308</v>
      </c>
      <c r="GI219">
        <v>18.119109999999999</v>
      </c>
      <c r="GJ219" s="1">
        <v>9.0909240000000002E-3</v>
      </c>
      <c r="GK219" s="1">
        <v>3.4417049999999998</v>
      </c>
      <c r="GL219">
        <v>0.81053390000000003</v>
      </c>
      <c r="GM219">
        <v>17.988890000000001</v>
      </c>
      <c r="GN219" s="1">
        <v>7.3699949999999998E-3</v>
      </c>
      <c r="GO219" s="1">
        <v>2.7958090000000002</v>
      </c>
      <c r="GP219">
        <v>0.81065359999999997</v>
      </c>
      <c r="GQ219">
        <v>17.775030000000001</v>
      </c>
      <c r="GR219" s="1">
        <v>5.7882009999999998E-3</v>
      </c>
      <c r="GS219" s="1">
        <v>2.1974740000000001</v>
      </c>
      <c r="GT219">
        <v>0.81084040000000002</v>
      </c>
      <c r="GU219">
        <v>18.007349999999999</v>
      </c>
      <c r="GV219" s="1">
        <v>4.5046970000000002E-3</v>
      </c>
      <c r="GW219" s="1">
        <v>1.708197</v>
      </c>
      <c r="GX219">
        <v>0.81103239999999999</v>
      </c>
      <c r="GY219">
        <v>18.164059999999999</v>
      </c>
      <c r="GZ219" s="1">
        <v>3.5771969999999998E-3</v>
      </c>
      <c r="HA219" s="1">
        <v>1.3515919999999999</v>
      </c>
      <c r="HB219">
        <v>0.81124459999999998</v>
      </c>
      <c r="HC219">
        <v>18.453579999999999</v>
      </c>
      <c r="HD219" s="1">
        <v>2.9569100000000001E-3</v>
      </c>
      <c r="HE219" s="1">
        <v>1.1120650000000001</v>
      </c>
      <c r="HF219">
        <v>0.81145820000000002</v>
      </c>
      <c r="HG219">
        <v>18.944510000000001</v>
      </c>
      <c r="HH219" s="1">
        <v>2.5524430000000002E-3</v>
      </c>
      <c r="HI219" s="1">
        <v>0.95586800000000005</v>
      </c>
      <c r="HJ219">
        <v>0.81164440000000004</v>
      </c>
      <c r="HK219">
        <v>19.272960000000001</v>
      </c>
      <c r="HL219" s="1">
        <v>2.278984E-3</v>
      </c>
      <c r="HM219" s="1">
        <v>0.85087729999999995</v>
      </c>
      <c r="HN219">
        <v>0.81178859999999997</v>
      </c>
      <c r="HO219">
        <v>19.28229</v>
      </c>
      <c r="HP219" s="1">
        <v>2.0755700000000001E-3</v>
      </c>
      <c r="HQ219" s="1">
        <v>0.77354959999999995</v>
      </c>
      <c r="HR219">
        <v>0.81190070000000003</v>
      </c>
      <c r="HS219">
        <v>19.122589999999999</v>
      </c>
      <c r="HT219" s="1">
        <v>1.9097579999999999E-3</v>
      </c>
      <c r="HU219" s="1">
        <v>0.71100019999999997</v>
      </c>
      <c r="HV219">
        <v>0.81199200000000005</v>
      </c>
      <c r="HW219">
        <v>18.792190000000002</v>
      </c>
      <c r="HX219" s="1">
        <v>1.7696610000000001E-3</v>
      </c>
      <c r="HY219" s="1">
        <v>0.65829570000000004</v>
      </c>
      <c r="HZ219">
        <v>0.81204319999999997</v>
      </c>
      <c r="IA219">
        <v>18.94566</v>
      </c>
      <c r="IB219" s="1">
        <v>1.6515410000000001E-3</v>
      </c>
      <c r="IC219" s="1">
        <v>0.61392829999999998</v>
      </c>
      <c r="ID219">
        <v>0.81209580000000003</v>
      </c>
      <c r="IE219">
        <v>19.332419999999999</v>
      </c>
      <c r="IF219" s="1">
        <v>1.5530400000000001E-3</v>
      </c>
      <c r="IG219" s="1">
        <v>0.57688360000000005</v>
      </c>
      <c r="IH219">
        <v>0.81213360000000001</v>
      </c>
      <c r="II219">
        <v>19.776990000000001</v>
      </c>
      <c r="IJ219" s="1">
        <v>1.4707419999999999E-3</v>
      </c>
      <c r="IK219" s="1">
        <v>0.54601569999999999</v>
      </c>
      <c r="IL219">
        <v>0.81215090000000001</v>
      </c>
      <c r="IM219">
        <v>20.328209999999999</v>
      </c>
      <c r="IN219" s="1">
        <v>1.402138E-3</v>
      </c>
      <c r="IO219" s="1">
        <v>0.52026470000000002</v>
      </c>
      <c r="IP219">
        <v>0.81214790000000003</v>
      </c>
      <c r="IQ219">
        <v>20.56561</v>
      </c>
      <c r="IR219" s="1">
        <v>1.346475E-3</v>
      </c>
      <c r="IS219" s="1">
        <v>0.49929709999999999</v>
      </c>
      <c r="IT219">
        <v>0.81215789999999999</v>
      </c>
      <c r="IU219">
        <v>20.614350000000002</v>
      </c>
      <c r="IV219" s="1">
        <v>1.3026260000000001E-3</v>
      </c>
      <c r="IW219" s="1">
        <v>0.48280659999999997</v>
      </c>
      <c r="IX219">
        <v>0.81216310000000003</v>
      </c>
      <c r="IY219">
        <v>20.521419999999999</v>
      </c>
      <c r="IZ219" s="1">
        <v>1.267483E-3</v>
      </c>
      <c r="JA219" s="1">
        <v>0.46962310000000002</v>
      </c>
      <c r="JB219">
        <v>0.81218049999999997</v>
      </c>
      <c r="JC219">
        <v>20.230920000000001</v>
      </c>
      <c r="JD219" s="1">
        <v>1.2355580000000001E-3</v>
      </c>
      <c r="JE219" s="1">
        <v>0.45778970000000002</v>
      </c>
      <c r="JF219">
        <v>0.81215559999999998</v>
      </c>
      <c r="JG219">
        <v>20.085740000000001</v>
      </c>
      <c r="JH219" s="1">
        <v>1.2017989999999999E-3</v>
      </c>
      <c r="JI219" s="1">
        <v>0.44545489999999999</v>
      </c>
      <c r="JJ219">
        <v>0.81216270000000002</v>
      </c>
      <c r="JK219">
        <v>19.73827</v>
      </c>
      <c r="JL219" s="1">
        <v>1.164237E-3</v>
      </c>
      <c r="JM219" s="1">
        <v>0.43166710000000003</v>
      </c>
      <c r="JN219">
        <v>0.81213829999999998</v>
      </c>
      <c r="JO219">
        <v>19.660509999999999</v>
      </c>
      <c r="JP219" s="1">
        <v>1.12316E-3</v>
      </c>
      <c r="JQ219" s="1">
        <v>0.4166146</v>
      </c>
      <c r="JR219">
        <v>0.81216200000000005</v>
      </c>
      <c r="JS219">
        <v>19.547720000000002</v>
      </c>
      <c r="JT219" s="1">
        <v>1.08063E-3</v>
      </c>
      <c r="JU219" s="1">
        <v>0.40088610000000002</v>
      </c>
      <c r="JV219">
        <v>0.81215959999999998</v>
      </c>
      <c r="JW219">
        <v>19.539439999999999</v>
      </c>
      <c r="JX219" s="1">
        <v>1.0377959999999999E-3</v>
      </c>
      <c r="JY219" s="1">
        <v>0.38507479999999999</v>
      </c>
      <c r="JZ219">
        <v>0.81217159999999999</v>
      </c>
      <c r="KA219">
        <v>19.57198</v>
      </c>
      <c r="KB219" s="1">
        <v>9.9601669999999998E-4</v>
      </c>
      <c r="KC219" s="1">
        <v>0.36957699999999999</v>
      </c>
      <c r="KD219">
        <v>0.81217280000000003</v>
      </c>
      <c r="KE219">
        <v>19.45262</v>
      </c>
      <c r="KF219" s="1">
        <v>9.5578670000000005E-4</v>
      </c>
      <c r="KG219" s="1">
        <v>0.35466360000000002</v>
      </c>
      <c r="KH219">
        <v>0.81217090000000003</v>
      </c>
      <c r="KI219">
        <v>19.06034</v>
      </c>
      <c r="KJ219" s="1">
        <v>9.1728380000000002E-4</v>
      </c>
      <c r="KK219" s="1">
        <v>0.3403832</v>
      </c>
      <c r="KL219">
        <v>0.81216960000000005</v>
      </c>
      <c r="KM219">
        <v>18.93553</v>
      </c>
      <c r="KN219" s="1">
        <v>8.8058470000000003E-4</v>
      </c>
      <c r="KO219" s="1">
        <v>0.32674839999999999</v>
      </c>
      <c r="KP219">
        <v>0.81217159999999999</v>
      </c>
      <c r="KQ219">
        <v>18.524450000000002</v>
      </c>
      <c r="KR219" s="1">
        <v>8.4568580000000005E-4</v>
      </c>
      <c r="KS219" s="1">
        <v>0.3137778</v>
      </c>
      <c r="KT219">
        <v>0.81217859999999997</v>
      </c>
      <c r="KU219">
        <v>18.412500000000001</v>
      </c>
      <c r="KV219" s="1">
        <v>8.1244789999999998E-4</v>
      </c>
      <c r="KW219" s="1">
        <v>0.30145090000000002</v>
      </c>
      <c r="KX219">
        <v>0.81216940000000004</v>
      </c>
      <c r="KY219">
        <v>18.47579</v>
      </c>
      <c r="KZ219" s="1">
        <v>7.8068280000000005E-4</v>
      </c>
      <c r="LA219" s="1">
        <v>0.28966449999999999</v>
      </c>
      <c r="LB219">
        <v>0.81217649999999997</v>
      </c>
      <c r="LC219">
        <v>18.513300000000001</v>
      </c>
      <c r="LD219" s="1">
        <v>7.502791E-4</v>
      </c>
      <c r="LE219" s="1">
        <v>0.27837810000000002</v>
      </c>
      <c r="LF219">
        <v>0.81217669999999997</v>
      </c>
      <c r="LG219">
        <v>18.38504</v>
      </c>
      <c r="LH219" s="1">
        <v>7.2119529999999999E-4</v>
      </c>
      <c r="LI219" s="1">
        <v>0.26756459999999999</v>
      </c>
      <c r="LJ219">
        <v>0.81215669999999995</v>
      </c>
      <c r="LK219">
        <v>18.161049999999999</v>
      </c>
      <c r="LL219" s="1">
        <v>6.9324559999999998E-4</v>
      </c>
      <c r="LM219" s="1">
        <v>0.25720670000000001</v>
      </c>
      <c r="LN219">
        <v>0.81217229999999996</v>
      </c>
      <c r="LO219">
        <v>17.967120000000001</v>
      </c>
      <c r="LP219" s="1">
        <v>6.6682969999999999E-4</v>
      </c>
      <c r="LQ219" s="1">
        <v>0.24740870000000001</v>
      </c>
      <c r="LR219">
        <v>0.81215440000000005</v>
      </c>
      <c r="LS219">
        <v>18.311</v>
      </c>
      <c r="LT219" s="1">
        <v>6.4179389999999997E-4</v>
      </c>
      <c r="LU219" s="1">
        <v>0.2381095</v>
      </c>
      <c r="LV219">
        <v>0.81213670000000004</v>
      </c>
      <c r="LW219">
        <v>18.514510000000001</v>
      </c>
      <c r="LX219" s="1">
        <v>6.17845E-4</v>
      </c>
      <c r="LY219" s="1">
        <v>0.22922120000000001</v>
      </c>
      <c r="LZ219">
        <v>0.81213029999999997</v>
      </c>
      <c r="MA219">
        <v>18.8249</v>
      </c>
      <c r="MB219" s="1">
        <v>5.9499309999999997E-4</v>
      </c>
      <c r="MC219" s="1">
        <v>0.22073619999999999</v>
      </c>
      <c r="MD219">
        <v>0.81207010000000002</v>
      </c>
      <c r="ME219">
        <v>19.31709</v>
      </c>
      <c r="MF219" s="1">
        <v>5.731178E-4</v>
      </c>
      <c r="MG219" s="1">
        <v>0.21263009999999999</v>
      </c>
      <c r="MH219">
        <v>0.81201950000000001</v>
      </c>
      <c r="MI219">
        <v>19.5077</v>
      </c>
      <c r="MJ219" s="1">
        <v>5.5228139999999998E-4</v>
      </c>
      <c r="MK219" s="1">
        <v>0.20491490000000001</v>
      </c>
      <c r="ML219">
        <v>0.81192750000000002</v>
      </c>
      <c r="MM219">
        <v>19.37199</v>
      </c>
      <c r="MN219" s="1">
        <v>5.3257420000000003E-4</v>
      </c>
      <c r="MO219" s="1">
        <v>0.19760530000000001</v>
      </c>
      <c r="MP219">
        <v>0.81177339999999998</v>
      </c>
      <c r="MQ219">
        <v>19.221889999999998</v>
      </c>
      <c r="MR219" s="1">
        <v>5.1377520000000002E-4</v>
      </c>
      <c r="MS219" s="1">
        <v>0.19067780000000001</v>
      </c>
      <c r="MT219">
        <v>0.81162860000000003</v>
      </c>
      <c r="MU219">
        <v>19.039429999999999</v>
      </c>
      <c r="MV219" s="1">
        <v>4.9573420000000002E-4</v>
      </c>
      <c r="MW219" s="1">
        <v>0.1840253</v>
      </c>
      <c r="MX219">
        <v>0.81144850000000002</v>
      </c>
      <c r="MY219">
        <v>19.37031</v>
      </c>
      <c r="MZ219" s="1">
        <v>4.7849939999999999E-4</v>
      </c>
      <c r="NA219" s="1">
        <v>0.1776663</v>
      </c>
      <c r="NB219">
        <v>0.81122700000000003</v>
      </c>
      <c r="NC219">
        <v>19.772410000000001</v>
      </c>
      <c r="ND219" s="1">
        <v>4.6191679999999999E-4</v>
      </c>
      <c r="NE219" s="1">
        <v>0.17157790000000001</v>
      </c>
      <c r="NF219">
        <v>0.81105970000000005</v>
      </c>
      <c r="NG219">
        <v>20.179480000000002</v>
      </c>
      <c r="NH219" s="1">
        <v>4.4600880000000002E-4</v>
      </c>
      <c r="NI219" s="1">
        <v>0.16571569999999999</v>
      </c>
      <c r="NJ219">
        <v>0.81087419999999999</v>
      </c>
      <c r="NK219">
        <v>20.759239999999998</v>
      </c>
      <c r="NL219" s="1">
        <v>4.3120000000000002E-4</v>
      </c>
      <c r="NM219" s="1">
        <v>0.1602324</v>
      </c>
      <c r="NN219">
        <v>0.81070279999999995</v>
      </c>
      <c r="NO219">
        <v>21.046250000000001</v>
      </c>
      <c r="NP219" s="1">
        <v>4.1834689999999998E-4</v>
      </c>
      <c r="NQ219" s="1">
        <v>0.15544050000000001</v>
      </c>
      <c r="NR219">
        <v>0.81057179999999995</v>
      </c>
      <c r="NS219">
        <v>21.159569999999999</v>
      </c>
      <c r="NT219" s="1">
        <v>4.0780459999999999E-4</v>
      </c>
      <c r="NU219" s="1">
        <v>0.15149380000000001</v>
      </c>
      <c r="NV219">
        <v>0.81045069999999997</v>
      </c>
      <c r="NW219">
        <v>21.07931</v>
      </c>
      <c r="NX219" s="1">
        <v>3.9914600000000002E-4</v>
      </c>
      <c r="NY219" s="1">
        <v>0.14826339999999999</v>
      </c>
      <c r="NZ219">
        <v>0.81035259999999998</v>
      </c>
      <c r="OA219">
        <v>20.798829999999999</v>
      </c>
      <c r="OB219" s="1">
        <v>3.9099879999999999E-4</v>
      </c>
      <c r="OC219" s="1">
        <v>0.14526240000000001</v>
      </c>
      <c r="OD219">
        <v>0.81027199999999999</v>
      </c>
      <c r="OE219">
        <v>20.44181</v>
      </c>
      <c r="OF219" s="1">
        <v>3.821219E-4</v>
      </c>
      <c r="OG219" s="1">
        <v>0.1420032</v>
      </c>
      <c r="OH219">
        <v>0.81021430000000005</v>
      </c>
      <c r="OI219">
        <v>20.45739</v>
      </c>
      <c r="OJ219" s="1">
        <v>3.7206210000000002E-4</v>
      </c>
      <c r="OK219" s="1">
        <v>0.138324</v>
      </c>
    </row>
    <row r="220" spans="1:401" x14ac:dyDescent="0.35">
      <c r="A220">
        <v>226</v>
      </c>
      <c r="B220" t="s">
        <v>4</v>
      </c>
      <c r="C220" t="s">
        <v>181</v>
      </c>
      <c r="D220" t="s">
        <v>226</v>
      </c>
      <c r="E220">
        <v>858.04859999999996</v>
      </c>
      <c r="F220">
        <v>0.65434800000000004</v>
      </c>
      <c r="G220">
        <v>16.487690000000001</v>
      </c>
      <c r="H220">
        <v>0</v>
      </c>
      <c r="I220">
        <v>0</v>
      </c>
      <c r="J220">
        <v>0.65229210000000004</v>
      </c>
      <c r="K220">
        <v>16.150700000000001</v>
      </c>
      <c r="L220">
        <v>0</v>
      </c>
      <c r="M220">
        <v>0</v>
      </c>
      <c r="N220">
        <v>0.65019830000000001</v>
      </c>
      <c r="O220">
        <v>16.489380000000001</v>
      </c>
      <c r="P220">
        <v>0</v>
      </c>
      <c r="Q220">
        <v>0</v>
      </c>
      <c r="R220">
        <v>0.64807369999999997</v>
      </c>
      <c r="S220">
        <v>16.798829999999999</v>
      </c>
      <c r="T220">
        <v>0</v>
      </c>
      <c r="U220">
        <v>0</v>
      </c>
      <c r="V220">
        <v>0.64588489999999998</v>
      </c>
      <c r="W220">
        <v>17.28041</v>
      </c>
      <c r="X220">
        <v>0</v>
      </c>
      <c r="Y220">
        <v>0</v>
      </c>
      <c r="Z220">
        <v>0.6436347</v>
      </c>
      <c r="AA220">
        <v>17.28922</v>
      </c>
      <c r="AB220">
        <v>0</v>
      </c>
      <c r="AC220">
        <v>0</v>
      </c>
      <c r="AD220">
        <v>0.64132330000000004</v>
      </c>
      <c r="AE220">
        <v>17.04824</v>
      </c>
      <c r="AF220">
        <v>0</v>
      </c>
      <c r="AG220">
        <v>0</v>
      </c>
      <c r="AH220">
        <v>0.63897000000000004</v>
      </c>
      <c r="AI220">
        <v>16.648099999999999</v>
      </c>
      <c r="AJ220">
        <v>0</v>
      </c>
      <c r="AK220">
        <v>0</v>
      </c>
      <c r="AL220">
        <v>0.63656179999999996</v>
      </c>
      <c r="AM220">
        <v>16.196960000000001</v>
      </c>
      <c r="AN220">
        <v>0</v>
      </c>
      <c r="AO220" s="1">
        <v>1.225919E-37</v>
      </c>
      <c r="AP220">
        <v>0.63414459999999995</v>
      </c>
      <c r="AQ220">
        <v>15.85988</v>
      </c>
      <c r="AR220" s="1">
        <v>1.8699029999999999E-29</v>
      </c>
      <c r="AS220" s="1">
        <v>8.0165100000000005E-27</v>
      </c>
      <c r="AT220">
        <v>0.63171089999999996</v>
      </c>
      <c r="AU220">
        <v>16.146249999999998</v>
      </c>
      <c r="AV220" s="1">
        <v>6.3604820000000005E-19</v>
      </c>
      <c r="AW220" s="1">
        <v>2.7391320000000001E-16</v>
      </c>
      <c r="AX220">
        <v>0.62928260000000003</v>
      </c>
      <c r="AY220">
        <v>16.410609999999998</v>
      </c>
      <c r="AZ220" s="1">
        <v>1.292535E-10</v>
      </c>
      <c r="BA220" s="1">
        <v>4.066529E-8</v>
      </c>
      <c r="BB220">
        <v>0.62686310000000001</v>
      </c>
      <c r="BC220">
        <v>16.678730000000002</v>
      </c>
      <c r="BD220" s="1">
        <v>3.5100939999999999E-6</v>
      </c>
      <c r="BE220" s="1">
        <v>1.0995950000000001E-3</v>
      </c>
      <c r="BF220">
        <v>0.62446429999999997</v>
      </c>
      <c r="BG220">
        <v>16.82103</v>
      </c>
      <c r="BH220" s="1">
        <v>1.464901E-3</v>
      </c>
      <c r="BI220">
        <v>0.48910049999999999</v>
      </c>
      <c r="BJ220">
        <v>0.62204990000000004</v>
      </c>
      <c r="BK220">
        <v>16.530909999999999</v>
      </c>
      <c r="BL220" s="1">
        <v>9.9709259999999994E-2</v>
      </c>
      <c r="BM220">
        <v>35.234569999999998</v>
      </c>
      <c r="BN220">
        <v>0.61963239999999997</v>
      </c>
      <c r="BO220">
        <v>15.958920000000001</v>
      </c>
      <c r="BP220">
        <v>1.9053580000000001</v>
      </c>
      <c r="BQ220">
        <v>709.62580000000003</v>
      </c>
      <c r="BR220">
        <v>0.61722940000000004</v>
      </c>
      <c r="BS220">
        <v>15.33516</v>
      </c>
      <c r="BT220">
        <v>13.72194</v>
      </c>
      <c r="BU220">
        <v>5365.9030000000002</v>
      </c>
      <c r="BV220">
        <v>0.6146585</v>
      </c>
      <c r="BW220">
        <v>15.12574</v>
      </c>
      <c r="BX220">
        <v>45.230319999999999</v>
      </c>
      <c r="BY220">
        <v>18507.66</v>
      </c>
      <c r="BZ220">
        <v>0.61181459999999999</v>
      </c>
      <c r="CA220">
        <v>15.41722</v>
      </c>
      <c r="CB220">
        <v>78.67268</v>
      </c>
      <c r="CC220">
        <v>33582.33</v>
      </c>
      <c r="CD220">
        <v>0.60854719999999995</v>
      </c>
      <c r="CE220">
        <v>16.01613</v>
      </c>
      <c r="CF220">
        <v>80.666839999999993</v>
      </c>
      <c r="CG220">
        <v>35827.53</v>
      </c>
      <c r="CH220">
        <v>0.60472619999999999</v>
      </c>
      <c r="CI220">
        <v>16.6114</v>
      </c>
      <c r="CJ220">
        <v>53.423740000000002</v>
      </c>
      <c r="CK220">
        <v>24625.02</v>
      </c>
      <c r="CL220">
        <v>0.60032989999999997</v>
      </c>
      <c r="CM220">
        <v>16.826840000000001</v>
      </c>
      <c r="CN220">
        <v>24.735489999999999</v>
      </c>
      <c r="CO220">
        <v>11799.35</v>
      </c>
      <c r="CP220">
        <v>0.59550150000000002</v>
      </c>
      <c r="CQ220">
        <v>16.771899999999999</v>
      </c>
      <c r="CR220">
        <v>8.6014189999999999</v>
      </c>
      <c r="CS220">
        <v>4233.009</v>
      </c>
      <c r="CT220">
        <v>0.59053</v>
      </c>
      <c r="CU220">
        <v>16.516770000000001</v>
      </c>
      <c r="CV220">
        <v>2.4222009999999998</v>
      </c>
      <c r="CW220">
        <v>1222.192</v>
      </c>
      <c r="CX220">
        <v>0.58507070000000005</v>
      </c>
      <c r="CY220">
        <v>16.149570000000001</v>
      </c>
      <c r="CZ220">
        <v>0.61487099999999995</v>
      </c>
      <c r="DA220">
        <v>314.5686</v>
      </c>
      <c r="DB220">
        <v>0.57943520000000004</v>
      </c>
      <c r="DC220">
        <v>16.104949999999999</v>
      </c>
      <c r="DD220" s="1">
        <v>0.178342</v>
      </c>
      <c r="DE220">
        <v>89.74306</v>
      </c>
      <c r="DF220">
        <v>0.57372679999999998</v>
      </c>
      <c r="DG220">
        <v>16.3582</v>
      </c>
      <c r="DH220" s="1">
        <v>8.4174009999999994E-2</v>
      </c>
      <c r="DI220">
        <v>40.490659999999998</v>
      </c>
      <c r="DJ220">
        <v>0.56781800000000004</v>
      </c>
      <c r="DK220">
        <v>16.667809999999999</v>
      </c>
      <c r="DL220" s="1">
        <v>6.4841140000000005E-2</v>
      </c>
      <c r="DM220">
        <v>30.395620000000001</v>
      </c>
      <c r="DN220">
        <v>0.56182310000000002</v>
      </c>
      <c r="DO220">
        <v>17.102519999999998</v>
      </c>
      <c r="DP220" s="1">
        <v>6.1945989999999999E-2</v>
      </c>
      <c r="DQ220" s="1">
        <v>28.9358</v>
      </c>
      <c r="DR220">
        <v>0.55598289999999995</v>
      </c>
      <c r="DS220">
        <v>17.345510000000001</v>
      </c>
      <c r="DT220" s="1">
        <v>6.2597470000000002E-2</v>
      </c>
      <c r="DU220" s="1">
        <v>29.395350000000001</v>
      </c>
      <c r="DV220">
        <v>0.55027429999999999</v>
      </c>
      <c r="DW220">
        <v>17.3841</v>
      </c>
      <c r="DX220" s="1">
        <v>6.2776299999999993E-2</v>
      </c>
      <c r="DY220" s="1">
        <v>29.73903</v>
      </c>
      <c r="DZ220">
        <v>0.54452259999999997</v>
      </c>
      <c r="EA220">
        <v>17.215440000000001</v>
      </c>
      <c r="EB220" s="1">
        <v>6.1119489999999999E-2</v>
      </c>
      <c r="EC220" s="1">
        <v>29.24118</v>
      </c>
      <c r="ED220">
        <v>0.53892709999999999</v>
      </c>
      <c r="EE220">
        <v>16.87473</v>
      </c>
      <c r="EF220" s="1">
        <v>5.7715620000000002E-2</v>
      </c>
      <c r="EG220" s="1">
        <v>27.869389999999999</v>
      </c>
      <c r="EH220">
        <v>0.53352060000000001</v>
      </c>
      <c r="EI220">
        <v>16.744350000000001</v>
      </c>
      <c r="EJ220" s="1">
        <v>5.3271060000000002E-2</v>
      </c>
      <c r="EK220" s="1">
        <v>25.93768</v>
      </c>
      <c r="EL220">
        <v>0.52837420000000002</v>
      </c>
      <c r="EM220">
        <v>16.877739999999999</v>
      </c>
      <c r="EN220" s="1">
        <v>4.8440299999999999E-2</v>
      </c>
      <c r="EO220" s="1">
        <v>23.757709999999999</v>
      </c>
      <c r="EP220">
        <v>0.52356879999999995</v>
      </c>
      <c r="EQ220">
        <v>17.277670000000001</v>
      </c>
      <c r="ER220" s="1">
        <v>4.3614699999999999E-2</v>
      </c>
      <c r="ES220" s="1">
        <v>21.53314</v>
      </c>
      <c r="ET220">
        <v>0.51897040000000005</v>
      </c>
      <c r="EU220">
        <v>17.77901</v>
      </c>
      <c r="EV220" s="1">
        <v>3.8884549999999997E-2</v>
      </c>
      <c r="EW220" s="1">
        <v>19.324860000000001</v>
      </c>
      <c r="EX220">
        <v>0.5146906</v>
      </c>
      <c r="EY220">
        <v>18.00009</v>
      </c>
      <c r="EZ220" s="1">
        <v>3.4224530000000003E-2</v>
      </c>
      <c r="FA220" s="1">
        <v>17.118600000000001</v>
      </c>
      <c r="FB220">
        <v>0.51086089999999995</v>
      </c>
      <c r="FC220">
        <v>18.01163</v>
      </c>
      <c r="FD220" s="1">
        <v>2.9715780000000001E-2</v>
      </c>
      <c r="FE220" s="1">
        <v>14.94557</v>
      </c>
      <c r="FF220">
        <v>0.50794059999999996</v>
      </c>
      <c r="FG220">
        <v>17.869589999999999</v>
      </c>
      <c r="FH220" s="1">
        <v>2.5571199999999999E-2</v>
      </c>
      <c r="FI220" s="1">
        <v>12.90418</v>
      </c>
      <c r="FJ220">
        <v>0.50535470000000005</v>
      </c>
      <c r="FK220">
        <v>17.643090000000001</v>
      </c>
      <c r="FL220" s="1">
        <v>2.1940649999999999E-2</v>
      </c>
      <c r="FM220" s="1">
        <v>11.09267</v>
      </c>
      <c r="FN220">
        <v>0.50321210000000005</v>
      </c>
      <c r="FO220">
        <v>17.880649999999999</v>
      </c>
      <c r="FP220" s="1">
        <v>1.8903659999999999E-2</v>
      </c>
      <c r="FQ220" s="1">
        <v>9.5622120000000006</v>
      </c>
      <c r="FR220">
        <v>0.50156489999999998</v>
      </c>
      <c r="FS220">
        <v>17.9785</v>
      </c>
      <c r="FT220" s="1">
        <v>1.6427520000000001E-2</v>
      </c>
      <c r="FU220" s="1">
        <v>8.3053519999999992</v>
      </c>
      <c r="FV220">
        <v>0.50047980000000003</v>
      </c>
      <c r="FW220">
        <v>18.082319999999999</v>
      </c>
      <c r="FX220" s="1">
        <v>1.44069E-2</v>
      </c>
      <c r="FY220" s="1">
        <v>7.2747140000000003</v>
      </c>
      <c r="FZ220">
        <v>0.49967529999999999</v>
      </c>
      <c r="GA220">
        <v>18.125910000000001</v>
      </c>
      <c r="GB220" s="1">
        <v>1.2675759999999999E-2</v>
      </c>
      <c r="GC220" s="1">
        <v>6.3959200000000003</v>
      </c>
      <c r="GD220">
        <v>0.4991063</v>
      </c>
      <c r="GE220">
        <v>18.126850000000001</v>
      </c>
      <c r="GF220" s="1">
        <v>1.104191E-2</v>
      </c>
      <c r="GG220" s="1">
        <v>5.5750900000000003</v>
      </c>
      <c r="GH220">
        <v>0.49875039999999998</v>
      </c>
      <c r="GI220">
        <v>18.088930000000001</v>
      </c>
      <c r="GJ220" s="1">
        <v>9.3607359999999997E-3</v>
      </c>
      <c r="GK220" s="1">
        <v>4.7365089999999999</v>
      </c>
      <c r="GL220">
        <v>0.49856010000000001</v>
      </c>
      <c r="GM220">
        <v>17.98518</v>
      </c>
      <c r="GN220" s="1">
        <v>7.6370029999999998E-3</v>
      </c>
      <c r="GO220" s="1">
        <v>3.8753739999999999</v>
      </c>
      <c r="GP220">
        <v>0.49851970000000001</v>
      </c>
      <c r="GQ220">
        <v>17.807739999999999</v>
      </c>
      <c r="GR220" s="1">
        <v>6.0233889999999997E-3</v>
      </c>
      <c r="GS220" s="1">
        <v>3.0617030000000001</v>
      </c>
      <c r="GT220">
        <v>0.49857059999999997</v>
      </c>
      <c r="GU220">
        <v>18.079360000000001</v>
      </c>
      <c r="GV220" s="1">
        <v>4.6872069999999997E-3</v>
      </c>
      <c r="GW220" s="1">
        <v>2.381068</v>
      </c>
      <c r="GX220">
        <v>0.49869839999999999</v>
      </c>
      <c r="GY220">
        <v>18.235720000000001</v>
      </c>
      <c r="GZ220" s="1">
        <v>3.704812E-3</v>
      </c>
      <c r="HA220" s="1">
        <v>1.87513</v>
      </c>
      <c r="HB220">
        <v>0.49887860000000001</v>
      </c>
      <c r="HC220">
        <v>18.493369999999999</v>
      </c>
      <c r="HD220" s="1">
        <v>3.0408739999999998E-3</v>
      </c>
      <c r="HE220" s="1">
        <v>1.5310140000000001</v>
      </c>
      <c r="HF220">
        <v>0.4990598</v>
      </c>
      <c r="HG220">
        <v>18.943549999999998</v>
      </c>
      <c r="HH220" s="1">
        <v>2.6074050000000001E-3</v>
      </c>
      <c r="HI220" s="1">
        <v>1.3060639999999999</v>
      </c>
      <c r="HJ220">
        <v>0.4992568</v>
      </c>
      <c r="HK220">
        <v>19.248539999999998</v>
      </c>
      <c r="HL220" s="1">
        <v>2.3172219999999999E-3</v>
      </c>
      <c r="HM220" s="1">
        <v>1.1562829999999999</v>
      </c>
      <c r="HN220">
        <v>0.49943710000000002</v>
      </c>
      <c r="HO220">
        <v>19.24747</v>
      </c>
      <c r="HP220" s="1">
        <v>2.1050880000000002E-3</v>
      </c>
      <c r="HQ220" s="1">
        <v>1.0480069999999999</v>
      </c>
      <c r="HR220">
        <v>0.49959629999999999</v>
      </c>
      <c r="HS220">
        <v>19.123149999999999</v>
      </c>
      <c r="HT220" s="1">
        <v>1.934259E-3</v>
      </c>
      <c r="HU220" s="1">
        <v>0.9616787</v>
      </c>
      <c r="HV220">
        <v>0.49973630000000002</v>
      </c>
      <c r="HW220">
        <v>18.827739999999999</v>
      </c>
      <c r="HX220" s="1">
        <v>1.790395E-3</v>
      </c>
      <c r="HY220" s="1">
        <v>0.88926950000000005</v>
      </c>
      <c r="HZ220">
        <v>0.49983119999999998</v>
      </c>
      <c r="IA220">
        <v>19.00235</v>
      </c>
      <c r="IB220" s="1">
        <v>1.6689090000000001E-3</v>
      </c>
      <c r="IC220" s="1">
        <v>0.82821120000000004</v>
      </c>
      <c r="ID220">
        <v>0.4999248</v>
      </c>
      <c r="IE220">
        <v>19.385909999999999</v>
      </c>
      <c r="IF220" s="1">
        <v>1.567499E-3</v>
      </c>
      <c r="IG220" s="1">
        <v>0.7771884</v>
      </c>
      <c r="IH220">
        <v>0.49998039999999999</v>
      </c>
      <c r="II220">
        <v>19.81025</v>
      </c>
      <c r="IJ220" s="1">
        <v>1.482808E-3</v>
      </c>
      <c r="IK220" s="1">
        <v>0.73468520000000004</v>
      </c>
      <c r="IL220">
        <v>0.50003189999999997</v>
      </c>
      <c r="IM220">
        <v>20.328189999999999</v>
      </c>
      <c r="IN220" s="1">
        <v>1.412169E-3</v>
      </c>
      <c r="IO220" s="1">
        <v>0.69920910000000003</v>
      </c>
      <c r="IP220">
        <v>0.50007440000000003</v>
      </c>
      <c r="IQ220">
        <v>20.54279</v>
      </c>
      <c r="IR220" s="1">
        <v>1.354498E-3</v>
      </c>
      <c r="IS220" s="1">
        <v>0.67014439999999997</v>
      </c>
      <c r="IT220">
        <v>0.50008549999999996</v>
      </c>
      <c r="IU220">
        <v>20.5748</v>
      </c>
      <c r="IV220" s="1">
        <v>1.3089E-3</v>
      </c>
      <c r="IW220" s="1">
        <v>0.64717970000000002</v>
      </c>
      <c r="IX220">
        <v>0.50010540000000003</v>
      </c>
      <c r="IY220">
        <v>20.52018</v>
      </c>
      <c r="IZ220" s="1">
        <v>1.2726599999999999E-3</v>
      </c>
      <c r="JA220" s="1">
        <v>0.62896090000000004</v>
      </c>
      <c r="JB220">
        <v>0.5001234</v>
      </c>
      <c r="JC220">
        <v>20.277010000000001</v>
      </c>
      <c r="JD220" s="1">
        <v>1.240548E-3</v>
      </c>
      <c r="JE220" s="1">
        <v>0.61303540000000001</v>
      </c>
      <c r="JF220">
        <v>0.50012100000000004</v>
      </c>
      <c r="JG220">
        <v>20.16741</v>
      </c>
      <c r="JH220" s="1">
        <v>1.207227E-3</v>
      </c>
      <c r="JI220" s="1">
        <v>0.5968002</v>
      </c>
      <c r="JJ220">
        <v>0.50012500000000004</v>
      </c>
      <c r="JK220">
        <v>19.83437</v>
      </c>
      <c r="JL220" s="1">
        <v>1.170304E-3</v>
      </c>
      <c r="JM220" s="1">
        <v>0.578762</v>
      </c>
      <c r="JN220">
        <v>0.50012809999999996</v>
      </c>
      <c r="JO220">
        <v>19.7211</v>
      </c>
      <c r="JP220" s="1">
        <v>1.129658E-3</v>
      </c>
      <c r="JQ220" s="1">
        <v>0.5589383</v>
      </c>
      <c r="JR220">
        <v>0.50013920000000001</v>
      </c>
      <c r="JS220">
        <v>19.5641</v>
      </c>
      <c r="JT220" s="1">
        <v>1.0873090000000001E-3</v>
      </c>
      <c r="JU220" s="1">
        <v>0.5380781</v>
      </c>
      <c r="JV220">
        <v>0.50013479999999999</v>
      </c>
      <c r="JW220">
        <v>19.511310000000002</v>
      </c>
      <c r="JX220" s="1">
        <v>1.0444250000000001E-3</v>
      </c>
      <c r="JY220" s="1">
        <v>0.51698120000000003</v>
      </c>
      <c r="JZ220">
        <v>0.50012559999999995</v>
      </c>
      <c r="KA220">
        <v>19.542580000000001</v>
      </c>
      <c r="KB220" s="1">
        <v>1.0024470000000001E-3</v>
      </c>
      <c r="KC220" s="1">
        <v>0.49622060000000001</v>
      </c>
      <c r="KD220">
        <v>0.50013300000000005</v>
      </c>
      <c r="KE220">
        <v>19.462879999999998</v>
      </c>
      <c r="KF220" s="1">
        <v>9.619648E-4</v>
      </c>
      <c r="KG220" s="1">
        <v>0.47620560000000001</v>
      </c>
      <c r="KH220">
        <v>0.50012889999999999</v>
      </c>
      <c r="KI220">
        <v>19.122489999999999</v>
      </c>
      <c r="KJ220" s="1">
        <v>9.2318149999999998E-4</v>
      </c>
      <c r="KK220" s="1">
        <v>0.45701059999999999</v>
      </c>
      <c r="KL220">
        <v>0.50012769999999995</v>
      </c>
      <c r="KM220">
        <v>19.02487</v>
      </c>
      <c r="KN220" s="1">
        <v>8.8621339999999998E-4</v>
      </c>
      <c r="KO220" s="1">
        <v>0.43869079999999999</v>
      </c>
      <c r="KP220">
        <v>0.50013300000000005</v>
      </c>
      <c r="KQ220">
        <v>18.624110000000002</v>
      </c>
      <c r="KR220" s="1">
        <v>8.510363E-4</v>
      </c>
      <c r="KS220" s="1">
        <v>0.42124699999999998</v>
      </c>
      <c r="KT220">
        <v>0.50013180000000002</v>
      </c>
      <c r="KU220">
        <v>18.46968</v>
      </c>
      <c r="KV220" s="1">
        <v>8.1754069999999998E-4</v>
      </c>
      <c r="KW220" s="1">
        <v>0.40467229999999998</v>
      </c>
      <c r="KX220">
        <v>0.50012730000000005</v>
      </c>
      <c r="KY220">
        <v>18.501290000000001</v>
      </c>
      <c r="KZ220" s="1">
        <v>7.8555629999999997E-4</v>
      </c>
      <c r="LA220" s="1">
        <v>0.38883719999999999</v>
      </c>
      <c r="LB220">
        <v>0.50013750000000001</v>
      </c>
      <c r="LC220">
        <v>18.512419999999999</v>
      </c>
      <c r="LD220" s="1">
        <v>7.5495569999999999E-4</v>
      </c>
      <c r="LE220" s="1">
        <v>0.37368119999999999</v>
      </c>
      <c r="LF220">
        <v>0.50013039999999997</v>
      </c>
      <c r="LG220">
        <v>18.375260000000001</v>
      </c>
      <c r="LH220" s="1">
        <v>7.2567789999999997E-4</v>
      </c>
      <c r="LI220" s="1">
        <v>0.35916049999999999</v>
      </c>
      <c r="LJ220">
        <v>0.50013589999999997</v>
      </c>
      <c r="LK220">
        <v>18.172149999999998</v>
      </c>
      <c r="LL220" s="1">
        <v>6.9751640000000005E-4</v>
      </c>
      <c r="LM220" s="1">
        <v>0.3452363</v>
      </c>
      <c r="LN220">
        <v>0.50013320000000006</v>
      </c>
      <c r="LO220">
        <v>17.999359999999999</v>
      </c>
      <c r="LP220" s="1">
        <v>6.7086540000000001E-4</v>
      </c>
      <c r="LQ220" s="1">
        <v>0.33204620000000001</v>
      </c>
      <c r="LR220">
        <v>0.50012109999999999</v>
      </c>
      <c r="LS220">
        <v>18.374610000000001</v>
      </c>
      <c r="LT220" s="1">
        <v>6.4562899999999999E-4</v>
      </c>
      <c r="LU220" s="1">
        <v>0.3195365</v>
      </c>
      <c r="LV220">
        <v>0.50013269999999999</v>
      </c>
      <c r="LW220">
        <v>18.592359999999999</v>
      </c>
      <c r="LX220" s="1">
        <v>6.2152599999999996E-4</v>
      </c>
      <c r="LY220" s="1">
        <v>0.30760349999999997</v>
      </c>
      <c r="LZ220">
        <v>0.50009669999999995</v>
      </c>
      <c r="MA220">
        <v>18.8781</v>
      </c>
      <c r="MB220" s="1">
        <v>5.9849770000000005E-4</v>
      </c>
      <c r="MC220" s="1">
        <v>0.29619529999999999</v>
      </c>
      <c r="MD220">
        <v>0.50006589999999995</v>
      </c>
      <c r="ME220">
        <v>19.348279999999999</v>
      </c>
      <c r="MF220" s="1">
        <v>5.7646909999999995E-4</v>
      </c>
      <c r="MG220" s="1">
        <v>0.28530680000000003</v>
      </c>
      <c r="MH220">
        <v>0.49999650000000001</v>
      </c>
      <c r="MI220">
        <v>19.514009999999999</v>
      </c>
      <c r="MJ220" s="1">
        <v>5.5545750000000004E-4</v>
      </c>
      <c r="MK220" s="1">
        <v>0.27493210000000001</v>
      </c>
      <c r="ML220">
        <v>0.4999094</v>
      </c>
      <c r="MM220">
        <v>19.350069999999999</v>
      </c>
      <c r="MN220" s="1">
        <v>5.3557750000000003E-4</v>
      </c>
      <c r="MO220" s="1">
        <v>0.26509569999999999</v>
      </c>
      <c r="MP220">
        <v>0.49977179999999999</v>
      </c>
      <c r="MQ220">
        <v>19.223299999999998</v>
      </c>
      <c r="MR220" s="1">
        <v>5.1662829999999998E-4</v>
      </c>
      <c r="MS220" s="1">
        <v>0.25577749999999999</v>
      </c>
      <c r="MT220">
        <v>0.49962089999999998</v>
      </c>
      <c r="MU220">
        <v>19.05761</v>
      </c>
      <c r="MV220" s="1">
        <v>4.9848459999999998E-4</v>
      </c>
      <c r="MW220" s="1">
        <v>0.24685940000000001</v>
      </c>
      <c r="MX220">
        <v>0.49943769999999998</v>
      </c>
      <c r="MY220">
        <v>19.41938</v>
      </c>
      <c r="MZ220" s="1">
        <v>4.8111669999999999E-4</v>
      </c>
      <c r="NA220" s="1">
        <v>0.23831939999999999</v>
      </c>
      <c r="NB220">
        <v>0.49921769999999999</v>
      </c>
      <c r="NC220">
        <v>19.82084</v>
      </c>
      <c r="ND220" s="1">
        <v>4.6443819999999997E-4</v>
      </c>
      <c r="NE220" s="1">
        <v>0.23015759999999999</v>
      </c>
      <c r="NF220">
        <v>0.49900860000000002</v>
      </c>
      <c r="NG220">
        <v>20.207280000000001</v>
      </c>
      <c r="NH220" s="1">
        <v>4.4842249999999998E-4</v>
      </c>
      <c r="NI220" s="1">
        <v>0.2222981</v>
      </c>
      <c r="NJ220">
        <v>0.4987762</v>
      </c>
      <c r="NK220">
        <v>20.750730000000001</v>
      </c>
      <c r="NL220" s="1">
        <v>4.3340110000000001E-4</v>
      </c>
      <c r="NM220" s="1">
        <v>0.2148909</v>
      </c>
      <c r="NN220">
        <v>0.49856420000000001</v>
      </c>
      <c r="NO220">
        <v>21.0091</v>
      </c>
      <c r="NP220" s="1">
        <v>4.2021579999999999E-4</v>
      </c>
      <c r="NQ220" s="1">
        <v>0.20833760000000001</v>
      </c>
      <c r="NR220">
        <v>0.49836809999999998</v>
      </c>
      <c r="NS220">
        <v>21.111429999999999</v>
      </c>
      <c r="NT220" s="1">
        <v>4.0931339999999999E-4</v>
      </c>
      <c r="NU220" s="1">
        <v>0.20289209999999999</v>
      </c>
      <c r="NV220">
        <v>0.49819669999999999</v>
      </c>
      <c r="NW220">
        <v>21.07621</v>
      </c>
      <c r="NX220" s="1">
        <v>4.0042430000000002E-4</v>
      </c>
      <c r="NY220" s="1">
        <v>0.19845689999999999</v>
      </c>
      <c r="NZ220">
        <v>0.49805129999999997</v>
      </c>
      <c r="OA220">
        <v>20.84328</v>
      </c>
      <c r="OB220" s="1">
        <v>3.922827E-4</v>
      </c>
      <c r="OC220" s="1">
        <v>0.19445660000000001</v>
      </c>
      <c r="OD220">
        <v>0.49793539999999997</v>
      </c>
      <c r="OE220">
        <v>20.512530000000002</v>
      </c>
      <c r="OF220" s="1">
        <v>3.8355970000000003E-4</v>
      </c>
      <c r="OG220" s="1">
        <v>0.1901969</v>
      </c>
      <c r="OH220">
        <v>0.49782900000000002</v>
      </c>
      <c r="OI220">
        <v>20.532109999999999</v>
      </c>
      <c r="OJ220" s="1">
        <v>3.736907E-4</v>
      </c>
      <c r="OK220" s="1">
        <v>0.1854007</v>
      </c>
    </row>
    <row r="221" spans="1:401" x14ac:dyDescent="0.35">
      <c r="A221">
        <v>227</v>
      </c>
      <c r="B221" t="s">
        <v>4</v>
      </c>
      <c r="C221" t="s">
        <v>181</v>
      </c>
      <c r="D221" t="s">
        <v>227</v>
      </c>
      <c r="E221">
        <v>871.73410000000001</v>
      </c>
      <c r="F221">
        <v>0.59435159999999998</v>
      </c>
      <c r="G221">
        <v>16.535299999999999</v>
      </c>
      <c r="H221">
        <v>0</v>
      </c>
      <c r="I221">
        <v>0</v>
      </c>
      <c r="J221">
        <v>0.59265480000000004</v>
      </c>
      <c r="K221">
        <v>16.176380000000002</v>
      </c>
      <c r="L221">
        <v>0</v>
      </c>
      <c r="M221">
        <v>0</v>
      </c>
      <c r="N221">
        <v>0.59089950000000002</v>
      </c>
      <c r="O221">
        <v>16.489380000000001</v>
      </c>
      <c r="P221">
        <v>0</v>
      </c>
      <c r="Q221">
        <v>0</v>
      </c>
      <c r="R221">
        <v>0.58912169999999997</v>
      </c>
      <c r="S221">
        <v>16.788679999999999</v>
      </c>
      <c r="T221">
        <v>0</v>
      </c>
      <c r="U221">
        <v>0</v>
      </c>
      <c r="V221">
        <v>0.58729520000000002</v>
      </c>
      <c r="W221">
        <v>17.270379999999999</v>
      </c>
      <c r="X221">
        <v>0</v>
      </c>
      <c r="Y221">
        <v>0</v>
      </c>
      <c r="Z221">
        <v>0.5854241</v>
      </c>
      <c r="AA221">
        <v>17.295750000000002</v>
      </c>
      <c r="AB221">
        <v>0</v>
      </c>
      <c r="AC221">
        <v>0</v>
      </c>
      <c r="AD221">
        <v>0.58350409999999997</v>
      </c>
      <c r="AE221">
        <v>17.079999999999998</v>
      </c>
      <c r="AF221">
        <v>0</v>
      </c>
      <c r="AG221">
        <v>0</v>
      </c>
      <c r="AH221">
        <v>0.58152749999999997</v>
      </c>
      <c r="AI221">
        <v>16.686779999999999</v>
      </c>
      <c r="AJ221">
        <v>0</v>
      </c>
      <c r="AK221">
        <v>0</v>
      </c>
      <c r="AL221">
        <v>0.57952890000000001</v>
      </c>
      <c r="AM221">
        <v>16.239070000000002</v>
      </c>
      <c r="AN221">
        <v>0</v>
      </c>
      <c r="AO221">
        <v>2.000406E-38</v>
      </c>
      <c r="AP221">
        <v>0.57749300000000003</v>
      </c>
      <c r="AQ221">
        <v>15.88758</v>
      </c>
      <c r="AR221" s="1">
        <v>3.4127509999999998E-30</v>
      </c>
      <c r="AS221" s="1">
        <v>1.2978579999999999E-27</v>
      </c>
      <c r="AT221">
        <v>0.57546030000000004</v>
      </c>
      <c r="AU221">
        <v>16.1464</v>
      </c>
      <c r="AV221" s="1">
        <v>1.221654E-19</v>
      </c>
      <c r="AW221" s="1">
        <v>4.6641450000000002E-17</v>
      </c>
      <c r="AX221">
        <v>0.57341620000000004</v>
      </c>
      <c r="AY221">
        <v>16.394390000000001</v>
      </c>
      <c r="AZ221" s="1">
        <v>2.2724139999999999E-11</v>
      </c>
      <c r="BA221" s="1">
        <v>8.6567619999999996E-9</v>
      </c>
      <c r="BB221">
        <v>0.57140100000000005</v>
      </c>
      <c r="BC221">
        <v>16.668990000000001</v>
      </c>
      <c r="BD221" s="1">
        <v>1.6418859999999999E-6</v>
      </c>
      <c r="BE221" s="1">
        <v>5.0448530000000004E-4</v>
      </c>
      <c r="BF221">
        <v>0.56939410000000001</v>
      </c>
      <c r="BG221">
        <v>16.828130000000002</v>
      </c>
      <c r="BH221" s="1">
        <v>8.4006689999999997E-4</v>
      </c>
      <c r="BI221">
        <v>0.27032869999999998</v>
      </c>
      <c r="BJ221">
        <v>0.5674013</v>
      </c>
      <c r="BK221">
        <v>16.56316</v>
      </c>
      <c r="BL221">
        <v>6.5853690000000006E-2</v>
      </c>
      <c r="BM221">
        <v>22.06476</v>
      </c>
      <c r="BN221">
        <v>0.56540559999999995</v>
      </c>
      <c r="BO221">
        <v>16.01193</v>
      </c>
      <c r="BP221">
        <v>1.410064</v>
      </c>
      <c r="BQ221">
        <v>489.93790000000001</v>
      </c>
      <c r="BR221">
        <v>0.56341490000000005</v>
      </c>
      <c r="BS221">
        <v>15.39085</v>
      </c>
      <c r="BT221">
        <v>11.18685</v>
      </c>
      <c r="BU221">
        <v>4016.0219999999999</v>
      </c>
      <c r="BV221">
        <v>0.56128389999999995</v>
      </c>
      <c r="BW221">
        <v>15.168620000000001</v>
      </c>
      <c r="BX221">
        <v>40.119959999999999</v>
      </c>
      <c r="BY221">
        <v>14833.19</v>
      </c>
      <c r="BZ221">
        <v>0.55896559999999995</v>
      </c>
      <c r="CA221">
        <v>15.431419999999999</v>
      </c>
      <c r="CB221">
        <v>75.171570000000003</v>
      </c>
      <c r="CC221">
        <v>28543.34</v>
      </c>
      <c r="CD221">
        <v>0.55628880000000003</v>
      </c>
      <c r="CE221">
        <v>16.016909999999999</v>
      </c>
      <c r="CF221">
        <v>82.321079999999995</v>
      </c>
      <c r="CG221">
        <v>32030.26</v>
      </c>
      <c r="CH221">
        <v>0.55316359999999998</v>
      </c>
      <c r="CI221">
        <v>16.600090000000002</v>
      </c>
      <c r="CJ221">
        <v>57.779409999999999</v>
      </c>
      <c r="CK221">
        <v>22990.880000000001</v>
      </c>
      <c r="CL221">
        <v>0.54958099999999999</v>
      </c>
      <c r="CM221">
        <v>16.814070000000001</v>
      </c>
      <c r="CN221">
        <v>28.1356</v>
      </c>
      <c r="CO221">
        <v>11424.94</v>
      </c>
      <c r="CP221">
        <v>0.54563090000000003</v>
      </c>
      <c r="CQ221">
        <v>16.770990000000001</v>
      </c>
      <c r="CR221">
        <v>10.20767</v>
      </c>
      <c r="CS221">
        <v>4221.6379999999999</v>
      </c>
      <c r="CT221">
        <v>0.54160260000000005</v>
      </c>
      <c r="CU221">
        <v>16.539549999999998</v>
      </c>
      <c r="CV221">
        <v>2.9675180000000001</v>
      </c>
      <c r="CW221">
        <v>1245.9770000000001</v>
      </c>
      <c r="CX221">
        <v>0.53717219999999999</v>
      </c>
      <c r="CY221">
        <v>16.189969999999999</v>
      </c>
      <c r="CZ221">
        <v>0.76138689999999998</v>
      </c>
      <c r="DA221">
        <v>322.98270000000002</v>
      </c>
      <c r="DB221">
        <v>0.53260510000000005</v>
      </c>
      <c r="DC221">
        <v>16.151979999999998</v>
      </c>
      <c r="DD221" s="1">
        <v>0.21196329999999999</v>
      </c>
      <c r="DE221">
        <v>89.542370000000005</v>
      </c>
      <c r="DF221">
        <v>0.52795369999999997</v>
      </c>
      <c r="DG221">
        <v>16.39434</v>
      </c>
      <c r="DH221" s="1">
        <v>9.129835E-2</v>
      </c>
      <c r="DI221">
        <v>37.771810000000002</v>
      </c>
      <c r="DJ221">
        <v>0.52310500000000004</v>
      </c>
      <c r="DK221">
        <v>16.68094</v>
      </c>
      <c r="DL221" s="1">
        <v>6.6209699999999996E-2</v>
      </c>
      <c r="DM221">
        <v>27.037019999999998</v>
      </c>
      <c r="DN221">
        <v>0.51823529999999995</v>
      </c>
      <c r="DO221">
        <v>17.09066</v>
      </c>
      <c r="DP221" s="1">
        <v>6.1978230000000002E-2</v>
      </c>
      <c r="DQ221" s="1">
        <v>25.30152</v>
      </c>
      <c r="DR221">
        <v>0.51349840000000002</v>
      </c>
      <c r="DS221">
        <v>17.322859999999999</v>
      </c>
      <c r="DT221" s="1">
        <v>6.2399030000000001E-2</v>
      </c>
      <c r="DU221" s="1">
        <v>25.592269999999999</v>
      </c>
      <c r="DV221">
        <v>0.50894669999999997</v>
      </c>
      <c r="DW221">
        <v>17.36655</v>
      </c>
      <c r="DX221" s="1">
        <v>6.276735E-2</v>
      </c>
      <c r="DY221" s="1">
        <v>25.91347</v>
      </c>
      <c r="DZ221">
        <v>0.50438870000000002</v>
      </c>
      <c r="EA221">
        <v>17.220050000000001</v>
      </c>
      <c r="EB221" s="1">
        <v>6.1420120000000002E-2</v>
      </c>
      <c r="EC221" s="1">
        <v>25.53885</v>
      </c>
      <c r="ED221">
        <v>0.49994470000000002</v>
      </c>
      <c r="EE221">
        <v>16.904119999999999</v>
      </c>
      <c r="EF221" s="1">
        <v>5.8264459999999997E-2</v>
      </c>
      <c r="EG221" s="1">
        <v>24.39217</v>
      </c>
      <c r="EH221">
        <v>0.49567430000000001</v>
      </c>
      <c r="EI221">
        <v>16.783169999999998</v>
      </c>
      <c r="EJ221" s="1">
        <v>5.3958359999999997E-2</v>
      </c>
      <c r="EK221" s="1">
        <v>22.732849999999999</v>
      </c>
      <c r="EL221">
        <v>0.4916008</v>
      </c>
      <c r="EM221">
        <v>16.906300000000002</v>
      </c>
      <c r="EN221" s="1">
        <v>4.9176060000000001E-2</v>
      </c>
      <c r="EO221" s="1">
        <v>20.833939999999998</v>
      </c>
      <c r="EP221">
        <v>0.48763040000000002</v>
      </c>
      <c r="EQ221">
        <v>17.284659999999999</v>
      </c>
      <c r="ER221" s="1">
        <v>4.43519E-2</v>
      </c>
      <c r="ES221" s="1">
        <v>18.887879999999999</v>
      </c>
      <c r="ET221">
        <v>0.48371049999999999</v>
      </c>
      <c r="EU221">
        <v>17.76557</v>
      </c>
      <c r="EV221" s="1">
        <v>3.9623070000000003E-2</v>
      </c>
      <c r="EW221" s="1">
        <v>16.958929999999999</v>
      </c>
      <c r="EX221">
        <v>0.4800469</v>
      </c>
      <c r="EY221">
        <v>17.971710000000002</v>
      </c>
      <c r="EZ221" s="1">
        <v>3.4965540000000003E-2</v>
      </c>
      <c r="FA221" s="1">
        <v>15.0366</v>
      </c>
      <c r="FB221">
        <v>0.47675849999999997</v>
      </c>
      <c r="FC221">
        <v>17.985119999999998</v>
      </c>
      <c r="FD221" s="1">
        <v>3.0438130000000001E-2</v>
      </c>
      <c r="FE221" s="1">
        <v>13.141579999999999</v>
      </c>
      <c r="FF221">
        <v>0.47422409999999998</v>
      </c>
      <c r="FG221">
        <v>17.862919999999999</v>
      </c>
      <c r="FH221" s="1">
        <v>2.6234960000000002E-2</v>
      </c>
      <c r="FI221" s="1">
        <v>11.352169999999999</v>
      </c>
      <c r="FJ221">
        <v>0.47202699999999997</v>
      </c>
      <c r="FK221">
        <v>17.659870000000002</v>
      </c>
      <c r="FL221" s="1">
        <v>2.2518070000000001E-2</v>
      </c>
      <c r="FM221" s="1">
        <v>9.7552029999999998</v>
      </c>
      <c r="FN221">
        <v>0.47017100000000001</v>
      </c>
      <c r="FO221">
        <v>17.922750000000001</v>
      </c>
      <c r="FP221" s="1">
        <v>1.9385610000000001E-2</v>
      </c>
      <c r="FQ221" s="1">
        <v>8.4004600000000007</v>
      </c>
      <c r="FR221">
        <v>0.46874850000000001</v>
      </c>
      <c r="FS221">
        <v>18.031590000000001</v>
      </c>
      <c r="FT221" s="1">
        <v>1.682293E-2</v>
      </c>
      <c r="FU221" s="1">
        <v>7.2862359999999997</v>
      </c>
      <c r="FV221">
        <v>0.46781620000000002</v>
      </c>
      <c r="FW221">
        <v>18.117899999999999</v>
      </c>
      <c r="FX221" s="1">
        <v>1.4735089999999999E-2</v>
      </c>
      <c r="FY221" s="1">
        <v>6.3742960000000002</v>
      </c>
      <c r="FZ221">
        <v>0.46710930000000001</v>
      </c>
      <c r="GA221">
        <v>18.136610000000001</v>
      </c>
      <c r="GB221" s="1">
        <v>1.2966190000000001E-2</v>
      </c>
      <c r="GC221" s="1">
        <v>5.6031649999999997</v>
      </c>
      <c r="GD221">
        <v>0.46661950000000002</v>
      </c>
      <c r="GE221">
        <v>18.113520000000001</v>
      </c>
      <c r="GF221" s="1">
        <v>1.1326920000000001E-2</v>
      </c>
      <c r="GG221" s="1">
        <v>4.8924989999999999</v>
      </c>
      <c r="GH221">
        <v>0.46630969999999999</v>
      </c>
      <c r="GI221">
        <v>18.065629999999999</v>
      </c>
      <c r="GJ221" s="1">
        <v>9.6582500000000002E-3</v>
      </c>
      <c r="GK221" s="1">
        <v>4.1726450000000002</v>
      </c>
      <c r="GL221">
        <v>0.46614349999999999</v>
      </c>
      <c r="GM221">
        <v>17.977679999999999</v>
      </c>
      <c r="GN221" s="1">
        <v>7.935391E-3</v>
      </c>
      <c r="GO221" s="1">
        <v>3.4305910000000002</v>
      </c>
      <c r="GP221">
        <v>0.46608810000000001</v>
      </c>
      <c r="GQ221">
        <v>17.830929999999999</v>
      </c>
      <c r="GR221" s="1">
        <v>6.2913939999999996E-3</v>
      </c>
      <c r="GS221" s="1">
        <v>2.720329</v>
      </c>
      <c r="GT221">
        <v>0.46613959999999999</v>
      </c>
      <c r="GU221">
        <v>18.133420000000001</v>
      </c>
      <c r="GV221" s="1">
        <v>4.8992549999999999E-3</v>
      </c>
      <c r="GW221" s="1">
        <v>2.1169560000000001</v>
      </c>
      <c r="GX221">
        <v>0.46624399999999999</v>
      </c>
      <c r="GY221">
        <v>18.293780000000002</v>
      </c>
      <c r="GZ221" s="1">
        <v>3.8552489999999998E-3</v>
      </c>
      <c r="HA221" s="1">
        <v>1.6622619999999999</v>
      </c>
      <c r="HB221">
        <v>0.46639059999999999</v>
      </c>
      <c r="HC221">
        <v>18.528880000000001</v>
      </c>
      <c r="HD221" s="1">
        <v>3.1404969999999999E-3</v>
      </c>
      <c r="HE221" s="1">
        <v>1.3502069999999999</v>
      </c>
      <c r="HF221">
        <v>0.4665435</v>
      </c>
      <c r="HG221">
        <v>18.949269999999999</v>
      </c>
      <c r="HH221" s="1">
        <v>2.6724190000000001E-3</v>
      </c>
      <c r="HI221" s="1">
        <v>1.1457139999999999</v>
      </c>
      <c r="HJ221">
        <v>0.46670689999999998</v>
      </c>
      <c r="HK221">
        <v>19.232610000000001</v>
      </c>
      <c r="HL221" s="1">
        <v>2.361803E-3</v>
      </c>
      <c r="HM221" s="1">
        <v>1.0103409999999999</v>
      </c>
      <c r="HN221">
        <v>0.4668679</v>
      </c>
      <c r="HO221">
        <v>19.220510000000001</v>
      </c>
      <c r="HP221" s="1">
        <v>2.1389450000000002E-3</v>
      </c>
      <c r="HQ221" s="1">
        <v>0.91371239999999998</v>
      </c>
      <c r="HR221">
        <v>0.46700599999999998</v>
      </c>
      <c r="HS221">
        <v>19.119070000000001</v>
      </c>
      <c r="HT221" s="1">
        <v>1.9621590000000002E-3</v>
      </c>
      <c r="HU221" s="1">
        <v>0.83749169999999995</v>
      </c>
      <c r="HV221">
        <v>0.46710829999999998</v>
      </c>
      <c r="HW221">
        <v>18.852540000000001</v>
      </c>
      <c r="HX221" s="1">
        <v>1.8139639999999999E-3</v>
      </c>
      <c r="HY221" s="1">
        <v>0.77378409999999997</v>
      </c>
      <c r="HZ221">
        <v>0.46720440000000002</v>
      </c>
      <c r="IA221">
        <v>19.04579</v>
      </c>
      <c r="IB221" s="1">
        <v>1.688691E-3</v>
      </c>
      <c r="IC221" s="1">
        <v>0.72001859999999995</v>
      </c>
      <c r="ID221">
        <v>0.46727229999999997</v>
      </c>
      <c r="IE221">
        <v>19.431419999999999</v>
      </c>
      <c r="IF221" s="1">
        <v>1.583976E-3</v>
      </c>
      <c r="IG221" s="1">
        <v>0.67504839999999999</v>
      </c>
      <c r="IH221">
        <v>0.46732000000000001</v>
      </c>
      <c r="II221">
        <v>19.841999999999999</v>
      </c>
      <c r="IJ221" s="1">
        <v>1.4965410000000001E-3</v>
      </c>
      <c r="IK221" s="1">
        <v>0.6375885</v>
      </c>
      <c r="IL221">
        <v>0.4673755</v>
      </c>
      <c r="IM221">
        <v>20.334949999999999</v>
      </c>
      <c r="IN221" s="1">
        <v>1.423622E-3</v>
      </c>
      <c r="IO221" s="1">
        <v>0.60631840000000004</v>
      </c>
      <c r="IP221">
        <v>0.4674007</v>
      </c>
      <c r="IQ221">
        <v>20.527989999999999</v>
      </c>
      <c r="IR221" s="1">
        <v>1.3637129999999999E-3</v>
      </c>
      <c r="IS221" s="1">
        <v>0.58059479999999997</v>
      </c>
      <c r="IT221">
        <v>0.46741700000000003</v>
      </c>
      <c r="IU221">
        <v>20.54466</v>
      </c>
      <c r="IV221" s="1">
        <v>1.3161169999999999E-3</v>
      </c>
      <c r="IW221" s="1">
        <v>0.56019589999999997</v>
      </c>
      <c r="IX221">
        <v>0.4674275</v>
      </c>
      <c r="IY221">
        <v>20.51416</v>
      </c>
      <c r="IZ221" s="1">
        <v>1.2785159999999999E-3</v>
      </c>
      <c r="JA221" s="1">
        <v>0.54406969999999999</v>
      </c>
      <c r="JB221">
        <v>0.46745059999999999</v>
      </c>
      <c r="JC221">
        <v>20.307230000000001</v>
      </c>
      <c r="JD221" s="1">
        <v>1.2460699999999999E-3</v>
      </c>
      <c r="JE221" s="1">
        <v>0.53022809999999998</v>
      </c>
      <c r="JF221">
        <v>0.46744160000000001</v>
      </c>
      <c r="JG221">
        <v>20.22702</v>
      </c>
      <c r="JH221" s="1">
        <v>1.213137E-3</v>
      </c>
      <c r="JI221" s="1">
        <v>0.51633890000000005</v>
      </c>
      <c r="JJ221">
        <v>0.46745609999999999</v>
      </c>
      <c r="JK221">
        <v>19.906420000000001</v>
      </c>
      <c r="JL221" s="1">
        <v>1.1769300000000001E-3</v>
      </c>
      <c r="JM221" s="1">
        <v>0.50099769999999999</v>
      </c>
      <c r="JN221">
        <v>0.4674489</v>
      </c>
      <c r="JO221">
        <v>19.769189999999998</v>
      </c>
      <c r="JP221" s="1">
        <v>1.1367980000000001E-3</v>
      </c>
      <c r="JQ221" s="1">
        <v>0.48406490000000002</v>
      </c>
      <c r="JR221">
        <v>0.4674664</v>
      </c>
      <c r="JS221">
        <v>19.579409999999999</v>
      </c>
      <c r="JT221" s="1">
        <v>1.0946899999999999E-3</v>
      </c>
      <c r="JU221" s="1">
        <v>0.46615640000000003</v>
      </c>
      <c r="JV221">
        <v>0.46746500000000002</v>
      </c>
      <c r="JW221">
        <v>19.492069999999998</v>
      </c>
      <c r="JX221" s="1">
        <v>1.051785E-3</v>
      </c>
      <c r="JY221" s="1">
        <v>0.44796649999999999</v>
      </c>
      <c r="JZ221">
        <v>0.46746700000000002</v>
      </c>
      <c r="KA221">
        <v>19.519649999999999</v>
      </c>
      <c r="KB221" s="1">
        <v>1.0096149999999999E-3</v>
      </c>
      <c r="KC221" s="1">
        <v>0.43000539999999998</v>
      </c>
      <c r="KD221">
        <v>0.46745759999999997</v>
      </c>
      <c r="KE221">
        <v>19.463730000000002</v>
      </c>
      <c r="KF221" s="1">
        <v>9.688435E-4</v>
      </c>
      <c r="KG221" s="1">
        <v>0.4126609</v>
      </c>
      <c r="KH221">
        <v>0.46747300000000003</v>
      </c>
      <c r="KI221">
        <v>19.163080000000001</v>
      </c>
      <c r="KJ221" s="1">
        <v>9.2976970000000002E-4</v>
      </c>
      <c r="KK221" s="1">
        <v>0.39602379999999998</v>
      </c>
      <c r="KL221">
        <v>0.46746019999999999</v>
      </c>
      <c r="KM221">
        <v>19.089569999999998</v>
      </c>
      <c r="KN221" s="1">
        <v>8.9249909999999997E-4</v>
      </c>
      <c r="KO221" s="1">
        <v>0.3801387</v>
      </c>
      <c r="KP221">
        <v>0.46746389999999999</v>
      </c>
      <c r="KQ221">
        <v>18.69849</v>
      </c>
      <c r="KR221" s="1">
        <v>8.5701270000000001E-4</v>
      </c>
      <c r="KS221" s="1">
        <v>0.36500529999999998</v>
      </c>
      <c r="KT221">
        <v>0.46746260000000001</v>
      </c>
      <c r="KU221">
        <v>18.514199999999999</v>
      </c>
      <c r="KV221" s="1">
        <v>8.2322470000000003E-4</v>
      </c>
      <c r="KW221" s="1">
        <v>0.35062680000000002</v>
      </c>
      <c r="KX221">
        <v>0.46745920000000002</v>
      </c>
      <c r="KY221">
        <v>18.526890000000002</v>
      </c>
      <c r="KZ221" s="1">
        <v>7.9099210000000005E-4</v>
      </c>
      <c r="LA221" s="1">
        <v>0.33689809999999998</v>
      </c>
      <c r="LB221">
        <v>0.46746330000000003</v>
      </c>
      <c r="LC221">
        <v>18.512</v>
      </c>
      <c r="LD221" s="1">
        <v>7.601617E-4</v>
      </c>
      <c r="LE221" s="1">
        <v>0.32376310000000003</v>
      </c>
      <c r="LF221">
        <v>0.46745550000000002</v>
      </c>
      <c r="LG221">
        <v>18.36636</v>
      </c>
      <c r="LH221" s="1">
        <v>7.3066530000000002E-4</v>
      </c>
      <c r="LI221" s="1">
        <v>0.31117669999999997</v>
      </c>
      <c r="LJ221">
        <v>0.46746199999999999</v>
      </c>
      <c r="LK221">
        <v>18.175329999999999</v>
      </c>
      <c r="LL221" s="1">
        <v>7.0228680000000005E-4</v>
      </c>
      <c r="LM221" s="1">
        <v>0.2991067</v>
      </c>
      <c r="LN221">
        <v>0.46746399999999999</v>
      </c>
      <c r="LO221">
        <v>18.024190000000001</v>
      </c>
      <c r="LP221" s="1">
        <v>6.7537200000000004E-4</v>
      </c>
      <c r="LQ221" s="1">
        <v>0.28765299999999999</v>
      </c>
      <c r="LR221">
        <v>0.46746759999999998</v>
      </c>
      <c r="LS221">
        <v>18.42351</v>
      </c>
      <c r="LT221" s="1">
        <v>6.4992089999999999E-4</v>
      </c>
      <c r="LU221" s="1">
        <v>0.27680090000000002</v>
      </c>
      <c r="LV221">
        <v>0.46745229999999999</v>
      </c>
      <c r="LW221">
        <v>18.651800000000001</v>
      </c>
      <c r="LX221" s="1">
        <v>6.256333E-4</v>
      </c>
      <c r="LY221" s="1">
        <v>0.26645940000000001</v>
      </c>
      <c r="LZ221">
        <v>0.46743600000000002</v>
      </c>
      <c r="MA221">
        <v>18.92389</v>
      </c>
      <c r="MB221" s="1">
        <v>6.0240800000000002E-4</v>
      </c>
      <c r="MC221" s="1">
        <v>0.2565596</v>
      </c>
      <c r="MD221">
        <v>0.46739770000000003</v>
      </c>
      <c r="ME221">
        <v>19.37801</v>
      </c>
      <c r="MF221" s="1">
        <v>5.8020689999999998E-4</v>
      </c>
      <c r="MG221" s="1">
        <v>0.24711739999999999</v>
      </c>
      <c r="MH221">
        <v>0.4673387</v>
      </c>
      <c r="MI221">
        <v>19.518709999999999</v>
      </c>
      <c r="MJ221" s="1">
        <v>5.5900250000000002E-4</v>
      </c>
      <c r="MK221" s="1">
        <v>0.23811180000000001</v>
      </c>
      <c r="ML221">
        <v>0.46726889999999999</v>
      </c>
      <c r="MM221">
        <v>19.333379999999998</v>
      </c>
      <c r="MN221" s="1">
        <v>5.389317E-4</v>
      </c>
      <c r="MO221" s="1">
        <v>0.22957069999999999</v>
      </c>
      <c r="MP221">
        <v>0.46717389999999998</v>
      </c>
      <c r="MQ221">
        <v>19.22007</v>
      </c>
      <c r="MR221" s="1">
        <v>5.1981979999999998E-4</v>
      </c>
      <c r="MS221" s="1">
        <v>0.22147790000000001</v>
      </c>
      <c r="MT221">
        <v>0.46703689999999998</v>
      </c>
      <c r="MU221">
        <v>19.072790000000001</v>
      </c>
      <c r="MV221" s="1">
        <v>5.0155049999999997E-4</v>
      </c>
      <c r="MW221" s="1">
        <v>0.21374580000000001</v>
      </c>
      <c r="MX221">
        <v>0.46687859999999998</v>
      </c>
      <c r="MY221">
        <v>19.45739</v>
      </c>
      <c r="MZ221" s="1">
        <v>4.8403809999999998E-4</v>
      </c>
      <c r="NA221" s="1">
        <v>0.2063324</v>
      </c>
      <c r="NB221">
        <v>0.46669959999999999</v>
      </c>
      <c r="NC221">
        <v>19.861740000000001</v>
      </c>
      <c r="ND221" s="1">
        <v>4.6725359999999998E-4</v>
      </c>
      <c r="NE221" s="1">
        <v>0.19925419999999999</v>
      </c>
      <c r="NF221">
        <v>0.46651700000000002</v>
      </c>
      <c r="NG221">
        <v>20.234359999999999</v>
      </c>
      <c r="NH221" s="1">
        <v>4.5112020000000002E-4</v>
      </c>
      <c r="NI221" s="1">
        <v>0.19243499999999999</v>
      </c>
      <c r="NJ221">
        <v>0.46633229999999998</v>
      </c>
      <c r="NK221">
        <v>20.750730000000001</v>
      </c>
      <c r="NL221" s="1">
        <v>4.3588980000000002E-4</v>
      </c>
      <c r="NM221" s="1">
        <v>0.1859768</v>
      </c>
      <c r="NN221">
        <v>0.4661479</v>
      </c>
      <c r="NO221">
        <v>20.984259999999999</v>
      </c>
      <c r="NP221" s="1">
        <v>4.2235079999999999E-4</v>
      </c>
      <c r="NQ221" s="1">
        <v>0.18021499999999999</v>
      </c>
      <c r="NR221">
        <v>0.46597040000000001</v>
      </c>
      <c r="NS221">
        <v>21.074380000000001</v>
      </c>
      <c r="NT221" s="1">
        <v>4.1104109999999999E-4</v>
      </c>
      <c r="NU221" s="1">
        <v>0.1753912</v>
      </c>
      <c r="NV221">
        <v>0.46583849999999999</v>
      </c>
      <c r="NW221">
        <v>21.068860000000001</v>
      </c>
      <c r="NX221" s="1">
        <v>4.018642E-4</v>
      </c>
      <c r="NY221" s="1">
        <v>0.17147119999999999</v>
      </c>
      <c r="NZ221">
        <v>0.46571000000000001</v>
      </c>
      <c r="OA221">
        <v>20.871259999999999</v>
      </c>
      <c r="OB221" s="1">
        <v>3.936907E-4</v>
      </c>
      <c r="OC221" s="1">
        <v>0.1680055</v>
      </c>
      <c r="OD221">
        <v>0.46561550000000002</v>
      </c>
      <c r="OE221">
        <v>20.565069999999999</v>
      </c>
      <c r="OF221" s="1">
        <v>3.8512689999999999E-4</v>
      </c>
      <c r="OG221" s="1">
        <v>0.16437489999999999</v>
      </c>
      <c r="OH221">
        <v>0.46552490000000002</v>
      </c>
      <c r="OI221">
        <v>20.586290000000002</v>
      </c>
      <c r="OJ221" s="1">
        <v>3.7546420000000001E-4</v>
      </c>
      <c r="OK221" s="1">
        <v>0.1602973</v>
      </c>
    </row>
    <row r="222" spans="1:401" x14ac:dyDescent="0.35">
      <c r="A222">
        <v>228</v>
      </c>
      <c r="B222" t="s">
        <v>4</v>
      </c>
      <c r="C222" t="s">
        <v>181</v>
      </c>
      <c r="D222" t="s">
        <v>228</v>
      </c>
      <c r="E222">
        <v>847.74940000000004</v>
      </c>
      <c r="F222">
        <v>0.88249460000000002</v>
      </c>
      <c r="G222">
        <v>16.578800000000001</v>
      </c>
      <c r="H222">
        <v>0</v>
      </c>
      <c r="I222">
        <v>0</v>
      </c>
      <c r="J222">
        <v>0.88065210000000005</v>
      </c>
      <c r="K222">
        <v>16.20618</v>
      </c>
      <c r="L222">
        <v>0</v>
      </c>
      <c r="M222">
        <v>0</v>
      </c>
      <c r="N222">
        <v>0.87872430000000001</v>
      </c>
      <c r="O222">
        <v>16.493970000000001</v>
      </c>
      <c r="P222">
        <v>0</v>
      </c>
      <c r="Q222">
        <v>0</v>
      </c>
      <c r="R222">
        <v>0.87677289999999997</v>
      </c>
      <c r="S222">
        <v>16.78302</v>
      </c>
      <c r="T222">
        <v>0</v>
      </c>
      <c r="U222">
        <v>0</v>
      </c>
      <c r="V222">
        <v>0.87475340000000001</v>
      </c>
      <c r="W222">
        <v>17.261289999999999</v>
      </c>
      <c r="X222">
        <v>0</v>
      </c>
      <c r="Y222">
        <v>0</v>
      </c>
      <c r="Z222">
        <v>0.87271980000000005</v>
      </c>
      <c r="AA222">
        <v>17.300219999999999</v>
      </c>
      <c r="AB222">
        <v>0</v>
      </c>
      <c r="AC222">
        <v>0</v>
      </c>
      <c r="AD222">
        <v>0.87060579999999999</v>
      </c>
      <c r="AE222">
        <v>17.10688</v>
      </c>
      <c r="AF222">
        <v>0</v>
      </c>
      <c r="AG222">
        <v>0</v>
      </c>
      <c r="AH222">
        <v>0.86842730000000001</v>
      </c>
      <c r="AI222">
        <v>16.721810000000001</v>
      </c>
      <c r="AJ222">
        <v>0</v>
      </c>
      <c r="AK222">
        <v>0</v>
      </c>
      <c r="AL222">
        <v>0.86623320000000004</v>
      </c>
      <c r="AM222">
        <v>16.2776</v>
      </c>
      <c r="AN222">
        <v>0</v>
      </c>
      <c r="AO222">
        <v>0</v>
      </c>
      <c r="AP222">
        <v>0.86400410000000005</v>
      </c>
      <c r="AQ222">
        <v>15.916410000000001</v>
      </c>
      <c r="AR222" s="1">
        <v>5.3864879999999997E-31</v>
      </c>
      <c r="AS222" s="1">
        <v>1.6207809999999999E-28</v>
      </c>
      <c r="AT222">
        <v>0.8617688</v>
      </c>
      <c r="AU222">
        <v>16.15082</v>
      </c>
      <c r="AV222" s="1">
        <v>2.0676160000000001E-20</v>
      </c>
      <c r="AW222" s="1">
        <v>6.2428139999999997E-18</v>
      </c>
      <c r="AX222">
        <v>0.8595119</v>
      </c>
      <c r="AY222">
        <v>16.381599999999999</v>
      </c>
      <c r="AZ222" s="1">
        <v>7.0424830000000002E-12</v>
      </c>
      <c r="BA222" s="1">
        <v>1.695679E-9</v>
      </c>
      <c r="BB222">
        <v>0.85735799999999995</v>
      </c>
      <c r="BC222">
        <v>16.662050000000001</v>
      </c>
      <c r="BD222" s="1">
        <v>9.2434359999999996E-7</v>
      </c>
      <c r="BE222" s="1">
        <v>2.1509489999999999E-4</v>
      </c>
      <c r="BF222">
        <v>0.85520799999999997</v>
      </c>
      <c r="BG222">
        <v>16.832180000000001</v>
      </c>
      <c r="BH222" s="1">
        <v>5.5190519999999996E-4</v>
      </c>
      <c r="BI222" s="1">
        <v>0.1373017</v>
      </c>
      <c r="BJ222">
        <v>0.85305500000000001</v>
      </c>
      <c r="BK222">
        <v>16.588930000000001</v>
      </c>
      <c r="BL222">
        <v>4.8169879999999998E-2</v>
      </c>
      <c r="BM222">
        <v>12.581519999999999</v>
      </c>
      <c r="BN222">
        <v>0.85091349999999999</v>
      </c>
      <c r="BO222">
        <v>16.05827</v>
      </c>
      <c r="BP222">
        <v>1.1241570000000001</v>
      </c>
      <c r="BQ222">
        <v>305.774</v>
      </c>
      <c r="BR222">
        <v>0.8487825</v>
      </c>
      <c r="BS222">
        <v>15.44304</v>
      </c>
      <c r="BT222">
        <v>9.5891459999999995</v>
      </c>
      <c r="BU222">
        <v>2700.9780000000001</v>
      </c>
      <c r="BV222">
        <v>0.84653319999999999</v>
      </c>
      <c r="BW222">
        <v>15.211919999999999</v>
      </c>
      <c r="BX222">
        <v>36.605800000000002</v>
      </c>
      <c r="BY222">
        <v>10630.99</v>
      </c>
      <c r="BZ222">
        <v>0.84407399999999999</v>
      </c>
      <c r="CA222">
        <v>15.454459999999999</v>
      </c>
      <c r="CB222">
        <v>72.41395</v>
      </c>
      <c r="CC222">
        <v>21607.59</v>
      </c>
      <c r="CD222">
        <v>0.84125479999999997</v>
      </c>
      <c r="CE222">
        <v>16.024830000000001</v>
      </c>
      <c r="CF222">
        <v>83.134720000000002</v>
      </c>
      <c r="CG222">
        <v>25417.4</v>
      </c>
      <c r="CH222">
        <v>0.83793450000000003</v>
      </c>
      <c r="CI222">
        <v>16.59479</v>
      </c>
      <c r="CJ222">
        <v>60.797910000000002</v>
      </c>
      <c r="CK222">
        <v>19002.21</v>
      </c>
      <c r="CL222">
        <v>0.83417079999999999</v>
      </c>
      <c r="CM222">
        <v>16.801349999999999</v>
      </c>
      <c r="CN222">
        <v>30.659289999999999</v>
      </c>
      <c r="CO222">
        <v>9773.0010000000002</v>
      </c>
      <c r="CP222">
        <v>0.8301212</v>
      </c>
      <c r="CQ222">
        <v>16.76651</v>
      </c>
      <c r="CR222">
        <v>11.449759999999999</v>
      </c>
      <c r="CS222">
        <v>3714.75</v>
      </c>
      <c r="CT222">
        <v>0.82484809999999997</v>
      </c>
      <c r="CU222">
        <v>16.55733</v>
      </c>
      <c r="CV222">
        <v>3.4013620000000002</v>
      </c>
      <c r="CW222">
        <v>1119.8789999999999</v>
      </c>
      <c r="CX222">
        <v>0.81888879999999997</v>
      </c>
      <c r="CY222">
        <v>16.22682</v>
      </c>
      <c r="CZ222">
        <v>0.88033740000000005</v>
      </c>
      <c r="DA222">
        <v>292.80419999999998</v>
      </c>
      <c r="DB222">
        <v>0.8127877</v>
      </c>
      <c r="DC222">
        <v>16.19999</v>
      </c>
      <c r="DD222" s="1">
        <v>0.23960119999999999</v>
      </c>
      <c r="DE222">
        <v>79.429699999999997</v>
      </c>
      <c r="DF222">
        <v>0.8065523</v>
      </c>
      <c r="DG222">
        <v>16.435479999999998</v>
      </c>
      <c r="DH222" s="1">
        <v>9.7190860000000004E-2</v>
      </c>
      <c r="DI222">
        <v>31.534189999999999</v>
      </c>
      <c r="DJ222">
        <v>0.80015440000000004</v>
      </c>
      <c r="DK222">
        <v>16.70139</v>
      </c>
      <c r="DL222" s="1">
        <v>6.7387660000000002E-2</v>
      </c>
      <c r="DM222">
        <v>21.510200000000001</v>
      </c>
      <c r="DN222">
        <v>0.79376469999999999</v>
      </c>
      <c r="DO222">
        <v>17.086860000000001</v>
      </c>
      <c r="DP222" s="1">
        <v>6.2080839999999998E-2</v>
      </c>
      <c r="DQ222" s="1">
        <v>19.75855</v>
      </c>
      <c r="DR222">
        <v>0.78758790000000001</v>
      </c>
      <c r="DS222">
        <v>17.302720000000001</v>
      </c>
      <c r="DT222" s="1">
        <v>6.2297579999999998E-2</v>
      </c>
      <c r="DU222" s="1">
        <v>19.885940000000002</v>
      </c>
      <c r="DV222">
        <v>0.78182320000000005</v>
      </c>
      <c r="DW222">
        <v>17.346209999999999</v>
      </c>
      <c r="DX222" s="1">
        <v>6.2774510000000006E-2</v>
      </c>
      <c r="DY222" s="1">
        <v>20.135269999999998</v>
      </c>
      <c r="DZ222">
        <v>0.77613049999999995</v>
      </c>
      <c r="EA222">
        <v>17.219799999999999</v>
      </c>
      <c r="EB222" s="1">
        <v>6.163163E-2</v>
      </c>
      <c r="EC222" s="1">
        <v>19.877030000000001</v>
      </c>
      <c r="ED222">
        <v>0.77029709999999996</v>
      </c>
      <c r="EE222">
        <v>16.9269</v>
      </c>
      <c r="EF222" s="1">
        <v>5.8640810000000002E-2</v>
      </c>
      <c r="EG222" s="1">
        <v>19.014859999999999</v>
      </c>
      <c r="EH222">
        <v>0.76438530000000005</v>
      </c>
      <c r="EI222">
        <v>16.819220000000001</v>
      </c>
      <c r="EJ222" s="1">
        <v>5.4429079999999998E-2</v>
      </c>
      <c r="EK222" s="1">
        <v>17.736239999999999</v>
      </c>
      <c r="EL222">
        <v>0.75879940000000001</v>
      </c>
      <c r="EM222">
        <v>16.941230000000001</v>
      </c>
      <c r="EN222" s="1">
        <v>4.9678340000000001E-2</v>
      </c>
      <c r="EO222" s="1">
        <v>16.254660000000001</v>
      </c>
      <c r="EP222">
        <v>0.75344540000000004</v>
      </c>
      <c r="EQ222">
        <v>17.302520000000001</v>
      </c>
      <c r="ER222" s="1">
        <v>4.4849109999999998E-2</v>
      </c>
      <c r="ES222" s="1">
        <v>14.72836</v>
      </c>
      <c r="ET222">
        <v>0.74845170000000005</v>
      </c>
      <c r="EU222">
        <v>17.75666</v>
      </c>
      <c r="EV222" s="1">
        <v>4.0115079999999997E-2</v>
      </c>
      <c r="EW222" s="1">
        <v>13.216379999999999</v>
      </c>
      <c r="EX222">
        <v>0.74378560000000005</v>
      </c>
      <c r="EY222">
        <v>17.944700000000001</v>
      </c>
      <c r="EZ222" s="1">
        <v>3.5453800000000001E-2</v>
      </c>
      <c r="FA222" s="1">
        <v>11.716519999999999</v>
      </c>
      <c r="FB222">
        <v>0.73953159999999996</v>
      </c>
      <c r="FC222">
        <v>17.957280000000001</v>
      </c>
      <c r="FD222" s="1">
        <v>3.0910759999999999E-2</v>
      </c>
      <c r="FE222" s="1">
        <v>10.241239999999999</v>
      </c>
      <c r="FF222">
        <v>0.73636889999999999</v>
      </c>
      <c r="FG222">
        <v>17.849609999999998</v>
      </c>
      <c r="FH222" s="1">
        <v>2.6668460000000001E-2</v>
      </c>
      <c r="FI222" s="1">
        <v>8.8440469999999998</v>
      </c>
      <c r="FJ222">
        <v>0.73361410000000005</v>
      </c>
      <c r="FK222">
        <v>17.674949999999999</v>
      </c>
      <c r="FL222" s="1">
        <v>2.2895450000000001E-2</v>
      </c>
      <c r="FM222" s="1">
        <v>7.59307</v>
      </c>
      <c r="FN222">
        <v>0.73129699999999997</v>
      </c>
      <c r="FO222">
        <v>17.967400000000001</v>
      </c>
      <c r="FP222" s="1">
        <v>1.9700140000000001E-2</v>
      </c>
      <c r="FQ222" s="1">
        <v>6.5287179999999996</v>
      </c>
      <c r="FR222">
        <v>0.72953500000000004</v>
      </c>
      <c r="FS222">
        <v>18.08605</v>
      </c>
      <c r="FT222" s="1">
        <v>1.7080049999999999E-2</v>
      </c>
      <c r="FU222" s="1">
        <v>5.6530849999999999</v>
      </c>
      <c r="FV222">
        <v>0.72843440000000004</v>
      </c>
      <c r="FW222">
        <v>18.15408</v>
      </c>
      <c r="FX222" s="1">
        <v>1.494675E-2</v>
      </c>
      <c r="FY222" s="1">
        <v>4.9392880000000003</v>
      </c>
      <c r="FZ222">
        <v>0.72761030000000004</v>
      </c>
      <c r="GA222">
        <v>18.150189999999998</v>
      </c>
      <c r="GB222" s="1">
        <v>1.3150790000000001E-2</v>
      </c>
      <c r="GC222" s="1">
        <v>4.339785</v>
      </c>
      <c r="GD222">
        <v>0.72701499999999997</v>
      </c>
      <c r="GE222">
        <v>18.101189999999999</v>
      </c>
      <c r="GF222" s="1">
        <v>1.150501E-2</v>
      </c>
      <c r="GG222" s="1">
        <v>3.794063</v>
      </c>
      <c r="GH222">
        <v>0.72668449999999996</v>
      </c>
      <c r="GI222">
        <v>18.041309999999999</v>
      </c>
      <c r="GJ222" s="1">
        <v>9.8432009999999993E-3</v>
      </c>
      <c r="GK222" s="1">
        <v>3.2463380000000002</v>
      </c>
      <c r="GL222">
        <v>0.72648860000000004</v>
      </c>
      <c r="GM222">
        <v>17.964410000000001</v>
      </c>
      <c r="GN222" s="1">
        <v>8.1222729999999993E-3</v>
      </c>
      <c r="GO222" s="1">
        <v>2.6805699999999999</v>
      </c>
      <c r="GP222">
        <v>0.72646639999999996</v>
      </c>
      <c r="GQ222">
        <v>17.852530000000002</v>
      </c>
      <c r="GR222" s="1">
        <v>6.4617229999999999E-3</v>
      </c>
      <c r="GS222" s="1">
        <v>2.1330499999999999</v>
      </c>
      <c r="GT222">
        <v>0.72656209999999999</v>
      </c>
      <c r="GU222">
        <v>18.190149999999999</v>
      </c>
      <c r="GV222" s="1">
        <v>5.0361080000000001E-3</v>
      </c>
      <c r="GW222" s="1">
        <v>1.6615420000000001</v>
      </c>
      <c r="GX222">
        <v>0.72672110000000001</v>
      </c>
      <c r="GY222">
        <v>18.358250000000002</v>
      </c>
      <c r="GZ222" s="1">
        <v>3.9535220000000001E-3</v>
      </c>
      <c r="HA222" s="1">
        <v>1.301668</v>
      </c>
      <c r="HB222">
        <v>0.72690270000000001</v>
      </c>
      <c r="HC222">
        <v>18.573060000000002</v>
      </c>
      <c r="HD222" s="1">
        <v>3.2059200000000001E-3</v>
      </c>
      <c r="HE222" s="1">
        <v>1.0524979999999999</v>
      </c>
      <c r="HF222">
        <v>0.72711700000000001</v>
      </c>
      <c r="HG222">
        <v>18.966899999999999</v>
      </c>
      <c r="HH222" s="1">
        <v>2.7150820000000002E-3</v>
      </c>
      <c r="HI222" s="1">
        <v>0.88875499999999996</v>
      </c>
      <c r="HJ222">
        <v>0.72732079999999999</v>
      </c>
      <c r="HK222">
        <v>19.21979</v>
      </c>
      <c r="HL222" s="1">
        <v>2.3907669999999998E-3</v>
      </c>
      <c r="HM222" s="1">
        <v>0.78081959999999995</v>
      </c>
      <c r="HN222">
        <v>0.72752309999999998</v>
      </c>
      <c r="HO222">
        <v>19.192620000000002</v>
      </c>
      <c r="HP222" s="1">
        <v>2.160641E-3</v>
      </c>
      <c r="HQ222" s="1">
        <v>0.70461960000000001</v>
      </c>
      <c r="HR222">
        <v>0.72768940000000004</v>
      </c>
      <c r="HS222">
        <v>19.10745</v>
      </c>
      <c r="HT222" s="1">
        <v>1.9798889999999999E-3</v>
      </c>
      <c r="HU222" s="1">
        <v>0.64512890000000001</v>
      </c>
      <c r="HV222">
        <v>0.72783120000000001</v>
      </c>
      <c r="HW222">
        <v>18.873480000000001</v>
      </c>
      <c r="HX222" s="1">
        <v>1.8289350000000001E-3</v>
      </c>
      <c r="HY222" s="1">
        <v>0.59558920000000004</v>
      </c>
      <c r="HZ222">
        <v>0.72792670000000004</v>
      </c>
      <c r="IA222">
        <v>19.09262</v>
      </c>
      <c r="IB222" s="1">
        <v>1.701277E-3</v>
      </c>
      <c r="IC222" s="1">
        <v>0.5537841</v>
      </c>
      <c r="ID222">
        <v>0.72802460000000002</v>
      </c>
      <c r="IE222">
        <v>19.485949999999999</v>
      </c>
      <c r="IF222" s="1">
        <v>1.5944710000000001E-3</v>
      </c>
      <c r="IG222" s="1">
        <v>0.51877180000000001</v>
      </c>
      <c r="IH222">
        <v>0.72805949999999997</v>
      </c>
      <c r="II222">
        <v>19.883579999999998</v>
      </c>
      <c r="IJ222" s="1">
        <v>1.5052799999999999E-3</v>
      </c>
      <c r="IK222" s="1">
        <v>0.48960130000000002</v>
      </c>
      <c r="IL222">
        <v>0.72811420000000004</v>
      </c>
      <c r="IM222">
        <v>20.35211</v>
      </c>
      <c r="IN222" s="1">
        <v>1.4309119999999999E-3</v>
      </c>
      <c r="IO222" s="1">
        <v>0.46526440000000002</v>
      </c>
      <c r="IP222">
        <v>0.72816000000000003</v>
      </c>
      <c r="IQ222">
        <v>20.515229999999999</v>
      </c>
      <c r="IR222" s="1">
        <v>1.3696159999999999E-3</v>
      </c>
      <c r="IS222" s="1">
        <v>0.4451735</v>
      </c>
      <c r="IT222">
        <v>0.72815969999999997</v>
      </c>
      <c r="IU222">
        <v>20.514479999999999</v>
      </c>
      <c r="IV222" s="1">
        <v>1.320749E-3</v>
      </c>
      <c r="IW222" s="1">
        <v>0.42917640000000001</v>
      </c>
      <c r="IX222">
        <v>0.72818850000000002</v>
      </c>
      <c r="IY222">
        <v>20.50206</v>
      </c>
      <c r="IZ222" s="1">
        <v>1.2822409999999999E-3</v>
      </c>
      <c r="JA222" s="1">
        <v>0.41656009999999999</v>
      </c>
      <c r="JB222">
        <v>0.72820410000000002</v>
      </c>
      <c r="JC222">
        <v>20.331499999999998</v>
      </c>
      <c r="JD222" s="1">
        <v>1.2495060000000001E-3</v>
      </c>
      <c r="JE222" s="1">
        <v>0.40589530000000001</v>
      </c>
      <c r="JF222">
        <v>0.72820390000000002</v>
      </c>
      <c r="JG222">
        <v>20.286200000000001</v>
      </c>
      <c r="JH222" s="1">
        <v>1.2167739999999999E-3</v>
      </c>
      <c r="JI222" s="1">
        <v>0.3953508</v>
      </c>
      <c r="JJ222">
        <v>0.72821559999999996</v>
      </c>
      <c r="JK222">
        <v>19.976050000000001</v>
      </c>
      <c r="JL222" s="1">
        <v>1.1810150000000001E-3</v>
      </c>
      <c r="JM222" s="1">
        <v>0.38379479999999999</v>
      </c>
      <c r="JN222">
        <v>0.72822220000000004</v>
      </c>
      <c r="JO222">
        <v>19.819590000000002</v>
      </c>
      <c r="JP222" s="1">
        <v>1.1412270000000001E-3</v>
      </c>
      <c r="JQ222" s="1">
        <v>0.37098009999999998</v>
      </c>
      <c r="JR222">
        <v>0.72821789999999997</v>
      </c>
      <c r="JS222">
        <v>19.596229999999998</v>
      </c>
      <c r="JT222" s="1">
        <v>1.0992739999999999E-3</v>
      </c>
      <c r="JU222" s="1">
        <v>0.35737340000000001</v>
      </c>
      <c r="JV222">
        <v>0.72819940000000005</v>
      </c>
      <c r="JW222">
        <v>19.474799999999998</v>
      </c>
      <c r="JX222" s="1">
        <v>1.0563770000000001E-3</v>
      </c>
      <c r="JY222" s="1">
        <v>0.34349269999999998</v>
      </c>
      <c r="JZ222">
        <v>0.72821159999999996</v>
      </c>
      <c r="KA222">
        <v>19.49616</v>
      </c>
      <c r="KB222" s="1">
        <v>1.0141149999999999E-3</v>
      </c>
      <c r="KC222" s="1">
        <v>0.32974930000000002</v>
      </c>
      <c r="KD222">
        <v>0.72822679999999995</v>
      </c>
      <c r="KE222">
        <v>19.460290000000001</v>
      </c>
      <c r="KF222" s="1">
        <v>9.7315699999999999E-4</v>
      </c>
      <c r="KG222" s="1">
        <v>0.31644440000000001</v>
      </c>
      <c r="KH222">
        <v>0.72821749999999996</v>
      </c>
      <c r="KI222">
        <v>19.195270000000001</v>
      </c>
      <c r="KJ222" s="1">
        <v>9.3390379999999998E-4</v>
      </c>
      <c r="KK222" s="1">
        <v>0.30368849999999997</v>
      </c>
      <c r="KL222">
        <v>0.72821340000000001</v>
      </c>
      <c r="KM222">
        <v>19.1538</v>
      </c>
      <c r="KN222" s="1">
        <v>8.964442E-4</v>
      </c>
      <c r="KO222" s="1">
        <v>0.29149619999999998</v>
      </c>
      <c r="KP222">
        <v>0.72821829999999999</v>
      </c>
      <c r="KQ222">
        <v>18.769870000000001</v>
      </c>
      <c r="KR222" s="1">
        <v>8.6076380000000001E-4</v>
      </c>
      <c r="KS222" s="1">
        <v>0.27988000000000002</v>
      </c>
      <c r="KT222">
        <v>0.72821519999999995</v>
      </c>
      <c r="KU222">
        <v>18.56278</v>
      </c>
      <c r="KV222" s="1">
        <v>8.2678769999999996E-4</v>
      </c>
      <c r="KW222" s="1">
        <v>0.26884049999999998</v>
      </c>
      <c r="KX222">
        <v>0.72821069999999999</v>
      </c>
      <c r="KY222">
        <v>18.558789999999998</v>
      </c>
      <c r="KZ222" s="1">
        <v>7.9440010000000004E-4</v>
      </c>
      <c r="LA222" s="1">
        <v>0.25830930000000002</v>
      </c>
      <c r="LB222">
        <v>0.72820910000000005</v>
      </c>
      <c r="LC222">
        <v>18.511759999999999</v>
      </c>
      <c r="LD222" s="1">
        <v>7.6341750000000002E-4</v>
      </c>
      <c r="LE222" s="1">
        <v>0.24823310000000001</v>
      </c>
      <c r="LF222">
        <v>0.72820320000000005</v>
      </c>
      <c r="LG222">
        <v>18.354970000000002</v>
      </c>
      <c r="LH222" s="1">
        <v>7.337903E-4</v>
      </c>
      <c r="LI222" s="1">
        <v>0.23858070000000001</v>
      </c>
      <c r="LJ222">
        <v>0.72820689999999999</v>
      </c>
      <c r="LK222">
        <v>18.173559999999998</v>
      </c>
      <c r="LL222" s="1">
        <v>7.0527410000000002E-4</v>
      </c>
      <c r="LM222" s="1">
        <v>0.22932259999999999</v>
      </c>
      <c r="LN222">
        <v>0.72821809999999998</v>
      </c>
      <c r="LO222">
        <v>18.050139999999999</v>
      </c>
      <c r="LP222" s="1">
        <v>6.7820350000000001E-4</v>
      </c>
      <c r="LQ222" s="1">
        <v>0.220527</v>
      </c>
      <c r="LR222">
        <v>0.72821100000000005</v>
      </c>
      <c r="LS222">
        <v>18.477060000000002</v>
      </c>
      <c r="LT222" s="1">
        <v>6.5261840000000002E-4</v>
      </c>
      <c r="LU222" s="1">
        <v>0.21219869999999999</v>
      </c>
      <c r="LV222">
        <v>0.72820530000000006</v>
      </c>
      <c r="LW222">
        <v>18.71294</v>
      </c>
      <c r="LX222" s="1">
        <v>6.2820849999999995E-4</v>
      </c>
      <c r="LY222" s="1">
        <v>0.20426269999999999</v>
      </c>
      <c r="LZ222">
        <v>0.72818300000000002</v>
      </c>
      <c r="MA222">
        <v>18.978390000000001</v>
      </c>
      <c r="MB222" s="1">
        <v>6.0486160000000004E-4</v>
      </c>
      <c r="MC222" s="1">
        <v>0.19666539999999999</v>
      </c>
      <c r="MD222">
        <v>0.72815260000000004</v>
      </c>
      <c r="ME222">
        <v>19.417770000000001</v>
      </c>
      <c r="MF222" s="1">
        <v>5.8255120000000001E-4</v>
      </c>
      <c r="MG222" s="1">
        <v>0.18941559999999999</v>
      </c>
      <c r="MH222">
        <v>0.728078</v>
      </c>
      <c r="MI222">
        <v>19.52317</v>
      </c>
      <c r="MJ222" s="1">
        <v>5.6123079999999997E-4</v>
      </c>
      <c r="MK222" s="1">
        <v>0.18250179999999999</v>
      </c>
      <c r="ML222">
        <v>0.72797809999999996</v>
      </c>
      <c r="MM222">
        <v>19.31598</v>
      </c>
      <c r="MN222" s="1">
        <v>5.4104779999999996E-4</v>
      </c>
      <c r="MO222" s="1">
        <v>0.17594029999999999</v>
      </c>
      <c r="MP222">
        <v>0.72785169999999999</v>
      </c>
      <c r="MQ222">
        <v>19.210080000000001</v>
      </c>
      <c r="MR222" s="1">
        <v>5.2183299999999998E-4</v>
      </c>
      <c r="MS222" s="1">
        <v>0.16972609999999999</v>
      </c>
      <c r="MT222">
        <v>0.72767280000000001</v>
      </c>
      <c r="MU222">
        <v>19.090039999999998</v>
      </c>
      <c r="MV222" s="1">
        <v>5.0348060000000004E-4</v>
      </c>
      <c r="MW222" s="1">
        <v>0.16379099999999999</v>
      </c>
      <c r="MX222">
        <v>0.72747050000000002</v>
      </c>
      <c r="MY222">
        <v>19.49945</v>
      </c>
      <c r="MZ222" s="1">
        <v>4.8587700000000001E-4</v>
      </c>
      <c r="NA222" s="1">
        <v>0.15809300000000001</v>
      </c>
      <c r="NB222">
        <v>0.72724069999999996</v>
      </c>
      <c r="NC222">
        <v>19.91056</v>
      </c>
      <c r="ND222" s="1">
        <v>4.6902620000000001E-4</v>
      </c>
      <c r="NE222" s="1">
        <v>0.15266089999999999</v>
      </c>
      <c r="NF222">
        <v>0.72701700000000002</v>
      </c>
      <c r="NG222">
        <v>20.271540000000002</v>
      </c>
      <c r="NH222" s="1">
        <v>4.5282260000000001E-4</v>
      </c>
      <c r="NI222" s="1">
        <v>0.14742530000000001</v>
      </c>
      <c r="NJ222">
        <v>0.72678980000000004</v>
      </c>
      <c r="NK222">
        <v>20.758880000000001</v>
      </c>
      <c r="NL222" s="1">
        <v>4.3747250000000001E-4</v>
      </c>
      <c r="NM222" s="1">
        <v>0.1424492</v>
      </c>
      <c r="NN222">
        <v>0.72656549999999998</v>
      </c>
      <c r="NO222">
        <v>20.961919999999999</v>
      </c>
      <c r="NP222" s="1">
        <v>4.237194E-4</v>
      </c>
      <c r="NQ222" s="1">
        <v>0.1379724</v>
      </c>
      <c r="NR222">
        <v>0.72636199999999995</v>
      </c>
      <c r="NS222">
        <v>21.037299999999998</v>
      </c>
      <c r="NT222" s="1">
        <v>4.1215909999999998E-4</v>
      </c>
      <c r="NU222" s="1">
        <v>0.1342004</v>
      </c>
      <c r="NV222">
        <v>0.72618570000000005</v>
      </c>
      <c r="NW222">
        <v>21.055810000000001</v>
      </c>
      <c r="NX222" s="1">
        <v>4.027848E-4</v>
      </c>
      <c r="NY222" s="1">
        <v>0.13113839999999999</v>
      </c>
      <c r="NZ222">
        <v>0.72603030000000002</v>
      </c>
      <c r="OA222">
        <v>20.891929999999999</v>
      </c>
      <c r="OB222" s="1">
        <v>3.9457000000000001E-4</v>
      </c>
      <c r="OC222" s="1">
        <v>0.12846879999999999</v>
      </c>
      <c r="OD222">
        <v>0.72592279999999998</v>
      </c>
      <c r="OE222">
        <v>20.614529999999998</v>
      </c>
      <c r="OF222" s="1">
        <v>3.8609670000000002E-4</v>
      </c>
      <c r="OG222" s="1">
        <v>0.12572520000000001</v>
      </c>
      <c r="OH222">
        <v>0.72582829999999998</v>
      </c>
      <c r="OI222">
        <v>20.640180000000001</v>
      </c>
      <c r="OJ222" s="1">
        <v>3.7655719999999998E-4</v>
      </c>
      <c r="OK222" s="1">
        <v>0.1226482</v>
      </c>
    </row>
    <row r="223" spans="1:401" x14ac:dyDescent="0.35">
      <c r="A223">
        <v>229</v>
      </c>
      <c r="B223" t="s">
        <v>4</v>
      </c>
      <c r="C223" t="s">
        <v>181</v>
      </c>
      <c r="D223" t="s">
        <v>229</v>
      </c>
      <c r="E223">
        <v>865.10170000000005</v>
      </c>
      <c r="F223">
        <v>0.85806510000000003</v>
      </c>
      <c r="G223">
        <v>16.618639999999999</v>
      </c>
      <c r="H223">
        <v>0</v>
      </c>
      <c r="I223">
        <v>0</v>
      </c>
      <c r="J223">
        <v>0.85607869999999997</v>
      </c>
      <c r="K223">
        <v>16.230720000000002</v>
      </c>
      <c r="L223">
        <v>0</v>
      </c>
      <c r="M223">
        <v>0</v>
      </c>
      <c r="N223">
        <v>0.85401910000000003</v>
      </c>
      <c r="O223">
        <v>16.496479999999998</v>
      </c>
      <c r="P223">
        <v>0</v>
      </c>
      <c r="Q223">
        <v>0</v>
      </c>
      <c r="R223">
        <v>0.85193649999999999</v>
      </c>
      <c r="S223">
        <v>16.77542</v>
      </c>
      <c r="T223">
        <v>0</v>
      </c>
      <c r="U223">
        <v>0</v>
      </c>
      <c r="V223">
        <v>0.84978149999999997</v>
      </c>
      <c r="W223">
        <v>17.252130000000001</v>
      </c>
      <c r="X223">
        <v>0</v>
      </c>
      <c r="Y223">
        <v>0</v>
      </c>
      <c r="Z223">
        <v>0.84759649999999997</v>
      </c>
      <c r="AA223">
        <v>17.303570000000001</v>
      </c>
      <c r="AB223">
        <v>0</v>
      </c>
      <c r="AC223">
        <v>0</v>
      </c>
      <c r="AD223">
        <v>0.845333</v>
      </c>
      <c r="AE223">
        <v>17.129159999999999</v>
      </c>
      <c r="AF223">
        <v>0</v>
      </c>
      <c r="AG223">
        <v>0</v>
      </c>
      <c r="AH223">
        <v>0.84304959999999995</v>
      </c>
      <c r="AI223">
        <v>16.752770000000002</v>
      </c>
      <c r="AJ223">
        <v>0</v>
      </c>
      <c r="AK223">
        <v>0</v>
      </c>
      <c r="AL223">
        <v>0.84068719999999997</v>
      </c>
      <c r="AM223">
        <v>16.311779999999999</v>
      </c>
      <c r="AN223">
        <v>0</v>
      </c>
      <c r="AO223">
        <v>0</v>
      </c>
      <c r="AP223">
        <v>0.83832709999999999</v>
      </c>
      <c r="AQ223">
        <v>15.94204</v>
      </c>
      <c r="AR223" s="1">
        <v>1.0198789999999999E-31</v>
      </c>
      <c r="AS223" s="1">
        <v>3.034322E-29</v>
      </c>
      <c r="AT223">
        <v>0.83592999999999995</v>
      </c>
      <c r="AU223">
        <v>16.15401</v>
      </c>
      <c r="AV223" s="1">
        <v>4.1665769999999997E-21</v>
      </c>
      <c r="AW223" s="1">
        <v>1.2445590000000001E-18</v>
      </c>
      <c r="AX223">
        <v>0.83354229999999996</v>
      </c>
      <c r="AY223">
        <v>16.371500000000001</v>
      </c>
      <c r="AZ223" s="1">
        <v>1.866462E-12</v>
      </c>
      <c r="BA223" s="1">
        <v>4.7062530000000001E-10</v>
      </c>
      <c r="BB223">
        <v>0.83122470000000004</v>
      </c>
      <c r="BC223">
        <v>16.652460000000001</v>
      </c>
      <c r="BD223" s="1">
        <v>5.2296419999999995E-7</v>
      </c>
      <c r="BE223" s="1">
        <v>1.199141E-4</v>
      </c>
      <c r="BF223">
        <v>0.82892449999999995</v>
      </c>
      <c r="BG223">
        <v>16.834109999999999</v>
      </c>
      <c r="BH223" s="1">
        <v>3.6770489999999998E-4</v>
      </c>
      <c r="BI223" s="1">
        <v>9.0482740000000006E-2</v>
      </c>
      <c r="BJ223">
        <v>0.82666260000000003</v>
      </c>
      <c r="BK223">
        <v>16.610659999999999</v>
      </c>
      <c r="BL223">
        <v>3.5728860000000001E-2</v>
      </c>
      <c r="BM223">
        <v>9.2436480000000003</v>
      </c>
      <c r="BN223">
        <v>0.82438089999999997</v>
      </c>
      <c r="BO223">
        <v>16.099250000000001</v>
      </c>
      <c r="BP223">
        <v>0.90644840000000004</v>
      </c>
      <c r="BQ223">
        <v>244.41640000000001</v>
      </c>
      <c r="BR223">
        <v>0.8221292</v>
      </c>
      <c r="BS223">
        <v>15.488160000000001</v>
      </c>
      <c r="BT223">
        <v>8.2837840000000007</v>
      </c>
      <c r="BU223">
        <v>2314.136</v>
      </c>
      <c r="BV223">
        <v>0.81972750000000005</v>
      </c>
      <c r="BW223">
        <v>15.24929</v>
      </c>
      <c r="BX223">
        <v>33.526620000000001</v>
      </c>
      <c r="BY223">
        <v>9660.1489999999994</v>
      </c>
      <c r="BZ223">
        <v>0.81719079999999999</v>
      </c>
      <c r="CA223">
        <v>15.472519999999999</v>
      </c>
      <c r="CB223">
        <v>69.738489999999999</v>
      </c>
      <c r="CC223">
        <v>20650.330000000002</v>
      </c>
      <c r="CD223">
        <v>0.81427099999999997</v>
      </c>
      <c r="CE223">
        <v>16.028580000000002</v>
      </c>
      <c r="CF223">
        <v>83.578639999999993</v>
      </c>
      <c r="CG223">
        <v>25355.08</v>
      </c>
      <c r="CH223">
        <v>0.81085790000000002</v>
      </c>
      <c r="CI223">
        <v>16.587759999999999</v>
      </c>
      <c r="CJ223">
        <v>63.465310000000002</v>
      </c>
      <c r="CK223">
        <v>19698.77</v>
      </c>
      <c r="CL223">
        <v>0.80688890000000002</v>
      </c>
      <c r="CM223">
        <v>16.790759999999999</v>
      </c>
      <c r="CN223">
        <v>33.03302</v>
      </c>
      <c r="CO223">
        <v>10463.629999999999</v>
      </c>
      <c r="CP223">
        <v>0.8024135</v>
      </c>
      <c r="CQ223">
        <v>16.7621</v>
      </c>
      <c r="CR223">
        <v>12.66337</v>
      </c>
      <c r="CS223">
        <v>4086.7080000000001</v>
      </c>
      <c r="CT223">
        <v>0.79766479999999995</v>
      </c>
      <c r="CU223">
        <v>16.572510000000001</v>
      </c>
      <c r="CV223">
        <v>3.8369810000000002</v>
      </c>
      <c r="CW223">
        <v>1257.578</v>
      </c>
      <c r="CX223">
        <v>0.79255739999999997</v>
      </c>
      <c r="CY223">
        <v>16.257380000000001</v>
      </c>
      <c r="CZ223">
        <v>1.002219</v>
      </c>
      <c r="DA223">
        <v>332.22989999999999</v>
      </c>
      <c r="DB223">
        <v>0.78736249999999997</v>
      </c>
      <c r="DC223">
        <v>16.239000000000001</v>
      </c>
      <c r="DD223" s="1">
        <v>0.26831749999999999</v>
      </c>
      <c r="DE223">
        <v>88.891000000000005</v>
      </c>
      <c r="DF223">
        <v>0.78212060000000005</v>
      </c>
      <c r="DG223">
        <v>16.47052</v>
      </c>
      <c r="DH223">
        <v>0.1033524</v>
      </c>
      <c r="DI223">
        <v>33.59478</v>
      </c>
      <c r="DJ223">
        <v>0.77672839999999999</v>
      </c>
      <c r="DK223">
        <v>16.719370000000001</v>
      </c>
      <c r="DL223" s="1">
        <v>6.8632070000000003E-2</v>
      </c>
      <c r="DM223">
        <v>21.944269999999999</v>
      </c>
      <c r="DN223">
        <v>0.77136959999999999</v>
      </c>
      <c r="DO223">
        <v>17.084879999999998</v>
      </c>
      <c r="DP223" s="1">
        <v>6.2205910000000003E-2</v>
      </c>
      <c r="DQ223" s="1">
        <v>19.83013</v>
      </c>
      <c r="DR223">
        <v>0.76632509999999998</v>
      </c>
      <c r="DS223">
        <v>17.28631</v>
      </c>
      <c r="DT223" s="1">
        <v>6.2202970000000003E-2</v>
      </c>
      <c r="DU223" s="1">
        <v>19.89311</v>
      </c>
      <c r="DV223">
        <v>0.76180119999999996</v>
      </c>
      <c r="DW223">
        <v>17.32762</v>
      </c>
      <c r="DX223" s="1">
        <v>6.2763070000000004E-2</v>
      </c>
      <c r="DY223" s="1">
        <v>20.178640000000001</v>
      </c>
      <c r="DZ223">
        <v>0.75726490000000002</v>
      </c>
      <c r="EA223">
        <v>17.21847</v>
      </c>
      <c r="EB223" s="1">
        <v>6.1802559999999999E-2</v>
      </c>
      <c r="EC223" s="1">
        <v>19.991669999999999</v>
      </c>
      <c r="ED223">
        <v>0.75261060000000002</v>
      </c>
      <c r="EE223">
        <v>16.94576</v>
      </c>
      <c r="EF223" s="1">
        <v>5.8967220000000001E-2</v>
      </c>
      <c r="EG223" s="1">
        <v>19.191459999999999</v>
      </c>
      <c r="EH223">
        <v>0.74825370000000002</v>
      </c>
      <c r="EI223">
        <v>16.850999999999999</v>
      </c>
      <c r="EJ223" s="1">
        <v>5.4848330000000001E-2</v>
      </c>
      <c r="EK223" s="1">
        <v>17.947679999999998</v>
      </c>
      <c r="EL223">
        <v>0.74423709999999998</v>
      </c>
      <c r="EM223">
        <v>16.97353</v>
      </c>
      <c r="EN223" s="1">
        <v>5.0131929999999998E-2</v>
      </c>
      <c r="EO223" s="1">
        <v>16.478899999999999</v>
      </c>
      <c r="EP223">
        <v>0.74039790000000005</v>
      </c>
      <c r="EQ223">
        <v>17.319120000000002</v>
      </c>
      <c r="ER223" s="1">
        <v>4.5303110000000001E-2</v>
      </c>
      <c r="ES223" s="1">
        <v>14.952310000000001</v>
      </c>
      <c r="ET223">
        <v>0.73685060000000002</v>
      </c>
      <c r="EU223">
        <v>17.75</v>
      </c>
      <c r="EV223" s="1">
        <v>4.056423E-2</v>
      </c>
      <c r="EW223" s="1">
        <v>13.43676</v>
      </c>
      <c r="EX223">
        <v>0.73353360000000001</v>
      </c>
      <c r="EY223">
        <v>17.921900000000001</v>
      </c>
      <c r="EZ223" s="1">
        <v>3.5900120000000001E-2</v>
      </c>
      <c r="FA223" s="1">
        <v>11.932980000000001</v>
      </c>
      <c r="FB223">
        <v>0.73043139999999995</v>
      </c>
      <c r="FC223">
        <v>17.931799999999999</v>
      </c>
      <c r="FD223" s="1">
        <v>3.1344379999999998E-2</v>
      </c>
      <c r="FE223" s="1">
        <v>10.4497</v>
      </c>
      <c r="FF223">
        <v>0.72833590000000004</v>
      </c>
      <c r="FG223">
        <v>17.836099999999998</v>
      </c>
      <c r="FH223" s="1">
        <v>2.7069320000000001E-2</v>
      </c>
      <c r="FI223" s="1">
        <v>9.0360549999999993</v>
      </c>
      <c r="FJ223">
        <v>0.72649960000000002</v>
      </c>
      <c r="FK223">
        <v>17.685410000000001</v>
      </c>
      <c r="FL223" s="1">
        <v>2.3246050000000001E-2</v>
      </c>
      <c r="FM223" s="1">
        <v>7.7627680000000003</v>
      </c>
      <c r="FN223">
        <v>0.72495489999999996</v>
      </c>
      <c r="FO223">
        <v>18.004490000000001</v>
      </c>
      <c r="FP223" s="1">
        <v>1.9993190000000001E-2</v>
      </c>
      <c r="FQ223" s="1">
        <v>6.6736360000000001</v>
      </c>
      <c r="FR223">
        <v>0.72375429999999996</v>
      </c>
      <c r="FS223">
        <v>18.134599999999999</v>
      </c>
      <c r="FT223" s="1">
        <v>1.731945E-2</v>
      </c>
      <c r="FU223" s="1">
        <v>5.7751539999999997</v>
      </c>
      <c r="FV223">
        <v>0.72271960000000002</v>
      </c>
      <c r="FW223">
        <v>18.189550000000001</v>
      </c>
      <c r="FX223" s="1">
        <v>1.514367E-2</v>
      </c>
      <c r="FY223" s="1">
        <v>5.0429329999999997</v>
      </c>
      <c r="FZ223">
        <v>0.72198079999999998</v>
      </c>
      <c r="GA223">
        <v>18.166149999999998</v>
      </c>
      <c r="GB223" s="1">
        <v>1.33215E-2</v>
      </c>
      <c r="GC223" s="1">
        <v>4.4305810000000001</v>
      </c>
      <c r="GD223">
        <v>0.72144470000000005</v>
      </c>
      <c r="GE223">
        <v>18.092559999999999</v>
      </c>
      <c r="GF223" s="1">
        <v>1.166827E-2</v>
      </c>
      <c r="GG223" s="1">
        <v>3.8783889999999999</v>
      </c>
      <c r="GH223">
        <v>0.72112379999999998</v>
      </c>
      <c r="GI223">
        <v>18.019839999999999</v>
      </c>
      <c r="GJ223" s="1">
        <v>1.001231E-2</v>
      </c>
      <c r="GK223" s="1">
        <v>3.3286389999999999</v>
      </c>
      <c r="GL223">
        <v>0.72094979999999997</v>
      </c>
      <c r="GM223">
        <v>17.950589999999998</v>
      </c>
      <c r="GN223" s="1">
        <v>8.2942280000000007E-3</v>
      </c>
      <c r="GO223" s="1">
        <v>2.7597070000000001</v>
      </c>
      <c r="GP223">
        <v>0.7209565</v>
      </c>
      <c r="GQ223">
        <v>17.86814</v>
      </c>
      <c r="GR223" s="1">
        <v>6.6202830000000002E-3</v>
      </c>
      <c r="GS223" s="1">
        <v>2.2036950000000002</v>
      </c>
      <c r="GT223">
        <v>0.72104860000000004</v>
      </c>
      <c r="GU223">
        <v>18.237850000000002</v>
      </c>
      <c r="GV223" s="1">
        <v>5.1649699999999996E-3</v>
      </c>
      <c r="GW223" s="1">
        <v>1.718647</v>
      </c>
      <c r="GX223">
        <v>0.72120280000000003</v>
      </c>
      <c r="GY223">
        <v>18.41704</v>
      </c>
      <c r="GZ223" s="1">
        <v>4.0469260000000002E-3</v>
      </c>
      <c r="HA223" s="1">
        <v>1.34398</v>
      </c>
      <c r="HB223">
        <v>0.72138769999999997</v>
      </c>
      <c r="HC223">
        <v>18.614840000000001</v>
      </c>
      <c r="HD223" s="1">
        <v>3.2684540000000001E-3</v>
      </c>
      <c r="HE223" s="1">
        <v>1.0823039999999999</v>
      </c>
      <c r="HF223">
        <v>0.72158429999999996</v>
      </c>
      <c r="HG223">
        <v>18.9847</v>
      </c>
      <c r="HH223" s="1">
        <v>2.755862E-3</v>
      </c>
      <c r="HI223" s="1">
        <v>0.90975890000000004</v>
      </c>
      <c r="HJ223">
        <v>0.72176969999999996</v>
      </c>
      <c r="HK223">
        <v>19.210260000000002</v>
      </c>
      <c r="HL223" s="1">
        <v>2.4182750000000001E-3</v>
      </c>
      <c r="HM223" s="1">
        <v>0.79636070000000003</v>
      </c>
      <c r="HN223">
        <v>0.72196130000000003</v>
      </c>
      <c r="HO223">
        <v>19.1678</v>
      </c>
      <c r="HP223" s="1">
        <v>2.181035E-3</v>
      </c>
      <c r="HQ223" s="1">
        <v>0.7170784</v>
      </c>
      <c r="HR223">
        <v>0.7221128</v>
      </c>
      <c r="HS223">
        <v>19.094470000000001</v>
      </c>
      <c r="HT223" s="1">
        <v>1.9964359999999999E-3</v>
      </c>
      <c r="HU223" s="1">
        <v>0.65577739999999995</v>
      </c>
      <c r="HV223">
        <v>0.7222556</v>
      </c>
      <c r="HW223">
        <v>18.88898</v>
      </c>
      <c r="HX223" s="1">
        <v>1.842914E-3</v>
      </c>
      <c r="HY223" s="1">
        <v>0.60496079999999997</v>
      </c>
      <c r="HZ223">
        <v>0.72234620000000005</v>
      </c>
      <c r="IA223">
        <v>19.132449999999999</v>
      </c>
      <c r="IB223" s="1">
        <v>1.713046E-3</v>
      </c>
      <c r="IC223" s="1">
        <v>0.56207130000000005</v>
      </c>
      <c r="ID223">
        <v>0.72241580000000005</v>
      </c>
      <c r="IE223">
        <v>19.535039999999999</v>
      </c>
      <c r="IF223" s="1">
        <v>1.604278E-3</v>
      </c>
      <c r="IG223" s="1">
        <v>0.52612130000000001</v>
      </c>
      <c r="IH223">
        <v>0.72247110000000003</v>
      </c>
      <c r="II223">
        <v>19.921620000000001</v>
      </c>
      <c r="IJ223" s="1">
        <v>1.513454E-3</v>
      </c>
      <c r="IK223" s="1">
        <v>0.4961585</v>
      </c>
      <c r="IL223">
        <v>0.72250119999999995</v>
      </c>
      <c r="IM223">
        <v>20.36955</v>
      </c>
      <c r="IN223" s="1">
        <v>1.437717E-3</v>
      </c>
      <c r="IO223" s="1">
        <v>0.47117160000000002</v>
      </c>
      <c r="IP223">
        <v>0.722522</v>
      </c>
      <c r="IQ223">
        <v>20.505949999999999</v>
      </c>
      <c r="IR223" s="1">
        <v>1.3751429999999999E-3</v>
      </c>
      <c r="IS223" s="1">
        <v>0.4504975</v>
      </c>
      <c r="IT223">
        <v>0.72256069999999994</v>
      </c>
      <c r="IU223">
        <v>20.487380000000002</v>
      </c>
      <c r="IV223" s="1">
        <v>1.3250930000000001E-3</v>
      </c>
      <c r="IW223" s="1">
        <v>0.43396810000000002</v>
      </c>
      <c r="IX223">
        <v>0.72257479999999996</v>
      </c>
      <c r="IY223">
        <v>20.488589999999999</v>
      </c>
      <c r="IZ223" s="1">
        <v>1.2857249999999999E-3</v>
      </c>
      <c r="JA223" s="1">
        <v>0.42096060000000002</v>
      </c>
      <c r="JB223">
        <v>0.72258929999999999</v>
      </c>
      <c r="JC223">
        <v>20.349609999999998</v>
      </c>
      <c r="JD223" s="1">
        <v>1.2526589999999999E-3</v>
      </c>
      <c r="JE223" s="1">
        <v>0.41008929999999999</v>
      </c>
      <c r="JF223">
        <v>0.72259519999999999</v>
      </c>
      <c r="JG223">
        <v>20.337330000000001</v>
      </c>
      <c r="JH223" s="1">
        <v>1.2200939999999999E-3</v>
      </c>
      <c r="JI223" s="1">
        <v>0.39950989999999997</v>
      </c>
      <c r="JJ223">
        <v>0.72258599999999995</v>
      </c>
      <c r="JK223">
        <v>20.039249999999999</v>
      </c>
      <c r="JL223" s="1">
        <v>1.184727E-3</v>
      </c>
      <c r="JM223" s="1">
        <v>0.38799529999999999</v>
      </c>
      <c r="JN223">
        <v>0.72259870000000004</v>
      </c>
      <c r="JO223">
        <v>19.866679999999999</v>
      </c>
      <c r="JP223" s="1">
        <v>1.1452789999999999E-3</v>
      </c>
      <c r="JQ223" s="1">
        <v>0.37520029999999999</v>
      </c>
      <c r="JR223">
        <v>0.72258529999999999</v>
      </c>
      <c r="JS223">
        <v>19.615400000000001</v>
      </c>
      <c r="JT223" s="1">
        <v>1.1034759999999999E-3</v>
      </c>
      <c r="JU223" s="1">
        <v>0.3615391</v>
      </c>
      <c r="JV223">
        <v>0.72258829999999996</v>
      </c>
      <c r="JW223">
        <v>19.46143</v>
      </c>
      <c r="JX223" s="1">
        <v>1.0606000000000001E-3</v>
      </c>
      <c r="JY223" s="1">
        <v>0.34755950000000002</v>
      </c>
      <c r="JZ223">
        <v>0.72260029999999997</v>
      </c>
      <c r="KA223">
        <v>19.47457</v>
      </c>
      <c r="KB223" s="1">
        <v>1.0182539999999999E-3</v>
      </c>
      <c r="KC223" s="1">
        <v>0.33368360000000002</v>
      </c>
      <c r="KD223">
        <v>0.72259709999999999</v>
      </c>
      <c r="KE223">
        <v>19.453420000000001</v>
      </c>
      <c r="KF223" s="1">
        <v>9.7713469999999997E-4</v>
      </c>
      <c r="KG223" s="1">
        <v>0.3202257</v>
      </c>
      <c r="KH223">
        <v>0.72260400000000002</v>
      </c>
      <c r="KI223">
        <v>19.221160000000001</v>
      </c>
      <c r="KJ223" s="1">
        <v>9.3770859999999998E-4</v>
      </c>
      <c r="KK223" s="1">
        <v>0.30731130000000001</v>
      </c>
      <c r="KL223">
        <v>0.72260500000000005</v>
      </c>
      <c r="KM223">
        <v>19.210080000000001</v>
      </c>
      <c r="KN223" s="1">
        <v>9.0008489999999998E-4</v>
      </c>
      <c r="KO223" s="1">
        <v>0.2949676</v>
      </c>
      <c r="KP223">
        <v>0.72260190000000002</v>
      </c>
      <c r="KQ223">
        <v>18.83548</v>
      </c>
      <c r="KR223" s="1">
        <v>8.6421619999999997E-4</v>
      </c>
      <c r="KS223" s="1">
        <v>0.28320040000000002</v>
      </c>
      <c r="KT223">
        <v>0.72260519999999995</v>
      </c>
      <c r="KU223">
        <v>18.609670000000001</v>
      </c>
      <c r="KV223" s="1">
        <v>8.3007060000000001E-4</v>
      </c>
      <c r="KW223" s="1">
        <v>0.2720167</v>
      </c>
      <c r="KX223">
        <v>0.7226013</v>
      </c>
      <c r="KY223">
        <v>18.58869</v>
      </c>
      <c r="KZ223" s="1">
        <v>7.9754380000000001E-4</v>
      </c>
      <c r="LA223" s="1">
        <v>0.26135839999999999</v>
      </c>
      <c r="LB223">
        <v>0.72260199999999997</v>
      </c>
      <c r="LC223">
        <v>18.513390000000001</v>
      </c>
      <c r="LD223" s="1">
        <v>7.6642509999999997E-4</v>
      </c>
      <c r="LE223" s="1">
        <v>0.25115799999999999</v>
      </c>
      <c r="LF223">
        <v>0.72259320000000005</v>
      </c>
      <c r="LG223">
        <v>18.345179999999999</v>
      </c>
      <c r="LH223" s="1">
        <v>7.3667260000000005E-4</v>
      </c>
      <c r="LI223" s="1">
        <v>0.24138979999999999</v>
      </c>
      <c r="LJ223">
        <v>0.72259910000000005</v>
      </c>
      <c r="LK223">
        <v>18.170570000000001</v>
      </c>
      <c r="LL223" s="1">
        <v>7.0803719999999997E-4</v>
      </c>
      <c r="LM223" s="1">
        <v>0.23202059999999999</v>
      </c>
      <c r="LN223">
        <v>0.72260139999999995</v>
      </c>
      <c r="LO223">
        <v>18.070309999999999</v>
      </c>
      <c r="LP223" s="1">
        <v>6.8081260000000003E-4</v>
      </c>
      <c r="LQ223" s="1">
        <v>0.22310630000000001</v>
      </c>
      <c r="LR223">
        <v>0.72259839999999997</v>
      </c>
      <c r="LS223">
        <v>18.522349999999999</v>
      </c>
      <c r="LT223" s="1">
        <v>6.5510039999999996E-4</v>
      </c>
      <c r="LU223" s="1">
        <v>0.21467049999999999</v>
      </c>
      <c r="LV223">
        <v>0.72257979999999999</v>
      </c>
      <c r="LW223">
        <v>18.768039999999999</v>
      </c>
      <c r="LX223" s="1">
        <v>6.3058190000000005E-4</v>
      </c>
      <c r="LY223" s="1">
        <v>0.20663509999999999</v>
      </c>
      <c r="LZ223">
        <v>0.72255460000000005</v>
      </c>
      <c r="MA223">
        <v>19.027010000000001</v>
      </c>
      <c r="MB223" s="1">
        <v>6.0712359999999998E-4</v>
      </c>
      <c r="MC223" s="1">
        <v>0.19894300000000001</v>
      </c>
      <c r="MD223">
        <v>0.72253420000000002</v>
      </c>
      <c r="ME223">
        <v>19.45523</v>
      </c>
      <c r="MF223" s="1">
        <v>5.8471510000000001E-4</v>
      </c>
      <c r="MG223" s="1">
        <v>0.19160540000000001</v>
      </c>
      <c r="MH223">
        <v>0.72245130000000002</v>
      </c>
      <c r="MI223">
        <v>19.530819999999999</v>
      </c>
      <c r="MJ223" s="1">
        <v>5.6329160000000004E-4</v>
      </c>
      <c r="MK223" s="1">
        <v>0.18460480000000001</v>
      </c>
      <c r="ML223">
        <v>0.72238020000000003</v>
      </c>
      <c r="MM223">
        <v>19.301729999999999</v>
      </c>
      <c r="MN223" s="1">
        <v>5.4300409999999996E-4</v>
      </c>
      <c r="MO223" s="1">
        <v>0.17795759999999999</v>
      </c>
      <c r="MP223">
        <v>0.72223660000000001</v>
      </c>
      <c r="MQ223">
        <v>19.200009999999999</v>
      </c>
      <c r="MR223" s="1">
        <v>5.236816E-4</v>
      </c>
      <c r="MS223" s="1">
        <v>0.1716635</v>
      </c>
      <c r="MT223">
        <v>0.72207710000000003</v>
      </c>
      <c r="MU223">
        <v>19.10276</v>
      </c>
      <c r="MV223" s="1">
        <v>5.0526029999999999E-4</v>
      </c>
      <c r="MW223" s="1">
        <v>0.16565949999999999</v>
      </c>
      <c r="MX223">
        <v>0.7219101</v>
      </c>
      <c r="MY223">
        <v>19.534330000000001</v>
      </c>
      <c r="MZ223" s="1">
        <v>4.8757329999999998E-4</v>
      </c>
      <c r="NA223" s="1">
        <v>0.15989059999999999</v>
      </c>
      <c r="NB223">
        <v>0.7216863</v>
      </c>
      <c r="NC223">
        <v>19.95457</v>
      </c>
      <c r="ND223" s="1">
        <v>4.7065630000000001E-4</v>
      </c>
      <c r="NE223" s="1">
        <v>0.15439649999999999</v>
      </c>
      <c r="NF223">
        <v>0.72147099999999997</v>
      </c>
      <c r="NG223">
        <v>20.306380000000001</v>
      </c>
      <c r="NH223" s="1">
        <v>4.5438679999999998E-4</v>
      </c>
      <c r="NI223" s="1">
        <v>0.14910290000000001</v>
      </c>
      <c r="NJ223">
        <v>0.72126509999999999</v>
      </c>
      <c r="NK223">
        <v>20.77055</v>
      </c>
      <c r="NL223" s="1">
        <v>4.3893650000000002E-4</v>
      </c>
      <c r="NM223" s="1">
        <v>0.14405960000000001</v>
      </c>
      <c r="NN223">
        <v>0.72106550000000003</v>
      </c>
      <c r="NO223">
        <v>20.943860000000001</v>
      </c>
      <c r="NP223" s="1">
        <v>4.249942E-4</v>
      </c>
      <c r="NQ223" s="1">
        <v>0.13948869999999999</v>
      </c>
      <c r="NR223">
        <v>0.72086919999999999</v>
      </c>
      <c r="NS223">
        <v>21.003699999999998</v>
      </c>
      <c r="NT223" s="1">
        <v>4.132071E-4</v>
      </c>
      <c r="NU223" s="1">
        <v>0.13561409999999999</v>
      </c>
      <c r="NV223">
        <v>0.7206979</v>
      </c>
      <c r="NW223">
        <v>21.040900000000001</v>
      </c>
      <c r="NX223" s="1">
        <v>4.0364079999999998E-4</v>
      </c>
      <c r="NY223" s="1">
        <v>0.13246469999999999</v>
      </c>
      <c r="NZ223">
        <v>0.72059720000000005</v>
      </c>
      <c r="OA223">
        <v>20.907579999999999</v>
      </c>
      <c r="OB223" s="1">
        <v>3.9537600000000002E-4</v>
      </c>
      <c r="OC223" s="1">
        <v>0.1297566</v>
      </c>
      <c r="OD223">
        <v>0.72046719999999997</v>
      </c>
      <c r="OE223">
        <v>20.655940000000001</v>
      </c>
      <c r="OF223" s="1">
        <v>3.8697360000000002E-4</v>
      </c>
      <c r="OG223" s="1">
        <v>0.12701609999999999</v>
      </c>
      <c r="OH223">
        <v>0.72040459999999995</v>
      </c>
      <c r="OI223">
        <v>20.689869999999999</v>
      </c>
      <c r="OJ223" s="1">
        <v>3.7755090000000002E-4</v>
      </c>
      <c r="OK223" s="1">
        <v>0.123956</v>
      </c>
    </row>
    <row r="224" spans="1:401" x14ac:dyDescent="0.35">
      <c r="A224">
        <v>230</v>
      </c>
      <c r="B224" t="s">
        <v>4</v>
      </c>
      <c r="C224" t="s">
        <v>181</v>
      </c>
      <c r="D224" t="s">
        <v>230</v>
      </c>
      <c r="E224">
        <v>854.18370000000004</v>
      </c>
      <c r="F224">
        <v>0.9502121</v>
      </c>
      <c r="G224">
        <v>16.66723</v>
      </c>
      <c r="H224">
        <v>0</v>
      </c>
      <c r="I224">
        <v>0</v>
      </c>
      <c r="J224">
        <v>0.94733610000000001</v>
      </c>
      <c r="K224">
        <v>16.263079999999999</v>
      </c>
      <c r="L224">
        <v>0</v>
      </c>
      <c r="M224">
        <v>0</v>
      </c>
      <c r="N224">
        <v>0.94438759999999999</v>
      </c>
      <c r="O224">
        <v>16.502030000000001</v>
      </c>
      <c r="P224">
        <v>0</v>
      </c>
      <c r="Q224">
        <v>0</v>
      </c>
      <c r="R224">
        <v>0.94139499999999998</v>
      </c>
      <c r="S224">
        <v>16.766780000000001</v>
      </c>
      <c r="T224">
        <v>0</v>
      </c>
      <c r="U224">
        <v>0</v>
      </c>
      <c r="V224">
        <v>0.93831679999999995</v>
      </c>
      <c r="W224">
        <v>17.240369999999999</v>
      </c>
      <c r="X224">
        <v>0</v>
      </c>
      <c r="Y224">
        <v>0</v>
      </c>
      <c r="Z224">
        <v>0.9351874</v>
      </c>
      <c r="AA224">
        <v>17.305959999999999</v>
      </c>
      <c r="AB224">
        <v>0</v>
      </c>
      <c r="AC224">
        <v>0</v>
      </c>
      <c r="AD224">
        <v>0.93197269999999999</v>
      </c>
      <c r="AE224">
        <v>17.152830000000002</v>
      </c>
      <c r="AF224">
        <v>0</v>
      </c>
      <c r="AG224">
        <v>0</v>
      </c>
      <c r="AH224">
        <v>0.92865430000000004</v>
      </c>
      <c r="AI224">
        <v>16.78952</v>
      </c>
      <c r="AJ224">
        <v>0</v>
      </c>
      <c r="AK224">
        <v>0</v>
      </c>
      <c r="AL224">
        <v>0.92529919999999999</v>
      </c>
      <c r="AM224">
        <v>16.352779999999999</v>
      </c>
      <c r="AN224">
        <v>0</v>
      </c>
      <c r="AO224">
        <v>0</v>
      </c>
      <c r="AP224">
        <v>0.92189929999999998</v>
      </c>
      <c r="AQ224">
        <v>15.975339999999999</v>
      </c>
      <c r="AR224" s="1">
        <v>1.397539E-32</v>
      </c>
      <c r="AS224" s="1">
        <v>4.1988640000000003E-30</v>
      </c>
      <c r="AT224">
        <v>0.91849020000000003</v>
      </c>
      <c r="AU224">
        <v>16.16141</v>
      </c>
      <c r="AV224" s="1">
        <v>6.0735230000000003E-22</v>
      </c>
      <c r="AW224" s="1">
        <v>1.8321099999999999E-19</v>
      </c>
      <c r="AX224">
        <v>0.91505550000000002</v>
      </c>
      <c r="AY224">
        <v>16.36168</v>
      </c>
      <c r="AZ224" s="1">
        <v>5.2707440000000001E-13</v>
      </c>
      <c r="BA224" s="1">
        <v>1.329677E-10</v>
      </c>
      <c r="BB224">
        <v>0.91173990000000005</v>
      </c>
      <c r="BC224">
        <v>16.63936</v>
      </c>
      <c r="BD224" s="1">
        <v>2.8737699999999999E-7</v>
      </c>
      <c r="BE224" s="1">
        <v>6.3714459999999998E-5</v>
      </c>
      <c r="BF224">
        <v>0.90839479999999995</v>
      </c>
      <c r="BG224">
        <v>16.833919999999999</v>
      </c>
      <c r="BH224" s="1">
        <v>2.402343E-4</v>
      </c>
      <c r="BI224" s="1">
        <v>5.7545039999999999E-2</v>
      </c>
      <c r="BJ224">
        <v>0.90511090000000005</v>
      </c>
      <c r="BK224">
        <v>16.633880000000001</v>
      </c>
      <c r="BL224" s="1">
        <v>2.6084570000000001E-2</v>
      </c>
      <c r="BM224">
        <v>6.6028219999999997</v>
      </c>
      <c r="BN224">
        <v>0.90178970000000003</v>
      </c>
      <c r="BO224">
        <v>16.147200000000002</v>
      </c>
      <c r="BP224">
        <v>0.72121880000000005</v>
      </c>
      <c r="BQ224">
        <v>191.2473</v>
      </c>
      <c r="BR224">
        <v>0.89854789999999995</v>
      </c>
      <c r="BS224">
        <v>15.54327</v>
      </c>
      <c r="BT224">
        <v>7.0766819999999999</v>
      </c>
      <c r="BU224">
        <v>1954.5329999999999</v>
      </c>
      <c r="BV224">
        <v>0.89509689999999997</v>
      </c>
      <c r="BW224">
        <v>15.2967</v>
      </c>
      <c r="BX224">
        <v>30.430430000000001</v>
      </c>
      <c r="BY224">
        <v>8717.6620000000003</v>
      </c>
      <c r="BZ224">
        <v>0.89147319999999997</v>
      </c>
      <c r="CA224">
        <v>15.498559999999999</v>
      </c>
      <c r="CB224">
        <v>66.710530000000006</v>
      </c>
      <c r="CC224">
        <v>19756.14</v>
      </c>
      <c r="CD224">
        <v>0.88723989999999997</v>
      </c>
      <c r="CE224">
        <v>16.034459999999999</v>
      </c>
      <c r="CF224">
        <v>83.681100000000001</v>
      </c>
      <c r="CG224">
        <v>25568.49</v>
      </c>
      <c r="CH224">
        <v>0.88232339999999998</v>
      </c>
      <c r="CI224">
        <v>16.579889999999999</v>
      </c>
      <c r="CJ224">
        <v>66.154169999999993</v>
      </c>
      <c r="CK224">
        <v>20796.11</v>
      </c>
      <c r="CL224">
        <v>0.8766467</v>
      </c>
      <c r="CM224">
        <v>16.77797</v>
      </c>
      <c r="CN224">
        <v>35.6496</v>
      </c>
      <c r="CO224">
        <v>11510.9</v>
      </c>
      <c r="CP224">
        <v>0.87029120000000004</v>
      </c>
      <c r="CQ224">
        <v>16.754490000000001</v>
      </c>
      <c r="CR224">
        <v>14.07625</v>
      </c>
      <c r="CS224">
        <v>4659.893</v>
      </c>
      <c r="CT224">
        <v>0.86349949999999998</v>
      </c>
      <c r="CU224">
        <v>16.588370000000001</v>
      </c>
      <c r="CV224">
        <v>4.3662879999999999</v>
      </c>
      <c r="CW224">
        <v>1476.7739999999999</v>
      </c>
      <c r="CX224">
        <v>0.85620110000000005</v>
      </c>
      <c r="CY224">
        <v>16.2925</v>
      </c>
      <c r="CZ224">
        <v>1.1553720000000001</v>
      </c>
      <c r="DA224">
        <v>397.14929999999998</v>
      </c>
      <c r="DB224">
        <v>0.84869989999999995</v>
      </c>
      <c r="DC224">
        <v>16.285319999999999</v>
      </c>
      <c r="DD224">
        <v>0.30535410000000002</v>
      </c>
      <c r="DE224">
        <v>105.0485</v>
      </c>
      <c r="DF224">
        <v>0.84102509999999997</v>
      </c>
      <c r="DG224">
        <v>16.514849999999999</v>
      </c>
      <c r="DH224" s="1">
        <v>0.11142100000000001</v>
      </c>
      <c r="DI224">
        <v>37.306480000000001</v>
      </c>
      <c r="DJ224">
        <v>0.83312240000000004</v>
      </c>
      <c r="DK224">
        <v>16.744520000000001</v>
      </c>
      <c r="DL224" s="1">
        <v>7.0285899999999998E-2</v>
      </c>
      <c r="DM224">
        <v>22.855879999999999</v>
      </c>
      <c r="DN224">
        <v>0.82528279999999998</v>
      </c>
      <c r="DO224">
        <v>17.085039999999999</v>
      </c>
      <c r="DP224" s="1">
        <v>6.2411399999999999E-2</v>
      </c>
      <c r="DQ224">
        <v>20.11243</v>
      </c>
      <c r="DR224">
        <v>0.81774309999999995</v>
      </c>
      <c r="DS224">
        <v>17.268070000000002</v>
      </c>
      <c r="DT224" s="1">
        <v>6.20987E-2</v>
      </c>
      <c r="DU224" s="1">
        <v>20.039459999999998</v>
      </c>
      <c r="DV224">
        <v>0.81072960000000005</v>
      </c>
      <c r="DW224">
        <v>17.303599999999999</v>
      </c>
      <c r="DX224" s="1">
        <v>6.2720869999999998E-2</v>
      </c>
      <c r="DY224" s="1">
        <v>20.33887</v>
      </c>
      <c r="DZ224">
        <v>0.80367449999999996</v>
      </c>
      <c r="EA224">
        <v>17.2136</v>
      </c>
      <c r="EB224" s="1">
        <v>6.1952210000000001E-2</v>
      </c>
      <c r="EC224" s="1">
        <v>20.215769999999999</v>
      </c>
      <c r="ED224">
        <v>0.79654000000000003</v>
      </c>
      <c r="EE224">
        <v>16.96593</v>
      </c>
      <c r="EF224" s="1">
        <v>5.9295069999999998E-2</v>
      </c>
      <c r="EG224" s="1">
        <v>19.470949999999998</v>
      </c>
      <c r="EH224">
        <v>0.78970549999999995</v>
      </c>
      <c r="EI224">
        <v>16.889009999999999</v>
      </c>
      <c r="EJ224" s="1">
        <v>5.5287059999999999E-2</v>
      </c>
      <c r="EK224" s="1">
        <v>18.255330000000001</v>
      </c>
      <c r="EL224">
        <v>0.78330390000000005</v>
      </c>
      <c r="EM224">
        <v>17.01474</v>
      </c>
      <c r="EN224" s="1">
        <v>5.0616899999999999E-2</v>
      </c>
      <c r="EO224" s="1">
        <v>16.791419999999999</v>
      </c>
      <c r="EP224">
        <v>0.77718160000000003</v>
      </c>
      <c r="EQ224">
        <v>17.341380000000001</v>
      </c>
      <c r="ER224" s="1">
        <v>4.579449E-2</v>
      </c>
      <c r="ES224" s="1">
        <v>15.25483</v>
      </c>
      <c r="ET224">
        <v>0.77143050000000002</v>
      </c>
      <c r="EU224">
        <v>17.744800000000001</v>
      </c>
      <c r="EV224" s="1">
        <v>4.1052119999999998E-2</v>
      </c>
      <c r="EW224" s="1">
        <v>13.725350000000001</v>
      </c>
      <c r="EX224">
        <v>0.76603449999999995</v>
      </c>
      <c r="EY224">
        <v>17.896909999999998</v>
      </c>
      <c r="EZ224" s="1">
        <v>3.6387000000000003E-2</v>
      </c>
      <c r="FA224" s="1">
        <v>12.209199999999999</v>
      </c>
      <c r="FB224">
        <v>0.76106649999999998</v>
      </c>
      <c r="FC224">
        <v>17.90062</v>
      </c>
      <c r="FD224" s="1">
        <v>3.1821910000000002E-2</v>
      </c>
      <c r="FE224" s="1">
        <v>10.71176</v>
      </c>
      <c r="FF224">
        <v>0.75740359999999995</v>
      </c>
      <c r="FG224">
        <v>17.81673</v>
      </c>
      <c r="FH224" s="1">
        <v>2.7515669999999999E-2</v>
      </c>
      <c r="FI224" s="1">
        <v>9.2753650000000007</v>
      </c>
      <c r="FJ224">
        <v>0.75413549999999996</v>
      </c>
      <c r="FK224">
        <v>17.69408</v>
      </c>
      <c r="FL224" s="1">
        <v>2.36403E-2</v>
      </c>
      <c r="FM224" s="1">
        <v>7.9728690000000002</v>
      </c>
      <c r="FN224">
        <v>0.75138590000000005</v>
      </c>
      <c r="FO224">
        <v>18.043119999999998</v>
      </c>
      <c r="FP224" s="1">
        <v>2.032519E-2</v>
      </c>
      <c r="FQ224" s="1">
        <v>6.85189</v>
      </c>
      <c r="FR224">
        <v>0.74919930000000001</v>
      </c>
      <c r="FS224">
        <v>18.191949999999999</v>
      </c>
      <c r="FT224" s="1">
        <v>1.759173E-2</v>
      </c>
      <c r="FU224" s="1">
        <v>5.9234609999999996</v>
      </c>
      <c r="FV224">
        <v>0.74769110000000005</v>
      </c>
      <c r="FW224">
        <v>18.236640000000001</v>
      </c>
      <c r="FX224" s="1">
        <v>1.5367520000000001E-2</v>
      </c>
      <c r="FY224" s="1">
        <v>5.1656870000000001</v>
      </c>
      <c r="FZ224">
        <v>0.74658239999999998</v>
      </c>
      <c r="GA224">
        <v>18.191310000000001</v>
      </c>
      <c r="GB224" s="1">
        <v>1.351404E-2</v>
      </c>
      <c r="GC224" s="1">
        <v>4.5356579999999997</v>
      </c>
      <c r="GD224">
        <v>0.74578029999999995</v>
      </c>
      <c r="GE224">
        <v>18.087250000000001</v>
      </c>
      <c r="GF224" s="1">
        <v>1.1850350000000001E-2</v>
      </c>
      <c r="GG224" s="1">
        <v>3.9742899999999999</v>
      </c>
      <c r="GH224">
        <v>0.74526300000000001</v>
      </c>
      <c r="GI224">
        <v>17.995519999999999</v>
      </c>
      <c r="GJ224" s="1">
        <v>1.019981E-2</v>
      </c>
      <c r="GK224" s="1">
        <v>3.421929</v>
      </c>
      <c r="GL224">
        <v>0.74498439999999999</v>
      </c>
      <c r="GM224">
        <v>17.931100000000001</v>
      </c>
      <c r="GN224" s="1">
        <v>8.4864220000000004E-3</v>
      </c>
      <c r="GO224" s="1">
        <v>2.850873</v>
      </c>
      <c r="GP224">
        <v>0.74491540000000001</v>
      </c>
      <c r="GQ224">
        <v>17.882200000000001</v>
      </c>
      <c r="GR224" s="1">
        <v>6.8001909999999997E-3</v>
      </c>
      <c r="GS224" s="1">
        <v>2.286937</v>
      </c>
      <c r="GT224">
        <v>0.74500140000000004</v>
      </c>
      <c r="GU224">
        <v>18.288799999999998</v>
      </c>
      <c r="GV224" s="1">
        <v>5.3136620000000002E-3</v>
      </c>
      <c r="GW224" s="1">
        <v>1.787277</v>
      </c>
      <c r="GX224">
        <v>0.74514939999999996</v>
      </c>
      <c r="GY224">
        <v>18.48779</v>
      </c>
      <c r="GZ224" s="1">
        <v>4.1562539999999999E-3</v>
      </c>
      <c r="HA224" s="1">
        <v>1.395381</v>
      </c>
      <c r="HB224">
        <v>0.74534239999999996</v>
      </c>
      <c r="HC224">
        <v>18.66874</v>
      </c>
      <c r="HD224" s="1">
        <v>3.3423189999999998E-3</v>
      </c>
      <c r="HE224" s="1">
        <v>1.1183799999999999</v>
      </c>
      <c r="HF224">
        <v>0.74560590000000004</v>
      </c>
      <c r="HG224">
        <v>19.010380000000001</v>
      </c>
      <c r="HH224" s="1">
        <v>2.804113E-3</v>
      </c>
      <c r="HI224" s="1">
        <v>0.93471970000000004</v>
      </c>
      <c r="HJ224">
        <v>0.74584569999999994</v>
      </c>
      <c r="HK224">
        <v>19.202100000000002</v>
      </c>
      <c r="HL224" s="1">
        <v>2.4505690000000001E-3</v>
      </c>
      <c r="HM224" s="1">
        <v>0.81427740000000004</v>
      </c>
      <c r="HN224">
        <v>0.74606280000000003</v>
      </c>
      <c r="HO224">
        <v>19.13974</v>
      </c>
      <c r="HP224" s="1">
        <v>2.2046349999999999E-3</v>
      </c>
      <c r="HQ224" s="1">
        <v>0.73101680000000002</v>
      </c>
      <c r="HR224">
        <v>0.74626360000000003</v>
      </c>
      <c r="HS224">
        <v>19.07526</v>
      </c>
      <c r="HT224" s="1">
        <v>2.015406E-3</v>
      </c>
      <c r="HU224" s="1">
        <v>0.66747710000000005</v>
      </c>
      <c r="HV224">
        <v>0.74644670000000002</v>
      </c>
      <c r="HW224">
        <v>18.90213</v>
      </c>
      <c r="HX224" s="1">
        <v>1.8588809999999999E-3</v>
      </c>
      <c r="HY224" s="1">
        <v>0.61517140000000003</v>
      </c>
      <c r="HZ224">
        <v>0.74657980000000002</v>
      </c>
      <c r="IA224">
        <v>19.175809999999998</v>
      </c>
      <c r="IB224" s="1">
        <v>1.7265029999999999E-3</v>
      </c>
      <c r="IC224" s="1">
        <v>0.57104200000000005</v>
      </c>
      <c r="ID224">
        <v>0.74668210000000002</v>
      </c>
      <c r="IE224">
        <v>19.593440000000001</v>
      </c>
      <c r="IF224" s="1">
        <v>1.6154990000000001E-3</v>
      </c>
      <c r="IG224" s="1">
        <v>0.53401600000000005</v>
      </c>
      <c r="IH224">
        <v>0.74676719999999996</v>
      </c>
      <c r="II224">
        <v>19.96885</v>
      </c>
      <c r="IJ224" s="1">
        <v>1.52282E-3</v>
      </c>
      <c r="IK224" s="1">
        <v>0.5031504</v>
      </c>
      <c r="IL224">
        <v>0.74681379999999997</v>
      </c>
      <c r="IM224">
        <v>20.394110000000001</v>
      </c>
      <c r="IN224" s="1">
        <v>1.4455099999999999E-3</v>
      </c>
      <c r="IO224" s="1">
        <v>0.47740129999999997</v>
      </c>
      <c r="IP224">
        <v>0.74685230000000002</v>
      </c>
      <c r="IQ224">
        <v>20.498699999999999</v>
      </c>
      <c r="IR224" s="1">
        <v>1.381499E-3</v>
      </c>
      <c r="IS224" s="1">
        <v>0.4560457</v>
      </c>
      <c r="IT224">
        <v>0.74688520000000003</v>
      </c>
      <c r="IU224">
        <v>20.456530000000001</v>
      </c>
      <c r="IV224" s="1">
        <v>1.33011E-3</v>
      </c>
      <c r="IW224" s="1">
        <v>0.43889230000000001</v>
      </c>
      <c r="IX224">
        <v>0.74690559999999995</v>
      </c>
      <c r="IY224">
        <v>20.468</v>
      </c>
      <c r="IZ224" s="1">
        <v>1.2897150000000001E-3</v>
      </c>
      <c r="JA224" s="1">
        <v>0.42540630000000001</v>
      </c>
      <c r="JB224">
        <v>0.7469325</v>
      </c>
      <c r="JC224">
        <v>20.364999999999998</v>
      </c>
      <c r="JD224" s="1">
        <v>1.2562000000000001E-3</v>
      </c>
      <c r="JE224" s="1">
        <v>0.4142672</v>
      </c>
      <c r="JF224">
        <v>0.74694450000000001</v>
      </c>
      <c r="JG224">
        <v>20.39367</v>
      </c>
      <c r="JH224" s="1">
        <v>1.223764E-3</v>
      </c>
      <c r="JI224" s="1">
        <v>0.40365230000000002</v>
      </c>
      <c r="JJ224">
        <v>0.74695259999999997</v>
      </c>
      <c r="JK224">
        <v>20.114940000000001</v>
      </c>
      <c r="JL224" s="1">
        <v>1.1888129999999999E-3</v>
      </c>
      <c r="JM224" s="1">
        <v>0.39219949999999998</v>
      </c>
      <c r="JN224">
        <v>0.7469517</v>
      </c>
      <c r="JO224">
        <v>19.927230000000002</v>
      </c>
      <c r="JP224" s="1">
        <v>1.149759E-3</v>
      </c>
      <c r="JQ224" s="1">
        <v>0.3794689</v>
      </c>
      <c r="JR224">
        <v>0.74695809999999996</v>
      </c>
      <c r="JS224">
        <v>19.645579999999999</v>
      </c>
      <c r="JT224" s="1">
        <v>1.1081559999999999E-3</v>
      </c>
      <c r="JU224" s="1">
        <v>0.3657918</v>
      </c>
      <c r="JV224">
        <v>0.74694260000000001</v>
      </c>
      <c r="JW224">
        <v>19.450019999999999</v>
      </c>
      <c r="JX224" s="1">
        <v>1.0653209999999999E-3</v>
      </c>
      <c r="JY224" s="1">
        <v>0.3517362</v>
      </c>
      <c r="JZ224">
        <v>0.74695520000000004</v>
      </c>
      <c r="KA224">
        <v>19.44866</v>
      </c>
      <c r="KB224" s="1">
        <v>1.022893E-3</v>
      </c>
      <c r="KC224" s="1">
        <v>0.33774140000000002</v>
      </c>
      <c r="KD224">
        <v>0.74695299999999998</v>
      </c>
      <c r="KE224">
        <v>19.440850000000001</v>
      </c>
      <c r="KF224" s="1">
        <v>9.8159630000000005E-4</v>
      </c>
      <c r="KG224" s="1">
        <v>0.3241251</v>
      </c>
      <c r="KH224">
        <v>0.74695719999999999</v>
      </c>
      <c r="KI224">
        <v>19.246479999999998</v>
      </c>
      <c r="KJ224" s="1">
        <v>9.4198299999999997E-4</v>
      </c>
      <c r="KK224" s="1">
        <v>0.31105319999999997</v>
      </c>
      <c r="KL224">
        <v>0.74696300000000004</v>
      </c>
      <c r="KM224">
        <v>19.273790000000002</v>
      </c>
      <c r="KN224" s="1">
        <v>9.0417340000000001E-4</v>
      </c>
      <c r="KO224" s="1">
        <v>0.2985563</v>
      </c>
      <c r="KP224">
        <v>0.74695860000000003</v>
      </c>
      <c r="KQ224">
        <v>18.91534</v>
      </c>
      <c r="KR224" s="1">
        <v>8.6809970000000002E-4</v>
      </c>
      <c r="KS224" s="1">
        <v>0.2866322</v>
      </c>
      <c r="KT224">
        <v>0.74696940000000001</v>
      </c>
      <c r="KU224">
        <v>18.671679999999999</v>
      </c>
      <c r="KV224" s="1">
        <v>8.3376649999999995E-4</v>
      </c>
      <c r="KW224" s="1">
        <v>0.27529819999999999</v>
      </c>
      <c r="KX224">
        <v>0.74695719999999999</v>
      </c>
      <c r="KY224">
        <v>18.627770000000002</v>
      </c>
      <c r="KZ224" s="1">
        <v>8.0107419999999999E-4</v>
      </c>
      <c r="LA224" s="1">
        <v>0.2644995</v>
      </c>
      <c r="LB224">
        <v>0.74696079999999998</v>
      </c>
      <c r="LC224">
        <v>18.520240000000001</v>
      </c>
      <c r="LD224" s="1">
        <v>7.6980379999999995E-4</v>
      </c>
      <c r="LE224" s="1">
        <v>0.25417519999999999</v>
      </c>
      <c r="LF224">
        <v>0.74694729999999998</v>
      </c>
      <c r="LG224">
        <v>18.334959999999999</v>
      </c>
      <c r="LH224" s="1">
        <v>7.3990890000000004E-4</v>
      </c>
      <c r="LI224" s="1">
        <v>0.2442869</v>
      </c>
      <c r="LJ224">
        <v>0.74695630000000002</v>
      </c>
      <c r="LK224">
        <v>18.16479</v>
      </c>
      <c r="LL224" s="1">
        <v>7.111439E-4</v>
      </c>
      <c r="LM224" s="1">
        <v>0.23479839999999999</v>
      </c>
      <c r="LN224">
        <v>0.74695750000000005</v>
      </c>
      <c r="LO224">
        <v>18.089559999999999</v>
      </c>
      <c r="LP224" s="1">
        <v>6.8374769999999998E-4</v>
      </c>
      <c r="LQ224" s="1">
        <v>0.22576280000000001</v>
      </c>
      <c r="LR224">
        <v>0.74695140000000004</v>
      </c>
      <c r="LS224">
        <v>18.571090000000002</v>
      </c>
      <c r="LT224" s="1">
        <v>6.5788689999999998E-4</v>
      </c>
      <c r="LU224" s="1">
        <v>0.21721209999999999</v>
      </c>
      <c r="LV224">
        <v>0.74695009999999995</v>
      </c>
      <c r="LW224">
        <v>18.83361</v>
      </c>
      <c r="LX224" s="1">
        <v>6.332388E-4</v>
      </c>
      <c r="LY224" s="1">
        <v>0.20906910000000001</v>
      </c>
      <c r="LZ224">
        <v>0.74693129999999996</v>
      </c>
      <c r="MA224">
        <v>19.08633</v>
      </c>
      <c r="MB224" s="1">
        <v>6.0966890000000004E-4</v>
      </c>
      <c r="MC224" s="1">
        <v>0.2012795</v>
      </c>
      <c r="MD224">
        <v>0.74688849999999996</v>
      </c>
      <c r="ME224">
        <v>19.50243</v>
      </c>
      <c r="MF224" s="1">
        <v>5.8714590000000005E-4</v>
      </c>
      <c r="MG224" s="1">
        <v>0.19384789999999999</v>
      </c>
      <c r="MH224">
        <v>0.74680040000000003</v>
      </c>
      <c r="MI224">
        <v>19.546340000000001</v>
      </c>
      <c r="MJ224" s="1">
        <v>5.6560629999999996E-4</v>
      </c>
      <c r="MK224" s="1">
        <v>0.18675169999999999</v>
      </c>
      <c r="ML224">
        <v>0.74669770000000002</v>
      </c>
      <c r="MM224">
        <v>19.28764</v>
      </c>
      <c r="MN224" s="1">
        <v>5.4520199999999995E-4</v>
      </c>
      <c r="MO224" s="1">
        <v>0.18001639999999999</v>
      </c>
      <c r="MP224">
        <v>0.74652779999999996</v>
      </c>
      <c r="MQ224">
        <v>19.186</v>
      </c>
      <c r="MR224" s="1">
        <v>5.2575709999999999E-4</v>
      </c>
      <c r="MS224" s="1">
        <v>0.1736287</v>
      </c>
      <c r="MT224">
        <v>0.74634400000000001</v>
      </c>
      <c r="MU224">
        <v>19.115159999999999</v>
      </c>
      <c r="MV224" s="1">
        <v>5.0725569999999999E-4</v>
      </c>
      <c r="MW224" s="1">
        <v>0.16754910000000001</v>
      </c>
      <c r="MX224">
        <v>0.74612619999999996</v>
      </c>
      <c r="MY224">
        <v>19.57075</v>
      </c>
      <c r="MZ224" s="1">
        <v>4.8947870000000003E-4</v>
      </c>
      <c r="NA224" s="1">
        <v>0.16170609999999999</v>
      </c>
      <c r="NB224">
        <v>0.74586269999999999</v>
      </c>
      <c r="NC224">
        <v>20.00703</v>
      </c>
      <c r="ND224" s="1">
        <v>4.724819E-4</v>
      </c>
      <c r="NE224" s="1">
        <v>0.15613579999999999</v>
      </c>
      <c r="NF224">
        <v>0.7455908</v>
      </c>
      <c r="NG224">
        <v>20.35004</v>
      </c>
      <c r="NH224" s="1">
        <v>4.5614080000000001E-4</v>
      </c>
      <c r="NI224" s="1">
        <v>0.1507743</v>
      </c>
      <c r="NJ224">
        <v>0.74531119999999995</v>
      </c>
      <c r="NK224">
        <v>20.78923</v>
      </c>
      <c r="NL224" s="1">
        <v>4.405837E-4</v>
      </c>
      <c r="NM224" s="1">
        <v>0.14565429999999999</v>
      </c>
      <c r="NN224">
        <v>0.74504329999999996</v>
      </c>
      <c r="NO224">
        <v>20.927019999999999</v>
      </c>
      <c r="NP224" s="1">
        <v>4.2644249999999997E-4</v>
      </c>
      <c r="NQ224" s="1">
        <v>0.1409764</v>
      </c>
      <c r="NR224">
        <v>0.74480460000000004</v>
      </c>
      <c r="NS224">
        <v>20.964449999999999</v>
      </c>
      <c r="NT224" s="1">
        <v>4.1440660000000002E-4</v>
      </c>
      <c r="NU224" s="1">
        <v>0.13697770000000001</v>
      </c>
      <c r="NV224">
        <v>0.74459810000000004</v>
      </c>
      <c r="NW224">
        <v>21.017520000000001</v>
      </c>
      <c r="NX224" s="1">
        <v>4.0461739999999999E-4</v>
      </c>
      <c r="NY224" s="1">
        <v>0.13371540000000001</v>
      </c>
      <c r="NZ224">
        <v>0.7444113</v>
      </c>
      <c r="OA224">
        <v>20.92062</v>
      </c>
      <c r="OB224" s="1">
        <v>3.9627329999999999E-4</v>
      </c>
      <c r="OC224" s="1">
        <v>0.13095190000000001</v>
      </c>
      <c r="OD224">
        <v>0.74427670000000001</v>
      </c>
      <c r="OE224">
        <v>20.701350000000001</v>
      </c>
      <c r="OF224" s="1">
        <v>3.8794099999999999E-4</v>
      </c>
      <c r="OG224" s="1">
        <v>0.12821050000000001</v>
      </c>
      <c r="OH224">
        <v>0.74414590000000003</v>
      </c>
      <c r="OI224">
        <v>20.749759999999998</v>
      </c>
      <c r="OJ224" s="1">
        <v>3.7863879999999999E-4</v>
      </c>
      <c r="OK224" s="1">
        <v>0.1251728</v>
      </c>
    </row>
    <row r="225" spans="1:401" x14ac:dyDescent="0.35">
      <c r="A225">
        <v>231</v>
      </c>
      <c r="B225" t="s">
        <v>4</v>
      </c>
      <c r="C225" t="s">
        <v>181</v>
      </c>
      <c r="D225" t="s">
        <v>231</v>
      </c>
      <c r="E225">
        <v>808.30520000000001</v>
      </c>
      <c r="F225">
        <v>0.82175980000000004</v>
      </c>
      <c r="G225">
        <v>16.750589999999999</v>
      </c>
      <c r="H225">
        <v>0</v>
      </c>
      <c r="I225">
        <v>0</v>
      </c>
      <c r="J225">
        <v>0.82003190000000004</v>
      </c>
      <c r="K225">
        <v>16.3187</v>
      </c>
      <c r="L225">
        <v>0</v>
      </c>
      <c r="M225">
        <v>0</v>
      </c>
      <c r="N225">
        <v>0.81825329999999996</v>
      </c>
      <c r="O225">
        <v>16.510750000000002</v>
      </c>
      <c r="P225">
        <v>0</v>
      </c>
      <c r="Q225">
        <v>0</v>
      </c>
      <c r="R225">
        <v>0.81645250000000003</v>
      </c>
      <c r="S225">
        <v>16.749839999999999</v>
      </c>
      <c r="T225">
        <v>0</v>
      </c>
      <c r="U225">
        <v>0</v>
      </c>
      <c r="V225">
        <v>0.81459510000000002</v>
      </c>
      <c r="W225">
        <v>17.217390000000002</v>
      </c>
      <c r="X225">
        <v>0</v>
      </c>
      <c r="Y225">
        <v>0</v>
      </c>
      <c r="Z225">
        <v>0.81257889999999999</v>
      </c>
      <c r="AA225">
        <v>17.305499999999999</v>
      </c>
      <c r="AB225">
        <v>0</v>
      </c>
      <c r="AC225">
        <v>0</v>
      </c>
      <c r="AD225">
        <v>0.81037590000000004</v>
      </c>
      <c r="AE225">
        <v>17.185279999999999</v>
      </c>
      <c r="AF225">
        <v>0</v>
      </c>
      <c r="AG225">
        <v>0</v>
      </c>
      <c r="AH225">
        <v>0.80811230000000001</v>
      </c>
      <c r="AI225">
        <v>16.849820000000001</v>
      </c>
      <c r="AJ225">
        <v>0</v>
      </c>
      <c r="AK225">
        <v>0</v>
      </c>
      <c r="AL225">
        <v>0.80578260000000002</v>
      </c>
      <c r="AM225">
        <v>16.420549999999999</v>
      </c>
      <c r="AN225">
        <v>0</v>
      </c>
      <c r="AO225">
        <v>0</v>
      </c>
      <c r="AP225">
        <v>0.80344260000000001</v>
      </c>
      <c r="AQ225">
        <v>16.033539999999999</v>
      </c>
      <c r="AR225" s="1">
        <v>2.1965539999999999E-33</v>
      </c>
      <c r="AS225" s="1">
        <v>1.01776E-30</v>
      </c>
      <c r="AT225">
        <v>0.80110320000000002</v>
      </c>
      <c r="AU225">
        <v>16.17803</v>
      </c>
      <c r="AV225" s="1">
        <v>9.6743229999999995E-23</v>
      </c>
      <c r="AW225" s="1">
        <v>4.5032009999999999E-20</v>
      </c>
      <c r="AX225">
        <v>0.79873159999999999</v>
      </c>
      <c r="AY225">
        <v>16.348610000000001</v>
      </c>
      <c r="AZ225" s="1">
        <v>8.2424039999999996E-14</v>
      </c>
      <c r="BA225" s="1">
        <v>3.8285460000000001E-11</v>
      </c>
      <c r="BB225">
        <v>0.79651059999999996</v>
      </c>
      <c r="BC225">
        <v>16.611429999999999</v>
      </c>
      <c r="BD225" s="1">
        <v>1.366909E-7</v>
      </c>
      <c r="BE225" s="1">
        <v>3.8200839999999998E-5</v>
      </c>
      <c r="BF225">
        <v>0.79427170000000002</v>
      </c>
      <c r="BG225">
        <v>16.828520000000001</v>
      </c>
      <c r="BH225" s="1">
        <v>1.4288239999999999E-4</v>
      </c>
      <c r="BI225" s="1">
        <v>4.4094469999999997E-2</v>
      </c>
      <c r="BJ225">
        <v>0.79207919999999998</v>
      </c>
      <c r="BK225">
        <v>16.667490000000001</v>
      </c>
      <c r="BL225" s="1">
        <v>1.7736189999999999E-2</v>
      </c>
      <c r="BM225">
        <v>5.9404969999999997</v>
      </c>
      <c r="BN225">
        <v>0.78985470000000002</v>
      </c>
      <c r="BO225">
        <v>16.22336</v>
      </c>
      <c r="BP225">
        <v>0.54294909999999996</v>
      </c>
      <c r="BQ225">
        <v>196.02869999999999</v>
      </c>
      <c r="BR225">
        <v>0.78772540000000002</v>
      </c>
      <c r="BS225">
        <v>15.634130000000001</v>
      </c>
      <c r="BT225">
        <v>5.7954210000000002</v>
      </c>
      <c r="BU225">
        <v>2244.5790000000002</v>
      </c>
      <c r="BV225">
        <v>0.7854409</v>
      </c>
      <c r="BW225">
        <v>15.376390000000001</v>
      </c>
      <c r="BX225">
        <v>26.796769999999999</v>
      </c>
      <c r="BY225">
        <v>11091.16</v>
      </c>
      <c r="BZ225">
        <v>0.78311540000000002</v>
      </c>
      <c r="CA225">
        <v>15.54125</v>
      </c>
      <c r="CB225">
        <v>62.6342</v>
      </c>
      <c r="CC225">
        <v>27608.33</v>
      </c>
      <c r="CD225">
        <v>0.78035840000000001</v>
      </c>
      <c r="CE225">
        <v>16.03933</v>
      </c>
      <c r="CF225">
        <v>83.251940000000005</v>
      </c>
      <c r="CG225">
        <v>38975.17</v>
      </c>
      <c r="CH225">
        <v>0.77714190000000005</v>
      </c>
      <c r="CI225">
        <v>16.56287</v>
      </c>
      <c r="CJ225">
        <v>69.2654</v>
      </c>
      <c r="CK225">
        <v>34332.839999999997</v>
      </c>
      <c r="CL225">
        <v>0.7734605</v>
      </c>
      <c r="CM225">
        <v>16.757529999999999</v>
      </c>
      <c r="CN225">
        <v>39.095590000000001</v>
      </c>
      <c r="CO225">
        <v>20451.48</v>
      </c>
      <c r="CP225">
        <v>0.76935019999999998</v>
      </c>
      <c r="CQ225">
        <v>16.74025</v>
      </c>
      <c r="CR225">
        <v>16.0809</v>
      </c>
      <c r="CS225">
        <v>8844.5540000000001</v>
      </c>
      <c r="CT225">
        <v>0.76502360000000003</v>
      </c>
      <c r="CU225">
        <v>16.609529999999999</v>
      </c>
      <c r="CV225">
        <v>5.1614259999999996</v>
      </c>
      <c r="CW225">
        <v>2966.1610000000001</v>
      </c>
      <c r="CX225">
        <v>0.76039730000000005</v>
      </c>
      <c r="CY225">
        <v>16.345179999999999</v>
      </c>
      <c r="CZ225">
        <v>1.3961920000000001</v>
      </c>
      <c r="DA225">
        <v>829.80010000000004</v>
      </c>
      <c r="DB225">
        <v>0.75541729999999996</v>
      </c>
      <c r="DC225">
        <v>16.35361</v>
      </c>
      <c r="DD225">
        <v>0.36566969999999999</v>
      </c>
      <c r="DE225">
        <v>218.60339999999999</v>
      </c>
      <c r="DF225">
        <v>0.75019089999999999</v>
      </c>
      <c r="DG225">
        <v>16.582730000000002</v>
      </c>
      <c r="DH225" s="1">
        <v>0.1248387</v>
      </c>
      <c r="DI225">
        <v>70.790940000000006</v>
      </c>
      <c r="DJ225">
        <v>0.74484910000000004</v>
      </c>
      <c r="DK225">
        <v>16.785350000000001</v>
      </c>
      <c r="DL225" s="1">
        <v>7.3076810000000006E-2</v>
      </c>
      <c r="DM225">
        <v>38.45684</v>
      </c>
      <c r="DN225">
        <v>0.73962360000000005</v>
      </c>
      <c r="DO225">
        <v>17.084980000000002</v>
      </c>
      <c r="DP225" s="1">
        <v>6.2819429999999996E-2</v>
      </c>
      <c r="DQ225">
        <v>32.004339999999999</v>
      </c>
      <c r="DR225">
        <v>0.73478109999999996</v>
      </c>
      <c r="DS225">
        <v>17.241790000000002</v>
      </c>
      <c r="DT225" s="1">
        <v>6.1969969999999999E-2</v>
      </c>
      <c r="DU225" s="1">
        <v>31.433979999999998</v>
      </c>
      <c r="DV225">
        <v>0.7306646</v>
      </c>
      <c r="DW225">
        <v>17.26633</v>
      </c>
      <c r="DX225" s="1">
        <v>6.2619480000000005E-2</v>
      </c>
      <c r="DY225" s="1">
        <v>31.947469999999999</v>
      </c>
      <c r="DZ225">
        <v>0.72659700000000005</v>
      </c>
      <c r="EA225">
        <v>17.20177</v>
      </c>
      <c r="EB225" s="1">
        <v>6.2069369999999999E-2</v>
      </c>
      <c r="EC225" s="1">
        <v>31.979669999999999</v>
      </c>
      <c r="ED225">
        <v>0.72251100000000001</v>
      </c>
      <c r="EE225">
        <v>16.995480000000001</v>
      </c>
      <c r="EF225" s="1">
        <v>5.9659959999999998E-2</v>
      </c>
      <c r="EG225" s="1">
        <v>31.063099999999999</v>
      </c>
      <c r="EH225">
        <v>0.71872329999999995</v>
      </c>
      <c r="EI225">
        <v>16.946729999999999</v>
      </c>
      <c r="EJ225" s="1">
        <v>5.5807330000000002E-2</v>
      </c>
      <c r="EK225" s="1">
        <v>29.33623</v>
      </c>
      <c r="EL225">
        <v>0.71506670000000006</v>
      </c>
      <c r="EM225">
        <v>17.07593</v>
      </c>
      <c r="EN225" s="1">
        <v>5.1208160000000003E-2</v>
      </c>
      <c r="EO225" s="1">
        <v>27.14115</v>
      </c>
      <c r="EP225">
        <v>0.711511</v>
      </c>
      <c r="EQ225">
        <v>17.371700000000001</v>
      </c>
      <c r="ER225" s="1">
        <v>4.6401560000000001E-2</v>
      </c>
      <c r="ES225" s="1">
        <v>24.772369999999999</v>
      </c>
      <c r="ET225">
        <v>0.70820059999999996</v>
      </c>
      <c r="EU225">
        <v>17.73884</v>
      </c>
      <c r="EV225" s="1">
        <v>4.1657310000000003E-2</v>
      </c>
      <c r="EW225" s="1">
        <v>22.385619999999999</v>
      </c>
      <c r="EX225">
        <v>0.70507229999999999</v>
      </c>
      <c r="EY225">
        <v>17.86384</v>
      </c>
      <c r="EZ225" s="1">
        <v>3.6992530000000003E-2</v>
      </c>
      <c r="FA225" s="1">
        <v>20.01005</v>
      </c>
      <c r="FB225">
        <v>0.70209980000000005</v>
      </c>
      <c r="FC225">
        <v>17.852370000000001</v>
      </c>
      <c r="FD225" s="1">
        <v>3.2420940000000002E-2</v>
      </c>
      <c r="FE225" s="1">
        <v>17.64837</v>
      </c>
      <c r="FF225">
        <v>0.70021319999999998</v>
      </c>
      <c r="FG225">
        <v>17.785520000000002</v>
      </c>
      <c r="FH225" s="1">
        <v>2.8082360000000001E-2</v>
      </c>
      <c r="FI225" s="1">
        <v>15.351990000000001</v>
      </c>
      <c r="FJ225">
        <v>0.69850000000000001</v>
      </c>
      <c r="FK225">
        <v>17.694269999999999</v>
      </c>
      <c r="FL225" s="1">
        <v>2.4146310000000001E-2</v>
      </c>
      <c r="FM225" s="1">
        <v>13.235379999999999</v>
      </c>
      <c r="FN225">
        <v>0.69702359999999997</v>
      </c>
      <c r="FO225">
        <v>18.082599999999999</v>
      </c>
      <c r="FP225" s="1">
        <v>2.0754789999999999E-2</v>
      </c>
      <c r="FQ225" s="1">
        <v>11.38714</v>
      </c>
      <c r="FR225">
        <v>0.69592830000000006</v>
      </c>
      <c r="FS225">
        <v>18.27675</v>
      </c>
      <c r="FT225" s="1">
        <v>1.7945849999999999E-2</v>
      </c>
      <c r="FU225" s="1">
        <v>9.8410069999999994</v>
      </c>
      <c r="FV225">
        <v>0.69523610000000002</v>
      </c>
      <c r="FW225">
        <v>18.318439999999999</v>
      </c>
      <c r="FX225" s="1">
        <v>1.5658419999999999E-2</v>
      </c>
      <c r="FY225" s="1">
        <v>8.5740049999999997</v>
      </c>
      <c r="FZ225">
        <v>0.69470799999999999</v>
      </c>
      <c r="GA225">
        <v>18.242999999999999</v>
      </c>
      <c r="GB225" s="1">
        <v>1.376171E-2</v>
      </c>
      <c r="GC225" s="1">
        <v>7.5251429999999999</v>
      </c>
      <c r="GD225">
        <v>0.69436960000000003</v>
      </c>
      <c r="GE225">
        <v>18.09169</v>
      </c>
      <c r="GF225" s="1">
        <v>1.2080779999999999E-2</v>
      </c>
      <c r="GG225" s="1">
        <v>6.6060790000000003</v>
      </c>
      <c r="GH225">
        <v>0.69420680000000001</v>
      </c>
      <c r="GI225">
        <v>17.963979999999999</v>
      </c>
      <c r="GJ225" s="1">
        <v>1.043489E-2</v>
      </c>
      <c r="GK225" s="1">
        <v>5.7194750000000001</v>
      </c>
      <c r="GL225">
        <v>0.69411100000000003</v>
      </c>
      <c r="GM225">
        <v>17.898759999999999</v>
      </c>
      <c r="GN225" s="1">
        <v>8.7288079999999994E-3</v>
      </c>
      <c r="GO225" s="1">
        <v>4.8062659999999999</v>
      </c>
      <c r="GP225">
        <v>0.69416849999999997</v>
      </c>
      <c r="GQ225">
        <v>17.883019999999998</v>
      </c>
      <c r="GR225" s="1">
        <v>7.0311189999999997E-3</v>
      </c>
      <c r="GS225" s="1">
        <v>3.88964</v>
      </c>
      <c r="GT225">
        <v>0.69431050000000005</v>
      </c>
      <c r="GU225">
        <v>18.344280000000001</v>
      </c>
      <c r="GV225" s="1">
        <v>5.508626E-3</v>
      </c>
      <c r="GW225" s="1">
        <v>3.0552869999999999</v>
      </c>
      <c r="GX225">
        <v>0.69445659999999998</v>
      </c>
      <c r="GY225">
        <v>18.590330000000002</v>
      </c>
      <c r="GZ225" s="1">
        <v>4.3024350000000003E-3</v>
      </c>
      <c r="HA225" s="1">
        <v>2.382028</v>
      </c>
      <c r="HB225">
        <v>0.69463339999999996</v>
      </c>
      <c r="HC225">
        <v>18.752849999999999</v>
      </c>
      <c r="HD225" s="1">
        <v>3.442386E-3</v>
      </c>
      <c r="HE225" s="1">
        <v>1.8948609999999999</v>
      </c>
      <c r="HF225">
        <v>0.6948008</v>
      </c>
      <c r="HG225">
        <v>19.05058</v>
      </c>
      <c r="HH225" s="1">
        <v>2.8697240000000001E-3</v>
      </c>
      <c r="HI225" s="1">
        <v>1.567669</v>
      </c>
      <c r="HJ225">
        <v>0.69495830000000003</v>
      </c>
      <c r="HK225">
        <v>19.19998</v>
      </c>
      <c r="HL225" s="1">
        <v>2.4941550000000001E-3</v>
      </c>
      <c r="HM225" s="1">
        <v>1.3531820000000001</v>
      </c>
      <c r="HN225">
        <v>0.69508999999999999</v>
      </c>
      <c r="HO225">
        <v>19.102060000000002</v>
      </c>
      <c r="HP225" s="1">
        <v>2.2359139999999999E-3</v>
      </c>
      <c r="HQ225" s="1">
        <v>1.2073290000000001</v>
      </c>
      <c r="HR225">
        <v>0.69520749999999998</v>
      </c>
      <c r="HS225">
        <v>19.041599999999999</v>
      </c>
      <c r="HT225" s="1">
        <v>2.0401939999999999E-3</v>
      </c>
      <c r="HU225" s="1">
        <v>1.0987210000000001</v>
      </c>
      <c r="HV225">
        <v>0.69529549999999996</v>
      </c>
      <c r="HW225">
        <v>18.91281</v>
      </c>
      <c r="HX225" s="1">
        <v>1.87963E-3</v>
      </c>
      <c r="HY225" s="1">
        <v>1.010632</v>
      </c>
      <c r="HZ225">
        <v>0.69536929999999997</v>
      </c>
      <c r="IA225">
        <v>19.22466</v>
      </c>
      <c r="IB225" s="1">
        <v>1.7440050000000001E-3</v>
      </c>
      <c r="IC225" s="1">
        <v>0.93654709999999997</v>
      </c>
      <c r="ID225">
        <v>0.69539390000000001</v>
      </c>
      <c r="IE225">
        <v>19.670770000000001</v>
      </c>
      <c r="IF225" s="1">
        <v>1.630119E-3</v>
      </c>
      <c r="IG225" s="1">
        <v>0.87428139999999999</v>
      </c>
      <c r="IH225">
        <v>0.69541960000000003</v>
      </c>
      <c r="II225">
        <v>20.03612</v>
      </c>
      <c r="IJ225" s="1">
        <v>1.535018E-3</v>
      </c>
      <c r="IK225" s="1">
        <v>0.82233590000000001</v>
      </c>
      <c r="IL225">
        <v>0.69542800000000005</v>
      </c>
      <c r="IM225">
        <v>20.429960000000001</v>
      </c>
      <c r="IN225" s="1">
        <v>1.4556720000000001E-3</v>
      </c>
      <c r="IO225" s="1">
        <v>0.77899589999999996</v>
      </c>
      <c r="IP225">
        <v>0.69544510000000004</v>
      </c>
      <c r="IQ225">
        <v>20.50046</v>
      </c>
      <c r="IR225" s="1">
        <v>1.38984E-3</v>
      </c>
      <c r="IS225" s="1">
        <v>0.74297579999999996</v>
      </c>
      <c r="IT225">
        <v>0.69549179999999999</v>
      </c>
      <c r="IU225">
        <v>20.414860000000001</v>
      </c>
      <c r="IV225" s="1">
        <v>1.3367299999999999E-3</v>
      </c>
      <c r="IW225" s="1">
        <v>0.71380169999999998</v>
      </c>
      <c r="IX225">
        <v>0.69547219999999998</v>
      </c>
      <c r="IY225">
        <v>20.429829999999999</v>
      </c>
      <c r="IZ225" s="1">
        <v>1.29495E-3</v>
      </c>
      <c r="JA225" s="1">
        <v>0.69081230000000005</v>
      </c>
      <c r="JB225">
        <v>0.69548639999999995</v>
      </c>
      <c r="JC225">
        <v>20.377870000000001</v>
      </c>
      <c r="JD225" s="1">
        <v>1.2607199999999999E-3</v>
      </c>
      <c r="JE225" s="1">
        <v>0.67215009999999997</v>
      </c>
      <c r="JF225">
        <v>0.69547179999999997</v>
      </c>
      <c r="JG225">
        <v>20.465350000000001</v>
      </c>
      <c r="JH225" s="1">
        <v>1.228338E-3</v>
      </c>
      <c r="JI225" s="1">
        <v>0.65498789999999996</v>
      </c>
      <c r="JJ225">
        <v>0.69550040000000002</v>
      </c>
      <c r="JK225">
        <v>20.236560000000001</v>
      </c>
      <c r="JL225" s="1">
        <v>1.19389E-3</v>
      </c>
      <c r="JM225" s="1">
        <v>0.63690910000000001</v>
      </c>
      <c r="JN225">
        <v>0.69550029999999996</v>
      </c>
      <c r="JO225">
        <v>20.03303</v>
      </c>
      <c r="JP225" s="1">
        <v>1.1553469999999999E-3</v>
      </c>
      <c r="JQ225" s="1">
        <v>0.61680919999999995</v>
      </c>
      <c r="JR225">
        <v>0.69550350000000005</v>
      </c>
      <c r="JS225">
        <v>19.713170000000002</v>
      </c>
      <c r="JT225" s="1">
        <v>1.114044E-3</v>
      </c>
      <c r="JU225" s="1">
        <v>0.59503309999999998</v>
      </c>
      <c r="JV225">
        <v>0.69550699999999999</v>
      </c>
      <c r="JW225">
        <v>19.450859999999999</v>
      </c>
      <c r="JX225" s="1">
        <v>1.0712930000000001E-3</v>
      </c>
      <c r="JY225" s="1">
        <v>0.57244189999999995</v>
      </c>
      <c r="JZ225">
        <v>0.69549700000000003</v>
      </c>
      <c r="KA225">
        <v>19.409590000000001</v>
      </c>
      <c r="KB225" s="1">
        <v>1.02878E-3</v>
      </c>
      <c r="KC225" s="1">
        <v>0.54980819999999997</v>
      </c>
      <c r="KD225">
        <v>0.69549519999999998</v>
      </c>
      <c r="KE225">
        <v>19.415669999999999</v>
      </c>
      <c r="KF225" s="1">
        <v>9.8727170000000009E-4</v>
      </c>
      <c r="KG225" s="1">
        <v>0.52767770000000003</v>
      </c>
      <c r="KH225">
        <v>0.69549700000000003</v>
      </c>
      <c r="KI225">
        <v>19.278469999999999</v>
      </c>
      <c r="KJ225" s="1">
        <v>9.4742619999999998E-4</v>
      </c>
      <c r="KK225" s="1">
        <v>0.50640269999999998</v>
      </c>
      <c r="KL225">
        <v>0.69547630000000005</v>
      </c>
      <c r="KM225">
        <v>19.35942</v>
      </c>
      <c r="KN225" s="1">
        <v>9.0936719999999997E-4</v>
      </c>
      <c r="KO225" s="1">
        <v>0.48602630000000002</v>
      </c>
      <c r="KP225">
        <v>0.69547829999999999</v>
      </c>
      <c r="KQ225">
        <v>19.04757</v>
      </c>
      <c r="KR225" s="1">
        <v>8.7305089999999998E-4</v>
      </c>
      <c r="KS225" s="1">
        <v>0.46658460000000002</v>
      </c>
      <c r="KT225">
        <v>0.69548929999999998</v>
      </c>
      <c r="KU225">
        <v>18.778120000000001</v>
      </c>
      <c r="KV225" s="1">
        <v>8.3847339999999998E-4</v>
      </c>
      <c r="KW225" s="1">
        <v>0.44809690000000002</v>
      </c>
      <c r="KX225">
        <v>0.69549879999999997</v>
      </c>
      <c r="KY225">
        <v>18.694579999999998</v>
      </c>
      <c r="KZ225" s="1">
        <v>8.0556629999999996E-4</v>
      </c>
      <c r="LA225" s="1">
        <v>0.43049579999999998</v>
      </c>
      <c r="LB225">
        <v>0.6954747</v>
      </c>
      <c r="LC225">
        <v>18.544709999999998</v>
      </c>
      <c r="LD225" s="1">
        <v>7.7409620000000001E-4</v>
      </c>
      <c r="LE225" s="1">
        <v>0.41367209999999999</v>
      </c>
      <c r="LF225">
        <v>0.69546459999999999</v>
      </c>
      <c r="LG225">
        <v>18.327819999999999</v>
      </c>
      <c r="LH225" s="1">
        <v>7.4402720000000004E-4</v>
      </c>
      <c r="LI225" s="1">
        <v>0.39756930000000001</v>
      </c>
      <c r="LJ225">
        <v>0.69549930000000004</v>
      </c>
      <c r="LK225">
        <v>18.157050000000002</v>
      </c>
      <c r="LL225" s="1">
        <v>7.1509690000000001E-4</v>
      </c>
      <c r="LM225" s="1">
        <v>0.3821176</v>
      </c>
      <c r="LN225">
        <v>0.69547619999999999</v>
      </c>
      <c r="LO225">
        <v>18.105830000000001</v>
      </c>
      <c r="LP225" s="1">
        <v>6.8748759999999996E-4</v>
      </c>
      <c r="LQ225" s="1">
        <v>0.3673728</v>
      </c>
      <c r="LR225">
        <v>0.69546810000000003</v>
      </c>
      <c r="LS225">
        <v>18.623239999999999</v>
      </c>
      <c r="LT225" s="1">
        <v>6.6143129999999997E-4</v>
      </c>
      <c r="LU225" s="1">
        <v>0.35340359999999998</v>
      </c>
      <c r="LV225">
        <v>0.69546870000000005</v>
      </c>
      <c r="LW225">
        <v>18.930910000000001</v>
      </c>
      <c r="LX225" s="1">
        <v>6.3661640000000003E-4</v>
      </c>
      <c r="LY225" s="1">
        <v>0.34013270000000001</v>
      </c>
      <c r="LZ225">
        <v>0.69546430000000004</v>
      </c>
      <c r="MA225">
        <v>19.172799999999999</v>
      </c>
      <c r="MB225" s="1">
        <v>6.1290909999999995E-4</v>
      </c>
      <c r="MC225" s="1">
        <v>0.32744820000000002</v>
      </c>
      <c r="MD225">
        <v>0.69544300000000003</v>
      </c>
      <c r="ME225">
        <v>19.5703</v>
      </c>
      <c r="MF225" s="1">
        <v>5.9024079999999996E-4</v>
      </c>
      <c r="MG225" s="1">
        <v>0.31533440000000001</v>
      </c>
      <c r="MH225">
        <v>0.69539510000000004</v>
      </c>
      <c r="MI225">
        <v>19.587789999999998</v>
      </c>
      <c r="MJ225" s="1">
        <v>5.6855580000000005E-4</v>
      </c>
      <c r="MK225" s="1">
        <v>0.30376920000000002</v>
      </c>
      <c r="ML225">
        <v>0.69530309999999995</v>
      </c>
      <c r="MM225">
        <v>19.281469999999999</v>
      </c>
      <c r="MN225" s="1">
        <v>5.4799419999999996E-4</v>
      </c>
      <c r="MO225" s="1">
        <v>0.29277389999999998</v>
      </c>
      <c r="MP225">
        <v>0.6952064</v>
      </c>
      <c r="MQ225">
        <v>19.1646</v>
      </c>
      <c r="MR225" s="1">
        <v>5.2840129999999995E-4</v>
      </c>
      <c r="MS225" s="1">
        <v>0.28235480000000002</v>
      </c>
      <c r="MT225">
        <v>0.69507289999999999</v>
      </c>
      <c r="MU225">
        <v>19.115449999999999</v>
      </c>
      <c r="MV225" s="1">
        <v>5.0978760000000003E-4</v>
      </c>
      <c r="MW225" s="1">
        <v>0.27245760000000002</v>
      </c>
      <c r="MX225">
        <v>0.6949244</v>
      </c>
      <c r="MY225">
        <v>19.60586</v>
      </c>
      <c r="MZ225" s="1">
        <v>4.9190390000000001E-4</v>
      </c>
      <c r="NA225" s="1">
        <v>0.26295930000000001</v>
      </c>
      <c r="NB225">
        <v>0.69477480000000003</v>
      </c>
      <c r="NC225">
        <v>20.076049999999999</v>
      </c>
      <c r="ND225" s="1">
        <v>4.7479690000000002E-4</v>
      </c>
      <c r="NE225" s="1">
        <v>0.25388939999999999</v>
      </c>
      <c r="NF225">
        <v>0.69461799999999996</v>
      </c>
      <c r="NG225">
        <v>20.4114</v>
      </c>
      <c r="NH225" s="1">
        <v>4.5837230000000002E-4</v>
      </c>
      <c r="NI225" s="1">
        <v>0.24518809999999999</v>
      </c>
      <c r="NJ225">
        <v>0.69445029999999996</v>
      </c>
      <c r="NK225">
        <v>20.818460000000002</v>
      </c>
      <c r="NL225" s="1">
        <v>4.4268630000000002E-4</v>
      </c>
      <c r="NM225" s="1">
        <v>0.2368461</v>
      </c>
      <c r="NN225">
        <v>0.69430670000000005</v>
      </c>
      <c r="NO225">
        <v>20.913049999999998</v>
      </c>
      <c r="NP225" s="1">
        <v>4.2831230000000002E-4</v>
      </c>
      <c r="NQ225" s="1">
        <v>0.22913249999999999</v>
      </c>
      <c r="NR225">
        <v>0.69417490000000004</v>
      </c>
      <c r="NS225">
        <v>20.90643</v>
      </c>
      <c r="NT225" s="1">
        <v>4.1596880000000001E-4</v>
      </c>
      <c r="NU225" s="1">
        <v>0.22244549999999999</v>
      </c>
      <c r="NV225">
        <v>0.69407090000000005</v>
      </c>
      <c r="NW225">
        <v>20.971409999999999</v>
      </c>
      <c r="NX225" s="1">
        <v>4.058876E-4</v>
      </c>
      <c r="NY225" s="1">
        <v>0.21694540000000001</v>
      </c>
      <c r="NZ225">
        <v>0.69398420000000005</v>
      </c>
      <c r="OA225">
        <v>20.932649999999999</v>
      </c>
      <c r="OB225" s="1">
        <v>3.9740419999999998E-4</v>
      </c>
      <c r="OC225" s="1">
        <v>0.21236160000000001</v>
      </c>
      <c r="OD225">
        <v>0.69392129999999996</v>
      </c>
      <c r="OE225">
        <v>20.76595</v>
      </c>
      <c r="OF225" s="1">
        <v>3.8913869999999999E-4</v>
      </c>
      <c r="OG225" s="1">
        <v>0.20799049999999999</v>
      </c>
      <c r="OH225">
        <v>0.69387140000000003</v>
      </c>
      <c r="OI225">
        <v>20.841249999999999</v>
      </c>
      <c r="OJ225" s="1">
        <v>3.7998189999999997E-4</v>
      </c>
      <c r="OK225" s="1">
        <v>0.2032197</v>
      </c>
    </row>
    <row r="226" spans="1:401" x14ac:dyDescent="0.35">
      <c r="A226">
        <v>232</v>
      </c>
      <c r="B226" t="s">
        <v>4</v>
      </c>
      <c r="C226" t="s">
        <v>181</v>
      </c>
      <c r="D226" t="s">
        <v>232</v>
      </c>
      <c r="E226">
        <v>854.70180000000005</v>
      </c>
      <c r="F226">
        <v>0.40596729999999998</v>
      </c>
      <c r="G226">
        <v>16.80519</v>
      </c>
      <c r="H226">
        <v>0</v>
      </c>
      <c r="I226">
        <v>0</v>
      </c>
      <c r="J226">
        <v>0.40457029999999999</v>
      </c>
      <c r="K226">
        <v>16.361260000000001</v>
      </c>
      <c r="L226">
        <v>0</v>
      </c>
      <c r="M226">
        <v>0</v>
      </c>
      <c r="N226">
        <v>0.40311669999999999</v>
      </c>
      <c r="O226">
        <v>16.523060000000001</v>
      </c>
      <c r="P226">
        <v>0</v>
      </c>
      <c r="Q226">
        <v>0</v>
      </c>
      <c r="R226">
        <v>0.40164739999999999</v>
      </c>
      <c r="S226">
        <v>16.742339999999999</v>
      </c>
      <c r="T226">
        <v>0</v>
      </c>
      <c r="U226">
        <v>0</v>
      </c>
      <c r="V226">
        <v>0.40014119999999997</v>
      </c>
      <c r="W226">
        <v>17.202839999999998</v>
      </c>
      <c r="X226">
        <v>0</v>
      </c>
      <c r="Y226">
        <v>0</v>
      </c>
      <c r="Z226">
        <v>0.398594</v>
      </c>
      <c r="AA226">
        <v>17.303940000000001</v>
      </c>
      <c r="AB226">
        <v>0</v>
      </c>
      <c r="AC226">
        <v>0</v>
      </c>
      <c r="AD226">
        <v>0.39700449999999998</v>
      </c>
      <c r="AE226">
        <v>17.203769999999999</v>
      </c>
      <c r="AF226">
        <v>0</v>
      </c>
      <c r="AG226">
        <v>0</v>
      </c>
      <c r="AH226">
        <v>0.39536569999999999</v>
      </c>
      <c r="AI226">
        <v>16.888339999999999</v>
      </c>
      <c r="AJ226">
        <v>0</v>
      </c>
      <c r="AK226">
        <v>0</v>
      </c>
      <c r="AL226">
        <v>0.39369480000000001</v>
      </c>
      <c r="AM226">
        <v>16.46414</v>
      </c>
      <c r="AN226">
        <v>0</v>
      </c>
      <c r="AO226">
        <v>0</v>
      </c>
      <c r="AP226">
        <v>0.39200760000000001</v>
      </c>
      <c r="AQ226">
        <v>16.073920000000001</v>
      </c>
      <c r="AR226" s="1">
        <v>5.001469E-34</v>
      </c>
      <c r="AS226" s="1">
        <v>2.4235639999999999E-31</v>
      </c>
      <c r="AT226">
        <v>0.390316</v>
      </c>
      <c r="AU226">
        <v>16.194179999999999</v>
      </c>
      <c r="AV226" s="1">
        <v>2.2889100000000001E-23</v>
      </c>
      <c r="AW226" s="1">
        <v>1.113556E-20</v>
      </c>
      <c r="AX226">
        <v>0.38861839999999997</v>
      </c>
      <c r="AY226">
        <v>16.34188</v>
      </c>
      <c r="AZ226" s="1">
        <v>2.947259E-14</v>
      </c>
      <c r="BA226" s="1">
        <v>1.429696E-11</v>
      </c>
      <c r="BB226">
        <v>0.38696809999999998</v>
      </c>
      <c r="BC226">
        <v>16.595790000000001</v>
      </c>
      <c r="BD226" s="1">
        <v>3.8744130000000001E-8</v>
      </c>
      <c r="BE226" s="1">
        <v>1.761863E-5</v>
      </c>
      <c r="BF226">
        <v>0.38532440000000001</v>
      </c>
      <c r="BG226">
        <v>16.82328</v>
      </c>
      <c r="BH226" s="1">
        <v>6.017812E-5</v>
      </c>
      <c r="BI226" s="1">
        <v>2.6124479999999999E-2</v>
      </c>
      <c r="BJ226">
        <v>0.38368619999999998</v>
      </c>
      <c r="BK226">
        <v>16.68581</v>
      </c>
      <c r="BL226" s="1">
        <v>9.2974579999999998E-3</v>
      </c>
      <c r="BM226">
        <v>4.0744720000000001</v>
      </c>
      <c r="BN226">
        <v>0.38203809999999999</v>
      </c>
      <c r="BO226">
        <v>16.268750000000001</v>
      </c>
      <c r="BP226">
        <v>0.33576060000000002</v>
      </c>
      <c r="BQ226">
        <v>150.17250000000001</v>
      </c>
      <c r="BR226">
        <v>0.3804381</v>
      </c>
      <c r="BS226">
        <v>15.69252</v>
      </c>
      <c r="BT226">
        <v>4.1115779999999997</v>
      </c>
      <c r="BU226">
        <v>1881.8489999999999</v>
      </c>
      <c r="BV226">
        <v>0.37875239999999999</v>
      </c>
      <c r="BW226">
        <v>15.429930000000001</v>
      </c>
      <c r="BX226">
        <v>21.41994</v>
      </c>
      <c r="BY226">
        <v>10034.92</v>
      </c>
      <c r="BZ226">
        <v>0.37700460000000002</v>
      </c>
      <c r="CA226">
        <v>15.57626</v>
      </c>
      <c r="CB226">
        <v>55.66086</v>
      </c>
      <c r="CC226">
        <v>26673.99</v>
      </c>
      <c r="CD226">
        <v>0.37497950000000002</v>
      </c>
      <c r="CE226">
        <v>16.048670000000001</v>
      </c>
      <c r="CF226">
        <v>81.36421</v>
      </c>
      <c r="CG226">
        <v>39856.1</v>
      </c>
      <c r="CH226">
        <v>0.37263829999999998</v>
      </c>
      <c r="CI226">
        <v>16.55836</v>
      </c>
      <c r="CJ226">
        <v>73.723510000000005</v>
      </c>
      <c r="CK226">
        <v>36871.08</v>
      </c>
      <c r="CL226">
        <v>0.36991610000000003</v>
      </c>
      <c r="CM226">
        <v>16.74417</v>
      </c>
      <c r="CN226">
        <v>44.90936</v>
      </c>
      <c r="CO226">
        <v>22901.37</v>
      </c>
      <c r="CP226">
        <v>0.36688199999999999</v>
      </c>
      <c r="CQ226">
        <v>16.72935</v>
      </c>
      <c r="CR226">
        <v>19.750879999999999</v>
      </c>
      <c r="CS226">
        <v>10256.24</v>
      </c>
      <c r="CT226">
        <v>0.36360599999999998</v>
      </c>
      <c r="CU226">
        <v>16.61946</v>
      </c>
      <c r="CV226">
        <v>6.7044129999999997</v>
      </c>
      <c r="CW226">
        <v>3536.4430000000002</v>
      </c>
      <c r="CX226">
        <v>0.3600932</v>
      </c>
      <c r="CY226">
        <v>16.37696</v>
      </c>
      <c r="CZ226">
        <v>1.8847970000000001</v>
      </c>
      <c r="DA226">
        <v>1007.254</v>
      </c>
      <c r="DB226">
        <v>0.3563846</v>
      </c>
      <c r="DC226">
        <v>16.398009999999999</v>
      </c>
      <c r="DD226">
        <v>0.4921413</v>
      </c>
      <c r="DE226">
        <v>264.67399999999998</v>
      </c>
      <c r="DF226">
        <v>0.3525394</v>
      </c>
      <c r="DG226">
        <v>16.628129999999999</v>
      </c>
      <c r="DH226" s="1">
        <v>0.15353849999999999</v>
      </c>
      <c r="DI226">
        <v>81.86636</v>
      </c>
      <c r="DJ226">
        <v>0.3485858</v>
      </c>
      <c r="DK226">
        <v>16.814869999999999</v>
      </c>
      <c r="DL226" s="1">
        <v>7.9129000000000005E-2</v>
      </c>
      <c r="DM226">
        <v>41.469729999999998</v>
      </c>
      <c r="DN226">
        <v>0.3446863</v>
      </c>
      <c r="DO226">
        <v>17.088550000000001</v>
      </c>
      <c r="DP226" s="1">
        <v>6.3817789999999999E-2</v>
      </c>
      <c r="DQ226">
        <v>33.214129999999997</v>
      </c>
      <c r="DR226">
        <v>0.34090239999999999</v>
      </c>
      <c r="DS226">
        <v>17.226220000000001</v>
      </c>
      <c r="DT226" s="1">
        <v>6.1799739999999999E-2</v>
      </c>
      <c r="DU226" s="1">
        <v>32.211860000000001</v>
      </c>
      <c r="DV226">
        <v>0.3374007</v>
      </c>
      <c r="DW226">
        <v>17.243279999999999</v>
      </c>
      <c r="DX226" s="1">
        <v>6.2391410000000001E-2</v>
      </c>
      <c r="DY226" s="1">
        <v>32.694110000000002</v>
      </c>
      <c r="DZ226">
        <v>0.33386379999999999</v>
      </c>
      <c r="EA226">
        <v>17.192240000000002</v>
      </c>
      <c r="EB226" s="1">
        <v>6.2190349999999998E-2</v>
      </c>
      <c r="EC226" s="1">
        <v>32.802160000000001</v>
      </c>
      <c r="ED226">
        <v>0.33024930000000002</v>
      </c>
      <c r="EE226">
        <v>17.00976</v>
      </c>
      <c r="EF226" s="1">
        <v>6.0177179999999997E-2</v>
      </c>
      <c r="EG226" s="1">
        <v>31.955929999999999</v>
      </c>
      <c r="EH226">
        <v>0.32678370000000001</v>
      </c>
      <c r="EI226">
        <v>16.978909999999999</v>
      </c>
      <c r="EJ226" s="1">
        <v>5.6610889999999997E-2</v>
      </c>
      <c r="EK226" s="1">
        <v>30.24952</v>
      </c>
      <c r="EL226">
        <v>0.32345010000000002</v>
      </c>
      <c r="EM226">
        <v>17.112290000000002</v>
      </c>
      <c r="EN226" s="1">
        <v>5.2155390000000003E-2</v>
      </c>
      <c r="EO226" s="1">
        <v>28.02394</v>
      </c>
      <c r="EP226">
        <v>0.32023279999999998</v>
      </c>
      <c r="EQ226">
        <v>17.391359999999999</v>
      </c>
      <c r="ER226" s="1">
        <v>4.7390479999999999E-2</v>
      </c>
      <c r="ES226" s="1">
        <v>25.594180000000001</v>
      </c>
      <c r="ET226">
        <v>0.31721310000000003</v>
      </c>
      <c r="EU226">
        <v>17.73762</v>
      </c>
      <c r="EV226" s="1">
        <v>4.2651189999999999E-2</v>
      </c>
      <c r="EW226" s="1">
        <v>23.139510000000001</v>
      </c>
      <c r="EX226">
        <v>0.3143474</v>
      </c>
      <c r="EY226">
        <v>17.84676</v>
      </c>
      <c r="EZ226" s="1">
        <v>3.7990919999999997E-2</v>
      </c>
      <c r="FA226" s="1">
        <v>20.701000000000001</v>
      </c>
      <c r="FB226">
        <v>0.31170819999999999</v>
      </c>
      <c r="FC226">
        <v>17.82593</v>
      </c>
      <c r="FD226" s="1">
        <v>3.3417990000000002E-2</v>
      </c>
      <c r="FE226" s="1">
        <v>18.28002</v>
      </c>
      <c r="FF226">
        <v>0.30969930000000001</v>
      </c>
      <c r="FG226">
        <v>17.76728</v>
      </c>
      <c r="FH226" s="1">
        <v>2.9040170000000001E-2</v>
      </c>
      <c r="FI226" s="1">
        <v>15.933529999999999</v>
      </c>
      <c r="FJ226">
        <v>0.30791449999999998</v>
      </c>
      <c r="FK226">
        <v>17.693809999999999</v>
      </c>
      <c r="FL226" s="1">
        <v>2.501364E-2</v>
      </c>
      <c r="FM226" s="1">
        <v>13.754200000000001</v>
      </c>
      <c r="FN226">
        <v>0.30639270000000002</v>
      </c>
      <c r="FO226">
        <v>18.101019999999998</v>
      </c>
      <c r="FP226" s="1">
        <v>2.149974E-2</v>
      </c>
      <c r="FQ226" s="1">
        <v>11.83728</v>
      </c>
      <c r="FR226">
        <v>0.30516690000000002</v>
      </c>
      <c r="FS226">
        <v>18.321580000000001</v>
      </c>
      <c r="FT226" s="1">
        <v>1.856433E-2</v>
      </c>
      <c r="FU226" s="1">
        <v>10.22583</v>
      </c>
      <c r="FV226">
        <v>0.30426419999999998</v>
      </c>
      <c r="FW226">
        <v>18.363140000000001</v>
      </c>
      <c r="FX226" s="1">
        <v>1.616722E-2</v>
      </c>
      <c r="FY226" s="1">
        <v>8.9028530000000003</v>
      </c>
      <c r="FZ226">
        <v>0.30359120000000001</v>
      </c>
      <c r="GA226">
        <v>18.272659999999998</v>
      </c>
      <c r="GB226" s="1">
        <v>1.419197E-2</v>
      </c>
      <c r="GC226" s="1">
        <v>7.8101380000000002</v>
      </c>
      <c r="GD226">
        <v>0.3031044</v>
      </c>
      <c r="GE226">
        <v>18.096160000000001</v>
      </c>
      <c r="GF226" s="1">
        <v>1.247495E-2</v>
      </c>
      <c r="GG226" s="1">
        <v>6.8612820000000001</v>
      </c>
      <c r="GH226">
        <v>0.30277219999999999</v>
      </c>
      <c r="GI226">
        <v>17.948319999999999</v>
      </c>
      <c r="GJ226" s="1">
        <v>1.083246E-2</v>
      </c>
      <c r="GK226" s="1">
        <v>5.9563980000000001</v>
      </c>
      <c r="GL226">
        <v>0.30257060000000002</v>
      </c>
      <c r="GM226">
        <v>17.88062</v>
      </c>
      <c r="GN226" s="1">
        <v>9.1412279999999995E-3</v>
      </c>
      <c r="GO226" s="1">
        <v>5.027425</v>
      </c>
      <c r="GP226">
        <v>0.3024888</v>
      </c>
      <c r="GQ226">
        <v>17.882449999999999</v>
      </c>
      <c r="GR226" s="1">
        <v>7.4315140000000002E-3</v>
      </c>
      <c r="GS226" s="1">
        <v>4.0876460000000003</v>
      </c>
      <c r="GT226">
        <v>0.3024907</v>
      </c>
      <c r="GU226">
        <v>18.370270000000001</v>
      </c>
      <c r="GV226" s="1">
        <v>5.8544749999999996E-3</v>
      </c>
      <c r="GW226" s="1">
        <v>3.2200950000000002</v>
      </c>
      <c r="GX226">
        <v>0.30253540000000001</v>
      </c>
      <c r="GY226">
        <v>18.644030000000001</v>
      </c>
      <c r="GZ226" s="1">
        <v>4.5671410000000003E-3</v>
      </c>
      <c r="HA226" s="1">
        <v>2.509471</v>
      </c>
      <c r="HB226">
        <v>0.30262139999999998</v>
      </c>
      <c r="HC226">
        <v>18.799050000000001</v>
      </c>
      <c r="HD226" s="1">
        <v>3.6262320000000001E-3</v>
      </c>
      <c r="HE226" s="1">
        <v>1.988866</v>
      </c>
      <c r="HF226">
        <v>0.30272310000000002</v>
      </c>
      <c r="HG226">
        <v>19.07386</v>
      </c>
      <c r="HH226" s="1">
        <v>2.9908030000000002E-3</v>
      </c>
      <c r="HI226" s="1">
        <v>1.636703</v>
      </c>
      <c r="HJ226">
        <v>0.30283339999999997</v>
      </c>
      <c r="HK226">
        <v>19.20035</v>
      </c>
      <c r="HL226" s="1">
        <v>2.5740429999999998E-3</v>
      </c>
      <c r="HM226" s="1">
        <v>1.4057660000000001</v>
      </c>
      <c r="HN226">
        <v>0.30295240000000001</v>
      </c>
      <c r="HO226">
        <v>19.083189999999998</v>
      </c>
      <c r="HP226" s="1">
        <v>2.2923029999999999E-3</v>
      </c>
      <c r="HQ226" s="1">
        <v>1.249952</v>
      </c>
      <c r="HR226">
        <v>0.30305149999999997</v>
      </c>
      <c r="HS226">
        <v>19.022200000000002</v>
      </c>
      <c r="HT226" s="1">
        <v>2.0841599999999998E-3</v>
      </c>
      <c r="HU226" s="1">
        <v>1.1353770000000001</v>
      </c>
      <c r="HV226">
        <v>0.30314350000000001</v>
      </c>
      <c r="HW226">
        <v>18.91657</v>
      </c>
      <c r="HX226" s="1">
        <v>1.9161779999999999E-3</v>
      </c>
      <c r="HY226" s="1">
        <v>1.043221</v>
      </c>
      <c r="HZ226">
        <v>0.3032204</v>
      </c>
      <c r="IA226">
        <v>19.24821</v>
      </c>
      <c r="IB226" s="1">
        <v>1.7748340000000001E-3</v>
      </c>
      <c r="IC226" s="1">
        <v>0.96588030000000002</v>
      </c>
      <c r="ID226">
        <v>0.30327579999999998</v>
      </c>
      <c r="IE226">
        <v>19.71086</v>
      </c>
      <c r="IF226" s="1">
        <v>1.655924E-3</v>
      </c>
      <c r="IG226" s="1">
        <v>0.90082110000000004</v>
      </c>
      <c r="IH226">
        <v>0.30332310000000001</v>
      </c>
      <c r="II226">
        <v>20.072769999999998</v>
      </c>
      <c r="IJ226" s="1">
        <v>1.556523E-3</v>
      </c>
      <c r="IK226" s="1">
        <v>0.84651209999999999</v>
      </c>
      <c r="IL226">
        <v>0.30336419999999997</v>
      </c>
      <c r="IM226">
        <v>20.450320000000001</v>
      </c>
      <c r="IN226" s="1">
        <v>1.473628E-3</v>
      </c>
      <c r="IO226" s="1">
        <v>0.8012108</v>
      </c>
      <c r="IP226">
        <v>0.30338670000000001</v>
      </c>
      <c r="IQ226">
        <v>20.503019999999999</v>
      </c>
      <c r="IR226" s="1">
        <v>1.4046530000000001E-3</v>
      </c>
      <c r="IS226" s="1">
        <v>0.76351729999999995</v>
      </c>
      <c r="IT226">
        <v>0.30341370000000001</v>
      </c>
      <c r="IU226">
        <v>20.394279999999998</v>
      </c>
      <c r="IV226" s="1">
        <v>1.3485260000000001E-3</v>
      </c>
      <c r="IW226" s="1">
        <v>0.73286510000000005</v>
      </c>
      <c r="IX226">
        <v>0.30342469999999999</v>
      </c>
      <c r="IY226">
        <v>20.40776</v>
      </c>
      <c r="IZ226" s="1">
        <v>1.304246E-3</v>
      </c>
      <c r="JA226" s="1">
        <v>0.70865750000000005</v>
      </c>
      <c r="JB226">
        <v>0.30343710000000002</v>
      </c>
      <c r="JC226">
        <v>20.381720000000001</v>
      </c>
      <c r="JD226" s="1">
        <v>1.2685680000000001E-3</v>
      </c>
      <c r="JE226" s="1">
        <v>0.6891659</v>
      </c>
      <c r="JF226">
        <v>0.3034444</v>
      </c>
      <c r="JG226">
        <v>20.50056</v>
      </c>
      <c r="JH226" s="1">
        <v>1.2360730000000001E-3</v>
      </c>
      <c r="JI226" s="1">
        <v>0.67157060000000002</v>
      </c>
      <c r="JJ226">
        <v>0.30344450000000001</v>
      </c>
      <c r="JK226">
        <v>20.301439999999999</v>
      </c>
      <c r="JL226" s="1">
        <v>1.202381E-3</v>
      </c>
      <c r="JM226" s="1">
        <v>0.65330560000000004</v>
      </c>
      <c r="JN226">
        <v>0.30344900000000002</v>
      </c>
      <c r="JO226">
        <v>20.092379999999999</v>
      </c>
      <c r="JP226" s="1">
        <v>1.164738E-3</v>
      </c>
      <c r="JQ226" s="1">
        <v>0.63300920000000005</v>
      </c>
      <c r="JR226">
        <v>0.30344969999999999</v>
      </c>
      <c r="JS226">
        <v>19.752790000000001</v>
      </c>
      <c r="JT226" s="1">
        <v>1.124033E-3</v>
      </c>
      <c r="JU226" s="1">
        <v>0.61092740000000001</v>
      </c>
      <c r="JV226">
        <v>0.30345490000000003</v>
      </c>
      <c r="JW226">
        <v>19.453679999999999</v>
      </c>
      <c r="JX226" s="1">
        <v>1.081488E-3</v>
      </c>
      <c r="JY226" s="1">
        <v>0.58789650000000004</v>
      </c>
      <c r="JZ226">
        <v>0.30345670000000002</v>
      </c>
      <c r="KA226">
        <v>19.389209999999999</v>
      </c>
      <c r="KB226" s="1">
        <v>1.0388649999999999E-3</v>
      </c>
      <c r="KC226" s="1">
        <v>0.56473240000000002</v>
      </c>
      <c r="KD226">
        <v>0.3034559</v>
      </c>
      <c r="KE226">
        <v>19.400549999999999</v>
      </c>
      <c r="KF226" s="1">
        <v>9.9702990000000006E-4</v>
      </c>
      <c r="KG226" s="1">
        <v>0.54202680000000003</v>
      </c>
      <c r="KH226">
        <v>0.30344890000000002</v>
      </c>
      <c r="KI226">
        <v>19.29299</v>
      </c>
      <c r="KJ226" s="1">
        <v>9.5678319999999996E-4</v>
      </c>
      <c r="KK226" s="1">
        <v>0.52017139999999995</v>
      </c>
      <c r="KL226">
        <v>0.30345929999999999</v>
      </c>
      <c r="KM226">
        <v>19.402480000000001</v>
      </c>
      <c r="KN226" s="1">
        <v>9.1831819999999996E-4</v>
      </c>
      <c r="KO226" s="1">
        <v>0.49922709999999998</v>
      </c>
      <c r="KP226">
        <v>0.30345949999999999</v>
      </c>
      <c r="KQ226">
        <v>19.118369999999999</v>
      </c>
      <c r="KR226" s="1">
        <v>8.8158419999999999E-4</v>
      </c>
      <c r="KS226" s="1">
        <v>0.47924369999999999</v>
      </c>
      <c r="KT226">
        <v>0.3034541</v>
      </c>
      <c r="KU226">
        <v>18.837119999999999</v>
      </c>
      <c r="KV226" s="1">
        <v>8.4656810000000005E-4</v>
      </c>
      <c r="KW226" s="1">
        <v>0.4602271</v>
      </c>
      <c r="KX226">
        <v>0.30345430000000001</v>
      </c>
      <c r="KY226">
        <v>18.732790000000001</v>
      </c>
      <c r="KZ226" s="1">
        <v>8.1330149999999995E-4</v>
      </c>
      <c r="LA226" s="1">
        <v>0.44213819999999998</v>
      </c>
      <c r="LB226">
        <v>0.30345230000000001</v>
      </c>
      <c r="LC226">
        <v>18.560559999999999</v>
      </c>
      <c r="LD226" s="1">
        <v>7.8149130000000004E-4</v>
      </c>
      <c r="LE226" s="1">
        <v>0.424846</v>
      </c>
      <c r="LF226">
        <v>0.3034483</v>
      </c>
      <c r="LG226">
        <v>18.325949999999999</v>
      </c>
      <c r="LH226" s="1">
        <v>7.5111540000000004E-4</v>
      </c>
      <c r="LI226" s="1">
        <v>0.40830430000000001</v>
      </c>
      <c r="LJ226">
        <v>0.30346210000000001</v>
      </c>
      <c r="LK226">
        <v>18.152529999999999</v>
      </c>
      <c r="LL226" s="1">
        <v>7.2190250000000002E-4</v>
      </c>
      <c r="LM226" s="1">
        <v>0.39243699999999998</v>
      </c>
      <c r="LN226">
        <v>0.30345139999999998</v>
      </c>
      <c r="LO226">
        <v>18.112880000000001</v>
      </c>
      <c r="LP226" s="1">
        <v>6.9393899999999997E-4</v>
      </c>
      <c r="LQ226" s="1">
        <v>0.37726490000000001</v>
      </c>
      <c r="LR226">
        <v>0.30345680000000003</v>
      </c>
      <c r="LS226">
        <v>18.6479</v>
      </c>
      <c r="LT226" s="1">
        <v>6.6753989999999996E-4</v>
      </c>
      <c r="LU226" s="1">
        <v>0.36289120000000002</v>
      </c>
      <c r="LV226">
        <v>0.30344539999999998</v>
      </c>
      <c r="LW226">
        <v>18.98199</v>
      </c>
      <c r="LX226" s="1">
        <v>6.4243220000000003E-4</v>
      </c>
      <c r="LY226" s="1">
        <v>0.34924959999999999</v>
      </c>
      <c r="LZ226">
        <v>0.30344009999999999</v>
      </c>
      <c r="MA226">
        <v>19.22006</v>
      </c>
      <c r="MB226" s="1">
        <v>6.1848359999999995E-4</v>
      </c>
      <c r="MC226" s="1">
        <v>0.3362192</v>
      </c>
      <c r="MD226">
        <v>0.30342799999999998</v>
      </c>
      <c r="ME226">
        <v>19.60689</v>
      </c>
      <c r="MF226" s="1">
        <v>5.955636E-4</v>
      </c>
      <c r="MG226" s="1">
        <v>0.32376969999999999</v>
      </c>
      <c r="MH226">
        <v>0.30339139999999998</v>
      </c>
      <c r="MI226">
        <v>19.61243</v>
      </c>
      <c r="MJ226" s="1">
        <v>5.7363339999999996E-4</v>
      </c>
      <c r="MK226" s="1">
        <v>0.31188090000000002</v>
      </c>
      <c r="ML226">
        <v>0.30334220000000001</v>
      </c>
      <c r="MM226">
        <v>19.28126</v>
      </c>
      <c r="MN226" s="1">
        <v>5.5279639999999996E-4</v>
      </c>
      <c r="MO226" s="1">
        <v>0.30056749999999999</v>
      </c>
      <c r="MP226">
        <v>0.30326930000000002</v>
      </c>
      <c r="MQ226">
        <v>19.15239</v>
      </c>
      <c r="MR226" s="1">
        <v>5.3295630000000001E-4</v>
      </c>
      <c r="MS226" s="1">
        <v>0.2898502</v>
      </c>
      <c r="MT226">
        <v>0.30317919999999998</v>
      </c>
      <c r="MU226">
        <v>19.115459999999999</v>
      </c>
      <c r="MV226" s="1">
        <v>5.1412970000000002E-4</v>
      </c>
      <c r="MW226" s="1">
        <v>0.2796785</v>
      </c>
      <c r="MX226">
        <v>0.30307709999999999</v>
      </c>
      <c r="MY226">
        <v>19.62163</v>
      </c>
      <c r="MZ226" s="1">
        <v>4.9607589999999999E-4</v>
      </c>
      <c r="NA226" s="1">
        <v>0.2699242</v>
      </c>
      <c r="NB226">
        <v>0.30295820000000001</v>
      </c>
      <c r="NC226">
        <v>20.111599999999999</v>
      </c>
      <c r="ND226" s="1">
        <v>4.787692E-4</v>
      </c>
      <c r="NE226" s="1">
        <v>0.26060280000000002</v>
      </c>
      <c r="NF226">
        <v>0.30282779999999998</v>
      </c>
      <c r="NG226">
        <v>20.444379999999999</v>
      </c>
      <c r="NH226" s="1">
        <v>4.6220350000000001E-4</v>
      </c>
      <c r="NI226" s="1">
        <v>0.25167450000000002</v>
      </c>
      <c r="NJ226">
        <v>0.3026856</v>
      </c>
      <c r="NK226">
        <v>20.834990000000001</v>
      </c>
      <c r="NL226" s="1">
        <v>4.4631409999999999E-4</v>
      </c>
      <c r="NM226" s="1">
        <v>0.24309700000000001</v>
      </c>
      <c r="NN226">
        <v>0.30255650000000001</v>
      </c>
      <c r="NO226">
        <v>20.90888</v>
      </c>
      <c r="NP226" s="1">
        <v>4.3158159999999999E-4</v>
      </c>
      <c r="NQ226" s="1">
        <v>0.2351221</v>
      </c>
      <c r="NR226">
        <v>0.30242530000000001</v>
      </c>
      <c r="NS226">
        <v>20.876529999999999</v>
      </c>
      <c r="NT226" s="1">
        <v>4.1872190000000003E-4</v>
      </c>
      <c r="NU226" s="1">
        <v>0.22814780000000001</v>
      </c>
      <c r="NV226">
        <v>0.30231249999999998</v>
      </c>
      <c r="NW226">
        <v>20.944600000000001</v>
      </c>
      <c r="NX226" s="1">
        <v>4.0812159999999999E-4</v>
      </c>
      <c r="NY226" s="1">
        <v>0.22238640000000001</v>
      </c>
      <c r="NZ226">
        <v>0.3022184</v>
      </c>
      <c r="OA226">
        <v>20.935960000000001</v>
      </c>
      <c r="OB226" s="1">
        <v>3.9934840000000003E-4</v>
      </c>
      <c r="OC226" s="1">
        <v>0.2176226</v>
      </c>
      <c r="OD226">
        <v>0.30213250000000003</v>
      </c>
      <c r="OE226">
        <v>20.799420000000001</v>
      </c>
      <c r="OF226" s="1">
        <v>3.9113960000000003E-4</v>
      </c>
      <c r="OG226" s="1">
        <v>0.21316930000000001</v>
      </c>
      <c r="OH226">
        <v>0.30206450000000001</v>
      </c>
      <c r="OI226">
        <v>20.889130000000002</v>
      </c>
      <c r="OJ226" s="1">
        <v>3.8222709999999999E-4</v>
      </c>
      <c r="OK226" s="1">
        <v>0.2083633</v>
      </c>
    </row>
    <row r="227" spans="1:401" x14ac:dyDescent="0.35">
      <c r="A227">
        <v>233</v>
      </c>
      <c r="B227" t="s">
        <v>4</v>
      </c>
      <c r="C227" t="s">
        <v>181</v>
      </c>
      <c r="D227" t="s">
        <v>233</v>
      </c>
      <c r="E227">
        <v>881.04880000000003</v>
      </c>
      <c r="F227">
        <v>0.83677080000000004</v>
      </c>
      <c r="G227">
        <v>16.84591</v>
      </c>
      <c r="H227">
        <v>0</v>
      </c>
      <c r="I227">
        <v>0</v>
      </c>
      <c r="J227">
        <v>0.83620410000000001</v>
      </c>
      <c r="K227">
        <v>16.402819999999998</v>
      </c>
      <c r="L227">
        <v>0</v>
      </c>
      <c r="M227">
        <v>0</v>
      </c>
      <c r="N227">
        <v>0.83556189999999997</v>
      </c>
      <c r="O227">
        <v>16.544409999999999</v>
      </c>
      <c r="P227">
        <v>0</v>
      </c>
      <c r="Q227">
        <v>0</v>
      </c>
      <c r="R227">
        <v>0.83496610000000004</v>
      </c>
      <c r="S227">
        <v>16.742730000000002</v>
      </c>
      <c r="T227">
        <v>0</v>
      </c>
      <c r="U227">
        <v>0</v>
      </c>
      <c r="V227">
        <v>0.83430059999999995</v>
      </c>
      <c r="W227">
        <v>17.194269999999999</v>
      </c>
      <c r="X227">
        <v>0</v>
      </c>
      <c r="Y227">
        <v>0</v>
      </c>
      <c r="Z227">
        <v>0.83365149999999999</v>
      </c>
      <c r="AA227">
        <v>17.300930000000001</v>
      </c>
      <c r="AB227">
        <v>0</v>
      </c>
      <c r="AC227">
        <v>0</v>
      </c>
      <c r="AD227">
        <v>0.83295350000000001</v>
      </c>
      <c r="AE227">
        <v>17.21547</v>
      </c>
      <c r="AF227">
        <v>0</v>
      </c>
      <c r="AG227">
        <v>0</v>
      </c>
      <c r="AH227">
        <v>0.83225859999999996</v>
      </c>
      <c r="AI227">
        <v>16.917349999999999</v>
      </c>
      <c r="AJ227">
        <v>0</v>
      </c>
      <c r="AK227">
        <v>0</v>
      </c>
      <c r="AL227">
        <v>0.83152159999999997</v>
      </c>
      <c r="AM227">
        <v>16.49766</v>
      </c>
      <c r="AN227">
        <v>0</v>
      </c>
      <c r="AO227">
        <v>0</v>
      </c>
      <c r="AP227">
        <v>0.83081020000000005</v>
      </c>
      <c r="AQ227">
        <v>16.109100000000002</v>
      </c>
      <c r="AR227" s="1">
        <v>1.2415899999999999E-34</v>
      </c>
      <c r="AS227" s="1">
        <v>2.922184E-32</v>
      </c>
      <c r="AT227">
        <v>0.83010030000000001</v>
      </c>
      <c r="AU227">
        <v>16.21508</v>
      </c>
      <c r="AV227" s="1">
        <v>6.2284379999999996E-24</v>
      </c>
      <c r="AW227" s="1">
        <v>1.4289939999999999E-21</v>
      </c>
      <c r="AX227">
        <v>0.82941260000000006</v>
      </c>
      <c r="AY227">
        <v>16.339089999999999</v>
      </c>
      <c r="AZ227" s="1">
        <v>1.496955E-14</v>
      </c>
      <c r="BA227" s="1">
        <v>3.374308E-12</v>
      </c>
      <c r="BB227">
        <v>0.82895759999999996</v>
      </c>
      <c r="BC227">
        <v>16.588249999999999</v>
      </c>
      <c r="BD227" s="1">
        <v>2.2296700000000001E-8</v>
      </c>
      <c r="BE227" s="1">
        <v>5.2774700000000003E-6</v>
      </c>
      <c r="BF227">
        <v>0.82854240000000001</v>
      </c>
      <c r="BG227">
        <v>16.817430000000002</v>
      </c>
      <c r="BH227" s="1">
        <v>3.9201759999999999E-5</v>
      </c>
      <c r="BI227" s="1">
        <v>9.9258030000000004E-3</v>
      </c>
      <c r="BJ227">
        <v>0.82810620000000001</v>
      </c>
      <c r="BK227">
        <v>16.695869999999999</v>
      </c>
      <c r="BL227" s="1">
        <v>6.6670549999999999E-3</v>
      </c>
      <c r="BM227">
        <v>1.7634030000000001</v>
      </c>
      <c r="BN227">
        <v>0.82771459999999997</v>
      </c>
      <c r="BO227">
        <v>16.300339999999998</v>
      </c>
      <c r="BP227">
        <v>0.26114530000000002</v>
      </c>
      <c r="BQ227">
        <v>71.540639999999996</v>
      </c>
      <c r="BR227">
        <v>0.82749110000000003</v>
      </c>
      <c r="BS227">
        <v>15.73996</v>
      </c>
      <c r="BT227">
        <v>3.4316430000000002</v>
      </c>
      <c r="BU227">
        <v>968.2201</v>
      </c>
      <c r="BV227">
        <v>0.82724399999999998</v>
      </c>
      <c r="BW227">
        <v>15.4781</v>
      </c>
      <c r="BX227">
        <v>19.020879999999998</v>
      </c>
      <c r="BY227">
        <v>5504.027</v>
      </c>
      <c r="BZ227">
        <v>0.82629980000000003</v>
      </c>
      <c r="CA227">
        <v>15.619400000000001</v>
      </c>
      <c r="CB227">
        <v>52.198970000000003</v>
      </c>
      <c r="CC227">
        <v>15446.84</v>
      </c>
      <c r="CD227">
        <v>0.82505969999999995</v>
      </c>
      <c r="CE227">
        <v>16.069320000000001</v>
      </c>
      <c r="CF227">
        <v>80.056399999999996</v>
      </c>
      <c r="CG227">
        <v>24172.73</v>
      </c>
      <c r="CH227">
        <v>0.82361200000000001</v>
      </c>
      <c r="CI227">
        <v>16.56155</v>
      </c>
      <c r="CJ227">
        <v>75.65849</v>
      </c>
      <c r="CK227">
        <v>23256.98</v>
      </c>
      <c r="CL227">
        <v>0.8219921</v>
      </c>
      <c r="CM227">
        <v>16.731809999999999</v>
      </c>
      <c r="CN227">
        <v>47.791359999999997</v>
      </c>
      <c r="CO227">
        <v>14928.46</v>
      </c>
      <c r="CP227">
        <v>0.82026960000000004</v>
      </c>
      <c r="CQ227">
        <v>16.716650000000001</v>
      </c>
      <c r="CR227">
        <v>21.672460000000001</v>
      </c>
      <c r="CS227">
        <v>6868.6109999999999</v>
      </c>
      <c r="CT227">
        <v>0.8185673</v>
      </c>
      <c r="CU227">
        <v>16.622489999999999</v>
      </c>
      <c r="CV227">
        <v>7.5403159999999998</v>
      </c>
      <c r="CW227">
        <v>2418.77</v>
      </c>
      <c r="CX227">
        <v>0.81692960000000003</v>
      </c>
      <c r="CY227">
        <v>16.40221</v>
      </c>
      <c r="CZ227">
        <v>2.1555569999999999</v>
      </c>
      <c r="DA227">
        <v>698.29809999999998</v>
      </c>
      <c r="DB227">
        <v>0.81537130000000002</v>
      </c>
      <c r="DC227">
        <v>16.441459999999999</v>
      </c>
      <c r="DD227">
        <v>0.56321350000000003</v>
      </c>
      <c r="DE227">
        <v>183.27869999999999</v>
      </c>
      <c r="DF227">
        <v>0.81386480000000005</v>
      </c>
      <c r="DG227">
        <v>16.675409999999999</v>
      </c>
      <c r="DH227" s="1">
        <v>0.1697901</v>
      </c>
      <c r="DI227">
        <v>54.828240000000001</v>
      </c>
      <c r="DJ227">
        <v>0.81235670000000004</v>
      </c>
      <c r="DK227">
        <v>16.848929999999999</v>
      </c>
      <c r="DL227" s="1">
        <v>8.261375E-2</v>
      </c>
      <c r="DM227">
        <v>26.23133</v>
      </c>
      <c r="DN227">
        <v>0.81142009999999998</v>
      </c>
      <c r="DO227">
        <v>17.099299999999999</v>
      </c>
      <c r="DP227" s="1">
        <v>6.4497230000000003E-2</v>
      </c>
      <c r="DQ227">
        <v>20.28687</v>
      </c>
      <c r="DR227">
        <v>0.81100340000000004</v>
      </c>
      <c r="DS227">
        <v>17.213339999999999</v>
      </c>
      <c r="DT227" s="1">
        <v>6.1836629999999997E-2</v>
      </c>
      <c r="DU227" s="1">
        <v>19.419460000000001</v>
      </c>
      <c r="DV227">
        <v>0.80832079999999995</v>
      </c>
      <c r="DW227">
        <v>17.22034</v>
      </c>
      <c r="DX227" s="1">
        <v>6.2358770000000001E-2</v>
      </c>
      <c r="DY227" s="1">
        <v>19.648319999999998</v>
      </c>
      <c r="DZ227">
        <v>0.80592050000000004</v>
      </c>
      <c r="EA227">
        <v>17.179449999999999</v>
      </c>
      <c r="EB227" s="1">
        <v>6.2303699999999997E-2</v>
      </c>
      <c r="EC227" s="1">
        <v>19.713159999999998</v>
      </c>
      <c r="ED227">
        <v>0.80360160000000003</v>
      </c>
      <c r="EE227">
        <v>17.016459999999999</v>
      </c>
      <c r="EF227" s="1">
        <v>6.0464289999999997E-2</v>
      </c>
      <c r="EG227" s="1">
        <v>19.21482</v>
      </c>
      <c r="EH227">
        <v>0.80168550000000005</v>
      </c>
      <c r="EI227">
        <v>17.006209999999999</v>
      </c>
      <c r="EJ227" s="1">
        <v>5.7024560000000002E-2</v>
      </c>
      <c r="EK227" s="1">
        <v>18.189779999999999</v>
      </c>
      <c r="EL227">
        <v>0.80005150000000003</v>
      </c>
      <c r="EM227">
        <v>17.150030000000001</v>
      </c>
      <c r="EN227" s="1">
        <v>5.2627140000000003E-2</v>
      </c>
      <c r="EO227" s="1">
        <v>16.83916</v>
      </c>
      <c r="EP227">
        <v>0.79854270000000005</v>
      </c>
      <c r="EQ227">
        <v>17.41743</v>
      </c>
      <c r="ER227" s="1">
        <v>4.7872100000000001E-2</v>
      </c>
      <c r="ES227" s="1">
        <v>15.358919999999999</v>
      </c>
      <c r="ET227">
        <v>0.7971819</v>
      </c>
      <c r="EU227">
        <v>17.73856</v>
      </c>
      <c r="EV227" s="1">
        <v>4.312262E-2</v>
      </c>
      <c r="EW227" s="1">
        <v>13.86628</v>
      </c>
      <c r="EX227">
        <v>0.79578959999999999</v>
      </c>
      <c r="EY227">
        <v>17.831689999999998</v>
      </c>
      <c r="EZ227" s="1">
        <v>3.8450369999999998E-2</v>
      </c>
      <c r="FA227" s="1">
        <v>12.391780000000001</v>
      </c>
      <c r="FB227">
        <v>0.79430719999999999</v>
      </c>
      <c r="FC227">
        <v>17.801729999999999</v>
      </c>
      <c r="FD227" s="1">
        <v>3.3865619999999999E-2</v>
      </c>
      <c r="FE227" s="1">
        <v>10.937480000000001</v>
      </c>
      <c r="FF227">
        <v>0.79115250000000004</v>
      </c>
      <c r="FG227">
        <v>17.747229999999998</v>
      </c>
      <c r="FH227" s="1">
        <v>2.945888E-2</v>
      </c>
      <c r="FI227" s="1">
        <v>9.5378570000000007</v>
      </c>
      <c r="FJ227">
        <v>0.78828609999999999</v>
      </c>
      <c r="FK227">
        <v>17.694030000000001</v>
      </c>
      <c r="FL227" s="1">
        <v>2.5390179999999998E-2</v>
      </c>
      <c r="FM227" s="1">
        <v>8.2335290000000008</v>
      </c>
      <c r="FN227">
        <v>0.78582920000000001</v>
      </c>
      <c r="FO227">
        <v>18.12163</v>
      </c>
      <c r="FP227" s="1">
        <v>2.1822009999999999E-2</v>
      </c>
      <c r="FQ227" s="1">
        <v>7.0819970000000003</v>
      </c>
      <c r="FR227">
        <v>0.78386290000000003</v>
      </c>
      <c r="FS227">
        <v>18.36204</v>
      </c>
      <c r="FT227" s="1">
        <v>1.883027E-2</v>
      </c>
      <c r="FU227" s="1">
        <v>6.1112789999999997</v>
      </c>
      <c r="FV227">
        <v>0.78242299999999998</v>
      </c>
      <c r="FW227">
        <v>18.401779999999999</v>
      </c>
      <c r="FX227" s="1">
        <v>1.6383689999999999E-2</v>
      </c>
      <c r="FY227" s="1">
        <v>5.3141600000000002</v>
      </c>
      <c r="FZ227">
        <v>0.7813833</v>
      </c>
      <c r="GA227">
        <v>18.298590000000001</v>
      </c>
      <c r="GB227" s="1">
        <v>1.4372650000000001E-2</v>
      </c>
      <c r="GC227" s="1">
        <v>4.6576789999999999</v>
      </c>
      <c r="GD227">
        <v>0.78063070000000001</v>
      </c>
      <c r="GE227">
        <v>18.099959999999999</v>
      </c>
      <c r="GF227" s="1">
        <v>1.2636990000000001E-2</v>
      </c>
      <c r="GG227" s="1">
        <v>4.0922970000000003</v>
      </c>
      <c r="GH227">
        <v>0.78011439999999999</v>
      </c>
      <c r="GI227">
        <v>17.933920000000001</v>
      </c>
      <c r="GJ227" s="1">
        <v>1.0992770000000001E-2</v>
      </c>
      <c r="GK227" s="1">
        <v>3.5587749999999998</v>
      </c>
      <c r="GL227">
        <v>0.77985519999999997</v>
      </c>
      <c r="GM227">
        <v>17.86225</v>
      </c>
      <c r="GN227" s="1">
        <v>9.3071950000000007E-3</v>
      </c>
      <c r="GO227" s="1">
        <v>3.013709</v>
      </c>
      <c r="GP227">
        <v>0.77981290000000003</v>
      </c>
      <c r="GQ227">
        <v>17.883330000000001</v>
      </c>
      <c r="GR227" s="1">
        <v>7.5944330000000003E-3</v>
      </c>
      <c r="GS227" s="1">
        <v>2.4595159999999998</v>
      </c>
      <c r="GT227">
        <v>0.77988800000000003</v>
      </c>
      <c r="GU227">
        <v>18.397670000000002</v>
      </c>
      <c r="GV227" s="1">
        <v>5.9974169999999997E-3</v>
      </c>
      <c r="GW227" s="1">
        <v>1.942347</v>
      </c>
      <c r="GX227">
        <v>0.7799973</v>
      </c>
      <c r="GY227">
        <v>18.694669999999999</v>
      </c>
      <c r="GZ227" s="1">
        <v>4.6781729999999999E-3</v>
      </c>
      <c r="HA227" s="1">
        <v>1.5135529999999999</v>
      </c>
      <c r="HB227">
        <v>0.78018719999999997</v>
      </c>
      <c r="HC227">
        <v>18.84535</v>
      </c>
      <c r="HD227" s="1">
        <v>3.704176E-3</v>
      </c>
      <c r="HE227" s="1">
        <v>1.196221</v>
      </c>
      <c r="HF227">
        <v>0.78036859999999997</v>
      </c>
      <c r="HG227">
        <v>19.10127</v>
      </c>
      <c r="HH227" s="1">
        <v>3.0422909999999999E-3</v>
      </c>
      <c r="HI227" s="1">
        <v>0.98020980000000002</v>
      </c>
      <c r="HJ227">
        <v>0.78054449999999997</v>
      </c>
      <c r="HK227">
        <v>19.201630000000002</v>
      </c>
      <c r="HL227" s="1">
        <v>2.6078400000000002E-3</v>
      </c>
      <c r="HM227" s="1">
        <v>0.83845259999999999</v>
      </c>
      <c r="HN227">
        <v>0.7807366</v>
      </c>
      <c r="HO227">
        <v>19.066389999999998</v>
      </c>
      <c r="HP227" s="1">
        <v>2.3158660000000002E-3</v>
      </c>
      <c r="HQ227" s="1">
        <v>0.74338099999999996</v>
      </c>
      <c r="HR227">
        <v>0.78089569999999997</v>
      </c>
      <c r="HS227">
        <v>19.002389999999998</v>
      </c>
      <c r="HT227" s="1">
        <v>2.1022829999999999E-3</v>
      </c>
      <c r="HU227" s="1">
        <v>0.67417309999999997</v>
      </c>
      <c r="HV227">
        <v>0.78103909999999999</v>
      </c>
      <c r="HW227">
        <v>18.918690000000002</v>
      </c>
      <c r="HX227" s="1">
        <v>1.931157E-3</v>
      </c>
      <c r="HY227" s="1">
        <v>0.61891249999999998</v>
      </c>
      <c r="HZ227">
        <v>0.78116790000000003</v>
      </c>
      <c r="IA227">
        <v>19.273409999999998</v>
      </c>
      <c r="IB227" s="1">
        <v>1.7874729999999999E-3</v>
      </c>
      <c r="IC227" s="1">
        <v>0.57264029999999999</v>
      </c>
      <c r="ID227">
        <v>0.78123770000000003</v>
      </c>
      <c r="IE227">
        <v>19.752479999999998</v>
      </c>
      <c r="IF227" s="1">
        <v>1.666523E-3</v>
      </c>
      <c r="IG227" s="1">
        <v>0.53368090000000001</v>
      </c>
      <c r="IH227">
        <v>0.78130869999999997</v>
      </c>
      <c r="II227">
        <v>20.112349999999999</v>
      </c>
      <c r="IJ227" s="1">
        <v>1.565367E-3</v>
      </c>
      <c r="IK227" s="1">
        <v>0.5011485</v>
      </c>
      <c r="IL227">
        <v>0.78135739999999998</v>
      </c>
      <c r="IM227">
        <v>20.474920000000001</v>
      </c>
      <c r="IN227" s="1">
        <v>1.4810159999999999E-3</v>
      </c>
      <c r="IO227" s="1">
        <v>0.47401310000000002</v>
      </c>
      <c r="IP227">
        <v>0.78139599999999998</v>
      </c>
      <c r="IQ227">
        <v>20.505389999999998</v>
      </c>
      <c r="IR227" s="1">
        <v>1.410779E-3</v>
      </c>
      <c r="IS227" s="1">
        <v>0.45140930000000001</v>
      </c>
      <c r="IT227">
        <v>0.78141499999999997</v>
      </c>
      <c r="IU227">
        <v>20.376850000000001</v>
      </c>
      <c r="IV227" s="1">
        <v>1.353405E-3</v>
      </c>
      <c r="IW227" s="1">
        <v>0.43296829999999997</v>
      </c>
      <c r="IX227">
        <v>0.78143119999999999</v>
      </c>
      <c r="IY227">
        <v>20.385950000000001</v>
      </c>
      <c r="IZ227" s="1">
        <v>1.3080850000000001E-3</v>
      </c>
      <c r="JA227" s="1">
        <v>0.41837279999999999</v>
      </c>
      <c r="JB227">
        <v>0.78145810000000004</v>
      </c>
      <c r="JC227">
        <v>20.383150000000001</v>
      </c>
      <c r="JD227" s="1">
        <v>1.271772E-3</v>
      </c>
      <c r="JE227" s="1">
        <v>0.40668949999999998</v>
      </c>
      <c r="JF227">
        <v>0.78148139999999999</v>
      </c>
      <c r="JG227">
        <v>20.532720000000001</v>
      </c>
      <c r="JH227" s="1">
        <v>1.239176E-3</v>
      </c>
      <c r="JI227" s="1">
        <v>0.39630070000000001</v>
      </c>
      <c r="JJ227">
        <v>0.78146090000000001</v>
      </c>
      <c r="JK227">
        <v>20.356110000000001</v>
      </c>
      <c r="JL227" s="1">
        <v>1.2057369999999999E-3</v>
      </c>
      <c r="JM227" s="1">
        <v>0.38563579999999997</v>
      </c>
      <c r="JN227">
        <v>0.78148220000000002</v>
      </c>
      <c r="JO227">
        <v>20.146409999999999</v>
      </c>
      <c r="JP227" s="1">
        <v>1.1684600000000001E-3</v>
      </c>
      <c r="JQ227" s="1">
        <v>0.37380869999999999</v>
      </c>
      <c r="JR227">
        <v>0.78146819999999995</v>
      </c>
      <c r="JS227">
        <v>19.786180000000002</v>
      </c>
      <c r="JT227" s="1">
        <v>1.1280229999999999E-3</v>
      </c>
      <c r="JU227" s="1">
        <v>0.36090460000000002</v>
      </c>
      <c r="JV227">
        <v>0.78148280000000003</v>
      </c>
      <c r="JW227">
        <v>19.457149999999999</v>
      </c>
      <c r="JX227" s="1">
        <v>1.0855820000000001E-3</v>
      </c>
      <c r="JY227" s="1">
        <v>0.34738390000000002</v>
      </c>
      <c r="JZ227">
        <v>0.78148669999999998</v>
      </c>
      <c r="KA227">
        <v>19.371559999999999</v>
      </c>
      <c r="KB227" s="1">
        <v>1.0429289999999999E-3</v>
      </c>
      <c r="KC227" s="1">
        <v>0.33374029999999999</v>
      </c>
      <c r="KD227">
        <v>0.78148410000000001</v>
      </c>
      <c r="KE227">
        <v>19.384810000000002</v>
      </c>
      <c r="KF227" s="1">
        <v>1.000976E-3</v>
      </c>
      <c r="KG227" s="1">
        <v>0.32033729999999999</v>
      </c>
      <c r="KH227">
        <v>0.78148720000000005</v>
      </c>
      <c r="KI227">
        <v>19.30172</v>
      </c>
      <c r="KJ227" s="1">
        <v>9.6057219999999999E-4</v>
      </c>
      <c r="KK227" s="1">
        <v>0.30741560000000001</v>
      </c>
      <c r="KL227">
        <v>0.78149939999999996</v>
      </c>
      <c r="KM227">
        <v>19.441469999999999</v>
      </c>
      <c r="KN227" s="1">
        <v>9.2194810000000005E-4</v>
      </c>
      <c r="KO227" s="1">
        <v>0.29503879999999999</v>
      </c>
      <c r="KP227">
        <v>0.78147509999999998</v>
      </c>
      <c r="KQ227">
        <v>19.176819999999999</v>
      </c>
      <c r="KR227" s="1">
        <v>8.8504000000000002E-4</v>
      </c>
      <c r="KS227" s="1">
        <v>0.28322180000000002</v>
      </c>
      <c r="KT227">
        <v>0.78149029999999997</v>
      </c>
      <c r="KU227">
        <v>18.891380000000002</v>
      </c>
      <c r="KV227" s="1">
        <v>8.4984510000000004E-4</v>
      </c>
      <c r="KW227" s="1">
        <v>0.27196809999999999</v>
      </c>
      <c r="KX227">
        <v>0.78150450000000005</v>
      </c>
      <c r="KY227">
        <v>18.770420000000001</v>
      </c>
      <c r="KZ227" s="1">
        <v>8.1643920000000004E-4</v>
      </c>
      <c r="LA227" s="1">
        <v>0.2612699</v>
      </c>
      <c r="LB227">
        <v>0.78149829999999998</v>
      </c>
      <c r="LC227">
        <v>18.574560000000002</v>
      </c>
      <c r="LD227" s="1">
        <v>7.8449179999999996E-4</v>
      </c>
      <c r="LE227" s="1">
        <v>0.25104710000000002</v>
      </c>
      <c r="LF227">
        <v>0.78146479999999996</v>
      </c>
      <c r="LG227">
        <v>18.322749999999999</v>
      </c>
      <c r="LH227" s="1">
        <v>7.5398399999999997E-4</v>
      </c>
      <c r="LI227" s="1">
        <v>0.2412686</v>
      </c>
      <c r="LJ227">
        <v>0.78148079999999998</v>
      </c>
      <c r="LK227">
        <v>18.145589999999999</v>
      </c>
      <c r="LL227" s="1">
        <v>7.2465520000000001E-4</v>
      </c>
      <c r="LM227" s="1">
        <v>0.2318953</v>
      </c>
      <c r="LN227">
        <v>0.78149979999999997</v>
      </c>
      <c r="LO227">
        <v>18.121949999999998</v>
      </c>
      <c r="LP227" s="1">
        <v>6.9656389999999996E-4</v>
      </c>
      <c r="LQ227" s="1">
        <v>0.2229168</v>
      </c>
      <c r="LR227">
        <v>0.7814951</v>
      </c>
      <c r="LS227">
        <v>18.675519999999999</v>
      </c>
      <c r="LT227" s="1">
        <v>6.7002230000000004E-4</v>
      </c>
      <c r="LU227" s="1">
        <v>0.21441360000000001</v>
      </c>
      <c r="LV227">
        <v>0.78146780000000005</v>
      </c>
      <c r="LW227">
        <v>19.028220000000001</v>
      </c>
      <c r="LX227" s="1">
        <v>6.4479269999999996E-4</v>
      </c>
      <c r="LY227" s="1">
        <v>0.206343</v>
      </c>
      <c r="LZ227">
        <v>0.7814506</v>
      </c>
      <c r="MA227">
        <v>19.269279999999998</v>
      </c>
      <c r="MB227" s="1">
        <v>6.2073919999999999E-4</v>
      </c>
      <c r="MC227" s="1">
        <v>0.19864019999999999</v>
      </c>
      <c r="MD227">
        <v>0.78140869999999996</v>
      </c>
      <c r="ME227">
        <v>19.64518</v>
      </c>
      <c r="MF227" s="1">
        <v>5.9771249999999998E-4</v>
      </c>
      <c r="MG227" s="1">
        <v>0.1912768</v>
      </c>
      <c r="MH227">
        <v>0.78137230000000002</v>
      </c>
      <c r="MI227">
        <v>19.632190000000001</v>
      </c>
      <c r="MJ227" s="1">
        <v>5.7569670000000002E-4</v>
      </c>
      <c r="MK227" s="1">
        <v>0.1842453</v>
      </c>
      <c r="ML227">
        <v>0.7812692</v>
      </c>
      <c r="MM227">
        <v>19.280110000000001</v>
      </c>
      <c r="MN227" s="1">
        <v>5.5475429999999996E-4</v>
      </c>
      <c r="MO227" s="1">
        <v>0.17755000000000001</v>
      </c>
      <c r="MP227">
        <v>0.78117099999999995</v>
      </c>
      <c r="MQ227">
        <v>19.138639999999999</v>
      </c>
      <c r="MR227" s="1">
        <v>5.3481980000000002E-4</v>
      </c>
      <c r="MS227" s="1">
        <v>0.17120160000000001</v>
      </c>
      <c r="MT227">
        <v>0.78099180000000001</v>
      </c>
      <c r="MU227">
        <v>19.11814</v>
      </c>
      <c r="MV227" s="1">
        <v>5.1590670000000003E-4</v>
      </c>
      <c r="MW227" s="1">
        <v>0.16518340000000001</v>
      </c>
      <c r="MX227">
        <v>0.78082379999999996</v>
      </c>
      <c r="MY227">
        <v>19.640499999999999</v>
      </c>
      <c r="MZ227" s="1">
        <v>4.9777980000000001E-4</v>
      </c>
      <c r="NA227" s="1">
        <v>0.15941140000000001</v>
      </c>
      <c r="NB227">
        <v>0.78062710000000002</v>
      </c>
      <c r="NC227">
        <v>20.148440000000001</v>
      </c>
      <c r="ND227" s="1">
        <v>4.8039909999999999E-4</v>
      </c>
      <c r="NE227" s="1">
        <v>0.15389430000000001</v>
      </c>
      <c r="NF227">
        <v>0.78041649999999996</v>
      </c>
      <c r="NG227">
        <v>20.47974</v>
      </c>
      <c r="NH227" s="1">
        <v>4.6377300000000001E-4</v>
      </c>
      <c r="NI227" s="1">
        <v>0.14861050000000001</v>
      </c>
      <c r="NJ227">
        <v>0.7802036</v>
      </c>
      <c r="NK227">
        <v>20.854410000000001</v>
      </c>
      <c r="NL227" s="1">
        <v>4.4780820000000002E-4</v>
      </c>
      <c r="NM227" s="1">
        <v>0.14352809999999999</v>
      </c>
      <c r="NN227">
        <v>0.77997229999999995</v>
      </c>
      <c r="NO227">
        <v>20.905760000000001</v>
      </c>
      <c r="NP227" s="1">
        <v>4.3294170000000002E-4</v>
      </c>
      <c r="NQ227" s="1">
        <v>0.13878460000000001</v>
      </c>
      <c r="NR227">
        <v>0.77980179999999999</v>
      </c>
      <c r="NS227">
        <v>20.851230000000001</v>
      </c>
      <c r="NT227" s="1">
        <v>4.198812E-4</v>
      </c>
      <c r="NU227" s="1">
        <v>0.13460349999999999</v>
      </c>
      <c r="NV227">
        <v>0.77962920000000002</v>
      </c>
      <c r="NW227">
        <v>20.91929</v>
      </c>
      <c r="NX227" s="1">
        <v>4.0906630000000002E-4</v>
      </c>
      <c r="NY227" s="1">
        <v>0.13113430000000001</v>
      </c>
      <c r="NZ227">
        <v>0.77947140000000004</v>
      </c>
      <c r="OA227">
        <v>20.936</v>
      </c>
      <c r="OB227" s="1">
        <v>4.0015519999999998E-4</v>
      </c>
      <c r="OC227" s="1">
        <v>0.12828229999999999</v>
      </c>
      <c r="OD227">
        <v>0.77936320000000003</v>
      </c>
      <c r="OE227">
        <v>20.82856</v>
      </c>
      <c r="OF227" s="1">
        <v>3.9194559999999998E-4</v>
      </c>
      <c r="OG227" s="1">
        <v>0.1256555</v>
      </c>
      <c r="OH227">
        <v>0.77927139999999995</v>
      </c>
      <c r="OI227">
        <v>20.931100000000001</v>
      </c>
      <c r="OJ227" s="1">
        <v>3.831261E-4</v>
      </c>
      <c r="OK227" s="1">
        <v>0.1228563</v>
      </c>
    </row>
    <row r="228" spans="1:401" x14ac:dyDescent="0.35">
      <c r="A228">
        <v>234</v>
      </c>
      <c r="B228" t="s">
        <v>4</v>
      </c>
      <c r="C228" t="s">
        <v>181</v>
      </c>
      <c r="D228" t="s">
        <v>234</v>
      </c>
      <c r="E228">
        <v>864.553</v>
      </c>
      <c r="F228">
        <v>0.96850780000000003</v>
      </c>
      <c r="G228">
        <v>16.891249999999999</v>
      </c>
      <c r="H228">
        <v>0</v>
      </c>
      <c r="I228">
        <v>0</v>
      </c>
      <c r="J228">
        <v>0.96555539999999995</v>
      </c>
      <c r="K228">
        <v>16.43816</v>
      </c>
      <c r="L228">
        <v>0</v>
      </c>
      <c r="M228">
        <v>0</v>
      </c>
      <c r="N228">
        <v>0.96251379999999997</v>
      </c>
      <c r="O228">
        <v>16.558489999999999</v>
      </c>
      <c r="P228">
        <v>0</v>
      </c>
      <c r="Q228">
        <v>0</v>
      </c>
      <c r="R228">
        <v>0.95941310000000002</v>
      </c>
      <c r="S228">
        <v>16.73799</v>
      </c>
      <c r="T228">
        <v>0</v>
      </c>
      <c r="U228">
        <v>0</v>
      </c>
      <c r="V228">
        <v>0.95622059999999998</v>
      </c>
      <c r="W228">
        <v>17.18402</v>
      </c>
      <c r="X228">
        <v>0</v>
      </c>
      <c r="Y228">
        <v>0</v>
      </c>
      <c r="Z228">
        <v>0.95296340000000002</v>
      </c>
      <c r="AA228">
        <v>17.296299999999999</v>
      </c>
      <c r="AB228">
        <v>0</v>
      </c>
      <c r="AC228">
        <v>0</v>
      </c>
      <c r="AD228">
        <v>0.94959740000000004</v>
      </c>
      <c r="AE228">
        <v>17.226120000000002</v>
      </c>
      <c r="AF228">
        <v>0</v>
      </c>
      <c r="AG228">
        <v>0</v>
      </c>
      <c r="AH228">
        <v>0.94614609999999999</v>
      </c>
      <c r="AI228">
        <v>16.947790000000001</v>
      </c>
      <c r="AJ228">
        <v>0</v>
      </c>
      <c r="AK228">
        <v>0</v>
      </c>
      <c r="AL228">
        <v>0.94260440000000001</v>
      </c>
      <c r="AM228">
        <v>16.533300000000001</v>
      </c>
      <c r="AN228">
        <v>0</v>
      </c>
      <c r="AO228">
        <v>0</v>
      </c>
      <c r="AP228">
        <v>0.9390482</v>
      </c>
      <c r="AQ228">
        <v>16.143889999999999</v>
      </c>
      <c r="AR228" s="1">
        <v>2.2807529999999999E-35</v>
      </c>
      <c r="AS228" s="1">
        <v>5.0428549999999997E-33</v>
      </c>
      <c r="AT228">
        <v>0.93541419999999997</v>
      </c>
      <c r="AU228">
        <v>16.233529999999998</v>
      </c>
      <c r="AV228" s="1">
        <v>1.309307E-24</v>
      </c>
      <c r="AW228" s="1">
        <v>2.703093E-22</v>
      </c>
      <c r="AX228">
        <v>0.93185390000000001</v>
      </c>
      <c r="AY228">
        <v>16.336839999999999</v>
      </c>
      <c r="AZ228" s="1">
        <v>6.6629650000000004E-15</v>
      </c>
      <c r="BA228" s="1">
        <v>1.2626500000000001E-12</v>
      </c>
      <c r="BB228">
        <v>0.92846600000000001</v>
      </c>
      <c r="BC228">
        <v>16.572089999999999</v>
      </c>
      <c r="BD228" s="1">
        <v>1.217952E-8</v>
      </c>
      <c r="BE228" s="1">
        <v>2.5155279999999998E-6</v>
      </c>
      <c r="BF228">
        <v>0.92506149999999998</v>
      </c>
      <c r="BG228">
        <v>16.81015</v>
      </c>
      <c r="BH228" s="1">
        <v>2.5948369999999998E-5</v>
      </c>
      <c r="BI228" s="1">
        <v>5.9636660000000003E-3</v>
      </c>
      <c r="BJ228">
        <v>0.92166309999999996</v>
      </c>
      <c r="BK228">
        <v>16.706910000000001</v>
      </c>
      <c r="BL228" s="1">
        <v>4.9095830000000003E-3</v>
      </c>
      <c r="BM228">
        <v>1.2040200000000001</v>
      </c>
      <c r="BN228">
        <v>0.918265</v>
      </c>
      <c r="BO228">
        <v>16.33494</v>
      </c>
      <c r="BP228">
        <v>0.20835809999999999</v>
      </c>
      <c r="BQ228">
        <v>53.824019999999997</v>
      </c>
      <c r="BR228">
        <v>0.91490570000000004</v>
      </c>
      <c r="BS228">
        <v>15.78791</v>
      </c>
      <c r="BT228">
        <v>2.9229310000000002</v>
      </c>
      <c r="BU228">
        <v>789.19550000000004</v>
      </c>
      <c r="BV228">
        <v>0.91142970000000001</v>
      </c>
      <c r="BW228">
        <v>15.52623</v>
      </c>
      <c r="BX228">
        <v>17.121970000000001</v>
      </c>
      <c r="BY228">
        <v>4805.2719999999999</v>
      </c>
      <c r="BZ228">
        <v>0.90765260000000003</v>
      </c>
      <c r="CA228">
        <v>15.654159999999999</v>
      </c>
      <c r="CB228">
        <v>49.271709999999999</v>
      </c>
      <c r="CC228">
        <v>14313.49</v>
      </c>
      <c r="CD228">
        <v>0.90335849999999995</v>
      </c>
      <c r="CE228">
        <v>16.08015</v>
      </c>
      <c r="CF228">
        <v>78.744060000000005</v>
      </c>
      <c r="CG228">
        <v>23607.08</v>
      </c>
      <c r="CH228">
        <v>0.8984413</v>
      </c>
      <c r="CI228">
        <v>16.558769999999999</v>
      </c>
      <c r="CJ228">
        <v>77.126729999999995</v>
      </c>
      <c r="CK228">
        <v>23793.3</v>
      </c>
      <c r="CL228">
        <v>0.89272090000000004</v>
      </c>
      <c r="CM228">
        <v>16.720179999999999</v>
      </c>
      <c r="CN228">
        <v>50.243810000000003</v>
      </c>
      <c r="CO228">
        <v>15914.22</v>
      </c>
      <c r="CP228">
        <v>0.88634950000000001</v>
      </c>
      <c r="CQ228">
        <v>16.704709999999999</v>
      </c>
      <c r="CR228">
        <v>23.38851</v>
      </c>
      <c r="CS228">
        <v>7590.8829999999998</v>
      </c>
      <c r="CT228">
        <v>0.87947949999999997</v>
      </c>
      <c r="CU228">
        <v>16.625699999999998</v>
      </c>
      <c r="CV228">
        <v>8.3133909999999993</v>
      </c>
      <c r="CW228">
        <v>2756.6179999999999</v>
      </c>
      <c r="CX228">
        <v>0.87213680000000005</v>
      </c>
      <c r="CY228">
        <v>16.425139999999999</v>
      </c>
      <c r="CZ228">
        <v>2.4129999999999998</v>
      </c>
      <c r="DA228">
        <v>814.92330000000004</v>
      </c>
      <c r="DB228">
        <v>0.86438820000000005</v>
      </c>
      <c r="DC228">
        <v>16.479240000000001</v>
      </c>
      <c r="DD228">
        <v>0.63230600000000003</v>
      </c>
      <c r="DE228">
        <v>215.81899999999999</v>
      </c>
      <c r="DF228">
        <v>0.85631330000000005</v>
      </c>
      <c r="DG228">
        <v>16.718869999999999</v>
      </c>
      <c r="DH228" s="1">
        <v>0.1858419</v>
      </c>
      <c r="DI228">
        <v>62.869210000000002</v>
      </c>
      <c r="DJ228">
        <v>0.84799190000000002</v>
      </c>
      <c r="DK228">
        <v>16.880469999999999</v>
      </c>
      <c r="DL228" s="1">
        <v>8.6081119999999997E-2</v>
      </c>
      <c r="DM228">
        <v>28.317129999999999</v>
      </c>
      <c r="DN228">
        <v>0.84002529999999997</v>
      </c>
      <c r="DO228">
        <v>17.10923</v>
      </c>
      <c r="DP228" s="1">
        <v>6.5177819999999997E-2</v>
      </c>
      <c r="DQ228">
        <v>21.071079999999998</v>
      </c>
      <c r="DR228">
        <v>0.83216699999999999</v>
      </c>
      <c r="DS228">
        <v>17.203700000000001</v>
      </c>
      <c r="DT228" s="1">
        <v>6.187318E-2</v>
      </c>
      <c r="DU228" s="1">
        <v>19.962129999999998</v>
      </c>
      <c r="DV228">
        <v>0.82435389999999997</v>
      </c>
      <c r="DW228">
        <v>17.19782</v>
      </c>
      <c r="DX228" s="1">
        <v>6.230078E-2</v>
      </c>
      <c r="DY228" s="1">
        <v>20.18854</v>
      </c>
      <c r="DZ228">
        <v>0.81692830000000005</v>
      </c>
      <c r="EA228">
        <v>17.164529999999999</v>
      </c>
      <c r="EB228" s="1">
        <v>6.2364950000000002E-2</v>
      </c>
      <c r="EC228" s="1">
        <v>20.337350000000001</v>
      </c>
      <c r="ED228">
        <v>0.80937119999999996</v>
      </c>
      <c r="EE228">
        <v>17.023389999999999</v>
      </c>
      <c r="EF228" s="1">
        <v>6.0685299999999998E-2</v>
      </c>
      <c r="EG228" s="1">
        <v>19.929480000000002</v>
      </c>
      <c r="EH228">
        <v>0.80215449999999999</v>
      </c>
      <c r="EI228">
        <v>17.035740000000001</v>
      </c>
      <c r="EJ228" s="1">
        <v>5.7365609999999997E-2</v>
      </c>
      <c r="EK228" s="1">
        <v>18.961860000000001</v>
      </c>
      <c r="EL228">
        <v>0.79520360000000001</v>
      </c>
      <c r="EM228">
        <v>17.189699999999998</v>
      </c>
      <c r="EN228" s="1">
        <v>5.3028899999999997E-2</v>
      </c>
      <c r="EO228" s="1">
        <v>17.629059999999999</v>
      </c>
      <c r="EP228">
        <v>0.78850880000000001</v>
      </c>
      <c r="EQ228">
        <v>17.445810000000002</v>
      </c>
      <c r="ER228" s="1">
        <v>4.8290310000000003E-2</v>
      </c>
      <c r="ES228" s="1">
        <v>16.135560000000002</v>
      </c>
      <c r="ET228">
        <v>0.78216580000000002</v>
      </c>
      <c r="EU228">
        <v>17.743790000000001</v>
      </c>
      <c r="EV228" s="1">
        <v>4.3536819999999997E-2</v>
      </c>
      <c r="EW228" s="1">
        <v>14.61298</v>
      </c>
      <c r="EX228">
        <v>0.77603599999999995</v>
      </c>
      <c r="EY228">
        <v>17.816949999999999</v>
      </c>
      <c r="EZ228" s="1">
        <v>3.8858499999999997E-2</v>
      </c>
      <c r="FA228" s="1">
        <v>13.10233</v>
      </c>
      <c r="FB228">
        <v>0.77015169999999999</v>
      </c>
      <c r="FC228">
        <v>17.773579999999999</v>
      </c>
      <c r="FD228" s="1">
        <v>3.4266940000000003E-2</v>
      </c>
      <c r="FE228" s="1">
        <v>11.60572</v>
      </c>
      <c r="FF228">
        <v>0.76524389999999998</v>
      </c>
      <c r="FG228">
        <v>17.721679999999999</v>
      </c>
      <c r="FH228" s="1">
        <v>2.983833E-2</v>
      </c>
      <c r="FI228" s="1">
        <v>10.138809999999999</v>
      </c>
      <c r="FJ228">
        <v>0.76111499999999999</v>
      </c>
      <c r="FK228">
        <v>17.690519999999999</v>
      </c>
      <c r="FL228" s="1">
        <v>2.5735600000000001E-2</v>
      </c>
      <c r="FM228" s="1">
        <v>8.7616049999999994</v>
      </c>
      <c r="FN228">
        <v>0.75756389999999996</v>
      </c>
      <c r="FO228">
        <v>18.142510000000001</v>
      </c>
      <c r="FP228" s="1">
        <v>2.2120339999999999E-2</v>
      </c>
      <c r="FQ228" s="1">
        <v>7.5377479999999997</v>
      </c>
      <c r="FR228">
        <v>0.75468990000000002</v>
      </c>
      <c r="FS228">
        <v>18.407769999999999</v>
      </c>
      <c r="FT228" s="1">
        <v>1.9078100000000001E-2</v>
      </c>
      <c r="FU228" s="1">
        <v>6.5007330000000003</v>
      </c>
      <c r="FV228">
        <v>0.75251380000000001</v>
      </c>
      <c r="FW228">
        <v>18.451180000000001</v>
      </c>
      <c r="FX228" s="1">
        <v>1.6586529999999999E-2</v>
      </c>
      <c r="FY228" s="1">
        <v>5.6473839999999997</v>
      </c>
      <c r="FZ228">
        <v>0.75094019999999995</v>
      </c>
      <c r="GA228">
        <v>18.33343</v>
      </c>
      <c r="GB228" s="1">
        <v>1.4542090000000001E-2</v>
      </c>
      <c r="GC228" s="1">
        <v>4.9458789999999997</v>
      </c>
      <c r="GD228">
        <v>0.74976200000000004</v>
      </c>
      <c r="GE228">
        <v>18.10848</v>
      </c>
      <c r="GF228" s="1">
        <v>1.278843E-2</v>
      </c>
      <c r="GG228" s="1">
        <v>4.346374</v>
      </c>
      <c r="GH228">
        <v>0.74897259999999999</v>
      </c>
      <c r="GI228">
        <v>17.918810000000001</v>
      </c>
      <c r="GJ228" s="1">
        <v>1.1142310000000001E-2</v>
      </c>
      <c r="GK228" s="1">
        <v>3.78755</v>
      </c>
      <c r="GL228">
        <v>0.74849770000000004</v>
      </c>
      <c r="GM228">
        <v>17.839030000000001</v>
      </c>
      <c r="GN228" s="1">
        <v>9.4621779999999999E-3</v>
      </c>
      <c r="GO228" s="1">
        <v>3.2203149999999998</v>
      </c>
      <c r="GP228">
        <v>0.74832339999999997</v>
      </c>
      <c r="GQ228">
        <v>17.880980000000001</v>
      </c>
      <c r="GR228" s="1">
        <v>7.7477270000000003E-3</v>
      </c>
      <c r="GS228" s="1">
        <v>2.640603</v>
      </c>
      <c r="GT228">
        <v>0.748309</v>
      </c>
      <c r="GU228">
        <v>18.42681</v>
      </c>
      <c r="GV228" s="1">
        <v>6.133276E-3</v>
      </c>
      <c r="GW228" s="1">
        <v>2.0925609999999999</v>
      </c>
      <c r="GX228">
        <v>0.74842379999999997</v>
      </c>
      <c r="GY228">
        <v>18.754169999999998</v>
      </c>
      <c r="GZ228" s="1">
        <v>4.7848630000000003E-3</v>
      </c>
      <c r="HA228" s="1">
        <v>1.6312990000000001</v>
      </c>
      <c r="HB228">
        <v>0.74858219999999998</v>
      </c>
      <c r="HC228">
        <v>18.904789999999998</v>
      </c>
      <c r="HD228" s="1">
        <v>3.7796050000000001E-3</v>
      </c>
      <c r="HE228" s="1">
        <v>1.2853680000000001</v>
      </c>
      <c r="HF228">
        <v>0.74880650000000004</v>
      </c>
      <c r="HG228">
        <v>19.138960000000001</v>
      </c>
      <c r="HH228" s="1">
        <v>3.0923589999999998E-3</v>
      </c>
      <c r="HI228" s="1">
        <v>1.0478540000000001</v>
      </c>
      <c r="HJ228">
        <v>0.74904550000000003</v>
      </c>
      <c r="HK228">
        <v>19.207529999999998</v>
      </c>
      <c r="HL228" s="1">
        <v>2.6406720000000002E-3</v>
      </c>
      <c r="HM228" s="1">
        <v>0.89163879999999995</v>
      </c>
      <c r="HN228">
        <v>0.74931060000000005</v>
      </c>
      <c r="HO228">
        <v>19.048449999999999</v>
      </c>
      <c r="HP228" s="1">
        <v>2.3385760000000002E-3</v>
      </c>
      <c r="HQ228" s="1">
        <v>0.7874989</v>
      </c>
      <c r="HR228">
        <v>0.74952810000000003</v>
      </c>
      <c r="HS228">
        <v>18.976690000000001</v>
      </c>
      <c r="HT228" s="1">
        <v>2.1196219999999998E-3</v>
      </c>
      <c r="HU228" s="1">
        <v>0.71262210000000004</v>
      </c>
      <c r="HV228">
        <v>0.74974320000000005</v>
      </c>
      <c r="HW228">
        <v>18.917590000000001</v>
      </c>
      <c r="HX228" s="1">
        <v>1.9454489999999999E-3</v>
      </c>
      <c r="HY228" s="1">
        <v>0.65342990000000001</v>
      </c>
      <c r="HZ228">
        <v>0.7498958</v>
      </c>
      <c r="IA228">
        <v>19.301169999999999</v>
      </c>
      <c r="IB228" s="1">
        <v>1.799508E-3</v>
      </c>
      <c r="IC228" s="1">
        <v>0.60405679999999995</v>
      </c>
      <c r="ID228">
        <v>0.75004079999999995</v>
      </c>
      <c r="IE228">
        <v>19.80171</v>
      </c>
      <c r="IF228" s="1">
        <v>1.676629E-3</v>
      </c>
      <c r="IG228" s="1">
        <v>0.56244720000000004</v>
      </c>
      <c r="IH228">
        <v>0.75013050000000003</v>
      </c>
      <c r="II228">
        <v>20.161919999999999</v>
      </c>
      <c r="IJ228" s="1">
        <v>1.5737850000000001E-3</v>
      </c>
      <c r="IK228" s="1">
        <v>0.52767189999999997</v>
      </c>
      <c r="IL228">
        <v>0.75021579999999999</v>
      </c>
      <c r="IM228">
        <v>20.508610000000001</v>
      </c>
      <c r="IN228" s="1">
        <v>1.4880430000000001E-3</v>
      </c>
      <c r="IO228" s="1">
        <v>0.49867689999999998</v>
      </c>
      <c r="IP228">
        <v>0.75027529999999998</v>
      </c>
      <c r="IQ228">
        <v>20.511679999999998</v>
      </c>
      <c r="IR228" s="1">
        <v>1.416608E-3</v>
      </c>
      <c r="IS228" s="1">
        <v>0.47450290000000001</v>
      </c>
      <c r="IT228">
        <v>0.75031170000000003</v>
      </c>
      <c r="IU228">
        <v>20.358609999999999</v>
      </c>
      <c r="IV228" s="1">
        <v>1.3580630000000001E-3</v>
      </c>
      <c r="IW228" s="1">
        <v>0.45469169999999998</v>
      </c>
      <c r="IX228">
        <v>0.7503512</v>
      </c>
      <c r="IY228">
        <v>20.35783</v>
      </c>
      <c r="IZ228" s="1">
        <v>1.3117580000000001E-3</v>
      </c>
      <c r="JA228" s="1">
        <v>0.43898300000000001</v>
      </c>
      <c r="JB228">
        <v>0.75038329999999998</v>
      </c>
      <c r="JC228">
        <v>20.381239999999998</v>
      </c>
      <c r="JD228" s="1">
        <v>1.2748080000000001E-3</v>
      </c>
      <c r="JE228" s="1">
        <v>0.42647079999999998</v>
      </c>
      <c r="JF228">
        <v>0.75039840000000002</v>
      </c>
      <c r="JG228">
        <v>20.56737</v>
      </c>
      <c r="JH228" s="1">
        <v>1.2420790000000001E-3</v>
      </c>
      <c r="JI228" s="1">
        <v>0.41554049999999998</v>
      </c>
      <c r="JJ228">
        <v>0.75039920000000004</v>
      </c>
      <c r="JK228">
        <v>20.418749999999999</v>
      </c>
      <c r="JL228" s="1">
        <v>1.20885E-3</v>
      </c>
      <c r="JM228" s="1">
        <v>0.40447480000000002</v>
      </c>
      <c r="JN228">
        <v>0.75042189999999998</v>
      </c>
      <c r="JO228">
        <v>20.214020000000001</v>
      </c>
      <c r="JP228" s="1">
        <v>1.171931E-3</v>
      </c>
      <c r="JQ228" s="1">
        <v>0.39228180000000001</v>
      </c>
      <c r="JR228">
        <v>0.75041590000000002</v>
      </c>
      <c r="JS228">
        <v>19.830390000000001</v>
      </c>
      <c r="JT228" s="1">
        <v>1.131752E-3</v>
      </c>
      <c r="JU228" s="1">
        <v>0.37890659999999998</v>
      </c>
      <c r="JV228">
        <v>0.7504284</v>
      </c>
      <c r="JW228">
        <v>19.466999999999999</v>
      </c>
      <c r="JX228" s="1">
        <v>1.089418E-3</v>
      </c>
      <c r="JY228" s="1">
        <v>0.3648342</v>
      </c>
      <c r="JZ228">
        <v>0.7504343</v>
      </c>
      <c r="KA228">
        <v>19.35211</v>
      </c>
      <c r="KB228" s="1">
        <v>1.046747E-3</v>
      </c>
      <c r="KC228" s="1">
        <v>0.35056680000000001</v>
      </c>
      <c r="KD228">
        <v>0.75043110000000002</v>
      </c>
      <c r="KE228">
        <v>19.363759999999999</v>
      </c>
      <c r="KF228" s="1">
        <v>1.0046899999999999E-3</v>
      </c>
      <c r="KG228" s="1">
        <v>0.33651360000000002</v>
      </c>
      <c r="KH228">
        <v>0.75043950000000004</v>
      </c>
      <c r="KI228">
        <v>19.307089999999999</v>
      </c>
      <c r="KJ228" s="1">
        <v>9.6414540000000005E-4</v>
      </c>
      <c r="KK228" s="1">
        <v>0.32294230000000002</v>
      </c>
      <c r="KL228">
        <v>0.75044120000000003</v>
      </c>
      <c r="KM228">
        <v>19.485150000000001</v>
      </c>
      <c r="KN228" s="1">
        <v>9.2535369999999998E-4</v>
      </c>
      <c r="KO228" s="1">
        <v>0.30993379999999998</v>
      </c>
      <c r="KP228">
        <v>0.75043729999999997</v>
      </c>
      <c r="KQ228">
        <v>19.24465</v>
      </c>
      <c r="KR228" s="1">
        <v>8.8828189999999997E-4</v>
      </c>
      <c r="KS228" s="1">
        <v>0.29750480000000001</v>
      </c>
      <c r="KT228">
        <v>0.75043329999999997</v>
      </c>
      <c r="KU228">
        <v>18.961120000000001</v>
      </c>
      <c r="KV228" s="1">
        <v>8.5293429999999996E-4</v>
      </c>
      <c r="KW228" s="1">
        <v>0.28567419999999999</v>
      </c>
      <c r="KX228">
        <v>0.75045070000000003</v>
      </c>
      <c r="KY228">
        <v>18.818210000000001</v>
      </c>
      <c r="KZ228" s="1">
        <v>8.1938859999999998E-4</v>
      </c>
      <c r="LA228" s="1">
        <v>0.27442830000000001</v>
      </c>
      <c r="LB228">
        <v>0.75044060000000001</v>
      </c>
      <c r="LC228">
        <v>18.595870000000001</v>
      </c>
      <c r="LD228" s="1">
        <v>7.873073E-4</v>
      </c>
      <c r="LE228" s="1">
        <v>0.2636831</v>
      </c>
      <c r="LF228">
        <v>0.7504343</v>
      </c>
      <c r="LG228">
        <v>18.32048</v>
      </c>
      <c r="LH228" s="1">
        <v>7.566777E-4</v>
      </c>
      <c r="LI228" s="1">
        <v>0.25340119999999999</v>
      </c>
      <c r="LJ228">
        <v>0.75044350000000004</v>
      </c>
      <c r="LK228">
        <v>18.13646</v>
      </c>
      <c r="LL228" s="1">
        <v>7.2723769999999996E-4</v>
      </c>
      <c r="LM228" s="1">
        <v>0.2435573</v>
      </c>
      <c r="LN228">
        <v>0.75044699999999998</v>
      </c>
      <c r="LO228">
        <v>18.12961</v>
      </c>
      <c r="LP228" s="1">
        <v>6.9903350000000001E-4</v>
      </c>
      <c r="LQ228" s="1">
        <v>0.2341232</v>
      </c>
      <c r="LR228">
        <v>0.7504383</v>
      </c>
      <c r="LS228">
        <v>18.706389999999999</v>
      </c>
      <c r="LT228" s="1">
        <v>6.7235410000000004E-4</v>
      </c>
      <c r="LU228" s="1">
        <v>0.22517290000000001</v>
      </c>
      <c r="LV228">
        <v>0.75042059999999999</v>
      </c>
      <c r="LW228">
        <v>19.082159999999998</v>
      </c>
      <c r="LX228" s="1">
        <v>6.4701519999999998E-4</v>
      </c>
      <c r="LY228" s="1">
        <v>0.21668209999999999</v>
      </c>
      <c r="LZ228">
        <v>0.75039920000000004</v>
      </c>
      <c r="MA228">
        <v>19.32996</v>
      </c>
      <c r="MB228" s="1">
        <v>6.2286450000000005E-4</v>
      </c>
      <c r="MC228" s="1">
        <v>0.20858860000000001</v>
      </c>
      <c r="MD228">
        <v>0.75037149999999997</v>
      </c>
      <c r="ME228">
        <v>19.694030000000001</v>
      </c>
      <c r="MF228" s="1">
        <v>5.9973559999999999E-4</v>
      </c>
      <c r="MG228" s="1">
        <v>0.2008442</v>
      </c>
      <c r="MH228">
        <v>0.7503031</v>
      </c>
      <c r="MI228">
        <v>19.659949999999998</v>
      </c>
      <c r="MJ228" s="1">
        <v>5.7763119999999996E-4</v>
      </c>
      <c r="MK228" s="1">
        <v>0.19345589999999999</v>
      </c>
      <c r="ML228">
        <v>0.75019029999999998</v>
      </c>
      <c r="MM228">
        <v>19.281110000000002</v>
      </c>
      <c r="MN228" s="1">
        <v>5.5659139999999997E-4</v>
      </c>
      <c r="MO228" s="1">
        <v>0.1864123</v>
      </c>
      <c r="MP228">
        <v>0.75005520000000003</v>
      </c>
      <c r="MQ228">
        <v>19.122340000000001</v>
      </c>
      <c r="MR228" s="1">
        <v>5.3656669999999995E-4</v>
      </c>
      <c r="MS228" s="1">
        <v>0.17973510000000001</v>
      </c>
      <c r="MT228">
        <v>0.74984470000000003</v>
      </c>
      <c r="MU228">
        <v>19.118819999999999</v>
      </c>
      <c r="MV228" s="1">
        <v>5.1756700000000003E-4</v>
      </c>
      <c r="MW228" s="1">
        <v>0.17340259999999999</v>
      </c>
      <c r="MX228">
        <v>0.74962130000000005</v>
      </c>
      <c r="MY228">
        <v>19.661010000000001</v>
      </c>
      <c r="MZ228" s="1">
        <v>4.9937690000000003E-4</v>
      </c>
      <c r="NA228" s="1">
        <v>0.16734209999999999</v>
      </c>
      <c r="NB228">
        <v>0.74935569999999996</v>
      </c>
      <c r="NC228">
        <v>20.191800000000001</v>
      </c>
      <c r="ND228" s="1">
        <v>4.8192230000000002E-4</v>
      </c>
      <c r="NE228" s="1">
        <v>0.1615386</v>
      </c>
      <c r="NF228">
        <v>0.74907460000000003</v>
      </c>
      <c r="NG228">
        <v>20.524419999999999</v>
      </c>
      <c r="NH228" s="1">
        <v>4.6523430000000002E-4</v>
      </c>
      <c r="NI228" s="1">
        <v>0.15598600000000001</v>
      </c>
      <c r="NJ228">
        <v>0.74877519999999997</v>
      </c>
      <c r="NK228">
        <v>20.88279</v>
      </c>
      <c r="NL228" s="1">
        <v>4.4920799999999999E-4</v>
      </c>
      <c r="NM228" s="1">
        <v>0.1506439</v>
      </c>
      <c r="NN228">
        <v>0.74848320000000002</v>
      </c>
      <c r="NO228">
        <v>20.90483</v>
      </c>
      <c r="NP228" s="1">
        <v>4.3421559999999999E-4</v>
      </c>
      <c r="NQ228" s="1">
        <v>0.14562810000000001</v>
      </c>
      <c r="NR228">
        <v>0.74821610000000005</v>
      </c>
      <c r="NS228">
        <v>20.823619999999998</v>
      </c>
      <c r="NT228" s="1">
        <v>4.2097290000000002E-4</v>
      </c>
      <c r="NU228" s="1">
        <v>0.14117779999999999</v>
      </c>
      <c r="NV228">
        <v>0.74798609999999999</v>
      </c>
      <c r="NW228">
        <v>20.886140000000001</v>
      </c>
      <c r="NX228" s="1">
        <v>4.099587E-4</v>
      </c>
      <c r="NY228" s="1">
        <v>0.1374571</v>
      </c>
      <c r="NZ228">
        <v>0.74775729999999996</v>
      </c>
      <c r="OA228">
        <v>20.931419999999999</v>
      </c>
      <c r="OB228" s="1">
        <v>4.0090939999999999E-4</v>
      </c>
      <c r="OC228" s="1">
        <v>0.13440869999999999</v>
      </c>
      <c r="OD228">
        <v>0.74758769999999997</v>
      </c>
      <c r="OE228">
        <v>20.858499999999999</v>
      </c>
      <c r="OF228" s="1">
        <v>3.9269400000000002E-4</v>
      </c>
      <c r="OG228" s="1">
        <v>0.13165789999999999</v>
      </c>
      <c r="OH228">
        <v>0.74741979999999997</v>
      </c>
      <c r="OI228">
        <v>20.981739999999999</v>
      </c>
      <c r="OJ228" s="1">
        <v>3.8395490000000003E-4</v>
      </c>
      <c r="OK228" s="1">
        <v>0.12876589999999999</v>
      </c>
    </row>
    <row r="229" spans="1:401" x14ac:dyDescent="0.35">
      <c r="A229">
        <v>235</v>
      </c>
      <c r="B229" t="s">
        <v>4</v>
      </c>
      <c r="C229" t="s">
        <v>181</v>
      </c>
      <c r="D229" t="s">
        <v>235</v>
      </c>
      <c r="E229">
        <v>851.64170000000001</v>
      </c>
      <c r="F229">
        <v>0.84822520000000001</v>
      </c>
      <c r="G229">
        <v>16.934180000000001</v>
      </c>
      <c r="H229">
        <v>0</v>
      </c>
      <c r="I229">
        <v>0</v>
      </c>
      <c r="J229">
        <v>0.8458426</v>
      </c>
      <c r="K229">
        <v>16.475429999999999</v>
      </c>
      <c r="L229">
        <v>0</v>
      </c>
      <c r="M229">
        <v>0</v>
      </c>
      <c r="N229">
        <v>0.84341999999999995</v>
      </c>
      <c r="O229">
        <v>16.57705</v>
      </c>
      <c r="P229">
        <v>0</v>
      </c>
      <c r="Q229">
        <v>0</v>
      </c>
      <c r="R229">
        <v>0.8409529</v>
      </c>
      <c r="S229">
        <v>16.735859999999999</v>
      </c>
      <c r="T229">
        <v>0</v>
      </c>
      <c r="U229">
        <v>0</v>
      </c>
      <c r="V229">
        <v>0.83840020000000004</v>
      </c>
      <c r="W229">
        <v>17.175820000000002</v>
      </c>
      <c r="X229">
        <v>0</v>
      </c>
      <c r="Y229">
        <v>0</v>
      </c>
      <c r="Z229">
        <v>0.83578350000000001</v>
      </c>
      <c r="AA229">
        <v>17.290929999999999</v>
      </c>
      <c r="AB229">
        <v>0</v>
      </c>
      <c r="AC229">
        <v>0</v>
      </c>
      <c r="AD229">
        <v>0.83309069999999996</v>
      </c>
      <c r="AE229">
        <v>17.234729999999999</v>
      </c>
      <c r="AF229">
        <v>0</v>
      </c>
      <c r="AG229">
        <v>0</v>
      </c>
      <c r="AH229">
        <v>0.83031630000000001</v>
      </c>
      <c r="AI229">
        <v>16.97607</v>
      </c>
      <c r="AJ229">
        <v>0</v>
      </c>
      <c r="AK229">
        <v>0</v>
      </c>
      <c r="AL229">
        <v>0.82748350000000004</v>
      </c>
      <c r="AM229">
        <v>16.567150000000002</v>
      </c>
      <c r="AN229">
        <v>0</v>
      </c>
      <c r="AO229">
        <v>0</v>
      </c>
      <c r="AP229">
        <v>0.82460330000000004</v>
      </c>
      <c r="AQ229">
        <v>16.17877</v>
      </c>
      <c r="AR229" s="1">
        <v>3.1147359999999997E-36</v>
      </c>
      <c r="AS229" s="1">
        <v>9.4129629999999997E-34</v>
      </c>
      <c r="AT229">
        <v>0.82170480000000001</v>
      </c>
      <c r="AU229">
        <v>16.25545</v>
      </c>
      <c r="AV229" s="1">
        <v>1.68581E-25</v>
      </c>
      <c r="AW229" s="1">
        <v>5.1168689999999998E-23</v>
      </c>
      <c r="AX229">
        <v>0.81884590000000002</v>
      </c>
      <c r="AY229">
        <v>16.336739999999999</v>
      </c>
      <c r="AZ229" s="1">
        <v>2.1709090000000002E-15</v>
      </c>
      <c r="BA229" s="1">
        <v>4.5102769999999998E-13</v>
      </c>
      <c r="BB229">
        <v>0.81620420000000005</v>
      </c>
      <c r="BC229">
        <v>16.559139999999999</v>
      </c>
      <c r="BD229" s="1">
        <v>5.4547670000000001E-9</v>
      </c>
      <c r="BE229" s="1">
        <v>1.2073639999999999E-6</v>
      </c>
      <c r="BF229">
        <v>0.8135329</v>
      </c>
      <c r="BG229">
        <v>16.802890000000001</v>
      </c>
      <c r="BH229" s="1">
        <v>1.5179520000000001E-5</v>
      </c>
      <c r="BI229" s="1">
        <v>3.6672110000000001E-3</v>
      </c>
      <c r="BJ229">
        <v>0.81085989999999997</v>
      </c>
      <c r="BK229">
        <v>16.715340000000001</v>
      </c>
      <c r="BL229" s="1">
        <v>3.300814E-3</v>
      </c>
      <c r="BM229">
        <v>0.84227200000000002</v>
      </c>
      <c r="BN229">
        <v>0.80819940000000001</v>
      </c>
      <c r="BO229">
        <v>16.36525</v>
      </c>
      <c r="BP229">
        <v>0.15529209999999999</v>
      </c>
      <c r="BQ229">
        <v>41.428420000000003</v>
      </c>
      <c r="BR229">
        <v>0.80556669999999997</v>
      </c>
      <c r="BS229">
        <v>15.83334</v>
      </c>
      <c r="BT229">
        <v>2.3683610000000002</v>
      </c>
      <c r="BU229">
        <v>656.3895</v>
      </c>
      <c r="BV229">
        <v>0.80287439999999999</v>
      </c>
      <c r="BW229">
        <v>15.57424</v>
      </c>
      <c r="BX229">
        <v>14.888909999999999</v>
      </c>
      <c r="BY229">
        <v>4266.625</v>
      </c>
      <c r="BZ229">
        <v>0.7999657</v>
      </c>
      <c r="CA229">
        <v>15.69299</v>
      </c>
      <c r="CB229">
        <v>45.534779999999998</v>
      </c>
      <c r="CC229">
        <v>13442.52</v>
      </c>
      <c r="CD229">
        <v>0.79662809999999995</v>
      </c>
      <c r="CE229">
        <v>16.096129999999999</v>
      </c>
      <c r="CF229">
        <v>76.730689999999996</v>
      </c>
      <c r="CG229">
        <v>23274.46</v>
      </c>
      <c r="CH229">
        <v>0.79281829999999998</v>
      </c>
      <c r="CI229">
        <v>16.56005</v>
      </c>
      <c r="CJ229">
        <v>78.710790000000003</v>
      </c>
      <c r="CK229">
        <v>24466.34</v>
      </c>
      <c r="CL229">
        <v>0.78842950000000001</v>
      </c>
      <c r="CM229">
        <v>16.709700000000002</v>
      </c>
      <c r="CN229">
        <v>53.381160000000001</v>
      </c>
      <c r="CO229">
        <v>16968.86</v>
      </c>
      <c r="CP229">
        <v>0.78352699999999997</v>
      </c>
      <c r="CQ229">
        <v>16.692630000000001</v>
      </c>
      <c r="CR229">
        <v>25.723569999999999</v>
      </c>
      <c r="CS229">
        <v>8346.402</v>
      </c>
      <c r="CT229">
        <v>0.77824930000000003</v>
      </c>
      <c r="CU229">
        <v>16.625979999999998</v>
      </c>
      <c r="CV229">
        <v>9.4111180000000001</v>
      </c>
      <c r="CW229">
        <v>3108.4630000000002</v>
      </c>
      <c r="CX229">
        <v>0.77256320000000001</v>
      </c>
      <c r="CY229">
        <v>16.44624</v>
      </c>
      <c r="CZ229">
        <v>2.7910490000000001</v>
      </c>
      <c r="DA229">
        <v>935.97310000000004</v>
      </c>
      <c r="DB229">
        <v>0.76656999999999997</v>
      </c>
      <c r="DC229">
        <v>16.517910000000001</v>
      </c>
      <c r="DD229">
        <v>0.73652859999999998</v>
      </c>
      <c r="DE229">
        <v>249.28729999999999</v>
      </c>
      <c r="DF229">
        <v>0.76033870000000003</v>
      </c>
      <c r="DG229">
        <v>16.764589999999998</v>
      </c>
      <c r="DH229" s="1">
        <v>0.21051719999999999</v>
      </c>
      <c r="DI229">
        <v>70.855029999999999</v>
      </c>
      <c r="DJ229">
        <v>0.75388960000000005</v>
      </c>
      <c r="DK229">
        <v>16.91602</v>
      </c>
      <c r="DL229" s="1">
        <v>9.1447029999999999E-2</v>
      </c>
      <c r="DM229">
        <v>30.099430000000002</v>
      </c>
      <c r="DN229">
        <v>0.7479365</v>
      </c>
      <c r="DO229">
        <v>17.124400000000001</v>
      </c>
      <c r="DP229" s="1">
        <v>6.6221390000000005E-2</v>
      </c>
      <c r="DQ229">
        <v>21.445709999999998</v>
      </c>
      <c r="DR229">
        <v>0.74219820000000003</v>
      </c>
      <c r="DS229">
        <v>17.195049999999998</v>
      </c>
      <c r="DT229" s="1">
        <v>6.1915560000000001E-2</v>
      </c>
      <c r="DU229" s="1">
        <v>19.98629</v>
      </c>
      <c r="DV229">
        <v>0.7368787</v>
      </c>
      <c r="DW229">
        <v>17.175979999999999</v>
      </c>
      <c r="DX229" s="1">
        <v>6.2175550000000003E-2</v>
      </c>
      <c r="DY229" s="1">
        <v>20.11157</v>
      </c>
      <c r="DZ229">
        <v>0.73209270000000004</v>
      </c>
      <c r="EA229">
        <v>17.147919999999999</v>
      </c>
      <c r="EB229" s="1">
        <v>6.2382079999999999E-2</v>
      </c>
      <c r="EC229" s="1">
        <v>20.254259999999999</v>
      </c>
      <c r="ED229">
        <v>0.72721880000000005</v>
      </c>
      <c r="EE229">
        <v>17.025839999999999</v>
      </c>
      <c r="EF229" s="1">
        <v>6.092148E-2</v>
      </c>
      <c r="EG229" s="1">
        <v>19.869330000000001</v>
      </c>
      <c r="EH229">
        <v>0.72258500000000003</v>
      </c>
      <c r="EI229">
        <v>17.062809999999999</v>
      </c>
      <c r="EJ229" s="1">
        <v>5.777591E-2</v>
      </c>
      <c r="EK229" s="1">
        <v>18.918230000000001</v>
      </c>
      <c r="EL229">
        <v>0.71813419999999994</v>
      </c>
      <c r="EM229">
        <v>17.230589999999999</v>
      </c>
      <c r="EN229" s="1">
        <v>5.353637E-2</v>
      </c>
      <c r="EO229" s="1">
        <v>17.588159999999998</v>
      </c>
      <c r="EP229">
        <v>0.7138755</v>
      </c>
      <c r="EQ229">
        <v>17.478739999999998</v>
      </c>
      <c r="ER229" s="1">
        <v>4.88315E-2</v>
      </c>
      <c r="ES229" s="1">
        <v>16.08663</v>
      </c>
      <c r="ET229">
        <v>0.70983549999999995</v>
      </c>
      <c r="EU229">
        <v>17.752780000000001</v>
      </c>
      <c r="EV229" s="1">
        <v>4.4081049999999997E-2</v>
      </c>
      <c r="EW229" s="1">
        <v>14.554209999999999</v>
      </c>
      <c r="EX229">
        <v>0.7057736</v>
      </c>
      <c r="EY229">
        <v>17.80425</v>
      </c>
      <c r="EZ229" s="1">
        <v>3.940101E-2</v>
      </c>
      <c r="FA229" s="1">
        <v>13.0413</v>
      </c>
      <c r="FB229">
        <v>0.70178149999999995</v>
      </c>
      <c r="FC229">
        <v>17.747340000000001</v>
      </c>
      <c r="FD229" s="1">
        <v>3.4807419999999999E-2</v>
      </c>
      <c r="FE229" s="1">
        <v>11.550230000000001</v>
      </c>
      <c r="FF229">
        <v>0.6986599</v>
      </c>
      <c r="FG229">
        <v>17.69538</v>
      </c>
      <c r="FH229" s="1">
        <v>3.0362940000000001E-2</v>
      </c>
      <c r="FI229" s="1">
        <v>10.089320000000001</v>
      </c>
      <c r="FJ229">
        <v>0.69606880000000004</v>
      </c>
      <c r="FK229">
        <v>17.685880000000001</v>
      </c>
      <c r="FL229" s="1">
        <v>2.62177E-2</v>
      </c>
      <c r="FM229" s="1">
        <v>8.7152510000000003</v>
      </c>
      <c r="FN229">
        <v>0.69382699999999997</v>
      </c>
      <c r="FO229">
        <v>18.164570000000001</v>
      </c>
      <c r="FP229" s="1">
        <v>2.25402E-2</v>
      </c>
      <c r="FQ229" s="1">
        <v>7.4933269999999998</v>
      </c>
      <c r="FR229">
        <v>0.69205300000000003</v>
      </c>
      <c r="FS229">
        <v>18.4496</v>
      </c>
      <c r="FT229" s="1">
        <v>1.9429370000000001E-2</v>
      </c>
      <c r="FU229" s="1">
        <v>6.4554660000000004</v>
      </c>
      <c r="FV229">
        <v>0.69069409999999998</v>
      </c>
      <c r="FW229">
        <v>18.497589999999999</v>
      </c>
      <c r="FX229" s="1">
        <v>1.6874690000000001E-2</v>
      </c>
      <c r="FY229" s="1">
        <v>5.6004160000000001</v>
      </c>
      <c r="FZ229">
        <v>0.68972820000000001</v>
      </c>
      <c r="GA229">
        <v>18.366240000000001</v>
      </c>
      <c r="GB229" s="1">
        <v>1.478229E-2</v>
      </c>
      <c r="GC229" s="1">
        <v>4.8993520000000004</v>
      </c>
      <c r="GD229">
        <v>0.68903519999999996</v>
      </c>
      <c r="GE229">
        <v>18.116879999999998</v>
      </c>
      <c r="GF229" s="1">
        <v>1.3001510000000001E-2</v>
      </c>
      <c r="GG229" s="1">
        <v>4.3044450000000003</v>
      </c>
      <c r="GH229">
        <v>0.68855980000000006</v>
      </c>
      <c r="GI229">
        <v>17.904959999999999</v>
      </c>
      <c r="GJ229" s="1">
        <v>1.135104E-2</v>
      </c>
      <c r="GK229" s="1">
        <v>3.7562639999999998</v>
      </c>
      <c r="GL229">
        <v>0.68832340000000003</v>
      </c>
      <c r="GM229">
        <v>17.81626</v>
      </c>
      <c r="GN229" s="1">
        <v>9.6786849999999994E-3</v>
      </c>
      <c r="GO229" s="1">
        <v>3.2039879999999998</v>
      </c>
      <c r="GP229">
        <v>0.68829929999999995</v>
      </c>
      <c r="GQ229">
        <v>17.877749999999999</v>
      </c>
      <c r="GR229" s="1">
        <v>7.9638520000000004E-3</v>
      </c>
      <c r="GS229" s="1">
        <v>2.6377290000000002</v>
      </c>
      <c r="GT229">
        <v>0.68836810000000004</v>
      </c>
      <c r="GU229">
        <v>18.456530000000001</v>
      </c>
      <c r="GV229" s="1">
        <v>6.3273899999999996E-3</v>
      </c>
      <c r="GW229" s="1">
        <v>2.096794</v>
      </c>
      <c r="GX229">
        <v>0.68849689999999997</v>
      </c>
      <c r="GY229">
        <v>18.81053</v>
      </c>
      <c r="GZ229" s="1">
        <v>4.9393090000000002E-3</v>
      </c>
      <c r="HA229" s="1">
        <v>1.6356980000000001</v>
      </c>
      <c r="HB229">
        <v>0.68864749999999997</v>
      </c>
      <c r="HC229">
        <v>18.964189999999999</v>
      </c>
      <c r="HD229" s="1">
        <v>3.889937E-3</v>
      </c>
      <c r="HE229" s="1">
        <v>1.2857810000000001</v>
      </c>
      <c r="HF229">
        <v>0.68879889999999999</v>
      </c>
      <c r="HG229">
        <v>19.17923</v>
      </c>
      <c r="HH229" s="1">
        <v>3.1659430000000001E-3</v>
      </c>
      <c r="HI229" s="1">
        <v>1.04365</v>
      </c>
      <c r="HJ229">
        <v>0.68894829999999996</v>
      </c>
      <c r="HK229">
        <v>19.214950000000002</v>
      </c>
      <c r="HL229" s="1">
        <v>2.6888889999999999E-3</v>
      </c>
      <c r="HM229" s="1">
        <v>0.88401030000000003</v>
      </c>
      <c r="HN229">
        <v>0.68910729999999998</v>
      </c>
      <c r="HO229">
        <v>19.032229999999998</v>
      </c>
      <c r="HP229" s="1">
        <v>2.3716520000000001E-3</v>
      </c>
      <c r="HQ229" s="1">
        <v>0.77807470000000001</v>
      </c>
      <c r="HR229">
        <v>0.68924189999999996</v>
      </c>
      <c r="HS229">
        <v>18.951160000000002</v>
      </c>
      <c r="HT229" s="1">
        <v>2.1446019999999998E-3</v>
      </c>
      <c r="HU229" s="1">
        <v>0.70269479999999995</v>
      </c>
      <c r="HV229">
        <v>0.68937899999999996</v>
      </c>
      <c r="HW229">
        <v>18.913920000000001</v>
      </c>
      <c r="HX229" s="1">
        <v>1.9659030000000002E-3</v>
      </c>
      <c r="HY229" s="1">
        <v>0.64366009999999996</v>
      </c>
      <c r="HZ229">
        <v>0.68943339999999997</v>
      </c>
      <c r="IA229">
        <v>19.32957</v>
      </c>
      <c r="IB229" s="1">
        <v>1.8167190000000001E-3</v>
      </c>
      <c r="IC229" s="1">
        <v>0.59458630000000001</v>
      </c>
      <c r="ID229">
        <v>0.68950809999999996</v>
      </c>
      <c r="IE229">
        <v>19.851400000000002</v>
      </c>
      <c r="IF229" s="1">
        <v>1.6910919999999999E-3</v>
      </c>
      <c r="IG229" s="1">
        <v>0.55321889999999996</v>
      </c>
      <c r="IH229">
        <v>0.68956980000000001</v>
      </c>
      <c r="II229">
        <v>20.212599999999998</v>
      </c>
      <c r="IJ229" s="1">
        <v>1.5858339999999999E-3</v>
      </c>
      <c r="IK229" s="1">
        <v>0.51860890000000004</v>
      </c>
      <c r="IL229">
        <v>0.68960520000000003</v>
      </c>
      <c r="IM229">
        <v>20.54552</v>
      </c>
      <c r="IN229" s="1">
        <v>1.4981160000000001E-3</v>
      </c>
      <c r="IO229" s="1">
        <v>0.48976209999999998</v>
      </c>
      <c r="IP229">
        <v>0.68963799999999997</v>
      </c>
      <c r="IQ229">
        <v>20.518059999999998</v>
      </c>
      <c r="IR229" s="1">
        <v>1.4249670000000001E-3</v>
      </c>
      <c r="IS229" s="1">
        <v>0.46568870000000001</v>
      </c>
      <c r="IT229">
        <v>0.68967780000000001</v>
      </c>
      <c r="IU229">
        <v>20.342770000000002</v>
      </c>
      <c r="IV229" s="1">
        <v>1.3647920000000001E-3</v>
      </c>
      <c r="IW229" s="1">
        <v>0.44589820000000002</v>
      </c>
      <c r="IX229">
        <v>0.68968370000000001</v>
      </c>
      <c r="IY229">
        <v>20.330819999999999</v>
      </c>
      <c r="IZ229" s="1">
        <v>1.3170499999999999E-3</v>
      </c>
      <c r="JA229" s="1">
        <v>0.43015949999999997</v>
      </c>
      <c r="JB229">
        <v>0.68970359999999997</v>
      </c>
      <c r="JC229">
        <v>20.37623</v>
      </c>
      <c r="JD229" s="1">
        <v>1.2791359999999999E-3</v>
      </c>
      <c r="JE229" s="1">
        <v>0.41766569999999997</v>
      </c>
      <c r="JF229">
        <v>0.68970759999999998</v>
      </c>
      <c r="JG229">
        <v>20.599550000000001</v>
      </c>
      <c r="JH229" s="1">
        <v>1.2461359999999999E-3</v>
      </c>
      <c r="JI229" s="1">
        <v>0.40691090000000002</v>
      </c>
      <c r="JJ229">
        <v>0.68970679999999995</v>
      </c>
      <c r="JK229">
        <v>20.473400000000002</v>
      </c>
      <c r="JL229" s="1">
        <v>1.2131640000000001E-3</v>
      </c>
      <c r="JM229" s="1">
        <v>0.39616489999999999</v>
      </c>
      <c r="JN229">
        <v>0.68970869999999995</v>
      </c>
      <c r="JO229">
        <v>20.276910000000001</v>
      </c>
      <c r="JP229" s="1">
        <v>1.176751E-3</v>
      </c>
      <c r="JQ229" s="1">
        <v>0.38440649999999998</v>
      </c>
      <c r="JR229">
        <v>0.68972290000000003</v>
      </c>
      <c r="JS229">
        <v>19.870439999999999</v>
      </c>
      <c r="JT229" s="1">
        <v>1.1369559999999999E-3</v>
      </c>
      <c r="JU229" s="1">
        <v>0.37145070000000002</v>
      </c>
      <c r="JV229">
        <v>0.68971190000000004</v>
      </c>
      <c r="JW229">
        <v>19.477709999999998</v>
      </c>
      <c r="JX229" s="1">
        <v>1.0947929999999999E-3</v>
      </c>
      <c r="JY229" s="1">
        <v>0.3577593</v>
      </c>
      <c r="JZ229">
        <v>0.68972020000000001</v>
      </c>
      <c r="KA229">
        <v>19.335180000000001</v>
      </c>
      <c r="KB229" s="1">
        <v>1.05211E-3</v>
      </c>
      <c r="KC229" s="1">
        <v>0.34382819999999997</v>
      </c>
      <c r="KD229">
        <v>0.68971510000000003</v>
      </c>
      <c r="KE229">
        <v>19.3429</v>
      </c>
      <c r="KF229" s="1">
        <v>1.009919E-3</v>
      </c>
      <c r="KG229" s="1">
        <v>0.3300709</v>
      </c>
      <c r="KH229">
        <v>0.68972089999999997</v>
      </c>
      <c r="KI229">
        <v>19.3078</v>
      </c>
      <c r="KJ229" s="1">
        <v>9.6917100000000001E-4</v>
      </c>
      <c r="KK229" s="1">
        <v>0.31676189999999999</v>
      </c>
      <c r="KL229">
        <v>0.68972120000000003</v>
      </c>
      <c r="KM229">
        <v>19.525960000000001</v>
      </c>
      <c r="KN229" s="1">
        <v>9.3015549999999995E-4</v>
      </c>
      <c r="KO229" s="1">
        <v>0.30399759999999998</v>
      </c>
      <c r="KP229">
        <v>0.68972259999999996</v>
      </c>
      <c r="KQ229">
        <v>19.303380000000001</v>
      </c>
      <c r="KR229" s="1">
        <v>8.9286439999999997E-4</v>
      </c>
      <c r="KS229" s="1">
        <v>0.29179840000000001</v>
      </c>
      <c r="KT229">
        <v>0.68972129999999998</v>
      </c>
      <c r="KU229">
        <v>19.027750000000001</v>
      </c>
      <c r="KV229" s="1">
        <v>8.5729540000000003E-4</v>
      </c>
      <c r="KW229" s="1">
        <v>0.28018320000000002</v>
      </c>
      <c r="KX229">
        <v>0.6897278</v>
      </c>
      <c r="KY229">
        <v>18.864509999999999</v>
      </c>
      <c r="KZ229" s="1">
        <v>8.2353890000000005E-4</v>
      </c>
      <c r="LA229" s="1">
        <v>0.26914389999999999</v>
      </c>
      <c r="LB229">
        <v>0.68972120000000003</v>
      </c>
      <c r="LC229">
        <v>18.616150000000001</v>
      </c>
      <c r="LD229" s="1">
        <v>7.9127470000000004E-4</v>
      </c>
      <c r="LE229" s="1">
        <v>0.25859969999999999</v>
      </c>
      <c r="LF229">
        <v>0.68972560000000005</v>
      </c>
      <c r="LG229">
        <v>18.317609999999998</v>
      </c>
      <c r="LH229" s="1">
        <v>7.6047959999999998E-4</v>
      </c>
      <c r="LI229" s="1">
        <v>0.24851110000000001</v>
      </c>
      <c r="LJ229">
        <v>0.68972160000000005</v>
      </c>
      <c r="LK229">
        <v>18.12612</v>
      </c>
      <c r="LL229" s="1">
        <v>7.3088030000000004E-4</v>
      </c>
      <c r="LM229" s="1">
        <v>0.2388565</v>
      </c>
      <c r="LN229">
        <v>0.68972389999999995</v>
      </c>
      <c r="LO229">
        <v>18.13767</v>
      </c>
      <c r="LP229" s="1">
        <v>7.0251210000000001E-4</v>
      </c>
      <c r="LQ229" s="1">
        <v>0.22959830000000001</v>
      </c>
      <c r="LR229">
        <v>0.68971959999999999</v>
      </c>
      <c r="LS229">
        <v>18.739249999999998</v>
      </c>
      <c r="LT229" s="1">
        <v>6.7564250000000001E-4</v>
      </c>
      <c r="LU229" s="1">
        <v>0.22080459999999999</v>
      </c>
      <c r="LV229">
        <v>0.68973050000000002</v>
      </c>
      <c r="LW229">
        <v>19.13242</v>
      </c>
      <c r="LX229" s="1">
        <v>6.5015090000000004E-4</v>
      </c>
      <c r="LY229" s="1">
        <v>0.21246960000000001</v>
      </c>
      <c r="LZ229">
        <v>0.68969910000000001</v>
      </c>
      <c r="MA229">
        <v>19.39087</v>
      </c>
      <c r="MB229" s="1">
        <v>6.2586149999999997E-4</v>
      </c>
      <c r="MC229" s="1">
        <v>0.2045256</v>
      </c>
      <c r="MD229">
        <v>0.68967880000000004</v>
      </c>
      <c r="ME229">
        <v>19.744399999999999</v>
      </c>
      <c r="MF229" s="1">
        <v>6.0258990000000004E-4</v>
      </c>
      <c r="MG229" s="1">
        <v>0.19692200000000001</v>
      </c>
      <c r="MH229">
        <v>0.68962559999999995</v>
      </c>
      <c r="MI229">
        <v>19.685040000000001</v>
      </c>
      <c r="MJ229" s="1">
        <v>5.8035339999999995E-4</v>
      </c>
      <c r="MK229" s="1">
        <v>0.189669</v>
      </c>
      <c r="ML229">
        <v>0.68954939999999998</v>
      </c>
      <c r="MM229">
        <v>19.282350000000001</v>
      </c>
      <c r="MN229" s="1">
        <v>5.591827E-4</v>
      </c>
      <c r="MO229" s="1">
        <v>0.18275130000000001</v>
      </c>
      <c r="MP229">
        <v>0.68946260000000004</v>
      </c>
      <c r="MQ229">
        <v>19.106179999999998</v>
      </c>
      <c r="MR229" s="1">
        <v>5.3902650000000002E-4</v>
      </c>
      <c r="MS229" s="1">
        <v>0.17619170000000001</v>
      </c>
      <c r="MT229">
        <v>0.68931719999999996</v>
      </c>
      <c r="MU229">
        <v>19.119800000000001</v>
      </c>
      <c r="MV229" s="1">
        <v>5.1990109999999995E-4</v>
      </c>
      <c r="MW229" s="1">
        <v>0.16996549999999999</v>
      </c>
      <c r="MX229">
        <v>0.68915340000000003</v>
      </c>
      <c r="MY229">
        <v>19.68375</v>
      </c>
      <c r="MZ229" s="1">
        <v>5.016186E-4</v>
      </c>
      <c r="NA229" s="1">
        <v>0.16401460000000001</v>
      </c>
      <c r="NB229">
        <v>0.68899980000000005</v>
      </c>
      <c r="NC229">
        <v>20.235440000000001</v>
      </c>
      <c r="ND229" s="1">
        <v>4.8405790000000001E-4</v>
      </c>
      <c r="NE229" s="1">
        <v>0.15830830000000001</v>
      </c>
      <c r="NF229">
        <v>0.68882540000000003</v>
      </c>
      <c r="NG229">
        <v>20.570599999999999</v>
      </c>
      <c r="NH229" s="1">
        <v>4.672818E-4</v>
      </c>
      <c r="NI229" s="1">
        <v>0.1528523</v>
      </c>
      <c r="NJ229">
        <v>0.68866240000000001</v>
      </c>
      <c r="NK229">
        <v>20.914400000000001</v>
      </c>
      <c r="NL229" s="1">
        <v>4.5117509999999998E-4</v>
      </c>
      <c r="NM229" s="1">
        <v>0.14760319999999999</v>
      </c>
      <c r="NN229">
        <v>0.68848710000000002</v>
      </c>
      <c r="NO229">
        <v>20.904730000000001</v>
      </c>
      <c r="NP229" s="1">
        <v>4.3601959999999999E-4</v>
      </c>
      <c r="NQ229" s="1">
        <v>0.14265079999999999</v>
      </c>
      <c r="NR229">
        <v>0.6883222</v>
      </c>
      <c r="NS229">
        <v>20.799630000000001</v>
      </c>
      <c r="NT229" s="1">
        <v>4.2252460000000001E-4</v>
      </c>
      <c r="NU229" s="1">
        <v>0.13822619999999999</v>
      </c>
      <c r="NV229">
        <v>0.68821149999999998</v>
      </c>
      <c r="NW229">
        <v>20.854430000000001</v>
      </c>
      <c r="NX229" s="1">
        <v>4.1123070000000003E-4</v>
      </c>
      <c r="NY229" s="1">
        <v>0.13450909999999999</v>
      </c>
      <c r="NZ229">
        <v>0.68809379999999998</v>
      </c>
      <c r="OA229">
        <v>20.923190000000002</v>
      </c>
      <c r="OB229" s="1">
        <v>4.019761E-4</v>
      </c>
      <c r="OC229" s="1">
        <v>0.13146450000000001</v>
      </c>
      <c r="OD229">
        <v>0.68798459999999995</v>
      </c>
      <c r="OE229">
        <v>20.88354</v>
      </c>
      <c r="OF229" s="1">
        <v>3.937333E-4</v>
      </c>
      <c r="OG229" s="1">
        <v>0.12876219999999999</v>
      </c>
      <c r="OH229">
        <v>0.68791610000000003</v>
      </c>
      <c r="OI229">
        <v>21.028829999999999</v>
      </c>
      <c r="OJ229" s="1">
        <v>3.85098E-4</v>
      </c>
      <c r="OK229" s="1">
        <v>0.1259596</v>
      </c>
    </row>
    <row r="230" spans="1:401" x14ac:dyDescent="0.35">
      <c r="A230">
        <v>236</v>
      </c>
      <c r="B230" t="s">
        <v>4</v>
      </c>
      <c r="C230" t="s">
        <v>181</v>
      </c>
      <c r="D230" t="s">
        <v>236</v>
      </c>
      <c r="E230">
        <v>858.72529999999995</v>
      </c>
      <c r="F230">
        <v>0.90171710000000005</v>
      </c>
      <c r="G230">
        <v>16.973839999999999</v>
      </c>
      <c r="H230">
        <v>0</v>
      </c>
      <c r="I230">
        <v>0</v>
      </c>
      <c r="J230">
        <v>0.89947560000000004</v>
      </c>
      <c r="K230">
        <v>16.516380000000002</v>
      </c>
      <c r="L230">
        <v>0</v>
      </c>
      <c r="M230">
        <v>0</v>
      </c>
      <c r="N230">
        <v>0.89716079999999998</v>
      </c>
      <c r="O230">
        <v>16.60285</v>
      </c>
      <c r="P230">
        <v>0</v>
      </c>
      <c r="Q230">
        <v>0</v>
      </c>
      <c r="R230">
        <v>0.89479580000000003</v>
      </c>
      <c r="S230">
        <v>16.737770000000001</v>
      </c>
      <c r="T230">
        <v>0</v>
      </c>
      <c r="U230">
        <v>0</v>
      </c>
      <c r="V230">
        <v>0.89239089999999999</v>
      </c>
      <c r="W230">
        <v>17.17014</v>
      </c>
      <c r="X230">
        <v>0</v>
      </c>
      <c r="Y230">
        <v>0</v>
      </c>
      <c r="Z230">
        <v>0.88988469999999997</v>
      </c>
      <c r="AA230">
        <v>17.28436</v>
      </c>
      <c r="AB230">
        <v>0</v>
      </c>
      <c r="AC230">
        <v>0</v>
      </c>
      <c r="AD230">
        <v>0.88730540000000002</v>
      </c>
      <c r="AE230">
        <v>17.240960000000001</v>
      </c>
      <c r="AF230">
        <v>0</v>
      </c>
      <c r="AG230">
        <v>0</v>
      </c>
      <c r="AH230">
        <v>0.88466219999999995</v>
      </c>
      <c r="AI230">
        <v>17.001619999999999</v>
      </c>
      <c r="AJ230">
        <v>0</v>
      </c>
      <c r="AK230">
        <v>0</v>
      </c>
      <c r="AL230">
        <v>0.8819536</v>
      </c>
      <c r="AM230">
        <v>16.59901</v>
      </c>
      <c r="AN230">
        <v>0</v>
      </c>
      <c r="AO230">
        <v>0</v>
      </c>
      <c r="AP230">
        <v>0.87920699999999996</v>
      </c>
      <c r="AQ230">
        <v>16.21407</v>
      </c>
      <c r="AR230" s="1">
        <v>5.5656780000000004E-37</v>
      </c>
      <c r="AS230" s="1">
        <v>1.6166700000000001E-34</v>
      </c>
      <c r="AT230">
        <v>0.87642180000000003</v>
      </c>
      <c r="AU230">
        <v>16.282050000000002</v>
      </c>
      <c r="AV230" s="1">
        <v>3.0517960000000001E-26</v>
      </c>
      <c r="AW230" s="1">
        <v>8.8988230000000004E-24</v>
      </c>
      <c r="AX230">
        <v>0.87370409999999998</v>
      </c>
      <c r="AY230">
        <v>16.337910000000001</v>
      </c>
      <c r="AZ230" s="1">
        <v>6.9575839999999998E-16</v>
      </c>
      <c r="BA230" s="1">
        <v>1.378338E-13</v>
      </c>
      <c r="BB230">
        <v>0.87128309999999998</v>
      </c>
      <c r="BC230">
        <v>16.550149999999999</v>
      </c>
      <c r="BD230" s="1">
        <v>2.534128E-9</v>
      </c>
      <c r="BE230" s="1">
        <v>5.3932389999999995E-7</v>
      </c>
      <c r="BF230">
        <v>0.86887000000000003</v>
      </c>
      <c r="BG230">
        <v>16.794979999999999</v>
      </c>
      <c r="BH230" s="1">
        <v>9.1648659999999996E-6</v>
      </c>
      <c r="BI230" s="1">
        <v>2.1322450000000001E-3</v>
      </c>
      <c r="BJ230">
        <v>0.86644209999999999</v>
      </c>
      <c r="BK230">
        <v>16.720120000000001</v>
      </c>
      <c r="BL230" s="1">
        <v>2.2722939999999998E-3</v>
      </c>
      <c r="BM230">
        <v>0.55768119999999999</v>
      </c>
      <c r="BN230">
        <v>0.86401790000000001</v>
      </c>
      <c r="BO230">
        <v>16.390540000000001</v>
      </c>
      <c r="BP230">
        <v>0.1177339</v>
      </c>
      <c r="BQ230">
        <v>30.158989999999999</v>
      </c>
      <c r="BR230">
        <v>0.86163020000000001</v>
      </c>
      <c r="BS230">
        <v>15.876620000000001</v>
      </c>
      <c r="BT230">
        <v>1.9412769999999999</v>
      </c>
      <c r="BU230">
        <v>515.68529999999998</v>
      </c>
      <c r="BV230">
        <v>0.85920980000000002</v>
      </c>
      <c r="BW230">
        <v>15.62332</v>
      </c>
      <c r="BX230">
        <v>13.033200000000001</v>
      </c>
      <c r="BY230">
        <v>3573.32</v>
      </c>
      <c r="BZ230">
        <v>0.85660619999999998</v>
      </c>
      <c r="CA230">
        <v>15.73875</v>
      </c>
      <c r="CB230">
        <v>42.173340000000003</v>
      </c>
      <c r="CC230">
        <v>11891.29</v>
      </c>
      <c r="CD230">
        <v>0.85362000000000005</v>
      </c>
      <c r="CE230">
        <v>16.119540000000001</v>
      </c>
      <c r="CF230">
        <v>74.626559999999998</v>
      </c>
      <c r="CG230">
        <v>21582.54</v>
      </c>
      <c r="CH230">
        <v>0.85018970000000005</v>
      </c>
      <c r="CI230">
        <v>16.56683</v>
      </c>
      <c r="CJ230">
        <v>79.871250000000003</v>
      </c>
      <c r="CK230">
        <v>23629.68</v>
      </c>
      <c r="CL230">
        <v>0.84618020000000005</v>
      </c>
      <c r="CM230">
        <v>16.699210000000001</v>
      </c>
      <c r="CN230">
        <v>56.194310000000002</v>
      </c>
      <c r="CO230">
        <v>16971.509999999998</v>
      </c>
      <c r="CP230">
        <v>0.84177310000000005</v>
      </c>
      <c r="CQ230">
        <v>16.679130000000001</v>
      </c>
      <c r="CR230">
        <v>27.939769999999999</v>
      </c>
      <c r="CS230">
        <v>8597.1839999999993</v>
      </c>
      <c r="CT230">
        <v>0.83695790000000003</v>
      </c>
      <c r="CU230">
        <v>16.623889999999999</v>
      </c>
      <c r="CV230">
        <v>10.489699999999999</v>
      </c>
      <c r="CW230">
        <v>3279.826</v>
      </c>
      <c r="CX230">
        <v>0.83192290000000002</v>
      </c>
      <c r="CY230">
        <v>16.46453</v>
      </c>
      <c r="CZ230">
        <v>3.171678</v>
      </c>
      <c r="DA230">
        <v>1005.095</v>
      </c>
      <c r="DB230">
        <v>0.82659510000000003</v>
      </c>
      <c r="DC230">
        <v>16.556819999999998</v>
      </c>
      <c r="DD230">
        <v>0.8432248</v>
      </c>
      <c r="DE230">
        <v>269.41379999999998</v>
      </c>
      <c r="DF230">
        <v>0.82109330000000003</v>
      </c>
      <c r="DG230">
        <v>16.81185</v>
      </c>
      <c r="DH230" s="1">
        <v>0.2360235</v>
      </c>
      <c r="DI230">
        <v>75.049130000000005</v>
      </c>
      <c r="DJ230">
        <v>0.81540330000000005</v>
      </c>
      <c r="DK230">
        <v>16.95374</v>
      </c>
      <c r="DL230" s="1">
        <v>9.7019209999999995E-2</v>
      </c>
      <c r="DM230">
        <v>30.194400000000002</v>
      </c>
      <c r="DN230">
        <v>0.81060180000000004</v>
      </c>
      <c r="DO230">
        <v>17.142340000000001</v>
      </c>
      <c r="DP230" s="1">
        <v>6.7343239999999999E-2</v>
      </c>
      <c r="DQ230">
        <v>20.57159</v>
      </c>
      <c r="DR230">
        <v>0.80614980000000003</v>
      </c>
      <c r="DS230">
        <v>17.186440000000001</v>
      </c>
      <c r="DT230" s="1">
        <v>6.2009179999999997E-2</v>
      </c>
      <c r="DU230" s="1">
        <v>18.823060000000002</v>
      </c>
      <c r="DV230">
        <v>0.80243279999999995</v>
      </c>
      <c r="DW230">
        <v>17.15446</v>
      </c>
      <c r="DX230" s="1">
        <v>6.2092479999999999E-2</v>
      </c>
      <c r="DY230" s="1">
        <v>18.87405</v>
      </c>
      <c r="DZ230">
        <v>0.79881259999999998</v>
      </c>
      <c r="EA230">
        <v>17.1296</v>
      </c>
      <c r="EB230" s="1">
        <v>6.2403849999999997E-2</v>
      </c>
      <c r="EC230" s="1">
        <v>19.04243</v>
      </c>
      <c r="ED230">
        <v>0.79489609999999999</v>
      </c>
      <c r="EE230">
        <v>17.02533</v>
      </c>
      <c r="EF230" s="1">
        <v>6.1127910000000001E-2</v>
      </c>
      <c r="EG230" s="1">
        <v>18.745329999999999</v>
      </c>
      <c r="EH230">
        <v>0.7913519</v>
      </c>
      <c r="EI230">
        <v>17.086860000000001</v>
      </c>
      <c r="EJ230" s="1">
        <v>5.8133579999999997E-2</v>
      </c>
      <c r="EK230" s="1">
        <v>17.905629999999999</v>
      </c>
      <c r="EL230">
        <v>0.78800559999999997</v>
      </c>
      <c r="EM230">
        <v>17.268129999999999</v>
      </c>
      <c r="EN230" s="1">
        <v>5.3979359999999997E-2</v>
      </c>
      <c r="EO230" s="1">
        <v>16.689209999999999</v>
      </c>
      <c r="EP230">
        <v>0.78485360000000004</v>
      </c>
      <c r="EQ230">
        <v>17.509550000000001</v>
      </c>
      <c r="ER230" s="1">
        <v>4.9303130000000001E-2</v>
      </c>
      <c r="ES230" s="1">
        <v>15.29297</v>
      </c>
      <c r="ET230">
        <v>0.78191339999999998</v>
      </c>
      <c r="EU230">
        <v>17.76322</v>
      </c>
      <c r="EV230" s="1">
        <v>4.455195E-2</v>
      </c>
      <c r="EW230" s="1">
        <v>13.8565</v>
      </c>
      <c r="EX230">
        <v>0.77870850000000003</v>
      </c>
      <c r="EY230">
        <v>17.794799999999999</v>
      </c>
      <c r="EZ230" s="1">
        <v>3.9860989999999999E-2</v>
      </c>
      <c r="FA230" s="1">
        <v>12.43439</v>
      </c>
      <c r="FB230">
        <v>0.7753738</v>
      </c>
      <c r="FC230">
        <v>17.725190000000001</v>
      </c>
      <c r="FD230" s="1">
        <v>3.5258640000000001E-2</v>
      </c>
      <c r="FE230" s="1">
        <v>11.03145</v>
      </c>
      <c r="FF230">
        <v>0.77297590000000005</v>
      </c>
      <c r="FG230">
        <v>17.672740000000001</v>
      </c>
      <c r="FH230" s="1">
        <v>3.079687E-2</v>
      </c>
      <c r="FI230" s="1">
        <v>9.6552749999999996</v>
      </c>
      <c r="FJ230">
        <v>0.77100159999999995</v>
      </c>
      <c r="FK230">
        <v>17.678149999999999</v>
      </c>
      <c r="FL230" s="1">
        <v>2.6615969999999999E-2</v>
      </c>
      <c r="FM230" s="1">
        <v>8.3551640000000003</v>
      </c>
      <c r="FN230">
        <v>0.76867790000000003</v>
      </c>
      <c r="FO230">
        <v>18.17925</v>
      </c>
      <c r="FP230" s="1">
        <v>2.288608E-2</v>
      </c>
      <c r="FQ230" s="1">
        <v>7.1909130000000001</v>
      </c>
      <c r="FR230">
        <v>0.76673650000000004</v>
      </c>
      <c r="FS230">
        <v>18.48291</v>
      </c>
      <c r="FT230" s="1">
        <v>1.9718780000000002E-2</v>
      </c>
      <c r="FU230" s="1">
        <v>6.1965110000000001</v>
      </c>
      <c r="FV230">
        <v>0.76529480000000005</v>
      </c>
      <c r="FW230">
        <v>18.539909999999999</v>
      </c>
      <c r="FX230" s="1">
        <v>1.711155E-2</v>
      </c>
      <c r="FY230" s="1">
        <v>5.3743590000000001</v>
      </c>
      <c r="FZ230">
        <v>0.76423600000000003</v>
      </c>
      <c r="GA230">
        <v>18.397459999999999</v>
      </c>
      <c r="GB230" s="1">
        <v>1.4978480000000001E-2</v>
      </c>
      <c r="GC230" s="1">
        <v>4.7000679999999999</v>
      </c>
      <c r="GD230">
        <v>0.76347509999999996</v>
      </c>
      <c r="GE230">
        <v>18.127649999999999</v>
      </c>
      <c r="GF230" s="1">
        <v>1.3173519999999999E-2</v>
      </c>
      <c r="GG230" s="1">
        <v>4.1303270000000003</v>
      </c>
      <c r="GH230">
        <v>0.76300000000000001</v>
      </c>
      <c r="GI230">
        <v>17.895340000000001</v>
      </c>
      <c r="GJ230" s="1">
        <v>1.151741E-2</v>
      </c>
      <c r="GK230" s="1">
        <v>3.609626</v>
      </c>
      <c r="GL230">
        <v>0.76273299999999999</v>
      </c>
      <c r="GM230">
        <v>17.797339999999998</v>
      </c>
      <c r="GN230" s="1">
        <v>9.850658E-3</v>
      </c>
      <c r="GO230" s="1">
        <v>3.08819</v>
      </c>
      <c r="GP230">
        <v>0.76276489999999997</v>
      </c>
      <c r="GQ230">
        <v>17.870349999999998</v>
      </c>
      <c r="GR230" s="1">
        <v>8.1366560000000008E-3</v>
      </c>
      <c r="GS230" s="1">
        <v>2.5518580000000002</v>
      </c>
      <c r="GT230">
        <v>0.76285919999999996</v>
      </c>
      <c r="GU230">
        <v>18.476690000000001</v>
      </c>
      <c r="GV230" s="1">
        <v>6.4844960000000002E-3</v>
      </c>
      <c r="GW230" s="1">
        <v>2.0346549999999999</v>
      </c>
      <c r="GX230">
        <v>0.76299070000000002</v>
      </c>
      <c r="GY230">
        <v>18.85502</v>
      </c>
      <c r="GZ230" s="1">
        <v>5.065824E-3</v>
      </c>
      <c r="HA230" s="1">
        <v>1.5885739999999999</v>
      </c>
      <c r="HB230">
        <v>0.76315880000000003</v>
      </c>
      <c r="HC230">
        <v>19.014720000000001</v>
      </c>
      <c r="HD230" s="1">
        <v>3.981264E-3</v>
      </c>
      <c r="HE230" s="1">
        <v>1.2463979999999999</v>
      </c>
      <c r="HF230">
        <v>0.76331539999999998</v>
      </c>
      <c r="HG230">
        <v>19.213889999999999</v>
      </c>
      <c r="HH230" s="1">
        <v>3.2271579999999999E-3</v>
      </c>
      <c r="HI230" s="1">
        <v>1.007816</v>
      </c>
      <c r="HJ230">
        <v>0.76348830000000001</v>
      </c>
      <c r="HK230">
        <v>19.224350000000001</v>
      </c>
      <c r="HL230" s="1">
        <v>2.728978E-3</v>
      </c>
      <c r="HM230" s="1">
        <v>0.85009100000000004</v>
      </c>
      <c r="HN230">
        <v>0.76365459999999996</v>
      </c>
      <c r="HO230">
        <v>19.020610000000001</v>
      </c>
      <c r="HP230" s="1">
        <v>2.3989300000000001E-3</v>
      </c>
      <c r="HQ230" s="1">
        <v>0.74576940000000003</v>
      </c>
      <c r="HR230">
        <v>0.76378310000000005</v>
      </c>
      <c r="HS230">
        <v>18.92962</v>
      </c>
      <c r="HT230" s="1">
        <v>2.16497E-3</v>
      </c>
      <c r="HU230" s="1">
        <v>0.67218940000000005</v>
      </c>
      <c r="HV230">
        <v>0.76390130000000001</v>
      </c>
      <c r="HW230">
        <v>18.90662</v>
      </c>
      <c r="HX230" s="1">
        <v>1.9824589999999998E-3</v>
      </c>
      <c r="HY230" s="1">
        <v>0.61506380000000005</v>
      </c>
      <c r="HZ230">
        <v>0.7639589</v>
      </c>
      <c r="IA230">
        <v>19.349250000000001</v>
      </c>
      <c r="IB230" s="1">
        <v>1.830641E-3</v>
      </c>
      <c r="IC230" s="1">
        <v>0.56773609999999997</v>
      </c>
      <c r="ID230">
        <v>0.76404530000000004</v>
      </c>
      <c r="IE230">
        <v>19.89</v>
      </c>
      <c r="IF230" s="1">
        <v>1.7028130000000001E-3</v>
      </c>
      <c r="IG230" s="1">
        <v>0.5278583</v>
      </c>
      <c r="IH230">
        <v>0.76407720000000001</v>
      </c>
      <c r="II230">
        <v>20.254000000000001</v>
      </c>
      <c r="IJ230" s="1">
        <v>1.5956029999999999E-3</v>
      </c>
      <c r="IK230" s="1">
        <v>0.49446699999999999</v>
      </c>
      <c r="IL230">
        <v>0.76410860000000003</v>
      </c>
      <c r="IM230">
        <v>20.577000000000002</v>
      </c>
      <c r="IN230" s="1">
        <v>1.506269E-3</v>
      </c>
      <c r="IO230" s="1">
        <v>0.46664060000000002</v>
      </c>
      <c r="IP230">
        <v>0.76413880000000001</v>
      </c>
      <c r="IQ230">
        <v>20.526669999999999</v>
      </c>
      <c r="IR230" s="1">
        <v>1.4317550000000001E-3</v>
      </c>
      <c r="IS230" s="1">
        <v>0.44340499999999999</v>
      </c>
      <c r="IT230">
        <v>0.7641616</v>
      </c>
      <c r="IU230">
        <v>20.331520000000001</v>
      </c>
      <c r="IV230" s="1">
        <v>1.3702880000000001E-3</v>
      </c>
      <c r="IW230" s="1">
        <v>0.4242669</v>
      </c>
      <c r="IX230">
        <v>0.76419049999999999</v>
      </c>
      <c r="IY230">
        <v>20.307700000000001</v>
      </c>
      <c r="IZ230" s="1">
        <v>1.3213739999999999E-3</v>
      </c>
      <c r="JA230" s="1">
        <v>0.40899150000000001</v>
      </c>
      <c r="JB230">
        <v>0.76421640000000002</v>
      </c>
      <c r="JC230">
        <v>20.36834</v>
      </c>
      <c r="JD230" s="1">
        <v>1.282638E-3</v>
      </c>
      <c r="JE230" s="1">
        <v>0.39689760000000002</v>
      </c>
      <c r="JF230">
        <v>0.76421819999999996</v>
      </c>
      <c r="JG230">
        <v>20.622769999999999</v>
      </c>
      <c r="JH230" s="1">
        <v>1.2493700000000001E-3</v>
      </c>
      <c r="JI230" s="1">
        <v>0.38661849999999998</v>
      </c>
      <c r="JJ230">
        <v>0.76424040000000004</v>
      </c>
      <c r="JK230">
        <v>20.51887</v>
      </c>
      <c r="JL230" s="1">
        <v>1.2165699999999999E-3</v>
      </c>
      <c r="JM230" s="1">
        <v>0.37648009999999998</v>
      </c>
      <c r="JN230">
        <v>0.76422109999999999</v>
      </c>
      <c r="JO230">
        <v>20.331790000000002</v>
      </c>
      <c r="JP230" s="1">
        <v>1.180548E-3</v>
      </c>
      <c r="JQ230" s="1">
        <v>0.3654464</v>
      </c>
      <c r="JR230">
        <v>0.76423229999999998</v>
      </c>
      <c r="JS230">
        <v>19.908650000000002</v>
      </c>
      <c r="JT230" s="1">
        <v>1.1410719999999999E-3</v>
      </c>
      <c r="JU230" s="1">
        <v>0.35326410000000003</v>
      </c>
      <c r="JV230">
        <v>0.76424060000000005</v>
      </c>
      <c r="JW230">
        <v>19.490729999999999</v>
      </c>
      <c r="JX230" s="1">
        <v>1.0990570000000001E-3</v>
      </c>
      <c r="JY230" s="1">
        <v>0.34032679999999998</v>
      </c>
      <c r="JZ230">
        <v>0.76423030000000003</v>
      </c>
      <c r="KA230">
        <v>19.322199999999999</v>
      </c>
      <c r="KB230" s="1">
        <v>1.0563759999999999E-3</v>
      </c>
      <c r="KC230" s="1">
        <v>0.32712580000000002</v>
      </c>
      <c r="KD230">
        <v>0.76422889999999999</v>
      </c>
      <c r="KE230">
        <v>19.324660000000002</v>
      </c>
      <c r="KF230" s="1">
        <v>1.0141010000000001E-3</v>
      </c>
      <c r="KG230" s="1">
        <v>0.31406640000000002</v>
      </c>
      <c r="KH230">
        <v>0.7642331</v>
      </c>
      <c r="KI230">
        <v>19.306699999999999</v>
      </c>
      <c r="KJ230" s="1">
        <v>9.731885E-4</v>
      </c>
      <c r="KK230" s="1">
        <v>0.30140509999999998</v>
      </c>
      <c r="KL230">
        <v>0.76423189999999996</v>
      </c>
      <c r="KM230">
        <v>19.557230000000001</v>
      </c>
      <c r="KN230" s="1">
        <v>9.3399710000000003E-4</v>
      </c>
      <c r="KO230" s="1">
        <v>0.28925640000000002</v>
      </c>
      <c r="KP230">
        <v>0.76423810000000003</v>
      </c>
      <c r="KQ230">
        <v>19.35322</v>
      </c>
      <c r="KR230" s="1">
        <v>8.9653529999999995E-4</v>
      </c>
      <c r="KS230" s="1">
        <v>0.27764270000000002</v>
      </c>
      <c r="KT230">
        <v>0.76423969999999997</v>
      </c>
      <c r="KU230">
        <v>19.086880000000001</v>
      </c>
      <c r="KV230" s="1">
        <v>8.6079189999999995E-4</v>
      </c>
      <c r="KW230" s="1">
        <v>0.2665826</v>
      </c>
      <c r="KX230">
        <v>0.76423799999999997</v>
      </c>
      <c r="KY230">
        <v>18.904389999999999</v>
      </c>
      <c r="KZ230" s="1">
        <v>8.2685560000000003E-4</v>
      </c>
      <c r="LA230" s="1">
        <v>0.25606790000000001</v>
      </c>
      <c r="LB230">
        <v>0.76423300000000005</v>
      </c>
      <c r="LC230">
        <v>18.637129999999999</v>
      </c>
      <c r="LD230" s="1">
        <v>7.9444759999999998E-4</v>
      </c>
      <c r="LE230" s="1">
        <v>0.24603140000000001</v>
      </c>
      <c r="LF230">
        <v>0.76424119999999995</v>
      </c>
      <c r="LG230">
        <v>18.31776</v>
      </c>
      <c r="LH230" s="1">
        <v>7.6352150000000003E-4</v>
      </c>
      <c r="LI230" s="1">
        <v>0.2364309</v>
      </c>
      <c r="LJ230">
        <v>0.76422979999999996</v>
      </c>
      <c r="LK230">
        <v>18.118040000000001</v>
      </c>
      <c r="LL230" s="1">
        <v>7.3379109999999995E-4</v>
      </c>
      <c r="LM230" s="1">
        <v>0.2272421</v>
      </c>
      <c r="LN230">
        <v>0.76423149999999995</v>
      </c>
      <c r="LO230">
        <v>18.13927</v>
      </c>
      <c r="LP230" s="1">
        <v>7.0529100000000003E-4</v>
      </c>
      <c r="LQ230" s="1">
        <v>0.2184285</v>
      </c>
      <c r="LR230">
        <v>0.76423189999999996</v>
      </c>
      <c r="LS230">
        <v>18.762540000000001</v>
      </c>
      <c r="LT230" s="1">
        <v>6.7827510000000003E-4</v>
      </c>
      <c r="LU230" s="1">
        <v>0.21005090000000001</v>
      </c>
      <c r="LV230">
        <v>0.76422049999999997</v>
      </c>
      <c r="LW230">
        <v>19.173200000000001</v>
      </c>
      <c r="LX230" s="1">
        <v>6.5265790000000005E-4</v>
      </c>
      <c r="LY230" s="1">
        <v>0.20211670000000001</v>
      </c>
      <c r="LZ230">
        <v>0.76421209999999995</v>
      </c>
      <c r="MA230">
        <v>19.4405</v>
      </c>
      <c r="MB230" s="1">
        <v>6.2825710000000005E-4</v>
      </c>
      <c r="MC230" s="1">
        <v>0.19455149999999999</v>
      </c>
      <c r="MD230">
        <v>0.76419440000000005</v>
      </c>
      <c r="ME230">
        <v>19.786729999999999</v>
      </c>
      <c r="MF230" s="1">
        <v>6.0487349999999997E-4</v>
      </c>
      <c r="MG230" s="1">
        <v>0.1873146</v>
      </c>
      <c r="MH230">
        <v>0.76413790000000004</v>
      </c>
      <c r="MI230">
        <v>19.710989999999999</v>
      </c>
      <c r="MJ230" s="1">
        <v>5.8253259999999996E-4</v>
      </c>
      <c r="MK230" s="1">
        <v>0.18041070000000001</v>
      </c>
      <c r="ML230">
        <v>0.76405999999999996</v>
      </c>
      <c r="MM230">
        <v>19.286750000000001</v>
      </c>
      <c r="MN230" s="1">
        <v>5.6126080000000001E-4</v>
      </c>
      <c r="MO230" s="1">
        <v>0.17382520000000001</v>
      </c>
      <c r="MP230">
        <v>0.76394550000000006</v>
      </c>
      <c r="MQ230">
        <v>19.094000000000001</v>
      </c>
      <c r="MR230" s="1">
        <v>5.4099539999999998E-4</v>
      </c>
      <c r="MS230" s="1">
        <v>0.1675799</v>
      </c>
      <c r="MT230">
        <v>0.76379900000000001</v>
      </c>
      <c r="MU230">
        <v>19.116510000000002</v>
      </c>
      <c r="MV230" s="1">
        <v>5.217682E-4</v>
      </c>
      <c r="MW230" s="1">
        <v>0.16165260000000001</v>
      </c>
      <c r="MX230">
        <v>0.76365309999999997</v>
      </c>
      <c r="MY230">
        <v>19.698709999999998</v>
      </c>
      <c r="MZ230" s="1">
        <v>5.0341549999999996E-4</v>
      </c>
      <c r="NA230" s="1">
        <v>0.15599279999999999</v>
      </c>
      <c r="NB230">
        <v>0.76349259999999997</v>
      </c>
      <c r="NC230">
        <v>20.26905</v>
      </c>
      <c r="ND230" s="1">
        <v>4.85773E-4</v>
      </c>
      <c r="NE230" s="1">
        <v>0.15056629999999999</v>
      </c>
      <c r="NF230">
        <v>0.76331539999999998</v>
      </c>
      <c r="NG230">
        <v>20.60858</v>
      </c>
      <c r="NH230" s="1">
        <v>4.68927E-4</v>
      </c>
      <c r="NI230" s="1">
        <v>0.14537919999999999</v>
      </c>
      <c r="NJ230">
        <v>0.76314630000000006</v>
      </c>
      <c r="NK230">
        <v>20.943000000000001</v>
      </c>
      <c r="NL230" s="1">
        <v>4.5276030000000002E-4</v>
      </c>
      <c r="NM230" s="1">
        <v>0.14039280000000001</v>
      </c>
      <c r="NN230">
        <v>0.7629842</v>
      </c>
      <c r="NO230">
        <v>20.907579999999999</v>
      </c>
      <c r="NP230" s="1">
        <v>4.3748119999999999E-4</v>
      </c>
      <c r="NQ230" s="1">
        <v>0.1356696</v>
      </c>
      <c r="NR230">
        <v>0.76285250000000004</v>
      </c>
      <c r="NS230">
        <v>20.781169999999999</v>
      </c>
      <c r="NT230" s="1">
        <v>4.2379240000000001E-4</v>
      </c>
      <c r="NU230" s="1">
        <v>0.13142209999999999</v>
      </c>
      <c r="NV230">
        <v>0.76270340000000003</v>
      </c>
      <c r="NW230">
        <v>20.826129999999999</v>
      </c>
      <c r="NX230" s="1">
        <v>4.1226940000000002E-4</v>
      </c>
      <c r="NY230" s="1">
        <v>0.1278387</v>
      </c>
      <c r="NZ230">
        <v>0.76260280000000003</v>
      </c>
      <c r="OA230">
        <v>20.913489999999999</v>
      </c>
      <c r="OB230" s="1">
        <v>4.0284279999999999E-4</v>
      </c>
      <c r="OC230" s="1">
        <v>0.1249049</v>
      </c>
      <c r="OD230">
        <v>0.76252379999999997</v>
      </c>
      <c r="OE230">
        <v>20.900870000000001</v>
      </c>
      <c r="OF230" s="1">
        <v>3.9456229999999999E-4</v>
      </c>
      <c r="OG230" s="1">
        <v>0.1223318</v>
      </c>
      <c r="OH230">
        <v>0.76245050000000003</v>
      </c>
      <c r="OI230">
        <v>21.06879</v>
      </c>
      <c r="OJ230" s="1">
        <v>3.8600130000000001E-4</v>
      </c>
      <c r="OK230" s="1">
        <v>0.1196999</v>
      </c>
    </row>
    <row r="231" spans="1:401" x14ac:dyDescent="0.35">
      <c r="A231">
        <v>237</v>
      </c>
      <c r="B231" t="s">
        <v>4</v>
      </c>
      <c r="C231" t="s">
        <v>181</v>
      </c>
      <c r="D231" t="s">
        <v>237</v>
      </c>
      <c r="E231">
        <v>870.10339999999997</v>
      </c>
      <c r="F231">
        <v>0.92444610000000005</v>
      </c>
      <c r="G231">
        <v>17.013950000000001</v>
      </c>
      <c r="H231">
        <v>0</v>
      </c>
      <c r="I231">
        <v>0</v>
      </c>
      <c r="J231">
        <v>0.92268799999999995</v>
      </c>
      <c r="K231">
        <v>16.557230000000001</v>
      </c>
      <c r="L231">
        <v>0</v>
      </c>
      <c r="M231">
        <v>0</v>
      </c>
      <c r="N231">
        <v>0.92088619999999999</v>
      </c>
      <c r="O231">
        <v>16.63036</v>
      </c>
      <c r="P231">
        <v>0</v>
      </c>
      <c r="Q231">
        <v>0</v>
      </c>
      <c r="R231">
        <v>0.91906920000000003</v>
      </c>
      <c r="S231">
        <v>16.739930000000001</v>
      </c>
      <c r="T231">
        <v>0</v>
      </c>
      <c r="U231">
        <v>0</v>
      </c>
      <c r="V231">
        <v>0.91716339999999996</v>
      </c>
      <c r="W231">
        <v>17.16545</v>
      </c>
      <c r="X231">
        <v>0</v>
      </c>
      <c r="Y231">
        <v>0</v>
      </c>
      <c r="Z231">
        <v>0.91522970000000003</v>
      </c>
      <c r="AA231">
        <v>17.276779999999999</v>
      </c>
      <c r="AB231">
        <v>0</v>
      </c>
      <c r="AC231">
        <v>0</v>
      </c>
      <c r="AD231">
        <v>0.91319300000000003</v>
      </c>
      <c r="AE231">
        <v>17.245930000000001</v>
      </c>
      <c r="AF231">
        <v>0</v>
      </c>
      <c r="AG231">
        <v>0</v>
      </c>
      <c r="AH231">
        <v>0.91113509999999998</v>
      </c>
      <c r="AI231">
        <v>17.026409999999998</v>
      </c>
      <c r="AJ231">
        <v>0</v>
      </c>
      <c r="AK231">
        <v>0</v>
      </c>
      <c r="AL231">
        <v>0.90899249999999998</v>
      </c>
      <c r="AM231">
        <v>16.631350000000001</v>
      </c>
      <c r="AN231">
        <v>0</v>
      </c>
      <c r="AO231">
        <v>0</v>
      </c>
      <c r="AP231">
        <v>0.90684980000000004</v>
      </c>
      <c r="AQ231">
        <v>16.249839999999999</v>
      </c>
      <c r="AR231" s="1">
        <v>9.6459529999999995E-38</v>
      </c>
      <c r="AS231" s="1">
        <v>2.853552E-35</v>
      </c>
      <c r="AT231">
        <v>0.90464690000000003</v>
      </c>
      <c r="AU231">
        <v>16.311039999999998</v>
      </c>
      <c r="AV231" s="1">
        <v>5.3347449999999999E-27</v>
      </c>
      <c r="AW231" s="1">
        <v>1.5847889999999999E-24</v>
      </c>
      <c r="AX231">
        <v>0.90262980000000004</v>
      </c>
      <c r="AY231">
        <v>16.341390000000001</v>
      </c>
      <c r="AZ231" s="1">
        <v>1.9222919999999999E-16</v>
      </c>
      <c r="BA231" s="1">
        <v>3.7135249999999997E-14</v>
      </c>
      <c r="BB231">
        <v>0.90098920000000005</v>
      </c>
      <c r="BC231">
        <v>16.540289999999999</v>
      </c>
      <c r="BD231" s="1">
        <v>1.1691379999999999E-9</v>
      </c>
      <c r="BE231" s="1">
        <v>2.4566879999999999E-7</v>
      </c>
      <c r="BF231">
        <v>0.8993487</v>
      </c>
      <c r="BG231">
        <v>16.786390000000001</v>
      </c>
      <c r="BH231" s="1">
        <v>5.5683410000000002E-6</v>
      </c>
      <c r="BI231" s="1">
        <v>1.2929860000000001E-3</v>
      </c>
      <c r="BJ231">
        <v>0.89772110000000005</v>
      </c>
      <c r="BK231">
        <v>16.723610000000001</v>
      </c>
      <c r="BL231" s="1">
        <v>1.573007E-3</v>
      </c>
      <c r="BM231">
        <v>0.3870905</v>
      </c>
      <c r="BN231">
        <v>0.89609170000000005</v>
      </c>
      <c r="BO231">
        <v>16.4147</v>
      </c>
      <c r="BP231" s="1">
        <v>8.9602109999999999E-2</v>
      </c>
      <c r="BQ231">
        <v>23.094360000000002</v>
      </c>
      <c r="BR231">
        <v>0.89454140000000004</v>
      </c>
      <c r="BS231">
        <v>15.919449999999999</v>
      </c>
      <c r="BT231">
        <v>1.5944210000000001</v>
      </c>
      <c r="BU231">
        <v>427.44439999999997</v>
      </c>
      <c r="BV231">
        <v>0.89280870000000001</v>
      </c>
      <c r="BW231">
        <v>15.673819999999999</v>
      </c>
      <c r="BX231">
        <v>11.41137</v>
      </c>
      <c r="BY231">
        <v>3166.3119999999999</v>
      </c>
      <c r="BZ231">
        <v>0.89070649999999996</v>
      </c>
      <c r="CA231">
        <v>15.7859</v>
      </c>
      <c r="CB231">
        <v>39.006149999999998</v>
      </c>
      <c r="CC231">
        <v>11160.18</v>
      </c>
      <c r="CD231">
        <v>0.88826629999999995</v>
      </c>
      <c r="CE231">
        <v>16.14462</v>
      </c>
      <c r="CF231">
        <v>72.376519999999999</v>
      </c>
      <c r="CG231">
        <v>21293.74</v>
      </c>
      <c r="CH231">
        <v>0.88542129999999997</v>
      </c>
      <c r="CI231">
        <v>16.57479</v>
      </c>
      <c r="CJ231">
        <v>80.720979999999997</v>
      </c>
      <c r="CK231">
        <v>24353.47</v>
      </c>
      <c r="CL231">
        <v>0.8821329</v>
      </c>
      <c r="CM231">
        <v>16.689699999999998</v>
      </c>
      <c r="CN231">
        <v>58.857190000000003</v>
      </c>
      <c r="CO231">
        <v>18170.75</v>
      </c>
      <c r="CP231">
        <v>0.87852909999999995</v>
      </c>
      <c r="CQ231">
        <v>16.66535</v>
      </c>
      <c r="CR231">
        <v>30.169060000000002</v>
      </c>
      <c r="CS231">
        <v>9511.7180000000008</v>
      </c>
      <c r="CT231">
        <v>0.87467459999999997</v>
      </c>
      <c r="CU231">
        <v>16.619479999999999</v>
      </c>
      <c r="CV231">
        <v>11.616910000000001</v>
      </c>
      <c r="CW231">
        <v>3730.2469999999998</v>
      </c>
      <c r="CX231">
        <v>0.87074070000000003</v>
      </c>
      <c r="CY231">
        <v>16.48077</v>
      </c>
      <c r="CZ231">
        <v>3.580857</v>
      </c>
      <c r="DA231">
        <v>1168.058</v>
      </c>
      <c r="DB231">
        <v>0.8666317</v>
      </c>
      <c r="DC231">
        <v>16.594460000000002</v>
      </c>
      <c r="DD231">
        <v>0.96035859999999995</v>
      </c>
      <c r="DE231">
        <v>316.56479999999999</v>
      </c>
      <c r="DF231">
        <v>0.86246230000000002</v>
      </c>
      <c r="DG231">
        <v>16.859739999999999</v>
      </c>
      <c r="DH231" s="1">
        <v>0.26444069999999997</v>
      </c>
      <c r="DI231">
        <v>86.923519999999996</v>
      </c>
      <c r="DJ231">
        <v>0.85813910000000004</v>
      </c>
      <c r="DK231">
        <v>16.992889999999999</v>
      </c>
      <c r="DL231" s="1">
        <v>0.1032819</v>
      </c>
      <c r="DM231">
        <v>33.196060000000003</v>
      </c>
      <c r="DN231">
        <v>0.85534129999999997</v>
      </c>
      <c r="DO231">
        <v>17.162600000000001</v>
      </c>
      <c r="DP231" s="1">
        <v>6.863727E-2</v>
      </c>
      <c r="DQ231">
        <v>21.568490000000001</v>
      </c>
      <c r="DR231">
        <v>0.85314540000000005</v>
      </c>
      <c r="DS231">
        <v>17.179739999999999</v>
      </c>
      <c r="DT231" s="1">
        <v>6.2159550000000001E-2</v>
      </c>
      <c r="DU231" s="1">
        <v>19.375319999999999</v>
      </c>
      <c r="DV231">
        <v>0.84758129999999998</v>
      </c>
      <c r="DW231">
        <v>17.133700000000001</v>
      </c>
      <c r="DX231" s="1">
        <v>6.2014220000000002E-2</v>
      </c>
      <c r="DY231" s="1">
        <v>19.357800000000001</v>
      </c>
      <c r="DZ231">
        <v>0.84139589999999997</v>
      </c>
      <c r="EA231">
        <v>17.109729999999999</v>
      </c>
      <c r="EB231" s="1">
        <v>6.2405879999999997E-2</v>
      </c>
      <c r="EC231" s="1">
        <v>19.566949999999999</v>
      </c>
      <c r="ED231">
        <v>0.83477369999999995</v>
      </c>
      <c r="EE231">
        <v>17.02337</v>
      </c>
      <c r="EF231" s="1">
        <v>6.1304549999999999E-2</v>
      </c>
      <c r="EG231" s="1">
        <v>19.333110000000001</v>
      </c>
      <c r="EH231">
        <v>0.82855630000000002</v>
      </c>
      <c r="EI231">
        <v>17.109960000000001</v>
      </c>
      <c r="EJ231" s="1">
        <v>5.8462500000000001E-2</v>
      </c>
      <c r="EK231" s="1">
        <v>18.535769999999999</v>
      </c>
      <c r="EL231">
        <v>0.82253410000000005</v>
      </c>
      <c r="EM231">
        <v>17.3049</v>
      </c>
      <c r="EN231" s="1">
        <v>5.4397830000000001E-2</v>
      </c>
      <c r="EO231" s="1">
        <v>17.329560000000001</v>
      </c>
      <c r="EP231">
        <v>0.81675039999999999</v>
      </c>
      <c r="EQ231">
        <v>17.54147</v>
      </c>
      <c r="ER231" s="1">
        <v>4.975537E-2</v>
      </c>
      <c r="ES231" s="1">
        <v>15.91676</v>
      </c>
      <c r="ET231">
        <v>0.81127950000000004</v>
      </c>
      <c r="EU231">
        <v>17.77685</v>
      </c>
      <c r="EV231" s="1">
        <v>4.5006400000000002E-2</v>
      </c>
      <c r="EW231" s="1">
        <v>14.44885</v>
      </c>
      <c r="EX231">
        <v>0.80547760000000002</v>
      </c>
      <c r="EY231">
        <v>17.78688</v>
      </c>
      <c r="EZ231" s="1">
        <v>4.0304039999999999E-2</v>
      </c>
      <c r="FA231" s="1">
        <v>12.99635</v>
      </c>
      <c r="FB231">
        <v>0.79984469999999996</v>
      </c>
      <c r="FC231">
        <v>17.701080000000001</v>
      </c>
      <c r="FD231" s="1">
        <v>3.5694480000000001E-2</v>
      </c>
      <c r="FE231" s="1">
        <v>11.561389999999999</v>
      </c>
      <c r="FF231">
        <v>0.79489089999999996</v>
      </c>
      <c r="FG231">
        <v>17.645910000000001</v>
      </c>
      <c r="FH231" s="1">
        <v>3.1216890000000001E-2</v>
      </c>
      <c r="FI231" s="1">
        <v>10.144780000000001</v>
      </c>
      <c r="FJ231">
        <v>0.79043759999999996</v>
      </c>
      <c r="FK231">
        <v>17.665600000000001</v>
      </c>
      <c r="FL231" s="1">
        <v>2.7005310000000001E-2</v>
      </c>
      <c r="FM231" s="1">
        <v>8.7960049999999992</v>
      </c>
      <c r="FN231">
        <v>0.78656199999999998</v>
      </c>
      <c r="FO231">
        <v>18.193079999999998</v>
      </c>
      <c r="FP231" s="1">
        <v>2.3226790000000001E-2</v>
      </c>
      <c r="FQ231" s="1">
        <v>7.5755270000000001</v>
      </c>
      <c r="FR231">
        <v>0.78350509999999995</v>
      </c>
      <c r="FS231">
        <v>18.519269999999999</v>
      </c>
      <c r="FT231" s="1">
        <v>2.0005180000000001E-2</v>
      </c>
      <c r="FU231" s="1">
        <v>6.5262760000000002</v>
      </c>
      <c r="FV231">
        <v>0.78112590000000004</v>
      </c>
      <c r="FW231">
        <v>18.590879999999999</v>
      </c>
      <c r="FX231" s="1">
        <v>1.7346879999999999E-2</v>
      </c>
      <c r="FY231" s="1">
        <v>5.6561760000000003</v>
      </c>
      <c r="FZ231">
        <v>0.77939919999999996</v>
      </c>
      <c r="GA231">
        <v>18.43704</v>
      </c>
      <c r="GB231" s="1">
        <v>1.5173280000000001E-2</v>
      </c>
      <c r="GC231" s="1">
        <v>4.9426810000000003</v>
      </c>
      <c r="GD231">
        <v>0.77812000000000003</v>
      </c>
      <c r="GE231">
        <v>18.144220000000001</v>
      </c>
      <c r="GF231" s="1">
        <v>1.334314E-2</v>
      </c>
      <c r="GG231" s="1">
        <v>4.3428009999999997</v>
      </c>
      <c r="GH231">
        <v>0.77726930000000005</v>
      </c>
      <c r="GI231">
        <v>17.886749999999999</v>
      </c>
      <c r="GJ231" s="1">
        <v>1.1680060000000001E-2</v>
      </c>
      <c r="GK231" s="1">
        <v>3.800586</v>
      </c>
      <c r="GL231">
        <v>0.77675870000000002</v>
      </c>
      <c r="GM231">
        <v>17.775490000000001</v>
      </c>
      <c r="GN231" s="1">
        <v>1.001838E-2</v>
      </c>
      <c r="GO231" s="1">
        <v>3.262057</v>
      </c>
      <c r="GP231">
        <v>0.77663519999999997</v>
      </c>
      <c r="GQ231">
        <v>17.857759999999999</v>
      </c>
      <c r="GR231" s="1">
        <v>8.306407E-3</v>
      </c>
      <c r="GS231" s="1">
        <v>2.7072660000000002</v>
      </c>
      <c r="GT231">
        <v>0.77663769999999999</v>
      </c>
      <c r="GU231">
        <v>18.49634</v>
      </c>
      <c r="GV231" s="1">
        <v>6.6406979999999996E-3</v>
      </c>
      <c r="GW231" s="1">
        <v>2.1667109999999998</v>
      </c>
      <c r="GX231">
        <v>0.77675139999999998</v>
      </c>
      <c r="GY231">
        <v>18.904170000000001</v>
      </c>
      <c r="GZ231" s="1">
        <v>5.1932109999999997E-3</v>
      </c>
      <c r="HA231" s="1">
        <v>1.694007</v>
      </c>
      <c r="HB231">
        <v>0.77692660000000002</v>
      </c>
      <c r="HC231">
        <v>19.075289999999999</v>
      </c>
      <c r="HD231" s="1">
        <v>4.074177E-3</v>
      </c>
      <c r="HE231" s="1">
        <v>1.326638</v>
      </c>
      <c r="HF231">
        <v>0.77714070000000002</v>
      </c>
      <c r="HG231">
        <v>19.25789</v>
      </c>
      <c r="HH231" s="1">
        <v>3.2898150000000002E-3</v>
      </c>
      <c r="HI231" s="1">
        <v>1.067966</v>
      </c>
      <c r="HJ231">
        <v>0.77737080000000003</v>
      </c>
      <c r="HK231">
        <v>19.239930000000001</v>
      </c>
      <c r="HL231" s="1">
        <v>2.7700429999999998E-3</v>
      </c>
      <c r="HM231" s="1">
        <v>0.8963217</v>
      </c>
      <c r="HN231">
        <v>0.77759959999999995</v>
      </c>
      <c r="HO231">
        <v>19.009329999999999</v>
      </c>
      <c r="HP231" s="1">
        <v>2.4266719999999999E-3</v>
      </c>
      <c r="HQ231" s="1">
        <v>0.78312230000000005</v>
      </c>
      <c r="HR231">
        <v>0.77781389999999995</v>
      </c>
      <c r="HS231">
        <v>18.904430000000001</v>
      </c>
      <c r="HT231" s="1">
        <v>2.1854660000000001E-3</v>
      </c>
      <c r="HU231" s="1">
        <v>0.70408899999999996</v>
      </c>
      <c r="HV231">
        <v>0.77799989999999997</v>
      </c>
      <c r="HW231">
        <v>18.89395</v>
      </c>
      <c r="HX231" s="1">
        <v>1.9989880000000002E-3</v>
      </c>
      <c r="HY231" s="1">
        <v>0.64338139999999999</v>
      </c>
      <c r="HZ231">
        <v>0.77813690000000002</v>
      </c>
      <c r="IA231">
        <v>19.3689</v>
      </c>
      <c r="IB231" s="1">
        <v>1.844537E-3</v>
      </c>
      <c r="IC231" s="1">
        <v>0.59335570000000004</v>
      </c>
      <c r="ID231">
        <v>0.77826490000000004</v>
      </c>
      <c r="IE231">
        <v>19.933109999999999</v>
      </c>
      <c r="IF231" s="1">
        <v>1.7145210000000001E-3</v>
      </c>
      <c r="IG231" s="1">
        <v>0.55123529999999998</v>
      </c>
      <c r="IH231">
        <v>0.77835489999999996</v>
      </c>
      <c r="II231">
        <v>20.303550000000001</v>
      </c>
      <c r="IJ231" s="1">
        <v>1.605359E-3</v>
      </c>
      <c r="IK231" s="1">
        <v>0.51590720000000001</v>
      </c>
      <c r="IL231">
        <v>0.77839860000000005</v>
      </c>
      <c r="IM231">
        <v>20.616040000000002</v>
      </c>
      <c r="IN231" s="1">
        <v>1.5143839999999999E-3</v>
      </c>
      <c r="IO231" s="1">
        <v>0.48647449999999998</v>
      </c>
      <c r="IP231">
        <v>0.77849179999999996</v>
      </c>
      <c r="IQ231">
        <v>20.540700000000001</v>
      </c>
      <c r="IR231" s="1">
        <v>1.438527E-3</v>
      </c>
      <c r="IS231" s="1">
        <v>0.46188669999999998</v>
      </c>
      <c r="IT231">
        <v>0.77853600000000001</v>
      </c>
      <c r="IU231">
        <v>20.321120000000001</v>
      </c>
      <c r="IV231" s="1">
        <v>1.3757890000000001E-3</v>
      </c>
      <c r="IW231" s="1">
        <v>0.44158609999999998</v>
      </c>
      <c r="IX231">
        <v>0.77858459999999996</v>
      </c>
      <c r="IY231">
        <v>20.280629999999999</v>
      </c>
      <c r="IZ231" s="1">
        <v>1.325716E-3</v>
      </c>
      <c r="JA231" s="1">
        <v>0.42532819999999999</v>
      </c>
      <c r="JB231">
        <v>0.77862299999999995</v>
      </c>
      <c r="JC231">
        <v>20.3553</v>
      </c>
      <c r="JD231" s="1">
        <v>1.286127E-3</v>
      </c>
      <c r="JE231" s="1">
        <v>0.41247149999999999</v>
      </c>
      <c r="JF231">
        <v>0.77863190000000004</v>
      </c>
      <c r="JG231">
        <v>20.645340000000001</v>
      </c>
      <c r="JH231" s="1">
        <v>1.2525419999999999E-3</v>
      </c>
      <c r="JI231" s="1">
        <v>0.40168569999999998</v>
      </c>
      <c r="JJ231">
        <v>0.7786322</v>
      </c>
      <c r="JK231">
        <v>20.569800000000001</v>
      </c>
      <c r="JL231" s="1">
        <v>1.219875E-3</v>
      </c>
      <c r="JM231" s="1">
        <v>0.39123649999999999</v>
      </c>
      <c r="JN231">
        <v>0.77865050000000002</v>
      </c>
      <c r="JO231">
        <v>20.398160000000001</v>
      </c>
      <c r="JP231" s="1">
        <v>1.1842370000000001E-3</v>
      </c>
      <c r="JQ231" s="1">
        <v>0.37994109999999998</v>
      </c>
      <c r="JR231">
        <v>0.77865580000000001</v>
      </c>
      <c r="JS231">
        <v>19.957280000000001</v>
      </c>
      <c r="JT231" s="1">
        <v>1.1450760000000001E-3</v>
      </c>
      <c r="JU231" s="1">
        <v>0.36744579999999999</v>
      </c>
      <c r="JV231">
        <v>0.77866979999999997</v>
      </c>
      <c r="JW231">
        <v>19.510670000000001</v>
      </c>
      <c r="JX231" s="1">
        <v>1.1032220000000001E-3</v>
      </c>
      <c r="JY231" s="1">
        <v>0.35410459999999999</v>
      </c>
      <c r="JZ231">
        <v>0.77867929999999996</v>
      </c>
      <c r="KA231">
        <v>19.309760000000001</v>
      </c>
      <c r="KB231" s="1">
        <v>1.060559E-3</v>
      </c>
      <c r="KC231" s="1">
        <v>0.34043839999999997</v>
      </c>
      <c r="KD231">
        <v>0.77866210000000002</v>
      </c>
      <c r="KE231">
        <v>19.302620000000001</v>
      </c>
      <c r="KF231" s="1">
        <v>1.0182100000000001E-3</v>
      </c>
      <c r="KG231" s="1">
        <v>0.32688109999999998</v>
      </c>
      <c r="KH231">
        <v>0.77866420000000003</v>
      </c>
      <c r="KI231">
        <v>19.301259999999999</v>
      </c>
      <c r="KJ231" s="1">
        <v>9.7713849999999996E-4</v>
      </c>
      <c r="KK231" s="1">
        <v>0.31370730000000002</v>
      </c>
      <c r="KL231">
        <v>0.77866120000000005</v>
      </c>
      <c r="KM231">
        <v>19.589649999999999</v>
      </c>
      <c r="KN231" s="1">
        <v>9.3777569999999998E-4</v>
      </c>
      <c r="KO231" s="1">
        <v>0.30105880000000002</v>
      </c>
      <c r="KP231">
        <v>0.77867109999999995</v>
      </c>
      <c r="KQ231">
        <v>19.40973</v>
      </c>
      <c r="KR231" s="1">
        <v>9.001476E-4</v>
      </c>
      <c r="KS231" s="1">
        <v>0.28896870000000002</v>
      </c>
      <c r="KT231">
        <v>0.7786689</v>
      </c>
      <c r="KU231">
        <v>19.157699999999998</v>
      </c>
      <c r="KV231" s="1">
        <v>8.6422859999999997E-4</v>
      </c>
      <c r="KW231" s="1">
        <v>0.27744679999999999</v>
      </c>
      <c r="KX231">
        <v>0.77866769999999996</v>
      </c>
      <c r="KY231">
        <v>18.954160000000002</v>
      </c>
      <c r="KZ231" s="1">
        <v>8.3011909999999996E-4</v>
      </c>
      <c r="LA231" s="1">
        <v>0.26649070000000002</v>
      </c>
      <c r="LB231">
        <v>0.77866400000000002</v>
      </c>
      <c r="LC231">
        <v>18.665700000000001</v>
      </c>
      <c r="LD231" s="1">
        <v>7.9756900000000003E-4</v>
      </c>
      <c r="LE231" s="1">
        <v>0.25603910000000002</v>
      </c>
      <c r="LF231">
        <v>0.77866740000000001</v>
      </c>
      <c r="LG231">
        <v>18.32009</v>
      </c>
      <c r="LH231" s="1">
        <v>7.6650950000000002E-4</v>
      </c>
      <c r="LI231" s="1">
        <v>0.24604470000000001</v>
      </c>
      <c r="LJ231">
        <v>0.77866299999999999</v>
      </c>
      <c r="LK231">
        <v>18.108879999999999</v>
      </c>
      <c r="LL231" s="1">
        <v>7.3665570000000004E-4</v>
      </c>
      <c r="LM231" s="1">
        <v>0.23647360000000001</v>
      </c>
      <c r="LN231">
        <v>0.77866440000000003</v>
      </c>
      <c r="LO231">
        <v>18.138639999999999</v>
      </c>
      <c r="LP231" s="1">
        <v>7.0802579999999999E-4</v>
      </c>
      <c r="LQ231" s="1">
        <v>0.22729569999999999</v>
      </c>
      <c r="LR231">
        <v>0.77866299999999999</v>
      </c>
      <c r="LS231">
        <v>18.787179999999999</v>
      </c>
      <c r="LT231" s="1">
        <v>6.8086990000000005E-4</v>
      </c>
      <c r="LU231" s="1">
        <v>0.21856729999999999</v>
      </c>
      <c r="LV231">
        <v>0.77864940000000005</v>
      </c>
      <c r="LW231">
        <v>19.21922</v>
      </c>
      <c r="LX231" s="1">
        <v>6.5512079999999998E-4</v>
      </c>
      <c r="LY231" s="1">
        <v>0.21029709999999999</v>
      </c>
      <c r="LZ231">
        <v>0.77863800000000005</v>
      </c>
      <c r="MA231">
        <v>19.498919999999998</v>
      </c>
      <c r="MB231" s="1">
        <v>6.3061010000000002E-4</v>
      </c>
      <c r="MC231" s="1">
        <v>0.20242160000000001</v>
      </c>
      <c r="MD231">
        <v>0.77859509999999998</v>
      </c>
      <c r="ME231">
        <v>19.838170000000002</v>
      </c>
      <c r="MF231" s="1">
        <v>6.0711890000000001E-4</v>
      </c>
      <c r="MG231" s="1">
        <v>0.1948849</v>
      </c>
      <c r="MH231">
        <v>0.77852860000000002</v>
      </c>
      <c r="MI231">
        <v>19.745629999999998</v>
      </c>
      <c r="MJ231" s="1">
        <v>5.8467689999999999E-4</v>
      </c>
      <c r="MK231" s="1">
        <v>0.18769359999999999</v>
      </c>
      <c r="ML231">
        <v>0.77843419999999997</v>
      </c>
      <c r="MM231">
        <v>19.29504</v>
      </c>
      <c r="MN231" s="1">
        <v>5.6330449999999999E-4</v>
      </c>
      <c r="MO231" s="1">
        <v>0.18083399999999999</v>
      </c>
      <c r="MP231">
        <v>0.77829060000000005</v>
      </c>
      <c r="MQ231">
        <v>19.08107</v>
      </c>
      <c r="MR231" s="1">
        <v>5.429279E-4</v>
      </c>
      <c r="MS231" s="1">
        <v>0.17432259999999999</v>
      </c>
      <c r="MT231">
        <v>0.77808860000000002</v>
      </c>
      <c r="MU231">
        <v>19.107869999999998</v>
      </c>
      <c r="MV231" s="1">
        <v>5.2360099999999995E-4</v>
      </c>
      <c r="MW231" s="1">
        <v>0.16814599999999999</v>
      </c>
      <c r="MX231">
        <v>0.77789439999999999</v>
      </c>
      <c r="MY231">
        <v>19.71377</v>
      </c>
      <c r="MZ231" s="1">
        <v>5.0518389999999996E-4</v>
      </c>
      <c r="NA231" s="1">
        <v>0.16225590000000001</v>
      </c>
      <c r="NB231">
        <v>0.77765609999999996</v>
      </c>
      <c r="NC231">
        <v>20.306159999999998</v>
      </c>
      <c r="ND231" s="1">
        <v>4.8745899999999998E-4</v>
      </c>
      <c r="NE231" s="1">
        <v>0.1566013</v>
      </c>
      <c r="NF231">
        <v>0.77740310000000001</v>
      </c>
      <c r="NG231">
        <v>20.653670000000002</v>
      </c>
      <c r="NH231" s="1">
        <v>4.7054390000000001E-4</v>
      </c>
      <c r="NI231" s="1">
        <v>0.15119940000000001</v>
      </c>
      <c r="NJ231">
        <v>0.77714190000000005</v>
      </c>
      <c r="NK231">
        <v>20.979379999999999</v>
      </c>
      <c r="NL231" s="1">
        <v>4.5431920000000003E-4</v>
      </c>
      <c r="NM231" s="1">
        <v>0.146009</v>
      </c>
      <c r="NN231">
        <v>0.7768562</v>
      </c>
      <c r="NO231">
        <v>20.915669999999999</v>
      </c>
      <c r="NP231" s="1">
        <v>4.3892360000000001E-4</v>
      </c>
      <c r="NQ231" s="1">
        <v>0.14107310000000001</v>
      </c>
      <c r="NR231">
        <v>0.77662969999999998</v>
      </c>
      <c r="NS231">
        <v>20.762339999999998</v>
      </c>
      <c r="NT231" s="1">
        <v>4.2505599999999999E-4</v>
      </c>
      <c r="NU231" s="1">
        <v>0.13660630000000001</v>
      </c>
      <c r="NV231">
        <v>0.77639820000000004</v>
      </c>
      <c r="NW231">
        <v>20.792059999999999</v>
      </c>
      <c r="NX231" s="1">
        <v>4.1330590000000002E-4</v>
      </c>
      <c r="NY231" s="1">
        <v>0.13280729999999999</v>
      </c>
      <c r="NZ231">
        <v>0.77620359999999999</v>
      </c>
      <c r="OA231">
        <v>20.898140000000001</v>
      </c>
      <c r="OB231" s="1">
        <v>4.0369960000000003E-4</v>
      </c>
      <c r="OC231" s="1">
        <v>0.12969620000000001</v>
      </c>
      <c r="OD231">
        <v>0.77606370000000002</v>
      </c>
      <c r="OE231">
        <v>20.91704</v>
      </c>
      <c r="OF231" s="1">
        <v>3.9537209999999999E-4</v>
      </c>
      <c r="OG231" s="1">
        <v>0.1270077</v>
      </c>
      <c r="OH231">
        <v>0.77592229999999995</v>
      </c>
      <c r="OI231">
        <v>21.114840000000001</v>
      </c>
      <c r="OJ231" s="1">
        <v>3.8687520000000003E-4</v>
      </c>
      <c r="OK231" s="1">
        <v>0.12430339999999999</v>
      </c>
    </row>
    <row r="232" spans="1:401" x14ac:dyDescent="0.35">
      <c r="A232">
        <v>238</v>
      </c>
      <c r="B232" t="s">
        <v>4</v>
      </c>
      <c r="C232" t="s">
        <v>181</v>
      </c>
      <c r="D232" t="s">
        <v>238</v>
      </c>
      <c r="E232">
        <v>833.28970000000004</v>
      </c>
      <c r="F232">
        <v>0.89678820000000004</v>
      </c>
      <c r="G232">
        <v>17.055009999999999</v>
      </c>
      <c r="H232">
        <v>0</v>
      </c>
      <c r="I232">
        <v>0</v>
      </c>
      <c r="J232">
        <v>0.89415009999999995</v>
      </c>
      <c r="K232">
        <v>16.60586</v>
      </c>
      <c r="L232">
        <v>0</v>
      </c>
      <c r="M232">
        <v>0</v>
      </c>
      <c r="N232">
        <v>0.89143399999999995</v>
      </c>
      <c r="O232">
        <v>16.669599999999999</v>
      </c>
      <c r="P232">
        <v>0</v>
      </c>
      <c r="Q232">
        <v>0</v>
      </c>
      <c r="R232">
        <v>0.88867499999999999</v>
      </c>
      <c r="S232">
        <v>16.74831</v>
      </c>
      <c r="T232">
        <v>0</v>
      </c>
      <c r="U232">
        <v>0</v>
      </c>
      <c r="V232">
        <v>0.88584850000000004</v>
      </c>
      <c r="W232">
        <v>17.165420000000001</v>
      </c>
      <c r="X232">
        <v>0</v>
      </c>
      <c r="Y232">
        <v>0</v>
      </c>
      <c r="Z232">
        <v>0.88291949999999997</v>
      </c>
      <c r="AA232">
        <v>17.26773</v>
      </c>
      <c r="AB232">
        <v>0</v>
      </c>
      <c r="AC232">
        <v>0</v>
      </c>
      <c r="AD232">
        <v>0.87990440000000003</v>
      </c>
      <c r="AE232">
        <v>17.249490000000002</v>
      </c>
      <c r="AF232">
        <v>0</v>
      </c>
      <c r="AG232">
        <v>0</v>
      </c>
      <c r="AH232">
        <v>0.87682320000000002</v>
      </c>
      <c r="AI232">
        <v>17.05104</v>
      </c>
      <c r="AJ232">
        <v>0</v>
      </c>
      <c r="AK232">
        <v>0</v>
      </c>
      <c r="AL232">
        <v>0.87362569999999995</v>
      </c>
      <c r="AM232">
        <v>16.665199999999999</v>
      </c>
      <c r="AN232">
        <v>0</v>
      </c>
      <c r="AO232">
        <v>0</v>
      </c>
      <c r="AP232">
        <v>0.87042249999999999</v>
      </c>
      <c r="AQ232">
        <v>16.289729999999999</v>
      </c>
      <c r="AR232">
        <v>1.6208720000000001E-38</v>
      </c>
      <c r="AS232" s="1">
        <v>4.9580589999999997E-36</v>
      </c>
      <c r="AT232">
        <v>0.86715050000000005</v>
      </c>
      <c r="AU232">
        <v>16.349</v>
      </c>
      <c r="AV232" s="1">
        <v>9.0453179999999991E-28</v>
      </c>
      <c r="AW232" s="1">
        <v>2.776139E-25</v>
      </c>
      <c r="AX232">
        <v>0.86407120000000004</v>
      </c>
      <c r="AY232">
        <v>16.348960000000002</v>
      </c>
      <c r="AZ232" s="1">
        <v>3.1377790000000001E-17</v>
      </c>
      <c r="BA232" s="1">
        <v>6.8649950000000002E-15</v>
      </c>
      <c r="BB232">
        <v>0.86132779999999998</v>
      </c>
      <c r="BC232">
        <v>16.53472</v>
      </c>
      <c r="BD232" s="1">
        <v>4.9501759999999997E-10</v>
      </c>
      <c r="BE232" s="1">
        <v>1.053441E-7</v>
      </c>
      <c r="BF232">
        <v>0.85854010000000003</v>
      </c>
      <c r="BG232">
        <v>16.777349999999998</v>
      </c>
      <c r="BH232" s="1">
        <v>3.2416119999999999E-6</v>
      </c>
      <c r="BI232" s="1">
        <v>7.6496419999999999E-4</v>
      </c>
      <c r="BJ232">
        <v>0.85577389999999998</v>
      </c>
      <c r="BK232">
        <v>16.723610000000001</v>
      </c>
      <c r="BL232" s="1">
        <v>1.054857E-3</v>
      </c>
      <c r="BM232">
        <v>0.26433499999999999</v>
      </c>
      <c r="BN232">
        <v>0.85299440000000004</v>
      </c>
      <c r="BO232">
        <v>16.436399999999999</v>
      </c>
      <c r="BP232" s="1">
        <v>6.6514970000000007E-2</v>
      </c>
      <c r="BQ232">
        <v>17.488440000000001</v>
      </c>
      <c r="BR232">
        <v>0.85030309999999998</v>
      </c>
      <c r="BS232">
        <v>15.96411</v>
      </c>
      <c r="BT232">
        <v>1.2842849999999999</v>
      </c>
      <c r="BU232">
        <v>351.78199999999998</v>
      </c>
      <c r="BV232">
        <v>0.84750639999999999</v>
      </c>
      <c r="BW232">
        <v>15.7308</v>
      </c>
      <c r="BX232">
        <v>9.8444500000000001</v>
      </c>
      <c r="BY232">
        <v>2794.8820000000001</v>
      </c>
      <c r="BZ232">
        <v>0.84450530000000001</v>
      </c>
      <c r="CA232">
        <v>15.845700000000001</v>
      </c>
      <c r="CB232">
        <v>35.69603</v>
      </c>
      <c r="CC232">
        <v>10461.76</v>
      </c>
      <c r="CD232">
        <v>0.84109239999999996</v>
      </c>
      <c r="CE232">
        <v>16.182300000000001</v>
      </c>
      <c r="CF232">
        <v>69.71902</v>
      </c>
      <c r="CG232">
        <v>21030.55</v>
      </c>
      <c r="CH232">
        <v>0.83715439999999997</v>
      </c>
      <c r="CI232">
        <v>16.591380000000001</v>
      </c>
      <c r="CJ232">
        <v>81.310890000000001</v>
      </c>
      <c r="CK232">
        <v>25166.39</v>
      </c>
      <c r="CL232">
        <v>0.83258949999999998</v>
      </c>
      <c r="CM232">
        <v>16.681010000000001</v>
      </c>
      <c r="CN232">
        <v>61.645389999999999</v>
      </c>
      <c r="CO232">
        <v>19529.54</v>
      </c>
      <c r="CP232">
        <v>0.82752139999999996</v>
      </c>
      <c r="CQ232">
        <v>16.649570000000001</v>
      </c>
      <c r="CR232">
        <v>32.673340000000003</v>
      </c>
      <c r="CS232">
        <v>10568.75</v>
      </c>
      <c r="CT232">
        <v>0.82201469999999999</v>
      </c>
      <c r="CU232">
        <v>16.612290000000002</v>
      </c>
      <c r="CV232">
        <v>12.939360000000001</v>
      </c>
      <c r="CW232">
        <v>4260.2380000000003</v>
      </c>
      <c r="CX232">
        <v>0.81614189999999998</v>
      </c>
      <c r="CY232">
        <v>16.497409999999999</v>
      </c>
      <c r="CZ232">
        <v>4.0766660000000003</v>
      </c>
      <c r="DA232">
        <v>1362.307</v>
      </c>
      <c r="DB232">
        <v>0.8099248</v>
      </c>
      <c r="DC232">
        <v>16.639240000000001</v>
      </c>
      <c r="DD232">
        <v>1.105826</v>
      </c>
      <c r="DE232">
        <v>373.05889999999999</v>
      </c>
      <c r="DF232">
        <v>0.80344170000000004</v>
      </c>
      <c r="DG232">
        <v>16.918060000000001</v>
      </c>
      <c r="DH232">
        <v>0.30036439999999998</v>
      </c>
      <c r="DI232">
        <v>101.0175</v>
      </c>
      <c r="DJ232">
        <v>0.79672120000000002</v>
      </c>
      <c r="DK232">
        <v>17.04269</v>
      </c>
      <c r="DL232" s="1">
        <v>0.11127529999999999</v>
      </c>
      <c r="DM232">
        <v>36.56221</v>
      </c>
      <c r="DN232">
        <v>0.7915413</v>
      </c>
      <c r="DO232">
        <v>17.192139999999998</v>
      </c>
      <c r="DP232" s="1">
        <v>7.030923E-2</v>
      </c>
      <c r="DQ232">
        <v>22.538399999999999</v>
      </c>
      <c r="DR232">
        <v>0.78660600000000003</v>
      </c>
      <c r="DS232">
        <v>17.17642</v>
      </c>
      <c r="DT232" s="1">
        <v>6.2382710000000001E-2</v>
      </c>
      <c r="DU232">
        <v>19.82366</v>
      </c>
      <c r="DV232">
        <v>0.78174589999999999</v>
      </c>
      <c r="DW232">
        <v>17.111560000000001</v>
      </c>
      <c r="DX232" s="1">
        <v>6.1925620000000001E-2</v>
      </c>
      <c r="DY232">
        <v>19.673929999999999</v>
      </c>
      <c r="DZ232">
        <v>0.77720149999999999</v>
      </c>
      <c r="EA232">
        <v>17.086880000000001</v>
      </c>
      <c r="EB232" s="1">
        <v>6.2382739999999999E-2</v>
      </c>
      <c r="EC232" s="1">
        <v>19.86835</v>
      </c>
      <c r="ED232">
        <v>0.77231709999999998</v>
      </c>
      <c r="EE232">
        <v>17.018180000000001</v>
      </c>
      <c r="EF232" s="1">
        <v>6.1468620000000002E-2</v>
      </c>
      <c r="EG232" s="1">
        <v>19.65138</v>
      </c>
      <c r="EH232">
        <v>0.76770510000000003</v>
      </c>
      <c r="EI232">
        <v>17.133859999999999</v>
      </c>
      <c r="EJ232" s="1">
        <v>5.8797049999999997E-2</v>
      </c>
      <c r="EK232" s="1">
        <v>18.862210000000001</v>
      </c>
      <c r="EL232">
        <v>0.76323229999999997</v>
      </c>
      <c r="EM232">
        <v>17.347660000000001</v>
      </c>
      <c r="EN232" s="1">
        <v>5.4838039999999998E-2</v>
      </c>
      <c r="EO232" s="1">
        <v>17.642679999999999</v>
      </c>
      <c r="EP232">
        <v>0.75897559999999997</v>
      </c>
      <c r="EQ232">
        <v>17.58231</v>
      </c>
      <c r="ER232" s="1">
        <v>5.0238699999999997E-2</v>
      </c>
      <c r="ES232" s="1">
        <v>16.198340000000002</v>
      </c>
      <c r="ET232">
        <v>0.75492800000000004</v>
      </c>
      <c r="EU232">
        <v>17.795750000000002</v>
      </c>
      <c r="EV232" s="1">
        <v>4.5494229999999997E-2</v>
      </c>
      <c r="EW232" s="1">
        <v>14.69256</v>
      </c>
      <c r="EX232">
        <v>0.75028349999999999</v>
      </c>
      <c r="EY232">
        <v>17.779540000000001</v>
      </c>
      <c r="EZ232" s="1">
        <v>4.0794049999999998E-2</v>
      </c>
      <c r="FA232" s="1">
        <v>13.21331</v>
      </c>
      <c r="FB232">
        <v>0.7456739</v>
      </c>
      <c r="FC232">
        <v>17.676359999999999</v>
      </c>
      <c r="FD232" s="1">
        <v>3.6194230000000001E-2</v>
      </c>
      <c r="FE232" s="1">
        <v>11.76149</v>
      </c>
      <c r="FF232">
        <v>0.74210520000000002</v>
      </c>
      <c r="FG232">
        <v>17.616240000000001</v>
      </c>
      <c r="FH232" s="1">
        <v>3.170924E-2</v>
      </c>
      <c r="FI232" s="1">
        <v>10.32429</v>
      </c>
      <c r="FJ232">
        <v>0.73912690000000003</v>
      </c>
      <c r="FK232">
        <v>17.65335</v>
      </c>
      <c r="FL232" s="1">
        <v>2.7467200000000001E-2</v>
      </c>
      <c r="FM232" s="1">
        <v>8.9519160000000007</v>
      </c>
      <c r="FN232">
        <v>0.73651080000000002</v>
      </c>
      <c r="FO232">
        <v>18.21133</v>
      </c>
      <c r="FP232" s="1">
        <v>2.36361E-2</v>
      </c>
      <c r="FQ232" s="1">
        <v>7.7054099999999996</v>
      </c>
      <c r="FR232">
        <v>0.73450919999999997</v>
      </c>
      <c r="FS232">
        <v>18.556539999999998</v>
      </c>
      <c r="FT232" s="1">
        <v>2.0351339999999999E-2</v>
      </c>
      <c r="FU232" s="1">
        <v>6.6301969999999999</v>
      </c>
      <c r="FV232">
        <v>0.73298770000000002</v>
      </c>
      <c r="FW232">
        <v>18.641200000000001</v>
      </c>
      <c r="FX232" s="1">
        <v>1.7632519999999999E-2</v>
      </c>
      <c r="FY232" s="1">
        <v>5.7376110000000002</v>
      </c>
      <c r="FZ232">
        <v>0.73185719999999999</v>
      </c>
      <c r="GA232">
        <v>18.476430000000001</v>
      </c>
      <c r="GB232" s="1">
        <v>1.540946E-2</v>
      </c>
      <c r="GC232" s="1">
        <v>5.0069020000000002</v>
      </c>
      <c r="GD232">
        <v>0.73108510000000004</v>
      </c>
      <c r="GE232">
        <v>18.16085</v>
      </c>
      <c r="GF232" s="1">
        <v>1.354758E-2</v>
      </c>
      <c r="GG232" s="1">
        <v>4.3959960000000002</v>
      </c>
      <c r="GH232">
        <v>0.73054410000000003</v>
      </c>
      <c r="GI232">
        <v>17.877960000000002</v>
      </c>
      <c r="GJ232" s="1">
        <v>1.1873939999999999E-2</v>
      </c>
      <c r="GK232" s="1">
        <v>3.8499949999999998</v>
      </c>
      <c r="GL232">
        <v>0.73033079999999995</v>
      </c>
      <c r="GM232">
        <v>17.752500000000001</v>
      </c>
      <c r="GN232" s="1">
        <v>1.0217769999999999E-2</v>
      </c>
      <c r="GO232" s="1">
        <v>3.3130630000000001</v>
      </c>
      <c r="GP232">
        <v>0.73040970000000005</v>
      </c>
      <c r="GQ232">
        <v>17.84657</v>
      </c>
      <c r="GR232" s="1">
        <v>8.5094960000000001E-3</v>
      </c>
      <c r="GS232" s="1">
        <v>2.7600850000000001</v>
      </c>
      <c r="GT232">
        <v>0.73054249999999998</v>
      </c>
      <c r="GU232">
        <v>18.520679999999999</v>
      </c>
      <c r="GV232" s="1">
        <v>6.8300030000000003E-3</v>
      </c>
      <c r="GW232" s="1">
        <v>2.216825</v>
      </c>
      <c r="GX232">
        <v>0.7307072</v>
      </c>
      <c r="GY232">
        <v>18.955739999999999</v>
      </c>
      <c r="GZ232" s="1">
        <v>5.349721E-3</v>
      </c>
      <c r="HA232" s="1">
        <v>1.735881</v>
      </c>
      <c r="HB232">
        <v>0.73087219999999997</v>
      </c>
      <c r="HC232">
        <v>19.140329999999999</v>
      </c>
      <c r="HD232" s="1">
        <v>4.1896729999999997E-3</v>
      </c>
      <c r="HE232" s="1">
        <v>1.3574660000000001</v>
      </c>
      <c r="HF232">
        <v>0.73106499999999996</v>
      </c>
      <c r="HG232">
        <v>19.308430000000001</v>
      </c>
      <c r="HH232" s="1">
        <v>3.3682299999999998E-3</v>
      </c>
      <c r="HI232" s="1">
        <v>1.0885119999999999</v>
      </c>
      <c r="HJ232">
        <v>0.73119250000000002</v>
      </c>
      <c r="HK232">
        <v>19.257529999999999</v>
      </c>
      <c r="HL232" s="1">
        <v>2.821465E-3</v>
      </c>
      <c r="HM232" s="1">
        <v>0.90929369999999998</v>
      </c>
      <c r="HN232">
        <v>0.73131020000000002</v>
      </c>
      <c r="HO232">
        <v>18.99793</v>
      </c>
      <c r="HP232" s="1">
        <v>2.4611899999999998E-3</v>
      </c>
      <c r="HQ232" s="1">
        <v>0.79135160000000004</v>
      </c>
      <c r="HR232">
        <v>0.7314138</v>
      </c>
      <c r="HS232">
        <v>18.878150000000002</v>
      </c>
      <c r="HT232" s="1">
        <v>2.2106650000000001E-3</v>
      </c>
      <c r="HU232" s="1">
        <v>0.70976229999999996</v>
      </c>
      <c r="HV232">
        <v>0.73152539999999999</v>
      </c>
      <c r="HW232">
        <v>18.88054</v>
      </c>
      <c r="HX232" s="1">
        <v>2.0191670000000001E-3</v>
      </c>
      <c r="HY232" s="1">
        <v>0.64775740000000004</v>
      </c>
      <c r="HZ232">
        <v>0.73157689999999997</v>
      </c>
      <c r="IA232">
        <v>19.39254</v>
      </c>
      <c r="IB232" s="1">
        <v>1.861461E-3</v>
      </c>
      <c r="IC232" s="1">
        <v>0.59693019999999997</v>
      </c>
      <c r="ID232">
        <v>0.73161710000000002</v>
      </c>
      <c r="IE232">
        <v>19.981639999999999</v>
      </c>
      <c r="IF232" s="1">
        <v>1.7287699999999999E-3</v>
      </c>
      <c r="IG232" s="1">
        <v>0.55416500000000002</v>
      </c>
      <c r="IH232">
        <v>0.73166310000000001</v>
      </c>
      <c r="II232">
        <v>20.359770000000001</v>
      </c>
      <c r="IJ232" s="1">
        <v>1.617262E-3</v>
      </c>
      <c r="IK232" s="1">
        <v>0.51825589999999999</v>
      </c>
      <c r="IL232">
        <v>0.73164609999999997</v>
      </c>
      <c r="IM232">
        <v>20.661300000000001</v>
      </c>
      <c r="IN232" s="1">
        <v>1.5242739999999999E-3</v>
      </c>
      <c r="IO232" s="1">
        <v>0.48832140000000002</v>
      </c>
      <c r="IP232">
        <v>0.73171010000000003</v>
      </c>
      <c r="IQ232">
        <v>20.555330000000001</v>
      </c>
      <c r="IR232" s="1">
        <v>1.4467779999999999E-3</v>
      </c>
      <c r="IS232" s="1">
        <v>0.46331719999999998</v>
      </c>
      <c r="IT232">
        <v>0.73173750000000004</v>
      </c>
      <c r="IU232">
        <v>20.311150000000001</v>
      </c>
      <c r="IV232" s="1">
        <v>1.3825300000000001E-3</v>
      </c>
      <c r="IW232" s="1">
        <v>0.4426291</v>
      </c>
      <c r="IX232">
        <v>0.73175400000000002</v>
      </c>
      <c r="IY232">
        <v>20.253270000000001</v>
      </c>
      <c r="IZ232" s="1">
        <v>1.3310469999999999E-3</v>
      </c>
      <c r="JA232" s="1">
        <v>0.42599029999999999</v>
      </c>
      <c r="JB232">
        <v>0.73177639999999999</v>
      </c>
      <c r="JC232">
        <v>20.341080000000002</v>
      </c>
      <c r="JD232" s="1">
        <v>1.290376E-3</v>
      </c>
      <c r="JE232" s="1">
        <v>0.41284090000000001</v>
      </c>
      <c r="JF232">
        <v>0.73180500000000004</v>
      </c>
      <c r="JG232">
        <v>20.66882</v>
      </c>
      <c r="JH232" s="1">
        <v>1.256346E-3</v>
      </c>
      <c r="JI232" s="1">
        <v>0.40194200000000002</v>
      </c>
      <c r="JJ232">
        <v>0.73178149999999997</v>
      </c>
      <c r="JK232">
        <v>20.61825</v>
      </c>
      <c r="JL232" s="1">
        <v>1.223795E-3</v>
      </c>
      <c r="JM232" s="1">
        <v>0.39153710000000003</v>
      </c>
      <c r="JN232">
        <v>0.73178929999999998</v>
      </c>
      <c r="JO232">
        <v>20.46491</v>
      </c>
      <c r="JP232" s="1">
        <v>1.1885909999999999E-3</v>
      </c>
      <c r="JQ232" s="1">
        <v>0.38040109999999999</v>
      </c>
      <c r="JR232">
        <v>0.73178169999999998</v>
      </c>
      <c r="JS232">
        <v>20.004380000000001</v>
      </c>
      <c r="JT232" s="1">
        <v>1.1498299999999999E-3</v>
      </c>
      <c r="JU232" s="1">
        <v>0.36804989999999999</v>
      </c>
      <c r="JV232">
        <v>0.73180020000000001</v>
      </c>
      <c r="JW232">
        <v>19.531269999999999</v>
      </c>
      <c r="JX232" s="1">
        <v>1.10819E-3</v>
      </c>
      <c r="JY232" s="1">
        <v>0.35480929999999999</v>
      </c>
      <c r="JZ232">
        <v>0.7317979</v>
      </c>
      <c r="KA232">
        <v>19.298819999999999</v>
      </c>
      <c r="KB232" s="1">
        <v>1.0655630000000001E-3</v>
      </c>
      <c r="KC232" s="1">
        <v>0.34118910000000002</v>
      </c>
      <c r="KD232">
        <v>0.73180259999999997</v>
      </c>
      <c r="KE232">
        <v>19.27974</v>
      </c>
      <c r="KF232" s="1">
        <v>1.023129E-3</v>
      </c>
      <c r="KG232" s="1">
        <v>0.32763170000000003</v>
      </c>
      <c r="KH232">
        <v>0.73180160000000005</v>
      </c>
      <c r="KI232">
        <v>19.29269</v>
      </c>
      <c r="KJ232" s="1">
        <v>9.8186780000000004E-4</v>
      </c>
      <c r="KK232" s="1">
        <v>0.3144306</v>
      </c>
      <c r="KL232">
        <v>0.73180469999999997</v>
      </c>
      <c r="KM232">
        <v>19.622810000000001</v>
      </c>
      <c r="KN232" s="1">
        <v>9.4231179999999999E-4</v>
      </c>
      <c r="KO232" s="1">
        <v>0.3017514</v>
      </c>
      <c r="KP232">
        <v>0.73178849999999995</v>
      </c>
      <c r="KQ232">
        <v>19.462579999999999</v>
      </c>
      <c r="KR232" s="1">
        <v>9.0447629999999997E-4</v>
      </c>
      <c r="KS232" s="1">
        <v>0.28962779999999999</v>
      </c>
      <c r="KT232">
        <v>0.73178290000000001</v>
      </c>
      <c r="KU232">
        <v>19.228529999999999</v>
      </c>
      <c r="KV232" s="1">
        <v>8.6834430000000005E-4</v>
      </c>
      <c r="KW232" s="1">
        <v>0.27806769999999997</v>
      </c>
      <c r="KX232">
        <v>0.73178180000000004</v>
      </c>
      <c r="KY232">
        <v>19.00787</v>
      </c>
      <c r="KZ232" s="1">
        <v>8.3403229999999995E-4</v>
      </c>
      <c r="LA232" s="1">
        <v>0.26707540000000002</v>
      </c>
      <c r="LB232">
        <v>0.73177930000000002</v>
      </c>
      <c r="LC232">
        <v>18.694050000000001</v>
      </c>
      <c r="LD232" s="1">
        <v>8.0130800000000003E-4</v>
      </c>
      <c r="LE232" s="1">
        <v>0.2565945</v>
      </c>
      <c r="LF232">
        <v>0.7317863</v>
      </c>
      <c r="LG232">
        <v>18.321719999999999</v>
      </c>
      <c r="LH232" s="1">
        <v>7.7009639999999998E-4</v>
      </c>
      <c r="LI232" s="1">
        <v>0.2465755</v>
      </c>
      <c r="LJ232">
        <v>0.73180999999999996</v>
      </c>
      <c r="LK232">
        <v>18.097999999999999</v>
      </c>
      <c r="LL232" s="1">
        <v>7.4009309999999997E-4</v>
      </c>
      <c r="LM232" s="1">
        <v>0.23698</v>
      </c>
      <c r="LN232">
        <v>0.73181090000000004</v>
      </c>
      <c r="LO232">
        <v>18.14</v>
      </c>
      <c r="LP232" s="1">
        <v>7.1131120000000002E-4</v>
      </c>
      <c r="LQ232" s="1">
        <v>0.22777800000000001</v>
      </c>
      <c r="LR232">
        <v>0.73180069999999997</v>
      </c>
      <c r="LS232">
        <v>18.817990000000002</v>
      </c>
      <c r="LT232" s="1">
        <v>6.8398730000000004E-4</v>
      </c>
      <c r="LU232" s="1">
        <v>0.21901989999999999</v>
      </c>
      <c r="LV232">
        <v>0.73179380000000005</v>
      </c>
      <c r="LW232">
        <v>19.26707</v>
      </c>
      <c r="LX232" s="1">
        <v>6.5807880000000004E-4</v>
      </c>
      <c r="LY232" s="1">
        <v>0.21071970000000001</v>
      </c>
      <c r="LZ232">
        <v>0.73176450000000004</v>
      </c>
      <c r="MA232">
        <v>19.563639999999999</v>
      </c>
      <c r="MB232" s="1">
        <v>6.3343250000000002E-4</v>
      </c>
      <c r="MC232" s="1">
        <v>0.20281950000000001</v>
      </c>
      <c r="MD232">
        <v>0.73175140000000005</v>
      </c>
      <c r="ME232">
        <v>19.896039999999999</v>
      </c>
      <c r="MF232" s="1">
        <v>6.0981679999999995E-4</v>
      </c>
      <c r="MG232" s="1">
        <v>0.19526470000000001</v>
      </c>
      <c r="MH232">
        <v>0.73170670000000004</v>
      </c>
      <c r="MI232">
        <v>19.778970000000001</v>
      </c>
      <c r="MJ232" s="1">
        <v>5.8725200000000002E-4</v>
      </c>
      <c r="MK232" s="1">
        <v>0.1880454</v>
      </c>
      <c r="ML232">
        <v>0.73162430000000001</v>
      </c>
      <c r="MM232">
        <v>19.302440000000001</v>
      </c>
      <c r="MN232" s="1">
        <v>5.6575720000000003E-4</v>
      </c>
      <c r="MO232" s="1">
        <v>0.18116309999999999</v>
      </c>
      <c r="MP232">
        <v>0.73152019999999995</v>
      </c>
      <c r="MQ232">
        <v>19.067060000000001</v>
      </c>
      <c r="MR232" s="1">
        <v>5.4524819999999998E-4</v>
      </c>
      <c r="MS232" s="1">
        <v>0.1746212</v>
      </c>
      <c r="MT232">
        <v>0.73137359999999996</v>
      </c>
      <c r="MU232">
        <v>19.101680000000002</v>
      </c>
      <c r="MV232" s="1">
        <v>5.2580339999999995E-4</v>
      </c>
      <c r="MW232" s="1">
        <v>0.16841680000000001</v>
      </c>
      <c r="MX232">
        <v>0.73125019999999996</v>
      </c>
      <c r="MY232">
        <v>19.734359999999999</v>
      </c>
      <c r="MZ232" s="1">
        <v>5.0729910000000004E-4</v>
      </c>
      <c r="NA232" s="1">
        <v>0.1625027</v>
      </c>
      <c r="NB232">
        <v>0.73112569999999999</v>
      </c>
      <c r="NC232">
        <v>20.34806</v>
      </c>
      <c r="ND232" s="1">
        <v>4.8948320000000004E-4</v>
      </c>
      <c r="NE232" s="1">
        <v>0.15681800000000001</v>
      </c>
      <c r="NF232">
        <v>0.73097909999999999</v>
      </c>
      <c r="NG232">
        <v>20.704350000000002</v>
      </c>
      <c r="NH232" s="1">
        <v>4.7248309999999998E-4</v>
      </c>
      <c r="NI232" s="1">
        <v>0.15138760000000001</v>
      </c>
      <c r="NJ232">
        <v>0.73084329999999997</v>
      </c>
      <c r="NK232">
        <v>21.02036</v>
      </c>
      <c r="NL232" s="1">
        <v>4.5618489999999998E-4</v>
      </c>
      <c r="NM232" s="1">
        <v>0.14616889999999999</v>
      </c>
      <c r="NN232">
        <v>0.73070950000000001</v>
      </c>
      <c r="NO232">
        <v>20.925049999999999</v>
      </c>
      <c r="NP232" s="1">
        <v>4.4066480000000001E-4</v>
      </c>
      <c r="NQ232" s="1">
        <v>0.1411897</v>
      </c>
      <c r="NR232">
        <v>0.73059379999999996</v>
      </c>
      <c r="NS232">
        <v>20.744610000000002</v>
      </c>
      <c r="NT232" s="1">
        <v>4.2658719999999999E-4</v>
      </c>
      <c r="NU232" s="1">
        <v>0.1366569</v>
      </c>
      <c r="NV232">
        <v>0.73048040000000003</v>
      </c>
      <c r="NW232">
        <v>20.758120000000002</v>
      </c>
      <c r="NX232" s="1">
        <v>4.1456899999999999E-4</v>
      </c>
      <c r="NY232" s="1">
        <v>0.13277349999999999</v>
      </c>
      <c r="NZ232">
        <v>0.73041909999999999</v>
      </c>
      <c r="OA232">
        <v>20.880179999999999</v>
      </c>
      <c r="OB232" s="1">
        <v>4.047395E-4</v>
      </c>
      <c r="OC232" s="1">
        <v>0.1295888</v>
      </c>
      <c r="OD232">
        <v>0.73036460000000003</v>
      </c>
      <c r="OE232">
        <v>20.932220000000001</v>
      </c>
      <c r="OF232" s="1">
        <v>3.9633529999999999E-4</v>
      </c>
      <c r="OG232" s="1">
        <v>0.1268696</v>
      </c>
      <c r="OH232">
        <v>0.73030479999999998</v>
      </c>
      <c r="OI232">
        <v>21.16066</v>
      </c>
      <c r="OJ232" s="1">
        <v>3.8790549999999997E-4</v>
      </c>
      <c r="OK232" s="1">
        <v>0.1241806</v>
      </c>
    </row>
    <row r="233" spans="1:401" x14ac:dyDescent="0.35">
      <c r="A233">
        <v>239</v>
      </c>
      <c r="B233" t="s">
        <v>4</v>
      </c>
      <c r="C233" t="s">
        <v>181</v>
      </c>
      <c r="D233" t="s">
        <v>239</v>
      </c>
      <c r="E233">
        <v>883.923</v>
      </c>
      <c r="F233">
        <v>0.78587169999999995</v>
      </c>
      <c r="G233">
        <v>17.088100000000001</v>
      </c>
      <c r="H233">
        <v>0</v>
      </c>
      <c r="I233">
        <v>0</v>
      </c>
      <c r="J233">
        <v>0.78524989999999995</v>
      </c>
      <c r="K233">
        <v>16.6508</v>
      </c>
      <c r="L233">
        <v>0</v>
      </c>
      <c r="M233">
        <v>0</v>
      </c>
      <c r="N233">
        <v>0.78469449999999996</v>
      </c>
      <c r="O233">
        <v>16.710999999999999</v>
      </c>
      <c r="P233">
        <v>0</v>
      </c>
      <c r="Q233">
        <v>0</v>
      </c>
      <c r="R233">
        <v>0.78409680000000004</v>
      </c>
      <c r="S233">
        <v>16.760190000000001</v>
      </c>
      <c r="T233">
        <v>0</v>
      </c>
      <c r="U233">
        <v>0</v>
      </c>
      <c r="V233">
        <v>0.78347089999999997</v>
      </c>
      <c r="W233">
        <v>17.168399999999998</v>
      </c>
      <c r="X233">
        <v>0</v>
      </c>
      <c r="Y233">
        <v>0</v>
      </c>
      <c r="Z233">
        <v>0.78282090000000004</v>
      </c>
      <c r="AA233">
        <v>17.259170000000001</v>
      </c>
      <c r="AB233">
        <v>0</v>
      </c>
      <c r="AC233">
        <v>0</v>
      </c>
      <c r="AD233">
        <v>0.78213840000000001</v>
      </c>
      <c r="AE233">
        <v>17.251059999999999</v>
      </c>
      <c r="AF233">
        <v>0</v>
      </c>
      <c r="AG233">
        <v>0</v>
      </c>
      <c r="AH233">
        <v>0.78144769999999997</v>
      </c>
      <c r="AI233">
        <v>17.070489999999999</v>
      </c>
      <c r="AJ233">
        <v>0</v>
      </c>
      <c r="AK233">
        <v>0</v>
      </c>
      <c r="AL233">
        <v>0.78071389999999996</v>
      </c>
      <c r="AM233">
        <v>16.693529999999999</v>
      </c>
      <c r="AN233">
        <v>0</v>
      </c>
      <c r="AO233">
        <v>0</v>
      </c>
      <c r="AP233">
        <v>0.78005060000000004</v>
      </c>
      <c r="AQ233">
        <v>16.325040000000001</v>
      </c>
      <c r="AR233">
        <v>0</v>
      </c>
      <c r="AS233" s="1">
        <v>9.7630170000000008E-37</v>
      </c>
      <c r="AT233">
        <v>0.77933640000000004</v>
      </c>
      <c r="AU233">
        <v>16.387229999999999</v>
      </c>
      <c r="AV233" s="1">
        <v>1.8207150000000001E-28</v>
      </c>
      <c r="AW233" s="1">
        <v>5.5038760000000005E-26</v>
      </c>
      <c r="AX233">
        <v>0.77859350000000005</v>
      </c>
      <c r="AY233">
        <v>16.358470000000001</v>
      </c>
      <c r="AZ233" s="1">
        <v>4.2044169999999999E-18</v>
      </c>
      <c r="BA233" s="1">
        <v>1.267044E-15</v>
      </c>
      <c r="BB233">
        <v>0.77760309999999999</v>
      </c>
      <c r="BC233">
        <v>16.533619999999999</v>
      </c>
      <c r="BD233" s="1">
        <v>1.9611569999999999E-10</v>
      </c>
      <c r="BE233" s="1">
        <v>4.3380060000000001E-8</v>
      </c>
      <c r="BF233">
        <v>0.77661420000000003</v>
      </c>
      <c r="BG233">
        <v>16.769590000000001</v>
      </c>
      <c r="BH233" s="1">
        <v>1.844145E-6</v>
      </c>
      <c r="BI233" s="1">
        <v>4.4567890000000001E-4</v>
      </c>
      <c r="BJ233">
        <v>0.77560220000000002</v>
      </c>
      <c r="BK233">
        <v>16.721270000000001</v>
      </c>
      <c r="BL233" s="1">
        <v>6.9662969999999996E-4</v>
      </c>
      <c r="BM233">
        <v>0.17718829999999999</v>
      </c>
      <c r="BN233">
        <v>0.77459670000000003</v>
      </c>
      <c r="BO233">
        <v>16.451789999999999</v>
      </c>
      <c r="BP233" s="1">
        <v>4.8825109999999998E-2</v>
      </c>
      <c r="BQ233">
        <v>12.930870000000001</v>
      </c>
      <c r="BR233">
        <v>0.77377560000000001</v>
      </c>
      <c r="BS233">
        <v>16.001660000000001</v>
      </c>
      <c r="BT233">
        <v>1.025739</v>
      </c>
      <c r="BU233">
        <v>281.07740000000001</v>
      </c>
      <c r="BV233">
        <v>0.77286299999999997</v>
      </c>
      <c r="BW233">
        <v>15.783010000000001</v>
      </c>
      <c r="BX233">
        <v>8.4373869999999993</v>
      </c>
      <c r="BY233">
        <v>2381.2379999999998</v>
      </c>
      <c r="BZ233">
        <v>0.77186999999999995</v>
      </c>
      <c r="CA233">
        <v>15.90596</v>
      </c>
      <c r="CB233">
        <v>32.498019999999997</v>
      </c>
      <c r="CC233">
        <v>9412.0020000000004</v>
      </c>
      <c r="CD233">
        <v>0.77066699999999999</v>
      </c>
      <c r="CE233">
        <v>16.2241</v>
      </c>
      <c r="CF233">
        <v>66.870630000000006</v>
      </c>
      <c r="CG233">
        <v>19822.560000000001</v>
      </c>
      <c r="CH233">
        <v>0.76921830000000002</v>
      </c>
      <c r="CI233">
        <v>16.612069999999999</v>
      </c>
      <c r="CJ233">
        <v>81.527270000000001</v>
      </c>
      <c r="CK233">
        <v>24670.49</v>
      </c>
      <c r="CL233">
        <v>0.76765559999999999</v>
      </c>
      <c r="CM233">
        <v>16.673950000000001</v>
      </c>
      <c r="CN233">
        <v>64.329440000000005</v>
      </c>
      <c r="CO233">
        <v>19823.84</v>
      </c>
      <c r="CP233">
        <v>0.7660401</v>
      </c>
      <c r="CQ233">
        <v>16.634450000000001</v>
      </c>
      <c r="CR233">
        <v>35.251040000000003</v>
      </c>
      <c r="CS233">
        <v>11040.25</v>
      </c>
      <c r="CT233">
        <v>0.76442089999999996</v>
      </c>
      <c r="CU233">
        <v>16.603739999999998</v>
      </c>
      <c r="CV233">
        <v>14.352410000000001</v>
      </c>
      <c r="CW233">
        <v>4556.3649999999998</v>
      </c>
      <c r="CX233">
        <v>0.76282779999999994</v>
      </c>
      <c r="CY233">
        <v>16.51079</v>
      </c>
      <c r="CZ233">
        <v>4.6202889999999996</v>
      </c>
      <c r="DA233">
        <v>1483.38</v>
      </c>
      <c r="DB233">
        <v>0.76137270000000001</v>
      </c>
      <c r="DC233">
        <v>16.68111</v>
      </c>
      <c r="DD233">
        <v>1.2682150000000001</v>
      </c>
      <c r="DE233">
        <v>410.084</v>
      </c>
      <c r="DF233">
        <v>0.75997239999999999</v>
      </c>
      <c r="DG233">
        <v>16.973680000000002</v>
      </c>
      <c r="DH233">
        <v>0.34092020000000001</v>
      </c>
      <c r="DI233">
        <v>110.0108</v>
      </c>
      <c r="DJ233">
        <v>0.75856290000000004</v>
      </c>
      <c r="DK233">
        <v>17.09102</v>
      </c>
      <c r="DL233" s="1">
        <v>0.1203457</v>
      </c>
      <c r="DM233">
        <v>38.143680000000003</v>
      </c>
      <c r="DN233">
        <v>0.7561272</v>
      </c>
      <c r="DO233">
        <v>17.222660000000001</v>
      </c>
      <c r="DP233" s="1">
        <v>7.2214739999999999E-2</v>
      </c>
      <c r="DQ233">
        <v>22.419709999999998</v>
      </c>
      <c r="DR233">
        <v>0.75284479999999998</v>
      </c>
      <c r="DS233">
        <v>17.176100000000002</v>
      </c>
      <c r="DT233" s="1">
        <v>6.2665209999999999E-2</v>
      </c>
      <c r="DU233">
        <v>19.301220000000001</v>
      </c>
      <c r="DV233">
        <v>0.74978979999999995</v>
      </c>
      <c r="DW233">
        <v>17.09215</v>
      </c>
      <c r="DX233" s="1">
        <v>6.18627E-2</v>
      </c>
      <c r="DY233">
        <v>19.064900000000002</v>
      </c>
      <c r="DZ233">
        <v>0.74698909999999996</v>
      </c>
      <c r="EA233">
        <v>17.06551</v>
      </c>
      <c r="EB233" s="1">
        <v>6.2361989999999999E-2</v>
      </c>
      <c r="EC233" s="1">
        <v>19.293399999999998</v>
      </c>
      <c r="ED233">
        <v>0.74403699999999995</v>
      </c>
      <c r="EE233">
        <v>17.011800000000001</v>
      </c>
      <c r="EF233" s="1">
        <v>6.1626100000000003E-2</v>
      </c>
      <c r="EG233" s="1">
        <v>19.162089999999999</v>
      </c>
      <c r="EH233">
        <v>0.74131800000000003</v>
      </c>
      <c r="EI233">
        <v>17.15399</v>
      </c>
      <c r="EJ233" s="1">
        <v>5.9120890000000002E-2</v>
      </c>
      <c r="EK233" s="1">
        <v>18.472090000000001</v>
      </c>
      <c r="EL233">
        <v>0.73877429999999999</v>
      </c>
      <c r="EM233">
        <v>17.384830000000001</v>
      </c>
      <c r="EN233" s="1">
        <v>5.5268240000000003E-2</v>
      </c>
      <c r="EO233" s="1">
        <v>17.343319999999999</v>
      </c>
      <c r="EP233">
        <v>0.73651880000000003</v>
      </c>
      <c r="EQ233">
        <v>17.619050000000001</v>
      </c>
      <c r="ER233" s="1">
        <v>5.0713870000000001E-2</v>
      </c>
      <c r="ES233" s="1">
        <v>15.97255</v>
      </c>
      <c r="ET233">
        <v>0.7343885</v>
      </c>
      <c r="EU233">
        <v>17.814789999999999</v>
      </c>
      <c r="EV233" s="1">
        <v>4.597246E-2</v>
      </c>
      <c r="EW233" s="1">
        <v>14.524470000000001</v>
      </c>
      <c r="EX233">
        <v>0.73079939999999999</v>
      </c>
      <c r="EY233">
        <v>17.77505</v>
      </c>
      <c r="EZ233" s="1">
        <v>4.1253379999999999E-2</v>
      </c>
      <c r="FA233" s="1">
        <v>13.087210000000001</v>
      </c>
      <c r="FB233">
        <v>0.72697500000000004</v>
      </c>
      <c r="FC233">
        <v>17.656849999999999</v>
      </c>
      <c r="FD233" s="1">
        <v>3.6648739999999999E-2</v>
      </c>
      <c r="FE233" s="1">
        <v>11.66877</v>
      </c>
      <c r="FF233">
        <v>0.72415399999999996</v>
      </c>
      <c r="FG233">
        <v>17.592590000000001</v>
      </c>
      <c r="FH233" s="1">
        <v>3.215051E-2</v>
      </c>
      <c r="FI233" s="1">
        <v>10.25925</v>
      </c>
      <c r="FJ233">
        <v>0.72179879999999996</v>
      </c>
      <c r="FK233">
        <v>17.640779999999999</v>
      </c>
      <c r="FL233" s="1">
        <v>2.787804E-2</v>
      </c>
      <c r="FM233" s="1">
        <v>8.9064680000000003</v>
      </c>
      <c r="FN233">
        <v>0.71975540000000005</v>
      </c>
      <c r="FO233">
        <v>18.222110000000001</v>
      </c>
      <c r="FP233" s="1">
        <v>2.3998180000000001E-2</v>
      </c>
      <c r="FQ233" s="1">
        <v>7.670903</v>
      </c>
      <c r="FR233">
        <v>0.71827529999999995</v>
      </c>
      <c r="FS233">
        <v>18.583819999999999</v>
      </c>
      <c r="FT233" s="1">
        <v>2.0657350000000001E-2</v>
      </c>
      <c r="FU233" s="1">
        <v>6.6027199999999997</v>
      </c>
      <c r="FV233">
        <v>0.71714509999999998</v>
      </c>
      <c r="FW233">
        <v>18.681850000000001</v>
      </c>
      <c r="FX233" s="1">
        <v>1.7884420000000002E-2</v>
      </c>
      <c r="FY233" s="1">
        <v>5.7131239999999996</v>
      </c>
      <c r="FZ233">
        <v>0.71631230000000001</v>
      </c>
      <c r="GA233">
        <v>18.509370000000001</v>
      </c>
      <c r="GB233" s="1">
        <v>1.561656E-2</v>
      </c>
      <c r="GC233" s="1">
        <v>4.9837059999999997</v>
      </c>
      <c r="GD233">
        <v>0.71578039999999998</v>
      </c>
      <c r="GE233">
        <v>18.176729999999999</v>
      </c>
      <c r="GF233" s="1">
        <v>1.372524E-2</v>
      </c>
      <c r="GG233" s="1">
        <v>4.3755559999999996</v>
      </c>
      <c r="GH233">
        <v>0.71543579999999996</v>
      </c>
      <c r="GI233">
        <v>17.872800000000002</v>
      </c>
      <c r="GJ233" s="1">
        <v>1.204029E-2</v>
      </c>
      <c r="GK233" s="1">
        <v>3.8356159999999999</v>
      </c>
      <c r="GL233">
        <v>0.71539450000000004</v>
      </c>
      <c r="GM233">
        <v>17.735420000000001</v>
      </c>
      <c r="GN233" s="1">
        <v>1.038793E-2</v>
      </c>
      <c r="GO233" s="1">
        <v>3.3083010000000002</v>
      </c>
      <c r="GP233">
        <v>0.71564249999999996</v>
      </c>
      <c r="GQ233">
        <v>17.83428</v>
      </c>
      <c r="GR233" s="1">
        <v>8.68325E-3</v>
      </c>
      <c r="GS233" s="1">
        <v>2.764964</v>
      </c>
      <c r="GT233">
        <v>0.71587630000000002</v>
      </c>
      <c r="GU233">
        <v>18.535360000000001</v>
      </c>
      <c r="GV233" s="1">
        <v>6.9935049999999997E-3</v>
      </c>
      <c r="GW233" s="1">
        <v>2.2274970000000001</v>
      </c>
      <c r="GX233">
        <v>0.71606579999999997</v>
      </c>
      <c r="GY233">
        <v>18.992719999999998</v>
      </c>
      <c r="GZ233" s="1">
        <v>5.4863840000000004E-3</v>
      </c>
      <c r="HA233" s="1">
        <v>1.7467379999999999</v>
      </c>
      <c r="HB233">
        <v>0.71625300000000003</v>
      </c>
      <c r="HC233">
        <v>19.190359999999998</v>
      </c>
      <c r="HD233" s="1">
        <v>4.2915399999999999E-3</v>
      </c>
      <c r="HE233" s="1">
        <v>1.364617</v>
      </c>
      <c r="HF233">
        <v>0.71638849999999998</v>
      </c>
      <c r="HG233">
        <v>19.348199999999999</v>
      </c>
      <c r="HH233" s="1">
        <v>3.4378009999999999E-3</v>
      </c>
      <c r="HI233" s="1">
        <v>1.090908</v>
      </c>
      <c r="HJ233">
        <v>0.71647680000000002</v>
      </c>
      <c r="HK233">
        <v>19.27412</v>
      </c>
      <c r="HL233" s="1">
        <v>2.8671109999999999E-3</v>
      </c>
      <c r="HM233" s="1">
        <v>0.90779480000000001</v>
      </c>
      <c r="HN233">
        <v>0.71655000000000002</v>
      </c>
      <c r="HO233">
        <v>18.9907</v>
      </c>
      <c r="HP233" s="1">
        <v>2.4916700000000001E-3</v>
      </c>
      <c r="HQ233" s="1">
        <v>0.78745039999999999</v>
      </c>
      <c r="HR233">
        <v>0.71658980000000005</v>
      </c>
      <c r="HS233">
        <v>18.858370000000001</v>
      </c>
      <c r="HT233" s="1">
        <v>2.2326949999999998E-3</v>
      </c>
      <c r="HU233" s="1">
        <v>0.70476249999999996</v>
      </c>
      <c r="HV233">
        <v>0.71660469999999998</v>
      </c>
      <c r="HW233">
        <v>18.86731</v>
      </c>
      <c r="HX233" s="1">
        <v>2.036688E-3</v>
      </c>
      <c r="HY233" s="1">
        <v>0.6424666</v>
      </c>
      <c r="HZ233">
        <v>0.7166131</v>
      </c>
      <c r="IA233">
        <v>19.40709</v>
      </c>
      <c r="IB233" s="1">
        <v>1.8761240000000001E-3</v>
      </c>
      <c r="IC233" s="1">
        <v>0.59162499999999996</v>
      </c>
      <c r="ID233">
        <v>0.71660539999999995</v>
      </c>
      <c r="IE233">
        <v>20.016079999999999</v>
      </c>
      <c r="IF233" s="1">
        <v>1.7411200000000001E-3</v>
      </c>
      <c r="IG233" s="1">
        <v>0.54888499999999996</v>
      </c>
      <c r="IH233">
        <v>0.71660849999999998</v>
      </c>
      <c r="II233">
        <v>20.402069999999998</v>
      </c>
      <c r="IJ233" s="1">
        <v>1.627594E-3</v>
      </c>
      <c r="IK233" s="1">
        <v>0.51298509999999997</v>
      </c>
      <c r="IL233">
        <v>0.71656129999999996</v>
      </c>
      <c r="IM233">
        <v>20.6966</v>
      </c>
      <c r="IN233" s="1">
        <v>1.532867E-3</v>
      </c>
      <c r="IO233" s="1">
        <v>0.48302909999999999</v>
      </c>
      <c r="IP233">
        <v>0.71659700000000004</v>
      </c>
      <c r="IQ233">
        <v>20.569700000000001</v>
      </c>
      <c r="IR233" s="1">
        <v>1.453956E-3</v>
      </c>
      <c r="IS233" s="1">
        <v>0.45802749999999998</v>
      </c>
      <c r="IT233">
        <v>0.71659240000000002</v>
      </c>
      <c r="IU233">
        <v>20.304939999999998</v>
      </c>
      <c r="IV233" s="1">
        <v>1.388408E-3</v>
      </c>
      <c r="IW233" s="1">
        <v>0.43729630000000003</v>
      </c>
      <c r="IX233">
        <v>0.71662729999999997</v>
      </c>
      <c r="IY233">
        <v>20.232479999999999</v>
      </c>
      <c r="IZ233" s="1">
        <v>1.3357040000000001E-3</v>
      </c>
      <c r="JA233" s="1">
        <v>0.42057709999999998</v>
      </c>
      <c r="JB233">
        <v>0.71664629999999996</v>
      </c>
      <c r="JC233">
        <v>20.327529999999999</v>
      </c>
      <c r="JD233" s="1">
        <v>1.294082E-3</v>
      </c>
      <c r="JE233" s="1">
        <v>0.40737390000000001</v>
      </c>
      <c r="JF233">
        <v>0.71662870000000001</v>
      </c>
      <c r="JG233">
        <v>20.683209999999999</v>
      </c>
      <c r="JH233" s="1">
        <v>1.259607E-3</v>
      </c>
      <c r="JI233" s="1">
        <v>0.39652219999999999</v>
      </c>
      <c r="JJ233">
        <v>0.71665639999999997</v>
      </c>
      <c r="JK233">
        <v>20.65485</v>
      </c>
      <c r="JL233" s="1">
        <v>1.2271319999999999E-3</v>
      </c>
      <c r="JM233" s="1">
        <v>0.38628899999999999</v>
      </c>
      <c r="JN233">
        <v>0.71662689999999996</v>
      </c>
      <c r="JO233">
        <v>20.51727</v>
      </c>
      <c r="JP233" s="1">
        <v>1.192266E-3</v>
      </c>
      <c r="JQ233" s="1">
        <v>0.37542229999999999</v>
      </c>
      <c r="JR233">
        <v>0.71664890000000003</v>
      </c>
      <c r="JS233">
        <v>20.0442</v>
      </c>
      <c r="JT233" s="1">
        <v>1.153865E-3</v>
      </c>
      <c r="JU233" s="1">
        <v>0.3633614</v>
      </c>
      <c r="JV233">
        <v>0.716642</v>
      </c>
      <c r="JW233">
        <v>19.550429999999999</v>
      </c>
      <c r="JX233" s="1">
        <v>1.1124240000000001E-3</v>
      </c>
      <c r="JY233" s="1">
        <v>0.35038819999999998</v>
      </c>
      <c r="JZ233">
        <v>0.71663580000000004</v>
      </c>
      <c r="KA233">
        <v>19.29157</v>
      </c>
      <c r="KB233" s="1">
        <v>1.069841E-3</v>
      </c>
      <c r="KC233" s="1">
        <v>0.33699839999999998</v>
      </c>
      <c r="KD233">
        <v>0.716642</v>
      </c>
      <c r="KE233">
        <v>19.26193</v>
      </c>
      <c r="KF233" s="1">
        <v>1.027338E-3</v>
      </c>
      <c r="KG233" s="1">
        <v>0.32363229999999998</v>
      </c>
      <c r="KH233">
        <v>0.71664539999999999</v>
      </c>
      <c r="KI233">
        <v>19.284120000000001</v>
      </c>
      <c r="KJ233" s="1">
        <v>9.859217999999999E-4</v>
      </c>
      <c r="KK233" s="1">
        <v>0.31059500000000001</v>
      </c>
      <c r="KL233">
        <v>0.71665350000000005</v>
      </c>
      <c r="KM233">
        <v>19.644950000000001</v>
      </c>
      <c r="KN233" s="1">
        <v>9.4620879999999998E-4</v>
      </c>
      <c r="KO233" s="1">
        <v>0.29807519999999998</v>
      </c>
      <c r="KP233">
        <v>0.71665040000000002</v>
      </c>
      <c r="KQ233">
        <v>19.503350000000001</v>
      </c>
      <c r="KR233" s="1">
        <v>9.0819019999999998E-4</v>
      </c>
      <c r="KS233" s="1">
        <v>0.28609040000000002</v>
      </c>
      <c r="KT233">
        <v>0.71664760000000005</v>
      </c>
      <c r="KU233">
        <v>19.28396</v>
      </c>
      <c r="KV233" s="1">
        <v>8.7187699999999996E-4</v>
      </c>
      <c r="KW233" s="1">
        <v>0.27466160000000001</v>
      </c>
      <c r="KX233">
        <v>0.71664620000000001</v>
      </c>
      <c r="KY233">
        <v>19.050370000000001</v>
      </c>
      <c r="KZ233" s="1">
        <v>8.3739060000000002E-4</v>
      </c>
      <c r="LA233" s="1">
        <v>0.26379390000000003</v>
      </c>
      <c r="LB233">
        <v>0.71664459999999996</v>
      </c>
      <c r="LC233">
        <v>18.71895</v>
      </c>
      <c r="LD233" s="1">
        <v>8.0451869999999997E-4</v>
      </c>
      <c r="LE233" s="1">
        <v>0.2534381</v>
      </c>
      <c r="LF233">
        <v>0.71665460000000003</v>
      </c>
      <c r="LG233">
        <v>18.32526</v>
      </c>
      <c r="LH233" s="1">
        <v>7.7317719999999996E-4</v>
      </c>
      <c r="LI233" s="1">
        <v>0.24354020000000001</v>
      </c>
      <c r="LJ233">
        <v>0.7166553</v>
      </c>
      <c r="LK233">
        <v>18.090589999999999</v>
      </c>
      <c r="LL233" s="1">
        <v>7.4304160000000005E-4</v>
      </c>
      <c r="LM233" s="1">
        <v>0.23406289999999999</v>
      </c>
      <c r="LN233">
        <v>0.71665590000000001</v>
      </c>
      <c r="LO233">
        <v>18.138159999999999</v>
      </c>
      <c r="LP233" s="1">
        <v>7.1413390000000002E-4</v>
      </c>
      <c r="LQ233" s="1">
        <v>0.2249717</v>
      </c>
      <c r="LR233">
        <v>0.71664419999999995</v>
      </c>
      <c r="LS233">
        <v>18.837730000000001</v>
      </c>
      <c r="LT233" s="1">
        <v>6.8666460000000001E-4</v>
      </c>
      <c r="LU233" s="1">
        <v>0.21631049999999999</v>
      </c>
      <c r="LV233">
        <v>0.71663529999999998</v>
      </c>
      <c r="LW233">
        <v>19.302790000000002</v>
      </c>
      <c r="LX233" s="1">
        <v>6.6061660000000003E-4</v>
      </c>
      <c r="LY233" s="1">
        <v>0.20810329999999999</v>
      </c>
      <c r="LZ233">
        <v>0.71663710000000003</v>
      </c>
      <c r="MA233">
        <v>19.61196</v>
      </c>
      <c r="MB233" s="1">
        <v>6.3585849999999995E-4</v>
      </c>
      <c r="MC233" s="1">
        <v>0.20029279999999999</v>
      </c>
      <c r="MD233">
        <v>0.71657950000000004</v>
      </c>
      <c r="ME233">
        <v>19.940550000000002</v>
      </c>
      <c r="MF233" s="1">
        <v>6.121341E-4</v>
      </c>
      <c r="MG233" s="1">
        <v>0.1928309</v>
      </c>
      <c r="MH233">
        <v>0.7165764</v>
      </c>
      <c r="MI233">
        <v>19.80874</v>
      </c>
      <c r="MJ233" s="1">
        <v>5.8946879999999995E-4</v>
      </c>
      <c r="MK233" s="1">
        <v>0.18569649999999999</v>
      </c>
      <c r="ML233">
        <v>0.7165009</v>
      </c>
      <c r="MM233">
        <v>19.310749999999999</v>
      </c>
      <c r="MN233" s="1">
        <v>5.6786589999999995E-4</v>
      </c>
      <c r="MO233" s="1">
        <v>0.17889469999999999</v>
      </c>
      <c r="MP233">
        <v>0.71641900000000003</v>
      </c>
      <c r="MQ233">
        <v>19.057970000000001</v>
      </c>
      <c r="MR233" s="1">
        <v>5.4724530000000002E-4</v>
      </c>
      <c r="MS233" s="1">
        <v>0.1724279</v>
      </c>
      <c r="MT233">
        <v>0.71629549999999997</v>
      </c>
      <c r="MU233">
        <v>19.093330000000002</v>
      </c>
      <c r="MV233" s="1">
        <v>5.2770159999999998E-4</v>
      </c>
      <c r="MW233" s="1">
        <v>0.16629730000000001</v>
      </c>
      <c r="MX233">
        <v>0.71621259999999998</v>
      </c>
      <c r="MY233">
        <v>19.74689</v>
      </c>
      <c r="MZ233" s="1">
        <v>5.0912050000000001E-4</v>
      </c>
      <c r="NA233" s="1">
        <v>0.1604566</v>
      </c>
      <c r="NB233">
        <v>0.71615779999999996</v>
      </c>
      <c r="NC233">
        <v>20.37734</v>
      </c>
      <c r="ND233" s="1">
        <v>4.9123169999999998E-4</v>
      </c>
      <c r="NE233" s="1">
        <v>0.1548448</v>
      </c>
      <c r="NF233">
        <v>0.71607869999999996</v>
      </c>
      <c r="NG233">
        <v>20.7424</v>
      </c>
      <c r="NH233" s="1">
        <v>4.7415620000000001E-4</v>
      </c>
      <c r="NI233" s="1">
        <v>0.149478</v>
      </c>
      <c r="NJ233">
        <v>0.716032</v>
      </c>
      <c r="NK233">
        <v>21.053090000000001</v>
      </c>
      <c r="NL233" s="1">
        <v>4.5779259999999998E-4</v>
      </c>
      <c r="NM233" s="1">
        <v>0.14432700000000001</v>
      </c>
      <c r="NN233">
        <v>0.7159953</v>
      </c>
      <c r="NO233">
        <v>20.935420000000001</v>
      </c>
      <c r="NP233" s="1">
        <v>4.4217699999999998E-4</v>
      </c>
      <c r="NQ233" s="1">
        <v>0.1394032</v>
      </c>
      <c r="NR233">
        <v>0.71597239999999995</v>
      </c>
      <c r="NS233">
        <v>20.732500000000002</v>
      </c>
      <c r="NT233" s="1">
        <v>4.2792390000000001E-4</v>
      </c>
      <c r="NU233" s="1">
        <v>0.1348954</v>
      </c>
      <c r="NV233">
        <v>0.71594069999999999</v>
      </c>
      <c r="NW233">
        <v>20.731449999999999</v>
      </c>
      <c r="NX233" s="1">
        <v>4.1567710000000002E-4</v>
      </c>
      <c r="NY233" s="1">
        <v>0.13101189999999999</v>
      </c>
      <c r="NZ233">
        <v>0.71593819999999997</v>
      </c>
      <c r="OA233">
        <v>20.8642</v>
      </c>
      <c r="OB233" s="1">
        <v>4.056485E-4</v>
      </c>
      <c r="OC233" s="1">
        <v>0.12782569999999999</v>
      </c>
      <c r="OD233">
        <v>0.71596289999999996</v>
      </c>
      <c r="OE233">
        <v>20.941009999999999</v>
      </c>
      <c r="OF233" s="1">
        <v>3.9716280000000001E-4</v>
      </c>
      <c r="OG233" s="1">
        <v>0.12512699999999999</v>
      </c>
      <c r="OH233">
        <v>0.71597060000000001</v>
      </c>
      <c r="OI233">
        <v>21.195519999999998</v>
      </c>
      <c r="OJ233" s="1">
        <v>3.8878099999999999E-4</v>
      </c>
      <c r="OK233" s="1">
        <v>0.1224917</v>
      </c>
    </row>
    <row r="234" spans="1:401" x14ac:dyDescent="0.35">
      <c r="A234">
        <v>240</v>
      </c>
      <c r="B234" t="s">
        <v>4</v>
      </c>
      <c r="C234" t="s">
        <v>181</v>
      </c>
      <c r="D234" t="s">
        <v>240</v>
      </c>
      <c r="E234">
        <v>849.49590000000001</v>
      </c>
      <c r="F234">
        <v>1.041061</v>
      </c>
      <c r="G234">
        <v>17.124410000000001</v>
      </c>
      <c r="H234">
        <v>0</v>
      </c>
      <c r="I234">
        <v>0</v>
      </c>
      <c r="J234">
        <v>1.0392920000000001</v>
      </c>
      <c r="K234">
        <v>16.691330000000001</v>
      </c>
      <c r="L234">
        <v>0</v>
      </c>
      <c r="M234">
        <v>0</v>
      </c>
      <c r="N234">
        <v>1.0375030000000001</v>
      </c>
      <c r="O234">
        <v>16.748059999999999</v>
      </c>
      <c r="P234">
        <v>0</v>
      </c>
      <c r="Q234">
        <v>0</v>
      </c>
      <c r="R234">
        <v>1.0356620000000001</v>
      </c>
      <c r="S234">
        <v>16.768719999999998</v>
      </c>
      <c r="T234">
        <v>0</v>
      </c>
      <c r="U234">
        <v>0</v>
      </c>
      <c r="V234">
        <v>1.03379</v>
      </c>
      <c r="W234">
        <v>17.170739999999999</v>
      </c>
      <c r="X234">
        <v>0</v>
      </c>
      <c r="Y234">
        <v>0</v>
      </c>
      <c r="Z234">
        <v>1.0318639999999999</v>
      </c>
      <c r="AA234">
        <v>17.250109999999999</v>
      </c>
      <c r="AB234">
        <v>0</v>
      </c>
      <c r="AC234">
        <v>0</v>
      </c>
      <c r="AD234">
        <v>1.0298419999999999</v>
      </c>
      <c r="AE234">
        <v>17.252030000000001</v>
      </c>
      <c r="AF234">
        <v>0</v>
      </c>
      <c r="AG234">
        <v>0</v>
      </c>
      <c r="AH234">
        <v>1.0277810000000001</v>
      </c>
      <c r="AI234">
        <v>17.089780000000001</v>
      </c>
      <c r="AJ234">
        <v>0</v>
      </c>
      <c r="AK234">
        <v>0</v>
      </c>
      <c r="AL234">
        <v>1.025636</v>
      </c>
      <c r="AM234">
        <v>16.724160000000001</v>
      </c>
      <c r="AN234">
        <v>0</v>
      </c>
      <c r="AO234">
        <v>0</v>
      </c>
      <c r="AP234">
        <v>1.023531</v>
      </c>
      <c r="AQ234">
        <v>16.359909999999999</v>
      </c>
      <c r="AR234">
        <v>0</v>
      </c>
      <c r="AS234" s="1">
        <v>1.2789370000000001E-37</v>
      </c>
      <c r="AT234">
        <v>1.02142</v>
      </c>
      <c r="AU234">
        <v>16.424910000000001</v>
      </c>
      <c r="AV234" s="1">
        <v>2.7483649999999998E-29</v>
      </c>
      <c r="AW234" s="1">
        <v>7.3104029999999997E-27</v>
      </c>
      <c r="AX234">
        <v>1.0193289999999999</v>
      </c>
      <c r="AY234">
        <v>16.37125</v>
      </c>
      <c r="AZ234" s="1">
        <v>6.1402650000000003E-19</v>
      </c>
      <c r="BA234" s="1">
        <v>1.629146E-16</v>
      </c>
      <c r="BB234">
        <v>1.0172429999999999</v>
      </c>
      <c r="BC234">
        <v>16.527339999999999</v>
      </c>
      <c r="BD234" s="1">
        <v>8.3771600000000005E-11</v>
      </c>
      <c r="BE234" s="1">
        <v>1.5896509999999999E-8</v>
      </c>
      <c r="BF234">
        <v>1.0151490000000001</v>
      </c>
      <c r="BG234">
        <v>16.76153</v>
      </c>
      <c r="BH234" s="1">
        <v>1.1083489999999999E-6</v>
      </c>
      <c r="BI234" s="1">
        <v>2.3371500000000001E-4</v>
      </c>
      <c r="BJ234">
        <v>1.013031</v>
      </c>
      <c r="BK234">
        <v>16.719429999999999</v>
      </c>
      <c r="BL234" s="1">
        <v>4.7843920000000001E-4</v>
      </c>
      <c r="BM234" s="1">
        <v>0.10636710000000001</v>
      </c>
      <c r="BN234">
        <v>1.0109870000000001</v>
      </c>
      <c r="BO234">
        <v>16.46855</v>
      </c>
      <c r="BP234" s="1">
        <v>3.6846049999999998E-2</v>
      </c>
      <c r="BQ234">
        <v>8.5360069999999997</v>
      </c>
      <c r="BR234">
        <v>1.0086740000000001</v>
      </c>
      <c r="BS234">
        <v>16.038340000000002</v>
      </c>
      <c r="BT234">
        <v>0.83452440000000006</v>
      </c>
      <c r="BU234">
        <v>200.23660000000001</v>
      </c>
      <c r="BV234">
        <v>1.006248</v>
      </c>
      <c r="BW234">
        <v>15.835470000000001</v>
      </c>
      <c r="BX234">
        <v>7.311077</v>
      </c>
      <c r="BY234">
        <v>1809.24</v>
      </c>
      <c r="BZ234">
        <v>1.003622</v>
      </c>
      <c r="CA234">
        <v>15.9603</v>
      </c>
      <c r="CB234">
        <v>29.72709</v>
      </c>
      <c r="CC234">
        <v>7563.652</v>
      </c>
      <c r="CD234">
        <v>1.000589</v>
      </c>
      <c r="CE234">
        <v>16.26202</v>
      </c>
      <c r="CF234">
        <v>64.119159999999994</v>
      </c>
      <c r="CG234">
        <v>16740.86</v>
      </c>
      <c r="CH234">
        <v>0.99709219999999998</v>
      </c>
      <c r="CI234">
        <v>16.629529999999999</v>
      </c>
      <c r="CJ234">
        <v>81.592780000000005</v>
      </c>
      <c r="CK234">
        <v>21801.07</v>
      </c>
      <c r="CL234">
        <v>0.993174</v>
      </c>
      <c r="CM234">
        <v>16.669650000000001</v>
      </c>
      <c r="CN234">
        <v>66.651039999999995</v>
      </c>
      <c r="CO234">
        <v>18221.14</v>
      </c>
      <c r="CP234">
        <v>0.98894789999999999</v>
      </c>
      <c r="CQ234">
        <v>16.621099999999998</v>
      </c>
      <c r="CR234">
        <v>37.691490000000002</v>
      </c>
      <c r="CS234">
        <v>10523.15</v>
      </c>
      <c r="CT234">
        <v>0.98436279999999998</v>
      </c>
      <c r="CU234">
        <v>16.59488</v>
      </c>
      <c r="CV234">
        <v>15.76501</v>
      </c>
      <c r="CW234">
        <v>4486.5290000000005</v>
      </c>
      <c r="CX234">
        <v>0.97968909999999998</v>
      </c>
      <c r="CY234">
        <v>16.520589999999999</v>
      </c>
      <c r="CZ234">
        <v>5.1876660000000001</v>
      </c>
      <c r="DA234">
        <v>1502.1130000000001</v>
      </c>
      <c r="DB234">
        <v>0.97495030000000005</v>
      </c>
      <c r="DC234">
        <v>16.716539999999998</v>
      </c>
      <c r="DD234">
        <v>1.4439409999999999</v>
      </c>
      <c r="DE234">
        <v>423.71809999999999</v>
      </c>
      <c r="DF234">
        <v>0.96998119999999999</v>
      </c>
      <c r="DG234">
        <v>17.024809999999999</v>
      </c>
      <c r="DH234">
        <v>0.3861445</v>
      </c>
      <c r="DI234">
        <v>113.6525</v>
      </c>
      <c r="DJ234">
        <v>0.96489139999999995</v>
      </c>
      <c r="DK234">
        <v>17.137810000000002</v>
      </c>
      <c r="DL234" s="1">
        <v>0.13069510000000001</v>
      </c>
      <c r="DM234">
        <v>37.762320000000003</v>
      </c>
      <c r="DN234">
        <v>0.96001550000000002</v>
      </c>
      <c r="DO234">
        <v>17.25375</v>
      </c>
      <c r="DP234" s="1">
        <v>7.4432399999999996E-2</v>
      </c>
      <c r="DQ234">
        <v>20.90494</v>
      </c>
      <c r="DR234">
        <v>0.95511520000000005</v>
      </c>
      <c r="DS234">
        <v>17.179110000000001</v>
      </c>
      <c r="DT234" s="1">
        <v>6.3040570000000004E-2</v>
      </c>
      <c r="DU234">
        <v>17.477799999999998</v>
      </c>
      <c r="DV234">
        <v>0.94750009999999996</v>
      </c>
      <c r="DW234">
        <v>17.07554</v>
      </c>
      <c r="DX234" s="1">
        <v>6.1814769999999998E-2</v>
      </c>
      <c r="DY234" s="1">
        <v>17.132549999999998</v>
      </c>
      <c r="DZ234">
        <v>0.93837760000000003</v>
      </c>
      <c r="EA234">
        <v>17.043150000000001</v>
      </c>
      <c r="EB234" s="1">
        <v>6.2325100000000001E-2</v>
      </c>
      <c r="EC234" s="1">
        <v>17.35202</v>
      </c>
      <c r="ED234">
        <v>0.92898650000000005</v>
      </c>
      <c r="EE234">
        <v>17.003160000000001</v>
      </c>
      <c r="EF234" s="1">
        <v>6.1744510000000002E-2</v>
      </c>
      <c r="EG234" s="1">
        <v>17.296800000000001</v>
      </c>
      <c r="EH234">
        <v>0.91983550000000003</v>
      </c>
      <c r="EI234">
        <v>17.172160000000002</v>
      </c>
      <c r="EJ234" s="1">
        <v>5.9402450000000002E-2</v>
      </c>
      <c r="EK234" s="1">
        <v>16.749559999999999</v>
      </c>
      <c r="EL234">
        <v>0.91093449999999998</v>
      </c>
      <c r="EM234">
        <v>17.420580000000001</v>
      </c>
      <c r="EN234" s="1">
        <v>5.5659069999999998E-2</v>
      </c>
      <c r="EO234" s="1">
        <v>15.78687</v>
      </c>
      <c r="EP234">
        <v>0.90248200000000001</v>
      </c>
      <c r="EQ234">
        <v>17.65869</v>
      </c>
      <c r="ER234" s="1">
        <v>5.1155699999999998E-2</v>
      </c>
      <c r="ES234" s="1">
        <v>14.583259999999999</v>
      </c>
      <c r="ET234">
        <v>0.89433479999999999</v>
      </c>
      <c r="EU234">
        <v>17.839359999999999</v>
      </c>
      <c r="EV234" s="1">
        <v>4.6423440000000003E-2</v>
      </c>
      <c r="EW234" s="1">
        <v>13.29453</v>
      </c>
      <c r="EX234">
        <v>0.88615480000000002</v>
      </c>
      <c r="EY234">
        <v>17.774550000000001</v>
      </c>
      <c r="EZ234" s="1">
        <v>4.1691209999999999E-2</v>
      </c>
      <c r="FA234" s="1">
        <v>11.996090000000001</v>
      </c>
      <c r="FB234">
        <v>0.87943229999999994</v>
      </c>
      <c r="FC234">
        <v>17.63589</v>
      </c>
      <c r="FD234" s="1">
        <v>3.7083909999999998E-2</v>
      </c>
      <c r="FE234" s="1">
        <v>10.70378</v>
      </c>
      <c r="FF234">
        <v>0.87414970000000003</v>
      </c>
      <c r="FG234">
        <v>17.563199999999998</v>
      </c>
      <c r="FH234" s="1">
        <v>3.2575020000000003E-2</v>
      </c>
      <c r="FI234" s="1">
        <v>9.4171300000000002</v>
      </c>
      <c r="FJ234">
        <v>0.86974600000000002</v>
      </c>
      <c r="FK234">
        <v>17.621110000000002</v>
      </c>
      <c r="FL234" s="1">
        <v>2.827611E-2</v>
      </c>
      <c r="FM234" s="1">
        <v>8.1795980000000004</v>
      </c>
      <c r="FN234">
        <v>0.86586229999999997</v>
      </c>
      <c r="FO234">
        <v>18.23049</v>
      </c>
      <c r="FP234" s="1">
        <v>2.43517E-2</v>
      </c>
      <c r="FQ234" s="1">
        <v>7.0445339999999996</v>
      </c>
      <c r="FR234">
        <v>0.86238110000000001</v>
      </c>
      <c r="FS234">
        <v>18.616510000000002</v>
      </c>
      <c r="FT234" s="1">
        <v>2.095808E-2</v>
      </c>
      <c r="FU234" s="1">
        <v>6.0584889999999998</v>
      </c>
      <c r="FV234">
        <v>0.85959059999999998</v>
      </c>
      <c r="FW234">
        <v>18.732959999999999</v>
      </c>
      <c r="FX234" s="1">
        <v>1.8132769999999999E-2</v>
      </c>
      <c r="FY234" s="1">
        <v>5.235004</v>
      </c>
      <c r="FZ234">
        <v>0.85756330000000003</v>
      </c>
      <c r="GA234">
        <v>18.555150000000001</v>
      </c>
      <c r="GB234" s="1">
        <v>1.582095E-2</v>
      </c>
      <c r="GC234" s="1">
        <v>4.5599800000000004</v>
      </c>
      <c r="GD234">
        <v>0.85610620000000004</v>
      </c>
      <c r="GE234">
        <v>18.2027</v>
      </c>
      <c r="GF234" s="1">
        <v>1.3899409999999999E-2</v>
      </c>
      <c r="GG234" s="1">
        <v>3.999606</v>
      </c>
      <c r="GH234">
        <v>0.85510450000000005</v>
      </c>
      <c r="GI234">
        <v>17.872589999999999</v>
      </c>
      <c r="GJ234" s="1">
        <v>1.2201500000000001E-2</v>
      </c>
      <c r="GK234" s="1">
        <v>3.507282</v>
      </c>
      <c r="GL234">
        <v>0.8547013</v>
      </c>
      <c r="GM234">
        <v>17.71489</v>
      </c>
      <c r="GN234" s="1">
        <v>1.055158E-2</v>
      </c>
      <c r="GO234" s="1">
        <v>3.0323030000000002</v>
      </c>
      <c r="GP234">
        <v>0.85474939999999999</v>
      </c>
      <c r="GQ234">
        <v>17.816020000000002</v>
      </c>
      <c r="GR234" s="1">
        <v>8.8509769999999995E-3</v>
      </c>
      <c r="GS234" s="1">
        <v>2.5448680000000001</v>
      </c>
      <c r="GT234">
        <v>0.85484139999999997</v>
      </c>
      <c r="GU234">
        <v>18.548999999999999</v>
      </c>
      <c r="GV234" s="1">
        <v>7.153403E-3</v>
      </c>
      <c r="GW234" s="1">
        <v>2.0591370000000002</v>
      </c>
      <c r="GX234">
        <v>0.85499219999999998</v>
      </c>
      <c r="GY234">
        <v>19.03633</v>
      </c>
      <c r="GZ234" s="1">
        <v>5.622241E-3</v>
      </c>
      <c r="HA234" s="1">
        <v>1.618908</v>
      </c>
      <c r="HB234">
        <v>0.8551919</v>
      </c>
      <c r="HC234">
        <v>19.254940000000001</v>
      </c>
      <c r="HD234" s="1">
        <v>4.3943660000000002E-3</v>
      </c>
      <c r="HE234" s="1">
        <v>1.2639910000000001</v>
      </c>
      <c r="HF234">
        <v>0.85540629999999995</v>
      </c>
      <c r="HG234">
        <v>19.40457</v>
      </c>
      <c r="HH234" s="1">
        <v>3.5088160000000001E-3</v>
      </c>
      <c r="HI234" s="1">
        <v>1.0066710000000001</v>
      </c>
      <c r="HJ234">
        <v>0.85562649999999996</v>
      </c>
      <c r="HK234">
        <v>19.302589999999999</v>
      </c>
      <c r="HL234" s="1">
        <v>2.9139109999999999E-3</v>
      </c>
      <c r="HM234" s="1">
        <v>0.8332986</v>
      </c>
      <c r="HN234">
        <v>0.85579760000000005</v>
      </c>
      <c r="HO234">
        <v>18.987649999999999</v>
      </c>
      <c r="HP234" s="1">
        <v>2.5227470000000001E-3</v>
      </c>
      <c r="HQ234" s="1">
        <v>0.71935470000000001</v>
      </c>
      <c r="HR234">
        <v>0.85595790000000005</v>
      </c>
      <c r="HS234">
        <v>18.834330000000001</v>
      </c>
      <c r="HT234" s="1">
        <v>2.2548659999999999E-3</v>
      </c>
      <c r="HU234" s="1">
        <v>0.64169989999999999</v>
      </c>
      <c r="HV234">
        <v>0.85610649999999999</v>
      </c>
      <c r="HW234">
        <v>18.847010000000001</v>
      </c>
      <c r="HX234" s="1">
        <v>2.0540929999999999E-3</v>
      </c>
      <c r="HY234" s="1">
        <v>0.58390039999999999</v>
      </c>
      <c r="HZ234">
        <v>0.85622819999999999</v>
      </c>
      <c r="IA234">
        <v>19.421600000000002</v>
      </c>
      <c r="IB234" s="1">
        <v>1.8906210000000001E-3</v>
      </c>
      <c r="IC234" s="1">
        <v>0.53713999999999995</v>
      </c>
      <c r="ID234">
        <v>0.85630850000000003</v>
      </c>
      <c r="IE234">
        <v>20.057919999999999</v>
      </c>
      <c r="IF234" s="1">
        <v>1.7533309999999999E-3</v>
      </c>
      <c r="IG234" s="1">
        <v>0.49790069999999997</v>
      </c>
      <c r="IH234">
        <v>0.85635510000000004</v>
      </c>
      <c r="II234">
        <v>20.457789999999999</v>
      </c>
      <c r="IJ234" s="1">
        <v>1.6378009999999999E-3</v>
      </c>
      <c r="IK234" s="1">
        <v>0.46492339999999999</v>
      </c>
      <c r="IL234">
        <v>0.85639100000000001</v>
      </c>
      <c r="IM234">
        <v>20.74652</v>
      </c>
      <c r="IN234" s="1">
        <v>1.5413790000000001E-3</v>
      </c>
      <c r="IO234" s="1">
        <v>0.43738270000000001</v>
      </c>
      <c r="IP234">
        <v>0.85646639999999996</v>
      </c>
      <c r="IQ234">
        <v>20.594729999999998</v>
      </c>
      <c r="IR234" s="1">
        <v>1.4610650000000001E-3</v>
      </c>
      <c r="IS234" s="1">
        <v>0.41441889999999998</v>
      </c>
      <c r="IT234">
        <v>0.85654620000000004</v>
      </c>
      <c r="IU234">
        <v>20.302869999999999</v>
      </c>
      <c r="IV234" s="1">
        <v>1.394239E-3</v>
      </c>
      <c r="IW234" s="1">
        <v>0.39532780000000001</v>
      </c>
      <c r="IX234">
        <v>0.85658719999999999</v>
      </c>
      <c r="IY234">
        <v>20.207550000000001</v>
      </c>
      <c r="IZ234" s="1">
        <v>1.3403390000000001E-3</v>
      </c>
      <c r="JA234" s="1">
        <v>0.37989139999999999</v>
      </c>
      <c r="JB234">
        <v>0.85660990000000004</v>
      </c>
      <c r="JC234">
        <v>20.306319999999999</v>
      </c>
      <c r="JD234" s="1">
        <v>1.297774E-3</v>
      </c>
      <c r="JE234" s="1">
        <v>0.36768620000000002</v>
      </c>
      <c r="JF234">
        <v>0.85662130000000003</v>
      </c>
      <c r="JG234">
        <v>20.696010000000001</v>
      </c>
      <c r="JH234" s="1">
        <v>1.2627750000000001E-3</v>
      </c>
      <c r="JI234" s="1">
        <v>0.35771979999999998</v>
      </c>
      <c r="JJ234">
        <v>0.85664750000000001</v>
      </c>
      <c r="JK234">
        <v>20.698810000000002</v>
      </c>
      <c r="JL234" s="1">
        <v>1.230332E-3</v>
      </c>
      <c r="JM234" s="1">
        <v>0.34851870000000001</v>
      </c>
      <c r="JN234">
        <v>0.85664110000000004</v>
      </c>
      <c r="JO234">
        <v>20.584990000000001</v>
      </c>
      <c r="JP234" s="1">
        <v>1.1957580000000001E-3</v>
      </c>
      <c r="JQ234" s="1">
        <v>0.33883439999999998</v>
      </c>
      <c r="JR234">
        <v>0.85664589999999996</v>
      </c>
      <c r="JS234">
        <v>20.10154</v>
      </c>
      <c r="JT234" s="1">
        <v>1.1577110000000001E-3</v>
      </c>
      <c r="JU234" s="1">
        <v>0.32811950000000001</v>
      </c>
      <c r="JV234">
        <v>0.85665590000000003</v>
      </c>
      <c r="JW234">
        <v>19.58211</v>
      </c>
      <c r="JX234" s="1">
        <v>1.1164759999999999E-3</v>
      </c>
      <c r="JY234" s="1">
        <v>0.31652999999999998</v>
      </c>
      <c r="JZ234">
        <v>0.85663829999999996</v>
      </c>
      <c r="KA234">
        <v>19.290299999999998</v>
      </c>
      <c r="KB234" s="1">
        <v>1.0739670000000001E-3</v>
      </c>
      <c r="KC234" s="1">
        <v>0.30451650000000002</v>
      </c>
      <c r="KD234">
        <v>0.85666629999999999</v>
      </c>
      <c r="KE234">
        <v>19.23948</v>
      </c>
      <c r="KF234" s="1">
        <v>1.0314059999999999E-3</v>
      </c>
      <c r="KG234" s="1">
        <v>0.29247630000000002</v>
      </c>
      <c r="KH234">
        <v>0.85667720000000003</v>
      </c>
      <c r="KI234">
        <v>19.269369999999999</v>
      </c>
      <c r="KJ234" s="1">
        <v>9.898595E-4</v>
      </c>
      <c r="KK234" s="1">
        <v>0.28071030000000002</v>
      </c>
      <c r="KL234">
        <v>0.85666279999999995</v>
      </c>
      <c r="KM234">
        <v>19.672229999999999</v>
      </c>
      <c r="KN234" s="1">
        <v>9.4999039999999998E-4</v>
      </c>
      <c r="KO234" s="1">
        <v>0.26939639999999998</v>
      </c>
      <c r="KP234">
        <v>0.85665789999999997</v>
      </c>
      <c r="KQ234">
        <v>19.553470000000001</v>
      </c>
      <c r="KR234" s="1">
        <v>9.1180180000000001E-4</v>
      </c>
      <c r="KS234" s="1">
        <v>0.25855889999999998</v>
      </c>
      <c r="KT234">
        <v>0.85665729999999995</v>
      </c>
      <c r="KU234">
        <v>19.35548</v>
      </c>
      <c r="KV234" s="1">
        <v>8.7531600000000001E-4</v>
      </c>
      <c r="KW234" s="1">
        <v>0.24822089999999999</v>
      </c>
      <c r="KX234">
        <v>0.85665449999999999</v>
      </c>
      <c r="KY234">
        <v>19.112259999999999</v>
      </c>
      <c r="KZ234" s="1">
        <v>8.4065419999999999E-4</v>
      </c>
      <c r="LA234" s="1">
        <v>0.23838519999999999</v>
      </c>
      <c r="LB234">
        <v>0.85665340000000001</v>
      </c>
      <c r="LC234">
        <v>18.75752</v>
      </c>
      <c r="LD234" s="1">
        <v>8.0764179999999995E-4</v>
      </c>
      <c r="LE234" s="1">
        <v>0.22902169999999999</v>
      </c>
      <c r="LF234">
        <v>0.85666089999999995</v>
      </c>
      <c r="LG234">
        <v>18.335360000000001</v>
      </c>
      <c r="LH234" s="1">
        <v>7.7616399999999998E-4</v>
      </c>
      <c r="LI234" s="1">
        <v>0.2200724</v>
      </c>
      <c r="LJ234">
        <v>0.85666089999999995</v>
      </c>
      <c r="LK234">
        <v>18.08128</v>
      </c>
      <c r="LL234" s="1">
        <v>7.4589960000000005E-4</v>
      </c>
      <c r="LM234" s="1">
        <v>0.21150430000000001</v>
      </c>
      <c r="LN234">
        <v>0.85666160000000002</v>
      </c>
      <c r="LO234">
        <v>18.133289999999999</v>
      </c>
      <c r="LP234" s="1">
        <v>7.1687420000000001E-4</v>
      </c>
      <c r="LQ234" s="1">
        <v>0.20328760000000001</v>
      </c>
      <c r="LR234">
        <v>0.85665290000000005</v>
      </c>
      <c r="LS234">
        <v>18.865079999999999</v>
      </c>
      <c r="LT234" s="1">
        <v>6.8926570000000002E-4</v>
      </c>
      <c r="LU234" s="1">
        <v>0.1954494</v>
      </c>
      <c r="LV234">
        <v>0.85663840000000002</v>
      </c>
      <c r="LW234">
        <v>19.346350000000001</v>
      </c>
      <c r="LX234" s="1">
        <v>6.6307819999999996E-4</v>
      </c>
      <c r="LY234" s="1">
        <v>0.18801880000000001</v>
      </c>
      <c r="LZ234">
        <v>0.85663540000000005</v>
      </c>
      <c r="MA234">
        <v>19.674630000000001</v>
      </c>
      <c r="MB234" s="1">
        <v>6.3821009999999998E-4</v>
      </c>
      <c r="MC234" s="1">
        <v>0.18095559999999999</v>
      </c>
      <c r="MD234">
        <v>0.85658900000000004</v>
      </c>
      <c r="ME234">
        <v>20.001439999999999</v>
      </c>
      <c r="MF234" s="1">
        <v>6.14381E-4</v>
      </c>
      <c r="MG234" s="1">
        <v>0.1742041</v>
      </c>
      <c r="MH234">
        <v>0.85654850000000005</v>
      </c>
      <c r="MI234">
        <v>19.852180000000001</v>
      </c>
      <c r="MJ234" s="1">
        <v>5.9162169999999999E-4</v>
      </c>
      <c r="MK234" s="1">
        <v>0.16775880000000001</v>
      </c>
      <c r="ML234">
        <v>0.85642980000000002</v>
      </c>
      <c r="MM234">
        <v>19.327179999999998</v>
      </c>
      <c r="MN234" s="1">
        <v>5.69912E-4</v>
      </c>
      <c r="MO234" s="1">
        <v>0.16160269999999999</v>
      </c>
      <c r="MP234">
        <v>0.85627450000000005</v>
      </c>
      <c r="MQ234">
        <v>19.04907</v>
      </c>
      <c r="MR234" s="1">
        <v>5.4918459999999997E-4</v>
      </c>
      <c r="MS234" s="1">
        <v>0.1557491</v>
      </c>
      <c r="MT234">
        <v>0.85607</v>
      </c>
      <c r="MU234">
        <v>19.081060000000001</v>
      </c>
      <c r="MV234" s="1">
        <v>5.2954710000000004E-4</v>
      </c>
      <c r="MW234" s="1">
        <v>0.1501962</v>
      </c>
      <c r="MX234">
        <v>0.8559021</v>
      </c>
      <c r="MY234">
        <v>19.761050000000001</v>
      </c>
      <c r="MZ234" s="1">
        <v>5.1089060000000005E-4</v>
      </c>
      <c r="NA234" s="1">
        <v>0.14491039999999999</v>
      </c>
      <c r="NB234">
        <v>0.85569799999999996</v>
      </c>
      <c r="NC234">
        <v>20.413019999999999</v>
      </c>
      <c r="ND234" s="1">
        <v>4.9292710000000003E-4</v>
      </c>
      <c r="NE234" s="1">
        <v>0.13983889999999999</v>
      </c>
      <c r="NF234">
        <v>0.85553619999999997</v>
      </c>
      <c r="NG234">
        <v>20.792000000000002</v>
      </c>
      <c r="NH234" s="1">
        <v>4.7578179999999999E-4</v>
      </c>
      <c r="NI234" s="1">
        <v>0.13498679999999999</v>
      </c>
      <c r="NJ234">
        <v>0.85532050000000004</v>
      </c>
      <c r="NK234">
        <v>21.097940000000001</v>
      </c>
      <c r="NL234" s="1">
        <v>4.59355E-4</v>
      </c>
      <c r="NM234" s="1">
        <v>0.13033259999999999</v>
      </c>
      <c r="NN234">
        <v>0.85510660000000005</v>
      </c>
      <c r="NO234">
        <v>20.954999999999998</v>
      </c>
      <c r="NP234" s="1">
        <v>4.4365099999999998E-4</v>
      </c>
      <c r="NQ234" s="1">
        <v>0.12587409999999999</v>
      </c>
      <c r="NR234">
        <v>0.85493189999999997</v>
      </c>
      <c r="NS234">
        <v>20.719799999999999</v>
      </c>
      <c r="NT234" s="1">
        <v>4.292392E-4</v>
      </c>
      <c r="NU234" s="1">
        <v>0.12176729999999999</v>
      </c>
      <c r="NV234">
        <v>0.8547688</v>
      </c>
      <c r="NW234">
        <v>20.698799999999999</v>
      </c>
      <c r="NX234" s="1">
        <v>4.1678E-4</v>
      </c>
      <c r="NY234" s="1">
        <v>0.1182005</v>
      </c>
      <c r="NZ234">
        <v>0.8546224</v>
      </c>
      <c r="OA234">
        <v>20.838940000000001</v>
      </c>
      <c r="OB234" s="1">
        <v>4.0654889999999999E-4</v>
      </c>
      <c r="OC234" s="1">
        <v>0.115263</v>
      </c>
      <c r="OD234">
        <v>0.85452260000000002</v>
      </c>
      <c r="OE234">
        <v>20.94727</v>
      </c>
      <c r="OF234" s="1">
        <v>3.979648E-4</v>
      </c>
      <c r="OG234" s="1">
        <v>0.11279690000000001</v>
      </c>
      <c r="OH234">
        <v>0.85445539999999998</v>
      </c>
      <c r="OI234">
        <v>21.236229999999999</v>
      </c>
      <c r="OJ234" s="1">
        <v>3.8961790000000002E-4</v>
      </c>
      <c r="OK234" s="1">
        <v>0.1104352</v>
      </c>
    </row>
    <row r="235" spans="1:401" x14ac:dyDescent="0.35">
      <c r="A235">
        <v>241</v>
      </c>
      <c r="B235" t="s">
        <v>4</v>
      </c>
      <c r="C235" t="s">
        <v>181</v>
      </c>
      <c r="D235" t="s">
        <v>241</v>
      </c>
      <c r="E235">
        <v>905.77419999999995</v>
      </c>
      <c r="F235">
        <v>0.93572880000000003</v>
      </c>
      <c r="G235">
        <v>17.199079999999999</v>
      </c>
      <c r="H235">
        <v>0</v>
      </c>
      <c r="I235">
        <v>0</v>
      </c>
      <c r="J235">
        <v>0.93390629999999997</v>
      </c>
      <c r="K235">
        <v>16.758569999999999</v>
      </c>
      <c r="L235">
        <v>0</v>
      </c>
      <c r="M235">
        <v>0</v>
      </c>
      <c r="N235">
        <v>0.93206049999999996</v>
      </c>
      <c r="O235">
        <v>16.797460000000001</v>
      </c>
      <c r="P235">
        <v>0</v>
      </c>
      <c r="Q235">
        <v>0</v>
      </c>
      <c r="R235">
        <v>0.93021889999999996</v>
      </c>
      <c r="S235">
        <v>16.779720000000001</v>
      </c>
      <c r="T235">
        <v>0</v>
      </c>
      <c r="U235">
        <v>0</v>
      </c>
      <c r="V235">
        <v>0.92827440000000006</v>
      </c>
      <c r="W235">
        <v>17.163679999999999</v>
      </c>
      <c r="X235">
        <v>0</v>
      </c>
      <c r="Y235">
        <v>0</v>
      </c>
      <c r="Z235">
        <v>0.92626909999999996</v>
      </c>
      <c r="AA235">
        <v>17.23339</v>
      </c>
      <c r="AB235">
        <v>0</v>
      </c>
      <c r="AC235">
        <v>0</v>
      </c>
      <c r="AD235">
        <v>0.92421149999999996</v>
      </c>
      <c r="AE235">
        <v>17.251930000000002</v>
      </c>
      <c r="AF235">
        <v>0</v>
      </c>
      <c r="AG235">
        <v>0</v>
      </c>
      <c r="AH235">
        <v>0.92212019999999995</v>
      </c>
      <c r="AI235">
        <v>17.123480000000001</v>
      </c>
      <c r="AJ235">
        <v>0</v>
      </c>
      <c r="AK235">
        <v>0</v>
      </c>
      <c r="AL235">
        <v>0.91994140000000002</v>
      </c>
      <c r="AM235">
        <v>16.785820000000001</v>
      </c>
      <c r="AN235">
        <v>0</v>
      </c>
      <c r="AO235">
        <v>0</v>
      </c>
      <c r="AP235">
        <v>0.91776420000000003</v>
      </c>
      <c r="AQ235">
        <v>16.424569999999999</v>
      </c>
      <c r="AR235">
        <v>0</v>
      </c>
      <c r="AS235">
        <v>3.1462300000000001E-38</v>
      </c>
      <c r="AT235">
        <v>0.91559789999999996</v>
      </c>
      <c r="AU235">
        <v>16.484739999999999</v>
      </c>
      <c r="AV235" s="1">
        <v>3.6109030000000002E-30</v>
      </c>
      <c r="AW235" s="1">
        <v>1.7990170000000001E-27</v>
      </c>
      <c r="AX235">
        <v>0.91345549999999998</v>
      </c>
      <c r="AY235">
        <v>16.39922</v>
      </c>
      <c r="AZ235" s="1">
        <v>8.1045280000000001E-20</v>
      </c>
      <c r="BA235" s="1">
        <v>4.033647E-17</v>
      </c>
      <c r="BB235">
        <v>0.91135980000000005</v>
      </c>
      <c r="BC235">
        <v>16.506319999999999</v>
      </c>
      <c r="BD235" s="1">
        <v>2.8204580000000001E-11</v>
      </c>
      <c r="BE235" s="1">
        <v>6.2878140000000001E-9</v>
      </c>
      <c r="BF235">
        <v>0.90927029999999998</v>
      </c>
      <c r="BG235">
        <v>16.74372</v>
      </c>
      <c r="BH235" s="1">
        <v>6.3393049999999997E-7</v>
      </c>
      <c r="BI235" s="1">
        <v>1.8398380000000001E-4</v>
      </c>
      <c r="BJ235">
        <v>0.90714470000000003</v>
      </c>
      <c r="BK235">
        <v>16.718319999999999</v>
      </c>
      <c r="BL235" s="1">
        <v>3.1915349999999998E-4</v>
      </c>
      <c r="BM235" s="1">
        <v>0.1022965</v>
      </c>
      <c r="BN235">
        <v>0.90500460000000005</v>
      </c>
      <c r="BO235">
        <v>16.50346</v>
      </c>
      <c r="BP235" s="1">
        <v>2.7214579999999999E-2</v>
      </c>
      <c r="BQ235">
        <v>9.4960339999999999</v>
      </c>
      <c r="BR235">
        <v>0.90293520000000005</v>
      </c>
      <c r="BS235">
        <v>16.106169999999999</v>
      </c>
      <c r="BT235">
        <v>0.6671513</v>
      </c>
      <c r="BU235">
        <v>251.67920000000001</v>
      </c>
      <c r="BV235">
        <v>0.90075550000000004</v>
      </c>
      <c r="BW235">
        <v>15.926460000000001</v>
      </c>
      <c r="BX235">
        <v>6.2421420000000003</v>
      </c>
      <c r="BY235">
        <v>2534.7570000000001</v>
      </c>
      <c r="BZ235">
        <v>0.89840779999999998</v>
      </c>
      <c r="CA235">
        <v>16.031210000000002</v>
      </c>
      <c r="CB235">
        <v>26.862300000000001</v>
      </c>
      <c r="CC235">
        <v>11705.79</v>
      </c>
      <c r="CD235">
        <v>0.89567030000000003</v>
      </c>
      <c r="CE235">
        <v>16.31053</v>
      </c>
      <c r="CF235">
        <v>60.912930000000003</v>
      </c>
      <c r="CG235">
        <v>28433.200000000001</v>
      </c>
      <c r="CH235">
        <v>0.89252379999999998</v>
      </c>
      <c r="CI235">
        <v>16.64479</v>
      </c>
      <c r="CJ235">
        <v>81.041439999999994</v>
      </c>
      <c r="CK235">
        <v>40428.82</v>
      </c>
      <c r="CL235">
        <v>0.88885029999999998</v>
      </c>
      <c r="CM235">
        <v>16.672699999999999</v>
      </c>
      <c r="CN235">
        <v>68.968500000000006</v>
      </c>
      <c r="CO235">
        <v>36740.910000000003</v>
      </c>
      <c r="CP235">
        <v>0.88470490000000002</v>
      </c>
      <c r="CQ235">
        <v>16.60425</v>
      </c>
      <c r="CR235">
        <v>40.464919999999999</v>
      </c>
      <c r="CS235">
        <v>22975.42</v>
      </c>
      <c r="CT235">
        <v>0.88023130000000005</v>
      </c>
      <c r="CU235">
        <v>16.580210000000001</v>
      </c>
      <c r="CV235">
        <v>17.495509999999999</v>
      </c>
      <c r="CW235">
        <v>10558.06</v>
      </c>
      <c r="CX235">
        <v>0.87569799999999998</v>
      </c>
      <c r="CY235">
        <v>16.53032</v>
      </c>
      <c r="CZ235">
        <v>5.9256729999999997</v>
      </c>
      <c r="DA235">
        <v>3785.2469999999998</v>
      </c>
      <c r="DB235">
        <v>0.8711004</v>
      </c>
      <c r="DC235">
        <v>16.75564</v>
      </c>
      <c r="DD235">
        <v>1.684512</v>
      </c>
      <c r="DE235">
        <v>1128.116</v>
      </c>
      <c r="DF235">
        <v>0.86633369999999998</v>
      </c>
      <c r="DG235">
        <v>17.092269999999999</v>
      </c>
      <c r="DH235">
        <v>0.45078309999999999</v>
      </c>
      <c r="DI235">
        <v>307.91590000000002</v>
      </c>
      <c r="DJ235">
        <v>0.86145079999999996</v>
      </c>
      <c r="DK235">
        <v>17.210319999999999</v>
      </c>
      <c r="DL235" s="1">
        <v>0.14595630000000001</v>
      </c>
      <c r="DM235">
        <v>94.990390000000005</v>
      </c>
      <c r="DN235">
        <v>0.85681839999999998</v>
      </c>
      <c r="DO235">
        <v>17.301860000000001</v>
      </c>
      <c r="DP235" s="1">
        <v>7.7770060000000002E-2</v>
      </c>
      <c r="DQ235">
        <v>45.644840000000002</v>
      </c>
      <c r="DR235">
        <v>0.85223000000000004</v>
      </c>
      <c r="DS235">
        <v>17.20007</v>
      </c>
      <c r="DT235" s="1">
        <v>6.3640820000000001E-2</v>
      </c>
      <c r="DU235">
        <v>35.16601</v>
      </c>
      <c r="DV235">
        <v>0.84733930000000002</v>
      </c>
      <c r="DW235">
        <v>17.05827</v>
      </c>
      <c r="DX235" s="1">
        <v>6.1770400000000003E-2</v>
      </c>
      <c r="DY235" s="1">
        <v>33.667009999999998</v>
      </c>
      <c r="DZ235">
        <v>0.8429065</v>
      </c>
      <c r="EA235">
        <v>17.005520000000001</v>
      </c>
      <c r="EB235" s="1">
        <v>6.2245099999999998E-2</v>
      </c>
      <c r="EC235" s="1">
        <v>34.049999999999997</v>
      </c>
      <c r="ED235">
        <v>0.83807310000000002</v>
      </c>
      <c r="EE235">
        <v>16.984480000000001</v>
      </c>
      <c r="EF235" s="1">
        <v>6.1822729999999999E-2</v>
      </c>
      <c r="EG235" s="1">
        <v>34.18329</v>
      </c>
      <c r="EH235">
        <v>0.83308490000000002</v>
      </c>
      <c r="EI235">
        <v>17.18666</v>
      </c>
      <c r="EJ235" s="1">
        <v>5.9669199999999999E-2</v>
      </c>
      <c r="EK235" s="1">
        <v>33.411479999999997</v>
      </c>
      <c r="EL235">
        <v>0.82845990000000003</v>
      </c>
      <c r="EM235">
        <v>17.462689999999998</v>
      </c>
      <c r="EN235" s="1">
        <v>5.606307E-2</v>
      </c>
      <c r="EO235" s="1">
        <v>31.765789999999999</v>
      </c>
      <c r="EP235">
        <v>0.82431160000000003</v>
      </c>
      <c r="EQ235">
        <v>17.71781</v>
      </c>
      <c r="ER235" s="1">
        <v>5.1629250000000002E-2</v>
      </c>
      <c r="ES235" s="1">
        <v>29.555859999999999</v>
      </c>
      <c r="ET235">
        <v>0.82033020000000001</v>
      </c>
      <c r="EU235">
        <v>17.89104</v>
      </c>
      <c r="EV235" s="1">
        <v>4.6921450000000003E-2</v>
      </c>
      <c r="EW235" s="1">
        <v>27.101389999999999</v>
      </c>
      <c r="EX235">
        <v>0.81627050000000001</v>
      </c>
      <c r="EY235">
        <v>17.788060000000002</v>
      </c>
      <c r="EZ235" s="1">
        <v>4.220115E-2</v>
      </c>
      <c r="FA235" s="1">
        <v>24.586110000000001</v>
      </c>
      <c r="FB235">
        <v>0.81364199999999998</v>
      </c>
      <c r="FC235">
        <v>17.60971</v>
      </c>
      <c r="FD235" s="1">
        <v>3.760645E-2</v>
      </c>
      <c r="FE235" s="1">
        <v>22.061399999999999</v>
      </c>
      <c r="FF235">
        <v>0.81245230000000002</v>
      </c>
      <c r="FG235">
        <v>17.517700000000001</v>
      </c>
      <c r="FH235" s="1">
        <v>3.3100459999999998E-2</v>
      </c>
      <c r="FI235" s="1">
        <v>19.526019999999999</v>
      </c>
      <c r="FJ235">
        <v>0.81164440000000004</v>
      </c>
      <c r="FK235">
        <v>17.569400000000002</v>
      </c>
      <c r="FL235" s="1">
        <v>2.8783920000000001E-2</v>
      </c>
      <c r="FM235" s="1">
        <v>17.052600000000002</v>
      </c>
      <c r="FN235">
        <v>0.81094569999999999</v>
      </c>
      <c r="FO235">
        <v>18.204820000000002</v>
      </c>
      <c r="FP235" s="1">
        <v>2.4815469999999999E-2</v>
      </c>
      <c r="FQ235" s="1">
        <v>14.743040000000001</v>
      </c>
      <c r="FR235">
        <v>0.81051819999999997</v>
      </c>
      <c r="FS235">
        <v>18.654430000000001</v>
      </c>
      <c r="FT235" s="1">
        <v>2.1356099999999999E-2</v>
      </c>
      <c r="FU235" s="1">
        <v>12.69852</v>
      </c>
      <c r="FV235">
        <v>0.81029180000000001</v>
      </c>
      <c r="FW235">
        <v>18.818709999999999</v>
      </c>
      <c r="FX235" s="1">
        <v>1.846329E-2</v>
      </c>
      <c r="FY235" s="1">
        <v>10.96951</v>
      </c>
      <c r="FZ235">
        <v>0.81019859999999999</v>
      </c>
      <c r="GA235">
        <v>18.650790000000001</v>
      </c>
      <c r="GB235" s="1">
        <v>1.609331E-2</v>
      </c>
      <c r="GC235" s="1">
        <v>9.544022</v>
      </c>
      <c r="GD235">
        <v>0.81031880000000001</v>
      </c>
      <c r="GE235">
        <v>18.275359999999999</v>
      </c>
      <c r="GF235" s="1">
        <v>1.4129839999999999E-2</v>
      </c>
      <c r="GG235" s="1">
        <v>8.3637149999999991</v>
      </c>
      <c r="GH235">
        <v>0.81051430000000002</v>
      </c>
      <c r="GI235">
        <v>17.893889999999999</v>
      </c>
      <c r="GJ235" s="1">
        <v>1.241168E-2</v>
      </c>
      <c r="GK235" s="1">
        <v>7.3430739999999997</v>
      </c>
      <c r="GL235">
        <v>0.81094529999999998</v>
      </c>
      <c r="GM235">
        <v>17.690010000000001</v>
      </c>
      <c r="GN235" s="1">
        <v>1.0761969999999999E-2</v>
      </c>
      <c r="GO235" s="1">
        <v>6.3810989999999999</v>
      </c>
      <c r="GP235">
        <v>0.81136220000000003</v>
      </c>
      <c r="GQ235">
        <v>17.76549</v>
      </c>
      <c r="GR235" s="1">
        <v>9.0673049999999995E-3</v>
      </c>
      <c r="GS235" s="1">
        <v>5.404604</v>
      </c>
      <c r="GT235">
        <v>0.81171689999999996</v>
      </c>
      <c r="GU235">
        <v>18.52121</v>
      </c>
      <c r="GV235" s="1">
        <v>7.3628189999999996E-3</v>
      </c>
      <c r="GW235" s="1">
        <v>4.4182319999999997</v>
      </c>
      <c r="GX235">
        <v>0.81196420000000002</v>
      </c>
      <c r="GY235">
        <v>19.08325</v>
      </c>
      <c r="GZ235" s="1">
        <v>5.8039579999999997E-3</v>
      </c>
      <c r="HA235" s="1">
        <v>3.499231</v>
      </c>
      <c r="HB235">
        <v>0.81217159999999999</v>
      </c>
      <c r="HC235">
        <v>19.35305</v>
      </c>
      <c r="HD235" s="1">
        <v>4.5346650000000002E-3</v>
      </c>
      <c r="HE235" s="1">
        <v>2.734032</v>
      </c>
      <c r="HF235">
        <v>0.81235900000000005</v>
      </c>
      <c r="HG235">
        <v>19.503329999999998</v>
      </c>
      <c r="HH235" s="1">
        <v>3.607308E-3</v>
      </c>
      <c r="HI235" s="1">
        <v>2.1630530000000001</v>
      </c>
      <c r="HJ235">
        <v>0.81250020000000001</v>
      </c>
      <c r="HK235">
        <v>19.377649999999999</v>
      </c>
      <c r="HL235" s="1">
        <v>2.9793139999999998E-3</v>
      </c>
      <c r="HM235" s="1">
        <v>1.77074</v>
      </c>
      <c r="HN235">
        <v>0.81255449999999996</v>
      </c>
      <c r="HO235">
        <v>19.005649999999999</v>
      </c>
      <c r="HP235" s="1">
        <v>2.5660219999999998E-3</v>
      </c>
      <c r="HQ235" s="1">
        <v>1.511476</v>
      </c>
      <c r="HR235">
        <v>0.81259190000000003</v>
      </c>
      <c r="HS235">
        <v>18.80444</v>
      </c>
      <c r="HT235" s="1">
        <v>2.2852739999999999E-3</v>
      </c>
      <c r="HU235" s="1">
        <v>1.337134</v>
      </c>
      <c r="HV235">
        <v>0.81262650000000003</v>
      </c>
      <c r="HW235">
        <v>18.79898</v>
      </c>
      <c r="HX235" s="1">
        <v>2.0775699999999999E-3</v>
      </c>
      <c r="HY235" s="1">
        <v>1.2107250000000001</v>
      </c>
      <c r="HZ235">
        <v>0.81258739999999996</v>
      </c>
      <c r="IA235">
        <v>19.398849999999999</v>
      </c>
      <c r="IB235" s="1">
        <v>1.9100009999999999E-3</v>
      </c>
      <c r="IC235" s="1">
        <v>1.110617</v>
      </c>
      <c r="ID235">
        <v>0.81255840000000001</v>
      </c>
      <c r="IE235">
        <v>20.094259999999998</v>
      </c>
      <c r="IF235" s="1">
        <v>1.7696319999999999E-3</v>
      </c>
      <c r="IG235" s="1">
        <v>1.0272669999999999</v>
      </c>
      <c r="IH235">
        <v>0.81251810000000002</v>
      </c>
      <c r="II235">
        <v>20.534669999999998</v>
      </c>
      <c r="IJ235" s="1">
        <v>1.6514430000000001E-3</v>
      </c>
      <c r="IK235" s="1">
        <v>0.95722759999999996</v>
      </c>
      <c r="IL235">
        <v>0.81249159999999998</v>
      </c>
      <c r="IM235">
        <v>20.82696</v>
      </c>
      <c r="IN235" s="1">
        <v>1.5527749999999999E-3</v>
      </c>
      <c r="IO235" s="1">
        <v>0.89869540000000003</v>
      </c>
      <c r="IP235">
        <v>0.81246620000000003</v>
      </c>
      <c r="IQ235">
        <v>20.665109999999999</v>
      </c>
      <c r="IR235" s="1">
        <v>1.470573E-3</v>
      </c>
      <c r="IS235" s="1">
        <v>0.8498928</v>
      </c>
      <c r="IT235">
        <v>0.81246050000000003</v>
      </c>
      <c r="IU235">
        <v>20.319749999999999</v>
      </c>
      <c r="IV235" s="1">
        <v>1.4020809999999999E-3</v>
      </c>
      <c r="IW235" s="1">
        <v>0.80927439999999995</v>
      </c>
      <c r="IX235">
        <v>0.81241909999999995</v>
      </c>
      <c r="IY235">
        <v>20.174700000000001</v>
      </c>
      <c r="IZ235" s="1">
        <v>1.346589E-3</v>
      </c>
      <c r="JA235" s="1">
        <v>0.77614019999999995</v>
      </c>
      <c r="JB235">
        <v>0.81240860000000004</v>
      </c>
      <c r="JC235">
        <v>20.254809999999999</v>
      </c>
      <c r="JD235" s="1">
        <v>1.302725E-3</v>
      </c>
      <c r="JE235" s="1">
        <v>0.74984379999999995</v>
      </c>
      <c r="JF235">
        <v>0.81243650000000001</v>
      </c>
      <c r="JG235">
        <v>20.677099999999999</v>
      </c>
      <c r="JH235" s="1">
        <v>1.266966E-3</v>
      </c>
      <c r="JI235" s="1">
        <v>0.72865650000000004</v>
      </c>
      <c r="JJ235">
        <v>0.81242000000000003</v>
      </c>
      <c r="JK235">
        <v>20.766729999999999</v>
      </c>
      <c r="JL235" s="1">
        <v>1.234438E-3</v>
      </c>
      <c r="JM235" s="1">
        <v>0.70979859999999995</v>
      </c>
      <c r="JN235">
        <v>0.81241319999999995</v>
      </c>
      <c r="JO235">
        <v>20.70431</v>
      </c>
      <c r="JP235" s="1">
        <v>1.200207E-3</v>
      </c>
      <c r="JQ235" s="1">
        <v>0.69052389999999997</v>
      </c>
      <c r="JR235">
        <v>0.81239589999999995</v>
      </c>
      <c r="JS235">
        <v>20.235589999999998</v>
      </c>
      <c r="JT235" s="1">
        <v>1.1626150000000001E-3</v>
      </c>
      <c r="JU235" s="1">
        <v>0.66937990000000003</v>
      </c>
      <c r="JV235">
        <v>0.81237669999999995</v>
      </c>
      <c r="JW235">
        <v>19.672229999999999</v>
      </c>
      <c r="JX235" s="1">
        <v>1.1216850000000001E-3</v>
      </c>
      <c r="JY235" s="1">
        <v>0.64633399999999996</v>
      </c>
      <c r="JZ235">
        <v>0.81238699999999997</v>
      </c>
      <c r="KA235">
        <v>19.309280000000001</v>
      </c>
      <c r="KB235" s="1">
        <v>1.0793070000000001E-3</v>
      </c>
      <c r="KC235" s="1">
        <v>0.62220679999999995</v>
      </c>
      <c r="KD235">
        <v>0.81240369999999995</v>
      </c>
      <c r="KE235">
        <v>19.20739</v>
      </c>
      <c r="KF235" s="1">
        <v>1.0366970000000001E-3</v>
      </c>
      <c r="KG235" s="1">
        <v>0.59784349999999997</v>
      </c>
      <c r="KH235">
        <v>0.8123996</v>
      </c>
      <c r="KI235">
        <v>19.23461</v>
      </c>
      <c r="KJ235" s="1">
        <v>9.9498860000000002E-4</v>
      </c>
      <c r="KK235" s="1">
        <v>0.57387809999999995</v>
      </c>
      <c r="KL235">
        <v>0.81240400000000002</v>
      </c>
      <c r="KM235">
        <v>19.66572</v>
      </c>
      <c r="KN235" s="1">
        <v>9.5491439999999999E-4</v>
      </c>
      <c r="KO235" s="1">
        <v>0.55075569999999996</v>
      </c>
      <c r="KP235">
        <v>0.81240730000000005</v>
      </c>
      <c r="KQ235">
        <v>19.64029</v>
      </c>
      <c r="KR235" s="1">
        <v>9.1651639999999995E-4</v>
      </c>
      <c r="KS235" s="1">
        <v>0.52858320000000003</v>
      </c>
      <c r="KT235">
        <v>0.81239930000000005</v>
      </c>
      <c r="KU235">
        <v>19.479520000000001</v>
      </c>
      <c r="KV235" s="1">
        <v>8.7980190000000002E-4</v>
      </c>
      <c r="KW235" s="1">
        <v>0.50740589999999997</v>
      </c>
      <c r="KX235">
        <v>0.81240429999999997</v>
      </c>
      <c r="KY235">
        <v>19.237269999999999</v>
      </c>
      <c r="KZ235" s="1">
        <v>8.4491779999999999E-4</v>
      </c>
      <c r="LA235" s="1">
        <v>0.48725230000000003</v>
      </c>
      <c r="LB235">
        <v>0.81240429999999997</v>
      </c>
      <c r="LC235">
        <v>18.856300000000001</v>
      </c>
      <c r="LD235" s="1">
        <v>8.1171789999999998E-4</v>
      </c>
      <c r="LE235" s="1">
        <v>0.46808139999999998</v>
      </c>
      <c r="LF235">
        <v>0.81240869999999998</v>
      </c>
      <c r="LG235">
        <v>18.38325</v>
      </c>
      <c r="LH235" s="1">
        <v>7.8005839999999995E-4</v>
      </c>
      <c r="LI235" s="1">
        <v>0.44976250000000001</v>
      </c>
      <c r="LJ235">
        <v>0.81240829999999997</v>
      </c>
      <c r="LK235">
        <v>18.086590000000001</v>
      </c>
      <c r="LL235" s="1">
        <v>7.4962680000000004E-4</v>
      </c>
      <c r="LM235" s="1">
        <v>0.4322358</v>
      </c>
      <c r="LN235">
        <v>0.81240849999999998</v>
      </c>
      <c r="LO235">
        <v>18.107019999999999</v>
      </c>
      <c r="LP235" s="1">
        <v>7.2045059999999996E-4</v>
      </c>
      <c r="LQ235" s="1">
        <v>0.41543799999999997</v>
      </c>
      <c r="LR235">
        <v>0.81240400000000002</v>
      </c>
      <c r="LS235">
        <v>18.851600000000001</v>
      </c>
      <c r="LT235" s="1">
        <v>6.9266580000000003E-4</v>
      </c>
      <c r="LU235" s="1">
        <v>0.39937470000000003</v>
      </c>
      <c r="LV235">
        <v>0.81239669999999997</v>
      </c>
      <c r="LW235">
        <v>19.40119</v>
      </c>
      <c r="LX235" s="1">
        <v>6.6629869999999998E-4</v>
      </c>
      <c r="LY235" s="1">
        <v>0.38413809999999998</v>
      </c>
      <c r="LZ235">
        <v>0.81239289999999997</v>
      </c>
      <c r="MA235">
        <v>19.760259999999999</v>
      </c>
      <c r="MB235" s="1">
        <v>6.4127559999999995E-4</v>
      </c>
      <c r="MC235" s="1">
        <v>0.36966490000000002</v>
      </c>
      <c r="MD235">
        <v>0.81236730000000001</v>
      </c>
      <c r="ME235">
        <v>20.0974</v>
      </c>
      <c r="MF235" s="1">
        <v>6.1731450000000005E-4</v>
      </c>
      <c r="MG235" s="1">
        <v>0.35585169999999999</v>
      </c>
      <c r="MH235">
        <v>0.81232660000000001</v>
      </c>
      <c r="MI235">
        <v>19.955670000000001</v>
      </c>
      <c r="MJ235" s="1">
        <v>5.9442559999999998E-4</v>
      </c>
      <c r="MK235" s="1">
        <v>0.34266020000000003</v>
      </c>
      <c r="ML235">
        <v>0.81226580000000004</v>
      </c>
      <c r="MM235">
        <v>19.389150000000001</v>
      </c>
      <c r="MN235" s="1">
        <v>5.7258489999999999E-4</v>
      </c>
      <c r="MO235" s="1">
        <v>0.33006099999999999</v>
      </c>
      <c r="MP235">
        <v>0.81218219999999997</v>
      </c>
      <c r="MQ235">
        <v>19.059059999999999</v>
      </c>
      <c r="MR235" s="1">
        <v>5.5171699999999996E-4</v>
      </c>
      <c r="MS235" s="1">
        <v>0.31806459999999998</v>
      </c>
      <c r="MT235">
        <v>0.81211440000000001</v>
      </c>
      <c r="MU235">
        <v>19.042760000000001</v>
      </c>
      <c r="MV235" s="1">
        <v>5.3195469999999998E-4</v>
      </c>
      <c r="MW235" s="1">
        <v>0.30669170000000001</v>
      </c>
      <c r="MX235">
        <v>0.81208250000000004</v>
      </c>
      <c r="MY235">
        <v>19.739100000000001</v>
      </c>
      <c r="MZ235" s="1">
        <v>5.1318869999999995E-4</v>
      </c>
      <c r="NA235" s="1">
        <v>0.29589149999999997</v>
      </c>
      <c r="NB235">
        <v>0.81200939999999999</v>
      </c>
      <c r="NC235">
        <v>20.43751</v>
      </c>
      <c r="ND235" s="1">
        <v>4.9512359999999997E-4</v>
      </c>
      <c r="NE235" s="1">
        <v>0.2855511</v>
      </c>
      <c r="NF235">
        <v>0.8119421</v>
      </c>
      <c r="NG235">
        <v>20.856850000000001</v>
      </c>
      <c r="NH235" s="1">
        <v>4.778858E-4</v>
      </c>
      <c r="NI235" s="1">
        <v>0.27567219999999998</v>
      </c>
      <c r="NJ235">
        <v>0.81189540000000004</v>
      </c>
      <c r="NK235">
        <v>21.16986</v>
      </c>
      <c r="NL235" s="1">
        <v>4.6137709999999999E-4</v>
      </c>
      <c r="NM235" s="1">
        <v>0.26620100000000002</v>
      </c>
      <c r="NN235">
        <v>0.8118784</v>
      </c>
      <c r="NO235">
        <v>21.01511</v>
      </c>
      <c r="NP235" s="1">
        <v>4.4556659999999998E-4</v>
      </c>
      <c r="NQ235" s="1">
        <v>0.25711899999999999</v>
      </c>
      <c r="NR235">
        <v>0.81186650000000005</v>
      </c>
      <c r="NS235">
        <v>20.724630000000001</v>
      </c>
      <c r="NT235" s="1">
        <v>4.309618E-4</v>
      </c>
      <c r="NU235" s="1">
        <v>0.24865409999999999</v>
      </c>
      <c r="NV235">
        <v>0.81188020000000005</v>
      </c>
      <c r="NW235">
        <v>20.647950000000002</v>
      </c>
      <c r="NX235" s="1">
        <v>4.1824260000000003E-4</v>
      </c>
      <c r="NY235" s="1">
        <v>0.24119289999999999</v>
      </c>
      <c r="NZ235">
        <v>0.81190329999999999</v>
      </c>
      <c r="OA235">
        <v>20.781379999999999</v>
      </c>
      <c r="OB235" s="1">
        <v>4.0774540000000002E-4</v>
      </c>
      <c r="OC235" s="1">
        <v>0.23497370000000001</v>
      </c>
      <c r="OD235">
        <v>0.8119499</v>
      </c>
      <c r="OE235">
        <v>20.936060000000001</v>
      </c>
      <c r="OF235" s="1">
        <v>3.9900770000000002E-4</v>
      </c>
      <c r="OG235" s="1">
        <v>0.22981170000000001</v>
      </c>
      <c r="OH235">
        <v>0.81195640000000002</v>
      </c>
      <c r="OI235">
        <v>21.287990000000001</v>
      </c>
      <c r="OJ235" s="1">
        <v>3.9067790000000001E-4</v>
      </c>
      <c r="OK235" s="1">
        <v>0.22505030000000001</v>
      </c>
    </row>
    <row r="236" spans="1:401" x14ac:dyDescent="0.35">
      <c r="A236">
        <v>242</v>
      </c>
      <c r="B236" t="s">
        <v>4</v>
      </c>
      <c r="C236" t="s">
        <v>181</v>
      </c>
      <c r="D236" t="s">
        <v>242</v>
      </c>
      <c r="E236">
        <v>867.32979999999998</v>
      </c>
      <c r="F236">
        <v>0.40815050000000003</v>
      </c>
      <c r="G236">
        <v>17.264469999999999</v>
      </c>
      <c r="H236">
        <v>0</v>
      </c>
      <c r="I236">
        <v>0</v>
      </c>
      <c r="J236">
        <v>0.40676259999999997</v>
      </c>
      <c r="K236">
        <v>16.81964</v>
      </c>
      <c r="L236">
        <v>0</v>
      </c>
      <c r="M236">
        <v>0</v>
      </c>
      <c r="N236">
        <v>0.40534320000000001</v>
      </c>
      <c r="O236">
        <v>16.836310000000001</v>
      </c>
      <c r="P236">
        <v>0</v>
      </c>
      <c r="Q236">
        <v>0</v>
      </c>
      <c r="R236">
        <v>0.40390330000000002</v>
      </c>
      <c r="S236">
        <v>16.79393</v>
      </c>
      <c r="T236">
        <v>0</v>
      </c>
      <c r="U236">
        <v>0</v>
      </c>
      <c r="V236">
        <v>0.40242319999999998</v>
      </c>
      <c r="W236">
        <v>17.15108</v>
      </c>
      <c r="X236">
        <v>0</v>
      </c>
      <c r="Y236">
        <v>0</v>
      </c>
      <c r="Z236">
        <v>0.40090350000000002</v>
      </c>
      <c r="AA236">
        <v>17.219639999999998</v>
      </c>
      <c r="AB236">
        <v>0</v>
      </c>
      <c r="AC236">
        <v>0</v>
      </c>
      <c r="AD236">
        <v>0.39934510000000001</v>
      </c>
      <c r="AE236">
        <v>17.250240000000002</v>
      </c>
      <c r="AF236">
        <v>0</v>
      </c>
      <c r="AG236">
        <v>0</v>
      </c>
      <c r="AH236">
        <v>0.39774540000000003</v>
      </c>
      <c r="AI236">
        <v>17.149529999999999</v>
      </c>
      <c r="AJ236">
        <v>0</v>
      </c>
      <c r="AK236">
        <v>0</v>
      </c>
      <c r="AL236">
        <v>0.3960958</v>
      </c>
      <c r="AM236">
        <v>16.839410000000001</v>
      </c>
      <c r="AN236">
        <v>0</v>
      </c>
      <c r="AO236">
        <v>0</v>
      </c>
      <c r="AP236">
        <v>0.3944472</v>
      </c>
      <c r="AQ236">
        <v>16.481439999999999</v>
      </c>
      <c r="AR236">
        <v>0</v>
      </c>
      <c r="AS236">
        <v>0</v>
      </c>
      <c r="AT236">
        <v>0.3927773</v>
      </c>
      <c r="AU236">
        <v>16.531839999999999</v>
      </c>
      <c r="AV236" s="1">
        <v>7.7271429999999999E-31</v>
      </c>
      <c r="AW236" s="1">
        <v>4.5699599999999997E-28</v>
      </c>
      <c r="AX236">
        <v>0.39112540000000001</v>
      </c>
      <c r="AY236">
        <v>16.425409999999999</v>
      </c>
      <c r="AZ236" s="1">
        <v>1.7431719999999999E-20</v>
      </c>
      <c r="BA236" s="1">
        <v>1.030351E-17</v>
      </c>
      <c r="BB236">
        <v>0.38950800000000002</v>
      </c>
      <c r="BC236">
        <v>16.49043</v>
      </c>
      <c r="BD236" s="1">
        <v>3.247537E-12</v>
      </c>
      <c r="BE236" s="1">
        <v>1.9207190000000001E-9</v>
      </c>
      <c r="BF236">
        <v>0.38785560000000002</v>
      </c>
      <c r="BG236">
        <v>16.726710000000001</v>
      </c>
      <c r="BH236" s="1">
        <v>1.6521370000000001E-7</v>
      </c>
      <c r="BI236" s="1">
        <v>8.7064219999999994E-5</v>
      </c>
      <c r="BJ236">
        <v>0.38620510000000002</v>
      </c>
      <c r="BK236">
        <v>16.71668</v>
      </c>
      <c r="BL236" s="1">
        <v>1.223009E-4</v>
      </c>
      <c r="BM236" s="1">
        <v>6.1190109999999999E-2</v>
      </c>
      <c r="BN236">
        <v>0.38456289999999999</v>
      </c>
      <c r="BO236">
        <v>16.531580000000002</v>
      </c>
      <c r="BP236" s="1">
        <v>1.3167750000000001E-2</v>
      </c>
      <c r="BQ236">
        <v>6.6622789999999998</v>
      </c>
      <c r="BR236">
        <v>0.38292389999999998</v>
      </c>
      <c r="BS236">
        <v>16.163650000000001</v>
      </c>
      <c r="BT236">
        <v>0.38600269999999998</v>
      </c>
      <c r="BU236">
        <v>200.75200000000001</v>
      </c>
      <c r="BV236">
        <v>0.38125550000000002</v>
      </c>
      <c r="BW236">
        <v>15.99952</v>
      </c>
      <c r="BX236">
        <v>4.1968180000000004</v>
      </c>
      <c r="BY236">
        <v>2256.7280000000001</v>
      </c>
      <c r="BZ236">
        <v>0.37948520000000002</v>
      </c>
      <c r="CA236">
        <v>16.081910000000001</v>
      </c>
      <c r="CB236">
        <v>20.611190000000001</v>
      </c>
      <c r="CC236">
        <v>11483.8</v>
      </c>
      <c r="CD236">
        <v>0.37751410000000002</v>
      </c>
      <c r="CE236">
        <v>16.3462</v>
      </c>
      <c r="CF236">
        <v>52.661470000000001</v>
      </c>
      <c r="CG236">
        <v>30430.33</v>
      </c>
      <c r="CH236">
        <v>0.37525219999999998</v>
      </c>
      <c r="CI236">
        <v>16.653449999999999</v>
      </c>
      <c r="CJ236">
        <v>78.150599999999997</v>
      </c>
      <c r="CK236">
        <v>46811.75</v>
      </c>
      <c r="CL236">
        <v>0.37266519999999997</v>
      </c>
      <c r="CM236">
        <v>16.678740000000001</v>
      </c>
      <c r="CN236">
        <v>73.62988</v>
      </c>
      <c r="CO236">
        <v>45682.58</v>
      </c>
      <c r="CP236">
        <v>0.36973590000000001</v>
      </c>
      <c r="CQ236">
        <v>16.593360000000001</v>
      </c>
      <c r="CR236">
        <v>47.446899999999999</v>
      </c>
      <c r="CS236">
        <v>30458.1</v>
      </c>
      <c r="CT236">
        <v>0.36650440000000001</v>
      </c>
      <c r="CU236">
        <v>16.56795</v>
      </c>
      <c r="CV236">
        <v>22.35868</v>
      </c>
      <c r="CW236">
        <v>14819.32</v>
      </c>
      <c r="CX236">
        <v>0.3631162</v>
      </c>
      <c r="CY236">
        <v>16.53558</v>
      </c>
      <c r="CZ236">
        <v>8.1770270000000007</v>
      </c>
      <c r="DA236">
        <v>5581.9160000000002</v>
      </c>
      <c r="DB236">
        <v>0.35955900000000002</v>
      </c>
      <c r="DC236">
        <v>16.777509999999999</v>
      </c>
      <c r="DD236">
        <v>2.4692340000000002</v>
      </c>
      <c r="DE236">
        <v>1728.5340000000001</v>
      </c>
      <c r="DF236">
        <v>0.35579549999999999</v>
      </c>
      <c r="DG236">
        <v>17.134979999999999</v>
      </c>
      <c r="DH236">
        <v>0.67349680000000001</v>
      </c>
      <c r="DI236">
        <v>478.82760000000002</v>
      </c>
      <c r="DJ236">
        <v>0.3518944</v>
      </c>
      <c r="DK236">
        <v>17.263829999999999</v>
      </c>
      <c r="DL236" s="1">
        <v>0.2007178</v>
      </c>
      <c r="DM236">
        <v>141.55609999999999</v>
      </c>
      <c r="DN236">
        <v>0.34808699999999998</v>
      </c>
      <c r="DO236">
        <v>17.336860000000001</v>
      </c>
      <c r="DP236" s="1">
        <v>9.0067820000000007E-2</v>
      </c>
      <c r="DQ236">
        <v>61.226889999999997</v>
      </c>
      <c r="DR236">
        <v>0.344252</v>
      </c>
      <c r="DS236">
        <v>17.222650000000002</v>
      </c>
      <c r="DT236" s="1">
        <v>6.6005549999999996E-2</v>
      </c>
      <c r="DU236">
        <v>43.704039999999999</v>
      </c>
      <c r="DV236">
        <v>0.34022069999999999</v>
      </c>
      <c r="DW236">
        <v>17.053319999999999</v>
      </c>
      <c r="DX236" s="1">
        <v>6.1838600000000001E-2</v>
      </c>
      <c r="DY236">
        <v>40.799500000000002</v>
      </c>
      <c r="DZ236">
        <v>0.33640120000000001</v>
      </c>
      <c r="EA236">
        <v>16.978429999999999</v>
      </c>
      <c r="EB236" s="1">
        <v>6.1937890000000002E-2</v>
      </c>
      <c r="EC236" s="1">
        <v>41.131639999999997</v>
      </c>
      <c r="ED236">
        <v>0.33235100000000001</v>
      </c>
      <c r="EE236">
        <v>16.967960000000001</v>
      </c>
      <c r="EF236" s="1">
        <v>6.1850210000000003E-2</v>
      </c>
      <c r="EG236" s="1">
        <v>41.495220000000003</v>
      </c>
      <c r="EH236">
        <v>0.32829049999999999</v>
      </c>
      <c r="EI236">
        <v>17.185590000000001</v>
      </c>
      <c r="EJ236" s="1">
        <v>6.0194039999999997E-2</v>
      </c>
      <c r="EK236" s="1">
        <v>40.845700000000001</v>
      </c>
      <c r="EL236">
        <v>0.32439449999999997</v>
      </c>
      <c r="EM236">
        <v>17.484290000000001</v>
      </c>
      <c r="EN236" s="1">
        <v>5.6992180000000003E-2</v>
      </c>
      <c r="EO236" s="1">
        <v>39.093739999999997</v>
      </c>
      <c r="EP236">
        <v>0.32067830000000003</v>
      </c>
      <c r="EQ236">
        <v>17.756989999999998</v>
      </c>
      <c r="ER236" s="1">
        <v>5.2790759999999999E-2</v>
      </c>
      <c r="ES236" s="1">
        <v>36.574269999999999</v>
      </c>
      <c r="ET236">
        <v>0.31710739999999998</v>
      </c>
      <c r="EU236">
        <v>17.930350000000001</v>
      </c>
      <c r="EV236" s="1">
        <v>4.817606E-2</v>
      </c>
      <c r="EW236" s="1">
        <v>33.682560000000002</v>
      </c>
      <c r="EX236">
        <v>0.31358570000000002</v>
      </c>
      <c r="EY236">
        <v>17.805479999999999</v>
      </c>
      <c r="EZ236" s="1">
        <v>4.3485120000000002E-2</v>
      </c>
      <c r="FA236" s="1">
        <v>30.673300000000001</v>
      </c>
      <c r="FB236">
        <v>0.31074020000000002</v>
      </c>
      <c r="FC236">
        <v>17.597760000000001</v>
      </c>
      <c r="FD236" s="1">
        <v>3.8914669999999998E-2</v>
      </c>
      <c r="FE236" s="1">
        <v>27.63401</v>
      </c>
      <c r="FF236">
        <v>0.30847049999999998</v>
      </c>
      <c r="FG236">
        <v>17.488330000000001</v>
      </c>
      <c r="FH236" s="1">
        <v>3.4418419999999998E-2</v>
      </c>
      <c r="FI236" s="1">
        <v>24.56831</v>
      </c>
      <c r="FJ236">
        <v>0.30657509999999999</v>
      </c>
      <c r="FK236">
        <v>17.527889999999999</v>
      </c>
      <c r="FL236" s="1">
        <v>3.006677E-2</v>
      </c>
      <c r="FM236" s="1">
        <v>21.54609</v>
      </c>
      <c r="FN236">
        <v>0.30493870000000001</v>
      </c>
      <c r="FO236">
        <v>18.16948</v>
      </c>
      <c r="FP236" s="1">
        <v>2.5999660000000001E-2</v>
      </c>
      <c r="FQ236" s="1">
        <v>18.68591</v>
      </c>
      <c r="FR236">
        <v>0.30359750000000002</v>
      </c>
      <c r="FS236">
        <v>18.665289999999999</v>
      </c>
      <c r="FT236" s="1">
        <v>2.2389740000000002E-2</v>
      </c>
      <c r="FU236" s="1">
        <v>16.121310000000001</v>
      </c>
      <c r="FV236">
        <v>0.30251879999999998</v>
      </c>
      <c r="FW236">
        <v>18.873100000000001</v>
      </c>
      <c r="FX236" s="1">
        <v>1.933029E-2</v>
      </c>
      <c r="FY236" s="1">
        <v>13.929080000000001</v>
      </c>
      <c r="FZ236">
        <v>0.3017128</v>
      </c>
      <c r="GA236">
        <v>18.721879999999999</v>
      </c>
      <c r="GB236" s="1">
        <v>1.6810149999999999E-2</v>
      </c>
      <c r="GC236" s="1">
        <v>12.11065</v>
      </c>
      <c r="GD236">
        <v>0.30115520000000001</v>
      </c>
      <c r="GE236">
        <v>18.336960000000001</v>
      </c>
      <c r="GF236" s="1">
        <v>1.473235E-2</v>
      </c>
      <c r="GG236" s="1">
        <v>10.60637</v>
      </c>
      <c r="GH236">
        <v>0.3007648</v>
      </c>
      <c r="GI236">
        <v>17.92144</v>
      </c>
      <c r="GJ236" s="1">
        <v>1.2950990000000001E-2</v>
      </c>
      <c r="GK236" s="1">
        <v>9.3186370000000007</v>
      </c>
      <c r="GL236">
        <v>0.3005545</v>
      </c>
      <c r="GM236">
        <v>17.68243</v>
      </c>
      <c r="GN236" s="1">
        <v>1.1291509999999999E-2</v>
      </c>
      <c r="GO236" s="1">
        <v>8.1256579999999996</v>
      </c>
      <c r="GP236">
        <v>0.30040430000000001</v>
      </c>
      <c r="GQ236">
        <v>17.725719999999999</v>
      </c>
      <c r="GR236" s="1">
        <v>9.6132219999999994E-3</v>
      </c>
      <c r="GS236" s="1">
        <v>6.9263719999999998</v>
      </c>
      <c r="GT236">
        <v>0.30034319999999998</v>
      </c>
      <c r="GU236">
        <v>18.48141</v>
      </c>
      <c r="GV236" s="1">
        <v>7.9024750000000008E-3</v>
      </c>
      <c r="GW236" s="1">
        <v>5.7056690000000003</v>
      </c>
      <c r="GX236">
        <v>0.30034270000000002</v>
      </c>
      <c r="GY236">
        <v>19.09122</v>
      </c>
      <c r="GZ236" s="1">
        <v>6.2863199999999998E-3</v>
      </c>
      <c r="HA236" s="1">
        <v>4.5455959999999997</v>
      </c>
      <c r="HB236">
        <v>0.30039640000000001</v>
      </c>
      <c r="HC236">
        <v>19.41244</v>
      </c>
      <c r="HD236" s="1">
        <v>4.9180669999999999E-3</v>
      </c>
      <c r="HE236" s="1">
        <v>3.5563940000000001</v>
      </c>
      <c r="HF236">
        <v>0.30048140000000001</v>
      </c>
      <c r="HG236">
        <v>19.57084</v>
      </c>
      <c r="HH236" s="1">
        <v>3.8826189999999999E-3</v>
      </c>
      <c r="HI236" s="1">
        <v>2.8020870000000002</v>
      </c>
      <c r="HJ236">
        <v>0.30058489999999999</v>
      </c>
      <c r="HK236">
        <v>19.439509999999999</v>
      </c>
      <c r="HL236" s="1">
        <v>3.1642419999999998E-3</v>
      </c>
      <c r="HM236" s="1">
        <v>2.275814</v>
      </c>
      <c r="HN236">
        <v>0.30069620000000002</v>
      </c>
      <c r="HO236">
        <v>19.030840000000001</v>
      </c>
      <c r="HP236" s="1">
        <v>2.6880570000000002E-3</v>
      </c>
      <c r="HQ236" s="1">
        <v>1.9261079999999999</v>
      </c>
      <c r="HR236">
        <v>0.30080020000000002</v>
      </c>
      <c r="HS236">
        <v>18.79241</v>
      </c>
      <c r="HT236" s="1">
        <v>2.3694050000000002E-3</v>
      </c>
      <c r="HU236" s="1">
        <v>1.6926939999999999</v>
      </c>
      <c r="HV236">
        <v>0.30090080000000002</v>
      </c>
      <c r="HW236">
        <v>18.763159999999999</v>
      </c>
      <c r="HX236" s="1">
        <v>2.1409689999999999E-3</v>
      </c>
      <c r="HY236" s="1">
        <v>1.526505</v>
      </c>
      <c r="HZ236">
        <v>0.30099409999999999</v>
      </c>
      <c r="IA236">
        <v>19.364899999999999</v>
      </c>
      <c r="IB236" s="1">
        <v>1.9616289999999999E-3</v>
      </c>
      <c r="IC236" s="1">
        <v>1.397098</v>
      </c>
      <c r="ID236">
        <v>0.30107640000000002</v>
      </c>
      <c r="IE236">
        <v>20.092749999999999</v>
      </c>
      <c r="IF236" s="1">
        <v>1.812953E-3</v>
      </c>
      <c r="IG236" s="1">
        <v>1.2901359999999999</v>
      </c>
      <c r="IH236">
        <v>0.30113259999999997</v>
      </c>
      <c r="II236">
        <v>20.5778</v>
      </c>
      <c r="IJ236" s="1">
        <v>1.68776E-3</v>
      </c>
      <c r="IK236" s="1">
        <v>1.200302</v>
      </c>
      <c r="IL236">
        <v>0.3011759</v>
      </c>
      <c r="IM236">
        <v>20.878550000000001</v>
      </c>
      <c r="IN236" s="1">
        <v>1.583093E-3</v>
      </c>
      <c r="IO236" s="1">
        <v>1.125162</v>
      </c>
      <c r="IP236">
        <v>0.30122009999999999</v>
      </c>
      <c r="IQ236">
        <v>20.724340000000002</v>
      </c>
      <c r="IR236" s="1">
        <v>1.4958720000000001E-3</v>
      </c>
      <c r="IS236" s="1">
        <v>1.0625009999999999</v>
      </c>
      <c r="IT236">
        <v>0.30124440000000002</v>
      </c>
      <c r="IU236">
        <v>20.34318</v>
      </c>
      <c r="IV236" s="1">
        <v>1.4230239999999999E-3</v>
      </c>
      <c r="IW236" s="1">
        <v>1.0103040000000001</v>
      </c>
      <c r="IX236">
        <v>0.30126330000000001</v>
      </c>
      <c r="IY236">
        <v>20.158799999999999</v>
      </c>
      <c r="IZ236" s="1">
        <v>1.363431E-3</v>
      </c>
      <c r="JA236" s="1">
        <v>0.96749030000000003</v>
      </c>
      <c r="JB236">
        <v>0.3012706</v>
      </c>
      <c r="JC236">
        <v>20.21491</v>
      </c>
      <c r="JD236" s="1">
        <v>1.316034E-3</v>
      </c>
      <c r="JE236" s="1">
        <v>0.93337289999999995</v>
      </c>
      <c r="JF236">
        <v>0.30128339999999998</v>
      </c>
      <c r="JG236">
        <v>20.648800000000001</v>
      </c>
      <c r="JH236" s="1">
        <v>1.27798E-3</v>
      </c>
      <c r="JI236" s="1">
        <v>0.90609830000000002</v>
      </c>
      <c r="JJ236">
        <v>0.3012862</v>
      </c>
      <c r="JK236">
        <v>20.80817</v>
      </c>
      <c r="JL236" s="1">
        <v>1.2448229999999999E-3</v>
      </c>
      <c r="JM236" s="1">
        <v>0.88242790000000004</v>
      </c>
      <c r="JN236">
        <v>0.30129240000000002</v>
      </c>
      <c r="JO236">
        <v>20.785209999999999</v>
      </c>
      <c r="JP236" s="1">
        <v>1.2112570000000001E-3</v>
      </c>
      <c r="JQ236" s="1">
        <v>0.85883209999999999</v>
      </c>
      <c r="JR236">
        <v>0.30129030000000001</v>
      </c>
      <c r="JS236">
        <v>20.341670000000001</v>
      </c>
      <c r="JT236" s="1">
        <v>1.174818E-3</v>
      </c>
      <c r="JU236" s="1">
        <v>0.83317399999999997</v>
      </c>
      <c r="JV236">
        <v>0.30129260000000002</v>
      </c>
      <c r="JW236">
        <v>19.750340000000001</v>
      </c>
      <c r="JX236" s="1">
        <v>1.1347880000000001E-3</v>
      </c>
      <c r="JY236" s="1">
        <v>0.80508809999999997</v>
      </c>
      <c r="JZ236">
        <v>0.3012997</v>
      </c>
      <c r="KA236">
        <v>19.335789999999999</v>
      </c>
      <c r="KB236" s="1">
        <v>1.0928439999999999E-3</v>
      </c>
      <c r="KC236" s="1">
        <v>0.77544919999999995</v>
      </c>
      <c r="KD236">
        <v>0.30129440000000002</v>
      </c>
      <c r="KE236">
        <v>19.19003</v>
      </c>
      <c r="KF236" s="1">
        <v>1.0501900000000001E-3</v>
      </c>
      <c r="KG236" s="1">
        <v>0.74531340000000001</v>
      </c>
      <c r="KH236">
        <v>0.30129719999999999</v>
      </c>
      <c r="KI236">
        <v>19.207540000000002</v>
      </c>
      <c r="KJ236" s="1">
        <v>1.008147E-3</v>
      </c>
      <c r="KK236" s="1">
        <v>0.71553860000000002</v>
      </c>
      <c r="KL236">
        <v>0.30129210000000001</v>
      </c>
      <c r="KM236">
        <v>19.647079999999999</v>
      </c>
      <c r="KN236" s="1">
        <v>9.6755560000000003E-4</v>
      </c>
      <c r="KO236" s="1">
        <v>0.68671749999999998</v>
      </c>
      <c r="KP236">
        <v>0.30129539999999999</v>
      </c>
      <c r="KQ236">
        <v>19.697859999999999</v>
      </c>
      <c r="KR236" s="1">
        <v>9.2862390000000004E-4</v>
      </c>
      <c r="KS236" s="1">
        <v>0.65906350000000002</v>
      </c>
      <c r="KT236">
        <v>0.3012957</v>
      </c>
      <c r="KU236">
        <v>19.563040000000001</v>
      </c>
      <c r="KV236" s="1">
        <v>8.9134109999999996E-4</v>
      </c>
      <c r="KW236" s="1">
        <v>0.63262929999999995</v>
      </c>
      <c r="KX236">
        <v>0.3012939</v>
      </c>
      <c r="KY236">
        <v>19.331569999999999</v>
      </c>
      <c r="KZ236" s="1">
        <v>8.5589140000000004E-4</v>
      </c>
      <c r="LA236" s="1">
        <v>0.60745510000000003</v>
      </c>
      <c r="LB236">
        <v>0.30129460000000002</v>
      </c>
      <c r="LC236">
        <v>18.937930000000001</v>
      </c>
      <c r="LD236" s="1">
        <v>8.2218720000000001E-4</v>
      </c>
      <c r="LE236" s="1">
        <v>0.58351770000000003</v>
      </c>
      <c r="LF236">
        <v>0.30129499999999998</v>
      </c>
      <c r="LG236">
        <v>18.430910000000001</v>
      </c>
      <c r="LH236" s="1">
        <v>7.9005340000000001E-4</v>
      </c>
      <c r="LI236" s="1">
        <v>0.56065540000000003</v>
      </c>
      <c r="LJ236">
        <v>0.30129440000000002</v>
      </c>
      <c r="LK236">
        <v>18.097629999999999</v>
      </c>
      <c r="LL236" s="1">
        <v>7.5919590000000003E-4</v>
      </c>
      <c r="LM236" s="1">
        <v>0.53879049999999995</v>
      </c>
      <c r="LN236">
        <v>0.30129430000000001</v>
      </c>
      <c r="LO236">
        <v>18.08447</v>
      </c>
      <c r="LP236" s="1">
        <v>7.2963399999999995E-4</v>
      </c>
      <c r="LQ236" s="1">
        <v>0.51784520000000001</v>
      </c>
      <c r="LR236">
        <v>0.30130069999999998</v>
      </c>
      <c r="LS236">
        <v>18.82469</v>
      </c>
      <c r="LT236" s="1">
        <v>7.0141910000000003E-4</v>
      </c>
      <c r="LU236" s="1">
        <v>0.49779099999999998</v>
      </c>
      <c r="LV236">
        <v>0.30129010000000001</v>
      </c>
      <c r="LW236">
        <v>19.42435</v>
      </c>
      <c r="LX236" s="1">
        <v>6.7458969999999998E-4</v>
      </c>
      <c r="LY236" s="1">
        <v>0.47874139999999998</v>
      </c>
      <c r="LZ236">
        <v>0.301286</v>
      </c>
      <c r="MA236">
        <v>19.80847</v>
      </c>
      <c r="MB236" s="1">
        <v>6.4915670000000004E-4</v>
      </c>
      <c r="MC236" s="1">
        <v>0.46066390000000002</v>
      </c>
      <c r="MD236">
        <v>0.3012726</v>
      </c>
      <c r="ME236">
        <v>20.157990000000002</v>
      </c>
      <c r="MF236" s="1">
        <v>6.2485480000000005E-4</v>
      </c>
      <c r="MG236" s="1">
        <v>0.44342979999999999</v>
      </c>
      <c r="MH236">
        <v>0.30125380000000002</v>
      </c>
      <c r="MI236">
        <v>20.036380000000001</v>
      </c>
      <c r="MJ236" s="1">
        <v>6.0162080000000003E-4</v>
      </c>
      <c r="MK236" s="1">
        <v>0.42696499999999998</v>
      </c>
      <c r="ML236">
        <v>0.3012127</v>
      </c>
      <c r="MM236">
        <v>19.447590000000002</v>
      </c>
      <c r="MN236" s="1">
        <v>5.7945200000000005E-4</v>
      </c>
      <c r="MO236" s="1">
        <v>0.41124349999999998</v>
      </c>
      <c r="MP236">
        <v>0.30115730000000002</v>
      </c>
      <c r="MQ236">
        <v>19.07546</v>
      </c>
      <c r="MR236" s="1">
        <v>5.582308E-4</v>
      </c>
      <c r="MS236" s="1">
        <v>0.39626220000000001</v>
      </c>
      <c r="MT236">
        <v>0.30108360000000001</v>
      </c>
      <c r="MU236">
        <v>19.013300000000001</v>
      </c>
      <c r="MV236" s="1">
        <v>5.3813169999999998E-4</v>
      </c>
      <c r="MW236" s="1">
        <v>0.38205889999999998</v>
      </c>
      <c r="MX236">
        <v>0.30099690000000001</v>
      </c>
      <c r="MY236">
        <v>19.70645</v>
      </c>
      <c r="MZ236" s="1">
        <v>5.1905729999999995E-4</v>
      </c>
      <c r="NA236" s="1">
        <v>0.36858540000000001</v>
      </c>
      <c r="NB236">
        <v>0.30089090000000002</v>
      </c>
      <c r="NC236">
        <v>20.431760000000001</v>
      </c>
      <c r="ND236" s="1">
        <v>5.0074560000000002E-4</v>
      </c>
      <c r="NE236" s="1">
        <v>0.35571350000000002</v>
      </c>
      <c r="NF236">
        <v>0.30076019999999998</v>
      </c>
      <c r="NG236">
        <v>20.89077</v>
      </c>
      <c r="NH236" s="1">
        <v>4.8324780000000002E-4</v>
      </c>
      <c r="NI236" s="1">
        <v>0.34340880000000001</v>
      </c>
      <c r="NJ236">
        <v>0.30063269999999997</v>
      </c>
      <c r="NK236">
        <v>21.214510000000001</v>
      </c>
      <c r="NL236" s="1">
        <v>4.6652370000000001E-4</v>
      </c>
      <c r="NM236" s="1">
        <v>0.33163039999999999</v>
      </c>
      <c r="NN236">
        <v>0.30049530000000002</v>
      </c>
      <c r="NO236">
        <v>21.06691</v>
      </c>
      <c r="NP236" s="1">
        <v>4.5048199999999999E-4</v>
      </c>
      <c r="NQ236" s="1">
        <v>0.32033210000000001</v>
      </c>
      <c r="NR236">
        <v>0.30036160000000001</v>
      </c>
      <c r="NS236">
        <v>20.736599999999999</v>
      </c>
      <c r="NT236" s="1">
        <v>4.3544599999999998E-4</v>
      </c>
      <c r="NU236" s="1">
        <v>0.3097162</v>
      </c>
      <c r="NV236">
        <v>0.30023569999999999</v>
      </c>
      <c r="NW236">
        <v>20.617450000000002</v>
      </c>
      <c r="NX236" s="1">
        <v>4.2210469999999999E-4</v>
      </c>
      <c r="NY236" s="1">
        <v>0.30024849999999997</v>
      </c>
      <c r="NZ236">
        <v>0.30012050000000001</v>
      </c>
      <c r="OA236">
        <v>20.73678</v>
      </c>
      <c r="OB236" s="1">
        <v>4.1091769999999998E-4</v>
      </c>
      <c r="OC236" s="1">
        <v>0.29228179999999998</v>
      </c>
      <c r="OD236">
        <v>0.3000196</v>
      </c>
      <c r="OE236">
        <v>20.920400000000001</v>
      </c>
      <c r="OF236" s="1">
        <v>4.0170210000000002E-4</v>
      </c>
      <c r="OG236" s="1">
        <v>0.2857015</v>
      </c>
      <c r="OH236">
        <v>0.29993930000000002</v>
      </c>
      <c r="OI236">
        <v>21.307539999999999</v>
      </c>
      <c r="OJ236" s="1">
        <v>3.933273E-4</v>
      </c>
      <c r="OK236" s="1">
        <v>0.27979199999999999</v>
      </c>
    </row>
    <row r="237" spans="1:401" x14ac:dyDescent="0.35">
      <c r="A237">
        <v>243</v>
      </c>
      <c r="B237" t="s">
        <v>4</v>
      </c>
      <c r="C237" t="s">
        <v>181</v>
      </c>
      <c r="D237" t="s">
        <v>243</v>
      </c>
      <c r="E237">
        <v>811.75559999999996</v>
      </c>
      <c r="F237">
        <v>0.52898730000000005</v>
      </c>
      <c r="G237">
        <v>17.30284</v>
      </c>
      <c r="H237">
        <v>0</v>
      </c>
      <c r="I237">
        <v>0</v>
      </c>
      <c r="J237">
        <v>0.52719050000000001</v>
      </c>
      <c r="K237">
        <v>16.864270000000001</v>
      </c>
      <c r="L237">
        <v>0</v>
      </c>
      <c r="M237">
        <v>0</v>
      </c>
      <c r="N237">
        <v>0.52535330000000002</v>
      </c>
      <c r="O237">
        <v>16.866620000000001</v>
      </c>
      <c r="P237">
        <v>0</v>
      </c>
      <c r="Q237">
        <v>0</v>
      </c>
      <c r="R237">
        <v>0.52347520000000003</v>
      </c>
      <c r="S237">
        <v>16.81054</v>
      </c>
      <c r="T237">
        <v>0</v>
      </c>
      <c r="U237">
        <v>0</v>
      </c>
      <c r="V237">
        <v>0.52156159999999996</v>
      </c>
      <c r="W237">
        <v>17.142710000000001</v>
      </c>
      <c r="X237">
        <v>0</v>
      </c>
      <c r="Y237">
        <v>0</v>
      </c>
      <c r="Z237">
        <v>0.51958320000000002</v>
      </c>
      <c r="AA237">
        <v>17.211490000000001</v>
      </c>
      <c r="AB237">
        <v>0</v>
      </c>
      <c r="AC237">
        <v>0</v>
      </c>
      <c r="AD237">
        <v>0.51756170000000001</v>
      </c>
      <c r="AE237">
        <v>17.247710000000001</v>
      </c>
      <c r="AF237">
        <v>0</v>
      </c>
      <c r="AG237">
        <v>0</v>
      </c>
      <c r="AH237">
        <v>0.51547869999999996</v>
      </c>
      <c r="AI237">
        <v>17.16338</v>
      </c>
      <c r="AJ237">
        <v>0</v>
      </c>
      <c r="AK237">
        <v>0</v>
      </c>
      <c r="AL237">
        <v>0.51334630000000003</v>
      </c>
      <c r="AM237">
        <v>16.871860000000002</v>
      </c>
      <c r="AN237">
        <v>0</v>
      </c>
      <c r="AO237">
        <v>0</v>
      </c>
      <c r="AP237">
        <v>0.51120529999999997</v>
      </c>
      <c r="AQ237">
        <v>16.518820000000002</v>
      </c>
      <c r="AR237">
        <v>0</v>
      </c>
      <c r="AS237">
        <v>0</v>
      </c>
      <c r="AT237">
        <v>0.5090306</v>
      </c>
      <c r="AU237">
        <v>16.562999999999999</v>
      </c>
      <c r="AV237" s="1">
        <v>1.4271169999999999E-31</v>
      </c>
      <c r="AW237" s="1">
        <v>5.3860539999999997E-29</v>
      </c>
      <c r="AX237">
        <v>0.50687409999999999</v>
      </c>
      <c r="AY237">
        <v>16.443819999999999</v>
      </c>
      <c r="AZ237" s="1">
        <v>3.320659E-21</v>
      </c>
      <c r="BA237" s="1">
        <v>1.251669E-18</v>
      </c>
      <c r="BB237">
        <v>0.50477179999999999</v>
      </c>
      <c r="BC237">
        <v>16.487690000000001</v>
      </c>
      <c r="BD237" s="1">
        <v>9.9811340000000002E-13</v>
      </c>
      <c r="BE237" s="1">
        <v>3.227393E-10</v>
      </c>
      <c r="BF237">
        <v>0.5026313</v>
      </c>
      <c r="BG237">
        <v>16.715330000000002</v>
      </c>
      <c r="BH237" s="1">
        <v>8.4785230000000002E-8</v>
      </c>
      <c r="BI237" s="1">
        <v>2.723007E-5</v>
      </c>
      <c r="BJ237">
        <v>0.50048250000000005</v>
      </c>
      <c r="BK237">
        <v>16.713349999999998</v>
      </c>
      <c r="BL237" s="1">
        <v>7.1329930000000005E-5</v>
      </c>
      <c r="BM237" s="1">
        <v>2.3523869999999999E-2</v>
      </c>
      <c r="BN237">
        <v>0.49834329999999999</v>
      </c>
      <c r="BO237">
        <v>16.545590000000001</v>
      </c>
      <c r="BP237" s="1">
        <v>8.5686270000000005E-3</v>
      </c>
      <c r="BQ237">
        <v>2.9102250000000001</v>
      </c>
      <c r="BR237">
        <v>0.4962107</v>
      </c>
      <c r="BS237">
        <v>16.199549999999999</v>
      </c>
      <c r="BT237">
        <v>0.27667740000000002</v>
      </c>
      <c r="BU237">
        <v>96.612560000000002</v>
      </c>
      <c r="BV237">
        <v>0.49405660000000001</v>
      </c>
      <c r="BW237">
        <v>16.045269999999999</v>
      </c>
      <c r="BX237">
        <v>3.281304</v>
      </c>
      <c r="BY237">
        <v>1175.3140000000001</v>
      </c>
      <c r="BZ237">
        <v>0.49175229999999998</v>
      </c>
      <c r="CA237">
        <v>16.119420000000002</v>
      </c>
      <c r="CB237">
        <v>17.43516</v>
      </c>
      <c r="CC237">
        <v>6393.1589999999997</v>
      </c>
      <c r="CD237">
        <v>0.48921700000000001</v>
      </c>
      <c r="CE237">
        <v>16.375260000000001</v>
      </c>
      <c r="CF237">
        <v>47.853290000000001</v>
      </c>
      <c r="CG237">
        <v>17939.830000000002</v>
      </c>
      <c r="CH237">
        <v>0.48630640000000003</v>
      </c>
      <c r="CI237">
        <v>16.663869999999999</v>
      </c>
      <c r="CJ237">
        <v>75.791560000000004</v>
      </c>
      <c r="CK237">
        <v>29002.23</v>
      </c>
      <c r="CL237">
        <v>0.48300549999999998</v>
      </c>
      <c r="CM237">
        <v>16.682880000000001</v>
      </c>
      <c r="CN237">
        <v>75.732219999999998</v>
      </c>
      <c r="CO237">
        <v>29547.22</v>
      </c>
      <c r="CP237">
        <v>0.47929179999999999</v>
      </c>
      <c r="CQ237">
        <v>16.58596</v>
      </c>
      <c r="CR237">
        <v>51.439839999999997</v>
      </c>
      <c r="CS237">
        <v>20444.22</v>
      </c>
      <c r="CT237">
        <v>0.47518290000000002</v>
      </c>
      <c r="CU237">
        <v>16.558589999999999</v>
      </c>
      <c r="CV237">
        <v>25.392189999999999</v>
      </c>
      <c r="CW237">
        <v>10266.39</v>
      </c>
      <c r="CX237">
        <v>0.47088819999999998</v>
      </c>
      <c r="CY237">
        <v>16.539100000000001</v>
      </c>
      <c r="CZ237">
        <v>9.6631350000000005</v>
      </c>
      <c r="DA237">
        <v>3969.1309999999999</v>
      </c>
      <c r="DB237">
        <v>0.46635969999999999</v>
      </c>
      <c r="DC237">
        <v>16.793620000000001</v>
      </c>
      <c r="DD237">
        <v>3.0088949999999999</v>
      </c>
      <c r="DE237">
        <v>1253.047</v>
      </c>
      <c r="DF237">
        <v>0.46154980000000001</v>
      </c>
      <c r="DG237">
        <v>17.164010000000001</v>
      </c>
      <c r="DH237">
        <v>0.83126319999999998</v>
      </c>
      <c r="DI237">
        <v>349.60719999999998</v>
      </c>
      <c r="DJ237">
        <v>0.45654630000000002</v>
      </c>
      <c r="DK237">
        <v>17.301590000000001</v>
      </c>
      <c r="DL237" s="1">
        <v>0.24028150000000001</v>
      </c>
      <c r="DM237">
        <v>101.13590000000001</v>
      </c>
      <c r="DN237">
        <v>0.45167010000000002</v>
      </c>
      <c r="DO237">
        <v>17.362580000000001</v>
      </c>
      <c r="DP237" s="1">
        <v>9.9094989999999994E-2</v>
      </c>
      <c r="DQ237">
        <v>41.180999999999997</v>
      </c>
      <c r="DR237">
        <v>0.44675130000000002</v>
      </c>
      <c r="DS237">
        <v>17.237500000000001</v>
      </c>
      <c r="DT237" s="1">
        <v>6.7876359999999997E-2</v>
      </c>
      <c r="DU237">
        <v>27.914850000000001</v>
      </c>
      <c r="DV237">
        <v>0.44157540000000001</v>
      </c>
      <c r="DW237">
        <v>17.049240000000001</v>
      </c>
      <c r="DX237" s="1">
        <v>6.2022269999999997E-2</v>
      </c>
      <c r="DY237" s="1">
        <v>25.520959999999999</v>
      </c>
      <c r="DZ237">
        <v>0.43656470000000003</v>
      </c>
      <c r="EA237">
        <v>16.96086</v>
      </c>
      <c r="EB237" s="1">
        <v>6.1835969999999997E-2</v>
      </c>
      <c r="EC237" s="1">
        <v>25.579899999999999</v>
      </c>
      <c r="ED237">
        <v>0.43137540000000002</v>
      </c>
      <c r="EE237">
        <v>16.95478</v>
      </c>
      <c r="EF237" s="1">
        <v>6.1880690000000002E-2</v>
      </c>
      <c r="EG237" s="1">
        <v>25.790379999999999</v>
      </c>
      <c r="EH237">
        <v>0.42622080000000001</v>
      </c>
      <c r="EI237">
        <v>17.184360000000002</v>
      </c>
      <c r="EJ237" s="1">
        <v>6.0480319999999997E-2</v>
      </c>
      <c r="EK237" s="1">
        <v>25.409050000000001</v>
      </c>
      <c r="EL237">
        <v>0.42130669999999998</v>
      </c>
      <c r="EM237">
        <v>17.502020000000002</v>
      </c>
      <c r="EN237" s="1">
        <v>5.7496640000000002E-2</v>
      </c>
      <c r="EO237" s="1">
        <v>24.33446</v>
      </c>
      <c r="EP237">
        <v>0.41658640000000002</v>
      </c>
      <c r="EQ237">
        <v>17.787870000000002</v>
      </c>
      <c r="ER237" s="1">
        <v>5.3419960000000002E-2</v>
      </c>
      <c r="ES237" s="1">
        <v>22.761749999999999</v>
      </c>
      <c r="ET237">
        <v>0.41202529999999998</v>
      </c>
      <c r="EU237">
        <v>17.954979999999999</v>
      </c>
      <c r="EV237" s="1">
        <v>4.8851190000000003E-2</v>
      </c>
      <c r="EW237" s="1">
        <v>20.944489999999998</v>
      </c>
      <c r="EX237">
        <v>0.40755740000000001</v>
      </c>
      <c r="EY237">
        <v>17.815100000000001</v>
      </c>
      <c r="EZ237" s="1">
        <v>4.4168760000000001E-2</v>
      </c>
      <c r="FA237" s="1">
        <v>19.051189999999998</v>
      </c>
      <c r="FB237">
        <v>0.40399839999999998</v>
      </c>
      <c r="FC237">
        <v>17.590450000000001</v>
      </c>
      <c r="FD237" s="1">
        <v>3.9600330000000003E-2</v>
      </c>
      <c r="FE237" s="1">
        <v>17.149329999999999</v>
      </c>
      <c r="FF237">
        <v>0.40109400000000001</v>
      </c>
      <c r="FG237">
        <v>17.467980000000001</v>
      </c>
      <c r="FH237" s="1">
        <v>3.5098509999999999E-2</v>
      </c>
      <c r="FI237" s="1">
        <v>15.245150000000001</v>
      </c>
      <c r="FJ237">
        <v>0.39864100000000002</v>
      </c>
      <c r="FK237">
        <v>17.50703</v>
      </c>
      <c r="FL237" s="1">
        <v>3.0723230000000001E-2</v>
      </c>
      <c r="FM237" s="1">
        <v>13.37133</v>
      </c>
      <c r="FN237">
        <v>0.3964877</v>
      </c>
      <c r="FO237">
        <v>18.15455</v>
      </c>
      <c r="FP237" s="1">
        <v>2.660423E-2</v>
      </c>
      <c r="FQ237" s="1">
        <v>11.595140000000001</v>
      </c>
      <c r="FR237">
        <v>0.39454990000000001</v>
      </c>
      <c r="FS237">
        <v>18.674099999999999</v>
      </c>
      <c r="FT237" s="1">
        <v>2.2918790000000001E-2</v>
      </c>
      <c r="FU237" s="1">
        <v>9.9989120000000007</v>
      </c>
      <c r="FV237">
        <v>0.39297949999999998</v>
      </c>
      <c r="FW237">
        <v>18.903110000000002</v>
      </c>
      <c r="FX237" s="1">
        <v>1.9774010000000002E-2</v>
      </c>
      <c r="FY237" s="1">
        <v>8.6297230000000003</v>
      </c>
      <c r="FZ237">
        <v>0.3918317</v>
      </c>
      <c r="GA237">
        <v>18.76369</v>
      </c>
      <c r="GB237" s="1">
        <v>1.7175409999999999E-2</v>
      </c>
      <c r="GC237" s="1">
        <v>7.4924270000000002</v>
      </c>
      <c r="GD237">
        <v>0.3910246</v>
      </c>
      <c r="GE237">
        <v>18.373390000000001</v>
      </c>
      <c r="GF237" s="1">
        <v>1.503617E-2</v>
      </c>
      <c r="GG237" s="1">
        <v>6.5534670000000004</v>
      </c>
      <c r="GH237">
        <v>0.3904627</v>
      </c>
      <c r="GI237">
        <v>17.93843</v>
      </c>
      <c r="GJ237" s="1">
        <v>1.32173E-2</v>
      </c>
      <c r="GK237" s="1">
        <v>5.7556570000000002</v>
      </c>
      <c r="GL237">
        <v>0.39011839999999998</v>
      </c>
      <c r="GM237">
        <v>17.6769</v>
      </c>
      <c r="GN237" s="1">
        <v>1.154673E-2</v>
      </c>
      <c r="GO237" s="1">
        <v>5.0256480000000003</v>
      </c>
      <c r="GP237">
        <v>0.38989449999999998</v>
      </c>
      <c r="GQ237">
        <v>17.707159999999998</v>
      </c>
      <c r="GR237" s="1">
        <v>9.8747660000000001E-3</v>
      </c>
      <c r="GS237" s="1">
        <v>4.298114</v>
      </c>
      <c r="GT237">
        <v>0.38977279999999997</v>
      </c>
      <c r="GU237">
        <v>18.463460000000001</v>
      </c>
      <c r="GV237" s="1">
        <v>8.1643700000000007E-3</v>
      </c>
      <c r="GW237" s="1">
        <v>3.5561129999999999</v>
      </c>
      <c r="GX237">
        <v>0.38974619999999999</v>
      </c>
      <c r="GY237">
        <v>19.10247</v>
      </c>
      <c r="GZ237" s="1">
        <v>6.5257930000000002E-3</v>
      </c>
      <c r="HA237" s="1">
        <v>2.843448</v>
      </c>
      <c r="HB237">
        <v>0.38979940000000002</v>
      </c>
      <c r="HC237">
        <v>19.453659999999999</v>
      </c>
      <c r="HD237" s="1">
        <v>5.1131750000000002E-3</v>
      </c>
      <c r="HE237" s="1">
        <v>2.2272859999999999</v>
      </c>
      <c r="HF237">
        <v>0.38989119999999999</v>
      </c>
      <c r="HG237">
        <v>19.619119999999999</v>
      </c>
      <c r="HH237" s="1">
        <v>4.0254030000000003E-3</v>
      </c>
      <c r="HI237" s="1">
        <v>1.7512030000000001</v>
      </c>
      <c r="HJ237">
        <v>0.39002029999999999</v>
      </c>
      <c r="HK237">
        <v>19.477910000000001</v>
      </c>
      <c r="HL237" s="1">
        <v>3.261155E-3</v>
      </c>
      <c r="HM237" s="1">
        <v>1.4158630000000001</v>
      </c>
      <c r="HN237">
        <v>0.39015719999999998</v>
      </c>
      <c r="HO237">
        <v>19.04692</v>
      </c>
      <c r="HP237" s="1">
        <v>2.751954E-3</v>
      </c>
      <c r="HQ237" s="1">
        <v>1.1921839999999999</v>
      </c>
      <c r="HR237">
        <v>0.39030680000000001</v>
      </c>
      <c r="HS237">
        <v>18.784680000000002</v>
      </c>
      <c r="HT237" s="1">
        <v>2.4128460000000002E-3</v>
      </c>
      <c r="HU237" s="1">
        <v>1.0434300000000001</v>
      </c>
      <c r="HV237">
        <v>0.39044289999999998</v>
      </c>
      <c r="HW237">
        <v>18.74438</v>
      </c>
      <c r="HX237" s="1">
        <v>2.1730619999999999E-3</v>
      </c>
      <c r="HY237" s="1">
        <v>0.93862159999999994</v>
      </c>
      <c r="HZ237">
        <v>0.39055699999999999</v>
      </c>
      <c r="IA237">
        <v>19.349699999999999</v>
      </c>
      <c r="IB237" s="1">
        <v>1.987394E-3</v>
      </c>
      <c r="IC237" s="1">
        <v>0.85788600000000004</v>
      </c>
      <c r="ID237">
        <v>0.3906695</v>
      </c>
      <c r="IE237">
        <v>20.099489999999999</v>
      </c>
      <c r="IF237" s="1">
        <v>1.834521E-3</v>
      </c>
      <c r="IG237" s="1">
        <v>0.79148909999999995</v>
      </c>
      <c r="IH237">
        <v>0.3907504</v>
      </c>
      <c r="II237">
        <v>20.61112</v>
      </c>
      <c r="IJ237" s="1">
        <v>1.705872E-3</v>
      </c>
      <c r="IK237" s="1">
        <v>0.7357361</v>
      </c>
      <c r="IL237">
        <v>0.39081159999999998</v>
      </c>
      <c r="IM237">
        <v>20.916450000000001</v>
      </c>
      <c r="IN237" s="1">
        <v>1.5982150000000001E-3</v>
      </c>
      <c r="IO237" s="1">
        <v>0.68907099999999999</v>
      </c>
      <c r="IP237">
        <v>0.39087719999999998</v>
      </c>
      <c r="IQ237">
        <v>20.759540000000001</v>
      </c>
      <c r="IR237" s="1">
        <v>1.508505E-3</v>
      </c>
      <c r="IS237" s="1">
        <v>0.65015880000000004</v>
      </c>
      <c r="IT237">
        <v>0.39091209999999998</v>
      </c>
      <c r="IU237">
        <v>20.3581</v>
      </c>
      <c r="IV237" s="1">
        <v>1.433494E-3</v>
      </c>
      <c r="IW237" s="1">
        <v>0.61770630000000004</v>
      </c>
      <c r="IX237">
        <v>0.39093689999999998</v>
      </c>
      <c r="IY237">
        <v>20.149650000000001</v>
      </c>
      <c r="IZ237" s="1">
        <v>1.3719279999999999E-3</v>
      </c>
      <c r="JA237" s="1">
        <v>0.59102589999999999</v>
      </c>
      <c r="JB237">
        <v>0.39095010000000002</v>
      </c>
      <c r="JC237">
        <v>20.19238</v>
      </c>
      <c r="JD237" s="1">
        <v>1.322754E-3</v>
      </c>
      <c r="JE237" s="1">
        <v>0.56968600000000003</v>
      </c>
      <c r="JF237">
        <v>0.39096880000000001</v>
      </c>
      <c r="JG237">
        <v>20.635619999999999</v>
      </c>
      <c r="JH237" s="1">
        <v>1.283448E-3</v>
      </c>
      <c r="JI237" s="1">
        <v>0.55269290000000004</v>
      </c>
      <c r="JJ237">
        <v>0.39097369999999998</v>
      </c>
      <c r="JK237">
        <v>20.83258</v>
      </c>
      <c r="JL237" s="1">
        <v>1.2498310000000001E-3</v>
      </c>
      <c r="JM237" s="1">
        <v>0.53815310000000005</v>
      </c>
      <c r="JN237">
        <v>0.39097929999999997</v>
      </c>
      <c r="JO237">
        <v>20.835139999999999</v>
      </c>
      <c r="JP237" s="1">
        <v>1.216469E-3</v>
      </c>
      <c r="JQ237" s="1">
        <v>0.52387450000000002</v>
      </c>
      <c r="JR237">
        <v>0.39098500000000003</v>
      </c>
      <c r="JS237">
        <v>20.404949999999999</v>
      </c>
      <c r="JT237" s="1">
        <v>1.180588E-3</v>
      </c>
      <c r="JU237" s="1">
        <v>0.50846049999999998</v>
      </c>
      <c r="JV237">
        <v>0.39097769999999998</v>
      </c>
      <c r="JW237">
        <v>19.79879</v>
      </c>
      <c r="JX237" s="1">
        <v>1.1410330000000001E-3</v>
      </c>
      <c r="JY237" s="1">
        <v>0.4915542</v>
      </c>
      <c r="JZ237">
        <v>0.39098509999999997</v>
      </c>
      <c r="KA237">
        <v>19.354479999999999</v>
      </c>
      <c r="KB237" s="1">
        <v>1.099331E-3</v>
      </c>
      <c r="KC237" s="1">
        <v>0.47362539999999997</v>
      </c>
      <c r="KD237">
        <v>0.3909897</v>
      </c>
      <c r="KE237">
        <v>19.179939999999998</v>
      </c>
      <c r="KF237" s="1">
        <v>1.056693E-3</v>
      </c>
      <c r="KG237" s="1">
        <v>0.4553025</v>
      </c>
      <c r="KH237">
        <v>0.39099309999999998</v>
      </c>
      <c r="KI237">
        <v>19.190629999999999</v>
      </c>
      <c r="KJ237" s="1">
        <v>1.0145309999999999E-3</v>
      </c>
      <c r="KK237" s="1">
        <v>0.43716120000000003</v>
      </c>
      <c r="KL237">
        <v>0.39099339999999999</v>
      </c>
      <c r="KM237">
        <v>19.639559999999999</v>
      </c>
      <c r="KN237" s="1">
        <v>9.7369899999999996E-4</v>
      </c>
      <c r="KO237" s="1">
        <v>0.4195545</v>
      </c>
      <c r="KP237">
        <v>0.39098729999999998</v>
      </c>
      <c r="KQ237">
        <v>19.730869999999999</v>
      </c>
      <c r="KR237" s="1">
        <v>9.3449989999999997E-4</v>
      </c>
      <c r="KS237" s="1">
        <v>0.40265610000000002</v>
      </c>
      <c r="KT237">
        <v>0.39098149999999998</v>
      </c>
      <c r="KU237">
        <v>19.61591</v>
      </c>
      <c r="KV237" s="1">
        <v>8.9695140000000003E-4</v>
      </c>
      <c r="KW237" s="1">
        <v>0.38649860000000003</v>
      </c>
      <c r="KX237">
        <v>0.39098470000000002</v>
      </c>
      <c r="KY237">
        <v>19.395150000000001</v>
      </c>
      <c r="KZ237" s="1">
        <v>8.6123060000000003E-4</v>
      </c>
      <c r="LA237" s="1">
        <v>0.37109959999999997</v>
      </c>
      <c r="LB237">
        <v>0.39098670000000002</v>
      </c>
      <c r="LC237">
        <v>18.987880000000001</v>
      </c>
      <c r="LD237" s="1">
        <v>8.2727310000000004E-4</v>
      </c>
      <c r="LE237" s="1">
        <v>0.35646149999999999</v>
      </c>
      <c r="LF237">
        <v>0.39098549999999999</v>
      </c>
      <c r="LG237">
        <v>18.460370000000001</v>
      </c>
      <c r="LH237" s="1">
        <v>7.9490949999999996E-4</v>
      </c>
      <c r="LI237" s="1">
        <v>0.34248590000000001</v>
      </c>
      <c r="LJ237">
        <v>0.3909841</v>
      </c>
      <c r="LK237">
        <v>18.103619999999999</v>
      </c>
      <c r="LL237" s="1">
        <v>7.6384070000000003E-4</v>
      </c>
      <c r="LM237" s="1">
        <v>0.32912219999999998</v>
      </c>
      <c r="LN237">
        <v>0.39098379999999999</v>
      </c>
      <c r="LO237">
        <v>18.077929999999999</v>
      </c>
      <c r="LP237" s="1">
        <v>7.3408869999999995E-4</v>
      </c>
      <c r="LQ237" s="1">
        <v>0.3163243</v>
      </c>
      <c r="LR237">
        <v>0.39098690000000003</v>
      </c>
      <c r="LS237">
        <v>18.816310000000001</v>
      </c>
      <c r="LT237" s="1">
        <v>7.0567510000000004E-4</v>
      </c>
      <c r="LU237" s="1">
        <v>0.30406719999999998</v>
      </c>
      <c r="LV237">
        <v>0.39098690000000003</v>
      </c>
      <c r="LW237">
        <v>19.439579999999999</v>
      </c>
      <c r="LX237" s="1">
        <v>6.7862390000000003E-4</v>
      </c>
      <c r="LY237" s="1">
        <v>0.29240699999999997</v>
      </c>
      <c r="LZ237">
        <v>0.39097599999999999</v>
      </c>
      <c r="MA237">
        <v>19.845870000000001</v>
      </c>
      <c r="MB237" s="1">
        <v>6.5299119999999997E-4</v>
      </c>
      <c r="MC237" s="1">
        <v>0.28134940000000003</v>
      </c>
      <c r="MD237">
        <v>0.39096069999999999</v>
      </c>
      <c r="ME237">
        <v>20.202220000000001</v>
      </c>
      <c r="MF237" s="1">
        <v>6.2852209999999999E-4</v>
      </c>
      <c r="MG237" s="1">
        <v>0.27081240000000001</v>
      </c>
      <c r="MH237">
        <v>0.39093020000000001</v>
      </c>
      <c r="MI237">
        <v>20.081880000000002</v>
      </c>
      <c r="MJ237" s="1">
        <v>6.0511690000000003E-4</v>
      </c>
      <c r="MK237" s="1">
        <v>0.26074560000000002</v>
      </c>
      <c r="ML237">
        <v>0.39088339999999999</v>
      </c>
      <c r="MM237">
        <v>19.48319</v>
      </c>
      <c r="MN237" s="1">
        <v>5.8279149999999999E-4</v>
      </c>
      <c r="MO237" s="1">
        <v>0.25112899999999999</v>
      </c>
      <c r="MP237">
        <v>0.39081349999999998</v>
      </c>
      <c r="MQ237">
        <v>19.084669999999999</v>
      </c>
      <c r="MR237" s="1">
        <v>5.6141290000000005E-4</v>
      </c>
      <c r="MS237" s="1">
        <v>0.2419605</v>
      </c>
      <c r="MT237">
        <v>0.39073029999999997</v>
      </c>
      <c r="MU237">
        <v>19.00339</v>
      </c>
      <c r="MV237" s="1">
        <v>5.4115100000000002E-4</v>
      </c>
      <c r="MW237" s="1">
        <v>0.2332581</v>
      </c>
      <c r="MX237">
        <v>0.39062239999999998</v>
      </c>
      <c r="MY237">
        <v>19.693049999999999</v>
      </c>
      <c r="MZ237" s="1">
        <v>5.2192419999999996E-4</v>
      </c>
      <c r="NA237" s="1">
        <v>0.2250046</v>
      </c>
      <c r="NB237">
        <v>0.39048310000000003</v>
      </c>
      <c r="NC237">
        <v>20.435420000000001</v>
      </c>
      <c r="ND237" s="1">
        <v>5.0349740000000002E-4</v>
      </c>
      <c r="NE237" s="1">
        <v>0.21712960000000001</v>
      </c>
      <c r="NF237">
        <v>0.39031589999999999</v>
      </c>
      <c r="NG237">
        <v>20.917629999999999</v>
      </c>
      <c r="NH237" s="1">
        <v>4.8587009999999999E-4</v>
      </c>
      <c r="NI237" s="1">
        <v>0.20959079999999999</v>
      </c>
      <c r="NJ237">
        <v>0.39014409999999999</v>
      </c>
      <c r="NK237">
        <v>21.24531</v>
      </c>
      <c r="NL237" s="1">
        <v>4.6903979999999998E-4</v>
      </c>
      <c r="NM237" s="1">
        <v>0.20237920000000001</v>
      </c>
      <c r="NN237">
        <v>0.38996649999999999</v>
      </c>
      <c r="NO237">
        <v>21.097439999999999</v>
      </c>
      <c r="NP237" s="1">
        <v>4.5289370000000002E-4</v>
      </c>
      <c r="NQ237" s="1">
        <v>0.19545969999999999</v>
      </c>
      <c r="NR237">
        <v>0.38978370000000001</v>
      </c>
      <c r="NS237">
        <v>20.744579999999999</v>
      </c>
      <c r="NT237" s="1">
        <v>4.3767140000000002E-4</v>
      </c>
      <c r="NU237" s="1">
        <v>0.18892829999999999</v>
      </c>
      <c r="NV237">
        <v>0.38962859999999999</v>
      </c>
      <c r="NW237">
        <v>20.599769999999999</v>
      </c>
      <c r="NX237" s="1">
        <v>4.2404839999999998E-4</v>
      </c>
      <c r="NY237" s="1">
        <v>0.1830618</v>
      </c>
      <c r="NZ237">
        <v>0.38947399999999999</v>
      </c>
      <c r="OA237">
        <v>20.70853</v>
      </c>
      <c r="OB237" s="1">
        <v>4.1252710000000002E-4</v>
      </c>
      <c r="OC237" s="1">
        <v>0.17809539999999999</v>
      </c>
      <c r="OD237">
        <v>0.38933790000000001</v>
      </c>
      <c r="OE237">
        <v>20.912279999999999</v>
      </c>
      <c r="OF237" s="1">
        <v>4.0304650000000001E-4</v>
      </c>
      <c r="OG237" s="1">
        <v>0.1739947</v>
      </c>
      <c r="OH237">
        <v>0.3892293</v>
      </c>
      <c r="OI237">
        <v>21.31878</v>
      </c>
      <c r="OJ237" s="1">
        <v>3.9460470000000003E-4</v>
      </c>
      <c r="OK237" s="1">
        <v>0.17037150000000001</v>
      </c>
    </row>
    <row r="238" spans="1:401" x14ac:dyDescent="0.35">
      <c r="A238">
        <v>244</v>
      </c>
      <c r="B238" t="s">
        <v>4</v>
      </c>
      <c r="C238" t="s">
        <v>181</v>
      </c>
      <c r="D238" t="s">
        <v>244</v>
      </c>
      <c r="E238">
        <v>885.81590000000006</v>
      </c>
      <c r="F238">
        <v>0.92218319999999998</v>
      </c>
      <c r="G238">
        <v>17.354520000000001</v>
      </c>
      <c r="H238">
        <v>0</v>
      </c>
      <c r="I238">
        <v>0</v>
      </c>
      <c r="J238">
        <v>0.92016810000000004</v>
      </c>
      <c r="K238">
        <v>16.932040000000001</v>
      </c>
      <c r="L238">
        <v>0</v>
      </c>
      <c r="M238">
        <v>0</v>
      </c>
      <c r="N238">
        <v>0.9181762</v>
      </c>
      <c r="O238">
        <v>16.916689999999999</v>
      </c>
      <c r="P238">
        <v>0</v>
      </c>
      <c r="Q238">
        <v>0</v>
      </c>
      <c r="R238">
        <v>0.91609059999999998</v>
      </c>
      <c r="S238">
        <v>16.843810000000001</v>
      </c>
      <c r="T238">
        <v>0</v>
      </c>
      <c r="U238">
        <v>0</v>
      </c>
      <c r="V238">
        <v>0.91393720000000001</v>
      </c>
      <c r="W238">
        <v>17.132249999999999</v>
      </c>
      <c r="X238">
        <v>0</v>
      </c>
      <c r="Y238">
        <v>0</v>
      </c>
      <c r="Z238">
        <v>0.91178219999999999</v>
      </c>
      <c r="AA238">
        <v>17.201519999999999</v>
      </c>
      <c r="AB238">
        <v>0</v>
      </c>
      <c r="AC238">
        <v>0</v>
      </c>
      <c r="AD238">
        <v>0.90949400000000002</v>
      </c>
      <c r="AE238">
        <v>17.241019999999999</v>
      </c>
      <c r="AF238">
        <v>0</v>
      </c>
      <c r="AG238">
        <v>0</v>
      </c>
      <c r="AH238">
        <v>0.90719070000000002</v>
      </c>
      <c r="AI238">
        <v>17.178439999999998</v>
      </c>
      <c r="AJ238">
        <v>0</v>
      </c>
      <c r="AK238">
        <v>0</v>
      </c>
      <c r="AL238">
        <v>0.90481080000000003</v>
      </c>
      <c r="AM238">
        <v>16.916720000000002</v>
      </c>
      <c r="AN238">
        <v>0</v>
      </c>
      <c r="AO238">
        <v>0</v>
      </c>
      <c r="AP238">
        <v>0.90245070000000005</v>
      </c>
      <c r="AQ238">
        <v>16.57432</v>
      </c>
      <c r="AR238">
        <v>0</v>
      </c>
      <c r="AS238">
        <v>0</v>
      </c>
      <c r="AT238">
        <v>0.90005659999999998</v>
      </c>
      <c r="AU238">
        <v>16.60744</v>
      </c>
      <c r="AV238" s="1">
        <v>1.785393E-32</v>
      </c>
      <c r="AW238" s="1">
        <v>7.1852079999999996E-30</v>
      </c>
      <c r="AX238">
        <v>0.89769060000000001</v>
      </c>
      <c r="AY238">
        <v>16.478020000000001</v>
      </c>
      <c r="AZ238" s="1">
        <v>5.0603389999999997E-22</v>
      </c>
      <c r="BA238" s="1">
        <v>1.871331E-19</v>
      </c>
      <c r="BB238">
        <v>0.89537429999999996</v>
      </c>
      <c r="BC238">
        <v>16.48884</v>
      </c>
      <c r="BD238" s="1">
        <v>3.201465E-13</v>
      </c>
      <c r="BE238" s="1">
        <v>7.3189590000000004E-11</v>
      </c>
      <c r="BF238">
        <v>0.89299119999999998</v>
      </c>
      <c r="BG238">
        <v>16.697230000000001</v>
      </c>
      <c r="BH238" s="1">
        <v>4.9345399999999998E-8</v>
      </c>
      <c r="BI238" s="1">
        <v>1.341326E-5</v>
      </c>
      <c r="BJ238">
        <v>0.89059310000000003</v>
      </c>
      <c r="BK238">
        <v>16.705290000000002</v>
      </c>
      <c r="BL238" s="1">
        <v>4.7692640000000001E-5</v>
      </c>
      <c r="BM238" s="1">
        <v>1.4332559999999999E-2</v>
      </c>
      <c r="BN238">
        <v>0.88820679999999996</v>
      </c>
      <c r="BO238">
        <v>16.56071</v>
      </c>
      <c r="BP238" s="1">
        <v>6.2784659999999999E-3</v>
      </c>
      <c r="BQ238">
        <v>2.0384929999999999</v>
      </c>
      <c r="BR238">
        <v>0.88581220000000005</v>
      </c>
      <c r="BS238">
        <v>16.24915</v>
      </c>
      <c r="BT238">
        <v>0.2181276</v>
      </c>
      <c r="BU238">
        <v>75.743610000000004</v>
      </c>
      <c r="BV238">
        <v>0.88341860000000005</v>
      </c>
      <c r="BW238">
        <v>16.109490000000001</v>
      </c>
      <c r="BX238">
        <v>2.75373</v>
      </c>
      <c r="BY238">
        <v>1015.881</v>
      </c>
      <c r="BZ238">
        <v>0.88081679999999996</v>
      </c>
      <c r="CA238">
        <v>16.180230000000002</v>
      </c>
      <c r="CB238">
        <v>15.46003</v>
      </c>
      <c r="CC238">
        <v>6029.8879999999999</v>
      </c>
      <c r="CD238">
        <v>0.87791750000000002</v>
      </c>
      <c r="CE238">
        <v>16.42455</v>
      </c>
      <c r="CF238">
        <v>44.580210000000001</v>
      </c>
      <c r="CG238">
        <v>18320.189999999999</v>
      </c>
      <c r="CH238">
        <v>0.87459149999999997</v>
      </c>
      <c r="CI238">
        <v>16.68497</v>
      </c>
      <c r="CJ238">
        <v>73.838340000000002</v>
      </c>
      <c r="CK238">
        <v>31857.94</v>
      </c>
      <c r="CL238">
        <v>0.87085729999999995</v>
      </c>
      <c r="CM238">
        <v>16.691790000000001</v>
      </c>
      <c r="CN238">
        <v>76.837720000000004</v>
      </c>
      <c r="CO238">
        <v>34706.15</v>
      </c>
      <c r="CP238">
        <v>0.86678120000000003</v>
      </c>
      <c r="CQ238">
        <v>16.57713</v>
      </c>
      <c r="CR238">
        <v>54.14969</v>
      </c>
      <c r="CS238">
        <v>25539.59</v>
      </c>
      <c r="CT238">
        <v>0.86230359999999995</v>
      </c>
      <c r="CU238">
        <v>16.543220000000002</v>
      </c>
      <c r="CV238">
        <v>27.627400000000002</v>
      </c>
      <c r="CW238">
        <v>13561.82</v>
      </c>
      <c r="CX238">
        <v>0.85797889999999999</v>
      </c>
      <c r="CY238">
        <v>16.540369999999999</v>
      </c>
      <c r="CZ238">
        <v>10.82329</v>
      </c>
      <c r="DA238">
        <v>5509.6019999999999</v>
      </c>
      <c r="DB238">
        <v>0.85368880000000003</v>
      </c>
      <c r="DC238">
        <v>16.813040000000001</v>
      </c>
      <c r="DD238">
        <v>3.4502679999999999</v>
      </c>
      <c r="DE238">
        <v>1812.098</v>
      </c>
      <c r="DF238">
        <v>0.84913950000000005</v>
      </c>
      <c r="DG238">
        <v>17.205020000000001</v>
      </c>
      <c r="DH238">
        <v>0.96537459999999997</v>
      </c>
      <c r="DI238">
        <v>517.99760000000003</v>
      </c>
      <c r="DJ238">
        <v>0.84443570000000001</v>
      </c>
      <c r="DK238">
        <v>17.36205</v>
      </c>
      <c r="DL238" s="1">
        <v>0.27496290000000001</v>
      </c>
      <c r="DM238">
        <v>147.03149999999999</v>
      </c>
      <c r="DN238">
        <v>0.84010189999999996</v>
      </c>
      <c r="DO238">
        <v>17.412140000000001</v>
      </c>
      <c r="DP238" s="1">
        <v>0.1071867</v>
      </c>
      <c r="DQ238">
        <v>54.678980000000003</v>
      </c>
      <c r="DR238">
        <v>0.8355728</v>
      </c>
      <c r="DS238">
        <v>17.26717</v>
      </c>
      <c r="DT238" s="1">
        <v>6.9610909999999998E-2</v>
      </c>
      <c r="DU238">
        <v>33.724249999999998</v>
      </c>
      <c r="DV238">
        <v>0.83070739999999998</v>
      </c>
      <c r="DW238">
        <v>17.047709999999999</v>
      </c>
      <c r="DX238" s="1">
        <v>6.226661E-2</v>
      </c>
      <c r="DY238">
        <v>29.619479999999999</v>
      </c>
      <c r="DZ238">
        <v>0.82617160000000001</v>
      </c>
      <c r="EA238">
        <v>16.935639999999999</v>
      </c>
      <c r="EB238" s="1">
        <v>6.1781089999999997E-2</v>
      </c>
      <c r="EC238">
        <v>29.39828</v>
      </c>
      <c r="ED238">
        <v>0.82135880000000006</v>
      </c>
      <c r="EE238">
        <v>16.93</v>
      </c>
      <c r="EF238" s="1">
        <v>6.189219E-2</v>
      </c>
      <c r="EG238" s="1">
        <v>29.674880000000002</v>
      </c>
      <c r="EH238">
        <v>0.81662219999999996</v>
      </c>
      <c r="EI238">
        <v>17.176919999999999</v>
      </c>
      <c r="EJ238" s="1">
        <v>6.0665749999999997E-2</v>
      </c>
      <c r="EK238" s="1">
        <v>29.372330000000002</v>
      </c>
      <c r="EL238">
        <v>0.81251079999999998</v>
      </c>
      <c r="EM238">
        <v>17.52768</v>
      </c>
      <c r="EN238" s="1">
        <v>5.7843899999999997E-2</v>
      </c>
      <c r="EO238" s="1">
        <v>28.267569999999999</v>
      </c>
      <c r="EP238">
        <v>0.80892410000000003</v>
      </c>
      <c r="EQ238">
        <v>17.836040000000001</v>
      </c>
      <c r="ER238" s="1">
        <v>5.3865370000000003E-2</v>
      </c>
      <c r="ES238" s="1">
        <v>26.542490000000001</v>
      </c>
      <c r="ET238">
        <v>0.80547380000000002</v>
      </c>
      <c r="EU238">
        <v>17.99718</v>
      </c>
      <c r="EV238" s="1">
        <v>4.9336089999999999E-2</v>
      </c>
      <c r="EW238" s="1">
        <v>24.488530000000001</v>
      </c>
      <c r="EX238">
        <v>0.80214070000000004</v>
      </c>
      <c r="EY238">
        <v>17.837530000000001</v>
      </c>
      <c r="EZ238" s="1">
        <v>4.4663719999999997E-2</v>
      </c>
      <c r="FA238" s="1">
        <v>22.318079999999998</v>
      </c>
      <c r="FB238">
        <v>0.79989889999999997</v>
      </c>
      <c r="FC238">
        <v>17.584689999999998</v>
      </c>
      <c r="FD238" s="1">
        <v>4.0094379999999999E-2</v>
      </c>
      <c r="FE238" s="1">
        <v>20.13664</v>
      </c>
      <c r="FF238">
        <v>0.79796299999999998</v>
      </c>
      <c r="FG238">
        <v>17.436520000000002</v>
      </c>
      <c r="FH238" s="1">
        <v>3.5589839999999998E-2</v>
      </c>
      <c r="FI238" s="1">
        <v>17.963349999999998</v>
      </c>
      <c r="FJ238">
        <v>0.79642729999999995</v>
      </c>
      <c r="FK238">
        <v>17.471889999999998</v>
      </c>
      <c r="FL238" s="1">
        <v>3.1200579999999999E-2</v>
      </c>
      <c r="FM238" s="1">
        <v>15.811210000000001</v>
      </c>
      <c r="FN238">
        <v>0.79503789999999996</v>
      </c>
      <c r="FO238">
        <v>18.125330000000002</v>
      </c>
      <c r="FP238" s="1">
        <v>2.7048320000000001E-2</v>
      </c>
      <c r="FQ238" s="1">
        <v>13.749549999999999</v>
      </c>
      <c r="FR238">
        <v>0.79398880000000005</v>
      </c>
      <c r="FS238">
        <v>18.67905</v>
      </c>
      <c r="FT238" s="1">
        <v>2.3313179999999999E-2</v>
      </c>
      <c r="FU238" s="1">
        <v>11.871689999999999</v>
      </c>
      <c r="FV238">
        <v>0.79317159999999998</v>
      </c>
      <c r="FW238">
        <v>18.945959999999999</v>
      </c>
      <c r="FX238" s="1">
        <v>2.0109539999999999E-2</v>
      </c>
      <c r="FY238" s="1">
        <v>10.24512</v>
      </c>
      <c r="FZ238">
        <v>0.79264710000000005</v>
      </c>
      <c r="GA238">
        <v>18.832470000000001</v>
      </c>
      <c r="GB238" s="1">
        <v>1.745358E-2</v>
      </c>
      <c r="GC238" s="1">
        <v>8.8852949999999993</v>
      </c>
      <c r="GD238">
        <v>0.79252440000000002</v>
      </c>
      <c r="GE238">
        <v>18.437519999999999</v>
      </c>
      <c r="GF238" s="1">
        <v>1.526797E-2</v>
      </c>
      <c r="GG238" s="1">
        <v>7.7619999999999996</v>
      </c>
      <c r="GH238">
        <v>0.79250960000000004</v>
      </c>
      <c r="GI238">
        <v>17.974820000000001</v>
      </c>
      <c r="GJ238" s="1">
        <v>1.3419250000000001E-2</v>
      </c>
      <c r="GK238" s="1">
        <v>6.8152100000000004</v>
      </c>
      <c r="GL238">
        <v>0.79259820000000003</v>
      </c>
      <c r="GM238">
        <v>17.674150000000001</v>
      </c>
      <c r="GN238" s="1">
        <v>1.1737920000000001E-2</v>
      </c>
      <c r="GO238" s="1">
        <v>5.9632059999999996</v>
      </c>
      <c r="GP238">
        <v>0.79270560000000001</v>
      </c>
      <c r="GQ238">
        <v>17.681699999999999</v>
      </c>
      <c r="GR238" s="1">
        <v>1.006993E-2</v>
      </c>
      <c r="GS238" s="1">
        <v>5.1267610000000001</v>
      </c>
      <c r="GT238">
        <v>0.79281690000000005</v>
      </c>
      <c r="GU238">
        <v>18.431660000000001</v>
      </c>
      <c r="GV238" s="1">
        <v>8.3611510000000007E-3</v>
      </c>
      <c r="GW238" s="1">
        <v>4.272932</v>
      </c>
      <c r="GX238">
        <v>0.79291590000000001</v>
      </c>
      <c r="GY238">
        <v>19.113109999999999</v>
      </c>
      <c r="GZ238" s="1">
        <v>6.7082909999999999E-3</v>
      </c>
      <c r="HA238" s="1">
        <v>3.4399060000000001</v>
      </c>
      <c r="HB238">
        <v>0.79306719999999997</v>
      </c>
      <c r="HC238">
        <v>19.51398</v>
      </c>
      <c r="HD238" s="1">
        <v>5.2645169999999998E-3</v>
      </c>
      <c r="HE238" s="1">
        <v>2.7032259999999999</v>
      </c>
      <c r="HF238">
        <v>0.79321240000000004</v>
      </c>
      <c r="HG238">
        <v>19.699770000000001</v>
      </c>
      <c r="HH238" s="1">
        <v>4.1379210000000001E-3</v>
      </c>
      <c r="HI238" s="1">
        <v>2.1206299999999998</v>
      </c>
      <c r="HJ238">
        <v>0.79337120000000005</v>
      </c>
      <c r="HK238">
        <v>19.544029999999999</v>
      </c>
      <c r="HL238" s="1">
        <v>3.3383390000000001E-3</v>
      </c>
      <c r="HM238" s="1">
        <v>1.702752</v>
      </c>
      <c r="HN238">
        <v>0.79352330000000004</v>
      </c>
      <c r="HO238">
        <v>19.082840000000001</v>
      </c>
      <c r="HP238" s="1">
        <v>2.802995E-3</v>
      </c>
      <c r="HQ238" s="1">
        <v>1.4213260000000001</v>
      </c>
      <c r="HR238">
        <v>0.79363150000000005</v>
      </c>
      <c r="HS238">
        <v>18.778590000000001</v>
      </c>
      <c r="HT238" s="1">
        <v>2.447271E-3</v>
      </c>
      <c r="HU238" s="1">
        <v>1.2346539999999999</v>
      </c>
      <c r="HV238">
        <v>0.79373640000000001</v>
      </c>
      <c r="HW238">
        <v>18.715879999999999</v>
      </c>
      <c r="HX238" s="1">
        <v>2.1981259999999999E-3</v>
      </c>
      <c r="HY238" s="1">
        <v>1.105178</v>
      </c>
      <c r="HZ238">
        <v>0.79377830000000005</v>
      </c>
      <c r="IA238">
        <v>19.321909999999999</v>
      </c>
      <c r="IB238" s="1">
        <v>2.007263E-3</v>
      </c>
      <c r="IC238" s="1">
        <v>1.0073019999999999</v>
      </c>
      <c r="ID238">
        <v>0.79383499999999996</v>
      </c>
      <c r="IE238">
        <v>20.10859</v>
      </c>
      <c r="IF238" s="1">
        <v>1.8510480000000001E-3</v>
      </c>
      <c r="IG238" s="1">
        <v>0.92772089999999996</v>
      </c>
      <c r="IH238">
        <v>0.79388990000000004</v>
      </c>
      <c r="II238">
        <v>20.65896</v>
      </c>
      <c r="IJ238" s="1">
        <v>1.719751E-3</v>
      </c>
      <c r="IK238" s="1">
        <v>0.86105969999999998</v>
      </c>
      <c r="IL238">
        <v>0.79391339999999999</v>
      </c>
      <c r="IM238">
        <v>20.979869999999998</v>
      </c>
      <c r="IN238" s="1">
        <v>1.6098009999999999E-3</v>
      </c>
      <c r="IO238" s="1">
        <v>0.80520429999999998</v>
      </c>
      <c r="IP238">
        <v>0.79393279999999999</v>
      </c>
      <c r="IQ238">
        <v>20.817810000000001</v>
      </c>
      <c r="IR238" s="1">
        <v>1.5181719999999999E-3</v>
      </c>
      <c r="IS238" s="1">
        <v>0.75861429999999996</v>
      </c>
      <c r="IT238">
        <v>0.79394670000000001</v>
      </c>
      <c r="IU238">
        <v>20.390799999999999</v>
      </c>
      <c r="IV238" s="1">
        <v>1.441541E-3</v>
      </c>
      <c r="IW238" s="1">
        <v>0.71974059999999995</v>
      </c>
      <c r="IX238">
        <v>0.79393910000000001</v>
      </c>
      <c r="IY238">
        <v>20.142489999999999</v>
      </c>
      <c r="IZ238" s="1">
        <v>1.378478E-3</v>
      </c>
      <c r="JA238" s="1">
        <v>0.6876584</v>
      </c>
      <c r="JB238">
        <v>0.79395210000000005</v>
      </c>
      <c r="JC238">
        <v>20.158169999999998</v>
      </c>
      <c r="JD238" s="1">
        <v>1.3279559999999999E-3</v>
      </c>
      <c r="JE238" s="1">
        <v>0.66184679999999996</v>
      </c>
      <c r="JF238">
        <v>0.793933</v>
      </c>
      <c r="JG238">
        <v>20.610199999999999</v>
      </c>
      <c r="JH238" s="1">
        <v>1.2876330000000001E-3</v>
      </c>
      <c r="JI238" s="1">
        <v>0.64134329999999995</v>
      </c>
      <c r="JJ238">
        <v>0.79392110000000005</v>
      </c>
      <c r="JK238">
        <v>20.857220000000002</v>
      </c>
      <c r="JL238" s="1">
        <v>1.253589E-3</v>
      </c>
      <c r="JM238" s="1">
        <v>0.62414970000000003</v>
      </c>
      <c r="JN238">
        <v>0.79395340000000003</v>
      </c>
      <c r="JO238">
        <v>20.907080000000001</v>
      </c>
      <c r="JP238" s="1">
        <v>1.2203299999999999E-3</v>
      </c>
      <c r="JQ238" s="1">
        <v>0.60772950000000003</v>
      </c>
      <c r="JR238">
        <v>0.79395700000000002</v>
      </c>
      <c r="JS238">
        <v>20.505960000000002</v>
      </c>
      <c r="JT238" s="1">
        <v>1.184839E-3</v>
      </c>
      <c r="JU238" s="1">
        <v>0.59025649999999996</v>
      </c>
      <c r="JV238">
        <v>0.79393729999999996</v>
      </c>
      <c r="JW238">
        <v>19.885449999999999</v>
      </c>
      <c r="JX238" s="1">
        <v>1.145659E-3</v>
      </c>
      <c r="JY238" s="1">
        <v>0.57107490000000005</v>
      </c>
      <c r="JZ238">
        <v>0.79391040000000002</v>
      </c>
      <c r="KA238">
        <v>19.397320000000001</v>
      </c>
      <c r="KB238" s="1">
        <v>1.104144E-3</v>
      </c>
      <c r="KC238" s="1">
        <v>0.55058770000000001</v>
      </c>
      <c r="KD238">
        <v>0.79392399999999996</v>
      </c>
      <c r="KE238">
        <v>19.171720000000001</v>
      </c>
      <c r="KF238" s="1">
        <v>1.0615519999999999E-3</v>
      </c>
      <c r="KG238" s="1">
        <v>0.52949570000000001</v>
      </c>
      <c r="KH238">
        <v>0.79393320000000001</v>
      </c>
      <c r="KI238">
        <v>19.162759999999999</v>
      </c>
      <c r="KJ238" s="1">
        <v>1.019311E-3</v>
      </c>
      <c r="KK238" s="1">
        <v>0.50850300000000004</v>
      </c>
      <c r="KL238">
        <v>0.79393290000000005</v>
      </c>
      <c r="KM238">
        <v>19.624079999999999</v>
      </c>
      <c r="KN238" s="1">
        <v>9.7830630000000007E-4</v>
      </c>
      <c r="KO238" s="1">
        <v>0.48804510000000001</v>
      </c>
      <c r="KP238">
        <v>0.79393170000000002</v>
      </c>
      <c r="KQ238">
        <v>19.770309999999998</v>
      </c>
      <c r="KR238" s="1">
        <v>9.3890830000000001E-4</v>
      </c>
      <c r="KS238" s="1">
        <v>0.46837679999999998</v>
      </c>
      <c r="KT238">
        <v>0.79393049999999998</v>
      </c>
      <c r="KU238">
        <v>19.69979</v>
      </c>
      <c r="KV238" s="1">
        <v>9.0117310000000005E-4</v>
      </c>
      <c r="KW238" s="1">
        <v>0.44956699999999999</v>
      </c>
      <c r="KX238">
        <v>0.79393429999999998</v>
      </c>
      <c r="KY238">
        <v>19.499469999999999</v>
      </c>
      <c r="KZ238" s="1">
        <v>8.6524989999999999E-4</v>
      </c>
      <c r="LA238" s="1">
        <v>0.43162830000000002</v>
      </c>
      <c r="LB238">
        <v>0.79393069999999999</v>
      </c>
      <c r="LC238">
        <v>19.07367</v>
      </c>
      <c r="LD238" s="1">
        <v>8.3108749999999995E-4</v>
      </c>
      <c r="LE238" s="1">
        <v>0.41456500000000002</v>
      </c>
      <c r="LF238">
        <v>0.79393480000000005</v>
      </c>
      <c r="LG238">
        <v>18.516919999999999</v>
      </c>
      <c r="LH238" s="1">
        <v>7.985612E-4</v>
      </c>
      <c r="LI238" s="1">
        <v>0.39829419999999999</v>
      </c>
      <c r="LJ238">
        <v>0.79393040000000004</v>
      </c>
      <c r="LK238">
        <v>18.12022</v>
      </c>
      <c r="LL238" s="1">
        <v>7.6733170000000002E-4</v>
      </c>
      <c r="LM238" s="1">
        <v>0.382739</v>
      </c>
      <c r="LN238">
        <v>0.79392949999999995</v>
      </c>
      <c r="LO238">
        <v>18.073540000000001</v>
      </c>
      <c r="LP238" s="1">
        <v>7.3743400000000003E-4</v>
      </c>
      <c r="LQ238" s="1">
        <v>0.36784719999999999</v>
      </c>
      <c r="LR238">
        <v>0.79393119999999995</v>
      </c>
      <c r="LS238">
        <v>18.802119999999999</v>
      </c>
      <c r="LT238" s="1">
        <v>7.0886690000000003E-4</v>
      </c>
      <c r="LU238" s="1">
        <v>0.35357749999999999</v>
      </c>
      <c r="LV238">
        <v>0.79392399999999996</v>
      </c>
      <c r="LW238">
        <v>19.455369999999998</v>
      </c>
      <c r="LX238" s="1">
        <v>6.8166050000000001E-4</v>
      </c>
      <c r="LY238" s="1">
        <v>0.33999089999999998</v>
      </c>
      <c r="LZ238">
        <v>0.793929</v>
      </c>
      <c r="MA238">
        <v>19.902280000000001</v>
      </c>
      <c r="MB238" s="1">
        <v>6.5587619999999997E-4</v>
      </c>
      <c r="MC238" s="1">
        <v>0.32710109999999998</v>
      </c>
      <c r="MD238">
        <v>0.79391160000000005</v>
      </c>
      <c r="ME238">
        <v>20.275839999999999</v>
      </c>
      <c r="MF238" s="1">
        <v>6.3127739999999999E-4</v>
      </c>
      <c r="MG238" s="1">
        <v>0.3148263</v>
      </c>
      <c r="MH238">
        <v>0.79387240000000003</v>
      </c>
      <c r="MI238">
        <v>20.15448</v>
      </c>
      <c r="MJ238" s="1">
        <v>6.0774180000000002E-4</v>
      </c>
      <c r="MK238" s="1">
        <v>0.30310300000000001</v>
      </c>
      <c r="ML238">
        <v>0.79381809999999997</v>
      </c>
      <c r="MM238">
        <v>19.547889999999999</v>
      </c>
      <c r="MN238" s="1">
        <v>5.85302E-4</v>
      </c>
      <c r="MO238" s="1">
        <v>0.29190369999999999</v>
      </c>
      <c r="MP238">
        <v>0.7937611</v>
      </c>
      <c r="MQ238">
        <v>19.109269999999999</v>
      </c>
      <c r="MR238" s="1">
        <v>5.6381230000000001E-4</v>
      </c>
      <c r="MS238" s="1">
        <v>0.28122429999999998</v>
      </c>
      <c r="MT238">
        <v>0.79368459999999996</v>
      </c>
      <c r="MU238">
        <v>18.996179999999999</v>
      </c>
      <c r="MV238" s="1">
        <v>5.4342110000000002E-4</v>
      </c>
      <c r="MW238" s="1">
        <v>0.27107560000000003</v>
      </c>
      <c r="MX238">
        <v>0.79359049999999998</v>
      </c>
      <c r="MY238">
        <v>19.669280000000001</v>
      </c>
      <c r="MZ238" s="1">
        <v>5.2408279999999999E-4</v>
      </c>
      <c r="NA238" s="1">
        <v>0.26145400000000002</v>
      </c>
      <c r="NB238">
        <v>0.79344570000000003</v>
      </c>
      <c r="NC238">
        <v>20.438320000000001</v>
      </c>
      <c r="ND238" s="1">
        <v>5.0556180000000002E-4</v>
      </c>
      <c r="NE238" s="1">
        <v>0.2522877</v>
      </c>
      <c r="NF238">
        <v>0.79330990000000001</v>
      </c>
      <c r="NG238">
        <v>20.957239999999999</v>
      </c>
      <c r="NH238" s="1">
        <v>4.8784659999999999E-4</v>
      </c>
      <c r="NI238" s="1">
        <v>0.24351030000000001</v>
      </c>
      <c r="NJ238">
        <v>0.79320389999999996</v>
      </c>
      <c r="NK238">
        <v>21.298110000000001</v>
      </c>
      <c r="NL238" s="1">
        <v>4.7093619999999999E-4</v>
      </c>
      <c r="NM238" s="1">
        <v>0.23512069999999999</v>
      </c>
      <c r="NN238">
        <v>0.79305729999999997</v>
      </c>
      <c r="NO238">
        <v>21.147480000000002</v>
      </c>
      <c r="NP238" s="1">
        <v>4.5470519999999998E-4</v>
      </c>
      <c r="NQ238" s="1">
        <v>0.2270683</v>
      </c>
      <c r="NR238">
        <v>0.79295890000000002</v>
      </c>
      <c r="NS238">
        <v>20.76708</v>
      </c>
      <c r="NT238" s="1">
        <v>4.3936179999999999E-4</v>
      </c>
      <c r="NU238" s="1">
        <v>0.21943289999999999</v>
      </c>
      <c r="NV238">
        <v>0.7928615</v>
      </c>
      <c r="NW238">
        <v>20.579660000000001</v>
      </c>
      <c r="NX238" s="1">
        <v>4.2553559999999999E-4</v>
      </c>
      <c r="NY238" s="1">
        <v>0.21250060000000001</v>
      </c>
      <c r="NZ238">
        <v>0.79274650000000002</v>
      </c>
      <c r="OA238">
        <v>20.661729999999999</v>
      </c>
      <c r="OB238" s="1">
        <v>4.1376299999999999E-4</v>
      </c>
      <c r="OC238" s="1">
        <v>0.20655870000000001</v>
      </c>
      <c r="OD238">
        <v>0.79268870000000002</v>
      </c>
      <c r="OE238">
        <v>20.888259999999999</v>
      </c>
      <c r="OF238" s="1">
        <v>4.0408030000000001E-4</v>
      </c>
      <c r="OG238" s="1">
        <v>0.2016452</v>
      </c>
      <c r="OH238">
        <v>0.79263709999999998</v>
      </c>
      <c r="OI238">
        <v>21.329910000000002</v>
      </c>
      <c r="OJ238" s="1">
        <v>3.9556459999999998E-4</v>
      </c>
      <c r="OK238" s="1">
        <v>0.19739580000000001</v>
      </c>
    </row>
    <row r="239" spans="1:401" x14ac:dyDescent="0.35">
      <c r="A239">
        <v>245</v>
      </c>
      <c r="B239" t="s">
        <v>4</v>
      </c>
      <c r="C239" t="s">
        <v>181</v>
      </c>
      <c r="D239" t="s">
        <v>245</v>
      </c>
      <c r="E239">
        <v>825.34360000000004</v>
      </c>
      <c r="F239">
        <v>0.48653020000000002</v>
      </c>
      <c r="G239">
        <v>17.392900000000001</v>
      </c>
      <c r="H239">
        <v>0</v>
      </c>
      <c r="I239">
        <v>0</v>
      </c>
      <c r="J239">
        <v>0.4848575</v>
      </c>
      <c r="K239">
        <v>16.986899999999999</v>
      </c>
      <c r="L239">
        <v>0</v>
      </c>
      <c r="M239">
        <v>0</v>
      </c>
      <c r="N239">
        <v>0.48317900000000003</v>
      </c>
      <c r="O239">
        <v>16.96049</v>
      </c>
      <c r="P239">
        <v>0</v>
      </c>
      <c r="Q239">
        <v>0</v>
      </c>
      <c r="R239">
        <v>0.4814426</v>
      </c>
      <c r="S239">
        <v>16.874120000000001</v>
      </c>
      <c r="T239">
        <v>0</v>
      </c>
      <c r="U239">
        <v>0</v>
      </c>
      <c r="V239">
        <v>0.47967140000000003</v>
      </c>
      <c r="W239">
        <v>17.126919999999998</v>
      </c>
      <c r="X239">
        <v>0</v>
      </c>
      <c r="Y239">
        <v>0</v>
      </c>
      <c r="Z239">
        <v>0.477854</v>
      </c>
      <c r="AA239">
        <v>17.19454</v>
      </c>
      <c r="AB239">
        <v>0</v>
      </c>
      <c r="AC239">
        <v>0</v>
      </c>
      <c r="AD239">
        <v>0.47599200000000003</v>
      </c>
      <c r="AE239">
        <v>17.23442</v>
      </c>
      <c r="AF239">
        <v>0</v>
      </c>
      <c r="AG239">
        <v>0</v>
      </c>
      <c r="AH239">
        <v>0.47407500000000002</v>
      </c>
      <c r="AI239">
        <v>17.187889999999999</v>
      </c>
      <c r="AJ239">
        <v>0</v>
      </c>
      <c r="AK239">
        <v>0</v>
      </c>
      <c r="AL239">
        <v>0.47211069999999999</v>
      </c>
      <c r="AM239">
        <v>16.94999</v>
      </c>
      <c r="AN239">
        <v>0</v>
      </c>
      <c r="AO239">
        <v>0</v>
      </c>
      <c r="AP239">
        <v>0.47015249999999997</v>
      </c>
      <c r="AQ239">
        <v>16.61769</v>
      </c>
      <c r="AR239">
        <v>0</v>
      </c>
      <c r="AS239">
        <v>0</v>
      </c>
      <c r="AT239">
        <v>0.46814899999999998</v>
      </c>
      <c r="AU239">
        <v>16.642430000000001</v>
      </c>
      <c r="AV239" s="1">
        <v>3.2198269999999999E-33</v>
      </c>
      <c r="AW239" s="1">
        <v>1.426199E-30</v>
      </c>
      <c r="AX239">
        <v>0.466171</v>
      </c>
      <c r="AY239">
        <v>16.507809999999999</v>
      </c>
      <c r="AZ239" s="1">
        <v>8.9862639999999995E-23</v>
      </c>
      <c r="BA239" s="1">
        <v>3.9744900000000001E-20</v>
      </c>
      <c r="BB239">
        <v>0.46421509999999999</v>
      </c>
      <c r="BC239">
        <v>16.492989999999999</v>
      </c>
      <c r="BD239" s="1">
        <v>3.8139470000000003E-14</v>
      </c>
      <c r="BE239" s="1">
        <v>1.68772E-11</v>
      </c>
      <c r="BF239">
        <v>0.46221810000000002</v>
      </c>
      <c r="BG239">
        <v>16.682960000000001</v>
      </c>
      <c r="BH239" s="1">
        <v>1.7630909999999999E-8</v>
      </c>
      <c r="BI239" s="1">
        <v>6.1648099999999997E-6</v>
      </c>
      <c r="BJ239">
        <v>0.460204</v>
      </c>
      <c r="BK239">
        <v>16.697669999999999</v>
      </c>
      <c r="BL239" s="1">
        <v>2.272509E-5</v>
      </c>
      <c r="BM239" s="1">
        <v>8.2145240000000008E-3</v>
      </c>
      <c r="BN239">
        <v>0.4581923</v>
      </c>
      <c r="BO239">
        <v>16.569849999999999</v>
      </c>
      <c r="BP239" s="1">
        <v>3.561163E-3</v>
      </c>
      <c r="BQ239">
        <v>1.3385830000000001</v>
      </c>
      <c r="BR239">
        <v>0.45620769999999999</v>
      </c>
      <c r="BS239">
        <v>16.28509</v>
      </c>
      <c r="BT239">
        <v>0.1416096</v>
      </c>
      <c r="BU239">
        <v>55.272779999999997</v>
      </c>
      <c r="BV239">
        <v>0.45419710000000002</v>
      </c>
      <c r="BW239">
        <v>16.157419999999998</v>
      </c>
      <c r="BX239">
        <v>2.002157</v>
      </c>
      <c r="BY239">
        <v>809.55259999999998</v>
      </c>
      <c r="BZ239">
        <v>0.45208199999999998</v>
      </c>
      <c r="CA239">
        <v>16.23021</v>
      </c>
      <c r="CB239">
        <v>12.406129999999999</v>
      </c>
      <c r="CC239">
        <v>5184.4080000000004</v>
      </c>
      <c r="CD239">
        <v>0.44974380000000003</v>
      </c>
      <c r="CE239">
        <v>16.465409999999999</v>
      </c>
      <c r="CF239">
        <v>39.048340000000003</v>
      </c>
      <c r="CG239">
        <v>16836.349999999999</v>
      </c>
      <c r="CH239">
        <v>0.44710800000000001</v>
      </c>
      <c r="CI239">
        <v>16.704149999999998</v>
      </c>
      <c r="CJ239">
        <v>69.963819999999998</v>
      </c>
      <c r="CK239">
        <v>31052.720000000001</v>
      </c>
      <c r="CL239">
        <v>0.44413259999999999</v>
      </c>
      <c r="CM239">
        <v>16.699310000000001</v>
      </c>
      <c r="CN239">
        <v>78.128519999999995</v>
      </c>
      <c r="CO239">
        <v>35628.5</v>
      </c>
      <c r="CP239">
        <v>0.44080760000000002</v>
      </c>
      <c r="CQ239">
        <v>16.571370000000002</v>
      </c>
      <c r="CR239">
        <v>58.675150000000002</v>
      </c>
      <c r="CS239">
        <v>27451.71</v>
      </c>
      <c r="CT239">
        <v>0.4371138</v>
      </c>
      <c r="CU239">
        <v>16.531400000000001</v>
      </c>
      <c r="CV239">
        <v>31.672779999999999</v>
      </c>
      <c r="CW239">
        <v>15168.8</v>
      </c>
      <c r="CX239">
        <v>0.4333301</v>
      </c>
      <c r="CY239">
        <v>16.539819999999999</v>
      </c>
      <c r="CZ239">
        <v>13.03363</v>
      </c>
      <c r="DA239">
        <v>6374.4459999999999</v>
      </c>
      <c r="DB239">
        <v>0.42935689999999999</v>
      </c>
      <c r="DC239">
        <v>16.82574</v>
      </c>
      <c r="DD239">
        <v>4.325005</v>
      </c>
      <c r="DE239">
        <v>2155.605</v>
      </c>
      <c r="DF239">
        <v>0.42509590000000003</v>
      </c>
      <c r="DG239">
        <v>17.234310000000001</v>
      </c>
      <c r="DH239">
        <v>1.2396069999999999</v>
      </c>
      <c r="DI239">
        <v>626.86159999999995</v>
      </c>
      <c r="DJ239">
        <v>0.42066789999999998</v>
      </c>
      <c r="DK239">
        <v>17.406880000000001</v>
      </c>
      <c r="DL239">
        <v>0.34757320000000003</v>
      </c>
      <c r="DM239">
        <v>176.47069999999999</v>
      </c>
      <c r="DN239">
        <v>0.41635509999999998</v>
      </c>
      <c r="DO239">
        <v>17.451840000000001</v>
      </c>
      <c r="DP239" s="1">
        <v>0.1243745</v>
      </c>
      <c r="DQ239">
        <v>62.085389999999997</v>
      </c>
      <c r="DR239">
        <v>0.41190179999999998</v>
      </c>
      <c r="DS239">
        <v>17.29128</v>
      </c>
      <c r="DT239" s="1">
        <v>7.332748E-2</v>
      </c>
      <c r="DU239">
        <v>35.750860000000003</v>
      </c>
      <c r="DV239">
        <v>0.40722069999999999</v>
      </c>
      <c r="DW239">
        <v>17.048749999999998</v>
      </c>
      <c r="DX239" s="1">
        <v>6.2811119999999998E-2</v>
      </c>
      <c r="DY239">
        <v>30.399719999999999</v>
      </c>
      <c r="DZ239">
        <v>0.40270440000000002</v>
      </c>
      <c r="EA239">
        <v>16.918890000000001</v>
      </c>
      <c r="EB239" s="1">
        <v>6.1645610000000003E-2</v>
      </c>
      <c r="EC239" s="1">
        <v>29.929829999999999</v>
      </c>
      <c r="ED239">
        <v>0.3980746</v>
      </c>
      <c r="EE239">
        <v>16.91151</v>
      </c>
      <c r="EF239" s="1">
        <v>6.1824299999999999E-2</v>
      </c>
      <c r="EG239" s="1">
        <v>30.241759999999999</v>
      </c>
      <c r="EH239">
        <v>0.39348179999999999</v>
      </c>
      <c r="EI239">
        <v>17.169709999999998</v>
      </c>
      <c r="EJ239" s="1">
        <v>6.0898000000000001E-2</v>
      </c>
      <c r="EK239" s="1">
        <v>30.05031</v>
      </c>
      <c r="EL239">
        <v>0.38919160000000003</v>
      </c>
      <c r="EM239">
        <v>17.542459999999998</v>
      </c>
      <c r="EN239" s="1">
        <v>5.8377569999999997E-2</v>
      </c>
      <c r="EO239" s="1">
        <v>29.044139999999999</v>
      </c>
      <c r="EP239">
        <v>0.38505929999999999</v>
      </c>
      <c r="EQ239">
        <v>17.86645</v>
      </c>
      <c r="ER239" s="1">
        <v>5.459688E-2</v>
      </c>
      <c r="ES239" s="1">
        <v>27.3766</v>
      </c>
      <c r="ET239">
        <v>0.38104949999999999</v>
      </c>
      <c r="EU239">
        <v>18.027349999999998</v>
      </c>
      <c r="EV239" s="1">
        <v>5.0159019999999999E-2</v>
      </c>
      <c r="EW239" s="1">
        <v>25.332650000000001</v>
      </c>
      <c r="EX239">
        <v>0.37719770000000002</v>
      </c>
      <c r="EY239">
        <v>17.85651</v>
      </c>
      <c r="EZ239" s="1">
        <v>4.5517509999999997E-2</v>
      </c>
      <c r="FA239" s="1">
        <v>23.141950000000001</v>
      </c>
      <c r="FB239">
        <v>0.37388270000000001</v>
      </c>
      <c r="FC239">
        <v>17.584119999999999</v>
      </c>
      <c r="FD239" s="1">
        <v>4.0949989999999999E-2</v>
      </c>
      <c r="FE239" s="1">
        <v>20.928180000000001</v>
      </c>
      <c r="FF239">
        <v>0.3708304</v>
      </c>
      <c r="FG239">
        <v>17.41675</v>
      </c>
      <c r="FH239" s="1">
        <v>3.645205E-2</v>
      </c>
      <c r="FI239" s="1">
        <v>18.720310000000001</v>
      </c>
      <c r="FJ239">
        <v>0.3681971</v>
      </c>
      <c r="FK239">
        <v>17.446149999999999</v>
      </c>
      <c r="FL239" s="1">
        <v>3.2050519999999999E-2</v>
      </c>
      <c r="FM239" s="1">
        <v>16.524560000000001</v>
      </c>
      <c r="FN239">
        <v>0.36590859999999997</v>
      </c>
      <c r="FO239">
        <v>18.101489999999998</v>
      </c>
      <c r="FP239" s="1">
        <v>2.7851600000000001E-2</v>
      </c>
      <c r="FQ239" s="1">
        <v>14.404310000000001</v>
      </c>
      <c r="FR239">
        <v>0.36397400000000002</v>
      </c>
      <c r="FS239">
        <v>18.678380000000001</v>
      </c>
      <c r="FT239" s="1">
        <v>2.403108E-2</v>
      </c>
      <c r="FU239" s="1">
        <v>12.455399999999999</v>
      </c>
      <c r="FV239">
        <v>0.3623941</v>
      </c>
      <c r="FW239">
        <v>18.974139999999998</v>
      </c>
      <c r="FX239" s="1">
        <v>2.0722549999999999E-2</v>
      </c>
      <c r="FY239" s="1">
        <v>10.753500000000001</v>
      </c>
      <c r="FZ239">
        <v>0.36123769999999999</v>
      </c>
      <c r="GA239">
        <v>18.881409999999999</v>
      </c>
      <c r="GB239" s="1">
        <v>1.7963059999999999E-2</v>
      </c>
      <c r="GC239" s="1">
        <v>9.3227279999999997</v>
      </c>
      <c r="GD239">
        <v>0.3604386</v>
      </c>
      <c r="GE239">
        <v>18.4849</v>
      </c>
      <c r="GF239" s="1">
        <v>1.5691529999999999E-2</v>
      </c>
      <c r="GG239" s="1">
        <v>8.1389680000000002</v>
      </c>
      <c r="GH239">
        <v>0.35986299999999999</v>
      </c>
      <c r="GI239">
        <v>18.004020000000001</v>
      </c>
      <c r="GJ239" s="1">
        <v>1.3785230000000001E-2</v>
      </c>
      <c r="GK239" s="1">
        <v>7.1453579999999999</v>
      </c>
      <c r="GL239">
        <v>0.35948079999999999</v>
      </c>
      <c r="GM239">
        <v>17.674859999999999</v>
      </c>
      <c r="GN239" s="1">
        <v>1.2081039999999999E-2</v>
      </c>
      <c r="GO239" s="1">
        <v>6.2607220000000003</v>
      </c>
      <c r="GP239">
        <v>0.35924830000000002</v>
      </c>
      <c r="GQ239">
        <v>17.664059999999999</v>
      </c>
      <c r="GR239" s="1">
        <v>1.041808E-2</v>
      </c>
      <c r="GS239" s="1">
        <v>5.4015779999999998</v>
      </c>
      <c r="GT239">
        <v>0.35911569999999998</v>
      </c>
      <c r="GU239">
        <v>18.406829999999999</v>
      </c>
      <c r="GV239" s="1">
        <v>8.7146059999999997E-3</v>
      </c>
      <c r="GW239" s="1">
        <v>4.5249940000000004</v>
      </c>
      <c r="GX239">
        <v>0.35906549999999998</v>
      </c>
      <c r="GY239">
        <v>19.11552</v>
      </c>
      <c r="GZ239" s="1">
        <v>7.0407899999999999E-3</v>
      </c>
      <c r="HA239" s="1">
        <v>3.660714</v>
      </c>
      <c r="HB239">
        <v>0.35909219999999997</v>
      </c>
      <c r="HC239">
        <v>19.552620000000001</v>
      </c>
      <c r="HD239" s="1">
        <v>5.5445800000000003E-3</v>
      </c>
      <c r="HE239" s="1">
        <v>2.8842249999999998</v>
      </c>
      <c r="HF239">
        <v>0.35917149999999998</v>
      </c>
      <c r="HG239">
        <v>19.756209999999999</v>
      </c>
      <c r="HH239" s="1">
        <v>4.3491600000000004E-3</v>
      </c>
      <c r="HI239" s="1">
        <v>2.2601</v>
      </c>
      <c r="HJ239">
        <v>0.3592727</v>
      </c>
      <c r="HK239">
        <v>19.59253</v>
      </c>
      <c r="HL239" s="1">
        <v>3.4846450000000002E-3</v>
      </c>
      <c r="HM239" s="1">
        <v>1.8065500000000001</v>
      </c>
      <c r="HN239">
        <v>0.35941079999999997</v>
      </c>
      <c r="HO239">
        <v>19.11204</v>
      </c>
      <c r="HP239" s="1">
        <v>2.9000979999999998E-3</v>
      </c>
      <c r="HQ239" s="1">
        <v>1.4988919999999999</v>
      </c>
      <c r="HR239">
        <v>0.35954900000000001</v>
      </c>
      <c r="HS239">
        <v>18.77758</v>
      </c>
      <c r="HT239" s="1">
        <v>2.5123939999999998E-3</v>
      </c>
      <c r="HU239" s="1">
        <v>1.294942</v>
      </c>
      <c r="HV239">
        <v>0.35967379999999999</v>
      </c>
      <c r="HW239">
        <v>18.69575</v>
      </c>
      <c r="HX239" s="1">
        <v>2.2449800000000002E-3</v>
      </c>
      <c r="HY239" s="1">
        <v>1.154852</v>
      </c>
      <c r="HZ239">
        <v>0.35978359999999998</v>
      </c>
      <c r="IA239">
        <v>19.29984</v>
      </c>
      <c r="IB239" s="1">
        <v>2.0440699999999998E-3</v>
      </c>
      <c r="IC239" s="1">
        <v>1.050341</v>
      </c>
      <c r="ID239">
        <v>0.3598864</v>
      </c>
      <c r="IE239">
        <v>20.110469999999999</v>
      </c>
      <c r="IF239" s="1">
        <v>1.881576E-3</v>
      </c>
      <c r="IG239" s="1">
        <v>0.96609149999999999</v>
      </c>
      <c r="IH239">
        <v>0.35996099999999998</v>
      </c>
      <c r="II239">
        <v>20.68854</v>
      </c>
      <c r="IJ239" s="1">
        <v>1.74537E-3</v>
      </c>
      <c r="IK239" s="1">
        <v>0.89568179999999997</v>
      </c>
      <c r="IL239">
        <v>0.36002149999999999</v>
      </c>
      <c r="IM239">
        <v>21.023910000000001</v>
      </c>
      <c r="IN239" s="1">
        <v>1.6312049999999999E-3</v>
      </c>
      <c r="IO239" s="1">
        <v>0.83665500000000004</v>
      </c>
      <c r="IP239">
        <v>0.36008059999999997</v>
      </c>
      <c r="IQ239">
        <v>20.859660000000002</v>
      </c>
      <c r="IR239" s="1">
        <v>1.5359989999999999E-3</v>
      </c>
      <c r="IS239" s="1">
        <v>0.78739910000000002</v>
      </c>
      <c r="IT239">
        <v>0.36012529999999998</v>
      </c>
      <c r="IU239">
        <v>20.41733</v>
      </c>
      <c r="IV239" s="1">
        <v>1.4564000000000001E-3</v>
      </c>
      <c r="IW239" s="1">
        <v>0.74630810000000003</v>
      </c>
      <c r="IX239">
        <v>0.36014829999999998</v>
      </c>
      <c r="IY239">
        <v>20.14095</v>
      </c>
      <c r="IZ239" s="1">
        <v>1.3906190000000001E-3</v>
      </c>
      <c r="JA239" s="1">
        <v>0.71230640000000001</v>
      </c>
      <c r="JB239">
        <v>0.36017339999999998</v>
      </c>
      <c r="JC239">
        <v>20.134709999999998</v>
      </c>
      <c r="JD239" s="1">
        <v>1.3376340000000001E-3</v>
      </c>
      <c r="JE239" s="1">
        <v>0.68485039999999997</v>
      </c>
      <c r="JF239">
        <v>0.36017749999999998</v>
      </c>
      <c r="JG239">
        <v>20.589680000000001</v>
      </c>
      <c r="JH239" s="1">
        <v>1.2953730000000001E-3</v>
      </c>
      <c r="JI239" s="1">
        <v>0.66303999999999996</v>
      </c>
      <c r="JJ239">
        <v>0.36018260000000002</v>
      </c>
      <c r="JK239">
        <v>20.86853</v>
      </c>
      <c r="JL239" s="1">
        <v>1.2604090000000001E-3</v>
      </c>
      <c r="JM239" s="1">
        <v>0.64498420000000001</v>
      </c>
      <c r="JN239">
        <v>0.36019210000000002</v>
      </c>
      <c r="JO239">
        <v>20.954149999999998</v>
      </c>
      <c r="JP239" s="1">
        <v>1.227236E-3</v>
      </c>
      <c r="JQ239" s="1">
        <v>0.62808779999999997</v>
      </c>
      <c r="JR239">
        <v>0.36020350000000001</v>
      </c>
      <c r="JS239">
        <v>20.57666</v>
      </c>
      <c r="JT239" s="1">
        <v>1.192387E-3</v>
      </c>
      <c r="JU239" s="1">
        <v>0.61031650000000004</v>
      </c>
      <c r="JV239">
        <v>0.3602031</v>
      </c>
      <c r="JW239">
        <v>19.9497</v>
      </c>
      <c r="JX239" s="1">
        <v>1.1538989999999999E-3</v>
      </c>
      <c r="JY239" s="1">
        <v>0.59081329999999999</v>
      </c>
      <c r="JZ239">
        <v>0.36019309999999999</v>
      </c>
      <c r="KA239">
        <v>19.432020000000001</v>
      </c>
      <c r="KB239" s="1">
        <v>1.1127820000000001E-3</v>
      </c>
      <c r="KC239" s="1">
        <v>0.56986139999999996</v>
      </c>
      <c r="KD239">
        <v>0.36020239999999998</v>
      </c>
      <c r="KE239">
        <v>19.16994</v>
      </c>
      <c r="KF239" s="1">
        <v>1.0703150000000001E-3</v>
      </c>
      <c r="KG239" s="1">
        <v>0.54820559999999996</v>
      </c>
      <c r="KH239">
        <v>0.36020210000000003</v>
      </c>
      <c r="KI239">
        <v>19.143059999999998</v>
      </c>
      <c r="KJ239" s="1">
        <v>1.027935E-3</v>
      </c>
      <c r="KK239" s="1">
        <v>0.52654979999999996</v>
      </c>
      <c r="KL239">
        <v>0.3602014</v>
      </c>
      <c r="KM239">
        <v>19.610499999999998</v>
      </c>
      <c r="KN239" s="1">
        <v>9.8663359999999999E-4</v>
      </c>
      <c r="KO239" s="1">
        <v>0.50538749999999999</v>
      </c>
      <c r="KP239">
        <v>0.36020419999999997</v>
      </c>
      <c r="KQ239">
        <v>19.792580000000001</v>
      </c>
      <c r="KR239" s="1">
        <v>9.4690099999999999E-4</v>
      </c>
      <c r="KS239" s="1">
        <v>0.48502010000000001</v>
      </c>
      <c r="KT239">
        <v>0.36020259999999998</v>
      </c>
      <c r="KU239">
        <v>19.757300000000001</v>
      </c>
      <c r="KV239" s="1">
        <v>9.0881130000000003E-4</v>
      </c>
      <c r="KW239" s="1">
        <v>0.46553030000000001</v>
      </c>
      <c r="KX239">
        <v>0.3602031</v>
      </c>
      <c r="KY239">
        <v>19.571809999999999</v>
      </c>
      <c r="KZ239" s="1">
        <v>8.7252510000000001E-4</v>
      </c>
      <c r="LA239" s="1">
        <v>0.44693539999999998</v>
      </c>
      <c r="LB239">
        <v>0.36020410000000003</v>
      </c>
      <c r="LC239">
        <v>19.13627</v>
      </c>
      <c r="LD239" s="1">
        <v>8.3800210000000005E-4</v>
      </c>
      <c r="LE239" s="1">
        <v>0.42924000000000001</v>
      </c>
      <c r="LF239">
        <v>0.36020920000000001</v>
      </c>
      <c r="LG239">
        <v>18.560400000000001</v>
      </c>
      <c r="LH239" s="1">
        <v>8.0517670000000003E-4</v>
      </c>
      <c r="LI239" s="1">
        <v>0.41238059999999999</v>
      </c>
      <c r="LJ239">
        <v>0.36020550000000001</v>
      </c>
      <c r="LK239">
        <v>18.135100000000001</v>
      </c>
      <c r="LL239" s="1">
        <v>7.7365530000000004E-4</v>
      </c>
      <c r="LM239" s="1">
        <v>0.3962637</v>
      </c>
      <c r="LN239">
        <v>0.36020489999999999</v>
      </c>
      <c r="LO239">
        <v>18.071580000000001</v>
      </c>
      <c r="LP239" s="1">
        <v>7.4349170000000001E-4</v>
      </c>
      <c r="LQ239" s="1">
        <v>0.38083939999999999</v>
      </c>
      <c r="LR239">
        <v>0.36020410000000003</v>
      </c>
      <c r="LS239">
        <v>18.79035</v>
      </c>
      <c r="LT239" s="1">
        <v>7.1465440000000003E-4</v>
      </c>
      <c r="LU239" s="1">
        <v>0.36605539999999998</v>
      </c>
      <c r="LV239">
        <v>0.36019899999999999</v>
      </c>
      <c r="LW239">
        <v>19.462679999999999</v>
      </c>
      <c r="LX239" s="1">
        <v>6.8715629999999996E-4</v>
      </c>
      <c r="LY239" s="1">
        <v>0.3519661</v>
      </c>
      <c r="LZ239">
        <v>0.36019289999999998</v>
      </c>
      <c r="MA239">
        <v>19.938479999999998</v>
      </c>
      <c r="MB239" s="1">
        <v>6.6110289999999998E-4</v>
      </c>
      <c r="MC239" s="1">
        <v>0.33859830000000002</v>
      </c>
      <c r="MD239">
        <v>0.36018739999999999</v>
      </c>
      <c r="ME239">
        <v>20.32666</v>
      </c>
      <c r="MF239" s="1">
        <v>6.3626609999999995E-4</v>
      </c>
      <c r="MG239" s="1">
        <v>0.325878</v>
      </c>
      <c r="MH239">
        <v>0.36015409999999998</v>
      </c>
      <c r="MI239">
        <v>20.206299999999999</v>
      </c>
      <c r="MJ239" s="1">
        <v>6.1249600000000003E-4</v>
      </c>
      <c r="MK239" s="1">
        <v>0.31372830000000002</v>
      </c>
      <c r="ML239">
        <v>0.36011929999999998</v>
      </c>
      <c r="MM239">
        <v>19.596530000000001</v>
      </c>
      <c r="MN239" s="1">
        <v>5.8984749999999996E-4</v>
      </c>
      <c r="MO239" s="1">
        <v>0.30212299999999997</v>
      </c>
      <c r="MP239">
        <v>0.36005930000000003</v>
      </c>
      <c r="MQ239">
        <v>19.130669999999999</v>
      </c>
      <c r="MR239" s="1">
        <v>5.6813950000000001E-4</v>
      </c>
      <c r="MS239" s="1">
        <v>0.29105429999999999</v>
      </c>
      <c r="MT239">
        <v>0.35998049999999998</v>
      </c>
      <c r="MU239">
        <v>18.993189999999998</v>
      </c>
      <c r="MV239" s="1">
        <v>5.4752160000000002E-4</v>
      </c>
      <c r="MW239" s="1">
        <v>0.2805319</v>
      </c>
      <c r="MX239">
        <v>0.35988389999999998</v>
      </c>
      <c r="MY239">
        <v>19.649629999999998</v>
      </c>
      <c r="MZ239" s="1">
        <v>5.2797079999999995E-4</v>
      </c>
      <c r="NA239" s="1">
        <v>0.27055679999999999</v>
      </c>
      <c r="NB239">
        <v>0.35975620000000003</v>
      </c>
      <c r="NC239">
        <v>20.437919999999998</v>
      </c>
      <c r="ND239" s="1">
        <v>5.0927939999999999E-4</v>
      </c>
      <c r="NE239" s="1">
        <v>0.2610613</v>
      </c>
      <c r="NF239">
        <v>0.3596124</v>
      </c>
      <c r="NG239">
        <v>20.981850000000001</v>
      </c>
      <c r="NH239" s="1">
        <v>4.9140179999999998E-4</v>
      </c>
      <c r="NI239" s="1">
        <v>0.25197340000000001</v>
      </c>
      <c r="NJ239">
        <v>0.35945359999999998</v>
      </c>
      <c r="NK239">
        <v>21.335709999999999</v>
      </c>
      <c r="NL239" s="1">
        <v>4.7434039999999999E-4</v>
      </c>
      <c r="NM239" s="1">
        <v>0.24329539999999999</v>
      </c>
      <c r="NN239">
        <v>0.35929060000000002</v>
      </c>
      <c r="NO239">
        <v>21.183779999999999</v>
      </c>
      <c r="NP239" s="1">
        <v>4.5796790000000002E-4</v>
      </c>
      <c r="NQ239" s="1">
        <v>0.23496020000000001</v>
      </c>
      <c r="NR239">
        <v>0.35912240000000001</v>
      </c>
      <c r="NS239">
        <v>20.786850000000001</v>
      </c>
      <c r="NT239" s="1">
        <v>4.4241400000000002E-4</v>
      </c>
      <c r="NU239" s="1">
        <v>0.22703899999999999</v>
      </c>
      <c r="NV239">
        <v>0.35896349999999999</v>
      </c>
      <c r="NW239">
        <v>20.5688</v>
      </c>
      <c r="NX239" s="1">
        <v>4.2823459999999998E-4</v>
      </c>
      <c r="NY239" s="1">
        <v>0.2197896</v>
      </c>
      <c r="NZ239">
        <v>0.35881469999999999</v>
      </c>
      <c r="OA239">
        <v>20.628710000000002</v>
      </c>
      <c r="OB239" s="1">
        <v>4.1601689999999999E-4</v>
      </c>
      <c r="OC239" s="1">
        <v>0.2135215</v>
      </c>
      <c r="OD239">
        <v>0.35869699999999999</v>
      </c>
      <c r="OE239">
        <v>20.86664</v>
      </c>
      <c r="OF239" s="1">
        <v>4.0595280000000001E-4</v>
      </c>
      <c r="OG239" s="1">
        <v>0.20833399999999999</v>
      </c>
      <c r="OH239">
        <v>0.3585854</v>
      </c>
      <c r="OI239">
        <v>21.335049999999999</v>
      </c>
      <c r="OJ239" s="1">
        <v>3.9727239999999997E-4</v>
      </c>
      <c r="OK239" s="1">
        <v>0.20389860000000001</v>
      </c>
    </row>
    <row r="240" spans="1:401" x14ac:dyDescent="0.35">
      <c r="A240">
        <v>246</v>
      </c>
      <c r="B240" t="s">
        <v>4</v>
      </c>
      <c r="C240" t="s">
        <v>181</v>
      </c>
      <c r="D240" t="s">
        <v>246</v>
      </c>
      <c r="E240">
        <v>921.02030000000002</v>
      </c>
      <c r="F240">
        <v>0.72401850000000001</v>
      </c>
      <c r="G240">
        <v>17.421209999999999</v>
      </c>
      <c r="H240">
        <v>0</v>
      </c>
      <c r="I240">
        <v>0</v>
      </c>
      <c r="J240">
        <v>0.72275500000000004</v>
      </c>
      <c r="K240">
        <v>17.037929999999999</v>
      </c>
      <c r="L240">
        <v>0</v>
      </c>
      <c r="M240">
        <v>0</v>
      </c>
      <c r="N240">
        <v>0.72128250000000005</v>
      </c>
      <c r="O240">
        <v>17.007539999999999</v>
      </c>
      <c r="P240">
        <v>0</v>
      </c>
      <c r="Q240">
        <v>0</v>
      </c>
      <c r="R240">
        <v>0.71966699999999995</v>
      </c>
      <c r="S240">
        <v>16.906759999999998</v>
      </c>
      <c r="T240">
        <v>0</v>
      </c>
      <c r="U240">
        <v>0</v>
      </c>
      <c r="V240">
        <v>0.71801570000000003</v>
      </c>
      <c r="W240">
        <v>17.127330000000001</v>
      </c>
      <c r="X240">
        <v>0</v>
      </c>
      <c r="Y240">
        <v>0</v>
      </c>
      <c r="Z240">
        <v>0.71631350000000005</v>
      </c>
      <c r="AA240">
        <v>17.189139999999998</v>
      </c>
      <c r="AB240">
        <v>0</v>
      </c>
      <c r="AC240">
        <v>0</v>
      </c>
      <c r="AD240">
        <v>0.71456609999999998</v>
      </c>
      <c r="AE240">
        <v>17.227329999999998</v>
      </c>
      <c r="AF240">
        <v>0</v>
      </c>
      <c r="AG240">
        <v>0</v>
      </c>
      <c r="AH240">
        <v>0.71276499999999998</v>
      </c>
      <c r="AI240">
        <v>17.193480000000001</v>
      </c>
      <c r="AJ240">
        <v>0</v>
      </c>
      <c r="AK240">
        <v>0</v>
      </c>
      <c r="AL240">
        <v>0.71092080000000002</v>
      </c>
      <c r="AM240">
        <v>16.975809999999999</v>
      </c>
      <c r="AN240">
        <v>0</v>
      </c>
      <c r="AO240">
        <v>0</v>
      </c>
      <c r="AP240">
        <v>0.7091208</v>
      </c>
      <c r="AQ240">
        <v>16.65568</v>
      </c>
      <c r="AR240">
        <v>0</v>
      </c>
      <c r="AS240">
        <v>0</v>
      </c>
      <c r="AT240">
        <v>0.70724399999999998</v>
      </c>
      <c r="AU240">
        <v>16.677099999999999</v>
      </c>
      <c r="AV240" s="1">
        <v>5.4018850000000003E-34</v>
      </c>
      <c r="AW240" s="1">
        <v>1.9426030000000001E-31</v>
      </c>
      <c r="AX240">
        <v>0.70540619999999998</v>
      </c>
      <c r="AY240">
        <v>16.536460000000002</v>
      </c>
      <c r="AZ240" s="1">
        <v>1.6368939999999999E-23</v>
      </c>
      <c r="BA240" s="1">
        <v>5.8736449999999999E-21</v>
      </c>
      <c r="BB240">
        <v>0.70359930000000004</v>
      </c>
      <c r="BC240">
        <v>16.503360000000001</v>
      </c>
      <c r="BD240" s="1">
        <v>8.335517E-15</v>
      </c>
      <c r="BE240" s="1">
        <v>2.878396E-12</v>
      </c>
      <c r="BF240">
        <v>0.70172349999999994</v>
      </c>
      <c r="BG240">
        <v>16.671009999999999</v>
      </c>
      <c r="BH240" s="1">
        <v>8.647354E-9</v>
      </c>
      <c r="BI240" s="1">
        <v>2.3634830000000001E-6</v>
      </c>
      <c r="BJ240">
        <v>0.69985339999999996</v>
      </c>
      <c r="BK240">
        <v>16.688559999999999</v>
      </c>
      <c r="BL240" s="1">
        <v>1.347053E-5</v>
      </c>
      <c r="BM240" s="1">
        <v>3.9235989999999998E-3</v>
      </c>
      <c r="BN240">
        <v>0.69796630000000004</v>
      </c>
      <c r="BO240">
        <v>16.573509999999999</v>
      </c>
      <c r="BP240" s="1">
        <v>2.3805469999999998E-3</v>
      </c>
      <c r="BQ240">
        <v>0.72714979999999996</v>
      </c>
      <c r="BR240">
        <v>0.69609980000000005</v>
      </c>
      <c r="BS240">
        <v>16.313960000000002</v>
      </c>
      <c r="BT240" s="1">
        <v>0.1041035</v>
      </c>
      <c r="BU240">
        <v>33.093800000000002</v>
      </c>
      <c r="BV240">
        <v>0.69425130000000002</v>
      </c>
      <c r="BW240">
        <v>16.20008</v>
      </c>
      <c r="BX240">
        <v>1.5948530000000001</v>
      </c>
      <c r="BY240">
        <v>524.84280000000001</v>
      </c>
      <c r="BZ240">
        <v>0.69225349999999997</v>
      </c>
      <c r="CA240">
        <v>16.284829999999999</v>
      </c>
      <c r="CB240">
        <v>10.595649999999999</v>
      </c>
      <c r="CC240">
        <v>3595.502</v>
      </c>
      <c r="CD240">
        <v>0.69005170000000005</v>
      </c>
      <c r="CE240">
        <v>16.511399999999998</v>
      </c>
      <c r="CF240">
        <v>35.459629999999997</v>
      </c>
      <c r="CG240">
        <v>12374.26</v>
      </c>
      <c r="CH240">
        <v>0.68753310000000001</v>
      </c>
      <c r="CI240">
        <v>16.72953</v>
      </c>
      <c r="CJ240">
        <v>67.080219999999997</v>
      </c>
      <c r="CK240">
        <v>24002.2</v>
      </c>
      <c r="CL240">
        <v>0.68479009999999996</v>
      </c>
      <c r="CM240">
        <v>16.705190000000002</v>
      </c>
      <c r="CN240">
        <v>78.567679999999996</v>
      </c>
      <c r="CO240">
        <v>28751.79</v>
      </c>
      <c r="CP240">
        <v>0.68182989999999999</v>
      </c>
      <c r="CQ240">
        <v>16.565259999999999</v>
      </c>
      <c r="CR240">
        <v>61.577979999999997</v>
      </c>
      <c r="CS240">
        <v>23014.48</v>
      </c>
      <c r="CT240">
        <v>0.6786025</v>
      </c>
      <c r="CU240">
        <v>16.51962</v>
      </c>
      <c r="CV240">
        <v>34.483890000000002</v>
      </c>
      <c r="CW240">
        <v>13129.6</v>
      </c>
      <c r="CX240">
        <v>0.675624</v>
      </c>
      <c r="CY240">
        <v>16.539300000000001</v>
      </c>
      <c r="CZ240">
        <v>14.642429999999999</v>
      </c>
      <c r="DA240">
        <v>5667.1909999999998</v>
      </c>
      <c r="DB240">
        <v>0.67139380000000004</v>
      </c>
      <c r="DC240">
        <v>16.842559999999999</v>
      </c>
      <c r="DD240">
        <v>4.9826009999999998</v>
      </c>
      <c r="DE240">
        <v>1957.345</v>
      </c>
      <c r="DF240">
        <v>0.66663439999999996</v>
      </c>
      <c r="DG240">
        <v>17.267219999999998</v>
      </c>
      <c r="DH240">
        <v>1.4508810000000001</v>
      </c>
      <c r="DI240">
        <v>576.48760000000004</v>
      </c>
      <c r="DJ240">
        <v>0.66167889999999996</v>
      </c>
      <c r="DK240">
        <v>17.452590000000001</v>
      </c>
      <c r="DL240">
        <v>0.4044855</v>
      </c>
      <c r="DM240">
        <v>161.31030000000001</v>
      </c>
      <c r="DN240">
        <v>0.65691129999999998</v>
      </c>
      <c r="DO240">
        <v>17.493379999999998</v>
      </c>
      <c r="DP240" s="1">
        <v>0.1380016</v>
      </c>
      <c r="DQ240">
        <v>54.336759999999998</v>
      </c>
      <c r="DR240">
        <v>0.65200279999999999</v>
      </c>
      <c r="DS240">
        <v>17.312429999999999</v>
      </c>
      <c r="DT240" s="1">
        <v>7.6339669999999998E-2</v>
      </c>
      <c r="DU240">
        <v>29.439019999999999</v>
      </c>
      <c r="DV240">
        <v>0.6467484</v>
      </c>
      <c r="DW240">
        <v>17.04823</v>
      </c>
      <c r="DX240" s="1">
        <v>6.3335710000000003E-2</v>
      </c>
      <c r="DY240">
        <v>24.21855</v>
      </c>
      <c r="DZ240">
        <v>0.64173840000000004</v>
      </c>
      <c r="EA240">
        <v>16.903279999999999</v>
      </c>
      <c r="EB240" s="1">
        <v>6.161879E-2</v>
      </c>
      <c r="EC240" s="1">
        <v>23.584240000000001</v>
      </c>
      <c r="ED240">
        <v>0.63654319999999998</v>
      </c>
      <c r="EE240">
        <v>16.892949999999999</v>
      </c>
      <c r="EF240" s="1">
        <v>6.1803570000000002E-2</v>
      </c>
      <c r="EG240" s="1">
        <v>23.771940000000001</v>
      </c>
      <c r="EH240">
        <v>0.63140649999999998</v>
      </c>
      <c r="EI240">
        <v>17.165209999999998</v>
      </c>
      <c r="EJ240" s="1">
        <v>6.1056109999999997E-2</v>
      </c>
      <c r="EK240" s="1">
        <v>23.628270000000001</v>
      </c>
      <c r="EL240">
        <v>0.62673909999999999</v>
      </c>
      <c r="EM240">
        <v>17.562100000000001</v>
      </c>
      <c r="EN240" s="1">
        <v>5.872691E-2</v>
      </c>
      <c r="EO240" s="1">
        <v>22.857140000000001</v>
      </c>
      <c r="EP240">
        <v>0.62201340000000005</v>
      </c>
      <c r="EQ240">
        <v>17.900500000000001</v>
      </c>
      <c r="ER240" s="1">
        <v>5.5075399999999997E-2</v>
      </c>
      <c r="ES240" s="1">
        <v>21.551770000000001</v>
      </c>
      <c r="ET240">
        <v>0.61740910000000004</v>
      </c>
      <c r="EU240">
        <v>18.055689999999998</v>
      </c>
      <c r="EV240" s="1">
        <v>5.0695999999999998E-2</v>
      </c>
      <c r="EW240" s="1">
        <v>19.934609999999999</v>
      </c>
      <c r="EX240">
        <v>0.61306490000000002</v>
      </c>
      <c r="EY240">
        <v>17.8719</v>
      </c>
      <c r="EZ240" s="1">
        <v>4.6072670000000003E-2</v>
      </c>
      <c r="FA240" s="1">
        <v>18.19397</v>
      </c>
      <c r="FB240">
        <v>0.60933579999999998</v>
      </c>
      <c r="FC240">
        <v>17.581779999999998</v>
      </c>
      <c r="FD240" s="1">
        <v>4.1497539999999999E-2</v>
      </c>
      <c r="FE240" s="1">
        <v>16.437799999999999</v>
      </c>
      <c r="FF240">
        <v>0.60587389999999997</v>
      </c>
      <c r="FG240">
        <v>17.396229999999999</v>
      </c>
      <c r="FH240" s="1">
        <v>3.6996439999999998E-2</v>
      </c>
      <c r="FI240" s="1">
        <v>14.697150000000001</v>
      </c>
      <c r="FJ240">
        <v>0.60287840000000004</v>
      </c>
      <c r="FK240">
        <v>17.42764</v>
      </c>
      <c r="FL240" s="1">
        <v>3.2586089999999998E-2</v>
      </c>
      <c r="FM240" s="1">
        <v>12.97269</v>
      </c>
      <c r="FN240">
        <v>0.60028040000000005</v>
      </c>
      <c r="FO240">
        <v>18.09159</v>
      </c>
      <c r="FP240" s="1">
        <v>2.8359280000000001E-2</v>
      </c>
      <c r="FQ240" s="1">
        <v>11.307399999999999</v>
      </c>
      <c r="FR240">
        <v>0.59805980000000003</v>
      </c>
      <c r="FS240">
        <v>18.68188</v>
      </c>
      <c r="FT240" s="1">
        <v>2.4486999999999998E-2</v>
      </c>
      <c r="FU240" s="1">
        <v>9.7721590000000003</v>
      </c>
      <c r="FV240">
        <v>0.59625050000000002</v>
      </c>
      <c r="FW240">
        <v>18.99887</v>
      </c>
      <c r="FX240" s="1">
        <v>2.1113389999999999E-2</v>
      </c>
      <c r="FY240" s="1">
        <v>8.4278309999999994</v>
      </c>
      <c r="FZ240">
        <v>0.59492959999999995</v>
      </c>
      <c r="GA240">
        <v>18.922139999999999</v>
      </c>
      <c r="GB240" s="1">
        <v>1.828844E-2</v>
      </c>
      <c r="GC240" s="1">
        <v>7.2959969999999998</v>
      </c>
      <c r="GD240">
        <v>0.59411610000000004</v>
      </c>
      <c r="GE240">
        <v>18.521920000000001</v>
      </c>
      <c r="GF240" s="1">
        <v>1.5961139999999999E-2</v>
      </c>
      <c r="GG240" s="1">
        <v>6.359883</v>
      </c>
      <c r="GH240">
        <v>0.59354209999999996</v>
      </c>
      <c r="GI240">
        <v>18.025960000000001</v>
      </c>
      <c r="GJ240" s="1">
        <v>1.401579E-2</v>
      </c>
      <c r="GK240" s="1">
        <v>5.5781780000000003</v>
      </c>
      <c r="GL240">
        <v>0.59317419999999998</v>
      </c>
      <c r="GM240">
        <v>17.673480000000001</v>
      </c>
      <c r="GN240" s="1">
        <v>1.2293989999999999E-2</v>
      </c>
      <c r="GO240" s="1">
        <v>4.8895059999999999</v>
      </c>
      <c r="GP240">
        <v>0.59295929999999997</v>
      </c>
      <c r="GQ240">
        <v>17.655249999999999</v>
      </c>
      <c r="GR240" s="1">
        <v>1.063188E-2</v>
      </c>
      <c r="GS240" s="1">
        <v>4.2283229999999996</v>
      </c>
      <c r="GT240">
        <v>0.59284619999999999</v>
      </c>
      <c r="GU240">
        <v>18.400379999999998</v>
      </c>
      <c r="GV240" s="1">
        <v>8.9325069999999993E-3</v>
      </c>
      <c r="GW240" s="1">
        <v>3.5556839999999998</v>
      </c>
      <c r="GX240">
        <v>0.59281030000000001</v>
      </c>
      <c r="GY240">
        <v>19.126819999999999</v>
      </c>
      <c r="GZ240" s="1">
        <v>7.2485020000000004E-3</v>
      </c>
      <c r="HA240" s="1">
        <v>2.8878970000000002</v>
      </c>
      <c r="HB240">
        <v>0.59287449999999997</v>
      </c>
      <c r="HC240">
        <v>19.592839999999999</v>
      </c>
      <c r="HD240" s="1">
        <v>5.7223450000000002E-3</v>
      </c>
      <c r="HE240" s="1">
        <v>2.2806359999999999</v>
      </c>
      <c r="HF240">
        <v>0.59297979999999995</v>
      </c>
      <c r="HG240">
        <v>19.81222</v>
      </c>
      <c r="HH240" s="1">
        <v>4.4852429999999999E-3</v>
      </c>
      <c r="HI240" s="1">
        <v>1.7861720000000001</v>
      </c>
      <c r="HJ240">
        <v>0.5931073</v>
      </c>
      <c r="HK240">
        <v>19.632760000000001</v>
      </c>
      <c r="HL240" s="1">
        <v>3.5798340000000001E-3</v>
      </c>
      <c r="HM240" s="1">
        <v>1.4228940000000001</v>
      </c>
      <c r="HN240">
        <v>0.59327790000000002</v>
      </c>
      <c r="HO240">
        <v>19.13391</v>
      </c>
      <c r="HP240" s="1">
        <v>2.9634679999999999E-3</v>
      </c>
      <c r="HQ240" s="1">
        <v>1.1749430000000001</v>
      </c>
      <c r="HR240">
        <v>0.59342550000000005</v>
      </c>
      <c r="HS240">
        <v>18.77402</v>
      </c>
      <c r="HT240" s="1">
        <v>2.5546399999999999E-3</v>
      </c>
      <c r="HU240" s="1">
        <v>1.010548</v>
      </c>
      <c r="HV240">
        <v>0.59358029999999995</v>
      </c>
      <c r="HW240">
        <v>18.681260000000002</v>
      </c>
      <c r="HX240" s="1">
        <v>2.2749839999999999E-3</v>
      </c>
      <c r="HY240" s="1">
        <v>0.89844749999999995</v>
      </c>
      <c r="HZ240">
        <v>0.59370369999999995</v>
      </c>
      <c r="IA240">
        <v>19.293230000000001</v>
      </c>
      <c r="IB240" s="1">
        <v>2.0673810000000001E-3</v>
      </c>
      <c r="IC240" s="1">
        <v>0.81570909999999996</v>
      </c>
      <c r="ID240">
        <v>0.5938177</v>
      </c>
      <c r="IE240">
        <v>20.12443</v>
      </c>
      <c r="IF240" s="1">
        <v>1.900788E-3</v>
      </c>
      <c r="IG240" s="1">
        <v>0.74951380000000001</v>
      </c>
      <c r="IH240">
        <v>0.59391550000000004</v>
      </c>
      <c r="II240">
        <v>20.72362</v>
      </c>
      <c r="IJ240" s="1">
        <v>1.76151E-3</v>
      </c>
      <c r="IK240" s="1">
        <v>0.69431589999999999</v>
      </c>
      <c r="IL240">
        <v>0.59397659999999997</v>
      </c>
      <c r="IM240">
        <v>21.070239999999998</v>
      </c>
      <c r="IN240" s="1">
        <v>1.644698E-3</v>
      </c>
      <c r="IO240" s="1">
        <v>0.64800659999999999</v>
      </c>
      <c r="IP240">
        <v>0.59402509999999997</v>
      </c>
      <c r="IQ240">
        <v>20.89179</v>
      </c>
      <c r="IR240" s="1">
        <v>1.5472280000000001E-3</v>
      </c>
      <c r="IS240" s="1">
        <v>0.60935499999999998</v>
      </c>
      <c r="IT240">
        <v>0.59407299999999996</v>
      </c>
      <c r="IU240">
        <v>20.43749</v>
      </c>
      <c r="IV240" s="1">
        <v>1.4657610000000001E-3</v>
      </c>
      <c r="IW240" s="1">
        <v>0.57710640000000002</v>
      </c>
      <c r="IX240">
        <v>0.59410110000000005</v>
      </c>
      <c r="IY240">
        <v>20.138020000000001</v>
      </c>
      <c r="IZ240" s="1">
        <v>1.398313E-3</v>
      </c>
      <c r="JA240" s="1">
        <v>0.55037150000000001</v>
      </c>
      <c r="JB240">
        <v>0.59412989999999999</v>
      </c>
      <c r="JC240">
        <v>20.1175</v>
      </c>
      <c r="JD240" s="1">
        <v>1.343779E-3</v>
      </c>
      <c r="JE240" s="1">
        <v>0.52871630000000003</v>
      </c>
      <c r="JF240">
        <v>0.59412790000000004</v>
      </c>
      <c r="JG240">
        <v>20.581240000000001</v>
      </c>
      <c r="JH240" s="1">
        <v>1.3002759999999999E-3</v>
      </c>
      <c r="JI240" s="1">
        <v>0.51149650000000002</v>
      </c>
      <c r="JJ240">
        <v>0.59412830000000005</v>
      </c>
      <c r="JK240">
        <v>20.877389999999998</v>
      </c>
      <c r="JL240" s="1">
        <v>1.2646409999999999E-3</v>
      </c>
      <c r="JM240" s="1">
        <v>0.49736750000000002</v>
      </c>
      <c r="JN240">
        <v>0.59416040000000003</v>
      </c>
      <c r="JO240">
        <v>20.995629999999998</v>
      </c>
      <c r="JP240" s="1">
        <v>1.231457E-3</v>
      </c>
      <c r="JQ240" s="1">
        <v>0.48436659999999998</v>
      </c>
      <c r="JR240">
        <v>0.59415910000000005</v>
      </c>
      <c r="JS240">
        <v>20.631340000000002</v>
      </c>
      <c r="JT240" s="1">
        <v>1.19696E-3</v>
      </c>
      <c r="JU240" s="1">
        <v>0.47083950000000002</v>
      </c>
      <c r="JV240">
        <v>0.59415220000000002</v>
      </c>
      <c r="JW240">
        <v>20.00123</v>
      </c>
      <c r="JX240" s="1">
        <v>1.1589040000000001E-3</v>
      </c>
      <c r="JY240" s="1">
        <v>0.45600079999999998</v>
      </c>
      <c r="JZ240">
        <v>0.5941573</v>
      </c>
      <c r="KA240">
        <v>19.460809999999999</v>
      </c>
      <c r="KB240" s="1">
        <v>1.118071E-3</v>
      </c>
      <c r="KC240" s="1">
        <v>0.43999310000000003</v>
      </c>
      <c r="KD240">
        <v>0.59414730000000004</v>
      </c>
      <c r="KE240">
        <v>19.167729999999999</v>
      </c>
      <c r="KF240" s="1">
        <v>1.0756990000000001E-3</v>
      </c>
      <c r="KG240" s="1">
        <v>0.42338969999999998</v>
      </c>
      <c r="KH240">
        <v>0.59414719999999999</v>
      </c>
      <c r="KI240">
        <v>19.126339999999999</v>
      </c>
      <c r="KJ240" s="1">
        <v>1.033244E-3</v>
      </c>
      <c r="KK240" s="1">
        <v>0.40671930000000001</v>
      </c>
      <c r="KL240">
        <v>0.59414509999999998</v>
      </c>
      <c r="KM240">
        <v>19.610600000000002</v>
      </c>
      <c r="KN240" s="1">
        <v>9.9177550000000003E-4</v>
      </c>
      <c r="KO240" s="1">
        <v>0.39039370000000001</v>
      </c>
      <c r="KP240">
        <v>0.59415439999999997</v>
      </c>
      <c r="KQ240">
        <v>19.808820000000001</v>
      </c>
      <c r="KR240" s="1">
        <v>9.5184879999999999E-4</v>
      </c>
      <c r="KS240" s="1">
        <v>0.37466389999999999</v>
      </c>
      <c r="KT240">
        <v>0.59415050000000003</v>
      </c>
      <c r="KU240">
        <v>19.809380000000001</v>
      </c>
      <c r="KV240" s="1">
        <v>9.1353440000000005E-4</v>
      </c>
      <c r="KW240" s="1">
        <v>0.35959819999999998</v>
      </c>
      <c r="KX240">
        <v>0.5941495</v>
      </c>
      <c r="KY240">
        <v>19.636590000000002</v>
      </c>
      <c r="KZ240" s="1">
        <v>8.7702359999999998E-4</v>
      </c>
      <c r="LA240" s="1">
        <v>0.34522259999999999</v>
      </c>
      <c r="LB240">
        <v>0.59415470000000004</v>
      </c>
      <c r="LC240">
        <v>19.186889999999998</v>
      </c>
      <c r="LD240" s="1">
        <v>8.4228419999999996E-4</v>
      </c>
      <c r="LE240" s="1">
        <v>0.3315401</v>
      </c>
      <c r="LF240">
        <v>0.59416159999999996</v>
      </c>
      <c r="LG240">
        <v>18.593979999999998</v>
      </c>
      <c r="LH240" s="1">
        <v>8.0926480000000002E-4</v>
      </c>
      <c r="LI240" s="1">
        <v>0.31850840000000002</v>
      </c>
      <c r="LJ240">
        <v>0.59416000000000002</v>
      </c>
      <c r="LK240">
        <v>18.145340000000001</v>
      </c>
      <c r="LL240" s="1">
        <v>7.775681E-4</v>
      </c>
      <c r="LM240" s="1">
        <v>0.30605300000000002</v>
      </c>
      <c r="LN240">
        <v>0.59415859999999998</v>
      </c>
      <c r="LO240">
        <v>18.075980000000001</v>
      </c>
      <c r="LP240" s="1">
        <v>7.4724130000000004E-4</v>
      </c>
      <c r="LQ240" s="1">
        <v>0.29413640000000002</v>
      </c>
      <c r="LR240">
        <v>0.59415419999999997</v>
      </c>
      <c r="LS240">
        <v>18.795280000000002</v>
      </c>
      <c r="LT240" s="1">
        <v>7.1823950000000003E-4</v>
      </c>
      <c r="LU240" s="1">
        <v>0.2827133</v>
      </c>
      <c r="LV240">
        <v>0.59414359999999999</v>
      </c>
      <c r="LW240">
        <v>19.475470000000001</v>
      </c>
      <c r="LX240" s="1">
        <v>6.9055869999999999E-4</v>
      </c>
      <c r="LY240" s="1">
        <v>0.27181549999999999</v>
      </c>
      <c r="LZ240">
        <v>0.59415560000000001</v>
      </c>
      <c r="MA240">
        <v>19.980920000000001</v>
      </c>
      <c r="MB240" s="1">
        <v>6.6434269999999997E-4</v>
      </c>
      <c r="MC240" s="1">
        <v>0.26147409999999999</v>
      </c>
      <c r="MD240">
        <v>0.59413669999999996</v>
      </c>
      <c r="ME240">
        <v>20.380120000000002</v>
      </c>
      <c r="MF240" s="1">
        <v>6.393522E-4</v>
      </c>
      <c r="MG240" s="1">
        <v>0.25163990000000003</v>
      </c>
      <c r="MH240">
        <v>0.59409380000000001</v>
      </c>
      <c r="MI240">
        <v>20.245979999999999</v>
      </c>
      <c r="MJ240" s="1">
        <v>6.1544509999999998E-4</v>
      </c>
      <c r="MK240" s="1">
        <v>0.24224470000000001</v>
      </c>
      <c r="ML240">
        <v>0.59405580000000002</v>
      </c>
      <c r="MM240">
        <v>19.633430000000001</v>
      </c>
      <c r="MN240" s="1">
        <v>5.9266349999999995E-4</v>
      </c>
      <c r="MO240" s="1">
        <v>0.23326820000000001</v>
      </c>
      <c r="MP240">
        <v>0.59398459999999997</v>
      </c>
      <c r="MQ240">
        <v>19.14593</v>
      </c>
      <c r="MR240" s="1">
        <v>5.7081869999999998E-4</v>
      </c>
      <c r="MS240" s="1">
        <v>0.22470409999999999</v>
      </c>
      <c r="MT240">
        <v>0.59389349999999996</v>
      </c>
      <c r="MU240">
        <v>18.99718</v>
      </c>
      <c r="MV240" s="1">
        <v>5.5006819999999998E-4</v>
      </c>
      <c r="MW240" s="1">
        <v>0.2165571</v>
      </c>
      <c r="MX240">
        <v>0.59377080000000004</v>
      </c>
      <c r="MY240">
        <v>19.649640000000002</v>
      </c>
      <c r="MZ240" s="1">
        <v>5.3038580000000003E-4</v>
      </c>
      <c r="NA240" s="1">
        <v>0.20883099999999999</v>
      </c>
      <c r="NB240">
        <v>0.59363920000000003</v>
      </c>
      <c r="NC240">
        <v>20.44632</v>
      </c>
      <c r="ND240" s="1">
        <v>5.1159199999999995E-4</v>
      </c>
      <c r="NE240" s="1">
        <v>0.2014775</v>
      </c>
      <c r="NF240">
        <v>0.59347879999999997</v>
      </c>
      <c r="NG240">
        <v>21.012180000000001</v>
      </c>
      <c r="NH240" s="1">
        <v>4.9361710000000005E-4</v>
      </c>
      <c r="NI240" s="1">
        <v>0.19443820000000001</v>
      </c>
      <c r="NJ240">
        <v>0.59327600000000003</v>
      </c>
      <c r="NK240">
        <v>21.374580000000002</v>
      </c>
      <c r="NL240" s="1">
        <v>4.7645670000000002E-4</v>
      </c>
      <c r="NM240" s="1">
        <v>0.18771589999999999</v>
      </c>
      <c r="NN240">
        <v>0.59311499999999995</v>
      </c>
      <c r="NO240">
        <v>21.21125</v>
      </c>
      <c r="NP240" s="1">
        <v>4.6000689999999998E-4</v>
      </c>
      <c r="NQ240" s="1">
        <v>0.18126439999999999</v>
      </c>
      <c r="NR240">
        <v>0.59291780000000005</v>
      </c>
      <c r="NS240">
        <v>20.801880000000001</v>
      </c>
      <c r="NT240" s="1">
        <v>4.4432819999999998E-4</v>
      </c>
      <c r="NU240" s="1">
        <v>0.17511299999999999</v>
      </c>
      <c r="NV240">
        <v>0.59273949999999997</v>
      </c>
      <c r="NW240">
        <v>20.55959</v>
      </c>
      <c r="NX240" s="1">
        <v>4.2994350000000002E-4</v>
      </c>
      <c r="NY240" s="1">
        <v>0.16945260000000001</v>
      </c>
      <c r="NZ240">
        <v>0.59257490000000002</v>
      </c>
      <c r="OA240">
        <v>20.601320000000001</v>
      </c>
      <c r="OB240" s="1">
        <v>4.1745509999999999E-4</v>
      </c>
      <c r="OC240" s="1">
        <v>0.1645229</v>
      </c>
      <c r="OD240">
        <v>0.59242989999999995</v>
      </c>
      <c r="OE240">
        <v>20.850619999999999</v>
      </c>
      <c r="OF240" s="1">
        <v>4.0714229999999998E-4</v>
      </c>
      <c r="OG240" s="1">
        <v>0.16043479999999999</v>
      </c>
      <c r="OH240">
        <v>0.59232490000000004</v>
      </c>
      <c r="OI240">
        <v>21.34385</v>
      </c>
      <c r="OJ240" s="1">
        <v>3.9833700000000002E-4</v>
      </c>
      <c r="OK240" s="1">
        <v>0.1569681</v>
      </c>
    </row>
    <row r="241" spans="1:401" x14ac:dyDescent="0.35">
      <c r="A241">
        <v>247</v>
      </c>
      <c r="B241" t="s">
        <v>4</v>
      </c>
      <c r="C241" t="s">
        <v>181</v>
      </c>
      <c r="D241" t="s">
        <v>247</v>
      </c>
      <c r="E241">
        <v>814.65729999999996</v>
      </c>
      <c r="F241">
        <v>0.87938059999999996</v>
      </c>
      <c r="G241">
        <v>17.444959999999998</v>
      </c>
      <c r="H241">
        <v>0</v>
      </c>
      <c r="I241">
        <v>0</v>
      </c>
      <c r="J241">
        <v>0.87719769999999997</v>
      </c>
      <c r="K241">
        <v>17.08193</v>
      </c>
      <c r="L241">
        <v>0</v>
      </c>
      <c r="M241">
        <v>0</v>
      </c>
      <c r="N241">
        <v>0.87497849999999999</v>
      </c>
      <c r="O241">
        <v>17.052109999999999</v>
      </c>
      <c r="P241">
        <v>0</v>
      </c>
      <c r="Q241">
        <v>0</v>
      </c>
      <c r="R241">
        <v>0.87266719999999998</v>
      </c>
      <c r="S241">
        <v>16.936889999999998</v>
      </c>
      <c r="T241">
        <v>0</v>
      </c>
      <c r="U241">
        <v>0</v>
      </c>
      <c r="V241">
        <v>0.87032790000000004</v>
      </c>
      <c r="W241">
        <v>17.131409999999999</v>
      </c>
      <c r="X241">
        <v>0</v>
      </c>
      <c r="Y241">
        <v>0</v>
      </c>
      <c r="Z241">
        <v>0.86789919999999998</v>
      </c>
      <c r="AA241">
        <v>17.184740000000001</v>
      </c>
      <c r="AB241">
        <v>0</v>
      </c>
      <c r="AC241">
        <v>0</v>
      </c>
      <c r="AD241">
        <v>0.86545459999999996</v>
      </c>
      <c r="AE241">
        <v>17.220009999999998</v>
      </c>
      <c r="AF241">
        <v>0</v>
      </c>
      <c r="AG241">
        <v>0</v>
      </c>
      <c r="AH241">
        <v>0.86287199999999997</v>
      </c>
      <c r="AI241">
        <v>17.19689</v>
      </c>
      <c r="AJ241">
        <v>0</v>
      </c>
      <c r="AK241">
        <v>0</v>
      </c>
      <c r="AL241">
        <v>0.86027770000000003</v>
      </c>
      <c r="AM241">
        <v>16.997430000000001</v>
      </c>
      <c r="AN241">
        <v>0</v>
      </c>
      <c r="AO241">
        <v>0</v>
      </c>
      <c r="AP241">
        <v>0.85769960000000001</v>
      </c>
      <c r="AQ241">
        <v>16.689150000000001</v>
      </c>
      <c r="AR241">
        <v>0</v>
      </c>
      <c r="AS241">
        <v>0</v>
      </c>
      <c r="AT241">
        <v>0.85506530000000003</v>
      </c>
      <c r="AU241">
        <v>16.710540000000002</v>
      </c>
      <c r="AV241" s="1">
        <v>8.6624430000000001E-35</v>
      </c>
      <c r="AW241" s="1">
        <v>2.4592189999999999E-32</v>
      </c>
      <c r="AX241">
        <v>0.85242090000000004</v>
      </c>
      <c r="AY241">
        <v>16.565010000000001</v>
      </c>
      <c r="AZ241" s="1">
        <v>2.8487610000000001E-24</v>
      </c>
      <c r="BA241" s="1">
        <v>8.0704529999999997E-22</v>
      </c>
      <c r="BB241">
        <v>0.84984959999999998</v>
      </c>
      <c r="BC241">
        <v>16.514800000000001</v>
      </c>
      <c r="BD241" s="1">
        <v>2.120875E-15</v>
      </c>
      <c r="BE241" s="1">
        <v>5.4587990000000004E-13</v>
      </c>
      <c r="BF241">
        <v>0.84718689999999996</v>
      </c>
      <c r="BG241">
        <v>16.660779999999999</v>
      </c>
      <c r="BH241" s="1">
        <v>4.3795909999999997E-9</v>
      </c>
      <c r="BI241" s="1">
        <v>9.320478E-7</v>
      </c>
      <c r="BJ241">
        <v>0.84453489999999998</v>
      </c>
      <c r="BK241">
        <v>16.679069999999999</v>
      </c>
      <c r="BL241" s="1">
        <v>8.2962629999999993E-6</v>
      </c>
      <c r="BM241">
        <v>1.903809E-3</v>
      </c>
      <c r="BN241">
        <v>0.84182789999999996</v>
      </c>
      <c r="BO241">
        <v>16.57424</v>
      </c>
      <c r="BP241" s="1">
        <v>1.64685E-3</v>
      </c>
      <c r="BQ241">
        <v>0.3974222</v>
      </c>
      <c r="BR241">
        <v>0.83918300000000001</v>
      </c>
      <c r="BS241">
        <v>16.336950000000002</v>
      </c>
      <c r="BT241">
        <v>7.8731700000000002E-2</v>
      </c>
      <c r="BU241">
        <v>19.785869999999999</v>
      </c>
      <c r="BV241">
        <v>0.83655889999999999</v>
      </c>
      <c r="BW241">
        <v>16.238800000000001</v>
      </c>
      <c r="BX241">
        <v>1.2983720000000001</v>
      </c>
      <c r="BY241">
        <v>337.72539999999998</v>
      </c>
      <c r="BZ241">
        <v>0.8337542</v>
      </c>
      <c r="CA241">
        <v>16.339369999999999</v>
      </c>
      <c r="CB241">
        <v>9.1862659999999998</v>
      </c>
      <c r="CC241">
        <v>2462.6039999999998</v>
      </c>
      <c r="CD241">
        <v>0.8306846</v>
      </c>
      <c r="CE241">
        <v>16.5579</v>
      </c>
      <c r="CF241">
        <v>32.469850000000001</v>
      </c>
      <c r="CG241">
        <v>8945.6389999999992</v>
      </c>
      <c r="CH241">
        <v>0.82719549999999997</v>
      </c>
      <c r="CI241">
        <v>16.757390000000001</v>
      </c>
      <c r="CJ241">
        <v>64.433189999999996</v>
      </c>
      <c r="CK241">
        <v>18188.62</v>
      </c>
      <c r="CL241">
        <v>0.8233992</v>
      </c>
      <c r="CM241">
        <v>16.710809999999999</v>
      </c>
      <c r="CN241">
        <v>78.67362</v>
      </c>
      <c r="CO241">
        <v>22710.5</v>
      </c>
      <c r="CP241">
        <v>0.81931989999999999</v>
      </c>
      <c r="CQ241">
        <v>16.559709999999999</v>
      </c>
      <c r="CR241">
        <v>63.97898</v>
      </c>
      <c r="CS241">
        <v>18835.46</v>
      </c>
      <c r="CT241">
        <v>0.81480520000000001</v>
      </c>
      <c r="CU241">
        <v>16.508209999999998</v>
      </c>
      <c r="CV241">
        <v>36.976619999999997</v>
      </c>
      <c r="CW241">
        <v>11081.46</v>
      </c>
      <c r="CX241">
        <v>0.81004180000000003</v>
      </c>
      <c r="CY241">
        <v>16.537199999999999</v>
      </c>
      <c r="CZ241">
        <v>16.12696</v>
      </c>
      <c r="DA241">
        <v>4909.192</v>
      </c>
      <c r="DB241">
        <v>0.80494509999999997</v>
      </c>
      <c r="DC241">
        <v>16.859929999999999</v>
      </c>
      <c r="DD241">
        <v>5.6064410000000002</v>
      </c>
      <c r="DE241">
        <v>1729.5250000000001</v>
      </c>
      <c r="DF241">
        <v>0.79956970000000005</v>
      </c>
      <c r="DG241">
        <v>17.301649999999999</v>
      </c>
      <c r="DH241">
        <v>1.6555120000000001</v>
      </c>
      <c r="DI241">
        <v>515.71199999999999</v>
      </c>
      <c r="DJ241">
        <v>0.79401650000000001</v>
      </c>
      <c r="DK241">
        <v>17.4983</v>
      </c>
      <c r="DL241">
        <v>0.4604491</v>
      </c>
      <c r="DM241">
        <v>143.87100000000001</v>
      </c>
      <c r="DN241">
        <v>0.78866159999999996</v>
      </c>
      <c r="DO241">
        <v>17.536480000000001</v>
      </c>
      <c r="DP241" s="1">
        <v>0.1515263</v>
      </c>
      <c r="DQ241">
        <v>46.798450000000003</v>
      </c>
      <c r="DR241">
        <v>0.78318779999999999</v>
      </c>
      <c r="DS241">
        <v>17.332180000000001</v>
      </c>
      <c r="DT241">
        <v>7.9360780000000006E-2</v>
      </c>
      <c r="DU241">
        <v>23.999490000000002</v>
      </c>
      <c r="DV241">
        <v>0.77732579999999996</v>
      </c>
      <c r="DW241">
        <v>17.04702</v>
      </c>
      <c r="DX241" s="1">
        <v>6.3895339999999995E-2</v>
      </c>
      <c r="DY241">
        <v>19.12032</v>
      </c>
      <c r="DZ241">
        <v>0.77170680000000003</v>
      </c>
      <c r="EA241">
        <v>16.888200000000001</v>
      </c>
      <c r="EB241" s="1">
        <v>6.1624089999999999E-2</v>
      </c>
      <c r="EC241" s="1">
        <v>18.421489999999999</v>
      </c>
      <c r="ED241">
        <v>0.76588880000000004</v>
      </c>
      <c r="EE241">
        <v>16.87378</v>
      </c>
      <c r="EF241" s="1">
        <v>6.1786750000000001E-2</v>
      </c>
      <c r="EG241" s="1">
        <v>18.526959999999999</v>
      </c>
      <c r="EH241">
        <v>0.76011580000000001</v>
      </c>
      <c r="EI241">
        <v>17.16358</v>
      </c>
      <c r="EJ241" s="1">
        <v>6.118407E-2</v>
      </c>
      <c r="EK241" s="1">
        <v>18.424099999999999</v>
      </c>
      <c r="EL241">
        <v>0.75466500000000003</v>
      </c>
      <c r="EM241">
        <v>17.587029999999999</v>
      </c>
      <c r="EN241" s="1">
        <v>5.9019700000000001E-2</v>
      </c>
      <c r="EO241" s="1">
        <v>17.837959999999999</v>
      </c>
      <c r="EP241">
        <v>0.74958380000000002</v>
      </c>
      <c r="EQ241">
        <v>17.938459999999999</v>
      </c>
      <c r="ER241" s="1">
        <v>5.5483020000000001E-2</v>
      </c>
      <c r="ES241" s="1">
        <v>16.81812</v>
      </c>
      <c r="ET241">
        <v>0.74459929999999996</v>
      </c>
      <c r="EU241">
        <v>18.084119999999999</v>
      </c>
      <c r="EV241" s="1">
        <v>5.1156769999999997E-2</v>
      </c>
      <c r="EW241" s="1">
        <v>15.544040000000001</v>
      </c>
      <c r="EX241">
        <v>0.74000969999999999</v>
      </c>
      <c r="EY241">
        <v>17.884879999999999</v>
      </c>
      <c r="EZ241" s="1">
        <v>4.6550880000000003E-2</v>
      </c>
      <c r="FA241" s="1">
        <v>14.1747</v>
      </c>
      <c r="FB241">
        <v>0.73603649999999998</v>
      </c>
      <c r="FC241">
        <v>17.57761</v>
      </c>
      <c r="FD241" s="1">
        <v>4.1968140000000001E-2</v>
      </c>
      <c r="FE241" s="1">
        <v>12.79636</v>
      </c>
      <c r="FF241">
        <v>0.73235170000000005</v>
      </c>
      <c r="FG241">
        <v>17.37453</v>
      </c>
      <c r="FH241" s="1">
        <v>3.7462969999999998E-2</v>
      </c>
      <c r="FI241" s="1">
        <v>11.436769999999999</v>
      </c>
      <c r="FJ241">
        <v>0.72915459999999999</v>
      </c>
      <c r="FK241">
        <v>17.41263</v>
      </c>
      <c r="FL241" s="1">
        <v>3.3043379999999997E-2</v>
      </c>
      <c r="FM241" s="1">
        <v>10.0945</v>
      </c>
      <c r="FN241">
        <v>0.72633930000000002</v>
      </c>
      <c r="FO241">
        <v>18.092320000000001</v>
      </c>
      <c r="FP241" s="1">
        <v>2.8791830000000001E-2</v>
      </c>
      <c r="FQ241" s="1">
        <v>8.7983499999999992</v>
      </c>
      <c r="FR241">
        <v>0.72396039999999995</v>
      </c>
      <c r="FS241">
        <v>18.690010000000001</v>
      </c>
      <c r="FT241" s="1">
        <v>2.4875410000000001E-2</v>
      </c>
      <c r="FU241" s="1">
        <v>7.6005799999999999</v>
      </c>
      <c r="FV241">
        <v>0.7219759</v>
      </c>
      <c r="FW241">
        <v>19.023070000000001</v>
      </c>
      <c r="FX241" s="1">
        <v>2.1446630000000001E-2</v>
      </c>
      <c r="FY241" s="1">
        <v>6.5495099999999997</v>
      </c>
      <c r="FZ241">
        <v>0.72057059999999995</v>
      </c>
      <c r="GA241">
        <v>18.958680000000001</v>
      </c>
      <c r="GB241" s="1">
        <v>1.8565519999999999E-2</v>
      </c>
      <c r="GC241" s="1">
        <v>5.662668</v>
      </c>
      <c r="GD241">
        <v>0.71977449999999998</v>
      </c>
      <c r="GE241">
        <v>18.552700000000002</v>
      </c>
      <c r="GF241" s="1">
        <v>1.618994E-2</v>
      </c>
      <c r="GG241" s="1">
        <v>4.9291559999999999</v>
      </c>
      <c r="GH241">
        <v>0.71922149999999996</v>
      </c>
      <c r="GI241">
        <v>18.043009999999999</v>
      </c>
      <c r="GJ241" s="1">
        <v>1.421007E-2</v>
      </c>
      <c r="GK241" s="1">
        <v>4.3190580000000001</v>
      </c>
      <c r="GL241">
        <v>0.7188831</v>
      </c>
      <c r="GM241">
        <v>17.671060000000001</v>
      </c>
      <c r="GN241" s="1">
        <v>1.2471629999999999E-2</v>
      </c>
      <c r="GO241" s="1">
        <v>3.786375</v>
      </c>
      <c r="GP241">
        <v>0.71866390000000002</v>
      </c>
      <c r="GQ241">
        <v>17.650749999999999</v>
      </c>
      <c r="GR241" s="1">
        <v>1.080886E-2</v>
      </c>
      <c r="GS241" s="1">
        <v>3.2801689999999999</v>
      </c>
      <c r="GT241">
        <v>0.71857859999999996</v>
      </c>
      <c r="GU241">
        <v>18.40408</v>
      </c>
      <c r="GV241" s="1">
        <v>9.1130299999999994E-3</v>
      </c>
      <c r="GW241" s="1">
        <v>2.7671269999999999</v>
      </c>
      <c r="GX241">
        <v>0.71856929999999997</v>
      </c>
      <c r="GY241">
        <v>19.14479</v>
      </c>
      <c r="GZ241" s="1">
        <v>7.4219419999999999E-3</v>
      </c>
      <c r="HA241" s="1">
        <v>2.2551139999999998</v>
      </c>
      <c r="HB241">
        <v>0.71863299999999997</v>
      </c>
      <c r="HC241">
        <v>19.63439</v>
      </c>
      <c r="HD241" s="1">
        <v>5.87238E-3</v>
      </c>
      <c r="HE241" s="1">
        <v>1.78485</v>
      </c>
      <c r="HF241">
        <v>0.71873399999999998</v>
      </c>
      <c r="HG241">
        <v>19.868410000000001</v>
      </c>
      <c r="HH241" s="1">
        <v>4.6012759999999996E-3</v>
      </c>
      <c r="HI241" s="1">
        <v>1.397591</v>
      </c>
      <c r="HJ241">
        <v>0.71888379999999996</v>
      </c>
      <c r="HK241">
        <v>19.66864</v>
      </c>
      <c r="HL241" s="1">
        <v>3.661639E-3</v>
      </c>
      <c r="HM241" s="1">
        <v>1.110344</v>
      </c>
      <c r="HN241">
        <v>0.71906210000000004</v>
      </c>
      <c r="HO241">
        <v>19.150939999999999</v>
      </c>
      <c r="HP241" s="1">
        <v>3.018078E-3</v>
      </c>
      <c r="HQ241" s="1">
        <v>0.91313200000000005</v>
      </c>
      <c r="HR241">
        <v>0.71923789999999999</v>
      </c>
      <c r="HS241">
        <v>18.768940000000001</v>
      </c>
      <c r="HT241" s="1">
        <v>2.5909710000000001E-3</v>
      </c>
      <c r="HU241" s="1">
        <v>0.78226700000000005</v>
      </c>
      <c r="HV241">
        <v>0.71937359999999995</v>
      </c>
      <c r="HW241">
        <v>18.669039999999999</v>
      </c>
      <c r="HX241" s="1">
        <v>2.3005569999999999E-3</v>
      </c>
      <c r="HY241" s="1">
        <v>0.69354990000000005</v>
      </c>
      <c r="HZ241">
        <v>0.71952470000000002</v>
      </c>
      <c r="IA241">
        <v>19.295660000000002</v>
      </c>
      <c r="IB241" s="1">
        <v>2.0870849999999998E-3</v>
      </c>
      <c r="IC241" s="1">
        <v>0.62866710000000003</v>
      </c>
      <c r="ID241">
        <v>0.71962689999999996</v>
      </c>
      <c r="IE241">
        <v>20.146560000000001</v>
      </c>
      <c r="IF241" s="1">
        <v>1.9169569999999999E-3</v>
      </c>
      <c r="IG241" s="1">
        <v>0.57711539999999995</v>
      </c>
      <c r="IH241">
        <v>0.71971549999999995</v>
      </c>
      <c r="II241">
        <v>20.762339999999998</v>
      </c>
      <c r="IJ241" s="1">
        <v>1.775109E-3</v>
      </c>
      <c r="IK241" s="1">
        <v>0.53424380000000005</v>
      </c>
      <c r="IL241">
        <v>0.71980489999999997</v>
      </c>
      <c r="IM241">
        <v>21.118829999999999</v>
      </c>
      <c r="IN241" s="1">
        <v>1.6560889999999999E-3</v>
      </c>
      <c r="IO241" s="1">
        <v>0.498249</v>
      </c>
      <c r="IP241">
        <v>0.71985180000000004</v>
      </c>
      <c r="IQ241">
        <v>20.91865</v>
      </c>
      <c r="IR241" s="1">
        <v>1.5567109999999999E-3</v>
      </c>
      <c r="IS241" s="1">
        <v>0.46818490000000001</v>
      </c>
      <c r="IT241">
        <v>0.71990399999999999</v>
      </c>
      <c r="IU241">
        <v>20.453410000000002</v>
      </c>
      <c r="IV241" s="1">
        <v>1.4736689999999999E-3</v>
      </c>
      <c r="IW241" s="1">
        <v>0.44311859999999997</v>
      </c>
      <c r="IX241">
        <v>0.71993390000000002</v>
      </c>
      <c r="IY241">
        <v>20.134460000000001</v>
      </c>
      <c r="IZ241" s="1">
        <v>1.404825E-3</v>
      </c>
      <c r="JA241" s="1">
        <v>0.42230139999999999</v>
      </c>
      <c r="JB241">
        <v>0.71993879999999999</v>
      </c>
      <c r="JC241">
        <v>20.103580000000001</v>
      </c>
      <c r="JD241" s="1">
        <v>1.348976E-3</v>
      </c>
      <c r="JE241" s="1">
        <v>0.405385</v>
      </c>
      <c r="JF241">
        <v>0.71995529999999996</v>
      </c>
      <c r="JG241">
        <v>20.5806</v>
      </c>
      <c r="JH241" s="1">
        <v>1.304417E-3</v>
      </c>
      <c r="JI241" s="1">
        <v>0.39192500000000002</v>
      </c>
      <c r="JJ241">
        <v>0.71996020000000005</v>
      </c>
      <c r="JK241">
        <v>20.884740000000001</v>
      </c>
      <c r="JL241" s="1">
        <v>1.268178E-3</v>
      </c>
      <c r="JM241" s="1">
        <v>0.3809517</v>
      </c>
      <c r="JN241">
        <v>0.71998399999999996</v>
      </c>
      <c r="JO241">
        <v>21.033729999999998</v>
      </c>
      <c r="JP241" s="1">
        <v>1.234955E-3</v>
      </c>
      <c r="JQ241" s="1">
        <v>0.37100929999999999</v>
      </c>
      <c r="JR241">
        <v>0.71997599999999995</v>
      </c>
      <c r="JS241">
        <v>20.675909999999998</v>
      </c>
      <c r="JT241" s="1">
        <v>1.200719E-3</v>
      </c>
      <c r="JU241" s="1">
        <v>0.36074460000000003</v>
      </c>
      <c r="JV241">
        <v>0.71998320000000005</v>
      </c>
      <c r="JW241">
        <v>20.044319999999999</v>
      </c>
      <c r="JX241" s="1">
        <v>1.163016E-3</v>
      </c>
      <c r="JY241" s="1">
        <v>0.34951310000000002</v>
      </c>
      <c r="JZ241">
        <v>0.71997800000000001</v>
      </c>
      <c r="KA241">
        <v>19.485769999999999</v>
      </c>
      <c r="KB241" s="1">
        <v>1.1224410000000001E-3</v>
      </c>
      <c r="KC241" s="1">
        <v>0.337366</v>
      </c>
      <c r="KD241">
        <v>0.71997540000000004</v>
      </c>
      <c r="KE241">
        <v>19.165610000000001</v>
      </c>
      <c r="KF241" s="1">
        <v>1.080155E-3</v>
      </c>
      <c r="KG241" s="1">
        <v>0.32470789999999999</v>
      </c>
      <c r="KH241">
        <v>0.71996420000000005</v>
      </c>
      <c r="KI241">
        <v>19.111319999999999</v>
      </c>
      <c r="KJ241" s="1">
        <v>1.0376610000000001E-3</v>
      </c>
      <c r="KK241" s="1">
        <v>0.3119613</v>
      </c>
      <c r="KL241">
        <v>0.71995900000000002</v>
      </c>
      <c r="KM241">
        <v>19.615919999999999</v>
      </c>
      <c r="KN241" s="1">
        <v>9.9606559999999996E-4</v>
      </c>
      <c r="KO241" s="1">
        <v>0.2994561</v>
      </c>
      <c r="KP241">
        <v>0.71996590000000005</v>
      </c>
      <c r="KQ241">
        <v>19.82095</v>
      </c>
      <c r="KR241" s="1">
        <v>9.5596910000000002E-4</v>
      </c>
      <c r="KS241" s="1">
        <v>0.2873925</v>
      </c>
      <c r="KT241">
        <v>0.71997239999999996</v>
      </c>
      <c r="KU241">
        <v>19.858750000000001</v>
      </c>
      <c r="KV241" s="1">
        <v>9.1748260000000005E-4</v>
      </c>
      <c r="KW241" s="1">
        <v>0.27583740000000001</v>
      </c>
      <c r="KX241">
        <v>0.71996899999999997</v>
      </c>
      <c r="KY241">
        <v>19.695989999999998</v>
      </c>
      <c r="KZ241" s="1">
        <v>8.8078060000000005E-4</v>
      </c>
      <c r="LA241" s="1">
        <v>0.26479520000000001</v>
      </c>
      <c r="LB241">
        <v>0.71996729999999998</v>
      </c>
      <c r="LC241">
        <v>19.230250000000002</v>
      </c>
      <c r="LD241" s="1">
        <v>8.4585089999999997E-4</v>
      </c>
      <c r="LE241" s="1">
        <v>0.25429059999999998</v>
      </c>
      <c r="LF241">
        <v>0.71997480000000003</v>
      </c>
      <c r="LG241">
        <v>18.621130000000001</v>
      </c>
      <c r="LH241" s="1">
        <v>8.1266849999999996E-4</v>
      </c>
      <c r="LI241" s="1">
        <v>0.2442935</v>
      </c>
      <c r="LJ241">
        <v>0.71997940000000005</v>
      </c>
      <c r="LK241">
        <v>18.152740000000001</v>
      </c>
      <c r="LL241" s="1">
        <v>7.8083090000000003E-4</v>
      </c>
      <c r="LM241" s="1">
        <v>0.2347369</v>
      </c>
      <c r="LN241">
        <v>0.71997699999999998</v>
      </c>
      <c r="LO241">
        <v>18.085889999999999</v>
      </c>
      <c r="LP241" s="1">
        <v>7.5036500000000002E-4</v>
      </c>
      <c r="LQ241" s="1">
        <v>0.2255887</v>
      </c>
      <c r="LR241">
        <v>0.71996590000000005</v>
      </c>
      <c r="LS241">
        <v>18.812380000000001</v>
      </c>
      <c r="LT241" s="1">
        <v>7.2122430000000001E-4</v>
      </c>
      <c r="LU241" s="1">
        <v>0.21682360000000001</v>
      </c>
      <c r="LV241">
        <v>0.7199605</v>
      </c>
      <c r="LW241">
        <v>19.492719999999998</v>
      </c>
      <c r="LX241" s="1">
        <v>6.9340060000000004E-4</v>
      </c>
      <c r="LY241" s="1">
        <v>0.2084569</v>
      </c>
      <c r="LZ241">
        <v>0.71997429999999996</v>
      </c>
      <c r="MA241">
        <v>20.027170000000002</v>
      </c>
      <c r="MB241" s="1">
        <v>6.6704459999999998E-4</v>
      </c>
      <c r="MC241" s="1">
        <v>0.20051920000000001</v>
      </c>
      <c r="MD241">
        <v>0.71995929999999997</v>
      </c>
      <c r="ME241">
        <v>20.436319999999998</v>
      </c>
      <c r="MF241" s="1">
        <v>6.419269E-4</v>
      </c>
      <c r="MG241" s="1">
        <v>0.19296840000000001</v>
      </c>
      <c r="MH241">
        <v>0.71992909999999999</v>
      </c>
      <c r="MI241">
        <v>20.279499999999999</v>
      </c>
      <c r="MJ241" s="1">
        <v>6.1790529999999997E-4</v>
      </c>
      <c r="MK241" s="1">
        <v>0.18575459999999999</v>
      </c>
      <c r="ML241">
        <v>0.71989610000000004</v>
      </c>
      <c r="MM241">
        <v>19.662330000000001</v>
      </c>
      <c r="MN241" s="1">
        <v>5.9501240000000004E-4</v>
      </c>
      <c r="MO241" s="1">
        <v>0.1788633</v>
      </c>
      <c r="MP241">
        <v>0.71980699999999997</v>
      </c>
      <c r="MQ241">
        <v>19.157630000000001</v>
      </c>
      <c r="MR241" s="1">
        <v>5.7305560000000004E-4</v>
      </c>
      <c r="MS241" s="1">
        <v>0.17228599999999999</v>
      </c>
      <c r="MT241">
        <v>0.71971209999999997</v>
      </c>
      <c r="MU241">
        <v>19.0063</v>
      </c>
      <c r="MV241" s="1">
        <v>5.5219649999999998E-4</v>
      </c>
      <c r="MW241" s="1">
        <v>0.16602230000000001</v>
      </c>
      <c r="MX241">
        <v>0.71958259999999996</v>
      </c>
      <c r="MY241">
        <v>19.657440000000001</v>
      </c>
      <c r="MZ241" s="1">
        <v>5.3239870000000003E-4</v>
      </c>
      <c r="NA241" s="1">
        <v>0.16007930000000001</v>
      </c>
      <c r="NB241">
        <v>0.7194393</v>
      </c>
      <c r="NC241">
        <v>20.465610000000002</v>
      </c>
      <c r="ND241" s="1">
        <v>5.135246E-4</v>
      </c>
      <c r="NE241" s="1">
        <v>0.1544305</v>
      </c>
      <c r="NF241">
        <v>0.71927410000000003</v>
      </c>
      <c r="NG241">
        <v>21.046589999999998</v>
      </c>
      <c r="NH241" s="1">
        <v>4.9546340000000005E-4</v>
      </c>
      <c r="NI241" s="1">
        <v>0.1490175</v>
      </c>
      <c r="NJ241">
        <v>0.719082</v>
      </c>
      <c r="NK241">
        <v>21.416049999999998</v>
      </c>
      <c r="NL241" s="1">
        <v>4.7822320000000002E-4</v>
      </c>
      <c r="NM241" s="1">
        <v>0.14384640000000001</v>
      </c>
      <c r="NN241">
        <v>0.7188736</v>
      </c>
      <c r="NO241">
        <v>21.233529999999998</v>
      </c>
      <c r="NP241" s="1">
        <v>4.6170629999999998E-4</v>
      </c>
      <c r="NQ241" s="1">
        <v>0.13889099999999999</v>
      </c>
      <c r="NR241">
        <v>0.71869209999999994</v>
      </c>
      <c r="NS241">
        <v>20.813600000000001</v>
      </c>
      <c r="NT241" s="1">
        <v>4.459299E-4</v>
      </c>
      <c r="NU241" s="1">
        <v>0.1341531</v>
      </c>
      <c r="NV241">
        <v>0.7185068</v>
      </c>
      <c r="NW241">
        <v>20.551120000000001</v>
      </c>
      <c r="NX241" s="1">
        <v>4.3138410000000002E-4</v>
      </c>
      <c r="NY241" s="1">
        <v>0.12977269999999999</v>
      </c>
      <c r="NZ241">
        <v>0.71833860000000005</v>
      </c>
      <c r="OA241">
        <v>20.57752</v>
      </c>
      <c r="OB241" s="1">
        <v>4.1867519999999999E-4</v>
      </c>
      <c r="OC241" s="1">
        <v>0.1259335</v>
      </c>
      <c r="OD241">
        <v>0.71820320000000004</v>
      </c>
      <c r="OE241">
        <v>20.836839999999999</v>
      </c>
      <c r="OF241" s="1">
        <v>4.0814980000000001E-4</v>
      </c>
      <c r="OG241" s="1">
        <v>0.1227423</v>
      </c>
      <c r="OH241">
        <v>0.71807240000000006</v>
      </c>
      <c r="OI241">
        <v>21.356179999999998</v>
      </c>
      <c r="OJ241" s="1">
        <v>3.9922539999999999E-4</v>
      </c>
      <c r="OK241" s="1">
        <v>0.12005300000000001</v>
      </c>
    </row>
    <row r="242" spans="1:401" x14ac:dyDescent="0.35">
      <c r="A242">
        <v>248</v>
      </c>
      <c r="B242" t="s">
        <v>4</v>
      </c>
      <c r="C242" t="s">
        <v>181</v>
      </c>
      <c r="D242" t="s">
        <v>248</v>
      </c>
      <c r="E242">
        <v>871.66089999999997</v>
      </c>
      <c r="F242">
        <v>0.89037619999999995</v>
      </c>
      <c r="G242">
        <v>17.464099999999998</v>
      </c>
      <c r="H242">
        <v>0</v>
      </c>
      <c r="I242">
        <v>0</v>
      </c>
      <c r="J242">
        <v>0.88858559999999998</v>
      </c>
      <c r="K242">
        <v>17.116679999999999</v>
      </c>
      <c r="L242">
        <v>0</v>
      </c>
      <c r="M242">
        <v>0</v>
      </c>
      <c r="N242">
        <v>0.88671820000000001</v>
      </c>
      <c r="O242">
        <v>17.08924</v>
      </c>
      <c r="P242">
        <v>0</v>
      </c>
      <c r="Q242">
        <v>0</v>
      </c>
      <c r="R242">
        <v>0.88480820000000004</v>
      </c>
      <c r="S242">
        <v>16.961410000000001</v>
      </c>
      <c r="T242">
        <v>0</v>
      </c>
      <c r="U242">
        <v>0</v>
      </c>
      <c r="V242">
        <v>0.88286600000000004</v>
      </c>
      <c r="W242">
        <v>17.137229999999999</v>
      </c>
      <c r="X242">
        <v>0</v>
      </c>
      <c r="Y242">
        <v>0</v>
      </c>
      <c r="Z242">
        <v>0.88083370000000005</v>
      </c>
      <c r="AA242">
        <v>17.18122</v>
      </c>
      <c r="AB242">
        <v>0</v>
      </c>
      <c r="AC242">
        <v>0</v>
      </c>
      <c r="AD242">
        <v>0.87878409999999996</v>
      </c>
      <c r="AE242">
        <v>17.2134</v>
      </c>
      <c r="AF242">
        <v>0</v>
      </c>
      <c r="AG242">
        <v>0</v>
      </c>
      <c r="AH242">
        <v>0.87664410000000004</v>
      </c>
      <c r="AI242">
        <v>17.198899999999998</v>
      </c>
      <c r="AJ242">
        <v>0</v>
      </c>
      <c r="AK242">
        <v>0</v>
      </c>
      <c r="AL242">
        <v>0.87447059999999999</v>
      </c>
      <c r="AM242">
        <v>17.014659999999999</v>
      </c>
      <c r="AN242">
        <v>0</v>
      </c>
      <c r="AO242">
        <v>0</v>
      </c>
      <c r="AP242">
        <v>0.87224199999999996</v>
      </c>
      <c r="AQ242">
        <v>16.7164</v>
      </c>
      <c r="AR242">
        <v>0</v>
      </c>
      <c r="AS242">
        <v>0</v>
      </c>
      <c r="AT242">
        <v>0.86997340000000001</v>
      </c>
      <c r="AU242">
        <v>16.739329999999999</v>
      </c>
      <c r="AV242" s="1">
        <v>1.77153E-35</v>
      </c>
      <c r="AW242" s="1">
        <v>4.8993869999999997E-33</v>
      </c>
      <c r="AX242">
        <v>0.86770449999999999</v>
      </c>
      <c r="AY242">
        <v>16.59036</v>
      </c>
      <c r="AZ242" s="1">
        <v>6.172918E-25</v>
      </c>
      <c r="BA242" s="1">
        <v>1.703992E-22</v>
      </c>
      <c r="BB242">
        <v>0.86546270000000003</v>
      </c>
      <c r="BC242">
        <v>16.524280000000001</v>
      </c>
      <c r="BD242" s="1">
        <v>6.4122129999999996E-16</v>
      </c>
      <c r="BE242" s="1">
        <v>1.716373E-13</v>
      </c>
      <c r="BF242">
        <v>0.86315439999999999</v>
      </c>
      <c r="BG242">
        <v>16.652550000000002</v>
      </c>
      <c r="BH242" s="1">
        <v>2.293753E-9</v>
      </c>
      <c r="BI242" s="1">
        <v>4.8059009999999998E-7</v>
      </c>
      <c r="BJ242">
        <v>0.86084110000000003</v>
      </c>
      <c r="BK242">
        <v>16.670870000000001</v>
      </c>
      <c r="BL242" s="1">
        <v>5.2913310000000003E-6</v>
      </c>
      <c r="BM242" s="1">
        <v>1.195032E-3</v>
      </c>
      <c r="BN242">
        <v>0.85851549999999999</v>
      </c>
      <c r="BO242">
        <v>16.574280000000002</v>
      </c>
      <c r="BP242" s="1">
        <v>1.1738849999999999E-3</v>
      </c>
      <c r="BQ242">
        <v>0.27844980000000003</v>
      </c>
      <c r="BR242">
        <v>0.85624109999999998</v>
      </c>
      <c r="BS242">
        <v>16.35416</v>
      </c>
      <c r="BT242" s="1">
        <v>6.0989260000000003E-2</v>
      </c>
      <c r="BU242">
        <v>15.043990000000001</v>
      </c>
      <c r="BV242">
        <v>0.85395469999999996</v>
      </c>
      <c r="BW242">
        <v>16.270869999999999</v>
      </c>
      <c r="BX242">
        <v>1.0761909999999999</v>
      </c>
      <c r="BY242">
        <v>274.4477</v>
      </c>
      <c r="BZ242">
        <v>0.85157059999999996</v>
      </c>
      <c r="CA242">
        <v>16.384879999999999</v>
      </c>
      <c r="CB242">
        <v>8.0621740000000006</v>
      </c>
      <c r="CC242">
        <v>2116.6640000000002</v>
      </c>
      <c r="CD242">
        <v>0.84889979999999998</v>
      </c>
      <c r="CE242">
        <v>16.59656</v>
      </c>
      <c r="CF242">
        <v>29.932459999999999</v>
      </c>
      <c r="CG242">
        <v>8069.2610000000004</v>
      </c>
      <c r="CH242">
        <v>0.84591209999999994</v>
      </c>
      <c r="CI242">
        <v>16.78144</v>
      </c>
      <c r="CJ242">
        <v>61.9893</v>
      </c>
      <c r="CK242">
        <v>17110.03</v>
      </c>
      <c r="CL242">
        <v>0.84280980000000005</v>
      </c>
      <c r="CM242">
        <v>16.71649</v>
      </c>
      <c r="CN242">
        <v>78.593549999999993</v>
      </c>
      <c r="CO242">
        <v>22165.27</v>
      </c>
      <c r="CP242">
        <v>0.8395572</v>
      </c>
      <c r="CQ242">
        <v>16.556139999999999</v>
      </c>
      <c r="CR242">
        <v>65.982410000000002</v>
      </c>
      <c r="CS242">
        <v>18976.509999999998</v>
      </c>
      <c r="CT242">
        <v>0.83609310000000003</v>
      </c>
      <c r="CU242">
        <v>16.499130000000001</v>
      </c>
      <c r="CV242">
        <v>39.197450000000003</v>
      </c>
      <c r="CW242">
        <v>11470.01</v>
      </c>
      <c r="CX242">
        <v>0.83299540000000005</v>
      </c>
      <c r="CY242">
        <v>16.5334</v>
      </c>
      <c r="CZ242">
        <v>17.491330000000001</v>
      </c>
      <c r="DA242">
        <v>5193.991</v>
      </c>
      <c r="DB242">
        <v>0.82985969999999998</v>
      </c>
      <c r="DC242">
        <v>16.87105</v>
      </c>
      <c r="DD242">
        <v>6.1910769999999999</v>
      </c>
      <c r="DE242">
        <v>1861.0530000000001</v>
      </c>
      <c r="DF242">
        <v>0.82660540000000005</v>
      </c>
      <c r="DG242">
        <v>17.326830000000001</v>
      </c>
      <c r="DH242">
        <v>1.849291</v>
      </c>
      <c r="DI242">
        <v>560.88589999999999</v>
      </c>
      <c r="DJ242">
        <v>0.82323380000000002</v>
      </c>
      <c r="DK242">
        <v>17.532129999999999</v>
      </c>
      <c r="DL242">
        <v>0.5136849</v>
      </c>
      <c r="DM242">
        <v>156.3501</v>
      </c>
      <c r="DN242">
        <v>0.81984939999999995</v>
      </c>
      <c r="DO242">
        <v>17.569680000000002</v>
      </c>
      <c r="DP242" s="1">
        <v>0.16438559999999999</v>
      </c>
      <c r="DQ242">
        <v>49.645099999999999</v>
      </c>
      <c r="DR242">
        <v>0.8163608</v>
      </c>
      <c r="DS242">
        <v>17.348749999999999</v>
      </c>
      <c r="DT242" s="1">
        <v>8.2228350000000006E-2</v>
      </c>
      <c r="DU242">
        <v>24.445699999999999</v>
      </c>
      <c r="DV242">
        <v>0.81254769999999998</v>
      </c>
      <c r="DW242">
        <v>17.047930000000001</v>
      </c>
      <c r="DX242" s="1">
        <v>6.4440929999999993E-2</v>
      </c>
      <c r="DY242">
        <v>19.018809999999998</v>
      </c>
      <c r="DZ242">
        <v>0.80908939999999996</v>
      </c>
      <c r="EA242">
        <v>16.87838</v>
      </c>
      <c r="EB242" s="1">
        <v>6.1647100000000003E-2</v>
      </c>
      <c r="EC242">
        <v>18.226099999999999</v>
      </c>
      <c r="ED242">
        <v>0.80537550000000002</v>
      </c>
      <c r="EE242">
        <v>16.860240000000001</v>
      </c>
      <c r="EF242" s="1">
        <v>6.1772000000000001E-2</v>
      </c>
      <c r="EG242" s="1">
        <v>18.361979999999999</v>
      </c>
      <c r="EH242">
        <v>0.80187940000000002</v>
      </c>
      <c r="EI242">
        <v>17.161919999999999</v>
      </c>
      <c r="EJ242" s="1">
        <v>6.1284970000000001E-2</v>
      </c>
      <c r="EK242" s="1">
        <v>18.33259</v>
      </c>
      <c r="EL242">
        <v>0.79927210000000004</v>
      </c>
      <c r="EM242">
        <v>17.601150000000001</v>
      </c>
      <c r="EN242" s="1">
        <v>5.926058E-2</v>
      </c>
      <c r="EO242" s="1">
        <v>17.825559999999999</v>
      </c>
      <c r="EP242">
        <v>0.79724159999999999</v>
      </c>
      <c r="EQ242">
        <v>17.96067</v>
      </c>
      <c r="ER242" s="1">
        <v>5.5820990000000001E-2</v>
      </c>
      <c r="ES242" s="1">
        <v>16.873249999999999</v>
      </c>
      <c r="ET242">
        <v>0.79535219999999995</v>
      </c>
      <c r="EU242">
        <v>18.105509999999999</v>
      </c>
      <c r="EV242" s="1">
        <v>5.1540900000000001E-2</v>
      </c>
      <c r="EW242" s="1">
        <v>15.648999999999999</v>
      </c>
      <c r="EX242">
        <v>0.7931897</v>
      </c>
      <c r="EY242">
        <v>17.897600000000001</v>
      </c>
      <c r="EZ242" s="1">
        <v>4.6947790000000003E-2</v>
      </c>
      <c r="FA242" s="1">
        <v>14.316380000000001</v>
      </c>
      <c r="FB242">
        <v>0.79120330000000005</v>
      </c>
      <c r="FC242">
        <v>17.57761</v>
      </c>
      <c r="FD242" s="1">
        <v>4.235796E-2</v>
      </c>
      <c r="FE242" s="1">
        <v>12.96363</v>
      </c>
      <c r="FF242">
        <v>0.78935900000000003</v>
      </c>
      <c r="FG242">
        <v>17.361689999999999</v>
      </c>
      <c r="FH242" s="1">
        <v>3.7849130000000002E-2</v>
      </c>
      <c r="FI242" s="1">
        <v>11.62096</v>
      </c>
      <c r="FJ242">
        <v>0.78776330000000006</v>
      </c>
      <c r="FK242">
        <v>17.39734</v>
      </c>
      <c r="FL242" s="1">
        <v>3.3421590000000001E-2</v>
      </c>
      <c r="FM242" s="1">
        <v>10.287369999999999</v>
      </c>
      <c r="FN242">
        <v>0.78639289999999995</v>
      </c>
      <c r="FO242">
        <v>18.087399999999999</v>
      </c>
      <c r="FP242" s="1">
        <v>2.9150639999999998E-2</v>
      </c>
      <c r="FQ242" s="1">
        <v>8.9901099999999996</v>
      </c>
      <c r="FR242">
        <v>0.78518969999999999</v>
      </c>
      <c r="FS242">
        <v>18.689589999999999</v>
      </c>
      <c r="FT242" s="1">
        <v>2.5198430000000001E-2</v>
      </c>
      <c r="FU242" s="1">
        <v>7.7829569999999997</v>
      </c>
      <c r="FV242">
        <v>0.78413180000000005</v>
      </c>
      <c r="FW242">
        <v>19.04138</v>
      </c>
      <c r="FX242" s="1">
        <v>2.1724219999999999E-2</v>
      </c>
      <c r="FY242" s="1">
        <v>6.715865</v>
      </c>
      <c r="FZ242">
        <v>0.78357730000000003</v>
      </c>
      <c r="GA242">
        <v>18.988160000000001</v>
      </c>
      <c r="GB242" s="1">
        <v>1.879697E-2</v>
      </c>
      <c r="GC242" s="1">
        <v>5.810225</v>
      </c>
      <c r="GD242">
        <v>0.78355699999999995</v>
      </c>
      <c r="GE242">
        <v>18.579640000000001</v>
      </c>
      <c r="GF242" s="1">
        <v>1.6380809999999999E-2</v>
      </c>
      <c r="GG242" s="1">
        <v>5.0587249999999999</v>
      </c>
      <c r="GH242">
        <v>0.78363870000000002</v>
      </c>
      <c r="GI242">
        <v>18.059940000000001</v>
      </c>
      <c r="GJ242" s="1">
        <v>1.4371480000000001E-2</v>
      </c>
      <c r="GK242" s="1">
        <v>4.433783</v>
      </c>
      <c r="GL242">
        <v>0.78375110000000003</v>
      </c>
      <c r="GM242">
        <v>17.672450000000001</v>
      </c>
      <c r="GN242" s="1">
        <v>1.261807E-2</v>
      </c>
      <c r="GO242" s="1">
        <v>3.8901469999999998</v>
      </c>
      <c r="GP242">
        <v>0.78387620000000002</v>
      </c>
      <c r="GQ242">
        <v>17.642389999999999</v>
      </c>
      <c r="GR242" s="1">
        <v>1.095402E-2</v>
      </c>
      <c r="GS242" s="1">
        <v>3.376163</v>
      </c>
      <c r="GT242">
        <v>0.78396310000000002</v>
      </c>
      <c r="GU242">
        <v>18.399429999999999</v>
      </c>
      <c r="GV242" s="1">
        <v>9.2610420000000006E-3</v>
      </c>
      <c r="GW242" s="1">
        <v>2.8559730000000001</v>
      </c>
      <c r="GX242">
        <v>0.78409660000000003</v>
      </c>
      <c r="GY242">
        <v>19.148309999999999</v>
      </c>
      <c r="GZ242" s="1">
        <v>7.5651039999999996E-3</v>
      </c>
      <c r="HA242" s="1">
        <v>2.3342510000000001</v>
      </c>
      <c r="HB242">
        <v>0.78421110000000005</v>
      </c>
      <c r="HC242">
        <v>19.658329999999999</v>
      </c>
      <c r="HD242" s="1">
        <v>5.9972139999999998E-3</v>
      </c>
      <c r="HE242" s="1">
        <v>1.850948</v>
      </c>
      <c r="HF242">
        <v>0.78434899999999996</v>
      </c>
      <c r="HG242">
        <v>19.905729999999998</v>
      </c>
      <c r="HH242" s="1">
        <v>4.6986270000000004E-3</v>
      </c>
      <c r="HI242" s="1">
        <v>1.4492910000000001</v>
      </c>
      <c r="HJ242">
        <v>0.78445039999999999</v>
      </c>
      <c r="HK242">
        <v>19.698630000000001</v>
      </c>
      <c r="HL242" s="1">
        <v>3.7306710000000001E-3</v>
      </c>
      <c r="HM242" s="1">
        <v>1.149049</v>
      </c>
      <c r="HN242">
        <v>0.78456490000000001</v>
      </c>
      <c r="HO242">
        <v>19.168089999999999</v>
      </c>
      <c r="HP242" s="1">
        <v>3.0642730000000002E-3</v>
      </c>
      <c r="HQ242" s="1">
        <v>0.94190130000000005</v>
      </c>
      <c r="HR242">
        <v>0.78467580000000003</v>
      </c>
      <c r="HS242">
        <v>18.769369999999999</v>
      </c>
      <c r="HT242" s="1">
        <v>2.6216579999999998E-3</v>
      </c>
      <c r="HU242" s="1">
        <v>0.80431149999999996</v>
      </c>
      <c r="HV242">
        <v>0.7847227</v>
      </c>
      <c r="HW242">
        <v>18.65671</v>
      </c>
      <c r="HX242" s="1">
        <v>2.3220070000000001E-3</v>
      </c>
      <c r="HY242" s="1">
        <v>0.71137050000000002</v>
      </c>
      <c r="HZ242">
        <v>0.78478479999999995</v>
      </c>
      <c r="IA242">
        <v>19.291039999999999</v>
      </c>
      <c r="IB242" s="1">
        <v>2.1035070000000001E-3</v>
      </c>
      <c r="IC242" s="1">
        <v>0.64390139999999996</v>
      </c>
      <c r="ID242">
        <v>0.78482479999999999</v>
      </c>
      <c r="IE242">
        <v>20.153179999999999</v>
      </c>
      <c r="IF242" s="1">
        <v>1.930399E-3</v>
      </c>
      <c r="IG242" s="1">
        <v>0.59058560000000004</v>
      </c>
      <c r="IH242">
        <v>0.78485389999999999</v>
      </c>
      <c r="II242">
        <v>20.782340000000001</v>
      </c>
      <c r="IJ242" s="1">
        <v>1.7863989999999999E-3</v>
      </c>
      <c r="IK242" s="1">
        <v>0.5463462</v>
      </c>
      <c r="IL242">
        <v>0.7848813</v>
      </c>
      <c r="IM242">
        <v>21.150449999999999</v>
      </c>
      <c r="IN242" s="1">
        <v>1.665559E-3</v>
      </c>
      <c r="IO242" s="1">
        <v>0.50920569999999998</v>
      </c>
      <c r="IP242">
        <v>0.78490599999999999</v>
      </c>
      <c r="IQ242">
        <v>20.942350000000001</v>
      </c>
      <c r="IR242" s="1">
        <v>1.5645979999999999E-3</v>
      </c>
      <c r="IS242" s="1">
        <v>0.47817480000000001</v>
      </c>
      <c r="IT242">
        <v>0.78487600000000002</v>
      </c>
      <c r="IU242">
        <v>20.469090000000001</v>
      </c>
      <c r="IV242" s="1">
        <v>1.4802439999999999E-3</v>
      </c>
      <c r="IW242" s="1">
        <v>0.45230429999999999</v>
      </c>
      <c r="IX242">
        <v>0.78487830000000003</v>
      </c>
      <c r="IY242">
        <v>20.135020000000001</v>
      </c>
      <c r="IZ242" s="1">
        <v>1.4102419999999999E-3</v>
      </c>
      <c r="JA242" s="1">
        <v>0.43080780000000002</v>
      </c>
      <c r="JB242">
        <v>0.78489209999999998</v>
      </c>
      <c r="JC242">
        <v>20.091159999999999</v>
      </c>
      <c r="JD242" s="1">
        <v>1.353307E-3</v>
      </c>
      <c r="JE242" s="1">
        <v>0.41329080000000001</v>
      </c>
      <c r="JF242">
        <v>0.78487680000000004</v>
      </c>
      <c r="JG242">
        <v>20.572620000000001</v>
      </c>
      <c r="JH242" s="1">
        <v>1.307868E-3</v>
      </c>
      <c r="JI242" s="1">
        <v>0.39935549999999997</v>
      </c>
      <c r="JJ242">
        <v>0.78487549999999995</v>
      </c>
      <c r="JK242">
        <v>20.884830000000001</v>
      </c>
      <c r="JL242" s="1">
        <v>1.2711059999999999E-3</v>
      </c>
      <c r="JM242" s="1">
        <v>0.3880441</v>
      </c>
      <c r="JN242">
        <v>0.78489220000000004</v>
      </c>
      <c r="JO242">
        <v>21.058810000000001</v>
      </c>
      <c r="JP242" s="1">
        <v>1.23781E-3</v>
      </c>
      <c r="JQ242" s="1">
        <v>0.37791609999999998</v>
      </c>
      <c r="JR242">
        <v>0.7849102</v>
      </c>
      <c r="JS242">
        <v>20.71199</v>
      </c>
      <c r="JT242" s="1">
        <v>1.2037770000000001E-3</v>
      </c>
      <c r="JU242" s="1">
        <v>0.36753029999999998</v>
      </c>
      <c r="JV242">
        <v>0.78489249999999999</v>
      </c>
      <c r="JW242">
        <v>20.08052</v>
      </c>
      <c r="JX242" s="1">
        <v>1.1663699999999999E-3</v>
      </c>
      <c r="JY242" s="1">
        <v>0.35620299999999999</v>
      </c>
      <c r="JZ242">
        <v>0.78487960000000001</v>
      </c>
      <c r="KA242">
        <v>19.50816</v>
      </c>
      <c r="KB242" s="1">
        <v>1.1260109999999999E-3</v>
      </c>
      <c r="KC242" s="1">
        <v>0.3439141</v>
      </c>
      <c r="KD242">
        <v>0.78487589999999996</v>
      </c>
      <c r="KE242">
        <v>19.166609999999999</v>
      </c>
      <c r="KF242" s="1">
        <v>1.083812E-3</v>
      </c>
      <c r="KG242" s="1">
        <v>0.33107320000000001</v>
      </c>
      <c r="KH242">
        <v>0.78488860000000005</v>
      </c>
      <c r="KI242">
        <v>19.099730000000001</v>
      </c>
      <c r="KJ242" s="1">
        <v>1.041288E-3</v>
      </c>
      <c r="KK242" s="1">
        <v>0.3181079</v>
      </c>
      <c r="KL242">
        <v>0.78488820000000004</v>
      </c>
      <c r="KM242">
        <v>19.61365</v>
      </c>
      <c r="KN242" s="1">
        <v>9.9960299999999995E-4</v>
      </c>
      <c r="KO242" s="1">
        <v>0.305367</v>
      </c>
      <c r="KP242">
        <v>0.7848927</v>
      </c>
      <c r="KQ242">
        <v>19.82694</v>
      </c>
      <c r="KR242" s="1">
        <v>9.5936640000000004E-4</v>
      </c>
      <c r="KS242" s="1">
        <v>0.29306680000000002</v>
      </c>
      <c r="KT242">
        <v>0.7848617</v>
      </c>
      <c r="KU242">
        <v>19.892949999999999</v>
      </c>
      <c r="KV242" s="1">
        <v>9.2072360000000002E-4</v>
      </c>
      <c r="KW242" s="1">
        <v>0.28128320000000001</v>
      </c>
      <c r="KX242">
        <v>0.78489469999999995</v>
      </c>
      <c r="KY242">
        <v>19.73649</v>
      </c>
      <c r="KZ242" s="1">
        <v>8.838699E-4</v>
      </c>
      <c r="LA242" s="1">
        <v>0.27001209999999998</v>
      </c>
      <c r="LB242">
        <v>0.78489529999999996</v>
      </c>
      <c r="LC242">
        <v>19.26641</v>
      </c>
      <c r="LD242" s="1">
        <v>8.4879379999999998E-4</v>
      </c>
      <c r="LE242" s="1">
        <v>0.25929629999999998</v>
      </c>
      <c r="LF242">
        <v>0.78486509999999998</v>
      </c>
      <c r="LG242">
        <v>18.645910000000001</v>
      </c>
      <c r="LH242" s="1">
        <v>8.154681E-4</v>
      </c>
      <c r="LI242" s="1">
        <v>0.2490965</v>
      </c>
      <c r="LJ242">
        <v>0.78486639999999996</v>
      </c>
      <c r="LK242">
        <v>18.16216</v>
      </c>
      <c r="LL242" s="1">
        <v>7.835079E-4</v>
      </c>
      <c r="LM242" s="1">
        <v>0.23934920000000001</v>
      </c>
      <c r="LN242">
        <v>0.78490199999999999</v>
      </c>
      <c r="LO242">
        <v>18.086179999999999</v>
      </c>
      <c r="LP242" s="1">
        <v>7.5293259999999998E-4</v>
      </c>
      <c r="LQ242" s="1">
        <v>0.23001769999999999</v>
      </c>
      <c r="LR242">
        <v>0.78489260000000005</v>
      </c>
      <c r="LS242">
        <v>18.81549</v>
      </c>
      <c r="LT242" s="1">
        <v>7.2368319999999999E-4</v>
      </c>
      <c r="LU242" s="1">
        <v>0.22107750000000001</v>
      </c>
      <c r="LV242">
        <v>0.78488429999999998</v>
      </c>
      <c r="LW242">
        <v>19.49991</v>
      </c>
      <c r="LX242" s="1">
        <v>6.9573879999999995E-4</v>
      </c>
      <c r="LY242" s="1">
        <v>0.212538</v>
      </c>
      <c r="LZ242">
        <v>0.7848733</v>
      </c>
      <c r="MA242">
        <v>20.052040000000002</v>
      </c>
      <c r="MB242" s="1">
        <v>6.6926310000000005E-4</v>
      </c>
      <c r="MC242" s="1">
        <v>0.20443929999999999</v>
      </c>
      <c r="MD242">
        <v>0.78486849999999997</v>
      </c>
      <c r="ME242">
        <v>20.472549999999998</v>
      </c>
      <c r="MF242" s="1">
        <v>6.4404519999999995E-4</v>
      </c>
      <c r="MG242" s="1">
        <v>0.19673889999999999</v>
      </c>
      <c r="MH242">
        <v>0.78484370000000003</v>
      </c>
      <c r="MI242">
        <v>20.309640000000002</v>
      </c>
      <c r="MJ242" s="1">
        <v>6.199275E-4</v>
      </c>
      <c r="MK242" s="1">
        <v>0.1893794</v>
      </c>
      <c r="ML242">
        <v>0.78481529999999999</v>
      </c>
      <c r="MM242">
        <v>19.68824</v>
      </c>
      <c r="MN242" s="1">
        <v>5.969479E-4</v>
      </c>
      <c r="MO242" s="1">
        <v>0.18235399999999999</v>
      </c>
      <c r="MP242">
        <v>0.78475280000000003</v>
      </c>
      <c r="MQ242">
        <v>19.171749999999999</v>
      </c>
      <c r="MR242" s="1">
        <v>5.7489810000000004E-4</v>
      </c>
      <c r="MS242" s="1">
        <v>0.17564660000000001</v>
      </c>
      <c r="MT242">
        <v>0.78472549999999996</v>
      </c>
      <c r="MU242">
        <v>19.006689999999999</v>
      </c>
      <c r="MV242" s="1">
        <v>5.5394899999999998E-4</v>
      </c>
      <c r="MW242" s="1">
        <v>0.1692612</v>
      </c>
      <c r="MX242">
        <v>0.78465249999999997</v>
      </c>
      <c r="MY242">
        <v>19.65456</v>
      </c>
      <c r="MZ242" s="1">
        <v>5.3405979999999998E-4</v>
      </c>
      <c r="NA242" s="1">
        <v>0.1632034</v>
      </c>
      <c r="NB242">
        <v>0.78457489999999996</v>
      </c>
      <c r="NC242">
        <v>20.47137</v>
      </c>
      <c r="ND242" s="1">
        <v>5.1511350000000005E-4</v>
      </c>
      <c r="NE242" s="1">
        <v>0.1574508</v>
      </c>
      <c r="NF242">
        <v>0.78450019999999998</v>
      </c>
      <c r="NG242">
        <v>21.064530000000001</v>
      </c>
      <c r="NH242" s="1">
        <v>4.9698630000000004E-4</v>
      </c>
      <c r="NI242" s="1">
        <v>0.15194240000000001</v>
      </c>
      <c r="NJ242">
        <v>0.78440080000000001</v>
      </c>
      <c r="NK242">
        <v>21.445399999999999</v>
      </c>
      <c r="NL242" s="1">
        <v>4.7968279999999999E-4</v>
      </c>
      <c r="NM242" s="1">
        <v>0.14668110000000001</v>
      </c>
      <c r="NN242">
        <v>0.78430420000000001</v>
      </c>
      <c r="NO242">
        <v>21.253599999999999</v>
      </c>
      <c r="NP242" s="1">
        <v>4.6310479999999999E-4</v>
      </c>
      <c r="NQ242" s="1">
        <v>0.14164060000000001</v>
      </c>
      <c r="NR242">
        <v>0.78420619999999996</v>
      </c>
      <c r="NS242">
        <v>20.826080000000001</v>
      </c>
      <c r="NT242" s="1">
        <v>4.4725139999999999E-4</v>
      </c>
      <c r="NU242" s="1">
        <v>0.1368172</v>
      </c>
      <c r="NV242">
        <v>0.78414660000000003</v>
      </c>
      <c r="NW242">
        <v>20.547080000000001</v>
      </c>
      <c r="NX242" s="1">
        <v>4.325795E-4</v>
      </c>
      <c r="NY242" s="1">
        <v>0.13234370000000001</v>
      </c>
      <c r="NZ242">
        <v>0.78410329999999995</v>
      </c>
      <c r="OA242">
        <v>20.55958</v>
      </c>
      <c r="OB242" s="1">
        <v>4.1969400000000002E-4</v>
      </c>
      <c r="OC242" s="1">
        <v>0.12840299999999999</v>
      </c>
      <c r="OD242">
        <v>0.78402110000000003</v>
      </c>
      <c r="OE242">
        <v>20.819990000000001</v>
      </c>
      <c r="OF242" s="1">
        <v>4.0898820000000001E-4</v>
      </c>
      <c r="OG242" s="1">
        <v>0.1251206</v>
      </c>
      <c r="OH242">
        <v>0.78398860000000004</v>
      </c>
      <c r="OI242">
        <v>21.362220000000001</v>
      </c>
      <c r="OJ242" s="1">
        <v>3.9995740000000002E-4</v>
      </c>
      <c r="OK242" s="1">
        <v>0.12236329999999999</v>
      </c>
    </row>
    <row r="243" spans="1:401" x14ac:dyDescent="0.35">
      <c r="A243">
        <v>249</v>
      </c>
      <c r="B243" t="s">
        <v>4</v>
      </c>
      <c r="C243" t="s">
        <v>181</v>
      </c>
      <c r="D243" t="s">
        <v>249</v>
      </c>
      <c r="E243">
        <v>841.66560000000004</v>
      </c>
      <c r="F243">
        <v>1.0757239999999999</v>
      </c>
      <c r="G243">
        <v>17.48272</v>
      </c>
      <c r="H243">
        <v>0</v>
      </c>
      <c r="I243">
        <v>0</v>
      </c>
      <c r="J243">
        <v>1.072738</v>
      </c>
      <c r="K243">
        <v>17.152149999999999</v>
      </c>
      <c r="L243">
        <v>0</v>
      </c>
      <c r="M243">
        <v>0</v>
      </c>
      <c r="N243">
        <v>1.0696669999999999</v>
      </c>
      <c r="O243">
        <v>17.12921</v>
      </c>
      <c r="P243">
        <v>0</v>
      </c>
      <c r="Q243">
        <v>0</v>
      </c>
      <c r="R243">
        <v>1.066532</v>
      </c>
      <c r="S243">
        <v>16.987480000000001</v>
      </c>
      <c r="T243">
        <v>0</v>
      </c>
      <c r="U243">
        <v>0</v>
      </c>
      <c r="V243">
        <v>1.063293</v>
      </c>
      <c r="W243">
        <v>17.146439999999998</v>
      </c>
      <c r="X243">
        <v>0</v>
      </c>
      <c r="Y243">
        <v>0</v>
      </c>
      <c r="Z243">
        <v>1.059993</v>
      </c>
      <c r="AA243">
        <v>17.177589999999999</v>
      </c>
      <c r="AB243">
        <v>0</v>
      </c>
      <c r="AC243">
        <v>0</v>
      </c>
      <c r="AD243">
        <v>1.056597</v>
      </c>
      <c r="AE243">
        <v>17.20608</v>
      </c>
      <c r="AF243">
        <v>0</v>
      </c>
      <c r="AG243">
        <v>0</v>
      </c>
      <c r="AH243">
        <v>1.053078</v>
      </c>
      <c r="AI243">
        <v>17.199760000000001</v>
      </c>
      <c r="AJ243">
        <v>0</v>
      </c>
      <c r="AK243">
        <v>0</v>
      </c>
      <c r="AL243">
        <v>1.049531</v>
      </c>
      <c r="AM243">
        <v>17.03135</v>
      </c>
      <c r="AN243">
        <v>0</v>
      </c>
      <c r="AO243">
        <v>0</v>
      </c>
      <c r="AP243">
        <v>1.045906</v>
      </c>
      <c r="AQ243">
        <v>16.744489999999999</v>
      </c>
      <c r="AR243">
        <v>0</v>
      </c>
      <c r="AS243">
        <v>0</v>
      </c>
      <c r="AT243">
        <v>1.0421670000000001</v>
      </c>
      <c r="AU243">
        <v>16.77168</v>
      </c>
      <c r="AV243" s="1">
        <v>3.0502370000000003E-36</v>
      </c>
      <c r="AW243" s="1">
        <v>7.8840870000000008E-34</v>
      </c>
      <c r="AX243">
        <v>1.0384420000000001</v>
      </c>
      <c r="AY243">
        <v>16.618069999999999</v>
      </c>
      <c r="AZ243" s="1">
        <v>1.12432E-25</v>
      </c>
      <c r="BA243" s="1">
        <v>2.9008889999999998E-23</v>
      </c>
      <c r="BB243">
        <v>1.0347740000000001</v>
      </c>
      <c r="BC243">
        <v>16.535630000000001</v>
      </c>
      <c r="BD243" s="1">
        <v>2.8922609999999998E-16</v>
      </c>
      <c r="BE243" s="1">
        <v>6.3402599999999999E-14</v>
      </c>
      <c r="BF243">
        <v>1.031045</v>
      </c>
      <c r="BG243">
        <v>16.6447</v>
      </c>
      <c r="BH243" s="1">
        <v>1.196408E-9</v>
      </c>
      <c r="BI243" s="1">
        <v>2.285614E-7</v>
      </c>
      <c r="BJ243">
        <v>1.0272650000000001</v>
      </c>
      <c r="BK243">
        <v>16.661650000000002</v>
      </c>
      <c r="BL243" s="1">
        <v>3.3752479999999999E-6</v>
      </c>
      <c r="BM243" s="1">
        <v>7.009106E-4</v>
      </c>
      <c r="BN243">
        <v>1.0234559999999999</v>
      </c>
      <c r="BO243">
        <v>16.57329</v>
      </c>
      <c r="BP243" s="1">
        <v>8.3707650000000003E-4</v>
      </c>
      <c r="BQ243">
        <v>0.1832925</v>
      </c>
      <c r="BR243">
        <v>1.01963</v>
      </c>
      <c r="BS243">
        <v>16.370290000000001</v>
      </c>
      <c r="BT243" s="1">
        <v>4.7239450000000002E-2</v>
      </c>
      <c r="BU243">
        <v>10.786250000000001</v>
      </c>
      <c r="BV243">
        <v>1.015172</v>
      </c>
      <c r="BW243">
        <v>16.304729999999999</v>
      </c>
      <c r="BX243">
        <v>0.89131389999999999</v>
      </c>
      <c r="BY243">
        <v>210.8929</v>
      </c>
      <c r="BZ243">
        <v>1.0104839999999999</v>
      </c>
      <c r="CA243">
        <v>16.433959999999999</v>
      </c>
      <c r="CB243">
        <v>7.0653050000000004</v>
      </c>
      <c r="CC243">
        <v>1724.4860000000001</v>
      </c>
      <c r="CD243">
        <v>1.0053780000000001</v>
      </c>
      <c r="CE243">
        <v>16.63861</v>
      </c>
      <c r="CF243">
        <v>27.53717</v>
      </c>
      <c r="CG243">
        <v>6913.7640000000001</v>
      </c>
      <c r="CH243">
        <v>0.99966670000000002</v>
      </c>
      <c r="CI243">
        <v>16.80893</v>
      </c>
      <c r="CJ243">
        <v>59.487900000000003</v>
      </c>
      <c r="CK243">
        <v>15316.71</v>
      </c>
      <c r="CL243">
        <v>0.99356960000000005</v>
      </c>
      <c r="CM243">
        <v>16.72326</v>
      </c>
      <c r="CN243">
        <v>78.262889999999999</v>
      </c>
      <c r="CO243">
        <v>20613.96</v>
      </c>
      <c r="CP243">
        <v>0.98686229999999997</v>
      </c>
      <c r="CQ243">
        <v>16.55312</v>
      </c>
      <c r="CR243">
        <v>67.837239999999994</v>
      </c>
      <c r="CS243">
        <v>18243.78</v>
      </c>
      <c r="CT243">
        <v>0.97946940000000005</v>
      </c>
      <c r="CU243">
        <v>16.48931</v>
      </c>
      <c r="CV243">
        <v>41.418309999999998</v>
      </c>
      <c r="CW243">
        <v>11354.69</v>
      </c>
      <c r="CX243">
        <v>0.97215770000000001</v>
      </c>
      <c r="CY243">
        <v>16.527629999999998</v>
      </c>
      <c r="CZ243">
        <v>18.911020000000001</v>
      </c>
      <c r="DA243">
        <v>5275.8789999999999</v>
      </c>
      <c r="DB243">
        <v>0.96431029999999995</v>
      </c>
      <c r="DC243">
        <v>16.883279999999999</v>
      </c>
      <c r="DD243">
        <v>6.8169930000000001</v>
      </c>
      <c r="DE243">
        <v>1932.703</v>
      </c>
      <c r="DF243">
        <v>0.95593399999999995</v>
      </c>
      <c r="DG243">
        <v>17.3565</v>
      </c>
      <c r="DH243">
        <v>2.0613570000000001</v>
      </c>
      <c r="DI243">
        <v>592.27210000000002</v>
      </c>
      <c r="DJ243">
        <v>0.94715329999999998</v>
      </c>
      <c r="DK243">
        <v>17.572310000000002</v>
      </c>
      <c r="DL243">
        <v>0.57292650000000001</v>
      </c>
      <c r="DM243">
        <v>165.864</v>
      </c>
      <c r="DN243">
        <v>0.93832660000000001</v>
      </c>
      <c r="DO243">
        <v>17.611809999999998</v>
      </c>
      <c r="DP243" s="1">
        <v>0.17886360000000001</v>
      </c>
      <c r="DQ243">
        <v>51.393120000000003</v>
      </c>
      <c r="DR243">
        <v>0.92937919999999996</v>
      </c>
      <c r="DS243">
        <v>17.371690000000001</v>
      </c>
      <c r="DT243" s="1">
        <v>8.5482009999999997E-2</v>
      </c>
      <c r="DU243">
        <v>24.006640000000001</v>
      </c>
      <c r="DV243">
        <v>0.91985799999999995</v>
      </c>
      <c r="DW243">
        <v>17.052160000000001</v>
      </c>
      <c r="DX243" s="1">
        <v>6.5073270000000002E-2</v>
      </c>
      <c r="DY243">
        <v>18.009540000000001</v>
      </c>
      <c r="DZ243">
        <v>0.90868539999999998</v>
      </c>
      <c r="EA243">
        <v>16.866479999999999</v>
      </c>
      <c r="EB243" s="1">
        <v>6.167653E-2</v>
      </c>
      <c r="EC243" s="1">
        <v>17.051380000000002</v>
      </c>
      <c r="ED243">
        <v>0.89718209999999998</v>
      </c>
      <c r="EE243">
        <v>16.841080000000002</v>
      </c>
      <c r="EF243" s="1">
        <v>6.1737399999999998E-2</v>
      </c>
      <c r="EG243" s="1">
        <v>17.150400000000001</v>
      </c>
      <c r="EH243">
        <v>0.88589329999999999</v>
      </c>
      <c r="EI243">
        <v>17.158560000000001</v>
      </c>
      <c r="EJ243" s="1">
        <v>6.1364149999999999E-2</v>
      </c>
      <c r="EK243" s="1">
        <v>17.158919999999998</v>
      </c>
      <c r="EL243">
        <v>0.87552430000000003</v>
      </c>
      <c r="EM243">
        <v>17.617360000000001</v>
      </c>
      <c r="EN243" s="1">
        <v>5.9479150000000001E-2</v>
      </c>
      <c r="EO243" s="1">
        <v>16.735959999999999</v>
      </c>
      <c r="EP243">
        <v>0.8655524</v>
      </c>
      <c r="EQ243">
        <v>17.988379999999999</v>
      </c>
      <c r="ER243" s="1">
        <v>5.614359E-2</v>
      </c>
      <c r="ES243" s="1">
        <v>15.89235</v>
      </c>
      <c r="ET243">
        <v>0.85579810000000001</v>
      </c>
      <c r="EU243">
        <v>18.137969999999999</v>
      </c>
      <c r="EV243" s="1">
        <v>5.191776E-2</v>
      </c>
      <c r="EW243" s="1">
        <v>14.77628</v>
      </c>
      <c r="EX243">
        <v>0.84633250000000004</v>
      </c>
      <c r="EY243">
        <v>17.91893</v>
      </c>
      <c r="EZ243" s="1">
        <v>4.7341479999999998E-2</v>
      </c>
      <c r="FA243" s="1">
        <v>13.54142</v>
      </c>
      <c r="FB243">
        <v>0.83757729999999997</v>
      </c>
      <c r="FC243">
        <v>17.57968</v>
      </c>
      <c r="FD243" s="1">
        <v>4.2749139999999998E-2</v>
      </c>
      <c r="FE243" s="1">
        <v>12.27951</v>
      </c>
      <c r="FF243">
        <v>0.82972749999999995</v>
      </c>
      <c r="FG243">
        <v>17.346530000000001</v>
      </c>
      <c r="FH243" s="1">
        <v>3.8239870000000002E-2</v>
      </c>
      <c r="FI243" s="1">
        <v>11.025600000000001</v>
      </c>
      <c r="FJ243">
        <v>0.82276850000000001</v>
      </c>
      <c r="FK243">
        <v>17.373840000000001</v>
      </c>
      <c r="FL243" s="1">
        <v>3.3808089999999999E-2</v>
      </c>
      <c r="FM243" s="1">
        <v>9.7780679999999993</v>
      </c>
      <c r="FN243">
        <v>0.81666289999999997</v>
      </c>
      <c r="FO243">
        <v>18.07302</v>
      </c>
      <c r="FP243" s="1">
        <v>2.9521100000000002E-2</v>
      </c>
      <c r="FQ243" s="1">
        <v>8.5597829999999995</v>
      </c>
      <c r="FR243">
        <v>0.81119180000000002</v>
      </c>
      <c r="FS243">
        <v>18.6875</v>
      </c>
      <c r="FT243" s="1">
        <v>2.5535479999999999E-2</v>
      </c>
      <c r="FU243" s="1">
        <v>7.4193100000000003</v>
      </c>
      <c r="FV243">
        <v>0.80665109999999995</v>
      </c>
      <c r="FW243">
        <v>19.065100000000001</v>
      </c>
      <c r="FX243" s="1">
        <v>2.201645E-2</v>
      </c>
      <c r="FY243" s="1">
        <v>6.4050459999999996</v>
      </c>
      <c r="FZ243">
        <v>0.80334450000000002</v>
      </c>
      <c r="GA243">
        <v>19.028510000000001</v>
      </c>
      <c r="GB243" s="1">
        <v>1.9042360000000001E-2</v>
      </c>
      <c r="GC243" s="1">
        <v>5.5394180000000004</v>
      </c>
      <c r="GD243">
        <v>0.80107810000000002</v>
      </c>
      <c r="GE243">
        <v>18.619340000000001</v>
      </c>
      <c r="GF243" s="1">
        <v>1.6583770000000001E-2</v>
      </c>
      <c r="GG243" s="1">
        <v>4.8187850000000001</v>
      </c>
      <c r="GH243">
        <v>0.79935940000000005</v>
      </c>
      <c r="GI243">
        <v>18.08661</v>
      </c>
      <c r="GJ243" s="1">
        <v>1.454277E-2</v>
      </c>
      <c r="GK243" s="1">
        <v>4.2208639999999997</v>
      </c>
      <c r="GL243">
        <v>0.79816220000000004</v>
      </c>
      <c r="GM243">
        <v>17.678239999999999</v>
      </c>
      <c r="GN243" s="1">
        <v>1.277268E-2</v>
      </c>
      <c r="GO243" s="1">
        <v>3.7045300000000001</v>
      </c>
      <c r="GP243">
        <v>0.79741629999999997</v>
      </c>
      <c r="GQ243">
        <v>17.62997</v>
      </c>
      <c r="GR243" s="1">
        <v>1.1106670000000001E-2</v>
      </c>
      <c r="GS243" s="1">
        <v>3.2212390000000002</v>
      </c>
      <c r="GT243">
        <v>0.79693190000000003</v>
      </c>
      <c r="GU243">
        <v>18.3902</v>
      </c>
      <c r="GV243" s="1">
        <v>9.4169969999999999E-3</v>
      </c>
      <c r="GW243" s="1">
        <v>2.7343449999999998</v>
      </c>
      <c r="GX243">
        <v>0.79670189999999996</v>
      </c>
      <c r="GY243">
        <v>19.148869999999999</v>
      </c>
      <c r="GZ243" s="1">
        <v>7.7172050000000004E-3</v>
      </c>
      <c r="HA243" s="1">
        <v>2.2437960000000001</v>
      </c>
      <c r="HB243">
        <v>0.79666910000000002</v>
      </c>
      <c r="HC243">
        <v>19.68656</v>
      </c>
      <c r="HD243" s="1">
        <v>6.1313460000000002E-3</v>
      </c>
      <c r="HE243" s="1">
        <v>1.7843309999999999</v>
      </c>
      <c r="HF243">
        <v>0.79679480000000003</v>
      </c>
      <c r="HG243">
        <v>19.956</v>
      </c>
      <c r="HH243" s="1">
        <v>4.8043699999999996E-3</v>
      </c>
      <c r="HI243" s="1">
        <v>1.397637</v>
      </c>
      <c r="HJ243">
        <v>0.79701540000000004</v>
      </c>
      <c r="HK243">
        <v>19.744240000000001</v>
      </c>
      <c r="HL243" s="1">
        <v>3.8062539999999998E-3</v>
      </c>
      <c r="HM243" s="1">
        <v>1.1052299999999999</v>
      </c>
      <c r="HN243">
        <v>0.79731660000000004</v>
      </c>
      <c r="HO243">
        <v>19.195229999999999</v>
      </c>
      <c r="HP243" s="1">
        <v>3.1150359999999998E-3</v>
      </c>
      <c r="HQ243" s="1">
        <v>0.90197369999999999</v>
      </c>
      <c r="HR243">
        <v>0.7976434</v>
      </c>
      <c r="HS243">
        <v>18.773260000000001</v>
      </c>
      <c r="HT243" s="1">
        <v>2.6553280000000002E-3</v>
      </c>
      <c r="HU243" s="1">
        <v>0.76668139999999996</v>
      </c>
      <c r="HV243">
        <v>0.79796679999999998</v>
      </c>
      <c r="HW243">
        <v>18.63991</v>
      </c>
      <c r="HX243" s="1">
        <v>2.3454040000000002E-3</v>
      </c>
      <c r="HY243" s="1">
        <v>0.67571380000000003</v>
      </c>
      <c r="HZ243">
        <v>0.79826070000000005</v>
      </c>
      <c r="IA243">
        <v>19.279019999999999</v>
      </c>
      <c r="IB243" s="1">
        <v>2.1212510000000002E-3</v>
      </c>
      <c r="IC243" s="1">
        <v>0.61035260000000002</v>
      </c>
      <c r="ID243">
        <v>0.79851170000000005</v>
      </c>
      <c r="IE243">
        <v>20.15814</v>
      </c>
      <c r="IF243" s="1">
        <v>1.944851E-3</v>
      </c>
      <c r="IG243" s="1">
        <v>0.55913100000000004</v>
      </c>
      <c r="IH243">
        <v>0.79873159999999999</v>
      </c>
      <c r="II243">
        <v>20.8063</v>
      </c>
      <c r="IJ243" s="1">
        <v>1.798523E-3</v>
      </c>
      <c r="IK243" s="1">
        <v>0.51679819999999999</v>
      </c>
      <c r="IL243">
        <v>0.79892920000000001</v>
      </c>
      <c r="IM243">
        <v>21.19332</v>
      </c>
      <c r="IN243" s="1">
        <v>1.6757219999999999E-3</v>
      </c>
      <c r="IO243" s="1">
        <v>0.4812594</v>
      </c>
      <c r="IP243">
        <v>0.79906239999999995</v>
      </c>
      <c r="IQ243">
        <v>20.978400000000001</v>
      </c>
      <c r="IR243" s="1">
        <v>1.573075E-3</v>
      </c>
      <c r="IS243" s="1">
        <v>0.45155020000000001</v>
      </c>
      <c r="IT243">
        <v>0.79918480000000003</v>
      </c>
      <c r="IU243">
        <v>20.493980000000001</v>
      </c>
      <c r="IV243" s="1">
        <v>1.487305E-3</v>
      </c>
      <c r="IW243" s="1">
        <v>0.42677039999999999</v>
      </c>
      <c r="IX243">
        <v>0.79925429999999997</v>
      </c>
      <c r="IY243">
        <v>20.139099999999999</v>
      </c>
      <c r="IZ243" s="1">
        <v>1.416074E-3</v>
      </c>
      <c r="JA243" s="1">
        <v>0.4061728</v>
      </c>
      <c r="JB243">
        <v>0.79931839999999998</v>
      </c>
      <c r="JC243">
        <v>20.07471</v>
      </c>
      <c r="JD243" s="1">
        <v>1.357982E-3</v>
      </c>
      <c r="JE243" s="1">
        <v>0.38933489999999998</v>
      </c>
      <c r="JF243">
        <v>0.7993557</v>
      </c>
      <c r="JG243">
        <v>20.55763</v>
      </c>
      <c r="JH243" s="1">
        <v>1.311591E-3</v>
      </c>
      <c r="JI243" s="1">
        <v>0.375919</v>
      </c>
      <c r="JJ243">
        <v>0.79939559999999998</v>
      </c>
      <c r="JK243">
        <v>20.882249999999999</v>
      </c>
      <c r="JL243" s="1">
        <v>1.2742319999999999E-3</v>
      </c>
      <c r="JM243" s="1">
        <v>0.36508849999999998</v>
      </c>
      <c r="JN243">
        <v>0.79941050000000002</v>
      </c>
      <c r="JO243">
        <v>21.091180000000001</v>
      </c>
      <c r="JP243" s="1">
        <v>1.24081E-3</v>
      </c>
      <c r="JQ243" s="1">
        <v>0.35553420000000002</v>
      </c>
      <c r="JR243">
        <v>0.79943779999999998</v>
      </c>
      <c r="JS243">
        <v>20.7623</v>
      </c>
      <c r="JT243" s="1">
        <v>1.2069800000000001E-3</v>
      </c>
      <c r="JU243" s="1">
        <v>0.34586260000000002</v>
      </c>
      <c r="JV243">
        <v>0.79941689999999999</v>
      </c>
      <c r="JW243">
        <v>20.133669999999999</v>
      </c>
      <c r="JX243" s="1">
        <v>1.1698780000000001E-3</v>
      </c>
      <c r="JY243" s="1">
        <v>0.33534809999999998</v>
      </c>
      <c r="JZ243">
        <v>0.79943719999999996</v>
      </c>
      <c r="KA243">
        <v>19.543399999999998</v>
      </c>
      <c r="KB243" s="1">
        <v>1.1297690000000001E-3</v>
      </c>
      <c r="KC243" s="1">
        <v>0.32390419999999998</v>
      </c>
      <c r="KD243">
        <v>0.79943160000000002</v>
      </c>
      <c r="KE243">
        <v>19.17277</v>
      </c>
      <c r="KF243" s="1">
        <v>1.0876690000000001E-3</v>
      </c>
      <c r="KG243" s="1">
        <v>0.3118977</v>
      </c>
      <c r="KH243">
        <v>0.79942429999999998</v>
      </c>
      <c r="KI243">
        <v>19.084610000000001</v>
      </c>
      <c r="KJ243" s="1">
        <v>1.045119E-3</v>
      </c>
      <c r="KK243" s="1">
        <v>0.29973309999999997</v>
      </c>
      <c r="KL243">
        <v>0.79944959999999998</v>
      </c>
      <c r="KM243">
        <v>19.606310000000001</v>
      </c>
      <c r="KN243" s="1">
        <v>1.003349E-3</v>
      </c>
      <c r="KO243" s="1">
        <v>0.28775400000000001</v>
      </c>
      <c r="KP243">
        <v>0.79945250000000001</v>
      </c>
      <c r="KQ243">
        <v>19.830950000000001</v>
      </c>
      <c r="KR243" s="1">
        <v>9.6296339999999998E-4</v>
      </c>
      <c r="KS243" s="1">
        <v>0.27616889999999999</v>
      </c>
      <c r="KT243">
        <v>0.79942599999999997</v>
      </c>
      <c r="KU243">
        <v>19.935099999999998</v>
      </c>
      <c r="KV243" s="1">
        <v>9.2414950000000004E-4</v>
      </c>
      <c r="KW243" s="1">
        <v>0.26504860000000002</v>
      </c>
      <c r="KX243">
        <v>0.79945310000000003</v>
      </c>
      <c r="KY243">
        <v>19.79195</v>
      </c>
      <c r="KZ243" s="1">
        <v>8.8714619999999997E-4</v>
      </c>
      <c r="LA243" s="1">
        <v>0.25443349999999998</v>
      </c>
      <c r="LB243">
        <v>0.79943569999999997</v>
      </c>
      <c r="LC243">
        <v>19.320039999999999</v>
      </c>
      <c r="LD243" s="1">
        <v>8.5190950000000004E-4</v>
      </c>
      <c r="LE243" s="1">
        <v>0.24432470000000001</v>
      </c>
      <c r="LF243">
        <v>0.799431</v>
      </c>
      <c r="LG243">
        <v>18.683959999999999</v>
      </c>
      <c r="LH243" s="1">
        <v>8.1843249999999997E-4</v>
      </c>
      <c r="LI243" s="1">
        <v>0.23470079999999999</v>
      </c>
      <c r="LJ243">
        <v>0.7994289</v>
      </c>
      <c r="LK243">
        <v>18.178909999999998</v>
      </c>
      <c r="LL243" s="1">
        <v>7.8633869999999995E-4</v>
      </c>
      <c r="LM243" s="1">
        <v>0.22550600000000001</v>
      </c>
      <c r="LN243">
        <v>0.79944009999999999</v>
      </c>
      <c r="LO243">
        <v>18.08624</v>
      </c>
      <c r="LP243" s="1">
        <v>7.5564990000000004E-4</v>
      </c>
      <c r="LQ243" s="1">
        <v>0.21672150000000001</v>
      </c>
      <c r="LR243">
        <v>0.79943140000000001</v>
      </c>
      <c r="LS243">
        <v>18.818300000000001</v>
      </c>
      <c r="LT243" s="1">
        <v>7.2628570000000004E-4</v>
      </c>
      <c r="LU243" s="1">
        <v>0.20829130000000001</v>
      </c>
      <c r="LV243">
        <v>0.79943900000000001</v>
      </c>
      <c r="LW243">
        <v>19.50816</v>
      </c>
      <c r="LX243" s="1">
        <v>6.9821599999999998E-4</v>
      </c>
      <c r="LY243" s="1">
        <v>0.200236</v>
      </c>
      <c r="LZ243">
        <v>0.79942789999999997</v>
      </c>
      <c r="MA243">
        <v>20.082470000000001</v>
      </c>
      <c r="MB243" s="1">
        <v>6.7161079999999995E-4</v>
      </c>
      <c r="MC243" s="1">
        <v>0.19259319999999999</v>
      </c>
      <c r="MD243">
        <v>0.79939059999999995</v>
      </c>
      <c r="ME243">
        <v>20.520569999999999</v>
      </c>
      <c r="MF243" s="1">
        <v>6.4628329999999999E-4</v>
      </c>
      <c r="MG243" s="1">
        <v>0.18533089999999999</v>
      </c>
      <c r="MH243">
        <v>0.79935750000000005</v>
      </c>
      <c r="MI243">
        <v>20.355080000000001</v>
      </c>
      <c r="MJ243" s="1">
        <v>6.2206830000000003E-4</v>
      </c>
      <c r="MK243" s="1">
        <v>0.1783921</v>
      </c>
      <c r="ML243">
        <v>0.7992861</v>
      </c>
      <c r="MM243">
        <v>19.726289999999999</v>
      </c>
      <c r="MN243" s="1">
        <v>5.9899430000000004E-4</v>
      </c>
      <c r="MO243" s="1">
        <v>0.17176920000000001</v>
      </c>
      <c r="MP243">
        <v>0.79914790000000002</v>
      </c>
      <c r="MQ243">
        <v>19.19558</v>
      </c>
      <c r="MR243" s="1">
        <v>5.7684679999999995E-4</v>
      </c>
      <c r="MS243" s="1">
        <v>0.1654436</v>
      </c>
      <c r="MT243">
        <v>0.79897560000000001</v>
      </c>
      <c r="MU243">
        <v>19.007280000000002</v>
      </c>
      <c r="MV243" s="1">
        <v>5.5580270000000001E-4</v>
      </c>
      <c r="MW243" s="1">
        <v>0.15942139999999999</v>
      </c>
      <c r="MX243">
        <v>0.79874160000000005</v>
      </c>
      <c r="MY243">
        <v>19.653759999999998</v>
      </c>
      <c r="MZ243" s="1">
        <v>5.3581790000000005E-4</v>
      </c>
      <c r="NA243" s="1">
        <v>0.15370490000000001</v>
      </c>
      <c r="NB243">
        <v>0.79846919999999999</v>
      </c>
      <c r="NC243">
        <v>20.47588</v>
      </c>
      <c r="ND243" s="1">
        <v>5.1678900000000003E-4</v>
      </c>
      <c r="NE243" s="1">
        <v>0.1482781</v>
      </c>
      <c r="NF243">
        <v>0.79814790000000002</v>
      </c>
      <c r="NG243">
        <v>21.085349999999998</v>
      </c>
      <c r="NH243" s="1">
        <v>4.9859589999999999E-4</v>
      </c>
      <c r="NI243" s="1">
        <v>0.14308950000000001</v>
      </c>
      <c r="NJ243">
        <v>0.79777189999999998</v>
      </c>
      <c r="NK243">
        <v>21.484839999999998</v>
      </c>
      <c r="NL243" s="1">
        <v>4.8122099999999999E-4</v>
      </c>
      <c r="NM243" s="1">
        <v>0.1381291</v>
      </c>
      <c r="NN243">
        <v>0.79735849999999997</v>
      </c>
      <c r="NO243">
        <v>21.284800000000001</v>
      </c>
      <c r="NP243" s="1">
        <v>4.645812E-4</v>
      </c>
      <c r="NQ243" s="1">
        <v>0.1333792</v>
      </c>
      <c r="NR243">
        <v>0.79695930000000004</v>
      </c>
      <c r="NS243">
        <v>20.84657</v>
      </c>
      <c r="NT243" s="1">
        <v>4.4865040000000001E-4</v>
      </c>
      <c r="NU243" s="1">
        <v>0.128827</v>
      </c>
      <c r="NV243">
        <v>0.79654369999999997</v>
      </c>
      <c r="NW243">
        <v>20.544650000000001</v>
      </c>
      <c r="NX243" s="1">
        <v>4.3384769999999998E-4</v>
      </c>
      <c r="NY243" s="1">
        <v>0.12458859999999999</v>
      </c>
      <c r="NZ243">
        <v>0.79617830000000001</v>
      </c>
      <c r="OA243">
        <v>20.536490000000001</v>
      </c>
      <c r="OB243" s="1">
        <v>4.207832E-4</v>
      </c>
      <c r="OC243" s="1">
        <v>0.1208318</v>
      </c>
      <c r="OD243">
        <v>0.79582569999999997</v>
      </c>
      <c r="OE243">
        <v>20.79364</v>
      </c>
      <c r="OF243" s="1">
        <v>4.098789E-4</v>
      </c>
      <c r="OG243" s="1">
        <v>0.11768049999999999</v>
      </c>
      <c r="OH243">
        <v>0.79555050000000005</v>
      </c>
      <c r="OI243">
        <v>21.367339999999999</v>
      </c>
      <c r="OJ243" s="1">
        <v>4.007328E-4</v>
      </c>
      <c r="OK243" s="1">
        <v>0.1150511</v>
      </c>
    </row>
    <row r="244" spans="1:401" x14ac:dyDescent="0.35">
      <c r="A244">
        <v>250</v>
      </c>
      <c r="B244" t="s">
        <v>4</v>
      </c>
      <c r="C244" t="s">
        <v>181</v>
      </c>
      <c r="D244" t="s">
        <v>250</v>
      </c>
      <c r="E244">
        <v>856.19849999999997</v>
      </c>
      <c r="F244">
        <v>0.95608959999999998</v>
      </c>
      <c r="G244">
        <v>17.497430000000001</v>
      </c>
      <c r="H244">
        <v>0</v>
      </c>
      <c r="I244">
        <v>0</v>
      </c>
      <c r="J244">
        <v>0.95404029999999995</v>
      </c>
      <c r="K244">
        <v>17.18449</v>
      </c>
      <c r="L244">
        <v>0</v>
      </c>
      <c r="M244">
        <v>0</v>
      </c>
      <c r="N244">
        <v>0.9519109</v>
      </c>
      <c r="O244">
        <v>17.1678</v>
      </c>
      <c r="P244">
        <v>0</v>
      </c>
      <c r="Q244">
        <v>0</v>
      </c>
      <c r="R244">
        <v>0.9497662</v>
      </c>
      <c r="S244">
        <v>17.012820000000001</v>
      </c>
      <c r="T244">
        <v>0</v>
      </c>
      <c r="U244">
        <v>0</v>
      </c>
      <c r="V244">
        <v>0.94752510000000001</v>
      </c>
      <c r="W244">
        <v>17.157830000000001</v>
      </c>
      <c r="X244">
        <v>0</v>
      </c>
      <c r="Y244">
        <v>0</v>
      </c>
      <c r="Z244">
        <v>0.94523140000000005</v>
      </c>
      <c r="AA244">
        <v>17.17437</v>
      </c>
      <c r="AB244">
        <v>0</v>
      </c>
      <c r="AC244">
        <v>0</v>
      </c>
      <c r="AD244">
        <v>0.94285989999999997</v>
      </c>
      <c r="AE244">
        <v>17.199159999999999</v>
      </c>
      <c r="AF244">
        <v>0</v>
      </c>
      <c r="AG244">
        <v>0</v>
      </c>
      <c r="AH244">
        <v>0.94042879999999995</v>
      </c>
      <c r="AI244">
        <v>17.199560000000002</v>
      </c>
      <c r="AJ244">
        <v>0</v>
      </c>
      <c r="AK244">
        <v>0</v>
      </c>
      <c r="AL244">
        <v>0.93796429999999997</v>
      </c>
      <c r="AM244">
        <v>17.044910000000002</v>
      </c>
      <c r="AN244">
        <v>0</v>
      </c>
      <c r="AO244">
        <v>0</v>
      </c>
      <c r="AP244">
        <v>0.93543710000000002</v>
      </c>
      <c r="AQ244">
        <v>16.769860000000001</v>
      </c>
      <c r="AR244">
        <v>0</v>
      </c>
      <c r="AS244">
        <v>0</v>
      </c>
      <c r="AT244">
        <v>0.93286720000000001</v>
      </c>
      <c r="AU244">
        <v>16.804179999999999</v>
      </c>
      <c r="AV244" s="1">
        <v>6.3632469999999999E-37</v>
      </c>
      <c r="AW244" s="1">
        <v>1.605546E-34</v>
      </c>
      <c r="AX244">
        <v>0.93026089999999995</v>
      </c>
      <c r="AY244">
        <v>16.64395</v>
      </c>
      <c r="AZ244" s="1">
        <v>2.4956089999999999E-26</v>
      </c>
      <c r="BA244" s="1">
        <v>6.284355E-24</v>
      </c>
      <c r="BB244">
        <v>0.92768589999999995</v>
      </c>
      <c r="BC244">
        <v>16.549099999999999</v>
      </c>
      <c r="BD244" s="1">
        <v>1.4524329999999999E-16</v>
      </c>
      <c r="BE244" s="1">
        <v>3.0695810000000001E-14</v>
      </c>
      <c r="BF244">
        <v>0.92507039999999996</v>
      </c>
      <c r="BG244">
        <v>16.63869</v>
      </c>
      <c r="BH244" s="1">
        <v>6.0973680000000002E-10</v>
      </c>
      <c r="BI244" s="1">
        <v>1.189696E-7</v>
      </c>
      <c r="BJ244">
        <v>0.92243070000000005</v>
      </c>
      <c r="BK244">
        <v>16.652200000000001</v>
      </c>
      <c r="BL244" s="1">
        <v>2.1323849999999999E-6</v>
      </c>
      <c r="BM244" s="1">
        <v>4.4523030000000001E-4</v>
      </c>
      <c r="BN244">
        <v>0.91977120000000001</v>
      </c>
      <c r="BO244">
        <v>16.57039</v>
      </c>
      <c r="BP244" s="1">
        <v>5.9331260000000002E-4</v>
      </c>
      <c r="BQ244" s="1">
        <v>0.12952159999999999</v>
      </c>
      <c r="BR244">
        <v>0.91709629999999998</v>
      </c>
      <c r="BS244">
        <v>16.383620000000001</v>
      </c>
      <c r="BT244" s="1">
        <v>3.6421500000000002E-2</v>
      </c>
      <c r="BU244">
        <v>8.2388460000000006</v>
      </c>
      <c r="BV244">
        <v>0.91437919999999995</v>
      </c>
      <c r="BW244">
        <v>16.336790000000001</v>
      </c>
      <c r="BX244">
        <v>0.73536460000000003</v>
      </c>
      <c r="BY244">
        <v>171.4599</v>
      </c>
      <c r="BZ244">
        <v>0.91155070000000005</v>
      </c>
      <c r="CA244">
        <v>16.483000000000001</v>
      </c>
      <c r="CB244">
        <v>6.1704230000000004</v>
      </c>
      <c r="CC244">
        <v>1477.4649999999999</v>
      </c>
      <c r="CD244">
        <v>0.90842160000000005</v>
      </c>
      <c r="CE244">
        <v>16.68178</v>
      </c>
      <c r="CF244">
        <v>25.252359999999999</v>
      </c>
      <c r="CG244">
        <v>6195.9250000000002</v>
      </c>
      <c r="CH244">
        <v>0.90490130000000002</v>
      </c>
      <c r="CI244">
        <v>16.83858</v>
      </c>
      <c r="CJ244">
        <v>56.912439999999997</v>
      </c>
      <c r="CK244">
        <v>14272.81</v>
      </c>
      <c r="CL244">
        <v>0.90160209999999996</v>
      </c>
      <c r="CM244">
        <v>16.72982</v>
      </c>
      <c r="CN244">
        <v>77.697779999999995</v>
      </c>
      <c r="CO244">
        <v>19867.78</v>
      </c>
      <c r="CP244">
        <v>0.89829150000000002</v>
      </c>
      <c r="CQ244">
        <v>16.550139999999999</v>
      </c>
      <c r="CR244">
        <v>69.560299999999998</v>
      </c>
      <c r="CS244">
        <v>18098.759999999998</v>
      </c>
      <c r="CT244">
        <v>0.8949049</v>
      </c>
      <c r="CU244">
        <v>16.47973</v>
      </c>
      <c r="CV244">
        <v>43.703159999999997</v>
      </c>
      <c r="CW244">
        <v>11546.89</v>
      </c>
      <c r="CX244">
        <v>0.89183619999999997</v>
      </c>
      <c r="CY244">
        <v>16.522390000000001</v>
      </c>
      <c r="CZ244">
        <v>20.463660000000001</v>
      </c>
      <c r="DA244">
        <v>5479.1769999999997</v>
      </c>
      <c r="DB244">
        <v>0.88846150000000002</v>
      </c>
      <c r="DC244">
        <v>16.90127</v>
      </c>
      <c r="DD244">
        <v>7.5379649999999998</v>
      </c>
      <c r="DE244">
        <v>2041.95</v>
      </c>
      <c r="DF244">
        <v>0.88496160000000001</v>
      </c>
      <c r="DG244">
        <v>17.387219999999999</v>
      </c>
      <c r="DH244">
        <v>2.3172969999999999</v>
      </c>
      <c r="DI244">
        <v>633.26589999999999</v>
      </c>
      <c r="DJ244">
        <v>0.88129000000000002</v>
      </c>
      <c r="DK244">
        <v>17.610900000000001</v>
      </c>
      <c r="DL244">
        <v>0.64751139999999996</v>
      </c>
      <c r="DM244">
        <v>177.6771</v>
      </c>
      <c r="DN244">
        <v>0.87772099999999997</v>
      </c>
      <c r="DO244">
        <v>17.651019999999999</v>
      </c>
      <c r="DP244" s="1">
        <v>0.19777239999999999</v>
      </c>
      <c r="DQ244">
        <v>53.874839999999999</v>
      </c>
      <c r="DR244">
        <v>0.87409910000000002</v>
      </c>
      <c r="DS244">
        <v>17.390899999999998</v>
      </c>
      <c r="DT244" s="1">
        <v>8.986247E-2</v>
      </c>
      <c r="DU244">
        <v>24.00329</v>
      </c>
      <c r="DV244">
        <v>0.87009749999999997</v>
      </c>
      <c r="DW244">
        <v>17.054400000000001</v>
      </c>
      <c r="DX244" s="1">
        <v>6.5956440000000005E-2</v>
      </c>
      <c r="DY244">
        <v>17.37032</v>
      </c>
      <c r="DZ244">
        <v>0.86608890000000005</v>
      </c>
      <c r="EA244">
        <v>16.855180000000001</v>
      </c>
      <c r="EB244" s="1">
        <v>6.1731130000000002E-2</v>
      </c>
      <c r="EC244" s="1">
        <v>16.193670000000001</v>
      </c>
      <c r="ED244">
        <v>0.86204170000000002</v>
      </c>
      <c r="EE244">
        <v>16.823309999999999</v>
      </c>
      <c r="EF244" s="1">
        <v>6.1669479999999999E-2</v>
      </c>
      <c r="EG244" s="1">
        <v>16.189299999999999</v>
      </c>
      <c r="EH244">
        <v>0.85846529999999999</v>
      </c>
      <c r="EI244">
        <v>17.156970000000001</v>
      </c>
      <c r="EJ244" s="1">
        <v>6.1418599999999997E-2</v>
      </c>
      <c r="EK244" s="1">
        <v>16.155639999999998</v>
      </c>
      <c r="EL244">
        <v>0.85542980000000002</v>
      </c>
      <c r="EM244">
        <v>17.640609999999999</v>
      </c>
      <c r="EN244" s="1">
        <v>5.9703600000000003E-2</v>
      </c>
      <c r="EO244" s="1">
        <v>15.727930000000001</v>
      </c>
      <c r="EP244">
        <v>0.85233590000000004</v>
      </c>
      <c r="EQ244">
        <v>18.019559999999998</v>
      </c>
      <c r="ER244" s="1">
        <v>5.6502049999999998E-2</v>
      </c>
      <c r="ES244" s="1">
        <v>14.90124</v>
      </c>
      <c r="ET244">
        <v>0.84936149999999999</v>
      </c>
      <c r="EU244">
        <v>18.166779999999999</v>
      </c>
      <c r="EV244" s="1">
        <v>5.2349949999999999E-2</v>
      </c>
      <c r="EW244" s="1">
        <v>13.81418</v>
      </c>
      <c r="EX244">
        <v>0.84647240000000001</v>
      </c>
      <c r="EY244">
        <v>17.933979999999998</v>
      </c>
      <c r="EZ244" s="1">
        <v>4.7800290000000002E-2</v>
      </c>
      <c r="FA244" s="1">
        <v>12.616580000000001</v>
      </c>
      <c r="FB244">
        <v>0.84381439999999996</v>
      </c>
      <c r="FC244">
        <v>17.579509999999999</v>
      </c>
      <c r="FD244" s="1">
        <v>4.3209030000000002E-2</v>
      </c>
      <c r="FE244" s="1">
        <v>11.400690000000001</v>
      </c>
      <c r="FF244">
        <v>0.84142249999999996</v>
      </c>
      <c r="FG244">
        <v>17.330190000000002</v>
      </c>
      <c r="FH244" s="1">
        <v>3.870067E-2</v>
      </c>
      <c r="FI244" s="1">
        <v>10.205590000000001</v>
      </c>
      <c r="FJ244">
        <v>0.83931339999999999</v>
      </c>
      <c r="FK244">
        <v>17.35886</v>
      </c>
      <c r="FL244" s="1">
        <v>3.4266669999999999E-2</v>
      </c>
      <c r="FM244" s="1">
        <v>9.0285930000000008</v>
      </c>
      <c r="FN244">
        <v>0.83743069999999997</v>
      </c>
      <c r="FO244">
        <v>18.073039999999999</v>
      </c>
      <c r="FP244" s="1">
        <v>2.996385E-2</v>
      </c>
      <c r="FQ244" s="1">
        <v>7.8865280000000002</v>
      </c>
      <c r="FR244">
        <v>0.83564970000000005</v>
      </c>
      <c r="FS244">
        <v>18.690930000000002</v>
      </c>
      <c r="FT244" s="1">
        <v>2.5941209999999999E-2</v>
      </c>
      <c r="FU244" s="1">
        <v>6.8215329999999996</v>
      </c>
      <c r="FV244">
        <v>0.83404180000000006</v>
      </c>
      <c r="FW244">
        <v>19.084340000000001</v>
      </c>
      <c r="FX244" s="1">
        <v>2.237045E-2</v>
      </c>
      <c r="FY244" s="1">
        <v>5.8767079999999998</v>
      </c>
      <c r="FZ244">
        <v>0.83331040000000001</v>
      </c>
      <c r="GA244">
        <v>19.058350000000001</v>
      </c>
      <c r="GB244" s="1">
        <v>1.9340969999999999E-2</v>
      </c>
      <c r="GC244" s="1">
        <v>5.0721059999999998</v>
      </c>
      <c r="GD244">
        <v>0.83343579999999995</v>
      </c>
      <c r="GE244">
        <v>18.64733</v>
      </c>
      <c r="GF244" s="1">
        <v>1.6831220000000001E-2</v>
      </c>
      <c r="GG244" s="1">
        <v>4.4034890000000004</v>
      </c>
      <c r="GH244">
        <v>0.83355900000000005</v>
      </c>
      <c r="GI244">
        <v>18.104299999999999</v>
      </c>
      <c r="GJ244" s="1">
        <v>1.475069E-2</v>
      </c>
      <c r="GK244" s="1">
        <v>3.850892</v>
      </c>
      <c r="GL244">
        <v>0.83372239999999997</v>
      </c>
      <c r="GM244">
        <v>17.680289999999999</v>
      </c>
      <c r="GN244" s="1">
        <v>1.295875E-2</v>
      </c>
      <c r="GO244" s="1">
        <v>3.3775330000000001</v>
      </c>
      <c r="GP244">
        <v>0.83392949999999999</v>
      </c>
      <c r="GQ244">
        <v>17.62632</v>
      </c>
      <c r="GR244" s="1">
        <v>1.128876E-2</v>
      </c>
      <c r="GS244" s="1">
        <v>2.9392550000000002</v>
      </c>
      <c r="GT244">
        <v>0.83409449999999996</v>
      </c>
      <c r="GU244">
        <v>18.394960000000001</v>
      </c>
      <c r="GV244" s="1">
        <v>9.6032770000000003E-3</v>
      </c>
      <c r="GW244" s="1">
        <v>2.5005549999999999</v>
      </c>
      <c r="GX244">
        <v>0.8342562</v>
      </c>
      <c r="GY244">
        <v>19.160419999999998</v>
      </c>
      <c r="GZ244" s="1">
        <v>7.9004049999999992E-3</v>
      </c>
      <c r="HA244" s="1">
        <v>2.0578810000000001</v>
      </c>
      <c r="HB244">
        <v>0.83441710000000002</v>
      </c>
      <c r="HC244">
        <v>19.71782</v>
      </c>
      <c r="HD244" s="1">
        <v>6.2949989999999999E-3</v>
      </c>
      <c r="HE244" s="1">
        <v>1.640218</v>
      </c>
      <c r="HF244">
        <v>0.83455840000000003</v>
      </c>
      <c r="HG244">
        <v>20.004490000000001</v>
      </c>
      <c r="HH244" s="1">
        <v>4.9349800000000003E-3</v>
      </c>
      <c r="HI244" s="1">
        <v>1.2853950000000001</v>
      </c>
      <c r="HJ244">
        <v>0.83472659999999999</v>
      </c>
      <c r="HK244">
        <v>19.7805</v>
      </c>
      <c r="HL244" s="1">
        <v>3.900588E-3</v>
      </c>
      <c r="HM244" s="1">
        <v>1.0146919999999999</v>
      </c>
      <c r="HN244">
        <v>0.83483220000000002</v>
      </c>
      <c r="HO244">
        <v>19.213429999999999</v>
      </c>
      <c r="HP244" s="1">
        <v>3.1787510000000001E-3</v>
      </c>
      <c r="HQ244" s="1">
        <v>0.82534929999999995</v>
      </c>
      <c r="HR244">
        <v>0.83494570000000001</v>
      </c>
      <c r="HS244">
        <v>18.773499999999999</v>
      </c>
      <c r="HT244" s="1">
        <v>2.6975290000000002E-3</v>
      </c>
      <c r="HU244" s="1">
        <v>0.69906829999999998</v>
      </c>
      <c r="HV244">
        <v>0.83503839999999996</v>
      </c>
      <c r="HW244">
        <v>18.630089999999999</v>
      </c>
      <c r="HX244" s="1">
        <v>2.3745189999999998E-3</v>
      </c>
      <c r="HY244" s="1">
        <v>0.61444089999999996</v>
      </c>
      <c r="HZ244">
        <v>0.83508280000000001</v>
      </c>
      <c r="IA244">
        <v>19.280650000000001</v>
      </c>
      <c r="IB244" s="1">
        <v>2.143107E-3</v>
      </c>
      <c r="IC244" s="1">
        <v>0.55410519999999996</v>
      </c>
      <c r="ID244">
        <v>0.83516140000000005</v>
      </c>
      <c r="IE244">
        <v>20.17784</v>
      </c>
      <c r="IF244" s="1">
        <v>1.9625599999999999E-3</v>
      </c>
      <c r="IG244" s="1">
        <v>0.50714959999999998</v>
      </c>
      <c r="IH244">
        <v>0.83517609999999998</v>
      </c>
      <c r="II244">
        <v>20.83766</v>
      </c>
      <c r="IJ244" s="1">
        <v>1.8133400000000001E-3</v>
      </c>
      <c r="IK244" s="1">
        <v>0.4684721</v>
      </c>
      <c r="IL244">
        <v>0.83520810000000001</v>
      </c>
      <c r="IM244">
        <v>21.236370000000001</v>
      </c>
      <c r="IN244" s="1">
        <v>1.688143E-3</v>
      </c>
      <c r="IO244" s="1">
        <v>0.43600990000000001</v>
      </c>
      <c r="IP244">
        <v>0.83522160000000001</v>
      </c>
      <c r="IQ244">
        <v>21.005199999999999</v>
      </c>
      <c r="IR244" s="1">
        <v>1.583437E-3</v>
      </c>
      <c r="IS244" s="1">
        <v>0.40885050000000001</v>
      </c>
      <c r="IT244">
        <v>0.83523080000000005</v>
      </c>
      <c r="IU244">
        <v>20.510870000000001</v>
      </c>
      <c r="IV244" s="1">
        <v>1.495959E-3</v>
      </c>
      <c r="IW244" s="1">
        <v>0.38619769999999998</v>
      </c>
      <c r="IX244">
        <v>0.83521040000000002</v>
      </c>
      <c r="IY244">
        <v>20.140540000000001</v>
      </c>
      <c r="IZ244" s="1">
        <v>1.4232229999999999E-3</v>
      </c>
      <c r="JA244" s="1">
        <v>0.36734630000000001</v>
      </c>
      <c r="JB244">
        <v>0.83520939999999999</v>
      </c>
      <c r="JC244">
        <v>20.064789999999999</v>
      </c>
      <c r="JD244" s="1">
        <v>1.3637429999999999E-3</v>
      </c>
      <c r="JE244" s="1">
        <v>0.35190250000000001</v>
      </c>
      <c r="JF244">
        <v>0.83519509999999997</v>
      </c>
      <c r="JG244">
        <v>20.554569999999998</v>
      </c>
      <c r="JH244" s="1">
        <v>1.3161589999999999E-3</v>
      </c>
      <c r="JI244" s="1">
        <v>0.33957510000000002</v>
      </c>
      <c r="JJ244">
        <v>0.83519379999999999</v>
      </c>
      <c r="JK244">
        <v>20.8826</v>
      </c>
      <c r="JL244" s="1">
        <v>1.2780339999999999E-3</v>
      </c>
      <c r="JM244" s="1">
        <v>0.32966430000000002</v>
      </c>
      <c r="JN244">
        <v>0.83520620000000001</v>
      </c>
      <c r="JO244">
        <v>21.120280000000001</v>
      </c>
      <c r="JP244" s="1">
        <v>1.244394E-3</v>
      </c>
      <c r="JQ244" s="1">
        <v>0.32101030000000003</v>
      </c>
      <c r="JR244">
        <v>0.83520099999999997</v>
      </c>
      <c r="JS244">
        <v>20.798210000000001</v>
      </c>
      <c r="JT244" s="1">
        <v>1.2107629999999999E-3</v>
      </c>
      <c r="JU244" s="1">
        <v>0.31233650000000002</v>
      </c>
      <c r="JV244">
        <v>0.83518320000000001</v>
      </c>
      <c r="JW244">
        <v>20.172609999999999</v>
      </c>
      <c r="JX244" s="1">
        <v>1.174041E-3</v>
      </c>
      <c r="JY244" s="1">
        <v>0.30294300000000002</v>
      </c>
      <c r="JZ244">
        <v>0.83520749999999999</v>
      </c>
      <c r="KA244">
        <v>19.569880000000001</v>
      </c>
      <c r="KB244" s="1">
        <v>1.1342419999999999E-3</v>
      </c>
      <c r="KC244" s="1">
        <v>0.2927034</v>
      </c>
      <c r="KD244">
        <v>0.83520749999999999</v>
      </c>
      <c r="KE244">
        <v>19.17717</v>
      </c>
      <c r="KF244" s="1">
        <v>1.092284E-3</v>
      </c>
      <c r="KG244" s="1">
        <v>0.28192289999999998</v>
      </c>
      <c r="KH244">
        <v>0.83521120000000004</v>
      </c>
      <c r="KI244">
        <v>19.073450000000001</v>
      </c>
      <c r="KJ244" s="1">
        <v>1.0497239999999999E-3</v>
      </c>
      <c r="KK244" s="1">
        <v>0.27096320000000002</v>
      </c>
      <c r="KL244">
        <v>0.83519180000000004</v>
      </c>
      <c r="KM244">
        <v>19.607880000000002</v>
      </c>
      <c r="KN244" s="1">
        <v>1.007843E-3</v>
      </c>
      <c r="KO244" s="1">
        <v>0.26015290000000002</v>
      </c>
      <c r="KP244">
        <v>0.83516239999999997</v>
      </c>
      <c r="KQ244">
        <v>19.835000000000001</v>
      </c>
      <c r="KR244" s="1">
        <v>9.6727789999999998E-4</v>
      </c>
      <c r="KS244" s="1">
        <v>0.24968080000000001</v>
      </c>
      <c r="KT244">
        <v>0.83518950000000003</v>
      </c>
      <c r="KU244">
        <v>19.970790000000001</v>
      </c>
      <c r="KV244" s="1">
        <v>9.2827860000000003E-4</v>
      </c>
      <c r="KW244" s="1">
        <v>0.23962120000000001</v>
      </c>
      <c r="KX244">
        <v>0.83516049999999997</v>
      </c>
      <c r="KY244">
        <v>19.841709999999999</v>
      </c>
      <c r="KZ244" s="1">
        <v>8.9108660000000001E-4</v>
      </c>
      <c r="LA244" s="1">
        <v>0.23002320000000001</v>
      </c>
      <c r="LB244">
        <v>0.83515439999999996</v>
      </c>
      <c r="LC244">
        <v>19.3611</v>
      </c>
      <c r="LD244" s="1">
        <v>8.5565040000000004E-4</v>
      </c>
      <c r="LE244" s="1">
        <v>0.22087409999999999</v>
      </c>
      <c r="LF244">
        <v>0.83515620000000002</v>
      </c>
      <c r="LG244">
        <v>18.71087</v>
      </c>
      <c r="LH244" s="1">
        <v>8.220066E-4</v>
      </c>
      <c r="LI244" s="1">
        <v>0.21216969999999999</v>
      </c>
      <c r="LJ244">
        <v>0.83519120000000002</v>
      </c>
      <c r="LK244">
        <v>18.189689999999999</v>
      </c>
      <c r="LL244" s="1">
        <v>7.8975360000000001E-4</v>
      </c>
      <c r="LM244" s="1">
        <v>0.2038518</v>
      </c>
      <c r="LN244">
        <v>0.83515779999999995</v>
      </c>
      <c r="LO244">
        <v>18.094840000000001</v>
      </c>
      <c r="LP244" s="1">
        <v>7.5891499999999998E-4</v>
      </c>
      <c r="LQ244" s="1">
        <v>0.19590869999999999</v>
      </c>
      <c r="LR244">
        <v>0.83518890000000001</v>
      </c>
      <c r="LS244">
        <v>18.839469999999999</v>
      </c>
      <c r="LT244" s="1">
        <v>7.2942459999999999E-4</v>
      </c>
      <c r="LU244" s="1">
        <v>0.1882875</v>
      </c>
      <c r="LV244">
        <v>0.83518360000000003</v>
      </c>
      <c r="LW244">
        <v>19.527629999999998</v>
      </c>
      <c r="LX244" s="1">
        <v>7.0120380000000002E-4</v>
      </c>
      <c r="LY244" s="1">
        <v>0.18100140000000001</v>
      </c>
      <c r="LZ244">
        <v>0.83517019999999997</v>
      </c>
      <c r="MA244">
        <v>20.11965</v>
      </c>
      <c r="MB244" s="1">
        <v>6.7443799999999997E-4</v>
      </c>
      <c r="MC244" s="1">
        <v>0.17408270000000001</v>
      </c>
      <c r="MD244">
        <v>0.83516020000000002</v>
      </c>
      <c r="ME244">
        <v>20.569379999999999</v>
      </c>
      <c r="MF244" s="1">
        <v>6.4897369999999998E-4</v>
      </c>
      <c r="MG244" s="1">
        <v>0.16750719999999999</v>
      </c>
      <c r="MH244">
        <v>0.83514549999999999</v>
      </c>
      <c r="MI244">
        <v>20.388059999999999</v>
      </c>
      <c r="MJ244" s="1">
        <v>6.24641E-4</v>
      </c>
      <c r="MK244" s="1">
        <v>0.16123290000000001</v>
      </c>
      <c r="ML244">
        <v>0.83511950000000001</v>
      </c>
      <c r="MM244">
        <v>19.75159</v>
      </c>
      <c r="MN244" s="1">
        <v>6.01456E-4</v>
      </c>
      <c r="MO244" s="1">
        <v>0.15523989999999999</v>
      </c>
      <c r="MP244">
        <v>0.83505739999999995</v>
      </c>
      <c r="MQ244">
        <v>19.210550000000001</v>
      </c>
      <c r="MR244" s="1">
        <v>5.7919519999999997E-4</v>
      </c>
      <c r="MS244" s="1">
        <v>0.14951200000000001</v>
      </c>
      <c r="MT244">
        <v>0.83501340000000002</v>
      </c>
      <c r="MU244">
        <v>19.015529999999998</v>
      </c>
      <c r="MV244" s="1">
        <v>5.5803530000000001E-4</v>
      </c>
      <c r="MW244" s="1">
        <v>0.1440554</v>
      </c>
      <c r="MX244">
        <v>0.83494159999999995</v>
      </c>
      <c r="MY244">
        <v>19.663060000000002</v>
      </c>
      <c r="MZ244" s="1">
        <v>5.37934E-4</v>
      </c>
      <c r="NA244" s="1">
        <v>0.1388701</v>
      </c>
      <c r="NB244">
        <v>0.83486689999999997</v>
      </c>
      <c r="NC244">
        <v>20.49492</v>
      </c>
      <c r="ND244" s="1">
        <v>5.1880030000000003E-4</v>
      </c>
      <c r="NE244" s="1">
        <v>0.13394629999999999</v>
      </c>
      <c r="NF244">
        <v>0.83476450000000002</v>
      </c>
      <c r="NG244">
        <v>21.117609999999999</v>
      </c>
      <c r="NH244" s="1">
        <v>5.0052370000000003E-4</v>
      </c>
      <c r="NI244" s="1">
        <v>0.129244</v>
      </c>
      <c r="NJ244">
        <v>0.83465639999999997</v>
      </c>
      <c r="NK244">
        <v>21.521629999999998</v>
      </c>
      <c r="NL244" s="1">
        <v>4.8306150000000002E-4</v>
      </c>
      <c r="NM244" s="1">
        <v>0.12473960000000001</v>
      </c>
      <c r="NN244">
        <v>0.83456180000000002</v>
      </c>
      <c r="NO244">
        <v>21.307559999999999</v>
      </c>
      <c r="NP244" s="1">
        <v>4.6635040000000001E-4</v>
      </c>
      <c r="NQ244" s="1">
        <v>0.1204298</v>
      </c>
      <c r="NR244">
        <v>0.83448389999999995</v>
      </c>
      <c r="NS244">
        <v>20.859829999999999</v>
      </c>
      <c r="NT244" s="1">
        <v>4.5033129999999999E-4</v>
      </c>
      <c r="NU244" s="1">
        <v>0.1162946</v>
      </c>
      <c r="NV244">
        <v>0.83437360000000005</v>
      </c>
      <c r="NW244">
        <v>20.54242</v>
      </c>
      <c r="NX244" s="1">
        <v>4.353747E-4</v>
      </c>
      <c r="NY244" s="1">
        <v>0.1124293</v>
      </c>
      <c r="NZ244">
        <v>0.83431420000000001</v>
      </c>
      <c r="OA244">
        <v>20.519210000000001</v>
      </c>
      <c r="OB244" s="1">
        <v>4.2210510000000002E-4</v>
      </c>
      <c r="OC244" s="1">
        <v>0.10898969999999999</v>
      </c>
      <c r="OD244">
        <v>0.83424679999999996</v>
      </c>
      <c r="OE244">
        <v>20.778400000000001</v>
      </c>
      <c r="OF244" s="1">
        <v>4.1096310000000001E-4</v>
      </c>
      <c r="OG244" s="1">
        <v>0.10608769999999999</v>
      </c>
      <c r="OH244">
        <v>0.83423099999999994</v>
      </c>
      <c r="OI244">
        <v>21.3751</v>
      </c>
      <c r="OJ244" s="1">
        <v>4.0166799999999999E-4</v>
      </c>
      <c r="OK244" s="1">
        <v>0.10367609999999999</v>
      </c>
    </row>
    <row r="245" spans="1:401" x14ac:dyDescent="0.35">
      <c r="A245">
        <v>251</v>
      </c>
      <c r="B245" t="s">
        <v>4</v>
      </c>
      <c r="C245" t="s">
        <v>181</v>
      </c>
      <c r="D245" t="s">
        <v>251</v>
      </c>
      <c r="E245">
        <v>865.57709999999997</v>
      </c>
      <c r="F245">
        <v>1.1718900000000001</v>
      </c>
      <c r="G245">
        <v>17.528300000000002</v>
      </c>
      <c r="H245">
        <v>0</v>
      </c>
      <c r="I245">
        <v>0</v>
      </c>
      <c r="J245">
        <v>1.1690419999999999</v>
      </c>
      <c r="K245">
        <v>17.231780000000001</v>
      </c>
      <c r="L245">
        <v>0</v>
      </c>
      <c r="M245">
        <v>0</v>
      </c>
      <c r="N245">
        <v>1.1660729999999999</v>
      </c>
      <c r="O245">
        <v>17.224060000000001</v>
      </c>
      <c r="P245">
        <v>0</v>
      </c>
      <c r="Q245">
        <v>0</v>
      </c>
      <c r="R245">
        <v>1.1630499999999999</v>
      </c>
      <c r="S245">
        <v>17.05246</v>
      </c>
      <c r="T245">
        <v>0</v>
      </c>
      <c r="U245">
        <v>0</v>
      </c>
      <c r="V245">
        <v>1.159964</v>
      </c>
      <c r="W245">
        <v>17.180389999999999</v>
      </c>
      <c r="X245">
        <v>0</v>
      </c>
      <c r="Y245">
        <v>0</v>
      </c>
      <c r="Z245">
        <v>1.156779</v>
      </c>
      <c r="AA245">
        <v>17.16854</v>
      </c>
      <c r="AB245">
        <v>0</v>
      </c>
      <c r="AC245">
        <v>0</v>
      </c>
      <c r="AD245">
        <v>1.1534960000000001</v>
      </c>
      <c r="AE245">
        <v>17.187249999999999</v>
      </c>
      <c r="AF245">
        <v>0</v>
      </c>
      <c r="AG245">
        <v>0</v>
      </c>
      <c r="AH245">
        <v>1.15011</v>
      </c>
      <c r="AI245">
        <v>17.19848</v>
      </c>
      <c r="AJ245">
        <v>0</v>
      </c>
      <c r="AK245">
        <v>0</v>
      </c>
      <c r="AL245">
        <v>1.14666</v>
      </c>
      <c r="AM245">
        <v>17.06916</v>
      </c>
      <c r="AN245">
        <v>0</v>
      </c>
      <c r="AO245">
        <v>0</v>
      </c>
      <c r="AP245">
        <v>1.14317</v>
      </c>
      <c r="AQ245">
        <v>16.81465</v>
      </c>
      <c r="AR245">
        <v>0</v>
      </c>
      <c r="AS245">
        <v>0</v>
      </c>
      <c r="AT245">
        <v>1.1395960000000001</v>
      </c>
      <c r="AU245">
        <v>16.860510000000001</v>
      </c>
      <c r="AV245" s="1">
        <v>6.3509310000000003E-38</v>
      </c>
      <c r="AW245" s="1">
        <v>2.6526E-35</v>
      </c>
      <c r="AX245">
        <v>1.135991</v>
      </c>
      <c r="AY245">
        <v>16.693850000000001</v>
      </c>
      <c r="AZ245" s="1">
        <v>2.5152579999999999E-27</v>
      </c>
      <c r="BA245" s="1">
        <v>1.0500219999999999E-24</v>
      </c>
      <c r="BB245">
        <v>1.132428</v>
      </c>
      <c r="BC245">
        <v>16.56898</v>
      </c>
      <c r="BD245" s="1">
        <v>7.3608270000000005E-17</v>
      </c>
      <c r="BE245" s="1">
        <v>1.6796369999999999E-14</v>
      </c>
      <c r="BF245">
        <v>1.1287929999999999</v>
      </c>
      <c r="BG245">
        <v>16.632529999999999</v>
      </c>
      <c r="BH245" s="1">
        <v>3.0487899999999998E-10</v>
      </c>
      <c r="BI245" s="1">
        <v>6.9877929999999996E-8</v>
      </c>
      <c r="BJ245">
        <v>1.1251139999999999</v>
      </c>
      <c r="BK245">
        <v>16.637910000000002</v>
      </c>
      <c r="BL245" s="1">
        <v>1.346028E-6</v>
      </c>
      <c r="BM245" s="1">
        <v>3.5342080000000002E-4</v>
      </c>
      <c r="BN245">
        <v>1.121421</v>
      </c>
      <c r="BO245">
        <v>16.568100000000001</v>
      </c>
      <c r="BP245" s="1">
        <v>4.2060109999999997E-4</v>
      </c>
      <c r="BQ245" s="1">
        <v>0.12110410000000001</v>
      </c>
      <c r="BR245">
        <v>1.117693</v>
      </c>
      <c r="BS245">
        <v>16.402840000000001</v>
      </c>
      <c r="BT245">
        <v>2.804881E-2</v>
      </c>
      <c r="BU245">
        <v>8.7291310000000006</v>
      </c>
      <c r="BV245">
        <v>1.113928</v>
      </c>
      <c r="BW245">
        <v>16.391179999999999</v>
      </c>
      <c r="BX245">
        <v>0.60508569999999995</v>
      </c>
      <c r="BY245">
        <v>201.9461</v>
      </c>
      <c r="BZ245">
        <v>1.1100080000000001</v>
      </c>
      <c r="CA245">
        <v>16.550319999999999</v>
      </c>
      <c r="CB245">
        <v>5.3681450000000002</v>
      </c>
      <c r="CC245">
        <v>1911.183</v>
      </c>
      <c r="CD245">
        <v>1.1056870000000001</v>
      </c>
      <c r="CE245">
        <v>16.74419</v>
      </c>
      <c r="CF245">
        <v>23.053139999999999</v>
      </c>
      <c r="CG245">
        <v>8725.3690000000006</v>
      </c>
      <c r="CH245">
        <v>1.1007849999999999</v>
      </c>
      <c r="CI245">
        <v>16.885090000000002</v>
      </c>
      <c r="CJ245">
        <v>54.2027</v>
      </c>
      <c r="CK245">
        <v>21729.96</v>
      </c>
      <c r="CL245">
        <v>1.096654</v>
      </c>
      <c r="CM245">
        <v>16.751830000000002</v>
      </c>
      <c r="CN245">
        <v>76.840419999999995</v>
      </c>
      <c r="CO245">
        <v>32511.07</v>
      </c>
      <c r="CP245">
        <v>1.09284</v>
      </c>
      <c r="CQ245">
        <v>16.554320000000001</v>
      </c>
      <c r="CR245">
        <v>71.128690000000006</v>
      </c>
      <c r="CS245">
        <v>31658.67</v>
      </c>
      <c r="CT245">
        <v>1.088776</v>
      </c>
      <c r="CU245">
        <v>16.467289999999998</v>
      </c>
      <c r="CV245">
        <v>46.025469999999999</v>
      </c>
      <c r="CW245">
        <v>21479.86</v>
      </c>
      <c r="CX245">
        <v>1.0849690000000001</v>
      </c>
      <c r="CY245">
        <v>16.50451</v>
      </c>
      <c r="CZ245">
        <v>22.113199999999999</v>
      </c>
      <c r="DA245">
        <v>10781.19</v>
      </c>
      <c r="DB245">
        <v>1.080735</v>
      </c>
      <c r="DC245">
        <v>16.90033</v>
      </c>
      <c r="DD245">
        <v>8.3252930000000003</v>
      </c>
      <c r="DE245">
        <v>4224.1540000000005</v>
      </c>
      <c r="DF245">
        <v>1.0764629999999999</v>
      </c>
      <c r="DG245">
        <v>17.418040000000001</v>
      </c>
      <c r="DH245">
        <v>2.601982</v>
      </c>
      <c r="DI245">
        <v>1364.979</v>
      </c>
      <c r="DJ245">
        <v>1.0720479999999999</v>
      </c>
      <c r="DK245">
        <v>17.661169999999998</v>
      </c>
      <c r="DL245">
        <v>0.73142969999999996</v>
      </c>
      <c r="DM245">
        <v>391.51729999999998</v>
      </c>
      <c r="DN245">
        <v>1.0679019999999999</v>
      </c>
      <c r="DO245">
        <v>17.71236</v>
      </c>
      <c r="DP245">
        <v>0.21915999999999999</v>
      </c>
      <c r="DQ245">
        <v>115.64279999999999</v>
      </c>
      <c r="DR245">
        <v>1.0637300000000001</v>
      </c>
      <c r="DS245">
        <v>17.43975</v>
      </c>
      <c r="DT245" s="1">
        <v>9.4826599999999997E-2</v>
      </c>
      <c r="DU245">
        <v>46.982619999999997</v>
      </c>
      <c r="DV245">
        <v>1.059172</v>
      </c>
      <c r="DW245">
        <v>17.078289999999999</v>
      </c>
      <c r="DX245" s="1">
        <v>6.6994090000000006E-2</v>
      </c>
      <c r="DY245">
        <v>31.38589</v>
      </c>
      <c r="DZ245">
        <v>1.054684</v>
      </c>
      <c r="EA245">
        <v>16.846080000000001</v>
      </c>
      <c r="EB245" s="1">
        <v>6.1843780000000001E-2</v>
      </c>
      <c r="EC245">
        <v>28.454689999999999</v>
      </c>
      <c r="ED245">
        <v>1.050314</v>
      </c>
      <c r="EE245">
        <v>16.795719999999999</v>
      </c>
      <c r="EF245" s="1">
        <v>6.1636539999999997E-2</v>
      </c>
      <c r="EG245" s="1">
        <v>28.389279999999999</v>
      </c>
      <c r="EH245">
        <v>1.045801</v>
      </c>
      <c r="EI245">
        <v>17.13907</v>
      </c>
      <c r="EJ245" s="1">
        <v>6.1474010000000003E-2</v>
      </c>
      <c r="EK245" s="1">
        <v>28.53689</v>
      </c>
      <c r="EL245">
        <v>1.0425359999999999</v>
      </c>
      <c r="EM245">
        <v>17.637</v>
      </c>
      <c r="EN245" s="1">
        <v>5.9906069999999999E-2</v>
      </c>
      <c r="EO245" s="1">
        <v>28.05453</v>
      </c>
      <c r="EP245">
        <v>1.04006</v>
      </c>
      <c r="EQ245">
        <v>18.047249999999998</v>
      </c>
      <c r="ER245" s="1">
        <v>5.682396E-2</v>
      </c>
      <c r="ES245" s="1">
        <v>26.831669999999999</v>
      </c>
      <c r="ET245">
        <v>1.037906</v>
      </c>
      <c r="EU245">
        <v>18.223299999999998</v>
      </c>
      <c r="EV245" s="1">
        <v>5.2738510000000002E-2</v>
      </c>
      <c r="EW245" s="1">
        <v>25.08623</v>
      </c>
      <c r="EX245">
        <v>1.035925</v>
      </c>
      <c r="EY245">
        <v>17.981059999999999</v>
      </c>
      <c r="EZ245" s="1">
        <v>4.8211520000000001E-2</v>
      </c>
      <c r="FA245" s="1">
        <v>23.076920000000001</v>
      </c>
      <c r="FB245">
        <v>1.034322</v>
      </c>
      <c r="FC245">
        <v>17.594670000000001</v>
      </c>
      <c r="FD245" s="1">
        <v>4.361781E-2</v>
      </c>
      <c r="FE245" s="1">
        <v>20.98798</v>
      </c>
      <c r="FF245">
        <v>1.0330189999999999</v>
      </c>
      <c r="FG245">
        <v>17.31945</v>
      </c>
      <c r="FH245" s="1">
        <v>3.9105399999999998E-2</v>
      </c>
      <c r="FI245" s="1">
        <v>18.9038</v>
      </c>
      <c r="FJ245">
        <v>1.0319240000000001</v>
      </c>
      <c r="FK245">
        <v>17.315180000000002</v>
      </c>
      <c r="FL245" s="1">
        <v>3.4665700000000001E-2</v>
      </c>
      <c r="FM245" s="1">
        <v>16.827929999999999</v>
      </c>
      <c r="FN245">
        <v>1.0311539999999999</v>
      </c>
      <c r="FO245">
        <v>18.03556</v>
      </c>
      <c r="FP245" s="1">
        <v>3.034825E-2</v>
      </c>
      <c r="FQ245" s="1">
        <v>14.78481</v>
      </c>
      <c r="FR245">
        <v>1.0299689999999999</v>
      </c>
      <c r="FS245">
        <v>18.674140000000001</v>
      </c>
      <c r="FT245" s="1">
        <v>2.62924E-2</v>
      </c>
      <c r="FU245" s="1">
        <v>12.84845</v>
      </c>
      <c r="FV245">
        <v>1.0288250000000001</v>
      </c>
      <c r="FW245">
        <v>19.109069999999999</v>
      </c>
      <c r="FX245" s="1">
        <v>2.2677309999999999E-2</v>
      </c>
      <c r="FY245" s="1">
        <v>11.102259999999999</v>
      </c>
      <c r="FZ245">
        <v>1.0280819999999999</v>
      </c>
      <c r="GA245">
        <v>19.116430000000001</v>
      </c>
      <c r="GB245" s="1">
        <v>1.9599450000000001E-2</v>
      </c>
      <c r="GC245" s="1">
        <v>9.5961280000000002</v>
      </c>
      <c r="GD245">
        <v>1.0279259999999999</v>
      </c>
      <c r="GE245">
        <v>18.721109999999999</v>
      </c>
      <c r="GF245" s="1">
        <v>1.7045290000000001E-2</v>
      </c>
      <c r="GG245" s="1">
        <v>8.3351629999999997</v>
      </c>
      <c r="GH245">
        <v>1.027849</v>
      </c>
      <c r="GI245">
        <v>18.164280000000002</v>
      </c>
      <c r="GJ245" s="1">
        <v>1.492944E-2</v>
      </c>
      <c r="GK245" s="1">
        <v>7.289866</v>
      </c>
      <c r="GL245">
        <v>1.0279309999999999</v>
      </c>
      <c r="GM245">
        <v>17.70852</v>
      </c>
      <c r="GN245" s="1">
        <v>1.3116640000000001E-2</v>
      </c>
      <c r="GO245" s="1">
        <v>6.4002920000000003</v>
      </c>
      <c r="GP245">
        <v>1.0280629999999999</v>
      </c>
      <c r="GQ245">
        <v>17.604959999999998</v>
      </c>
      <c r="GR245" s="1">
        <v>1.144092E-2</v>
      </c>
      <c r="GS245" s="1">
        <v>5.5877429999999997</v>
      </c>
      <c r="GT245">
        <v>1.0282340000000001</v>
      </c>
      <c r="GU245">
        <v>18.363710000000001</v>
      </c>
      <c r="GV245" s="1">
        <v>9.7583619999999996E-3</v>
      </c>
      <c r="GW245" s="1">
        <v>4.7825550000000003</v>
      </c>
      <c r="GX245">
        <v>1.028448</v>
      </c>
      <c r="GY245">
        <v>19.13776</v>
      </c>
      <c r="GZ245" s="1">
        <v>8.0541080000000008E-3</v>
      </c>
      <c r="HA245" s="1">
        <v>3.9655640000000001</v>
      </c>
      <c r="HB245">
        <v>1.028689</v>
      </c>
      <c r="HC245">
        <v>19.738880000000002</v>
      </c>
      <c r="HD245" s="1">
        <v>6.4341779999999996E-3</v>
      </c>
      <c r="HE245" s="1">
        <v>3.1807810000000001</v>
      </c>
      <c r="HF245">
        <v>1.0289269999999999</v>
      </c>
      <c r="HG245">
        <v>20.07283</v>
      </c>
      <c r="HH245" s="1">
        <v>5.0477550000000001E-3</v>
      </c>
      <c r="HI245" s="1">
        <v>2.4984769999999998</v>
      </c>
      <c r="HJ245">
        <v>1.0291779999999999</v>
      </c>
      <c r="HK245">
        <v>19.870619999999999</v>
      </c>
      <c r="HL245" s="1">
        <v>3.9830949999999999E-3</v>
      </c>
      <c r="HM245" s="1">
        <v>1.9662489999999999</v>
      </c>
      <c r="HN245">
        <v>1.0294490000000001</v>
      </c>
      <c r="HO245">
        <v>19.276489999999999</v>
      </c>
      <c r="HP245" s="1">
        <v>3.2349050000000002E-3</v>
      </c>
      <c r="HQ245" s="1">
        <v>1.587555</v>
      </c>
      <c r="HR245">
        <v>1.029639</v>
      </c>
      <c r="HS245">
        <v>18.799990000000001</v>
      </c>
      <c r="HT245" s="1">
        <v>2.7347220000000002E-3</v>
      </c>
      <c r="HU245" s="1">
        <v>1.3329960000000001</v>
      </c>
      <c r="HV245">
        <v>1.0298229999999999</v>
      </c>
      <c r="HW245">
        <v>18.607869999999998</v>
      </c>
      <c r="HX245" s="1">
        <v>2.399951E-3</v>
      </c>
      <c r="HY245" s="1">
        <v>1.1631590000000001</v>
      </c>
      <c r="HZ245">
        <v>1.0299419999999999</v>
      </c>
      <c r="IA245">
        <v>19.246390000000002</v>
      </c>
      <c r="IB245" s="1">
        <v>2.1619349999999998E-3</v>
      </c>
      <c r="IC245" s="1">
        <v>1.0439529999999999</v>
      </c>
      <c r="ID245">
        <v>1.030078</v>
      </c>
      <c r="IE245">
        <v>20.156330000000001</v>
      </c>
      <c r="IF245" s="1">
        <v>1.977697E-3</v>
      </c>
      <c r="IG245" s="1">
        <v>0.95291020000000004</v>
      </c>
      <c r="IH245">
        <v>1.0301530000000001</v>
      </c>
      <c r="II245">
        <v>20.856110000000001</v>
      </c>
      <c r="IJ245" s="1">
        <v>1.825964E-3</v>
      </c>
      <c r="IK245" s="1">
        <v>0.87859290000000001</v>
      </c>
      <c r="IL245">
        <v>1.0302089999999999</v>
      </c>
      <c r="IM245">
        <v>21.292660000000001</v>
      </c>
      <c r="IN245" s="1">
        <v>1.6987320000000001E-3</v>
      </c>
      <c r="IO245" s="1">
        <v>0.81636960000000003</v>
      </c>
      <c r="IP245">
        <v>1.0302439999999999</v>
      </c>
      <c r="IQ245">
        <v>21.080220000000001</v>
      </c>
      <c r="IR245" s="1">
        <v>1.592277E-3</v>
      </c>
      <c r="IS245" s="1">
        <v>0.76427060000000002</v>
      </c>
      <c r="IT245">
        <v>1.030289</v>
      </c>
      <c r="IU245">
        <v>20.566140000000001</v>
      </c>
      <c r="IV245" s="1">
        <v>1.503339E-3</v>
      </c>
      <c r="IW245" s="1">
        <v>0.72082230000000003</v>
      </c>
      <c r="IX245">
        <v>1.030295</v>
      </c>
      <c r="IY245">
        <v>20.164829999999998</v>
      </c>
      <c r="IZ245" s="1">
        <v>1.429334E-3</v>
      </c>
      <c r="JA245" s="1">
        <v>0.68462520000000004</v>
      </c>
      <c r="JB245">
        <v>1.0303180000000001</v>
      </c>
      <c r="JC245">
        <v>20.044339999999998</v>
      </c>
      <c r="JD245" s="1">
        <v>1.3686919999999999E-3</v>
      </c>
      <c r="JE245" s="1">
        <v>0.65486219999999995</v>
      </c>
      <c r="JF245">
        <v>1.030313</v>
      </c>
      <c r="JG245">
        <v>20.510860000000001</v>
      </c>
      <c r="JH245" s="1">
        <v>1.320086E-3</v>
      </c>
      <c r="JI245" s="1">
        <v>0.6309882</v>
      </c>
      <c r="JJ245">
        <v>1.0302929999999999</v>
      </c>
      <c r="JK245">
        <v>20.867059999999999</v>
      </c>
      <c r="JL245" s="1">
        <v>1.2812699999999999E-3</v>
      </c>
      <c r="JM245" s="1">
        <v>0.61190270000000002</v>
      </c>
      <c r="JN245">
        <v>1.03027</v>
      </c>
      <c r="JO245">
        <v>21.15682</v>
      </c>
      <c r="JP245" s="1">
        <v>1.2473720000000001E-3</v>
      </c>
      <c r="JQ245" s="1">
        <v>0.595584</v>
      </c>
      <c r="JR245">
        <v>1.030308</v>
      </c>
      <c r="JS245">
        <v>20.88261</v>
      </c>
      <c r="JT245" s="1">
        <v>1.213881E-3</v>
      </c>
      <c r="JU245" s="1">
        <v>0.57969210000000004</v>
      </c>
      <c r="JV245">
        <v>1.0302979999999999</v>
      </c>
      <c r="JW245">
        <v>20.27158</v>
      </c>
      <c r="JX245" s="1">
        <v>1.177476E-3</v>
      </c>
      <c r="JY245" s="1">
        <v>0.56265690000000002</v>
      </c>
      <c r="JZ245">
        <v>1.0302899999999999</v>
      </c>
      <c r="KA245">
        <v>19.646640000000001</v>
      </c>
      <c r="KB245" s="1">
        <v>1.137938E-3</v>
      </c>
      <c r="KC245" s="1">
        <v>0.54405190000000003</v>
      </c>
      <c r="KD245">
        <v>1.03026</v>
      </c>
      <c r="KE245">
        <v>19.208629999999999</v>
      </c>
      <c r="KF245" s="1">
        <v>1.0961180000000001E-3</v>
      </c>
      <c r="KG245" s="1">
        <v>0.52430849999999996</v>
      </c>
      <c r="KH245">
        <v>1.030267</v>
      </c>
      <c r="KI245">
        <v>19.056519999999999</v>
      </c>
      <c r="KJ245" s="1">
        <v>1.053572E-3</v>
      </c>
      <c r="KK245" s="1">
        <v>0.50411050000000002</v>
      </c>
      <c r="KL245">
        <v>1.030276</v>
      </c>
      <c r="KM245">
        <v>19.577839999999998</v>
      </c>
      <c r="KN245" s="1">
        <v>1.011601E-3</v>
      </c>
      <c r="KO245" s="1">
        <v>0.48407470000000002</v>
      </c>
      <c r="KP245">
        <v>1.0302770000000001</v>
      </c>
      <c r="KQ245">
        <v>19.830629999999999</v>
      </c>
      <c r="KR245" s="1">
        <v>9.7089150000000005E-4</v>
      </c>
      <c r="KS245" s="1">
        <v>0.46459830000000002</v>
      </c>
      <c r="KT245">
        <v>1.0302789999999999</v>
      </c>
      <c r="KU245">
        <v>20.01427</v>
      </c>
      <c r="KV245" s="1">
        <v>9.3174420000000004E-4</v>
      </c>
      <c r="KW245" s="1">
        <v>0.44587850000000001</v>
      </c>
      <c r="KX245">
        <v>1.0302770000000001</v>
      </c>
      <c r="KY245">
        <v>19.927779999999998</v>
      </c>
      <c r="KZ245" s="1">
        <v>8.9439149999999998E-4</v>
      </c>
      <c r="LA245" s="1">
        <v>0.42799559999999998</v>
      </c>
      <c r="LB245">
        <v>1.0302709999999999</v>
      </c>
      <c r="LC245">
        <v>19.466180000000001</v>
      </c>
      <c r="LD245" s="1">
        <v>8.5879330000000005E-4</v>
      </c>
      <c r="LE245" s="1">
        <v>0.4109409</v>
      </c>
      <c r="LF245">
        <v>1.030267</v>
      </c>
      <c r="LG245">
        <v>18.792649999999998</v>
      </c>
      <c r="LH245" s="1">
        <v>8.250035E-4</v>
      </c>
      <c r="LI245" s="1">
        <v>0.39471509999999999</v>
      </c>
      <c r="LJ245">
        <v>1.0302789999999999</v>
      </c>
      <c r="LK245">
        <v>18.237400000000001</v>
      </c>
      <c r="LL245" s="1">
        <v>7.9261890000000002E-4</v>
      </c>
      <c r="LM245" s="1">
        <v>0.37923980000000002</v>
      </c>
      <c r="LN245">
        <v>1.0302750000000001</v>
      </c>
      <c r="LO245">
        <v>18.08962</v>
      </c>
      <c r="LP245" s="1">
        <v>7.6165339999999997E-4</v>
      </c>
      <c r="LQ245" s="1">
        <v>0.3644365</v>
      </c>
      <c r="LR245">
        <v>1.0302770000000001</v>
      </c>
      <c r="LS245">
        <v>18.825009999999999</v>
      </c>
      <c r="LT245" s="1">
        <v>7.3205899999999996E-4</v>
      </c>
      <c r="LU245" s="1">
        <v>0.3502654</v>
      </c>
      <c r="LV245">
        <v>1.0302690000000001</v>
      </c>
      <c r="LW245">
        <v>19.526119999999999</v>
      </c>
      <c r="LX245" s="1">
        <v>7.037136E-4</v>
      </c>
      <c r="LY245" s="1">
        <v>0.3366903</v>
      </c>
      <c r="LZ245">
        <v>1.030254</v>
      </c>
      <c r="MA245">
        <v>20.144200000000001</v>
      </c>
      <c r="MB245" s="1">
        <v>6.7681260000000004E-4</v>
      </c>
      <c r="MC245" s="1">
        <v>0.32377980000000001</v>
      </c>
      <c r="MD245">
        <v>1.030267</v>
      </c>
      <c r="ME245">
        <v>20.631900000000002</v>
      </c>
      <c r="MF245" s="1">
        <v>6.5123139999999997E-4</v>
      </c>
      <c r="MG245" s="1">
        <v>0.31153049999999999</v>
      </c>
      <c r="MH245">
        <v>1.030211</v>
      </c>
      <c r="MI245">
        <v>20.477969999999999</v>
      </c>
      <c r="MJ245" s="1">
        <v>6.2679909999999997E-4</v>
      </c>
      <c r="MK245" s="1">
        <v>0.29984690000000003</v>
      </c>
      <c r="ML245">
        <v>1.030168</v>
      </c>
      <c r="MM245">
        <v>19.825469999999999</v>
      </c>
      <c r="MN245" s="1">
        <v>6.0352099999999998E-4</v>
      </c>
      <c r="MO245" s="1">
        <v>0.28869499999999998</v>
      </c>
      <c r="MP245">
        <v>1.0300860000000001</v>
      </c>
      <c r="MQ245">
        <v>19.268329999999999</v>
      </c>
      <c r="MR245" s="1">
        <v>5.8117209999999995E-4</v>
      </c>
      <c r="MS245" s="1">
        <v>0.27803899999999998</v>
      </c>
      <c r="MT245">
        <v>1.029968</v>
      </c>
      <c r="MU245">
        <v>19.016729999999999</v>
      </c>
      <c r="MV245" s="1">
        <v>5.5991299999999999E-4</v>
      </c>
      <c r="MW245" s="1">
        <v>0.2678895</v>
      </c>
      <c r="MX245">
        <v>1.0298430000000001</v>
      </c>
      <c r="MY245">
        <v>19.64659</v>
      </c>
      <c r="MZ245" s="1">
        <v>5.3971710000000003E-4</v>
      </c>
      <c r="NA245" s="1">
        <v>0.25824989999999998</v>
      </c>
      <c r="NB245">
        <v>1.0297099999999999</v>
      </c>
      <c r="NC245">
        <v>20.47927</v>
      </c>
      <c r="ND245" s="1">
        <v>5.2049780000000003E-4</v>
      </c>
      <c r="NE245" s="1">
        <v>0.24910309999999999</v>
      </c>
      <c r="NF245">
        <v>1.0294700000000001</v>
      </c>
      <c r="NG245">
        <v>21.122859999999999</v>
      </c>
      <c r="NH245" s="1">
        <v>5.0214360000000002E-4</v>
      </c>
      <c r="NI245" s="1">
        <v>0.24038409999999999</v>
      </c>
      <c r="NJ245">
        <v>1.0293079999999999</v>
      </c>
      <c r="NK245">
        <v>21.571809999999999</v>
      </c>
      <c r="NL245" s="1">
        <v>4.8461259999999998E-4</v>
      </c>
      <c r="NM245" s="1">
        <v>0.23203960000000001</v>
      </c>
      <c r="NN245">
        <v>1.0290729999999999</v>
      </c>
      <c r="NO245">
        <v>21.373329999999999</v>
      </c>
      <c r="NP245" s="1">
        <v>4.6783920000000002E-4</v>
      </c>
      <c r="NQ245" s="1">
        <v>0.22406110000000001</v>
      </c>
      <c r="NR245">
        <v>1.028885</v>
      </c>
      <c r="NS245">
        <v>20.906610000000001</v>
      </c>
      <c r="NT245" s="1">
        <v>4.517508E-4</v>
      </c>
      <c r="NU245" s="1">
        <v>0.2164074</v>
      </c>
      <c r="NV245">
        <v>1.028694</v>
      </c>
      <c r="NW245">
        <v>20.553540000000002</v>
      </c>
      <c r="NX245" s="1">
        <v>4.3667450000000002E-4</v>
      </c>
      <c r="NY245" s="1">
        <v>0.2091971</v>
      </c>
      <c r="NZ245">
        <v>1.0285169999999999</v>
      </c>
      <c r="OA245">
        <v>20.490449999999999</v>
      </c>
      <c r="OB245" s="1">
        <v>4.232358E-4</v>
      </c>
      <c r="OC245" s="1">
        <v>0.20271739999999999</v>
      </c>
      <c r="OD245">
        <v>1.0283949999999999</v>
      </c>
      <c r="OE245">
        <v>20.72794</v>
      </c>
      <c r="OF245" s="1">
        <v>4.1190049999999999E-4</v>
      </c>
      <c r="OG245" s="1">
        <v>0.19719120000000001</v>
      </c>
      <c r="OH245">
        <v>1.0282849999999999</v>
      </c>
      <c r="OI245">
        <v>21.360209999999999</v>
      </c>
      <c r="OJ245" s="1">
        <v>4.0246439999999997E-4</v>
      </c>
      <c r="OK245" s="1">
        <v>0.19261200000000001</v>
      </c>
    </row>
    <row r="246" spans="1:401" x14ac:dyDescent="0.35">
      <c r="A246">
        <v>252</v>
      </c>
      <c r="B246" t="s">
        <v>4</v>
      </c>
      <c r="C246" t="s">
        <v>181</v>
      </c>
      <c r="D246" t="s">
        <v>252</v>
      </c>
      <c r="E246">
        <v>898.05359999999996</v>
      </c>
      <c r="F246">
        <v>0.45101010000000002</v>
      </c>
      <c r="G246">
        <v>17.548359999999999</v>
      </c>
      <c r="H246">
        <v>0</v>
      </c>
      <c r="I246">
        <v>0</v>
      </c>
      <c r="J246">
        <v>0.4492893</v>
      </c>
      <c r="K246">
        <v>17.269210000000001</v>
      </c>
      <c r="L246">
        <v>0</v>
      </c>
      <c r="M246">
        <v>0</v>
      </c>
      <c r="N246">
        <v>0.44754559999999999</v>
      </c>
      <c r="O246">
        <v>17.268830000000001</v>
      </c>
      <c r="P246">
        <v>0</v>
      </c>
      <c r="Q246">
        <v>0</v>
      </c>
      <c r="R246">
        <v>0.44574520000000001</v>
      </c>
      <c r="S246">
        <v>17.086220000000001</v>
      </c>
      <c r="T246">
        <v>0</v>
      </c>
      <c r="U246">
        <v>0</v>
      </c>
      <c r="V246">
        <v>0.44390590000000002</v>
      </c>
      <c r="W246">
        <v>17.19894</v>
      </c>
      <c r="X246">
        <v>0</v>
      </c>
      <c r="Y246">
        <v>0</v>
      </c>
      <c r="Z246">
        <v>0.44202940000000002</v>
      </c>
      <c r="AA246">
        <v>17.164210000000001</v>
      </c>
      <c r="AB246">
        <v>0</v>
      </c>
      <c r="AC246">
        <v>0</v>
      </c>
      <c r="AD246">
        <v>0.44008950000000002</v>
      </c>
      <c r="AE246">
        <v>17.17869</v>
      </c>
      <c r="AF246">
        <v>0</v>
      </c>
      <c r="AG246">
        <v>0</v>
      </c>
      <c r="AH246">
        <v>0.43811430000000001</v>
      </c>
      <c r="AI246">
        <v>17.19631</v>
      </c>
      <c r="AJ246">
        <v>0</v>
      </c>
      <c r="AK246">
        <v>0</v>
      </c>
      <c r="AL246">
        <v>0.43608350000000001</v>
      </c>
      <c r="AM246">
        <v>17.084710000000001</v>
      </c>
      <c r="AN246">
        <v>0</v>
      </c>
      <c r="AO246">
        <v>0</v>
      </c>
      <c r="AP246">
        <v>0.43403120000000001</v>
      </c>
      <c r="AQ246">
        <v>16.847660000000001</v>
      </c>
      <c r="AR246">
        <v>0</v>
      </c>
      <c r="AS246">
        <v>0</v>
      </c>
      <c r="AT246">
        <v>0.4319383</v>
      </c>
      <c r="AU246">
        <v>16.903459999999999</v>
      </c>
      <c r="AV246">
        <v>1.5902869999999999E-38</v>
      </c>
      <c r="AW246" s="1">
        <v>7.3224669999999995E-36</v>
      </c>
      <c r="AX246">
        <v>0.42982350000000002</v>
      </c>
      <c r="AY246">
        <v>16.72944</v>
      </c>
      <c r="AZ246" s="1">
        <v>6.5225400000000004E-28</v>
      </c>
      <c r="BA246" s="1">
        <v>2.9999589999999998E-25</v>
      </c>
      <c r="BB246">
        <v>0.42775259999999998</v>
      </c>
      <c r="BC246">
        <v>16.588159999999998</v>
      </c>
      <c r="BD246" s="1">
        <v>1.318561E-17</v>
      </c>
      <c r="BE246" s="1">
        <v>6.0656309999999997E-15</v>
      </c>
      <c r="BF246">
        <v>0.42564869999999999</v>
      </c>
      <c r="BG246">
        <v>16.631170000000001</v>
      </c>
      <c r="BH246" s="1">
        <v>6.1002450000000002E-11</v>
      </c>
      <c r="BI246" s="1">
        <v>2.8210579999999999E-8</v>
      </c>
      <c r="BJ246">
        <v>0.42351870000000003</v>
      </c>
      <c r="BK246">
        <v>16.626660000000001</v>
      </c>
      <c r="BL246" s="1">
        <v>4.9383050000000004E-7</v>
      </c>
      <c r="BM246" s="1">
        <v>2.001792E-4</v>
      </c>
      <c r="BN246">
        <v>0.42139890000000002</v>
      </c>
      <c r="BO246">
        <v>16.564340000000001</v>
      </c>
      <c r="BP246" s="1">
        <v>1.9876369999999999E-4</v>
      </c>
      <c r="BQ246" s="1">
        <v>8.1015710000000005E-2</v>
      </c>
      <c r="BR246">
        <v>0.41926609999999997</v>
      </c>
      <c r="BS246">
        <v>16.41573</v>
      </c>
      <c r="BT246" s="1">
        <v>1.5790530000000001E-2</v>
      </c>
      <c r="BU246">
        <v>6.5706009999999999</v>
      </c>
      <c r="BV246">
        <v>0.41713499999999998</v>
      </c>
      <c r="BW246">
        <v>16.430050000000001</v>
      </c>
      <c r="BX246">
        <v>0.3917544</v>
      </c>
      <c r="BY246">
        <v>167.00839999999999</v>
      </c>
      <c r="BZ246">
        <v>0.4149234</v>
      </c>
      <c r="CA246">
        <v>16.600169999999999</v>
      </c>
      <c r="CB246">
        <v>3.913335</v>
      </c>
      <c r="CC246">
        <v>1710.086</v>
      </c>
      <c r="CD246">
        <v>0.41253299999999998</v>
      </c>
      <c r="CE246">
        <v>16.792249999999999</v>
      </c>
      <c r="CF246">
        <v>18.6448</v>
      </c>
      <c r="CG246">
        <v>8352.857</v>
      </c>
      <c r="CH246">
        <v>0.40985569999999999</v>
      </c>
      <c r="CI246">
        <v>16.921949999999999</v>
      </c>
      <c r="CJ246">
        <v>48.086280000000002</v>
      </c>
      <c r="CK246">
        <v>22056.79</v>
      </c>
      <c r="CL246">
        <v>0.407337</v>
      </c>
      <c r="CM246">
        <v>16.768439999999998</v>
      </c>
      <c r="CN246">
        <v>74.097920000000002</v>
      </c>
      <c r="CO246">
        <v>34740.39</v>
      </c>
      <c r="CP246">
        <v>0.4046032</v>
      </c>
      <c r="CQ246">
        <v>16.557040000000001</v>
      </c>
      <c r="CR246">
        <v>73.923140000000004</v>
      </c>
      <c r="CS246">
        <v>35382.910000000003</v>
      </c>
      <c r="CT246">
        <v>0.40158690000000002</v>
      </c>
      <c r="CU246">
        <v>16.458690000000001</v>
      </c>
      <c r="CV246">
        <v>51.154710000000001</v>
      </c>
      <c r="CW246">
        <v>24957.39</v>
      </c>
      <c r="CX246">
        <v>0.39849950000000001</v>
      </c>
      <c r="CY246">
        <v>16.492909999999998</v>
      </c>
      <c r="CZ246">
        <v>26.08681</v>
      </c>
      <c r="DA246">
        <v>12947.59</v>
      </c>
      <c r="DB246">
        <v>0.39508110000000002</v>
      </c>
      <c r="DC246">
        <v>16.902719999999999</v>
      </c>
      <c r="DD246">
        <v>10.341900000000001</v>
      </c>
      <c r="DE246">
        <v>5214.0590000000002</v>
      </c>
      <c r="DF246">
        <v>0.39144570000000001</v>
      </c>
      <c r="DG246">
        <v>17.438759999999998</v>
      </c>
      <c r="DH246">
        <v>3.3676219999999999</v>
      </c>
      <c r="DI246">
        <v>1720.2239999999999</v>
      </c>
      <c r="DJ246">
        <v>0.38761980000000001</v>
      </c>
      <c r="DK246">
        <v>17.694870000000002</v>
      </c>
      <c r="DL246">
        <v>0.96626990000000001</v>
      </c>
      <c r="DM246">
        <v>498.2131</v>
      </c>
      <c r="DN246">
        <v>0.38380880000000001</v>
      </c>
      <c r="DO246">
        <v>17.752610000000001</v>
      </c>
      <c r="DP246" s="1">
        <v>0.2808717</v>
      </c>
      <c r="DQ246">
        <v>144.79990000000001</v>
      </c>
      <c r="DR246">
        <v>0.37997019999999998</v>
      </c>
      <c r="DS246">
        <v>17.47343</v>
      </c>
      <c r="DT246" s="1">
        <v>0.109429</v>
      </c>
      <c r="DU246">
        <v>55.593739999999997</v>
      </c>
      <c r="DV246">
        <v>0.37592769999999998</v>
      </c>
      <c r="DW246">
        <v>17.09571</v>
      </c>
      <c r="DX246" s="1">
        <v>7.0090410000000006E-2</v>
      </c>
      <c r="DY246">
        <v>35.069920000000003</v>
      </c>
      <c r="DZ246">
        <v>0.37186049999999998</v>
      </c>
      <c r="EA246">
        <v>16.841940000000001</v>
      </c>
      <c r="EB246" s="1">
        <v>6.2198780000000002E-2</v>
      </c>
      <c r="EC246">
        <v>31.014489999999999</v>
      </c>
      <c r="ED246">
        <v>0.36786750000000001</v>
      </c>
      <c r="EE246">
        <v>16.778199999999998</v>
      </c>
      <c r="EF246" s="1">
        <v>6.1469870000000003E-2</v>
      </c>
      <c r="EG246" s="1">
        <v>30.76519</v>
      </c>
      <c r="EH246">
        <v>0.36387890000000001</v>
      </c>
      <c r="EI246">
        <v>17.124559999999999</v>
      </c>
      <c r="EJ246" s="1">
        <v>6.1456219999999999E-2</v>
      </c>
      <c r="EK246" s="1">
        <v>30.96856</v>
      </c>
      <c r="EL246">
        <v>0.36033300000000001</v>
      </c>
      <c r="EM246">
        <v>17.637029999999999</v>
      </c>
      <c r="EN246" s="1">
        <v>6.0240500000000002E-2</v>
      </c>
      <c r="EO246" s="1">
        <v>30.54176</v>
      </c>
      <c r="EP246">
        <v>0.35697820000000002</v>
      </c>
      <c r="EQ246">
        <v>18.06373</v>
      </c>
      <c r="ER246" s="1">
        <v>5.7471389999999997E-2</v>
      </c>
      <c r="ES246" s="1">
        <v>29.300709999999999</v>
      </c>
      <c r="ET246">
        <v>0.35364400000000001</v>
      </c>
      <c r="EU246">
        <v>18.258369999999999</v>
      </c>
      <c r="EV246" s="1">
        <v>5.3580509999999998E-2</v>
      </c>
      <c r="EW246" s="1">
        <v>27.46095</v>
      </c>
      <c r="EX246">
        <v>0.35047260000000002</v>
      </c>
      <c r="EY246">
        <v>18.011659999999999</v>
      </c>
      <c r="EZ246" s="1">
        <v>4.9139919999999997E-2</v>
      </c>
      <c r="FA246" s="1">
        <v>25.30227</v>
      </c>
      <c r="FB246">
        <v>0.34747679999999997</v>
      </c>
      <c r="FC246">
        <v>17.607510000000001</v>
      </c>
      <c r="FD246" s="1">
        <v>4.4569490000000003E-2</v>
      </c>
      <c r="FE246" s="1">
        <v>23.040469999999999</v>
      </c>
      <c r="FF246">
        <v>0.34483720000000001</v>
      </c>
      <c r="FG246">
        <v>17.315819999999999</v>
      </c>
      <c r="FH246" s="1">
        <v>4.0065530000000002E-2</v>
      </c>
      <c r="FI246" s="1">
        <v>20.778980000000001</v>
      </c>
      <c r="FJ246">
        <v>0.34249980000000002</v>
      </c>
      <c r="FK246">
        <v>17.289269999999998</v>
      </c>
      <c r="FL246" s="1">
        <v>3.563156E-2</v>
      </c>
      <c r="FM246" s="1">
        <v>18.526009999999999</v>
      </c>
      <c r="FN246">
        <v>0.34049449999999998</v>
      </c>
      <c r="FO246">
        <v>18.007989999999999</v>
      </c>
      <c r="FP246" s="1">
        <v>3.1297650000000003E-2</v>
      </c>
      <c r="FQ246" s="1">
        <v>16.302949999999999</v>
      </c>
      <c r="FR246">
        <v>0.33859099999999998</v>
      </c>
      <c r="FS246">
        <v>18.662610000000001</v>
      </c>
      <c r="FT246" s="1">
        <v>2.7178509999999999E-2</v>
      </c>
      <c r="FU246" s="1">
        <v>14.185320000000001</v>
      </c>
      <c r="FV246">
        <v>0.3370108</v>
      </c>
      <c r="FW246">
        <v>19.11881</v>
      </c>
      <c r="FX246" s="1">
        <v>2.346614E-2</v>
      </c>
      <c r="FY246" s="1">
        <v>12.26385</v>
      </c>
      <c r="FZ246">
        <v>0.3358623</v>
      </c>
      <c r="GA246">
        <v>19.148820000000001</v>
      </c>
      <c r="GB246" s="1">
        <v>2.0271790000000001E-2</v>
      </c>
      <c r="GC246" s="1">
        <v>10.596730000000001</v>
      </c>
      <c r="GD246">
        <v>0.3351229</v>
      </c>
      <c r="GE246">
        <v>18.766559999999998</v>
      </c>
      <c r="GF246" s="1">
        <v>1.760604E-2</v>
      </c>
      <c r="GG246" s="1">
        <v>9.1958479999999998</v>
      </c>
      <c r="GH246">
        <v>0.33454899999999999</v>
      </c>
      <c r="GI246">
        <v>18.203199999999999</v>
      </c>
      <c r="GJ246" s="1">
        <v>1.539837E-2</v>
      </c>
      <c r="GK246" s="1">
        <v>8.0351780000000002</v>
      </c>
      <c r="GL246">
        <v>0.33414959999999999</v>
      </c>
      <c r="GM246">
        <v>17.728760000000001</v>
      </c>
      <c r="GN246" s="1">
        <v>1.3528109999999999E-2</v>
      </c>
      <c r="GO246" s="1">
        <v>7.0533239999999999</v>
      </c>
      <c r="GP246">
        <v>0.33390760000000003</v>
      </c>
      <c r="GQ246">
        <v>17.595079999999999</v>
      </c>
      <c r="GR246" s="1">
        <v>1.183351E-2</v>
      </c>
      <c r="GS246" s="1">
        <v>6.1658600000000003</v>
      </c>
      <c r="GT246">
        <v>0.33375189999999999</v>
      </c>
      <c r="GU246">
        <v>18.344380000000001</v>
      </c>
      <c r="GV246" s="1">
        <v>1.0157940000000001E-2</v>
      </c>
      <c r="GW246" s="1">
        <v>5.2940339999999999</v>
      </c>
      <c r="GX246">
        <v>0.3336943</v>
      </c>
      <c r="GY246">
        <v>19.124169999999999</v>
      </c>
      <c r="GZ246" s="1">
        <v>8.4548639999999994E-3</v>
      </c>
      <c r="HA246" s="1">
        <v>4.4085270000000003</v>
      </c>
      <c r="HB246">
        <v>0.33369720000000003</v>
      </c>
      <c r="HC246">
        <v>19.746860000000002</v>
      </c>
      <c r="HD246" s="1">
        <v>6.8039069999999997E-3</v>
      </c>
      <c r="HE246" s="1">
        <v>3.5496150000000002</v>
      </c>
      <c r="HF246">
        <v>0.33376169999999999</v>
      </c>
      <c r="HG246">
        <v>20.111689999999999</v>
      </c>
      <c r="HH246" s="1">
        <v>5.3534510000000004E-3</v>
      </c>
      <c r="HI246" s="1">
        <v>2.792726</v>
      </c>
      <c r="HJ246">
        <v>0.33385550000000003</v>
      </c>
      <c r="HK246">
        <v>19.92699</v>
      </c>
      <c r="HL246" s="1">
        <v>4.2104910000000002E-3</v>
      </c>
      <c r="HM246" s="1">
        <v>2.194477</v>
      </c>
      <c r="HN246">
        <v>0.3339742</v>
      </c>
      <c r="HO246">
        <v>19.317799999999998</v>
      </c>
      <c r="HP246" s="1">
        <v>3.3913010000000002E-3</v>
      </c>
      <c r="HQ246" s="1">
        <v>1.764453</v>
      </c>
      <c r="HR246">
        <v>0.33410210000000001</v>
      </c>
      <c r="HS246">
        <v>18.819400000000002</v>
      </c>
      <c r="HT246" s="1">
        <v>2.838546E-3</v>
      </c>
      <c r="HU246" s="1">
        <v>1.473938</v>
      </c>
      <c r="HV246">
        <v>0.33422469999999999</v>
      </c>
      <c r="HW246">
        <v>18.597380000000001</v>
      </c>
      <c r="HX246" s="1">
        <v>2.470309E-3</v>
      </c>
      <c r="HY246" s="1">
        <v>1.2805040000000001</v>
      </c>
      <c r="HZ246">
        <v>0.3343429</v>
      </c>
      <c r="IA246">
        <v>19.223299999999998</v>
      </c>
      <c r="IB246" s="1">
        <v>2.2132480000000001E-3</v>
      </c>
      <c r="IC246" s="1">
        <v>1.1459440000000001</v>
      </c>
      <c r="ID246">
        <v>0.33443729999999999</v>
      </c>
      <c r="IE246">
        <v>20.144179999999999</v>
      </c>
      <c r="IF246" s="1">
        <v>2.0184080000000002E-3</v>
      </c>
      <c r="IG246" s="1">
        <v>1.044295</v>
      </c>
      <c r="IH246">
        <v>0.33451619999999999</v>
      </c>
      <c r="II246">
        <v>20.864439999999998</v>
      </c>
      <c r="IJ246" s="1">
        <v>1.8597659999999999E-3</v>
      </c>
      <c r="IK246" s="1">
        <v>0.96182120000000004</v>
      </c>
      <c r="IL246">
        <v>0.33458569999999999</v>
      </c>
      <c r="IM246">
        <v>21.324259999999999</v>
      </c>
      <c r="IN246" s="1">
        <v>1.7270930000000001E-3</v>
      </c>
      <c r="IO246" s="1">
        <v>0.8928779</v>
      </c>
      <c r="IP246">
        <v>0.33464149999999998</v>
      </c>
      <c r="IQ246">
        <v>21.127690000000001</v>
      </c>
      <c r="IR246" s="1">
        <v>1.6159659999999999E-3</v>
      </c>
      <c r="IS246" s="1">
        <v>0.83511610000000003</v>
      </c>
      <c r="IT246">
        <v>0.33468310000000001</v>
      </c>
      <c r="IU246">
        <v>20.60191</v>
      </c>
      <c r="IV246" s="1">
        <v>1.5230949999999999E-3</v>
      </c>
      <c r="IW246" s="1">
        <v>0.78694269999999999</v>
      </c>
      <c r="IX246">
        <v>0.3347118</v>
      </c>
      <c r="IY246">
        <v>20.182469999999999</v>
      </c>
      <c r="IZ246" s="1">
        <v>1.4457370000000001E-3</v>
      </c>
      <c r="JA246" s="1">
        <v>0.74678310000000003</v>
      </c>
      <c r="JB246">
        <v>0.33472750000000001</v>
      </c>
      <c r="JC246">
        <v>20.03426</v>
      </c>
      <c r="JD246" s="1">
        <v>1.382016E-3</v>
      </c>
      <c r="JE246" s="1">
        <v>0.7136844</v>
      </c>
      <c r="JF246">
        <v>0.33474340000000002</v>
      </c>
      <c r="JG246">
        <v>20.482289999999999</v>
      </c>
      <c r="JH246" s="1">
        <v>1.3306850000000001E-3</v>
      </c>
      <c r="JI246" s="1">
        <v>0.68705709999999998</v>
      </c>
      <c r="JJ246">
        <v>0.33475680000000002</v>
      </c>
      <c r="JK246">
        <v>20.85567</v>
      </c>
      <c r="JL246" s="1">
        <v>1.289915E-3</v>
      </c>
      <c r="JM246" s="1">
        <v>0.665821</v>
      </c>
      <c r="JN246">
        <v>0.3347639</v>
      </c>
      <c r="JO246">
        <v>21.175850000000001</v>
      </c>
      <c r="JP246" s="1">
        <v>1.2551299999999999E-3</v>
      </c>
      <c r="JQ246" s="1">
        <v>0.647872</v>
      </c>
      <c r="JR246">
        <v>0.3347619</v>
      </c>
      <c r="JS246">
        <v>20.933499999999999</v>
      </c>
      <c r="JT246" s="1">
        <v>1.22189E-3</v>
      </c>
      <c r="JU246" s="1">
        <v>0.63069989999999998</v>
      </c>
      <c r="JV246">
        <v>0.33476479999999997</v>
      </c>
      <c r="JW246">
        <v>20.333130000000001</v>
      </c>
      <c r="JX246" s="1">
        <v>1.186246E-3</v>
      </c>
      <c r="JY246" s="1">
        <v>0.61243369999999997</v>
      </c>
      <c r="JZ246">
        <v>0.33476420000000001</v>
      </c>
      <c r="KA246">
        <v>19.69651</v>
      </c>
      <c r="KB246" s="1">
        <v>1.1474230000000001E-3</v>
      </c>
      <c r="KC246" s="1">
        <v>0.59245530000000002</v>
      </c>
      <c r="KD246">
        <v>0.33476709999999998</v>
      </c>
      <c r="KE246">
        <v>19.231449999999999</v>
      </c>
      <c r="KF246" s="1">
        <v>1.1060079999999999E-3</v>
      </c>
      <c r="KG246" s="1">
        <v>0.57116210000000001</v>
      </c>
      <c r="KH246">
        <v>0.33476899999999998</v>
      </c>
      <c r="KI246">
        <v>19.04853</v>
      </c>
      <c r="KJ246" s="1">
        <v>1.0635449999999999E-3</v>
      </c>
      <c r="KK246" s="1">
        <v>0.5492882</v>
      </c>
      <c r="KL246">
        <v>0.33476400000000001</v>
      </c>
      <c r="KM246">
        <v>19.555630000000001</v>
      </c>
      <c r="KN246" s="1">
        <v>1.021374E-3</v>
      </c>
      <c r="KO246" s="1">
        <v>0.52751459999999994</v>
      </c>
      <c r="KP246">
        <v>0.33476339999999999</v>
      </c>
      <c r="KQ246">
        <v>19.8276</v>
      </c>
      <c r="KR246" s="1">
        <v>9.8032200000000005E-4</v>
      </c>
      <c r="KS246" s="1">
        <v>0.50630710000000001</v>
      </c>
      <c r="KT246">
        <v>0.3347736</v>
      </c>
      <c r="KU246">
        <v>20.035769999999999</v>
      </c>
      <c r="KV246" s="1">
        <v>9.4079600000000004E-4</v>
      </c>
      <c r="KW246" s="1">
        <v>0.48590919999999999</v>
      </c>
      <c r="KX246">
        <v>0.33476840000000002</v>
      </c>
      <c r="KY246">
        <v>19.980229999999999</v>
      </c>
      <c r="KZ246" s="1">
        <v>9.0303499999999995E-4</v>
      </c>
      <c r="LA246" s="1">
        <v>0.46640579999999998</v>
      </c>
      <c r="LB246">
        <v>0.3347657</v>
      </c>
      <c r="LC246">
        <v>19.532409999999999</v>
      </c>
      <c r="LD246" s="1">
        <v>8.6701270000000003E-4</v>
      </c>
      <c r="LE246" s="1">
        <v>0.44779730000000001</v>
      </c>
      <c r="LF246">
        <v>0.3347695</v>
      </c>
      <c r="LG246">
        <v>18.845379999999999</v>
      </c>
      <c r="LH246" s="1">
        <v>8.3282989999999997E-4</v>
      </c>
      <c r="LI246" s="1">
        <v>0.43009700000000001</v>
      </c>
      <c r="LJ246">
        <v>0.33476509999999998</v>
      </c>
      <c r="LK246">
        <v>18.269680000000001</v>
      </c>
      <c r="LL246" s="1">
        <v>8.0010059999999997E-4</v>
      </c>
      <c r="LM246" s="1">
        <v>0.4132284</v>
      </c>
      <c r="LN246">
        <v>0.3347676</v>
      </c>
      <c r="LO246">
        <v>18.089649999999999</v>
      </c>
      <c r="LP246" s="1">
        <v>7.6880519999999997E-4</v>
      </c>
      <c r="LQ246" s="1">
        <v>0.39708939999999998</v>
      </c>
      <c r="LR246">
        <v>0.33476470000000003</v>
      </c>
      <c r="LS246">
        <v>18.821950000000001</v>
      </c>
      <c r="LT246" s="1">
        <v>7.3891950000000005E-4</v>
      </c>
      <c r="LU246" s="1">
        <v>0.38163960000000002</v>
      </c>
      <c r="LV246">
        <v>0.33476840000000002</v>
      </c>
      <c r="LW246">
        <v>19.526160000000001</v>
      </c>
      <c r="LX246" s="1">
        <v>7.1027250000000003E-4</v>
      </c>
      <c r="LY246" s="1">
        <v>0.36684080000000002</v>
      </c>
      <c r="LZ246">
        <v>0.33476850000000002</v>
      </c>
      <c r="MA246">
        <v>20.155550000000002</v>
      </c>
      <c r="MB246" s="1">
        <v>6.8303180000000002E-4</v>
      </c>
      <c r="MC246" s="1">
        <v>0.35274929999999999</v>
      </c>
      <c r="MD246">
        <v>0.33474789999999999</v>
      </c>
      <c r="ME246">
        <v>20.666989999999998</v>
      </c>
      <c r="MF246" s="1">
        <v>6.571328E-4</v>
      </c>
      <c r="MG246" s="1">
        <v>0.33938750000000001</v>
      </c>
      <c r="MH246">
        <v>0.33473639999999999</v>
      </c>
      <c r="MI246">
        <v>20.5334</v>
      </c>
      <c r="MJ246" s="1">
        <v>6.3243779999999996E-4</v>
      </c>
      <c r="MK246" s="1">
        <v>0.32664300000000002</v>
      </c>
      <c r="ML246">
        <v>0.3347098</v>
      </c>
      <c r="MM246">
        <v>19.872140000000002</v>
      </c>
      <c r="MN246" s="1">
        <v>6.0890710000000004E-4</v>
      </c>
      <c r="MO246" s="1">
        <v>0.31448229999999999</v>
      </c>
      <c r="MP246">
        <v>0.33466800000000002</v>
      </c>
      <c r="MQ246">
        <v>19.305900000000001</v>
      </c>
      <c r="MR246" s="1">
        <v>5.863194E-4</v>
      </c>
      <c r="MS246" s="1">
        <v>0.30286289999999999</v>
      </c>
      <c r="MT246">
        <v>0.3346034</v>
      </c>
      <c r="MU246">
        <v>19.020350000000001</v>
      </c>
      <c r="MV246" s="1">
        <v>5.6480460000000001E-4</v>
      </c>
      <c r="MW246" s="1">
        <v>0.29178759999999998</v>
      </c>
      <c r="MX246">
        <v>0.33451740000000002</v>
      </c>
      <c r="MY246">
        <v>19.640619999999998</v>
      </c>
      <c r="MZ246" s="1">
        <v>5.4435989999999999E-4</v>
      </c>
      <c r="NA246" s="1">
        <v>0.2812674</v>
      </c>
      <c r="NB246">
        <v>0.33441920000000003</v>
      </c>
      <c r="NC246">
        <v>20.47221</v>
      </c>
      <c r="ND246" s="1">
        <v>5.2490510000000002E-4</v>
      </c>
      <c r="NE246" s="1">
        <v>0.27128279999999999</v>
      </c>
      <c r="NF246">
        <v>0.33428340000000001</v>
      </c>
      <c r="NG246">
        <v>21.124379999999999</v>
      </c>
      <c r="NH246" s="1">
        <v>5.0634629999999996E-4</v>
      </c>
      <c r="NI246" s="1">
        <v>0.26177050000000002</v>
      </c>
      <c r="NJ246">
        <v>0.33414450000000001</v>
      </c>
      <c r="NK246">
        <v>21.598559999999999</v>
      </c>
      <c r="NL246" s="1">
        <v>4.8862669999999995E-4</v>
      </c>
      <c r="NM246" s="1">
        <v>0.25267020000000001</v>
      </c>
      <c r="NN246">
        <v>0.3339993</v>
      </c>
      <c r="NO246">
        <v>21.414750000000002</v>
      </c>
      <c r="NP246" s="1">
        <v>4.7168589999999999E-4</v>
      </c>
      <c r="NQ246" s="1">
        <v>0.24396999999999999</v>
      </c>
      <c r="NR246">
        <v>0.33384510000000001</v>
      </c>
      <c r="NS246">
        <v>20.93694</v>
      </c>
      <c r="NT246" s="1">
        <v>4.55427E-4</v>
      </c>
      <c r="NU246" s="1">
        <v>0.23562469999999999</v>
      </c>
      <c r="NV246">
        <v>0.33370070000000002</v>
      </c>
      <c r="NW246">
        <v>20.563690000000001</v>
      </c>
      <c r="NX246" s="1">
        <v>4.4008170000000001E-4</v>
      </c>
      <c r="NY246" s="1">
        <v>0.2277334</v>
      </c>
      <c r="NZ246">
        <v>0.33355820000000003</v>
      </c>
      <c r="OA246">
        <v>20.47523</v>
      </c>
      <c r="OB246" s="1">
        <v>4.2622249999999998E-4</v>
      </c>
      <c r="OC246" s="1">
        <v>0.2205916</v>
      </c>
      <c r="OD246">
        <v>0.33343729999999999</v>
      </c>
      <c r="OE246">
        <v>20.6981</v>
      </c>
      <c r="OF246" s="1">
        <v>4.1438999999999999E-4</v>
      </c>
      <c r="OG246" s="1">
        <v>0.21446419999999999</v>
      </c>
      <c r="OH246">
        <v>0.3333313</v>
      </c>
      <c r="OI246">
        <v>21.346990000000002</v>
      </c>
      <c r="OJ246" s="1">
        <v>4.0455370000000001E-4</v>
      </c>
      <c r="OK246" s="1">
        <v>0.2093872</v>
      </c>
    </row>
    <row r="247" spans="1:401" x14ac:dyDescent="0.35">
      <c r="A247">
        <v>253</v>
      </c>
      <c r="B247" t="s">
        <v>4</v>
      </c>
      <c r="C247" t="s">
        <v>181</v>
      </c>
      <c r="D247" t="s">
        <v>253</v>
      </c>
      <c r="E247">
        <v>844.40269999999998</v>
      </c>
      <c r="F247">
        <v>0.94136640000000005</v>
      </c>
      <c r="G247">
        <v>17.557179999999999</v>
      </c>
      <c r="H247">
        <v>0</v>
      </c>
      <c r="I247">
        <v>0</v>
      </c>
      <c r="J247">
        <v>0.94029099999999999</v>
      </c>
      <c r="K247">
        <v>17.3184</v>
      </c>
      <c r="L247">
        <v>0</v>
      </c>
      <c r="M247">
        <v>0</v>
      </c>
      <c r="N247">
        <v>0.93913539999999995</v>
      </c>
      <c r="O247">
        <v>17.33597</v>
      </c>
      <c r="P247">
        <v>0</v>
      </c>
      <c r="Q247">
        <v>0</v>
      </c>
      <c r="R247">
        <v>0.93795459999999997</v>
      </c>
      <c r="S247">
        <v>17.136620000000001</v>
      </c>
      <c r="T247">
        <v>0</v>
      </c>
      <c r="U247">
        <v>0</v>
      </c>
      <c r="V247">
        <v>0.93675790000000003</v>
      </c>
      <c r="W247">
        <v>17.227509999999999</v>
      </c>
      <c r="X247">
        <v>0</v>
      </c>
      <c r="Y247">
        <v>0</v>
      </c>
      <c r="Z247">
        <v>0.9354808</v>
      </c>
      <c r="AA247">
        <v>17.160209999999999</v>
      </c>
      <c r="AB247">
        <v>0</v>
      </c>
      <c r="AC247">
        <v>0</v>
      </c>
      <c r="AD247">
        <v>0.93420820000000004</v>
      </c>
      <c r="AE247">
        <v>17.16929</v>
      </c>
      <c r="AF247">
        <v>0</v>
      </c>
      <c r="AG247">
        <v>0</v>
      </c>
      <c r="AH247">
        <v>0.93286290000000005</v>
      </c>
      <c r="AI247">
        <v>17.190619999999999</v>
      </c>
      <c r="AJ247">
        <v>0</v>
      </c>
      <c r="AK247">
        <v>0</v>
      </c>
      <c r="AL247">
        <v>0.93153830000000004</v>
      </c>
      <c r="AM247">
        <v>17.09468</v>
      </c>
      <c r="AN247">
        <v>0</v>
      </c>
      <c r="AO247">
        <v>0</v>
      </c>
      <c r="AP247">
        <v>0.93021240000000005</v>
      </c>
      <c r="AQ247">
        <v>16.882400000000001</v>
      </c>
      <c r="AR247">
        <v>0</v>
      </c>
      <c r="AS247">
        <v>0</v>
      </c>
      <c r="AT247">
        <v>0.92884180000000005</v>
      </c>
      <c r="AU247">
        <v>16.95778</v>
      </c>
      <c r="AV247">
        <v>0</v>
      </c>
      <c r="AW247" s="1">
        <v>8.9828290000000005E-37</v>
      </c>
      <c r="AX247">
        <v>0.92746280000000003</v>
      </c>
      <c r="AY247">
        <v>16.76595</v>
      </c>
      <c r="AZ247" s="1">
        <v>1.938564E-28</v>
      </c>
      <c r="BA247" s="1">
        <v>3.9005539999999999E-26</v>
      </c>
      <c r="BB247">
        <v>0.92608270000000004</v>
      </c>
      <c r="BC247">
        <v>16.623139999999999</v>
      </c>
      <c r="BD247" s="1">
        <v>5.7299100000000004E-18</v>
      </c>
      <c r="BE247" s="1">
        <v>1.1618810000000001E-15</v>
      </c>
      <c r="BF247">
        <v>0.92470280000000005</v>
      </c>
      <c r="BG247">
        <v>16.631740000000001</v>
      </c>
      <c r="BH247" s="1">
        <v>3.1035559999999999E-11</v>
      </c>
      <c r="BI247" s="1">
        <v>6.8139499999999996E-9</v>
      </c>
      <c r="BJ247">
        <v>0.92326790000000003</v>
      </c>
      <c r="BK247">
        <v>16.609729999999999</v>
      </c>
      <c r="BL247" s="1">
        <v>2.902229E-7</v>
      </c>
      <c r="BM247" s="1">
        <v>6.8147189999999996E-5</v>
      </c>
      <c r="BN247">
        <v>0.92185519999999999</v>
      </c>
      <c r="BO247">
        <v>16.551950000000001</v>
      </c>
      <c r="BP247" s="1">
        <v>1.30741E-4</v>
      </c>
      <c r="BQ247" s="1">
        <v>3.2283369999999999E-2</v>
      </c>
      <c r="BR247">
        <v>0.92036490000000004</v>
      </c>
      <c r="BS247">
        <v>16.42764</v>
      </c>
      <c r="BT247" s="1">
        <v>1.136145E-2</v>
      </c>
      <c r="BU247">
        <v>2.9188170000000002</v>
      </c>
      <c r="BV247">
        <v>0.91884730000000003</v>
      </c>
      <c r="BW247">
        <v>16.474810000000002</v>
      </c>
      <c r="BX247">
        <v>0.3043014</v>
      </c>
      <c r="BY247">
        <v>80.829250000000002</v>
      </c>
      <c r="BZ247">
        <v>0.91729019999999994</v>
      </c>
      <c r="CA247">
        <v>16.677720000000001</v>
      </c>
      <c r="CB247">
        <v>3.2507389999999998</v>
      </c>
      <c r="CC247">
        <v>888.78200000000004</v>
      </c>
      <c r="CD247">
        <v>0.91547750000000006</v>
      </c>
      <c r="CE247">
        <v>16.868980000000001</v>
      </c>
      <c r="CF247">
        <v>16.437190000000001</v>
      </c>
      <c r="CG247">
        <v>4612.97</v>
      </c>
      <c r="CH247">
        <v>0.9133694</v>
      </c>
      <c r="CI247">
        <v>16.98058</v>
      </c>
      <c r="CJ247">
        <v>44.700229999999998</v>
      </c>
      <c r="CK247">
        <v>12834.37</v>
      </c>
      <c r="CL247">
        <v>0.91130560000000005</v>
      </c>
      <c r="CM247">
        <v>16.783110000000001</v>
      </c>
      <c r="CN247">
        <v>72.220089999999999</v>
      </c>
      <c r="CO247">
        <v>21161.11</v>
      </c>
      <c r="CP247">
        <v>0.90893380000000001</v>
      </c>
      <c r="CQ247">
        <v>16.554310000000001</v>
      </c>
      <c r="CR247">
        <v>75.134519999999995</v>
      </c>
      <c r="CS247">
        <v>22421.55</v>
      </c>
      <c r="CT247">
        <v>0.90660459999999998</v>
      </c>
      <c r="CU247">
        <v>16.445329999999998</v>
      </c>
      <c r="CV247">
        <v>53.944429999999997</v>
      </c>
      <c r="CW247">
        <v>16351.98</v>
      </c>
      <c r="CX247">
        <v>0.90499359999999995</v>
      </c>
      <c r="CY247">
        <v>16.48649</v>
      </c>
      <c r="CZ247">
        <v>28.402249999999999</v>
      </c>
      <c r="DA247">
        <v>8723.2549999999992</v>
      </c>
      <c r="DB247">
        <v>0.90324300000000002</v>
      </c>
      <c r="DC247">
        <v>16.92801</v>
      </c>
      <c r="DD247">
        <v>11.567690000000001</v>
      </c>
      <c r="DE247">
        <v>3592.1979999999999</v>
      </c>
      <c r="DF247">
        <v>0.9016168</v>
      </c>
      <c r="DG247">
        <v>17.485009999999999</v>
      </c>
      <c r="DH247">
        <v>3.8466070000000001</v>
      </c>
      <c r="DI247">
        <v>1204.047</v>
      </c>
      <c r="DJ247">
        <v>0.89997320000000003</v>
      </c>
      <c r="DK247">
        <v>17.75001</v>
      </c>
      <c r="DL247">
        <v>1.116125</v>
      </c>
      <c r="DM247">
        <v>350.80790000000002</v>
      </c>
      <c r="DN247">
        <v>0.89887850000000002</v>
      </c>
      <c r="DO247">
        <v>17.808540000000001</v>
      </c>
      <c r="DP247" s="1">
        <v>0.3207624</v>
      </c>
      <c r="DQ247">
        <v>100.31740000000001</v>
      </c>
      <c r="DR247">
        <v>0.89781929999999999</v>
      </c>
      <c r="DS247">
        <v>17.503599999999999</v>
      </c>
      <c r="DT247">
        <v>0.1189694</v>
      </c>
      <c r="DU247">
        <v>36.48518</v>
      </c>
      <c r="DV247">
        <v>0.89662770000000003</v>
      </c>
      <c r="DW247">
        <v>17.10182</v>
      </c>
      <c r="DX247" s="1">
        <v>7.2202939999999993E-2</v>
      </c>
      <c r="DY247">
        <v>21.63871</v>
      </c>
      <c r="DZ247">
        <v>0.8955592</v>
      </c>
      <c r="EA247">
        <v>16.830729999999999</v>
      </c>
      <c r="EB247" s="1">
        <v>6.2562030000000005E-2</v>
      </c>
      <c r="EC247">
        <v>18.53013</v>
      </c>
      <c r="ED247">
        <v>0.89226559999999999</v>
      </c>
      <c r="EE247">
        <v>16.754539999999999</v>
      </c>
      <c r="EF247" s="1">
        <v>6.1460189999999998E-2</v>
      </c>
      <c r="EG247">
        <v>18.140940000000001</v>
      </c>
      <c r="EH247">
        <v>0.88711119999999999</v>
      </c>
      <c r="EI247">
        <v>17.117000000000001</v>
      </c>
      <c r="EJ247" s="1">
        <v>6.1493140000000002E-2</v>
      </c>
      <c r="EK247" s="1">
        <v>18.148299999999999</v>
      </c>
      <c r="EL247">
        <v>0.88381430000000005</v>
      </c>
      <c r="EM247">
        <v>17.654350000000001</v>
      </c>
      <c r="EN247" s="1">
        <v>6.0450669999999998E-2</v>
      </c>
      <c r="EO247" s="1">
        <v>17.81663</v>
      </c>
      <c r="EP247">
        <v>0.88127250000000001</v>
      </c>
      <c r="EQ247">
        <v>18.110130000000002</v>
      </c>
      <c r="ER247" s="1">
        <v>5.7836680000000001E-2</v>
      </c>
      <c r="ES247" s="1">
        <v>17.010919999999999</v>
      </c>
      <c r="ET247">
        <v>0.87880219999999998</v>
      </c>
      <c r="EU247">
        <v>18.296220000000002</v>
      </c>
      <c r="EV247" s="1">
        <v>5.4038559999999999E-2</v>
      </c>
      <c r="EW247" s="1">
        <v>15.85224</v>
      </c>
      <c r="EX247">
        <v>0.87675099999999995</v>
      </c>
      <c r="EY247">
        <v>18.030270000000002</v>
      </c>
      <c r="EZ247" s="1">
        <v>4.9636230000000003E-2</v>
      </c>
      <c r="FA247" s="1">
        <v>14.509119999999999</v>
      </c>
      <c r="FB247">
        <v>0.87481770000000003</v>
      </c>
      <c r="FC247">
        <v>17.609449999999999</v>
      </c>
      <c r="FD247" s="1">
        <v>4.5065630000000002E-2</v>
      </c>
      <c r="FE247" s="1">
        <v>13.1203</v>
      </c>
      <c r="FF247">
        <v>0.87326680000000001</v>
      </c>
      <c r="FG247">
        <v>17.297899999999998</v>
      </c>
      <c r="FH247" s="1">
        <v>4.0552489999999997E-2</v>
      </c>
      <c r="FI247" s="1">
        <v>11.75548</v>
      </c>
      <c r="FJ247">
        <v>0.87197199999999997</v>
      </c>
      <c r="FK247">
        <v>17.277719999999999</v>
      </c>
      <c r="FL247" s="1">
        <v>3.6109380000000003E-2</v>
      </c>
      <c r="FM247" s="1">
        <v>10.42055</v>
      </c>
      <c r="FN247">
        <v>0.87102659999999998</v>
      </c>
      <c r="FO247">
        <v>18.016549999999999</v>
      </c>
      <c r="FP247" s="1">
        <v>3.1758979999999999E-2</v>
      </c>
      <c r="FQ247" s="1">
        <v>9.1231059999999999</v>
      </c>
      <c r="FR247">
        <v>0.86939869999999997</v>
      </c>
      <c r="FS247">
        <v>18.670359999999999</v>
      </c>
      <c r="FT247" s="1">
        <v>2.7602089999999999E-2</v>
      </c>
      <c r="FU247" s="1">
        <v>7.8958579999999996</v>
      </c>
      <c r="FV247">
        <v>0.86808030000000003</v>
      </c>
      <c r="FW247">
        <v>19.131830000000001</v>
      </c>
      <c r="FX247" s="1">
        <v>2.3840940000000001E-2</v>
      </c>
      <c r="FY247" s="1">
        <v>6.7895490000000001</v>
      </c>
      <c r="FZ247">
        <v>0.86740459999999997</v>
      </c>
      <c r="GA247">
        <v>19.174040000000002</v>
      </c>
      <c r="GB247" s="1">
        <v>2.0589880000000001E-2</v>
      </c>
      <c r="GC247" s="1">
        <v>5.8370740000000003</v>
      </c>
      <c r="GD247">
        <v>0.86763749999999995</v>
      </c>
      <c r="GE247">
        <v>18.795190000000002</v>
      </c>
      <c r="GF247" s="1">
        <v>1.786985E-2</v>
      </c>
      <c r="GG247" s="1">
        <v>5.0446549999999997</v>
      </c>
      <c r="GH247">
        <v>0.86781580000000003</v>
      </c>
      <c r="GI247">
        <v>18.224689999999999</v>
      </c>
      <c r="GJ247" s="1">
        <v>1.5616710000000001E-2</v>
      </c>
      <c r="GK247" s="1">
        <v>4.3925749999999999</v>
      </c>
      <c r="GL247">
        <v>0.86804349999999997</v>
      </c>
      <c r="GM247">
        <v>17.735119999999998</v>
      </c>
      <c r="GN247" s="1">
        <v>1.371615E-2</v>
      </c>
      <c r="GO247" s="1">
        <v>3.8468230000000001</v>
      </c>
      <c r="GP247">
        <v>0.86831250000000004</v>
      </c>
      <c r="GQ247">
        <v>17.60153</v>
      </c>
      <c r="GR247" s="1">
        <v>1.200917E-2</v>
      </c>
      <c r="GS247" s="1">
        <v>3.3608259999999999</v>
      </c>
      <c r="GT247">
        <v>0.86856480000000003</v>
      </c>
      <c r="GU247">
        <v>18.359929999999999</v>
      </c>
      <c r="GV247" s="1">
        <v>1.0334640000000001E-2</v>
      </c>
      <c r="GW247" s="1">
        <v>2.889669</v>
      </c>
      <c r="GX247">
        <v>0.86882599999999999</v>
      </c>
      <c r="GY247">
        <v>19.13936</v>
      </c>
      <c r="GZ247" s="1">
        <v>8.6328480000000003E-3</v>
      </c>
      <c r="HA247" s="1">
        <v>2.413208</v>
      </c>
      <c r="HB247">
        <v>0.8690291</v>
      </c>
      <c r="HC247">
        <v>19.784050000000001</v>
      </c>
      <c r="HD247" s="1">
        <v>6.9703029999999997E-3</v>
      </c>
      <c r="HE247" s="1">
        <v>1.94869</v>
      </c>
      <c r="HF247">
        <v>0.86929239999999997</v>
      </c>
      <c r="HG247">
        <v>20.171109999999999</v>
      </c>
      <c r="HH247" s="1">
        <v>5.4932770000000004E-3</v>
      </c>
      <c r="HI247" s="1">
        <v>1.5353520000000001</v>
      </c>
      <c r="HJ247">
        <v>0.86952320000000005</v>
      </c>
      <c r="HK247">
        <v>19.972069999999999</v>
      </c>
      <c r="HL247" s="1">
        <v>4.3159870000000003E-3</v>
      </c>
      <c r="HM247" s="1">
        <v>1.2051909999999999</v>
      </c>
      <c r="HN247">
        <v>0.86974320000000005</v>
      </c>
      <c r="HO247">
        <v>19.341529999999999</v>
      </c>
      <c r="HP247" s="1">
        <v>3.4645560000000001E-3</v>
      </c>
      <c r="HQ247" s="1">
        <v>0.96590310000000001</v>
      </c>
      <c r="HR247">
        <v>0.86993560000000003</v>
      </c>
      <c r="HS247">
        <v>18.824259999999999</v>
      </c>
      <c r="HT247" s="1">
        <v>2.8872680000000001E-3</v>
      </c>
      <c r="HU247" s="1">
        <v>0.80352279999999998</v>
      </c>
      <c r="HV247">
        <v>0.87008099999999999</v>
      </c>
      <c r="HW247">
        <v>18.596979999999999</v>
      </c>
      <c r="HX247" s="1">
        <v>2.50308E-3</v>
      </c>
      <c r="HY247" s="1">
        <v>0.69553710000000002</v>
      </c>
      <c r="HZ247">
        <v>0.87021289999999996</v>
      </c>
      <c r="IA247">
        <v>19.23442</v>
      </c>
      <c r="IB247" s="1">
        <v>2.2368520000000001E-3</v>
      </c>
      <c r="IC247" s="1">
        <v>0.62099660000000001</v>
      </c>
      <c r="ID247">
        <v>0.87028859999999997</v>
      </c>
      <c r="IE247">
        <v>20.1646</v>
      </c>
      <c r="IF247" s="1">
        <v>2.0369009999999998E-3</v>
      </c>
      <c r="IG247" s="1">
        <v>0.56520309999999996</v>
      </c>
      <c r="IH247">
        <v>0.87035479999999998</v>
      </c>
      <c r="II247">
        <v>20.908829999999998</v>
      </c>
      <c r="IJ247" s="1">
        <v>1.8750570000000001E-3</v>
      </c>
      <c r="IK247" s="1">
        <v>0.52019800000000005</v>
      </c>
      <c r="IL247">
        <v>0.87039480000000002</v>
      </c>
      <c r="IM247">
        <v>21.379149999999999</v>
      </c>
      <c r="IN247" s="1">
        <v>1.739935E-3</v>
      </c>
      <c r="IO247" s="1">
        <v>0.48261999999999999</v>
      </c>
      <c r="IP247">
        <v>0.8704402</v>
      </c>
      <c r="IQ247">
        <v>21.16048</v>
      </c>
      <c r="IR247" s="1">
        <v>1.626698E-3</v>
      </c>
      <c r="IS247" s="1">
        <v>0.45112049999999998</v>
      </c>
      <c r="IT247">
        <v>0.87044509999999997</v>
      </c>
      <c r="IU247">
        <v>20.621970000000001</v>
      </c>
      <c r="IV247" s="1">
        <v>1.5320539999999999E-3</v>
      </c>
      <c r="IW247" s="1">
        <v>0.42484240000000001</v>
      </c>
      <c r="IX247">
        <v>0.87046049999999997</v>
      </c>
      <c r="IY247">
        <v>20.188549999999999</v>
      </c>
      <c r="IZ247" s="1">
        <v>1.453193E-3</v>
      </c>
      <c r="JA247" s="1">
        <v>0.40291979999999999</v>
      </c>
      <c r="JB247">
        <v>0.87044560000000004</v>
      </c>
      <c r="JC247">
        <v>20.032119999999999</v>
      </c>
      <c r="JD247" s="1">
        <v>1.3881029999999999E-3</v>
      </c>
      <c r="JE247" s="1">
        <v>0.38480160000000002</v>
      </c>
      <c r="JF247">
        <v>0.87043289999999995</v>
      </c>
      <c r="JG247">
        <v>20.487410000000001</v>
      </c>
      <c r="JH247" s="1">
        <v>1.335545E-3</v>
      </c>
      <c r="JI247" s="1">
        <v>0.37019079999999999</v>
      </c>
      <c r="JJ247">
        <v>0.87041310000000005</v>
      </c>
      <c r="JK247">
        <v>20.857749999999999</v>
      </c>
      <c r="JL247" s="1">
        <v>1.2938299999999999E-3</v>
      </c>
      <c r="JM247" s="1">
        <v>0.35854720000000001</v>
      </c>
      <c r="JN247">
        <v>0.87040470000000003</v>
      </c>
      <c r="JO247">
        <v>21.20374</v>
      </c>
      <c r="JP247" s="1">
        <v>1.258592E-3</v>
      </c>
      <c r="JQ247" s="1">
        <v>0.34880270000000002</v>
      </c>
      <c r="JR247">
        <v>0.87042399999999998</v>
      </c>
      <c r="JS247">
        <v>20.967610000000001</v>
      </c>
      <c r="JT247" s="1">
        <v>1.2253959999999999E-3</v>
      </c>
      <c r="JU247" s="1">
        <v>0.33959479999999997</v>
      </c>
      <c r="JV247">
        <v>0.87039449999999996</v>
      </c>
      <c r="JW247">
        <v>20.37557</v>
      </c>
      <c r="JX247" s="1">
        <v>1.190064E-3</v>
      </c>
      <c r="JY247" s="1">
        <v>0.32988099999999998</v>
      </c>
      <c r="JZ247">
        <v>0.87041239999999998</v>
      </c>
      <c r="KA247">
        <v>19.73217</v>
      </c>
      <c r="KB247" s="1">
        <v>1.151577E-3</v>
      </c>
      <c r="KC247" s="1">
        <v>0.31924930000000001</v>
      </c>
      <c r="KD247">
        <v>0.87039319999999998</v>
      </c>
      <c r="KE247">
        <v>19.244759999999999</v>
      </c>
      <c r="KF247" s="1">
        <v>1.1103650000000001E-3</v>
      </c>
      <c r="KG247" s="1">
        <v>0.30787599999999998</v>
      </c>
      <c r="KH247">
        <v>0.87039789999999995</v>
      </c>
      <c r="KI247">
        <v>19.042560000000002</v>
      </c>
      <c r="KJ247" s="1">
        <v>1.067955E-3</v>
      </c>
      <c r="KK247" s="1">
        <v>0.29615370000000002</v>
      </c>
      <c r="KL247">
        <v>0.87039949999999999</v>
      </c>
      <c r="KM247">
        <v>19.56297</v>
      </c>
      <c r="KN247" s="1">
        <v>1.0257129999999999E-3</v>
      </c>
      <c r="KO247" s="1">
        <v>0.28444730000000001</v>
      </c>
      <c r="KP247">
        <v>0.87039529999999998</v>
      </c>
      <c r="KQ247">
        <v>19.830410000000001</v>
      </c>
      <c r="KR247" s="1">
        <v>9.8451789999999995E-4</v>
      </c>
      <c r="KS247" s="1">
        <v>0.2730148</v>
      </c>
      <c r="KT247">
        <v>0.87038090000000001</v>
      </c>
      <c r="KU247">
        <v>20.069420000000001</v>
      </c>
      <c r="KV247" s="1">
        <v>9.4482590000000003E-4</v>
      </c>
      <c r="KW247" s="1">
        <v>0.2620266</v>
      </c>
      <c r="KX247">
        <v>0.87041239999999998</v>
      </c>
      <c r="KY247">
        <v>20.042280000000002</v>
      </c>
      <c r="KZ247" s="1">
        <v>9.0688900000000002E-4</v>
      </c>
      <c r="LA247" s="1">
        <v>0.25150020000000001</v>
      </c>
      <c r="LB247">
        <v>0.87041210000000002</v>
      </c>
      <c r="LC247">
        <v>19.582899999999999</v>
      </c>
      <c r="LD247" s="1">
        <v>8.7068170000000002E-4</v>
      </c>
      <c r="LE247" s="1">
        <v>0.24145620000000001</v>
      </c>
      <c r="LF247">
        <v>0.87040759999999995</v>
      </c>
      <c r="LG247">
        <v>18.878589999999999</v>
      </c>
      <c r="LH247" s="1">
        <v>8.36321E-4</v>
      </c>
      <c r="LI247" s="1">
        <v>0.23190540000000001</v>
      </c>
      <c r="LJ247">
        <v>0.87038170000000004</v>
      </c>
      <c r="LK247">
        <v>18.2865</v>
      </c>
      <c r="LL247" s="1">
        <v>8.034343E-4</v>
      </c>
      <c r="LM247" s="1">
        <v>0.222803</v>
      </c>
      <c r="LN247">
        <v>0.87038119999999997</v>
      </c>
      <c r="LO247">
        <v>18.111920000000001</v>
      </c>
      <c r="LP247" s="1">
        <v>7.7199409999999995E-4</v>
      </c>
      <c r="LQ247" s="1">
        <v>0.21409900000000001</v>
      </c>
      <c r="LR247">
        <v>0.87041009999999996</v>
      </c>
      <c r="LS247">
        <v>18.846499999999999</v>
      </c>
      <c r="LT247" s="1">
        <v>7.4197429999999995E-4</v>
      </c>
      <c r="LU247" s="1">
        <v>0.2057631</v>
      </c>
      <c r="LV247">
        <v>0.87039140000000004</v>
      </c>
      <c r="LW247">
        <v>19.551079999999999</v>
      </c>
      <c r="LX247" s="1">
        <v>7.1318620000000005E-4</v>
      </c>
      <c r="LY247" s="1">
        <v>0.19778190000000001</v>
      </c>
      <c r="LZ247">
        <v>0.87040459999999997</v>
      </c>
      <c r="MA247">
        <v>20.205030000000001</v>
      </c>
      <c r="MB247" s="1">
        <v>6.8581260000000004E-4</v>
      </c>
      <c r="MC247" s="1">
        <v>0.19017700000000001</v>
      </c>
      <c r="MD247">
        <v>0.87034880000000003</v>
      </c>
      <c r="ME247">
        <v>20.730429999999998</v>
      </c>
      <c r="MF247" s="1">
        <v>6.5976629999999999E-4</v>
      </c>
      <c r="MG247" s="1">
        <v>0.18295349999999999</v>
      </c>
      <c r="MH247">
        <v>0.87035050000000003</v>
      </c>
      <c r="MI247">
        <v>20.57011</v>
      </c>
      <c r="MJ247" s="1">
        <v>6.3496189999999995E-4</v>
      </c>
      <c r="MK247" s="1">
        <v>0.1760784</v>
      </c>
      <c r="ML247">
        <v>0.87031000000000003</v>
      </c>
      <c r="MM247">
        <v>19.898150000000001</v>
      </c>
      <c r="MN247" s="1">
        <v>6.1130790000000004E-4</v>
      </c>
      <c r="MO247" s="1">
        <v>0.16951050000000001</v>
      </c>
      <c r="MP247">
        <v>0.8702375</v>
      </c>
      <c r="MQ247">
        <v>19.324149999999999</v>
      </c>
      <c r="MR247" s="1">
        <v>5.8861670000000005E-4</v>
      </c>
      <c r="MS247" s="1">
        <v>0.16323109999999999</v>
      </c>
      <c r="MT247">
        <v>0.87015629999999999</v>
      </c>
      <c r="MU247">
        <v>19.044969999999999</v>
      </c>
      <c r="MV247" s="1">
        <v>5.6699609999999998E-4</v>
      </c>
      <c r="MW247" s="1">
        <v>0.15723799999999999</v>
      </c>
      <c r="MX247">
        <v>0.87004190000000003</v>
      </c>
      <c r="MY247">
        <v>19.660689999999999</v>
      </c>
      <c r="MZ247" s="1">
        <v>5.4643979999999997E-4</v>
      </c>
      <c r="NA247" s="1">
        <v>0.15153759999999999</v>
      </c>
      <c r="NB247">
        <v>0.86995679999999997</v>
      </c>
      <c r="NC247">
        <v>20.492660000000001</v>
      </c>
      <c r="ND247" s="1">
        <v>5.2688539999999997E-4</v>
      </c>
      <c r="NE247" s="1">
        <v>0.14612310000000001</v>
      </c>
      <c r="NF247">
        <v>0.86977579999999999</v>
      </c>
      <c r="NG247">
        <v>21.161670000000001</v>
      </c>
      <c r="NH247" s="1">
        <v>5.0823749999999999E-4</v>
      </c>
      <c r="NI247" s="1">
        <v>0.1409588</v>
      </c>
      <c r="NJ247">
        <v>0.8696332</v>
      </c>
      <c r="NK247">
        <v>21.641480000000001</v>
      </c>
      <c r="NL247" s="1">
        <v>4.9043440000000002E-4</v>
      </c>
      <c r="NM247" s="1">
        <v>0.1360123</v>
      </c>
      <c r="NN247">
        <v>0.86945950000000005</v>
      </c>
      <c r="NO247">
        <v>21.44068</v>
      </c>
      <c r="NP247" s="1">
        <v>4.7341590000000002E-4</v>
      </c>
      <c r="NQ247" s="1">
        <v>0.1312844</v>
      </c>
      <c r="NR247">
        <v>0.86930059999999998</v>
      </c>
      <c r="NS247">
        <v>20.952439999999999</v>
      </c>
      <c r="NT247" s="1">
        <v>4.5708320000000002E-4</v>
      </c>
      <c r="NU247" s="1">
        <v>0.12674659999999999</v>
      </c>
      <c r="NV247">
        <v>0.86916230000000005</v>
      </c>
      <c r="NW247">
        <v>20.566500000000001</v>
      </c>
      <c r="NX247" s="1">
        <v>4.4163010000000002E-4</v>
      </c>
      <c r="NY247" s="1">
        <v>0.1224452</v>
      </c>
      <c r="NZ247">
        <v>0.86904870000000001</v>
      </c>
      <c r="OA247">
        <v>20.461760000000002</v>
      </c>
      <c r="OB247" s="1">
        <v>4.2759269999999999E-4</v>
      </c>
      <c r="OC247" s="1">
        <v>0.1185267</v>
      </c>
      <c r="OD247">
        <v>0.86893529999999997</v>
      </c>
      <c r="OE247">
        <v>20.687439999999999</v>
      </c>
      <c r="OF247" s="1">
        <v>4.1553880000000002E-4</v>
      </c>
      <c r="OG247" s="1">
        <v>0.1151442</v>
      </c>
      <c r="OH247">
        <v>0.86884059999999996</v>
      </c>
      <c r="OI247">
        <v>21.350439999999999</v>
      </c>
      <c r="OJ247" s="1">
        <v>4.0550999999999999E-4</v>
      </c>
      <c r="OK247" s="1">
        <v>0.1123396</v>
      </c>
    </row>
    <row r="248" spans="1:401" x14ac:dyDescent="0.35">
      <c r="A248">
        <v>254</v>
      </c>
      <c r="B248" t="s">
        <v>4</v>
      </c>
      <c r="C248" t="s">
        <v>181</v>
      </c>
      <c r="D248" t="s">
        <v>254</v>
      </c>
      <c r="E248">
        <v>867.99109999999996</v>
      </c>
      <c r="F248">
        <v>0.81355180000000005</v>
      </c>
      <c r="G248">
        <v>17.564229999999998</v>
      </c>
      <c r="H248">
        <v>0</v>
      </c>
      <c r="I248">
        <v>0</v>
      </c>
      <c r="J248">
        <v>0.81260169999999998</v>
      </c>
      <c r="K248">
        <v>17.350899999999999</v>
      </c>
      <c r="L248">
        <v>0</v>
      </c>
      <c r="M248">
        <v>0</v>
      </c>
      <c r="N248">
        <v>0.81159780000000004</v>
      </c>
      <c r="O248">
        <v>17.386980000000001</v>
      </c>
      <c r="P248">
        <v>0</v>
      </c>
      <c r="Q248">
        <v>0</v>
      </c>
      <c r="R248">
        <v>0.81059619999999999</v>
      </c>
      <c r="S248">
        <v>17.175039999999999</v>
      </c>
      <c r="T248">
        <v>0</v>
      </c>
      <c r="U248">
        <v>0</v>
      </c>
      <c r="V248">
        <v>0.80955259999999996</v>
      </c>
      <c r="W248">
        <v>17.254339999999999</v>
      </c>
      <c r="X248">
        <v>0</v>
      </c>
      <c r="Y248">
        <v>0</v>
      </c>
      <c r="Z248">
        <v>0.80848469999999995</v>
      </c>
      <c r="AA248">
        <v>17.1584</v>
      </c>
      <c r="AB248">
        <v>0</v>
      </c>
      <c r="AC248">
        <v>0</v>
      </c>
      <c r="AD248">
        <v>0.80736980000000003</v>
      </c>
      <c r="AE248">
        <v>17.162240000000001</v>
      </c>
      <c r="AF248">
        <v>0</v>
      </c>
      <c r="AG248">
        <v>0</v>
      </c>
      <c r="AH248">
        <v>0.80626920000000002</v>
      </c>
      <c r="AI248">
        <v>17.18563</v>
      </c>
      <c r="AJ248">
        <v>0</v>
      </c>
      <c r="AK248">
        <v>0</v>
      </c>
      <c r="AL248">
        <v>0.80519010000000002</v>
      </c>
      <c r="AM248">
        <v>17.101790000000001</v>
      </c>
      <c r="AN248">
        <v>0</v>
      </c>
      <c r="AO248">
        <v>0</v>
      </c>
      <c r="AP248">
        <v>0.80410610000000005</v>
      </c>
      <c r="AQ248">
        <v>16.907830000000001</v>
      </c>
      <c r="AR248">
        <v>0</v>
      </c>
      <c r="AS248">
        <v>0</v>
      </c>
      <c r="AT248">
        <v>0.80301429999999996</v>
      </c>
      <c r="AU248">
        <v>16.99924</v>
      </c>
      <c r="AV248">
        <v>0</v>
      </c>
      <c r="AW248" s="1">
        <v>1.7931020000000001E-37</v>
      </c>
      <c r="AX248">
        <v>0.80187310000000001</v>
      </c>
      <c r="AY248">
        <v>16.797550000000001</v>
      </c>
      <c r="AZ248" s="1">
        <v>3.410178E-29</v>
      </c>
      <c r="BA248" s="1">
        <v>8.6332679999999995E-27</v>
      </c>
      <c r="BB248">
        <v>0.80081840000000004</v>
      </c>
      <c r="BC248">
        <v>16.648389999999999</v>
      </c>
      <c r="BD248" s="1">
        <v>1.9142340000000001E-18</v>
      </c>
      <c r="BE248" s="1">
        <v>3.7768199999999999E-16</v>
      </c>
      <c r="BF248">
        <v>0.79971080000000005</v>
      </c>
      <c r="BG248">
        <v>16.635619999999999</v>
      </c>
      <c r="BH248" s="1">
        <v>1.410267E-11</v>
      </c>
      <c r="BI248" s="1">
        <v>3.0613270000000001E-9</v>
      </c>
      <c r="BJ248">
        <v>0.79859500000000005</v>
      </c>
      <c r="BK248">
        <v>16.597380000000001</v>
      </c>
      <c r="BL248" s="1">
        <v>1.74402E-7</v>
      </c>
      <c r="BM248" s="1">
        <v>4.0922289999999999E-5</v>
      </c>
      <c r="BN248">
        <v>0.79745909999999998</v>
      </c>
      <c r="BO248">
        <v>16.54271</v>
      </c>
      <c r="BP248" s="1">
        <v>8.9389950000000006E-5</v>
      </c>
      <c r="BQ248" s="1">
        <v>2.214056E-2</v>
      </c>
      <c r="BR248">
        <v>0.79631839999999998</v>
      </c>
      <c r="BS248">
        <v>16.43337</v>
      </c>
      <c r="BT248" s="1">
        <v>8.4983469999999998E-3</v>
      </c>
      <c r="BU248">
        <v>2.1955330000000002</v>
      </c>
      <c r="BV248">
        <v>0.79519059999999997</v>
      </c>
      <c r="BW248">
        <v>16.507629999999999</v>
      </c>
      <c r="BX248">
        <v>0.24447489999999999</v>
      </c>
      <c r="BY248">
        <v>65.451830000000001</v>
      </c>
      <c r="BZ248">
        <v>0.79397390000000001</v>
      </c>
      <c r="CA248">
        <v>16.732890000000001</v>
      </c>
      <c r="CB248">
        <v>2.772627</v>
      </c>
      <c r="CC248">
        <v>765.82180000000005</v>
      </c>
      <c r="CD248">
        <v>0.79257469999999997</v>
      </c>
      <c r="CE248">
        <v>16.92671</v>
      </c>
      <c r="CF248">
        <v>14.75868</v>
      </c>
      <c r="CG248">
        <v>4194.3950000000004</v>
      </c>
      <c r="CH248">
        <v>0.7909368</v>
      </c>
      <c r="CI248">
        <v>17.026350000000001</v>
      </c>
      <c r="CJ248">
        <v>41.972020000000001</v>
      </c>
      <c r="CK248">
        <v>12235.15</v>
      </c>
      <c r="CL248">
        <v>0.78928259999999995</v>
      </c>
      <c r="CM248">
        <v>16.799589999999998</v>
      </c>
      <c r="CN248">
        <v>70.521450000000002</v>
      </c>
      <c r="CO248">
        <v>21038.29</v>
      </c>
      <c r="CP248">
        <v>0.78746720000000003</v>
      </c>
      <c r="CQ248">
        <v>16.554549999999999</v>
      </c>
      <c r="CR248">
        <v>75.951099999999997</v>
      </c>
      <c r="CS248">
        <v>23154.11</v>
      </c>
      <c r="CT248">
        <v>0.78590550000000003</v>
      </c>
      <c r="CU248">
        <v>16.435169999999999</v>
      </c>
      <c r="CV248">
        <v>56.184069999999998</v>
      </c>
      <c r="CW248">
        <v>17449.28</v>
      </c>
      <c r="CX248">
        <v>0.7844392</v>
      </c>
      <c r="CY248">
        <v>16.477730000000001</v>
      </c>
      <c r="CZ248">
        <v>30.35858</v>
      </c>
      <c r="DA248">
        <v>9589.4079999999994</v>
      </c>
      <c r="DB248">
        <v>0.78295400000000004</v>
      </c>
      <c r="DC248">
        <v>16.940270000000002</v>
      </c>
      <c r="DD248">
        <v>12.63945</v>
      </c>
      <c r="DE248">
        <v>4052.9540000000002</v>
      </c>
      <c r="DF248">
        <v>0.78161409999999998</v>
      </c>
      <c r="DG248">
        <v>17.52375</v>
      </c>
      <c r="DH248">
        <v>4.276497</v>
      </c>
      <c r="DI248">
        <v>1388.2090000000001</v>
      </c>
      <c r="DJ248">
        <v>0.78031010000000001</v>
      </c>
      <c r="DK248">
        <v>17.791090000000001</v>
      </c>
      <c r="DL248">
        <v>1.2534700000000001</v>
      </c>
      <c r="DM248">
        <v>410.35079999999999</v>
      </c>
      <c r="DN248">
        <v>0.77962699999999996</v>
      </c>
      <c r="DO248">
        <v>17.85567</v>
      </c>
      <c r="DP248">
        <v>0.35793160000000002</v>
      </c>
      <c r="DQ248">
        <v>117.116</v>
      </c>
      <c r="DR248">
        <v>0.77906140000000001</v>
      </c>
      <c r="DS248">
        <v>17.533719999999999</v>
      </c>
      <c r="DT248" s="1">
        <v>0.12796469999999999</v>
      </c>
      <c r="DU248">
        <v>41.10942</v>
      </c>
      <c r="DV248">
        <v>0.77839320000000001</v>
      </c>
      <c r="DW248">
        <v>17.111940000000001</v>
      </c>
      <c r="DX248" s="1">
        <v>7.4226249999999994E-2</v>
      </c>
      <c r="DY248">
        <v>23.236350000000002</v>
      </c>
      <c r="DZ248">
        <v>0.77785780000000004</v>
      </c>
      <c r="EA248">
        <v>16.824549999999999</v>
      </c>
      <c r="EB248" s="1">
        <v>6.2938030000000006E-2</v>
      </c>
      <c r="EC248">
        <v>19.453980000000001</v>
      </c>
      <c r="ED248">
        <v>0.7774181</v>
      </c>
      <c r="EE248">
        <v>16.736460000000001</v>
      </c>
      <c r="EF248" s="1">
        <v>6.1473720000000003E-2</v>
      </c>
      <c r="EG248" s="1">
        <v>18.94876</v>
      </c>
      <c r="EH248">
        <v>0.77768910000000002</v>
      </c>
      <c r="EI248">
        <v>17.108470000000001</v>
      </c>
      <c r="EJ248" s="1">
        <v>6.1530219999999997E-2</v>
      </c>
      <c r="EK248" s="1">
        <v>18.969059999999999</v>
      </c>
      <c r="EL248">
        <v>0.77946280000000001</v>
      </c>
      <c r="EM248">
        <v>17.66461</v>
      </c>
      <c r="EN248" s="1">
        <v>6.0622410000000002E-2</v>
      </c>
      <c r="EO248" s="1">
        <v>18.67173</v>
      </c>
      <c r="EP248">
        <v>0.78182180000000001</v>
      </c>
      <c r="EQ248">
        <v>18.14892</v>
      </c>
      <c r="ER248" s="1">
        <v>5.8136649999999998E-2</v>
      </c>
      <c r="ES248" s="1">
        <v>17.877649999999999</v>
      </c>
      <c r="ET248">
        <v>0.78443759999999996</v>
      </c>
      <c r="EU248">
        <v>18.328990000000001</v>
      </c>
      <c r="EV248" s="1">
        <v>5.4416440000000003E-2</v>
      </c>
      <c r="EW248" s="1">
        <v>16.698429999999998</v>
      </c>
      <c r="EX248">
        <v>0.78777339999999996</v>
      </c>
      <c r="EY248">
        <v>18.05087</v>
      </c>
      <c r="EZ248" s="1">
        <v>5.0047250000000001E-2</v>
      </c>
      <c r="FA248" s="1">
        <v>15.31934</v>
      </c>
      <c r="FB248">
        <v>0.79118500000000003</v>
      </c>
      <c r="FC248">
        <v>17.61543</v>
      </c>
      <c r="FD248" s="1">
        <v>4.5475969999999998E-2</v>
      </c>
      <c r="FE248" s="1">
        <v>13.87786</v>
      </c>
      <c r="FF248">
        <v>0.79480439999999997</v>
      </c>
      <c r="FG248">
        <v>17.285699999999999</v>
      </c>
      <c r="FH248" s="1">
        <v>4.0953030000000001E-2</v>
      </c>
      <c r="FI248" s="1">
        <v>12.452859999999999</v>
      </c>
      <c r="FJ248">
        <v>0.79845770000000005</v>
      </c>
      <c r="FK248">
        <v>17.263529999999999</v>
      </c>
      <c r="FL248" s="1">
        <v>3.650051E-2</v>
      </c>
      <c r="FM248" s="1">
        <v>11.055910000000001</v>
      </c>
      <c r="FN248">
        <v>0.80216290000000001</v>
      </c>
      <c r="FO248">
        <v>18.016539999999999</v>
      </c>
      <c r="FP248" s="1">
        <v>3.2135200000000003E-2</v>
      </c>
      <c r="FQ248" s="1">
        <v>9.6933209999999992</v>
      </c>
      <c r="FR248">
        <v>0.80602130000000005</v>
      </c>
      <c r="FS248">
        <v>18.67155</v>
      </c>
      <c r="FT248" s="1">
        <v>2.7949729999999999E-2</v>
      </c>
      <c r="FU248" s="1">
        <v>8.3932260000000003</v>
      </c>
      <c r="FV248">
        <v>0.8101756</v>
      </c>
      <c r="FW248">
        <v>19.145489999999999</v>
      </c>
      <c r="FX248" s="1">
        <v>2.414767E-2</v>
      </c>
      <c r="FY248" s="1">
        <v>7.2136189999999996</v>
      </c>
      <c r="FZ248">
        <v>0.81389800000000001</v>
      </c>
      <c r="GA248">
        <v>19.198270000000001</v>
      </c>
      <c r="GB248" s="1">
        <v>2.0848390000000001E-2</v>
      </c>
      <c r="GC248" s="1">
        <v>6.1952340000000001</v>
      </c>
      <c r="GD248">
        <v>0.8166059</v>
      </c>
      <c r="GE248">
        <v>18.82386</v>
      </c>
      <c r="GF248" s="1">
        <v>1.8083209999999999E-2</v>
      </c>
      <c r="GG248" s="1">
        <v>5.3488069999999999</v>
      </c>
      <c r="GH248">
        <v>0.81878669999999998</v>
      </c>
      <c r="GI248">
        <v>18.247869999999999</v>
      </c>
      <c r="GJ248" s="1">
        <v>1.5792469999999999E-2</v>
      </c>
      <c r="GK248" s="1">
        <v>4.6527000000000003</v>
      </c>
      <c r="GL248">
        <v>0.82053690000000001</v>
      </c>
      <c r="GM248">
        <v>17.745200000000001</v>
      </c>
      <c r="GN248" s="1">
        <v>1.3866359999999999E-2</v>
      </c>
      <c r="GO248" s="1">
        <v>4.0722310000000004</v>
      </c>
      <c r="GP248">
        <v>0.82196349999999996</v>
      </c>
      <c r="GQ248">
        <v>17.60652</v>
      </c>
      <c r="GR248" s="1">
        <v>1.214814E-2</v>
      </c>
      <c r="GS248" s="1">
        <v>3.5594999999999999</v>
      </c>
      <c r="GT248">
        <v>0.8230324</v>
      </c>
      <c r="GU248">
        <v>18.37125</v>
      </c>
      <c r="GV248" s="1">
        <v>1.047347E-2</v>
      </c>
      <c r="GW248" s="1">
        <v>3.066541</v>
      </c>
      <c r="GX248">
        <v>0.8238356</v>
      </c>
      <c r="GY248">
        <v>19.151330000000002</v>
      </c>
      <c r="GZ248" s="1">
        <v>8.7726109999999996E-3</v>
      </c>
      <c r="HA248" s="1">
        <v>2.5689009999999999</v>
      </c>
      <c r="HB248">
        <v>0.8244148</v>
      </c>
      <c r="HC248">
        <v>19.816389999999998</v>
      </c>
      <c r="HD248" s="1">
        <v>7.1017959999999996E-3</v>
      </c>
      <c r="HE248" s="1">
        <v>2.080889</v>
      </c>
      <c r="HF248">
        <v>0.82484559999999996</v>
      </c>
      <c r="HG248">
        <v>20.21913</v>
      </c>
      <c r="HH248" s="1">
        <v>5.6046589999999997E-3</v>
      </c>
      <c r="HI248" s="1">
        <v>1.642361</v>
      </c>
      <c r="HJ248">
        <v>0.82515130000000003</v>
      </c>
      <c r="HK248">
        <v>20.015139999999999</v>
      </c>
      <c r="HL248" s="1">
        <v>4.4007869999999998E-3</v>
      </c>
      <c r="HM248" s="1">
        <v>1.2883869999999999</v>
      </c>
      <c r="HN248">
        <v>0.82529509999999995</v>
      </c>
      <c r="HO248">
        <v>19.36739</v>
      </c>
      <c r="HP248" s="1">
        <v>3.523782E-3</v>
      </c>
      <c r="HQ248" s="1">
        <v>1.0295669999999999</v>
      </c>
      <c r="HR248">
        <v>0.82536679999999996</v>
      </c>
      <c r="HS248">
        <v>18.83343</v>
      </c>
      <c r="HT248" s="1">
        <v>2.926765E-3</v>
      </c>
      <c r="HU248" s="1">
        <v>0.85302840000000002</v>
      </c>
      <c r="HV248">
        <v>0.82539249999999997</v>
      </c>
      <c r="HW248">
        <v>18.594799999999999</v>
      </c>
      <c r="HX248" s="1">
        <v>2.5295600000000001E-3</v>
      </c>
      <c r="HY248" s="1">
        <v>0.73562760000000005</v>
      </c>
      <c r="HZ248">
        <v>0.825345</v>
      </c>
      <c r="IA248">
        <v>19.23771</v>
      </c>
      <c r="IB248" s="1">
        <v>2.2557810000000001E-3</v>
      </c>
      <c r="IC248" s="1">
        <v>0.65508500000000003</v>
      </c>
      <c r="ID248">
        <v>0.82524509999999995</v>
      </c>
      <c r="IE248">
        <v>20.181889999999999</v>
      </c>
      <c r="IF248" s="1">
        <v>2.0516330000000002E-3</v>
      </c>
      <c r="IG248" s="1">
        <v>0.59532019999999997</v>
      </c>
      <c r="IH248">
        <v>0.82512090000000005</v>
      </c>
      <c r="II248">
        <v>20.94679</v>
      </c>
      <c r="IJ248" s="1">
        <v>1.8871999999999999E-3</v>
      </c>
      <c r="IK248" s="1">
        <v>0.54740909999999998</v>
      </c>
      <c r="IL248">
        <v>0.82504889999999997</v>
      </c>
      <c r="IM248">
        <v>21.424420000000001</v>
      </c>
      <c r="IN248" s="1">
        <v>1.750113E-3</v>
      </c>
      <c r="IO248" s="1">
        <v>0.50748870000000001</v>
      </c>
      <c r="IP248">
        <v>0.82494990000000001</v>
      </c>
      <c r="IQ248">
        <v>21.193149999999999</v>
      </c>
      <c r="IR248" s="1">
        <v>1.635226E-3</v>
      </c>
      <c r="IS248" s="1">
        <v>0.47403400000000001</v>
      </c>
      <c r="IT248">
        <v>0.82484170000000001</v>
      </c>
      <c r="IU248">
        <v>20.643129999999999</v>
      </c>
      <c r="IV248" s="1">
        <v>1.539169E-3</v>
      </c>
      <c r="IW248" s="1">
        <v>0.44610519999999998</v>
      </c>
      <c r="IX248">
        <v>0.82473220000000003</v>
      </c>
      <c r="IY248">
        <v>20.198</v>
      </c>
      <c r="IZ248" s="1">
        <v>1.4591109999999999E-3</v>
      </c>
      <c r="JA248" s="1">
        <v>0.42280210000000001</v>
      </c>
      <c r="JB248">
        <v>0.82467360000000001</v>
      </c>
      <c r="JC248">
        <v>20.030200000000001</v>
      </c>
      <c r="JD248" s="1">
        <v>1.392948E-3</v>
      </c>
      <c r="JE248" s="1">
        <v>0.40351239999999999</v>
      </c>
      <c r="JF248">
        <v>0.82462639999999998</v>
      </c>
      <c r="JG248">
        <v>20.487359999999999</v>
      </c>
      <c r="JH248" s="1">
        <v>1.339415E-3</v>
      </c>
      <c r="JI248" s="1">
        <v>0.38791979999999998</v>
      </c>
      <c r="JJ248">
        <v>0.82458560000000003</v>
      </c>
      <c r="JK248">
        <v>20.856169999999999</v>
      </c>
      <c r="JL248" s="1">
        <v>1.2969399999999999E-3</v>
      </c>
      <c r="JM248" s="1">
        <v>0.37549250000000001</v>
      </c>
      <c r="JN248">
        <v>0.82452539999999996</v>
      </c>
      <c r="JO248">
        <v>21.2254</v>
      </c>
      <c r="JP248" s="1">
        <v>1.261311E-3</v>
      </c>
      <c r="JQ248" s="1">
        <v>0.36517270000000002</v>
      </c>
      <c r="JR248">
        <v>0.82451110000000005</v>
      </c>
      <c r="JS248">
        <v>20.998259999999998</v>
      </c>
      <c r="JT248" s="1">
        <v>1.2281320000000001E-3</v>
      </c>
      <c r="JU248" s="1">
        <v>0.35556100000000002</v>
      </c>
      <c r="JV248">
        <v>0.82449919999999999</v>
      </c>
      <c r="JW248">
        <v>20.415330000000001</v>
      </c>
      <c r="JX248" s="1">
        <v>1.193029E-3</v>
      </c>
      <c r="JY248" s="1">
        <v>0.34548849999999998</v>
      </c>
      <c r="JZ248">
        <v>0.82448860000000002</v>
      </c>
      <c r="KA248">
        <v>19.76803</v>
      </c>
      <c r="KB248" s="1">
        <v>1.1548190000000001E-3</v>
      </c>
      <c r="KC248" s="1">
        <v>0.3344897</v>
      </c>
      <c r="KD248">
        <v>0.82449600000000001</v>
      </c>
      <c r="KE248">
        <v>19.261520000000001</v>
      </c>
      <c r="KF248" s="1">
        <v>1.11377E-3</v>
      </c>
      <c r="KG248" s="1">
        <v>0.32266660000000003</v>
      </c>
      <c r="KH248">
        <v>0.8244629</v>
      </c>
      <c r="KI248">
        <v>19.03913</v>
      </c>
      <c r="KJ248" s="1">
        <v>1.0714089999999999E-3</v>
      </c>
      <c r="KK248" s="1">
        <v>0.31045020000000001</v>
      </c>
      <c r="KL248">
        <v>0.82442340000000003</v>
      </c>
      <c r="KM248">
        <v>19.56297</v>
      </c>
      <c r="KN248" s="1">
        <v>1.029117E-3</v>
      </c>
      <c r="KO248" s="1">
        <v>0.29821130000000001</v>
      </c>
      <c r="KP248">
        <v>0.8244631</v>
      </c>
      <c r="KQ248">
        <v>19.83061</v>
      </c>
      <c r="KR248" s="1">
        <v>9.8782269999999998E-4</v>
      </c>
      <c r="KS248" s="1">
        <v>0.28623700000000002</v>
      </c>
      <c r="KT248">
        <v>0.82443449999999996</v>
      </c>
      <c r="KU248">
        <v>20.102679999999999</v>
      </c>
      <c r="KV248" s="1">
        <v>9.4799119999999998E-4</v>
      </c>
      <c r="KW248" s="1">
        <v>0.2747135</v>
      </c>
      <c r="KX248">
        <v>0.82443619999999995</v>
      </c>
      <c r="KY248">
        <v>20.091830000000002</v>
      </c>
      <c r="KZ248" s="1">
        <v>9.0991330000000004E-4</v>
      </c>
      <c r="LA248" s="1">
        <v>0.2636754</v>
      </c>
      <c r="LB248">
        <v>0.82444119999999999</v>
      </c>
      <c r="LC248">
        <v>19.631150000000002</v>
      </c>
      <c r="LD248" s="1">
        <v>8.7356960000000003E-4</v>
      </c>
      <c r="LE248" s="1">
        <v>0.25314059999999999</v>
      </c>
      <c r="LF248">
        <v>0.82443849999999996</v>
      </c>
      <c r="LG248">
        <v>18.912990000000001</v>
      </c>
      <c r="LH248" s="1">
        <v>8.39068E-4</v>
      </c>
      <c r="LI248" s="1">
        <v>0.2431181</v>
      </c>
      <c r="LJ248">
        <v>0.82443860000000002</v>
      </c>
      <c r="LK248">
        <v>18.306159999999998</v>
      </c>
      <c r="LL248" s="1">
        <v>8.0605279999999997E-4</v>
      </c>
      <c r="LM248" s="1">
        <v>0.2335643</v>
      </c>
      <c r="LN248">
        <v>0.82443230000000001</v>
      </c>
      <c r="LO248">
        <v>18.128799999999998</v>
      </c>
      <c r="LP248" s="1">
        <v>7.744971E-4</v>
      </c>
      <c r="LQ248" s="1">
        <v>0.2244362</v>
      </c>
      <c r="LR248">
        <v>0.82443849999999996</v>
      </c>
      <c r="LS248">
        <v>18.875530000000001</v>
      </c>
      <c r="LT248" s="1">
        <v>7.4437530000000002E-4</v>
      </c>
      <c r="LU248" s="1">
        <v>0.21569930000000001</v>
      </c>
      <c r="LV248">
        <v>0.82442230000000005</v>
      </c>
      <c r="LW248">
        <v>19.573409999999999</v>
      </c>
      <c r="LX248" s="1">
        <v>7.1547980000000004E-4</v>
      </c>
      <c r="LY248" s="1">
        <v>0.2073275</v>
      </c>
      <c r="LZ248">
        <v>0.82442490000000002</v>
      </c>
      <c r="MA248">
        <v>20.246649999999999</v>
      </c>
      <c r="MB248" s="1">
        <v>6.8798890000000004E-4</v>
      </c>
      <c r="MC248" s="1">
        <v>0.1993471</v>
      </c>
      <c r="MD248">
        <v>0.82446050000000004</v>
      </c>
      <c r="ME248">
        <v>20.78304</v>
      </c>
      <c r="MF248" s="1">
        <v>6.6184070000000004E-4</v>
      </c>
      <c r="MG248" s="1">
        <v>0.1917652</v>
      </c>
      <c r="MH248">
        <v>0.82443999999999995</v>
      </c>
      <c r="MI248">
        <v>20.608250000000002</v>
      </c>
      <c r="MJ248" s="1">
        <v>6.3694670000000002E-4</v>
      </c>
      <c r="MK248" s="1">
        <v>0.18455679999999999</v>
      </c>
      <c r="ML248">
        <v>0.82439640000000003</v>
      </c>
      <c r="MM248">
        <v>19.92484</v>
      </c>
      <c r="MN248" s="1">
        <v>6.1319439999999998E-4</v>
      </c>
      <c r="MO248" s="1">
        <v>0.17766409999999999</v>
      </c>
      <c r="MP248">
        <v>0.82440670000000005</v>
      </c>
      <c r="MQ248">
        <v>19.34573</v>
      </c>
      <c r="MR248" s="1">
        <v>5.9042220000000002E-4</v>
      </c>
      <c r="MS248" s="1">
        <v>0.17108090000000001</v>
      </c>
      <c r="MT248">
        <v>0.82439799999999996</v>
      </c>
      <c r="MU248">
        <v>19.064050000000002</v>
      </c>
      <c r="MV248" s="1">
        <v>5.6871850000000002E-4</v>
      </c>
      <c r="MW248" s="1">
        <v>0.1647952</v>
      </c>
      <c r="MX248">
        <v>0.82438060000000002</v>
      </c>
      <c r="MY248">
        <v>19.68431</v>
      </c>
      <c r="MZ248" s="1">
        <v>5.4807369999999996E-4</v>
      </c>
      <c r="NA248" s="1">
        <v>0.1588099</v>
      </c>
      <c r="NB248">
        <v>0.82438239999999996</v>
      </c>
      <c r="NC248">
        <v>20.514109999999999</v>
      </c>
      <c r="ND248" s="1">
        <v>5.2843780000000004E-4</v>
      </c>
      <c r="NE248" s="1">
        <v>0.1531323</v>
      </c>
      <c r="NF248">
        <v>0.82439660000000003</v>
      </c>
      <c r="NG248">
        <v>21.19576</v>
      </c>
      <c r="NH248" s="1">
        <v>5.0972789999999995E-4</v>
      </c>
      <c r="NI248" s="1">
        <v>0.14771419999999999</v>
      </c>
      <c r="NJ248">
        <v>0.82446609999999998</v>
      </c>
      <c r="NK248">
        <v>21.681730000000002</v>
      </c>
      <c r="NL248" s="1">
        <v>4.9186130000000001E-4</v>
      </c>
      <c r="NM248" s="1">
        <v>0.14252999999999999</v>
      </c>
      <c r="NN248">
        <v>0.82452009999999998</v>
      </c>
      <c r="NO248">
        <v>21.466719999999999</v>
      </c>
      <c r="NP248" s="1">
        <v>4.7478100000000002E-4</v>
      </c>
      <c r="NQ248" s="1">
        <v>0.13757140000000001</v>
      </c>
      <c r="NR248">
        <v>0.82459800000000005</v>
      </c>
      <c r="NS248">
        <v>20.969470000000001</v>
      </c>
      <c r="NT248" s="1">
        <v>4.5839299999999997E-4</v>
      </c>
      <c r="NU248" s="1">
        <v>0.13281380000000001</v>
      </c>
      <c r="NV248">
        <v>0.82469040000000005</v>
      </c>
      <c r="NW248">
        <v>20.57236</v>
      </c>
      <c r="NX248" s="1">
        <v>4.42853E-4</v>
      </c>
      <c r="NY248" s="1">
        <v>0.1282932</v>
      </c>
      <c r="NZ248">
        <v>0.82481400000000005</v>
      </c>
      <c r="OA248">
        <v>20.450330000000001</v>
      </c>
      <c r="OB248" s="1">
        <v>4.2867840000000002E-4</v>
      </c>
      <c r="OC248" s="1">
        <v>0.12415619999999999</v>
      </c>
      <c r="OD248">
        <v>0.82499460000000002</v>
      </c>
      <c r="OE248">
        <v>20.67182</v>
      </c>
      <c r="OF248" s="1">
        <v>4.1645989999999997E-4</v>
      </c>
      <c r="OG248" s="1">
        <v>0.1205648</v>
      </c>
      <c r="OH248">
        <v>0.82511749999999995</v>
      </c>
      <c r="OI248">
        <v>21.350069999999999</v>
      </c>
      <c r="OJ248" s="1">
        <v>4.0626969999999998E-4</v>
      </c>
      <c r="OK248" s="1">
        <v>0.11757670000000001</v>
      </c>
    </row>
    <row r="249" spans="1:401" x14ac:dyDescent="0.35">
      <c r="A249">
        <v>255</v>
      </c>
      <c r="B249" t="s">
        <v>4</v>
      </c>
      <c r="C249" t="s">
        <v>181</v>
      </c>
      <c r="D249" t="s">
        <v>255</v>
      </c>
      <c r="E249">
        <v>874.23350000000005</v>
      </c>
      <c r="F249">
        <v>0.97991700000000004</v>
      </c>
      <c r="G249">
        <v>17.583279999999998</v>
      </c>
      <c r="H249">
        <v>0</v>
      </c>
      <c r="I249">
        <v>0</v>
      </c>
      <c r="J249">
        <v>0.97779260000000001</v>
      </c>
      <c r="K249">
        <v>17.380299999999998</v>
      </c>
      <c r="L249">
        <v>0</v>
      </c>
      <c r="M249">
        <v>0</v>
      </c>
      <c r="N249">
        <v>0.97563999999999995</v>
      </c>
      <c r="O249">
        <v>17.439019999999999</v>
      </c>
      <c r="P249">
        <v>0</v>
      </c>
      <c r="Q249">
        <v>0</v>
      </c>
      <c r="R249">
        <v>0.9734062</v>
      </c>
      <c r="S249">
        <v>17.223759999999999</v>
      </c>
      <c r="T249">
        <v>0</v>
      </c>
      <c r="U249">
        <v>0</v>
      </c>
      <c r="V249">
        <v>0.97110660000000004</v>
      </c>
      <c r="W249">
        <v>17.293610000000001</v>
      </c>
      <c r="X249">
        <v>0</v>
      </c>
      <c r="Y249">
        <v>0</v>
      </c>
      <c r="Z249">
        <v>0.96875239999999996</v>
      </c>
      <c r="AA249">
        <v>17.160540000000001</v>
      </c>
      <c r="AB249">
        <v>0</v>
      </c>
      <c r="AC249">
        <v>0</v>
      </c>
      <c r="AD249">
        <v>0.96634589999999998</v>
      </c>
      <c r="AE249">
        <v>17.15418</v>
      </c>
      <c r="AF249">
        <v>0</v>
      </c>
      <c r="AG249">
        <v>0</v>
      </c>
      <c r="AH249">
        <v>0.96383890000000005</v>
      </c>
      <c r="AI249">
        <v>17.1783</v>
      </c>
      <c r="AJ249">
        <v>0</v>
      </c>
      <c r="AK249">
        <v>0</v>
      </c>
      <c r="AL249">
        <v>0.9610921</v>
      </c>
      <c r="AM249">
        <v>17.113910000000001</v>
      </c>
      <c r="AN249">
        <v>0</v>
      </c>
      <c r="AO249">
        <v>0</v>
      </c>
      <c r="AP249">
        <v>0.95828599999999997</v>
      </c>
      <c r="AQ249">
        <v>16.9421</v>
      </c>
      <c r="AR249">
        <v>0</v>
      </c>
      <c r="AS249">
        <v>0</v>
      </c>
      <c r="AT249">
        <v>0.95542110000000002</v>
      </c>
      <c r="AU249">
        <v>17.04785</v>
      </c>
      <c r="AV249">
        <v>0</v>
      </c>
      <c r="AW249">
        <v>3.1619109999999998E-38</v>
      </c>
      <c r="AX249">
        <v>0.9525496</v>
      </c>
      <c r="AY249">
        <v>16.85106</v>
      </c>
      <c r="AZ249" s="1">
        <v>3.2359440000000003E-30</v>
      </c>
      <c r="BA249" s="1">
        <v>1.5017699999999999E-27</v>
      </c>
      <c r="BB249">
        <v>0.949743</v>
      </c>
      <c r="BC249">
        <v>16.676079999999999</v>
      </c>
      <c r="BD249" s="1">
        <v>3.324585E-19</v>
      </c>
      <c r="BE249" s="1">
        <v>7.2186110000000006E-17</v>
      </c>
      <c r="BF249">
        <v>0.94688110000000003</v>
      </c>
      <c r="BG249">
        <v>16.648910000000001</v>
      </c>
      <c r="BH249" s="1">
        <v>5.3710530000000003E-12</v>
      </c>
      <c r="BI249" s="1">
        <v>1.3337449999999999E-9</v>
      </c>
      <c r="BJ249">
        <v>0.94399569999999999</v>
      </c>
      <c r="BK249">
        <v>16.586259999999999</v>
      </c>
      <c r="BL249" s="1">
        <v>9.6887749999999994E-8</v>
      </c>
      <c r="BM249" s="1">
        <v>2.7896289999999999E-5</v>
      </c>
      <c r="BN249">
        <v>0.94107209999999997</v>
      </c>
      <c r="BO249">
        <v>16.535599999999999</v>
      </c>
      <c r="BP249" s="1">
        <v>5.781896E-5</v>
      </c>
      <c r="BQ249" s="1">
        <v>1.8274200000000001E-2</v>
      </c>
      <c r="BR249">
        <v>0.93816860000000002</v>
      </c>
      <c r="BS249">
        <v>16.436250000000001</v>
      </c>
      <c r="BT249" s="1">
        <v>6.0876740000000004E-3</v>
      </c>
      <c r="BU249">
        <v>2.0773109999999999</v>
      </c>
      <c r="BV249">
        <v>0.93523769999999995</v>
      </c>
      <c r="BW249">
        <v>16.5441</v>
      </c>
      <c r="BX249">
        <v>0.18973979999999999</v>
      </c>
      <c r="BY249">
        <v>69.327770000000001</v>
      </c>
      <c r="BZ249">
        <v>0.9321933</v>
      </c>
      <c r="CA249">
        <v>16.77646</v>
      </c>
      <c r="CB249">
        <v>2.3008959999999998</v>
      </c>
      <c r="CC249">
        <v>895.3229</v>
      </c>
      <c r="CD249">
        <v>0.9288497</v>
      </c>
      <c r="CE249">
        <v>16.985289999999999</v>
      </c>
      <c r="CF249">
        <v>12.97631</v>
      </c>
      <c r="CG249">
        <v>5359.2969999999996</v>
      </c>
      <c r="CH249">
        <v>0.92507399999999995</v>
      </c>
      <c r="CI249">
        <v>17.079360000000001</v>
      </c>
      <c r="CJ249">
        <v>38.828740000000003</v>
      </c>
      <c r="CK249">
        <v>16958.14</v>
      </c>
      <c r="CL249">
        <v>0.9211395</v>
      </c>
      <c r="CM249">
        <v>16.841950000000001</v>
      </c>
      <c r="CN249">
        <v>68.256900000000002</v>
      </c>
      <c r="CO249">
        <v>31433.599999999999</v>
      </c>
      <c r="CP249">
        <v>0.91677850000000005</v>
      </c>
      <c r="CQ249">
        <v>16.569929999999999</v>
      </c>
      <c r="CR249">
        <v>76.574330000000003</v>
      </c>
      <c r="CS249">
        <v>37057.01</v>
      </c>
      <c r="CT249">
        <v>0.91233969999999998</v>
      </c>
      <c r="CU249">
        <v>16.432279999999999</v>
      </c>
      <c r="CV249">
        <v>58.718449999999997</v>
      </c>
      <c r="CW249">
        <v>29848.560000000001</v>
      </c>
      <c r="CX249">
        <v>0.90783130000000001</v>
      </c>
      <c r="CY249">
        <v>16.45429</v>
      </c>
      <c r="CZ249">
        <v>32.763820000000003</v>
      </c>
      <c r="DA249">
        <v>17425.86</v>
      </c>
      <c r="DB249">
        <v>0.90305740000000001</v>
      </c>
      <c r="DC249">
        <v>16.919080000000001</v>
      </c>
      <c r="DD249">
        <v>14.031459999999999</v>
      </c>
      <c r="DE249">
        <v>7785.9120000000003</v>
      </c>
      <c r="DF249">
        <v>0.89804700000000004</v>
      </c>
      <c r="DG249">
        <v>17.522130000000001</v>
      </c>
      <c r="DH249">
        <v>4.8598819999999998</v>
      </c>
      <c r="DI249">
        <v>2801.3539999999998</v>
      </c>
      <c r="DJ249">
        <v>0.89286239999999994</v>
      </c>
      <c r="DK249">
        <v>17.823329999999999</v>
      </c>
      <c r="DL249">
        <v>1.4468220000000001</v>
      </c>
      <c r="DM249">
        <v>859.87279999999998</v>
      </c>
      <c r="DN249">
        <v>0.88675280000000001</v>
      </c>
      <c r="DO249">
        <v>17.911940000000001</v>
      </c>
      <c r="DP249">
        <v>0.41186289999999998</v>
      </c>
      <c r="DQ249">
        <v>247.47630000000001</v>
      </c>
      <c r="DR249">
        <v>0.88060830000000001</v>
      </c>
      <c r="DS249">
        <v>17.600919999999999</v>
      </c>
      <c r="DT249">
        <v>0.14130680000000001</v>
      </c>
      <c r="DU249">
        <v>82.109729999999999</v>
      </c>
      <c r="DV249">
        <v>0.87416640000000001</v>
      </c>
      <c r="DW249">
        <v>17.156649999999999</v>
      </c>
      <c r="DX249" s="1">
        <v>7.7262029999999995E-2</v>
      </c>
      <c r="DY249">
        <v>42.084029999999998</v>
      </c>
      <c r="DZ249">
        <v>0.86761670000000002</v>
      </c>
      <c r="EA249">
        <v>16.834569999999999</v>
      </c>
      <c r="EB249" s="1">
        <v>6.3503320000000002E-2</v>
      </c>
      <c r="EC249">
        <v>33.407389999999999</v>
      </c>
      <c r="ED249">
        <v>0.86108910000000005</v>
      </c>
      <c r="EE249">
        <v>16.71979</v>
      </c>
      <c r="EF249" s="1">
        <v>6.1489090000000003E-2</v>
      </c>
      <c r="EG249" s="1">
        <v>32.205919999999999</v>
      </c>
      <c r="EH249">
        <v>0.85546560000000005</v>
      </c>
      <c r="EI249">
        <v>17.074310000000001</v>
      </c>
      <c r="EJ249" s="1">
        <v>6.1539990000000003E-2</v>
      </c>
      <c r="EK249" s="1">
        <v>32.455500000000001</v>
      </c>
      <c r="EL249">
        <v>0.85208280000000003</v>
      </c>
      <c r="EM249">
        <v>17.634329999999999</v>
      </c>
      <c r="EN249" s="1">
        <v>6.0790980000000001E-2</v>
      </c>
      <c r="EO249" s="1">
        <v>32.341619999999999</v>
      </c>
      <c r="EP249">
        <v>0.8494971</v>
      </c>
      <c r="EQ249">
        <v>18.141369999999998</v>
      </c>
      <c r="ER249" s="1">
        <v>5.8472070000000001E-2</v>
      </c>
      <c r="ES249" s="1">
        <v>31.394880000000001</v>
      </c>
      <c r="ET249">
        <v>0.84691669999999997</v>
      </c>
      <c r="EU249">
        <v>18.377369999999999</v>
      </c>
      <c r="EV249" s="1">
        <v>5.4861350000000003E-2</v>
      </c>
      <c r="EW249" s="1">
        <v>29.715350000000001</v>
      </c>
      <c r="EX249">
        <v>0.84373189999999998</v>
      </c>
      <c r="EY249">
        <v>18.109860000000001</v>
      </c>
      <c r="EZ249" s="1">
        <v>5.0543459999999998E-2</v>
      </c>
      <c r="FA249" s="1">
        <v>27.596170000000001</v>
      </c>
      <c r="FB249">
        <v>0.84075690000000003</v>
      </c>
      <c r="FC249">
        <v>17.653690000000001</v>
      </c>
      <c r="FD249" s="1">
        <v>4.5981889999999997E-2</v>
      </c>
      <c r="FE249" s="1">
        <v>25.279399999999999</v>
      </c>
      <c r="FF249">
        <v>0.83855029999999997</v>
      </c>
      <c r="FG249">
        <v>17.300650000000001</v>
      </c>
      <c r="FH249" s="1">
        <v>4.1453879999999999E-2</v>
      </c>
      <c r="FI249" s="1">
        <v>22.91844</v>
      </c>
      <c r="FJ249">
        <v>0.83685240000000005</v>
      </c>
      <c r="FK249">
        <v>17.222570000000001</v>
      </c>
      <c r="FL249" s="1">
        <v>3.6995760000000003E-2</v>
      </c>
      <c r="FM249" s="1">
        <v>20.553560000000001</v>
      </c>
      <c r="FN249">
        <v>0.83584099999999995</v>
      </c>
      <c r="FO249">
        <v>17.95431</v>
      </c>
      <c r="FP249" s="1">
        <v>3.2618590000000003E-2</v>
      </c>
      <c r="FQ249" s="1">
        <v>18.19481</v>
      </c>
      <c r="FR249">
        <v>0.83546200000000004</v>
      </c>
      <c r="FS249">
        <v>18.638500000000001</v>
      </c>
      <c r="FT249" s="1">
        <v>2.840554E-2</v>
      </c>
      <c r="FU249" s="1">
        <v>15.894410000000001</v>
      </c>
      <c r="FV249">
        <v>0.83597060000000001</v>
      </c>
      <c r="FW249">
        <v>19.14142</v>
      </c>
      <c r="FX249" s="1">
        <v>2.4554550000000001E-2</v>
      </c>
      <c r="FY249" s="1">
        <v>13.75609</v>
      </c>
      <c r="FZ249">
        <v>0.83679429999999999</v>
      </c>
      <c r="GA249">
        <v>19.24061</v>
      </c>
      <c r="GB249" s="1">
        <v>2.1194379999999999E-2</v>
      </c>
      <c r="GC249" s="1">
        <v>11.869669999999999</v>
      </c>
      <c r="GD249">
        <v>0.83766130000000005</v>
      </c>
      <c r="GE249">
        <v>18.8977</v>
      </c>
      <c r="GF249" s="1">
        <v>1.8370069999999999E-2</v>
      </c>
      <c r="GG249" s="1">
        <v>10.272399999999999</v>
      </c>
      <c r="GH249">
        <v>0.83829869999999995</v>
      </c>
      <c r="GI249">
        <v>18.321629999999999</v>
      </c>
      <c r="GJ249" s="1">
        <v>1.6029290000000002E-2</v>
      </c>
      <c r="GK249" s="1">
        <v>8.9474649999999993</v>
      </c>
      <c r="GL249">
        <v>0.83893169999999995</v>
      </c>
      <c r="GM249">
        <v>17.795629999999999</v>
      </c>
      <c r="GN249" s="1">
        <v>1.406803E-2</v>
      </c>
      <c r="GO249" s="1">
        <v>7.8411379999999999</v>
      </c>
      <c r="GP249">
        <v>0.83954470000000003</v>
      </c>
      <c r="GQ249">
        <v>17.59479</v>
      </c>
      <c r="GR249" s="1">
        <v>1.2333439999999999E-2</v>
      </c>
      <c r="GS249" s="1">
        <v>6.8715099999999998</v>
      </c>
      <c r="GT249">
        <v>0.84007949999999998</v>
      </c>
      <c r="GU249">
        <v>18.32225</v>
      </c>
      <c r="GV249" s="1">
        <v>1.0657750000000001E-2</v>
      </c>
      <c r="GW249" s="1">
        <v>5.9496359999999999</v>
      </c>
      <c r="GX249">
        <v>0.84053820000000001</v>
      </c>
      <c r="GY249">
        <v>19.10848</v>
      </c>
      <c r="GZ249" s="1">
        <v>8.9587629999999998E-3</v>
      </c>
      <c r="HA249" s="1">
        <v>5.0198460000000003</v>
      </c>
      <c r="HB249">
        <v>0.8409198</v>
      </c>
      <c r="HC249">
        <v>19.795470000000002</v>
      </c>
      <c r="HD249" s="1">
        <v>7.278929E-3</v>
      </c>
      <c r="HE249" s="1">
        <v>4.0961660000000002</v>
      </c>
      <c r="HF249">
        <v>0.84130939999999999</v>
      </c>
      <c r="HG249">
        <v>20.254809999999999</v>
      </c>
      <c r="HH249" s="1">
        <v>5.7567490000000002E-3</v>
      </c>
      <c r="HI249" s="1">
        <v>3.2484160000000002</v>
      </c>
      <c r="HJ249">
        <v>0.84163710000000003</v>
      </c>
      <c r="HK249">
        <v>20.106729999999999</v>
      </c>
      <c r="HL249" s="1">
        <v>4.5181129999999998E-3</v>
      </c>
      <c r="HM249" s="1">
        <v>2.548146</v>
      </c>
      <c r="HN249">
        <v>0.84192109999999998</v>
      </c>
      <c r="HO249">
        <v>19.450279999999999</v>
      </c>
      <c r="HP249" s="1">
        <v>3.6065519999999998E-3</v>
      </c>
      <c r="HQ249" s="1">
        <v>2.025639</v>
      </c>
      <c r="HR249">
        <v>0.84214940000000005</v>
      </c>
      <c r="HS249">
        <v>18.884969999999999</v>
      </c>
      <c r="HT249" s="1">
        <v>2.982176E-3</v>
      </c>
      <c r="HU249" s="1">
        <v>1.664541</v>
      </c>
      <c r="HV249">
        <v>0.84231429999999996</v>
      </c>
      <c r="HW249">
        <v>18.58925</v>
      </c>
      <c r="HX249" s="1">
        <v>2.5666130000000001E-3</v>
      </c>
      <c r="HY249" s="1">
        <v>1.4237169999999999</v>
      </c>
      <c r="HZ249">
        <v>0.84243049999999997</v>
      </c>
      <c r="IA249">
        <v>19.18666</v>
      </c>
      <c r="IB249" s="1">
        <v>2.2819889999999999E-3</v>
      </c>
      <c r="IC249" s="1">
        <v>1.260094</v>
      </c>
      <c r="ID249">
        <v>0.8425049</v>
      </c>
      <c r="IE249">
        <v>20.13072</v>
      </c>
      <c r="IF249" s="1">
        <v>2.0718310000000001E-3</v>
      </c>
      <c r="IG249" s="1">
        <v>1.1408259999999999</v>
      </c>
      <c r="IH249">
        <v>0.84256600000000004</v>
      </c>
      <c r="II249">
        <v>20.92362</v>
      </c>
      <c r="IJ249" s="1">
        <v>1.9037590000000001E-3</v>
      </c>
      <c r="IK249" s="1">
        <v>1.0465690000000001</v>
      </c>
      <c r="IL249">
        <v>0.84258889999999997</v>
      </c>
      <c r="IM249">
        <v>21.454270000000001</v>
      </c>
      <c r="IN249" s="1">
        <v>1.7639820000000001E-3</v>
      </c>
      <c r="IO249" s="1">
        <v>0.96854660000000004</v>
      </c>
      <c r="IP249">
        <v>0.84258529999999998</v>
      </c>
      <c r="IQ249">
        <v>21.274000000000001</v>
      </c>
      <c r="IR249" s="1">
        <v>1.646844E-3</v>
      </c>
      <c r="IS249" s="1">
        <v>0.90315939999999995</v>
      </c>
      <c r="IT249">
        <v>0.84257360000000003</v>
      </c>
      <c r="IU249">
        <v>20.710750000000001</v>
      </c>
      <c r="IV249" s="1">
        <v>1.548858E-3</v>
      </c>
      <c r="IW249" s="1">
        <v>0.84853199999999995</v>
      </c>
      <c r="IX249">
        <v>0.84256220000000004</v>
      </c>
      <c r="IY249">
        <v>20.243320000000001</v>
      </c>
      <c r="IZ249" s="1">
        <v>1.467171E-3</v>
      </c>
      <c r="JA249" s="1">
        <v>0.80297379999999996</v>
      </c>
      <c r="JB249">
        <v>0.84253909999999999</v>
      </c>
      <c r="JC249">
        <v>20.02704</v>
      </c>
      <c r="JD249" s="1">
        <v>1.3995609999999999E-3</v>
      </c>
      <c r="JE249" s="1">
        <v>0.76519700000000002</v>
      </c>
      <c r="JF249">
        <v>0.84251560000000003</v>
      </c>
      <c r="JG249">
        <v>20.436710000000001</v>
      </c>
      <c r="JH249" s="1">
        <v>1.344711E-3</v>
      </c>
      <c r="JI249" s="1">
        <v>0.73451109999999997</v>
      </c>
      <c r="JJ249">
        <v>0.8425011</v>
      </c>
      <c r="JK249">
        <v>20.82602</v>
      </c>
      <c r="JL249" s="1">
        <v>1.3011909999999999E-3</v>
      </c>
      <c r="JM249" s="1">
        <v>0.71002670000000001</v>
      </c>
      <c r="JN249">
        <v>0.84249399999999997</v>
      </c>
      <c r="JO249">
        <v>21.217770000000002</v>
      </c>
      <c r="JP249" s="1">
        <v>1.264973E-3</v>
      </c>
      <c r="JQ249" s="1">
        <v>0.68995709999999999</v>
      </c>
      <c r="JR249">
        <v>0.84247640000000001</v>
      </c>
      <c r="JS249">
        <v>21.06617</v>
      </c>
      <c r="JT249" s="1">
        <v>1.231755E-3</v>
      </c>
      <c r="JU249" s="1">
        <v>0.67176599999999997</v>
      </c>
      <c r="JV249">
        <v>0.84247870000000002</v>
      </c>
      <c r="JW249">
        <v>20.51042</v>
      </c>
      <c r="JX249" s="1">
        <v>1.1969420000000001E-3</v>
      </c>
      <c r="JY249" s="1">
        <v>0.65308569999999999</v>
      </c>
      <c r="JZ249">
        <v>0.84245179999999997</v>
      </c>
      <c r="KA249">
        <v>19.860289999999999</v>
      </c>
      <c r="KB249" s="1">
        <v>1.1590909999999999E-3</v>
      </c>
      <c r="KC249" s="1">
        <v>0.63275179999999998</v>
      </c>
      <c r="KD249">
        <v>0.84246339999999997</v>
      </c>
      <c r="KE249">
        <v>19.320879999999999</v>
      </c>
      <c r="KF249" s="1">
        <v>1.1182830000000001E-3</v>
      </c>
      <c r="KG249" s="1">
        <v>0.61079969999999995</v>
      </c>
      <c r="KH249">
        <v>0.84243800000000002</v>
      </c>
      <c r="KI249">
        <v>19.043759999999999</v>
      </c>
      <c r="KJ249" s="1">
        <v>1.0760019999999999E-3</v>
      </c>
      <c r="KK249" s="1">
        <v>0.58793470000000003</v>
      </c>
      <c r="KL249">
        <v>0.84243630000000003</v>
      </c>
      <c r="KM249">
        <v>19.516629999999999</v>
      </c>
      <c r="KN249" s="1">
        <v>1.0336620000000001E-3</v>
      </c>
      <c r="KO249" s="1">
        <v>0.56489409999999995</v>
      </c>
      <c r="KP249">
        <v>0.84244589999999997</v>
      </c>
      <c r="KQ249">
        <v>19.81812</v>
      </c>
      <c r="KR249" s="1">
        <v>9.9224119999999989E-4</v>
      </c>
      <c r="KS249" s="1">
        <v>0.54228430000000005</v>
      </c>
      <c r="KT249">
        <v>0.84244850000000004</v>
      </c>
      <c r="KU249">
        <v>20.10256</v>
      </c>
      <c r="KV249" s="1">
        <v>9.52231E-4</v>
      </c>
      <c r="KW249" s="1">
        <v>0.52045019999999997</v>
      </c>
      <c r="KX249">
        <v>0.84245130000000001</v>
      </c>
      <c r="KY249">
        <v>20.150469999999999</v>
      </c>
      <c r="KZ249" s="1">
        <v>9.1396019999999997E-4</v>
      </c>
      <c r="LA249" s="1">
        <v>0.49951509999999999</v>
      </c>
      <c r="LB249">
        <v>0.84245219999999998</v>
      </c>
      <c r="LC249">
        <v>19.738489999999999</v>
      </c>
      <c r="LD249" s="1">
        <v>8.7743360000000004E-4</v>
      </c>
      <c r="LE249" s="1">
        <v>0.47953950000000001</v>
      </c>
      <c r="LF249">
        <v>0.84245060000000005</v>
      </c>
      <c r="LG249">
        <v>19.011590000000002</v>
      </c>
      <c r="LH249" s="1">
        <v>8.4274369999999999E-4</v>
      </c>
      <c r="LI249" s="1">
        <v>0.46051760000000003</v>
      </c>
      <c r="LJ249">
        <v>0.84245570000000003</v>
      </c>
      <c r="LK249">
        <v>18.37613</v>
      </c>
      <c r="LL249" s="1">
        <v>8.0955969999999997E-4</v>
      </c>
      <c r="LM249" s="1">
        <v>0.44239679999999998</v>
      </c>
      <c r="LN249">
        <v>0.84245139999999996</v>
      </c>
      <c r="LO249">
        <v>18.13165</v>
      </c>
      <c r="LP249" s="1">
        <v>7.7785349999999996E-4</v>
      </c>
      <c r="LQ249" s="1">
        <v>0.42509200000000003</v>
      </c>
      <c r="LR249">
        <v>0.8424469</v>
      </c>
      <c r="LS249">
        <v>18.840869999999999</v>
      </c>
      <c r="LT249" s="1">
        <v>7.4758379999999996E-4</v>
      </c>
      <c r="LU249" s="1">
        <v>0.40852650000000001</v>
      </c>
      <c r="LV249">
        <v>0.84243939999999995</v>
      </c>
      <c r="LW249">
        <v>19.55592</v>
      </c>
      <c r="LX249" s="1">
        <v>7.1855189999999998E-4</v>
      </c>
      <c r="LY249" s="1">
        <v>0.39265909999999998</v>
      </c>
      <c r="LZ249">
        <v>0.84243429999999997</v>
      </c>
      <c r="MA249">
        <v>20.223590000000002</v>
      </c>
      <c r="MB249" s="1">
        <v>6.9090359999999997E-4</v>
      </c>
      <c r="MC249" s="1">
        <v>0.37750699999999998</v>
      </c>
      <c r="MD249">
        <v>0.84240689999999996</v>
      </c>
      <c r="ME249">
        <v>20.817340000000002</v>
      </c>
      <c r="MF249" s="1">
        <v>6.6461449999999996E-4</v>
      </c>
      <c r="MG249" s="1">
        <v>0.36312929999999999</v>
      </c>
      <c r="MH249">
        <v>0.84239410000000003</v>
      </c>
      <c r="MI249">
        <v>20.7028</v>
      </c>
      <c r="MJ249" s="1">
        <v>6.3959990000000001E-4</v>
      </c>
      <c r="MK249" s="1">
        <v>0.34946250000000001</v>
      </c>
      <c r="ML249">
        <v>0.84235970000000004</v>
      </c>
      <c r="MM249">
        <v>20.008089999999999</v>
      </c>
      <c r="MN249" s="1">
        <v>6.1572069999999996E-4</v>
      </c>
      <c r="MO249" s="1">
        <v>0.33639980000000003</v>
      </c>
      <c r="MP249">
        <v>0.84226330000000005</v>
      </c>
      <c r="MQ249">
        <v>19.420539999999999</v>
      </c>
      <c r="MR249" s="1">
        <v>5.9283589999999998E-4</v>
      </c>
      <c r="MS249" s="1">
        <v>0.32393899999999998</v>
      </c>
      <c r="MT249">
        <v>0.84217039999999999</v>
      </c>
      <c r="MU249">
        <v>19.075980000000001</v>
      </c>
      <c r="MV249" s="1">
        <v>5.7101839999999999E-4</v>
      </c>
      <c r="MW249" s="1">
        <v>0.31204009999999999</v>
      </c>
      <c r="MX249">
        <v>0.8420801</v>
      </c>
      <c r="MY249">
        <v>19.65502</v>
      </c>
      <c r="MZ249" s="1">
        <v>5.5025560000000002E-4</v>
      </c>
      <c r="NA249" s="1">
        <v>0.30071979999999998</v>
      </c>
      <c r="NB249">
        <v>0.84194139999999995</v>
      </c>
      <c r="NC249">
        <v>20.476279999999999</v>
      </c>
      <c r="ND249" s="1">
        <v>5.3050869999999998E-4</v>
      </c>
      <c r="NE249" s="1">
        <v>0.28998770000000001</v>
      </c>
      <c r="NF249">
        <v>0.84181209999999995</v>
      </c>
      <c r="NG249">
        <v>21.174199999999999</v>
      </c>
      <c r="NH249" s="1">
        <v>5.1171240000000002E-4</v>
      </c>
      <c r="NI249" s="1">
        <v>0.27977809999999997</v>
      </c>
      <c r="NJ249">
        <v>0.84163650000000001</v>
      </c>
      <c r="NK249">
        <v>21.710170000000002</v>
      </c>
      <c r="NL249" s="1">
        <v>4.9376140000000003E-4</v>
      </c>
      <c r="NM249" s="1">
        <v>0.27002429999999999</v>
      </c>
      <c r="NN249">
        <v>0.84147839999999996</v>
      </c>
      <c r="NO249">
        <v>21.536930000000002</v>
      </c>
      <c r="NP249" s="1">
        <v>4.7659949999999998E-4</v>
      </c>
      <c r="NQ249" s="1">
        <v>0.26069619999999999</v>
      </c>
      <c r="NR249">
        <v>0.84132700000000005</v>
      </c>
      <c r="NS249">
        <v>21.028300000000002</v>
      </c>
      <c r="NT249" s="1">
        <v>4.6014180000000001E-4</v>
      </c>
      <c r="NU249" s="1">
        <v>0.25175900000000001</v>
      </c>
      <c r="NV249">
        <v>0.84119250000000001</v>
      </c>
      <c r="NW249">
        <v>20.6066</v>
      </c>
      <c r="NX249" s="1">
        <v>4.444909E-4</v>
      </c>
      <c r="NY249" s="1">
        <v>0.2432356</v>
      </c>
      <c r="NZ249">
        <v>0.84106809999999999</v>
      </c>
      <c r="OA249">
        <v>20.44181</v>
      </c>
      <c r="OB249" s="1">
        <v>4.301393E-4</v>
      </c>
      <c r="OC249" s="1">
        <v>0.2353653</v>
      </c>
      <c r="OD249">
        <v>0.84100680000000005</v>
      </c>
      <c r="OE249">
        <v>20.616990000000001</v>
      </c>
      <c r="OF249" s="1">
        <v>4.1770480000000003E-4</v>
      </c>
      <c r="OG249" s="1">
        <v>0.22847229999999999</v>
      </c>
      <c r="OH249">
        <v>0.84096919999999997</v>
      </c>
      <c r="OI249">
        <v>21.307749999999999</v>
      </c>
      <c r="OJ249" s="1">
        <v>4.0729999999999998E-4</v>
      </c>
      <c r="OK249" s="1">
        <v>0.22269369999999999</v>
      </c>
    </row>
    <row r="250" spans="1:401" x14ac:dyDescent="0.35">
      <c r="A250">
        <v>256</v>
      </c>
      <c r="B250" t="s">
        <v>4</v>
      </c>
      <c r="C250" t="s">
        <v>181</v>
      </c>
      <c r="D250" t="s">
        <v>256</v>
      </c>
      <c r="E250">
        <v>852.36410000000001</v>
      </c>
      <c r="F250">
        <v>0.42379800000000001</v>
      </c>
      <c r="G250">
        <v>17.597149999999999</v>
      </c>
      <c r="H250">
        <v>0</v>
      </c>
      <c r="I250">
        <v>0</v>
      </c>
      <c r="J250">
        <v>0.42215730000000001</v>
      </c>
      <c r="K250">
        <v>17.40813</v>
      </c>
      <c r="L250">
        <v>0</v>
      </c>
      <c r="M250">
        <v>0</v>
      </c>
      <c r="N250">
        <v>0.42046020000000001</v>
      </c>
      <c r="O250">
        <v>17.482530000000001</v>
      </c>
      <c r="P250">
        <v>0</v>
      </c>
      <c r="Q250">
        <v>0</v>
      </c>
      <c r="R250">
        <v>0.41873290000000002</v>
      </c>
      <c r="S250">
        <v>17.271820000000002</v>
      </c>
      <c r="T250">
        <v>0</v>
      </c>
      <c r="U250">
        <v>0</v>
      </c>
      <c r="V250">
        <v>0.41697030000000002</v>
      </c>
      <c r="W250">
        <v>17.325800000000001</v>
      </c>
      <c r="X250">
        <v>0</v>
      </c>
      <c r="Y250">
        <v>0</v>
      </c>
      <c r="Z250">
        <v>0.4151706</v>
      </c>
      <c r="AA250">
        <v>17.166090000000001</v>
      </c>
      <c r="AB250">
        <v>0</v>
      </c>
      <c r="AC250">
        <v>0</v>
      </c>
      <c r="AD250">
        <v>0.41331899999999999</v>
      </c>
      <c r="AE250">
        <v>17.148129999999998</v>
      </c>
      <c r="AF250">
        <v>0</v>
      </c>
      <c r="AG250">
        <v>0</v>
      </c>
      <c r="AH250">
        <v>0.41142020000000001</v>
      </c>
      <c r="AI250">
        <v>17.170829999999999</v>
      </c>
      <c r="AJ250">
        <v>0</v>
      </c>
      <c r="AK250">
        <v>0</v>
      </c>
      <c r="AL250">
        <v>0.40947040000000001</v>
      </c>
      <c r="AM250">
        <v>17.122389999999999</v>
      </c>
      <c r="AN250">
        <v>0</v>
      </c>
      <c r="AO250">
        <v>0</v>
      </c>
      <c r="AP250">
        <v>0.40748099999999998</v>
      </c>
      <c r="AQ250">
        <v>16.971679999999999</v>
      </c>
      <c r="AR250">
        <v>0</v>
      </c>
      <c r="AS250">
        <v>0</v>
      </c>
      <c r="AT250">
        <v>0.40547309999999998</v>
      </c>
      <c r="AU250">
        <v>17.087669999999999</v>
      </c>
      <c r="AV250">
        <v>0</v>
      </c>
      <c r="AW250">
        <v>0</v>
      </c>
      <c r="AX250">
        <v>0.40344089999999999</v>
      </c>
      <c r="AY250">
        <v>16.897110000000001</v>
      </c>
      <c r="AZ250" s="1">
        <v>5.9567509999999997E-31</v>
      </c>
      <c r="BA250" s="1">
        <v>2.9442869999999999E-28</v>
      </c>
      <c r="BB250">
        <v>0.40143050000000002</v>
      </c>
      <c r="BC250">
        <v>16.706399999999999</v>
      </c>
      <c r="BD250" s="1">
        <v>2.6611179999999999E-20</v>
      </c>
      <c r="BE250" s="1">
        <v>1.317143E-17</v>
      </c>
      <c r="BF250">
        <v>0.39941349999999998</v>
      </c>
      <c r="BG250">
        <v>16.663</v>
      </c>
      <c r="BH250" s="1">
        <v>7.308212E-13</v>
      </c>
      <c r="BI250" s="1">
        <v>3.638231E-10</v>
      </c>
      <c r="BJ250">
        <v>0.39739049999999998</v>
      </c>
      <c r="BK250">
        <v>16.577680000000001</v>
      </c>
      <c r="BL250" s="1">
        <v>3.1418930000000002E-8</v>
      </c>
      <c r="BM250" s="1">
        <v>1.252481E-5</v>
      </c>
      <c r="BN250">
        <v>0.3953468</v>
      </c>
      <c r="BO250">
        <v>16.528020000000001</v>
      </c>
      <c r="BP250" s="1">
        <v>2.5276999999999999E-5</v>
      </c>
      <c r="BQ250" s="1">
        <v>1.0200249999999999E-2</v>
      </c>
      <c r="BR250">
        <v>0.3933045</v>
      </c>
      <c r="BS250">
        <v>16.439250000000001</v>
      </c>
      <c r="BT250" s="1">
        <v>3.2155080000000002E-3</v>
      </c>
      <c r="BU250">
        <v>1.3401050000000001</v>
      </c>
      <c r="BV250">
        <v>0.39127139999999999</v>
      </c>
      <c r="BW250">
        <v>16.571960000000001</v>
      </c>
      <c r="BX250">
        <v>0.1160996</v>
      </c>
      <c r="BY250">
        <v>50.153869999999998</v>
      </c>
      <c r="BZ250">
        <v>0.3891754</v>
      </c>
      <c r="CA250">
        <v>16.811630000000001</v>
      </c>
      <c r="CB250">
        <v>1.593046</v>
      </c>
      <c r="CC250">
        <v>713.49210000000005</v>
      </c>
      <c r="CD250">
        <v>0.38693509999999998</v>
      </c>
      <c r="CE250">
        <v>17.037199999999999</v>
      </c>
      <c r="CF250">
        <v>10.00761</v>
      </c>
      <c r="CG250">
        <v>4646.5150000000003</v>
      </c>
      <c r="CH250">
        <v>0.3844554</v>
      </c>
      <c r="CI250">
        <v>17.127680000000002</v>
      </c>
      <c r="CJ250">
        <v>32.972380000000001</v>
      </c>
      <c r="CK250">
        <v>15843.71</v>
      </c>
      <c r="CL250">
        <v>0.3818261</v>
      </c>
      <c r="CM250">
        <v>16.882680000000001</v>
      </c>
      <c r="CN250">
        <v>63.222369999999998</v>
      </c>
      <c r="CO250">
        <v>31397.4</v>
      </c>
      <c r="CP250">
        <v>0.37888490000000002</v>
      </c>
      <c r="CQ250">
        <v>16.58605</v>
      </c>
      <c r="CR250">
        <v>76.659260000000003</v>
      </c>
      <c r="CS250">
        <v>39313.17</v>
      </c>
      <c r="CT250">
        <v>0.37563089999999999</v>
      </c>
      <c r="CU250">
        <v>16.431229999999999</v>
      </c>
      <c r="CV250">
        <v>63.246229999999997</v>
      </c>
      <c r="CW250">
        <v>33406.51</v>
      </c>
      <c r="CX250">
        <v>0.3721565</v>
      </c>
      <c r="CY250">
        <v>16.436610000000002</v>
      </c>
      <c r="CZ250">
        <v>37.658230000000003</v>
      </c>
      <c r="DA250">
        <v>20457.48</v>
      </c>
      <c r="DB250">
        <v>0.36840070000000003</v>
      </c>
      <c r="DC250">
        <v>16.89864</v>
      </c>
      <c r="DD250">
        <v>17.094159999999999</v>
      </c>
      <c r="DE250">
        <v>9533.6980000000003</v>
      </c>
      <c r="DF250">
        <v>0.36432710000000001</v>
      </c>
      <c r="DG250">
        <v>17.5227</v>
      </c>
      <c r="DH250">
        <v>6.223948</v>
      </c>
      <c r="DI250">
        <v>3554.6849999999999</v>
      </c>
      <c r="DJ250">
        <v>0.3600351</v>
      </c>
      <c r="DK250">
        <v>17.850010000000001</v>
      </c>
      <c r="DL250">
        <v>1.922223</v>
      </c>
      <c r="DM250">
        <v>1120.047</v>
      </c>
      <c r="DN250">
        <v>0.35564279999999998</v>
      </c>
      <c r="DO250">
        <v>17.957519999999999</v>
      </c>
      <c r="DP250">
        <v>0.5499037</v>
      </c>
      <c r="DQ250">
        <v>324.02440000000001</v>
      </c>
      <c r="DR250">
        <v>0.35123510000000002</v>
      </c>
      <c r="DS250">
        <v>17.661339999999999</v>
      </c>
      <c r="DT250" s="1">
        <v>0.17647640000000001</v>
      </c>
      <c r="DU250">
        <v>102.9635</v>
      </c>
      <c r="DV250">
        <v>0.3466822</v>
      </c>
      <c r="DW250">
        <v>17.198820000000001</v>
      </c>
      <c r="DX250" s="1">
        <v>8.5408750000000005E-2</v>
      </c>
      <c r="DY250">
        <v>48.291020000000003</v>
      </c>
      <c r="DZ250">
        <v>0.3420359</v>
      </c>
      <c r="EA250">
        <v>16.846599999999999</v>
      </c>
      <c r="EB250" s="1">
        <v>6.5053369999999999E-2</v>
      </c>
      <c r="EC250">
        <v>36.051319999999997</v>
      </c>
      <c r="ED250">
        <v>0.33739920000000001</v>
      </c>
      <c r="EE250">
        <v>16.706759999999999</v>
      </c>
      <c r="EF250" s="1">
        <v>6.152883E-2</v>
      </c>
      <c r="EG250" s="1">
        <v>34.036270000000002</v>
      </c>
      <c r="EH250">
        <v>0.33311689999999999</v>
      </c>
      <c r="EI250">
        <v>17.040209999999998</v>
      </c>
      <c r="EJ250" s="1">
        <v>6.140516E-2</v>
      </c>
      <c r="EK250" s="1">
        <v>34.159170000000003</v>
      </c>
      <c r="EL250">
        <v>0.3295206</v>
      </c>
      <c r="EM250">
        <v>17.605530000000002</v>
      </c>
      <c r="EN250" s="1">
        <v>6.0933349999999997E-2</v>
      </c>
      <c r="EO250" s="1">
        <v>34.096359999999997</v>
      </c>
      <c r="EP250">
        <v>0.32605459999999997</v>
      </c>
      <c r="EQ250">
        <v>18.14377</v>
      </c>
      <c r="ER250" s="1">
        <v>5.8985280000000001E-2</v>
      </c>
      <c r="ES250" s="1">
        <v>33.207500000000003</v>
      </c>
      <c r="ET250">
        <v>0.32256170000000001</v>
      </c>
      <c r="EU250">
        <v>18.415520000000001</v>
      </c>
      <c r="EV250" s="1">
        <v>5.5643600000000001E-2</v>
      </c>
      <c r="EW250" s="1">
        <v>31.515619999999998</v>
      </c>
      <c r="EX250">
        <v>0.31918160000000001</v>
      </c>
      <c r="EY250">
        <v>18.160589999999999</v>
      </c>
      <c r="EZ250" s="1">
        <v>5.1469920000000002E-2</v>
      </c>
      <c r="FA250" s="1">
        <v>29.30602</v>
      </c>
      <c r="FB250">
        <v>0.31596190000000002</v>
      </c>
      <c r="FC250">
        <v>17.690200000000001</v>
      </c>
      <c r="FD250" s="1">
        <v>4.6963730000000002E-2</v>
      </c>
      <c r="FE250" s="1">
        <v>26.858260000000001</v>
      </c>
      <c r="FF250">
        <v>0.31316500000000003</v>
      </c>
      <c r="FG250">
        <v>17.31439</v>
      </c>
      <c r="FH250" s="1">
        <v>4.2451019999999999E-2</v>
      </c>
      <c r="FI250" s="1">
        <v>24.35596</v>
      </c>
      <c r="FJ250">
        <v>0.31070370000000003</v>
      </c>
      <c r="FK250">
        <v>17.196090000000002</v>
      </c>
      <c r="FL250" s="1">
        <v>3.800245E-2</v>
      </c>
      <c r="FM250" s="1">
        <v>21.855889999999999</v>
      </c>
      <c r="FN250">
        <v>0.30868770000000001</v>
      </c>
      <c r="FO250">
        <v>17.902529999999999</v>
      </c>
      <c r="FP250" s="1">
        <v>3.3625540000000002E-2</v>
      </c>
      <c r="FQ250" s="1">
        <v>19.366320000000002</v>
      </c>
      <c r="FR250">
        <v>0.30699480000000001</v>
      </c>
      <c r="FS250">
        <v>18.608779999999999</v>
      </c>
      <c r="FT250" s="1">
        <v>2.9376599999999999E-2</v>
      </c>
      <c r="FU250" s="1">
        <v>16.93112</v>
      </c>
      <c r="FV250">
        <v>0.30577520000000002</v>
      </c>
      <c r="FW250">
        <v>19.130469999999999</v>
      </c>
      <c r="FX250" s="1">
        <v>2.5441200000000001E-2</v>
      </c>
      <c r="FY250" s="1">
        <v>14.660360000000001</v>
      </c>
      <c r="FZ250">
        <v>0.30487379999999997</v>
      </c>
      <c r="GA250">
        <v>19.26951</v>
      </c>
      <c r="GB250" s="1">
        <v>2.1965999999999999E-2</v>
      </c>
      <c r="GC250" s="1">
        <v>12.64578</v>
      </c>
      <c r="GD250">
        <v>0.30424410000000002</v>
      </c>
      <c r="GE250">
        <v>18.957799999999999</v>
      </c>
      <c r="GF250" s="1">
        <v>1.9017989999999999E-2</v>
      </c>
      <c r="GG250" s="1">
        <v>10.93085</v>
      </c>
      <c r="GH250">
        <v>0.30373050000000001</v>
      </c>
      <c r="GI250">
        <v>18.38618</v>
      </c>
      <c r="GJ250" s="1">
        <v>1.656763E-2</v>
      </c>
      <c r="GK250" s="1">
        <v>9.5063139999999997</v>
      </c>
      <c r="GL250">
        <v>0.3033632</v>
      </c>
      <c r="GM250">
        <v>17.84198</v>
      </c>
      <c r="GN250" s="1">
        <v>1.452522E-2</v>
      </c>
      <c r="GO250" s="1">
        <v>8.3216470000000005</v>
      </c>
      <c r="GP250">
        <v>0.30316280000000001</v>
      </c>
      <c r="GQ250">
        <v>17.596499999999999</v>
      </c>
      <c r="GR250" s="1">
        <v>1.274933E-2</v>
      </c>
      <c r="GS250" s="1">
        <v>7.2957219999999996</v>
      </c>
      <c r="GT250">
        <v>0.30302839999999998</v>
      </c>
      <c r="GU250">
        <v>18.282869999999999</v>
      </c>
      <c r="GV250" s="1">
        <v>1.1068069999999999E-2</v>
      </c>
      <c r="GW250" s="1">
        <v>6.3350739999999996</v>
      </c>
      <c r="GX250">
        <v>0.30297740000000001</v>
      </c>
      <c r="GY250">
        <v>19.07264</v>
      </c>
      <c r="GZ250" s="1">
        <v>9.3761199999999999E-3</v>
      </c>
      <c r="HA250" s="1">
        <v>5.3728350000000002</v>
      </c>
      <c r="HB250">
        <v>0.30298540000000002</v>
      </c>
      <c r="HC250">
        <v>19.779509999999998</v>
      </c>
      <c r="HD250" s="1">
        <v>7.6830789999999998E-3</v>
      </c>
      <c r="HE250" s="1">
        <v>4.4101809999999997</v>
      </c>
      <c r="HF250">
        <v>0.30303770000000002</v>
      </c>
      <c r="HG250">
        <v>20.282209999999999</v>
      </c>
      <c r="HH250" s="1">
        <v>6.1117860000000001E-3</v>
      </c>
      <c r="HI250" s="1">
        <v>3.5123929999999999</v>
      </c>
      <c r="HJ250">
        <v>0.30313509999999999</v>
      </c>
      <c r="HK250">
        <v>20.182480000000002</v>
      </c>
      <c r="HL250" s="1">
        <v>4.7979520000000003E-3</v>
      </c>
      <c r="HM250" s="1">
        <v>2.7566809999999999</v>
      </c>
      <c r="HN250">
        <v>0.30325020000000003</v>
      </c>
      <c r="HO250">
        <v>19.524730000000002</v>
      </c>
      <c r="HP250" s="1">
        <v>3.8073270000000001E-3</v>
      </c>
      <c r="HQ250" s="1">
        <v>2.1831119999999999</v>
      </c>
      <c r="HR250">
        <v>0.30336869999999999</v>
      </c>
      <c r="HS250">
        <v>18.932919999999999</v>
      </c>
      <c r="HT250" s="1">
        <v>3.1177219999999999E-3</v>
      </c>
      <c r="HU250" s="1">
        <v>1.7820560000000001</v>
      </c>
      <c r="HV250">
        <v>0.30348799999999998</v>
      </c>
      <c r="HW250">
        <v>18.593810000000001</v>
      </c>
      <c r="HX250" s="1">
        <v>2.6569570000000002E-3</v>
      </c>
      <c r="HY250" s="1">
        <v>1.513671</v>
      </c>
      <c r="HZ250">
        <v>0.30359380000000002</v>
      </c>
      <c r="IA250">
        <v>19.143540000000002</v>
      </c>
      <c r="IB250" s="1">
        <v>2.344952E-3</v>
      </c>
      <c r="IC250" s="1">
        <v>1.3325959999999999</v>
      </c>
      <c r="ID250">
        <v>0.30368729999999999</v>
      </c>
      <c r="IE250">
        <v>20.087250000000001</v>
      </c>
      <c r="IF250" s="1">
        <v>2.119564E-3</v>
      </c>
      <c r="IG250" s="1">
        <v>1.202548</v>
      </c>
      <c r="IH250">
        <v>0.30376989999999998</v>
      </c>
      <c r="II250">
        <v>20.910270000000001</v>
      </c>
      <c r="IJ250" s="1">
        <v>1.9425270000000001E-3</v>
      </c>
      <c r="IK250" s="1">
        <v>1.101119</v>
      </c>
      <c r="IL250">
        <v>0.30382389999999998</v>
      </c>
      <c r="IM250">
        <v>21.47579</v>
      </c>
      <c r="IN250" s="1">
        <v>1.796366E-3</v>
      </c>
      <c r="IO250" s="1">
        <v>1.01763</v>
      </c>
      <c r="IP250">
        <v>0.30388039999999999</v>
      </c>
      <c r="IQ250">
        <v>21.34131</v>
      </c>
      <c r="IR250" s="1">
        <v>1.6739669999999999E-3</v>
      </c>
      <c r="IS250" s="1">
        <v>0.94770909999999997</v>
      </c>
      <c r="IT250">
        <v>0.30392740000000001</v>
      </c>
      <c r="IU250">
        <v>20.7713</v>
      </c>
      <c r="IV250" s="1">
        <v>1.571486E-3</v>
      </c>
      <c r="IW250" s="1">
        <v>0.8892428</v>
      </c>
      <c r="IX250">
        <v>0.30394870000000002</v>
      </c>
      <c r="IY250">
        <v>20.28529</v>
      </c>
      <c r="IZ250" s="1">
        <v>1.4860100000000001E-3</v>
      </c>
      <c r="JA250" s="1">
        <v>0.84048009999999995</v>
      </c>
      <c r="JB250">
        <v>0.30396770000000001</v>
      </c>
      <c r="JC250">
        <v>20.031110000000002</v>
      </c>
      <c r="JD250" s="1">
        <v>1.415089E-3</v>
      </c>
      <c r="JE250" s="1">
        <v>0.79997560000000001</v>
      </c>
      <c r="JF250">
        <v>0.30397669999999999</v>
      </c>
      <c r="JG250">
        <v>20.39601</v>
      </c>
      <c r="JH250" s="1">
        <v>1.357179E-3</v>
      </c>
      <c r="JI250" s="1">
        <v>0.76691989999999999</v>
      </c>
      <c r="JJ250">
        <v>0.30398740000000002</v>
      </c>
      <c r="JK250">
        <v>20.800789999999999</v>
      </c>
      <c r="JL250" s="1">
        <v>1.311137E-3</v>
      </c>
      <c r="JM250" s="1">
        <v>0.74049989999999999</v>
      </c>
      <c r="JN250">
        <v>0.30398989999999998</v>
      </c>
      <c r="JO250">
        <v>21.210719999999998</v>
      </c>
      <c r="JP250" s="1">
        <v>1.2733989999999999E-3</v>
      </c>
      <c r="JQ250" s="1">
        <v>0.71905160000000001</v>
      </c>
      <c r="JR250">
        <v>0.30399559999999998</v>
      </c>
      <c r="JS250">
        <v>21.118739999999999</v>
      </c>
      <c r="JT250" s="1">
        <v>1.239864E-3</v>
      </c>
      <c r="JU250" s="1">
        <v>0.70001139999999995</v>
      </c>
      <c r="JV250">
        <v>0.3039944</v>
      </c>
      <c r="JW250">
        <v>20.590340000000001</v>
      </c>
      <c r="JX250" s="1">
        <v>1.2055849999999999E-3</v>
      </c>
      <c r="JY250" s="1">
        <v>0.6808362</v>
      </c>
      <c r="JZ250">
        <v>0.3040003</v>
      </c>
      <c r="KA250">
        <v>19.94191</v>
      </c>
      <c r="KB250" s="1">
        <v>1.168531E-3</v>
      </c>
      <c r="KC250" s="1">
        <v>0.66005420000000004</v>
      </c>
      <c r="KD250">
        <v>0.30399969999999998</v>
      </c>
      <c r="KE250">
        <v>19.376850000000001</v>
      </c>
      <c r="KF250" s="1">
        <v>1.128331E-3</v>
      </c>
      <c r="KG250" s="1">
        <v>0.63754460000000002</v>
      </c>
      <c r="KH250">
        <v>0.30399670000000001</v>
      </c>
      <c r="KI250">
        <v>19.054130000000001</v>
      </c>
      <c r="KJ250" s="1">
        <v>1.0863069999999999E-3</v>
      </c>
      <c r="KK250" s="1">
        <v>0.61394199999999999</v>
      </c>
      <c r="KL250">
        <v>0.30399979999999999</v>
      </c>
      <c r="KM250">
        <v>19.476659999999999</v>
      </c>
      <c r="KN250" s="1">
        <v>1.0439340000000001E-3</v>
      </c>
      <c r="KO250" s="1">
        <v>0.59003779999999995</v>
      </c>
      <c r="KP250">
        <v>0.30400090000000002</v>
      </c>
      <c r="KQ250">
        <v>19.805530000000001</v>
      </c>
      <c r="KR250" s="1">
        <v>1.0022410000000001E-3</v>
      </c>
      <c r="KS250" s="1">
        <v>0.56648379999999998</v>
      </c>
      <c r="KT250">
        <v>0.30399470000000001</v>
      </c>
      <c r="KU250">
        <v>20.102440000000001</v>
      </c>
      <c r="KV250" s="1">
        <v>9.6182799999999997E-4</v>
      </c>
      <c r="KW250" s="1">
        <v>0.5436801</v>
      </c>
      <c r="KX250">
        <v>0.30400159999999998</v>
      </c>
      <c r="KY250">
        <v>20.20186</v>
      </c>
      <c r="KZ250" s="1">
        <v>9.2314060000000002E-4</v>
      </c>
      <c r="LA250" s="1">
        <v>0.52180159999999998</v>
      </c>
      <c r="LB250">
        <v>0.30399530000000002</v>
      </c>
      <c r="LC250">
        <v>19.82826</v>
      </c>
      <c r="LD250" s="1">
        <v>8.8618309999999995E-4</v>
      </c>
      <c r="LE250" s="1">
        <v>0.50090749999999995</v>
      </c>
      <c r="LF250">
        <v>0.30399480000000001</v>
      </c>
      <c r="LG250">
        <v>19.09909</v>
      </c>
      <c r="LH250" s="1">
        <v>8.5106669999999995E-4</v>
      </c>
      <c r="LI250" s="1">
        <v>0.48100490000000001</v>
      </c>
      <c r="LJ250">
        <v>0.3039984</v>
      </c>
      <c r="LK250">
        <v>18.440079999999998</v>
      </c>
      <c r="LL250" s="1">
        <v>8.1750949999999996E-4</v>
      </c>
      <c r="LM250" s="1">
        <v>0.46206079999999999</v>
      </c>
      <c r="LN250">
        <v>0.30399720000000002</v>
      </c>
      <c r="LO250">
        <v>18.146560000000001</v>
      </c>
      <c r="LP250" s="1">
        <v>7.8545670000000004E-4</v>
      </c>
      <c r="LQ250" s="1">
        <v>0.44397039999999999</v>
      </c>
      <c r="LR250">
        <v>0.30400129999999997</v>
      </c>
      <c r="LS250">
        <v>18.820319999999999</v>
      </c>
      <c r="LT250" s="1">
        <v>7.5486200000000002E-4</v>
      </c>
      <c r="LU250" s="1">
        <v>0.4266606</v>
      </c>
      <c r="LV250">
        <v>0.30399179999999998</v>
      </c>
      <c r="LW250">
        <v>19.544910000000002</v>
      </c>
      <c r="LX250" s="1">
        <v>7.2550839999999995E-4</v>
      </c>
      <c r="LY250" s="1">
        <v>0.41007159999999998</v>
      </c>
      <c r="LZ250">
        <v>0.30399739999999997</v>
      </c>
      <c r="MA250">
        <v>20.217600000000001</v>
      </c>
      <c r="MB250" s="1">
        <v>6.9752460000000003E-4</v>
      </c>
      <c r="MC250" s="1">
        <v>0.39422289999999999</v>
      </c>
      <c r="MD250">
        <v>0.30398570000000003</v>
      </c>
      <c r="ME250">
        <v>20.842669999999998</v>
      </c>
      <c r="MF250" s="1">
        <v>6.7089859999999995E-4</v>
      </c>
      <c r="MG250" s="1">
        <v>0.3791716</v>
      </c>
      <c r="MH250">
        <v>0.30397489999999999</v>
      </c>
      <c r="MI250">
        <v>20.777840000000001</v>
      </c>
      <c r="MJ250" s="1">
        <v>6.4559749999999999E-4</v>
      </c>
      <c r="MK250" s="1">
        <v>0.36487760000000002</v>
      </c>
      <c r="ML250">
        <v>0.30394739999999998</v>
      </c>
      <c r="MM250">
        <v>20.082059999999998</v>
      </c>
      <c r="MN250" s="1">
        <v>6.2144800000000003E-4</v>
      </c>
      <c r="MO250" s="1">
        <v>0.35121910000000001</v>
      </c>
      <c r="MP250">
        <v>0.30390699999999998</v>
      </c>
      <c r="MQ250">
        <v>19.48452</v>
      </c>
      <c r="MR250" s="1">
        <v>5.9830120000000004E-4</v>
      </c>
      <c r="MS250" s="1">
        <v>0.3381845</v>
      </c>
      <c r="MT250">
        <v>0.3038536</v>
      </c>
      <c r="MU250">
        <v>19.098939999999999</v>
      </c>
      <c r="MV250" s="1">
        <v>5.7621699999999996E-4</v>
      </c>
      <c r="MW250" s="1">
        <v>0.32573259999999998</v>
      </c>
      <c r="MX250">
        <v>0.30377739999999998</v>
      </c>
      <c r="MY250">
        <v>19.639890000000001</v>
      </c>
      <c r="MZ250" s="1">
        <v>5.551935E-4</v>
      </c>
      <c r="NA250" s="1">
        <v>0.31388280000000002</v>
      </c>
      <c r="NB250">
        <v>0.30368780000000001</v>
      </c>
      <c r="NC250">
        <v>20.448979999999999</v>
      </c>
      <c r="ND250" s="1">
        <v>5.3519099999999997E-4</v>
      </c>
      <c r="NE250" s="1">
        <v>0.30263980000000001</v>
      </c>
      <c r="NF250">
        <v>0.30357289999999998</v>
      </c>
      <c r="NG250">
        <v>21.161280000000001</v>
      </c>
      <c r="NH250" s="1">
        <v>5.1617860000000005E-4</v>
      </c>
      <c r="NI250" s="1">
        <v>0.29195480000000001</v>
      </c>
      <c r="NJ250">
        <v>0.30344339999999997</v>
      </c>
      <c r="NK250">
        <v>21.724080000000001</v>
      </c>
      <c r="NL250" s="1">
        <v>4.9802669999999996E-4</v>
      </c>
      <c r="NM250" s="1">
        <v>0.28174630000000001</v>
      </c>
      <c r="NN250">
        <v>0.30331019999999997</v>
      </c>
      <c r="NO250">
        <v>21.596070000000001</v>
      </c>
      <c r="NP250" s="1">
        <v>4.806821E-4</v>
      </c>
      <c r="NQ250" s="1">
        <v>0.2719839</v>
      </c>
      <c r="NR250">
        <v>0.30317290000000002</v>
      </c>
      <c r="NS250">
        <v>21.080649999999999</v>
      </c>
      <c r="NT250" s="1">
        <v>4.6406509999999998E-4</v>
      </c>
      <c r="NU250" s="1">
        <v>0.26263959999999997</v>
      </c>
      <c r="NV250">
        <v>0.30303170000000001</v>
      </c>
      <c r="NW250">
        <v>20.64011</v>
      </c>
      <c r="NX250" s="1">
        <v>4.4819359999999998E-4</v>
      </c>
      <c r="NY250" s="1">
        <v>0.25370330000000002</v>
      </c>
      <c r="NZ250">
        <v>0.30290280000000003</v>
      </c>
      <c r="OA250">
        <v>20.441600000000001</v>
      </c>
      <c r="OB250" s="1">
        <v>4.3348639999999999E-4</v>
      </c>
      <c r="OC250" s="1">
        <v>0.2453931</v>
      </c>
      <c r="OD250">
        <v>0.30278110000000003</v>
      </c>
      <c r="OE250">
        <v>20.579319999999999</v>
      </c>
      <c r="OF250" s="1">
        <v>4.205654E-4</v>
      </c>
      <c r="OG250" s="1">
        <v>0.2380428</v>
      </c>
      <c r="OH250">
        <v>0.30268329999999999</v>
      </c>
      <c r="OI250">
        <v>21.264810000000001</v>
      </c>
      <c r="OJ250" s="1">
        <v>4.096751E-4</v>
      </c>
      <c r="OK250" s="1">
        <v>0.23184730000000001</v>
      </c>
    </row>
    <row r="251" spans="1:401" x14ac:dyDescent="0.35">
      <c r="A251">
        <v>257</v>
      </c>
      <c r="B251" t="s">
        <v>4</v>
      </c>
      <c r="C251" t="s">
        <v>181</v>
      </c>
      <c r="D251" t="s">
        <v>257</v>
      </c>
      <c r="E251">
        <v>952.87800000000004</v>
      </c>
      <c r="F251">
        <v>0.74792530000000002</v>
      </c>
      <c r="G251">
        <v>17.602309999999999</v>
      </c>
      <c r="H251">
        <v>0</v>
      </c>
      <c r="I251">
        <v>0</v>
      </c>
      <c r="J251">
        <v>0.74625330000000001</v>
      </c>
      <c r="K251">
        <v>17.442319999999999</v>
      </c>
      <c r="L251">
        <v>0</v>
      </c>
      <c r="M251">
        <v>0</v>
      </c>
      <c r="N251">
        <v>0.74451290000000003</v>
      </c>
      <c r="O251">
        <v>17.532810000000001</v>
      </c>
      <c r="P251">
        <v>0</v>
      </c>
      <c r="Q251">
        <v>0</v>
      </c>
      <c r="R251">
        <v>0.74272510000000003</v>
      </c>
      <c r="S251">
        <v>17.326820000000001</v>
      </c>
      <c r="T251">
        <v>0</v>
      </c>
      <c r="U251">
        <v>0</v>
      </c>
      <c r="V251">
        <v>0.74089369999999999</v>
      </c>
      <c r="W251">
        <v>17.357309999999998</v>
      </c>
      <c r="X251">
        <v>0</v>
      </c>
      <c r="Y251">
        <v>0</v>
      </c>
      <c r="Z251">
        <v>0.73900750000000004</v>
      </c>
      <c r="AA251">
        <v>17.174489999999999</v>
      </c>
      <c r="AB251">
        <v>0</v>
      </c>
      <c r="AC251">
        <v>0</v>
      </c>
      <c r="AD251">
        <v>0.73707180000000005</v>
      </c>
      <c r="AE251">
        <v>17.142410000000002</v>
      </c>
      <c r="AF251">
        <v>0</v>
      </c>
      <c r="AG251">
        <v>0</v>
      </c>
      <c r="AH251">
        <v>0.73506899999999997</v>
      </c>
      <c r="AI251">
        <v>17.16215</v>
      </c>
      <c r="AJ251">
        <v>0</v>
      </c>
      <c r="AK251">
        <v>0</v>
      </c>
      <c r="AL251">
        <v>0.73302109999999998</v>
      </c>
      <c r="AM251">
        <v>17.126249999999999</v>
      </c>
      <c r="AN251">
        <v>0</v>
      </c>
      <c r="AO251">
        <v>0</v>
      </c>
      <c r="AP251">
        <v>0.73093180000000002</v>
      </c>
      <c r="AQ251">
        <v>16.998999999999999</v>
      </c>
      <c r="AR251">
        <v>0</v>
      </c>
      <c r="AS251">
        <v>0</v>
      </c>
      <c r="AT251">
        <v>0.72880389999999995</v>
      </c>
      <c r="AU251">
        <v>17.12781</v>
      </c>
      <c r="AV251">
        <v>0</v>
      </c>
      <c r="AW251">
        <v>0</v>
      </c>
      <c r="AX251">
        <v>0.72663719999999998</v>
      </c>
      <c r="AY251">
        <v>16.93853</v>
      </c>
      <c r="AZ251" s="1">
        <v>8.4310599999999995E-32</v>
      </c>
      <c r="BA251" s="1">
        <v>3.3316120000000003E-29</v>
      </c>
      <c r="BB251">
        <v>0.72450979999999998</v>
      </c>
      <c r="BC251">
        <v>16.745239999999999</v>
      </c>
      <c r="BD251" s="1">
        <v>3.5212560000000002E-21</v>
      </c>
      <c r="BE251" s="1">
        <v>1.3919199999999999E-18</v>
      </c>
      <c r="BF251">
        <v>0.72237960000000001</v>
      </c>
      <c r="BG251">
        <v>16.677129999999998</v>
      </c>
      <c r="BH251" s="1">
        <v>2.1456999999999999E-13</v>
      </c>
      <c r="BI251" s="1">
        <v>7.1406389999999999E-11</v>
      </c>
      <c r="BJ251">
        <v>0.72021389999999996</v>
      </c>
      <c r="BK251">
        <v>16.56795</v>
      </c>
      <c r="BL251" s="1">
        <v>1.4734859999999999E-8</v>
      </c>
      <c r="BM251" s="1">
        <v>4.4619079999999998E-6</v>
      </c>
      <c r="BN251">
        <v>0.71801470000000001</v>
      </c>
      <c r="BO251">
        <v>16.516089999999998</v>
      </c>
      <c r="BP251" s="1">
        <v>1.4158779999999999E-5</v>
      </c>
      <c r="BQ251" s="1">
        <v>4.499383E-3</v>
      </c>
      <c r="BR251">
        <v>0.71582159999999995</v>
      </c>
      <c r="BS251">
        <v>16.44284</v>
      </c>
      <c r="BT251" s="1">
        <v>2.036618E-3</v>
      </c>
      <c r="BU251">
        <v>0.67654820000000004</v>
      </c>
      <c r="BV251">
        <v>0.71361200000000002</v>
      </c>
      <c r="BW251">
        <v>16.597760000000001</v>
      </c>
      <c r="BX251" s="1">
        <v>8.1291150000000006E-2</v>
      </c>
      <c r="BY251">
        <v>28.106079999999999</v>
      </c>
      <c r="BZ251">
        <v>0.71131619999999995</v>
      </c>
      <c r="CA251">
        <v>16.85914</v>
      </c>
      <c r="CB251">
        <v>1.2162580000000001</v>
      </c>
      <c r="CC251">
        <v>436.06150000000002</v>
      </c>
      <c r="CD251">
        <v>0.70883819999999997</v>
      </c>
      <c r="CE251">
        <v>17.099810000000002</v>
      </c>
      <c r="CF251">
        <v>8.2490550000000002</v>
      </c>
      <c r="CG251">
        <v>3059.5770000000002</v>
      </c>
      <c r="CH251">
        <v>0.70605030000000002</v>
      </c>
      <c r="CI251">
        <v>17.183039999999998</v>
      </c>
      <c r="CJ251">
        <v>29.11298</v>
      </c>
      <c r="CK251">
        <v>11135.39</v>
      </c>
      <c r="CL251">
        <v>0.70313550000000002</v>
      </c>
      <c r="CM251">
        <v>16.91798</v>
      </c>
      <c r="CN251">
        <v>59.391159999999999</v>
      </c>
      <c r="CO251">
        <v>23373.19</v>
      </c>
      <c r="CP251">
        <v>0.70015070000000001</v>
      </c>
      <c r="CQ251">
        <v>16.597339999999999</v>
      </c>
      <c r="CR251">
        <v>76.218339999999998</v>
      </c>
      <c r="CS251">
        <v>30794.01</v>
      </c>
      <c r="CT251">
        <v>0.69715389999999999</v>
      </c>
      <c r="CU251">
        <v>16.427659999999999</v>
      </c>
      <c r="CV251">
        <v>66.109179999999995</v>
      </c>
      <c r="CW251">
        <v>27349.95</v>
      </c>
      <c r="CX251">
        <v>0.6941851</v>
      </c>
      <c r="CY251">
        <v>16.426439999999999</v>
      </c>
      <c r="CZ251">
        <v>41.181269999999998</v>
      </c>
      <c r="DA251">
        <v>17406.93</v>
      </c>
      <c r="DB251">
        <v>0.69092039999999999</v>
      </c>
      <c r="DC251">
        <v>16.895420000000001</v>
      </c>
      <c r="DD251">
        <v>19.4543</v>
      </c>
      <c r="DE251">
        <v>8383.598</v>
      </c>
      <c r="DF251">
        <v>0.6874055</v>
      </c>
      <c r="DG251">
        <v>17.53453</v>
      </c>
      <c r="DH251">
        <v>7.3274410000000003</v>
      </c>
      <c r="DI251">
        <v>3211.038</v>
      </c>
      <c r="DJ251">
        <v>0.68378620000000001</v>
      </c>
      <c r="DK251">
        <v>17.887029999999999</v>
      </c>
      <c r="DL251">
        <v>2.3215509999999999</v>
      </c>
      <c r="DM251">
        <v>1031.309</v>
      </c>
      <c r="DN251">
        <v>0.68013939999999995</v>
      </c>
      <c r="DO251">
        <v>18.005400000000002</v>
      </c>
      <c r="DP251">
        <v>0.66936649999999998</v>
      </c>
      <c r="DQ251">
        <v>299.51209999999998</v>
      </c>
      <c r="DR251">
        <v>0.67655909999999997</v>
      </c>
      <c r="DS251">
        <v>17.709769999999999</v>
      </c>
      <c r="DT251">
        <v>0.20760339999999999</v>
      </c>
      <c r="DU251">
        <v>92.196690000000004</v>
      </c>
      <c r="DV251">
        <v>0.67282540000000002</v>
      </c>
      <c r="DW251">
        <v>17.22758</v>
      </c>
      <c r="DX251" s="1">
        <v>9.2787659999999994E-2</v>
      </c>
      <c r="DY251">
        <v>40.15428</v>
      </c>
      <c r="DZ251">
        <v>0.66900570000000004</v>
      </c>
      <c r="EA251">
        <v>16.852820000000001</v>
      </c>
      <c r="EB251" s="1">
        <v>6.6585179999999994E-2</v>
      </c>
      <c r="EC251">
        <v>28.228449999999999</v>
      </c>
      <c r="ED251">
        <v>0.66536059999999997</v>
      </c>
      <c r="EE251">
        <v>16.692270000000001</v>
      </c>
      <c r="EF251" s="1">
        <v>6.1648750000000002E-2</v>
      </c>
      <c r="EG251" s="1">
        <v>25.997309999999999</v>
      </c>
      <c r="EH251">
        <v>0.66275899999999999</v>
      </c>
      <c r="EI251">
        <v>17.0168</v>
      </c>
      <c r="EJ251" s="1">
        <v>6.1361699999999998E-2</v>
      </c>
      <c r="EK251" s="1">
        <v>25.880050000000001</v>
      </c>
      <c r="EL251">
        <v>0.66232849999999999</v>
      </c>
      <c r="EM251">
        <v>17.60549</v>
      </c>
      <c r="EN251" s="1">
        <v>6.1062270000000002E-2</v>
      </c>
      <c r="EO251" s="1">
        <v>25.738579999999999</v>
      </c>
      <c r="EP251">
        <v>0.66213639999999996</v>
      </c>
      <c r="EQ251">
        <v>18.166640000000001</v>
      </c>
      <c r="ER251" s="1">
        <v>5.9349489999999998E-2</v>
      </c>
      <c r="ES251" s="1">
        <v>25.000830000000001</v>
      </c>
      <c r="ET251">
        <v>0.6620182</v>
      </c>
      <c r="EU251">
        <v>18.447040000000001</v>
      </c>
      <c r="EV251" s="1">
        <v>5.6195290000000002E-2</v>
      </c>
      <c r="EW251" s="1">
        <v>23.649789999999999</v>
      </c>
      <c r="EX251">
        <v>0.66224329999999998</v>
      </c>
      <c r="EY251">
        <v>18.19408</v>
      </c>
      <c r="EZ251" s="1">
        <v>5.2124299999999998E-2</v>
      </c>
      <c r="FA251" s="1">
        <v>21.89761</v>
      </c>
      <c r="FB251">
        <v>0.66268360000000004</v>
      </c>
      <c r="FC251">
        <v>17.713190000000001</v>
      </c>
      <c r="FD251" s="1">
        <v>4.7653229999999998E-2</v>
      </c>
      <c r="FE251" s="1">
        <v>19.966180000000001</v>
      </c>
      <c r="FF251">
        <v>0.66360839999999999</v>
      </c>
      <c r="FG251">
        <v>17.313469999999999</v>
      </c>
      <c r="FH251" s="1">
        <v>4.3141209999999999E-2</v>
      </c>
      <c r="FI251" s="1">
        <v>18.011780000000002</v>
      </c>
      <c r="FJ251">
        <v>0.66484120000000002</v>
      </c>
      <c r="FK251">
        <v>17.187280000000001</v>
      </c>
      <c r="FL251" s="1">
        <v>3.8687720000000002E-2</v>
      </c>
      <c r="FM251" s="1">
        <v>16.096260000000001</v>
      </c>
      <c r="FN251">
        <v>0.66670160000000001</v>
      </c>
      <c r="FO251">
        <v>17.88944</v>
      </c>
      <c r="FP251" s="1">
        <v>3.4304759999999997E-2</v>
      </c>
      <c r="FQ251" s="1">
        <v>14.21585</v>
      </c>
      <c r="FR251">
        <v>0.66901279999999996</v>
      </c>
      <c r="FS251">
        <v>18.600660000000001</v>
      </c>
      <c r="FT251" s="1">
        <v>3.0028679999999999E-2</v>
      </c>
      <c r="FU251" s="1">
        <v>12.38679</v>
      </c>
      <c r="FV251">
        <v>0.67075059999999997</v>
      </c>
      <c r="FW251">
        <v>19.12576</v>
      </c>
      <c r="FX251" s="1">
        <v>2.6033150000000001E-2</v>
      </c>
      <c r="FY251" s="1">
        <v>10.688940000000001</v>
      </c>
      <c r="FZ251">
        <v>0.67223270000000002</v>
      </c>
      <c r="GA251">
        <v>19.287960000000002</v>
      </c>
      <c r="GB251" s="1">
        <v>2.2479450000000002E-2</v>
      </c>
      <c r="GC251" s="1">
        <v>9.1874129999999994</v>
      </c>
      <c r="GD251">
        <v>0.67366499999999996</v>
      </c>
      <c r="GE251">
        <v>18.99475</v>
      </c>
      <c r="GF251" s="1">
        <v>1.9448710000000001E-2</v>
      </c>
      <c r="GG251" s="1">
        <v>7.9131780000000003</v>
      </c>
      <c r="GH251">
        <v>0.67476579999999997</v>
      </c>
      <c r="GI251">
        <v>18.426870000000001</v>
      </c>
      <c r="GJ251" s="1">
        <v>1.6923569999999999E-2</v>
      </c>
      <c r="GK251" s="1">
        <v>6.8586049999999998</v>
      </c>
      <c r="GL251">
        <v>0.67568499999999998</v>
      </c>
      <c r="GM251">
        <v>17.869959999999999</v>
      </c>
      <c r="GN251" s="1">
        <v>1.482355E-2</v>
      </c>
      <c r="GO251" s="1">
        <v>5.987711</v>
      </c>
      <c r="GP251">
        <v>0.67654040000000004</v>
      </c>
      <c r="GQ251">
        <v>17.614619999999999</v>
      </c>
      <c r="GR251" s="1">
        <v>1.301532E-2</v>
      </c>
      <c r="GS251" s="1">
        <v>5.2433800000000002</v>
      </c>
      <c r="GT251">
        <v>0.67719479999999999</v>
      </c>
      <c r="GU251">
        <v>18.288620000000002</v>
      </c>
      <c r="GV251" s="1">
        <v>1.1325770000000001E-2</v>
      </c>
      <c r="GW251" s="1">
        <v>4.5574139999999996</v>
      </c>
      <c r="GX251">
        <v>0.67773499999999998</v>
      </c>
      <c r="GY251">
        <v>19.076840000000001</v>
      </c>
      <c r="GZ251" s="1">
        <v>9.6374000000000008E-3</v>
      </c>
      <c r="HA251" s="1">
        <v>3.8773740000000001</v>
      </c>
      <c r="HB251">
        <v>0.67815119999999995</v>
      </c>
      <c r="HC251">
        <v>19.788989999999998</v>
      </c>
      <c r="HD251" s="1">
        <v>7.9388840000000002E-3</v>
      </c>
      <c r="HE251" s="1">
        <v>3.1959919999999999</v>
      </c>
      <c r="HF251">
        <v>0.67850580000000005</v>
      </c>
      <c r="HG251">
        <v>20.32142</v>
      </c>
      <c r="HH251" s="1">
        <v>6.3406629999999999E-3</v>
      </c>
      <c r="HI251" s="1">
        <v>2.5538729999999998</v>
      </c>
      <c r="HJ251">
        <v>0.67877600000000005</v>
      </c>
      <c r="HK251">
        <v>20.236219999999999</v>
      </c>
      <c r="HL251" s="1">
        <v>4.9817730000000001E-3</v>
      </c>
      <c r="HM251" s="1">
        <v>2.0059640000000001</v>
      </c>
      <c r="HN251">
        <v>0.67898860000000005</v>
      </c>
      <c r="HO251">
        <v>19.57441</v>
      </c>
      <c r="HP251" s="1">
        <v>3.9412600000000002E-3</v>
      </c>
      <c r="HQ251" s="1">
        <v>1.584676</v>
      </c>
      <c r="HR251">
        <v>0.67913829999999997</v>
      </c>
      <c r="HS251">
        <v>18.962050000000001</v>
      </c>
      <c r="HT251" s="1">
        <v>3.2088709999999999E-3</v>
      </c>
      <c r="HU251" s="1">
        <v>1.2872920000000001</v>
      </c>
      <c r="HV251">
        <v>0.67920800000000003</v>
      </c>
      <c r="HW251">
        <v>18.60699</v>
      </c>
      <c r="HX251" s="1">
        <v>2.7175989999999998E-3</v>
      </c>
      <c r="HY251" s="1">
        <v>1.0875870000000001</v>
      </c>
      <c r="HZ251">
        <v>0.67924839999999997</v>
      </c>
      <c r="IA251">
        <v>19.145330000000001</v>
      </c>
      <c r="IB251" s="1">
        <v>2.38668E-3</v>
      </c>
      <c r="IC251" s="1">
        <v>0.95347769999999998</v>
      </c>
      <c r="ID251">
        <v>0.67927859999999995</v>
      </c>
      <c r="IE251">
        <v>20.09235</v>
      </c>
      <c r="IF251" s="1">
        <v>2.1506889999999999E-3</v>
      </c>
      <c r="IG251" s="1">
        <v>0.85820909999999995</v>
      </c>
      <c r="IH251">
        <v>0.67925049999999998</v>
      </c>
      <c r="II251">
        <v>20.924479999999999</v>
      </c>
      <c r="IJ251" s="1">
        <v>1.967557E-3</v>
      </c>
      <c r="IK251" s="1">
        <v>0.78472500000000001</v>
      </c>
      <c r="IL251">
        <v>0.67922130000000003</v>
      </c>
      <c r="IM251">
        <v>21.511669999999999</v>
      </c>
      <c r="IN251" s="1">
        <v>1.817225E-3</v>
      </c>
      <c r="IO251" s="1">
        <v>0.72453380000000001</v>
      </c>
      <c r="IP251">
        <v>0.67917620000000001</v>
      </c>
      <c r="IQ251">
        <v>21.384989999999998</v>
      </c>
      <c r="IR251" s="1">
        <v>1.6914250000000001E-3</v>
      </c>
      <c r="IS251" s="1">
        <v>0.67416310000000002</v>
      </c>
      <c r="IT251">
        <v>0.67916220000000005</v>
      </c>
      <c r="IU251">
        <v>20.810980000000001</v>
      </c>
      <c r="IV251" s="1">
        <v>1.5860710000000001E-3</v>
      </c>
      <c r="IW251" s="1">
        <v>0.63202570000000002</v>
      </c>
      <c r="IX251">
        <v>0.67910060000000005</v>
      </c>
      <c r="IY251">
        <v>20.311610000000002</v>
      </c>
      <c r="IZ251" s="1">
        <v>1.498161E-3</v>
      </c>
      <c r="JA251" s="1">
        <v>0.59684349999999997</v>
      </c>
      <c r="JB251">
        <v>0.67906630000000001</v>
      </c>
      <c r="JC251">
        <v>20.041830000000001</v>
      </c>
      <c r="JD251" s="1">
        <v>1.4251450000000001E-3</v>
      </c>
      <c r="JE251" s="1">
        <v>0.56759329999999997</v>
      </c>
      <c r="JF251">
        <v>0.67904659999999994</v>
      </c>
      <c r="JG251">
        <v>20.394819999999999</v>
      </c>
      <c r="JH251" s="1">
        <v>1.365294E-3</v>
      </c>
      <c r="JI251" s="1">
        <v>0.5436301</v>
      </c>
      <c r="JJ251">
        <v>0.67902070000000003</v>
      </c>
      <c r="JK251">
        <v>20.78989</v>
      </c>
      <c r="JL251" s="1">
        <v>1.3175870000000001E-3</v>
      </c>
      <c r="JM251" s="1">
        <v>0.52444239999999998</v>
      </c>
      <c r="JN251">
        <v>0.67897859999999999</v>
      </c>
      <c r="JO251">
        <v>21.214369999999999</v>
      </c>
      <c r="JP251" s="1">
        <v>1.2787829999999999E-3</v>
      </c>
      <c r="JQ251" s="1">
        <v>0.50895049999999997</v>
      </c>
      <c r="JR251">
        <v>0.67899699999999996</v>
      </c>
      <c r="JS251">
        <v>21.149270000000001</v>
      </c>
      <c r="JT251" s="1">
        <v>1.2449290000000001E-3</v>
      </c>
      <c r="JU251" s="1">
        <v>0.4954133</v>
      </c>
      <c r="JV251">
        <v>0.6789674</v>
      </c>
      <c r="JW251">
        <v>20.643049999999999</v>
      </c>
      <c r="JX251" s="1">
        <v>1.2109E-3</v>
      </c>
      <c r="JY251" s="1">
        <v>0.48197790000000001</v>
      </c>
      <c r="JZ251">
        <v>0.67896699999999999</v>
      </c>
      <c r="KA251">
        <v>19.999739999999999</v>
      </c>
      <c r="KB251" s="1">
        <v>1.1743400000000001E-3</v>
      </c>
      <c r="KC251" s="1">
        <v>0.4675086</v>
      </c>
      <c r="KD251">
        <v>0.67895380000000005</v>
      </c>
      <c r="KE251">
        <v>19.416709999999998</v>
      </c>
      <c r="KF251" s="1">
        <v>1.134557E-3</v>
      </c>
      <c r="KG251" s="1">
        <v>0.45178180000000001</v>
      </c>
      <c r="KH251">
        <v>0.67893950000000003</v>
      </c>
      <c r="KI251">
        <v>19.065799999999999</v>
      </c>
      <c r="KJ251" s="1">
        <v>1.0927389999999999E-3</v>
      </c>
      <c r="KK251" s="1">
        <v>0.4352162</v>
      </c>
      <c r="KL251">
        <v>0.67894589999999999</v>
      </c>
      <c r="KM251">
        <v>19.476299999999998</v>
      </c>
      <c r="KN251" s="1">
        <v>1.050378E-3</v>
      </c>
      <c r="KO251" s="1">
        <v>0.41837200000000002</v>
      </c>
      <c r="KP251">
        <v>0.67894189999999999</v>
      </c>
      <c r="KQ251">
        <v>19.799399999999999</v>
      </c>
      <c r="KR251" s="1">
        <v>1.0085210000000001E-3</v>
      </c>
      <c r="KS251" s="1">
        <v>0.40170670000000003</v>
      </c>
      <c r="KT251">
        <v>0.67894270000000001</v>
      </c>
      <c r="KU251">
        <v>20.110520000000001</v>
      </c>
      <c r="KV251" s="1">
        <v>9.6787459999999996E-4</v>
      </c>
      <c r="KW251" s="1">
        <v>0.38553969999999999</v>
      </c>
      <c r="KX251">
        <v>0.67894010000000005</v>
      </c>
      <c r="KY251">
        <v>20.253209999999999</v>
      </c>
      <c r="KZ251" s="1">
        <v>9.289255E-4</v>
      </c>
      <c r="LA251" s="1">
        <v>0.37002620000000003</v>
      </c>
      <c r="LB251">
        <v>0.67894169999999998</v>
      </c>
      <c r="LC251">
        <v>19.89068</v>
      </c>
      <c r="LD251" s="1">
        <v>8.916986E-4</v>
      </c>
      <c r="LE251" s="1">
        <v>0.35519149999999999</v>
      </c>
      <c r="LF251">
        <v>0.67894109999999996</v>
      </c>
      <c r="LG251">
        <v>19.158639999999998</v>
      </c>
      <c r="LH251" s="1">
        <v>8.5631110000000004E-4</v>
      </c>
      <c r="LI251" s="1">
        <v>0.34105970000000002</v>
      </c>
      <c r="LJ251">
        <v>0.67894639999999995</v>
      </c>
      <c r="LK251">
        <v>18.48245</v>
      </c>
      <c r="LL251" s="1">
        <v>8.2251700000000004E-4</v>
      </c>
      <c r="LM251" s="1">
        <v>0.32761600000000002</v>
      </c>
      <c r="LN251">
        <v>0.67894410000000005</v>
      </c>
      <c r="LO251">
        <v>18.17971</v>
      </c>
      <c r="LP251" s="1">
        <v>7.9024049999999995E-4</v>
      </c>
      <c r="LQ251" s="1">
        <v>0.31477949999999999</v>
      </c>
      <c r="LR251">
        <v>0.67892770000000002</v>
      </c>
      <c r="LS251">
        <v>18.835930000000001</v>
      </c>
      <c r="LT251" s="1">
        <v>7.5944710000000004E-4</v>
      </c>
      <c r="LU251" s="1">
        <v>0.30250510000000003</v>
      </c>
      <c r="LV251">
        <v>0.67893630000000005</v>
      </c>
      <c r="LW251">
        <v>19.55397</v>
      </c>
      <c r="LX251" s="1">
        <v>7.2989479999999998E-4</v>
      </c>
      <c r="LY251" s="1">
        <v>0.29073349999999998</v>
      </c>
      <c r="LZ251">
        <v>0.67893490000000001</v>
      </c>
      <c r="MA251">
        <v>20.237490000000001</v>
      </c>
      <c r="MB251" s="1">
        <v>7.0170339999999995E-4</v>
      </c>
      <c r="MC251" s="1">
        <v>0.27948719999999999</v>
      </c>
      <c r="MD251">
        <v>0.67893490000000001</v>
      </c>
      <c r="ME251">
        <v>20.88551</v>
      </c>
      <c r="MF251" s="1">
        <v>6.7487039999999997E-4</v>
      </c>
      <c r="MG251" s="1">
        <v>0.26879750000000002</v>
      </c>
      <c r="MH251">
        <v>0.67891480000000004</v>
      </c>
      <c r="MI251">
        <v>20.824200000000001</v>
      </c>
      <c r="MJ251" s="1">
        <v>6.4937369999999999E-4</v>
      </c>
      <c r="MK251" s="1">
        <v>0.25864140000000002</v>
      </c>
      <c r="ML251">
        <v>0.67890229999999996</v>
      </c>
      <c r="MM251">
        <v>20.13026</v>
      </c>
      <c r="MN251" s="1">
        <v>6.2506400000000004E-4</v>
      </c>
      <c r="MO251" s="1">
        <v>0.248945</v>
      </c>
      <c r="MP251">
        <v>0.67886000000000002</v>
      </c>
      <c r="MQ251">
        <v>19.522870000000001</v>
      </c>
      <c r="MR251" s="1">
        <v>6.0175430000000002E-4</v>
      </c>
      <c r="MS251" s="1">
        <v>0.2396847</v>
      </c>
      <c r="MT251">
        <v>0.67880110000000005</v>
      </c>
      <c r="MU251">
        <v>19.137730000000001</v>
      </c>
      <c r="MV251" s="1">
        <v>5.7951149999999996E-4</v>
      </c>
      <c r="MW251" s="1">
        <v>0.2308289</v>
      </c>
      <c r="MX251">
        <v>0.67875249999999998</v>
      </c>
      <c r="MY251">
        <v>19.654789999999998</v>
      </c>
      <c r="MZ251" s="1">
        <v>5.5832639999999997E-4</v>
      </c>
      <c r="NA251" s="1">
        <v>0.22239390000000001</v>
      </c>
      <c r="NB251">
        <v>0.67869000000000002</v>
      </c>
      <c r="NC251">
        <v>20.459350000000001</v>
      </c>
      <c r="ND251" s="1">
        <v>5.3816629999999996E-4</v>
      </c>
      <c r="NE251" s="1">
        <v>0.21438009999999999</v>
      </c>
      <c r="NF251">
        <v>0.67862540000000005</v>
      </c>
      <c r="NG251">
        <v>21.174410000000002</v>
      </c>
      <c r="NH251" s="1">
        <v>5.1901200000000001E-4</v>
      </c>
      <c r="NI251" s="1">
        <v>0.2067591</v>
      </c>
      <c r="NJ251">
        <v>0.67855270000000001</v>
      </c>
      <c r="NK251">
        <v>21.74858</v>
      </c>
      <c r="NL251" s="1">
        <v>5.0073260000000003E-4</v>
      </c>
      <c r="NM251" s="1">
        <v>0.1994747</v>
      </c>
      <c r="NN251">
        <v>0.6785291</v>
      </c>
      <c r="NO251">
        <v>21.63289</v>
      </c>
      <c r="NP251" s="1">
        <v>4.8327789999999998E-4</v>
      </c>
      <c r="NQ251" s="1">
        <v>0.1925074</v>
      </c>
      <c r="NR251">
        <v>0.67847310000000005</v>
      </c>
      <c r="NS251">
        <v>21.113659999999999</v>
      </c>
      <c r="NT251" s="1">
        <v>4.66551E-4</v>
      </c>
      <c r="NU251" s="1">
        <v>0.18583740000000001</v>
      </c>
      <c r="NV251">
        <v>0.67844539999999998</v>
      </c>
      <c r="NW251">
        <v>20.66179</v>
      </c>
      <c r="NX251" s="1">
        <v>4.5055540000000003E-4</v>
      </c>
      <c r="NY251" s="1">
        <v>0.1794463</v>
      </c>
      <c r="NZ251">
        <v>0.67843290000000001</v>
      </c>
      <c r="OA251">
        <v>20.441929999999999</v>
      </c>
      <c r="OB251" s="1">
        <v>4.3564199999999997E-4</v>
      </c>
      <c r="OC251" s="1">
        <v>0.17347570000000001</v>
      </c>
      <c r="OD251">
        <v>0.6784559</v>
      </c>
      <c r="OE251">
        <v>20.565380000000001</v>
      </c>
      <c r="OF251" s="1">
        <v>4.22426E-4</v>
      </c>
      <c r="OG251" s="1">
        <v>0.16814789999999999</v>
      </c>
      <c r="OH251">
        <v>0.67848629999999999</v>
      </c>
      <c r="OI251">
        <v>21.243110000000001</v>
      </c>
      <c r="OJ251" s="1">
        <v>4.1122499999999998E-4</v>
      </c>
      <c r="OK251" s="1">
        <v>0.16363759999999999</v>
      </c>
    </row>
    <row r="252" spans="1:401" x14ac:dyDescent="0.35">
      <c r="A252">
        <v>258</v>
      </c>
      <c r="B252" t="s">
        <v>4</v>
      </c>
      <c r="C252" t="s">
        <v>181</v>
      </c>
      <c r="D252" t="s">
        <v>258</v>
      </c>
      <c r="E252">
        <v>910.22730000000001</v>
      </c>
      <c r="F252">
        <v>0.72948060000000003</v>
      </c>
      <c r="G252">
        <v>17.606030000000001</v>
      </c>
      <c r="H252">
        <v>0</v>
      </c>
      <c r="I252">
        <v>0</v>
      </c>
      <c r="J252">
        <v>0.72765310000000005</v>
      </c>
      <c r="K252">
        <v>17.470009999999998</v>
      </c>
      <c r="L252">
        <v>0</v>
      </c>
      <c r="M252">
        <v>0</v>
      </c>
      <c r="N252">
        <v>0.72575520000000004</v>
      </c>
      <c r="O252">
        <v>17.576280000000001</v>
      </c>
      <c r="P252">
        <v>0</v>
      </c>
      <c r="Q252">
        <v>0</v>
      </c>
      <c r="R252">
        <v>0.72381070000000003</v>
      </c>
      <c r="S252">
        <v>17.377949999999998</v>
      </c>
      <c r="T252">
        <v>0</v>
      </c>
      <c r="U252">
        <v>0</v>
      </c>
      <c r="V252">
        <v>0.72181980000000001</v>
      </c>
      <c r="W252">
        <v>17.388380000000002</v>
      </c>
      <c r="X252">
        <v>0</v>
      </c>
      <c r="Y252">
        <v>0</v>
      </c>
      <c r="Z252">
        <v>0.71978699999999995</v>
      </c>
      <c r="AA252">
        <v>17.186589999999999</v>
      </c>
      <c r="AB252">
        <v>0</v>
      </c>
      <c r="AC252">
        <v>0</v>
      </c>
      <c r="AD252">
        <v>0.71769159999999999</v>
      </c>
      <c r="AE252">
        <v>17.137840000000001</v>
      </c>
      <c r="AF252">
        <v>0</v>
      </c>
      <c r="AG252">
        <v>0</v>
      </c>
      <c r="AH252">
        <v>0.71552229999999994</v>
      </c>
      <c r="AI252">
        <v>17.153749999999999</v>
      </c>
      <c r="AJ252">
        <v>0</v>
      </c>
      <c r="AK252">
        <v>0</v>
      </c>
      <c r="AL252">
        <v>0.71328970000000003</v>
      </c>
      <c r="AM252">
        <v>17.128329999999998</v>
      </c>
      <c r="AN252">
        <v>0</v>
      </c>
      <c r="AO252">
        <v>0</v>
      </c>
      <c r="AP252">
        <v>0.71103749999999999</v>
      </c>
      <c r="AQ252">
        <v>17.021830000000001</v>
      </c>
      <c r="AR252">
        <v>0</v>
      </c>
      <c r="AS252">
        <v>0</v>
      </c>
      <c r="AT252">
        <v>0.70873640000000004</v>
      </c>
      <c r="AU252">
        <v>17.16207</v>
      </c>
      <c r="AV252">
        <v>0</v>
      </c>
      <c r="AW252">
        <v>0</v>
      </c>
      <c r="AX252">
        <v>0.70636770000000004</v>
      </c>
      <c r="AY252">
        <v>16.97953</v>
      </c>
      <c r="AZ252" s="1">
        <v>1.2594169999999999E-32</v>
      </c>
      <c r="BA252" s="1">
        <v>4.8278150000000002E-30</v>
      </c>
      <c r="BB252">
        <v>0.70406190000000002</v>
      </c>
      <c r="BC252">
        <v>16.78154</v>
      </c>
      <c r="BD252" s="1">
        <v>4.9412890000000001E-22</v>
      </c>
      <c r="BE252" s="1">
        <v>1.895481E-19</v>
      </c>
      <c r="BF252">
        <v>0.70172970000000001</v>
      </c>
      <c r="BG252">
        <v>16.693110000000001</v>
      </c>
      <c r="BH252" s="1">
        <v>5.6561099999999998E-14</v>
      </c>
      <c r="BI252" s="1">
        <v>1.6739189999999999E-11</v>
      </c>
      <c r="BJ252">
        <v>0.6993665</v>
      </c>
      <c r="BK252">
        <v>16.561509999999998</v>
      </c>
      <c r="BL252" s="1">
        <v>7.2132970000000002E-9</v>
      </c>
      <c r="BM252" s="1">
        <v>1.9979949999999998E-6</v>
      </c>
      <c r="BN252">
        <v>0.69700810000000002</v>
      </c>
      <c r="BO252">
        <v>16.505299999999998</v>
      </c>
      <c r="BP252" s="1">
        <v>8.3468540000000005E-6</v>
      </c>
      <c r="BQ252" s="1">
        <v>2.474141E-3</v>
      </c>
      <c r="BR252">
        <v>0.69462199999999996</v>
      </c>
      <c r="BS252">
        <v>16.443290000000001</v>
      </c>
      <c r="BT252">
        <v>1.3518250000000001E-3</v>
      </c>
      <c r="BU252">
        <v>0.42310740000000002</v>
      </c>
      <c r="BV252">
        <v>0.69223409999999996</v>
      </c>
      <c r="BW252">
        <v>16.616679999999999</v>
      </c>
      <c r="BX252" s="1">
        <v>5.9218159999999999E-2</v>
      </c>
      <c r="BY252">
        <v>19.428070000000002</v>
      </c>
      <c r="BZ252">
        <v>0.68975710000000001</v>
      </c>
      <c r="CA252">
        <v>16.899260000000002</v>
      </c>
      <c r="CB252">
        <v>0.95803870000000002</v>
      </c>
      <c r="CC252">
        <v>327.78160000000003</v>
      </c>
      <c r="CD252">
        <v>0.68708740000000001</v>
      </c>
      <c r="CE252">
        <v>17.155819999999999</v>
      </c>
      <c r="CF252">
        <v>6.9535809999999998</v>
      </c>
      <c r="CG252">
        <v>2473.223</v>
      </c>
      <c r="CH252">
        <v>0.68411279999999997</v>
      </c>
      <c r="CI252">
        <v>17.234480000000001</v>
      </c>
      <c r="CJ252">
        <v>26.05423</v>
      </c>
      <c r="CK252">
        <v>9597.7520000000004</v>
      </c>
      <c r="CL252">
        <v>0.68091349999999995</v>
      </c>
      <c r="CM252">
        <v>16.955390000000001</v>
      </c>
      <c r="CN252">
        <v>56.053139999999999</v>
      </c>
      <c r="CO252">
        <v>21331.1</v>
      </c>
      <c r="CP252">
        <v>0.67776860000000005</v>
      </c>
      <c r="CQ252">
        <v>16.61158</v>
      </c>
      <c r="CR252">
        <v>75.456119999999999</v>
      </c>
      <c r="CS252">
        <v>29582.98</v>
      </c>
      <c r="CT252">
        <v>0.67455710000000002</v>
      </c>
      <c r="CU252">
        <v>16.42727</v>
      </c>
      <c r="CV252">
        <v>68.274410000000003</v>
      </c>
      <c r="CW252">
        <v>27504.32</v>
      </c>
      <c r="CX252">
        <v>0.67124839999999997</v>
      </c>
      <c r="CY252">
        <v>16.416309999999999</v>
      </c>
      <c r="CZ252">
        <v>44.153530000000003</v>
      </c>
      <c r="DA252">
        <v>18235.37</v>
      </c>
      <c r="DB252">
        <v>0.66777989999999998</v>
      </c>
      <c r="DC252">
        <v>16.88635</v>
      </c>
      <c r="DD252">
        <v>21.553789999999999</v>
      </c>
      <c r="DE252">
        <v>9105.5990000000002</v>
      </c>
      <c r="DF252">
        <v>0.66403179999999995</v>
      </c>
      <c r="DG252">
        <v>17.541419999999999</v>
      </c>
      <c r="DH252">
        <v>8.3461200000000009</v>
      </c>
      <c r="DI252">
        <v>3597.3530000000001</v>
      </c>
      <c r="DJ252">
        <v>0.6601127</v>
      </c>
      <c r="DK252">
        <v>17.917590000000001</v>
      </c>
      <c r="DL252">
        <v>2.700812</v>
      </c>
      <c r="DM252">
        <v>1183.98</v>
      </c>
      <c r="DN252">
        <v>0.65613449999999995</v>
      </c>
      <c r="DO252">
        <v>18.04982</v>
      </c>
      <c r="DP252">
        <v>0.78529079999999996</v>
      </c>
      <c r="DQ252">
        <v>347.90159999999997</v>
      </c>
      <c r="DR252">
        <v>0.65223889999999995</v>
      </c>
      <c r="DS252">
        <v>17.758489999999998</v>
      </c>
      <c r="DT252" s="1">
        <v>0.23829259999999999</v>
      </c>
      <c r="DU252">
        <v>105.0502</v>
      </c>
      <c r="DV252">
        <v>0.64818540000000002</v>
      </c>
      <c r="DW252">
        <v>17.25976</v>
      </c>
      <c r="DX252" s="1">
        <v>0.1001626</v>
      </c>
      <c r="DY252">
        <v>42.941699999999997</v>
      </c>
      <c r="DZ252">
        <v>0.64406439999999998</v>
      </c>
      <c r="EA252">
        <v>16.86356</v>
      </c>
      <c r="EB252" s="1">
        <v>6.8183469999999996E-2</v>
      </c>
      <c r="EC252">
        <v>28.470179999999999</v>
      </c>
      <c r="ED252">
        <v>0.63998940000000004</v>
      </c>
      <c r="EE252">
        <v>16.682210000000001</v>
      </c>
      <c r="EF252" s="1">
        <v>6.1891870000000002E-2</v>
      </c>
      <c r="EG252" s="1">
        <v>25.631139999999998</v>
      </c>
      <c r="EH252">
        <v>0.63693829999999996</v>
      </c>
      <c r="EI252">
        <v>16.99494</v>
      </c>
      <c r="EJ252" s="1">
        <v>6.136755E-2</v>
      </c>
      <c r="EK252" s="1">
        <v>25.415389999999999</v>
      </c>
      <c r="EL252">
        <v>0.63618540000000001</v>
      </c>
      <c r="EM252">
        <v>17.597580000000001</v>
      </c>
      <c r="EN252" s="1">
        <v>6.1183340000000003E-2</v>
      </c>
      <c r="EO252" s="1">
        <v>25.338989999999999</v>
      </c>
      <c r="EP252">
        <v>0.63593429999999995</v>
      </c>
      <c r="EQ252">
        <v>18.178570000000001</v>
      </c>
      <c r="ER252" s="1">
        <v>5.9661430000000001E-2</v>
      </c>
      <c r="ES252" s="1">
        <v>24.715920000000001</v>
      </c>
      <c r="ET252">
        <v>0.63576699999999997</v>
      </c>
      <c r="EU252">
        <v>18.474620000000002</v>
      </c>
      <c r="EV252" s="1">
        <v>5.666144E-2</v>
      </c>
      <c r="EW252" s="1">
        <v>23.475670000000001</v>
      </c>
      <c r="EX252">
        <v>0.63590199999999997</v>
      </c>
      <c r="EY252">
        <v>18.22925</v>
      </c>
      <c r="EZ252" s="1">
        <v>5.267579E-2</v>
      </c>
      <c r="FA252" s="1">
        <v>21.808009999999999</v>
      </c>
      <c r="FB252">
        <v>0.63633609999999996</v>
      </c>
      <c r="FC252">
        <v>17.739609999999999</v>
      </c>
      <c r="FD252" s="1">
        <v>4.8231469999999999E-2</v>
      </c>
      <c r="FE252" s="1">
        <v>19.932770000000001</v>
      </c>
      <c r="FF252">
        <v>0.63724550000000002</v>
      </c>
      <c r="FG252">
        <v>17.317430000000002</v>
      </c>
      <c r="FH252" s="1">
        <v>4.3714589999999998E-2</v>
      </c>
      <c r="FI252" s="1">
        <v>18.016770000000001</v>
      </c>
      <c r="FJ252">
        <v>0.63760859999999997</v>
      </c>
      <c r="FK252">
        <v>17.17792</v>
      </c>
      <c r="FL252" s="1">
        <v>3.9245059999999998E-2</v>
      </c>
      <c r="FM252" s="1">
        <v>16.133009999999999</v>
      </c>
      <c r="FN252">
        <v>0.63840509999999995</v>
      </c>
      <c r="FO252">
        <v>17.872050000000002</v>
      </c>
      <c r="FP252" s="1">
        <v>3.4853910000000002E-2</v>
      </c>
      <c r="FQ252" s="1">
        <v>14.28045</v>
      </c>
      <c r="FR252">
        <v>0.63979209999999997</v>
      </c>
      <c r="FS252">
        <v>18.587569999999999</v>
      </c>
      <c r="FT252" s="1">
        <v>3.0555220000000001E-2</v>
      </c>
      <c r="FU252" s="1">
        <v>12.46885</v>
      </c>
      <c r="FV252">
        <v>0.64135120000000001</v>
      </c>
      <c r="FW252">
        <v>19.12218</v>
      </c>
      <c r="FX252" s="1">
        <v>2.6509230000000002E-2</v>
      </c>
      <c r="FY252" s="1">
        <v>10.77079</v>
      </c>
      <c r="FZ252">
        <v>0.64292879999999997</v>
      </c>
      <c r="GA252">
        <v>19.304580000000001</v>
      </c>
      <c r="GB252" s="1">
        <v>2.2891959999999999E-2</v>
      </c>
      <c r="GC252" s="1">
        <v>9.2585689999999996</v>
      </c>
      <c r="GD252">
        <v>0.64438770000000001</v>
      </c>
      <c r="GE252">
        <v>19.030010000000001</v>
      </c>
      <c r="GF252" s="1">
        <v>1.979388E-2</v>
      </c>
      <c r="GG252" s="1">
        <v>7.9693250000000004</v>
      </c>
      <c r="GH252">
        <v>0.64556150000000001</v>
      </c>
      <c r="GI252">
        <v>18.467849999999999</v>
      </c>
      <c r="GJ252" s="1">
        <v>1.7207779999999999E-2</v>
      </c>
      <c r="GK252" s="1">
        <v>6.8998020000000002</v>
      </c>
      <c r="GL252">
        <v>0.64653729999999998</v>
      </c>
      <c r="GM252">
        <v>17.90052</v>
      </c>
      <c r="GN252" s="1">
        <v>1.506015E-2</v>
      </c>
      <c r="GO252" s="1">
        <v>6.0176819999999998</v>
      </c>
      <c r="GP252">
        <v>0.64740889999999995</v>
      </c>
      <c r="GQ252">
        <v>17.631989999999998</v>
      </c>
      <c r="GR252" s="1">
        <v>1.322331E-2</v>
      </c>
      <c r="GS252" s="1">
        <v>5.2692350000000001</v>
      </c>
      <c r="GT252">
        <v>0.64808960000000004</v>
      </c>
      <c r="GU252">
        <v>18.290459999999999</v>
      </c>
      <c r="GV252" s="1">
        <v>1.152475E-2</v>
      </c>
      <c r="GW252" s="1">
        <v>4.5873470000000003</v>
      </c>
      <c r="GX252">
        <v>0.64864299999999997</v>
      </c>
      <c r="GY252">
        <v>19.076149999999998</v>
      </c>
      <c r="GZ252" s="1">
        <v>9.8380489999999998E-3</v>
      </c>
      <c r="HA252" s="1">
        <v>3.9164189999999999</v>
      </c>
      <c r="HB252">
        <v>0.64906280000000005</v>
      </c>
      <c r="HC252">
        <v>19.79487</v>
      </c>
      <c r="HD252" s="1">
        <v>8.1364209999999996E-3</v>
      </c>
      <c r="HE252" s="1">
        <v>3.2426029999999999</v>
      </c>
      <c r="HF252">
        <v>0.64942089999999997</v>
      </c>
      <c r="HG252">
        <v>20.352519999999998</v>
      </c>
      <c r="HH252" s="1">
        <v>6.5195640000000003E-3</v>
      </c>
      <c r="HI252" s="1">
        <v>2.6008740000000001</v>
      </c>
      <c r="HJ252">
        <v>0.64970070000000002</v>
      </c>
      <c r="HK252">
        <v>20.286740000000002</v>
      </c>
      <c r="HL252" s="1">
        <v>5.1273270000000001E-3</v>
      </c>
      <c r="HM252" s="1">
        <v>2.0455399999999999</v>
      </c>
      <c r="HN252">
        <v>0.64988710000000005</v>
      </c>
      <c r="HO252">
        <v>19.62537</v>
      </c>
      <c r="HP252" s="1">
        <v>4.0484179999999998E-3</v>
      </c>
      <c r="HQ252" s="1">
        <v>1.612735</v>
      </c>
      <c r="HR252">
        <v>0.65000210000000003</v>
      </c>
      <c r="HS252">
        <v>18.994150000000001</v>
      </c>
      <c r="HT252" s="1">
        <v>3.2822820000000001E-3</v>
      </c>
      <c r="HU252" s="1">
        <v>1.3040639999999999</v>
      </c>
      <c r="HV252">
        <v>0.65010889999999999</v>
      </c>
      <c r="HW252">
        <v>18.61994</v>
      </c>
      <c r="HX252" s="1">
        <v>2.766461E-3</v>
      </c>
      <c r="HY252" s="1">
        <v>1.095807</v>
      </c>
      <c r="HZ252">
        <v>0.6501152</v>
      </c>
      <c r="IA252">
        <v>19.143709999999999</v>
      </c>
      <c r="IB252" s="1">
        <v>2.420069E-3</v>
      </c>
      <c r="IC252" s="1">
        <v>0.9563661</v>
      </c>
      <c r="ID252">
        <v>0.65013140000000003</v>
      </c>
      <c r="IE252">
        <v>20.091259999999998</v>
      </c>
      <c r="IF252" s="1">
        <v>2.1753020000000001E-3</v>
      </c>
      <c r="IG252" s="1">
        <v>0.85829169999999999</v>
      </c>
      <c r="IH252">
        <v>0.65011200000000002</v>
      </c>
      <c r="II252">
        <v>20.934429999999999</v>
      </c>
      <c r="IJ252" s="1">
        <v>1.9871839999999999E-3</v>
      </c>
      <c r="IK252" s="1">
        <v>0.78347610000000001</v>
      </c>
      <c r="IL252">
        <v>0.65006169999999996</v>
      </c>
      <c r="IM252">
        <v>21.541709999999998</v>
      </c>
      <c r="IN252" s="1">
        <v>1.8335459999999999E-3</v>
      </c>
      <c r="IO252" s="1">
        <v>0.72257179999999999</v>
      </c>
      <c r="IP252">
        <v>0.65002879999999996</v>
      </c>
      <c r="IQ252">
        <v>21.426449999999999</v>
      </c>
      <c r="IR252" s="1">
        <v>1.7050990000000001E-3</v>
      </c>
      <c r="IS252" s="1">
        <v>0.67166029999999999</v>
      </c>
      <c r="IT252">
        <v>0.64998480000000003</v>
      </c>
      <c r="IU252">
        <v>20.85162</v>
      </c>
      <c r="IV252" s="1">
        <v>1.5974839999999999E-3</v>
      </c>
      <c r="IW252" s="1">
        <v>0.62905809999999995</v>
      </c>
      <c r="IX252">
        <v>0.64995360000000002</v>
      </c>
      <c r="IY252">
        <v>20.340050000000002</v>
      </c>
      <c r="IZ252" s="1">
        <v>1.50768E-3</v>
      </c>
      <c r="JA252" s="1">
        <v>0.59348230000000002</v>
      </c>
      <c r="JB252">
        <v>0.64991969999999999</v>
      </c>
      <c r="JC252">
        <v>20.05378</v>
      </c>
      <c r="JD252" s="1">
        <v>1.433049E-3</v>
      </c>
      <c r="JE252" s="1">
        <v>0.56388559999999999</v>
      </c>
      <c r="JF252">
        <v>0.64988480000000004</v>
      </c>
      <c r="JG252">
        <v>20.391159999999999</v>
      </c>
      <c r="JH252" s="1">
        <v>1.3716850000000001E-3</v>
      </c>
      <c r="JI252" s="1">
        <v>0.53956349999999997</v>
      </c>
      <c r="JJ252">
        <v>0.64984549999999996</v>
      </c>
      <c r="JK252">
        <v>20.775649999999999</v>
      </c>
      <c r="JL252" s="1">
        <v>1.322679E-3</v>
      </c>
      <c r="JM252" s="1">
        <v>0.52003540000000004</v>
      </c>
      <c r="JN252">
        <v>0.64982870000000004</v>
      </c>
      <c r="JO252">
        <v>21.213760000000001</v>
      </c>
      <c r="JP252" s="1">
        <v>1.2830000000000001E-3</v>
      </c>
      <c r="JQ252" s="1">
        <v>0.50434219999999996</v>
      </c>
      <c r="JR252">
        <v>0.64980649999999995</v>
      </c>
      <c r="JS252">
        <v>21.17493</v>
      </c>
      <c r="JT252" s="1">
        <v>1.2488180000000001E-3</v>
      </c>
      <c r="JU252" s="1">
        <v>0.49082340000000002</v>
      </c>
      <c r="JV252">
        <v>0.6498005</v>
      </c>
      <c r="JW252">
        <v>20.69248</v>
      </c>
      <c r="JX252" s="1">
        <v>1.2149439999999999E-3</v>
      </c>
      <c r="JY252" s="1">
        <v>0.47760960000000002</v>
      </c>
      <c r="JZ252">
        <v>0.6497868</v>
      </c>
      <c r="KA252">
        <v>20.05705</v>
      </c>
      <c r="KB252" s="1">
        <v>1.178761E-3</v>
      </c>
      <c r="KC252" s="1">
        <v>0.46349289999999999</v>
      </c>
      <c r="KD252">
        <v>0.64979240000000005</v>
      </c>
      <c r="KE252">
        <v>19.45917</v>
      </c>
      <c r="KF252" s="1">
        <v>1.1393029999999999E-3</v>
      </c>
      <c r="KG252" s="1">
        <v>0.44811279999999998</v>
      </c>
      <c r="KH252">
        <v>0.64978190000000002</v>
      </c>
      <c r="KI252">
        <v>19.081320000000002</v>
      </c>
      <c r="KJ252" s="1">
        <v>1.097673E-3</v>
      </c>
      <c r="KK252" s="1">
        <v>0.43184240000000002</v>
      </c>
      <c r="KL252">
        <v>0.64976599999999995</v>
      </c>
      <c r="KM252">
        <v>19.474</v>
      </c>
      <c r="KN252" s="1">
        <v>1.0553260000000001E-3</v>
      </c>
      <c r="KO252" s="1">
        <v>0.41522429999999999</v>
      </c>
      <c r="KP252">
        <v>0.64976259999999997</v>
      </c>
      <c r="KQ252">
        <v>19.790379999999999</v>
      </c>
      <c r="KR252" s="1">
        <v>1.013358E-3</v>
      </c>
      <c r="KS252" s="1">
        <v>0.39872679999999999</v>
      </c>
      <c r="KT252">
        <v>0.64976750000000005</v>
      </c>
      <c r="KU252">
        <v>20.11938</v>
      </c>
      <c r="KV252" s="1">
        <v>9.7254809999999998E-4</v>
      </c>
      <c r="KW252" s="1">
        <v>0.38269370000000003</v>
      </c>
      <c r="KX252">
        <v>0.64975629999999995</v>
      </c>
      <c r="KY252">
        <v>20.293669999999999</v>
      </c>
      <c r="KZ252" s="1">
        <v>9.3338950000000003E-4</v>
      </c>
      <c r="LA252" s="1">
        <v>0.36728810000000001</v>
      </c>
      <c r="LB252">
        <v>0.64976319999999999</v>
      </c>
      <c r="LC252">
        <v>19.949850000000001</v>
      </c>
      <c r="LD252" s="1">
        <v>8.9596540000000001E-4</v>
      </c>
      <c r="LE252" s="1">
        <v>0.35256009999999999</v>
      </c>
      <c r="LF252">
        <v>0.64976310000000004</v>
      </c>
      <c r="LG252">
        <v>19.218959999999999</v>
      </c>
      <c r="LH252" s="1">
        <v>8.6036839999999995E-4</v>
      </c>
      <c r="LI252" s="1">
        <v>0.33851540000000002</v>
      </c>
      <c r="LJ252">
        <v>0.64976560000000005</v>
      </c>
      <c r="LK252">
        <v>18.52693</v>
      </c>
      <c r="LL252" s="1">
        <v>8.2638130000000005E-4</v>
      </c>
      <c r="LM252" s="1">
        <v>0.32515630000000001</v>
      </c>
      <c r="LN252">
        <v>0.64976330000000004</v>
      </c>
      <c r="LO252">
        <v>18.211400000000001</v>
      </c>
      <c r="LP252" s="1">
        <v>7.9393129999999999E-4</v>
      </c>
      <c r="LQ252" s="1">
        <v>0.31240669999999998</v>
      </c>
      <c r="LR252">
        <v>0.64976719999999999</v>
      </c>
      <c r="LS252">
        <v>18.852219999999999</v>
      </c>
      <c r="LT252" s="1">
        <v>7.6297959999999999E-4</v>
      </c>
      <c r="LU252" s="1">
        <v>0.30021569999999997</v>
      </c>
      <c r="LV252">
        <v>0.64975950000000005</v>
      </c>
      <c r="LW252">
        <v>19.562760000000001</v>
      </c>
      <c r="LX252" s="1">
        <v>7.3328640000000001E-4</v>
      </c>
      <c r="LY252" s="1">
        <v>0.2885336</v>
      </c>
      <c r="LZ252">
        <v>0.64975559999999999</v>
      </c>
      <c r="MA252">
        <v>20.256229999999999</v>
      </c>
      <c r="MB252" s="1">
        <v>7.0493469999999996E-4</v>
      </c>
      <c r="MC252" s="1">
        <v>0.27736169999999999</v>
      </c>
      <c r="MD252">
        <v>0.64973729999999996</v>
      </c>
      <c r="ME252">
        <v>20.921710000000001</v>
      </c>
      <c r="MF252" s="1">
        <v>6.7794320000000004E-4</v>
      </c>
      <c r="MG252" s="1">
        <v>0.26673219999999997</v>
      </c>
      <c r="MH252">
        <v>0.64974109999999996</v>
      </c>
      <c r="MI252">
        <v>20.86993</v>
      </c>
      <c r="MJ252" s="1">
        <v>6.5228900000000002E-4</v>
      </c>
      <c r="MK252" s="1">
        <v>0.2566351</v>
      </c>
      <c r="ML252">
        <v>0.64970989999999995</v>
      </c>
      <c r="MM252">
        <v>20.179120000000001</v>
      </c>
      <c r="MN252" s="1">
        <v>6.2785510000000001E-4</v>
      </c>
      <c r="MO252" s="1">
        <v>0.24700900000000001</v>
      </c>
      <c r="MP252">
        <v>0.64967019999999998</v>
      </c>
      <c r="MQ252">
        <v>19.563009999999998</v>
      </c>
      <c r="MR252" s="1">
        <v>6.0441840000000004E-4</v>
      </c>
      <c r="MS252" s="1">
        <v>0.23780979999999999</v>
      </c>
      <c r="MT252">
        <v>0.64966769999999996</v>
      </c>
      <c r="MU252">
        <v>19.174499999999998</v>
      </c>
      <c r="MV252" s="1">
        <v>5.8206619999999997E-4</v>
      </c>
      <c r="MW252" s="1">
        <v>0.22901279999999999</v>
      </c>
      <c r="MX252">
        <v>0.64959619999999996</v>
      </c>
      <c r="MY252">
        <v>19.671579999999999</v>
      </c>
      <c r="MZ252" s="1">
        <v>5.6075389999999997E-4</v>
      </c>
      <c r="NA252" s="1">
        <v>0.22062709999999999</v>
      </c>
      <c r="NB252">
        <v>0.64956270000000005</v>
      </c>
      <c r="NC252">
        <v>20.469080000000002</v>
      </c>
      <c r="ND252" s="1">
        <v>5.4047380000000003E-4</v>
      </c>
      <c r="NE252" s="1">
        <v>0.21265829999999999</v>
      </c>
      <c r="NF252">
        <v>0.64950249999999998</v>
      </c>
      <c r="NG252">
        <v>21.18732</v>
      </c>
      <c r="NH252" s="1">
        <v>5.2121090000000001E-4</v>
      </c>
      <c r="NI252" s="1">
        <v>0.2050862</v>
      </c>
      <c r="NJ252">
        <v>0.64946029999999999</v>
      </c>
      <c r="NK252">
        <v>21.772880000000001</v>
      </c>
      <c r="NL252" s="1">
        <v>5.0284169999999999E-4</v>
      </c>
      <c r="NM252" s="1">
        <v>0.1978482</v>
      </c>
      <c r="NN252">
        <v>0.64941990000000005</v>
      </c>
      <c r="NO252">
        <v>21.667079999999999</v>
      </c>
      <c r="NP252" s="1">
        <v>4.8529129999999999E-4</v>
      </c>
      <c r="NQ252" s="1">
        <v>0.19092819999999999</v>
      </c>
      <c r="NR252">
        <v>0.64938059999999997</v>
      </c>
      <c r="NS252">
        <v>21.147670000000002</v>
      </c>
      <c r="NT252" s="1">
        <v>4.6847860000000002E-4</v>
      </c>
      <c r="NU252" s="1">
        <v>0.18429970000000001</v>
      </c>
      <c r="NV252">
        <v>0.64938810000000002</v>
      </c>
      <c r="NW252">
        <v>20.684889999999999</v>
      </c>
      <c r="NX252" s="1">
        <v>4.523927E-4</v>
      </c>
      <c r="NY252" s="1">
        <v>0.17794960000000001</v>
      </c>
      <c r="NZ252">
        <v>0.64938119999999999</v>
      </c>
      <c r="OA252">
        <v>20.444849999999999</v>
      </c>
      <c r="OB252" s="1">
        <v>4.3732789999999998E-4</v>
      </c>
      <c r="OC252" s="1">
        <v>0.171989</v>
      </c>
      <c r="OD252">
        <v>0.64942809999999995</v>
      </c>
      <c r="OE252">
        <v>20.54935</v>
      </c>
      <c r="OF252" s="1">
        <v>4.2389529999999997E-4</v>
      </c>
      <c r="OG252" s="1">
        <v>0.16663349999999999</v>
      </c>
      <c r="OH252">
        <v>0.64946090000000001</v>
      </c>
      <c r="OI252">
        <v>21.221900000000002</v>
      </c>
      <c r="OJ252" s="1">
        <v>4.1245239999999997E-4</v>
      </c>
      <c r="OK252" s="1">
        <v>0.16207150000000001</v>
      </c>
    </row>
    <row r="253" spans="1:401" x14ac:dyDescent="0.35">
      <c r="A253">
        <v>259</v>
      </c>
      <c r="B253" t="s">
        <v>4</v>
      </c>
      <c r="C253" t="s">
        <v>181</v>
      </c>
      <c r="D253" t="s">
        <v>259</v>
      </c>
      <c r="E253">
        <v>889.15949999999998</v>
      </c>
      <c r="F253">
        <v>0.75082499999999996</v>
      </c>
      <c r="G253">
        <v>17.609030000000001</v>
      </c>
      <c r="H253">
        <v>0</v>
      </c>
      <c r="I253">
        <v>0</v>
      </c>
      <c r="J253">
        <v>0.74857379999999996</v>
      </c>
      <c r="K253">
        <v>17.489719999999998</v>
      </c>
      <c r="L253">
        <v>0</v>
      </c>
      <c r="M253">
        <v>0</v>
      </c>
      <c r="N253">
        <v>0.74626930000000002</v>
      </c>
      <c r="O253">
        <v>17.61007</v>
      </c>
      <c r="P253">
        <v>0</v>
      </c>
      <c r="Q253">
        <v>0</v>
      </c>
      <c r="R253">
        <v>0.74391719999999995</v>
      </c>
      <c r="S253">
        <v>17.4222</v>
      </c>
      <c r="T253">
        <v>0</v>
      </c>
      <c r="U253">
        <v>0</v>
      </c>
      <c r="V253">
        <v>0.74148259999999999</v>
      </c>
      <c r="W253">
        <v>17.41705</v>
      </c>
      <c r="X253">
        <v>0</v>
      </c>
      <c r="Y253">
        <v>0</v>
      </c>
      <c r="Z253">
        <v>0.73898940000000002</v>
      </c>
      <c r="AA253">
        <v>17.200970000000002</v>
      </c>
      <c r="AB253">
        <v>0</v>
      </c>
      <c r="AC253">
        <v>0</v>
      </c>
      <c r="AD253">
        <v>0.73644019999999999</v>
      </c>
      <c r="AE253">
        <v>17.134229999999999</v>
      </c>
      <c r="AF253">
        <v>0</v>
      </c>
      <c r="AG253">
        <v>0</v>
      </c>
      <c r="AH253">
        <v>0.73381370000000001</v>
      </c>
      <c r="AI253">
        <v>17.146039999999999</v>
      </c>
      <c r="AJ253">
        <v>0</v>
      </c>
      <c r="AK253">
        <v>0</v>
      </c>
      <c r="AL253">
        <v>0.73110839999999999</v>
      </c>
      <c r="AM253">
        <v>17.128589999999999</v>
      </c>
      <c r="AN253">
        <v>0</v>
      </c>
      <c r="AO253">
        <v>0</v>
      </c>
      <c r="AP253">
        <v>0.72838040000000004</v>
      </c>
      <c r="AQ253">
        <v>17.03942</v>
      </c>
      <c r="AR253">
        <v>0</v>
      </c>
      <c r="AS253">
        <v>0</v>
      </c>
      <c r="AT253">
        <v>0.72558</v>
      </c>
      <c r="AU253">
        <v>17.18881</v>
      </c>
      <c r="AV253">
        <v>0</v>
      </c>
      <c r="AW253">
        <v>0</v>
      </c>
      <c r="AX253">
        <v>0.72271969999999996</v>
      </c>
      <c r="AY253">
        <v>17.018219999999999</v>
      </c>
      <c r="AZ253" s="1">
        <v>1.95106E-33</v>
      </c>
      <c r="BA253" s="1">
        <v>6.9951160000000003E-31</v>
      </c>
      <c r="BB253">
        <v>0.71990569999999998</v>
      </c>
      <c r="BC253">
        <v>16.812799999999999</v>
      </c>
      <c r="BD253" s="1">
        <v>7.0916950000000003E-23</v>
      </c>
      <c r="BE253" s="1">
        <v>2.5458329999999999E-20</v>
      </c>
      <c r="BF253">
        <v>0.71708640000000001</v>
      </c>
      <c r="BG253">
        <v>16.709620000000001</v>
      </c>
      <c r="BH253" s="1">
        <v>1.045804E-14</v>
      </c>
      <c r="BI253" s="1">
        <v>3.3404440000000001E-12</v>
      </c>
      <c r="BJ253">
        <v>0.71423360000000002</v>
      </c>
      <c r="BK253">
        <v>16.55883</v>
      </c>
      <c r="BL253" s="1">
        <v>3.2728260000000001E-9</v>
      </c>
      <c r="BM253" s="1">
        <v>8.7211449999999996E-7</v>
      </c>
      <c r="BN253">
        <v>0.71136189999999999</v>
      </c>
      <c r="BO253">
        <v>16.496179999999999</v>
      </c>
      <c r="BP253" s="1">
        <v>4.6819780000000001E-6</v>
      </c>
      <c r="BQ253" s="1">
        <v>1.3301809999999999E-3</v>
      </c>
      <c r="BR253">
        <v>0.70847210000000005</v>
      </c>
      <c r="BS253">
        <v>16.44183</v>
      </c>
      <c r="BT253" s="1">
        <v>8.6410649999999996E-4</v>
      </c>
      <c r="BU253">
        <v>0.25823629999999997</v>
      </c>
      <c r="BV253">
        <v>0.70558540000000003</v>
      </c>
      <c r="BW253">
        <v>16.628270000000001</v>
      </c>
      <c r="BX253">
        <v>4.188443E-2</v>
      </c>
      <c r="BY253">
        <v>13.0747</v>
      </c>
      <c r="BZ253">
        <v>0.70261269999999998</v>
      </c>
      <c r="CA253">
        <v>16.928750000000001</v>
      </c>
      <c r="CB253">
        <v>0.73734339999999998</v>
      </c>
      <c r="CC253">
        <v>239.28630000000001</v>
      </c>
      <c r="CD253">
        <v>0.69943149999999998</v>
      </c>
      <c r="CE253">
        <v>17.200659999999999</v>
      </c>
      <c r="CF253">
        <v>5.7569400000000002</v>
      </c>
      <c r="CG253">
        <v>1936.8869999999999</v>
      </c>
      <c r="CH253">
        <v>0.69590439999999998</v>
      </c>
      <c r="CI253">
        <v>17.278549999999999</v>
      </c>
      <c r="CJ253">
        <v>23.001940000000001</v>
      </c>
      <c r="CK253">
        <v>7995.9449999999997</v>
      </c>
      <c r="CL253">
        <v>0.6921368</v>
      </c>
      <c r="CM253">
        <v>16.993020000000001</v>
      </c>
      <c r="CN253">
        <v>52.38982</v>
      </c>
      <c r="CO253">
        <v>18775.45</v>
      </c>
      <c r="CP253">
        <v>0.68848379999999998</v>
      </c>
      <c r="CQ253">
        <v>16.628229999999999</v>
      </c>
      <c r="CR253">
        <v>74.228499999999997</v>
      </c>
      <c r="CS253">
        <v>27354.9</v>
      </c>
      <c r="CT253">
        <v>0.68458929999999996</v>
      </c>
      <c r="CU253">
        <v>16.428650000000001</v>
      </c>
      <c r="CV253">
        <v>70.288880000000006</v>
      </c>
      <c r="CW253">
        <v>26582.99</v>
      </c>
      <c r="CX253">
        <v>0.68043140000000002</v>
      </c>
      <c r="CY253">
        <v>16.40605</v>
      </c>
      <c r="CZ253">
        <v>47.329549999999998</v>
      </c>
      <c r="DA253">
        <v>18337.07</v>
      </c>
      <c r="DB253">
        <v>0.6760448</v>
      </c>
      <c r="DC253">
        <v>16.870480000000001</v>
      </c>
      <c r="DD253">
        <v>23.94078</v>
      </c>
      <c r="DE253">
        <v>9484.1869999999999</v>
      </c>
      <c r="DF253">
        <v>0.67125349999999995</v>
      </c>
      <c r="DG253">
        <v>17.540330000000001</v>
      </c>
      <c r="DH253">
        <v>9.5568720000000003</v>
      </c>
      <c r="DI253">
        <v>3863.4789999999998</v>
      </c>
      <c r="DJ253">
        <v>0.66619519999999999</v>
      </c>
      <c r="DK253">
        <v>17.938610000000001</v>
      </c>
      <c r="DL253">
        <v>3.1677930000000001</v>
      </c>
      <c r="DM253">
        <v>1303.6579999999999</v>
      </c>
      <c r="DN253">
        <v>0.66099319999999995</v>
      </c>
      <c r="DO253">
        <v>18.087070000000001</v>
      </c>
      <c r="DP253">
        <v>0.93219960000000002</v>
      </c>
      <c r="DQ253">
        <v>388.59539999999998</v>
      </c>
      <c r="DR253">
        <v>0.65585479999999996</v>
      </c>
      <c r="DS253">
        <v>17.805949999999999</v>
      </c>
      <c r="DT253" s="1">
        <v>0.27807419999999999</v>
      </c>
      <c r="DU253">
        <v>115.97969999999999</v>
      </c>
      <c r="DV253">
        <v>0.65054279999999998</v>
      </c>
      <c r="DW253">
        <v>17.295660000000002</v>
      </c>
      <c r="DX253" s="1">
        <v>0.109877</v>
      </c>
      <c r="DY253">
        <v>44.898820000000001</v>
      </c>
      <c r="DZ253">
        <v>0.64509190000000005</v>
      </c>
      <c r="EA253">
        <v>16.879339999999999</v>
      </c>
      <c r="EB253" s="1">
        <v>7.0329030000000001E-2</v>
      </c>
      <c r="EC253">
        <v>28.076619999999998</v>
      </c>
      <c r="ED253">
        <v>0.63971350000000005</v>
      </c>
      <c r="EE253">
        <v>16.677289999999999</v>
      </c>
      <c r="EF253" s="1">
        <v>6.2217109999999999E-2</v>
      </c>
      <c r="EG253">
        <v>24.662569999999999</v>
      </c>
      <c r="EH253">
        <v>0.63568119999999995</v>
      </c>
      <c r="EI253">
        <v>16.97364</v>
      </c>
      <c r="EJ253" s="1">
        <v>6.1357130000000003E-2</v>
      </c>
      <c r="EK253" s="1">
        <v>24.34966</v>
      </c>
      <c r="EL253">
        <v>0.63377090000000003</v>
      </c>
      <c r="EM253">
        <v>17.58052</v>
      </c>
      <c r="EN253" s="1">
        <v>6.1269619999999997E-2</v>
      </c>
      <c r="EO253" s="1">
        <v>24.35436</v>
      </c>
      <c r="EP253">
        <v>0.63223419999999997</v>
      </c>
      <c r="EQ253">
        <v>18.176369999999999</v>
      </c>
      <c r="ER253" s="1">
        <v>5.9955250000000002E-2</v>
      </c>
      <c r="ES253" s="1">
        <v>23.885649999999998</v>
      </c>
      <c r="ET253">
        <v>0.63068919999999995</v>
      </c>
      <c r="EU253">
        <v>18.497209999999999</v>
      </c>
      <c r="EV253" s="1">
        <v>5.713741E-2</v>
      </c>
      <c r="EW253" s="1">
        <v>22.81626</v>
      </c>
      <c r="EX253">
        <v>0.62943910000000003</v>
      </c>
      <c r="EY253">
        <v>18.266159999999999</v>
      </c>
      <c r="EZ253" s="1">
        <v>5.3259750000000002E-2</v>
      </c>
      <c r="FA253" s="1">
        <v>21.301269999999999</v>
      </c>
      <c r="FB253">
        <v>0.6284864</v>
      </c>
      <c r="FC253">
        <v>17.770119999999999</v>
      </c>
      <c r="FD253" s="1">
        <v>4.885801E-2</v>
      </c>
      <c r="FE253" s="1">
        <v>19.552800000000001</v>
      </c>
      <c r="FF253">
        <v>0.62803310000000001</v>
      </c>
      <c r="FG253">
        <v>17.32948</v>
      </c>
      <c r="FH253" s="1">
        <v>4.4343750000000001E-2</v>
      </c>
      <c r="FI253" s="1">
        <v>17.738720000000001</v>
      </c>
      <c r="FJ253">
        <v>0.62771460000000001</v>
      </c>
      <c r="FK253">
        <v>17.1677</v>
      </c>
      <c r="FL253" s="1">
        <v>3.9861590000000002E-2</v>
      </c>
      <c r="FM253" s="1">
        <v>15.93267</v>
      </c>
      <c r="FN253">
        <v>0.62833360000000005</v>
      </c>
      <c r="FO253">
        <v>17.845749999999999</v>
      </c>
      <c r="FP253" s="1">
        <v>3.5465910000000003E-2</v>
      </c>
      <c r="FQ253" s="1">
        <v>14.14573</v>
      </c>
      <c r="FR253">
        <v>0.62956679999999998</v>
      </c>
      <c r="FS253">
        <v>18.567299999999999</v>
      </c>
      <c r="FT253" s="1">
        <v>3.11484E-2</v>
      </c>
      <c r="FU253" s="1">
        <v>12.38795</v>
      </c>
      <c r="FV253">
        <v>0.63091560000000002</v>
      </c>
      <c r="FW253">
        <v>19.116689999999998</v>
      </c>
      <c r="FX253" s="1">
        <v>2.7053399999999998E-2</v>
      </c>
      <c r="FY253" s="1">
        <v>10.72594</v>
      </c>
      <c r="FZ253">
        <v>0.63231979999999999</v>
      </c>
      <c r="GA253">
        <v>19.31869</v>
      </c>
      <c r="GB253" s="1">
        <v>2.3368199999999999E-2</v>
      </c>
      <c r="GC253" s="1">
        <v>9.2330249999999996</v>
      </c>
      <c r="GD253">
        <v>0.63363950000000002</v>
      </c>
      <c r="GE253">
        <v>19.065290000000001</v>
      </c>
      <c r="GF253" s="1">
        <v>2.0194759999999999E-2</v>
      </c>
      <c r="GG253" s="1">
        <v>7.9505369999999997</v>
      </c>
      <c r="GH253">
        <v>0.63469240000000005</v>
      </c>
      <c r="GI253">
        <v>18.511559999999999</v>
      </c>
      <c r="GJ253" s="1">
        <v>1.753888E-2</v>
      </c>
      <c r="GK253" s="1">
        <v>6.8818799999999998</v>
      </c>
      <c r="GL253">
        <v>0.63560190000000005</v>
      </c>
      <c r="GM253">
        <v>17.93601</v>
      </c>
      <c r="GN253" s="1">
        <v>1.53356E-2</v>
      </c>
      <c r="GO253" s="1">
        <v>5.9997670000000003</v>
      </c>
      <c r="GP253">
        <v>0.63640090000000005</v>
      </c>
      <c r="GQ253">
        <v>17.646439999999998</v>
      </c>
      <c r="GR253" s="1">
        <v>1.3463620000000001E-2</v>
      </c>
      <c r="GS253" s="1">
        <v>5.2548440000000003</v>
      </c>
      <c r="GT253">
        <v>0.63701459999999999</v>
      </c>
      <c r="GU253">
        <v>18.28445</v>
      </c>
      <c r="GV253" s="1">
        <v>1.1752540000000001E-2</v>
      </c>
      <c r="GW253" s="1">
        <v>4.5825870000000002</v>
      </c>
      <c r="GX253">
        <v>0.63754270000000002</v>
      </c>
      <c r="GY253">
        <v>19.065270000000002</v>
      </c>
      <c r="GZ253" s="1">
        <v>1.0067410000000001E-2</v>
      </c>
      <c r="HA253" s="1">
        <v>3.9259719999999998</v>
      </c>
      <c r="HB253">
        <v>0.63794119999999999</v>
      </c>
      <c r="HC253">
        <v>19.790980000000001</v>
      </c>
      <c r="HD253" s="1">
        <v>8.3639430000000004E-3</v>
      </c>
      <c r="HE253" s="1">
        <v>3.265139</v>
      </c>
      <c r="HF253">
        <v>0.63827350000000005</v>
      </c>
      <c r="HG253">
        <v>20.371469999999999</v>
      </c>
      <c r="HH253" s="1">
        <v>6.7281370000000004E-3</v>
      </c>
      <c r="HI253" s="1">
        <v>2.6294059999999999</v>
      </c>
      <c r="HJ253">
        <v>0.63853910000000003</v>
      </c>
      <c r="HK253">
        <v>20.334910000000001</v>
      </c>
      <c r="HL253" s="1">
        <v>5.2994110000000004E-3</v>
      </c>
      <c r="HM253" s="1">
        <v>2.071542</v>
      </c>
      <c r="HN253">
        <v>0.63871040000000001</v>
      </c>
      <c r="HO253">
        <v>19.67999</v>
      </c>
      <c r="HP253" s="1">
        <v>4.1766219999999996E-3</v>
      </c>
      <c r="HQ253" s="1">
        <v>1.6307290000000001</v>
      </c>
      <c r="HR253">
        <v>0.63884169999999996</v>
      </c>
      <c r="HS253">
        <v>19.03201</v>
      </c>
      <c r="HT253" s="1">
        <v>3.3708050000000002E-3</v>
      </c>
      <c r="HU253" s="1">
        <v>1.3129660000000001</v>
      </c>
      <c r="HV253">
        <v>0.63891520000000002</v>
      </c>
      <c r="HW253">
        <v>18.632760000000001</v>
      </c>
      <c r="HX253" s="1">
        <v>2.8254740000000001E-3</v>
      </c>
      <c r="HY253" s="1">
        <v>1.0974170000000001</v>
      </c>
      <c r="HZ253">
        <v>0.63894030000000002</v>
      </c>
      <c r="IA253">
        <v>19.13401</v>
      </c>
      <c r="IB253" s="1">
        <v>2.4601530000000001E-3</v>
      </c>
      <c r="IC253" s="1">
        <v>0.95331149999999998</v>
      </c>
      <c r="ID253">
        <v>0.63896509999999995</v>
      </c>
      <c r="IE253">
        <v>20.077439999999999</v>
      </c>
      <c r="IF253" s="1">
        <v>2.2045260000000001E-3</v>
      </c>
      <c r="IG253" s="1">
        <v>0.85287780000000002</v>
      </c>
      <c r="IH253">
        <v>0.63894240000000002</v>
      </c>
      <c r="II253">
        <v>20.93093</v>
      </c>
      <c r="IJ253" s="1">
        <v>2.0102919999999999E-3</v>
      </c>
      <c r="IK253" s="1">
        <v>0.77710060000000003</v>
      </c>
      <c r="IL253">
        <v>0.63889980000000002</v>
      </c>
      <c r="IM253">
        <v>21.5611</v>
      </c>
      <c r="IN253" s="1">
        <v>1.8526829999999999E-3</v>
      </c>
      <c r="IO253" s="1">
        <v>0.71581700000000004</v>
      </c>
      <c r="IP253">
        <v>0.63887419999999995</v>
      </c>
      <c r="IQ253">
        <v>21.467749999999999</v>
      </c>
      <c r="IR253" s="1">
        <v>1.7211489999999999E-3</v>
      </c>
      <c r="IS253" s="1">
        <v>0.66470899999999999</v>
      </c>
      <c r="IT253">
        <v>0.63884470000000004</v>
      </c>
      <c r="IU253">
        <v>20.89593</v>
      </c>
      <c r="IV253" s="1">
        <v>1.6108699999999999E-3</v>
      </c>
      <c r="IW253" s="1">
        <v>0.62190679999999998</v>
      </c>
      <c r="IX253">
        <v>0.63879929999999996</v>
      </c>
      <c r="IY253">
        <v>20.372820000000001</v>
      </c>
      <c r="IZ253" s="1">
        <v>1.5188739999999999E-3</v>
      </c>
      <c r="JA253" s="1">
        <v>0.58618429999999999</v>
      </c>
      <c r="JB253">
        <v>0.63876200000000005</v>
      </c>
      <c r="JC253">
        <v>20.066700000000001</v>
      </c>
      <c r="JD253" s="1">
        <v>1.442338E-3</v>
      </c>
      <c r="JE253" s="1">
        <v>0.55643929999999997</v>
      </c>
      <c r="JF253">
        <v>0.63872050000000002</v>
      </c>
      <c r="JG253">
        <v>20.381710000000002</v>
      </c>
      <c r="JH253" s="1">
        <v>1.3792139999999999E-3</v>
      </c>
      <c r="JI253" s="1">
        <v>0.5319178</v>
      </c>
      <c r="JJ253">
        <v>0.6387159</v>
      </c>
      <c r="JK253">
        <v>20.75694</v>
      </c>
      <c r="JL253" s="1">
        <v>1.3286979999999999E-3</v>
      </c>
      <c r="JM253" s="1">
        <v>0.51218509999999995</v>
      </c>
      <c r="JN253">
        <v>0.63867529999999995</v>
      </c>
      <c r="JO253">
        <v>21.206309999999998</v>
      </c>
      <c r="JP253" s="1">
        <v>1.2879320000000001E-3</v>
      </c>
      <c r="JQ253" s="1">
        <v>0.49638169999999998</v>
      </c>
      <c r="JR253">
        <v>0.6386617</v>
      </c>
      <c r="JS253">
        <v>21.197949999999999</v>
      </c>
      <c r="JT253" s="1">
        <v>1.2532820000000001E-3</v>
      </c>
      <c r="JU253" s="1">
        <v>0.48292879999999999</v>
      </c>
      <c r="JV253">
        <v>0.63866100000000003</v>
      </c>
      <c r="JW253">
        <v>20.74137</v>
      </c>
      <c r="JX253" s="1">
        <v>1.219541E-3</v>
      </c>
      <c r="JY253" s="1">
        <v>0.47001130000000002</v>
      </c>
      <c r="JZ253">
        <v>0.63864549999999998</v>
      </c>
      <c r="KA253">
        <v>20.11552</v>
      </c>
      <c r="KB253" s="1">
        <v>1.183761E-3</v>
      </c>
      <c r="KC253" s="1">
        <v>0.4563084</v>
      </c>
      <c r="KD253">
        <v>0.63863499999999995</v>
      </c>
      <c r="KE253">
        <v>19.505960000000002</v>
      </c>
      <c r="KF253" s="1">
        <v>1.144696E-3</v>
      </c>
      <c r="KG253" s="1">
        <v>0.4413822</v>
      </c>
      <c r="KH253">
        <v>0.63863720000000002</v>
      </c>
      <c r="KI253">
        <v>19.100519999999999</v>
      </c>
      <c r="KJ253" s="1">
        <v>1.1033010000000001E-3</v>
      </c>
      <c r="KK253" s="1">
        <v>0.42552079999999998</v>
      </c>
      <c r="KL253">
        <v>0.63863029999999998</v>
      </c>
      <c r="KM253">
        <v>19.466090000000001</v>
      </c>
      <c r="KN253" s="1">
        <v>1.060989E-3</v>
      </c>
      <c r="KO253" s="1">
        <v>0.4092345</v>
      </c>
      <c r="KP253">
        <v>0.63863340000000002</v>
      </c>
      <c r="KQ253">
        <v>19.777850000000001</v>
      </c>
      <c r="KR253" s="1">
        <v>1.018927E-3</v>
      </c>
      <c r="KS253" s="1">
        <v>0.3930264</v>
      </c>
      <c r="KT253">
        <v>0.63863300000000001</v>
      </c>
      <c r="KU253">
        <v>20.120170000000002</v>
      </c>
      <c r="KV253" s="1">
        <v>9.7792439999999994E-4</v>
      </c>
      <c r="KW253" s="1">
        <v>0.37724150000000001</v>
      </c>
      <c r="KX253">
        <v>0.63863009999999998</v>
      </c>
      <c r="KY253">
        <v>20.322330000000001</v>
      </c>
      <c r="KZ253" s="1">
        <v>9.3854319999999998E-4</v>
      </c>
      <c r="LA253" s="1">
        <v>0.36205409999999999</v>
      </c>
      <c r="LB253">
        <v>0.63861440000000003</v>
      </c>
      <c r="LC253">
        <v>20.0078</v>
      </c>
      <c r="LD253" s="1">
        <v>9.0089130000000001E-4</v>
      </c>
      <c r="LE253" s="1">
        <v>0.34752749999999999</v>
      </c>
      <c r="LF253">
        <v>0.63861449999999997</v>
      </c>
      <c r="LG253">
        <v>19.28304</v>
      </c>
      <c r="LH253" s="1">
        <v>8.6505459999999996E-4</v>
      </c>
      <c r="LI253" s="1">
        <v>0.33366760000000001</v>
      </c>
      <c r="LJ253">
        <v>0.63861449999999997</v>
      </c>
      <c r="LK253">
        <v>18.5763</v>
      </c>
      <c r="LL253" s="1">
        <v>8.3083240000000002E-4</v>
      </c>
      <c r="LM253" s="1">
        <v>0.32048349999999998</v>
      </c>
      <c r="LN253">
        <v>0.63861159999999995</v>
      </c>
      <c r="LO253">
        <v>18.23875</v>
      </c>
      <c r="LP253" s="1">
        <v>7.9818320000000001E-4</v>
      </c>
      <c r="LQ253" s="1">
        <v>0.30790529999999999</v>
      </c>
      <c r="LR253">
        <v>0.63861509999999999</v>
      </c>
      <c r="LS253">
        <v>18.858070000000001</v>
      </c>
      <c r="LT253" s="1">
        <v>7.6705260000000004E-4</v>
      </c>
      <c r="LU253" s="1">
        <v>0.29588350000000002</v>
      </c>
      <c r="LV253">
        <v>0.63861159999999995</v>
      </c>
      <c r="LW253">
        <v>19.565010000000001</v>
      </c>
      <c r="LX253" s="1">
        <v>7.3719759999999997E-4</v>
      </c>
      <c r="LY253" s="1">
        <v>0.28437230000000002</v>
      </c>
      <c r="LZ253">
        <v>0.63860550000000005</v>
      </c>
      <c r="MA253">
        <v>20.262250000000002</v>
      </c>
      <c r="MB253" s="1">
        <v>7.0866620000000001E-4</v>
      </c>
      <c r="MC253" s="1">
        <v>0.27334920000000001</v>
      </c>
      <c r="MD253">
        <v>0.63862779999999997</v>
      </c>
      <c r="ME253">
        <v>20.94537</v>
      </c>
      <c r="MF253" s="1">
        <v>6.8148709999999997E-4</v>
      </c>
      <c r="MG253" s="1">
        <v>0.26285130000000001</v>
      </c>
      <c r="MH253">
        <v>0.63861230000000002</v>
      </c>
      <c r="MI253">
        <v>20.916969999999999</v>
      </c>
      <c r="MJ253" s="1">
        <v>6.5565220000000002E-4</v>
      </c>
      <c r="MK253" s="1">
        <v>0.25288909999999998</v>
      </c>
      <c r="ML253">
        <v>0.63858190000000004</v>
      </c>
      <c r="MM253">
        <v>20.23171</v>
      </c>
      <c r="MN253" s="1">
        <v>6.3106950000000001E-4</v>
      </c>
      <c r="MO253" s="1">
        <v>0.24339549999999999</v>
      </c>
      <c r="MP253">
        <v>0.6385421</v>
      </c>
      <c r="MQ253">
        <v>19.607859999999999</v>
      </c>
      <c r="MR253" s="1">
        <v>6.0748460000000003E-4</v>
      </c>
      <c r="MS253" s="1">
        <v>0.2343189</v>
      </c>
      <c r="MT253">
        <v>0.63852160000000002</v>
      </c>
      <c r="MU253">
        <v>19.206289999999999</v>
      </c>
      <c r="MV253" s="1">
        <v>5.8500860000000002E-4</v>
      </c>
      <c r="MW253" s="1">
        <v>0.22565540000000001</v>
      </c>
      <c r="MX253">
        <v>0.63848530000000003</v>
      </c>
      <c r="MY253">
        <v>19.680440000000001</v>
      </c>
      <c r="MZ253" s="1">
        <v>5.6355399999999996E-4</v>
      </c>
      <c r="NA253" s="1">
        <v>0.2173804</v>
      </c>
      <c r="NB253">
        <v>0.63844290000000004</v>
      </c>
      <c r="NC253">
        <v>20.467079999999999</v>
      </c>
      <c r="ND253" s="1">
        <v>5.4312960000000004E-4</v>
      </c>
      <c r="NE253" s="1">
        <v>0.2095195</v>
      </c>
      <c r="NF253">
        <v>0.63837060000000001</v>
      </c>
      <c r="NG253">
        <v>21.18683</v>
      </c>
      <c r="NH253" s="1">
        <v>5.2373579999999995E-4</v>
      </c>
      <c r="NI253" s="1">
        <v>0.2020506</v>
      </c>
      <c r="NJ253">
        <v>0.63834429999999998</v>
      </c>
      <c r="NK253">
        <v>21.790510000000001</v>
      </c>
      <c r="NL253" s="1">
        <v>5.0526779999999995E-4</v>
      </c>
      <c r="NM253" s="1">
        <v>0.19492509999999999</v>
      </c>
      <c r="NN253">
        <v>0.63830050000000005</v>
      </c>
      <c r="NO253">
        <v>21.701450000000001</v>
      </c>
      <c r="NP253" s="1">
        <v>4.8760440000000002E-4</v>
      </c>
      <c r="NQ253" s="1">
        <v>0.1881061</v>
      </c>
      <c r="NR253">
        <v>0.63828240000000003</v>
      </c>
      <c r="NS253">
        <v>21.185390000000002</v>
      </c>
      <c r="NT253" s="1">
        <v>4.7069720000000002E-4</v>
      </c>
      <c r="NU253" s="1">
        <v>0.18157799999999999</v>
      </c>
      <c r="NV253">
        <v>0.63825790000000004</v>
      </c>
      <c r="NW253">
        <v>20.711590000000001</v>
      </c>
      <c r="NX253" s="1">
        <v>4.545094E-4</v>
      </c>
      <c r="NY253" s="1">
        <v>0.1753255</v>
      </c>
      <c r="NZ253">
        <v>0.63825359999999998</v>
      </c>
      <c r="OA253">
        <v>20.4511</v>
      </c>
      <c r="OB253" s="1">
        <v>4.3928100000000002E-4</v>
      </c>
      <c r="OC253" s="1">
        <v>0.16943030000000001</v>
      </c>
      <c r="OD253">
        <v>0.63828280000000004</v>
      </c>
      <c r="OE253">
        <v>20.53023</v>
      </c>
      <c r="OF253" s="1">
        <v>4.2560820000000002E-4</v>
      </c>
      <c r="OG253" s="1">
        <v>0.164102</v>
      </c>
      <c r="OH253">
        <v>0.63831970000000005</v>
      </c>
      <c r="OI253">
        <v>21.1967</v>
      </c>
      <c r="OJ253" s="1">
        <v>4.138856E-4</v>
      </c>
      <c r="OK253" s="1">
        <v>0.15953390000000001</v>
      </c>
    </row>
    <row r="254" spans="1:401" x14ac:dyDescent="0.35">
      <c r="A254">
        <v>260</v>
      </c>
      <c r="B254" t="s">
        <v>4</v>
      </c>
      <c r="C254" t="s">
        <v>181</v>
      </c>
      <c r="D254" t="s">
        <v>260</v>
      </c>
      <c r="E254">
        <v>875.221</v>
      </c>
      <c r="F254">
        <v>0.80569190000000002</v>
      </c>
      <c r="G254">
        <v>17.607479999999999</v>
      </c>
      <c r="H254">
        <v>0</v>
      </c>
      <c r="I254">
        <v>0</v>
      </c>
      <c r="J254">
        <v>0.80292730000000001</v>
      </c>
      <c r="K254">
        <v>17.514939999999999</v>
      </c>
      <c r="L254">
        <v>0</v>
      </c>
      <c r="M254">
        <v>0</v>
      </c>
      <c r="N254">
        <v>0.80009030000000003</v>
      </c>
      <c r="O254">
        <v>17.655080000000002</v>
      </c>
      <c r="P254">
        <v>0</v>
      </c>
      <c r="Q254">
        <v>0</v>
      </c>
      <c r="R254">
        <v>0.79717970000000005</v>
      </c>
      <c r="S254">
        <v>17.476500000000001</v>
      </c>
      <c r="T254">
        <v>0</v>
      </c>
      <c r="U254">
        <v>0</v>
      </c>
      <c r="V254">
        <v>0.79421059999999999</v>
      </c>
      <c r="W254">
        <v>17.453379999999999</v>
      </c>
      <c r="X254">
        <v>0</v>
      </c>
      <c r="Y254">
        <v>0</v>
      </c>
      <c r="Z254">
        <v>0.79114980000000001</v>
      </c>
      <c r="AA254">
        <v>17.219570000000001</v>
      </c>
      <c r="AB254">
        <v>0</v>
      </c>
      <c r="AC254">
        <v>0</v>
      </c>
      <c r="AD254">
        <v>0.78802570000000005</v>
      </c>
      <c r="AE254">
        <v>17.130199999999999</v>
      </c>
      <c r="AF254">
        <v>0</v>
      </c>
      <c r="AG254">
        <v>0</v>
      </c>
      <c r="AH254">
        <v>0.7848155</v>
      </c>
      <c r="AI254">
        <v>17.13655</v>
      </c>
      <c r="AJ254">
        <v>0</v>
      </c>
      <c r="AK254">
        <v>0</v>
      </c>
      <c r="AL254">
        <v>0.78150299999999995</v>
      </c>
      <c r="AM254">
        <v>17.126830000000002</v>
      </c>
      <c r="AN254">
        <v>0</v>
      </c>
      <c r="AO254">
        <v>0</v>
      </c>
      <c r="AP254">
        <v>0.77814329999999998</v>
      </c>
      <c r="AQ254">
        <v>17.057300000000001</v>
      </c>
      <c r="AR254">
        <v>0</v>
      </c>
      <c r="AS254">
        <v>0</v>
      </c>
      <c r="AT254">
        <v>0.77471540000000005</v>
      </c>
      <c r="AU254">
        <v>17.221419999999998</v>
      </c>
      <c r="AV254">
        <v>0</v>
      </c>
      <c r="AW254">
        <v>0</v>
      </c>
      <c r="AX254">
        <v>0.77124199999999998</v>
      </c>
      <c r="AY254">
        <v>17.061319999999998</v>
      </c>
      <c r="AZ254" s="1">
        <v>2.9825820000000002E-34</v>
      </c>
      <c r="BA254" s="1">
        <v>1.1054120000000001E-31</v>
      </c>
      <c r="BB254">
        <v>0.76780709999999996</v>
      </c>
      <c r="BC254">
        <v>16.852900000000002</v>
      </c>
      <c r="BD254" s="1">
        <v>1.019774E-23</v>
      </c>
      <c r="BE254" s="1">
        <v>3.7816719999999997E-21</v>
      </c>
      <c r="BF254">
        <v>0.76436420000000005</v>
      </c>
      <c r="BG254">
        <v>16.728919999999999</v>
      </c>
      <c r="BH254" s="1">
        <v>1.7363610000000001E-15</v>
      </c>
      <c r="BI254" s="1">
        <v>6.4801139999999998E-13</v>
      </c>
      <c r="BJ254">
        <v>0.76088330000000004</v>
      </c>
      <c r="BK254">
        <v>16.555869999999999</v>
      </c>
      <c r="BL254" s="1">
        <v>1.521545E-9</v>
      </c>
      <c r="BM254" s="1">
        <v>3.9775630000000001E-7</v>
      </c>
      <c r="BN254">
        <v>0.7573761</v>
      </c>
      <c r="BO254">
        <v>16.482970000000002</v>
      </c>
      <c r="BP254" s="1">
        <v>2.6888870000000001E-6</v>
      </c>
      <c r="BQ254" s="1">
        <v>7.5729370000000005E-4</v>
      </c>
      <c r="BR254">
        <v>0.75386019999999998</v>
      </c>
      <c r="BS254">
        <v>16.438800000000001</v>
      </c>
      <c r="BT254" s="1">
        <v>5.6259850000000004E-4</v>
      </c>
      <c r="BU254">
        <v>0.1677554</v>
      </c>
      <c r="BV254">
        <v>0.75035189999999996</v>
      </c>
      <c r="BW254">
        <v>16.641120000000001</v>
      </c>
      <c r="BX254" s="1">
        <v>3.0021300000000001E-2</v>
      </c>
      <c r="BY254">
        <v>9.3990620000000007</v>
      </c>
      <c r="BZ254">
        <v>0.74676719999999996</v>
      </c>
      <c r="CA254">
        <v>16.97118</v>
      </c>
      <c r="CB254">
        <v>0.57247289999999995</v>
      </c>
      <c r="CC254">
        <v>187.16120000000001</v>
      </c>
      <c r="CD254">
        <v>0.74293019999999999</v>
      </c>
      <c r="CE254">
        <v>17.257809999999999</v>
      </c>
      <c r="CF254">
        <v>4.7887259999999996</v>
      </c>
      <c r="CG254">
        <v>1629.5250000000001</v>
      </c>
      <c r="CH254">
        <v>0.73872329999999997</v>
      </c>
      <c r="CI254">
        <v>17.333939999999998</v>
      </c>
      <c r="CJ254">
        <v>20.33126</v>
      </c>
      <c r="CK254">
        <v>7172.8469999999998</v>
      </c>
      <c r="CL254">
        <v>0.73420209999999997</v>
      </c>
      <c r="CM254">
        <v>17.033149999999999</v>
      </c>
      <c r="CN254">
        <v>48.874079999999999</v>
      </c>
      <c r="CO254">
        <v>17830.259999999998</v>
      </c>
      <c r="CP254">
        <v>0.72987599999999997</v>
      </c>
      <c r="CQ254">
        <v>16.645250000000001</v>
      </c>
      <c r="CR254">
        <v>72.687640000000002</v>
      </c>
      <c r="CS254">
        <v>27324.37</v>
      </c>
      <c r="CT254">
        <v>0.72504230000000003</v>
      </c>
      <c r="CU254">
        <v>16.429500000000001</v>
      </c>
      <c r="CV254">
        <v>71.867230000000006</v>
      </c>
      <c r="CW254">
        <v>27762.93</v>
      </c>
      <c r="CX254">
        <v>0.71980350000000004</v>
      </c>
      <c r="CY254">
        <v>16.397449999999999</v>
      </c>
      <c r="CZ254">
        <v>50.290900000000001</v>
      </c>
      <c r="DA254">
        <v>19914.29</v>
      </c>
      <c r="DB254">
        <v>0.71429889999999996</v>
      </c>
      <c r="DC254">
        <v>16.860479999999999</v>
      </c>
      <c r="DD254">
        <v>26.317630000000001</v>
      </c>
      <c r="DE254">
        <v>10658.11</v>
      </c>
      <c r="DF254">
        <v>0.70821730000000005</v>
      </c>
      <c r="DG254">
        <v>17.545349999999999</v>
      </c>
      <c r="DH254">
        <v>10.81842</v>
      </c>
      <c r="DI254">
        <v>4473.4459999999999</v>
      </c>
      <c r="DJ254">
        <v>0.70173600000000003</v>
      </c>
      <c r="DK254">
        <v>17.965779999999999</v>
      </c>
      <c r="DL254">
        <v>3.671627</v>
      </c>
      <c r="DM254">
        <v>1545.6869999999999</v>
      </c>
      <c r="DN254">
        <v>0.69505689999999998</v>
      </c>
      <c r="DO254">
        <v>18.128979999999999</v>
      </c>
      <c r="DP254">
        <v>1.095154</v>
      </c>
      <c r="DQ254">
        <v>466.94290000000001</v>
      </c>
      <c r="DR254">
        <v>0.68843880000000002</v>
      </c>
      <c r="DS254">
        <v>17.853560000000002</v>
      </c>
      <c r="DT254" s="1">
        <v>0.32315670000000002</v>
      </c>
      <c r="DU254">
        <v>137.8631</v>
      </c>
      <c r="DV254">
        <v>0.68157009999999996</v>
      </c>
      <c r="DW254">
        <v>17.331849999999999</v>
      </c>
      <c r="DX254" s="1">
        <v>0.1210489</v>
      </c>
      <c r="DY254">
        <v>50.51643</v>
      </c>
      <c r="DZ254">
        <v>0.67455209999999999</v>
      </c>
      <c r="EA254">
        <v>16.896470000000001</v>
      </c>
      <c r="EB254" s="1">
        <v>7.2840569999999993E-2</v>
      </c>
      <c r="EC254">
        <v>29.52121</v>
      </c>
      <c r="ED254">
        <v>0.66758949999999995</v>
      </c>
      <c r="EE254">
        <v>16.673169999999999</v>
      </c>
      <c r="EF254" s="1">
        <v>6.2627909999999995E-2</v>
      </c>
      <c r="EG254">
        <v>25.072849999999999</v>
      </c>
      <c r="EH254">
        <v>0.66225480000000003</v>
      </c>
      <c r="EI254">
        <v>16.954529999999998</v>
      </c>
      <c r="EJ254" s="1">
        <v>6.1348140000000002E-2</v>
      </c>
      <c r="EK254" s="1">
        <v>24.50217</v>
      </c>
      <c r="EL254">
        <v>0.65882030000000003</v>
      </c>
      <c r="EM254">
        <v>17.56617</v>
      </c>
      <c r="EN254" s="1">
        <v>6.1316420000000003E-2</v>
      </c>
      <c r="EO254" s="1">
        <v>24.452670000000001</v>
      </c>
      <c r="EP254">
        <v>0.65565560000000001</v>
      </c>
      <c r="EQ254">
        <v>18.177060000000001</v>
      </c>
      <c r="ER254" s="1">
        <v>6.0192170000000003E-2</v>
      </c>
      <c r="ES254" s="1">
        <v>24.02768</v>
      </c>
      <c r="ET254">
        <v>0.6523795</v>
      </c>
      <c r="EU254">
        <v>18.518080000000001</v>
      </c>
      <c r="EV254" s="1">
        <v>5.7553880000000002E-2</v>
      </c>
      <c r="EW254" s="1">
        <v>23.00487</v>
      </c>
      <c r="EX254">
        <v>0.6493833</v>
      </c>
      <c r="EY254">
        <v>18.301850000000002</v>
      </c>
      <c r="EZ254" s="1">
        <v>5.3789009999999998E-2</v>
      </c>
      <c r="FA254" s="1">
        <v>21.510439999999999</v>
      </c>
      <c r="FB254">
        <v>0.64667459999999999</v>
      </c>
      <c r="FC254">
        <v>17.80123</v>
      </c>
      <c r="FD254" s="1">
        <v>4.9436969999999997E-2</v>
      </c>
      <c r="FE254" s="1">
        <v>19.760010000000001</v>
      </c>
      <c r="FF254">
        <v>0.6445459</v>
      </c>
      <c r="FG254">
        <v>17.342780000000001</v>
      </c>
      <c r="FH254" s="1">
        <v>4.493055E-2</v>
      </c>
      <c r="FI254" s="1">
        <v>17.931039999999999</v>
      </c>
      <c r="FJ254">
        <v>0.64263139999999996</v>
      </c>
      <c r="FK254">
        <v>17.160900000000002</v>
      </c>
      <c r="FL254" s="1">
        <v>4.0443270000000003E-2</v>
      </c>
      <c r="FM254" s="1">
        <v>16.109349999999999</v>
      </c>
      <c r="FN254">
        <v>0.64178489999999999</v>
      </c>
      <c r="FO254">
        <v>17.82131</v>
      </c>
      <c r="FP254" s="1">
        <v>3.604516E-2</v>
      </c>
      <c r="FQ254" s="1">
        <v>14.309189999999999</v>
      </c>
      <c r="FR254">
        <v>0.64164849999999996</v>
      </c>
      <c r="FS254">
        <v>18.546340000000001</v>
      </c>
      <c r="FT254" s="1">
        <v>3.1713900000000003E-2</v>
      </c>
      <c r="FU254" s="1">
        <v>12.550079999999999</v>
      </c>
      <c r="FV254">
        <v>0.64163919999999997</v>
      </c>
      <c r="FW254">
        <v>19.10933</v>
      </c>
      <c r="FX254" s="1">
        <v>2.7576679999999999E-2</v>
      </c>
      <c r="FY254" s="1">
        <v>10.884930000000001</v>
      </c>
      <c r="FZ254">
        <v>0.64183509999999999</v>
      </c>
      <c r="GA254">
        <v>19.329280000000001</v>
      </c>
      <c r="GB254" s="1">
        <v>2.3829880000000001E-2</v>
      </c>
      <c r="GC254" s="1">
        <v>9.3784659999999995</v>
      </c>
      <c r="GD254">
        <v>0.64219340000000003</v>
      </c>
      <c r="GE254">
        <v>19.098520000000001</v>
      </c>
      <c r="GF254" s="1">
        <v>2.058604E-2</v>
      </c>
      <c r="GG254" s="1">
        <v>8.0762239999999998</v>
      </c>
      <c r="GH254">
        <v>0.64248340000000004</v>
      </c>
      <c r="GI254">
        <v>18.555669999999999</v>
      </c>
      <c r="GJ254" s="1">
        <v>1.7862940000000001E-2</v>
      </c>
      <c r="GK254" s="1">
        <v>6.9866520000000003</v>
      </c>
      <c r="GL254">
        <v>0.64277629999999997</v>
      </c>
      <c r="GM254">
        <v>17.97419</v>
      </c>
      <c r="GN254" s="1">
        <v>1.560485E-2</v>
      </c>
      <c r="GO254" s="1">
        <v>6.0869730000000004</v>
      </c>
      <c r="GP254">
        <v>0.64308900000000002</v>
      </c>
      <c r="GQ254">
        <v>17.662400000000002</v>
      </c>
      <c r="GR254" s="1">
        <v>1.3696679999999999E-2</v>
      </c>
      <c r="GS254" s="1">
        <v>5.3307310000000001</v>
      </c>
      <c r="GT254">
        <v>0.64336959999999999</v>
      </c>
      <c r="GU254">
        <v>18.275110000000002</v>
      </c>
      <c r="GV254" s="1">
        <v>1.197117E-2</v>
      </c>
      <c r="GW254" s="1">
        <v>4.6547799999999997</v>
      </c>
      <c r="GX254">
        <v>0.64362620000000004</v>
      </c>
      <c r="GY254">
        <v>19.050190000000001</v>
      </c>
      <c r="GZ254" s="1">
        <v>1.028658E-2</v>
      </c>
      <c r="HA254" s="1">
        <v>4.0002649999999997</v>
      </c>
      <c r="HB254">
        <v>0.64388259999999997</v>
      </c>
      <c r="HC254">
        <v>19.78181</v>
      </c>
      <c r="HD254" s="1">
        <v>8.5829489999999994E-3</v>
      </c>
      <c r="HE254" s="1">
        <v>3.341367</v>
      </c>
      <c r="HF254">
        <v>0.64409439999999996</v>
      </c>
      <c r="HG254">
        <v>20.383579999999998</v>
      </c>
      <c r="HH254" s="1">
        <v>6.9313389999999999E-3</v>
      </c>
      <c r="HI254" s="1">
        <v>2.7017000000000002</v>
      </c>
      <c r="HJ254">
        <v>0.64431059999999996</v>
      </c>
      <c r="HK254">
        <v>20.380320000000001</v>
      </c>
      <c r="HL254" s="1">
        <v>5.4695560000000004E-3</v>
      </c>
      <c r="HM254" s="1">
        <v>2.1329050000000001</v>
      </c>
      <c r="HN254">
        <v>0.64447690000000002</v>
      </c>
      <c r="HO254">
        <v>19.7362</v>
      </c>
      <c r="HP254" s="1">
        <v>4.3050010000000001E-3</v>
      </c>
      <c r="HQ254" s="1">
        <v>1.6771929999999999</v>
      </c>
      <c r="HR254">
        <v>0.64462799999999998</v>
      </c>
      <c r="HS254">
        <v>19.073619999999998</v>
      </c>
      <c r="HT254" s="1">
        <v>3.4602560000000001E-3</v>
      </c>
      <c r="HU254" s="1">
        <v>1.3450690000000001</v>
      </c>
      <c r="HV254">
        <v>0.64474860000000001</v>
      </c>
      <c r="HW254">
        <v>18.648530000000001</v>
      </c>
      <c r="HX254" s="1">
        <v>2.8852389999999999E-3</v>
      </c>
      <c r="HY254" s="1">
        <v>1.1183689999999999</v>
      </c>
      <c r="HZ254">
        <v>0.64482720000000004</v>
      </c>
      <c r="IA254">
        <v>19.122319999999998</v>
      </c>
      <c r="IB254" s="1">
        <v>2.5005159999999999E-3</v>
      </c>
      <c r="IC254" s="1">
        <v>0.96692060000000002</v>
      </c>
      <c r="ID254">
        <v>0.64489450000000004</v>
      </c>
      <c r="IE254">
        <v>20.058520000000001</v>
      </c>
      <c r="IF254" s="1">
        <v>2.2336370000000001E-3</v>
      </c>
      <c r="IG254" s="1">
        <v>0.86222860000000001</v>
      </c>
      <c r="IH254">
        <v>0.64493920000000005</v>
      </c>
      <c r="II254">
        <v>20.921299999999999</v>
      </c>
      <c r="IJ254" s="1">
        <v>2.0330890000000001E-3</v>
      </c>
      <c r="IK254" s="1">
        <v>0.78411140000000001</v>
      </c>
      <c r="IL254">
        <v>0.64496399999999998</v>
      </c>
      <c r="IM254">
        <v>21.574629999999999</v>
      </c>
      <c r="IN254" s="1">
        <v>1.8714890000000001E-3</v>
      </c>
      <c r="IO254" s="1">
        <v>0.72138210000000003</v>
      </c>
      <c r="IP254">
        <v>0.64495899999999995</v>
      </c>
      <c r="IQ254">
        <v>21.507439999999999</v>
      </c>
      <c r="IR254" s="1">
        <v>1.7368939999999999E-3</v>
      </c>
      <c r="IS254" s="1">
        <v>0.66920729999999995</v>
      </c>
      <c r="IT254">
        <v>0.64497760000000004</v>
      </c>
      <c r="IU254">
        <v>20.94209</v>
      </c>
      <c r="IV254" s="1">
        <v>1.6240359999999999E-3</v>
      </c>
      <c r="IW254" s="1">
        <v>0.62550629999999996</v>
      </c>
      <c r="IX254">
        <v>0.64496390000000003</v>
      </c>
      <c r="IY254">
        <v>20.408090000000001</v>
      </c>
      <c r="IZ254" s="1">
        <v>1.5298709999999999E-3</v>
      </c>
      <c r="JA254" s="1">
        <v>0.58901700000000001</v>
      </c>
      <c r="JB254">
        <v>0.64494070000000003</v>
      </c>
      <c r="JC254">
        <v>20.082070000000002</v>
      </c>
      <c r="JD254" s="1">
        <v>1.451457E-3</v>
      </c>
      <c r="JE254" s="1">
        <v>0.55860949999999998</v>
      </c>
      <c r="JF254">
        <v>0.64494790000000002</v>
      </c>
      <c r="JG254">
        <v>20.371079999999999</v>
      </c>
      <c r="JH254" s="1">
        <v>1.3866460000000001E-3</v>
      </c>
      <c r="JI254" s="1">
        <v>0.53349550000000001</v>
      </c>
      <c r="JJ254">
        <v>0.64494870000000004</v>
      </c>
      <c r="JK254">
        <v>20.736889999999999</v>
      </c>
      <c r="JL254" s="1">
        <v>1.334645E-3</v>
      </c>
      <c r="JM254" s="1">
        <v>0.51323839999999998</v>
      </c>
      <c r="JN254">
        <v>0.64492079999999996</v>
      </c>
      <c r="JO254">
        <v>21.196000000000002</v>
      </c>
      <c r="JP254" s="1">
        <v>1.2927660000000001E-3</v>
      </c>
      <c r="JQ254" s="1">
        <v>0.49702479999999999</v>
      </c>
      <c r="JR254">
        <v>0.64491880000000001</v>
      </c>
      <c r="JS254">
        <v>21.21726</v>
      </c>
      <c r="JT254" s="1">
        <v>1.257588E-3</v>
      </c>
      <c r="JU254" s="1">
        <v>0.48338639999999999</v>
      </c>
      <c r="JV254">
        <v>0.64490449999999999</v>
      </c>
      <c r="JW254">
        <v>20.78839</v>
      </c>
      <c r="JX254" s="1">
        <v>1.2239009999999999E-3</v>
      </c>
      <c r="JY254" s="1">
        <v>0.47051480000000001</v>
      </c>
      <c r="JZ254">
        <v>0.64491379999999998</v>
      </c>
      <c r="KA254">
        <v>20.17398</v>
      </c>
      <c r="KB254" s="1">
        <v>1.1884969999999999E-3</v>
      </c>
      <c r="KC254" s="1">
        <v>0.45697690000000002</v>
      </c>
      <c r="KD254">
        <v>0.6449087</v>
      </c>
      <c r="KE254">
        <v>19.555730000000001</v>
      </c>
      <c r="KF254" s="1">
        <v>1.149827E-3</v>
      </c>
      <c r="KG254" s="1">
        <v>0.44224760000000002</v>
      </c>
      <c r="KH254">
        <v>0.64489229999999997</v>
      </c>
      <c r="KI254">
        <v>19.123529999999999</v>
      </c>
      <c r="KJ254" s="1">
        <v>1.1086729999999999E-3</v>
      </c>
      <c r="KK254" s="1">
        <v>0.42652040000000002</v>
      </c>
      <c r="KL254">
        <v>0.64490460000000005</v>
      </c>
      <c r="KM254">
        <v>19.457640000000001</v>
      </c>
      <c r="KN254" s="1">
        <v>1.0664139999999999E-3</v>
      </c>
      <c r="KO254" s="1">
        <v>0.41030299999999997</v>
      </c>
      <c r="KP254">
        <v>0.64491129999999997</v>
      </c>
      <c r="KQ254">
        <v>19.763459999999998</v>
      </c>
      <c r="KR254" s="1">
        <v>1.024285E-3</v>
      </c>
      <c r="KS254" s="1">
        <v>0.39410800000000001</v>
      </c>
      <c r="KT254">
        <v>0.64489050000000003</v>
      </c>
      <c r="KU254">
        <v>20.118189999999998</v>
      </c>
      <c r="KV254" s="1">
        <v>9.8309690000000002E-4</v>
      </c>
      <c r="KW254" s="1">
        <v>0.37829410000000002</v>
      </c>
      <c r="KX254">
        <v>0.64487859999999997</v>
      </c>
      <c r="KY254">
        <v>20.344619999999999</v>
      </c>
      <c r="KZ254" s="1">
        <v>9.4350710000000004E-4</v>
      </c>
      <c r="LA254" s="1">
        <v>0.36306290000000002</v>
      </c>
      <c r="LB254">
        <v>0.64489540000000001</v>
      </c>
      <c r="LC254">
        <v>20.063400000000001</v>
      </c>
      <c r="LD254" s="1">
        <v>9.0564219999999997E-4</v>
      </c>
      <c r="LE254" s="1">
        <v>0.34848570000000001</v>
      </c>
      <c r="LF254">
        <v>0.64489609999999997</v>
      </c>
      <c r="LG254">
        <v>19.348710000000001</v>
      </c>
      <c r="LH254" s="1">
        <v>8.6958010000000004E-4</v>
      </c>
      <c r="LI254" s="1">
        <v>0.33457510000000001</v>
      </c>
      <c r="LJ254">
        <v>0.64488520000000005</v>
      </c>
      <c r="LK254">
        <v>18.62893</v>
      </c>
      <c r="LL254" s="1">
        <v>8.3513200000000004E-4</v>
      </c>
      <c r="LM254" s="1">
        <v>0.32133620000000002</v>
      </c>
      <c r="LN254">
        <v>0.64489700000000005</v>
      </c>
      <c r="LO254">
        <v>18.2669</v>
      </c>
      <c r="LP254" s="1">
        <v>8.0229219999999998E-4</v>
      </c>
      <c r="LQ254" s="1">
        <v>0.3087165</v>
      </c>
      <c r="LR254">
        <v>0.64490099999999995</v>
      </c>
      <c r="LS254">
        <v>18.861419999999999</v>
      </c>
      <c r="LT254" s="1">
        <v>7.7098219999999999E-4</v>
      </c>
      <c r="LU254" s="1">
        <v>0.29665429999999998</v>
      </c>
      <c r="LV254">
        <v>0.64487729999999999</v>
      </c>
      <c r="LW254">
        <v>19.564990000000002</v>
      </c>
      <c r="LX254" s="1">
        <v>7.4096730000000003E-4</v>
      </c>
      <c r="LY254" s="1">
        <v>0.28511150000000002</v>
      </c>
      <c r="LZ254">
        <v>0.64488420000000002</v>
      </c>
      <c r="MA254">
        <v>20.263380000000002</v>
      </c>
      <c r="MB254" s="1">
        <v>7.1226269999999999E-4</v>
      </c>
      <c r="MC254" s="1">
        <v>0.27404919999999999</v>
      </c>
      <c r="MD254">
        <v>0.64489320000000006</v>
      </c>
      <c r="ME254">
        <v>20.962420000000002</v>
      </c>
      <c r="MF254" s="1">
        <v>6.8490719999999997E-4</v>
      </c>
      <c r="MG254" s="1">
        <v>0.26351540000000001</v>
      </c>
      <c r="MH254">
        <v>0.64487649999999996</v>
      </c>
      <c r="MI254">
        <v>20.962489999999999</v>
      </c>
      <c r="MJ254" s="1">
        <v>6.5890260000000004E-4</v>
      </c>
      <c r="MK254" s="1">
        <v>0.25351200000000002</v>
      </c>
      <c r="ML254">
        <v>0.64484140000000001</v>
      </c>
      <c r="MM254">
        <v>20.28585</v>
      </c>
      <c r="MN254" s="1">
        <v>6.3417499999999995E-4</v>
      </c>
      <c r="MO254" s="1">
        <v>0.2439829</v>
      </c>
      <c r="MP254">
        <v>0.64480800000000005</v>
      </c>
      <c r="MQ254">
        <v>19.654720000000001</v>
      </c>
      <c r="MR254" s="1">
        <v>6.1044729999999996E-4</v>
      </c>
      <c r="MS254" s="1">
        <v>0.23487160000000001</v>
      </c>
      <c r="MT254">
        <v>0.64474600000000004</v>
      </c>
      <c r="MU254">
        <v>19.2378</v>
      </c>
      <c r="MV254" s="1">
        <v>5.878376E-4</v>
      </c>
      <c r="MW254" s="1">
        <v>0.2261813</v>
      </c>
      <c r="MX254">
        <v>0.64468130000000001</v>
      </c>
      <c r="MY254">
        <v>19.68787</v>
      </c>
      <c r="MZ254" s="1">
        <v>5.6625329999999995E-4</v>
      </c>
      <c r="NA254" s="1">
        <v>0.2178776</v>
      </c>
      <c r="NB254">
        <v>0.64460240000000002</v>
      </c>
      <c r="NC254">
        <v>20.462869999999999</v>
      </c>
      <c r="ND254" s="1">
        <v>5.4569069999999996E-4</v>
      </c>
      <c r="NE254" s="1">
        <v>0.20998620000000001</v>
      </c>
      <c r="NF254">
        <v>0.64451389999999997</v>
      </c>
      <c r="NG254">
        <v>21.18243</v>
      </c>
      <c r="NH254" s="1">
        <v>5.2617120000000004E-4</v>
      </c>
      <c r="NI254" s="1">
        <v>0.20248340000000001</v>
      </c>
      <c r="NJ254">
        <v>0.64440430000000004</v>
      </c>
      <c r="NK254">
        <v>21.802610000000001</v>
      </c>
      <c r="NL254" s="1">
        <v>5.0760029999999997E-4</v>
      </c>
      <c r="NM254" s="1">
        <v>0.1953375</v>
      </c>
      <c r="NN254">
        <v>0.64430330000000002</v>
      </c>
      <c r="NO254">
        <v>21.73498</v>
      </c>
      <c r="NP254" s="1">
        <v>4.8983160000000002E-4</v>
      </c>
      <c r="NQ254" s="1">
        <v>0.18849669999999999</v>
      </c>
      <c r="NR254">
        <v>0.64421269999999997</v>
      </c>
      <c r="NS254">
        <v>21.22476</v>
      </c>
      <c r="NT254" s="1">
        <v>4.7283310000000001E-4</v>
      </c>
      <c r="NU254" s="1">
        <v>0.18195500000000001</v>
      </c>
      <c r="NV254">
        <v>0.64412579999999997</v>
      </c>
      <c r="NW254">
        <v>20.74062</v>
      </c>
      <c r="NX254" s="1">
        <v>4.5655000000000001E-4</v>
      </c>
      <c r="NY254" s="1">
        <v>0.17568149999999999</v>
      </c>
      <c r="NZ254">
        <v>0.64404309999999998</v>
      </c>
      <c r="OA254">
        <v>20.460789999999999</v>
      </c>
      <c r="OB254" s="1">
        <v>4.4117720000000002E-4</v>
      </c>
      <c r="OC254" s="1">
        <v>0.16974880000000001</v>
      </c>
      <c r="OD254">
        <v>0.64399059999999997</v>
      </c>
      <c r="OE254">
        <v>20.512989999999999</v>
      </c>
      <c r="OF254" s="1">
        <v>4.2728310000000002E-4</v>
      </c>
      <c r="OG254" s="1">
        <v>0.16435440000000001</v>
      </c>
      <c r="OH254">
        <v>0.64392640000000001</v>
      </c>
      <c r="OI254">
        <v>21.169160000000002</v>
      </c>
      <c r="OJ254" s="1">
        <v>4.1528810000000002E-4</v>
      </c>
      <c r="OK254" s="1">
        <v>0.1596969</v>
      </c>
    </row>
    <row r="255" spans="1:401" x14ac:dyDescent="0.35">
      <c r="A255">
        <v>261</v>
      </c>
      <c r="B255" t="s">
        <v>4</v>
      </c>
      <c r="C255" t="s">
        <v>181</v>
      </c>
      <c r="D255" t="s">
        <v>261</v>
      </c>
      <c r="E255">
        <v>824.89859999999999</v>
      </c>
      <c r="F255">
        <v>0.67575370000000001</v>
      </c>
      <c r="G255">
        <v>17.60284</v>
      </c>
      <c r="H255">
        <v>0</v>
      </c>
      <c r="I255">
        <v>0</v>
      </c>
      <c r="J255">
        <v>0.67444219999999999</v>
      </c>
      <c r="K255">
        <v>17.538350000000001</v>
      </c>
      <c r="L255">
        <v>0</v>
      </c>
      <c r="M255">
        <v>0</v>
      </c>
      <c r="N255">
        <v>0.67306140000000003</v>
      </c>
      <c r="O255">
        <v>17.699169999999999</v>
      </c>
      <c r="P255">
        <v>0</v>
      </c>
      <c r="Q255">
        <v>0</v>
      </c>
      <c r="R255">
        <v>0.67164889999999999</v>
      </c>
      <c r="S255">
        <v>17.525469999999999</v>
      </c>
      <c r="T255">
        <v>0</v>
      </c>
      <c r="U255">
        <v>0</v>
      </c>
      <c r="V255">
        <v>0.67021629999999999</v>
      </c>
      <c r="W255">
        <v>17.488510000000002</v>
      </c>
      <c r="X255">
        <v>0</v>
      </c>
      <c r="Y255">
        <v>0</v>
      </c>
      <c r="Z255">
        <v>0.66872779999999998</v>
      </c>
      <c r="AA255">
        <v>17.23705</v>
      </c>
      <c r="AB255">
        <v>0</v>
      </c>
      <c r="AC255">
        <v>0</v>
      </c>
      <c r="AD255">
        <v>0.66717839999999995</v>
      </c>
      <c r="AE255">
        <v>17.12717</v>
      </c>
      <c r="AF255">
        <v>0</v>
      </c>
      <c r="AG255">
        <v>0</v>
      </c>
      <c r="AH255">
        <v>0.66558170000000005</v>
      </c>
      <c r="AI255">
        <v>17.128399999999999</v>
      </c>
      <c r="AJ255">
        <v>0</v>
      </c>
      <c r="AK255">
        <v>0</v>
      </c>
      <c r="AL255">
        <v>0.66391650000000002</v>
      </c>
      <c r="AM255">
        <v>17.123460000000001</v>
      </c>
      <c r="AN255">
        <v>0</v>
      </c>
      <c r="AO255">
        <v>0</v>
      </c>
      <c r="AP255">
        <v>0.66225579999999995</v>
      </c>
      <c r="AQ255">
        <v>17.071680000000001</v>
      </c>
      <c r="AR255">
        <v>0</v>
      </c>
      <c r="AS255">
        <v>0</v>
      </c>
      <c r="AT255">
        <v>0.66054539999999995</v>
      </c>
      <c r="AU255">
        <v>17.25217</v>
      </c>
      <c r="AV255">
        <v>0</v>
      </c>
      <c r="AW255">
        <v>0</v>
      </c>
      <c r="AX255">
        <v>0.65879639999999995</v>
      </c>
      <c r="AY255">
        <v>17.098310000000001</v>
      </c>
      <c r="AZ255" s="1">
        <v>5.3431340000000004E-35</v>
      </c>
      <c r="BA255" s="1">
        <v>1.7795819999999999E-32</v>
      </c>
      <c r="BB255">
        <v>0.6570686</v>
      </c>
      <c r="BC255">
        <v>16.890059999999998</v>
      </c>
      <c r="BD255" s="1">
        <v>1.7002449999999999E-24</v>
      </c>
      <c r="BE255" s="1">
        <v>5.6629660000000005E-22</v>
      </c>
      <c r="BF255">
        <v>0.65533129999999995</v>
      </c>
      <c r="BG255">
        <v>16.746449999999999</v>
      </c>
      <c r="BH255" s="1">
        <v>3.9846090000000001E-16</v>
      </c>
      <c r="BI255" s="1">
        <v>1.3349160000000001E-13</v>
      </c>
      <c r="BJ255">
        <v>0.65355549999999996</v>
      </c>
      <c r="BK255">
        <v>16.553979999999999</v>
      </c>
      <c r="BL255" s="1">
        <v>6.5499160000000002E-10</v>
      </c>
      <c r="BM255" s="1">
        <v>1.6865690000000001E-7</v>
      </c>
      <c r="BN255">
        <v>0.65176489999999998</v>
      </c>
      <c r="BO255">
        <v>16.470490000000002</v>
      </c>
      <c r="BP255" s="1">
        <v>1.470258E-6</v>
      </c>
      <c r="BQ255" s="1">
        <v>3.9949339999999998E-4</v>
      </c>
      <c r="BR255">
        <v>0.64994169999999996</v>
      </c>
      <c r="BS255">
        <v>16.435559999999999</v>
      </c>
      <c r="BT255" s="1">
        <v>3.530513E-4</v>
      </c>
      <c r="BU255" s="1">
        <v>0.1001133</v>
      </c>
      <c r="BV255">
        <v>0.64812539999999996</v>
      </c>
      <c r="BW255">
        <v>16.65297</v>
      </c>
      <c r="BX255" s="1">
        <v>2.0915570000000001E-2</v>
      </c>
      <c r="BY255">
        <v>6.1512320000000003</v>
      </c>
      <c r="BZ255">
        <v>0.64624570000000003</v>
      </c>
      <c r="CA255">
        <v>17.01333</v>
      </c>
      <c r="CB255">
        <v>0.43484600000000001</v>
      </c>
      <c r="CC255">
        <v>132.07310000000001</v>
      </c>
      <c r="CD255">
        <v>0.64422500000000005</v>
      </c>
      <c r="CE255">
        <v>17.311029999999999</v>
      </c>
      <c r="CF255">
        <v>3.9177529999999998</v>
      </c>
      <c r="CG255">
        <v>1225.8879999999999</v>
      </c>
      <c r="CH255">
        <v>0.64196790000000004</v>
      </c>
      <c r="CI255">
        <v>17.38513</v>
      </c>
      <c r="CJ255">
        <v>17.75104</v>
      </c>
      <c r="CK255">
        <v>5703.7920000000004</v>
      </c>
      <c r="CL255">
        <v>0.63951499999999994</v>
      </c>
      <c r="CM255">
        <v>17.06681</v>
      </c>
      <c r="CN255">
        <v>45.194740000000003</v>
      </c>
      <c r="CO255">
        <v>14883.56</v>
      </c>
      <c r="CP255">
        <v>0.63791969999999998</v>
      </c>
      <c r="CQ255">
        <v>16.65982</v>
      </c>
      <c r="CR255">
        <v>70.756889999999999</v>
      </c>
      <c r="CS255">
        <v>23797.05</v>
      </c>
      <c r="CT255">
        <v>0.63636179999999998</v>
      </c>
      <c r="CU255">
        <v>16.430129999999998</v>
      </c>
      <c r="CV255">
        <v>73.199269999999999</v>
      </c>
      <c r="CW255">
        <v>25086.04</v>
      </c>
      <c r="CX255">
        <v>0.63487830000000001</v>
      </c>
      <c r="CY255">
        <v>16.391639999999999</v>
      </c>
      <c r="CZ255">
        <v>53.311529999999998</v>
      </c>
      <c r="DA255">
        <v>18583.79</v>
      </c>
      <c r="DB255">
        <v>0.63291759999999997</v>
      </c>
      <c r="DC255">
        <v>16.856079999999999</v>
      </c>
      <c r="DD255">
        <v>28.88203</v>
      </c>
      <c r="DE255">
        <v>10229.459999999999</v>
      </c>
      <c r="DF255">
        <v>0.62988</v>
      </c>
      <c r="DG255">
        <v>17.554690000000001</v>
      </c>
      <c r="DH255">
        <v>12.23312</v>
      </c>
      <c r="DI255">
        <v>4397.6180000000004</v>
      </c>
      <c r="DJ255">
        <v>0.62664719999999996</v>
      </c>
      <c r="DK255">
        <v>17.991160000000001</v>
      </c>
      <c r="DL255">
        <v>4.2525389999999996</v>
      </c>
      <c r="DM255">
        <v>1548.4960000000001</v>
      </c>
      <c r="DN255">
        <v>0.62334880000000004</v>
      </c>
      <c r="DO255">
        <v>18.165679999999998</v>
      </c>
      <c r="DP255">
        <v>1.287004</v>
      </c>
      <c r="DQ255">
        <v>473.12369999999999</v>
      </c>
      <c r="DR255">
        <v>0.62020160000000002</v>
      </c>
      <c r="DS255">
        <v>17.891459999999999</v>
      </c>
      <c r="DT255">
        <v>0.37704850000000001</v>
      </c>
      <c r="DU255">
        <v>138.8725</v>
      </c>
      <c r="DV255">
        <v>0.61693600000000004</v>
      </c>
      <c r="DW255">
        <v>17.36065</v>
      </c>
      <c r="DX255" s="1">
        <v>0.134543</v>
      </c>
      <c r="DY255">
        <v>48.898629999999997</v>
      </c>
      <c r="DZ255">
        <v>0.61360150000000002</v>
      </c>
      <c r="EA255">
        <v>16.91056</v>
      </c>
      <c r="EB255" s="1">
        <v>7.5923119999999997E-2</v>
      </c>
      <c r="EC255">
        <v>27.02347</v>
      </c>
      <c r="ED255">
        <v>0.61038709999999996</v>
      </c>
      <c r="EE255">
        <v>16.66995</v>
      </c>
      <c r="EF255" s="1">
        <v>6.3182680000000005E-2</v>
      </c>
      <c r="EG255">
        <v>22.259799999999998</v>
      </c>
      <c r="EH255">
        <v>0.60927390000000003</v>
      </c>
      <c r="EI255">
        <v>16.941320000000001</v>
      </c>
      <c r="EJ255" s="1">
        <v>6.1377380000000002E-2</v>
      </c>
      <c r="EK255" s="1">
        <v>21.535550000000001</v>
      </c>
      <c r="EL255">
        <v>0.61078339999999998</v>
      </c>
      <c r="EM255">
        <v>17.55856</v>
      </c>
      <c r="EN255" s="1">
        <v>6.137049E-2</v>
      </c>
      <c r="EO255" s="1">
        <v>21.43582</v>
      </c>
      <c r="EP255">
        <v>0.6106568</v>
      </c>
      <c r="EQ255">
        <v>18.18045</v>
      </c>
      <c r="ER255" s="1">
        <v>6.0413269999999998E-2</v>
      </c>
      <c r="ES255" s="1">
        <v>21.06344</v>
      </c>
      <c r="ET255">
        <v>0.61043809999999998</v>
      </c>
      <c r="EU255">
        <v>18.534949999999998</v>
      </c>
      <c r="EV255" s="1">
        <v>5.7955720000000002E-2</v>
      </c>
      <c r="EW255" s="1">
        <v>20.171309999999998</v>
      </c>
      <c r="EX255">
        <v>0.61058829999999997</v>
      </c>
      <c r="EY255">
        <v>18.328900000000001</v>
      </c>
      <c r="EZ255" s="1">
        <v>5.4308210000000003E-2</v>
      </c>
      <c r="FA255" s="1">
        <v>18.85248</v>
      </c>
      <c r="FB255">
        <v>0.61102440000000002</v>
      </c>
      <c r="FC255">
        <v>17.82518</v>
      </c>
      <c r="FD255" s="1">
        <v>5.000843E-2</v>
      </c>
      <c r="FE255" s="1">
        <v>17.297779999999999</v>
      </c>
      <c r="FF255">
        <v>0.61188909999999996</v>
      </c>
      <c r="FG255">
        <v>17.35211</v>
      </c>
      <c r="FH255" s="1">
        <v>4.550891E-2</v>
      </c>
      <c r="FI255" s="1">
        <v>15.671239999999999</v>
      </c>
      <c r="FJ255">
        <v>0.61282930000000002</v>
      </c>
      <c r="FK255">
        <v>17.15915</v>
      </c>
      <c r="FL255" s="1">
        <v>4.1014299999999997E-2</v>
      </c>
      <c r="FM255" s="1">
        <v>14.056609999999999</v>
      </c>
      <c r="FN255">
        <v>0.61487499999999995</v>
      </c>
      <c r="FO255">
        <v>17.808820000000001</v>
      </c>
      <c r="FP255" s="1">
        <v>3.6611919999999999E-2</v>
      </c>
      <c r="FQ255" s="1">
        <v>12.469480000000001</v>
      </c>
      <c r="FR255">
        <v>0.61625940000000001</v>
      </c>
      <c r="FS255">
        <v>18.53302</v>
      </c>
      <c r="FT255" s="1">
        <v>3.2260400000000002E-2</v>
      </c>
      <c r="FU255" s="1">
        <v>10.925140000000001</v>
      </c>
      <c r="FV255">
        <v>0.61694289999999996</v>
      </c>
      <c r="FW255">
        <v>19.1035</v>
      </c>
      <c r="FX255" s="1">
        <v>2.8084540000000002E-2</v>
      </c>
      <c r="FY255" s="1">
        <v>9.4648979999999998</v>
      </c>
      <c r="FZ255">
        <v>0.61773009999999995</v>
      </c>
      <c r="GA255">
        <v>19.335640000000001</v>
      </c>
      <c r="GB255" s="1">
        <v>2.4279849999999999E-2</v>
      </c>
      <c r="GC255" s="1">
        <v>8.1430089999999993</v>
      </c>
      <c r="GD255">
        <v>0.61853199999999997</v>
      </c>
      <c r="GE255">
        <v>19.12171</v>
      </c>
      <c r="GF255" s="1">
        <v>2.0968520000000001E-2</v>
      </c>
      <c r="GG255" s="1">
        <v>7.0000239999999998</v>
      </c>
      <c r="GH255">
        <v>0.61919270000000004</v>
      </c>
      <c r="GI255">
        <v>18.588480000000001</v>
      </c>
      <c r="GJ255" s="1">
        <v>1.818001E-2</v>
      </c>
      <c r="GK255" s="1">
        <v>6.0440019999999999</v>
      </c>
      <c r="GL255">
        <v>0.61977340000000003</v>
      </c>
      <c r="GM255">
        <v>18.003550000000001</v>
      </c>
      <c r="GN255" s="1">
        <v>1.5867539999999999E-2</v>
      </c>
      <c r="GO255" s="1">
        <v>5.2563560000000003</v>
      </c>
      <c r="GP255">
        <v>0.62028450000000002</v>
      </c>
      <c r="GQ255">
        <v>17.680289999999999</v>
      </c>
      <c r="GR255" s="1">
        <v>1.392238E-2</v>
      </c>
      <c r="GS255" s="1">
        <v>4.5982580000000004</v>
      </c>
      <c r="GT255">
        <v>0.62071290000000001</v>
      </c>
      <c r="GU255">
        <v>18.27703</v>
      </c>
      <c r="GV255" s="1">
        <v>1.2180760000000001E-2</v>
      </c>
      <c r="GW255" s="1">
        <v>4.0161100000000003</v>
      </c>
      <c r="GX255">
        <v>0.62107259999999997</v>
      </c>
      <c r="GY255">
        <v>19.044830000000001</v>
      </c>
      <c r="GZ255" s="1">
        <v>1.049547E-2</v>
      </c>
      <c r="HA255" s="1">
        <v>3.4577610000000001</v>
      </c>
      <c r="HB255">
        <v>0.62138280000000001</v>
      </c>
      <c r="HC255">
        <v>19.779720000000001</v>
      </c>
      <c r="HD255" s="1">
        <v>8.7924809999999996E-3</v>
      </c>
      <c r="HE255" s="1">
        <v>2.8971610000000001</v>
      </c>
      <c r="HF255">
        <v>0.62162240000000002</v>
      </c>
      <c r="HG255">
        <v>20.396699999999999</v>
      </c>
      <c r="HH255" s="1">
        <v>7.1278720000000004E-3</v>
      </c>
      <c r="HI255" s="1">
        <v>2.3498350000000001</v>
      </c>
      <c r="HJ255">
        <v>0.621811</v>
      </c>
      <c r="HK255">
        <v>20.414339999999999</v>
      </c>
      <c r="HL255" s="1">
        <v>5.6361129999999999E-3</v>
      </c>
      <c r="HM255" s="1">
        <v>1.8583689999999999</v>
      </c>
      <c r="HN255">
        <v>0.62195429999999996</v>
      </c>
      <c r="HO255">
        <v>19.779119999999999</v>
      </c>
      <c r="HP255" s="1">
        <v>4.4321760000000003E-3</v>
      </c>
      <c r="HQ255" s="1">
        <v>1.4604280000000001</v>
      </c>
      <c r="HR255">
        <v>0.6220831</v>
      </c>
      <c r="HS255">
        <v>19.105840000000001</v>
      </c>
      <c r="HT255" s="1">
        <v>3.5495750000000001E-3</v>
      </c>
      <c r="HU255" s="1">
        <v>1.1678310000000001</v>
      </c>
      <c r="HV255">
        <v>0.62216300000000002</v>
      </c>
      <c r="HW255">
        <v>18.664950000000001</v>
      </c>
      <c r="HX255" s="1">
        <v>2.9450779999999998E-3</v>
      </c>
      <c r="HY255" s="1">
        <v>0.96707699999999996</v>
      </c>
      <c r="HZ255">
        <v>0.62219400000000002</v>
      </c>
      <c r="IA255">
        <v>19.122450000000001</v>
      </c>
      <c r="IB255" s="1">
        <v>2.5407720000000002E-3</v>
      </c>
      <c r="IC255" s="1">
        <v>0.83296709999999996</v>
      </c>
      <c r="ID255">
        <v>0.6222396</v>
      </c>
      <c r="IE255">
        <v>20.051639999999999</v>
      </c>
      <c r="IF255" s="1">
        <v>2.2623909999999999E-3</v>
      </c>
      <c r="IG255" s="1">
        <v>0.74082809999999999</v>
      </c>
      <c r="IH255">
        <v>0.62222929999999999</v>
      </c>
      <c r="II255">
        <v>20.920940000000002</v>
      </c>
      <c r="IJ255" s="1">
        <v>2.055402E-3</v>
      </c>
      <c r="IK255" s="1">
        <v>0.67269049999999997</v>
      </c>
      <c r="IL255">
        <v>0.62223150000000005</v>
      </c>
      <c r="IM255">
        <v>21.589279999999999</v>
      </c>
      <c r="IN255" s="1">
        <v>1.889824E-3</v>
      </c>
      <c r="IO255" s="1">
        <v>0.61832169999999997</v>
      </c>
      <c r="IP255">
        <v>0.62220339999999996</v>
      </c>
      <c r="IQ255">
        <v>21.53632</v>
      </c>
      <c r="IR255" s="1">
        <v>1.7522289999999999E-3</v>
      </c>
      <c r="IS255" s="1">
        <v>0.57317969999999996</v>
      </c>
      <c r="IT255">
        <v>0.62219139999999995</v>
      </c>
      <c r="IU255">
        <v>20.977319999999999</v>
      </c>
      <c r="IV255" s="1">
        <v>1.6368800000000001E-3</v>
      </c>
      <c r="IW255" s="1">
        <v>0.53537299999999999</v>
      </c>
      <c r="IX255">
        <v>0.62216539999999998</v>
      </c>
      <c r="IY255">
        <v>20.435310000000001</v>
      </c>
      <c r="IZ255" s="1">
        <v>1.540589E-3</v>
      </c>
      <c r="JA255" s="1">
        <v>0.50378880000000004</v>
      </c>
      <c r="JB255">
        <v>0.62215129999999996</v>
      </c>
      <c r="JC255">
        <v>20.097149999999999</v>
      </c>
      <c r="JD255" s="1">
        <v>1.460364E-3</v>
      </c>
      <c r="JE255" s="1">
        <v>0.47745270000000001</v>
      </c>
      <c r="JF255">
        <v>0.62211669999999997</v>
      </c>
      <c r="JG255">
        <v>20.370830000000002</v>
      </c>
      <c r="JH255" s="1">
        <v>1.3939250000000001E-3</v>
      </c>
      <c r="JI255" s="1">
        <v>0.45566859999999998</v>
      </c>
      <c r="JJ255">
        <v>0.62209460000000005</v>
      </c>
      <c r="JK255">
        <v>20.72345</v>
      </c>
      <c r="JL255" s="1">
        <v>1.340459E-3</v>
      </c>
      <c r="JM255" s="1">
        <v>0.4380502</v>
      </c>
      <c r="JN255">
        <v>0.62208799999999997</v>
      </c>
      <c r="JO255">
        <v>21.190290000000001</v>
      </c>
      <c r="JP255" s="1">
        <v>1.297482E-3</v>
      </c>
      <c r="JQ255" s="1">
        <v>0.42395640000000001</v>
      </c>
      <c r="JR255">
        <v>0.62208039999999998</v>
      </c>
      <c r="JS255">
        <v>21.22861</v>
      </c>
      <c r="JT255" s="1">
        <v>1.2617329999999999E-3</v>
      </c>
      <c r="JU255" s="1">
        <v>0.41220560000000001</v>
      </c>
      <c r="JV255">
        <v>0.62206669999999997</v>
      </c>
      <c r="JW255">
        <v>20.822700000000001</v>
      </c>
      <c r="JX255" s="1">
        <v>1.2280430000000001E-3</v>
      </c>
      <c r="JY255" s="1">
        <v>0.4012539</v>
      </c>
      <c r="JZ255">
        <v>0.62207590000000001</v>
      </c>
      <c r="KA255">
        <v>20.21904</v>
      </c>
      <c r="KB255" s="1">
        <v>1.192979E-3</v>
      </c>
      <c r="KC255" s="1">
        <v>0.38984079999999999</v>
      </c>
      <c r="KD255">
        <v>0.62205299999999997</v>
      </c>
      <c r="KE255">
        <v>19.59543</v>
      </c>
      <c r="KF255" s="1">
        <v>1.1546970000000001E-3</v>
      </c>
      <c r="KG255" s="1">
        <v>0.37742369999999997</v>
      </c>
      <c r="KH255">
        <v>0.62205679999999997</v>
      </c>
      <c r="KI255">
        <v>19.14433</v>
      </c>
      <c r="KJ255" s="1">
        <v>1.1137899999999999E-3</v>
      </c>
      <c r="KK255" s="1">
        <v>0.36411830000000001</v>
      </c>
      <c r="KL255">
        <v>0.62204329999999997</v>
      </c>
      <c r="KM255">
        <v>19.458449999999999</v>
      </c>
      <c r="KN255" s="1">
        <v>1.0716E-3</v>
      </c>
      <c r="KO255" s="1">
        <v>0.35035159999999999</v>
      </c>
      <c r="KP255">
        <v>0.62205290000000002</v>
      </c>
      <c r="KQ255">
        <v>19.752759999999999</v>
      </c>
      <c r="KR255" s="1">
        <v>1.0294119999999999E-3</v>
      </c>
      <c r="KS255" s="1">
        <v>0.3365628</v>
      </c>
      <c r="KT255">
        <v>0.62205089999999996</v>
      </c>
      <c r="KU255">
        <v>20.11815</v>
      </c>
      <c r="KV255" s="1">
        <v>9.8806049999999998E-4</v>
      </c>
      <c r="KW255" s="1">
        <v>0.32307019999999997</v>
      </c>
      <c r="KX255">
        <v>0.62205339999999998</v>
      </c>
      <c r="KY255">
        <v>20.363880000000002</v>
      </c>
      <c r="KZ255" s="1">
        <v>9.4827010000000001E-4</v>
      </c>
      <c r="LA255" s="1">
        <v>0.31006020000000001</v>
      </c>
      <c r="LB255">
        <v>0.62205129999999997</v>
      </c>
      <c r="LC255">
        <v>20.10482</v>
      </c>
      <c r="LD255" s="1">
        <v>9.1019199999999999E-4</v>
      </c>
      <c r="LE255" s="1">
        <v>0.29760700000000001</v>
      </c>
      <c r="LF255">
        <v>0.62205290000000002</v>
      </c>
      <c r="LG255">
        <v>19.39913</v>
      </c>
      <c r="LH255" s="1">
        <v>8.7392410000000002E-4</v>
      </c>
      <c r="LI255" s="1">
        <v>0.28572209999999998</v>
      </c>
      <c r="LJ255">
        <v>0.62206280000000003</v>
      </c>
      <c r="LK255">
        <v>18.670269999999999</v>
      </c>
      <c r="LL255" s="1">
        <v>8.3926740000000001E-4</v>
      </c>
      <c r="LM255" s="1">
        <v>0.2744026</v>
      </c>
      <c r="LN255">
        <v>0.62205699999999997</v>
      </c>
      <c r="LO255">
        <v>18.295439999999999</v>
      </c>
      <c r="LP255" s="1">
        <v>8.0623930000000004E-4</v>
      </c>
      <c r="LQ255" s="1">
        <v>0.2636212</v>
      </c>
      <c r="LR255">
        <v>0.62206229999999996</v>
      </c>
      <c r="LS255">
        <v>18.874169999999999</v>
      </c>
      <c r="LT255" s="1">
        <v>7.7475690000000002E-4</v>
      </c>
      <c r="LU255" s="1">
        <v>0.25331710000000002</v>
      </c>
      <c r="LV255">
        <v>0.62204959999999998</v>
      </c>
      <c r="LW255">
        <v>19.56861</v>
      </c>
      <c r="LX255" s="1">
        <v>7.4458070000000002E-4</v>
      </c>
      <c r="LY255" s="1">
        <v>0.243453</v>
      </c>
      <c r="LZ255">
        <v>0.62204630000000005</v>
      </c>
      <c r="MA255">
        <v>20.272590000000001</v>
      </c>
      <c r="MB255" s="1">
        <v>7.157175E-4</v>
      </c>
      <c r="MC255" s="1">
        <v>0.2340044</v>
      </c>
      <c r="MD255">
        <v>0.62204060000000005</v>
      </c>
      <c r="ME255">
        <v>20.980879999999999</v>
      </c>
      <c r="MF255" s="1">
        <v>6.8819080000000004E-4</v>
      </c>
      <c r="MG255" s="1">
        <v>0.22499930000000001</v>
      </c>
      <c r="MH255">
        <v>0.62202840000000004</v>
      </c>
      <c r="MI255">
        <v>20.99531</v>
      </c>
      <c r="MJ255" s="1">
        <v>6.6202329999999997E-4</v>
      </c>
      <c r="MK255" s="1">
        <v>0.21644579999999999</v>
      </c>
      <c r="ML255">
        <v>0.62201629999999997</v>
      </c>
      <c r="MM255">
        <v>20.326820000000001</v>
      </c>
      <c r="MN255" s="1">
        <v>6.3715569999999995E-4</v>
      </c>
      <c r="MO255" s="1">
        <v>0.2083004</v>
      </c>
      <c r="MP255">
        <v>0.62199579999999999</v>
      </c>
      <c r="MQ255">
        <v>19.689779999999999</v>
      </c>
      <c r="MR255" s="1">
        <v>6.1329400000000001E-4</v>
      </c>
      <c r="MS255" s="1">
        <v>0.2005103</v>
      </c>
      <c r="MT255">
        <v>0.62194669999999996</v>
      </c>
      <c r="MU255">
        <v>19.268219999999999</v>
      </c>
      <c r="MV255" s="1">
        <v>5.9054919999999996E-4</v>
      </c>
      <c r="MW255" s="1">
        <v>0.19307289999999999</v>
      </c>
      <c r="MX255">
        <v>0.62191209999999997</v>
      </c>
      <c r="MY255">
        <v>19.702999999999999</v>
      </c>
      <c r="MZ255" s="1">
        <v>5.6884480000000005E-4</v>
      </c>
      <c r="NA255" s="1">
        <v>0.18596869999999999</v>
      </c>
      <c r="NB255">
        <v>0.62185360000000001</v>
      </c>
      <c r="NC255">
        <v>20.4666</v>
      </c>
      <c r="ND255" s="1">
        <v>5.4814499999999999E-4</v>
      </c>
      <c r="NE255" s="1">
        <v>0.1792089</v>
      </c>
      <c r="NF255">
        <v>0.62180999999999997</v>
      </c>
      <c r="NG255">
        <v>21.184699999999999</v>
      </c>
      <c r="NH255" s="1">
        <v>5.2851109999999999E-4</v>
      </c>
      <c r="NI255" s="1">
        <v>0.17278180000000001</v>
      </c>
      <c r="NJ255">
        <v>0.62176949999999997</v>
      </c>
      <c r="NK255">
        <v>21.813890000000001</v>
      </c>
      <c r="NL255" s="1">
        <v>5.0983669999999997E-4</v>
      </c>
      <c r="NM255" s="1">
        <v>0.16665669999999999</v>
      </c>
      <c r="NN255">
        <v>0.62171620000000005</v>
      </c>
      <c r="NO255">
        <v>21.759039999999999</v>
      </c>
      <c r="NP255" s="1">
        <v>4.919681E-4</v>
      </c>
      <c r="NQ255" s="1">
        <v>0.1607933</v>
      </c>
      <c r="NR255">
        <v>0.62165930000000003</v>
      </c>
      <c r="NS255">
        <v>21.254370000000002</v>
      </c>
      <c r="NT255" s="1">
        <v>4.7487979999999999E-4</v>
      </c>
      <c r="NU255" s="1">
        <v>0.1551882</v>
      </c>
      <c r="NV255">
        <v>0.62163970000000002</v>
      </c>
      <c r="NW255">
        <v>20.763269999999999</v>
      </c>
      <c r="NX255" s="1">
        <v>4.585115E-4</v>
      </c>
      <c r="NY255" s="1">
        <v>0.14980959999999999</v>
      </c>
      <c r="NZ255">
        <v>0.62162130000000004</v>
      </c>
      <c r="OA255">
        <v>20.47035</v>
      </c>
      <c r="OB255" s="1">
        <v>4.4300950000000002E-4</v>
      </c>
      <c r="OC255" s="1">
        <v>0.1447119</v>
      </c>
      <c r="OD255">
        <v>0.62161200000000005</v>
      </c>
      <c r="OE255">
        <v>20.504860000000001</v>
      </c>
      <c r="OF255" s="1">
        <v>4.2890879999999998E-4</v>
      </c>
      <c r="OG255" s="1">
        <v>0.14005139999999999</v>
      </c>
      <c r="OH255">
        <v>0.62161860000000002</v>
      </c>
      <c r="OI255">
        <v>21.150390000000002</v>
      </c>
      <c r="OJ255" s="1">
        <v>4.1665829999999997E-4</v>
      </c>
      <c r="OK255" s="1">
        <v>0.1360045</v>
      </c>
    </row>
    <row r="256" spans="1:401" x14ac:dyDescent="0.35">
      <c r="A256">
        <v>262</v>
      </c>
      <c r="B256" t="s">
        <v>4</v>
      </c>
      <c r="C256" t="s">
        <v>181</v>
      </c>
      <c r="D256" t="s">
        <v>262</v>
      </c>
      <c r="E256">
        <v>890.43960000000004</v>
      </c>
      <c r="F256">
        <v>0.88595970000000002</v>
      </c>
      <c r="G256">
        <v>17.600960000000001</v>
      </c>
      <c r="H256">
        <v>0</v>
      </c>
      <c r="I256">
        <v>0</v>
      </c>
      <c r="J256">
        <v>0.88373489999999999</v>
      </c>
      <c r="K256">
        <v>17.54964</v>
      </c>
      <c r="L256">
        <v>0</v>
      </c>
      <c r="M256">
        <v>0</v>
      </c>
      <c r="N256">
        <v>0.88145770000000001</v>
      </c>
      <c r="O256">
        <v>17.729209999999998</v>
      </c>
      <c r="P256">
        <v>0</v>
      </c>
      <c r="Q256">
        <v>0</v>
      </c>
      <c r="R256">
        <v>0.8791118</v>
      </c>
      <c r="S256">
        <v>17.56317</v>
      </c>
      <c r="T256">
        <v>0</v>
      </c>
      <c r="U256">
        <v>0</v>
      </c>
      <c r="V256">
        <v>0.87670000000000003</v>
      </c>
      <c r="W256">
        <v>17.52195</v>
      </c>
      <c r="X256">
        <v>0</v>
      </c>
      <c r="Y256">
        <v>0</v>
      </c>
      <c r="Z256">
        <v>0.87422500000000003</v>
      </c>
      <c r="AA256">
        <v>17.256160000000001</v>
      </c>
      <c r="AB256">
        <v>0</v>
      </c>
      <c r="AC256">
        <v>0</v>
      </c>
      <c r="AD256">
        <v>0.87165329999999996</v>
      </c>
      <c r="AE256">
        <v>17.126339999999999</v>
      </c>
      <c r="AF256">
        <v>0</v>
      </c>
      <c r="AG256">
        <v>0</v>
      </c>
      <c r="AH256">
        <v>0.86901010000000001</v>
      </c>
      <c r="AI256">
        <v>17.122109999999999</v>
      </c>
      <c r="AJ256">
        <v>0</v>
      </c>
      <c r="AK256">
        <v>0</v>
      </c>
      <c r="AL256">
        <v>0.86626919999999996</v>
      </c>
      <c r="AM256">
        <v>17.120429999999999</v>
      </c>
      <c r="AN256">
        <v>0</v>
      </c>
      <c r="AO256">
        <v>0</v>
      </c>
      <c r="AP256">
        <v>0.86352410000000002</v>
      </c>
      <c r="AQ256">
        <v>17.08118</v>
      </c>
      <c r="AR256">
        <v>0</v>
      </c>
      <c r="AS256">
        <v>0</v>
      </c>
      <c r="AT256">
        <v>0.86067800000000005</v>
      </c>
      <c r="AU256">
        <v>17.275490000000001</v>
      </c>
      <c r="AV256">
        <v>0</v>
      </c>
      <c r="AW256">
        <v>0</v>
      </c>
      <c r="AX256">
        <v>0.85779430000000001</v>
      </c>
      <c r="AY256">
        <v>17.133240000000001</v>
      </c>
      <c r="AZ256" s="1">
        <v>9.2111299999999993E-36</v>
      </c>
      <c r="BA256" s="1">
        <v>3.0036100000000001E-33</v>
      </c>
      <c r="BB256">
        <v>0.85491899999999998</v>
      </c>
      <c r="BC256">
        <v>16.918489999999998</v>
      </c>
      <c r="BD256" s="1">
        <v>2.7695689999999998E-25</v>
      </c>
      <c r="BE256" s="1">
        <v>9.0427359999999994E-23</v>
      </c>
      <c r="BF256">
        <v>0.85204349999999995</v>
      </c>
      <c r="BG256">
        <v>16.765409999999999</v>
      </c>
      <c r="BH256" s="1">
        <v>8.9727309999999997E-17</v>
      </c>
      <c r="BI256" s="1">
        <v>2.900352E-14</v>
      </c>
      <c r="BJ256">
        <v>0.84912169999999998</v>
      </c>
      <c r="BK256">
        <v>16.555900000000001</v>
      </c>
      <c r="BL256" s="1">
        <v>3.2793389999999998E-10</v>
      </c>
      <c r="BM256" s="1">
        <v>7.8249850000000001E-8</v>
      </c>
      <c r="BN256">
        <v>0.84616199999999997</v>
      </c>
      <c r="BO256">
        <v>16.462350000000001</v>
      </c>
      <c r="BP256" s="1">
        <v>8.9946500000000001E-7</v>
      </c>
      <c r="BQ256" s="1">
        <v>2.3224629999999999E-4</v>
      </c>
      <c r="BR256">
        <v>0.84317940000000002</v>
      </c>
      <c r="BS256">
        <v>16.429559999999999</v>
      </c>
      <c r="BT256" s="1">
        <v>2.418981E-4</v>
      </c>
      <c r="BU256">
        <v>6.5942570000000006E-2</v>
      </c>
      <c r="BV256">
        <v>0.84016310000000005</v>
      </c>
      <c r="BW256">
        <v>16.658750000000001</v>
      </c>
      <c r="BX256" s="1">
        <v>1.5606510000000001E-2</v>
      </c>
      <c r="BY256">
        <v>4.4470340000000004</v>
      </c>
      <c r="BZ256">
        <v>0.83710059999999997</v>
      </c>
      <c r="CA256">
        <v>17.038540000000001</v>
      </c>
      <c r="CB256">
        <v>0.34803030000000001</v>
      </c>
      <c r="CC256">
        <v>103.03449999999999</v>
      </c>
      <c r="CD256">
        <v>0.83383209999999996</v>
      </c>
      <c r="CE256">
        <v>17.347809999999999</v>
      </c>
      <c r="CF256">
        <v>3.3289439999999999</v>
      </c>
      <c r="CG256">
        <v>1020.413</v>
      </c>
      <c r="CH256">
        <v>0.8302216</v>
      </c>
      <c r="CI256">
        <v>17.42557</v>
      </c>
      <c r="CJ256">
        <v>15.889749999999999</v>
      </c>
      <c r="CK256">
        <v>5023.4750000000004</v>
      </c>
      <c r="CL256">
        <v>0.82628440000000003</v>
      </c>
      <c r="CM256">
        <v>17.1023</v>
      </c>
      <c r="CN256">
        <v>42.348599999999998</v>
      </c>
      <c r="CO256">
        <v>13775.89</v>
      </c>
      <c r="CP256">
        <v>0.82362380000000002</v>
      </c>
      <c r="CQ256">
        <v>16.679400000000001</v>
      </c>
      <c r="CR256">
        <v>69.053089999999997</v>
      </c>
      <c r="CS256">
        <v>23023.119999999999</v>
      </c>
      <c r="CT256">
        <v>0.82073569999999996</v>
      </c>
      <c r="CU256">
        <v>16.435030000000001</v>
      </c>
      <c r="CV256">
        <v>74.029150000000001</v>
      </c>
      <c r="CW256">
        <v>25251.599999999999</v>
      </c>
      <c r="CX256">
        <v>0.81717899999999999</v>
      </c>
      <c r="CY256">
        <v>16.384260000000001</v>
      </c>
      <c r="CZ256">
        <v>55.628999999999998</v>
      </c>
      <c r="DA256">
        <v>19385.259999999998</v>
      </c>
      <c r="DB256">
        <v>0.81256969999999995</v>
      </c>
      <c r="DC256">
        <v>16.840730000000001</v>
      </c>
      <c r="DD256">
        <v>30.963789999999999</v>
      </c>
      <c r="DE256">
        <v>11010.3</v>
      </c>
      <c r="DF256">
        <v>0.80754539999999997</v>
      </c>
      <c r="DG256">
        <v>17.550850000000001</v>
      </c>
      <c r="DH256">
        <v>13.424390000000001</v>
      </c>
      <c r="DI256">
        <v>4862.6549999999997</v>
      </c>
      <c r="DJ256">
        <v>0.80223549999999999</v>
      </c>
      <c r="DK256">
        <v>18.003319999999999</v>
      </c>
      <c r="DL256">
        <v>4.7553809999999999</v>
      </c>
      <c r="DM256">
        <v>1751.4970000000001</v>
      </c>
      <c r="DN256">
        <v>0.79668070000000002</v>
      </c>
      <c r="DO256">
        <v>18.193090000000002</v>
      </c>
      <c r="DP256">
        <v>1.4567030000000001</v>
      </c>
      <c r="DQ256">
        <v>543.87080000000003</v>
      </c>
      <c r="DR256">
        <v>0.79128900000000002</v>
      </c>
      <c r="DS256">
        <v>17.929569999999998</v>
      </c>
      <c r="DT256">
        <v>0.425539</v>
      </c>
      <c r="DU256">
        <v>159.86680000000001</v>
      </c>
      <c r="DV256">
        <v>0.7857248</v>
      </c>
      <c r="DW256">
        <v>17.394929999999999</v>
      </c>
      <c r="DX256" s="1">
        <v>0.14685010000000001</v>
      </c>
      <c r="DY256">
        <v>54.64188</v>
      </c>
      <c r="DZ256">
        <v>0.78000340000000001</v>
      </c>
      <c r="EA256">
        <v>16.929780000000001</v>
      </c>
      <c r="EB256" s="1">
        <v>7.8787949999999995E-2</v>
      </c>
      <c r="EC256">
        <v>28.735299999999999</v>
      </c>
      <c r="ED256">
        <v>0.77441499999999996</v>
      </c>
      <c r="EE256">
        <v>16.67109</v>
      </c>
      <c r="EF256" s="1">
        <v>6.3741839999999994E-2</v>
      </c>
      <c r="EG256">
        <v>23.025179999999999</v>
      </c>
      <c r="EH256">
        <v>0.77197459999999996</v>
      </c>
      <c r="EI256">
        <v>16.926960000000001</v>
      </c>
      <c r="EJ256" s="1">
        <v>6.1446529999999999E-2</v>
      </c>
      <c r="EK256" s="1">
        <v>22.15118</v>
      </c>
      <c r="EL256">
        <v>0.77226930000000005</v>
      </c>
      <c r="EM256">
        <v>17.54036</v>
      </c>
      <c r="EN256" s="1">
        <v>6.1434130000000003E-2</v>
      </c>
      <c r="EO256" s="1">
        <v>22.133520000000001</v>
      </c>
      <c r="EP256">
        <v>0.77226220000000001</v>
      </c>
      <c r="EQ256">
        <v>18.174160000000001</v>
      </c>
      <c r="ER256" s="1">
        <v>6.0600550000000003E-2</v>
      </c>
      <c r="ES256" s="1">
        <v>21.863029999999998</v>
      </c>
      <c r="ET256">
        <v>0.77260070000000003</v>
      </c>
      <c r="EU256">
        <v>18.548839999999998</v>
      </c>
      <c r="EV256" s="1">
        <v>5.8288279999999998E-2</v>
      </c>
      <c r="EW256" s="1">
        <v>21.057880000000001</v>
      </c>
      <c r="EX256">
        <v>0.77347630000000001</v>
      </c>
      <c r="EY256">
        <v>18.35857</v>
      </c>
      <c r="EZ256" s="1">
        <v>5.4737580000000001E-2</v>
      </c>
      <c r="FA256" s="1">
        <v>19.786660000000001</v>
      </c>
      <c r="FB256">
        <v>0.77482039999999996</v>
      </c>
      <c r="FC256">
        <v>17.853259999999999</v>
      </c>
      <c r="FD256" s="1">
        <v>5.0481850000000002E-2</v>
      </c>
      <c r="FE256" s="1">
        <v>18.241160000000001</v>
      </c>
      <c r="FF256">
        <v>0.77669200000000005</v>
      </c>
      <c r="FG256">
        <v>17.368010000000002</v>
      </c>
      <c r="FH256" s="1">
        <v>4.5986760000000002E-2</v>
      </c>
      <c r="FI256" s="1">
        <v>16.594570000000001</v>
      </c>
      <c r="FJ256">
        <v>0.77865609999999996</v>
      </c>
      <c r="FK256">
        <v>17.155940000000001</v>
      </c>
      <c r="FL256" s="1">
        <v>4.1483840000000001E-2</v>
      </c>
      <c r="FM256" s="1">
        <v>14.943070000000001</v>
      </c>
      <c r="FN256">
        <v>0.78188219999999997</v>
      </c>
      <c r="FO256">
        <v>17.788070000000001</v>
      </c>
      <c r="FP256" s="1">
        <v>3.7074820000000001E-2</v>
      </c>
      <c r="FQ256" s="1">
        <v>13.307729999999999</v>
      </c>
      <c r="FR256">
        <v>0.78555960000000002</v>
      </c>
      <c r="FS256">
        <v>18.513400000000001</v>
      </c>
      <c r="FT256" s="1">
        <v>3.2705140000000001E-2</v>
      </c>
      <c r="FU256" s="1">
        <v>11.693300000000001</v>
      </c>
      <c r="FV256">
        <v>0.78921569999999996</v>
      </c>
      <c r="FW256">
        <v>19.09517</v>
      </c>
      <c r="FX256" s="1">
        <v>2.8497660000000001E-2</v>
      </c>
      <c r="FY256" s="1">
        <v>10.14934</v>
      </c>
      <c r="FZ256">
        <v>0.79269080000000003</v>
      </c>
      <c r="GA256">
        <v>19.340309999999999</v>
      </c>
      <c r="GB256" s="1">
        <v>2.464564E-2</v>
      </c>
      <c r="GC256" s="1">
        <v>8.7419550000000008</v>
      </c>
      <c r="GD256">
        <v>0.79576820000000004</v>
      </c>
      <c r="GE256">
        <v>19.145700000000001</v>
      </c>
      <c r="GF256" s="1">
        <v>2.127921E-2</v>
      </c>
      <c r="GG256" s="1">
        <v>7.5175470000000004</v>
      </c>
      <c r="GH256">
        <v>0.79829349999999999</v>
      </c>
      <c r="GI256">
        <v>18.62435</v>
      </c>
      <c r="GJ256" s="1">
        <v>1.8437180000000001E-2</v>
      </c>
      <c r="GK256" s="1">
        <v>6.4892060000000003</v>
      </c>
      <c r="GL256">
        <v>0.80041609999999996</v>
      </c>
      <c r="GM256">
        <v>18.037099999999999</v>
      </c>
      <c r="GN256" s="1">
        <v>1.607973E-2</v>
      </c>
      <c r="GO256" s="1">
        <v>5.6407249999999998</v>
      </c>
      <c r="GP256">
        <v>0.80213559999999995</v>
      </c>
      <c r="GQ256">
        <v>17.698049999999999</v>
      </c>
      <c r="GR256" s="1">
        <v>1.4103060000000001E-2</v>
      </c>
      <c r="GS256" s="1">
        <v>4.9335839999999997</v>
      </c>
      <c r="GT256">
        <v>0.80346600000000001</v>
      </c>
      <c r="GU256">
        <v>18.274609999999999</v>
      </c>
      <c r="GV256" s="1">
        <v>1.2346680000000001E-2</v>
      </c>
      <c r="GW256" s="1">
        <v>4.312684</v>
      </c>
      <c r="GX256">
        <v>0.8044924</v>
      </c>
      <c r="GY256">
        <v>19.033850000000001</v>
      </c>
      <c r="GZ256" s="1">
        <v>1.06596E-2</v>
      </c>
      <c r="HA256" s="1">
        <v>3.721733</v>
      </c>
      <c r="HB256">
        <v>0.80524669999999998</v>
      </c>
      <c r="HC256">
        <v>19.77187</v>
      </c>
      <c r="HD256" s="1">
        <v>8.9571770000000002E-3</v>
      </c>
      <c r="HE256" s="1">
        <v>3.1292789999999999</v>
      </c>
      <c r="HF256">
        <v>0.8057687</v>
      </c>
      <c r="HG256">
        <v>20.404250000000001</v>
      </c>
      <c r="HH256" s="1">
        <v>7.283599E-3</v>
      </c>
      <c r="HI256" s="1">
        <v>2.5470989999999998</v>
      </c>
      <c r="HJ256">
        <v>0.80613140000000005</v>
      </c>
      <c r="HK256">
        <v>20.4483</v>
      </c>
      <c r="HL256" s="1">
        <v>5.7694479999999999E-3</v>
      </c>
      <c r="HM256" s="1">
        <v>2.0187010000000001</v>
      </c>
      <c r="HN256">
        <v>0.80631580000000003</v>
      </c>
      <c r="HO256">
        <v>19.82592</v>
      </c>
      <c r="HP256" s="1">
        <v>4.5350240000000003E-3</v>
      </c>
      <c r="HQ256" s="1">
        <v>1.585882</v>
      </c>
      <c r="HR256">
        <v>0.80639819999999995</v>
      </c>
      <c r="HS256">
        <v>19.143270000000001</v>
      </c>
      <c r="HT256" s="1">
        <v>3.622344E-3</v>
      </c>
      <c r="HU256" s="1">
        <v>1.2645230000000001</v>
      </c>
      <c r="HV256">
        <v>0.80637449999999999</v>
      </c>
      <c r="HW256">
        <v>18.683399999999999</v>
      </c>
      <c r="HX256" s="1">
        <v>2.9939480000000002E-3</v>
      </c>
      <c r="HY256" s="1">
        <v>1.04267</v>
      </c>
      <c r="HZ256">
        <v>0.8062916</v>
      </c>
      <c r="IA256">
        <v>19.119160000000001</v>
      </c>
      <c r="IB256" s="1">
        <v>2.5735409999999999E-3</v>
      </c>
      <c r="IC256" s="1">
        <v>0.89433779999999996</v>
      </c>
      <c r="ID256">
        <v>0.80619189999999996</v>
      </c>
      <c r="IE256">
        <v>20.037800000000001</v>
      </c>
      <c r="IF256" s="1">
        <v>2.2856119999999998E-3</v>
      </c>
      <c r="IG256" s="1">
        <v>0.7930296</v>
      </c>
      <c r="IH256">
        <v>0.80605539999999998</v>
      </c>
      <c r="II256">
        <v>20.913049999999998</v>
      </c>
      <c r="IJ256" s="1">
        <v>2.073269E-3</v>
      </c>
      <c r="IK256" s="1">
        <v>0.71876490000000004</v>
      </c>
      <c r="IL256">
        <v>0.80589270000000002</v>
      </c>
      <c r="IM256">
        <v>21.598520000000001</v>
      </c>
      <c r="IN256" s="1">
        <v>1.9044380000000001E-3</v>
      </c>
      <c r="IO256" s="1">
        <v>0.65994699999999995</v>
      </c>
      <c r="IP256">
        <v>0.80575600000000003</v>
      </c>
      <c r="IQ256">
        <v>21.566389999999998</v>
      </c>
      <c r="IR256" s="1">
        <v>1.7644570000000001E-3</v>
      </c>
      <c r="IS256" s="1">
        <v>0.61123269999999996</v>
      </c>
      <c r="IT256">
        <v>0.8056567</v>
      </c>
      <c r="IU256">
        <v>21.016079999999999</v>
      </c>
      <c r="IV256" s="1">
        <v>1.6471229999999999E-3</v>
      </c>
      <c r="IW256" s="1">
        <v>0.57043759999999999</v>
      </c>
      <c r="IX256">
        <v>0.80553980000000003</v>
      </c>
      <c r="IY256">
        <v>20.466529999999999</v>
      </c>
      <c r="IZ256" s="1">
        <v>1.549138E-3</v>
      </c>
      <c r="JA256" s="1">
        <v>0.53635219999999995</v>
      </c>
      <c r="JB256">
        <v>0.80543279999999995</v>
      </c>
      <c r="JC256">
        <v>20.11412</v>
      </c>
      <c r="JD256" s="1">
        <v>1.4674740000000001E-3</v>
      </c>
      <c r="JE256" s="1">
        <v>0.5079205</v>
      </c>
      <c r="JF256">
        <v>0.80537250000000005</v>
      </c>
      <c r="JG256">
        <v>20.367370000000001</v>
      </c>
      <c r="JH256" s="1">
        <v>1.3997479999999999E-3</v>
      </c>
      <c r="JI256" s="1">
        <v>0.48436679999999999</v>
      </c>
      <c r="JJ256">
        <v>0.80531520000000001</v>
      </c>
      <c r="JK256">
        <v>20.707930000000001</v>
      </c>
      <c r="JL256" s="1">
        <v>1.345108E-3</v>
      </c>
      <c r="JM256" s="1">
        <v>0.46526030000000002</v>
      </c>
      <c r="JN256">
        <v>0.80527680000000001</v>
      </c>
      <c r="JO256">
        <v>21.181000000000001</v>
      </c>
      <c r="JP256" s="1">
        <v>1.3012379999999999E-3</v>
      </c>
      <c r="JQ256" s="1">
        <v>0.44999450000000002</v>
      </c>
      <c r="JR256">
        <v>0.80522879999999997</v>
      </c>
      <c r="JS256">
        <v>21.238720000000001</v>
      </c>
      <c r="JT256" s="1">
        <v>1.2650070000000001E-3</v>
      </c>
      <c r="JU256" s="1">
        <v>0.4373648</v>
      </c>
      <c r="JV256">
        <v>0.80520809999999998</v>
      </c>
      <c r="JW256">
        <v>20.85802</v>
      </c>
      <c r="JX256" s="1">
        <v>1.231277E-3</v>
      </c>
      <c r="JY256" s="1">
        <v>0.4257533</v>
      </c>
      <c r="JZ256">
        <v>0.80518000000000001</v>
      </c>
      <c r="KA256">
        <v>20.266760000000001</v>
      </c>
      <c r="KB256" s="1">
        <v>1.196454E-3</v>
      </c>
      <c r="KC256" s="1">
        <v>0.41377229999999998</v>
      </c>
      <c r="KD256">
        <v>0.80517510000000003</v>
      </c>
      <c r="KE256">
        <v>19.639800000000001</v>
      </c>
      <c r="KF256" s="1">
        <v>1.158491E-3</v>
      </c>
      <c r="KG256" s="1">
        <v>0.4007559</v>
      </c>
      <c r="KH256">
        <v>0.80515559999999997</v>
      </c>
      <c r="KI256">
        <v>19.168869999999998</v>
      </c>
      <c r="KJ256" s="1">
        <v>1.117785E-3</v>
      </c>
      <c r="KK256" s="1">
        <v>0.38675789999999999</v>
      </c>
      <c r="KL256">
        <v>0.80515720000000002</v>
      </c>
      <c r="KM256">
        <v>19.456420000000001</v>
      </c>
      <c r="KN256" s="1">
        <v>1.0756660000000001E-3</v>
      </c>
      <c r="KO256" s="1">
        <v>0.372224</v>
      </c>
      <c r="KP256">
        <v>0.80517349999999999</v>
      </c>
      <c r="KQ256">
        <v>19.740310000000001</v>
      </c>
      <c r="KR256" s="1">
        <v>1.0334420000000001E-3</v>
      </c>
      <c r="KS256" s="1">
        <v>0.35762709999999998</v>
      </c>
      <c r="KT256">
        <v>0.80514620000000003</v>
      </c>
      <c r="KU256">
        <v>20.113880000000002</v>
      </c>
      <c r="KV256" s="1">
        <v>9.9196739999999999E-4</v>
      </c>
      <c r="KW256" s="1">
        <v>0.34330630000000001</v>
      </c>
      <c r="KX256">
        <v>0.80514830000000004</v>
      </c>
      <c r="KY256">
        <v>20.378129999999999</v>
      </c>
      <c r="KZ256" s="1">
        <v>9.5202480000000005E-4</v>
      </c>
      <c r="LA256" s="1">
        <v>0.3294841</v>
      </c>
      <c r="LB256">
        <v>0.80514969999999997</v>
      </c>
      <c r="LC256">
        <v>20.147169999999999</v>
      </c>
      <c r="LD256" s="1">
        <v>9.1377549999999998E-4</v>
      </c>
      <c r="LE256" s="1">
        <v>0.3162411</v>
      </c>
      <c r="LF256">
        <v>0.80514450000000004</v>
      </c>
      <c r="LG256">
        <v>19.453659999999999</v>
      </c>
      <c r="LH256" s="1">
        <v>8.7734330000000004E-4</v>
      </c>
      <c r="LI256" s="1">
        <v>0.30360579999999998</v>
      </c>
      <c r="LJ256">
        <v>0.80515590000000004</v>
      </c>
      <c r="LK256">
        <v>18.716819999999998</v>
      </c>
      <c r="LL256" s="1">
        <v>8.4252299999999997E-4</v>
      </c>
      <c r="LM256" s="1">
        <v>0.29156799999999999</v>
      </c>
      <c r="LN256">
        <v>0.80515369999999997</v>
      </c>
      <c r="LO256">
        <v>18.32375</v>
      </c>
      <c r="LP256" s="1">
        <v>8.0934699999999997E-4</v>
      </c>
      <c r="LQ256" s="1">
        <v>0.28010259999999998</v>
      </c>
      <c r="LR256">
        <v>0.8051545</v>
      </c>
      <c r="LS256">
        <v>18.882709999999999</v>
      </c>
      <c r="LT256" s="1">
        <v>7.7772819999999995E-4</v>
      </c>
      <c r="LU256" s="1">
        <v>0.26915040000000001</v>
      </c>
      <c r="LV256">
        <v>0.80514750000000002</v>
      </c>
      <c r="LW256">
        <v>19.570239999999998</v>
      </c>
      <c r="LX256" s="1">
        <v>7.474294E-4</v>
      </c>
      <c r="LY256" s="1">
        <v>0.25866420000000001</v>
      </c>
      <c r="LZ256">
        <v>0.80514169999999996</v>
      </c>
      <c r="MA256">
        <v>20.275099999999998</v>
      </c>
      <c r="MB256" s="1">
        <v>7.1844070000000001E-4</v>
      </c>
      <c r="MC256" s="1">
        <v>0.24862020000000001</v>
      </c>
      <c r="MD256">
        <v>0.80515420000000004</v>
      </c>
      <c r="ME256">
        <v>20.993010000000002</v>
      </c>
      <c r="MF256" s="1">
        <v>6.9077579999999997E-4</v>
      </c>
      <c r="MG256" s="1">
        <v>0.23903849999999999</v>
      </c>
      <c r="MH256">
        <v>0.80514730000000001</v>
      </c>
      <c r="MI256">
        <v>21.02983</v>
      </c>
      <c r="MJ256" s="1">
        <v>6.6448099999999997E-4</v>
      </c>
      <c r="MK256" s="1">
        <v>0.22993939999999999</v>
      </c>
      <c r="ML256">
        <v>0.80512269999999997</v>
      </c>
      <c r="MM256">
        <v>20.371420000000001</v>
      </c>
      <c r="MN256" s="1">
        <v>6.3949969999999999E-4</v>
      </c>
      <c r="MO256" s="1">
        <v>0.221278</v>
      </c>
      <c r="MP256">
        <v>0.80512890000000004</v>
      </c>
      <c r="MQ256">
        <v>19.729220000000002</v>
      </c>
      <c r="MR256" s="1">
        <v>6.155345E-4</v>
      </c>
      <c r="MS256" s="1">
        <v>0.21299899999999999</v>
      </c>
      <c r="MT256">
        <v>0.80515680000000001</v>
      </c>
      <c r="MU256">
        <v>19.298010000000001</v>
      </c>
      <c r="MV256" s="1">
        <v>5.9269119999999997E-4</v>
      </c>
      <c r="MW256" s="1">
        <v>0.20508979999999999</v>
      </c>
      <c r="MX256">
        <v>0.80518020000000001</v>
      </c>
      <c r="MY256">
        <v>19.715489999999999</v>
      </c>
      <c r="MZ256" s="1">
        <v>5.7089550000000004E-4</v>
      </c>
      <c r="NA256" s="1">
        <v>0.19753780000000001</v>
      </c>
      <c r="NB256">
        <v>0.80519810000000003</v>
      </c>
      <c r="NC256">
        <v>20.465219999999999</v>
      </c>
      <c r="ND256" s="1">
        <v>5.5008520000000003E-4</v>
      </c>
      <c r="NE256" s="1">
        <v>0.19034390000000001</v>
      </c>
      <c r="NF256">
        <v>0.80526810000000004</v>
      </c>
      <c r="NG256">
        <v>21.182120000000001</v>
      </c>
      <c r="NH256" s="1">
        <v>5.3036380000000001E-4</v>
      </c>
      <c r="NI256" s="1">
        <v>0.1835118</v>
      </c>
      <c r="NJ256">
        <v>0.8053515</v>
      </c>
      <c r="NK256">
        <v>21.820910000000001</v>
      </c>
      <c r="NL256" s="1">
        <v>5.1160279999999995E-4</v>
      </c>
      <c r="NM256" s="1">
        <v>0.17700080000000001</v>
      </c>
      <c r="NN256">
        <v>0.80547139999999995</v>
      </c>
      <c r="NO256">
        <v>21.78426</v>
      </c>
      <c r="NP256" s="1">
        <v>4.9366340000000001E-4</v>
      </c>
      <c r="NQ256" s="1">
        <v>0.17077349999999999</v>
      </c>
      <c r="NR256">
        <v>0.80559199999999997</v>
      </c>
      <c r="NS256">
        <v>21.28715</v>
      </c>
      <c r="NT256" s="1">
        <v>4.7650289999999999E-4</v>
      </c>
      <c r="NU256" s="1">
        <v>0.1648174</v>
      </c>
      <c r="NV256">
        <v>0.80577049999999995</v>
      </c>
      <c r="NW256">
        <v>20.789339999999999</v>
      </c>
      <c r="NX256" s="1">
        <v>4.6006930000000001E-4</v>
      </c>
      <c r="NY256" s="1">
        <v>0.1591069</v>
      </c>
      <c r="NZ256">
        <v>0.80593999999999999</v>
      </c>
      <c r="OA256">
        <v>20.482759999999999</v>
      </c>
      <c r="OB256" s="1">
        <v>4.4446669999999999E-4</v>
      </c>
      <c r="OC256" s="1">
        <v>0.1536786</v>
      </c>
      <c r="OD256">
        <v>0.80614969999999997</v>
      </c>
      <c r="OE256">
        <v>20.49653</v>
      </c>
      <c r="OF256" s="1">
        <v>4.3020820000000003E-4</v>
      </c>
      <c r="OG256" s="1">
        <v>0.14869260000000001</v>
      </c>
      <c r="OH256">
        <v>0.80635239999999997</v>
      </c>
      <c r="OI256">
        <v>21.128959999999999</v>
      </c>
      <c r="OJ256" s="1">
        <v>4.1776470000000002E-4</v>
      </c>
      <c r="OK256" s="1">
        <v>0.14433850000000001</v>
      </c>
    </row>
    <row r="257" spans="1:401" x14ac:dyDescent="0.35">
      <c r="A257">
        <v>263</v>
      </c>
      <c r="B257" t="s">
        <v>4</v>
      </c>
      <c r="C257" t="s">
        <v>181</v>
      </c>
      <c r="D257" t="s">
        <v>263</v>
      </c>
      <c r="E257">
        <v>883.23720000000003</v>
      </c>
      <c r="F257">
        <v>0.82770790000000005</v>
      </c>
      <c r="G257">
        <v>17.597809999999999</v>
      </c>
      <c r="H257">
        <v>0</v>
      </c>
      <c r="I257">
        <v>0</v>
      </c>
      <c r="J257">
        <v>0.82453699999999996</v>
      </c>
      <c r="K257">
        <v>17.559930000000001</v>
      </c>
      <c r="L257">
        <v>0</v>
      </c>
      <c r="M257">
        <v>0</v>
      </c>
      <c r="N257">
        <v>0.82128880000000004</v>
      </c>
      <c r="O257">
        <v>17.75742</v>
      </c>
      <c r="P257">
        <v>0</v>
      </c>
      <c r="Q257">
        <v>0</v>
      </c>
      <c r="R257">
        <v>0.81795329999999999</v>
      </c>
      <c r="S257">
        <v>17.598890000000001</v>
      </c>
      <c r="T257">
        <v>0</v>
      </c>
      <c r="U257">
        <v>0</v>
      </c>
      <c r="V257">
        <v>0.81455080000000002</v>
      </c>
      <c r="W257">
        <v>17.554369999999999</v>
      </c>
      <c r="X257">
        <v>0</v>
      </c>
      <c r="Y257">
        <v>0</v>
      </c>
      <c r="Z257">
        <v>0.81105799999999995</v>
      </c>
      <c r="AA257">
        <v>17.27478</v>
      </c>
      <c r="AB257">
        <v>0</v>
      </c>
      <c r="AC257">
        <v>0</v>
      </c>
      <c r="AD257">
        <v>0.80748560000000003</v>
      </c>
      <c r="AE257">
        <v>17.126190000000001</v>
      </c>
      <c r="AF257">
        <v>0</v>
      </c>
      <c r="AG257">
        <v>0</v>
      </c>
      <c r="AH257">
        <v>0.80380640000000003</v>
      </c>
      <c r="AI257">
        <v>17.11627</v>
      </c>
      <c r="AJ257">
        <v>0</v>
      </c>
      <c r="AK257">
        <v>0</v>
      </c>
      <c r="AL257">
        <v>0.80004370000000002</v>
      </c>
      <c r="AM257">
        <v>17.116720000000001</v>
      </c>
      <c r="AN257">
        <v>0</v>
      </c>
      <c r="AO257">
        <v>0</v>
      </c>
      <c r="AP257">
        <v>0.79622479999999995</v>
      </c>
      <c r="AQ257">
        <v>17.089649999999999</v>
      </c>
      <c r="AR257">
        <v>0</v>
      </c>
      <c r="AS257">
        <v>0</v>
      </c>
      <c r="AT257">
        <v>0.79229740000000004</v>
      </c>
      <c r="AU257">
        <v>17.299299999999999</v>
      </c>
      <c r="AV257">
        <v>0</v>
      </c>
      <c r="AW257">
        <v>0</v>
      </c>
      <c r="AX257">
        <v>0.78831379999999995</v>
      </c>
      <c r="AY257">
        <v>17.16488</v>
      </c>
      <c r="AZ257" s="1">
        <v>1.471291E-36</v>
      </c>
      <c r="BA257" s="1">
        <v>4.2078549999999998E-34</v>
      </c>
      <c r="BB257">
        <v>0.78437069999999998</v>
      </c>
      <c r="BC257">
        <v>16.947870000000002</v>
      </c>
      <c r="BD257" s="1">
        <v>4.1761139999999999E-26</v>
      </c>
      <c r="BE257" s="1">
        <v>1.19487E-23</v>
      </c>
      <c r="BF257">
        <v>0.78044469999999999</v>
      </c>
      <c r="BG257">
        <v>16.784020000000002</v>
      </c>
      <c r="BH257" s="1">
        <v>1.9971329999999999E-17</v>
      </c>
      <c r="BI257" s="1">
        <v>5.7480440000000003E-15</v>
      </c>
      <c r="BJ257">
        <v>0.77645549999999997</v>
      </c>
      <c r="BK257">
        <v>16.55836</v>
      </c>
      <c r="BL257" s="1">
        <v>1.5253339999999999E-10</v>
      </c>
      <c r="BM257" s="1">
        <v>3.2458470000000003E-8</v>
      </c>
      <c r="BN257">
        <v>0.77244789999999997</v>
      </c>
      <c r="BO257">
        <v>16.453620000000001</v>
      </c>
      <c r="BP257" s="1">
        <v>5.2761170000000002E-7</v>
      </c>
      <c r="BQ257" s="1">
        <v>1.21543E-4</v>
      </c>
      <c r="BR257">
        <v>0.76841979999999999</v>
      </c>
      <c r="BS257">
        <v>16.424219999999998</v>
      </c>
      <c r="BT257" s="1">
        <v>1.6087189999999999E-4</v>
      </c>
      <c r="BU257" s="1">
        <v>3.9003999999999997E-2</v>
      </c>
      <c r="BV257">
        <v>0.76440699999999995</v>
      </c>
      <c r="BW257">
        <v>16.665679999999998</v>
      </c>
      <c r="BX257" s="1">
        <v>1.1388870000000001E-2</v>
      </c>
      <c r="BY257">
        <v>2.8753639999999998</v>
      </c>
      <c r="BZ257">
        <v>0.76032849999999996</v>
      </c>
      <c r="CA257">
        <v>17.068010000000001</v>
      </c>
      <c r="CB257">
        <v>0.27390720000000002</v>
      </c>
      <c r="CC257">
        <v>71.564189999999996</v>
      </c>
      <c r="CD257">
        <v>0.75603799999999999</v>
      </c>
      <c r="CE257">
        <v>17.387840000000001</v>
      </c>
      <c r="CF257">
        <v>2.7930820000000001</v>
      </c>
      <c r="CG257">
        <v>752.57510000000002</v>
      </c>
      <c r="CH257">
        <v>0.7513261</v>
      </c>
      <c r="CI257">
        <v>17.468450000000001</v>
      </c>
      <c r="CJ257">
        <v>14.090870000000001</v>
      </c>
      <c r="CK257">
        <v>3900.0509999999999</v>
      </c>
      <c r="CL257">
        <v>0.74624170000000001</v>
      </c>
      <c r="CM257">
        <v>17.134679999999999</v>
      </c>
      <c r="CN257">
        <v>39.414670000000001</v>
      </c>
      <c r="CO257">
        <v>11180.41</v>
      </c>
      <c r="CP257">
        <v>0.74204890000000001</v>
      </c>
      <c r="CQ257">
        <v>16.696919999999999</v>
      </c>
      <c r="CR257">
        <v>67.075950000000006</v>
      </c>
      <c r="CS257">
        <v>19428.259999999998</v>
      </c>
      <c r="CT257">
        <v>0.73699579999999998</v>
      </c>
      <c r="CU257">
        <v>16.43892</v>
      </c>
      <c r="CV257">
        <v>74.647319999999993</v>
      </c>
      <c r="CW257">
        <v>22041.45</v>
      </c>
      <c r="CX257">
        <v>0.73133329999999996</v>
      </c>
      <c r="CY257">
        <v>16.379899999999999</v>
      </c>
      <c r="CZ257">
        <v>57.965339999999998</v>
      </c>
      <c r="DA257">
        <v>17418.77</v>
      </c>
      <c r="DB257">
        <v>0.72511820000000005</v>
      </c>
      <c r="DC257">
        <v>16.833729999999999</v>
      </c>
      <c r="DD257">
        <v>33.197319999999998</v>
      </c>
      <c r="DE257">
        <v>10135.33</v>
      </c>
      <c r="DF257">
        <v>0.71829790000000004</v>
      </c>
      <c r="DG257">
        <v>17.55331</v>
      </c>
      <c r="DH257">
        <v>14.749280000000001</v>
      </c>
      <c r="DI257">
        <v>4566.5789999999997</v>
      </c>
      <c r="DJ257">
        <v>0.71097319999999997</v>
      </c>
      <c r="DK257">
        <v>18.018940000000001</v>
      </c>
      <c r="DL257">
        <v>5.3301460000000001</v>
      </c>
      <c r="DM257">
        <v>1670.6849999999999</v>
      </c>
      <c r="DN257">
        <v>0.70333100000000004</v>
      </c>
      <c r="DO257">
        <v>18.220459999999999</v>
      </c>
      <c r="DP257">
        <v>1.6549419999999999</v>
      </c>
      <c r="DQ257">
        <v>523.75149999999996</v>
      </c>
      <c r="DR257">
        <v>0.69576970000000005</v>
      </c>
      <c r="DS257">
        <v>17.96255</v>
      </c>
      <c r="DT257">
        <v>0.48314230000000002</v>
      </c>
      <c r="DU257">
        <v>153.4785</v>
      </c>
      <c r="DV257">
        <v>0.68797770000000003</v>
      </c>
      <c r="DW257">
        <v>17.424309999999998</v>
      </c>
      <c r="DX257" s="1">
        <v>0.16163830000000001</v>
      </c>
      <c r="DY257">
        <v>50.919080000000001</v>
      </c>
      <c r="DZ257">
        <v>0.67995260000000002</v>
      </c>
      <c r="EA257">
        <v>16.946439999999999</v>
      </c>
      <c r="EB257" s="1">
        <v>8.2250710000000005E-2</v>
      </c>
      <c r="EC257">
        <v>25.450769999999999</v>
      </c>
      <c r="ED257">
        <v>0.67203270000000004</v>
      </c>
      <c r="EE257">
        <v>16.671420000000001</v>
      </c>
      <c r="EF257" s="1">
        <v>6.4417470000000004E-2</v>
      </c>
      <c r="EG257">
        <v>19.715160000000001</v>
      </c>
      <c r="EH257">
        <v>0.66688760000000002</v>
      </c>
      <c r="EI257">
        <v>16.915659999999999</v>
      </c>
      <c r="EJ257" s="1">
        <v>6.1507739999999998E-2</v>
      </c>
      <c r="EK257" s="1">
        <v>18.740220000000001</v>
      </c>
      <c r="EL257">
        <v>0.66338699999999995</v>
      </c>
      <c r="EM257">
        <v>17.527909999999999</v>
      </c>
      <c r="EN257" s="1">
        <v>6.145548E-2</v>
      </c>
      <c r="EO257" s="1">
        <v>18.698789999999999</v>
      </c>
      <c r="EP257">
        <v>0.65958340000000004</v>
      </c>
      <c r="EQ257">
        <v>18.17221</v>
      </c>
      <c r="ER257" s="1">
        <v>6.0760979999999999E-2</v>
      </c>
      <c r="ES257" s="1">
        <v>18.491350000000001</v>
      </c>
      <c r="ET257">
        <v>0.65578420000000004</v>
      </c>
      <c r="EU257">
        <v>18.56026</v>
      </c>
      <c r="EV257" s="1">
        <v>5.8609250000000002E-2</v>
      </c>
      <c r="EW257" s="1">
        <v>17.838989999999999</v>
      </c>
      <c r="EX257">
        <v>0.65234119999999995</v>
      </c>
      <c r="EY257">
        <v>18.383040000000001</v>
      </c>
      <c r="EZ257" s="1">
        <v>5.51718E-2</v>
      </c>
      <c r="FA257" s="1">
        <v>16.77946</v>
      </c>
      <c r="FB257">
        <v>0.64919700000000002</v>
      </c>
      <c r="FC257">
        <v>17.877490000000002</v>
      </c>
      <c r="FD257" s="1">
        <v>5.0972190000000001E-2</v>
      </c>
      <c r="FE257" s="1">
        <v>15.473649999999999</v>
      </c>
      <c r="FF257">
        <v>0.64657799999999999</v>
      </c>
      <c r="FG257">
        <v>17.382850000000001</v>
      </c>
      <c r="FH257" s="1">
        <v>4.6490169999999997E-2</v>
      </c>
      <c r="FI257" s="1">
        <v>14.072749999999999</v>
      </c>
      <c r="FJ257">
        <v>0.64421709999999999</v>
      </c>
      <c r="FK257">
        <v>17.155480000000001</v>
      </c>
      <c r="FL257" s="1">
        <v>4.1983840000000001E-2</v>
      </c>
      <c r="FM257" s="1">
        <v>12.667020000000001</v>
      </c>
      <c r="FN257">
        <v>0.64332590000000001</v>
      </c>
      <c r="FO257">
        <v>17.76979</v>
      </c>
      <c r="FP257" s="1">
        <v>3.7571309999999997E-2</v>
      </c>
      <c r="FQ257" s="1">
        <v>11.30782</v>
      </c>
      <c r="FR257">
        <v>0.64300670000000004</v>
      </c>
      <c r="FS257">
        <v>18.495180000000001</v>
      </c>
      <c r="FT257" s="1">
        <v>3.3193180000000003E-2</v>
      </c>
      <c r="FU257" s="1">
        <v>9.9584510000000002</v>
      </c>
      <c r="FV257">
        <v>0.64278230000000003</v>
      </c>
      <c r="FW257">
        <v>19.086279999999999</v>
      </c>
      <c r="FX257" s="1">
        <v>2.8956019999999999E-2</v>
      </c>
      <c r="FY257" s="1">
        <v>8.6609870000000004</v>
      </c>
      <c r="FZ257">
        <v>0.64276889999999998</v>
      </c>
      <c r="GA257">
        <v>19.342279999999999</v>
      </c>
      <c r="GB257" s="1">
        <v>2.5054759999999999E-2</v>
      </c>
      <c r="GC257" s="1">
        <v>7.4700309999999996</v>
      </c>
      <c r="GD257">
        <v>0.64294010000000001</v>
      </c>
      <c r="GE257">
        <v>19.165109999999999</v>
      </c>
      <c r="GF257" s="1">
        <v>2.162934E-2</v>
      </c>
      <c r="GG257" s="1">
        <v>6.4277189999999997</v>
      </c>
      <c r="GH257">
        <v>0.64310270000000003</v>
      </c>
      <c r="GI257">
        <v>18.65503</v>
      </c>
      <c r="GJ257" s="1">
        <v>1.8728399999999999E-2</v>
      </c>
      <c r="GK257" s="1">
        <v>5.5486149999999999</v>
      </c>
      <c r="GL257">
        <v>0.64329919999999996</v>
      </c>
      <c r="GM257">
        <v>18.066749999999999</v>
      </c>
      <c r="GN257" s="1">
        <v>1.6320330000000001E-2</v>
      </c>
      <c r="GO257" s="1">
        <v>4.8220299999999998</v>
      </c>
      <c r="GP257">
        <v>0.64350430000000003</v>
      </c>
      <c r="GQ257">
        <v>17.712700000000002</v>
      </c>
      <c r="GR257" s="1">
        <v>1.430734E-2</v>
      </c>
      <c r="GS257" s="1">
        <v>4.2172729999999996</v>
      </c>
      <c r="GT257">
        <v>0.64371590000000001</v>
      </c>
      <c r="GU257">
        <v>18.2714</v>
      </c>
      <c r="GV257" s="1">
        <v>1.2533259999999999E-2</v>
      </c>
      <c r="GW257" s="1">
        <v>3.6891620000000001</v>
      </c>
      <c r="GX257">
        <v>0.64390420000000004</v>
      </c>
      <c r="GY257">
        <v>19.020530000000001</v>
      </c>
      <c r="GZ257" s="1">
        <v>1.0843419999999999E-2</v>
      </c>
      <c r="HA257" s="1">
        <v>3.1896559999999998</v>
      </c>
      <c r="HB257">
        <v>0.64409570000000005</v>
      </c>
      <c r="HC257">
        <v>19.76117</v>
      </c>
      <c r="HD257" s="1">
        <v>9.1422280000000005E-3</v>
      </c>
      <c r="HE257" s="1">
        <v>2.6895720000000001</v>
      </c>
      <c r="HF257">
        <v>0.64426870000000003</v>
      </c>
      <c r="HG257">
        <v>20.40503</v>
      </c>
      <c r="HH257" s="1">
        <v>7.4599740000000003E-3</v>
      </c>
      <c r="HI257" s="1">
        <v>2.1956549999999999</v>
      </c>
      <c r="HJ257">
        <v>0.64441190000000004</v>
      </c>
      <c r="HK257">
        <v>20.475069999999999</v>
      </c>
      <c r="HL257" s="1">
        <v>5.9219939999999999E-3</v>
      </c>
      <c r="HM257" s="1">
        <v>1.7434510000000001</v>
      </c>
      <c r="HN257">
        <v>0.64454219999999995</v>
      </c>
      <c r="HO257">
        <v>19.86581</v>
      </c>
      <c r="HP257" s="1">
        <v>4.6537849999999997E-3</v>
      </c>
      <c r="HQ257" s="1">
        <v>1.3694679999999999</v>
      </c>
      <c r="HR257">
        <v>0.64466120000000005</v>
      </c>
      <c r="HS257">
        <v>19.17679</v>
      </c>
      <c r="HT257" s="1">
        <v>3.706928E-3</v>
      </c>
      <c r="HU257" s="1">
        <v>1.0895509999999999</v>
      </c>
      <c r="HV257">
        <v>0.64474120000000001</v>
      </c>
      <c r="HW257">
        <v>18.699739999999998</v>
      </c>
      <c r="HX257" s="1">
        <v>3.0509529999999999E-3</v>
      </c>
      <c r="HY257" s="1">
        <v>0.89526450000000002</v>
      </c>
      <c r="HZ257">
        <v>0.64480269999999995</v>
      </c>
      <c r="IA257">
        <v>19.1145</v>
      </c>
      <c r="IB257" s="1">
        <v>2.61166E-3</v>
      </c>
      <c r="IC257" s="1">
        <v>0.76523479999999999</v>
      </c>
      <c r="ID257">
        <v>0.64484909999999995</v>
      </c>
      <c r="IE257">
        <v>20.021270000000001</v>
      </c>
      <c r="IF257" s="1">
        <v>2.3124450000000002E-3</v>
      </c>
      <c r="IG257" s="1">
        <v>0.67680410000000002</v>
      </c>
      <c r="IH257">
        <v>0.64488639999999997</v>
      </c>
      <c r="II257">
        <v>20.90157</v>
      </c>
      <c r="IJ257" s="1">
        <v>2.0937669999999999E-3</v>
      </c>
      <c r="IK257" s="1">
        <v>0.6124482</v>
      </c>
      <c r="IL257">
        <v>0.64489320000000006</v>
      </c>
      <c r="IM257">
        <v>21.601120000000002</v>
      </c>
      <c r="IN257" s="1">
        <v>1.9211370000000001E-3</v>
      </c>
      <c r="IO257" s="1">
        <v>0.56178430000000001</v>
      </c>
      <c r="IP257">
        <v>0.64489529999999995</v>
      </c>
      <c r="IQ257">
        <v>21.591180000000001</v>
      </c>
      <c r="IR257" s="1">
        <v>1.778431E-3</v>
      </c>
      <c r="IS257" s="1">
        <v>0.51993460000000002</v>
      </c>
      <c r="IT257">
        <v>0.64491200000000004</v>
      </c>
      <c r="IU257">
        <v>21.049510000000001</v>
      </c>
      <c r="IV257" s="1">
        <v>1.6588110000000001E-3</v>
      </c>
      <c r="IW257" s="1">
        <v>0.48489680000000002</v>
      </c>
      <c r="IX257">
        <v>0.64489969999999996</v>
      </c>
      <c r="IY257">
        <v>20.494050000000001</v>
      </c>
      <c r="IZ257" s="1">
        <v>1.5588900000000001E-3</v>
      </c>
      <c r="JA257" s="1">
        <v>0.45560909999999999</v>
      </c>
      <c r="JB257">
        <v>0.64489459999999998</v>
      </c>
      <c r="JC257">
        <v>20.129010000000001</v>
      </c>
      <c r="JD257" s="1">
        <v>1.475582E-3</v>
      </c>
      <c r="JE257" s="1">
        <v>0.4311721</v>
      </c>
      <c r="JF257">
        <v>0.64487709999999998</v>
      </c>
      <c r="JG257">
        <v>20.363620000000001</v>
      </c>
      <c r="JH257" s="1">
        <v>1.4064189999999999E-3</v>
      </c>
      <c r="JI257" s="1">
        <v>0.41091709999999998</v>
      </c>
      <c r="JJ257">
        <v>0.64487649999999996</v>
      </c>
      <c r="JK257">
        <v>20.69435</v>
      </c>
      <c r="JL257" s="1">
        <v>1.3504509999999999E-3</v>
      </c>
      <c r="JM257" s="1">
        <v>0.3944452</v>
      </c>
      <c r="JN257">
        <v>0.6448663</v>
      </c>
      <c r="JO257">
        <v>21.17109</v>
      </c>
      <c r="JP257" s="1">
        <v>1.305528E-3</v>
      </c>
      <c r="JQ257" s="1">
        <v>0.38128289999999998</v>
      </c>
      <c r="JR257">
        <v>0.64486779999999999</v>
      </c>
      <c r="JS257">
        <v>21.24616</v>
      </c>
      <c r="JT257" s="1">
        <v>1.268712E-3</v>
      </c>
      <c r="JU257" s="1">
        <v>0.3704635</v>
      </c>
      <c r="JV257">
        <v>0.64485729999999997</v>
      </c>
      <c r="JW257">
        <v>20.887029999999999</v>
      </c>
      <c r="JX257" s="1">
        <v>1.2348929999999999E-3</v>
      </c>
      <c r="JY257" s="1">
        <v>0.360628</v>
      </c>
      <c r="JZ257">
        <v>0.64486030000000005</v>
      </c>
      <c r="KA257">
        <v>20.306650000000001</v>
      </c>
      <c r="KB257" s="1">
        <v>1.200326E-3</v>
      </c>
      <c r="KC257" s="1">
        <v>0.3505585</v>
      </c>
      <c r="KD257">
        <v>0.64484759999999997</v>
      </c>
      <c r="KE257">
        <v>19.678139999999999</v>
      </c>
      <c r="KF257" s="1">
        <v>1.1627149999999999E-3</v>
      </c>
      <c r="KG257" s="1">
        <v>0.3396458</v>
      </c>
      <c r="KH257">
        <v>0.64485939999999997</v>
      </c>
      <c r="KI257">
        <v>19.190909999999999</v>
      </c>
      <c r="KJ257" s="1">
        <v>1.12225E-3</v>
      </c>
      <c r="KK257" s="1">
        <v>0.32787440000000001</v>
      </c>
      <c r="KL257">
        <v>0.64485009999999998</v>
      </c>
      <c r="KM257">
        <v>19.454350000000002</v>
      </c>
      <c r="KN257" s="1">
        <v>1.080237E-3</v>
      </c>
      <c r="KO257" s="1">
        <v>0.3156214</v>
      </c>
      <c r="KP257">
        <v>0.64484600000000003</v>
      </c>
      <c r="KQ257">
        <v>19.72936</v>
      </c>
      <c r="KR257" s="1">
        <v>1.03797E-3</v>
      </c>
      <c r="KS257" s="1">
        <v>0.3032823</v>
      </c>
      <c r="KT257">
        <v>0.64484459999999999</v>
      </c>
      <c r="KU257">
        <v>20.10737</v>
      </c>
      <c r="KV257" s="1">
        <v>9.963636000000001E-4</v>
      </c>
      <c r="KW257" s="1">
        <v>0.29114659999999998</v>
      </c>
      <c r="KX257">
        <v>0.64484569999999997</v>
      </c>
      <c r="KY257">
        <v>20.386330000000001</v>
      </c>
      <c r="KZ257" s="1">
        <v>9.5625050000000002E-4</v>
      </c>
      <c r="LA257" s="1">
        <v>0.2794257</v>
      </c>
      <c r="LB257">
        <v>0.64485040000000005</v>
      </c>
      <c r="LC257">
        <v>20.181730000000002</v>
      </c>
      <c r="LD257" s="1">
        <v>9.1781100000000004E-4</v>
      </c>
      <c r="LE257" s="1">
        <v>0.26819009999999999</v>
      </c>
      <c r="LF257">
        <v>0.64484569999999997</v>
      </c>
      <c r="LG257">
        <v>19.499939999999999</v>
      </c>
      <c r="LH257" s="1">
        <v>8.8119589999999996E-4</v>
      </c>
      <c r="LI257" s="1">
        <v>0.25746799999999997</v>
      </c>
      <c r="LJ257">
        <v>0.6448488</v>
      </c>
      <c r="LK257">
        <v>18.757429999999999</v>
      </c>
      <c r="LL257" s="1">
        <v>8.4618729999999997E-4</v>
      </c>
      <c r="LM257" s="1">
        <v>0.24725279999999999</v>
      </c>
      <c r="LN257">
        <v>0.6448509</v>
      </c>
      <c r="LO257">
        <v>18.34647</v>
      </c>
      <c r="LP257" s="1">
        <v>8.1284640000000002E-4</v>
      </c>
      <c r="LQ257" s="1">
        <v>0.23752499999999999</v>
      </c>
      <c r="LR257">
        <v>0.64484699999999995</v>
      </c>
      <c r="LS257">
        <v>18.886140000000001</v>
      </c>
      <c r="LT257" s="1">
        <v>7.8107269999999997E-4</v>
      </c>
      <c r="LU257" s="1">
        <v>0.22823389999999999</v>
      </c>
      <c r="LV257">
        <v>0.64484819999999998</v>
      </c>
      <c r="LW257">
        <v>19.570239999999998</v>
      </c>
      <c r="LX257" s="1">
        <v>7.5063669999999997E-4</v>
      </c>
      <c r="LY257" s="1">
        <v>0.21933900000000001</v>
      </c>
      <c r="LZ257">
        <v>0.64484200000000003</v>
      </c>
      <c r="MA257">
        <v>20.274249999999999</v>
      </c>
      <c r="MB257" s="1">
        <v>7.2150679999999996E-4</v>
      </c>
      <c r="MC257" s="1">
        <v>0.21081759999999999</v>
      </c>
      <c r="MD257">
        <v>0.64484629999999998</v>
      </c>
      <c r="ME257">
        <v>20.997959999999999</v>
      </c>
      <c r="MF257" s="1">
        <v>6.9369359999999999E-4</v>
      </c>
      <c r="MG257" s="1">
        <v>0.20268810000000001</v>
      </c>
      <c r="MH257">
        <v>0.64483230000000002</v>
      </c>
      <c r="MI257">
        <v>21.058039999999998</v>
      </c>
      <c r="MJ257" s="1">
        <v>6.6724880000000001E-4</v>
      </c>
      <c r="MK257" s="1">
        <v>0.19496330000000001</v>
      </c>
      <c r="ML257">
        <v>0.64481650000000001</v>
      </c>
      <c r="MM257">
        <v>20.40954</v>
      </c>
      <c r="MN257" s="1">
        <v>6.4213840000000002E-4</v>
      </c>
      <c r="MO257" s="1">
        <v>0.1876128</v>
      </c>
      <c r="MP257">
        <v>0.64478239999999998</v>
      </c>
      <c r="MQ257">
        <v>19.763770000000001</v>
      </c>
      <c r="MR257" s="1">
        <v>6.1805870000000002E-4</v>
      </c>
      <c r="MS257" s="1">
        <v>0.18059149999999999</v>
      </c>
      <c r="MT257">
        <v>0.64475009999999999</v>
      </c>
      <c r="MU257">
        <v>19.321650000000002</v>
      </c>
      <c r="MV257" s="1">
        <v>5.9510520000000003E-4</v>
      </c>
      <c r="MW257" s="1">
        <v>0.17388319999999999</v>
      </c>
      <c r="MX257">
        <v>0.64471509999999999</v>
      </c>
      <c r="MY257">
        <v>19.723140000000001</v>
      </c>
      <c r="MZ257" s="1">
        <v>5.7320310000000003E-4</v>
      </c>
      <c r="NA257" s="1">
        <v>0.16747809999999999</v>
      </c>
      <c r="NB257">
        <v>0.64465799999999995</v>
      </c>
      <c r="NC257">
        <v>20.46228</v>
      </c>
      <c r="ND257" s="1">
        <v>5.522767E-4</v>
      </c>
      <c r="NE257" s="1">
        <v>0.1613742</v>
      </c>
      <c r="NF257">
        <v>0.6445997</v>
      </c>
      <c r="NG257">
        <v>21.175850000000001</v>
      </c>
      <c r="NH257" s="1">
        <v>5.3245240000000002E-4</v>
      </c>
      <c r="NI257" s="1">
        <v>0.15558040000000001</v>
      </c>
      <c r="NJ257">
        <v>0.64453539999999998</v>
      </c>
      <c r="NK257">
        <v>21.822669999999999</v>
      </c>
      <c r="NL257" s="1">
        <v>5.13592E-4</v>
      </c>
      <c r="NM257" s="1">
        <v>0.15005969999999999</v>
      </c>
      <c r="NN257">
        <v>0.64445969999999997</v>
      </c>
      <c r="NO257">
        <v>21.805119999999999</v>
      </c>
      <c r="NP257" s="1">
        <v>4.9557370000000004E-4</v>
      </c>
      <c r="NQ257" s="1">
        <v>0.14478569999999999</v>
      </c>
      <c r="NR257">
        <v>0.64437999999999995</v>
      </c>
      <c r="NS257">
        <v>21.315480000000001</v>
      </c>
      <c r="NT257" s="1">
        <v>4.7832799999999998E-4</v>
      </c>
      <c r="NU257" s="1">
        <v>0.13973830000000001</v>
      </c>
      <c r="NV257">
        <v>0.64431859999999996</v>
      </c>
      <c r="NW257">
        <v>20.812439999999999</v>
      </c>
      <c r="NX257" s="1">
        <v>4.6181960000000002E-4</v>
      </c>
      <c r="NY257" s="1">
        <v>0.13490199999999999</v>
      </c>
      <c r="NZ257">
        <v>0.64427109999999999</v>
      </c>
      <c r="OA257">
        <v>20.494520000000001</v>
      </c>
      <c r="OB257" s="1">
        <v>4.4611109999999999E-4</v>
      </c>
      <c r="OC257" s="1">
        <v>0.13029550000000001</v>
      </c>
      <c r="OD257">
        <v>0.64421819999999996</v>
      </c>
      <c r="OE257">
        <v>20.4894</v>
      </c>
      <c r="OF257" s="1">
        <v>4.3168159999999999E-4</v>
      </c>
      <c r="OG257" s="1">
        <v>0.1260474</v>
      </c>
      <c r="OH257">
        <v>0.64420429999999995</v>
      </c>
      <c r="OI257">
        <v>21.109290000000001</v>
      </c>
      <c r="OJ257" s="1">
        <v>4.190234E-4</v>
      </c>
      <c r="OK257" s="1">
        <v>0.1223221</v>
      </c>
    </row>
    <row r="258" spans="1:401" x14ac:dyDescent="0.35">
      <c r="A258">
        <v>264</v>
      </c>
      <c r="B258" t="s">
        <v>4</v>
      </c>
      <c r="C258" t="s">
        <v>181</v>
      </c>
      <c r="D258" t="s">
        <v>264</v>
      </c>
      <c r="E258">
        <v>878.52809999999999</v>
      </c>
      <c r="F258">
        <v>1.14503</v>
      </c>
      <c r="G258">
        <v>17.590150000000001</v>
      </c>
      <c r="H258">
        <v>0</v>
      </c>
      <c r="I258">
        <v>0</v>
      </c>
      <c r="J258">
        <v>1.1439729999999999</v>
      </c>
      <c r="K258">
        <v>17.574940000000002</v>
      </c>
      <c r="L258">
        <v>0</v>
      </c>
      <c r="M258">
        <v>0</v>
      </c>
      <c r="N258">
        <v>1.1429</v>
      </c>
      <c r="O258">
        <v>17.795680000000001</v>
      </c>
      <c r="P258">
        <v>0</v>
      </c>
      <c r="Q258">
        <v>0</v>
      </c>
      <c r="R258">
        <v>1.141777</v>
      </c>
      <c r="S258">
        <v>17.643239999999999</v>
      </c>
      <c r="T258">
        <v>0</v>
      </c>
      <c r="U258">
        <v>0</v>
      </c>
      <c r="V258">
        <v>1.1405940000000001</v>
      </c>
      <c r="W258">
        <v>17.595189999999999</v>
      </c>
      <c r="X258">
        <v>0</v>
      </c>
      <c r="Y258">
        <v>0</v>
      </c>
      <c r="Z258">
        <v>1.1393519999999999</v>
      </c>
      <c r="AA258">
        <v>17.296479999999999</v>
      </c>
      <c r="AB258">
        <v>0</v>
      </c>
      <c r="AC258">
        <v>0</v>
      </c>
      <c r="AD258">
        <v>1.1381140000000001</v>
      </c>
      <c r="AE258">
        <v>17.12642</v>
      </c>
      <c r="AF258">
        <v>0</v>
      </c>
      <c r="AG258">
        <v>0</v>
      </c>
      <c r="AH258">
        <v>1.1368279999999999</v>
      </c>
      <c r="AI258">
        <v>17.10932</v>
      </c>
      <c r="AJ258">
        <v>0</v>
      </c>
      <c r="AK258">
        <v>0</v>
      </c>
      <c r="AL258">
        <v>1.1354599999999999</v>
      </c>
      <c r="AM258">
        <v>17.110890000000001</v>
      </c>
      <c r="AN258">
        <v>0</v>
      </c>
      <c r="AO258">
        <v>0</v>
      </c>
      <c r="AP258">
        <v>1.1341570000000001</v>
      </c>
      <c r="AQ258">
        <v>17.098939999999999</v>
      </c>
      <c r="AR258">
        <v>0</v>
      </c>
      <c r="AS258">
        <v>0</v>
      </c>
      <c r="AT258">
        <v>1.132879</v>
      </c>
      <c r="AU258">
        <v>17.330880000000001</v>
      </c>
      <c r="AV258">
        <v>0</v>
      </c>
      <c r="AW258">
        <v>0</v>
      </c>
      <c r="AX258">
        <v>1.131459</v>
      </c>
      <c r="AY258">
        <v>17.199850000000001</v>
      </c>
      <c r="AZ258" s="1">
        <v>2.05567E-37</v>
      </c>
      <c r="BA258" s="1">
        <v>5.7737010000000002E-35</v>
      </c>
      <c r="BB258">
        <v>1.1302380000000001</v>
      </c>
      <c r="BC258">
        <v>16.985910000000001</v>
      </c>
      <c r="BD258" s="1">
        <v>5.65119E-27</v>
      </c>
      <c r="BE258" s="1">
        <v>1.585591E-24</v>
      </c>
      <c r="BF258">
        <v>1.1290290000000001</v>
      </c>
      <c r="BG258">
        <v>16.806519999999999</v>
      </c>
      <c r="BH258" s="1">
        <v>4.9659770000000001E-18</v>
      </c>
      <c r="BI258" s="1">
        <v>1.3979829999999999E-15</v>
      </c>
      <c r="BJ258">
        <v>1.127837</v>
      </c>
      <c r="BK258">
        <v>16.561070000000001</v>
      </c>
      <c r="BL258" s="1">
        <v>7.3182420000000001E-11</v>
      </c>
      <c r="BM258" s="1">
        <v>1.445987E-8</v>
      </c>
      <c r="BN258">
        <v>1.1266210000000001</v>
      </c>
      <c r="BO258">
        <v>16.441780000000001</v>
      </c>
      <c r="BP258" s="1">
        <v>3.1927859999999999E-7</v>
      </c>
      <c r="BQ258" s="1">
        <v>6.9023069999999998E-5</v>
      </c>
      <c r="BR258">
        <v>1.1253500000000001</v>
      </c>
      <c r="BS258">
        <v>16.417929999999998</v>
      </c>
      <c r="BT258" s="1">
        <v>1.09746E-4</v>
      </c>
      <c r="BU258" s="1">
        <v>2.5102599999999999E-2</v>
      </c>
      <c r="BV258">
        <v>1.1241289999999999</v>
      </c>
      <c r="BW258">
        <v>16.67632</v>
      </c>
      <c r="BX258" s="1">
        <v>8.4772049999999998E-3</v>
      </c>
      <c r="BY258">
        <v>2.0268899999999999</v>
      </c>
      <c r="BZ258">
        <v>1.122916</v>
      </c>
      <c r="CA258">
        <v>17.110379999999999</v>
      </c>
      <c r="CB258">
        <v>0.21874759999999999</v>
      </c>
      <c r="CC258">
        <v>54.298819999999999</v>
      </c>
      <c r="CD258">
        <v>1.1215360000000001</v>
      </c>
      <c r="CE258">
        <v>17.441669999999998</v>
      </c>
      <c r="CF258">
        <v>2.3670209999999998</v>
      </c>
      <c r="CG258">
        <v>607.64469999999994</v>
      </c>
      <c r="CH258">
        <v>1.119993</v>
      </c>
      <c r="CI258">
        <v>17.52411</v>
      </c>
      <c r="CJ258">
        <v>12.569380000000001</v>
      </c>
      <c r="CK258">
        <v>3323.018</v>
      </c>
      <c r="CL258">
        <v>1.1181829999999999</v>
      </c>
      <c r="CM258">
        <v>17.170159999999999</v>
      </c>
      <c r="CN258">
        <v>36.76632</v>
      </c>
      <c r="CO258">
        <v>9986.2160000000003</v>
      </c>
      <c r="CP258">
        <v>1.1178410000000001</v>
      </c>
      <c r="CQ258">
        <v>16.715450000000001</v>
      </c>
      <c r="CR258">
        <v>65.090699999999998</v>
      </c>
      <c r="CS258">
        <v>18102.169999999998</v>
      </c>
      <c r="CT258">
        <v>1.1172759999999999</v>
      </c>
      <c r="CU258">
        <v>16.442340000000002</v>
      </c>
      <c r="CV258">
        <v>74.977540000000005</v>
      </c>
      <c r="CW258">
        <v>21310.51</v>
      </c>
      <c r="CX258">
        <v>1.1168929999999999</v>
      </c>
      <c r="CY258">
        <v>16.377559999999999</v>
      </c>
      <c r="CZ258">
        <v>60.030090000000001</v>
      </c>
      <c r="DA258">
        <v>17411.61</v>
      </c>
      <c r="DB258">
        <v>1.1167400000000001</v>
      </c>
      <c r="DC258">
        <v>16.83595</v>
      </c>
      <c r="DD258">
        <v>35.299869999999999</v>
      </c>
      <c r="DE258">
        <v>10424.65</v>
      </c>
      <c r="DF258">
        <v>1.116819</v>
      </c>
      <c r="DG258">
        <v>17.56643</v>
      </c>
      <c r="DH258">
        <v>16.04233</v>
      </c>
      <c r="DI258">
        <v>4813.0039999999999</v>
      </c>
      <c r="DJ258">
        <v>1.1170359999999999</v>
      </c>
      <c r="DK258">
        <v>18.04325</v>
      </c>
      <c r="DL258">
        <v>5.9059970000000002</v>
      </c>
      <c r="DM258">
        <v>1796.35</v>
      </c>
      <c r="DN258">
        <v>1.1174729999999999</v>
      </c>
      <c r="DO258">
        <v>18.256599999999999</v>
      </c>
      <c r="DP258">
        <v>1.8575950000000001</v>
      </c>
      <c r="DQ258">
        <v>570.98429999999996</v>
      </c>
      <c r="DR258">
        <v>1.119116</v>
      </c>
      <c r="DS258">
        <v>17.99729</v>
      </c>
      <c r="DT258">
        <v>0.54289909999999997</v>
      </c>
      <c r="DU258">
        <v>167.43109999999999</v>
      </c>
      <c r="DV258">
        <v>1.121111</v>
      </c>
      <c r="DW258">
        <v>17.45391</v>
      </c>
      <c r="DX258" s="1">
        <v>0.17713950000000001</v>
      </c>
      <c r="DY258">
        <v>53.98489</v>
      </c>
      <c r="DZ258">
        <v>1.1236440000000001</v>
      </c>
      <c r="EA258">
        <v>16.963180000000001</v>
      </c>
      <c r="EB258" s="1">
        <v>8.5922730000000003E-2</v>
      </c>
      <c r="EC258">
        <v>25.491409999999998</v>
      </c>
      <c r="ED258">
        <v>1.127424</v>
      </c>
      <c r="EE258">
        <v>16.670940000000002</v>
      </c>
      <c r="EF258" s="1">
        <v>6.5172640000000004E-2</v>
      </c>
      <c r="EG258">
        <v>18.947030000000002</v>
      </c>
      <c r="EH258">
        <v>1.1334610000000001</v>
      </c>
      <c r="EI258">
        <v>16.907730000000001</v>
      </c>
      <c r="EJ258" s="1">
        <v>6.1591699999999999E-2</v>
      </c>
      <c r="EK258" s="1">
        <v>17.738160000000001</v>
      </c>
      <c r="EL258">
        <v>1.137456</v>
      </c>
      <c r="EM258">
        <v>17.52394</v>
      </c>
      <c r="EN258" s="1">
        <v>6.146824E-2</v>
      </c>
      <c r="EO258" s="1">
        <v>17.66452</v>
      </c>
      <c r="EP258">
        <v>1.1416850000000001</v>
      </c>
      <c r="EQ258">
        <v>18.177900000000001</v>
      </c>
      <c r="ER258" s="1">
        <v>6.0887219999999999E-2</v>
      </c>
      <c r="ES258" s="1">
        <v>17.498449999999998</v>
      </c>
      <c r="ET258">
        <v>1.146787</v>
      </c>
      <c r="EU258">
        <v>18.574529999999999</v>
      </c>
      <c r="EV258" s="1">
        <v>5.887796E-2</v>
      </c>
      <c r="EW258" s="1">
        <v>16.922319999999999</v>
      </c>
      <c r="EX258">
        <v>1.153416</v>
      </c>
      <c r="EY258">
        <v>18.406310000000001</v>
      </c>
      <c r="EZ258" s="1">
        <v>5.5544870000000003E-2</v>
      </c>
      <c r="FA258" s="1">
        <v>15.946289999999999</v>
      </c>
      <c r="FB258">
        <v>1.1612830000000001</v>
      </c>
      <c r="FC258">
        <v>17.901540000000001</v>
      </c>
      <c r="FD258" s="1">
        <v>5.139618E-2</v>
      </c>
      <c r="FE258" s="1">
        <v>14.71908</v>
      </c>
      <c r="FF258">
        <v>1.1704490000000001</v>
      </c>
      <c r="FG258">
        <v>17.39603</v>
      </c>
      <c r="FH258" s="1">
        <v>4.6926679999999998E-2</v>
      </c>
      <c r="FI258" s="1">
        <v>13.39007</v>
      </c>
      <c r="FJ258">
        <v>1.1797249999999999</v>
      </c>
      <c r="FK258">
        <v>17.1586</v>
      </c>
      <c r="FL258" s="1">
        <v>4.2415429999999997E-2</v>
      </c>
      <c r="FM258" s="1">
        <v>12.05301</v>
      </c>
      <c r="FN258">
        <v>1.1817329999999999</v>
      </c>
      <c r="FO258">
        <v>17.763249999999999</v>
      </c>
      <c r="FP258" s="1">
        <v>3.7989059999999998E-2</v>
      </c>
      <c r="FQ258" s="1">
        <v>10.76295</v>
      </c>
      <c r="FR258">
        <v>1.1855469999999999</v>
      </c>
      <c r="FS258">
        <v>18.481020000000001</v>
      </c>
      <c r="FT258" s="1">
        <v>3.3603670000000002E-2</v>
      </c>
      <c r="FU258" s="1">
        <v>9.4853059999999996</v>
      </c>
      <c r="FV258">
        <v>1.1891430000000001</v>
      </c>
      <c r="FW258">
        <v>19.07685</v>
      </c>
      <c r="FX258" s="1">
        <v>2.9343330000000001E-2</v>
      </c>
      <c r="FY258" s="1">
        <v>8.2542449999999992</v>
      </c>
      <c r="FZ258">
        <v>1.1927209999999999</v>
      </c>
      <c r="GA258">
        <v>19.342040000000001</v>
      </c>
      <c r="GB258" s="1">
        <v>2.540166E-2</v>
      </c>
      <c r="GC258" s="1">
        <v>7.1195649999999997</v>
      </c>
      <c r="GD258">
        <v>1.1960679999999999</v>
      </c>
      <c r="GE258">
        <v>19.182079999999999</v>
      </c>
      <c r="GF258" s="1">
        <v>2.1927080000000002E-2</v>
      </c>
      <c r="GG258" s="1">
        <v>6.1227830000000001</v>
      </c>
      <c r="GH258">
        <v>1.1989000000000001</v>
      </c>
      <c r="GI258">
        <v>18.686170000000001</v>
      </c>
      <c r="GJ258" s="1">
        <v>1.8976420000000001E-2</v>
      </c>
      <c r="GK258" s="1">
        <v>5.2799969999999998</v>
      </c>
      <c r="GL258">
        <v>1.201281</v>
      </c>
      <c r="GM258">
        <v>18.098669999999998</v>
      </c>
      <c r="GN258" s="1">
        <v>1.652489E-2</v>
      </c>
      <c r="GO258" s="1">
        <v>4.5832519999999999</v>
      </c>
      <c r="GP258">
        <v>1.2032659999999999</v>
      </c>
      <c r="GQ258">
        <v>17.737739999999999</v>
      </c>
      <c r="GR258" s="1">
        <v>1.4480079999999999E-2</v>
      </c>
      <c r="GS258" s="1">
        <v>4.0049900000000003</v>
      </c>
      <c r="GT258">
        <v>1.20486</v>
      </c>
      <c r="GU258">
        <v>18.278639999999999</v>
      </c>
      <c r="GV258" s="1">
        <v>1.2689580000000001E-2</v>
      </c>
      <c r="GW258" s="1">
        <v>3.5040809999999998</v>
      </c>
      <c r="GX258">
        <v>1.2060550000000001</v>
      </c>
      <c r="GY258">
        <v>19.017060000000001</v>
      </c>
      <c r="GZ258" s="1">
        <v>1.099641E-2</v>
      </c>
      <c r="HA258" s="1">
        <v>3.0346980000000001</v>
      </c>
      <c r="HB258">
        <v>1.2070080000000001</v>
      </c>
      <c r="HC258">
        <v>19.758189999999999</v>
      </c>
      <c r="HD258" s="1">
        <v>9.2963730000000001E-3</v>
      </c>
      <c r="HE258" s="1">
        <v>2.566767</v>
      </c>
      <c r="HF258">
        <v>1.207687</v>
      </c>
      <c r="HG258">
        <v>20.41273</v>
      </c>
      <c r="HH258" s="1">
        <v>7.6080729999999999E-3</v>
      </c>
      <c r="HI258" s="1">
        <v>2.1027130000000001</v>
      </c>
      <c r="HJ258">
        <v>1.208143</v>
      </c>
      <c r="HK258">
        <v>20.502600000000001</v>
      </c>
      <c r="HL258" s="1">
        <v>6.051453E-3</v>
      </c>
      <c r="HM258" s="1">
        <v>1.6736850000000001</v>
      </c>
      <c r="HN258">
        <v>1.208453</v>
      </c>
      <c r="HO258">
        <v>19.90841</v>
      </c>
      <c r="HP258" s="1">
        <v>4.7556880000000001E-3</v>
      </c>
      <c r="HQ258" s="1">
        <v>1.3149280000000001</v>
      </c>
      <c r="HR258">
        <v>1.2085520000000001</v>
      </c>
      <c r="HS258">
        <v>19.213979999999999</v>
      </c>
      <c r="HT258" s="1">
        <v>3.7800770000000002E-3</v>
      </c>
      <c r="HU258" s="1">
        <v>1.043671</v>
      </c>
      <c r="HV258">
        <v>1.208601</v>
      </c>
      <c r="HW258">
        <v>18.72392</v>
      </c>
      <c r="HX258" s="1">
        <v>3.100467E-3</v>
      </c>
      <c r="HY258" s="1">
        <v>0.85407330000000004</v>
      </c>
      <c r="HZ258">
        <v>1.208539</v>
      </c>
      <c r="IA258">
        <v>19.12003</v>
      </c>
      <c r="IB258" s="1">
        <v>2.6447490000000001E-3</v>
      </c>
      <c r="IC258" s="1">
        <v>0.72696280000000002</v>
      </c>
      <c r="ID258">
        <v>1.2084509999999999</v>
      </c>
      <c r="IE258">
        <v>20.01615</v>
      </c>
      <c r="IF258" s="1">
        <v>2.335541E-3</v>
      </c>
      <c r="IG258" s="1">
        <v>0.64088959999999995</v>
      </c>
      <c r="IH258">
        <v>1.20834</v>
      </c>
      <c r="II258">
        <v>20.899850000000001</v>
      </c>
      <c r="IJ258" s="1">
        <v>2.1112679999999999E-3</v>
      </c>
      <c r="IK258" s="1">
        <v>0.5788141</v>
      </c>
      <c r="IL258">
        <v>1.2081839999999999</v>
      </c>
      <c r="IM258">
        <v>21.61103</v>
      </c>
      <c r="IN258" s="1">
        <v>1.9353339999999999E-3</v>
      </c>
      <c r="IO258" s="1">
        <v>0.53030999999999995</v>
      </c>
      <c r="IP258">
        <v>1.208043</v>
      </c>
      <c r="IQ258">
        <v>21.615449999999999</v>
      </c>
      <c r="IR258" s="1">
        <v>1.7902949999999999E-3</v>
      </c>
      <c r="IS258" s="1">
        <v>0.49038959999999998</v>
      </c>
      <c r="IT258">
        <v>1.2078880000000001</v>
      </c>
      <c r="IU258">
        <v>21.085080000000001</v>
      </c>
      <c r="IV258" s="1">
        <v>1.6687169999999999E-3</v>
      </c>
      <c r="IW258" s="1">
        <v>0.45698329999999998</v>
      </c>
      <c r="IX258">
        <v>1.2077659999999999</v>
      </c>
      <c r="IY258">
        <v>20.524360000000001</v>
      </c>
      <c r="IZ258" s="1">
        <v>1.567167E-3</v>
      </c>
      <c r="JA258" s="1">
        <v>0.42904870000000001</v>
      </c>
      <c r="JB258">
        <v>1.20767</v>
      </c>
      <c r="JC258">
        <v>20.150040000000001</v>
      </c>
      <c r="JD258" s="1">
        <v>1.4824689999999999E-3</v>
      </c>
      <c r="JE258" s="1">
        <v>0.40573100000000001</v>
      </c>
      <c r="JF258">
        <v>1.207587</v>
      </c>
      <c r="JG258">
        <v>20.368099999999998</v>
      </c>
      <c r="JH258" s="1">
        <v>1.412104E-3</v>
      </c>
      <c r="JI258" s="1">
        <v>0.38639319999999999</v>
      </c>
      <c r="JJ258">
        <v>1.2075199999999999</v>
      </c>
      <c r="JK258">
        <v>20.683890000000002</v>
      </c>
      <c r="JL258" s="1">
        <v>1.35502E-3</v>
      </c>
      <c r="JM258" s="1">
        <v>0.37061850000000002</v>
      </c>
      <c r="JN258">
        <v>1.2074879999999999</v>
      </c>
      <c r="JO258">
        <v>21.163019999999999</v>
      </c>
      <c r="JP258" s="1">
        <v>1.3091800000000001E-3</v>
      </c>
      <c r="JQ258" s="1">
        <v>0.35799750000000002</v>
      </c>
      <c r="JR258">
        <v>1.2074119999999999</v>
      </c>
      <c r="JS258">
        <v>21.248950000000001</v>
      </c>
      <c r="JT258" s="1">
        <v>1.2718269999999999E-3</v>
      </c>
      <c r="JU258" s="1">
        <v>0.34769539999999999</v>
      </c>
      <c r="JV258">
        <v>1.2073689999999999</v>
      </c>
      <c r="JW258">
        <v>20.915780000000002</v>
      </c>
      <c r="JX258" s="1">
        <v>1.2379030000000001E-3</v>
      </c>
      <c r="JY258" s="1">
        <v>0.33845399999999998</v>
      </c>
      <c r="JZ258">
        <v>1.207368</v>
      </c>
      <c r="KA258">
        <v>20.3504</v>
      </c>
      <c r="KB258" s="1">
        <v>1.2035310000000001E-3</v>
      </c>
      <c r="KC258" s="1">
        <v>0.32908959999999998</v>
      </c>
      <c r="KD258">
        <v>1.207355</v>
      </c>
      <c r="KE258">
        <v>19.721979999999999</v>
      </c>
      <c r="KF258" s="1">
        <v>1.1662059999999999E-3</v>
      </c>
      <c r="KG258" s="1">
        <v>0.31896829999999998</v>
      </c>
      <c r="KH258">
        <v>1.207346</v>
      </c>
      <c r="KI258">
        <v>19.219860000000001</v>
      </c>
      <c r="KJ258" s="1">
        <v>1.1259600000000001E-3</v>
      </c>
      <c r="KK258" s="1">
        <v>0.30803130000000001</v>
      </c>
      <c r="KL258">
        <v>1.2073499999999999</v>
      </c>
      <c r="KM258">
        <v>19.46012</v>
      </c>
      <c r="KN258" s="1">
        <v>1.084039E-3</v>
      </c>
      <c r="KO258" s="1">
        <v>0.29659180000000002</v>
      </c>
      <c r="KP258">
        <v>1.207325</v>
      </c>
      <c r="KQ258">
        <v>19.719370000000001</v>
      </c>
      <c r="KR258" s="1">
        <v>1.0417390000000001E-3</v>
      </c>
      <c r="KS258" s="1">
        <v>0.28503810000000002</v>
      </c>
      <c r="KT258">
        <v>1.2073320000000001</v>
      </c>
      <c r="KU258">
        <v>20.104179999999999</v>
      </c>
      <c r="KV258" s="1">
        <v>1.0000429999999999E-3</v>
      </c>
      <c r="KW258" s="1">
        <v>0.27365270000000003</v>
      </c>
      <c r="KX258">
        <v>1.207333</v>
      </c>
      <c r="KY258">
        <v>20.39913</v>
      </c>
      <c r="KZ258" s="1">
        <v>9.5978700000000003E-4</v>
      </c>
      <c r="LA258" s="1">
        <v>0.26263900000000001</v>
      </c>
      <c r="LB258">
        <v>1.207336</v>
      </c>
      <c r="LC258">
        <v>20.2181</v>
      </c>
      <c r="LD258" s="1">
        <v>9.2118820000000004E-4</v>
      </c>
      <c r="LE258" s="1">
        <v>0.25207479999999999</v>
      </c>
      <c r="LF258">
        <v>1.2073400000000001</v>
      </c>
      <c r="LG258">
        <v>19.550070000000002</v>
      </c>
      <c r="LH258" s="1">
        <v>8.8442329999999995E-4</v>
      </c>
      <c r="LI258" s="1">
        <v>0.2419895</v>
      </c>
      <c r="LJ258">
        <v>1.2073339999999999</v>
      </c>
      <c r="LK258">
        <v>18.80312</v>
      </c>
      <c r="LL258" s="1">
        <v>8.492536E-4</v>
      </c>
      <c r="LM258" s="1">
        <v>0.23237949999999999</v>
      </c>
      <c r="LN258">
        <v>1.2073320000000001</v>
      </c>
      <c r="LO258">
        <v>18.3827</v>
      </c>
      <c r="LP258" s="1">
        <v>8.1576770000000003E-4</v>
      </c>
      <c r="LQ258" s="1">
        <v>0.2232285</v>
      </c>
      <c r="LR258">
        <v>1.2073290000000001</v>
      </c>
      <c r="LS258">
        <v>18.906929999999999</v>
      </c>
      <c r="LT258" s="1">
        <v>7.8386869999999998E-4</v>
      </c>
      <c r="LU258" s="1">
        <v>0.21449190000000001</v>
      </c>
      <c r="LV258">
        <v>1.20733</v>
      </c>
      <c r="LW258">
        <v>19.575530000000001</v>
      </c>
      <c r="LX258" s="1">
        <v>7.5331469999999996E-4</v>
      </c>
      <c r="LY258" s="1">
        <v>0.20613039999999999</v>
      </c>
      <c r="LZ258">
        <v>1.207328</v>
      </c>
      <c r="MA258">
        <v>20.281770000000002</v>
      </c>
      <c r="MB258" s="1">
        <v>7.2407359999999998E-4</v>
      </c>
      <c r="MC258" s="1">
        <v>0.1981193</v>
      </c>
      <c r="MD258">
        <v>1.2073130000000001</v>
      </c>
      <c r="ME258">
        <v>21.012879999999999</v>
      </c>
      <c r="MF258" s="1">
        <v>6.9614060000000003E-4</v>
      </c>
      <c r="MG258" s="1">
        <v>0.19047149999999999</v>
      </c>
      <c r="MH258">
        <v>1.2072909999999999</v>
      </c>
      <c r="MI258">
        <v>21.084980000000002</v>
      </c>
      <c r="MJ258" s="1">
        <v>6.6956380000000003E-4</v>
      </c>
      <c r="MK258" s="1">
        <v>0.18320320000000001</v>
      </c>
      <c r="ML258">
        <v>1.207268</v>
      </c>
      <c r="MM258">
        <v>20.449390000000001</v>
      </c>
      <c r="MN258" s="1">
        <v>6.4434539999999997E-4</v>
      </c>
      <c r="MO258" s="1">
        <v>0.17628720000000001</v>
      </c>
      <c r="MP258">
        <v>1.20726</v>
      </c>
      <c r="MQ258">
        <v>19.801069999999999</v>
      </c>
      <c r="MR258" s="1">
        <v>6.2017509999999997E-4</v>
      </c>
      <c r="MS258" s="1">
        <v>0.16968420000000001</v>
      </c>
      <c r="MT258">
        <v>1.2072929999999999</v>
      </c>
      <c r="MU258">
        <v>19.35763</v>
      </c>
      <c r="MV258" s="1">
        <v>5.9712410000000002E-4</v>
      </c>
      <c r="MW258" s="1">
        <v>0.16337550000000001</v>
      </c>
      <c r="MX258">
        <v>1.207301</v>
      </c>
      <c r="MY258">
        <v>19.747199999999999</v>
      </c>
      <c r="MZ258" s="1">
        <v>5.7513170000000001E-4</v>
      </c>
      <c r="NA258" s="1">
        <v>0.1573504</v>
      </c>
      <c r="NB258">
        <v>1.207306</v>
      </c>
      <c r="NC258">
        <v>20.469000000000001</v>
      </c>
      <c r="ND258" s="1">
        <v>5.5411040000000005E-4</v>
      </c>
      <c r="NE258" s="1">
        <v>0.15160280000000001</v>
      </c>
      <c r="NF258">
        <v>1.2073590000000001</v>
      </c>
      <c r="NG258">
        <v>21.17923</v>
      </c>
      <c r="NH258" s="1">
        <v>5.341969E-4</v>
      </c>
      <c r="NI258" s="1">
        <v>0.14615210000000001</v>
      </c>
      <c r="NJ258">
        <v>1.207427</v>
      </c>
      <c r="NK258">
        <v>21.829879999999999</v>
      </c>
      <c r="NL258" s="1">
        <v>5.1525659999999995E-4</v>
      </c>
      <c r="NM258" s="1">
        <v>0.1409561</v>
      </c>
      <c r="NN258">
        <v>1.2075</v>
      </c>
      <c r="NO258">
        <v>21.824149999999999</v>
      </c>
      <c r="NP258" s="1">
        <v>4.9716880000000004E-4</v>
      </c>
      <c r="NQ258" s="1">
        <v>0.13599040000000001</v>
      </c>
      <c r="NR258">
        <v>1.2075940000000001</v>
      </c>
      <c r="NS258">
        <v>21.345220000000001</v>
      </c>
      <c r="NT258" s="1">
        <v>4.798518E-4</v>
      </c>
      <c r="NU258" s="1">
        <v>0.13124130000000001</v>
      </c>
      <c r="NV258">
        <v>1.2077580000000001</v>
      </c>
      <c r="NW258">
        <v>20.838049999999999</v>
      </c>
      <c r="NX258" s="1">
        <v>4.6327979999999998E-4</v>
      </c>
      <c r="NY258" s="1">
        <v>0.12668889999999999</v>
      </c>
      <c r="NZ258">
        <v>1.2079200000000001</v>
      </c>
      <c r="OA258">
        <v>20.509720000000002</v>
      </c>
      <c r="OB258" s="1">
        <v>4.4748530000000001E-4</v>
      </c>
      <c r="OC258" s="1">
        <v>0.1223487</v>
      </c>
      <c r="OD258">
        <v>1.208162</v>
      </c>
      <c r="OE258">
        <v>20.48977</v>
      </c>
      <c r="OF258" s="1">
        <v>4.3292359999999998E-4</v>
      </c>
      <c r="OG258" s="1">
        <v>0.1183242</v>
      </c>
      <c r="OH258">
        <v>1.20835</v>
      </c>
      <c r="OI258">
        <v>21.09233</v>
      </c>
      <c r="OJ258" s="1">
        <v>4.2008570000000002E-4</v>
      </c>
      <c r="OK258" s="1">
        <v>0.1147787</v>
      </c>
    </row>
    <row r="259" spans="1:401" x14ac:dyDescent="0.35">
      <c r="A259">
        <v>265</v>
      </c>
      <c r="B259" t="s">
        <v>4</v>
      </c>
      <c r="C259" t="s">
        <v>181</v>
      </c>
      <c r="D259" t="s">
        <v>265</v>
      </c>
      <c r="E259">
        <v>869.14030000000002</v>
      </c>
      <c r="F259">
        <v>0.82783450000000003</v>
      </c>
      <c r="G259">
        <v>17.58286</v>
      </c>
      <c r="H259">
        <v>0</v>
      </c>
      <c r="I259">
        <v>0</v>
      </c>
      <c r="J259">
        <v>0.8260497</v>
      </c>
      <c r="K259">
        <v>17.583600000000001</v>
      </c>
      <c r="L259">
        <v>0</v>
      </c>
      <c r="M259">
        <v>0</v>
      </c>
      <c r="N259">
        <v>0.8242043</v>
      </c>
      <c r="O259">
        <v>17.828469999999999</v>
      </c>
      <c r="P259">
        <v>0</v>
      </c>
      <c r="Q259">
        <v>0</v>
      </c>
      <c r="R259">
        <v>0.82234680000000004</v>
      </c>
      <c r="S259">
        <v>17.684069999999998</v>
      </c>
      <c r="T259">
        <v>0</v>
      </c>
      <c r="U259">
        <v>0</v>
      </c>
      <c r="V259">
        <v>0.82041169999999997</v>
      </c>
      <c r="W259">
        <v>17.638960000000001</v>
      </c>
      <c r="X259">
        <v>0</v>
      </c>
      <c r="Y259">
        <v>0</v>
      </c>
      <c r="Z259">
        <v>0.81846240000000003</v>
      </c>
      <c r="AA259">
        <v>17.320530000000002</v>
      </c>
      <c r="AB259">
        <v>0</v>
      </c>
      <c r="AC259">
        <v>0</v>
      </c>
      <c r="AD259">
        <v>0.81642590000000004</v>
      </c>
      <c r="AE259">
        <v>17.12875</v>
      </c>
      <c r="AF259">
        <v>0</v>
      </c>
      <c r="AG259">
        <v>0</v>
      </c>
      <c r="AH259">
        <v>0.81434649999999997</v>
      </c>
      <c r="AI259">
        <v>17.103169999999999</v>
      </c>
      <c r="AJ259">
        <v>0</v>
      </c>
      <c r="AK259">
        <v>0</v>
      </c>
      <c r="AL259">
        <v>0.81221989999999999</v>
      </c>
      <c r="AM259">
        <v>17.104659999999999</v>
      </c>
      <c r="AN259">
        <v>0</v>
      </c>
      <c r="AO259">
        <v>0</v>
      </c>
      <c r="AP259">
        <v>0.81014819999999999</v>
      </c>
      <c r="AQ259">
        <v>17.105160000000001</v>
      </c>
      <c r="AR259">
        <v>0</v>
      </c>
      <c r="AS259">
        <v>0</v>
      </c>
      <c r="AT259">
        <v>0.80798579999999998</v>
      </c>
      <c r="AU259">
        <v>17.360150000000001</v>
      </c>
      <c r="AV259">
        <v>0</v>
      </c>
      <c r="AW259">
        <v>0</v>
      </c>
      <c r="AX259">
        <v>0.80582699999999996</v>
      </c>
      <c r="AY259">
        <v>17.235330000000001</v>
      </c>
      <c r="AZ259">
        <v>3.936981E-38</v>
      </c>
      <c r="BA259" s="1">
        <v>1.2787390000000001E-35</v>
      </c>
      <c r="BB259">
        <v>0.80374319999999999</v>
      </c>
      <c r="BC259">
        <v>17.021100000000001</v>
      </c>
      <c r="BD259" s="1">
        <v>1.073407E-27</v>
      </c>
      <c r="BE259" s="1">
        <v>3.4845059999999999E-25</v>
      </c>
      <c r="BF259">
        <v>0.80173240000000001</v>
      </c>
      <c r="BG259">
        <v>16.83231</v>
      </c>
      <c r="BH259" s="1">
        <v>1.7668919999999999E-18</v>
      </c>
      <c r="BI259" s="1">
        <v>5.7518800000000005E-16</v>
      </c>
      <c r="BJ259">
        <v>0.79968609999999996</v>
      </c>
      <c r="BK259">
        <v>16.567440000000001</v>
      </c>
      <c r="BL259" s="1">
        <v>3.1343690000000003E-11</v>
      </c>
      <c r="BM259" s="1">
        <v>7.2078630000000001E-9</v>
      </c>
      <c r="BN259">
        <v>0.79764559999999995</v>
      </c>
      <c r="BO259">
        <v>16.431950000000001</v>
      </c>
      <c r="BP259" s="1">
        <v>1.813184E-7</v>
      </c>
      <c r="BQ259" s="1">
        <v>4.5079910000000003E-5</v>
      </c>
      <c r="BR259">
        <v>0.79558609999999996</v>
      </c>
      <c r="BS259">
        <v>16.408740000000002</v>
      </c>
      <c r="BT259" s="1">
        <v>7.1464249999999996E-5</v>
      </c>
      <c r="BU259" s="1">
        <v>1.877351E-2</v>
      </c>
      <c r="BV259">
        <v>0.79357869999999997</v>
      </c>
      <c r="BW259">
        <v>16.683900000000001</v>
      </c>
      <c r="BX259" s="1">
        <v>6.0864070000000003E-3</v>
      </c>
      <c r="BY259">
        <v>1.6719759999999999</v>
      </c>
      <c r="BZ259">
        <v>0.79158340000000005</v>
      </c>
      <c r="CA259">
        <v>17.143699999999999</v>
      </c>
      <c r="CB259">
        <v>0.1698423</v>
      </c>
      <c r="CC259">
        <v>48.492240000000002</v>
      </c>
      <c r="CD259">
        <v>0.78944499999999995</v>
      </c>
      <c r="CE259">
        <v>17.488579999999999</v>
      </c>
      <c r="CF259">
        <v>1.962912</v>
      </c>
      <c r="CG259">
        <v>580.48519999999996</v>
      </c>
      <c r="CH259">
        <v>0.78680859999999997</v>
      </c>
      <c r="CI259">
        <v>17.576830000000001</v>
      </c>
      <c r="CJ259">
        <v>11.032260000000001</v>
      </c>
      <c r="CK259">
        <v>3365.9140000000002</v>
      </c>
      <c r="CL259">
        <v>0.7836031</v>
      </c>
      <c r="CM259">
        <v>17.209350000000001</v>
      </c>
      <c r="CN259">
        <v>33.910029999999999</v>
      </c>
      <c r="CO259">
        <v>10649.51</v>
      </c>
      <c r="CP259">
        <v>0.78057580000000004</v>
      </c>
      <c r="CQ259">
        <v>16.738420000000001</v>
      </c>
      <c r="CR259">
        <v>62.717329999999997</v>
      </c>
      <c r="CS259">
        <v>20213.91</v>
      </c>
      <c r="CT259">
        <v>0.77649559999999995</v>
      </c>
      <c r="CU259">
        <v>16.448740000000001</v>
      </c>
      <c r="CV259">
        <v>75.066220000000001</v>
      </c>
      <c r="CW259">
        <v>24807.040000000001</v>
      </c>
      <c r="CX259">
        <v>0.77193800000000001</v>
      </c>
      <c r="CY259">
        <v>16.373989999999999</v>
      </c>
      <c r="CZ259">
        <v>62.205480000000001</v>
      </c>
      <c r="DA259">
        <v>21023.5</v>
      </c>
      <c r="DB259">
        <v>0.76701779999999997</v>
      </c>
      <c r="DC259">
        <v>16.833159999999999</v>
      </c>
      <c r="DD259">
        <v>37.688989999999997</v>
      </c>
      <c r="DE259">
        <v>13005.96</v>
      </c>
      <c r="DF259">
        <v>0.7616328</v>
      </c>
      <c r="DG259">
        <v>17.573589999999999</v>
      </c>
      <c r="DH259">
        <v>17.57639</v>
      </c>
      <c r="DI259">
        <v>6180.1750000000002</v>
      </c>
      <c r="DJ259">
        <v>0.75585619999999998</v>
      </c>
      <c r="DK259">
        <v>18.061209999999999</v>
      </c>
      <c r="DL259">
        <v>6.6116820000000001</v>
      </c>
      <c r="DM259">
        <v>2364.0329999999999</v>
      </c>
      <c r="DN259">
        <v>0.74986799999999998</v>
      </c>
      <c r="DO259">
        <v>18.290289999999999</v>
      </c>
      <c r="DP259">
        <v>2.1124809999999998</v>
      </c>
      <c r="DQ259">
        <v>765.74680000000001</v>
      </c>
      <c r="DR259">
        <v>0.74437949999999997</v>
      </c>
      <c r="DS259">
        <v>18.033519999999999</v>
      </c>
      <c r="DT259">
        <v>0.61962550000000005</v>
      </c>
      <c r="DU259">
        <v>226.1053</v>
      </c>
      <c r="DV259">
        <v>0.73876830000000004</v>
      </c>
      <c r="DW259">
        <v>17.48723</v>
      </c>
      <c r="DX259" s="1">
        <v>0.19735530000000001</v>
      </c>
      <c r="DY259">
        <v>71.431719999999999</v>
      </c>
      <c r="DZ259">
        <v>0.73309340000000001</v>
      </c>
      <c r="EA259">
        <v>16.982959999999999</v>
      </c>
      <c r="EB259" s="1">
        <v>9.0774389999999996E-2</v>
      </c>
      <c r="EC259">
        <v>32.03425</v>
      </c>
      <c r="ED259">
        <v>0.72795240000000005</v>
      </c>
      <c r="EE259">
        <v>16.673020000000001</v>
      </c>
      <c r="EF259" s="1">
        <v>6.6202090000000005E-2</v>
      </c>
      <c r="EG259">
        <v>22.8794</v>
      </c>
      <c r="EH259">
        <v>0.72469220000000001</v>
      </c>
      <c r="EI259">
        <v>16.901209999999999</v>
      </c>
      <c r="EJ259" s="1">
        <v>6.1685549999999999E-2</v>
      </c>
      <c r="EK259" s="1">
        <v>21.153369999999999</v>
      </c>
      <c r="EL259">
        <v>0.72110600000000002</v>
      </c>
      <c r="EM259">
        <v>17.516179999999999</v>
      </c>
      <c r="EN259" s="1">
        <v>6.1460519999999998E-2</v>
      </c>
      <c r="EO259" s="1">
        <v>21.072479999999999</v>
      </c>
      <c r="EP259">
        <v>0.7171208</v>
      </c>
      <c r="EQ259">
        <v>18.17811</v>
      </c>
      <c r="ER259" s="1">
        <v>6.0994479999999997E-2</v>
      </c>
      <c r="ES259" s="1">
        <v>20.973389999999998</v>
      </c>
      <c r="ET259">
        <v>0.71329560000000003</v>
      </c>
      <c r="EU259">
        <v>18.58803</v>
      </c>
      <c r="EV259" s="1">
        <v>5.9149939999999998E-2</v>
      </c>
      <c r="EW259" s="1">
        <v>20.401859999999999</v>
      </c>
      <c r="EX259">
        <v>0.71018360000000003</v>
      </c>
      <c r="EY259">
        <v>18.42991</v>
      </c>
      <c r="EZ259" s="1">
        <v>5.5945799999999997E-2</v>
      </c>
      <c r="FA259" s="1">
        <v>19.334140000000001</v>
      </c>
      <c r="FB259">
        <v>0.70758089999999996</v>
      </c>
      <c r="FC259">
        <v>17.927099999999999</v>
      </c>
      <c r="FD259" s="1">
        <v>5.186524E-2</v>
      </c>
      <c r="FE259" s="1">
        <v>17.935780000000001</v>
      </c>
      <c r="FF259">
        <v>0.70564369999999998</v>
      </c>
      <c r="FG259">
        <v>17.411950000000001</v>
      </c>
      <c r="FH259" s="1">
        <v>4.7417960000000002E-2</v>
      </c>
      <c r="FI259" s="1">
        <v>16.38815</v>
      </c>
      <c r="FJ259">
        <v>0.70397929999999997</v>
      </c>
      <c r="FK259">
        <v>17.16235</v>
      </c>
      <c r="FL259" s="1">
        <v>4.2906779999999999E-2</v>
      </c>
      <c r="FM259" s="1">
        <v>14.811640000000001</v>
      </c>
      <c r="FN259">
        <v>0.7036867</v>
      </c>
      <c r="FO259">
        <v>17.7562</v>
      </c>
      <c r="FP259" s="1">
        <v>3.8468990000000002E-2</v>
      </c>
      <c r="FQ259" s="1">
        <v>13.23836</v>
      </c>
      <c r="FR259">
        <v>0.70408740000000003</v>
      </c>
      <c r="FS259">
        <v>18.465019999999999</v>
      </c>
      <c r="FT259" s="1">
        <v>3.4076879999999997E-2</v>
      </c>
      <c r="FU259" s="1">
        <v>11.69806</v>
      </c>
      <c r="FV259">
        <v>0.70449569999999995</v>
      </c>
      <c r="FW259">
        <v>19.067070000000001</v>
      </c>
      <c r="FX259" s="1">
        <v>2.9794629999999999E-2</v>
      </c>
      <c r="FY259" s="1">
        <v>10.209479999999999</v>
      </c>
      <c r="FZ259">
        <v>0.70503450000000001</v>
      </c>
      <c r="GA259">
        <v>19.341170000000002</v>
      </c>
      <c r="GB259" s="1">
        <v>2.5810019999999999E-2</v>
      </c>
      <c r="GC259" s="1">
        <v>8.8250759999999993</v>
      </c>
      <c r="GD259">
        <v>0.70572500000000005</v>
      </c>
      <c r="GE259">
        <v>19.198429999999998</v>
      </c>
      <c r="GF259" s="1">
        <v>2.2280330000000001E-2</v>
      </c>
      <c r="GG259" s="1">
        <v>7.5992420000000003</v>
      </c>
      <c r="GH259">
        <v>0.7063469</v>
      </c>
      <c r="GI259">
        <v>18.717590000000001</v>
      </c>
      <c r="GJ259" s="1">
        <v>1.9272250000000001E-2</v>
      </c>
      <c r="GK259" s="1">
        <v>6.556406</v>
      </c>
      <c r="GL259">
        <v>0.70689049999999998</v>
      </c>
      <c r="GM259">
        <v>18.132249999999999</v>
      </c>
      <c r="GN259" s="1">
        <v>1.6769260000000001E-2</v>
      </c>
      <c r="GO259" s="1">
        <v>5.6912070000000003</v>
      </c>
      <c r="GP259">
        <v>0.70740320000000001</v>
      </c>
      <c r="GQ259">
        <v>17.762989999999999</v>
      </c>
      <c r="GR259" s="1">
        <v>1.4686080000000001E-2</v>
      </c>
      <c r="GS259" s="1">
        <v>4.973274</v>
      </c>
      <c r="GT259">
        <v>0.70784999999999998</v>
      </c>
      <c r="GU259">
        <v>18.28715</v>
      </c>
      <c r="GV259" s="1">
        <v>1.2874750000000001E-2</v>
      </c>
      <c r="GW259" s="1">
        <v>4.354527</v>
      </c>
      <c r="GX259">
        <v>0.70823320000000001</v>
      </c>
      <c r="GY259">
        <v>19.01238</v>
      </c>
      <c r="GZ259" s="1">
        <v>1.1176820000000001E-2</v>
      </c>
      <c r="HA259" s="1">
        <v>3.7790870000000001</v>
      </c>
      <c r="HB259">
        <v>0.70854989999999995</v>
      </c>
      <c r="HC259">
        <v>19.75272</v>
      </c>
      <c r="HD259" s="1">
        <v>9.4783109999999997E-3</v>
      </c>
      <c r="HE259" s="1">
        <v>3.2071670000000001</v>
      </c>
      <c r="HF259">
        <v>0.70878929999999996</v>
      </c>
      <c r="HG259">
        <v>20.41676</v>
      </c>
      <c r="HH259" s="1">
        <v>7.7842900000000001E-3</v>
      </c>
      <c r="HI259" s="1">
        <v>2.637235</v>
      </c>
      <c r="HJ259">
        <v>0.70900680000000005</v>
      </c>
      <c r="HK259">
        <v>20.52835</v>
      </c>
      <c r="HL259" s="1">
        <v>6.2073329999999998E-3</v>
      </c>
      <c r="HM259" s="1">
        <v>2.1050409999999999</v>
      </c>
      <c r="HN259">
        <v>0.70915629999999996</v>
      </c>
      <c r="HO259">
        <v>19.95168</v>
      </c>
      <c r="HP259" s="1">
        <v>4.879759E-3</v>
      </c>
      <c r="HQ259" s="1">
        <v>1.6546920000000001</v>
      </c>
      <c r="HR259">
        <v>0.70926400000000001</v>
      </c>
      <c r="HS259">
        <v>19.25386</v>
      </c>
      <c r="HT259" s="1">
        <v>3.8699229999999999E-3</v>
      </c>
      <c r="HU259" s="1">
        <v>1.310459</v>
      </c>
      <c r="HV259">
        <v>0.70937170000000005</v>
      </c>
      <c r="HW259">
        <v>18.749220000000001</v>
      </c>
      <c r="HX259" s="1">
        <v>3.161582E-3</v>
      </c>
      <c r="HY259" s="1">
        <v>1.0680540000000001</v>
      </c>
      <c r="HZ259">
        <v>0.70941659999999995</v>
      </c>
      <c r="IA259">
        <v>19.126359999999998</v>
      </c>
      <c r="IB259" s="1">
        <v>2.6855609999999999E-3</v>
      </c>
      <c r="IC259" s="1">
        <v>0.90509130000000004</v>
      </c>
      <c r="ID259">
        <v>0.70943420000000001</v>
      </c>
      <c r="IE259">
        <v>20.008649999999999</v>
      </c>
      <c r="IF259" s="1">
        <v>2.363848E-3</v>
      </c>
      <c r="IG259" s="1">
        <v>0.79513780000000001</v>
      </c>
      <c r="IH259">
        <v>0.70943040000000002</v>
      </c>
      <c r="II259">
        <v>20.89404</v>
      </c>
      <c r="IJ259" s="1">
        <v>2.132503E-3</v>
      </c>
      <c r="IK259" s="1">
        <v>0.71651929999999997</v>
      </c>
      <c r="IL259">
        <v>0.70943389999999995</v>
      </c>
      <c r="IM259">
        <v>21.617619999999999</v>
      </c>
      <c r="IN259" s="1">
        <v>1.9524709999999999E-3</v>
      </c>
      <c r="IO259" s="1">
        <v>0.65560220000000002</v>
      </c>
      <c r="IP259">
        <v>0.70941869999999996</v>
      </c>
      <c r="IQ259">
        <v>21.638539999999999</v>
      </c>
      <c r="IR259" s="1">
        <v>1.8045800000000001E-3</v>
      </c>
      <c r="IS259" s="1">
        <v>0.60566660000000005</v>
      </c>
      <c r="IT259">
        <v>0.70939300000000005</v>
      </c>
      <c r="IU259">
        <v>21.121269999999999</v>
      </c>
      <c r="IV259" s="1">
        <v>1.680658E-3</v>
      </c>
      <c r="IW259" s="1">
        <v>0.56390010000000002</v>
      </c>
      <c r="IX259">
        <v>0.70936969999999999</v>
      </c>
      <c r="IY259">
        <v>20.556940000000001</v>
      </c>
      <c r="IZ259" s="1">
        <v>1.5771439999999999E-3</v>
      </c>
      <c r="JA259" s="1">
        <v>0.52898000000000001</v>
      </c>
      <c r="JB259">
        <v>0.70935369999999998</v>
      </c>
      <c r="JC259">
        <v>20.17238</v>
      </c>
      <c r="JD259" s="1">
        <v>1.4907810000000001E-3</v>
      </c>
      <c r="JE259" s="1">
        <v>0.49982579999999999</v>
      </c>
      <c r="JF259">
        <v>0.70930879999999996</v>
      </c>
      <c r="JG259">
        <v>20.3736</v>
      </c>
      <c r="JH259" s="1">
        <v>1.4189599999999999E-3</v>
      </c>
      <c r="JI259" s="1">
        <v>0.47563</v>
      </c>
      <c r="JJ259">
        <v>0.70930289999999996</v>
      </c>
      <c r="JK259">
        <v>20.673349999999999</v>
      </c>
      <c r="JL259" s="1">
        <v>1.3605550000000001E-3</v>
      </c>
      <c r="JM259" s="1">
        <v>0.45584239999999998</v>
      </c>
      <c r="JN259">
        <v>0.70929359999999997</v>
      </c>
      <c r="JO259">
        <v>21.15241</v>
      </c>
      <c r="JP259" s="1">
        <v>1.313596E-3</v>
      </c>
      <c r="JQ259" s="1">
        <v>0.43998920000000002</v>
      </c>
      <c r="JR259">
        <v>0.70927569999999995</v>
      </c>
      <c r="JS259">
        <v>21.249790000000001</v>
      </c>
      <c r="JT259" s="1">
        <v>1.275555E-3</v>
      </c>
      <c r="JU259" s="1">
        <v>0.42711830000000001</v>
      </c>
      <c r="JV259">
        <v>0.70925020000000005</v>
      </c>
      <c r="JW259">
        <v>20.943090000000002</v>
      </c>
      <c r="JX259" s="1">
        <v>1.241451E-3</v>
      </c>
      <c r="JY259" s="1">
        <v>0.41572170000000003</v>
      </c>
      <c r="JZ259">
        <v>0.70925649999999996</v>
      </c>
      <c r="KA259">
        <v>20.394310000000001</v>
      </c>
      <c r="KB259" s="1">
        <v>1.207283E-3</v>
      </c>
      <c r="KC259" s="1">
        <v>0.4043195</v>
      </c>
      <c r="KD259">
        <v>0.70924750000000003</v>
      </c>
      <c r="KE259">
        <v>19.767759999999999</v>
      </c>
      <c r="KF259" s="1">
        <v>1.1702920000000001E-3</v>
      </c>
      <c r="KG259" s="1">
        <v>0.39203189999999999</v>
      </c>
      <c r="KH259">
        <v>0.70924290000000001</v>
      </c>
      <c r="KI259">
        <v>19.251390000000001</v>
      </c>
      <c r="KJ259" s="1">
        <v>1.130317E-3</v>
      </c>
      <c r="KK259" s="1">
        <v>0.37873459999999998</v>
      </c>
      <c r="KL259">
        <v>0.70925090000000002</v>
      </c>
      <c r="KM259">
        <v>19.46847</v>
      </c>
      <c r="KN259" s="1">
        <v>1.0885210000000001E-3</v>
      </c>
      <c r="KO259" s="1">
        <v>0.36477039999999999</v>
      </c>
      <c r="KP259">
        <v>0.70923440000000004</v>
      </c>
      <c r="KQ259">
        <v>19.709589999999999</v>
      </c>
      <c r="KR259" s="1">
        <v>1.046192E-3</v>
      </c>
      <c r="KS259" s="1">
        <v>0.35061120000000001</v>
      </c>
      <c r="KT259">
        <v>0.70924390000000004</v>
      </c>
      <c r="KU259">
        <v>20.099419999999999</v>
      </c>
      <c r="KV259" s="1">
        <v>1.0044050000000001E-3</v>
      </c>
      <c r="KW259" s="1">
        <v>0.33663609999999999</v>
      </c>
      <c r="KX259">
        <v>0.70924430000000005</v>
      </c>
      <c r="KY259">
        <v>20.407800000000002</v>
      </c>
      <c r="KZ259" s="1">
        <v>9.6398619999999997E-4</v>
      </c>
      <c r="LA259" s="1">
        <v>0.32309339999999998</v>
      </c>
      <c r="LB259">
        <v>0.7092425</v>
      </c>
      <c r="LC259">
        <v>20.253170000000001</v>
      </c>
      <c r="LD259" s="1">
        <v>9.2520129999999995E-4</v>
      </c>
      <c r="LE259" s="1">
        <v>0.3100928</v>
      </c>
      <c r="LF259">
        <v>0.70924569999999998</v>
      </c>
      <c r="LG259">
        <v>19.601030000000002</v>
      </c>
      <c r="LH259" s="1">
        <v>8.8825150000000001E-4</v>
      </c>
      <c r="LI259" s="1">
        <v>0.29767830000000001</v>
      </c>
      <c r="LJ259">
        <v>0.70924160000000003</v>
      </c>
      <c r="LK259">
        <v>18.851400000000002</v>
      </c>
      <c r="LL259" s="1">
        <v>8.5289369999999999E-4</v>
      </c>
      <c r="LM259" s="1">
        <v>0.28584340000000003</v>
      </c>
      <c r="LN259">
        <v>0.70924390000000004</v>
      </c>
      <c r="LO259">
        <v>18.419350000000001</v>
      </c>
      <c r="LP259" s="1">
        <v>8.1923810000000005E-4</v>
      </c>
      <c r="LQ259" s="1">
        <v>0.27457769999999998</v>
      </c>
      <c r="LR259">
        <v>0.70924529999999997</v>
      </c>
      <c r="LS259">
        <v>18.92727</v>
      </c>
      <c r="LT259" s="1">
        <v>7.8718810000000001E-4</v>
      </c>
      <c r="LU259" s="1">
        <v>0.2638276</v>
      </c>
      <c r="LV259">
        <v>0.70924410000000004</v>
      </c>
      <c r="LW259">
        <v>19.580649999999999</v>
      </c>
      <c r="LX259" s="1">
        <v>7.5649609999999998E-4</v>
      </c>
      <c r="LY259" s="1">
        <v>0.25353700000000001</v>
      </c>
      <c r="LZ259">
        <v>0.70924149999999997</v>
      </c>
      <c r="MA259">
        <v>20.287569999999999</v>
      </c>
      <c r="MB259" s="1">
        <v>7.2712129999999995E-4</v>
      </c>
      <c r="MC259" s="1">
        <v>0.24368119999999999</v>
      </c>
      <c r="MD259">
        <v>0.70925550000000004</v>
      </c>
      <c r="ME259">
        <v>21.02468</v>
      </c>
      <c r="MF259" s="1">
        <v>6.9904709999999998E-4</v>
      </c>
      <c r="MG259" s="1">
        <v>0.234267</v>
      </c>
      <c r="MH259">
        <v>0.70921670000000003</v>
      </c>
      <c r="MI259">
        <v>21.111440000000002</v>
      </c>
      <c r="MJ259" s="1">
        <v>6.7231259999999998E-4</v>
      </c>
      <c r="MK259" s="1">
        <v>0.2253117</v>
      </c>
      <c r="ML259">
        <v>0.70921160000000005</v>
      </c>
      <c r="MM259">
        <v>20.490030000000001</v>
      </c>
      <c r="MN259" s="1">
        <v>6.4696689999999999E-4</v>
      </c>
      <c r="MO259" s="1">
        <v>0.2167972</v>
      </c>
      <c r="MP259">
        <v>0.70920150000000004</v>
      </c>
      <c r="MQ259">
        <v>19.841180000000001</v>
      </c>
      <c r="MR259" s="1">
        <v>6.2269110000000001E-4</v>
      </c>
      <c r="MS259" s="1">
        <v>0.20867769999999999</v>
      </c>
      <c r="MT259">
        <v>0.70915320000000004</v>
      </c>
      <c r="MU259">
        <v>19.39302</v>
      </c>
      <c r="MV259" s="1">
        <v>5.9951869999999997E-4</v>
      </c>
      <c r="MW259" s="1">
        <v>0.20091590000000001</v>
      </c>
      <c r="MX259">
        <v>0.70912719999999996</v>
      </c>
      <c r="MY259">
        <v>19.771049999999999</v>
      </c>
      <c r="MZ259" s="1">
        <v>5.7741710000000003E-4</v>
      </c>
      <c r="NA259" s="1">
        <v>0.1935057</v>
      </c>
      <c r="NB259">
        <v>0.7090957</v>
      </c>
      <c r="NC259">
        <v>20.475650000000002</v>
      </c>
      <c r="ND259" s="1">
        <v>5.5627979999999997E-4</v>
      </c>
      <c r="NE259" s="1">
        <v>0.1864324</v>
      </c>
      <c r="NF259">
        <v>0.70903039999999995</v>
      </c>
      <c r="NG259">
        <v>21.18066</v>
      </c>
      <c r="NH259" s="1">
        <v>5.3625929999999997E-4</v>
      </c>
      <c r="NI259" s="1">
        <v>0.17972850000000001</v>
      </c>
      <c r="NJ259">
        <v>0.70898839999999996</v>
      </c>
      <c r="NK259">
        <v>21.835519999999999</v>
      </c>
      <c r="NL259" s="1">
        <v>5.1722240000000004E-4</v>
      </c>
      <c r="NM259" s="1">
        <v>0.17334479999999999</v>
      </c>
      <c r="NN259">
        <v>0.70896859999999995</v>
      </c>
      <c r="NO259">
        <v>21.84196</v>
      </c>
      <c r="NP259" s="1">
        <v>4.990525E-4</v>
      </c>
      <c r="NQ259" s="1">
        <v>0.16724330000000001</v>
      </c>
      <c r="NR259">
        <v>0.70890520000000001</v>
      </c>
      <c r="NS259">
        <v>21.375409999999999</v>
      </c>
      <c r="NT259" s="1">
        <v>4.8165080000000003E-4</v>
      </c>
      <c r="NU259" s="1">
        <v>0.1614092</v>
      </c>
      <c r="NV259">
        <v>0.70889170000000001</v>
      </c>
      <c r="NW259">
        <v>20.865379999999998</v>
      </c>
      <c r="NX259" s="1">
        <v>4.6500689999999999E-4</v>
      </c>
      <c r="NY259" s="1">
        <v>0.15582209999999999</v>
      </c>
      <c r="NZ259">
        <v>0.70886009999999999</v>
      </c>
      <c r="OA259">
        <v>20.526620000000001</v>
      </c>
      <c r="OB259" s="1">
        <v>4.4911309999999999E-4</v>
      </c>
      <c r="OC259" s="1">
        <v>0.1504868</v>
      </c>
      <c r="OD259">
        <v>0.70887979999999995</v>
      </c>
      <c r="OE259">
        <v>20.4894</v>
      </c>
      <c r="OF259" s="1">
        <v>4.3440630000000002E-4</v>
      </c>
      <c r="OG259" s="1">
        <v>0.14552200000000001</v>
      </c>
      <c r="OH259">
        <v>0.70888229999999997</v>
      </c>
      <c r="OI259">
        <v>21.07545</v>
      </c>
      <c r="OJ259" s="1">
        <v>4.213582E-4</v>
      </c>
      <c r="OK259" s="1">
        <v>0.1411191</v>
      </c>
    </row>
    <row r="260" spans="1:401" x14ac:dyDescent="0.35">
      <c r="A260">
        <v>266</v>
      </c>
      <c r="B260" t="s">
        <v>4</v>
      </c>
      <c r="C260" t="s">
        <v>181</v>
      </c>
      <c r="D260" t="s">
        <v>266</v>
      </c>
      <c r="E260">
        <v>875.22410000000002</v>
      </c>
      <c r="F260">
        <v>0.82471810000000001</v>
      </c>
      <c r="G260">
        <v>17.57555</v>
      </c>
      <c r="H260">
        <v>0</v>
      </c>
      <c r="I260">
        <v>0</v>
      </c>
      <c r="J260">
        <v>0.82308150000000002</v>
      </c>
      <c r="K260">
        <v>17.589210000000001</v>
      </c>
      <c r="L260">
        <v>0</v>
      </c>
      <c r="M260">
        <v>0</v>
      </c>
      <c r="N260">
        <v>0.82139180000000001</v>
      </c>
      <c r="O260">
        <v>17.857030000000002</v>
      </c>
      <c r="P260">
        <v>0</v>
      </c>
      <c r="Q260">
        <v>0</v>
      </c>
      <c r="R260">
        <v>0.81968189999999996</v>
      </c>
      <c r="S260">
        <v>17.72137</v>
      </c>
      <c r="T260">
        <v>0</v>
      </c>
      <c r="U260">
        <v>0</v>
      </c>
      <c r="V260">
        <v>0.81790660000000004</v>
      </c>
      <c r="W260">
        <v>17.681539999999998</v>
      </c>
      <c r="X260">
        <v>0</v>
      </c>
      <c r="Y260">
        <v>0</v>
      </c>
      <c r="Z260">
        <v>0.8161117</v>
      </c>
      <c r="AA260">
        <v>17.344190000000001</v>
      </c>
      <c r="AB260">
        <v>0</v>
      </c>
      <c r="AC260">
        <v>0</v>
      </c>
      <c r="AD260">
        <v>0.81428179999999994</v>
      </c>
      <c r="AE260">
        <v>17.132739999999998</v>
      </c>
      <c r="AF260">
        <v>0</v>
      </c>
      <c r="AG260">
        <v>0</v>
      </c>
      <c r="AH260">
        <v>0.81236229999999998</v>
      </c>
      <c r="AI260">
        <v>17.097950000000001</v>
      </c>
      <c r="AJ260">
        <v>0</v>
      </c>
      <c r="AK260">
        <v>0</v>
      </c>
      <c r="AL260">
        <v>0.81040970000000001</v>
      </c>
      <c r="AM260">
        <v>17.09826</v>
      </c>
      <c r="AN260">
        <v>0</v>
      </c>
      <c r="AO260">
        <v>0</v>
      </c>
      <c r="AP260">
        <v>0.80853059999999999</v>
      </c>
      <c r="AQ260">
        <v>17.109459999999999</v>
      </c>
      <c r="AR260">
        <v>0</v>
      </c>
      <c r="AS260">
        <v>0</v>
      </c>
      <c r="AT260">
        <v>0.80658240000000003</v>
      </c>
      <c r="AU260">
        <v>17.38702</v>
      </c>
      <c r="AV260">
        <v>0</v>
      </c>
      <c r="AW260">
        <v>0</v>
      </c>
      <c r="AX260">
        <v>0.8046122</v>
      </c>
      <c r="AY260">
        <v>17.267890000000001</v>
      </c>
      <c r="AZ260">
        <v>0</v>
      </c>
      <c r="BA260" s="1">
        <v>2.101544E-36</v>
      </c>
      <c r="BB260">
        <v>0.80274829999999997</v>
      </c>
      <c r="BC260">
        <v>17.054040000000001</v>
      </c>
      <c r="BD260" s="1">
        <v>1.850053E-28</v>
      </c>
      <c r="BE260" s="1">
        <v>5.7205210000000005E-26</v>
      </c>
      <c r="BF260">
        <v>0.80098349999999996</v>
      </c>
      <c r="BG260">
        <v>16.858470000000001</v>
      </c>
      <c r="BH260" s="1">
        <v>8.8337509999999996E-19</v>
      </c>
      <c r="BI260" s="1">
        <v>2.5483510000000001E-16</v>
      </c>
      <c r="BJ260">
        <v>0.79918650000000002</v>
      </c>
      <c r="BK260">
        <v>16.57527</v>
      </c>
      <c r="BL260" s="1">
        <v>1.263296E-11</v>
      </c>
      <c r="BM260" s="1">
        <v>2.9212999999999998E-9</v>
      </c>
      <c r="BN260">
        <v>0.79737650000000004</v>
      </c>
      <c r="BO260">
        <v>16.423390000000001</v>
      </c>
      <c r="BP260" s="1">
        <v>9.9024939999999996E-8</v>
      </c>
      <c r="BQ260" s="1">
        <v>2.4381180000000002E-5</v>
      </c>
      <c r="BR260">
        <v>0.79554100000000005</v>
      </c>
      <c r="BS260">
        <v>16.399159999999998</v>
      </c>
      <c r="BT260" s="1">
        <v>4.5092100000000001E-5</v>
      </c>
      <c r="BU260" s="1">
        <v>1.1640090000000001E-2</v>
      </c>
      <c r="BV260">
        <v>0.79378990000000005</v>
      </c>
      <c r="BW260">
        <v>16.690249999999999</v>
      </c>
      <c r="BX260" s="1">
        <v>4.2568140000000003E-3</v>
      </c>
      <c r="BY260">
        <v>1.1419170000000001</v>
      </c>
      <c r="BZ260">
        <v>0.79206109999999996</v>
      </c>
      <c r="CA260">
        <v>17.172820000000002</v>
      </c>
      <c r="CB260">
        <v>0.12904750000000001</v>
      </c>
      <c r="CC260">
        <v>35.786409999999997</v>
      </c>
      <c r="CD260">
        <v>0.79021410000000003</v>
      </c>
      <c r="CE260">
        <v>17.532160000000001</v>
      </c>
      <c r="CF260">
        <v>1.5995779999999999</v>
      </c>
      <c r="CG260">
        <v>457.25799999999998</v>
      </c>
      <c r="CH260">
        <v>0.78806759999999998</v>
      </c>
      <c r="CI260">
        <v>17.62725</v>
      </c>
      <c r="CJ260">
        <v>9.5517769999999995</v>
      </c>
      <c r="CK260">
        <v>2804.5030000000002</v>
      </c>
      <c r="CL260">
        <v>0.78564219999999996</v>
      </c>
      <c r="CM260">
        <v>17.24775</v>
      </c>
      <c r="CN260">
        <v>30.961310000000001</v>
      </c>
      <c r="CO260">
        <v>9317.3919999999998</v>
      </c>
      <c r="CP260">
        <v>0.7833987</v>
      </c>
      <c r="CQ260">
        <v>16.76163</v>
      </c>
      <c r="CR260">
        <v>60.012300000000003</v>
      </c>
      <c r="CS260">
        <v>18461.53</v>
      </c>
      <c r="CT260">
        <v>0.78030630000000001</v>
      </c>
      <c r="CU260">
        <v>16.455870000000001</v>
      </c>
      <c r="CV260">
        <v>74.912670000000006</v>
      </c>
      <c r="CW260">
        <v>23535.82</v>
      </c>
      <c r="CX260">
        <v>0.77685269999999995</v>
      </c>
      <c r="CY260">
        <v>16.37115</v>
      </c>
      <c r="CZ260">
        <v>64.372860000000003</v>
      </c>
      <c r="DA260">
        <v>20618.63</v>
      </c>
      <c r="DB260">
        <v>0.77322049999999998</v>
      </c>
      <c r="DC260">
        <v>16.831250000000001</v>
      </c>
      <c r="DD260">
        <v>40.282260000000001</v>
      </c>
      <c r="DE260">
        <v>13131.92</v>
      </c>
      <c r="DF260">
        <v>0.7692677</v>
      </c>
      <c r="DG260">
        <v>17.581140000000001</v>
      </c>
      <c r="DH260">
        <v>19.318750000000001</v>
      </c>
      <c r="DI260">
        <v>6398.4750000000004</v>
      </c>
      <c r="DJ260">
        <v>0.76502749999999997</v>
      </c>
      <c r="DK260">
        <v>18.077500000000001</v>
      </c>
      <c r="DL260">
        <v>7.4399030000000002</v>
      </c>
      <c r="DM260">
        <v>2499.3119999999999</v>
      </c>
      <c r="DN260">
        <v>0.76063979999999998</v>
      </c>
      <c r="DO260">
        <v>18.322109999999999</v>
      </c>
      <c r="DP260">
        <v>2.4193769999999999</v>
      </c>
      <c r="DQ260">
        <v>822.35749999999996</v>
      </c>
      <c r="DR260">
        <v>0.75712259999999998</v>
      </c>
      <c r="DS260">
        <v>18.067399999999999</v>
      </c>
      <c r="DT260">
        <v>0.71388130000000005</v>
      </c>
      <c r="DU260">
        <v>244.08879999999999</v>
      </c>
      <c r="DV260">
        <v>0.75352169999999996</v>
      </c>
      <c r="DW260">
        <v>17.51885</v>
      </c>
      <c r="DX260">
        <v>0.2225529</v>
      </c>
      <c r="DY260">
        <v>75.686859999999996</v>
      </c>
      <c r="DZ260">
        <v>0.75005330000000003</v>
      </c>
      <c r="EA260">
        <v>17.002199999999998</v>
      </c>
      <c r="EB260" s="1">
        <v>9.6886749999999994E-2</v>
      </c>
      <c r="EC260">
        <v>32.281190000000002</v>
      </c>
      <c r="ED260">
        <v>0.74745669999999997</v>
      </c>
      <c r="EE260">
        <v>16.676600000000001</v>
      </c>
      <c r="EF260" s="1">
        <v>6.7528900000000003E-2</v>
      </c>
      <c r="EG260">
        <v>22.073640000000001</v>
      </c>
      <c r="EH260">
        <v>0.74536959999999997</v>
      </c>
      <c r="EI260">
        <v>16.897649999999999</v>
      </c>
      <c r="EJ260" s="1">
        <v>6.1854529999999998E-2</v>
      </c>
      <c r="EK260" s="1">
        <v>20.067689999999999</v>
      </c>
      <c r="EL260">
        <v>0.74264730000000001</v>
      </c>
      <c r="EM260">
        <v>17.510349999999999</v>
      </c>
      <c r="EN260" s="1">
        <v>6.1444449999999998E-2</v>
      </c>
      <c r="EO260" s="1">
        <v>19.927990000000001</v>
      </c>
      <c r="EP260">
        <v>0.73954299999999995</v>
      </c>
      <c r="EQ260">
        <v>18.179010000000002</v>
      </c>
      <c r="ER260" s="1">
        <v>6.1088000000000003E-2</v>
      </c>
      <c r="ES260" s="1">
        <v>19.862279999999998</v>
      </c>
      <c r="ET260">
        <v>0.73674459999999997</v>
      </c>
      <c r="EU260">
        <v>18.600390000000001</v>
      </c>
      <c r="EV260" s="1">
        <v>5.9415709999999997E-2</v>
      </c>
      <c r="EW260" s="1">
        <v>19.370170000000002</v>
      </c>
      <c r="EX260">
        <v>0.73485089999999997</v>
      </c>
      <c r="EY260">
        <v>18.451090000000001</v>
      </c>
      <c r="EZ260" s="1">
        <v>5.6356990000000003E-2</v>
      </c>
      <c r="FA260" s="1">
        <v>18.397469999999998</v>
      </c>
      <c r="FB260">
        <v>0.73356350000000003</v>
      </c>
      <c r="FC260">
        <v>17.951260000000001</v>
      </c>
      <c r="FD260" s="1">
        <v>5.2357359999999999E-2</v>
      </c>
      <c r="FE260" s="1">
        <v>17.09319</v>
      </c>
      <c r="FF260">
        <v>0.73302869999999998</v>
      </c>
      <c r="FG260">
        <v>17.427980000000002</v>
      </c>
      <c r="FH260" s="1">
        <v>4.7938260000000003E-2</v>
      </c>
      <c r="FI260" s="1">
        <v>15.63269</v>
      </c>
      <c r="FJ260">
        <v>0.73268100000000003</v>
      </c>
      <c r="FK260">
        <v>17.166620000000002</v>
      </c>
      <c r="FL260" s="1">
        <v>4.3429089999999997E-2</v>
      </c>
      <c r="FM260" s="1">
        <v>14.1381</v>
      </c>
      <c r="FN260">
        <v>0.73404250000000004</v>
      </c>
      <c r="FO260">
        <v>17.751169999999998</v>
      </c>
      <c r="FP260" s="1">
        <v>3.8992079999999998E-2</v>
      </c>
      <c r="FQ260" s="1">
        <v>12.65879</v>
      </c>
      <c r="FR260">
        <v>0.73397789999999996</v>
      </c>
      <c r="FS260">
        <v>18.449780000000001</v>
      </c>
      <c r="FT260" s="1">
        <v>3.4585820000000003E-2</v>
      </c>
      <c r="FU260" s="1">
        <v>11.218299999999999</v>
      </c>
      <c r="FV260">
        <v>0.73343910000000001</v>
      </c>
      <c r="FW260">
        <v>19.057310000000001</v>
      </c>
      <c r="FX260" s="1">
        <v>3.0282699999999999E-2</v>
      </c>
      <c r="FY260" s="1">
        <v>9.8183910000000001</v>
      </c>
      <c r="FZ260">
        <v>0.73318340000000004</v>
      </c>
      <c r="GA260">
        <v>19.33953</v>
      </c>
      <c r="GB260" s="1">
        <v>2.6255179999999999E-2</v>
      </c>
      <c r="GC260" s="1">
        <v>8.5051989999999993</v>
      </c>
      <c r="GD260">
        <v>0.73316840000000005</v>
      </c>
      <c r="GE260">
        <v>19.212969999999999</v>
      </c>
      <c r="GF260" s="1">
        <v>2.2667779999999998E-2</v>
      </c>
      <c r="GG260" s="1">
        <v>7.3333589999999997</v>
      </c>
      <c r="GH260">
        <v>0.73320839999999998</v>
      </c>
      <c r="GI260">
        <v>18.747420000000002</v>
      </c>
      <c r="GJ260" s="1">
        <v>1.9597960000000001E-2</v>
      </c>
      <c r="GK260" s="1">
        <v>6.3303609999999999</v>
      </c>
      <c r="GL260">
        <v>0.7332902</v>
      </c>
      <c r="GM260">
        <v>18.165690000000001</v>
      </c>
      <c r="GN260" s="1">
        <v>1.7038669999999999E-2</v>
      </c>
      <c r="GO260" s="1">
        <v>5.4950619999999999</v>
      </c>
      <c r="GP260">
        <v>0.73343829999999999</v>
      </c>
      <c r="GQ260">
        <v>17.787479999999999</v>
      </c>
      <c r="GR260" s="1">
        <v>1.4912369999999999E-2</v>
      </c>
      <c r="GS260" s="1">
        <v>4.8018029999999996</v>
      </c>
      <c r="GT260">
        <v>0.73363710000000004</v>
      </c>
      <c r="GU260">
        <v>18.295310000000001</v>
      </c>
      <c r="GV260" s="1">
        <v>1.307651E-2</v>
      </c>
      <c r="GW260" s="1">
        <v>4.2070290000000004</v>
      </c>
      <c r="GX260">
        <v>0.73379589999999995</v>
      </c>
      <c r="GY260">
        <v>19.006360000000001</v>
      </c>
      <c r="GZ260" s="1">
        <v>1.1371930000000001E-2</v>
      </c>
      <c r="HA260" s="1">
        <v>3.6579030000000001</v>
      </c>
      <c r="HB260">
        <v>0.73395969999999999</v>
      </c>
      <c r="HC260">
        <v>19.745000000000001</v>
      </c>
      <c r="HD260" s="1">
        <v>9.6749999999999996E-3</v>
      </c>
      <c r="HE260" s="1">
        <v>3.114071</v>
      </c>
      <c r="HF260">
        <v>0.73414420000000002</v>
      </c>
      <c r="HG260">
        <v>20.416630000000001</v>
      </c>
      <c r="HH260" s="1">
        <v>7.9763200000000003E-3</v>
      </c>
      <c r="HI260" s="1">
        <v>2.570084</v>
      </c>
      <c r="HJ260">
        <v>0.73428119999999997</v>
      </c>
      <c r="HK260">
        <v>20.551020000000001</v>
      </c>
      <c r="HL260" s="1">
        <v>6.3792400000000004E-3</v>
      </c>
      <c r="HM260" s="1">
        <v>2.057331</v>
      </c>
      <c r="HN260">
        <v>0.73442229999999997</v>
      </c>
      <c r="HO260">
        <v>19.99342</v>
      </c>
      <c r="HP260" s="1">
        <v>5.0182500000000001E-3</v>
      </c>
      <c r="HQ260" s="1">
        <v>1.618441</v>
      </c>
      <c r="HR260">
        <v>0.73454299999999995</v>
      </c>
      <c r="HS260">
        <v>19.294530000000002</v>
      </c>
      <c r="HT260" s="1">
        <v>3.9712230000000003E-3</v>
      </c>
      <c r="HU260" s="1">
        <v>1.2793829999999999</v>
      </c>
      <c r="HV260">
        <v>0.73465559999999996</v>
      </c>
      <c r="HW260">
        <v>18.774560000000001</v>
      </c>
      <c r="HX260" s="1">
        <v>3.2308380000000002E-3</v>
      </c>
      <c r="HY260" s="1">
        <v>1.0387980000000001</v>
      </c>
      <c r="HZ260">
        <v>0.73474569999999995</v>
      </c>
      <c r="IA260">
        <v>19.132459999999998</v>
      </c>
      <c r="IB260" s="1">
        <v>2.7318139999999999E-3</v>
      </c>
      <c r="IC260" s="1">
        <v>0.87653360000000002</v>
      </c>
      <c r="ID260">
        <v>0.73480829999999997</v>
      </c>
      <c r="IE260">
        <v>19.99907</v>
      </c>
      <c r="IF260" s="1">
        <v>2.3956899999999998E-3</v>
      </c>
      <c r="IG260" s="1">
        <v>0.76735059999999999</v>
      </c>
      <c r="IH260">
        <v>0.73485409999999995</v>
      </c>
      <c r="II260">
        <v>20.884650000000001</v>
      </c>
      <c r="IJ260" s="1">
        <v>2.1561530000000001E-3</v>
      </c>
      <c r="IK260" s="1">
        <v>0.68990209999999996</v>
      </c>
      <c r="IL260">
        <v>0.73488500000000001</v>
      </c>
      <c r="IM260">
        <v>21.619430000000001</v>
      </c>
      <c r="IN260" s="1">
        <v>1.9714260000000001E-3</v>
      </c>
      <c r="IO260" s="1">
        <v>0.63039630000000002</v>
      </c>
      <c r="IP260">
        <v>0.73489729999999998</v>
      </c>
      <c r="IQ260">
        <v>21.65924</v>
      </c>
      <c r="IR260" s="1">
        <v>1.820332E-3</v>
      </c>
      <c r="IS260" s="1">
        <v>0.58182829999999996</v>
      </c>
      <c r="IT260">
        <v>0.73491620000000002</v>
      </c>
      <c r="IU260">
        <v>21.156169999999999</v>
      </c>
      <c r="IV260" s="1">
        <v>1.693845E-3</v>
      </c>
      <c r="IW260" s="1">
        <v>0.5412418</v>
      </c>
      <c r="IX260">
        <v>0.73491289999999998</v>
      </c>
      <c r="IY260">
        <v>20.5901</v>
      </c>
      <c r="IZ260" s="1">
        <v>1.588157E-3</v>
      </c>
      <c r="JA260" s="1">
        <v>0.50730090000000005</v>
      </c>
      <c r="JB260">
        <v>0.73491640000000003</v>
      </c>
      <c r="JC260">
        <v>20.194990000000001</v>
      </c>
      <c r="JD260" s="1">
        <v>1.4999639999999999E-3</v>
      </c>
      <c r="JE260" s="1">
        <v>0.4789698</v>
      </c>
      <c r="JF260">
        <v>0.73488560000000003</v>
      </c>
      <c r="JG260">
        <v>20.37951</v>
      </c>
      <c r="JH260" s="1">
        <v>1.4265409999999999E-3</v>
      </c>
      <c r="JI260" s="1">
        <v>0.45542870000000002</v>
      </c>
      <c r="JJ260">
        <v>0.73489179999999998</v>
      </c>
      <c r="JK260">
        <v>20.663409999999999</v>
      </c>
      <c r="JL260" s="1">
        <v>1.366695E-3</v>
      </c>
      <c r="JM260" s="1">
        <v>0.43613839999999998</v>
      </c>
      <c r="JN260">
        <v>0.73489280000000001</v>
      </c>
      <c r="JO260">
        <v>21.14019</v>
      </c>
      <c r="JP260" s="1">
        <v>1.3184920000000001E-3</v>
      </c>
      <c r="JQ260" s="1">
        <v>0.42066189999999998</v>
      </c>
      <c r="JR260">
        <v>0.73488160000000002</v>
      </c>
      <c r="JS260">
        <v>21.24954</v>
      </c>
      <c r="JT260" s="1">
        <v>1.2796490000000001E-3</v>
      </c>
      <c r="JU260" s="1">
        <v>0.40815180000000001</v>
      </c>
      <c r="JV260">
        <v>0.73487979999999997</v>
      </c>
      <c r="JW260">
        <v>20.967649999999999</v>
      </c>
      <c r="JX260" s="1">
        <v>1.2452940000000001E-3</v>
      </c>
      <c r="JY260" s="1">
        <v>0.39720470000000002</v>
      </c>
      <c r="JZ260">
        <v>0.73486759999999995</v>
      </c>
      <c r="KA260">
        <v>20.436070000000001</v>
      </c>
      <c r="KB260" s="1">
        <v>1.211302E-3</v>
      </c>
      <c r="KC260" s="1">
        <v>0.38638519999999998</v>
      </c>
      <c r="KD260">
        <v>0.73487959999999997</v>
      </c>
      <c r="KE260">
        <v>19.813040000000001</v>
      </c>
      <c r="KF260" s="1">
        <v>1.174666E-3</v>
      </c>
      <c r="KG260" s="1">
        <v>0.37478089999999997</v>
      </c>
      <c r="KH260">
        <v>0.73487029999999998</v>
      </c>
      <c r="KI260">
        <v>19.283670000000001</v>
      </c>
      <c r="KJ260" s="1">
        <v>1.134995E-3</v>
      </c>
      <c r="KK260" s="1">
        <v>0.36220289999999999</v>
      </c>
      <c r="KL260">
        <v>0.73487009999999997</v>
      </c>
      <c r="KM260">
        <v>19.477910000000001</v>
      </c>
      <c r="KN260" s="1">
        <v>1.0933539999999999E-3</v>
      </c>
      <c r="KO260" s="1">
        <v>0.34894829999999999</v>
      </c>
      <c r="KP260">
        <v>0.73487290000000005</v>
      </c>
      <c r="KQ260">
        <v>19.700849999999999</v>
      </c>
      <c r="KR260" s="1">
        <v>1.0510210000000001E-3</v>
      </c>
      <c r="KS260" s="1">
        <v>0.33545609999999998</v>
      </c>
      <c r="KT260">
        <v>0.73488249999999999</v>
      </c>
      <c r="KU260">
        <v>20.092970000000001</v>
      </c>
      <c r="KV260" s="1">
        <v>1.009137E-3</v>
      </c>
      <c r="KW260" s="1">
        <v>0.32211339999999999</v>
      </c>
      <c r="KX260">
        <v>0.73488279999999995</v>
      </c>
      <c r="KY260">
        <v>20.41262</v>
      </c>
      <c r="KZ260" s="1">
        <v>9.6854999999999999E-4</v>
      </c>
      <c r="LA260" s="1">
        <v>0.30916250000000001</v>
      </c>
      <c r="LB260">
        <v>0.73488370000000003</v>
      </c>
      <c r="LC260">
        <v>20.285039999999999</v>
      </c>
      <c r="LD260" s="1">
        <v>9.2957200000000004E-4</v>
      </c>
      <c r="LE260" s="1">
        <v>0.29671969999999998</v>
      </c>
      <c r="LF260">
        <v>0.73488100000000001</v>
      </c>
      <c r="LG260">
        <v>19.64997</v>
      </c>
      <c r="LH260" s="1">
        <v>8.9241289999999996E-4</v>
      </c>
      <c r="LI260" s="1">
        <v>0.28483049999999999</v>
      </c>
      <c r="LJ260">
        <v>0.73488249999999999</v>
      </c>
      <c r="LK260">
        <v>18.89988</v>
      </c>
      <c r="LL260" s="1">
        <v>8.5685500000000001E-4</v>
      </c>
      <c r="LM260" s="1">
        <v>0.27349950000000001</v>
      </c>
      <c r="LN260">
        <v>0.73488799999999999</v>
      </c>
      <c r="LO260">
        <v>18.454879999999999</v>
      </c>
      <c r="LP260" s="1">
        <v>8.2301900000000003E-4</v>
      </c>
      <c r="LQ260" s="1">
        <v>0.26270959999999999</v>
      </c>
      <c r="LR260">
        <v>0.73486470000000004</v>
      </c>
      <c r="LS260">
        <v>18.945959999999999</v>
      </c>
      <c r="LT260" s="1">
        <v>7.9079089999999996E-4</v>
      </c>
      <c r="LU260" s="1">
        <v>0.25241659999999999</v>
      </c>
      <c r="LV260">
        <v>0.73489059999999995</v>
      </c>
      <c r="LW260">
        <v>19.58445</v>
      </c>
      <c r="LX260" s="1">
        <v>7.5995749999999997E-4</v>
      </c>
      <c r="LY260" s="1">
        <v>0.24257110000000001</v>
      </c>
      <c r="LZ260">
        <v>0.73487939999999996</v>
      </c>
      <c r="MA260">
        <v>20.289940000000001</v>
      </c>
      <c r="MB260" s="1">
        <v>7.3043299999999995E-4</v>
      </c>
      <c r="MC260" s="1">
        <v>0.23313900000000001</v>
      </c>
      <c r="MD260">
        <v>0.73487190000000002</v>
      </c>
      <c r="ME260">
        <v>21.032730000000001</v>
      </c>
      <c r="MF260" s="1">
        <v>7.0220370000000001E-4</v>
      </c>
      <c r="MG260" s="1">
        <v>0.2241243</v>
      </c>
      <c r="MH260">
        <v>0.73485869999999998</v>
      </c>
      <c r="MI260">
        <v>21.13588</v>
      </c>
      <c r="MJ260" s="1">
        <v>6.753067E-4</v>
      </c>
      <c r="MK260" s="1">
        <v>0.2155405</v>
      </c>
      <c r="ML260">
        <v>0.73485730000000005</v>
      </c>
      <c r="MM260">
        <v>20.52946</v>
      </c>
      <c r="MN260" s="1">
        <v>6.4982750000000002E-4</v>
      </c>
      <c r="MO260" s="1">
        <v>0.20739199999999999</v>
      </c>
      <c r="MP260">
        <v>0.73481620000000003</v>
      </c>
      <c r="MQ260">
        <v>19.881689999999999</v>
      </c>
      <c r="MR260" s="1">
        <v>6.2542610000000003E-4</v>
      </c>
      <c r="MS260" s="1">
        <v>0.19962250000000001</v>
      </c>
      <c r="MT260">
        <v>0.73477020000000004</v>
      </c>
      <c r="MU260">
        <v>19.426439999999999</v>
      </c>
      <c r="MV260" s="1">
        <v>6.0212500000000001E-4</v>
      </c>
      <c r="MW260" s="1">
        <v>0.19219020000000001</v>
      </c>
      <c r="MX260">
        <v>0.73471310000000001</v>
      </c>
      <c r="MY260">
        <v>19.79317</v>
      </c>
      <c r="MZ260" s="1">
        <v>5.7990190000000005E-4</v>
      </c>
      <c r="NA260" s="1">
        <v>0.18509819999999999</v>
      </c>
      <c r="NB260">
        <v>0.73466629999999999</v>
      </c>
      <c r="NC260">
        <v>20.48047</v>
      </c>
      <c r="ND260" s="1">
        <v>5.5864350000000001E-4</v>
      </c>
      <c r="NE260" s="1">
        <v>0.1783332</v>
      </c>
      <c r="NF260">
        <v>0.73458920000000005</v>
      </c>
      <c r="NG260">
        <v>21.179739999999999</v>
      </c>
      <c r="NH260" s="1">
        <v>5.3850290000000004E-4</v>
      </c>
      <c r="NI260" s="1">
        <v>0.17191419999999999</v>
      </c>
      <c r="NJ260">
        <v>0.7344851</v>
      </c>
      <c r="NK260">
        <v>21.83896</v>
      </c>
      <c r="NL260" s="1">
        <v>5.1936029999999995E-4</v>
      </c>
      <c r="NM260" s="1">
        <v>0.16581119999999999</v>
      </c>
      <c r="NN260">
        <v>0.73442390000000002</v>
      </c>
      <c r="NO260">
        <v>21.858039999999999</v>
      </c>
      <c r="NP260" s="1">
        <v>5.0110170000000002E-4</v>
      </c>
      <c r="NQ260" s="1">
        <v>0.15998280000000001</v>
      </c>
      <c r="NR260">
        <v>0.73432629999999999</v>
      </c>
      <c r="NS260">
        <v>21.404530000000001</v>
      </c>
      <c r="NT260" s="1">
        <v>4.836051E-4</v>
      </c>
      <c r="NU260" s="1">
        <v>0.15440429999999999</v>
      </c>
      <c r="NV260">
        <v>0.7342552</v>
      </c>
      <c r="NW260">
        <v>20.89311</v>
      </c>
      <c r="NX260" s="1">
        <v>4.6688369999999999E-4</v>
      </c>
      <c r="NY260" s="1">
        <v>0.14906949999999999</v>
      </c>
      <c r="NZ260">
        <v>0.73416760000000003</v>
      </c>
      <c r="OA260">
        <v>20.544540000000001</v>
      </c>
      <c r="OB260" s="1">
        <v>4.5089160000000002E-4</v>
      </c>
      <c r="OC260" s="1">
        <v>0.14396809999999999</v>
      </c>
      <c r="OD260">
        <v>0.73412200000000005</v>
      </c>
      <c r="OE260">
        <v>20.489360000000001</v>
      </c>
      <c r="OF260" s="1">
        <v>4.360333E-4</v>
      </c>
      <c r="OG260" s="1">
        <v>0.13920679999999999</v>
      </c>
      <c r="OH260">
        <v>0.73406479999999996</v>
      </c>
      <c r="OI260">
        <v>21.059229999999999</v>
      </c>
      <c r="OJ260" s="1">
        <v>4.2276299999999999E-4</v>
      </c>
      <c r="OK260" s="1">
        <v>0.13495670000000001</v>
      </c>
    </row>
    <row r="261" spans="1:401" x14ac:dyDescent="0.35">
      <c r="A261">
        <v>267</v>
      </c>
      <c r="B261" t="s">
        <v>4</v>
      </c>
      <c r="C261" t="s">
        <v>181</v>
      </c>
      <c r="D261" t="s">
        <v>267</v>
      </c>
      <c r="E261">
        <v>1250.924</v>
      </c>
      <c r="F261">
        <v>0.93067350000000004</v>
      </c>
      <c r="G261">
        <v>17.566700000000001</v>
      </c>
      <c r="H261">
        <v>0</v>
      </c>
      <c r="I261">
        <v>0</v>
      </c>
      <c r="J261">
        <v>0.92848370000000002</v>
      </c>
      <c r="K261">
        <v>17.592659999999999</v>
      </c>
      <c r="L261">
        <v>0</v>
      </c>
      <c r="M261">
        <v>0</v>
      </c>
      <c r="N261">
        <v>0.92622850000000001</v>
      </c>
      <c r="O261">
        <v>17.885850000000001</v>
      </c>
      <c r="P261">
        <v>0</v>
      </c>
      <c r="Q261">
        <v>0</v>
      </c>
      <c r="R261">
        <v>0.92394390000000004</v>
      </c>
      <c r="S261">
        <v>17.762149999999998</v>
      </c>
      <c r="T261">
        <v>0</v>
      </c>
      <c r="U261">
        <v>0</v>
      </c>
      <c r="V261">
        <v>0.9215738</v>
      </c>
      <c r="W261">
        <v>17.730180000000001</v>
      </c>
      <c r="X261">
        <v>0</v>
      </c>
      <c r="Y261">
        <v>0</v>
      </c>
      <c r="Z261">
        <v>0.91917760000000004</v>
      </c>
      <c r="AA261">
        <v>17.372160000000001</v>
      </c>
      <c r="AB261">
        <v>0</v>
      </c>
      <c r="AC261">
        <v>0</v>
      </c>
      <c r="AD261">
        <v>0.91666729999999996</v>
      </c>
      <c r="AE261">
        <v>17.13982</v>
      </c>
      <c r="AF261">
        <v>0</v>
      </c>
      <c r="AG261">
        <v>0</v>
      </c>
      <c r="AH261">
        <v>0.91413999999999995</v>
      </c>
      <c r="AI261">
        <v>17.092639999999999</v>
      </c>
      <c r="AJ261">
        <v>0</v>
      </c>
      <c r="AK261">
        <v>0</v>
      </c>
      <c r="AL261">
        <v>0.91155299999999995</v>
      </c>
      <c r="AM261">
        <v>17.09064</v>
      </c>
      <c r="AN261">
        <v>0</v>
      </c>
      <c r="AO261">
        <v>0</v>
      </c>
      <c r="AP261">
        <v>0.90902939999999999</v>
      </c>
      <c r="AQ261">
        <v>17.11242</v>
      </c>
      <c r="AR261">
        <v>0</v>
      </c>
      <c r="AS261">
        <v>0</v>
      </c>
      <c r="AT261">
        <v>0.90641570000000005</v>
      </c>
      <c r="AU261">
        <v>17.41489</v>
      </c>
      <c r="AV261">
        <v>0</v>
      </c>
      <c r="AW261">
        <v>0</v>
      </c>
      <c r="AX261">
        <v>0.90378700000000001</v>
      </c>
      <c r="AY261">
        <v>17.302910000000001</v>
      </c>
      <c r="AZ261">
        <v>0</v>
      </c>
      <c r="BA261" s="1">
        <v>3.8753689999999996E-37</v>
      </c>
      <c r="BB261">
        <v>0.90125889999999997</v>
      </c>
      <c r="BC261">
        <v>17.090250000000001</v>
      </c>
      <c r="BD261" s="1">
        <v>2.6553849999999999E-29</v>
      </c>
      <c r="BE261" s="1">
        <v>1.068709E-26</v>
      </c>
      <c r="BF261">
        <v>0.89888950000000001</v>
      </c>
      <c r="BG261">
        <v>16.89001</v>
      </c>
      <c r="BH261" s="1">
        <v>5.1630639999999998E-19</v>
      </c>
      <c r="BI261" s="1">
        <v>1.5958729999999999E-16</v>
      </c>
      <c r="BJ261">
        <v>0.89645660000000005</v>
      </c>
      <c r="BK261">
        <v>16.58662</v>
      </c>
      <c r="BL261" s="1">
        <v>5.265616E-12</v>
      </c>
      <c r="BM261" s="1">
        <v>1.445683E-9</v>
      </c>
      <c r="BN261">
        <v>0.8939878</v>
      </c>
      <c r="BO261">
        <v>16.41497</v>
      </c>
      <c r="BP261" s="1">
        <v>5.6704500000000003E-8</v>
      </c>
      <c r="BQ261" s="1">
        <v>1.679504E-5</v>
      </c>
      <c r="BR261">
        <v>0.89155169999999995</v>
      </c>
      <c r="BS261">
        <v>16.38749</v>
      </c>
      <c r="BT261" s="1">
        <v>2.9638690000000001E-5</v>
      </c>
      <c r="BU261" s="1">
        <v>9.3355729999999998E-3</v>
      </c>
      <c r="BV261">
        <v>0.88913969999999998</v>
      </c>
      <c r="BW261">
        <v>16.69547</v>
      </c>
      <c r="BX261" s="1">
        <v>3.077659E-3</v>
      </c>
      <c r="BY261">
        <v>1.0195110000000001</v>
      </c>
      <c r="BZ261">
        <v>0.88662200000000002</v>
      </c>
      <c r="CA261">
        <v>17.19922</v>
      </c>
      <c r="CB261" s="1">
        <v>0.1006145</v>
      </c>
      <c r="CC261">
        <v>34.827950000000001</v>
      </c>
      <c r="CD261">
        <v>0.88394139999999999</v>
      </c>
      <c r="CE261">
        <v>17.577500000000001</v>
      </c>
      <c r="CF261">
        <v>1.3284309999999999</v>
      </c>
      <c r="CG261">
        <v>478.7149</v>
      </c>
      <c r="CH261">
        <v>0.8809593</v>
      </c>
      <c r="CI261">
        <v>17.682369999999999</v>
      </c>
      <c r="CJ261">
        <v>8.3756590000000006</v>
      </c>
      <c r="CK261">
        <v>3128.2370000000001</v>
      </c>
      <c r="CL261">
        <v>0.8777857</v>
      </c>
      <c r="CM261">
        <v>17.293489999999998</v>
      </c>
      <c r="CN261">
        <v>28.467279999999999</v>
      </c>
      <c r="CO261">
        <v>10988.15</v>
      </c>
      <c r="CP261">
        <v>0.87481419999999999</v>
      </c>
      <c r="CQ261">
        <v>16.790620000000001</v>
      </c>
      <c r="CR261">
        <v>57.526229999999998</v>
      </c>
      <c r="CS261">
        <v>22871.95</v>
      </c>
      <c r="CT261">
        <v>0.87086680000000005</v>
      </c>
      <c r="CU261">
        <v>16.465969999999999</v>
      </c>
      <c r="CV261">
        <v>74.516840000000002</v>
      </c>
      <c r="CW261">
        <v>30469.09</v>
      </c>
      <c r="CX261">
        <v>0.8663843</v>
      </c>
      <c r="CY261">
        <v>16.36778</v>
      </c>
      <c r="CZ261">
        <v>66.142049999999998</v>
      </c>
      <c r="DA261">
        <v>27755.33</v>
      </c>
      <c r="DB261">
        <v>0.86170749999999996</v>
      </c>
      <c r="DC261">
        <v>16.826309999999999</v>
      </c>
      <c r="DD261">
        <v>42.588250000000002</v>
      </c>
      <c r="DE261">
        <v>18297.810000000001</v>
      </c>
      <c r="DF261">
        <v>0.85653749999999995</v>
      </c>
      <c r="DG261">
        <v>17.58137</v>
      </c>
      <c r="DH261">
        <v>20.936240000000002</v>
      </c>
      <c r="DI261">
        <v>9189.0570000000007</v>
      </c>
      <c r="DJ261">
        <v>0.85102</v>
      </c>
      <c r="DK261">
        <v>18.091090000000001</v>
      </c>
      <c r="DL261">
        <v>8.2329609999999995</v>
      </c>
      <c r="DM261">
        <v>3683.2820000000002</v>
      </c>
      <c r="DN261">
        <v>0.84527719999999995</v>
      </c>
      <c r="DO261">
        <v>18.353739999999998</v>
      </c>
      <c r="DP261">
        <v>2.7204009999999998</v>
      </c>
      <c r="DQ261">
        <v>1236.7329999999999</v>
      </c>
      <c r="DR261">
        <v>0.8407038</v>
      </c>
      <c r="DS261">
        <v>18.106280000000002</v>
      </c>
      <c r="DT261">
        <v>0.80816250000000001</v>
      </c>
      <c r="DU261">
        <v>370.95659999999998</v>
      </c>
      <c r="DV261">
        <v>0.83591959999999998</v>
      </c>
      <c r="DW261">
        <v>17.557469999999999</v>
      </c>
      <c r="DX261" s="1">
        <v>0.24813099999999999</v>
      </c>
      <c r="DY261">
        <v>113.378</v>
      </c>
      <c r="DZ261">
        <v>0.83140769999999997</v>
      </c>
      <c r="EA261">
        <v>17.0274</v>
      </c>
      <c r="EB261" s="1">
        <v>0.10317129999999999</v>
      </c>
      <c r="EC261">
        <v>45.89743</v>
      </c>
      <c r="ED261">
        <v>0.8268546</v>
      </c>
      <c r="EE261">
        <v>16.684280000000001</v>
      </c>
      <c r="EF261" s="1">
        <v>6.8929900000000002E-2</v>
      </c>
      <c r="EG261">
        <v>29.824860000000001</v>
      </c>
      <c r="EH261">
        <v>0.82313749999999997</v>
      </c>
      <c r="EI261">
        <v>16.894449999999999</v>
      </c>
      <c r="EJ261" s="1">
        <v>6.2059059999999999E-2</v>
      </c>
      <c r="EK261" s="1">
        <v>26.558579999999999</v>
      </c>
      <c r="EL261">
        <v>0.81917010000000001</v>
      </c>
      <c r="EM261">
        <v>17.498480000000001</v>
      </c>
      <c r="EN261" s="1">
        <v>6.1438880000000001E-2</v>
      </c>
      <c r="EO261">
        <v>26.277470000000001</v>
      </c>
      <c r="EP261">
        <v>0.81472129999999998</v>
      </c>
      <c r="EQ261">
        <v>18.175350000000002</v>
      </c>
      <c r="ER261" s="1">
        <v>6.1162359999999999E-2</v>
      </c>
      <c r="ES261" s="1">
        <v>26.258790000000001</v>
      </c>
      <c r="ET261">
        <v>0.81056510000000004</v>
      </c>
      <c r="EU261">
        <v>18.612660000000002</v>
      </c>
      <c r="EV261" s="1">
        <v>5.9641119999999999E-2</v>
      </c>
      <c r="EW261" s="1">
        <v>25.718019999999999</v>
      </c>
      <c r="EX261">
        <v>0.80760609999999999</v>
      </c>
      <c r="EY261">
        <v>18.475269999999998</v>
      </c>
      <c r="EZ261" s="1">
        <v>5.6715290000000002E-2</v>
      </c>
      <c r="FA261" s="1">
        <v>24.52563</v>
      </c>
      <c r="FB261">
        <v>0.80528140000000004</v>
      </c>
      <c r="FC261">
        <v>17.980429999999998</v>
      </c>
      <c r="FD261" s="1">
        <v>5.2792640000000002E-2</v>
      </c>
      <c r="FE261" s="1">
        <v>22.86664</v>
      </c>
      <c r="FF261">
        <v>0.80368949999999995</v>
      </c>
      <c r="FG261">
        <v>17.449960000000001</v>
      </c>
      <c r="FH261" s="1">
        <v>4.8400100000000001E-2</v>
      </c>
      <c r="FI261" s="1">
        <v>20.99024</v>
      </c>
      <c r="FJ261">
        <v>0.80240120000000004</v>
      </c>
      <c r="FK261">
        <v>17.17174</v>
      </c>
      <c r="FL261" s="1">
        <v>4.3892680000000003E-2</v>
      </c>
      <c r="FM261" s="1">
        <v>19.045159999999999</v>
      </c>
      <c r="FN261">
        <v>0.80097119999999999</v>
      </c>
      <c r="FO261">
        <v>17.74447</v>
      </c>
      <c r="FP261" s="1">
        <v>3.9448619999999997E-2</v>
      </c>
      <c r="FQ261" s="1">
        <v>17.11777</v>
      </c>
      <c r="FR261">
        <v>0.79866349999999997</v>
      </c>
      <c r="FS261">
        <v>18.431419999999999</v>
      </c>
      <c r="FT261" s="1">
        <v>3.5031819999999998E-2</v>
      </c>
      <c r="FU261" s="1">
        <v>15.218260000000001</v>
      </c>
      <c r="FV261">
        <v>0.79668550000000005</v>
      </c>
      <c r="FW261">
        <v>19.044440000000002</v>
      </c>
      <c r="FX261" s="1">
        <v>3.0712219999999998E-2</v>
      </c>
      <c r="FY261" s="1">
        <v>13.35412</v>
      </c>
      <c r="FZ261">
        <v>0.79516819999999999</v>
      </c>
      <c r="GA261">
        <v>19.336349999999999</v>
      </c>
      <c r="GB261" s="1">
        <v>2.6650110000000001E-2</v>
      </c>
      <c r="GC261" s="1">
        <v>11.591469999999999</v>
      </c>
      <c r="GD261">
        <v>0.79411419999999999</v>
      </c>
      <c r="GE261">
        <v>19.227920000000001</v>
      </c>
      <c r="GF261" s="1">
        <v>2.301365E-2</v>
      </c>
      <c r="GG261" s="1">
        <v>10.00562</v>
      </c>
      <c r="GH261">
        <v>0.79330250000000002</v>
      </c>
      <c r="GI261">
        <v>18.78079</v>
      </c>
      <c r="GJ261" s="1">
        <v>1.9889919999999998E-2</v>
      </c>
      <c r="GK261" s="1">
        <v>8.6394280000000006</v>
      </c>
      <c r="GL261">
        <v>0.79270669999999999</v>
      </c>
      <c r="GM261">
        <v>18.205400000000001</v>
      </c>
      <c r="GN261" s="1">
        <v>1.728066E-2</v>
      </c>
      <c r="GO261" s="1">
        <v>7.4973970000000003</v>
      </c>
      <c r="GP261">
        <v>0.79232670000000005</v>
      </c>
      <c r="GQ261">
        <v>17.817360000000001</v>
      </c>
      <c r="GR261" s="1">
        <v>1.5115160000000001E-2</v>
      </c>
      <c r="GS261" s="1">
        <v>6.5493819999999996</v>
      </c>
      <c r="GT261">
        <v>0.79210709999999995</v>
      </c>
      <c r="GU261">
        <v>18.306429999999999</v>
      </c>
      <c r="GV261" s="1">
        <v>1.3255930000000001E-2</v>
      </c>
      <c r="GW261" s="1">
        <v>5.7404739999999999</v>
      </c>
      <c r="GX261">
        <v>0.79200250000000005</v>
      </c>
      <c r="GY261">
        <v>18.999279999999999</v>
      </c>
      <c r="GZ261" s="1">
        <v>1.154408E-2</v>
      </c>
      <c r="HA261" s="1">
        <v>5.0000439999999999</v>
      </c>
      <c r="HB261">
        <v>0.79199390000000003</v>
      </c>
      <c r="HC261">
        <v>19.73481</v>
      </c>
      <c r="HD261" s="1">
        <v>9.8484360000000003E-3</v>
      </c>
      <c r="HE261" s="1">
        <v>4.2711329999999998</v>
      </c>
      <c r="HF261">
        <v>0.79202039999999996</v>
      </c>
      <c r="HG261">
        <v>20.414840000000002</v>
      </c>
      <c r="HH261" s="1">
        <v>8.1468570000000004E-3</v>
      </c>
      <c r="HI261" s="1">
        <v>3.5398999999999998</v>
      </c>
      <c r="HJ261">
        <v>0.79212309999999997</v>
      </c>
      <c r="HK261">
        <v>20.573619999999998</v>
      </c>
      <c r="HL261" s="1">
        <v>6.5335269999999999E-3</v>
      </c>
      <c r="HM261" s="1">
        <v>2.843585</v>
      </c>
      <c r="HN261">
        <v>0.79224519999999998</v>
      </c>
      <c r="HO261">
        <v>20.040299999999998</v>
      </c>
      <c r="HP261" s="1">
        <v>5.1440269999999998E-3</v>
      </c>
      <c r="HQ261" s="1">
        <v>2.2398069999999999</v>
      </c>
      <c r="HR261">
        <v>0.79238920000000002</v>
      </c>
      <c r="HS261">
        <v>19.343530000000001</v>
      </c>
      <c r="HT261" s="1">
        <v>4.064163E-3</v>
      </c>
      <c r="HU261" s="1">
        <v>1.767471</v>
      </c>
      <c r="HV261">
        <v>0.79252610000000001</v>
      </c>
      <c r="HW261">
        <v>18.80641</v>
      </c>
      <c r="HX261" s="1">
        <v>3.2947279999999998E-3</v>
      </c>
      <c r="HY261" s="1">
        <v>1.4290780000000001</v>
      </c>
      <c r="HZ261">
        <v>0.79268360000000004</v>
      </c>
      <c r="IA261">
        <v>19.141850000000002</v>
      </c>
      <c r="IB261" s="1">
        <v>2.7745249999999999E-3</v>
      </c>
      <c r="IC261" s="1">
        <v>1.199865</v>
      </c>
      <c r="ID261">
        <v>0.79278769999999998</v>
      </c>
      <c r="IE261">
        <v>19.988060000000001</v>
      </c>
      <c r="IF261" s="1">
        <v>2.4248970000000001E-3</v>
      </c>
      <c r="IG261" s="1">
        <v>1.0459579999999999</v>
      </c>
      <c r="IH261">
        <v>0.79288800000000004</v>
      </c>
      <c r="II261">
        <v>20.871749999999999</v>
      </c>
      <c r="IJ261" s="1">
        <v>2.1776550000000001E-3</v>
      </c>
      <c r="IK261" s="1">
        <v>0.93775520000000001</v>
      </c>
      <c r="IL261">
        <v>0.7929853</v>
      </c>
      <c r="IM261">
        <v>21.618729999999999</v>
      </c>
      <c r="IN261" s="1">
        <v>1.9885340000000001E-3</v>
      </c>
      <c r="IO261" s="1">
        <v>0.85545150000000003</v>
      </c>
      <c r="IP261">
        <v>0.79304260000000004</v>
      </c>
      <c r="IQ261">
        <v>21.680679999999999</v>
      </c>
      <c r="IR261" s="1">
        <v>1.834509E-3</v>
      </c>
      <c r="IS261" s="1">
        <v>0.78864860000000003</v>
      </c>
      <c r="IT261">
        <v>0.79309790000000002</v>
      </c>
      <c r="IU261">
        <v>21.19558</v>
      </c>
      <c r="IV261" s="1">
        <v>1.7057089999999999E-3</v>
      </c>
      <c r="IW261" s="1">
        <v>0.73292380000000001</v>
      </c>
      <c r="IX261">
        <v>0.79315290000000005</v>
      </c>
      <c r="IY261">
        <v>20.62997</v>
      </c>
      <c r="IZ261" s="1">
        <v>1.5980720000000001E-3</v>
      </c>
      <c r="JA261" s="1">
        <v>0.6863129</v>
      </c>
      <c r="JB261">
        <v>0.79316960000000003</v>
      </c>
      <c r="JC261">
        <v>20.22298</v>
      </c>
      <c r="JD261" s="1">
        <v>1.5082260000000001E-3</v>
      </c>
      <c r="JE261" s="1">
        <v>0.64739250000000004</v>
      </c>
      <c r="JF261">
        <v>0.79318010000000005</v>
      </c>
      <c r="JG261">
        <v>20.3886</v>
      </c>
      <c r="JH261" s="1">
        <v>1.4333849999999999E-3</v>
      </c>
      <c r="JI261" s="1">
        <v>0.61503019999999997</v>
      </c>
      <c r="JJ261">
        <v>0.79321580000000003</v>
      </c>
      <c r="JK261">
        <v>20.65333</v>
      </c>
      <c r="JL261" s="1">
        <v>1.372245E-3</v>
      </c>
      <c r="JM261" s="1">
        <v>0.58844580000000002</v>
      </c>
      <c r="JN261">
        <v>0.79322420000000005</v>
      </c>
      <c r="JO261">
        <v>21.12473</v>
      </c>
      <c r="JP261" s="1">
        <v>1.32292E-3</v>
      </c>
      <c r="JQ261" s="1">
        <v>0.56708000000000003</v>
      </c>
      <c r="JR261">
        <v>0.79322040000000005</v>
      </c>
      <c r="JS261">
        <v>21.247070000000001</v>
      </c>
      <c r="JT261" s="1">
        <v>1.2833199999999999E-3</v>
      </c>
      <c r="JU261" s="1">
        <v>0.54986550000000001</v>
      </c>
      <c r="JV261">
        <v>0.79322429999999999</v>
      </c>
      <c r="JW261">
        <v>20.992889999999999</v>
      </c>
      <c r="JX261" s="1">
        <v>1.248697E-3</v>
      </c>
      <c r="JY261" s="1">
        <v>0.53501100000000001</v>
      </c>
      <c r="JZ261">
        <v>0.79323509999999997</v>
      </c>
      <c r="KA261">
        <v>20.483039999999999</v>
      </c>
      <c r="KB261" s="1">
        <v>1.2148230000000001E-3</v>
      </c>
      <c r="KC261" s="1">
        <v>0.52053550000000004</v>
      </c>
      <c r="KD261">
        <v>0.79322729999999997</v>
      </c>
      <c r="KE261">
        <v>19.866209999999999</v>
      </c>
      <c r="KF261" s="1">
        <v>1.1784930000000001E-3</v>
      </c>
      <c r="KG261" s="1">
        <v>0.50511589999999995</v>
      </c>
      <c r="KH261">
        <v>0.79322110000000001</v>
      </c>
      <c r="KI261">
        <v>19.323799999999999</v>
      </c>
      <c r="KJ261" s="1">
        <v>1.1391070000000001E-3</v>
      </c>
      <c r="KK261" s="1">
        <v>0.48837340000000001</v>
      </c>
      <c r="KL261">
        <v>0.79321949999999997</v>
      </c>
      <c r="KM261">
        <v>19.491579999999999</v>
      </c>
      <c r="KN261" s="1">
        <v>1.097609E-3</v>
      </c>
      <c r="KO261" s="1">
        <v>0.47065960000000001</v>
      </c>
      <c r="KP261">
        <v>0.79322119999999996</v>
      </c>
      <c r="KQ261">
        <v>19.692260000000001</v>
      </c>
      <c r="KR261" s="1">
        <v>1.0552929999999999E-3</v>
      </c>
      <c r="KS261" s="1">
        <v>0.45256180000000001</v>
      </c>
      <c r="KT261">
        <v>0.79323140000000003</v>
      </c>
      <c r="KU261">
        <v>20.083600000000001</v>
      </c>
      <c r="KV261" s="1">
        <v>1.013328E-3</v>
      </c>
      <c r="KW261" s="1">
        <v>0.43461670000000002</v>
      </c>
      <c r="KX261">
        <v>0.79323160000000004</v>
      </c>
      <c r="KY261">
        <v>20.415009999999999</v>
      </c>
      <c r="KZ261" s="1">
        <v>9.7259620000000001E-4</v>
      </c>
      <c r="LA261" s="1">
        <v>0.41715419999999998</v>
      </c>
      <c r="LB261">
        <v>0.79323630000000001</v>
      </c>
      <c r="LC261">
        <v>20.318249999999999</v>
      </c>
      <c r="LD261" s="1">
        <v>9.3345430000000001E-4</v>
      </c>
      <c r="LE261" s="1">
        <v>0.40036480000000002</v>
      </c>
      <c r="LF261">
        <v>0.79323359999999998</v>
      </c>
      <c r="LG261">
        <v>19.705259999999999</v>
      </c>
      <c r="LH261" s="1">
        <v>8.9610639999999995E-4</v>
      </c>
      <c r="LI261" s="1">
        <v>0.38430350000000002</v>
      </c>
      <c r="LJ261">
        <v>0.79321350000000002</v>
      </c>
      <c r="LK261">
        <v>18.957830000000001</v>
      </c>
      <c r="LL261" s="1">
        <v>8.60373E-4</v>
      </c>
      <c r="LM261" s="1">
        <v>0.36900509999999997</v>
      </c>
      <c r="LN261">
        <v>0.79324300000000003</v>
      </c>
      <c r="LO261">
        <v>18.497779999999999</v>
      </c>
      <c r="LP261" s="1">
        <v>8.263783E-4</v>
      </c>
      <c r="LQ261" s="1">
        <v>0.35443330000000001</v>
      </c>
      <c r="LR261">
        <v>0.7932342</v>
      </c>
      <c r="LS261">
        <v>18.96876</v>
      </c>
      <c r="LT261" s="1">
        <v>7.9398960000000003E-4</v>
      </c>
      <c r="LU261" s="1">
        <v>0.34053030000000001</v>
      </c>
      <c r="LV261">
        <v>0.79321980000000003</v>
      </c>
      <c r="LW261">
        <v>19.589079999999999</v>
      </c>
      <c r="LX261" s="1">
        <v>7.630216E-4</v>
      </c>
      <c r="LY261" s="1">
        <v>0.32724639999999999</v>
      </c>
      <c r="LZ261">
        <v>0.79320579999999996</v>
      </c>
      <c r="MA261">
        <v>20.2912</v>
      </c>
      <c r="MB261" s="1">
        <v>7.3336780000000002E-4</v>
      </c>
      <c r="MC261" s="1">
        <v>0.31451669999999998</v>
      </c>
      <c r="MD261">
        <v>0.7932169</v>
      </c>
      <c r="ME261">
        <v>21.039529999999999</v>
      </c>
      <c r="MF261" s="1">
        <v>7.0499750000000002E-4</v>
      </c>
      <c r="MG261" s="1">
        <v>0.30233680000000002</v>
      </c>
      <c r="MH261">
        <v>0.79321450000000004</v>
      </c>
      <c r="MI261">
        <v>21.16178</v>
      </c>
      <c r="MJ261" s="1">
        <v>6.7796760000000001E-4</v>
      </c>
      <c r="MK261" s="1">
        <v>0.2907459</v>
      </c>
      <c r="ML261">
        <v>0.79318480000000002</v>
      </c>
      <c r="MM261">
        <v>20.574159999999999</v>
      </c>
      <c r="MN261" s="1">
        <v>6.5236449999999996E-4</v>
      </c>
      <c r="MO261" s="1">
        <v>0.27974569999999999</v>
      </c>
      <c r="MP261">
        <v>0.79313909999999999</v>
      </c>
      <c r="MQ261">
        <v>19.92972</v>
      </c>
      <c r="MR261" s="1">
        <v>6.2784620000000001E-4</v>
      </c>
      <c r="MS261" s="1">
        <v>0.26925120000000002</v>
      </c>
      <c r="MT261">
        <v>0.79309130000000005</v>
      </c>
      <c r="MU261">
        <v>19.465689999999999</v>
      </c>
      <c r="MV261" s="1">
        <v>6.0443699999999999E-4</v>
      </c>
      <c r="MW261" s="1">
        <v>0.25921919999999998</v>
      </c>
      <c r="MX261">
        <v>0.79302969999999995</v>
      </c>
      <c r="MY261">
        <v>19.819749999999999</v>
      </c>
      <c r="MZ261" s="1">
        <v>5.8210810000000005E-4</v>
      </c>
      <c r="NA261" s="1">
        <v>0.24964339999999999</v>
      </c>
      <c r="NB261">
        <v>0.79290669999999996</v>
      </c>
      <c r="NC261">
        <v>20.48639</v>
      </c>
      <c r="ND261" s="1">
        <v>5.6074279999999998E-4</v>
      </c>
      <c r="NE261" s="1">
        <v>0.2405157</v>
      </c>
      <c r="NF261">
        <v>0.79279350000000004</v>
      </c>
      <c r="NG261">
        <v>21.177589999999999</v>
      </c>
      <c r="NH261" s="1">
        <v>5.4049390000000005E-4</v>
      </c>
      <c r="NI261" s="1">
        <v>0.23184850000000001</v>
      </c>
      <c r="NJ261">
        <v>0.79264500000000004</v>
      </c>
      <c r="NK261">
        <v>21.84074</v>
      </c>
      <c r="NL261" s="1">
        <v>5.2125730000000001E-4</v>
      </c>
      <c r="NM261" s="1">
        <v>0.223609</v>
      </c>
      <c r="NN261">
        <v>0.79249849999999999</v>
      </c>
      <c r="NO261">
        <v>21.874790000000001</v>
      </c>
      <c r="NP261" s="1">
        <v>5.0291680000000001E-4</v>
      </c>
      <c r="NQ261" s="1">
        <v>0.21575140000000001</v>
      </c>
      <c r="NR261">
        <v>0.7923308</v>
      </c>
      <c r="NS261">
        <v>21.437560000000001</v>
      </c>
      <c r="NT261" s="1">
        <v>4.8533819999999999E-4</v>
      </c>
      <c r="NU261" s="1">
        <v>0.20823079999999999</v>
      </c>
      <c r="NV261">
        <v>0.79218010000000005</v>
      </c>
      <c r="NW261">
        <v>20.926649999999999</v>
      </c>
      <c r="NX261" s="1">
        <v>4.6854790000000002E-4</v>
      </c>
      <c r="NY261" s="1">
        <v>0.20104340000000001</v>
      </c>
      <c r="NZ261">
        <v>0.79201440000000001</v>
      </c>
      <c r="OA261">
        <v>20.56739</v>
      </c>
      <c r="OB261" s="1">
        <v>4.5247309999999998E-4</v>
      </c>
      <c r="OC261" s="1">
        <v>0.19416249999999999</v>
      </c>
      <c r="OD261">
        <v>0.79186509999999999</v>
      </c>
      <c r="OE261">
        <v>20.491800000000001</v>
      </c>
      <c r="OF261" s="1">
        <v>4.3748570000000001E-4</v>
      </c>
      <c r="OG261" s="1">
        <v>0.18771579999999999</v>
      </c>
      <c r="OH261">
        <v>0.79173190000000004</v>
      </c>
      <c r="OI261">
        <v>21.041740000000001</v>
      </c>
      <c r="OJ261" s="1">
        <v>4.2402599999999998E-4</v>
      </c>
      <c r="OK261" s="1">
        <v>0.181922</v>
      </c>
    </row>
    <row r="262" spans="1:401" x14ac:dyDescent="0.35">
      <c r="A262">
        <v>268</v>
      </c>
      <c r="B262" t="s">
        <v>4</v>
      </c>
      <c r="C262" t="s">
        <v>181</v>
      </c>
      <c r="D262" t="s">
        <v>268</v>
      </c>
      <c r="E262">
        <v>1429.713</v>
      </c>
      <c r="F262">
        <v>0.99538000000000004</v>
      </c>
      <c r="G262">
        <v>17.549759999999999</v>
      </c>
      <c r="H262">
        <v>0</v>
      </c>
      <c r="I262">
        <v>0</v>
      </c>
      <c r="J262">
        <v>0.99332989999999999</v>
      </c>
      <c r="K262">
        <v>17.588930000000001</v>
      </c>
      <c r="L262">
        <v>0</v>
      </c>
      <c r="M262">
        <v>0</v>
      </c>
      <c r="N262">
        <v>0.99123110000000003</v>
      </c>
      <c r="O262">
        <v>17.92578</v>
      </c>
      <c r="P262">
        <v>0</v>
      </c>
      <c r="Q262">
        <v>0</v>
      </c>
      <c r="R262">
        <v>0.98910229999999999</v>
      </c>
      <c r="S262">
        <v>17.837959999999999</v>
      </c>
      <c r="T262">
        <v>0</v>
      </c>
      <c r="U262">
        <v>0</v>
      </c>
      <c r="V262">
        <v>0.98692259999999998</v>
      </c>
      <c r="W262">
        <v>17.821929999999998</v>
      </c>
      <c r="X262">
        <v>0</v>
      </c>
      <c r="Y262">
        <v>0</v>
      </c>
      <c r="Z262">
        <v>0.98468350000000004</v>
      </c>
      <c r="AA262">
        <v>17.434709999999999</v>
      </c>
      <c r="AB262">
        <v>0</v>
      </c>
      <c r="AC262">
        <v>0</v>
      </c>
      <c r="AD262">
        <v>0.98238579999999998</v>
      </c>
      <c r="AE262">
        <v>17.16489</v>
      </c>
      <c r="AF262">
        <v>0</v>
      </c>
      <c r="AG262">
        <v>0</v>
      </c>
      <c r="AH262">
        <v>0.97998890000000005</v>
      </c>
      <c r="AI262">
        <v>17.08569</v>
      </c>
      <c r="AJ262">
        <v>0</v>
      </c>
      <c r="AK262">
        <v>0</v>
      </c>
      <c r="AL262">
        <v>0.97753449999999997</v>
      </c>
      <c r="AM262">
        <v>17.076129999999999</v>
      </c>
      <c r="AN262">
        <v>0</v>
      </c>
      <c r="AO262">
        <v>0</v>
      </c>
      <c r="AP262">
        <v>0.97465120000000005</v>
      </c>
      <c r="AQ262">
        <v>17.111149999999999</v>
      </c>
      <c r="AR262">
        <v>0</v>
      </c>
      <c r="AS262">
        <v>0</v>
      </c>
      <c r="AT262">
        <v>0.97172389999999997</v>
      </c>
      <c r="AU262">
        <v>17.454170000000001</v>
      </c>
      <c r="AV262">
        <v>0</v>
      </c>
      <c r="AW262">
        <v>0</v>
      </c>
      <c r="AX262">
        <v>0.96871289999999999</v>
      </c>
      <c r="AY262">
        <v>17.366340000000001</v>
      </c>
      <c r="AZ262">
        <v>0</v>
      </c>
      <c r="BA262">
        <v>6.0209680000000003E-38</v>
      </c>
      <c r="BB262">
        <v>0.96593470000000003</v>
      </c>
      <c r="BC262">
        <v>17.16029</v>
      </c>
      <c r="BD262" s="1">
        <v>2.4469019999999999E-30</v>
      </c>
      <c r="BE262" s="1">
        <v>1.6787279999999998E-27</v>
      </c>
      <c r="BF262">
        <v>0.96330890000000002</v>
      </c>
      <c r="BG262">
        <v>16.958829999999999</v>
      </c>
      <c r="BH262" s="1">
        <v>2.0176769999999999E-19</v>
      </c>
      <c r="BI262" s="1">
        <v>5.7449199999999998E-17</v>
      </c>
      <c r="BJ262">
        <v>0.96059969999999995</v>
      </c>
      <c r="BK262">
        <v>16.619530000000001</v>
      </c>
      <c r="BL262" s="1">
        <v>1.096381E-12</v>
      </c>
      <c r="BM262" s="1">
        <v>3.7995810000000001E-10</v>
      </c>
      <c r="BN262">
        <v>0.95791210000000004</v>
      </c>
      <c r="BO262">
        <v>16.408470000000001</v>
      </c>
      <c r="BP262" s="1">
        <v>2.4524549999999998E-8</v>
      </c>
      <c r="BQ262" s="1">
        <v>9.0826699999999999E-6</v>
      </c>
      <c r="BR262">
        <v>0.95520609999999995</v>
      </c>
      <c r="BS262">
        <v>16.3642</v>
      </c>
      <c r="BT262" s="1">
        <v>1.6083109999999999E-5</v>
      </c>
      <c r="BU262" s="1">
        <v>6.555333E-3</v>
      </c>
      <c r="BV262">
        <v>0.95249879999999998</v>
      </c>
      <c r="BW262">
        <v>16.69293</v>
      </c>
      <c r="BX262" s="1">
        <v>1.9284560000000001E-3</v>
      </c>
      <c r="BY262">
        <v>0.8582149</v>
      </c>
      <c r="BZ262">
        <v>0.94974630000000004</v>
      </c>
      <c r="CA262">
        <v>17.224910000000001</v>
      </c>
      <c r="CB262" s="1">
        <v>7.034733E-2</v>
      </c>
      <c r="CC262">
        <v>33.978619999999999</v>
      </c>
      <c r="CD262">
        <v>0.9468297</v>
      </c>
      <c r="CE262">
        <v>17.649940000000001</v>
      </c>
      <c r="CF262">
        <v>1.016086</v>
      </c>
      <c r="CG262">
        <v>530.63720000000001</v>
      </c>
      <c r="CH262">
        <v>0.94358889999999995</v>
      </c>
      <c r="CI262">
        <v>17.78218</v>
      </c>
      <c r="CJ262">
        <v>6.9159240000000004</v>
      </c>
      <c r="CK262">
        <v>3886.2829999999999</v>
      </c>
      <c r="CL262">
        <v>0.94015320000000002</v>
      </c>
      <c r="CM262">
        <v>17.393969999999999</v>
      </c>
      <c r="CN262">
        <v>25.124669999999998</v>
      </c>
      <c r="CO262">
        <v>15139.32</v>
      </c>
      <c r="CP262">
        <v>0.93692730000000002</v>
      </c>
      <c r="CQ262">
        <v>16.860399999999998</v>
      </c>
      <c r="CR262">
        <v>53.83981</v>
      </c>
      <c r="CS262">
        <v>34643.199999999997</v>
      </c>
      <c r="CT262">
        <v>0.93272639999999996</v>
      </c>
      <c r="CU262">
        <v>16.495940000000001</v>
      </c>
      <c r="CV262">
        <v>73.487849999999995</v>
      </c>
      <c r="CW262">
        <v>50362.45</v>
      </c>
      <c r="CX262">
        <v>0.92792629999999998</v>
      </c>
      <c r="CY262">
        <v>16.365310000000001</v>
      </c>
      <c r="CZ262">
        <v>68.344409999999996</v>
      </c>
      <c r="DA262">
        <v>49719.5</v>
      </c>
      <c r="DB262">
        <v>0.92300499999999996</v>
      </c>
      <c r="DC262">
        <v>16.80631</v>
      </c>
      <c r="DD262">
        <v>45.872300000000003</v>
      </c>
      <c r="DE262">
        <v>35283.57</v>
      </c>
      <c r="DF262">
        <v>0.91757710000000003</v>
      </c>
      <c r="DG262">
        <v>17.565570000000001</v>
      </c>
      <c r="DH262">
        <v>23.39265</v>
      </c>
      <c r="DI262">
        <v>18946.89</v>
      </c>
      <c r="DJ262">
        <v>0.9117748</v>
      </c>
      <c r="DK262">
        <v>18.100470000000001</v>
      </c>
      <c r="DL262">
        <v>9.4955350000000003</v>
      </c>
      <c r="DM262">
        <v>8062.3109999999997</v>
      </c>
      <c r="DN262">
        <v>0.90575510000000004</v>
      </c>
      <c r="DO262">
        <v>18.399280000000001</v>
      </c>
      <c r="DP262">
        <v>3.2182409999999999</v>
      </c>
      <c r="DQ262">
        <v>2845.6559999999999</v>
      </c>
      <c r="DR262">
        <v>0.89971760000000001</v>
      </c>
      <c r="DS262">
        <v>18.184190000000001</v>
      </c>
      <c r="DT262">
        <v>0.96912069999999995</v>
      </c>
      <c r="DU262">
        <v>881.18370000000004</v>
      </c>
      <c r="DV262">
        <v>0.89329420000000004</v>
      </c>
      <c r="DW262">
        <v>17.643180000000001</v>
      </c>
      <c r="DX262" s="1">
        <v>0.2929523</v>
      </c>
      <c r="DY262">
        <v>265.41419999999999</v>
      </c>
      <c r="DZ262">
        <v>0.88722619999999996</v>
      </c>
      <c r="EA262">
        <v>17.090250000000001</v>
      </c>
      <c r="EB262" s="1">
        <v>0.1143966</v>
      </c>
      <c r="EC262">
        <v>97.246300000000005</v>
      </c>
      <c r="ED262">
        <v>0.88122230000000001</v>
      </c>
      <c r="EE262">
        <v>16.71171</v>
      </c>
      <c r="EF262" s="1">
        <v>7.1476620000000005E-2</v>
      </c>
      <c r="EG262">
        <v>55.776069999999997</v>
      </c>
      <c r="EH262">
        <v>0.87606010000000001</v>
      </c>
      <c r="EI262">
        <v>16.886099999999999</v>
      </c>
      <c r="EJ262" s="1">
        <v>6.2470589999999999E-2</v>
      </c>
      <c r="EK262">
        <v>46.757429999999999</v>
      </c>
      <c r="EL262">
        <v>0.87088200000000004</v>
      </c>
      <c r="EM262">
        <v>17.46199</v>
      </c>
      <c r="EN262" s="1">
        <v>6.1420849999999999E-2</v>
      </c>
      <c r="EO262" s="1">
        <v>45.578429999999997</v>
      </c>
      <c r="EP262">
        <v>0.86509570000000002</v>
      </c>
      <c r="EQ262">
        <v>18.152239999999999</v>
      </c>
      <c r="ER262" s="1">
        <v>6.1222289999999999E-2</v>
      </c>
      <c r="ES262" s="1">
        <v>45.643830000000001</v>
      </c>
      <c r="ET262">
        <v>0.85970769999999996</v>
      </c>
      <c r="EU262">
        <v>18.626529999999999</v>
      </c>
      <c r="EV262" s="1">
        <v>5.991403E-2</v>
      </c>
      <c r="EW262" s="1">
        <v>45.043579999999999</v>
      </c>
      <c r="EX262">
        <v>0.85590520000000003</v>
      </c>
      <c r="EY262">
        <v>18.52139</v>
      </c>
      <c r="EZ262" s="1">
        <v>5.719109E-2</v>
      </c>
      <c r="FA262" s="1">
        <v>43.316719999999997</v>
      </c>
      <c r="FB262">
        <v>0.85244450000000005</v>
      </c>
      <c r="FC262">
        <v>18.045400000000001</v>
      </c>
      <c r="FD262" s="1">
        <v>5.3387320000000002E-2</v>
      </c>
      <c r="FE262" s="1">
        <v>40.683</v>
      </c>
      <c r="FF262">
        <v>0.84828959999999998</v>
      </c>
      <c r="FG262">
        <v>17.506550000000001</v>
      </c>
      <c r="FH262" s="1">
        <v>4.9044089999999999E-2</v>
      </c>
      <c r="FI262" s="1">
        <v>37.563560000000003</v>
      </c>
      <c r="FJ262">
        <v>0.84456220000000004</v>
      </c>
      <c r="FK262">
        <v>17.189589999999999</v>
      </c>
      <c r="FL262" s="1">
        <v>4.4548829999999998E-2</v>
      </c>
      <c r="FM262" s="1">
        <v>34.253740000000001</v>
      </c>
      <c r="FN262">
        <v>0.84174040000000006</v>
      </c>
      <c r="FO262">
        <v>17.727139999999999</v>
      </c>
      <c r="FP262" s="1">
        <v>4.0093249999999997E-2</v>
      </c>
      <c r="FQ262" s="1">
        <v>30.91376</v>
      </c>
      <c r="FR262">
        <v>0.83903130000000004</v>
      </c>
      <c r="FS262">
        <v>18.39085</v>
      </c>
      <c r="FT262" s="1">
        <v>3.5676109999999997E-2</v>
      </c>
      <c r="FU262" s="1">
        <v>27.597069999999999</v>
      </c>
      <c r="FV262">
        <v>0.83670089999999997</v>
      </c>
      <c r="FW262">
        <v>19.008700000000001</v>
      </c>
      <c r="FX262" s="1">
        <v>3.1337709999999998E-2</v>
      </c>
      <c r="FY262" s="1">
        <v>24.317170000000001</v>
      </c>
      <c r="FZ262">
        <v>0.83489970000000002</v>
      </c>
      <c r="GA262">
        <v>19.322569999999999</v>
      </c>
      <c r="GB262" s="1">
        <v>2.7231160000000001E-2</v>
      </c>
      <c r="GC262" s="1">
        <v>21.178650000000001</v>
      </c>
      <c r="GD262">
        <v>0.83361229999999997</v>
      </c>
      <c r="GE262">
        <v>19.250489999999999</v>
      </c>
      <c r="GF262" s="1">
        <v>2.3527470000000002E-2</v>
      </c>
      <c r="GG262" s="1">
        <v>18.314360000000001</v>
      </c>
      <c r="GH262">
        <v>0.83262919999999996</v>
      </c>
      <c r="GI262">
        <v>18.84488</v>
      </c>
      <c r="GJ262" s="1">
        <v>2.032656E-2</v>
      </c>
      <c r="GK262" s="1">
        <v>15.815899999999999</v>
      </c>
      <c r="GL262">
        <v>0.83188390000000001</v>
      </c>
      <c r="GM262">
        <v>18.28997</v>
      </c>
      <c r="GN262" s="1">
        <v>1.7643869999999999E-2</v>
      </c>
      <c r="GO262" s="1">
        <v>13.710929999999999</v>
      </c>
      <c r="GP262">
        <v>0.83138679999999998</v>
      </c>
      <c r="GQ262">
        <v>17.88636</v>
      </c>
      <c r="GR262" s="1">
        <v>1.5418889999999999E-2</v>
      </c>
      <c r="GS262" s="1">
        <v>11.96209</v>
      </c>
      <c r="GT262">
        <v>0.83105799999999996</v>
      </c>
      <c r="GU262">
        <v>18.33492</v>
      </c>
      <c r="GV262" s="1">
        <v>1.352222E-2</v>
      </c>
      <c r="GW262" s="1">
        <v>10.48371</v>
      </c>
      <c r="GX262">
        <v>0.83093499999999998</v>
      </c>
      <c r="GY262">
        <v>18.986650000000001</v>
      </c>
      <c r="GZ262" s="1">
        <v>1.1797119999999999E-2</v>
      </c>
      <c r="HA262" s="1">
        <v>9.1569319999999994</v>
      </c>
      <c r="HB262">
        <v>0.83086070000000001</v>
      </c>
      <c r="HC262">
        <v>19.709019999999999</v>
      </c>
      <c r="HD262" s="1">
        <v>1.0102669999999999E-2</v>
      </c>
      <c r="HE262" s="1">
        <v>7.8722909999999997</v>
      </c>
      <c r="HF262">
        <v>0.83089310000000005</v>
      </c>
      <c r="HG262">
        <v>20.401669999999999</v>
      </c>
      <c r="HH262" s="1">
        <v>8.3987560000000003E-3</v>
      </c>
      <c r="HI262" s="1">
        <v>6.5818510000000003</v>
      </c>
      <c r="HJ262">
        <v>0.83095379999999996</v>
      </c>
      <c r="HK262">
        <v>20.606839999999998</v>
      </c>
      <c r="HL262" s="1">
        <v>6.76473E-3</v>
      </c>
      <c r="HM262" s="1">
        <v>5.3305280000000002</v>
      </c>
      <c r="HN262">
        <v>0.83107679999999995</v>
      </c>
      <c r="HO262">
        <v>20.130310000000001</v>
      </c>
      <c r="HP262" s="1">
        <v>5.3355140000000004E-3</v>
      </c>
      <c r="HQ262" s="1">
        <v>4.2162040000000003</v>
      </c>
      <c r="HR262">
        <v>0.83122070000000003</v>
      </c>
      <c r="HS262">
        <v>19.45092</v>
      </c>
      <c r="HT262" s="1">
        <v>4.207672E-3</v>
      </c>
      <c r="HU262" s="1">
        <v>3.3200180000000001</v>
      </c>
      <c r="HV262">
        <v>0.83139989999999997</v>
      </c>
      <c r="HW262">
        <v>18.884450000000001</v>
      </c>
      <c r="HX262" s="1">
        <v>3.3943990000000002E-3</v>
      </c>
      <c r="HY262" s="1">
        <v>2.6633270000000002</v>
      </c>
      <c r="HZ262">
        <v>0.83154620000000001</v>
      </c>
      <c r="IA262">
        <v>19.169360000000001</v>
      </c>
      <c r="IB262" s="1">
        <v>2.8412659999999998E-3</v>
      </c>
      <c r="IC262" s="1">
        <v>2.212628</v>
      </c>
      <c r="ID262">
        <v>0.83167029999999997</v>
      </c>
      <c r="IE262">
        <v>19.968150000000001</v>
      </c>
      <c r="IF262" s="1">
        <v>2.4702579999999999E-3</v>
      </c>
      <c r="IG262" s="1">
        <v>1.9102650000000001</v>
      </c>
      <c r="IH262">
        <v>0.83178260000000004</v>
      </c>
      <c r="II262">
        <v>20.83961</v>
      </c>
      <c r="IJ262" s="1">
        <v>2.2106119999999998E-3</v>
      </c>
      <c r="IK262" s="1">
        <v>1.7011419999999999</v>
      </c>
      <c r="IL262">
        <v>0.83189270000000004</v>
      </c>
      <c r="IM262">
        <v>21.607230000000001</v>
      </c>
      <c r="IN262" s="1">
        <v>2.0145010000000001E-3</v>
      </c>
      <c r="IO262" s="1">
        <v>1.5456019999999999</v>
      </c>
      <c r="IP262">
        <v>0.83196820000000005</v>
      </c>
      <c r="IQ262">
        <v>21.71555</v>
      </c>
      <c r="IR262" s="1">
        <v>1.855914E-3</v>
      </c>
      <c r="IS262" s="1">
        <v>1.4212210000000001</v>
      </c>
      <c r="IT262">
        <v>0.83204069999999997</v>
      </c>
      <c r="IU262">
        <v>21.273230000000002</v>
      </c>
      <c r="IV262" s="1">
        <v>1.7236440000000001E-3</v>
      </c>
      <c r="IW262" s="1">
        <v>1.3180540000000001</v>
      </c>
      <c r="IX262">
        <v>0.83208320000000002</v>
      </c>
      <c r="IY262">
        <v>20.717860000000002</v>
      </c>
      <c r="IZ262" s="1">
        <v>1.6130669999999999E-3</v>
      </c>
      <c r="JA262" s="1">
        <v>1.2317549999999999</v>
      </c>
      <c r="JB262">
        <v>0.83213619999999999</v>
      </c>
      <c r="JC262">
        <v>20.289169999999999</v>
      </c>
      <c r="JD262" s="1">
        <v>1.5207370000000001E-3</v>
      </c>
      <c r="JE262" s="1">
        <v>1.1596439999999999</v>
      </c>
      <c r="JF262">
        <v>0.83213689999999996</v>
      </c>
      <c r="JG262">
        <v>20.414809999999999</v>
      </c>
      <c r="JH262" s="1">
        <v>1.4437499999999999E-3</v>
      </c>
      <c r="JI262" s="1">
        <v>1.0995969999999999</v>
      </c>
      <c r="JJ262">
        <v>0.83217289999999999</v>
      </c>
      <c r="JK262">
        <v>20.639479999999999</v>
      </c>
      <c r="JL262" s="1">
        <v>1.380675E-3</v>
      </c>
      <c r="JM262" s="1">
        <v>1.0500910000000001</v>
      </c>
      <c r="JN262">
        <v>0.83217870000000005</v>
      </c>
      <c r="JO262">
        <v>21.089700000000001</v>
      </c>
      <c r="JP262" s="1">
        <v>1.329659E-3</v>
      </c>
      <c r="JQ262" s="1">
        <v>1.010084</v>
      </c>
      <c r="JR262">
        <v>0.83219310000000002</v>
      </c>
      <c r="JS262">
        <v>21.234300000000001</v>
      </c>
      <c r="JT262" s="1">
        <v>1.2888450000000001E-3</v>
      </c>
      <c r="JU262" s="1">
        <v>0.9779736</v>
      </c>
      <c r="JV262">
        <v>0.83219220000000005</v>
      </c>
      <c r="JW262">
        <v>21.031939999999999</v>
      </c>
      <c r="JX262" s="1">
        <v>1.2537150000000001E-3</v>
      </c>
      <c r="JY262" s="1">
        <v>0.95092449999999995</v>
      </c>
      <c r="JZ262">
        <v>0.83218360000000002</v>
      </c>
      <c r="KA262">
        <v>20.574200000000001</v>
      </c>
      <c r="KB262" s="1">
        <v>1.2199590000000001E-3</v>
      </c>
      <c r="KC262" s="1">
        <v>0.9254173</v>
      </c>
      <c r="KD262">
        <v>0.83217229999999998</v>
      </c>
      <c r="KE262">
        <v>19.978660000000001</v>
      </c>
      <c r="KF262" s="1">
        <v>1.184044E-3</v>
      </c>
      <c r="KG262" s="1">
        <v>0.89870620000000001</v>
      </c>
      <c r="KH262">
        <v>0.83219469999999995</v>
      </c>
      <c r="KI262">
        <v>19.417940000000002</v>
      </c>
      <c r="KJ262" s="1">
        <v>1.145103E-3</v>
      </c>
      <c r="KK262" s="1">
        <v>0.86975009999999997</v>
      </c>
      <c r="KL262">
        <v>0.83219089999999996</v>
      </c>
      <c r="KM262">
        <v>19.530259999999998</v>
      </c>
      <c r="KN262" s="1">
        <v>1.10385E-3</v>
      </c>
      <c r="KO262" s="1">
        <v>0.83886249999999996</v>
      </c>
      <c r="KP262">
        <v>0.83218879999999995</v>
      </c>
      <c r="KQ262">
        <v>19.682950000000002</v>
      </c>
      <c r="KR262" s="1">
        <v>1.061588E-3</v>
      </c>
      <c r="KS262" s="1">
        <v>0.80703119999999995</v>
      </c>
      <c r="KT262">
        <v>0.83216590000000001</v>
      </c>
      <c r="KU262">
        <v>20.057200000000002</v>
      </c>
      <c r="KV262" s="1">
        <v>1.0195060000000001E-3</v>
      </c>
      <c r="KW262" s="1">
        <v>0.77523229999999999</v>
      </c>
      <c r="KX262">
        <v>0.832179</v>
      </c>
      <c r="KY262">
        <v>20.41168</v>
      </c>
      <c r="KZ262" s="1">
        <v>9.7857799999999991E-4</v>
      </c>
      <c r="LA262" s="1">
        <v>0.74415169999999997</v>
      </c>
      <c r="LB262">
        <v>0.83217680000000005</v>
      </c>
      <c r="LC262">
        <v>20.371569999999998</v>
      </c>
      <c r="LD262" s="1">
        <v>9.3918850000000004E-4</v>
      </c>
      <c r="LE262" s="1">
        <v>0.71420039999999996</v>
      </c>
      <c r="LF262">
        <v>0.83218749999999997</v>
      </c>
      <c r="LG262">
        <v>19.814859999999999</v>
      </c>
      <c r="LH262" s="1">
        <v>9.0157759999999997E-4</v>
      </c>
      <c r="LI262" s="1">
        <v>0.68552449999999998</v>
      </c>
      <c r="LJ262">
        <v>0.83217300000000005</v>
      </c>
      <c r="LK262">
        <v>19.083390000000001</v>
      </c>
      <c r="LL262" s="1">
        <v>8.6557949999999995E-4</v>
      </c>
      <c r="LM262" s="1">
        <v>0.65816490000000005</v>
      </c>
      <c r="LN262">
        <v>0.83218890000000001</v>
      </c>
      <c r="LO262">
        <v>18.595510000000001</v>
      </c>
      <c r="LP262" s="1">
        <v>8.3134419999999999E-4</v>
      </c>
      <c r="LQ262" s="1">
        <v>0.63212380000000001</v>
      </c>
      <c r="LR262">
        <v>0.83218179999999997</v>
      </c>
      <c r="LS262">
        <v>19.021540000000002</v>
      </c>
      <c r="LT262" s="1">
        <v>7.9873200000000002E-4</v>
      </c>
      <c r="LU262" s="1">
        <v>0.60729120000000003</v>
      </c>
      <c r="LV262">
        <v>0.83217810000000003</v>
      </c>
      <c r="LW262">
        <v>19.60248</v>
      </c>
      <c r="LX262" s="1">
        <v>7.6754920000000003E-4</v>
      </c>
      <c r="LY262" s="1">
        <v>0.58356370000000002</v>
      </c>
      <c r="LZ262">
        <v>0.8321693</v>
      </c>
      <c r="MA262">
        <v>20.289570000000001</v>
      </c>
      <c r="MB262" s="1">
        <v>7.3770970000000004E-4</v>
      </c>
      <c r="MC262" s="1">
        <v>0.56084540000000005</v>
      </c>
      <c r="MD262">
        <v>0.83219310000000002</v>
      </c>
      <c r="ME262">
        <v>21.046050000000001</v>
      </c>
      <c r="MF262" s="1">
        <v>7.0914160000000003E-4</v>
      </c>
      <c r="MG262" s="1">
        <v>0.53909549999999995</v>
      </c>
      <c r="MH262">
        <v>0.83215669999999997</v>
      </c>
      <c r="MI262">
        <v>21.205459999999999</v>
      </c>
      <c r="MJ262" s="1">
        <v>6.8190160000000004E-4</v>
      </c>
      <c r="MK262" s="1">
        <v>0.51837180000000005</v>
      </c>
      <c r="ML262">
        <v>0.83212489999999995</v>
      </c>
      <c r="MM262">
        <v>20.66206</v>
      </c>
      <c r="MN262" s="1">
        <v>6.561084E-4</v>
      </c>
      <c r="MO262" s="1">
        <v>0.49869400000000003</v>
      </c>
      <c r="MP262">
        <v>0.83210510000000004</v>
      </c>
      <c r="MQ262">
        <v>20.033270000000002</v>
      </c>
      <c r="MR262" s="1">
        <v>6.3142540000000005E-4</v>
      </c>
      <c r="MS262" s="1">
        <v>0.47993770000000002</v>
      </c>
      <c r="MT262">
        <v>0.83203830000000001</v>
      </c>
      <c r="MU262">
        <v>19.551829999999999</v>
      </c>
      <c r="MV262" s="1">
        <v>6.0785180000000002E-4</v>
      </c>
      <c r="MW262" s="1">
        <v>0.46202660000000001</v>
      </c>
      <c r="MX262">
        <v>0.8319801</v>
      </c>
      <c r="MY262">
        <v>19.878910000000001</v>
      </c>
      <c r="MZ262" s="1">
        <v>5.8537119999999996E-4</v>
      </c>
      <c r="NA262" s="1">
        <v>0.44492730000000003</v>
      </c>
      <c r="NB262">
        <v>0.83186059999999995</v>
      </c>
      <c r="NC262">
        <v>20.50384</v>
      </c>
      <c r="ND262" s="1">
        <v>5.638498E-4</v>
      </c>
      <c r="NE262" s="1">
        <v>0.42861569999999999</v>
      </c>
      <c r="NF262">
        <v>0.83171879999999998</v>
      </c>
      <c r="NG262">
        <v>21.171399999999998</v>
      </c>
      <c r="NH262" s="1">
        <v>5.4343480000000003E-4</v>
      </c>
      <c r="NI262" s="1">
        <v>0.41311690000000001</v>
      </c>
      <c r="NJ262">
        <v>0.83158759999999998</v>
      </c>
      <c r="NK262">
        <v>21.83728</v>
      </c>
      <c r="NL262" s="1">
        <v>5.2406410000000001E-4</v>
      </c>
      <c r="NM262" s="1">
        <v>0.3983989</v>
      </c>
      <c r="NN262">
        <v>0.83142729999999998</v>
      </c>
      <c r="NO262">
        <v>21.90296</v>
      </c>
      <c r="NP262" s="1">
        <v>5.0559349999999999E-4</v>
      </c>
      <c r="NQ262" s="1">
        <v>0.38438139999999998</v>
      </c>
      <c r="NR262">
        <v>0.83123579999999997</v>
      </c>
      <c r="NS262">
        <v>21.502230000000001</v>
      </c>
      <c r="NT262" s="1">
        <v>4.8790070000000001E-4</v>
      </c>
      <c r="NU262" s="1">
        <v>0.37098160000000002</v>
      </c>
      <c r="NV262">
        <v>0.83105249999999997</v>
      </c>
      <c r="NW262">
        <v>21.000830000000001</v>
      </c>
      <c r="NX262" s="1">
        <v>4.710041E-4</v>
      </c>
      <c r="NY262" s="1">
        <v>0.35817359999999998</v>
      </c>
      <c r="NZ262">
        <v>0.83085509999999996</v>
      </c>
      <c r="OA262">
        <v>20.622620000000001</v>
      </c>
      <c r="OB262" s="1">
        <v>4.5481079999999999E-4</v>
      </c>
      <c r="OC262" s="1">
        <v>0.34589969999999998</v>
      </c>
      <c r="OD262">
        <v>0.83069409999999999</v>
      </c>
      <c r="OE262">
        <v>20.508299999999998</v>
      </c>
      <c r="OF262" s="1">
        <v>4.3964310000000001E-4</v>
      </c>
      <c r="OG262" s="1">
        <v>0.33432299999999998</v>
      </c>
      <c r="OH262">
        <v>0.83054870000000003</v>
      </c>
      <c r="OI262">
        <v>21.010400000000001</v>
      </c>
      <c r="OJ262" s="1">
        <v>4.2591919999999999E-4</v>
      </c>
      <c r="OK262" s="1">
        <v>0.32378879999999999</v>
      </c>
    </row>
    <row r="263" spans="1:401" x14ac:dyDescent="0.35">
      <c r="A263">
        <v>269</v>
      </c>
      <c r="B263" t="s">
        <v>4</v>
      </c>
      <c r="C263" t="s">
        <v>181</v>
      </c>
      <c r="D263" t="s">
        <v>269</v>
      </c>
      <c r="E263">
        <v>901.35760000000005</v>
      </c>
      <c r="F263">
        <v>0.48073769999999999</v>
      </c>
      <c r="G263">
        <v>17.539380000000001</v>
      </c>
      <c r="H263">
        <v>0</v>
      </c>
      <c r="I263">
        <v>0</v>
      </c>
      <c r="J263">
        <v>0.47938330000000001</v>
      </c>
      <c r="K263">
        <v>17.5855</v>
      </c>
      <c r="L263">
        <v>0</v>
      </c>
      <c r="M263">
        <v>0</v>
      </c>
      <c r="N263">
        <v>0.47799829999999999</v>
      </c>
      <c r="O263">
        <v>17.94594</v>
      </c>
      <c r="P263">
        <v>0</v>
      </c>
      <c r="Q263">
        <v>0</v>
      </c>
      <c r="R263">
        <v>0.47659000000000001</v>
      </c>
      <c r="S263">
        <v>17.884309999999999</v>
      </c>
      <c r="T263">
        <v>0</v>
      </c>
      <c r="U263">
        <v>0</v>
      </c>
      <c r="V263">
        <v>0.47513460000000002</v>
      </c>
      <c r="W263">
        <v>17.876519999999999</v>
      </c>
      <c r="X263">
        <v>0</v>
      </c>
      <c r="Y263">
        <v>0</v>
      </c>
      <c r="Z263">
        <v>0.4736533</v>
      </c>
      <c r="AA263">
        <v>17.476009999999999</v>
      </c>
      <c r="AB263">
        <v>0</v>
      </c>
      <c r="AC263">
        <v>0</v>
      </c>
      <c r="AD263">
        <v>0.4721436</v>
      </c>
      <c r="AE263">
        <v>17.184100000000001</v>
      </c>
      <c r="AF263">
        <v>0</v>
      </c>
      <c r="AG263">
        <v>0</v>
      </c>
      <c r="AH263">
        <v>0.47058230000000001</v>
      </c>
      <c r="AI263">
        <v>17.082850000000001</v>
      </c>
      <c r="AJ263">
        <v>0</v>
      </c>
      <c r="AK263">
        <v>0</v>
      </c>
      <c r="AL263">
        <v>0.46897149999999999</v>
      </c>
      <c r="AM263">
        <v>17.067550000000001</v>
      </c>
      <c r="AN263">
        <v>0</v>
      </c>
      <c r="AO263">
        <v>0</v>
      </c>
      <c r="AP263">
        <v>0.46734229999999999</v>
      </c>
      <c r="AQ263">
        <v>17.109380000000002</v>
      </c>
      <c r="AR263">
        <v>0</v>
      </c>
      <c r="AS263">
        <v>0</v>
      </c>
      <c r="AT263">
        <v>0.46566299999999999</v>
      </c>
      <c r="AU263">
        <v>17.473230000000001</v>
      </c>
      <c r="AV263">
        <v>0</v>
      </c>
      <c r="AW263">
        <v>0</v>
      </c>
      <c r="AX263">
        <v>0.46396759999999998</v>
      </c>
      <c r="AY263">
        <v>17.403420000000001</v>
      </c>
      <c r="AZ263">
        <v>0</v>
      </c>
      <c r="BA263">
        <v>0</v>
      </c>
      <c r="BB263">
        <v>0.46239940000000002</v>
      </c>
      <c r="BC263">
        <v>17.20392</v>
      </c>
      <c r="BD263">
        <v>0</v>
      </c>
      <c r="BE263" s="1">
        <v>-2.448807E-32</v>
      </c>
      <c r="BF263">
        <v>0.46086519999999997</v>
      </c>
      <c r="BG263">
        <v>17.00245</v>
      </c>
      <c r="BH263" s="1">
        <v>9.1088809999999998E-21</v>
      </c>
      <c r="BI263" s="1">
        <v>3.7549040000000003E-18</v>
      </c>
      <c r="BJ263">
        <v>0.45931569999999999</v>
      </c>
      <c r="BK263">
        <v>16.64283</v>
      </c>
      <c r="BL263" s="1">
        <v>5.398607E-14</v>
      </c>
      <c r="BM263" s="1">
        <v>2.224931E-11</v>
      </c>
      <c r="BN263">
        <v>0.45775769999999999</v>
      </c>
      <c r="BO263">
        <v>16.40795</v>
      </c>
      <c r="BP263" s="1">
        <v>5.0544570000000002E-9</v>
      </c>
      <c r="BQ263" s="1">
        <v>1.875544E-6</v>
      </c>
      <c r="BR263">
        <v>0.45618330000000001</v>
      </c>
      <c r="BS263">
        <v>16.35089</v>
      </c>
      <c r="BT263" s="1">
        <v>5.1971029999999996E-6</v>
      </c>
      <c r="BU263" s="1">
        <v>1.8714000000000001E-3</v>
      </c>
      <c r="BV263">
        <v>0.45462259999999999</v>
      </c>
      <c r="BW263">
        <v>16.688939999999999</v>
      </c>
      <c r="BX263" s="1">
        <v>8.0616040000000002E-4</v>
      </c>
      <c r="BY263">
        <v>0.29461949999999998</v>
      </c>
      <c r="BZ263">
        <v>0.45304369999999999</v>
      </c>
      <c r="CA263">
        <v>17.234290000000001</v>
      </c>
      <c r="CB263" s="1">
        <v>3.569609E-2</v>
      </c>
      <c r="CC263">
        <v>13.33699</v>
      </c>
      <c r="CD263">
        <v>0.45138620000000002</v>
      </c>
      <c r="CE263">
        <v>17.690069999999999</v>
      </c>
      <c r="CF263">
        <v>0.60521930000000002</v>
      </c>
      <c r="CG263">
        <v>231.6764</v>
      </c>
      <c r="CH263">
        <v>0.44957130000000001</v>
      </c>
      <c r="CI263">
        <v>17.840599999999998</v>
      </c>
      <c r="CJ263">
        <v>4.7329160000000003</v>
      </c>
      <c r="CK263">
        <v>1853.6949999999999</v>
      </c>
      <c r="CL263">
        <v>0.44764429999999999</v>
      </c>
      <c r="CM263">
        <v>17.457360000000001</v>
      </c>
      <c r="CN263">
        <v>19.444710000000001</v>
      </c>
      <c r="CO263">
        <v>7785.915</v>
      </c>
      <c r="CP263">
        <v>0.44579079999999999</v>
      </c>
      <c r="CQ263">
        <v>16.90606</v>
      </c>
      <c r="CR263">
        <v>46.526609999999998</v>
      </c>
      <c r="CS263">
        <v>19010.95</v>
      </c>
      <c r="CT263">
        <v>0.44350519999999999</v>
      </c>
      <c r="CU263">
        <v>16.517230000000001</v>
      </c>
      <c r="CV263">
        <v>70.178830000000005</v>
      </c>
      <c r="CW263">
        <v>29244.81</v>
      </c>
      <c r="CX263">
        <v>0.44088529999999998</v>
      </c>
      <c r="CY263">
        <v>16.365680000000001</v>
      </c>
      <c r="CZ263">
        <v>71.445430000000002</v>
      </c>
      <c r="DA263">
        <v>30330.05</v>
      </c>
      <c r="DB263">
        <v>0.4381234</v>
      </c>
      <c r="DC263">
        <v>16.793099999999999</v>
      </c>
      <c r="DD263">
        <v>52.021709999999999</v>
      </c>
      <c r="DE263">
        <v>22466.17</v>
      </c>
      <c r="DF263">
        <v>0.43506149999999999</v>
      </c>
      <c r="DG263">
        <v>17.55132</v>
      </c>
      <c r="DH263">
        <v>28.534099999999999</v>
      </c>
      <c r="DI263">
        <v>12519.82</v>
      </c>
      <c r="DJ263">
        <v>0.43176110000000001</v>
      </c>
      <c r="DK263">
        <v>18.101800000000001</v>
      </c>
      <c r="DL263">
        <v>12.348800000000001</v>
      </c>
      <c r="DM263">
        <v>5498.4440000000004</v>
      </c>
      <c r="DN263">
        <v>0.42830210000000002</v>
      </c>
      <c r="DO263">
        <v>18.422470000000001</v>
      </c>
      <c r="DP263">
        <v>4.4128759999999998</v>
      </c>
      <c r="DQ263">
        <v>1990.7550000000001</v>
      </c>
      <c r="DR263">
        <v>0.42493049999999999</v>
      </c>
      <c r="DS263">
        <v>18.230139999999999</v>
      </c>
      <c r="DT263">
        <v>1.374444</v>
      </c>
      <c r="DU263">
        <v>626.4941</v>
      </c>
      <c r="DV263">
        <v>0.42140529999999998</v>
      </c>
      <c r="DW263">
        <v>17.695460000000001</v>
      </c>
      <c r="DX263">
        <v>0.41024769999999999</v>
      </c>
      <c r="DY263">
        <v>187.85910000000001</v>
      </c>
      <c r="DZ263">
        <v>0.41808440000000002</v>
      </c>
      <c r="EA263">
        <v>17.13081</v>
      </c>
      <c r="EB263" s="1">
        <v>0.1446279</v>
      </c>
      <c r="EC263">
        <v>65.753609999999995</v>
      </c>
      <c r="ED263">
        <v>0.41471079999999999</v>
      </c>
      <c r="EE263">
        <v>16.73141</v>
      </c>
      <c r="EF263" s="1">
        <v>7.8549419999999995E-2</v>
      </c>
      <c r="EG263">
        <v>35.16151</v>
      </c>
      <c r="EH263">
        <v>0.41161429999999999</v>
      </c>
      <c r="EI263">
        <v>16.880769999999998</v>
      </c>
      <c r="EJ263" s="1">
        <v>6.3759560000000007E-2</v>
      </c>
      <c r="EK263">
        <v>28.32394</v>
      </c>
      <c r="EL263">
        <v>0.40868169999999998</v>
      </c>
      <c r="EM263">
        <v>17.439080000000001</v>
      </c>
      <c r="EN263" s="1">
        <v>6.1423419999999999E-2</v>
      </c>
      <c r="EO263" s="1">
        <v>27.302720000000001</v>
      </c>
      <c r="EP263">
        <v>0.40550140000000001</v>
      </c>
      <c r="EQ263">
        <v>18.13627</v>
      </c>
      <c r="ER263" s="1">
        <v>6.1230449999999999E-2</v>
      </c>
      <c r="ES263" s="1">
        <v>27.347519999999999</v>
      </c>
      <c r="ET263">
        <v>0.40220879999999998</v>
      </c>
      <c r="EU263">
        <v>18.630320000000001</v>
      </c>
      <c r="EV263" s="1">
        <v>6.0292020000000002E-2</v>
      </c>
      <c r="EW263" s="1">
        <v>27.091899999999999</v>
      </c>
      <c r="EX263">
        <v>0.39964929999999999</v>
      </c>
      <c r="EY263">
        <v>18.546779999999998</v>
      </c>
      <c r="EZ263" s="1">
        <v>5.7983859999999998E-2</v>
      </c>
      <c r="FA263" s="1">
        <v>26.16685</v>
      </c>
      <c r="FB263">
        <v>0.39716099999999999</v>
      </c>
      <c r="FC263">
        <v>18.084350000000001</v>
      </c>
      <c r="FD263" s="1">
        <v>5.4451279999999998E-2</v>
      </c>
      <c r="FE263" s="1">
        <v>24.66751</v>
      </c>
      <c r="FF263">
        <v>0.39486199999999999</v>
      </c>
      <c r="FG263">
        <v>17.542179999999998</v>
      </c>
      <c r="FH263" s="1">
        <v>5.0236429999999999E-2</v>
      </c>
      <c r="FI263" s="1">
        <v>22.83136</v>
      </c>
      <c r="FJ263">
        <v>0.39275910000000003</v>
      </c>
      <c r="FK263">
        <v>17.203499999999998</v>
      </c>
      <c r="FL263" s="1">
        <v>4.5784520000000002E-2</v>
      </c>
      <c r="FM263" s="1">
        <v>20.85934</v>
      </c>
      <c r="FN263">
        <v>0.39105250000000003</v>
      </c>
      <c r="FO263">
        <v>17.71791</v>
      </c>
      <c r="FP263" s="1">
        <v>4.1331380000000001E-2</v>
      </c>
      <c r="FQ263" s="1">
        <v>18.863199999999999</v>
      </c>
      <c r="FR263">
        <v>0.38948919999999998</v>
      </c>
      <c r="FS263">
        <v>18.367529999999999</v>
      </c>
      <c r="FT263" s="1">
        <v>3.6916699999999997E-2</v>
      </c>
      <c r="FU263" s="1">
        <v>16.879529999999999</v>
      </c>
      <c r="FV263">
        <v>0.3881194</v>
      </c>
      <c r="FW263">
        <v>18.985569999999999</v>
      </c>
      <c r="FX263" s="1">
        <v>3.2554680000000003E-2</v>
      </c>
      <c r="FY263" s="1">
        <v>14.9101</v>
      </c>
      <c r="FZ263">
        <v>0.38697759999999998</v>
      </c>
      <c r="GA263">
        <v>19.312470000000001</v>
      </c>
      <c r="GB263" s="1">
        <v>2.8376539999999999E-2</v>
      </c>
      <c r="GC263" s="1">
        <v>13.01244</v>
      </c>
      <c r="GD263">
        <v>0.3860922</v>
      </c>
      <c r="GE263">
        <v>19.26079</v>
      </c>
      <c r="GF263" s="1">
        <v>2.4552689999999999E-2</v>
      </c>
      <c r="GG263" s="1">
        <v>11.26596</v>
      </c>
      <c r="GH263">
        <v>0.38540279999999999</v>
      </c>
      <c r="GI263">
        <v>18.880120000000002</v>
      </c>
      <c r="GJ263" s="1">
        <v>2.120667E-2</v>
      </c>
      <c r="GK263" s="1">
        <v>9.7313639999999992</v>
      </c>
      <c r="GL263">
        <v>0.3848665</v>
      </c>
      <c r="GM263">
        <v>18.338909999999998</v>
      </c>
      <c r="GN263" s="1">
        <v>1.8379300000000001E-2</v>
      </c>
      <c r="GO263" s="1">
        <v>8.4320260000000005</v>
      </c>
      <c r="GP263">
        <v>0.38446530000000001</v>
      </c>
      <c r="GQ263">
        <v>17.92831</v>
      </c>
      <c r="GR263" s="1">
        <v>1.6032310000000001E-2</v>
      </c>
      <c r="GS263" s="1">
        <v>7.3513109999999999</v>
      </c>
      <c r="GT263">
        <v>0.38419940000000002</v>
      </c>
      <c r="GU263">
        <v>18.35314</v>
      </c>
      <c r="GV263" s="1">
        <v>1.405264E-2</v>
      </c>
      <c r="GW263" s="1">
        <v>6.4418290000000002</v>
      </c>
      <c r="GX263">
        <v>0.38401299999999999</v>
      </c>
      <c r="GY263">
        <v>18.980720000000002</v>
      </c>
      <c r="GZ263" s="1">
        <v>1.2291460000000001E-2</v>
      </c>
      <c r="HA263" s="1">
        <v>5.6343610000000002</v>
      </c>
      <c r="HB263">
        <v>0.38385469999999999</v>
      </c>
      <c r="HC263">
        <v>19.69323</v>
      </c>
      <c r="HD263" s="1">
        <v>1.059565E-2</v>
      </c>
      <c r="HE263" s="1">
        <v>4.8601590000000003</v>
      </c>
      <c r="HF263">
        <v>0.3837661</v>
      </c>
      <c r="HG263">
        <v>20.391559999999998</v>
      </c>
      <c r="HH263" s="1">
        <v>8.8919889999999994E-3</v>
      </c>
      <c r="HI263" s="1">
        <v>4.0830510000000002</v>
      </c>
      <c r="HJ263">
        <v>0.38374599999999998</v>
      </c>
      <c r="HK263">
        <v>20.622060000000001</v>
      </c>
      <c r="HL263" s="1">
        <v>7.2273859999999997E-3</v>
      </c>
      <c r="HM263" s="1">
        <v>3.322247</v>
      </c>
      <c r="HN263">
        <v>0.38376579999999999</v>
      </c>
      <c r="HO263">
        <v>20.1797</v>
      </c>
      <c r="HP263" s="1">
        <v>5.7285859999999999E-3</v>
      </c>
      <c r="HQ263" s="1">
        <v>2.634738</v>
      </c>
      <c r="HR263">
        <v>0.38383780000000001</v>
      </c>
      <c r="HS263">
        <v>19.513839999999998</v>
      </c>
      <c r="HT263" s="1">
        <v>4.5092960000000003E-3</v>
      </c>
      <c r="HU263" s="1">
        <v>2.0731809999999999</v>
      </c>
      <c r="HV263">
        <v>0.38390950000000001</v>
      </c>
      <c r="HW263">
        <v>18.932549999999999</v>
      </c>
      <c r="HX263" s="1">
        <v>3.607425E-3</v>
      </c>
      <c r="HY263" s="1">
        <v>1.656385</v>
      </c>
      <c r="HZ263">
        <v>0.38399480000000002</v>
      </c>
      <c r="IA263">
        <v>19.187539999999998</v>
      </c>
      <c r="IB263" s="1">
        <v>2.9846180000000001E-3</v>
      </c>
      <c r="IC263" s="1">
        <v>1.368061</v>
      </c>
      <c r="ID263">
        <v>0.3840826</v>
      </c>
      <c r="IE263">
        <v>19.957750000000001</v>
      </c>
      <c r="IF263" s="1">
        <v>2.566947E-3</v>
      </c>
      <c r="IG263" s="1">
        <v>1.174552</v>
      </c>
      <c r="IH263">
        <v>0.3841676</v>
      </c>
      <c r="II263">
        <v>20.820080000000001</v>
      </c>
      <c r="IJ263" s="1">
        <v>2.2796320000000002E-3</v>
      </c>
      <c r="IK263" s="1">
        <v>1.041798</v>
      </c>
      <c r="IL263">
        <v>0.3842409</v>
      </c>
      <c r="IM263">
        <v>21.597650000000002</v>
      </c>
      <c r="IN263" s="1">
        <v>2.067836E-3</v>
      </c>
      <c r="IO263" s="1">
        <v>0.94422969999999995</v>
      </c>
      <c r="IP263">
        <v>0.38430049999999999</v>
      </c>
      <c r="IQ263">
        <v>21.732700000000001</v>
      </c>
      <c r="IR263" s="1">
        <v>1.899569E-3</v>
      </c>
      <c r="IS263" s="1">
        <v>0.86692570000000002</v>
      </c>
      <c r="IT263">
        <v>0.38435770000000002</v>
      </c>
      <c r="IU263">
        <v>21.316299999999998</v>
      </c>
      <c r="IV263" s="1">
        <v>1.760164E-3</v>
      </c>
      <c r="IW263" s="1">
        <v>0.80303480000000005</v>
      </c>
      <c r="IX263">
        <v>0.38439459999999998</v>
      </c>
      <c r="IY263">
        <v>20.769500000000001</v>
      </c>
      <c r="IZ263" s="1">
        <v>1.643577E-3</v>
      </c>
      <c r="JA263" s="1">
        <v>0.7495849</v>
      </c>
      <c r="JB263">
        <v>0.38443769999999999</v>
      </c>
      <c r="JC263">
        <v>20.32949</v>
      </c>
      <c r="JD263" s="1">
        <v>1.546225E-3</v>
      </c>
      <c r="JE263" s="1">
        <v>0.70492770000000005</v>
      </c>
      <c r="JF263">
        <v>0.38446069999999999</v>
      </c>
      <c r="JG263">
        <v>20.432210000000001</v>
      </c>
      <c r="JH263" s="1">
        <v>1.46491E-3</v>
      </c>
      <c r="JI263" s="1">
        <v>0.66770130000000005</v>
      </c>
      <c r="JJ263">
        <v>0.38447589999999998</v>
      </c>
      <c r="JK263">
        <v>20.633900000000001</v>
      </c>
      <c r="JL263" s="1">
        <v>1.3979610000000001E-3</v>
      </c>
      <c r="JM263" s="1">
        <v>0.63695029999999997</v>
      </c>
      <c r="JN263">
        <v>0.38447249999999999</v>
      </c>
      <c r="JO263">
        <v>21.06916</v>
      </c>
      <c r="JP263" s="1">
        <v>1.3434670000000001E-3</v>
      </c>
      <c r="JQ263" s="1">
        <v>0.61201229999999995</v>
      </c>
      <c r="JR263">
        <v>0.38448549999999998</v>
      </c>
      <c r="JS263">
        <v>21.22495</v>
      </c>
      <c r="JT263" s="1">
        <v>1.300055E-3</v>
      </c>
      <c r="JU263" s="1">
        <v>0.59203269999999997</v>
      </c>
      <c r="JV263">
        <v>0.38448840000000001</v>
      </c>
      <c r="JW263">
        <v>21.050550000000001</v>
      </c>
      <c r="JX263" s="1">
        <v>1.263599E-3</v>
      </c>
      <c r="JY263" s="1">
        <v>0.57540040000000003</v>
      </c>
      <c r="JZ263">
        <v>0.38449299999999997</v>
      </c>
      <c r="KA263">
        <v>20.624420000000001</v>
      </c>
      <c r="KB263" s="1">
        <v>1.229836E-3</v>
      </c>
      <c r="KC263" s="1">
        <v>0.56001290000000004</v>
      </c>
      <c r="KD263">
        <v>0.38449470000000002</v>
      </c>
      <c r="KE263">
        <v>20.043600000000001</v>
      </c>
      <c r="KF263" s="1">
        <v>1.194666E-3</v>
      </c>
      <c r="KG263" s="1">
        <v>0.54408400000000001</v>
      </c>
      <c r="KH263">
        <v>0.38449309999999998</v>
      </c>
      <c r="KI263">
        <v>19.474920000000001</v>
      </c>
      <c r="KJ263" s="1">
        <v>1.1566040000000001E-3</v>
      </c>
      <c r="KK263" s="1">
        <v>0.52684120000000001</v>
      </c>
      <c r="KL263">
        <v>0.38449090000000002</v>
      </c>
      <c r="KM263">
        <v>19.55574</v>
      </c>
      <c r="KN263" s="1">
        <v>1.1159410000000001E-3</v>
      </c>
      <c r="KO263" s="1">
        <v>0.5083725</v>
      </c>
      <c r="KP263">
        <v>0.38449410000000001</v>
      </c>
      <c r="KQ263">
        <v>19.680910000000001</v>
      </c>
      <c r="KR263" s="1">
        <v>1.073875E-3</v>
      </c>
      <c r="KS263" s="1">
        <v>0.48923640000000002</v>
      </c>
      <c r="KT263">
        <v>0.38449319999999998</v>
      </c>
      <c r="KU263">
        <v>20.040569999999999</v>
      </c>
      <c r="KV263" s="1">
        <v>1.0316189999999999E-3</v>
      </c>
      <c r="KW263" s="1">
        <v>0.47003210000000001</v>
      </c>
      <c r="KX263">
        <v>0.384496</v>
      </c>
      <c r="KY263">
        <v>20.407869999999999</v>
      </c>
      <c r="KZ263" s="1">
        <v>9.9030730000000005E-4</v>
      </c>
      <c r="LA263" s="1">
        <v>0.45121600000000001</v>
      </c>
      <c r="LB263">
        <v>0.38450089999999998</v>
      </c>
      <c r="LC263">
        <v>20.397829999999999</v>
      </c>
      <c r="LD263" s="1">
        <v>9.504604E-4</v>
      </c>
      <c r="LE263" s="1">
        <v>0.43305949999999999</v>
      </c>
      <c r="LF263">
        <v>0.38449610000000001</v>
      </c>
      <c r="LG263">
        <v>19.875900000000001</v>
      </c>
      <c r="LH263" s="1">
        <v>9.1235209999999999E-4</v>
      </c>
      <c r="LI263" s="1">
        <v>0.41566249999999999</v>
      </c>
      <c r="LJ263">
        <v>0.38449640000000002</v>
      </c>
      <c r="LK263">
        <v>19.156739999999999</v>
      </c>
      <c r="LL263" s="1">
        <v>8.7584469999999999E-4</v>
      </c>
      <c r="LM263" s="1">
        <v>0.39905279999999999</v>
      </c>
      <c r="LN263">
        <v>0.38450289999999998</v>
      </c>
      <c r="LO263">
        <v>18.654440000000001</v>
      </c>
      <c r="LP263" s="1">
        <v>8.4110990000000002E-4</v>
      </c>
      <c r="LQ263" s="1">
        <v>0.38324390000000003</v>
      </c>
      <c r="LR263">
        <v>0.38450040000000002</v>
      </c>
      <c r="LS263">
        <v>19.053840000000001</v>
      </c>
      <c r="LT263" s="1">
        <v>8.0806339999999995E-4</v>
      </c>
      <c r="LU263" s="1">
        <v>0.36817640000000001</v>
      </c>
      <c r="LV263">
        <v>0.38449929999999999</v>
      </c>
      <c r="LW263">
        <v>19.611689999999999</v>
      </c>
      <c r="LX263" s="1">
        <v>7.7647220000000002E-4</v>
      </c>
      <c r="LY263" s="1">
        <v>0.35378080000000001</v>
      </c>
      <c r="LZ263">
        <v>0.38449719999999998</v>
      </c>
      <c r="MA263">
        <v>20.28895</v>
      </c>
      <c r="MB263" s="1">
        <v>7.4626520000000004E-4</v>
      </c>
      <c r="MC263" s="1">
        <v>0.34000360000000002</v>
      </c>
      <c r="MD263">
        <v>0.38449410000000001</v>
      </c>
      <c r="ME263">
        <v>21.047509999999999</v>
      </c>
      <c r="MF263" s="1">
        <v>7.1730130000000004E-4</v>
      </c>
      <c r="MG263" s="1">
        <v>0.32680340000000002</v>
      </c>
      <c r="MH263">
        <v>0.38448880000000002</v>
      </c>
      <c r="MI263">
        <v>21.22747</v>
      </c>
      <c r="MJ263" s="1">
        <v>6.8967319999999998E-4</v>
      </c>
      <c r="MK263" s="1">
        <v>0.31422040000000001</v>
      </c>
      <c r="ML263">
        <v>0.38447619999999999</v>
      </c>
      <c r="MM263">
        <v>20.710909999999998</v>
      </c>
      <c r="MN263" s="1">
        <v>6.6348679999999997E-4</v>
      </c>
      <c r="MO263" s="1">
        <v>0.30227009999999999</v>
      </c>
      <c r="MP263">
        <v>0.38447170000000003</v>
      </c>
      <c r="MQ263">
        <v>20.093540000000001</v>
      </c>
      <c r="MR263" s="1">
        <v>6.3846780000000004E-4</v>
      </c>
      <c r="MS263" s="1">
        <v>0.29088639999999999</v>
      </c>
      <c r="MT263">
        <v>0.38443290000000002</v>
      </c>
      <c r="MU263">
        <v>19.603149999999999</v>
      </c>
      <c r="MV263" s="1">
        <v>6.1457440000000003E-4</v>
      </c>
      <c r="MW263" s="1">
        <v>0.28001969999999998</v>
      </c>
      <c r="MX263">
        <v>0.3843955</v>
      </c>
      <c r="MY263">
        <v>19.914200000000001</v>
      </c>
      <c r="MZ263" s="1">
        <v>5.9178219999999997E-4</v>
      </c>
      <c r="NA263" s="1">
        <v>0.26964290000000002</v>
      </c>
      <c r="NB263">
        <v>0.38433970000000001</v>
      </c>
      <c r="NC263">
        <v>20.515889999999999</v>
      </c>
      <c r="ND263" s="1">
        <v>5.6996640000000001E-4</v>
      </c>
      <c r="NE263" s="1">
        <v>0.2597429</v>
      </c>
      <c r="NF263">
        <v>0.38426450000000001</v>
      </c>
      <c r="NG263">
        <v>21.168279999999999</v>
      </c>
      <c r="NH263" s="1">
        <v>5.4923370000000001E-4</v>
      </c>
      <c r="NI263" s="1">
        <v>0.25032900000000002</v>
      </c>
      <c r="NJ263">
        <v>0.3841811</v>
      </c>
      <c r="NK263">
        <v>21.833349999999999</v>
      </c>
      <c r="NL263" s="1">
        <v>5.2957989999999995E-4</v>
      </c>
      <c r="NM263" s="1">
        <v>0.2413961</v>
      </c>
      <c r="NN263">
        <v>0.38407049999999998</v>
      </c>
      <c r="NO263">
        <v>21.917079999999999</v>
      </c>
      <c r="NP263" s="1">
        <v>5.1084779999999998E-4</v>
      </c>
      <c r="NQ263" s="1">
        <v>0.2328924</v>
      </c>
      <c r="NR263">
        <v>0.38395069999999998</v>
      </c>
      <c r="NS263">
        <v>21.5379</v>
      </c>
      <c r="NT263" s="1">
        <v>4.9293229999999996E-4</v>
      </c>
      <c r="NU263" s="1">
        <v>0.224768</v>
      </c>
      <c r="NV263">
        <v>0.38383349999999999</v>
      </c>
      <c r="NW263">
        <v>21.044360000000001</v>
      </c>
      <c r="NX263" s="1">
        <v>4.7581400000000002E-4</v>
      </c>
      <c r="NY263" s="1">
        <v>0.21700079999999999</v>
      </c>
      <c r="NZ263">
        <v>0.38371749999999999</v>
      </c>
      <c r="OA263">
        <v>20.656369999999999</v>
      </c>
      <c r="OB263" s="1">
        <v>4.594086E-4</v>
      </c>
      <c r="OC263" s="1">
        <v>0.20955850000000001</v>
      </c>
      <c r="OD263">
        <v>0.38359710000000002</v>
      </c>
      <c r="OE263">
        <v>20.521049999999999</v>
      </c>
      <c r="OF263" s="1">
        <v>4.4391830000000001E-4</v>
      </c>
      <c r="OG263" s="1">
        <v>0.20251369999999999</v>
      </c>
      <c r="OH263">
        <v>0.38349100000000003</v>
      </c>
      <c r="OI263">
        <v>20.994109999999999</v>
      </c>
      <c r="OJ263" s="1">
        <v>4.2972069999999999E-4</v>
      </c>
      <c r="OK263" s="1">
        <v>0.19606019999999999</v>
      </c>
    </row>
    <row r="264" spans="1:401" x14ac:dyDescent="0.35">
      <c r="A264">
        <v>270</v>
      </c>
      <c r="B264" t="s">
        <v>4</v>
      </c>
      <c r="C264" t="s">
        <v>181</v>
      </c>
      <c r="D264" t="s">
        <v>270</v>
      </c>
      <c r="E264">
        <v>960.88810000000001</v>
      </c>
      <c r="F264">
        <v>1.198753</v>
      </c>
      <c r="G264">
        <v>17.529640000000001</v>
      </c>
      <c r="H264">
        <v>0</v>
      </c>
      <c r="I264">
        <v>0</v>
      </c>
      <c r="J264">
        <v>1.1958979999999999</v>
      </c>
      <c r="K264">
        <v>17.585840000000001</v>
      </c>
      <c r="L264">
        <v>0</v>
      </c>
      <c r="M264">
        <v>0</v>
      </c>
      <c r="N264">
        <v>1.193036</v>
      </c>
      <c r="O264">
        <v>17.962260000000001</v>
      </c>
      <c r="P264">
        <v>0</v>
      </c>
      <c r="Q264">
        <v>0</v>
      </c>
      <c r="R264">
        <v>1.1900900000000001</v>
      </c>
      <c r="S264">
        <v>17.91816</v>
      </c>
      <c r="T264">
        <v>0</v>
      </c>
      <c r="U264">
        <v>0</v>
      </c>
      <c r="V264">
        <v>1.1871130000000001</v>
      </c>
      <c r="W264">
        <v>17.912859999999998</v>
      </c>
      <c r="X264">
        <v>0</v>
      </c>
      <c r="Y264">
        <v>0</v>
      </c>
      <c r="Z264">
        <v>1.1839949999999999</v>
      </c>
      <c r="AA264">
        <v>17.504750000000001</v>
      </c>
      <c r="AB264">
        <v>0</v>
      </c>
      <c r="AC264">
        <v>0</v>
      </c>
      <c r="AD264">
        <v>1.1808160000000001</v>
      </c>
      <c r="AE264">
        <v>17.198060000000002</v>
      </c>
      <c r="AF264">
        <v>0</v>
      </c>
      <c r="AG264">
        <v>0</v>
      </c>
      <c r="AH264">
        <v>1.1775549999999999</v>
      </c>
      <c r="AI264">
        <v>17.08034</v>
      </c>
      <c r="AJ264">
        <v>0</v>
      </c>
      <c r="AK264">
        <v>0</v>
      </c>
      <c r="AL264">
        <v>1.174186</v>
      </c>
      <c r="AM264">
        <v>17.06043</v>
      </c>
      <c r="AN264">
        <v>0</v>
      </c>
      <c r="AO264">
        <v>0</v>
      </c>
      <c r="AP264">
        <v>1.1707639999999999</v>
      </c>
      <c r="AQ264">
        <v>17.107620000000001</v>
      </c>
      <c r="AR264">
        <v>0</v>
      </c>
      <c r="AS264">
        <v>0</v>
      </c>
      <c r="AT264">
        <v>1.167281</v>
      </c>
      <c r="AU264">
        <v>17.48499</v>
      </c>
      <c r="AV264">
        <v>0</v>
      </c>
      <c r="AW264">
        <v>0</v>
      </c>
      <c r="AX264">
        <v>1.163673</v>
      </c>
      <c r="AY264">
        <v>17.42662</v>
      </c>
      <c r="AZ264">
        <v>0</v>
      </c>
      <c r="BA264">
        <v>0</v>
      </c>
      <c r="BB264">
        <v>1.1602460000000001</v>
      </c>
      <c r="BC264">
        <v>17.2364</v>
      </c>
      <c r="BD264">
        <v>0</v>
      </c>
      <c r="BE264" s="1">
        <v>-8.2621869999999995E-33</v>
      </c>
      <c r="BF264">
        <v>1.1566369999999999</v>
      </c>
      <c r="BG264">
        <v>17.031300000000002</v>
      </c>
      <c r="BH264">
        <v>4.9404190000000003E-22</v>
      </c>
      <c r="BI264" s="1">
        <v>1.313796E-19</v>
      </c>
      <c r="BJ264">
        <v>1.153044</v>
      </c>
      <c r="BK264">
        <v>16.658159999999999</v>
      </c>
      <c r="BL264" s="1">
        <v>4.6318700000000001E-15</v>
      </c>
      <c r="BM264" s="1">
        <v>1.2256020000000001E-12</v>
      </c>
      <c r="BN264">
        <v>1.149419</v>
      </c>
      <c r="BO264">
        <v>16.406680000000001</v>
      </c>
      <c r="BP264" s="1">
        <v>2.8237239999999999E-9</v>
      </c>
      <c r="BQ264" s="1">
        <v>5.9392639999999999E-7</v>
      </c>
      <c r="BR264">
        <v>1.145737</v>
      </c>
      <c r="BS264">
        <v>16.342199999999998</v>
      </c>
      <c r="BT264" s="1">
        <v>3.3261970000000001E-6</v>
      </c>
      <c r="BU264" s="1">
        <v>7.3396690000000005E-4</v>
      </c>
      <c r="BV264">
        <v>1.1420650000000001</v>
      </c>
      <c r="BW264">
        <v>16.685680000000001</v>
      </c>
      <c r="BX264" s="1">
        <v>5.6699240000000002E-4</v>
      </c>
      <c r="BY264">
        <v>0.13003790000000001</v>
      </c>
      <c r="BZ264">
        <v>1.138388</v>
      </c>
      <c r="CA264">
        <v>17.24419</v>
      </c>
      <c r="CB264" s="1">
        <v>2.7096990000000001E-2</v>
      </c>
      <c r="CC264">
        <v>6.4194009999999997</v>
      </c>
      <c r="CD264">
        <v>1.1345339999999999</v>
      </c>
      <c r="CE264">
        <v>17.7212</v>
      </c>
      <c r="CF264">
        <v>0.49020449999999999</v>
      </c>
      <c r="CG264">
        <v>119.56059999999999</v>
      </c>
      <c r="CH264">
        <v>1.130314</v>
      </c>
      <c r="CI264">
        <v>17.882470000000001</v>
      </c>
      <c r="CJ264">
        <v>4.0560140000000002</v>
      </c>
      <c r="CK264">
        <v>1014.255</v>
      </c>
      <c r="CL264">
        <v>1.12582</v>
      </c>
      <c r="CM264">
        <v>17.498840000000001</v>
      </c>
      <c r="CN264">
        <v>17.510739999999998</v>
      </c>
      <c r="CO264">
        <v>4479.2550000000001</v>
      </c>
      <c r="CP264">
        <v>1.1215459999999999</v>
      </c>
      <c r="CQ264">
        <v>16.935569999999998</v>
      </c>
      <c r="CR264">
        <v>43.772590000000001</v>
      </c>
      <c r="CS264">
        <v>11422.42</v>
      </c>
      <c r="CT264">
        <v>1.1163719999999999</v>
      </c>
      <c r="CU264">
        <v>16.53068</v>
      </c>
      <c r="CV264">
        <v>68.642539999999997</v>
      </c>
      <c r="CW264">
        <v>18251</v>
      </c>
      <c r="CX264">
        <v>1.110401</v>
      </c>
      <c r="CY264">
        <v>16.367450000000002</v>
      </c>
      <c r="CZ264">
        <v>72.32056</v>
      </c>
      <c r="DA264">
        <v>19564.07</v>
      </c>
      <c r="DB264">
        <v>1.1042920000000001</v>
      </c>
      <c r="DC264">
        <v>16.78782</v>
      </c>
      <c r="DD264">
        <v>54.273719999999997</v>
      </c>
      <c r="DE264">
        <v>14918.38</v>
      </c>
      <c r="DF264">
        <v>1.0974809999999999</v>
      </c>
      <c r="DG264">
        <v>17.544429999999998</v>
      </c>
      <c r="DH264">
        <v>30.562719999999999</v>
      </c>
      <c r="DI264">
        <v>8524.2829999999994</v>
      </c>
      <c r="DJ264">
        <v>1.0901069999999999</v>
      </c>
      <c r="DK264">
        <v>18.10501</v>
      </c>
      <c r="DL264">
        <v>13.52839</v>
      </c>
      <c r="DM264">
        <v>3824.326</v>
      </c>
      <c r="DN264">
        <v>1.082452</v>
      </c>
      <c r="DO264">
        <v>18.43741</v>
      </c>
      <c r="DP264">
        <v>4.9240880000000002</v>
      </c>
      <c r="DQ264">
        <v>1408.704</v>
      </c>
      <c r="DR264">
        <v>1.07501</v>
      </c>
      <c r="DS264">
        <v>18.256979999999999</v>
      </c>
      <c r="DT264">
        <v>1.552524</v>
      </c>
      <c r="DU264">
        <v>448.38200000000001</v>
      </c>
      <c r="DV264">
        <v>1.0672280000000001</v>
      </c>
      <c r="DW264">
        <v>17.725549999999998</v>
      </c>
      <c r="DX264">
        <v>0.46282499999999999</v>
      </c>
      <c r="DY264">
        <v>134.28919999999999</v>
      </c>
      <c r="DZ264">
        <v>1.058233</v>
      </c>
      <c r="EA264">
        <v>17.155460000000001</v>
      </c>
      <c r="EB264" s="1">
        <v>0.15840299999999999</v>
      </c>
      <c r="EC264">
        <v>45.730179999999997</v>
      </c>
      <c r="ED264">
        <v>1.049042</v>
      </c>
      <c r="EE264">
        <v>16.742730000000002</v>
      </c>
      <c r="EF264" s="1">
        <v>8.1852140000000004E-2</v>
      </c>
      <c r="EG264">
        <v>23.301939999999998</v>
      </c>
      <c r="EH264">
        <v>1.040384</v>
      </c>
      <c r="EI264">
        <v>16.876349999999999</v>
      </c>
      <c r="EJ264" s="1">
        <v>6.4425319999999994E-2</v>
      </c>
      <c r="EK264">
        <v>18.200669999999999</v>
      </c>
      <c r="EL264">
        <v>1.032403</v>
      </c>
      <c r="EM264">
        <v>17.426500000000001</v>
      </c>
      <c r="EN264" s="1">
        <v>6.148874E-2</v>
      </c>
      <c r="EO264" s="1">
        <v>17.375969999999999</v>
      </c>
      <c r="EP264">
        <v>1.0238130000000001</v>
      </c>
      <c r="EQ264">
        <v>18.127300000000002</v>
      </c>
      <c r="ER264" s="1">
        <v>6.1255780000000003E-2</v>
      </c>
      <c r="ES264" s="1">
        <v>17.389019999999999</v>
      </c>
      <c r="ET264">
        <v>1.0152270000000001</v>
      </c>
      <c r="EU264">
        <v>18.629339999999999</v>
      </c>
      <c r="EV264" s="1">
        <v>6.0438690000000003E-2</v>
      </c>
      <c r="EW264" s="1">
        <v>17.253139999999998</v>
      </c>
      <c r="EX264">
        <v>1.009495</v>
      </c>
      <c r="EY264">
        <v>18.55742</v>
      </c>
      <c r="EZ264" s="1">
        <v>5.8289550000000002E-2</v>
      </c>
      <c r="FA264" s="1">
        <v>16.706299999999999</v>
      </c>
      <c r="FB264">
        <v>1.0037579999999999</v>
      </c>
      <c r="FC264">
        <v>18.105319999999999</v>
      </c>
      <c r="FD264" s="1">
        <v>5.4863019999999998E-2</v>
      </c>
      <c r="FE264" s="1">
        <v>15.78755</v>
      </c>
      <c r="FF264">
        <v>0.99843689999999996</v>
      </c>
      <c r="FG264">
        <v>17.562010000000001</v>
      </c>
      <c r="FH264" s="1">
        <v>5.069709E-2</v>
      </c>
      <c r="FI264" s="1">
        <v>14.639010000000001</v>
      </c>
      <c r="FJ264">
        <v>0.99360939999999998</v>
      </c>
      <c r="FK264">
        <v>17.213840000000001</v>
      </c>
      <c r="FL264" s="1">
        <v>4.6258809999999997E-2</v>
      </c>
      <c r="FM264" s="1">
        <v>13.39331</v>
      </c>
      <c r="FN264">
        <v>0.98888489999999996</v>
      </c>
      <c r="FO264">
        <v>17.714770000000001</v>
      </c>
      <c r="FP264" s="1">
        <v>4.1799059999999999E-2</v>
      </c>
      <c r="FQ264" s="1">
        <v>12.12893</v>
      </c>
      <c r="FR264">
        <v>0.98406850000000001</v>
      </c>
      <c r="FS264">
        <v>18.35248</v>
      </c>
      <c r="FT264" s="1">
        <v>3.7381560000000001E-2</v>
      </c>
      <c r="FU264" s="1">
        <v>10.8727</v>
      </c>
      <c r="FV264">
        <v>0.97978600000000005</v>
      </c>
      <c r="FW264">
        <v>18.967030000000001</v>
      </c>
      <c r="FX264" s="1">
        <v>3.3010129999999999E-2</v>
      </c>
      <c r="FY264" s="1">
        <v>9.6222729999999999</v>
      </c>
      <c r="FZ264">
        <v>0.9761379</v>
      </c>
      <c r="GA264">
        <v>19.302</v>
      </c>
      <c r="GB264" s="1">
        <v>2.880568E-2</v>
      </c>
      <c r="GC264" s="1">
        <v>8.4112980000000004</v>
      </c>
      <c r="GD264">
        <v>0.97322580000000003</v>
      </c>
      <c r="GE264">
        <v>19.26249</v>
      </c>
      <c r="GF264" s="1">
        <v>2.493766E-2</v>
      </c>
      <c r="GG264" s="1">
        <v>7.289873</v>
      </c>
      <c r="GH264">
        <v>0.97094709999999995</v>
      </c>
      <c r="GI264">
        <v>18.90014</v>
      </c>
      <c r="GJ264" s="1">
        <v>2.1538069999999999E-2</v>
      </c>
      <c r="GK264" s="1">
        <v>6.2989420000000003</v>
      </c>
      <c r="GL264">
        <v>0.96912149999999997</v>
      </c>
      <c r="GM264">
        <v>18.37058</v>
      </c>
      <c r="GN264" s="1">
        <v>1.8656240000000001E-2</v>
      </c>
      <c r="GO264" s="1">
        <v>5.4565929999999998</v>
      </c>
      <c r="GP264">
        <v>0.96778140000000001</v>
      </c>
      <c r="GQ264">
        <v>17.960349999999998</v>
      </c>
      <c r="GR264" s="1">
        <v>1.6262599999999999E-2</v>
      </c>
      <c r="GS264" s="1">
        <v>4.7549630000000001</v>
      </c>
      <c r="GT264">
        <v>0.96679280000000001</v>
      </c>
      <c r="GU264">
        <v>18.37115</v>
      </c>
      <c r="GV264" s="1">
        <v>1.424943E-2</v>
      </c>
      <c r="GW264" s="1">
        <v>4.1659980000000001</v>
      </c>
      <c r="GX264">
        <v>0.9660976</v>
      </c>
      <c r="GY264">
        <v>18.980869999999999</v>
      </c>
      <c r="GZ264" s="1">
        <v>1.2471879999999999E-2</v>
      </c>
      <c r="HA264" s="1">
        <v>3.6467130000000001</v>
      </c>
      <c r="HB264">
        <v>0.96567539999999996</v>
      </c>
      <c r="HC264">
        <v>19.684439999999999</v>
      </c>
      <c r="HD264" s="1">
        <v>1.077385E-2</v>
      </c>
      <c r="HE264" s="1">
        <v>3.1522899999999998</v>
      </c>
      <c r="HF264">
        <v>0.96542969999999995</v>
      </c>
      <c r="HG264">
        <v>20.385090000000002</v>
      </c>
      <c r="HH264" s="1">
        <v>9.0708490000000006E-3</v>
      </c>
      <c r="HI264" s="1">
        <v>2.6570200000000002</v>
      </c>
      <c r="HJ264">
        <v>0.96538809999999997</v>
      </c>
      <c r="HK264">
        <v>20.62914</v>
      </c>
      <c r="HL264" s="1">
        <v>7.3973179999999999E-3</v>
      </c>
      <c r="HM264" s="1">
        <v>2.1693340000000001</v>
      </c>
      <c r="HN264">
        <v>0.9654121</v>
      </c>
      <c r="HO264">
        <v>20.21142</v>
      </c>
      <c r="HP264" s="1">
        <v>5.8754189999999998E-3</v>
      </c>
      <c r="HQ264" s="1">
        <v>1.7242059999999999</v>
      </c>
      <c r="HR264">
        <v>0.96556379999999997</v>
      </c>
      <c r="HS264">
        <v>19.557880000000001</v>
      </c>
      <c r="HT264" s="1">
        <v>4.6237270000000002E-3</v>
      </c>
      <c r="HU264" s="1">
        <v>1.3565149999999999</v>
      </c>
      <c r="HV264">
        <v>0.96573379999999998</v>
      </c>
      <c r="HW264">
        <v>18.969950000000001</v>
      </c>
      <c r="HX264" s="1">
        <v>3.689155E-3</v>
      </c>
      <c r="HY264" s="1">
        <v>1.080919</v>
      </c>
      <c r="HZ264">
        <v>0.96593649999999998</v>
      </c>
      <c r="IA264">
        <v>19.206289999999999</v>
      </c>
      <c r="IB264" s="1">
        <v>3.0398510000000001E-3</v>
      </c>
      <c r="IC264" s="1">
        <v>0.88908240000000005</v>
      </c>
      <c r="ID264">
        <v>0.96615459999999997</v>
      </c>
      <c r="IE264">
        <v>19.957080000000001</v>
      </c>
      <c r="IF264" s="1">
        <v>2.604056E-3</v>
      </c>
      <c r="IG264" s="1">
        <v>0.76021519999999998</v>
      </c>
      <c r="IH264">
        <v>0.96634229999999999</v>
      </c>
      <c r="II264">
        <v>20.809360000000002</v>
      </c>
      <c r="IJ264" s="1">
        <v>2.3058200000000001E-3</v>
      </c>
      <c r="IK264" s="1">
        <v>0.67224490000000003</v>
      </c>
      <c r="IL264">
        <v>0.96652389999999999</v>
      </c>
      <c r="IM264">
        <v>21.59131</v>
      </c>
      <c r="IN264" s="1">
        <v>2.0877859999999999E-3</v>
      </c>
      <c r="IO264" s="1">
        <v>0.60813130000000004</v>
      </c>
      <c r="IP264">
        <v>0.96668679999999996</v>
      </c>
      <c r="IQ264">
        <v>21.741610000000001</v>
      </c>
      <c r="IR264" s="1">
        <v>1.915831E-3</v>
      </c>
      <c r="IS264" s="1">
        <v>0.55771570000000004</v>
      </c>
      <c r="IT264">
        <v>0.96680250000000001</v>
      </c>
      <c r="IU264">
        <v>21.34404</v>
      </c>
      <c r="IV264" s="1">
        <v>1.7737040000000001E-3</v>
      </c>
      <c r="IW264" s="1">
        <v>0.5161635</v>
      </c>
      <c r="IX264">
        <v>0.96691249999999995</v>
      </c>
      <c r="IY264">
        <v>20.805720000000001</v>
      </c>
      <c r="IZ264" s="1">
        <v>1.654902E-3</v>
      </c>
      <c r="JA264" s="1">
        <v>0.48140549999999999</v>
      </c>
      <c r="JB264">
        <v>0.96698419999999996</v>
      </c>
      <c r="JC264">
        <v>20.36045</v>
      </c>
      <c r="JD264" s="1">
        <v>1.555687E-3</v>
      </c>
      <c r="JE264" s="1">
        <v>0.4523818</v>
      </c>
      <c r="JF264">
        <v>0.96706340000000002</v>
      </c>
      <c r="JG264">
        <v>20.449680000000001</v>
      </c>
      <c r="JH264" s="1">
        <v>1.472786E-3</v>
      </c>
      <c r="JI264" s="1">
        <v>0.42816169999999998</v>
      </c>
      <c r="JJ264">
        <v>0.96709730000000005</v>
      </c>
      <c r="JK264">
        <v>20.633410000000001</v>
      </c>
      <c r="JL264" s="1">
        <v>1.4044070000000001E-3</v>
      </c>
      <c r="JM264" s="1">
        <v>0.40812559999999998</v>
      </c>
      <c r="JN264">
        <v>0.96712620000000005</v>
      </c>
      <c r="JO264">
        <v>21.056239999999999</v>
      </c>
      <c r="JP264" s="1">
        <v>1.3486360000000001E-3</v>
      </c>
      <c r="JQ264" s="1">
        <v>0.39183469999999998</v>
      </c>
      <c r="JR264">
        <v>0.96717059999999999</v>
      </c>
      <c r="JS264">
        <v>21.216229999999999</v>
      </c>
      <c r="JT264" s="1">
        <v>1.3042329999999999E-3</v>
      </c>
      <c r="JU264" s="1">
        <v>0.37879170000000001</v>
      </c>
      <c r="JV264">
        <v>0.96718490000000001</v>
      </c>
      <c r="JW264">
        <v>21.059619999999999</v>
      </c>
      <c r="JX264" s="1">
        <v>1.267217E-3</v>
      </c>
      <c r="JY264" s="1">
        <v>0.36801299999999998</v>
      </c>
      <c r="JZ264">
        <v>0.96716740000000001</v>
      </c>
      <c r="KA264">
        <v>20.65691</v>
      </c>
      <c r="KB264" s="1">
        <v>1.233371E-3</v>
      </c>
      <c r="KC264" s="1">
        <v>0.3581724</v>
      </c>
      <c r="KD264">
        <v>0.96718230000000005</v>
      </c>
      <c r="KE264">
        <v>20.088560000000001</v>
      </c>
      <c r="KF264" s="1">
        <v>1.1984560000000001E-3</v>
      </c>
      <c r="KG264" s="1">
        <v>0.34808600000000001</v>
      </c>
      <c r="KH264">
        <v>0.96720399999999995</v>
      </c>
      <c r="KI264">
        <v>19.517379999999999</v>
      </c>
      <c r="KJ264" s="1">
        <v>1.1607130000000001E-3</v>
      </c>
      <c r="KK264" s="1">
        <v>0.33718049999999999</v>
      </c>
      <c r="KL264">
        <v>0.96719010000000005</v>
      </c>
      <c r="KM264">
        <v>19.579940000000001</v>
      </c>
      <c r="KN264" s="1">
        <v>1.1202829999999999E-3</v>
      </c>
      <c r="KO264" s="1">
        <v>0.32547799999999999</v>
      </c>
      <c r="KP264">
        <v>0.96720309999999998</v>
      </c>
      <c r="KQ264">
        <v>19.681470000000001</v>
      </c>
      <c r="KR264" s="1">
        <v>1.078304E-3</v>
      </c>
      <c r="KS264" s="1">
        <v>0.3132993</v>
      </c>
      <c r="KT264">
        <v>0.96720899999999999</v>
      </c>
      <c r="KU264">
        <v>20.030329999999999</v>
      </c>
      <c r="KV264" s="1">
        <v>1.0360160000000001E-3</v>
      </c>
      <c r="KW264" s="1">
        <v>0.30104379999999997</v>
      </c>
      <c r="KX264">
        <v>0.96720150000000005</v>
      </c>
      <c r="KY264">
        <v>20.405069999999998</v>
      </c>
      <c r="KZ264" s="1">
        <v>9.9456159999999991E-4</v>
      </c>
      <c r="LA264" s="1">
        <v>0.2890065</v>
      </c>
      <c r="LB264">
        <v>0.96719860000000002</v>
      </c>
      <c r="LC264">
        <v>20.412330000000001</v>
      </c>
      <c r="LD264" s="1">
        <v>9.5456260000000004E-4</v>
      </c>
      <c r="LE264" s="1">
        <v>0.2773871</v>
      </c>
      <c r="LF264">
        <v>0.96720390000000001</v>
      </c>
      <c r="LG264">
        <v>19.91554</v>
      </c>
      <c r="LH264" s="1">
        <v>9.162641E-4</v>
      </c>
      <c r="LI264" s="1">
        <v>0.26623390000000002</v>
      </c>
      <c r="LJ264">
        <v>0.96721579999999996</v>
      </c>
      <c r="LK264">
        <v>19.208200000000001</v>
      </c>
      <c r="LL264" s="1">
        <v>8.7958809999999998E-4</v>
      </c>
      <c r="LM264" s="1">
        <v>0.25559120000000002</v>
      </c>
      <c r="LN264">
        <v>0.96719880000000003</v>
      </c>
      <c r="LO264">
        <v>18.700700000000001</v>
      </c>
      <c r="LP264" s="1">
        <v>8.4466429999999996E-4</v>
      </c>
      <c r="LQ264" s="1">
        <v>0.2454577</v>
      </c>
      <c r="LR264">
        <v>0.96719290000000002</v>
      </c>
      <c r="LS264">
        <v>19.08306</v>
      </c>
      <c r="LT264" s="1">
        <v>8.11456E-4</v>
      </c>
      <c r="LU264" s="1">
        <v>0.23579910000000001</v>
      </c>
      <c r="LV264">
        <v>0.96719060000000001</v>
      </c>
      <c r="LW264">
        <v>19.622409999999999</v>
      </c>
      <c r="LX264" s="1">
        <v>7.7971629999999995E-4</v>
      </c>
      <c r="LY264" s="1">
        <v>0.22657479999999999</v>
      </c>
      <c r="LZ264">
        <v>0.96718709999999997</v>
      </c>
      <c r="MA264">
        <v>20.290839999999999</v>
      </c>
      <c r="MB264" s="1">
        <v>7.493771E-4</v>
      </c>
      <c r="MC264" s="1">
        <v>0.21774840000000001</v>
      </c>
      <c r="MD264">
        <v>0.9671999</v>
      </c>
      <c r="ME264">
        <v>21.050699999999999</v>
      </c>
      <c r="MF264" s="1">
        <v>7.2026890000000002E-4</v>
      </c>
      <c r="MG264" s="1">
        <v>0.2092889</v>
      </c>
      <c r="MH264">
        <v>0.96720280000000003</v>
      </c>
      <c r="MI264">
        <v>21.239509999999999</v>
      </c>
      <c r="MJ264" s="1">
        <v>6.9251200000000005E-4</v>
      </c>
      <c r="MK264" s="1">
        <v>0.20122219999999999</v>
      </c>
      <c r="ML264">
        <v>0.96714560000000005</v>
      </c>
      <c r="MM264">
        <v>20.742470000000001</v>
      </c>
      <c r="MN264" s="1">
        <v>6.6617740000000003E-4</v>
      </c>
      <c r="MO264" s="1">
        <v>0.1935576</v>
      </c>
      <c r="MP264">
        <v>0.96712739999999997</v>
      </c>
      <c r="MQ264">
        <v>20.13532</v>
      </c>
      <c r="MR264" s="1">
        <v>6.4103300000000005E-4</v>
      </c>
      <c r="MS264" s="1">
        <v>0.1862645</v>
      </c>
      <c r="MT264">
        <v>0.96703530000000004</v>
      </c>
      <c r="MU264">
        <v>19.642779999999998</v>
      </c>
      <c r="MV264" s="1">
        <v>6.1702640000000004E-4</v>
      </c>
      <c r="MW264" s="1">
        <v>0.17929829999999999</v>
      </c>
      <c r="MX264">
        <v>0.96693549999999995</v>
      </c>
      <c r="MY264">
        <v>19.944009999999999</v>
      </c>
      <c r="MZ264" s="1">
        <v>5.9411839999999995E-4</v>
      </c>
      <c r="NA264" s="1">
        <v>0.17264769999999999</v>
      </c>
      <c r="NB264">
        <v>0.96681569999999994</v>
      </c>
      <c r="NC264">
        <v>20.530360000000002</v>
      </c>
      <c r="ND264" s="1">
        <v>5.7220019999999999E-4</v>
      </c>
      <c r="NE264" s="1">
        <v>0.16630210000000001</v>
      </c>
      <c r="NF264">
        <v>0.96664150000000004</v>
      </c>
      <c r="NG264">
        <v>21.169219999999999</v>
      </c>
      <c r="NH264" s="1">
        <v>5.5135769999999995E-4</v>
      </c>
      <c r="NI264" s="1">
        <v>0.16026299999999999</v>
      </c>
      <c r="NJ264">
        <v>0.96641860000000002</v>
      </c>
      <c r="NK264">
        <v>21.831469999999999</v>
      </c>
      <c r="NL264" s="1">
        <v>5.3159710000000001E-4</v>
      </c>
      <c r="NM264" s="1">
        <v>0.15453510000000001</v>
      </c>
      <c r="NN264">
        <v>0.96617070000000005</v>
      </c>
      <c r="NO264">
        <v>21.92381</v>
      </c>
      <c r="NP264" s="1">
        <v>5.1276710000000005E-4</v>
      </c>
      <c r="NQ264" s="1">
        <v>0.1490793</v>
      </c>
      <c r="NR264">
        <v>0.96588980000000002</v>
      </c>
      <c r="NS264">
        <v>21.560289999999998</v>
      </c>
      <c r="NT264" s="1">
        <v>4.9477120000000004E-4</v>
      </c>
      <c r="NU264" s="1">
        <v>0.1438701</v>
      </c>
      <c r="NV264">
        <v>0.96561770000000002</v>
      </c>
      <c r="NW264">
        <v>21.074670000000001</v>
      </c>
      <c r="NX264" s="1">
        <v>4.775728E-4</v>
      </c>
      <c r="NY264" s="1">
        <v>0.1388925</v>
      </c>
      <c r="NZ264">
        <v>0.96531900000000004</v>
      </c>
      <c r="OA264">
        <v>20.68168</v>
      </c>
      <c r="OB264" s="1">
        <v>4.610948E-4</v>
      </c>
      <c r="OC264" s="1">
        <v>0.1341222</v>
      </c>
      <c r="OD264">
        <v>0.96502770000000004</v>
      </c>
      <c r="OE264">
        <v>20.533740000000002</v>
      </c>
      <c r="OF264" s="1">
        <v>4.454921E-4</v>
      </c>
      <c r="OG264" s="1">
        <v>0.12959509999999999</v>
      </c>
      <c r="OH264">
        <v>0.96477539999999995</v>
      </c>
      <c r="OI264">
        <v>20.986450000000001</v>
      </c>
      <c r="OJ264" s="1">
        <v>4.3113599999999999E-4</v>
      </c>
      <c r="OK264" s="1">
        <v>0.12543280000000001</v>
      </c>
    </row>
    <row r="265" spans="1:401" x14ac:dyDescent="0.35">
      <c r="A265">
        <v>271</v>
      </c>
      <c r="B265" t="s">
        <v>4</v>
      </c>
      <c r="C265" t="s">
        <v>181</v>
      </c>
      <c r="D265" t="s">
        <v>271</v>
      </c>
      <c r="E265">
        <v>905.8809</v>
      </c>
      <c r="F265">
        <v>1.081269</v>
      </c>
      <c r="G265">
        <v>17.521809999999999</v>
      </c>
      <c r="H265">
        <v>0</v>
      </c>
      <c r="I265">
        <v>0</v>
      </c>
      <c r="J265">
        <v>1.078802</v>
      </c>
      <c r="K265">
        <v>17.583909999999999</v>
      </c>
      <c r="L265">
        <v>0</v>
      </c>
      <c r="M265">
        <v>0</v>
      </c>
      <c r="N265">
        <v>1.07629</v>
      </c>
      <c r="O265">
        <v>17.97316</v>
      </c>
      <c r="P265">
        <v>0</v>
      </c>
      <c r="Q265">
        <v>0</v>
      </c>
      <c r="R265">
        <v>1.0736939999999999</v>
      </c>
      <c r="S265">
        <v>17.945779999999999</v>
      </c>
      <c r="T265">
        <v>0</v>
      </c>
      <c r="U265">
        <v>0</v>
      </c>
      <c r="V265">
        <v>1.0710770000000001</v>
      </c>
      <c r="W265">
        <v>17.94455</v>
      </c>
      <c r="X265">
        <v>0</v>
      </c>
      <c r="Y265">
        <v>0</v>
      </c>
      <c r="Z265">
        <v>1.068357</v>
      </c>
      <c r="AA265">
        <v>17.532139999999998</v>
      </c>
      <c r="AB265">
        <v>0</v>
      </c>
      <c r="AC265">
        <v>0</v>
      </c>
      <c r="AD265">
        <v>1.0655829999999999</v>
      </c>
      <c r="AE265">
        <v>17.212219999999999</v>
      </c>
      <c r="AF265">
        <v>0</v>
      </c>
      <c r="AG265">
        <v>0</v>
      </c>
      <c r="AH265">
        <v>1.062748</v>
      </c>
      <c r="AI265">
        <v>17.079519999999999</v>
      </c>
      <c r="AJ265">
        <v>0</v>
      </c>
      <c r="AK265">
        <v>0</v>
      </c>
      <c r="AL265">
        <v>1.059809</v>
      </c>
      <c r="AM265">
        <v>17.05453</v>
      </c>
      <c r="AN265">
        <v>0</v>
      </c>
      <c r="AO265">
        <v>0</v>
      </c>
      <c r="AP265">
        <v>1.0568230000000001</v>
      </c>
      <c r="AQ265">
        <v>17.104649999999999</v>
      </c>
      <c r="AR265">
        <v>0</v>
      </c>
      <c r="AS265">
        <v>0</v>
      </c>
      <c r="AT265">
        <v>1.0537529999999999</v>
      </c>
      <c r="AU265">
        <v>17.491859999999999</v>
      </c>
      <c r="AV265">
        <v>0</v>
      </c>
      <c r="AW265">
        <v>0</v>
      </c>
      <c r="AX265">
        <v>1.050635</v>
      </c>
      <c r="AY265">
        <v>17.447240000000001</v>
      </c>
      <c r="AZ265">
        <v>0</v>
      </c>
      <c r="BA265">
        <v>0</v>
      </c>
      <c r="BB265">
        <v>1.0475909999999999</v>
      </c>
      <c r="BC265">
        <v>17.263639999999999</v>
      </c>
      <c r="BD265">
        <v>0</v>
      </c>
      <c r="BE265">
        <v>0</v>
      </c>
      <c r="BF265">
        <v>1.0444500000000001</v>
      </c>
      <c r="BG265">
        <v>17.05753</v>
      </c>
      <c r="BH265">
        <v>2.3415149999999999E-23</v>
      </c>
      <c r="BI265" s="1">
        <v>6.2157069999999999E-21</v>
      </c>
      <c r="BJ265">
        <v>1.0413349999999999</v>
      </c>
      <c r="BK265">
        <v>16.67381</v>
      </c>
      <c r="BL265" s="1">
        <v>4.004159E-16</v>
      </c>
      <c r="BM265" s="1">
        <v>1.054754E-13</v>
      </c>
      <c r="BN265">
        <v>1.0381419999999999</v>
      </c>
      <c r="BO265">
        <v>16.40709</v>
      </c>
      <c r="BP265" s="1">
        <v>1.6261729999999999E-9</v>
      </c>
      <c r="BQ265" s="1">
        <v>3.2180349999999997E-7</v>
      </c>
      <c r="BR265">
        <v>1.0349250000000001</v>
      </c>
      <c r="BS265">
        <v>16.33399</v>
      </c>
      <c r="BT265" s="1">
        <v>2.2344639999999998E-6</v>
      </c>
      <c r="BU265" s="1">
        <v>4.7360950000000001E-4</v>
      </c>
      <c r="BV265">
        <v>1.031757</v>
      </c>
      <c r="BW265">
        <v>16.680209999999999</v>
      </c>
      <c r="BX265" s="1">
        <v>4.1736790000000001E-4</v>
      </c>
      <c r="BY265" s="1">
        <v>9.2730599999999996E-2</v>
      </c>
      <c r="BZ265">
        <v>1.0285329999999999</v>
      </c>
      <c r="CA265">
        <v>17.24924</v>
      </c>
      <c r="CB265" s="1">
        <v>2.138323E-2</v>
      </c>
      <c r="CC265">
        <v>4.936064</v>
      </c>
      <c r="CD265">
        <v>1.0251509999999999</v>
      </c>
      <c r="CE265">
        <v>17.745709999999999</v>
      </c>
      <c r="CF265">
        <v>0.40956090000000001</v>
      </c>
      <c r="CG265">
        <v>97.795140000000004</v>
      </c>
      <c r="CH265">
        <v>1.0214780000000001</v>
      </c>
      <c r="CI265">
        <v>17.917840000000002</v>
      </c>
      <c r="CJ265">
        <v>3.557242</v>
      </c>
      <c r="CK265">
        <v>874.48159999999996</v>
      </c>
      <c r="CL265">
        <v>1.0175650000000001</v>
      </c>
      <c r="CM265">
        <v>17.537489999999998</v>
      </c>
      <c r="CN265">
        <v>16.015370000000001</v>
      </c>
      <c r="CO265">
        <v>4042.8980000000001</v>
      </c>
      <c r="CP265">
        <v>1.013951</v>
      </c>
      <c r="CQ265">
        <v>16.96406</v>
      </c>
      <c r="CR265">
        <v>41.526760000000003</v>
      </c>
      <c r="CS265">
        <v>10731.91</v>
      </c>
      <c r="CT265">
        <v>1.00956</v>
      </c>
      <c r="CU265">
        <v>16.544899999999998</v>
      </c>
      <c r="CV265">
        <v>67.252979999999994</v>
      </c>
      <c r="CW265">
        <v>17768.68</v>
      </c>
      <c r="CX265">
        <v>1.004454</v>
      </c>
      <c r="CY265">
        <v>16.369630000000001</v>
      </c>
      <c r="CZ265">
        <v>72.884129999999999</v>
      </c>
      <c r="DA265">
        <v>19657.62</v>
      </c>
      <c r="DB265">
        <v>0.99874430000000003</v>
      </c>
      <c r="DC265">
        <v>16.78106</v>
      </c>
      <c r="DD265">
        <v>56.072499999999998</v>
      </c>
      <c r="DE265">
        <v>15419.38</v>
      </c>
      <c r="DF265">
        <v>0.99244929999999998</v>
      </c>
      <c r="DG265">
        <v>17.53575</v>
      </c>
      <c r="DH265">
        <v>32.264949999999999</v>
      </c>
      <c r="DI265">
        <v>9033.6540000000005</v>
      </c>
      <c r="DJ265">
        <v>0.98562399999999994</v>
      </c>
      <c r="DK265">
        <v>18.10501</v>
      </c>
      <c r="DL265">
        <v>14.54949</v>
      </c>
      <c r="DM265">
        <v>4142.8230000000003</v>
      </c>
      <c r="DN265">
        <v>0.97851529999999998</v>
      </c>
      <c r="DO265">
        <v>18.449670000000001</v>
      </c>
      <c r="DP265">
        <v>5.3773999999999997</v>
      </c>
      <c r="DQ265">
        <v>1554.7080000000001</v>
      </c>
      <c r="DR265">
        <v>0.97172380000000003</v>
      </c>
      <c r="DS265">
        <v>18.281749999999999</v>
      </c>
      <c r="DT265">
        <v>1.713519</v>
      </c>
      <c r="DU265">
        <v>501.66320000000002</v>
      </c>
      <c r="DV265">
        <v>0.96461540000000001</v>
      </c>
      <c r="DW265">
        <v>17.754349999999999</v>
      </c>
      <c r="DX265">
        <v>0.51110540000000004</v>
      </c>
      <c r="DY265">
        <v>150.70779999999999</v>
      </c>
      <c r="DZ265">
        <v>0.95732890000000004</v>
      </c>
      <c r="EA265">
        <v>17.180009999999999</v>
      </c>
      <c r="EB265" s="1">
        <v>0.1711889</v>
      </c>
      <c r="EC265">
        <v>50.23001</v>
      </c>
      <c r="ED265">
        <v>0.94989539999999995</v>
      </c>
      <c r="EE265">
        <v>16.755400000000002</v>
      </c>
      <c r="EF265" s="1">
        <v>8.4941180000000005E-2</v>
      </c>
      <c r="EG265">
        <v>24.489129999999999</v>
      </c>
      <c r="EH265">
        <v>0.94290200000000002</v>
      </c>
      <c r="EI265">
        <v>16.872669999999999</v>
      </c>
      <c r="EJ265" s="1">
        <v>6.5055500000000002E-2</v>
      </c>
      <c r="EK265">
        <v>18.548909999999999</v>
      </c>
      <c r="EL265">
        <v>0.93649780000000005</v>
      </c>
      <c r="EM265">
        <v>17.414249999999999</v>
      </c>
      <c r="EN265" s="1">
        <v>6.155045E-2</v>
      </c>
      <c r="EO265" s="1">
        <v>17.53697</v>
      </c>
      <c r="EP265">
        <v>0.929593</v>
      </c>
      <c r="EQ265">
        <v>18.116610000000001</v>
      </c>
      <c r="ER265" s="1">
        <v>6.1256430000000001E-2</v>
      </c>
      <c r="ES265" s="1">
        <v>17.54203</v>
      </c>
      <c r="ET265">
        <v>0.9228864</v>
      </c>
      <c r="EU265">
        <v>18.626619999999999</v>
      </c>
      <c r="EV265" s="1">
        <v>6.0537460000000001E-2</v>
      </c>
      <c r="EW265" s="1">
        <v>17.45129</v>
      </c>
      <c r="EX265">
        <v>0.91719130000000004</v>
      </c>
      <c r="EY265">
        <v>18.566739999999999</v>
      </c>
      <c r="EZ265" s="1">
        <v>5.8515850000000001E-2</v>
      </c>
      <c r="FA265" s="1">
        <v>16.96256</v>
      </c>
      <c r="FB265">
        <v>0.9109815</v>
      </c>
      <c r="FC265">
        <v>18.12491</v>
      </c>
      <c r="FD265" s="1">
        <v>5.5181790000000001E-2</v>
      </c>
      <c r="FE265" s="1">
        <v>16.090029999999999</v>
      </c>
      <c r="FF265">
        <v>0.90517970000000003</v>
      </c>
      <c r="FG265">
        <v>17.58193</v>
      </c>
      <c r="FH265" s="1">
        <v>5.1063650000000002E-2</v>
      </c>
      <c r="FI265" s="1">
        <v>14.967549999999999</v>
      </c>
      <c r="FJ265">
        <v>0.89983250000000004</v>
      </c>
      <c r="FK265">
        <v>17.225090000000002</v>
      </c>
      <c r="FL265" s="1">
        <v>4.6642870000000003E-2</v>
      </c>
      <c r="FM265" s="1">
        <v>13.732200000000001</v>
      </c>
      <c r="FN265">
        <v>0.89519170000000003</v>
      </c>
      <c r="FO265">
        <v>17.712530000000001</v>
      </c>
      <c r="FP265" s="1">
        <v>4.2181099999999999E-2</v>
      </c>
      <c r="FQ265" s="1">
        <v>12.463240000000001</v>
      </c>
      <c r="FR265">
        <v>0.89111859999999998</v>
      </c>
      <c r="FS265">
        <v>18.33886</v>
      </c>
      <c r="FT265" s="1">
        <v>3.776591E-2</v>
      </c>
      <c r="FU265" s="1">
        <v>11.194520000000001</v>
      </c>
      <c r="FV265">
        <v>0.88751239999999998</v>
      </c>
      <c r="FW265">
        <v>18.949539999999999</v>
      </c>
      <c r="FX265" s="1">
        <v>3.3391530000000003E-2</v>
      </c>
      <c r="FY265" s="1">
        <v>9.9275579999999994</v>
      </c>
      <c r="FZ265">
        <v>0.88443309999999997</v>
      </c>
      <c r="GA265">
        <v>19.291250000000002</v>
      </c>
      <c r="GB265" s="1">
        <v>2.9169859999999999E-2</v>
      </c>
      <c r="GC265" s="1">
        <v>8.693937</v>
      </c>
      <c r="GD265">
        <v>0.88196730000000001</v>
      </c>
      <c r="GE265">
        <v>19.262689999999999</v>
      </c>
      <c r="GF265" s="1">
        <v>2.5268849999999999E-2</v>
      </c>
      <c r="GG265" s="1">
        <v>7.5443949999999997</v>
      </c>
      <c r="GH265">
        <v>0.88004819999999995</v>
      </c>
      <c r="GI265">
        <v>18.917380000000001</v>
      </c>
      <c r="GJ265" s="1">
        <v>2.1826140000000001E-2</v>
      </c>
      <c r="GK265" s="1">
        <v>6.5227110000000001</v>
      </c>
      <c r="GL265">
        <v>0.87852260000000004</v>
      </c>
      <c r="GM265">
        <v>18.400089999999999</v>
      </c>
      <c r="GN265" s="1">
        <v>1.889859E-2</v>
      </c>
      <c r="GO265" s="1">
        <v>5.6501020000000004</v>
      </c>
      <c r="GP265">
        <v>0.87738079999999996</v>
      </c>
      <c r="GQ265">
        <v>17.991209999999999</v>
      </c>
      <c r="GR265" s="1">
        <v>1.6464739999999999E-2</v>
      </c>
      <c r="GS265" s="1">
        <v>4.9220319999999997</v>
      </c>
      <c r="GT265">
        <v>0.87655099999999997</v>
      </c>
      <c r="GU265">
        <v>18.389900000000001</v>
      </c>
      <c r="GV265" s="1">
        <v>1.4422020000000001E-2</v>
      </c>
      <c r="GW265" s="1">
        <v>4.3117089999999996</v>
      </c>
      <c r="GX265">
        <v>0.87598909999999997</v>
      </c>
      <c r="GY265">
        <v>18.982420000000001</v>
      </c>
      <c r="GZ265" s="1">
        <v>1.262986E-2</v>
      </c>
      <c r="HA265" s="1">
        <v>3.7768860000000002</v>
      </c>
      <c r="HB265">
        <v>0.87564750000000002</v>
      </c>
      <c r="HC265">
        <v>19.676600000000001</v>
      </c>
      <c r="HD265" s="1">
        <v>1.092928E-2</v>
      </c>
      <c r="HE265" s="1">
        <v>3.2713139999999998</v>
      </c>
      <c r="HF265">
        <v>0.87545569999999995</v>
      </c>
      <c r="HG265">
        <v>20.37829</v>
      </c>
      <c r="HH265" s="1">
        <v>9.2273489999999993E-3</v>
      </c>
      <c r="HI265" s="1">
        <v>2.7659899999999999</v>
      </c>
      <c r="HJ265">
        <v>0.87541400000000003</v>
      </c>
      <c r="HK265">
        <v>20.633230000000001</v>
      </c>
      <c r="HL265" s="1">
        <v>7.54712E-3</v>
      </c>
      <c r="HM265" s="1">
        <v>2.2659630000000002</v>
      </c>
      <c r="HN265">
        <v>0.87542399999999998</v>
      </c>
      <c r="HO265">
        <v>20.238720000000001</v>
      </c>
      <c r="HP265" s="1">
        <v>6.0061530000000002E-3</v>
      </c>
      <c r="HQ265" s="1">
        <v>1.805159</v>
      </c>
      <c r="HR265">
        <v>0.87554069999999995</v>
      </c>
      <c r="HS265">
        <v>19.598839999999999</v>
      </c>
      <c r="HT265" s="1">
        <v>4.7265629999999996E-3</v>
      </c>
      <c r="HU265" s="1">
        <v>1.4204159999999999</v>
      </c>
      <c r="HV265">
        <v>0.8757104</v>
      </c>
      <c r="HW265">
        <v>19.006440000000001</v>
      </c>
      <c r="HX265" s="1">
        <v>3.7631510000000002E-3</v>
      </c>
      <c r="HY265" s="1">
        <v>1.129278</v>
      </c>
      <c r="HZ265">
        <v>0.87588029999999995</v>
      </c>
      <c r="IA265">
        <v>19.22634</v>
      </c>
      <c r="IB265" s="1">
        <v>3.0900430000000002E-3</v>
      </c>
      <c r="IC265" s="1">
        <v>0.92528460000000001</v>
      </c>
      <c r="ID265">
        <v>0.87603109999999995</v>
      </c>
      <c r="IE265">
        <v>19.95767</v>
      </c>
      <c r="IF265" s="1">
        <v>2.6377290000000001E-3</v>
      </c>
      <c r="IG265" s="1">
        <v>0.78802289999999997</v>
      </c>
      <c r="IH265">
        <v>0.87621269999999996</v>
      </c>
      <c r="II265">
        <v>20.799309999999998</v>
      </c>
      <c r="IJ265" s="1">
        <v>2.3294219999999998E-3</v>
      </c>
      <c r="IK265" s="1">
        <v>0.69468289999999999</v>
      </c>
      <c r="IL265">
        <v>0.87637319999999996</v>
      </c>
      <c r="IM265">
        <v>21.584289999999999</v>
      </c>
      <c r="IN265" s="1">
        <v>2.105647E-3</v>
      </c>
      <c r="IO265" s="1">
        <v>0.62720290000000001</v>
      </c>
      <c r="IP265">
        <v>0.87650450000000002</v>
      </c>
      <c r="IQ265">
        <v>21.747689999999999</v>
      </c>
      <c r="IR265" s="1">
        <v>1.930298E-3</v>
      </c>
      <c r="IS265" s="1">
        <v>0.57454450000000001</v>
      </c>
      <c r="IT265">
        <v>0.87660919999999998</v>
      </c>
      <c r="IU265">
        <v>21.368369999999999</v>
      </c>
      <c r="IV265" s="1">
        <v>1.785748E-3</v>
      </c>
      <c r="IW265" s="1">
        <v>0.53126980000000001</v>
      </c>
      <c r="IX265">
        <v>0.87671379999999999</v>
      </c>
      <c r="IY265">
        <v>20.839700000000001</v>
      </c>
      <c r="IZ265" s="1">
        <v>1.6649690000000001E-3</v>
      </c>
      <c r="JA265" s="1">
        <v>0.49509520000000001</v>
      </c>
      <c r="JB265">
        <v>0.87677260000000001</v>
      </c>
      <c r="JC265">
        <v>20.390440000000002</v>
      </c>
      <c r="JD265" s="1">
        <v>1.5640840000000001E-3</v>
      </c>
      <c r="JE265" s="1">
        <v>0.46488160000000001</v>
      </c>
      <c r="JF265">
        <v>0.87683549999999999</v>
      </c>
      <c r="JG265">
        <v>20.46801</v>
      </c>
      <c r="JH265" s="1">
        <v>1.4797759999999999E-3</v>
      </c>
      <c r="JI265" s="1">
        <v>0.43967020000000001</v>
      </c>
      <c r="JJ265">
        <v>0.87686410000000004</v>
      </c>
      <c r="JK265">
        <v>20.634070000000001</v>
      </c>
      <c r="JL265" s="1">
        <v>1.4101529999999999E-3</v>
      </c>
      <c r="JM265" s="1">
        <v>0.41878339999999997</v>
      </c>
      <c r="JN265">
        <v>0.87688540000000004</v>
      </c>
      <c r="JO265">
        <v>21.044640000000001</v>
      </c>
      <c r="JP265" s="1">
        <v>1.3532710000000001E-3</v>
      </c>
      <c r="JQ265" s="1">
        <v>0.40177010000000002</v>
      </c>
      <c r="JR265">
        <v>0.87691790000000003</v>
      </c>
      <c r="JS265">
        <v>21.206849999999999</v>
      </c>
      <c r="JT265" s="1">
        <v>1.307957E-3</v>
      </c>
      <c r="JU265" s="1">
        <v>0.3881464</v>
      </c>
      <c r="JV265">
        <v>0.8769207</v>
      </c>
      <c r="JW265">
        <v>21.065550000000002</v>
      </c>
      <c r="JX265" s="1">
        <v>1.270403E-3</v>
      </c>
      <c r="JY265" s="1">
        <v>0.37694830000000001</v>
      </c>
      <c r="JZ265">
        <v>0.87693460000000001</v>
      </c>
      <c r="KA265">
        <v>20.685269999999999</v>
      </c>
      <c r="KB265" s="1">
        <v>1.2364539999999999E-3</v>
      </c>
      <c r="KC265" s="1">
        <v>0.36684729999999999</v>
      </c>
      <c r="KD265">
        <v>0.87694320000000003</v>
      </c>
      <c r="KE265">
        <v>20.130320000000001</v>
      </c>
      <c r="KF265" s="1">
        <v>1.201737E-3</v>
      </c>
      <c r="KG265" s="1">
        <v>0.35660890000000001</v>
      </c>
      <c r="KH265">
        <v>0.87696269999999998</v>
      </c>
      <c r="KI265">
        <v>19.558499999999999</v>
      </c>
      <c r="KJ265" s="1">
        <v>1.164275E-3</v>
      </c>
      <c r="KK265" s="1">
        <v>0.34556120000000001</v>
      </c>
      <c r="KL265">
        <v>0.87694320000000003</v>
      </c>
      <c r="KM265">
        <v>19.605619999999998</v>
      </c>
      <c r="KN265" s="1">
        <v>1.1240639999999999E-3</v>
      </c>
      <c r="KO265" s="1">
        <v>0.33368370000000003</v>
      </c>
      <c r="KP265">
        <v>0.87695809999999996</v>
      </c>
      <c r="KQ265">
        <v>19.68441</v>
      </c>
      <c r="KR265" s="1">
        <v>1.0821680000000001E-3</v>
      </c>
      <c r="KS265" s="1">
        <v>0.32127489999999997</v>
      </c>
      <c r="KT265">
        <v>0.87696580000000002</v>
      </c>
      <c r="KU265">
        <v>20.021319999999999</v>
      </c>
      <c r="KV265" s="1">
        <v>1.0398600000000001E-3</v>
      </c>
      <c r="KW265" s="1">
        <v>0.30874970000000002</v>
      </c>
      <c r="KX265">
        <v>0.87696300000000005</v>
      </c>
      <c r="KY265">
        <v>20.401009999999999</v>
      </c>
      <c r="KZ265" s="1">
        <v>9.9830449999999994E-4</v>
      </c>
      <c r="LA265" s="1">
        <v>0.29642420000000003</v>
      </c>
      <c r="LB265">
        <v>0.87694159999999999</v>
      </c>
      <c r="LC265">
        <v>20.423089999999998</v>
      </c>
      <c r="LD265" s="1">
        <v>9.5814930000000004E-4</v>
      </c>
      <c r="LE265" s="1">
        <v>0.2845047</v>
      </c>
      <c r="LF265">
        <v>0.87694220000000001</v>
      </c>
      <c r="LG265">
        <v>19.950749999999999</v>
      </c>
      <c r="LH265" s="1">
        <v>9.1970439999999995E-4</v>
      </c>
      <c r="LI265" s="1">
        <v>0.27306429999999998</v>
      </c>
      <c r="LJ265">
        <v>0.87694760000000005</v>
      </c>
      <c r="LK265">
        <v>19.25628</v>
      </c>
      <c r="LL265" s="1">
        <v>8.8287160000000001E-4</v>
      </c>
      <c r="LM265" s="1">
        <v>0.26214179999999998</v>
      </c>
      <c r="LN265">
        <v>0.87693770000000004</v>
      </c>
      <c r="LO265">
        <v>18.745570000000001</v>
      </c>
      <c r="LP265" s="1">
        <v>8.4777370000000004E-4</v>
      </c>
      <c r="LQ265" s="1">
        <v>0.25173669999999998</v>
      </c>
      <c r="LR265">
        <v>0.87694369999999999</v>
      </c>
      <c r="LS265">
        <v>19.112670000000001</v>
      </c>
      <c r="LT265" s="1">
        <v>8.1442739999999997E-4</v>
      </c>
      <c r="LU265" s="1">
        <v>0.2418218</v>
      </c>
      <c r="LV265">
        <v>0.87694130000000003</v>
      </c>
      <c r="LW265">
        <v>19.63438</v>
      </c>
      <c r="LX265" s="1">
        <v>7.8255869999999995E-4</v>
      </c>
      <c r="LY265" s="1">
        <v>0.23235829999999999</v>
      </c>
      <c r="LZ265">
        <v>0.87693920000000003</v>
      </c>
      <c r="MA265">
        <v>20.293430000000001</v>
      </c>
      <c r="MB265" s="1">
        <v>7.5209919999999996E-4</v>
      </c>
      <c r="MC265" s="1">
        <v>0.22330220000000001</v>
      </c>
      <c r="MD265">
        <v>0.87692460000000005</v>
      </c>
      <c r="ME265">
        <v>21.05331</v>
      </c>
      <c r="MF265" s="1">
        <v>7.2287220000000001E-4</v>
      </c>
      <c r="MG265" s="1">
        <v>0.21462700000000001</v>
      </c>
      <c r="MH265">
        <v>0.87693900000000002</v>
      </c>
      <c r="MI265">
        <v>21.249210000000001</v>
      </c>
      <c r="MJ265" s="1">
        <v>6.9499850000000001E-4</v>
      </c>
      <c r="MK265" s="1">
        <v>0.20635010000000001</v>
      </c>
      <c r="ML265">
        <v>0.87692040000000004</v>
      </c>
      <c r="MM265">
        <v>20.770240000000001</v>
      </c>
      <c r="MN265" s="1">
        <v>6.6853710000000001E-4</v>
      </c>
      <c r="MO265" s="1">
        <v>0.19847519999999999</v>
      </c>
      <c r="MP265">
        <v>0.87687470000000001</v>
      </c>
      <c r="MQ265">
        <v>20.17427</v>
      </c>
      <c r="MR265" s="1">
        <v>6.4327600000000003E-4</v>
      </c>
      <c r="MS265" s="1">
        <v>0.19099169999999999</v>
      </c>
      <c r="MT265">
        <v>0.87681469999999995</v>
      </c>
      <c r="MU265">
        <v>19.680700000000002</v>
      </c>
      <c r="MV265" s="1">
        <v>6.1917560000000001E-4</v>
      </c>
      <c r="MW265" s="1">
        <v>0.18384300000000001</v>
      </c>
      <c r="MX265">
        <v>0.87672620000000001</v>
      </c>
      <c r="MY265">
        <v>19.97335</v>
      </c>
      <c r="MZ265" s="1">
        <v>5.9616940000000005E-4</v>
      </c>
      <c r="NA265" s="1">
        <v>0.17702010000000001</v>
      </c>
      <c r="NB265">
        <v>0.87661619999999996</v>
      </c>
      <c r="NC265">
        <v>20.546009999999999</v>
      </c>
      <c r="ND265" s="1">
        <v>5.741616E-4</v>
      </c>
      <c r="NE265" s="1">
        <v>0.170513</v>
      </c>
      <c r="NF265">
        <v>0.87646599999999997</v>
      </c>
      <c r="NG265">
        <v>21.171140000000001</v>
      </c>
      <c r="NH265" s="1">
        <v>5.5321500000000002E-4</v>
      </c>
      <c r="NI265" s="1">
        <v>0.16431119999999999</v>
      </c>
      <c r="NJ265">
        <v>0.87628019999999995</v>
      </c>
      <c r="NK265">
        <v>21.829709999999999</v>
      </c>
      <c r="NL265" s="1">
        <v>5.3336129999999999E-4</v>
      </c>
      <c r="NM265" s="1">
        <v>0.1584334</v>
      </c>
      <c r="NN265">
        <v>0.87606980000000001</v>
      </c>
      <c r="NO265">
        <v>21.928460000000001</v>
      </c>
      <c r="NP265" s="1">
        <v>5.1445150000000003E-4</v>
      </c>
      <c r="NQ265" s="1">
        <v>0.1528381</v>
      </c>
      <c r="NR265">
        <v>0.87584450000000003</v>
      </c>
      <c r="NS265">
        <v>21.579709999999999</v>
      </c>
      <c r="NT265" s="1">
        <v>4.9638269999999999E-4</v>
      </c>
      <c r="NU265" s="1">
        <v>0.14749770000000001</v>
      </c>
      <c r="NV265">
        <v>0.87558749999999996</v>
      </c>
      <c r="NW265">
        <v>21.103010000000001</v>
      </c>
      <c r="NX265" s="1">
        <v>4.791153E-4</v>
      </c>
      <c r="NY265" s="1">
        <v>0.14239389999999999</v>
      </c>
      <c r="NZ265">
        <v>0.87536950000000002</v>
      </c>
      <c r="OA265">
        <v>20.706469999999999</v>
      </c>
      <c r="OB265" s="1">
        <v>4.6257310000000001E-4</v>
      </c>
      <c r="OC265" s="1">
        <v>0.13750599999999999</v>
      </c>
      <c r="OD265">
        <v>0.87511479999999997</v>
      </c>
      <c r="OE265">
        <v>20.547139999999999</v>
      </c>
      <c r="OF265" s="1">
        <v>4.4687580000000001E-4</v>
      </c>
      <c r="OG265" s="1">
        <v>0.13285530000000001</v>
      </c>
      <c r="OH265">
        <v>0.87487950000000003</v>
      </c>
      <c r="OI265">
        <v>20.981580000000001</v>
      </c>
      <c r="OJ265" s="1">
        <v>4.3238320000000001E-4</v>
      </c>
      <c r="OK265" s="1">
        <v>0.12856529999999999</v>
      </c>
    </row>
    <row r="266" spans="1:401" x14ac:dyDescent="0.35">
      <c r="A266">
        <v>272</v>
      </c>
      <c r="B266" t="s">
        <v>4</v>
      </c>
      <c r="C266" t="s">
        <v>181</v>
      </c>
      <c r="D266" t="s">
        <v>272</v>
      </c>
      <c r="E266">
        <v>895.06050000000005</v>
      </c>
      <c r="F266">
        <v>1.087917</v>
      </c>
      <c r="G266">
        <v>17.51275</v>
      </c>
      <c r="H266">
        <v>0</v>
      </c>
      <c r="I266">
        <v>0</v>
      </c>
      <c r="J266">
        <v>1.084722</v>
      </c>
      <c r="K266">
        <v>17.578340000000001</v>
      </c>
      <c r="L266">
        <v>0</v>
      </c>
      <c r="M266">
        <v>0</v>
      </c>
      <c r="N266">
        <v>1.0814239999999999</v>
      </c>
      <c r="O266">
        <v>17.98359</v>
      </c>
      <c r="P266">
        <v>0</v>
      </c>
      <c r="Q266">
        <v>0</v>
      </c>
      <c r="R266">
        <v>1.0781080000000001</v>
      </c>
      <c r="S266">
        <v>17.98057</v>
      </c>
      <c r="T266">
        <v>0</v>
      </c>
      <c r="U266">
        <v>0</v>
      </c>
      <c r="V266">
        <v>1.0746979999999999</v>
      </c>
      <c r="W266">
        <v>17.987069999999999</v>
      </c>
      <c r="X266">
        <v>0</v>
      </c>
      <c r="Y266">
        <v>0</v>
      </c>
      <c r="Z266">
        <v>1.0711759999999999</v>
      </c>
      <c r="AA266">
        <v>17.572990000000001</v>
      </c>
      <c r="AB266">
        <v>0</v>
      </c>
      <c r="AC266">
        <v>0</v>
      </c>
      <c r="AD266">
        <v>1.0675920000000001</v>
      </c>
      <c r="AE266">
        <v>17.234999999999999</v>
      </c>
      <c r="AF266">
        <v>0</v>
      </c>
      <c r="AG266">
        <v>0</v>
      </c>
      <c r="AH266">
        <v>1.0639069999999999</v>
      </c>
      <c r="AI266">
        <v>17.08061</v>
      </c>
      <c r="AJ266">
        <v>0</v>
      </c>
      <c r="AK266">
        <v>0</v>
      </c>
      <c r="AL266">
        <v>1.0601229999999999</v>
      </c>
      <c r="AM266">
        <v>17.047979999999999</v>
      </c>
      <c r="AN266">
        <v>0</v>
      </c>
      <c r="AO266">
        <v>0</v>
      </c>
      <c r="AP266">
        <v>1.0562499999999999</v>
      </c>
      <c r="AQ266">
        <v>17.09967</v>
      </c>
      <c r="AR266">
        <v>0</v>
      </c>
      <c r="AS266">
        <v>0</v>
      </c>
      <c r="AT266">
        <v>1.0522800000000001</v>
      </c>
      <c r="AU266">
        <v>17.497060000000001</v>
      </c>
      <c r="AV266">
        <v>0</v>
      </c>
      <c r="AW266">
        <v>0</v>
      </c>
      <c r="AX266">
        <v>1.048265</v>
      </c>
      <c r="AY266">
        <v>17.47589</v>
      </c>
      <c r="AZ266">
        <v>0</v>
      </c>
      <c r="BA266">
        <v>0</v>
      </c>
      <c r="BB266">
        <v>1.044349</v>
      </c>
      <c r="BC266">
        <v>17.299679999999999</v>
      </c>
      <c r="BD266">
        <v>0</v>
      </c>
      <c r="BE266">
        <v>0</v>
      </c>
      <c r="BF266">
        <v>1.0403279999999999</v>
      </c>
      <c r="BG266">
        <v>17.094529999999999</v>
      </c>
      <c r="BH266" s="1">
        <v>1.7920369999999998E-24</v>
      </c>
      <c r="BI266" s="1">
        <v>5.9887949999999998E-22</v>
      </c>
      <c r="BJ266">
        <v>1.0362720000000001</v>
      </c>
      <c r="BK266">
        <v>16.69943</v>
      </c>
      <c r="BL266" s="1">
        <v>3.7553539999999999E-17</v>
      </c>
      <c r="BM266" s="1">
        <v>1.245172E-14</v>
      </c>
      <c r="BN266">
        <v>1.0322119999999999</v>
      </c>
      <c r="BO266">
        <v>16.412230000000001</v>
      </c>
      <c r="BP266" s="1">
        <v>8.460189E-10</v>
      </c>
      <c r="BQ266" s="1">
        <v>1.8950339999999999E-7</v>
      </c>
      <c r="BR266">
        <v>1.0280819999999999</v>
      </c>
      <c r="BS266">
        <v>16.324100000000001</v>
      </c>
      <c r="BT266" s="1">
        <v>1.4046719999999999E-6</v>
      </c>
      <c r="BU266" s="1">
        <v>3.4348370000000003E-4</v>
      </c>
      <c r="BV266">
        <v>1.024022</v>
      </c>
      <c r="BW266">
        <v>16.67024</v>
      </c>
      <c r="BX266" s="1">
        <v>2.9191269999999999E-4</v>
      </c>
      <c r="BY266" s="1">
        <v>7.5822029999999999E-2</v>
      </c>
      <c r="BZ266">
        <v>1.019884</v>
      </c>
      <c r="CA266">
        <v>17.250630000000001</v>
      </c>
      <c r="CB266" s="1">
        <v>1.6201340000000002E-2</v>
      </c>
      <c r="CC266">
        <v>4.4249770000000002</v>
      </c>
      <c r="CD266">
        <v>1.0156080000000001</v>
      </c>
      <c r="CE266">
        <v>17.773910000000001</v>
      </c>
      <c r="CF266">
        <v>0.33129140000000001</v>
      </c>
      <c r="CG266">
        <v>94.678730000000002</v>
      </c>
      <c r="CH266">
        <v>1.0109410000000001</v>
      </c>
      <c r="CI266">
        <v>17.963039999999999</v>
      </c>
      <c r="CJ266">
        <v>3.0422419999999999</v>
      </c>
      <c r="CK266">
        <v>905.13350000000003</v>
      </c>
      <c r="CL266">
        <v>1.0059530000000001</v>
      </c>
      <c r="CM266">
        <v>17.592860000000002</v>
      </c>
      <c r="CN266">
        <v>14.37617</v>
      </c>
      <c r="CO266">
        <v>4440.1360000000004</v>
      </c>
      <c r="CP266">
        <v>1.001217</v>
      </c>
      <c r="CQ266">
        <v>17.007619999999999</v>
      </c>
      <c r="CR266">
        <v>38.897930000000002</v>
      </c>
      <c r="CS266">
        <v>12428.85</v>
      </c>
      <c r="CT266">
        <v>0.99564889999999995</v>
      </c>
      <c r="CU266">
        <v>16.569659999999999</v>
      </c>
      <c r="CV266">
        <v>65.424220000000005</v>
      </c>
      <c r="CW266">
        <v>21589.9</v>
      </c>
      <c r="CX266">
        <v>0.98907999999999996</v>
      </c>
      <c r="CY266">
        <v>16.375499999999999</v>
      </c>
      <c r="CZ266">
        <v>73.311959999999999</v>
      </c>
      <c r="DA266">
        <v>24931.06</v>
      </c>
      <c r="DB266">
        <v>0.98181030000000002</v>
      </c>
      <c r="DC266">
        <v>16.768979999999999</v>
      </c>
      <c r="DD266">
        <v>58.119929999999997</v>
      </c>
      <c r="DE266">
        <v>20350.57</v>
      </c>
      <c r="DF266">
        <v>0.97375970000000001</v>
      </c>
      <c r="DG266">
        <v>17.52083</v>
      </c>
      <c r="DH266">
        <v>34.339149999999997</v>
      </c>
      <c r="DI266">
        <v>12352.67</v>
      </c>
      <c r="DJ266">
        <v>0.96501680000000001</v>
      </c>
      <c r="DK266">
        <v>18.103529999999999</v>
      </c>
      <c r="DL266">
        <v>15.848000000000001</v>
      </c>
      <c r="DM266">
        <v>5847.05</v>
      </c>
      <c r="DN266">
        <v>0.95589120000000005</v>
      </c>
      <c r="DO266">
        <v>18.464960000000001</v>
      </c>
      <c r="DP266">
        <v>5.9734160000000003</v>
      </c>
      <c r="DQ266">
        <v>2255.3919999999998</v>
      </c>
      <c r="DR266">
        <v>0.94701310000000005</v>
      </c>
      <c r="DS266">
        <v>18.31784</v>
      </c>
      <c r="DT266">
        <v>1.931146</v>
      </c>
      <c r="DU266">
        <v>743.47990000000004</v>
      </c>
      <c r="DV266">
        <v>0.93777759999999999</v>
      </c>
      <c r="DW266">
        <v>17.798449999999999</v>
      </c>
      <c r="DX266">
        <v>0.57789710000000005</v>
      </c>
      <c r="DY266">
        <v>225.0677</v>
      </c>
      <c r="DZ266">
        <v>0.92829200000000001</v>
      </c>
      <c r="EA266">
        <v>17.220120000000001</v>
      </c>
      <c r="EB266" s="1">
        <v>0.18920229999999999</v>
      </c>
      <c r="EC266">
        <v>73.153750000000002</v>
      </c>
      <c r="ED266">
        <v>0.91869100000000004</v>
      </c>
      <c r="EE266">
        <v>16.779910000000001</v>
      </c>
      <c r="EF266" s="1">
        <v>8.9355610000000002E-2</v>
      </c>
      <c r="EG266">
        <v>33.508830000000003</v>
      </c>
      <c r="EH266">
        <v>0.90941729999999998</v>
      </c>
      <c r="EI266">
        <v>16.872679999999999</v>
      </c>
      <c r="EJ266" s="1">
        <v>6.5979469999999998E-2</v>
      </c>
      <c r="EK266">
        <v>24.166049999999998</v>
      </c>
      <c r="EL266">
        <v>0.90101160000000002</v>
      </c>
      <c r="EM266">
        <v>17.39716</v>
      </c>
      <c r="EN266" s="1">
        <v>6.1617329999999998E-2</v>
      </c>
      <c r="EO266" s="1">
        <v>22.45722</v>
      </c>
      <c r="EP266">
        <v>0.89204749999999999</v>
      </c>
      <c r="EQ266">
        <v>18.098089999999999</v>
      </c>
      <c r="ER266" s="1">
        <v>6.1233620000000002E-2</v>
      </c>
      <c r="ES266" s="1">
        <v>22.428609999999999</v>
      </c>
      <c r="ET266">
        <v>0.88301229999999997</v>
      </c>
      <c r="EU266">
        <v>18.62219</v>
      </c>
      <c r="EV266" s="1">
        <v>6.0620930000000003E-2</v>
      </c>
      <c r="EW266" s="1">
        <v>22.390560000000001</v>
      </c>
      <c r="EX266">
        <v>0.87572930000000004</v>
      </c>
      <c r="EY266">
        <v>18.581980000000001</v>
      </c>
      <c r="EZ266" s="1">
        <v>5.8754199999999999E-2</v>
      </c>
      <c r="FA266" s="1">
        <v>21.859390000000001</v>
      </c>
      <c r="FB266">
        <v>0.86801030000000001</v>
      </c>
      <c r="FC266">
        <v>18.155639999999998</v>
      </c>
      <c r="FD266" s="1">
        <v>5.5540899999999997E-2</v>
      </c>
      <c r="FE266" s="1">
        <v>20.821179999999998</v>
      </c>
      <c r="FF266">
        <v>0.86069709999999999</v>
      </c>
      <c r="FG266">
        <v>17.61543</v>
      </c>
      <c r="FH266" s="1">
        <v>5.1491259999999997E-2</v>
      </c>
      <c r="FI266" s="1">
        <v>19.435739999999999</v>
      </c>
      <c r="FJ266">
        <v>0.85388589999999998</v>
      </c>
      <c r="FK266">
        <v>17.24549</v>
      </c>
      <c r="FL266" s="1">
        <v>4.7099250000000002E-2</v>
      </c>
      <c r="FM266" s="1">
        <v>17.882470000000001</v>
      </c>
      <c r="FN266">
        <v>0.84784470000000001</v>
      </c>
      <c r="FO266">
        <v>17.71264</v>
      </c>
      <c r="FP266" s="1">
        <v>4.2644050000000003E-2</v>
      </c>
      <c r="FQ266" s="1">
        <v>16.271850000000001</v>
      </c>
      <c r="FR266">
        <v>0.84254090000000004</v>
      </c>
      <c r="FS266">
        <v>18.322949999999999</v>
      </c>
      <c r="FT266" s="1">
        <v>3.8232460000000003E-2</v>
      </c>
      <c r="FU266" s="1">
        <v>14.653840000000001</v>
      </c>
      <c r="FV266">
        <v>0.83781280000000002</v>
      </c>
      <c r="FW266">
        <v>18.927299999999999</v>
      </c>
      <c r="FX266" s="1">
        <v>3.3856120000000003E-2</v>
      </c>
      <c r="FY266" s="1">
        <v>13.03214</v>
      </c>
      <c r="FZ266">
        <v>0.833735</v>
      </c>
      <c r="GA266">
        <v>19.276820000000001</v>
      </c>
      <c r="GB266" s="1">
        <v>2.9616150000000001E-2</v>
      </c>
      <c r="GC266" s="1">
        <v>11.442310000000001</v>
      </c>
      <c r="GD266">
        <v>0.8304049</v>
      </c>
      <c r="GE266">
        <v>19.262540000000001</v>
      </c>
      <c r="GF266" s="1">
        <v>2.567759E-2</v>
      </c>
      <c r="GG266" s="1">
        <v>9.9478469999999994</v>
      </c>
      <c r="GH266">
        <v>0.82774139999999996</v>
      </c>
      <c r="GI266">
        <v>18.939830000000001</v>
      </c>
      <c r="GJ266" s="1">
        <v>2.2183700000000001E-2</v>
      </c>
      <c r="GK266" s="1">
        <v>8.6086270000000003</v>
      </c>
      <c r="GL266">
        <v>0.82565370000000005</v>
      </c>
      <c r="GM266">
        <v>18.441089999999999</v>
      </c>
      <c r="GN266" s="1">
        <v>1.9200539999999999E-2</v>
      </c>
      <c r="GO266" s="1">
        <v>7.4571379999999996</v>
      </c>
      <c r="GP266">
        <v>0.82403110000000002</v>
      </c>
      <c r="GQ266">
        <v>18.036020000000001</v>
      </c>
      <c r="GR266" s="1">
        <v>1.6716580000000002E-2</v>
      </c>
      <c r="GS266" s="1">
        <v>6.4931910000000004</v>
      </c>
      <c r="GT266">
        <v>0.82283430000000002</v>
      </c>
      <c r="GU266">
        <v>18.42098</v>
      </c>
      <c r="GV266" s="1">
        <v>1.4636140000000001E-2</v>
      </c>
      <c r="GW266" s="1">
        <v>5.686096</v>
      </c>
      <c r="GX266">
        <v>0.82200379999999995</v>
      </c>
      <c r="GY266">
        <v>18.989519999999999</v>
      </c>
      <c r="GZ266" s="1">
        <v>1.2824E-2</v>
      </c>
      <c r="HA266" s="1">
        <v>4.9845030000000001</v>
      </c>
      <c r="HB266">
        <v>0.82144660000000003</v>
      </c>
      <c r="HC266">
        <v>19.667000000000002</v>
      </c>
      <c r="HD266" s="1">
        <v>1.111904E-2</v>
      </c>
      <c r="HE266" s="1">
        <v>4.3282600000000002</v>
      </c>
      <c r="HF266">
        <v>0.82113409999999998</v>
      </c>
      <c r="HG266">
        <v>20.368690000000001</v>
      </c>
      <c r="HH266" s="1">
        <v>9.4187079999999996E-3</v>
      </c>
      <c r="HI266" s="1">
        <v>3.675351</v>
      </c>
      <c r="HJ266">
        <v>0.82097750000000003</v>
      </c>
      <c r="HK266">
        <v>20.635770000000001</v>
      </c>
      <c r="HL266" s="1">
        <v>7.7319520000000003E-3</v>
      </c>
      <c r="HM266" s="1">
        <v>3.0255920000000001</v>
      </c>
      <c r="HN266">
        <v>0.82099330000000004</v>
      </c>
      <c r="HO266">
        <v>20.271879999999999</v>
      </c>
      <c r="HP266" s="1">
        <v>6.169562E-3</v>
      </c>
      <c r="HQ266" s="1">
        <v>2.4191760000000002</v>
      </c>
      <c r="HR266">
        <v>0.82111290000000003</v>
      </c>
      <c r="HS266">
        <v>19.654430000000001</v>
      </c>
      <c r="HT266" s="1">
        <v>4.856796E-3</v>
      </c>
      <c r="HU266" s="1">
        <v>1.905041</v>
      </c>
      <c r="HV266">
        <v>0.82126759999999999</v>
      </c>
      <c r="HW266">
        <v>19.05902</v>
      </c>
      <c r="HX266" s="1">
        <v>3.857821E-3</v>
      </c>
      <c r="HY266" s="1">
        <v>1.5104610000000001</v>
      </c>
      <c r="HZ266">
        <v>0.82146379999999997</v>
      </c>
      <c r="IA266">
        <v>19.25949</v>
      </c>
      <c r="IB266" s="1">
        <v>3.1546460000000001E-3</v>
      </c>
      <c r="IC266" s="1">
        <v>1.2311179999999999</v>
      </c>
      <c r="ID266">
        <v>0.82167400000000002</v>
      </c>
      <c r="IE266">
        <v>19.963609999999999</v>
      </c>
      <c r="IF266" s="1">
        <v>2.6810530000000001E-3</v>
      </c>
      <c r="IG266" s="1">
        <v>1.042413</v>
      </c>
      <c r="IH266">
        <v>0.82190110000000005</v>
      </c>
      <c r="II266">
        <v>20.785019999999999</v>
      </c>
      <c r="IJ266" s="1">
        <v>2.359547E-3</v>
      </c>
      <c r="IK266" s="1">
        <v>0.91470119999999999</v>
      </c>
      <c r="IL266">
        <v>0.82211409999999996</v>
      </c>
      <c r="IM266">
        <v>21.57367</v>
      </c>
      <c r="IN266" s="1">
        <v>2.1282390000000001E-3</v>
      </c>
      <c r="IO266" s="1">
        <v>0.82336129999999996</v>
      </c>
      <c r="IP266">
        <v>0.82225000000000004</v>
      </c>
      <c r="IQ266">
        <v>21.752410000000001</v>
      </c>
      <c r="IR266" s="1">
        <v>1.9484439999999999E-3</v>
      </c>
      <c r="IS266" s="1">
        <v>0.75287289999999996</v>
      </c>
      <c r="IT266">
        <v>0.8224032</v>
      </c>
      <c r="IU266">
        <v>21.398330000000001</v>
      </c>
      <c r="IV266" s="1">
        <v>1.8008329999999999E-3</v>
      </c>
      <c r="IW266" s="1">
        <v>0.69527969999999994</v>
      </c>
      <c r="IX266">
        <v>0.82252740000000002</v>
      </c>
      <c r="IY266">
        <v>20.88646</v>
      </c>
      <c r="IZ266" s="1">
        <v>1.6775850000000001E-3</v>
      </c>
      <c r="JA266" s="1">
        <v>0.64719519999999997</v>
      </c>
      <c r="JB266">
        <v>0.82262590000000002</v>
      </c>
      <c r="JC266">
        <v>20.433869999999999</v>
      </c>
      <c r="JD266" s="1">
        <v>1.574619E-3</v>
      </c>
      <c r="JE266" s="1">
        <v>0.60702789999999995</v>
      </c>
      <c r="JF266">
        <v>0.82269599999999998</v>
      </c>
      <c r="JG266">
        <v>20.497319999999998</v>
      </c>
      <c r="JH266" s="1">
        <v>1.4885390000000001E-3</v>
      </c>
      <c r="JI266" s="1">
        <v>0.57350089999999998</v>
      </c>
      <c r="JJ266">
        <v>0.82276199999999999</v>
      </c>
      <c r="JK266">
        <v>20.638670000000001</v>
      </c>
      <c r="JL266" s="1">
        <v>1.417378E-3</v>
      </c>
      <c r="JM266" s="1">
        <v>0.54568550000000005</v>
      </c>
      <c r="JN266">
        <v>0.82279740000000001</v>
      </c>
      <c r="JO266">
        <v>21.030529999999999</v>
      </c>
      <c r="JP266" s="1">
        <v>1.359114E-3</v>
      </c>
      <c r="JQ266" s="1">
        <v>0.52296889999999996</v>
      </c>
      <c r="JR266">
        <v>0.82280399999999998</v>
      </c>
      <c r="JS266">
        <v>21.191980000000001</v>
      </c>
      <c r="JT266" s="1">
        <v>1.3126279999999999E-3</v>
      </c>
      <c r="JU266" s="1">
        <v>0.50474039999999998</v>
      </c>
      <c r="JV266">
        <v>0.82283320000000004</v>
      </c>
      <c r="JW266">
        <v>21.068709999999999</v>
      </c>
      <c r="JX266" s="1">
        <v>1.2743590000000001E-3</v>
      </c>
      <c r="JY266" s="1">
        <v>0.48986180000000001</v>
      </c>
      <c r="JZ266">
        <v>0.82285830000000004</v>
      </c>
      <c r="KA266">
        <v>20.72054</v>
      </c>
      <c r="KB266" s="1">
        <v>1.240229E-3</v>
      </c>
      <c r="KC266" s="1">
        <v>0.47667769999999998</v>
      </c>
      <c r="KD266">
        <v>0.82286150000000002</v>
      </c>
      <c r="KE266">
        <v>20.186900000000001</v>
      </c>
      <c r="KF266" s="1">
        <v>1.2057190000000001E-3</v>
      </c>
      <c r="KG266" s="1">
        <v>0.46350960000000002</v>
      </c>
      <c r="KH266">
        <v>0.82288039999999996</v>
      </c>
      <c r="KI266">
        <v>19.617429999999999</v>
      </c>
      <c r="KJ266" s="1">
        <v>1.1685910000000001E-3</v>
      </c>
      <c r="KK266" s="1">
        <v>0.4493799</v>
      </c>
      <c r="KL266">
        <v>0.82286179999999998</v>
      </c>
      <c r="KM266">
        <v>19.646820000000002</v>
      </c>
      <c r="KN266" s="1">
        <v>1.128659E-3</v>
      </c>
      <c r="KO266" s="1">
        <v>0.43414140000000001</v>
      </c>
      <c r="KP266">
        <v>0.82287869999999996</v>
      </c>
      <c r="KQ266">
        <v>19.69303</v>
      </c>
      <c r="KR266" s="1">
        <v>1.086895E-3</v>
      </c>
      <c r="KS266" s="1">
        <v>0.41815400000000003</v>
      </c>
      <c r="KT266">
        <v>0.82289619999999997</v>
      </c>
      <c r="KU266">
        <v>20.010390000000001</v>
      </c>
      <c r="KV266" s="1">
        <v>1.0445770000000001E-3</v>
      </c>
      <c r="KW266" s="1">
        <v>0.40194429999999998</v>
      </c>
      <c r="KX266">
        <v>0.82288810000000001</v>
      </c>
      <c r="KY266">
        <v>20.39321</v>
      </c>
      <c r="KZ266" s="1">
        <v>1.0029080000000001E-3</v>
      </c>
      <c r="LA266" s="1">
        <v>0.38594230000000002</v>
      </c>
      <c r="LB266">
        <v>0.82288899999999998</v>
      </c>
      <c r="LC266">
        <v>20.433420000000002</v>
      </c>
      <c r="LD266" s="1">
        <v>9.6257020000000001E-4</v>
      </c>
      <c r="LE266" s="1">
        <v>0.3704228</v>
      </c>
      <c r="LF266">
        <v>0.82288989999999995</v>
      </c>
      <c r="LG266">
        <v>19.995450000000002</v>
      </c>
      <c r="LH266" s="1">
        <v>9.2393800000000002E-4</v>
      </c>
      <c r="LI266" s="1">
        <v>0.35552650000000002</v>
      </c>
      <c r="LJ266">
        <v>0.82289900000000005</v>
      </c>
      <c r="LK266">
        <v>19.322209999999998</v>
      </c>
      <c r="LL266" s="1">
        <v>8.869126E-4</v>
      </c>
      <c r="LM266" s="1">
        <v>0.34129680000000001</v>
      </c>
      <c r="LN266">
        <v>0.82287920000000003</v>
      </c>
      <c r="LO266">
        <v>18.81033</v>
      </c>
      <c r="LP266" s="1">
        <v>8.5160819999999997E-4</v>
      </c>
      <c r="LQ266" s="1">
        <v>0.32772449999999997</v>
      </c>
      <c r="LR266">
        <v>0.82289610000000002</v>
      </c>
      <c r="LS266">
        <v>19.15925</v>
      </c>
      <c r="LT266" s="1">
        <v>8.1809099999999996E-4</v>
      </c>
      <c r="LU266" s="1">
        <v>0.3148051</v>
      </c>
      <c r="LV266">
        <v>0.82289310000000004</v>
      </c>
      <c r="LW266">
        <v>19.655670000000001</v>
      </c>
      <c r="LX266" s="1">
        <v>7.8606450000000001E-4</v>
      </c>
      <c r="LY266" s="1">
        <v>0.3024772</v>
      </c>
      <c r="LZ266">
        <v>0.82289219999999996</v>
      </c>
      <c r="MA266">
        <v>20.299240000000001</v>
      </c>
      <c r="MB266" s="1">
        <v>7.5545310000000004E-4</v>
      </c>
      <c r="MC266" s="1">
        <v>0.290686</v>
      </c>
      <c r="MD266">
        <v>0.82287509999999997</v>
      </c>
      <c r="ME266">
        <v>21.05733</v>
      </c>
      <c r="MF266" s="1">
        <v>7.2608239999999999E-4</v>
      </c>
      <c r="MG266" s="1">
        <v>0.27938160000000001</v>
      </c>
      <c r="MH266">
        <v>0.82286289999999995</v>
      </c>
      <c r="MI266">
        <v>21.26051</v>
      </c>
      <c r="MJ266" s="1">
        <v>6.9805829999999998E-4</v>
      </c>
      <c r="MK266" s="1">
        <v>0.26859470000000002</v>
      </c>
      <c r="ML266">
        <v>0.82285339999999996</v>
      </c>
      <c r="MM266">
        <v>20.805319999999998</v>
      </c>
      <c r="MN266" s="1">
        <v>6.7144410000000002E-4</v>
      </c>
      <c r="MO266" s="1">
        <v>0.25832870000000002</v>
      </c>
      <c r="MP266">
        <v>0.82280350000000002</v>
      </c>
      <c r="MQ266">
        <v>20.227499999999999</v>
      </c>
      <c r="MR266" s="1">
        <v>6.460398E-4</v>
      </c>
      <c r="MS266" s="1">
        <v>0.24857509999999999</v>
      </c>
      <c r="MT266">
        <v>0.82275180000000003</v>
      </c>
      <c r="MU266">
        <v>19.735019999999999</v>
      </c>
      <c r="MV266" s="1">
        <v>6.2182700000000004E-4</v>
      </c>
      <c r="MW266" s="1">
        <v>0.23926549999999999</v>
      </c>
      <c r="MX266">
        <v>0.82263640000000005</v>
      </c>
      <c r="MY266">
        <v>20.017790000000002</v>
      </c>
      <c r="MZ266" s="1">
        <v>5.9869320000000004E-4</v>
      </c>
      <c r="NA266" s="1">
        <v>0.23037160000000001</v>
      </c>
      <c r="NB266">
        <v>0.82249919999999999</v>
      </c>
      <c r="NC266">
        <v>20.572690000000001</v>
      </c>
      <c r="ND266" s="1">
        <v>5.7657539999999999E-4</v>
      </c>
      <c r="NE266" s="1">
        <v>0.2218975</v>
      </c>
      <c r="NF266">
        <v>0.82233920000000005</v>
      </c>
      <c r="NG266">
        <v>21.177140000000001</v>
      </c>
      <c r="NH266" s="1">
        <v>5.5550040000000003E-4</v>
      </c>
      <c r="NI266" s="1">
        <v>0.2138137</v>
      </c>
      <c r="NJ266">
        <v>0.82211730000000005</v>
      </c>
      <c r="NK266">
        <v>21.829709999999999</v>
      </c>
      <c r="NL266" s="1">
        <v>5.3553159999999999E-4</v>
      </c>
      <c r="NM266" s="1">
        <v>0.2061537</v>
      </c>
      <c r="NN266">
        <v>0.82185980000000003</v>
      </c>
      <c r="NO266">
        <v>21.933250000000001</v>
      </c>
      <c r="NP266" s="1">
        <v>5.1652030000000002E-4</v>
      </c>
      <c r="NQ266" s="1">
        <v>0.19886529999999999</v>
      </c>
      <c r="NR266">
        <v>0.82156949999999995</v>
      </c>
      <c r="NS266">
        <v>21.603829999999999</v>
      </c>
      <c r="NT266" s="1">
        <v>4.9836029999999999E-4</v>
      </c>
      <c r="NU266" s="1">
        <v>0.19191520000000001</v>
      </c>
      <c r="NV266">
        <v>0.82129249999999998</v>
      </c>
      <c r="NW266">
        <v>21.14171</v>
      </c>
      <c r="NX266" s="1">
        <v>4.8100420000000001E-4</v>
      </c>
      <c r="NY266" s="1">
        <v>0.1852695</v>
      </c>
      <c r="NZ266">
        <v>0.82097549999999997</v>
      </c>
      <c r="OA266">
        <v>20.742629999999998</v>
      </c>
      <c r="OB266" s="1">
        <v>4.6438680000000001E-4</v>
      </c>
      <c r="OC266" s="1">
        <v>0.1789133</v>
      </c>
      <c r="OD266">
        <v>0.82067760000000001</v>
      </c>
      <c r="OE266">
        <v>20.56898</v>
      </c>
      <c r="OF266" s="1">
        <v>4.4858320000000003E-4</v>
      </c>
      <c r="OG266" s="1">
        <v>0.17285210000000001</v>
      </c>
      <c r="OH266">
        <v>0.82037660000000001</v>
      </c>
      <c r="OI266">
        <v>20.981259999999999</v>
      </c>
      <c r="OJ266" s="1">
        <v>4.3392529999999998E-4</v>
      </c>
      <c r="OK266" s="1">
        <v>0.1672274</v>
      </c>
    </row>
    <row r="267" spans="1:401" x14ac:dyDescent="0.35">
      <c r="A267">
        <v>273</v>
      </c>
      <c r="B267" t="s">
        <v>4</v>
      </c>
      <c r="C267" t="s">
        <v>181</v>
      </c>
      <c r="D267" t="s">
        <v>273</v>
      </c>
      <c r="E267">
        <v>921.27940000000001</v>
      </c>
      <c r="F267">
        <v>0.70581380000000005</v>
      </c>
      <c r="G267">
        <v>17.50001</v>
      </c>
      <c r="H267">
        <v>0</v>
      </c>
      <c r="I267">
        <v>0</v>
      </c>
      <c r="J267">
        <v>0.70388229999999996</v>
      </c>
      <c r="K267">
        <v>17.577400000000001</v>
      </c>
      <c r="L267">
        <v>0</v>
      </c>
      <c r="M267">
        <v>0</v>
      </c>
      <c r="N267">
        <v>0.70192520000000003</v>
      </c>
      <c r="O267">
        <v>18.001049999999999</v>
      </c>
      <c r="P267">
        <v>0</v>
      </c>
      <c r="Q267">
        <v>0</v>
      </c>
      <c r="R267">
        <v>0.69982180000000005</v>
      </c>
      <c r="S267">
        <v>18.021139999999999</v>
      </c>
      <c r="T267">
        <v>0</v>
      </c>
      <c r="U267">
        <v>0</v>
      </c>
      <c r="V267">
        <v>0.69765900000000003</v>
      </c>
      <c r="W267">
        <v>18.03424</v>
      </c>
      <c r="X267">
        <v>0</v>
      </c>
      <c r="Y267">
        <v>0</v>
      </c>
      <c r="Z267">
        <v>0.69542720000000002</v>
      </c>
      <c r="AA267">
        <v>17.618089999999999</v>
      </c>
      <c r="AB267">
        <v>0</v>
      </c>
      <c r="AC267">
        <v>0</v>
      </c>
      <c r="AD267">
        <v>0.69315450000000001</v>
      </c>
      <c r="AE267">
        <v>17.260380000000001</v>
      </c>
      <c r="AF267">
        <v>0</v>
      </c>
      <c r="AG267">
        <v>0</v>
      </c>
      <c r="AH267">
        <v>0.69081530000000002</v>
      </c>
      <c r="AI267">
        <v>17.08249</v>
      </c>
      <c r="AJ267">
        <v>0</v>
      </c>
      <c r="AK267">
        <v>0</v>
      </c>
      <c r="AL267">
        <v>0.68842199999999998</v>
      </c>
      <c r="AM267">
        <v>17.040310000000002</v>
      </c>
      <c r="AN267">
        <v>0</v>
      </c>
      <c r="AO267">
        <v>0</v>
      </c>
      <c r="AP267">
        <v>0.68594129999999998</v>
      </c>
      <c r="AQ267">
        <v>17.094909999999999</v>
      </c>
      <c r="AR267">
        <v>0</v>
      </c>
      <c r="AS267">
        <v>0</v>
      </c>
      <c r="AT267">
        <v>0.68344419999999995</v>
      </c>
      <c r="AU267">
        <v>17.505130000000001</v>
      </c>
      <c r="AV267">
        <v>0</v>
      </c>
      <c r="AW267">
        <v>0</v>
      </c>
      <c r="AX267">
        <v>0.68088979999999999</v>
      </c>
      <c r="AY267">
        <v>17.505870000000002</v>
      </c>
      <c r="AZ267">
        <v>0</v>
      </c>
      <c r="BA267">
        <v>0</v>
      </c>
      <c r="BB267">
        <v>0.6783863</v>
      </c>
      <c r="BC267">
        <v>17.342099999999999</v>
      </c>
      <c r="BD267">
        <v>0</v>
      </c>
      <c r="BE267">
        <v>0</v>
      </c>
      <c r="BF267">
        <v>0.6758345</v>
      </c>
      <c r="BG267">
        <v>17.133009999999999</v>
      </c>
      <c r="BH267" s="1">
        <v>1.1230100000000001E-25</v>
      </c>
      <c r="BI267" s="1">
        <v>4.5233239999999998E-23</v>
      </c>
      <c r="BJ267">
        <v>0.6732553</v>
      </c>
      <c r="BK267">
        <v>16.726120000000002</v>
      </c>
      <c r="BL267" s="1">
        <v>3.8154439999999998E-18</v>
      </c>
      <c r="BM267" s="1">
        <v>1.51939E-15</v>
      </c>
      <c r="BN267">
        <v>0.67064570000000001</v>
      </c>
      <c r="BO267">
        <v>16.417349999999999</v>
      </c>
      <c r="BP267" s="1">
        <v>3.3560360000000002E-10</v>
      </c>
      <c r="BQ267" s="1">
        <v>9.6758969999999997E-8</v>
      </c>
      <c r="BR267">
        <v>0.6680334</v>
      </c>
      <c r="BS267">
        <v>16.315149999999999</v>
      </c>
      <c r="BT267" s="1">
        <v>7.3692179999999998E-7</v>
      </c>
      <c r="BU267" s="1">
        <v>2.2399520000000001E-4</v>
      </c>
      <c r="BV267">
        <v>0.66542380000000001</v>
      </c>
      <c r="BW267">
        <v>16.66169</v>
      </c>
      <c r="BX267" s="1">
        <v>1.774531E-4</v>
      </c>
      <c r="BY267" s="1">
        <v>5.6530370000000003E-2</v>
      </c>
      <c r="BZ267">
        <v>0.66279390000000005</v>
      </c>
      <c r="CA267">
        <v>17.261649999999999</v>
      </c>
      <c r="CB267" s="1">
        <v>1.098317E-2</v>
      </c>
      <c r="CC267">
        <v>3.6484839999999998</v>
      </c>
      <c r="CD267">
        <v>0.66006949999999998</v>
      </c>
      <c r="CE267">
        <v>17.81033</v>
      </c>
      <c r="CF267">
        <v>0.24551890000000001</v>
      </c>
      <c r="CG267">
        <v>84.822040000000001</v>
      </c>
      <c r="CH267">
        <v>0.65710060000000003</v>
      </c>
      <c r="CI267">
        <v>18.01501</v>
      </c>
      <c r="CJ267">
        <v>2.4330609999999999</v>
      </c>
      <c r="CK267">
        <v>870.76379999999995</v>
      </c>
      <c r="CL267">
        <v>0.65393210000000002</v>
      </c>
      <c r="CM267">
        <v>17.648569999999999</v>
      </c>
      <c r="CN267">
        <v>12.29036</v>
      </c>
      <c r="CO267">
        <v>4546.4589999999998</v>
      </c>
      <c r="CP267">
        <v>0.65095449999999999</v>
      </c>
      <c r="CQ267">
        <v>17.051739999999999</v>
      </c>
      <c r="CR267">
        <v>35.280160000000002</v>
      </c>
      <c r="CS267">
        <v>13449.5</v>
      </c>
      <c r="CT267">
        <v>0.64745870000000005</v>
      </c>
      <c r="CU267">
        <v>16.59563</v>
      </c>
      <c r="CV267">
        <v>62.567360000000001</v>
      </c>
      <c r="CW267">
        <v>24551.72</v>
      </c>
      <c r="CX267">
        <v>0.64333399999999996</v>
      </c>
      <c r="CY267">
        <v>16.384779999999999</v>
      </c>
      <c r="CZ267">
        <v>73.439340000000001</v>
      </c>
      <c r="DA267">
        <v>29627.279999999999</v>
      </c>
      <c r="DB267">
        <v>0.63876270000000002</v>
      </c>
      <c r="DC267">
        <v>16.768979999999999</v>
      </c>
      <c r="DD267">
        <v>60.817839999999997</v>
      </c>
      <c r="DE267">
        <v>25158.29</v>
      </c>
      <c r="DF267">
        <v>0.63368119999999994</v>
      </c>
      <c r="DG267">
        <v>17.514990000000001</v>
      </c>
      <c r="DH267">
        <v>37.325049999999997</v>
      </c>
      <c r="DI267">
        <v>15810.38</v>
      </c>
      <c r="DJ267">
        <v>0.62817820000000002</v>
      </c>
      <c r="DK267">
        <v>18.107060000000001</v>
      </c>
      <c r="DL267">
        <v>17.815339999999999</v>
      </c>
      <c r="DM267">
        <v>7714.1509999999998</v>
      </c>
      <c r="DN267">
        <v>0.62234250000000002</v>
      </c>
      <c r="DO267">
        <v>18.483139999999999</v>
      </c>
      <c r="DP267">
        <v>6.9115489999999999</v>
      </c>
      <c r="DQ267">
        <v>3052.7579999999998</v>
      </c>
      <c r="DR267">
        <v>0.61649220000000005</v>
      </c>
      <c r="DS267">
        <v>18.351030000000002</v>
      </c>
      <c r="DT267">
        <v>2.2844380000000002</v>
      </c>
      <c r="DU267">
        <v>1025.893</v>
      </c>
      <c r="DV267">
        <v>0.61043199999999997</v>
      </c>
      <c r="DW267">
        <v>17.839030000000001</v>
      </c>
      <c r="DX267">
        <v>0.68906500000000004</v>
      </c>
      <c r="DY267">
        <v>312.67899999999997</v>
      </c>
      <c r="DZ267">
        <v>0.60420370000000001</v>
      </c>
      <c r="EA267">
        <v>17.259170000000001</v>
      </c>
      <c r="EB267" s="1">
        <v>0.21976780000000001</v>
      </c>
      <c r="EC267">
        <v>99.323170000000005</v>
      </c>
      <c r="ED267">
        <v>0.59785370000000004</v>
      </c>
      <c r="EE267">
        <v>16.804400000000001</v>
      </c>
      <c r="EF267" s="1">
        <v>9.696109E-2</v>
      </c>
      <c r="EG267">
        <v>42.736240000000002</v>
      </c>
      <c r="EH267">
        <v>0.59170710000000004</v>
      </c>
      <c r="EI267">
        <v>16.876329999999999</v>
      </c>
      <c r="EJ267" s="1">
        <v>6.7621310000000004E-2</v>
      </c>
      <c r="EK267">
        <v>29.133130000000001</v>
      </c>
      <c r="EL267">
        <v>0.58613769999999998</v>
      </c>
      <c r="EM267">
        <v>17.388819999999999</v>
      </c>
      <c r="EN267" s="1">
        <v>6.180654E-2</v>
      </c>
      <c r="EO267" s="1">
        <v>26.454750000000001</v>
      </c>
      <c r="EP267">
        <v>0.58022680000000004</v>
      </c>
      <c r="EQ267">
        <v>18.08475</v>
      </c>
      <c r="ER267" s="1">
        <v>6.117537E-2</v>
      </c>
      <c r="ES267" s="1">
        <v>26.273489999999999</v>
      </c>
      <c r="ET267">
        <v>0.57433160000000005</v>
      </c>
      <c r="EU267">
        <v>18.616050000000001</v>
      </c>
      <c r="EV267" s="1">
        <v>6.069393E-2</v>
      </c>
      <c r="EW267" s="1">
        <v>26.234639999999999</v>
      </c>
      <c r="EX267">
        <v>0.56965449999999995</v>
      </c>
      <c r="EY267">
        <v>18.592860000000002</v>
      </c>
      <c r="EZ267" s="1">
        <v>5.9042110000000002E-2</v>
      </c>
      <c r="FA267" s="1">
        <v>25.675419999999999</v>
      </c>
      <c r="FB267">
        <v>0.56465909999999997</v>
      </c>
      <c r="FC267">
        <v>18.18216</v>
      </c>
      <c r="FD267" s="1">
        <v>5.6009539999999997E-2</v>
      </c>
      <c r="FE267" s="1">
        <v>24.515139999999999</v>
      </c>
      <c r="FF267">
        <v>0.55990209999999996</v>
      </c>
      <c r="FG267">
        <v>17.645299999999999</v>
      </c>
      <c r="FH267" s="1">
        <v>5.2067370000000002E-2</v>
      </c>
      <c r="FI267" s="1">
        <v>22.922879999999999</v>
      </c>
      <c r="FJ267">
        <v>0.5554422</v>
      </c>
      <c r="FK267">
        <v>17.269020000000001</v>
      </c>
      <c r="FL267" s="1">
        <v>4.7723219999999997E-2</v>
      </c>
      <c r="FM267" s="1">
        <v>21.114380000000001</v>
      </c>
      <c r="FN267">
        <v>0.55142910000000001</v>
      </c>
      <c r="FO267">
        <v>17.72118</v>
      </c>
      <c r="FP267" s="1">
        <v>4.3283469999999998E-2</v>
      </c>
      <c r="FQ267" s="1">
        <v>19.23038</v>
      </c>
      <c r="FR267">
        <v>0.54793080000000005</v>
      </c>
      <c r="FS267">
        <v>18.312719999999999</v>
      </c>
      <c r="FT267" s="1">
        <v>3.8879299999999999E-2</v>
      </c>
      <c r="FU267" s="1">
        <v>17.33672</v>
      </c>
      <c r="FV267">
        <v>0.54479310000000003</v>
      </c>
      <c r="FW267">
        <v>18.90757</v>
      </c>
      <c r="FX267" s="1">
        <v>3.4504239999999999E-2</v>
      </c>
      <c r="FY267" s="1">
        <v>15.43914</v>
      </c>
      <c r="FZ267">
        <v>0.54206339999999997</v>
      </c>
      <c r="GA267">
        <v>19.26202</v>
      </c>
      <c r="GB267" s="1">
        <v>3.0244440000000001E-2</v>
      </c>
      <c r="GC267" s="1">
        <v>13.574159999999999</v>
      </c>
      <c r="GD267">
        <v>0.53984189999999999</v>
      </c>
      <c r="GE267">
        <v>19.258400000000002</v>
      </c>
      <c r="GF267" s="1">
        <v>2.6258630000000002E-2</v>
      </c>
      <c r="GG267" s="1">
        <v>11.8116</v>
      </c>
      <c r="GH267">
        <v>0.53806140000000002</v>
      </c>
      <c r="GI267">
        <v>18.956050000000001</v>
      </c>
      <c r="GJ267" s="1">
        <v>2.2696290000000001E-2</v>
      </c>
      <c r="GK267" s="1">
        <v>10.22315</v>
      </c>
      <c r="GL267">
        <v>0.53663360000000004</v>
      </c>
      <c r="GM267">
        <v>18.476559999999999</v>
      </c>
      <c r="GN267" s="1">
        <v>1.963587E-2</v>
      </c>
      <c r="GO267" s="1">
        <v>8.8506280000000004</v>
      </c>
      <c r="GP267">
        <v>0.535528</v>
      </c>
      <c r="GQ267">
        <v>18.081969999999998</v>
      </c>
      <c r="GR267" s="1">
        <v>1.7080229999999998E-2</v>
      </c>
      <c r="GS267" s="1">
        <v>7.6991680000000002</v>
      </c>
      <c r="GT267">
        <v>0.53473040000000005</v>
      </c>
      <c r="GU267">
        <v>18.46163</v>
      </c>
      <c r="GV267" s="1">
        <v>1.4944320000000001E-2</v>
      </c>
      <c r="GW267" s="1">
        <v>6.736758</v>
      </c>
      <c r="GX267">
        <v>0.53414850000000003</v>
      </c>
      <c r="GY267">
        <v>19.00656</v>
      </c>
      <c r="GZ267" s="1">
        <v>1.31003E-2</v>
      </c>
      <c r="HA267" s="1">
        <v>5.9068940000000003</v>
      </c>
      <c r="HB267">
        <v>0.53375170000000005</v>
      </c>
      <c r="HC267">
        <v>19.667719999999999</v>
      </c>
      <c r="HD267" s="1">
        <v>1.1386780000000001E-2</v>
      </c>
      <c r="HE267" s="1">
        <v>5.1395369999999998</v>
      </c>
      <c r="HF267">
        <v>0.53352489999999997</v>
      </c>
      <c r="HG267">
        <v>20.364609999999999</v>
      </c>
      <c r="HH267" s="1">
        <v>9.6887819999999999E-3</v>
      </c>
      <c r="HI267" s="1">
        <v>4.3809269999999998</v>
      </c>
      <c r="HJ267">
        <v>0.53342880000000004</v>
      </c>
      <c r="HK267">
        <v>20.635590000000001</v>
      </c>
      <c r="HL267" s="1">
        <v>7.9955040000000005E-3</v>
      </c>
      <c r="HM267" s="1">
        <v>3.6231960000000001</v>
      </c>
      <c r="HN267">
        <v>0.5334122</v>
      </c>
      <c r="HO267">
        <v>20.29729</v>
      </c>
      <c r="HP267" s="1">
        <v>6.4060380000000002E-3</v>
      </c>
      <c r="HQ267" s="1">
        <v>2.9079649999999999</v>
      </c>
      <c r="HR267">
        <v>0.53347549999999999</v>
      </c>
      <c r="HS267">
        <v>19.70391</v>
      </c>
      <c r="HT267" s="1">
        <v>5.0481809999999997E-3</v>
      </c>
      <c r="HU267" s="1">
        <v>2.292678</v>
      </c>
      <c r="HV267">
        <v>0.53356959999999998</v>
      </c>
      <c r="HW267">
        <v>19.11168</v>
      </c>
      <c r="HX267" s="1">
        <v>3.9987390000000003E-3</v>
      </c>
      <c r="HY267" s="1">
        <v>1.8138069999999999</v>
      </c>
      <c r="HZ267">
        <v>0.53370459999999997</v>
      </c>
      <c r="IA267">
        <v>19.30172</v>
      </c>
      <c r="IB267" s="1">
        <v>3.2516239999999998E-3</v>
      </c>
      <c r="IC267" s="1">
        <v>1.471292</v>
      </c>
      <c r="ID267">
        <v>0.53385870000000002</v>
      </c>
      <c r="IE267">
        <v>19.981680000000001</v>
      </c>
      <c r="IF267" s="1">
        <v>2.7461249999999999E-3</v>
      </c>
      <c r="IG267" s="1">
        <v>1.2388170000000001</v>
      </c>
      <c r="IH267">
        <v>0.53397269999999997</v>
      </c>
      <c r="II267">
        <v>20.784839999999999</v>
      </c>
      <c r="IJ267" s="1">
        <v>2.4043720000000001E-3</v>
      </c>
      <c r="IK267" s="1">
        <v>1.0819749999999999</v>
      </c>
      <c r="IL267">
        <v>0.53412539999999997</v>
      </c>
      <c r="IM267">
        <v>21.568239999999999</v>
      </c>
      <c r="IN267" s="1">
        <v>2.1614469999999999E-3</v>
      </c>
      <c r="IO267" s="1">
        <v>0.97096559999999998</v>
      </c>
      <c r="IP267">
        <v>0.53422890000000001</v>
      </c>
      <c r="IQ267">
        <v>21.752210000000002</v>
      </c>
      <c r="IR267" s="1">
        <v>1.9748970000000002E-3</v>
      </c>
      <c r="IS267" s="1">
        <v>0.88621130000000004</v>
      </c>
      <c r="IT267">
        <v>0.53431450000000003</v>
      </c>
      <c r="IU267">
        <v>21.421900000000001</v>
      </c>
      <c r="IV267" s="1">
        <v>1.822726E-3</v>
      </c>
      <c r="IW267" s="1">
        <v>0.8173916</v>
      </c>
      <c r="IX267">
        <v>0.53441510000000003</v>
      </c>
      <c r="IY267">
        <v>20.92867</v>
      </c>
      <c r="IZ267" s="1">
        <v>1.695923E-3</v>
      </c>
      <c r="JA267" s="1">
        <v>0.76005199999999995</v>
      </c>
      <c r="JB267">
        <v>0.53447259999999996</v>
      </c>
      <c r="JC267">
        <v>20.477650000000001</v>
      </c>
      <c r="JD267" s="1">
        <v>1.5899340000000001E-3</v>
      </c>
      <c r="JE267" s="1">
        <v>0.71212450000000005</v>
      </c>
      <c r="JF267">
        <v>0.53451369999999998</v>
      </c>
      <c r="JG267">
        <v>20.533449999999998</v>
      </c>
      <c r="JH267" s="1">
        <v>1.501268E-3</v>
      </c>
      <c r="JI267" s="1">
        <v>0.67210409999999998</v>
      </c>
      <c r="JJ267">
        <v>0.53455810000000004</v>
      </c>
      <c r="JK267">
        <v>20.64819</v>
      </c>
      <c r="JL267" s="1">
        <v>1.4278990000000001E-3</v>
      </c>
      <c r="JM267" s="1">
        <v>0.63887989999999995</v>
      </c>
      <c r="JN267">
        <v>0.53457929999999998</v>
      </c>
      <c r="JO267">
        <v>21.021519999999999</v>
      </c>
      <c r="JP267" s="1">
        <v>1.3676370000000001E-3</v>
      </c>
      <c r="JQ267" s="1">
        <v>0.61165659999999999</v>
      </c>
      <c r="JR267">
        <v>0.53460439999999998</v>
      </c>
      <c r="JS267">
        <v>21.175429999999999</v>
      </c>
      <c r="JT267" s="1">
        <v>1.319452E-3</v>
      </c>
      <c r="JU267" s="1">
        <v>0.58976510000000004</v>
      </c>
      <c r="JV267">
        <v>0.53463070000000001</v>
      </c>
      <c r="JW267">
        <v>21.067129999999999</v>
      </c>
      <c r="JX267" s="1">
        <v>1.280085E-3</v>
      </c>
      <c r="JY267" s="1">
        <v>0.57201100000000005</v>
      </c>
      <c r="JZ267">
        <v>0.53462489999999996</v>
      </c>
      <c r="KA267">
        <v>20.74925</v>
      </c>
      <c r="KB267" s="1">
        <v>1.245562E-3</v>
      </c>
      <c r="KC267" s="1">
        <v>0.55650310000000003</v>
      </c>
      <c r="KD267">
        <v>0.53464520000000004</v>
      </c>
      <c r="KE267">
        <v>20.238099999999999</v>
      </c>
      <c r="KF267" s="1">
        <v>1.2112970000000001E-3</v>
      </c>
      <c r="KG267" s="1">
        <v>0.54127069999999999</v>
      </c>
      <c r="KH267">
        <v>0.53464339999999999</v>
      </c>
      <c r="KI267">
        <v>19.674910000000001</v>
      </c>
      <c r="KJ267" s="1">
        <v>1.174629E-3</v>
      </c>
      <c r="KK267" s="1">
        <v>0.52502590000000005</v>
      </c>
      <c r="KL267">
        <v>0.53464400000000001</v>
      </c>
      <c r="KM267">
        <v>19.695979999999999</v>
      </c>
      <c r="KN267" s="1">
        <v>1.1351060000000001E-3</v>
      </c>
      <c r="KO267" s="1">
        <v>0.50746469999999999</v>
      </c>
      <c r="KP267">
        <v>0.53465750000000001</v>
      </c>
      <c r="KQ267">
        <v>19.70636</v>
      </c>
      <c r="KR267" s="1">
        <v>1.093569E-3</v>
      </c>
      <c r="KS267" s="1">
        <v>0.48896460000000003</v>
      </c>
      <c r="KT267">
        <v>0.53465499999999999</v>
      </c>
      <c r="KU267">
        <v>20.006550000000001</v>
      </c>
      <c r="KV267" s="1">
        <v>1.0512480000000001E-3</v>
      </c>
      <c r="KW267" s="1">
        <v>0.47012379999999998</v>
      </c>
      <c r="KX267">
        <v>0.53464529999999999</v>
      </c>
      <c r="KY267">
        <v>20.38749</v>
      </c>
      <c r="KZ267" s="1">
        <v>1.0094349999999999E-3</v>
      </c>
      <c r="LA267" s="1">
        <v>0.45146049999999999</v>
      </c>
      <c r="LB267">
        <v>0.53464990000000001</v>
      </c>
      <c r="LC267">
        <v>20.439109999999999</v>
      </c>
      <c r="LD267" s="1">
        <v>9.6886050000000005E-4</v>
      </c>
      <c r="LE267" s="1">
        <v>0.43331760000000002</v>
      </c>
      <c r="LF267">
        <v>0.53464299999999998</v>
      </c>
      <c r="LG267">
        <v>20.032060000000001</v>
      </c>
      <c r="LH267" s="1">
        <v>9.2996150000000004E-4</v>
      </c>
      <c r="LI267" s="1">
        <v>0.4158886</v>
      </c>
      <c r="LJ267">
        <v>0.53463729999999998</v>
      </c>
      <c r="LK267">
        <v>19.382020000000001</v>
      </c>
      <c r="LL267" s="1">
        <v>8.9265939999999999E-4</v>
      </c>
      <c r="LM267" s="1">
        <v>0.39922790000000002</v>
      </c>
      <c r="LN267">
        <v>0.53464480000000003</v>
      </c>
      <c r="LO267">
        <v>18.87762</v>
      </c>
      <c r="LP267" s="1">
        <v>8.5707890000000003E-4</v>
      </c>
      <c r="LQ267" s="1">
        <v>0.38333349999999999</v>
      </c>
      <c r="LR267">
        <v>0.53465039999999997</v>
      </c>
      <c r="LS267">
        <v>19.216139999999999</v>
      </c>
      <c r="LT267" s="1">
        <v>8.2330610000000003E-4</v>
      </c>
      <c r="LU267" s="1">
        <v>0.36820750000000002</v>
      </c>
      <c r="LV267">
        <v>0.53464750000000005</v>
      </c>
      <c r="LW267">
        <v>19.684850000000001</v>
      </c>
      <c r="LX267" s="1">
        <v>7.910479E-4</v>
      </c>
      <c r="LY267" s="1">
        <v>0.35377639999999999</v>
      </c>
      <c r="LZ267">
        <v>0.53463309999999997</v>
      </c>
      <c r="MA267">
        <v>20.314039999999999</v>
      </c>
      <c r="MB267" s="1">
        <v>7.6022329999999997E-4</v>
      </c>
      <c r="MC267" s="1">
        <v>0.33997559999999999</v>
      </c>
      <c r="MD267">
        <v>0.53464</v>
      </c>
      <c r="ME267">
        <v>21.068079999999998</v>
      </c>
      <c r="MF267" s="1">
        <v>7.306538E-4</v>
      </c>
      <c r="MG267" s="1">
        <v>0.3267505</v>
      </c>
      <c r="MH267">
        <v>0.53464730000000005</v>
      </c>
      <c r="MI267">
        <v>21.268380000000001</v>
      </c>
      <c r="MJ267" s="1">
        <v>7.0241900000000003E-4</v>
      </c>
      <c r="MK267" s="1">
        <v>0.31411640000000002</v>
      </c>
      <c r="ML267">
        <v>0.53462449999999995</v>
      </c>
      <c r="MM267">
        <v>20.833379999999998</v>
      </c>
      <c r="MN267" s="1">
        <v>6.755795E-4</v>
      </c>
      <c r="MO267" s="1">
        <v>0.30209140000000001</v>
      </c>
      <c r="MP267">
        <v>0.53458510000000004</v>
      </c>
      <c r="MQ267">
        <v>20.27506</v>
      </c>
      <c r="MR267" s="1">
        <v>6.4997470000000002E-4</v>
      </c>
      <c r="MS267" s="1">
        <v>0.2906629</v>
      </c>
      <c r="MT267">
        <v>0.5345491</v>
      </c>
      <c r="MU267">
        <v>19.79091</v>
      </c>
      <c r="MV267" s="1">
        <v>6.2559249999999996E-4</v>
      </c>
      <c r="MW267" s="1">
        <v>0.27976499999999999</v>
      </c>
      <c r="MX267">
        <v>0.53449740000000001</v>
      </c>
      <c r="MY267">
        <v>20.070080000000001</v>
      </c>
      <c r="MZ267" s="1">
        <v>6.022887E-4</v>
      </c>
      <c r="NA267" s="1">
        <v>0.26935179999999997</v>
      </c>
      <c r="NB267">
        <v>0.53440960000000004</v>
      </c>
      <c r="NC267">
        <v>20.609290000000001</v>
      </c>
      <c r="ND267" s="1">
        <v>5.8000490000000005E-4</v>
      </c>
      <c r="NE267" s="1">
        <v>0.25942300000000001</v>
      </c>
      <c r="NF267">
        <v>0.53429289999999996</v>
      </c>
      <c r="NG267">
        <v>21.192119999999999</v>
      </c>
      <c r="NH267" s="1">
        <v>5.587538E-4</v>
      </c>
      <c r="NI267" s="1">
        <v>0.2499509</v>
      </c>
      <c r="NJ267">
        <v>0.53414890000000004</v>
      </c>
      <c r="NK267">
        <v>21.8337</v>
      </c>
      <c r="NL267" s="1">
        <v>5.3861700000000002E-4</v>
      </c>
      <c r="NM267" s="1">
        <v>0.2409684</v>
      </c>
      <c r="NN267">
        <v>0.53399189999999996</v>
      </c>
      <c r="NO267">
        <v>21.93346</v>
      </c>
      <c r="NP267" s="1">
        <v>5.1945870000000001E-4</v>
      </c>
      <c r="NQ267" s="1">
        <v>0.2324272</v>
      </c>
      <c r="NR267">
        <v>0.53380879999999997</v>
      </c>
      <c r="NS267">
        <v>21.62247</v>
      </c>
      <c r="NT267" s="1">
        <v>5.0117029999999999E-4</v>
      </c>
      <c r="NU267" s="1">
        <v>0.2242864</v>
      </c>
      <c r="NV267">
        <v>0.53361860000000005</v>
      </c>
      <c r="NW267">
        <v>21.17623</v>
      </c>
      <c r="NX267" s="1">
        <v>4.83683E-4</v>
      </c>
      <c r="NY267" s="1">
        <v>0.2165009</v>
      </c>
      <c r="NZ267">
        <v>0.53342909999999999</v>
      </c>
      <c r="OA267">
        <v>20.777999999999999</v>
      </c>
      <c r="OB267" s="1">
        <v>4.6695889999999999E-4</v>
      </c>
      <c r="OC267" s="1">
        <v>0.20905650000000001</v>
      </c>
      <c r="OD267">
        <v>0.53321870000000005</v>
      </c>
      <c r="OE267">
        <v>20.594470000000001</v>
      </c>
      <c r="OF267" s="1">
        <v>4.5101499999999998E-4</v>
      </c>
      <c r="OG267" s="1">
        <v>0.20194999999999999</v>
      </c>
      <c r="OH267">
        <v>0.53302210000000005</v>
      </c>
      <c r="OI267">
        <v>20.986969999999999</v>
      </c>
      <c r="OJ267" s="1">
        <v>4.3613970000000001E-4</v>
      </c>
      <c r="OK267" s="1">
        <v>0.19531709999999999</v>
      </c>
    </row>
    <row r="268" spans="1:401" x14ac:dyDescent="0.35">
      <c r="A268">
        <v>274</v>
      </c>
      <c r="B268" t="s">
        <v>4</v>
      </c>
      <c r="C268" t="s">
        <v>181</v>
      </c>
      <c r="D268" t="s">
        <v>274</v>
      </c>
      <c r="E268">
        <v>926.64689999999996</v>
      </c>
      <c r="F268">
        <v>0.75114479999999995</v>
      </c>
      <c r="G268">
        <v>17.48537</v>
      </c>
      <c r="H268">
        <v>0</v>
      </c>
      <c r="I268">
        <v>0</v>
      </c>
      <c r="J268">
        <v>0.74990140000000005</v>
      </c>
      <c r="K268">
        <v>17.57685</v>
      </c>
      <c r="L268">
        <v>0</v>
      </c>
      <c r="M268">
        <v>0</v>
      </c>
      <c r="N268">
        <v>0.74864299999999995</v>
      </c>
      <c r="O268">
        <v>18.021740000000001</v>
      </c>
      <c r="P268">
        <v>0</v>
      </c>
      <c r="Q268">
        <v>0</v>
      </c>
      <c r="R268">
        <v>0.74734029999999996</v>
      </c>
      <c r="S268">
        <v>18.06176</v>
      </c>
      <c r="T268">
        <v>0</v>
      </c>
      <c r="U268">
        <v>0</v>
      </c>
      <c r="V268">
        <v>0.74600359999999999</v>
      </c>
      <c r="W268">
        <v>18.084669999999999</v>
      </c>
      <c r="X268">
        <v>0</v>
      </c>
      <c r="Y268">
        <v>0</v>
      </c>
      <c r="Z268">
        <v>0.74462660000000003</v>
      </c>
      <c r="AA268">
        <v>17.665130000000001</v>
      </c>
      <c r="AB268">
        <v>0</v>
      </c>
      <c r="AC268">
        <v>0</v>
      </c>
      <c r="AD268">
        <v>0.7432145</v>
      </c>
      <c r="AE268">
        <v>17.28735</v>
      </c>
      <c r="AF268">
        <v>0</v>
      </c>
      <c r="AG268">
        <v>0</v>
      </c>
      <c r="AH268">
        <v>0.74178350000000004</v>
      </c>
      <c r="AI268">
        <v>17.08587</v>
      </c>
      <c r="AJ268">
        <v>0</v>
      </c>
      <c r="AK268">
        <v>0</v>
      </c>
      <c r="AL268">
        <v>0.74026429999999999</v>
      </c>
      <c r="AM268">
        <v>17.03219</v>
      </c>
      <c r="AN268">
        <v>0</v>
      </c>
      <c r="AO268">
        <v>0</v>
      </c>
      <c r="AP268">
        <v>0.73874050000000002</v>
      </c>
      <c r="AQ268">
        <v>17.089639999999999</v>
      </c>
      <c r="AR268">
        <v>0</v>
      </c>
      <c r="AS268">
        <v>0</v>
      </c>
      <c r="AT268">
        <v>0.73714139999999995</v>
      </c>
      <c r="AU268">
        <v>17.51606</v>
      </c>
      <c r="AV268">
        <v>0</v>
      </c>
      <c r="AW268">
        <v>0</v>
      </c>
      <c r="AX268">
        <v>0.73554169999999996</v>
      </c>
      <c r="AY268">
        <v>17.535979999999999</v>
      </c>
      <c r="AZ268">
        <v>0</v>
      </c>
      <c r="BA268">
        <v>0</v>
      </c>
      <c r="BB268">
        <v>0.73398560000000002</v>
      </c>
      <c r="BC268">
        <v>17.38682</v>
      </c>
      <c r="BD268">
        <v>0</v>
      </c>
      <c r="BE268">
        <v>0</v>
      </c>
      <c r="BF268">
        <v>0.73238539999999996</v>
      </c>
      <c r="BG268">
        <v>17.17193</v>
      </c>
      <c r="BH268" s="1">
        <v>3.3173050000000001E-27</v>
      </c>
      <c r="BI268" s="1">
        <v>1.310695E-24</v>
      </c>
      <c r="BJ268">
        <v>0.73076410000000003</v>
      </c>
      <c r="BK268">
        <v>16.753270000000001</v>
      </c>
      <c r="BL268" s="1">
        <v>2.2504320000000002E-19</v>
      </c>
      <c r="BM268" s="1">
        <v>8.748784E-17</v>
      </c>
      <c r="BN268">
        <v>0.72910719999999996</v>
      </c>
      <c r="BO268">
        <v>16.422809999999998</v>
      </c>
      <c r="BP268" s="1">
        <v>1.353976E-10</v>
      </c>
      <c r="BQ268" s="1">
        <v>3.7566050000000003E-8</v>
      </c>
      <c r="BR268">
        <v>0.72746710000000003</v>
      </c>
      <c r="BS268">
        <v>16.306629999999998</v>
      </c>
      <c r="BT268" s="1">
        <v>3.9034170000000001E-7</v>
      </c>
      <c r="BU268" s="1">
        <v>1.148851E-4</v>
      </c>
      <c r="BV268">
        <v>0.72579700000000003</v>
      </c>
      <c r="BW268">
        <v>16.655090000000001</v>
      </c>
      <c r="BX268" s="1">
        <v>1.083098E-4</v>
      </c>
      <c r="BY268" s="1">
        <v>3.3495619999999997E-2</v>
      </c>
      <c r="BZ268">
        <v>0.72410730000000001</v>
      </c>
      <c r="CA268">
        <v>17.281770000000002</v>
      </c>
      <c r="CB268" s="1">
        <v>7.4509939999999998E-3</v>
      </c>
      <c r="CC268">
        <v>2.405046</v>
      </c>
      <c r="CD268">
        <v>0.72234489999999996</v>
      </c>
      <c r="CE268">
        <v>17.853370000000002</v>
      </c>
      <c r="CF268">
        <v>0.18171470000000001</v>
      </c>
      <c r="CG268">
        <v>61.009610000000002</v>
      </c>
      <c r="CH268">
        <v>0.7204313</v>
      </c>
      <c r="CI268">
        <v>18.072610000000001</v>
      </c>
      <c r="CJ268">
        <v>1.940904</v>
      </c>
      <c r="CK268">
        <v>674.74609999999996</v>
      </c>
      <c r="CL268">
        <v>0.71840510000000002</v>
      </c>
      <c r="CM268">
        <v>17.703330000000001</v>
      </c>
      <c r="CN268">
        <v>10.47151</v>
      </c>
      <c r="CO268">
        <v>3759.7559999999999</v>
      </c>
      <c r="CP268">
        <v>0.71645340000000002</v>
      </c>
      <c r="CQ268">
        <v>17.09535</v>
      </c>
      <c r="CR268">
        <v>31.865480000000002</v>
      </c>
      <c r="CS268">
        <v>11779.38</v>
      </c>
      <c r="CT268">
        <v>0.71354910000000005</v>
      </c>
      <c r="CU268">
        <v>16.622250000000001</v>
      </c>
      <c r="CV268">
        <v>59.54748</v>
      </c>
      <c r="CW268">
        <v>22631.279999999999</v>
      </c>
      <c r="CX268">
        <v>0.71009060000000002</v>
      </c>
      <c r="CY268">
        <v>16.396709999999999</v>
      </c>
      <c r="CZ268">
        <v>73.283720000000002</v>
      </c>
      <c r="DA268">
        <v>28583.17</v>
      </c>
      <c r="DB268">
        <v>0.70624589999999998</v>
      </c>
      <c r="DC268">
        <v>16.77486</v>
      </c>
      <c r="DD268">
        <v>63.247839999999997</v>
      </c>
      <c r="DE268">
        <v>25262.14</v>
      </c>
      <c r="DF268">
        <v>0.70201899999999995</v>
      </c>
      <c r="DG268">
        <v>17.519400000000001</v>
      </c>
      <c r="DH268">
        <v>40.285409999999999</v>
      </c>
      <c r="DI268">
        <v>16447.2</v>
      </c>
      <c r="DJ268">
        <v>0.69740000000000002</v>
      </c>
      <c r="DK268">
        <v>18.118490000000001</v>
      </c>
      <c r="DL268">
        <v>19.866</v>
      </c>
      <c r="DM268">
        <v>8275.5519999999997</v>
      </c>
      <c r="DN268">
        <v>0.69261399999999995</v>
      </c>
      <c r="DO268">
        <v>18.50619</v>
      </c>
      <c r="DP268">
        <v>7.924804</v>
      </c>
      <c r="DQ268">
        <v>3360.9110000000001</v>
      </c>
      <c r="DR268">
        <v>0.6880809</v>
      </c>
      <c r="DS268">
        <v>18.38072</v>
      </c>
      <c r="DT268">
        <v>2.6763530000000002</v>
      </c>
      <c r="DU268">
        <v>1151.827</v>
      </c>
      <c r="DV268">
        <v>0.68334819999999996</v>
      </c>
      <c r="DW268">
        <v>17.87415</v>
      </c>
      <c r="DX268">
        <v>0.8149573</v>
      </c>
      <c r="DY268">
        <v>354.05549999999999</v>
      </c>
      <c r="DZ268">
        <v>0.67848249999999999</v>
      </c>
      <c r="EA268">
        <v>17.295290000000001</v>
      </c>
      <c r="EB268" s="1">
        <v>0.2549111</v>
      </c>
      <c r="EC268">
        <v>110.461</v>
      </c>
      <c r="ED268">
        <v>0.67351780000000006</v>
      </c>
      <c r="EE268">
        <v>16.82743</v>
      </c>
      <c r="EF268" s="1">
        <v>0.1058273</v>
      </c>
      <c r="EG268">
        <v>44.825740000000003</v>
      </c>
      <c r="EH268">
        <v>0.66864299999999999</v>
      </c>
      <c r="EI268">
        <v>16.886649999999999</v>
      </c>
      <c r="EJ268" s="1">
        <v>6.9611880000000001E-2</v>
      </c>
      <c r="EK268">
        <v>28.77542</v>
      </c>
      <c r="EL268">
        <v>0.66428240000000005</v>
      </c>
      <c r="EM268">
        <v>17.393280000000001</v>
      </c>
      <c r="EN268" s="1">
        <v>6.2101360000000001E-2</v>
      </c>
      <c r="EO268" s="1">
        <v>25.435849999999999</v>
      </c>
      <c r="EP268">
        <v>0.6595337</v>
      </c>
      <c r="EQ268">
        <v>18.082550000000001</v>
      </c>
      <c r="ER268" s="1">
        <v>6.1152539999999998E-2</v>
      </c>
      <c r="ES268" s="1">
        <v>25.079550000000001</v>
      </c>
      <c r="ET268">
        <v>0.65499200000000002</v>
      </c>
      <c r="EU268">
        <v>18.611090000000001</v>
      </c>
      <c r="EV268" s="1">
        <v>6.0764430000000001E-2</v>
      </c>
      <c r="EW268" s="1">
        <v>25.02983</v>
      </c>
      <c r="EX268">
        <v>0.65072209999999997</v>
      </c>
      <c r="EY268">
        <v>18.598939999999999</v>
      </c>
      <c r="EZ268" s="1">
        <v>5.9306320000000003E-2</v>
      </c>
      <c r="FA268" s="1">
        <v>24.555019999999999</v>
      </c>
      <c r="FB268">
        <v>0.64609380000000005</v>
      </c>
      <c r="FC268">
        <v>18.202780000000001</v>
      </c>
      <c r="FD268" s="1">
        <v>5.64466E-2</v>
      </c>
      <c r="FE268" s="1">
        <v>23.502859999999998</v>
      </c>
      <c r="FF268">
        <v>0.64173860000000005</v>
      </c>
      <c r="FG268">
        <v>17.669560000000001</v>
      </c>
      <c r="FH268" s="1">
        <v>5.2608830000000002E-2</v>
      </c>
      <c r="FI268" s="1">
        <v>22.014759999999999</v>
      </c>
      <c r="FJ268">
        <v>0.63764089999999995</v>
      </c>
      <c r="FK268">
        <v>17.295649999999998</v>
      </c>
      <c r="FL268" s="1">
        <v>4.8309390000000001E-2</v>
      </c>
      <c r="FM268" s="1">
        <v>20.300419999999999</v>
      </c>
      <c r="FN268">
        <v>0.63393569999999999</v>
      </c>
      <c r="FO268">
        <v>17.7423</v>
      </c>
      <c r="FP268" s="1">
        <v>4.3881259999999998E-2</v>
      </c>
      <c r="FQ268" s="1">
        <v>18.5047</v>
      </c>
      <c r="FR268">
        <v>0.63074269999999999</v>
      </c>
      <c r="FS268">
        <v>18.312899999999999</v>
      </c>
      <c r="FT268" s="1">
        <v>3.9479750000000001E-2</v>
      </c>
      <c r="FU268" s="1">
        <v>16.698530000000002</v>
      </c>
      <c r="FV268">
        <v>0.62793429999999995</v>
      </c>
      <c r="FW268">
        <v>18.893059999999998</v>
      </c>
      <c r="FX268" s="1">
        <v>3.5103450000000001E-2</v>
      </c>
      <c r="FY268" s="1">
        <v>14.889290000000001</v>
      </c>
      <c r="FZ268">
        <v>0.62546290000000004</v>
      </c>
      <c r="GA268">
        <v>19.24813</v>
      </c>
      <c r="GB268" s="1">
        <v>3.082532E-2</v>
      </c>
      <c r="GC268" s="1">
        <v>13.10773</v>
      </c>
      <c r="GD268">
        <v>0.62346009999999996</v>
      </c>
      <c r="GE268">
        <v>19.25047</v>
      </c>
      <c r="GF268" s="1">
        <v>2.6796859999999999E-2</v>
      </c>
      <c r="GG268" s="1">
        <v>11.41616</v>
      </c>
      <c r="GH268">
        <v>0.62183469999999996</v>
      </c>
      <c r="GI268">
        <v>18.96564</v>
      </c>
      <c r="GJ268" s="1">
        <v>2.3172450000000001E-2</v>
      </c>
      <c r="GK268" s="1">
        <v>9.8829630000000002</v>
      </c>
      <c r="GL268">
        <v>0.62055309999999997</v>
      </c>
      <c r="GM268">
        <v>18.506250000000001</v>
      </c>
      <c r="GN268" s="1">
        <v>2.0041030000000001E-2</v>
      </c>
      <c r="GO268" s="1">
        <v>8.5516609999999993</v>
      </c>
      <c r="GP268">
        <v>0.61953420000000003</v>
      </c>
      <c r="GQ268">
        <v>18.128550000000001</v>
      </c>
      <c r="GR268" s="1">
        <v>1.741821E-2</v>
      </c>
      <c r="GS268" s="1">
        <v>7.4318499999999998</v>
      </c>
      <c r="GT268">
        <v>0.61882349999999997</v>
      </c>
      <c r="GU268">
        <v>18.513290000000001</v>
      </c>
      <c r="GV268" s="1">
        <v>1.522899E-2</v>
      </c>
      <c r="GW268" s="1">
        <v>6.4973989999999997</v>
      </c>
      <c r="GX268">
        <v>0.61830039999999997</v>
      </c>
      <c r="GY268">
        <v>19.03511</v>
      </c>
      <c r="GZ268" s="1">
        <v>1.335252E-2</v>
      </c>
      <c r="HA268" s="1">
        <v>5.6972550000000002</v>
      </c>
      <c r="HB268">
        <v>0.61792720000000001</v>
      </c>
      <c r="HC268">
        <v>19.67651</v>
      </c>
      <c r="HD268" s="1">
        <v>1.1628029999999999E-2</v>
      </c>
      <c r="HE268" s="1">
        <v>4.9655469999999999</v>
      </c>
      <c r="HF268">
        <v>0.61773900000000004</v>
      </c>
      <c r="HG268">
        <v>20.366900000000001</v>
      </c>
      <c r="HH268" s="1">
        <v>9.9312389999999997E-3</v>
      </c>
      <c r="HI268" s="1">
        <v>4.247687</v>
      </c>
      <c r="HJ268">
        <v>0.61765020000000004</v>
      </c>
      <c r="HK268">
        <v>20.633900000000001</v>
      </c>
      <c r="HL268" s="1">
        <v>8.234066E-3</v>
      </c>
      <c r="HM268" s="1">
        <v>3.5291049999999999</v>
      </c>
      <c r="HN268">
        <v>0.61763129999999999</v>
      </c>
      <c r="HO268">
        <v>20.314879999999999</v>
      </c>
      <c r="HP268" s="1">
        <v>6.623037E-3</v>
      </c>
      <c r="HQ268" s="1">
        <v>2.8435519999999999</v>
      </c>
      <c r="HR268">
        <v>0.61768290000000003</v>
      </c>
      <c r="HS268">
        <v>19.747119999999999</v>
      </c>
      <c r="HT268" s="1">
        <v>5.2265360000000004E-3</v>
      </c>
      <c r="HU268" s="1">
        <v>2.2454499999999999</v>
      </c>
      <c r="HV268">
        <v>0.61778860000000002</v>
      </c>
      <c r="HW268">
        <v>19.164079999999998</v>
      </c>
      <c r="HX268" s="1">
        <v>4.1318470000000001E-3</v>
      </c>
      <c r="HY268" s="1">
        <v>1.773396</v>
      </c>
      <c r="HZ268">
        <v>0.61789380000000005</v>
      </c>
      <c r="IA268">
        <v>19.354109999999999</v>
      </c>
      <c r="IB268" s="1">
        <v>3.3440280000000002E-3</v>
      </c>
      <c r="IC268" s="1">
        <v>1.4320889999999999</v>
      </c>
      <c r="ID268">
        <v>0.61804110000000001</v>
      </c>
      <c r="IE268">
        <v>20.013470000000002</v>
      </c>
      <c r="IF268" s="1">
        <v>2.8081909999999998E-3</v>
      </c>
      <c r="IG268" s="1">
        <v>1.1991810000000001</v>
      </c>
      <c r="IH268">
        <v>0.61816349999999998</v>
      </c>
      <c r="II268">
        <v>20.790749999999999</v>
      </c>
      <c r="IJ268" s="1">
        <v>2.4467790000000001E-3</v>
      </c>
      <c r="IK268" s="1">
        <v>1.042314</v>
      </c>
      <c r="IL268">
        <v>0.61828499999999997</v>
      </c>
      <c r="IM268">
        <v>21.569980000000001</v>
      </c>
      <c r="IN268" s="1">
        <v>2.192481E-3</v>
      </c>
      <c r="IO268" s="1">
        <v>0.93238560000000004</v>
      </c>
      <c r="IP268">
        <v>0.61838300000000002</v>
      </c>
      <c r="IQ268">
        <v>21.749300000000002</v>
      </c>
      <c r="IR268" s="1">
        <v>1.999397E-3</v>
      </c>
      <c r="IS268" s="1">
        <v>0.84934069999999995</v>
      </c>
      <c r="IT268">
        <v>0.61847479999999999</v>
      </c>
      <c r="IU268">
        <v>21.439229999999998</v>
      </c>
      <c r="IV268" s="1">
        <v>1.842935E-3</v>
      </c>
      <c r="IW268" s="1">
        <v>0.78237920000000005</v>
      </c>
      <c r="IX268">
        <v>0.61855170000000004</v>
      </c>
      <c r="IY268">
        <v>20.966180000000001</v>
      </c>
      <c r="IZ268" s="1">
        <v>1.712847E-3</v>
      </c>
      <c r="JA268" s="1">
        <v>0.72673189999999999</v>
      </c>
      <c r="JB268">
        <v>0.61862039999999996</v>
      </c>
      <c r="JC268">
        <v>20.521509999999999</v>
      </c>
      <c r="JD268" s="1">
        <v>1.6040710000000001E-3</v>
      </c>
      <c r="JE268" s="1">
        <v>0.68018400000000001</v>
      </c>
      <c r="JF268">
        <v>0.61865420000000004</v>
      </c>
      <c r="JG268">
        <v>20.577100000000002</v>
      </c>
      <c r="JH268" s="1">
        <v>1.5130339999999999E-3</v>
      </c>
      <c r="JI268" s="1">
        <v>0.64131009999999999</v>
      </c>
      <c r="JJ268">
        <v>0.61867430000000001</v>
      </c>
      <c r="JK268">
        <v>20.6632</v>
      </c>
      <c r="JL268" s="1">
        <v>1.4376339999999999E-3</v>
      </c>
      <c r="JM268" s="1">
        <v>0.60900120000000002</v>
      </c>
      <c r="JN268">
        <v>0.61871120000000002</v>
      </c>
      <c r="JO268">
        <v>21.019189999999998</v>
      </c>
      <c r="JP268" s="1">
        <v>1.375544E-3</v>
      </c>
      <c r="JQ268" s="1">
        <v>0.58245959999999997</v>
      </c>
      <c r="JR268">
        <v>0.61873829999999996</v>
      </c>
      <c r="JS268">
        <v>21.157389999999999</v>
      </c>
      <c r="JT268" s="1">
        <v>1.325793E-3</v>
      </c>
      <c r="JU268" s="1">
        <v>0.56107720000000005</v>
      </c>
      <c r="JV268">
        <v>0.61874620000000002</v>
      </c>
      <c r="JW268">
        <v>21.060659999999999</v>
      </c>
      <c r="JX268" s="1">
        <v>1.285343E-3</v>
      </c>
      <c r="JY268" s="1">
        <v>0.54381480000000004</v>
      </c>
      <c r="JZ268">
        <v>0.61875500000000005</v>
      </c>
      <c r="KA268">
        <v>20.771409999999999</v>
      </c>
      <c r="KB268" s="1">
        <v>1.250377E-3</v>
      </c>
      <c r="KC268" s="1">
        <v>0.52892539999999999</v>
      </c>
      <c r="KD268">
        <v>0.61876140000000002</v>
      </c>
      <c r="KE268">
        <v>20.284109999999998</v>
      </c>
      <c r="KF268" s="1">
        <v>1.2162640000000001E-3</v>
      </c>
      <c r="KG268" s="1">
        <v>0.51456080000000004</v>
      </c>
      <c r="KH268">
        <v>0.61875690000000005</v>
      </c>
      <c r="KI268">
        <v>19.731089999999998</v>
      </c>
      <c r="KJ268" s="1">
        <v>1.1800039999999999E-3</v>
      </c>
      <c r="KK268" s="1">
        <v>0.49934030000000001</v>
      </c>
      <c r="KL268">
        <v>0.61875349999999996</v>
      </c>
      <c r="KM268">
        <v>19.75414</v>
      </c>
      <c r="KN268" s="1">
        <v>1.1408550000000001E-3</v>
      </c>
      <c r="KO268" s="1">
        <v>0.4828789</v>
      </c>
      <c r="KP268">
        <v>0.61877349999999998</v>
      </c>
      <c r="KQ268">
        <v>19.725000000000001</v>
      </c>
      <c r="KR268" s="1">
        <v>1.0995530000000001E-3</v>
      </c>
      <c r="KS268" s="1">
        <v>0.4654605</v>
      </c>
      <c r="KT268">
        <v>0.61876260000000005</v>
      </c>
      <c r="KU268">
        <v>20.008769999999998</v>
      </c>
      <c r="KV268" s="1">
        <v>1.05725E-3</v>
      </c>
      <c r="KW268" s="1">
        <v>0.44762999999999997</v>
      </c>
      <c r="KX268">
        <v>0.61875080000000005</v>
      </c>
      <c r="KY268">
        <v>20.384160000000001</v>
      </c>
      <c r="KZ268" s="1">
        <v>1.0153199999999999E-3</v>
      </c>
      <c r="LA268" s="1">
        <v>0.4299113</v>
      </c>
      <c r="LB268">
        <v>0.61875440000000004</v>
      </c>
      <c r="LC268">
        <v>20.439820000000001</v>
      </c>
      <c r="LD268" s="1">
        <v>9.745388E-4</v>
      </c>
      <c r="LE268" s="1">
        <v>0.41265020000000002</v>
      </c>
      <c r="LF268">
        <v>0.61875239999999998</v>
      </c>
      <c r="LG268">
        <v>20.060639999999999</v>
      </c>
      <c r="LH268" s="1">
        <v>9.3541239999999997E-4</v>
      </c>
      <c r="LI268" s="1">
        <v>0.3960497</v>
      </c>
      <c r="LJ268">
        <v>0.61876089999999995</v>
      </c>
      <c r="LK268">
        <v>19.435749999999999</v>
      </c>
      <c r="LL268" s="1">
        <v>8.9785739999999998E-4</v>
      </c>
      <c r="LM268" s="1">
        <v>0.38017119999999999</v>
      </c>
      <c r="LN268">
        <v>0.61875720000000001</v>
      </c>
      <c r="LO268">
        <v>18.94727</v>
      </c>
      <c r="LP268" s="1">
        <v>8.6203790000000005E-4</v>
      </c>
      <c r="LQ268" s="1">
        <v>0.36502020000000002</v>
      </c>
      <c r="LR268">
        <v>0.61875910000000001</v>
      </c>
      <c r="LS268">
        <v>19.285170000000001</v>
      </c>
      <c r="LT268" s="1">
        <v>8.2802989999999996E-4</v>
      </c>
      <c r="LU268" s="1">
        <v>0.3506031</v>
      </c>
      <c r="LV268">
        <v>0.61875309999999994</v>
      </c>
      <c r="LW268">
        <v>19.723549999999999</v>
      </c>
      <c r="LX268" s="1">
        <v>7.9555179999999997E-4</v>
      </c>
      <c r="LY268" s="1">
        <v>0.3368467</v>
      </c>
      <c r="LZ268">
        <v>0.61875579999999997</v>
      </c>
      <c r="MA268">
        <v>20.339120000000001</v>
      </c>
      <c r="MB268" s="1">
        <v>7.6453480000000004E-4</v>
      </c>
      <c r="MC268" s="1">
        <v>0.32369500000000001</v>
      </c>
      <c r="MD268">
        <v>0.61875089999999999</v>
      </c>
      <c r="ME268">
        <v>21.087240000000001</v>
      </c>
      <c r="MF268" s="1">
        <v>7.3479480000000004E-4</v>
      </c>
      <c r="MG268" s="1">
        <v>0.31110470000000001</v>
      </c>
      <c r="MH268">
        <v>0.6187608</v>
      </c>
      <c r="MI268">
        <v>21.274090000000001</v>
      </c>
      <c r="MJ268" s="1">
        <v>7.0636379999999995E-4</v>
      </c>
      <c r="MK268" s="1">
        <v>0.29906389999999999</v>
      </c>
      <c r="ML268">
        <v>0.61873409999999995</v>
      </c>
      <c r="MM268">
        <v>20.85427</v>
      </c>
      <c r="MN268" s="1">
        <v>6.793255E-4</v>
      </c>
      <c r="MO268" s="1">
        <v>0.28759220000000002</v>
      </c>
      <c r="MP268">
        <v>0.61872050000000001</v>
      </c>
      <c r="MQ268">
        <v>20.317270000000001</v>
      </c>
      <c r="MR268" s="1">
        <v>6.5354249999999997E-4</v>
      </c>
      <c r="MS268" s="1">
        <v>0.27669329999999998</v>
      </c>
      <c r="MT268">
        <v>0.61868350000000005</v>
      </c>
      <c r="MU268">
        <v>19.847989999999999</v>
      </c>
      <c r="MV268" s="1">
        <v>6.2899410000000005E-4</v>
      </c>
      <c r="MW268" s="1">
        <v>0.26630310000000001</v>
      </c>
      <c r="MX268">
        <v>0.6186258</v>
      </c>
      <c r="MY268">
        <v>20.131509999999999</v>
      </c>
      <c r="MZ268" s="1">
        <v>6.055476E-4</v>
      </c>
      <c r="NA268" s="1">
        <v>0.25638240000000001</v>
      </c>
      <c r="NB268">
        <v>0.61855190000000004</v>
      </c>
      <c r="NC268">
        <v>20.657350000000001</v>
      </c>
      <c r="ND268" s="1">
        <v>5.831085E-4</v>
      </c>
      <c r="NE268" s="1">
        <v>0.24691270000000001</v>
      </c>
      <c r="NF268">
        <v>0.61844849999999996</v>
      </c>
      <c r="NG268">
        <v>21.217479999999998</v>
      </c>
      <c r="NH268" s="1">
        <v>5.6170989999999995E-4</v>
      </c>
      <c r="NI268" s="1">
        <v>0.23787610000000001</v>
      </c>
      <c r="NJ268">
        <v>0.61831720000000001</v>
      </c>
      <c r="NK268">
        <v>21.845210000000002</v>
      </c>
      <c r="NL268" s="1">
        <v>5.4141650000000003E-4</v>
      </c>
      <c r="NM268" s="1">
        <v>0.22929640000000001</v>
      </c>
      <c r="NN268">
        <v>0.6181605</v>
      </c>
      <c r="NO268">
        <v>21.932200000000002</v>
      </c>
      <c r="NP268" s="1">
        <v>5.2212350000000005E-4</v>
      </c>
      <c r="NQ268" s="1">
        <v>0.22114800000000001</v>
      </c>
      <c r="NR268">
        <v>0.61799300000000001</v>
      </c>
      <c r="NS268">
        <v>21.635349999999999</v>
      </c>
      <c r="NT268" s="1">
        <v>5.0371900000000002E-4</v>
      </c>
      <c r="NU268" s="1">
        <v>0.21338589999999999</v>
      </c>
      <c r="NV268">
        <v>0.61781019999999998</v>
      </c>
      <c r="NW268">
        <v>21.206589999999998</v>
      </c>
      <c r="NX268" s="1">
        <v>4.8611180000000001E-4</v>
      </c>
      <c r="NY268" s="1">
        <v>0.20595810000000001</v>
      </c>
      <c r="NZ268">
        <v>0.61765139999999996</v>
      </c>
      <c r="OA268">
        <v>20.81269</v>
      </c>
      <c r="OB268" s="1">
        <v>4.6929410000000002E-4</v>
      </c>
      <c r="OC268" s="1">
        <v>0.19886499999999999</v>
      </c>
      <c r="OD268">
        <v>0.61745039999999995</v>
      </c>
      <c r="OE268">
        <v>20.622900000000001</v>
      </c>
      <c r="OF268" s="1">
        <v>4.5322549999999998E-4</v>
      </c>
      <c r="OG268" s="1">
        <v>0.1920782</v>
      </c>
      <c r="OH268">
        <v>0.61730059999999998</v>
      </c>
      <c r="OI268">
        <v>21.002009999999999</v>
      </c>
      <c r="OJ268" s="1">
        <v>4.3817489999999998E-4</v>
      </c>
      <c r="OK268" s="1">
        <v>0.1857211</v>
      </c>
    </row>
    <row r="269" spans="1:401" x14ac:dyDescent="0.35">
      <c r="A269">
        <v>275</v>
      </c>
      <c r="B269" t="s">
        <v>4</v>
      </c>
      <c r="C269" t="s">
        <v>181</v>
      </c>
      <c r="D269" t="s">
        <v>275</v>
      </c>
      <c r="E269">
        <v>946.35220000000004</v>
      </c>
      <c r="F269">
        <v>0.74205880000000002</v>
      </c>
      <c r="G269">
        <v>17.476710000000001</v>
      </c>
      <c r="H269">
        <v>0</v>
      </c>
      <c r="I269">
        <v>0</v>
      </c>
      <c r="J269">
        <v>0.74044650000000001</v>
      </c>
      <c r="K269">
        <v>17.571619999999999</v>
      </c>
      <c r="L269">
        <v>0</v>
      </c>
      <c r="M269">
        <v>0</v>
      </c>
      <c r="N269">
        <v>0.73880259999999998</v>
      </c>
      <c r="O269">
        <v>18.03069</v>
      </c>
      <c r="P269">
        <v>0</v>
      </c>
      <c r="Q269">
        <v>0</v>
      </c>
      <c r="R269">
        <v>0.73709990000000003</v>
      </c>
      <c r="S269">
        <v>18.085429999999999</v>
      </c>
      <c r="T269">
        <v>0</v>
      </c>
      <c r="U269">
        <v>0</v>
      </c>
      <c r="V269">
        <v>0.73538490000000001</v>
      </c>
      <c r="W269">
        <v>18.11985</v>
      </c>
      <c r="X269">
        <v>0</v>
      </c>
      <c r="Y269">
        <v>0</v>
      </c>
      <c r="Z269">
        <v>0.73359810000000003</v>
      </c>
      <c r="AA269">
        <v>17.69933</v>
      </c>
      <c r="AB269">
        <v>0</v>
      </c>
      <c r="AC269">
        <v>0</v>
      </c>
      <c r="AD269">
        <v>0.73176830000000004</v>
      </c>
      <c r="AE269">
        <v>17.307700000000001</v>
      </c>
      <c r="AF269">
        <v>0</v>
      </c>
      <c r="AG269">
        <v>0</v>
      </c>
      <c r="AH269">
        <v>0.72989999999999999</v>
      </c>
      <c r="AI269">
        <v>17.0899</v>
      </c>
      <c r="AJ269">
        <v>0</v>
      </c>
      <c r="AK269">
        <v>0</v>
      </c>
      <c r="AL269">
        <v>0.72796019999999995</v>
      </c>
      <c r="AM269">
        <v>17.02712</v>
      </c>
      <c r="AN269">
        <v>0</v>
      </c>
      <c r="AO269">
        <v>0</v>
      </c>
      <c r="AP269">
        <v>0.72597619999999996</v>
      </c>
      <c r="AQ269">
        <v>17.084440000000001</v>
      </c>
      <c r="AR269">
        <v>0</v>
      </c>
      <c r="AS269">
        <v>0</v>
      </c>
      <c r="AT269">
        <v>0.72394849999999999</v>
      </c>
      <c r="AU269">
        <v>17.521540000000002</v>
      </c>
      <c r="AV269">
        <v>0</v>
      </c>
      <c r="AW269">
        <v>0</v>
      </c>
      <c r="AX269">
        <v>0.72185489999999997</v>
      </c>
      <c r="AY269">
        <v>17.556840000000001</v>
      </c>
      <c r="AZ269">
        <v>0</v>
      </c>
      <c r="BA269">
        <v>0</v>
      </c>
      <c r="BB269">
        <v>0.7198251</v>
      </c>
      <c r="BC269">
        <v>17.415120000000002</v>
      </c>
      <c r="BD269">
        <v>0</v>
      </c>
      <c r="BE269">
        <v>0</v>
      </c>
      <c r="BF269">
        <v>0.71777080000000004</v>
      </c>
      <c r="BG269">
        <v>17.199909999999999</v>
      </c>
      <c r="BH269">
        <v>0</v>
      </c>
      <c r="BI269" s="1">
        <v>-5.306658E-28</v>
      </c>
      <c r="BJ269">
        <v>0.71566450000000004</v>
      </c>
      <c r="BK269">
        <v>16.774570000000001</v>
      </c>
      <c r="BL269" s="1">
        <v>2.4102559999999999E-20</v>
      </c>
      <c r="BM269" s="1">
        <v>7.4483350000000005E-18</v>
      </c>
      <c r="BN269">
        <v>0.71353630000000001</v>
      </c>
      <c r="BO269">
        <v>16.428999999999998</v>
      </c>
      <c r="BP269" s="1">
        <v>5.6910810000000003E-11</v>
      </c>
      <c r="BQ269" s="1">
        <v>1.383185E-8</v>
      </c>
      <c r="BR269">
        <v>0.71138729999999994</v>
      </c>
      <c r="BS269">
        <v>16.300229999999999</v>
      </c>
      <c r="BT269" s="1">
        <v>2.144194E-7</v>
      </c>
      <c r="BU269" s="1">
        <v>5.505964E-5</v>
      </c>
      <c r="BV269">
        <v>0.70926</v>
      </c>
      <c r="BW269">
        <v>16.648700000000002</v>
      </c>
      <c r="BX269" s="1">
        <v>6.8176930000000003E-5</v>
      </c>
      <c r="BY269">
        <v>1.822377E-2</v>
      </c>
      <c r="BZ269">
        <v>0.70710700000000004</v>
      </c>
      <c r="CA269">
        <v>17.291840000000001</v>
      </c>
      <c r="CB269" s="1">
        <v>5.1857969999999998E-3</v>
      </c>
      <c r="CC269">
        <v>1.4320580000000001</v>
      </c>
      <c r="CD269">
        <v>0.70485249999999999</v>
      </c>
      <c r="CE269">
        <v>17.87904</v>
      </c>
      <c r="CF269">
        <v>0.13728960000000001</v>
      </c>
      <c r="CG269">
        <v>39.032769999999999</v>
      </c>
      <c r="CH269">
        <v>0.70245440000000003</v>
      </c>
      <c r="CI269">
        <v>18.110610000000001</v>
      </c>
      <c r="CJ269">
        <v>1.572819</v>
      </c>
      <c r="CK269">
        <v>458.38200000000001</v>
      </c>
      <c r="CL269">
        <v>0.69988660000000003</v>
      </c>
      <c r="CM269">
        <v>17.742760000000001</v>
      </c>
      <c r="CN269">
        <v>9.0191940000000006</v>
      </c>
      <c r="CO269">
        <v>2688.6179999999999</v>
      </c>
      <c r="CP269">
        <v>0.69742079999999995</v>
      </c>
      <c r="CQ269">
        <v>17.127970000000001</v>
      </c>
      <c r="CR269">
        <v>28.954599999999999</v>
      </c>
      <c r="CS269">
        <v>8805.2029999999995</v>
      </c>
      <c r="CT269">
        <v>0.69458050000000005</v>
      </c>
      <c r="CU269">
        <v>16.64292</v>
      </c>
      <c r="CV269">
        <v>56.742289999999997</v>
      </c>
      <c r="CW269">
        <v>17580.189999999999</v>
      </c>
      <c r="CX269">
        <v>0.6912066</v>
      </c>
      <c r="CY269">
        <v>16.40493</v>
      </c>
      <c r="CZ269">
        <v>72.849590000000006</v>
      </c>
      <c r="DA269">
        <v>22965.53</v>
      </c>
      <c r="DB269">
        <v>0.6874673</v>
      </c>
      <c r="DC269">
        <v>16.777799999999999</v>
      </c>
      <c r="DD269">
        <v>65.239549999999994</v>
      </c>
      <c r="DE269">
        <v>20900.400000000001</v>
      </c>
      <c r="DF269">
        <v>0.68331160000000002</v>
      </c>
      <c r="DG269">
        <v>17.521339999999999</v>
      </c>
      <c r="DH269">
        <v>42.9343</v>
      </c>
      <c r="DI269">
        <v>13960.98</v>
      </c>
      <c r="DJ269">
        <v>0.67876329999999996</v>
      </c>
      <c r="DK269">
        <v>18.124359999999999</v>
      </c>
      <c r="DL269">
        <v>21.782039999999999</v>
      </c>
      <c r="DM269">
        <v>7181.8770000000004</v>
      </c>
      <c r="DN269">
        <v>0.67406960000000005</v>
      </c>
      <c r="DO269">
        <v>18.521170000000001</v>
      </c>
      <c r="DP269">
        <v>8.9014159999999993</v>
      </c>
      <c r="DQ269">
        <v>2972.201</v>
      </c>
      <c r="DR269">
        <v>0.66964380000000001</v>
      </c>
      <c r="DS269">
        <v>18.40136</v>
      </c>
      <c r="DT269">
        <v>3.0630899999999999</v>
      </c>
      <c r="DU269">
        <v>1033.9380000000001</v>
      </c>
      <c r="DV269">
        <v>0.66504929999999995</v>
      </c>
      <c r="DW269">
        <v>17.899319999999999</v>
      </c>
      <c r="DX269">
        <v>0.94152100000000005</v>
      </c>
      <c r="DY269">
        <v>320.39069999999998</v>
      </c>
      <c r="DZ269">
        <v>0.6602768</v>
      </c>
      <c r="EA269">
        <v>17.321660000000001</v>
      </c>
      <c r="EB269" s="1">
        <v>0.29075879999999998</v>
      </c>
      <c r="EC269">
        <v>99.150750000000002</v>
      </c>
      <c r="ED269">
        <v>0.65539060000000005</v>
      </c>
      <c r="EE269">
        <v>16.84487</v>
      </c>
      <c r="EF269">
        <v>0.114986</v>
      </c>
      <c r="EG269">
        <v>38.834560000000003</v>
      </c>
      <c r="EH269">
        <v>0.65053510000000003</v>
      </c>
      <c r="EI269">
        <v>16.89603</v>
      </c>
      <c r="EJ269" s="1">
        <v>7.172191E-2</v>
      </c>
      <c r="EK269">
        <v>23.930789999999998</v>
      </c>
      <c r="EL269">
        <v>0.6461827</v>
      </c>
      <c r="EM269">
        <v>17.39753</v>
      </c>
      <c r="EN269" s="1">
        <v>6.2459090000000002E-2</v>
      </c>
      <c r="EO269" s="1">
        <v>20.757069999999999</v>
      </c>
      <c r="EP269">
        <v>0.64154310000000003</v>
      </c>
      <c r="EQ269">
        <v>18.08257</v>
      </c>
      <c r="ER269" s="1">
        <v>6.1160249999999999E-2</v>
      </c>
      <c r="ES269" s="1">
        <v>20.382639999999999</v>
      </c>
      <c r="ET269">
        <v>0.63723180000000001</v>
      </c>
      <c r="EU269">
        <v>18.610029999999998</v>
      </c>
      <c r="EV269" s="1">
        <v>6.0836389999999997E-2</v>
      </c>
      <c r="EW269" s="1">
        <v>20.365580000000001</v>
      </c>
      <c r="EX269">
        <v>0.63287040000000006</v>
      </c>
      <c r="EY269">
        <v>18.60258</v>
      </c>
      <c r="EZ269" s="1">
        <v>5.9533669999999997E-2</v>
      </c>
      <c r="FA269" s="1">
        <v>20.028089999999999</v>
      </c>
      <c r="FB269">
        <v>0.62827840000000001</v>
      </c>
      <c r="FC269">
        <v>18.217140000000001</v>
      </c>
      <c r="FD269" s="1">
        <v>5.6829770000000002E-2</v>
      </c>
      <c r="FE269" s="1">
        <v>19.219259999999998</v>
      </c>
      <c r="FF269">
        <v>0.62394139999999998</v>
      </c>
      <c r="FG269">
        <v>17.686710000000001</v>
      </c>
      <c r="FH269" s="1">
        <v>5.3089829999999998E-2</v>
      </c>
      <c r="FI269" s="1">
        <v>18.03969</v>
      </c>
      <c r="FJ269">
        <v>0.61982219999999999</v>
      </c>
      <c r="FK269">
        <v>17.314330000000002</v>
      </c>
      <c r="FL269" s="1">
        <v>4.8832189999999998E-2</v>
      </c>
      <c r="FM269" s="1">
        <v>16.660879999999999</v>
      </c>
      <c r="FN269">
        <v>0.61605889999999996</v>
      </c>
      <c r="FO269">
        <v>17.758929999999999</v>
      </c>
      <c r="FP269" s="1">
        <v>4.4414120000000001E-2</v>
      </c>
      <c r="FQ269" s="1">
        <v>15.206989999999999</v>
      </c>
      <c r="FR269">
        <v>0.61283049999999994</v>
      </c>
      <c r="FS269">
        <v>18.313800000000001</v>
      </c>
      <c r="FT269" s="1">
        <v>4.0013979999999998E-2</v>
      </c>
      <c r="FU269" s="1">
        <v>13.741490000000001</v>
      </c>
      <c r="FV269">
        <v>0.6099869</v>
      </c>
      <c r="FW269">
        <v>18.88561</v>
      </c>
      <c r="FX269" s="1">
        <v>3.563554E-2</v>
      </c>
      <c r="FY269" s="1">
        <v>12.27322</v>
      </c>
      <c r="FZ269">
        <v>0.6074678</v>
      </c>
      <c r="GA269">
        <v>19.238849999999999</v>
      </c>
      <c r="GB269" s="1">
        <v>3.1342040000000002E-2</v>
      </c>
      <c r="GC269" s="1">
        <v>10.822660000000001</v>
      </c>
      <c r="GD269">
        <v>0.60536179999999995</v>
      </c>
      <c r="GE269">
        <v>19.244260000000001</v>
      </c>
      <c r="GF269" s="1">
        <v>2.7277059999999999E-2</v>
      </c>
      <c r="GG269" s="1">
        <v>9.4383759999999999</v>
      </c>
      <c r="GH269">
        <v>0.60368460000000002</v>
      </c>
      <c r="GI269">
        <v>18.9695</v>
      </c>
      <c r="GJ269" s="1">
        <v>2.3598770000000002E-2</v>
      </c>
      <c r="GK269" s="1">
        <v>8.1765699999999999</v>
      </c>
      <c r="GL269">
        <v>0.60233219999999998</v>
      </c>
      <c r="GM269">
        <v>18.525929999999999</v>
      </c>
      <c r="GN269" s="1">
        <v>2.040492E-2</v>
      </c>
      <c r="GO269" s="1">
        <v>7.0758869999999998</v>
      </c>
      <c r="GP269">
        <v>0.60127589999999997</v>
      </c>
      <c r="GQ269">
        <v>18.160299999999999</v>
      </c>
      <c r="GR269" s="1">
        <v>1.772174E-2</v>
      </c>
      <c r="GS269" s="1">
        <v>6.1471629999999999</v>
      </c>
      <c r="GT269">
        <v>0.60048409999999997</v>
      </c>
      <c r="GU269">
        <v>18.551410000000001</v>
      </c>
      <c r="GV269" s="1">
        <v>1.548357E-2</v>
      </c>
      <c r="GW269" s="1">
        <v>5.3723140000000003</v>
      </c>
      <c r="GX269">
        <v>0.59992650000000003</v>
      </c>
      <c r="GY269">
        <v>19.057729999999999</v>
      </c>
      <c r="GZ269" s="1">
        <v>1.357649E-2</v>
      </c>
      <c r="HA269" s="1">
        <v>4.7114520000000004</v>
      </c>
      <c r="HB269">
        <v>0.59952899999999998</v>
      </c>
      <c r="HC269">
        <v>19.68421</v>
      </c>
      <c r="HD269" s="1">
        <v>1.18403E-2</v>
      </c>
      <c r="HE269" s="1">
        <v>4.1112820000000001</v>
      </c>
      <c r="HF269">
        <v>0.59928320000000002</v>
      </c>
      <c r="HG269">
        <v>20.36919</v>
      </c>
      <c r="HH269" s="1">
        <v>1.014374E-2</v>
      </c>
      <c r="HI269" s="1">
        <v>3.5256620000000001</v>
      </c>
      <c r="HJ269">
        <v>0.59915909999999994</v>
      </c>
      <c r="HK269">
        <v>20.632470000000001</v>
      </c>
      <c r="HL269" s="1">
        <v>8.4443190000000005E-3</v>
      </c>
      <c r="HM269" s="1">
        <v>2.9386770000000002</v>
      </c>
      <c r="HN269">
        <v>0.59913629999999996</v>
      </c>
      <c r="HO269">
        <v>20.324660000000002</v>
      </c>
      <c r="HP269" s="1">
        <v>6.8162220000000003E-3</v>
      </c>
      <c r="HQ269" s="1">
        <v>2.3745419999999999</v>
      </c>
      <c r="HR269">
        <v>0.59917220000000004</v>
      </c>
      <c r="HS269">
        <v>19.776119999999999</v>
      </c>
      <c r="HT269" s="1">
        <v>5.3872110000000003E-3</v>
      </c>
      <c r="HU269" s="1">
        <v>1.8775109999999999</v>
      </c>
      <c r="HV269">
        <v>0.59925660000000003</v>
      </c>
      <c r="HW269">
        <v>19.200520000000001</v>
      </c>
      <c r="HX269" s="1">
        <v>4.2529660000000004E-3</v>
      </c>
      <c r="HY269" s="1">
        <v>1.481311</v>
      </c>
      <c r="HZ269">
        <v>0.59938829999999998</v>
      </c>
      <c r="IA269">
        <v>19.392910000000001</v>
      </c>
      <c r="IB269" s="1">
        <v>3.4286849999999999E-3</v>
      </c>
      <c r="IC269" s="1">
        <v>1.1926049999999999</v>
      </c>
      <c r="ID269">
        <v>0.59951880000000002</v>
      </c>
      <c r="IE269">
        <v>20.038679999999999</v>
      </c>
      <c r="IF269" s="1">
        <v>2.8651150000000001E-3</v>
      </c>
      <c r="IG269" s="1">
        <v>0.99478140000000004</v>
      </c>
      <c r="IH269">
        <v>0.59963109999999997</v>
      </c>
      <c r="II269">
        <v>20.797440000000002</v>
      </c>
      <c r="IJ269" s="1">
        <v>2.485499E-3</v>
      </c>
      <c r="IK269" s="1">
        <v>0.86164419999999997</v>
      </c>
      <c r="IL269">
        <v>0.59973869999999996</v>
      </c>
      <c r="IM269">
        <v>21.571680000000001</v>
      </c>
      <c r="IN269" s="1">
        <v>2.220559E-3</v>
      </c>
      <c r="IO269" s="1">
        <v>0.76891640000000006</v>
      </c>
      <c r="IP269">
        <v>0.59985509999999997</v>
      </c>
      <c r="IQ269">
        <v>21.746700000000001</v>
      </c>
      <c r="IR269" s="1">
        <v>2.0213829999999999E-3</v>
      </c>
      <c r="IS269" s="1">
        <v>0.69940919999999995</v>
      </c>
      <c r="IT269">
        <v>0.59994029999999998</v>
      </c>
      <c r="IU269">
        <v>21.449839999999998</v>
      </c>
      <c r="IV269" s="1">
        <v>1.8610289999999999E-3</v>
      </c>
      <c r="IW269" s="1">
        <v>0.64365559999999999</v>
      </c>
      <c r="IX269">
        <v>0.60000929999999997</v>
      </c>
      <c r="IY269">
        <v>20.991579999999999</v>
      </c>
      <c r="IZ269" s="1">
        <v>1.7279680000000001E-3</v>
      </c>
      <c r="JA269" s="1">
        <v>0.5974043</v>
      </c>
      <c r="JB269">
        <v>0.60007169999999999</v>
      </c>
      <c r="JC269">
        <v>20.552140000000001</v>
      </c>
      <c r="JD269" s="1">
        <v>1.6166900000000001E-3</v>
      </c>
      <c r="JE269" s="1">
        <v>0.55871780000000004</v>
      </c>
      <c r="JF269">
        <v>0.60011400000000004</v>
      </c>
      <c r="JG269">
        <v>20.60904</v>
      </c>
      <c r="JH269" s="1">
        <v>1.5235769999999999E-3</v>
      </c>
      <c r="JI269" s="1">
        <v>0.52640260000000005</v>
      </c>
      <c r="JJ269">
        <v>0.60016720000000001</v>
      </c>
      <c r="JK269">
        <v>20.675350000000002</v>
      </c>
      <c r="JL269" s="1">
        <v>1.446361E-3</v>
      </c>
      <c r="JM269" s="1">
        <v>0.49952299999999999</v>
      </c>
      <c r="JN269">
        <v>0.60019279999999997</v>
      </c>
      <c r="JO269">
        <v>21.019210000000001</v>
      </c>
      <c r="JP269" s="1">
        <v>1.382653E-3</v>
      </c>
      <c r="JQ269" s="1">
        <v>0.47740919999999998</v>
      </c>
      <c r="JR269">
        <v>0.60021500000000005</v>
      </c>
      <c r="JS269">
        <v>21.14471</v>
      </c>
      <c r="JT269" s="1">
        <v>1.331491E-3</v>
      </c>
      <c r="JU269" s="1">
        <v>0.45956819999999998</v>
      </c>
      <c r="JV269">
        <v>0.60021329999999995</v>
      </c>
      <c r="JW269">
        <v>21.054390000000001</v>
      </c>
      <c r="JX269" s="1">
        <v>1.2900100000000001E-3</v>
      </c>
      <c r="JY269" s="1">
        <v>0.44519239999999999</v>
      </c>
      <c r="JZ269">
        <v>0.60023280000000001</v>
      </c>
      <c r="KA269">
        <v>20.7851</v>
      </c>
      <c r="KB269" s="1">
        <v>1.2546219999999999E-3</v>
      </c>
      <c r="KC269" s="1">
        <v>0.43291489999999999</v>
      </c>
      <c r="KD269">
        <v>0.6002324</v>
      </c>
      <c r="KE269">
        <v>20.315159999999999</v>
      </c>
      <c r="KF269" s="1">
        <v>1.220573E-3</v>
      </c>
      <c r="KG269" s="1">
        <v>0.42119909999999999</v>
      </c>
      <c r="KH269">
        <v>0.60024880000000003</v>
      </c>
      <c r="KI269">
        <v>19.770299999999999</v>
      </c>
      <c r="KJ269" s="1">
        <v>1.184666E-3</v>
      </c>
      <c r="KK269" s="1">
        <v>0.40886749999999999</v>
      </c>
      <c r="KL269">
        <v>0.60022960000000003</v>
      </c>
      <c r="KM269">
        <v>19.797000000000001</v>
      </c>
      <c r="KN269" s="1">
        <v>1.1458670000000001E-3</v>
      </c>
      <c r="KO269" s="1">
        <v>0.3955284</v>
      </c>
      <c r="KP269">
        <v>0.60024449999999996</v>
      </c>
      <c r="KQ269">
        <v>19.740179999999999</v>
      </c>
      <c r="KR269" s="1">
        <v>1.1047749999999999E-3</v>
      </c>
      <c r="KS269" s="1">
        <v>0.38137529999999997</v>
      </c>
      <c r="KT269">
        <v>0.60025039999999996</v>
      </c>
      <c r="KU269">
        <v>20.01173</v>
      </c>
      <c r="KV269" s="1">
        <v>1.062506E-3</v>
      </c>
      <c r="KW269" s="1">
        <v>0.3668266</v>
      </c>
      <c r="KX269">
        <v>0.60024630000000001</v>
      </c>
      <c r="KY269">
        <v>20.382670000000001</v>
      </c>
      <c r="KZ269" s="1">
        <v>1.020492E-3</v>
      </c>
      <c r="LA269" s="1">
        <v>0.35233829999999999</v>
      </c>
      <c r="LB269">
        <v>0.60024840000000002</v>
      </c>
      <c r="LC269">
        <v>20.439689999999999</v>
      </c>
      <c r="LD269" s="1">
        <v>9.7954100000000001E-4</v>
      </c>
      <c r="LE269" s="1">
        <v>0.33820450000000002</v>
      </c>
      <c r="LF269">
        <v>0.60025130000000004</v>
      </c>
      <c r="LG269">
        <v>20.078720000000001</v>
      </c>
      <c r="LH269" s="1">
        <v>9.4021540000000002E-4</v>
      </c>
      <c r="LI269" s="1">
        <v>0.32459719999999997</v>
      </c>
      <c r="LJ269">
        <v>0.60023859999999996</v>
      </c>
      <c r="LK269">
        <v>19.472349999999999</v>
      </c>
      <c r="LL269" s="1">
        <v>9.0243940000000003E-4</v>
      </c>
      <c r="LM269" s="1">
        <v>0.31157800000000002</v>
      </c>
      <c r="LN269">
        <v>0.60025969999999995</v>
      </c>
      <c r="LO269">
        <v>18.995840000000001</v>
      </c>
      <c r="LP269" s="1">
        <v>8.6641460000000002E-4</v>
      </c>
      <c r="LQ269" s="1">
        <v>0.2991511</v>
      </c>
      <c r="LR269">
        <v>0.60025680000000003</v>
      </c>
      <c r="LS269">
        <v>19.336120000000001</v>
      </c>
      <c r="LT269" s="1">
        <v>8.3219920000000001E-4</v>
      </c>
      <c r="LU269" s="1">
        <v>0.28732849999999999</v>
      </c>
      <c r="LV269">
        <v>0.60025779999999995</v>
      </c>
      <c r="LW269">
        <v>19.753589999999999</v>
      </c>
      <c r="LX269" s="1">
        <v>7.9953160000000001E-4</v>
      </c>
      <c r="LY269" s="1">
        <v>0.27604509999999999</v>
      </c>
      <c r="LZ269">
        <v>0.60025320000000004</v>
      </c>
      <c r="MA269">
        <v>20.35812</v>
      </c>
      <c r="MB269" s="1">
        <v>7.6833700000000001E-4</v>
      </c>
      <c r="MC269" s="1">
        <v>0.26526339999999998</v>
      </c>
      <c r="MD269">
        <v>0.60025189999999995</v>
      </c>
      <c r="ME269">
        <v>21.101990000000001</v>
      </c>
      <c r="MF269" s="1">
        <v>7.3844779999999999E-4</v>
      </c>
      <c r="MG269" s="1">
        <v>0.25494450000000002</v>
      </c>
      <c r="MH269">
        <v>0.60024</v>
      </c>
      <c r="MI269">
        <v>21.27861</v>
      </c>
      <c r="MJ269" s="1">
        <v>7.0983649999999999E-4</v>
      </c>
      <c r="MK269" s="1">
        <v>0.24507010000000001</v>
      </c>
      <c r="ML269">
        <v>0.60023349999999998</v>
      </c>
      <c r="MM269">
        <v>20.867540000000002</v>
      </c>
      <c r="MN269" s="1">
        <v>6.8263000000000004E-4</v>
      </c>
      <c r="MO269" s="1">
        <v>0.23565449999999999</v>
      </c>
      <c r="MP269">
        <v>0.60020739999999995</v>
      </c>
      <c r="MQ269">
        <v>20.34618</v>
      </c>
      <c r="MR269" s="1">
        <v>6.5669090000000001E-4</v>
      </c>
      <c r="MS269" s="1">
        <v>0.2267197</v>
      </c>
      <c r="MT269">
        <v>0.60017520000000002</v>
      </c>
      <c r="MU269">
        <v>19.887319999999999</v>
      </c>
      <c r="MV269" s="1">
        <v>6.3199630000000001E-4</v>
      </c>
      <c r="MW269" s="1">
        <v>0.218198</v>
      </c>
      <c r="MX269">
        <v>0.60012279999999996</v>
      </c>
      <c r="MY269">
        <v>20.17606</v>
      </c>
      <c r="MZ269" s="1">
        <v>6.084183E-4</v>
      </c>
      <c r="NA269" s="1">
        <v>0.21006430000000001</v>
      </c>
      <c r="NB269">
        <v>0.60003640000000003</v>
      </c>
      <c r="NC269">
        <v>20.69333</v>
      </c>
      <c r="ND269" s="1">
        <v>5.8583430000000002E-4</v>
      </c>
      <c r="NE269" s="1">
        <v>0.20229730000000001</v>
      </c>
      <c r="NF269">
        <v>0.59995759999999998</v>
      </c>
      <c r="NG269">
        <v>21.23734</v>
      </c>
      <c r="NH269" s="1">
        <v>5.6432339999999996E-4</v>
      </c>
      <c r="NI269" s="1">
        <v>0.1948889</v>
      </c>
      <c r="NJ269">
        <v>0.5998483</v>
      </c>
      <c r="NK269">
        <v>21.85521</v>
      </c>
      <c r="NL269" s="1">
        <v>5.4389520000000004E-4</v>
      </c>
      <c r="NM269" s="1">
        <v>0.18784980000000001</v>
      </c>
      <c r="NN269">
        <v>0.59969910000000004</v>
      </c>
      <c r="NO269">
        <v>21.931249999999999</v>
      </c>
      <c r="NP269" s="1">
        <v>5.2447660000000005E-4</v>
      </c>
      <c r="NQ269" s="1">
        <v>0.18116640000000001</v>
      </c>
      <c r="NR269">
        <v>0.59953089999999998</v>
      </c>
      <c r="NS269">
        <v>21.642430000000001</v>
      </c>
      <c r="NT269" s="1">
        <v>5.0596949999999995E-4</v>
      </c>
      <c r="NU269" s="1">
        <v>0.1748035</v>
      </c>
      <c r="NV269">
        <v>0.59936480000000003</v>
      </c>
      <c r="NW269">
        <v>21.226929999999999</v>
      </c>
      <c r="NX269" s="1">
        <v>4.8825780000000003E-4</v>
      </c>
      <c r="NY269" s="1">
        <v>0.1687167</v>
      </c>
      <c r="NZ269">
        <v>0.59918280000000002</v>
      </c>
      <c r="OA269">
        <v>20.83717</v>
      </c>
      <c r="OB269" s="1">
        <v>4.713513E-4</v>
      </c>
      <c r="OC269" s="1">
        <v>0.16290740000000001</v>
      </c>
      <c r="OD269">
        <v>0.59900319999999996</v>
      </c>
      <c r="OE269">
        <v>20.643080000000001</v>
      </c>
      <c r="OF269" s="1">
        <v>4.5518190000000001E-4</v>
      </c>
      <c r="OG269" s="1">
        <v>0.15733949999999999</v>
      </c>
      <c r="OH269">
        <v>0.59883070000000005</v>
      </c>
      <c r="OI269">
        <v>21.01511</v>
      </c>
      <c r="OJ269" s="1">
        <v>4.3998429999999997E-4</v>
      </c>
      <c r="OK269" s="1">
        <v>0.1521169</v>
      </c>
    </row>
    <row r="270" spans="1:401" x14ac:dyDescent="0.35">
      <c r="A270">
        <v>276</v>
      </c>
      <c r="B270" t="s">
        <v>4</v>
      </c>
      <c r="C270" t="s">
        <v>181</v>
      </c>
      <c r="D270" t="s">
        <v>276</v>
      </c>
      <c r="E270">
        <v>897.05690000000004</v>
      </c>
      <c r="F270">
        <v>1.3343339999999999</v>
      </c>
      <c r="G270">
        <v>17.465299999999999</v>
      </c>
      <c r="H270">
        <v>0</v>
      </c>
      <c r="I270">
        <v>0</v>
      </c>
      <c r="J270">
        <v>1.331059</v>
      </c>
      <c r="K270">
        <v>17.572790000000001</v>
      </c>
      <c r="L270">
        <v>0</v>
      </c>
      <c r="M270">
        <v>0</v>
      </c>
      <c r="N270">
        <v>1.3277060000000001</v>
      </c>
      <c r="O270">
        <v>18.049109999999999</v>
      </c>
      <c r="P270">
        <v>0</v>
      </c>
      <c r="Q270">
        <v>0</v>
      </c>
      <c r="R270">
        <v>1.324247</v>
      </c>
      <c r="S270">
        <v>18.113240000000001</v>
      </c>
      <c r="T270">
        <v>0</v>
      </c>
      <c r="U270">
        <v>0</v>
      </c>
      <c r="V270">
        <v>1.320692</v>
      </c>
      <c r="W270">
        <v>18.156700000000001</v>
      </c>
      <c r="X270">
        <v>0</v>
      </c>
      <c r="Y270">
        <v>0</v>
      </c>
      <c r="Z270">
        <v>1.3171090000000001</v>
      </c>
      <c r="AA270">
        <v>17.731480000000001</v>
      </c>
      <c r="AB270">
        <v>0</v>
      </c>
      <c r="AC270">
        <v>0</v>
      </c>
      <c r="AD270">
        <v>1.313375</v>
      </c>
      <c r="AE270">
        <v>17.326779999999999</v>
      </c>
      <c r="AF270">
        <v>0</v>
      </c>
      <c r="AG270">
        <v>0</v>
      </c>
      <c r="AH270">
        <v>1.3095239999999999</v>
      </c>
      <c r="AI270">
        <v>17.093820000000001</v>
      </c>
      <c r="AJ270">
        <v>0</v>
      </c>
      <c r="AK270">
        <v>0</v>
      </c>
      <c r="AL270">
        <v>1.3055920000000001</v>
      </c>
      <c r="AM270">
        <v>17.02169</v>
      </c>
      <c r="AN270">
        <v>0</v>
      </c>
      <c r="AO270">
        <v>0</v>
      </c>
      <c r="AP270">
        <v>1.3015330000000001</v>
      </c>
      <c r="AQ270">
        <v>17.08174</v>
      </c>
      <c r="AR270">
        <v>0</v>
      </c>
      <c r="AS270">
        <v>0</v>
      </c>
      <c r="AT270">
        <v>1.2973650000000001</v>
      </c>
      <c r="AU270">
        <v>17.533999999999999</v>
      </c>
      <c r="AV270">
        <v>0</v>
      </c>
      <c r="AW270">
        <v>0</v>
      </c>
      <c r="AX270">
        <v>1.2931649999999999</v>
      </c>
      <c r="AY270">
        <v>17.57667</v>
      </c>
      <c r="AZ270">
        <v>0</v>
      </c>
      <c r="BA270">
        <v>0</v>
      </c>
      <c r="BB270">
        <v>1.288991</v>
      </c>
      <c r="BC270">
        <v>17.447929999999999</v>
      </c>
      <c r="BD270">
        <v>0</v>
      </c>
      <c r="BE270">
        <v>0</v>
      </c>
      <c r="BF270">
        <v>1.284759</v>
      </c>
      <c r="BG270">
        <v>17.226179999999999</v>
      </c>
      <c r="BH270">
        <v>0</v>
      </c>
      <c r="BI270" s="1">
        <v>-3.9479520000000002E-29</v>
      </c>
      <c r="BJ270">
        <v>1.280456</v>
      </c>
      <c r="BK270">
        <v>16.791979999999999</v>
      </c>
      <c r="BL270" s="1">
        <v>2.4113369999999999E-20</v>
      </c>
      <c r="BM270" s="1">
        <v>5.6848049999999999E-18</v>
      </c>
      <c r="BN270">
        <v>1.2761210000000001</v>
      </c>
      <c r="BO270">
        <v>16.432079999999999</v>
      </c>
      <c r="BP270" s="1">
        <v>2.9234889999999998E-11</v>
      </c>
      <c r="BQ270" s="1">
        <v>5.014731E-9</v>
      </c>
      <c r="BR270">
        <v>1.271739</v>
      </c>
      <c r="BS270">
        <v>16.296019999999999</v>
      </c>
      <c r="BT270" s="1">
        <v>1.3576720000000001E-7</v>
      </c>
      <c r="BU270" s="1">
        <v>2.5260380000000002E-5</v>
      </c>
      <c r="BV270">
        <v>1.2673749999999999</v>
      </c>
      <c r="BW270">
        <v>16.64912</v>
      </c>
      <c r="BX270" s="1">
        <v>4.7993569999999999E-5</v>
      </c>
      <c r="BY270" s="1">
        <v>9.3476319999999998E-3</v>
      </c>
      <c r="BZ270">
        <v>1.2629900000000001</v>
      </c>
      <c r="CA270">
        <v>17.318390000000001</v>
      </c>
      <c r="CB270" s="1">
        <v>3.9438770000000001E-3</v>
      </c>
      <c r="CC270">
        <v>0.79492189999999996</v>
      </c>
      <c r="CD270">
        <v>1.2583949999999999</v>
      </c>
      <c r="CE270">
        <v>17.917660000000001</v>
      </c>
      <c r="CF270">
        <v>0.1111529</v>
      </c>
      <c r="CG270">
        <v>23.070319999999999</v>
      </c>
      <c r="CH270">
        <v>1.253484</v>
      </c>
      <c r="CI270">
        <v>18.156479999999998</v>
      </c>
      <c r="CJ270">
        <v>1.3426199999999999</v>
      </c>
      <c r="CK270">
        <v>285.48649999999998</v>
      </c>
      <c r="CL270">
        <v>1.248407</v>
      </c>
      <c r="CM270">
        <v>17.77647</v>
      </c>
      <c r="CN270">
        <v>8.0593430000000001</v>
      </c>
      <c r="CO270">
        <v>1750.752</v>
      </c>
      <c r="CP270">
        <v>1.2435099999999999</v>
      </c>
      <c r="CQ270">
        <v>17.154399999999999</v>
      </c>
      <c r="CR270">
        <v>26.924759999999999</v>
      </c>
      <c r="CS270">
        <v>5957.1139999999996</v>
      </c>
      <c r="CT270">
        <v>1.2379340000000001</v>
      </c>
      <c r="CU270">
        <v>16.659179999999999</v>
      </c>
      <c r="CV270">
        <v>54.646569999999997</v>
      </c>
      <c r="CW270">
        <v>12293.87</v>
      </c>
      <c r="CX270">
        <v>1.2312620000000001</v>
      </c>
      <c r="CY270">
        <v>16.415400000000002</v>
      </c>
      <c r="CZ270">
        <v>72.360150000000004</v>
      </c>
      <c r="DA270">
        <v>16524.07</v>
      </c>
      <c r="DB270">
        <v>1.2238720000000001</v>
      </c>
      <c r="DC270">
        <v>16.79532</v>
      </c>
      <c r="DD270">
        <v>66.570570000000004</v>
      </c>
      <c r="DE270">
        <v>15404.82</v>
      </c>
      <c r="DF270">
        <v>1.2156960000000001</v>
      </c>
      <c r="DG270">
        <v>17.540659999999999</v>
      </c>
      <c r="DH270">
        <v>44.854860000000002</v>
      </c>
      <c r="DI270">
        <v>10498.65</v>
      </c>
      <c r="DJ270">
        <v>1.206799</v>
      </c>
      <c r="DK270">
        <v>18.144179999999999</v>
      </c>
      <c r="DL270">
        <v>23.22448</v>
      </c>
      <c r="DM270">
        <v>5489.6689999999999</v>
      </c>
      <c r="DN270">
        <v>1.1973370000000001</v>
      </c>
      <c r="DO270">
        <v>18.545010000000001</v>
      </c>
      <c r="DP270">
        <v>9.6555710000000001</v>
      </c>
      <c r="DQ270">
        <v>2301.1640000000002</v>
      </c>
      <c r="DR270">
        <v>1.187683</v>
      </c>
      <c r="DS270">
        <v>18.41621</v>
      </c>
      <c r="DT270">
        <v>3.3677060000000001</v>
      </c>
      <c r="DU270">
        <v>807.94590000000005</v>
      </c>
      <c r="DV270">
        <v>1.1776059999999999</v>
      </c>
      <c r="DW270">
        <v>17.912710000000001</v>
      </c>
      <c r="DX270">
        <v>1.0427580000000001</v>
      </c>
      <c r="DY270">
        <v>251.12469999999999</v>
      </c>
      <c r="DZ270">
        <v>1.167197</v>
      </c>
      <c r="EA270">
        <v>17.3383</v>
      </c>
      <c r="EB270" s="1">
        <v>0.31977070000000002</v>
      </c>
      <c r="EC270">
        <v>76.887339999999995</v>
      </c>
      <c r="ED270">
        <v>1.156512</v>
      </c>
      <c r="EE270">
        <v>16.855180000000001</v>
      </c>
      <c r="EF270" s="1">
        <v>0.1224642</v>
      </c>
      <c r="EG270">
        <v>29.079160000000002</v>
      </c>
      <c r="EH270">
        <v>1.1458090000000001</v>
      </c>
      <c r="EI270">
        <v>16.91189</v>
      </c>
      <c r="EJ270" s="1">
        <v>7.3470629999999995E-2</v>
      </c>
      <c r="EK270">
        <v>17.173719999999999</v>
      </c>
      <c r="EL270">
        <v>1.136172</v>
      </c>
      <c r="EM270">
        <v>17.42257</v>
      </c>
      <c r="EN270" s="1">
        <v>6.2775449999999997E-2</v>
      </c>
      <c r="EO270" s="1">
        <v>14.551869999999999</v>
      </c>
      <c r="EP270">
        <v>1.126088</v>
      </c>
      <c r="EQ270">
        <v>18.102029999999999</v>
      </c>
      <c r="ER270" s="1">
        <v>6.117707E-2</v>
      </c>
      <c r="ES270" s="1">
        <v>14.157769999999999</v>
      </c>
      <c r="ET270">
        <v>1.117119</v>
      </c>
      <c r="EU270">
        <v>18.612369999999999</v>
      </c>
      <c r="EV270" s="1">
        <v>6.0889480000000003E-2</v>
      </c>
      <c r="EW270" s="1">
        <v>14.10571</v>
      </c>
      <c r="EX270">
        <v>1.108773</v>
      </c>
      <c r="EY270">
        <v>18.599720000000001</v>
      </c>
      <c r="EZ270" s="1">
        <v>5.969315E-2</v>
      </c>
      <c r="FA270" s="1">
        <v>13.854369999999999</v>
      </c>
      <c r="FB270">
        <v>1.100209</v>
      </c>
      <c r="FC270">
        <v>18.217939999999999</v>
      </c>
      <c r="FD270" s="1">
        <v>5.7103809999999998E-2</v>
      </c>
      <c r="FE270" s="1">
        <v>13.279199999999999</v>
      </c>
      <c r="FF270">
        <v>1.0922419999999999</v>
      </c>
      <c r="FG270">
        <v>17.689139999999998</v>
      </c>
      <c r="FH270" s="1">
        <v>5.3437419999999999E-2</v>
      </c>
      <c r="FI270" s="1">
        <v>12.43648</v>
      </c>
      <c r="FJ270">
        <v>1.0846450000000001</v>
      </c>
      <c r="FK270">
        <v>17.334969999999998</v>
      </c>
      <c r="FL270" s="1">
        <v>4.921089E-2</v>
      </c>
      <c r="FM270" s="1">
        <v>11.454689999999999</v>
      </c>
      <c r="FN270">
        <v>1.0776319999999999</v>
      </c>
      <c r="FO270">
        <v>17.795829999999999</v>
      </c>
      <c r="FP270" s="1">
        <v>4.4799909999999998E-2</v>
      </c>
      <c r="FQ270" s="1">
        <v>10.42544</v>
      </c>
      <c r="FR270">
        <v>1.0713980000000001</v>
      </c>
      <c r="FS270">
        <v>18.3294</v>
      </c>
      <c r="FT270" s="1">
        <v>4.0398910000000003E-2</v>
      </c>
      <c r="FU270" s="1">
        <v>9.3972680000000004</v>
      </c>
      <c r="FV270">
        <v>1.065488</v>
      </c>
      <c r="FW270">
        <v>18.8857</v>
      </c>
      <c r="FX270" s="1">
        <v>3.601857E-2</v>
      </c>
      <c r="FY270" s="1">
        <v>8.3779020000000006</v>
      </c>
      <c r="FZ270">
        <v>1.0601860000000001</v>
      </c>
      <c r="GA270">
        <v>19.231670000000001</v>
      </c>
      <c r="GB270" s="1">
        <v>3.1714590000000001E-2</v>
      </c>
      <c r="GC270" s="1">
        <v>7.3762920000000003</v>
      </c>
      <c r="GD270">
        <v>1.0557380000000001</v>
      </c>
      <c r="GE270">
        <v>19.232700000000001</v>
      </c>
      <c r="GF270" s="1">
        <v>2.7624099999999999E-2</v>
      </c>
      <c r="GG270" s="1">
        <v>6.4228120000000004</v>
      </c>
      <c r="GH270">
        <v>1.0521480000000001</v>
      </c>
      <c r="GI270">
        <v>18.965699999999998</v>
      </c>
      <c r="GJ270" s="1">
        <v>2.3907520000000002E-2</v>
      </c>
      <c r="GK270" s="1">
        <v>5.5549879999999998</v>
      </c>
      <c r="GL270">
        <v>1.0492619999999999</v>
      </c>
      <c r="GM270">
        <v>18.532910000000001</v>
      </c>
      <c r="GN270" s="1">
        <v>2.066904E-2</v>
      </c>
      <c r="GO270" s="1">
        <v>4.7988169999999997</v>
      </c>
      <c r="GP270">
        <v>1.046996</v>
      </c>
      <c r="GQ270">
        <v>18.193429999999999</v>
      </c>
      <c r="GR270" s="1">
        <v>1.794217E-2</v>
      </c>
      <c r="GS270" s="1">
        <v>4.1615820000000001</v>
      </c>
      <c r="GT270">
        <v>1.045302</v>
      </c>
      <c r="GU270">
        <v>18.607320000000001</v>
      </c>
      <c r="GV270" s="1">
        <v>1.5668080000000001E-2</v>
      </c>
      <c r="GW270" s="1">
        <v>3.6314449999999998</v>
      </c>
      <c r="GX270">
        <v>1.044063</v>
      </c>
      <c r="GY270">
        <v>19.098780000000001</v>
      </c>
      <c r="GZ270" s="1">
        <v>1.3737630000000001E-2</v>
      </c>
      <c r="HA270" s="1">
        <v>3.182067</v>
      </c>
      <c r="HB270">
        <v>1.0431790000000001</v>
      </c>
      <c r="HC270">
        <v>19.711089999999999</v>
      </c>
      <c r="HD270" s="1">
        <v>1.1991989999999999E-2</v>
      </c>
      <c r="HE270" s="1">
        <v>2.777345</v>
      </c>
      <c r="HF270">
        <v>1.0426260000000001</v>
      </c>
      <c r="HG270">
        <v>20.388259999999999</v>
      </c>
      <c r="HH270" s="1">
        <v>1.029505E-2</v>
      </c>
      <c r="HI270" s="1">
        <v>2.385246</v>
      </c>
      <c r="HJ270">
        <v>1.0423640000000001</v>
      </c>
      <c r="HK270">
        <v>20.629829999999998</v>
      </c>
      <c r="HL270" s="1">
        <v>8.5945699999999993E-3</v>
      </c>
      <c r="HM270" s="1">
        <v>1.992723</v>
      </c>
      <c r="HN270">
        <v>1.042289</v>
      </c>
      <c r="HO270">
        <v>20.32281</v>
      </c>
      <c r="HP270" s="1">
        <v>6.9553810000000001E-3</v>
      </c>
      <c r="HQ270" s="1">
        <v>1.613804</v>
      </c>
      <c r="HR270">
        <v>1.0423249999999999</v>
      </c>
      <c r="HS270">
        <v>19.790130000000001</v>
      </c>
      <c r="HT270" s="1">
        <v>5.5040180000000003E-3</v>
      </c>
      <c r="HU270" s="1">
        <v>1.2774490000000001</v>
      </c>
      <c r="HV270">
        <v>1.0425230000000001</v>
      </c>
      <c r="HW270">
        <v>19.23246</v>
      </c>
      <c r="HX270" s="1">
        <v>4.341775E-3</v>
      </c>
      <c r="HY270" s="1">
        <v>1.007231</v>
      </c>
      <c r="HZ270">
        <v>1.0427500000000001</v>
      </c>
      <c r="IA270">
        <v>19.4465</v>
      </c>
      <c r="IB270" s="1">
        <v>3.4911360000000002E-3</v>
      </c>
      <c r="IC270" s="1">
        <v>0.80908720000000001</v>
      </c>
      <c r="ID270">
        <v>1.042994</v>
      </c>
      <c r="IE270">
        <v>20.086939999999998</v>
      </c>
      <c r="IF270" s="1">
        <v>2.9071320000000002E-3</v>
      </c>
      <c r="IG270" s="1">
        <v>0.67281159999999995</v>
      </c>
      <c r="IH270">
        <v>1.0432349999999999</v>
      </c>
      <c r="II270">
        <v>20.827120000000001</v>
      </c>
      <c r="IJ270" s="1">
        <v>2.5140060000000001E-3</v>
      </c>
      <c r="IK270" s="1">
        <v>0.58110989999999996</v>
      </c>
      <c r="IL270">
        <v>1.0434939999999999</v>
      </c>
      <c r="IM270">
        <v>21.59066</v>
      </c>
      <c r="IN270" s="1">
        <v>2.2410820000000001E-3</v>
      </c>
      <c r="IO270" s="1">
        <v>0.51757059999999999</v>
      </c>
      <c r="IP270">
        <v>1.0436989999999999</v>
      </c>
      <c r="IQ270">
        <v>21.7393</v>
      </c>
      <c r="IR270" s="1">
        <v>2.0373359999999998E-3</v>
      </c>
      <c r="IS270" s="1">
        <v>0.47024450000000001</v>
      </c>
      <c r="IT270">
        <v>1.04392</v>
      </c>
      <c r="IU270">
        <v>21.449439999999999</v>
      </c>
      <c r="IV270" s="1">
        <v>1.874124E-3</v>
      </c>
      <c r="IW270" s="1">
        <v>0.43247059999999998</v>
      </c>
      <c r="IX270">
        <v>1.0440700000000001</v>
      </c>
      <c r="IY270">
        <v>21.004799999999999</v>
      </c>
      <c r="IZ270" s="1">
        <v>1.738896E-3</v>
      </c>
      <c r="JA270" s="1">
        <v>0.40114860000000002</v>
      </c>
      <c r="JB270">
        <v>1.0441830000000001</v>
      </c>
      <c r="JC270">
        <v>20.578790000000001</v>
      </c>
      <c r="JD270" s="1">
        <v>1.6258100000000001E-3</v>
      </c>
      <c r="JE270" s="1">
        <v>0.37497350000000002</v>
      </c>
      <c r="JF270">
        <v>1.0443100000000001</v>
      </c>
      <c r="JG270">
        <v>20.652200000000001</v>
      </c>
      <c r="JH270" s="1">
        <v>1.5312170000000001E-3</v>
      </c>
      <c r="JI270" s="1">
        <v>0.35309790000000002</v>
      </c>
      <c r="JJ270">
        <v>1.0443610000000001</v>
      </c>
      <c r="JK270">
        <v>20.693619999999999</v>
      </c>
      <c r="JL270" s="1">
        <v>1.45268E-3</v>
      </c>
      <c r="JM270" s="1">
        <v>0.33489239999999998</v>
      </c>
      <c r="JN270">
        <v>1.044449</v>
      </c>
      <c r="JO270">
        <v>21.028860000000002</v>
      </c>
      <c r="JP270" s="1">
        <v>1.387803E-3</v>
      </c>
      <c r="JQ270" s="1">
        <v>0.3198955</v>
      </c>
      <c r="JR270">
        <v>1.044494</v>
      </c>
      <c r="JS270">
        <v>21.130330000000001</v>
      </c>
      <c r="JT270" s="1">
        <v>1.3356259999999999E-3</v>
      </c>
      <c r="JU270" s="1">
        <v>0.3077705</v>
      </c>
      <c r="JV270">
        <v>1.044492</v>
      </c>
      <c r="JW270">
        <v>21.04233</v>
      </c>
      <c r="JX270" s="1">
        <v>1.293382E-3</v>
      </c>
      <c r="JY270" s="1">
        <v>0.29800680000000002</v>
      </c>
      <c r="JZ270">
        <v>1.0445199999999999</v>
      </c>
      <c r="KA270">
        <v>20.788419999999999</v>
      </c>
      <c r="KB270" s="1">
        <v>1.25764E-3</v>
      </c>
      <c r="KC270" s="1">
        <v>0.28974149999999999</v>
      </c>
      <c r="KD270">
        <v>1.044559</v>
      </c>
      <c r="KE270">
        <v>20.333580000000001</v>
      </c>
      <c r="KF270" s="1">
        <v>1.2236230000000001E-3</v>
      </c>
      <c r="KG270" s="1">
        <v>0.28191719999999998</v>
      </c>
      <c r="KH270">
        <v>1.0445549999999999</v>
      </c>
      <c r="KI270">
        <v>19.800470000000001</v>
      </c>
      <c r="KJ270" s="1">
        <v>1.187954E-3</v>
      </c>
      <c r="KK270" s="1">
        <v>0.27373920000000002</v>
      </c>
      <c r="KL270">
        <v>1.044564</v>
      </c>
      <c r="KM270">
        <v>19.850159999999999</v>
      </c>
      <c r="KN270" s="1">
        <v>1.1494249999999999E-3</v>
      </c>
      <c r="KO270" s="1">
        <v>0.26488240000000002</v>
      </c>
      <c r="KP270">
        <v>1.0445469999999999</v>
      </c>
      <c r="KQ270">
        <v>19.758330000000001</v>
      </c>
      <c r="KR270" s="1">
        <v>1.1084790000000001E-3</v>
      </c>
      <c r="KS270" s="1">
        <v>0.25546400000000002</v>
      </c>
      <c r="KT270">
        <v>1.0445549999999999</v>
      </c>
      <c r="KU270">
        <v>20.026340000000001</v>
      </c>
      <c r="KV270" s="1">
        <v>1.0662530000000001E-3</v>
      </c>
      <c r="KW270" s="1">
        <v>0.24576780000000001</v>
      </c>
      <c r="KX270">
        <v>1.0445599999999999</v>
      </c>
      <c r="KY270">
        <v>20.389030000000002</v>
      </c>
      <c r="KZ270" s="1">
        <v>1.024191E-3</v>
      </c>
      <c r="LA270" s="1">
        <v>0.23607980000000001</v>
      </c>
      <c r="LB270">
        <v>1.044562</v>
      </c>
      <c r="LC270">
        <v>20.43507</v>
      </c>
      <c r="LD270" s="1">
        <v>9.8312339999999995E-4</v>
      </c>
      <c r="LE270" s="1">
        <v>0.22662260000000001</v>
      </c>
      <c r="LF270">
        <v>1.04457</v>
      </c>
      <c r="LG270">
        <v>20.08314</v>
      </c>
      <c r="LH270" s="1">
        <v>9.4365119999999995E-4</v>
      </c>
      <c r="LI270" s="1">
        <v>0.217503</v>
      </c>
      <c r="LJ270">
        <v>1.0445739999999999</v>
      </c>
      <c r="LK270">
        <v>19.49343</v>
      </c>
      <c r="LL270" s="1">
        <v>9.0571619999999995E-4</v>
      </c>
      <c r="LM270" s="1">
        <v>0.20876749999999999</v>
      </c>
      <c r="LN270">
        <v>1.0445850000000001</v>
      </c>
      <c r="LO270">
        <v>19.046130000000002</v>
      </c>
      <c r="LP270" s="1">
        <v>8.6954950000000001E-4</v>
      </c>
      <c r="LQ270" s="1">
        <v>0.2004417</v>
      </c>
      <c r="LR270">
        <v>1.0445679999999999</v>
      </c>
      <c r="LS270">
        <v>19.404599999999999</v>
      </c>
      <c r="LT270" s="1">
        <v>8.351764E-4</v>
      </c>
      <c r="LU270" s="1">
        <v>0.1925133</v>
      </c>
      <c r="LV270">
        <v>1.044583</v>
      </c>
      <c r="LW270">
        <v>19.795590000000001</v>
      </c>
      <c r="LX270" s="1">
        <v>8.0238059999999999E-4</v>
      </c>
      <c r="LY270" s="1">
        <v>0.18495490000000001</v>
      </c>
      <c r="LZ270">
        <v>1.0445720000000001</v>
      </c>
      <c r="MA270">
        <v>20.399139999999999</v>
      </c>
      <c r="MB270" s="1">
        <v>7.7106430000000001E-4</v>
      </c>
      <c r="MC270" s="1">
        <v>0.17772499999999999</v>
      </c>
      <c r="MD270">
        <v>1.0445629999999999</v>
      </c>
      <c r="ME270">
        <v>21.13477</v>
      </c>
      <c r="MF270" s="1">
        <v>7.4105470000000002E-4</v>
      </c>
      <c r="MG270" s="1">
        <v>0.17080770000000001</v>
      </c>
      <c r="MH270">
        <v>1.0445530000000001</v>
      </c>
      <c r="MI270">
        <v>21.277439999999999</v>
      </c>
      <c r="MJ270" s="1">
        <v>7.1232260000000003E-4</v>
      </c>
      <c r="MK270" s="1">
        <v>0.16418740000000001</v>
      </c>
      <c r="ML270">
        <v>1.0445690000000001</v>
      </c>
      <c r="MM270">
        <v>20.867529999999999</v>
      </c>
      <c r="MN270" s="1">
        <v>6.8499459999999996E-4</v>
      </c>
      <c r="MO270" s="1">
        <v>0.1578717</v>
      </c>
      <c r="MP270">
        <v>1.044492</v>
      </c>
      <c r="MQ270">
        <v>20.360009999999999</v>
      </c>
      <c r="MR270" s="1">
        <v>6.5894179999999997E-4</v>
      </c>
      <c r="MS270" s="1">
        <v>0.15187970000000001</v>
      </c>
      <c r="MT270">
        <v>1.0444420000000001</v>
      </c>
      <c r="MU270">
        <v>19.92859</v>
      </c>
      <c r="MV270" s="1">
        <v>6.3414479999999995E-4</v>
      </c>
      <c r="MW270" s="1">
        <v>0.1461654</v>
      </c>
      <c r="MX270">
        <v>1.0443279999999999</v>
      </c>
      <c r="MY270">
        <v>20.23488</v>
      </c>
      <c r="MZ270" s="1">
        <v>6.1047529999999997E-4</v>
      </c>
      <c r="NA270" s="1">
        <v>0.14070759999999999</v>
      </c>
      <c r="NB270">
        <v>1.0441769999999999</v>
      </c>
      <c r="NC270">
        <v>20.74755</v>
      </c>
      <c r="ND270" s="1">
        <v>5.8778460000000004E-4</v>
      </c>
      <c r="NE270" s="1">
        <v>0.13549040000000001</v>
      </c>
      <c r="NF270">
        <v>1.044017</v>
      </c>
      <c r="NG270">
        <v>21.275829999999999</v>
      </c>
      <c r="NH270" s="1">
        <v>5.6619459999999999E-4</v>
      </c>
      <c r="NI270" s="1">
        <v>0.1305211</v>
      </c>
      <c r="NJ270">
        <v>1.0437650000000001</v>
      </c>
      <c r="NK270">
        <v>21.87743</v>
      </c>
      <c r="NL270" s="1">
        <v>5.4566939999999996E-4</v>
      </c>
      <c r="NM270" s="1">
        <v>0.12579029999999999</v>
      </c>
      <c r="NN270">
        <v>1.0434730000000001</v>
      </c>
      <c r="NO270">
        <v>21.924410000000002</v>
      </c>
      <c r="NP270" s="1">
        <v>5.2616299999999996E-4</v>
      </c>
      <c r="NQ270" s="1">
        <v>0.12129719999999999</v>
      </c>
      <c r="NR270">
        <v>1.0431589999999999</v>
      </c>
      <c r="NS270">
        <v>21.64049</v>
      </c>
      <c r="NT270" s="1">
        <v>5.0758230000000001E-4</v>
      </c>
      <c r="NU270" s="1">
        <v>0.1170156</v>
      </c>
      <c r="NV270">
        <v>1.0427660000000001</v>
      </c>
      <c r="NW270">
        <v>21.237159999999999</v>
      </c>
      <c r="NX270" s="1">
        <v>4.8979799999999995E-4</v>
      </c>
      <c r="NY270" s="1">
        <v>0.1129226</v>
      </c>
      <c r="NZ270">
        <v>1.0424020000000001</v>
      </c>
      <c r="OA270">
        <v>20.855270000000001</v>
      </c>
      <c r="OB270" s="1">
        <v>4.7281889999999999E-4</v>
      </c>
      <c r="OC270" s="1">
        <v>0.1090126</v>
      </c>
      <c r="OD270">
        <v>1.042073</v>
      </c>
      <c r="OE270">
        <v>20.66769</v>
      </c>
      <c r="OF270" s="1">
        <v>4.5658750000000001E-4</v>
      </c>
      <c r="OG270" s="1">
        <v>0.1052671</v>
      </c>
      <c r="OH270">
        <v>1.0416970000000001</v>
      </c>
      <c r="OI270">
        <v>21.038720000000001</v>
      </c>
      <c r="OJ270" s="1">
        <v>4.4128370000000002E-4</v>
      </c>
      <c r="OK270" s="1">
        <v>0.101744</v>
      </c>
    </row>
    <row r="271" spans="1:401" x14ac:dyDescent="0.35">
      <c r="A271">
        <v>277</v>
      </c>
      <c r="B271" t="s">
        <v>4</v>
      </c>
      <c r="C271" t="s">
        <v>181</v>
      </c>
      <c r="D271" t="s">
        <v>277</v>
      </c>
      <c r="E271">
        <v>921.18179999999995</v>
      </c>
      <c r="F271">
        <v>1.1012999999999999</v>
      </c>
      <c r="G271">
        <v>17.455030000000001</v>
      </c>
      <c r="H271">
        <v>0</v>
      </c>
      <c r="I271">
        <v>0</v>
      </c>
      <c r="J271">
        <v>1.1009800000000001</v>
      </c>
      <c r="K271">
        <v>17.5672</v>
      </c>
      <c r="L271">
        <v>0</v>
      </c>
      <c r="M271">
        <v>0</v>
      </c>
      <c r="N271">
        <v>1.1006260000000001</v>
      </c>
      <c r="O271">
        <v>18.062999999999999</v>
      </c>
      <c r="P271">
        <v>0</v>
      </c>
      <c r="Q271">
        <v>0</v>
      </c>
      <c r="R271">
        <v>1.100271</v>
      </c>
      <c r="S271">
        <v>18.137429999999998</v>
      </c>
      <c r="T271">
        <v>0</v>
      </c>
      <c r="U271">
        <v>0</v>
      </c>
      <c r="V271">
        <v>1.0998870000000001</v>
      </c>
      <c r="W271">
        <v>18.199780000000001</v>
      </c>
      <c r="X271">
        <v>0</v>
      </c>
      <c r="Y271">
        <v>0</v>
      </c>
      <c r="Z271">
        <v>1.0994870000000001</v>
      </c>
      <c r="AA271">
        <v>17.769690000000001</v>
      </c>
      <c r="AB271">
        <v>0</v>
      </c>
      <c r="AC271">
        <v>0</v>
      </c>
      <c r="AD271">
        <v>1.099129</v>
      </c>
      <c r="AE271">
        <v>17.35116</v>
      </c>
      <c r="AF271">
        <v>0</v>
      </c>
      <c r="AG271">
        <v>0</v>
      </c>
      <c r="AH271">
        <v>1.098651</v>
      </c>
      <c r="AI271">
        <v>17.10117</v>
      </c>
      <c r="AJ271">
        <v>0</v>
      </c>
      <c r="AK271">
        <v>0</v>
      </c>
      <c r="AL271">
        <v>1.0982229999999999</v>
      </c>
      <c r="AM271">
        <v>17.016749999999998</v>
      </c>
      <c r="AN271">
        <v>0</v>
      </c>
      <c r="AO271">
        <v>0</v>
      </c>
      <c r="AP271">
        <v>1.0977669999999999</v>
      </c>
      <c r="AQ271">
        <v>17.075980000000001</v>
      </c>
      <c r="AR271">
        <v>0</v>
      </c>
      <c r="AS271">
        <v>0</v>
      </c>
      <c r="AT271">
        <v>1.0972949999999999</v>
      </c>
      <c r="AU271">
        <v>17.545760000000001</v>
      </c>
      <c r="AV271">
        <v>0</v>
      </c>
      <c r="AW271">
        <v>0</v>
      </c>
      <c r="AX271">
        <v>1.0969359999999999</v>
      </c>
      <c r="AY271">
        <v>17.59938</v>
      </c>
      <c r="AZ271">
        <v>0</v>
      </c>
      <c r="BA271">
        <v>0</v>
      </c>
      <c r="BB271">
        <v>1.09653</v>
      </c>
      <c r="BC271">
        <v>17.479389999999999</v>
      </c>
      <c r="BD271">
        <v>0</v>
      </c>
      <c r="BE271">
        <v>0</v>
      </c>
      <c r="BF271">
        <v>1.0961810000000001</v>
      </c>
      <c r="BG271">
        <v>17.258669999999999</v>
      </c>
      <c r="BH271">
        <v>0</v>
      </c>
      <c r="BI271">
        <v>0</v>
      </c>
      <c r="BJ271">
        <v>1.0957650000000001</v>
      </c>
      <c r="BK271">
        <v>16.81617</v>
      </c>
      <c r="BL271" s="1">
        <v>2.7041350000000001E-20</v>
      </c>
      <c r="BM271" s="1">
        <v>9.5154409999999995E-18</v>
      </c>
      <c r="BN271">
        <v>1.0953599999999999</v>
      </c>
      <c r="BO271">
        <v>16.440059999999999</v>
      </c>
      <c r="BP271" s="1">
        <v>1.4961229999999998E-11</v>
      </c>
      <c r="BQ271" s="1">
        <v>2.950017E-9</v>
      </c>
      <c r="BR271">
        <v>1.095018</v>
      </c>
      <c r="BS271">
        <v>16.289359999999999</v>
      </c>
      <c r="BT271" s="1">
        <v>8.7537319999999994E-8</v>
      </c>
      <c r="BU271" s="1">
        <v>1.9237320000000001E-5</v>
      </c>
      <c r="BV271">
        <v>1.0946800000000001</v>
      </c>
      <c r="BW271">
        <v>16.64723</v>
      </c>
      <c r="BX271" s="1">
        <v>3.442427E-5</v>
      </c>
      <c r="BY271" s="1">
        <v>8.0550780000000002E-3</v>
      </c>
      <c r="BZ271">
        <v>1.094265</v>
      </c>
      <c r="CA271">
        <v>17.341429999999999</v>
      </c>
      <c r="CB271" s="1">
        <v>3.0486279999999998E-3</v>
      </c>
      <c r="CC271">
        <v>0.74851350000000005</v>
      </c>
      <c r="CD271">
        <v>1.0938349999999999</v>
      </c>
      <c r="CE271">
        <v>17.95271</v>
      </c>
      <c r="CF271" s="1">
        <v>9.1181620000000005E-2</v>
      </c>
      <c r="CG271">
        <v>23.341930000000001</v>
      </c>
      <c r="CH271">
        <v>1.0932580000000001</v>
      </c>
      <c r="CI271">
        <v>18.204360000000001</v>
      </c>
      <c r="CJ271">
        <v>1.157443</v>
      </c>
      <c r="CK271">
        <v>307.06389999999999</v>
      </c>
      <c r="CL271">
        <v>1.0928469999999999</v>
      </c>
      <c r="CM271">
        <v>17.819310000000002</v>
      </c>
      <c r="CN271">
        <v>7.2498529999999999</v>
      </c>
      <c r="CO271">
        <v>1986.4839999999999</v>
      </c>
      <c r="CP271">
        <v>1.092916</v>
      </c>
      <c r="CQ271">
        <v>17.190349999999999</v>
      </c>
      <c r="CR271">
        <v>25.130970000000001</v>
      </c>
      <c r="CS271">
        <v>7086.7740000000003</v>
      </c>
      <c r="CT271">
        <v>1.09274</v>
      </c>
      <c r="CU271">
        <v>16.682929999999999</v>
      </c>
      <c r="CV271">
        <v>52.681570000000001</v>
      </c>
      <c r="CW271">
        <v>15256.51</v>
      </c>
      <c r="CX271">
        <v>1.092328</v>
      </c>
      <c r="CY271">
        <v>16.426079999999999</v>
      </c>
      <c r="CZ271">
        <v>71.767790000000005</v>
      </c>
      <c r="DA271">
        <v>21299.51</v>
      </c>
      <c r="DB271">
        <v>1.0921339999999999</v>
      </c>
      <c r="DC271">
        <v>16.811250000000001</v>
      </c>
      <c r="DD271">
        <v>67.68235</v>
      </c>
      <c r="DE271">
        <v>20541.71</v>
      </c>
      <c r="DF271">
        <v>1.0923389999999999</v>
      </c>
      <c r="DG271">
        <v>17.55912</v>
      </c>
      <c r="DH271">
        <v>46.60013</v>
      </c>
      <c r="DI271">
        <v>14431.43</v>
      </c>
      <c r="DJ271">
        <v>1.092808</v>
      </c>
      <c r="DK271">
        <v>18.16065</v>
      </c>
      <c r="DL271">
        <v>24.581340000000001</v>
      </c>
      <c r="DM271">
        <v>7752.701</v>
      </c>
      <c r="DN271">
        <v>1.093604</v>
      </c>
      <c r="DO271">
        <v>18.571069999999999</v>
      </c>
      <c r="DP271">
        <v>10.38095</v>
      </c>
      <c r="DQ271">
        <v>3327.5059999999999</v>
      </c>
      <c r="DR271">
        <v>1.094611</v>
      </c>
      <c r="DS271">
        <v>18.437190000000001</v>
      </c>
      <c r="DT271">
        <v>3.6656979999999999</v>
      </c>
      <c r="DU271">
        <v>1191.5170000000001</v>
      </c>
      <c r="DV271">
        <v>1.095901</v>
      </c>
      <c r="DW271">
        <v>17.93544</v>
      </c>
      <c r="DX271">
        <v>1.1430560000000001</v>
      </c>
      <c r="DY271">
        <v>375.20749999999998</v>
      </c>
      <c r="DZ271">
        <v>1.097426</v>
      </c>
      <c r="EA271">
        <v>17.363800000000001</v>
      </c>
      <c r="EB271" s="1">
        <v>0.34877599999999997</v>
      </c>
      <c r="EC271">
        <v>114.55119999999999</v>
      </c>
      <c r="ED271">
        <v>1.0993869999999999</v>
      </c>
      <c r="EE271">
        <v>16.873740000000002</v>
      </c>
      <c r="EF271" s="1">
        <v>0.12998499999999999</v>
      </c>
      <c r="EG271">
        <v>41.879399999999997</v>
      </c>
      <c r="EH271">
        <v>1.101485</v>
      </c>
      <c r="EI271">
        <v>16.93393</v>
      </c>
      <c r="EJ271" s="1">
        <v>7.524902E-2</v>
      </c>
      <c r="EK271">
        <v>23.554770000000001</v>
      </c>
      <c r="EL271">
        <v>1.1041179999999999</v>
      </c>
      <c r="EM271">
        <v>17.447320000000001</v>
      </c>
      <c r="EN271" s="1">
        <v>6.3115630000000006E-2</v>
      </c>
      <c r="EO271">
        <v>19.442509999999999</v>
      </c>
      <c r="EP271">
        <v>1.1062460000000001</v>
      </c>
      <c r="EQ271">
        <v>18.112590000000001</v>
      </c>
      <c r="ER271" s="1">
        <v>6.1205599999999999E-2</v>
      </c>
      <c r="ES271">
        <v>18.794969999999999</v>
      </c>
      <c r="ET271">
        <v>1.106325</v>
      </c>
      <c r="EU271">
        <v>18.618819999999999</v>
      </c>
      <c r="EV271" s="1">
        <v>6.092624E-2</v>
      </c>
      <c r="EW271" s="1">
        <v>18.757770000000001</v>
      </c>
      <c r="EX271">
        <v>1.105448</v>
      </c>
      <c r="EY271">
        <v>18.601680000000002</v>
      </c>
      <c r="EZ271" s="1">
        <v>5.9823479999999998E-2</v>
      </c>
      <c r="FA271" s="1">
        <v>18.49963</v>
      </c>
      <c r="FB271">
        <v>1.104643</v>
      </c>
      <c r="FC271">
        <v>18.22465</v>
      </c>
      <c r="FD271" s="1">
        <v>5.7336150000000002E-2</v>
      </c>
      <c r="FE271" s="1">
        <v>17.811540000000001</v>
      </c>
      <c r="FF271">
        <v>1.105648</v>
      </c>
      <c r="FG271">
        <v>17.701440000000002</v>
      </c>
      <c r="FH271" s="1">
        <v>5.3736930000000002E-2</v>
      </c>
      <c r="FI271" s="1">
        <v>16.746089999999999</v>
      </c>
      <c r="FJ271">
        <v>1.106986</v>
      </c>
      <c r="FK271">
        <v>17.353860000000001</v>
      </c>
      <c r="FL271" s="1">
        <v>4.9538939999999997E-2</v>
      </c>
      <c r="FM271" s="1">
        <v>15.47339</v>
      </c>
      <c r="FN271">
        <v>1.108609</v>
      </c>
      <c r="FO271">
        <v>17.831119999999999</v>
      </c>
      <c r="FP271" s="1">
        <v>4.513404E-2</v>
      </c>
      <c r="FQ271" s="1">
        <v>14.12157</v>
      </c>
      <c r="FR271">
        <v>1.1104000000000001</v>
      </c>
      <c r="FS271">
        <v>18.343620000000001</v>
      </c>
      <c r="FT271" s="1">
        <v>4.0729809999999998E-2</v>
      </c>
      <c r="FU271" s="1">
        <v>12.759180000000001</v>
      </c>
      <c r="FV271">
        <v>1.11191</v>
      </c>
      <c r="FW271">
        <v>18.889430000000001</v>
      </c>
      <c r="FX271" s="1">
        <v>3.6347119999999997E-2</v>
      </c>
      <c r="FY271" s="1">
        <v>11.40315</v>
      </c>
      <c r="FZ271">
        <v>1.1134109999999999</v>
      </c>
      <c r="GA271">
        <v>19.226220000000001</v>
      </c>
      <c r="GB271" s="1">
        <v>3.203421E-2</v>
      </c>
      <c r="GC271" s="1">
        <v>10.06443</v>
      </c>
      <c r="GD271">
        <v>1.1150469999999999</v>
      </c>
      <c r="GE271">
        <v>19.222549999999998</v>
      </c>
      <c r="GF271" s="1">
        <v>2.7922700000000002E-2</v>
      </c>
      <c r="GG271" s="1">
        <v>8.7806149999999992</v>
      </c>
      <c r="GH271">
        <v>1.1166389999999999</v>
      </c>
      <c r="GI271">
        <v>18.96247</v>
      </c>
      <c r="GJ271" s="1">
        <v>2.4173509999999999E-2</v>
      </c>
      <c r="GK271" s="1">
        <v>7.6041840000000001</v>
      </c>
      <c r="GL271">
        <v>1.1179749999999999</v>
      </c>
      <c r="GM271">
        <v>18.546299999999999</v>
      </c>
      <c r="GN271" s="1">
        <v>2.0896519999999998E-2</v>
      </c>
      <c r="GO271" s="1">
        <v>6.5722990000000001</v>
      </c>
      <c r="GP271">
        <v>1.119146</v>
      </c>
      <c r="GQ271">
        <v>18.226230000000001</v>
      </c>
      <c r="GR271" s="1">
        <v>1.813215E-2</v>
      </c>
      <c r="GS271" s="1">
        <v>5.6990470000000002</v>
      </c>
      <c r="GT271">
        <v>1.120171</v>
      </c>
      <c r="GU271">
        <v>18.66723</v>
      </c>
      <c r="GV271" s="1">
        <v>1.5826730000000001E-2</v>
      </c>
      <c r="GW271" s="1">
        <v>4.9714929999999997</v>
      </c>
      <c r="GX271">
        <v>1.1209519999999999</v>
      </c>
      <c r="GY271">
        <v>19.142050000000001</v>
      </c>
      <c r="GZ271" s="1">
        <v>1.38751E-2</v>
      </c>
      <c r="HA271" s="1">
        <v>4.356427</v>
      </c>
      <c r="HB271">
        <v>1.121632</v>
      </c>
      <c r="HC271">
        <v>19.73649</v>
      </c>
      <c r="HD271" s="1">
        <v>1.212036E-2</v>
      </c>
      <c r="HE271" s="1">
        <v>3.8065899999999999</v>
      </c>
      <c r="HF271">
        <v>1.122104</v>
      </c>
      <c r="HG271">
        <v>20.40767</v>
      </c>
      <c r="HH271" s="1">
        <v>1.0422519999999999E-2</v>
      </c>
      <c r="HI271" s="1">
        <v>3.2774489999999998</v>
      </c>
      <c r="HJ271">
        <v>1.1225050000000001</v>
      </c>
      <c r="HK271">
        <v>20.630269999999999</v>
      </c>
      <c r="HL271" s="1">
        <v>8.72152E-3</v>
      </c>
      <c r="HM271" s="1">
        <v>2.747992</v>
      </c>
      <c r="HN271">
        <v>1.1227480000000001</v>
      </c>
      <c r="HO271">
        <v>20.324100000000001</v>
      </c>
      <c r="HP271" s="1">
        <v>7.0738299999999997E-3</v>
      </c>
      <c r="HQ271" s="1">
        <v>2.2331880000000002</v>
      </c>
      <c r="HR271">
        <v>1.122952</v>
      </c>
      <c r="HS271">
        <v>19.812930000000001</v>
      </c>
      <c r="HT271" s="1">
        <v>5.6043949999999999E-3</v>
      </c>
      <c r="HU271" s="1">
        <v>1.771204</v>
      </c>
      <c r="HV271">
        <v>1.1230640000000001</v>
      </c>
      <c r="HW271">
        <v>19.269290000000002</v>
      </c>
      <c r="HX271" s="1">
        <v>4.4188070000000003E-3</v>
      </c>
      <c r="HY271" s="1">
        <v>1.3958189999999999</v>
      </c>
      <c r="HZ271">
        <v>1.1231040000000001</v>
      </c>
      <c r="IA271">
        <v>19.504850000000001</v>
      </c>
      <c r="IB271" s="1">
        <v>3.5456160000000001E-3</v>
      </c>
      <c r="IC271" s="1">
        <v>1.117777</v>
      </c>
      <c r="ID271">
        <v>1.1230439999999999</v>
      </c>
      <c r="IE271">
        <v>20.136959999999998</v>
      </c>
      <c r="IF271" s="1">
        <v>2.943855E-3</v>
      </c>
      <c r="IG271" s="1">
        <v>0.92539380000000004</v>
      </c>
      <c r="IH271">
        <v>1.123102</v>
      </c>
      <c r="II271">
        <v>20.853110000000001</v>
      </c>
      <c r="IJ271" s="1">
        <v>2.5388630000000001E-3</v>
      </c>
      <c r="IK271" s="1">
        <v>0.79590360000000004</v>
      </c>
      <c r="IL271">
        <v>1.1230150000000001</v>
      </c>
      <c r="IM271">
        <v>21.609929999999999</v>
      </c>
      <c r="IN271" s="1">
        <v>2.2588640000000002E-3</v>
      </c>
      <c r="IO271" s="1">
        <v>0.70669110000000002</v>
      </c>
      <c r="IP271">
        <v>1.1229910000000001</v>
      </c>
      <c r="IQ271">
        <v>21.735969999999998</v>
      </c>
      <c r="IR271" s="1">
        <v>2.0510599999999999E-3</v>
      </c>
      <c r="IS271" s="1">
        <v>0.64084810000000003</v>
      </c>
      <c r="IT271">
        <v>1.122841</v>
      </c>
      <c r="IU271">
        <v>21.451650000000001</v>
      </c>
      <c r="IV271" s="1">
        <v>1.885336E-3</v>
      </c>
      <c r="IW271" s="1">
        <v>0.58866110000000005</v>
      </c>
      <c r="IX271">
        <v>1.1228860000000001</v>
      </c>
      <c r="IY271">
        <v>21.02561</v>
      </c>
      <c r="IZ271" s="1">
        <v>1.7482649999999999E-3</v>
      </c>
      <c r="JA271" s="1">
        <v>0.5455179</v>
      </c>
      <c r="JB271">
        <v>1.1227799999999999</v>
      </c>
      <c r="JC271">
        <v>20.610849999999999</v>
      </c>
      <c r="JD271" s="1">
        <v>1.6336320000000001E-3</v>
      </c>
      <c r="JE271" s="1">
        <v>0.5094689</v>
      </c>
      <c r="JF271">
        <v>1.122752</v>
      </c>
      <c r="JG271">
        <v>20.698450000000001</v>
      </c>
      <c r="JH271" s="1">
        <v>1.537769E-3</v>
      </c>
      <c r="JI271" s="1">
        <v>0.47935800000000001</v>
      </c>
      <c r="JJ271">
        <v>1.1226989999999999</v>
      </c>
      <c r="JK271">
        <v>20.71518</v>
      </c>
      <c r="JL271" s="1">
        <v>1.4581010000000001E-3</v>
      </c>
      <c r="JM271" s="1">
        <v>0.45425789999999999</v>
      </c>
      <c r="JN271">
        <v>1.1226130000000001</v>
      </c>
      <c r="JO271">
        <v>21.03828</v>
      </c>
      <c r="JP271" s="1">
        <v>1.392232E-3</v>
      </c>
      <c r="JQ271" s="1">
        <v>0.43355969999999999</v>
      </c>
      <c r="JR271">
        <v>1.1226080000000001</v>
      </c>
      <c r="JS271">
        <v>21.116019999999999</v>
      </c>
      <c r="JT271" s="1">
        <v>1.3391709999999999E-3</v>
      </c>
      <c r="JU271" s="1">
        <v>0.41678759999999998</v>
      </c>
      <c r="JV271">
        <v>1.1226290000000001</v>
      </c>
      <c r="JW271">
        <v>21.028639999999999</v>
      </c>
      <c r="JX271" s="1">
        <v>1.296281E-3</v>
      </c>
      <c r="JY271" s="1">
        <v>0.40329470000000001</v>
      </c>
      <c r="JZ271">
        <v>1.1225609999999999</v>
      </c>
      <c r="KA271">
        <v>20.79308</v>
      </c>
      <c r="KB271" s="1">
        <v>1.2601960000000001E-3</v>
      </c>
      <c r="KC271" s="1">
        <v>0.39197929999999997</v>
      </c>
      <c r="KD271">
        <v>1.122603</v>
      </c>
      <c r="KE271">
        <v>20.36065</v>
      </c>
      <c r="KF271" s="1">
        <v>1.226186E-3</v>
      </c>
      <c r="KG271" s="1">
        <v>0.38142480000000001</v>
      </c>
      <c r="KH271">
        <v>1.1225750000000001</v>
      </c>
      <c r="KI271">
        <v>19.840610000000002</v>
      </c>
      <c r="KJ271" s="1">
        <v>1.1907039999999999E-3</v>
      </c>
      <c r="KK271" s="1">
        <v>0.37046849999999998</v>
      </c>
      <c r="KL271">
        <v>1.1225860000000001</v>
      </c>
      <c r="KM271">
        <v>19.911159999999999</v>
      </c>
      <c r="KN271" s="1">
        <v>1.1524020000000001E-3</v>
      </c>
      <c r="KO271" s="1">
        <v>0.35863279999999997</v>
      </c>
      <c r="KP271">
        <v>1.122614</v>
      </c>
      <c r="KQ271">
        <v>19.783950000000001</v>
      </c>
      <c r="KR271" s="1">
        <v>1.1115999999999999E-3</v>
      </c>
      <c r="KS271" s="1">
        <v>0.34599400000000002</v>
      </c>
      <c r="KT271">
        <v>1.1225430000000001</v>
      </c>
      <c r="KU271">
        <v>20.04364</v>
      </c>
      <c r="KV271" s="1">
        <v>1.0694159999999999E-3</v>
      </c>
      <c r="KW271" s="1">
        <v>0.3329434</v>
      </c>
      <c r="KX271">
        <v>1.1225540000000001</v>
      </c>
      <c r="KY271">
        <v>20.388960000000001</v>
      </c>
      <c r="KZ271" s="1">
        <v>1.027313E-3</v>
      </c>
      <c r="LA271" s="1">
        <v>0.31985750000000002</v>
      </c>
      <c r="LB271">
        <v>1.1224909999999999</v>
      </c>
      <c r="LC271">
        <v>20.431819999999998</v>
      </c>
      <c r="LD271" s="1">
        <v>9.8614920000000003E-4</v>
      </c>
      <c r="LE271" s="1">
        <v>0.30705779999999999</v>
      </c>
      <c r="LF271">
        <v>1.1225069999999999</v>
      </c>
      <c r="LG271">
        <v>20.091740000000001</v>
      </c>
      <c r="LH271" s="1">
        <v>9.4656009999999997E-4</v>
      </c>
      <c r="LI271" s="1">
        <v>0.29471059999999999</v>
      </c>
      <c r="LJ271">
        <v>1.122566</v>
      </c>
      <c r="LK271">
        <v>19.525559999999999</v>
      </c>
      <c r="LL271" s="1">
        <v>9.0849319999999998E-4</v>
      </c>
      <c r="LM271" s="1">
        <v>0.28287020000000002</v>
      </c>
      <c r="LN271">
        <v>1.122574</v>
      </c>
      <c r="LO271">
        <v>19.100300000000001</v>
      </c>
      <c r="LP271" s="1">
        <v>8.7219649999999995E-4</v>
      </c>
      <c r="LQ271" s="1">
        <v>0.27158090000000001</v>
      </c>
      <c r="LR271">
        <v>1.1225689999999999</v>
      </c>
      <c r="LS271">
        <v>19.481210000000001</v>
      </c>
      <c r="LT271" s="1">
        <v>8.377018E-4</v>
      </c>
      <c r="LU271" s="1">
        <v>0.26082260000000002</v>
      </c>
      <c r="LV271">
        <v>1.1225050000000001</v>
      </c>
      <c r="LW271">
        <v>19.847619999999999</v>
      </c>
      <c r="LX271" s="1">
        <v>8.0477979999999999E-4</v>
      </c>
      <c r="LY271" s="1">
        <v>0.25057550000000001</v>
      </c>
      <c r="LZ271">
        <v>1.1225700000000001</v>
      </c>
      <c r="MA271">
        <v>20.437480000000001</v>
      </c>
      <c r="MB271" s="1">
        <v>7.7337589999999996E-4</v>
      </c>
      <c r="MC271" s="1">
        <v>0.24078160000000001</v>
      </c>
      <c r="MD271">
        <v>1.122565</v>
      </c>
      <c r="ME271">
        <v>21.16742</v>
      </c>
      <c r="MF271" s="1">
        <v>7.4326329999999997E-4</v>
      </c>
      <c r="MG271" s="1">
        <v>0.23140250000000001</v>
      </c>
      <c r="MH271">
        <v>1.1225510000000001</v>
      </c>
      <c r="MI271">
        <v>21.284690000000001</v>
      </c>
      <c r="MJ271" s="1">
        <v>7.144276E-4</v>
      </c>
      <c r="MK271" s="1">
        <v>0.22242319999999999</v>
      </c>
      <c r="ML271">
        <v>1.1225609999999999</v>
      </c>
      <c r="MM271">
        <v>20.871120000000001</v>
      </c>
      <c r="MN271" s="1">
        <v>6.8700100000000002E-4</v>
      </c>
      <c r="MO271" s="1">
        <v>0.21386749999999999</v>
      </c>
      <c r="MP271">
        <v>1.122544</v>
      </c>
      <c r="MQ271">
        <v>20.384920000000001</v>
      </c>
      <c r="MR271" s="1">
        <v>6.608502E-4</v>
      </c>
      <c r="MS271" s="1">
        <v>0.2057368</v>
      </c>
      <c r="MT271">
        <v>1.1225130000000001</v>
      </c>
      <c r="MU271">
        <v>19.97015</v>
      </c>
      <c r="MV271" s="1">
        <v>6.3596599999999996E-4</v>
      </c>
      <c r="MW271" s="1">
        <v>0.19799240000000001</v>
      </c>
      <c r="MX271">
        <v>1.122538</v>
      </c>
      <c r="MY271">
        <v>20.299710000000001</v>
      </c>
      <c r="MZ271" s="1">
        <v>6.1221409999999996E-4</v>
      </c>
      <c r="NA271" s="1">
        <v>0.1905926</v>
      </c>
      <c r="NB271">
        <v>1.1225270000000001</v>
      </c>
      <c r="NC271">
        <v>20.807790000000001</v>
      </c>
      <c r="ND271" s="1">
        <v>5.8944399999999995E-4</v>
      </c>
      <c r="NE271" s="1">
        <v>0.18352389999999999</v>
      </c>
      <c r="NF271">
        <v>1.122476</v>
      </c>
      <c r="NG271">
        <v>21.315989999999999</v>
      </c>
      <c r="NH271" s="1">
        <v>5.6777640000000001E-4</v>
      </c>
      <c r="NI271" s="1">
        <v>0.1767908</v>
      </c>
      <c r="NJ271">
        <v>1.1224890000000001</v>
      </c>
      <c r="NK271">
        <v>21.904579999999999</v>
      </c>
      <c r="NL271" s="1">
        <v>5.4716750000000005E-4</v>
      </c>
      <c r="NM271" s="1">
        <v>0.17037630000000001</v>
      </c>
      <c r="NN271">
        <v>1.12246</v>
      </c>
      <c r="NO271">
        <v>21.924410000000002</v>
      </c>
      <c r="NP271" s="1">
        <v>5.2759059999999997E-4</v>
      </c>
      <c r="NQ271" s="1">
        <v>0.1642912</v>
      </c>
      <c r="NR271">
        <v>1.12252</v>
      </c>
      <c r="NS271">
        <v>21.641269999999999</v>
      </c>
      <c r="NT271" s="1">
        <v>5.0894380000000004E-4</v>
      </c>
      <c r="NU271" s="1">
        <v>0.15849199999999999</v>
      </c>
      <c r="NV271">
        <v>1.122568</v>
      </c>
      <c r="NW271">
        <v>21.25272</v>
      </c>
      <c r="NX271" s="1">
        <v>4.9110609999999998E-4</v>
      </c>
      <c r="NY271" s="1">
        <v>0.1529527</v>
      </c>
      <c r="NZ271">
        <v>1.1226149999999999</v>
      </c>
      <c r="OA271">
        <v>20.880289999999999</v>
      </c>
      <c r="OB271" s="1">
        <v>4.7406390000000003E-4</v>
      </c>
      <c r="OC271" s="1">
        <v>0.14765819999999999</v>
      </c>
      <c r="OD271">
        <v>1.1226739999999999</v>
      </c>
      <c r="OE271">
        <v>20.691690000000001</v>
      </c>
      <c r="OF271" s="1">
        <v>4.577796E-4</v>
      </c>
      <c r="OG271" s="1">
        <v>0.14259040000000001</v>
      </c>
      <c r="OH271">
        <v>1.122749</v>
      </c>
      <c r="OI271">
        <v>21.068819999999999</v>
      </c>
      <c r="OJ271" s="1">
        <v>4.4238680000000002E-4</v>
      </c>
      <c r="OK271" s="1">
        <v>0.13780600000000001</v>
      </c>
    </row>
    <row r="272" spans="1:401" x14ac:dyDescent="0.35">
      <c r="A272">
        <v>278</v>
      </c>
      <c r="B272" t="s">
        <v>4</v>
      </c>
      <c r="C272" t="s">
        <v>181</v>
      </c>
      <c r="D272" t="s">
        <v>278</v>
      </c>
      <c r="E272">
        <v>895.32259999999997</v>
      </c>
      <c r="F272">
        <v>0.85331109999999999</v>
      </c>
      <c r="G272">
        <v>17.448350000000001</v>
      </c>
      <c r="H272">
        <v>0</v>
      </c>
      <c r="I272">
        <v>0</v>
      </c>
      <c r="J272">
        <v>0.85092380000000001</v>
      </c>
      <c r="K272">
        <v>17.549119999999998</v>
      </c>
      <c r="L272">
        <v>0</v>
      </c>
      <c r="M272">
        <v>0</v>
      </c>
      <c r="N272">
        <v>0.84849779999999997</v>
      </c>
      <c r="O272">
        <v>18.0596</v>
      </c>
      <c r="P272">
        <v>0</v>
      </c>
      <c r="Q272">
        <v>0</v>
      </c>
      <c r="R272">
        <v>0.84601079999999995</v>
      </c>
      <c r="S272">
        <v>18.153289999999998</v>
      </c>
      <c r="T272">
        <v>0</v>
      </c>
      <c r="U272">
        <v>0</v>
      </c>
      <c r="V272">
        <v>0.84343990000000002</v>
      </c>
      <c r="W272">
        <v>18.243970000000001</v>
      </c>
      <c r="X272">
        <v>0</v>
      </c>
      <c r="Y272">
        <v>0</v>
      </c>
      <c r="Z272">
        <v>0.84082140000000005</v>
      </c>
      <c r="AA272">
        <v>17.813230000000001</v>
      </c>
      <c r="AB272">
        <v>0</v>
      </c>
      <c r="AC272">
        <v>0</v>
      </c>
      <c r="AD272">
        <v>0.83815839999999997</v>
      </c>
      <c r="AE272">
        <v>17.38138</v>
      </c>
      <c r="AF272">
        <v>0</v>
      </c>
      <c r="AG272">
        <v>0</v>
      </c>
      <c r="AH272">
        <v>0.83539870000000005</v>
      </c>
      <c r="AI272">
        <v>17.112970000000001</v>
      </c>
      <c r="AJ272">
        <v>0</v>
      </c>
      <c r="AK272">
        <v>0</v>
      </c>
      <c r="AL272">
        <v>0.83259300000000003</v>
      </c>
      <c r="AM272">
        <v>17.013210000000001</v>
      </c>
      <c r="AN272">
        <v>0</v>
      </c>
      <c r="AO272">
        <v>0</v>
      </c>
      <c r="AP272">
        <v>0.82969190000000004</v>
      </c>
      <c r="AQ272">
        <v>17.06607</v>
      </c>
      <c r="AR272">
        <v>0</v>
      </c>
      <c r="AS272">
        <v>0</v>
      </c>
      <c r="AT272">
        <v>0.82674910000000001</v>
      </c>
      <c r="AU272">
        <v>17.550070000000002</v>
      </c>
      <c r="AV272">
        <v>0</v>
      </c>
      <c r="AW272">
        <v>0</v>
      </c>
      <c r="AX272">
        <v>0.82378870000000004</v>
      </c>
      <c r="AY272">
        <v>17.621639999999999</v>
      </c>
      <c r="AZ272">
        <v>0</v>
      </c>
      <c r="BA272">
        <v>0</v>
      </c>
      <c r="BB272">
        <v>0.82083170000000005</v>
      </c>
      <c r="BC272">
        <v>17.504549999999998</v>
      </c>
      <c r="BD272">
        <v>0</v>
      </c>
      <c r="BE272">
        <v>0</v>
      </c>
      <c r="BF272">
        <v>0.81788459999999996</v>
      </c>
      <c r="BG272">
        <v>17.296420000000001</v>
      </c>
      <c r="BH272">
        <v>0</v>
      </c>
      <c r="BI272">
        <v>0</v>
      </c>
      <c r="BJ272">
        <v>0.81489060000000002</v>
      </c>
      <c r="BK272">
        <v>16.848690000000001</v>
      </c>
      <c r="BL272" s="1">
        <v>3.3963360000000003E-20</v>
      </c>
      <c r="BM272" s="1">
        <v>1.12345E-17</v>
      </c>
      <c r="BN272">
        <v>0.81185200000000002</v>
      </c>
      <c r="BO272">
        <v>16.455649999999999</v>
      </c>
      <c r="BP272" s="1">
        <v>5.5801759999999999E-12</v>
      </c>
      <c r="BQ272" s="1">
        <v>1.308478E-9</v>
      </c>
      <c r="BR272">
        <v>0.80883430000000001</v>
      </c>
      <c r="BS272">
        <v>16.280799999999999</v>
      </c>
      <c r="BT272" s="1">
        <v>4.6352439999999998E-8</v>
      </c>
      <c r="BU272" s="1">
        <v>1.1731300000000001E-5</v>
      </c>
      <c r="BV272">
        <v>0.80579869999999998</v>
      </c>
      <c r="BW272">
        <v>16.63879</v>
      </c>
      <c r="BX272" s="1">
        <v>2.1232289999999999E-5</v>
      </c>
      <c r="BY272" s="1">
        <v>5.6749959999999999E-3</v>
      </c>
      <c r="BZ272">
        <v>0.80277560000000003</v>
      </c>
      <c r="CA272">
        <v>17.337879999999998</v>
      </c>
      <c r="CB272" s="1">
        <v>2.090471E-3</v>
      </c>
      <c r="CC272">
        <v>0.58392350000000004</v>
      </c>
      <c r="CD272">
        <v>0.79964860000000004</v>
      </c>
      <c r="CE272">
        <v>17.97092</v>
      </c>
      <c r="CF272" s="1">
        <v>6.8024870000000001E-2</v>
      </c>
      <c r="CG272">
        <v>19.770150000000001</v>
      </c>
      <c r="CH272">
        <v>0.79632499999999995</v>
      </c>
      <c r="CI272">
        <v>18.243950000000002</v>
      </c>
      <c r="CJ272">
        <v>0.92697700000000005</v>
      </c>
      <c r="CK272">
        <v>278.91930000000002</v>
      </c>
      <c r="CL272">
        <v>0.79278550000000003</v>
      </c>
      <c r="CM272">
        <v>17.870940000000001</v>
      </c>
      <c r="CN272">
        <v>6.1735850000000001</v>
      </c>
      <c r="CO272">
        <v>1918.2719999999999</v>
      </c>
      <c r="CP272">
        <v>0.78922429999999999</v>
      </c>
      <c r="CQ272">
        <v>17.237380000000002</v>
      </c>
      <c r="CR272">
        <v>22.583459999999999</v>
      </c>
      <c r="CS272">
        <v>7225.6540000000005</v>
      </c>
      <c r="CT272">
        <v>0.78519260000000002</v>
      </c>
      <c r="CU272">
        <v>16.715679999999999</v>
      </c>
      <c r="CV272">
        <v>49.654269999999997</v>
      </c>
      <c r="CW272">
        <v>16332.52</v>
      </c>
      <c r="CX272">
        <v>0.78036030000000001</v>
      </c>
      <c r="CY272">
        <v>16.435849999999999</v>
      </c>
      <c r="CZ272">
        <v>70.580299999999994</v>
      </c>
      <c r="DA272">
        <v>23829.95</v>
      </c>
      <c r="DB272">
        <v>0.77513100000000001</v>
      </c>
      <c r="DC272">
        <v>16.809139999999999</v>
      </c>
      <c r="DD272">
        <v>69.126199999999997</v>
      </c>
      <c r="DE272">
        <v>23919.360000000001</v>
      </c>
      <c r="DF272">
        <v>0.76940450000000005</v>
      </c>
      <c r="DG272">
        <v>17.55517</v>
      </c>
      <c r="DH272">
        <v>49.219149999999999</v>
      </c>
      <c r="DI272">
        <v>17423.79</v>
      </c>
      <c r="DJ272">
        <v>0.76320699999999997</v>
      </c>
      <c r="DK272">
        <v>18.15635</v>
      </c>
      <c r="DL272">
        <v>26.743680000000001</v>
      </c>
      <c r="DM272">
        <v>9672.3109999999997</v>
      </c>
      <c r="DN272">
        <v>0.75664940000000003</v>
      </c>
      <c r="DO272">
        <v>18.583359999999999</v>
      </c>
      <c r="DP272">
        <v>11.58849</v>
      </c>
      <c r="DQ272">
        <v>4275.2529999999997</v>
      </c>
      <c r="DR272">
        <v>0.74992250000000005</v>
      </c>
      <c r="DS272">
        <v>18.46339</v>
      </c>
      <c r="DT272">
        <v>4.1798869999999999</v>
      </c>
      <c r="DU272">
        <v>1570.0630000000001</v>
      </c>
      <c r="DV272">
        <v>0.74294170000000004</v>
      </c>
      <c r="DW272">
        <v>17.971340000000001</v>
      </c>
      <c r="DX272">
        <v>1.3215539999999999</v>
      </c>
      <c r="DY272">
        <v>503.69600000000003</v>
      </c>
      <c r="DZ272">
        <v>0.73584830000000001</v>
      </c>
      <c r="EA272">
        <v>17.400749999999999</v>
      </c>
      <c r="EB272">
        <v>0.40179429999999999</v>
      </c>
      <c r="EC272">
        <v>154.172</v>
      </c>
      <c r="ED272">
        <v>0.72864629999999997</v>
      </c>
      <c r="EE272">
        <v>16.903130000000001</v>
      </c>
      <c r="EF272" s="1">
        <v>0.14403160000000001</v>
      </c>
      <c r="EG272">
        <v>54.622520000000002</v>
      </c>
      <c r="EH272">
        <v>0.72143659999999998</v>
      </c>
      <c r="EI272">
        <v>16.95431</v>
      </c>
      <c r="EJ272" s="1">
        <v>7.8631270000000003E-2</v>
      </c>
      <c r="EK272">
        <v>29.100169999999999</v>
      </c>
      <c r="EL272">
        <v>0.71510180000000001</v>
      </c>
      <c r="EM272">
        <v>17.443169999999999</v>
      </c>
      <c r="EN272" s="1">
        <v>6.3775410000000005E-2</v>
      </c>
      <c r="EO272">
        <v>23.27664</v>
      </c>
      <c r="EP272">
        <v>0.70856609999999998</v>
      </c>
      <c r="EQ272">
        <v>18.099150000000002</v>
      </c>
      <c r="ER272" s="1">
        <v>6.1250400000000003E-2</v>
      </c>
      <c r="ES272" s="1">
        <v>22.357589999999998</v>
      </c>
      <c r="ET272">
        <v>0.70190370000000002</v>
      </c>
      <c r="EU272">
        <v>18.622540000000001</v>
      </c>
      <c r="EV272" s="1">
        <v>6.0938249999999999E-2</v>
      </c>
      <c r="EW272" s="1">
        <v>22.36985</v>
      </c>
      <c r="EX272">
        <v>0.69534300000000004</v>
      </c>
      <c r="EY272">
        <v>18.612010000000001</v>
      </c>
      <c r="EZ272" s="1">
        <v>5.9984410000000002E-2</v>
      </c>
      <c r="FA272" s="1">
        <v>22.18479</v>
      </c>
      <c r="FB272">
        <v>0.68888799999999994</v>
      </c>
      <c r="FC272">
        <v>18.240580000000001</v>
      </c>
      <c r="FD272" s="1">
        <v>5.7672660000000001E-2</v>
      </c>
      <c r="FE272" s="1">
        <v>21.49269</v>
      </c>
      <c r="FF272">
        <v>0.68315340000000002</v>
      </c>
      <c r="FG272">
        <v>17.72878</v>
      </c>
      <c r="FH272" s="1">
        <v>5.4196460000000002E-2</v>
      </c>
      <c r="FI272" s="1">
        <v>20.327439999999999</v>
      </c>
      <c r="FJ272">
        <v>0.67772569999999999</v>
      </c>
      <c r="FK272">
        <v>17.367319999999999</v>
      </c>
      <c r="FL272" s="1">
        <v>5.0060159999999999E-2</v>
      </c>
      <c r="FM272" s="1">
        <v>18.88083</v>
      </c>
      <c r="FN272">
        <v>0.67272200000000004</v>
      </c>
      <c r="FO272">
        <v>17.846820000000001</v>
      </c>
      <c r="FP272" s="1">
        <v>4.5677099999999998E-2</v>
      </c>
      <c r="FQ272" s="1">
        <v>17.311399999999999</v>
      </c>
      <c r="FR272">
        <v>0.6684274</v>
      </c>
      <c r="FS272">
        <v>18.348310000000001</v>
      </c>
      <c r="FT272" s="1">
        <v>4.127695E-2</v>
      </c>
      <c r="FU272" s="1">
        <v>15.707179999999999</v>
      </c>
      <c r="FV272">
        <v>0.66448430000000003</v>
      </c>
      <c r="FW272">
        <v>18.888780000000001</v>
      </c>
      <c r="FX272" s="1">
        <v>3.6897390000000002E-2</v>
      </c>
      <c r="FY272" s="1">
        <v>14.097099999999999</v>
      </c>
      <c r="FZ272">
        <v>0.66094140000000001</v>
      </c>
      <c r="GA272">
        <v>19.220109999999998</v>
      </c>
      <c r="GB272" s="1">
        <v>3.2577050000000003E-2</v>
      </c>
      <c r="GC272" s="1">
        <v>12.49302</v>
      </c>
      <c r="GD272">
        <v>0.6580551</v>
      </c>
      <c r="GE272">
        <v>19.217079999999999</v>
      </c>
      <c r="GF272" s="1">
        <v>2.843729E-2</v>
      </c>
      <c r="GG272" s="1">
        <v>10.939349999999999</v>
      </c>
      <c r="GH272">
        <v>0.65564860000000003</v>
      </c>
      <c r="GI272">
        <v>18.96583</v>
      </c>
      <c r="GJ272" s="1">
        <v>2.4638029999999998E-2</v>
      </c>
      <c r="GK272" s="1">
        <v>9.4991120000000002</v>
      </c>
      <c r="GL272">
        <v>0.65375269999999996</v>
      </c>
      <c r="GM272">
        <v>18.568339999999999</v>
      </c>
      <c r="GN272" s="1">
        <v>2.1298359999999999E-2</v>
      </c>
      <c r="GO272" s="1">
        <v>8.2233059999999991</v>
      </c>
      <c r="GP272">
        <v>0.65225630000000001</v>
      </c>
      <c r="GQ272">
        <v>18.25187</v>
      </c>
      <c r="GR272" s="1">
        <v>1.8470029999999998E-2</v>
      </c>
      <c r="GS272" s="1">
        <v>7.1356229999999998</v>
      </c>
      <c r="GT272">
        <v>0.65114340000000004</v>
      </c>
      <c r="GU272">
        <v>18.711069999999999</v>
      </c>
      <c r="GV272" s="1">
        <v>1.6109490000000001E-2</v>
      </c>
      <c r="GW272" s="1">
        <v>6.2260629999999999</v>
      </c>
      <c r="GX272">
        <v>0.65035080000000001</v>
      </c>
      <c r="GY272">
        <v>19.17164</v>
      </c>
      <c r="GZ272" s="1">
        <v>1.4119430000000001E-2</v>
      </c>
      <c r="HA272" s="1">
        <v>5.45784</v>
      </c>
      <c r="HB272">
        <v>0.6498178</v>
      </c>
      <c r="HC272">
        <v>19.747430000000001</v>
      </c>
      <c r="HD272" s="1">
        <v>1.23471E-2</v>
      </c>
      <c r="HE272" s="1">
        <v>4.7760340000000001</v>
      </c>
      <c r="HF272">
        <v>0.64948570000000005</v>
      </c>
      <c r="HG272">
        <v>20.40653</v>
      </c>
      <c r="HH272" s="1">
        <v>1.0647139999999999E-2</v>
      </c>
      <c r="HI272" s="1">
        <v>4.1243569999999998</v>
      </c>
      <c r="HJ272">
        <v>0.64932250000000002</v>
      </c>
      <c r="HK272">
        <v>20.634180000000001</v>
      </c>
      <c r="HL272" s="1">
        <v>8.9462029999999998E-3</v>
      </c>
      <c r="HM272" s="1">
        <v>3.4726530000000002</v>
      </c>
      <c r="HN272">
        <v>0.64928540000000001</v>
      </c>
      <c r="HO272">
        <v>20.331769999999999</v>
      </c>
      <c r="HP272" s="1">
        <v>7.2857369999999996E-3</v>
      </c>
      <c r="HQ272" s="1">
        <v>2.8339750000000001</v>
      </c>
      <c r="HR272">
        <v>0.64934950000000002</v>
      </c>
      <c r="HS272">
        <v>19.845800000000001</v>
      </c>
      <c r="HT272" s="1">
        <v>5.7864279999999997E-3</v>
      </c>
      <c r="HU272" s="1">
        <v>2.253673</v>
      </c>
      <c r="HV272">
        <v>0.64944610000000003</v>
      </c>
      <c r="HW272">
        <v>19.307130000000001</v>
      </c>
      <c r="HX272" s="1">
        <v>4.5601499999999998E-3</v>
      </c>
      <c r="HY272" s="1">
        <v>1.7755920000000001</v>
      </c>
      <c r="HZ272">
        <v>0.64961340000000001</v>
      </c>
      <c r="IA272">
        <v>19.549209999999999</v>
      </c>
      <c r="IB272" s="1">
        <v>3.646467E-3</v>
      </c>
      <c r="IC272" s="1">
        <v>1.417305</v>
      </c>
      <c r="ID272">
        <v>0.64977240000000003</v>
      </c>
      <c r="IE272">
        <v>20.17014</v>
      </c>
      <c r="IF272" s="1">
        <v>3.012168E-3</v>
      </c>
      <c r="IG272" s="1">
        <v>1.1674629999999999</v>
      </c>
      <c r="IH272">
        <v>0.64993979999999996</v>
      </c>
      <c r="II272">
        <v>20.862480000000001</v>
      </c>
      <c r="IJ272" s="1">
        <v>2.584963E-3</v>
      </c>
      <c r="IK272" s="1">
        <v>0.99905560000000004</v>
      </c>
      <c r="IL272">
        <v>0.65011819999999998</v>
      </c>
      <c r="IM272">
        <v>21.60793</v>
      </c>
      <c r="IN272" s="1">
        <v>2.2915230000000002E-3</v>
      </c>
      <c r="IO272" s="1">
        <v>0.88368999999999998</v>
      </c>
      <c r="IP272">
        <v>0.65026240000000002</v>
      </c>
      <c r="IQ272">
        <v>21.739159999999998</v>
      </c>
      <c r="IR272" s="1">
        <v>2.076048E-3</v>
      </c>
      <c r="IS272" s="1">
        <v>0.79942659999999999</v>
      </c>
      <c r="IT272">
        <v>0.65039219999999998</v>
      </c>
      <c r="IU272">
        <v>21.460100000000001</v>
      </c>
      <c r="IV272" s="1">
        <v>1.9056380000000001E-3</v>
      </c>
      <c r="IW272" s="1">
        <v>0.73320790000000002</v>
      </c>
      <c r="IX272">
        <v>0.6504993</v>
      </c>
      <c r="IY272">
        <v>21.054539999999999</v>
      </c>
      <c r="IZ272" s="1">
        <v>1.7651850000000001E-3</v>
      </c>
      <c r="JA272" s="1">
        <v>0.678705</v>
      </c>
      <c r="JB272">
        <v>0.65057410000000004</v>
      </c>
      <c r="JC272">
        <v>20.6447</v>
      </c>
      <c r="JD272" s="1">
        <v>1.6477740000000001E-3</v>
      </c>
      <c r="JE272" s="1">
        <v>0.63316740000000005</v>
      </c>
      <c r="JF272">
        <v>0.65063740000000003</v>
      </c>
      <c r="JG272">
        <v>20.732600000000001</v>
      </c>
      <c r="JH272" s="1">
        <v>1.5495929999999999E-3</v>
      </c>
      <c r="JI272" s="1">
        <v>0.59515090000000004</v>
      </c>
      <c r="JJ272">
        <v>0.65069399999999999</v>
      </c>
      <c r="JK272">
        <v>20.736090000000001</v>
      </c>
      <c r="JL272" s="1">
        <v>1.467922E-3</v>
      </c>
      <c r="JM272" s="1">
        <v>0.56343509999999997</v>
      </c>
      <c r="JN272">
        <v>0.65073519999999996</v>
      </c>
      <c r="JO272">
        <v>21.042490000000001</v>
      </c>
      <c r="JP272" s="1">
        <v>1.400262E-3</v>
      </c>
      <c r="JQ272" s="1">
        <v>0.53722720000000002</v>
      </c>
      <c r="JR272">
        <v>0.65075369999999999</v>
      </c>
      <c r="JS272">
        <v>21.1065</v>
      </c>
      <c r="JT272" s="1">
        <v>1.3456010000000001E-3</v>
      </c>
      <c r="JU272" s="1">
        <v>0.51595150000000001</v>
      </c>
      <c r="JV272">
        <v>0.65079509999999996</v>
      </c>
      <c r="JW272">
        <v>21.018039999999999</v>
      </c>
      <c r="JX272" s="1">
        <v>1.3015220000000001E-3</v>
      </c>
      <c r="JY272" s="1">
        <v>0.49886360000000002</v>
      </c>
      <c r="JZ272">
        <v>0.65079350000000002</v>
      </c>
      <c r="KA272">
        <v>20.80162</v>
      </c>
      <c r="KB272" s="1">
        <v>1.2647699999999999E-3</v>
      </c>
      <c r="KC272" s="1">
        <v>0.48464420000000002</v>
      </c>
      <c r="KD272">
        <v>0.65079719999999996</v>
      </c>
      <c r="KE272">
        <v>20.395600000000002</v>
      </c>
      <c r="KF272" s="1">
        <v>1.2306890000000001E-3</v>
      </c>
      <c r="KG272" s="1">
        <v>0.47159590000000001</v>
      </c>
      <c r="KH272">
        <v>0.65082059999999997</v>
      </c>
      <c r="KI272">
        <v>19.887170000000001</v>
      </c>
      <c r="KJ272" s="1">
        <v>1.195516E-3</v>
      </c>
      <c r="KK272" s="1">
        <v>0.4582041</v>
      </c>
      <c r="KL272">
        <v>0.65081259999999996</v>
      </c>
      <c r="KM272">
        <v>19.961870000000001</v>
      </c>
      <c r="KN272" s="1">
        <v>1.157611E-3</v>
      </c>
      <c r="KO272" s="1">
        <v>0.44376890000000002</v>
      </c>
      <c r="KP272">
        <v>0.65082689999999999</v>
      </c>
      <c r="KQ272">
        <v>19.813800000000001</v>
      </c>
      <c r="KR272" s="1">
        <v>1.1170799999999999E-3</v>
      </c>
      <c r="KS272" s="1">
        <v>0.42831170000000002</v>
      </c>
      <c r="KT272">
        <v>0.65081330000000004</v>
      </c>
      <c r="KU272">
        <v>20.047689999999999</v>
      </c>
      <c r="KV272" s="1">
        <v>1.0749900000000001E-3</v>
      </c>
      <c r="KW272" s="1">
        <v>0.41226479999999999</v>
      </c>
      <c r="KX272">
        <v>0.65082879999999999</v>
      </c>
      <c r="KY272">
        <v>20.37933</v>
      </c>
      <c r="KZ272" s="1">
        <v>1.0328379999999999E-3</v>
      </c>
      <c r="LA272" s="1">
        <v>0.39612950000000002</v>
      </c>
      <c r="LB272">
        <v>0.65083029999999997</v>
      </c>
      <c r="LC272">
        <v>20.433579999999999</v>
      </c>
      <c r="LD272" s="1">
        <v>9.9151969999999997E-4</v>
      </c>
      <c r="LE272" s="1">
        <v>0.38030029999999998</v>
      </c>
      <c r="LF272">
        <v>0.65081230000000001</v>
      </c>
      <c r="LG272">
        <v>20.107569999999999</v>
      </c>
      <c r="LH272" s="1">
        <v>9.5171779999999998E-4</v>
      </c>
      <c r="LI272" s="1">
        <v>0.3650099</v>
      </c>
      <c r="LJ272">
        <v>0.65080930000000003</v>
      </c>
      <c r="LK272">
        <v>19.56831</v>
      </c>
      <c r="LL272" s="1">
        <v>9.1342069999999999E-4</v>
      </c>
      <c r="LM272" s="1">
        <v>0.35034389999999999</v>
      </c>
      <c r="LN272">
        <v>0.65081149999999999</v>
      </c>
      <c r="LO272">
        <v>19.14706</v>
      </c>
      <c r="LP272" s="1">
        <v>8.768917E-4</v>
      </c>
      <c r="LQ272" s="1">
        <v>0.33634900000000001</v>
      </c>
      <c r="LR272">
        <v>0.65084149999999996</v>
      </c>
      <c r="LS272">
        <v>19.54203</v>
      </c>
      <c r="LT272" s="1">
        <v>8.4218889999999999E-4</v>
      </c>
      <c r="LU272" s="1">
        <v>0.3230131</v>
      </c>
      <c r="LV272">
        <v>0.65081540000000004</v>
      </c>
      <c r="LW272">
        <v>19.896350000000002</v>
      </c>
      <c r="LX272" s="1">
        <v>8.0904309999999999E-4</v>
      </c>
      <c r="LY272" s="1">
        <v>0.3103014</v>
      </c>
      <c r="LZ272">
        <v>0.65081509999999998</v>
      </c>
      <c r="MA272">
        <v>20.457529999999998</v>
      </c>
      <c r="MB272" s="1">
        <v>7.7746640000000001E-4</v>
      </c>
      <c r="MC272" s="1">
        <v>0.29817139999999998</v>
      </c>
      <c r="MD272">
        <v>0.65082189999999995</v>
      </c>
      <c r="ME272">
        <v>21.184909999999999</v>
      </c>
      <c r="MF272" s="1">
        <v>7.4718060000000005E-4</v>
      </c>
      <c r="MG272" s="1">
        <v>0.28655239999999998</v>
      </c>
      <c r="MH272">
        <v>0.65082479999999998</v>
      </c>
      <c r="MI272">
        <v>21.305330000000001</v>
      </c>
      <c r="MJ272" s="1">
        <v>7.1816179999999999E-4</v>
      </c>
      <c r="MK272" s="1">
        <v>0.27542559999999999</v>
      </c>
      <c r="ML272">
        <v>0.65079209999999998</v>
      </c>
      <c r="MM272">
        <v>20.883330000000001</v>
      </c>
      <c r="MN272" s="1">
        <v>6.9055850000000003E-4</v>
      </c>
      <c r="MO272" s="1">
        <v>0.26482060000000002</v>
      </c>
      <c r="MP272">
        <v>0.65076420000000001</v>
      </c>
      <c r="MQ272">
        <v>20.420909999999999</v>
      </c>
      <c r="MR272" s="1">
        <v>6.6422900000000001E-4</v>
      </c>
      <c r="MS272" s="1">
        <v>0.2547373</v>
      </c>
      <c r="MT272">
        <v>0.65071699999999999</v>
      </c>
      <c r="MU272">
        <v>20.003499999999999</v>
      </c>
      <c r="MV272" s="1">
        <v>6.3919089999999997E-4</v>
      </c>
      <c r="MW272" s="1">
        <v>0.2451411</v>
      </c>
      <c r="MX272">
        <v>0.65065839999999997</v>
      </c>
      <c r="MY272">
        <v>20.350750000000001</v>
      </c>
      <c r="MZ272" s="1">
        <v>6.1529019999999996E-4</v>
      </c>
      <c r="NA272" s="1">
        <v>0.23597979999999999</v>
      </c>
      <c r="NB272">
        <v>0.65055940000000001</v>
      </c>
      <c r="NC272">
        <v>20.85397</v>
      </c>
      <c r="ND272" s="1">
        <v>5.9238330000000003E-4</v>
      </c>
      <c r="NE272" s="1">
        <v>0.22722990000000001</v>
      </c>
      <c r="NF272">
        <v>0.65043629999999997</v>
      </c>
      <c r="NG272">
        <v>21.34207</v>
      </c>
      <c r="NH272" s="1">
        <v>5.7057590000000001E-4</v>
      </c>
      <c r="NI272" s="1">
        <v>0.21889439999999999</v>
      </c>
      <c r="NJ272">
        <v>0.65027630000000003</v>
      </c>
      <c r="NK272">
        <v>21.924420000000001</v>
      </c>
      <c r="NL272" s="1">
        <v>5.4982100000000003E-4</v>
      </c>
      <c r="NM272" s="1">
        <v>0.2109538</v>
      </c>
      <c r="NN272">
        <v>0.65007029999999999</v>
      </c>
      <c r="NO272">
        <v>21.932369999999999</v>
      </c>
      <c r="NP272" s="1">
        <v>5.3011680000000002E-4</v>
      </c>
      <c r="NQ272" s="1">
        <v>0.20342460000000001</v>
      </c>
      <c r="NR272">
        <v>0.64986370000000004</v>
      </c>
      <c r="NS272">
        <v>21.647580000000001</v>
      </c>
      <c r="NT272" s="1">
        <v>5.1134770000000002E-4</v>
      </c>
      <c r="NU272" s="1">
        <v>0.1962603</v>
      </c>
      <c r="NV272">
        <v>0.64962220000000004</v>
      </c>
      <c r="NW272">
        <v>21.27441</v>
      </c>
      <c r="NX272" s="1">
        <v>4.9341339999999997E-4</v>
      </c>
      <c r="NY272" s="1">
        <v>0.18942129999999999</v>
      </c>
      <c r="NZ272">
        <v>0.64937829999999996</v>
      </c>
      <c r="OA272">
        <v>20.910779999999999</v>
      </c>
      <c r="OB272" s="1">
        <v>4.7626439999999998E-4</v>
      </c>
      <c r="OC272" s="1">
        <v>0.18288309999999999</v>
      </c>
      <c r="OD272">
        <v>0.64914669999999997</v>
      </c>
      <c r="OE272">
        <v>20.711870000000001</v>
      </c>
      <c r="OF272" s="1">
        <v>4.598898E-4</v>
      </c>
      <c r="OG272" s="1">
        <v>0.17662520000000001</v>
      </c>
      <c r="OH272">
        <v>0.64889160000000001</v>
      </c>
      <c r="OI272">
        <v>21.094249999999999</v>
      </c>
      <c r="OJ272" s="1">
        <v>4.443459E-4</v>
      </c>
      <c r="OK272" s="1">
        <v>0.1706984</v>
      </c>
    </row>
    <row r="273" spans="1:401" x14ac:dyDescent="0.35">
      <c r="A273">
        <v>279</v>
      </c>
      <c r="B273" t="s">
        <v>4</v>
      </c>
      <c r="C273" t="s">
        <v>181</v>
      </c>
      <c r="D273" t="s">
        <v>279</v>
      </c>
      <c r="E273">
        <v>898.16030000000001</v>
      </c>
      <c r="F273">
        <v>0.83847490000000002</v>
      </c>
      <c r="G273">
        <v>17.438130000000001</v>
      </c>
      <c r="H273">
        <v>0</v>
      </c>
      <c r="I273">
        <v>0</v>
      </c>
      <c r="J273">
        <v>0.83633159999999995</v>
      </c>
      <c r="K273">
        <v>17.537459999999999</v>
      </c>
      <c r="L273">
        <v>0</v>
      </c>
      <c r="M273">
        <v>0</v>
      </c>
      <c r="N273">
        <v>0.83415229999999996</v>
      </c>
      <c r="O273">
        <v>18.060780000000001</v>
      </c>
      <c r="P273">
        <v>0</v>
      </c>
      <c r="Q273">
        <v>0</v>
      </c>
      <c r="R273">
        <v>0.83190379999999997</v>
      </c>
      <c r="S273">
        <v>18.174959999999999</v>
      </c>
      <c r="T273">
        <v>0</v>
      </c>
      <c r="U273">
        <v>0</v>
      </c>
      <c r="V273">
        <v>0.82958949999999998</v>
      </c>
      <c r="W273">
        <v>18.289010000000001</v>
      </c>
      <c r="X273">
        <v>0</v>
      </c>
      <c r="Y273">
        <v>0</v>
      </c>
      <c r="Z273">
        <v>0.82723409999999997</v>
      </c>
      <c r="AA273">
        <v>17.859570000000001</v>
      </c>
      <c r="AB273">
        <v>0</v>
      </c>
      <c r="AC273">
        <v>0</v>
      </c>
      <c r="AD273">
        <v>0.8248451</v>
      </c>
      <c r="AE273">
        <v>17.415990000000001</v>
      </c>
      <c r="AF273">
        <v>0</v>
      </c>
      <c r="AG273">
        <v>0</v>
      </c>
      <c r="AH273">
        <v>0.82234969999999996</v>
      </c>
      <c r="AI273">
        <v>17.128329999999998</v>
      </c>
      <c r="AJ273">
        <v>0</v>
      </c>
      <c r="AK273">
        <v>0</v>
      </c>
      <c r="AL273">
        <v>0.81980169999999997</v>
      </c>
      <c r="AM273">
        <v>17.010529999999999</v>
      </c>
      <c r="AN273">
        <v>0</v>
      </c>
      <c r="AO273">
        <v>0</v>
      </c>
      <c r="AP273">
        <v>0.81719090000000005</v>
      </c>
      <c r="AQ273">
        <v>17.058109999999999</v>
      </c>
      <c r="AR273">
        <v>0</v>
      </c>
      <c r="AS273">
        <v>0</v>
      </c>
      <c r="AT273">
        <v>0.8145076</v>
      </c>
      <c r="AU273">
        <v>17.554649999999999</v>
      </c>
      <c r="AV273">
        <v>0</v>
      </c>
      <c r="AW273">
        <v>0</v>
      </c>
      <c r="AX273">
        <v>0.81173689999999998</v>
      </c>
      <c r="AY273">
        <v>17.640699999999999</v>
      </c>
      <c r="AZ273">
        <v>0</v>
      </c>
      <c r="BA273">
        <v>0</v>
      </c>
      <c r="BB273">
        <v>0.80901440000000002</v>
      </c>
      <c r="BC273">
        <v>17.53603</v>
      </c>
      <c r="BD273">
        <v>0</v>
      </c>
      <c r="BE273">
        <v>0</v>
      </c>
      <c r="BF273">
        <v>0.80626850000000005</v>
      </c>
      <c r="BG273">
        <v>17.336680000000001</v>
      </c>
      <c r="BH273">
        <v>0</v>
      </c>
      <c r="BI273">
        <v>0</v>
      </c>
      <c r="BJ273">
        <v>0.80347040000000003</v>
      </c>
      <c r="BK273">
        <v>16.883130000000001</v>
      </c>
      <c r="BL273" s="1">
        <v>3.3977120000000002E-20</v>
      </c>
      <c r="BM273" s="1">
        <v>1.035641E-17</v>
      </c>
      <c r="BN273">
        <v>0.80067189999999999</v>
      </c>
      <c r="BO273">
        <v>16.473299999999998</v>
      </c>
      <c r="BP273" s="1">
        <v>2.0433829999999998E-12</v>
      </c>
      <c r="BQ273" s="1">
        <v>5.0947729999999995E-10</v>
      </c>
      <c r="BR273">
        <v>0.79788400000000004</v>
      </c>
      <c r="BS273">
        <v>16.277830000000002</v>
      </c>
      <c r="BT273" s="1">
        <v>2.452193E-8</v>
      </c>
      <c r="BU273" s="1">
        <v>6.4293819999999997E-6</v>
      </c>
      <c r="BV273">
        <v>0.79507150000000004</v>
      </c>
      <c r="BW273">
        <v>16.63242</v>
      </c>
      <c r="BX273" s="1">
        <v>1.3057390000000001E-5</v>
      </c>
      <c r="BY273" s="1">
        <v>3.5838300000000001E-3</v>
      </c>
      <c r="BZ273">
        <v>0.79224309999999998</v>
      </c>
      <c r="CA273">
        <v>17.33811</v>
      </c>
      <c r="CB273" s="1">
        <v>1.425976E-3</v>
      </c>
      <c r="CC273">
        <v>0.40657120000000002</v>
      </c>
      <c r="CD273">
        <v>0.78934090000000001</v>
      </c>
      <c r="CE273">
        <v>17.99596</v>
      </c>
      <c r="CF273" s="1">
        <v>5.0405640000000002E-2</v>
      </c>
      <c r="CG273">
        <v>14.88401</v>
      </c>
      <c r="CH273">
        <v>0.78624649999999996</v>
      </c>
      <c r="CI273">
        <v>18.287659999999999</v>
      </c>
      <c r="CJ273">
        <v>0.73671850000000005</v>
      </c>
      <c r="CK273">
        <v>224.36940000000001</v>
      </c>
      <c r="CL273">
        <v>0.78298829999999997</v>
      </c>
      <c r="CM273">
        <v>17.924530000000001</v>
      </c>
      <c r="CN273">
        <v>5.2151699999999996</v>
      </c>
      <c r="CO273">
        <v>1635.0160000000001</v>
      </c>
      <c r="CP273">
        <v>0.77971900000000005</v>
      </c>
      <c r="CQ273">
        <v>17.287469999999999</v>
      </c>
      <c r="CR273">
        <v>20.13655</v>
      </c>
      <c r="CS273">
        <v>6483.3819999999996</v>
      </c>
      <c r="CT273">
        <v>0.77600349999999996</v>
      </c>
      <c r="CU273">
        <v>16.75159</v>
      </c>
      <c r="CV273">
        <v>46.467570000000002</v>
      </c>
      <c r="CW273">
        <v>15346.72</v>
      </c>
      <c r="CX273">
        <v>0.77155280000000004</v>
      </c>
      <c r="CY273">
        <v>16.451969999999999</v>
      </c>
      <c r="CZ273">
        <v>68.994669999999999</v>
      </c>
      <c r="DA273">
        <v>23344.959999999999</v>
      </c>
      <c r="DB273">
        <v>0.76673020000000003</v>
      </c>
      <c r="DC273">
        <v>16.813600000000001</v>
      </c>
      <c r="DD273">
        <v>70.306020000000004</v>
      </c>
      <c r="DE273">
        <v>24357.22</v>
      </c>
      <c r="DF273">
        <v>0.76154089999999997</v>
      </c>
      <c r="DG273">
        <v>17.55517</v>
      </c>
      <c r="DH273">
        <v>51.85416</v>
      </c>
      <c r="DI273">
        <v>18354.36</v>
      </c>
      <c r="DJ273">
        <v>0.75592839999999994</v>
      </c>
      <c r="DK273">
        <v>18.155480000000001</v>
      </c>
      <c r="DL273">
        <v>29.092040000000001</v>
      </c>
      <c r="DM273">
        <v>10513.93</v>
      </c>
      <c r="DN273">
        <v>0.74997329999999995</v>
      </c>
      <c r="DO273">
        <v>18.590219999999999</v>
      </c>
      <c r="DP273">
        <v>12.97086</v>
      </c>
      <c r="DQ273">
        <v>4780.0479999999998</v>
      </c>
      <c r="DR273">
        <v>0.74387340000000002</v>
      </c>
      <c r="DS273">
        <v>18.487179999999999</v>
      </c>
      <c r="DT273">
        <v>4.794149</v>
      </c>
      <c r="DU273">
        <v>1798.5360000000001</v>
      </c>
      <c r="DV273">
        <v>0.73750789999999999</v>
      </c>
      <c r="DW273">
        <v>18.006319999999999</v>
      </c>
      <c r="DX273">
        <v>1.542654</v>
      </c>
      <c r="DY273">
        <v>587.27539999999999</v>
      </c>
      <c r="DZ273">
        <v>0.73089400000000004</v>
      </c>
      <c r="EA273">
        <v>17.43824</v>
      </c>
      <c r="EB273">
        <v>0.4695124</v>
      </c>
      <c r="EC273">
        <v>180.04900000000001</v>
      </c>
      <c r="ED273">
        <v>0.72392540000000005</v>
      </c>
      <c r="EE273">
        <v>16.934809999999999</v>
      </c>
      <c r="EF273" s="1">
        <v>0.16244049999999999</v>
      </c>
      <c r="EG273">
        <v>61.580840000000002</v>
      </c>
      <c r="EH273">
        <v>0.71691349999999998</v>
      </c>
      <c r="EI273">
        <v>16.974930000000001</v>
      </c>
      <c r="EJ273" s="1">
        <v>8.3172650000000001E-2</v>
      </c>
      <c r="EK273">
        <v>30.631810000000002</v>
      </c>
      <c r="EL273">
        <v>0.71074809999999999</v>
      </c>
      <c r="EM273">
        <v>17.443529999999999</v>
      </c>
      <c r="EN273" s="1">
        <v>6.471114E-2</v>
      </c>
      <c r="EO273">
        <v>23.34892</v>
      </c>
      <c r="EP273">
        <v>0.70441019999999999</v>
      </c>
      <c r="EQ273">
        <v>18.091560000000001</v>
      </c>
      <c r="ER273" s="1">
        <v>6.1323679999999998E-2</v>
      </c>
      <c r="ES273" s="1">
        <v>22.03342</v>
      </c>
      <c r="ET273">
        <v>0.69794339999999999</v>
      </c>
      <c r="EU273">
        <v>18.622540000000001</v>
      </c>
      <c r="EV273" s="1">
        <v>6.092939E-2</v>
      </c>
      <c r="EW273" s="1">
        <v>21.954249999999998</v>
      </c>
      <c r="EX273">
        <v>0.69157400000000002</v>
      </c>
      <c r="EY273">
        <v>18.61814</v>
      </c>
      <c r="EZ273" s="1">
        <v>6.0115490000000001E-2</v>
      </c>
      <c r="FA273" s="1">
        <v>21.77328</v>
      </c>
      <c r="FB273">
        <v>0.68545370000000005</v>
      </c>
      <c r="FC273">
        <v>18.254020000000001</v>
      </c>
      <c r="FD273" s="1">
        <v>5.7989079999999998E-2</v>
      </c>
      <c r="FE273" s="1">
        <v>21.111280000000001</v>
      </c>
      <c r="FF273">
        <v>0.68009090000000005</v>
      </c>
      <c r="FG273">
        <v>17.754180000000002</v>
      </c>
      <c r="FH273" s="1">
        <v>5.4648629999999997E-2</v>
      </c>
      <c r="FI273" s="1">
        <v>19.98312</v>
      </c>
      <c r="FJ273">
        <v>0.67503199999999997</v>
      </c>
      <c r="FK273">
        <v>17.38711</v>
      </c>
      <c r="FL273" s="1">
        <v>5.0586579999999999E-2</v>
      </c>
      <c r="FM273" s="1">
        <v>18.564499999999999</v>
      </c>
      <c r="FN273">
        <v>0.67034570000000004</v>
      </c>
      <c r="FO273">
        <v>17.87088</v>
      </c>
      <c r="FP273" s="1">
        <v>4.6232130000000003E-2</v>
      </c>
      <c r="FQ273" s="1">
        <v>17.016500000000001</v>
      </c>
      <c r="FR273">
        <v>0.66632230000000003</v>
      </c>
      <c r="FS273">
        <v>18.36279</v>
      </c>
      <c r="FT273" s="1">
        <v>4.1839599999999998E-2</v>
      </c>
      <c r="FU273" s="1">
        <v>15.43505</v>
      </c>
      <c r="FV273">
        <v>0.66259590000000002</v>
      </c>
      <c r="FW273">
        <v>18.885590000000001</v>
      </c>
      <c r="FX273" s="1">
        <v>3.7464450000000003E-2</v>
      </c>
      <c r="FY273" s="1">
        <v>13.853569999999999</v>
      </c>
      <c r="FZ273">
        <v>0.65929230000000005</v>
      </c>
      <c r="GA273">
        <v>19.209340000000001</v>
      </c>
      <c r="GB273" s="1">
        <v>3.3138899999999999E-2</v>
      </c>
      <c r="GC273" s="1">
        <v>12.28149</v>
      </c>
      <c r="GD273">
        <v>0.65640540000000003</v>
      </c>
      <c r="GE273">
        <v>19.20806</v>
      </c>
      <c r="GF273" s="1">
        <v>2.8973970000000002E-2</v>
      </c>
      <c r="GG273" s="1">
        <v>10.758179999999999</v>
      </c>
      <c r="GH273">
        <v>0.65406980000000003</v>
      </c>
      <c r="GI273">
        <v>18.96557</v>
      </c>
      <c r="GJ273" s="1">
        <v>2.512706E-2</v>
      </c>
      <c r="GK273" s="1">
        <v>9.341253</v>
      </c>
      <c r="GL273">
        <v>0.65218909999999997</v>
      </c>
      <c r="GM273">
        <v>18.586659999999998</v>
      </c>
      <c r="GN273" s="1">
        <v>2.17252E-2</v>
      </c>
      <c r="GO273" s="1">
        <v>8.0818820000000002</v>
      </c>
      <c r="GP273">
        <v>0.6507193</v>
      </c>
      <c r="GQ273">
        <v>18.281410000000001</v>
      </c>
      <c r="GR273" s="1">
        <v>1.8830489999999998E-2</v>
      </c>
      <c r="GS273" s="1">
        <v>7.0049200000000003</v>
      </c>
      <c r="GT273">
        <v>0.64961449999999998</v>
      </c>
      <c r="GU273">
        <v>18.76858</v>
      </c>
      <c r="GV273" s="1">
        <v>1.641097E-2</v>
      </c>
      <c r="GW273" s="1">
        <v>6.1042569999999996</v>
      </c>
      <c r="GX273">
        <v>0.64886259999999996</v>
      </c>
      <c r="GY273">
        <v>19.207979999999999</v>
      </c>
      <c r="GZ273" s="1">
        <v>1.437824E-2</v>
      </c>
      <c r="HA273" s="1">
        <v>5.3466509999999996</v>
      </c>
      <c r="HB273">
        <v>0.64831439999999996</v>
      </c>
      <c r="HC273">
        <v>19.767430000000001</v>
      </c>
      <c r="HD273" s="1">
        <v>1.258418E-2</v>
      </c>
      <c r="HE273" s="1">
        <v>4.6805890000000003</v>
      </c>
      <c r="HF273">
        <v>0.64798279999999997</v>
      </c>
      <c r="HG273">
        <v>20.409140000000001</v>
      </c>
      <c r="HH273" s="1">
        <v>1.0880280000000001E-2</v>
      </c>
      <c r="HI273" s="1">
        <v>4.0507330000000001</v>
      </c>
      <c r="HJ273">
        <v>0.64781169999999999</v>
      </c>
      <c r="HK273">
        <v>20.63775</v>
      </c>
      <c r="HL273" s="1">
        <v>9.1798699999999997E-3</v>
      </c>
      <c r="HM273" s="1">
        <v>3.42334</v>
      </c>
      <c r="HN273">
        <v>0.64776149999999999</v>
      </c>
      <c r="HO273">
        <v>20.336030000000001</v>
      </c>
      <c r="HP273" s="1">
        <v>7.5089850000000001E-3</v>
      </c>
      <c r="HQ273" s="1">
        <v>2.80545</v>
      </c>
      <c r="HR273">
        <v>0.64780289999999996</v>
      </c>
      <c r="HS273">
        <v>19.87369</v>
      </c>
      <c r="HT273" s="1">
        <v>5.9813829999999998E-3</v>
      </c>
      <c r="HU273" s="1">
        <v>2.2377959999999999</v>
      </c>
      <c r="HV273">
        <v>0.64792479999999997</v>
      </c>
      <c r="HW273">
        <v>19.34872</v>
      </c>
      <c r="HX273" s="1">
        <v>4.7140819999999996E-3</v>
      </c>
      <c r="HY273" s="1">
        <v>1.763717</v>
      </c>
      <c r="HZ273">
        <v>0.64807930000000002</v>
      </c>
      <c r="IA273">
        <v>19.596550000000001</v>
      </c>
      <c r="IB273" s="1">
        <v>3.757837E-3</v>
      </c>
      <c r="IC273" s="1">
        <v>1.4040840000000001</v>
      </c>
      <c r="ID273">
        <v>0.64822440000000003</v>
      </c>
      <c r="IE273">
        <v>20.219580000000001</v>
      </c>
      <c r="IF273" s="1">
        <v>3.0881910000000001E-3</v>
      </c>
      <c r="IG273" s="1">
        <v>1.151051</v>
      </c>
      <c r="IH273">
        <v>0.64841850000000001</v>
      </c>
      <c r="II273">
        <v>20.88542</v>
      </c>
      <c r="IJ273" s="1">
        <v>2.6361689999999998E-3</v>
      </c>
      <c r="IK273" s="1">
        <v>0.9799966</v>
      </c>
      <c r="IL273">
        <v>0.64856610000000003</v>
      </c>
      <c r="IM273">
        <v>21.609000000000002</v>
      </c>
      <c r="IN273" s="1">
        <v>2.327394E-3</v>
      </c>
      <c r="IO273" s="1">
        <v>0.86336780000000002</v>
      </c>
      <c r="IP273">
        <v>0.6487269</v>
      </c>
      <c r="IQ273">
        <v>21.741510000000002</v>
      </c>
      <c r="IR273" s="1">
        <v>2.1031460000000002E-3</v>
      </c>
      <c r="IS273" s="1">
        <v>0.77905650000000004</v>
      </c>
      <c r="IT273">
        <v>0.64882980000000001</v>
      </c>
      <c r="IU273">
        <v>21.46536</v>
      </c>
      <c r="IV273" s="1">
        <v>1.927479E-3</v>
      </c>
      <c r="IW273" s="1">
        <v>0.71343179999999995</v>
      </c>
      <c r="IX273">
        <v>0.64893480000000003</v>
      </c>
      <c r="IY273">
        <v>21.079689999999999</v>
      </c>
      <c r="IZ273" s="1">
        <v>1.783326E-3</v>
      </c>
      <c r="JA273" s="1">
        <v>0.65966720000000001</v>
      </c>
      <c r="JB273">
        <v>0.64901889999999995</v>
      </c>
      <c r="JC273">
        <v>20.680800000000001</v>
      </c>
      <c r="JD273" s="1">
        <v>1.6629279999999999E-3</v>
      </c>
      <c r="JE273" s="1">
        <v>0.61478630000000001</v>
      </c>
      <c r="JF273">
        <v>0.6490842</v>
      </c>
      <c r="JG273">
        <v>20.769290000000002</v>
      </c>
      <c r="JH273" s="1">
        <v>1.56226E-3</v>
      </c>
      <c r="JI273" s="1">
        <v>0.57733509999999999</v>
      </c>
      <c r="JJ273">
        <v>0.64914119999999997</v>
      </c>
      <c r="JK273">
        <v>20.764600000000002</v>
      </c>
      <c r="JL273" s="1">
        <v>1.4784589999999999E-3</v>
      </c>
      <c r="JM273" s="1">
        <v>0.54605939999999997</v>
      </c>
      <c r="JN273">
        <v>0.64918160000000003</v>
      </c>
      <c r="JO273">
        <v>21.054770000000001</v>
      </c>
      <c r="JP273" s="1">
        <v>1.4089059999999999E-3</v>
      </c>
      <c r="JQ273" s="1">
        <v>0.52016929999999995</v>
      </c>
      <c r="JR273">
        <v>0.64919550000000004</v>
      </c>
      <c r="JS273">
        <v>21.097059999999999</v>
      </c>
      <c r="JT273" s="1">
        <v>1.352547E-3</v>
      </c>
      <c r="JU273" s="1">
        <v>0.49909989999999999</v>
      </c>
      <c r="JV273">
        <v>0.64921629999999997</v>
      </c>
      <c r="JW273">
        <v>21.005369999999999</v>
      </c>
      <c r="JX273" s="1">
        <v>1.30714E-3</v>
      </c>
      <c r="JY273" s="1">
        <v>0.48218369999999999</v>
      </c>
      <c r="JZ273">
        <v>0.64922959999999996</v>
      </c>
      <c r="KA273">
        <v>20.805620000000001</v>
      </c>
      <c r="KB273" s="1">
        <v>1.269615E-3</v>
      </c>
      <c r="KC273" s="1">
        <v>0.4681939</v>
      </c>
      <c r="KD273">
        <v>0.64924630000000005</v>
      </c>
      <c r="KE273">
        <v>20.426279999999998</v>
      </c>
      <c r="KF273" s="1">
        <v>1.2353659999999999E-3</v>
      </c>
      <c r="KG273" s="1">
        <v>0.45556229999999998</v>
      </c>
      <c r="KH273">
        <v>0.64924409999999999</v>
      </c>
      <c r="KI273">
        <v>19.93374</v>
      </c>
      <c r="KJ273" s="1">
        <v>1.20046E-3</v>
      </c>
      <c r="KK273" s="1">
        <v>0.44275949999999997</v>
      </c>
      <c r="KL273">
        <v>0.64925710000000003</v>
      </c>
      <c r="KM273">
        <v>20.012920000000001</v>
      </c>
      <c r="KN273" s="1">
        <v>1.162965E-3</v>
      </c>
      <c r="KO273" s="1">
        <v>0.42900670000000002</v>
      </c>
      <c r="KP273">
        <v>0.64925040000000001</v>
      </c>
      <c r="KQ273">
        <v>19.851150000000001</v>
      </c>
      <c r="KR273" s="1">
        <v>1.1227399999999999E-3</v>
      </c>
      <c r="KS273" s="1">
        <v>0.41424319999999998</v>
      </c>
      <c r="KT273">
        <v>0.64924190000000004</v>
      </c>
      <c r="KU273">
        <v>20.054500000000001</v>
      </c>
      <c r="KV273" s="1">
        <v>1.0807760000000001E-3</v>
      </c>
      <c r="KW273" s="1">
        <v>0.3988447</v>
      </c>
      <c r="KX273">
        <v>0.64925820000000001</v>
      </c>
      <c r="KY273">
        <v>20.377179999999999</v>
      </c>
      <c r="KZ273" s="1">
        <v>1.038604E-3</v>
      </c>
      <c r="LA273" s="1">
        <v>0.38331949999999998</v>
      </c>
      <c r="LB273">
        <v>0.64925029999999995</v>
      </c>
      <c r="LC273">
        <v>20.433489999999999</v>
      </c>
      <c r="LD273" s="1">
        <v>9.9713559999999989E-4</v>
      </c>
      <c r="LE273" s="1">
        <v>0.36803000000000002</v>
      </c>
      <c r="LF273">
        <v>0.64925270000000002</v>
      </c>
      <c r="LG273">
        <v>20.118919999999999</v>
      </c>
      <c r="LH273" s="1">
        <v>9.5711820000000003E-4</v>
      </c>
      <c r="LI273" s="1">
        <v>0.35323719999999997</v>
      </c>
      <c r="LJ273">
        <v>0.64924910000000002</v>
      </c>
      <c r="LK273">
        <v>19.606290000000001</v>
      </c>
      <c r="LL273" s="1">
        <v>9.1858249999999999E-4</v>
      </c>
      <c r="LM273" s="1">
        <v>0.33903319999999998</v>
      </c>
      <c r="LN273">
        <v>0.64924970000000004</v>
      </c>
      <c r="LO273">
        <v>19.197790000000001</v>
      </c>
      <c r="LP273" s="1">
        <v>8.818074E-4</v>
      </c>
      <c r="LQ273" s="1">
        <v>0.32548250000000001</v>
      </c>
      <c r="LR273">
        <v>0.64926620000000002</v>
      </c>
      <c r="LS273">
        <v>19.605869999999999</v>
      </c>
      <c r="LT273" s="1">
        <v>8.4688449999999996E-4</v>
      </c>
      <c r="LU273" s="1">
        <v>0.3125714</v>
      </c>
      <c r="LV273">
        <v>0.64925920000000004</v>
      </c>
      <c r="LW273">
        <v>19.950959999999998</v>
      </c>
      <c r="LX273" s="1">
        <v>8.1351739999999996E-4</v>
      </c>
      <c r="LY273" s="1">
        <v>0.30025350000000001</v>
      </c>
      <c r="LZ273">
        <v>0.64925860000000002</v>
      </c>
      <c r="MA273">
        <v>20.492909999999998</v>
      </c>
      <c r="MB273" s="1">
        <v>7.8173619999999996E-4</v>
      </c>
      <c r="MC273" s="1">
        <v>0.28850480000000001</v>
      </c>
      <c r="MD273">
        <v>0.64926609999999996</v>
      </c>
      <c r="ME273">
        <v>21.208819999999999</v>
      </c>
      <c r="MF273" s="1">
        <v>7.5127869999999999E-4</v>
      </c>
      <c r="MG273" s="1">
        <v>0.27726089999999998</v>
      </c>
      <c r="MH273">
        <v>0.64924320000000002</v>
      </c>
      <c r="MI273">
        <v>21.323219999999999</v>
      </c>
      <c r="MJ273" s="1">
        <v>7.2206880000000003E-4</v>
      </c>
      <c r="MK273" s="1">
        <v>0.26648470000000002</v>
      </c>
      <c r="ML273">
        <v>0.64923560000000002</v>
      </c>
      <c r="MM273">
        <v>20.89339</v>
      </c>
      <c r="MN273" s="1">
        <v>6.9428779999999998E-4</v>
      </c>
      <c r="MO273" s="1">
        <v>0.256212</v>
      </c>
      <c r="MP273">
        <v>0.64920869999999997</v>
      </c>
      <c r="MQ273">
        <v>20.450530000000001</v>
      </c>
      <c r="MR273" s="1">
        <v>6.6776529999999995E-4</v>
      </c>
      <c r="MS273" s="1">
        <v>0.2464375</v>
      </c>
      <c r="MT273">
        <v>0.649169</v>
      </c>
      <c r="MU273">
        <v>20.041810000000002</v>
      </c>
      <c r="MV273" s="1">
        <v>6.4256610000000005E-4</v>
      </c>
      <c r="MW273" s="1">
        <v>0.23713899999999999</v>
      </c>
      <c r="MX273">
        <v>0.64909689999999998</v>
      </c>
      <c r="MY273">
        <v>20.40427</v>
      </c>
      <c r="MZ273" s="1">
        <v>6.1850740000000005E-4</v>
      </c>
      <c r="NA273" s="1">
        <v>0.228265</v>
      </c>
      <c r="NB273">
        <v>0.64901109999999995</v>
      </c>
      <c r="NC273">
        <v>20.904959999999999</v>
      </c>
      <c r="ND273" s="1">
        <v>5.9546380000000002E-4</v>
      </c>
      <c r="NE273" s="1">
        <v>0.21978619999999999</v>
      </c>
      <c r="NF273">
        <v>0.64887570000000006</v>
      </c>
      <c r="NG273">
        <v>21.377310000000001</v>
      </c>
      <c r="NH273" s="1">
        <v>5.7350580000000003E-4</v>
      </c>
      <c r="NI273" s="1">
        <v>0.21170510000000001</v>
      </c>
      <c r="NJ273">
        <v>0.64873270000000005</v>
      </c>
      <c r="NK273">
        <v>21.947109999999999</v>
      </c>
      <c r="NL273" s="1">
        <v>5.5260509999999999E-4</v>
      </c>
      <c r="NM273" s="1">
        <v>0.2040032</v>
      </c>
      <c r="NN273">
        <v>0.64855580000000002</v>
      </c>
      <c r="NO273">
        <v>21.94182</v>
      </c>
      <c r="NP273" s="1">
        <v>5.3276490000000001E-4</v>
      </c>
      <c r="NQ273" s="1">
        <v>0.1966909</v>
      </c>
      <c r="NR273">
        <v>0.64832869999999998</v>
      </c>
      <c r="NS273">
        <v>21.65155</v>
      </c>
      <c r="NT273" s="1">
        <v>5.1386599999999998E-4</v>
      </c>
      <c r="NU273" s="1">
        <v>0.18974050000000001</v>
      </c>
      <c r="NV273">
        <v>0.64810009999999996</v>
      </c>
      <c r="NW273">
        <v>21.293690000000002</v>
      </c>
      <c r="NX273" s="1">
        <v>4.9582079999999995E-4</v>
      </c>
      <c r="NY273" s="1">
        <v>0.1831072</v>
      </c>
      <c r="NZ273">
        <v>0.64786010000000005</v>
      </c>
      <c r="OA273">
        <v>20.941859999999998</v>
      </c>
      <c r="OB273" s="1">
        <v>4.7856640000000001E-4</v>
      </c>
      <c r="OC273" s="1">
        <v>0.17676330000000001</v>
      </c>
      <c r="OD273">
        <v>0.6476442</v>
      </c>
      <c r="OE273">
        <v>20.740680000000001</v>
      </c>
      <c r="OF273" s="1">
        <v>4.6209590000000002E-4</v>
      </c>
      <c r="OG273" s="1">
        <v>0.1706946</v>
      </c>
      <c r="OH273">
        <v>0.64739860000000005</v>
      </c>
      <c r="OI273">
        <v>21.125229999999998</v>
      </c>
      <c r="OJ273" s="1">
        <v>4.4640700000000001E-4</v>
      </c>
      <c r="OK273" s="1">
        <v>0.16492760000000001</v>
      </c>
    </row>
    <row r="274" spans="1:401" x14ac:dyDescent="0.35">
      <c r="A274">
        <v>280</v>
      </c>
      <c r="B274" t="s">
        <v>4</v>
      </c>
      <c r="C274" t="s">
        <v>181</v>
      </c>
      <c r="D274" t="s">
        <v>280</v>
      </c>
      <c r="E274">
        <v>966.19460000000004</v>
      </c>
      <c r="F274">
        <v>0.80798579999999998</v>
      </c>
      <c r="G274">
        <v>17.438140000000001</v>
      </c>
      <c r="H274">
        <v>0</v>
      </c>
      <c r="I274">
        <v>0</v>
      </c>
      <c r="J274">
        <v>0.80700240000000001</v>
      </c>
      <c r="K274">
        <v>17.50365</v>
      </c>
      <c r="L274">
        <v>0</v>
      </c>
      <c r="M274">
        <v>0</v>
      </c>
      <c r="N274">
        <v>0.80596469999999998</v>
      </c>
      <c r="O274">
        <v>18.034690000000001</v>
      </c>
      <c r="P274">
        <v>0</v>
      </c>
      <c r="Q274">
        <v>0</v>
      </c>
      <c r="R274">
        <v>0.80494489999999996</v>
      </c>
      <c r="S274">
        <v>18.197900000000001</v>
      </c>
      <c r="T274">
        <v>0</v>
      </c>
      <c r="U274">
        <v>0</v>
      </c>
      <c r="V274">
        <v>0.80384920000000004</v>
      </c>
      <c r="W274">
        <v>18.35379</v>
      </c>
      <c r="X274">
        <v>0</v>
      </c>
      <c r="Y274">
        <v>0</v>
      </c>
      <c r="Z274">
        <v>0.80272189999999999</v>
      </c>
      <c r="AA274">
        <v>17.951280000000001</v>
      </c>
      <c r="AB274">
        <v>0</v>
      </c>
      <c r="AC274">
        <v>0</v>
      </c>
      <c r="AD274">
        <v>0.80160920000000002</v>
      </c>
      <c r="AE274">
        <v>17.493819999999999</v>
      </c>
      <c r="AF274">
        <v>0</v>
      </c>
      <c r="AG274">
        <v>0</v>
      </c>
      <c r="AH274">
        <v>0.80045750000000004</v>
      </c>
      <c r="AI274">
        <v>17.17024</v>
      </c>
      <c r="AJ274">
        <v>0</v>
      </c>
      <c r="AK274">
        <v>0</v>
      </c>
      <c r="AL274">
        <v>0.79924770000000001</v>
      </c>
      <c r="AM274">
        <v>17.01436</v>
      </c>
      <c r="AN274">
        <v>0</v>
      </c>
      <c r="AO274">
        <v>0</v>
      </c>
      <c r="AP274">
        <v>0.79801500000000003</v>
      </c>
      <c r="AQ274">
        <v>17.04016</v>
      </c>
      <c r="AR274">
        <v>0</v>
      </c>
      <c r="AS274">
        <v>0</v>
      </c>
      <c r="AT274">
        <v>0.7967495</v>
      </c>
      <c r="AU274">
        <v>17.536989999999999</v>
      </c>
      <c r="AV274">
        <v>0</v>
      </c>
      <c r="AW274">
        <v>0</v>
      </c>
      <c r="AX274">
        <v>0.79542740000000001</v>
      </c>
      <c r="AY274">
        <v>17.663409999999999</v>
      </c>
      <c r="AZ274">
        <v>0</v>
      </c>
      <c r="BA274">
        <v>0</v>
      </c>
      <c r="BB274">
        <v>0.79417380000000004</v>
      </c>
      <c r="BC274">
        <v>17.58099</v>
      </c>
      <c r="BD274">
        <v>0</v>
      </c>
      <c r="BE274">
        <v>0</v>
      </c>
      <c r="BF274">
        <v>0.79288420000000004</v>
      </c>
      <c r="BG274">
        <v>17.415420000000001</v>
      </c>
      <c r="BH274">
        <v>0</v>
      </c>
      <c r="BI274">
        <v>0</v>
      </c>
      <c r="BJ274">
        <v>0.7915567</v>
      </c>
      <c r="BK274">
        <v>16.963740000000001</v>
      </c>
      <c r="BL274" s="1">
        <v>2.8082600000000001E-20</v>
      </c>
      <c r="BM274" s="1">
        <v>1.054359E-17</v>
      </c>
      <c r="BN274">
        <v>0.79026030000000003</v>
      </c>
      <c r="BO274">
        <v>16.527159999999999</v>
      </c>
      <c r="BP274" s="1">
        <v>5.4155030000000002E-13</v>
      </c>
      <c r="BQ274" s="1">
        <v>1.714575E-10</v>
      </c>
      <c r="BR274">
        <v>0.78895800000000005</v>
      </c>
      <c r="BS274">
        <v>16.281949999999998</v>
      </c>
      <c r="BT274" s="1">
        <v>1.209094E-8</v>
      </c>
      <c r="BU274" s="1">
        <v>4.1660670000000004E-6</v>
      </c>
      <c r="BV274">
        <v>0.78767240000000005</v>
      </c>
      <c r="BW274">
        <v>16.603159999999999</v>
      </c>
      <c r="BX274" s="1">
        <v>7.7248859999999995E-6</v>
      </c>
      <c r="BY274" s="1">
        <v>2.9070020000000001E-3</v>
      </c>
      <c r="BZ274">
        <v>0.78637310000000005</v>
      </c>
      <c r="CA274">
        <v>17.288720000000001</v>
      </c>
      <c r="CB274" s="1">
        <v>9.4680559999999999E-4</v>
      </c>
      <c r="CC274">
        <v>0.38462010000000002</v>
      </c>
      <c r="CD274">
        <v>0.78501829999999995</v>
      </c>
      <c r="CE274">
        <v>17.980250000000002</v>
      </c>
      <c r="CF274" s="1">
        <v>3.6574870000000002E-2</v>
      </c>
      <c r="CG274">
        <v>16.007960000000001</v>
      </c>
      <c r="CH274">
        <v>0.78353550000000005</v>
      </c>
      <c r="CI274">
        <v>18.335380000000001</v>
      </c>
      <c r="CJ274">
        <v>0.57544010000000001</v>
      </c>
      <c r="CK274">
        <v>270.42290000000003</v>
      </c>
      <c r="CL274">
        <v>0.7820144</v>
      </c>
      <c r="CM274">
        <v>18.03613</v>
      </c>
      <c r="CN274">
        <v>4.3410950000000001</v>
      </c>
      <c r="CO274">
        <v>2187.7429999999999</v>
      </c>
      <c r="CP274">
        <v>0.78064469999999997</v>
      </c>
      <c r="CQ274">
        <v>17.404810000000001</v>
      </c>
      <c r="CR274">
        <v>17.73218</v>
      </c>
      <c r="CS274">
        <v>9564.6360000000004</v>
      </c>
      <c r="CT274">
        <v>0.77901969999999998</v>
      </c>
      <c r="CU274">
        <v>16.841449999999998</v>
      </c>
      <c r="CV274">
        <v>43.044440000000002</v>
      </c>
      <c r="CW274">
        <v>24825.78</v>
      </c>
      <c r="CX274">
        <v>0.77693900000000005</v>
      </c>
      <c r="CY274">
        <v>16.492730000000002</v>
      </c>
      <c r="CZ274">
        <v>66.930940000000007</v>
      </c>
      <c r="DA274">
        <v>41232.400000000001</v>
      </c>
      <c r="DB274">
        <v>0.77438229999999997</v>
      </c>
      <c r="DC274">
        <v>16.794840000000001</v>
      </c>
      <c r="DD274">
        <v>71.186840000000004</v>
      </c>
      <c r="DE274">
        <v>46732.05</v>
      </c>
      <c r="DF274">
        <v>0.77119700000000002</v>
      </c>
      <c r="DG274">
        <v>17.511649999999999</v>
      </c>
      <c r="DH274">
        <v>54.544750000000001</v>
      </c>
      <c r="DI274">
        <v>38188.33</v>
      </c>
      <c r="DJ274">
        <v>0.76780959999999998</v>
      </c>
      <c r="DK274">
        <v>18.111180000000001</v>
      </c>
      <c r="DL274">
        <v>31.713139999999999</v>
      </c>
      <c r="DM274">
        <v>23610.84</v>
      </c>
      <c r="DN274">
        <v>0.76422749999999995</v>
      </c>
      <c r="DO274">
        <v>18.567219999999999</v>
      </c>
      <c r="DP274">
        <v>14.60718</v>
      </c>
      <c r="DQ274">
        <v>11537.24</v>
      </c>
      <c r="DR274">
        <v>0.7605963</v>
      </c>
      <c r="DS274">
        <v>18.5352</v>
      </c>
      <c r="DT274">
        <v>5.555199</v>
      </c>
      <c r="DU274">
        <v>4633.2870000000003</v>
      </c>
      <c r="DV274">
        <v>0.75681980000000004</v>
      </c>
      <c r="DW274">
        <v>18.095839999999999</v>
      </c>
      <c r="DX274">
        <v>1.8271710000000001</v>
      </c>
      <c r="DY274">
        <v>1596.3119999999999</v>
      </c>
      <c r="DZ274">
        <v>0.75288469999999996</v>
      </c>
      <c r="EA274">
        <v>17.534020000000002</v>
      </c>
      <c r="EB274">
        <v>0.55941459999999998</v>
      </c>
      <c r="EC274">
        <v>502.20409999999998</v>
      </c>
      <c r="ED274">
        <v>0.74878100000000003</v>
      </c>
      <c r="EE274">
        <v>17.02102</v>
      </c>
      <c r="EF274">
        <v>0.1875048</v>
      </c>
      <c r="EG274">
        <v>164.4273</v>
      </c>
      <c r="EH274">
        <v>0.74460599999999999</v>
      </c>
      <c r="EI274">
        <v>16.999649999999999</v>
      </c>
      <c r="EJ274" s="1">
        <v>8.950835E-2</v>
      </c>
      <c r="EK274">
        <v>71.701520000000002</v>
      </c>
      <c r="EL274">
        <v>0.74115310000000001</v>
      </c>
      <c r="EM274">
        <v>17.405349999999999</v>
      </c>
      <c r="EN274" s="1">
        <v>6.610415E-2</v>
      </c>
      <c r="EO274">
        <v>48.725929999999998</v>
      </c>
      <c r="EP274">
        <v>0.73746719999999999</v>
      </c>
      <c r="EQ274">
        <v>18.03153</v>
      </c>
      <c r="ER274" s="1">
        <v>6.1506560000000002E-2</v>
      </c>
      <c r="ES274" s="1">
        <v>44.060250000000003</v>
      </c>
      <c r="ET274">
        <v>0.73372820000000005</v>
      </c>
      <c r="EU274">
        <v>18.596889999999998</v>
      </c>
      <c r="EV274" s="1">
        <v>6.09308E-2</v>
      </c>
      <c r="EW274" s="1">
        <v>43.68403</v>
      </c>
      <c r="EX274">
        <v>0.72998090000000004</v>
      </c>
      <c r="EY274">
        <v>18.633649999999999</v>
      </c>
      <c r="EZ274" s="1">
        <v>6.0218920000000002E-2</v>
      </c>
      <c r="FA274" s="1">
        <v>43.64481</v>
      </c>
      <c r="FB274">
        <v>0.72662450000000001</v>
      </c>
      <c r="FC274">
        <v>18.30039</v>
      </c>
      <c r="FD274" s="1">
        <v>5.82914E-2</v>
      </c>
      <c r="FE274" s="1">
        <v>42.79551</v>
      </c>
      <c r="FF274">
        <v>0.72352919999999998</v>
      </c>
      <c r="FG274">
        <v>17.833970000000001</v>
      </c>
      <c r="FH274" s="1">
        <v>5.509534E-2</v>
      </c>
      <c r="FI274" s="1">
        <v>40.970329999999997</v>
      </c>
      <c r="FJ274">
        <v>0.72065380000000001</v>
      </c>
      <c r="FK274">
        <v>17.43103</v>
      </c>
      <c r="FL274" s="1">
        <v>5.111309E-2</v>
      </c>
      <c r="FM274" s="1">
        <v>38.44894</v>
      </c>
      <c r="FN274">
        <v>0.71809429999999996</v>
      </c>
      <c r="FO274">
        <v>17.848030000000001</v>
      </c>
      <c r="FP274" s="1">
        <v>4.6789629999999999E-2</v>
      </c>
      <c r="FQ274" s="1">
        <v>35.55227</v>
      </c>
      <c r="FR274">
        <v>0.71599389999999996</v>
      </c>
      <c r="FS274">
        <v>18.348790000000001</v>
      </c>
      <c r="FT274" s="1">
        <v>4.2403009999999998E-2</v>
      </c>
      <c r="FU274" s="1">
        <v>32.501350000000002</v>
      </c>
      <c r="FV274">
        <v>0.71404829999999997</v>
      </c>
      <c r="FW274">
        <v>18.849900000000002</v>
      </c>
      <c r="FX274" s="1">
        <v>3.8028619999999999E-2</v>
      </c>
      <c r="FY274" s="1">
        <v>29.393229999999999</v>
      </c>
      <c r="FZ274">
        <v>0.71229109999999995</v>
      </c>
      <c r="GA274">
        <v>19.17173</v>
      </c>
      <c r="GB274" s="1">
        <v>3.3696660000000003E-2</v>
      </c>
      <c r="GC274" s="1">
        <v>26.258040000000001</v>
      </c>
      <c r="GD274">
        <v>0.71089650000000004</v>
      </c>
      <c r="GE274">
        <v>19.199210000000001</v>
      </c>
      <c r="GF274" s="1">
        <v>2.9507269999999999E-2</v>
      </c>
      <c r="GG274" s="1">
        <v>23.160820000000001</v>
      </c>
      <c r="GH274">
        <v>0.7097928</v>
      </c>
      <c r="GI274">
        <v>18.98291</v>
      </c>
      <c r="GJ274" s="1">
        <v>2.5614809999999998E-2</v>
      </c>
      <c r="GK274" s="1">
        <v>20.21855</v>
      </c>
      <c r="GL274">
        <v>0.70894809999999997</v>
      </c>
      <c r="GM274">
        <v>18.642759999999999</v>
      </c>
      <c r="GN274" s="1">
        <v>2.2152499999999999E-2</v>
      </c>
      <c r="GO274" s="1">
        <v>17.55124</v>
      </c>
      <c r="GP274">
        <v>0.70830789999999999</v>
      </c>
      <c r="GQ274">
        <v>18.32931</v>
      </c>
      <c r="GR274" s="1">
        <v>1.9191980000000001E-2</v>
      </c>
      <c r="GS274" s="1">
        <v>15.232480000000001</v>
      </c>
      <c r="GT274">
        <v>0.70784190000000002</v>
      </c>
      <c r="GU274">
        <v>18.766179999999999</v>
      </c>
      <c r="GV274" s="1">
        <v>1.6712749999999998E-2</v>
      </c>
      <c r="GW274" s="1">
        <v>13.27417</v>
      </c>
      <c r="GX274">
        <v>0.70754399999999995</v>
      </c>
      <c r="GY274">
        <v>19.223749999999999</v>
      </c>
      <c r="GZ274" s="1">
        <v>1.463512E-2</v>
      </c>
      <c r="HA274" s="1">
        <v>11.626810000000001</v>
      </c>
      <c r="HB274">
        <v>0.70737220000000001</v>
      </c>
      <c r="HC274">
        <v>19.742039999999999</v>
      </c>
      <c r="HD274" s="1">
        <v>1.2816340000000001E-2</v>
      </c>
      <c r="HE274" s="1">
        <v>10.195259999999999</v>
      </c>
      <c r="HF274">
        <v>0.70729359999999997</v>
      </c>
      <c r="HG274">
        <v>20.3659</v>
      </c>
      <c r="HH274" s="1">
        <v>1.1106080000000001E-2</v>
      </c>
      <c r="HI274" s="1">
        <v>8.8655880000000007</v>
      </c>
      <c r="HJ274">
        <v>0.70730300000000002</v>
      </c>
      <c r="HK274">
        <v>20.641279999999998</v>
      </c>
      <c r="HL274" s="1">
        <v>9.4058200000000005E-3</v>
      </c>
      <c r="HM274" s="1">
        <v>7.5524579999999997</v>
      </c>
      <c r="HN274">
        <v>0.70737519999999998</v>
      </c>
      <c r="HO274">
        <v>20.36891</v>
      </c>
      <c r="HP274" s="1">
        <v>7.7270739999999996E-3</v>
      </c>
      <c r="HQ274" s="1">
        <v>6.2478109999999996</v>
      </c>
      <c r="HR274">
        <v>0.70741790000000004</v>
      </c>
      <c r="HS274">
        <v>19.949909999999999</v>
      </c>
      <c r="HT274" s="1">
        <v>6.174723E-3</v>
      </c>
      <c r="HU274" s="1">
        <v>5.0213679999999998</v>
      </c>
      <c r="HV274">
        <v>0.70754399999999995</v>
      </c>
      <c r="HW274">
        <v>19.439779999999999</v>
      </c>
      <c r="HX274" s="1">
        <v>4.8694300000000001E-3</v>
      </c>
      <c r="HY274" s="1">
        <v>3.967409</v>
      </c>
      <c r="HZ274">
        <v>0.70765040000000001</v>
      </c>
      <c r="IA274">
        <v>19.628799999999998</v>
      </c>
      <c r="IB274" s="1">
        <v>3.8718680000000001E-3</v>
      </c>
      <c r="IC274" s="1">
        <v>3.144936</v>
      </c>
      <c r="ID274">
        <v>0.70774219999999999</v>
      </c>
      <c r="IE274">
        <v>20.20693</v>
      </c>
      <c r="IF274" s="1">
        <v>3.166706E-3</v>
      </c>
      <c r="IG274" s="1">
        <v>2.5535260000000002</v>
      </c>
      <c r="IH274">
        <v>0.70786039999999995</v>
      </c>
      <c r="II274">
        <v>20.856780000000001</v>
      </c>
      <c r="IJ274" s="1">
        <v>2.689117E-3</v>
      </c>
      <c r="IK274" s="1">
        <v>2.1496460000000002</v>
      </c>
      <c r="IL274">
        <v>0.70795549999999996</v>
      </c>
      <c r="IM274">
        <v>21.55958</v>
      </c>
      <c r="IN274" s="1">
        <v>2.364133E-3</v>
      </c>
      <c r="IO274" s="1">
        <v>1.8756900000000001</v>
      </c>
      <c r="IP274">
        <v>0.70804259999999997</v>
      </c>
      <c r="IQ274">
        <v>21.755769999999998</v>
      </c>
      <c r="IR274" s="1">
        <v>2.1305489999999998E-3</v>
      </c>
      <c r="IS274" s="1">
        <v>1.6816310000000001</v>
      </c>
      <c r="IT274">
        <v>0.70809750000000005</v>
      </c>
      <c r="IU274">
        <v>21.494949999999999</v>
      </c>
      <c r="IV274" s="1">
        <v>1.9493259999999999E-3</v>
      </c>
      <c r="IW274" s="1">
        <v>1.5337730000000001</v>
      </c>
      <c r="IX274">
        <v>0.70815399999999995</v>
      </c>
      <c r="IY274">
        <v>21.146270000000001</v>
      </c>
      <c r="IZ274" s="1">
        <v>1.8014050000000001E-3</v>
      </c>
      <c r="JA274" s="1">
        <v>1.414282</v>
      </c>
      <c r="JB274">
        <v>0.70820550000000004</v>
      </c>
      <c r="JC274">
        <v>20.757180000000002</v>
      </c>
      <c r="JD274" s="1">
        <v>1.6780429999999999E-3</v>
      </c>
      <c r="JE274" s="1">
        <v>1.3150040000000001</v>
      </c>
      <c r="JF274">
        <v>0.70819829999999995</v>
      </c>
      <c r="JG274">
        <v>20.798190000000002</v>
      </c>
      <c r="JH274" s="1">
        <v>1.5748730000000001E-3</v>
      </c>
      <c r="JI274" s="1">
        <v>1.232113</v>
      </c>
      <c r="JJ274">
        <v>0.70823420000000004</v>
      </c>
      <c r="JK274">
        <v>20.815519999999999</v>
      </c>
      <c r="JL274" s="1">
        <v>1.4889619999999999E-3</v>
      </c>
      <c r="JM274" s="1">
        <v>1.162917</v>
      </c>
      <c r="JN274">
        <v>0.70826670000000003</v>
      </c>
      <c r="JO274">
        <v>21.04805</v>
      </c>
      <c r="JP274" s="1">
        <v>1.4175640000000001E-3</v>
      </c>
      <c r="JQ274" s="1">
        <v>1.105502</v>
      </c>
      <c r="JR274">
        <v>0.70825389999999999</v>
      </c>
      <c r="JS274">
        <v>21.100110000000001</v>
      </c>
      <c r="JT274" s="1">
        <v>1.359531E-3</v>
      </c>
      <c r="JU274" s="1">
        <v>1.0584990000000001</v>
      </c>
      <c r="JV274">
        <v>0.7082503</v>
      </c>
      <c r="JW274">
        <v>20.995889999999999</v>
      </c>
      <c r="JX274" s="1">
        <v>1.312749E-3</v>
      </c>
      <c r="JY274" s="1">
        <v>1.0206710000000001</v>
      </c>
      <c r="JZ274">
        <v>0.70829330000000001</v>
      </c>
      <c r="KA274">
        <v>20.82244</v>
      </c>
      <c r="KB274" s="1">
        <v>1.2744E-3</v>
      </c>
      <c r="KC274" s="1">
        <v>0.9898034</v>
      </c>
      <c r="KD274">
        <v>0.70827989999999996</v>
      </c>
      <c r="KE274">
        <v>20.499860000000002</v>
      </c>
      <c r="KF274" s="1">
        <v>1.239892E-3</v>
      </c>
      <c r="KG274" s="1">
        <v>0.96270630000000001</v>
      </c>
      <c r="KH274">
        <v>0.70829260000000005</v>
      </c>
      <c r="KI274">
        <v>20.036989999999999</v>
      </c>
      <c r="KJ274" s="1">
        <v>1.2051900000000001E-3</v>
      </c>
      <c r="KK274" s="1">
        <v>0.93608800000000003</v>
      </c>
      <c r="KL274">
        <v>0.70828009999999997</v>
      </c>
      <c r="KM274">
        <v>20.062080000000002</v>
      </c>
      <c r="KN274" s="1">
        <v>1.168075E-3</v>
      </c>
      <c r="KO274" s="1">
        <v>0.90782079999999998</v>
      </c>
      <c r="KP274">
        <v>0.70829089999999995</v>
      </c>
      <c r="KQ274">
        <v>19.931750000000001</v>
      </c>
      <c r="KR274" s="1">
        <v>1.128169E-3</v>
      </c>
      <c r="KS274" s="1">
        <v>0.87740479999999998</v>
      </c>
      <c r="KT274">
        <v>0.70829450000000005</v>
      </c>
      <c r="KU274">
        <v>20.038229999999999</v>
      </c>
      <c r="KV274" s="1">
        <v>1.086367E-3</v>
      </c>
      <c r="KW274" s="1">
        <v>0.84541849999999996</v>
      </c>
      <c r="KX274">
        <v>0.70827580000000001</v>
      </c>
      <c r="KY274">
        <v>20.34778</v>
      </c>
      <c r="KZ274" s="1">
        <v>1.0441879999999999E-3</v>
      </c>
      <c r="LA274" s="1">
        <v>0.81288609999999994</v>
      </c>
      <c r="LB274">
        <v>0.70829580000000003</v>
      </c>
      <c r="LC274">
        <v>20.440329999999999</v>
      </c>
      <c r="LD274" s="1">
        <v>1.0025959999999999E-3</v>
      </c>
      <c r="LE274" s="1">
        <v>0.78064849999999997</v>
      </c>
      <c r="LF274">
        <v>0.70826999999999996</v>
      </c>
      <c r="LG274">
        <v>20.16159</v>
      </c>
      <c r="LH274" s="1">
        <v>9.6237009999999997E-4</v>
      </c>
      <c r="LI274" s="1">
        <v>0.74931040000000004</v>
      </c>
      <c r="LJ274">
        <v>0.70830570000000004</v>
      </c>
      <c r="LK274">
        <v>19.701519999999999</v>
      </c>
      <c r="LL274" s="1">
        <v>9.2362819999999997E-4</v>
      </c>
      <c r="LM274" s="1">
        <v>0.71918340000000003</v>
      </c>
      <c r="LN274">
        <v>0.70827479999999998</v>
      </c>
      <c r="LO274">
        <v>19.281110000000002</v>
      </c>
      <c r="LP274" s="1">
        <v>8.8661019999999998E-4</v>
      </c>
      <c r="LQ274" s="1">
        <v>0.69038350000000004</v>
      </c>
      <c r="LR274">
        <v>0.7082794</v>
      </c>
      <c r="LS274">
        <v>19.65192</v>
      </c>
      <c r="LT274" s="1">
        <v>8.5145130000000002E-4</v>
      </c>
      <c r="LU274" s="1">
        <v>0.66292830000000003</v>
      </c>
      <c r="LV274">
        <v>0.70828279999999999</v>
      </c>
      <c r="LW274">
        <v>20.017109999999999</v>
      </c>
      <c r="LX274" s="1">
        <v>8.1788300000000004E-4</v>
      </c>
      <c r="LY274" s="1">
        <v>0.63676449999999996</v>
      </c>
      <c r="LZ274">
        <v>0.70828179999999996</v>
      </c>
      <c r="MA274">
        <v>20.474730000000001</v>
      </c>
      <c r="MB274" s="1">
        <v>7.8589709999999995E-4</v>
      </c>
      <c r="MC274" s="1">
        <v>0.61178869999999996</v>
      </c>
      <c r="MD274">
        <v>0.70828100000000005</v>
      </c>
      <c r="ME274">
        <v>21.177230000000002</v>
      </c>
      <c r="MF274" s="1">
        <v>7.5526390000000003E-4</v>
      </c>
      <c r="MG274" s="1">
        <v>0.58792580000000005</v>
      </c>
      <c r="MH274">
        <v>0.70829739999999997</v>
      </c>
      <c r="MI274">
        <v>21.368040000000001</v>
      </c>
      <c r="MJ274" s="1">
        <v>7.258891E-4</v>
      </c>
      <c r="MK274" s="1">
        <v>0.56505989999999995</v>
      </c>
      <c r="ML274">
        <v>0.70827070000000003</v>
      </c>
      <c r="MM274">
        <v>20.94342</v>
      </c>
      <c r="MN274" s="1">
        <v>6.9793130000000004E-4</v>
      </c>
      <c r="MO274" s="1">
        <v>0.54323319999999997</v>
      </c>
      <c r="MP274">
        <v>0.70824810000000005</v>
      </c>
      <c r="MQ274">
        <v>20.529920000000001</v>
      </c>
      <c r="MR274" s="1">
        <v>6.7122109999999998E-4</v>
      </c>
      <c r="MS274" s="1">
        <v>0.52243969999999995</v>
      </c>
      <c r="MT274">
        <v>0.70822430000000003</v>
      </c>
      <c r="MU274">
        <v>20.106249999999999</v>
      </c>
      <c r="MV274" s="1">
        <v>6.4586099999999996E-4</v>
      </c>
      <c r="MW274" s="1">
        <v>0.50268449999999998</v>
      </c>
      <c r="MX274">
        <v>0.70816769999999996</v>
      </c>
      <c r="MY274">
        <v>20.442229999999999</v>
      </c>
      <c r="MZ274" s="1">
        <v>6.2164800000000004E-4</v>
      </c>
      <c r="NA274" s="1">
        <v>0.4838441</v>
      </c>
      <c r="NB274">
        <v>0.70811630000000003</v>
      </c>
      <c r="NC274">
        <v>20.935169999999999</v>
      </c>
      <c r="ND274" s="1">
        <v>5.9846610000000001E-4</v>
      </c>
      <c r="NE274" s="1">
        <v>0.46586119999999998</v>
      </c>
      <c r="NF274">
        <v>0.70801950000000002</v>
      </c>
      <c r="NG274">
        <v>21.379750000000001</v>
      </c>
      <c r="NH274" s="1">
        <v>5.7636180000000001E-4</v>
      </c>
      <c r="NI274" s="1">
        <v>0.44871260000000002</v>
      </c>
      <c r="NJ274">
        <v>0.70791579999999998</v>
      </c>
      <c r="NK274">
        <v>21.930620000000001</v>
      </c>
      <c r="NL274" s="1">
        <v>5.5532450000000001E-4</v>
      </c>
      <c r="NM274" s="1">
        <v>0.4323784</v>
      </c>
      <c r="NN274">
        <v>0.70782199999999995</v>
      </c>
      <c r="NO274">
        <v>21.97776</v>
      </c>
      <c r="NP274" s="1">
        <v>5.3535150000000005E-4</v>
      </c>
      <c r="NQ274" s="1">
        <v>0.41687649999999998</v>
      </c>
      <c r="NR274">
        <v>0.70768589999999998</v>
      </c>
      <c r="NS274">
        <v>21.681819999999998</v>
      </c>
      <c r="NT274" s="1">
        <v>5.163244E-4</v>
      </c>
      <c r="NU274" s="1">
        <v>0.40215129999999999</v>
      </c>
      <c r="NV274">
        <v>0.70752720000000002</v>
      </c>
      <c r="NW274">
        <v>21.348179999999999</v>
      </c>
      <c r="NX274" s="1">
        <v>4.9817120000000001E-4</v>
      </c>
      <c r="NY274" s="1">
        <v>0.38812370000000002</v>
      </c>
      <c r="NZ274">
        <v>0.707395</v>
      </c>
      <c r="OA274">
        <v>21.014220000000002</v>
      </c>
      <c r="OB274" s="1">
        <v>4.8081429999999997E-4</v>
      </c>
      <c r="OC274" s="1">
        <v>0.37471510000000002</v>
      </c>
      <c r="OD274">
        <v>0.70725289999999996</v>
      </c>
      <c r="OE274">
        <v>20.793399999999998</v>
      </c>
      <c r="OF274" s="1">
        <v>4.6424310000000001E-4</v>
      </c>
      <c r="OG274" s="1">
        <v>0.36189789999999999</v>
      </c>
      <c r="OH274">
        <v>0.70713890000000001</v>
      </c>
      <c r="OI274">
        <v>21.123919999999998</v>
      </c>
      <c r="OJ274" s="1">
        <v>4.484318E-4</v>
      </c>
      <c r="OK274" s="1">
        <v>0.3496766</v>
      </c>
    </row>
    <row r="275" spans="1:401" x14ac:dyDescent="0.35">
      <c r="A275">
        <v>281</v>
      </c>
      <c r="B275" t="s">
        <v>4</v>
      </c>
      <c r="C275" t="s">
        <v>181</v>
      </c>
      <c r="D275" t="s">
        <v>281</v>
      </c>
      <c r="E275">
        <v>869.34450000000004</v>
      </c>
      <c r="F275">
        <v>0.34659630000000002</v>
      </c>
      <c r="G275">
        <v>17.440079999999998</v>
      </c>
      <c r="H275">
        <v>0</v>
      </c>
      <c r="I275">
        <v>0</v>
      </c>
      <c r="J275">
        <v>0.34526050000000003</v>
      </c>
      <c r="K275">
        <v>17.482479999999999</v>
      </c>
      <c r="L275">
        <v>0</v>
      </c>
      <c r="M275">
        <v>0</v>
      </c>
      <c r="N275">
        <v>0.34389419999999998</v>
      </c>
      <c r="O275">
        <v>18.01042</v>
      </c>
      <c r="P275">
        <v>0</v>
      </c>
      <c r="Q275">
        <v>0</v>
      </c>
      <c r="R275">
        <v>0.34250629999999999</v>
      </c>
      <c r="S275">
        <v>18.207799999999999</v>
      </c>
      <c r="T275">
        <v>0</v>
      </c>
      <c r="U275">
        <v>0</v>
      </c>
      <c r="V275">
        <v>0.34107789999999999</v>
      </c>
      <c r="W275">
        <v>18.38494</v>
      </c>
      <c r="X275">
        <v>0</v>
      </c>
      <c r="Y275">
        <v>0</v>
      </c>
      <c r="Z275">
        <v>0.33963700000000002</v>
      </c>
      <c r="AA275">
        <v>18.005289999999999</v>
      </c>
      <c r="AB275">
        <v>0</v>
      </c>
      <c r="AC275">
        <v>0</v>
      </c>
      <c r="AD275">
        <v>0.33815260000000003</v>
      </c>
      <c r="AE275">
        <v>17.541969999999999</v>
      </c>
      <c r="AF275">
        <v>0</v>
      </c>
      <c r="AG275">
        <v>0</v>
      </c>
      <c r="AH275">
        <v>0.33663959999999998</v>
      </c>
      <c r="AI275">
        <v>17.197559999999999</v>
      </c>
      <c r="AJ275">
        <v>0</v>
      </c>
      <c r="AK275">
        <v>0</v>
      </c>
      <c r="AL275">
        <v>0.3350841</v>
      </c>
      <c r="AM275">
        <v>17.018730000000001</v>
      </c>
      <c r="AN275">
        <v>0</v>
      </c>
      <c r="AO275">
        <v>0</v>
      </c>
      <c r="AP275">
        <v>0.33349839999999997</v>
      </c>
      <c r="AQ275">
        <v>17.03</v>
      </c>
      <c r="AR275">
        <v>0</v>
      </c>
      <c r="AS275">
        <v>0</v>
      </c>
      <c r="AT275">
        <v>0.33188109999999998</v>
      </c>
      <c r="AU275">
        <v>17.51961</v>
      </c>
      <c r="AV275">
        <v>0</v>
      </c>
      <c r="AW275">
        <v>0</v>
      </c>
      <c r="AX275">
        <v>0.33022489999999999</v>
      </c>
      <c r="AY275">
        <v>17.672429999999999</v>
      </c>
      <c r="AZ275">
        <v>0</v>
      </c>
      <c r="BA275">
        <v>0</v>
      </c>
      <c r="BB275">
        <v>0.32857920000000002</v>
      </c>
      <c r="BC275">
        <v>17.60435</v>
      </c>
      <c r="BD275">
        <v>0</v>
      </c>
      <c r="BE275">
        <v>0</v>
      </c>
      <c r="BF275">
        <v>0.32693169999999999</v>
      </c>
      <c r="BG275">
        <v>17.45992</v>
      </c>
      <c r="BH275">
        <v>0</v>
      </c>
      <c r="BI275">
        <v>0</v>
      </c>
      <c r="BJ275">
        <v>0.32526660000000002</v>
      </c>
      <c r="BK275">
        <v>17.012499999999999</v>
      </c>
      <c r="BL275" s="1">
        <v>1.1053409999999999E-20</v>
      </c>
      <c r="BM275" s="1">
        <v>4.88959E-18</v>
      </c>
      <c r="BN275">
        <v>0.32360450000000002</v>
      </c>
      <c r="BO275">
        <v>16.562149999999999</v>
      </c>
      <c r="BP275" s="1">
        <v>6.3824009999999997E-14</v>
      </c>
      <c r="BQ275" s="1">
        <v>3.5180159999999997E-11</v>
      </c>
      <c r="BR275">
        <v>0.32192720000000002</v>
      </c>
      <c r="BS275">
        <v>16.2879</v>
      </c>
      <c r="BT275" s="1">
        <v>2.7463869999999999E-9</v>
      </c>
      <c r="BU275" s="1">
        <v>1.516647E-6</v>
      </c>
      <c r="BV275">
        <v>0.32025300000000001</v>
      </c>
      <c r="BW275">
        <v>16.58304</v>
      </c>
      <c r="BX275" s="1">
        <v>2.5412330000000002E-6</v>
      </c>
      <c r="BY275" s="1">
        <v>1.32168E-3</v>
      </c>
      <c r="BZ275">
        <v>0.31857859999999999</v>
      </c>
      <c r="CA275">
        <v>17.246600000000001</v>
      </c>
      <c r="CB275" s="1">
        <v>3.9436030000000001E-4</v>
      </c>
      <c r="CC275">
        <v>0.2025025</v>
      </c>
      <c r="CD275">
        <v>0.31687850000000001</v>
      </c>
      <c r="CE275">
        <v>17.964559999999999</v>
      </c>
      <c r="CF275" s="1">
        <v>1.822733E-2</v>
      </c>
      <c r="CG275">
        <v>9.4281649999999999</v>
      </c>
      <c r="CH275">
        <v>0.31509150000000002</v>
      </c>
      <c r="CI275">
        <v>18.354389999999999</v>
      </c>
      <c r="CJ275">
        <v>0.33326430000000001</v>
      </c>
      <c r="CK275">
        <v>174.6788</v>
      </c>
      <c r="CL275">
        <v>0.31315300000000001</v>
      </c>
      <c r="CM275">
        <v>18.099080000000001</v>
      </c>
      <c r="CN275">
        <v>2.8683489999999998</v>
      </c>
      <c r="CO275">
        <v>1529.261</v>
      </c>
      <c r="CP275">
        <v>0.31115730000000003</v>
      </c>
      <c r="CQ275">
        <v>17.473890000000001</v>
      </c>
      <c r="CR275">
        <v>13.19401</v>
      </c>
      <c r="CS275">
        <v>7162.2190000000001</v>
      </c>
      <c r="CT275">
        <v>0.30898320000000001</v>
      </c>
      <c r="CU275">
        <v>16.895440000000001</v>
      </c>
      <c r="CV275">
        <v>35.708669999999998</v>
      </c>
      <c r="CW275">
        <v>19754.29</v>
      </c>
      <c r="CX275">
        <v>0.3064289</v>
      </c>
      <c r="CY275">
        <v>16.518789999999999</v>
      </c>
      <c r="CZ275">
        <v>61.409390000000002</v>
      </c>
      <c r="DA275">
        <v>34632.82</v>
      </c>
      <c r="DB275">
        <v>0.30355749999999998</v>
      </c>
      <c r="DC275">
        <v>16.782330000000002</v>
      </c>
      <c r="DD275">
        <v>71.459329999999994</v>
      </c>
      <c r="DE275">
        <v>41145.199999999997</v>
      </c>
      <c r="DF275">
        <v>0.30045379999999999</v>
      </c>
      <c r="DG275">
        <v>17.477969999999999</v>
      </c>
      <c r="DH275">
        <v>59.932749999999999</v>
      </c>
      <c r="DI275">
        <v>35116.57</v>
      </c>
      <c r="DJ275">
        <v>0.29703469999999998</v>
      </c>
      <c r="DK275">
        <v>18.080200000000001</v>
      </c>
      <c r="DL275">
        <v>37.77317</v>
      </c>
      <c r="DM275">
        <v>22545.56</v>
      </c>
      <c r="DN275">
        <v>0.29337649999999998</v>
      </c>
      <c r="DO275">
        <v>18.548749999999998</v>
      </c>
      <c r="DP275">
        <v>18.740549999999999</v>
      </c>
      <c r="DQ275">
        <v>11388.34</v>
      </c>
      <c r="DR275">
        <v>0.2896145</v>
      </c>
      <c r="DS275">
        <v>18.56035</v>
      </c>
      <c r="DT275">
        <v>7.614325</v>
      </c>
      <c r="DU275">
        <v>4711.6319999999996</v>
      </c>
      <c r="DV275">
        <v>0.2857383</v>
      </c>
      <c r="DW275">
        <v>18.14715</v>
      </c>
      <c r="DX275">
        <v>2.6422819999999998</v>
      </c>
      <c r="DY275">
        <v>1663.0820000000001</v>
      </c>
      <c r="DZ275">
        <v>0.28175260000000002</v>
      </c>
      <c r="EA275">
        <v>17.59047</v>
      </c>
      <c r="EB275">
        <v>0.82983819999999997</v>
      </c>
      <c r="EC275">
        <v>530.14400000000001</v>
      </c>
      <c r="ED275">
        <v>0.27767399999999998</v>
      </c>
      <c r="EE275">
        <v>17.073160000000001</v>
      </c>
      <c r="EF275" s="1">
        <v>0.26598460000000002</v>
      </c>
      <c r="EG275">
        <v>171.1395</v>
      </c>
      <c r="EH275">
        <v>0.27355760000000001</v>
      </c>
      <c r="EI275">
        <v>17.010639999999999</v>
      </c>
      <c r="EJ275" s="1">
        <v>0.1100299</v>
      </c>
      <c r="EK275">
        <v>70.411820000000006</v>
      </c>
      <c r="EL275">
        <v>0.26985389999999998</v>
      </c>
      <c r="EM275">
        <v>17.37959</v>
      </c>
      <c r="EN275" s="1">
        <v>7.0833439999999998E-2</v>
      </c>
      <c r="EO275">
        <v>44.879460000000002</v>
      </c>
      <c r="EP275">
        <v>0.2661828</v>
      </c>
      <c r="EQ275">
        <v>17.99417</v>
      </c>
      <c r="ER275" s="1">
        <v>6.22208E-2</v>
      </c>
      <c r="ES275">
        <v>39.424390000000002</v>
      </c>
      <c r="ET275">
        <v>0.26236749999999998</v>
      </c>
      <c r="EU275">
        <v>18.5745</v>
      </c>
      <c r="EV275" s="1">
        <v>6.0853789999999998E-2</v>
      </c>
      <c r="EW275" s="1">
        <v>38.853099999999998</v>
      </c>
      <c r="EX275">
        <v>0.25861099999999998</v>
      </c>
      <c r="EY275">
        <v>18.63786</v>
      </c>
      <c r="EZ275" s="1">
        <v>6.0314670000000001E-2</v>
      </c>
      <c r="FA275" s="1">
        <v>38.906970000000001</v>
      </c>
      <c r="FB275">
        <v>0.25506849999999998</v>
      </c>
      <c r="FC275">
        <v>18.33032</v>
      </c>
      <c r="FD275" s="1">
        <v>5.8818019999999999E-2</v>
      </c>
      <c r="FE275" s="1">
        <v>38.330919999999999</v>
      </c>
      <c r="FF275">
        <v>0.25160179999999999</v>
      </c>
      <c r="FG275">
        <v>17.88494</v>
      </c>
      <c r="FH275" s="1">
        <v>5.6004749999999999E-2</v>
      </c>
      <c r="FI275" s="1">
        <v>36.870699999999999</v>
      </c>
      <c r="FJ275">
        <v>0.2482287</v>
      </c>
      <c r="FK275">
        <v>17.46462</v>
      </c>
      <c r="FL275" s="1">
        <v>5.2263909999999997E-2</v>
      </c>
      <c r="FM275" s="1">
        <v>34.744140000000002</v>
      </c>
      <c r="FN275">
        <v>0.245086</v>
      </c>
      <c r="FO275">
        <v>17.834679999999999</v>
      </c>
      <c r="FP275" s="1">
        <v>4.8060449999999998E-2</v>
      </c>
      <c r="FQ275" s="1">
        <v>32.237220000000001</v>
      </c>
      <c r="FR275">
        <v>0.2423023</v>
      </c>
      <c r="FS275">
        <v>18.339300000000001</v>
      </c>
      <c r="FT275" s="1">
        <v>4.3722280000000002E-2</v>
      </c>
      <c r="FU275" s="1">
        <v>29.56015</v>
      </c>
      <c r="FV275">
        <v>0.23979600000000001</v>
      </c>
      <c r="FW275">
        <v>18.8185</v>
      </c>
      <c r="FX275" s="1">
        <v>3.9372699999999997E-2</v>
      </c>
      <c r="FY275" s="1">
        <v>26.815460000000002</v>
      </c>
      <c r="FZ275">
        <v>0.2375516</v>
      </c>
      <c r="GA275">
        <v>19.14104</v>
      </c>
      <c r="GB275" s="1">
        <v>3.5050440000000002E-2</v>
      </c>
      <c r="GC275" s="1">
        <v>24.035630000000001</v>
      </c>
      <c r="GD275">
        <v>0.2356258</v>
      </c>
      <c r="GE275">
        <v>19.191569999999999</v>
      </c>
      <c r="GF275" s="1">
        <v>3.0830139999999999E-2</v>
      </c>
      <c r="GG275" s="1">
        <v>21.269269999999999</v>
      </c>
      <c r="GH275">
        <v>0.2340391</v>
      </c>
      <c r="GI275">
        <v>18.994219999999999</v>
      </c>
      <c r="GJ275" s="1">
        <v>2.685102E-2</v>
      </c>
      <c r="GK275" s="1">
        <v>18.614599999999999</v>
      </c>
      <c r="GL275">
        <v>0.23274890000000001</v>
      </c>
      <c r="GM275">
        <v>18.680980000000002</v>
      </c>
      <c r="GN275" s="1">
        <v>2.3254690000000001E-2</v>
      </c>
      <c r="GO275" s="1">
        <v>16.18215</v>
      </c>
      <c r="GP275">
        <v>0.23173089999999999</v>
      </c>
      <c r="GQ275">
        <v>18.367010000000001</v>
      </c>
      <c r="GR275" s="1">
        <v>2.0137240000000001E-2</v>
      </c>
      <c r="GS275" s="1">
        <v>14.048170000000001</v>
      </c>
      <c r="GT275">
        <v>0.23095099999999999</v>
      </c>
      <c r="GU275">
        <v>18.766210000000001</v>
      </c>
      <c r="GV275" s="1">
        <v>1.7507180000000001E-2</v>
      </c>
      <c r="GW275" s="1">
        <v>12.235799999999999</v>
      </c>
      <c r="GX275">
        <v>0.23037070000000001</v>
      </c>
      <c r="GY275">
        <v>19.230709999999998</v>
      </c>
      <c r="GZ275" s="1">
        <v>1.5309150000000001E-2</v>
      </c>
      <c r="HA275" s="1">
        <v>10.711510000000001</v>
      </c>
      <c r="HB275">
        <v>0.22995679999999999</v>
      </c>
      <c r="HC275">
        <v>19.727989999999998</v>
      </c>
      <c r="HD275" s="1">
        <v>1.341768E-2</v>
      </c>
      <c r="HE275" s="1">
        <v>9.3978889999999993</v>
      </c>
      <c r="HF275">
        <v>0.22967989999999999</v>
      </c>
      <c r="HG275">
        <v>20.331330000000001</v>
      </c>
      <c r="HH275" s="1">
        <v>1.1682949999999999E-2</v>
      </c>
      <c r="HI275" s="1">
        <v>8.1938279999999999</v>
      </c>
      <c r="HJ275">
        <v>0.2295189</v>
      </c>
      <c r="HK275">
        <v>20.638770000000001</v>
      </c>
      <c r="HL275" s="1">
        <v>9.9835440000000004E-3</v>
      </c>
      <c r="HM275" s="1">
        <v>7.0150980000000001</v>
      </c>
      <c r="HN275">
        <v>0.22944239999999999</v>
      </c>
      <c r="HO275">
        <v>20.39293</v>
      </c>
      <c r="HP275" s="1">
        <v>8.2927899999999995E-3</v>
      </c>
      <c r="HQ275" s="1">
        <v>5.8394709999999996</v>
      </c>
      <c r="HR275">
        <v>0.22942699999999999</v>
      </c>
      <c r="HS275">
        <v>20.001639999999998</v>
      </c>
      <c r="HT275" s="1">
        <v>6.6881900000000001E-3</v>
      </c>
      <c r="HU275" s="1">
        <v>4.7181839999999999</v>
      </c>
      <c r="HV275">
        <v>0.2294638</v>
      </c>
      <c r="HW275">
        <v>19.508510000000001</v>
      </c>
      <c r="HX275" s="1">
        <v>5.292476E-3</v>
      </c>
      <c r="HY275" s="1">
        <v>3.7361870000000001</v>
      </c>
      <c r="HZ275">
        <v>0.2295362</v>
      </c>
      <c r="IA275">
        <v>19.646529999999998</v>
      </c>
      <c r="IB275" s="1">
        <v>4.1892300000000004E-3</v>
      </c>
      <c r="IC275" s="1">
        <v>2.955203</v>
      </c>
      <c r="ID275">
        <v>0.22961690000000001</v>
      </c>
      <c r="IE275">
        <v>20.206700000000001</v>
      </c>
      <c r="IF275" s="1">
        <v>3.3884869999999999E-3</v>
      </c>
      <c r="IG275" s="1">
        <v>2.3851789999999999</v>
      </c>
      <c r="IH275">
        <v>0.229716</v>
      </c>
      <c r="II275">
        <v>20.841190000000001</v>
      </c>
      <c r="IJ275" s="1">
        <v>2.83899E-3</v>
      </c>
      <c r="IK275" s="1">
        <v>1.992834</v>
      </c>
      <c r="IL275">
        <v>0.22980590000000001</v>
      </c>
      <c r="IM275">
        <v>21.519020000000001</v>
      </c>
      <c r="IN275" s="1">
        <v>2.4669879999999998E-3</v>
      </c>
      <c r="IO275" s="1">
        <v>1.727241</v>
      </c>
      <c r="IP275">
        <v>0.22989209999999999</v>
      </c>
      <c r="IQ275">
        <v>21.758669999999999</v>
      </c>
      <c r="IR275" s="1">
        <v>2.2057209999999999E-3</v>
      </c>
      <c r="IS275" s="1">
        <v>1.5413289999999999</v>
      </c>
      <c r="IT275">
        <v>0.2299725</v>
      </c>
      <c r="IU275">
        <v>21.51595</v>
      </c>
      <c r="IV275" s="1">
        <v>2.0083599999999998E-3</v>
      </c>
      <c r="IW275" s="1">
        <v>1.4017679999999999</v>
      </c>
      <c r="IX275">
        <v>0.2300384</v>
      </c>
      <c r="IY275">
        <v>21.191109999999998</v>
      </c>
      <c r="IZ275" s="1">
        <v>1.8498989999999999E-3</v>
      </c>
      <c r="JA275" s="1">
        <v>1.290081</v>
      </c>
      <c r="JB275">
        <v>0.23009309999999999</v>
      </c>
      <c r="JC275">
        <v>20.813030000000001</v>
      </c>
      <c r="JD275" s="1">
        <v>1.7185309999999999E-3</v>
      </c>
      <c r="JE275" s="1">
        <v>1.197646</v>
      </c>
      <c r="JF275">
        <v>0.2301359</v>
      </c>
      <c r="JG275">
        <v>20.817299999999999</v>
      </c>
      <c r="JH275" s="1">
        <v>1.6086150000000001E-3</v>
      </c>
      <c r="JI275" s="1">
        <v>1.120438</v>
      </c>
      <c r="JJ275">
        <v>0.23017399999999999</v>
      </c>
      <c r="JK275">
        <v>20.853079999999999</v>
      </c>
      <c r="JL275" s="1">
        <v>1.5170990000000001E-3</v>
      </c>
      <c r="JM275" s="1">
        <v>1.056009</v>
      </c>
      <c r="JN275">
        <v>0.23020260000000001</v>
      </c>
      <c r="JO275">
        <v>21.046759999999999</v>
      </c>
      <c r="JP275" s="1">
        <v>1.4408240000000001E-3</v>
      </c>
      <c r="JQ275" s="1">
        <v>1.0024759999999999</v>
      </c>
      <c r="JR275">
        <v>0.2302217</v>
      </c>
      <c r="JS275">
        <v>21.100729999999999</v>
      </c>
      <c r="JT275" s="1">
        <v>1.378415E-3</v>
      </c>
      <c r="JU275" s="1">
        <v>0.95848169999999999</v>
      </c>
      <c r="JV275">
        <v>0.2302361</v>
      </c>
      <c r="JW275">
        <v>20.990819999999999</v>
      </c>
      <c r="JX275" s="1">
        <v>1.32792E-3</v>
      </c>
      <c r="JY275" s="1">
        <v>0.92299799999999999</v>
      </c>
      <c r="JZ275">
        <v>0.23024539999999999</v>
      </c>
      <c r="KA275">
        <v>20.831949999999999</v>
      </c>
      <c r="KB275" s="1">
        <v>1.28706E-3</v>
      </c>
      <c r="KC275" s="1">
        <v>0.89423459999999999</v>
      </c>
      <c r="KD275">
        <v>0.2302516</v>
      </c>
      <c r="KE275">
        <v>20.547969999999999</v>
      </c>
      <c r="KF275" s="1">
        <v>1.251509E-3</v>
      </c>
      <c r="KG275" s="1">
        <v>0.86943530000000002</v>
      </c>
      <c r="KH275">
        <v>0.23025329999999999</v>
      </c>
      <c r="KI275">
        <v>20.109220000000001</v>
      </c>
      <c r="KJ275" s="1">
        <v>1.2171180000000001E-3</v>
      </c>
      <c r="KK275" s="1">
        <v>0.84561269999999999</v>
      </c>
      <c r="KL275">
        <v>0.23025609999999999</v>
      </c>
      <c r="KM275">
        <v>20.091670000000001</v>
      </c>
      <c r="KN275" s="1">
        <v>1.1808929999999999E-3</v>
      </c>
      <c r="KO275" s="1">
        <v>0.82055650000000002</v>
      </c>
      <c r="KP275">
        <v>0.23025889999999999</v>
      </c>
      <c r="KQ275">
        <v>19.99071</v>
      </c>
      <c r="KR275" s="1">
        <v>1.1418800000000001E-3</v>
      </c>
      <c r="KS275" s="1">
        <v>0.79359480000000004</v>
      </c>
      <c r="KT275">
        <v>0.23026489999999999</v>
      </c>
      <c r="KU275">
        <v>20.034420000000001</v>
      </c>
      <c r="KV275" s="1">
        <v>1.100623E-3</v>
      </c>
      <c r="KW275" s="1">
        <v>0.76508960000000004</v>
      </c>
      <c r="KX275">
        <v>0.23026559999999999</v>
      </c>
      <c r="KY275">
        <v>20.329509999999999</v>
      </c>
      <c r="KZ275" s="1">
        <v>1.0584990000000001E-3</v>
      </c>
      <c r="LA275" s="1">
        <v>0.73589020000000005</v>
      </c>
      <c r="LB275">
        <v>0.23026460000000001</v>
      </c>
      <c r="LC275">
        <v>20.44135</v>
      </c>
      <c r="LD275" s="1">
        <v>1.016638E-3</v>
      </c>
      <c r="LE275" s="1">
        <v>0.70683569999999996</v>
      </c>
      <c r="LF275">
        <v>0.2302631</v>
      </c>
      <c r="LG275">
        <v>20.190359999999998</v>
      </c>
      <c r="LH275" s="1">
        <v>9.7592689999999999E-4</v>
      </c>
      <c r="LI275" s="1">
        <v>0.67849570000000003</v>
      </c>
      <c r="LJ275">
        <v>0.230269</v>
      </c>
      <c r="LK275">
        <v>19.76529</v>
      </c>
      <c r="LL275" s="1">
        <v>9.3665290000000004E-4</v>
      </c>
      <c r="LM275" s="1">
        <v>0.65122599999999997</v>
      </c>
      <c r="LN275">
        <v>0.23026720000000001</v>
      </c>
      <c r="LO275">
        <v>19.343610000000002</v>
      </c>
      <c r="LP275" s="1">
        <v>8.9903979999999997E-4</v>
      </c>
      <c r="LQ275" s="1">
        <v>0.62511550000000005</v>
      </c>
      <c r="LR275">
        <v>0.23026440000000001</v>
      </c>
      <c r="LS275">
        <v>19.674250000000001</v>
      </c>
      <c r="LT275" s="1">
        <v>8.6325270000000003E-4</v>
      </c>
      <c r="LU275" s="1">
        <v>0.60020450000000003</v>
      </c>
      <c r="LV275">
        <v>0.2302659</v>
      </c>
      <c r="LW275">
        <v>20.055430000000001</v>
      </c>
      <c r="LX275" s="1">
        <v>8.29166E-4</v>
      </c>
      <c r="LY275" s="1">
        <v>0.5764937</v>
      </c>
      <c r="LZ275">
        <v>0.2302688</v>
      </c>
      <c r="MA275">
        <v>20.47278</v>
      </c>
      <c r="MB275" s="1">
        <v>7.9665580000000001E-4</v>
      </c>
      <c r="MC275" s="1">
        <v>0.55385620000000002</v>
      </c>
      <c r="MD275">
        <v>0.230266</v>
      </c>
      <c r="ME275">
        <v>21.15287</v>
      </c>
      <c r="MF275" s="1">
        <v>7.6555649999999998E-4</v>
      </c>
      <c r="MG275" s="1">
        <v>0.53223220000000004</v>
      </c>
      <c r="MH275">
        <v>0.23026489999999999</v>
      </c>
      <c r="MI275">
        <v>21.390350000000002</v>
      </c>
      <c r="MJ275" s="1">
        <v>7.3576550000000005E-4</v>
      </c>
      <c r="MK275" s="1">
        <v>0.51152560000000002</v>
      </c>
      <c r="ML275">
        <v>0.2302575</v>
      </c>
      <c r="MM275">
        <v>20.982199999999999</v>
      </c>
      <c r="MN275" s="1">
        <v>7.0734859999999999E-4</v>
      </c>
      <c r="MO275" s="1">
        <v>0.49173519999999998</v>
      </c>
      <c r="MP275">
        <v>0.23024629999999999</v>
      </c>
      <c r="MQ275">
        <v>20.582329999999999</v>
      </c>
      <c r="MR275" s="1">
        <v>6.8016560000000003E-4</v>
      </c>
      <c r="MS275" s="1">
        <v>0.47287119999999999</v>
      </c>
      <c r="MT275">
        <v>0.2302273</v>
      </c>
      <c r="MU275">
        <v>20.157920000000001</v>
      </c>
      <c r="MV275" s="1">
        <v>6.5437990000000005E-4</v>
      </c>
      <c r="MW275" s="1">
        <v>0.4549571</v>
      </c>
      <c r="MX275">
        <v>0.23019249999999999</v>
      </c>
      <c r="MY275">
        <v>20.460249999999998</v>
      </c>
      <c r="MZ275" s="1">
        <v>6.2977420000000001E-4</v>
      </c>
      <c r="NA275" s="1">
        <v>0.4378783</v>
      </c>
      <c r="NB275">
        <v>0.2301426</v>
      </c>
      <c r="NC275">
        <v>20.947769999999998</v>
      </c>
      <c r="ND275" s="1">
        <v>6.0620900000000002E-4</v>
      </c>
      <c r="NE275" s="1">
        <v>0.42157709999999998</v>
      </c>
      <c r="NF275">
        <v>0.23008129999999999</v>
      </c>
      <c r="NG275">
        <v>21.38205</v>
      </c>
      <c r="NH275" s="1">
        <v>5.8374839999999996E-4</v>
      </c>
      <c r="NI275" s="1">
        <v>0.40603220000000001</v>
      </c>
      <c r="NJ275">
        <v>0.23000100000000001</v>
      </c>
      <c r="NK275">
        <v>21.91572</v>
      </c>
      <c r="NL275" s="1">
        <v>5.623456E-4</v>
      </c>
      <c r="NM275" s="1">
        <v>0.39122040000000002</v>
      </c>
      <c r="NN275">
        <v>0.22990260000000001</v>
      </c>
      <c r="NO275">
        <v>22.000309999999999</v>
      </c>
      <c r="NP275" s="1">
        <v>5.4200940000000001E-4</v>
      </c>
      <c r="NQ275" s="1">
        <v>0.37716040000000001</v>
      </c>
      <c r="NR275">
        <v>0.22978589999999999</v>
      </c>
      <c r="NS275">
        <v>21.705359999999999</v>
      </c>
      <c r="NT275" s="1">
        <v>5.2265769999999996E-4</v>
      </c>
      <c r="NU275" s="1">
        <v>0.36381340000000001</v>
      </c>
      <c r="NV275">
        <v>0.22966059999999999</v>
      </c>
      <c r="NW275">
        <v>21.386379999999999</v>
      </c>
      <c r="NX275" s="1">
        <v>5.0422040000000002E-4</v>
      </c>
      <c r="NY275" s="1">
        <v>0.3511029</v>
      </c>
      <c r="NZ275">
        <v>0.22952520000000001</v>
      </c>
      <c r="OA275">
        <v>21.065190000000001</v>
      </c>
      <c r="OB275" s="1">
        <v>4.8658769999999999E-4</v>
      </c>
      <c r="OC275" s="1">
        <v>0.33896100000000001</v>
      </c>
      <c r="OD275">
        <v>0.22938500000000001</v>
      </c>
      <c r="OE275">
        <v>20.835619999999999</v>
      </c>
      <c r="OF275" s="1">
        <v>4.6975739999999998E-4</v>
      </c>
      <c r="OG275" s="1">
        <v>0.32735779999999998</v>
      </c>
      <c r="OH275">
        <v>0.22925219999999999</v>
      </c>
      <c r="OI275">
        <v>21.12322</v>
      </c>
      <c r="OJ275" s="1">
        <v>4.5366450000000001E-4</v>
      </c>
      <c r="OK275" s="1">
        <v>0.31627939999999999</v>
      </c>
    </row>
    <row r="276" spans="1:401" x14ac:dyDescent="0.35">
      <c r="A276">
        <v>282</v>
      </c>
      <c r="B276" t="s">
        <v>4</v>
      </c>
      <c r="C276" t="s">
        <v>181</v>
      </c>
      <c r="D276" t="s">
        <v>282</v>
      </c>
      <c r="E276">
        <v>787.12159999999994</v>
      </c>
      <c r="F276">
        <v>0.91893420000000003</v>
      </c>
      <c r="G276">
        <v>17.437390000000001</v>
      </c>
      <c r="H276">
        <v>0</v>
      </c>
      <c r="I276">
        <v>0</v>
      </c>
      <c r="J276">
        <v>0.91654239999999998</v>
      </c>
      <c r="K276">
        <v>17.484300000000001</v>
      </c>
      <c r="L276">
        <v>0</v>
      </c>
      <c r="M276">
        <v>0</v>
      </c>
      <c r="N276">
        <v>0.91410049999999998</v>
      </c>
      <c r="O276">
        <v>18.012910000000002</v>
      </c>
      <c r="P276">
        <v>0</v>
      </c>
      <c r="Q276">
        <v>0</v>
      </c>
      <c r="R276">
        <v>0.91161499999999995</v>
      </c>
      <c r="S276">
        <v>18.228529999999999</v>
      </c>
      <c r="T276">
        <v>0</v>
      </c>
      <c r="U276">
        <v>0</v>
      </c>
      <c r="V276">
        <v>0.90903319999999999</v>
      </c>
      <c r="W276">
        <v>18.4099</v>
      </c>
      <c r="X276">
        <v>0</v>
      </c>
      <c r="Y276">
        <v>0</v>
      </c>
      <c r="Z276">
        <v>0.90644239999999998</v>
      </c>
      <c r="AA276">
        <v>18.043600000000001</v>
      </c>
      <c r="AB276">
        <v>0</v>
      </c>
      <c r="AC276">
        <v>0</v>
      </c>
      <c r="AD276">
        <v>0.90377030000000003</v>
      </c>
      <c r="AE276">
        <v>17.576799999999999</v>
      </c>
      <c r="AF276">
        <v>0</v>
      </c>
      <c r="AG276">
        <v>0</v>
      </c>
      <c r="AH276">
        <v>0.90101070000000005</v>
      </c>
      <c r="AI276">
        <v>17.217169999999999</v>
      </c>
      <c r="AJ276">
        <v>0</v>
      </c>
      <c r="AK276">
        <v>0</v>
      </c>
      <c r="AL276">
        <v>0.89818129999999996</v>
      </c>
      <c r="AM276">
        <v>17.021190000000001</v>
      </c>
      <c r="AN276">
        <v>0</v>
      </c>
      <c r="AO276">
        <v>0</v>
      </c>
      <c r="AP276">
        <v>0.89530960000000004</v>
      </c>
      <c r="AQ276">
        <v>17.028079999999999</v>
      </c>
      <c r="AR276">
        <v>0</v>
      </c>
      <c r="AS276">
        <v>0</v>
      </c>
      <c r="AT276">
        <v>0.89234259999999999</v>
      </c>
      <c r="AU276">
        <v>17.515920000000001</v>
      </c>
      <c r="AV276">
        <v>0</v>
      </c>
      <c r="AW276">
        <v>0</v>
      </c>
      <c r="AX276">
        <v>0.88929769999999997</v>
      </c>
      <c r="AY276">
        <v>17.677859999999999</v>
      </c>
      <c r="AZ276">
        <v>0</v>
      </c>
      <c r="BA276">
        <v>0</v>
      </c>
      <c r="BB276">
        <v>0.88627060000000002</v>
      </c>
      <c r="BC276">
        <v>17.63458</v>
      </c>
      <c r="BD276">
        <v>0</v>
      </c>
      <c r="BE276">
        <v>0</v>
      </c>
      <c r="BF276">
        <v>0.88323600000000002</v>
      </c>
      <c r="BG276">
        <v>17.490210000000001</v>
      </c>
      <c r="BH276">
        <v>0</v>
      </c>
      <c r="BI276">
        <v>0</v>
      </c>
      <c r="BJ276">
        <v>0.88017029999999996</v>
      </c>
      <c r="BK276">
        <v>17.041969999999999</v>
      </c>
      <c r="BL276" s="1">
        <v>5.933232E-21</v>
      </c>
      <c r="BM276" s="1">
        <v>1.250164E-18</v>
      </c>
      <c r="BN276">
        <v>0.87706189999999995</v>
      </c>
      <c r="BO276">
        <v>16.582000000000001</v>
      </c>
      <c r="BP276" s="1">
        <v>2.1964959999999999E-14</v>
      </c>
      <c r="BQ276" s="1">
        <v>4.4452799999999998E-12</v>
      </c>
      <c r="BR276">
        <v>0.87392650000000005</v>
      </c>
      <c r="BS276">
        <v>16.297879999999999</v>
      </c>
      <c r="BT276" s="1">
        <v>1.708058E-9</v>
      </c>
      <c r="BU276" s="1">
        <v>3.788788E-7</v>
      </c>
      <c r="BV276">
        <v>0.87079649999999997</v>
      </c>
      <c r="BW276">
        <v>16.577290000000001</v>
      </c>
      <c r="BX276" s="1">
        <v>1.7007019999999999E-6</v>
      </c>
      <c r="BY276" s="1">
        <v>3.937988E-4</v>
      </c>
      <c r="BZ276">
        <v>0.86762340000000004</v>
      </c>
      <c r="CA276">
        <v>17.247730000000001</v>
      </c>
      <c r="CB276" s="1">
        <v>2.8141409999999999E-4</v>
      </c>
      <c r="CC276" s="1">
        <v>6.7280679999999995E-2</v>
      </c>
      <c r="CD276">
        <v>0.86440729999999999</v>
      </c>
      <c r="CE276">
        <v>17.973929999999999</v>
      </c>
      <c r="CF276" s="1">
        <v>1.3827010000000001E-2</v>
      </c>
      <c r="CG276">
        <v>3.3988740000000002</v>
      </c>
      <c r="CH276">
        <v>0.86104000000000003</v>
      </c>
      <c r="CI276">
        <v>18.384699999999999</v>
      </c>
      <c r="CJ276">
        <v>0.26753139999999997</v>
      </c>
      <c r="CK276">
        <v>67.283820000000006</v>
      </c>
      <c r="CL276">
        <v>0.85748020000000003</v>
      </c>
      <c r="CM276">
        <v>18.13813</v>
      </c>
      <c r="CN276">
        <v>2.4254180000000001</v>
      </c>
      <c r="CO276">
        <v>622.72410000000002</v>
      </c>
      <c r="CP276">
        <v>0.85392170000000001</v>
      </c>
      <c r="CQ276">
        <v>17.515820000000001</v>
      </c>
      <c r="CR276">
        <v>11.6991</v>
      </c>
      <c r="CS276">
        <v>3058.2429999999999</v>
      </c>
      <c r="CT276">
        <v>0.85005470000000005</v>
      </c>
      <c r="CU276">
        <v>16.929120000000001</v>
      </c>
      <c r="CV276">
        <v>33.063879999999997</v>
      </c>
      <c r="CW276">
        <v>8787.8819999999996</v>
      </c>
      <c r="CX276">
        <v>0.8453946</v>
      </c>
      <c r="CY276">
        <v>16.544910000000002</v>
      </c>
      <c r="CZ276">
        <v>59.146599999999999</v>
      </c>
      <c r="DA276">
        <v>15960.09</v>
      </c>
      <c r="DB276">
        <v>0.84013899999999997</v>
      </c>
      <c r="DC276">
        <v>16.791810000000002</v>
      </c>
      <c r="DD276">
        <v>71.522289999999998</v>
      </c>
      <c r="DE276">
        <v>19544.21</v>
      </c>
      <c r="DF276">
        <v>0.8347116</v>
      </c>
      <c r="DG276">
        <v>17.480799999999999</v>
      </c>
      <c r="DH276">
        <v>61.744570000000003</v>
      </c>
      <c r="DI276">
        <v>17106.990000000002</v>
      </c>
      <c r="DJ276">
        <v>0.82869599999999999</v>
      </c>
      <c r="DK276">
        <v>18.08267</v>
      </c>
      <c r="DL276">
        <v>40.02722</v>
      </c>
      <c r="DM276">
        <v>11216.2</v>
      </c>
      <c r="DN276">
        <v>0.82224629999999999</v>
      </c>
      <c r="DO276">
        <v>18.550920000000001</v>
      </c>
      <c r="DP276">
        <v>20.355119999999999</v>
      </c>
      <c r="DQ276">
        <v>5761.8919999999998</v>
      </c>
      <c r="DR276">
        <v>0.81557950000000001</v>
      </c>
      <c r="DS276">
        <v>18.57085</v>
      </c>
      <c r="DT276">
        <v>8.4558400000000002</v>
      </c>
      <c r="DU276">
        <v>2415.2620000000002</v>
      </c>
      <c r="DV276">
        <v>0.80864650000000005</v>
      </c>
      <c r="DW276">
        <v>18.166889999999999</v>
      </c>
      <c r="DX276">
        <v>2.987752</v>
      </c>
      <c r="DY276">
        <v>859.8777</v>
      </c>
      <c r="DZ276">
        <v>0.80144769999999999</v>
      </c>
      <c r="EA276">
        <v>17.618079999999999</v>
      </c>
      <c r="EB276">
        <v>0.94796290000000005</v>
      </c>
      <c r="EC276">
        <v>274.40129999999999</v>
      </c>
      <c r="ED276">
        <v>0.79395009999999999</v>
      </c>
      <c r="EE276">
        <v>17.099720000000001</v>
      </c>
      <c r="EF276" s="1">
        <v>0.3011392</v>
      </c>
      <c r="EG276">
        <v>87.193399999999997</v>
      </c>
      <c r="EH276">
        <v>0.7862806</v>
      </c>
      <c r="EI276">
        <v>17.025749999999999</v>
      </c>
      <c r="EJ276" s="1">
        <v>0.1194509</v>
      </c>
      <c r="EK276">
        <v>34.31129</v>
      </c>
      <c r="EL276">
        <v>0.77940169999999998</v>
      </c>
      <c r="EM276">
        <v>17.38916</v>
      </c>
      <c r="EN276" s="1">
        <v>7.3110839999999996E-2</v>
      </c>
      <c r="EO276">
        <v>20.7592</v>
      </c>
      <c r="EP276">
        <v>0.77249820000000002</v>
      </c>
      <c r="EQ276">
        <v>18.002700000000001</v>
      </c>
      <c r="ER276" s="1">
        <v>6.2649650000000001E-2</v>
      </c>
      <c r="ES276" s="1">
        <v>17.70842</v>
      </c>
      <c r="ET276">
        <v>0.76535319999999996</v>
      </c>
      <c r="EU276">
        <v>18.563199999999998</v>
      </c>
      <c r="EV276" s="1">
        <v>6.0880879999999998E-2</v>
      </c>
      <c r="EW276" s="1">
        <v>17.225300000000001</v>
      </c>
      <c r="EX276">
        <v>0.75825310000000001</v>
      </c>
      <c r="EY276">
        <v>18.630939999999999</v>
      </c>
      <c r="EZ276" s="1">
        <v>6.0368280000000003E-2</v>
      </c>
      <c r="FA276" s="1">
        <v>17.13062</v>
      </c>
      <c r="FB276">
        <v>0.75213260000000004</v>
      </c>
      <c r="FC276">
        <v>18.333379999999998</v>
      </c>
      <c r="FD276" s="1">
        <v>5.903245E-2</v>
      </c>
      <c r="FE276" s="1">
        <v>16.791910000000001</v>
      </c>
      <c r="FF276">
        <v>0.74665000000000004</v>
      </c>
      <c r="FG276">
        <v>17.89526</v>
      </c>
      <c r="FH276" s="1">
        <v>5.6372499999999999E-2</v>
      </c>
      <c r="FI276" s="1">
        <v>16.070589999999999</v>
      </c>
      <c r="FJ276">
        <v>0.74129710000000004</v>
      </c>
      <c r="FK276">
        <v>17.497769999999999</v>
      </c>
      <c r="FL276" s="1">
        <v>5.273336E-2</v>
      </c>
      <c r="FM276" s="1">
        <v>15.059229999999999</v>
      </c>
      <c r="FN276">
        <v>0.73627069999999994</v>
      </c>
      <c r="FO276">
        <v>17.85416</v>
      </c>
      <c r="FP276" s="1">
        <v>4.8582149999999998E-2</v>
      </c>
      <c r="FQ276" s="1">
        <v>13.89181</v>
      </c>
      <c r="FR276">
        <v>0.73188580000000003</v>
      </c>
      <c r="FS276">
        <v>18.35108</v>
      </c>
      <c r="FT276" s="1">
        <v>4.4265039999999999E-2</v>
      </c>
      <c r="FU276" s="1">
        <v>12.667999999999999</v>
      </c>
      <c r="FV276">
        <v>0.72789859999999995</v>
      </c>
      <c r="FW276">
        <v>18.809629999999999</v>
      </c>
      <c r="FX276" s="1">
        <v>3.9925740000000001E-2</v>
      </c>
      <c r="FY276" s="1">
        <v>11.435499999999999</v>
      </c>
      <c r="FZ276">
        <v>0.72426829999999998</v>
      </c>
      <c r="GA276">
        <v>19.12321</v>
      </c>
      <c r="GB276" s="1">
        <v>3.5608889999999997E-2</v>
      </c>
      <c r="GC276" s="1">
        <v>10.20743</v>
      </c>
      <c r="GD276">
        <v>0.72118539999999998</v>
      </c>
      <c r="GE276">
        <v>19.175039999999999</v>
      </c>
      <c r="GF276" s="1">
        <v>3.1379289999999997E-2</v>
      </c>
      <c r="GG276" s="1">
        <v>9.0009169999999994</v>
      </c>
      <c r="GH276">
        <v>0.71863779999999999</v>
      </c>
      <c r="GI276">
        <v>18.988019999999999</v>
      </c>
      <c r="GJ276" s="1">
        <v>2.7369319999999999E-2</v>
      </c>
      <c r="GK276" s="1">
        <v>7.853313</v>
      </c>
      <c r="GL276">
        <v>0.71657499999999996</v>
      </c>
      <c r="GM276">
        <v>18.68197</v>
      </c>
      <c r="GN276" s="1">
        <v>2.372084E-2</v>
      </c>
      <c r="GO276" s="1">
        <v>6.8071159999999997</v>
      </c>
      <c r="GP276">
        <v>0.71496979999999999</v>
      </c>
      <c r="GQ276">
        <v>18.40559</v>
      </c>
      <c r="GR276" s="1">
        <v>2.05404E-2</v>
      </c>
      <c r="GS276" s="1">
        <v>5.8928190000000003</v>
      </c>
      <c r="GT276">
        <v>0.7137384</v>
      </c>
      <c r="GU276">
        <v>18.804480000000002</v>
      </c>
      <c r="GV276" s="1">
        <v>1.7847089999999999E-2</v>
      </c>
      <c r="GW276" s="1">
        <v>5.1189390000000001</v>
      </c>
      <c r="GX276">
        <v>0.71284329999999996</v>
      </c>
      <c r="GY276">
        <v>19.275739999999999</v>
      </c>
      <c r="GZ276" s="1">
        <v>1.5596469999999999E-2</v>
      </c>
      <c r="HA276" s="1">
        <v>4.4715720000000001</v>
      </c>
      <c r="HB276">
        <v>0.71220019999999995</v>
      </c>
      <c r="HC276">
        <v>19.74708</v>
      </c>
      <c r="HD276" s="1">
        <v>1.367063E-2</v>
      </c>
      <c r="HE276" s="1">
        <v>3.9184760000000001</v>
      </c>
      <c r="HF276">
        <v>0.71180469999999996</v>
      </c>
      <c r="HG276">
        <v>20.340890000000002</v>
      </c>
      <c r="HH276" s="1">
        <v>1.1921940000000001E-2</v>
      </c>
      <c r="HI276" s="1">
        <v>3.41743</v>
      </c>
      <c r="HJ276">
        <v>0.71157599999999999</v>
      </c>
      <c r="HK276">
        <v>20.631060000000002</v>
      </c>
      <c r="HL276" s="1">
        <v>1.022196E-2</v>
      </c>
      <c r="HM276" s="1">
        <v>2.9314469999999999</v>
      </c>
      <c r="HN276">
        <v>0.71147389999999999</v>
      </c>
      <c r="HO276">
        <v>20.389749999999999</v>
      </c>
      <c r="HP276" s="1">
        <v>8.5280879999999996E-3</v>
      </c>
      <c r="HQ276" s="1">
        <v>2.447282</v>
      </c>
      <c r="HR276">
        <v>0.71150210000000003</v>
      </c>
      <c r="HS276">
        <v>20.010339999999999</v>
      </c>
      <c r="HT276" s="1">
        <v>6.9055799999999997E-3</v>
      </c>
      <c r="HU276" s="1">
        <v>1.9828840000000001</v>
      </c>
      <c r="HV276">
        <v>0.71159470000000002</v>
      </c>
      <c r="HW276">
        <v>19.55152</v>
      </c>
      <c r="HX276" s="1">
        <v>5.4750210000000001E-3</v>
      </c>
      <c r="HY276" s="1">
        <v>1.5724610000000001</v>
      </c>
      <c r="HZ276">
        <v>0.71171459999999998</v>
      </c>
      <c r="IA276">
        <v>19.697050000000001</v>
      </c>
      <c r="IB276" s="1">
        <v>4.3284329999999996E-3</v>
      </c>
      <c r="IC276" s="1">
        <v>1.2428399999999999</v>
      </c>
      <c r="ID276">
        <v>0.71187560000000005</v>
      </c>
      <c r="IE276">
        <v>20.238289999999999</v>
      </c>
      <c r="IF276" s="1">
        <v>3.4869010000000001E-3</v>
      </c>
      <c r="IG276" s="1">
        <v>1.0002960000000001</v>
      </c>
      <c r="IH276">
        <v>0.71204619999999996</v>
      </c>
      <c r="II276">
        <v>20.864270000000001</v>
      </c>
      <c r="IJ276" s="1">
        <v>2.9056279999999999E-3</v>
      </c>
      <c r="IK276" s="1">
        <v>0.83263160000000003</v>
      </c>
      <c r="IL276">
        <v>0.71220280000000002</v>
      </c>
      <c r="IM276">
        <v>21.5273</v>
      </c>
      <c r="IN276" s="1">
        <v>2.512402E-3</v>
      </c>
      <c r="IO276" s="1">
        <v>0.71915779999999996</v>
      </c>
      <c r="IP276">
        <v>0.71235199999999999</v>
      </c>
      <c r="IQ276">
        <v>21.75169</v>
      </c>
      <c r="IR276" s="1">
        <v>2.2383659999999999E-3</v>
      </c>
      <c r="IS276" s="1">
        <v>0.64020250000000001</v>
      </c>
      <c r="IT276">
        <v>0.71248639999999996</v>
      </c>
      <c r="IU276">
        <v>21.513269999999999</v>
      </c>
      <c r="IV276" s="1">
        <v>2.033665E-3</v>
      </c>
      <c r="IW276" s="1">
        <v>0.58141889999999996</v>
      </c>
      <c r="IX276">
        <v>0.71260460000000003</v>
      </c>
      <c r="IY276">
        <v>21.200299999999999</v>
      </c>
      <c r="IZ276" s="1">
        <v>1.8705690000000001E-3</v>
      </c>
      <c r="JA276" s="1">
        <v>0.5346168</v>
      </c>
      <c r="JB276">
        <v>0.71266039999999997</v>
      </c>
      <c r="JC276">
        <v>20.847149999999999</v>
      </c>
      <c r="JD276" s="1">
        <v>1.735742E-3</v>
      </c>
      <c r="JE276" s="1">
        <v>0.49596649999999998</v>
      </c>
      <c r="JF276">
        <v>0.71273719999999996</v>
      </c>
      <c r="JG276">
        <v>20.86131</v>
      </c>
      <c r="JH276" s="1">
        <v>1.6229739999999999E-3</v>
      </c>
      <c r="JI276" s="1">
        <v>0.46367740000000002</v>
      </c>
      <c r="JJ276">
        <v>0.71281799999999995</v>
      </c>
      <c r="JK276">
        <v>20.887889999999999</v>
      </c>
      <c r="JL276" s="1">
        <v>1.529096E-3</v>
      </c>
      <c r="JM276" s="1">
        <v>0.43672739999999999</v>
      </c>
      <c r="JN276">
        <v>0.71284239999999999</v>
      </c>
      <c r="JO276">
        <v>21.057490000000001</v>
      </c>
      <c r="JP276" s="1">
        <v>1.450741E-3</v>
      </c>
      <c r="JQ276" s="1">
        <v>0.41430169999999999</v>
      </c>
      <c r="JR276">
        <v>0.71288899999999999</v>
      </c>
      <c r="JS276">
        <v>21.095659999999999</v>
      </c>
      <c r="JT276" s="1">
        <v>1.3865069999999999E-3</v>
      </c>
      <c r="JU276" s="1">
        <v>0.39584200000000003</v>
      </c>
      <c r="JV276">
        <v>0.71291700000000002</v>
      </c>
      <c r="JW276">
        <v>20.9771</v>
      </c>
      <c r="JX276" s="1">
        <v>1.334446E-3</v>
      </c>
      <c r="JY276" s="1">
        <v>0.3809322</v>
      </c>
      <c r="JZ276">
        <v>0.71293660000000003</v>
      </c>
      <c r="KA276">
        <v>20.8278</v>
      </c>
      <c r="KB276" s="1">
        <v>1.2924189999999999E-3</v>
      </c>
      <c r="KC276" s="1">
        <v>0.36885990000000002</v>
      </c>
      <c r="KD276">
        <v>0.71291720000000003</v>
      </c>
      <c r="KE276">
        <v>20.559439999999999</v>
      </c>
      <c r="KF276" s="1">
        <v>1.2563089999999999E-3</v>
      </c>
      <c r="KG276" s="1">
        <v>0.35856169999999998</v>
      </c>
      <c r="KH276">
        <v>0.71293410000000002</v>
      </c>
      <c r="KI276">
        <v>20.144259999999999</v>
      </c>
      <c r="KJ276" s="1">
        <v>1.22196E-3</v>
      </c>
      <c r="KK276" s="1">
        <v>0.3487692</v>
      </c>
      <c r="KL276">
        <v>0.71295439999999999</v>
      </c>
      <c r="KM276">
        <v>20.14132</v>
      </c>
      <c r="KN276" s="1">
        <v>1.186086E-3</v>
      </c>
      <c r="KO276" s="1">
        <v>0.33854430000000002</v>
      </c>
      <c r="KP276">
        <v>0.71294930000000001</v>
      </c>
      <c r="KQ276">
        <v>20.031210000000002</v>
      </c>
      <c r="KR276" s="1">
        <v>1.147468E-3</v>
      </c>
      <c r="KS276" s="1">
        <v>0.32755079999999998</v>
      </c>
      <c r="KT276">
        <v>0.71296110000000001</v>
      </c>
      <c r="KU276">
        <v>20.047709999999999</v>
      </c>
      <c r="KV276" s="1">
        <v>1.106468E-3</v>
      </c>
      <c r="KW276" s="1">
        <v>0.31588490000000002</v>
      </c>
      <c r="KX276">
        <v>0.7129664</v>
      </c>
      <c r="KY276">
        <v>20.33811</v>
      </c>
      <c r="KZ276" s="1">
        <v>1.064394E-3</v>
      </c>
      <c r="LA276" s="1">
        <v>0.30388749999999998</v>
      </c>
      <c r="LB276">
        <v>0.71296530000000002</v>
      </c>
      <c r="LC276">
        <v>20.435490000000001</v>
      </c>
      <c r="LD276" s="1">
        <v>1.022436E-3</v>
      </c>
      <c r="LE276" s="1">
        <v>0.29191699999999998</v>
      </c>
      <c r="LF276">
        <v>0.71296530000000002</v>
      </c>
      <c r="LG276">
        <v>20.188230000000001</v>
      </c>
      <c r="LH276" s="1">
        <v>9.8155669999999999E-4</v>
      </c>
      <c r="LI276" s="1">
        <v>0.28022599999999998</v>
      </c>
      <c r="LJ276">
        <v>0.71295109999999995</v>
      </c>
      <c r="LK276">
        <v>19.78171</v>
      </c>
      <c r="LL276" s="1">
        <v>9.4204170000000004E-4</v>
      </c>
      <c r="LM276" s="1">
        <v>0.26896520000000002</v>
      </c>
      <c r="LN276">
        <v>0.71296479999999995</v>
      </c>
      <c r="LO276">
        <v>19.401499999999999</v>
      </c>
      <c r="LP276" s="1">
        <v>9.0418970000000003E-4</v>
      </c>
      <c r="LQ276" s="1">
        <v>0.25817390000000001</v>
      </c>
      <c r="LR276">
        <v>0.71296479999999995</v>
      </c>
      <c r="LS276">
        <v>19.734909999999999</v>
      </c>
      <c r="LT276" s="1">
        <v>8.6815139999999998E-4</v>
      </c>
      <c r="LU276" s="1">
        <v>0.24787429999999999</v>
      </c>
      <c r="LV276">
        <v>0.71297010000000005</v>
      </c>
      <c r="LW276">
        <v>20.103090000000002</v>
      </c>
      <c r="LX276" s="1">
        <v>8.3384119999999995E-4</v>
      </c>
      <c r="LY276" s="1">
        <v>0.23807539999999999</v>
      </c>
      <c r="LZ276">
        <v>0.71294550000000001</v>
      </c>
      <c r="MA276">
        <v>20.502690000000001</v>
      </c>
      <c r="MB276" s="1">
        <v>8.0111970000000001E-4</v>
      </c>
      <c r="MC276" s="1">
        <v>0.2287257</v>
      </c>
      <c r="MD276">
        <v>0.71294120000000005</v>
      </c>
      <c r="ME276">
        <v>21.168839999999999</v>
      </c>
      <c r="MF276" s="1">
        <v>7.698208E-4</v>
      </c>
      <c r="MG276" s="1">
        <v>0.21978900000000001</v>
      </c>
      <c r="MH276">
        <v>0.71295620000000004</v>
      </c>
      <c r="MI276">
        <v>21.386189999999999</v>
      </c>
      <c r="MJ276" s="1">
        <v>7.3985459999999996E-4</v>
      </c>
      <c r="MK276" s="1">
        <v>0.21123500000000001</v>
      </c>
      <c r="ML276">
        <v>0.71293680000000004</v>
      </c>
      <c r="MM276">
        <v>20.986599999999999</v>
      </c>
      <c r="MN276" s="1">
        <v>7.1125240000000003E-4</v>
      </c>
      <c r="MO276" s="1">
        <v>0.2030515</v>
      </c>
      <c r="MP276">
        <v>0.7129105</v>
      </c>
      <c r="MQ276">
        <v>20.590450000000001</v>
      </c>
      <c r="MR276" s="1">
        <v>6.8387880000000002E-4</v>
      </c>
      <c r="MS276" s="1">
        <v>0.19524929999999999</v>
      </c>
      <c r="MT276">
        <v>0.71287860000000003</v>
      </c>
      <c r="MU276">
        <v>20.208819999999999</v>
      </c>
      <c r="MV276" s="1">
        <v>6.5791890000000005E-4</v>
      </c>
      <c r="MW276" s="1">
        <v>0.18783749999999999</v>
      </c>
      <c r="MX276">
        <v>0.71281119999999998</v>
      </c>
      <c r="MY276">
        <v>20.510439999999999</v>
      </c>
      <c r="MZ276" s="1">
        <v>6.3315089999999995E-4</v>
      </c>
      <c r="NA276" s="1">
        <v>0.1807676</v>
      </c>
      <c r="NB276">
        <v>0.71271830000000003</v>
      </c>
      <c r="NC276">
        <v>20.99906</v>
      </c>
      <c r="ND276" s="1">
        <v>6.0943420000000002E-4</v>
      </c>
      <c r="NE276" s="1">
        <v>0.17401700000000001</v>
      </c>
      <c r="NF276">
        <v>0.71262409999999998</v>
      </c>
      <c r="NG276">
        <v>21.425470000000001</v>
      </c>
      <c r="NH276" s="1">
        <v>5.8683230000000002E-4</v>
      </c>
      <c r="NI276" s="1">
        <v>0.1675729</v>
      </c>
      <c r="NJ276">
        <v>0.71247910000000003</v>
      </c>
      <c r="NK276">
        <v>21.924900000000001</v>
      </c>
      <c r="NL276" s="1">
        <v>5.6527979999999997E-4</v>
      </c>
      <c r="NM276" s="1">
        <v>0.16142380000000001</v>
      </c>
      <c r="NN276">
        <v>0.71230499999999997</v>
      </c>
      <c r="NO276">
        <v>21.99879</v>
      </c>
      <c r="NP276" s="1">
        <v>5.4479189999999996E-4</v>
      </c>
      <c r="NQ276" s="1">
        <v>0.15557840000000001</v>
      </c>
      <c r="NR276">
        <v>0.71208260000000001</v>
      </c>
      <c r="NS276">
        <v>21.703880000000002</v>
      </c>
      <c r="NT276" s="1">
        <v>5.2530779999999998E-4</v>
      </c>
      <c r="NU276" s="1">
        <v>0.15002699999999999</v>
      </c>
      <c r="NV276">
        <v>0.71187630000000002</v>
      </c>
      <c r="NW276">
        <v>21.394919999999999</v>
      </c>
      <c r="NX276" s="1">
        <v>5.0674759999999998E-4</v>
      </c>
      <c r="NY276" s="1">
        <v>0.14473430000000001</v>
      </c>
      <c r="NZ276">
        <v>0.71164349999999998</v>
      </c>
      <c r="OA276">
        <v>21.088249999999999</v>
      </c>
      <c r="OB276" s="1">
        <v>4.8900280000000005E-4</v>
      </c>
      <c r="OC276" s="1">
        <v>0.139683</v>
      </c>
      <c r="OD276">
        <v>0.7113912</v>
      </c>
      <c r="OE276">
        <v>20.87519</v>
      </c>
      <c r="OF276" s="1">
        <v>4.7206400000000001E-4</v>
      </c>
      <c r="OG276" s="1">
        <v>0.13485040000000001</v>
      </c>
      <c r="OH276">
        <v>0.71118130000000002</v>
      </c>
      <c r="OI276">
        <v>21.13505</v>
      </c>
      <c r="OJ276" s="1">
        <v>4.5586580000000002E-4</v>
      </c>
      <c r="OK276" s="1">
        <v>0.1302364</v>
      </c>
    </row>
    <row r="277" spans="1:401" x14ac:dyDescent="0.35">
      <c r="A277">
        <v>283</v>
      </c>
      <c r="B277" t="s">
        <v>4</v>
      </c>
      <c r="C277" t="s">
        <v>181</v>
      </c>
      <c r="D277" t="s">
        <v>283</v>
      </c>
      <c r="E277">
        <v>786.52120000000002</v>
      </c>
      <c r="F277">
        <v>0.88782439999999996</v>
      </c>
      <c r="G277">
        <v>17.434200000000001</v>
      </c>
      <c r="H277">
        <v>0</v>
      </c>
      <c r="I277">
        <v>0</v>
      </c>
      <c r="J277">
        <v>0.88685480000000005</v>
      </c>
      <c r="K277">
        <v>17.485199999999999</v>
      </c>
      <c r="L277">
        <v>0</v>
      </c>
      <c r="M277">
        <v>0</v>
      </c>
      <c r="N277">
        <v>0.88589169999999995</v>
      </c>
      <c r="O277">
        <v>18.01763</v>
      </c>
      <c r="P277">
        <v>0</v>
      </c>
      <c r="Q277">
        <v>0</v>
      </c>
      <c r="R277">
        <v>0.88485000000000003</v>
      </c>
      <c r="S277">
        <v>18.24596</v>
      </c>
      <c r="T277">
        <v>0</v>
      </c>
      <c r="U277">
        <v>0</v>
      </c>
      <c r="V277">
        <v>0.88382099999999997</v>
      </c>
      <c r="W277">
        <v>18.432639999999999</v>
      </c>
      <c r="X277">
        <v>0</v>
      </c>
      <c r="Y277">
        <v>0</v>
      </c>
      <c r="Z277">
        <v>0.8827661</v>
      </c>
      <c r="AA277">
        <v>18.075990000000001</v>
      </c>
      <c r="AB277">
        <v>0</v>
      </c>
      <c r="AC277">
        <v>0</v>
      </c>
      <c r="AD277">
        <v>0.88169160000000002</v>
      </c>
      <c r="AE277">
        <v>17.607099999999999</v>
      </c>
      <c r="AF277">
        <v>0</v>
      </c>
      <c r="AG277">
        <v>0</v>
      </c>
      <c r="AH277">
        <v>0.88057830000000004</v>
      </c>
      <c r="AI277">
        <v>17.23498</v>
      </c>
      <c r="AJ277">
        <v>0</v>
      </c>
      <c r="AK277">
        <v>0</v>
      </c>
      <c r="AL277">
        <v>0.87941939999999996</v>
      </c>
      <c r="AM277">
        <v>17.024239999999999</v>
      </c>
      <c r="AN277">
        <v>0</v>
      </c>
      <c r="AO277">
        <v>0</v>
      </c>
      <c r="AP277">
        <v>0.87822999999999996</v>
      </c>
      <c r="AQ277">
        <v>17.026779999999999</v>
      </c>
      <c r="AR277">
        <v>0</v>
      </c>
      <c r="AS277">
        <v>0</v>
      </c>
      <c r="AT277">
        <v>0.87705390000000005</v>
      </c>
      <c r="AU277">
        <v>17.513359999999999</v>
      </c>
      <c r="AV277">
        <v>0</v>
      </c>
      <c r="AW277">
        <v>0</v>
      </c>
      <c r="AX277">
        <v>0.87580020000000003</v>
      </c>
      <c r="AY277">
        <v>17.683140000000002</v>
      </c>
      <c r="AZ277">
        <v>0</v>
      </c>
      <c r="BA277">
        <v>0</v>
      </c>
      <c r="BB277">
        <v>0.87457470000000004</v>
      </c>
      <c r="BC277">
        <v>17.660499999999999</v>
      </c>
      <c r="BD277">
        <v>0</v>
      </c>
      <c r="BE277">
        <v>0</v>
      </c>
      <c r="BF277">
        <v>0.87338179999999999</v>
      </c>
      <c r="BG277">
        <v>17.515820000000001</v>
      </c>
      <c r="BH277">
        <v>0</v>
      </c>
      <c r="BI277">
        <v>0</v>
      </c>
      <c r="BJ277">
        <v>0.87213719999999995</v>
      </c>
      <c r="BK277">
        <v>17.066600000000001</v>
      </c>
      <c r="BL277" s="1">
        <v>3.4356629999999997E-21</v>
      </c>
      <c r="BM277" s="1">
        <v>6.4136940000000004E-19</v>
      </c>
      <c r="BN277">
        <v>0.8708863</v>
      </c>
      <c r="BO277">
        <v>16.599049999999998</v>
      </c>
      <c r="BP277" s="1">
        <v>8.0397389999999994E-15</v>
      </c>
      <c r="BQ277" s="1">
        <v>1.416948E-12</v>
      </c>
      <c r="BR277">
        <v>0.86963330000000005</v>
      </c>
      <c r="BS277">
        <v>16.306999999999999</v>
      </c>
      <c r="BT277" s="1">
        <v>1.066962E-9</v>
      </c>
      <c r="BU277" s="1">
        <v>2.1915689999999999E-7</v>
      </c>
      <c r="BV277">
        <v>0.86834840000000002</v>
      </c>
      <c r="BW277">
        <v>16.573789999999999</v>
      </c>
      <c r="BX277" s="1">
        <v>1.196219E-6</v>
      </c>
      <c r="BY277" s="1">
        <v>2.6191909999999998E-4</v>
      </c>
      <c r="BZ277">
        <v>0.86707400000000001</v>
      </c>
      <c r="CA277">
        <v>17.252130000000001</v>
      </c>
      <c r="CB277" s="1">
        <v>2.136102E-4</v>
      </c>
      <c r="CC277" s="1">
        <v>4.889106E-2</v>
      </c>
      <c r="CD277">
        <v>0.86575500000000005</v>
      </c>
      <c r="CE277">
        <v>17.990819999999999</v>
      </c>
      <c r="CF277" s="1">
        <v>1.1132639999999999E-2</v>
      </c>
      <c r="CG277">
        <v>2.6441300000000001</v>
      </c>
      <c r="CH277">
        <v>0.86437739999999996</v>
      </c>
      <c r="CI277">
        <v>18.41311</v>
      </c>
      <c r="CJ277">
        <v>0.22621169999999999</v>
      </c>
      <c r="CK277">
        <v>55.390830000000001</v>
      </c>
      <c r="CL277">
        <v>0.86304499999999995</v>
      </c>
      <c r="CM277">
        <v>18.17014</v>
      </c>
      <c r="CN277">
        <v>2.1389670000000001</v>
      </c>
      <c r="CO277">
        <v>538.18870000000004</v>
      </c>
      <c r="CP277">
        <v>0.86201130000000004</v>
      </c>
      <c r="CQ277">
        <v>17.55104</v>
      </c>
      <c r="CR277">
        <v>10.703189999999999</v>
      </c>
      <c r="CS277">
        <v>2757.6179999999999</v>
      </c>
      <c r="CT277">
        <v>0.86077650000000006</v>
      </c>
      <c r="CU277">
        <v>16.958410000000001</v>
      </c>
      <c r="CV277">
        <v>31.242540000000002</v>
      </c>
      <c r="CW277">
        <v>8226.1820000000007</v>
      </c>
      <c r="CX277">
        <v>0.85919540000000005</v>
      </c>
      <c r="CY277">
        <v>16.568860000000001</v>
      </c>
      <c r="CZ277">
        <v>57.51352</v>
      </c>
      <c r="DA277">
        <v>15443.89</v>
      </c>
      <c r="DB277">
        <v>0.85739730000000003</v>
      </c>
      <c r="DC277">
        <v>16.807770000000001</v>
      </c>
      <c r="DD277">
        <v>71.235759999999999</v>
      </c>
      <c r="DE277">
        <v>19477.78</v>
      </c>
      <c r="DF277">
        <v>0.85551639999999995</v>
      </c>
      <c r="DG277">
        <v>17.490079999999999</v>
      </c>
      <c r="DH277">
        <v>62.969790000000003</v>
      </c>
      <c r="DI277">
        <v>17495.43</v>
      </c>
      <c r="DJ277">
        <v>0.85344109999999995</v>
      </c>
      <c r="DK277">
        <v>18.090129999999998</v>
      </c>
      <c r="DL277">
        <v>41.62764</v>
      </c>
      <c r="DM277">
        <v>11735.35</v>
      </c>
      <c r="DN277">
        <v>0.85131650000000003</v>
      </c>
      <c r="DO277">
        <v>18.560400000000001</v>
      </c>
      <c r="DP277">
        <v>21.530570000000001</v>
      </c>
      <c r="DQ277">
        <v>6149.2179999999998</v>
      </c>
      <c r="DR277">
        <v>0.84926919999999995</v>
      </c>
      <c r="DS277">
        <v>18.5792</v>
      </c>
      <c r="DT277">
        <v>9.0738470000000007</v>
      </c>
      <c r="DU277">
        <v>2621.395</v>
      </c>
      <c r="DV277">
        <v>0.84717439999999999</v>
      </c>
      <c r="DW277">
        <v>18.180409999999998</v>
      </c>
      <c r="DX277">
        <v>3.2427790000000001</v>
      </c>
      <c r="DY277">
        <v>945.77980000000002</v>
      </c>
      <c r="DZ277">
        <v>0.84498669999999998</v>
      </c>
      <c r="EA277">
        <v>17.63965</v>
      </c>
      <c r="EB277">
        <v>1.0353730000000001</v>
      </c>
      <c r="EC277">
        <v>304.03050000000002</v>
      </c>
      <c r="ED277">
        <v>0.8427095</v>
      </c>
      <c r="EE277">
        <v>17.121790000000001</v>
      </c>
      <c r="EF277" s="1">
        <v>0.32716050000000002</v>
      </c>
      <c r="EG277">
        <v>95.969160000000002</v>
      </c>
      <c r="EH277">
        <v>0.84038069999999998</v>
      </c>
      <c r="EI277">
        <v>17.044429999999998</v>
      </c>
      <c r="EJ277" s="1">
        <v>0.1264255</v>
      </c>
      <c r="EK277">
        <v>36.549689999999998</v>
      </c>
      <c r="EL277">
        <v>0.83860369999999995</v>
      </c>
      <c r="EM277">
        <v>17.409790000000001</v>
      </c>
      <c r="EN277" s="1">
        <v>7.4814149999999996E-2</v>
      </c>
      <c r="EO277">
        <v>21.159469999999999</v>
      </c>
      <c r="EP277">
        <v>0.83690290000000001</v>
      </c>
      <c r="EQ277">
        <v>18.019639999999999</v>
      </c>
      <c r="ER277" s="1">
        <v>6.2997269999999994E-2</v>
      </c>
      <c r="ES277" s="1">
        <v>17.606570000000001</v>
      </c>
      <c r="ET277">
        <v>0.83516429999999997</v>
      </c>
      <c r="EU277">
        <v>18.555479999999999</v>
      </c>
      <c r="EV277" s="1">
        <v>6.0935240000000002E-2</v>
      </c>
      <c r="EW277" s="1">
        <v>16.983930000000001</v>
      </c>
      <c r="EX277">
        <v>0.83340440000000005</v>
      </c>
      <c r="EY277">
        <v>18.619330000000001</v>
      </c>
      <c r="EZ277" s="1">
        <v>6.0424150000000003E-2</v>
      </c>
      <c r="FA277" s="1">
        <v>16.85209</v>
      </c>
      <c r="FB277">
        <v>0.83225539999999998</v>
      </c>
      <c r="FC277">
        <v>18.333390000000001</v>
      </c>
      <c r="FD277" s="1">
        <v>5.9179299999999997E-2</v>
      </c>
      <c r="FE277" s="1">
        <v>16.520610000000001</v>
      </c>
      <c r="FF277">
        <v>0.83097900000000002</v>
      </c>
      <c r="FG277">
        <v>17.898859999999999</v>
      </c>
      <c r="FH277" s="1">
        <v>5.6610019999999997E-2</v>
      </c>
      <c r="FI277" s="1">
        <v>15.82738</v>
      </c>
      <c r="FJ277">
        <v>0.8298854</v>
      </c>
      <c r="FK277">
        <v>17.526910000000001</v>
      </c>
      <c r="FL277" s="1">
        <v>5.3027190000000002E-2</v>
      </c>
      <c r="FM277" s="1">
        <v>14.84093</v>
      </c>
      <c r="FN277">
        <v>0.82904800000000001</v>
      </c>
      <c r="FO277">
        <v>17.88936</v>
      </c>
      <c r="FP277" s="1">
        <v>4.8899940000000003E-2</v>
      </c>
      <c r="FQ277" s="1">
        <v>13.69265</v>
      </c>
      <c r="FR277">
        <v>0.82852440000000005</v>
      </c>
      <c r="FS277">
        <v>18.371110000000002</v>
      </c>
      <c r="FT277" s="1">
        <v>4.4587420000000003E-2</v>
      </c>
      <c r="FU277" s="1">
        <v>12.48559</v>
      </c>
      <c r="FV277">
        <v>0.82808099999999996</v>
      </c>
      <c r="FW277">
        <v>18.809799999999999</v>
      </c>
      <c r="FX277" s="1">
        <v>4.0245980000000001E-2</v>
      </c>
      <c r="FY277" s="1">
        <v>11.27069</v>
      </c>
      <c r="FZ277">
        <v>0.82770909999999998</v>
      </c>
      <c r="GA277">
        <v>19.112010000000001</v>
      </c>
      <c r="GB277" s="1">
        <v>3.5924770000000002E-2</v>
      </c>
      <c r="GC277" s="1">
        <v>10.062569999999999</v>
      </c>
      <c r="GD277">
        <v>0.82743560000000005</v>
      </c>
      <c r="GE277">
        <v>19.158439999999999</v>
      </c>
      <c r="GF277" s="1">
        <v>3.1683929999999999E-2</v>
      </c>
      <c r="GG277" s="1">
        <v>8.8762760000000007</v>
      </c>
      <c r="GH277">
        <v>0.82733259999999997</v>
      </c>
      <c r="GI277">
        <v>18.975429999999999</v>
      </c>
      <c r="GJ277" s="1">
        <v>2.7652610000000001E-2</v>
      </c>
      <c r="GK277" s="1">
        <v>7.7460810000000002</v>
      </c>
      <c r="GL277">
        <v>0.82731279999999996</v>
      </c>
      <c r="GM277">
        <v>18.679829999999999</v>
      </c>
      <c r="GN277" s="1">
        <v>2.3973299999999999E-2</v>
      </c>
      <c r="GO277" s="1">
        <v>6.7132529999999999</v>
      </c>
      <c r="GP277">
        <v>0.82732729999999999</v>
      </c>
      <c r="GQ277">
        <v>18.43937</v>
      </c>
      <c r="GR277" s="1">
        <v>2.0756770000000001E-2</v>
      </c>
      <c r="GS277" s="1">
        <v>5.8084990000000003</v>
      </c>
      <c r="GT277">
        <v>0.82744700000000004</v>
      </c>
      <c r="GU277">
        <v>18.85764</v>
      </c>
      <c r="GV277" s="1">
        <v>1.802813E-2</v>
      </c>
      <c r="GW277" s="1">
        <v>5.0413030000000001</v>
      </c>
      <c r="GX277">
        <v>0.82757289999999994</v>
      </c>
      <c r="GY277">
        <v>19.328309999999998</v>
      </c>
      <c r="GZ277" s="1">
        <v>1.5748290000000002E-2</v>
      </c>
      <c r="HA277" s="1">
        <v>4.4001200000000003</v>
      </c>
      <c r="HB277">
        <v>0.82775799999999999</v>
      </c>
      <c r="HC277">
        <v>19.7849</v>
      </c>
      <c r="HD277" s="1">
        <v>1.3802969999999999E-2</v>
      </c>
      <c r="HE277" s="1">
        <v>3.8545750000000001</v>
      </c>
      <c r="HF277">
        <v>0.82788890000000004</v>
      </c>
      <c r="HG277">
        <v>20.362079999999999</v>
      </c>
      <c r="HH277" s="1">
        <v>1.2045470000000001E-2</v>
      </c>
      <c r="HI277" s="1">
        <v>3.364058</v>
      </c>
      <c r="HJ277">
        <v>0.82800759999999995</v>
      </c>
      <c r="HK277">
        <v>20.622859999999999</v>
      </c>
      <c r="HL277" s="1">
        <v>1.034419E-2</v>
      </c>
      <c r="HM277" s="1">
        <v>2.891257</v>
      </c>
      <c r="HN277">
        <v>0.82813579999999998</v>
      </c>
      <c r="HO277">
        <v>20.381170000000001</v>
      </c>
      <c r="HP277" s="1">
        <v>8.6488280000000008E-3</v>
      </c>
      <c r="HQ277" s="1">
        <v>2.420452</v>
      </c>
      <c r="HR277">
        <v>0.82827459999999997</v>
      </c>
      <c r="HS277">
        <v>20.010560000000002</v>
      </c>
      <c r="HT277" s="1">
        <v>7.0177959999999998E-3</v>
      </c>
      <c r="HU277" s="1">
        <v>1.966545</v>
      </c>
      <c r="HV277">
        <v>0.82834390000000002</v>
      </c>
      <c r="HW277">
        <v>19.585270000000001</v>
      </c>
      <c r="HX277" s="1">
        <v>5.5700089999999999E-3</v>
      </c>
      <c r="HY277" s="1">
        <v>1.561869</v>
      </c>
      <c r="HZ277">
        <v>0.82841799999999999</v>
      </c>
      <c r="IA277">
        <v>19.75395</v>
      </c>
      <c r="IB277" s="1">
        <v>4.4014600000000003E-3</v>
      </c>
      <c r="IC277" s="1">
        <v>1.2338530000000001</v>
      </c>
      <c r="ID277">
        <v>0.8284994</v>
      </c>
      <c r="IE277">
        <v>20.297930000000001</v>
      </c>
      <c r="IF277" s="1">
        <v>3.5389010000000001E-3</v>
      </c>
      <c r="IG277" s="1">
        <v>0.99065380000000003</v>
      </c>
      <c r="IH277">
        <v>0.82850800000000002</v>
      </c>
      <c r="II277">
        <v>20.90672</v>
      </c>
      <c r="IJ277" s="1">
        <v>2.9409430000000001E-3</v>
      </c>
      <c r="IK277" s="1">
        <v>0.82169990000000004</v>
      </c>
      <c r="IL277">
        <v>0.82859059999999995</v>
      </c>
      <c r="IM277">
        <v>21.54796</v>
      </c>
      <c r="IN277" s="1">
        <v>2.5364179999999999E-3</v>
      </c>
      <c r="IO277" s="1">
        <v>0.70732050000000002</v>
      </c>
      <c r="IP277">
        <v>0.82859090000000002</v>
      </c>
      <c r="IQ277">
        <v>21.738160000000001</v>
      </c>
      <c r="IR277" s="1">
        <v>2.2555420000000001E-3</v>
      </c>
      <c r="IS277" s="1">
        <v>0.62810639999999995</v>
      </c>
      <c r="IT277">
        <v>0.8285825</v>
      </c>
      <c r="IU277">
        <v>21.505769999999998</v>
      </c>
      <c r="IV277" s="1">
        <v>2.04689E-3</v>
      </c>
      <c r="IW277" s="1">
        <v>0.56955</v>
      </c>
      <c r="IX277">
        <v>0.82860679999999998</v>
      </c>
      <c r="IY277">
        <v>21.20271</v>
      </c>
      <c r="IZ277" s="1">
        <v>1.881328E-3</v>
      </c>
      <c r="JA277" s="1">
        <v>0.52319780000000005</v>
      </c>
      <c r="JB277">
        <v>0.82860270000000003</v>
      </c>
      <c r="JC277">
        <v>20.874980000000001</v>
      </c>
      <c r="JD277" s="1">
        <v>1.744696E-3</v>
      </c>
      <c r="JE277" s="1">
        <v>0.48499979999999998</v>
      </c>
      <c r="JF277">
        <v>0.82859490000000002</v>
      </c>
      <c r="JG277">
        <v>20.910900000000002</v>
      </c>
      <c r="JH277" s="1">
        <v>1.630474E-3</v>
      </c>
      <c r="JI277" s="1">
        <v>0.45311249999999997</v>
      </c>
      <c r="JJ277">
        <v>0.82858089999999995</v>
      </c>
      <c r="JK277">
        <v>20.92032</v>
      </c>
      <c r="JL277" s="1">
        <v>1.5353459999999999E-3</v>
      </c>
      <c r="JM277" s="1">
        <v>0.42649670000000001</v>
      </c>
      <c r="JN277">
        <v>0.82859760000000005</v>
      </c>
      <c r="JO277">
        <v>21.076560000000001</v>
      </c>
      <c r="JP277" s="1">
        <v>1.455912E-3</v>
      </c>
      <c r="JQ277" s="1">
        <v>0.40432079999999998</v>
      </c>
      <c r="JR277">
        <v>0.82859430000000001</v>
      </c>
      <c r="JS277">
        <v>21.087810000000001</v>
      </c>
      <c r="JT277" s="1">
        <v>1.3907489999999999E-3</v>
      </c>
      <c r="JU277" s="1">
        <v>0.38604909999999998</v>
      </c>
      <c r="JV277">
        <v>0.828592</v>
      </c>
      <c r="JW277">
        <v>20.961880000000001</v>
      </c>
      <c r="JX277" s="1">
        <v>1.337853E-3</v>
      </c>
      <c r="JY277" s="1">
        <v>0.37126930000000002</v>
      </c>
      <c r="JZ277">
        <v>0.82860429999999996</v>
      </c>
      <c r="KA277">
        <v>20.818449999999999</v>
      </c>
      <c r="KB277" s="1">
        <v>1.295212E-3</v>
      </c>
      <c r="KC277" s="1">
        <v>0.35931390000000002</v>
      </c>
      <c r="KD277">
        <v>0.82856050000000003</v>
      </c>
      <c r="KE277">
        <v>20.56352</v>
      </c>
      <c r="KF277" s="1">
        <v>1.2588E-3</v>
      </c>
      <c r="KG277" s="1">
        <v>0.34918860000000002</v>
      </c>
      <c r="KH277">
        <v>0.82857930000000002</v>
      </c>
      <c r="KI277">
        <v>20.17155</v>
      </c>
      <c r="KJ277" s="1">
        <v>1.22444E-3</v>
      </c>
      <c r="KK277" s="1">
        <v>0.339673</v>
      </c>
      <c r="KL277">
        <v>0.8285633</v>
      </c>
      <c r="KM277">
        <v>20.197669999999999</v>
      </c>
      <c r="KN277" s="1">
        <v>1.1887379999999999E-3</v>
      </c>
      <c r="KO277" s="1">
        <v>0.32980809999999999</v>
      </c>
      <c r="KP277">
        <v>0.82854130000000004</v>
      </c>
      <c r="KQ277">
        <v>20.06878</v>
      </c>
      <c r="KR277" s="1">
        <v>1.150323E-3</v>
      </c>
      <c r="KS277" s="1">
        <v>0.31920100000000001</v>
      </c>
      <c r="KT277">
        <v>0.82854620000000001</v>
      </c>
      <c r="KU277">
        <v>20.080249999999999</v>
      </c>
      <c r="KV277" s="1">
        <v>1.1094449999999999E-3</v>
      </c>
      <c r="KW277" s="1">
        <v>0.30792229999999998</v>
      </c>
      <c r="KX277">
        <v>0.82855619999999996</v>
      </c>
      <c r="KY277">
        <v>20.352170000000001</v>
      </c>
      <c r="KZ277" s="1">
        <v>1.0674149999999999E-3</v>
      </c>
      <c r="LA277" s="1">
        <v>0.29628640000000001</v>
      </c>
      <c r="LB277">
        <v>0.82856890000000005</v>
      </c>
      <c r="LC277">
        <v>20.42435</v>
      </c>
      <c r="LD277" s="1">
        <v>1.0254299999999999E-3</v>
      </c>
      <c r="LE277" s="1">
        <v>0.28464519999999999</v>
      </c>
      <c r="LF277">
        <v>0.82856169999999996</v>
      </c>
      <c r="LG277">
        <v>20.180489999999999</v>
      </c>
      <c r="LH277" s="1">
        <v>9.8445689999999996E-4</v>
      </c>
      <c r="LI277" s="1">
        <v>0.27325840000000001</v>
      </c>
      <c r="LJ277">
        <v>0.82856289999999999</v>
      </c>
      <c r="LK277">
        <v>19.78922</v>
      </c>
      <c r="LL277" s="1">
        <v>9.4481320000000004E-4</v>
      </c>
      <c r="LM277" s="1">
        <v>0.26227240000000002</v>
      </c>
      <c r="LN277">
        <v>0.82855760000000001</v>
      </c>
      <c r="LO277">
        <v>19.454750000000001</v>
      </c>
      <c r="LP277" s="1">
        <v>9.0684109999999995E-4</v>
      </c>
      <c r="LQ277" s="1">
        <v>0.25174750000000001</v>
      </c>
      <c r="LR277">
        <v>0.82856810000000003</v>
      </c>
      <c r="LS277">
        <v>19.803550000000001</v>
      </c>
      <c r="LT277" s="1">
        <v>8.7068729999999997E-4</v>
      </c>
      <c r="LU277" s="1">
        <v>0.2416991</v>
      </c>
      <c r="LV277">
        <v>0.82856430000000003</v>
      </c>
      <c r="LW277">
        <v>20.153569999999998</v>
      </c>
      <c r="LX277" s="1">
        <v>8.3625360000000001E-4</v>
      </c>
      <c r="LY277" s="1">
        <v>0.23213800000000001</v>
      </c>
      <c r="LZ277">
        <v>0.82856160000000001</v>
      </c>
      <c r="MA277">
        <v>20.557639999999999</v>
      </c>
      <c r="MB277" s="1">
        <v>8.0342279999999998E-4</v>
      </c>
      <c r="MC277" s="1">
        <v>0.22301209999999999</v>
      </c>
      <c r="MD277">
        <v>0.82856090000000004</v>
      </c>
      <c r="ME277">
        <v>21.202179999999998</v>
      </c>
      <c r="MF277" s="1">
        <v>7.7202409999999999E-4</v>
      </c>
      <c r="MG277" s="1">
        <v>0.21429500000000001</v>
      </c>
      <c r="MH277">
        <v>0.82854810000000001</v>
      </c>
      <c r="MI277">
        <v>21.3795</v>
      </c>
      <c r="MJ277" s="1">
        <v>7.4196400000000001E-4</v>
      </c>
      <c r="MK277" s="1">
        <v>0.20595559999999999</v>
      </c>
      <c r="ML277">
        <v>0.82856770000000002</v>
      </c>
      <c r="MM277">
        <v>20.986599999999999</v>
      </c>
      <c r="MN277" s="1">
        <v>7.1326620000000001E-4</v>
      </c>
      <c r="MO277" s="1">
        <v>0.1979667</v>
      </c>
      <c r="MP277">
        <v>0.82855590000000001</v>
      </c>
      <c r="MQ277">
        <v>20.593029999999999</v>
      </c>
      <c r="MR277" s="1">
        <v>6.8579589999999998E-4</v>
      </c>
      <c r="MS277" s="1">
        <v>0.1903523</v>
      </c>
      <c r="MT277">
        <v>0.82854729999999999</v>
      </c>
      <c r="MU277">
        <v>20.254909999999999</v>
      </c>
      <c r="MV277" s="1">
        <v>6.5974339999999999E-4</v>
      </c>
      <c r="MW277" s="1">
        <v>0.18312010000000001</v>
      </c>
      <c r="MX277">
        <v>0.82852289999999995</v>
      </c>
      <c r="MY277">
        <v>20.56615</v>
      </c>
      <c r="MZ277" s="1">
        <v>6.3489989999999995E-4</v>
      </c>
      <c r="NA277" s="1">
        <v>0.17622090000000001</v>
      </c>
      <c r="NB277">
        <v>0.82846649999999999</v>
      </c>
      <c r="NC277">
        <v>21.057960000000001</v>
      </c>
      <c r="ND277" s="1">
        <v>6.1110060000000004E-4</v>
      </c>
      <c r="NE277" s="1">
        <v>0.1696298</v>
      </c>
      <c r="NF277">
        <v>0.82842020000000005</v>
      </c>
      <c r="NG277">
        <v>21.477599999999999</v>
      </c>
      <c r="NH277" s="1">
        <v>5.8842490000000003E-4</v>
      </c>
      <c r="NI277" s="1">
        <v>0.16334219999999999</v>
      </c>
      <c r="NJ277">
        <v>0.82837490000000003</v>
      </c>
      <c r="NK277">
        <v>21.9496</v>
      </c>
      <c r="NL277" s="1">
        <v>5.6679889999999996E-4</v>
      </c>
      <c r="NM277" s="1">
        <v>0.1573359</v>
      </c>
      <c r="NN277">
        <v>0.82831650000000001</v>
      </c>
      <c r="NO277">
        <v>21.993030000000001</v>
      </c>
      <c r="NP277" s="1">
        <v>5.4623339999999995E-4</v>
      </c>
      <c r="NQ277" s="1">
        <v>0.15162580000000001</v>
      </c>
      <c r="NR277">
        <v>0.82826040000000001</v>
      </c>
      <c r="NS277">
        <v>21.699529999999999</v>
      </c>
      <c r="NT277" s="1">
        <v>5.2667930000000005E-4</v>
      </c>
      <c r="NU277" s="1">
        <v>0.14619889999999999</v>
      </c>
      <c r="NV277">
        <v>0.8282233</v>
      </c>
      <c r="NW277">
        <v>21.39706</v>
      </c>
      <c r="NX277" s="1">
        <v>5.0805420000000004E-4</v>
      </c>
      <c r="NY277" s="1">
        <v>0.1410284</v>
      </c>
      <c r="NZ277">
        <v>0.82812249999999998</v>
      </c>
      <c r="OA277">
        <v>21.104990000000001</v>
      </c>
      <c r="OB277" s="1">
        <v>4.902509E-4</v>
      </c>
      <c r="OC277" s="1">
        <v>0.13609550000000001</v>
      </c>
      <c r="OD277">
        <v>0.82808859999999995</v>
      </c>
      <c r="OE277">
        <v>20.908390000000001</v>
      </c>
      <c r="OF277" s="1">
        <v>4.7326209999999999E-4</v>
      </c>
      <c r="OG277" s="1">
        <v>0.13137480000000001</v>
      </c>
      <c r="OH277">
        <v>0.82807220000000004</v>
      </c>
      <c r="OI277">
        <v>21.160869999999999</v>
      </c>
      <c r="OJ277" s="1">
        <v>4.5700519999999998E-4</v>
      </c>
      <c r="OK277" s="1">
        <v>0.12686720000000001</v>
      </c>
    </row>
    <row r="278" spans="1:401" x14ac:dyDescent="0.35">
      <c r="A278">
        <v>284</v>
      </c>
      <c r="B278" t="s">
        <v>4</v>
      </c>
      <c r="C278" t="s">
        <v>181</v>
      </c>
      <c r="D278" t="s">
        <v>284</v>
      </c>
      <c r="E278">
        <v>772.90880000000004</v>
      </c>
      <c r="F278">
        <v>0.89766710000000005</v>
      </c>
      <c r="G278">
        <v>17.434840000000001</v>
      </c>
      <c r="H278">
        <v>0</v>
      </c>
      <c r="I278">
        <v>0</v>
      </c>
      <c r="J278">
        <v>0.89574509999999996</v>
      </c>
      <c r="K278">
        <v>17.48067</v>
      </c>
      <c r="L278">
        <v>0</v>
      </c>
      <c r="M278">
        <v>0</v>
      </c>
      <c r="N278">
        <v>0.89381200000000005</v>
      </c>
      <c r="O278">
        <v>18.014500000000002</v>
      </c>
      <c r="P278">
        <v>0</v>
      </c>
      <c r="Q278">
        <v>0</v>
      </c>
      <c r="R278">
        <v>0.89180680000000001</v>
      </c>
      <c r="S278">
        <v>18.257079999999998</v>
      </c>
      <c r="T278">
        <v>0</v>
      </c>
      <c r="U278">
        <v>0</v>
      </c>
      <c r="V278">
        <v>0.88973979999999997</v>
      </c>
      <c r="W278">
        <v>18.455120000000001</v>
      </c>
      <c r="X278">
        <v>0</v>
      </c>
      <c r="Y278">
        <v>0</v>
      </c>
      <c r="Z278">
        <v>0.88764410000000005</v>
      </c>
      <c r="AA278">
        <v>18.111630000000002</v>
      </c>
      <c r="AB278">
        <v>0</v>
      </c>
      <c r="AC278">
        <v>0</v>
      </c>
      <c r="AD278">
        <v>0.88550390000000001</v>
      </c>
      <c r="AE278">
        <v>17.642160000000001</v>
      </c>
      <c r="AF278">
        <v>0</v>
      </c>
      <c r="AG278">
        <v>0</v>
      </c>
      <c r="AH278">
        <v>0.88333740000000005</v>
      </c>
      <c r="AI278">
        <v>17.257349999999999</v>
      </c>
      <c r="AJ278">
        <v>0</v>
      </c>
      <c r="AK278">
        <v>0</v>
      </c>
      <c r="AL278">
        <v>0.88108019999999998</v>
      </c>
      <c r="AM278">
        <v>17.030539999999998</v>
      </c>
      <c r="AN278">
        <v>0</v>
      </c>
      <c r="AO278">
        <v>0</v>
      </c>
      <c r="AP278">
        <v>0.87878140000000005</v>
      </c>
      <c r="AQ278">
        <v>17.023420000000002</v>
      </c>
      <c r="AR278">
        <v>0</v>
      </c>
      <c r="AS278">
        <v>0</v>
      </c>
      <c r="AT278">
        <v>0.87641619999999998</v>
      </c>
      <c r="AU278">
        <v>17.504619999999999</v>
      </c>
      <c r="AV278">
        <v>0</v>
      </c>
      <c r="AW278">
        <v>0</v>
      </c>
      <c r="AX278">
        <v>0.87399769999999999</v>
      </c>
      <c r="AY278">
        <v>17.688849999999999</v>
      </c>
      <c r="AZ278">
        <v>0</v>
      </c>
      <c r="BA278">
        <v>0</v>
      </c>
      <c r="BB278">
        <v>0.87158720000000001</v>
      </c>
      <c r="BC278">
        <v>17.680599999999998</v>
      </c>
      <c r="BD278">
        <v>0</v>
      </c>
      <c r="BE278">
        <v>0</v>
      </c>
      <c r="BF278">
        <v>0.8692069</v>
      </c>
      <c r="BG278">
        <v>17.54327</v>
      </c>
      <c r="BH278">
        <v>0</v>
      </c>
      <c r="BI278">
        <v>0</v>
      </c>
      <c r="BJ278">
        <v>0.86679280000000003</v>
      </c>
      <c r="BK278">
        <v>17.097010000000001</v>
      </c>
      <c r="BL278" s="1">
        <v>1.558831E-21</v>
      </c>
      <c r="BM278" s="1">
        <v>2.9072520000000001E-19</v>
      </c>
      <c r="BN278">
        <v>0.86433170000000004</v>
      </c>
      <c r="BO278">
        <v>16.622959999999999</v>
      </c>
      <c r="BP278" s="1">
        <v>2.1224549999999999E-15</v>
      </c>
      <c r="BQ278" s="1">
        <v>4.1781550000000001E-13</v>
      </c>
      <c r="BR278">
        <v>0.86185179999999995</v>
      </c>
      <c r="BS278">
        <v>16.316859999999998</v>
      </c>
      <c r="BT278" s="1">
        <v>5.9200269999999995E-10</v>
      </c>
      <c r="BU278" s="1">
        <v>1.2352059999999999E-7</v>
      </c>
      <c r="BV278">
        <v>0.85938870000000001</v>
      </c>
      <c r="BW278">
        <v>16.56625</v>
      </c>
      <c r="BX278" s="1">
        <v>7.7094779999999997E-7</v>
      </c>
      <c r="BY278" s="1">
        <v>1.697952E-4</v>
      </c>
      <c r="BZ278">
        <v>0.85691379999999995</v>
      </c>
      <c r="CA278">
        <v>17.245370000000001</v>
      </c>
      <c r="CB278" s="1">
        <v>1.5127160000000001E-4</v>
      </c>
      <c r="CC278" s="1">
        <v>3.4612690000000002E-2</v>
      </c>
      <c r="CD278">
        <v>0.85438239999999999</v>
      </c>
      <c r="CE278">
        <v>17.990760000000002</v>
      </c>
      <c r="CF278" s="1">
        <v>8.4756559999999998E-3</v>
      </c>
      <c r="CG278">
        <v>2.0040770000000001</v>
      </c>
      <c r="CH278">
        <v>0.85177040000000004</v>
      </c>
      <c r="CI278">
        <v>18.436859999999999</v>
      </c>
      <c r="CJ278">
        <v>0.18289340000000001</v>
      </c>
      <c r="CK278">
        <v>44.45675</v>
      </c>
      <c r="CL278">
        <v>0.84916119999999995</v>
      </c>
      <c r="CM278">
        <v>18.20579</v>
      </c>
      <c r="CN278">
        <v>1.8212870000000001</v>
      </c>
      <c r="CO278">
        <v>454.11770000000001</v>
      </c>
      <c r="CP278">
        <v>0.84671039999999997</v>
      </c>
      <c r="CQ278">
        <v>17.594339999999999</v>
      </c>
      <c r="CR278">
        <v>9.5369539999999997</v>
      </c>
      <c r="CS278">
        <v>2433.788</v>
      </c>
      <c r="CT278">
        <v>0.84402900000000003</v>
      </c>
      <c r="CU278">
        <v>16.995920000000002</v>
      </c>
      <c r="CV278">
        <v>28.98282</v>
      </c>
      <c r="CW278">
        <v>7561.1909999999998</v>
      </c>
      <c r="CX278">
        <v>0.84077009999999996</v>
      </c>
      <c r="CY278">
        <v>16.594429999999999</v>
      </c>
      <c r="CZ278">
        <v>55.315829999999998</v>
      </c>
      <c r="DA278">
        <v>14734.93</v>
      </c>
      <c r="DB278">
        <v>0.8371345</v>
      </c>
      <c r="DC278">
        <v>16.817329999999998</v>
      </c>
      <c r="DD278">
        <v>70.779719999999998</v>
      </c>
      <c r="DE278">
        <v>19235.43</v>
      </c>
      <c r="DF278">
        <v>0.83321650000000003</v>
      </c>
      <c r="DG278">
        <v>17.486999999999998</v>
      </c>
      <c r="DH278">
        <v>64.400940000000006</v>
      </c>
      <c r="DI278">
        <v>17833.34</v>
      </c>
      <c r="DJ278">
        <v>0.8289337</v>
      </c>
      <c r="DK278">
        <v>18.086539999999999</v>
      </c>
      <c r="DL278">
        <v>43.697099999999999</v>
      </c>
      <c r="DM278">
        <v>12319.52</v>
      </c>
      <c r="DN278">
        <v>0.82432910000000004</v>
      </c>
      <c r="DO278">
        <v>18.560390000000002</v>
      </c>
      <c r="DP278">
        <v>23.131710000000002</v>
      </c>
      <c r="DQ278">
        <v>6633.6840000000002</v>
      </c>
      <c r="DR278">
        <v>0.81969740000000002</v>
      </c>
      <c r="DS278">
        <v>18.58989</v>
      </c>
      <c r="DT278">
        <v>9.9495419999999992</v>
      </c>
      <c r="DU278">
        <v>2899.38</v>
      </c>
      <c r="DV278">
        <v>0.81492240000000005</v>
      </c>
      <c r="DW278">
        <v>18.201779999999999</v>
      </c>
      <c r="DX278">
        <v>3.6166330000000002</v>
      </c>
      <c r="DY278">
        <v>1069.2329999999999</v>
      </c>
      <c r="DZ278">
        <v>0.8100039</v>
      </c>
      <c r="EA278">
        <v>17.66967</v>
      </c>
      <c r="EB278">
        <v>1.167427</v>
      </c>
      <c r="EC278">
        <v>349.26400000000001</v>
      </c>
      <c r="ED278">
        <v>0.80492490000000005</v>
      </c>
      <c r="EE278">
        <v>17.152889999999999</v>
      </c>
      <c r="EF278">
        <v>0.3675215</v>
      </c>
      <c r="EG278">
        <v>110.34439999999999</v>
      </c>
      <c r="EH278">
        <v>0.79981849999999999</v>
      </c>
      <c r="EI278">
        <v>17.06634</v>
      </c>
      <c r="EJ278" s="1">
        <v>0.13748340000000001</v>
      </c>
      <c r="EK278">
        <v>40.748890000000003</v>
      </c>
      <c r="EL278">
        <v>0.79536899999999999</v>
      </c>
      <c r="EM278">
        <v>17.423670000000001</v>
      </c>
      <c r="EN278" s="1">
        <v>7.7569189999999996E-2</v>
      </c>
      <c r="EO278">
        <v>22.415430000000001</v>
      </c>
      <c r="EP278">
        <v>0.79119919999999999</v>
      </c>
      <c r="EQ278">
        <v>18.016649999999998</v>
      </c>
      <c r="ER278" s="1">
        <v>6.3574110000000003E-2</v>
      </c>
      <c r="ES278">
        <v>18.10323</v>
      </c>
      <c r="ET278">
        <v>0.7869526</v>
      </c>
      <c r="EU278">
        <v>18.543980000000001</v>
      </c>
      <c r="EV278" s="1">
        <v>6.1014720000000001E-2</v>
      </c>
      <c r="EW278" s="1">
        <v>17.332180000000001</v>
      </c>
      <c r="EX278">
        <v>0.78278879999999995</v>
      </c>
      <c r="EY278">
        <v>18.61271</v>
      </c>
      <c r="EZ278" s="1">
        <v>6.047686E-2</v>
      </c>
      <c r="FA278" s="1">
        <v>17.221219999999999</v>
      </c>
      <c r="FB278">
        <v>0.77904490000000004</v>
      </c>
      <c r="FC278">
        <v>18.338470000000001</v>
      </c>
      <c r="FD278" s="1">
        <v>5.9341869999999998E-2</v>
      </c>
      <c r="FE278" s="1">
        <v>16.9543</v>
      </c>
      <c r="FF278">
        <v>0.77500570000000002</v>
      </c>
      <c r="FG278">
        <v>17.913049999999998</v>
      </c>
      <c r="FH278" s="1">
        <v>5.689922E-2</v>
      </c>
      <c r="FI278" s="1">
        <v>16.324339999999999</v>
      </c>
      <c r="FJ278">
        <v>0.77104479999999997</v>
      </c>
      <c r="FK278">
        <v>17.55198</v>
      </c>
      <c r="FL278" s="1">
        <v>5.3402459999999999E-2</v>
      </c>
      <c r="FM278" s="1">
        <v>15.37942</v>
      </c>
      <c r="FN278">
        <v>0.76741950000000003</v>
      </c>
      <c r="FO278">
        <v>17.915209999999998</v>
      </c>
      <c r="FP278" s="1">
        <v>4.9318019999999997E-2</v>
      </c>
      <c r="FQ278" s="1">
        <v>14.248559999999999</v>
      </c>
      <c r="FR278">
        <v>0.76434899999999995</v>
      </c>
      <c r="FS278">
        <v>18.381830000000001</v>
      </c>
      <c r="FT278" s="1">
        <v>4.5019509999999999E-2</v>
      </c>
      <c r="FU278" s="1">
        <v>13.03928</v>
      </c>
      <c r="FV278">
        <v>0.76159569999999999</v>
      </c>
      <c r="FW278">
        <v>18.810020000000002</v>
      </c>
      <c r="FX278" s="1">
        <v>4.0680960000000002E-2</v>
      </c>
      <c r="FY278" s="1">
        <v>11.80963</v>
      </c>
      <c r="FZ278">
        <v>0.75906189999999996</v>
      </c>
      <c r="GA278">
        <v>19.103000000000002</v>
      </c>
      <c r="GB278" s="1">
        <v>3.6358439999999999E-2</v>
      </c>
      <c r="GC278" s="1">
        <v>10.57868</v>
      </c>
      <c r="GD278">
        <v>0.75693049999999995</v>
      </c>
      <c r="GE278">
        <v>19.146419999999999</v>
      </c>
      <c r="GF278" s="1">
        <v>3.2107579999999997E-2</v>
      </c>
      <c r="GG278" s="1">
        <v>9.3609270000000002</v>
      </c>
      <c r="GH278">
        <v>0.75522929999999999</v>
      </c>
      <c r="GI278">
        <v>18.966729999999998</v>
      </c>
      <c r="GJ278" s="1">
        <v>2.805154E-2</v>
      </c>
      <c r="GK278" s="1">
        <v>8.1907569999999996</v>
      </c>
      <c r="GL278">
        <v>0.75387510000000002</v>
      </c>
      <c r="GM278">
        <v>18.683070000000001</v>
      </c>
      <c r="GN278" s="1">
        <v>2.433285E-2</v>
      </c>
      <c r="GO278" s="1">
        <v>7.1123599999999998</v>
      </c>
      <c r="GP278">
        <v>0.75280440000000004</v>
      </c>
      <c r="GQ278">
        <v>18.463850000000001</v>
      </c>
      <c r="GR278" s="1">
        <v>2.1067740000000001E-2</v>
      </c>
      <c r="GS278" s="1">
        <v>6.160139</v>
      </c>
      <c r="GT278">
        <v>0.75207780000000002</v>
      </c>
      <c r="GU278">
        <v>18.901800000000001</v>
      </c>
      <c r="GV278" s="1">
        <v>1.8290009999999999E-2</v>
      </c>
      <c r="GW278" s="1">
        <v>5.3483229999999997</v>
      </c>
      <c r="GX278">
        <v>0.75155669999999997</v>
      </c>
      <c r="GY278">
        <v>19.374569999999999</v>
      </c>
      <c r="GZ278" s="1">
        <v>1.596819E-2</v>
      </c>
      <c r="HA278" s="1">
        <v>4.6680330000000003</v>
      </c>
      <c r="HB278">
        <v>0.75122230000000001</v>
      </c>
      <c r="HC278">
        <v>19.81718</v>
      </c>
      <c r="HD278" s="1">
        <v>1.399396E-2</v>
      </c>
      <c r="HE278" s="1">
        <v>4.09049</v>
      </c>
      <c r="HF278">
        <v>0.75100829999999996</v>
      </c>
      <c r="HG278">
        <v>20.37153</v>
      </c>
      <c r="HH278" s="1">
        <v>1.222266E-2</v>
      </c>
      <c r="HI278" s="1">
        <v>3.574033</v>
      </c>
      <c r="HJ278">
        <v>0.75092099999999995</v>
      </c>
      <c r="HK278">
        <v>20.615880000000001</v>
      </c>
      <c r="HL278" s="1">
        <v>1.051906E-2</v>
      </c>
      <c r="HM278" s="1">
        <v>3.079288</v>
      </c>
      <c r="HN278">
        <v>0.75092369999999997</v>
      </c>
      <c r="HO278">
        <v>20.3797</v>
      </c>
      <c r="HP278" s="1">
        <v>8.8223039999999996E-3</v>
      </c>
      <c r="HQ278" s="1">
        <v>2.5868190000000002</v>
      </c>
      <c r="HR278">
        <v>0.75095840000000003</v>
      </c>
      <c r="HS278">
        <v>20.018460000000001</v>
      </c>
      <c r="HT278" s="1">
        <v>7.1804479999999999E-3</v>
      </c>
      <c r="HU278" s="1">
        <v>2.1090620000000002</v>
      </c>
      <c r="HV278">
        <v>0.75106640000000002</v>
      </c>
      <c r="HW278">
        <v>19.615639999999999</v>
      </c>
      <c r="HX278" s="1">
        <v>5.7094090000000004E-3</v>
      </c>
      <c r="HY278" s="1">
        <v>1.6787339999999999</v>
      </c>
      <c r="HZ278">
        <v>0.75119380000000002</v>
      </c>
      <c r="IA278">
        <v>19.797460000000001</v>
      </c>
      <c r="IB278" s="1">
        <v>4.5100009999999996E-3</v>
      </c>
      <c r="IC278" s="1">
        <v>1.3259970000000001</v>
      </c>
      <c r="ID278">
        <v>0.75130050000000004</v>
      </c>
      <c r="IE278">
        <v>20.345459999999999</v>
      </c>
      <c r="IF278" s="1">
        <v>3.6168440000000001E-3</v>
      </c>
      <c r="IG278" s="1">
        <v>1.061822</v>
      </c>
      <c r="IH278">
        <v>0.75143179999999998</v>
      </c>
      <c r="II278">
        <v>20.93834</v>
      </c>
      <c r="IJ278" s="1">
        <v>2.9941630000000002E-3</v>
      </c>
      <c r="IK278" s="1">
        <v>0.87696989999999997</v>
      </c>
      <c r="IL278">
        <v>0.75153020000000004</v>
      </c>
      <c r="IM278">
        <v>21.556799999999999</v>
      </c>
      <c r="IN278" s="1">
        <v>2.57253E-3</v>
      </c>
      <c r="IO278" s="1">
        <v>0.75166500000000003</v>
      </c>
      <c r="IP278">
        <v>0.75162709999999999</v>
      </c>
      <c r="IQ278">
        <v>21.728069999999999</v>
      </c>
      <c r="IR278" s="1">
        <v>2.2811569999999998E-3</v>
      </c>
      <c r="IS278" s="1">
        <v>0.66525599999999996</v>
      </c>
      <c r="IT278">
        <v>0.75173520000000005</v>
      </c>
      <c r="IU278">
        <v>21.504740000000002</v>
      </c>
      <c r="IV278" s="1">
        <v>2.0664210000000001E-3</v>
      </c>
      <c r="IW278" s="1">
        <v>0.60192880000000004</v>
      </c>
      <c r="IX278">
        <v>0.75180820000000004</v>
      </c>
      <c r="IY278">
        <v>21.211179999999999</v>
      </c>
      <c r="IZ278" s="1">
        <v>1.897138E-3</v>
      </c>
      <c r="JA278" s="1">
        <v>0.55219700000000005</v>
      </c>
      <c r="JB278">
        <v>0.75184609999999996</v>
      </c>
      <c r="JC278">
        <v>20.901730000000001</v>
      </c>
      <c r="JD278" s="1">
        <v>1.7578299999999999E-3</v>
      </c>
      <c r="JE278" s="1">
        <v>0.51134630000000003</v>
      </c>
      <c r="JF278">
        <v>0.75189569999999994</v>
      </c>
      <c r="JG278">
        <v>20.950220000000002</v>
      </c>
      <c r="JH278" s="1">
        <v>1.6414540000000001E-3</v>
      </c>
      <c r="JI278" s="1">
        <v>0.4772921</v>
      </c>
      <c r="JJ278">
        <v>0.75191989999999997</v>
      </c>
      <c r="JK278">
        <v>20.947489999999998</v>
      </c>
      <c r="JL278" s="1">
        <v>1.544501E-3</v>
      </c>
      <c r="JM278" s="1">
        <v>0.44886019999999999</v>
      </c>
      <c r="JN278">
        <v>0.75193810000000005</v>
      </c>
      <c r="JO278">
        <v>21.09179</v>
      </c>
      <c r="JP278" s="1">
        <v>1.4635010000000001E-3</v>
      </c>
      <c r="JQ278" s="1">
        <v>0.42516920000000002</v>
      </c>
      <c r="JR278">
        <v>0.75198810000000005</v>
      </c>
      <c r="JS278">
        <v>21.085149999999999</v>
      </c>
      <c r="JT278" s="1">
        <v>1.396974E-3</v>
      </c>
      <c r="JU278" s="1">
        <v>0.40562100000000001</v>
      </c>
      <c r="JV278">
        <v>0.75197460000000005</v>
      </c>
      <c r="JW278">
        <v>20.949110000000001</v>
      </c>
      <c r="JX278" s="1">
        <v>1.3428489999999999E-3</v>
      </c>
      <c r="JY278" s="1">
        <v>0.38976769999999999</v>
      </c>
      <c r="JZ278">
        <v>0.75200400000000001</v>
      </c>
      <c r="KA278">
        <v>20.81157</v>
      </c>
      <c r="KB278" s="1">
        <v>1.2993E-3</v>
      </c>
      <c r="KC278" s="1">
        <v>0.37697239999999999</v>
      </c>
      <c r="KD278">
        <v>0.75201240000000003</v>
      </c>
      <c r="KE278">
        <v>20.571760000000001</v>
      </c>
      <c r="KF278" s="1">
        <v>1.2624019999999999E-3</v>
      </c>
      <c r="KG278" s="1">
        <v>0.36620609999999998</v>
      </c>
      <c r="KH278">
        <v>0.75200710000000004</v>
      </c>
      <c r="KI278">
        <v>20.20185</v>
      </c>
      <c r="KJ278" s="1">
        <v>1.2279820000000001E-3</v>
      </c>
      <c r="KK278" s="1">
        <v>0.35623070000000001</v>
      </c>
      <c r="KL278">
        <v>0.7520019</v>
      </c>
      <c r="KM278">
        <v>20.24644</v>
      </c>
      <c r="KN278" s="1">
        <v>1.1925079999999999E-3</v>
      </c>
      <c r="KO278" s="1">
        <v>0.34598139999999999</v>
      </c>
      <c r="KP278">
        <v>0.75200829999999996</v>
      </c>
      <c r="KQ278">
        <v>20.106310000000001</v>
      </c>
      <c r="KR278" s="1">
        <v>1.15437E-3</v>
      </c>
      <c r="KS278" s="1">
        <v>0.33496959999999998</v>
      </c>
      <c r="KT278">
        <v>0.75199280000000002</v>
      </c>
      <c r="KU278">
        <v>20.113140000000001</v>
      </c>
      <c r="KV278" s="1">
        <v>1.1136970000000001E-3</v>
      </c>
      <c r="KW278" s="1">
        <v>0.32324510000000001</v>
      </c>
      <c r="KX278">
        <v>0.75199649999999996</v>
      </c>
      <c r="KY278">
        <v>20.353349999999999</v>
      </c>
      <c r="KZ278" s="1">
        <v>1.0717369999999999E-3</v>
      </c>
      <c r="LA278" s="1">
        <v>0.31110739999999998</v>
      </c>
      <c r="LB278">
        <v>0.75201280000000004</v>
      </c>
      <c r="LC278">
        <v>20.415710000000001</v>
      </c>
      <c r="LD278" s="1">
        <v>1.029716E-3</v>
      </c>
      <c r="LE278" s="1">
        <v>0.29892839999999998</v>
      </c>
      <c r="LF278">
        <v>0.75199850000000001</v>
      </c>
      <c r="LG278">
        <v>20.179030000000001</v>
      </c>
      <c r="LH278" s="1">
        <v>9.8861400000000007E-4</v>
      </c>
      <c r="LI278" s="1">
        <v>0.28699150000000001</v>
      </c>
      <c r="LJ278">
        <v>0.7520017</v>
      </c>
      <c r="LK278">
        <v>19.804120000000001</v>
      </c>
      <c r="LL278" s="1">
        <v>9.4880819999999995E-4</v>
      </c>
      <c r="LM278" s="1">
        <v>0.27545750000000002</v>
      </c>
      <c r="LN278">
        <v>0.7520078</v>
      </c>
      <c r="LO278">
        <v>19.49858</v>
      </c>
      <c r="LP278" s="1">
        <v>9.1066529999999995E-4</v>
      </c>
      <c r="LQ278" s="1">
        <v>0.26439770000000001</v>
      </c>
      <c r="LR278">
        <v>0.75201099999999999</v>
      </c>
      <c r="LS278">
        <v>19.855340000000002</v>
      </c>
      <c r="LT278" s="1">
        <v>8.7433330000000003E-4</v>
      </c>
      <c r="LU278" s="1">
        <v>0.25383850000000002</v>
      </c>
      <c r="LV278">
        <v>0.75200619999999996</v>
      </c>
      <c r="LW278">
        <v>20.19632</v>
      </c>
      <c r="LX278" s="1">
        <v>8.397271E-4</v>
      </c>
      <c r="LY278" s="1">
        <v>0.24378830000000001</v>
      </c>
      <c r="LZ278">
        <v>0.75201260000000003</v>
      </c>
      <c r="MA278">
        <v>20.59714</v>
      </c>
      <c r="MB278" s="1">
        <v>8.0674710000000005E-4</v>
      </c>
      <c r="MC278" s="1">
        <v>0.23419760000000001</v>
      </c>
      <c r="MD278">
        <v>0.75200730000000005</v>
      </c>
      <c r="ME278">
        <v>21.226600000000001</v>
      </c>
      <c r="MF278" s="1">
        <v>7.7520080000000003E-4</v>
      </c>
      <c r="MG278" s="1">
        <v>0.2250356</v>
      </c>
      <c r="MH278">
        <v>0.75199199999999999</v>
      </c>
      <c r="MI278">
        <v>21.381460000000001</v>
      </c>
      <c r="MJ278" s="1">
        <v>7.4499959999999997E-4</v>
      </c>
      <c r="MK278" s="1">
        <v>0.21627260000000001</v>
      </c>
      <c r="ML278">
        <v>0.75201110000000004</v>
      </c>
      <c r="MM278">
        <v>20.994450000000001</v>
      </c>
      <c r="MN278" s="1">
        <v>7.1617179999999999E-4</v>
      </c>
      <c r="MO278" s="1">
        <v>0.20788229999999999</v>
      </c>
      <c r="MP278">
        <v>0.75198480000000001</v>
      </c>
      <c r="MQ278">
        <v>20.606750000000002</v>
      </c>
      <c r="MR278" s="1">
        <v>6.8855770000000004E-4</v>
      </c>
      <c r="MS278" s="1">
        <v>0.19988069999999999</v>
      </c>
      <c r="MT278">
        <v>0.7519306</v>
      </c>
      <c r="MU278">
        <v>20.291049999999998</v>
      </c>
      <c r="MV278" s="1">
        <v>6.6236300000000001E-4</v>
      </c>
      <c r="MW278" s="1">
        <v>0.19227720000000001</v>
      </c>
      <c r="MX278">
        <v>0.75189260000000002</v>
      </c>
      <c r="MY278">
        <v>20.606560000000002</v>
      </c>
      <c r="MZ278" s="1">
        <v>6.3740889999999999E-4</v>
      </c>
      <c r="NA278" s="1">
        <v>0.18503410000000001</v>
      </c>
      <c r="NB278">
        <v>0.75183800000000001</v>
      </c>
      <c r="NC278">
        <v>21.100390000000001</v>
      </c>
      <c r="ND278" s="1">
        <v>6.1349889999999995E-4</v>
      </c>
      <c r="NE278" s="1">
        <v>0.1781103</v>
      </c>
      <c r="NF278">
        <v>0.75174030000000003</v>
      </c>
      <c r="NG278">
        <v>21.515139999999999</v>
      </c>
      <c r="NH278" s="1">
        <v>5.9070569999999998E-4</v>
      </c>
      <c r="NI278" s="1">
        <v>0.17150699999999999</v>
      </c>
      <c r="NJ278">
        <v>0.75164799999999998</v>
      </c>
      <c r="NK278">
        <v>21.977049999999998</v>
      </c>
      <c r="NL278" s="1">
        <v>5.6898090000000005E-4</v>
      </c>
      <c r="NM278" s="1">
        <v>0.1652053</v>
      </c>
      <c r="NN278">
        <v>0.75150499999999998</v>
      </c>
      <c r="NO278">
        <v>21.994119999999999</v>
      </c>
      <c r="NP278" s="1">
        <v>5.4830099999999995E-4</v>
      </c>
      <c r="NQ278" s="1">
        <v>0.15921150000000001</v>
      </c>
      <c r="NR278">
        <v>0.75135819999999998</v>
      </c>
      <c r="NS278">
        <v>21.702760000000001</v>
      </c>
      <c r="NT278" s="1">
        <v>5.2864570000000003E-4</v>
      </c>
      <c r="NU278" s="1">
        <v>0.15351609999999999</v>
      </c>
      <c r="NV278">
        <v>0.75120620000000005</v>
      </c>
      <c r="NW278">
        <v>21.4041</v>
      </c>
      <c r="NX278" s="1">
        <v>5.0992789999999995E-4</v>
      </c>
      <c r="NY278" s="1">
        <v>0.14809649999999999</v>
      </c>
      <c r="NZ278">
        <v>0.75101810000000002</v>
      </c>
      <c r="OA278">
        <v>21.12435</v>
      </c>
      <c r="OB278" s="1">
        <v>4.9203780000000002E-4</v>
      </c>
      <c r="OC278" s="1">
        <v>0.1429222</v>
      </c>
      <c r="OD278">
        <v>0.75085480000000004</v>
      </c>
      <c r="OE278">
        <v>20.93385</v>
      </c>
      <c r="OF278" s="1">
        <v>4.749776E-4</v>
      </c>
      <c r="OG278" s="1">
        <v>0.13798060000000001</v>
      </c>
      <c r="OH278">
        <v>0.75068979999999996</v>
      </c>
      <c r="OI278">
        <v>21.18477</v>
      </c>
      <c r="OJ278" s="1">
        <v>4.5863330000000001E-4</v>
      </c>
      <c r="OK278" s="1">
        <v>0.13325519999999999</v>
      </c>
    </row>
    <row r="279" spans="1:401" x14ac:dyDescent="0.35">
      <c r="A279">
        <v>285</v>
      </c>
      <c r="B279" t="s">
        <v>4</v>
      </c>
      <c r="C279" t="s">
        <v>181</v>
      </c>
      <c r="D279" t="s">
        <v>285</v>
      </c>
      <c r="E279">
        <v>794.74159999999995</v>
      </c>
      <c r="F279">
        <v>0.88891810000000004</v>
      </c>
      <c r="G279">
        <v>17.45036</v>
      </c>
      <c r="H279">
        <v>0</v>
      </c>
      <c r="I279">
        <v>0</v>
      </c>
      <c r="J279">
        <v>0.887262</v>
      </c>
      <c r="K279">
        <v>17.453749999999999</v>
      </c>
      <c r="L279">
        <v>0</v>
      </c>
      <c r="M279">
        <v>0</v>
      </c>
      <c r="N279">
        <v>0.88557129999999995</v>
      </c>
      <c r="O279">
        <v>17.973510000000001</v>
      </c>
      <c r="P279">
        <v>0</v>
      </c>
      <c r="Q279">
        <v>0</v>
      </c>
      <c r="R279">
        <v>0.88381589999999999</v>
      </c>
      <c r="S279">
        <v>18.248149999999999</v>
      </c>
      <c r="T279">
        <v>0</v>
      </c>
      <c r="U279">
        <v>0</v>
      </c>
      <c r="V279">
        <v>0.88203290000000001</v>
      </c>
      <c r="W279">
        <v>18.486170000000001</v>
      </c>
      <c r="X279">
        <v>0</v>
      </c>
      <c r="Y279">
        <v>0</v>
      </c>
      <c r="Z279">
        <v>0.8802297</v>
      </c>
      <c r="AA279">
        <v>18.186440000000001</v>
      </c>
      <c r="AB279">
        <v>0</v>
      </c>
      <c r="AC279">
        <v>0</v>
      </c>
      <c r="AD279">
        <v>0.87837880000000002</v>
      </c>
      <c r="AE279">
        <v>17.72185</v>
      </c>
      <c r="AF279">
        <v>0</v>
      </c>
      <c r="AG279">
        <v>0</v>
      </c>
      <c r="AH279">
        <v>0.8764921</v>
      </c>
      <c r="AI279">
        <v>17.31352</v>
      </c>
      <c r="AJ279">
        <v>0</v>
      </c>
      <c r="AK279">
        <v>0</v>
      </c>
      <c r="AL279">
        <v>0.87454549999999998</v>
      </c>
      <c r="AM279">
        <v>17.05284</v>
      </c>
      <c r="AN279">
        <v>0</v>
      </c>
      <c r="AO279">
        <v>0</v>
      </c>
      <c r="AP279">
        <v>0.87253979999999998</v>
      </c>
      <c r="AQ279">
        <v>17.0136</v>
      </c>
      <c r="AR279">
        <v>0</v>
      </c>
      <c r="AS279">
        <v>0</v>
      </c>
      <c r="AT279">
        <v>0.87049449999999995</v>
      </c>
      <c r="AU279">
        <v>17.468859999999999</v>
      </c>
      <c r="AV279">
        <v>0</v>
      </c>
      <c r="AW279">
        <v>0</v>
      </c>
      <c r="AX279">
        <v>0.86837580000000003</v>
      </c>
      <c r="AY279">
        <v>17.68892</v>
      </c>
      <c r="AZ279">
        <v>0</v>
      </c>
      <c r="BA279">
        <v>0</v>
      </c>
      <c r="BB279">
        <v>0.86632900000000002</v>
      </c>
      <c r="BC279">
        <v>17.70345</v>
      </c>
      <c r="BD279">
        <v>0</v>
      </c>
      <c r="BE279">
        <v>0</v>
      </c>
      <c r="BF279">
        <v>0.86424179999999995</v>
      </c>
      <c r="BG279">
        <v>17.597110000000001</v>
      </c>
      <c r="BH279">
        <v>0</v>
      </c>
      <c r="BI279">
        <v>0</v>
      </c>
      <c r="BJ279">
        <v>0.86219679999999999</v>
      </c>
      <c r="BK279">
        <v>17.171600000000002</v>
      </c>
      <c r="BL279" s="1">
        <v>5.4602079999999999E-22</v>
      </c>
      <c r="BM279" s="1">
        <v>1.141155E-19</v>
      </c>
      <c r="BN279">
        <v>0.86007239999999996</v>
      </c>
      <c r="BO279">
        <v>16.68909</v>
      </c>
      <c r="BP279" s="1">
        <v>1.84607E-16</v>
      </c>
      <c r="BQ279" s="1">
        <v>9.7627580000000003E-14</v>
      </c>
      <c r="BR279">
        <v>0.85789939999999998</v>
      </c>
      <c r="BS279">
        <v>16.343250000000001</v>
      </c>
      <c r="BT279" s="1">
        <v>3.075043E-10</v>
      </c>
      <c r="BU279" s="1">
        <v>8.4797249999999995E-8</v>
      </c>
      <c r="BV279">
        <v>0.8557728</v>
      </c>
      <c r="BW279">
        <v>16.541830000000001</v>
      </c>
      <c r="BX279" s="1">
        <v>4.7943629999999998E-7</v>
      </c>
      <c r="BY279" s="1">
        <v>1.4881789999999999E-4</v>
      </c>
      <c r="BZ279">
        <v>0.853661</v>
      </c>
      <c r="CA279">
        <v>17.188420000000001</v>
      </c>
      <c r="CB279" s="1">
        <v>1.043658E-4</v>
      </c>
      <c r="CC279" s="1">
        <v>3.5206639999999997E-2</v>
      </c>
      <c r="CD279">
        <v>0.85150170000000003</v>
      </c>
      <c r="CE279">
        <v>17.950050000000001</v>
      </c>
      <c r="CF279" s="1">
        <v>6.3167500000000003E-3</v>
      </c>
      <c r="CG279">
        <v>2.2985359999999999</v>
      </c>
      <c r="CH279">
        <v>0.84926990000000002</v>
      </c>
      <c r="CI279">
        <v>18.435949999999998</v>
      </c>
      <c r="CJ279">
        <v>0.14519889999999999</v>
      </c>
      <c r="CK279">
        <v>56.645200000000003</v>
      </c>
      <c r="CL279">
        <v>0.84691830000000001</v>
      </c>
      <c r="CM279">
        <v>18.28087</v>
      </c>
      <c r="CN279">
        <v>1.5264070000000001</v>
      </c>
      <c r="CO279">
        <v>636.72519999999997</v>
      </c>
      <c r="CP279">
        <v>0.84414960000000006</v>
      </c>
      <c r="CQ279">
        <v>17.699480000000001</v>
      </c>
      <c r="CR279">
        <v>8.3830790000000004</v>
      </c>
      <c r="CS279">
        <v>3729.0810000000001</v>
      </c>
      <c r="CT279">
        <v>0.84117779999999998</v>
      </c>
      <c r="CU279">
        <v>17.0916</v>
      </c>
      <c r="CV279">
        <v>26.588760000000001</v>
      </c>
      <c r="CW279">
        <v>12590.23</v>
      </c>
      <c r="CX279">
        <v>0.83758860000000002</v>
      </c>
      <c r="CY279">
        <v>16.65258</v>
      </c>
      <c r="CZ279">
        <v>52.758960000000002</v>
      </c>
      <c r="DA279">
        <v>26544.53</v>
      </c>
      <c r="DB279">
        <v>0.83357780000000004</v>
      </c>
      <c r="DC279">
        <v>16.80902</v>
      </c>
      <c r="DD279">
        <v>69.959549999999993</v>
      </c>
      <c r="DE279">
        <v>37343.910000000003</v>
      </c>
      <c r="DF279">
        <v>0.82920769999999999</v>
      </c>
      <c r="DG279">
        <v>17.4438</v>
      </c>
      <c r="DH279">
        <v>65.758399999999995</v>
      </c>
      <c r="DI279">
        <v>37159.800000000003</v>
      </c>
      <c r="DJ279">
        <v>0.82441560000000003</v>
      </c>
      <c r="DK279">
        <v>18.04299</v>
      </c>
      <c r="DL279">
        <v>45.977449999999997</v>
      </c>
      <c r="DM279">
        <v>27456.26</v>
      </c>
      <c r="DN279">
        <v>0.81929609999999997</v>
      </c>
      <c r="DO279">
        <v>18.53321</v>
      </c>
      <c r="DP279">
        <v>25.01755</v>
      </c>
      <c r="DQ279">
        <v>15752.2</v>
      </c>
      <c r="DR279">
        <v>0.81404330000000003</v>
      </c>
      <c r="DS279">
        <v>18.609819999999999</v>
      </c>
      <c r="DT279">
        <v>11.03218</v>
      </c>
      <c r="DU279">
        <v>7303.43</v>
      </c>
      <c r="DV279">
        <v>0.80868720000000005</v>
      </c>
      <c r="DW279">
        <v>18.264880000000002</v>
      </c>
      <c r="DX279">
        <v>4.0979219999999996</v>
      </c>
      <c r="DY279">
        <v>2840.4349999999999</v>
      </c>
      <c r="DZ279">
        <v>0.80314949999999996</v>
      </c>
      <c r="EA279">
        <v>17.752770000000002</v>
      </c>
      <c r="EB279">
        <v>1.343459</v>
      </c>
      <c r="EC279">
        <v>967.45330000000001</v>
      </c>
      <c r="ED279">
        <v>0.79746669999999997</v>
      </c>
      <c r="EE279">
        <v>17.238330000000001</v>
      </c>
      <c r="EF279" s="1">
        <v>0.42293609999999998</v>
      </c>
      <c r="EG279">
        <v>309.63240000000002</v>
      </c>
      <c r="EH279">
        <v>0.79170759999999996</v>
      </c>
      <c r="EI279">
        <v>17.111560000000001</v>
      </c>
      <c r="EJ279" s="1">
        <v>0.15302299999999999</v>
      </c>
      <c r="EK279">
        <v>108.33929999999999</v>
      </c>
      <c r="EL279">
        <v>0.78667500000000001</v>
      </c>
      <c r="EM279">
        <v>17.408639999999998</v>
      </c>
      <c r="EN279" s="1">
        <v>8.1523719999999994E-2</v>
      </c>
      <c r="EO279">
        <v>53.068469999999998</v>
      </c>
      <c r="EP279">
        <v>0.78152429999999995</v>
      </c>
      <c r="EQ279">
        <v>17.964939999999999</v>
      </c>
      <c r="ER279" s="1">
        <v>6.4427929999999994E-2</v>
      </c>
      <c r="ES279">
        <v>39.455829999999999</v>
      </c>
      <c r="ET279">
        <v>0.77619090000000002</v>
      </c>
      <c r="EU279">
        <v>18.503540000000001</v>
      </c>
      <c r="EV279" s="1">
        <v>6.1122030000000001E-2</v>
      </c>
      <c r="EW279">
        <v>36.823500000000003</v>
      </c>
      <c r="EX279">
        <v>0.77099720000000005</v>
      </c>
      <c r="EY279">
        <v>18.612120000000001</v>
      </c>
      <c r="EZ279" s="1">
        <v>6.0507070000000003E-2</v>
      </c>
      <c r="FA279" s="1">
        <v>36.607889999999998</v>
      </c>
      <c r="FB279">
        <v>0.76615460000000002</v>
      </c>
      <c r="FC279">
        <v>18.36814</v>
      </c>
      <c r="FD279" s="1">
        <v>5.9484719999999998E-2</v>
      </c>
      <c r="FE279" s="1">
        <v>36.360329999999998</v>
      </c>
      <c r="FF279">
        <v>0.76106680000000004</v>
      </c>
      <c r="FG279">
        <v>17.97071</v>
      </c>
      <c r="FH279" s="1">
        <v>5.7189320000000002E-2</v>
      </c>
      <c r="FI279" s="1">
        <v>35.397010000000002</v>
      </c>
      <c r="FJ279">
        <v>0.75607530000000001</v>
      </c>
      <c r="FK279">
        <v>17.599329999999998</v>
      </c>
      <c r="FL279" s="1">
        <v>5.380132E-2</v>
      </c>
      <c r="FM279" s="1">
        <v>33.707790000000003</v>
      </c>
      <c r="FN279">
        <v>0.75142450000000005</v>
      </c>
      <c r="FO279">
        <v>17.903179999999999</v>
      </c>
      <c r="FP279" s="1">
        <v>4.9775890000000003E-2</v>
      </c>
      <c r="FQ279" s="1">
        <v>31.527909999999999</v>
      </c>
      <c r="FR279">
        <v>0.74739350000000004</v>
      </c>
      <c r="FS279">
        <v>18.363810000000001</v>
      </c>
      <c r="FT279" s="1">
        <v>4.5501430000000002E-2</v>
      </c>
      <c r="FU279" s="1">
        <v>29.094169999999998</v>
      </c>
      <c r="FV279">
        <v>0.74379399999999996</v>
      </c>
      <c r="FW279">
        <v>18.795629999999999</v>
      </c>
      <c r="FX279" s="1">
        <v>4.1171520000000003E-2</v>
      </c>
      <c r="FY279" s="1">
        <v>26.553699999999999</v>
      </c>
      <c r="FZ279">
        <v>0.74050570000000004</v>
      </c>
      <c r="GA279">
        <v>19.080300000000001</v>
      </c>
      <c r="GB279" s="1">
        <v>3.6851599999999998E-2</v>
      </c>
      <c r="GC279" s="1">
        <v>23.967009999999998</v>
      </c>
      <c r="GD279">
        <v>0.73768350000000005</v>
      </c>
      <c r="GE279">
        <v>19.13242</v>
      </c>
      <c r="GF279" s="1">
        <v>3.2594650000000003E-2</v>
      </c>
      <c r="GG279" s="1">
        <v>21.366430000000001</v>
      </c>
      <c r="GH279">
        <v>0.73541120000000004</v>
      </c>
      <c r="GI279">
        <v>18.974679999999999</v>
      </c>
      <c r="GJ279" s="1">
        <v>2.8515579999999999E-2</v>
      </c>
      <c r="GK279" s="1">
        <v>18.818480000000001</v>
      </c>
      <c r="GL279">
        <v>0.73355060000000005</v>
      </c>
      <c r="GM279">
        <v>18.711659999999998</v>
      </c>
      <c r="GN279" s="1">
        <v>2.4755340000000001E-2</v>
      </c>
      <c r="GO279" s="1">
        <v>16.42089</v>
      </c>
      <c r="GP279">
        <v>0.73214610000000002</v>
      </c>
      <c r="GQ279">
        <v>18.493950000000002</v>
      </c>
      <c r="GR279" s="1">
        <v>2.1436719999999999E-2</v>
      </c>
      <c r="GS279" s="1">
        <v>14.263999999999999</v>
      </c>
      <c r="GT279">
        <v>0.73110430000000004</v>
      </c>
      <c r="GU279">
        <v>18.89939</v>
      </c>
      <c r="GV279" s="1">
        <v>1.8602549999999999E-2</v>
      </c>
      <c r="GW279" s="1">
        <v>12.39869</v>
      </c>
      <c r="GX279">
        <v>0.73034829999999995</v>
      </c>
      <c r="GY279">
        <v>19.372060000000001</v>
      </c>
      <c r="GZ279" s="1">
        <v>1.623084E-2</v>
      </c>
      <c r="HA279" s="1">
        <v>10.82315</v>
      </c>
      <c r="HB279">
        <v>0.72978100000000001</v>
      </c>
      <c r="HC279">
        <v>19.808250000000001</v>
      </c>
      <c r="HD279" s="1">
        <v>1.422093E-2</v>
      </c>
      <c r="HE279" s="1">
        <v>9.4877509999999994</v>
      </c>
      <c r="HF279">
        <v>0.72943559999999996</v>
      </c>
      <c r="HG279">
        <v>20.33982</v>
      </c>
      <c r="HH279" s="1">
        <v>1.243145E-2</v>
      </c>
      <c r="HI279" s="1">
        <v>8.3086649999999995</v>
      </c>
      <c r="HJ279">
        <v>0.72921559999999996</v>
      </c>
      <c r="HK279">
        <v>20.603850000000001</v>
      </c>
      <c r="HL279" s="1">
        <v>1.072394E-2</v>
      </c>
      <c r="HM279" s="1">
        <v>7.1959850000000003</v>
      </c>
      <c r="HN279">
        <v>0.72914179999999995</v>
      </c>
      <c r="HO279">
        <v>20.398849999999999</v>
      </c>
      <c r="HP279" s="1">
        <v>9.0262090000000003E-3</v>
      </c>
      <c r="HQ279" s="1">
        <v>6.0932930000000001</v>
      </c>
      <c r="HR279">
        <v>0.72917319999999997</v>
      </c>
      <c r="HS279">
        <v>20.060510000000001</v>
      </c>
      <c r="HT279" s="1">
        <v>7.3737309999999997E-3</v>
      </c>
      <c r="HU279" s="1">
        <v>5.0106450000000002</v>
      </c>
      <c r="HV279">
        <v>0.72925980000000001</v>
      </c>
      <c r="HW279">
        <v>19.67681</v>
      </c>
      <c r="HX279" s="1">
        <v>5.8775390000000002E-3</v>
      </c>
      <c r="HY279" s="1">
        <v>4.0130420000000004</v>
      </c>
      <c r="HZ279">
        <v>0.72936480000000004</v>
      </c>
      <c r="IA279">
        <v>19.837689999999998</v>
      </c>
      <c r="IB279" s="1">
        <v>4.6428670000000002E-3</v>
      </c>
      <c r="IC279" s="1">
        <v>3.1729560000000001</v>
      </c>
      <c r="ID279">
        <v>0.7294891</v>
      </c>
      <c r="IE279">
        <v>20.35446</v>
      </c>
      <c r="IF279" s="1">
        <v>3.7133790000000002E-3</v>
      </c>
      <c r="IG279" s="1">
        <v>2.52766</v>
      </c>
      <c r="IH279">
        <v>0.72968730000000004</v>
      </c>
      <c r="II279">
        <v>20.918700000000001</v>
      </c>
      <c r="IJ279" s="1">
        <v>3.0605519999999998E-3</v>
      </c>
      <c r="IK279" s="1">
        <v>2.067806</v>
      </c>
      <c r="IL279">
        <v>0.72982880000000006</v>
      </c>
      <c r="IM279">
        <v>21.521809999999999</v>
      </c>
      <c r="IN279" s="1">
        <v>2.6175339999999999E-3</v>
      </c>
      <c r="IO279" s="1">
        <v>1.7538180000000001</v>
      </c>
      <c r="IP279">
        <v>0.72996110000000003</v>
      </c>
      <c r="IQ279">
        <v>21.71932</v>
      </c>
      <c r="IR279" s="1">
        <v>2.312794E-3</v>
      </c>
      <c r="IS279" s="1">
        <v>1.5389949999999999</v>
      </c>
      <c r="IT279">
        <v>0.7300856</v>
      </c>
      <c r="IU279">
        <v>21.522310000000001</v>
      </c>
      <c r="IV279" s="1">
        <v>2.0902759999999999E-3</v>
      </c>
      <c r="IW279" s="1">
        <v>1.384601</v>
      </c>
      <c r="IX279">
        <v>0.73017089999999996</v>
      </c>
      <c r="IY279">
        <v>21.24793</v>
      </c>
      <c r="IZ279" s="1">
        <v>1.916273E-3</v>
      </c>
      <c r="JA279" s="1">
        <v>1.2656499999999999</v>
      </c>
      <c r="JB279">
        <v>0.73027759999999997</v>
      </c>
      <c r="JC279">
        <v>20.956769999999999</v>
      </c>
      <c r="JD279" s="1">
        <v>1.773688E-3</v>
      </c>
      <c r="JE279" s="1">
        <v>1.169011</v>
      </c>
      <c r="JF279">
        <v>0.73032240000000004</v>
      </c>
      <c r="JG279">
        <v>20.990300000000001</v>
      </c>
      <c r="JH279" s="1">
        <v>1.65468E-3</v>
      </c>
      <c r="JI279" s="1">
        <v>1.088719</v>
      </c>
      <c r="JJ279">
        <v>0.7303712</v>
      </c>
      <c r="JK279">
        <v>20.989270000000001</v>
      </c>
      <c r="JL279" s="1">
        <v>1.55554E-3</v>
      </c>
      <c r="JM279" s="1">
        <v>1.0217130000000001</v>
      </c>
      <c r="JN279">
        <v>0.73041180000000006</v>
      </c>
      <c r="JO279">
        <v>21.112909999999999</v>
      </c>
      <c r="JP279" s="1">
        <v>1.4726749999999999E-3</v>
      </c>
      <c r="JQ279" s="1">
        <v>0.96583589999999997</v>
      </c>
      <c r="JR279">
        <v>0.73044039999999999</v>
      </c>
      <c r="JS279">
        <v>21.096360000000001</v>
      </c>
      <c r="JT279" s="1">
        <v>1.404506E-3</v>
      </c>
      <c r="JU279" s="1">
        <v>0.91962460000000001</v>
      </c>
      <c r="JV279">
        <v>0.73046770000000005</v>
      </c>
      <c r="JW279">
        <v>20.951889999999999</v>
      </c>
      <c r="JX279" s="1">
        <v>1.34891E-3</v>
      </c>
      <c r="JY279" s="1">
        <v>0.88192020000000004</v>
      </c>
      <c r="JZ279">
        <v>0.73047479999999998</v>
      </c>
      <c r="KA279">
        <v>20.810140000000001</v>
      </c>
      <c r="KB279" s="1">
        <v>1.3042259999999999E-3</v>
      </c>
      <c r="KC279" s="1">
        <v>0.85154059999999998</v>
      </c>
      <c r="KD279">
        <v>0.73049419999999998</v>
      </c>
      <c r="KE279">
        <v>20.60267</v>
      </c>
      <c r="KF279" s="1">
        <v>1.266688E-3</v>
      </c>
      <c r="KG279" s="1">
        <v>0.82637709999999998</v>
      </c>
      <c r="KH279">
        <v>0.73049730000000002</v>
      </c>
      <c r="KI279">
        <v>20.27319</v>
      </c>
      <c r="KJ279" s="1">
        <v>1.2321350000000001E-3</v>
      </c>
      <c r="KK279" s="1">
        <v>0.80371550000000003</v>
      </c>
      <c r="KL279">
        <v>0.73048760000000001</v>
      </c>
      <c r="KM279">
        <v>20.306809999999999</v>
      </c>
      <c r="KN279" s="1">
        <v>1.1968860000000001E-3</v>
      </c>
      <c r="KO279" s="1">
        <v>0.78100150000000002</v>
      </c>
      <c r="KP279">
        <v>0.73050099999999996</v>
      </c>
      <c r="KQ279">
        <v>20.179559999999999</v>
      </c>
      <c r="KR279" s="1">
        <v>1.159073E-3</v>
      </c>
      <c r="KS279" s="1">
        <v>0.7568009</v>
      </c>
      <c r="KT279">
        <v>0.73051120000000003</v>
      </c>
      <c r="KU279">
        <v>20.158480000000001</v>
      </c>
      <c r="KV279" s="1">
        <v>1.1186550000000001E-3</v>
      </c>
      <c r="KW279" s="1">
        <v>0.73092610000000002</v>
      </c>
      <c r="KX279">
        <v>0.73051809999999995</v>
      </c>
      <c r="KY279">
        <v>20.333960000000001</v>
      </c>
      <c r="KZ279" s="1">
        <v>1.076806E-3</v>
      </c>
      <c r="LA279" s="1">
        <v>0.70393629999999996</v>
      </c>
      <c r="LB279">
        <v>0.73053049999999997</v>
      </c>
      <c r="LC279">
        <v>20.407440000000001</v>
      </c>
      <c r="LD279" s="1">
        <v>1.034753E-3</v>
      </c>
      <c r="LE279" s="1">
        <v>0.67665180000000003</v>
      </c>
      <c r="LF279">
        <v>0.73049379999999997</v>
      </c>
      <c r="LG279">
        <v>20.198450000000001</v>
      </c>
      <c r="LH279" s="1">
        <v>9.9351509999999997E-4</v>
      </c>
      <c r="LI279" s="1">
        <v>0.64974240000000005</v>
      </c>
      <c r="LJ279">
        <v>0.73049180000000002</v>
      </c>
      <c r="LK279">
        <v>19.85736</v>
      </c>
      <c r="LL279" s="1">
        <v>9.5352380000000001E-4</v>
      </c>
      <c r="LM279" s="1">
        <v>0.62366529999999998</v>
      </c>
      <c r="LN279">
        <v>0.73050499999999996</v>
      </c>
      <c r="LO279">
        <v>19.562480000000001</v>
      </c>
      <c r="LP279" s="1">
        <v>9.1518090000000001E-4</v>
      </c>
      <c r="LQ279" s="1">
        <v>0.59860769999999996</v>
      </c>
      <c r="LR279">
        <v>0.73050340000000002</v>
      </c>
      <c r="LS279">
        <v>19.89808</v>
      </c>
      <c r="LT279" s="1">
        <v>8.7864170000000001E-4</v>
      </c>
      <c r="LU279" s="1">
        <v>0.57467310000000005</v>
      </c>
      <c r="LV279">
        <v>0.73049629999999999</v>
      </c>
      <c r="LW279">
        <v>20.25094</v>
      </c>
      <c r="LX279" s="1">
        <v>8.438273E-4</v>
      </c>
      <c r="LY279" s="1">
        <v>0.55185499999999998</v>
      </c>
      <c r="LZ279">
        <v>0.7305121</v>
      </c>
      <c r="MA279">
        <v>20.620979999999999</v>
      </c>
      <c r="MB279" s="1">
        <v>8.1067209999999995E-4</v>
      </c>
      <c r="MC279" s="1">
        <v>0.53011660000000005</v>
      </c>
      <c r="MD279">
        <v>0.73052539999999999</v>
      </c>
      <c r="ME279">
        <v>21.203489999999999</v>
      </c>
      <c r="MF279" s="1">
        <v>7.7895160000000005E-4</v>
      </c>
      <c r="MG279" s="1">
        <v>0.5093548</v>
      </c>
      <c r="MH279">
        <v>0.73051569999999999</v>
      </c>
      <c r="MI279">
        <v>21.402609999999999</v>
      </c>
      <c r="MJ279" s="1">
        <v>7.4858810000000004E-4</v>
      </c>
      <c r="MK279" s="1">
        <v>0.48948979999999997</v>
      </c>
      <c r="ML279">
        <v>0.73050800000000005</v>
      </c>
      <c r="MM279">
        <v>21.042020000000001</v>
      </c>
      <c r="MN279" s="1">
        <v>7.1959949999999997E-4</v>
      </c>
      <c r="MO279" s="1">
        <v>0.47047899999999998</v>
      </c>
      <c r="MP279">
        <v>0.73047790000000001</v>
      </c>
      <c r="MQ279">
        <v>20.6645</v>
      </c>
      <c r="MR279" s="1">
        <v>6.9182599999999999E-4</v>
      </c>
      <c r="MS279" s="1">
        <v>0.45234029999999997</v>
      </c>
      <c r="MT279">
        <v>0.73044189999999998</v>
      </c>
      <c r="MU279">
        <v>20.341380000000001</v>
      </c>
      <c r="MV279" s="1">
        <v>6.6545769999999996E-4</v>
      </c>
      <c r="MW279" s="1">
        <v>0.43507200000000001</v>
      </c>
      <c r="MX279">
        <v>0.73036920000000005</v>
      </c>
      <c r="MY279">
        <v>20.635439999999999</v>
      </c>
      <c r="MZ279" s="1">
        <v>6.4036200000000001E-4</v>
      </c>
      <c r="NA279" s="1">
        <v>0.418653</v>
      </c>
      <c r="NB279">
        <v>0.73030700000000004</v>
      </c>
      <c r="NC279">
        <v>21.12576</v>
      </c>
      <c r="ND279" s="1">
        <v>6.1632690000000003E-4</v>
      </c>
      <c r="NE279" s="1">
        <v>0.40299109999999999</v>
      </c>
      <c r="NF279">
        <v>0.7301919</v>
      </c>
      <c r="NG279">
        <v>21.53642</v>
      </c>
      <c r="NH279" s="1">
        <v>5.9339400000000002E-4</v>
      </c>
      <c r="NI279" s="1">
        <v>0.38803460000000001</v>
      </c>
      <c r="NJ279">
        <v>0.73007069999999996</v>
      </c>
      <c r="NK279">
        <v>21.976569999999999</v>
      </c>
      <c r="NL279" s="1">
        <v>5.7154989999999995E-4</v>
      </c>
      <c r="NM279" s="1">
        <v>0.37378879999999998</v>
      </c>
      <c r="NN279">
        <v>0.72989879999999996</v>
      </c>
      <c r="NO279">
        <v>22.016100000000002</v>
      </c>
      <c r="NP279" s="1">
        <v>5.5073950000000002E-4</v>
      </c>
      <c r="NQ279" s="1">
        <v>0.36022470000000001</v>
      </c>
      <c r="NR279">
        <v>0.72973279999999996</v>
      </c>
      <c r="NS279">
        <v>21.734839999999998</v>
      </c>
      <c r="NT279" s="1">
        <v>5.3096209999999998E-4</v>
      </c>
      <c r="NU279" s="1">
        <v>0.3473445</v>
      </c>
      <c r="NV279">
        <v>0.72953060000000003</v>
      </c>
      <c r="NW279">
        <v>21.437149999999999</v>
      </c>
      <c r="NX279" s="1">
        <v>5.121355E-4</v>
      </c>
      <c r="NY279" s="1">
        <v>0.33511390000000002</v>
      </c>
      <c r="NZ279">
        <v>0.72931429999999997</v>
      </c>
      <c r="OA279">
        <v>21.174630000000001</v>
      </c>
      <c r="OB279" s="1">
        <v>4.9414670000000002E-4</v>
      </c>
      <c r="OC279" s="1">
        <v>0.32344529999999999</v>
      </c>
      <c r="OD279">
        <v>0.7290664</v>
      </c>
      <c r="OE279">
        <v>20.977049999999998</v>
      </c>
      <c r="OF279" s="1">
        <v>4.7699450000000002E-4</v>
      </c>
      <c r="OG279" s="1">
        <v>0.31230469999999999</v>
      </c>
      <c r="OH279">
        <v>0.72885909999999998</v>
      </c>
      <c r="OI279">
        <v>21.212119999999999</v>
      </c>
      <c r="OJ279" s="1">
        <v>4.6055199999999998E-4</v>
      </c>
      <c r="OK279" s="1">
        <v>0.30164750000000001</v>
      </c>
    </row>
    <row r="280" spans="1:401" x14ac:dyDescent="0.35">
      <c r="A280">
        <v>286</v>
      </c>
      <c r="B280" t="s">
        <v>4</v>
      </c>
      <c r="C280" t="s">
        <v>181</v>
      </c>
      <c r="D280" t="s">
        <v>286</v>
      </c>
      <c r="E280">
        <v>724.67420000000004</v>
      </c>
      <c r="F280">
        <v>0.32689299999999999</v>
      </c>
      <c r="G280">
        <v>17.46031</v>
      </c>
      <c r="H280">
        <v>0</v>
      </c>
      <c r="I280">
        <v>0</v>
      </c>
      <c r="J280">
        <v>0.32565309999999997</v>
      </c>
      <c r="K280">
        <v>17.440249999999999</v>
      </c>
      <c r="L280">
        <v>0</v>
      </c>
      <c r="M280">
        <v>0</v>
      </c>
      <c r="N280">
        <v>0.32439499999999999</v>
      </c>
      <c r="O280">
        <v>17.948969999999999</v>
      </c>
      <c r="P280">
        <v>0</v>
      </c>
      <c r="Q280">
        <v>0</v>
      </c>
      <c r="R280">
        <v>0.32311260000000003</v>
      </c>
      <c r="S280">
        <v>18.241769999999999</v>
      </c>
      <c r="T280">
        <v>0</v>
      </c>
      <c r="U280">
        <v>0</v>
      </c>
      <c r="V280">
        <v>0.32180189999999997</v>
      </c>
      <c r="W280">
        <v>18.498550000000002</v>
      </c>
      <c r="X280">
        <v>0</v>
      </c>
      <c r="Y280">
        <v>0</v>
      </c>
      <c r="Z280">
        <v>0.32047219999999998</v>
      </c>
      <c r="AA280">
        <v>18.223649999999999</v>
      </c>
      <c r="AB280">
        <v>0</v>
      </c>
      <c r="AC280">
        <v>0</v>
      </c>
      <c r="AD280">
        <v>0.31911270000000003</v>
      </c>
      <c r="AE280">
        <v>17.76257</v>
      </c>
      <c r="AF280">
        <v>0</v>
      </c>
      <c r="AG280">
        <v>0</v>
      </c>
      <c r="AH280">
        <v>0.31772410000000001</v>
      </c>
      <c r="AI280">
        <v>17.343039999999998</v>
      </c>
      <c r="AJ280">
        <v>0</v>
      </c>
      <c r="AK280">
        <v>0</v>
      </c>
      <c r="AL280">
        <v>0.31629459999999998</v>
      </c>
      <c r="AM280">
        <v>17.065449999999998</v>
      </c>
      <c r="AN280">
        <v>0</v>
      </c>
      <c r="AO280">
        <v>0</v>
      </c>
      <c r="AP280">
        <v>0.31484210000000001</v>
      </c>
      <c r="AQ280">
        <v>17.00947</v>
      </c>
      <c r="AR280">
        <v>0</v>
      </c>
      <c r="AS280">
        <v>0</v>
      </c>
      <c r="AT280">
        <v>0.31335649999999998</v>
      </c>
      <c r="AU280">
        <v>17.449929999999998</v>
      </c>
      <c r="AV280">
        <v>0</v>
      </c>
      <c r="AW280">
        <v>0</v>
      </c>
      <c r="AX280">
        <v>0.31183529999999998</v>
      </c>
      <c r="AY280">
        <v>17.687660000000001</v>
      </c>
      <c r="AZ280">
        <v>0</v>
      </c>
      <c r="BA280">
        <v>0</v>
      </c>
      <c r="BB280">
        <v>0.3103168</v>
      </c>
      <c r="BC280">
        <v>17.713629999999998</v>
      </c>
      <c r="BD280">
        <v>0</v>
      </c>
      <c r="BE280">
        <v>0</v>
      </c>
      <c r="BF280">
        <v>0.30880419999999997</v>
      </c>
      <c r="BG280">
        <v>17.622509999999998</v>
      </c>
      <c r="BH280">
        <v>0</v>
      </c>
      <c r="BI280">
        <v>0</v>
      </c>
      <c r="BJ280">
        <v>0.30725570000000002</v>
      </c>
      <c r="BK280">
        <v>17.209009999999999</v>
      </c>
      <c r="BL280" s="1">
        <v>5.6517950000000006E-23</v>
      </c>
      <c r="BM280" s="1">
        <v>2.609048E-20</v>
      </c>
      <c r="BN280">
        <v>0.30568149999999999</v>
      </c>
      <c r="BO280">
        <v>16.723099999999999</v>
      </c>
      <c r="BP280" s="1">
        <v>4.0761909999999997E-17</v>
      </c>
      <c r="BQ280" s="1">
        <v>1.887925E-14</v>
      </c>
      <c r="BR280">
        <v>0.30409740000000002</v>
      </c>
      <c r="BS280">
        <v>16.358180000000001</v>
      </c>
      <c r="BT280" s="1">
        <v>7.5657579999999999E-11</v>
      </c>
      <c r="BU280" s="1">
        <v>3.50784E-8</v>
      </c>
      <c r="BV280">
        <v>0.30251719999999999</v>
      </c>
      <c r="BW280">
        <v>16.530110000000001</v>
      </c>
      <c r="BX280" s="1">
        <v>1.620223E-7</v>
      </c>
      <c r="BY280" s="1">
        <v>7.4654989999999995E-5</v>
      </c>
      <c r="BZ280">
        <v>0.30094399999999999</v>
      </c>
      <c r="CA280">
        <v>17.158000000000001</v>
      </c>
      <c r="CB280" s="1">
        <v>4.4432609999999999E-5</v>
      </c>
      <c r="CC280" s="1">
        <v>2.0068559999999999E-2</v>
      </c>
      <c r="CD280">
        <v>0.2993441</v>
      </c>
      <c r="CE280">
        <v>17.92662</v>
      </c>
      <c r="CF280" s="1">
        <v>3.1860310000000002E-3</v>
      </c>
      <c r="CG280">
        <v>1.438472</v>
      </c>
      <c r="CH280">
        <v>0.29770720000000001</v>
      </c>
      <c r="CI280">
        <v>18.43488</v>
      </c>
      <c r="CJ280" s="1">
        <v>8.4233550000000004E-2</v>
      </c>
      <c r="CK280">
        <v>38.225450000000002</v>
      </c>
      <c r="CL280">
        <v>0.29601139999999998</v>
      </c>
      <c r="CM280">
        <v>18.315740000000002</v>
      </c>
      <c r="CN280">
        <v>0.99999629999999995</v>
      </c>
      <c r="CO280">
        <v>457.84899999999999</v>
      </c>
      <c r="CP280">
        <v>0.29427399999999998</v>
      </c>
      <c r="CQ280">
        <v>17.750689999999999</v>
      </c>
      <c r="CR280">
        <v>6.1229149999999999</v>
      </c>
      <c r="CS280">
        <v>2832.0479999999998</v>
      </c>
      <c r="CT280">
        <v>0.29241739999999999</v>
      </c>
      <c r="CU280">
        <v>17.1389</v>
      </c>
      <c r="CV280">
        <v>21.434239999999999</v>
      </c>
      <c r="CW280">
        <v>10028.75</v>
      </c>
      <c r="CX280">
        <v>0.29026299999999999</v>
      </c>
      <c r="CY280">
        <v>16.682089999999999</v>
      </c>
      <c r="CZ280">
        <v>46.565130000000003</v>
      </c>
      <c r="DA280">
        <v>22051.35</v>
      </c>
      <c r="DB280">
        <v>0.28782390000000002</v>
      </c>
      <c r="DC280">
        <v>16.808060000000001</v>
      </c>
      <c r="DD280">
        <v>67.126630000000006</v>
      </c>
      <c r="DE280">
        <v>32195.86</v>
      </c>
      <c r="DF280">
        <v>0.28515279999999998</v>
      </c>
      <c r="DG280">
        <v>17.420929999999998</v>
      </c>
      <c r="DH280">
        <v>68.136780000000002</v>
      </c>
      <c r="DI280">
        <v>33100.97</v>
      </c>
      <c r="DJ280">
        <v>0.28219630000000001</v>
      </c>
      <c r="DK280">
        <v>18.020160000000001</v>
      </c>
      <c r="DL280">
        <v>51.147849999999998</v>
      </c>
      <c r="DM280">
        <v>25172.34</v>
      </c>
      <c r="DN280">
        <v>0.27900419999999998</v>
      </c>
      <c r="DO280">
        <v>18.516860000000001</v>
      </c>
      <c r="DP280">
        <v>29.70636</v>
      </c>
      <c r="DQ280">
        <v>14810.8</v>
      </c>
      <c r="DR280">
        <v>0.27570020000000001</v>
      </c>
      <c r="DS280">
        <v>18.617010000000001</v>
      </c>
      <c r="DT280">
        <v>13.898720000000001</v>
      </c>
      <c r="DU280">
        <v>7018.3760000000002</v>
      </c>
      <c r="DV280">
        <v>0.27229940000000002</v>
      </c>
      <c r="DW280">
        <v>18.294229999999999</v>
      </c>
      <c r="DX280">
        <v>5.4383600000000003</v>
      </c>
      <c r="DY280">
        <v>2779.9250000000002</v>
      </c>
      <c r="DZ280">
        <v>0.26880219999999999</v>
      </c>
      <c r="EA280">
        <v>17.791720000000002</v>
      </c>
      <c r="EB280">
        <v>1.8550199999999999</v>
      </c>
      <c r="EC280">
        <v>959.53740000000005</v>
      </c>
      <c r="ED280">
        <v>0.26518459999999999</v>
      </c>
      <c r="EE280">
        <v>17.278169999999999</v>
      </c>
      <c r="EF280">
        <v>0.58984579999999998</v>
      </c>
      <c r="EG280">
        <v>308.12060000000002</v>
      </c>
      <c r="EH280">
        <v>0.26153340000000003</v>
      </c>
      <c r="EI280">
        <v>17.13232</v>
      </c>
      <c r="EJ280" s="1">
        <v>0.20120669999999999</v>
      </c>
      <c r="EK280">
        <v>105.80589999999999</v>
      </c>
      <c r="EL280">
        <v>0.25816109999999998</v>
      </c>
      <c r="EM280">
        <v>17.40326</v>
      </c>
      <c r="EN280" s="1">
        <v>9.4103160000000005E-2</v>
      </c>
      <c r="EO280">
        <v>49.501800000000003</v>
      </c>
      <c r="EP280">
        <v>0.25495060000000003</v>
      </c>
      <c r="EQ280">
        <v>17.94022</v>
      </c>
      <c r="ER280" s="1">
        <v>6.723954E-2</v>
      </c>
      <c r="ES280">
        <v>35.395159999999997</v>
      </c>
      <c r="ET280">
        <v>0.25168299999999999</v>
      </c>
      <c r="EU280">
        <v>18.483370000000001</v>
      </c>
      <c r="EV280" s="1">
        <v>6.1476950000000002E-2</v>
      </c>
      <c r="EW280" s="1">
        <v>32.542720000000003</v>
      </c>
      <c r="EX280">
        <v>0.24845990000000001</v>
      </c>
      <c r="EY280">
        <v>18.61112</v>
      </c>
      <c r="EZ280" s="1">
        <v>6.0482849999999998E-2</v>
      </c>
      <c r="FA280" s="1">
        <v>32.273470000000003</v>
      </c>
      <c r="FB280">
        <v>0.2453939</v>
      </c>
      <c r="FC280">
        <v>18.38195</v>
      </c>
      <c r="FD280" s="1">
        <v>5.9686099999999999E-2</v>
      </c>
      <c r="FE280" s="1">
        <v>32.110430000000001</v>
      </c>
      <c r="FF280">
        <v>0.2422888</v>
      </c>
      <c r="FG280">
        <v>17.997399999999999</v>
      </c>
      <c r="FH280" s="1">
        <v>5.7757049999999997E-2</v>
      </c>
      <c r="FI280" s="1">
        <v>31.347719999999999</v>
      </c>
      <c r="FJ280">
        <v>0.2392029</v>
      </c>
      <c r="FK280">
        <v>17.62255</v>
      </c>
      <c r="FL280" s="1">
        <v>5.466903E-2</v>
      </c>
      <c r="FM280" s="1">
        <v>29.932659999999998</v>
      </c>
      <c r="FN280">
        <v>0.2362812</v>
      </c>
      <c r="FO280">
        <v>17.902619999999999</v>
      </c>
      <c r="FP280" s="1">
        <v>5.0824889999999998E-2</v>
      </c>
      <c r="FQ280" s="1">
        <v>28.05875</v>
      </c>
      <c r="FR280">
        <v>0.23366139999999999</v>
      </c>
      <c r="FS280">
        <v>18.35643</v>
      </c>
      <c r="FT280" s="1">
        <v>4.6640599999999997E-2</v>
      </c>
      <c r="FU280" s="1">
        <v>25.9392</v>
      </c>
      <c r="FV280">
        <v>0.23130000000000001</v>
      </c>
      <c r="FW280">
        <v>18.786670000000001</v>
      </c>
      <c r="FX280" s="1">
        <v>4.2351409999999999E-2</v>
      </c>
      <c r="FY280" s="1">
        <v>23.71292</v>
      </c>
      <c r="FZ280">
        <v>0.22916149999999999</v>
      </c>
      <c r="GA280">
        <v>19.068480000000001</v>
      </c>
      <c r="GB280" s="1">
        <v>3.805534E-2</v>
      </c>
      <c r="GC280" s="1">
        <v>21.439900000000002</v>
      </c>
      <c r="GD280">
        <v>0.2272969</v>
      </c>
      <c r="GE280">
        <v>19.125389999999999</v>
      </c>
      <c r="GF280" s="1">
        <v>3.380234E-2</v>
      </c>
      <c r="GG280" s="1">
        <v>19.149059999999999</v>
      </c>
      <c r="GH280">
        <v>0.22574340000000001</v>
      </c>
      <c r="GI280">
        <v>18.976520000000001</v>
      </c>
      <c r="GJ280" s="1">
        <v>2.9686669999999998E-2</v>
      </c>
      <c r="GK280" s="1">
        <v>16.89415</v>
      </c>
      <c r="GL280">
        <v>0.22447020000000001</v>
      </c>
      <c r="GM280">
        <v>18.724889999999998</v>
      </c>
      <c r="GN280" s="1">
        <v>2.5838960000000001E-2</v>
      </c>
      <c r="GO280" s="1">
        <v>14.7591</v>
      </c>
      <c r="GP280">
        <v>0.22346659999999999</v>
      </c>
      <c r="GQ280">
        <v>18.508320000000001</v>
      </c>
      <c r="GR280" s="1">
        <v>2.2396590000000001E-2</v>
      </c>
      <c r="GS280" s="1">
        <v>12.82724</v>
      </c>
      <c r="GT280">
        <v>0.22268879999999999</v>
      </c>
      <c r="GU280">
        <v>18.901129999999998</v>
      </c>
      <c r="GV280" s="1">
        <v>1.9423409999999999E-2</v>
      </c>
      <c r="GW280" s="1">
        <v>11.14869</v>
      </c>
      <c r="GX280">
        <v>0.22209280000000001</v>
      </c>
      <c r="GY280">
        <v>19.372640000000001</v>
      </c>
      <c r="GZ280" s="1">
        <v>1.6922920000000001E-2</v>
      </c>
      <c r="HA280" s="1">
        <v>9.7275510000000001</v>
      </c>
      <c r="HB280">
        <v>0.2216669</v>
      </c>
      <c r="HC280">
        <v>19.808260000000001</v>
      </c>
      <c r="HD280" s="1">
        <v>1.4815719999999999E-2</v>
      </c>
      <c r="HE280" s="1">
        <v>8.5251049999999999</v>
      </c>
      <c r="HF280">
        <v>0.22136790000000001</v>
      </c>
      <c r="HG280">
        <v>20.325700000000001</v>
      </c>
      <c r="HH280" s="1">
        <v>1.297251E-2</v>
      </c>
      <c r="HI280" s="1">
        <v>7.4704540000000001</v>
      </c>
      <c r="HJ280">
        <v>0.2211806</v>
      </c>
      <c r="HK280">
        <v>20.597809999999999</v>
      </c>
      <c r="HL280" s="1">
        <v>1.124995E-2</v>
      </c>
      <c r="HM280" s="1">
        <v>6.483142</v>
      </c>
      <c r="HN280">
        <v>0.22107979999999999</v>
      </c>
      <c r="HO280">
        <v>20.407620000000001</v>
      </c>
      <c r="HP280" s="1">
        <v>9.551337E-3</v>
      </c>
      <c r="HQ280" s="1">
        <v>5.5080010000000001</v>
      </c>
      <c r="HR280">
        <v>0.22104950000000001</v>
      </c>
      <c r="HS280">
        <v>20.080089999999998</v>
      </c>
      <c r="HT280" s="1">
        <v>7.8788490000000003E-3</v>
      </c>
      <c r="HU280" s="1">
        <v>4.5463839999999998</v>
      </c>
      <c r="HV280">
        <v>0.22106419999999999</v>
      </c>
      <c r="HW280">
        <v>19.705780000000001</v>
      </c>
      <c r="HX280" s="1">
        <v>6.3256559999999998E-3</v>
      </c>
      <c r="HY280" s="1">
        <v>3.6515240000000002</v>
      </c>
      <c r="HZ280">
        <v>0.22111439999999999</v>
      </c>
      <c r="IA280">
        <v>19.855180000000001</v>
      </c>
      <c r="IB280" s="1">
        <v>5.004316E-3</v>
      </c>
      <c r="IC280" s="1">
        <v>2.8890169999999999</v>
      </c>
      <c r="ID280">
        <v>0.2211851</v>
      </c>
      <c r="IE280">
        <v>20.358920000000001</v>
      </c>
      <c r="IF280" s="1">
        <v>3.9804949999999997E-3</v>
      </c>
      <c r="IG280" s="1">
        <v>2.2968190000000002</v>
      </c>
      <c r="IH280">
        <v>0.22126870000000001</v>
      </c>
      <c r="II280">
        <v>20.914819999999999</v>
      </c>
      <c r="IJ280" s="1">
        <v>3.245936E-3</v>
      </c>
      <c r="IK280" s="1">
        <v>1.87141</v>
      </c>
      <c r="IL280">
        <v>0.22135640000000001</v>
      </c>
      <c r="IM280">
        <v>21.505659999999999</v>
      </c>
      <c r="IN280" s="1">
        <v>2.7432419999999999E-3</v>
      </c>
      <c r="IO280" s="1">
        <v>1.5799449999999999</v>
      </c>
      <c r="IP280">
        <v>0.22143550000000001</v>
      </c>
      <c r="IQ280">
        <v>21.715229999999998</v>
      </c>
      <c r="IR280" s="1">
        <v>2.4002310000000001E-3</v>
      </c>
      <c r="IS280" s="1">
        <v>1.381092</v>
      </c>
      <c r="IT280">
        <v>0.2215114</v>
      </c>
      <c r="IU280">
        <v>21.530830000000002</v>
      </c>
      <c r="IV280" s="1">
        <v>2.1551729999999998E-3</v>
      </c>
      <c r="IW280" s="1">
        <v>1.2393080000000001</v>
      </c>
      <c r="IX280">
        <v>0.22157209999999999</v>
      </c>
      <c r="IY280">
        <v>21.264700000000001</v>
      </c>
      <c r="IZ280" s="1">
        <v>1.9677169999999999E-3</v>
      </c>
      <c r="JA280" s="1">
        <v>1.1309910000000001</v>
      </c>
      <c r="JB280">
        <v>0.2216284</v>
      </c>
      <c r="JC280">
        <v>20.982340000000001</v>
      </c>
      <c r="JD280" s="1">
        <v>1.8161049999999999E-3</v>
      </c>
      <c r="JE280" s="1">
        <v>1.0434540000000001</v>
      </c>
      <c r="JF280">
        <v>0.2216706</v>
      </c>
      <c r="JG280">
        <v>21.007290000000001</v>
      </c>
      <c r="JH280" s="1">
        <v>1.690043E-3</v>
      </c>
      <c r="JI280" s="1">
        <v>0.97082539999999995</v>
      </c>
      <c r="JJ280">
        <v>0.22170319999999999</v>
      </c>
      <c r="JK280">
        <v>21.008759999999999</v>
      </c>
      <c r="JL280" s="1">
        <v>1.5850440000000001E-3</v>
      </c>
      <c r="JM280" s="1">
        <v>0.91022590000000003</v>
      </c>
      <c r="JN280">
        <v>0.2217343</v>
      </c>
      <c r="JO280">
        <v>21.124649999999999</v>
      </c>
      <c r="JP280" s="1">
        <v>1.497235E-3</v>
      </c>
      <c r="JQ280" s="1">
        <v>0.85968409999999995</v>
      </c>
      <c r="JR280">
        <v>0.2217509</v>
      </c>
      <c r="JS280">
        <v>21.102209999999999</v>
      </c>
      <c r="JT280" s="1">
        <v>1.4247039999999999E-3</v>
      </c>
      <c r="JU280" s="1">
        <v>0.81782250000000001</v>
      </c>
      <c r="JV280">
        <v>0.22176750000000001</v>
      </c>
      <c r="JW280">
        <v>20.952839999999998</v>
      </c>
      <c r="JX280" s="1">
        <v>1.365224E-3</v>
      </c>
      <c r="JY280" s="1">
        <v>0.78359330000000005</v>
      </c>
      <c r="JZ280">
        <v>0.2217759</v>
      </c>
      <c r="KA280">
        <v>20.80913</v>
      </c>
      <c r="KB280" s="1">
        <v>1.3174160000000001E-3</v>
      </c>
      <c r="KC280" s="1">
        <v>0.75601119999999999</v>
      </c>
      <c r="KD280">
        <v>0.22178339999999999</v>
      </c>
      <c r="KE280">
        <v>20.616299999999999</v>
      </c>
      <c r="KF280" s="1">
        <v>1.277947E-3</v>
      </c>
      <c r="KG280" s="1">
        <v>0.73330850000000003</v>
      </c>
      <c r="KH280">
        <v>0.22178929999999999</v>
      </c>
      <c r="KI280">
        <v>20.305510000000002</v>
      </c>
      <c r="KJ280" s="1">
        <v>1.2427930000000001E-3</v>
      </c>
      <c r="KK280" s="1">
        <v>0.71312220000000004</v>
      </c>
      <c r="KL280">
        <v>0.2217942</v>
      </c>
      <c r="KM280">
        <v>20.332239999999999</v>
      </c>
      <c r="KN280" s="1">
        <v>1.20798E-3</v>
      </c>
      <c r="KO280" s="1">
        <v>0.6931273</v>
      </c>
      <c r="KP280">
        <v>0.2217963</v>
      </c>
      <c r="KQ280">
        <v>20.212669999999999</v>
      </c>
      <c r="KR280" s="1">
        <v>1.1709839999999999E-3</v>
      </c>
      <c r="KS280" s="1">
        <v>0.67191369999999995</v>
      </c>
      <c r="KT280">
        <v>0.2217991</v>
      </c>
      <c r="KU280">
        <v>20.177700000000002</v>
      </c>
      <c r="KV280" s="1">
        <v>1.131286E-3</v>
      </c>
      <c r="KW280" s="1">
        <v>0.64919879999999996</v>
      </c>
      <c r="KX280">
        <v>0.22180179999999999</v>
      </c>
      <c r="KY280">
        <v>20.328530000000001</v>
      </c>
      <c r="KZ280" s="1">
        <v>1.0898030000000001E-3</v>
      </c>
      <c r="LA280" s="1">
        <v>0.62542370000000003</v>
      </c>
      <c r="LB280">
        <v>0.22180130000000001</v>
      </c>
      <c r="LC280">
        <v>20.403759999999998</v>
      </c>
      <c r="LD280" s="1">
        <v>1.0477240000000001E-3</v>
      </c>
      <c r="LE280" s="1">
        <v>0.60129460000000001</v>
      </c>
      <c r="LF280">
        <v>0.2218038</v>
      </c>
      <c r="LG280">
        <v>20.2075</v>
      </c>
      <c r="LH280" s="1">
        <v>1.0062199999999999E-3</v>
      </c>
      <c r="LI280" s="1">
        <v>0.57743339999999999</v>
      </c>
      <c r="LJ280">
        <v>0.22179460000000001</v>
      </c>
      <c r="LK280">
        <v>19.881239999999998</v>
      </c>
      <c r="LL280" s="1">
        <v>9.6574520000000002E-4</v>
      </c>
      <c r="LM280" s="1">
        <v>0.55426810000000004</v>
      </c>
      <c r="LN280">
        <v>0.2218049</v>
      </c>
      <c r="LO280">
        <v>19.591529999999999</v>
      </c>
      <c r="LP280" s="1">
        <v>9.2691360000000001E-4</v>
      </c>
      <c r="LQ280" s="1">
        <v>0.53199839999999998</v>
      </c>
      <c r="LR280">
        <v>0.22179889999999999</v>
      </c>
      <c r="LS280">
        <v>19.91572</v>
      </c>
      <c r="LT280" s="1">
        <v>8.8983360000000002E-4</v>
      </c>
      <c r="LU280" s="1">
        <v>0.51071299999999997</v>
      </c>
      <c r="LV280">
        <v>0.2218029</v>
      </c>
      <c r="LW280">
        <v>20.274699999999999</v>
      </c>
      <c r="LX280" s="1">
        <v>8.5447780000000003E-4</v>
      </c>
      <c r="LY280" s="1">
        <v>0.49040990000000001</v>
      </c>
      <c r="LZ280">
        <v>0.221801</v>
      </c>
      <c r="MA280">
        <v>20.631820000000001</v>
      </c>
      <c r="MB280" s="1">
        <v>8.2082979999999997E-4</v>
      </c>
      <c r="MC280" s="1">
        <v>0.47107650000000001</v>
      </c>
      <c r="MD280">
        <v>0.22179950000000001</v>
      </c>
      <c r="ME280">
        <v>21.194430000000001</v>
      </c>
      <c r="MF280" s="1">
        <v>7.8866639999999996E-4</v>
      </c>
      <c r="MG280" s="1">
        <v>0.45261980000000002</v>
      </c>
      <c r="MH280">
        <v>0.22180159999999999</v>
      </c>
      <c r="MI280">
        <v>21.410720000000001</v>
      </c>
      <c r="MJ280" s="1">
        <v>7.5788720000000002E-4</v>
      </c>
      <c r="MK280" s="1">
        <v>0.43495780000000001</v>
      </c>
      <c r="ML280">
        <v>0.22179670000000001</v>
      </c>
      <c r="MM280">
        <v>21.064630000000001</v>
      </c>
      <c r="MN280" s="1">
        <v>7.2847790000000003E-4</v>
      </c>
      <c r="MO280" s="1">
        <v>0.41805039999999999</v>
      </c>
      <c r="MP280">
        <v>0.22178629999999999</v>
      </c>
      <c r="MQ280">
        <v>20.69059</v>
      </c>
      <c r="MR280" s="1">
        <v>7.0030540000000005E-4</v>
      </c>
      <c r="MS280" s="1">
        <v>0.40191890000000002</v>
      </c>
      <c r="MT280">
        <v>0.2217711</v>
      </c>
      <c r="MU280">
        <v>20.364850000000001</v>
      </c>
      <c r="MV280" s="1">
        <v>6.735043E-4</v>
      </c>
      <c r="MW280" s="1">
        <v>0.38655230000000002</v>
      </c>
      <c r="MX280">
        <v>0.2217451</v>
      </c>
      <c r="MY280">
        <v>20.64742</v>
      </c>
      <c r="MZ280" s="1">
        <v>6.4801979999999995E-4</v>
      </c>
      <c r="NA280" s="1">
        <v>0.37194310000000003</v>
      </c>
      <c r="NB280">
        <v>0.2217056</v>
      </c>
      <c r="NC280">
        <v>21.134979999999999</v>
      </c>
      <c r="ND280" s="1">
        <v>6.2364250000000005E-4</v>
      </c>
      <c r="NE280" s="1">
        <v>0.35801749999999999</v>
      </c>
      <c r="NF280">
        <v>0.22165370000000001</v>
      </c>
      <c r="NG280">
        <v>21.544060000000002</v>
      </c>
      <c r="NH280" s="1">
        <v>6.0036020000000005E-4</v>
      </c>
      <c r="NI280" s="1">
        <v>0.3447134</v>
      </c>
      <c r="NJ280">
        <v>0.22158649999999999</v>
      </c>
      <c r="NK280">
        <v>21.976759999999999</v>
      </c>
      <c r="NL280" s="1">
        <v>5.7819380000000001E-4</v>
      </c>
      <c r="NM280" s="1">
        <v>0.3320437</v>
      </c>
      <c r="NN280">
        <v>0.22150159999999999</v>
      </c>
      <c r="NO280">
        <v>22.02702</v>
      </c>
      <c r="NP280" s="1">
        <v>5.5704919999999996E-4</v>
      </c>
      <c r="NQ280" s="1">
        <v>0.3199728</v>
      </c>
      <c r="NR280">
        <v>0.2214073</v>
      </c>
      <c r="NS280">
        <v>21.750409999999999</v>
      </c>
      <c r="NT280" s="1">
        <v>5.369487E-4</v>
      </c>
      <c r="NU280" s="1">
        <v>0.3085136</v>
      </c>
      <c r="NV280">
        <v>0.22129509999999999</v>
      </c>
      <c r="NW280">
        <v>21.45298</v>
      </c>
      <c r="NX280" s="1">
        <v>5.1783890000000005E-4</v>
      </c>
      <c r="NY280" s="1">
        <v>0.29763699999999998</v>
      </c>
      <c r="NZ280">
        <v>0.2211756</v>
      </c>
      <c r="OA280">
        <v>21.198090000000001</v>
      </c>
      <c r="OB280" s="1">
        <v>4.9959929999999998E-4</v>
      </c>
      <c r="OC280" s="1">
        <v>0.28726370000000001</v>
      </c>
      <c r="OD280">
        <v>0.22104950000000001</v>
      </c>
      <c r="OE280">
        <v>20.99971</v>
      </c>
      <c r="OF280" s="1">
        <v>4.8220000000000001E-4</v>
      </c>
      <c r="OG280" s="1">
        <v>0.27735670000000001</v>
      </c>
      <c r="OH280">
        <v>0.22092690000000001</v>
      </c>
      <c r="OI280">
        <v>21.223510000000001</v>
      </c>
      <c r="OJ280" s="1">
        <v>4.6552140000000002E-4</v>
      </c>
      <c r="OK280" s="1">
        <v>0.2678818</v>
      </c>
    </row>
    <row r="281" spans="1:401" x14ac:dyDescent="0.35">
      <c r="A281">
        <v>287</v>
      </c>
      <c r="B281" t="s">
        <v>4</v>
      </c>
      <c r="C281" t="s">
        <v>181</v>
      </c>
      <c r="D281" t="s">
        <v>287</v>
      </c>
      <c r="E281">
        <v>797.26840000000004</v>
      </c>
      <c r="F281">
        <v>1.055569</v>
      </c>
      <c r="G281">
        <v>17.464939999999999</v>
      </c>
      <c r="H281">
        <v>0</v>
      </c>
      <c r="I281">
        <v>0</v>
      </c>
      <c r="J281">
        <v>1.05281</v>
      </c>
      <c r="K281">
        <v>17.441299999999998</v>
      </c>
      <c r="L281">
        <v>0</v>
      </c>
      <c r="M281">
        <v>0</v>
      </c>
      <c r="N281">
        <v>1.050028</v>
      </c>
      <c r="O281">
        <v>17.94211</v>
      </c>
      <c r="P281">
        <v>0</v>
      </c>
      <c r="Q281">
        <v>0</v>
      </c>
      <c r="R281">
        <v>1.0471550000000001</v>
      </c>
      <c r="S281">
        <v>18.24399</v>
      </c>
      <c r="T281">
        <v>0</v>
      </c>
      <c r="U281">
        <v>0</v>
      </c>
      <c r="V281">
        <v>1.044257</v>
      </c>
      <c r="W281">
        <v>18.507999999999999</v>
      </c>
      <c r="X281">
        <v>0</v>
      </c>
      <c r="Y281">
        <v>0</v>
      </c>
      <c r="Z281">
        <v>1.0412650000000001</v>
      </c>
      <c r="AA281">
        <v>18.249269999999999</v>
      </c>
      <c r="AB281">
        <v>0</v>
      </c>
      <c r="AC281">
        <v>0</v>
      </c>
      <c r="AD281">
        <v>1.0382420000000001</v>
      </c>
      <c r="AE281">
        <v>17.7911</v>
      </c>
      <c r="AF281">
        <v>0</v>
      </c>
      <c r="AG281">
        <v>0</v>
      </c>
      <c r="AH281">
        <v>1.035156</v>
      </c>
      <c r="AI281">
        <v>17.364149999999999</v>
      </c>
      <c r="AJ281">
        <v>0</v>
      </c>
      <c r="AK281">
        <v>0</v>
      </c>
      <c r="AL281">
        <v>1.0319560000000001</v>
      </c>
      <c r="AM281">
        <v>17.074590000000001</v>
      </c>
      <c r="AN281">
        <v>0</v>
      </c>
      <c r="AO281">
        <v>0</v>
      </c>
      <c r="AP281">
        <v>1.028705</v>
      </c>
      <c r="AQ281">
        <v>17.01014</v>
      </c>
      <c r="AR281">
        <v>0</v>
      </c>
      <c r="AS281">
        <v>0</v>
      </c>
      <c r="AT281">
        <v>1.025358</v>
      </c>
      <c r="AU281">
        <v>17.443439999999999</v>
      </c>
      <c r="AV281">
        <v>0</v>
      </c>
      <c r="AW281">
        <v>0</v>
      </c>
      <c r="AX281">
        <v>1.0219469999999999</v>
      </c>
      <c r="AY281">
        <v>17.686039999999998</v>
      </c>
      <c r="AZ281">
        <v>0</v>
      </c>
      <c r="BA281">
        <v>0</v>
      </c>
      <c r="BB281">
        <v>1.018527</v>
      </c>
      <c r="BC281">
        <v>17.728580000000001</v>
      </c>
      <c r="BD281">
        <v>0</v>
      </c>
      <c r="BE281">
        <v>0</v>
      </c>
      <c r="BF281">
        <v>1.0151250000000001</v>
      </c>
      <c r="BG281">
        <v>17.639389999999999</v>
      </c>
      <c r="BH281">
        <v>0</v>
      </c>
      <c r="BI281">
        <v>0</v>
      </c>
      <c r="BJ281">
        <v>1.0116689999999999</v>
      </c>
      <c r="BK281">
        <v>17.23245</v>
      </c>
      <c r="BL281" s="1">
        <v>2.155893E-23</v>
      </c>
      <c r="BM281" s="1">
        <v>3.4063769999999997E-21</v>
      </c>
      <c r="BN281">
        <v>1.0081960000000001</v>
      </c>
      <c r="BO281">
        <v>16.74428</v>
      </c>
      <c r="BP281" s="1">
        <v>1.3402450000000001E-17</v>
      </c>
      <c r="BQ281" s="1">
        <v>2.4140640000000001E-15</v>
      </c>
      <c r="BR281">
        <v>1.0047079999999999</v>
      </c>
      <c r="BS281">
        <v>16.372450000000001</v>
      </c>
      <c r="BT281" s="1">
        <v>5.0529030000000001E-11</v>
      </c>
      <c r="BU281" s="1">
        <v>9.4264280000000003E-9</v>
      </c>
      <c r="BV281">
        <v>1.0011939999999999</v>
      </c>
      <c r="BW281">
        <v>16.52882</v>
      </c>
      <c r="BX281" s="1">
        <v>1.2067710000000001E-7</v>
      </c>
      <c r="BY281" s="1">
        <v>2.3654150000000001E-5</v>
      </c>
      <c r="BZ281">
        <v>0.99770619999999999</v>
      </c>
      <c r="CA281">
        <v>17.15314</v>
      </c>
      <c r="CB281" s="1">
        <v>3.4621540000000003E-5</v>
      </c>
      <c r="CC281" s="1">
        <v>6.9943840000000002E-3</v>
      </c>
      <c r="CD281">
        <v>0.99414440000000004</v>
      </c>
      <c r="CE281">
        <v>17.924109999999999</v>
      </c>
      <c r="CF281" s="1">
        <v>2.5918859999999998E-3</v>
      </c>
      <c r="CG281">
        <v>0.5367383</v>
      </c>
      <c r="CH281">
        <v>0.99046489999999998</v>
      </c>
      <c r="CI281">
        <v>18.440169999999998</v>
      </c>
      <c r="CJ281" s="1">
        <v>7.1315160000000002E-2</v>
      </c>
      <c r="CK281">
        <v>15.059189999999999</v>
      </c>
      <c r="CL281">
        <v>0.98684070000000002</v>
      </c>
      <c r="CM281">
        <v>18.336680000000001</v>
      </c>
      <c r="CN281">
        <v>0.87817699999999999</v>
      </c>
      <c r="CO281">
        <v>188.6978</v>
      </c>
      <c r="CP281">
        <v>0.983263</v>
      </c>
      <c r="CQ281">
        <v>17.782869999999999</v>
      </c>
      <c r="CR281">
        <v>5.5591730000000004</v>
      </c>
      <c r="CS281">
        <v>1212.827</v>
      </c>
      <c r="CT281">
        <v>0.97943440000000004</v>
      </c>
      <c r="CU281">
        <v>17.170089999999998</v>
      </c>
      <c r="CV281">
        <v>20.058720000000001</v>
      </c>
      <c r="CW281">
        <v>4438.4799999999996</v>
      </c>
      <c r="CX281">
        <v>0.97494630000000004</v>
      </c>
      <c r="CY281">
        <v>16.707709999999999</v>
      </c>
      <c r="CZ281">
        <v>44.790799999999997</v>
      </c>
      <c r="DA281">
        <v>10039.43</v>
      </c>
      <c r="DB281">
        <v>0.96984210000000004</v>
      </c>
      <c r="DC281">
        <v>16.81663</v>
      </c>
      <c r="DD281">
        <v>66.184150000000002</v>
      </c>
      <c r="DE281">
        <v>15016.64</v>
      </c>
      <c r="DF281">
        <v>0.96428919999999996</v>
      </c>
      <c r="DG281">
        <v>17.42088</v>
      </c>
      <c r="DH281">
        <v>68.678179999999998</v>
      </c>
      <c r="DI281">
        <v>15757.71</v>
      </c>
      <c r="DJ281">
        <v>0.95821750000000006</v>
      </c>
      <c r="DK281">
        <v>18.016310000000001</v>
      </c>
      <c r="DL281">
        <v>52.575690000000002</v>
      </c>
      <c r="DM281">
        <v>12190.08</v>
      </c>
      <c r="DN281">
        <v>0.95164499999999996</v>
      </c>
      <c r="DO281">
        <v>18.511700000000001</v>
      </c>
      <c r="DP281">
        <v>31.064769999999999</v>
      </c>
      <c r="DQ281">
        <v>7273.6620000000003</v>
      </c>
      <c r="DR281">
        <v>0.94486179999999997</v>
      </c>
      <c r="DS281">
        <v>18.617039999999999</v>
      </c>
      <c r="DT281">
        <v>14.75121</v>
      </c>
      <c r="DU281">
        <v>3485.6060000000002</v>
      </c>
      <c r="DV281">
        <v>0.93792560000000003</v>
      </c>
      <c r="DW281">
        <v>18.307210000000001</v>
      </c>
      <c r="DX281">
        <v>5.8438499999999998</v>
      </c>
      <c r="DY281">
        <v>1392.2329999999999</v>
      </c>
      <c r="DZ281">
        <v>0.93076720000000002</v>
      </c>
      <c r="EA281">
        <v>17.81401</v>
      </c>
      <c r="EB281">
        <v>2.0114670000000001</v>
      </c>
      <c r="EC281">
        <v>482.85469999999998</v>
      </c>
      <c r="ED281">
        <v>0.92337219999999998</v>
      </c>
      <c r="EE281">
        <v>17.302050000000001</v>
      </c>
      <c r="EF281">
        <v>0.6412523</v>
      </c>
      <c r="EG281">
        <v>154.71420000000001</v>
      </c>
      <c r="EH281">
        <v>0.91589609999999999</v>
      </c>
      <c r="EI281">
        <v>17.151430000000001</v>
      </c>
      <c r="EJ281" s="1">
        <v>0.2162557</v>
      </c>
      <c r="EK281">
        <v>52.214970000000001</v>
      </c>
      <c r="EL281">
        <v>0.90906310000000001</v>
      </c>
      <c r="EM281">
        <v>17.411100000000001</v>
      </c>
      <c r="EN281" s="1">
        <v>9.8111619999999997E-2</v>
      </c>
      <c r="EO281">
        <v>23.543420000000001</v>
      </c>
      <c r="EP281">
        <v>0.90263130000000003</v>
      </c>
      <c r="EQ281">
        <v>17.942039999999999</v>
      </c>
      <c r="ER281" s="1">
        <v>6.8204500000000001E-2</v>
      </c>
      <c r="ES281">
        <v>16.273630000000001</v>
      </c>
      <c r="ET281">
        <v>0.89609839999999996</v>
      </c>
      <c r="EU281">
        <v>18.471689999999999</v>
      </c>
      <c r="EV281" s="1">
        <v>6.166758E-2</v>
      </c>
      <c r="EW281" s="1">
        <v>14.71646</v>
      </c>
      <c r="EX281">
        <v>0.88966020000000001</v>
      </c>
      <c r="EY281">
        <v>18.603899999999999</v>
      </c>
      <c r="EZ281" s="1">
        <v>6.0533469999999999E-2</v>
      </c>
      <c r="FA281" s="1">
        <v>14.492100000000001</v>
      </c>
      <c r="FB281">
        <v>0.88358020000000004</v>
      </c>
      <c r="FC281">
        <v>18.383400000000002</v>
      </c>
      <c r="FD281" s="1">
        <v>5.9778619999999998E-2</v>
      </c>
      <c r="FE281" s="1">
        <v>14.364140000000001</v>
      </c>
      <c r="FF281">
        <v>0.87745479999999998</v>
      </c>
      <c r="FG281">
        <v>18.005410000000001</v>
      </c>
      <c r="FH281" s="1">
        <v>5.7942769999999998E-2</v>
      </c>
      <c r="FI281" s="1">
        <v>13.981070000000001</v>
      </c>
      <c r="FJ281">
        <v>0.87128629999999996</v>
      </c>
      <c r="FK281">
        <v>17.64537</v>
      </c>
      <c r="FL281" s="1">
        <v>5.4930279999999998E-2</v>
      </c>
      <c r="FM281" s="1">
        <v>13.308389999999999</v>
      </c>
      <c r="FN281">
        <v>0.86546089999999998</v>
      </c>
      <c r="FO281">
        <v>17.916080000000001</v>
      </c>
      <c r="FP281" s="1">
        <v>5.1129250000000001E-2</v>
      </c>
      <c r="FQ281" s="1">
        <v>12.43303</v>
      </c>
      <c r="FR281">
        <v>0.86036239999999997</v>
      </c>
      <c r="FS281">
        <v>18.36176</v>
      </c>
      <c r="FT281" s="1">
        <v>4.6961599999999999E-2</v>
      </c>
      <c r="FU281" s="1">
        <v>11.454179999999999</v>
      </c>
      <c r="FV281">
        <v>0.85573849999999996</v>
      </c>
      <c r="FW281">
        <v>18.783940000000001</v>
      </c>
      <c r="FX281" s="1">
        <v>4.2675240000000003E-2</v>
      </c>
      <c r="FY281" s="1">
        <v>10.43736</v>
      </c>
      <c r="FZ281">
        <v>0.85159430000000003</v>
      </c>
      <c r="GA281">
        <v>19.059370000000001</v>
      </c>
      <c r="GB281" s="1">
        <v>3.8378889999999999E-2</v>
      </c>
      <c r="GC281" s="1">
        <v>9.4100739999999998</v>
      </c>
      <c r="GD281">
        <v>0.84794389999999997</v>
      </c>
      <c r="GE281">
        <v>19.113949999999999</v>
      </c>
      <c r="GF281" s="1">
        <v>3.4121319999999997E-2</v>
      </c>
      <c r="GG281" s="1">
        <v>8.3852209999999996</v>
      </c>
      <c r="GH281">
        <v>0.84495629999999999</v>
      </c>
      <c r="GI281">
        <v>18.972010000000001</v>
      </c>
      <c r="GJ281" s="1">
        <v>2.9992209999999998E-2</v>
      </c>
      <c r="GK281" s="1">
        <v>7.3835579999999998</v>
      </c>
      <c r="GL281">
        <v>0.84251640000000005</v>
      </c>
      <c r="GM281">
        <v>18.724550000000001</v>
      </c>
      <c r="GN281" s="1">
        <v>2.6120210000000001E-2</v>
      </c>
      <c r="GO281" s="1">
        <v>6.43912</v>
      </c>
      <c r="GP281">
        <v>0.84061560000000002</v>
      </c>
      <c r="GQ281">
        <v>18.527419999999999</v>
      </c>
      <c r="GR281" s="1">
        <v>2.264528E-2</v>
      </c>
      <c r="GS281" s="1">
        <v>5.5868969999999996</v>
      </c>
      <c r="GT281">
        <v>0.83910450000000003</v>
      </c>
      <c r="GU281">
        <v>18.926929999999999</v>
      </c>
      <c r="GV281" s="1">
        <v>1.9635159999999999E-2</v>
      </c>
      <c r="GW281" s="1">
        <v>4.8475630000000001</v>
      </c>
      <c r="GX281">
        <v>0.83800830000000004</v>
      </c>
      <c r="GY281">
        <v>19.394310000000001</v>
      </c>
      <c r="GZ281" s="1">
        <v>1.710043E-2</v>
      </c>
      <c r="HA281" s="1">
        <v>4.2228279999999998</v>
      </c>
      <c r="HB281">
        <v>0.83720799999999995</v>
      </c>
      <c r="HC281">
        <v>19.823460000000001</v>
      </c>
      <c r="HD281" s="1">
        <v>1.4966429999999999E-2</v>
      </c>
      <c r="HE281" s="1">
        <v>3.6965940000000002</v>
      </c>
      <c r="HF281">
        <v>0.83667230000000004</v>
      </c>
      <c r="HG281">
        <v>20.331160000000001</v>
      </c>
      <c r="HH281" s="1">
        <v>1.310745E-2</v>
      </c>
      <c r="HI281" s="1">
        <v>3.2381530000000001</v>
      </c>
      <c r="HJ281">
        <v>0.83633860000000004</v>
      </c>
      <c r="HK281">
        <v>20.591370000000001</v>
      </c>
      <c r="HL281" s="1">
        <v>1.137933E-2</v>
      </c>
      <c r="HM281" s="1">
        <v>2.8123990000000001</v>
      </c>
      <c r="HN281">
        <v>0.83619960000000004</v>
      </c>
      <c r="HO281">
        <v>20.405449999999998</v>
      </c>
      <c r="HP281" s="1">
        <v>9.6801700000000001E-3</v>
      </c>
      <c r="HQ281" s="1">
        <v>2.3938139999999999</v>
      </c>
      <c r="HR281">
        <v>0.83617149999999996</v>
      </c>
      <c r="HS281">
        <v>20.083690000000001</v>
      </c>
      <c r="HT281" s="1">
        <v>8.0037259999999992E-3</v>
      </c>
      <c r="HU281" s="1">
        <v>1.980586</v>
      </c>
      <c r="HV281">
        <v>0.83622019999999997</v>
      </c>
      <c r="HW281">
        <v>19.728429999999999</v>
      </c>
      <c r="HX281" s="1">
        <v>6.437908E-3</v>
      </c>
      <c r="HY281" s="1">
        <v>1.593807</v>
      </c>
      <c r="HZ281">
        <v>0.83635170000000003</v>
      </c>
      <c r="IA281">
        <v>19.888069999999999</v>
      </c>
      <c r="IB281" s="1">
        <v>5.0962330000000004E-3</v>
      </c>
      <c r="IC281" s="1">
        <v>1.261825</v>
      </c>
      <c r="ID281">
        <v>0.83653449999999996</v>
      </c>
      <c r="IE281">
        <v>20.38841</v>
      </c>
      <c r="IF281" s="1">
        <v>4.0492979999999998E-3</v>
      </c>
      <c r="IG281" s="1">
        <v>1.0020979999999999</v>
      </c>
      <c r="IH281">
        <v>0.83668640000000005</v>
      </c>
      <c r="II281">
        <v>20.92822</v>
      </c>
      <c r="IJ281" s="1">
        <v>3.2939800000000002E-3</v>
      </c>
      <c r="IK281" s="1">
        <v>0.81449839999999996</v>
      </c>
      <c r="IL281">
        <v>0.83686890000000003</v>
      </c>
      <c r="IM281">
        <v>21.510539999999999</v>
      </c>
      <c r="IN281" s="1">
        <v>2.7758460000000002E-3</v>
      </c>
      <c r="IO281" s="1">
        <v>0.68564259999999999</v>
      </c>
      <c r="IP281">
        <v>0.8370225</v>
      </c>
      <c r="IQ281">
        <v>21.70702</v>
      </c>
      <c r="IR281" s="1">
        <v>2.422731E-3</v>
      </c>
      <c r="IS281" s="1">
        <v>0.59785750000000004</v>
      </c>
      <c r="IT281">
        <v>0.83721109999999999</v>
      </c>
      <c r="IU281">
        <v>21.529520000000002</v>
      </c>
      <c r="IV281" s="1">
        <v>2.1716869999999998E-3</v>
      </c>
      <c r="IW281" s="1">
        <v>0.53559210000000002</v>
      </c>
      <c r="IX281">
        <v>0.83733290000000005</v>
      </c>
      <c r="IY281">
        <v>21.26839</v>
      </c>
      <c r="IZ281" s="1">
        <v>1.9806799999999999E-3</v>
      </c>
      <c r="JA281" s="1">
        <v>0.48827749999999998</v>
      </c>
      <c r="JB281">
        <v>0.8374395</v>
      </c>
      <c r="JC281">
        <v>21.001349999999999</v>
      </c>
      <c r="JD281" s="1">
        <v>1.8267380000000001E-3</v>
      </c>
      <c r="JE281" s="1">
        <v>0.45018550000000002</v>
      </c>
      <c r="JF281">
        <v>0.83753469999999997</v>
      </c>
      <c r="JG281">
        <v>21.035049999999998</v>
      </c>
      <c r="JH281" s="1">
        <v>1.6989279999999999E-3</v>
      </c>
      <c r="JI281" s="1">
        <v>0.41861130000000002</v>
      </c>
      <c r="JJ281">
        <v>0.8376074</v>
      </c>
      <c r="JK281">
        <v>21.02975</v>
      </c>
      <c r="JL281" s="1">
        <v>1.5924610000000001E-3</v>
      </c>
      <c r="JM281" s="1">
        <v>0.39226070000000002</v>
      </c>
      <c r="JN281">
        <v>0.83763560000000004</v>
      </c>
      <c r="JO281">
        <v>21.143560000000001</v>
      </c>
      <c r="JP281" s="1">
        <v>1.503405E-3</v>
      </c>
      <c r="JQ281" s="1">
        <v>0.3702859</v>
      </c>
      <c r="JR281">
        <v>0.83767389999999997</v>
      </c>
      <c r="JS281">
        <v>21.10211</v>
      </c>
      <c r="JT281" s="1">
        <v>1.4297909999999999E-3</v>
      </c>
      <c r="JU281" s="1">
        <v>0.35205750000000002</v>
      </c>
      <c r="JV281">
        <v>0.83771370000000001</v>
      </c>
      <c r="JW281">
        <v>20.949760000000001</v>
      </c>
      <c r="JX281" s="1">
        <v>1.369353E-3</v>
      </c>
      <c r="JY281" s="1">
        <v>0.3371383</v>
      </c>
      <c r="JZ281">
        <v>0.83772389999999997</v>
      </c>
      <c r="KA281">
        <v>20.802679999999999</v>
      </c>
      <c r="KB281" s="1">
        <v>1.3207500000000001E-3</v>
      </c>
      <c r="KC281" s="1">
        <v>0.32510739999999999</v>
      </c>
      <c r="KD281">
        <v>0.83774890000000002</v>
      </c>
      <c r="KE281">
        <v>20.617540000000002</v>
      </c>
      <c r="KF281" s="1">
        <v>1.2807509999999999E-3</v>
      </c>
      <c r="KG281" s="1">
        <v>0.31523420000000002</v>
      </c>
      <c r="KH281">
        <v>0.83774490000000001</v>
      </c>
      <c r="KI281">
        <v>20.324490000000001</v>
      </c>
      <c r="KJ281" s="1">
        <v>1.245393E-3</v>
      </c>
      <c r="KK281" s="1">
        <v>0.30652810000000003</v>
      </c>
      <c r="KL281">
        <v>0.83774919999999997</v>
      </c>
      <c r="KM281">
        <v>20.36504</v>
      </c>
      <c r="KN281" s="1">
        <v>1.2106720000000001E-3</v>
      </c>
      <c r="KO281" s="1">
        <v>0.29798269999999999</v>
      </c>
      <c r="KP281">
        <v>0.8377578</v>
      </c>
      <c r="KQ281">
        <v>20.238379999999999</v>
      </c>
      <c r="KR281" s="1">
        <v>1.1738600000000001E-3</v>
      </c>
      <c r="KS281" s="1">
        <v>0.28893400000000002</v>
      </c>
      <c r="KT281">
        <v>0.83777619999999997</v>
      </c>
      <c r="KU281">
        <v>20.201149999999998</v>
      </c>
      <c r="KV281" s="1">
        <v>1.1343589999999999E-3</v>
      </c>
      <c r="KW281" s="1">
        <v>0.2792461</v>
      </c>
      <c r="KX281">
        <v>0.83775359999999999</v>
      </c>
      <c r="KY281">
        <v>20.334620000000001</v>
      </c>
      <c r="KZ281" s="1">
        <v>1.09297E-3</v>
      </c>
      <c r="LA281" s="1">
        <v>0.26907799999999998</v>
      </c>
      <c r="LB281">
        <v>0.83776320000000004</v>
      </c>
      <c r="LC281">
        <v>20.39734</v>
      </c>
      <c r="LD281" s="1">
        <v>1.0509009999999999E-3</v>
      </c>
      <c r="LE281" s="1">
        <v>0.2587296</v>
      </c>
      <c r="LF281">
        <v>0.83776969999999995</v>
      </c>
      <c r="LG281">
        <v>20.205490000000001</v>
      </c>
      <c r="LH281" s="1">
        <v>1.009348E-3</v>
      </c>
      <c r="LI281" s="1">
        <v>0.24848110000000001</v>
      </c>
      <c r="LJ281">
        <v>0.83774519999999997</v>
      </c>
      <c r="LK281">
        <v>19.887709999999998</v>
      </c>
      <c r="LL281" s="1">
        <v>9.6875230000000002E-4</v>
      </c>
      <c r="LM281" s="1">
        <v>0.23851220000000001</v>
      </c>
      <c r="LN281">
        <v>0.83777369999999995</v>
      </c>
      <c r="LO281">
        <v>19.622699999999998</v>
      </c>
      <c r="LP281" s="1">
        <v>9.2980809999999999E-4</v>
      </c>
      <c r="LQ281" s="1">
        <v>0.22893279999999999</v>
      </c>
      <c r="LR281">
        <v>0.83775599999999995</v>
      </c>
      <c r="LS281">
        <v>19.953009999999999</v>
      </c>
      <c r="LT281" s="1">
        <v>8.9258760000000001E-4</v>
      </c>
      <c r="LU281" s="1">
        <v>0.21976609999999999</v>
      </c>
      <c r="LV281">
        <v>0.8377677</v>
      </c>
      <c r="LW281">
        <v>20.305009999999999</v>
      </c>
      <c r="LX281" s="1">
        <v>8.5710720000000003E-4</v>
      </c>
      <c r="LY281" s="1">
        <v>0.21102580000000001</v>
      </c>
      <c r="LZ281">
        <v>0.83776309999999998</v>
      </c>
      <c r="MA281">
        <v>20.66517</v>
      </c>
      <c r="MB281" s="1">
        <v>8.2332550000000003E-4</v>
      </c>
      <c r="MC281" s="1">
        <v>0.20269899999999999</v>
      </c>
      <c r="MD281">
        <v>0.83775440000000001</v>
      </c>
      <c r="ME281">
        <v>21.203600000000002</v>
      </c>
      <c r="MF281" s="1">
        <v>7.9105080000000001E-4</v>
      </c>
      <c r="MG281" s="1">
        <v>0.19475429999999999</v>
      </c>
      <c r="MH281">
        <v>0.83775480000000002</v>
      </c>
      <c r="MI281">
        <v>21.408300000000001</v>
      </c>
      <c r="MJ281" s="1">
        <v>7.6017540000000001E-4</v>
      </c>
      <c r="MK281" s="1">
        <v>0.18715490000000001</v>
      </c>
      <c r="ML281">
        <v>0.83776130000000004</v>
      </c>
      <c r="MM281">
        <v>21.070640000000001</v>
      </c>
      <c r="MN281" s="1">
        <v>7.3066310000000003E-4</v>
      </c>
      <c r="MO281" s="1">
        <v>0.17987429999999999</v>
      </c>
      <c r="MP281">
        <v>0.83774199999999999</v>
      </c>
      <c r="MQ281">
        <v>20.697230000000001</v>
      </c>
      <c r="MR281" s="1">
        <v>7.0239460000000005E-4</v>
      </c>
      <c r="MS281" s="1">
        <v>0.1729262</v>
      </c>
      <c r="MT281">
        <v>0.83769340000000003</v>
      </c>
      <c r="MU281">
        <v>20.3919</v>
      </c>
      <c r="MV281" s="1">
        <v>6.7549649999999999E-4</v>
      </c>
      <c r="MW281" s="1">
        <v>0.1663057</v>
      </c>
      <c r="MX281">
        <v>0.83763270000000001</v>
      </c>
      <c r="MY281">
        <v>20.677379999999999</v>
      </c>
      <c r="MZ281" s="1">
        <v>6.4991370000000003E-4</v>
      </c>
      <c r="NA281" s="1">
        <v>0.16001070000000001</v>
      </c>
      <c r="NB281">
        <v>0.83754419999999996</v>
      </c>
      <c r="NC281">
        <v>21.163740000000001</v>
      </c>
      <c r="ND281" s="1">
        <v>6.2544930000000003E-4</v>
      </c>
      <c r="NE281" s="1">
        <v>0.15400530000000001</v>
      </c>
      <c r="NF281">
        <v>0.83743140000000005</v>
      </c>
      <c r="NG281">
        <v>21.569849999999999</v>
      </c>
      <c r="NH281" s="1">
        <v>6.0209110000000005E-4</v>
      </c>
      <c r="NI281" s="1">
        <v>0.1482694</v>
      </c>
      <c r="NJ281">
        <v>0.83729050000000005</v>
      </c>
      <c r="NK281">
        <v>21.98685</v>
      </c>
      <c r="NL281" s="1">
        <v>5.7984550000000001E-4</v>
      </c>
      <c r="NM281" s="1">
        <v>0.1427987</v>
      </c>
      <c r="NN281">
        <v>0.83712679999999995</v>
      </c>
      <c r="NO281">
        <v>22.027909999999999</v>
      </c>
      <c r="NP281" s="1">
        <v>5.586206E-4</v>
      </c>
      <c r="NQ281" s="1">
        <v>0.13758380000000001</v>
      </c>
      <c r="NR281">
        <v>0.8369027</v>
      </c>
      <c r="NS281">
        <v>21.753620000000002</v>
      </c>
      <c r="NT281" s="1">
        <v>5.3844500000000003E-4</v>
      </c>
      <c r="NU281" s="1">
        <v>0.13263050000000001</v>
      </c>
      <c r="NV281">
        <v>0.83665809999999996</v>
      </c>
      <c r="NW281">
        <v>21.45795</v>
      </c>
      <c r="NX281" s="1">
        <v>5.1926200000000004E-4</v>
      </c>
      <c r="NY281" s="1">
        <v>0.12792719999999999</v>
      </c>
      <c r="NZ281">
        <v>0.83639929999999996</v>
      </c>
      <c r="OA281">
        <v>21.211639999999999</v>
      </c>
      <c r="OB281" s="1">
        <v>5.0095990000000002E-4</v>
      </c>
      <c r="OC281" s="1">
        <v>0.1234417</v>
      </c>
      <c r="OD281">
        <v>0.83613689999999996</v>
      </c>
      <c r="OE281">
        <v>21.025510000000001</v>
      </c>
      <c r="OF281" s="1">
        <v>4.8350230000000001E-4</v>
      </c>
      <c r="OG281" s="1">
        <v>0.1191528</v>
      </c>
      <c r="OH281">
        <v>0.83589880000000005</v>
      </c>
      <c r="OI281">
        <v>21.241420000000002</v>
      </c>
      <c r="OJ281" s="1">
        <v>4.6676839999999997E-4</v>
      </c>
      <c r="OK281" s="1">
        <v>0.1150558</v>
      </c>
    </row>
    <row r="282" spans="1:401" x14ac:dyDescent="0.35">
      <c r="A282">
        <v>288</v>
      </c>
      <c r="B282" t="s">
        <v>4</v>
      </c>
      <c r="C282" t="s">
        <v>181</v>
      </c>
      <c r="D282" t="s">
        <v>288</v>
      </c>
      <c r="E282">
        <v>800.67</v>
      </c>
      <c r="F282">
        <v>1.1786270000000001</v>
      </c>
      <c r="G282">
        <v>17.47326</v>
      </c>
      <c r="H282">
        <v>0</v>
      </c>
      <c r="I282">
        <v>0</v>
      </c>
      <c r="J282">
        <v>1.1762619999999999</v>
      </c>
      <c r="K282">
        <v>17.442679999999999</v>
      </c>
      <c r="L282">
        <v>0</v>
      </c>
      <c r="M282">
        <v>0</v>
      </c>
      <c r="N282">
        <v>1.1738390000000001</v>
      </c>
      <c r="O282">
        <v>17.933389999999999</v>
      </c>
      <c r="P282">
        <v>0</v>
      </c>
      <c r="Q282">
        <v>0</v>
      </c>
      <c r="R282">
        <v>1.1713709999999999</v>
      </c>
      <c r="S282">
        <v>18.244800000000001</v>
      </c>
      <c r="T282">
        <v>0</v>
      </c>
      <c r="U282">
        <v>0</v>
      </c>
      <c r="V282">
        <v>1.168863</v>
      </c>
      <c r="W282">
        <v>18.5212</v>
      </c>
      <c r="X282">
        <v>0</v>
      </c>
      <c r="Y282">
        <v>0</v>
      </c>
      <c r="Z282">
        <v>1.166342</v>
      </c>
      <c r="AA282">
        <v>18.282630000000001</v>
      </c>
      <c r="AB282">
        <v>0</v>
      </c>
      <c r="AC282">
        <v>0</v>
      </c>
      <c r="AD282">
        <v>1.16377</v>
      </c>
      <c r="AE282">
        <v>17.831</v>
      </c>
      <c r="AF282">
        <v>0</v>
      </c>
      <c r="AG282">
        <v>0</v>
      </c>
      <c r="AH282">
        <v>1.161124</v>
      </c>
      <c r="AI282">
        <v>17.395240000000001</v>
      </c>
      <c r="AJ282">
        <v>0</v>
      </c>
      <c r="AK282">
        <v>0</v>
      </c>
      <c r="AL282">
        <v>1.15845</v>
      </c>
      <c r="AM282">
        <v>17.089310000000001</v>
      </c>
      <c r="AN282">
        <v>0</v>
      </c>
      <c r="AO282">
        <v>0</v>
      </c>
      <c r="AP282">
        <v>1.15567</v>
      </c>
      <c r="AQ282">
        <v>17.011700000000001</v>
      </c>
      <c r="AR282">
        <v>0</v>
      </c>
      <c r="AS282">
        <v>0</v>
      </c>
      <c r="AT282">
        <v>1.152793</v>
      </c>
      <c r="AU282">
        <v>17.436</v>
      </c>
      <c r="AV282">
        <v>0</v>
      </c>
      <c r="AW282">
        <v>0</v>
      </c>
      <c r="AX282">
        <v>1.1499029999999999</v>
      </c>
      <c r="AY282">
        <v>17.68309</v>
      </c>
      <c r="AZ282">
        <v>0</v>
      </c>
      <c r="BA282">
        <v>0</v>
      </c>
      <c r="BB282">
        <v>1.146998</v>
      </c>
      <c r="BC282">
        <v>17.746490000000001</v>
      </c>
      <c r="BD282">
        <v>0</v>
      </c>
      <c r="BE282">
        <v>0</v>
      </c>
      <c r="BF282">
        <v>1.1441520000000001</v>
      </c>
      <c r="BG282">
        <v>17.662379999999999</v>
      </c>
      <c r="BH282">
        <v>0</v>
      </c>
      <c r="BI282">
        <v>0</v>
      </c>
      <c r="BJ282">
        <v>1.141251</v>
      </c>
      <c r="BK282">
        <v>17.26493</v>
      </c>
      <c r="BL282" s="1">
        <v>6.8152529999999996E-24</v>
      </c>
      <c r="BM282" s="1">
        <v>8.6895779999999998E-22</v>
      </c>
      <c r="BN282">
        <v>1.138336</v>
      </c>
      <c r="BO282">
        <v>16.775010000000002</v>
      </c>
      <c r="BP282" s="1">
        <v>4.8744859999999997E-18</v>
      </c>
      <c r="BQ282" s="1">
        <v>7.6182380000000003E-16</v>
      </c>
      <c r="BR282">
        <v>1.1353899999999999</v>
      </c>
      <c r="BS282">
        <v>16.393609999999999</v>
      </c>
      <c r="BT282" s="1">
        <v>3.2421330000000002E-11</v>
      </c>
      <c r="BU282" s="1">
        <v>6.1763110000000001E-9</v>
      </c>
      <c r="BV282">
        <v>1.1324719999999999</v>
      </c>
      <c r="BW282">
        <v>16.529119999999999</v>
      </c>
      <c r="BX282" s="1">
        <v>8.7624550000000001E-8</v>
      </c>
      <c r="BY282" s="1">
        <v>1.849778E-5</v>
      </c>
      <c r="BZ282">
        <v>1.129548</v>
      </c>
      <c r="CA282">
        <v>17.148019999999999</v>
      </c>
      <c r="CB282" s="1">
        <v>2.69713E-5</v>
      </c>
      <c r="CC282" s="1">
        <v>6.0720610000000001E-3</v>
      </c>
      <c r="CD282">
        <v>1.1265989999999999</v>
      </c>
      <c r="CE282">
        <v>17.9193</v>
      </c>
      <c r="CF282" s="1">
        <v>2.126377E-3</v>
      </c>
      <c r="CG282">
        <v>0.50414760000000003</v>
      </c>
      <c r="CH282">
        <v>1.123523</v>
      </c>
      <c r="CI282">
        <v>18.449200000000001</v>
      </c>
      <c r="CJ282" s="1">
        <v>6.1029140000000003E-2</v>
      </c>
      <c r="CK282">
        <v>15.10544</v>
      </c>
      <c r="CL282">
        <v>1.120309</v>
      </c>
      <c r="CM282">
        <v>18.363669999999999</v>
      </c>
      <c r="CN282">
        <v>0.7790513</v>
      </c>
      <c r="CO282">
        <v>200.4485</v>
      </c>
      <c r="CP282">
        <v>1.1168130000000001</v>
      </c>
      <c r="CQ282">
        <v>17.827729999999999</v>
      </c>
      <c r="CR282">
        <v>5.0888239999999998</v>
      </c>
      <c r="CS282">
        <v>1356.009</v>
      </c>
      <c r="CT282">
        <v>1.1130899999999999</v>
      </c>
      <c r="CU282">
        <v>17.215669999999999</v>
      </c>
      <c r="CV282">
        <v>18.877479999999998</v>
      </c>
      <c r="CW282">
        <v>5196.759</v>
      </c>
      <c r="CX282">
        <v>1.108679</v>
      </c>
      <c r="CY282">
        <v>16.74531</v>
      </c>
      <c r="CZ282">
        <v>43.208820000000003</v>
      </c>
      <c r="DA282">
        <v>12258.19</v>
      </c>
      <c r="DB282">
        <v>1.10368</v>
      </c>
      <c r="DC282">
        <v>16.839459999999999</v>
      </c>
      <c r="DD282">
        <v>65.27364</v>
      </c>
      <c r="DE282">
        <v>19050.259999999998</v>
      </c>
      <c r="DF282">
        <v>1.0983309999999999</v>
      </c>
      <c r="DG282">
        <v>17.422270000000001</v>
      </c>
      <c r="DH282">
        <v>69.080669999999998</v>
      </c>
      <c r="DI282">
        <v>20697.36</v>
      </c>
      <c r="DJ282">
        <v>1.0925320000000001</v>
      </c>
      <c r="DK282">
        <v>18.011669999999999</v>
      </c>
      <c r="DL282">
        <v>53.825020000000002</v>
      </c>
      <c r="DM282">
        <v>16528.61</v>
      </c>
      <c r="DN282">
        <v>1.086249</v>
      </c>
      <c r="DO282">
        <v>18.50591</v>
      </c>
      <c r="DP282">
        <v>32.302720000000001</v>
      </c>
      <c r="DQ282">
        <v>10150.120000000001</v>
      </c>
      <c r="DR282">
        <v>1.0798490000000001</v>
      </c>
      <c r="DS282">
        <v>18.615829999999999</v>
      </c>
      <c r="DT282">
        <v>15.550050000000001</v>
      </c>
      <c r="DU282">
        <v>4991.0370000000003</v>
      </c>
      <c r="DV282">
        <v>1.0734159999999999</v>
      </c>
      <c r="DW282">
        <v>18.32395</v>
      </c>
      <c r="DX282">
        <v>6.2326709999999999</v>
      </c>
      <c r="DY282">
        <v>2039.201</v>
      </c>
      <c r="DZ282">
        <v>1.066719</v>
      </c>
      <c r="EA282">
        <v>17.845369999999999</v>
      </c>
      <c r="EB282">
        <v>2.1645110000000001</v>
      </c>
      <c r="EC282">
        <v>720.18050000000005</v>
      </c>
      <c r="ED282">
        <v>1.059844</v>
      </c>
      <c r="EE282">
        <v>17.337389999999999</v>
      </c>
      <c r="EF282">
        <v>0.69240440000000003</v>
      </c>
      <c r="EG282">
        <v>232.8065</v>
      </c>
      <c r="EH282">
        <v>1.0529660000000001</v>
      </c>
      <c r="EI282">
        <v>17.18366</v>
      </c>
      <c r="EJ282" s="1">
        <v>0.2313422</v>
      </c>
      <c r="EK282">
        <v>77.529240000000001</v>
      </c>
      <c r="EL282">
        <v>1.046737</v>
      </c>
      <c r="EM282">
        <v>17.430340000000001</v>
      </c>
      <c r="EN282" s="1">
        <v>0.1021483</v>
      </c>
      <c r="EO282">
        <v>33.36824</v>
      </c>
      <c r="EP282">
        <v>1.040341</v>
      </c>
      <c r="EQ282">
        <v>17.9437</v>
      </c>
      <c r="ER282" s="1">
        <v>6.9173960000000007E-2</v>
      </c>
      <c r="ES282">
        <v>21.985600000000002</v>
      </c>
      <c r="ET282">
        <v>1.0333030000000001</v>
      </c>
      <c r="EU282">
        <v>18.45645</v>
      </c>
      <c r="EV282" s="1">
        <v>6.1850780000000001E-2</v>
      </c>
      <c r="EW282" s="1">
        <v>19.47786</v>
      </c>
      <c r="EX282">
        <v>1.026383</v>
      </c>
      <c r="EY282">
        <v>18.592120000000001</v>
      </c>
      <c r="EZ282" s="1">
        <v>6.0566799999999997E-2</v>
      </c>
      <c r="FA282" s="1">
        <v>19.109639999999999</v>
      </c>
      <c r="FB282">
        <v>1.0199309999999999</v>
      </c>
      <c r="FC282">
        <v>18.383900000000001</v>
      </c>
      <c r="FD282" s="1">
        <v>5.9844710000000002E-2</v>
      </c>
      <c r="FE282" s="1">
        <v>18.980270000000001</v>
      </c>
      <c r="FF282">
        <v>1.0134449999999999</v>
      </c>
      <c r="FG282">
        <v>18.016729999999999</v>
      </c>
      <c r="FH282" s="1">
        <v>5.8092119999999997E-2</v>
      </c>
      <c r="FI282" s="1">
        <v>18.546810000000001</v>
      </c>
      <c r="FJ282">
        <v>1.006899</v>
      </c>
      <c r="FK282">
        <v>17.675799999999999</v>
      </c>
      <c r="FL282" s="1">
        <v>5.5149400000000001E-2</v>
      </c>
      <c r="FM282" s="1">
        <v>17.7242</v>
      </c>
      <c r="FN282">
        <v>1.0007779999999999</v>
      </c>
      <c r="FO282">
        <v>17.948899999999998</v>
      </c>
      <c r="FP282" s="1">
        <v>5.1390100000000001E-2</v>
      </c>
      <c r="FQ282" s="1">
        <v>16.615269999999999</v>
      </c>
      <c r="FR282">
        <v>0.99546869999999998</v>
      </c>
      <c r="FS282">
        <v>18.37201</v>
      </c>
      <c r="FT282" s="1">
        <v>4.7240520000000001E-2</v>
      </c>
      <c r="FU282" s="1">
        <v>15.35117</v>
      </c>
      <c r="FV282">
        <v>0.99070159999999996</v>
      </c>
      <c r="FW282">
        <v>18.784040000000001</v>
      </c>
      <c r="FX282" s="1">
        <v>4.2958759999999999E-2</v>
      </c>
      <c r="FY282" s="1">
        <v>14.02373</v>
      </c>
      <c r="FZ282">
        <v>0.98643199999999998</v>
      </c>
      <c r="GA282">
        <v>19.048110000000001</v>
      </c>
      <c r="GB282" s="1">
        <v>3.8663540000000003E-2</v>
      </c>
      <c r="GC282" s="1">
        <v>12.67572</v>
      </c>
      <c r="GD282">
        <v>0.98269090000000003</v>
      </c>
      <c r="GE282">
        <v>19.097049999999999</v>
      </c>
      <c r="GF282" s="1">
        <v>3.4403200000000002E-2</v>
      </c>
      <c r="GG282" s="1">
        <v>11.32428</v>
      </c>
      <c r="GH282">
        <v>0.97961180000000003</v>
      </c>
      <c r="GI282">
        <v>18.960629999999998</v>
      </c>
      <c r="GJ282" s="1">
        <v>3.0263600000000002E-2</v>
      </c>
      <c r="GK282" s="1">
        <v>9.9955239999999996</v>
      </c>
      <c r="GL282">
        <v>0.97714429999999997</v>
      </c>
      <c r="GM282">
        <v>18.724039999999999</v>
      </c>
      <c r="GN282" s="1">
        <v>2.6371370000000002E-2</v>
      </c>
      <c r="GO282" s="1">
        <v>8.7333569999999998</v>
      </c>
      <c r="GP282">
        <v>0.97517880000000001</v>
      </c>
      <c r="GQ282">
        <v>18.549959999999999</v>
      </c>
      <c r="GR282" s="1">
        <v>2.2867419999999999E-2</v>
      </c>
      <c r="GS282" s="1">
        <v>7.5857780000000004</v>
      </c>
      <c r="GT282">
        <v>0.9737017</v>
      </c>
      <c r="GU282">
        <v>18.96387</v>
      </c>
      <c r="GV282" s="1">
        <v>1.9825229999999999E-2</v>
      </c>
      <c r="GW282" s="1">
        <v>6.5838599999999996</v>
      </c>
      <c r="GX282">
        <v>0.97259980000000001</v>
      </c>
      <c r="GY282">
        <v>19.424890000000001</v>
      </c>
      <c r="GZ282" s="1">
        <v>1.72601E-2</v>
      </c>
      <c r="HA282" s="1">
        <v>5.7341959999999998</v>
      </c>
      <c r="HB282">
        <v>0.97177159999999996</v>
      </c>
      <c r="HC282">
        <v>19.856079999999999</v>
      </c>
      <c r="HD282" s="1">
        <v>1.510189E-2</v>
      </c>
      <c r="HE282" s="1">
        <v>5.0183710000000001</v>
      </c>
      <c r="HF282">
        <v>0.97124840000000001</v>
      </c>
      <c r="HG282">
        <v>20.34263</v>
      </c>
      <c r="HH282" s="1">
        <v>1.322838E-2</v>
      </c>
      <c r="HI282" s="1">
        <v>4.3982010000000002</v>
      </c>
      <c r="HJ282">
        <v>0.97094820000000004</v>
      </c>
      <c r="HK282">
        <v>20.583069999999999</v>
      </c>
      <c r="HL282" s="1">
        <v>1.1494880000000001E-2</v>
      </c>
      <c r="HM282" s="1">
        <v>3.8267609999999999</v>
      </c>
      <c r="HN282">
        <v>0.97081550000000005</v>
      </c>
      <c r="HO282">
        <v>20.400680000000001</v>
      </c>
      <c r="HP282" s="1">
        <v>9.7950980000000003E-3</v>
      </c>
      <c r="HQ282" s="1">
        <v>3.267836</v>
      </c>
      <c r="HR282">
        <v>0.97077380000000002</v>
      </c>
      <c r="HS282">
        <v>20.088270000000001</v>
      </c>
      <c r="HT282" s="1">
        <v>8.1153809999999996E-3</v>
      </c>
      <c r="HU282" s="1">
        <v>2.714432</v>
      </c>
      <c r="HV282">
        <v>0.97088799999999997</v>
      </c>
      <c r="HW282">
        <v>19.75658</v>
      </c>
      <c r="HX282" s="1">
        <v>6.5389159999999997E-3</v>
      </c>
      <c r="HY282" s="1">
        <v>2.191757</v>
      </c>
      <c r="HZ282">
        <v>0.97102120000000003</v>
      </c>
      <c r="IA282">
        <v>19.936620000000001</v>
      </c>
      <c r="IB282" s="1">
        <v>5.179487E-3</v>
      </c>
      <c r="IC282" s="1">
        <v>1.737668</v>
      </c>
      <c r="ID282">
        <v>0.97121360000000001</v>
      </c>
      <c r="IE282">
        <v>20.431460000000001</v>
      </c>
      <c r="IF282" s="1">
        <v>4.1120410000000003E-3</v>
      </c>
      <c r="IG282" s="1">
        <v>1.378045</v>
      </c>
      <c r="IH282">
        <v>0.97137549999999995</v>
      </c>
      <c r="II282">
        <v>20.956119999999999</v>
      </c>
      <c r="IJ282" s="1">
        <v>3.3380129999999999E-3</v>
      </c>
      <c r="IK282" s="1">
        <v>1.115704</v>
      </c>
      <c r="IL282">
        <v>0.97158690000000003</v>
      </c>
      <c r="IM282">
        <v>21.521100000000001</v>
      </c>
      <c r="IN282" s="1">
        <v>2.8057450000000001E-3</v>
      </c>
      <c r="IO282" s="1">
        <v>0.93460390000000004</v>
      </c>
      <c r="IP282">
        <v>0.97176300000000004</v>
      </c>
      <c r="IQ282">
        <v>21.695699999999999</v>
      </c>
      <c r="IR282" s="1">
        <v>2.443317E-3</v>
      </c>
      <c r="IS282" s="1">
        <v>0.81134700000000004</v>
      </c>
      <c r="IT282">
        <v>0.97189899999999996</v>
      </c>
      <c r="IU282">
        <v>21.526350000000001</v>
      </c>
      <c r="IV282" s="1">
        <v>2.18673E-3</v>
      </c>
      <c r="IW282" s="1">
        <v>0.72461900000000001</v>
      </c>
      <c r="IX282">
        <v>0.97204690000000005</v>
      </c>
      <c r="IY282">
        <v>21.273199999999999</v>
      </c>
      <c r="IZ282" s="1">
        <v>1.992434E-3</v>
      </c>
      <c r="JA282" s="1">
        <v>0.65929590000000005</v>
      </c>
      <c r="JB282">
        <v>0.9721514</v>
      </c>
      <c r="JC282">
        <v>21.025870000000001</v>
      </c>
      <c r="JD282" s="1">
        <v>1.8363640000000001E-3</v>
      </c>
      <c r="JE282" s="1">
        <v>0.6070641</v>
      </c>
      <c r="JF282">
        <v>0.97225499999999998</v>
      </c>
      <c r="JG282">
        <v>21.07602</v>
      </c>
      <c r="JH282" s="1">
        <v>1.7069609999999999E-3</v>
      </c>
      <c r="JI282" s="1">
        <v>0.5638843</v>
      </c>
      <c r="JJ282">
        <v>0.97232629999999998</v>
      </c>
      <c r="JK282">
        <v>21.060839999999999</v>
      </c>
      <c r="JL282" s="1">
        <v>1.599165E-3</v>
      </c>
      <c r="JM282" s="1">
        <v>0.52786069999999996</v>
      </c>
      <c r="JN282">
        <v>0.97238020000000003</v>
      </c>
      <c r="JO282">
        <v>21.17296</v>
      </c>
      <c r="JP282" s="1">
        <v>1.508987E-3</v>
      </c>
      <c r="JQ282" s="1">
        <v>0.4978071</v>
      </c>
      <c r="JR282">
        <v>0.97241880000000003</v>
      </c>
      <c r="JS282">
        <v>21.104980000000001</v>
      </c>
      <c r="JT282" s="1">
        <v>1.4343979999999999E-3</v>
      </c>
      <c r="JU282" s="1">
        <v>0.47285440000000001</v>
      </c>
      <c r="JV282">
        <v>0.9724216</v>
      </c>
      <c r="JW282">
        <v>20.944690000000001</v>
      </c>
      <c r="JX282" s="1">
        <v>1.373088E-3</v>
      </c>
      <c r="JY282" s="1">
        <v>0.45239200000000002</v>
      </c>
      <c r="JZ282">
        <v>0.97243170000000001</v>
      </c>
      <c r="KA282">
        <v>20.79326</v>
      </c>
      <c r="KB282" s="1">
        <v>1.323769E-3</v>
      </c>
      <c r="KC282" s="1">
        <v>0.43587599999999999</v>
      </c>
      <c r="KD282">
        <v>0.97245579999999998</v>
      </c>
      <c r="KE282">
        <v>20.618269999999999</v>
      </c>
      <c r="KF282" s="1">
        <v>1.2832760000000001E-3</v>
      </c>
      <c r="KG282" s="1">
        <v>0.42237570000000002</v>
      </c>
      <c r="KH282">
        <v>0.97249200000000002</v>
      </c>
      <c r="KI282">
        <v>20.349499999999999</v>
      </c>
      <c r="KJ282" s="1">
        <v>1.247731E-3</v>
      </c>
      <c r="KK282" s="1">
        <v>0.41061779999999998</v>
      </c>
      <c r="KL282">
        <v>0.97249350000000001</v>
      </c>
      <c r="KM282">
        <v>20.41404</v>
      </c>
      <c r="KN282" s="1">
        <v>1.2130649999999999E-3</v>
      </c>
      <c r="KO282" s="1">
        <v>0.39923629999999999</v>
      </c>
      <c r="KP282">
        <v>0.97250029999999998</v>
      </c>
      <c r="KQ282">
        <v>20.277509999999999</v>
      </c>
      <c r="KR282" s="1">
        <v>1.176421E-3</v>
      </c>
      <c r="KS282" s="1">
        <v>0.38726080000000002</v>
      </c>
      <c r="KT282">
        <v>0.97248730000000005</v>
      </c>
      <c r="KU282">
        <v>20.241289999999999</v>
      </c>
      <c r="KV282" s="1">
        <v>1.137086E-3</v>
      </c>
      <c r="KW282" s="1">
        <v>0.37443199999999999</v>
      </c>
      <c r="KX282">
        <v>0.97249390000000002</v>
      </c>
      <c r="KY282">
        <v>20.347999999999999</v>
      </c>
      <c r="KZ282" s="1">
        <v>1.095796E-3</v>
      </c>
      <c r="LA282" s="1">
        <v>0.36092400000000002</v>
      </c>
      <c r="LB282">
        <v>0.97249629999999998</v>
      </c>
      <c r="LC282">
        <v>20.389749999999999</v>
      </c>
      <c r="LD282" s="1">
        <v>1.0537369999999999E-3</v>
      </c>
      <c r="LE282" s="1">
        <v>0.34712599999999999</v>
      </c>
      <c r="LF282">
        <v>0.97250979999999998</v>
      </c>
      <c r="LG282">
        <v>20.200990000000001</v>
      </c>
      <c r="LH282" s="1">
        <v>1.0121349999999999E-3</v>
      </c>
      <c r="LI282" s="1">
        <v>0.33341480000000001</v>
      </c>
      <c r="LJ282">
        <v>0.97249039999999998</v>
      </c>
      <c r="LK282">
        <v>19.89593</v>
      </c>
      <c r="LL282" s="1">
        <v>9.7144919999999995E-4</v>
      </c>
      <c r="LM282" s="1">
        <v>0.32004909999999998</v>
      </c>
      <c r="LN282">
        <v>0.97251739999999998</v>
      </c>
      <c r="LO282">
        <v>19.663209999999999</v>
      </c>
      <c r="LP282" s="1">
        <v>9.3239549999999999E-4</v>
      </c>
      <c r="LQ282" s="1">
        <v>0.30720409999999998</v>
      </c>
      <c r="LR282">
        <v>0.97249929999999996</v>
      </c>
      <c r="LS282">
        <v>20.00855</v>
      </c>
      <c r="LT282" s="1">
        <v>8.9505749999999995E-4</v>
      </c>
      <c r="LU282" s="1">
        <v>0.29488700000000001</v>
      </c>
      <c r="LV282">
        <v>0.97251030000000005</v>
      </c>
      <c r="LW282">
        <v>20.350580000000001</v>
      </c>
      <c r="LX282" s="1">
        <v>8.5945879999999996E-4</v>
      </c>
      <c r="LY282" s="1">
        <v>0.28315479999999998</v>
      </c>
      <c r="LZ282">
        <v>0.97250829999999999</v>
      </c>
      <c r="MA282">
        <v>20.713090000000001</v>
      </c>
      <c r="MB282" s="1">
        <v>8.255704E-4</v>
      </c>
      <c r="MC282" s="1">
        <v>0.27197179999999999</v>
      </c>
      <c r="MD282">
        <v>0.97249050000000004</v>
      </c>
      <c r="ME282">
        <v>21.224869999999999</v>
      </c>
      <c r="MF282" s="1">
        <v>7.9318650000000004E-4</v>
      </c>
      <c r="MG282" s="1">
        <v>0.26129469999999999</v>
      </c>
      <c r="MH282">
        <v>0.97248849999999998</v>
      </c>
      <c r="MI282">
        <v>21.406759999999998</v>
      </c>
      <c r="MJ282" s="1">
        <v>7.6222129999999999E-4</v>
      </c>
      <c r="MK282" s="1">
        <v>0.25109740000000003</v>
      </c>
      <c r="ML282">
        <v>0.97247660000000002</v>
      </c>
      <c r="MM282">
        <v>21.078779999999998</v>
      </c>
      <c r="MN282" s="1">
        <v>7.3262580000000004E-4</v>
      </c>
      <c r="MO282" s="1">
        <v>0.24132670000000001</v>
      </c>
      <c r="MP282">
        <v>0.97245910000000002</v>
      </c>
      <c r="MQ282">
        <v>20.709420000000001</v>
      </c>
      <c r="MR282" s="1">
        <v>7.0426549999999999E-4</v>
      </c>
      <c r="MS282" s="1">
        <v>0.23199420000000001</v>
      </c>
      <c r="MT282">
        <v>0.97244079999999999</v>
      </c>
      <c r="MU282">
        <v>20.426369999999999</v>
      </c>
      <c r="MV282" s="1">
        <v>6.7728009999999997E-4</v>
      </c>
      <c r="MW282" s="1">
        <v>0.22310060000000001</v>
      </c>
      <c r="MX282">
        <v>0.97234670000000001</v>
      </c>
      <c r="MY282">
        <v>20.722280000000001</v>
      </c>
      <c r="MZ282" s="1">
        <v>6.5160999999999995E-4</v>
      </c>
      <c r="NA282" s="1">
        <v>0.21464730000000001</v>
      </c>
      <c r="NB282">
        <v>0.97226860000000004</v>
      </c>
      <c r="NC282">
        <v>21.205590000000001</v>
      </c>
      <c r="ND282" s="1">
        <v>6.2707080000000003E-4</v>
      </c>
      <c r="NE282" s="1">
        <v>0.20658309999999999</v>
      </c>
      <c r="NF282">
        <v>0.9721166</v>
      </c>
      <c r="NG282">
        <v>21.60857</v>
      </c>
      <c r="NH282" s="1">
        <v>6.0363840000000001E-4</v>
      </c>
      <c r="NI282" s="1">
        <v>0.19888739999999999</v>
      </c>
      <c r="NJ282">
        <v>0.97198359999999995</v>
      </c>
      <c r="NK282">
        <v>22.00779</v>
      </c>
      <c r="NL282" s="1">
        <v>5.813204E-4</v>
      </c>
      <c r="NM282" s="1">
        <v>0.19154389999999999</v>
      </c>
      <c r="NN282">
        <v>0.97176149999999994</v>
      </c>
      <c r="NO282">
        <v>22.030380000000001</v>
      </c>
      <c r="NP282" s="1">
        <v>5.6002479999999995E-4</v>
      </c>
      <c r="NQ282" s="1">
        <v>0.18454499999999999</v>
      </c>
      <c r="NR282">
        <v>0.97157369999999998</v>
      </c>
      <c r="NS282">
        <v>21.75948</v>
      </c>
      <c r="NT282" s="1">
        <v>5.3978119999999999E-4</v>
      </c>
      <c r="NU282" s="1">
        <v>0.1778952</v>
      </c>
      <c r="NV282">
        <v>0.97129600000000005</v>
      </c>
      <c r="NW282">
        <v>21.465060000000001</v>
      </c>
      <c r="NX282" s="1">
        <v>5.2053090000000004E-4</v>
      </c>
      <c r="NY282" s="1">
        <v>0.17158180000000001</v>
      </c>
      <c r="NZ282">
        <v>0.97100529999999996</v>
      </c>
      <c r="OA282">
        <v>21.229839999999999</v>
      </c>
      <c r="OB282" s="1">
        <v>5.0216720000000005E-4</v>
      </c>
      <c r="OC282" s="1">
        <v>0.16556460000000001</v>
      </c>
      <c r="OD282">
        <v>0.97078989999999998</v>
      </c>
      <c r="OE282">
        <v>21.059200000000001</v>
      </c>
      <c r="OF282" s="1">
        <v>4.8466269999999998E-4</v>
      </c>
      <c r="OG282" s="1">
        <v>0.15981770000000001</v>
      </c>
      <c r="OH282">
        <v>0.97049160000000001</v>
      </c>
      <c r="OI282">
        <v>21.272200000000002</v>
      </c>
      <c r="OJ282" s="1">
        <v>4.678749E-4</v>
      </c>
      <c r="OK282" s="1">
        <v>0.1543263</v>
      </c>
    </row>
    <row r="283" spans="1:401" x14ac:dyDescent="0.35">
      <c r="A283">
        <v>289</v>
      </c>
      <c r="B283" t="s">
        <v>4</v>
      </c>
      <c r="C283" t="s">
        <v>181</v>
      </c>
      <c r="D283" t="s">
        <v>289</v>
      </c>
      <c r="E283">
        <v>803.81849999999997</v>
      </c>
      <c r="F283">
        <v>0.68039989999999995</v>
      </c>
      <c r="G283">
        <v>17.482790000000001</v>
      </c>
      <c r="H283">
        <v>0</v>
      </c>
      <c r="I283">
        <v>0</v>
      </c>
      <c r="J283">
        <v>0.67856309999999997</v>
      </c>
      <c r="K283">
        <v>17.445740000000001</v>
      </c>
      <c r="L283">
        <v>0</v>
      </c>
      <c r="M283">
        <v>0</v>
      </c>
      <c r="N283">
        <v>0.67670200000000003</v>
      </c>
      <c r="O283">
        <v>17.927820000000001</v>
      </c>
      <c r="P283">
        <v>0</v>
      </c>
      <c r="Q283">
        <v>0</v>
      </c>
      <c r="R283">
        <v>0.67479900000000004</v>
      </c>
      <c r="S283">
        <v>18.244900000000001</v>
      </c>
      <c r="T283">
        <v>0</v>
      </c>
      <c r="U283">
        <v>0</v>
      </c>
      <c r="V283">
        <v>0.67285669999999997</v>
      </c>
      <c r="W283">
        <v>18.536829999999998</v>
      </c>
      <c r="X283">
        <v>0</v>
      </c>
      <c r="Y283">
        <v>0</v>
      </c>
      <c r="Z283">
        <v>0.6709077</v>
      </c>
      <c r="AA283">
        <v>18.316289999999999</v>
      </c>
      <c r="AB283">
        <v>0</v>
      </c>
      <c r="AC283">
        <v>0</v>
      </c>
      <c r="AD283">
        <v>0.66890559999999999</v>
      </c>
      <c r="AE283">
        <v>17.873480000000001</v>
      </c>
      <c r="AF283">
        <v>0</v>
      </c>
      <c r="AG283">
        <v>0</v>
      </c>
      <c r="AH283">
        <v>0.66687070000000004</v>
      </c>
      <c r="AI283">
        <v>17.429500000000001</v>
      </c>
      <c r="AJ283">
        <v>0</v>
      </c>
      <c r="AK283">
        <v>0</v>
      </c>
      <c r="AL283">
        <v>0.66478429999999999</v>
      </c>
      <c r="AM283">
        <v>17.106369999999998</v>
      </c>
      <c r="AN283">
        <v>0</v>
      </c>
      <c r="AO283">
        <v>0</v>
      </c>
      <c r="AP283">
        <v>0.66263360000000004</v>
      </c>
      <c r="AQ283">
        <v>17.01436</v>
      </c>
      <c r="AR283">
        <v>0</v>
      </c>
      <c r="AS283">
        <v>0</v>
      </c>
      <c r="AT283">
        <v>0.66044190000000003</v>
      </c>
      <c r="AU283">
        <v>17.430759999999999</v>
      </c>
      <c r="AV283">
        <v>0</v>
      </c>
      <c r="AW283">
        <v>0</v>
      </c>
      <c r="AX283">
        <v>0.65820239999999997</v>
      </c>
      <c r="AY283">
        <v>17.679649999999999</v>
      </c>
      <c r="AZ283">
        <v>0</v>
      </c>
      <c r="BA283">
        <v>0</v>
      </c>
      <c r="BB283">
        <v>0.65595749999999997</v>
      </c>
      <c r="BC283">
        <v>17.764060000000001</v>
      </c>
      <c r="BD283">
        <v>0</v>
      </c>
      <c r="BE283">
        <v>0</v>
      </c>
      <c r="BF283">
        <v>0.65374030000000005</v>
      </c>
      <c r="BG283">
        <v>17.686319999999998</v>
      </c>
      <c r="BH283">
        <v>0</v>
      </c>
      <c r="BI283">
        <v>0</v>
      </c>
      <c r="BJ283">
        <v>0.65150490000000005</v>
      </c>
      <c r="BK283">
        <v>17.29824</v>
      </c>
      <c r="BL283" s="1">
        <v>5.5337610000000001E-25</v>
      </c>
      <c r="BM283" s="1">
        <v>1.9695E-22</v>
      </c>
      <c r="BN283">
        <v>0.64923730000000002</v>
      </c>
      <c r="BO283">
        <v>16.807400000000001</v>
      </c>
      <c r="BP283" s="1">
        <v>5.7628799999999995E-19</v>
      </c>
      <c r="BQ283" s="1">
        <v>2.0505420000000001E-16</v>
      </c>
      <c r="BR283">
        <v>0.64695550000000002</v>
      </c>
      <c r="BS283">
        <v>16.416679999999999</v>
      </c>
      <c r="BT283" s="1">
        <v>1.3214800000000001E-11</v>
      </c>
      <c r="BU283" s="1">
        <v>3.4219860000000001E-9</v>
      </c>
      <c r="BV283">
        <v>0.64469860000000001</v>
      </c>
      <c r="BW283">
        <v>16.532399999999999</v>
      </c>
      <c r="BX283" s="1">
        <v>4.6288350000000003E-8</v>
      </c>
      <c r="BY283" s="1">
        <v>1.274131E-5</v>
      </c>
      <c r="BZ283">
        <v>0.64243419999999996</v>
      </c>
      <c r="CA283">
        <v>17.14819</v>
      </c>
      <c r="CB283" s="1">
        <v>1.6397629999999999E-5</v>
      </c>
      <c r="CC283" s="1">
        <v>4.7264890000000004E-3</v>
      </c>
      <c r="CD283">
        <v>0.64015719999999998</v>
      </c>
      <c r="CE283">
        <v>17.916090000000001</v>
      </c>
      <c r="CF283" s="1">
        <v>1.431566E-3</v>
      </c>
      <c r="CG283">
        <v>0.42954949999999997</v>
      </c>
      <c r="CH283">
        <v>0.63780440000000005</v>
      </c>
      <c r="CI283">
        <v>18.459150000000001</v>
      </c>
      <c r="CJ283" s="1">
        <v>4.463992E-2</v>
      </c>
      <c r="CK283">
        <v>13.86143</v>
      </c>
      <c r="CL283">
        <v>0.63530140000000002</v>
      </c>
      <c r="CM283">
        <v>18.38965</v>
      </c>
      <c r="CN283">
        <v>0.61157729999999999</v>
      </c>
      <c r="CO283">
        <v>196.0205</v>
      </c>
      <c r="CP283">
        <v>0.63261650000000003</v>
      </c>
      <c r="CQ283">
        <v>17.87304</v>
      </c>
      <c r="CR283">
        <v>4.2496790000000004</v>
      </c>
      <c r="CS283">
        <v>1402.076</v>
      </c>
      <c r="CT283">
        <v>0.62974079999999999</v>
      </c>
      <c r="CU283">
        <v>17.263390000000001</v>
      </c>
      <c r="CV283">
        <v>16.653400000000001</v>
      </c>
      <c r="CW283">
        <v>5645.7139999999999</v>
      </c>
      <c r="CX283">
        <v>0.62640050000000003</v>
      </c>
      <c r="CY283">
        <v>16.785209999999999</v>
      </c>
      <c r="CZ283">
        <v>40.039250000000003</v>
      </c>
      <c r="DA283">
        <v>13918.26</v>
      </c>
      <c r="DB283">
        <v>0.62261560000000005</v>
      </c>
      <c r="DC283">
        <v>16.866820000000001</v>
      </c>
      <c r="DD283">
        <v>63.220179999999999</v>
      </c>
      <c r="DE283">
        <v>22500.48</v>
      </c>
      <c r="DF283">
        <v>0.61850850000000002</v>
      </c>
      <c r="DG283">
        <v>17.428139999999999</v>
      </c>
      <c r="DH283">
        <v>69.610150000000004</v>
      </c>
      <c r="DI283">
        <v>25318.959999999999</v>
      </c>
      <c r="DJ283">
        <v>0.61401649999999997</v>
      </c>
      <c r="DK283">
        <v>18.009150000000002</v>
      </c>
      <c r="DL283">
        <v>56.217770000000002</v>
      </c>
      <c r="DM283">
        <v>20881.09</v>
      </c>
      <c r="DN283">
        <v>0.60912690000000003</v>
      </c>
      <c r="DO283">
        <v>18.502870000000001</v>
      </c>
      <c r="DP283">
        <v>34.833710000000004</v>
      </c>
      <c r="DQ283">
        <v>13191.35</v>
      </c>
      <c r="DR283">
        <v>0.60409579999999996</v>
      </c>
      <c r="DS283">
        <v>18.613199999999999</v>
      </c>
      <c r="DT283">
        <v>17.249890000000001</v>
      </c>
      <c r="DU283">
        <v>6649.8140000000003</v>
      </c>
      <c r="DV283">
        <v>0.59894879999999995</v>
      </c>
      <c r="DW283">
        <v>18.33841</v>
      </c>
      <c r="DX283">
        <v>7.0858169999999996</v>
      </c>
      <c r="DY283">
        <v>2775.6570000000002</v>
      </c>
      <c r="DZ283">
        <v>0.59361299999999995</v>
      </c>
      <c r="EA283">
        <v>17.875419999999998</v>
      </c>
      <c r="EB283">
        <v>2.508956</v>
      </c>
      <c r="EC283">
        <v>996.83690000000001</v>
      </c>
      <c r="ED283">
        <v>0.58813349999999998</v>
      </c>
      <c r="EE283">
        <v>17.37266</v>
      </c>
      <c r="EF283">
        <v>0.81001860000000003</v>
      </c>
      <c r="EG283">
        <v>324.89670000000001</v>
      </c>
      <c r="EH283">
        <v>0.58258430000000005</v>
      </c>
      <c r="EI283">
        <v>17.219380000000001</v>
      </c>
      <c r="EJ283" s="1">
        <v>0.26662910000000001</v>
      </c>
      <c r="EK283">
        <v>106.9318</v>
      </c>
      <c r="EL283">
        <v>0.57746200000000003</v>
      </c>
      <c r="EM283">
        <v>17.454370000000001</v>
      </c>
      <c r="EN283" s="1">
        <v>0.11171109999999999</v>
      </c>
      <c r="EO283">
        <v>44.029159999999997</v>
      </c>
      <c r="EP283">
        <v>0.57246870000000005</v>
      </c>
      <c r="EQ283">
        <v>17.948070000000001</v>
      </c>
      <c r="ER283" s="1">
        <v>7.1480479999999999E-2</v>
      </c>
      <c r="ES283">
        <v>27.565159999999999</v>
      </c>
      <c r="ET283">
        <v>0.56721849999999996</v>
      </c>
      <c r="EU283">
        <v>18.443339999999999</v>
      </c>
      <c r="EV283" s="1">
        <v>6.2263659999999998E-2</v>
      </c>
      <c r="EW283" s="1">
        <v>23.8154</v>
      </c>
      <c r="EX283">
        <v>0.56202890000000005</v>
      </c>
      <c r="EY283">
        <v>18.578779999999998</v>
      </c>
      <c r="EZ283" s="1">
        <v>6.0591220000000001E-2</v>
      </c>
      <c r="FA283" s="1">
        <v>23.20834</v>
      </c>
      <c r="FB283">
        <v>0.55715199999999998</v>
      </c>
      <c r="FC283">
        <v>18.382660000000001</v>
      </c>
      <c r="FD283" s="1">
        <v>5.9917049999999999E-2</v>
      </c>
      <c r="FE283" s="1">
        <v>23.051839999999999</v>
      </c>
      <c r="FF283">
        <v>0.55222649999999995</v>
      </c>
      <c r="FG283">
        <v>18.026209999999999</v>
      </c>
      <c r="FH283" s="1">
        <v>5.8337710000000001E-2</v>
      </c>
      <c r="FI283" s="1">
        <v>22.59103</v>
      </c>
      <c r="FJ283">
        <v>0.54727930000000002</v>
      </c>
      <c r="FK283">
        <v>17.703620000000001</v>
      </c>
      <c r="FL283" s="1">
        <v>5.5551200000000002E-2</v>
      </c>
      <c r="FM283" s="1">
        <v>21.654720000000001</v>
      </c>
      <c r="FN283">
        <v>0.54259429999999997</v>
      </c>
      <c r="FO283">
        <v>17.982559999999999</v>
      </c>
      <c r="FP283" s="1">
        <v>5.1894299999999997E-2</v>
      </c>
      <c r="FQ283" s="1">
        <v>20.352959999999999</v>
      </c>
      <c r="FR283">
        <v>0.53843450000000004</v>
      </c>
      <c r="FS283">
        <v>18.3826</v>
      </c>
      <c r="FT283" s="1">
        <v>4.779663E-2</v>
      </c>
      <c r="FU283" s="1">
        <v>18.84394</v>
      </c>
      <c r="FV283">
        <v>0.53467249999999999</v>
      </c>
      <c r="FW283">
        <v>18.78698</v>
      </c>
      <c r="FX283" s="1">
        <v>4.353663E-2</v>
      </c>
      <c r="FY283" s="1">
        <v>17.245290000000001</v>
      </c>
      <c r="FZ283">
        <v>0.53127400000000002</v>
      </c>
      <c r="GA283">
        <v>19.038969999999999</v>
      </c>
      <c r="GB283" s="1">
        <v>3.9252090000000003E-2</v>
      </c>
      <c r="GC283" s="1">
        <v>15.616289999999999</v>
      </c>
      <c r="GD283">
        <v>0.52829789999999999</v>
      </c>
      <c r="GE283">
        <v>19.081119999999999</v>
      </c>
      <c r="GF283" s="1">
        <v>3.499464E-2</v>
      </c>
      <c r="GG283" s="1">
        <v>13.978809999999999</v>
      </c>
      <c r="GH283">
        <v>0.52580729999999998</v>
      </c>
      <c r="GI283">
        <v>18.94858</v>
      </c>
      <c r="GJ283" s="1">
        <v>3.084129E-2</v>
      </c>
      <c r="GK283" s="1">
        <v>12.361890000000001</v>
      </c>
      <c r="GL283">
        <v>0.52376909999999999</v>
      </c>
      <c r="GM283">
        <v>18.722919999999998</v>
      </c>
      <c r="GN283" s="1">
        <v>2.69129E-2</v>
      </c>
      <c r="GO283" s="1">
        <v>10.816929999999999</v>
      </c>
      <c r="GP283">
        <v>0.52213799999999999</v>
      </c>
      <c r="GQ283">
        <v>18.567710000000002</v>
      </c>
      <c r="GR283" s="1">
        <v>2.3352120000000001E-2</v>
      </c>
      <c r="GS283" s="1">
        <v>9.4030459999999998</v>
      </c>
      <c r="GT283">
        <v>0.52088049999999997</v>
      </c>
      <c r="GU283">
        <v>18.99737</v>
      </c>
      <c r="GV283" s="1">
        <v>2.0243130000000002E-2</v>
      </c>
      <c r="GW283" s="1">
        <v>8.1622710000000005</v>
      </c>
      <c r="GX283">
        <v>0.51992539999999998</v>
      </c>
      <c r="GY283">
        <v>19.452549999999999</v>
      </c>
      <c r="GZ283" s="1">
        <v>1.7613029999999998E-2</v>
      </c>
      <c r="HA283" s="1">
        <v>7.106338</v>
      </c>
      <c r="HB283">
        <v>0.51922659999999998</v>
      </c>
      <c r="HC283">
        <v>19.886420000000001</v>
      </c>
      <c r="HD283" s="1">
        <v>1.5401679999999999E-2</v>
      </c>
      <c r="HE283" s="1">
        <v>6.2166050000000004</v>
      </c>
      <c r="HF283">
        <v>0.51872989999999997</v>
      </c>
      <c r="HG283">
        <v>20.353770000000001</v>
      </c>
      <c r="HH283" s="1">
        <v>1.349497E-2</v>
      </c>
      <c r="HI283" s="1">
        <v>5.4498480000000002</v>
      </c>
      <c r="HJ283">
        <v>0.51843450000000002</v>
      </c>
      <c r="HK283">
        <v>20.576239999999999</v>
      </c>
      <c r="HL283" s="1">
        <v>1.174858E-2</v>
      </c>
      <c r="HM283" s="1">
        <v>4.7491120000000002</v>
      </c>
      <c r="HN283">
        <v>0.51827630000000002</v>
      </c>
      <c r="HO283">
        <v>20.39584</v>
      </c>
      <c r="HP283" s="1">
        <v>1.0047479999999999E-2</v>
      </c>
      <c r="HQ283" s="1">
        <v>4.0676100000000002</v>
      </c>
      <c r="HR283">
        <v>0.51823850000000005</v>
      </c>
      <c r="HS283">
        <v>20.092659999999999</v>
      </c>
      <c r="HT283" s="1">
        <v>8.3622360000000003E-3</v>
      </c>
      <c r="HU283" s="1">
        <v>3.3916559999999998</v>
      </c>
      <c r="HV283">
        <v>0.51825679999999996</v>
      </c>
      <c r="HW283">
        <v>19.779689999999999</v>
      </c>
      <c r="HX283" s="1">
        <v>6.7642470000000001E-3</v>
      </c>
      <c r="HY283" s="1">
        <v>2.7479</v>
      </c>
      <c r="HZ283">
        <v>0.51833459999999998</v>
      </c>
      <c r="IA283">
        <v>19.981380000000001</v>
      </c>
      <c r="IB283" s="1">
        <v>5.3671530000000004E-3</v>
      </c>
      <c r="IC283" s="1">
        <v>2.1820930000000001</v>
      </c>
      <c r="ID283">
        <v>0.51847290000000001</v>
      </c>
      <c r="IE283">
        <v>20.470939999999999</v>
      </c>
      <c r="IF283" s="1">
        <v>4.2547280000000002E-3</v>
      </c>
      <c r="IG283" s="1">
        <v>1.728683</v>
      </c>
      <c r="IH283">
        <v>0.51860530000000005</v>
      </c>
      <c r="II283">
        <v>20.982309999999998</v>
      </c>
      <c r="IJ283" s="1">
        <v>3.4388560000000001E-3</v>
      </c>
      <c r="IK283" s="1">
        <v>1.3946559999999999</v>
      </c>
      <c r="IL283">
        <v>0.51873939999999996</v>
      </c>
      <c r="IM283">
        <v>21.531680000000001</v>
      </c>
      <c r="IN283" s="1">
        <v>2.8743670000000001E-3</v>
      </c>
      <c r="IO283" s="1">
        <v>1.1628050000000001</v>
      </c>
      <c r="IP283">
        <v>0.5188855</v>
      </c>
      <c r="IQ283">
        <v>21.685939999999999</v>
      </c>
      <c r="IR283" s="1">
        <v>2.4904329999999998E-3</v>
      </c>
      <c r="IS283" s="1">
        <v>1.0050749999999999</v>
      </c>
      <c r="IT283">
        <v>0.51898880000000003</v>
      </c>
      <c r="IU283">
        <v>21.522559999999999</v>
      </c>
      <c r="IV283" s="1">
        <v>2.2208530000000001E-3</v>
      </c>
      <c r="IW283" s="1">
        <v>0.89479750000000002</v>
      </c>
      <c r="IX283">
        <v>0.51910409999999996</v>
      </c>
      <c r="IY283">
        <v>21.277660000000001</v>
      </c>
      <c r="IZ283" s="1">
        <v>2.018943E-3</v>
      </c>
      <c r="JA283" s="1">
        <v>0.81252590000000002</v>
      </c>
      <c r="JB283">
        <v>0.51918620000000004</v>
      </c>
      <c r="JC283">
        <v>21.046779999999998</v>
      </c>
      <c r="JD283" s="1">
        <v>1.857982E-3</v>
      </c>
      <c r="JE283" s="1">
        <v>0.74716139999999998</v>
      </c>
      <c r="JF283">
        <v>0.51926629999999996</v>
      </c>
      <c r="JG283">
        <v>21.114190000000001</v>
      </c>
      <c r="JH283" s="1">
        <v>1.724962E-3</v>
      </c>
      <c r="JI283" s="1">
        <v>0.69330619999999998</v>
      </c>
      <c r="JJ283">
        <v>0.51932259999999997</v>
      </c>
      <c r="JK283">
        <v>21.090330000000002</v>
      </c>
      <c r="JL283" s="1">
        <v>1.614182E-3</v>
      </c>
      <c r="JM283" s="1">
        <v>0.64837999999999996</v>
      </c>
      <c r="JN283">
        <v>0.51936749999999998</v>
      </c>
      <c r="JO283">
        <v>21.20093</v>
      </c>
      <c r="JP283" s="1">
        <v>1.5215070000000001E-3</v>
      </c>
      <c r="JQ283" s="1">
        <v>0.61089320000000003</v>
      </c>
      <c r="JR283">
        <v>0.51940070000000005</v>
      </c>
      <c r="JS283">
        <v>21.11035</v>
      </c>
      <c r="JT283" s="1">
        <v>1.4447380000000001E-3</v>
      </c>
      <c r="JU283" s="1">
        <v>0.57974079999999995</v>
      </c>
      <c r="JV283">
        <v>0.51942560000000004</v>
      </c>
      <c r="JW283">
        <v>20.940899999999999</v>
      </c>
      <c r="JX283" s="1">
        <v>1.381497E-3</v>
      </c>
      <c r="JY283" s="1">
        <v>0.55415060000000005</v>
      </c>
      <c r="JZ283">
        <v>0.51943300000000003</v>
      </c>
      <c r="KA283">
        <v>20.784520000000001</v>
      </c>
      <c r="KB283" s="1">
        <v>1.3305459999999999E-3</v>
      </c>
      <c r="KC283" s="1">
        <v>0.53345719999999996</v>
      </c>
      <c r="KD283">
        <v>0.51945609999999998</v>
      </c>
      <c r="KE283">
        <v>20.618269999999999</v>
      </c>
      <c r="KF283" s="1">
        <v>1.2889220000000001E-3</v>
      </c>
      <c r="KG283" s="1">
        <v>0.51661550000000001</v>
      </c>
      <c r="KH283">
        <v>0.51946720000000002</v>
      </c>
      <c r="KI283">
        <v>20.371369999999999</v>
      </c>
      <c r="KJ283" s="1">
        <v>1.2528870000000001E-3</v>
      </c>
      <c r="KK283" s="1">
        <v>0.50210359999999998</v>
      </c>
      <c r="KL283">
        <v>0.5194647</v>
      </c>
      <c r="KM283">
        <v>20.459790000000002</v>
      </c>
      <c r="KN283" s="1">
        <v>1.2182790000000001E-3</v>
      </c>
      <c r="KO283" s="1">
        <v>0.4882416</v>
      </c>
      <c r="KP283">
        <v>0.51947100000000002</v>
      </c>
      <c r="KQ283">
        <v>20.315349999999999</v>
      </c>
      <c r="KR283" s="1">
        <v>1.182001E-3</v>
      </c>
      <c r="KS283" s="1">
        <v>0.47376810000000003</v>
      </c>
      <c r="KT283">
        <v>0.51948289999999997</v>
      </c>
      <c r="KU283">
        <v>20.2822</v>
      </c>
      <c r="KV283" s="1">
        <v>1.143041E-3</v>
      </c>
      <c r="KW283" s="1">
        <v>0.45826610000000001</v>
      </c>
      <c r="KX283">
        <v>0.51947220000000005</v>
      </c>
      <c r="KY283">
        <v>20.361470000000001</v>
      </c>
      <c r="KZ283" s="1">
        <v>1.1019840000000001E-3</v>
      </c>
      <c r="LA283" s="1">
        <v>0.44188739999999999</v>
      </c>
      <c r="LB283">
        <v>0.51946950000000003</v>
      </c>
      <c r="LC283">
        <v>20.383900000000001</v>
      </c>
      <c r="LD283" s="1">
        <v>1.0599749999999999E-3</v>
      </c>
      <c r="LE283" s="1">
        <v>0.42509580000000002</v>
      </c>
      <c r="LF283">
        <v>0.51948030000000001</v>
      </c>
      <c r="LG283">
        <v>20.196449999999999</v>
      </c>
      <c r="LH283" s="1">
        <v>1.0182769999999999E-3</v>
      </c>
      <c r="LI283" s="1">
        <v>0.40835959999999999</v>
      </c>
      <c r="LJ283">
        <v>0.51947399999999999</v>
      </c>
      <c r="LK283">
        <v>19.90316</v>
      </c>
      <c r="LL283" s="1">
        <v>9.7739300000000001E-4</v>
      </c>
      <c r="LM283" s="1">
        <v>0.39200479999999999</v>
      </c>
      <c r="LN283">
        <v>0.51946559999999997</v>
      </c>
      <c r="LO283">
        <v>19.697610000000001</v>
      </c>
      <c r="LP283" s="1">
        <v>9.3809670000000005E-4</v>
      </c>
      <c r="LQ283" s="1">
        <v>0.37627290000000002</v>
      </c>
      <c r="LR283">
        <v>0.51947699999999997</v>
      </c>
      <c r="LS283">
        <v>20.06054</v>
      </c>
      <c r="LT283" s="1">
        <v>9.0050410000000003E-4</v>
      </c>
      <c r="LU283" s="1">
        <v>0.36117690000000002</v>
      </c>
      <c r="LV283">
        <v>0.5194607</v>
      </c>
      <c r="LW283">
        <v>20.393509999999999</v>
      </c>
      <c r="LX283" s="1">
        <v>8.6464240000000002E-4</v>
      </c>
      <c r="LY283" s="1">
        <v>0.34679290000000002</v>
      </c>
      <c r="LZ283">
        <v>0.51946199999999998</v>
      </c>
      <c r="MA283">
        <v>20.756489999999999</v>
      </c>
      <c r="MB283" s="1">
        <v>8.3051900000000005E-4</v>
      </c>
      <c r="MC283" s="1">
        <v>0.3330862</v>
      </c>
      <c r="MD283">
        <v>0.51947339999999997</v>
      </c>
      <c r="ME283">
        <v>21.24681</v>
      </c>
      <c r="MF283" s="1">
        <v>7.9790579999999996E-4</v>
      </c>
      <c r="MG283" s="1">
        <v>0.31999699999999998</v>
      </c>
      <c r="MH283">
        <v>0.51946570000000003</v>
      </c>
      <c r="MI283">
        <v>21.407340000000001</v>
      </c>
      <c r="MJ283" s="1">
        <v>7.667393E-4</v>
      </c>
      <c r="MK283" s="1">
        <v>0.30750319999999998</v>
      </c>
      <c r="ML283">
        <v>0.51945949999999996</v>
      </c>
      <c r="MM283">
        <v>21.086079999999999</v>
      </c>
      <c r="MN283" s="1">
        <v>7.3694780000000001E-4</v>
      </c>
      <c r="MO283" s="1">
        <v>0.2955332</v>
      </c>
      <c r="MP283">
        <v>0.5194529</v>
      </c>
      <c r="MQ283">
        <v>20.722909999999999</v>
      </c>
      <c r="MR283" s="1">
        <v>7.0838949999999998E-4</v>
      </c>
      <c r="MS283" s="1">
        <v>0.28409289999999998</v>
      </c>
      <c r="MT283">
        <v>0.51943530000000004</v>
      </c>
      <c r="MU283">
        <v>20.45514</v>
      </c>
      <c r="MV283" s="1">
        <v>6.8121139999999995E-4</v>
      </c>
      <c r="MW283" s="1">
        <v>0.2731924</v>
      </c>
      <c r="MX283">
        <v>0.51937979999999995</v>
      </c>
      <c r="MY283">
        <v>20.76426</v>
      </c>
      <c r="MZ283" s="1">
        <v>6.5534719999999999E-4</v>
      </c>
      <c r="NA283" s="1">
        <v>0.2628219</v>
      </c>
      <c r="NB283">
        <v>0.51932929999999999</v>
      </c>
      <c r="NC283">
        <v>21.244039999999998</v>
      </c>
      <c r="ND283" s="1">
        <v>6.3063810000000002E-4</v>
      </c>
      <c r="NE283" s="1">
        <v>0.25294169999999999</v>
      </c>
      <c r="NF283">
        <v>0.51922820000000003</v>
      </c>
      <c r="NG283">
        <v>21.64479</v>
      </c>
      <c r="NH283" s="1">
        <v>6.070413E-4</v>
      </c>
      <c r="NI283" s="1">
        <v>0.24350540000000001</v>
      </c>
      <c r="NJ283">
        <v>0.51911989999999997</v>
      </c>
      <c r="NK283">
        <v>22.03248</v>
      </c>
      <c r="NL283" s="1">
        <v>5.8455720000000005E-4</v>
      </c>
      <c r="NM283" s="1">
        <v>0.2345035</v>
      </c>
      <c r="NN283">
        <v>0.51898829999999996</v>
      </c>
      <c r="NO283">
        <v>22.033470000000001</v>
      </c>
      <c r="NP283" s="1">
        <v>5.6310750000000004E-4</v>
      </c>
      <c r="NQ283" s="1">
        <v>0.22592319999999999</v>
      </c>
      <c r="NR283">
        <v>0.51883469999999998</v>
      </c>
      <c r="NS283">
        <v>21.76559</v>
      </c>
      <c r="NT283" s="1">
        <v>5.4271400000000002E-4</v>
      </c>
      <c r="NU283" s="1">
        <v>0.21777640000000001</v>
      </c>
      <c r="NV283">
        <v>0.51864969999999999</v>
      </c>
      <c r="NW283">
        <v>21.472010000000001</v>
      </c>
      <c r="NX283" s="1">
        <v>5.2331700000000003E-4</v>
      </c>
      <c r="NY283" s="1">
        <v>0.21003230000000001</v>
      </c>
      <c r="NZ283">
        <v>0.51844780000000001</v>
      </c>
      <c r="OA283">
        <v>21.246079999999999</v>
      </c>
      <c r="OB283" s="1">
        <v>5.0482089999999999E-4</v>
      </c>
      <c r="OC283" s="1">
        <v>0.20265639999999999</v>
      </c>
      <c r="OD283">
        <v>0.51824179999999997</v>
      </c>
      <c r="OE283">
        <v>21.08784</v>
      </c>
      <c r="OF283" s="1">
        <v>4.8720250000000001E-4</v>
      </c>
      <c r="OG283" s="1">
        <v>0.19562180000000001</v>
      </c>
      <c r="OH283">
        <v>0.51802999999999999</v>
      </c>
      <c r="OI283">
        <v>21.303329999999999</v>
      </c>
      <c r="OJ283" s="1">
        <v>4.7029919999999999E-4</v>
      </c>
      <c r="OK283" s="1">
        <v>0.18889300000000001</v>
      </c>
    </row>
    <row r="284" spans="1:401" x14ac:dyDescent="0.35">
      <c r="A284">
        <v>290</v>
      </c>
      <c r="B284" t="s">
        <v>4</v>
      </c>
      <c r="C284" t="s">
        <v>181</v>
      </c>
      <c r="D284" t="s">
        <v>290</v>
      </c>
      <c r="E284">
        <v>528.57500000000005</v>
      </c>
      <c r="F284">
        <v>0.73064980000000002</v>
      </c>
      <c r="G284">
        <v>17.491119999999999</v>
      </c>
      <c r="H284">
        <v>0</v>
      </c>
      <c r="I284">
        <v>0</v>
      </c>
      <c r="J284">
        <v>0.7294138</v>
      </c>
      <c r="K284">
        <v>17.447199999999999</v>
      </c>
      <c r="L284">
        <v>0</v>
      </c>
      <c r="M284">
        <v>0</v>
      </c>
      <c r="N284">
        <v>0.72817180000000004</v>
      </c>
      <c r="O284">
        <v>17.924320000000002</v>
      </c>
      <c r="P284">
        <v>0</v>
      </c>
      <c r="Q284">
        <v>0</v>
      </c>
      <c r="R284">
        <v>0.72687970000000002</v>
      </c>
      <c r="S284">
        <v>18.243079999999999</v>
      </c>
      <c r="T284">
        <v>0</v>
      </c>
      <c r="U284">
        <v>0</v>
      </c>
      <c r="V284">
        <v>0.72554890000000005</v>
      </c>
      <c r="W284">
        <v>18.549520000000001</v>
      </c>
      <c r="X284">
        <v>0</v>
      </c>
      <c r="Y284">
        <v>0</v>
      </c>
      <c r="Z284">
        <v>0.72427030000000003</v>
      </c>
      <c r="AA284">
        <v>18.340630000000001</v>
      </c>
      <c r="AB284">
        <v>0</v>
      </c>
      <c r="AC284">
        <v>0</v>
      </c>
      <c r="AD284">
        <v>0.72295520000000002</v>
      </c>
      <c r="AE284">
        <v>17.905740000000002</v>
      </c>
      <c r="AF284">
        <v>0</v>
      </c>
      <c r="AG284">
        <v>0</v>
      </c>
      <c r="AH284">
        <v>0.72161699999999995</v>
      </c>
      <c r="AI284">
        <v>17.456410000000002</v>
      </c>
      <c r="AJ284">
        <v>0</v>
      </c>
      <c r="AK284">
        <v>0</v>
      </c>
      <c r="AL284">
        <v>0.7202269</v>
      </c>
      <c r="AM284">
        <v>17.1205</v>
      </c>
      <c r="AN284">
        <v>0</v>
      </c>
      <c r="AO284">
        <v>0</v>
      </c>
      <c r="AP284">
        <v>0.7188061</v>
      </c>
      <c r="AQ284">
        <v>17.0167</v>
      </c>
      <c r="AR284">
        <v>0</v>
      </c>
      <c r="AS284">
        <v>0</v>
      </c>
      <c r="AT284">
        <v>0.71735950000000004</v>
      </c>
      <c r="AU284">
        <v>17.427679999999999</v>
      </c>
      <c r="AV284">
        <v>0</v>
      </c>
      <c r="AW284">
        <v>0</v>
      </c>
      <c r="AX284">
        <v>0.71587719999999999</v>
      </c>
      <c r="AY284">
        <v>17.67672</v>
      </c>
      <c r="AZ284">
        <v>0</v>
      </c>
      <c r="BA284">
        <v>0</v>
      </c>
      <c r="BB284">
        <v>0.71440890000000001</v>
      </c>
      <c r="BC284">
        <v>17.775279999999999</v>
      </c>
      <c r="BD284">
        <v>0</v>
      </c>
      <c r="BE284">
        <v>0</v>
      </c>
      <c r="BF284">
        <v>0.71296910000000002</v>
      </c>
      <c r="BG284">
        <v>17.70448</v>
      </c>
      <c r="BH284">
        <v>0</v>
      </c>
      <c r="BI284">
        <v>0</v>
      </c>
      <c r="BJ284">
        <v>0.71153149999999998</v>
      </c>
      <c r="BK284">
        <v>17.323309999999999</v>
      </c>
      <c r="BL284" s="1">
        <v>9.6412660000000002E-26</v>
      </c>
      <c r="BM284" s="1">
        <v>2.2079160000000001E-23</v>
      </c>
      <c r="BN284">
        <v>0.71005580000000001</v>
      </c>
      <c r="BO284">
        <v>16.832529999999998</v>
      </c>
      <c r="BP284" s="1">
        <v>1.286237E-19</v>
      </c>
      <c r="BQ284" s="1">
        <v>2.9457E-17</v>
      </c>
      <c r="BR284">
        <v>0.70856770000000002</v>
      </c>
      <c r="BS284">
        <v>16.434370000000001</v>
      </c>
      <c r="BT284" s="1">
        <v>5.9512400000000004E-12</v>
      </c>
      <c r="BU284" s="1">
        <v>1.1063249999999999E-9</v>
      </c>
      <c r="BV284">
        <v>0.70712339999999996</v>
      </c>
      <c r="BW284">
        <v>16.53633</v>
      </c>
      <c r="BX284" s="1">
        <v>2.5992799999999999E-8</v>
      </c>
      <c r="BY284" s="1">
        <v>5.0752220000000003E-6</v>
      </c>
      <c r="BZ284">
        <v>0.70569320000000002</v>
      </c>
      <c r="CA284">
        <v>17.148350000000001</v>
      </c>
      <c r="CB284" s="1">
        <v>1.040789E-5</v>
      </c>
      <c r="CC284" s="1">
        <v>2.0991680000000002E-3</v>
      </c>
      <c r="CD284">
        <v>0.70425700000000002</v>
      </c>
      <c r="CE284">
        <v>17.913219999999999</v>
      </c>
      <c r="CF284" s="1">
        <v>9.9510799999999997E-4</v>
      </c>
      <c r="CG284">
        <v>0.20625279999999999</v>
      </c>
      <c r="CH284">
        <v>0.70275920000000003</v>
      </c>
      <c r="CI284">
        <v>18.465900000000001</v>
      </c>
      <c r="CJ284" s="1">
        <v>3.3441869999999999E-2</v>
      </c>
      <c r="CK284">
        <v>7.0859430000000003</v>
      </c>
      <c r="CL284">
        <v>0.70122410000000002</v>
      </c>
      <c r="CM284">
        <v>18.408329999999999</v>
      </c>
      <c r="CN284">
        <v>0.48861909999999997</v>
      </c>
      <c r="CO284">
        <v>105.6414</v>
      </c>
      <c r="CP284">
        <v>0.69955959999999995</v>
      </c>
      <c r="CQ284">
        <v>17.906980000000001</v>
      </c>
      <c r="CR284">
        <v>3.592733</v>
      </c>
      <c r="CS284">
        <v>790.93370000000004</v>
      </c>
      <c r="CT284">
        <v>0.69778200000000001</v>
      </c>
      <c r="CU284">
        <v>17.3003</v>
      </c>
      <c r="CV284">
        <v>14.803839999999999</v>
      </c>
      <c r="CW284">
        <v>3315.0430000000001</v>
      </c>
      <c r="CX284">
        <v>0.69568719999999995</v>
      </c>
      <c r="CY284">
        <v>16.81588</v>
      </c>
      <c r="CZ284">
        <v>37.228819999999999</v>
      </c>
      <c r="DA284">
        <v>8467.6679999999997</v>
      </c>
      <c r="DB284">
        <v>0.69333599999999995</v>
      </c>
      <c r="DC284">
        <v>16.88841</v>
      </c>
      <c r="DD284">
        <v>61.19885</v>
      </c>
      <c r="DE284">
        <v>14127.76</v>
      </c>
      <c r="DF284">
        <v>0.69044760000000005</v>
      </c>
      <c r="DG284">
        <v>17.434149999999999</v>
      </c>
      <c r="DH284">
        <v>69.814019999999999</v>
      </c>
      <c r="DI284">
        <v>16344.15</v>
      </c>
      <c r="DJ284">
        <v>0.68673649999999997</v>
      </c>
      <c r="DK284">
        <v>18.007449999999999</v>
      </c>
      <c r="DL284">
        <v>58.247630000000001</v>
      </c>
      <c r="DM284">
        <v>13824.06</v>
      </c>
      <c r="DN284">
        <v>0.68269990000000003</v>
      </c>
      <c r="DO284">
        <v>18.501560000000001</v>
      </c>
      <c r="DP284">
        <v>37.131889999999999</v>
      </c>
      <c r="DQ284">
        <v>8927.741</v>
      </c>
      <c r="DR284">
        <v>0.67858609999999997</v>
      </c>
      <c r="DS284">
        <v>18.610679999999999</v>
      </c>
      <c r="DT284">
        <v>18.852360000000001</v>
      </c>
      <c r="DU284">
        <v>4588.4570000000003</v>
      </c>
      <c r="DV284">
        <v>0.67440330000000004</v>
      </c>
      <c r="DW284">
        <v>18.348320000000001</v>
      </c>
      <c r="DX284">
        <v>7.9118040000000001</v>
      </c>
      <c r="DY284">
        <v>1947.394</v>
      </c>
      <c r="DZ284">
        <v>0.67009240000000003</v>
      </c>
      <c r="EA284">
        <v>17.897559999999999</v>
      </c>
      <c r="EB284">
        <v>2.8493740000000001</v>
      </c>
      <c r="EC284">
        <v>708.76260000000002</v>
      </c>
      <c r="ED284">
        <v>0.66565189999999996</v>
      </c>
      <c r="EE284">
        <v>17.399609999999999</v>
      </c>
      <c r="EF284">
        <v>0.92814030000000003</v>
      </c>
      <c r="EG284">
        <v>232.73159999999999</v>
      </c>
      <c r="EH284">
        <v>0.66117879999999996</v>
      </c>
      <c r="EI284">
        <v>17.248380000000001</v>
      </c>
      <c r="EJ284">
        <v>0.3025022</v>
      </c>
      <c r="EK284">
        <v>76.114170000000001</v>
      </c>
      <c r="EL284">
        <v>0.65705880000000005</v>
      </c>
      <c r="EM284">
        <v>17.47465</v>
      </c>
      <c r="EN284" s="1">
        <v>0.12154710000000001</v>
      </c>
      <c r="EO284">
        <v>30.39883</v>
      </c>
      <c r="EP284">
        <v>0.6531245</v>
      </c>
      <c r="EQ284">
        <v>17.952200000000001</v>
      </c>
      <c r="ER284" s="1">
        <v>7.3914030000000006E-2</v>
      </c>
      <c r="ES284">
        <v>18.301220000000001</v>
      </c>
      <c r="ET284">
        <v>0.64911479999999999</v>
      </c>
      <c r="EU284">
        <v>18.43477</v>
      </c>
      <c r="EV284" s="1">
        <v>6.274942E-2</v>
      </c>
      <c r="EW284" s="1">
        <v>15.49039</v>
      </c>
      <c r="EX284">
        <v>0.6451846</v>
      </c>
      <c r="EY284">
        <v>18.56794</v>
      </c>
      <c r="EZ284" s="1">
        <v>6.0654529999999998E-2</v>
      </c>
      <c r="FA284" s="1">
        <v>15.01408</v>
      </c>
      <c r="FB284">
        <v>0.64132489999999998</v>
      </c>
      <c r="FC284">
        <v>18.38063</v>
      </c>
      <c r="FD284" s="1">
        <v>5.9991599999999999E-2</v>
      </c>
      <c r="FE284" s="1">
        <v>14.917719999999999</v>
      </c>
      <c r="FF284">
        <v>0.63630059999999999</v>
      </c>
      <c r="FG284">
        <v>18.032530000000001</v>
      </c>
      <c r="FH284" s="1">
        <v>5.8548419999999997E-2</v>
      </c>
      <c r="FI284" s="1">
        <v>14.6496</v>
      </c>
      <c r="FJ284">
        <v>0.63123549999999995</v>
      </c>
      <c r="FK284">
        <v>17.72307</v>
      </c>
      <c r="FL284" s="1">
        <v>5.5896000000000001E-2</v>
      </c>
      <c r="FM284" s="1">
        <v>14.074540000000001</v>
      </c>
      <c r="FN284">
        <v>0.62640359999999995</v>
      </c>
      <c r="FO284">
        <v>18.008430000000001</v>
      </c>
      <c r="FP284" s="1">
        <v>5.232763E-2</v>
      </c>
      <c r="FQ284" s="1">
        <v>13.254250000000001</v>
      </c>
      <c r="FR284">
        <v>0.62213289999999999</v>
      </c>
      <c r="FS284">
        <v>18.391439999999999</v>
      </c>
      <c r="FT284" s="1">
        <v>4.8273740000000002E-2</v>
      </c>
      <c r="FU284" s="1">
        <v>12.290929999999999</v>
      </c>
      <c r="FV284">
        <v>0.6183052</v>
      </c>
      <c r="FW284">
        <v>18.791329999999999</v>
      </c>
      <c r="FX284" s="1">
        <v>4.4030640000000003E-2</v>
      </c>
      <c r="FY284" s="1">
        <v>11.263210000000001</v>
      </c>
      <c r="FZ284">
        <v>0.61481240000000004</v>
      </c>
      <c r="GA284">
        <v>19.033370000000001</v>
      </c>
      <c r="GB284" s="1">
        <v>3.9752040000000002E-2</v>
      </c>
      <c r="GC284" s="1">
        <v>10.212730000000001</v>
      </c>
      <c r="GD284">
        <v>0.6117302</v>
      </c>
      <c r="GE284">
        <v>19.06926</v>
      </c>
      <c r="GF284" s="1">
        <v>3.5494299999999999E-2</v>
      </c>
      <c r="GG284" s="1">
        <v>9.1550270000000005</v>
      </c>
      <c r="GH284">
        <v>0.60914550000000001</v>
      </c>
      <c r="GI284">
        <v>18.938610000000001</v>
      </c>
      <c r="GJ284" s="1">
        <v>3.1328179999999997E-2</v>
      </c>
      <c r="GK284" s="1">
        <v>8.1075689999999998</v>
      </c>
      <c r="GL284">
        <v>0.60704959999999997</v>
      </c>
      <c r="GM284">
        <v>18.721080000000001</v>
      </c>
      <c r="GN284" s="1">
        <v>2.7369830000000001E-2</v>
      </c>
      <c r="GO284" s="1">
        <v>7.1023310000000004</v>
      </c>
      <c r="GP284">
        <v>0.60538130000000001</v>
      </c>
      <c r="GQ284">
        <v>18.5793</v>
      </c>
      <c r="GR284" s="1">
        <v>2.3762350000000002E-2</v>
      </c>
      <c r="GS284" s="1">
        <v>6.1779520000000003</v>
      </c>
      <c r="GT284">
        <v>0.60404159999999996</v>
      </c>
      <c r="GU284">
        <v>19.023219999999998</v>
      </c>
      <c r="GV284" s="1">
        <v>2.0597069999999999E-2</v>
      </c>
      <c r="GW284" s="1">
        <v>5.3633170000000003</v>
      </c>
      <c r="GX284">
        <v>0.60305240000000004</v>
      </c>
      <c r="GY284">
        <v>19.474170000000001</v>
      </c>
      <c r="GZ284" s="1">
        <v>1.791177E-2</v>
      </c>
      <c r="HA284" s="1">
        <v>4.6682069999999998</v>
      </c>
      <c r="HB284">
        <v>0.60234030000000005</v>
      </c>
      <c r="HC284">
        <v>19.909770000000002</v>
      </c>
      <c r="HD284" s="1">
        <v>1.5654479999999998E-2</v>
      </c>
      <c r="HE284" s="1">
        <v>4.0824199999999999</v>
      </c>
      <c r="HF284">
        <v>0.60182029999999997</v>
      </c>
      <c r="HG284">
        <v>20.36384</v>
      </c>
      <c r="HH284" s="1">
        <v>1.371766E-2</v>
      </c>
      <c r="HI284" s="1">
        <v>3.579304</v>
      </c>
      <c r="HJ284">
        <v>0.60149249999999999</v>
      </c>
      <c r="HK284">
        <v>20.571850000000001</v>
      </c>
      <c r="HL284" s="1">
        <v>1.195827E-2</v>
      </c>
      <c r="HM284" s="1">
        <v>3.1223719999999999</v>
      </c>
      <c r="HN284">
        <v>0.60132810000000003</v>
      </c>
      <c r="HO284">
        <v>20.39113</v>
      </c>
      <c r="HP284" s="1">
        <v>1.025527E-2</v>
      </c>
      <c r="HQ284" s="1">
        <v>2.6801599999999999</v>
      </c>
      <c r="HR284">
        <v>0.60127339999999996</v>
      </c>
      <c r="HS284">
        <v>20.094850000000001</v>
      </c>
      <c r="HT284" s="1">
        <v>8.5665340000000006E-3</v>
      </c>
      <c r="HU284" s="1">
        <v>2.2412320000000001</v>
      </c>
      <c r="HV284">
        <v>0.60130099999999997</v>
      </c>
      <c r="HW284">
        <v>19.794989999999999</v>
      </c>
      <c r="HX284" s="1">
        <v>6.9527399999999998E-3</v>
      </c>
      <c r="HY284" s="1">
        <v>1.8206389999999999</v>
      </c>
      <c r="HZ284">
        <v>0.60138979999999997</v>
      </c>
      <c r="IA284">
        <v>20.01559</v>
      </c>
      <c r="IB284" s="1">
        <v>5.5261360000000001E-3</v>
      </c>
      <c r="IC284" s="1">
        <v>1.4477660000000001</v>
      </c>
      <c r="ID284">
        <v>0.60150669999999995</v>
      </c>
      <c r="IE284">
        <v>20.501999999999999</v>
      </c>
      <c r="IF284" s="1">
        <v>4.3769300000000002E-3</v>
      </c>
      <c r="IG284" s="1">
        <v>1.146255</v>
      </c>
      <c r="IH284">
        <v>0.60164229999999996</v>
      </c>
      <c r="II284">
        <v>21.003900000000002</v>
      </c>
      <c r="IJ284" s="1">
        <v>3.5259829999999999E-3</v>
      </c>
      <c r="IK284" s="1">
        <v>0.92244890000000002</v>
      </c>
      <c r="IL284">
        <v>0.60179280000000002</v>
      </c>
      <c r="IM284">
        <v>21.541679999999999</v>
      </c>
      <c r="IN284" s="1">
        <v>2.9338599999999999E-3</v>
      </c>
      <c r="IO284" s="1">
        <v>0.76638459999999997</v>
      </c>
      <c r="IP284">
        <v>0.6019253</v>
      </c>
      <c r="IQ284">
        <v>21.679079999999999</v>
      </c>
      <c r="IR284" s="1">
        <v>2.5311040000000002E-3</v>
      </c>
      <c r="IS284" s="1">
        <v>0.66020489999999998</v>
      </c>
      <c r="IT284">
        <v>0.60205500000000001</v>
      </c>
      <c r="IU284">
        <v>21.518380000000001</v>
      </c>
      <c r="IV284" s="1">
        <v>2.250026E-3</v>
      </c>
      <c r="IW284" s="1">
        <v>0.58628329999999995</v>
      </c>
      <c r="IX284">
        <v>0.60216020000000003</v>
      </c>
      <c r="IY284">
        <v>21.280059999999999</v>
      </c>
      <c r="IZ284" s="1">
        <v>2.041424E-3</v>
      </c>
      <c r="JA284" s="1">
        <v>0.53154369999999995</v>
      </c>
      <c r="JB284">
        <v>0.6022594</v>
      </c>
      <c r="JC284">
        <v>21.06099</v>
      </c>
      <c r="JD284" s="1">
        <v>1.8762259999999999E-3</v>
      </c>
      <c r="JE284" s="1">
        <v>0.4882687</v>
      </c>
      <c r="JF284">
        <v>0.60231880000000004</v>
      </c>
      <c r="JG284">
        <v>21.143270000000001</v>
      </c>
      <c r="JH284" s="1">
        <v>1.740124E-3</v>
      </c>
      <c r="JI284" s="1">
        <v>0.45271050000000002</v>
      </c>
      <c r="JJ284">
        <v>0.60237799999999997</v>
      </c>
      <c r="JK284">
        <v>21.113230000000001</v>
      </c>
      <c r="JL284" s="1">
        <v>1.6268280000000001E-3</v>
      </c>
      <c r="JM284" s="1">
        <v>0.423064</v>
      </c>
      <c r="JN284">
        <v>0.60244450000000005</v>
      </c>
      <c r="JO284">
        <v>21.222760000000001</v>
      </c>
      <c r="JP284" s="1">
        <v>1.5320659999999999E-3</v>
      </c>
      <c r="JQ284" s="1">
        <v>0.39831860000000002</v>
      </c>
      <c r="JR284">
        <v>0.60248009999999996</v>
      </c>
      <c r="JS284">
        <v>21.115539999999999</v>
      </c>
      <c r="JT284" s="1">
        <v>1.453478E-3</v>
      </c>
      <c r="JU284" s="1">
        <v>0.37774849999999999</v>
      </c>
      <c r="JV284">
        <v>0.60248290000000004</v>
      </c>
      <c r="JW284">
        <v>20.93817</v>
      </c>
      <c r="JX284" s="1">
        <v>1.388612E-3</v>
      </c>
      <c r="JY284" s="1">
        <v>0.3608208</v>
      </c>
      <c r="JZ284">
        <v>0.60250879999999996</v>
      </c>
      <c r="KA284">
        <v>20.777629999999998</v>
      </c>
      <c r="KB284" s="1">
        <v>1.3362820000000001E-3</v>
      </c>
      <c r="KC284" s="1">
        <v>0.34711170000000002</v>
      </c>
      <c r="KD284">
        <v>0.60251569999999999</v>
      </c>
      <c r="KE284">
        <v>20.617190000000001</v>
      </c>
      <c r="KF284" s="1">
        <v>1.293668E-3</v>
      </c>
      <c r="KG284" s="1">
        <v>0.3359915</v>
      </c>
      <c r="KH284">
        <v>0.602545</v>
      </c>
      <c r="KI284">
        <v>20.38607</v>
      </c>
      <c r="KJ284" s="1">
        <v>1.2571570000000001E-3</v>
      </c>
      <c r="KK284" s="1">
        <v>0.32647510000000002</v>
      </c>
      <c r="KL284">
        <v>0.60254110000000005</v>
      </c>
      <c r="KM284">
        <v>20.494409999999998</v>
      </c>
      <c r="KN284" s="1">
        <v>1.2225350000000001E-3</v>
      </c>
      <c r="KO284" s="1">
        <v>0.31747890000000001</v>
      </c>
      <c r="KP284">
        <v>0.60255159999999997</v>
      </c>
      <c r="KQ284">
        <v>20.344550000000002</v>
      </c>
      <c r="KR284" s="1">
        <v>1.1865490000000001E-3</v>
      </c>
      <c r="KS284" s="1">
        <v>0.3081507</v>
      </c>
      <c r="KT284">
        <v>0.6025469</v>
      </c>
      <c r="KU284">
        <v>20.314990000000002</v>
      </c>
      <c r="KV284" s="1">
        <v>1.1479109999999999E-3</v>
      </c>
      <c r="KW284" s="1">
        <v>0.29816880000000001</v>
      </c>
      <c r="KX284">
        <v>0.60255300000000001</v>
      </c>
      <c r="KY284">
        <v>20.373539999999998</v>
      </c>
      <c r="KZ284" s="1">
        <v>1.107069E-3</v>
      </c>
      <c r="LA284" s="1">
        <v>0.28758739999999999</v>
      </c>
      <c r="LB284">
        <v>0.60255080000000005</v>
      </c>
      <c r="LC284">
        <v>20.380269999999999</v>
      </c>
      <c r="LD284" s="1">
        <v>1.065121E-3</v>
      </c>
      <c r="LE284" s="1">
        <v>0.2767116</v>
      </c>
      <c r="LF284">
        <v>0.60255349999999996</v>
      </c>
      <c r="LG284">
        <v>20.192060000000001</v>
      </c>
      <c r="LH284" s="1">
        <v>1.0233460000000001E-3</v>
      </c>
      <c r="LI284" s="1">
        <v>0.26584629999999998</v>
      </c>
      <c r="LJ284">
        <v>0.60255740000000002</v>
      </c>
      <c r="LK284">
        <v>19.907260000000001</v>
      </c>
      <c r="LL284" s="1">
        <v>9.823194999999999E-4</v>
      </c>
      <c r="LM284" s="1">
        <v>0.25520880000000001</v>
      </c>
      <c r="LN284">
        <v>0.60255479999999995</v>
      </c>
      <c r="LO284">
        <v>19.721450000000001</v>
      </c>
      <c r="LP284" s="1">
        <v>9.428107E-4</v>
      </c>
      <c r="LQ284" s="1">
        <v>0.24496209999999999</v>
      </c>
      <c r="LR284">
        <v>0.60255879999999995</v>
      </c>
      <c r="LS284">
        <v>20.100950000000001</v>
      </c>
      <c r="LT284" s="1">
        <v>9.0501990000000005E-4</v>
      </c>
      <c r="LU284" s="1">
        <v>0.23513500000000001</v>
      </c>
      <c r="LV284">
        <v>0.60255550000000002</v>
      </c>
      <c r="LW284">
        <v>20.4269</v>
      </c>
      <c r="LX284" s="1">
        <v>8.6894100000000003E-4</v>
      </c>
      <c r="LY284" s="1">
        <v>0.2257595</v>
      </c>
      <c r="LZ284">
        <v>0.60255219999999998</v>
      </c>
      <c r="MA284">
        <v>20.789809999999999</v>
      </c>
      <c r="MB284" s="1">
        <v>8.3461600000000005E-4</v>
      </c>
      <c r="MC284" s="1">
        <v>0.21683089999999999</v>
      </c>
      <c r="MD284">
        <v>0.60255579999999997</v>
      </c>
      <c r="ME284">
        <v>21.26641</v>
      </c>
      <c r="MF284" s="1">
        <v>8.0182199999999999E-4</v>
      </c>
      <c r="MG284" s="1">
        <v>0.2083084</v>
      </c>
      <c r="MH284">
        <v>0.60254580000000002</v>
      </c>
      <c r="MI284">
        <v>21.40849</v>
      </c>
      <c r="MJ284" s="1">
        <v>7.7048239999999999E-4</v>
      </c>
      <c r="MK284" s="1">
        <v>0.20017099999999999</v>
      </c>
      <c r="ML284">
        <v>0.60253270000000003</v>
      </c>
      <c r="MM284">
        <v>21.090129999999998</v>
      </c>
      <c r="MN284" s="1">
        <v>7.4053010000000002E-4</v>
      </c>
      <c r="MO284" s="1">
        <v>0.1923773</v>
      </c>
      <c r="MP284">
        <v>0.60253319999999999</v>
      </c>
      <c r="MQ284">
        <v>20.733029999999999</v>
      </c>
      <c r="MR284" s="1">
        <v>7.1181499999999997E-4</v>
      </c>
      <c r="MS284" s="1">
        <v>0.1849258</v>
      </c>
      <c r="MT284">
        <v>0.60249719999999996</v>
      </c>
      <c r="MU284">
        <v>20.474969999999999</v>
      </c>
      <c r="MV284" s="1">
        <v>6.8446420000000004E-4</v>
      </c>
      <c r="MW284" s="1">
        <v>0.1778238</v>
      </c>
      <c r="MX284">
        <v>0.60246319999999998</v>
      </c>
      <c r="MY284">
        <v>20.796970000000002</v>
      </c>
      <c r="MZ284" s="1">
        <v>6.5844799999999995E-4</v>
      </c>
      <c r="NA284" s="1">
        <v>0.1710642</v>
      </c>
      <c r="NB284">
        <v>0.60239120000000002</v>
      </c>
      <c r="NC284">
        <v>21.273959999999999</v>
      </c>
      <c r="ND284" s="1">
        <v>6.3359410000000005E-4</v>
      </c>
      <c r="NE284" s="1">
        <v>0.16463059999999999</v>
      </c>
      <c r="NF284">
        <v>0.60230919999999999</v>
      </c>
      <c r="NG284">
        <v>21.67333</v>
      </c>
      <c r="NH284" s="1">
        <v>6.0986510000000005E-4</v>
      </c>
      <c r="NI284" s="1">
        <v>0.1584816</v>
      </c>
      <c r="NJ284">
        <v>0.60220649999999998</v>
      </c>
      <c r="NK284">
        <v>22.054919999999999</v>
      </c>
      <c r="NL284" s="1">
        <v>5.8724890000000005E-4</v>
      </c>
      <c r="NM284" s="1">
        <v>0.15261830000000001</v>
      </c>
      <c r="NN284">
        <v>0.60206230000000005</v>
      </c>
      <c r="NO284">
        <v>22.036069999999999</v>
      </c>
      <c r="NP284" s="1">
        <v>5.6567219999999999E-4</v>
      </c>
      <c r="NQ284" s="1">
        <v>0.14702979999999999</v>
      </c>
      <c r="NR284">
        <v>0.60188629999999999</v>
      </c>
      <c r="NS284">
        <v>21.769459999999999</v>
      </c>
      <c r="NT284" s="1">
        <v>5.4515040000000002E-4</v>
      </c>
      <c r="NU284" s="1">
        <v>0.14172100000000001</v>
      </c>
      <c r="NV284">
        <v>0.6017072</v>
      </c>
      <c r="NW284">
        <v>21.476800000000001</v>
      </c>
      <c r="NX284" s="1">
        <v>5.2563209999999998E-4</v>
      </c>
      <c r="NY284" s="1">
        <v>0.13667599999999999</v>
      </c>
      <c r="NZ284">
        <v>0.60151180000000004</v>
      </c>
      <c r="OA284">
        <v>21.257480000000001</v>
      </c>
      <c r="OB284" s="1">
        <v>5.0703339999999997E-4</v>
      </c>
      <c r="OC284" s="1">
        <v>0.1318713</v>
      </c>
      <c r="OD284">
        <v>0.60129339999999998</v>
      </c>
      <c r="OE284">
        <v>21.1081</v>
      </c>
      <c r="OF284" s="1">
        <v>4.8930839999999996E-4</v>
      </c>
      <c r="OG284" s="1">
        <v>0.12729109999999999</v>
      </c>
      <c r="OH284">
        <v>0.60108539999999999</v>
      </c>
      <c r="OI284">
        <v>21.328589999999998</v>
      </c>
      <c r="OJ284" s="1">
        <v>4.7231619999999998E-4</v>
      </c>
      <c r="OK284" s="1">
        <v>0.1229078</v>
      </c>
    </row>
    <row r="285" spans="1:401" x14ac:dyDescent="0.35">
      <c r="A285">
        <v>291</v>
      </c>
      <c r="B285" t="s">
        <v>4</v>
      </c>
      <c r="C285" t="s">
        <v>181</v>
      </c>
      <c r="D285" t="s">
        <v>291</v>
      </c>
      <c r="E285">
        <v>48.137059999999998</v>
      </c>
      <c r="F285">
        <v>0.7112927</v>
      </c>
      <c r="G285">
        <v>17.493320000000001</v>
      </c>
      <c r="H285">
        <v>0</v>
      </c>
      <c r="I285">
        <v>0</v>
      </c>
      <c r="J285">
        <v>0.70922649999999998</v>
      </c>
      <c r="K285">
        <v>17.447939999999999</v>
      </c>
      <c r="L285">
        <v>0</v>
      </c>
      <c r="M285">
        <v>0</v>
      </c>
      <c r="N285">
        <v>0.70715209999999995</v>
      </c>
      <c r="O285">
        <v>17.923999999999999</v>
      </c>
      <c r="P285">
        <v>0</v>
      </c>
      <c r="Q285">
        <v>0</v>
      </c>
      <c r="R285">
        <v>0.70501659999999999</v>
      </c>
      <c r="S285">
        <v>18.242650000000001</v>
      </c>
      <c r="T285">
        <v>0</v>
      </c>
      <c r="U285">
        <v>0</v>
      </c>
      <c r="V285">
        <v>0.70283019999999996</v>
      </c>
      <c r="W285">
        <v>18.553049999999999</v>
      </c>
      <c r="X285">
        <v>0</v>
      </c>
      <c r="Y285">
        <v>0</v>
      </c>
      <c r="Z285">
        <v>0.70065359999999999</v>
      </c>
      <c r="AA285">
        <v>18.346810000000001</v>
      </c>
      <c r="AB285">
        <v>0</v>
      </c>
      <c r="AC285">
        <v>0</v>
      </c>
      <c r="AD285">
        <v>0.6984127</v>
      </c>
      <c r="AE285">
        <v>17.914180000000002</v>
      </c>
      <c r="AF285">
        <v>0</v>
      </c>
      <c r="AG285">
        <v>0</v>
      </c>
      <c r="AH285">
        <v>0.69614379999999998</v>
      </c>
      <c r="AI285">
        <v>17.4636</v>
      </c>
      <c r="AJ285">
        <v>0</v>
      </c>
      <c r="AK285">
        <v>0</v>
      </c>
      <c r="AL285">
        <v>0.69380220000000004</v>
      </c>
      <c r="AM285">
        <v>17.12434</v>
      </c>
      <c r="AN285">
        <v>0</v>
      </c>
      <c r="AO285">
        <v>0</v>
      </c>
      <c r="AP285">
        <v>0.69139249999999997</v>
      </c>
      <c r="AQ285">
        <v>17.017479999999999</v>
      </c>
      <c r="AR285">
        <v>0</v>
      </c>
      <c r="AS285">
        <v>0</v>
      </c>
      <c r="AT285">
        <v>0.6889518</v>
      </c>
      <c r="AU285">
        <v>17.427299999999999</v>
      </c>
      <c r="AV285">
        <v>0</v>
      </c>
      <c r="AW285">
        <v>0</v>
      </c>
      <c r="AX285">
        <v>0.68644059999999996</v>
      </c>
      <c r="AY285">
        <v>17.675879999999999</v>
      </c>
      <c r="AZ285">
        <v>0</v>
      </c>
      <c r="BA285">
        <v>0</v>
      </c>
      <c r="BB285">
        <v>0.68391820000000003</v>
      </c>
      <c r="BC285">
        <v>17.778199999999998</v>
      </c>
      <c r="BD285">
        <v>0</v>
      </c>
      <c r="BE285">
        <v>0</v>
      </c>
      <c r="BF285">
        <v>0.68143960000000003</v>
      </c>
      <c r="BG285">
        <v>17.709240000000001</v>
      </c>
      <c r="BH285">
        <v>0</v>
      </c>
      <c r="BI285">
        <v>0</v>
      </c>
      <c r="BJ285">
        <v>0.67892929999999996</v>
      </c>
      <c r="BK285">
        <v>17.329719999999998</v>
      </c>
      <c r="BL285" s="1">
        <v>4.7020710000000002E-26</v>
      </c>
      <c r="BM285" s="1">
        <v>7.3812069999999998E-25</v>
      </c>
      <c r="BN285">
        <v>0.67639190000000005</v>
      </c>
      <c r="BO285">
        <v>16.839079999999999</v>
      </c>
      <c r="BP285" s="1">
        <v>7.6490990000000004E-20</v>
      </c>
      <c r="BQ285" s="1">
        <v>1.2028349999999999E-18</v>
      </c>
      <c r="BR285">
        <v>0.67383890000000002</v>
      </c>
      <c r="BS285">
        <v>16.439139999999998</v>
      </c>
      <c r="BT285" s="1">
        <v>4.0034180000000004E-12</v>
      </c>
      <c r="BU285" s="1">
        <v>6.3214499999999994E-11</v>
      </c>
      <c r="BV285">
        <v>0.67130880000000004</v>
      </c>
      <c r="BW285">
        <v>16.537800000000001</v>
      </c>
      <c r="BX285" s="1">
        <v>1.9531749999999999E-8</v>
      </c>
      <c r="BY285" s="1">
        <v>3.0962650000000001E-7</v>
      </c>
      <c r="BZ285">
        <v>0.66878610000000005</v>
      </c>
      <c r="CA285">
        <v>17.148959999999999</v>
      </c>
      <c r="CB285" s="1">
        <v>8.3161050000000002E-6</v>
      </c>
      <c r="CC285" s="1">
        <v>1.3220570000000001E-4</v>
      </c>
      <c r="CD285">
        <v>0.6662247</v>
      </c>
      <c r="CE285">
        <v>17.912980000000001</v>
      </c>
      <c r="CF285" s="1">
        <v>8.320615E-4</v>
      </c>
      <c r="CG285">
        <v>1.3280230000000001E-2</v>
      </c>
      <c r="CH285">
        <v>0.66359650000000003</v>
      </c>
      <c r="CI285">
        <v>18.468019999999999</v>
      </c>
      <c r="CJ285" s="1">
        <v>2.9021749999999999E-2</v>
      </c>
      <c r="CK285">
        <v>0.46427269999999998</v>
      </c>
      <c r="CL285">
        <v>0.66083409999999998</v>
      </c>
      <c r="CM285">
        <v>18.412939999999999</v>
      </c>
      <c r="CN285">
        <v>0.43771719999999997</v>
      </c>
      <c r="CO285">
        <v>7.0229280000000003</v>
      </c>
      <c r="CP285">
        <v>0.65790990000000005</v>
      </c>
      <c r="CQ285">
        <v>17.915620000000001</v>
      </c>
      <c r="CR285">
        <v>3.3088839999999999</v>
      </c>
      <c r="CS285">
        <v>53.238199999999999</v>
      </c>
      <c r="CT285">
        <v>0.65480210000000005</v>
      </c>
      <c r="CU285">
        <v>17.309909999999999</v>
      </c>
      <c r="CV285">
        <v>13.971780000000001</v>
      </c>
      <c r="CW285">
        <v>225.57210000000001</v>
      </c>
      <c r="CX285">
        <v>0.65123980000000004</v>
      </c>
      <c r="CY285">
        <v>16.82403</v>
      </c>
      <c r="CZ285">
        <v>35.910119999999999</v>
      </c>
      <c r="DA285">
        <v>581.72239999999999</v>
      </c>
      <c r="DB285">
        <v>0.64719599999999999</v>
      </c>
      <c r="DC285">
        <v>16.894539999999999</v>
      </c>
      <c r="DD285">
        <v>60.189190000000004</v>
      </c>
      <c r="DE285">
        <v>978.87109999999996</v>
      </c>
      <c r="DF285">
        <v>0.64268519999999996</v>
      </c>
      <c r="DG285">
        <v>17.436260000000001</v>
      </c>
      <c r="DH285">
        <v>69.855829999999997</v>
      </c>
      <c r="DI285">
        <v>1140.8399999999999</v>
      </c>
      <c r="DJ285">
        <v>0.63782570000000005</v>
      </c>
      <c r="DK285">
        <v>18.007439999999999</v>
      </c>
      <c r="DL285">
        <v>59.184289999999997</v>
      </c>
      <c r="DM285">
        <v>970.77359999999999</v>
      </c>
      <c r="DN285">
        <v>0.63250240000000002</v>
      </c>
      <c r="DO285">
        <v>18.501529999999999</v>
      </c>
      <c r="DP285">
        <v>38.244669999999999</v>
      </c>
      <c r="DQ285">
        <v>630.23609999999996</v>
      </c>
      <c r="DR285">
        <v>0.62696689999999999</v>
      </c>
      <c r="DS285">
        <v>18.60988</v>
      </c>
      <c r="DT285">
        <v>19.649709999999999</v>
      </c>
      <c r="DU285">
        <v>325.37150000000003</v>
      </c>
      <c r="DV285">
        <v>0.62132370000000003</v>
      </c>
      <c r="DW285">
        <v>18.350560000000002</v>
      </c>
      <c r="DX285">
        <v>8.33141</v>
      </c>
      <c r="DY285">
        <v>138.63030000000001</v>
      </c>
      <c r="DZ285">
        <v>0.61546109999999998</v>
      </c>
      <c r="EA285">
        <v>17.90306</v>
      </c>
      <c r="EB285">
        <v>3.0252849999999998</v>
      </c>
      <c r="EC285">
        <v>50.608969999999999</v>
      </c>
      <c r="ED285">
        <v>0.60940989999999995</v>
      </c>
      <c r="EE285">
        <v>17.406479999999998</v>
      </c>
      <c r="EF285">
        <v>0.9900658</v>
      </c>
      <c r="EG285">
        <v>16.644169999999999</v>
      </c>
      <c r="EH285">
        <v>0.60331460000000003</v>
      </c>
      <c r="EI285">
        <v>17.256150000000002</v>
      </c>
      <c r="EJ285">
        <v>0.32154529999999998</v>
      </c>
      <c r="EK285">
        <v>5.4332929999999999</v>
      </c>
      <c r="EL285">
        <v>0.59752150000000004</v>
      </c>
      <c r="EM285">
        <v>17.480429999999998</v>
      </c>
      <c r="EN285" s="1">
        <v>0.12682969999999999</v>
      </c>
      <c r="EO285">
        <v>2.1524719999999999</v>
      </c>
      <c r="EP285">
        <v>0.59193689999999999</v>
      </c>
      <c r="EQ285">
        <v>17.95391</v>
      </c>
      <c r="ER285" s="1">
        <v>7.5248380000000004E-2</v>
      </c>
      <c r="ES285" s="1">
        <v>1.2819069999999999</v>
      </c>
      <c r="ET285">
        <v>0.58629260000000005</v>
      </c>
      <c r="EU285">
        <v>18.432839999999999</v>
      </c>
      <c r="EV285" s="1">
        <v>6.3034859999999998E-2</v>
      </c>
      <c r="EW285" s="1">
        <v>1.07836</v>
      </c>
      <c r="EX285">
        <v>0.58071390000000001</v>
      </c>
      <c r="EY285">
        <v>18.56495</v>
      </c>
      <c r="EZ285" s="1">
        <v>6.0704519999999998E-2</v>
      </c>
      <c r="FA285" s="1">
        <v>1.0430459999999999</v>
      </c>
      <c r="FB285">
        <v>0.57532229999999995</v>
      </c>
      <c r="FC285">
        <v>18.379809999999999</v>
      </c>
      <c r="FD285" s="1">
        <v>6.0035980000000003E-2</v>
      </c>
      <c r="FE285" s="1">
        <v>1.0357000000000001</v>
      </c>
      <c r="FF285">
        <v>0.56998709999999997</v>
      </c>
      <c r="FG285">
        <v>18.033570000000001</v>
      </c>
      <c r="FH285" s="1">
        <v>5.8656170000000001E-2</v>
      </c>
      <c r="FI285" s="1">
        <v>1.0160769999999999</v>
      </c>
      <c r="FJ285">
        <v>0.56459720000000002</v>
      </c>
      <c r="FK285">
        <v>17.72803</v>
      </c>
      <c r="FL285" s="1">
        <v>5.606883E-2</v>
      </c>
      <c r="FM285" s="1">
        <v>0.97525189999999995</v>
      </c>
      <c r="FN285">
        <v>0.55947060000000004</v>
      </c>
      <c r="FO285">
        <v>18.015840000000001</v>
      </c>
      <c r="FP285" s="1">
        <v>5.2544069999999998E-2</v>
      </c>
      <c r="FQ285" s="1">
        <v>0.91744689999999995</v>
      </c>
      <c r="FR285">
        <v>0.55484549999999999</v>
      </c>
      <c r="FS285">
        <v>18.39442</v>
      </c>
      <c r="FT285" s="1">
        <v>4.8510440000000002E-2</v>
      </c>
      <c r="FU285" s="1">
        <v>0.84987330000000005</v>
      </c>
      <c r="FV285">
        <v>0.55067189999999999</v>
      </c>
      <c r="FW285">
        <v>18.792819999999999</v>
      </c>
      <c r="FX285" s="1">
        <v>4.4274849999999998E-2</v>
      </c>
      <c r="FY285" s="1">
        <v>0.77808860000000002</v>
      </c>
      <c r="FZ285">
        <v>0.54690269999999996</v>
      </c>
      <c r="GA285">
        <v>19.032080000000001</v>
      </c>
      <c r="GB285" s="1">
        <v>3.999784E-2</v>
      </c>
      <c r="GC285" s="1">
        <v>0.70490839999999999</v>
      </c>
      <c r="GD285">
        <v>0.54356020000000005</v>
      </c>
      <c r="GE285">
        <v>19.065930000000002</v>
      </c>
      <c r="GF285" s="1">
        <v>3.5738680000000002E-2</v>
      </c>
      <c r="GG285" s="1">
        <v>0.63145439999999997</v>
      </c>
      <c r="GH285">
        <v>0.5407227</v>
      </c>
      <c r="GI285">
        <v>18.935549999999999</v>
      </c>
      <c r="GJ285" s="1">
        <v>3.1565900000000001E-2</v>
      </c>
      <c r="GK285" s="1">
        <v>0.5588902</v>
      </c>
      <c r="GL285">
        <v>0.53841079999999997</v>
      </c>
      <c r="GM285">
        <v>18.720009999999998</v>
      </c>
      <c r="GN285" s="1">
        <v>2.7593090000000001E-2</v>
      </c>
      <c r="GO285" s="1">
        <v>0.48936770000000002</v>
      </c>
      <c r="GP285">
        <v>0.5365491</v>
      </c>
      <c r="GQ285">
        <v>18.58259</v>
      </c>
      <c r="GR285" s="1">
        <v>2.396297E-2</v>
      </c>
      <c r="GS285" s="1">
        <v>0.42547940000000001</v>
      </c>
      <c r="GT285">
        <v>0.53509220000000002</v>
      </c>
      <c r="GU285">
        <v>19.031279999999999</v>
      </c>
      <c r="GV285" s="1">
        <v>2.0770360000000002E-2</v>
      </c>
      <c r="GW285" s="1">
        <v>0.36918990000000002</v>
      </c>
      <c r="GX285">
        <v>0.53397709999999998</v>
      </c>
      <c r="GY285">
        <v>19.481110000000001</v>
      </c>
      <c r="GZ285" s="1">
        <v>1.8057940000000001E-2</v>
      </c>
      <c r="HA285" s="1">
        <v>0.3211888</v>
      </c>
      <c r="HB285">
        <v>0.5331496</v>
      </c>
      <c r="HC285">
        <v>19.916989999999998</v>
      </c>
      <c r="HD285" s="1">
        <v>1.5777929999999999E-2</v>
      </c>
      <c r="HE285" s="1">
        <v>0.28078189999999997</v>
      </c>
      <c r="HF285">
        <v>0.53256289999999995</v>
      </c>
      <c r="HG285">
        <v>20.367809999999999</v>
      </c>
      <c r="HH285" s="1">
        <v>1.3825789999999999E-2</v>
      </c>
      <c r="HI285" s="1">
        <v>0.24612690000000001</v>
      </c>
      <c r="HJ285">
        <v>0.53219380000000005</v>
      </c>
      <c r="HK285">
        <v>20.57067</v>
      </c>
      <c r="HL285" s="1">
        <v>1.205929E-2</v>
      </c>
      <c r="HM285" s="1">
        <v>0.2147297</v>
      </c>
      <c r="HN285">
        <v>0.53197620000000001</v>
      </c>
      <c r="HO285">
        <v>20.389240000000001</v>
      </c>
      <c r="HP285" s="1">
        <v>1.0355029999999999E-2</v>
      </c>
      <c r="HQ285" s="1">
        <v>0.18439810000000001</v>
      </c>
      <c r="HR285">
        <v>0.53189310000000001</v>
      </c>
      <c r="HS285">
        <v>20.09459</v>
      </c>
      <c r="HT285" s="1">
        <v>8.6647809999999999E-3</v>
      </c>
      <c r="HU285" s="1">
        <v>0.1543051</v>
      </c>
      <c r="HV285">
        <v>0.53190769999999998</v>
      </c>
      <c r="HW285">
        <v>19.798870000000001</v>
      </c>
      <c r="HX285" s="1">
        <v>7.0440499999999996E-3</v>
      </c>
      <c r="HY285" s="1">
        <v>0.12543270000000001</v>
      </c>
      <c r="HZ285">
        <v>0.53198400000000001</v>
      </c>
      <c r="IA285">
        <v>20.025600000000001</v>
      </c>
      <c r="IB285" s="1">
        <v>5.6037220000000002E-3</v>
      </c>
      <c r="IC285" s="1">
        <v>9.9782239999999994E-2</v>
      </c>
      <c r="ID285">
        <v>0.53211310000000001</v>
      </c>
      <c r="IE285">
        <v>20.511810000000001</v>
      </c>
      <c r="IF285" s="1">
        <v>4.4370149999999999E-3</v>
      </c>
      <c r="IG285" s="1">
        <v>7.8995209999999996E-2</v>
      </c>
      <c r="IH285">
        <v>0.53225089999999997</v>
      </c>
      <c r="II285">
        <v>21.01125</v>
      </c>
      <c r="IJ285" s="1">
        <v>3.569071E-3</v>
      </c>
      <c r="IK285" s="1">
        <v>6.3534409999999999E-2</v>
      </c>
      <c r="IL285">
        <v>0.53240390000000004</v>
      </c>
      <c r="IM285">
        <v>21.54562</v>
      </c>
      <c r="IN285" s="1">
        <v>2.9633519999999998E-3</v>
      </c>
      <c r="IO285" s="1">
        <v>5.2741169999999997E-2</v>
      </c>
      <c r="IP285">
        <v>0.53254089999999998</v>
      </c>
      <c r="IQ285">
        <v>21.67699</v>
      </c>
      <c r="IR285" s="1">
        <v>2.5512120000000002E-3</v>
      </c>
      <c r="IS285" s="1">
        <v>4.5395890000000001E-2</v>
      </c>
      <c r="IT285">
        <v>0.53267949999999997</v>
      </c>
      <c r="IU285">
        <v>21.516680000000001</v>
      </c>
      <c r="IV285" s="1">
        <v>2.2643860000000002E-3</v>
      </c>
      <c r="IW285" s="1">
        <v>4.028897E-2</v>
      </c>
      <c r="IX285">
        <v>0.53279330000000003</v>
      </c>
      <c r="IY285">
        <v>21.279969999999999</v>
      </c>
      <c r="IZ285" s="1">
        <v>2.0524229999999998E-3</v>
      </c>
      <c r="JA285" s="1">
        <v>3.651252E-2</v>
      </c>
      <c r="JB285">
        <v>0.53289940000000002</v>
      </c>
      <c r="JC285">
        <v>21.064579999999999</v>
      </c>
      <c r="JD285" s="1">
        <v>1.885128E-3</v>
      </c>
      <c r="JE285" s="1">
        <v>3.3532359999999997E-2</v>
      </c>
      <c r="JF285">
        <v>0.53297640000000002</v>
      </c>
      <c r="JG285">
        <v>21.15164</v>
      </c>
      <c r="JH285" s="1">
        <v>1.747494E-3</v>
      </c>
      <c r="JI285" s="1">
        <v>3.108431E-2</v>
      </c>
      <c r="JJ285">
        <v>0.53302899999999998</v>
      </c>
      <c r="JK285">
        <v>21.119669999999999</v>
      </c>
      <c r="JL285" s="1">
        <v>1.6329820000000001E-3</v>
      </c>
      <c r="JM285" s="1">
        <v>2.9043679999999999E-2</v>
      </c>
      <c r="JN285">
        <v>0.53309740000000005</v>
      </c>
      <c r="JO285">
        <v>21.229030000000002</v>
      </c>
      <c r="JP285" s="1">
        <v>1.53721E-3</v>
      </c>
      <c r="JQ285" s="1">
        <v>2.7341029999999999E-2</v>
      </c>
      <c r="JR285">
        <v>0.53311900000000001</v>
      </c>
      <c r="JS285">
        <v>21.116630000000001</v>
      </c>
      <c r="JT285" s="1">
        <v>1.457732E-3</v>
      </c>
      <c r="JU285" s="1">
        <v>2.592467E-2</v>
      </c>
      <c r="JV285">
        <v>0.53314499999999998</v>
      </c>
      <c r="JW285">
        <v>20.937080000000002</v>
      </c>
      <c r="JX285" s="1">
        <v>1.3920829999999999E-3</v>
      </c>
      <c r="JY285" s="1">
        <v>2.475842E-2</v>
      </c>
      <c r="JZ285">
        <v>0.53317700000000001</v>
      </c>
      <c r="KA285">
        <v>20.775549999999999</v>
      </c>
      <c r="KB285" s="1">
        <v>1.3390940000000001E-3</v>
      </c>
      <c r="KC285" s="1">
        <v>2.381432E-2</v>
      </c>
      <c r="KD285">
        <v>0.53317859999999995</v>
      </c>
      <c r="KE285">
        <v>20.616309999999999</v>
      </c>
      <c r="KF285" s="1">
        <v>1.295968E-3</v>
      </c>
      <c r="KG285" s="1">
        <v>2.304811E-2</v>
      </c>
      <c r="KH285">
        <v>0.53320460000000003</v>
      </c>
      <c r="KI285">
        <v>20.38937</v>
      </c>
      <c r="KJ285" s="1">
        <v>1.259207E-3</v>
      </c>
      <c r="KK285" s="1">
        <v>2.2394399999999998E-2</v>
      </c>
      <c r="KL285">
        <v>0.53320909999999999</v>
      </c>
      <c r="KM285">
        <v>20.504169999999998</v>
      </c>
      <c r="KN285" s="1">
        <v>1.224574E-3</v>
      </c>
      <c r="KO285" s="1">
        <v>2.1777330000000001E-2</v>
      </c>
      <c r="KP285">
        <v>0.53322000000000003</v>
      </c>
      <c r="KQ285">
        <v>20.352340000000002</v>
      </c>
      <c r="KR285" s="1">
        <v>1.188723E-3</v>
      </c>
      <c r="KS285" s="1">
        <v>2.1139140000000001E-2</v>
      </c>
      <c r="KT285">
        <v>0.53321339999999995</v>
      </c>
      <c r="KU285">
        <v>20.324090000000002</v>
      </c>
      <c r="KV285" s="1">
        <v>1.1502330000000001E-3</v>
      </c>
      <c r="KW285" s="1">
        <v>2.0455750000000002E-2</v>
      </c>
      <c r="KX285">
        <v>0.53322020000000003</v>
      </c>
      <c r="KY285">
        <v>20.377790000000001</v>
      </c>
      <c r="KZ285" s="1">
        <v>1.1095009999999999E-3</v>
      </c>
      <c r="LA285" s="1">
        <v>1.9731220000000001E-2</v>
      </c>
      <c r="LB285">
        <v>0.53321859999999999</v>
      </c>
      <c r="LC285">
        <v>20.379169999999998</v>
      </c>
      <c r="LD285" s="1">
        <v>1.067588E-3</v>
      </c>
      <c r="LE285" s="1">
        <v>1.8985990000000001E-2</v>
      </c>
      <c r="LF285">
        <v>0.53321529999999995</v>
      </c>
      <c r="LG285">
        <v>20.19023</v>
      </c>
      <c r="LH285" s="1">
        <v>1.025775E-3</v>
      </c>
      <c r="LI285" s="1">
        <v>1.8241070000000002E-2</v>
      </c>
      <c r="LJ285">
        <v>0.53322519999999995</v>
      </c>
      <c r="LK285">
        <v>19.90738</v>
      </c>
      <c r="LL285" s="1">
        <v>9.8468949999999992E-4</v>
      </c>
      <c r="LM285" s="1">
        <v>1.7511450000000001E-2</v>
      </c>
      <c r="LN285">
        <v>0.53322210000000003</v>
      </c>
      <c r="LO285">
        <v>19.727979999999999</v>
      </c>
      <c r="LP285" s="1">
        <v>9.4507939999999996E-4</v>
      </c>
      <c r="LQ285" s="1">
        <v>1.680837E-2</v>
      </c>
      <c r="LR285">
        <v>0.53322519999999995</v>
      </c>
      <c r="LS285">
        <v>20.112939999999998</v>
      </c>
      <c r="LT285" s="1">
        <v>9.0719330000000003E-4</v>
      </c>
      <c r="LU285" s="1">
        <v>1.6134260000000001E-2</v>
      </c>
      <c r="LV285">
        <v>0.53322650000000005</v>
      </c>
      <c r="LW285">
        <v>20.436499999999999</v>
      </c>
      <c r="LX285" s="1">
        <v>8.7101539999999997E-4</v>
      </c>
      <c r="LY285" s="1">
        <v>1.5490810000000001E-2</v>
      </c>
      <c r="LZ285">
        <v>0.53322060000000004</v>
      </c>
      <c r="MA285">
        <v>20.80001</v>
      </c>
      <c r="MB285" s="1">
        <v>8.3658949999999995E-4</v>
      </c>
      <c r="MC285" s="1">
        <v>1.487781E-2</v>
      </c>
      <c r="MD285">
        <v>0.533223</v>
      </c>
      <c r="ME285">
        <v>21.273140000000001</v>
      </c>
      <c r="MF285" s="1">
        <v>8.0370750000000003E-4</v>
      </c>
      <c r="MG285" s="1">
        <v>1.429297E-2</v>
      </c>
      <c r="MH285">
        <v>0.53321350000000001</v>
      </c>
      <c r="MI285">
        <v>21.408249999999999</v>
      </c>
      <c r="MJ285" s="1">
        <v>7.7228159999999998E-4</v>
      </c>
      <c r="MK285" s="1">
        <v>1.373445E-2</v>
      </c>
      <c r="ML285">
        <v>0.53320319999999999</v>
      </c>
      <c r="MM285">
        <v>21.09019</v>
      </c>
      <c r="MN285" s="1">
        <v>7.4225720000000003E-4</v>
      </c>
      <c r="MO285" s="1">
        <v>1.319963E-2</v>
      </c>
      <c r="MP285">
        <v>0.53320000000000001</v>
      </c>
      <c r="MQ285">
        <v>20.73462</v>
      </c>
      <c r="MR285" s="1">
        <v>7.1346259999999998E-4</v>
      </c>
      <c r="MS285" s="1">
        <v>1.2688319999999999E-2</v>
      </c>
      <c r="MT285">
        <v>0.53316940000000002</v>
      </c>
      <c r="MU285">
        <v>20.480560000000001</v>
      </c>
      <c r="MV285" s="1">
        <v>6.8603139999999995E-4</v>
      </c>
      <c r="MW285" s="1">
        <v>1.2200920000000001E-2</v>
      </c>
      <c r="MX285">
        <v>0.5331361</v>
      </c>
      <c r="MY285">
        <v>20.806760000000001</v>
      </c>
      <c r="MZ285" s="1">
        <v>6.5994359999999995E-4</v>
      </c>
      <c r="NA285" s="1">
        <v>1.1736999999999999E-2</v>
      </c>
      <c r="NB285">
        <v>0.53306260000000005</v>
      </c>
      <c r="NC285">
        <v>21.283159999999999</v>
      </c>
      <c r="ND285" s="1">
        <v>6.3501539999999998E-4</v>
      </c>
      <c r="NE285" s="1">
        <v>1.1295009999999999E-2</v>
      </c>
      <c r="NF285">
        <v>0.53298299999999998</v>
      </c>
      <c r="NG285">
        <v>21.682040000000001</v>
      </c>
      <c r="NH285" s="1">
        <v>6.1122879999999996E-4</v>
      </c>
      <c r="NI285" s="1">
        <v>1.0873000000000001E-2</v>
      </c>
      <c r="NJ285">
        <v>0.53286540000000004</v>
      </c>
      <c r="NK285">
        <v>22.061710000000001</v>
      </c>
      <c r="NL285" s="1">
        <v>5.8854879999999999E-4</v>
      </c>
      <c r="NM285" s="1">
        <v>1.047031E-2</v>
      </c>
      <c r="NN285">
        <v>0.53272319999999995</v>
      </c>
      <c r="NO285">
        <v>22.03632</v>
      </c>
      <c r="NP285" s="1">
        <v>5.6691390000000003E-4</v>
      </c>
      <c r="NQ285" s="1">
        <v>1.008651E-2</v>
      </c>
      <c r="NR285">
        <v>0.53256029999999999</v>
      </c>
      <c r="NS285">
        <v>21.7697</v>
      </c>
      <c r="NT285" s="1">
        <v>5.4632879999999995E-4</v>
      </c>
      <c r="NU285" s="1">
        <v>9.7215419999999997E-3</v>
      </c>
      <c r="NV285">
        <v>0.53235509999999997</v>
      </c>
      <c r="NW285">
        <v>21.477460000000001</v>
      </c>
      <c r="NX285" s="1">
        <v>5.2674530000000001E-4</v>
      </c>
      <c r="NY285" s="1">
        <v>9.3749320000000008E-3</v>
      </c>
      <c r="NZ285">
        <v>0.53215809999999997</v>
      </c>
      <c r="OA285">
        <v>21.26014</v>
      </c>
      <c r="OB285" s="1">
        <v>5.0810180000000001E-4</v>
      </c>
      <c r="OC285" s="1">
        <v>9.0449090000000003E-3</v>
      </c>
      <c r="OD285">
        <v>0.53191679999999997</v>
      </c>
      <c r="OE285">
        <v>21.11374</v>
      </c>
      <c r="OF285" s="1">
        <v>4.9032459999999998E-4</v>
      </c>
      <c r="OG285" s="1">
        <v>8.7300120000000005E-3</v>
      </c>
      <c r="OH285">
        <v>0.53171889999999999</v>
      </c>
      <c r="OI285">
        <v>21.335760000000001</v>
      </c>
      <c r="OJ285" s="1">
        <v>4.7329300000000001E-4</v>
      </c>
      <c r="OK285" s="1">
        <v>8.4287919999999992E-3</v>
      </c>
    </row>
    <row r="286" spans="1:401" x14ac:dyDescent="0.35">
      <c r="A286">
        <v>292</v>
      </c>
      <c r="B286" t="s">
        <v>4</v>
      </c>
      <c r="C286" t="s">
        <v>181</v>
      </c>
      <c r="D286" t="s">
        <v>292</v>
      </c>
      <c r="E286">
        <v>127.2723</v>
      </c>
      <c r="F286">
        <v>1.0869420000000001</v>
      </c>
      <c r="G286">
        <v>17.494050000000001</v>
      </c>
      <c r="H286">
        <v>0</v>
      </c>
      <c r="I286">
        <v>0</v>
      </c>
      <c r="J286">
        <v>1.0847530000000001</v>
      </c>
      <c r="K286">
        <v>17.448329999999999</v>
      </c>
      <c r="L286">
        <v>0</v>
      </c>
      <c r="M286">
        <v>0</v>
      </c>
      <c r="N286">
        <v>1.0825450000000001</v>
      </c>
      <c r="O286">
        <v>17.92408</v>
      </c>
      <c r="P286">
        <v>0</v>
      </c>
      <c r="Q286">
        <v>0</v>
      </c>
      <c r="R286">
        <v>1.080252</v>
      </c>
      <c r="S286">
        <v>18.242570000000001</v>
      </c>
      <c r="T286">
        <v>0</v>
      </c>
      <c r="U286">
        <v>0</v>
      </c>
      <c r="V286">
        <v>1.0779270000000001</v>
      </c>
      <c r="W286">
        <v>18.554310000000001</v>
      </c>
      <c r="X286">
        <v>0</v>
      </c>
      <c r="Y286">
        <v>0</v>
      </c>
      <c r="Z286">
        <v>1.075626</v>
      </c>
      <c r="AA286">
        <v>18.348859999999998</v>
      </c>
      <c r="AB286">
        <v>0</v>
      </c>
      <c r="AC286">
        <v>0</v>
      </c>
      <c r="AD286">
        <v>1.073256</v>
      </c>
      <c r="AE286">
        <v>17.91704</v>
      </c>
      <c r="AF286">
        <v>0</v>
      </c>
      <c r="AG286">
        <v>0</v>
      </c>
      <c r="AH286">
        <v>1.0707949999999999</v>
      </c>
      <c r="AI286">
        <v>17.466080000000002</v>
      </c>
      <c r="AJ286">
        <v>0</v>
      </c>
      <c r="AK286">
        <v>0</v>
      </c>
      <c r="AL286">
        <v>1.068238</v>
      </c>
      <c r="AM286">
        <v>17.125679999999999</v>
      </c>
      <c r="AN286">
        <v>0</v>
      </c>
      <c r="AO286">
        <v>0</v>
      </c>
      <c r="AP286">
        <v>1.065626</v>
      </c>
      <c r="AQ286">
        <v>17.017810000000001</v>
      </c>
      <c r="AR286">
        <v>0</v>
      </c>
      <c r="AS286">
        <v>0</v>
      </c>
      <c r="AT286">
        <v>1.0629470000000001</v>
      </c>
      <c r="AU286">
        <v>17.427289999999999</v>
      </c>
      <c r="AV286">
        <v>0</v>
      </c>
      <c r="AW286">
        <v>0</v>
      </c>
      <c r="AX286">
        <v>1.0601959999999999</v>
      </c>
      <c r="AY286">
        <v>17.67558</v>
      </c>
      <c r="AZ286">
        <v>0</v>
      </c>
      <c r="BA286">
        <v>0</v>
      </c>
      <c r="BB286">
        <v>1.05748</v>
      </c>
      <c r="BC286">
        <v>17.779219999999999</v>
      </c>
      <c r="BD286">
        <v>0</v>
      </c>
      <c r="BE286">
        <v>0</v>
      </c>
      <c r="BF286">
        <v>1.0548120000000001</v>
      </c>
      <c r="BG286">
        <v>17.71087</v>
      </c>
      <c r="BH286">
        <v>0</v>
      </c>
      <c r="BI286">
        <v>0</v>
      </c>
      <c r="BJ286">
        <v>1.052106</v>
      </c>
      <c r="BK286">
        <v>17.331869999999999</v>
      </c>
      <c r="BL286" s="1">
        <v>4.3976150000000001E-26</v>
      </c>
      <c r="BM286" s="1">
        <v>1.47897E-24</v>
      </c>
      <c r="BN286">
        <v>1.049366</v>
      </c>
      <c r="BO286">
        <v>16.8413</v>
      </c>
      <c r="BP286" s="1">
        <v>7.2761970000000001E-20</v>
      </c>
      <c r="BQ286" s="1">
        <v>2.4494219999999999E-18</v>
      </c>
      <c r="BR286">
        <v>1.046576</v>
      </c>
      <c r="BS286">
        <v>16.440819999999999</v>
      </c>
      <c r="BT286" s="1">
        <v>3.9078240000000001E-12</v>
      </c>
      <c r="BU286" s="1">
        <v>1.3306239999999999E-10</v>
      </c>
      <c r="BV286">
        <v>1.0438689999999999</v>
      </c>
      <c r="BW286">
        <v>16.538419999999999</v>
      </c>
      <c r="BX286" s="1">
        <v>1.9205690000000001E-8</v>
      </c>
      <c r="BY286" s="1">
        <v>6.6187819999999998E-7</v>
      </c>
      <c r="BZ286">
        <v>1.0411809999999999</v>
      </c>
      <c r="CA286">
        <v>17.149329999999999</v>
      </c>
      <c r="CB286" s="1">
        <v>8.2080809999999999E-6</v>
      </c>
      <c r="CC286" s="1">
        <v>2.8492449999999999E-4</v>
      </c>
      <c r="CD286">
        <v>1.0384519999999999</v>
      </c>
      <c r="CE286">
        <v>17.913039999999999</v>
      </c>
      <c r="CF286" s="1">
        <v>8.2347180000000005E-4</v>
      </c>
      <c r="CG286" s="1">
        <v>2.879002E-2</v>
      </c>
      <c r="CH286">
        <v>1.0356609999999999</v>
      </c>
      <c r="CI286">
        <v>18.468859999999999</v>
      </c>
      <c r="CJ286" s="1">
        <v>2.8784629999999999E-2</v>
      </c>
      <c r="CK286">
        <v>1.011258</v>
      </c>
      <c r="CL286">
        <v>1.0327519999999999</v>
      </c>
      <c r="CM286">
        <v>18.414459999999998</v>
      </c>
      <c r="CN286">
        <v>0.43493989999999999</v>
      </c>
      <c r="CO286">
        <v>15.357699999999999</v>
      </c>
      <c r="CP286">
        <v>1.0296099999999999</v>
      </c>
      <c r="CQ286">
        <v>17.91854</v>
      </c>
      <c r="CR286">
        <v>3.2931460000000001</v>
      </c>
      <c r="CS286">
        <v>116.8185</v>
      </c>
      <c r="CT286">
        <v>1.0262979999999999</v>
      </c>
      <c r="CU286">
        <v>17.313220000000001</v>
      </c>
      <c r="CV286">
        <v>13.924899999999999</v>
      </c>
      <c r="CW286">
        <v>496.42169999999999</v>
      </c>
      <c r="CX286">
        <v>1.0224629999999999</v>
      </c>
      <c r="CY286">
        <v>16.826889999999999</v>
      </c>
      <c r="CZ286">
        <v>35.834539999999997</v>
      </c>
      <c r="DA286">
        <v>1283.3900000000001</v>
      </c>
      <c r="DB286">
        <v>1.0180849999999999</v>
      </c>
      <c r="DC286">
        <v>16.89678</v>
      </c>
      <c r="DD286">
        <v>60.129829999999998</v>
      </c>
      <c r="DE286">
        <v>2164.1219999999998</v>
      </c>
      <c r="DF286">
        <v>1.013271</v>
      </c>
      <c r="DG286">
        <v>17.43712</v>
      </c>
      <c r="DH286">
        <v>69.855149999999995</v>
      </c>
      <c r="DI286">
        <v>2526.5450000000001</v>
      </c>
      <c r="DJ286">
        <v>1.0081629999999999</v>
      </c>
      <c r="DK286">
        <v>18.007549999999998</v>
      </c>
      <c r="DL286">
        <v>59.2378</v>
      </c>
      <c r="DM286">
        <v>2152.6489999999999</v>
      </c>
      <c r="DN286">
        <v>1.0025809999999999</v>
      </c>
      <c r="DO286">
        <v>18.50159</v>
      </c>
      <c r="DP286">
        <v>38.309600000000003</v>
      </c>
      <c r="DQ286">
        <v>1398.893</v>
      </c>
      <c r="DR286">
        <v>0.99688370000000004</v>
      </c>
      <c r="DS286">
        <v>18.609580000000001</v>
      </c>
      <c r="DT286">
        <v>19.696819999999999</v>
      </c>
      <c r="DU286">
        <v>722.72929999999997</v>
      </c>
      <c r="DV286">
        <v>0.99091039999999997</v>
      </c>
      <c r="DW286">
        <v>18.351279999999999</v>
      </c>
      <c r="DX286">
        <v>8.3564600000000002</v>
      </c>
      <c r="DY286">
        <v>308.09350000000001</v>
      </c>
      <c r="DZ286">
        <v>0.98472389999999999</v>
      </c>
      <c r="EA286">
        <v>17.90493</v>
      </c>
      <c r="EB286">
        <v>3.0358800000000001</v>
      </c>
      <c r="EC286">
        <v>112.4983</v>
      </c>
      <c r="ED286">
        <v>0.97835380000000005</v>
      </c>
      <c r="EE286">
        <v>17.40887</v>
      </c>
      <c r="EF286">
        <v>0.9938266</v>
      </c>
      <c r="EG286">
        <v>36.983969999999999</v>
      </c>
      <c r="EH286">
        <v>0.97194720000000001</v>
      </c>
      <c r="EI286">
        <v>17.258929999999999</v>
      </c>
      <c r="EJ286" s="1">
        <v>0.3227102</v>
      </c>
      <c r="EK286">
        <v>12.053179999999999</v>
      </c>
      <c r="EL286">
        <v>0.96601680000000001</v>
      </c>
      <c r="EM286">
        <v>17.482559999999999</v>
      </c>
      <c r="EN286" s="1">
        <v>0.1271552</v>
      </c>
      <c r="EO286">
        <v>4.7563199999999997</v>
      </c>
      <c r="EP286">
        <v>0.96035579999999998</v>
      </c>
      <c r="EQ286">
        <v>17.954619999999998</v>
      </c>
      <c r="ER286" s="1">
        <v>7.5331750000000003E-2</v>
      </c>
      <c r="ES286">
        <v>2.8184049999999998</v>
      </c>
      <c r="ET286">
        <v>0.95461620000000003</v>
      </c>
      <c r="EU286">
        <v>18.432220000000001</v>
      </c>
      <c r="EV286" s="1">
        <v>6.3053559999999995E-2</v>
      </c>
      <c r="EW286" s="1">
        <v>2.3627899999999999</v>
      </c>
      <c r="EX286">
        <v>0.94895419999999997</v>
      </c>
      <c r="EY286">
        <v>18.563859999999998</v>
      </c>
      <c r="EZ286" s="1">
        <v>6.0708390000000001E-2</v>
      </c>
      <c r="FA286" s="1">
        <v>2.2809940000000002</v>
      </c>
      <c r="FB286">
        <v>0.94366499999999998</v>
      </c>
      <c r="FC286">
        <v>18.379470000000001</v>
      </c>
      <c r="FD286" s="1">
        <v>6.0039580000000002E-2</v>
      </c>
      <c r="FE286" s="1">
        <v>2.2618719999999999</v>
      </c>
      <c r="FF286">
        <v>0.93835360000000001</v>
      </c>
      <c r="FG286">
        <v>18.033829999999998</v>
      </c>
      <c r="FH286" s="1">
        <v>5.8663310000000003E-2</v>
      </c>
      <c r="FI286" s="1">
        <v>2.2163659999999998</v>
      </c>
      <c r="FJ286">
        <v>0.93302719999999995</v>
      </c>
      <c r="FK286">
        <v>17.729769999999998</v>
      </c>
      <c r="FL286" s="1">
        <v>5.6079700000000003E-2</v>
      </c>
      <c r="FM286" s="1">
        <v>2.1247029999999998</v>
      </c>
      <c r="FN286">
        <v>0.92802660000000003</v>
      </c>
      <c r="FO286">
        <v>18.018599999999999</v>
      </c>
      <c r="FP286" s="1">
        <v>5.2557449999999999E-2</v>
      </c>
      <c r="FQ286" s="1">
        <v>1.996346</v>
      </c>
      <c r="FR286">
        <v>0.92358220000000002</v>
      </c>
      <c r="FS286">
        <v>18.395600000000002</v>
      </c>
      <c r="FT286" s="1">
        <v>4.8524879999999999E-2</v>
      </c>
      <c r="FU286" s="1">
        <v>1.8473040000000001</v>
      </c>
      <c r="FV286">
        <v>0.91950940000000003</v>
      </c>
      <c r="FW286">
        <v>18.79344</v>
      </c>
      <c r="FX286" s="1">
        <v>4.4289630000000003E-2</v>
      </c>
      <c r="FY286" s="1">
        <v>1.6895560000000001</v>
      </c>
      <c r="FZ286">
        <v>0.91583959999999998</v>
      </c>
      <c r="GA286">
        <v>19.031649999999999</v>
      </c>
      <c r="GB286" s="1">
        <v>4.0012579999999999E-2</v>
      </c>
      <c r="GC286" s="1">
        <v>1.5292650000000001</v>
      </c>
      <c r="GD286">
        <v>0.91257770000000005</v>
      </c>
      <c r="GE286">
        <v>19.064679999999999</v>
      </c>
      <c r="GF286" s="1">
        <v>3.5753260000000002E-2</v>
      </c>
      <c r="GG286" s="1">
        <v>1.3688199999999999</v>
      </c>
      <c r="GH286">
        <v>0.90984259999999995</v>
      </c>
      <c r="GI286">
        <v>18.934360000000002</v>
      </c>
      <c r="GJ286" s="1">
        <v>3.158002E-2</v>
      </c>
      <c r="GK286" s="1">
        <v>1.210704</v>
      </c>
      <c r="GL286">
        <v>0.90762690000000001</v>
      </c>
      <c r="GM286">
        <v>18.719519999999999</v>
      </c>
      <c r="GN286" s="1">
        <v>2.760632E-2</v>
      </c>
      <c r="GO286" s="1">
        <v>1.0594650000000001</v>
      </c>
      <c r="GP286">
        <v>0.90594419999999998</v>
      </c>
      <c r="GQ286">
        <v>18.5838</v>
      </c>
      <c r="GR286" s="1">
        <v>2.3974820000000001E-2</v>
      </c>
      <c r="GS286" s="1">
        <v>0.92067319999999997</v>
      </c>
      <c r="GT286">
        <v>0.90456130000000001</v>
      </c>
      <c r="GU286">
        <v>19.034420000000001</v>
      </c>
      <c r="GV286" s="1">
        <v>2.0780590000000002E-2</v>
      </c>
      <c r="GW286" s="1">
        <v>0.79851879999999997</v>
      </c>
      <c r="GX286">
        <v>0.90356020000000004</v>
      </c>
      <c r="GY286">
        <v>19.48386</v>
      </c>
      <c r="GZ286" s="1">
        <v>1.8066570000000001E-2</v>
      </c>
      <c r="HA286" s="1">
        <v>0.69445129999999999</v>
      </c>
      <c r="HB286">
        <v>0.90281719999999999</v>
      </c>
      <c r="HC286">
        <v>19.919799999999999</v>
      </c>
      <c r="HD286" s="1">
        <v>1.5785199999999999E-2</v>
      </c>
      <c r="HE286" s="1">
        <v>0.60688229999999999</v>
      </c>
      <c r="HF286">
        <v>0.90230339999999998</v>
      </c>
      <c r="HG286">
        <v>20.369479999999999</v>
      </c>
      <c r="HH286" s="1">
        <v>1.383213E-2</v>
      </c>
      <c r="HI286" s="1">
        <v>0.53187980000000001</v>
      </c>
      <c r="HJ286">
        <v>0.90197289999999997</v>
      </c>
      <c r="HK286">
        <v>20.570250000000001</v>
      </c>
      <c r="HL286" s="1">
        <v>1.206518E-2</v>
      </c>
      <c r="HM286" s="1">
        <v>0.46401379999999998</v>
      </c>
      <c r="HN286">
        <v>0.90182779999999996</v>
      </c>
      <c r="HO286">
        <v>20.388439999999999</v>
      </c>
      <c r="HP286" s="1">
        <v>1.036083E-2</v>
      </c>
      <c r="HQ286" s="1">
        <v>0.39850720000000001</v>
      </c>
      <c r="HR286">
        <v>0.90178599999999998</v>
      </c>
      <c r="HS286">
        <v>20.094270000000002</v>
      </c>
      <c r="HT286" s="1">
        <v>8.6704899999999994E-3</v>
      </c>
      <c r="HU286" s="1">
        <v>0.33354600000000001</v>
      </c>
      <c r="HV286">
        <v>0.90184109999999995</v>
      </c>
      <c r="HW286">
        <v>19.800239999999999</v>
      </c>
      <c r="HX286" s="1">
        <v>7.0493769999999999E-3</v>
      </c>
      <c r="HY286" s="1">
        <v>0.27120240000000001</v>
      </c>
      <c r="HZ286">
        <v>0.90193920000000005</v>
      </c>
      <c r="IA286">
        <v>20.029419999999998</v>
      </c>
      <c r="IB286" s="1">
        <v>5.6082679999999996E-3</v>
      </c>
      <c r="IC286" s="1">
        <v>0.21578040000000001</v>
      </c>
      <c r="ID286">
        <v>0.90209700000000004</v>
      </c>
      <c r="IE286">
        <v>20.515689999999999</v>
      </c>
      <c r="IF286" s="1">
        <v>4.4405520000000004E-3</v>
      </c>
      <c r="IG286" s="1">
        <v>0.17082649999999999</v>
      </c>
      <c r="IH286">
        <v>0.90223909999999996</v>
      </c>
      <c r="II286">
        <v>21.014230000000001</v>
      </c>
      <c r="IJ286" s="1">
        <v>3.5716150000000002E-3</v>
      </c>
      <c r="IK286" s="1">
        <v>0.1373693</v>
      </c>
      <c r="IL286">
        <v>0.902397</v>
      </c>
      <c r="IM286">
        <v>21.54729</v>
      </c>
      <c r="IN286" s="1">
        <v>2.9650950000000001E-3</v>
      </c>
      <c r="IO286" s="1">
        <v>0.11399720000000001</v>
      </c>
      <c r="IP286">
        <v>0.90256289999999995</v>
      </c>
      <c r="IQ286">
        <v>21.676179999999999</v>
      </c>
      <c r="IR286" s="1">
        <v>2.5523999999999998E-3</v>
      </c>
      <c r="IS286" s="1">
        <v>9.8092529999999997E-2</v>
      </c>
      <c r="IT286">
        <v>0.90267310000000001</v>
      </c>
      <c r="IU286">
        <v>21.51595</v>
      </c>
      <c r="IV286" s="1">
        <v>2.2652309999999999E-3</v>
      </c>
      <c r="IW286" s="1">
        <v>8.7039290000000005E-2</v>
      </c>
      <c r="IX286">
        <v>0.90281009999999995</v>
      </c>
      <c r="IY286">
        <v>21.279789999999998</v>
      </c>
      <c r="IZ286" s="1">
        <v>2.0530689999999998E-3</v>
      </c>
      <c r="JA286" s="1">
        <v>7.8870480000000007E-2</v>
      </c>
      <c r="JB286">
        <v>0.90291869999999996</v>
      </c>
      <c r="JC286">
        <v>21.065850000000001</v>
      </c>
      <c r="JD286" s="1">
        <v>1.8856490000000001E-3</v>
      </c>
      <c r="JE286" s="1">
        <v>7.2426740000000003E-2</v>
      </c>
      <c r="JF286">
        <v>0.90295449999999999</v>
      </c>
      <c r="JG286">
        <v>21.154800000000002</v>
      </c>
      <c r="JH286" s="1">
        <v>1.7479240000000001E-3</v>
      </c>
      <c r="JI286" s="1">
        <v>6.7137790000000003E-2</v>
      </c>
      <c r="JJ286">
        <v>0.90305279999999999</v>
      </c>
      <c r="JK286">
        <v>21.122129999999999</v>
      </c>
      <c r="JL286" s="1">
        <v>1.633343E-3</v>
      </c>
      <c r="JM286" s="1">
        <v>6.2725539999999996E-2</v>
      </c>
      <c r="JN286">
        <v>0.90306969999999998</v>
      </c>
      <c r="JO286">
        <v>21.23143</v>
      </c>
      <c r="JP286" s="1">
        <v>1.5375110000000001E-3</v>
      </c>
      <c r="JQ286" s="1">
        <v>5.9045930000000003E-2</v>
      </c>
      <c r="JR286">
        <v>0.9031342</v>
      </c>
      <c r="JS286">
        <v>21.117000000000001</v>
      </c>
      <c r="JT286" s="1">
        <v>1.45798E-3</v>
      </c>
      <c r="JU286" s="1">
        <v>5.5984470000000001E-2</v>
      </c>
      <c r="JV286">
        <v>0.90312460000000006</v>
      </c>
      <c r="JW286">
        <v>20.936630000000001</v>
      </c>
      <c r="JX286" s="1">
        <v>1.392286E-3</v>
      </c>
      <c r="JY286" s="1">
        <v>5.3462799999999998E-2</v>
      </c>
      <c r="JZ286">
        <v>0.90316859999999999</v>
      </c>
      <c r="KA286">
        <v>20.774740000000001</v>
      </c>
      <c r="KB286" s="1">
        <v>1.3392580000000001E-3</v>
      </c>
      <c r="KC286" s="1">
        <v>5.1420140000000003E-2</v>
      </c>
      <c r="KD286">
        <v>0.90315160000000005</v>
      </c>
      <c r="KE286">
        <v>20.615880000000001</v>
      </c>
      <c r="KF286" s="1">
        <v>1.296104E-3</v>
      </c>
      <c r="KG286" s="1">
        <v>4.9764669999999997E-2</v>
      </c>
      <c r="KH286">
        <v>0.9031612</v>
      </c>
      <c r="KI286">
        <v>20.390470000000001</v>
      </c>
      <c r="KJ286" s="1">
        <v>1.259327E-3</v>
      </c>
      <c r="KK286" s="1">
        <v>4.835192E-2</v>
      </c>
      <c r="KL286">
        <v>0.90319340000000004</v>
      </c>
      <c r="KM286">
        <v>20.507860000000001</v>
      </c>
      <c r="KN286" s="1">
        <v>1.224693E-3</v>
      </c>
      <c r="KO286" s="1">
        <v>4.7019730000000003E-2</v>
      </c>
      <c r="KP286">
        <v>0.9032114</v>
      </c>
      <c r="KQ286">
        <v>20.355239999999998</v>
      </c>
      <c r="KR286" s="1">
        <v>1.1888479999999999E-3</v>
      </c>
      <c r="KS286" s="1">
        <v>4.5642259999999997E-2</v>
      </c>
      <c r="KT286">
        <v>0.90318980000000004</v>
      </c>
      <c r="KU286">
        <v>20.32752</v>
      </c>
      <c r="KV286" s="1">
        <v>1.150367E-3</v>
      </c>
      <c r="KW286" s="1">
        <v>4.4168390000000002E-2</v>
      </c>
      <c r="KX286">
        <v>0.90320149999999999</v>
      </c>
      <c r="KY286">
        <v>20.379539999999999</v>
      </c>
      <c r="KZ286" s="1">
        <v>1.109641E-3</v>
      </c>
      <c r="LA286" s="1">
        <v>4.2605789999999998E-2</v>
      </c>
      <c r="LB286">
        <v>0.90319890000000003</v>
      </c>
      <c r="LC286">
        <v>20.37875</v>
      </c>
      <c r="LD286" s="1">
        <v>1.0677309999999999E-3</v>
      </c>
      <c r="LE286" s="1">
        <v>4.0998159999999999E-2</v>
      </c>
      <c r="LF286">
        <v>0.90322800000000003</v>
      </c>
      <c r="LG286">
        <v>20.189440000000001</v>
      </c>
      <c r="LH286" s="1">
        <v>1.025916E-3</v>
      </c>
      <c r="LI286" s="1">
        <v>3.9388989999999999E-2</v>
      </c>
      <c r="LJ286">
        <v>0.90321059999999997</v>
      </c>
      <c r="LK286">
        <v>19.907260000000001</v>
      </c>
      <c r="LL286" s="1">
        <v>9.8482749999999992E-4</v>
      </c>
      <c r="LM286" s="1">
        <v>3.7815000000000001E-2</v>
      </c>
      <c r="LN286">
        <v>0.9031709</v>
      </c>
      <c r="LO286">
        <v>19.73038</v>
      </c>
      <c r="LP286" s="1">
        <v>9.4521139999999997E-4</v>
      </c>
      <c r="LQ286" s="1">
        <v>3.629599E-2</v>
      </c>
      <c r="LR286">
        <v>0.90317610000000004</v>
      </c>
      <c r="LS286">
        <v>20.117550000000001</v>
      </c>
      <c r="LT286" s="1">
        <v>9.0731990000000005E-4</v>
      </c>
      <c r="LU286" s="1">
        <v>3.4839950000000001E-2</v>
      </c>
      <c r="LV286">
        <v>0.90317820000000004</v>
      </c>
      <c r="LW286">
        <v>20.440180000000002</v>
      </c>
      <c r="LX286" s="1">
        <v>8.7113580000000004E-4</v>
      </c>
      <c r="LY286" s="1">
        <v>3.3450279999999999E-2</v>
      </c>
      <c r="LZ286">
        <v>0.90320270000000002</v>
      </c>
      <c r="MA286">
        <v>20.803989999999999</v>
      </c>
      <c r="MB286" s="1">
        <v>8.3670429999999996E-4</v>
      </c>
      <c r="MC286" s="1">
        <v>3.2126420000000003E-2</v>
      </c>
      <c r="MD286">
        <v>0.90320659999999997</v>
      </c>
      <c r="ME286">
        <v>21.2759</v>
      </c>
      <c r="MF286" s="1">
        <v>8.0381739999999999E-4</v>
      </c>
      <c r="MG286" s="1">
        <v>3.0864119999999998E-2</v>
      </c>
      <c r="MH286">
        <v>0.90319020000000005</v>
      </c>
      <c r="MI286">
        <v>21.40803</v>
      </c>
      <c r="MJ286" s="1">
        <v>7.7238600000000001E-4</v>
      </c>
      <c r="MK286" s="1">
        <v>2.965808E-2</v>
      </c>
      <c r="ML286">
        <v>0.90320739999999999</v>
      </c>
      <c r="MM286">
        <v>21.090029999999999</v>
      </c>
      <c r="MN286" s="1">
        <v>7.4235749999999997E-4</v>
      </c>
      <c r="MO286" s="1">
        <v>2.8502710000000001E-2</v>
      </c>
      <c r="MP286">
        <v>0.90317769999999997</v>
      </c>
      <c r="MQ286">
        <v>20.735019999999999</v>
      </c>
      <c r="MR286" s="1">
        <v>7.1355829999999998E-4</v>
      </c>
      <c r="MS286" s="1">
        <v>2.7398220000000001E-2</v>
      </c>
      <c r="MT286">
        <v>0.90313580000000004</v>
      </c>
      <c r="MU286">
        <v>20.48263</v>
      </c>
      <c r="MV286" s="1">
        <v>6.8612230000000005E-4</v>
      </c>
      <c r="MW286" s="1">
        <v>2.634541E-2</v>
      </c>
      <c r="MX286">
        <v>0.90310979999999996</v>
      </c>
      <c r="MY286">
        <v>20.81054</v>
      </c>
      <c r="MZ286" s="1">
        <v>6.6003039999999995E-4</v>
      </c>
      <c r="NA286" s="1">
        <v>2.5343830000000001E-2</v>
      </c>
      <c r="NB286">
        <v>0.90301560000000003</v>
      </c>
      <c r="NC286">
        <v>21.286740000000002</v>
      </c>
      <c r="ND286" s="1">
        <v>6.3509799999999996E-4</v>
      </c>
      <c r="NE286" s="1">
        <v>2.4388819999999999E-2</v>
      </c>
      <c r="NF286">
        <v>0.90290760000000003</v>
      </c>
      <c r="NG286">
        <v>21.68543</v>
      </c>
      <c r="NH286" s="1">
        <v>6.1130829999999996E-4</v>
      </c>
      <c r="NI286" s="1">
        <v>2.3477339999999999E-2</v>
      </c>
      <c r="NJ286">
        <v>0.90280340000000003</v>
      </c>
      <c r="NK286">
        <v>22.06438</v>
      </c>
      <c r="NL286" s="1">
        <v>5.8862460000000004E-4</v>
      </c>
      <c r="NM286" s="1">
        <v>2.260709E-2</v>
      </c>
      <c r="NN286">
        <v>0.90265410000000001</v>
      </c>
      <c r="NO286">
        <v>22.036349999999999</v>
      </c>
      <c r="NP286" s="1">
        <v>5.669866E-4</v>
      </c>
      <c r="NQ286" s="1">
        <v>2.177691E-2</v>
      </c>
      <c r="NR286">
        <v>0.90248850000000003</v>
      </c>
      <c r="NS286">
        <v>21.769639999999999</v>
      </c>
      <c r="NT286" s="1">
        <v>5.4639759999999999E-4</v>
      </c>
      <c r="NU286" s="1">
        <v>2.0988650000000001E-2</v>
      </c>
      <c r="NV286">
        <v>0.9022616</v>
      </c>
      <c r="NW286">
        <v>21.477589999999999</v>
      </c>
      <c r="NX286" s="1">
        <v>5.2681030000000005E-4</v>
      </c>
      <c r="NY286" s="1">
        <v>2.0239239999999999E-2</v>
      </c>
      <c r="NZ286">
        <v>0.90203480000000003</v>
      </c>
      <c r="OA286">
        <v>21.261060000000001</v>
      </c>
      <c r="OB286" s="1">
        <v>5.081641E-4</v>
      </c>
      <c r="OC286" s="1">
        <v>1.9525230000000001E-2</v>
      </c>
      <c r="OD286">
        <v>0.9018022</v>
      </c>
      <c r="OE286">
        <v>21.115849999999998</v>
      </c>
      <c r="OF286" s="1">
        <v>4.9038420000000003E-4</v>
      </c>
      <c r="OG286" s="1">
        <v>1.8844349999999999E-2</v>
      </c>
      <c r="OH286">
        <v>0.90155940000000001</v>
      </c>
      <c r="OI286">
        <v>21.3385</v>
      </c>
      <c r="OJ286" s="1">
        <v>4.7335010000000002E-4</v>
      </c>
      <c r="OK286" s="1">
        <v>1.8193560000000001E-2</v>
      </c>
    </row>
    <row r="287" spans="1:401" x14ac:dyDescent="0.35">
      <c r="A287">
        <v>293</v>
      </c>
      <c r="B287" t="s">
        <v>4</v>
      </c>
      <c r="C287" t="s">
        <v>181</v>
      </c>
      <c r="D287" t="s">
        <v>293</v>
      </c>
      <c r="E287">
        <v>870.41129999999998</v>
      </c>
      <c r="F287">
        <v>1.138144</v>
      </c>
      <c r="G287">
        <v>17.49868</v>
      </c>
      <c r="H287">
        <v>0</v>
      </c>
      <c r="I287">
        <v>0</v>
      </c>
      <c r="J287">
        <v>1.136191</v>
      </c>
      <c r="K287">
        <v>17.450890000000001</v>
      </c>
      <c r="L287">
        <v>0</v>
      </c>
      <c r="M287">
        <v>0</v>
      </c>
      <c r="N287">
        <v>1.1342589999999999</v>
      </c>
      <c r="O287">
        <v>17.92473</v>
      </c>
      <c r="P287">
        <v>0</v>
      </c>
      <c r="Q287">
        <v>0</v>
      </c>
      <c r="R287">
        <v>1.132209</v>
      </c>
      <c r="S287">
        <v>18.24192</v>
      </c>
      <c r="T287">
        <v>0</v>
      </c>
      <c r="U287">
        <v>0</v>
      </c>
      <c r="V287">
        <v>1.130134</v>
      </c>
      <c r="W287">
        <v>18.562259999999998</v>
      </c>
      <c r="X287">
        <v>0</v>
      </c>
      <c r="Y287">
        <v>0</v>
      </c>
      <c r="Z287">
        <v>1.127691</v>
      </c>
      <c r="AA287">
        <v>18.361550000000001</v>
      </c>
      <c r="AB287">
        <v>0</v>
      </c>
      <c r="AC287">
        <v>0</v>
      </c>
      <c r="AD287">
        <v>1.1251059999999999</v>
      </c>
      <c r="AE287">
        <v>17.935020000000002</v>
      </c>
      <c r="AF287">
        <v>0</v>
      </c>
      <c r="AG287">
        <v>0</v>
      </c>
      <c r="AH287">
        <v>1.1224209999999999</v>
      </c>
      <c r="AI287">
        <v>17.481739999999999</v>
      </c>
      <c r="AJ287">
        <v>0</v>
      </c>
      <c r="AK287">
        <v>0</v>
      </c>
      <c r="AL287">
        <v>1.1196950000000001</v>
      </c>
      <c r="AM287">
        <v>17.134260000000001</v>
      </c>
      <c r="AN287">
        <v>0</v>
      </c>
      <c r="AO287">
        <v>0</v>
      </c>
      <c r="AP287">
        <v>1.116879</v>
      </c>
      <c r="AQ287">
        <v>17.019850000000002</v>
      </c>
      <c r="AR287">
        <v>0</v>
      </c>
      <c r="AS287">
        <v>0</v>
      </c>
      <c r="AT287">
        <v>1.113991</v>
      </c>
      <c r="AU287">
        <v>17.427379999999999</v>
      </c>
      <c r="AV287">
        <v>0</v>
      </c>
      <c r="AW287">
        <v>0</v>
      </c>
      <c r="AX287">
        <v>1.1110580000000001</v>
      </c>
      <c r="AY287">
        <v>17.67362</v>
      </c>
      <c r="AZ287">
        <v>0</v>
      </c>
      <c r="BA287">
        <v>0</v>
      </c>
      <c r="BB287">
        <v>1.10816</v>
      </c>
      <c r="BC287">
        <v>17.785329999999998</v>
      </c>
      <c r="BD287">
        <v>0</v>
      </c>
      <c r="BE287">
        <v>0</v>
      </c>
      <c r="BF287">
        <v>1.105281</v>
      </c>
      <c r="BG287">
        <v>17.72118</v>
      </c>
      <c r="BH287">
        <v>0</v>
      </c>
      <c r="BI287">
        <v>0</v>
      </c>
      <c r="BJ287">
        <v>1.1023909999999999</v>
      </c>
      <c r="BK287">
        <v>17.345469999999999</v>
      </c>
      <c r="BL287" s="1">
        <v>3.6807470000000002E-26</v>
      </c>
      <c r="BM287" s="1">
        <v>4.796166E-24</v>
      </c>
      <c r="BN287">
        <v>1.0994349999999999</v>
      </c>
      <c r="BO287">
        <v>16.85548</v>
      </c>
      <c r="BP287" s="1">
        <v>6.2616299999999997E-20</v>
      </c>
      <c r="BQ287" s="1">
        <v>9.2650050000000003E-18</v>
      </c>
      <c r="BR287">
        <v>1.0964879999999999</v>
      </c>
      <c r="BS287">
        <v>16.451360000000001</v>
      </c>
      <c r="BT287" s="1">
        <v>3.6046970000000001E-12</v>
      </c>
      <c r="BU287" s="1">
        <v>6.3291989999999999E-10</v>
      </c>
      <c r="BV287">
        <v>1.093567</v>
      </c>
      <c r="BW287">
        <v>16.542390000000001</v>
      </c>
      <c r="BX287" s="1">
        <v>1.8202960000000001E-8</v>
      </c>
      <c r="BY287" s="1">
        <v>3.5358429999999998E-6</v>
      </c>
      <c r="BZ287">
        <v>1.090662</v>
      </c>
      <c r="CA287">
        <v>17.151240000000001</v>
      </c>
      <c r="CB287" s="1">
        <v>7.8834169999999996E-6</v>
      </c>
      <c r="CC287" s="1">
        <v>1.616939E-3</v>
      </c>
      <c r="CD287">
        <v>1.0877790000000001</v>
      </c>
      <c r="CE287">
        <v>17.912109999999998</v>
      </c>
      <c r="CF287" s="1">
        <v>7.9816920000000001E-4</v>
      </c>
      <c r="CG287">
        <v>0.1706752</v>
      </c>
      <c r="CH287">
        <v>1.084768</v>
      </c>
      <c r="CI287">
        <v>18.474080000000001</v>
      </c>
      <c r="CJ287" s="1">
        <v>2.8098959999999999E-2</v>
      </c>
      <c r="CK287">
        <v>6.2101490000000004</v>
      </c>
      <c r="CL287">
        <v>1.0816600000000001</v>
      </c>
      <c r="CM287">
        <v>18.424050000000001</v>
      </c>
      <c r="CN287">
        <v>0.42705120000000002</v>
      </c>
      <c r="CO287">
        <v>97.17116</v>
      </c>
      <c r="CP287">
        <v>1.0783069999999999</v>
      </c>
      <c r="CQ287">
        <v>17.93712</v>
      </c>
      <c r="CR287">
        <v>3.2492160000000001</v>
      </c>
      <c r="CS287">
        <v>758.5548</v>
      </c>
      <c r="CT287">
        <v>1.0747420000000001</v>
      </c>
      <c r="CU287">
        <v>17.334379999999999</v>
      </c>
      <c r="CV287">
        <v>13.79637</v>
      </c>
      <c r="CW287">
        <v>3298.0140000000001</v>
      </c>
      <c r="CX287">
        <v>1.0706599999999999</v>
      </c>
      <c r="CY287">
        <v>16.844950000000001</v>
      </c>
      <c r="CZ287">
        <v>35.631480000000003</v>
      </c>
      <c r="DA287">
        <v>8701.5169999999998</v>
      </c>
      <c r="DB287">
        <v>1.0660270000000001</v>
      </c>
      <c r="DC287">
        <v>16.910509999999999</v>
      </c>
      <c r="DD287">
        <v>59.975230000000003</v>
      </c>
      <c r="DE287">
        <v>14941.94</v>
      </c>
      <c r="DF287">
        <v>1.0608949999999999</v>
      </c>
      <c r="DG287">
        <v>17.441960000000002</v>
      </c>
      <c r="DH287">
        <v>69.857879999999994</v>
      </c>
      <c r="DI287">
        <v>17728.46</v>
      </c>
      <c r="DJ287">
        <v>1.055445</v>
      </c>
      <c r="DK287">
        <v>18.006250000000001</v>
      </c>
      <c r="DL287">
        <v>59.382089999999998</v>
      </c>
      <c r="DM287">
        <v>15345.18</v>
      </c>
      <c r="DN287">
        <v>1.0495129999999999</v>
      </c>
      <c r="DO287">
        <v>18.500610000000002</v>
      </c>
      <c r="DP287">
        <v>38.479390000000002</v>
      </c>
      <c r="DQ287">
        <v>10116.57</v>
      </c>
      <c r="DR287">
        <v>1.0432589999999999</v>
      </c>
      <c r="DS287">
        <v>18.607790000000001</v>
      </c>
      <c r="DT287">
        <v>19.81756</v>
      </c>
      <c r="DU287">
        <v>5295.8190000000004</v>
      </c>
      <c r="DV287">
        <v>1.0366599999999999</v>
      </c>
      <c r="DW287">
        <v>18.356380000000001</v>
      </c>
      <c r="DX287">
        <v>8.4195670000000007</v>
      </c>
      <c r="DY287">
        <v>2284.5259999999998</v>
      </c>
      <c r="DZ287">
        <v>1.029822</v>
      </c>
      <c r="EA287">
        <v>17.91733</v>
      </c>
      <c r="EB287">
        <v>3.0621480000000001</v>
      </c>
      <c r="EC287">
        <v>842.70370000000003</v>
      </c>
      <c r="ED287">
        <v>1.022748</v>
      </c>
      <c r="EE287">
        <v>17.424720000000001</v>
      </c>
      <c r="EF287">
        <v>1.0030049999999999</v>
      </c>
      <c r="EG287">
        <v>279.03019999999998</v>
      </c>
      <c r="EH287">
        <v>1.01569</v>
      </c>
      <c r="EI287">
        <v>17.276859999999999</v>
      </c>
      <c r="EJ287" s="1">
        <v>0.32551140000000001</v>
      </c>
      <c r="EK287">
        <v>90.909859999999995</v>
      </c>
      <c r="EL287">
        <v>1.0090840000000001</v>
      </c>
      <c r="EM287">
        <v>17.495069999999998</v>
      </c>
      <c r="EN287" s="1">
        <v>0.12792680000000001</v>
      </c>
      <c r="EO287">
        <v>35.348370000000003</v>
      </c>
      <c r="EP287">
        <v>1.0028170000000001</v>
      </c>
      <c r="EQ287">
        <v>17.957789999999999</v>
      </c>
      <c r="ER287" s="1">
        <v>7.5526099999999999E-2</v>
      </c>
      <c r="ES287">
        <v>20.47983</v>
      </c>
      <c r="ET287">
        <v>0.99650070000000002</v>
      </c>
      <c r="EU287">
        <v>18.428100000000001</v>
      </c>
      <c r="EV287" s="1">
        <v>6.3095960000000006E-2</v>
      </c>
      <c r="EW287" s="1">
        <v>16.961179999999999</v>
      </c>
      <c r="EX287">
        <v>0.99029140000000004</v>
      </c>
      <c r="EY287">
        <v>18.557289999999998</v>
      </c>
      <c r="EZ287" s="1">
        <v>6.0717970000000003E-2</v>
      </c>
      <c r="FA287" s="1">
        <v>16.33746</v>
      </c>
      <c r="FB287">
        <v>0.98440499999999997</v>
      </c>
      <c r="FC287">
        <v>18.377859999999998</v>
      </c>
      <c r="FD287" s="1">
        <v>6.0048320000000002E-2</v>
      </c>
      <c r="FE287" s="1">
        <v>16.227509999999999</v>
      </c>
      <c r="FF287">
        <v>0.97856589999999999</v>
      </c>
      <c r="FG287">
        <v>18.037949999999999</v>
      </c>
      <c r="FH287" s="1">
        <v>5.8681280000000002E-2</v>
      </c>
      <c r="FI287" s="1">
        <v>15.949149999999999</v>
      </c>
      <c r="FJ287">
        <v>0.97273909999999997</v>
      </c>
      <c r="FK287">
        <v>17.740279999999998</v>
      </c>
      <c r="FL287" s="1">
        <v>5.6106789999999997E-2</v>
      </c>
      <c r="FM287" s="1">
        <v>15.343629999999999</v>
      </c>
      <c r="FN287">
        <v>0.96717810000000004</v>
      </c>
      <c r="FO287">
        <v>18.03454</v>
      </c>
      <c r="FP287" s="1">
        <v>5.2590339999999999E-2</v>
      </c>
      <c r="FQ287" s="1">
        <v>14.46564</v>
      </c>
      <c r="FR287">
        <v>0.96216729999999995</v>
      </c>
      <c r="FS287">
        <v>18.402049999999999</v>
      </c>
      <c r="FT287" s="1">
        <v>4.8560109999999997E-2</v>
      </c>
      <c r="FU287" s="1">
        <v>13.426489999999999</v>
      </c>
      <c r="FV287">
        <v>0.95763220000000004</v>
      </c>
      <c r="FW287">
        <v>18.797419999999999</v>
      </c>
      <c r="FX287" s="1">
        <v>4.4325360000000001E-2</v>
      </c>
      <c r="FY287" s="1">
        <v>12.313459999999999</v>
      </c>
      <c r="FZ287">
        <v>0.95351269999999999</v>
      </c>
      <c r="GA287">
        <v>19.02909</v>
      </c>
      <c r="GB287" s="1">
        <v>4.0048090000000001E-2</v>
      </c>
      <c r="GC287" s="1">
        <v>11.17381</v>
      </c>
      <c r="GD287">
        <v>0.94988189999999995</v>
      </c>
      <c r="GE287">
        <v>19.057200000000002</v>
      </c>
      <c r="GF287" s="1">
        <v>3.5788189999999998E-2</v>
      </c>
      <c r="GG287" s="1">
        <v>10.02576</v>
      </c>
      <c r="GH287">
        <v>0.94683150000000005</v>
      </c>
      <c r="GI287">
        <v>18.927379999999999</v>
      </c>
      <c r="GJ287" s="1">
        <v>3.1613570000000001E-2</v>
      </c>
      <c r="GK287" s="1">
        <v>8.8872420000000005</v>
      </c>
      <c r="GL287">
        <v>0.94439479999999998</v>
      </c>
      <c r="GM287">
        <v>18.71716</v>
      </c>
      <c r="GN287" s="1">
        <v>2.763753E-2</v>
      </c>
      <c r="GO287" s="1">
        <v>7.7916460000000001</v>
      </c>
      <c r="GP287">
        <v>0.94244139999999998</v>
      </c>
      <c r="GQ287">
        <v>18.590229999999998</v>
      </c>
      <c r="GR287" s="1">
        <v>2.400263E-2</v>
      </c>
      <c r="GS287" s="1">
        <v>6.780214</v>
      </c>
      <c r="GT287">
        <v>0.94093870000000002</v>
      </c>
      <c r="GU287">
        <v>19.05227</v>
      </c>
      <c r="GV287" s="1">
        <v>2.080448E-2</v>
      </c>
      <c r="GW287" s="1">
        <v>5.8855820000000003</v>
      </c>
      <c r="GX287">
        <v>0.93979270000000004</v>
      </c>
      <c r="GY287">
        <v>19.499600000000001</v>
      </c>
      <c r="GZ287" s="1">
        <v>1.8086620000000001E-2</v>
      </c>
      <c r="HA287" s="1">
        <v>5.1206139999999998</v>
      </c>
      <c r="HB287">
        <v>0.93897339999999996</v>
      </c>
      <c r="HC287">
        <v>19.936140000000002</v>
      </c>
      <c r="HD287" s="1">
        <v>1.580206E-2</v>
      </c>
      <c r="HE287" s="1">
        <v>4.4758319999999996</v>
      </c>
      <c r="HF287">
        <v>0.93838049999999995</v>
      </c>
      <c r="HG287">
        <v>20.378730000000001</v>
      </c>
      <c r="HH287" s="1">
        <v>1.3846880000000001E-2</v>
      </c>
      <c r="HI287" s="1">
        <v>3.9240140000000001</v>
      </c>
      <c r="HJ287">
        <v>0.93799560000000004</v>
      </c>
      <c r="HK287">
        <v>20.567799999999998</v>
      </c>
      <c r="HL287" s="1">
        <v>1.207894E-2</v>
      </c>
      <c r="HM287" s="1">
        <v>3.4259270000000002</v>
      </c>
      <c r="HN287">
        <v>0.93785169999999995</v>
      </c>
      <c r="HO287">
        <v>20.384039999999999</v>
      </c>
      <c r="HP287" s="1">
        <v>1.0374410000000001E-2</v>
      </c>
      <c r="HQ287" s="1">
        <v>2.946491</v>
      </c>
      <c r="HR287">
        <v>0.93779400000000002</v>
      </c>
      <c r="HS287">
        <v>20.095109999999998</v>
      </c>
      <c r="HT287" s="1">
        <v>8.6838360000000003E-3</v>
      </c>
      <c r="HU287" s="1">
        <v>2.4707400000000002</v>
      </c>
      <c r="HV287">
        <v>0.93784480000000003</v>
      </c>
      <c r="HW287">
        <v>19.80857</v>
      </c>
      <c r="HX287" s="1">
        <v>7.061744E-3</v>
      </c>
      <c r="HY287" s="1">
        <v>2.0124879999999998</v>
      </c>
      <c r="HZ287">
        <v>0.9379497</v>
      </c>
      <c r="IA287">
        <v>20.052209999999999</v>
      </c>
      <c r="IB287" s="1">
        <v>5.6187590000000001E-3</v>
      </c>
      <c r="IC287" s="1">
        <v>1.6028249999999999</v>
      </c>
      <c r="ID287">
        <v>0.93811840000000002</v>
      </c>
      <c r="IE287">
        <v>20.53837</v>
      </c>
      <c r="IF287" s="1">
        <v>4.4486559999999996E-3</v>
      </c>
      <c r="IG287" s="1">
        <v>1.2686059999999999</v>
      </c>
      <c r="IH287">
        <v>0.93827470000000002</v>
      </c>
      <c r="II287">
        <v>21.031289999999998</v>
      </c>
      <c r="IJ287" s="1">
        <v>3.5774119999999999E-3</v>
      </c>
      <c r="IK287" s="1">
        <v>1.0185759999999999</v>
      </c>
      <c r="IL287">
        <v>0.93845000000000001</v>
      </c>
      <c r="IM287">
        <v>21.556419999999999</v>
      </c>
      <c r="IN287" s="1">
        <v>2.9690620000000002E-3</v>
      </c>
      <c r="IO287" s="1">
        <v>0.8433756</v>
      </c>
      <c r="IP287">
        <v>0.93863229999999997</v>
      </c>
      <c r="IQ287">
        <v>21.671420000000001</v>
      </c>
      <c r="IR287" s="1">
        <v>2.555107E-3</v>
      </c>
      <c r="IS287" s="1">
        <v>0.72406800000000004</v>
      </c>
      <c r="IT287">
        <v>0.93875660000000005</v>
      </c>
      <c r="IU287">
        <v>21.511849999999999</v>
      </c>
      <c r="IV287" s="1">
        <v>2.2671639999999999E-3</v>
      </c>
      <c r="IW287" s="1">
        <v>0.64136280000000001</v>
      </c>
      <c r="IX287">
        <v>0.93890890000000005</v>
      </c>
      <c r="IY287">
        <v>21.280740000000002</v>
      </c>
      <c r="IZ287" s="1">
        <v>2.0545530000000002E-3</v>
      </c>
      <c r="JA287" s="1">
        <v>0.58052110000000001</v>
      </c>
      <c r="JB287">
        <v>0.93903080000000005</v>
      </c>
      <c r="JC287">
        <v>21.073820000000001</v>
      </c>
      <c r="JD287" s="1">
        <v>1.8868520000000001E-3</v>
      </c>
      <c r="JE287" s="1">
        <v>0.53269860000000002</v>
      </c>
      <c r="JF287">
        <v>0.9390771</v>
      </c>
      <c r="JG287">
        <v>21.173780000000001</v>
      </c>
      <c r="JH287" s="1">
        <v>1.7489230000000001E-3</v>
      </c>
      <c r="JI287" s="1">
        <v>0.49350290000000002</v>
      </c>
      <c r="JJ287">
        <v>0.93918369999999995</v>
      </c>
      <c r="JK287">
        <v>21.13777</v>
      </c>
      <c r="JL287" s="1">
        <v>1.6341769999999999E-3</v>
      </c>
      <c r="JM287" s="1">
        <v>0.4608392</v>
      </c>
      <c r="JN287">
        <v>0.93924079999999999</v>
      </c>
      <c r="JO287">
        <v>21.246369999999999</v>
      </c>
      <c r="JP287" s="1">
        <v>1.5382060000000001E-3</v>
      </c>
      <c r="JQ287" s="1">
        <v>0.43359599999999998</v>
      </c>
      <c r="JR287">
        <v>0.93924180000000002</v>
      </c>
      <c r="JS287">
        <v>21.12163</v>
      </c>
      <c r="JT287" s="1">
        <v>1.458556E-3</v>
      </c>
      <c r="JU287" s="1">
        <v>0.41092580000000001</v>
      </c>
      <c r="JV287">
        <v>0.93927190000000005</v>
      </c>
      <c r="JW287">
        <v>20.934380000000001</v>
      </c>
      <c r="JX287" s="1">
        <v>1.392758E-3</v>
      </c>
      <c r="JY287" s="1">
        <v>0.39223570000000002</v>
      </c>
      <c r="JZ287">
        <v>0.93931629999999999</v>
      </c>
      <c r="KA287">
        <v>20.770050000000001</v>
      </c>
      <c r="KB287" s="1">
        <v>1.339638E-3</v>
      </c>
      <c r="KC287" s="1">
        <v>0.37709359999999997</v>
      </c>
      <c r="KD287">
        <v>0.93930139999999995</v>
      </c>
      <c r="KE287">
        <v>20.61373</v>
      </c>
      <c r="KF287" s="1">
        <v>1.296417E-3</v>
      </c>
      <c r="KG287" s="1">
        <v>0.3648207</v>
      </c>
      <c r="KH287">
        <v>0.93934709999999999</v>
      </c>
      <c r="KI287">
        <v>20.3978</v>
      </c>
      <c r="KJ287" s="1">
        <v>1.2596059999999999E-3</v>
      </c>
      <c r="KK287" s="1">
        <v>0.35440060000000001</v>
      </c>
      <c r="KL287">
        <v>0.93934649999999997</v>
      </c>
      <c r="KM287">
        <v>20.530370000000001</v>
      </c>
      <c r="KN287" s="1">
        <v>1.224971E-3</v>
      </c>
      <c r="KO287" s="1">
        <v>0.34464450000000002</v>
      </c>
      <c r="KP287">
        <v>0.93936560000000002</v>
      </c>
      <c r="KQ287">
        <v>20.374420000000001</v>
      </c>
      <c r="KR287" s="1">
        <v>1.1891440000000001E-3</v>
      </c>
      <c r="KS287" s="1">
        <v>0.33460859999999998</v>
      </c>
      <c r="KT287">
        <v>0.93937890000000002</v>
      </c>
      <c r="KU287">
        <v>20.349430000000002</v>
      </c>
      <c r="KV287" s="1">
        <v>1.1506839999999999E-3</v>
      </c>
      <c r="KW287" s="1">
        <v>0.32386219999999999</v>
      </c>
      <c r="KX287">
        <v>0.93935550000000001</v>
      </c>
      <c r="KY287">
        <v>20.389990000000001</v>
      </c>
      <c r="KZ287" s="1">
        <v>1.1099720000000001E-3</v>
      </c>
      <c r="LA287" s="1">
        <v>0.31246000000000002</v>
      </c>
      <c r="LB287">
        <v>0.93935279999999999</v>
      </c>
      <c r="LC287">
        <v>20.376650000000001</v>
      </c>
      <c r="LD287" s="1">
        <v>1.0680659999999999E-3</v>
      </c>
      <c r="LE287" s="1">
        <v>0.3007032</v>
      </c>
      <c r="LF287">
        <v>0.93934859999999998</v>
      </c>
      <c r="LG287">
        <v>20.185210000000001</v>
      </c>
      <c r="LH287" s="1">
        <v>1.026248E-3</v>
      </c>
      <c r="LI287" s="1">
        <v>0.2889273</v>
      </c>
      <c r="LJ287">
        <v>0.93932899999999997</v>
      </c>
      <c r="LK287">
        <v>19.908809999999999</v>
      </c>
      <c r="LL287" s="1">
        <v>9.8514929999999994E-4</v>
      </c>
      <c r="LM287" s="1">
        <v>0.27738560000000001</v>
      </c>
      <c r="LN287">
        <v>0.93932459999999995</v>
      </c>
      <c r="LO287">
        <v>19.74438</v>
      </c>
      <c r="LP287" s="1">
        <v>9.4551949999999998E-4</v>
      </c>
      <c r="LQ287" s="1">
        <v>0.2662467</v>
      </c>
      <c r="LR287">
        <v>0.93936439999999999</v>
      </c>
      <c r="LS287">
        <v>20.145150000000001</v>
      </c>
      <c r="LT287" s="1">
        <v>9.0761499999999996E-4</v>
      </c>
      <c r="LU287" s="1">
        <v>0.25556089999999998</v>
      </c>
      <c r="LV287">
        <v>0.93933330000000004</v>
      </c>
      <c r="LW287">
        <v>20.46322</v>
      </c>
      <c r="LX287" s="1">
        <v>8.7141729999999998E-4</v>
      </c>
      <c r="LY287" s="1">
        <v>0.24536669999999999</v>
      </c>
      <c r="LZ287">
        <v>0.93935840000000004</v>
      </c>
      <c r="MA287">
        <v>20.827380000000002</v>
      </c>
      <c r="MB287" s="1">
        <v>8.369731E-4</v>
      </c>
      <c r="MC287" s="1">
        <v>0.23565159999999999</v>
      </c>
      <c r="MD287">
        <v>0.93936059999999999</v>
      </c>
      <c r="ME287">
        <v>21.292179999999998</v>
      </c>
      <c r="MF287" s="1">
        <v>8.0407389999999997E-4</v>
      </c>
      <c r="MG287" s="1">
        <v>0.22638539999999999</v>
      </c>
      <c r="MH287">
        <v>0.93930849999999999</v>
      </c>
      <c r="MI287">
        <v>21.410139999999998</v>
      </c>
      <c r="MJ287" s="1">
        <v>7.7263050000000002E-4</v>
      </c>
      <c r="MK287" s="1">
        <v>0.21754000000000001</v>
      </c>
      <c r="ML287">
        <v>0.93932740000000003</v>
      </c>
      <c r="MM287">
        <v>21.091650000000001</v>
      </c>
      <c r="MN287" s="1">
        <v>7.4259260000000002E-4</v>
      </c>
      <c r="MO287" s="1">
        <v>0.20906449999999999</v>
      </c>
      <c r="MP287">
        <v>0.93933049999999996</v>
      </c>
      <c r="MQ287">
        <v>20.741019999999999</v>
      </c>
      <c r="MR287" s="1">
        <v>7.137822E-4</v>
      </c>
      <c r="MS287" s="1">
        <v>0.2009601</v>
      </c>
      <c r="MT287">
        <v>0.93928520000000004</v>
      </c>
      <c r="MU287">
        <v>20.494599999999998</v>
      </c>
      <c r="MV287" s="1">
        <v>6.8633539999999997E-4</v>
      </c>
      <c r="MW287" s="1">
        <v>0.1932344</v>
      </c>
      <c r="MX287">
        <v>0.93922110000000003</v>
      </c>
      <c r="MY287">
        <v>20.833110000000001</v>
      </c>
      <c r="MZ287" s="1">
        <v>6.6023299999999998E-4</v>
      </c>
      <c r="NA287" s="1">
        <v>0.1858842</v>
      </c>
      <c r="NB287">
        <v>0.93915590000000004</v>
      </c>
      <c r="NC287">
        <v>21.307839999999999</v>
      </c>
      <c r="ND287" s="1">
        <v>6.3529199999999997E-4</v>
      </c>
      <c r="NE287" s="1">
        <v>0.17888129999999999</v>
      </c>
      <c r="NF287">
        <v>0.93903800000000004</v>
      </c>
      <c r="NG287">
        <v>21.705559999999998</v>
      </c>
      <c r="NH287" s="1">
        <v>6.1149380000000001E-4</v>
      </c>
      <c r="NI287" s="1">
        <v>0.1721993</v>
      </c>
      <c r="NJ287">
        <v>0.93888780000000005</v>
      </c>
      <c r="NK287">
        <v>22.081299999999999</v>
      </c>
      <c r="NL287" s="1">
        <v>5.8880110000000005E-4</v>
      </c>
      <c r="NM287" s="1">
        <v>0.16582230000000001</v>
      </c>
      <c r="NN287">
        <v>0.93875960000000003</v>
      </c>
      <c r="NO287">
        <v>22.039300000000001</v>
      </c>
      <c r="NP287" s="1">
        <v>5.6715580000000002E-4</v>
      </c>
      <c r="NQ287" s="1">
        <v>0.15973889999999999</v>
      </c>
      <c r="NR287">
        <v>0.93854119999999996</v>
      </c>
      <c r="NS287">
        <v>21.771570000000001</v>
      </c>
      <c r="NT287" s="1">
        <v>5.465585E-4</v>
      </c>
      <c r="NU287" s="1">
        <v>0.1539614</v>
      </c>
      <c r="NV287">
        <v>0.93829269999999998</v>
      </c>
      <c r="NW287">
        <v>21.48021</v>
      </c>
      <c r="NX287" s="1">
        <v>5.2696269999999998E-4</v>
      </c>
      <c r="NY287" s="1">
        <v>0.1484703</v>
      </c>
      <c r="NZ287">
        <v>0.93807720000000006</v>
      </c>
      <c r="OA287">
        <v>21.267320000000002</v>
      </c>
      <c r="OB287" s="1">
        <v>5.0830989999999996E-4</v>
      </c>
      <c r="OC287" s="1">
        <v>0.1432435</v>
      </c>
      <c r="OD287">
        <v>0.93778700000000004</v>
      </c>
      <c r="OE287">
        <v>21.128450000000001</v>
      </c>
      <c r="OF287" s="1">
        <v>4.9052389999999996E-4</v>
      </c>
      <c r="OG287" s="1">
        <v>0.1382601</v>
      </c>
      <c r="OH287">
        <v>0.93755299999999997</v>
      </c>
      <c r="OI287">
        <v>21.355840000000001</v>
      </c>
      <c r="OJ287" s="1">
        <v>4.734831E-4</v>
      </c>
      <c r="OK287" s="1">
        <v>0.133496</v>
      </c>
    </row>
    <row r="288" spans="1:401" x14ac:dyDescent="0.35">
      <c r="A288">
        <v>294</v>
      </c>
      <c r="B288" t="s">
        <v>4</v>
      </c>
      <c r="C288" t="s">
        <v>181</v>
      </c>
      <c r="D288" t="s">
        <v>294</v>
      </c>
      <c r="E288">
        <v>882.86239999999998</v>
      </c>
      <c r="F288">
        <v>1.0395300000000001</v>
      </c>
      <c r="G288">
        <v>17.519729999999999</v>
      </c>
      <c r="H288">
        <v>0</v>
      </c>
      <c r="I288">
        <v>0</v>
      </c>
      <c r="J288">
        <v>1.0372600000000001</v>
      </c>
      <c r="K288">
        <v>17.448509999999999</v>
      </c>
      <c r="L288">
        <v>0</v>
      </c>
      <c r="M288">
        <v>0</v>
      </c>
      <c r="N288">
        <v>1.034996</v>
      </c>
      <c r="O288">
        <v>17.917179999999998</v>
      </c>
      <c r="P288">
        <v>0</v>
      </c>
      <c r="Q288">
        <v>0</v>
      </c>
      <c r="R288">
        <v>1.032616</v>
      </c>
      <c r="S288">
        <v>18.22907</v>
      </c>
      <c r="T288">
        <v>0</v>
      </c>
      <c r="U288">
        <v>0</v>
      </c>
      <c r="V288">
        <v>1.03024</v>
      </c>
      <c r="W288">
        <v>18.582989999999999</v>
      </c>
      <c r="X288">
        <v>0</v>
      </c>
      <c r="Y288">
        <v>0</v>
      </c>
      <c r="Z288">
        <v>1.027809</v>
      </c>
      <c r="AA288">
        <v>18.39791</v>
      </c>
      <c r="AB288">
        <v>0</v>
      </c>
      <c r="AC288">
        <v>0</v>
      </c>
      <c r="AD288">
        <v>1.0252920000000001</v>
      </c>
      <c r="AE288">
        <v>17.991330000000001</v>
      </c>
      <c r="AF288">
        <v>0</v>
      </c>
      <c r="AG288">
        <v>0</v>
      </c>
      <c r="AH288">
        <v>1.0227059999999999</v>
      </c>
      <c r="AI288">
        <v>17.533899999999999</v>
      </c>
      <c r="AJ288">
        <v>0</v>
      </c>
      <c r="AK288">
        <v>0</v>
      </c>
      <c r="AL288">
        <v>1.0200849999999999</v>
      </c>
      <c r="AM288">
        <v>17.165379999999999</v>
      </c>
      <c r="AN288">
        <v>0</v>
      </c>
      <c r="AO288">
        <v>0</v>
      </c>
      <c r="AP288">
        <v>1.017374</v>
      </c>
      <c r="AQ288">
        <v>17.025860000000002</v>
      </c>
      <c r="AR288">
        <v>0</v>
      </c>
      <c r="AS288">
        <v>0</v>
      </c>
      <c r="AT288">
        <v>1.0145980000000001</v>
      </c>
      <c r="AU288">
        <v>17.424669999999999</v>
      </c>
      <c r="AV288">
        <v>0</v>
      </c>
      <c r="AW288">
        <v>0</v>
      </c>
      <c r="AX288">
        <v>1.011746</v>
      </c>
      <c r="AY288">
        <v>17.66452</v>
      </c>
      <c r="AZ288">
        <v>0</v>
      </c>
      <c r="BA288">
        <v>0</v>
      </c>
      <c r="BB288">
        <v>1.0089600000000001</v>
      </c>
      <c r="BC288">
        <v>17.793849999999999</v>
      </c>
      <c r="BD288">
        <v>0</v>
      </c>
      <c r="BE288">
        <v>0</v>
      </c>
      <c r="BF288">
        <v>1.0062040000000001</v>
      </c>
      <c r="BG288">
        <v>17.753080000000001</v>
      </c>
      <c r="BH288">
        <v>0</v>
      </c>
      <c r="BI288">
        <v>0</v>
      </c>
      <c r="BJ288">
        <v>1.003417</v>
      </c>
      <c r="BK288">
        <v>17.389900000000001</v>
      </c>
      <c r="BL288" s="1">
        <v>4.0059920000000004E-27</v>
      </c>
      <c r="BM288" s="1">
        <v>9.286268E-25</v>
      </c>
      <c r="BN288">
        <v>1.0006219999999999</v>
      </c>
      <c r="BO288">
        <v>16.904140000000002</v>
      </c>
      <c r="BP288" s="1">
        <v>1.526067E-20</v>
      </c>
      <c r="BQ288" s="1">
        <v>4.4126949999999998E-18</v>
      </c>
      <c r="BR288">
        <v>0.99780729999999995</v>
      </c>
      <c r="BS288">
        <v>16.485209999999999</v>
      </c>
      <c r="BT288" s="1">
        <v>1.631843E-12</v>
      </c>
      <c r="BU288" s="1">
        <v>3.7828559999999999E-10</v>
      </c>
      <c r="BV288">
        <v>0.99501550000000005</v>
      </c>
      <c r="BW288">
        <v>16.555489999999999</v>
      </c>
      <c r="BX288" s="1">
        <v>1.066035E-8</v>
      </c>
      <c r="BY288" s="1">
        <v>2.8113769999999999E-6</v>
      </c>
      <c r="BZ288">
        <v>0.99225870000000005</v>
      </c>
      <c r="CA288">
        <v>17.14227</v>
      </c>
      <c r="CB288" s="1">
        <v>5.2238069999999998E-6</v>
      </c>
      <c r="CC288" s="1">
        <v>1.4940439999999999E-3</v>
      </c>
      <c r="CD288">
        <v>0.98950150000000003</v>
      </c>
      <c r="CE288">
        <v>17.895530000000001</v>
      </c>
      <c r="CF288" s="1">
        <v>5.7656319999999995E-4</v>
      </c>
      <c r="CG288">
        <v>0.17637159999999999</v>
      </c>
      <c r="CH288">
        <v>0.98666039999999999</v>
      </c>
      <c r="CI288">
        <v>18.472750000000001</v>
      </c>
      <c r="CJ288" s="1">
        <v>2.1734199999999999E-2</v>
      </c>
      <c r="CK288">
        <v>7.0441820000000002</v>
      </c>
      <c r="CL288">
        <v>0.98370179999999996</v>
      </c>
      <c r="CM288">
        <v>18.452539999999999</v>
      </c>
      <c r="CN288">
        <v>0.34980650000000002</v>
      </c>
      <c r="CO288">
        <v>119.5963</v>
      </c>
      <c r="CP288">
        <v>0.98057159999999999</v>
      </c>
      <c r="CQ288">
        <v>17.996780000000001</v>
      </c>
      <c r="CR288">
        <v>2.7965450000000001</v>
      </c>
      <c r="CS288">
        <v>1004.583</v>
      </c>
      <c r="CT288">
        <v>0.97722019999999998</v>
      </c>
      <c r="CU288">
        <v>17.40446</v>
      </c>
      <c r="CV288">
        <v>12.402150000000001</v>
      </c>
      <c r="CW288">
        <v>4668.9489999999996</v>
      </c>
      <c r="CX288">
        <v>0.97342689999999998</v>
      </c>
      <c r="CY288">
        <v>16.901959999999999</v>
      </c>
      <c r="CZ288">
        <v>33.295569999999998</v>
      </c>
      <c r="DA288">
        <v>13097.41</v>
      </c>
      <c r="DB288">
        <v>0.96911510000000001</v>
      </c>
      <c r="DC288">
        <v>16.94727</v>
      </c>
      <c r="DD288">
        <v>58.021839999999997</v>
      </c>
      <c r="DE288">
        <v>23800.57</v>
      </c>
      <c r="DF288">
        <v>0.96432050000000002</v>
      </c>
      <c r="DG288">
        <v>17.448340000000002</v>
      </c>
      <c r="DH288">
        <v>69.715100000000007</v>
      </c>
      <c r="DI288">
        <v>29754.05</v>
      </c>
      <c r="DJ288">
        <v>0.9570495</v>
      </c>
      <c r="DK288">
        <v>17.992059999999999</v>
      </c>
      <c r="DL288">
        <v>60.935380000000002</v>
      </c>
      <c r="DM288">
        <v>27014.42</v>
      </c>
      <c r="DN288">
        <v>0.9490151</v>
      </c>
      <c r="DO288">
        <v>18.487130000000001</v>
      </c>
      <c r="DP288">
        <v>40.491399999999999</v>
      </c>
      <c r="DQ288">
        <v>18620.439999999999</v>
      </c>
      <c r="DR288">
        <v>0.94059910000000002</v>
      </c>
      <c r="DS288">
        <v>18.602650000000001</v>
      </c>
      <c r="DT288">
        <v>21.328379999999999</v>
      </c>
      <c r="DU288">
        <v>10155.799999999999</v>
      </c>
      <c r="DV288">
        <v>0.93181700000000001</v>
      </c>
      <c r="DW288">
        <v>18.37622</v>
      </c>
      <c r="DX288">
        <v>9.24376</v>
      </c>
      <c r="DY288">
        <v>4546.84</v>
      </c>
      <c r="DZ288">
        <v>0.92273139999999998</v>
      </c>
      <c r="EA288">
        <v>17.959299999999999</v>
      </c>
      <c r="EB288">
        <v>3.4183409999999999</v>
      </c>
      <c r="EC288">
        <v>1732.009</v>
      </c>
      <c r="ED288">
        <v>0.91338680000000005</v>
      </c>
      <c r="EE288">
        <v>17.479089999999999</v>
      </c>
      <c r="EF288">
        <v>1.1317619999999999</v>
      </c>
      <c r="EG288">
        <v>586.8066</v>
      </c>
      <c r="EH288">
        <v>0.90399839999999998</v>
      </c>
      <c r="EI288">
        <v>17.331029999999998</v>
      </c>
      <c r="EJ288">
        <v>0.36600470000000002</v>
      </c>
      <c r="EK288">
        <v>191.2833</v>
      </c>
      <c r="EL288">
        <v>0.89507130000000001</v>
      </c>
      <c r="EM288">
        <v>17.522349999999999</v>
      </c>
      <c r="EN288" s="1">
        <v>0.1393653</v>
      </c>
      <c r="EO288">
        <v>71.022300000000001</v>
      </c>
      <c r="EP288">
        <v>0.88666219999999996</v>
      </c>
      <c r="EQ288">
        <v>17.952590000000001</v>
      </c>
      <c r="ER288" s="1">
        <v>7.8448879999999999E-2</v>
      </c>
      <c r="ES288">
        <v>37.993099999999998</v>
      </c>
      <c r="ET288">
        <v>0.87816439999999996</v>
      </c>
      <c r="EU288">
        <v>18.414090000000002</v>
      </c>
      <c r="EV288" s="1">
        <v>6.3711370000000003E-2</v>
      </c>
      <c r="EW288">
        <v>29.9087</v>
      </c>
      <c r="EX288">
        <v>0.86979879999999998</v>
      </c>
      <c r="EY288">
        <v>18.540189999999999</v>
      </c>
      <c r="EZ288" s="1">
        <v>6.0791169999999999E-2</v>
      </c>
      <c r="FA288" s="1">
        <v>28.38513</v>
      </c>
      <c r="FB288">
        <v>0.86180500000000004</v>
      </c>
      <c r="FC288">
        <v>18.37603</v>
      </c>
      <c r="FD288" s="1">
        <v>6.0088759999999998E-2</v>
      </c>
      <c r="FE288" s="1">
        <v>28.20682</v>
      </c>
      <c r="FF288">
        <v>0.85367820000000005</v>
      </c>
      <c r="FG288">
        <v>18.057279999999999</v>
      </c>
      <c r="FH288" s="1">
        <v>5.8833610000000001E-2</v>
      </c>
      <c r="FI288" s="1">
        <v>27.869620000000001</v>
      </c>
      <c r="FJ288">
        <v>0.84513050000000001</v>
      </c>
      <c r="FK288">
        <v>17.766719999999999</v>
      </c>
      <c r="FL288" s="1">
        <v>5.6389410000000001E-2</v>
      </c>
      <c r="FM288" s="1">
        <v>26.983370000000001</v>
      </c>
      <c r="FN288">
        <v>0.83690149999999996</v>
      </c>
      <c r="FO288">
        <v>18.066299999999998</v>
      </c>
      <c r="FP288" s="1">
        <v>5.2965999999999999E-2</v>
      </c>
      <c r="FQ288" s="1">
        <v>25.595459999999999</v>
      </c>
      <c r="FR288">
        <v>0.82935769999999998</v>
      </c>
      <c r="FS288">
        <v>18.414619999999999</v>
      </c>
      <c r="FT288" s="1">
        <v>4.8986700000000001E-2</v>
      </c>
      <c r="FU288" s="1">
        <v>23.88175</v>
      </c>
      <c r="FV288">
        <v>0.82252349999999996</v>
      </c>
      <c r="FW288">
        <v>18.804600000000001</v>
      </c>
      <c r="FX288" s="1">
        <v>4.4775559999999999E-2</v>
      </c>
      <c r="FY288" s="1">
        <v>22.002079999999999</v>
      </c>
      <c r="FZ288">
        <v>0.81634269999999998</v>
      </c>
      <c r="GA288">
        <v>19.022169999999999</v>
      </c>
      <c r="GB288" s="1">
        <v>4.0508910000000002E-2</v>
      </c>
      <c r="GC288" s="1">
        <v>20.051349999999999</v>
      </c>
      <c r="GD288">
        <v>0.8108805</v>
      </c>
      <c r="GE288">
        <v>19.04035</v>
      </c>
      <c r="GF288" s="1">
        <v>3.6253790000000001E-2</v>
      </c>
      <c r="GG288" s="1">
        <v>18.069050000000001</v>
      </c>
      <c r="GH288">
        <v>0.80626180000000003</v>
      </c>
      <c r="GI288">
        <v>18.912669999999999</v>
      </c>
      <c r="GJ288" s="1">
        <v>3.2073579999999997E-2</v>
      </c>
      <c r="GK288" s="1">
        <v>16.084900000000001</v>
      </c>
      <c r="GL288">
        <v>0.80246470000000003</v>
      </c>
      <c r="GM288">
        <v>18.71613</v>
      </c>
      <c r="GN288" s="1">
        <v>2.8075679999999999E-2</v>
      </c>
      <c r="GO288" s="1">
        <v>14.153230000000001</v>
      </c>
      <c r="GP288">
        <v>0.79942659999999999</v>
      </c>
      <c r="GQ288">
        <v>18.597709999999999</v>
      </c>
      <c r="GR288" s="1">
        <v>2.4401240000000001E-2</v>
      </c>
      <c r="GS288" s="1">
        <v>12.347329999999999</v>
      </c>
      <c r="GT288">
        <v>0.79703250000000003</v>
      </c>
      <c r="GU288">
        <v>19.08128</v>
      </c>
      <c r="GV288" s="1">
        <v>2.1152629999999999E-2</v>
      </c>
      <c r="GW288" s="1">
        <v>10.731960000000001</v>
      </c>
      <c r="GX288">
        <v>0.7951973</v>
      </c>
      <c r="GY288">
        <v>19.52815</v>
      </c>
      <c r="GZ288" s="1">
        <v>1.8382269999999999E-2</v>
      </c>
      <c r="HA288" s="1">
        <v>9.3388410000000004</v>
      </c>
      <c r="HB288">
        <v>0.79386469999999998</v>
      </c>
      <c r="HC288">
        <v>19.965959999999999</v>
      </c>
      <c r="HD288" s="1">
        <v>1.6052210000000001E-2</v>
      </c>
      <c r="HE288" s="1">
        <v>8.1606470000000009</v>
      </c>
      <c r="HF288">
        <v>0.79287099999999999</v>
      </c>
      <c r="HG288">
        <v>20.393930000000001</v>
      </c>
      <c r="HH288" s="1">
        <v>1.40652E-2</v>
      </c>
      <c r="HI288" s="1">
        <v>7.1555239999999998</v>
      </c>
      <c r="HJ288">
        <v>0.79226770000000002</v>
      </c>
      <c r="HK288">
        <v>20.568429999999999</v>
      </c>
      <c r="HL288" s="1">
        <v>1.2282110000000001E-2</v>
      </c>
      <c r="HM288" s="1">
        <v>6.2582649999999997</v>
      </c>
      <c r="HN288">
        <v>0.79189580000000004</v>
      </c>
      <c r="HO288">
        <v>20.377279999999999</v>
      </c>
      <c r="HP288" s="1">
        <v>1.0574460000000001E-2</v>
      </c>
      <c r="HQ288" s="1">
        <v>5.40388</v>
      </c>
      <c r="HR288">
        <v>0.79175059999999997</v>
      </c>
      <c r="HS288">
        <v>20.1036</v>
      </c>
      <c r="HT288" s="1">
        <v>8.8816859999999997E-3</v>
      </c>
      <c r="HU288" s="1">
        <v>4.557404</v>
      </c>
      <c r="HV288">
        <v>0.79175479999999998</v>
      </c>
      <c r="HW288">
        <v>19.82855</v>
      </c>
      <c r="HX288" s="1">
        <v>7.2472810000000004E-3</v>
      </c>
      <c r="HY288" s="1">
        <v>3.7342270000000002</v>
      </c>
      <c r="HZ288">
        <v>0.79188890000000001</v>
      </c>
      <c r="IA288">
        <v>20.098289999999999</v>
      </c>
      <c r="IB288" s="1">
        <v>5.7783620000000004E-3</v>
      </c>
      <c r="IC288" s="1">
        <v>2.9857089999999999</v>
      </c>
      <c r="ID288">
        <v>0.79205440000000005</v>
      </c>
      <c r="IE288">
        <v>20.58417</v>
      </c>
      <c r="IF288" s="1">
        <v>4.5736980000000002E-3</v>
      </c>
      <c r="IG288" s="1">
        <v>2.3633060000000001</v>
      </c>
      <c r="IH288">
        <v>0.79230590000000001</v>
      </c>
      <c r="II288">
        <v>21.06493</v>
      </c>
      <c r="IJ288" s="1">
        <v>3.6678990000000001E-3</v>
      </c>
      <c r="IK288" s="1">
        <v>1.88958</v>
      </c>
      <c r="IL288">
        <v>0.79255260000000005</v>
      </c>
      <c r="IM288">
        <v>21.57037</v>
      </c>
      <c r="IN288" s="1">
        <v>3.0312970000000001E-3</v>
      </c>
      <c r="IO288" s="1">
        <v>1.5536289999999999</v>
      </c>
      <c r="IP288">
        <v>0.792763</v>
      </c>
      <c r="IQ288">
        <v>21.671520000000001</v>
      </c>
      <c r="IR288" s="1">
        <v>2.5974779999999999E-3</v>
      </c>
      <c r="IS288" s="1">
        <v>1.3240050000000001</v>
      </c>
      <c r="IT288">
        <v>0.7929832</v>
      </c>
      <c r="IU288">
        <v>21.504280000000001</v>
      </c>
      <c r="IV288" s="1">
        <v>2.2971760000000002E-3</v>
      </c>
      <c r="IW288" s="1">
        <v>1.1658649999999999</v>
      </c>
      <c r="IX288">
        <v>0.79316509999999996</v>
      </c>
      <c r="IY288">
        <v>21.288489999999999</v>
      </c>
      <c r="IZ288" s="1">
        <v>2.0773250000000001E-3</v>
      </c>
      <c r="JA288" s="1">
        <v>1.0511779999999999</v>
      </c>
      <c r="JB288">
        <v>0.79333880000000001</v>
      </c>
      <c r="JC288">
        <v>21.09376</v>
      </c>
      <c r="JD288" s="1">
        <v>1.9051820000000001E-3</v>
      </c>
      <c r="JE288" s="1">
        <v>0.96221579999999995</v>
      </c>
      <c r="JF288">
        <v>0.79347049999999997</v>
      </c>
      <c r="JG288">
        <v>21.212720000000001</v>
      </c>
      <c r="JH288" s="1">
        <v>1.764079E-3</v>
      </c>
      <c r="JI288" s="1">
        <v>0.8897446</v>
      </c>
      <c r="JJ288">
        <v>0.79357739999999999</v>
      </c>
      <c r="JK288">
        <v>21.182880000000001</v>
      </c>
      <c r="JL288" s="1">
        <v>1.646834E-3</v>
      </c>
      <c r="JM288" s="1">
        <v>0.82955829999999997</v>
      </c>
      <c r="JN288">
        <v>0.79366890000000001</v>
      </c>
      <c r="JO288">
        <v>21.28604</v>
      </c>
      <c r="JP288" s="1">
        <v>1.548766E-3</v>
      </c>
      <c r="JQ288" s="1">
        <v>0.77932760000000001</v>
      </c>
      <c r="JR288">
        <v>0.7937227</v>
      </c>
      <c r="JS288">
        <v>21.145890000000001</v>
      </c>
      <c r="JT288" s="1">
        <v>1.467304E-3</v>
      </c>
      <c r="JU288" s="1">
        <v>0.73749240000000005</v>
      </c>
      <c r="JV288">
        <v>0.7937784</v>
      </c>
      <c r="JW288">
        <v>20.937950000000001</v>
      </c>
      <c r="JX288" s="1">
        <v>1.3999220000000001E-3</v>
      </c>
      <c r="JY288" s="1">
        <v>0.70294160000000006</v>
      </c>
      <c r="JZ288">
        <v>0.79379960000000005</v>
      </c>
      <c r="KA288">
        <v>20.762339999999998</v>
      </c>
      <c r="KB288" s="1">
        <v>1.3454140000000001E-3</v>
      </c>
      <c r="KC288" s="1">
        <v>0.67484639999999996</v>
      </c>
      <c r="KD288">
        <v>0.7938269</v>
      </c>
      <c r="KE288">
        <v>20.611409999999999</v>
      </c>
      <c r="KF288" s="1">
        <v>1.3011520000000001E-3</v>
      </c>
      <c r="KG288" s="1">
        <v>0.65212579999999998</v>
      </c>
      <c r="KH288">
        <v>0.79384690000000002</v>
      </c>
      <c r="KI288">
        <v>20.418189999999999</v>
      </c>
      <c r="KJ288" s="1">
        <v>1.2637729999999999E-3</v>
      </c>
      <c r="KK288" s="1">
        <v>0.63307910000000001</v>
      </c>
      <c r="KL288">
        <v>0.79386979999999996</v>
      </c>
      <c r="KM288">
        <v>20.57865</v>
      </c>
      <c r="KN288" s="1">
        <v>1.2290560000000001E-3</v>
      </c>
      <c r="KO288" s="1">
        <v>0.61563650000000003</v>
      </c>
      <c r="KP288">
        <v>0.79384790000000005</v>
      </c>
      <c r="KQ288">
        <v>20.434339999999999</v>
      </c>
      <c r="KR288" s="1">
        <v>1.193461E-3</v>
      </c>
      <c r="KS288" s="1">
        <v>0.59797009999999995</v>
      </c>
      <c r="KT288">
        <v>0.79386009999999996</v>
      </c>
      <c r="KU288">
        <v>20.40569</v>
      </c>
      <c r="KV288" s="1">
        <v>1.155313E-3</v>
      </c>
      <c r="KW288" s="1">
        <v>0.57913879999999995</v>
      </c>
      <c r="KX288">
        <v>0.79387149999999995</v>
      </c>
      <c r="KY288">
        <v>20.420490000000001</v>
      </c>
      <c r="KZ288" s="1">
        <v>1.1148270000000001E-3</v>
      </c>
      <c r="LA288" s="1">
        <v>0.55908199999999997</v>
      </c>
      <c r="LB288">
        <v>0.7938693</v>
      </c>
      <c r="LC288">
        <v>20.37961</v>
      </c>
      <c r="LD288" s="1">
        <v>1.073011E-3</v>
      </c>
      <c r="LE288" s="1">
        <v>0.53828540000000002</v>
      </c>
      <c r="LF288">
        <v>0.79386290000000004</v>
      </c>
      <c r="LG288">
        <v>20.179469999999998</v>
      </c>
      <c r="LH288" s="1">
        <v>1.031141E-3</v>
      </c>
      <c r="LI288" s="1">
        <v>0.51733490000000004</v>
      </c>
      <c r="LJ288">
        <v>0.79387940000000001</v>
      </c>
      <c r="LK288">
        <v>19.91902</v>
      </c>
      <c r="LL288" s="1">
        <v>9.8991940000000005E-4</v>
      </c>
      <c r="LM288" s="1">
        <v>0.49673270000000003</v>
      </c>
      <c r="LN288">
        <v>0.79387260000000004</v>
      </c>
      <c r="LO288">
        <v>19.77054</v>
      </c>
      <c r="LP288" s="1">
        <v>9.5008899999999999E-4</v>
      </c>
      <c r="LQ288" s="1">
        <v>0.47678470000000001</v>
      </c>
      <c r="LR288">
        <v>0.79387859999999999</v>
      </c>
      <c r="LS288">
        <v>20.202549999999999</v>
      </c>
      <c r="LT288" s="1">
        <v>9.1200250000000004E-4</v>
      </c>
      <c r="LU288" s="1">
        <v>0.45765400000000001</v>
      </c>
      <c r="LV288">
        <v>0.79388069999999999</v>
      </c>
      <c r="LW288">
        <v>20.523949999999999</v>
      </c>
      <c r="LX288" s="1">
        <v>8.7559330000000002E-4</v>
      </c>
      <c r="LY288" s="1">
        <v>0.4393666</v>
      </c>
      <c r="LZ288">
        <v>0.79387459999999999</v>
      </c>
      <c r="MA288">
        <v>20.877020000000002</v>
      </c>
      <c r="MB288" s="1">
        <v>8.4095399999999999E-4</v>
      </c>
      <c r="MC288" s="1">
        <v>0.42194880000000001</v>
      </c>
      <c r="MD288">
        <v>0.79387560000000001</v>
      </c>
      <c r="ME288">
        <v>21.328800000000001</v>
      </c>
      <c r="MF288" s="1">
        <v>8.0787739999999995E-4</v>
      </c>
      <c r="MG288" s="1">
        <v>0.40533740000000001</v>
      </c>
      <c r="MH288">
        <v>0.79385779999999995</v>
      </c>
      <c r="MI288">
        <v>21.426600000000001</v>
      </c>
      <c r="MJ288" s="1">
        <v>7.7625749999999999E-4</v>
      </c>
      <c r="MK288" s="1">
        <v>0.38947280000000001</v>
      </c>
      <c r="ML288">
        <v>0.79384770000000004</v>
      </c>
      <c r="MM288">
        <v>21.102779999999999</v>
      </c>
      <c r="MN288" s="1">
        <v>7.4607429999999999E-4</v>
      </c>
      <c r="MO288" s="1">
        <v>0.3742994</v>
      </c>
      <c r="MP288">
        <v>0.79384580000000005</v>
      </c>
      <c r="MQ288">
        <v>20.768149999999999</v>
      </c>
      <c r="MR288" s="1">
        <v>7.1710559999999999E-4</v>
      </c>
      <c r="MS288" s="1">
        <v>0.35977500000000001</v>
      </c>
      <c r="MT288">
        <v>0.79380139999999999</v>
      </c>
      <c r="MU288">
        <v>20.518339999999998</v>
      </c>
      <c r="MV288" s="1">
        <v>6.8949970000000001E-4</v>
      </c>
      <c r="MW288" s="1">
        <v>0.34591699999999997</v>
      </c>
      <c r="MX288">
        <v>0.79374230000000001</v>
      </c>
      <c r="MY288">
        <v>20.88017</v>
      </c>
      <c r="MZ288" s="1">
        <v>6.6324280000000003E-4</v>
      </c>
      <c r="NA288" s="1">
        <v>0.33273409999999998</v>
      </c>
      <c r="NB288">
        <v>0.79364500000000004</v>
      </c>
      <c r="NC288">
        <v>21.351189999999999</v>
      </c>
      <c r="ND288" s="1">
        <v>6.3816290000000004E-4</v>
      </c>
      <c r="NE288" s="1">
        <v>0.32018400000000002</v>
      </c>
      <c r="NF288">
        <v>0.79349320000000001</v>
      </c>
      <c r="NG288">
        <v>21.747029999999999</v>
      </c>
      <c r="NH288" s="1">
        <v>6.1423320000000001E-4</v>
      </c>
      <c r="NI288" s="1">
        <v>0.30821140000000002</v>
      </c>
      <c r="NJ288">
        <v>0.79331070000000004</v>
      </c>
      <c r="NK288">
        <v>22.123090000000001</v>
      </c>
      <c r="NL288" s="1">
        <v>5.914103E-4</v>
      </c>
      <c r="NM288" s="1">
        <v>0.29678919999999998</v>
      </c>
      <c r="NN288">
        <v>0.79309609999999997</v>
      </c>
      <c r="NO288">
        <v>22.059529999999999</v>
      </c>
      <c r="NP288" s="1">
        <v>5.696478E-4</v>
      </c>
      <c r="NQ288" s="1">
        <v>0.28590539999999998</v>
      </c>
      <c r="NR288">
        <v>0.79282680000000005</v>
      </c>
      <c r="NS288">
        <v>21.78368</v>
      </c>
      <c r="NT288" s="1">
        <v>5.4892199999999997E-4</v>
      </c>
      <c r="NU288" s="1">
        <v>0.27554450000000003</v>
      </c>
      <c r="NV288">
        <v>0.7925103</v>
      </c>
      <c r="NW288">
        <v>21.494509999999998</v>
      </c>
      <c r="NX288" s="1">
        <v>5.2920310000000004E-4</v>
      </c>
      <c r="NY288" s="1">
        <v>0.2657098</v>
      </c>
      <c r="NZ288">
        <v>0.79219349999999999</v>
      </c>
      <c r="OA288">
        <v>21.287600000000001</v>
      </c>
      <c r="OB288" s="1">
        <v>5.1045029999999996E-4</v>
      </c>
      <c r="OC288" s="1">
        <v>0.25636170000000003</v>
      </c>
      <c r="OD288">
        <v>0.79182949999999996</v>
      </c>
      <c r="OE288">
        <v>21.15943</v>
      </c>
      <c r="OF288" s="1">
        <v>4.9256660000000004E-4</v>
      </c>
      <c r="OG288" s="1">
        <v>0.24744540000000001</v>
      </c>
      <c r="OH288">
        <v>0.79146369999999999</v>
      </c>
      <c r="OI288">
        <v>21.39894</v>
      </c>
      <c r="OJ288" s="1">
        <v>4.7543530000000001E-4</v>
      </c>
      <c r="OK288" s="1">
        <v>0.2389328</v>
      </c>
    </row>
    <row r="289" spans="1:401" x14ac:dyDescent="0.35">
      <c r="A289">
        <v>295</v>
      </c>
      <c r="B289" t="s">
        <v>4</v>
      </c>
      <c r="C289" t="s">
        <v>181</v>
      </c>
      <c r="D289" t="s">
        <v>295</v>
      </c>
      <c r="E289">
        <v>879.47910000000002</v>
      </c>
      <c r="F289">
        <v>0.48749890000000001</v>
      </c>
      <c r="G289">
        <v>17.537649999999999</v>
      </c>
      <c r="H289">
        <v>0</v>
      </c>
      <c r="I289">
        <v>0</v>
      </c>
      <c r="J289">
        <v>0.4861337</v>
      </c>
      <c r="K289">
        <v>17.446480000000001</v>
      </c>
      <c r="L289">
        <v>0</v>
      </c>
      <c r="M289">
        <v>0</v>
      </c>
      <c r="N289">
        <v>0.48471419999999998</v>
      </c>
      <c r="O289">
        <v>17.908750000000001</v>
      </c>
      <c r="P289">
        <v>0</v>
      </c>
      <c r="Q289">
        <v>0</v>
      </c>
      <c r="R289">
        <v>0.48327550000000002</v>
      </c>
      <c r="S289">
        <v>18.21705</v>
      </c>
      <c r="T289">
        <v>0</v>
      </c>
      <c r="U289">
        <v>0</v>
      </c>
      <c r="V289">
        <v>0.48180489999999998</v>
      </c>
      <c r="W289">
        <v>18.595829999999999</v>
      </c>
      <c r="X289">
        <v>0</v>
      </c>
      <c r="Y289">
        <v>0</v>
      </c>
      <c r="Z289">
        <v>0.48030729999999999</v>
      </c>
      <c r="AA289">
        <v>18.42295</v>
      </c>
      <c r="AB289">
        <v>0</v>
      </c>
      <c r="AC289">
        <v>0</v>
      </c>
      <c r="AD289">
        <v>0.47876249999999998</v>
      </c>
      <c r="AE289">
        <v>18.032350000000001</v>
      </c>
      <c r="AF289">
        <v>0</v>
      </c>
      <c r="AG289">
        <v>0</v>
      </c>
      <c r="AH289">
        <v>0.47719030000000001</v>
      </c>
      <c r="AI289">
        <v>17.573160000000001</v>
      </c>
      <c r="AJ289">
        <v>0</v>
      </c>
      <c r="AK289">
        <v>0</v>
      </c>
      <c r="AL289">
        <v>0.47559050000000003</v>
      </c>
      <c r="AM289">
        <v>17.189789999999999</v>
      </c>
      <c r="AN289">
        <v>0</v>
      </c>
      <c r="AO289">
        <v>0</v>
      </c>
      <c r="AP289">
        <v>0.47392810000000002</v>
      </c>
      <c r="AQ289">
        <v>17.03115</v>
      </c>
      <c r="AR289">
        <v>0</v>
      </c>
      <c r="AS289">
        <v>0</v>
      </c>
      <c r="AT289">
        <v>0.47223019999999999</v>
      </c>
      <c r="AU289">
        <v>17.42313</v>
      </c>
      <c r="AV289">
        <v>0</v>
      </c>
      <c r="AW289">
        <v>0</v>
      </c>
      <c r="AX289">
        <v>0.47050130000000001</v>
      </c>
      <c r="AY289">
        <v>17.656400000000001</v>
      </c>
      <c r="AZ289">
        <v>0</v>
      </c>
      <c r="BA289">
        <v>0</v>
      </c>
      <c r="BB289">
        <v>0.46876679999999998</v>
      </c>
      <c r="BC289">
        <v>17.797820000000002</v>
      </c>
      <c r="BD289">
        <v>0</v>
      </c>
      <c r="BE289">
        <v>0</v>
      </c>
      <c r="BF289">
        <v>0.46706609999999998</v>
      </c>
      <c r="BG289">
        <v>17.775680000000001</v>
      </c>
      <c r="BH289">
        <v>0</v>
      </c>
      <c r="BI289">
        <v>0</v>
      </c>
      <c r="BJ289">
        <v>0.4653446</v>
      </c>
      <c r="BK289">
        <v>17.421710000000001</v>
      </c>
      <c r="BL289" s="1">
        <v>4.0390610000000001E-28</v>
      </c>
      <c r="BM289" s="1">
        <v>1.6949280000000001E-25</v>
      </c>
      <c r="BN289">
        <v>0.46360059999999997</v>
      </c>
      <c r="BO289">
        <v>16.94004</v>
      </c>
      <c r="BP289" s="1">
        <v>5.3976890000000002E-21</v>
      </c>
      <c r="BQ289" s="1">
        <v>2.258245E-18</v>
      </c>
      <c r="BR289">
        <v>0.46184730000000002</v>
      </c>
      <c r="BS289">
        <v>16.510909999999999</v>
      </c>
      <c r="BT289" s="1">
        <v>3.4883940000000001E-13</v>
      </c>
      <c r="BU289" s="1">
        <v>1.3676029999999999E-10</v>
      </c>
      <c r="BV289">
        <v>0.46011930000000001</v>
      </c>
      <c r="BW289">
        <v>16.56682</v>
      </c>
      <c r="BX289" s="1">
        <v>3.9688480000000002E-9</v>
      </c>
      <c r="BY289" s="1">
        <v>1.43747E-6</v>
      </c>
      <c r="BZ289">
        <v>0.45839950000000002</v>
      </c>
      <c r="CA289">
        <v>17.133659999999999</v>
      </c>
      <c r="CB289" s="1">
        <v>2.4407280000000001E-6</v>
      </c>
      <c r="CC289" s="1">
        <v>8.9357110000000005E-4</v>
      </c>
      <c r="CD289">
        <v>0.45666990000000002</v>
      </c>
      <c r="CE289">
        <v>17.88203</v>
      </c>
      <c r="CF289" s="1">
        <v>3.1449629999999999E-4</v>
      </c>
      <c r="CG289" s="1">
        <v>0.1176029</v>
      </c>
      <c r="CH289">
        <v>0.45490380000000002</v>
      </c>
      <c r="CI289">
        <v>18.470749999999999</v>
      </c>
      <c r="CJ289" s="1">
        <v>1.340035E-2</v>
      </c>
      <c r="CK289">
        <v>5.1180089999999998</v>
      </c>
      <c r="CL289">
        <v>0.45306639999999998</v>
      </c>
      <c r="CM289">
        <v>18.471309999999999</v>
      </c>
      <c r="CN289">
        <v>0.2391829</v>
      </c>
      <c r="CO289">
        <v>93.362650000000002</v>
      </c>
      <c r="CP289">
        <v>0.45112360000000001</v>
      </c>
      <c r="CQ289">
        <v>18.038309999999999</v>
      </c>
      <c r="CR289">
        <v>2.092927</v>
      </c>
      <c r="CS289">
        <v>834.23030000000006</v>
      </c>
      <c r="CT289">
        <v>0.44904909999999998</v>
      </c>
      <c r="CU289">
        <v>17.454719999999998</v>
      </c>
      <c r="CV289">
        <v>10.05782</v>
      </c>
      <c r="CW289">
        <v>4092.49</v>
      </c>
      <c r="CX289">
        <v>0.44673030000000002</v>
      </c>
      <c r="CY289">
        <v>16.943829999999998</v>
      </c>
      <c r="CZ289">
        <v>29.028009999999998</v>
      </c>
      <c r="DA289">
        <v>12042.01</v>
      </c>
      <c r="DB289">
        <v>0.44408219999999998</v>
      </c>
      <c r="DC289">
        <v>16.975180000000002</v>
      </c>
      <c r="DD289">
        <v>54.010179999999998</v>
      </c>
      <c r="DE289">
        <v>22831.39</v>
      </c>
      <c r="DF289">
        <v>0.4411407</v>
      </c>
      <c r="DG289">
        <v>17.454180000000001</v>
      </c>
      <c r="DH289">
        <v>68.868849999999995</v>
      </c>
      <c r="DI289">
        <v>29639.17</v>
      </c>
      <c r="DJ289">
        <v>0.4378341</v>
      </c>
      <c r="DK289">
        <v>17.982089999999999</v>
      </c>
      <c r="DL289">
        <v>63.508339999999997</v>
      </c>
      <c r="DM289">
        <v>27804.86</v>
      </c>
      <c r="DN289">
        <v>0.43389169999999999</v>
      </c>
      <c r="DO289">
        <v>18.475999999999999</v>
      </c>
      <c r="DP289">
        <v>44.299469999999999</v>
      </c>
      <c r="DQ289">
        <v>19724.77</v>
      </c>
      <c r="DR289">
        <v>0.42963050000000003</v>
      </c>
      <c r="DS289">
        <v>18.59798</v>
      </c>
      <c r="DT289">
        <v>24.379180000000002</v>
      </c>
      <c r="DU289">
        <v>11032.3</v>
      </c>
      <c r="DV289">
        <v>0.42520000000000002</v>
      </c>
      <c r="DW289">
        <v>18.388349999999999</v>
      </c>
      <c r="DX289">
        <v>10.98573</v>
      </c>
      <c r="DY289">
        <v>5047.5720000000001</v>
      </c>
      <c r="DZ289">
        <v>0.42061310000000002</v>
      </c>
      <c r="EA289">
        <v>17.98705</v>
      </c>
      <c r="EB289">
        <v>4.1992229999999999</v>
      </c>
      <c r="EC289">
        <v>1957.3789999999999</v>
      </c>
      <c r="ED289">
        <v>0.41589359999999997</v>
      </c>
      <c r="EE289">
        <v>17.515910000000002</v>
      </c>
      <c r="EF289">
        <v>1.422652</v>
      </c>
      <c r="EG289">
        <v>671.14239999999995</v>
      </c>
      <c r="EH289">
        <v>0.41113870000000002</v>
      </c>
      <c r="EI289">
        <v>17.36815</v>
      </c>
      <c r="EJ289" s="1">
        <v>0.4597541</v>
      </c>
      <c r="EK289">
        <v>218.6001</v>
      </c>
      <c r="EL289">
        <v>0.40657470000000001</v>
      </c>
      <c r="EM289">
        <v>17.54308</v>
      </c>
      <c r="EN289" s="1">
        <v>0.1663868</v>
      </c>
      <c r="EO289">
        <v>78.944249999999997</v>
      </c>
      <c r="EP289">
        <v>0.40227499999999999</v>
      </c>
      <c r="EQ289">
        <v>17.954039999999999</v>
      </c>
      <c r="ER289" s="1">
        <v>8.5496550000000004E-2</v>
      </c>
      <c r="ES289">
        <v>40.074950000000001</v>
      </c>
      <c r="ET289">
        <v>0.39797969999999999</v>
      </c>
      <c r="EU289">
        <v>18.405619999999999</v>
      </c>
      <c r="EV289" s="1">
        <v>6.5253240000000004E-2</v>
      </c>
      <c r="EW289">
        <v>30.363219999999998</v>
      </c>
      <c r="EX289">
        <v>0.39372049999999997</v>
      </c>
      <c r="EY289">
        <v>18.527170000000002</v>
      </c>
      <c r="EZ289" s="1">
        <v>6.0976160000000001E-2</v>
      </c>
      <c r="FA289" s="1">
        <v>28.421559999999999</v>
      </c>
      <c r="FB289">
        <v>0.38964989999999999</v>
      </c>
      <c r="FC289">
        <v>18.372499999999999</v>
      </c>
      <c r="FD289" s="1">
        <v>6.011785E-2</v>
      </c>
      <c r="FE289" s="1">
        <v>28.174689999999998</v>
      </c>
      <c r="FF289">
        <v>0.3855731</v>
      </c>
      <c r="FG289">
        <v>18.067710000000002</v>
      </c>
      <c r="FH289" s="1">
        <v>5.9051649999999997E-2</v>
      </c>
      <c r="FI289" s="1">
        <v>27.87012</v>
      </c>
      <c r="FJ289">
        <v>0.38146459999999999</v>
      </c>
      <c r="FK289">
        <v>17.785160000000001</v>
      </c>
      <c r="FL289" s="1">
        <v>5.6859369999999999E-2</v>
      </c>
      <c r="FM289" s="1">
        <v>27.03444</v>
      </c>
      <c r="FN289">
        <v>0.37739479999999997</v>
      </c>
      <c r="FO289">
        <v>18.090530000000001</v>
      </c>
      <c r="FP289" s="1">
        <v>5.3628460000000003E-2</v>
      </c>
      <c r="FQ289" s="1">
        <v>25.685849999999999</v>
      </c>
      <c r="FR289">
        <v>0.37365290000000001</v>
      </c>
      <c r="FS289">
        <v>18.427119999999999</v>
      </c>
      <c r="FT289" s="1">
        <v>4.9761880000000001E-2</v>
      </c>
      <c r="FU289" s="1">
        <v>23.994389999999999</v>
      </c>
      <c r="FV289">
        <v>0.37027149999999998</v>
      </c>
      <c r="FW289">
        <v>18.808430000000001</v>
      </c>
      <c r="FX289" s="1">
        <v>4.560765E-2</v>
      </c>
      <c r="FY289" s="1">
        <v>22.125889999999998</v>
      </c>
      <c r="FZ289">
        <v>0.36719200000000002</v>
      </c>
      <c r="GA289">
        <v>19.01763</v>
      </c>
      <c r="GB289" s="1">
        <v>4.1366460000000001E-2</v>
      </c>
      <c r="GC289" s="1">
        <v>20.180990000000001</v>
      </c>
      <c r="GD289">
        <v>0.36446849999999997</v>
      </c>
      <c r="GE289">
        <v>19.028549999999999</v>
      </c>
      <c r="GF289" s="1">
        <v>3.7125449999999997E-2</v>
      </c>
      <c r="GG289" s="1">
        <v>18.204989999999999</v>
      </c>
      <c r="GH289">
        <v>0.36215049999999999</v>
      </c>
      <c r="GI289">
        <v>18.901409999999998</v>
      </c>
      <c r="GJ289" s="1">
        <v>3.2943020000000003E-2</v>
      </c>
      <c r="GK289" s="1">
        <v>16.225850000000001</v>
      </c>
      <c r="GL289">
        <v>0.36024529999999999</v>
      </c>
      <c r="GM289">
        <v>18.713010000000001</v>
      </c>
      <c r="GN289" s="1">
        <v>2.8911940000000001E-2</v>
      </c>
      <c r="GO289" s="1">
        <v>14.292619999999999</v>
      </c>
      <c r="GP289">
        <v>0.3587071</v>
      </c>
      <c r="GQ289">
        <v>18.603590000000001</v>
      </c>
      <c r="GR289" s="1">
        <v>2.516999E-2</v>
      </c>
      <c r="GS289" s="1">
        <v>12.477040000000001</v>
      </c>
      <c r="GT289">
        <v>0.35749069999999999</v>
      </c>
      <c r="GU289">
        <v>19.103120000000001</v>
      </c>
      <c r="GV289" s="1">
        <v>2.1829640000000001E-2</v>
      </c>
      <c r="GW289" s="1">
        <v>10.845230000000001</v>
      </c>
      <c r="GX289">
        <v>0.35655510000000001</v>
      </c>
      <c r="GY289">
        <v>19.550740000000001</v>
      </c>
      <c r="GZ289" s="1">
        <v>1.89602E-2</v>
      </c>
      <c r="HA289" s="1">
        <v>9.4329710000000002</v>
      </c>
      <c r="HB289">
        <v>0.35585420000000001</v>
      </c>
      <c r="HC289">
        <v>19.987909999999999</v>
      </c>
      <c r="HD289" s="1">
        <v>1.6541119999999999E-2</v>
      </c>
      <c r="HE289" s="1">
        <v>8.2375319999999999</v>
      </c>
      <c r="HF289">
        <v>0.35535670000000003</v>
      </c>
      <c r="HG289">
        <v>20.408349999999999</v>
      </c>
      <c r="HH289" s="1">
        <v>1.4488859999999999E-2</v>
      </c>
      <c r="HI289" s="1">
        <v>7.2205589999999997</v>
      </c>
      <c r="HJ289">
        <v>0.35502830000000002</v>
      </c>
      <c r="HK289">
        <v>20.569179999999999</v>
      </c>
      <c r="HL289" s="1">
        <v>1.267215E-2</v>
      </c>
      <c r="HM289" s="1">
        <v>6.3199740000000002</v>
      </c>
      <c r="HN289">
        <v>0.35483730000000002</v>
      </c>
      <c r="HO289">
        <v>20.37088</v>
      </c>
      <c r="HP289" s="1">
        <v>1.095578E-2</v>
      </c>
      <c r="HQ289" s="1">
        <v>5.469163</v>
      </c>
      <c r="HR289">
        <v>0.35474909999999998</v>
      </c>
      <c r="HS289">
        <v>20.104150000000001</v>
      </c>
      <c r="HT289" s="1">
        <v>9.2601769999999996E-3</v>
      </c>
      <c r="HU289" s="1">
        <v>4.6283250000000002</v>
      </c>
      <c r="HV289">
        <v>0.35473860000000002</v>
      </c>
      <c r="HW289">
        <v>19.841439999999999</v>
      </c>
      <c r="HX289" s="1">
        <v>7.6067929999999997E-3</v>
      </c>
      <c r="HY289" s="1">
        <v>3.8063959999999999</v>
      </c>
      <c r="HZ289">
        <v>0.35479280000000002</v>
      </c>
      <c r="IA289">
        <v>20.12987</v>
      </c>
      <c r="IB289" s="1">
        <v>6.092727E-3</v>
      </c>
      <c r="IC289" s="1">
        <v>3.0513919999999999</v>
      </c>
      <c r="ID289">
        <v>0.35487790000000002</v>
      </c>
      <c r="IE289">
        <v>20.618860000000002</v>
      </c>
      <c r="IF289" s="1">
        <v>4.8242099999999998E-3</v>
      </c>
      <c r="IG289" s="1">
        <v>2.4160949999999999</v>
      </c>
      <c r="IH289">
        <v>0.35498859999999999</v>
      </c>
      <c r="II289">
        <v>21.092490000000002</v>
      </c>
      <c r="IJ289" s="1">
        <v>3.8516090000000002E-3</v>
      </c>
      <c r="IK289" s="1">
        <v>1.9273750000000001</v>
      </c>
      <c r="IL289">
        <v>0.35510180000000002</v>
      </c>
      <c r="IM289">
        <v>21.583580000000001</v>
      </c>
      <c r="IN289" s="1">
        <v>3.1585269999999999E-3</v>
      </c>
      <c r="IO289" s="1">
        <v>1.57806</v>
      </c>
      <c r="IP289">
        <v>0.35520879999999999</v>
      </c>
      <c r="IQ289">
        <v>21.670999999999999</v>
      </c>
      <c r="IR289" s="1">
        <v>2.6840409999999999E-3</v>
      </c>
      <c r="IS289" s="1">
        <v>1.3386549999999999</v>
      </c>
      <c r="IT289">
        <v>0.35531689999999999</v>
      </c>
      <c r="IU289">
        <v>21.497530000000001</v>
      </c>
      <c r="IV289" s="1">
        <v>2.3578869999999999E-3</v>
      </c>
      <c r="IW289" s="1">
        <v>1.1743399999999999</v>
      </c>
      <c r="IX289">
        <v>0.35540959999999999</v>
      </c>
      <c r="IY289">
        <v>21.289819999999999</v>
      </c>
      <c r="IZ289" s="1">
        <v>2.1227820000000001E-3</v>
      </c>
      <c r="JA289" s="1">
        <v>1.0561689999999999</v>
      </c>
      <c r="JB289">
        <v>0.35548849999999999</v>
      </c>
      <c r="JC289">
        <v>21.10595</v>
      </c>
      <c r="JD289" s="1">
        <v>1.9414359999999999E-3</v>
      </c>
      <c r="JE289" s="1">
        <v>0.96526880000000004</v>
      </c>
      <c r="JF289">
        <v>0.3555664</v>
      </c>
      <c r="JG289">
        <v>21.23922</v>
      </c>
      <c r="JH289" s="1">
        <v>1.7939760000000001E-3</v>
      </c>
      <c r="JI289" s="1">
        <v>0.89155260000000003</v>
      </c>
      <c r="JJ289">
        <v>0.3556106</v>
      </c>
      <c r="JK289">
        <v>21.214200000000002</v>
      </c>
      <c r="JL289" s="1">
        <v>1.6717629999999999E-3</v>
      </c>
      <c r="JM289" s="1">
        <v>0.83042400000000005</v>
      </c>
      <c r="JN289">
        <v>0.35566120000000001</v>
      </c>
      <c r="JO289">
        <v>21.313659999999999</v>
      </c>
      <c r="JP289" s="1">
        <v>1.5695520000000001E-3</v>
      </c>
      <c r="JQ289" s="1">
        <v>0.77940489999999996</v>
      </c>
      <c r="JR289">
        <v>0.35569020000000001</v>
      </c>
      <c r="JS289">
        <v>21.162310000000002</v>
      </c>
      <c r="JT289" s="1">
        <v>1.4845780000000001E-3</v>
      </c>
      <c r="JU289" s="1">
        <v>0.73689709999999997</v>
      </c>
      <c r="JV289">
        <v>0.35571000000000003</v>
      </c>
      <c r="JW289">
        <v>20.93938</v>
      </c>
      <c r="JX289" s="1">
        <v>1.414106E-3</v>
      </c>
      <c r="JY289" s="1">
        <v>0.70174060000000005</v>
      </c>
      <c r="JZ289">
        <v>0.35573110000000002</v>
      </c>
      <c r="KA289">
        <v>20.756869999999999</v>
      </c>
      <c r="KB289" s="1">
        <v>1.3568650000000001E-3</v>
      </c>
      <c r="KC289" s="1">
        <v>0.67308749999999995</v>
      </c>
      <c r="KD289">
        <v>0.35573660000000001</v>
      </c>
      <c r="KE289">
        <v>20.607880000000002</v>
      </c>
      <c r="KF289" s="1">
        <v>1.310484E-3</v>
      </c>
      <c r="KG289" s="1">
        <v>0.64993639999999997</v>
      </c>
      <c r="KH289">
        <v>0.3557575</v>
      </c>
      <c r="KI289">
        <v>20.42933</v>
      </c>
      <c r="KJ289" s="1">
        <v>1.271856E-3</v>
      </c>
      <c r="KK289" s="1">
        <v>0.63067200000000001</v>
      </c>
      <c r="KL289">
        <v>0.35575459999999998</v>
      </c>
      <c r="KM289">
        <v>20.610019999999999</v>
      </c>
      <c r="KN289" s="1">
        <v>1.2368259999999999E-3</v>
      </c>
      <c r="KO289" s="1">
        <v>0.61326689999999995</v>
      </c>
      <c r="KP289">
        <v>0.35576410000000003</v>
      </c>
      <c r="KQ289">
        <v>20.474049999999998</v>
      </c>
      <c r="KR289" s="1">
        <v>1.2016049999999999E-3</v>
      </c>
      <c r="KS289" s="1">
        <v>0.59581890000000004</v>
      </c>
      <c r="KT289">
        <v>0.3557632</v>
      </c>
      <c r="KU289">
        <v>20.44211</v>
      </c>
      <c r="KV289" s="1">
        <v>1.164025E-3</v>
      </c>
      <c r="KW289" s="1">
        <v>0.57728740000000001</v>
      </c>
      <c r="KX289">
        <v>0.35576869999999999</v>
      </c>
      <c r="KY289">
        <v>20.445889999999999</v>
      </c>
      <c r="KZ289" s="1">
        <v>1.1240320000000001E-3</v>
      </c>
      <c r="LA289" s="1">
        <v>0.55752040000000003</v>
      </c>
      <c r="LB289">
        <v>0.35576730000000001</v>
      </c>
      <c r="LC289">
        <v>20.381689999999999</v>
      </c>
      <c r="LD289" s="1">
        <v>1.082426E-3</v>
      </c>
      <c r="LE289" s="1">
        <v>0.53693809999999997</v>
      </c>
      <c r="LF289">
        <v>0.35576839999999998</v>
      </c>
      <c r="LG289">
        <v>20.17398</v>
      </c>
      <c r="LH289" s="1">
        <v>1.040504E-3</v>
      </c>
      <c r="LI289" s="1">
        <v>0.51612919999999995</v>
      </c>
      <c r="LJ289">
        <v>0.35577120000000001</v>
      </c>
      <c r="LK289">
        <v>19.92116</v>
      </c>
      <c r="LL289" s="1">
        <v>9.9906780000000002E-4</v>
      </c>
      <c r="LM289" s="1">
        <v>0.49562279999999997</v>
      </c>
      <c r="LN289">
        <v>0.35577209999999998</v>
      </c>
      <c r="LO289">
        <v>19.788160000000001</v>
      </c>
      <c r="LP289" s="1">
        <v>9.5888270000000001E-4</v>
      </c>
      <c r="LQ289" s="1">
        <v>0.4757228</v>
      </c>
      <c r="LR289">
        <v>0.35577219999999998</v>
      </c>
      <c r="LS289">
        <v>20.242450000000002</v>
      </c>
      <c r="LT289" s="1">
        <v>9.2042879999999999E-4</v>
      </c>
      <c r="LU289" s="1">
        <v>0.4566308</v>
      </c>
      <c r="LV289">
        <v>0.35577249999999999</v>
      </c>
      <c r="LW289">
        <v>20.566120000000002</v>
      </c>
      <c r="LX289" s="1">
        <v>8.836289E-4</v>
      </c>
      <c r="LY289" s="1">
        <v>0.43836989999999998</v>
      </c>
      <c r="LZ289">
        <v>0.35577039999999999</v>
      </c>
      <c r="MA289">
        <v>20.914090000000002</v>
      </c>
      <c r="MB289" s="1">
        <v>8.4860760000000002E-4</v>
      </c>
      <c r="MC289" s="1">
        <v>0.4209734</v>
      </c>
      <c r="MD289">
        <v>0.3557708</v>
      </c>
      <c r="ME289">
        <v>21.357759999999999</v>
      </c>
      <c r="MF289" s="1">
        <v>8.151826E-4</v>
      </c>
      <c r="MG289" s="1">
        <v>0.40438770000000002</v>
      </c>
      <c r="MH289">
        <v>0.35576560000000002</v>
      </c>
      <c r="MI289">
        <v>21.43638</v>
      </c>
      <c r="MJ289" s="1">
        <v>7.8323689999999996E-4</v>
      </c>
      <c r="MK289" s="1">
        <v>0.388548</v>
      </c>
      <c r="ML289">
        <v>0.35575810000000002</v>
      </c>
      <c r="MM289">
        <v>21.107109999999999</v>
      </c>
      <c r="MN289" s="1">
        <v>7.5276270000000005E-4</v>
      </c>
      <c r="MO289" s="1">
        <v>0.3734056</v>
      </c>
      <c r="MP289">
        <v>0.35575810000000002</v>
      </c>
      <c r="MQ289">
        <v>20.782710000000002</v>
      </c>
      <c r="MR289" s="1">
        <v>7.2350270000000002E-4</v>
      </c>
      <c r="MS289" s="1">
        <v>0.35890620000000001</v>
      </c>
      <c r="MT289">
        <v>0.3557381</v>
      </c>
      <c r="MU289">
        <v>20.535499999999999</v>
      </c>
      <c r="MV289" s="1">
        <v>6.9558520000000004E-4</v>
      </c>
      <c r="MW289" s="1">
        <v>0.34506300000000001</v>
      </c>
      <c r="MX289">
        <v>0.35570990000000002</v>
      </c>
      <c r="MY289">
        <v>20.913180000000001</v>
      </c>
      <c r="MZ289" s="1">
        <v>6.6903440000000002E-4</v>
      </c>
      <c r="NA289" s="1">
        <v>0.3318933</v>
      </c>
      <c r="NB289">
        <v>0.35566500000000001</v>
      </c>
      <c r="NC289">
        <v>21.383389999999999</v>
      </c>
      <c r="ND289" s="1">
        <v>6.4367950000000004E-4</v>
      </c>
      <c r="NE289" s="1">
        <v>0.31935750000000002</v>
      </c>
      <c r="NF289">
        <v>0.35559800000000003</v>
      </c>
      <c r="NG289">
        <v>21.77722</v>
      </c>
      <c r="NH289" s="1">
        <v>6.1949539999999999E-4</v>
      </c>
      <c r="NI289" s="1">
        <v>0.30739610000000001</v>
      </c>
      <c r="NJ289">
        <v>0.35550979999999999</v>
      </c>
      <c r="NK289">
        <v>22.151050000000001</v>
      </c>
      <c r="NL289" s="1">
        <v>5.9642929999999999E-4</v>
      </c>
      <c r="NM289" s="1">
        <v>0.2959833</v>
      </c>
      <c r="NN289">
        <v>0.35540339999999998</v>
      </c>
      <c r="NO289">
        <v>22.07311</v>
      </c>
      <c r="NP289" s="1">
        <v>5.7443730000000001E-4</v>
      </c>
      <c r="NQ289" s="1">
        <v>0.28511029999999998</v>
      </c>
      <c r="NR289">
        <v>0.35528530000000003</v>
      </c>
      <c r="NS289">
        <v>21.789709999999999</v>
      </c>
      <c r="NT289" s="1">
        <v>5.5346210000000004E-4</v>
      </c>
      <c r="NU289" s="1">
        <v>0.27475110000000003</v>
      </c>
      <c r="NV289">
        <v>0.35512860000000002</v>
      </c>
      <c r="NW289">
        <v>21.502829999999999</v>
      </c>
      <c r="NX289" s="1">
        <v>5.3350909999999997E-4</v>
      </c>
      <c r="NY289" s="1">
        <v>0.26491789999999998</v>
      </c>
      <c r="NZ289">
        <v>0.35497499999999998</v>
      </c>
      <c r="OA289">
        <v>21.29984</v>
      </c>
      <c r="OB289" s="1">
        <v>5.1455770000000004E-4</v>
      </c>
      <c r="OC289" s="1">
        <v>0.25557809999999997</v>
      </c>
      <c r="OD289">
        <v>0.3548019</v>
      </c>
      <c r="OE289">
        <v>21.181629999999998</v>
      </c>
      <c r="OF289" s="1">
        <v>4.9648460000000004E-4</v>
      </c>
      <c r="OG289" s="1">
        <v>0.246666</v>
      </c>
      <c r="OH289">
        <v>0.35462320000000003</v>
      </c>
      <c r="OI289">
        <v>21.427250000000001</v>
      </c>
      <c r="OJ289" s="1">
        <v>4.7918020000000002E-4</v>
      </c>
      <c r="OK289" s="1">
        <v>0.23816109999999999</v>
      </c>
    </row>
    <row r="290" spans="1:401" x14ac:dyDescent="0.35">
      <c r="A290">
        <v>296</v>
      </c>
      <c r="B290" t="s">
        <v>4</v>
      </c>
      <c r="C290" t="s">
        <v>181</v>
      </c>
      <c r="D290" t="s">
        <v>296</v>
      </c>
      <c r="E290">
        <v>890.14089999999999</v>
      </c>
      <c r="F290">
        <v>1.0201750000000001</v>
      </c>
      <c r="G290">
        <v>17.552299999999999</v>
      </c>
      <c r="H290">
        <v>0</v>
      </c>
      <c r="I290">
        <v>0</v>
      </c>
      <c r="J290">
        <v>1.0176190000000001</v>
      </c>
      <c r="K290">
        <v>17.447220000000002</v>
      </c>
      <c r="L290">
        <v>0</v>
      </c>
      <c r="M290">
        <v>0</v>
      </c>
      <c r="N290">
        <v>1.0150410000000001</v>
      </c>
      <c r="O290">
        <v>17.90382</v>
      </c>
      <c r="P290">
        <v>0</v>
      </c>
      <c r="Q290">
        <v>0</v>
      </c>
      <c r="R290">
        <v>1.0124420000000001</v>
      </c>
      <c r="S290">
        <v>18.208570000000002</v>
      </c>
      <c r="T290">
        <v>0</v>
      </c>
      <c r="U290">
        <v>0</v>
      </c>
      <c r="V290">
        <v>1.0097499999999999</v>
      </c>
      <c r="W290">
        <v>18.604399999999998</v>
      </c>
      <c r="X290">
        <v>0</v>
      </c>
      <c r="Y290">
        <v>0</v>
      </c>
      <c r="Z290">
        <v>1.007002</v>
      </c>
      <c r="AA290">
        <v>18.441089999999999</v>
      </c>
      <c r="AB290">
        <v>0</v>
      </c>
      <c r="AC290">
        <v>0</v>
      </c>
      <c r="AD290">
        <v>1.004205</v>
      </c>
      <c r="AE290">
        <v>18.06446</v>
      </c>
      <c r="AF290">
        <v>0</v>
      </c>
      <c r="AG290">
        <v>0</v>
      </c>
      <c r="AH290">
        <v>1.001369</v>
      </c>
      <c r="AI290">
        <v>17.604859999999999</v>
      </c>
      <c r="AJ290">
        <v>0</v>
      </c>
      <c r="AK290">
        <v>0</v>
      </c>
      <c r="AL290">
        <v>0.99842260000000005</v>
      </c>
      <c r="AM290">
        <v>17.210139999999999</v>
      </c>
      <c r="AN290">
        <v>0</v>
      </c>
      <c r="AO290">
        <v>0</v>
      </c>
      <c r="AP290">
        <v>0.99538280000000001</v>
      </c>
      <c r="AQ290">
        <v>17.03707</v>
      </c>
      <c r="AR290">
        <v>0</v>
      </c>
      <c r="AS290">
        <v>0</v>
      </c>
      <c r="AT290">
        <v>0.99230969999999996</v>
      </c>
      <c r="AU290">
        <v>17.42381</v>
      </c>
      <c r="AV290">
        <v>0</v>
      </c>
      <c r="AW290">
        <v>0</v>
      </c>
      <c r="AX290">
        <v>0.98916459999999995</v>
      </c>
      <c r="AY290">
        <v>17.64847</v>
      </c>
      <c r="AZ290">
        <v>0</v>
      </c>
      <c r="BA290">
        <v>0</v>
      </c>
      <c r="BB290">
        <v>0.98602710000000005</v>
      </c>
      <c r="BC290">
        <v>17.80181</v>
      </c>
      <c r="BD290">
        <v>0</v>
      </c>
      <c r="BE290">
        <v>0</v>
      </c>
      <c r="BF290">
        <v>0.9829523</v>
      </c>
      <c r="BG290">
        <v>17.79271</v>
      </c>
      <c r="BH290">
        <v>0</v>
      </c>
      <c r="BI290">
        <v>0</v>
      </c>
      <c r="BJ290">
        <v>0.97985710000000004</v>
      </c>
      <c r="BK290">
        <v>17.44519</v>
      </c>
      <c r="BL290" s="1">
        <v>4.965141E-29</v>
      </c>
      <c r="BM290" s="1">
        <v>1.3105570000000001E-26</v>
      </c>
      <c r="BN290">
        <v>0.97671439999999998</v>
      </c>
      <c r="BO290">
        <v>16.967639999999999</v>
      </c>
      <c r="BP290" s="1">
        <v>3.9744890000000004E-21</v>
      </c>
      <c r="BQ290" s="1">
        <v>9.383367E-19</v>
      </c>
      <c r="BR290">
        <v>0.97355069999999999</v>
      </c>
      <c r="BS290">
        <v>16.532959999999999</v>
      </c>
      <c r="BT290" s="1">
        <v>1.703946E-13</v>
      </c>
      <c r="BU290" s="1">
        <v>3.4126080000000002E-11</v>
      </c>
      <c r="BV290">
        <v>0.9704931</v>
      </c>
      <c r="BW290">
        <v>16.579329999999999</v>
      </c>
      <c r="BX290" s="1">
        <v>2.3461810000000002E-9</v>
      </c>
      <c r="BY290" s="1">
        <v>5.0531839999999999E-7</v>
      </c>
      <c r="BZ290">
        <v>0.96739200000000003</v>
      </c>
      <c r="CA290">
        <v>17.133590000000002</v>
      </c>
      <c r="CB290" s="1">
        <v>1.604859E-6</v>
      </c>
      <c r="CC290" s="1">
        <v>3.611598E-4</v>
      </c>
      <c r="CD290">
        <v>0.96435199999999999</v>
      </c>
      <c r="CE290">
        <v>17.875640000000001</v>
      </c>
      <c r="CF290" s="1">
        <v>2.24086E-4</v>
      </c>
      <c r="CG290" s="1">
        <v>5.2223560000000002E-2</v>
      </c>
      <c r="CH290">
        <v>0.96124500000000002</v>
      </c>
      <c r="CI290">
        <v>18.471430000000002</v>
      </c>
      <c r="CJ290">
        <v>1.0205519999999999E-2</v>
      </c>
      <c r="CK290">
        <v>2.4450750000000001</v>
      </c>
      <c r="CL290">
        <v>0.95802569999999998</v>
      </c>
      <c r="CM290">
        <v>18.483619999999998</v>
      </c>
      <c r="CN290">
        <v>0.19295380000000001</v>
      </c>
      <c r="CO290">
        <v>47.381039999999999</v>
      </c>
      <c r="CP290">
        <v>0.95461090000000004</v>
      </c>
      <c r="CQ290">
        <v>18.068390000000001</v>
      </c>
      <c r="CR290">
        <v>1.776327</v>
      </c>
      <c r="CS290">
        <v>445.7527</v>
      </c>
      <c r="CT290">
        <v>0.95099049999999996</v>
      </c>
      <c r="CU290">
        <v>17.493659999999998</v>
      </c>
      <c r="CV290">
        <v>8.9306769999999993</v>
      </c>
      <c r="CW290">
        <v>2286.5839999999998</v>
      </c>
      <c r="CX290">
        <v>0.94692980000000004</v>
      </c>
      <c r="CY290">
        <v>16.979299999999999</v>
      </c>
      <c r="CZ290">
        <v>26.83971</v>
      </c>
      <c r="DA290">
        <v>6996.8519999999999</v>
      </c>
      <c r="DB290">
        <v>0.94221379999999999</v>
      </c>
      <c r="DC290">
        <v>17.003730000000001</v>
      </c>
      <c r="DD290">
        <v>51.783259999999999</v>
      </c>
      <c r="DE290">
        <v>13731.57</v>
      </c>
      <c r="DF290">
        <v>0.93696049999999997</v>
      </c>
      <c r="DG290">
        <v>17.465589999999999</v>
      </c>
      <c r="DH290">
        <v>68.207419999999999</v>
      </c>
      <c r="DI290">
        <v>18376.46</v>
      </c>
      <c r="DJ290">
        <v>0.93105539999999998</v>
      </c>
      <c r="DK290">
        <v>17.9802</v>
      </c>
      <c r="DL290">
        <v>64.736760000000004</v>
      </c>
      <c r="DM290">
        <v>17704.439999999999</v>
      </c>
      <c r="DN290">
        <v>0.92450739999999998</v>
      </c>
      <c r="DO290">
        <v>18.469100000000001</v>
      </c>
      <c r="DP290">
        <v>46.320929999999997</v>
      </c>
      <c r="DQ290">
        <v>12849.54</v>
      </c>
      <c r="DR290">
        <v>0.91776290000000005</v>
      </c>
      <c r="DS290">
        <v>18.591480000000001</v>
      </c>
      <c r="DT290">
        <v>26.070060000000002</v>
      </c>
      <c r="DU290">
        <v>7328.6059999999998</v>
      </c>
      <c r="DV290">
        <v>0.91072850000000005</v>
      </c>
      <c r="DW290">
        <v>18.391929999999999</v>
      </c>
      <c r="DX290">
        <v>11.97833</v>
      </c>
      <c r="DY290">
        <v>3409.2089999999998</v>
      </c>
      <c r="DZ290">
        <v>0.90342279999999997</v>
      </c>
      <c r="EA290">
        <v>18.004580000000001</v>
      </c>
      <c r="EB290">
        <v>4.6533379999999998</v>
      </c>
      <c r="EC290">
        <v>1340.0530000000001</v>
      </c>
      <c r="ED290">
        <v>0.89591670000000001</v>
      </c>
      <c r="EE290">
        <v>17.541779999999999</v>
      </c>
      <c r="EF290">
        <v>1.5943909999999999</v>
      </c>
      <c r="EG290">
        <v>463.6343</v>
      </c>
      <c r="EH290">
        <v>0.88845779999999996</v>
      </c>
      <c r="EI290">
        <v>17.39913</v>
      </c>
      <c r="EJ290">
        <v>0.51572700000000005</v>
      </c>
      <c r="EK290">
        <v>150.9383</v>
      </c>
      <c r="EL290">
        <v>0.88123609999999997</v>
      </c>
      <c r="EM290">
        <v>17.568549999999998</v>
      </c>
      <c r="EN290" s="1">
        <v>0.18266450000000001</v>
      </c>
      <c r="EO290">
        <v>53.385669999999998</v>
      </c>
      <c r="EP290">
        <v>0.87456199999999995</v>
      </c>
      <c r="EQ290">
        <v>17.966799999999999</v>
      </c>
      <c r="ER290" s="1">
        <v>8.9811879999999997E-2</v>
      </c>
      <c r="ES290">
        <v>25.970410000000001</v>
      </c>
      <c r="ET290">
        <v>0.86802520000000005</v>
      </c>
      <c r="EU290">
        <v>18.40127</v>
      </c>
      <c r="EV290" s="1">
        <v>6.6261840000000002E-2</v>
      </c>
      <c r="EW290">
        <v>19.009499999999999</v>
      </c>
      <c r="EX290">
        <v>0.86154090000000005</v>
      </c>
      <c r="EY290">
        <v>18.512049999999999</v>
      </c>
      <c r="EZ290" s="1">
        <v>6.1154399999999998E-2</v>
      </c>
      <c r="FA290" s="1">
        <v>17.543880000000001</v>
      </c>
      <c r="FB290">
        <v>0.85528749999999998</v>
      </c>
      <c r="FC290">
        <v>18.363389999999999</v>
      </c>
      <c r="FD290" s="1">
        <v>6.0173589999999999E-2</v>
      </c>
      <c r="FE290" s="1">
        <v>17.325150000000001</v>
      </c>
      <c r="FF290">
        <v>0.84896280000000002</v>
      </c>
      <c r="FG290">
        <v>18.06711</v>
      </c>
      <c r="FH290" s="1">
        <v>5.9188900000000003E-2</v>
      </c>
      <c r="FI290" s="1">
        <v>17.13025</v>
      </c>
      <c r="FJ290">
        <v>0.84255329999999995</v>
      </c>
      <c r="FK290">
        <v>17.802299999999999</v>
      </c>
      <c r="FL290" s="1">
        <v>5.7117059999999997E-2</v>
      </c>
      <c r="FM290" s="1">
        <v>16.622820000000001</v>
      </c>
      <c r="FN290">
        <v>0.83632620000000002</v>
      </c>
      <c r="FO290">
        <v>18.12303</v>
      </c>
      <c r="FP290" s="1">
        <v>5.39783E-2</v>
      </c>
      <c r="FQ290" s="1">
        <v>15.79449</v>
      </c>
      <c r="FR290">
        <v>0.83058860000000001</v>
      </c>
      <c r="FS290">
        <v>18.44746</v>
      </c>
      <c r="FT290" s="1">
        <v>5.0163029999999997E-2</v>
      </c>
      <c r="FU290" s="1">
        <v>14.750780000000001</v>
      </c>
      <c r="FV290">
        <v>0.82535559999999997</v>
      </c>
      <c r="FW290">
        <v>18.81399</v>
      </c>
      <c r="FX290" s="1">
        <v>4.6031049999999997E-2</v>
      </c>
      <c r="FY290" s="1">
        <v>13.59699</v>
      </c>
      <c r="FZ290">
        <v>0.82061830000000002</v>
      </c>
      <c r="GA290">
        <v>19.01445</v>
      </c>
      <c r="GB290" s="1">
        <v>4.1795859999999997E-2</v>
      </c>
      <c r="GC290" s="1">
        <v>12.39668</v>
      </c>
      <c r="GD290">
        <v>0.81637890000000002</v>
      </c>
      <c r="GE290">
        <v>19.01493</v>
      </c>
      <c r="GF290" s="1">
        <v>3.7555360000000003E-2</v>
      </c>
      <c r="GG290" s="1">
        <v>11.18153</v>
      </c>
      <c r="GH290">
        <v>0.81278430000000002</v>
      </c>
      <c r="GI290">
        <v>18.88561</v>
      </c>
      <c r="GJ290" s="1">
        <v>3.336691E-2</v>
      </c>
      <c r="GK290" s="1">
        <v>9.9674099999999992</v>
      </c>
      <c r="GL290">
        <v>0.80987929999999997</v>
      </c>
      <c r="GM290">
        <v>18.703279999999999</v>
      </c>
      <c r="GN290" s="1">
        <v>2.9317380000000001E-2</v>
      </c>
      <c r="GO290" s="1">
        <v>8.7812750000000008</v>
      </c>
      <c r="GP290">
        <v>0.80751459999999997</v>
      </c>
      <c r="GQ290">
        <v>18.613060000000001</v>
      </c>
      <c r="GR290" s="1">
        <v>2.554174E-2</v>
      </c>
      <c r="GS290" s="1">
        <v>7.6653950000000002</v>
      </c>
      <c r="GT290">
        <v>0.80566899999999997</v>
      </c>
      <c r="GU290">
        <v>19.137180000000001</v>
      </c>
      <c r="GV290" s="1">
        <v>2.2156579999999999E-2</v>
      </c>
      <c r="GW290" s="1">
        <v>6.6601410000000003</v>
      </c>
      <c r="GX290">
        <v>0.80422309999999997</v>
      </c>
      <c r="GY290">
        <v>19.585380000000001</v>
      </c>
      <c r="GZ290" s="1">
        <v>1.9238660000000001E-2</v>
      </c>
      <c r="HA290" s="1">
        <v>5.7886639999999998</v>
      </c>
      <c r="HB290">
        <v>0.80313259999999997</v>
      </c>
      <c r="HC290">
        <v>20.020050000000001</v>
      </c>
      <c r="HD290" s="1">
        <v>1.6775459999999999E-2</v>
      </c>
      <c r="HE290" s="1">
        <v>5.0507140000000001</v>
      </c>
      <c r="HF290">
        <v>0.80240350000000005</v>
      </c>
      <c r="HG290">
        <v>20.434640000000002</v>
      </c>
      <c r="HH290" s="1">
        <v>1.469032E-2</v>
      </c>
      <c r="HI290" s="1">
        <v>4.4248050000000001</v>
      </c>
      <c r="HJ290">
        <v>0.80190090000000003</v>
      </c>
      <c r="HK290">
        <v>20.569890000000001</v>
      </c>
      <c r="HL290" s="1">
        <v>1.2855200000000001E-2</v>
      </c>
      <c r="HM290" s="1">
        <v>3.874282</v>
      </c>
      <c r="HN290">
        <v>0.80159930000000001</v>
      </c>
      <c r="HO290">
        <v>20.359020000000001</v>
      </c>
      <c r="HP290" s="1">
        <v>1.113304E-2</v>
      </c>
      <c r="HQ290" s="1">
        <v>3.3579599999999998</v>
      </c>
      <c r="HR290">
        <v>0.80146430000000002</v>
      </c>
      <c r="HS290">
        <v>20.100169999999999</v>
      </c>
      <c r="HT290" s="1">
        <v>9.436079E-3</v>
      </c>
      <c r="HU290" s="1">
        <v>2.8492570000000002</v>
      </c>
      <c r="HV290">
        <v>0.80146830000000002</v>
      </c>
      <c r="HW290">
        <v>19.852350000000001</v>
      </c>
      <c r="HX290" s="1">
        <v>7.7752569999999998E-3</v>
      </c>
      <c r="HY290" s="1">
        <v>2.350384</v>
      </c>
      <c r="HZ290">
        <v>0.80152299999999999</v>
      </c>
      <c r="IA290">
        <v>20.1694</v>
      </c>
      <c r="IB290" s="1">
        <v>6.2418229999999996E-3</v>
      </c>
      <c r="IC290" s="1">
        <v>1.8884749999999999</v>
      </c>
      <c r="ID290">
        <v>0.80168600000000001</v>
      </c>
      <c r="IE290">
        <v>20.667590000000001</v>
      </c>
      <c r="IF290" s="1">
        <v>4.9446610000000004E-3</v>
      </c>
      <c r="IG290" s="1">
        <v>1.4961139999999999</v>
      </c>
      <c r="IH290">
        <v>0.80183400000000005</v>
      </c>
      <c r="II290">
        <v>21.13392</v>
      </c>
      <c r="IJ290" s="1">
        <v>3.9408860000000002E-3</v>
      </c>
      <c r="IK290" s="1">
        <v>1.191546</v>
      </c>
      <c r="IL290">
        <v>0.80203999999999998</v>
      </c>
      <c r="IM290">
        <v>21.608879999999999</v>
      </c>
      <c r="IN290" s="1">
        <v>3.2206890000000001E-3</v>
      </c>
      <c r="IO290" s="1">
        <v>0.97238809999999998</v>
      </c>
      <c r="IP290">
        <v>0.8022049</v>
      </c>
      <c r="IQ290">
        <v>21.66854</v>
      </c>
      <c r="IR290" s="1">
        <v>2.7263729999999998E-3</v>
      </c>
      <c r="IS290" s="1">
        <v>0.82180810000000004</v>
      </c>
      <c r="IT290">
        <v>0.80239649999999996</v>
      </c>
      <c r="IU290">
        <v>21.486070000000002</v>
      </c>
      <c r="IV290" s="1">
        <v>2.3873589999999999E-3</v>
      </c>
      <c r="IW290" s="1">
        <v>0.71866410000000003</v>
      </c>
      <c r="IX290">
        <v>0.80253569999999996</v>
      </c>
      <c r="IY290">
        <v>21.287030000000001</v>
      </c>
      <c r="IZ290" s="1">
        <v>2.1446310000000001E-3</v>
      </c>
      <c r="JA290" s="1">
        <v>0.64498310000000003</v>
      </c>
      <c r="JB290">
        <v>0.80264579999999996</v>
      </c>
      <c r="JC290">
        <v>21.115880000000001</v>
      </c>
      <c r="JD290" s="1">
        <v>1.9587179999999999E-3</v>
      </c>
      <c r="JE290" s="1">
        <v>0.58868469999999995</v>
      </c>
      <c r="JF290">
        <v>0.80275510000000005</v>
      </c>
      <c r="JG290">
        <v>21.272010000000002</v>
      </c>
      <c r="JH290" s="1">
        <v>1.8082059999999999E-3</v>
      </c>
      <c r="JI290" s="1">
        <v>0.54323829999999995</v>
      </c>
      <c r="JJ290">
        <v>0.80283079999999996</v>
      </c>
      <c r="JK290">
        <v>21.24577</v>
      </c>
      <c r="JL290" s="1">
        <v>1.683613E-3</v>
      </c>
      <c r="JM290" s="1">
        <v>0.50558000000000003</v>
      </c>
      <c r="JN290">
        <v>0.80291599999999996</v>
      </c>
      <c r="JO290">
        <v>21.343240000000002</v>
      </c>
      <c r="JP290" s="1">
        <v>1.579432E-3</v>
      </c>
      <c r="JQ290" s="1">
        <v>0.4741591</v>
      </c>
      <c r="JR290">
        <v>0.80296160000000005</v>
      </c>
      <c r="JS290">
        <v>21.174250000000001</v>
      </c>
      <c r="JT290" s="1">
        <v>1.4927989999999999E-3</v>
      </c>
      <c r="JU290" s="1">
        <v>0.4479707</v>
      </c>
      <c r="JV290">
        <v>0.80301080000000002</v>
      </c>
      <c r="JW290">
        <v>20.937539999999998</v>
      </c>
      <c r="JX290" s="1">
        <v>1.4208809999999999E-3</v>
      </c>
      <c r="JY290" s="1">
        <v>0.42628969999999999</v>
      </c>
      <c r="JZ290">
        <v>0.80302680000000004</v>
      </c>
      <c r="KA290">
        <v>20.74858</v>
      </c>
      <c r="KB290" s="1">
        <v>1.3623400000000001E-3</v>
      </c>
      <c r="KC290" s="1">
        <v>0.408582</v>
      </c>
      <c r="KD290">
        <v>0.80304940000000002</v>
      </c>
      <c r="KE290">
        <v>20.599430000000002</v>
      </c>
      <c r="KF290" s="1">
        <v>1.3149329999999999E-3</v>
      </c>
      <c r="KG290" s="1">
        <v>0.39427669999999998</v>
      </c>
      <c r="KH290">
        <v>0.80306710000000003</v>
      </c>
      <c r="KI290">
        <v>20.435320000000001</v>
      </c>
      <c r="KJ290" s="1">
        <v>1.275668E-3</v>
      </c>
      <c r="KK290" s="1">
        <v>0.38244899999999998</v>
      </c>
      <c r="KL290">
        <v>0.80304889999999995</v>
      </c>
      <c r="KM290">
        <v>20.645849999999999</v>
      </c>
      <c r="KN290" s="1">
        <v>1.2404149999999999E-3</v>
      </c>
      <c r="KO290" s="1">
        <v>0.37185820000000003</v>
      </c>
      <c r="KP290">
        <v>0.80307499999999998</v>
      </c>
      <c r="KQ290">
        <v>20.509650000000001</v>
      </c>
      <c r="KR290" s="1">
        <v>1.205352E-3</v>
      </c>
      <c r="KS290" s="1">
        <v>0.3613538</v>
      </c>
      <c r="KT290">
        <v>0.80306739999999999</v>
      </c>
      <c r="KU290">
        <v>20.479579999999999</v>
      </c>
      <c r="KV290" s="1">
        <v>1.168035E-3</v>
      </c>
      <c r="KW290" s="1">
        <v>0.35022969999999998</v>
      </c>
      <c r="KX290">
        <v>0.80307260000000003</v>
      </c>
      <c r="KY290">
        <v>20.477460000000001</v>
      </c>
      <c r="KZ290" s="1">
        <v>1.1282779999999999E-3</v>
      </c>
      <c r="LA290" s="1">
        <v>0.33834959999999997</v>
      </c>
      <c r="LB290">
        <v>0.80306710000000003</v>
      </c>
      <c r="LC290">
        <v>20.381730000000001</v>
      </c>
      <c r="LD290" s="1">
        <v>1.0867769999999999E-3</v>
      </c>
      <c r="LE290" s="1">
        <v>0.32593680000000003</v>
      </c>
      <c r="LF290">
        <v>0.80307790000000001</v>
      </c>
      <c r="LG290">
        <v>20.163049999999998</v>
      </c>
      <c r="LH290" s="1">
        <v>1.0448650000000001E-3</v>
      </c>
      <c r="LI290" s="1">
        <v>0.3133571</v>
      </c>
      <c r="LJ290">
        <v>0.80307600000000001</v>
      </c>
      <c r="LK290">
        <v>19.917829999999999</v>
      </c>
      <c r="LL290" s="1">
        <v>1.0033209999999999E-3</v>
      </c>
      <c r="LM290" s="1">
        <v>0.30092760000000002</v>
      </c>
      <c r="LN290">
        <v>0.80308679999999999</v>
      </c>
      <c r="LO290">
        <v>19.80913</v>
      </c>
      <c r="LP290" s="1">
        <v>9.6299220000000004E-4</v>
      </c>
      <c r="LQ290" s="1">
        <v>0.28885189999999999</v>
      </c>
      <c r="LR290">
        <v>0.80308900000000005</v>
      </c>
      <c r="LS290">
        <v>20.29299</v>
      </c>
      <c r="LT290" s="1">
        <v>9.2437140000000003E-4</v>
      </c>
      <c r="LU290" s="1">
        <v>0.2772598</v>
      </c>
      <c r="LV290">
        <v>0.80308789999999997</v>
      </c>
      <c r="LW290">
        <v>20.61234</v>
      </c>
      <c r="LX290" s="1">
        <v>8.873857E-4</v>
      </c>
      <c r="LY290" s="1">
        <v>0.26616309999999999</v>
      </c>
      <c r="LZ290">
        <v>0.80308449999999998</v>
      </c>
      <c r="MA290">
        <v>20.962959999999999</v>
      </c>
      <c r="MB290" s="1">
        <v>8.52186E-4</v>
      </c>
      <c r="MC290" s="1">
        <v>0.25559140000000002</v>
      </c>
      <c r="MD290">
        <v>0.8030853</v>
      </c>
      <c r="ME290">
        <v>21.398489999999999</v>
      </c>
      <c r="MF290" s="1">
        <v>8.1859909999999997E-4</v>
      </c>
      <c r="MG290" s="1">
        <v>0.24551539999999999</v>
      </c>
      <c r="MH290">
        <v>0.80308029999999997</v>
      </c>
      <c r="MI290">
        <v>21.44087</v>
      </c>
      <c r="MJ290" s="1">
        <v>7.8650849999999995E-4</v>
      </c>
      <c r="MK290" s="1">
        <v>0.23589399999999999</v>
      </c>
      <c r="ML290">
        <v>0.80305519999999997</v>
      </c>
      <c r="MM290">
        <v>21.104610000000001</v>
      </c>
      <c r="MN290" s="1">
        <v>7.5588559999999996E-4</v>
      </c>
      <c r="MO290" s="1">
        <v>0.2266958</v>
      </c>
      <c r="MP290">
        <v>0.80306089999999997</v>
      </c>
      <c r="MQ290">
        <v>20.786580000000001</v>
      </c>
      <c r="MR290" s="1">
        <v>7.2648609999999996E-4</v>
      </c>
      <c r="MS290" s="1">
        <v>0.21788959999999999</v>
      </c>
      <c r="MT290">
        <v>0.80302490000000004</v>
      </c>
      <c r="MU290">
        <v>20.556270000000001</v>
      </c>
      <c r="MV290" s="1">
        <v>6.9842660000000003E-4</v>
      </c>
      <c r="MW290" s="1">
        <v>0.2094731</v>
      </c>
      <c r="MX290">
        <v>0.80297719999999995</v>
      </c>
      <c r="MY290">
        <v>20.954989999999999</v>
      </c>
      <c r="MZ290" s="1">
        <v>6.7174379999999998E-4</v>
      </c>
      <c r="NA290" s="1">
        <v>0.20146790000000001</v>
      </c>
      <c r="NB290">
        <v>0.80289549999999998</v>
      </c>
      <c r="NC290">
        <v>21.427530000000001</v>
      </c>
      <c r="ND290" s="1">
        <v>6.4625860000000002E-4</v>
      </c>
      <c r="NE290" s="1">
        <v>0.19384770000000001</v>
      </c>
      <c r="NF290">
        <v>0.80280569999999996</v>
      </c>
      <c r="NG290">
        <v>21.817820000000001</v>
      </c>
      <c r="NH290" s="1">
        <v>6.2196419999999998E-4</v>
      </c>
      <c r="NI290" s="1">
        <v>0.1865763</v>
      </c>
      <c r="NJ290">
        <v>0.80268910000000004</v>
      </c>
      <c r="NK290">
        <v>22.18346</v>
      </c>
      <c r="NL290" s="1">
        <v>5.987869E-4</v>
      </c>
      <c r="NM290" s="1">
        <v>0.17963460000000001</v>
      </c>
      <c r="NN290">
        <v>0.80252789999999996</v>
      </c>
      <c r="NO290">
        <v>22.081219999999998</v>
      </c>
      <c r="NP290" s="1">
        <v>5.7668719999999995E-4</v>
      </c>
      <c r="NQ290" s="1">
        <v>0.1730179</v>
      </c>
      <c r="NR290">
        <v>0.80231459999999999</v>
      </c>
      <c r="NS290">
        <v>21.78877</v>
      </c>
      <c r="NT290" s="1">
        <v>5.5559999999999995E-4</v>
      </c>
      <c r="NU290" s="1">
        <v>0.16671610000000001</v>
      </c>
      <c r="NV290">
        <v>0.802068</v>
      </c>
      <c r="NW290">
        <v>21.504930000000002</v>
      </c>
      <c r="NX290" s="1">
        <v>5.3554030000000003E-4</v>
      </c>
      <c r="NY290" s="1">
        <v>0.16072629999999999</v>
      </c>
      <c r="NZ290">
        <v>0.80181159999999996</v>
      </c>
      <c r="OA290">
        <v>21.307559999999999</v>
      </c>
      <c r="OB290" s="1">
        <v>5.1649029999999998E-4</v>
      </c>
      <c r="OC290" s="1">
        <v>0.15504180000000001</v>
      </c>
      <c r="OD290">
        <v>0.80155160000000003</v>
      </c>
      <c r="OE290">
        <v>21.205100000000002</v>
      </c>
      <c r="OF290" s="1">
        <v>4.9833069999999998E-4</v>
      </c>
      <c r="OG290" s="1">
        <v>0.1496169</v>
      </c>
      <c r="OH290">
        <v>0.80127619999999999</v>
      </c>
      <c r="OI290">
        <v>21.45804</v>
      </c>
      <c r="OJ290" s="1">
        <v>4.8094270000000001E-4</v>
      </c>
      <c r="OK290" s="1">
        <v>0.14443729999999999</v>
      </c>
    </row>
    <row r="291" spans="1:401" x14ac:dyDescent="0.35">
      <c r="A291">
        <v>297</v>
      </c>
      <c r="B291" t="s">
        <v>4</v>
      </c>
      <c r="C291" t="s">
        <v>181</v>
      </c>
      <c r="D291" t="s">
        <v>297</v>
      </c>
      <c r="E291">
        <v>805.94600000000003</v>
      </c>
      <c r="F291">
        <v>1.1010249999999999</v>
      </c>
      <c r="G291">
        <v>17.56653</v>
      </c>
      <c r="H291">
        <v>0</v>
      </c>
      <c r="I291">
        <v>0</v>
      </c>
      <c r="J291">
        <v>1.098093</v>
      </c>
      <c r="K291">
        <v>17.450949999999999</v>
      </c>
      <c r="L291">
        <v>0</v>
      </c>
      <c r="M291">
        <v>0</v>
      </c>
      <c r="N291">
        <v>1.0951070000000001</v>
      </c>
      <c r="O291">
        <v>17.902249999999999</v>
      </c>
      <c r="P291">
        <v>0</v>
      </c>
      <c r="Q291">
        <v>0</v>
      </c>
      <c r="R291">
        <v>1.092103</v>
      </c>
      <c r="S291">
        <v>18.201830000000001</v>
      </c>
      <c r="T291">
        <v>0</v>
      </c>
      <c r="U291">
        <v>0</v>
      </c>
      <c r="V291">
        <v>1.0890010000000001</v>
      </c>
      <c r="W291">
        <v>18.611519999999999</v>
      </c>
      <c r="X291">
        <v>0</v>
      </c>
      <c r="Y291">
        <v>0</v>
      </c>
      <c r="Z291">
        <v>1.085855</v>
      </c>
      <c r="AA291">
        <v>18.456769999999999</v>
      </c>
      <c r="AB291">
        <v>0</v>
      </c>
      <c r="AC291">
        <v>0</v>
      </c>
      <c r="AD291">
        <v>1.0826359999999999</v>
      </c>
      <c r="AE291">
        <v>18.094069999999999</v>
      </c>
      <c r="AF291">
        <v>0</v>
      </c>
      <c r="AG291">
        <v>0</v>
      </c>
      <c r="AH291">
        <v>1.079315</v>
      </c>
      <c r="AI291">
        <v>17.635210000000001</v>
      </c>
      <c r="AJ291">
        <v>0</v>
      </c>
      <c r="AK291">
        <v>0</v>
      </c>
      <c r="AL291">
        <v>1.0759719999999999</v>
      </c>
      <c r="AM291">
        <v>17.230350000000001</v>
      </c>
      <c r="AN291">
        <v>0</v>
      </c>
      <c r="AO291">
        <v>0</v>
      </c>
      <c r="AP291">
        <v>1.0724880000000001</v>
      </c>
      <c r="AQ291">
        <v>17.044429999999998</v>
      </c>
      <c r="AR291">
        <v>0</v>
      </c>
      <c r="AS291">
        <v>0</v>
      </c>
      <c r="AT291">
        <v>1.0689109999999999</v>
      </c>
      <c r="AU291">
        <v>17.426670000000001</v>
      </c>
      <c r="AV291">
        <v>0</v>
      </c>
      <c r="AW291">
        <v>0</v>
      </c>
      <c r="AX291">
        <v>1.0653049999999999</v>
      </c>
      <c r="AY291">
        <v>17.640799999999999</v>
      </c>
      <c r="AZ291">
        <v>0</v>
      </c>
      <c r="BA291">
        <v>0</v>
      </c>
      <c r="BB291">
        <v>1.061698</v>
      </c>
      <c r="BC291">
        <v>17.805669999999999</v>
      </c>
      <c r="BD291">
        <v>0</v>
      </c>
      <c r="BE291">
        <v>0</v>
      </c>
      <c r="BF291">
        <v>1.0581959999999999</v>
      </c>
      <c r="BG291">
        <v>17.808209999999999</v>
      </c>
      <c r="BH291">
        <v>0</v>
      </c>
      <c r="BI291">
        <v>0</v>
      </c>
      <c r="BJ291">
        <v>1.054686</v>
      </c>
      <c r="BK291">
        <v>17.465990000000001</v>
      </c>
      <c r="BL291" s="1">
        <v>6.1387890000000002E-30</v>
      </c>
      <c r="BM291" s="1">
        <v>1.523037E-27</v>
      </c>
      <c r="BN291">
        <v>1.0511159999999999</v>
      </c>
      <c r="BO291">
        <v>16.992889999999999</v>
      </c>
      <c r="BP291" s="1">
        <v>2.978395E-21</v>
      </c>
      <c r="BQ291" s="1">
        <v>6.1794540000000001E-19</v>
      </c>
      <c r="BR291">
        <v>1.047499</v>
      </c>
      <c r="BS291">
        <v>16.55489</v>
      </c>
      <c r="BT291" s="1">
        <v>8.1133749999999997E-14</v>
      </c>
      <c r="BU291" s="1">
        <v>1.3980480000000001E-11</v>
      </c>
      <c r="BV291">
        <v>1.043911</v>
      </c>
      <c r="BW291">
        <v>16.59402</v>
      </c>
      <c r="BX291" s="1">
        <v>1.460865E-9</v>
      </c>
      <c r="BY291" s="1">
        <v>2.8029459999999999E-7</v>
      </c>
      <c r="BZ291">
        <v>1.0403260000000001</v>
      </c>
      <c r="CA291">
        <v>17.135490000000001</v>
      </c>
      <c r="CB291" s="1">
        <v>1.115593E-6</v>
      </c>
      <c r="CC291" s="1">
        <v>2.2627770000000001E-4</v>
      </c>
      <c r="CD291">
        <v>1.036778</v>
      </c>
      <c r="CE291">
        <v>17.873239999999999</v>
      </c>
      <c r="CF291" s="1">
        <v>1.6801270000000001E-4</v>
      </c>
      <c r="CG291" s="1">
        <v>3.5561019999999999E-2</v>
      </c>
      <c r="CH291">
        <v>1.0331779999999999</v>
      </c>
      <c r="CI291">
        <v>18.473299999999998</v>
      </c>
      <c r="CJ291" s="1">
        <v>8.1213480000000005E-3</v>
      </c>
      <c r="CK291">
        <v>1.777547</v>
      </c>
      <c r="CL291">
        <v>1.0294890000000001</v>
      </c>
      <c r="CM291">
        <v>18.49324</v>
      </c>
      <c r="CN291">
        <v>0.161387</v>
      </c>
      <c r="CO291">
        <v>36.38673</v>
      </c>
      <c r="CP291">
        <v>1.0255700000000001</v>
      </c>
      <c r="CQ291">
        <v>18.094360000000002</v>
      </c>
      <c r="CR291">
        <v>1.550799</v>
      </c>
      <c r="CS291">
        <v>358.90969999999999</v>
      </c>
      <c r="CT291">
        <v>1.0214209999999999</v>
      </c>
      <c r="CU291">
        <v>17.529540000000001</v>
      </c>
      <c r="CV291">
        <v>8.0945479999999996</v>
      </c>
      <c r="CW291">
        <v>1919.1130000000001</v>
      </c>
      <c r="CX291">
        <v>1.0167379999999999</v>
      </c>
      <c r="CY291">
        <v>17.014119999999998</v>
      </c>
      <c r="CZ291">
        <v>25.146419999999999</v>
      </c>
      <c r="DA291">
        <v>6092.5069999999996</v>
      </c>
      <c r="DB291">
        <v>1.011296</v>
      </c>
      <c r="DC291">
        <v>17.034690000000001</v>
      </c>
      <c r="DD291">
        <v>49.9649</v>
      </c>
      <c r="DE291">
        <v>12354.98</v>
      </c>
      <c r="DF291">
        <v>1.0052099999999999</v>
      </c>
      <c r="DG291">
        <v>17.481649999999998</v>
      </c>
      <c r="DH291">
        <v>67.55489</v>
      </c>
      <c r="DI291">
        <v>17023.849999999999</v>
      </c>
      <c r="DJ291">
        <v>0.99835569999999996</v>
      </c>
      <c r="DK291">
        <v>17.981529999999999</v>
      </c>
      <c r="DL291">
        <v>65.616550000000004</v>
      </c>
      <c r="DM291">
        <v>16830.830000000002</v>
      </c>
      <c r="DN291">
        <v>0.99080869999999999</v>
      </c>
      <c r="DO291">
        <v>18.465389999999999</v>
      </c>
      <c r="DP291">
        <v>47.922310000000003</v>
      </c>
      <c r="DQ291">
        <v>12499.12</v>
      </c>
      <c r="DR291">
        <v>0.98297140000000005</v>
      </c>
      <c r="DS291">
        <v>18.584810000000001</v>
      </c>
      <c r="DT291">
        <v>27.46078</v>
      </c>
      <c r="DU291">
        <v>7274.1459999999997</v>
      </c>
      <c r="DV291">
        <v>0.97484740000000003</v>
      </c>
      <c r="DW291">
        <v>18.391780000000001</v>
      </c>
      <c r="DX291">
        <v>12.816190000000001</v>
      </c>
      <c r="DY291">
        <v>3443.8180000000002</v>
      </c>
      <c r="DZ291">
        <v>0.9664026</v>
      </c>
      <c r="EA291">
        <v>18.01849</v>
      </c>
      <c r="EB291">
        <v>5.0445719999999996</v>
      </c>
      <c r="EC291">
        <v>1373.769</v>
      </c>
      <c r="ED291">
        <v>0.95773660000000005</v>
      </c>
      <c r="EE291">
        <v>17.56466</v>
      </c>
      <c r="EF291">
        <v>1.744896</v>
      </c>
      <c r="EG291">
        <v>480.41359999999997</v>
      </c>
      <c r="EH291">
        <v>0.94925130000000002</v>
      </c>
      <c r="EI291">
        <v>17.430070000000001</v>
      </c>
      <c r="EJ291">
        <v>0.56547820000000004</v>
      </c>
      <c r="EK291">
        <v>156.74690000000001</v>
      </c>
      <c r="EL291">
        <v>0.94094100000000003</v>
      </c>
      <c r="EM291">
        <v>17.598009999999999</v>
      </c>
      <c r="EN291">
        <v>0.1972978</v>
      </c>
      <c r="EO291">
        <v>54.534889999999997</v>
      </c>
      <c r="EP291">
        <v>0.93312510000000004</v>
      </c>
      <c r="EQ291">
        <v>17.98498</v>
      </c>
      <c r="ER291" s="1">
        <v>9.3730259999999996E-2</v>
      </c>
      <c r="ES291">
        <v>25.517009999999999</v>
      </c>
      <c r="ET291">
        <v>0.92554309999999995</v>
      </c>
      <c r="EU291">
        <v>18.400670000000002</v>
      </c>
      <c r="EV291" s="1">
        <v>6.7190050000000001E-2</v>
      </c>
      <c r="EW291">
        <v>18.050229999999999</v>
      </c>
      <c r="EX291">
        <v>0.91800510000000002</v>
      </c>
      <c r="EY291">
        <v>18.496700000000001</v>
      </c>
      <c r="EZ291" s="1">
        <v>6.1320300000000001E-2</v>
      </c>
      <c r="FA291" s="1">
        <v>16.427859999999999</v>
      </c>
      <c r="FB291">
        <v>0.91065399999999996</v>
      </c>
      <c r="FC291">
        <v>18.35164</v>
      </c>
      <c r="FD291" s="1">
        <v>6.0211899999999999E-2</v>
      </c>
      <c r="FE291" s="1">
        <v>16.173480000000001</v>
      </c>
      <c r="FF291">
        <v>0.90325829999999996</v>
      </c>
      <c r="FG291">
        <v>18.063500000000001</v>
      </c>
      <c r="FH291" s="1">
        <v>5.9287859999999998E-2</v>
      </c>
      <c r="FI291" s="1">
        <v>16.00169</v>
      </c>
      <c r="FJ291">
        <v>0.89572379999999996</v>
      </c>
      <c r="FK291">
        <v>17.8169</v>
      </c>
      <c r="FL291" s="1">
        <v>5.731559E-2</v>
      </c>
      <c r="FM291" s="1">
        <v>15.55283</v>
      </c>
      <c r="FN291">
        <v>0.88839140000000005</v>
      </c>
      <c r="FO291">
        <v>18.159079999999999</v>
      </c>
      <c r="FP291" s="1">
        <v>5.4256760000000001E-2</v>
      </c>
      <c r="FQ291" s="1">
        <v>14.80071</v>
      </c>
      <c r="FR291">
        <v>0.88161149999999999</v>
      </c>
      <c r="FS291">
        <v>18.472020000000001</v>
      </c>
      <c r="FT291" s="1">
        <v>5.0487110000000002E-2</v>
      </c>
      <c r="FU291" s="1">
        <v>13.838469999999999</v>
      </c>
      <c r="FV291">
        <v>0.87543570000000004</v>
      </c>
      <c r="FW291">
        <v>18.823830000000001</v>
      </c>
      <c r="FX291" s="1">
        <v>4.6375960000000001E-2</v>
      </c>
      <c r="FY291" s="1">
        <v>12.766690000000001</v>
      </c>
      <c r="FZ291">
        <v>0.86987170000000003</v>
      </c>
      <c r="GA291">
        <v>19.014130000000002</v>
      </c>
      <c r="GB291" s="1">
        <v>4.2147820000000003E-2</v>
      </c>
      <c r="GC291" s="1">
        <v>11.648350000000001</v>
      </c>
      <c r="GD291">
        <v>0.86489249999999995</v>
      </c>
      <c r="GE291">
        <v>19.001799999999999</v>
      </c>
      <c r="GF291" s="1">
        <v>3.7909569999999997E-2</v>
      </c>
      <c r="GG291" s="1">
        <v>10.51545</v>
      </c>
      <c r="GH291">
        <v>0.8606298</v>
      </c>
      <c r="GI291">
        <v>18.86797</v>
      </c>
      <c r="GJ291" s="1">
        <v>3.3717700000000003E-2</v>
      </c>
      <c r="GK291" s="1">
        <v>9.3828589999999998</v>
      </c>
      <c r="GL291">
        <v>0.85719489999999998</v>
      </c>
      <c r="GM291">
        <v>18.690709999999999</v>
      </c>
      <c r="GN291" s="1">
        <v>2.9654750000000001E-2</v>
      </c>
      <c r="GO291" s="1">
        <v>8.2735380000000003</v>
      </c>
      <c r="GP291">
        <v>0.85441999999999996</v>
      </c>
      <c r="GQ291">
        <v>18.620850000000001</v>
      </c>
      <c r="GR291" s="1">
        <v>2.5852489999999999E-2</v>
      </c>
      <c r="GS291" s="1">
        <v>7.2261300000000004</v>
      </c>
      <c r="GT291">
        <v>0.85221259999999999</v>
      </c>
      <c r="GU291">
        <v>19.17512</v>
      </c>
      <c r="GV291" s="1">
        <v>2.2431090000000001E-2</v>
      </c>
      <c r="GW291" s="1">
        <v>6.2793229999999998</v>
      </c>
      <c r="GX291">
        <v>0.85047530000000005</v>
      </c>
      <c r="GY291">
        <v>19.6252</v>
      </c>
      <c r="GZ291" s="1">
        <v>1.947316E-2</v>
      </c>
      <c r="HA291" s="1">
        <v>5.4558309999999999</v>
      </c>
      <c r="HB291">
        <v>0.84921440000000004</v>
      </c>
      <c r="HC291">
        <v>20.057289999999998</v>
      </c>
      <c r="HD291" s="1">
        <v>1.6973200000000001E-2</v>
      </c>
      <c r="HE291" s="1">
        <v>4.7576239999999999</v>
      </c>
      <c r="HF291">
        <v>0.84833400000000003</v>
      </c>
      <c r="HG291">
        <v>20.466919999999998</v>
      </c>
      <c r="HH291" s="1">
        <v>1.485994E-2</v>
      </c>
      <c r="HI291" s="1">
        <v>4.1666220000000003</v>
      </c>
      <c r="HJ291">
        <v>0.8477131</v>
      </c>
      <c r="HK291">
        <v>20.57253</v>
      </c>
      <c r="HL291" s="1">
        <v>1.3008530000000001E-2</v>
      </c>
      <c r="HM291" s="1">
        <v>3.6494490000000002</v>
      </c>
      <c r="HN291">
        <v>0.84736739999999999</v>
      </c>
      <c r="HO291">
        <v>20.34535</v>
      </c>
      <c r="HP291" s="1">
        <v>1.128094E-2</v>
      </c>
      <c r="HQ291" s="1">
        <v>3.167618</v>
      </c>
      <c r="HR291">
        <v>0.84721519999999995</v>
      </c>
      <c r="HS291">
        <v>20.09121</v>
      </c>
      <c r="HT291" s="1">
        <v>9.5829279999999992E-3</v>
      </c>
      <c r="HU291" s="1">
        <v>2.6944710000000001</v>
      </c>
      <c r="HV291">
        <v>0.84716729999999996</v>
      </c>
      <c r="HW291">
        <v>19.859269999999999</v>
      </c>
      <c r="HX291" s="1">
        <v>7.9165090000000004E-3</v>
      </c>
      <c r="HY291" s="1">
        <v>2.2291620000000001</v>
      </c>
      <c r="HZ291">
        <v>0.84726659999999998</v>
      </c>
      <c r="IA291">
        <v>20.211130000000001</v>
      </c>
      <c r="IB291" s="1">
        <v>6.367742E-3</v>
      </c>
      <c r="IC291" s="1">
        <v>1.795183</v>
      </c>
      <c r="ID291">
        <v>0.84740689999999996</v>
      </c>
      <c r="IE291">
        <v>20.722480000000001</v>
      </c>
      <c r="IF291" s="1">
        <v>5.0470920000000004E-3</v>
      </c>
      <c r="IG291" s="1">
        <v>1.4232309999999999</v>
      </c>
      <c r="IH291">
        <v>0.84762760000000004</v>
      </c>
      <c r="II291">
        <v>21.18122</v>
      </c>
      <c r="IJ291" s="1">
        <v>4.0173149999999996E-3</v>
      </c>
      <c r="IK291" s="1">
        <v>1.1319600000000001</v>
      </c>
      <c r="IL291">
        <v>0.84783019999999998</v>
      </c>
      <c r="IM291">
        <v>21.640709999999999</v>
      </c>
      <c r="IN291" s="1">
        <v>3.2741570000000002E-3</v>
      </c>
      <c r="IO291" s="1">
        <v>0.92097600000000002</v>
      </c>
      <c r="IP291">
        <v>0.84801139999999997</v>
      </c>
      <c r="IQ291">
        <v>21.666830000000001</v>
      </c>
      <c r="IR291" s="1">
        <v>2.7627559999999999E-3</v>
      </c>
      <c r="IS291" s="1">
        <v>0.77552549999999998</v>
      </c>
      <c r="IT291">
        <v>0.84823329999999997</v>
      </c>
      <c r="IU291">
        <v>21.472549999999998</v>
      </c>
      <c r="IV291" s="1">
        <v>2.412628E-3</v>
      </c>
      <c r="IW291" s="1">
        <v>0.67608520000000005</v>
      </c>
      <c r="IX291">
        <v>0.84839900000000001</v>
      </c>
      <c r="IY291">
        <v>21.28058</v>
      </c>
      <c r="IZ291" s="1">
        <v>2.1632790000000002E-3</v>
      </c>
      <c r="JA291" s="1">
        <v>0.60545530000000003</v>
      </c>
      <c r="JB291">
        <v>0.84855369999999997</v>
      </c>
      <c r="JC291">
        <v>21.123180000000001</v>
      </c>
      <c r="JD291" s="1">
        <v>1.9733929999999999E-3</v>
      </c>
      <c r="JE291" s="1">
        <v>0.55185130000000004</v>
      </c>
      <c r="JF291">
        <v>0.84867009999999998</v>
      </c>
      <c r="JG291">
        <v>21.306470000000001</v>
      </c>
      <c r="JH291" s="1">
        <v>1.8202400000000001E-3</v>
      </c>
      <c r="JI291" s="1">
        <v>0.5087585</v>
      </c>
      <c r="JJ291">
        <v>0.84876079999999998</v>
      </c>
      <c r="JK291">
        <v>21.2774</v>
      </c>
      <c r="JL291" s="1">
        <v>1.6936270000000001E-3</v>
      </c>
      <c r="JM291" s="1">
        <v>0.47312189999999998</v>
      </c>
      <c r="JN291">
        <v>0.84886740000000005</v>
      </c>
      <c r="JO291">
        <v>21.373899999999999</v>
      </c>
      <c r="JP291" s="1">
        <v>1.58781E-3</v>
      </c>
      <c r="JQ291" s="1">
        <v>0.44340220000000002</v>
      </c>
      <c r="JR291">
        <v>0.84891609999999995</v>
      </c>
      <c r="JS291">
        <v>21.186530000000001</v>
      </c>
      <c r="JT291" s="1">
        <v>1.4997509999999999E-3</v>
      </c>
      <c r="JU291" s="1">
        <v>0.41860760000000002</v>
      </c>
      <c r="JV291">
        <v>0.84894849999999999</v>
      </c>
      <c r="JW291">
        <v>20.934329999999999</v>
      </c>
      <c r="JX291" s="1">
        <v>1.4266260000000001E-3</v>
      </c>
      <c r="JY291" s="1">
        <v>0.39807189999999998</v>
      </c>
      <c r="JZ291">
        <v>0.84899899999999995</v>
      </c>
      <c r="KA291">
        <v>20.739699999999999</v>
      </c>
      <c r="KB291" s="1">
        <v>1.3669909999999999E-3</v>
      </c>
      <c r="KC291" s="1">
        <v>0.38126019999999999</v>
      </c>
      <c r="KD291">
        <v>0.84902409999999995</v>
      </c>
      <c r="KE291">
        <v>20.58869</v>
      </c>
      <c r="KF291" s="1">
        <v>1.3187069999999999E-3</v>
      </c>
      <c r="KG291" s="1">
        <v>0.36768089999999998</v>
      </c>
      <c r="KH291">
        <v>0.84903030000000002</v>
      </c>
      <c r="KI291">
        <v>20.437139999999999</v>
      </c>
      <c r="KJ291" s="1">
        <v>1.278859E-3</v>
      </c>
      <c r="KK291" s="1">
        <v>0.35650739999999997</v>
      </c>
      <c r="KL291">
        <v>0.84903130000000004</v>
      </c>
      <c r="KM291">
        <v>20.68365</v>
      </c>
      <c r="KN291" s="1">
        <v>1.2434239999999999E-3</v>
      </c>
      <c r="KO291" s="1">
        <v>0.34659099999999998</v>
      </c>
      <c r="KP291">
        <v>0.8490548</v>
      </c>
      <c r="KQ291">
        <v>20.544599999999999</v>
      </c>
      <c r="KR291" s="1">
        <v>1.208462E-3</v>
      </c>
      <c r="KS291" s="1">
        <v>0.33686070000000001</v>
      </c>
      <c r="KT291">
        <v>0.84903930000000005</v>
      </c>
      <c r="KU291">
        <v>20.5197</v>
      </c>
      <c r="KV291" s="1">
        <v>1.1713520000000001E-3</v>
      </c>
      <c r="KW291" s="1">
        <v>0.32658409999999999</v>
      </c>
      <c r="KX291">
        <v>0.8490489</v>
      </c>
      <c r="KY291">
        <v>20.511240000000001</v>
      </c>
      <c r="KZ291" s="1">
        <v>1.1318050000000001E-3</v>
      </c>
      <c r="LA291" s="1">
        <v>0.31561349999999999</v>
      </c>
      <c r="LB291">
        <v>0.84904900000000005</v>
      </c>
      <c r="LC291">
        <v>20.382960000000001</v>
      </c>
      <c r="LD291" s="1">
        <v>1.090405E-3</v>
      </c>
      <c r="LE291" s="1">
        <v>0.30410609999999999</v>
      </c>
      <c r="LF291">
        <v>0.84905560000000002</v>
      </c>
      <c r="LG291">
        <v>20.149899999999999</v>
      </c>
      <c r="LH291" s="1">
        <v>1.048499E-3</v>
      </c>
      <c r="LI291" s="1">
        <v>0.29241689999999998</v>
      </c>
      <c r="LJ291">
        <v>0.84906150000000002</v>
      </c>
      <c r="LK291">
        <v>19.910029999999999</v>
      </c>
      <c r="LL291" s="1">
        <v>1.0068830000000001E-3</v>
      </c>
      <c r="LM291" s="1">
        <v>0.28084130000000002</v>
      </c>
      <c r="LN291">
        <v>0.84906899999999996</v>
      </c>
      <c r="LO291">
        <v>19.828130000000002</v>
      </c>
      <c r="LP291" s="1">
        <v>9.6643059999999999E-4</v>
      </c>
      <c r="LQ291" s="1">
        <v>0.26957940000000002</v>
      </c>
      <c r="LR291">
        <v>0.84906230000000005</v>
      </c>
      <c r="LS291">
        <v>20.347249999999999</v>
      </c>
      <c r="LT291" s="1">
        <v>9.276617E-4</v>
      </c>
      <c r="LU291" s="1">
        <v>0.25875949999999998</v>
      </c>
      <c r="LV291">
        <v>0.84907029999999994</v>
      </c>
      <c r="LW291">
        <v>20.66216</v>
      </c>
      <c r="LX291" s="1">
        <v>8.9053120000000003E-4</v>
      </c>
      <c r="LY291" s="1">
        <v>0.2483976</v>
      </c>
      <c r="LZ291">
        <v>0.84906729999999997</v>
      </c>
      <c r="MA291">
        <v>21.01595</v>
      </c>
      <c r="MB291" s="1">
        <v>8.5518189999999998E-4</v>
      </c>
      <c r="MC291" s="1">
        <v>0.23852380000000001</v>
      </c>
      <c r="MD291">
        <v>0.8490683</v>
      </c>
      <c r="ME291">
        <v>21.445920000000001</v>
      </c>
      <c r="MF291" s="1">
        <v>8.2145969999999999E-4</v>
      </c>
      <c r="MG291" s="1">
        <v>0.22911490000000001</v>
      </c>
      <c r="MH291">
        <v>0.84905839999999999</v>
      </c>
      <c r="MI291">
        <v>21.447199999999999</v>
      </c>
      <c r="MJ291" s="1">
        <v>7.8923899999999996E-4</v>
      </c>
      <c r="MK291" s="1">
        <v>0.2201313</v>
      </c>
      <c r="ML291">
        <v>0.84903289999999998</v>
      </c>
      <c r="MM291">
        <v>21.09836</v>
      </c>
      <c r="MN291" s="1">
        <v>7.5849510000000001E-4</v>
      </c>
      <c r="MO291" s="1">
        <v>0.21153859999999999</v>
      </c>
      <c r="MP291">
        <v>0.84900739999999997</v>
      </c>
      <c r="MQ291">
        <v>20.78661</v>
      </c>
      <c r="MR291" s="1">
        <v>7.2897490000000005E-4</v>
      </c>
      <c r="MS291" s="1">
        <v>0.20331920000000001</v>
      </c>
      <c r="MT291">
        <v>0.84900310000000001</v>
      </c>
      <c r="MU291">
        <v>20.575320000000001</v>
      </c>
      <c r="MV291" s="1">
        <v>7.0080510000000002E-4</v>
      </c>
      <c r="MW291" s="1">
        <v>0.19545899999999999</v>
      </c>
      <c r="MX291">
        <v>0.84896159999999998</v>
      </c>
      <c r="MY291">
        <v>20.999949999999998</v>
      </c>
      <c r="MZ291" s="1">
        <v>6.7401220000000005E-4</v>
      </c>
      <c r="NA291" s="1">
        <v>0.1879807</v>
      </c>
      <c r="NB291">
        <v>0.84886980000000001</v>
      </c>
      <c r="NC291">
        <v>21.477589999999999</v>
      </c>
      <c r="ND291" s="1">
        <v>6.484215E-4</v>
      </c>
      <c r="NE291" s="1">
        <v>0.18086369999999999</v>
      </c>
      <c r="NF291">
        <v>0.84874550000000004</v>
      </c>
      <c r="NG291">
        <v>21.863689999999998</v>
      </c>
      <c r="NH291" s="1">
        <v>6.2402750000000004E-4</v>
      </c>
      <c r="NI291" s="1">
        <v>0.17407020000000001</v>
      </c>
      <c r="NJ291">
        <v>0.84858999999999996</v>
      </c>
      <c r="NK291">
        <v>22.22146</v>
      </c>
      <c r="NL291" s="1">
        <v>6.007613E-4</v>
      </c>
      <c r="NM291" s="1">
        <v>0.1675905</v>
      </c>
      <c r="NN291">
        <v>0.84841509999999998</v>
      </c>
      <c r="NO291">
        <v>22.089259999999999</v>
      </c>
      <c r="NP291" s="1">
        <v>5.7856949999999998E-4</v>
      </c>
      <c r="NQ291" s="1">
        <v>0.1614109</v>
      </c>
      <c r="NR291">
        <v>0.84817410000000004</v>
      </c>
      <c r="NS291">
        <v>21.78576</v>
      </c>
      <c r="NT291" s="1">
        <v>5.573838E-4</v>
      </c>
      <c r="NU291" s="1">
        <v>0.15551789999999999</v>
      </c>
      <c r="NV291">
        <v>0.84791249999999996</v>
      </c>
      <c r="NW291">
        <v>21.504639999999998</v>
      </c>
      <c r="NX291" s="1">
        <v>5.3724000000000003E-4</v>
      </c>
      <c r="NY291" s="1">
        <v>0.14991940000000001</v>
      </c>
      <c r="NZ291">
        <v>0.84762190000000004</v>
      </c>
      <c r="OA291">
        <v>21.312629999999999</v>
      </c>
      <c r="OB291" s="1">
        <v>5.1810560000000003E-4</v>
      </c>
      <c r="OC291" s="1">
        <v>0.1446076</v>
      </c>
      <c r="OD291">
        <v>0.84730209999999995</v>
      </c>
      <c r="OE291">
        <v>21.225480000000001</v>
      </c>
      <c r="OF291" s="1">
        <v>4.9987190000000002E-4</v>
      </c>
      <c r="OG291" s="1">
        <v>0.1395382</v>
      </c>
      <c r="OH291">
        <v>0.84700450000000005</v>
      </c>
      <c r="OI291">
        <v>21.492380000000001</v>
      </c>
      <c r="OJ291" s="1">
        <v>4.8241959999999998E-4</v>
      </c>
      <c r="OK291" s="1">
        <v>0.1347023</v>
      </c>
    </row>
    <row r="292" spans="1:401" x14ac:dyDescent="0.35">
      <c r="A292">
        <v>298</v>
      </c>
      <c r="B292" t="s">
        <v>4</v>
      </c>
      <c r="C292" t="s">
        <v>181</v>
      </c>
      <c r="D292" t="s">
        <v>298</v>
      </c>
      <c r="E292">
        <v>876.78160000000003</v>
      </c>
      <c r="F292">
        <v>0.94828820000000003</v>
      </c>
      <c r="G292">
        <v>17.581530000000001</v>
      </c>
      <c r="H292">
        <v>0</v>
      </c>
      <c r="I292">
        <v>0</v>
      </c>
      <c r="J292">
        <v>0.94604239999999995</v>
      </c>
      <c r="K292">
        <v>17.457059999999998</v>
      </c>
      <c r="L292">
        <v>0</v>
      </c>
      <c r="M292">
        <v>0</v>
      </c>
      <c r="N292">
        <v>0.94381289999999995</v>
      </c>
      <c r="O292">
        <v>17.903569999999998</v>
      </c>
      <c r="P292">
        <v>0</v>
      </c>
      <c r="Q292">
        <v>0</v>
      </c>
      <c r="R292">
        <v>0.94149289999999997</v>
      </c>
      <c r="S292">
        <v>18.196339999999999</v>
      </c>
      <c r="T292">
        <v>0</v>
      </c>
      <c r="U292">
        <v>0</v>
      </c>
      <c r="V292">
        <v>0.93916560000000004</v>
      </c>
      <c r="W292">
        <v>18.618569999999998</v>
      </c>
      <c r="X292">
        <v>0</v>
      </c>
      <c r="Y292">
        <v>0</v>
      </c>
      <c r="Z292">
        <v>0.93673830000000002</v>
      </c>
      <c r="AA292">
        <v>18.471810000000001</v>
      </c>
      <c r="AB292">
        <v>0</v>
      </c>
      <c r="AC292">
        <v>0</v>
      </c>
      <c r="AD292">
        <v>0.93430449999999998</v>
      </c>
      <c r="AE292">
        <v>18.123930000000001</v>
      </c>
      <c r="AF292">
        <v>0</v>
      </c>
      <c r="AG292">
        <v>0</v>
      </c>
      <c r="AH292">
        <v>0.93180810000000003</v>
      </c>
      <c r="AI292">
        <v>17.666930000000001</v>
      </c>
      <c r="AJ292">
        <v>0</v>
      </c>
      <c r="AK292">
        <v>0</v>
      </c>
      <c r="AL292">
        <v>0.92923339999999999</v>
      </c>
      <c r="AM292">
        <v>17.251999999999999</v>
      </c>
      <c r="AN292">
        <v>0</v>
      </c>
      <c r="AO292">
        <v>0</v>
      </c>
      <c r="AP292">
        <v>0.92657299999999998</v>
      </c>
      <c r="AQ292">
        <v>17.05358</v>
      </c>
      <c r="AR292">
        <v>0</v>
      </c>
      <c r="AS292">
        <v>0</v>
      </c>
      <c r="AT292">
        <v>0.92385519999999999</v>
      </c>
      <c r="AU292">
        <v>17.431360000000002</v>
      </c>
      <c r="AV292">
        <v>0</v>
      </c>
      <c r="AW292">
        <v>0</v>
      </c>
      <c r="AX292">
        <v>0.92112229999999995</v>
      </c>
      <c r="AY292">
        <v>17.63334</v>
      </c>
      <c r="AZ292">
        <v>0</v>
      </c>
      <c r="BA292">
        <v>0</v>
      </c>
      <c r="BB292">
        <v>0.9184312</v>
      </c>
      <c r="BC292">
        <v>17.809550000000002</v>
      </c>
      <c r="BD292">
        <v>0</v>
      </c>
      <c r="BE292">
        <v>0</v>
      </c>
      <c r="BF292">
        <v>0.91585649999999996</v>
      </c>
      <c r="BG292">
        <v>17.82377</v>
      </c>
      <c r="BH292">
        <v>0</v>
      </c>
      <c r="BI292">
        <v>0</v>
      </c>
      <c r="BJ292">
        <v>0.91327709999999995</v>
      </c>
      <c r="BK292">
        <v>17.486129999999999</v>
      </c>
      <c r="BL292" s="1">
        <v>9.8451099999999999E-31</v>
      </c>
      <c r="BM292" s="1">
        <v>2.8377560000000001E-28</v>
      </c>
      <c r="BN292">
        <v>0.91062520000000002</v>
      </c>
      <c r="BO292">
        <v>17.018270000000001</v>
      </c>
      <c r="BP292" s="1">
        <v>2.0579589999999999E-21</v>
      </c>
      <c r="BQ292" s="1">
        <v>4.6897579999999998E-19</v>
      </c>
      <c r="BR292">
        <v>0.90795780000000004</v>
      </c>
      <c r="BS292">
        <v>16.578109999999999</v>
      </c>
      <c r="BT292" s="1">
        <v>3.3321609999999998E-14</v>
      </c>
      <c r="BU292" s="1">
        <v>6.6297519999999996E-12</v>
      </c>
      <c r="BV292">
        <v>0.90529170000000003</v>
      </c>
      <c r="BW292">
        <v>16.61112</v>
      </c>
      <c r="BX292" s="1">
        <v>8.4661810000000003E-10</v>
      </c>
      <c r="BY292" s="1">
        <v>1.860476E-7</v>
      </c>
      <c r="BZ292">
        <v>0.90261820000000004</v>
      </c>
      <c r="CA292">
        <v>17.14142</v>
      </c>
      <c r="CB292" s="1">
        <v>7.3617250000000002E-7</v>
      </c>
      <c r="CC292" s="1">
        <v>1.7106479999999999E-4</v>
      </c>
      <c r="CD292">
        <v>0.90004119999999999</v>
      </c>
      <c r="CE292">
        <v>17.874420000000001</v>
      </c>
      <c r="CF292" s="1">
        <v>1.209864E-4</v>
      </c>
      <c r="CG292" s="1">
        <v>2.9362920000000001E-2</v>
      </c>
      <c r="CH292">
        <v>0.89746729999999997</v>
      </c>
      <c r="CI292">
        <v>18.47663</v>
      </c>
      <c r="CJ292" s="1">
        <v>6.2594399999999998E-3</v>
      </c>
      <c r="CK292">
        <v>1.5725499999999999</v>
      </c>
      <c r="CL292">
        <v>0.89473409999999998</v>
      </c>
      <c r="CM292">
        <v>18.50188</v>
      </c>
      <c r="CN292">
        <v>0.13161349999999999</v>
      </c>
      <c r="CO292">
        <v>34.099879999999999</v>
      </c>
      <c r="CP292">
        <v>0.89182320000000004</v>
      </c>
      <c r="CQ292">
        <v>18.1191</v>
      </c>
      <c r="CR292">
        <v>1.327512</v>
      </c>
      <c r="CS292">
        <v>353.45909999999998</v>
      </c>
      <c r="CT292">
        <v>0.88874500000000001</v>
      </c>
      <c r="CU292">
        <v>17.565860000000001</v>
      </c>
      <c r="CV292">
        <v>7.2284750000000004</v>
      </c>
      <c r="CW292">
        <v>1973.8969999999999</v>
      </c>
      <c r="CX292">
        <v>0.88525620000000005</v>
      </c>
      <c r="CY292">
        <v>17.05104</v>
      </c>
      <c r="CZ292">
        <v>23.31099</v>
      </c>
      <c r="DA292">
        <v>6511.777</v>
      </c>
      <c r="DB292">
        <v>0.88118280000000004</v>
      </c>
      <c r="DC292">
        <v>17.069959999999998</v>
      </c>
      <c r="DD292">
        <v>47.88082</v>
      </c>
      <c r="DE292">
        <v>13663.43</v>
      </c>
      <c r="DF292">
        <v>0.87663469999999999</v>
      </c>
      <c r="DG292">
        <v>17.503219999999999</v>
      </c>
      <c r="DH292">
        <v>66.675129999999996</v>
      </c>
      <c r="DI292">
        <v>19406.2</v>
      </c>
      <c r="DJ292">
        <v>0.87151869999999998</v>
      </c>
      <c r="DK292">
        <v>17.98687</v>
      </c>
      <c r="DL292">
        <v>66.475430000000003</v>
      </c>
      <c r="DM292">
        <v>19706.72</v>
      </c>
      <c r="DN292">
        <v>0.86585749999999995</v>
      </c>
      <c r="DO292">
        <v>18.46566</v>
      </c>
      <c r="DP292">
        <v>49.68938</v>
      </c>
      <c r="DQ292">
        <v>14986.49</v>
      </c>
      <c r="DR292">
        <v>0.86001859999999997</v>
      </c>
      <c r="DS292">
        <v>18.578330000000001</v>
      </c>
      <c r="DT292">
        <v>29.060870000000001</v>
      </c>
      <c r="DU292">
        <v>8904.7649999999994</v>
      </c>
      <c r="DV292">
        <v>0.85397239999999996</v>
      </c>
      <c r="DW292">
        <v>18.389790000000001</v>
      </c>
      <c r="DX292">
        <v>13.80673</v>
      </c>
      <c r="DY292">
        <v>4292.66</v>
      </c>
      <c r="DZ292">
        <v>0.84769589999999995</v>
      </c>
      <c r="EA292">
        <v>18.03079</v>
      </c>
      <c r="EB292">
        <v>5.5168860000000004</v>
      </c>
      <c r="EC292">
        <v>1738.5229999999999</v>
      </c>
      <c r="ED292">
        <v>0.84129889999999996</v>
      </c>
      <c r="EE292">
        <v>17.58719</v>
      </c>
      <c r="EF292">
        <v>1.9297059999999999</v>
      </c>
      <c r="EG292">
        <v>614.76419999999996</v>
      </c>
      <c r="EH292">
        <v>0.83523420000000004</v>
      </c>
      <c r="EI292">
        <v>17.463789999999999</v>
      </c>
      <c r="EJ292">
        <v>0.62740720000000005</v>
      </c>
      <c r="EK292">
        <v>201.17169999999999</v>
      </c>
      <c r="EL292">
        <v>0.82930499999999996</v>
      </c>
      <c r="EM292">
        <v>17.63327</v>
      </c>
      <c r="EN292" s="1">
        <v>0.21570829999999999</v>
      </c>
      <c r="EO292">
        <v>68.945800000000006</v>
      </c>
      <c r="EP292">
        <v>0.82365750000000004</v>
      </c>
      <c r="EQ292">
        <v>18.008379999999999</v>
      </c>
      <c r="ER292" s="1">
        <v>9.8702910000000005E-2</v>
      </c>
      <c r="ES292">
        <v>31.020119999999999</v>
      </c>
      <c r="ET292">
        <v>0.81834620000000002</v>
      </c>
      <c r="EU292">
        <v>18.402619999999999</v>
      </c>
      <c r="EV292" s="1">
        <v>6.8380960000000005E-2</v>
      </c>
      <c r="EW292">
        <v>21.138549999999999</v>
      </c>
      <c r="EX292">
        <v>0.81294599999999995</v>
      </c>
      <c r="EY292">
        <v>18.481349999999999</v>
      </c>
      <c r="EZ292" s="1">
        <v>6.153376E-2</v>
      </c>
      <c r="FA292" s="1">
        <v>18.925450000000001</v>
      </c>
      <c r="FB292">
        <v>0.80765469999999995</v>
      </c>
      <c r="FC292">
        <v>18.33792</v>
      </c>
      <c r="FD292" s="1">
        <v>6.024649E-2</v>
      </c>
      <c r="FE292" s="1">
        <v>18.554359999999999</v>
      </c>
      <c r="FF292">
        <v>0.80233500000000002</v>
      </c>
      <c r="FG292">
        <v>18.05753</v>
      </c>
      <c r="FH292" s="1">
        <v>5.9380589999999997E-2</v>
      </c>
      <c r="FI292" s="1">
        <v>18.358989999999999</v>
      </c>
      <c r="FJ292">
        <v>0.79685660000000003</v>
      </c>
      <c r="FK292">
        <v>17.830359999999999</v>
      </c>
      <c r="FL292" s="1">
        <v>5.7519720000000003E-2</v>
      </c>
      <c r="FM292" s="1">
        <v>17.865590000000001</v>
      </c>
      <c r="FN292">
        <v>0.79149700000000001</v>
      </c>
      <c r="FO292">
        <v>18.200150000000001</v>
      </c>
      <c r="FP292" s="1">
        <v>5.455434E-2</v>
      </c>
      <c r="FQ292" s="1">
        <v>17.02178</v>
      </c>
      <c r="FR292">
        <v>0.78658099999999997</v>
      </c>
      <c r="FS292">
        <v>18.50187</v>
      </c>
      <c r="FT292" s="1">
        <v>5.084106E-2</v>
      </c>
      <c r="FU292" s="1">
        <v>15.927910000000001</v>
      </c>
      <c r="FV292">
        <v>0.78212939999999997</v>
      </c>
      <c r="FW292">
        <v>18.839169999999999</v>
      </c>
      <c r="FX292" s="1">
        <v>4.6757050000000001E-2</v>
      </c>
      <c r="FY292" s="1">
        <v>14.70148</v>
      </c>
      <c r="FZ292">
        <v>0.77807979999999999</v>
      </c>
      <c r="GA292">
        <v>19.016660000000002</v>
      </c>
      <c r="GB292" s="1">
        <v>4.2539069999999998E-2</v>
      </c>
      <c r="GC292" s="1">
        <v>13.41888</v>
      </c>
      <c r="GD292">
        <v>0.77448930000000005</v>
      </c>
      <c r="GE292">
        <v>18.988890000000001</v>
      </c>
      <c r="GF292" s="1">
        <v>3.8304930000000001E-2</v>
      </c>
      <c r="GG292" s="1">
        <v>12.12013</v>
      </c>
      <c r="GH292">
        <v>0.77142230000000001</v>
      </c>
      <c r="GI292">
        <v>18.848120000000002</v>
      </c>
      <c r="GJ292" s="1">
        <v>3.4110920000000003E-2</v>
      </c>
      <c r="GK292" s="1">
        <v>10.822039999999999</v>
      </c>
      <c r="GL292">
        <v>0.76904439999999996</v>
      </c>
      <c r="GM292">
        <v>18.675229999999999</v>
      </c>
      <c r="GN292" s="1">
        <v>3.003513E-2</v>
      </c>
      <c r="GO292" s="1">
        <v>9.5484480000000005</v>
      </c>
      <c r="GP292">
        <v>0.76712369999999996</v>
      </c>
      <c r="GQ292">
        <v>18.627220000000001</v>
      </c>
      <c r="GR292" s="1">
        <v>2.6204950000000001E-2</v>
      </c>
      <c r="GS292" s="1">
        <v>8.3426449999999992</v>
      </c>
      <c r="GT292">
        <v>0.76558300000000001</v>
      </c>
      <c r="GU292">
        <v>19.21818</v>
      </c>
      <c r="GV292" s="1">
        <v>2.2743929999999999E-2</v>
      </c>
      <c r="GW292" s="1">
        <v>7.2491260000000004</v>
      </c>
      <c r="GX292">
        <v>0.76441060000000005</v>
      </c>
      <c r="GY292">
        <v>19.671720000000001</v>
      </c>
      <c r="GZ292" s="1">
        <v>1.9741350000000001E-2</v>
      </c>
      <c r="HA292" s="1">
        <v>6.2954410000000003</v>
      </c>
      <c r="HB292">
        <v>0.76356049999999998</v>
      </c>
      <c r="HC292">
        <v>20.100860000000001</v>
      </c>
      <c r="HD292" s="1">
        <v>1.7199559999999999E-2</v>
      </c>
      <c r="HE292" s="1">
        <v>5.4860350000000002</v>
      </c>
      <c r="HF292">
        <v>0.76293999999999995</v>
      </c>
      <c r="HG292">
        <v>20.50573</v>
      </c>
      <c r="HH292" s="1">
        <v>1.5053540000000001E-2</v>
      </c>
      <c r="HI292" s="1">
        <v>4.8021729999999998</v>
      </c>
      <c r="HJ292">
        <v>0.7625324</v>
      </c>
      <c r="HK292">
        <v>20.577549999999999</v>
      </c>
      <c r="HL292" s="1">
        <v>1.3182660000000001E-2</v>
      </c>
      <c r="HM292" s="1">
        <v>4.2068709999999996</v>
      </c>
      <c r="HN292">
        <v>0.76229460000000004</v>
      </c>
      <c r="HO292">
        <v>20.32958</v>
      </c>
      <c r="HP292" s="1">
        <v>1.144802E-2</v>
      </c>
      <c r="HQ292" s="1">
        <v>3.656282</v>
      </c>
      <c r="HR292">
        <v>0.76218339999999996</v>
      </c>
      <c r="HS292">
        <v>20.078620000000001</v>
      </c>
      <c r="HT292" s="1">
        <v>9.7488430000000001E-3</v>
      </c>
      <c r="HU292" s="1">
        <v>3.1178400000000002</v>
      </c>
      <c r="HV292">
        <v>0.76219800000000004</v>
      </c>
      <c r="HW292">
        <v>19.862590000000001</v>
      </c>
      <c r="HX292" s="1">
        <v>8.0769359999999998E-3</v>
      </c>
      <c r="HY292" s="1">
        <v>2.587008</v>
      </c>
      <c r="HZ292">
        <v>0.76227020000000001</v>
      </c>
      <c r="IA292">
        <v>20.256409999999999</v>
      </c>
      <c r="IB292" s="1">
        <v>6.5119879999999998E-3</v>
      </c>
      <c r="IC292" s="1">
        <v>2.088552</v>
      </c>
      <c r="ID292">
        <v>0.76239369999999995</v>
      </c>
      <c r="IE292">
        <v>20.78548</v>
      </c>
      <c r="IF292" s="1">
        <v>5.1654470000000001E-3</v>
      </c>
      <c r="IG292" s="1">
        <v>1.657357</v>
      </c>
      <c r="IH292">
        <v>0.76253099999999996</v>
      </c>
      <c r="II292">
        <v>21.235710000000001</v>
      </c>
      <c r="IJ292" s="1">
        <v>4.1063050000000002E-3</v>
      </c>
      <c r="IK292" s="1">
        <v>1.316657</v>
      </c>
      <c r="IL292">
        <v>0.76267560000000001</v>
      </c>
      <c r="IM292">
        <v>21.679919999999999</v>
      </c>
      <c r="IN292" s="1">
        <v>3.3367090000000002E-3</v>
      </c>
      <c r="IO292" s="1">
        <v>1.068068</v>
      </c>
      <c r="IP292">
        <v>0.76283440000000002</v>
      </c>
      <c r="IQ292">
        <v>21.666740000000001</v>
      </c>
      <c r="IR292" s="1">
        <v>2.8053750000000001E-3</v>
      </c>
      <c r="IS292" s="1">
        <v>0.89606090000000005</v>
      </c>
      <c r="IT292">
        <v>0.76297349999999997</v>
      </c>
      <c r="IU292">
        <v>21.456869999999999</v>
      </c>
      <c r="IV292" s="1">
        <v>2.442114E-3</v>
      </c>
      <c r="IW292" s="1">
        <v>0.77861860000000005</v>
      </c>
      <c r="IX292">
        <v>0.76309859999999996</v>
      </c>
      <c r="IY292">
        <v>21.271139999999999</v>
      </c>
      <c r="IZ292" s="1">
        <v>2.184891E-3</v>
      </c>
      <c r="JA292" s="1">
        <v>0.69565759999999999</v>
      </c>
      <c r="JB292">
        <v>0.76317299999999999</v>
      </c>
      <c r="JC292">
        <v>21.128139999999998</v>
      </c>
      <c r="JD292" s="1">
        <v>1.9902829999999998E-3</v>
      </c>
      <c r="JE292" s="1">
        <v>0.63314429999999999</v>
      </c>
      <c r="JF292">
        <v>0.76329420000000003</v>
      </c>
      <c r="JG292">
        <v>21.343689999999999</v>
      </c>
      <c r="JH292" s="1">
        <v>1.834083E-3</v>
      </c>
      <c r="JI292" s="1">
        <v>0.58312920000000001</v>
      </c>
      <c r="JJ292">
        <v>0.76333019999999996</v>
      </c>
      <c r="JK292">
        <v>21.310890000000001</v>
      </c>
      <c r="JL292" s="1">
        <v>1.705135E-3</v>
      </c>
      <c r="JM292" s="1">
        <v>0.54184659999999996</v>
      </c>
      <c r="JN292">
        <v>0.76338569999999994</v>
      </c>
      <c r="JO292">
        <v>21.407299999999999</v>
      </c>
      <c r="JP292" s="1">
        <v>1.5974240000000001E-3</v>
      </c>
      <c r="JQ292" s="1">
        <v>0.50742620000000005</v>
      </c>
      <c r="JR292">
        <v>0.76342370000000004</v>
      </c>
      <c r="JS292">
        <v>21.200340000000001</v>
      </c>
      <c r="JT292" s="1">
        <v>1.50774E-3</v>
      </c>
      <c r="JU292" s="1">
        <v>0.47870430000000003</v>
      </c>
      <c r="JV292">
        <v>0.76346539999999996</v>
      </c>
      <c r="JW292">
        <v>20.930499999999999</v>
      </c>
      <c r="JX292" s="1">
        <v>1.4332220000000001E-3</v>
      </c>
      <c r="JY292" s="1">
        <v>0.45488849999999997</v>
      </c>
      <c r="JZ292">
        <v>0.76350790000000002</v>
      </c>
      <c r="KA292">
        <v>20.729590000000002</v>
      </c>
      <c r="KB292" s="1">
        <v>1.3723470000000001E-3</v>
      </c>
      <c r="KC292" s="1">
        <v>0.43537090000000001</v>
      </c>
      <c r="KD292">
        <v>0.7635345</v>
      </c>
      <c r="KE292">
        <v>20.575559999999999</v>
      </c>
      <c r="KF292" s="1">
        <v>1.323049E-3</v>
      </c>
      <c r="KG292" s="1">
        <v>0.41959619999999997</v>
      </c>
      <c r="KH292">
        <v>0.76350549999999995</v>
      </c>
      <c r="KI292">
        <v>20.436430000000001</v>
      </c>
      <c r="KJ292" s="1">
        <v>1.282505E-3</v>
      </c>
      <c r="KK292" s="1">
        <v>0.40665610000000002</v>
      </c>
      <c r="KL292">
        <v>0.76353530000000003</v>
      </c>
      <c r="KM292">
        <v>20.72484</v>
      </c>
      <c r="KN292" s="1">
        <v>1.2468309999999999E-3</v>
      </c>
      <c r="KO292" s="1">
        <v>0.39528609999999997</v>
      </c>
      <c r="KP292">
        <v>0.76352609999999999</v>
      </c>
      <c r="KQ292">
        <v>20.58109</v>
      </c>
      <c r="KR292" s="1">
        <v>1.211946E-3</v>
      </c>
      <c r="KS292" s="1">
        <v>0.38424560000000002</v>
      </c>
      <c r="KT292">
        <v>0.76353000000000004</v>
      </c>
      <c r="KU292">
        <v>20.564319999999999</v>
      </c>
      <c r="KV292" s="1">
        <v>1.1750720000000001E-3</v>
      </c>
      <c r="KW292" s="1">
        <v>0.37263109999999999</v>
      </c>
      <c r="KX292">
        <v>0.76351159999999996</v>
      </c>
      <c r="KY292">
        <v>20.548220000000001</v>
      </c>
      <c r="KZ292" s="1">
        <v>1.135765E-3</v>
      </c>
      <c r="LA292" s="1">
        <v>0.36023179999999999</v>
      </c>
      <c r="LB292">
        <v>0.76352509999999996</v>
      </c>
      <c r="LC292">
        <v>20.386040000000001</v>
      </c>
      <c r="LD292" s="1">
        <v>1.094504E-3</v>
      </c>
      <c r="LE292" s="1">
        <v>0.3471976</v>
      </c>
      <c r="LF292">
        <v>0.76352750000000003</v>
      </c>
      <c r="LG292">
        <v>20.134830000000001</v>
      </c>
      <c r="LH292" s="1">
        <v>1.0526089999999999E-3</v>
      </c>
      <c r="LI292" s="1">
        <v>0.33390300000000001</v>
      </c>
      <c r="LJ292">
        <v>0.76352989999999998</v>
      </c>
      <c r="LK292">
        <v>19.898849999999999</v>
      </c>
      <c r="LL292" s="1">
        <v>1.010913E-3</v>
      </c>
      <c r="LM292" s="1">
        <v>0.32072000000000001</v>
      </c>
      <c r="LN292">
        <v>0.7635345</v>
      </c>
      <c r="LO292">
        <v>19.84573</v>
      </c>
      <c r="LP292" s="1">
        <v>9.7032520000000003E-4</v>
      </c>
      <c r="LQ292" s="1">
        <v>0.3078687</v>
      </c>
      <c r="LR292">
        <v>0.76353000000000004</v>
      </c>
      <c r="LS292">
        <v>20.407260000000001</v>
      </c>
      <c r="LT292" s="1">
        <v>9.313956E-4</v>
      </c>
      <c r="LU292" s="1">
        <v>0.29550939999999998</v>
      </c>
      <c r="LV292">
        <v>0.76353590000000005</v>
      </c>
      <c r="LW292">
        <v>20.718299999999999</v>
      </c>
      <c r="LX292" s="1">
        <v>8.9409709999999998E-4</v>
      </c>
      <c r="LY292" s="1">
        <v>0.28367160000000002</v>
      </c>
      <c r="LZ292">
        <v>0.76353329999999997</v>
      </c>
      <c r="MA292">
        <v>21.075119999999998</v>
      </c>
      <c r="MB292" s="1">
        <v>8.5857849999999999E-4</v>
      </c>
      <c r="MC292" s="1">
        <v>0.27238630000000003</v>
      </c>
      <c r="MD292">
        <v>0.7635345</v>
      </c>
      <c r="ME292">
        <v>21.50141</v>
      </c>
      <c r="MF292" s="1">
        <v>8.247021E-4</v>
      </c>
      <c r="MG292" s="1">
        <v>0.2616349</v>
      </c>
      <c r="MH292">
        <v>0.76352189999999998</v>
      </c>
      <c r="MI292">
        <v>21.456569999999999</v>
      </c>
      <c r="MJ292" s="1">
        <v>7.9233030000000005E-4</v>
      </c>
      <c r="MK292" s="1">
        <v>0.25136829999999999</v>
      </c>
      <c r="ML292">
        <v>0.76353499999999996</v>
      </c>
      <c r="MM292">
        <v>21.08943</v>
      </c>
      <c r="MN292" s="1">
        <v>7.6145740000000003E-4</v>
      </c>
      <c r="MO292" s="1">
        <v>0.24154800000000001</v>
      </c>
      <c r="MP292">
        <v>0.76351009999999997</v>
      </c>
      <c r="MQ292">
        <v>20.7851</v>
      </c>
      <c r="MR292" s="1">
        <v>7.3180109999999995E-4</v>
      </c>
      <c r="MS292" s="1">
        <v>0.2321531</v>
      </c>
      <c r="MT292">
        <v>0.76349009999999995</v>
      </c>
      <c r="MU292">
        <v>20.59329</v>
      </c>
      <c r="MV292" s="1">
        <v>7.0350429999999997E-4</v>
      </c>
      <c r="MW292" s="1">
        <v>0.22317770000000001</v>
      </c>
      <c r="MX292">
        <v>0.76345949999999996</v>
      </c>
      <c r="MY292">
        <v>21.04975</v>
      </c>
      <c r="MZ292" s="1">
        <v>6.7657999999999998E-4</v>
      </c>
      <c r="NA292" s="1">
        <v>0.21462909999999999</v>
      </c>
      <c r="NB292">
        <v>0.76339290000000004</v>
      </c>
      <c r="NC292">
        <v>21.535419999999998</v>
      </c>
      <c r="ND292" s="1">
        <v>6.5087330000000005E-4</v>
      </c>
      <c r="NE292" s="1">
        <v>0.20649380000000001</v>
      </c>
      <c r="NF292">
        <v>0.7633335</v>
      </c>
      <c r="NG292">
        <v>21.916599999999999</v>
      </c>
      <c r="NH292" s="1">
        <v>6.2636769999999998E-4</v>
      </c>
      <c r="NI292" s="1">
        <v>0.1987276</v>
      </c>
      <c r="NJ292">
        <v>0.76321519999999998</v>
      </c>
      <c r="NK292">
        <v>22.266690000000001</v>
      </c>
      <c r="NL292" s="1">
        <v>6.0299599999999996E-4</v>
      </c>
      <c r="NM292" s="1">
        <v>0.1913164</v>
      </c>
      <c r="NN292">
        <v>0.7630612</v>
      </c>
      <c r="NO292">
        <v>22.098420000000001</v>
      </c>
      <c r="NP292" s="1">
        <v>5.8069600000000001E-4</v>
      </c>
      <c r="NQ292" s="1">
        <v>0.18425259999999999</v>
      </c>
      <c r="NR292">
        <v>0.76290950000000002</v>
      </c>
      <c r="NS292">
        <v>21.780940000000001</v>
      </c>
      <c r="NT292" s="1">
        <v>5.5940530000000001E-4</v>
      </c>
      <c r="NU292" s="1">
        <v>0.17750969999999999</v>
      </c>
      <c r="NV292">
        <v>0.76272130000000005</v>
      </c>
      <c r="NW292">
        <v>21.50243</v>
      </c>
      <c r="NX292" s="1">
        <v>5.3916510000000001E-4</v>
      </c>
      <c r="NY292" s="1">
        <v>0.17110359999999999</v>
      </c>
      <c r="NZ292">
        <v>0.76249049999999996</v>
      </c>
      <c r="OA292">
        <v>21.31598</v>
      </c>
      <c r="OB292" s="1">
        <v>5.1993530000000001E-4</v>
      </c>
      <c r="OC292" s="1">
        <v>0.1650247</v>
      </c>
      <c r="OD292">
        <v>0.76228669999999998</v>
      </c>
      <c r="OE292">
        <v>21.244129999999998</v>
      </c>
      <c r="OF292" s="1">
        <v>5.0161909999999995E-4</v>
      </c>
      <c r="OG292" s="1">
        <v>0.15922729999999999</v>
      </c>
      <c r="OH292">
        <v>0.76204170000000004</v>
      </c>
      <c r="OI292">
        <v>21.5318</v>
      </c>
      <c r="OJ292" s="1">
        <v>4.8408899999999999E-4</v>
      </c>
      <c r="OK292" s="1">
        <v>0.1536952</v>
      </c>
    </row>
    <row r="293" spans="1:401" x14ac:dyDescent="0.35">
      <c r="A293">
        <v>299</v>
      </c>
      <c r="B293" t="s">
        <v>4</v>
      </c>
      <c r="C293" t="s">
        <v>181</v>
      </c>
      <c r="D293" t="s">
        <v>299</v>
      </c>
      <c r="E293">
        <v>909.84939999999995</v>
      </c>
      <c r="F293">
        <v>0.95459090000000002</v>
      </c>
      <c r="G293">
        <v>17.599740000000001</v>
      </c>
      <c r="H293">
        <v>0</v>
      </c>
      <c r="I293">
        <v>0</v>
      </c>
      <c r="J293">
        <v>0.95239980000000002</v>
      </c>
      <c r="K293">
        <v>17.465579999999999</v>
      </c>
      <c r="L293">
        <v>0</v>
      </c>
      <c r="M293">
        <v>0</v>
      </c>
      <c r="N293">
        <v>0.95015070000000001</v>
      </c>
      <c r="O293">
        <v>17.908670000000001</v>
      </c>
      <c r="P293">
        <v>0</v>
      </c>
      <c r="Q293">
        <v>0</v>
      </c>
      <c r="R293">
        <v>0.94787999999999994</v>
      </c>
      <c r="S293">
        <v>18.19125</v>
      </c>
      <c r="T293">
        <v>0</v>
      </c>
      <c r="U293">
        <v>0</v>
      </c>
      <c r="V293">
        <v>0.94555180000000005</v>
      </c>
      <c r="W293">
        <v>18.6264</v>
      </c>
      <c r="X293">
        <v>0</v>
      </c>
      <c r="Y293">
        <v>0</v>
      </c>
      <c r="Z293">
        <v>0.94318590000000002</v>
      </c>
      <c r="AA293">
        <v>18.48789</v>
      </c>
      <c r="AB293">
        <v>0</v>
      </c>
      <c r="AC293">
        <v>0</v>
      </c>
      <c r="AD293">
        <v>0.94078839999999997</v>
      </c>
      <c r="AE293">
        <v>18.157450000000001</v>
      </c>
      <c r="AF293">
        <v>0</v>
      </c>
      <c r="AG293">
        <v>0</v>
      </c>
      <c r="AH293">
        <v>0.93832519999999997</v>
      </c>
      <c r="AI293">
        <v>17.7041</v>
      </c>
      <c r="AJ293">
        <v>0</v>
      </c>
      <c r="AK293">
        <v>0</v>
      </c>
      <c r="AL293">
        <v>0.9357936</v>
      </c>
      <c r="AM293">
        <v>17.278359999999999</v>
      </c>
      <c r="AN293">
        <v>0</v>
      </c>
      <c r="AO293">
        <v>0</v>
      </c>
      <c r="AP293">
        <v>0.93319439999999998</v>
      </c>
      <c r="AQ293">
        <v>17.065899999999999</v>
      </c>
      <c r="AR293">
        <v>0</v>
      </c>
      <c r="AS293">
        <v>0</v>
      </c>
      <c r="AT293">
        <v>0.93051309999999998</v>
      </c>
      <c r="AU293">
        <v>17.438479999999998</v>
      </c>
      <c r="AV293">
        <v>0</v>
      </c>
      <c r="AW293">
        <v>0</v>
      </c>
      <c r="AX293">
        <v>0.92785390000000001</v>
      </c>
      <c r="AY293">
        <v>17.625889999999998</v>
      </c>
      <c r="AZ293">
        <v>0</v>
      </c>
      <c r="BA293">
        <v>0</v>
      </c>
      <c r="BB293">
        <v>0.92526699999999995</v>
      </c>
      <c r="BC293">
        <v>17.81307</v>
      </c>
      <c r="BD293">
        <v>0</v>
      </c>
      <c r="BE293">
        <v>0</v>
      </c>
      <c r="BF293">
        <v>0.92285110000000004</v>
      </c>
      <c r="BG293">
        <v>17.841470000000001</v>
      </c>
      <c r="BH293">
        <v>0</v>
      </c>
      <c r="BI293">
        <v>0</v>
      </c>
      <c r="BJ293">
        <v>0.92038209999999998</v>
      </c>
      <c r="BK293">
        <v>17.508009999999999</v>
      </c>
      <c r="BL293" s="1">
        <v>1.1728609999999999E-31</v>
      </c>
      <c r="BM293" s="1">
        <v>3.7334859999999999E-29</v>
      </c>
      <c r="BN293">
        <v>0.91790340000000004</v>
      </c>
      <c r="BO293">
        <v>17.047000000000001</v>
      </c>
      <c r="BP293" s="1">
        <v>1.247579E-21</v>
      </c>
      <c r="BQ293" s="1">
        <v>2.9029610000000001E-19</v>
      </c>
      <c r="BR293">
        <v>0.91538600000000003</v>
      </c>
      <c r="BS293">
        <v>16.605499999999999</v>
      </c>
      <c r="BT293" s="1">
        <v>1.178488E-14</v>
      </c>
      <c r="BU293" s="1">
        <v>2.5049619999999998E-12</v>
      </c>
      <c r="BV293">
        <v>0.91286330000000004</v>
      </c>
      <c r="BW293">
        <v>16.633050000000001</v>
      </c>
      <c r="BX293" s="1">
        <v>4.5673970000000002E-10</v>
      </c>
      <c r="BY293" s="1">
        <v>1.0692709999999999E-7</v>
      </c>
      <c r="BZ293">
        <v>0.91036070000000002</v>
      </c>
      <c r="CA293">
        <v>17.15249</v>
      </c>
      <c r="CB293" s="1">
        <v>4.6037609999999998E-7</v>
      </c>
      <c r="CC293" s="1">
        <v>1.144895E-4</v>
      </c>
      <c r="CD293">
        <v>0.90783460000000005</v>
      </c>
      <c r="CE293">
        <v>17.879359999999998</v>
      </c>
      <c r="CF293" s="1">
        <v>8.3451739999999995E-5</v>
      </c>
      <c r="CG293" s="1">
        <v>2.176399E-2</v>
      </c>
      <c r="CH293">
        <v>0.90522100000000005</v>
      </c>
      <c r="CI293">
        <v>18.481729999999999</v>
      </c>
      <c r="CJ293" s="1">
        <v>4.6581519999999996E-3</v>
      </c>
      <c r="CK293">
        <v>1.2622040000000001</v>
      </c>
      <c r="CL293">
        <v>0.90246630000000005</v>
      </c>
      <c r="CM293">
        <v>18.51042</v>
      </c>
      <c r="CN293">
        <v>0.1043251</v>
      </c>
      <c r="CO293">
        <v>29.25356</v>
      </c>
      <c r="CP293">
        <v>0.89958950000000004</v>
      </c>
      <c r="CQ293">
        <v>18.14508</v>
      </c>
      <c r="CR293">
        <v>1.1109720000000001</v>
      </c>
      <c r="CS293">
        <v>321.1739</v>
      </c>
      <c r="CT293">
        <v>0.89646040000000005</v>
      </c>
      <c r="CU293">
        <v>17.606940000000002</v>
      </c>
      <c r="CV293">
        <v>6.3434900000000001</v>
      </c>
      <c r="CW293">
        <v>1886.55</v>
      </c>
      <c r="CX293">
        <v>0.89298040000000001</v>
      </c>
      <c r="CY293">
        <v>17.094180000000001</v>
      </c>
      <c r="CZ293">
        <v>21.336030000000001</v>
      </c>
      <c r="DA293">
        <v>6509.25</v>
      </c>
      <c r="DB293">
        <v>0.88891209999999998</v>
      </c>
      <c r="DC293">
        <v>17.113489999999999</v>
      </c>
      <c r="DD293">
        <v>45.497329999999998</v>
      </c>
      <c r="DE293">
        <v>14216.26</v>
      </c>
      <c r="DF293">
        <v>0.88435350000000001</v>
      </c>
      <c r="DG293">
        <v>17.53322</v>
      </c>
      <c r="DH293">
        <v>65.508300000000006</v>
      </c>
      <c r="DI293">
        <v>20927.099999999999</v>
      </c>
      <c r="DJ293">
        <v>0.8792354</v>
      </c>
      <c r="DK293">
        <v>17.996639999999999</v>
      </c>
      <c r="DL293">
        <v>67.278570000000002</v>
      </c>
      <c r="DM293">
        <v>21937.1</v>
      </c>
      <c r="DN293">
        <v>0.87356129999999999</v>
      </c>
      <c r="DO293">
        <v>18.468830000000001</v>
      </c>
      <c r="DP293">
        <v>51.637450000000001</v>
      </c>
      <c r="DQ293">
        <v>17162.060000000001</v>
      </c>
      <c r="DR293">
        <v>0.86778489999999997</v>
      </c>
      <c r="DS293">
        <v>18.571300000000001</v>
      </c>
      <c r="DT293">
        <v>30.913419999999999</v>
      </c>
      <c r="DU293">
        <v>10455.209999999999</v>
      </c>
      <c r="DV293">
        <v>0.86173409999999995</v>
      </c>
      <c r="DW293">
        <v>18.385110000000001</v>
      </c>
      <c r="DX293">
        <v>14.98963</v>
      </c>
      <c r="DY293">
        <v>5150.9380000000001</v>
      </c>
      <c r="DZ293">
        <v>0.85550789999999999</v>
      </c>
      <c r="EA293">
        <v>18.042449999999999</v>
      </c>
      <c r="EB293">
        <v>6.0945010000000002</v>
      </c>
      <c r="EC293">
        <v>2124.973</v>
      </c>
      <c r="ED293">
        <v>0.84926080000000004</v>
      </c>
      <c r="EE293">
        <v>17.61205</v>
      </c>
      <c r="EF293">
        <v>2.160107</v>
      </c>
      <c r="EG293">
        <v>761.97739999999999</v>
      </c>
      <c r="EH293">
        <v>0.84359910000000005</v>
      </c>
      <c r="EI293">
        <v>17.503869999999999</v>
      </c>
      <c r="EJ293">
        <v>0.70581309999999997</v>
      </c>
      <c r="EK293">
        <v>250.7492</v>
      </c>
      <c r="EL293">
        <v>0.83796820000000005</v>
      </c>
      <c r="EM293">
        <v>17.677009999999999</v>
      </c>
      <c r="EN293">
        <v>0.2393045</v>
      </c>
      <c r="EO293">
        <v>84.747659999999996</v>
      </c>
      <c r="EP293">
        <v>0.83270690000000003</v>
      </c>
      <c r="EQ293">
        <v>18.03809</v>
      </c>
      <c r="ER293" s="1">
        <v>0.1051528</v>
      </c>
      <c r="ES293">
        <v>36.52111</v>
      </c>
      <c r="ET293">
        <v>0.82755040000000002</v>
      </c>
      <c r="EU293">
        <v>18.40887</v>
      </c>
      <c r="EV293" s="1">
        <v>6.9958049999999994E-2</v>
      </c>
      <c r="EW293">
        <v>23.7836</v>
      </c>
      <c r="EX293">
        <v>0.82228040000000002</v>
      </c>
      <c r="EY293">
        <v>18.465520000000001</v>
      </c>
      <c r="EZ293" s="1">
        <v>6.183636E-2</v>
      </c>
      <c r="FA293" s="1">
        <v>20.84958</v>
      </c>
      <c r="FB293">
        <v>0.81710709999999998</v>
      </c>
      <c r="FC293">
        <v>18.32084</v>
      </c>
      <c r="FD293" s="1">
        <v>6.0296460000000003E-2</v>
      </c>
      <c r="FE293" s="1">
        <v>20.332139999999999</v>
      </c>
      <c r="FF293">
        <v>0.81184440000000002</v>
      </c>
      <c r="FG293">
        <v>18.049219999999998</v>
      </c>
      <c r="FH293" s="1">
        <v>5.9478690000000001E-2</v>
      </c>
      <c r="FI293" s="1">
        <v>20.12527</v>
      </c>
      <c r="FJ293">
        <v>0.80648509999999995</v>
      </c>
      <c r="FK293">
        <v>17.841539999999998</v>
      </c>
      <c r="FL293" s="1">
        <v>5.7740420000000001E-2</v>
      </c>
      <c r="FM293" s="1">
        <v>19.622420000000002</v>
      </c>
      <c r="FN293">
        <v>0.80123869999999997</v>
      </c>
      <c r="FO293">
        <v>18.246300000000002</v>
      </c>
      <c r="FP293" s="1">
        <v>5.4881859999999998E-2</v>
      </c>
      <c r="FQ293" s="1">
        <v>18.732399999999998</v>
      </c>
      <c r="FR293">
        <v>0.79644000000000004</v>
      </c>
      <c r="FS293">
        <v>18.538879999999999</v>
      </c>
      <c r="FT293" s="1">
        <v>5.1235169999999997E-2</v>
      </c>
      <c r="FU293" s="1">
        <v>17.555299999999999</v>
      </c>
      <c r="FV293">
        <v>0.79212689999999997</v>
      </c>
      <c r="FW293">
        <v>18.861830000000001</v>
      </c>
      <c r="FX293" s="1">
        <v>4.7183490000000002E-2</v>
      </c>
      <c r="FY293" s="1">
        <v>16.221270000000001</v>
      </c>
      <c r="FZ293">
        <v>0.78824590000000005</v>
      </c>
      <c r="GA293">
        <v>19.024450000000002</v>
      </c>
      <c r="GB293" s="1">
        <v>4.2977479999999998E-2</v>
      </c>
      <c r="GC293" s="1">
        <v>14.81945</v>
      </c>
      <c r="GD293">
        <v>0.78476749999999995</v>
      </c>
      <c r="GE293">
        <v>18.976379999999999</v>
      </c>
      <c r="GF293" s="1">
        <v>3.874731E-2</v>
      </c>
      <c r="GG293" s="1">
        <v>13.39785</v>
      </c>
      <c r="GH293">
        <v>0.78183749999999996</v>
      </c>
      <c r="GI293">
        <v>18.825089999999999</v>
      </c>
      <c r="GJ293" s="1">
        <v>3.4551100000000001E-2</v>
      </c>
      <c r="GK293" s="1">
        <v>11.97645</v>
      </c>
      <c r="GL293">
        <v>0.7796575</v>
      </c>
      <c r="GM293">
        <v>18.656130000000001</v>
      </c>
      <c r="GN293" s="1">
        <v>3.0462119999999999E-2</v>
      </c>
      <c r="GO293" s="1">
        <v>10.581480000000001</v>
      </c>
      <c r="GP293">
        <v>0.77791149999999998</v>
      </c>
      <c r="GQ293">
        <v>18.627939999999999</v>
      </c>
      <c r="GR293" s="1">
        <v>2.6602190000000001E-2</v>
      </c>
      <c r="GS293" s="1">
        <v>9.2545640000000002</v>
      </c>
      <c r="GT293">
        <v>0.77654900000000004</v>
      </c>
      <c r="GU293">
        <v>19.264720000000001</v>
      </c>
      <c r="GV293" s="1">
        <v>2.309781E-2</v>
      </c>
      <c r="GW293" s="1">
        <v>8.04495</v>
      </c>
      <c r="GX293">
        <v>0.77548130000000004</v>
      </c>
      <c r="GY293">
        <v>19.725529999999999</v>
      </c>
      <c r="GZ293" s="1">
        <v>2.0045489999999999E-2</v>
      </c>
      <c r="HA293" s="1">
        <v>6.9855840000000002</v>
      </c>
      <c r="HB293">
        <v>0.77472099999999999</v>
      </c>
      <c r="HC293">
        <v>20.151620000000001</v>
      </c>
      <c r="HD293" s="1">
        <v>1.7456360000000001E-2</v>
      </c>
      <c r="HE293" s="1">
        <v>6.0843759999999998</v>
      </c>
      <c r="HF293">
        <v>0.77416410000000002</v>
      </c>
      <c r="HG293">
        <v>20.552569999999999</v>
      </c>
      <c r="HH293" s="1">
        <v>1.5272290000000001E-2</v>
      </c>
      <c r="HI293" s="1">
        <v>5.323556</v>
      </c>
      <c r="HJ293">
        <v>0.77380729999999998</v>
      </c>
      <c r="HK293">
        <v>20.588329999999999</v>
      </c>
      <c r="HL293" s="1">
        <v>1.3377989999999999E-2</v>
      </c>
      <c r="HM293" s="1">
        <v>4.6645969999999997</v>
      </c>
      <c r="HN293">
        <v>0.77358479999999996</v>
      </c>
      <c r="HO293">
        <v>20.31251</v>
      </c>
      <c r="HP293" s="1">
        <v>1.1634159999999999E-2</v>
      </c>
      <c r="HQ293" s="1">
        <v>4.0600620000000003</v>
      </c>
      <c r="HR293">
        <v>0.77346709999999996</v>
      </c>
      <c r="HS293">
        <v>20.06296</v>
      </c>
      <c r="HT293" s="1">
        <v>9.9333089999999995E-3</v>
      </c>
      <c r="HU293" s="1">
        <v>3.471689</v>
      </c>
      <c r="HV293">
        <v>0.7735031</v>
      </c>
      <c r="HW293">
        <v>19.861719999999998</v>
      </c>
      <c r="HX293" s="1">
        <v>8.2563259999999996E-3</v>
      </c>
      <c r="HY293" s="1">
        <v>2.890638</v>
      </c>
      <c r="HZ293">
        <v>0.77356239999999998</v>
      </c>
      <c r="IA293">
        <v>20.304259999999999</v>
      </c>
      <c r="IB293" s="1">
        <v>6.6747519999999999E-3</v>
      </c>
      <c r="IC293" s="1">
        <v>2.3406910000000001</v>
      </c>
      <c r="ID293">
        <v>0.77367240000000004</v>
      </c>
      <c r="IE293">
        <v>20.85792</v>
      </c>
      <c r="IF293" s="1">
        <v>5.3004189999999998E-3</v>
      </c>
      <c r="IG293" s="1">
        <v>1.8599650000000001</v>
      </c>
      <c r="IH293">
        <v>0.77380190000000004</v>
      </c>
      <c r="II293">
        <v>21.29909</v>
      </c>
      <c r="IJ293" s="1">
        <v>4.208687E-3</v>
      </c>
      <c r="IK293" s="1">
        <v>1.4759629999999999</v>
      </c>
      <c r="IL293">
        <v>0.77393789999999996</v>
      </c>
      <c r="IM293">
        <v>21.72805</v>
      </c>
      <c r="IN293" s="1">
        <v>3.4091149999999999E-3</v>
      </c>
      <c r="IO293" s="1">
        <v>1.1933549999999999</v>
      </c>
      <c r="IP293">
        <v>0.77407499999999996</v>
      </c>
      <c r="IQ293">
        <v>21.671669999999999</v>
      </c>
      <c r="IR293" s="1">
        <v>2.8547999999999998E-3</v>
      </c>
      <c r="IS293" s="1">
        <v>0.99688109999999996</v>
      </c>
      <c r="IT293">
        <v>0.77421499999999999</v>
      </c>
      <c r="IU293">
        <v>21.439330000000002</v>
      </c>
      <c r="IV293" s="1">
        <v>2.4761800000000001E-3</v>
      </c>
      <c r="IW293" s="1">
        <v>0.86281419999999998</v>
      </c>
      <c r="IX293">
        <v>0.77434860000000005</v>
      </c>
      <c r="IY293">
        <v>21.259239999999998</v>
      </c>
      <c r="IZ293" s="1">
        <v>2.2096680000000001E-3</v>
      </c>
      <c r="JA293" s="1">
        <v>0.76867629999999998</v>
      </c>
      <c r="JB293">
        <v>0.7744202</v>
      </c>
      <c r="JC293">
        <v>21.129650000000002</v>
      </c>
      <c r="JD293" s="1">
        <v>2.0095180000000001E-3</v>
      </c>
      <c r="JE293" s="1">
        <v>0.69830720000000002</v>
      </c>
      <c r="JF293">
        <v>0.77451619999999999</v>
      </c>
      <c r="JG293">
        <v>21.38251</v>
      </c>
      <c r="JH293" s="1">
        <v>1.849786E-3</v>
      </c>
      <c r="JI293" s="1">
        <v>0.64238770000000001</v>
      </c>
      <c r="JJ293">
        <v>0.77455640000000003</v>
      </c>
      <c r="JK293">
        <v>21.34909</v>
      </c>
      <c r="JL293" s="1">
        <v>1.718189E-3</v>
      </c>
      <c r="JM293" s="1">
        <v>0.59632269999999998</v>
      </c>
      <c r="JN293">
        <v>0.77463590000000004</v>
      </c>
      <c r="JO293">
        <v>21.44623</v>
      </c>
      <c r="JP293" s="1">
        <v>1.608309E-3</v>
      </c>
      <c r="JQ293" s="1">
        <v>0.55793550000000003</v>
      </c>
      <c r="JR293">
        <v>0.77465459999999997</v>
      </c>
      <c r="JS293">
        <v>21.22017</v>
      </c>
      <c r="JT293" s="1">
        <v>1.516812E-3</v>
      </c>
      <c r="JU293" s="1">
        <v>0.52590320000000002</v>
      </c>
      <c r="JV293">
        <v>0.7746885</v>
      </c>
      <c r="JW293">
        <v>20.927900000000001</v>
      </c>
      <c r="JX293" s="1">
        <v>1.4407000000000001E-3</v>
      </c>
      <c r="JY293" s="1">
        <v>0.49931579999999998</v>
      </c>
      <c r="JZ293">
        <v>0.7747096</v>
      </c>
      <c r="KA293">
        <v>20.7182</v>
      </c>
      <c r="KB293" s="1">
        <v>1.378443E-3</v>
      </c>
      <c r="KC293" s="1">
        <v>0.47749779999999997</v>
      </c>
      <c r="KD293">
        <v>0.77471380000000001</v>
      </c>
      <c r="KE293">
        <v>20.56</v>
      </c>
      <c r="KF293" s="1">
        <v>1.3279839999999999E-3</v>
      </c>
      <c r="KG293" s="1">
        <v>0.45984710000000001</v>
      </c>
      <c r="KH293">
        <v>0.77470810000000001</v>
      </c>
      <c r="KI293">
        <v>20.432839999999999</v>
      </c>
      <c r="KJ293" s="1">
        <v>1.286618E-3</v>
      </c>
      <c r="KK293" s="1">
        <v>0.4453973</v>
      </c>
      <c r="KL293">
        <v>0.77474299999999996</v>
      </c>
      <c r="KM293">
        <v>20.768689999999999</v>
      </c>
      <c r="KN293" s="1">
        <v>1.2506329999999999E-3</v>
      </c>
      <c r="KO293" s="1">
        <v>0.43286289999999999</v>
      </c>
      <c r="KP293">
        <v>0.77473029999999998</v>
      </c>
      <c r="KQ293">
        <v>20.623249999999999</v>
      </c>
      <c r="KR293" s="1">
        <v>1.2157890000000001E-3</v>
      </c>
      <c r="KS293" s="1">
        <v>0.42081410000000002</v>
      </c>
      <c r="KT293">
        <v>0.77473429999999999</v>
      </c>
      <c r="KU293">
        <v>20.61598</v>
      </c>
      <c r="KV293" s="1">
        <v>1.1791779999999999E-3</v>
      </c>
      <c r="KW293" s="1">
        <v>0.40823320000000002</v>
      </c>
      <c r="KX293">
        <v>0.77474690000000002</v>
      </c>
      <c r="KY293">
        <v>20.590949999999999</v>
      </c>
      <c r="KZ293" s="1">
        <v>1.140138E-3</v>
      </c>
      <c r="LA293" s="1">
        <v>0.3947968</v>
      </c>
      <c r="LB293">
        <v>0.7747269</v>
      </c>
      <c r="LC293">
        <v>20.393910000000002</v>
      </c>
      <c r="LD293" s="1">
        <v>1.0990450000000001E-3</v>
      </c>
      <c r="LE293" s="1">
        <v>0.38063999999999998</v>
      </c>
      <c r="LF293">
        <v>0.77476520000000004</v>
      </c>
      <c r="LG293">
        <v>20.118780000000001</v>
      </c>
      <c r="LH293" s="1">
        <v>1.057187E-3</v>
      </c>
      <c r="LI293" s="1">
        <v>0.36615150000000002</v>
      </c>
      <c r="LJ293">
        <v>0.774733</v>
      </c>
      <c r="LK293">
        <v>19.884640000000001</v>
      </c>
      <c r="LL293" s="1">
        <v>1.015401E-3</v>
      </c>
      <c r="LM293" s="1">
        <v>0.35172500000000001</v>
      </c>
      <c r="LN293">
        <v>0.7747366</v>
      </c>
      <c r="LO293">
        <v>19.859079999999999</v>
      </c>
      <c r="LP293" s="1">
        <v>9.7466589999999997E-4</v>
      </c>
      <c r="LQ293" s="1">
        <v>0.33765030000000001</v>
      </c>
      <c r="LR293">
        <v>0.77474189999999998</v>
      </c>
      <c r="LS293">
        <v>20.47308</v>
      </c>
      <c r="LT293" s="1">
        <v>9.3556810000000005E-4</v>
      </c>
      <c r="LU293" s="1">
        <v>0.324096</v>
      </c>
      <c r="LV293">
        <v>0.77473860000000005</v>
      </c>
      <c r="LW293">
        <v>20.785630000000001</v>
      </c>
      <c r="LX293" s="1">
        <v>8.9807790000000004E-4</v>
      </c>
      <c r="LY293" s="1">
        <v>0.31110120000000002</v>
      </c>
      <c r="LZ293">
        <v>0.77473519999999996</v>
      </c>
      <c r="MA293">
        <v>21.14209</v>
      </c>
      <c r="MB293" s="1">
        <v>8.6236829999999996E-4</v>
      </c>
      <c r="MC293" s="1">
        <v>0.29871259999999999</v>
      </c>
      <c r="MD293">
        <v>0.77473760000000003</v>
      </c>
      <c r="ME293">
        <v>21.567260000000001</v>
      </c>
      <c r="MF293" s="1">
        <v>8.2831889999999996E-4</v>
      </c>
      <c r="MG293" s="1">
        <v>0.28691719999999998</v>
      </c>
      <c r="MH293">
        <v>0.77472870000000005</v>
      </c>
      <c r="MI293">
        <v>21.475149999999999</v>
      </c>
      <c r="MJ293" s="1">
        <v>7.9578280000000003E-4</v>
      </c>
      <c r="MK293" s="1">
        <v>0.27564509999999998</v>
      </c>
      <c r="ML293">
        <v>0.77474980000000004</v>
      </c>
      <c r="MM293">
        <v>21.07929</v>
      </c>
      <c r="MN293" s="1">
        <v>7.6476959999999998E-4</v>
      </c>
      <c r="MO293" s="1">
        <v>0.26488119999999998</v>
      </c>
      <c r="MP293">
        <v>0.77475240000000001</v>
      </c>
      <c r="MQ293">
        <v>20.78321</v>
      </c>
      <c r="MR293" s="1">
        <v>7.3496990000000001E-4</v>
      </c>
      <c r="MS293" s="1">
        <v>0.25456669999999998</v>
      </c>
      <c r="MT293">
        <v>0.77470000000000006</v>
      </c>
      <c r="MU293">
        <v>20.607939999999999</v>
      </c>
      <c r="MV293" s="1">
        <v>7.0652099999999999E-4</v>
      </c>
      <c r="MW293" s="1">
        <v>0.24471879999999999</v>
      </c>
      <c r="MX293">
        <v>0.77466740000000001</v>
      </c>
      <c r="MY293">
        <v>21.104299999999999</v>
      </c>
      <c r="MZ293" s="1">
        <v>6.7944939999999997E-4</v>
      </c>
      <c r="NA293" s="1">
        <v>0.2353336</v>
      </c>
      <c r="NB293">
        <v>0.77460549999999995</v>
      </c>
      <c r="NC293">
        <v>21.602789999999999</v>
      </c>
      <c r="ND293" s="1">
        <v>6.5360920000000005E-4</v>
      </c>
      <c r="NE293" s="1">
        <v>0.22639799999999999</v>
      </c>
      <c r="NF293">
        <v>0.77452620000000005</v>
      </c>
      <c r="NG293">
        <v>21.978000000000002</v>
      </c>
      <c r="NH293" s="1">
        <v>6.2898119999999999E-4</v>
      </c>
      <c r="NI293" s="1">
        <v>0.2178824</v>
      </c>
      <c r="NJ293">
        <v>0.7744451</v>
      </c>
      <c r="NK293">
        <v>22.322579999999999</v>
      </c>
      <c r="NL293" s="1">
        <v>6.0549080000000003E-4</v>
      </c>
      <c r="NM293" s="1">
        <v>0.20974229999999999</v>
      </c>
      <c r="NN293">
        <v>0.7742869</v>
      </c>
      <c r="NO293">
        <v>22.11382</v>
      </c>
      <c r="NP293" s="1">
        <v>5.8306449999999995E-4</v>
      </c>
      <c r="NQ293" s="1">
        <v>0.20198720000000001</v>
      </c>
      <c r="NR293">
        <v>0.77414249999999996</v>
      </c>
      <c r="NS293">
        <v>21.775919999999999</v>
      </c>
      <c r="NT293" s="1">
        <v>5.6166530000000003E-4</v>
      </c>
      <c r="NU293" s="1">
        <v>0.19458810000000001</v>
      </c>
      <c r="NV293">
        <v>0.77398540000000005</v>
      </c>
      <c r="NW293">
        <v>21.498930000000001</v>
      </c>
      <c r="NX293" s="1">
        <v>5.4131790000000002E-4</v>
      </c>
      <c r="NY293" s="1">
        <v>0.18755289999999999</v>
      </c>
      <c r="NZ293">
        <v>0.77379050000000005</v>
      </c>
      <c r="OA293">
        <v>21.31813</v>
      </c>
      <c r="OB293" s="1">
        <v>5.2197799999999998E-4</v>
      </c>
      <c r="OC293" s="1">
        <v>0.18087329999999999</v>
      </c>
      <c r="OD293">
        <v>0.77356380000000002</v>
      </c>
      <c r="OE293">
        <v>21.260490000000001</v>
      </c>
      <c r="OF293" s="1">
        <v>5.0357020000000002E-4</v>
      </c>
      <c r="OG293" s="1">
        <v>0.17451230000000001</v>
      </c>
      <c r="OH293">
        <v>0.77337789999999995</v>
      </c>
      <c r="OI293">
        <v>21.578320000000001</v>
      </c>
      <c r="OJ293" s="1">
        <v>4.8595330000000001E-4</v>
      </c>
      <c r="OK293" s="1">
        <v>0.16843669999999999</v>
      </c>
    </row>
    <row r="294" spans="1:401" x14ac:dyDescent="0.35">
      <c r="A294">
        <v>300</v>
      </c>
      <c r="B294" t="s">
        <v>4</v>
      </c>
      <c r="C294" t="s">
        <v>181</v>
      </c>
      <c r="D294" t="s">
        <v>300</v>
      </c>
      <c r="E294">
        <v>881.30179999999996</v>
      </c>
      <c r="F294">
        <v>0.83653169999999999</v>
      </c>
      <c r="G294">
        <v>17.62021</v>
      </c>
      <c r="H294">
        <v>0</v>
      </c>
      <c r="I294">
        <v>0</v>
      </c>
      <c r="J294">
        <v>0.83484259999999999</v>
      </c>
      <c r="K294">
        <v>17.474399999999999</v>
      </c>
      <c r="L294">
        <v>0</v>
      </c>
      <c r="M294">
        <v>0</v>
      </c>
      <c r="N294">
        <v>0.83313230000000005</v>
      </c>
      <c r="O294">
        <v>17.91583</v>
      </c>
      <c r="P294">
        <v>0</v>
      </c>
      <c r="Q294">
        <v>0</v>
      </c>
      <c r="R294">
        <v>0.83140369999999997</v>
      </c>
      <c r="S294">
        <v>18.187180000000001</v>
      </c>
      <c r="T294">
        <v>0</v>
      </c>
      <c r="U294">
        <v>0</v>
      </c>
      <c r="V294">
        <v>0.82961859999999998</v>
      </c>
      <c r="W294">
        <v>18.634409999999999</v>
      </c>
      <c r="X294">
        <v>0</v>
      </c>
      <c r="Y294">
        <v>0</v>
      </c>
      <c r="Z294">
        <v>0.82783989999999996</v>
      </c>
      <c r="AA294">
        <v>18.503720000000001</v>
      </c>
      <c r="AB294">
        <v>0</v>
      </c>
      <c r="AC294">
        <v>0</v>
      </c>
      <c r="AD294">
        <v>0.82598050000000001</v>
      </c>
      <c r="AE294">
        <v>18.190819999999999</v>
      </c>
      <c r="AF294">
        <v>0</v>
      </c>
      <c r="AG294">
        <v>0</v>
      </c>
      <c r="AH294">
        <v>0.82415170000000004</v>
      </c>
      <c r="AI294">
        <v>17.742979999999999</v>
      </c>
      <c r="AJ294">
        <v>0</v>
      </c>
      <c r="AK294">
        <v>0</v>
      </c>
      <c r="AL294">
        <v>0.82221730000000004</v>
      </c>
      <c r="AM294">
        <v>17.30733</v>
      </c>
      <c r="AN294">
        <v>0</v>
      </c>
      <c r="AO294">
        <v>0</v>
      </c>
      <c r="AP294">
        <v>0.82024090000000005</v>
      </c>
      <c r="AQ294">
        <v>17.079899999999999</v>
      </c>
      <c r="AR294">
        <v>0</v>
      </c>
      <c r="AS294">
        <v>0</v>
      </c>
      <c r="AT294">
        <v>0.81821390000000005</v>
      </c>
      <c r="AU294">
        <v>17.446919999999999</v>
      </c>
      <c r="AV294">
        <v>0</v>
      </c>
      <c r="AW294">
        <v>0</v>
      </c>
      <c r="AX294">
        <v>0.81615660000000001</v>
      </c>
      <c r="AY294">
        <v>17.620529999999999</v>
      </c>
      <c r="AZ294">
        <v>0</v>
      </c>
      <c r="BA294">
        <v>0</v>
      </c>
      <c r="BB294">
        <v>0.81398400000000004</v>
      </c>
      <c r="BC294">
        <v>17.814869999999999</v>
      </c>
      <c r="BD294">
        <v>0</v>
      </c>
      <c r="BE294">
        <v>0</v>
      </c>
      <c r="BF294">
        <v>0.81205059999999996</v>
      </c>
      <c r="BG294">
        <v>17.8596</v>
      </c>
      <c r="BH294">
        <v>0</v>
      </c>
      <c r="BI294">
        <v>0</v>
      </c>
      <c r="BJ294">
        <v>0.81004860000000001</v>
      </c>
      <c r="BK294">
        <v>17.529949999999999</v>
      </c>
      <c r="BL294" s="1">
        <v>1.3634999999999999E-32</v>
      </c>
      <c r="BM294" s="1">
        <v>4.4781860000000002E-30</v>
      </c>
      <c r="BN294">
        <v>0.80802739999999995</v>
      </c>
      <c r="BO294">
        <v>17.076689999999999</v>
      </c>
      <c r="BP294" s="1">
        <v>6.3820889999999997E-22</v>
      </c>
      <c r="BQ294" s="1">
        <v>1.4936079999999999E-19</v>
      </c>
      <c r="BR294">
        <v>0.80598809999999999</v>
      </c>
      <c r="BS294">
        <v>16.633970000000001</v>
      </c>
      <c r="BT294" s="1">
        <v>3.3422810000000002E-15</v>
      </c>
      <c r="BU294" s="1">
        <v>7.7801999999999995E-13</v>
      </c>
      <c r="BV294">
        <v>0.80391710000000005</v>
      </c>
      <c r="BW294">
        <v>16.657409999999999</v>
      </c>
      <c r="BX294" s="1">
        <v>2.262313E-10</v>
      </c>
      <c r="BY294" s="1">
        <v>5.5353130000000001E-8</v>
      </c>
      <c r="BZ294">
        <v>0.80192289999999999</v>
      </c>
      <c r="CA294">
        <v>17.16611</v>
      </c>
      <c r="CB294" s="1">
        <v>2.7034849999999999E-7</v>
      </c>
      <c r="CC294" s="1">
        <v>6.9880770000000001E-5</v>
      </c>
      <c r="CD294">
        <v>0.7999231</v>
      </c>
      <c r="CE294">
        <v>17.886209999999998</v>
      </c>
      <c r="CF294" s="1">
        <v>5.4739710000000001E-5</v>
      </c>
      <c r="CG294">
        <v>1.479829E-2</v>
      </c>
      <c r="CH294">
        <v>0.79784880000000002</v>
      </c>
      <c r="CI294">
        <v>18.48687</v>
      </c>
      <c r="CJ294" s="1">
        <v>3.3271429999999999E-3</v>
      </c>
      <c r="CK294">
        <v>0.93289759999999999</v>
      </c>
      <c r="CL294">
        <v>0.79572710000000002</v>
      </c>
      <c r="CM294">
        <v>18.51859</v>
      </c>
      <c r="CN294">
        <v>7.9979320000000007E-2</v>
      </c>
      <c r="CO294">
        <v>23.179120000000001</v>
      </c>
      <c r="CP294">
        <v>0.79344170000000003</v>
      </c>
      <c r="CQ294">
        <v>18.16987</v>
      </c>
      <c r="CR294">
        <v>0.90521629999999997</v>
      </c>
      <c r="CS294">
        <v>270.25069999999999</v>
      </c>
      <c r="CT294">
        <v>0.79102070000000002</v>
      </c>
      <c r="CU294">
        <v>17.648720000000001</v>
      </c>
      <c r="CV294">
        <v>5.4522740000000001</v>
      </c>
      <c r="CW294">
        <v>1673.6569999999999</v>
      </c>
      <c r="CX294">
        <v>0.78830230000000001</v>
      </c>
      <c r="CY294">
        <v>17.138580000000001</v>
      </c>
      <c r="CZ294">
        <v>19.22973</v>
      </c>
      <c r="DA294">
        <v>6053.277</v>
      </c>
      <c r="DB294">
        <v>0.78511699999999995</v>
      </c>
      <c r="DC294">
        <v>17.15906</v>
      </c>
      <c r="DD294">
        <v>42.78125</v>
      </c>
      <c r="DE294">
        <v>13790.53</v>
      </c>
      <c r="DF294">
        <v>0.78153159999999999</v>
      </c>
      <c r="DG294">
        <v>17.567430000000002</v>
      </c>
      <c r="DH294">
        <v>63.978050000000003</v>
      </c>
      <c r="DI294">
        <v>21085.14</v>
      </c>
      <c r="DJ294">
        <v>0.77755459999999998</v>
      </c>
      <c r="DK294">
        <v>18.008880000000001</v>
      </c>
      <c r="DL294">
        <v>67.965029999999999</v>
      </c>
      <c r="DM294">
        <v>22865.54</v>
      </c>
      <c r="DN294">
        <v>0.77312630000000004</v>
      </c>
      <c r="DO294">
        <v>18.47392</v>
      </c>
      <c r="DP294">
        <v>53.7652</v>
      </c>
      <c r="DQ294">
        <v>18442.5</v>
      </c>
      <c r="DR294">
        <v>0.76859770000000005</v>
      </c>
      <c r="DS294">
        <v>18.565619999999999</v>
      </c>
      <c r="DT294">
        <v>33.059559999999998</v>
      </c>
      <c r="DU294">
        <v>11543.99</v>
      </c>
      <c r="DV294">
        <v>0.7639591</v>
      </c>
      <c r="DW294">
        <v>18.379770000000001</v>
      </c>
      <c r="DX294">
        <v>16.410679999999999</v>
      </c>
      <c r="DY294">
        <v>5824.8140000000003</v>
      </c>
      <c r="DZ294">
        <v>0.75920209999999999</v>
      </c>
      <c r="EA294">
        <v>18.053529999999999</v>
      </c>
      <c r="EB294">
        <v>6.8078110000000001</v>
      </c>
      <c r="EC294">
        <v>2453.0479999999998</v>
      </c>
      <c r="ED294">
        <v>0.75450119999999998</v>
      </c>
      <c r="EE294">
        <v>17.637889999999999</v>
      </c>
      <c r="EF294">
        <v>2.4509470000000002</v>
      </c>
      <c r="EG294">
        <v>894.07370000000003</v>
      </c>
      <c r="EH294">
        <v>0.74988869999999996</v>
      </c>
      <c r="EI294">
        <v>17.5458</v>
      </c>
      <c r="EJ294">
        <v>0.80660739999999997</v>
      </c>
      <c r="EK294">
        <v>296.62240000000003</v>
      </c>
      <c r="EL294">
        <v>0.74526300000000001</v>
      </c>
      <c r="EM294">
        <v>17.7224</v>
      </c>
      <c r="EN294" s="1">
        <v>0.2700861</v>
      </c>
      <c r="EO294">
        <v>99.217330000000004</v>
      </c>
      <c r="EP294">
        <v>0.74098339999999996</v>
      </c>
      <c r="EQ294">
        <v>18.069030000000001</v>
      </c>
      <c r="ER294" s="1">
        <v>0.11368060000000001</v>
      </c>
      <c r="ES294">
        <v>41.045110000000001</v>
      </c>
      <c r="ET294">
        <v>0.73671609999999998</v>
      </c>
      <c r="EU294">
        <v>18.418700000000001</v>
      </c>
      <c r="EV294" s="1">
        <v>7.2082350000000003E-2</v>
      </c>
      <c r="EW294">
        <v>25.465219999999999</v>
      </c>
      <c r="EX294">
        <v>0.73237220000000003</v>
      </c>
      <c r="EY294">
        <v>18.452549999999999</v>
      </c>
      <c r="EZ294" s="1">
        <v>6.2262919999999999E-2</v>
      </c>
      <c r="FA294">
        <v>21.791720000000002</v>
      </c>
      <c r="FB294">
        <v>0.72811250000000005</v>
      </c>
      <c r="FC294">
        <v>18.303090000000001</v>
      </c>
      <c r="FD294" s="1">
        <v>6.0363699999999999E-2</v>
      </c>
      <c r="FE294" s="1">
        <v>21.125689999999999</v>
      </c>
      <c r="FF294">
        <v>0.72378240000000005</v>
      </c>
      <c r="FG294">
        <v>18.040900000000001</v>
      </c>
      <c r="FH294" s="1">
        <v>5.9575650000000001E-2</v>
      </c>
      <c r="FI294" s="1">
        <v>20.925170000000001</v>
      </c>
      <c r="FJ294">
        <v>0.71935199999999999</v>
      </c>
      <c r="FK294">
        <v>17.847950000000001</v>
      </c>
      <c r="FL294" s="1">
        <v>5.797215E-2</v>
      </c>
      <c r="FM294" s="1">
        <v>20.460329999999999</v>
      </c>
      <c r="FN294">
        <v>0.71502980000000005</v>
      </c>
      <c r="FO294">
        <v>18.288900000000002</v>
      </c>
      <c r="FP294" s="1">
        <v>5.5238620000000002E-2</v>
      </c>
      <c r="FQ294" s="1">
        <v>19.589970000000001</v>
      </c>
      <c r="FR294">
        <v>0.71110169999999995</v>
      </c>
      <c r="FS294">
        <v>18.57874</v>
      </c>
      <c r="FT294" s="1">
        <v>5.1672200000000001E-2</v>
      </c>
      <c r="FU294" s="1">
        <v>18.40494</v>
      </c>
      <c r="FV294">
        <v>0.70760990000000001</v>
      </c>
      <c r="FW294">
        <v>18.88852</v>
      </c>
      <c r="FX294" s="1">
        <v>4.7660939999999999E-2</v>
      </c>
      <c r="FY294" s="1">
        <v>17.04081</v>
      </c>
      <c r="FZ294">
        <v>0.70445049999999998</v>
      </c>
      <c r="GA294">
        <v>19.036049999999999</v>
      </c>
      <c r="GB294" s="1">
        <v>4.3470580000000002E-2</v>
      </c>
      <c r="GC294" s="1">
        <v>15.59483</v>
      </c>
      <c r="GD294">
        <v>0.70168450000000004</v>
      </c>
      <c r="GE294">
        <v>18.96677</v>
      </c>
      <c r="GF294" s="1">
        <v>3.9245229999999999E-2</v>
      </c>
      <c r="GG294" s="1">
        <v>14.12233</v>
      </c>
      <c r="GH294">
        <v>0.69929699999999995</v>
      </c>
      <c r="GI294">
        <v>18.803090000000001</v>
      </c>
      <c r="GJ294" s="1">
        <v>3.5046920000000002E-2</v>
      </c>
      <c r="GK294" s="1">
        <v>12.64654</v>
      </c>
      <c r="GL294">
        <v>0.69720329999999997</v>
      </c>
      <c r="GM294">
        <v>18.63653</v>
      </c>
      <c r="GN294" s="1">
        <v>3.0945E-2</v>
      </c>
      <c r="GO294" s="1">
        <v>11.193390000000001</v>
      </c>
      <c r="GP294">
        <v>0.69550650000000003</v>
      </c>
      <c r="GQ294">
        <v>18.623740000000002</v>
      </c>
      <c r="GR294" s="1">
        <v>2.7054149999999999E-2</v>
      </c>
      <c r="GS294" s="1">
        <v>9.8034149999999993</v>
      </c>
      <c r="GT294">
        <v>0.69416560000000005</v>
      </c>
      <c r="GU294">
        <v>19.305199999999999</v>
      </c>
      <c r="GV294" s="1">
        <v>2.3502499999999999E-2</v>
      </c>
      <c r="GW294" s="1">
        <v>8.5287570000000006</v>
      </c>
      <c r="GX294">
        <v>0.69313449999999999</v>
      </c>
      <c r="GY294">
        <v>19.777889999999999</v>
      </c>
      <c r="GZ294" s="1">
        <v>2.039498E-2</v>
      </c>
      <c r="HA294" s="1">
        <v>7.4065479999999999</v>
      </c>
      <c r="HB294">
        <v>0.69238</v>
      </c>
      <c r="HC294">
        <v>20.2013</v>
      </c>
      <c r="HD294" s="1">
        <v>1.7751719999999999E-2</v>
      </c>
      <c r="HE294" s="1">
        <v>6.4486860000000004</v>
      </c>
      <c r="HF294">
        <v>0.6918164</v>
      </c>
      <c r="HG294">
        <v>20.600429999999999</v>
      </c>
      <c r="HH294" s="1">
        <v>1.552314E-2</v>
      </c>
      <c r="HI294" s="1">
        <v>5.6400810000000003</v>
      </c>
      <c r="HJ294">
        <v>0.69149400000000005</v>
      </c>
      <c r="HK294">
        <v>20.60576</v>
      </c>
      <c r="HL294" s="1">
        <v>1.360046E-2</v>
      </c>
      <c r="HM294" s="1">
        <v>4.942952</v>
      </c>
      <c r="HN294">
        <v>0.69125210000000004</v>
      </c>
      <c r="HO294">
        <v>20.297840000000001</v>
      </c>
      <c r="HP294" s="1">
        <v>1.184463E-2</v>
      </c>
      <c r="HQ294" s="1">
        <v>4.3084199999999999</v>
      </c>
      <c r="HR294">
        <v>0.69115740000000003</v>
      </c>
      <c r="HS294">
        <v>20.0473</v>
      </c>
      <c r="HT294" s="1">
        <v>1.0141570000000001E-2</v>
      </c>
      <c r="HU294" s="1">
        <v>3.6942240000000002</v>
      </c>
      <c r="HV294">
        <v>0.69115230000000005</v>
      </c>
      <c r="HW294">
        <v>19.856390000000001</v>
      </c>
      <c r="HX294" s="1">
        <v>8.4597409999999998E-3</v>
      </c>
      <c r="HY294" s="1">
        <v>3.0870540000000002</v>
      </c>
      <c r="HZ294">
        <v>0.691222</v>
      </c>
      <c r="IA294">
        <v>20.34553</v>
      </c>
      <c r="IB294" s="1">
        <v>6.8611829999999999E-3</v>
      </c>
      <c r="IC294" s="1">
        <v>2.5079699999999998</v>
      </c>
      <c r="ID294">
        <v>0.69130769999999997</v>
      </c>
      <c r="IE294">
        <v>20.927900000000001</v>
      </c>
      <c r="IF294" s="1">
        <v>5.4567950000000004E-3</v>
      </c>
      <c r="IG294" s="1">
        <v>1.9962169999999999</v>
      </c>
      <c r="IH294">
        <v>0.69145800000000002</v>
      </c>
      <c r="II294">
        <v>21.362639999999999</v>
      </c>
      <c r="IJ294" s="1">
        <v>4.3285700000000003E-3</v>
      </c>
      <c r="IK294" s="1">
        <v>1.5827800000000001</v>
      </c>
      <c r="IL294">
        <v>0.69158529999999996</v>
      </c>
      <c r="IM294">
        <v>21.778320000000001</v>
      </c>
      <c r="IN294" s="1">
        <v>3.4945390000000001E-3</v>
      </c>
      <c r="IO294" s="1">
        <v>1.27562</v>
      </c>
      <c r="IP294">
        <v>0.6917181</v>
      </c>
      <c r="IQ294">
        <v>21.684429999999999</v>
      </c>
      <c r="IR294" s="1">
        <v>2.9132580000000002E-3</v>
      </c>
      <c r="IS294" s="1">
        <v>1.0608249999999999</v>
      </c>
      <c r="IT294">
        <v>0.69182829999999995</v>
      </c>
      <c r="IU294">
        <v>21.423449999999999</v>
      </c>
      <c r="IV294" s="1">
        <v>2.516309E-3</v>
      </c>
      <c r="IW294" s="1">
        <v>0.91423580000000004</v>
      </c>
      <c r="IX294">
        <v>0.69195530000000005</v>
      </c>
      <c r="IY294">
        <v>21.246680000000001</v>
      </c>
      <c r="IZ294" s="1">
        <v>2.238603E-3</v>
      </c>
      <c r="JA294" s="1">
        <v>0.8119364</v>
      </c>
      <c r="JB294">
        <v>0.69204259999999995</v>
      </c>
      <c r="JC294">
        <v>21.128489999999999</v>
      </c>
      <c r="JD294" s="1">
        <v>2.031836E-3</v>
      </c>
      <c r="JE294" s="1">
        <v>0.73608709999999999</v>
      </c>
      <c r="JF294">
        <v>0.69210430000000001</v>
      </c>
      <c r="JG294">
        <v>21.414770000000001</v>
      </c>
      <c r="JH294" s="1">
        <v>1.867896E-3</v>
      </c>
      <c r="JI294" s="1">
        <v>0.67623250000000001</v>
      </c>
      <c r="JJ294">
        <v>0.69215300000000002</v>
      </c>
      <c r="JK294">
        <v>21.387910000000002</v>
      </c>
      <c r="JL294" s="1">
        <v>1.7332350000000001E-3</v>
      </c>
      <c r="JM294" s="1">
        <v>0.62706810000000002</v>
      </c>
      <c r="JN294">
        <v>0.6922102</v>
      </c>
      <c r="JO294">
        <v>21.486730000000001</v>
      </c>
      <c r="JP294" s="1">
        <v>1.620869E-3</v>
      </c>
      <c r="JQ294" s="1">
        <v>0.58615919999999999</v>
      </c>
      <c r="JR294">
        <v>0.69225020000000004</v>
      </c>
      <c r="JS294">
        <v>21.24522</v>
      </c>
      <c r="JT294" s="1">
        <v>1.527278E-3</v>
      </c>
      <c r="JU294" s="1">
        <v>0.55200300000000002</v>
      </c>
      <c r="JV294">
        <v>0.69226639999999995</v>
      </c>
      <c r="JW294">
        <v>20.928439999999998</v>
      </c>
      <c r="JX294" s="1">
        <v>1.4493399999999999E-3</v>
      </c>
      <c r="JY294" s="1">
        <v>0.52362010000000003</v>
      </c>
      <c r="JZ294">
        <v>0.69228999999999996</v>
      </c>
      <c r="KA294">
        <v>20.70759</v>
      </c>
      <c r="KB294" s="1">
        <v>1.385488E-3</v>
      </c>
      <c r="KC294" s="1">
        <v>0.50029060000000003</v>
      </c>
      <c r="KD294">
        <v>0.6922912</v>
      </c>
      <c r="KE294">
        <v>20.544630000000002</v>
      </c>
      <c r="KF294" s="1">
        <v>1.333669E-3</v>
      </c>
      <c r="KG294" s="1">
        <v>0.48138639999999999</v>
      </c>
      <c r="KH294">
        <v>0.69231359999999997</v>
      </c>
      <c r="KI294">
        <v>20.426739999999999</v>
      </c>
      <c r="KJ294" s="1">
        <v>1.291352E-3</v>
      </c>
      <c r="KK294" s="1">
        <v>0.46597339999999998</v>
      </c>
      <c r="KL294">
        <v>0.69232389999999999</v>
      </c>
      <c r="KM294">
        <v>20.806010000000001</v>
      </c>
      <c r="KN294" s="1">
        <v>1.2549390000000001E-3</v>
      </c>
      <c r="KO294" s="1">
        <v>0.45274569999999997</v>
      </c>
      <c r="KP294">
        <v>0.69233469999999997</v>
      </c>
      <c r="KQ294">
        <v>20.666709999999998</v>
      </c>
      <c r="KR294" s="1">
        <v>1.220093E-3</v>
      </c>
      <c r="KS294" s="1">
        <v>0.44017770000000001</v>
      </c>
      <c r="KT294">
        <v>0.69234589999999996</v>
      </c>
      <c r="KU294">
        <v>20.6662</v>
      </c>
      <c r="KV294" s="1">
        <v>1.183779E-3</v>
      </c>
      <c r="KW294" s="1">
        <v>0.42716399999999999</v>
      </c>
      <c r="KX294">
        <v>0.69233359999999999</v>
      </c>
      <c r="KY294">
        <v>20.635370000000002</v>
      </c>
      <c r="KZ294" s="1">
        <v>1.145039E-3</v>
      </c>
      <c r="LA294" s="1">
        <v>0.41327039999999998</v>
      </c>
      <c r="LB294">
        <v>0.69232910000000003</v>
      </c>
      <c r="LC294">
        <v>20.407520000000002</v>
      </c>
      <c r="LD294" s="1">
        <v>1.10414E-3</v>
      </c>
      <c r="LE294" s="1">
        <v>0.39858100000000002</v>
      </c>
      <c r="LF294">
        <v>0.69231949999999998</v>
      </c>
      <c r="LG294">
        <v>20.105149999999998</v>
      </c>
      <c r="LH294" s="1">
        <v>1.0623500000000001E-3</v>
      </c>
      <c r="LI294" s="1">
        <v>0.38351229999999997</v>
      </c>
      <c r="LJ294">
        <v>0.69234390000000001</v>
      </c>
      <c r="LK294">
        <v>19.86993</v>
      </c>
      <c r="LL294" s="1">
        <v>1.020478E-3</v>
      </c>
      <c r="LM294" s="1">
        <v>0.36844510000000003</v>
      </c>
      <c r="LN294">
        <v>0.69232139999999998</v>
      </c>
      <c r="LO294">
        <v>19.86364</v>
      </c>
      <c r="LP294" s="1">
        <v>9.7958219999999996E-4</v>
      </c>
      <c r="LQ294" s="1">
        <v>0.35371560000000002</v>
      </c>
      <c r="LR294">
        <v>0.69232680000000002</v>
      </c>
      <c r="LS294">
        <v>20.532579999999999</v>
      </c>
      <c r="LT294" s="1">
        <v>9.4029059999999997E-4</v>
      </c>
      <c r="LU294" s="1">
        <v>0.33952189999999999</v>
      </c>
      <c r="LV294">
        <v>0.69235009999999997</v>
      </c>
      <c r="LW294">
        <v>20.85643</v>
      </c>
      <c r="LX294" s="1">
        <v>9.0259800000000001E-4</v>
      </c>
      <c r="LY294" s="1">
        <v>0.32590619999999998</v>
      </c>
      <c r="LZ294">
        <v>0.69234470000000004</v>
      </c>
      <c r="MA294">
        <v>21.20757</v>
      </c>
      <c r="MB294" s="1">
        <v>8.6666770000000002E-4</v>
      </c>
      <c r="MC294" s="1">
        <v>0.31291330000000001</v>
      </c>
      <c r="MD294">
        <v>0.69232450000000001</v>
      </c>
      <c r="ME294">
        <v>21.633849999999999</v>
      </c>
      <c r="MF294" s="1">
        <v>8.3241860000000001E-4</v>
      </c>
      <c r="MG294" s="1">
        <v>0.30054439999999999</v>
      </c>
      <c r="MH294">
        <v>0.69234419999999997</v>
      </c>
      <c r="MI294">
        <v>21.504090000000001</v>
      </c>
      <c r="MJ294" s="1">
        <v>7.9970279999999996E-4</v>
      </c>
      <c r="MK294" s="1">
        <v>0.28873080000000001</v>
      </c>
      <c r="ML294">
        <v>0.69230820000000004</v>
      </c>
      <c r="MM294">
        <v>21.071079999999998</v>
      </c>
      <c r="MN294" s="1">
        <v>7.6851440000000001E-4</v>
      </c>
      <c r="MO294" s="1">
        <v>0.27744780000000002</v>
      </c>
      <c r="MP294">
        <v>0.69233339999999999</v>
      </c>
      <c r="MQ294">
        <v>20.78171</v>
      </c>
      <c r="MR294" s="1">
        <v>7.3855969999999998E-4</v>
      </c>
      <c r="MS294" s="1">
        <v>0.2666441</v>
      </c>
      <c r="MT294">
        <v>0.69228429999999996</v>
      </c>
      <c r="MU294">
        <v>20.616129999999998</v>
      </c>
      <c r="MV294" s="1">
        <v>7.0994199999999997E-4</v>
      </c>
      <c r="MW294" s="1">
        <v>0.25631409999999999</v>
      </c>
      <c r="MX294">
        <v>0.69225990000000004</v>
      </c>
      <c r="MY294">
        <v>21.15391</v>
      </c>
      <c r="MZ294" s="1">
        <v>6.827081E-4</v>
      </c>
      <c r="NA294" s="1">
        <v>0.2464741</v>
      </c>
      <c r="NB294">
        <v>0.69223140000000005</v>
      </c>
      <c r="NC294">
        <v>21.669460000000001</v>
      </c>
      <c r="ND294" s="1">
        <v>6.5671200000000005E-4</v>
      </c>
      <c r="NE294" s="1">
        <v>0.23710339999999999</v>
      </c>
      <c r="NF294">
        <v>0.69213040000000003</v>
      </c>
      <c r="NG294">
        <v>22.038309999999999</v>
      </c>
      <c r="NH294" s="1">
        <v>6.319362E-4</v>
      </c>
      <c r="NI294" s="1">
        <v>0.2281743</v>
      </c>
      <c r="NJ294">
        <v>0.69206909999999999</v>
      </c>
      <c r="NK294">
        <v>22.381070000000001</v>
      </c>
      <c r="NL294" s="1">
        <v>6.0831739999999996E-4</v>
      </c>
      <c r="NM294" s="1">
        <v>0.21964529999999999</v>
      </c>
      <c r="NN294">
        <v>0.69191910000000001</v>
      </c>
      <c r="NO294">
        <v>22.13766</v>
      </c>
      <c r="NP294" s="1">
        <v>5.8574959999999998E-4</v>
      </c>
      <c r="NQ294" s="1">
        <v>0.2115099</v>
      </c>
      <c r="NR294">
        <v>0.69178269999999997</v>
      </c>
      <c r="NS294">
        <v>21.773019999999999</v>
      </c>
      <c r="NT294" s="1">
        <v>5.6422980000000002E-4</v>
      </c>
      <c r="NU294" s="1">
        <v>0.20375869999999999</v>
      </c>
      <c r="NV294">
        <v>0.69163799999999998</v>
      </c>
      <c r="NW294">
        <v>21.495349999999998</v>
      </c>
      <c r="NX294" s="1">
        <v>5.4376190000000001E-4</v>
      </c>
      <c r="NY294" s="1">
        <v>0.19638510000000001</v>
      </c>
      <c r="NZ294">
        <v>0.69145570000000001</v>
      </c>
      <c r="OA294">
        <v>21.319579999999998</v>
      </c>
      <c r="OB294" s="1">
        <v>5.2429530000000003E-4</v>
      </c>
      <c r="OC294" s="1">
        <v>0.18937889999999999</v>
      </c>
      <c r="OD294">
        <v>0.69126129999999997</v>
      </c>
      <c r="OE294">
        <v>21.273119999999999</v>
      </c>
      <c r="OF294" s="1">
        <v>5.057789E-4</v>
      </c>
      <c r="OG294" s="1">
        <v>0.18271009999999999</v>
      </c>
      <c r="OH294">
        <v>0.69108519999999996</v>
      </c>
      <c r="OI294">
        <v>21.624320000000001</v>
      </c>
      <c r="OJ294" s="1">
        <v>4.8806540000000001E-4</v>
      </c>
      <c r="OK294" s="1">
        <v>0.1763448</v>
      </c>
    </row>
    <row r="295" spans="1:401" x14ac:dyDescent="0.35">
      <c r="A295">
        <v>301</v>
      </c>
      <c r="B295" t="s">
        <v>4</v>
      </c>
      <c r="C295" t="s">
        <v>181</v>
      </c>
      <c r="D295" t="s">
        <v>301</v>
      </c>
      <c r="E295">
        <v>926.86630000000002</v>
      </c>
      <c r="F295">
        <v>0.8388388</v>
      </c>
      <c r="G295">
        <v>17.637879999999999</v>
      </c>
      <c r="H295">
        <v>0</v>
      </c>
      <c r="I295">
        <v>0</v>
      </c>
      <c r="J295">
        <v>0.83683410000000003</v>
      </c>
      <c r="K295">
        <v>17.497669999999999</v>
      </c>
      <c r="L295">
        <v>0</v>
      </c>
      <c r="M295">
        <v>0</v>
      </c>
      <c r="N295">
        <v>0.83482069999999997</v>
      </c>
      <c r="O295">
        <v>17.946619999999999</v>
      </c>
      <c r="P295">
        <v>0</v>
      </c>
      <c r="Q295">
        <v>0</v>
      </c>
      <c r="R295">
        <v>0.83279170000000002</v>
      </c>
      <c r="S295">
        <v>18.19501</v>
      </c>
      <c r="T295">
        <v>0</v>
      </c>
      <c r="U295">
        <v>0</v>
      </c>
      <c r="V295">
        <v>0.83070330000000003</v>
      </c>
      <c r="W295">
        <v>18.650030000000001</v>
      </c>
      <c r="X295">
        <v>0</v>
      </c>
      <c r="Y295">
        <v>0</v>
      </c>
      <c r="Z295">
        <v>0.82858960000000004</v>
      </c>
      <c r="AA295">
        <v>18.51905</v>
      </c>
      <c r="AB295">
        <v>0</v>
      </c>
      <c r="AC295">
        <v>0</v>
      </c>
      <c r="AD295">
        <v>0.82643219999999995</v>
      </c>
      <c r="AE295">
        <v>18.22287</v>
      </c>
      <c r="AF295">
        <v>0</v>
      </c>
      <c r="AG295">
        <v>0</v>
      </c>
      <c r="AH295">
        <v>0.82428319999999999</v>
      </c>
      <c r="AI295">
        <v>17.783239999999999</v>
      </c>
      <c r="AJ295">
        <v>0</v>
      </c>
      <c r="AK295">
        <v>0</v>
      </c>
      <c r="AL295">
        <v>0.82200629999999997</v>
      </c>
      <c r="AM295">
        <v>17.33813</v>
      </c>
      <c r="AN295">
        <v>0</v>
      </c>
      <c r="AO295">
        <v>0</v>
      </c>
      <c r="AP295">
        <v>0.81968629999999998</v>
      </c>
      <c r="AQ295">
        <v>17.100719999999999</v>
      </c>
      <c r="AR295">
        <v>0</v>
      </c>
      <c r="AS295">
        <v>0</v>
      </c>
      <c r="AT295">
        <v>0.81733789999999995</v>
      </c>
      <c r="AU295">
        <v>17.47101</v>
      </c>
      <c r="AV295">
        <v>0</v>
      </c>
      <c r="AW295">
        <v>0</v>
      </c>
      <c r="AX295">
        <v>0.81494909999999998</v>
      </c>
      <c r="AY295">
        <v>17.620370000000001</v>
      </c>
      <c r="AZ295">
        <v>0</v>
      </c>
      <c r="BA295">
        <v>0</v>
      </c>
      <c r="BB295">
        <v>0.81253229999999999</v>
      </c>
      <c r="BC295">
        <v>17.826910000000002</v>
      </c>
      <c r="BD295">
        <v>0</v>
      </c>
      <c r="BE295">
        <v>0</v>
      </c>
      <c r="BF295">
        <v>0.8103996</v>
      </c>
      <c r="BG295">
        <v>17.877549999999999</v>
      </c>
      <c r="BH295">
        <v>0</v>
      </c>
      <c r="BI295">
        <v>0</v>
      </c>
      <c r="BJ295">
        <v>0.80816619999999995</v>
      </c>
      <c r="BK295">
        <v>17.546250000000001</v>
      </c>
      <c r="BL295" s="1">
        <v>1.6046970000000001E-33</v>
      </c>
      <c r="BM295" s="1">
        <v>5.7721089999999997E-31</v>
      </c>
      <c r="BN295">
        <v>0.80595360000000005</v>
      </c>
      <c r="BO295">
        <v>17.101009999999999</v>
      </c>
      <c r="BP295" s="1">
        <v>2.9262480000000002E-22</v>
      </c>
      <c r="BQ295" s="1">
        <v>7.0120740000000002E-20</v>
      </c>
      <c r="BR295">
        <v>0.80366559999999998</v>
      </c>
      <c r="BS295">
        <v>16.665620000000001</v>
      </c>
      <c r="BT295" s="1">
        <v>8.0031719999999997E-16</v>
      </c>
      <c r="BU295" s="1">
        <v>2.05095E-13</v>
      </c>
      <c r="BV295">
        <v>0.80136850000000004</v>
      </c>
      <c r="BW295">
        <v>16.693480000000001</v>
      </c>
      <c r="BX295" s="1">
        <v>1.1083470000000001E-10</v>
      </c>
      <c r="BY295" s="1">
        <v>2.8670199999999999E-8</v>
      </c>
      <c r="BZ295">
        <v>0.79893729999999996</v>
      </c>
      <c r="CA295">
        <v>17.209099999999999</v>
      </c>
      <c r="CB295" s="1">
        <v>1.5787800000000001E-7</v>
      </c>
      <c r="CC295" s="1">
        <v>4.332205E-5</v>
      </c>
      <c r="CD295">
        <v>0.79641850000000003</v>
      </c>
      <c r="CE295">
        <v>17.918949999999999</v>
      </c>
      <c r="CF295" s="1">
        <v>3.5740140000000003E-5</v>
      </c>
      <c r="CG295" s="1">
        <v>1.0290880000000001E-2</v>
      </c>
      <c r="CH295">
        <v>0.79386939999999995</v>
      </c>
      <c r="CI295">
        <v>18.508310000000002</v>
      </c>
      <c r="CJ295" s="1">
        <v>2.3657499999999998E-3</v>
      </c>
      <c r="CK295">
        <v>0.70830300000000002</v>
      </c>
      <c r="CL295">
        <v>0.79122150000000002</v>
      </c>
      <c r="CM295">
        <v>18.523129999999998</v>
      </c>
      <c r="CN295">
        <v>6.1038429999999998E-2</v>
      </c>
      <c r="CO295">
        <v>18.926580000000001</v>
      </c>
      <c r="CP295">
        <v>0.78842719999999999</v>
      </c>
      <c r="CQ295">
        <v>18.187200000000001</v>
      </c>
      <c r="CR295">
        <v>0.73425110000000005</v>
      </c>
      <c r="CS295">
        <v>234.8853</v>
      </c>
      <c r="CT295">
        <v>0.78541930000000004</v>
      </c>
      <c r="CU295">
        <v>17.686579999999999</v>
      </c>
      <c r="CV295">
        <v>4.6656190000000004</v>
      </c>
      <c r="CW295">
        <v>1536.2360000000001</v>
      </c>
      <c r="CX295">
        <v>0.78208679999999997</v>
      </c>
      <c r="CY295">
        <v>17.18731</v>
      </c>
      <c r="CZ295">
        <v>17.257290000000001</v>
      </c>
      <c r="DA295">
        <v>5830.3429999999998</v>
      </c>
      <c r="DB295">
        <v>0.77822860000000005</v>
      </c>
      <c r="DC295">
        <v>17.22194</v>
      </c>
      <c r="DD295">
        <v>40.063360000000003</v>
      </c>
      <c r="DE295">
        <v>13860.28</v>
      </c>
      <c r="DF295">
        <v>0.77388690000000004</v>
      </c>
      <c r="DG295">
        <v>17.6235</v>
      </c>
      <c r="DH295">
        <v>62.244610000000002</v>
      </c>
      <c r="DI295">
        <v>22001.84</v>
      </c>
      <c r="DJ295">
        <v>0.76903710000000003</v>
      </c>
      <c r="DK295">
        <v>18.037990000000001</v>
      </c>
      <c r="DL295">
        <v>68.411339999999996</v>
      </c>
      <c r="DM295">
        <v>24651.31</v>
      </c>
      <c r="DN295">
        <v>0.76365070000000002</v>
      </c>
      <c r="DO295">
        <v>18.489439999999998</v>
      </c>
      <c r="DP295">
        <v>55.798270000000002</v>
      </c>
      <c r="DQ295">
        <v>20462.400000000001</v>
      </c>
      <c r="DR295">
        <v>0.75812900000000005</v>
      </c>
      <c r="DS295">
        <v>18.55865</v>
      </c>
      <c r="DT295">
        <v>35.248150000000003</v>
      </c>
      <c r="DU295">
        <v>13122.98</v>
      </c>
      <c r="DV295">
        <v>0.75242299999999995</v>
      </c>
      <c r="DW295">
        <v>18.367830000000001</v>
      </c>
      <c r="DX295">
        <v>17.916920000000001</v>
      </c>
      <c r="DY295">
        <v>6758.3459999999995</v>
      </c>
      <c r="DZ295">
        <v>0.74655649999999996</v>
      </c>
      <c r="EA295">
        <v>18.059190000000001</v>
      </c>
      <c r="EB295">
        <v>7.5856219999999999</v>
      </c>
      <c r="EC295">
        <v>2893.451</v>
      </c>
      <c r="ED295">
        <v>0.74074039999999997</v>
      </c>
      <c r="EE295">
        <v>17.659849999999999</v>
      </c>
      <c r="EF295">
        <v>2.7753019999999999</v>
      </c>
      <c r="EG295">
        <v>1066.826</v>
      </c>
      <c r="EH295">
        <v>0.73555709999999996</v>
      </c>
      <c r="EI295">
        <v>17.589449999999999</v>
      </c>
      <c r="EJ295">
        <v>0.9211028</v>
      </c>
      <c r="EK295">
        <v>356.24619999999999</v>
      </c>
      <c r="EL295">
        <v>0.73021060000000004</v>
      </c>
      <c r="EM295">
        <v>17.775449999999999</v>
      </c>
      <c r="EN295" s="1">
        <v>0.30559160000000002</v>
      </c>
      <c r="EO295">
        <v>118.1641</v>
      </c>
      <c r="EP295">
        <v>0.72514909999999999</v>
      </c>
      <c r="EQ295">
        <v>18.10867</v>
      </c>
      <c r="ER295" s="1">
        <v>0.12364609999999999</v>
      </c>
      <c r="ES295">
        <v>47.053519999999999</v>
      </c>
      <c r="ET295">
        <v>0.72001230000000005</v>
      </c>
      <c r="EU295">
        <v>18.43346</v>
      </c>
      <c r="EV295" s="1">
        <v>7.4610599999999999E-2</v>
      </c>
      <c r="EW295">
        <v>27.75741</v>
      </c>
      <c r="EX295">
        <v>0.71480940000000004</v>
      </c>
      <c r="EY295">
        <v>18.440539999999999</v>
      </c>
      <c r="EZ295" s="1">
        <v>6.2791410000000006E-2</v>
      </c>
      <c r="FA295">
        <v>23.099440000000001</v>
      </c>
      <c r="FB295">
        <v>0.70963050000000005</v>
      </c>
      <c r="FC295">
        <v>18.282779999999999</v>
      </c>
      <c r="FD295" s="1">
        <v>6.0446899999999998E-2</v>
      </c>
      <c r="FE295" s="1">
        <v>22.210429999999999</v>
      </c>
      <c r="FF295">
        <v>0.70446929999999996</v>
      </c>
      <c r="FG295">
        <v>18.029150000000001</v>
      </c>
      <c r="FH295" s="1">
        <v>5.9660419999999999E-2</v>
      </c>
      <c r="FI295" s="1">
        <v>21.988040000000002</v>
      </c>
      <c r="FJ295">
        <v>0.69914699999999996</v>
      </c>
      <c r="FK295">
        <v>17.852150000000002</v>
      </c>
      <c r="FL295" s="1">
        <v>5.8187240000000001E-2</v>
      </c>
      <c r="FM295" s="1">
        <v>21.5379</v>
      </c>
      <c r="FN295">
        <v>0.69401500000000005</v>
      </c>
      <c r="FO295">
        <v>18.331790000000002</v>
      </c>
      <c r="FP295" s="1">
        <v>5.558345E-2</v>
      </c>
      <c r="FQ295" s="1">
        <v>20.66422</v>
      </c>
      <c r="FR295">
        <v>0.6892703</v>
      </c>
      <c r="FS295">
        <v>18.622969999999999</v>
      </c>
      <c r="FT295" s="1">
        <v>5.2102059999999999E-2</v>
      </c>
      <c r="FU295" s="1">
        <v>19.445699999999999</v>
      </c>
      <c r="FV295">
        <v>0.68498870000000001</v>
      </c>
      <c r="FW295">
        <v>18.91732</v>
      </c>
      <c r="FX295" s="1">
        <v>4.813481E-2</v>
      </c>
      <c r="FY295" s="1">
        <v>18.025680000000001</v>
      </c>
      <c r="FZ295">
        <v>0.6811876</v>
      </c>
      <c r="GA295">
        <v>19.049510000000001</v>
      </c>
      <c r="GB295" s="1">
        <v>4.396303E-2</v>
      </c>
      <c r="GC295" s="1">
        <v>16.510639999999999</v>
      </c>
      <c r="GD295">
        <v>0.67780070000000003</v>
      </c>
      <c r="GE295">
        <v>18.959019999999999</v>
      </c>
      <c r="GF295" s="1">
        <v>3.9743189999999998E-2</v>
      </c>
      <c r="GG295" s="1">
        <v>14.96457</v>
      </c>
      <c r="GH295">
        <v>0.6749039</v>
      </c>
      <c r="GI295">
        <v>18.781860000000002</v>
      </c>
      <c r="GJ295" s="1">
        <v>3.5543850000000002E-2</v>
      </c>
      <c r="GK295" s="1">
        <v>13.415039999999999</v>
      </c>
      <c r="GL295">
        <v>0.67263419999999996</v>
      </c>
      <c r="GM295">
        <v>18.616330000000001</v>
      </c>
      <c r="GN295" s="1">
        <v>3.1430630000000001E-2</v>
      </c>
      <c r="GO295" s="1">
        <v>11.88829</v>
      </c>
      <c r="GP295">
        <v>0.67080249999999997</v>
      </c>
      <c r="GQ295">
        <v>18.61562</v>
      </c>
      <c r="GR295" s="1">
        <v>2.7510969999999999E-2</v>
      </c>
      <c r="GS295" s="1">
        <v>10.42442</v>
      </c>
      <c r="GT295">
        <v>0.66933010000000004</v>
      </c>
      <c r="GU295">
        <v>19.341380000000001</v>
      </c>
      <c r="GV295" s="1">
        <v>2.3913609999999998E-2</v>
      </c>
      <c r="GW295" s="1">
        <v>9.0748700000000007</v>
      </c>
      <c r="GX295">
        <v>0.66819329999999999</v>
      </c>
      <c r="GY295">
        <v>19.82939</v>
      </c>
      <c r="GZ295" s="1">
        <v>2.0751459999999999E-2</v>
      </c>
      <c r="HA295" s="1">
        <v>7.8812239999999996</v>
      </c>
      <c r="HB295">
        <v>0.66737880000000005</v>
      </c>
      <c r="HC295">
        <v>20.250299999999999</v>
      </c>
      <c r="HD295" s="1">
        <v>1.8053679999999999E-2</v>
      </c>
      <c r="HE295" s="1">
        <v>6.8591369999999996</v>
      </c>
      <c r="HF295">
        <v>0.66674979999999995</v>
      </c>
      <c r="HG295">
        <v>20.648990000000001</v>
      </c>
      <c r="HH295" s="1">
        <v>1.577893E-2</v>
      </c>
      <c r="HI295" s="1">
        <v>5.9961099999999998</v>
      </c>
      <c r="HJ295">
        <v>0.66636189999999995</v>
      </c>
      <c r="HK295">
        <v>20.628119999999999</v>
      </c>
      <c r="HL295" s="1">
        <v>1.3825820000000001E-2</v>
      </c>
      <c r="HM295" s="1">
        <v>5.2553729999999996</v>
      </c>
      <c r="HN295">
        <v>0.66608420000000002</v>
      </c>
      <c r="HO295">
        <v>20.2851</v>
      </c>
      <c r="HP295" s="1">
        <v>1.2056040000000001E-2</v>
      </c>
      <c r="HQ295" s="1">
        <v>4.5860240000000001</v>
      </c>
      <c r="HR295">
        <v>0.66598349999999995</v>
      </c>
      <c r="HS295">
        <v>20.030950000000001</v>
      </c>
      <c r="HT295" s="1">
        <v>1.035029E-2</v>
      </c>
      <c r="HU295" s="1">
        <v>3.9423520000000001</v>
      </c>
      <c r="HV295">
        <v>0.66596840000000002</v>
      </c>
      <c r="HW295">
        <v>19.848839999999999</v>
      </c>
      <c r="HX295" s="1">
        <v>8.6644700000000005E-3</v>
      </c>
      <c r="HY295" s="1">
        <v>3.3058360000000002</v>
      </c>
      <c r="HZ295">
        <v>0.66602079999999997</v>
      </c>
      <c r="IA295">
        <v>20.381499999999999</v>
      </c>
      <c r="IB295" s="1">
        <v>7.050677E-3</v>
      </c>
      <c r="IC295" s="1">
        <v>2.6946599999999998</v>
      </c>
      <c r="ID295">
        <v>0.6661205</v>
      </c>
      <c r="IE295">
        <v>20.995380000000001</v>
      </c>
      <c r="IF295" s="1">
        <v>5.6175349999999999E-3</v>
      </c>
      <c r="IG295" s="1">
        <v>2.1488489999999998</v>
      </c>
      <c r="IH295">
        <v>0.66624360000000005</v>
      </c>
      <c r="II295">
        <v>21.427250000000001</v>
      </c>
      <c r="IJ295" s="1">
        <v>4.4531299999999996E-3</v>
      </c>
      <c r="IK295" s="1">
        <v>1.7029810000000001</v>
      </c>
      <c r="IL295">
        <v>0.66634740000000003</v>
      </c>
      <c r="IM295">
        <v>21.830449999999999</v>
      </c>
      <c r="IN295" s="1">
        <v>3.5839959999999999E-3</v>
      </c>
      <c r="IO295" s="1">
        <v>1.3685099999999999</v>
      </c>
      <c r="IP295">
        <v>0.6665084</v>
      </c>
      <c r="IQ295">
        <v>21.702559999999998</v>
      </c>
      <c r="IR295" s="1">
        <v>2.9746920000000001E-3</v>
      </c>
      <c r="IS295" s="1">
        <v>1.133211</v>
      </c>
      <c r="IT295">
        <v>0.66664480000000004</v>
      </c>
      <c r="IU295">
        <v>21.40934</v>
      </c>
      <c r="IV295" s="1">
        <v>2.5583369999999999E-3</v>
      </c>
      <c r="IW295" s="1">
        <v>0.97245199999999998</v>
      </c>
      <c r="IX295">
        <v>0.66672549999999997</v>
      </c>
      <c r="IY295">
        <v>21.232790000000001</v>
      </c>
      <c r="IZ295" s="1">
        <v>2.2686440000000002E-3</v>
      </c>
      <c r="JA295" s="1">
        <v>0.86084989999999995</v>
      </c>
      <c r="JB295">
        <v>0.66682410000000003</v>
      </c>
      <c r="JC295">
        <v>21.12519</v>
      </c>
      <c r="JD295" s="1">
        <v>2.054813E-3</v>
      </c>
      <c r="JE295" s="1">
        <v>0.77879069999999995</v>
      </c>
      <c r="JF295">
        <v>0.6669235</v>
      </c>
      <c r="JG295">
        <v>21.44172</v>
      </c>
      <c r="JH295" s="1">
        <v>1.8864820000000001E-3</v>
      </c>
      <c r="JI295" s="1">
        <v>0.71447859999999996</v>
      </c>
      <c r="JJ295">
        <v>0.66700170000000003</v>
      </c>
      <c r="JK295">
        <v>21.426960000000001</v>
      </c>
      <c r="JL295" s="1">
        <v>1.7486470000000001E-3</v>
      </c>
      <c r="JM295" s="1">
        <v>0.66184290000000001</v>
      </c>
      <c r="JN295">
        <v>0.66704030000000003</v>
      </c>
      <c r="JO295">
        <v>21.528110000000002</v>
      </c>
      <c r="JP295" s="1">
        <v>1.633724E-3</v>
      </c>
      <c r="JQ295" s="1">
        <v>0.61808940000000001</v>
      </c>
      <c r="JR295">
        <v>0.66705899999999996</v>
      </c>
      <c r="JS295">
        <v>21.272580000000001</v>
      </c>
      <c r="JT295" s="1">
        <v>1.5379930000000001E-3</v>
      </c>
      <c r="JU295" s="1">
        <v>0.58155239999999997</v>
      </c>
      <c r="JV295">
        <v>0.66710749999999996</v>
      </c>
      <c r="JW295">
        <v>20.93103</v>
      </c>
      <c r="JX295" s="1">
        <v>1.458214E-3</v>
      </c>
      <c r="JY295" s="1">
        <v>0.55116759999999998</v>
      </c>
      <c r="JZ295">
        <v>0.66713319999999998</v>
      </c>
      <c r="KA295">
        <v>20.697610000000001</v>
      </c>
      <c r="KB295" s="1">
        <v>1.3927239999999999E-3</v>
      </c>
      <c r="KC295" s="1">
        <v>0.52614669999999997</v>
      </c>
      <c r="KD295">
        <v>0.66715469999999999</v>
      </c>
      <c r="KE295">
        <v>20.529610000000002</v>
      </c>
      <c r="KF295" s="1">
        <v>1.3395E-3</v>
      </c>
      <c r="KG295" s="1">
        <v>0.50583420000000001</v>
      </c>
      <c r="KH295">
        <v>0.66716050000000005</v>
      </c>
      <c r="KI295">
        <v>20.418780000000002</v>
      </c>
      <c r="KJ295" s="1">
        <v>1.2962010000000001E-3</v>
      </c>
      <c r="KK295" s="1">
        <v>0.48933929999999998</v>
      </c>
      <c r="KL295">
        <v>0.6671667</v>
      </c>
      <c r="KM295">
        <v>20.836729999999999</v>
      </c>
      <c r="KN295" s="1">
        <v>1.259273E-3</v>
      </c>
      <c r="KO295" s="1">
        <v>0.47529830000000001</v>
      </c>
      <c r="KP295">
        <v>0.66715849999999999</v>
      </c>
      <c r="KQ295">
        <v>20.70975</v>
      </c>
      <c r="KR295" s="1">
        <v>1.224389E-3</v>
      </c>
      <c r="KS295" s="1">
        <v>0.4621345</v>
      </c>
      <c r="KT295">
        <v>0.66717539999999997</v>
      </c>
      <c r="KU295">
        <v>20.71294</v>
      </c>
      <c r="KV295" s="1">
        <v>1.188354E-3</v>
      </c>
      <c r="KW295" s="1">
        <v>0.44861420000000002</v>
      </c>
      <c r="KX295">
        <v>0.66717970000000004</v>
      </c>
      <c r="KY295">
        <v>20.681419999999999</v>
      </c>
      <c r="KZ295" s="1">
        <v>1.149913E-3</v>
      </c>
      <c r="LA295" s="1">
        <v>0.4341855</v>
      </c>
      <c r="LB295">
        <v>0.6671821</v>
      </c>
      <c r="LC295">
        <v>20.425540000000002</v>
      </c>
      <c r="LD295" s="1">
        <v>1.1092330000000001E-3</v>
      </c>
      <c r="LE295" s="1">
        <v>0.41889739999999998</v>
      </c>
      <c r="LF295">
        <v>0.66718679999999997</v>
      </c>
      <c r="LG295">
        <v>20.093319999999999</v>
      </c>
      <c r="LH295" s="1">
        <v>1.067506E-3</v>
      </c>
      <c r="LI295" s="1">
        <v>0.40316020000000002</v>
      </c>
      <c r="LJ295">
        <v>0.66717119999999996</v>
      </c>
      <c r="LK295">
        <v>19.854489999999998</v>
      </c>
      <c r="LL295" s="1">
        <v>1.02557E-3</v>
      </c>
      <c r="LM295" s="1">
        <v>0.38738020000000001</v>
      </c>
      <c r="LN295">
        <v>0.66719680000000003</v>
      </c>
      <c r="LO295">
        <v>19.86374</v>
      </c>
      <c r="LP295" s="1">
        <v>9.8453689999999992E-4</v>
      </c>
      <c r="LQ295" s="1">
        <v>0.37191439999999998</v>
      </c>
      <c r="LR295">
        <v>0.66717139999999997</v>
      </c>
      <c r="LS295">
        <v>20.586549999999999</v>
      </c>
      <c r="LT295" s="1">
        <v>9.4503359999999995E-4</v>
      </c>
      <c r="LU295" s="1">
        <v>0.35698299999999999</v>
      </c>
      <c r="LV295">
        <v>0.66717079999999995</v>
      </c>
      <c r="LW295">
        <v>20.928339999999999</v>
      </c>
      <c r="LX295" s="1">
        <v>9.0714579999999999E-4</v>
      </c>
      <c r="LY295" s="1">
        <v>0.34267589999999998</v>
      </c>
      <c r="LZ295">
        <v>0.66717150000000003</v>
      </c>
      <c r="MA295">
        <v>21.272950000000002</v>
      </c>
      <c r="MB295" s="1">
        <v>8.7100369999999999E-4</v>
      </c>
      <c r="MC295" s="1">
        <v>0.32899699999999998</v>
      </c>
      <c r="MD295">
        <v>0.66716989999999998</v>
      </c>
      <c r="ME295">
        <v>21.70018</v>
      </c>
      <c r="MF295" s="1">
        <v>8.3653839999999998E-4</v>
      </c>
      <c r="MG295" s="1">
        <v>0.31597710000000001</v>
      </c>
      <c r="MH295">
        <v>0.66716710000000001</v>
      </c>
      <c r="MI295">
        <v>21.538820000000001</v>
      </c>
      <c r="MJ295" s="1">
        <v>8.0364469999999997E-4</v>
      </c>
      <c r="MK295" s="1">
        <v>0.30355320000000002</v>
      </c>
      <c r="ML295">
        <v>0.66717570000000004</v>
      </c>
      <c r="MM295">
        <v>21.064250000000001</v>
      </c>
      <c r="MN295" s="1">
        <v>7.7227809999999997E-4</v>
      </c>
      <c r="MO295" s="1">
        <v>0.29167539999999997</v>
      </c>
      <c r="MP295">
        <v>0.66716050000000005</v>
      </c>
      <c r="MQ295">
        <v>20.778379999999999</v>
      </c>
      <c r="MR295" s="1">
        <v>7.4216829999999997E-4</v>
      </c>
      <c r="MS295" s="1">
        <v>0.28031980000000001</v>
      </c>
      <c r="MT295">
        <v>0.66715570000000002</v>
      </c>
      <c r="MU295">
        <v>20.620889999999999</v>
      </c>
      <c r="MV295" s="1">
        <v>7.1339609999999996E-4</v>
      </c>
      <c r="MW295" s="1">
        <v>0.26945219999999998</v>
      </c>
      <c r="MX295">
        <v>0.66711149999999997</v>
      </c>
      <c r="MY295">
        <v>21.199390000000001</v>
      </c>
      <c r="MZ295" s="1">
        <v>6.8598970000000004E-4</v>
      </c>
      <c r="NA295" s="1">
        <v>0.25909080000000001</v>
      </c>
      <c r="NB295">
        <v>0.6670604</v>
      </c>
      <c r="NC295">
        <v>21.735140000000001</v>
      </c>
      <c r="ND295" s="1">
        <v>6.5983399999999998E-4</v>
      </c>
      <c r="NE295" s="1">
        <v>0.2492306</v>
      </c>
      <c r="NF295">
        <v>0.66699129999999995</v>
      </c>
      <c r="NG295">
        <v>22.097799999999999</v>
      </c>
      <c r="NH295" s="1">
        <v>6.3491579999999995E-4</v>
      </c>
      <c r="NI295" s="1">
        <v>0.23983409999999999</v>
      </c>
      <c r="NJ295">
        <v>0.66690890000000003</v>
      </c>
      <c r="NK295">
        <v>22.439150000000001</v>
      </c>
      <c r="NL295" s="1">
        <v>6.1116429999999997E-4</v>
      </c>
      <c r="NM295" s="1">
        <v>0.23086329999999999</v>
      </c>
      <c r="NN295">
        <v>0.66678539999999997</v>
      </c>
      <c r="NO295">
        <v>22.167079999999999</v>
      </c>
      <c r="NP295" s="1">
        <v>5.8846009999999999E-4</v>
      </c>
      <c r="NQ295" s="1">
        <v>0.22229489999999999</v>
      </c>
      <c r="NR295">
        <v>0.66662390000000005</v>
      </c>
      <c r="NS295">
        <v>21.77129</v>
      </c>
      <c r="NT295" s="1">
        <v>5.6681400000000001E-4</v>
      </c>
      <c r="NU295" s="1">
        <v>0.2141402</v>
      </c>
      <c r="NV295">
        <v>0.66645719999999997</v>
      </c>
      <c r="NW295">
        <v>21.49098</v>
      </c>
      <c r="NX295" s="1">
        <v>5.4621740000000002E-4</v>
      </c>
      <c r="NY295" s="1">
        <v>0.2063779</v>
      </c>
      <c r="NZ295">
        <v>0.66627499999999995</v>
      </c>
      <c r="OA295">
        <v>21.32057</v>
      </c>
      <c r="OB295" s="1">
        <v>5.2662620000000005E-4</v>
      </c>
      <c r="OC295" s="1">
        <v>0.19900119999999999</v>
      </c>
      <c r="OD295">
        <v>0.66607280000000002</v>
      </c>
      <c r="OE295">
        <v>21.284800000000001</v>
      </c>
      <c r="OF295" s="1">
        <v>5.0799969999999999E-4</v>
      </c>
      <c r="OG295" s="1">
        <v>0.19198209999999999</v>
      </c>
      <c r="OH295">
        <v>0.6658906</v>
      </c>
      <c r="OI295">
        <v>21.667570000000001</v>
      </c>
      <c r="OJ295" s="1">
        <v>4.901889E-4</v>
      </c>
      <c r="OK295" s="1">
        <v>0.18528710000000001</v>
      </c>
    </row>
    <row r="296" spans="1:401" x14ac:dyDescent="0.35">
      <c r="A296">
        <v>302</v>
      </c>
      <c r="B296" t="s">
        <v>4</v>
      </c>
      <c r="C296" t="s">
        <v>181</v>
      </c>
      <c r="D296" t="s">
        <v>302</v>
      </c>
      <c r="E296">
        <v>926.11350000000004</v>
      </c>
      <c r="F296">
        <v>0.73619000000000001</v>
      </c>
      <c r="G296">
        <v>17.652850000000001</v>
      </c>
      <c r="H296">
        <v>0</v>
      </c>
      <c r="I296">
        <v>0</v>
      </c>
      <c r="J296">
        <v>0.73684419999999995</v>
      </c>
      <c r="K296">
        <v>17.517099999999999</v>
      </c>
      <c r="L296">
        <v>0</v>
      </c>
      <c r="M296">
        <v>0</v>
      </c>
      <c r="N296">
        <v>0.73761109999999996</v>
      </c>
      <c r="O296">
        <v>17.97832</v>
      </c>
      <c r="P296">
        <v>0</v>
      </c>
      <c r="Q296">
        <v>0</v>
      </c>
      <c r="R296">
        <v>0.73843400000000003</v>
      </c>
      <c r="S296">
        <v>18.203240000000001</v>
      </c>
      <c r="T296">
        <v>0</v>
      </c>
      <c r="U296">
        <v>0</v>
      </c>
      <c r="V296">
        <v>0.73927520000000002</v>
      </c>
      <c r="W296">
        <v>18.667539999999999</v>
      </c>
      <c r="X296">
        <v>0</v>
      </c>
      <c r="Y296">
        <v>0</v>
      </c>
      <c r="Z296">
        <v>0.74010929999999997</v>
      </c>
      <c r="AA296">
        <v>18.531680000000001</v>
      </c>
      <c r="AB296">
        <v>0</v>
      </c>
      <c r="AC296">
        <v>0</v>
      </c>
      <c r="AD296">
        <v>0.74109210000000003</v>
      </c>
      <c r="AE296">
        <v>18.24868</v>
      </c>
      <c r="AF296">
        <v>0</v>
      </c>
      <c r="AG296">
        <v>0</v>
      </c>
      <c r="AH296">
        <v>0.74215039999999999</v>
      </c>
      <c r="AI296">
        <v>17.81784</v>
      </c>
      <c r="AJ296">
        <v>0</v>
      </c>
      <c r="AK296">
        <v>0</v>
      </c>
      <c r="AL296">
        <v>0.74322180000000004</v>
      </c>
      <c r="AM296">
        <v>17.365500000000001</v>
      </c>
      <c r="AN296">
        <v>0</v>
      </c>
      <c r="AO296">
        <v>0</v>
      </c>
      <c r="AP296">
        <v>0.74432609999999999</v>
      </c>
      <c r="AQ296">
        <v>17.119479999999999</v>
      </c>
      <c r="AR296">
        <v>0</v>
      </c>
      <c r="AS296">
        <v>0</v>
      </c>
      <c r="AT296">
        <v>0.74553780000000003</v>
      </c>
      <c r="AU296">
        <v>17.497070000000001</v>
      </c>
      <c r="AV296">
        <v>0</v>
      </c>
      <c r="AW296">
        <v>0</v>
      </c>
      <c r="AX296">
        <v>0.74681819999999999</v>
      </c>
      <c r="AY296">
        <v>17.62312</v>
      </c>
      <c r="AZ296">
        <v>0</v>
      </c>
      <c r="BA296">
        <v>0</v>
      </c>
      <c r="BB296">
        <v>0.74814219999999998</v>
      </c>
      <c r="BC296">
        <v>17.835640000000001</v>
      </c>
      <c r="BD296">
        <v>0</v>
      </c>
      <c r="BE296">
        <v>0</v>
      </c>
      <c r="BF296">
        <v>0.7485676</v>
      </c>
      <c r="BG296">
        <v>17.892939999999999</v>
      </c>
      <c r="BH296">
        <v>0</v>
      </c>
      <c r="BI296">
        <v>0</v>
      </c>
      <c r="BJ296">
        <v>0.74846690000000005</v>
      </c>
      <c r="BK296">
        <v>17.558869999999999</v>
      </c>
      <c r="BL296" s="1">
        <v>1.701909E-34</v>
      </c>
      <c r="BM296" s="1">
        <v>5.6658480000000005E-32</v>
      </c>
      <c r="BN296">
        <v>0.74841279999999999</v>
      </c>
      <c r="BO296">
        <v>17.120370000000001</v>
      </c>
      <c r="BP296" s="1">
        <v>1.114137E-22</v>
      </c>
      <c r="BQ296" s="1">
        <v>2.5723229999999999E-20</v>
      </c>
      <c r="BR296">
        <v>0.74834610000000001</v>
      </c>
      <c r="BS296">
        <v>16.691749999999999</v>
      </c>
      <c r="BT296" s="1">
        <v>1.155745E-16</v>
      </c>
      <c r="BU296" s="1">
        <v>3.7926449999999998E-14</v>
      </c>
      <c r="BV296">
        <v>0.74823360000000005</v>
      </c>
      <c r="BW296">
        <v>16.728649999999998</v>
      </c>
      <c r="BX296" s="1">
        <v>5.1009459999999999E-11</v>
      </c>
      <c r="BY296" s="1">
        <v>1.284243E-8</v>
      </c>
      <c r="BZ296">
        <v>0.74817350000000005</v>
      </c>
      <c r="CA296">
        <v>17.255459999999999</v>
      </c>
      <c r="CB296" s="1">
        <v>8.8312599999999996E-8</v>
      </c>
      <c r="CC296" s="1">
        <v>2.339715E-5</v>
      </c>
      <c r="CD296">
        <v>0.74804599999999999</v>
      </c>
      <c r="CE296">
        <v>17.955400000000001</v>
      </c>
      <c r="CF296" s="1">
        <v>2.257703E-5</v>
      </c>
      <c r="CG296" s="1">
        <v>6.2333930000000003E-3</v>
      </c>
      <c r="CH296">
        <v>0.74791490000000005</v>
      </c>
      <c r="CI296">
        <v>18.531790000000001</v>
      </c>
      <c r="CJ296" s="1">
        <v>1.6390300000000001E-3</v>
      </c>
      <c r="CK296">
        <v>0.46758250000000001</v>
      </c>
      <c r="CL296">
        <v>0.74793549999999998</v>
      </c>
      <c r="CM296">
        <v>18.526489999999999</v>
      </c>
      <c r="CN296" s="1">
        <v>4.5644480000000001E-2</v>
      </c>
      <c r="CO296">
        <v>13.405709999999999</v>
      </c>
      <c r="CP296">
        <v>0.74792530000000002</v>
      </c>
      <c r="CQ296">
        <v>18.199149999999999</v>
      </c>
      <c r="CR296">
        <v>0.58625609999999995</v>
      </c>
      <c r="CS296">
        <v>176.64420000000001</v>
      </c>
      <c r="CT296">
        <v>0.74789410000000001</v>
      </c>
      <c r="CU296">
        <v>17.717890000000001</v>
      </c>
      <c r="CV296">
        <v>3.9447930000000002</v>
      </c>
      <c r="CW296">
        <v>1216.991</v>
      </c>
      <c r="CX296">
        <v>0.74778789999999995</v>
      </c>
      <c r="CY296">
        <v>17.229800000000001</v>
      </c>
      <c r="CZ296">
        <v>15.349589999999999</v>
      </c>
      <c r="DA296">
        <v>4834.7470000000003</v>
      </c>
      <c r="DB296">
        <v>0.74762410000000001</v>
      </c>
      <c r="DC296">
        <v>17.281569999999999</v>
      </c>
      <c r="DD296">
        <v>37.278739999999999</v>
      </c>
      <c r="DE296">
        <v>11967.76</v>
      </c>
      <c r="DF296">
        <v>0.74754330000000002</v>
      </c>
      <c r="DG296">
        <v>17.6814</v>
      </c>
      <c r="DH296">
        <v>60.291139999999999</v>
      </c>
      <c r="DI296">
        <v>19689.46</v>
      </c>
      <c r="DJ296">
        <v>0.74742560000000002</v>
      </c>
      <c r="DK296">
        <v>18.070029999999999</v>
      </c>
      <c r="DL296">
        <v>68.609340000000003</v>
      </c>
      <c r="DM296">
        <v>22756.33</v>
      </c>
      <c r="DN296">
        <v>0.74735750000000001</v>
      </c>
      <c r="DO296">
        <v>18.507290000000001</v>
      </c>
      <c r="DP296">
        <v>57.79119</v>
      </c>
      <c r="DQ296">
        <v>19431.27</v>
      </c>
      <c r="DR296">
        <v>0.74776969999999998</v>
      </c>
      <c r="DS296">
        <v>18.553070000000002</v>
      </c>
      <c r="DT296">
        <v>37.524679999999996</v>
      </c>
      <c r="DU296">
        <v>12766.11</v>
      </c>
      <c r="DV296">
        <v>0.74838300000000002</v>
      </c>
      <c r="DW296">
        <v>18.354939999999999</v>
      </c>
      <c r="DX296">
        <v>19.533550000000002</v>
      </c>
      <c r="DY296">
        <v>6713.5720000000001</v>
      </c>
      <c r="DZ296">
        <v>0.74937299999999996</v>
      </c>
      <c r="EA296">
        <v>18.061039999999998</v>
      </c>
      <c r="EB296">
        <v>8.4384589999999999</v>
      </c>
      <c r="EC296">
        <v>2926.4119999999998</v>
      </c>
      <c r="ED296">
        <v>0.75114769999999997</v>
      </c>
      <c r="EE296">
        <v>17.677679999999999</v>
      </c>
      <c r="EF296">
        <v>3.1365590000000001</v>
      </c>
      <c r="EG296">
        <v>1094.194</v>
      </c>
      <c r="EH296">
        <v>0.74941360000000001</v>
      </c>
      <c r="EI296">
        <v>17.6296</v>
      </c>
      <c r="EJ296">
        <v>1.0499229999999999</v>
      </c>
      <c r="EK296">
        <v>368.38810000000001</v>
      </c>
      <c r="EL296">
        <v>0.74552090000000004</v>
      </c>
      <c r="EM296">
        <v>17.826450000000001</v>
      </c>
      <c r="EN296" s="1">
        <v>0.34604990000000002</v>
      </c>
      <c r="EO296">
        <v>121.5592</v>
      </c>
      <c r="EP296">
        <v>0.74190619999999996</v>
      </c>
      <c r="EQ296">
        <v>18.148949999999999</v>
      </c>
      <c r="ER296" s="1">
        <v>0.13512279999999999</v>
      </c>
      <c r="ES296">
        <v>46.916580000000003</v>
      </c>
      <c r="ET296">
        <v>0.7382457</v>
      </c>
      <c r="EU296">
        <v>18.45083</v>
      </c>
      <c r="EV296" s="1">
        <v>7.7567880000000006E-2</v>
      </c>
      <c r="EW296">
        <v>26.426069999999999</v>
      </c>
      <c r="EX296">
        <v>0.73454960000000002</v>
      </c>
      <c r="EY296">
        <v>18.431349999999998</v>
      </c>
      <c r="EZ296" s="1">
        <v>6.3436220000000001E-2</v>
      </c>
      <c r="FA296" s="1">
        <v>21.384730000000001</v>
      </c>
      <c r="FB296">
        <v>0.73086320000000005</v>
      </c>
      <c r="FC296">
        <v>18.262530000000002</v>
      </c>
      <c r="FD296" s="1">
        <v>6.0552300000000003E-2</v>
      </c>
      <c r="FE296" s="1">
        <v>20.381080000000001</v>
      </c>
      <c r="FF296">
        <v>0.72712860000000001</v>
      </c>
      <c r="FG296">
        <v>18.016259999999999</v>
      </c>
      <c r="FH296" s="1">
        <v>5.9745449999999999E-2</v>
      </c>
      <c r="FI296" s="1">
        <v>20.15812</v>
      </c>
      <c r="FJ296">
        <v>0.72325550000000005</v>
      </c>
      <c r="FK296">
        <v>17.853629999999999</v>
      </c>
      <c r="FL296" s="1">
        <v>5.8391739999999998E-2</v>
      </c>
      <c r="FM296" s="1">
        <v>19.77411</v>
      </c>
      <c r="FN296">
        <v>0.71956690000000001</v>
      </c>
      <c r="FO296">
        <v>18.370609999999999</v>
      </c>
      <c r="FP296" s="1">
        <v>5.5918309999999999E-2</v>
      </c>
      <c r="FQ296" s="1">
        <v>19.006319999999999</v>
      </c>
      <c r="FR296">
        <v>0.71624189999999999</v>
      </c>
      <c r="FS296">
        <v>18.666979999999999</v>
      </c>
      <c r="FT296" s="1">
        <v>5.2523390000000003E-2</v>
      </c>
      <c r="FU296" s="1">
        <v>17.911269999999998</v>
      </c>
      <c r="FV296">
        <v>0.71333619999999998</v>
      </c>
      <c r="FW296">
        <v>18.94567</v>
      </c>
      <c r="FX296" s="1">
        <v>4.8601779999999997E-2</v>
      </c>
      <c r="FY296" s="1">
        <v>16.62125</v>
      </c>
      <c r="FZ296">
        <v>0.71083649999999998</v>
      </c>
      <c r="GA296">
        <v>19.06305</v>
      </c>
      <c r="GB296" s="1">
        <v>4.4449099999999998E-2</v>
      </c>
      <c r="GC296" s="1">
        <v>15.23911</v>
      </c>
      <c r="GD296">
        <v>0.70869150000000003</v>
      </c>
      <c r="GE296">
        <v>18.952960000000001</v>
      </c>
      <c r="GF296" s="1">
        <v>4.0234300000000001E-2</v>
      </c>
      <c r="GG296" s="1">
        <v>13.824070000000001</v>
      </c>
      <c r="GH296">
        <v>0.70680889999999996</v>
      </c>
      <c r="GI296">
        <v>18.762</v>
      </c>
      <c r="GJ296" s="1">
        <v>3.6033370000000002E-2</v>
      </c>
      <c r="GK296" s="1">
        <v>12.40568</v>
      </c>
      <c r="GL296">
        <v>0.70496179999999997</v>
      </c>
      <c r="GM296">
        <v>18.596550000000001</v>
      </c>
      <c r="GN296" s="1">
        <v>3.1907310000000001E-2</v>
      </c>
      <c r="GO296" s="1">
        <v>11.007099999999999</v>
      </c>
      <c r="GP296">
        <v>0.7032197</v>
      </c>
      <c r="GQ296">
        <v>18.606339999999999</v>
      </c>
      <c r="GR296" s="1">
        <v>2.796094E-2</v>
      </c>
      <c r="GS296" s="1">
        <v>9.6623319999999993</v>
      </c>
      <c r="GT296">
        <v>0.70183340000000005</v>
      </c>
      <c r="GU296">
        <v>19.372949999999999</v>
      </c>
      <c r="GV296" s="1">
        <v>2.4320689999999999E-2</v>
      </c>
      <c r="GW296" s="1">
        <v>8.4166869999999996</v>
      </c>
      <c r="GX296">
        <v>0.70073370000000001</v>
      </c>
      <c r="GY296">
        <v>19.878129999999999</v>
      </c>
      <c r="GZ296" s="1">
        <v>2.11054E-2</v>
      </c>
      <c r="HA296" s="1">
        <v>7.3101459999999996</v>
      </c>
      <c r="HB296">
        <v>0.69993620000000001</v>
      </c>
      <c r="HC296">
        <v>20.297029999999999</v>
      </c>
      <c r="HD296" s="1">
        <v>1.8353899999999999E-2</v>
      </c>
      <c r="HE296" s="1">
        <v>6.359826</v>
      </c>
      <c r="HF296">
        <v>0.69932059999999996</v>
      </c>
      <c r="HG296">
        <v>20.696110000000001</v>
      </c>
      <c r="HH296" s="1">
        <v>1.6032919999999999E-2</v>
      </c>
      <c r="HI296" s="1">
        <v>5.5568710000000001</v>
      </c>
      <c r="HJ296">
        <v>0.69893099999999997</v>
      </c>
      <c r="HK296">
        <v>20.65286</v>
      </c>
      <c r="HL296" s="1">
        <v>1.404787E-2</v>
      </c>
      <c r="HM296" s="1">
        <v>4.8702019999999999</v>
      </c>
      <c r="HN296">
        <v>0.6986907</v>
      </c>
      <c r="HO296">
        <v>20.27478</v>
      </c>
      <c r="HP296" s="1">
        <v>1.2262840000000001E-2</v>
      </c>
      <c r="HQ296" s="1">
        <v>4.2538729999999996</v>
      </c>
      <c r="HR296">
        <v>0.6985751</v>
      </c>
      <c r="HS296">
        <v>20.01446</v>
      </c>
      <c r="HT296" s="1">
        <v>1.055355E-2</v>
      </c>
      <c r="HU296" s="1">
        <v>3.6649729999999998</v>
      </c>
      <c r="HV296">
        <v>0.69854510000000003</v>
      </c>
      <c r="HW296">
        <v>19.84075</v>
      </c>
      <c r="HX296" s="1">
        <v>8.8645960000000006E-3</v>
      </c>
      <c r="HY296" s="1">
        <v>3.0828630000000001</v>
      </c>
      <c r="HZ296">
        <v>0.69860230000000001</v>
      </c>
      <c r="IA296">
        <v>20.411760000000001</v>
      </c>
      <c r="IB296" s="1">
        <v>7.2375190000000004E-3</v>
      </c>
      <c r="IC296" s="1">
        <v>2.5207480000000002</v>
      </c>
      <c r="ID296">
        <v>0.69867170000000001</v>
      </c>
      <c r="IE296">
        <v>21.05772</v>
      </c>
      <c r="IF296" s="1">
        <v>5.7777100000000001E-3</v>
      </c>
      <c r="IG296" s="1">
        <v>2.014005</v>
      </c>
      <c r="IH296">
        <v>0.69880659999999994</v>
      </c>
      <c r="II296">
        <v>21.490269999999999</v>
      </c>
      <c r="IJ296" s="1">
        <v>4.5785599999999997E-3</v>
      </c>
      <c r="IK296" s="1">
        <v>1.595818</v>
      </c>
      <c r="IL296">
        <v>0.69892639999999995</v>
      </c>
      <c r="IM296">
        <v>21.88176</v>
      </c>
      <c r="IN296" s="1">
        <v>3.6747669999999998E-3</v>
      </c>
      <c r="IO296" s="1">
        <v>1.2792190000000001</v>
      </c>
      <c r="IP296">
        <v>0.69905139999999999</v>
      </c>
      <c r="IQ296">
        <v>21.723659999999999</v>
      </c>
      <c r="IR296" s="1">
        <v>3.0372379999999998E-3</v>
      </c>
      <c r="IS296" s="1">
        <v>1.0552159999999999</v>
      </c>
      <c r="IT296">
        <v>0.69919160000000002</v>
      </c>
      <c r="IU296">
        <v>21.39762</v>
      </c>
      <c r="IV296" s="1">
        <v>2.6010870000000002E-3</v>
      </c>
      <c r="IW296" s="1">
        <v>0.9019663</v>
      </c>
      <c r="IX296">
        <v>0.69928460000000003</v>
      </c>
      <c r="IY296">
        <v>21.218589999999999</v>
      </c>
      <c r="IZ296" s="1">
        <v>2.2989489999999998E-3</v>
      </c>
      <c r="JA296" s="1">
        <v>0.79594620000000005</v>
      </c>
      <c r="JB296">
        <v>0.69938270000000002</v>
      </c>
      <c r="JC296">
        <v>21.12105</v>
      </c>
      <c r="JD296" s="1">
        <v>2.0778369999999999E-3</v>
      </c>
      <c r="JE296" s="1">
        <v>0.71862210000000004</v>
      </c>
      <c r="JF296">
        <v>0.69948829999999995</v>
      </c>
      <c r="JG296">
        <v>21.463809999999999</v>
      </c>
      <c r="JH296" s="1">
        <v>1.9050130000000001E-3</v>
      </c>
      <c r="JI296" s="1">
        <v>0.65842750000000005</v>
      </c>
      <c r="JJ296">
        <v>0.69953960000000004</v>
      </c>
      <c r="JK296">
        <v>21.464490000000001</v>
      </c>
      <c r="JL296" s="1">
        <v>1.763988E-3</v>
      </c>
      <c r="JM296" s="1">
        <v>0.60933060000000006</v>
      </c>
      <c r="JN296">
        <v>0.69957340000000001</v>
      </c>
      <c r="JO296">
        <v>21.567779999999999</v>
      </c>
      <c r="JP296" s="1">
        <v>1.646488E-3</v>
      </c>
      <c r="JQ296" s="1">
        <v>0.56854090000000002</v>
      </c>
      <c r="JR296">
        <v>0.69962190000000002</v>
      </c>
      <c r="JS296">
        <v>21.299849999999999</v>
      </c>
      <c r="JT296" s="1">
        <v>1.5486580000000001E-3</v>
      </c>
      <c r="JU296" s="1">
        <v>0.53448830000000003</v>
      </c>
      <c r="JV296">
        <v>0.69964130000000002</v>
      </c>
      <c r="JW296">
        <v>20.93507</v>
      </c>
      <c r="JX296" s="1">
        <v>1.4670480000000001E-3</v>
      </c>
      <c r="JY296" s="1">
        <v>0.50616470000000002</v>
      </c>
      <c r="JZ296">
        <v>0.69966640000000002</v>
      </c>
      <c r="KA296">
        <v>20.68863</v>
      </c>
      <c r="KB296" s="1">
        <v>1.399939E-3</v>
      </c>
      <c r="KC296" s="1">
        <v>0.4827958</v>
      </c>
      <c r="KD296">
        <v>0.69969250000000005</v>
      </c>
      <c r="KE296">
        <v>20.51557</v>
      </c>
      <c r="KF296" s="1">
        <v>1.345324E-3</v>
      </c>
      <c r="KG296" s="1">
        <v>0.46380159999999998</v>
      </c>
      <c r="KH296">
        <v>0.69970270000000001</v>
      </c>
      <c r="KI296">
        <v>20.40981</v>
      </c>
      <c r="KJ296" s="1">
        <v>1.301017E-3</v>
      </c>
      <c r="KK296" s="1">
        <v>0.44840570000000002</v>
      </c>
      <c r="KL296">
        <v>0.69970359999999998</v>
      </c>
      <c r="KM296">
        <v>20.860910000000001</v>
      </c>
      <c r="KN296" s="1">
        <v>1.2635190000000001E-3</v>
      </c>
      <c r="KO296" s="1">
        <v>0.43539679999999997</v>
      </c>
      <c r="KP296">
        <v>0.69969789999999998</v>
      </c>
      <c r="KQ296">
        <v>20.75027</v>
      </c>
      <c r="KR296" s="1">
        <v>1.2285690000000001E-3</v>
      </c>
      <c r="KS296" s="1">
        <v>0.42334270000000002</v>
      </c>
      <c r="KT296">
        <v>0.69971190000000005</v>
      </c>
      <c r="KU296">
        <v>20.75468</v>
      </c>
      <c r="KV296" s="1">
        <v>1.192764E-3</v>
      </c>
      <c r="KW296" s="1">
        <v>0.4110664</v>
      </c>
      <c r="KX296">
        <v>0.69971720000000004</v>
      </c>
      <c r="KY296">
        <v>20.726379999999999</v>
      </c>
      <c r="KZ296" s="1">
        <v>1.154628E-3</v>
      </c>
      <c r="LA296" s="1">
        <v>0.39798670000000003</v>
      </c>
      <c r="LB296">
        <v>0.69972650000000003</v>
      </c>
      <c r="LC296">
        <v>20.44605</v>
      </c>
      <c r="LD296" s="1">
        <v>1.114178E-3</v>
      </c>
      <c r="LE296" s="1">
        <v>0.38410480000000002</v>
      </c>
      <c r="LF296">
        <v>0.69969559999999997</v>
      </c>
      <c r="LG296">
        <v>20.08351</v>
      </c>
      <c r="LH296" s="1">
        <v>1.072513E-3</v>
      </c>
      <c r="LI296" s="1">
        <v>0.36976039999999999</v>
      </c>
      <c r="LJ296">
        <v>0.69971130000000004</v>
      </c>
      <c r="LK296">
        <v>19.839310000000001</v>
      </c>
      <c r="LL296" s="1">
        <v>1.030544E-3</v>
      </c>
      <c r="LM296" s="1">
        <v>0.35533569999999998</v>
      </c>
      <c r="LN296">
        <v>0.69971439999999996</v>
      </c>
      <c r="LO296">
        <v>19.862020000000001</v>
      </c>
      <c r="LP296" s="1">
        <v>9.8938559999999995E-4</v>
      </c>
      <c r="LQ296" s="1">
        <v>0.34117690000000001</v>
      </c>
      <c r="LR296">
        <v>0.69973039999999997</v>
      </c>
      <c r="LS296">
        <v>20.63364</v>
      </c>
      <c r="LT296" s="1">
        <v>9.496738E-4</v>
      </c>
      <c r="LU296" s="1">
        <v>0.32747670000000001</v>
      </c>
      <c r="LV296">
        <v>0.69970529999999997</v>
      </c>
      <c r="LW296">
        <v>20.996919999999999</v>
      </c>
      <c r="LX296" s="1">
        <v>9.1159349999999999E-4</v>
      </c>
      <c r="LY296" s="1">
        <v>0.31434570000000001</v>
      </c>
      <c r="LZ296">
        <v>0.6997369</v>
      </c>
      <c r="MA296">
        <v>21.33558</v>
      </c>
      <c r="MB296" s="1">
        <v>8.7525570000000004E-4</v>
      </c>
      <c r="MC296" s="1">
        <v>0.30179109999999998</v>
      </c>
      <c r="MD296">
        <v>0.69970290000000002</v>
      </c>
      <c r="ME296">
        <v>21.76332</v>
      </c>
      <c r="MF296" s="1">
        <v>8.4057230000000004E-4</v>
      </c>
      <c r="MG296" s="1">
        <v>0.28983520000000002</v>
      </c>
      <c r="MH296">
        <v>0.6997023</v>
      </c>
      <c r="MI296">
        <v>21.575399999999998</v>
      </c>
      <c r="MJ296" s="1">
        <v>8.0749390000000004E-4</v>
      </c>
      <c r="MK296" s="1">
        <v>0.27842790000000001</v>
      </c>
      <c r="ML296">
        <v>0.69971810000000001</v>
      </c>
      <c r="MM296">
        <v>21.058869999999999</v>
      </c>
      <c r="MN296" s="1">
        <v>7.7597250000000005E-4</v>
      </c>
      <c r="MO296" s="1">
        <v>0.26753480000000002</v>
      </c>
      <c r="MP296">
        <v>0.69970169999999998</v>
      </c>
      <c r="MQ296">
        <v>20.77338</v>
      </c>
      <c r="MR296" s="1">
        <v>7.4569920000000002E-4</v>
      </c>
      <c r="MS296" s="1">
        <v>0.25711060000000002</v>
      </c>
      <c r="MT296">
        <v>0.6996772</v>
      </c>
      <c r="MU296">
        <v>20.623729999999998</v>
      </c>
      <c r="MV296" s="1">
        <v>7.1678379999999997E-4</v>
      </c>
      <c r="MW296" s="1">
        <v>0.24714120000000001</v>
      </c>
      <c r="MX296">
        <v>0.69966059999999997</v>
      </c>
      <c r="MY296">
        <v>21.239789999999999</v>
      </c>
      <c r="MZ296" s="1">
        <v>6.8920679999999999E-4</v>
      </c>
      <c r="NA296" s="1">
        <v>0.23762459999999999</v>
      </c>
      <c r="NB296">
        <v>0.69961169999999995</v>
      </c>
      <c r="NC296">
        <v>21.796890000000001</v>
      </c>
      <c r="ND296" s="1">
        <v>6.6289090000000005E-4</v>
      </c>
      <c r="NE296" s="1">
        <v>0.22856770000000001</v>
      </c>
      <c r="NF296">
        <v>0.69952590000000003</v>
      </c>
      <c r="NG296">
        <v>22.15457</v>
      </c>
      <c r="NH296" s="1">
        <v>6.3783999999999998E-4</v>
      </c>
      <c r="NI296" s="1">
        <v>0.21994449999999999</v>
      </c>
      <c r="NJ296">
        <v>0.6994418</v>
      </c>
      <c r="NK296">
        <v>22.493590000000001</v>
      </c>
      <c r="NL296" s="1">
        <v>6.1394819999999997E-4</v>
      </c>
      <c r="NM296" s="1">
        <v>0.2117076</v>
      </c>
      <c r="NN296">
        <v>0.69934160000000001</v>
      </c>
      <c r="NO296">
        <v>22.198329999999999</v>
      </c>
      <c r="NP296" s="1">
        <v>5.9112059999999998E-4</v>
      </c>
      <c r="NQ296" s="1">
        <v>0.20384379999999999</v>
      </c>
      <c r="NR296">
        <v>0.69918190000000002</v>
      </c>
      <c r="NS296">
        <v>21.770479999999999</v>
      </c>
      <c r="NT296" s="1">
        <v>5.693432E-4</v>
      </c>
      <c r="NU296" s="1">
        <v>0.19635130000000001</v>
      </c>
      <c r="NV296">
        <v>0.69902600000000004</v>
      </c>
      <c r="NW296">
        <v>21.486180000000001</v>
      </c>
      <c r="NX296" s="1">
        <v>5.486159E-4</v>
      </c>
      <c r="NY296" s="1">
        <v>0.18922</v>
      </c>
      <c r="NZ296">
        <v>0.69885450000000005</v>
      </c>
      <c r="OA296">
        <v>21.320889999999999</v>
      </c>
      <c r="OB296" s="1">
        <v>5.2890589999999996E-4</v>
      </c>
      <c r="OC296" s="1">
        <v>0.1824461</v>
      </c>
      <c r="OD296">
        <v>0.69866539999999999</v>
      </c>
      <c r="OE296">
        <v>21.295670000000001</v>
      </c>
      <c r="OF296" s="1">
        <v>5.101719E-4</v>
      </c>
      <c r="OG296" s="1">
        <v>0.1759993</v>
      </c>
      <c r="OH296">
        <v>0.69848659999999996</v>
      </c>
      <c r="OI296">
        <v>21.70571</v>
      </c>
      <c r="OJ296" s="1">
        <v>4.9226599999999999E-4</v>
      </c>
      <c r="OK296" s="1">
        <v>0.1698585</v>
      </c>
    </row>
    <row r="297" spans="1:401" x14ac:dyDescent="0.35">
      <c r="A297">
        <v>303</v>
      </c>
      <c r="B297" t="s">
        <v>4</v>
      </c>
      <c r="C297" t="s">
        <v>181</v>
      </c>
      <c r="D297" t="s">
        <v>303</v>
      </c>
      <c r="E297">
        <v>829.67470000000003</v>
      </c>
      <c r="F297">
        <v>0.98671810000000004</v>
      </c>
      <c r="G297">
        <v>17.673639999999999</v>
      </c>
      <c r="H297">
        <v>0</v>
      </c>
      <c r="I297">
        <v>0</v>
      </c>
      <c r="J297">
        <v>0.98487380000000002</v>
      </c>
      <c r="K297">
        <v>17.520710000000001</v>
      </c>
      <c r="L297">
        <v>0</v>
      </c>
      <c r="M297">
        <v>0</v>
      </c>
      <c r="N297">
        <v>0.9830875</v>
      </c>
      <c r="O297">
        <v>17.990970000000001</v>
      </c>
      <c r="P297">
        <v>0</v>
      </c>
      <c r="Q297">
        <v>0</v>
      </c>
      <c r="R297">
        <v>0.98130410000000001</v>
      </c>
      <c r="S297">
        <v>18.199210000000001</v>
      </c>
      <c r="T297">
        <v>0</v>
      </c>
      <c r="U297">
        <v>0</v>
      </c>
      <c r="V297">
        <v>0.97941049999999996</v>
      </c>
      <c r="W297">
        <v>18.68122</v>
      </c>
      <c r="X297">
        <v>0</v>
      </c>
      <c r="Y297">
        <v>0</v>
      </c>
      <c r="Z297">
        <v>0.97749719999999996</v>
      </c>
      <c r="AA297">
        <v>18.54448</v>
      </c>
      <c r="AB297">
        <v>0</v>
      </c>
      <c r="AC297">
        <v>0</v>
      </c>
      <c r="AD297">
        <v>0.97532549999999996</v>
      </c>
      <c r="AE297">
        <v>18.27366</v>
      </c>
      <c r="AF297">
        <v>0</v>
      </c>
      <c r="AG297">
        <v>0</v>
      </c>
      <c r="AH297">
        <v>0.97292590000000001</v>
      </c>
      <c r="AI297">
        <v>17.85295</v>
      </c>
      <c r="AJ297">
        <v>0</v>
      </c>
      <c r="AK297">
        <v>0</v>
      </c>
      <c r="AL297">
        <v>0.9704429</v>
      </c>
      <c r="AM297">
        <v>17.394850000000002</v>
      </c>
      <c r="AN297">
        <v>0</v>
      </c>
      <c r="AO297">
        <v>0</v>
      </c>
      <c r="AP297">
        <v>0.96790189999999998</v>
      </c>
      <c r="AQ297">
        <v>17.13364</v>
      </c>
      <c r="AR297">
        <v>0</v>
      </c>
      <c r="AS297">
        <v>0</v>
      </c>
      <c r="AT297">
        <v>0.96532189999999995</v>
      </c>
      <c r="AU297">
        <v>17.513819999999999</v>
      </c>
      <c r="AV297">
        <v>0</v>
      </c>
      <c r="AW297">
        <v>0</v>
      </c>
      <c r="AX297">
        <v>0.96273580000000003</v>
      </c>
      <c r="AY297">
        <v>17.627469999999999</v>
      </c>
      <c r="AZ297">
        <v>0</v>
      </c>
      <c r="BA297">
        <v>0</v>
      </c>
      <c r="BB297">
        <v>0.96012010000000003</v>
      </c>
      <c r="BC297">
        <v>17.831230000000001</v>
      </c>
      <c r="BD297">
        <v>0</v>
      </c>
      <c r="BE297">
        <v>0</v>
      </c>
      <c r="BF297">
        <v>0.95743630000000002</v>
      </c>
      <c r="BG297">
        <v>17.90776</v>
      </c>
      <c r="BH297">
        <v>0</v>
      </c>
      <c r="BI297">
        <v>0</v>
      </c>
      <c r="BJ297">
        <v>0.95485039999999999</v>
      </c>
      <c r="BK297">
        <v>17.57621</v>
      </c>
      <c r="BL297" s="1">
        <v>1.3924030000000001E-35</v>
      </c>
      <c r="BM297" s="1">
        <v>3.877086E-33</v>
      </c>
      <c r="BN297">
        <v>0.95218630000000004</v>
      </c>
      <c r="BO297">
        <v>17.144290000000002</v>
      </c>
      <c r="BP297" s="1">
        <v>4.2857089999999998E-23</v>
      </c>
      <c r="BQ297" s="1">
        <v>7.9340340000000006E-21</v>
      </c>
      <c r="BR297">
        <v>0.94949470000000002</v>
      </c>
      <c r="BS297">
        <v>16.713170000000002</v>
      </c>
      <c r="BT297" s="1">
        <v>1.9422700000000001E-17</v>
      </c>
      <c r="BU297" s="1">
        <v>5.3967750000000002E-15</v>
      </c>
      <c r="BV297">
        <v>0.94679270000000004</v>
      </c>
      <c r="BW297">
        <v>16.756930000000001</v>
      </c>
      <c r="BX297" s="1">
        <v>2.5696170000000002E-11</v>
      </c>
      <c r="BY297" s="1">
        <v>5.3435810000000002E-9</v>
      </c>
      <c r="BZ297">
        <v>0.94406250000000003</v>
      </c>
      <c r="CA297">
        <v>17.280360000000002</v>
      </c>
      <c r="CB297" s="1">
        <v>5.289866E-8</v>
      </c>
      <c r="CC297" s="1">
        <v>1.169962E-5</v>
      </c>
      <c r="CD297">
        <v>0.94127519999999998</v>
      </c>
      <c r="CE297">
        <v>17.97306</v>
      </c>
      <c r="CF297" s="1">
        <v>1.5046699999999999E-5</v>
      </c>
      <c r="CG297" s="1">
        <v>3.4816140000000001E-3</v>
      </c>
      <c r="CH297">
        <v>0.9384846</v>
      </c>
      <c r="CI297">
        <v>18.54232</v>
      </c>
      <c r="CJ297" s="1">
        <v>1.1844010000000001E-3</v>
      </c>
      <c r="CK297">
        <v>0.2837615</v>
      </c>
      <c r="CL297">
        <v>0.93571979999999999</v>
      </c>
      <c r="CM297">
        <v>18.533249999999999</v>
      </c>
      <c r="CN297" s="1">
        <v>3.526572E-2</v>
      </c>
      <c r="CO297">
        <v>8.7103870000000008</v>
      </c>
      <c r="CP297">
        <v>0.93276130000000002</v>
      </c>
      <c r="CQ297">
        <v>18.213650000000001</v>
      </c>
      <c r="CR297">
        <v>0.47970689999999999</v>
      </c>
      <c r="CS297">
        <v>121.68980000000001</v>
      </c>
      <c r="CT297">
        <v>0.92963059999999997</v>
      </c>
      <c r="CU297">
        <v>17.750399999999999</v>
      </c>
      <c r="CV297">
        <v>3.3940060000000001</v>
      </c>
      <c r="CW297">
        <v>882.42939999999999</v>
      </c>
      <c r="CX297">
        <v>0.92615570000000003</v>
      </c>
      <c r="CY297">
        <v>17.266739999999999</v>
      </c>
      <c r="CZ297">
        <v>13.806609999999999</v>
      </c>
      <c r="DA297">
        <v>3668.6790000000001</v>
      </c>
      <c r="DB297">
        <v>0.92210630000000005</v>
      </c>
      <c r="DC297">
        <v>17.327249999999999</v>
      </c>
      <c r="DD297">
        <v>34.886029999999998</v>
      </c>
      <c r="DE297">
        <v>9458.7250000000004</v>
      </c>
      <c r="DF297">
        <v>0.91762639999999995</v>
      </c>
      <c r="DG297">
        <v>17.72719</v>
      </c>
      <c r="DH297">
        <v>58.449480000000001</v>
      </c>
      <c r="DI297">
        <v>16142.05</v>
      </c>
      <c r="DJ297">
        <v>0.91257069999999996</v>
      </c>
      <c r="DK297">
        <v>18.09254</v>
      </c>
      <c r="DL297">
        <v>68.698220000000006</v>
      </c>
      <c r="DM297">
        <v>19287.28</v>
      </c>
      <c r="DN297">
        <v>0.90692249999999996</v>
      </c>
      <c r="DO297">
        <v>18.518419999999999</v>
      </c>
      <c r="DP297">
        <v>59.444470000000003</v>
      </c>
      <c r="DQ297">
        <v>16956.57</v>
      </c>
      <c r="DR297">
        <v>0.9014219</v>
      </c>
      <c r="DS297">
        <v>18.55096</v>
      </c>
      <c r="DT297">
        <v>39.558419999999998</v>
      </c>
      <c r="DU297">
        <v>11448.74</v>
      </c>
      <c r="DV297">
        <v>0.89561670000000004</v>
      </c>
      <c r="DW297">
        <v>18.346800000000002</v>
      </c>
      <c r="DX297">
        <v>21.038699999999999</v>
      </c>
      <c r="DY297">
        <v>6171.4530000000004</v>
      </c>
      <c r="DZ297">
        <v>0.88922880000000004</v>
      </c>
      <c r="EA297">
        <v>18.063770000000002</v>
      </c>
      <c r="EB297">
        <v>9.2581620000000004</v>
      </c>
      <c r="EC297">
        <v>2750.6170000000002</v>
      </c>
      <c r="ED297">
        <v>0.88336899999999996</v>
      </c>
      <c r="EE297">
        <v>17.695440000000001</v>
      </c>
      <c r="EF297">
        <v>3.4931230000000002</v>
      </c>
      <c r="EG297">
        <v>1048.008</v>
      </c>
      <c r="EH297">
        <v>0.87718370000000001</v>
      </c>
      <c r="EI297">
        <v>17.665759999999999</v>
      </c>
      <c r="EJ297">
        <v>1.1794519999999999</v>
      </c>
      <c r="EK297">
        <v>356.56990000000002</v>
      </c>
      <c r="EL297">
        <v>0.87124040000000003</v>
      </c>
      <c r="EM297">
        <v>17.870290000000001</v>
      </c>
      <c r="EN297" s="1">
        <v>0.3873238</v>
      </c>
      <c r="EO297">
        <v>117.29600000000001</v>
      </c>
      <c r="EP297">
        <v>0.86567810000000001</v>
      </c>
      <c r="EQ297">
        <v>18.184000000000001</v>
      </c>
      <c r="ER297" s="1">
        <v>0.14697360000000001</v>
      </c>
      <c r="ES297">
        <v>44.053690000000003</v>
      </c>
      <c r="ET297">
        <v>0.86014120000000005</v>
      </c>
      <c r="EU297">
        <v>18.470120000000001</v>
      </c>
      <c r="EV297" s="1">
        <v>8.0667539999999996E-2</v>
      </c>
      <c r="EW297">
        <v>23.725770000000001</v>
      </c>
      <c r="EX297">
        <v>0.85459569999999996</v>
      </c>
      <c r="EY297">
        <v>18.426480000000002</v>
      </c>
      <c r="EZ297" s="1">
        <v>6.4134940000000001E-2</v>
      </c>
      <c r="FA297" s="1">
        <v>18.641290000000001</v>
      </c>
      <c r="FB297">
        <v>0.84897540000000005</v>
      </c>
      <c r="FC297">
        <v>18.244029999999999</v>
      </c>
      <c r="FD297" s="1">
        <v>6.0673739999999997E-2</v>
      </c>
      <c r="FE297" s="1">
        <v>17.59196</v>
      </c>
      <c r="FF297">
        <v>0.84338519999999995</v>
      </c>
      <c r="FG297">
        <v>18.004809999999999</v>
      </c>
      <c r="FH297" s="1">
        <v>5.9819280000000002E-2</v>
      </c>
      <c r="FI297" s="1">
        <v>17.37481</v>
      </c>
      <c r="FJ297">
        <v>0.8376055</v>
      </c>
      <c r="FK297">
        <v>17.852450000000001</v>
      </c>
      <c r="FL297" s="1">
        <v>5.8565939999999997E-2</v>
      </c>
      <c r="FM297" s="1">
        <v>17.065249999999999</v>
      </c>
      <c r="FN297">
        <v>0.8321923</v>
      </c>
      <c r="FO297">
        <v>18.401509999999998</v>
      </c>
      <c r="FP297" s="1">
        <v>5.6211509999999999E-2</v>
      </c>
      <c r="FQ297" s="1">
        <v>16.43929</v>
      </c>
      <c r="FR297">
        <v>0.82717350000000001</v>
      </c>
      <c r="FS297">
        <v>18.709209999999999</v>
      </c>
      <c r="FT297" s="1">
        <v>5.2898540000000001E-2</v>
      </c>
      <c r="FU297" s="1">
        <v>15.52988</v>
      </c>
      <c r="FV297">
        <v>0.82261070000000003</v>
      </c>
      <c r="FW297">
        <v>18.97391</v>
      </c>
      <c r="FX297" s="1">
        <v>4.9021299999999997E-2</v>
      </c>
      <c r="FY297" s="1">
        <v>14.441090000000001</v>
      </c>
      <c r="FZ297">
        <v>0.81836629999999999</v>
      </c>
      <c r="GA297">
        <v>19.076709999999999</v>
      </c>
      <c r="GB297" s="1">
        <v>4.4887129999999997E-2</v>
      </c>
      <c r="GC297" s="1">
        <v>13.264849999999999</v>
      </c>
      <c r="GD297">
        <v>0.81471689999999997</v>
      </c>
      <c r="GE297">
        <v>18.948840000000001</v>
      </c>
      <c r="GF297" s="1">
        <v>4.0677739999999997E-2</v>
      </c>
      <c r="GG297" s="1">
        <v>12.053649999999999</v>
      </c>
      <c r="GH297">
        <v>0.81151629999999997</v>
      </c>
      <c r="GI297">
        <v>18.743749999999999</v>
      </c>
      <c r="GJ297" s="1">
        <v>3.6475689999999998E-2</v>
      </c>
      <c r="GK297" s="1">
        <v>10.83549</v>
      </c>
      <c r="GL297">
        <v>0.80883839999999996</v>
      </c>
      <c r="GM297">
        <v>18.577259999999999</v>
      </c>
      <c r="GN297" s="1">
        <v>3.2338499999999999E-2</v>
      </c>
      <c r="GO297" s="1">
        <v>9.6279459999999997</v>
      </c>
      <c r="GP297">
        <v>0.80662489999999998</v>
      </c>
      <c r="GQ297">
        <v>18.59544</v>
      </c>
      <c r="GR297" s="1">
        <v>2.8369829999999999E-2</v>
      </c>
      <c r="GS297" s="1">
        <v>8.4610640000000004</v>
      </c>
      <c r="GT297">
        <v>0.80486400000000002</v>
      </c>
      <c r="GU297">
        <v>19.39903</v>
      </c>
      <c r="GV297" s="1">
        <v>2.4692430000000001E-2</v>
      </c>
      <c r="GW297" s="1">
        <v>7.3752060000000004</v>
      </c>
      <c r="GX297">
        <v>0.80345789999999995</v>
      </c>
      <c r="GY297">
        <v>19.924230000000001</v>
      </c>
      <c r="GZ297" s="1">
        <v>2.142991E-2</v>
      </c>
      <c r="HA297" s="1">
        <v>6.4063429999999997</v>
      </c>
      <c r="HB297">
        <v>0.80243799999999998</v>
      </c>
      <c r="HC297">
        <v>20.341729999999998</v>
      </c>
      <c r="HD297" s="1">
        <v>1.8629320000000001E-2</v>
      </c>
      <c r="HE297" s="1">
        <v>5.5717910000000002</v>
      </c>
      <c r="HF297">
        <v>0.80169900000000005</v>
      </c>
      <c r="HG297">
        <v>20.741379999999999</v>
      </c>
      <c r="HH297" s="1">
        <v>1.62659E-2</v>
      </c>
      <c r="HI297" s="1">
        <v>4.8660690000000004</v>
      </c>
      <c r="HJ297">
        <v>0.80117070000000001</v>
      </c>
      <c r="HK297">
        <v>20.680140000000002</v>
      </c>
      <c r="HL297" s="1">
        <v>1.425031E-2</v>
      </c>
      <c r="HM297" s="1">
        <v>4.2641939999999998</v>
      </c>
      <c r="HN297">
        <v>0.80084500000000003</v>
      </c>
      <c r="HO297">
        <v>20.267330000000001</v>
      </c>
      <c r="HP297" s="1">
        <v>1.2450060000000001E-2</v>
      </c>
      <c r="HQ297" s="1">
        <v>3.727471</v>
      </c>
      <c r="HR297">
        <v>0.80067189999999999</v>
      </c>
      <c r="HS297">
        <v>19.9984</v>
      </c>
      <c r="HT297" s="1">
        <v>1.0736799999999999E-2</v>
      </c>
      <c r="HU297" s="1">
        <v>3.2178239999999998</v>
      </c>
      <c r="HV297">
        <v>0.80063329999999999</v>
      </c>
      <c r="HW297">
        <v>19.831939999999999</v>
      </c>
      <c r="HX297" s="1">
        <v>9.0454920000000005E-3</v>
      </c>
      <c r="HY297" s="1">
        <v>2.7146029999999999</v>
      </c>
      <c r="HZ297">
        <v>0.80067650000000001</v>
      </c>
      <c r="IA297">
        <v>20.435649999999999</v>
      </c>
      <c r="IB297" s="1">
        <v>7.4076999999999997E-3</v>
      </c>
      <c r="IC297" s="1">
        <v>2.2263679999999999</v>
      </c>
      <c r="ID297">
        <v>0.80078380000000005</v>
      </c>
      <c r="IE297">
        <v>21.114820000000002</v>
      </c>
      <c r="IF297" s="1">
        <v>5.9251019999999998E-3</v>
      </c>
      <c r="IG297" s="1">
        <v>1.7823519999999999</v>
      </c>
      <c r="IH297">
        <v>0.80093139999999996</v>
      </c>
      <c r="II297">
        <v>21.551369999999999</v>
      </c>
      <c r="IJ297" s="1">
        <v>4.6951639999999999E-3</v>
      </c>
      <c r="IK297" s="1">
        <v>1.4123589999999999</v>
      </c>
      <c r="IL297">
        <v>0.80107899999999999</v>
      </c>
      <c r="IM297">
        <v>21.932749999999999</v>
      </c>
      <c r="IN297" s="1">
        <v>3.7598430000000001E-3</v>
      </c>
      <c r="IO297" s="1">
        <v>1.1297729999999999</v>
      </c>
      <c r="IP297">
        <v>0.80124189999999995</v>
      </c>
      <c r="IQ297">
        <v>21.748519999999999</v>
      </c>
      <c r="IR297" s="1">
        <v>3.0960750000000002E-3</v>
      </c>
      <c r="IS297" s="1">
        <v>0.92859309999999995</v>
      </c>
      <c r="IT297">
        <v>0.80138050000000005</v>
      </c>
      <c r="IU297">
        <v>21.388539999999999</v>
      </c>
      <c r="IV297" s="1">
        <v>2.6412470000000002E-3</v>
      </c>
      <c r="IW297" s="1">
        <v>0.79072149999999997</v>
      </c>
      <c r="IX297">
        <v>0.80152679999999998</v>
      </c>
      <c r="IY297">
        <v>21.204440000000002</v>
      </c>
      <c r="IZ297" s="1">
        <v>2.327258E-3</v>
      </c>
      <c r="JA297" s="1">
        <v>0.69561309999999998</v>
      </c>
      <c r="JB297">
        <v>0.80164970000000002</v>
      </c>
      <c r="JC297">
        <v>21.11572</v>
      </c>
      <c r="JD297" s="1">
        <v>2.0991930000000001E-3</v>
      </c>
      <c r="JE297" s="1">
        <v>0.62675800000000004</v>
      </c>
      <c r="JF297">
        <v>0.80174339999999999</v>
      </c>
      <c r="JG297">
        <v>21.480989999999998</v>
      </c>
      <c r="JH297" s="1">
        <v>1.9220719999999999E-3</v>
      </c>
      <c r="JI297" s="1">
        <v>0.57351600000000003</v>
      </c>
      <c r="JJ297">
        <v>0.80183470000000001</v>
      </c>
      <c r="JK297">
        <v>21.50074</v>
      </c>
      <c r="JL297" s="1">
        <v>1.778083E-3</v>
      </c>
      <c r="JM297" s="1">
        <v>0.5302462</v>
      </c>
      <c r="JN297">
        <v>0.80188510000000002</v>
      </c>
      <c r="JO297">
        <v>21.606000000000002</v>
      </c>
      <c r="JP297" s="1">
        <v>1.65822E-3</v>
      </c>
      <c r="JQ297" s="1">
        <v>0.49432280000000001</v>
      </c>
      <c r="JR297">
        <v>0.80194909999999997</v>
      </c>
      <c r="JS297">
        <v>21.328040000000001</v>
      </c>
      <c r="JT297" s="1">
        <v>1.558469E-3</v>
      </c>
      <c r="JU297" s="1">
        <v>0.46435959999999998</v>
      </c>
      <c r="JV297">
        <v>0.80197019999999997</v>
      </c>
      <c r="JW297">
        <v>20.940950000000001</v>
      </c>
      <c r="JX297" s="1">
        <v>1.4751810000000001E-3</v>
      </c>
      <c r="JY297" s="1">
        <v>0.43941259999999999</v>
      </c>
      <c r="JZ297">
        <v>0.80199900000000002</v>
      </c>
      <c r="KA297">
        <v>20.68083</v>
      </c>
      <c r="KB297" s="1">
        <v>1.4065919999999999E-3</v>
      </c>
      <c r="KC297" s="1">
        <v>0.41879450000000001</v>
      </c>
      <c r="KD297">
        <v>0.8020062</v>
      </c>
      <c r="KE297">
        <v>20.502749999999999</v>
      </c>
      <c r="KF297" s="1">
        <v>1.350696E-3</v>
      </c>
      <c r="KG297" s="1">
        <v>0.40202490000000002</v>
      </c>
      <c r="KH297">
        <v>0.80202220000000002</v>
      </c>
      <c r="KI297">
        <v>20.400030000000001</v>
      </c>
      <c r="KJ297" s="1">
        <v>1.3054309999999999E-3</v>
      </c>
      <c r="KK297" s="1">
        <v>0.38844469999999998</v>
      </c>
      <c r="KL297">
        <v>0.80201869999999997</v>
      </c>
      <c r="KM297">
        <v>20.878630000000001</v>
      </c>
      <c r="KN297" s="1">
        <v>1.267366E-3</v>
      </c>
      <c r="KO297" s="1">
        <v>0.37703449999999999</v>
      </c>
      <c r="KP297">
        <v>0.80204640000000005</v>
      </c>
      <c r="KQ297">
        <v>20.789390000000001</v>
      </c>
      <c r="KR297" s="1">
        <v>1.232333E-3</v>
      </c>
      <c r="KS297" s="1">
        <v>0.36660300000000001</v>
      </c>
      <c r="KT297">
        <v>0.80205789999999999</v>
      </c>
      <c r="KU297">
        <v>20.792870000000001</v>
      </c>
      <c r="KV297" s="1">
        <v>1.1967010000000001E-3</v>
      </c>
      <c r="KW297" s="1">
        <v>0.35605229999999999</v>
      </c>
      <c r="KX297">
        <v>0.80207490000000004</v>
      </c>
      <c r="KY297">
        <v>20.770209999999999</v>
      </c>
      <c r="KZ297" s="1">
        <v>1.158854E-3</v>
      </c>
      <c r="LA297" s="1">
        <v>0.34484100000000001</v>
      </c>
      <c r="LB297">
        <v>0.80205320000000002</v>
      </c>
      <c r="LC297">
        <v>20.470020000000002</v>
      </c>
      <c r="LD297" s="1">
        <v>1.1186099999999999E-3</v>
      </c>
      <c r="LE297" s="1">
        <v>0.33291949999999998</v>
      </c>
      <c r="LF297">
        <v>0.80204580000000003</v>
      </c>
      <c r="LG297">
        <v>20.07639</v>
      </c>
      <c r="LH297" s="1">
        <v>1.0770230000000001E-3</v>
      </c>
      <c r="LI297" s="1">
        <v>0.32055410000000001</v>
      </c>
      <c r="LJ297">
        <v>0.80206169999999999</v>
      </c>
      <c r="LK297">
        <v>19.82443</v>
      </c>
      <c r="LL297" s="1">
        <v>1.0350349999999999E-3</v>
      </c>
      <c r="LM297" s="1">
        <v>0.30809510000000001</v>
      </c>
      <c r="LN297">
        <v>0.80206759999999999</v>
      </c>
      <c r="LO297">
        <v>19.857240000000001</v>
      </c>
      <c r="LP297" s="1">
        <v>9.9376260000000002E-4</v>
      </c>
      <c r="LQ297" s="1">
        <v>0.2958441</v>
      </c>
      <c r="LR297">
        <v>0.80203100000000005</v>
      </c>
      <c r="LS297">
        <v>20.673469999999998</v>
      </c>
      <c r="LT297" s="1">
        <v>9.5387580000000003E-4</v>
      </c>
      <c r="LU297" s="1">
        <v>0.28396490000000002</v>
      </c>
      <c r="LV297">
        <v>0.80206160000000004</v>
      </c>
      <c r="LW297">
        <v>21.062629999999999</v>
      </c>
      <c r="LX297" s="1">
        <v>9.1562580000000005E-4</v>
      </c>
      <c r="LY297" s="1">
        <v>0.27257310000000001</v>
      </c>
      <c r="LZ297">
        <v>0.80206189999999999</v>
      </c>
      <c r="MA297">
        <v>21.394739999999999</v>
      </c>
      <c r="MB297" s="1">
        <v>8.7910050000000002E-4</v>
      </c>
      <c r="MC297" s="1">
        <v>0.26168340000000001</v>
      </c>
      <c r="MD297">
        <v>0.80205550000000003</v>
      </c>
      <c r="ME297">
        <v>21.823630000000001</v>
      </c>
      <c r="MF297" s="1">
        <v>8.4423449999999998E-4</v>
      </c>
      <c r="MG297" s="1">
        <v>0.25130360000000002</v>
      </c>
      <c r="MH297">
        <v>0.8020581</v>
      </c>
      <c r="MI297">
        <v>21.61561</v>
      </c>
      <c r="MJ297" s="1">
        <v>8.1098749999999995E-4</v>
      </c>
      <c r="MK297" s="1">
        <v>0.24140800000000001</v>
      </c>
      <c r="ML297">
        <v>0.80205170000000003</v>
      </c>
      <c r="MM297">
        <v>21.05612</v>
      </c>
      <c r="MN297" s="1">
        <v>7.793225E-4</v>
      </c>
      <c r="MO297" s="1">
        <v>0.23196169999999999</v>
      </c>
      <c r="MP297">
        <v>0.80204920000000002</v>
      </c>
      <c r="MQ297">
        <v>20.767479999999999</v>
      </c>
      <c r="MR297" s="1">
        <v>7.488948E-4</v>
      </c>
      <c r="MS297" s="1">
        <v>0.2229189</v>
      </c>
      <c r="MT297">
        <v>0.80203210000000003</v>
      </c>
      <c r="MU297">
        <v>20.624089999999999</v>
      </c>
      <c r="MV297" s="1">
        <v>7.1984649999999996E-4</v>
      </c>
      <c r="MW297" s="1">
        <v>0.21426919999999999</v>
      </c>
      <c r="MX297">
        <v>0.80198570000000002</v>
      </c>
      <c r="MY297">
        <v>21.274699999999999</v>
      </c>
      <c r="MZ297" s="1">
        <v>6.9212169999999999E-4</v>
      </c>
      <c r="NA297" s="1">
        <v>0.2060099</v>
      </c>
      <c r="NB297">
        <v>0.80193579999999998</v>
      </c>
      <c r="NC297">
        <v>21.854679999999998</v>
      </c>
      <c r="ND297" s="1">
        <v>6.6566349999999999E-4</v>
      </c>
      <c r="NE297" s="1">
        <v>0.19815099999999999</v>
      </c>
      <c r="NF297">
        <v>0.80185810000000002</v>
      </c>
      <c r="NG297">
        <v>22.208970000000001</v>
      </c>
      <c r="NH297" s="1">
        <v>6.4048689999999999E-4</v>
      </c>
      <c r="NI297" s="1">
        <v>0.1906651</v>
      </c>
      <c r="NJ297">
        <v>0.80175909999999995</v>
      </c>
      <c r="NK297">
        <v>22.54541</v>
      </c>
      <c r="NL297" s="1">
        <v>6.1646979999999997E-4</v>
      </c>
      <c r="NM297" s="1">
        <v>0.1835164</v>
      </c>
      <c r="NN297">
        <v>0.80159559999999996</v>
      </c>
      <c r="NO297">
        <v>22.231960000000001</v>
      </c>
      <c r="NP297" s="1">
        <v>5.9352389999999997E-4</v>
      </c>
      <c r="NQ297" s="1">
        <v>0.17669270000000001</v>
      </c>
      <c r="NR297">
        <v>0.80144800000000005</v>
      </c>
      <c r="NS297">
        <v>21.77103</v>
      </c>
      <c r="NT297" s="1">
        <v>5.7163850000000003E-4</v>
      </c>
      <c r="NU297" s="1">
        <v>0.1701897</v>
      </c>
      <c r="NV297">
        <v>0.80126229999999998</v>
      </c>
      <c r="NW297">
        <v>21.481529999999999</v>
      </c>
      <c r="NX297" s="1">
        <v>5.5079330000000004E-4</v>
      </c>
      <c r="NY297" s="1">
        <v>0.1639978</v>
      </c>
      <c r="NZ297">
        <v>0.80103760000000002</v>
      </c>
      <c r="OA297">
        <v>21.320910000000001</v>
      </c>
      <c r="OB297" s="1">
        <v>5.3097579999999999E-4</v>
      </c>
      <c r="OC297" s="1">
        <v>0.1581185</v>
      </c>
      <c r="OD297">
        <v>0.80082160000000002</v>
      </c>
      <c r="OE297">
        <v>21.305299999999999</v>
      </c>
      <c r="OF297" s="1">
        <v>5.1214580000000004E-4</v>
      </c>
      <c r="OG297" s="1">
        <v>0.1525251</v>
      </c>
      <c r="OH297">
        <v>0.80056910000000003</v>
      </c>
      <c r="OI297">
        <v>21.73911</v>
      </c>
      <c r="OJ297" s="1">
        <v>4.9414870000000005E-4</v>
      </c>
      <c r="OK297" s="1">
        <v>0.14719869999999999</v>
      </c>
    </row>
    <row r="298" spans="1:401" x14ac:dyDescent="0.35">
      <c r="A298">
        <v>304</v>
      </c>
      <c r="B298" t="s">
        <v>4</v>
      </c>
      <c r="C298" t="s">
        <v>181</v>
      </c>
      <c r="D298" t="s">
        <v>304</v>
      </c>
      <c r="E298">
        <v>925.40639999999996</v>
      </c>
      <c r="F298">
        <v>0.86781580000000003</v>
      </c>
      <c r="G298">
        <v>17.691220000000001</v>
      </c>
      <c r="H298">
        <v>0</v>
      </c>
      <c r="I298">
        <v>0</v>
      </c>
      <c r="J298">
        <v>0.86698330000000001</v>
      </c>
      <c r="K298">
        <v>17.525680000000001</v>
      </c>
      <c r="L298">
        <v>0</v>
      </c>
      <c r="M298">
        <v>0</v>
      </c>
      <c r="N298">
        <v>0.86600189999999999</v>
      </c>
      <c r="O298">
        <v>18.002359999999999</v>
      </c>
      <c r="P298">
        <v>0</v>
      </c>
      <c r="Q298">
        <v>0</v>
      </c>
      <c r="R298">
        <v>0.86473429999999996</v>
      </c>
      <c r="S298">
        <v>18.197030000000002</v>
      </c>
      <c r="T298">
        <v>0</v>
      </c>
      <c r="U298">
        <v>0</v>
      </c>
      <c r="V298">
        <v>0.86345709999999998</v>
      </c>
      <c r="W298">
        <v>18.6919</v>
      </c>
      <c r="X298">
        <v>0</v>
      </c>
      <c r="Y298">
        <v>0</v>
      </c>
      <c r="Z298">
        <v>0.86213589999999996</v>
      </c>
      <c r="AA298">
        <v>18.554970000000001</v>
      </c>
      <c r="AB298">
        <v>0</v>
      </c>
      <c r="AC298">
        <v>0</v>
      </c>
      <c r="AD298">
        <v>0.86080100000000004</v>
      </c>
      <c r="AE298">
        <v>18.293399999999998</v>
      </c>
      <c r="AF298">
        <v>0</v>
      </c>
      <c r="AG298">
        <v>0</v>
      </c>
      <c r="AH298">
        <v>0.85945499999999997</v>
      </c>
      <c r="AI298">
        <v>17.88213</v>
      </c>
      <c r="AJ298">
        <v>0</v>
      </c>
      <c r="AK298">
        <v>0</v>
      </c>
      <c r="AL298">
        <v>0.85800580000000004</v>
      </c>
      <c r="AM298">
        <v>17.420159999999999</v>
      </c>
      <c r="AN298">
        <v>0</v>
      </c>
      <c r="AO298">
        <v>0</v>
      </c>
      <c r="AP298">
        <v>0.85656580000000004</v>
      </c>
      <c r="AQ298">
        <v>17.14695</v>
      </c>
      <c r="AR298">
        <v>0</v>
      </c>
      <c r="AS298">
        <v>0</v>
      </c>
      <c r="AT298">
        <v>0.85510359999999996</v>
      </c>
      <c r="AU298">
        <v>17.529969999999999</v>
      </c>
      <c r="AV298">
        <v>0</v>
      </c>
      <c r="AW298">
        <v>0</v>
      </c>
      <c r="AX298">
        <v>0.85367590000000004</v>
      </c>
      <c r="AY298">
        <v>17.631810000000002</v>
      </c>
      <c r="AZ298">
        <v>0</v>
      </c>
      <c r="BA298">
        <v>0</v>
      </c>
      <c r="BB298">
        <v>0.85222909999999996</v>
      </c>
      <c r="BC298">
        <v>17.827639999999999</v>
      </c>
      <c r="BD298">
        <v>0</v>
      </c>
      <c r="BE298">
        <v>0</v>
      </c>
      <c r="BF298">
        <v>0.85081759999999995</v>
      </c>
      <c r="BG298">
        <v>17.919499999999999</v>
      </c>
      <c r="BH298">
        <v>0</v>
      </c>
      <c r="BI298">
        <v>0</v>
      </c>
      <c r="BJ298">
        <v>0.84943860000000004</v>
      </c>
      <c r="BK298">
        <v>17.590499999999999</v>
      </c>
      <c r="BL298" s="1">
        <v>1.9052229999999998E-36</v>
      </c>
      <c r="BM298" s="1">
        <v>5.5095290000000002E-34</v>
      </c>
      <c r="BN298">
        <v>0.84802149999999998</v>
      </c>
      <c r="BO298">
        <v>17.16366</v>
      </c>
      <c r="BP298" s="1">
        <v>1.5115040000000001E-23</v>
      </c>
      <c r="BQ298" s="1">
        <v>2.9051850000000001E-21</v>
      </c>
      <c r="BR298">
        <v>0.84658169999999999</v>
      </c>
      <c r="BS298">
        <v>16.73142</v>
      </c>
      <c r="BT298" s="1">
        <v>4.3109360000000001E-18</v>
      </c>
      <c r="BU298" s="1">
        <v>1.242178E-15</v>
      </c>
      <c r="BV298">
        <v>0.84512109999999996</v>
      </c>
      <c r="BW298">
        <v>16.781980000000001</v>
      </c>
      <c r="BX298" s="1">
        <v>1.3311889999999999E-11</v>
      </c>
      <c r="BY298" s="1">
        <v>2.9148009999999998E-9</v>
      </c>
      <c r="BZ298">
        <v>0.84365319999999999</v>
      </c>
      <c r="CA298">
        <v>17.302630000000001</v>
      </c>
      <c r="CB298" s="1">
        <v>3.268623E-8</v>
      </c>
      <c r="CC298" s="1">
        <v>7.5996500000000002E-6</v>
      </c>
      <c r="CD298">
        <v>0.84214789999999995</v>
      </c>
      <c r="CE298">
        <v>17.989350000000002</v>
      </c>
      <c r="CF298" s="1">
        <v>1.0311279999999999E-5</v>
      </c>
      <c r="CG298" s="1">
        <v>2.5022719999999998E-3</v>
      </c>
      <c r="CH298">
        <v>0.84062789999999998</v>
      </c>
      <c r="CI298">
        <v>18.552009999999999</v>
      </c>
      <c r="CJ298" s="1">
        <v>8.7645310000000005E-4</v>
      </c>
      <c r="CK298">
        <v>0.2196728</v>
      </c>
      <c r="CL298">
        <v>0.83932110000000004</v>
      </c>
      <c r="CM298">
        <v>18.53913</v>
      </c>
      <c r="CN298" s="1">
        <v>2.7783800000000001E-2</v>
      </c>
      <c r="CO298">
        <v>7.1643509999999999</v>
      </c>
      <c r="CP298">
        <v>0.83782630000000002</v>
      </c>
      <c r="CQ298">
        <v>18.22465</v>
      </c>
      <c r="CR298">
        <v>0.39858189999999999</v>
      </c>
      <c r="CS298">
        <v>105.3492</v>
      </c>
      <c r="CT298">
        <v>0.83627669999999998</v>
      </c>
      <c r="CU298">
        <v>17.776810000000001</v>
      </c>
      <c r="CV298">
        <v>2.9533710000000002</v>
      </c>
      <c r="CW298">
        <v>798.53229999999996</v>
      </c>
      <c r="CX298">
        <v>0.83446229999999999</v>
      </c>
      <c r="CY298">
        <v>17.29785</v>
      </c>
      <c r="CZ298">
        <v>12.51216</v>
      </c>
      <c r="DA298">
        <v>3450.9920000000002</v>
      </c>
      <c r="DB298">
        <v>0.83243370000000005</v>
      </c>
      <c r="DC298">
        <v>17.366620000000001</v>
      </c>
      <c r="DD298">
        <v>32.774880000000003</v>
      </c>
      <c r="DE298">
        <v>9206.6219999999994</v>
      </c>
      <c r="DF298">
        <v>0.83017649999999998</v>
      </c>
      <c r="DG298">
        <v>17.767399999999999</v>
      </c>
      <c r="DH298">
        <v>56.695340000000002</v>
      </c>
      <c r="DI298">
        <v>16193.28</v>
      </c>
      <c r="DJ298">
        <v>0.8276424</v>
      </c>
      <c r="DK298">
        <v>18.113060000000001</v>
      </c>
      <c r="DL298">
        <v>68.525970000000001</v>
      </c>
      <c r="DM298">
        <v>19869.580000000002</v>
      </c>
      <c r="DN298">
        <v>0.82482739999999999</v>
      </c>
      <c r="DO298">
        <v>18.527380000000001</v>
      </c>
      <c r="DP298">
        <v>60.820929999999997</v>
      </c>
      <c r="DQ298">
        <v>17883.96</v>
      </c>
      <c r="DR298">
        <v>0.82094679999999998</v>
      </c>
      <c r="DS298">
        <v>18.549520000000001</v>
      </c>
      <c r="DT298">
        <v>41.375109999999999</v>
      </c>
      <c r="DU298">
        <v>12329.12</v>
      </c>
      <c r="DV298">
        <v>0.81665019999999999</v>
      </c>
      <c r="DW298">
        <v>18.3398</v>
      </c>
      <c r="DX298">
        <v>22.434560000000001</v>
      </c>
      <c r="DY298">
        <v>6768.8130000000001</v>
      </c>
      <c r="DZ298">
        <v>0.81207660000000004</v>
      </c>
      <c r="EA298">
        <v>18.065339999999999</v>
      </c>
      <c r="EB298">
        <v>10.03891</v>
      </c>
      <c r="EC298">
        <v>3064.5309999999999</v>
      </c>
      <c r="ED298">
        <v>0.80840239999999997</v>
      </c>
      <c r="EE298">
        <v>17.70983</v>
      </c>
      <c r="EF298">
        <v>3.840106</v>
      </c>
      <c r="EG298">
        <v>1182.2159999999999</v>
      </c>
      <c r="EH298">
        <v>0.80451470000000003</v>
      </c>
      <c r="EI298">
        <v>17.69501</v>
      </c>
      <c r="EJ298">
        <v>1.307928</v>
      </c>
      <c r="EK298">
        <v>405.41649999999998</v>
      </c>
      <c r="EL298">
        <v>0.80087450000000004</v>
      </c>
      <c r="EM298">
        <v>17.906379999999999</v>
      </c>
      <c r="EN298" s="1">
        <v>0.42873090000000003</v>
      </c>
      <c r="EO298">
        <v>133.16569999999999</v>
      </c>
      <c r="EP298">
        <v>0.7974542</v>
      </c>
      <c r="EQ298">
        <v>18.2135</v>
      </c>
      <c r="ER298" s="1">
        <v>0.158965</v>
      </c>
      <c r="ES298">
        <v>48.980690000000003</v>
      </c>
      <c r="ET298">
        <v>0.79415910000000001</v>
      </c>
      <c r="EU298">
        <v>18.488029999999998</v>
      </c>
      <c r="EV298" s="1">
        <v>8.3834270000000002E-2</v>
      </c>
      <c r="EW298">
        <v>25.413989999999998</v>
      </c>
      <c r="EX298">
        <v>0.79084520000000003</v>
      </c>
      <c r="EY298">
        <v>18.424240000000001</v>
      </c>
      <c r="EZ298" s="1">
        <v>6.4861870000000002E-2</v>
      </c>
      <c r="FA298">
        <v>19.455829999999999</v>
      </c>
      <c r="FB298">
        <v>0.78746070000000001</v>
      </c>
      <c r="FC298">
        <v>18.228729999999999</v>
      </c>
      <c r="FD298" s="1">
        <v>6.0802189999999999E-2</v>
      </c>
      <c r="FE298" s="1">
        <v>18.201029999999999</v>
      </c>
      <c r="FF298">
        <v>0.78411909999999996</v>
      </c>
      <c r="FG298">
        <v>17.995349999999998</v>
      </c>
      <c r="FH298" s="1">
        <v>5.9880500000000003E-2</v>
      </c>
      <c r="FI298" s="1">
        <v>17.96123</v>
      </c>
      <c r="FJ298">
        <v>0.78058709999999998</v>
      </c>
      <c r="FK298">
        <v>17.84938</v>
      </c>
      <c r="FL298" s="1">
        <v>5.8711449999999998E-2</v>
      </c>
      <c r="FM298" s="1">
        <v>17.67118</v>
      </c>
      <c r="FN298">
        <v>0.77653810000000001</v>
      </c>
      <c r="FO298">
        <v>18.423719999999999</v>
      </c>
      <c r="FP298" s="1">
        <v>5.6459460000000003E-2</v>
      </c>
      <c r="FQ298" s="1">
        <v>17.06428</v>
      </c>
      <c r="FR298">
        <v>0.77217809999999998</v>
      </c>
      <c r="FS298">
        <v>18.745039999999999</v>
      </c>
      <c r="FT298" s="1">
        <v>5.3224569999999999E-2</v>
      </c>
      <c r="FU298" s="1">
        <v>16.15775</v>
      </c>
      <c r="FV298">
        <v>0.76819930000000003</v>
      </c>
      <c r="FW298">
        <v>18.998370000000001</v>
      </c>
      <c r="FX298" s="1">
        <v>4.938936E-2</v>
      </c>
      <c r="FY298" s="1">
        <v>15.0541</v>
      </c>
      <c r="FZ298">
        <v>0.76458440000000005</v>
      </c>
      <c r="GA298">
        <v>19.088740000000001</v>
      </c>
      <c r="GB298" s="1">
        <v>4.5274639999999998E-2</v>
      </c>
      <c r="GC298" s="1">
        <v>13.84962</v>
      </c>
      <c r="GD298">
        <v>0.7614784</v>
      </c>
      <c r="GE298">
        <v>18.94698</v>
      </c>
      <c r="GF298" s="1">
        <v>4.1071660000000003E-2</v>
      </c>
      <c r="GG298" s="1">
        <v>12.603289999999999</v>
      </c>
      <c r="GH298">
        <v>0.75876060000000001</v>
      </c>
      <c r="GI298">
        <v>18.729389999999999</v>
      </c>
      <c r="GJ298" s="1">
        <v>3.6870159999999999E-2</v>
      </c>
      <c r="GK298" s="1">
        <v>11.346170000000001</v>
      </c>
      <c r="GL298">
        <v>0.75647160000000002</v>
      </c>
      <c r="GM298">
        <v>18.561229999999998</v>
      </c>
      <c r="GN298" s="1">
        <v>3.2726249999999998E-2</v>
      </c>
      <c r="GO298" s="1">
        <v>10.096629999999999</v>
      </c>
      <c r="GP298">
        <v>0.75457750000000001</v>
      </c>
      <c r="GQ298">
        <v>18.58398</v>
      </c>
      <c r="GR298" s="1">
        <v>2.8738799999999998E-2</v>
      </c>
      <c r="GS298" s="1">
        <v>8.8842429999999997</v>
      </c>
      <c r="GT298">
        <v>0.75309490000000001</v>
      </c>
      <c r="GU298">
        <v>19.416060000000002</v>
      </c>
      <c r="GV298" s="1">
        <v>2.5029309999999999E-2</v>
      </c>
      <c r="GW298" s="1">
        <v>7.7508030000000003</v>
      </c>
      <c r="GX298">
        <v>0.7519188</v>
      </c>
      <c r="GY298">
        <v>19.961539999999999</v>
      </c>
      <c r="GZ298" s="1">
        <v>2.172522E-2</v>
      </c>
      <c r="HA298" s="1">
        <v>6.7349100000000002</v>
      </c>
      <c r="HB298">
        <v>0.75101640000000003</v>
      </c>
      <c r="HC298">
        <v>20.37848</v>
      </c>
      <c r="HD298" s="1">
        <v>1.8880439999999998E-2</v>
      </c>
      <c r="HE298" s="1">
        <v>5.8570159999999998</v>
      </c>
      <c r="HF298">
        <v>0.75035969999999996</v>
      </c>
      <c r="HG298">
        <v>20.778549999999999</v>
      </c>
      <c r="HH298" s="1">
        <v>1.6478179999999999E-2</v>
      </c>
      <c r="HI298" s="1">
        <v>5.1138000000000003</v>
      </c>
      <c r="HJ298">
        <v>0.74991819999999998</v>
      </c>
      <c r="HK298">
        <v>20.706209999999999</v>
      </c>
      <c r="HL298" s="1">
        <v>1.443403E-2</v>
      </c>
      <c r="HM298" s="1">
        <v>4.4808899999999996</v>
      </c>
      <c r="HN298">
        <v>0.74965320000000002</v>
      </c>
      <c r="HO298">
        <v>20.263770000000001</v>
      </c>
      <c r="HP298" s="1">
        <v>1.261896E-2</v>
      </c>
      <c r="HQ298" s="1">
        <v>3.9194360000000001</v>
      </c>
      <c r="HR298">
        <v>0.74950810000000001</v>
      </c>
      <c r="HS298">
        <v>19.985469999999999</v>
      </c>
      <c r="HT298" s="1">
        <v>1.090144E-2</v>
      </c>
      <c r="HU298" s="1">
        <v>3.389132</v>
      </c>
      <c r="HV298">
        <v>0.74949429999999995</v>
      </c>
      <c r="HW298">
        <v>19.823309999999999</v>
      </c>
      <c r="HX298" s="1">
        <v>9.2084139999999998E-3</v>
      </c>
      <c r="HY298" s="1">
        <v>2.8662939999999999</v>
      </c>
      <c r="HZ298">
        <v>0.74952079999999999</v>
      </c>
      <c r="IA298">
        <v>20.45072</v>
      </c>
      <c r="IB298" s="1">
        <v>7.5618719999999999E-3</v>
      </c>
      <c r="IC298" s="1">
        <v>2.3569200000000001</v>
      </c>
      <c r="ID298">
        <v>0.74960530000000003</v>
      </c>
      <c r="IE298">
        <v>21.15981</v>
      </c>
      <c r="IF298" s="1">
        <v>6.0598079999999999E-3</v>
      </c>
      <c r="IG298" s="1">
        <v>1.890347</v>
      </c>
      <c r="IH298">
        <v>0.74975309999999995</v>
      </c>
      <c r="II298">
        <v>21.602250000000002</v>
      </c>
      <c r="IJ298" s="1">
        <v>4.8025999999999998E-3</v>
      </c>
      <c r="IK298" s="1">
        <v>1.4982489999999999</v>
      </c>
      <c r="IL298">
        <v>0.74986960000000003</v>
      </c>
      <c r="IM298">
        <v>21.976189999999999</v>
      </c>
      <c r="IN298" s="1">
        <v>3.8387870000000002E-3</v>
      </c>
      <c r="IO298" s="1">
        <v>1.196442</v>
      </c>
      <c r="IP298">
        <v>0.75000999999999995</v>
      </c>
      <c r="IQ298">
        <v>21.773499999999999</v>
      </c>
      <c r="IR298" s="1">
        <v>3.1509049999999999E-3</v>
      </c>
      <c r="IS298" s="1">
        <v>0.98040289999999997</v>
      </c>
      <c r="IT298">
        <v>0.75012120000000004</v>
      </c>
      <c r="IU298">
        <v>21.382919999999999</v>
      </c>
      <c r="IV298" s="1">
        <v>2.6786240000000001E-3</v>
      </c>
      <c r="IW298" s="1">
        <v>0.83203870000000002</v>
      </c>
      <c r="IX298">
        <v>0.75025280000000005</v>
      </c>
      <c r="IY298">
        <v>21.192550000000001</v>
      </c>
      <c r="IZ298" s="1">
        <v>2.3534839999999999E-3</v>
      </c>
      <c r="JA298" s="1">
        <v>0.72995699999999997</v>
      </c>
      <c r="JB298">
        <v>0.75036219999999998</v>
      </c>
      <c r="JC298">
        <v>21.11007</v>
      </c>
      <c r="JD298" s="1">
        <v>2.1188399999999999E-3</v>
      </c>
      <c r="JE298" s="1">
        <v>0.65648790000000001</v>
      </c>
      <c r="JF298">
        <v>0.75043939999999998</v>
      </c>
      <c r="JG298">
        <v>21.491869999999999</v>
      </c>
      <c r="JH298" s="1">
        <v>1.9376930000000001E-3</v>
      </c>
      <c r="JI298" s="1">
        <v>0.59999910000000001</v>
      </c>
      <c r="JJ298">
        <v>0.75048820000000005</v>
      </c>
      <c r="JK298">
        <v>21.531580000000002</v>
      </c>
      <c r="JL298" s="1">
        <v>1.790952E-3</v>
      </c>
      <c r="JM298" s="1">
        <v>0.55425530000000001</v>
      </c>
      <c r="JN298">
        <v>0.75056199999999995</v>
      </c>
      <c r="JO298">
        <v>21.637979999999999</v>
      </c>
      <c r="JP298" s="1">
        <v>1.6689459999999999E-3</v>
      </c>
      <c r="JQ298" s="1">
        <v>0.51632350000000005</v>
      </c>
      <c r="JR298">
        <v>0.75059430000000005</v>
      </c>
      <c r="JS298">
        <v>21.354310000000002</v>
      </c>
      <c r="JT298" s="1">
        <v>1.567431E-3</v>
      </c>
      <c r="JU298" s="1">
        <v>0.48469299999999998</v>
      </c>
      <c r="JV298">
        <v>0.7506062</v>
      </c>
      <c r="JW298">
        <v>20.948</v>
      </c>
      <c r="JX298" s="1">
        <v>1.4826049999999999E-3</v>
      </c>
      <c r="JY298" s="1">
        <v>0.45834049999999998</v>
      </c>
      <c r="JZ298">
        <v>0.750668</v>
      </c>
      <c r="KA298">
        <v>20.675249999999998</v>
      </c>
      <c r="KB298" s="1">
        <v>1.4126970000000001E-3</v>
      </c>
      <c r="KC298" s="1">
        <v>0.4365483</v>
      </c>
      <c r="KD298">
        <v>0.75066580000000005</v>
      </c>
      <c r="KE298">
        <v>20.492730000000002</v>
      </c>
      <c r="KF298" s="1">
        <v>1.355619E-3</v>
      </c>
      <c r="KG298" s="1">
        <v>0.41878179999999998</v>
      </c>
      <c r="KH298">
        <v>0.75068089999999998</v>
      </c>
      <c r="KI298">
        <v>20.391010000000001</v>
      </c>
      <c r="KJ298" s="1">
        <v>1.309457E-3</v>
      </c>
      <c r="KK298" s="1">
        <v>0.40441579999999999</v>
      </c>
      <c r="KL298">
        <v>0.75070970000000004</v>
      </c>
      <c r="KM298">
        <v>20.888739999999999</v>
      </c>
      <c r="KN298" s="1">
        <v>1.270855E-3</v>
      </c>
      <c r="KO298" s="1">
        <v>0.39241100000000001</v>
      </c>
      <c r="KP298">
        <v>0.7506737</v>
      </c>
      <c r="KQ298">
        <v>20.823090000000001</v>
      </c>
      <c r="KR298" s="1">
        <v>1.2357010000000001E-3</v>
      </c>
      <c r="KS298" s="1">
        <v>0.38154500000000002</v>
      </c>
      <c r="KT298">
        <v>0.75069070000000004</v>
      </c>
      <c r="KU298">
        <v>20.824249999999999</v>
      </c>
      <c r="KV298" s="1">
        <v>1.200221E-3</v>
      </c>
      <c r="KW298" s="1">
        <v>0.37063420000000002</v>
      </c>
      <c r="KX298">
        <v>0.75070539999999997</v>
      </c>
      <c r="KY298">
        <v>20.807289999999998</v>
      </c>
      <c r="KZ298" s="1">
        <v>1.162621E-3</v>
      </c>
      <c r="LA298" s="1">
        <v>0.35906769999999999</v>
      </c>
      <c r="LB298">
        <v>0.75070959999999998</v>
      </c>
      <c r="LC298">
        <v>20.494240000000001</v>
      </c>
      <c r="LD298" s="1">
        <v>1.122575E-3</v>
      </c>
      <c r="LE298" s="1">
        <v>0.3467537</v>
      </c>
      <c r="LF298">
        <v>0.75070930000000002</v>
      </c>
      <c r="LG298">
        <v>20.072980000000001</v>
      </c>
      <c r="LH298" s="1">
        <v>1.081081E-3</v>
      </c>
      <c r="LI298" s="1">
        <v>0.33394289999999999</v>
      </c>
      <c r="LJ298">
        <v>0.75072380000000005</v>
      </c>
      <c r="LK298">
        <v>19.81232</v>
      </c>
      <c r="LL298" s="1">
        <v>1.0390760000000001E-3</v>
      </c>
      <c r="LM298" s="1">
        <v>0.3210056</v>
      </c>
      <c r="LN298">
        <v>0.75069430000000004</v>
      </c>
      <c r="LO298">
        <v>19.850149999999999</v>
      </c>
      <c r="LP298" s="1">
        <v>9.9769649999999991E-4</v>
      </c>
      <c r="LQ298" s="1">
        <v>0.30826029999999999</v>
      </c>
      <c r="LR298">
        <v>0.75071589999999999</v>
      </c>
      <c r="LS298">
        <v>20.701599999999999</v>
      </c>
      <c r="LT298" s="1">
        <v>9.5765640000000001E-4</v>
      </c>
      <c r="LU298" s="1">
        <v>0.295879</v>
      </c>
      <c r="LV298">
        <v>0.75071929999999998</v>
      </c>
      <c r="LW298">
        <v>21.117629999999998</v>
      </c>
      <c r="LX298" s="1">
        <v>9.1925769999999995E-4</v>
      </c>
      <c r="LY298" s="1">
        <v>0.28401419999999999</v>
      </c>
      <c r="LZ298">
        <v>0.75072430000000001</v>
      </c>
      <c r="MA298">
        <v>21.44293</v>
      </c>
      <c r="MB298" s="1">
        <v>8.8256459999999995E-4</v>
      </c>
      <c r="MC298" s="1">
        <v>0.2726596</v>
      </c>
      <c r="MD298">
        <v>0.75071840000000001</v>
      </c>
      <c r="ME298">
        <v>21.873519999999999</v>
      </c>
      <c r="MF298" s="1">
        <v>8.4753680000000003E-4</v>
      </c>
      <c r="MG298" s="1">
        <v>0.2618356</v>
      </c>
      <c r="MH298">
        <v>0.75071500000000002</v>
      </c>
      <c r="MI298">
        <v>21.654260000000001</v>
      </c>
      <c r="MJ298" s="1">
        <v>8.1414289999999999E-4</v>
      </c>
      <c r="MK298" s="1">
        <v>0.25152289999999999</v>
      </c>
      <c r="ML298">
        <v>0.75071279999999996</v>
      </c>
      <c r="MM298">
        <v>21.056460000000001</v>
      </c>
      <c r="MN298" s="1">
        <v>7.8233879999999999E-4</v>
      </c>
      <c r="MO298" s="1">
        <v>0.2416758</v>
      </c>
      <c r="MP298">
        <v>0.75068259999999998</v>
      </c>
      <c r="MQ298">
        <v>20.762789999999999</v>
      </c>
      <c r="MR298" s="1">
        <v>7.5177649999999996E-4</v>
      </c>
      <c r="MS298" s="1">
        <v>0.2322495</v>
      </c>
      <c r="MT298">
        <v>0.75067539999999999</v>
      </c>
      <c r="MU298">
        <v>20.62284</v>
      </c>
      <c r="MV298" s="1">
        <v>7.2260499999999997E-4</v>
      </c>
      <c r="MW298" s="1">
        <v>0.2232364</v>
      </c>
      <c r="MX298">
        <v>0.75066189999999999</v>
      </c>
      <c r="MY298">
        <v>21.299990000000001</v>
      </c>
      <c r="MZ298" s="1">
        <v>6.9474960000000003E-4</v>
      </c>
      <c r="NA298" s="1">
        <v>0.21462100000000001</v>
      </c>
      <c r="NB298">
        <v>0.75059410000000004</v>
      </c>
      <c r="NC298">
        <v>21.901350000000001</v>
      </c>
      <c r="ND298" s="1">
        <v>6.6816360000000003E-4</v>
      </c>
      <c r="NE298" s="1">
        <v>0.2064271</v>
      </c>
      <c r="NF298">
        <v>0.750529</v>
      </c>
      <c r="NG298">
        <v>22.25414</v>
      </c>
      <c r="NH298" s="1">
        <v>6.4287250000000002E-4</v>
      </c>
      <c r="NI298" s="1">
        <v>0.19862460000000001</v>
      </c>
      <c r="NJ298">
        <v>0.7504497</v>
      </c>
      <c r="NK298">
        <v>22.588979999999999</v>
      </c>
      <c r="NL298" s="1">
        <v>6.1874640000000002E-4</v>
      </c>
      <c r="NM298" s="1">
        <v>0.19117500000000001</v>
      </c>
      <c r="NN298">
        <v>0.75033799999999995</v>
      </c>
      <c r="NO298">
        <v>22.26418</v>
      </c>
      <c r="NP298" s="1">
        <v>5.9569090000000005E-4</v>
      </c>
      <c r="NQ298" s="1">
        <v>0.18405779999999999</v>
      </c>
      <c r="NR298">
        <v>0.75019780000000003</v>
      </c>
      <c r="NS298">
        <v>21.77413</v>
      </c>
      <c r="NT298" s="1">
        <v>5.73713E-4</v>
      </c>
      <c r="NU298" s="1">
        <v>0.1772852</v>
      </c>
      <c r="NV298">
        <v>0.7500424</v>
      </c>
      <c r="NW298">
        <v>21.478149999999999</v>
      </c>
      <c r="NX298" s="1">
        <v>5.5276380000000001E-4</v>
      </c>
      <c r="NY298" s="1">
        <v>0.17083029999999999</v>
      </c>
      <c r="NZ298">
        <v>0.7498494</v>
      </c>
      <c r="OA298">
        <v>21.320969999999999</v>
      </c>
      <c r="OB298" s="1">
        <v>5.3284369999999999E-4</v>
      </c>
      <c r="OC298" s="1">
        <v>0.1646995</v>
      </c>
      <c r="OD298">
        <v>0.74964770000000003</v>
      </c>
      <c r="OE298">
        <v>21.312239999999999</v>
      </c>
      <c r="OF298" s="1">
        <v>5.1393049999999996E-4</v>
      </c>
      <c r="OG298" s="1">
        <v>0.1588726</v>
      </c>
      <c r="OH298">
        <v>0.74942779999999998</v>
      </c>
      <c r="OI298">
        <v>21.764939999999999</v>
      </c>
      <c r="OJ298" s="1">
        <v>4.9584580000000002E-4</v>
      </c>
      <c r="OK298" s="1">
        <v>0.1533196</v>
      </c>
    </row>
    <row r="299" spans="1:401" x14ac:dyDescent="0.35">
      <c r="A299">
        <v>305</v>
      </c>
      <c r="B299" t="s">
        <v>4</v>
      </c>
      <c r="C299" t="s">
        <v>181</v>
      </c>
      <c r="D299" t="s">
        <v>305</v>
      </c>
      <c r="E299">
        <v>915.50639999999999</v>
      </c>
      <c r="F299">
        <v>1.1398870000000001</v>
      </c>
      <c r="G299">
        <v>17.711919999999999</v>
      </c>
      <c r="H299">
        <v>0</v>
      </c>
      <c r="I299">
        <v>0</v>
      </c>
      <c r="J299">
        <v>1.1384989999999999</v>
      </c>
      <c r="K299">
        <v>17.528919999999999</v>
      </c>
      <c r="L299">
        <v>0</v>
      </c>
      <c r="M299">
        <v>0</v>
      </c>
      <c r="N299">
        <v>1.137119</v>
      </c>
      <c r="O299">
        <v>18.008150000000001</v>
      </c>
      <c r="P299">
        <v>0</v>
      </c>
      <c r="Q299">
        <v>0</v>
      </c>
      <c r="R299">
        <v>1.1357109999999999</v>
      </c>
      <c r="S299">
        <v>18.192599999999999</v>
      </c>
      <c r="T299">
        <v>0</v>
      </c>
      <c r="U299">
        <v>0</v>
      </c>
      <c r="V299">
        <v>1.134225</v>
      </c>
      <c r="W299">
        <v>18.699390000000001</v>
      </c>
      <c r="X299">
        <v>0</v>
      </c>
      <c r="Y299">
        <v>0</v>
      </c>
      <c r="Z299">
        <v>1.13273</v>
      </c>
      <c r="AA299">
        <v>18.565899999999999</v>
      </c>
      <c r="AB299">
        <v>0</v>
      </c>
      <c r="AC299">
        <v>0</v>
      </c>
      <c r="AD299">
        <v>1.131256</v>
      </c>
      <c r="AE299">
        <v>18.313369999999999</v>
      </c>
      <c r="AF299">
        <v>0</v>
      </c>
      <c r="AG299">
        <v>0</v>
      </c>
      <c r="AH299">
        <v>1.1296930000000001</v>
      </c>
      <c r="AI299">
        <v>17.91281</v>
      </c>
      <c r="AJ299">
        <v>0</v>
      </c>
      <c r="AK299">
        <v>0</v>
      </c>
      <c r="AL299">
        <v>1.128082</v>
      </c>
      <c r="AM299">
        <v>17.447870000000002</v>
      </c>
      <c r="AN299">
        <v>0</v>
      </c>
      <c r="AO299">
        <v>0</v>
      </c>
      <c r="AP299">
        <v>1.1263879999999999</v>
      </c>
      <c r="AQ299">
        <v>17.161439999999999</v>
      </c>
      <c r="AR299">
        <v>0</v>
      </c>
      <c r="AS299">
        <v>0</v>
      </c>
      <c r="AT299">
        <v>1.1248320000000001</v>
      </c>
      <c r="AU299">
        <v>17.545390000000001</v>
      </c>
      <c r="AV299">
        <v>0</v>
      </c>
      <c r="AW299">
        <v>0</v>
      </c>
      <c r="AX299">
        <v>1.123227</v>
      </c>
      <c r="AY299">
        <v>17.636330000000001</v>
      </c>
      <c r="AZ299">
        <v>0</v>
      </c>
      <c r="BA299">
        <v>0</v>
      </c>
      <c r="BB299">
        <v>1.121793</v>
      </c>
      <c r="BC299">
        <v>17.82094</v>
      </c>
      <c r="BD299">
        <v>0</v>
      </c>
      <c r="BE299">
        <v>0</v>
      </c>
      <c r="BF299">
        <v>1.1203700000000001</v>
      </c>
      <c r="BG299">
        <v>17.931270000000001</v>
      </c>
      <c r="BH299">
        <v>0</v>
      </c>
      <c r="BI299">
        <v>0</v>
      </c>
      <c r="BJ299">
        <v>1.118968</v>
      </c>
      <c r="BK299">
        <v>17.607130000000002</v>
      </c>
      <c r="BL299">
        <v>1.60317E-37</v>
      </c>
      <c r="BM299" s="1">
        <v>4.1818170000000002E-35</v>
      </c>
      <c r="BN299">
        <v>1.117569</v>
      </c>
      <c r="BO299">
        <v>17.185079999999999</v>
      </c>
      <c r="BP299" s="1">
        <v>4.5990279999999999E-24</v>
      </c>
      <c r="BQ299" s="1">
        <v>7.3752189999999998E-22</v>
      </c>
      <c r="BR299">
        <v>1.116099</v>
      </c>
      <c r="BS299">
        <v>16.750679999999999</v>
      </c>
      <c r="BT299" s="1">
        <v>7.0600629999999999E-19</v>
      </c>
      <c r="BU299" s="1">
        <v>1.836305E-16</v>
      </c>
      <c r="BV299">
        <v>1.1146499999999999</v>
      </c>
      <c r="BW299">
        <v>16.807169999999999</v>
      </c>
      <c r="BX299" s="1">
        <v>6.9142750000000002E-12</v>
      </c>
      <c r="BY299" s="1">
        <v>1.333919E-9</v>
      </c>
      <c r="BZ299">
        <v>1.113146</v>
      </c>
      <c r="CA299">
        <v>17.319489999999998</v>
      </c>
      <c r="CB299" s="1">
        <v>2.0288829999999999E-8</v>
      </c>
      <c r="CC299" s="1">
        <v>4.1977590000000002E-6</v>
      </c>
      <c r="CD299">
        <v>1.11161</v>
      </c>
      <c r="CE299">
        <v>18.00122</v>
      </c>
      <c r="CF299" s="1">
        <v>7.094544E-6</v>
      </c>
      <c r="CG299" s="1">
        <v>1.5382320000000001E-3</v>
      </c>
      <c r="CH299">
        <v>1.1100989999999999</v>
      </c>
      <c r="CI299">
        <v>18.558530000000001</v>
      </c>
      <c r="CJ299" s="1">
        <v>6.5071159999999999E-4</v>
      </c>
      <c r="CK299">
        <v>0.14608860000000001</v>
      </c>
      <c r="CL299">
        <v>1.1068290000000001</v>
      </c>
      <c r="CM299">
        <v>18.546810000000001</v>
      </c>
      <c r="CN299" s="1">
        <v>2.1938829999999999E-2</v>
      </c>
      <c r="CO299">
        <v>5.0796260000000002</v>
      </c>
      <c r="CP299">
        <v>1.103329</v>
      </c>
      <c r="CQ299">
        <v>18.237089999999998</v>
      </c>
      <c r="CR299">
        <v>0.33163589999999998</v>
      </c>
      <c r="CS299">
        <v>78.871780000000001</v>
      </c>
      <c r="CT299">
        <v>1.099531</v>
      </c>
      <c r="CU299">
        <v>17.80499</v>
      </c>
      <c r="CV299">
        <v>2.5713599999999999</v>
      </c>
      <c r="CW299">
        <v>626.85519999999997</v>
      </c>
      <c r="CX299">
        <v>1.0954109999999999</v>
      </c>
      <c r="CY299">
        <v>17.33015</v>
      </c>
      <c r="CZ299">
        <v>11.336880000000001</v>
      </c>
      <c r="DA299">
        <v>2824.6170000000002</v>
      </c>
      <c r="DB299">
        <v>1.0907260000000001</v>
      </c>
      <c r="DC299">
        <v>17.403860000000002</v>
      </c>
      <c r="DD299">
        <v>30.764469999999999</v>
      </c>
      <c r="DE299">
        <v>7821.8490000000002</v>
      </c>
      <c r="DF299">
        <v>1.0854999999999999</v>
      </c>
      <c r="DG299">
        <v>17.805050000000001</v>
      </c>
      <c r="DH299">
        <v>54.911110000000001</v>
      </c>
      <c r="DI299">
        <v>14223.69</v>
      </c>
      <c r="DJ299">
        <v>1.079623</v>
      </c>
      <c r="DK299">
        <v>18.131440000000001</v>
      </c>
      <c r="DL299">
        <v>68.231189999999998</v>
      </c>
      <c r="DM299">
        <v>17981.89</v>
      </c>
      <c r="DN299">
        <v>1.0730869999999999</v>
      </c>
      <c r="DO299">
        <v>18.532540000000001</v>
      </c>
      <c r="DP299">
        <v>62.072409999999998</v>
      </c>
      <c r="DQ299">
        <v>16623.96</v>
      </c>
      <c r="DR299">
        <v>1.0660480000000001</v>
      </c>
      <c r="DS299">
        <v>18.549569999999999</v>
      </c>
      <c r="DT299">
        <v>43.146230000000003</v>
      </c>
      <c r="DU299">
        <v>11730.29</v>
      </c>
      <c r="DV299">
        <v>1.058635</v>
      </c>
      <c r="DW299">
        <v>18.334530000000001</v>
      </c>
      <c r="DX299">
        <v>23.84243</v>
      </c>
      <c r="DY299">
        <v>6573.4530000000004</v>
      </c>
      <c r="DZ299">
        <v>1.0508169999999999</v>
      </c>
      <c r="EA299">
        <v>18.066870000000002</v>
      </c>
      <c r="EB299">
        <v>10.84525</v>
      </c>
      <c r="EC299">
        <v>3030.08</v>
      </c>
      <c r="ED299">
        <v>1.0447109999999999</v>
      </c>
      <c r="EE299">
        <v>17.725580000000001</v>
      </c>
      <c r="EF299">
        <v>4.2052350000000001</v>
      </c>
      <c r="EG299">
        <v>1185.769</v>
      </c>
      <c r="EH299">
        <v>1.038138</v>
      </c>
      <c r="EI299">
        <v>17.722760000000001</v>
      </c>
      <c r="EJ299">
        <v>1.445155</v>
      </c>
      <c r="EK299">
        <v>410.69839999999999</v>
      </c>
      <c r="EL299">
        <v>1.031868</v>
      </c>
      <c r="EM299">
        <v>17.940280000000001</v>
      </c>
      <c r="EN299">
        <v>0.47352529999999998</v>
      </c>
      <c r="EO299">
        <v>134.9742</v>
      </c>
      <c r="EP299">
        <v>1.025925</v>
      </c>
      <c r="EQ299">
        <v>18.242540000000002</v>
      </c>
      <c r="ER299" s="1">
        <v>0.17207120000000001</v>
      </c>
      <c r="ES299">
        <v>48.689799999999998</v>
      </c>
      <c r="ET299">
        <v>1.019504</v>
      </c>
      <c r="EU299">
        <v>18.507709999999999</v>
      </c>
      <c r="EV299" s="1">
        <v>8.7329409999999996E-2</v>
      </c>
      <c r="EW299">
        <v>24.296050000000001</v>
      </c>
      <c r="EX299">
        <v>1.011914</v>
      </c>
      <c r="EY299">
        <v>18.42418</v>
      </c>
      <c r="EZ299" s="1">
        <v>6.5682149999999995E-2</v>
      </c>
      <c r="FA299">
        <v>18.058789999999998</v>
      </c>
      <c r="FB299">
        <v>1.0041819999999999</v>
      </c>
      <c r="FC299">
        <v>18.21359</v>
      </c>
      <c r="FD299" s="1">
        <v>6.0953019999999997E-2</v>
      </c>
      <c r="FE299" s="1">
        <v>16.719760000000001</v>
      </c>
      <c r="FF299">
        <v>0.99652499999999999</v>
      </c>
      <c r="FG299">
        <v>17.985769999999999</v>
      </c>
      <c r="FH299" s="1">
        <v>5.9939779999999998E-2</v>
      </c>
      <c r="FI299" s="1">
        <v>16.48263</v>
      </c>
      <c r="FJ299">
        <v>0.98866240000000005</v>
      </c>
      <c r="FK299">
        <v>17.844760000000001</v>
      </c>
      <c r="FL299" s="1">
        <v>5.8846679999999998E-2</v>
      </c>
      <c r="FM299" s="1">
        <v>16.24935</v>
      </c>
      <c r="FN299">
        <v>0.98077250000000005</v>
      </c>
      <c r="FO299">
        <v>18.44314</v>
      </c>
      <c r="FP299" s="1">
        <v>5.6693390000000003E-2</v>
      </c>
      <c r="FQ299" s="1">
        <v>15.72757</v>
      </c>
      <c r="FR299">
        <v>0.97340139999999997</v>
      </c>
      <c r="FS299">
        <v>18.78284</v>
      </c>
      <c r="FT299" s="1">
        <v>5.3538870000000002E-2</v>
      </c>
      <c r="FU299" s="1">
        <v>14.918150000000001</v>
      </c>
      <c r="FV299">
        <v>0.96656120000000001</v>
      </c>
      <c r="FW299">
        <v>19.024370000000001</v>
      </c>
      <c r="FX299" s="1">
        <v>4.9747119999999999E-2</v>
      </c>
      <c r="FY299" s="1">
        <v>13.917590000000001</v>
      </c>
      <c r="FZ299">
        <v>0.96047229999999995</v>
      </c>
      <c r="GA299">
        <v>19.10182</v>
      </c>
      <c r="GB299" s="1">
        <v>4.5654359999999998E-2</v>
      </c>
      <c r="GC299" s="1">
        <v>12.81725</v>
      </c>
      <c r="GD299">
        <v>0.95516630000000002</v>
      </c>
      <c r="GE299">
        <v>18.94659</v>
      </c>
      <c r="GF299" s="1">
        <v>4.1458259999999997E-2</v>
      </c>
      <c r="GG299" s="1">
        <v>11.67548</v>
      </c>
      <c r="GH299">
        <v>0.95052590000000003</v>
      </c>
      <c r="GI299">
        <v>18.715209999999999</v>
      </c>
      <c r="GJ299" s="1">
        <v>3.7257720000000001E-2</v>
      </c>
      <c r="GK299" s="1">
        <v>10.52228</v>
      </c>
      <c r="GL299">
        <v>0.94658489999999995</v>
      </c>
      <c r="GM299">
        <v>18.544080000000001</v>
      </c>
      <c r="GN299" s="1">
        <v>3.3108169999999999E-2</v>
      </c>
      <c r="GO299" s="1">
        <v>9.3742669999999997</v>
      </c>
      <c r="GP299">
        <v>0.94332749999999999</v>
      </c>
      <c r="GQ299">
        <v>18.571010000000001</v>
      </c>
      <c r="GR299" s="1">
        <v>2.9103469999999999E-2</v>
      </c>
      <c r="GS299" s="1">
        <v>8.2568249999999992</v>
      </c>
      <c r="GT299">
        <v>0.94072900000000004</v>
      </c>
      <c r="GU299">
        <v>19.430579999999999</v>
      </c>
      <c r="GV299" s="1">
        <v>2.536389E-2</v>
      </c>
      <c r="GW299" s="1">
        <v>7.208405</v>
      </c>
      <c r="GX299">
        <v>0.93868010000000002</v>
      </c>
      <c r="GY299">
        <v>20.00057</v>
      </c>
      <c r="GZ299" s="1">
        <v>2.201972E-2</v>
      </c>
      <c r="HA299" s="1">
        <v>6.2647380000000004</v>
      </c>
      <c r="HB299">
        <v>0.93712209999999996</v>
      </c>
      <c r="HC299">
        <v>20.41817</v>
      </c>
      <c r="HD299" s="1">
        <v>1.9131559999999999E-2</v>
      </c>
      <c r="HE299" s="1">
        <v>5.4467559999999997</v>
      </c>
      <c r="HF299">
        <v>0.93596259999999998</v>
      </c>
      <c r="HG299">
        <v>20.81775</v>
      </c>
      <c r="HH299" s="1">
        <v>1.6690099999999999E-2</v>
      </c>
      <c r="HI299" s="1">
        <v>4.7532870000000003</v>
      </c>
      <c r="HJ299">
        <v>0.93517870000000003</v>
      </c>
      <c r="HK299">
        <v>20.736350000000002</v>
      </c>
      <c r="HL299" s="1">
        <v>1.461693E-2</v>
      </c>
      <c r="HM299" s="1">
        <v>4.1640680000000003</v>
      </c>
      <c r="HN299">
        <v>0.93468059999999997</v>
      </c>
      <c r="HO299">
        <v>20.262820000000001</v>
      </c>
      <c r="HP299" s="1">
        <v>1.278611E-2</v>
      </c>
      <c r="HQ299" s="1">
        <v>3.6441819999999998</v>
      </c>
      <c r="HR299">
        <v>0.93440590000000001</v>
      </c>
      <c r="HS299">
        <v>19.971630000000001</v>
      </c>
      <c r="HT299" s="1">
        <v>1.106364E-2</v>
      </c>
      <c r="HU299" s="1">
        <v>3.1560830000000002</v>
      </c>
      <c r="HV299">
        <v>0.93429479999999998</v>
      </c>
      <c r="HW299">
        <v>19.81381</v>
      </c>
      <c r="HX299" s="1">
        <v>9.369077E-3</v>
      </c>
      <c r="HY299" s="1">
        <v>2.6760470000000001</v>
      </c>
      <c r="HZ299">
        <v>0.93437000000000003</v>
      </c>
      <c r="IA299">
        <v>20.4633</v>
      </c>
      <c r="IB299" s="1">
        <v>7.7148140000000004E-3</v>
      </c>
      <c r="IC299" s="1">
        <v>2.2065990000000002</v>
      </c>
      <c r="ID299">
        <v>0.93449930000000003</v>
      </c>
      <c r="IE299">
        <v>21.20562</v>
      </c>
      <c r="IF299" s="1">
        <v>6.1945710000000003E-3</v>
      </c>
      <c r="IG299" s="1">
        <v>1.7734449999999999</v>
      </c>
      <c r="IH299">
        <v>0.93467469999999997</v>
      </c>
      <c r="II299">
        <v>21.657419999999998</v>
      </c>
      <c r="IJ299" s="1">
        <v>4.9110009999999999E-3</v>
      </c>
      <c r="IK299" s="1">
        <v>1.4062209999999999</v>
      </c>
      <c r="IL299">
        <v>0.93491199999999997</v>
      </c>
      <c r="IM299">
        <v>22.023520000000001</v>
      </c>
      <c r="IN299" s="1">
        <v>3.9190129999999998E-3</v>
      </c>
      <c r="IO299" s="1">
        <v>1.1211530000000001</v>
      </c>
      <c r="IP299">
        <v>0.93513630000000003</v>
      </c>
      <c r="IQ299">
        <v>21.80275</v>
      </c>
      <c r="IR299" s="1">
        <v>3.2068600000000002E-3</v>
      </c>
      <c r="IS299" s="1">
        <v>0.91585190000000005</v>
      </c>
      <c r="IT299">
        <v>0.93534490000000003</v>
      </c>
      <c r="IU299">
        <v>21.37866</v>
      </c>
      <c r="IV299" s="1">
        <v>2.7167409999999999E-3</v>
      </c>
      <c r="IW299" s="1">
        <v>0.77447429999999995</v>
      </c>
      <c r="IX299">
        <v>0.93551499999999999</v>
      </c>
      <c r="IY299">
        <v>21.179359999999999</v>
      </c>
      <c r="IZ299" s="1">
        <v>2.3801030000000002E-3</v>
      </c>
      <c r="JA299" s="1">
        <v>0.67742599999999997</v>
      </c>
      <c r="JB299">
        <v>0.93569119999999995</v>
      </c>
      <c r="JC299">
        <v>21.103570000000001</v>
      </c>
      <c r="JD299" s="1">
        <v>2.1386529999999999E-3</v>
      </c>
      <c r="JE299" s="1">
        <v>0.60801090000000002</v>
      </c>
      <c r="JF299">
        <v>0.93585280000000004</v>
      </c>
      <c r="JG299">
        <v>21.501349999999999</v>
      </c>
      <c r="JH299" s="1">
        <v>1.9533770000000001E-3</v>
      </c>
      <c r="JI299" s="1">
        <v>0.55496380000000001</v>
      </c>
      <c r="JJ299">
        <v>0.93597870000000005</v>
      </c>
      <c r="JK299">
        <v>21.564360000000001</v>
      </c>
      <c r="JL299" s="1">
        <v>1.803841E-3</v>
      </c>
      <c r="JM299" s="1">
        <v>0.51217570000000001</v>
      </c>
      <c r="JN299">
        <v>0.93606460000000002</v>
      </c>
      <c r="JO299">
        <v>21.67146</v>
      </c>
      <c r="JP299" s="1">
        <v>1.6796960000000001E-3</v>
      </c>
      <c r="JQ299" s="1">
        <v>0.47675230000000002</v>
      </c>
      <c r="JR299">
        <v>0.93615199999999998</v>
      </c>
      <c r="JS299">
        <v>21.383199999999999</v>
      </c>
      <c r="JT299" s="1">
        <v>1.5764010000000001E-3</v>
      </c>
      <c r="JU299" s="1">
        <v>0.44721889999999997</v>
      </c>
      <c r="JV299">
        <v>0.93618389999999996</v>
      </c>
      <c r="JW299">
        <v>20.957100000000001</v>
      </c>
      <c r="JX299" s="1">
        <v>1.490045E-3</v>
      </c>
      <c r="JY299" s="1">
        <v>0.42259930000000001</v>
      </c>
      <c r="JZ299">
        <v>0.93620650000000005</v>
      </c>
      <c r="KA299">
        <v>20.670089999999998</v>
      </c>
      <c r="KB299" s="1">
        <v>1.418812E-3</v>
      </c>
      <c r="KC299" s="1">
        <v>0.40223059999999999</v>
      </c>
      <c r="KD299">
        <v>0.93627720000000003</v>
      </c>
      <c r="KE299">
        <v>20.482489999999999</v>
      </c>
      <c r="KF299" s="1">
        <v>1.3605749999999999E-3</v>
      </c>
      <c r="KG299" s="1">
        <v>0.38559369999999998</v>
      </c>
      <c r="KH299">
        <v>0.93630080000000004</v>
      </c>
      <c r="KI299">
        <v>20.38063</v>
      </c>
      <c r="KJ299" s="1">
        <v>1.313491E-3</v>
      </c>
      <c r="KK299" s="1">
        <v>0.37214229999999998</v>
      </c>
      <c r="KL299">
        <v>0.93628199999999995</v>
      </c>
      <c r="KM299">
        <v>20.896249999999998</v>
      </c>
      <c r="KN299" s="1">
        <v>1.2743330000000001E-3</v>
      </c>
      <c r="KO299" s="1">
        <v>0.36097319999999999</v>
      </c>
      <c r="KP299">
        <v>0.93630089999999999</v>
      </c>
      <c r="KQ299">
        <v>20.85885</v>
      </c>
      <c r="KR299" s="1">
        <v>1.2390159999999999E-3</v>
      </c>
      <c r="KS299" s="1">
        <v>0.35093930000000001</v>
      </c>
      <c r="KT299">
        <v>0.93632000000000004</v>
      </c>
      <c r="KU299">
        <v>20.857299999999999</v>
      </c>
      <c r="KV299" s="1">
        <v>1.203665E-3</v>
      </c>
      <c r="KW299" s="1">
        <v>0.34097349999999998</v>
      </c>
      <c r="KX299">
        <v>0.93633630000000001</v>
      </c>
      <c r="KY299">
        <v>20.846990000000002</v>
      </c>
      <c r="KZ299" s="1">
        <v>1.1662980000000001E-3</v>
      </c>
      <c r="LA299" s="1">
        <v>0.33043040000000001</v>
      </c>
      <c r="LB299">
        <v>0.93630690000000005</v>
      </c>
      <c r="LC299">
        <v>20.522580000000001</v>
      </c>
      <c r="LD299" s="1">
        <v>1.1264580000000001E-3</v>
      </c>
      <c r="LE299" s="1">
        <v>0.31919570000000003</v>
      </c>
      <c r="LF299">
        <v>0.93631500000000001</v>
      </c>
      <c r="LG299">
        <v>20.071390000000001</v>
      </c>
      <c r="LH299" s="1">
        <v>1.0850689999999999E-3</v>
      </c>
      <c r="LI299" s="1">
        <v>0.30747570000000002</v>
      </c>
      <c r="LJ299">
        <v>0.9363361</v>
      </c>
      <c r="LK299">
        <v>19.79945</v>
      </c>
      <c r="LL299" s="1">
        <v>1.04306E-3</v>
      </c>
      <c r="LM299" s="1">
        <v>0.2956088</v>
      </c>
      <c r="LN299">
        <v>0.93632599999999999</v>
      </c>
      <c r="LO299">
        <v>19.84177</v>
      </c>
      <c r="LP299" s="1">
        <v>1.001575E-3</v>
      </c>
      <c r="LQ299" s="1">
        <v>0.28388419999999998</v>
      </c>
      <c r="LR299">
        <v>0.93632519999999997</v>
      </c>
      <c r="LS299">
        <v>20.727609999999999</v>
      </c>
      <c r="LT299" s="1">
        <v>9.6139789999999999E-4</v>
      </c>
      <c r="LU299" s="1">
        <v>0.27249770000000001</v>
      </c>
      <c r="LV299">
        <v>0.93632300000000002</v>
      </c>
      <c r="LW299">
        <v>21.174969999999998</v>
      </c>
      <c r="LX299" s="1">
        <v>9.22842E-4</v>
      </c>
      <c r="LY299" s="1">
        <v>0.26156950000000001</v>
      </c>
      <c r="LZ299">
        <v>0.93633619999999995</v>
      </c>
      <c r="MA299">
        <v>21.494399999999999</v>
      </c>
      <c r="MB299" s="1">
        <v>8.8598989999999999E-4</v>
      </c>
      <c r="MC299" s="1">
        <v>0.25110749999999998</v>
      </c>
      <c r="MD299">
        <v>0.93633750000000004</v>
      </c>
      <c r="ME299">
        <v>21.926590000000001</v>
      </c>
      <c r="MF299" s="1">
        <v>8.5080189999999997E-4</v>
      </c>
      <c r="MG299" s="1">
        <v>0.24112929999999999</v>
      </c>
      <c r="MH299">
        <v>0.9363245</v>
      </c>
      <c r="MI299">
        <v>21.697659999999999</v>
      </c>
      <c r="MJ299" s="1">
        <v>8.1726189999999999E-4</v>
      </c>
      <c r="MK299" s="1">
        <v>0.23162279999999999</v>
      </c>
      <c r="ML299">
        <v>0.93631790000000004</v>
      </c>
      <c r="MM299">
        <v>21.059059999999999</v>
      </c>
      <c r="MN299" s="1">
        <v>7.8531680000000004E-4</v>
      </c>
      <c r="MO299" s="1">
        <v>0.22255050000000001</v>
      </c>
      <c r="MP299">
        <v>0.93631710000000001</v>
      </c>
      <c r="MQ299">
        <v>20.75705</v>
      </c>
      <c r="MR299" s="1">
        <v>7.546257E-4</v>
      </c>
      <c r="MS299" s="1">
        <v>0.2138659</v>
      </c>
      <c r="MT299">
        <v>0.93627179999999999</v>
      </c>
      <c r="MU299">
        <v>20.62152</v>
      </c>
      <c r="MV299" s="1">
        <v>7.2532550000000003E-4</v>
      </c>
      <c r="MW299" s="1">
        <v>0.20556089999999999</v>
      </c>
      <c r="MX299">
        <v>0.93625349999999996</v>
      </c>
      <c r="MY299">
        <v>21.323979999999999</v>
      </c>
      <c r="MZ299" s="1">
        <v>6.973471E-4</v>
      </c>
      <c r="NA299" s="1">
        <v>0.19762479999999999</v>
      </c>
      <c r="NB299">
        <v>0.93618920000000005</v>
      </c>
      <c r="NC299">
        <v>21.949770000000001</v>
      </c>
      <c r="ND299" s="1">
        <v>6.7063720000000004E-4</v>
      </c>
      <c r="NE299" s="1">
        <v>0.19007289999999999</v>
      </c>
      <c r="NF299">
        <v>0.93606650000000002</v>
      </c>
      <c r="NG299">
        <v>22.303100000000001</v>
      </c>
      <c r="NH299" s="1">
        <v>6.4522940000000001E-4</v>
      </c>
      <c r="NI299" s="1">
        <v>0.1828806</v>
      </c>
      <c r="NJ299">
        <v>0.9359151</v>
      </c>
      <c r="NK299">
        <v>22.634969999999999</v>
      </c>
      <c r="NL299" s="1">
        <v>6.209942E-4</v>
      </c>
      <c r="NM299" s="1">
        <v>0.1760168</v>
      </c>
      <c r="NN299">
        <v>0.93575269999999999</v>
      </c>
      <c r="NO299">
        <v>22.300619999999999</v>
      </c>
      <c r="NP299" s="1">
        <v>5.9784270000000004E-4</v>
      </c>
      <c r="NQ299" s="1">
        <v>0.169461</v>
      </c>
      <c r="NR299">
        <v>0.93550869999999997</v>
      </c>
      <c r="NS299">
        <v>21.779440000000001</v>
      </c>
      <c r="NT299" s="1">
        <v>5.7576429999999998E-4</v>
      </c>
      <c r="NU299" s="1">
        <v>0.163221</v>
      </c>
      <c r="NV299">
        <v>0.93524580000000002</v>
      </c>
      <c r="NW299">
        <v>21.474720000000001</v>
      </c>
      <c r="NX299" s="1">
        <v>5.5471480000000004E-4</v>
      </c>
      <c r="NY299" s="1">
        <v>0.1572694</v>
      </c>
      <c r="NZ299">
        <v>0.93494739999999998</v>
      </c>
      <c r="OA299">
        <v>21.320720000000001</v>
      </c>
      <c r="OB299" s="1">
        <v>5.3469119999999997E-4</v>
      </c>
      <c r="OC299" s="1">
        <v>0.15161830000000001</v>
      </c>
      <c r="OD299">
        <v>0.93464700000000001</v>
      </c>
      <c r="OE299">
        <v>21.319310000000002</v>
      </c>
      <c r="OF299" s="1">
        <v>5.1569959999999998E-4</v>
      </c>
      <c r="OG299" s="1">
        <v>0.14624909999999999</v>
      </c>
      <c r="OH299">
        <v>0.93431059999999999</v>
      </c>
      <c r="OI299">
        <v>21.78961</v>
      </c>
      <c r="OJ299" s="1">
        <v>4.9752460000000004E-4</v>
      </c>
      <c r="OK299" s="1">
        <v>0.14113059999999999</v>
      </c>
    </row>
    <row r="300" spans="1:401" x14ac:dyDescent="0.35">
      <c r="A300">
        <v>306</v>
      </c>
      <c r="B300" t="s">
        <v>4</v>
      </c>
      <c r="C300" t="s">
        <v>181</v>
      </c>
      <c r="D300" t="s">
        <v>306</v>
      </c>
      <c r="E300">
        <v>914.54939999999999</v>
      </c>
      <c r="F300">
        <v>1.0388520000000001</v>
      </c>
      <c r="G300">
        <v>17.736339999999998</v>
      </c>
      <c r="H300">
        <v>0</v>
      </c>
      <c r="I300">
        <v>0</v>
      </c>
      <c r="J300">
        <v>1.0367850000000001</v>
      </c>
      <c r="K300">
        <v>17.537240000000001</v>
      </c>
      <c r="L300">
        <v>0</v>
      </c>
      <c r="M300">
        <v>0</v>
      </c>
      <c r="N300">
        <v>1.034718</v>
      </c>
      <c r="O300">
        <v>18.015309999999999</v>
      </c>
      <c r="P300">
        <v>0</v>
      </c>
      <c r="Q300">
        <v>0</v>
      </c>
      <c r="R300">
        <v>1.032592</v>
      </c>
      <c r="S300">
        <v>18.192699999999999</v>
      </c>
      <c r="T300">
        <v>0</v>
      </c>
      <c r="U300">
        <v>0</v>
      </c>
      <c r="V300">
        <v>1.030402</v>
      </c>
      <c r="W300">
        <v>18.703880000000002</v>
      </c>
      <c r="X300">
        <v>0</v>
      </c>
      <c r="Y300">
        <v>0</v>
      </c>
      <c r="Z300">
        <v>1.028173</v>
      </c>
      <c r="AA300">
        <v>18.578029999999998</v>
      </c>
      <c r="AB300">
        <v>0</v>
      </c>
      <c r="AC300">
        <v>0</v>
      </c>
      <c r="AD300">
        <v>1.025955</v>
      </c>
      <c r="AE300">
        <v>18.33465</v>
      </c>
      <c r="AF300">
        <v>0</v>
      </c>
      <c r="AG300">
        <v>0</v>
      </c>
      <c r="AH300">
        <v>1.0236369999999999</v>
      </c>
      <c r="AI300">
        <v>17.947330000000001</v>
      </c>
      <c r="AJ300">
        <v>0</v>
      </c>
      <c r="AK300">
        <v>0</v>
      </c>
      <c r="AL300">
        <v>1.0212570000000001</v>
      </c>
      <c r="AM300">
        <v>17.480530000000002</v>
      </c>
      <c r="AN300">
        <v>0</v>
      </c>
      <c r="AO300">
        <v>0</v>
      </c>
      <c r="AP300">
        <v>1.0188109999999999</v>
      </c>
      <c r="AQ300">
        <v>17.181229999999999</v>
      </c>
      <c r="AR300">
        <v>0</v>
      </c>
      <c r="AS300">
        <v>0</v>
      </c>
      <c r="AT300">
        <v>1.016259</v>
      </c>
      <c r="AU300">
        <v>17.565069999999999</v>
      </c>
      <c r="AV300">
        <v>0</v>
      </c>
      <c r="AW300">
        <v>0</v>
      </c>
      <c r="AX300">
        <v>1.013606</v>
      </c>
      <c r="AY300">
        <v>17.641860000000001</v>
      </c>
      <c r="AZ300">
        <v>0</v>
      </c>
      <c r="BA300">
        <v>0</v>
      </c>
      <c r="BB300">
        <v>1.0111110000000001</v>
      </c>
      <c r="BC300">
        <v>17.81578</v>
      </c>
      <c r="BD300">
        <v>0</v>
      </c>
      <c r="BE300">
        <v>0</v>
      </c>
      <c r="BF300">
        <v>1.008535</v>
      </c>
      <c r="BG300">
        <v>17.943529999999999</v>
      </c>
      <c r="BH300">
        <v>0</v>
      </c>
      <c r="BI300">
        <v>0</v>
      </c>
      <c r="BJ300">
        <v>1.006051</v>
      </c>
      <c r="BK300">
        <v>17.625299999999999</v>
      </c>
      <c r="BL300">
        <v>1.7395369999999999E-38</v>
      </c>
      <c r="BM300" s="1">
        <v>5.2948780000000003E-36</v>
      </c>
      <c r="BN300">
        <v>1.003504</v>
      </c>
      <c r="BO300">
        <v>17.207529999999998</v>
      </c>
      <c r="BP300" s="1">
        <v>8.3768800000000007E-25</v>
      </c>
      <c r="BQ300" s="1">
        <v>1.390387E-22</v>
      </c>
      <c r="BR300">
        <v>1.0009209999999999</v>
      </c>
      <c r="BS300">
        <v>16.774789999999999</v>
      </c>
      <c r="BT300" s="1">
        <v>1.1536319999999999E-19</v>
      </c>
      <c r="BU300" s="1">
        <v>3.497478E-17</v>
      </c>
      <c r="BV300">
        <v>0.99830450000000004</v>
      </c>
      <c r="BW300">
        <v>16.83832</v>
      </c>
      <c r="BX300" s="1">
        <v>3.4581969999999998E-12</v>
      </c>
      <c r="BY300" s="1">
        <v>7.3368760000000004E-10</v>
      </c>
      <c r="BZ300">
        <v>0.99566350000000003</v>
      </c>
      <c r="CA300">
        <v>17.34376</v>
      </c>
      <c r="CB300" s="1">
        <v>1.237742E-8</v>
      </c>
      <c r="CC300" s="1">
        <v>2.8378499999999999E-6</v>
      </c>
      <c r="CD300">
        <v>0.99297469999999999</v>
      </c>
      <c r="CE300">
        <v>18.020679999999999</v>
      </c>
      <c r="CF300" s="1">
        <v>4.8231020000000001E-6</v>
      </c>
      <c r="CG300" s="1">
        <v>1.166056E-3</v>
      </c>
      <c r="CH300">
        <v>0.99031570000000002</v>
      </c>
      <c r="CI300">
        <v>18.570519999999998</v>
      </c>
      <c r="CJ300" s="1">
        <v>4.7850570000000002E-4</v>
      </c>
      <c r="CK300">
        <v>0.12045549999999999</v>
      </c>
      <c r="CL300">
        <v>0.98745470000000002</v>
      </c>
      <c r="CM300">
        <v>18.555409999999998</v>
      </c>
      <c r="CN300" s="1">
        <v>1.7184290000000001E-2</v>
      </c>
      <c r="CO300">
        <v>4.4815969999999998</v>
      </c>
      <c r="CP300">
        <v>0.98441710000000004</v>
      </c>
      <c r="CQ300">
        <v>18.248049999999999</v>
      </c>
      <c r="CR300">
        <v>0.27401379999999997</v>
      </c>
      <c r="CS300">
        <v>73.707729999999998</v>
      </c>
      <c r="CT300">
        <v>0.9811512</v>
      </c>
      <c r="CU300">
        <v>17.833600000000001</v>
      </c>
      <c r="CV300">
        <v>2.2251449999999999</v>
      </c>
      <c r="CW300">
        <v>615.85419999999999</v>
      </c>
      <c r="CX300">
        <v>0.9776106</v>
      </c>
      <c r="CY300">
        <v>17.368510000000001</v>
      </c>
      <c r="CZ300">
        <v>10.21801</v>
      </c>
      <c r="DA300">
        <v>2900.0160000000001</v>
      </c>
      <c r="DB300">
        <v>0.9735819</v>
      </c>
      <c r="DC300">
        <v>17.45177</v>
      </c>
      <c r="DD300">
        <v>28.74821</v>
      </c>
      <c r="DE300">
        <v>8349.7379999999994</v>
      </c>
      <c r="DF300">
        <v>0.96916579999999997</v>
      </c>
      <c r="DG300">
        <v>17.854980000000001</v>
      </c>
      <c r="DH300">
        <v>52.989870000000003</v>
      </c>
      <c r="DI300">
        <v>15712.74</v>
      </c>
      <c r="DJ300">
        <v>0.96415439999999997</v>
      </c>
      <c r="DK300">
        <v>18.160910000000001</v>
      </c>
      <c r="DL300">
        <v>67.756339999999994</v>
      </c>
      <c r="DM300">
        <v>20470.82</v>
      </c>
      <c r="DN300">
        <v>0.95862619999999998</v>
      </c>
      <c r="DO300">
        <v>18.54271</v>
      </c>
      <c r="DP300">
        <v>63.230690000000003</v>
      </c>
      <c r="DQ300">
        <v>19424.72</v>
      </c>
      <c r="DR300">
        <v>0.9526308</v>
      </c>
      <c r="DS300">
        <v>18.549199999999999</v>
      </c>
      <c r="DT300">
        <v>44.953020000000002</v>
      </c>
      <c r="DU300">
        <v>14016.58</v>
      </c>
      <c r="DV300">
        <v>0.94632839999999996</v>
      </c>
      <c r="DW300">
        <v>18.324010000000001</v>
      </c>
      <c r="DX300">
        <v>25.338750000000001</v>
      </c>
      <c r="DY300">
        <v>8004.9859999999999</v>
      </c>
      <c r="DZ300">
        <v>0.93960350000000004</v>
      </c>
      <c r="EA300">
        <v>18.06381</v>
      </c>
      <c r="EB300">
        <v>11.72667</v>
      </c>
      <c r="EC300">
        <v>3748.4639999999999</v>
      </c>
      <c r="ED300">
        <v>0.93533739999999999</v>
      </c>
      <c r="EE300">
        <v>17.73789</v>
      </c>
      <c r="EF300">
        <v>4.6132280000000003</v>
      </c>
      <c r="EG300">
        <v>1485.827</v>
      </c>
      <c r="EH300">
        <v>0.93027300000000002</v>
      </c>
      <c r="EI300">
        <v>17.753219999999999</v>
      </c>
      <c r="EJ300">
        <v>1.6011439999999999</v>
      </c>
      <c r="EK300">
        <v>518.62440000000004</v>
      </c>
      <c r="EL300">
        <v>0.92566369999999998</v>
      </c>
      <c r="EM300">
        <v>17.987020000000001</v>
      </c>
      <c r="EN300">
        <v>0.52511790000000003</v>
      </c>
      <c r="EO300">
        <v>170.01400000000001</v>
      </c>
      <c r="EP300">
        <v>0.92136099999999999</v>
      </c>
      <c r="EQ300">
        <v>18.28885</v>
      </c>
      <c r="ER300" s="1">
        <v>0.1873195</v>
      </c>
      <c r="ES300">
        <v>59.897919999999999</v>
      </c>
      <c r="ET300">
        <v>0.91695959999999999</v>
      </c>
      <c r="EU300">
        <v>18.533550000000002</v>
      </c>
      <c r="EV300" s="1">
        <v>9.1423749999999998E-2</v>
      </c>
      <c r="EW300">
        <v>28.504940000000001</v>
      </c>
      <c r="EX300">
        <v>0.91220299999999999</v>
      </c>
      <c r="EY300">
        <v>18.422599999999999</v>
      </c>
      <c r="EZ300" s="1">
        <v>6.6651569999999993E-2</v>
      </c>
      <c r="FA300">
        <v>20.347770000000001</v>
      </c>
      <c r="FB300">
        <v>0.90727650000000004</v>
      </c>
      <c r="FC300">
        <v>18.19332</v>
      </c>
      <c r="FD300" s="1">
        <v>6.1126960000000001E-2</v>
      </c>
      <c r="FE300" s="1">
        <v>18.493030000000001</v>
      </c>
      <c r="FF300">
        <v>0.90232520000000005</v>
      </c>
      <c r="FG300">
        <v>17.967700000000001</v>
      </c>
      <c r="FH300" s="1">
        <v>5.9987260000000001E-2</v>
      </c>
      <c r="FI300" s="1">
        <v>18.100339999999999</v>
      </c>
      <c r="FJ300">
        <v>0.89717740000000001</v>
      </c>
      <c r="FK300">
        <v>17.842279999999999</v>
      </c>
      <c r="FL300" s="1">
        <v>5.8963090000000003E-2</v>
      </c>
      <c r="FM300" s="1">
        <v>17.783359999999998</v>
      </c>
      <c r="FN300">
        <v>0.89202369999999997</v>
      </c>
      <c r="FO300">
        <v>18.472809999999999</v>
      </c>
      <c r="FP300" s="1">
        <v>5.6915680000000003E-2</v>
      </c>
      <c r="FQ300" s="1">
        <v>17.167190000000002</v>
      </c>
      <c r="FR300">
        <v>0.88724320000000001</v>
      </c>
      <c r="FS300">
        <v>18.830179999999999</v>
      </c>
      <c r="FT300" s="1">
        <v>5.384688E-2</v>
      </c>
      <c r="FU300" s="1">
        <v>16.247489999999999</v>
      </c>
      <c r="FV300">
        <v>0.88286330000000002</v>
      </c>
      <c r="FW300">
        <v>19.055820000000001</v>
      </c>
      <c r="FX300" s="1">
        <v>5.010299E-2</v>
      </c>
      <c r="FY300" s="1">
        <v>15.13795</v>
      </c>
      <c r="FZ300">
        <v>0.87904070000000001</v>
      </c>
      <c r="GA300">
        <v>19.116669999999999</v>
      </c>
      <c r="GB300" s="1">
        <v>4.6034640000000002E-2</v>
      </c>
      <c r="GC300" s="1">
        <v>13.92015</v>
      </c>
      <c r="GD300">
        <v>0.8756195</v>
      </c>
      <c r="GE300">
        <v>18.944379999999999</v>
      </c>
      <c r="GF300" s="1">
        <v>4.1846759999999997E-2</v>
      </c>
      <c r="GG300" s="1">
        <v>12.663320000000001</v>
      </c>
      <c r="GH300">
        <v>0.87261089999999997</v>
      </c>
      <c r="GI300">
        <v>18.696480000000001</v>
      </c>
      <c r="GJ300" s="1">
        <v>3.7648269999999998E-2</v>
      </c>
      <c r="GK300" s="1">
        <v>11.400880000000001</v>
      </c>
      <c r="GL300">
        <v>0.87007369999999995</v>
      </c>
      <c r="GM300">
        <v>18.52056</v>
      </c>
      <c r="GN300" s="1">
        <v>3.349423E-2</v>
      </c>
      <c r="GO300" s="1">
        <v>10.14974</v>
      </c>
      <c r="GP300">
        <v>0.86803140000000001</v>
      </c>
      <c r="GQ300">
        <v>18.562059999999999</v>
      </c>
      <c r="GR300" s="1">
        <v>2.947408E-2</v>
      </c>
      <c r="GS300" s="1">
        <v>8.9345309999999998</v>
      </c>
      <c r="GT300">
        <v>0.86638550000000003</v>
      </c>
      <c r="GU300">
        <v>19.457239999999999</v>
      </c>
      <c r="GV300" s="1">
        <v>2.570507E-2</v>
      </c>
      <c r="GW300" s="1">
        <v>7.7949080000000004</v>
      </c>
      <c r="GX300">
        <v>0.86511459999999996</v>
      </c>
      <c r="GY300">
        <v>20.054099999999998</v>
      </c>
      <c r="GZ300" s="1">
        <v>2.2321250000000001E-2</v>
      </c>
      <c r="HA300" s="1">
        <v>6.7683609999999996</v>
      </c>
      <c r="HB300">
        <v>0.86412219999999995</v>
      </c>
      <c r="HC300">
        <v>20.47336</v>
      </c>
      <c r="HD300" s="1">
        <v>1.9389449999999999E-2</v>
      </c>
      <c r="HE300" s="1">
        <v>5.8778829999999997</v>
      </c>
      <c r="HF300">
        <v>0.86345229999999995</v>
      </c>
      <c r="HG300">
        <v>20.870059999999999</v>
      </c>
      <c r="HH300" s="1">
        <v>1.690784E-2</v>
      </c>
      <c r="HI300" s="1">
        <v>5.1235049999999998</v>
      </c>
      <c r="HJ300">
        <v>0.86298050000000004</v>
      </c>
      <c r="HK300">
        <v>20.769210000000001</v>
      </c>
      <c r="HL300" s="1">
        <v>1.480425E-2</v>
      </c>
      <c r="HM300" s="1">
        <v>4.4847669999999997</v>
      </c>
      <c r="HN300">
        <v>0.86271200000000003</v>
      </c>
      <c r="HO300">
        <v>20.259650000000001</v>
      </c>
      <c r="HP300" s="1">
        <v>1.295602E-2</v>
      </c>
      <c r="HQ300" s="1">
        <v>3.9250820000000002</v>
      </c>
      <c r="HR300">
        <v>0.86259079999999999</v>
      </c>
      <c r="HS300">
        <v>19.951560000000001</v>
      </c>
      <c r="HT300" s="1">
        <v>1.1227900000000001E-2</v>
      </c>
      <c r="HU300" s="1">
        <v>3.4037099999999998</v>
      </c>
      <c r="HV300">
        <v>0.8625562</v>
      </c>
      <c r="HW300">
        <v>19.804459999999999</v>
      </c>
      <c r="HX300" s="1">
        <v>9.5316359999999996E-3</v>
      </c>
      <c r="HY300" s="1">
        <v>2.892938</v>
      </c>
      <c r="HZ300">
        <v>0.86263469999999998</v>
      </c>
      <c r="IA300">
        <v>20.486470000000001</v>
      </c>
      <c r="IB300" s="1">
        <v>7.8705660000000007E-3</v>
      </c>
      <c r="IC300" s="1">
        <v>2.3923610000000002</v>
      </c>
      <c r="ID300">
        <v>0.86275550000000001</v>
      </c>
      <c r="IE300">
        <v>21.26803</v>
      </c>
      <c r="IF300" s="1">
        <v>6.3330349999999999E-3</v>
      </c>
      <c r="IG300" s="1">
        <v>1.92717</v>
      </c>
      <c r="IH300">
        <v>0.86290109999999998</v>
      </c>
      <c r="II300">
        <v>21.73068</v>
      </c>
      <c r="IJ300" s="1">
        <v>5.0233750000000001E-3</v>
      </c>
      <c r="IK300" s="1">
        <v>1.5291589999999999</v>
      </c>
      <c r="IL300">
        <v>0.86305739999999997</v>
      </c>
      <c r="IM300">
        <v>22.085830000000001</v>
      </c>
      <c r="IN300" s="1">
        <v>4.002851E-3</v>
      </c>
      <c r="IO300" s="1">
        <v>1.2175530000000001</v>
      </c>
      <c r="IP300">
        <v>0.86322469999999996</v>
      </c>
      <c r="IQ300">
        <v>21.83287</v>
      </c>
      <c r="IR300" s="1">
        <v>3.26561E-3</v>
      </c>
      <c r="IS300" s="1">
        <v>0.99156869999999997</v>
      </c>
      <c r="IT300">
        <v>0.86337520000000001</v>
      </c>
      <c r="IU300">
        <v>21.371600000000001</v>
      </c>
      <c r="IV300" s="1">
        <v>2.7567709999999999E-3</v>
      </c>
      <c r="IW300" s="1">
        <v>0.83544839999999998</v>
      </c>
      <c r="IX300">
        <v>0.86352660000000003</v>
      </c>
      <c r="IY300">
        <v>21.160990000000002</v>
      </c>
      <c r="IZ300" s="1">
        <v>2.4079710000000001E-3</v>
      </c>
      <c r="JA300" s="1">
        <v>0.72848489999999999</v>
      </c>
      <c r="JB300">
        <v>0.86364470000000004</v>
      </c>
      <c r="JC300">
        <v>21.096769999999999</v>
      </c>
      <c r="JD300" s="1">
        <v>2.1592400000000002E-3</v>
      </c>
      <c r="JE300" s="1">
        <v>0.65242230000000001</v>
      </c>
      <c r="JF300">
        <v>0.863734</v>
      </c>
      <c r="JG300">
        <v>21.51989</v>
      </c>
      <c r="JH300" s="1">
        <v>1.9695709999999998E-3</v>
      </c>
      <c r="JI300" s="1">
        <v>0.59468359999999998</v>
      </c>
      <c r="JJ300">
        <v>0.86380710000000005</v>
      </c>
      <c r="JK300">
        <v>21.602250000000002</v>
      </c>
      <c r="JL300" s="1">
        <v>1.8171280000000001E-3</v>
      </c>
      <c r="JM300" s="1">
        <v>0.54834070000000001</v>
      </c>
      <c r="JN300">
        <v>0.86389910000000003</v>
      </c>
      <c r="JO300">
        <v>21.711549999999999</v>
      </c>
      <c r="JP300" s="1">
        <v>1.6907669999999999E-3</v>
      </c>
      <c r="JQ300" s="1">
        <v>0.51000270000000003</v>
      </c>
      <c r="JR300">
        <v>0.8639289</v>
      </c>
      <c r="JS300">
        <v>21.411049999999999</v>
      </c>
      <c r="JT300" s="1">
        <v>1.5856329999999999E-3</v>
      </c>
      <c r="JU300" s="1">
        <v>0.47806949999999998</v>
      </c>
      <c r="JV300">
        <v>0.86395339999999998</v>
      </c>
      <c r="JW300">
        <v>20.96471</v>
      </c>
      <c r="JX300" s="1">
        <v>1.4977269999999999E-3</v>
      </c>
      <c r="JY300" s="1">
        <v>0.4514261</v>
      </c>
      <c r="JZ300">
        <v>0.86398549999999996</v>
      </c>
      <c r="KA300">
        <v>20.662109999999998</v>
      </c>
      <c r="KB300" s="1">
        <v>1.4251170000000001E-3</v>
      </c>
      <c r="KC300" s="1">
        <v>0.42936020000000003</v>
      </c>
      <c r="KD300">
        <v>0.86398560000000002</v>
      </c>
      <c r="KE300">
        <v>20.468219999999999</v>
      </c>
      <c r="KF300" s="1">
        <v>1.3656950000000001E-3</v>
      </c>
      <c r="KG300" s="1">
        <v>0.41132469999999999</v>
      </c>
      <c r="KH300">
        <v>0.86401030000000001</v>
      </c>
      <c r="KI300">
        <v>20.367930000000001</v>
      </c>
      <c r="KJ300" s="1">
        <v>1.317648E-3</v>
      </c>
      <c r="KK300" s="1">
        <v>0.39672020000000002</v>
      </c>
      <c r="KL300">
        <v>0.86401090000000003</v>
      </c>
      <c r="KM300">
        <v>20.91198</v>
      </c>
      <c r="KN300" s="1">
        <v>1.2778869999999999E-3</v>
      </c>
      <c r="KO300" s="1">
        <v>0.38465310000000003</v>
      </c>
      <c r="KP300">
        <v>0.86403410000000003</v>
      </c>
      <c r="KQ300">
        <v>20.897570000000002</v>
      </c>
      <c r="KR300" s="1">
        <v>1.242377E-3</v>
      </c>
      <c r="KS300" s="1">
        <v>0.37393149999999997</v>
      </c>
      <c r="KT300">
        <v>0.8640139</v>
      </c>
      <c r="KU300">
        <v>20.898710000000001</v>
      </c>
      <c r="KV300" s="1">
        <v>1.207126E-3</v>
      </c>
      <c r="KW300" s="1">
        <v>0.36337659999999999</v>
      </c>
      <c r="KX300">
        <v>0.86402829999999997</v>
      </c>
      <c r="KY300">
        <v>20.895189999999999</v>
      </c>
      <c r="KZ300" s="1">
        <v>1.1699880000000001E-3</v>
      </c>
      <c r="LA300" s="1">
        <v>0.35224660000000002</v>
      </c>
      <c r="LB300">
        <v>0.86403759999999996</v>
      </c>
      <c r="LC300">
        <v>20.552129999999998</v>
      </c>
      <c r="LD300" s="1">
        <v>1.130378E-3</v>
      </c>
      <c r="LE300" s="1">
        <v>0.3403795</v>
      </c>
      <c r="LF300">
        <v>0.86404020000000004</v>
      </c>
      <c r="LG300">
        <v>20.066579999999998</v>
      </c>
      <c r="LH300" s="1">
        <v>1.0890940000000001E-3</v>
      </c>
      <c r="LI300" s="1">
        <v>0.32796180000000003</v>
      </c>
      <c r="LJ300">
        <v>0.86405299999999996</v>
      </c>
      <c r="LK300">
        <v>19.780470000000001</v>
      </c>
      <c r="LL300" s="1">
        <v>1.047084E-3</v>
      </c>
      <c r="LM300" s="1">
        <v>0.31535750000000001</v>
      </c>
      <c r="LN300">
        <v>0.86404700000000001</v>
      </c>
      <c r="LO300">
        <v>19.839469999999999</v>
      </c>
      <c r="LP300" s="1">
        <v>1.0055109999999999E-3</v>
      </c>
      <c r="LQ300" s="1">
        <v>0.30287370000000002</v>
      </c>
      <c r="LR300">
        <v>0.86401669999999997</v>
      </c>
      <c r="LS300">
        <v>20.767379999999999</v>
      </c>
      <c r="LT300" s="1">
        <v>9.652021E-4</v>
      </c>
      <c r="LU300" s="1">
        <v>0.2907344</v>
      </c>
      <c r="LV300">
        <v>0.86400940000000004</v>
      </c>
      <c r="LW300">
        <v>21.242419999999999</v>
      </c>
      <c r="LX300" s="1">
        <v>9.2648039999999995E-4</v>
      </c>
      <c r="LY300" s="1">
        <v>0.2790706</v>
      </c>
      <c r="LZ300">
        <v>0.86401709999999998</v>
      </c>
      <c r="MA300">
        <v>21.563880000000001</v>
      </c>
      <c r="MB300" s="1">
        <v>8.8946209999999997E-4</v>
      </c>
      <c r="MC300" s="1">
        <v>0.26790199999999997</v>
      </c>
      <c r="MD300">
        <v>0.86402710000000005</v>
      </c>
      <c r="ME300">
        <v>21.994890000000002</v>
      </c>
      <c r="MF300" s="1">
        <v>8.5411269999999999E-4</v>
      </c>
      <c r="MG300" s="1">
        <v>0.25725409999999999</v>
      </c>
      <c r="MH300">
        <v>0.86405180000000004</v>
      </c>
      <c r="MI300">
        <v>21.740950000000002</v>
      </c>
      <c r="MJ300" s="1">
        <v>8.2042949999999997E-4</v>
      </c>
      <c r="MK300" s="1">
        <v>0.24710869999999999</v>
      </c>
      <c r="ML300">
        <v>0.86404119999999995</v>
      </c>
      <c r="MM300">
        <v>21.059370000000001</v>
      </c>
      <c r="MN300" s="1">
        <v>7.8833880000000003E-4</v>
      </c>
      <c r="MO300" s="1">
        <v>0.23741660000000001</v>
      </c>
      <c r="MP300">
        <v>0.86401470000000002</v>
      </c>
      <c r="MQ300">
        <v>20.744009999999999</v>
      </c>
      <c r="MR300" s="1">
        <v>7.5751859999999998E-4</v>
      </c>
      <c r="MS300" s="1">
        <v>0.22815089999999999</v>
      </c>
      <c r="MT300">
        <v>0.86400480000000002</v>
      </c>
      <c r="MU300">
        <v>20.625610000000002</v>
      </c>
      <c r="MV300" s="1">
        <v>7.2808789999999996E-4</v>
      </c>
      <c r="MW300" s="1">
        <v>0.21928249999999999</v>
      </c>
      <c r="MX300">
        <v>0.86396649999999997</v>
      </c>
      <c r="MY300">
        <v>21.359739999999999</v>
      </c>
      <c r="MZ300" s="1">
        <v>6.9998100000000002E-4</v>
      </c>
      <c r="NA300" s="1">
        <v>0.21081069999999999</v>
      </c>
      <c r="NB300">
        <v>0.86389229999999995</v>
      </c>
      <c r="NC300">
        <v>22.013870000000001</v>
      </c>
      <c r="ND300" s="1">
        <v>6.731501E-4</v>
      </c>
      <c r="NE300" s="1">
        <v>0.20274739999999999</v>
      </c>
      <c r="NF300">
        <v>0.86382559999999997</v>
      </c>
      <c r="NG300">
        <v>22.368580000000001</v>
      </c>
      <c r="NH300" s="1">
        <v>6.4761490000000001E-4</v>
      </c>
      <c r="NI300" s="1">
        <v>0.1950556</v>
      </c>
      <c r="NJ300">
        <v>0.86372579999999999</v>
      </c>
      <c r="NK300">
        <v>22.691490000000002</v>
      </c>
      <c r="NL300" s="1">
        <v>6.2327590000000005E-4</v>
      </c>
      <c r="NM300" s="1">
        <v>0.18771869999999999</v>
      </c>
      <c r="NN300">
        <v>0.86360729999999997</v>
      </c>
      <c r="NO300">
        <v>22.33614</v>
      </c>
      <c r="NP300" s="1">
        <v>6.0002959999999996E-4</v>
      </c>
      <c r="NQ300" s="1">
        <v>0.18071860000000001</v>
      </c>
      <c r="NR300">
        <v>0.86342070000000004</v>
      </c>
      <c r="NS300">
        <v>21.78229</v>
      </c>
      <c r="NT300" s="1">
        <v>5.7784239999999999E-4</v>
      </c>
      <c r="NU300" s="1">
        <v>0.17404149999999999</v>
      </c>
      <c r="NV300">
        <v>0.86326780000000003</v>
      </c>
      <c r="NW300">
        <v>21.467210000000001</v>
      </c>
      <c r="NX300" s="1">
        <v>5.5669479999999999E-4</v>
      </c>
      <c r="NY300" s="1">
        <v>0.16767290000000001</v>
      </c>
      <c r="NZ300">
        <v>0.86302199999999996</v>
      </c>
      <c r="OA300">
        <v>21.318169999999999</v>
      </c>
      <c r="OB300" s="1">
        <v>5.3656899999999998E-4</v>
      </c>
      <c r="OC300" s="1">
        <v>0.16162019999999999</v>
      </c>
      <c r="OD300">
        <v>0.86280599999999996</v>
      </c>
      <c r="OE300">
        <v>21.33042</v>
      </c>
      <c r="OF300" s="1">
        <v>5.1749520000000005E-4</v>
      </c>
      <c r="OG300" s="1">
        <v>0.15587509999999999</v>
      </c>
      <c r="OH300">
        <v>0.86253820000000003</v>
      </c>
      <c r="OI300">
        <v>21.819489999999998</v>
      </c>
      <c r="OJ300" s="1">
        <v>4.9922940000000004E-4</v>
      </c>
      <c r="OK300" s="1">
        <v>0.1503921</v>
      </c>
    </row>
    <row r="301" spans="1:401" x14ac:dyDescent="0.35">
      <c r="A301">
        <v>307</v>
      </c>
      <c r="B301" t="s">
        <v>4</v>
      </c>
      <c r="C301" t="s">
        <v>181</v>
      </c>
      <c r="D301" t="s">
        <v>307</v>
      </c>
      <c r="E301">
        <v>892.90250000000003</v>
      </c>
      <c r="F301">
        <v>0.83371150000000005</v>
      </c>
      <c r="G301">
        <v>17.771380000000001</v>
      </c>
      <c r="H301">
        <v>0</v>
      </c>
      <c r="I301">
        <v>0</v>
      </c>
      <c r="J301">
        <v>0.8331636</v>
      </c>
      <c r="K301">
        <v>17.55106</v>
      </c>
      <c r="L301">
        <v>0</v>
      </c>
      <c r="M301">
        <v>0</v>
      </c>
      <c r="N301">
        <v>0.83263149999999997</v>
      </c>
      <c r="O301">
        <v>18.021529999999998</v>
      </c>
      <c r="P301">
        <v>0</v>
      </c>
      <c r="Q301">
        <v>0</v>
      </c>
      <c r="R301">
        <v>0.83208939999999998</v>
      </c>
      <c r="S301">
        <v>18.196580000000001</v>
      </c>
      <c r="T301">
        <v>0</v>
      </c>
      <c r="U301">
        <v>0</v>
      </c>
      <c r="V301">
        <v>0.83151249999999999</v>
      </c>
      <c r="W301">
        <v>18.70335</v>
      </c>
      <c r="X301">
        <v>0</v>
      </c>
      <c r="Y301">
        <v>0</v>
      </c>
      <c r="Z301">
        <v>0.83092370000000004</v>
      </c>
      <c r="AA301">
        <v>18.594059999999999</v>
      </c>
      <c r="AB301">
        <v>0</v>
      </c>
      <c r="AC301">
        <v>0</v>
      </c>
      <c r="AD301">
        <v>0.83043350000000005</v>
      </c>
      <c r="AE301">
        <v>18.360880000000002</v>
      </c>
      <c r="AF301">
        <v>0</v>
      </c>
      <c r="AG301">
        <v>0</v>
      </c>
      <c r="AH301">
        <v>0.8299164</v>
      </c>
      <c r="AI301">
        <v>17.992460000000001</v>
      </c>
      <c r="AJ301">
        <v>0</v>
      </c>
      <c r="AK301">
        <v>0</v>
      </c>
      <c r="AL301">
        <v>0.82935919999999996</v>
      </c>
      <c r="AM301">
        <v>17.525880000000001</v>
      </c>
      <c r="AN301">
        <v>0</v>
      </c>
      <c r="AO301">
        <v>0</v>
      </c>
      <c r="AP301">
        <v>0.82878379999999996</v>
      </c>
      <c r="AQ301">
        <v>17.21012</v>
      </c>
      <c r="AR301">
        <v>0</v>
      </c>
      <c r="AS301">
        <v>0</v>
      </c>
      <c r="AT301">
        <v>0.82823959999999996</v>
      </c>
      <c r="AU301">
        <v>17.586559999999999</v>
      </c>
      <c r="AV301">
        <v>0</v>
      </c>
      <c r="AW301">
        <v>0</v>
      </c>
      <c r="AX301">
        <v>0.8276017</v>
      </c>
      <c r="AY301">
        <v>17.650919999999999</v>
      </c>
      <c r="AZ301">
        <v>0</v>
      </c>
      <c r="BA301">
        <v>0</v>
      </c>
      <c r="BB301">
        <v>0.82710850000000002</v>
      </c>
      <c r="BC301">
        <v>17.80725</v>
      </c>
      <c r="BD301">
        <v>0</v>
      </c>
      <c r="BE301">
        <v>0</v>
      </c>
      <c r="BF301">
        <v>0.826569</v>
      </c>
      <c r="BG301">
        <v>17.95815</v>
      </c>
      <c r="BH301">
        <v>0</v>
      </c>
      <c r="BI301">
        <v>0</v>
      </c>
      <c r="BJ301">
        <v>0.8260596</v>
      </c>
      <c r="BK301">
        <v>17.650590000000001</v>
      </c>
      <c r="BL301">
        <v>0</v>
      </c>
      <c r="BM301" s="1">
        <v>7.1978589999999997E-37</v>
      </c>
      <c r="BN301">
        <v>0.82557740000000002</v>
      </c>
      <c r="BO301">
        <v>17.237449999999999</v>
      </c>
      <c r="BP301" s="1">
        <v>6.0614809999999996E-26</v>
      </c>
      <c r="BQ301" s="1">
        <v>2.326933E-23</v>
      </c>
      <c r="BR301">
        <v>0.82504270000000002</v>
      </c>
      <c r="BS301">
        <v>16.808260000000001</v>
      </c>
      <c r="BT301" s="1">
        <v>1.9635959999999999E-20</v>
      </c>
      <c r="BU301" s="1">
        <v>7.5280950000000002E-18</v>
      </c>
      <c r="BV301">
        <v>0.82450970000000001</v>
      </c>
      <c r="BW301">
        <v>16.87689</v>
      </c>
      <c r="BX301" s="1">
        <v>1.4184790000000001E-12</v>
      </c>
      <c r="BY301" s="1">
        <v>3.6039140000000002E-10</v>
      </c>
      <c r="BZ301">
        <v>0.8239881</v>
      </c>
      <c r="CA301">
        <v>17.369479999999999</v>
      </c>
      <c r="CB301" s="1">
        <v>6.6364879999999999E-9</v>
      </c>
      <c r="CC301" s="1">
        <v>1.80696E-6</v>
      </c>
      <c r="CD301">
        <v>0.82347539999999997</v>
      </c>
      <c r="CE301">
        <v>18.04196</v>
      </c>
      <c r="CF301" s="1">
        <v>2.9650570000000001E-6</v>
      </c>
      <c r="CG301" s="1">
        <v>8.5377499999999998E-4</v>
      </c>
      <c r="CH301">
        <v>0.82296749999999996</v>
      </c>
      <c r="CI301">
        <v>18.583839999999999</v>
      </c>
      <c r="CJ301" s="1">
        <v>3.2433430000000001E-4</v>
      </c>
      <c r="CK301" s="1">
        <v>9.7750649999999994E-2</v>
      </c>
      <c r="CL301">
        <v>0.82240650000000004</v>
      </c>
      <c r="CM301">
        <v>18.569739999999999</v>
      </c>
      <c r="CN301" s="1">
        <v>1.2597479999999999E-2</v>
      </c>
      <c r="CO301">
        <v>3.9575019999999999</v>
      </c>
      <c r="CP301">
        <v>0.82174440000000004</v>
      </c>
      <c r="CQ301">
        <v>18.262609999999999</v>
      </c>
      <c r="CR301">
        <v>0.21464030000000001</v>
      </c>
      <c r="CS301">
        <v>70.009799999999998</v>
      </c>
      <c r="CT301">
        <v>0.82104250000000001</v>
      </c>
      <c r="CU301">
        <v>17.87012</v>
      </c>
      <c r="CV301">
        <v>1.8463940000000001</v>
      </c>
      <c r="CW301">
        <v>623.94179999999994</v>
      </c>
      <c r="CX301">
        <v>0.82028000000000001</v>
      </c>
      <c r="CY301">
        <v>17.419160000000002</v>
      </c>
      <c r="CZ301">
        <v>8.9221620000000001</v>
      </c>
      <c r="DA301">
        <v>3113.4079999999999</v>
      </c>
      <c r="DB301">
        <v>0.81944419999999996</v>
      </c>
      <c r="DC301">
        <v>17.509689999999999</v>
      </c>
      <c r="DD301">
        <v>26.271840000000001</v>
      </c>
      <c r="DE301">
        <v>9446.77</v>
      </c>
      <c r="DF301">
        <v>0.81893070000000001</v>
      </c>
      <c r="DG301">
        <v>17.916340000000002</v>
      </c>
      <c r="DH301">
        <v>50.444929999999999</v>
      </c>
      <c r="DI301">
        <v>18643.11</v>
      </c>
      <c r="DJ301">
        <v>0.81833020000000001</v>
      </c>
      <c r="DK301">
        <v>18.199909999999999</v>
      </c>
      <c r="DL301">
        <v>66.904529999999994</v>
      </c>
      <c r="DM301">
        <v>25357.22</v>
      </c>
      <c r="DN301">
        <v>0.81791530000000001</v>
      </c>
      <c r="DO301">
        <v>18.555789999999998</v>
      </c>
      <c r="DP301">
        <v>64.508790000000005</v>
      </c>
      <c r="DQ301">
        <v>25016.59</v>
      </c>
      <c r="DR301">
        <v>0.81762109999999999</v>
      </c>
      <c r="DS301">
        <v>18.552320000000002</v>
      </c>
      <c r="DT301">
        <v>47.211449999999999</v>
      </c>
      <c r="DU301">
        <v>18695.419999999998</v>
      </c>
      <c r="DV301">
        <v>0.81744220000000001</v>
      </c>
      <c r="DW301">
        <v>18.313649999999999</v>
      </c>
      <c r="DX301">
        <v>27.300560000000001</v>
      </c>
      <c r="DY301">
        <v>11014.88</v>
      </c>
      <c r="DZ301">
        <v>0.81720510000000002</v>
      </c>
      <c r="EA301">
        <v>18.059170000000002</v>
      </c>
      <c r="EB301">
        <v>12.91855</v>
      </c>
      <c r="EC301">
        <v>5300.54</v>
      </c>
      <c r="ED301">
        <v>0.81801800000000002</v>
      </c>
      <c r="EE301">
        <v>17.753830000000001</v>
      </c>
      <c r="EF301">
        <v>5.178388</v>
      </c>
      <c r="EG301">
        <v>2153.1770000000001</v>
      </c>
      <c r="EH301">
        <v>0.81846649999999999</v>
      </c>
      <c r="EI301">
        <v>17.79063</v>
      </c>
      <c r="EJ301">
        <v>1.8214999999999999</v>
      </c>
      <c r="EK301">
        <v>765.55859999999996</v>
      </c>
      <c r="EL301">
        <v>0.81982500000000003</v>
      </c>
      <c r="EM301">
        <v>18.043600000000001</v>
      </c>
      <c r="EN301">
        <v>0.59902920000000004</v>
      </c>
      <c r="EO301">
        <v>252.47040000000001</v>
      </c>
      <c r="EP301">
        <v>0.82144379999999995</v>
      </c>
      <c r="EQ301">
        <v>18.347729999999999</v>
      </c>
      <c r="ER301" s="1">
        <v>0.2093978</v>
      </c>
      <c r="ES301">
        <v>87.044390000000007</v>
      </c>
      <c r="ET301">
        <v>0.82291009999999998</v>
      </c>
      <c r="EU301">
        <v>18.572620000000001</v>
      </c>
      <c r="EV301" s="1">
        <v>9.7424819999999995E-2</v>
      </c>
      <c r="EW301">
        <v>39.092269999999999</v>
      </c>
      <c r="EX301">
        <v>0.82398309999999997</v>
      </c>
      <c r="EY301">
        <v>18.426030000000001</v>
      </c>
      <c r="EZ301" s="1">
        <v>6.8114389999999997E-2</v>
      </c>
      <c r="FA301">
        <v>26.417660000000001</v>
      </c>
      <c r="FB301">
        <v>0.82494630000000002</v>
      </c>
      <c r="FC301">
        <v>18.16986</v>
      </c>
      <c r="FD301" s="1">
        <v>6.1418510000000003E-2</v>
      </c>
      <c r="FE301" s="1">
        <v>23.456869999999999</v>
      </c>
      <c r="FF301">
        <v>0.82595010000000002</v>
      </c>
      <c r="FG301">
        <v>17.944690000000001</v>
      </c>
      <c r="FH301" s="1">
        <v>6.0066540000000002E-2</v>
      </c>
      <c r="FI301" s="1">
        <v>22.845829999999999</v>
      </c>
      <c r="FJ301">
        <v>0.82682699999999998</v>
      </c>
      <c r="FK301">
        <v>17.833500000000001</v>
      </c>
      <c r="FL301" s="1">
        <v>5.9108349999999997E-2</v>
      </c>
      <c r="FM301" s="1">
        <v>22.477599999999999</v>
      </c>
      <c r="FN301">
        <v>0.827824</v>
      </c>
      <c r="FO301">
        <v>18.501799999999999</v>
      </c>
      <c r="FP301" s="1">
        <v>5.7185519999999997E-2</v>
      </c>
      <c r="FQ301" s="1">
        <v>21.76576</v>
      </c>
      <c r="FR301">
        <v>0.82824279999999995</v>
      </c>
      <c r="FS301">
        <v>18.890059999999998</v>
      </c>
      <c r="FT301" s="1">
        <v>5.4209359999999998E-2</v>
      </c>
      <c r="FU301" s="1">
        <v>20.657160000000001</v>
      </c>
      <c r="FV301">
        <v>0.8270537</v>
      </c>
      <c r="FW301">
        <v>19.103400000000001</v>
      </c>
      <c r="FX301" s="1">
        <v>5.0525830000000001E-2</v>
      </c>
      <c r="FY301" s="1">
        <v>19.285240000000002</v>
      </c>
      <c r="FZ301">
        <v>0.82633849999999998</v>
      </c>
      <c r="GA301">
        <v>19.142019999999999</v>
      </c>
      <c r="GB301" s="1">
        <v>4.6486630000000001E-2</v>
      </c>
      <c r="GC301" s="1">
        <v>17.758240000000001</v>
      </c>
      <c r="GD301">
        <v>0.82571629999999996</v>
      </c>
      <c r="GE301">
        <v>18.946760000000001</v>
      </c>
      <c r="GF301" s="1">
        <v>4.2307879999999999E-2</v>
      </c>
      <c r="GG301" s="1">
        <v>16.174589999999998</v>
      </c>
      <c r="GH301">
        <v>0.82524280000000005</v>
      </c>
      <c r="GI301">
        <v>18.675689999999999</v>
      </c>
      <c r="GJ301" s="1">
        <v>3.8109919999999999E-2</v>
      </c>
      <c r="GK301" s="1">
        <v>14.579879999999999</v>
      </c>
      <c r="GL301">
        <v>0.82498720000000003</v>
      </c>
      <c r="GM301">
        <v>18.489989999999999</v>
      </c>
      <c r="GN301" s="1">
        <v>3.3950149999999998E-2</v>
      </c>
      <c r="GO301" s="1">
        <v>12.997820000000001</v>
      </c>
      <c r="GP301">
        <v>0.82496150000000001</v>
      </c>
      <c r="GQ301">
        <v>18.542649999999998</v>
      </c>
      <c r="GR301" s="1">
        <v>2.991241E-2</v>
      </c>
      <c r="GS301" s="1">
        <v>11.45618</v>
      </c>
      <c r="GT301">
        <v>0.8249919</v>
      </c>
      <c r="GU301">
        <v>19.48001</v>
      </c>
      <c r="GV301" s="1">
        <v>2.6109159999999999E-2</v>
      </c>
      <c r="GW301" s="1">
        <v>10.002840000000001</v>
      </c>
      <c r="GX301">
        <v>0.82510070000000002</v>
      </c>
      <c r="GY301">
        <v>20.119499999999999</v>
      </c>
      <c r="GZ301" s="1">
        <v>2.2679330000000001E-2</v>
      </c>
      <c r="HA301" s="1">
        <v>8.6873079999999998</v>
      </c>
      <c r="HB301">
        <v>0.82525680000000001</v>
      </c>
      <c r="HC301">
        <v>20.54616</v>
      </c>
      <c r="HD301" s="1">
        <v>1.969624E-2</v>
      </c>
      <c r="HE301" s="1">
        <v>7.5408470000000003</v>
      </c>
      <c r="HF301">
        <v>0.82539790000000002</v>
      </c>
      <c r="HG301">
        <v>20.939209999999999</v>
      </c>
      <c r="HH301" s="1">
        <v>1.7166549999999999E-2</v>
      </c>
      <c r="HI301" s="1">
        <v>6.567685</v>
      </c>
      <c r="HJ301">
        <v>0.82558359999999997</v>
      </c>
      <c r="HK301">
        <v>20.820920000000001</v>
      </c>
      <c r="HL301" s="1">
        <v>1.502569E-2</v>
      </c>
      <c r="HM301" s="1">
        <v>5.7452699999999997</v>
      </c>
      <c r="HN301">
        <v>0.82573560000000001</v>
      </c>
      <c r="HO301">
        <v>20.26296</v>
      </c>
      <c r="HP301" s="1">
        <v>1.315499E-2</v>
      </c>
      <c r="HQ301" s="1">
        <v>5.029706</v>
      </c>
      <c r="HR301">
        <v>0.82594100000000004</v>
      </c>
      <c r="HS301">
        <v>19.927129999999998</v>
      </c>
      <c r="HT301" s="1">
        <v>1.141879E-2</v>
      </c>
      <c r="HU301" s="1">
        <v>4.3696700000000002</v>
      </c>
      <c r="HV301">
        <v>0.82608760000000003</v>
      </c>
      <c r="HW301">
        <v>19.785830000000001</v>
      </c>
      <c r="HX301" s="1">
        <v>9.7203169999999992E-3</v>
      </c>
      <c r="HY301" s="1">
        <v>3.726308</v>
      </c>
      <c r="HZ301">
        <v>0.82623550000000001</v>
      </c>
      <c r="IA301">
        <v>20.5059</v>
      </c>
      <c r="IB301" s="1">
        <v>8.052455E-3</v>
      </c>
      <c r="IC301" s="1">
        <v>3.0942639999999999</v>
      </c>
      <c r="ID301">
        <v>0.82635610000000004</v>
      </c>
      <c r="IE301">
        <v>21.34179</v>
      </c>
      <c r="IF301" s="1">
        <v>6.4963900000000003E-3</v>
      </c>
      <c r="IG301" s="1">
        <v>2.5012729999999999</v>
      </c>
      <c r="IH301">
        <v>0.82648560000000004</v>
      </c>
      <c r="II301">
        <v>21.82564</v>
      </c>
      <c r="IJ301" s="1">
        <v>5.1575060000000001E-3</v>
      </c>
      <c r="IK301" s="1">
        <v>1.9874419999999999</v>
      </c>
      <c r="IL301">
        <v>0.82653359999999998</v>
      </c>
      <c r="IM301">
        <v>22.1709</v>
      </c>
      <c r="IN301" s="1">
        <v>4.1038919999999996E-3</v>
      </c>
      <c r="IO301" s="1">
        <v>1.5799909999999999</v>
      </c>
      <c r="IP301">
        <v>0.82663790000000004</v>
      </c>
      <c r="IQ301">
        <v>21.882729999999999</v>
      </c>
      <c r="IR301" s="1">
        <v>3.3368930000000001E-3</v>
      </c>
      <c r="IS301" s="1">
        <v>1.281453</v>
      </c>
      <c r="IT301">
        <v>0.82669060000000005</v>
      </c>
      <c r="IU301">
        <v>21.371559999999999</v>
      </c>
      <c r="IV301" s="1">
        <v>2.805428E-3</v>
      </c>
      <c r="IW301" s="1">
        <v>1.074071</v>
      </c>
      <c r="IX301">
        <v>0.82671220000000001</v>
      </c>
      <c r="IY301">
        <v>21.137979999999999</v>
      </c>
      <c r="IZ301" s="1">
        <v>2.4417110000000001E-3</v>
      </c>
      <c r="JA301" s="1">
        <v>0.93220619999999998</v>
      </c>
      <c r="JB301">
        <v>0.82674130000000001</v>
      </c>
      <c r="JC301">
        <v>21.083110000000001</v>
      </c>
      <c r="JD301" s="1">
        <v>2.183927E-3</v>
      </c>
      <c r="JE301" s="1">
        <v>0.83205680000000004</v>
      </c>
      <c r="JF301">
        <v>0.82678430000000003</v>
      </c>
      <c r="JG301">
        <v>21.53593</v>
      </c>
      <c r="JH301" s="1">
        <v>1.988849E-3</v>
      </c>
      <c r="JI301" s="1">
        <v>0.75679240000000003</v>
      </c>
      <c r="JJ301">
        <v>0.82674650000000005</v>
      </c>
      <c r="JK301">
        <v>21.649010000000001</v>
      </c>
      <c r="JL301" s="1">
        <v>1.8328719999999999E-3</v>
      </c>
      <c r="JM301" s="1">
        <v>0.69679150000000001</v>
      </c>
      <c r="JN301">
        <v>0.82681939999999998</v>
      </c>
      <c r="JO301">
        <v>21.763590000000001</v>
      </c>
      <c r="JP301" s="1">
        <v>1.7038839999999999E-3</v>
      </c>
      <c r="JQ301" s="1">
        <v>0.64733359999999995</v>
      </c>
      <c r="JR301">
        <v>0.82678620000000003</v>
      </c>
      <c r="JS301">
        <v>21.45384</v>
      </c>
      <c r="JT301" s="1">
        <v>1.5965720000000001E-3</v>
      </c>
      <c r="JU301" s="1">
        <v>0.60614760000000001</v>
      </c>
      <c r="JV301">
        <v>0.82679780000000003</v>
      </c>
      <c r="JW301">
        <v>20.981490000000001</v>
      </c>
      <c r="JX301" s="1">
        <v>1.5068429999999999E-3</v>
      </c>
      <c r="JY301" s="1">
        <v>0.57177500000000003</v>
      </c>
      <c r="JZ301">
        <v>0.82677029999999996</v>
      </c>
      <c r="KA301">
        <v>20.654810000000001</v>
      </c>
      <c r="KB301" s="1">
        <v>1.4326160000000001E-3</v>
      </c>
      <c r="KC301" s="1">
        <v>0.5432707</v>
      </c>
      <c r="KD301">
        <v>0.82675339999999997</v>
      </c>
      <c r="KE301">
        <v>20.450600000000001</v>
      </c>
      <c r="KF301" s="1">
        <v>1.371784E-3</v>
      </c>
      <c r="KG301" s="1">
        <v>0.51991279999999995</v>
      </c>
      <c r="KH301">
        <v>0.82678410000000002</v>
      </c>
      <c r="KI301">
        <v>20.349049999999998</v>
      </c>
      <c r="KJ301" s="1">
        <v>1.32259E-3</v>
      </c>
      <c r="KK301" s="1">
        <v>0.50100080000000002</v>
      </c>
      <c r="KL301">
        <v>0.82677970000000001</v>
      </c>
      <c r="KM301">
        <v>20.92474</v>
      </c>
      <c r="KN301" s="1">
        <v>1.2820819999999999E-3</v>
      </c>
      <c r="KO301" s="1">
        <v>0.48545359999999999</v>
      </c>
      <c r="KP301">
        <v>0.82675310000000002</v>
      </c>
      <c r="KQ301">
        <v>20.946909999999999</v>
      </c>
      <c r="KR301" s="1">
        <v>1.246266E-3</v>
      </c>
      <c r="KS301" s="1">
        <v>0.47182299999999999</v>
      </c>
      <c r="KT301">
        <v>0.82674110000000001</v>
      </c>
      <c r="KU301">
        <v>20.955159999999999</v>
      </c>
      <c r="KV301" s="1">
        <v>1.2111100000000001E-3</v>
      </c>
      <c r="KW301" s="1">
        <v>0.45857619999999999</v>
      </c>
      <c r="KX301">
        <v>0.82675600000000005</v>
      </c>
      <c r="KY301">
        <v>20.956969999999998</v>
      </c>
      <c r="KZ301" s="1">
        <v>1.174231E-3</v>
      </c>
      <c r="LA301" s="1">
        <v>0.44471810000000001</v>
      </c>
      <c r="LB301">
        <v>0.82675779999999999</v>
      </c>
      <c r="LC301">
        <v>20.599070000000001</v>
      </c>
      <c r="LD301" s="1">
        <v>1.1348930000000001E-3</v>
      </c>
      <c r="LE301" s="1">
        <v>0.42994009999999999</v>
      </c>
      <c r="LF301">
        <v>0.826766</v>
      </c>
      <c r="LG301">
        <v>20.067959999999999</v>
      </c>
      <c r="LH301" s="1">
        <v>1.093753E-3</v>
      </c>
      <c r="LI301" s="1">
        <v>0.41440759999999999</v>
      </c>
      <c r="LJ301">
        <v>0.82677140000000005</v>
      </c>
      <c r="LK301">
        <v>19.757190000000001</v>
      </c>
      <c r="LL301" s="1">
        <v>1.0517530000000001E-3</v>
      </c>
      <c r="LM301" s="1">
        <v>0.39857880000000001</v>
      </c>
      <c r="LN301">
        <v>0.82676910000000003</v>
      </c>
      <c r="LO301">
        <v>19.827960000000001</v>
      </c>
      <c r="LP301" s="1">
        <v>1.010096E-3</v>
      </c>
      <c r="LQ301" s="1">
        <v>0.38285269999999999</v>
      </c>
      <c r="LR301">
        <v>0.82677579999999995</v>
      </c>
      <c r="LS301">
        <v>20.806740000000001</v>
      </c>
      <c r="LT301" s="1">
        <v>9.6964519999999995E-4</v>
      </c>
      <c r="LU301" s="1">
        <v>0.36752000000000001</v>
      </c>
      <c r="LV301">
        <v>0.82677219999999996</v>
      </c>
      <c r="LW301">
        <v>21.32891</v>
      </c>
      <c r="LX301" s="1">
        <v>9.3073289999999996E-4</v>
      </c>
      <c r="LY301" s="1">
        <v>0.35276940000000001</v>
      </c>
      <c r="LZ301">
        <v>0.82677610000000001</v>
      </c>
      <c r="MA301">
        <v>21.653880000000001</v>
      </c>
      <c r="MB301" s="1">
        <v>8.9351719999999999E-4</v>
      </c>
      <c r="MC301" s="1">
        <v>0.33864169999999999</v>
      </c>
      <c r="MD301">
        <v>0.82673940000000001</v>
      </c>
      <c r="ME301">
        <v>22.085509999999999</v>
      </c>
      <c r="MF301" s="1">
        <v>8.5797130000000001E-4</v>
      </c>
      <c r="MG301" s="1">
        <v>0.32516970000000001</v>
      </c>
      <c r="MH301">
        <v>0.82673070000000004</v>
      </c>
      <c r="MI301">
        <v>21.810320000000001</v>
      </c>
      <c r="MJ301" s="1">
        <v>8.2411810000000002E-4</v>
      </c>
      <c r="MK301" s="1">
        <v>0.31233739999999999</v>
      </c>
      <c r="ML301">
        <v>0.82676380000000005</v>
      </c>
      <c r="MM301">
        <v>21.070540000000001</v>
      </c>
      <c r="MN301" s="1">
        <v>7.918593E-4</v>
      </c>
      <c r="MO301" s="1">
        <v>0.30007630000000002</v>
      </c>
      <c r="MP301">
        <v>0.82674289999999995</v>
      </c>
      <c r="MQ301">
        <v>20.72945</v>
      </c>
      <c r="MR301" s="1">
        <v>7.6088939999999997E-4</v>
      </c>
      <c r="MS301" s="1">
        <v>0.28835810000000001</v>
      </c>
      <c r="MT301">
        <v>0.82673529999999995</v>
      </c>
      <c r="MU301">
        <v>20.624569999999999</v>
      </c>
      <c r="MV301" s="1">
        <v>7.3131100000000001E-4</v>
      </c>
      <c r="MW301" s="1">
        <v>0.27714260000000002</v>
      </c>
      <c r="MX301">
        <v>0.82670690000000002</v>
      </c>
      <c r="MY301">
        <v>21.396429999999999</v>
      </c>
      <c r="MZ301" s="1">
        <v>7.0305400000000005E-4</v>
      </c>
      <c r="NA301" s="1">
        <v>0.26641890000000001</v>
      </c>
      <c r="NB301">
        <v>0.8266521</v>
      </c>
      <c r="NC301">
        <v>22.092849999999999</v>
      </c>
      <c r="ND301" s="1">
        <v>6.7607590000000003E-4</v>
      </c>
      <c r="NE301" s="1">
        <v>0.25621169999999999</v>
      </c>
      <c r="NF301">
        <v>0.82662559999999996</v>
      </c>
      <c r="NG301">
        <v>22.456050000000001</v>
      </c>
      <c r="NH301" s="1">
        <v>6.5039739999999996E-4</v>
      </c>
      <c r="NI301" s="1">
        <v>0.24647649999999999</v>
      </c>
      <c r="NJ301">
        <v>0.82660529999999999</v>
      </c>
      <c r="NK301">
        <v>22.771239999999999</v>
      </c>
      <c r="NL301" s="1">
        <v>6.259414E-4</v>
      </c>
      <c r="NM301" s="1">
        <v>0.23720189999999999</v>
      </c>
      <c r="NN301">
        <v>0.82650440000000003</v>
      </c>
      <c r="NO301">
        <v>22.392119999999998</v>
      </c>
      <c r="NP301" s="1">
        <v>6.0258030000000001E-4</v>
      </c>
      <c r="NQ301" s="1">
        <v>0.22834589999999999</v>
      </c>
      <c r="NR301">
        <v>0.8264222</v>
      </c>
      <c r="NS301">
        <v>21.794370000000001</v>
      </c>
      <c r="NT301" s="1">
        <v>5.8026970000000003E-4</v>
      </c>
      <c r="NU301" s="1">
        <v>0.21988820000000001</v>
      </c>
      <c r="NV301">
        <v>0.82634439999999998</v>
      </c>
      <c r="NW301">
        <v>21.45834</v>
      </c>
      <c r="NX301" s="1">
        <v>5.5900559999999999E-4</v>
      </c>
      <c r="NY301" s="1">
        <v>0.21183260000000001</v>
      </c>
      <c r="NZ301">
        <v>0.82626739999999999</v>
      </c>
      <c r="OA301">
        <v>21.313220000000001</v>
      </c>
      <c r="OB301" s="1">
        <v>5.3876559999999996E-4</v>
      </c>
      <c r="OC301" s="1">
        <v>0.2041616</v>
      </c>
      <c r="OD301">
        <v>0.82617030000000002</v>
      </c>
      <c r="OE301">
        <v>21.337230000000002</v>
      </c>
      <c r="OF301" s="1">
        <v>5.1958509999999996E-4</v>
      </c>
      <c r="OG301" s="1">
        <v>0.19688629999999999</v>
      </c>
      <c r="OH301">
        <v>0.82608559999999998</v>
      </c>
      <c r="OI301">
        <v>21.855149999999998</v>
      </c>
      <c r="OJ301" s="1">
        <v>5.0122169999999996E-4</v>
      </c>
      <c r="OK301" s="1">
        <v>0.18994449999999999</v>
      </c>
    </row>
    <row r="302" spans="1:401" x14ac:dyDescent="0.35">
      <c r="A302">
        <v>308</v>
      </c>
      <c r="B302" t="s">
        <v>4</v>
      </c>
      <c r="C302" t="s">
        <v>181</v>
      </c>
      <c r="D302" t="s">
        <v>308</v>
      </c>
      <c r="E302">
        <v>882.74350000000004</v>
      </c>
      <c r="F302">
        <v>0.62254140000000002</v>
      </c>
      <c r="G302">
        <v>17.808810000000001</v>
      </c>
      <c r="H302">
        <v>0</v>
      </c>
      <c r="I302">
        <v>0</v>
      </c>
      <c r="J302">
        <v>0.62169319999999995</v>
      </c>
      <c r="K302">
        <v>17.565259999999999</v>
      </c>
      <c r="L302">
        <v>0</v>
      </c>
      <c r="M302">
        <v>0</v>
      </c>
      <c r="N302">
        <v>0.62088330000000003</v>
      </c>
      <c r="O302">
        <v>18.022749999999998</v>
      </c>
      <c r="P302">
        <v>0</v>
      </c>
      <c r="Q302">
        <v>0</v>
      </c>
      <c r="R302">
        <v>0.62005710000000003</v>
      </c>
      <c r="S302">
        <v>18.202500000000001</v>
      </c>
      <c r="T302">
        <v>0</v>
      </c>
      <c r="U302">
        <v>0</v>
      </c>
      <c r="V302">
        <v>0.61919769999999996</v>
      </c>
      <c r="W302">
        <v>18.698219999999999</v>
      </c>
      <c r="X302">
        <v>0</v>
      </c>
      <c r="Y302">
        <v>0</v>
      </c>
      <c r="Z302">
        <v>0.61835150000000005</v>
      </c>
      <c r="AA302">
        <v>18.60979</v>
      </c>
      <c r="AB302">
        <v>0</v>
      </c>
      <c r="AC302">
        <v>0</v>
      </c>
      <c r="AD302">
        <v>0.61726919999999996</v>
      </c>
      <c r="AE302">
        <v>18.385439999999999</v>
      </c>
      <c r="AF302">
        <v>0</v>
      </c>
      <c r="AG302">
        <v>0</v>
      </c>
      <c r="AH302">
        <v>0.61618419999999996</v>
      </c>
      <c r="AI302">
        <v>18.036190000000001</v>
      </c>
      <c r="AJ302">
        <v>0</v>
      </c>
      <c r="AK302">
        <v>0</v>
      </c>
      <c r="AL302">
        <v>0.61502290000000004</v>
      </c>
      <c r="AM302">
        <v>17.572330000000001</v>
      </c>
      <c r="AN302">
        <v>0</v>
      </c>
      <c r="AO302">
        <v>0</v>
      </c>
      <c r="AP302">
        <v>0.61385829999999997</v>
      </c>
      <c r="AQ302">
        <v>17.240130000000001</v>
      </c>
      <c r="AR302">
        <v>0</v>
      </c>
      <c r="AS302">
        <v>0</v>
      </c>
      <c r="AT302">
        <v>0.61265639999999999</v>
      </c>
      <c r="AU302">
        <v>17.600639999999999</v>
      </c>
      <c r="AV302">
        <v>0</v>
      </c>
      <c r="AW302">
        <v>0</v>
      </c>
      <c r="AX302">
        <v>0.61142589999999997</v>
      </c>
      <c r="AY302">
        <v>17.66113</v>
      </c>
      <c r="AZ302">
        <v>0</v>
      </c>
      <c r="BA302">
        <v>0</v>
      </c>
      <c r="BB302">
        <v>0.61021740000000002</v>
      </c>
      <c r="BC302">
        <v>17.796710000000001</v>
      </c>
      <c r="BD302">
        <v>0</v>
      </c>
      <c r="BE302">
        <v>0</v>
      </c>
      <c r="BF302">
        <v>0.60893719999999996</v>
      </c>
      <c r="BG302">
        <v>17.970289999999999</v>
      </c>
      <c r="BH302">
        <v>0</v>
      </c>
      <c r="BI302">
        <v>0</v>
      </c>
      <c r="BJ302">
        <v>0.6076956</v>
      </c>
      <c r="BK302">
        <v>17.676659999999998</v>
      </c>
      <c r="BL302">
        <v>0</v>
      </c>
      <c r="BM302">
        <v>8.8083330000000001E-38</v>
      </c>
      <c r="BN302">
        <v>0.60645519999999997</v>
      </c>
      <c r="BO302">
        <v>17.267610000000001</v>
      </c>
      <c r="BP302" s="1">
        <v>9.4159050000000004E-27</v>
      </c>
      <c r="BQ302" s="1">
        <v>3.9446759999999997E-24</v>
      </c>
      <c r="BR302">
        <v>0.60519460000000003</v>
      </c>
      <c r="BS302">
        <v>16.84168</v>
      </c>
      <c r="BT302" s="1">
        <v>4.4237939999999999E-21</v>
      </c>
      <c r="BU302" s="1">
        <v>1.8499099999999998E-18</v>
      </c>
      <c r="BV302">
        <v>0.60392400000000002</v>
      </c>
      <c r="BW302">
        <v>16.909700000000001</v>
      </c>
      <c r="BX302" s="1">
        <v>4.4882500000000001E-13</v>
      </c>
      <c r="BY302" s="1">
        <v>1.419845E-10</v>
      </c>
      <c r="BZ302">
        <v>0.60265340000000001</v>
      </c>
      <c r="CA302">
        <v>17.386150000000001</v>
      </c>
      <c r="CB302" s="1">
        <v>3.0225169999999999E-9</v>
      </c>
      <c r="CC302" s="1">
        <v>9.6446960000000009E-7</v>
      </c>
      <c r="CD302">
        <v>0.60137470000000004</v>
      </c>
      <c r="CE302">
        <v>18.055759999999999</v>
      </c>
      <c r="CF302" s="1">
        <v>1.6014889999999999E-6</v>
      </c>
      <c r="CG302" s="1">
        <v>5.3037389999999998E-4</v>
      </c>
      <c r="CH302">
        <v>0.60010830000000004</v>
      </c>
      <c r="CI302">
        <v>18.592189999999999</v>
      </c>
      <c r="CJ302" s="1">
        <v>1.9757969999999999E-4</v>
      </c>
      <c r="CK302" s="1">
        <v>6.7732619999999993E-2</v>
      </c>
      <c r="CL302">
        <v>0.59878419999999999</v>
      </c>
      <c r="CM302">
        <v>18.585740000000001</v>
      </c>
      <c r="CN302" s="1">
        <v>8.4527349999999994E-3</v>
      </c>
      <c r="CO302">
        <v>2.99607</v>
      </c>
      <c r="CP302">
        <v>0.59735039999999995</v>
      </c>
      <c r="CQ302">
        <v>18.277609999999999</v>
      </c>
      <c r="CR302">
        <v>0.15635769999999999</v>
      </c>
      <c r="CS302">
        <v>57.16722</v>
      </c>
      <c r="CT302">
        <v>0.59584930000000003</v>
      </c>
      <c r="CU302">
        <v>17.90466</v>
      </c>
      <c r="CV302">
        <v>1.44553</v>
      </c>
      <c r="CW302">
        <v>544.51670000000001</v>
      </c>
      <c r="CX302">
        <v>0.59424350000000004</v>
      </c>
      <c r="CY302">
        <v>17.467099999999999</v>
      </c>
      <c r="CZ302">
        <v>7.4489879999999999</v>
      </c>
      <c r="DA302">
        <v>2883.1729999999998</v>
      </c>
      <c r="DB302">
        <v>0.5925395</v>
      </c>
      <c r="DC302">
        <v>17.558039999999998</v>
      </c>
      <c r="DD302">
        <v>23.243980000000001</v>
      </c>
      <c r="DE302">
        <v>9228.0049999999992</v>
      </c>
      <c r="DF302">
        <v>0.5908717</v>
      </c>
      <c r="DG302">
        <v>17.967459999999999</v>
      </c>
      <c r="DH302">
        <v>47.038969999999999</v>
      </c>
      <c r="DI302">
        <v>19112.89</v>
      </c>
      <c r="DJ302">
        <v>0.58900330000000001</v>
      </c>
      <c r="DK302">
        <v>18.234729999999999</v>
      </c>
      <c r="DL302">
        <v>65.42483</v>
      </c>
      <c r="DM302">
        <v>27154.720000000001</v>
      </c>
      <c r="DN302">
        <v>0.58687210000000001</v>
      </c>
      <c r="DO302">
        <v>18.566189999999999</v>
      </c>
      <c r="DP302">
        <v>65.839399999999998</v>
      </c>
      <c r="DQ302">
        <v>27858.99</v>
      </c>
      <c r="DR302">
        <v>0.58455179999999995</v>
      </c>
      <c r="DS302">
        <v>18.55959</v>
      </c>
      <c r="DT302">
        <v>50.077129999999997</v>
      </c>
      <c r="DU302">
        <v>21562.14</v>
      </c>
      <c r="DV302">
        <v>0.58221290000000003</v>
      </c>
      <c r="DW302">
        <v>18.307960000000001</v>
      </c>
      <c r="DX302">
        <v>29.967500000000001</v>
      </c>
      <c r="DY302">
        <v>13103.64</v>
      </c>
      <c r="DZ302">
        <v>0.57979740000000002</v>
      </c>
      <c r="EA302">
        <v>18.055610000000001</v>
      </c>
      <c r="EB302">
        <v>14.61534</v>
      </c>
      <c r="EC302">
        <v>6478.6989999999996</v>
      </c>
      <c r="ED302">
        <v>0.57755279999999998</v>
      </c>
      <c r="EE302">
        <v>17.769020000000001</v>
      </c>
      <c r="EF302">
        <v>6.0122559999999998</v>
      </c>
      <c r="EG302">
        <v>2694.165</v>
      </c>
      <c r="EH302">
        <v>0.57492449999999995</v>
      </c>
      <c r="EI302">
        <v>17.822050000000001</v>
      </c>
      <c r="EJ302">
        <v>2.1570779999999998</v>
      </c>
      <c r="EK302">
        <v>975.41300000000001</v>
      </c>
      <c r="EL302">
        <v>0.57267590000000002</v>
      </c>
      <c r="EM302">
        <v>18.089659999999999</v>
      </c>
      <c r="EN302">
        <v>0.71449779999999996</v>
      </c>
      <c r="EO302">
        <v>324.2636</v>
      </c>
      <c r="EP302">
        <v>0.57067559999999995</v>
      </c>
      <c r="EQ302">
        <v>18.397860000000001</v>
      </c>
      <c r="ER302">
        <v>0.24462629999999999</v>
      </c>
      <c r="ES302">
        <v>110.1088</v>
      </c>
      <c r="ET302">
        <v>0.56859539999999997</v>
      </c>
      <c r="EU302">
        <v>18.610959999999999</v>
      </c>
      <c r="EV302" s="1">
        <v>0.10718220000000001</v>
      </c>
      <c r="EW302">
        <v>47.03398</v>
      </c>
      <c r="EX302">
        <v>0.56628140000000005</v>
      </c>
      <c r="EY302">
        <v>18.435320000000001</v>
      </c>
      <c r="EZ302" s="1">
        <v>7.0548349999999996E-2</v>
      </c>
      <c r="FA302">
        <v>30.112880000000001</v>
      </c>
      <c r="FB302">
        <v>0.56372330000000004</v>
      </c>
      <c r="FC302">
        <v>18.15156</v>
      </c>
      <c r="FD302" s="1">
        <v>6.1915650000000003E-2</v>
      </c>
      <c r="FE302" s="1">
        <v>26.077310000000001</v>
      </c>
      <c r="FF302">
        <v>0.56111219999999995</v>
      </c>
      <c r="FG302">
        <v>17.92465</v>
      </c>
      <c r="FH302" s="1">
        <v>6.0172789999999997E-2</v>
      </c>
      <c r="FI302" s="1">
        <v>25.25939</v>
      </c>
      <c r="FJ302">
        <v>0.55840429999999996</v>
      </c>
      <c r="FK302">
        <v>17.82151</v>
      </c>
      <c r="FL302" s="1">
        <v>5.9272650000000003E-2</v>
      </c>
      <c r="FM302" s="1">
        <v>24.887280000000001</v>
      </c>
      <c r="FN302">
        <v>0.55571959999999998</v>
      </c>
      <c r="FO302">
        <v>18.519929999999999</v>
      </c>
      <c r="FP302" s="1">
        <v>5.7517939999999997E-2</v>
      </c>
      <c r="FQ302" s="1">
        <v>24.18112</v>
      </c>
      <c r="FR302">
        <v>0.55318009999999995</v>
      </c>
      <c r="FS302">
        <v>18.941839999999999</v>
      </c>
      <c r="FT302" s="1">
        <v>5.4678810000000001E-2</v>
      </c>
      <c r="FU302" s="1">
        <v>23.017659999999999</v>
      </c>
      <c r="FV302">
        <v>0.55101820000000001</v>
      </c>
      <c r="FW302">
        <v>19.149640000000002</v>
      </c>
      <c r="FX302" s="1">
        <v>5.1087550000000002E-2</v>
      </c>
      <c r="FY302" s="1">
        <v>21.521789999999999</v>
      </c>
      <c r="FZ302">
        <v>0.54937829999999999</v>
      </c>
      <c r="GA302">
        <v>19.168679999999998</v>
      </c>
      <c r="GB302" s="1">
        <v>4.709547E-2</v>
      </c>
      <c r="GC302" s="1">
        <v>19.846620000000001</v>
      </c>
      <c r="GD302">
        <v>0.54786089999999998</v>
      </c>
      <c r="GE302">
        <v>18.953769999999999</v>
      </c>
      <c r="GF302" s="1">
        <v>4.293334E-2</v>
      </c>
      <c r="GG302" s="1">
        <v>18.09845</v>
      </c>
      <c r="GH302">
        <v>0.5466086</v>
      </c>
      <c r="GI302">
        <v>18.659960000000002</v>
      </c>
      <c r="GJ302" s="1">
        <v>3.8739309999999999E-2</v>
      </c>
      <c r="GK302" s="1">
        <v>16.334489999999999</v>
      </c>
      <c r="GL302">
        <v>0.54558589999999996</v>
      </c>
      <c r="GM302">
        <v>18.46303</v>
      </c>
      <c r="GN302" s="1">
        <v>3.4574269999999997E-2</v>
      </c>
      <c r="GO302" s="1">
        <v>14.58188</v>
      </c>
      <c r="GP302">
        <v>0.54486780000000001</v>
      </c>
      <c r="GQ302">
        <v>18.520140000000001</v>
      </c>
      <c r="GR302" s="1">
        <v>3.0516209999999998E-2</v>
      </c>
      <c r="GS302" s="1">
        <v>12.869109999999999</v>
      </c>
      <c r="GT302">
        <v>0.54435149999999999</v>
      </c>
      <c r="GU302">
        <v>19.488800000000001</v>
      </c>
      <c r="GV302" s="1">
        <v>2.667025E-2</v>
      </c>
      <c r="GW302" s="1">
        <v>11.24663</v>
      </c>
      <c r="GX302">
        <v>0.54396840000000002</v>
      </c>
      <c r="GY302">
        <v>20.173069999999999</v>
      </c>
      <c r="GZ302" s="1">
        <v>2.31798E-2</v>
      </c>
      <c r="HA302" s="1">
        <v>9.7707739999999994</v>
      </c>
      <c r="HB302">
        <v>0.54370410000000002</v>
      </c>
      <c r="HC302">
        <v>20.610230000000001</v>
      </c>
      <c r="HD302" s="1">
        <v>2.012682E-2</v>
      </c>
      <c r="HE302" s="1">
        <v>8.4787590000000002</v>
      </c>
      <c r="HF302">
        <v>0.54355180000000003</v>
      </c>
      <c r="HG302">
        <v>21.000540000000001</v>
      </c>
      <c r="HH302" s="1">
        <v>1.753035E-2</v>
      </c>
      <c r="HI302" s="1">
        <v>7.3795080000000004</v>
      </c>
      <c r="HJ302">
        <v>0.54346640000000002</v>
      </c>
      <c r="HK302">
        <v>20.872699999999998</v>
      </c>
      <c r="HL302" s="1">
        <v>1.5335720000000001E-2</v>
      </c>
      <c r="HM302" s="1">
        <v>6.4516159999999996</v>
      </c>
      <c r="HN302">
        <v>0.54346479999999997</v>
      </c>
      <c r="HO302">
        <v>20.27355</v>
      </c>
      <c r="HP302" s="1">
        <v>1.343163E-2</v>
      </c>
      <c r="HQ302" s="1">
        <v>5.6490770000000001</v>
      </c>
      <c r="HR302">
        <v>0.54348439999999998</v>
      </c>
      <c r="HS302">
        <v>19.907340000000001</v>
      </c>
      <c r="HT302" s="1">
        <v>1.168165E-2</v>
      </c>
      <c r="HU302" s="1">
        <v>4.9152399999999998</v>
      </c>
      <c r="HV302">
        <v>0.54356550000000003</v>
      </c>
      <c r="HW302">
        <v>19.765820000000001</v>
      </c>
      <c r="HX302" s="1">
        <v>9.9799290000000002E-3</v>
      </c>
      <c r="HY302" s="1">
        <v>4.2041589999999998</v>
      </c>
      <c r="HZ302">
        <v>0.54365249999999998</v>
      </c>
      <c r="IA302">
        <v>20.512619999999998</v>
      </c>
      <c r="IB302" s="1">
        <v>8.3044E-3</v>
      </c>
      <c r="IC302" s="1">
        <v>3.5044409999999999</v>
      </c>
      <c r="ID302">
        <v>0.54373729999999998</v>
      </c>
      <c r="IE302">
        <v>21.400400000000001</v>
      </c>
      <c r="IF302" s="1">
        <v>6.7252630000000004E-3</v>
      </c>
      <c r="IG302" s="1">
        <v>2.8423600000000002</v>
      </c>
      <c r="IH302">
        <v>0.54381869999999999</v>
      </c>
      <c r="II302">
        <v>21.908950000000001</v>
      </c>
      <c r="IJ302" s="1">
        <v>5.347887E-3</v>
      </c>
      <c r="IK302" s="1">
        <v>2.262076</v>
      </c>
      <c r="IL302">
        <v>0.54390910000000003</v>
      </c>
      <c r="IM302">
        <v>22.24859</v>
      </c>
      <c r="IN302" s="1">
        <v>4.2490760000000001E-3</v>
      </c>
      <c r="IO302" s="1">
        <v>1.7963420000000001</v>
      </c>
      <c r="IP302">
        <v>0.54400409999999999</v>
      </c>
      <c r="IQ302">
        <v>21.93487</v>
      </c>
      <c r="IR302" s="1">
        <v>3.4401119999999999E-3</v>
      </c>
      <c r="IS302" s="1">
        <v>1.4517169999999999</v>
      </c>
      <c r="IT302">
        <v>0.54408719999999999</v>
      </c>
      <c r="IU302">
        <v>21.377009999999999</v>
      </c>
      <c r="IV302" s="1">
        <v>2.8761149999999998E-3</v>
      </c>
      <c r="IW302" s="1">
        <v>1.2109970000000001</v>
      </c>
      <c r="IX302">
        <v>0.54413259999999997</v>
      </c>
      <c r="IY302">
        <v>21.118680000000001</v>
      </c>
      <c r="IZ302" s="1">
        <v>2.4904850000000002E-3</v>
      </c>
      <c r="JA302" s="1">
        <v>1.046343</v>
      </c>
      <c r="JB302">
        <v>0.54418010000000006</v>
      </c>
      <c r="JC302">
        <v>21.06813</v>
      </c>
      <c r="JD302" s="1">
        <v>2.2192470000000001E-3</v>
      </c>
      <c r="JE302" s="1">
        <v>0.93083660000000001</v>
      </c>
      <c r="JF302">
        <v>0.5442148</v>
      </c>
      <c r="JG302">
        <v>21.54289</v>
      </c>
      <c r="JH302" s="1">
        <v>2.0162029999999998E-3</v>
      </c>
      <c r="JI302" s="1">
        <v>0.84484219999999999</v>
      </c>
      <c r="JJ302">
        <v>0.54425060000000003</v>
      </c>
      <c r="JK302">
        <v>21.688099999999999</v>
      </c>
      <c r="JL302" s="1">
        <v>1.855095E-3</v>
      </c>
      <c r="JM302" s="1">
        <v>0.77676109999999998</v>
      </c>
      <c r="JN302">
        <v>0.54428339999999997</v>
      </c>
      <c r="JO302">
        <v>21.81005</v>
      </c>
      <c r="JP302" s="1">
        <v>1.7223500000000001E-3</v>
      </c>
      <c r="JQ302" s="1">
        <v>0.72083640000000004</v>
      </c>
      <c r="JR302">
        <v>0.54428730000000003</v>
      </c>
      <c r="JS302">
        <v>21.49643</v>
      </c>
      <c r="JT302" s="1">
        <v>1.6119870000000001E-3</v>
      </c>
      <c r="JU302" s="1">
        <v>0.67428339999999998</v>
      </c>
      <c r="JV302">
        <v>0.54429890000000003</v>
      </c>
      <c r="JW302">
        <v>21.001619999999999</v>
      </c>
      <c r="JX302" s="1">
        <v>1.5196879999999999E-3</v>
      </c>
      <c r="JY302" s="1">
        <v>0.63543459999999996</v>
      </c>
      <c r="JZ302">
        <v>0.54429550000000004</v>
      </c>
      <c r="KA302">
        <v>20.651589999999999</v>
      </c>
      <c r="KB302" s="1">
        <v>1.4432220000000001E-3</v>
      </c>
      <c r="KC302" s="1">
        <v>0.60317690000000002</v>
      </c>
      <c r="KD302">
        <v>0.54429970000000005</v>
      </c>
      <c r="KE302">
        <v>20.43601</v>
      </c>
      <c r="KF302" s="1">
        <v>1.380411E-3</v>
      </c>
      <c r="KG302" s="1">
        <v>0.5766791</v>
      </c>
      <c r="KH302">
        <v>0.54430080000000003</v>
      </c>
      <c r="KI302">
        <v>20.331109999999999</v>
      </c>
      <c r="KJ302" s="1">
        <v>1.3295710000000001E-3</v>
      </c>
      <c r="KK302" s="1">
        <v>0.55522609999999994</v>
      </c>
      <c r="KL302">
        <v>0.54430730000000005</v>
      </c>
      <c r="KM302">
        <v>20.926179999999999</v>
      </c>
      <c r="KN302" s="1">
        <v>1.287954E-3</v>
      </c>
      <c r="KO302" s="1">
        <v>0.53765739999999995</v>
      </c>
      <c r="KP302">
        <v>0.54429320000000003</v>
      </c>
      <c r="KQ302">
        <v>20.988810000000001</v>
      </c>
      <c r="KR302" s="1">
        <v>1.251624E-3</v>
      </c>
      <c r="KS302" s="1">
        <v>0.52241669999999996</v>
      </c>
      <c r="KT302">
        <v>0.54431569999999996</v>
      </c>
      <c r="KU302">
        <v>21.00572</v>
      </c>
      <c r="KV302" s="1">
        <v>1.2165469999999999E-3</v>
      </c>
      <c r="KW302" s="1">
        <v>0.50782020000000005</v>
      </c>
      <c r="KX302">
        <v>0.5443038</v>
      </c>
      <c r="KY302">
        <v>21.011690000000002</v>
      </c>
      <c r="KZ302" s="1">
        <v>1.180001E-3</v>
      </c>
      <c r="LA302" s="1">
        <v>0.49265429999999999</v>
      </c>
      <c r="LB302">
        <v>0.54430239999999996</v>
      </c>
      <c r="LC302">
        <v>20.646270000000001</v>
      </c>
      <c r="LD302" s="1">
        <v>1.141043E-3</v>
      </c>
      <c r="LE302" s="1">
        <v>0.47649570000000002</v>
      </c>
      <c r="LF302">
        <v>0.54430889999999998</v>
      </c>
      <c r="LG302">
        <v>20.075189999999999</v>
      </c>
      <c r="LH302" s="1">
        <v>1.100129E-3</v>
      </c>
      <c r="LI302" s="1">
        <v>0.45944839999999998</v>
      </c>
      <c r="LJ302">
        <v>0.54431770000000002</v>
      </c>
      <c r="LK302">
        <v>19.738520000000001</v>
      </c>
      <c r="LL302" s="1">
        <v>1.0581830000000001E-3</v>
      </c>
      <c r="LM302" s="1">
        <v>0.44201089999999998</v>
      </c>
      <c r="LN302">
        <v>0.54430769999999995</v>
      </c>
      <c r="LO302">
        <v>19.812010000000001</v>
      </c>
      <c r="LP302" s="1">
        <v>1.016407E-3</v>
      </c>
      <c r="LQ302" s="1">
        <v>0.42462450000000002</v>
      </c>
      <c r="LR302">
        <v>0.54432210000000003</v>
      </c>
      <c r="LS302">
        <v>20.832360000000001</v>
      </c>
      <c r="LT302" s="1">
        <v>9.7577999999999999E-4</v>
      </c>
      <c r="LU302" s="1">
        <v>0.40765059999999997</v>
      </c>
      <c r="LV302">
        <v>0.54432170000000002</v>
      </c>
      <c r="LW302">
        <v>21.403449999999999</v>
      </c>
      <c r="LX302" s="1">
        <v>9.3660990000000001E-4</v>
      </c>
      <c r="LY302" s="1">
        <v>0.39127869999999998</v>
      </c>
      <c r="LZ302">
        <v>0.54432210000000003</v>
      </c>
      <c r="MA302">
        <v>21.73396</v>
      </c>
      <c r="MB302" s="1">
        <v>8.991321E-4</v>
      </c>
      <c r="MC302" s="1">
        <v>0.37560320000000003</v>
      </c>
      <c r="MD302">
        <v>0.54431160000000001</v>
      </c>
      <c r="ME302">
        <v>22.166149999999998</v>
      </c>
      <c r="MF302" s="1">
        <v>8.6331560000000001E-4</v>
      </c>
      <c r="MG302" s="1">
        <v>0.36064289999999999</v>
      </c>
      <c r="MH302">
        <v>0.54431339999999995</v>
      </c>
      <c r="MI302">
        <v>21.880400000000002</v>
      </c>
      <c r="MJ302" s="1">
        <v>8.2921459999999998E-4</v>
      </c>
      <c r="MK302" s="1">
        <v>0.34639029999999998</v>
      </c>
      <c r="ML302">
        <v>0.54431419999999997</v>
      </c>
      <c r="MM302">
        <v>21.089639999999999</v>
      </c>
      <c r="MN302" s="1">
        <v>7.9673169999999998E-4</v>
      </c>
      <c r="MO302" s="1">
        <v>0.33279069999999999</v>
      </c>
      <c r="MP302">
        <v>0.54430140000000005</v>
      </c>
      <c r="MQ302">
        <v>20.718769999999999</v>
      </c>
      <c r="MR302" s="1">
        <v>7.655518E-4</v>
      </c>
      <c r="MS302" s="1">
        <v>0.31978649999999997</v>
      </c>
      <c r="MT302">
        <v>0.54428909999999997</v>
      </c>
      <c r="MU302">
        <v>20.619489999999999</v>
      </c>
      <c r="MV302" s="1">
        <v>7.3576710000000005E-4</v>
      </c>
      <c r="MW302" s="1">
        <v>0.30734030000000001</v>
      </c>
      <c r="MX302">
        <v>0.54428719999999997</v>
      </c>
      <c r="MY302">
        <v>21.420950000000001</v>
      </c>
      <c r="MZ302" s="1">
        <v>7.0730909999999997E-4</v>
      </c>
      <c r="NA302" s="1">
        <v>0.29543639999999999</v>
      </c>
      <c r="NB302">
        <v>0.54424439999999996</v>
      </c>
      <c r="NC302">
        <v>22.158449999999998</v>
      </c>
      <c r="ND302" s="1">
        <v>6.8011910000000001E-4</v>
      </c>
      <c r="NE302" s="1">
        <v>0.2840936</v>
      </c>
      <c r="NF302">
        <v>0.54421889999999995</v>
      </c>
      <c r="NG302">
        <v>22.534459999999999</v>
      </c>
      <c r="NH302" s="1">
        <v>6.5425979999999997E-4</v>
      </c>
      <c r="NI302" s="1">
        <v>0.27328910000000001</v>
      </c>
      <c r="NJ302">
        <v>0.54414879999999999</v>
      </c>
      <c r="NK302">
        <v>22.844539999999999</v>
      </c>
      <c r="NL302" s="1">
        <v>6.2962870000000005E-4</v>
      </c>
      <c r="NM302" s="1">
        <v>0.26299929999999999</v>
      </c>
      <c r="NN302">
        <v>0.54407879999999997</v>
      </c>
      <c r="NO302">
        <v>22.449380000000001</v>
      </c>
      <c r="NP302" s="1">
        <v>6.0610120000000002E-4</v>
      </c>
      <c r="NQ302" s="1">
        <v>0.25316129999999998</v>
      </c>
      <c r="NR302">
        <v>0.54400729999999997</v>
      </c>
      <c r="NS302">
        <v>21.812180000000001</v>
      </c>
      <c r="NT302" s="1">
        <v>5.8362509999999998E-4</v>
      </c>
      <c r="NU302" s="1">
        <v>0.24376619999999999</v>
      </c>
      <c r="NV302">
        <v>0.54390309999999997</v>
      </c>
      <c r="NW302">
        <v>21.451879999999999</v>
      </c>
      <c r="NX302" s="1">
        <v>5.6220079999999995E-4</v>
      </c>
      <c r="NY302" s="1">
        <v>0.23481879999999999</v>
      </c>
      <c r="NZ302">
        <v>0.5438134</v>
      </c>
      <c r="OA302">
        <v>21.30817</v>
      </c>
      <c r="OB302" s="1">
        <v>5.4180530000000001E-4</v>
      </c>
      <c r="OC302" s="1">
        <v>0.22629779999999999</v>
      </c>
      <c r="OD302">
        <v>0.54369730000000005</v>
      </c>
      <c r="OE302">
        <v>21.339500000000001</v>
      </c>
      <c r="OF302" s="1">
        <v>5.2246789999999997E-4</v>
      </c>
      <c r="OG302" s="1">
        <v>0.2182104</v>
      </c>
      <c r="OH302">
        <v>0.54358450000000003</v>
      </c>
      <c r="OI302">
        <v>21.882999999999999</v>
      </c>
      <c r="OJ302" s="1">
        <v>5.0397569999999995E-4</v>
      </c>
      <c r="OK302" s="1">
        <v>0.21050099999999999</v>
      </c>
    </row>
    <row r="303" spans="1:401" x14ac:dyDescent="0.35">
      <c r="A303">
        <v>309</v>
      </c>
      <c r="B303" t="s">
        <v>4</v>
      </c>
      <c r="C303" t="s">
        <v>181</v>
      </c>
      <c r="D303" t="s">
        <v>309</v>
      </c>
      <c r="E303">
        <v>837.66049999999996</v>
      </c>
      <c r="F303">
        <v>0.67192260000000004</v>
      </c>
      <c r="G303">
        <v>17.84178</v>
      </c>
      <c r="H303">
        <v>0</v>
      </c>
      <c r="I303">
        <v>0</v>
      </c>
      <c r="J303">
        <v>0.67108679999999998</v>
      </c>
      <c r="K303">
        <v>17.57807</v>
      </c>
      <c r="L303">
        <v>0</v>
      </c>
      <c r="M303">
        <v>0</v>
      </c>
      <c r="N303">
        <v>0.67026039999999998</v>
      </c>
      <c r="O303">
        <v>18.021229999999999</v>
      </c>
      <c r="P303">
        <v>0</v>
      </c>
      <c r="Q303">
        <v>0</v>
      </c>
      <c r="R303">
        <v>0.66942880000000005</v>
      </c>
      <c r="S303">
        <v>18.208850000000002</v>
      </c>
      <c r="T303">
        <v>0</v>
      </c>
      <c r="U303">
        <v>0</v>
      </c>
      <c r="V303">
        <v>0.66858790000000001</v>
      </c>
      <c r="W303">
        <v>18.690190000000001</v>
      </c>
      <c r="X303">
        <v>0</v>
      </c>
      <c r="Y303">
        <v>0</v>
      </c>
      <c r="Z303">
        <v>0.66774549999999999</v>
      </c>
      <c r="AA303">
        <v>18.62275</v>
      </c>
      <c r="AB303">
        <v>0</v>
      </c>
      <c r="AC303">
        <v>0</v>
      </c>
      <c r="AD303">
        <v>0.66689889999999996</v>
      </c>
      <c r="AE303">
        <v>18.405270000000002</v>
      </c>
      <c r="AF303">
        <v>0</v>
      </c>
      <c r="AG303">
        <v>0</v>
      </c>
      <c r="AH303">
        <v>0.66604019999999997</v>
      </c>
      <c r="AI303">
        <v>18.071960000000001</v>
      </c>
      <c r="AJ303">
        <v>0</v>
      </c>
      <c r="AK303">
        <v>0</v>
      </c>
      <c r="AL303">
        <v>0.66515539999999995</v>
      </c>
      <c r="AM303">
        <v>17.612290000000002</v>
      </c>
      <c r="AN303">
        <v>0</v>
      </c>
      <c r="AO303">
        <v>0</v>
      </c>
      <c r="AP303">
        <v>0.6642614</v>
      </c>
      <c r="AQ303">
        <v>17.266719999999999</v>
      </c>
      <c r="AR303">
        <v>0</v>
      </c>
      <c r="AS303">
        <v>0</v>
      </c>
      <c r="AT303">
        <v>0.66333350000000002</v>
      </c>
      <c r="AU303">
        <v>17.607849999999999</v>
      </c>
      <c r="AV303">
        <v>0</v>
      </c>
      <c r="AW303">
        <v>0</v>
      </c>
      <c r="AX303">
        <v>0.66238129999999995</v>
      </c>
      <c r="AY303">
        <v>17.670539999999999</v>
      </c>
      <c r="AZ303">
        <v>0</v>
      </c>
      <c r="BA303">
        <v>0</v>
      </c>
      <c r="BB303">
        <v>0.66145929999999997</v>
      </c>
      <c r="BC303">
        <v>17.78773</v>
      </c>
      <c r="BD303">
        <v>0</v>
      </c>
      <c r="BE303">
        <v>0</v>
      </c>
      <c r="BF303">
        <v>0.6604894</v>
      </c>
      <c r="BG303">
        <v>17.97804</v>
      </c>
      <c r="BH303">
        <v>0</v>
      </c>
      <c r="BI303">
        <v>0</v>
      </c>
      <c r="BJ303">
        <v>0.65954489999999999</v>
      </c>
      <c r="BK303">
        <v>17.699100000000001</v>
      </c>
      <c r="BL303">
        <v>0</v>
      </c>
      <c r="BM303">
        <v>0</v>
      </c>
      <c r="BN303">
        <v>0.65862050000000005</v>
      </c>
      <c r="BO303">
        <v>17.293410000000002</v>
      </c>
      <c r="BP303" s="1">
        <v>1.3154979999999999E-27</v>
      </c>
      <c r="BQ303" s="1">
        <v>4.60842E-25</v>
      </c>
      <c r="BR303">
        <v>0.65767989999999998</v>
      </c>
      <c r="BS303">
        <v>16.870529999999999</v>
      </c>
      <c r="BT303" s="1">
        <v>1.407648E-21</v>
      </c>
      <c r="BU303" s="1">
        <v>4.9171910000000005E-19</v>
      </c>
      <c r="BV303">
        <v>0.65673340000000002</v>
      </c>
      <c r="BW303">
        <v>16.933720000000001</v>
      </c>
      <c r="BX303" s="1">
        <v>1.6952169999999999E-13</v>
      </c>
      <c r="BY303" s="1">
        <v>4.546886E-11</v>
      </c>
      <c r="BZ303">
        <v>0.65578029999999998</v>
      </c>
      <c r="CA303">
        <v>17.39555</v>
      </c>
      <c r="CB303" s="1">
        <v>1.52517E-9</v>
      </c>
      <c r="CC303" s="1">
        <v>4.224077E-7</v>
      </c>
      <c r="CD303">
        <v>0.65482770000000001</v>
      </c>
      <c r="CE303">
        <v>18.063839999999999</v>
      </c>
      <c r="CF303" s="1">
        <v>9.3050739999999998E-7</v>
      </c>
      <c r="CG303" s="1">
        <v>2.6799830000000003E-4</v>
      </c>
      <c r="CH303">
        <v>0.65385910000000003</v>
      </c>
      <c r="CI303">
        <v>18.596710000000002</v>
      </c>
      <c r="CJ303" s="1">
        <v>1.2719829999999999E-4</v>
      </c>
      <c r="CK303" s="1">
        <v>3.7834600000000003E-2</v>
      </c>
      <c r="CL303">
        <v>0.65283570000000002</v>
      </c>
      <c r="CM303">
        <v>18.599900000000002</v>
      </c>
      <c r="CN303" s="1">
        <v>5.9171320000000003E-3</v>
      </c>
      <c r="CO303">
        <v>1.812721</v>
      </c>
      <c r="CP303">
        <v>0.65171769999999996</v>
      </c>
      <c r="CQ303">
        <v>18.29073</v>
      </c>
      <c r="CR303">
        <v>0.1176268</v>
      </c>
      <c r="CS303">
        <v>36.999630000000003</v>
      </c>
      <c r="CT303">
        <v>0.65057359999999997</v>
      </c>
      <c r="CU303">
        <v>17.932539999999999</v>
      </c>
      <c r="CV303">
        <v>1.1588229999999999</v>
      </c>
      <c r="CW303">
        <v>373.71510000000001</v>
      </c>
      <c r="CX303">
        <v>0.64936190000000005</v>
      </c>
      <c r="CY303">
        <v>17.506959999999999</v>
      </c>
      <c r="CZ303">
        <v>6.32104</v>
      </c>
      <c r="DA303">
        <v>2084.335</v>
      </c>
      <c r="DB303">
        <v>0.64825149999999998</v>
      </c>
      <c r="DC303">
        <v>17.594169999999998</v>
      </c>
      <c r="DD303">
        <v>20.765239999999999</v>
      </c>
      <c r="DE303">
        <v>6988.3739999999998</v>
      </c>
      <c r="DF303">
        <v>0.64729519999999996</v>
      </c>
      <c r="DG303">
        <v>18.005279999999999</v>
      </c>
      <c r="DH303">
        <v>44.023240000000001</v>
      </c>
      <c r="DI303">
        <v>15091.8</v>
      </c>
      <c r="DJ303">
        <v>0.64628929999999996</v>
      </c>
      <c r="DK303">
        <v>18.263100000000001</v>
      </c>
      <c r="DL303">
        <v>63.859430000000003</v>
      </c>
      <c r="DM303">
        <v>22262.16</v>
      </c>
      <c r="DN303">
        <v>0.64529340000000002</v>
      </c>
      <c r="DO303">
        <v>18.574020000000001</v>
      </c>
      <c r="DP303">
        <v>66.729579999999999</v>
      </c>
      <c r="DQ303">
        <v>23616.42</v>
      </c>
      <c r="DR303">
        <v>0.64444449999999998</v>
      </c>
      <c r="DS303">
        <v>18.567910000000001</v>
      </c>
      <c r="DT303">
        <v>52.50103</v>
      </c>
      <c r="DU303">
        <v>18833.02</v>
      </c>
      <c r="DV303">
        <v>0.64374719999999996</v>
      </c>
      <c r="DW303">
        <v>18.30772</v>
      </c>
      <c r="DX303">
        <v>32.373139999999999</v>
      </c>
      <c r="DY303">
        <v>11751.54</v>
      </c>
      <c r="DZ303">
        <v>0.64311050000000003</v>
      </c>
      <c r="EA303">
        <v>18.052980000000002</v>
      </c>
      <c r="EB303">
        <v>16.208729999999999</v>
      </c>
      <c r="EC303">
        <v>5946.2870000000003</v>
      </c>
      <c r="ED303">
        <v>0.6427254</v>
      </c>
      <c r="EE303">
        <v>17.781700000000001</v>
      </c>
      <c r="EF303">
        <v>6.8189099999999998</v>
      </c>
      <c r="EG303">
        <v>2522.4070000000002</v>
      </c>
      <c r="EH303">
        <v>0.64202559999999997</v>
      </c>
      <c r="EI303">
        <v>17.845199999999998</v>
      </c>
      <c r="EJ303">
        <v>2.4896690000000001</v>
      </c>
      <c r="EK303">
        <v>927.66859999999997</v>
      </c>
      <c r="EL303">
        <v>0.64144489999999998</v>
      </c>
      <c r="EM303">
        <v>18.122990000000001</v>
      </c>
      <c r="EN303">
        <v>0.8311847</v>
      </c>
      <c r="EO303">
        <v>310.86090000000002</v>
      </c>
      <c r="EP303">
        <v>0.64111059999999997</v>
      </c>
      <c r="EQ303">
        <v>18.436489999999999</v>
      </c>
      <c r="ER303" s="1">
        <v>0.28080470000000002</v>
      </c>
      <c r="ES303">
        <v>104.5577</v>
      </c>
      <c r="ET303">
        <v>0.64066869999999998</v>
      </c>
      <c r="EU303">
        <v>18.64405</v>
      </c>
      <c r="EV303" s="1">
        <v>0.11735569999999999</v>
      </c>
      <c r="EW303">
        <v>42.943959999999997</v>
      </c>
      <c r="EX303">
        <v>0.63988599999999995</v>
      </c>
      <c r="EY303">
        <v>18.44781</v>
      </c>
      <c r="EZ303" s="1">
        <v>7.3149710000000007E-2</v>
      </c>
      <c r="FA303">
        <v>26.199590000000001</v>
      </c>
      <c r="FB303">
        <v>0.63898160000000004</v>
      </c>
      <c r="FC303">
        <v>18.140059999999998</v>
      </c>
      <c r="FD303" s="1">
        <v>6.2486640000000003E-2</v>
      </c>
      <c r="FE303" s="1">
        <v>22.130019999999998</v>
      </c>
      <c r="FF303">
        <v>0.63811600000000002</v>
      </c>
      <c r="FG303">
        <v>17.90964</v>
      </c>
      <c r="FH303" s="1">
        <v>6.0303210000000003E-2</v>
      </c>
      <c r="FI303" s="1">
        <v>21.294149999999998</v>
      </c>
      <c r="FJ303">
        <v>0.63721530000000004</v>
      </c>
      <c r="FK303">
        <v>17.808949999999999</v>
      </c>
      <c r="FL303" s="1">
        <v>5.9421309999999998E-2</v>
      </c>
      <c r="FM303" s="1">
        <v>20.988130000000002</v>
      </c>
      <c r="FN303">
        <v>0.63644920000000005</v>
      </c>
      <c r="FO303">
        <v>18.521039999999999</v>
      </c>
      <c r="FP303" s="1">
        <v>5.7806879999999998E-2</v>
      </c>
      <c r="FQ303" s="1">
        <v>20.440239999999999</v>
      </c>
      <c r="FR303">
        <v>0.63586659999999995</v>
      </c>
      <c r="FS303">
        <v>18.981760000000001</v>
      </c>
      <c r="FT303" s="1">
        <v>5.5097939999999998E-2</v>
      </c>
      <c r="FU303" s="1">
        <v>19.504719999999999</v>
      </c>
      <c r="FV303">
        <v>0.63560490000000003</v>
      </c>
      <c r="FW303">
        <v>19.189779999999999</v>
      </c>
      <c r="FX303" s="1">
        <v>5.1584600000000001E-2</v>
      </c>
      <c r="FY303" s="1">
        <v>18.273409999999998</v>
      </c>
      <c r="FZ303">
        <v>0.63523830000000003</v>
      </c>
      <c r="GA303">
        <v>19.193829999999998</v>
      </c>
      <c r="GB303" s="1">
        <v>4.7630480000000003E-2</v>
      </c>
      <c r="GC303" s="1">
        <v>16.881930000000001</v>
      </c>
      <c r="GD303">
        <v>0.63496940000000002</v>
      </c>
      <c r="GE303">
        <v>18.964320000000001</v>
      </c>
      <c r="GF303" s="1">
        <v>4.348175E-2</v>
      </c>
      <c r="GG303" s="1">
        <v>15.419090000000001</v>
      </c>
      <c r="GH303">
        <v>0.6347737</v>
      </c>
      <c r="GI303">
        <v>18.650099999999998</v>
      </c>
      <c r="GJ303" s="1">
        <v>3.9287790000000003E-2</v>
      </c>
      <c r="GK303" s="1">
        <v>13.938650000000001</v>
      </c>
      <c r="GL303">
        <v>0.63477499999999998</v>
      </c>
      <c r="GM303">
        <v>18.44219</v>
      </c>
      <c r="GN303" s="1">
        <v>3.5116340000000003E-2</v>
      </c>
      <c r="GO303" s="1">
        <v>12.46345</v>
      </c>
      <c r="GP303">
        <v>0.63498619999999995</v>
      </c>
      <c r="GQ303">
        <v>18.4968</v>
      </c>
      <c r="GR303" s="1">
        <v>3.1040089999999999E-2</v>
      </c>
      <c r="GS303" s="1">
        <v>11.016550000000001</v>
      </c>
      <c r="GT303">
        <v>0.63527540000000005</v>
      </c>
      <c r="GU303">
        <v>19.48517</v>
      </c>
      <c r="GV303" s="1">
        <v>2.7158149999999999E-2</v>
      </c>
      <c r="GW303" s="1">
        <v>9.6393380000000004</v>
      </c>
      <c r="GX303">
        <v>0.63556440000000003</v>
      </c>
      <c r="GY303">
        <v>20.2105</v>
      </c>
      <c r="GZ303" s="1">
        <v>2.3615919999999999E-2</v>
      </c>
      <c r="HA303" s="1">
        <v>8.3797289999999993</v>
      </c>
      <c r="HB303">
        <v>0.6358473</v>
      </c>
      <c r="HC303">
        <v>20.66019</v>
      </c>
      <c r="HD303" s="1">
        <v>2.050244E-2</v>
      </c>
      <c r="HE303" s="1">
        <v>7.2716570000000003</v>
      </c>
      <c r="HF303">
        <v>0.63610509999999998</v>
      </c>
      <c r="HG303">
        <v>21.049610000000001</v>
      </c>
      <c r="HH303" s="1">
        <v>1.7847780000000001E-2</v>
      </c>
      <c r="HI303" s="1">
        <v>6.3264139999999998</v>
      </c>
      <c r="HJ303">
        <v>0.6363318</v>
      </c>
      <c r="HK303">
        <v>20.921690000000002</v>
      </c>
      <c r="HL303" s="1">
        <v>1.560478E-2</v>
      </c>
      <c r="HM303" s="1">
        <v>5.5284139999999997</v>
      </c>
      <c r="HN303">
        <v>0.63655479999999998</v>
      </c>
      <c r="HO303">
        <v>20.290800000000001</v>
      </c>
      <c r="HP303" s="1">
        <v>1.366943E-2</v>
      </c>
      <c r="HQ303" s="1">
        <v>4.8414659999999996</v>
      </c>
      <c r="HR303">
        <v>0.63676929999999998</v>
      </c>
      <c r="HS303">
        <v>19.894010000000002</v>
      </c>
      <c r="HT303" s="1">
        <v>1.1905229999999999E-2</v>
      </c>
      <c r="HU303" s="1">
        <v>4.217765</v>
      </c>
      <c r="HV303">
        <v>0.63692459999999995</v>
      </c>
      <c r="HW303">
        <v>19.74672</v>
      </c>
      <c r="HX303" s="1">
        <v>1.020006E-2</v>
      </c>
      <c r="HY303" s="1">
        <v>3.616984</v>
      </c>
      <c r="HZ303">
        <v>0.6370439</v>
      </c>
      <c r="IA303">
        <v>20.50891</v>
      </c>
      <c r="IB303" s="1">
        <v>8.5190270000000002E-3</v>
      </c>
      <c r="IC303" s="1">
        <v>3.025147</v>
      </c>
      <c r="ID303">
        <v>0.637181</v>
      </c>
      <c r="IE303">
        <v>21.439340000000001</v>
      </c>
      <c r="IF303" s="1">
        <v>6.9224220000000001E-3</v>
      </c>
      <c r="IG303" s="1">
        <v>2.4612759999999998</v>
      </c>
      <c r="IH303">
        <v>0.63722809999999996</v>
      </c>
      <c r="II303">
        <v>21.97467</v>
      </c>
      <c r="IJ303" s="1">
        <v>5.5138740000000002E-3</v>
      </c>
      <c r="IK303" s="1">
        <v>1.9619869999999999</v>
      </c>
      <c r="IL303">
        <v>0.63730690000000001</v>
      </c>
      <c r="IM303">
        <v>22.313199999999998</v>
      </c>
      <c r="IN303" s="1">
        <v>4.377265E-3</v>
      </c>
      <c r="IO303" s="1">
        <v>1.557005</v>
      </c>
      <c r="IP303">
        <v>0.63737339999999998</v>
      </c>
      <c r="IQ303">
        <v>21.986820000000002</v>
      </c>
      <c r="IR303" s="1">
        <v>3.531986E-3</v>
      </c>
      <c r="IS303" s="1">
        <v>1.254583</v>
      </c>
      <c r="IT303">
        <v>0.6373723</v>
      </c>
      <c r="IU303">
        <v>21.389500000000002</v>
      </c>
      <c r="IV303" s="1">
        <v>2.9392369999999999E-3</v>
      </c>
      <c r="IW303" s="1">
        <v>1.042151</v>
      </c>
      <c r="IX303">
        <v>0.63738939999999999</v>
      </c>
      <c r="IY303">
        <v>21.10493</v>
      </c>
      <c r="IZ303" s="1">
        <v>2.5338829999999998E-3</v>
      </c>
      <c r="JA303" s="1">
        <v>0.89676480000000003</v>
      </c>
      <c r="JB303">
        <v>0.63740339999999995</v>
      </c>
      <c r="JC303">
        <v>21.053270000000001</v>
      </c>
      <c r="JD303" s="1">
        <v>2.2503919999999999E-3</v>
      </c>
      <c r="JE303" s="1">
        <v>0.79528810000000005</v>
      </c>
      <c r="JF303">
        <v>0.63742019999999999</v>
      </c>
      <c r="JG303">
        <v>21.540849999999999</v>
      </c>
      <c r="JH303" s="1">
        <v>2.040128E-3</v>
      </c>
      <c r="JI303" s="1">
        <v>0.720364</v>
      </c>
      <c r="JJ303">
        <v>0.63737909999999998</v>
      </c>
      <c r="JK303">
        <v>21.717939999999999</v>
      </c>
      <c r="JL303" s="1">
        <v>1.8744219999999999E-3</v>
      </c>
      <c r="JM303" s="1">
        <v>0.66143220000000003</v>
      </c>
      <c r="JN303">
        <v>0.63739250000000003</v>
      </c>
      <c r="JO303">
        <v>21.848579999999998</v>
      </c>
      <c r="JP303" s="1">
        <v>1.7383500000000001E-3</v>
      </c>
      <c r="JQ303" s="1">
        <v>0.61318640000000002</v>
      </c>
      <c r="JR303">
        <v>0.63738070000000002</v>
      </c>
      <c r="JS303">
        <v>21.536650000000002</v>
      </c>
      <c r="JT303" s="1">
        <v>1.625341E-3</v>
      </c>
      <c r="JU303" s="1">
        <v>0.57304699999999997</v>
      </c>
      <c r="JV303">
        <v>0.63736040000000005</v>
      </c>
      <c r="JW303">
        <v>21.024460000000001</v>
      </c>
      <c r="JX303" s="1">
        <v>1.5308100000000001E-3</v>
      </c>
      <c r="JY303" s="1">
        <v>0.53956130000000002</v>
      </c>
      <c r="JZ303">
        <v>0.63735370000000002</v>
      </c>
      <c r="KA303">
        <v>20.652370000000001</v>
      </c>
      <c r="KB303" s="1">
        <v>1.4524519999999999E-3</v>
      </c>
      <c r="KC303" s="1">
        <v>0.51173000000000002</v>
      </c>
      <c r="KD303">
        <v>0.63735850000000005</v>
      </c>
      <c r="KE303">
        <v>20.42596</v>
      </c>
      <c r="KF303" s="1">
        <v>1.3879350000000001E-3</v>
      </c>
      <c r="KG303" s="1">
        <v>0.48883130000000002</v>
      </c>
      <c r="KH303">
        <v>0.63734210000000002</v>
      </c>
      <c r="KI303">
        <v>20.315719999999999</v>
      </c>
      <c r="KJ303" s="1">
        <v>1.3356419999999999E-3</v>
      </c>
      <c r="KK303" s="1">
        <v>0.47025899999999998</v>
      </c>
      <c r="KL303">
        <v>0.6373472</v>
      </c>
      <c r="KM303">
        <v>20.921289999999999</v>
      </c>
      <c r="KN303" s="1">
        <v>1.2930159999999999E-3</v>
      </c>
      <c r="KO303" s="1">
        <v>0.45511249999999998</v>
      </c>
      <c r="KP303">
        <v>0.63734100000000005</v>
      </c>
      <c r="KQ303">
        <v>21.021750000000001</v>
      </c>
      <c r="KR303" s="1">
        <v>1.2562020000000001E-3</v>
      </c>
      <c r="KS303" s="1">
        <v>0.44208920000000002</v>
      </c>
      <c r="KT303">
        <v>0.63733419999999996</v>
      </c>
      <c r="KU303">
        <v>21.046099999999999</v>
      </c>
      <c r="KV303" s="1">
        <v>1.221118E-3</v>
      </c>
      <c r="KW303" s="1">
        <v>0.4297764</v>
      </c>
      <c r="KX303">
        <v>0.63734080000000004</v>
      </c>
      <c r="KY303">
        <v>21.056760000000001</v>
      </c>
      <c r="KZ303" s="1">
        <v>1.184849E-3</v>
      </c>
      <c r="LA303" s="1">
        <v>0.41706650000000001</v>
      </c>
      <c r="LB303">
        <v>0.63731709999999997</v>
      </c>
      <c r="LC303">
        <v>20.69154</v>
      </c>
      <c r="LD303" s="1">
        <v>1.146209E-3</v>
      </c>
      <c r="LE303" s="1">
        <v>0.4035398</v>
      </c>
      <c r="LF303">
        <v>0.63732639999999996</v>
      </c>
      <c r="LG303">
        <v>20.089200000000002</v>
      </c>
      <c r="LH303" s="1">
        <v>1.1055150000000001E-3</v>
      </c>
      <c r="LI303" s="1">
        <v>0.38923930000000001</v>
      </c>
      <c r="LJ303">
        <v>0.63733010000000001</v>
      </c>
      <c r="LK303">
        <v>19.726150000000001</v>
      </c>
      <c r="LL303" s="1">
        <v>1.063626E-3</v>
      </c>
      <c r="LM303" s="1">
        <v>0.37455100000000002</v>
      </c>
      <c r="LN303">
        <v>0.63731879999999996</v>
      </c>
      <c r="LO303">
        <v>19.792929999999998</v>
      </c>
      <c r="LP303" s="1">
        <v>1.0217640000000001E-3</v>
      </c>
      <c r="LQ303" s="1">
        <v>0.35986620000000002</v>
      </c>
      <c r="LR303">
        <v>0.63731009999999999</v>
      </c>
      <c r="LS303">
        <v>20.835170000000002</v>
      </c>
      <c r="LT303" s="1">
        <v>9.8098629999999998E-4</v>
      </c>
      <c r="LU303" s="1">
        <v>0.34550259999999999</v>
      </c>
      <c r="LV303">
        <v>0.63733969999999995</v>
      </c>
      <c r="LW303">
        <v>21.461459999999999</v>
      </c>
      <c r="LX303" s="1">
        <v>9.4160779999999996E-4</v>
      </c>
      <c r="LY303" s="1">
        <v>0.33162510000000001</v>
      </c>
      <c r="LZ303">
        <v>0.6373373</v>
      </c>
      <c r="MA303">
        <v>21.798760000000001</v>
      </c>
      <c r="MB303" s="1">
        <v>9.0391739999999999E-4</v>
      </c>
      <c r="MC303" s="1">
        <v>0.31833709999999998</v>
      </c>
      <c r="MD303">
        <v>0.63732279999999997</v>
      </c>
      <c r="ME303">
        <v>22.230720000000002</v>
      </c>
      <c r="MF303" s="1">
        <v>8.6787799999999999E-4</v>
      </c>
      <c r="MG303" s="1">
        <v>0.30564659999999999</v>
      </c>
      <c r="MH303">
        <v>0.63733289999999998</v>
      </c>
      <c r="MI303">
        <v>21.947230000000001</v>
      </c>
      <c r="MJ303" s="1">
        <v>8.335584E-4</v>
      </c>
      <c r="MK303" s="1">
        <v>0.29355389999999998</v>
      </c>
      <c r="ML303">
        <v>0.63732730000000004</v>
      </c>
      <c r="MM303">
        <v>21.115929999999999</v>
      </c>
      <c r="MN303" s="1">
        <v>8.0088190000000001E-4</v>
      </c>
      <c r="MO303" s="1">
        <v>0.28201929999999997</v>
      </c>
      <c r="MP303">
        <v>0.63731420000000005</v>
      </c>
      <c r="MQ303">
        <v>20.713370000000001</v>
      </c>
      <c r="MR303" s="1">
        <v>7.6952019999999995E-4</v>
      </c>
      <c r="MS303" s="1">
        <v>0.27099119999999999</v>
      </c>
      <c r="MT303">
        <v>0.63731059999999995</v>
      </c>
      <c r="MU303">
        <v>20.610749999999999</v>
      </c>
      <c r="MV303" s="1">
        <v>7.3957109999999999E-4</v>
      </c>
      <c r="MW303" s="1">
        <v>0.26044450000000002</v>
      </c>
      <c r="MX303">
        <v>0.63729270000000005</v>
      </c>
      <c r="MY303">
        <v>21.429580000000001</v>
      </c>
      <c r="MZ303" s="1">
        <v>7.109382E-4</v>
      </c>
      <c r="NA303" s="1">
        <v>0.25034790000000001</v>
      </c>
      <c r="NB303">
        <v>0.63728260000000003</v>
      </c>
      <c r="NC303">
        <v>22.205780000000001</v>
      </c>
      <c r="ND303" s="1">
        <v>6.8356950000000004E-4</v>
      </c>
      <c r="NE303" s="1">
        <v>0.2407223</v>
      </c>
      <c r="NF303">
        <v>0.63726749999999999</v>
      </c>
      <c r="NG303">
        <v>22.597429999999999</v>
      </c>
      <c r="NH303" s="1">
        <v>6.575582E-4</v>
      </c>
      <c r="NI303" s="1">
        <v>0.23156299999999999</v>
      </c>
      <c r="NJ303">
        <v>0.63721349999999999</v>
      </c>
      <c r="NK303">
        <v>22.90531</v>
      </c>
      <c r="NL303" s="1">
        <v>6.3277570000000005E-4</v>
      </c>
      <c r="NM303" s="1">
        <v>0.22283049999999999</v>
      </c>
      <c r="NN303">
        <v>0.63718419999999998</v>
      </c>
      <c r="NO303">
        <v>22.50525</v>
      </c>
      <c r="NP303" s="1">
        <v>6.0910490000000005E-4</v>
      </c>
      <c r="NQ303" s="1">
        <v>0.21449029999999999</v>
      </c>
      <c r="NR303">
        <v>0.63715270000000002</v>
      </c>
      <c r="NS303">
        <v>21.83502</v>
      </c>
      <c r="NT303" s="1">
        <v>5.8649150000000003E-4</v>
      </c>
      <c r="NU303" s="1">
        <v>0.20651939999999999</v>
      </c>
      <c r="NV303">
        <v>0.63711240000000002</v>
      </c>
      <c r="NW303">
        <v>21.45035</v>
      </c>
      <c r="NX303" s="1">
        <v>5.6493720000000002E-4</v>
      </c>
      <c r="NY303" s="1">
        <v>0.19892940000000001</v>
      </c>
      <c r="NZ303">
        <v>0.63706459999999998</v>
      </c>
      <c r="OA303">
        <v>21.304089999999999</v>
      </c>
      <c r="OB303" s="1">
        <v>5.4440740000000004E-4</v>
      </c>
      <c r="OC303" s="1">
        <v>0.1917025</v>
      </c>
      <c r="OD303">
        <v>0.63701969999999997</v>
      </c>
      <c r="OE303">
        <v>21.338730000000002</v>
      </c>
      <c r="OF303" s="1">
        <v>5.2493660000000003E-4</v>
      </c>
      <c r="OG303" s="1">
        <v>0.18484010000000001</v>
      </c>
      <c r="OH303">
        <v>0.63698180000000004</v>
      </c>
      <c r="OI303">
        <v>21.90117</v>
      </c>
      <c r="OJ303" s="1">
        <v>5.0633199999999996E-4</v>
      </c>
      <c r="OK303" s="1">
        <v>0.1783023</v>
      </c>
    </row>
    <row r="304" spans="1:401" x14ac:dyDescent="0.35">
      <c r="A304">
        <v>310</v>
      </c>
      <c r="B304" t="s">
        <v>4</v>
      </c>
      <c r="C304" t="s">
        <v>181</v>
      </c>
      <c r="D304" t="s">
        <v>310</v>
      </c>
      <c r="E304">
        <v>837.50199999999995</v>
      </c>
      <c r="F304">
        <v>0.81901449999999998</v>
      </c>
      <c r="G304">
        <v>17.87688</v>
      </c>
      <c r="H304">
        <v>0</v>
      </c>
      <c r="I304">
        <v>0</v>
      </c>
      <c r="J304">
        <v>0.81727680000000003</v>
      </c>
      <c r="K304">
        <v>17.59158</v>
      </c>
      <c r="L304">
        <v>0</v>
      </c>
      <c r="M304">
        <v>0</v>
      </c>
      <c r="N304">
        <v>0.81557550000000001</v>
      </c>
      <c r="O304">
        <v>18.01482</v>
      </c>
      <c r="P304">
        <v>0</v>
      </c>
      <c r="Q304">
        <v>0</v>
      </c>
      <c r="R304">
        <v>0.81384140000000005</v>
      </c>
      <c r="S304">
        <v>18.2148</v>
      </c>
      <c r="T304">
        <v>0</v>
      </c>
      <c r="U304">
        <v>0</v>
      </c>
      <c r="V304">
        <v>0.8120868</v>
      </c>
      <c r="W304">
        <v>18.677810000000001</v>
      </c>
      <c r="X304">
        <v>0</v>
      </c>
      <c r="Y304">
        <v>0</v>
      </c>
      <c r="Z304">
        <v>0.81031359999999997</v>
      </c>
      <c r="AA304">
        <v>18.635560000000002</v>
      </c>
      <c r="AB304">
        <v>0</v>
      </c>
      <c r="AC304">
        <v>0</v>
      </c>
      <c r="AD304">
        <v>0.80852500000000005</v>
      </c>
      <c r="AE304">
        <v>18.42445</v>
      </c>
      <c r="AF304">
        <v>0</v>
      </c>
      <c r="AG304">
        <v>0</v>
      </c>
      <c r="AH304">
        <v>0.80670620000000004</v>
      </c>
      <c r="AI304">
        <v>18.106560000000002</v>
      </c>
      <c r="AJ304">
        <v>0</v>
      </c>
      <c r="AK304">
        <v>0</v>
      </c>
      <c r="AL304">
        <v>0.80485370000000001</v>
      </c>
      <c r="AM304">
        <v>17.653020000000001</v>
      </c>
      <c r="AN304">
        <v>0</v>
      </c>
      <c r="AO304">
        <v>0</v>
      </c>
      <c r="AP304">
        <v>0.80292509999999995</v>
      </c>
      <c r="AQ304">
        <v>17.294270000000001</v>
      </c>
      <c r="AR304">
        <v>0</v>
      </c>
      <c r="AS304">
        <v>0</v>
      </c>
      <c r="AT304">
        <v>0.80096409999999996</v>
      </c>
      <c r="AU304">
        <v>17.608270000000001</v>
      </c>
      <c r="AV304">
        <v>0</v>
      </c>
      <c r="AW304">
        <v>0</v>
      </c>
      <c r="AX304">
        <v>0.79895000000000005</v>
      </c>
      <c r="AY304">
        <v>17.680289999999999</v>
      </c>
      <c r="AZ304">
        <v>0</v>
      </c>
      <c r="BA304">
        <v>0</v>
      </c>
      <c r="BB304">
        <v>0.7969543</v>
      </c>
      <c r="BC304">
        <v>17.778099999999998</v>
      </c>
      <c r="BD304">
        <v>0</v>
      </c>
      <c r="BE304">
        <v>0</v>
      </c>
      <c r="BF304">
        <v>0.79489860000000001</v>
      </c>
      <c r="BG304">
        <v>17.98226</v>
      </c>
      <c r="BH304">
        <v>0</v>
      </c>
      <c r="BI304">
        <v>0</v>
      </c>
      <c r="BJ304">
        <v>0.79286350000000005</v>
      </c>
      <c r="BK304">
        <v>17.722149999999999</v>
      </c>
      <c r="BL304">
        <v>0</v>
      </c>
      <c r="BM304">
        <v>0</v>
      </c>
      <c r="BN304">
        <v>0.79084379999999999</v>
      </c>
      <c r="BO304">
        <v>17.32019</v>
      </c>
      <c r="BP304" s="1">
        <v>1.904664E-28</v>
      </c>
      <c r="BQ304" s="1">
        <v>6.420416E-26</v>
      </c>
      <c r="BR304">
        <v>0.78877019999999998</v>
      </c>
      <c r="BS304">
        <v>16.899809999999999</v>
      </c>
      <c r="BT304" s="1">
        <v>7.4297729999999996E-22</v>
      </c>
      <c r="BU304" s="1">
        <v>2.4310680000000002E-19</v>
      </c>
      <c r="BV304">
        <v>0.78668899999999997</v>
      </c>
      <c r="BW304">
        <v>16.952829999999999</v>
      </c>
      <c r="BX304" s="1">
        <v>7.258311E-14</v>
      </c>
      <c r="BY304" s="1">
        <v>1.6970230000000001E-11</v>
      </c>
      <c r="BZ304">
        <v>0.78460379999999996</v>
      </c>
      <c r="CA304">
        <v>17.397639999999999</v>
      </c>
      <c r="CB304" s="1">
        <v>8.5438790000000004E-10</v>
      </c>
      <c r="CC304" s="1">
        <v>2.1555479999999999E-7</v>
      </c>
      <c r="CD304">
        <v>0.78254780000000002</v>
      </c>
      <c r="CE304">
        <v>18.06316</v>
      </c>
      <c r="CF304" s="1">
        <v>5.8930859999999998E-7</v>
      </c>
      <c r="CG304" s="1">
        <v>1.5695220000000001E-4</v>
      </c>
      <c r="CH304">
        <v>0.78043269999999998</v>
      </c>
      <c r="CI304">
        <v>18.59564</v>
      </c>
      <c r="CJ304" s="1">
        <v>8.7934919999999999E-5</v>
      </c>
      <c r="CK304">
        <v>2.4415309999999999E-2</v>
      </c>
      <c r="CL304">
        <v>0.77822610000000003</v>
      </c>
      <c r="CM304">
        <v>18.6143</v>
      </c>
      <c r="CN304" s="1">
        <v>4.3902560000000004E-3</v>
      </c>
      <c r="CO304">
        <v>1.2644089999999999</v>
      </c>
      <c r="CP304">
        <v>0.77589240000000004</v>
      </c>
      <c r="CQ304">
        <v>18.305289999999999</v>
      </c>
      <c r="CR304" s="1">
        <v>9.2698329999999995E-2</v>
      </c>
      <c r="CS304">
        <v>27.57253</v>
      </c>
      <c r="CT304">
        <v>0.77342120000000003</v>
      </c>
      <c r="CU304">
        <v>17.959669999999999</v>
      </c>
      <c r="CV304">
        <v>0.96281499999999998</v>
      </c>
      <c r="CW304">
        <v>295.11799999999999</v>
      </c>
      <c r="CX304">
        <v>0.77064029999999994</v>
      </c>
      <c r="CY304">
        <v>17.545639999999999</v>
      </c>
      <c r="CZ304">
        <v>5.504956</v>
      </c>
      <c r="DA304">
        <v>1733.251</v>
      </c>
      <c r="DB304">
        <v>0.7679011</v>
      </c>
      <c r="DC304">
        <v>17.622779999999999</v>
      </c>
      <c r="DD304">
        <v>18.867650000000001</v>
      </c>
      <c r="DE304">
        <v>6087.9070000000002</v>
      </c>
      <c r="DF304">
        <v>0.76502130000000002</v>
      </c>
      <c r="DG304">
        <v>18.03368</v>
      </c>
      <c r="DH304">
        <v>41.55874</v>
      </c>
      <c r="DI304">
        <v>13712.64</v>
      </c>
      <c r="DJ304">
        <v>0.76188520000000004</v>
      </c>
      <c r="DK304">
        <v>18.28668</v>
      </c>
      <c r="DL304">
        <v>62.400449999999999</v>
      </c>
      <c r="DM304">
        <v>21015.279999999999</v>
      </c>
      <c r="DN304">
        <v>0.75844199999999995</v>
      </c>
      <c r="DO304">
        <v>18.578250000000001</v>
      </c>
      <c r="DP304">
        <v>67.248729999999995</v>
      </c>
      <c r="DQ304">
        <v>23078.47</v>
      </c>
      <c r="DR304">
        <v>0.75495089999999998</v>
      </c>
      <c r="DS304">
        <v>18.577549999999999</v>
      </c>
      <c r="DT304">
        <v>54.401350000000001</v>
      </c>
      <c r="DU304">
        <v>18991.84</v>
      </c>
      <c r="DV304">
        <v>0.75141349999999996</v>
      </c>
      <c r="DW304">
        <v>18.310359999999999</v>
      </c>
      <c r="DX304">
        <v>34.381360000000001</v>
      </c>
      <c r="DY304">
        <v>12188.96</v>
      </c>
      <c r="DZ304">
        <v>0.74781850000000005</v>
      </c>
      <c r="EA304">
        <v>18.052669999999999</v>
      </c>
      <c r="EB304">
        <v>17.591640000000002</v>
      </c>
      <c r="EC304">
        <v>6324.1679999999997</v>
      </c>
      <c r="ED304">
        <v>0.74442339999999996</v>
      </c>
      <c r="EE304">
        <v>17.79486</v>
      </c>
      <c r="EF304">
        <v>7.5400859999999996</v>
      </c>
      <c r="EG304">
        <v>2742.0590000000002</v>
      </c>
      <c r="EH304">
        <v>0.7405427</v>
      </c>
      <c r="EI304">
        <v>17.862210000000001</v>
      </c>
      <c r="EJ304">
        <v>2.7940489999999998</v>
      </c>
      <c r="EK304">
        <v>1026.51</v>
      </c>
      <c r="EL304">
        <v>0.73675500000000005</v>
      </c>
      <c r="EM304">
        <v>18.144580000000001</v>
      </c>
      <c r="EN304">
        <v>0.94002850000000004</v>
      </c>
      <c r="EO304">
        <v>347.59120000000001</v>
      </c>
      <c r="EP304">
        <v>0.7330198</v>
      </c>
      <c r="EQ304">
        <v>18.46435</v>
      </c>
      <c r="ER304" s="1">
        <v>0.31507439999999998</v>
      </c>
      <c r="ES304">
        <v>116.2663</v>
      </c>
      <c r="ET304">
        <v>0.72920750000000001</v>
      </c>
      <c r="EU304">
        <v>18.673829999999999</v>
      </c>
      <c r="EV304" s="1">
        <v>0.12712029999999999</v>
      </c>
      <c r="EW304">
        <v>46.144350000000003</v>
      </c>
      <c r="EX304">
        <v>0.72511300000000001</v>
      </c>
      <c r="EY304">
        <v>18.465039999999998</v>
      </c>
      <c r="EZ304" s="1">
        <v>7.5684059999999997E-2</v>
      </c>
      <c r="FA304">
        <v>26.850110000000001</v>
      </c>
      <c r="FB304">
        <v>0.72085929999999998</v>
      </c>
      <c r="FC304">
        <v>18.13524</v>
      </c>
      <c r="FD304" s="1">
        <v>6.3057240000000001E-2</v>
      </c>
      <c r="FE304" s="1">
        <v>22.098990000000001</v>
      </c>
      <c r="FF304">
        <v>0.71676709999999999</v>
      </c>
      <c r="FG304">
        <v>17.900120000000001</v>
      </c>
      <c r="FH304" s="1">
        <v>6.0424890000000002E-2</v>
      </c>
      <c r="FI304" s="1">
        <v>21.13383</v>
      </c>
      <c r="FJ304">
        <v>0.71261260000000004</v>
      </c>
      <c r="FK304">
        <v>17.793679999999998</v>
      </c>
      <c r="FL304" s="1">
        <v>5.9532509999999997E-2</v>
      </c>
      <c r="FM304" s="1">
        <v>20.865880000000001</v>
      </c>
      <c r="FN304">
        <v>0.70862950000000002</v>
      </c>
      <c r="FO304">
        <v>18.510570000000001</v>
      </c>
      <c r="FP304" s="1">
        <v>5.803299E-2</v>
      </c>
      <c r="FQ304" s="1">
        <v>20.405249999999999</v>
      </c>
      <c r="FR304">
        <v>0.70492089999999996</v>
      </c>
      <c r="FS304">
        <v>19.010100000000001</v>
      </c>
      <c r="FT304" s="1">
        <v>5.5438460000000002E-2</v>
      </c>
      <c r="FU304" s="1">
        <v>19.557780000000001</v>
      </c>
      <c r="FV304">
        <v>0.70162639999999998</v>
      </c>
      <c r="FW304">
        <v>19.22476</v>
      </c>
      <c r="FX304" s="1">
        <v>5.1994520000000002E-2</v>
      </c>
      <c r="FY304" s="1">
        <v>18.394770000000001</v>
      </c>
      <c r="FZ304">
        <v>0.69874219999999998</v>
      </c>
      <c r="GA304">
        <v>19.21829</v>
      </c>
      <c r="GB304" s="1">
        <v>4.8074739999999998E-2</v>
      </c>
      <c r="GC304" s="1">
        <v>17.046610000000001</v>
      </c>
      <c r="GD304">
        <v>0.69613990000000003</v>
      </c>
      <c r="GE304">
        <v>18.979500000000002</v>
      </c>
      <c r="GF304" s="1">
        <v>4.3940140000000003E-2</v>
      </c>
      <c r="GG304" s="1">
        <v>15.61275</v>
      </c>
      <c r="GH304">
        <v>0.69380160000000002</v>
      </c>
      <c r="GI304">
        <v>18.64903</v>
      </c>
      <c r="GJ304" s="1">
        <v>3.9747820000000003E-2</v>
      </c>
      <c r="GK304" s="1">
        <v>14.15061</v>
      </c>
      <c r="GL304">
        <v>0.69193070000000001</v>
      </c>
      <c r="GM304">
        <v>18.427700000000002</v>
      </c>
      <c r="GN304" s="1">
        <v>3.5573309999999997E-2</v>
      </c>
      <c r="GO304" s="1">
        <v>12.685269999999999</v>
      </c>
      <c r="GP304">
        <v>0.69055860000000002</v>
      </c>
      <c r="GQ304">
        <v>18.468699999999998</v>
      </c>
      <c r="GR304" s="1">
        <v>3.148368E-2</v>
      </c>
      <c r="GS304" s="1">
        <v>11.2395</v>
      </c>
      <c r="GT304">
        <v>0.68949700000000003</v>
      </c>
      <c r="GU304">
        <v>19.460760000000001</v>
      </c>
      <c r="GV304" s="1">
        <v>2.7573589999999999E-2</v>
      </c>
      <c r="GW304" s="1">
        <v>9.854813</v>
      </c>
      <c r="GX304">
        <v>0.68869970000000003</v>
      </c>
      <c r="GY304">
        <v>20.229780000000002</v>
      </c>
      <c r="GZ304" s="1">
        <v>2.3989409999999999E-2</v>
      </c>
      <c r="HA304" s="1">
        <v>8.5787019999999998</v>
      </c>
      <c r="HB304">
        <v>0.68811979999999995</v>
      </c>
      <c r="HC304">
        <v>20.694610000000001</v>
      </c>
      <c r="HD304" s="1">
        <v>2.0825739999999999E-2</v>
      </c>
      <c r="HE304" s="1">
        <v>7.4489299999999998</v>
      </c>
      <c r="HF304">
        <v>0.68773229999999996</v>
      </c>
      <c r="HG304">
        <v>21.085809999999999</v>
      </c>
      <c r="HH304" s="1">
        <v>1.812161E-2</v>
      </c>
      <c r="HI304" s="1">
        <v>6.4809450000000002</v>
      </c>
      <c r="HJ304">
        <v>0.68749800000000005</v>
      </c>
      <c r="HK304">
        <v>20.972470000000001</v>
      </c>
      <c r="HL304" s="1">
        <v>1.5836759999999998E-2</v>
      </c>
      <c r="HM304" s="1">
        <v>5.6625319999999997</v>
      </c>
      <c r="HN304">
        <v>0.68736260000000005</v>
      </c>
      <c r="HO304">
        <v>20.318560000000002</v>
      </c>
      <c r="HP304" s="1">
        <v>1.387299E-2</v>
      </c>
      <c r="HQ304" s="1">
        <v>4.9602000000000004</v>
      </c>
      <c r="HR304">
        <v>0.68733719999999998</v>
      </c>
      <c r="HS304">
        <v>19.889769999999999</v>
      </c>
      <c r="HT304" s="1">
        <v>1.209534E-2</v>
      </c>
      <c r="HU304" s="1">
        <v>4.3266799999999996</v>
      </c>
      <c r="HV304">
        <v>0.6873591</v>
      </c>
      <c r="HW304">
        <v>19.727740000000001</v>
      </c>
      <c r="HX304" s="1">
        <v>1.038677E-2</v>
      </c>
      <c r="HY304" s="1">
        <v>3.7195860000000001</v>
      </c>
      <c r="HZ304">
        <v>0.68745440000000002</v>
      </c>
      <c r="IA304">
        <v>20.487269999999999</v>
      </c>
      <c r="IB304" s="1">
        <v>8.7017429999999996E-3</v>
      </c>
      <c r="IC304" s="1">
        <v>3.1212599999999999</v>
      </c>
      <c r="ID304">
        <v>0.68756810000000002</v>
      </c>
      <c r="IE304">
        <v>21.454809999999998</v>
      </c>
      <c r="IF304" s="1">
        <v>7.0916729999999997E-3</v>
      </c>
      <c r="IG304" s="1">
        <v>2.547558</v>
      </c>
      <c r="IH304">
        <v>0.68767489999999998</v>
      </c>
      <c r="II304">
        <v>22.022369999999999</v>
      </c>
      <c r="IJ304" s="1">
        <v>5.6579200000000003E-3</v>
      </c>
      <c r="IK304" s="1">
        <v>2.0344609999999999</v>
      </c>
      <c r="IL304">
        <v>0.68781519999999996</v>
      </c>
      <c r="IM304">
        <v>22.364840000000001</v>
      </c>
      <c r="IN304" s="1">
        <v>4.4895239999999999E-3</v>
      </c>
      <c r="IO304" s="1">
        <v>1.613863</v>
      </c>
      <c r="IP304">
        <v>0.68791749999999996</v>
      </c>
      <c r="IQ304">
        <v>22.04447</v>
      </c>
      <c r="IR304" s="1">
        <v>3.613041E-3</v>
      </c>
      <c r="IS304" s="1">
        <v>1.296859</v>
      </c>
      <c r="IT304">
        <v>0.68803170000000002</v>
      </c>
      <c r="IU304">
        <v>21.412369999999999</v>
      </c>
      <c r="IV304" s="1">
        <v>2.9950950000000001E-3</v>
      </c>
      <c r="IW304" s="1">
        <v>1.072819</v>
      </c>
      <c r="IX304">
        <v>0.68812439999999997</v>
      </c>
      <c r="IY304">
        <v>21.097560000000001</v>
      </c>
      <c r="IZ304" s="1">
        <v>2.5721889999999999E-3</v>
      </c>
      <c r="JA304" s="1">
        <v>0.91933010000000004</v>
      </c>
      <c r="JB304">
        <v>0.68820320000000001</v>
      </c>
      <c r="JC304">
        <v>21.037590000000002</v>
      </c>
      <c r="JD304" s="1">
        <v>2.2777180000000002E-3</v>
      </c>
      <c r="JE304" s="1">
        <v>0.81266959999999999</v>
      </c>
      <c r="JF304">
        <v>0.68826620000000005</v>
      </c>
      <c r="JG304">
        <v>21.524750000000001</v>
      </c>
      <c r="JH304" s="1">
        <v>2.060943E-3</v>
      </c>
      <c r="JI304" s="1">
        <v>0.73454549999999996</v>
      </c>
      <c r="JJ304">
        <v>0.68832349999999998</v>
      </c>
      <c r="JK304">
        <v>21.740259999999999</v>
      </c>
      <c r="JL304" s="1">
        <v>1.891177E-3</v>
      </c>
      <c r="JM304" s="1">
        <v>0.67348450000000004</v>
      </c>
      <c r="JN304">
        <v>0.68834649999999997</v>
      </c>
      <c r="JO304">
        <v>21.880769999999998</v>
      </c>
      <c r="JP304" s="1">
        <v>1.7521979999999999E-3</v>
      </c>
      <c r="JQ304" s="1">
        <v>0.62370749999999997</v>
      </c>
      <c r="JR304">
        <v>0.68838010000000005</v>
      </c>
      <c r="JS304">
        <v>21.580020000000001</v>
      </c>
      <c r="JT304" s="1">
        <v>1.6368800000000001E-3</v>
      </c>
      <c r="JU304" s="1">
        <v>0.58232660000000003</v>
      </c>
      <c r="JV304">
        <v>0.68838909999999998</v>
      </c>
      <c r="JW304">
        <v>21.053840000000001</v>
      </c>
      <c r="JX304" s="1">
        <v>1.5404080000000001E-3</v>
      </c>
      <c r="JY304" s="1">
        <v>0.54780720000000005</v>
      </c>
      <c r="JZ304">
        <v>0.68842329999999996</v>
      </c>
      <c r="KA304">
        <v>20.659030000000001</v>
      </c>
      <c r="KB304" s="1">
        <v>1.460441E-3</v>
      </c>
      <c r="KC304" s="1">
        <v>0.51910350000000005</v>
      </c>
      <c r="KD304">
        <v>0.68842389999999998</v>
      </c>
      <c r="KE304">
        <v>20.421199999999999</v>
      </c>
      <c r="KF304" s="1">
        <v>1.3944579999999999E-3</v>
      </c>
      <c r="KG304" s="1">
        <v>0.4954578</v>
      </c>
      <c r="KH304">
        <v>0.68844810000000001</v>
      </c>
      <c r="KI304">
        <v>20.302579999999999</v>
      </c>
      <c r="KJ304" s="1">
        <v>1.340918E-3</v>
      </c>
      <c r="KK304" s="1">
        <v>0.47624159999999999</v>
      </c>
      <c r="KL304">
        <v>0.68843849999999995</v>
      </c>
      <c r="KM304">
        <v>20.899940000000001</v>
      </c>
      <c r="KN304" s="1">
        <v>1.2973819999999999E-3</v>
      </c>
      <c r="KO304" s="1">
        <v>0.46062249999999999</v>
      </c>
      <c r="KP304">
        <v>0.68844059999999996</v>
      </c>
      <c r="KQ304">
        <v>21.048480000000001</v>
      </c>
      <c r="KR304" s="1">
        <v>1.260104E-3</v>
      </c>
      <c r="KS304" s="1">
        <v>0.44730170000000002</v>
      </c>
      <c r="KT304">
        <v>0.68844340000000004</v>
      </c>
      <c r="KU304">
        <v>21.076930000000001</v>
      </c>
      <c r="KV304" s="1">
        <v>1.224976E-3</v>
      </c>
      <c r="KW304" s="1">
        <v>0.43485249999999998</v>
      </c>
      <c r="KX304">
        <v>0.68845730000000005</v>
      </c>
      <c r="KY304">
        <v>21.09404</v>
      </c>
      <c r="KZ304" s="1">
        <v>1.1889419999999999E-3</v>
      </c>
      <c r="LA304" s="1">
        <v>0.42212660000000002</v>
      </c>
      <c r="LB304">
        <v>0.68845279999999998</v>
      </c>
      <c r="LC304">
        <v>20.74042</v>
      </c>
      <c r="LD304" s="1">
        <v>1.150554E-3</v>
      </c>
      <c r="LE304" s="1">
        <v>0.40857130000000003</v>
      </c>
      <c r="LF304">
        <v>0.68844519999999998</v>
      </c>
      <c r="LG304">
        <v>20.11393</v>
      </c>
      <c r="LH304" s="1">
        <v>1.1100649999999999E-3</v>
      </c>
      <c r="LI304" s="1">
        <v>0.39423629999999998</v>
      </c>
      <c r="LJ304">
        <v>0.68846059999999998</v>
      </c>
      <c r="LK304">
        <v>19.722020000000001</v>
      </c>
      <c r="LL304" s="1">
        <v>1.0682249999999999E-3</v>
      </c>
      <c r="LM304" s="1">
        <v>0.37944549999999999</v>
      </c>
      <c r="LN304">
        <v>0.68843719999999997</v>
      </c>
      <c r="LO304">
        <v>19.766950000000001</v>
      </c>
      <c r="LP304" s="1">
        <v>1.0263200000000001E-3</v>
      </c>
      <c r="LQ304" s="1">
        <v>0.3646218</v>
      </c>
      <c r="LR304">
        <v>0.68845060000000002</v>
      </c>
      <c r="LS304">
        <v>20.82206</v>
      </c>
      <c r="LT304" s="1">
        <v>9.8540939999999994E-4</v>
      </c>
      <c r="LU304" s="1">
        <v>0.35008339999999999</v>
      </c>
      <c r="LV304">
        <v>0.68845730000000005</v>
      </c>
      <c r="LW304">
        <v>21.50412</v>
      </c>
      <c r="LX304" s="1">
        <v>9.4585990000000005E-4</v>
      </c>
      <c r="LY304" s="1">
        <v>0.33603080000000002</v>
      </c>
      <c r="LZ304">
        <v>0.68845069999999997</v>
      </c>
      <c r="MA304">
        <v>21.847290000000001</v>
      </c>
      <c r="MB304" s="1">
        <v>9.0798750000000003E-4</v>
      </c>
      <c r="MC304" s="1">
        <v>0.32256249999999997</v>
      </c>
      <c r="MD304">
        <v>0.6884422</v>
      </c>
      <c r="ME304">
        <v>22.279250000000001</v>
      </c>
      <c r="MF304" s="1">
        <v>8.7176249999999995E-4</v>
      </c>
      <c r="MG304" s="1">
        <v>0.30969069999999999</v>
      </c>
      <c r="MH304">
        <v>0.68845120000000004</v>
      </c>
      <c r="MI304">
        <v>22.018370000000001</v>
      </c>
      <c r="MJ304" s="1">
        <v>8.3725659999999997E-4</v>
      </c>
      <c r="MK304" s="1">
        <v>0.297429</v>
      </c>
      <c r="ML304">
        <v>0.68845809999999996</v>
      </c>
      <c r="MM304">
        <v>21.153960000000001</v>
      </c>
      <c r="MN304" s="1">
        <v>8.0440619999999998E-4</v>
      </c>
      <c r="MO304" s="1">
        <v>0.28573080000000001</v>
      </c>
      <c r="MP304">
        <v>0.68844799999999995</v>
      </c>
      <c r="MQ304">
        <v>20.71574</v>
      </c>
      <c r="MR304" s="1">
        <v>7.7289269999999998E-4</v>
      </c>
      <c r="MS304" s="1">
        <v>0.2745533</v>
      </c>
      <c r="MT304">
        <v>0.68841929999999996</v>
      </c>
      <c r="MU304">
        <v>20.595739999999999</v>
      </c>
      <c r="MV304" s="1">
        <v>7.4280609999999997E-4</v>
      </c>
      <c r="MW304" s="1">
        <v>0.26386389999999998</v>
      </c>
      <c r="MX304">
        <v>0.68841790000000003</v>
      </c>
      <c r="MY304">
        <v>21.421620000000001</v>
      </c>
      <c r="MZ304" s="1">
        <v>7.1402689999999997E-4</v>
      </c>
      <c r="NA304" s="1">
        <v>0.25362459999999998</v>
      </c>
      <c r="NB304">
        <v>0.68836620000000004</v>
      </c>
      <c r="NC304">
        <v>22.232240000000001</v>
      </c>
      <c r="ND304" s="1">
        <v>6.865059E-4</v>
      </c>
      <c r="NE304" s="1">
        <v>0.2438669</v>
      </c>
      <c r="NF304">
        <v>0.68831189999999998</v>
      </c>
      <c r="NG304">
        <v>22.643969999999999</v>
      </c>
      <c r="NH304" s="1">
        <v>6.6035970000000003E-4</v>
      </c>
      <c r="NI304" s="1">
        <v>0.2345854</v>
      </c>
      <c r="NJ304">
        <v>0.68825480000000006</v>
      </c>
      <c r="NK304">
        <v>22.954619999999998</v>
      </c>
      <c r="NL304" s="1">
        <v>6.3545569999999996E-4</v>
      </c>
      <c r="NM304" s="1">
        <v>0.22573019999999999</v>
      </c>
      <c r="NN304">
        <v>0.68813290000000005</v>
      </c>
      <c r="NO304">
        <v>22.566400000000002</v>
      </c>
      <c r="NP304" s="1">
        <v>6.1165830000000005E-4</v>
      </c>
      <c r="NQ304" s="1">
        <v>0.21728140000000001</v>
      </c>
      <c r="NR304">
        <v>0.68805380000000005</v>
      </c>
      <c r="NS304">
        <v>21.86721</v>
      </c>
      <c r="NT304" s="1">
        <v>5.8893140000000003E-4</v>
      </c>
      <c r="NU304" s="1">
        <v>0.20920910000000001</v>
      </c>
      <c r="NV304">
        <v>0.68791880000000005</v>
      </c>
      <c r="NW304">
        <v>21.453109999999999</v>
      </c>
      <c r="NX304" s="1">
        <v>5.67261E-4</v>
      </c>
      <c r="NY304" s="1">
        <v>0.20152239999999999</v>
      </c>
      <c r="NZ304">
        <v>0.68777849999999996</v>
      </c>
      <c r="OA304">
        <v>21.301670000000001</v>
      </c>
      <c r="OB304" s="1">
        <v>5.4662030000000004E-4</v>
      </c>
      <c r="OC304" s="1">
        <v>0.19420380000000001</v>
      </c>
      <c r="OD304">
        <v>0.68760449999999995</v>
      </c>
      <c r="OE304">
        <v>21.333929999999999</v>
      </c>
      <c r="OF304" s="1">
        <v>5.2703280000000003E-4</v>
      </c>
      <c r="OG304" s="1">
        <v>0.1872499</v>
      </c>
      <c r="OH304">
        <v>0.68743220000000005</v>
      </c>
      <c r="OI304">
        <v>21.905090000000001</v>
      </c>
      <c r="OJ304" s="1">
        <v>5.0833040000000001E-4</v>
      </c>
      <c r="OK304" s="1">
        <v>0.18063309999999999</v>
      </c>
    </row>
    <row r="305" spans="1:401" x14ac:dyDescent="0.35">
      <c r="A305">
        <v>311</v>
      </c>
      <c r="B305" t="s">
        <v>4</v>
      </c>
      <c r="C305" t="s">
        <v>181</v>
      </c>
      <c r="D305" t="s">
        <v>311</v>
      </c>
      <c r="E305">
        <v>963.45450000000005</v>
      </c>
      <c r="F305">
        <v>0.73010839999999999</v>
      </c>
      <c r="G305">
        <v>17.905360000000002</v>
      </c>
      <c r="H305">
        <v>0</v>
      </c>
      <c r="I305">
        <v>0</v>
      </c>
      <c r="J305">
        <v>0.72871649999999999</v>
      </c>
      <c r="K305">
        <v>17.60538</v>
      </c>
      <c r="L305">
        <v>0</v>
      </c>
      <c r="M305">
        <v>0</v>
      </c>
      <c r="N305">
        <v>0.72735110000000003</v>
      </c>
      <c r="O305">
        <v>18.009250000000002</v>
      </c>
      <c r="P305">
        <v>0</v>
      </c>
      <c r="Q305">
        <v>0</v>
      </c>
      <c r="R305">
        <v>0.72596850000000002</v>
      </c>
      <c r="S305">
        <v>18.220739999999999</v>
      </c>
      <c r="T305">
        <v>0</v>
      </c>
      <c r="U305">
        <v>0</v>
      </c>
      <c r="V305">
        <v>0.72456419999999999</v>
      </c>
      <c r="W305">
        <v>18.664619999999999</v>
      </c>
      <c r="X305">
        <v>0</v>
      </c>
      <c r="Y305">
        <v>0</v>
      </c>
      <c r="Z305">
        <v>0.72312690000000002</v>
      </c>
      <c r="AA305">
        <v>18.644870000000001</v>
      </c>
      <c r="AB305">
        <v>0</v>
      </c>
      <c r="AC305">
        <v>0</v>
      </c>
      <c r="AD305">
        <v>0.72163770000000005</v>
      </c>
      <c r="AE305">
        <v>18.438639999999999</v>
      </c>
      <c r="AF305">
        <v>0</v>
      </c>
      <c r="AG305">
        <v>0</v>
      </c>
      <c r="AH305">
        <v>0.72013990000000005</v>
      </c>
      <c r="AI305">
        <v>18.133379999999999</v>
      </c>
      <c r="AJ305">
        <v>0</v>
      </c>
      <c r="AK305">
        <v>0</v>
      </c>
      <c r="AL305">
        <v>0.71861109999999995</v>
      </c>
      <c r="AM305">
        <v>17.686150000000001</v>
      </c>
      <c r="AN305">
        <v>0</v>
      </c>
      <c r="AO305">
        <v>0</v>
      </c>
      <c r="AP305">
        <v>0.71703989999999995</v>
      </c>
      <c r="AQ305">
        <v>17.317730000000001</v>
      </c>
      <c r="AR305">
        <v>0</v>
      </c>
      <c r="AS305">
        <v>0</v>
      </c>
      <c r="AT305">
        <v>0.71541960000000004</v>
      </c>
      <c r="AU305">
        <v>17.606999999999999</v>
      </c>
      <c r="AV305">
        <v>0</v>
      </c>
      <c r="AW305">
        <v>0</v>
      </c>
      <c r="AX305">
        <v>0.71376309999999998</v>
      </c>
      <c r="AY305">
        <v>17.68723</v>
      </c>
      <c r="AZ305">
        <v>0</v>
      </c>
      <c r="BA305">
        <v>0</v>
      </c>
      <c r="BB305">
        <v>0.71214540000000004</v>
      </c>
      <c r="BC305">
        <v>17.770790000000002</v>
      </c>
      <c r="BD305">
        <v>0</v>
      </c>
      <c r="BE305">
        <v>0</v>
      </c>
      <c r="BF305">
        <v>0.71045709999999995</v>
      </c>
      <c r="BG305">
        <v>17.98199</v>
      </c>
      <c r="BH305">
        <v>0</v>
      </c>
      <c r="BI305">
        <v>0</v>
      </c>
      <c r="BJ305">
        <v>0.70878200000000002</v>
      </c>
      <c r="BK305">
        <v>17.739380000000001</v>
      </c>
      <c r="BL305">
        <v>0</v>
      </c>
      <c r="BM305">
        <v>0</v>
      </c>
      <c r="BN305">
        <v>0.70714160000000004</v>
      </c>
      <c r="BO305">
        <v>17.340820000000001</v>
      </c>
      <c r="BP305" s="1">
        <v>3.4160219999999999E-29</v>
      </c>
      <c r="BQ305" s="1">
        <v>1.167039E-26</v>
      </c>
      <c r="BR305">
        <v>0.70544929999999995</v>
      </c>
      <c r="BS305">
        <v>16.9238</v>
      </c>
      <c r="BT305" s="1">
        <v>5.3691329999999998E-22</v>
      </c>
      <c r="BU305" s="1">
        <v>1.6956190000000001E-19</v>
      </c>
      <c r="BV305">
        <v>0.70377500000000004</v>
      </c>
      <c r="BW305">
        <v>16.966259999999998</v>
      </c>
      <c r="BX305" s="1">
        <v>2.7217840000000001E-14</v>
      </c>
      <c r="BY305" s="1">
        <v>6.7758320000000002E-12</v>
      </c>
      <c r="BZ305">
        <v>0.70206789999999997</v>
      </c>
      <c r="CA305">
        <v>17.398309999999999</v>
      </c>
      <c r="CB305" s="1">
        <v>4.5174820000000001E-10</v>
      </c>
      <c r="CC305" s="1">
        <v>1.2032259999999999E-7</v>
      </c>
      <c r="CD305">
        <v>0.70039960000000001</v>
      </c>
      <c r="CE305">
        <v>18.06118</v>
      </c>
      <c r="CF305" s="1">
        <v>3.5889829999999999E-7</v>
      </c>
      <c r="CG305" s="1">
        <v>1.0036599999999999E-4</v>
      </c>
      <c r="CH305">
        <v>0.69869829999999999</v>
      </c>
      <c r="CI305">
        <v>18.592919999999999</v>
      </c>
      <c r="CJ305" s="1">
        <v>5.907501E-5</v>
      </c>
      <c r="CK305">
        <v>1.7137699999999999E-2</v>
      </c>
      <c r="CL305">
        <v>0.69688260000000002</v>
      </c>
      <c r="CM305">
        <v>18.623950000000001</v>
      </c>
      <c r="CN305" s="1">
        <v>3.1878010000000001E-3</v>
      </c>
      <c r="CO305">
        <v>0.95480180000000003</v>
      </c>
      <c r="CP305">
        <v>0.69499370000000005</v>
      </c>
      <c r="CQ305">
        <v>18.315829999999998</v>
      </c>
      <c r="CR305" s="1">
        <v>7.1866260000000001E-2</v>
      </c>
      <c r="CS305">
        <v>22.130240000000001</v>
      </c>
      <c r="CT305">
        <v>0.69301190000000001</v>
      </c>
      <c r="CU305">
        <v>17.97963</v>
      </c>
      <c r="CV305">
        <v>0.79008699999999998</v>
      </c>
      <c r="CW305">
        <v>249.61750000000001</v>
      </c>
      <c r="CX305">
        <v>0.69084670000000004</v>
      </c>
      <c r="CY305">
        <v>17.57638</v>
      </c>
      <c r="CZ305">
        <v>4.7495940000000001</v>
      </c>
      <c r="DA305">
        <v>1534.646</v>
      </c>
      <c r="DB305">
        <v>0.68887160000000003</v>
      </c>
      <c r="DC305">
        <v>17.643540000000002</v>
      </c>
      <c r="DD305">
        <v>17.024049999999999</v>
      </c>
      <c r="DE305">
        <v>5613.7619999999997</v>
      </c>
      <c r="DF305">
        <v>0.6868687</v>
      </c>
      <c r="DG305">
        <v>18.052769999999999</v>
      </c>
      <c r="DH305">
        <v>39.029170000000001</v>
      </c>
      <c r="DI305">
        <v>13112.67</v>
      </c>
      <c r="DJ305">
        <v>0.68460270000000001</v>
      </c>
      <c r="DK305">
        <v>18.303719999999998</v>
      </c>
      <c r="DL305">
        <v>60.739750000000001</v>
      </c>
      <c r="DM305">
        <v>20758.21</v>
      </c>
      <c r="DN305">
        <v>0.68191590000000002</v>
      </c>
      <c r="DO305">
        <v>18.577580000000001</v>
      </c>
      <c r="DP305">
        <v>67.567149999999998</v>
      </c>
      <c r="DQ305">
        <v>23451.42</v>
      </c>
      <c r="DR305">
        <v>0.67920820000000004</v>
      </c>
      <c r="DS305">
        <v>18.581859999999999</v>
      </c>
      <c r="DT305">
        <v>56.251330000000003</v>
      </c>
      <c r="DU305">
        <v>19812.41</v>
      </c>
      <c r="DV305">
        <v>0.67649409999999999</v>
      </c>
      <c r="DW305">
        <v>18.309629999999999</v>
      </c>
      <c r="DX305">
        <v>36.456789999999998</v>
      </c>
      <c r="DY305">
        <v>13008.38</v>
      </c>
      <c r="DZ305">
        <v>0.67374869999999998</v>
      </c>
      <c r="EA305">
        <v>18.048490000000001</v>
      </c>
      <c r="EB305">
        <v>19.07076</v>
      </c>
      <c r="EC305">
        <v>6885.8990000000003</v>
      </c>
      <c r="ED305">
        <v>0.67119709999999999</v>
      </c>
      <c r="EE305">
        <v>17.800989999999999</v>
      </c>
      <c r="EF305">
        <v>8.3308219999999995</v>
      </c>
      <c r="EG305">
        <v>3037.57</v>
      </c>
      <c r="EH305">
        <v>0.66829629999999995</v>
      </c>
      <c r="EI305">
        <v>17.86889</v>
      </c>
      <c r="EJ305">
        <v>3.132781</v>
      </c>
      <c r="EK305">
        <v>1151.634</v>
      </c>
      <c r="EL305">
        <v>0.66547299999999998</v>
      </c>
      <c r="EM305">
        <v>18.154450000000001</v>
      </c>
      <c r="EN305">
        <v>1.062351</v>
      </c>
      <c r="EO305">
        <v>392.62040000000002</v>
      </c>
      <c r="EP305">
        <v>0.66290000000000004</v>
      </c>
      <c r="EQ305">
        <v>18.48</v>
      </c>
      <c r="ER305" s="1">
        <v>0.35381000000000001</v>
      </c>
      <c r="ES305">
        <v>130.66030000000001</v>
      </c>
      <c r="ET305">
        <v>0.66020259999999997</v>
      </c>
      <c r="EU305">
        <v>18.692150000000002</v>
      </c>
      <c r="EV305" s="1">
        <v>0.13820959999999999</v>
      </c>
      <c r="EW305">
        <v>50.537199999999999</v>
      </c>
      <c r="EX305">
        <v>0.65679569999999998</v>
      </c>
      <c r="EY305">
        <v>18.476469999999999</v>
      </c>
      <c r="EZ305">
        <v>7.8571329999999995E-2</v>
      </c>
      <c r="FA305">
        <v>28.306270000000001</v>
      </c>
      <c r="FB305">
        <v>0.65319340000000004</v>
      </c>
      <c r="FC305">
        <v>18.129750000000001</v>
      </c>
      <c r="FD305" s="1">
        <v>6.3700770000000004E-2</v>
      </c>
      <c r="FE305" s="1">
        <v>22.77027</v>
      </c>
      <c r="FF305">
        <v>0.64973809999999999</v>
      </c>
      <c r="FG305">
        <v>17.889890000000001</v>
      </c>
      <c r="FH305" s="1">
        <v>6.0541659999999997E-2</v>
      </c>
      <c r="FI305" s="1">
        <v>21.638210000000001</v>
      </c>
      <c r="FJ305">
        <v>0.64626989999999995</v>
      </c>
      <c r="FK305">
        <v>17.77769</v>
      </c>
      <c r="FL305" s="1">
        <v>5.9625240000000003E-2</v>
      </c>
      <c r="FM305" s="1">
        <v>21.376059999999999</v>
      </c>
      <c r="FN305">
        <v>0.64300080000000004</v>
      </c>
      <c r="FO305">
        <v>18.489809999999999</v>
      </c>
      <c r="FP305" s="1">
        <v>5.8228469999999997E-2</v>
      </c>
      <c r="FQ305" s="1">
        <v>20.958130000000001</v>
      </c>
      <c r="FR305">
        <v>0.63997170000000003</v>
      </c>
      <c r="FS305">
        <v>19.024539999999998</v>
      </c>
      <c r="FT305" s="1">
        <v>5.5752780000000002E-2</v>
      </c>
      <c r="FU305" s="1">
        <v>20.147680000000001</v>
      </c>
      <c r="FV305">
        <v>0.63728850000000004</v>
      </c>
      <c r="FW305">
        <v>19.245889999999999</v>
      </c>
      <c r="FX305" s="1">
        <v>5.2385330000000001E-2</v>
      </c>
      <c r="FY305" s="1">
        <v>18.99916</v>
      </c>
      <c r="FZ305">
        <v>0.63500630000000002</v>
      </c>
      <c r="GA305">
        <v>19.233250000000002</v>
      </c>
      <c r="GB305" s="1">
        <v>4.8507000000000002E-2</v>
      </c>
      <c r="GC305" s="1">
        <v>17.645309999999998</v>
      </c>
      <c r="GD305">
        <v>0.63293980000000005</v>
      </c>
      <c r="GE305">
        <v>18.98968</v>
      </c>
      <c r="GF305" s="1">
        <v>4.4389419999999999E-2</v>
      </c>
      <c r="GG305" s="1">
        <v>16.191780000000001</v>
      </c>
      <c r="GH305">
        <v>0.63109320000000002</v>
      </c>
      <c r="GI305">
        <v>18.64808</v>
      </c>
      <c r="GJ305" s="1">
        <v>4.0201779999999999E-2</v>
      </c>
      <c r="GK305" s="1">
        <v>14.70187</v>
      </c>
      <c r="GL305">
        <v>0.62967890000000004</v>
      </c>
      <c r="GM305">
        <v>18.41611</v>
      </c>
      <c r="GN305" s="1">
        <v>3.6026469999999998E-2</v>
      </c>
      <c r="GO305" s="1">
        <v>13.203440000000001</v>
      </c>
      <c r="GP305">
        <v>0.62862850000000003</v>
      </c>
      <c r="GQ305">
        <v>18.443570000000001</v>
      </c>
      <c r="GR305" s="1">
        <v>3.1925349999999998E-2</v>
      </c>
      <c r="GS305" s="1">
        <v>11.721120000000001</v>
      </c>
      <c r="GT305">
        <v>0.62772799999999995</v>
      </c>
      <c r="GU305">
        <v>19.43197</v>
      </c>
      <c r="GV305" s="1">
        <v>2.7989549999999998E-2</v>
      </c>
      <c r="GW305" s="1">
        <v>10.293799999999999</v>
      </c>
      <c r="GX305">
        <v>0.62707880000000005</v>
      </c>
      <c r="GY305">
        <v>20.231560000000002</v>
      </c>
      <c r="GZ305" s="1">
        <v>2.4365339999999999E-2</v>
      </c>
      <c r="HA305" s="1">
        <v>8.9707100000000004</v>
      </c>
      <c r="HB305">
        <v>0.6266041</v>
      </c>
      <c r="HC305">
        <v>20.714939999999999</v>
      </c>
      <c r="HD305" s="1">
        <v>2.115245E-2</v>
      </c>
      <c r="HE305" s="1">
        <v>7.7934109999999999</v>
      </c>
      <c r="HF305">
        <v>0.62629389999999996</v>
      </c>
      <c r="HG305">
        <v>21.10868</v>
      </c>
      <c r="HH305" s="1">
        <v>1.8398879999999999E-2</v>
      </c>
      <c r="HI305" s="1">
        <v>6.7811570000000003</v>
      </c>
      <c r="HJ305">
        <v>0.62611779999999995</v>
      </c>
      <c r="HK305">
        <v>21.012350000000001</v>
      </c>
      <c r="HL305" s="1">
        <v>1.6071769999999999E-2</v>
      </c>
      <c r="HM305" s="1">
        <v>5.9243209999999999</v>
      </c>
      <c r="HN305">
        <v>0.62601150000000005</v>
      </c>
      <c r="HO305">
        <v>20.344280000000001</v>
      </c>
      <c r="HP305" s="1">
        <v>1.40784E-2</v>
      </c>
      <c r="HQ305" s="1">
        <v>5.1904320000000004</v>
      </c>
      <c r="HR305">
        <v>0.62597670000000005</v>
      </c>
      <c r="HS305">
        <v>19.890070000000001</v>
      </c>
      <c r="HT305" s="1">
        <v>1.2286149999999999E-2</v>
      </c>
      <c r="HU305" s="1">
        <v>4.5316799999999997</v>
      </c>
      <c r="HV305">
        <v>0.62602659999999999</v>
      </c>
      <c r="HW305">
        <v>19.713629999999998</v>
      </c>
      <c r="HX305" s="1">
        <v>1.0573859999999999E-2</v>
      </c>
      <c r="HY305" s="1">
        <v>3.9031440000000002</v>
      </c>
      <c r="HZ305">
        <v>0.62609300000000001</v>
      </c>
      <c r="IA305">
        <v>20.4636</v>
      </c>
      <c r="IB305" s="1">
        <v>8.8854450000000005E-3</v>
      </c>
      <c r="IC305" s="1">
        <v>3.2837079999999998</v>
      </c>
      <c r="ID305">
        <v>0.62619639999999999</v>
      </c>
      <c r="IE305">
        <v>21.454799999999999</v>
      </c>
      <c r="IF305" s="1">
        <v>7.2628479999999997E-3</v>
      </c>
      <c r="IG305" s="1">
        <v>2.686814</v>
      </c>
      <c r="IH305">
        <v>0.62628130000000004</v>
      </c>
      <c r="II305">
        <v>22.053719999999998</v>
      </c>
      <c r="IJ305" s="1">
        <v>5.804862E-3</v>
      </c>
      <c r="IK305" s="1">
        <v>2.1488860000000001</v>
      </c>
      <c r="IL305">
        <v>0.62640050000000003</v>
      </c>
      <c r="IM305">
        <v>22.400970000000001</v>
      </c>
      <c r="IN305" s="1">
        <v>4.6048900000000004E-3</v>
      </c>
      <c r="IO305" s="1">
        <v>1.7043219999999999</v>
      </c>
      <c r="IP305">
        <v>0.62650879999999998</v>
      </c>
      <c r="IQ305">
        <v>22.092310000000001</v>
      </c>
      <c r="IR305" s="1">
        <v>3.6968729999999998E-3</v>
      </c>
      <c r="IS305" s="1">
        <v>1.3667849999999999</v>
      </c>
      <c r="IT305">
        <v>0.6265868</v>
      </c>
      <c r="IU305">
        <v>21.434750000000001</v>
      </c>
      <c r="IV305" s="1">
        <v>3.0530240000000001E-3</v>
      </c>
      <c r="IW305" s="1">
        <v>1.127119</v>
      </c>
      <c r="IX305">
        <v>0.62665020000000005</v>
      </c>
      <c r="IY305">
        <v>21.09601</v>
      </c>
      <c r="IZ305" s="1">
        <v>2.6118140000000001E-3</v>
      </c>
      <c r="JA305" s="1">
        <v>0.96271980000000001</v>
      </c>
      <c r="JB305">
        <v>0.62672879999999997</v>
      </c>
      <c r="JC305">
        <v>21.025580000000001</v>
      </c>
      <c r="JD305" s="1">
        <v>2.3058760000000001E-3</v>
      </c>
      <c r="JE305" s="1">
        <v>0.84885370000000004</v>
      </c>
      <c r="JF305">
        <v>0.62677649999999996</v>
      </c>
      <c r="JG305">
        <v>21.506730000000001</v>
      </c>
      <c r="JH305" s="1">
        <v>2.0822499999999999E-3</v>
      </c>
      <c r="JI305" s="1">
        <v>0.76593169999999999</v>
      </c>
      <c r="JJ305">
        <v>0.62683920000000004</v>
      </c>
      <c r="JK305">
        <v>21.75545</v>
      </c>
      <c r="JL305" s="1">
        <v>1.9082909999999999E-3</v>
      </c>
      <c r="JM305" s="1">
        <v>0.70149669999999997</v>
      </c>
      <c r="JN305">
        <v>0.62685970000000002</v>
      </c>
      <c r="JO305">
        <v>21.90438</v>
      </c>
      <c r="JP305" s="1">
        <v>1.766323E-3</v>
      </c>
      <c r="JQ305" s="1">
        <v>0.64908940000000004</v>
      </c>
      <c r="JR305">
        <v>0.62688149999999998</v>
      </c>
      <c r="JS305">
        <v>21.615680000000001</v>
      </c>
      <c r="JT305" s="1">
        <v>1.648652E-3</v>
      </c>
      <c r="JU305" s="1">
        <v>0.60557660000000002</v>
      </c>
      <c r="JV305">
        <v>0.62688200000000005</v>
      </c>
      <c r="JW305">
        <v>21.07957</v>
      </c>
      <c r="JX305" s="1">
        <v>1.5502000000000001E-3</v>
      </c>
      <c r="JY305" s="1">
        <v>0.56927539999999999</v>
      </c>
      <c r="JZ305">
        <v>0.62692159999999997</v>
      </c>
      <c r="KA305">
        <v>20.666789999999999</v>
      </c>
      <c r="KB305" s="1">
        <v>1.468586E-3</v>
      </c>
      <c r="KC305" s="1">
        <v>0.5390895</v>
      </c>
      <c r="KD305">
        <v>0.62691730000000001</v>
      </c>
      <c r="KE305">
        <v>20.420929999999998</v>
      </c>
      <c r="KF305" s="1">
        <v>1.4011150000000001E-3</v>
      </c>
      <c r="KG305" s="1">
        <v>0.5141869</v>
      </c>
      <c r="KH305">
        <v>0.62692820000000005</v>
      </c>
      <c r="KI305">
        <v>20.29344</v>
      </c>
      <c r="KJ305" s="1">
        <v>1.3463069999999999E-3</v>
      </c>
      <c r="KK305" s="1">
        <v>0.4939344</v>
      </c>
      <c r="KL305">
        <v>0.62691470000000005</v>
      </c>
      <c r="KM305">
        <v>20.877179999999999</v>
      </c>
      <c r="KN305" s="1">
        <v>1.301822E-3</v>
      </c>
      <c r="KO305" s="1">
        <v>0.47749019999999998</v>
      </c>
      <c r="KP305">
        <v>0.62691390000000002</v>
      </c>
      <c r="KQ305">
        <v>21.067070000000001</v>
      </c>
      <c r="KR305" s="1">
        <v>1.2640290000000001E-3</v>
      </c>
      <c r="KS305" s="1">
        <v>0.46355669999999999</v>
      </c>
      <c r="KT305">
        <v>0.62693779999999999</v>
      </c>
      <c r="KU305">
        <v>21.097280000000001</v>
      </c>
      <c r="KV305" s="1">
        <v>1.2288360000000001E-3</v>
      </c>
      <c r="KW305" s="1">
        <v>0.45066479999999998</v>
      </c>
      <c r="KX305">
        <v>0.62691609999999998</v>
      </c>
      <c r="KY305">
        <v>21.121369999999999</v>
      </c>
      <c r="KZ305" s="1">
        <v>1.1930070000000001E-3</v>
      </c>
      <c r="LA305" s="1">
        <v>0.43757469999999998</v>
      </c>
      <c r="LB305">
        <v>0.62693149999999997</v>
      </c>
      <c r="LC305">
        <v>20.780449999999998</v>
      </c>
      <c r="LD305" s="1">
        <v>1.154888E-3</v>
      </c>
      <c r="LE305" s="1">
        <v>0.42364499999999999</v>
      </c>
      <c r="LF305">
        <v>0.62691790000000003</v>
      </c>
      <c r="LG305">
        <v>20.137619999999998</v>
      </c>
      <c r="LH305" s="1">
        <v>1.1146019999999999E-3</v>
      </c>
      <c r="LI305" s="1">
        <v>0.4088871</v>
      </c>
      <c r="LJ305">
        <v>0.62692349999999997</v>
      </c>
      <c r="LK305">
        <v>19.722370000000002</v>
      </c>
      <c r="LL305" s="1">
        <v>1.0728389999999999E-3</v>
      </c>
      <c r="LM305" s="1">
        <v>0.39362449999999999</v>
      </c>
      <c r="LN305">
        <v>0.62691719999999995</v>
      </c>
      <c r="LO305">
        <v>19.74466</v>
      </c>
      <c r="LP305" s="1">
        <v>1.030893E-3</v>
      </c>
      <c r="LQ305" s="1">
        <v>0.37828650000000003</v>
      </c>
      <c r="LR305">
        <v>0.62692650000000005</v>
      </c>
      <c r="LS305">
        <v>20.800249999999998</v>
      </c>
      <c r="LT305" s="1">
        <v>9.8985570000000001E-4</v>
      </c>
      <c r="LU305" s="1">
        <v>0.36322110000000002</v>
      </c>
      <c r="LV305">
        <v>0.62692950000000003</v>
      </c>
      <c r="LW305">
        <v>21.531929999999999</v>
      </c>
      <c r="LX305" s="1">
        <v>9.5013070000000001E-4</v>
      </c>
      <c r="LY305" s="1">
        <v>0.34864539999999999</v>
      </c>
      <c r="LZ305">
        <v>0.6269266</v>
      </c>
      <c r="MA305">
        <v>21.880289999999999</v>
      </c>
      <c r="MB305" s="1">
        <v>9.1208000000000001E-4</v>
      </c>
      <c r="MC305" s="1">
        <v>0.3346672</v>
      </c>
      <c r="MD305">
        <v>0.62692400000000004</v>
      </c>
      <c r="ME305">
        <v>22.311679999999999</v>
      </c>
      <c r="MF305" s="1">
        <v>8.7566589999999995E-4</v>
      </c>
      <c r="MG305" s="1">
        <v>0.32130389999999998</v>
      </c>
      <c r="MH305">
        <v>0.62692400000000004</v>
      </c>
      <c r="MI305">
        <v>22.07555</v>
      </c>
      <c r="MJ305" s="1">
        <v>8.4097220000000001E-4</v>
      </c>
      <c r="MK305" s="1">
        <v>0.30857509999999999</v>
      </c>
      <c r="ML305">
        <v>0.62692139999999996</v>
      </c>
      <c r="MM305">
        <v>21.188849999999999</v>
      </c>
      <c r="MN305" s="1">
        <v>8.0795550000000002E-4</v>
      </c>
      <c r="MO305" s="1">
        <v>0.29643190000000003</v>
      </c>
      <c r="MP305">
        <v>0.62690509999999999</v>
      </c>
      <c r="MQ305">
        <v>20.720140000000001</v>
      </c>
      <c r="MR305" s="1">
        <v>7.7628470000000005E-4</v>
      </c>
      <c r="MS305" s="1">
        <v>0.28483259999999999</v>
      </c>
      <c r="MT305">
        <v>0.62690120000000005</v>
      </c>
      <c r="MU305">
        <v>20.582529999999998</v>
      </c>
      <c r="MV305" s="1">
        <v>7.4605359999999998E-4</v>
      </c>
      <c r="MW305" s="1">
        <v>0.27373500000000001</v>
      </c>
      <c r="MX305">
        <v>0.62690559999999995</v>
      </c>
      <c r="MY305">
        <v>21.407789999999999</v>
      </c>
      <c r="MZ305" s="1">
        <v>7.1713739999999999E-4</v>
      </c>
      <c r="NA305" s="1">
        <v>0.26311489999999998</v>
      </c>
      <c r="NB305">
        <v>0.62686180000000002</v>
      </c>
      <c r="NC305">
        <v>22.245419999999999</v>
      </c>
      <c r="ND305" s="1">
        <v>6.8946179999999999E-4</v>
      </c>
      <c r="NE305" s="1">
        <v>0.25297979999999998</v>
      </c>
      <c r="NF305">
        <v>0.62681010000000004</v>
      </c>
      <c r="NG305">
        <v>22.67455</v>
      </c>
      <c r="NH305" s="1">
        <v>6.6317619999999998E-4</v>
      </c>
      <c r="NI305" s="1">
        <v>0.2433459</v>
      </c>
      <c r="NJ305">
        <v>0.62676779999999999</v>
      </c>
      <c r="NK305">
        <v>22.988389999999999</v>
      </c>
      <c r="NL305" s="1">
        <v>6.3814399999999999E-4</v>
      </c>
      <c r="NM305" s="1">
        <v>0.23415739999999999</v>
      </c>
      <c r="NN305">
        <v>0.6266853</v>
      </c>
      <c r="NO305">
        <v>22.616669999999999</v>
      </c>
      <c r="NP305" s="1">
        <v>6.1422509999999996E-4</v>
      </c>
      <c r="NQ305" s="1">
        <v>0.22538929999999999</v>
      </c>
      <c r="NR305">
        <v>0.62659509999999996</v>
      </c>
      <c r="NS305">
        <v>21.896239999999999</v>
      </c>
      <c r="NT305" s="1">
        <v>5.9137640000000004E-4</v>
      </c>
      <c r="NU305" s="1">
        <v>0.2170194</v>
      </c>
      <c r="NV305">
        <v>0.62647649999999999</v>
      </c>
      <c r="NW305">
        <v>21.457789999999999</v>
      </c>
      <c r="NX305" s="1">
        <v>5.6958449999999999E-4</v>
      </c>
      <c r="NY305" s="1">
        <v>0.20904049999999999</v>
      </c>
      <c r="NZ305">
        <v>0.62635549999999995</v>
      </c>
      <c r="OA305">
        <v>21.300599999999999</v>
      </c>
      <c r="OB305" s="1">
        <v>5.488356E-4</v>
      </c>
      <c r="OC305" s="1">
        <v>0.20145150000000001</v>
      </c>
      <c r="OD305">
        <v>0.62623470000000003</v>
      </c>
      <c r="OE305">
        <v>21.32977</v>
      </c>
      <c r="OF305" s="1">
        <v>5.2913769999999997E-4</v>
      </c>
      <c r="OG305" s="1">
        <v>0.1942372</v>
      </c>
      <c r="OH305">
        <v>0.62609369999999998</v>
      </c>
      <c r="OI305">
        <v>21.90363</v>
      </c>
      <c r="OJ305" s="1">
        <v>5.1033139999999996E-4</v>
      </c>
      <c r="OK305" s="1">
        <v>0.1873755</v>
      </c>
    </row>
    <row r="306" spans="1:401" x14ac:dyDescent="0.35">
      <c r="A306">
        <v>312</v>
      </c>
      <c r="B306" t="s">
        <v>4</v>
      </c>
      <c r="C306" t="s">
        <v>181</v>
      </c>
      <c r="D306" t="s">
        <v>312</v>
      </c>
      <c r="E306">
        <v>866.82979999999998</v>
      </c>
      <c r="F306">
        <v>1.0918490000000001</v>
      </c>
      <c r="G306">
        <v>17.93675</v>
      </c>
      <c r="H306">
        <v>0</v>
      </c>
      <c r="I306">
        <v>0</v>
      </c>
      <c r="J306">
        <v>1.0897239999999999</v>
      </c>
      <c r="K306">
        <v>17.626000000000001</v>
      </c>
      <c r="L306">
        <v>0</v>
      </c>
      <c r="M306">
        <v>0</v>
      </c>
      <c r="N306">
        <v>1.087677</v>
      </c>
      <c r="O306">
        <v>18.005369999999999</v>
      </c>
      <c r="P306">
        <v>0</v>
      </c>
      <c r="Q306">
        <v>0</v>
      </c>
      <c r="R306">
        <v>1.0855539999999999</v>
      </c>
      <c r="S306">
        <v>18.229009999999999</v>
      </c>
      <c r="T306">
        <v>0</v>
      </c>
      <c r="U306">
        <v>0</v>
      </c>
      <c r="V306">
        <v>1.0834239999999999</v>
      </c>
      <c r="W306">
        <v>18.64892</v>
      </c>
      <c r="X306">
        <v>0</v>
      </c>
      <c r="Y306">
        <v>0</v>
      </c>
      <c r="Z306">
        <v>1.0812299999999999</v>
      </c>
      <c r="AA306">
        <v>18.65401</v>
      </c>
      <c r="AB306">
        <v>0</v>
      </c>
      <c r="AC306">
        <v>0</v>
      </c>
      <c r="AD306">
        <v>1.0790090000000001</v>
      </c>
      <c r="AE306">
        <v>18.453140000000001</v>
      </c>
      <c r="AF306">
        <v>0</v>
      </c>
      <c r="AG306">
        <v>0</v>
      </c>
      <c r="AH306">
        <v>1.0767720000000001</v>
      </c>
      <c r="AI306">
        <v>18.161390000000001</v>
      </c>
      <c r="AJ306">
        <v>0</v>
      </c>
      <c r="AK306">
        <v>0</v>
      </c>
      <c r="AL306">
        <v>1.074487</v>
      </c>
      <c r="AM306">
        <v>17.723299999999998</v>
      </c>
      <c r="AN306">
        <v>0</v>
      </c>
      <c r="AO306">
        <v>0</v>
      </c>
      <c r="AP306">
        <v>1.072103</v>
      </c>
      <c r="AQ306">
        <v>17.346640000000001</v>
      </c>
      <c r="AR306">
        <v>0</v>
      </c>
      <c r="AS306">
        <v>0</v>
      </c>
      <c r="AT306">
        <v>1.0696650000000001</v>
      </c>
      <c r="AU306">
        <v>17.606960000000001</v>
      </c>
      <c r="AV306">
        <v>0</v>
      </c>
      <c r="AW306">
        <v>0</v>
      </c>
      <c r="AX306">
        <v>1.0671649999999999</v>
      </c>
      <c r="AY306">
        <v>17.695499999999999</v>
      </c>
      <c r="AZ306">
        <v>0</v>
      </c>
      <c r="BA306">
        <v>0</v>
      </c>
      <c r="BB306">
        <v>1.064748</v>
      </c>
      <c r="BC306">
        <v>17.766300000000001</v>
      </c>
      <c r="BD306">
        <v>0</v>
      </c>
      <c r="BE306">
        <v>0</v>
      </c>
      <c r="BF306">
        <v>1.062228</v>
      </c>
      <c r="BG306">
        <v>17.977830000000001</v>
      </c>
      <c r="BH306">
        <v>0</v>
      </c>
      <c r="BI306">
        <v>0</v>
      </c>
      <c r="BJ306">
        <v>1.059698</v>
      </c>
      <c r="BK306">
        <v>17.756640000000001</v>
      </c>
      <c r="BL306">
        <v>0</v>
      </c>
      <c r="BM306">
        <v>0</v>
      </c>
      <c r="BN306">
        <v>1.0572440000000001</v>
      </c>
      <c r="BO306">
        <v>17.36262</v>
      </c>
      <c r="BP306" s="1">
        <v>3.8705079999999997E-30</v>
      </c>
      <c r="BQ306" s="1">
        <v>1.107525E-27</v>
      </c>
      <c r="BR306">
        <v>1.054721</v>
      </c>
      <c r="BS306">
        <v>16.951640000000001</v>
      </c>
      <c r="BT306" s="1">
        <v>4.0285809999999998E-22</v>
      </c>
      <c r="BU306" s="1">
        <v>9.5472909999999997E-20</v>
      </c>
      <c r="BV306">
        <v>1.0521879999999999</v>
      </c>
      <c r="BW306">
        <v>16.981169999999999</v>
      </c>
      <c r="BX306" s="1">
        <v>1.0582749999999999E-14</v>
      </c>
      <c r="BY306" s="1">
        <v>2.0237719999999999E-12</v>
      </c>
      <c r="BZ306">
        <v>1.0496620000000001</v>
      </c>
      <c r="CA306">
        <v>17.403919999999999</v>
      </c>
      <c r="CB306" s="1">
        <v>2.4661729999999999E-10</v>
      </c>
      <c r="CC306" s="1">
        <v>5.2722920000000003E-8</v>
      </c>
      <c r="CD306">
        <v>1.0471349999999999</v>
      </c>
      <c r="CE306">
        <v>18.061579999999999</v>
      </c>
      <c r="CF306" s="1">
        <v>2.240266E-7</v>
      </c>
      <c r="CG306" s="1">
        <v>5.081848E-5</v>
      </c>
      <c r="CH306">
        <v>1.0445709999999999</v>
      </c>
      <c r="CI306">
        <v>18.591329999999999</v>
      </c>
      <c r="CJ306" s="1">
        <v>4.046123E-5</v>
      </c>
      <c r="CK306" s="1">
        <v>9.5778990000000008E-3</v>
      </c>
      <c r="CL306">
        <v>1.041901</v>
      </c>
      <c r="CM306">
        <v>18.63231</v>
      </c>
      <c r="CN306" s="1">
        <v>2.3497230000000002E-3</v>
      </c>
      <c r="CO306">
        <v>0.57672959999999995</v>
      </c>
      <c r="CP306">
        <v>1.0390870000000001</v>
      </c>
      <c r="CQ306">
        <v>18.326589999999999</v>
      </c>
      <c r="CR306" s="1">
        <v>5.6353130000000001E-2</v>
      </c>
      <c r="CS306">
        <v>14.27056</v>
      </c>
      <c r="CT306">
        <v>1.0360929999999999</v>
      </c>
      <c r="CU306">
        <v>17.99924</v>
      </c>
      <c r="CV306">
        <v>0.65368329999999997</v>
      </c>
      <c r="CW306">
        <v>170.36760000000001</v>
      </c>
      <c r="CX306">
        <v>1.0328790000000001</v>
      </c>
      <c r="CY306">
        <v>17.61129</v>
      </c>
      <c r="CZ306">
        <v>4.1201379999999999</v>
      </c>
      <c r="DA306">
        <v>1101.2909999999999</v>
      </c>
      <c r="DB306">
        <v>1.0292209999999999</v>
      </c>
      <c r="DC306">
        <v>17.668620000000001</v>
      </c>
      <c r="DD306">
        <v>15.404299999999999</v>
      </c>
      <c r="DE306">
        <v>4214.7659999999996</v>
      </c>
      <c r="DF306">
        <v>1.024554</v>
      </c>
      <c r="DG306">
        <v>18.074580000000001</v>
      </c>
      <c r="DH306">
        <v>36.67454</v>
      </c>
      <c r="DI306">
        <v>10259.34</v>
      </c>
      <c r="DJ306">
        <v>1.0193110000000001</v>
      </c>
      <c r="DK306">
        <v>18.32565</v>
      </c>
      <c r="DL306">
        <v>59.039299999999997</v>
      </c>
      <c r="DM306">
        <v>16859</v>
      </c>
      <c r="DN306">
        <v>1.0134609999999999</v>
      </c>
      <c r="DO306">
        <v>18.578420000000001</v>
      </c>
      <c r="DP306">
        <v>67.6815</v>
      </c>
      <c r="DQ306">
        <v>19705.400000000001</v>
      </c>
      <c r="DR306">
        <v>1.0073970000000001</v>
      </c>
      <c r="DS306">
        <v>18.585360000000001</v>
      </c>
      <c r="DT306">
        <v>57.902970000000003</v>
      </c>
      <c r="DU306">
        <v>17155.830000000002</v>
      </c>
      <c r="DV306">
        <v>1.0011030000000001</v>
      </c>
      <c r="DW306">
        <v>18.309619999999999</v>
      </c>
      <c r="DX306">
        <v>38.438949999999998</v>
      </c>
      <c r="DY306">
        <v>11577.05</v>
      </c>
      <c r="DZ306">
        <v>0.99465110000000001</v>
      </c>
      <c r="EA306">
        <v>18.042339999999999</v>
      </c>
      <c r="EB306">
        <v>20.538399999999999</v>
      </c>
      <c r="EC306">
        <v>6280.5789999999997</v>
      </c>
      <c r="ED306">
        <v>0.98843610000000004</v>
      </c>
      <c r="EE306">
        <v>17.805489999999999</v>
      </c>
      <c r="EF306">
        <v>9.1380990000000004</v>
      </c>
      <c r="EG306">
        <v>2831.3020000000001</v>
      </c>
      <c r="EH306">
        <v>0.98157439999999996</v>
      </c>
      <c r="EI306">
        <v>17.87181</v>
      </c>
      <c r="EJ306">
        <v>3.48698</v>
      </c>
      <c r="EK306">
        <v>1094.9069999999999</v>
      </c>
      <c r="EL306">
        <v>0.97462099999999996</v>
      </c>
      <c r="EM306">
        <v>18.161860000000001</v>
      </c>
      <c r="EN306">
        <v>1.192823</v>
      </c>
      <c r="EO306">
        <v>378.6687</v>
      </c>
      <c r="EP306">
        <v>0.96802429999999995</v>
      </c>
      <c r="EQ306">
        <v>18.495609999999999</v>
      </c>
      <c r="ER306" s="1">
        <v>0.39582319999999999</v>
      </c>
      <c r="ES306">
        <v>126.1623</v>
      </c>
      <c r="ET306">
        <v>0.96058169999999998</v>
      </c>
      <c r="EU306">
        <v>18.710850000000001</v>
      </c>
      <c r="EV306" s="1">
        <v>0.15040200000000001</v>
      </c>
      <c r="EW306">
        <v>47.467790000000001</v>
      </c>
      <c r="EX306">
        <v>0.95246600000000003</v>
      </c>
      <c r="EY306">
        <v>18.492799999999999</v>
      </c>
      <c r="EZ306">
        <v>8.1801100000000002E-2</v>
      </c>
      <c r="FA306">
        <v>25.299610000000001</v>
      </c>
      <c r="FB306">
        <v>0.94428250000000002</v>
      </c>
      <c r="FC306">
        <v>18.128630000000001</v>
      </c>
      <c r="FD306" s="1">
        <v>6.4447439999999995E-2</v>
      </c>
      <c r="FE306" s="1">
        <v>19.681509999999999</v>
      </c>
      <c r="FF306">
        <v>0.93642950000000003</v>
      </c>
      <c r="FG306">
        <v>17.878160000000001</v>
      </c>
      <c r="FH306" s="1">
        <v>6.068544E-2</v>
      </c>
      <c r="FI306" s="1">
        <v>18.5105</v>
      </c>
      <c r="FJ306">
        <v>0.92850460000000001</v>
      </c>
      <c r="FK306">
        <v>17.75844</v>
      </c>
      <c r="FL306" s="1">
        <v>5.970545E-2</v>
      </c>
      <c r="FM306" s="1">
        <v>18.28886</v>
      </c>
      <c r="FN306">
        <v>0.92098210000000003</v>
      </c>
      <c r="FO306">
        <v>18.452030000000001</v>
      </c>
      <c r="FP306" s="1">
        <v>5.8409610000000001E-2</v>
      </c>
      <c r="FQ306" s="1">
        <v>17.993770000000001</v>
      </c>
      <c r="FR306">
        <v>0.91377180000000002</v>
      </c>
      <c r="FS306">
        <v>19.032139999999998</v>
      </c>
      <c r="FT306" s="1">
        <v>5.6048300000000002E-2</v>
      </c>
      <c r="FU306" s="1">
        <v>17.371130000000001</v>
      </c>
      <c r="FV306">
        <v>0.90711799999999998</v>
      </c>
      <c r="FW306">
        <v>19.267309999999998</v>
      </c>
      <c r="FX306" s="1">
        <v>5.2758800000000002E-2</v>
      </c>
      <c r="FY306" s="1">
        <v>16.445329999999998</v>
      </c>
      <c r="FZ306">
        <v>0.90123299999999995</v>
      </c>
      <c r="GA306">
        <v>19.25065</v>
      </c>
      <c r="GB306" s="1">
        <v>4.8923660000000001E-2</v>
      </c>
      <c r="GC306" s="1">
        <v>15.32526</v>
      </c>
      <c r="GD306">
        <v>0.89590539999999996</v>
      </c>
      <c r="GE306">
        <v>19.00545</v>
      </c>
      <c r="GF306" s="1">
        <v>4.4823960000000003E-2</v>
      </c>
      <c r="GG306" s="1">
        <v>14.104559999999999</v>
      </c>
      <c r="GH306">
        <v>0.89106300000000005</v>
      </c>
      <c r="GI306">
        <v>18.650020000000001</v>
      </c>
      <c r="GJ306" s="1">
        <v>4.0640780000000001E-2</v>
      </c>
      <c r="GK306" s="1">
        <v>12.84207</v>
      </c>
      <c r="GL306">
        <v>0.88697809999999999</v>
      </c>
      <c r="GM306">
        <v>18.404199999999999</v>
      </c>
      <c r="GN306" s="1">
        <v>3.6464120000000003E-2</v>
      </c>
      <c r="GO306" s="1">
        <v>11.565810000000001</v>
      </c>
      <c r="GP306">
        <v>0.88331170000000003</v>
      </c>
      <c r="GQ306">
        <v>18.411349999999999</v>
      </c>
      <c r="GR306" s="1">
        <v>3.2353739999999999E-2</v>
      </c>
      <c r="GS306" s="1">
        <v>10.29612</v>
      </c>
      <c r="GT306">
        <v>0.88031780000000004</v>
      </c>
      <c r="GU306">
        <v>19.376069999999999</v>
      </c>
      <c r="GV306" s="1">
        <v>2.8394909999999999E-2</v>
      </c>
      <c r="GW306" s="1">
        <v>9.063599</v>
      </c>
      <c r="GX306">
        <v>0.87796099999999999</v>
      </c>
      <c r="GY306">
        <v>20.225280000000001</v>
      </c>
      <c r="GZ306" s="1">
        <v>2.4733640000000001E-2</v>
      </c>
      <c r="HA306" s="1">
        <v>7.9121240000000004</v>
      </c>
      <c r="HB306">
        <v>0.87613830000000004</v>
      </c>
      <c r="HC306">
        <v>20.733059999999998</v>
      </c>
      <c r="HD306" s="1">
        <v>2.1474389999999999E-2</v>
      </c>
      <c r="HE306" s="1">
        <v>6.8806419999999999</v>
      </c>
      <c r="HF306">
        <v>0.87479799999999996</v>
      </c>
      <c r="HG306">
        <v>21.13212</v>
      </c>
      <c r="HH306" s="1">
        <v>1.8672660000000001E-2</v>
      </c>
      <c r="HI306" s="1">
        <v>5.9884870000000001</v>
      </c>
      <c r="HJ306">
        <v>0.87385199999999996</v>
      </c>
      <c r="HK306">
        <v>21.06691</v>
      </c>
      <c r="HL306" s="1">
        <v>1.6303439999999999E-2</v>
      </c>
      <c r="HM306" s="1">
        <v>5.2313850000000004</v>
      </c>
      <c r="HN306">
        <v>0.8732029</v>
      </c>
      <c r="HO306">
        <v>20.392620000000001</v>
      </c>
      <c r="HP306" s="1">
        <v>1.4279790000000001E-2</v>
      </c>
      <c r="HQ306" s="1">
        <v>4.5840649999999998</v>
      </c>
      <c r="HR306">
        <v>0.87283319999999998</v>
      </c>
      <c r="HS306">
        <v>19.899329999999999</v>
      </c>
      <c r="HT306" s="1">
        <v>1.2471899999999999E-2</v>
      </c>
      <c r="HU306" s="1">
        <v>4.0069419999999996</v>
      </c>
      <c r="HV306">
        <v>0.87268400000000002</v>
      </c>
      <c r="HW306">
        <v>19.69923</v>
      </c>
      <c r="HX306" s="1">
        <v>1.075512E-2</v>
      </c>
      <c r="HY306" s="1">
        <v>3.4600979999999999</v>
      </c>
      <c r="HZ306">
        <v>0.87268049999999997</v>
      </c>
      <c r="IA306">
        <v>20.417439999999999</v>
      </c>
      <c r="IB306" s="1">
        <v>9.0639120000000004E-3</v>
      </c>
      <c r="IC306" s="1">
        <v>2.9217420000000001</v>
      </c>
      <c r="ID306">
        <v>0.87277229999999995</v>
      </c>
      <c r="IE306">
        <v>21.437169999999998</v>
      </c>
      <c r="IF306" s="1">
        <v>7.4304419999999998E-3</v>
      </c>
      <c r="IG306" s="1">
        <v>2.39975</v>
      </c>
      <c r="IH306">
        <v>0.87295699999999998</v>
      </c>
      <c r="II306">
        <v>22.084790000000002</v>
      </c>
      <c r="IJ306" s="1">
        <v>5.9503869999999997E-3</v>
      </c>
      <c r="IK306" s="1">
        <v>1.924269</v>
      </c>
      <c r="IL306">
        <v>0.87316059999999995</v>
      </c>
      <c r="IM306">
        <v>22.4438</v>
      </c>
      <c r="IN306" s="1">
        <v>4.720325E-3</v>
      </c>
      <c r="IO306" s="1">
        <v>1.52643</v>
      </c>
      <c r="IP306">
        <v>0.87340609999999996</v>
      </c>
      <c r="IQ306">
        <v>22.163430000000002</v>
      </c>
      <c r="IR306" s="1">
        <v>3.7814839999999999E-3</v>
      </c>
      <c r="IS306" s="1">
        <v>1.2209779999999999</v>
      </c>
      <c r="IT306">
        <v>0.87361820000000001</v>
      </c>
      <c r="IU306">
        <v>21.478919999999999</v>
      </c>
      <c r="IV306" s="1">
        <v>3.111754E-3</v>
      </c>
      <c r="IW306" s="1">
        <v>1.0023489999999999</v>
      </c>
      <c r="IX306">
        <v>0.87381180000000003</v>
      </c>
      <c r="IY306">
        <v>21.09862</v>
      </c>
      <c r="IZ306" s="1">
        <v>2.6519289999999999E-3</v>
      </c>
      <c r="JA306" s="1">
        <v>0.85193569999999996</v>
      </c>
      <c r="JB306">
        <v>0.87400359999999999</v>
      </c>
      <c r="JC306">
        <v>21.011119999999998</v>
      </c>
      <c r="JD306" s="1">
        <v>2.3342010000000002E-3</v>
      </c>
      <c r="JE306" s="1">
        <v>0.74818479999999998</v>
      </c>
      <c r="JF306">
        <v>0.87415989999999999</v>
      </c>
      <c r="JG306">
        <v>21.472570000000001</v>
      </c>
      <c r="JH306" s="1">
        <v>2.103499E-3</v>
      </c>
      <c r="JI306" s="1">
        <v>0.67324490000000003</v>
      </c>
      <c r="JJ306">
        <v>0.87426919999999997</v>
      </c>
      <c r="JK306">
        <v>21.770299999999999</v>
      </c>
      <c r="JL306" s="1">
        <v>1.925258E-3</v>
      </c>
      <c r="JM306" s="1">
        <v>0.61553950000000002</v>
      </c>
      <c r="JN306">
        <v>0.87439520000000004</v>
      </c>
      <c r="JO306">
        <v>21.932980000000001</v>
      </c>
      <c r="JP306" s="1">
        <v>1.780298E-3</v>
      </c>
      <c r="JQ306" s="1">
        <v>0.56881729999999997</v>
      </c>
      <c r="JR306">
        <v>0.87448420000000004</v>
      </c>
      <c r="JS306">
        <v>21.66788</v>
      </c>
      <c r="JT306" s="1">
        <v>1.6603029999999999E-3</v>
      </c>
      <c r="JU306" s="1">
        <v>0.53009969999999995</v>
      </c>
      <c r="JV306">
        <v>0.87453040000000004</v>
      </c>
      <c r="JW306">
        <v>21.12387</v>
      </c>
      <c r="JX306" s="1">
        <v>1.559918E-3</v>
      </c>
      <c r="JY306" s="1">
        <v>0.49780570000000002</v>
      </c>
      <c r="JZ306">
        <v>0.87459699999999996</v>
      </c>
      <c r="KA306">
        <v>20.685400000000001</v>
      </c>
      <c r="KB306" s="1">
        <v>1.4766390000000001E-3</v>
      </c>
      <c r="KC306" s="1">
        <v>0.47093879999999999</v>
      </c>
      <c r="KD306">
        <v>0.87461500000000003</v>
      </c>
      <c r="KE306">
        <v>20.423079999999999</v>
      </c>
      <c r="KF306" s="1">
        <v>1.4077149999999999E-3</v>
      </c>
      <c r="KG306" s="1">
        <v>0.44874239999999999</v>
      </c>
      <c r="KH306">
        <v>0.87464390000000003</v>
      </c>
      <c r="KI306">
        <v>20.284369999999999</v>
      </c>
      <c r="KJ306" s="1">
        <v>1.3516450000000001E-3</v>
      </c>
      <c r="KK306" s="1">
        <v>0.43065330000000002</v>
      </c>
      <c r="KL306">
        <v>0.87466350000000004</v>
      </c>
      <c r="KM306">
        <v>20.834019999999999</v>
      </c>
      <c r="KN306" s="1">
        <v>1.306209E-3</v>
      </c>
      <c r="KO306" s="1">
        <v>0.41599069999999999</v>
      </c>
      <c r="KP306">
        <v>0.8746758</v>
      </c>
      <c r="KQ306">
        <v>21.085799999999999</v>
      </c>
      <c r="KR306" s="1">
        <v>1.2678710000000001E-3</v>
      </c>
      <c r="KS306" s="1">
        <v>0.40366960000000002</v>
      </c>
      <c r="KT306">
        <v>0.87468020000000002</v>
      </c>
      <c r="KU306">
        <v>21.12049</v>
      </c>
      <c r="KV306" s="1">
        <v>1.232564E-3</v>
      </c>
      <c r="KW306" s="1">
        <v>0.39243840000000002</v>
      </c>
      <c r="KX306">
        <v>0.87468029999999997</v>
      </c>
      <c r="KY306">
        <v>21.157430000000002</v>
      </c>
      <c r="KZ306" s="1">
        <v>1.196899E-3</v>
      </c>
      <c r="LA306" s="1">
        <v>0.38113789999999997</v>
      </c>
      <c r="LB306">
        <v>0.87468380000000001</v>
      </c>
      <c r="LC306">
        <v>20.839950000000002</v>
      </c>
      <c r="LD306" s="1">
        <v>1.1590470000000001E-3</v>
      </c>
      <c r="LE306" s="1">
        <v>0.36915910000000002</v>
      </c>
      <c r="LF306">
        <v>0.87469450000000004</v>
      </c>
      <c r="LG306">
        <v>20.182960000000001</v>
      </c>
      <c r="LH306" s="1">
        <v>1.118979E-3</v>
      </c>
      <c r="LI306" s="1">
        <v>0.3564406</v>
      </c>
      <c r="LJ306">
        <v>0.87470809999999999</v>
      </c>
      <c r="LK306">
        <v>19.730920000000001</v>
      </c>
      <c r="LL306" s="1">
        <v>1.077302E-3</v>
      </c>
      <c r="LM306" s="1">
        <v>0.3432384</v>
      </c>
      <c r="LN306">
        <v>0.87470170000000003</v>
      </c>
      <c r="LO306">
        <v>19.71566</v>
      </c>
      <c r="LP306" s="1">
        <v>1.0353300000000001E-3</v>
      </c>
      <c r="LQ306" s="1">
        <v>0.3299221</v>
      </c>
      <c r="LR306">
        <v>0.87471259999999995</v>
      </c>
      <c r="LS306">
        <v>20.74962</v>
      </c>
      <c r="LT306" s="1">
        <v>9.9417670000000007E-4</v>
      </c>
      <c r="LU306" s="1">
        <v>0.31681090000000001</v>
      </c>
      <c r="LV306">
        <v>0.87470079999999995</v>
      </c>
      <c r="LW306">
        <v>21.552289999999999</v>
      </c>
      <c r="LX306" s="1">
        <v>9.542792E-4</v>
      </c>
      <c r="LY306" s="1">
        <v>0.30410559999999998</v>
      </c>
      <c r="LZ306">
        <v>0.87471169999999998</v>
      </c>
      <c r="MA306">
        <v>21.918220000000002</v>
      </c>
      <c r="MB306" s="1">
        <v>9.1606119999999998E-4</v>
      </c>
      <c r="MC306" s="1">
        <v>0.29191010000000001</v>
      </c>
      <c r="MD306">
        <v>0.8747047</v>
      </c>
      <c r="ME306">
        <v>22.346820000000001</v>
      </c>
      <c r="MF306" s="1">
        <v>8.7946610000000001E-4</v>
      </c>
      <c r="MG306" s="1">
        <v>0.28024900000000003</v>
      </c>
      <c r="MH306">
        <v>0.87469110000000005</v>
      </c>
      <c r="MI306">
        <v>22.154029999999999</v>
      </c>
      <c r="MJ306" s="1">
        <v>8.445805E-4</v>
      </c>
      <c r="MK306" s="1">
        <v>0.26912900000000001</v>
      </c>
      <c r="ML306">
        <v>0.87470499999999995</v>
      </c>
      <c r="MM306">
        <v>21.253350000000001</v>
      </c>
      <c r="MN306" s="1">
        <v>8.1140789999999997E-4</v>
      </c>
      <c r="MO306" s="1">
        <v>0.2585288</v>
      </c>
      <c r="MP306">
        <v>0.87468210000000002</v>
      </c>
      <c r="MQ306">
        <v>20.734059999999999</v>
      </c>
      <c r="MR306" s="1">
        <v>7.7958949999999997E-4</v>
      </c>
      <c r="MS306" s="1">
        <v>0.24840690000000001</v>
      </c>
      <c r="MT306">
        <v>0.87467130000000004</v>
      </c>
      <c r="MU306">
        <v>20.567489999999999</v>
      </c>
      <c r="MV306" s="1">
        <v>7.4921350000000005E-4</v>
      </c>
      <c r="MW306" s="1">
        <v>0.23872499999999999</v>
      </c>
      <c r="MX306">
        <v>0.87461869999999997</v>
      </c>
      <c r="MY306">
        <v>21.3734</v>
      </c>
      <c r="MZ306" s="1">
        <v>7.2015950000000001E-4</v>
      </c>
      <c r="NA306" s="1">
        <v>0.22946030000000001</v>
      </c>
      <c r="NB306">
        <v>0.87457660000000004</v>
      </c>
      <c r="NC306">
        <v>22.244409999999998</v>
      </c>
      <c r="ND306" s="1">
        <v>6.9234560000000001E-4</v>
      </c>
      <c r="NE306" s="1">
        <v>0.22061539999999999</v>
      </c>
      <c r="NF306">
        <v>0.87447549999999996</v>
      </c>
      <c r="NG306">
        <v>22.706890000000001</v>
      </c>
      <c r="NH306" s="1">
        <v>6.6591640000000004E-4</v>
      </c>
      <c r="NI306" s="1">
        <v>0.2122028</v>
      </c>
      <c r="NJ306">
        <v>0.87436270000000005</v>
      </c>
      <c r="NK306">
        <v>23.025459999999999</v>
      </c>
      <c r="NL306" s="1">
        <v>6.4075760000000003E-4</v>
      </c>
      <c r="NM306" s="1">
        <v>0.2041858</v>
      </c>
      <c r="NN306">
        <v>0.87418359999999995</v>
      </c>
      <c r="NO306">
        <v>22.689679999999999</v>
      </c>
      <c r="NP306" s="1">
        <v>6.1672159999999997E-4</v>
      </c>
      <c r="NQ306" s="1">
        <v>0.1965372</v>
      </c>
      <c r="NR306">
        <v>0.87396949999999995</v>
      </c>
      <c r="NS306">
        <v>21.94885</v>
      </c>
      <c r="NT306" s="1">
        <v>5.937529E-4</v>
      </c>
      <c r="NU306" s="1">
        <v>0.18923670000000001</v>
      </c>
      <c r="NV306">
        <v>0.87375740000000002</v>
      </c>
      <c r="NW306">
        <v>21.472860000000001</v>
      </c>
      <c r="NX306" s="1">
        <v>5.7185030000000004E-4</v>
      </c>
      <c r="NY306" s="1">
        <v>0.18227989999999999</v>
      </c>
      <c r="NZ306">
        <v>0.87346939999999995</v>
      </c>
      <c r="OA306">
        <v>21.30115</v>
      </c>
      <c r="OB306" s="1">
        <v>5.5099269999999995E-4</v>
      </c>
      <c r="OC306" s="1">
        <v>0.17566229999999999</v>
      </c>
      <c r="OD306">
        <v>0.87315310000000002</v>
      </c>
      <c r="OE306">
        <v>21.326080000000001</v>
      </c>
      <c r="OF306" s="1">
        <v>5.3118770000000004E-4</v>
      </c>
      <c r="OG306" s="1">
        <v>0.1693752</v>
      </c>
      <c r="OH306">
        <v>0.87281260000000005</v>
      </c>
      <c r="OI306">
        <v>21.889009999999999</v>
      </c>
      <c r="OJ306" s="1">
        <v>5.1228500000000002E-4</v>
      </c>
      <c r="OK306" s="1">
        <v>0.16339719999999999</v>
      </c>
    </row>
    <row r="307" spans="1:401" x14ac:dyDescent="0.35">
      <c r="A307">
        <v>313</v>
      </c>
      <c r="B307" t="s">
        <v>4</v>
      </c>
      <c r="C307" t="s">
        <v>181</v>
      </c>
      <c r="D307" t="s">
        <v>313</v>
      </c>
      <c r="E307">
        <v>839.73929999999996</v>
      </c>
      <c r="F307">
        <v>0.82472089999999998</v>
      </c>
      <c r="G307">
        <v>17.968309999999999</v>
      </c>
      <c r="H307">
        <v>0</v>
      </c>
      <c r="I307">
        <v>0</v>
      </c>
      <c r="J307">
        <v>0.82316440000000002</v>
      </c>
      <c r="K307">
        <v>17.6493</v>
      </c>
      <c r="L307">
        <v>0</v>
      </c>
      <c r="M307">
        <v>0</v>
      </c>
      <c r="N307">
        <v>0.82164800000000004</v>
      </c>
      <c r="O307">
        <v>18.00423</v>
      </c>
      <c r="P307">
        <v>0</v>
      </c>
      <c r="Q307">
        <v>0</v>
      </c>
      <c r="R307">
        <v>0.82010640000000001</v>
      </c>
      <c r="S307">
        <v>18.23734</v>
      </c>
      <c r="T307">
        <v>0</v>
      </c>
      <c r="U307">
        <v>0</v>
      </c>
      <c r="V307">
        <v>0.81852539999999996</v>
      </c>
      <c r="W307">
        <v>18.635809999999999</v>
      </c>
      <c r="X307">
        <v>0</v>
      </c>
      <c r="Y307">
        <v>0</v>
      </c>
      <c r="Z307">
        <v>0.81692339999999997</v>
      </c>
      <c r="AA307">
        <v>18.663270000000001</v>
      </c>
      <c r="AB307">
        <v>0</v>
      </c>
      <c r="AC307">
        <v>0</v>
      </c>
      <c r="AD307">
        <v>0.81528579999999995</v>
      </c>
      <c r="AE307">
        <v>18.467949999999998</v>
      </c>
      <c r="AF307">
        <v>0</v>
      </c>
      <c r="AG307">
        <v>0</v>
      </c>
      <c r="AH307">
        <v>0.81365750000000003</v>
      </c>
      <c r="AI307">
        <v>18.188310000000001</v>
      </c>
      <c r="AJ307">
        <v>0</v>
      </c>
      <c r="AK307">
        <v>0</v>
      </c>
      <c r="AL307">
        <v>0.81195539999999999</v>
      </c>
      <c r="AM307">
        <v>17.760480000000001</v>
      </c>
      <c r="AN307">
        <v>0</v>
      </c>
      <c r="AO307">
        <v>0</v>
      </c>
      <c r="AP307">
        <v>0.81022159999999999</v>
      </c>
      <c r="AQ307">
        <v>17.37745</v>
      </c>
      <c r="AR307">
        <v>0</v>
      </c>
      <c r="AS307">
        <v>0</v>
      </c>
      <c r="AT307">
        <v>0.80842890000000001</v>
      </c>
      <c r="AU307">
        <v>17.608730000000001</v>
      </c>
      <c r="AV307">
        <v>0</v>
      </c>
      <c r="AW307">
        <v>0</v>
      </c>
      <c r="AX307">
        <v>0.8066198</v>
      </c>
      <c r="AY307">
        <v>17.705880000000001</v>
      </c>
      <c r="AZ307">
        <v>0</v>
      </c>
      <c r="BA307">
        <v>0</v>
      </c>
      <c r="BB307">
        <v>0.80484869999999997</v>
      </c>
      <c r="BC307">
        <v>17.766470000000002</v>
      </c>
      <c r="BD307">
        <v>0</v>
      </c>
      <c r="BE307">
        <v>0</v>
      </c>
      <c r="BF307">
        <v>0.80300990000000005</v>
      </c>
      <c r="BG307">
        <v>17.97288</v>
      </c>
      <c r="BH307">
        <v>0</v>
      </c>
      <c r="BI307">
        <v>0</v>
      </c>
      <c r="BJ307">
        <v>0.80119240000000003</v>
      </c>
      <c r="BK307">
        <v>17.77384</v>
      </c>
      <c r="BL307">
        <v>0</v>
      </c>
      <c r="BM307">
        <v>0</v>
      </c>
      <c r="BN307">
        <v>0.79939470000000001</v>
      </c>
      <c r="BO307">
        <v>17.38504</v>
      </c>
      <c r="BP307" s="1">
        <v>6.7357340000000002E-31</v>
      </c>
      <c r="BQ307" s="1">
        <v>2.1360300000000001E-28</v>
      </c>
      <c r="BR307">
        <v>0.79757210000000001</v>
      </c>
      <c r="BS307">
        <v>16.98038</v>
      </c>
      <c r="BT307" s="1">
        <v>2.7086460000000001E-22</v>
      </c>
      <c r="BU307" s="1">
        <v>6.6823289999999998E-20</v>
      </c>
      <c r="BV307">
        <v>0.79572949999999998</v>
      </c>
      <c r="BW307">
        <v>16.99708</v>
      </c>
      <c r="BX307" s="1">
        <v>3.5837109999999998E-15</v>
      </c>
      <c r="BY307" s="1">
        <v>7.7699289999999996E-13</v>
      </c>
      <c r="BZ307">
        <v>0.79391</v>
      </c>
      <c r="CA307">
        <v>17.413979999999999</v>
      </c>
      <c r="CB307" s="1">
        <v>1.3058489999999999E-10</v>
      </c>
      <c r="CC307" s="1">
        <v>3.0852700000000002E-8</v>
      </c>
      <c r="CD307">
        <v>0.79206989999999999</v>
      </c>
      <c r="CE307">
        <v>18.064360000000001</v>
      </c>
      <c r="CF307" s="1">
        <v>1.37449E-7</v>
      </c>
      <c r="CG307" s="1">
        <v>3.436519E-5</v>
      </c>
      <c r="CH307">
        <v>0.79024249999999996</v>
      </c>
      <c r="CI307">
        <v>18.592369999999999</v>
      </c>
      <c r="CJ307" s="1">
        <v>2.7383539999999999E-5</v>
      </c>
      <c r="CK307" s="1">
        <v>7.1402200000000001E-3</v>
      </c>
      <c r="CL307">
        <v>0.78832100000000005</v>
      </c>
      <c r="CM307">
        <v>18.640920000000001</v>
      </c>
      <c r="CN307" s="1">
        <v>1.7160840000000001E-3</v>
      </c>
      <c r="CO307">
        <v>0.46405580000000002</v>
      </c>
      <c r="CP307">
        <v>0.78627749999999996</v>
      </c>
      <c r="CQ307">
        <v>18.339179999999999</v>
      </c>
      <c r="CR307" s="1">
        <v>4.3855400000000003E-2</v>
      </c>
      <c r="CS307">
        <v>12.24288</v>
      </c>
      <c r="CT307">
        <v>0.78411310000000001</v>
      </c>
      <c r="CU307">
        <v>18.01896</v>
      </c>
      <c r="CV307">
        <v>0.53734870000000001</v>
      </c>
      <c r="CW307">
        <v>154.5222</v>
      </c>
      <c r="CX307">
        <v>0.78180769999999999</v>
      </c>
      <c r="CY307">
        <v>17.646850000000001</v>
      </c>
      <c r="CZ307">
        <v>3.554119</v>
      </c>
      <c r="DA307">
        <v>1049.2280000000001</v>
      </c>
      <c r="DB307">
        <v>0.77916909999999995</v>
      </c>
      <c r="DC307">
        <v>17.69603</v>
      </c>
      <c r="DD307">
        <v>13.868819999999999</v>
      </c>
      <c r="DE307">
        <v>4195.2550000000001</v>
      </c>
      <c r="DF307">
        <v>0.77575669999999997</v>
      </c>
      <c r="DG307">
        <v>18.09909</v>
      </c>
      <c r="DH307">
        <v>34.310049999999997</v>
      </c>
      <c r="DI307">
        <v>10620.94</v>
      </c>
      <c r="DJ307">
        <v>0.77189620000000003</v>
      </c>
      <c r="DK307">
        <v>18.35258</v>
      </c>
      <c r="DL307">
        <v>57.168700000000001</v>
      </c>
      <c r="DM307">
        <v>18083.43</v>
      </c>
      <c r="DN307">
        <v>0.76760459999999997</v>
      </c>
      <c r="DO307">
        <v>18.58709</v>
      </c>
      <c r="DP307">
        <v>67.61448</v>
      </c>
      <c r="DQ307">
        <v>21826.05</v>
      </c>
      <c r="DR307">
        <v>0.76318710000000001</v>
      </c>
      <c r="DS307">
        <v>18.592849999999999</v>
      </c>
      <c r="DT307">
        <v>59.45693</v>
      </c>
      <c r="DU307">
        <v>19555.82</v>
      </c>
      <c r="DV307">
        <v>0.7586273</v>
      </c>
      <c r="DW307">
        <v>18.313379999999999</v>
      </c>
      <c r="DX307">
        <v>40.460700000000003</v>
      </c>
      <c r="DY307">
        <v>13541.53</v>
      </c>
      <c r="DZ307">
        <v>0.7539228</v>
      </c>
      <c r="EA307">
        <v>18.042819999999999</v>
      </c>
      <c r="EB307">
        <v>22.099250000000001</v>
      </c>
      <c r="EC307">
        <v>7517.0910000000003</v>
      </c>
      <c r="ED307">
        <v>0.74942850000000005</v>
      </c>
      <c r="EE307">
        <v>17.813400000000001</v>
      </c>
      <c r="EF307">
        <v>10.02392</v>
      </c>
      <c r="EG307">
        <v>3457.7069999999999</v>
      </c>
      <c r="EH307">
        <v>0.74447989999999997</v>
      </c>
      <c r="EI307">
        <v>17.879439999999999</v>
      </c>
      <c r="EJ307">
        <v>3.8923199999999998</v>
      </c>
      <c r="EK307">
        <v>1360.425</v>
      </c>
      <c r="EL307">
        <v>0.73942949999999996</v>
      </c>
      <c r="EM307">
        <v>18.176919999999999</v>
      </c>
      <c r="EN307">
        <v>1.34805</v>
      </c>
      <c r="EO307">
        <v>476.19299999999998</v>
      </c>
      <c r="EP307">
        <v>0.73463920000000005</v>
      </c>
      <c r="EQ307">
        <v>18.519600000000001</v>
      </c>
      <c r="ER307" s="1">
        <v>0.44759149999999998</v>
      </c>
      <c r="ES307">
        <v>158.78</v>
      </c>
      <c r="ET307">
        <v>0.72998379999999996</v>
      </c>
      <c r="EU307">
        <v>18.73312</v>
      </c>
      <c r="EV307" s="1">
        <v>0.1657952</v>
      </c>
      <c r="EW307">
        <v>58.318600000000004</v>
      </c>
      <c r="EX307">
        <v>0.72417160000000003</v>
      </c>
      <c r="EY307">
        <v>18.513169999999999</v>
      </c>
      <c r="EZ307" s="1">
        <v>8.5946809999999998E-2</v>
      </c>
      <c r="FA307">
        <v>29.633179999999999</v>
      </c>
      <c r="FB307">
        <v>0.71816849999999999</v>
      </c>
      <c r="FC307">
        <v>18.132390000000001</v>
      </c>
      <c r="FD307" s="1">
        <v>6.541611E-2</v>
      </c>
      <c r="FE307">
        <v>22.231380000000001</v>
      </c>
      <c r="FF307">
        <v>0.71242209999999995</v>
      </c>
      <c r="FG307">
        <v>17.870920000000002</v>
      </c>
      <c r="FH307" s="1">
        <v>6.0852179999999999E-2</v>
      </c>
      <c r="FI307" s="1">
        <v>20.63128</v>
      </c>
      <c r="FJ307">
        <v>0.70661929999999995</v>
      </c>
      <c r="FK307">
        <v>17.750209999999999</v>
      </c>
      <c r="FL307" s="1">
        <v>5.9765029999999997E-2</v>
      </c>
      <c r="FM307" s="1">
        <v>20.33389</v>
      </c>
      <c r="FN307">
        <v>0.70118899999999995</v>
      </c>
      <c r="FO307">
        <v>18.426310000000001</v>
      </c>
      <c r="FP307" s="1">
        <v>5.8568769999999999E-2</v>
      </c>
      <c r="FQ307" s="1">
        <v>20.02711</v>
      </c>
      <c r="FR307">
        <v>0.69599710000000004</v>
      </c>
      <c r="FS307">
        <v>19.042020000000001</v>
      </c>
      <c r="FT307" s="1">
        <v>5.6340750000000002E-2</v>
      </c>
      <c r="FU307" s="1">
        <v>19.370039999999999</v>
      </c>
      <c r="FV307">
        <v>0.69115839999999995</v>
      </c>
      <c r="FW307">
        <v>19.29026</v>
      </c>
      <c r="FX307" s="1">
        <v>5.3152119999999997E-2</v>
      </c>
      <c r="FY307" s="1">
        <v>18.368539999999999</v>
      </c>
      <c r="FZ307">
        <v>0.68688800000000005</v>
      </c>
      <c r="GA307">
        <v>19.270399999999999</v>
      </c>
      <c r="GB307" s="1">
        <v>4.9376910000000003E-2</v>
      </c>
      <c r="GC307" s="1">
        <v>17.139900000000001</v>
      </c>
      <c r="GD307">
        <v>0.68299589999999999</v>
      </c>
      <c r="GE307">
        <v>19.02318</v>
      </c>
      <c r="GF307" s="1">
        <v>4.530667E-2</v>
      </c>
      <c r="GG307" s="1">
        <v>15.79114</v>
      </c>
      <c r="GH307">
        <v>0.67949099999999996</v>
      </c>
      <c r="GI307">
        <v>18.6571</v>
      </c>
      <c r="GJ307" s="1">
        <v>4.1136409999999998E-2</v>
      </c>
      <c r="GK307" s="1">
        <v>14.391349999999999</v>
      </c>
      <c r="GL307">
        <v>0.67651430000000001</v>
      </c>
      <c r="GM307">
        <v>18.396840000000001</v>
      </c>
      <c r="GN307" s="1">
        <v>3.6964030000000002E-2</v>
      </c>
      <c r="GO307" s="1">
        <v>12.97508</v>
      </c>
      <c r="GP307">
        <v>0.67409969999999997</v>
      </c>
      <c r="GQ307">
        <v>18.392040000000001</v>
      </c>
      <c r="GR307" s="1">
        <v>3.285068E-2</v>
      </c>
      <c r="GS307" s="1">
        <v>11.563179999999999</v>
      </c>
      <c r="GT307">
        <v>0.67208469999999998</v>
      </c>
      <c r="GU307">
        <v>19.331769999999999</v>
      </c>
      <c r="GV307" s="1">
        <v>2.887139E-2</v>
      </c>
      <c r="GW307" s="1">
        <v>10.188689999999999</v>
      </c>
      <c r="GX307">
        <v>0.67048200000000002</v>
      </c>
      <c r="GY307">
        <v>20.219380000000001</v>
      </c>
      <c r="GZ307" s="1">
        <v>2.5171760000000001E-2</v>
      </c>
      <c r="HA307" s="1">
        <v>8.8995569999999997</v>
      </c>
      <c r="HB307">
        <v>0.66912640000000001</v>
      </c>
      <c r="HC307">
        <v>20.752929999999999</v>
      </c>
      <c r="HD307" s="1">
        <v>2.1861479999999999E-2</v>
      </c>
      <c r="HE307" s="1">
        <v>7.7399579999999997</v>
      </c>
      <c r="HF307">
        <v>0.6681203</v>
      </c>
      <c r="HG307">
        <v>21.15616</v>
      </c>
      <c r="HH307" s="1">
        <v>1.9004010000000002E-2</v>
      </c>
      <c r="HI307" s="1">
        <v>6.7335000000000003</v>
      </c>
      <c r="HJ307">
        <v>0.66741419999999996</v>
      </c>
      <c r="HK307">
        <v>21.111709999999999</v>
      </c>
      <c r="HL307" s="1">
        <v>1.6584539999999998E-2</v>
      </c>
      <c r="HM307" s="1">
        <v>5.8786849999999999</v>
      </c>
      <c r="HN307">
        <v>0.66695349999999998</v>
      </c>
      <c r="HO307">
        <v>20.43787</v>
      </c>
      <c r="HP307" s="1">
        <v>1.452385E-2</v>
      </c>
      <c r="HQ307" s="1">
        <v>5.1499160000000002</v>
      </c>
      <c r="HR307">
        <v>0.6666666</v>
      </c>
      <c r="HS307">
        <v>19.909659999999999</v>
      </c>
      <c r="HT307" s="1">
        <v>1.269582E-2</v>
      </c>
      <c r="HU307" s="1">
        <v>4.5044250000000003</v>
      </c>
      <c r="HV307">
        <v>0.6665449</v>
      </c>
      <c r="HW307">
        <v>19.69173</v>
      </c>
      <c r="HX307" s="1">
        <v>1.097281E-2</v>
      </c>
      <c r="HY307" s="1">
        <v>3.8972669999999998</v>
      </c>
      <c r="HZ307">
        <v>0.66652809999999996</v>
      </c>
      <c r="IA307">
        <v>20.38081</v>
      </c>
      <c r="IB307" s="1">
        <v>9.2787900000000003E-3</v>
      </c>
      <c r="IC307" s="1">
        <v>3.3009300000000001</v>
      </c>
      <c r="ID307">
        <v>0.66659550000000001</v>
      </c>
      <c r="IE307">
        <v>21.420909999999999</v>
      </c>
      <c r="IF307" s="1">
        <v>7.6340610000000001E-3</v>
      </c>
      <c r="IG307" s="1">
        <v>2.720259</v>
      </c>
      <c r="IH307">
        <v>0.66671630000000004</v>
      </c>
      <c r="II307">
        <v>22.112649999999999</v>
      </c>
      <c r="IJ307" s="1">
        <v>6.1290870000000001E-3</v>
      </c>
      <c r="IK307" s="1">
        <v>2.186636</v>
      </c>
      <c r="IL307">
        <v>0.6668849</v>
      </c>
      <c r="IM307">
        <v>22.482869999999998</v>
      </c>
      <c r="IN307" s="1">
        <v>4.8636529999999999E-3</v>
      </c>
      <c r="IO307" s="1">
        <v>1.7353769999999999</v>
      </c>
      <c r="IP307">
        <v>0.66705479999999995</v>
      </c>
      <c r="IQ307">
        <v>22.222390000000001</v>
      </c>
      <c r="IR307" s="1">
        <v>3.8874650000000001E-3</v>
      </c>
      <c r="IS307" s="1">
        <v>1.385459</v>
      </c>
      <c r="IT307">
        <v>0.66720999999999997</v>
      </c>
      <c r="IU307">
        <v>21.520879999999998</v>
      </c>
      <c r="IV307" s="1">
        <v>3.1857309999999998E-3</v>
      </c>
      <c r="IW307" s="1">
        <v>1.1331599999999999</v>
      </c>
      <c r="IX307">
        <v>0.66737060000000004</v>
      </c>
      <c r="IY307">
        <v>21.103120000000001</v>
      </c>
      <c r="IZ307" s="1">
        <v>2.7024710000000001E-3</v>
      </c>
      <c r="JA307" s="1">
        <v>0.95905260000000003</v>
      </c>
      <c r="JB307">
        <v>0.66749650000000005</v>
      </c>
      <c r="JC307">
        <v>21.00093</v>
      </c>
      <c r="JD307" s="1">
        <v>2.3696289999999998E-3</v>
      </c>
      <c r="JE307" s="1">
        <v>0.83926529999999999</v>
      </c>
      <c r="JF307">
        <v>0.6676126</v>
      </c>
      <c r="JG307">
        <v>21.446870000000001</v>
      </c>
      <c r="JH307" s="1">
        <v>2.1298670000000001E-3</v>
      </c>
      <c r="JI307" s="1">
        <v>0.75335459999999999</v>
      </c>
      <c r="JJ307">
        <v>0.6677149</v>
      </c>
      <c r="JK307">
        <v>21.781099999999999</v>
      </c>
      <c r="JL307" s="1">
        <v>1.946162E-3</v>
      </c>
      <c r="JM307" s="1">
        <v>0.68770430000000005</v>
      </c>
      <c r="JN307">
        <v>0.66778539999999997</v>
      </c>
      <c r="JO307">
        <v>21.95757</v>
      </c>
      <c r="JP307" s="1">
        <v>1.797461E-3</v>
      </c>
      <c r="JQ307" s="1">
        <v>0.63479739999999996</v>
      </c>
      <c r="JR307">
        <v>0.66784580000000004</v>
      </c>
      <c r="JS307">
        <v>21.710540000000002</v>
      </c>
      <c r="JT307" s="1">
        <v>1.674579E-3</v>
      </c>
      <c r="JU307" s="1">
        <v>0.59103289999999997</v>
      </c>
      <c r="JV307">
        <v>0.66790039999999995</v>
      </c>
      <c r="JW307">
        <v>21.163499999999999</v>
      </c>
      <c r="JX307" s="1">
        <v>1.5718520000000001E-3</v>
      </c>
      <c r="JY307" s="1">
        <v>0.55454340000000002</v>
      </c>
      <c r="JZ307">
        <v>0.66794480000000001</v>
      </c>
      <c r="KA307">
        <v>20.70356</v>
      </c>
      <c r="KB307" s="1">
        <v>1.486521E-3</v>
      </c>
      <c r="KC307" s="1">
        <v>0.52416560000000001</v>
      </c>
      <c r="KD307">
        <v>0.66795819999999995</v>
      </c>
      <c r="KE307">
        <v>20.42578</v>
      </c>
      <c r="KF307" s="1">
        <v>1.415833E-3</v>
      </c>
      <c r="KG307" s="1">
        <v>0.49903310000000001</v>
      </c>
      <c r="KH307">
        <v>0.66799520000000001</v>
      </c>
      <c r="KI307">
        <v>20.278009999999998</v>
      </c>
      <c r="KJ307" s="1">
        <v>1.35822E-3</v>
      </c>
      <c r="KK307" s="1">
        <v>0.47852070000000002</v>
      </c>
      <c r="KL307">
        <v>0.66799500000000001</v>
      </c>
      <c r="KM307">
        <v>20.799430000000001</v>
      </c>
      <c r="KN307" s="1">
        <v>1.311586E-3</v>
      </c>
      <c r="KO307" s="1">
        <v>0.46190369999999997</v>
      </c>
      <c r="KP307">
        <v>0.66800729999999997</v>
      </c>
      <c r="KQ307">
        <v>21.09808</v>
      </c>
      <c r="KR307" s="1">
        <v>1.2725379999999999E-3</v>
      </c>
      <c r="KS307" s="1">
        <v>0.44803569999999998</v>
      </c>
      <c r="KT307">
        <v>0.6680045</v>
      </c>
      <c r="KU307">
        <v>21.143059999999998</v>
      </c>
      <c r="KV307" s="1">
        <v>1.237033E-3</v>
      </c>
      <c r="KW307" s="1">
        <v>0.43553900000000001</v>
      </c>
      <c r="KX307">
        <v>0.66799350000000002</v>
      </c>
      <c r="KY307">
        <v>21.190580000000001</v>
      </c>
      <c r="KZ307" s="1">
        <v>1.2015260000000001E-3</v>
      </c>
      <c r="LA307" s="1">
        <v>0.42308970000000001</v>
      </c>
      <c r="LB307">
        <v>0.66800800000000005</v>
      </c>
      <c r="LC307">
        <v>20.890049999999999</v>
      </c>
      <c r="LD307" s="1">
        <v>1.163989E-3</v>
      </c>
      <c r="LE307" s="1">
        <v>0.40993659999999998</v>
      </c>
      <c r="LF307">
        <v>0.66801180000000004</v>
      </c>
      <c r="LG307">
        <v>20.224710000000002</v>
      </c>
      <c r="LH307" s="1">
        <v>1.124189E-3</v>
      </c>
      <c r="LI307" s="1">
        <v>0.39595760000000002</v>
      </c>
      <c r="LJ307">
        <v>0.66802640000000002</v>
      </c>
      <c r="LK307">
        <v>19.73986</v>
      </c>
      <c r="LL307" s="1">
        <v>1.082644E-3</v>
      </c>
      <c r="LM307" s="1">
        <v>0.38140580000000002</v>
      </c>
      <c r="LN307">
        <v>0.66802930000000005</v>
      </c>
      <c r="LO307">
        <v>19.698340000000002</v>
      </c>
      <c r="LP307" s="1">
        <v>1.0406549999999999E-3</v>
      </c>
      <c r="LQ307" s="1">
        <v>0.36666969999999999</v>
      </c>
      <c r="LR307">
        <v>0.66803840000000003</v>
      </c>
      <c r="LS307">
        <v>20.707909999999998</v>
      </c>
      <c r="LT307" s="1">
        <v>9.9938340000000009E-4</v>
      </c>
      <c r="LU307" s="1">
        <v>0.35213290000000003</v>
      </c>
      <c r="LV307">
        <v>0.66801869999999997</v>
      </c>
      <c r="LW307">
        <v>21.563690000000001</v>
      </c>
      <c r="LX307" s="1">
        <v>9.5928349999999996E-4</v>
      </c>
      <c r="LY307" s="1">
        <v>0.33801560000000003</v>
      </c>
      <c r="LZ307">
        <v>0.66801900000000003</v>
      </c>
      <c r="MA307">
        <v>21.955719999999999</v>
      </c>
      <c r="MB307" s="1">
        <v>9.2085889999999997E-4</v>
      </c>
      <c r="MC307" s="1">
        <v>0.32445649999999998</v>
      </c>
      <c r="MD307">
        <v>0.66800309999999996</v>
      </c>
      <c r="ME307">
        <v>22.379390000000001</v>
      </c>
      <c r="MF307" s="1">
        <v>8.840419E-4</v>
      </c>
      <c r="MG307" s="1">
        <v>0.3114827</v>
      </c>
      <c r="MH307">
        <v>0.66801569999999999</v>
      </c>
      <c r="MI307">
        <v>22.215620000000001</v>
      </c>
      <c r="MJ307" s="1">
        <v>8.4894039999999999E-4</v>
      </c>
      <c r="MK307" s="1">
        <v>0.29911559999999998</v>
      </c>
      <c r="ML307">
        <v>0.66802320000000004</v>
      </c>
      <c r="MM307">
        <v>21.31354</v>
      </c>
      <c r="MN307" s="1">
        <v>8.1556759999999999E-4</v>
      </c>
      <c r="MO307" s="1">
        <v>0.28732669999999999</v>
      </c>
      <c r="MP307">
        <v>0.6680123</v>
      </c>
      <c r="MQ307">
        <v>20.747309999999999</v>
      </c>
      <c r="MR307" s="1">
        <v>7.8357519999999996E-4</v>
      </c>
      <c r="MS307" s="1">
        <v>0.2760669</v>
      </c>
      <c r="MT307">
        <v>0.66798729999999995</v>
      </c>
      <c r="MU307">
        <v>20.562670000000001</v>
      </c>
      <c r="MV307" s="1">
        <v>7.5301709999999996E-4</v>
      </c>
      <c r="MW307" s="1">
        <v>0.26529970000000003</v>
      </c>
      <c r="MX307">
        <v>0.66797600000000001</v>
      </c>
      <c r="MY307">
        <v>21.345379999999999</v>
      </c>
      <c r="MZ307" s="1">
        <v>7.2379740000000001E-4</v>
      </c>
      <c r="NA307" s="1">
        <v>0.25499769999999999</v>
      </c>
      <c r="NB307">
        <v>0.66791809999999996</v>
      </c>
      <c r="NC307">
        <v>22.244070000000001</v>
      </c>
      <c r="ND307" s="1">
        <v>6.9581790000000003E-4</v>
      </c>
      <c r="NE307" s="1">
        <v>0.24516060000000001</v>
      </c>
      <c r="NF307">
        <v>0.66785039999999996</v>
      </c>
      <c r="NG307">
        <v>22.737290000000002</v>
      </c>
      <c r="NH307" s="1">
        <v>6.6921459999999999E-4</v>
      </c>
      <c r="NI307" s="1">
        <v>0.23579639999999999</v>
      </c>
      <c r="NJ307">
        <v>0.66777620000000004</v>
      </c>
      <c r="NK307">
        <v>23.057200000000002</v>
      </c>
      <c r="NL307" s="1">
        <v>6.4390270000000004E-4</v>
      </c>
      <c r="NM307" s="1">
        <v>0.2268752</v>
      </c>
      <c r="NN307">
        <v>0.66765549999999996</v>
      </c>
      <c r="NO307">
        <v>22.749110000000002</v>
      </c>
      <c r="NP307" s="1">
        <v>6.1972160000000004E-4</v>
      </c>
      <c r="NQ307" s="1">
        <v>0.218362</v>
      </c>
      <c r="NR307">
        <v>0.6675122</v>
      </c>
      <c r="NS307">
        <v>21.997779999999999</v>
      </c>
      <c r="NT307" s="1">
        <v>5.9661499999999999E-4</v>
      </c>
      <c r="NU307" s="1">
        <v>0.2102388</v>
      </c>
      <c r="NV307">
        <v>0.66732440000000004</v>
      </c>
      <c r="NW307">
        <v>21.488769999999999</v>
      </c>
      <c r="NX307" s="1">
        <v>5.7457820000000003E-4</v>
      </c>
      <c r="NY307" s="1">
        <v>0.2024995</v>
      </c>
      <c r="NZ307">
        <v>0.667126</v>
      </c>
      <c r="OA307">
        <v>21.302589999999999</v>
      </c>
      <c r="OB307" s="1">
        <v>5.5358640000000004E-4</v>
      </c>
      <c r="OC307" s="1">
        <v>0.19513040000000001</v>
      </c>
      <c r="OD307">
        <v>0.66688559999999997</v>
      </c>
      <c r="OE307">
        <v>21.326910000000002</v>
      </c>
      <c r="OF307" s="1">
        <v>5.3364459999999999E-4</v>
      </c>
      <c r="OG307" s="1">
        <v>0.1881264</v>
      </c>
      <c r="OH307">
        <v>0.66663740000000005</v>
      </c>
      <c r="OI307">
        <v>21.874479999999998</v>
      </c>
      <c r="OJ307" s="1">
        <v>5.1463029999999996E-4</v>
      </c>
      <c r="OK307" s="1">
        <v>0.18147089999999999</v>
      </c>
    </row>
    <row r="308" spans="1:401" x14ac:dyDescent="0.35">
      <c r="A308">
        <v>314</v>
      </c>
      <c r="B308" t="s">
        <v>4</v>
      </c>
      <c r="C308" t="s">
        <v>181</v>
      </c>
      <c r="D308" t="s">
        <v>314</v>
      </c>
      <c r="E308">
        <v>877.31200000000001</v>
      </c>
      <c r="F308">
        <v>0.82206369999999995</v>
      </c>
      <c r="G308">
        <v>17.996880000000001</v>
      </c>
      <c r="H308">
        <v>0</v>
      </c>
      <c r="I308">
        <v>0</v>
      </c>
      <c r="J308">
        <v>0.82055160000000005</v>
      </c>
      <c r="K308">
        <v>17.67071</v>
      </c>
      <c r="L308">
        <v>0</v>
      </c>
      <c r="M308">
        <v>0</v>
      </c>
      <c r="N308">
        <v>0.81873499999999999</v>
      </c>
      <c r="O308">
        <v>18.003589999999999</v>
      </c>
      <c r="P308">
        <v>0</v>
      </c>
      <c r="Q308">
        <v>0</v>
      </c>
      <c r="R308">
        <v>0.81689350000000005</v>
      </c>
      <c r="S308">
        <v>18.24305</v>
      </c>
      <c r="T308">
        <v>0</v>
      </c>
      <c r="U308">
        <v>0</v>
      </c>
      <c r="V308">
        <v>0.81502439999999998</v>
      </c>
      <c r="W308">
        <v>18.624919999999999</v>
      </c>
      <c r="X308">
        <v>0</v>
      </c>
      <c r="Y308">
        <v>0</v>
      </c>
      <c r="Z308">
        <v>0.81311080000000002</v>
      </c>
      <c r="AA308">
        <v>18.670500000000001</v>
      </c>
      <c r="AB308">
        <v>0</v>
      </c>
      <c r="AC308">
        <v>0</v>
      </c>
      <c r="AD308">
        <v>0.81118179999999995</v>
      </c>
      <c r="AE308">
        <v>18.480810000000002</v>
      </c>
      <c r="AF308">
        <v>0</v>
      </c>
      <c r="AG308">
        <v>0</v>
      </c>
      <c r="AH308">
        <v>0.80921010000000004</v>
      </c>
      <c r="AI308">
        <v>18.211359999999999</v>
      </c>
      <c r="AJ308">
        <v>0</v>
      </c>
      <c r="AK308">
        <v>0</v>
      </c>
      <c r="AL308">
        <v>0.80721339999999997</v>
      </c>
      <c r="AM308">
        <v>17.793520000000001</v>
      </c>
      <c r="AN308">
        <v>0</v>
      </c>
      <c r="AO308">
        <v>0</v>
      </c>
      <c r="AP308">
        <v>0.80512289999999997</v>
      </c>
      <c r="AQ308">
        <v>17.405609999999999</v>
      </c>
      <c r="AR308">
        <v>0</v>
      </c>
      <c r="AS308">
        <v>0</v>
      </c>
      <c r="AT308">
        <v>0.80300530000000003</v>
      </c>
      <c r="AU308">
        <v>17.611460000000001</v>
      </c>
      <c r="AV308">
        <v>0</v>
      </c>
      <c r="AW308">
        <v>0</v>
      </c>
      <c r="AX308">
        <v>0.80086029999999997</v>
      </c>
      <c r="AY308">
        <v>17.71547</v>
      </c>
      <c r="AZ308">
        <v>0</v>
      </c>
      <c r="BA308">
        <v>0</v>
      </c>
      <c r="BB308">
        <v>0.79876769999999997</v>
      </c>
      <c r="BC308">
        <v>17.767050000000001</v>
      </c>
      <c r="BD308">
        <v>0</v>
      </c>
      <c r="BE308">
        <v>0</v>
      </c>
      <c r="BF308">
        <v>0.79656610000000005</v>
      </c>
      <c r="BG308">
        <v>17.966919999999998</v>
      </c>
      <c r="BH308">
        <v>0</v>
      </c>
      <c r="BI308">
        <v>0</v>
      </c>
      <c r="BJ308">
        <v>0.79437049999999998</v>
      </c>
      <c r="BK308">
        <v>17.788640000000001</v>
      </c>
      <c r="BL308">
        <v>0</v>
      </c>
      <c r="BM308">
        <v>0</v>
      </c>
      <c r="BN308">
        <v>0.79223140000000003</v>
      </c>
      <c r="BO308">
        <v>17.40541</v>
      </c>
      <c r="BP308" s="1">
        <v>1.1318960000000001E-31</v>
      </c>
      <c r="BQ308" s="1">
        <v>3.4015569999999997E-29</v>
      </c>
      <c r="BR308">
        <v>0.79004030000000003</v>
      </c>
      <c r="BS308">
        <v>17.005890000000001</v>
      </c>
      <c r="BT308" s="1">
        <v>1.611232E-22</v>
      </c>
      <c r="BU308" s="1">
        <v>3.7909200000000002E-20</v>
      </c>
      <c r="BV308">
        <v>0.78783110000000001</v>
      </c>
      <c r="BW308">
        <v>17.011060000000001</v>
      </c>
      <c r="BX308" s="1">
        <v>1.0987609999999999E-15</v>
      </c>
      <c r="BY308" s="1">
        <v>2.429404E-13</v>
      </c>
      <c r="BZ308">
        <v>0.78562350000000003</v>
      </c>
      <c r="CA308">
        <v>17.423410000000001</v>
      </c>
      <c r="CB308" s="1">
        <v>6.7073710000000003E-11</v>
      </c>
      <c r="CC308" s="1">
        <v>1.57852E-8</v>
      </c>
      <c r="CD308">
        <v>0.78342719999999999</v>
      </c>
      <c r="CE308">
        <v>18.065570000000001</v>
      </c>
      <c r="CF308" s="1">
        <v>8.2358859999999998E-8</v>
      </c>
      <c r="CG308" s="1">
        <v>2.0361319999999999E-5</v>
      </c>
      <c r="CH308">
        <v>0.78122440000000004</v>
      </c>
      <c r="CI308">
        <v>18.592369999999999</v>
      </c>
      <c r="CJ308" s="1">
        <v>1.8172140000000001E-5</v>
      </c>
      <c r="CK308" s="1">
        <v>4.6574090000000004E-3</v>
      </c>
      <c r="CL308">
        <v>0.77891779999999999</v>
      </c>
      <c r="CM308">
        <v>18.648029999999999</v>
      </c>
      <c r="CN308" s="1">
        <v>1.232721E-3</v>
      </c>
      <c r="CO308">
        <v>0.32593660000000002</v>
      </c>
      <c r="CP308">
        <v>0.77651349999999997</v>
      </c>
      <c r="CQ308">
        <v>18.35134</v>
      </c>
      <c r="CR308" s="1">
        <v>3.365804E-2</v>
      </c>
      <c r="CS308">
        <v>9.1432549999999999</v>
      </c>
      <c r="CT308">
        <v>0.77395789999999998</v>
      </c>
      <c r="CU308">
        <v>18.036300000000001</v>
      </c>
      <c r="CV308">
        <v>0.436641</v>
      </c>
      <c r="CW308">
        <v>121.6454</v>
      </c>
      <c r="CX308">
        <v>0.77123520000000001</v>
      </c>
      <c r="CY308">
        <v>17.677890000000001</v>
      </c>
      <c r="CZ308">
        <v>3.0369969999999999</v>
      </c>
      <c r="DA308">
        <v>865.03269999999998</v>
      </c>
      <c r="DB308">
        <v>0.7683371</v>
      </c>
      <c r="DC308">
        <v>17.71951</v>
      </c>
      <c r="DD308">
        <v>12.3927</v>
      </c>
      <c r="DE308">
        <v>3602.86</v>
      </c>
      <c r="DF308">
        <v>0.76489510000000005</v>
      </c>
      <c r="DG308">
        <v>18.119599999999998</v>
      </c>
      <c r="DH308">
        <v>31.912140000000001</v>
      </c>
      <c r="DI308">
        <v>9458.58</v>
      </c>
      <c r="DJ308">
        <v>0.76079790000000003</v>
      </c>
      <c r="DK308">
        <v>18.376439999999999</v>
      </c>
      <c r="DL308">
        <v>55.117669999999997</v>
      </c>
      <c r="DM308">
        <v>16635.7</v>
      </c>
      <c r="DN308">
        <v>0.7561194</v>
      </c>
      <c r="DO308">
        <v>18.59639</v>
      </c>
      <c r="DP308">
        <v>67.323120000000003</v>
      </c>
      <c r="DQ308">
        <v>20669.990000000002</v>
      </c>
      <c r="DR308">
        <v>0.75126990000000005</v>
      </c>
      <c r="DS308">
        <v>18.599730000000001</v>
      </c>
      <c r="DT308">
        <v>60.93459</v>
      </c>
      <c r="DU308">
        <v>19007.8</v>
      </c>
      <c r="DV308">
        <v>0.74625330000000001</v>
      </c>
      <c r="DW308">
        <v>18.318989999999999</v>
      </c>
      <c r="DX308">
        <v>42.547870000000003</v>
      </c>
      <c r="DY308">
        <v>13470.3</v>
      </c>
      <c r="DZ308">
        <v>0.74106309999999997</v>
      </c>
      <c r="EA308">
        <v>18.043900000000001</v>
      </c>
      <c r="EB308">
        <v>23.77561</v>
      </c>
      <c r="EC308">
        <v>7632.3119999999999</v>
      </c>
      <c r="ED308">
        <v>0.73605129999999996</v>
      </c>
      <c r="EE308">
        <v>17.820219999999999</v>
      </c>
      <c r="EF308">
        <v>11.00136</v>
      </c>
      <c r="EG308">
        <v>3576.56</v>
      </c>
      <c r="EH308">
        <v>0.7305528</v>
      </c>
      <c r="EI308">
        <v>17.88636</v>
      </c>
      <c r="EJ308">
        <v>4.3444609999999999</v>
      </c>
      <c r="EK308">
        <v>1430.44</v>
      </c>
      <c r="EL308">
        <v>0.72497149999999999</v>
      </c>
      <c r="EM308">
        <v>18.1904</v>
      </c>
      <c r="EN308">
        <v>1.5224420000000001</v>
      </c>
      <c r="EO308">
        <v>506.83150000000001</v>
      </c>
      <c r="EP308">
        <v>0.71957530000000003</v>
      </c>
      <c r="EQ308">
        <v>18.540849999999999</v>
      </c>
      <c r="ER308" s="1">
        <v>0.50600149999999999</v>
      </c>
      <c r="ES308">
        <v>169.53630000000001</v>
      </c>
      <c r="ET308">
        <v>0.71435970000000004</v>
      </c>
      <c r="EU308">
        <v>18.75264</v>
      </c>
      <c r="EV308" s="1">
        <v>0.18329500000000001</v>
      </c>
      <c r="EW308">
        <v>61.231459999999998</v>
      </c>
      <c r="EX308">
        <v>0.70911409999999997</v>
      </c>
      <c r="EY308">
        <v>18.53257</v>
      </c>
      <c r="EZ308" s="1">
        <v>9.0705019999999997E-2</v>
      </c>
      <c r="FA308">
        <v>29.898340000000001</v>
      </c>
      <c r="FB308">
        <v>0.70407019999999998</v>
      </c>
      <c r="FC308">
        <v>18.139320000000001</v>
      </c>
      <c r="FD308" s="1">
        <v>6.6556980000000002E-2</v>
      </c>
      <c r="FE308">
        <v>21.698840000000001</v>
      </c>
      <c r="FF308">
        <v>0.69876020000000005</v>
      </c>
      <c r="FG308">
        <v>17.865410000000001</v>
      </c>
      <c r="FH308" s="1">
        <v>6.1063520000000003E-2</v>
      </c>
      <c r="FI308" s="1">
        <v>19.884509999999999</v>
      </c>
      <c r="FJ308">
        <v>0.69342760000000003</v>
      </c>
      <c r="FK308">
        <v>17.744700000000002</v>
      </c>
      <c r="FL308" s="1">
        <v>5.9830080000000001E-2</v>
      </c>
      <c r="FM308" s="1">
        <v>19.560169999999999</v>
      </c>
      <c r="FN308">
        <v>0.68850259999999996</v>
      </c>
      <c r="FO308">
        <v>18.40324</v>
      </c>
      <c r="FP308" s="1">
        <v>5.87168E-2</v>
      </c>
      <c r="FQ308" s="1">
        <v>19.29636</v>
      </c>
      <c r="FR308">
        <v>0.68382129999999997</v>
      </c>
      <c r="FS308">
        <v>19.04532</v>
      </c>
      <c r="FT308" s="1">
        <v>5.6612849999999999E-2</v>
      </c>
      <c r="FU308" s="1">
        <v>18.709430000000001</v>
      </c>
      <c r="FV308">
        <v>0.67947009999999997</v>
      </c>
      <c r="FW308">
        <v>19.30932</v>
      </c>
      <c r="FX308" s="1">
        <v>5.3520459999999999E-2</v>
      </c>
      <c r="FY308" s="1">
        <v>17.78406</v>
      </c>
      <c r="FZ308">
        <v>0.67559689999999994</v>
      </c>
      <c r="GA308">
        <v>19.287849999999999</v>
      </c>
      <c r="GB308" s="1">
        <v>4.9800469999999999E-2</v>
      </c>
      <c r="GC308" s="1">
        <v>16.634119999999999</v>
      </c>
      <c r="GD308">
        <v>0.6720602</v>
      </c>
      <c r="GE308">
        <v>19.039149999999999</v>
      </c>
      <c r="GF308" s="1">
        <v>4.5754919999999998E-2</v>
      </c>
      <c r="GG308" s="1">
        <v>15.355840000000001</v>
      </c>
      <c r="GH308">
        <v>0.66889659999999995</v>
      </c>
      <c r="GI308">
        <v>18.665710000000001</v>
      </c>
      <c r="GJ308" s="1">
        <v>4.159409E-2</v>
      </c>
      <c r="GK308" s="1">
        <v>14.02046</v>
      </c>
      <c r="GL308">
        <v>0.66621039999999998</v>
      </c>
      <c r="GM308">
        <v>18.39237</v>
      </c>
      <c r="GN308" s="1">
        <v>3.7422780000000003E-2</v>
      </c>
      <c r="GO308" s="1">
        <v>12.66325</v>
      </c>
      <c r="GP308">
        <v>0.66399850000000005</v>
      </c>
      <c r="GQ308">
        <v>18.377929999999999</v>
      </c>
      <c r="GR308" s="1">
        <v>3.3303300000000001E-2</v>
      </c>
      <c r="GS308" s="1">
        <v>11.305529999999999</v>
      </c>
      <c r="GT308">
        <v>0.66218860000000002</v>
      </c>
      <c r="GU308">
        <v>19.293030000000002</v>
      </c>
      <c r="GV308" s="1">
        <v>2.930402E-2</v>
      </c>
      <c r="GW308" s="1">
        <v>9.9771730000000005</v>
      </c>
      <c r="GX308">
        <v>0.66075510000000004</v>
      </c>
      <c r="GY308">
        <v>20.209849999999999</v>
      </c>
      <c r="GZ308" s="1">
        <v>2.5568850000000001E-2</v>
      </c>
      <c r="HA308" s="1">
        <v>8.7244299999999999</v>
      </c>
      <c r="HB308">
        <v>0.65964310000000004</v>
      </c>
      <c r="HC308">
        <v>20.767119999999998</v>
      </c>
      <c r="HD308" s="1">
        <v>2.2211890000000001E-2</v>
      </c>
      <c r="HE308" s="1">
        <v>7.5913079999999997</v>
      </c>
      <c r="HF308">
        <v>0.65885139999999998</v>
      </c>
      <c r="HG308">
        <v>21.174029999999998</v>
      </c>
      <c r="HH308" s="1">
        <v>1.9303620000000001E-2</v>
      </c>
      <c r="HI308" s="1">
        <v>6.6040510000000001</v>
      </c>
      <c r="HJ308">
        <v>0.65828960000000003</v>
      </c>
      <c r="HK308">
        <v>21.146370000000001</v>
      </c>
      <c r="HL308" s="1">
        <v>1.6837950000000001E-2</v>
      </c>
      <c r="HM308" s="1">
        <v>5.7642740000000003</v>
      </c>
      <c r="HN308">
        <v>0.65789620000000004</v>
      </c>
      <c r="HO308">
        <v>20.47766</v>
      </c>
      <c r="HP308" s="1">
        <v>1.4742419999999999E-2</v>
      </c>
      <c r="HQ308" s="1">
        <v>5.0492619999999997</v>
      </c>
      <c r="HR308">
        <v>0.65769299999999997</v>
      </c>
      <c r="HS308">
        <v>19.920960000000001</v>
      </c>
      <c r="HT308" s="1">
        <v>1.289469E-2</v>
      </c>
      <c r="HU308" s="1">
        <v>4.4188999999999998</v>
      </c>
      <c r="HV308">
        <v>0.65760770000000002</v>
      </c>
      <c r="HW308">
        <v>19.687280000000001</v>
      </c>
      <c r="HX308" s="1">
        <v>1.116491E-2</v>
      </c>
      <c r="HY308" s="1">
        <v>3.829237</v>
      </c>
      <c r="HZ308">
        <v>0.65761749999999997</v>
      </c>
      <c r="IA308">
        <v>20.34939</v>
      </c>
      <c r="IB308" s="1">
        <v>9.4684000000000001E-3</v>
      </c>
      <c r="IC308" s="1">
        <v>3.251233</v>
      </c>
      <c r="ID308">
        <v>0.65767929999999997</v>
      </c>
      <c r="IE308">
        <v>21.403210000000001</v>
      </c>
      <c r="IF308" s="1">
        <v>7.8149399999999994E-3</v>
      </c>
      <c r="IG308" s="1">
        <v>2.6866189999999999</v>
      </c>
      <c r="IH308">
        <v>0.65779270000000001</v>
      </c>
      <c r="II308">
        <v>22.130749999999999</v>
      </c>
      <c r="IJ308" s="1">
        <v>6.2892379999999999E-3</v>
      </c>
      <c r="IK308" s="1">
        <v>2.1640320000000002</v>
      </c>
      <c r="IL308">
        <v>0.65792200000000001</v>
      </c>
      <c r="IM308">
        <v>22.512589999999999</v>
      </c>
      <c r="IN308" s="1">
        <v>4.9934560000000003E-3</v>
      </c>
      <c r="IO308" s="1">
        <v>1.7183580000000001</v>
      </c>
      <c r="IP308">
        <v>0.6580722</v>
      </c>
      <c r="IQ308">
        <v>22.269279999999998</v>
      </c>
      <c r="IR308" s="1">
        <v>3.9842369999999998E-3</v>
      </c>
      <c r="IS308" s="1">
        <v>1.3699190000000001</v>
      </c>
      <c r="IT308">
        <v>0.65822179999999997</v>
      </c>
      <c r="IU308">
        <v>21.558319999999998</v>
      </c>
      <c r="IV308" s="1">
        <v>3.2536660000000001E-3</v>
      </c>
      <c r="IW308" s="1">
        <v>1.117143</v>
      </c>
      <c r="IX308">
        <v>0.65833520000000001</v>
      </c>
      <c r="IY308">
        <v>21.109480000000001</v>
      </c>
      <c r="IZ308" s="1">
        <v>2.7489120000000001E-3</v>
      </c>
      <c r="JA308" s="1">
        <v>0.94223140000000005</v>
      </c>
      <c r="JB308">
        <v>0.65844879999999995</v>
      </c>
      <c r="JC308">
        <v>20.993359999999999</v>
      </c>
      <c r="JD308" s="1">
        <v>2.402019E-3</v>
      </c>
      <c r="JE308" s="1">
        <v>0.82206999999999997</v>
      </c>
      <c r="JF308">
        <v>0.65854889999999999</v>
      </c>
      <c r="JG308">
        <v>21.425820000000002</v>
      </c>
      <c r="JH308" s="1">
        <v>2.1538170000000001E-3</v>
      </c>
      <c r="JI308" s="1">
        <v>0.73638340000000002</v>
      </c>
      <c r="JJ308">
        <v>0.65862790000000004</v>
      </c>
      <c r="JK308">
        <v>21.785959999999999</v>
      </c>
      <c r="JL308" s="1">
        <v>1.9650269999999998E-3</v>
      </c>
      <c r="JM308" s="1">
        <v>0.67131289999999999</v>
      </c>
      <c r="JN308">
        <v>0.65870359999999994</v>
      </c>
      <c r="JO308">
        <v>21.975370000000002</v>
      </c>
      <c r="JP308" s="1">
        <v>1.812917E-3</v>
      </c>
      <c r="JQ308" s="1">
        <v>0.6190734</v>
      </c>
      <c r="JR308">
        <v>0.65874569999999999</v>
      </c>
      <c r="JS308">
        <v>21.744330000000001</v>
      </c>
      <c r="JT308" s="1">
        <v>1.6874209999999999E-3</v>
      </c>
      <c r="JU308" s="1">
        <v>0.57592989999999999</v>
      </c>
      <c r="JV308">
        <v>0.65879299999999996</v>
      </c>
      <c r="JW308">
        <v>21.19727</v>
      </c>
      <c r="JX308" s="1">
        <v>1.582595E-3</v>
      </c>
      <c r="JY308" s="1">
        <v>0.53999010000000003</v>
      </c>
      <c r="JZ308">
        <v>0.65881100000000004</v>
      </c>
      <c r="KA308">
        <v>20.72064</v>
      </c>
      <c r="KB308" s="1">
        <v>1.495424E-3</v>
      </c>
      <c r="KC308" s="1">
        <v>0.51004470000000002</v>
      </c>
      <c r="KD308">
        <v>0.65884010000000004</v>
      </c>
      <c r="KE308">
        <v>20.429290000000002</v>
      </c>
      <c r="KF308" s="1">
        <v>1.423164E-3</v>
      </c>
      <c r="KG308" s="1">
        <v>0.48524859999999997</v>
      </c>
      <c r="KH308">
        <v>0.65885720000000003</v>
      </c>
      <c r="KI308">
        <v>20.273890000000002</v>
      </c>
      <c r="KJ308" s="1">
        <v>1.3641650000000001E-3</v>
      </c>
      <c r="KK308" s="1">
        <v>0.46498509999999998</v>
      </c>
      <c r="KL308">
        <v>0.65887390000000001</v>
      </c>
      <c r="KM308">
        <v>20.770790000000002</v>
      </c>
      <c r="KN308" s="1">
        <v>1.316432E-3</v>
      </c>
      <c r="KO308" s="1">
        <v>0.44857200000000003</v>
      </c>
      <c r="KP308">
        <v>0.65888000000000002</v>
      </c>
      <c r="KQ308">
        <v>21.103919999999999</v>
      </c>
      <c r="KR308" s="1">
        <v>1.276702E-3</v>
      </c>
      <c r="KS308" s="1">
        <v>0.43494460000000001</v>
      </c>
      <c r="KT308">
        <v>0.65887859999999998</v>
      </c>
      <c r="KU308">
        <v>21.161850000000001</v>
      </c>
      <c r="KV308" s="1">
        <v>1.240978E-3</v>
      </c>
      <c r="KW308" s="1">
        <v>0.42277229999999999</v>
      </c>
      <c r="KX308">
        <v>0.65886400000000001</v>
      </c>
      <c r="KY308">
        <v>21.21585</v>
      </c>
      <c r="KZ308" s="1">
        <v>1.205591E-3</v>
      </c>
      <c r="LA308" s="1">
        <v>0.41074880000000003</v>
      </c>
      <c r="LB308">
        <v>0.65888170000000001</v>
      </c>
      <c r="LC308">
        <v>20.930409999999998</v>
      </c>
      <c r="LD308" s="1">
        <v>1.1683259999999999E-3</v>
      </c>
      <c r="LE308" s="1">
        <v>0.39809729999999999</v>
      </c>
      <c r="LF308">
        <v>0.65888080000000004</v>
      </c>
      <c r="LG308">
        <v>20.261389999999999</v>
      </c>
      <c r="LH308" s="1">
        <v>1.1287630000000001E-3</v>
      </c>
      <c r="LI308" s="1">
        <v>0.38463969999999997</v>
      </c>
      <c r="LJ308">
        <v>0.65887399999999996</v>
      </c>
      <c r="LK308">
        <v>19.74963</v>
      </c>
      <c r="LL308" s="1">
        <v>1.0873499999999999E-3</v>
      </c>
      <c r="LM308" s="1">
        <v>0.3705949</v>
      </c>
      <c r="LN308">
        <v>0.6588832</v>
      </c>
      <c r="LO308">
        <v>19.686399999999999</v>
      </c>
      <c r="LP308" s="1">
        <v>1.0453610000000001E-3</v>
      </c>
      <c r="LQ308" s="1">
        <v>0.3563289</v>
      </c>
      <c r="LR308">
        <v>0.65888610000000003</v>
      </c>
      <c r="LS308">
        <v>20.670960000000001</v>
      </c>
      <c r="LT308" s="1">
        <v>1.0039949999999999E-3</v>
      </c>
      <c r="LU308" s="1">
        <v>0.34223189999999998</v>
      </c>
      <c r="LV308">
        <v>0.65887110000000004</v>
      </c>
      <c r="LW308">
        <v>21.564160000000001</v>
      </c>
      <c r="LX308" s="1">
        <v>9.6372750000000001E-4</v>
      </c>
      <c r="LY308" s="1">
        <v>0.32851540000000001</v>
      </c>
      <c r="LZ308">
        <v>0.65888089999999999</v>
      </c>
      <c r="MA308">
        <v>21.98377</v>
      </c>
      <c r="MB308" s="1">
        <v>9.2510859999999999E-4</v>
      </c>
      <c r="MC308" s="1">
        <v>0.31533139999999998</v>
      </c>
      <c r="MD308">
        <v>0.65889039999999999</v>
      </c>
      <c r="ME308">
        <v>22.403880000000001</v>
      </c>
      <c r="MF308" s="1">
        <v>8.8810660000000004E-4</v>
      </c>
      <c r="MG308" s="1">
        <v>0.30271609999999999</v>
      </c>
      <c r="MH308">
        <v>0.65887119999999999</v>
      </c>
      <c r="MI308">
        <v>22.26343</v>
      </c>
      <c r="MJ308" s="1">
        <v>8.5281509999999997E-4</v>
      </c>
      <c r="MK308" s="1">
        <v>0.29069089999999997</v>
      </c>
      <c r="ML308">
        <v>0.65886929999999999</v>
      </c>
      <c r="MM308">
        <v>21.366379999999999</v>
      </c>
      <c r="MN308" s="1">
        <v>8.1925870000000003E-4</v>
      </c>
      <c r="MO308" s="1">
        <v>0.27922839999999999</v>
      </c>
      <c r="MP308">
        <v>0.65888310000000005</v>
      </c>
      <c r="MQ308">
        <v>20.761199999999999</v>
      </c>
      <c r="MR308" s="1">
        <v>7.8710979999999998E-4</v>
      </c>
      <c r="MS308" s="1">
        <v>0.26828020000000002</v>
      </c>
      <c r="MT308">
        <v>0.65886429999999996</v>
      </c>
      <c r="MU308">
        <v>20.561330000000002</v>
      </c>
      <c r="MV308" s="1">
        <v>7.5639350000000001E-4</v>
      </c>
      <c r="MW308" s="1">
        <v>0.25780740000000002</v>
      </c>
      <c r="MX308">
        <v>0.65883179999999997</v>
      </c>
      <c r="MY308">
        <v>21.319959999999998</v>
      </c>
      <c r="MZ308" s="1">
        <v>7.2702529999999995E-4</v>
      </c>
      <c r="NA308" s="1">
        <v>0.2477953</v>
      </c>
      <c r="NB308">
        <v>0.65879679999999996</v>
      </c>
      <c r="NC308">
        <v>22.23911</v>
      </c>
      <c r="ND308" s="1">
        <v>6.9889989999999999E-4</v>
      </c>
      <c r="NE308" s="1">
        <v>0.23822750000000001</v>
      </c>
      <c r="NF308">
        <v>0.6587324</v>
      </c>
      <c r="NG308">
        <v>22.75966</v>
      </c>
      <c r="NH308" s="1">
        <v>6.7214320000000001E-4</v>
      </c>
      <c r="NI308" s="1">
        <v>0.22911770000000001</v>
      </c>
      <c r="NJ308">
        <v>0.65867050000000005</v>
      </c>
      <c r="NK308">
        <v>23.081520000000001</v>
      </c>
      <c r="NL308" s="1">
        <v>6.4669330000000004E-4</v>
      </c>
      <c r="NM308" s="1">
        <v>0.22044430000000001</v>
      </c>
      <c r="NN308">
        <v>0.65857949999999998</v>
      </c>
      <c r="NO308">
        <v>22.79588</v>
      </c>
      <c r="NP308" s="1">
        <v>6.2239140000000005E-4</v>
      </c>
      <c r="NQ308" s="1">
        <v>0.21217</v>
      </c>
      <c r="NR308">
        <v>0.65844349999999996</v>
      </c>
      <c r="NS308">
        <v>22.040700000000001</v>
      </c>
      <c r="NT308" s="1">
        <v>5.9916090000000004E-4</v>
      </c>
      <c r="NU308" s="1">
        <v>0.20427339999999999</v>
      </c>
      <c r="NV308">
        <v>0.65828260000000005</v>
      </c>
      <c r="NW308">
        <v>21.504270000000002</v>
      </c>
      <c r="NX308" s="1">
        <v>5.7700060000000003E-4</v>
      </c>
      <c r="NY308" s="1">
        <v>0.19674730000000001</v>
      </c>
      <c r="NZ308">
        <v>0.65811039999999998</v>
      </c>
      <c r="OA308">
        <v>21.304390000000001</v>
      </c>
      <c r="OB308" s="1">
        <v>5.5589080000000002E-4</v>
      </c>
      <c r="OC308" s="1">
        <v>0.1895838</v>
      </c>
      <c r="OD308">
        <v>0.65791180000000005</v>
      </c>
      <c r="OE308">
        <v>21.32677</v>
      </c>
      <c r="OF308" s="1">
        <v>5.3582770000000003E-4</v>
      </c>
      <c r="OG308" s="1">
        <v>0.18277119999999999</v>
      </c>
      <c r="OH308">
        <v>0.65771619999999997</v>
      </c>
      <c r="OI308">
        <v>21.86056</v>
      </c>
      <c r="OJ308" s="1">
        <v>5.1671759999999997E-4</v>
      </c>
      <c r="OK308" s="1">
        <v>0.17630319999999999</v>
      </c>
    </row>
    <row r="309" spans="1:401" x14ac:dyDescent="0.35">
      <c r="A309">
        <v>315</v>
      </c>
      <c r="B309" t="s">
        <v>4</v>
      </c>
      <c r="C309" t="s">
        <v>181</v>
      </c>
      <c r="D309" t="s">
        <v>315</v>
      </c>
      <c r="E309">
        <v>835.22209999999995</v>
      </c>
      <c r="F309">
        <v>1.020262</v>
      </c>
      <c r="G309">
        <v>18.029979999999998</v>
      </c>
      <c r="H309">
        <v>0</v>
      </c>
      <c r="I309">
        <v>0</v>
      </c>
      <c r="J309">
        <v>1.0180370000000001</v>
      </c>
      <c r="K309">
        <v>17.69828</v>
      </c>
      <c r="L309">
        <v>0</v>
      </c>
      <c r="M309">
        <v>0</v>
      </c>
      <c r="N309">
        <v>1.0158879999999999</v>
      </c>
      <c r="O309">
        <v>18.004629999999999</v>
      </c>
      <c r="P309">
        <v>0</v>
      </c>
      <c r="Q309">
        <v>0</v>
      </c>
      <c r="R309">
        <v>1.0137130000000001</v>
      </c>
      <c r="S309">
        <v>18.247730000000001</v>
      </c>
      <c r="T309">
        <v>0</v>
      </c>
      <c r="U309">
        <v>0</v>
      </c>
      <c r="V309">
        <v>1.0114860000000001</v>
      </c>
      <c r="W309">
        <v>18.614709999999999</v>
      </c>
      <c r="X309">
        <v>0</v>
      </c>
      <c r="Y309">
        <v>0</v>
      </c>
      <c r="Z309">
        <v>1.0092019999999999</v>
      </c>
      <c r="AA309">
        <v>18.67625</v>
      </c>
      <c r="AB309">
        <v>0</v>
      </c>
      <c r="AC309">
        <v>0</v>
      </c>
      <c r="AD309">
        <v>1.0069170000000001</v>
      </c>
      <c r="AE309">
        <v>18.495180000000001</v>
      </c>
      <c r="AF309">
        <v>0</v>
      </c>
      <c r="AG309">
        <v>0</v>
      </c>
      <c r="AH309">
        <v>1.0046200000000001</v>
      </c>
      <c r="AI309">
        <v>18.23677</v>
      </c>
      <c r="AJ309">
        <v>0</v>
      </c>
      <c r="AK309">
        <v>0</v>
      </c>
      <c r="AL309">
        <v>1.0022249999999999</v>
      </c>
      <c r="AM309">
        <v>17.831579999999999</v>
      </c>
      <c r="AN309">
        <v>0</v>
      </c>
      <c r="AO309">
        <v>0</v>
      </c>
      <c r="AP309">
        <v>0.99974859999999999</v>
      </c>
      <c r="AQ309">
        <v>17.43995</v>
      </c>
      <c r="AR309">
        <v>0</v>
      </c>
      <c r="AS309">
        <v>0</v>
      </c>
      <c r="AT309">
        <v>0.99721749999999998</v>
      </c>
      <c r="AU309">
        <v>17.61824</v>
      </c>
      <c r="AV309">
        <v>0</v>
      </c>
      <c r="AW309">
        <v>0</v>
      </c>
      <c r="AX309">
        <v>0.99462399999999995</v>
      </c>
      <c r="AY309">
        <v>17.72664</v>
      </c>
      <c r="AZ309">
        <v>0</v>
      </c>
      <c r="BA309">
        <v>0</v>
      </c>
      <c r="BB309">
        <v>0.99177649999999995</v>
      </c>
      <c r="BC309">
        <v>17.76989</v>
      </c>
      <c r="BD309">
        <v>0</v>
      </c>
      <c r="BE309">
        <v>0</v>
      </c>
      <c r="BF309">
        <v>0.9888207</v>
      </c>
      <c r="BG309">
        <v>17.957879999999999</v>
      </c>
      <c r="BH309">
        <v>0</v>
      </c>
      <c r="BI309">
        <v>0</v>
      </c>
      <c r="BJ309">
        <v>0.98587210000000003</v>
      </c>
      <c r="BK309">
        <v>17.804010000000002</v>
      </c>
      <c r="BL309">
        <v>0</v>
      </c>
      <c r="BM309">
        <v>0</v>
      </c>
      <c r="BN309">
        <v>0.98299179999999997</v>
      </c>
      <c r="BO309">
        <v>17.429030000000001</v>
      </c>
      <c r="BP309" s="1">
        <v>1.4056480000000001E-32</v>
      </c>
      <c r="BQ309" s="1">
        <v>4.223495E-30</v>
      </c>
      <c r="BR309">
        <v>0.9800413</v>
      </c>
      <c r="BS309">
        <v>17.03548</v>
      </c>
      <c r="BT309" s="1">
        <v>9.2583280000000001E-23</v>
      </c>
      <c r="BU309" s="1">
        <v>1.9677539999999999E-20</v>
      </c>
      <c r="BV309">
        <v>0.97707089999999996</v>
      </c>
      <c r="BW309">
        <v>17.029070000000001</v>
      </c>
      <c r="BX309" s="1">
        <v>3.4910989999999999E-16</v>
      </c>
      <c r="BY309" s="1">
        <v>6.7288690000000005E-14</v>
      </c>
      <c r="BZ309">
        <v>0.97412279999999996</v>
      </c>
      <c r="CA309">
        <v>17.438389999999998</v>
      </c>
      <c r="CB309" s="1">
        <v>3.6660810000000002E-11</v>
      </c>
      <c r="CC309" s="1">
        <v>7.9931009999999999E-9</v>
      </c>
      <c r="CD309">
        <v>0.9711438</v>
      </c>
      <c r="CE309">
        <v>18.068470000000001</v>
      </c>
      <c r="CF309" s="1">
        <v>5.1810619999999998E-8</v>
      </c>
      <c r="CG309" s="1">
        <v>1.205313E-5</v>
      </c>
      <c r="CH309">
        <v>0.96816650000000004</v>
      </c>
      <c r="CI309">
        <v>18.593050000000002</v>
      </c>
      <c r="CJ309" s="1">
        <v>1.253189E-5</v>
      </c>
      <c r="CK309" s="1">
        <v>3.0529989999999998E-3</v>
      </c>
      <c r="CL309">
        <v>0.9650803</v>
      </c>
      <c r="CM309">
        <v>18.654309999999999</v>
      </c>
      <c r="CN309" s="1">
        <v>9.1265149999999995E-4</v>
      </c>
      <c r="CO309">
        <v>0.23123350000000001</v>
      </c>
      <c r="CP309">
        <v>0.96182860000000003</v>
      </c>
      <c r="CQ309">
        <v>18.36542</v>
      </c>
      <c r="CR309" s="1">
        <v>2.6439560000000001E-2</v>
      </c>
      <c r="CS309">
        <v>6.9312649999999998</v>
      </c>
      <c r="CT309">
        <v>0.95840919999999996</v>
      </c>
      <c r="CU309">
        <v>18.054950000000002</v>
      </c>
      <c r="CV309">
        <v>0.36100179999999998</v>
      </c>
      <c r="CW309">
        <v>97.68526</v>
      </c>
      <c r="CX309">
        <v>0.95480500000000001</v>
      </c>
      <c r="CY309">
        <v>17.7136</v>
      </c>
      <c r="CZ309">
        <v>2.6268750000000001</v>
      </c>
      <c r="DA309">
        <v>731.10469999999998</v>
      </c>
      <c r="DB309">
        <v>0.95090249999999998</v>
      </c>
      <c r="DC309">
        <v>17.75018</v>
      </c>
      <c r="DD309">
        <v>11.1594</v>
      </c>
      <c r="DE309">
        <v>3188.1039999999998</v>
      </c>
      <c r="DF309">
        <v>0.94630000000000003</v>
      </c>
      <c r="DG309">
        <v>18.145879999999998</v>
      </c>
      <c r="DH309">
        <v>29.79466</v>
      </c>
      <c r="DI309">
        <v>8724.61</v>
      </c>
      <c r="DJ309">
        <v>0.94111869999999997</v>
      </c>
      <c r="DK309">
        <v>18.407160000000001</v>
      </c>
      <c r="DL309">
        <v>53.163150000000002</v>
      </c>
      <c r="DM309">
        <v>15931.45</v>
      </c>
      <c r="DN309">
        <v>0.93536969999999997</v>
      </c>
      <c r="DO309">
        <v>18.611419999999999</v>
      </c>
      <c r="DP309">
        <v>66.865260000000006</v>
      </c>
      <c r="DQ309">
        <v>20476.86</v>
      </c>
      <c r="DR309">
        <v>0.92945619999999995</v>
      </c>
      <c r="DS309">
        <v>18.606660000000002</v>
      </c>
      <c r="DT309">
        <v>62.141449999999999</v>
      </c>
      <c r="DU309">
        <v>19415.689999999999</v>
      </c>
      <c r="DV309">
        <v>0.92331450000000004</v>
      </c>
      <c r="DW309">
        <v>18.325659999999999</v>
      </c>
      <c r="DX309">
        <v>44.429349999999999</v>
      </c>
      <c r="DY309">
        <v>14147.73</v>
      </c>
      <c r="DZ309">
        <v>0.91700369999999998</v>
      </c>
      <c r="EA309">
        <v>18.04532</v>
      </c>
      <c r="EB309">
        <v>25.35679</v>
      </c>
      <c r="EC309">
        <v>8222.8469999999998</v>
      </c>
      <c r="ED309">
        <v>0.90962030000000005</v>
      </c>
      <c r="EE309">
        <v>17.826499999999999</v>
      </c>
      <c r="EF309">
        <v>11.9527</v>
      </c>
      <c r="EG309">
        <v>3941.7049999999999</v>
      </c>
      <c r="EH309">
        <v>0.90101240000000005</v>
      </c>
      <c r="EI309">
        <v>17.895379999999999</v>
      </c>
      <c r="EJ309">
        <v>4.7967170000000001</v>
      </c>
      <c r="EK309">
        <v>1608.03</v>
      </c>
      <c r="EL309">
        <v>0.89219090000000001</v>
      </c>
      <c r="EM309">
        <v>18.206479999999999</v>
      </c>
      <c r="EN309">
        <v>1.7010019999999999</v>
      </c>
      <c r="EO309">
        <v>578.43399999999997</v>
      </c>
      <c r="EP309">
        <v>0.88361940000000005</v>
      </c>
      <c r="EQ309">
        <v>18.564360000000001</v>
      </c>
      <c r="ER309">
        <v>0.56700779999999995</v>
      </c>
      <c r="ES309">
        <v>194.4828</v>
      </c>
      <c r="ET309">
        <v>0.87526689999999996</v>
      </c>
      <c r="EU309">
        <v>18.77467</v>
      </c>
      <c r="EV309" s="1">
        <v>0.20188310000000001</v>
      </c>
      <c r="EW309">
        <v>69.000240000000005</v>
      </c>
      <c r="EX309">
        <v>0.86691759999999995</v>
      </c>
      <c r="EY309">
        <v>18.557400000000001</v>
      </c>
      <c r="EZ309" s="1">
        <v>9.584811E-2</v>
      </c>
      <c r="FA309">
        <v>32.135260000000002</v>
      </c>
      <c r="FB309">
        <v>0.85884159999999998</v>
      </c>
      <c r="FC309">
        <v>18.152090000000001</v>
      </c>
      <c r="FD309" s="1">
        <v>6.7821519999999996E-2</v>
      </c>
      <c r="FE309">
        <v>22.324339999999999</v>
      </c>
      <c r="FF309">
        <v>0.85092809999999997</v>
      </c>
      <c r="FG309">
        <v>17.860910000000001</v>
      </c>
      <c r="FH309" s="1">
        <v>6.1308179999999997E-2</v>
      </c>
      <c r="FI309" s="1">
        <v>20.08193</v>
      </c>
      <c r="FJ309">
        <v>0.843024</v>
      </c>
      <c r="FK309">
        <v>17.738869999999999</v>
      </c>
      <c r="FL309" s="1">
        <v>5.989067E-2</v>
      </c>
      <c r="FM309" s="1">
        <v>19.67867</v>
      </c>
      <c r="FN309">
        <v>0.83572590000000002</v>
      </c>
      <c r="FO309">
        <v>18.373049999999999</v>
      </c>
      <c r="FP309" s="1">
        <v>5.884093E-2</v>
      </c>
      <c r="FQ309" s="1">
        <v>19.436599999999999</v>
      </c>
      <c r="FR309">
        <v>0.82864479999999996</v>
      </c>
      <c r="FS309">
        <v>19.041820000000001</v>
      </c>
      <c r="FT309" s="1">
        <v>5.6849759999999999E-2</v>
      </c>
      <c r="FU309" s="1">
        <v>18.90504</v>
      </c>
      <c r="FV309">
        <v>0.82183280000000003</v>
      </c>
      <c r="FW309">
        <v>19.33182</v>
      </c>
      <c r="FX309" s="1">
        <v>5.3847979999999997E-2</v>
      </c>
      <c r="FY309" s="1">
        <v>18.034320000000001</v>
      </c>
      <c r="FZ309">
        <v>0.81498610000000005</v>
      </c>
      <c r="GA309">
        <v>19.312190000000001</v>
      </c>
      <c r="GB309" s="1">
        <v>5.0183650000000003E-2</v>
      </c>
      <c r="GC309" s="1">
        <v>16.92089</v>
      </c>
      <c r="GD309">
        <v>0.80875799999999998</v>
      </c>
      <c r="GE309">
        <v>19.062660000000001</v>
      </c>
      <c r="GF309" s="1">
        <v>4.6165379999999999E-2</v>
      </c>
      <c r="GG309" s="1">
        <v>15.662879999999999</v>
      </c>
      <c r="GH309">
        <v>0.80313230000000002</v>
      </c>
      <c r="GI309">
        <v>18.68215</v>
      </c>
      <c r="GJ309" s="1">
        <v>4.2015499999999997E-2</v>
      </c>
      <c r="GK309" s="1">
        <v>14.336539999999999</v>
      </c>
      <c r="GL309">
        <v>0.79832440000000005</v>
      </c>
      <c r="GM309">
        <v>18.39104</v>
      </c>
      <c r="GN309" s="1">
        <v>3.7847539999999999E-2</v>
      </c>
      <c r="GO309" s="1">
        <v>12.98104</v>
      </c>
      <c r="GP309">
        <v>0.79429320000000003</v>
      </c>
      <c r="GQ309">
        <v>18.361339999999998</v>
      </c>
      <c r="GR309" s="1">
        <v>3.3724230000000001E-2</v>
      </c>
      <c r="GS309" s="1">
        <v>11.618119999999999</v>
      </c>
      <c r="GT309">
        <v>0.79094149999999996</v>
      </c>
      <c r="GU309">
        <v>19.235410000000002</v>
      </c>
      <c r="GV309" s="1">
        <v>2.97094E-2</v>
      </c>
      <c r="GW309" s="1">
        <v>10.2767</v>
      </c>
      <c r="GX309">
        <v>0.78826090000000004</v>
      </c>
      <c r="GY309">
        <v>20.184059999999999</v>
      </c>
      <c r="GZ309" s="1">
        <v>2.5943580000000001E-2</v>
      </c>
      <c r="HA309" s="1">
        <v>9.0022330000000004</v>
      </c>
      <c r="HB309">
        <v>0.78616569999999997</v>
      </c>
      <c r="HC309">
        <v>20.780609999999999</v>
      </c>
      <c r="HD309" s="1">
        <v>2.2544720000000001E-2</v>
      </c>
      <c r="HE309" s="1">
        <v>7.8407520000000002</v>
      </c>
      <c r="HF309">
        <v>0.784609</v>
      </c>
      <c r="HG309">
        <v>21.195620000000002</v>
      </c>
      <c r="HH309" s="1">
        <v>1.9589570000000001E-2</v>
      </c>
      <c r="HI309" s="1">
        <v>6.8227849999999997</v>
      </c>
      <c r="HJ309">
        <v>0.78345739999999997</v>
      </c>
      <c r="HK309">
        <v>21.190110000000001</v>
      </c>
      <c r="HL309" s="1">
        <v>1.7080000000000001E-2</v>
      </c>
      <c r="HM309" s="1">
        <v>5.9537550000000001</v>
      </c>
      <c r="HN309">
        <v>0.78267260000000005</v>
      </c>
      <c r="HO309">
        <v>20.540479999999999</v>
      </c>
      <c r="HP309" s="1">
        <v>1.495033E-2</v>
      </c>
      <c r="HQ309" s="1">
        <v>5.2144029999999999</v>
      </c>
      <c r="HR309">
        <v>0.78217360000000002</v>
      </c>
      <c r="HS309">
        <v>19.946200000000001</v>
      </c>
      <c r="HT309" s="1">
        <v>1.30826E-2</v>
      </c>
      <c r="HU309" s="1">
        <v>4.5665779999999998</v>
      </c>
      <c r="HV309">
        <v>0.78192320000000004</v>
      </c>
      <c r="HW309">
        <v>19.684699999999999</v>
      </c>
      <c r="HX309" s="1">
        <v>1.134521E-2</v>
      </c>
      <c r="HY309" s="1">
        <v>3.965414</v>
      </c>
      <c r="HZ309">
        <v>0.78185590000000005</v>
      </c>
      <c r="IA309">
        <v>20.303429999999999</v>
      </c>
      <c r="IB309" s="1">
        <v>9.6464619999999997E-3</v>
      </c>
      <c r="IC309" s="1">
        <v>3.3786040000000002</v>
      </c>
      <c r="ID309">
        <v>0.78191109999999997</v>
      </c>
      <c r="IE309">
        <v>21.365829999999999</v>
      </c>
      <c r="IF309" s="1">
        <v>7.9859609999999998E-3</v>
      </c>
      <c r="IG309" s="1">
        <v>2.803318</v>
      </c>
      <c r="IH309">
        <v>0.78204960000000001</v>
      </c>
      <c r="II309">
        <v>22.14358</v>
      </c>
      <c r="IJ309" s="1">
        <v>6.442288E-3</v>
      </c>
      <c r="IK309" s="1">
        <v>2.2656079999999998</v>
      </c>
      <c r="IL309">
        <v>0.78224289999999996</v>
      </c>
      <c r="IM309">
        <v>22.55029</v>
      </c>
      <c r="IN309" s="1">
        <v>5.1189310000000002E-3</v>
      </c>
      <c r="IO309" s="1">
        <v>1.8012619999999999</v>
      </c>
      <c r="IP309">
        <v>0.7824527</v>
      </c>
      <c r="IQ309">
        <v>22.332280000000001</v>
      </c>
      <c r="IR309" s="1">
        <v>4.0787130000000003E-3</v>
      </c>
      <c r="IS309" s="1">
        <v>1.4336519999999999</v>
      </c>
      <c r="IT309">
        <v>0.78270139999999999</v>
      </c>
      <c r="IU309">
        <v>21.620280000000001</v>
      </c>
      <c r="IV309" s="1">
        <v>3.320436E-3</v>
      </c>
      <c r="IW309" s="1">
        <v>1.164326</v>
      </c>
      <c r="IX309">
        <v>0.7829102</v>
      </c>
      <c r="IY309">
        <v>21.126740000000002</v>
      </c>
      <c r="IZ309" s="1">
        <v>2.7946329999999999E-3</v>
      </c>
      <c r="JA309" s="1">
        <v>0.97696959999999999</v>
      </c>
      <c r="JB309">
        <v>0.78312150000000003</v>
      </c>
      <c r="JC309">
        <v>20.985309999999998</v>
      </c>
      <c r="JD309" s="1">
        <v>2.4337790000000001E-3</v>
      </c>
      <c r="JE309" s="1">
        <v>0.84843150000000001</v>
      </c>
      <c r="JF309">
        <v>0.78327990000000003</v>
      </c>
      <c r="JG309">
        <v>21.396170000000001</v>
      </c>
      <c r="JH309" s="1">
        <v>2.1770679999999999E-3</v>
      </c>
      <c r="JI309" s="1">
        <v>0.75743959999999999</v>
      </c>
      <c r="JJ309">
        <v>0.78341839999999996</v>
      </c>
      <c r="JK309">
        <v>21.783860000000001</v>
      </c>
      <c r="JL309" s="1">
        <v>1.983201E-3</v>
      </c>
      <c r="JM309" s="1">
        <v>0.6890174</v>
      </c>
      <c r="JN309">
        <v>0.78354829999999998</v>
      </c>
      <c r="JO309">
        <v>21.995170000000002</v>
      </c>
      <c r="JP309" s="1">
        <v>1.827756E-3</v>
      </c>
      <c r="JQ309" s="1">
        <v>0.63445810000000002</v>
      </c>
      <c r="JR309">
        <v>0.78364800000000001</v>
      </c>
      <c r="JS309">
        <v>21.78913</v>
      </c>
      <c r="JT309" s="1">
        <v>1.6997500000000001E-3</v>
      </c>
      <c r="JU309" s="1">
        <v>0.58953169999999999</v>
      </c>
      <c r="JV309">
        <v>0.78370470000000003</v>
      </c>
      <c r="JW309">
        <v>21.24944</v>
      </c>
      <c r="JX309" s="1">
        <v>1.592886E-3</v>
      </c>
      <c r="JY309" s="1">
        <v>0.55215029999999998</v>
      </c>
      <c r="JZ309">
        <v>0.78375989999999995</v>
      </c>
      <c r="KA309">
        <v>20.751460000000002</v>
      </c>
      <c r="KB309" s="1">
        <v>1.5039610000000001E-3</v>
      </c>
      <c r="KC309" s="1">
        <v>0.5209703</v>
      </c>
      <c r="KD309">
        <v>0.78379359999999998</v>
      </c>
      <c r="KE309">
        <v>20.437860000000001</v>
      </c>
      <c r="KF309" s="1">
        <v>1.430207E-3</v>
      </c>
      <c r="KG309" s="1">
        <v>0.49513610000000002</v>
      </c>
      <c r="KH309">
        <v>0.78384480000000001</v>
      </c>
      <c r="KI309">
        <v>20.27075</v>
      </c>
      <c r="KJ309" s="1">
        <v>1.369889E-3</v>
      </c>
      <c r="KK309" s="1">
        <v>0.47398010000000002</v>
      </c>
      <c r="KL309">
        <v>0.78385570000000004</v>
      </c>
      <c r="KM309">
        <v>20.732230000000001</v>
      </c>
      <c r="KN309" s="1">
        <v>1.3210850000000001E-3</v>
      </c>
      <c r="KO309" s="1">
        <v>0.4568334</v>
      </c>
      <c r="KP309">
        <v>0.78386290000000003</v>
      </c>
      <c r="KQ309">
        <v>21.1022</v>
      </c>
      <c r="KR309" s="1">
        <v>1.280659E-3</v>
      </c>
      <c r="KS309" s="1">
        <v>0.44268790000000002</v>
      </c>
      <c r="KT309">
        <v>0.78388990000000003</v>
      </c>
      <c r="KU309">
        <v>21.189779999999999</v>
      </c>
      <c r="KV309" s="1">
        <v>1.2446779999999999E-3</v>
      </c>
      <c r="KW309" s="1">
        <v>0.43021009999999998</v>
      </c>
      <c r="KX309">
        <v>0.78390130000000002</v>
      </c>
      <c r="KY309">
        <v>21.247689999999999</v>
      </c>
      <c r="KZ309" s="1">
        <v>1.209386E-3</v>
      </c>
      <c r="LA309" s="1">
        <v>0.41804960000000002</v>
      </c>
      <c r="LB309">
        <v>0.78390059999999995</v>
      </c>
      <c r="LC309">
        <v>20.98489</v>
      </c>
      <c r="LD309" s="1">
        <v>1.1723580000000001E-3</v>
      </c>
      <c r="LE309" s="1">
        <v>0.40533560000000002</v>
      </c>
      <c r="LF309">
        <v>0.78388469999999999</v>
      </c>
      <c r="LG309">
        <v>20.320550000000001</v>
      </c>
      <c r="LH309" s="1">
        <v>1.1330349999999999E-3</v>
      </c>
      <c r="LI309" s="1">
        <v>0.39180759999999998</v>
      </c>
      <c r="LJ309">
        <v>0.78388990000000003</v>
      </c>
      <c r="LK309">
        <v>19.771560000000001</v>
      </c>
      <c r="LL309" s="1">
        <v>1.091748E-3</v>
      </c>
      <c r="LM309" s="1">
        <v>0.37763639999999998</v>
      </c>
      <c r="LN309">
        <v>0.78390099999999996</v>
      </c>
      <c r="LO309">
        <v>19.674949999999999</v>
      </c>
      <c r="LP309" s="1">
        <v>1.0497690000000001E-3</v>
      </c>
      <c r="LQ309" s="1">
        <v>0.36318590000000001</v>
      </c>
      <c r="LR309">
        <v>0.78389719999999996</v>
      </c>
      <c r="LS309">
        <v>20.613029999999998</v>
      </c>
      <c r="LT309" s="1">
        <v>1.008316E-3</v>
      </c>
      <c r="LU309" s="1">
        <v>0.3488617</v>
      </c>
      <c r="LV309">
        <v>0.78389180000000003</v>
      </c>
      <c r="LW309">
        <v>21.552250000000001</v>
      </c>
      <c r="LX309" s="1">
        <v>9.6791379999999999E-4</v>
      </c>
      <c r="LY309" s="1">
        <v>0.33490120000000001</v>
      </c>
      <c r="LZ309">
        <v>0.78389359999999997</v>
      </c>
      <c r="MA309">
        <v>22.016819999999999</v>
      </c>
      <c r="MB309" s="1">
        <v>9.2910639999999999E-4</v>
      </c>
      <c r="MC309" s="1">
        <v>0.32145010000000002</v>
      </c>
      <c r="MD309">
        <v>0.78388930000000001</v>
      </c>
      <c r="ME309">
        <v>22.43496</v>
      </c>
      <c r="MF309" s="1">
        <v>8.91938E-4</v>
      </c>
      <c r="MG309" s="1">
        <v>0.30859029999999998</v>
      </c>
      <c r="MH309">
        <v>0.78389359999999997</v>
      </c>
      <c r="MI309">
        <v>22.3246</v>
      </c>
      <c r="MJ309" s="1">
        <v>8.5646530000000004E-4</v>
      </c>
      <c r="MK309" s="1">
        <v>0.29631160000000001</v>
      </c>
      <c r="ML309">
        <v>0.7838811</v>
      </c>
      <c r="MM309">
        <v>21.450569999999999</v>
      </c>
      <c r="MN309" s="1">
        <v>8.2273679999999997E-4</v>
      </c>
      <c r="MO309" s="1">
        <v>0.28461930000000002</v>
      </c>
      <c r="MP309">
        <v>0.78387390000000001</v>
      </c>
      <c r="MQ309">
        <v>20.79175</v>
      </c>
      <c r="MR309" s="1">
        <v>7.9043090000000004E-4</v>
      </c>
      <c r="MS309" s="1">
        <v>0.27345370000000002</v>
      </c>
      <c r="MT309">
        <v>0.78387640000000003</v>
      </c>
      <c r="MU309">
        <v>20.56326</v>
      </c>
      <c r="MV309" s="1">
        <v>7.5957559999999995E-4</v>
      </c>
      <c r="MW309" s="1">
        <v>0.26277030000000001</v>
      </c>
      <c r="MX309">
        <v>0.78383429999999998</v>
      </c>
      <c r="MY309">
        <v>21.279900000000001</v>
      </c>
      <c r="MZ309" s="1">
        <v>7.3006869999999997E-4</v>
      </c>
      <c r="NA309" s="1">
        <v>0.2525616</v>
      </c>
      <c r="NB309">
        <v>0.78378130000000001</v>
      </c>
      <c r="NC309">
        <v>22.219280000000001</v>
      </c>
      <c r="ND309" s="1">
        <v>7.0180229999999995E-4</v>
      </c>
      <c r="NE309" s="1">
        <v>0.24279510000000001</v>
      </c>
      <c r="NF309">
        <v>0.78370450000000003</v>
      </c>
      <c r="NG309">
        <v>22.784379999999999</v>
      </c>
      <c r="NH309" s="1">
        <v>6.7490669999999999E-4</v>
      </c>
      <c r="NI309" s="1">
        <v>0.2334965</v>
      </c>
      <c r="NJ309">
        <v>0.78358830000000002</v>
      </c>
      <c r="NK309">
        <v>23.114660000000001</v>
      </c>
      <c r="NL309" s="1">
        <v>6.4932559999999996E-4</v>
      </c>
      <c r="NM309" s="1">
        <v>0.22465379999999999</v>
      </c>
      <c r="NN309">
        <v>0.78342920000000005</v>
      </c>
      <c r="NO309">
        <v>22.857620000000001</v>
      </c>
      <c r="NP309" s="1">
        <v>6.2490709999999999E-4</v>
      </c>
      <c r="NQ309" s="1">
        <v>0.2162173</v>
      </c>
      <c r="NR309">
        <v>0.7832325</v>
      </c>
      <c r="NS309">
        <v>22.1098</v>
      </c>
      <c r="NT309" s="1">
        <v>6.0156179999999997E-4</v>
      </c>
      <c r="NU309" s="1">
        <v>0.2081624</v>
      </c>
      <c r="NV309">
        <v>0.78299209999999997</v>
      </c>
      <c r="NW309">
        <v>21.534420000000001</v>
      </c>
      <c r="NX309" s="1">
        <v>5.7928669999999995E-4</v>
      </c>
      <c r="NY309" s="1">
        <v>0.20048759999999999</v>
      </c>
      <c r="NZ309">
        <v>0.7827115</v>
      </c>
      <c r="OA309">
        <v>21.308920000000001</v>
      </c>
      <c r="OB309" s="1">
        <v>5.5806490000000002E-4</v>
      </c>
      <c r="OC309" s="1">
        <v>0.1931804</v>
      </c>
      <c r="OD309">
        <v>0.78238949999999996</v>
      </c>
      <c r="OE309">
        <v>21.324670000000001</v>
      </c>
      <c r="OF309" s="1">
        <v>5.3788709999999995E-4</v>
      </c>
      <c r="OG309" s="1">
        <v>0.1862299</v>
      </c>
      <c r="OH309">
        <v>0.78206690000000001</v>
      </c>
      <c r="OI309">
        <v>21.837510000000002</v>
      </c>
      <c r="OJ309" s="1">
        <v>5.1868750000000005E-4</v>
      </c>
      <c r="OK309" s="1">
        <v>0.17963989999999999</v>
      </c>
    </row>
    <row r="310" spans="1:401" x14ac:dyDescent="0.35">
      <c r="A310">
        <v>316</v>
      </c>
      <c r="B310" t="s">
        <v>4</v>
      </c>
      <c r="C310" t="s">
        <v>181</v>
      </c>
      <c r="D310" t="s">
        <v>316</v>
      </c>
      <c r="E310">
        <v>898.30960000000005</v>
      </c>
      <c r="F310">
        <v>0.75131740000000002</v>
      </c>
      <c r="G310">
        <v>18.062950000000001</v>
      </c>
      <c r="H310">
        <v>0</v>
      </c>
      <c r="I310">
        <v>0</v>
      </c>
      <c r="J310">
        <v>0.75020929999999997</v>
      </c>
      <c r="K310">
        <v>17.728290000000001</v>
      </c>
      <c r="L310">
        <v>0</v>
      </c>
      <c r="M310">
        <v>0</v>
      </c>
      <c r="N310">
        <v>0.74916579999999999</v>
      </c>
      <c r="O310">
        <v>18.008759999999999</v>
      </c>
      <c r="P310">
        <v>0</v>
      </c>
      <c r="Q310">
        <v>0</v>
      </c>
      <c r="R310">
        <v>0.74808160000000001</v>
      </c>
      <c r="S310">
        <v>18.250720000000001</v>
      </c>
      <c r="T310">
        <v>0</v>
      </c>
      <c r="U310">
        <v>0</v>
      </c>
      <c r="V310">
        <v>0.74700619999999995</v>
      </c>
      <c r="W310">
        <v>18.60726</v>
      </c>
      <c r="X310">
        <v>0</v>
      </c>
      <c r="Y310">
        <v>0</v>
      </c>
      <c r="Z310">
        <v>0.74588310000000002</v>
      </c>
      <c r="AA310">
        <v>18.679189999999998</v>
      </c>
      <c r="AB310">
        <v>0</v>
      </c>
      <c r="AC310">
        <v>0</v>
      </c>
      <c r="AD310">
        <v>0.74466730000000003</v>
      </c>
      <c r="AE310">
        <v>18.50949</v>
      </c>
      <c r="AF310">
        <v>0</v>
      </c>
      <c r="AG310">
        <v>0</v>
      </c>
      <c r="AH310">
        <v>0.74282110000000001</v>
      </c>
      <c r="AI310">
        <v>18.26135</v>
      </c>
      <c r="AJ310">
        <v>0</v>
      </c>
      <c r="AK310">
        <v>0</v>
      </c>
      <c r="AL310">
        <v>0.74091059999999997</v>
      </c>
      <c r="AM310">
        <v>17.869710000000001</v>
      </c>
      <c r="AN310">
        <v>0</v>
      </c>
      <c r="AO310">
        <v>0</v>
      </c>
      <c r="AP310">
        <v>0.73893850000000005</v>
      </c>
      <c r="AQ310">
        <v>17.475950000000001</v>
      </c>
      <c r="AR310">
        <v>0</v>
      </c>
      <c r="AS310">
        <v>0</v>
      </c>
      <c r="AT310">
        <v>0.73694570000000004</v>
      </c>
      <c r="AU310">
        <v>17.628889999999998</v>
      </c>
      <c r="AV310">
        <v>0</v>
      </c>
      <c r="AW310">
        <v>0</v>
      </c>
      <c r="AX310">
        <v>0.73489329999999997</v>
      </c>
      <c r="AY310">
        <v>17.737570000000002</v>
      </c>
      <c r="AZ310">
        <v>0</v>
      </c>
      <c r="BA310">
        <v>0</v>
      </c>
      <c r="BB310">
        <v>0.73284280000000002</v>
      </c>
      <c r="BC310">
        <v>17.77421</v>
      </c>
      <c r="BD310">
        <v>0</v>
      </c>
      <c r="BE310">
        <v>0</v>
      </c>
      <c r="BF310">
        <v>0.73071940000000002</v>
      </c>
      <c r="BG310">
        <v>17.947780000000002</v>
      </c>
      <c r="BH310">
        <v>0</v>
      </c>
      <c r="BI310">
        <v>0</v>
      </c>
      <c r="BJ310">
        <v>0.72859910000000006</v>
      </c>
      <c r="BK310">
        <v>17.817900000000002</v>
      </c>
      <c r="BL310">
        <v>0</v>
      </c>
      <c r="BM310">
        <v>0</v>
      </c>
      <c r="BN310">
        <v>0.72653299999999998</v>
      </c>
      <c r="BO310">
        <v>17.453009999999999</v>
      </c>
      <c r="BP310" s="1">
        <v>2.553379E-33</v>
      </c>
      <c r="BQ310" s="1">
        <v>9.1690530000000003E-31</v>
      </c>
      <c r="BR310">
        <v>0.72441259999999996</v>
      </c>
      <c r="BS310">
        <v>17.064879999999999</v>
      </c>
      <c r="BT310" s="1">
        <v>4.379662E-23</v>
      </c>
      <c r="BU310" s="1">
        <v>1.0829209999999999E-20</v>
      </c>
      <c r="BV310">
        <v>0.72227940000000002</v>
      </c>
      <c r="BW310">
        <v>17.0487</v>
      </c>
      <c r="BX310" s="1">
        <v>5.7982949999999994E-17</v>
      </c>
      <c r="BY310" s="1">
        <v>1.704813E-14</v>
      </c>
      <c r="BZ310">
        <v>0.72014679999999998</v>
      </c>
      <c r="CA310">
        <v>17.454979999999999</v>
      </c>
      <c r="CB310" s="1">
        <v>1.7659649999999999E-11</v>
      </c>
      <c r="CC310" s="1">
        <v>4.6467629999999999E-9</v>
      </c>
      <c r="CD310">
        <v>0.71804100000000004</v>
      </c>
      <c r="CE310">
        <v>18.07105</v>
      </c>
      <c r="CF310" s="1">
        <v>2.982343E-8</v>
      </c>
      <c r="CG310" s="1">
        <v>8.3062399999999996E-6</v>
      </c>
      <c r="CH310">
        <v>0.71588600000000002</v>
      </c>
      <c r="CI310">
        <v>18.59356</v>
      </c>
      <c r="CJ310" s="1">
        <v>8.0625969999999998E-6</v>
      </c>
      <c r="CK310" s="1">
        <v>2.3452030000000001E-3</v>
      </c>
      <c r="CL310">
        <v>0.71366700000000005</v>
      </c>
      <c r="CM310">
        <v>18.659199999999998</v>
      </c>
      <c r="CN310" s="1">
        <v>6.388864E-4</v>
      </c>
      <c r="CO310">
        <v>0.19308739999999999</v>
      </c>
      <c r="CP310">
        <v>0.71134330000000001</v>
      </c>
      <c r="CQ310">
        <v>18.38006</v>
      </c>
      <c r="CR310" s="1">
        <v>1.9846909999999999E-2</v>
      </c>
      <c r="CS310">
        <v>6.2054559999999999</v>
      </c>
      <c r="CT310">
        <v>0.70890839999999999</v>
      </c>
      <c r="CU310">
        <v>18.073129999999999</v>
      </c>
      <c r="CV310">
        <v>0.28776279999999999</v>
      </c>
      <c r="CW310">
        <v>92.900220000000004</v>
      </c>
      <c r="CX310">
        <v>0.70631250000000001</v>
      </c>
      <c r="CY310">
        <v>17.748419999999999</v>
      </c>
      <c r="CZ310">
        <v>2.2077010000000001</v>
      </c>
      <c r="DA310">
        <v>733.4973</v>
      </c>
      <c r="DB310">
        <v>0.70354150000000004</v>
      </c>
      <c r="DC310">
        <v>17.782260000000001</v>
      </c>
      <c r="DD310">
        <v>9.8315739999999998</v>
      </c>
      <c r="DE310">
        <v>3355.5920000000001</v>
      </c>
      <c r="DF310">
        <v>0.70025789999999999</v>
      </c>
      <c r="DG310">
        <v>18.17238</v>
      </c>
      <c r="DH310">
        <v>27.386119999999998</v>
      </c>
      <c r="DI310">
        <v>9589.1239999999998</v>
      </c>
      <c r="DJ310">
        <v>0.69655370000000005</v>
      </c>
      <c r="DK310">
        <v>18.43816</v>
      </c>
      <c r="DL310">
        <v>50.772620000000003</v>
      </c>
      <c r="DM310">
        <v>18211.64</v>
      </c>
      <c r="DN310">
        <v>0.69247199999999998</v>
      </c>
      <c r="DO310">
        <v>18.628799999999998</v>
      </c>
      <c r="DP310">
        <v>66.103549999999998</v>
      </c>
      <c r="DQ310">
        <v>24256.36</v>
      </c>
      <c r="DR310">
        <v>0.68830100000000005</v>
      </c>
      <c r="DS310">
        <v>18.613240000000001</v>
      </c>
      <c r="DT310">
        <v>63.379469999999998</v>
      </c>
      <c r="DU310">
        <v>23754.54</v>
      </c>
      <c r="DV310">
        <v>0.68366660000000001</v>
      </c>
      <c r="DW310">
        <v>18.333469999999998</v>
      </c>
      <c r="DX310">
        <v>46.601399999999998</v>
      </c>
      <c r="DY310">
        <v>17822.830000000002</v>
      </c>
      <c r="DZ310">
        <v>0.67842910000000001</v>
      </c>
      <c r="EA310">
        <v>18.047689999999999</v>
      </c>
      <c r="EB310">
        <v>27.275279999999999</v>
      </c>
      <c r="EC310">
        <v>10635.24</v>
      </c>
      <c r="ED310">
        <v>0.67317419999999994</v>
      </c>
      <c r="EE310">
        <v>17.832059999999998</v>
      </c>
      <c r="EF310">
        <v>13.146330000000001</v>
      </c>
      <c r="EG310">
        <v>5216.3869999999997</v>
      </c>
      <c r="EH310">
        <v>0.66752800000000001</v>
      </c>
      <c r="EI310">
        <v>17.905539999999998</v>
      </c>
      <c r="EJ310">
        <v>5.379092</v>
      </c>
      <c r="EK310">
        <v>2170.3229999999999</v>
      </c>
      <c r="EL310">
        <v>0.66176389999999996</v>
      </c>
      <c r="EM310">
        <v>18.22241</v>
      </c>
      <c r="EN310">
        <v>1.936005</v>
      </c>
      <c r="EO310">
        <v>793.00990000000002</v>
      </c>
      <c r="EP310">
        <v>0.65614830000000002</v>
      </c>
      <c r="EQ310">
        <v>18.586459999999999</v>
      </c>
      <c r="ER310">
        <v>0.64877090000000004</v>
      </c>
      <c r="ES310">
        <v>268.44580000000002</v>
      </c>
      <c r="ET310">
        <v>0.65071080000000003</v>
      </c>
      <c r="EU310">
        <v>18.796690000000002</v>
      </c>
      <c r="EV310" s="1">
        <v>0.22717290000000001</v>
      </c>
      <c r="EW310">
        <v>93.882130000000004</v>
      </c>
      <c r="EX310">
        <v>0.64528969999999997</v>
      </c>
      <c r="EY310">
        <v>18.584029999999998</v>
      </c>
      <c r="EZ310" s="1">
        <v>0.1029373</v>
      </c>
      <c r="FA310">
        <v>41.790140000000001</v>
      </c>
      <c r="FB310">
        <v>0.64001529999999995</v>
      </c>
      <c r="FC310">
        <v>18.167819999999999</v>
      </c>
      <c r="FD310" s="1">
        <v>6.9590879999999994E-2</v>
      </c>
      <c r="FE310">
        <v>27.696120000000001</v>
      </c>
      <c r="FF310">
        <v>0.63484399999999996</v>
      </c>
      <c r="FG310">
        <v>17.857340000000001</v>
      </c>
      <c r="FH310" s="1">
        <v>6.1655420000000002E-2</v>
      </c>
      <c r="FI310" s="1">
        <v>24.383569999999999</v>
      </c>
      <c r="FJ310">
        <v>0.62970999999999999</v>
      </c>
      <c r="FK310">
        <v>17.734079999999999</v>
      </c>
      <c r="FL310" s="1">
        <v>5.9956049999999997E-2</v>
      </c>
      <c r="FM310" s="1">
        <v>23.777509999999999</v>
      </c>
      <c r="FN310">
        <v>0.62509879999999995</v>
      </c>
      <c r="FO310">
        <v>18.344719999999999</v>
      </c>
      <c r="FP310" s="1">
        <v>5.8961510000000002E-2</v>
      </c>
      <c r="FQ310" s="1">
        <v>23.512170000000001</v>
      </c>
      <c r="FR310">
        <v>0.62000100000000002</v>
      </c>
      <c r="FS310">
        <v>19.031690000000001</v>
      </c>
      <c r="FT310" s="1">
        <v>5.7102020000000003E-2</v>
      </c>
      <c r="FU310" s="1">
        <v>22.93366</v>
      </c>
      <c r="FV310">
        <v>0.61481660000000005</v>
      </c>
      <c r="FW310">
        <v>19.35322</v>
      </c>
      <c r="FX310" s="1">
        <v>5.4223760000000003E-2</v>
      </c>
      <c r="FY310" s="1">
        <v>21.940809999999999</v>
      </c>
      <c r="FZ310">
        <v>0.61013079999999997</v>
      </c>
      <c r="GA310">
        <v>19.337700000000002</v>
      </c>
      <c r="GB310" s="1">
        <v>5.0642489999999998E-2</v>
      </c>
      <c r="GC310" s="1">
        <v>20.629490000000001</v>
      </c>
      <c r="GD310">
        <v>0.60586039999999997</v>
      </c>
      <c r="GE310">
        <v>19.08643</v>
      </c>
      <c r="GF310" s="1">
        <v>4.6672089999999999E-2</v>
      </c>
      <c r="GG310" s="1">
        <v>19.12923</v>
      </c>
      <c r="GH310">
        <v>0.60200260000000005</v>
      </c>
      <c r="GI310">
        <v>18.6996</v>
      </c>
      <c r="GJ310" s="1">
        <v>4.2546260000000002E-2</v>
      </c>
      <c r="GK310" s="1">
        <v>17.536519999999999</v>
      </c>
      <c r="GL310">
        <v>0.59869170000000005</v>
      </c>
      <c r="GM310">
        <v>18.391020000000001</v>
      </c>
      <c r="GN310" s="1">
        <v>3.8391979999999999E-2</v>
      </c>
      <c r="GO310" s="1">
        <v>15.90569</v>
      </c>
      <c r="GP310">
        <v>0.59594320000000001</v>
      </c>
      <c r="GQ310">
        <v>18.348610000000001</v>
      </c>
      <c r="GR310" s="1">
        <v>3.4272990000000003E-2</v>
      </c>
      <c r="GS310" s="1">
        <v>14.26192</v>
      </c>
      <c r="GT310">
        <v>0.5936555</v>
      </c>
      <c r="GU310">
        <v>19.18412</v>
      </c>
      <c r="GV310" s="1">
        <v>3.0246180000000001E-2</v>
      </c>
      <c r="GW310" s="1">
        <v>12.63735</v>
      </c>
      <c r="GX310">
        <v>0.59180540000000004</v>
      </c>
      <c r="GY310">
        <v>20.155249999999999</v>
      </c>
      <c r="GZ310" s="1">
        <v>2.6447459999999999E-2</v>
      </c>
      <c r="HA310" s="1">
        <v>11.085100000000001</v>
      </c>
      <c r="HB310">
        <v>0.59038310000000005</v>
      </c>
      <c r="HC310">
        <v>20.792100000000001</v>
      </c>
      <c r="HD310" s="1">
        <v>2.299787E-2</v>
      </c>
      <c r="HE310" s="1">
        <v>9.6619010000000003</v>
      </c>
      <c r="HF310">
        <v>0.58929849999999995</v>
      </c>
      <c r="HG310">
        <v>21.216930000000001</v>
      </c>
      <c r="HH310" s="1">
        <v>1.9982369999999999E-2</v>
      </c>
      <c r="HI310" s="1">
        <v>8.4079689999999996</v>
      </c>
      <c r="HJ310">
        <v>0.58852210000000005</v>
      </c>
      <c r="HK310">
        <v>21.226949999999999</v>
      </c>
      <c r="HL310" s="1">
        <v>1.7414269999999999E-2</v>
      </c>
      <c r="HM310" s="1">
        <v>7.3341580000000004</v>
      </c>
      <c r="HN310">
        <v>0.58796490000000001</v>
      </c>
      <c r="HO310">
        <v>20.600480000000001</v>
      </c>
      <c r="HP310" s="1">
        <v>1.523741E-2</v>
      </c>
      <c r="HQ310" s="1">
        <v>6.4212660000000001</v>
      </c>
      <c r="HR310">
        <v>0.58764019999999995</v>
      </c>
      <c r="HS310">
        <v>19.97428</v>
      </c>
      <c r="HT310" s="1">
        <v>1.33407E-2</v>
      </c>
      <c r="HU310" s="1">
        <v>5.6258699999999999</v>
      </c>
      <c r="HV310">
        <v>0.58746520000000002</v>
      </c>
      <c r="HW310">
        <v>19.685030000000001</v>
      </c>
      <c r="HX310" s="1">
        <v>1.159142E-2</v>
      </c>
      <c r="HY310" s="1">
        <v>4.8936679999999999</v>
      </c>
      <c r="HZ310">
        <v>0.58742269999999996</v>
      </c>
      <c r="IA310">
        <v>20.265429999999999</v>
      </c>
      <c r="IB310" s="1">
        <v>9.8896039999999998E-3</v>
      </c>
      <c r="IC310" s="1">
        <v>4.1825289999999997</v>
      </c>
      <c r="ID310">
        <v>0.58746339999999997</v>
      </c>
      <c r="IE310">
        <v>21.328769999999999</v>
      </c>
      <c r="IF310" s="1">
        <v>8.2211939999999994E-3</v>
      </c>
      <c r="IG310" s="1">
        <v>3.483784</v>
      </c>
      <c r="IH310">
        <v>0.5875705</v>
      </c>
      <c r="II310">
        <v>22.151150000000001</v>
      </c>
      <c r="IJ310" s="1">
        <v>6.6550619999999998E-3</v>
      </c>
      <c r="IK310" s="1">
        <v>2.8249379999999999</v>
      </c>
      <c r="IL310">
        <v>0.58769919999999998</v>
      </c>
      <c r="IM310">
        <v>22.585850000000001</v>
      </c>
      <c r="IN310" s="1">
        <v>5.2954680000000002E-3</v>
      </c>
      <c r="IO310" s="1">
        <v>2.249336</v>
      </c>
      <c r="IP310">
        <v>0.58785129999999997</v>
      </c>
      <c r="IQ310">
        <v>22.38729</v>
      </c>
      <c r="IR310" s="1">
        <v>4.2130910000000004E-3</v>
      </c>
      <c r="IS310" s="1">
        <v>1.788189</v>
      </c>
      <c r="IT310">
        <v>0.58802220000000005</v>
      </c>
      <c r="IU310">
        <v>21.681840000000001</v>
      </c>
      <c r="IV310" s="1">
        <v>3.4160499999999999E-3</v>
      </c>
      <c r="IW310" s="1">
        <v>1.4470320000000001</v>
      </c>
      <c r="IX310">
        <v>0.58816440000000003</v>
      </c>
      <c r="IY310">
        <v>21.14733</v>
      </c>
      <c r="IZ310" s="1">
        <v>2.860263E-3</v>
      </c>
      <c r="JA310" s="1">
        <v>1.2083550000000001</v>
      </c>
      <c r="JB310">
        <v>0.5882925</v>
      </c>
      <c r="JC310">
        <v>20.980090000000001</v>
      </c>
      <c r="JD310" s="1">
        <v>2.4791560000000002E-3</v>
      </c>
      <c r="JE310" s="1">
        <v>1.0446709999999999</v>
      </c>
      <c r="JF310">
        <v>0.58841429999999995</v>
      </c>
      <c r="JG310">
        <v>21.372229999999998</v>
      </c>
      <c r="JH310" s="1">
        <v>2.210002E-3</v>
      </c>
      <c r="JI310" s="1">
        <v>0.92952959999999996</v>
      </c>
      <c r="JJ310">
        <v>0.58850659999999999</v>
      </c>
      <c r="JK310">
        <v>21.775510000000001</v>
      </c>
      <c r="JL310" s="1">
        <v>2.0087159999999998E-3</v>
      </c>
      <c r="JM310" s="1">
        <v>0.84372709999999995</v>
      </c>
      <c r="JN310">
        <v>0.58859839999999997</v>
      </c>
      <c r="JO310">
        <v>22.012270000000001</v>
      </c>
      <c r="JP310" s="1">
        <v>1.848471E-3</v>
      </c>
      <c r="JQ310" s="1">
        <v>0.77578780000000003</v>
      </c>
      <c r="JR310">
        <v>0.58866180000000001</v>
      </c>
      <c r="JS310">
        <v>21.82761</v>
      </c>
      <c r="JT310" s="1">
        <v>1.716934E-3</v>
      </c>
      <c r="JU310" s="1">
        <v>0.72003379999999995</v>
      </c>
      <c r="JV310">
        <v>0.58869760000000004</v>
      </c>
      <c r="JW310">
        <v>21.29946</v>
      </c>
      <c r="JX310" s="1">
        <v>1.6072180000000001E-3</v>
      </c>
      <c r="JY310" s="1">
        <v>0.67366870000000001</v>
      </c>
      <c r="JZ310">
        <v>0.58873249999999999</v>
      </c>
      <c r="KA310">
        <v>20.783470000000001</v>
      </c>
      <c r="KB310" s="1">
        <v>1.5158630000000001E-3</v>
      </c>
      <c r="KC310" s="1">
        <v>0.63499689999999998</v>
      </c>
      <c r="KD310">
        <v>0.58876779999999995</v>
      </c>
      <c r="KE310">
        <v>20.447199999999999</v>
      </c>
      <c r="KF310" s="1">
        <v>1.440034E-3</v>
      </c>
      <c r="KG310" s="1">
        <v>0.60291919999999999</v>
      </c>
      <c r="KH310">
        <v>0.58879239999999999</v>
      </c>
      <c r="KI310">
        <v>20.269030000000001</v>
      </c>
      <c r="KJ310" s="1">
        <v>1.3778919999999999E-3</v>
      </c>
      <c r="KK310" s="1">
        <v>0.57660469999999997</v>
      </c>
      <c r="KL310">
        <v>0.58881609999999995</v>
      </c>
      <c r="KM310">
        <v>20.702120000000001</v>
      </c>
      <c r="KN310" s="1">
        <v>1.327571E-3</v>
      </c>
      <c r="KO310" s="1">
        <v>0.55524960000000001</v>
      </c>
      <c r="KP310">
        <v>0.58882330000000005</v>
      </c>
      <c r="KQ310">
        <v>21.092939999999999</v>
      </c>
      <c r="KR310" s="1">
        <v>1.2861439999999999E-3</v>
      </c>
      <c r="KS310" s="1">
        <v>0.53772710000000001</v>
      </c>
      <c r="KT310">
        <v>0.5888255</v>
      </c>
      <c r="KU310">
        <v>21.217739999999999</v>
      </c>
      <c r="KV310" s="1">
        <v>1.24971E-3</v>
      </c>
      <c r="KW310" s="1">
        <v>0.52243629999999996</v>
      </c>
      <c r="KX310">
        <v>0.58883779999999997</v>
      </c>
      <c r="KY310">
        <v>21.276859999999999</v>
      </c>
      <c r="KZ310" s="1">
        <v>1.214506E-3</v>
      </c>
      <c r="LA310" s="1">
        <v>0.50775009999999998</v>
      </c>
      <c r="LB310">
        <v>0.58884950000000003</v>
      </c>
      <c r="LC310">
        <v>21.032430000000002</v>
      </c>
      <c r="LD310" s="1">
        <v>1.1777960000000001E-3</v>
      </c>
      <c r="LE310" s="1">
        <v>0.49249520000000002</v>
      </c>
      <c r="LF310">
        <v>0.58885259999999995</v>
      </c>
      <c r="LG310">
        <v>20.377870000000001</v>
      </c>
      <c r="LH310" s="1">
        <v>1.138809E-3</v>
      </c>
      <c r="LI310" s="1">
        <v>0.4762536</v>
      </c>
      <c r="LJ310">
        <v>0.58883470000000004</v>
      </c>
      <c r="LK310">
        <v>19.796050000000001</v>
      </c>
      <c r="LL310" s="1">
        <v>1.0977020000000001E-3</v>
      </c>
      <c r="LM310" s="1">
        <v>0.45918690000000001</v>
      </c>
      <c r="LN310">
        <v>0.58885120000000002</v>
      </c>
      <c r="LO310">
        <v>19.671320000000001</v>
      </c>
      <c r="LP310" s="1">
        <v>1.0557749999999999E-3</v>
      </c>
      <c r="LQ310" s="1">
        <v>0.4417276</v>
      </c>
      <c r="LR310">
        <v>0.58884289999999995</v>
      </c>
      <c r="LS310">
        <v>20.562290000000001</v>
      </c>
      <c r="LT310" s="1">
        <v>1.0142059999999999E-3</v>
      </c>
      <c r="LU310" s="1">
        <v>0.4243576</v>
      </c>
      <c r="LV310">
        <v>0.58882420000000002</v>
      </c>
      <c r="LW310">
        <v>21.529820000000001</v>
      </c>
      <c r="LX310" s="1">
        <v>9.7362529999999998E-4</v>
      </c>
      <c r="LY310" s="1">
        <v>0.40739940000000002</v>
      </c>
      <c r="LZ310">
        <v>0.58884829999999999</v>
      </c>
      <c r="MA310">
        <v>22.048190000000002</v>
      </c>
      <c r="MB310" s="1">
        <v>9.3458590000000002E-4</v>
      </c>
      <c r="MC310" s="1">
        <v>0.39103640000000001</v>
      </c>
      <c r="MD310">
        <v>0.58884270000000005</v>
      </c>
      <c r="ME310">
        <v>22.46602</v>
      </c>
      <c r="MF310" s="1">
        <v>8.9718040000000005E-4</v>
      </c>
      <c r="MG310" s="1">
        <v>0.37538450000000001</v>
      </c>
      <c r="MH310">
        <v>0.58884939999999997</v>
      </c>
      <c r="MI310">
        <v>22.376169999999998</v>
      </c>
      <c r="MJ310" s="1">
        <v>8.6146020000000005E-4</v>
      </c>
      <c r="MK310" s="1">
        <v>0.3604329</v>
      </c>
      <c r="ML310">
        <v>0.58883160000000001</v>
      </c>
      <c r="MM310">
        <v>21.532139999999998</v>
      </c>
      <c r="MN310" s="1">
        <v>8.2749600000000005E-4</v>
      </c>
      <c r="MO310" s="1">
        <v>0.3461957</v>
      </c>
      <c r="MP310">
        <v>0.58882590000000001</v>
      </c>
      <c r="MQ310">
        <v>20.826429999999998</v>
      </c>
      <c r="MR310" s="1">
        <v>7.9497179999999995E-4</v>
      </c>
      <c r="MS310" s="1">
        <v>0.33260309999999998</v>
      </c>
      <c r="MT310">
        <v>0.5888274</v>
      </c>
      <c r="MU310">
        <v>20.570609999999999</v>
      </c>
      <c r="MV310" s="1">
        <v>7.6392340000000004E-4</v>
      </c>
      <c r="MW310" s="1">
        <v>0.31960240000000001</v>
      </c>
      <c r="MX310">
        <v>0.58878770000000002</v>
      </c>
      <c r="MY310">
        <v>21.245650000000001</v>
      </c>
      <c r="MZ310" s="1">
        <v>7.3423140000000004E-4</v>
      </c>
      <c r="NA310" s="1">
        <v>0.3071778</v>
      </c>
      <c r="NB310">
        <v>0.58876980000000001</v>
      </c>
      <c r="NC310">
        <v>22.197659999999999</v>
      </c>
      <c r="ND310" s="1">
        <v>7.05771E-4</v>
      </c>
      <c r="NE310" s="1">
        <v>0.29528870000000002</v>
      </c>
      <c r="NF310">
        <v>0.58872329999999995</v>
      </c>
      <c r="NG310">
        <v>22.806039999999999</v>
      </c>
      <c r="NH310" s="1">
        <v>6.7868889999999997E-4</v>
      </c>
      <c r="NI310" s="1">
        <v>0.28396519999999997</v>
      </c>
      <c r="NJ310">
        <v>0.58862289999999995</v>
      </c>
      <c r="NK310">
        <v>23.14725</v>
      </c>
      <c r="NL310" s="1">
        <v>6.529223E-4</v>
      </c>
      <c r="NM310" s="1">
        <v>0.2731944</v>
      </c>
      <c r="NN310">
        <v>0.58851370000000003</v>
      </c>
      <c r="NO310">
        <v>22.910769999999999</v>
      </c>
      <c r="NP310" s="1">
        <v>6.2833780000000003E-4</v>
      </c>
      <c r="NQ310" s="1">
        <v>0.26292130000000002</v>
      </c>
      <c r="NR310">
        <v>0.58838780000000002</v>
      </c>
      <c r="NS310">
        <v>22.17745</v>
      </c>
      <c r="NT310" s="1">
        <v>6.0484280000000002E-4</v>
      </c>
      <c r="NU310" s="1">
        <v>0.25311830000000002</v>
      </c>
      <c r="NV310">
        <v>0.58821140000000005</v>
      </c>
      <c r="NW310">
        <v>21.566980000000001</v>
      </c>
      <c r="NX310" s="1">
        <v>5.8241219999999999E-4</v>
      </c>
      <c r="NY310" s="1">
        <v>0.24377209999999999</v>
      </c>
      <c r="NZ310">
        <v>0.58802659999999995</v>
      </c>
      <c r="OA310">
        <v>21.314350000000001</v>
      </c>
      <c r="OB310" s="1">
        <v>5.6103900000000005E-4</v>
      </c>
      <c r="OC310" s="1">
        <v>0.23487340000000001</v>
      </c>
      <c r="OD310">
        <v>0.58780790000000005</v>
      </c>
      <c r="OE310">
        <v>21.322970000000002</v>
      </c>
      <c r="OF310" s="1">
        <v>5.4070919999999996E-4</v>
      </c>
      <c r="OG310" s="1">
        <v>0.2264079</v>
      </c>
      <c r="OH310">
        <v>0.58757369999999998</v>
      </c>
      <c r="OI310">
        <v>21.817260000000001</v>
      </c>
      <c r="OJ310" s="1">
        <v>5.2137530000000002E-4</v>
      </c>
      <c r="OK310" s="1">
        <v>0.21838270000000001</v>
      </c>
    </row>
    <row r="311" spans="1:401" x14ac:dyDescent="0.35">
      <c r="A311">
        <v>317</v>
      </c>
      <c r="B311" t="s">
        <v>4</v>
      </c>
      <c r="C311" t="s">
        <v>181</v>
      </c>
      <c r="D311" t="s">
        <v>317</v>
      </c>
      <c r="E311">
        <v>920.83439999999996</v>
      </c>
      <c r="F311">
        <v>0.79968050000000002</v>
      </c>
      <c r="G311">
        <v>18.096139999999998</v>
      </c>
      <c r="H311">
        <v>0</v>
      </c>
      <c r="I311">
        <v>0</v>
      </c>
      <c r="J311">
        <v>0.79809090000000005</v>
      </c>
      <c r="K311">
        <v>17.761220000000002</v>
      </c>
      <c r="L311">
        <v>0</v>
      </c>
      <c r="M311">
        <v>0</v>
      </c>
      <c r="N311">
        <v>0.79654729999999996</v>
      </c>
      <c r="O311">
        <v>18.017299999999999</v>
      </c>
      <c r="P311">
        <v>0</v>
      </c>
      <c r="Q311">
        <v>0</v>
      </c>
      <c r="R311">
        <v>0.79498679999999999</v>
      </c>
      <c r="S311">
        <v>18.25264</v>
      </c>
      <c r="T311">
        <v>0</v>
      </c>
      <c r="U311">
        <v>0</v>
      </c>
      <c r="V311">
        <v>0.79340029999999995</v>
      </c>
      <c r="W311">
        <v>18.604970000000002</v>
      </c>
      <c r="X311">
        <v>0</v>
      </c>
      <c r="Y311">
        <v>0</v>
      </c>
      <c r="Z311">
        <v>0.79177120000000001</v>
      </c>
      <c r="AA311">
        <v>18.678999999999998</v>
      </c>
      <c r="AB311">
        <v>0</v>
      </c>
      <c r="AC311">
        <v>0</v>
      </c>
      <c r="AD311">
        <v>0.79005990000000004</v>
      </c>
      <c r="AE311">
        <v>18.523820000000001</v>
      </c>
      <c r="AF311">
        <v>0</v>
      </c>
      <c r="AG311">
        <v>0</v>
      </c>
      <c r="AH311">
        <v>0.78835319999999998</v>
      </c>
      <c r="AI311">
        <v>18.285</v>
      </c>
      <c r="AJ311">
        <v>0</v>
      </c>
      <c r="AK311">
        <v>0</v>
      </c>
      <c r="AL311">
        <v>0.78662829999999995</v>
      </c>
      <c r="AM311">
        <v>17.908190000000001</v>
      </c>
      <c r="AN311">
        <v>0</v>
      </c>
      <c r="AO311">
        <v>0</v>
      </c>
      <c r="AP311">
        <v>0.78481679999999998</v>
      </c>
      <c r="AQ311">
        <v>17.514869999999998</v>
      </c>
      <c r="AR311">
        <v>0</v>
      </c>
      <c r="AS311">
        <v>0</v>
      </c>
      <c r="AT311">
        <v>0.78297479999999997</v>
      </c>
      <c r="AU311">
        <v>17.64594</v>
      </c>
      <c r="AV311">
        <v>0</v>
      </c>
      <c r="AW311">
        <v>0</v>
      </c>
      <c r="AX311">
        <v>0.78110930000000001</v>
      </c>
      <c r="AY311">
        <v>17.748100000000001</v>
      </c>
      <c r="AZ311">
        <v>0</v>
      </c>
      <c r="BA311">
        <v>0</v>
      </c>
      <c r="BB311">
        <v>0.77924110000000002</v>
      </c>
      <c r="BC311">
        <v>17.781739999999999</v>
      </c>
      <c r="BD311">
        <v>0</v>
      </c>
      <c r="BE311">
        <v>0</v>
      </c>
      <c r="BF311">
        <v>0.77730480000000002</v>
      </c>
      <c r="BG311">
        <v>17.936789999999998</v>
      </c>
      <c r="BH311">
        <v>0</v>
      </c>
      <c r="BI311">
        <v>0</v>
      </c>
      <c r="BJ311">
        <v>0.77533620000000003</v>
      </c>
      <c r="BK311">
        <v>17.829450000000001</v>
      </c>
      <c r="BL311">
        <v>0</v>
      </c>
      <c r="BM311">
        <v>0</v>
      </c>
      <c r="BN311">
        <v>0.77264149999999998</v>
      </c>
      <c r="BO311">
        <v>17.476710000000001</v>
      </c>
      <c r="BP311" s="1">
        <v>3.4261409999999999E-34</v>
      </c>
      <c r="BQ311" s="1">
        <v>1.2213049999999999E-31</v>
      </c>
      <c r="BR311">
        <v>0.7698758</v>
      </c>
      <c r="BS311">
        <v>17.0947</v>
      </c>
      <c r="BT311" s="1">
        <v>1.758038E-23</v>
      </c>
      <c r="BU311" s="1">
        <v>4.2151610000000002E-21</v>
      </c>
      <c r="BV311">
        <v>0.76711030000000002</v>
      </c>
      <c r="BW311">
        <v>17.072279999999999</v>
      </c>
      <c r="BX311" s="1">
        <v>8.1175150000000005E-18</v>
      </c>
      <c r="BY311" s="1">
        <v>2.8992439999999998E-15</v>
      </c>
      <c r="BZ311">
        <v>0.76435730000000002</v>
      </c>
      <c r="CA311">
        <v>17.47757</v>
      </c>
      <c r="CB311" s="1">
        <v>8.0651350000000004E-12</v>
      </c>
      <c r="CC311" s="1">
        <v>2.1019669999999998E-9</v>
      </c>
      <c r="CD311">
        <v>0.76159109999999997</v>
      </c>
      <c r="CE311">
        <v>18.077439999999999</v>
      </c>
      <c r="CF311" s="1">
        <v>1.6474049999999999E-8</v>
      </c>
      <c r="CG311" s="1">
        <v>4.5525650000000003E-6</v>
      </c>
      <c r="CH311">
        <v>0.75881690000000002</v>
      </c>
      <c r="CI311">
        <v>18.59675</v>
      </c>
      <c r="CJ311" s="1">
        <v>5.0096560000000001E-6</v>
      </c>
      <c r="CK311" s="1">
        <v>1.446625E-3</v>
      </c>
      <c r="CL311">
        <v>0.75596569999999996</v>
      </c>
      <c r="CM311">
        <v>18.66245</v>
      </c>
      <c r="CN311" s="1">
        <v>4.341131E-4</v>
      </c>
      <c r="CO311">
        <v>0.13026119999999999</v>
      </c>
      <c r="CP311">
        <v>0.75296300000000005</v>
      </c>
      <c r="CQ311">
        <v>18.394089999999998</v>
      </c>
      <c r="CR311">
        <v>1.4525100000000001E-2</v>
      </c>
      <c r="CS311">
        <v>4.5080489999999998</v>
      </c>
      <c r="CT311">
        <v>0.7498494</v>
      </c>
      <c r="CU311">
        <v>18.090070000000001</v>
      </c>
      <c r="CV311">
        <v>0.22455369999999999</v>
      </c>
      <c r="CW311">
        <v>71.931610000000006</v>
      </c>
      <c r="CX311">
        <v>0.74655229999999995</v>
      </c>
      <c r="CY311">
        <v>17.78294</v>
      </c>
      <c r="CZ311">
        <v>1.823264</v>
      </c>
      <c r="DA311">
        <v>600.70659999999998</v>
      </c>
      <c r="DB311">
        <v>0.74299570000000004</v>
      </c>
      <c r="DC311">
        <v>17.819559999999999</v>
      </c>
      <c r="DD311">
        <v>8.5417550000000002</v>
      </c>
      <c r="DE311">
        <v>2888.9409999999998</v>
      </c>
      <c r="DF311">
        <v>0.73887809999999998</v>
      </c>
      <c r="DG311">
        <v>18.203579999999999</v>
      </c>
      <c r="DH311">
        <v>24.90531</v>
      </c>
      <c r="DI311">
        <v>8633.9609999999993</v>
      </c>
      <c r="DJ311">
        <v>0.73423539999999998</v>
      </c>
      <c r="DK311">
        <v>18.47287</v>
      </c>
      <c r="DL311">
        <v>48.122219999999999</v>
      </c>
      <c r="DM311">
        <v>17072.82</v>
      </c>
      <c r="DN311">
        <v>0.72912359999999998</v>
      </c>
      <c r="DO311">
        <v>18.651250000000001</v>
      </c>
      <c r="DP311">
        <v>65.039919999999995</v>
      </c>
      <c r="DQ311">
        <v>23578.87</v>
      </c>
      <c r="DR311">
        <v>0.72377709999999995</v>
      </c>
      <c r="DS311">
        <v>18.618960000000001</v>
      </c>
      <c r="DT311">
        <v>64.498959999999997</v>
      </c>
      <c r="DU311">
        <v>23858.31</v>
      </c>
      <c r="DV311">
        <v>0.71805909999999995</v>
      </c>
      <c r="DW311">
        <v>18.340820000000001</v>
      </c>
      <c r="DX311">
        <v>48.885890000000003</v>
      </c>
      <c r="DY311">
        <v>18431.2</v>
      </c>
      <c r="DZ311">
        <v>0.71213439999999995</v>
      </c>
      <c r="EA311">
        <v>18.048380000000002</v>
      </c>
      <c r="EB311">
        <v>29.403649999999999</v>
      </c>
      <c r="EC311">
        <v>11285.22</v>
      </c>
      <c r="ED311">
        <v>0.70616389999999996</v>
      </c>
      <c r="EE311">
        <v>17.83456</v>
      </c>
      <c r="EF311">
        <v>14.51882</v>
      </c>
      <c r="EG311">
        <v>5661.951</v>
      </c>
      <c r="EH311">
        <v>0.6997814</v>
      </c>
      <c r="EI311">
        <v>17.917929999999998</v>
      </c>
      <c r="EJ311">
        <v>6.0667179999999998</v>
      </c>
      <c r="EK311">
        <v>2402.0250000000001</v>
      </c>
      <c r="EL311">
        <v>0.69263649999999999</v>
      </c>
      <c r="EM311">
        <v>18.243390000000002</v>
      </c>
      <c r="EN311">
        <v>2.2195930000000001</v>
      </c>
      <c r="EO311">
        <v>891.03359999999998</v>
      </c>
      <c r="EP311">
        <v>0.68542250000000005</v>
      </c>
      <c r="EQ311">
        <v>18.613199999999999</v>
      </c>
      <c r="ER311">
        <v>0.74927880000000002</v>
      </c>
      <c r="ES311">
        <v>303.66329999999999</v>
      </c>
      <c r="ET311">
        <v>0.67841359999999995</v>
      </c>
      <c r="EU311">
        <v>18.820219999999999</v>
      </c>
      <c r="EV311" s="1">
        <v>0.25874950000000002</v>
      </c>
      <c r="EW311">
        <v>104.8736</v>
      </c>
      <c r="EX311">
        <v>0.67143109999999995</v>
      </c>
      <c r="EY311">
        <v>18.60971</v>
      </c>
      <c r="EZ311" s="1">
        <v>0.1119184</v>
      </c>
      <c r="FA311">
        <v>44.692259999999997</v>
      </c>
      <c r="FB311">
        <v>0.66462220000000005</v>
      </c>
      <c r="FC311">
        <v>18.18309</v>
      </c>
      <c r="FD311" s="1">
        <v>7.1883160000000001E-2</v>
      </c>
      <c r="FE311">
        <v>28.15747</v>
      </c>
      <c r="FF311">
        <v>0.65795420000000004</v>
      </c>
      <c r="FG311">
        <v>17.850809999999999</v>
      </c>
      <c r="FH311" s="1">
        <v>6.2130640000000001E-2</v>
      </c>
      <c r="FI311" s="1">
        <v>24.156770000000002</v>
      </c>
      <c r="FJ311">
        <v>0.65139420000000003</v>
      </c>
      <c r="FK311">
        <v>17.73132</v>
      </c>
      <c r="FL311" s="1">
        <v>6.0040839999999998E-2</v>
      </c>
      <c r="FM311" s="1">
        <v>23.382619999999999</v>
      </c>
      <c r="FN311">
        <v>0.6453584</v>
      </c>
      <c r="FO311">
        <v>18.327590000000001</v>
      </c>
      <c r="FP311" s="1">
        <v>5.9080720000000003E-2</v>
      </c>
      <c r="FQ311" s="1">
        <v>23.116910000000001</v>
      </c>
      <c r="FR311">
        <v>0.63930609999999999</v>
      </c>
      <c r="FS311">
        <v>19.021540000000002</v>
      </c>
      <c r="FT311" s="1">
        <v>5.7352569999999999E-2</v>
      </c>
      <c r="FU311" s="1">
        <v>22.581769999999999</v>
      </c>
      <c r="FV311">
        <v>0.63358250000000005</v>
      </c>
      <c r="FW311">
        <v>19.375789999999999</v>
      </c>
      <c r="FX311" s="1">
        <v>5.4603859999999997E-2</v>
      </c>
      <c r="FY311" s="1">
        <v>21.635069999999999</v>
      </c>
      <c r="FZ311">
        <v>0.62838490000000002</v>
      </c>
      <c r="GA311">
        <v>19.365089999999999</v>
      </c>
      <c r="GB311" s="1">
        <v>5.1107439999999997E-2</v>
      </c>
      <c r="GC311" s="1">
        <v>20.364719999999998</v>
      </c>
      <c r="GD311">
        <v>0.62364269999999999</v>
      </c>
      <c r="GE311">
        <v>19.10802</v>
      </c>
      <c r="GF311" s="1">
        <v>4.7183429999999998E-2</v>
      </c>
      <c r="GG311" s="1">
        <v>18.89911</v>
      </c>
      <c r="GH311">
        <v>0.61934549999999999</v>
      </c>
      <c r="GI311">
        <v>18.714320000000001</v>
      </c>
      <c r="GJ311" s="1">
        <v>4.307805E-2</v>
      </c>
      <c r="GK311" s="1">
        <v>17.337150000000001</v>
      </c>
      <c r="GL311">
        <v>0.61552989999999996</v>
      </c>
      <c r="GM311">
        <v>18.388929999999998</v>
      </c>
      <c r="GN311" s="1">
        <v>3.8932229999999998E-2</v>
      </c>
      <c r="GO311" s="1">
        <v>15.73714</v>
      </c>
      <c r="GP311">
        <v>0.61230969999999996</v>
      </c>
      <c r="GQ311">
        <v>18.341270000000002</v>
      </c>
      <c r="GR311" s="1">
        <v>3.4814320000000003E-2</v>
      </c>
      <c r="GS311" s="1">
        <v>14.12552</v>
      </c>
      <c r="GT311">
        <v>0.60963239999999996</v>
      </c>
      <c r="GU311">
        <v>19.147089999999999</v>
      </c>
      <c r="GV311" s="1">
        <v>3.0774760000000002E-2</v>
      </c>
      <c r="GW311" s="1">
        <v>12.53</v>
      </c>
      <c r="GX311">
        <v>0.6074678</v>
      </c>
      <c r="GY311">
        <v>20.132090000000002</v>
      </c>
      <c r="GZ311" s="1">
        <v>2.6943789999999999E-2</v>
      </c>
      <c r="HA311" s="1">
        <v>11.00004</v>
      </c>
      <c r="HB311">
        <v>0.60576859999999999</v>
      </c>
      <c r="HC311">
        <v>20.809750000000001</v>
      </c>
      <c r="HD311" s="1">
        <v>2.3444799999999998E-2</v>
      </c>
      <c r="HE311" s="1">
        <v>9.5911690000000007</v>
      </c>
      <c r="HF311">
        <v>0.60447169999999995</v>
      </c>
      <c r="HG311">
        <v>21.245709999999999</v>
      </c>
      <c r="HH311" s="1">
        <v>2.0369970000000001E-2</v>
      </c>
      <c r="HI311" s="1">
        <v>8.3443939999999994</v>
      </c>
      <c r="HJ311">
        <v>0.6035315</v>
      </c>
      <c r="HK311">
        <v>21.258299999999998</v>
      </c>
      <c r="HL311" s="1">
        <v>1.7743760000000001E-2</v>
      </c>
      <c r="HM311" s="1">
        <v>7.274362</v>
      </c>
      <c r="HN311">
        <v>0.60287559999999996</v>
      </c>
      <c r="HO311">
        <v>20.65429</v>
      </c>
      <c r="HP311" s="1">
        <v>1.551918E-2</v>
      </c>
      <c r="HQ311" s="1">
        <v>6.3653729999999999</v>
      </c>
      <c r="HR311">
        <v>0.60245729999999997</v>
      </c>
      <c r="HS311">
        <v>20.001339999999999</v>
      </c>
      <c r="HT311" s="1">
        <v>1.3591519999999999E-2</v>
      </c>
      <c r="HU311" s="1">
        <v>5.5777029999999996</v>
      </c>
      <c r="HV311">
        <v>0.60222690000000001</v>
      </c>
      <c r="HW311">
        <v>19.687930000000001</v>
      </c>
      <c r="HX311" s="1">
        <v>1.182854E-2</v>
      </c>
      <c r="HY311" s="1">
        <v>4.8585919999999998</v>
      </c>
      <c r="HZ311">
        <v>0.60214869999999998</v>
      </c>
      <c r="IA311">
        <v>20.243659999999998</v>
      </c>
      <c r="IB311" s="1">
        <v>1.0123099999999999E-2</v>
      </c>
      <c r="IC311" s="1">
        <v>4.1643230000000004</v>
      </c>
      <c r="ID311">
        <v>0.6021687</v>
      </c>
      <c r="IE311">
        <v>21.301570000000002</v>
      </c>
      <c r="IF311" s="1">
        <v>8.448311E-3</v>
      </c>
      <c r="IG311" s="1">
        <v>3.4813269999999998</v>
      </c>
      <c r="IH311">
        <v>0.60227560000000002</v>
      </c>
      <c r="II311">
        <v>22.16433</v>
      </c>
      <c r="IJ311" s="1">
        <v>6.8628439999999999E-3</v>
      </c>
      <c r="IK311" s="1">
        <v>2.832443</v>
      </c>
      <c r="IL311">
        <v>0.60241940000000005</v>
      </c>
      <c r="IM311">
        <v>22.627649999999999</v>
      </c>
      <c r="IN311" s="1">
        <v>5.4700549999999997E-3</v>
      </c>
      <c r="IO311" s="1">
        <v>2.259223</v>
      </c>
      <c r="IP311">
        <v>0.60258460000000003</v>
      </c>
      <c r="IQ311">
        <v>22.434429999999999</v>
      </c>
      <c r="IR311" s="1">
        <v>4.3476679999999998E-3</v>
      </c>
      <c r="IS311" s="1">
        <v>1.7946880000000001</v>
      </c>
      <c r="IT311">
        <v>0.60276249999999998</v>
      </c>
      <c r="IU311">
        <v>21.739909999999998</v>
      </c>
      <c r="IV311" s="1">
        <v>3.512579E-3</v>
      </c>
      <c r="IW311" s="1">
        <v>1.447616</v>
      </c>
      <c r="IX311">
        <v>0.60293600000000003</v>
      </c>
      <c r="IY311">
        <v>21.168330000000001</v>
      </c>
      <c r="IZ311" s="1">
        <v>2.9267469999999999E-3</v>
      </c>
      <c r="JA311" s="1">
        <v>1.2033720000000001</v>
      </c>
      <c r="JB311">
        <v>0.60309210000000002</v>
      </c>
      <c r="JC311">
        <v>20.977440000000001</v>
      </c>
      <c r="JD311" s="1">
        <v>2.5249790000000001E-3</v>
      </c>
      <c r="JE311" s="1">
        <v>1.0357609999999999</v>
      </c>
      <c r="JF311">
        <v>0.60321610000000003</v>
      </c>
      <c r="JG311">
        <v>21.360320000000002</v>
      </c>
      <c r="JH311" s="1">
        <v>2.2429910000000002E-3</v>
      </c>
      <c r="JI311" s="1">
        <v>0.91854599999999997</v>
      </c>
      <c r="JJ311">
        <v>0.60333349999999997</v>
      </c>
      <c r="JK311">
        <v>21.764299999999999</v>
      </c>
      <c r="JL311" s="1">
        <v>2.0340459999999999E-3</v>
      </c>
      <c r="JM311" s="1">
        <v>0.8319145</v>
      </c>
      <c r="JN311">
        <v>0.60343579999999997</v>
      </c>
      <c r="JO311">
        <v>22.031649999999999</v>
      </c>
      <c r="JP311" s="1">
        <v>1.868932E-3</v>
      </c>
      <c r="JQ311" s="1">
        <v>0.76382070000000002</v>
      </c>
      <c r="JR311">
        <v>0.60350499999999996</v>
      </c>
      <c r="JS311">
        <v>21.859259999999999</v>
      </c>
      <c r="JT311" s="1">
        <v>1.7338799999999999E-3</v>
      </c>
      <c r="JU311" s="1">
        <v>0.70814520000000003</v>
      </c>
      <c r="JV311">
        <v>0.60356460000000001</v>
      </c>
      <c r="JW311">
        <v>21.345130000000001</v>
      </c>
      <c r="JX311" s="1">
        <v>1.621342E-3</v>
      </c>
      <c r="JY311" s="1">
        <v>0.66186829999999996</v>
      </c>
      <c r="JZ311">
        <v>0.60358820000000002</v>
      </c>
      <c r="KA311">
        <v>20.8142</v>
      </c>
      <c r="KB311" s="1">
        <v>1.5276070000000001E-3</v>
      </c>
      <c r="KC311" s="1">
        <v>0.62327440000000001</v>
      </c>
      <c r="KD311">
        <v>0.60362749999999998</v>
      </c>
      <c r="KE311">
        <v>20.454650000000001</v>
      </c>
      <c r="KF311" s="1">
        <v>1.4497519999999999E-3</v>
      </c>
      <c r="KG311" s="1">
        <v>0.59123610000000004</v>
      </c>
      <c r="KH311">
        <v>0.60365360000000001</v>
      </c>
      <c r="KI311">
        <v>20.267230000000001</v>
      </c>
      <c r="KJ311" s="1">
        <v>1.3858029999999999E-3</v>
      </c>
      <c r="KK311" s="1">
        <v>0.56489400000000001</v>
      </c>
      <c r="KL311">
        <v>0.60368310000000003</v>
      </c>
      <c r="KM311">
        <v>20.68798</v>
      </c>
      <c r="KN311" s="1">
        <v>1.333983E-3</v>
      </c>
      <c r="KO311" s="1">
        <v>0.54351229999999995</v>
      </c>
      <c r="KP311">
        <v>0.60369600000000001</v>
      </c>
      <c r="KQ311">
        <v>21.077719999999999</v>
      </c>
      <c r="KR311" s="1">
        <v>1.291525E-3</v>
      </c>
      <c r="KS311" s="1">
        <v>0.52602990000000005</v>
      </c>
      <c r="KT311">
        <v>0.60371770000000002</v>
      </c>
      <c r="KU311">
        <v>21.249980000000001</v>
      </c>
      <c r="KV311" s="1">
        <v>1.2545849999999999E-3</v>
      </c>
      <c r="KW311" s="1">
        <v>0.51092680000000001</v>
      </c>
      <c r="KX311">
        <v>0.60371319999999995</v>
      </c>
      <c r="KY311">
        <v>21.308579999999999</v>
      </c>
      <c r="KZ311" s="1">
        <v>1.2193919999999999E-3</v>
      </c>
      <c r="LA311" s="1">
        <v>0.49661739999999999</v>
      </c>
      <c r="LB311">
        <v>0.60370400000000002</v>
      </c>
      <c r="LC311">
        <v>21.07263</v>
      </c>
      <c r="LD311" s="1">
        <v>1.182972E-3</v>
      </c>
      <c r="LE311" s="1">
        <v>0.48186509999999999</v>
      </c>
      <c r="LF311">
        <v>0.60371419999999998</v>
      </c>
      <c r="LG311">
        <v>20.429739999999999</v>
      </c>
      <c r="LH311" s="1">
        <v>1.1443200000000001E-3</v>
      </c>
      <c r="LI311" s="1">
        <v>0.46616380000000002</v>
      </c>
      <c r="LJ311">
        <v>0.60370369999999995</v>
      </c>
      <c r="LK311">
        <v>19.819500000000001</v>
      </c>
      <c r="LL311" s="1">
        <v>1.1033970000000001E-3</v>
      </c>
      <c r="LM311" s="1">
        <v>0.44960699999999998</v>
      </c>
      <c r="LN311">
        <v>0.60372999999999999</v>
      </c>
      <c r="LO311">
        <v>19.67548</v>
      </c>
      <c r="LP311" s="1">
        <v>1.0615640000000001E-3</v>
      </c>
      <c r="LQ311" s="1">
        <v>0.43263390000000002</v>
      </c>
      <c r="LR311">
        <v>0.60371509999999995</v>
      </c>
      <c r="LS311">
        <v>20.528659999999999</v>
      </c>
      <c r="LT311" s="1">
        <v>1.0198850000000001E-3</v>
      </c>
      <c r="LU311" s="1">
        <v>0.41567080000000001</v>
      </c>
      <c r="LV311">
        <v>0.60371180000000002</v>
      </c>
      <c r="LW311">
        <v>21.508150000000001</v>
      </c>
      <c r="LX311" s="1">
        <v>9.7914159999999998E-4</v>
      </c>
      <c r="LY311" s="1">
        <v>0.39907999999999999</v>
      </c>
      <c r="LZ311">
        <v>0.60372360000000003</v>
      </c>
      <c r="MA311">
        <v>22.08794</v>
      </c>
      <c r="MB311" s="1">
        <v>9.3988999999999997E-4</v>
      </c>
      <c r="MC311" s="1">
        <v>0.38306590000000001</v>
      </c>
      <c r="MD311">
        <v>0.60372040000000005</v>
      </c>
      <c r="ME311">
        <v>22.506419999999999</v>
      </c>
      <c r="MF311" s="1">
        <v>9.022527E-4</v>
      </c>
      <c r="MG311" s="1">
        <v>0.36771749999999997</v>
      </c>
      <c r="MH311">
        <v>0.6037264</v>
      </c>
      <c r="MI311">
        <v>22.418150000000001</v>
      </c>
      <c r="MJ311" s="1">
        <v>8.6629549999999995E-4</v>
      </c>
      <c r="MK311" s="1">
        <v>0.35305940000000002</v>
      </c>
      <c r="ML311">
        <v>0.60371050000000004</v>
      </c>
      <c r="MM311">
        <v>21.607130000000002</v>
      </c>
      <c r="MN311" s="1">
        <v>8.3210179999999997E-4</v>
      </c>
      <c r="MO311" s="1">
        <v>0.33909600000000001</v>
      </c>
      <c r="MP311">
        <v>0.6037032</v>
      </c>
      <c r="MQ311">
        <v>20.861619999999998</v>
      </c>
      <c r="MR311" s="1">
        <v>7.9936880000000001E-4</v>
      </c>
      <c r="MS311" s="1">
        <v>0.32577339999999999</v>
      </c>
      <c r="MT311">
        <v>0.6037015</v>
      </c>
      <c r="MU311">
        <v>20.585070000000002</v>
      </c>
      <c r="MV311" s="1">
        <v>7.6812850000000004E-4</v>
      </c>
      <c r="MW311" s="1">
        <v>0.31303619999999999</v>
      </c>
      <c r="MX311">
        <v>0.60367539999999997</v>
      </c>
      <c r="MY311">
        <v>21.226949999999999</v>
      </c>
      <c r="MZ311" s="1">
        <v>7.3825500000000005E-4</v>
      </c>
      <c r="NA311" s="1">
        <v>0.30084870000000002</v>
      </c>
      <c r="NB311">
        <v>0.60363199999999995</v>
      </c>
      <c r="NC311">
        <v>22.185929999999999</v>
      </c>
      <c r="ND311" s="1">
        <v>7.0961380000000005E-4</v>
      </c>
      <c r="NE311" s="1">
        <v>0.28920069999999998</v>
      </c>
      <c r="NF311">
        <v>0.60357939999999999</v>
      </c>
      <c r="NG311">
        <v>22.833269999999999</v>
      </c>
      <c r="NH311" s="1">
        <v>6.8234709999999996E-4</v>
      </c>
      <c r="NI311" s="1">
        <v>0.27809630000000002</v>
      </c>
      <c r="NJ311">
        <v>0.60348650000000004</v>
      </c>
      <c r="NK311">
        <v>23.185559999999999</v>
      </c>
      <c r="NL311" s="1">
        <v>6.5639919999999996E-4</v>
      </c>
      <c r="NM311" s="1">
        <v>0.2675207</v>
      </c>
      <c r="NN311">
        <v>0.60337560000000001</v>
      </c>
      <c r="NO311">
        <v>22.95477</v>
      </c>
      <c r="NP311" s="1">
        <v>6.3165569999999998E-4</v>
      </c>
      <c r="NQ311" s="1">
        <v>0.25744860000000003</v>
      </c>
      <c r="NR311">
        <v>0.60322869999999995</v>
      </c>
      <c r="NS311">
        <v>22.240469999999998</v>
      </c>
      <c r="NT311" s="1">
        <v>6.0801729999999997E-4</v>
      </c>
      <c r="NU311" s="1">
        <v>0.24783749999999999</v>
      </c>
      <c r="NV311">
        <v>0.60304679999999999</v>
      </c>
      <c r="NW311">
        <v>21.599640000000001</v>
      </c>
      <c r="NX311" s="1">
        <v>5.8543810000000001E-4</v>
      </c>
      <c r="NY311" s="1">
        <v>0.23866419999999999</v>
      </c>
      <c r="NZ311">
        <v>0.6028346</v>
      </c>
      <c r="OA311">
        <v>21.319990000000001</v>
      </c>
      <c r="OB311" s="1">
        <v>5.6391860000000005E-4</v>
      </c>
      <c r="OC311" s="1">
        <v>0.22992989999999999</v>
      </c>
      <c r="OD311">
        <v>0.60258699999999998</v>
      </c>
      <c r="OE311">
        <v>21.324449999999999</v>
      </c>
      <c r="OF311" s="1">
        <v>5.4344840000000001E-4</v>
      </c>
      <c r="OG311" s="1">
        <v>0.22161990000000001</v>
      </c>
      <c r="OH311">
        <v>0.60232730000000001</v>
      </c>
      <c r="OI311">
        <v>21.806789999999999</v>
      </c>
      <c r="OJ311" s="1">
        <v>5.2397190000000001E-4</v>
      </c>
      <c r="OK311" s="1">
        <v>0.2137397</v>
      </c>
    </row>
    <row r="312" spans="1:401" x14ac:dyDescent="0.35">
      <c r="A312">
        <v>318</v>
      </c>
      <c r="B312" t="s">
        <v>4</v>
      </c>
      <c r="C312" t="s">
        <v>181</v>
      </c>
      <c r="D312" t="s">
        <v>318</v>
      </c>
      <c r="E312">
        <v>858.68259999999998</v>
      </c>
      <c r="F312">
        <v>0.80167310000000003</v>
      </c>
      <c r="G312">
        <v>18.12312</v>
      </c>
      <c r="H312">
        <v>0</v>
      </c>
      <c r="I312">
        <v>0</v>
      </c>
      <c r="J312">
        <v>0.800203</v>
      </c>
      <c r="K312">
        <v>17.795179999999998</v>
      </c>
      <c r="L312">
        <v>0</v>
      </c>
      <c r="M312">
        <v>0</v>
      </c>
      <c r="N312">
        <v>0.79863280000000003</v>
      </c>
      <c r="O312">
        <v>18.034269999999999</v>
      </c>
      <c r="P312">
        <v>0</v>
      </c>
      <c r="Q312">
        <v>0</v>
      </c>
      <c r="R312">
        <v>0.79704039999999998</v>
      </c>
      <c r="S312">
        <v>18.257020000000001</v>
      </c>
      <c r="T312">
        <v>0</v>
      </c>
      <c r="U312">
        <v>0</v>
      </c>
      <c r="V312">
        <v>0.79543980000000003</v>
      </c>
      <c r="W312">
        <v>18.606839999999998</v>
      </c>
      <c r="X312">
        <v>0</v>
      </c>
      <c r="Y312">
        <v>0</v>
      </c>
      <c r="Z312">
        <v>0.79380309999999998</v>
      </c>
      <c r="AA312">
        <v>18.675809999999998</v>
      </c>
      <c r="AB312">
        <v>0</v>
      </c>
      <c r="AC312">
        <v>0</v>
      </c>
      <c r="AD312">
        <v>0.79206480000000001</v>
      </c>
      <c r="AE312">
        <v>18.5351</v>
      </c>
      <c r="AF312">
        <v>0</v>
      </c>
      <c r="AG312">
        <v>0</v>
      </c>
      <c r="AH312">
        <v>0.79034749999999998</v>
      </c>
      <c r="AI312">
        <v>18.303899999999999</v>
      </c>
      <c r="AJ312">
        <v>0</v>
      </c>
      <c r="AK312">
        <v>0</v>
      </c>
      <c r="AL312">
        <v>0.78857109999999997</v>
      </c>
      <c r="AM312">
        <v>17.940719999999999</v>
      </c>
      <c r="AN312">
        <v>0</v>
      </c>
      <c r="AO312">
        <v>0</v>
      </c>
      <c r="AP312">
        <v>0.78675410000000001</v>
      </c>
      <c r="AQ312">
        <v>17.551819999999999</v>
      </c>
      <c r="AR312">
        <v>0</v>
      </c>
      <c r="AS312">
        <v>0</v>
      </c>
      <c r="AT312">
        <v>0.78487229999999997</v>
      </c>
      <c r="AU312">
        <v>17.669889999999999</v>
      </c>
      <c r="AV312">
        <v>0</v>
      </c>
      <c r="AW312">
        <v>0</v>
      </c>
      <c r="AX312">
        <v>0.78300329999999996</v>
      </c>
      <c r="AY312">
        <v>17.757100000000001</v>
      </c>
      <c r="AZ312">
        <v>0</v>
      </c>
      <c r="BA312">
        <v>0</v>
      </c>
      <c r="BB312">
        <v>0.7810819</v>
      </c>
      <c r="BC312">
        <v>17.794219999999999</v>
      </c>
      <c r="BD312">
        <v>0</v>
      </c>
      <c r="BE312">
        <v>0</v>
      </c>
      <c r="BF312">
        <v>0.77912199999999998</v>
      </c>
      <c r="BG312">
        <v>17.927099999999999</v>
      </c>
      <c r="BH312">
        <v>0</v>
      </c>
      <c r="BI312">
        <v>0</v>
      </c>
      <c r="BJ312">
        <v>0.77715270000000003</v>
      </c>
      <c r="BK312">
        <v>17.834969999999998</v>
      </c>
      <c r="BL312">
        <v>0</v>
      </c>
      <c r="BM312">
        <v>0</v>
      </c>
      <c r="BN312">
        <v>0.77515900000000004</v>
      </c>
      <c r="BO312">
        <v>17.494109999999999</v>
      </c>
      <c r="BP312" s="1">
        <v>4.4748789999999999E-35</v>
      </c>
      <c r="BQ312" s="1">
        <v>1.400412E-32</v>
      </c>
      <c r="BR312">
        <v>0.77313880000000001</v>
      </c>
      <c r="BS312">
        <v>17.120640000000002</v>
      </c>
      <c r="BT312" s="1">
        <v>6.3901340000000002E-24</v>
      </c>
      <c r="BU312" s="1">
        <v>1.3761669999999999E-21</v>
      </c>
      <c r="BV312">
        <v>0.77115149999999999</v>
      </c>
      <c r="BW312">
        <v>17.099049999999998</v>
      </c>
      <c r="BX312" s="1">
        <v>1.422552E-18</v>
      </c>
      <c r="BY312" s="1">
        <v>4.4492290000000001E-16</v>
      </c>
      <c r="BZ312">
        <v>0.76915109999999998</v>
      </c>
      <c r="CA312">
        <v>17.511649999999999</v>
      </c>
      <c r="CB312" s="1">
        <v>3.7138629999999998E-12</v>
      </c>
      <c r="CC312" s="1">
        <v>8.7591139999999996E-10</v>
      </c>
      <c r="CD312">
        <v>0.76716859999999998</v>
      </c>
      <c r="CE312">
        <v>18.095870000000001</v>
      </c>
      <c r="CF312" s="1">
        <v>9.2019149999999997E-9</v>
      </c>
      <c r="CG312" s="1">
        <v>2.2936139999999999E-6</v>
      </c>
      <c r="CH312">
        <v>0.76515739999999999</v>
      </c>
      <c r="CI312">
        <v>18.608650000000001</v>
      </c>
      <c r="CJ312" s="1">
        <v>3.1441199999999998E-6</v>
      </c>
      <c r="CK312" s="1">
        <v>8.1492339999999998E-4</v>
      </c>
      <c r="CL312">
        <v>0.76307190000000003</v>
      </c>
      <c r="CM312">
        <v>18.66208</v>
      </c>
      <c r="CN312" s="1">
        <v>2.9751309999999999E-4</v>
      </c>
      <c r="CO312" s="1">
        <v>7.9721319999999998E-2</v>
      </c>
      <c r="CP312">
        <v>0.76089960000000001</v>
      </c>
      <c r="CQ312">
        <v>18.402190000000001</v>
      </c>
      <c r="CR312" s="1">
        <v>1.070551E-2</v>
      </c>
      <c r="CS312">
        <v>2.9516619999999998</v>
      </c>
      <c r="CT312">
        <v>0.75861310000000004</v>
      </c>
      <c r="CU312">
        <v>18.10079</v>
      </c>
      <c r="CV312">
        <v>0.1761943</v>
      </c>
      <c r="CW312">
        <v>49.880209999999998</v>
      </c>
      <c r="CX312">
        <v>0.75623490000000004</v>
      </c>
      <c r="CY312">
        <v>17.812860000000001</v>
      </c>
      <c r="CZ312">
        <v>1.511717</v>
      </c>
      <c r="DA312">
        <v>437.86189999999999</v>
      </c>
      <c r="DB312">
        <v>0.75365910000000003</v>
      </c>
      <c r="DC312">
        <v>17.863720000000001</v>
      </c>
      <c r="DD312">
        <v>7.4387249999999998</v>
      </c>
      <c r="DE312">
        <v>2200.0880000000002</v>
      </c>
      <c r="DF312">
        <v>0.75063440000000003</v>
      </c>
      <c r="DG312">
        <v>18.244409999999998</v>
      </c>
      <c r="DH312">
        <v>22.66657</v>
      </c>
      <c r="DI312">
        <v>6834.8190000000004</v>
      </c>
      <c r="DJ312">
        <v>0.74719340000000001</v>
      </c>
      <c r="DK312">
        <v>18.514030000000002</v>
      </c>
      <c r="DL312">
        <v>45.569490000000002</v>
      </c>
      <c r="DM312">
        <v>13984.77</v>
      </c>
      <c r="DN312">
        <v>0.74346060000000003</v>
      </c>
      <c r="DO312">
        <v>18.681149999999999</v>
      </c>
      <c r="DP312">
        <v>63.828400000000002</v>
      </c>
      <c r="DQ312">
        <v>19905.259999999998</v>
      </c>
      <c r="DR312">
        <v>0.73934169999999999</v>
      </c>
      <c r="DS312">
        <v>18.62144</v>
      </c>
      <c r="DT312">
        <v>65.354640000000003</v>
      </c>
      <c r="DU312">
        <v>20689.39</v>
      </c>
      <c r="DV312">
        <v>0.7349019</v>
      </c>
      <c r="DW312">
        <v>18.34029</v>
      </c>
      <c r="DX312">
        <v>50.974910000000001</v>
      </c>
      <c r="DY312">
        <v>16363.73</v>
      </c>
      <c r="DZ312">
        <v>0.73030740000000005</v>
      </c>
      <c r="EA312">
        <v>18.045179999999998</v>
      </c>
      <c r="EB312">
        <v>31.451799999999999</v>
      </c>
      <c r="EC312">
        <v>10225.049999999999</v>
      </c>
      <c r="ED312">
        <v>0.72571699999999995</v>
      </c>
      <c r="EE312">
        <v>17.832080000000001</v>
      </c>
      <c r="EF312">
        <v>15.882720000000001</v>
      </c>
      <c r="EG312">
        <v>5220.1049999999996</v>
      </c>
      <c r="EH312">
        <v>0.72073730000000003</v>
      </c>
      <c r="EI312">
        <v>17.932700000000001</v>
      </c>
      <c r="EJ312">
        <v>6.7665899999999999</v>
      </c>
      <c r="EK312">
        <v>2246.7190000000001</v>
      </c>
      <c r="EL312">
        <v>0.71555239999999998</v>
      </c>
      <c r="EM312">
        <v>18.274640000000002</v>
      </c>
      <c r="EN312">
        <v>2.5136250000000002</v>
      </c>
      <c r="EO312">
        <v>841.98379999999997</v>
      </c>
      <c r="EP312">
        <v>0.71056750000000002</v>
      </c>
      <c r="EQ312">
        <v>18.649719999999999</v>
      </c>
      <c r="ER312">
        <v>0.85497080000000003</v>
      </c>
      <c r="ES312">
        <v>287.88929999999999</v>
      </c>
      <c r="ET312">
        <v>0.70579619999999998</v>
      </c>
      <c r="EU312">
        <v>18.844069999999999</v>
      </c>
      <c r="EV312" s="1">
        <v>0.29233209999999998</v>
      </c>
      <c r="EW312">
        <v>98.272859999999994</v>
      </c>
      <c r="EX312">
        <v>0.70103800000000005</v>
      </c>
      <c r="EY312">
        <v>18.627289999999999</v>
      </c>
      <c r="EZ312" s="1">
        <v>0.12156500000000001</v>
      </c>
      <c r="FA312">
        <v>40.338180000000001</v>
      </c>
      <c r="FB312">
        <v>0.69641580000000003</v>
      </c>
      <c r="FC312">
        <v>18.191120000000002</v>
      </c>
      <c r="FD312" s="1">
        <v>7.4387099999999998E-2</v>
      </c>
      <c r="FE312">
        <v>24.241150000000001</v>
      </c>
      <c r="FF312">
        <v>0.69187050000000005</v>
      </c>
      <c r="FG312">
        <v>17.837689999999998</v>
      </c>
      <c r="FH312" s="1">
        <v>6.2675449999999994E-2</v>
      </c>
      <c r="FI312">
        <v>20.230039999999999</v>
      </c>
      <c r="FJ312">
        <v>0.6874692</v>
      </c>
      <c r="FK312">
        <v>17.731680000000001</v>
      </c>
      <c r="FL312" s="1">
        <v>6.0145810000000001E-2</v>
      </c>
      <c r="FM312" s="1">
        <v>19.374960000000002</v>
      </c>
      <c r="FN312">
        <v>0.68327669999999996</v>
      </c>
      <c r="FO312">
        <v>18.332080000000001</v>
      </c>
      <c r="FP312" s="1">
        <v>5.9186000000000002E-2</v>
      </c>
      <c r="FQ312" s="1">
        <v>19.092849999999999</v>
      </c>
      <c r="FR312">
        <v>0.67880079999999998</v>
      </c>
      <c r="FS312">
        <v>19.020679999999999</v>
      </c>
      <c r="FT312" s="1">
        <v>5.757748E-2</v>
      </c>
      <c r="FU312" s="1">
        <v>18.62724</v>
      </c>
      <c r="FV312">
        <v>0.67457849999999997</v>
      </c>
      <c r="FW312">
        <v>19.398790000000002</v>
      </c>
      <c r="FX312" s="1">
        <v>5.4946019999999998E-2</v>
      </c>
      <c r="FY312" s="1">
        <v>17.828959999999999</v>
      </c>
      <c r="FZ312">
        <v>0.67075249999999997</v>
      </c>
      <c r="GA312">
        <v>19.39001</v>
      </c>
      <c r="GB312" s="1">
        <v>5.1528789999999998E-2</v>
      </c>
      <c r="GC312" s="1">
        <v>16.763269999999999</v>
      </c>
      <c r="GD312">
        <v>0.66723449999999995</v>
      </c>
      <c r="GE312">
        <v>19.121559999999999</v>
      </c>
      <c r="GF312" s="1">
        <v>4.7647380000000003E-2</v>
      </c>
      <c r="GG312" s="1">
        <v>15.537269999999999</v>
      </c>
      <c r="GH312">
        <v>0.66404649999999998</v>
      </c>
      <c r="GI312">
        <v>18.72007</v>
      </c>
      <c r="GJ312" s="1">
        <v>4.3560210000000002E-2</v>
      </c>
      <c r="GK312" s="1">
        <v>14.23494</v>
      </c>
      <c r="GL312">
        <v>0.66130619999999996</v>
      </c>
      <c r="GM312">
        <v>18.380269999999999</v>
      </c>
      <c r="GN312" s="1">
        <v>3.9420379999999998E-2</v>
      </c>
      <c r="GO312" s="1">
        <v>12.906689999999999</v>
      </c>
      <c r="GP312">
        <v>0.65900080000000005</v>
      </c>
      <c r="GQ312">
        <v>18.342099999999999</v>
      </c>
      <c r="GR312" s="1">
        <v>3.5301939999999997E-2</v>
      </c>
      <c r="GS312" s="1">
        <v>11.57597</v>
      </c>
      <c r="GT312">
        <v>0.6571245</v>
      </c>
      <c r="GU312">
        <v>19.146940000000001</v>
      </c>
      <c r="GV312" s="1">
        <v>3.125124E-2</v>
      </c>
      <c r="GW312" s="1">
        <v>10.26376</v>
      </c>
      <c r="GX312">
        <v>0.65559449999999997</v>
      </c>
      <c r="GY312">
        <v>20.129650000000002</v>
      </c>
      <c r="GZ312" s="1">
        <v>2.7392179999999999E-2</v>
      </c>
      <c r="HA312" s="1">
        <v>9.0064670000000007</v>
      </c>
      <c r="HB312">
        <v>0.65440540000000003</v>
      </c>
      <c r="HC312">
        <v>20.839860000000002</v>
      </c>
      <c r="HD312" s="1">
        <v>2.3849660000000002E-2</v>
      </c>
      <c r="HE312" s="1">
        <v>7.848058</v>
      </c>
      <c r="HF312">
        <v>0.65351890000000001</v>
      </c>
      <c r="HG312">
        <v>21.284990000000001</v>
      </c>
      <c r="HH312" s="1">
        <v>2.072191E-2</v>
      </c>
      <c r="HI312" s="1">
        <v>6.8217600000000003</v>
      </c>
      <c r="HJ312">
        <v>0.65287490000000004</v>
      </c>
      <c r="HK312">
        <v>21.28069</v>
      </c>
      <c r="HL312" s="1">
        <v>1.8042860000000001E-2</v>
      </c>
      <c r="HM312" s="1">
        <v>5.9406739999999996</v>
      </c>
      <c r="HN312">
        <v>0.6524527</v>
      </c>
      <c r="HO312">
        <v>20.689050000000002</v>
      </c>
      <c r="HP312" s="1">
        <v>1.577427E-2</v>
      </c>
      <c r="HQ312" s="1">
        <v>5.1936479999999996</v>
      </c>
      <c r="HR312">
        <v>0.65219729999999998</v>
      </c>
      <c r="HS312">
        <v>20.017910000000001</v>
      </c>
      <c r="HT312" s="1">
        <v>1.381691E-2</v>
      </c>
      <c r="HU312" s="1">
        <v>4.549677</v>
      </c>
      <c r="HV312">
        <v>0.65206739999999996</v>
      </c>
      <c r="HW312">
        <v>19.692489999999999</v>
      </c>
      <c r="HX312" s="1">
        <v>1.204007E-2</v>
      </c>
      <c r="HY312" s="1">
        <v>3.966431</v>
      </c>
      <c r="HZ312">
        <v>0.65202110000000002</v>
      </c>
      <c r="IA312">
        <v>20.249310000000001</v>
      </c>
      <c r="IB312" s="1">
        <v>1.033075E-2</v>
      </c>
      <c r="IC312" s="1">
        <v>3.4066830000000001</v>
      </c>
      <c r="ID312">
        <v>0.65206759999999997</v>
      </c>
      <c r="IE312">
        <v>21.304400000000001</v>
      </c>
      <c r="IF312" s="1">
        <v>8.6509369999999992E-3</v>
      </c>
      <c r="IG312" s="1">
        <v>2.8561570000000001</v>
      </c>
      <c r="IH312">
        <v>0.65216339999999995</v>
      </c>
      <c r="II312">
        <v>22.192869999999999</v>
      </c>
      <c r="IJ312" s="1">
        <v>7.0498599999999998E-3</v>
      </c>
      <c r="IK312" s="1">
        <v>2.3303370000000001</v>
      </c>
      <c r="IL312">
        <v>0.65228770000000003</v>
      </c>
      <c r="IM312">
        <v>22.67754</v>
      </c>
      <c r="IN312" s="1">
        <v>5.6289139999999996E-3</v>
      </c>
      <c r="IO312" s="1">
        <v>1.8617729999999999</v>
      </c>
      <c r="IP312">
        <v>0.65243119999999999</v>
      </c>
      <c r="IQ312">
        <v>22.4663</v>
      </c>
      <c r="IR312" s="1">
        <v>4.4713979999999997E-3</v>
      </c>
      <c r="IS312" s="1">
        <v>1.478458</v>
      </c>
      <c r="IT312">
        <v>0.65258300000000002</v>
      </c>
      <c r="IU312">
        <v>21.781220000000001</v>
      </c>
      <c r="IV312" s="1">
        <v>3.6019759999999998E-3</v>
      </c>
      <c r="IW312" s="1">
        <v>1.1897359999999999</v>
      </c>
      <c r="IX312">
        <v>0.65269460000000001</v>
      </c>
      <c r="IY312">
        <v>21.18233</v>
      </c>
      <c r="IZ312" s="1">
        <v>2.9885200000000002E-3</v>
      </c>
      <c r="JA312" s="1">
        <v>0.98547070000000003</v>
      </c>
      <c r="JB312">
        <v>0.65282790000000002</v>
      </c>
      <c r="JC312">
        <v>20.977450000000001</v>
      </c>
      <c r="JD312" s="1">
        <v>2.5674489999999999E-3</v>
      </c>
      <c r="JE312" s="1">
        <v>0.84516069999999999</v>
      </c>
      <c r="JF312">
        <v>0.65289929999999996</v>
      </c>
      <c r="JG312">
        <v>21.366299999999999</v>
      </c>
      <c r="JH312" s="1">
        <v>2.2733390000000001E-3</v>
      </c>
      <c r="JI312" s="1">
        <v>0.74742129999999996</v>
      </c>
      <c r="JJ312">
        <v>0.65300979999999997</v>
      </c>
      <c r="JK312">
        <v>21.75694</v>
      </c>
      <c r="JL312" s="1">
        <v>2.0571930000000001E-3</v>
      </c>
      <c r="JM312" s="1">
        <v>0.67570419999999998</v>
      </c>
      <c r="JN312">
        <v>0.65308040000000001</v>
      </c>
      <c r="JO312">
        <v>22.054410000000001</v>
      </c>
      <c r="JP312" s="1">
        <v>1.887531E-3</v>
      </c>
      <c r="JQ312" s="1">
        <v>0.6196682</v>
      </c>
      <c r="JR312">
        <v>0.65311189999999997</v>
      </c>
      <c r="JS312">
        <v>21.87875</v>
      </c>
      <c r="JT312" s="1">
        <v>1.749268E-3</v>
      </c>
      <c r="JU312" s="1">
        <v>0.57398320000000003</v>
      </c>
      <c r="JV312">
        <v>0.65315749999999995</v>
      </c>
      <c r="JW312">
        <v>21.37649</v>
      </c>
      <c r="JX312" s="1">
        <v>1.634162E-3</v>
      </c>
      <c r="JY312" s="1">
        <v>0.536049</v>
      </c>
      <c r="JZ312">
        <v>0.65317999999999998</v>
      </c>
      <c r="KA312">
        <v>20.835560000000001</v>
      </c>
      <c r="KB312" s="1">
        <v>1.5382799999999999E-3</v>
      </c>
      <c r="KC312" s="1">
        <v>0.50439769999999995</v>
      </c>
      <c r="KD312">
        <v>0.65321240000000003</v>
      </c>
      <c r="KE312">
        <v>20.456109999999999</v>
      </c>
      <c r="KF312" s="1">
        <v>1.458595E-3</v>
      </c>
      <c r="KG312" s="1">
        <v>0.47811019999999999</v>
      </c>
      <c r="KH312">
        <v>0.65325069999999996</v>
      </c>
      <c r="KI312">
        <v>20.264099999999999</v>
      </c>
      <c r="KJ312" s="1">
        <v>1.3930220000000001E-3</v>
      </c>
      <c r="KK312" s="1">
        <v>0.45647090000000001</v>
      </c>
      <c r="KL312">
        <v>0.65325080000000002</v>
      </c>
      <c r="KM312">
        <v>20.694379999999999</v>
      </c>
      <c r="KN312" s="1">
        <v>1.339827E-3</v>
      </c>
      <c r="KO312" s="1">
        <v>0.43888280000000002</v>
      </c>
      <c r="KP312">
        <v>0.65325420000000001</v>
      </c>
      <c r="KQ312">
        <v>21.062930000000001</v>
      </c>
      <c r="KR312" s="1">
        <v>1.2963779999999999E-3</v>
      </c>
      <c r="KS312" s="1">
        <v>0.42453550000000001</v>
      </c>
      <c r="KT312">
        <v>0.65326039999999996</v>
      </c>
      <c r="KU312">
        <v>21.285450000000001</v>
      </c>
      <c r="KV312" s="1">
        <v>1.25895E-3</v>
      </c>
      <c r="KW312" s="1">
        <v>0.41225040000000002</v>
      </c>
      <c r="KX312">
        <v>0.65324610000000005</v>
      </c>
      <c r="KY312">
        <v>21.34263</v>
      </c>
      <c r="KZ312" s="1">
        <v>1.223699E-3</v>
      </c>
      <c r="LA312" s="1">
        <v>0.40071319999999999</v>
      </c>
      <c r="LB312">
        <v>0.65325429999999995</v>
      </c>
      <c r="LC312">
        <v>21.099119999999999</v>
      </c>
      <c r="LD312" s="1">
        <v>1.18753E-3</v>
      </c>
      <c r="LE312" s="1">
        <v>0.38891589999999998</v>
      </c>
      <c r="LF312">
        <v>0.65326399999999996</v>
      </c>
      <c r="LG312">
        <v>20.463709999999999</v>
      </c>
      <c r="LH312" s="1">
        <v>1.1491629999999999E-3</v>
      </c>
      <c r="LI312" s="1">
        <v>0.37636740000000002</v>
      </c>
      <c r="LJ312">
        <v>0.65326110000000004</v>
      </c>
      <c r="LK312">
        <v>19.83371</v>
      </c>
      <c r="LL312" s="1">
        <v>1.10845E-3</v>
      </c>
      <c r="LM312" s="1">
        <v>0.36310989999999999</v>
      </c>
      <c r="LN312">
        <v>0.65327500000000005</v>
      </c>
      <c r="LO312">
        <v>19.690449999999998</v>
      </c>
      <c r="LP312" s="1">
        <v>1.0666919999999999E-3</v>
      </c>
      <c r="LQ312" s="1">
        <v>0.34948360000000001</v>
      </c>
      <c r="LR312">
        <v>0.65326879999999998</v>
      </c>
      <c r="LS312">
        <v>20.53154</v>
      </c>
      <c r="LT312" s="1">
        <v>1.0249460000000001E-3</v>
      </c>
      <c r="LU312" s="1">
        <v>0.33582380000000001</v>
      </c>
      <c r="LV312">
        <v>0.65326450000000003</v>
      </c>
      <c r="LW312">
        <v>21.499849999999999</v>
      </c>
      <c r="LX312" s="1">
        <v>9.8405819999999996E-4</v>
      </c>
      <c r="LY312" s="1">
        <v>0.32242959999999998</v>
      </c>
      <c r="LZ312">
        <v>0.65325049999999996</v>
      </c>
      <c r="MA312">
        <v>22.139479999999999</v>
      </c>
      <c r="MB312" s="1">
        <v>9.4461559999999998E-4</v>
      </c>
      <c r="MC312" s="1">
        <v>0.3094963</v>
      </c>
      <c r="MD312">
        <v>0.65327159999999995</v>
      </c>
      <c r="ME312">
        <v>22.55836</v>
      </c>
      <c r="MF312" s="1">
        <v>9.0676980000000003E-4</v>
      </c>
      <c r="MG312" s="1">
        <v>0.29708889999999999</v>
      </c>
      <c r="MH312">
        <v>0.65327860000000004</v>
      </c>
      <c r="MI312">
        <v>22.44379</v>
      </c>
      <c r="MJ312" s="1">
        <v>8.7060770000000004E-4</v>
      </c>
      <c r="MK312" s="1">
        <v>0.28524450000000001</v>
      </c>
      <c r="ML312">
        <v>0.65327100000000005</v>
      </c>
      <c r="MM312">
        <v>21.659189999999999</v>
      </c>
      <c r="MN312" s="1">
        <v>8.3621979999999997E-4</v>
      </c>
      <c r="MO312" s="1">
        <v>0.2739509</v>
      </c>
      <c r="MP312">
        <v>0.65326139999999999</v>
      </c>
      <c r="MQ312">
        <v>20.886230000000001</v>
      </c>
      <c r="MR312" s="1">
        <v>8.0330069999999998E-4</v>
      </c>
      <c r="MS312" s="1">
        <v>0.26317980000000002</v>
      </c>
      <c r="MT312">
        <v>0.65324119999999997</v>
      </c>
      <c r="MU312">
        <v>20.606059999999999</v>
      </c>
      <c r="MV312" s="1">
        <v>7.7188579999999999E-4</v>
      </c>
      <c r="MW312" s="1">
        <v>0.25288290000000002</v>
      </c>
      <c r="MX312">
        <v>0.65324839999999995</v>
      </c>
      <c r="MY312">
        <v>21.234010000000001</v>
      </c>
      <c r="MZ312" s="1">
        <v>7.4185560000000002E-4</v>
      </c>
      <c r="NA312" s="1">
        <v>0.2430301</v>
      </c>
      <c r="NB312">
        <v>0.65320469999999997</v>
      </c>
      <c r="NC312">
        <v>22.194600000000001</v>
      </c>
      <c r="ND312" s="1">
        <v>7.1304910000000003E-4</v>
      </c>
      <c r="NE312" s="1">
        <v>0.23361129999999999</v>
      </c>
      <c r="NF312">
        <v>0.65313900000000003</v>
      </c>
      <c r="NG312">
        <v>22.87152</v>
      </c>
      <c r="NH312" s="1">
        <v>6.8560520000000001E-4</v>
      </c>
      <c r="NI312" s="1">
        <v>0.22462370000000001</v>
      </c>
      <c r="NJ312">
        <v>0.65309660000000003</v>
      </c>
      <c r="NK312">
        <v>23.229579999999999</v>
      </c>
      <c r="NL312" s="1">
        <v>6.5950920000000003E-4</v>
      </c>
      <c r="NM312" s="1">
        <v>0.2160678</v>
      </c>
      <c r="NN312">
        <v>0.65298029999999996</v>
      </c>
      <c r="NO312">
        <v>22.982199999999999</v>
      </c>
      <c r="NP312" s="1">
        <v>6.3462339999999999E-4</v>
      </c>
      <c r="NQ312" s="1">
        <v>0.2079125</v>
      </c>
      <c r="NR312">
        <v>0.65286330000000004</v>
      </c>
      <c r="NS312">
        <v>22.284759999999999</v>
      </c>
      <c r="NT312" s="1">
        <v>6.1084919999999997E-4</v>
      </c>
      <c r="NU312" s="1">
        <v>0.20013349999999999</v>
      </c>
      <c r="NV312">
        <v>0.65273029999999999</v>
      </c>
      <c r="NW312">
        <v>21.623390000000001</v>
      </c>
      <c r="NX312" s="1">
        <v>5.8814239999999997E-4</v>
      </c>
      <c r="NY312" s="1">
        <v>0.1926987</v>
      </c>
      <c r="NZ312">
        <v>0.65257200000000004</v>
      </c>
      <c r="OA312">
        <v>21.32357</v>
      </c>
      <c r="OB312" s="1">
        <v>5.6648950000000005E-4</v>
      </c>
      <c r="OC312" s="1">
        <v>0.18561720000000001</v>
      </c>
      <c r="OD312">
        <v>0.65239020000000003</v>
      </c>
      <c r="OE312">
        <v>21.331230000000001</v>
      </c>
      <c r="OF312" s="1">
        <v>5.4590119999999996E-4</v>
      </c>
      <c r="OG312" s="1">
        <v>0.17887980000000001</v>
      </c>
      <c r="OH312">
        <v>0.65217230000000004</v>
      </c>
      <c r="OI312">
        <v>21.810269999999999</v>
      </c>
      <c r="OJ312" s="1">
        <v>5.2628950000000005E-4</v>
      </c>
      <c r="OK312" s="1">
        <v>0.1724821</v>
      </c>
    </row>
    <row r="313" spans="1:401" x14ac:dyDescent="0.35">
      <c r="A313">
        <v>319</v>
      </c>
      <c r="B313" t="s">
        <v>4</v>
      </c>
      <c r="C313" t="s">
        <v>181</v>
      </c>
      <c r="D313" t="s">
        <v>319</v>
      </c>
      <c r="E313">
        <v>883.34400000000005</v>
      </c>
      <c r="F313">
        <v>0.88185729999999996</v>
      </c>
      <c r="G313">
        <v>18.15081</v>
      </c>
      <c r="H313">
        <v>0</v>
      </c>
      <c r="I313">
        <v>0</v>
      </c>
      <c r="J313">
        <v>0.88110069999999996</v>
      </c>
      <c r="K313">
        <v>17.822790000000001</v>
      </c>
      <c r="L313">
        <v>0</v>
      </c>
      <c r="M313">
        <v>0</v>
      </c>
      <c r="N313">
        <v>0.88036380000000003</v>
      </c>
      <c r="O313">
        <v>18.04691</v>
      </c>
      <c r="P313">
        <v>0</v>
      </c>
      <c r="Q313">
        <v>0</v>
      </c>
      <c r="R313">
        <v>0.87960210000000005</v>
      </c>
      <c r="S313">
        <v>18.255490000000002</v>
      </c>
      <c r="T313">
        <v>0</v>
      </c>
      <c r="U313">
        <v>0</v>
      </c>
      <c r="V313">
        <v>0.87881969999999998</v>
      </c>
      <c r="W313">
        <v>18.611470000000001</v>
      </c>
      <c r="X313">
        <v>0</v>
      </c>
      <c r="Y313">
        <v>0</v>
      </c>
      <c r="Z313">
        <v>0.87801229999999997</v>
      </c>
      <c r="AA313">
        <v>18.670590000000001</v>
      </c>
      <c r="AB313">
        <v>0</v>
      </c>
      <c r="AC313">
        <v>0</v>
      </c>
      <c r="AD313">
        <v>0.87721039999999995</v>
      </c>
      <c r="AE313">
        <v>18.546199999999999</v>
      </c>
      <c r="AF313">
        <v>0</v>
      </c>
      <c r="AG313">
        <v>0</v>
      </c>
      <c r="AH313">
        <v>0.87636409999999998</v>
      </c>
      <c r="AI313">
        <v>18.322009999999999</v>
      </c>
      <c r="AJ313">
        <v>0</v>
      </c>
      <c r="AK313">
        <v>0</v>
      </c>
      <c r="AL313">
        <v>0.87552940000000001</v>
      </c>
      <c r="AM313">
        <v>17.972110000000001</v>
      </c>
      <c r="AN313">
        <v>0</v>
      </c>
      <c r="AO313">
        <v>0</v>
      </c>
      <c r="AP313">
        <v>0.87465579999999998</v>
      </c>
      <c r="AQ313">
        <v>17.58661</v>
      </c>
      <c r="AR313">
        <v>0</v>
      </c>
      <c r="AS313">
        <v>0</v>
      </c>
      <c r="AT313">
        <v>0.87378750000000005</v>
      </c>
      <c r="AU313">
        <v>17.693570000000001</v>
      </c>
      <c r="AV313">
        <v>0</v>
      </c>
      <c r="AW313">
        <v>0</v>
      </c>
      <c r="AX313">
        <v>0.87289850000000002</v>
      </c>
      <c r="AY313">
        <v>17.765080000000001</v>
      </c>
      <c r="AZ313">
        <v>0</v>
      </c>
      <c r="BA313">
        <v>0</v>
      </c>
      <c r="BB313">
        <v>0.87206669999999997</v>
      </c>
      <c r="BC313">
        <v>17.802520000000001</v>
      </c>
      <c r="BD313">
        <v>0</v>
      </c>
      <c r="BE313">
        <v>0</v>
      </c>
      <c r="BF313">
        <v>0.87117069999999996</v>
      </c>
      <c r="BG313">
        <v>17.919260000000001</v>
      </c>
      <c r="BH313">
        <v>0</v>
      </c>
      <c r="BI313">
        <v>0</v>
      </c>
      <c r="BJ313">
        <v>0.87032089999999995</v>
      </c>
      <c r="BK313">
        <v>17.839970000000001</v>
      </c>
      <c r="BL313">
        <v>0</v>
      </c>
      <c r="BM313">
        <v>0</v>
      </c>
      <c r="BN313">
        <v>0.86946239999999997</v>
      </c>
      <c r="BO313">
        <v>17.513069999999999</v>
      </c>
      <c r="BP313" s="1">
        <v>6.2219370000000003E-36</v>
      </c>
      <c r="BQ313" s="1">
        <v>1.9476319999999999E-33</v>
      </c>
      <c r="BR313">
        <v>0.86862329999999999</v>
      </c>
      <c r="BS313">
        <v>17.143940000000001</v>
      </c>
      <c r="BT313" s="1">
        <v>2.2960829999999999E-24</v>
      </c>
      <c r="BU313" s="1">
        <v>4.6267390000000003E-22</v>
      </c>
      <c r="BV313">
        <v>0.86779269999999997</v>
      </c>
      <c r="BW313">
        <v>17.124829999999999</v>
      </c>
      <c r="BX313" s="1">
        <v>2.5520129999999998E-19</v>
      </c>
      <c r="BY313" s="1">
        <v>7.9935969999999997E-17</v>
      </c>
      <c r="BZ313">
        <v>0.86695800000000001</v>
      </c>
      <c r="CA313">
        <v>17.537600000000001</v>
      </c>
      <c r="CB313" s="1">
        <v>1.8480449999999999E-12</v>
      </c>
      <c r="CC313" s="1">
        <v>4.2016909999999998E-10</v>
      </c>
      <c r="CD313">
        <v>0.86620370000000002</v>
      </c>
      <c r="CE313">
        <v>18.10772</v>
      </c>
      <c r="CF313" s="1">
        <v>5.4851809999999998E-9</v>
      </c>
      <c r="CG313" s="1">
        <v>1.332486E-6</v>
      </c>
      <c r="CH313">
        <v>0.86543460000000005</v>
      </c>
      <c r="CI313">
        <v>18.616900000000001</v>
      </c>
      <c r="CJ313" s="1">
        <v>2.082495E-6</v>
      </c>
      <c r="CK313" s="1">
        <v>5.2898430000000002E-4</v>
      </c>
      <c r="CL313">
        <v>0.86463610000000002</v>
      </c>
      <c r="CM313">
        <v>18.66282</v>
      </c>
      <c r="CN313" s="1">
        <v>2.1317619999999999E-4</v>
      </c>
      <c r="CO313" s="1">
        <v>5.621338E-2</v>
      </c>
      <c r="CP313">
        <v>0.86379439999999996</v>
      </c>
      <c r="CQ313">
        <v>18.412240000000001</v>
      </c>
      <c r="CR313" s="1">
        <v>8.1816379999999998E-3</v>
      </c>
      <c r="CS313">
        <v>2.227751</v>
      </c>
      <c r="CT313">
        <v>0.86289579999999999</v>
      </c>
      <c r="CU313">
        <v>18.112909999999999</v>
      </c>
      <c r="CV313">
        <v>0.14229310000000001</v>
      </c>
      <c r="CW313">
        <v>39.912680000000002</v>
      </c>
      <c r="CX313">
        <v>0.86199559999999997</v>
      </c>
      <c r="CY313">
        <v>17.83878</v>
      </c>
      <c r="CZ313">
        <v>1.281334</v>
      </c>
      <c r="DA313">
        <v>368.88080000000002</v>
      </c>
      <c r="DB313">
        <v>0.86110359999999997</v>
      </c>
      <c r="DC313">
        <v>17.902570000000001</v>
      </c>
      <c r="DD313">
        <v>6.581556</v>
      </c>
      <c r="DE313">
        <v>1940.7650000000001</v>
      </c>
      <c r="DF313">
        <v>0.85986169999999995</v>
      </c>
      <c r="DG313">
        <v>18.280059999999999</v>
      </c>
      <c r="DH313">
        <v>20.839269999999999</v>
      </c>
      <c r="DI313">
        <v>6284.7349999999997</v>
      </c>
      <c r="DJ313">
        <v>0.85852660000000003</v>
      </c>
      <c r="DK313">
        <v>18.549050000000001</v>
      </c>
      <c r="DL313">
        <v>43.363979999999998</v>
      </c>
      <c r="DM313">
        <v>13352.62</v>
      </c>
      <c r="DN313">
        <v>0.85683290000000001</v>
      </c>
      <c r="DO313">
        <v>18.7102</v>
      </c>
      <c r="DP313">
        <v>62.640250000000002</v>
      </c>
      <c r="DQ313">
        <v>19668.599999999999</v>
      </c>
      <c r="DR313">
        <v>0.85437510000000005</v>
      </c>
      <c r="DS313">
        <v>18.626609999999999</v>
      </c>
      <c r="DT313">
        <v>65.933210000000003</v>
      </c>
      <c r="DU313">
        <v>21090.73</v>
      </c>
      <c r="DV313">
        <v>0.85179249999999995</v>
      </c>
      <c r="DW313">
        <v>18.343309999999999</v>
      </c>
      <c r="DX313">
        <v>52.711210000000001</v>
      </c>
      <c r="DY313">
        <v>17161.5</v>
      </c>
      <c r="DZ313">
        <v>0.84926500000000005</v>
      </c>
      <c r="EA313">
        <v>18.045179999999998</v>
      </c>
      <c r="EB313">
        <v>33.243499999999997</v>
      </c>
      <c r="EC313">
        <v>11003.09</v>
      </c>
      <c r="ED313">
        <v>0.84679090000000001</v>
      </c>
      <c r="EE313">
        <v>17.830729999999999</v>
      </c>
      <c r="EF313">
        <v>17.11439</v>
      </c>
      <c r="EG313">
        <v>5749.4139999999998</v>
      </c>
      <c r="EH313">
        <v>0.84408780000000005</v>
      </c>
      <c r="EI313">
        <v>17.947949999999999</v>
      </c>
      <c r="EJ313">
        <v>7.4141789999999999</v>
      </c>
      <c r="EK313">
        <v>2526.2539999999999</v>
      </c>
      <c r="EL313">
        <v>0.84126809999999996</v>
      </c>
      <c r="EM313">
        <v>18.29917</v>
      </c>
      <c r="EN313">
        <v>2.7912520000000001</v>
      </c>
      <c r="EO313">
        <v>963.43340000000001</v>
      </c>
      <c r="EP313">
        <v>0.83884139999999996</v>
      </c>
      <c r="EQ313">
        <v>18.677299999999999</v>
      </c>
      <c r="ER313">
        <v>0.95636350000000003</v>
      </c>
      <c r="ES313">
        <v>333.10599999999999</v>
      </c>
      <c r="ET313">
        <v>0.83682659999999998</v>
      </c>
      <c r="EU313">
        <v>18.870650000000001</v>
      </c>
      <c r="EV313" s="1">
        <v>0.32498110000000002</v>
      </c>
      <c r="EW313">
        <v>113.3314</v>
      </c>
      <c r="EX313">
        <v>0.83491990000000005</v>
      </c>
      <c r="EY313">
        <v>18.650590000000001</v>
      </c>
      <c r="EZ313" s="1">
        <v>0.13106419999999999</v>
      </c>
      <c r="FA313">
        <v>45.110700000000001</v>
      </c>
      <c r="FB313">
        <v>0.83321639999999997</v>
      </c>
      <c r="FC313">
        <v>18.204319999999999</v>
      </c>
      <c r="FD313" s="1">
        <v>7.6903620000000006E-2</v>
      </c>
      <c r="FE313">
        <v>25.88945</v>
      </c>
      <c r="FF313">
        <v>0.83167020000000003</v>
      </c>
      <c r="FG313">
        <v>17.830100000000002</v>
      </c>
      <c r="FH313" s="1">
        <v>6.3258060000000005E-2</v>
      </c>
      <c r="FI313" s="1">
        <v>21.025690000000001</v>
      </c>
      <c r="FJ313">
        <v>0.83010329999999999</v>
      </c>
      <c r="FK313">
        <v>17.726459999999999</v>
      </c>
      <c r="FL313" s="1">
        <v>6.027192E-2</v>
      </c>
      <c r="FM313" s="1">
        <v>19.989419999999999</v>
      </c>
      <c r="FN313">
        <v>0.82772109999999999</v>
      </c>
      <c r="FO313">
        <v>18.32883</v>
      </c>
      <c r="FP313" s="1">
        <v>5.9285579999999997E-2</v>
      </c>
      <c r="FQ313" s="1">
        <v>19.716270000000002</v>
      </c>
      <c r="FR313">
        <v>0.82533820000000002</v>
      </c>
      <c r="FS313">
        <v>19.01052</v>
      </c>
      <c r="FT313" s="1">
        <v>5.77721E-2</v>
      </c>
      <c r="FU313" s="1">
        <v>19.29936</v>
      </c>
      <c r="FV313">
        <v>0.82315439999999995</v>
      </c>
      <c r="FW313">
        <v>19.424199999999999</v>
      </c>
      <c r="FX313" s="1">
        <v>5.5238559999999999E-2</v>
      </c>
      <c r="FY313" s="1">
        <v>18.541360000000001</v>
      </c>
      <c r="FZ313">
        <v>0.82131960000000004</v>
      </c>
      <c r="GA313">
        <v>19.421119999999998</v>
      </c>
      <c r="GB313" s="1">
        <v>5.188885E-2</v>
      </c>
      <c r="GC313" s="1">
        <v>17.491230000000002</v>
      </c>
      <c r="GD313">
        <v>0.81966150000000004</v>
      </c>
      <c r="GE313">
        <v>19.141490000000001</v>
      </c>
      <c r="GF313" s="1">
        <v>4.8043349999999999E-2</v>
      </c>
      <c r="GG313" s="1">
        <v>16.258410000000001</v>
      </c>
      <c r="GH313">
        <v>0.81822950000000005</v>
      </c>
      <c r="GI313">
        <v>18.731999999999999</v>
      </c>
      <c r="GJ313" s="1">
        <v>4.397127E-2</v>
      </c>
      <c r="GK313" s="1">
        <v>14.93263</v>
      </c>
      <c r="GL313">
        <v>0.81709670000000001</v>
      </c>
      <c r="GM313">
        <v>18.378299999999999</v>
      </c>
      <c r="GN313" s="1">
        <v>3.9835179999999998E-2</v>
      </c>
      <c r="GO313" s="1">
        <v>13.570309999999999</v>
      </c>
      <c r="GP313">
        <v>0.81629689999999999</v>
      </c>
      <c r="GQ313">
        <v>18.335159999999998</v>
      </c>
      <c r="GR313" s="1">
        <v>3.5714669999999997E-2</v>
      </c>
      <c r="GS313" s="1">
        <v>12.198650000000001</v>
      </c>
      <c r="GT313">
        <v>0.81566799999999995</v>
      </c>
      <c r="GU313">
        <v>19.13542</v>
      </c>
      <c r="GV313" s="1">
        <v>3.1654120000000001E-2</v>
      </c>
      <c r="GW313" s="1">
        <v>10.83954</v>
      </c>
      <c r="GX313">
        <v>0.81526739999999998</v>
      </c>
      <c r="GY313">
        <v>20.110589999999998</v>
      </c>
      <c r="GZ313" s="1">
        <v>2.777199E-2</v>
      </c>
      <c r="HA313" s="1">
        <v>9.5288160000000008</v>
      </c>
      <c r="HB313">
        <v>0.81499120000000003</v>
      </c>
      <c r="HC313">
        <v>20.86037</v>
      </c>
      <c r="HD313" s="1">
        <v>2.419321E-2</v>
      </c>
      <c r="HE313" s="1">
        <v>8.3131360000000001</v>
      </c>
      <c r="HF313">
        <v>0.81482160000000003</v>
      </c>
      <c r="HG313">
        <v>21.320489999999999</v>
      </c>
      <c r="HH313" s="1">
        <v>2.1021430000000001E-2</v>
      </c>
      <c r="HI313" s="1">
        <v>7.229501</v>
      </c>
      <c r="HJ313">
        <v>0.81475940000000002</v>
      </c>
      <c r="HK313">
        <v>21.30799</v>
      </c>
      <c r="HL313" s="1">
        <v>1.8297330000000001E-2</v>
      </c>
      <c r="HM313" s="1">
        <v>6.2952599999999999</v>
      </c>
      <c r="HN313">
        <v>0.81477739999999998</v>
      </c>
      <c r="HO313">
        <v>20.730779999999999</v>
      </c>
      <c r="HP313" s="1">
        <v>1.5990540000000001E-2</v>
      </c>
      <c r="HQ313" s="1">
        <v>5.5023530000000003</v>
      </c>
      <c r="HR313">
        <v>0.81484570000000001</v>
      </c>
      <c r="HS313">
        <v>20.0456</v>
      </c>
      <c r="HT313" s="1">
        <v>1.4006579999999999E-2</v>
      </c>
      <c r="HU313" s="1">
        <v>4.8207719999999998</v>
      </c>
      <c r="HV313">
        <v>0.81490850000000004</v>
      </c>
      <c r="HW313">
        <v>19.693919999999999</v>
      </c>
      <c r="HX313" s="1">
        <v>1.2216680000000001E-2</v>
      </c>
      <c r="HY313" s="1">
        <v>4.2075750000000003</v>
      </c>
      <c r="HZ313">
        <v>0.81502379999999996</v>
      </c>
      <c r="IA313">
        <v>20.24681</v>
      </c>
      <c r="IB313" s="1">
        <v>1.0503409999999999E-2</v>
      </c>
      <c r="IC313" s="1">
        <v>3.6223709999999998</v>
      </c>
      <c r="ID313">
        <v>0.81513610000000003</v>
      </c>
      <c r="IE313">
        <v>21.29515</v>
      </c>
      <c r="IF313" s="1">
        <v>8.8198749999999996E-3</v>
      </c>
      <c r="IG313" s="1">
        <v>3.0470449999999998</v>
      </c>
      <c r="IH313">
        <v>0.8152547</v>
      </c>
      <c r="II313">
        <v>22.206440000000001</v>
      </c>
      <c r="IJ313" s="1">
        <v>7.206947E-3</v>
      </c>
      <c r="IK313" s="1">
        <v>2.4942129999999998</v>
      </c>
      <c r="IL313">
        <v>0.81536920000000002</v>
      </c>
      <c r="IM313">
        <v>22.72381</v>
      </c>
      <c r="IN313" s="1">
        <v>5.7637610000000001E-3</v>
      </c>
      <c r="IO313" s="1">
        <v>1.996783</v>
      </c>
      <c r="IP313">
        <v>0.81551499999999999</v>
      </c>
      <c r="IQ313">
        <v>22.505759999999999</v>
      </c>
      <c r="IR313" s="1">
        <v>4.5775049999999999E-3</v>
      </c>
      <c r="IS313" s="1">
        <v>1.585491</v>
      </c>
      <c r="IT313">
        <v>0.81556010000000001</v>
      </c>
      <c r="IU313">
        <v>21.832260000000002</v>
      </c>
      <c r="IV313" s="1">
        <v>3.6792389999999999E-3</v>
      </c>
      <c r="IW313" s="1">
        <v>1.272634</v>
      </c>
      <c r="IX313">
        <v>0.81565639999999995</v>
      </c>
      <c r="IY313">
        <v>21.207159999999998</v>
      </c>
      <c r="IZ313" s="1">
        <v>3.0421179999999999E-3</v>
      </c>
      <c r="JA313" s="1">
        <v>1.0498000000000001</v>
      </c>
      <c r="JB313">
        <v>0.81571669999999996</v>
      </c>
      <c r="JC313">
        <v>20.975840000000002</v>
      </c>
      <c r="JD313" s="1">
        <v>2.604215E-3</v>
      </c>
      <c r="JE313" s="1">
        <v>0.89646119999999996</v>
      </c>
      <c r="JF313">
        <v>0.81577679999999997</v>
      </c>
      <c r="JG313">
        <v>21.364270000000001</v>
      </c>
      <c r="JH313" s="1">
        <v>2.299471E-3</v>
      </c>
      <c r="JI313" s="1">
        <v>0.79005650000000005</v>
      </c>
      <c r="JJ313">
        <v>0.81579469999999998</v>
      </c>
      <c r="JK313">
        <v>21.739650000000001</v>
      </c>
      <c r="JL313" s="1">
        <v>2.0769540000000002E-3</v>
      </c>
      <c r="JM313" s="1">
        <v>0.71259550000000005</v>
      </c>
      <c r="JN313">
        <v>0.81580039999999998</v>
      </c>
      <c r="JO313">
        <v>22.07339</v>
      </c>
      <c r="JP313" s="1">
        <v>1.903339E-3</v>
      </c>
      <c r="JQ313" s="1">
        <v>0.65251230000000005</v>
      </c>
      <c r="JR313">
        <v>0.81583419999999995</v>
      </c>
      <c r="JS313">
        <v>21.902670000000001</v>
      </c>
      <c r="JT313" s="1">
        <v>1.762319E-3</v>
      </c>
      <c r="JU313" s="1">
        <v>0.60371090000000005</v>
      </c>
      <c r="JV313">
        <v>0.81582540000000003</v>
      </c>
      <c r="JW313">
        <v>21.414999999999999</v>
      </c>
      <c r="JX313" s="1">
        <v>1.6450220000000001E-3</v>
      </c>
      <c r="JY313" s="1">
        <v>0.56325890000000001</v>
      </c>
      <c r="JZ313">
        <v>0.81583479999999997</v>
      </c>
      <c r="KA313">
        <v>20.864999999999998</v>
      </c>
      <c r="KB313" s="1">
        <v>1.5473399999999999E-3</v>
      </c>
      <c r="KC313" s="1">
        <v>0.52952049999999995</v>
      </c>
      <c r="KD313">
        <v>0.81585890000000005</v>
      </c>
      <c r="KE313">
        <v>20.463730000000002</v>
      </c>
      <c r="KF313" s="1">
        <v>1.466106E-3</v>
      </c>
      <c r="KG313" s="1">
        <v>0.50147609999999998</v>
      </c>
      <c r="KH313">
        <v>0.81582560000000004</v>
      </c>
      <c r="KI313">
        <v>20.260809999999999</v>
      </c>
      <c r="KJ313" s="1">
        <v>1.399153E-3</v>
      </c>
      <c r="KK313" s="1">
        <v>0.4783618</v>
      </c>
      <c r="KL313">
        <v>0.81583830000000002</v>
      </c>
      <c r="KM313">
        <v>20.696269999999998</v>
      </c>
      <c r="KN313" s="1">
        <v>1.344785E-3</v>
      </c>
      <c r="KO313" s="1">
        <v>0.45953939999999999</v>
      </c>
      <c r="KP313">
        <v>0.81584000000000001</v>
      </c>
      <c r="KQ313">
        <v>21.03952</v>
      </c>
      <c r="KR313" s="1">
        <v>1.3004780000000001E-3</v>
      </c>
      <c r="KS313" s="1">
        <v>0.44421949999999999</v>
      </c>
      <c r="KT313">
        <v>0.81583550000000005</v>
      </c>
      <c r="KU313">
        <v>21.31729</v>
      </c>
      <c r="KV313" s="1">
        <v>1.2625959999999999E-3</v>
      </c>
      <c r="KW313" s="1">
        <v>0.43121759999999998</v>
      </c>
      <c r="KX313">
        <v>0.81585030000000003</v>
      </c>
      <c r="KY313">
        <v>21.372299999999999</v>
      </c>
      <c r="KZ313" s="1">
        <v>1.227265E-3</v>
      </c>
      <c r="LA313" s="1">
        <v>0.41914220000000002</v>
      </c>
      <c r="LB313">
        <v>0.81582520000000003</v>
      </c>
      <c r="LC313">
        <v>21.13016</v>
      </c>
      <c r="LD313" s="1">
        <v>1.191274E-3</v>
      </c>
      <c r="LE313" s="1">
        <v>0.40691509999999997</v>
      </c>
      <c r="LF313">
        <v>0.81583740000000005</v>
      </c>
      <c r="LG313">
        <v>20.506350000000001</v>
      </c>
      <c r="LH313" s="1">
        <v>1.1531480000000001E-3</v>
      </c>
      <c r="LI313" s="1">
        <v>0.39393820000000002</v>
      </c>
      <c r="LJ313">
        <v>0.81584159999999994</v>
      </c>
      <c r="LK313">
        <v>19.858619999999998</v>
      </c>
      <c r="LL313" s="1">
        <v>1.1126350000000001E-3</v>
      </c>
      <c r="LM313" s="1">
        <v>0.38019399999999998</v>
      </c>
      <c r="LN313">
        <v>0.81584279999999998</v>
      </c>
      <c r="LO313">
        <v>19.698370000000001</v>
      </c>
      <c r="LP313" s="1">
        <v>1.070936E-3</v>
      </c>
      <c r="LQ313" s="1">
        <v>0.36602259999999998</v>
      </c>
      <c r="LR313">
        <v>0.81581000000000004</v>
      </c>
      <c r="LS313">
        <v>20.52506</v>
      </c>
      <c r="LT313" s="1">
        <v>1.029156E-3</v>
      </c>
      <c r="LU313" s="1">
        <v>0.35176970000000002</v>
      </c>
      <c r="LV313">
        <v>0.81585039999999998</v>
      </c>
      <c r="LW313">
        <v>21.480419999999999</v>
      </c>
      <c r="LX313" s="1">
        <v>9.8815969999999998E-4</v>
      </c>
      <c r="LY313" s="1">
        <v>0.33776529999999999</v>
      </c>
      <c r="LZ313">
        <v>0.81585540000000001</v>
      </c>
      <c r="MA313">
        <v>22.178450000000002</v>
      </c>
      <c r="MB313" s="1">
        <v>9.4856270000000004E-4</v>
      </c>
      <c r="MC313" s="1">
        <v>0.32421870000000003</v>
      </c>
      <c r="MD313">
        <v>0.81585799999999997</v>
      </c>
      <c r="ME313">
        <v>22.608979999999999</v>
      </c>
      <c r="MF313" s="1">
        <v>9.1054560000000001E-4</v>
      </c>
      <c r="MG313" s="1">
        <v>0.31121979999999999</v>
      </c>
      <c r="MH313">
        <v>0.81582129999999997</v>
      </c>
      <c r="MI313">
        <v>22.479420000000001</v>
      </c>
      <c r="MJ313" s="1">
        <v>8.7420100000000001E-4</v>
      </c>
      <c r="MK313" s="1">
        <v>0.29880240000000002</v>
      </c>
      <c r="ML313">
        <v>0.81584789999999996</v>
      </c>
      <c r="MM313">
        <v>21.72016</v>
      </c>
      <c r="MN313" s="1">
        <v>8.3965519999999998E-4</v>
      </c>
      <c r="MO313" s="1">
        <v>0.28696159999999998</v>
      </c>
      <c r="MP313">
        <v>0.81584389999999996</v>
      </c>
      <c r="MQ313">
        <v>20.927129999999998</v>
      </c>
      <c r="MR313" s="1">
        <v>8.0658399999999995E-4</v>
      </c>
      <c r="MS313" s="1">
        <v>0.2756729</v>
      </c>
      <c r="MT313">
        <v>0.81585129999999995</v>
      </c>
      <c r="MU313">
        <v>20.61993</v>
      </c>
      <c r="MV313" s="1">
        <v>7.7502289999999998E-4</v>
      </c>
      <c r="MW313" s="1">
        <v>0.26487850000000002</v>
      </c>
      <c r="MX313">
        <v>0.81584860000000003</v>
      </c>
      <c r="MY313">
        <v>21.234529999999999</v>
      </c>
      <c r="MZ313" s="1">
        <v>7.4486439999999995E-4</v>
      </c>
      <c r="NA313" s="1">
        <v>0.25455800000000001</v>
      </c>
      <c r="NB313">
        <v>0.81579650000000004</v>
      </c>
      <c r="NC313">
        <v>22.19153</v>
      </c>
      <c r="ND313" s="1">
        <v>7.1591389999999997E-4</v>
      </c>
      <c r="NE313" s="1">
        <v>0.24468390000000001</v>
      </c>
      <c r="NF313">
        <v>0.81577829999999996</v>
      </c>
      <c r="NG313">
        <v>22.899329999999999</v>
      </c>
      <c r="NH313" s="1">
        <v>6.8833909999999998E-4</v>
      </c>
      <c r="NI313" s="1">
        <v>0.23525750000000001</v>
      </c>
      <c r="NJ313">
        <v>0.81569329999999995</v>
      </c>
      <c r="NK313">
        <v>23.277010000000001</v>
      </c>
      <c r="NL313" s="1">
        <v>6.6210780000000005E-4</v>
      </c>
      <c r="NM313" s="1">
        <v>0.22629389999999999</v>
      </c>
      <c r="NN313">
        <v>0.81566479999999997</v>
      </c>
      <c r="NO313">
        <v>23.016870000000001</v>
      </c>
      <c r="NP313" s="1">
        <v>6.3710800000000005E-4</v>
      </c>
      <c r="NQ313" s="1">
        <v>0.2177463</v>
      </c>
      <c r="NR313">
        <v>0.81553379999999998</v>
      </c>
      <c r="NS313">
        <v>22.338239999999999</v>
      </c>
      <c r="NT313" s="1">
        <v>6.1320829999999995E-4</v>
      </c>
      <c r="NU313" s="1">
        <v>0.2095909</v>
      </c>
      <c r="NV313">
        <v>0.8154846</v>
      </c>
      <c r="NW313">
        <v>21.656770000000002</v>
      </c>
      <c r="NX313" s="1">
        <v>5.9039909999999995E-4</v>
      </c>
      <c r="NY313" s="1">
        <v>0.20180609999999999</v>
      </c>
      <c r="NZ313">
        <v>0.815388</v>
      </c>
      <c r="OA313">
        <v>21.33006</v>
      </c>
      <c r="OB313" s="1">
        <v>5.6864090000000001E-4</v>
      </c>
      <c r="OC313" s="1">
        <v>0.19438900000000001</v>
      </c>
      <c r="OD313">
        <v>0.81526120000000002</v>
      </c>
      <c r="OE313">
        <v>21.329940000000001</v>
      </c>
      <c r="OF313" s="1">
        <v>5.4795159999999996E-4</v>
      </c>
      <c r="OG313" s="1">
        <v>0.1873329</v>
      </c>
      <c r="OH313">
        <v>0.81514889999999995</v>
      </c>
      <c r="OI313">
        <v>21.814319999999999</v>
      </c>
      <c r="OJ313" s="1">
        <v>5.2823240000000004E-4</v>
      </c>
      <c r="OK313" s="1">
        <v>0.1806256</v>
      </c>
    </row>
    <row r="314" spans="1:401" x14ac:dyDescent="0.35">
      <c r="A314">
        <v>320</v>
      </c>
      <c r="B314" t="s">
        <v>4</v>
      </c>
      <c r="C314" t="s">
        <v>181</v>
      </c>
      <c r="D314" t="s">
        <v>320</v>
      </c>
      <c r="E314">
        <v>897.6268</v>
      </c>
      <c r="F314">
        <v>0.87191949999999996</v>
      </c>
      <c r="G314">
        <v>18.184249999999999</v>
      </c>
      <c r="H314">
        <v>0</v>
      </c>
      <c r="I314">
        <v>0</v>
      </c>
      <c r="J314">
        <v>0.86929449999999997</v>
      </c>
      <c r="K314">
        <v>17.85134</v>
      </c>
      <c r="L314">
        <v>0</v>
      </c>
      <c r="M314">
        <v>0</v>
      </c>
      <c r="N314">
        <v>0.86668889999999998</v>
      </c>
      <c r="O314">
        <v>18.057939999999999</v>
      </c>
      <c r="P314">
        <v>0</v>
      </c>
      <c r="Q314">
        <v>0</v>
      </c>
      <c r="R314">
        <v>0.86404230000000004</v>
      </c>
      <c r="S314">
        <v>18.248349999999999</v>
      </c>
      <c r="T314">
        <v>0</v>
      </c>
      <c r="U314">
        <v>0</v>
      </c>
      <c r="V314">
        <v>0.86137710000000001</v>
      </c>
      <c r="W314">
        <v>18.617059999999999</v>
      </c>
      <c r="X314">
        <v>0</v>
      </c>
      <c r="Y314">
        <v>0</v>
      </c>
      <c r="Z314">
        <v>0.85866140000000002</v>
      </c>
      <c r="AA314">
        <v>18.661850000000001</v>
      </c>
      <c r="AB314">
        <v>0</v>
      </c>
      <c r="AC314">
        <v>0</v>
      </c>
      <c r="AD314">
        <v>0.85585060000000002</v>
      </c>
      <c r="AE314">
        <v>18.558579999999999</v>
      </c>
      <c r="AF314">
        <v>0</v>
      </c>
      <c r="AG314">
        <v>0</v>
      </c>
      <c r="AH314">
        <v>0.8530025</v>
      </c>
      <c r="AI314">
        <v>18.342030000000001</v>
      </c>
      <c r="AJ314">
        <v>0</v>
      </c>
      <c r="AK314">
        <v>0</v>
      </c>
      <c r="AL314">
        <v>0.85010730000000001</v>
      </c>
      <c r="AM314">
        <v>18.007449999999999</v>
      </c>
      <c r="AN314">
        <v>0</v>
      </c>
      <c r="AO314">
        <v>0</v>
      </c>
      <c r="AP314">
        <v>0.84714440000000002</v>
      </c>
      <c r="AQ314">
        <v>17.625800000000002</v>
      </c>
      <c r="AR314">
        <v>0</v>
      </c>
      <c r="AS314">
        <v>0</v>
      </c>
      <c r="AT314">
        <v>0.84411689999999995</v>
      </c>
      <c r="AU314">
        <v>17.720569999999999</v>
      </c>
      <c r="AV314">
        <v>0</v>
      </c>
      <c r="AW314">
        <v>0</v>
      </c>
      <c r="AX314">
        <v>0.84104440000000003</v>
      </c>
      <c r="AY314">
        <v>17.77206</v>
      </c>
      <c r="AZ314">
        <v>0</v>
      </c>
      <c r="BA314">
        <v>0</v>
      </c>
      <c r="BB314">
        <v>0.83792929999999999</v>
      </c>
      <c r="BC314">
        <v>17.808219999999999</v>
      </c>
      <c r="BD314">
        <v>0</v>
      </c>
      <c r="BE314">
        <v>0</v>
      </c>
      <c r="BF314">
        <v>0.83476939999999999</v>
      </c>
      <c r="BG314">
        <v>17.912089999999999</v>
      </c>
      <c r="BH314">
        <v>0</v>
      </c>
      <c r="BI314">
        <v>0</v>
      </c>
      <c r="BJ314">
        <v>0.83156660000000004</v>
      </c>
      <c r="BK314">
        <v>17.844200000000001</v>
      </c>
      <c r="BL314">
        <v>0</v>
      </c>
      <c r="BM314">
        <v>0</v>
      </c>
      <c r="BN314">
        <v>0.82831460000000001</v>
      </c>
      <c r="BO314">
        <v>17.53623</v>
      </c>
      <c r="BP314" s="1">
        <v>8.4066959999999997E-37</v>
      </c>
      <c r="BQ314" s="1">
        <v>2.9897979999999999E-34</v>
      </c>
      <c r="BR314">
        <v>0.82507889999999995</v>
      </c>
      <c r="BS314">
        <v>17.168859999999999</v>
      </c>
      <c r="BT314" s="1">
        <v>5.948154E-25</v>
      </c>
      <c r="BU314" s="1">
        <v>1.2478800000000001E-22</v>
      </c>
      <c r="BV314">
        <v>0.82184699999999999</v>
      </c>
      <c r="BW314">
        <v>17.153079999999999</v>
      </c>
      <c r="BX314" s="1">
        <v>4.300338E-20</v>
      </c>
      <c r="BY314" s="1">
        <v>1.5325129999999999E-17</v>
      </c>
      <c r="BZ314">
        <v>0.81861289999999998</v>
      </c>
      <c r="CA314">
        <v>17.555859999999999</v>
      </c>
      <c r="CB314" s="1">
        <v>8.4407590000000003E-13</v>
      </c>
      <c r="CC314" s="1">
        <v>2.070488E-10</v>
      </c>
      <c r="CD314">
        <v>0.81540469999999998</v>
      </c>
      <c r="CE314">
        <v>18.11253</v>
      </c>
      <c r="CF314" s="1">
        <v>3.0939119999999999E-9</v>
      </c>
      <c r="CG314" s="1">
        <v>8.165309E-7</v>
      </c>
      <c r="CH314">
        <v>0.81215219999999999</v>
      </c>
      <c r="CI314">
        <v>18.616900000000001</v>
      </c>
      <c r="CJ314" s="1">
        <v>1.3204070000000001E-6</v>
      </c>
      <c r="CK314" s="1">
        <v>3.6670330000000001E-4</v>
      </c>
      <c r="CL314">
        <v>0.80886630000000004</v>
      </c>
      <c r="CM314">
        <v>18.66488</v>
      </c>
      <c r="CN314" s="1">
        <v>1.4730799999999999E-4</v>
      </c>
      <c r="CO314" s="1">
        <v>4.2726050000000002E-2</v>
      </c>
      <c r="CP314">
        <v>0.80542740000000002</v>
      </c>
      <c r="CQ314">
        <v>18.42559</v>
      </c>
      <c r="CR314" s="1">
        <v>6.0643989999999998E-3</v>
      </c>
      <c r="CS314">
        <v>1.8268629999999999</v>
      </c>
      <c r="CT314">
        <v>0.80185229999999996</v>
      </c>
      <c r="CU314">
        <v>18.128260000000001</v>
      </c>
      <c r="CV314">
        <v>0.1119911</v>
      </c>
      <c r="CW314">
        <v>34.951450000000001</v>
      </c>
      <c r="CX314">
        <v>0.79810349999999997</v>
      </c>
      <c r="CY314">
        <v>17.86401</v>
      </c>
      <c r="CZ314">
        <v>1.063029</v>
      </c>
      <c r="DA314">
        <v>342.39429999999999</v>
      </c>
      <c r="DB314">
        <v>0.79408610000000002</v>
      </c>
      <c r="DC314">
        <v>17.938790000000001</v>
      </c>
      <c r="DD314">
        <v>5.7227139999999999</v>
      </c>
      <c r="DE314">
        <v>1898.338</v>
      </c>
      <c r="DF314">
        <v>0.78950600000000004</v>
      </c>
      <c r="DG314">
        <v>18.3108</v>
      </c>
      <c r="DH314">
        <v>18.901710000000001</v>
      </c>
      <c r="DI314">
        <v>6446.9179999999997</v>
      </c>
      <c r="DJ314">
        <v>0.78436430000000001</v>
      </c>
      <c r="DK314">
        <v>18.578970000000002</v>
      </c>
      <c r="DL314">
        <v>40.864519999999999</v>
      </c>
      <c r="DM314">
        <v>14309.16</v>
      </c>
      <c r="DN314">
        <v>0.77854129999999999</v>
      </c>
      <c r="DO314">
        <v>18.737880000000001</v>
      </c>
      <c r="DP314">
        <v>61.103050000000003</v>
      </c>
      <c r="DQ314">
        <v>21935.41</v>
      </c>
      <c r="DR314">
        <v>0.77232149999999999</v>
      </c>
      <c r="DS314">
        <v>18.635280000000002</v>
      </c>
      <c r="DT314">
        <v>66.357680000000002</v>
      </c>
      <c r="DU314">
        <v>24379.93</v>
      </c>
      <c r="DV314">
        <v>0.76555499999999999</v>
      </c>
      <c r="DW314">
        <v>18.352540000000001</v>
      </c>
      <c r="DX314">
        <v>54.579039999999999</v>
      </c>
      <c r="DY314">
        <v>20510.09</v>
      </c>
      <c r="DZ314">
        <v>0.75856570000000001</v>
      </c>
      <c r="EA314">
        <v>18.047840000000001</v>
      </c>
      <c r="EB314">
        <v>35.313189999999999</v>
      </c>
      <c r="EC314">
        <v>13551.43</v>
      </c>
      <c r="ED314">
        <v>0.75147489999999995</v>
      </c>
      <c r="EE314">
        <v>17.8309</v>
      </c>
      <c r="EF314">
        <v>18.601459999999999</v>
      </c>
      <c r="EG314">
        <v>7276.3239999999996</v>
      </c>
      <c r="EH314">
        <v>0.74400129999999998</v>
      </c>
      <c r="EI314">
        <v>17.96219</v>
      </c>
      <c r="EJ314">
        <v>8.2235069999999997</v>
      </c>
      <c r="EK314">
        <v>3275.752</v>
      </c>
      <c r="EL314">
        <v>0.73615189999999997</v>
      </c>
      <c r="EM314">
        <v>18.315840000000001</v>
      </c>
      <c r="EN314">
        <v>3.1486670000000001</v>
      </c>
      <c r="EO314">
        <v>1275.3589999999999</v>
      </c>
      <c r="EP314">
        <v>0.728626</v>
      </c>
      <c r="EQ314">
        <v>18.697790000000001</v>
      </c>
      <c r="ER314">
        <v>1.090338</v>
      </c>
      <c r="ES314">
        <v>447.15370000000001</v>
      </c>
      <c r="ET314">
        <v>0.72139450000000005</v>
      </c>
      <c r="EU314">
        <v>18.90043</v>
      </c>
      <c r="EV314" s="1">
        <v>0.36908259999999998</v>
      </c>
      <c r="EW314">
        <v>151.9436</v>
      </c>
      <c r="EX314">
        <v>0.7142406</v>
      </c>
      <c r="EY314">
        <v>18.67972</v>
      </c>
      <c r="EZ314" s="1">
        <v>0.1441384</v>
      </c>
      <c r="FA314">
        <v>58.583509999999997</v>
      </c>
      <c r="FB314">
        <v>0.70725380000000004</v>
      </c>
      <c r="FC314">
        <v>18.222950000000001</v>
      </c>
      <c r="FD314" s="1">
        <v>8.0422960000000002E-2</v>
      </c>
      <c r="FE314">
        <v>31.843920000000001</v>
      </c>
      <c r="FF314">
        <v>0.70048630000000001</v>
      </c>
      <c r="FG314">
        <v>17.82949</v>
      </c>
      <c r="FH314" s="1">
        <v>6.4078640000000006E-2</v>
      </c>
      <c r="FI314">
        <v>24.954239999999999</v>
      </c>
      <c r="FJ314">
        <v>0.6938455</v>
      </c>
      <c r="FK314">
        <v>17.715119999999999</v>
      </c>
      <c r="FL314" s="1">
        <v>6.0424850000000002E-2</v>
      </c>
      <c r="FM314" s="1">
        <v>23.46603</v>
      </c>
      <c r="FN314">
        <v>0.68744810000000001</v>
      </c>
      <c r="FO314">
        <v>18.317900000000002</v>
      </c>
      <c r="FP314" s="1">
        <v>5.9372679999999997E-2</v>
      </c>
      <c r="FQ314" s="1">
        <v>23.13214</v>
      </c>
      <c r="FR314">
        <v>0.6810676</v>
      </c>
      <c r="FS314">
        <v>18.992080000000001</v>
      </c>
      <c r="FT314" s="1">
        <v>5.7967030000000003E-2</v>
      </c>
      <c r="FU314" s="1">
        <v>22.710789999999999</v>
      </c>
      <c r="FV314">
        <v>0.67494600000000005</v>
      </c>
      <c r="FW314">
        <v>19.448869999999999</v>
      </c>
      <c r="FX314" s="1">
        <v>5.5558400000000001E-2</v>
      </c>
      <c r="FY314" s="1">
        <v>21.898620000000001</v>
      </c>
      <c r="FZ314">
        <v>0.66940330000000003</v>
      </c>
      <c r="GA314">
        <v>19.456589999999998</v>
      </c>
      <c r="GB314" s="1">
        <v>5.2300470000000002E-2</v>
      </c>
      <c r="GC314" s="1">
        <v>20.72748</v>
      </c>
      <c r="GD314">
        <v>0.6643059</v>
      </c>
      <c r="GE314">
        <v>19.16703</v>
      </c>
      <c r="GF314" s="1">
        <v>4.8508059999999999E-2</v>
      </c>
      <c r="GG314" s="1">
        <v>19.32105</v>
      </c>
      <c r="GH314">
        <v>0.65975620000000001</v>
      </c>
      <c r="GI314">
        <v>18.74945</v>
      </c>
      <c r="GJ314" s="1">
        <v>4.4462590000000003E-2</v>
      </c>
      <c r="GK314" s="1">
        <v>17.78904</v>
      </c>
      <c r="GL314">
        <v>0.65582479999999999</v>
      </c>
      <c r="GM314">
        <v>18.38082</v>
      </c>
      <c r="GN314" s="1">
        <v>4.033722E-2</v>
      </c>
      <c r="GO314" s="1">
        <v>16.202179999999998</v>
      </c>
      <c r="GP314">
        <v>0.65250019999999997</v>
      </c>
      <c r="GQ314">
        <v>18.320509999999999</v>
      </c>
      <c r="GR314" s="1">
        <v>3.6219429999999997E-2</v>
      </c>
      <c r="GS314" s="1">
        <v>14.59745</v>
      </c>
      <c r="GT314">
        <v>0.64975539999999998</v>
      </c>
      <c r="GU314">
        <v>19.113140000000001</v>
      </c>
      <c r="GV314" s="1">
        <v>3.215179E-2</v>
      </c>
      <c r="GW314" s="1">
        <v>12.999689999999999</v>
      </c>
      <c r="GX314">
        <v>0.64753229999999995</v>
      </c>
      <c r="GY314">
        <v>20.076139999999999</v>
      </c>
      <c r="GZ314" s="1">
        <v>2.8245880000000001E-2</v>
      </c>
      <c r="HA314" s="1">
        <v>11.44964</v>
      </c>
      <c r="HB314">
        <v>0.64577850000000003</v>
      </c>
      <c r="HC314">
        <v>20.866810000000001</v>
      </c>
      <c r="HD314" s="1">
        <v>2.462605E-2</v>
      </c>
      <c r="HE314" s="1">
        <v>10.00183</v>
      </c>
      <c r="HF314">
        <v>0.6444877</v>
      </c>
      <c r="HG314">
        <v>21.352329999999998</v>
      </c>
      <c r="HH314" s="1">
        <v>2.1401880000000002E-2</v>
      </c>
      <c r="HI314" s="1">
        <v>8.7026640000000004</v>
      </c>
      <c r="HJ314">
        <v>0.6435109</v>
      </c>
      <c r="HK314">
        <v>21.341059999999999</v>
      </c>
      <c r="HL314" s="1">
        <v>1.862217E-2</v>
      </c>
      <c r="HM314" s="1">
        <v>7.5772449999999996</v>
      </c>
      <c r="HN314">
        <v>0.64283199999999996</v>
      </c>
      <c r="HO314">
        <v>20.779070000000001</v>
      </c>
      <c r="HP314" s="1">
        <v>1.6266800000000001E-2</v>
      </c>
      <c r="HQ314" s="1">
        <v>6.6206509999999996</v>
      </c>
      <c r="HR314">
        <v>0.64239829999999998</v>
      </c>
      <c r="HS314">
        <v>20.08521</v>
      </c>
      <c r="HT314" s="1">
        <v>1.4247900000000001E-2</v>
      </c>
      <c r="HU314" s="1">
        <v>5.8006830000000003</v>
      </c>
      <c r="HV314">
        <v>0.64214550000000004</v>
      </c>
      <c r="HW314">
        <v>19.695689999999999</v>
      </c>
      <c r="HX314" s="1">
        <v>1.243998E-2</v>
      </c>
      <c r="HY314" s="1">
        <v>5.068168</v>
      </c>
      <c r="HZ314">
        <v>0.64204729999999999</v>
      </c>
      <c r="IA314">
        <v>20.238589999999999</v>
      </c>
      <c r="IB314" s="1">
        <v>1.072091E-2</v>
      </c>
      <c r="IC314" s="1">
        <v>4.3741479999999999</v>
      </c>
      <c r="ID314">
        <v>0.64205959999999995</v>
      </c>
      <c r="IE314">
        <v>21.269950000000001</v>
      </c>
      <c r="IF314" s="1">
        <v>9.0334449999999993E-3</v>
      </c>
      <c r="IG314" s="1">
        <v>3.6927620000000001</v>
      </c>
      <c r="IH314">
        <v>0.64215820000000001</v>
      </c>
      <c r="II314">
        <v>22.204160000000002</v>
      </c>
      <c r="IJ314" s="1">
        <v>7.407304E-3</v>
      </c>
      <c r="IK314" s="1">
        <v>3.0342410000000002</v>
      </c>
      <c r="IL314">
        <v>0.64231289999999996</v>
      </c>
      <c r="IM314">
        <v>22.765730000000001</v>
      </c>
      <c r="IN314" s="1">
        <v>5.9375440000000003E-3</v>
      </c>
      <c r="IO314" s="1">
        <v>2.4354279999999999</v>
      </c>
      <c r="IP314">
        <v>0.64247160000000003</v>
      </c>
      <c r="IQ314">
        <v>22.553850000000001</v>
      </c>
      <c r="IR314" s="1">
        <v>4.7157520000000001E-3</v>
      </c>
      <c r="IS314" s="1">
        <v>1.9342969999999999</v>
      </c>
      <c r="IT314">
        <v>0.64264619999999995</v>
      </c>
      <c r="IU314">
        <v>21.89292</v>
      </c>
      <c r="IV314" s="1">
        <v>3.7808350000000002E-3</v>
      </c>
      <c r="IW314" s="1">
        <v>1.548675</v>
      </c>
      <c r="IX314">
        <v>0.64282229999999996</v>
      </c>
      <c r="IY314">
        <v>21.244009999999999</v>
      </c>
      <c r="IZ314" s="1">
        <v>3.112915E-3</v>
      </c>
      <c r="JA314" s="1">
        <v>1.2718389999999999</v>
      </c>
      <c r="JB314">
        <v>0.64298440000000001</v>
      </c>
      <c r="JC314">
        <v>20.975280000000001</v>
      </c>
      <c r="JD314" s="1">
        <v>2.6527479999999999E-3</v>
      </c>
      <c r="JE314" s="1">
        <v>1.080767</v>
      </c>
      <c r="JF314">
        <v>0.64311180000000001</v>
      </c>
      <c r="JG314">
        <v>21.35379</v>
      </c>
      <c r="JH314" s="1">
        <v>2.3337710000000001E-3</v>
      </c>
      <c r="JI314" s="1">
        <v>0.9486578</v>
      </c>
      <c r="JJ314">
        <v>0.64322420000000002</v>
      </c>
      <c r="JK314">
        <v>21.715540000000001</v>
      </c>
      <c r="JL314" s="1">
        <v>2.1026349999999998E-3</v>
      </c>
      <c r="JM314" s="1">
        <v>0.8532419</v>
      </c>
      <c r="JN314">
        <v>0.64331669999999996</v>
      </c>
      <c r="JO314">
        <v>22.089020000000001</v>
      </c>
      <c r="JP314" s="1">
        <v>1.9237600000000001E-3</v>
      </c>
      <c r="JQ314" s="1">
        <v>0.77988670000000004</v>
      </c>
      <c r="JR314">
        <v>0.64341040000000005</v>
      </c>
      <c r="JS314">
        <v>21.93103</v>
      </c>
      <c r="JT314" s="1">
        <v>1.7791250000000001E-3</v>
      </c>
      <c r="JU314" s="1">
        <v>0.72062150000000003</v>
      </c>
      <c r="JV314">
        <v>0.64346890000000001</v>
      </c>
      <c r="JW314">
        <v>21.460129999999999</v>
      </c>
      <c r="JX314" s="1">
        <v>1.6590019999999999E-3</v>
      </c>
      <c r="JY314" s="1">
        <v>0.67158309999999999</v>
      </c>
      <c r="JZ314">
        <v>0.64350419999999997</v>
      </c>
      <c r="KA314">
        <v>20.90297</v>
      </c>
      <c r="KB314" s="1">
        <v>1.55901E-3</v>
      </c>
      <c r="KC314" s="1">
        <v>0.63070579999999998</v>
      </c>
      <c r="KD314">
        <v>0.6435514</v>
      </c>
      <c r="KE314">
        <v>20.47824</v>
      </c>
      <c r="KF314" s="1">
        <v>1.475788E-3</v>
      </c>
      <c r="KG314" s="1">
        <v>0.59670579999999995</v>
      </c>
      <c r="KH314">
        <v>0.64355870000000004</v>
      </c>
      <c r="KI314">
        <v>20.25891</v>
      </c>
      <c r="KJ314" s="1">
        <v>1.407054E-3</v>
      </c>
      <c r="KK314" s="1">
        <v>0.5686158</v>
      </c>
      <c r="KL314">
        <v>0.64357980000000004</v>
      </c>
      <c r="KM314">
        <v>20.692869999999999</v>
      </c>
      <c r="KN314" s="1">
        <v>1.351185E-3</v>
      </c>
      <c r="KO314" s="1">
        <v>0.54572799999999999</v>
      </c>
      <c r="KP314">
        <v>0.64360390000000001</v>
      </c>
      <c r="KQ314">
        <v>21.009740000000001</v>
      </c>
      <c r="KR314" s="1">
        <v>1.3057570000000001E-3</v>
      </c>
      <c r="KS314" s="1">
        <v>0.52712709999999996</v>
      </c>
      <c r="KT314">
        <v>0.6436094</v>
      </c>
      <c r="KU314">
        <v>21.34112</v>
      </c>
      <c r="KV314" s="1">
        <v>1.2672339999999999E-3</v>
      </c>
      <c r="KW314" s="1">
        <v>0.51147030000000004</v>
      </c>
      <c r="KX314">
        <v>0.64362299999999995</v>
      </c>
      <c r="KY314">
        <v>21.401</v>
      </c>
      <c r="KZ314" s="1">
        <v>1.2317610000000001E-3</v>
      </c>
      <c r="LA314" s="1">
        <v>0.49713010000000002</v>
      </c>
      <c r="LB314">
        <v>0.64361380000000001</v>
      </c>
      <c r="LC314">
        <v>21.166540000000001</v>
      </c>
      <c r="LD314" s="1">
        <v>1.195946E-3</v>
      </c>
      <c r="LE314" s="1">
        <v>0.48274669999999997</v>
      </c>
      <c r="LF314">
        <v>0.64360859999999998</v>
      </c>
      <c r="LG314">
        <v>20.557659999999998</v>
      </c>
      <c r="LH314" s="1">
        <v>1.158128E-3</v>
      </c>
      <c r="LI314" s="1">
        <v>0.4675475</v>
      </c>
      <c r="LJ314">
        <v>0.64363199999999998</v>
      </c>
      <c r="LK314">
        <v>19.895289999999999</v>
      </c>
      <c r="LL314" s="1">
        <v>1.1178830000000001E-3</v>
      </c>
      <c r="LM314" s="1">
        <v>0.45142850000000001</v>
      </c>
      <c r="LN314">
        <v>0.64362949999999997</v>
      </c>
      <c r="LO314">
        <v>19.701740000000001</v>
      </c>
      <c r="LP314" s="1">
        <v>1.07628E-3</v>
      </c>
      <c r="LQ314" s="1">
        <v>0.43473260000000002</v>
      </c>
      <c r="LR314">
        <v>0.64363099999999995</v>
      </c>
      <c r="LS314">
        <v>20.5093</v>
      </c>
      <c r="LT314" s="1">
        <v>1.0344639999999999E-3</v>
      </c>
      <c r="LU314" s="1">
        <v>0.417881</v>
      </c>
      <c r="LV314">
        <v>0.6436269</v>
      </c>
      <c r="LW314">
        <v>21.45157</v>
      </c>
      <c r="LX314" s="1">
        <v>9.9334259999999991E-4</v>
      </c>
      <c r="LY314" s="1">
        <v>0.40129039999999999</v>
      </c>
      <c r="LZ314">
        <v>0.64362710000000001</v>
      </c>
      <c r="MA314">
        <v>22.20457</v>
      </c>
      <c r="MB314" s="1">
        <v>9.5355519999999999E-4</v>
      </c>
      <c r="MC314" s="1">
        <v>0.3852024</v>
      </c>
      <c r="MD314">
        <v>0.64363349999999997</v>
      </c>
      <c r="ME314">
        <v>22.658650000000002</v>
      </c>
      <c r="MF314" s="1">
        <v>9.1532780000000002E-4</v>
      </c>
      <c r="MG314" s="1">
        <v>0.3697569</v>
      </c>
      <c r="MH314">
        <v>0.64362569999999997</v>
      </c>
      <c r="MI314">
        <v>22.525220000000001</v>
      </c>
      <c r="MJ314" s="1">
        <v>8.7875170000000001E-4</v>
      </c>
      <c r="MK314" s="1">
        <v>0.35498380000000002</v>
      </c>
      <c r="ML314">
        <v>0.6436326</v>
      </c>
      <c r="MM314">
        <v>21.78856</v>
      </c>
      <c r="MN314" s="1">
        <v>8.439993E-4</v>
      </c>
      <c r="MO314" s="1">
        <v>0.34090710000000002</v>
      </c>
      <c r="MP314">
        <v>0.64361299999999999</v>
      </c>
      <c r="MQ314">
        <v>20.984249999999999</v>
      </c>
      <c r="MR314" s="1">
        <v>8.1072740000000005E-4</v>
      </c>
      <c r="MS314" s="1">
        <v>0.32748559999999999</v>
      </c>
      <c r="MT314">
        <v>0.64360309999999998</v>
      </c>
      <c r="MU314">
        <v>20.629650000000002</v>
      </c>
      <c r="MV314" s="1">
        <v>7.7898490000000002E-4</v>
      </c>
      <c r="MW314" s="1">
        <v>0.31465009999999999</v>
      </c>
      <c r="MX314">
        <v>0.64359469999999996</v>
      </c>
      <c r="MY314">
        <v>21.231780000000001</v>
      </c>
      <c r="MZ314" s="1">
        <v>7.4865789999999999E-4</v>
      </c>
      <c r="NA314" s="1">
        <v>0.3023865</v>
      </c>
      <c r="NB314">
        <v>0.64354319999999998</v>
      </c>
      <c r="NC314">
        <v>22.174779999999998</v>
      </c>
      <c r="ND314" s="1">
        <v>7.1953239999999997E-4</v>
      </c>
      <c r="NE314" s="1">
        <v>0.29064679999999998</v>
      </c>
      <c r="NF314">
        <v>0.64351579999999997</v>
      </c>
      <c r="NG314">
        <v>22.915310000000002</v>
      </c>
      <c r="NH314" s="1">
        <v>6.9180480000000002E-4</v>
      </c>
      <c r="NI314" s="1">
        <v>0.27944409999999997</v>
      </c>
      <c r="NJ314">
        <v>0.64340929999999996</v>
      </c>
      <c r="NK314">
        <v>23.324999999999999</v>
      </c>
      <c r="NL314" s="1">
        <v>6.6539270000000002E-4</v>
      </c>
      <c r="NM314" s="1">
        <v>0.26877519999999999</v>
      </c>
      <c r="NN314">
        <v>0.64329800000000004</v>
      </c>
      <c r="NO314">
        <v>23.059899999999999</v>
      </c>
      <c r="NP314" s="1">
        <v>6.4024790000000002E-4</v>
      </c>
      <c r="NQ314" s="1">
        <v>0.25861919999999999</v>
      </c>
      <c r="NR314">
        <v>0.64315489999999997</v>
      </c>
      <c r="NS314">
        <v>22.40043</v>
      </c>
      <c r="NT314" s="1">
        <v>6.1619509999999997E-4</v>
      </c>
      <c r="NU314" s="1">
        <v>0.24892039999999999</v>
      </c>
      <c r="NV314">
        <v>0.64297599999999999</v>
      </c>
      <c r="NW314">
        <v>21.701229999999999</v>
      </c>
      <c r="NX314" s="1">
        <v>5.9324930000000001E-4</v>
      </c>
      <c r="NY314" s="1">
        <v>0.23967179999999999</v>
      </c>
      <c r="NZ314">
        <v>0.64276860000000002</v>
      </c>
      <c r="OA314">
        <v>21.341570000000001</v>
      </c>
      <c r="OB314" s="1">
        <v>5.7135659999999996E-4</v>
      </c>
      <c r="OC314" s="1">
        <v>0.23085629999999999</v>
      </c>
      <c r="OD314">
        <v>0.64252690000000001</v>
      </c>
      <c r="OE314">
        <v>21.325009999999999</v>
      </c>
      <c r="OF314" s="1">
        <v>5.5053269999999997E-4</v>
      </c>
      <c r="OG314" s="1">
        <v>0.22246579999999999</v>
      </c>
      <c r="OH314">
        <v>0.64227800000000002</v>
      </c>
      <c r="OI314">
        <v>21.818110000000001</v>
      </c>
      <c r="OJ314" s="1">
        <v>5.3068720000000002E-4</v>
      </c>
      <c r="OK314" s="1">
        <v>0.21449499999999999</v>
      </c>
    </row>
    <row r="315" spans="1:401" x14ac:dyDescent="0.35">
      <c r="A315">
        <v>321</v>
      </c>
      <c r="B315" t="s">
        <v>4</v>
      </c>
      <c r="C315" t="s">
        <v>181</v>
      </c>
      <c r="D315" t="s">
        <v>321</v>
      </c>
      <c r="E315">
        <v>900.05</v>
      </c>
      <c r="F315">
        <v>0.72510479999999999</v>
      </c>
      <c r="G315">
        <v>18.216940000000001</v>
      </c>
      <c r="H315">
        <v>0</v>
      </c>
      <c r="I315">
        <v>0</v>
      </c>
      <c r="J315">
        <v>0.72359700000000005</v>
      </c>
      <c r="K315">
        <v>17.887730000000001</v>
      </c>
      <c r="L315">
        <v>0</v>
      </c>
      <c r="M315">
        <v>0</v>
      </c>
      <c r="N315">
        <v>0.72209500000000004</v>
      </c>
      <c r="O315">
        <v>18.0792</v>
      </c>
      <c r="P315">
        <v>0</v>
      </c>
      <c r="Q315">
        <v>0</v>
      </c>
      <c r="R315">
        <v>0.72060979999999997</v>
      </c>
      <c r="S315">
        <v>18.24803</v>
      </c>
      <c r="T315">
        <v>0</v>
      </c>
      <c r="U315">
        <v>0</v>
      </c>
      <c r="V315">
        <v>0.71906020000000004</v>
      </c>
      <c r="W315">
        <v>18.625109999999999</v>
      </c>
      <c r="X315">
        <v>0</v>
      </c>
      <c r="Y315">
        <v>0</v>
      </c>
      <c r="Z315">
        <v>0.71750029999999998</v>
      </c>
      <c r="AA315">
        <v>18.65035</v>
      </c>
      <c r="AB315">
        <v>0</v>
      </c>
      <c r="AC315">
        <v>0</v>
      </c>
      <c r="AD315">
        <v>0.71588030000000002</v>
      </c>
      <c r="AE315">
        <v>18.56955</v>
      </c>
      <c r="AF315">
        <v>0</v>
      </c>
      <c r="AG315">
        <v>0</v>
      </c>
      <c r="AH315">
        <v>0.71424670000000001</v>
      </c>
      <c r="AI315">
        <v>18.36111</v>
      </c>
      <c r="AJ315">
        <v>0</v>
      </c>
      <c r="AK315">
        <v>0</v>
      </c>
      <c r="AL315">
        <v>0.71257360000000003</v>
      </c>
      <c r="AM315">
        <v>18.042470000000002</v>
      </c>
      <c r="AN315">
        <v>0</v>
      </c>
      <c r="AO315">
        <v>0</v>
      </c>
      <c r="AP315">
        <v>0.71087069999999997</v>
      </c>
      <c r="AQ315">
        <v>17.66949</v>
      </c>
      <c r="AR315">
        <v>0</v>
      </c>
      <c r="AS315">
        <v>0</v>
      </c>
      <c r="AT315">
        <v>0.70912799999999998</v>
      </c>
      <c r="AU315">
        <v>17.756150000000002</v>
      </c>
      <c r="AV315">
        <v>0</v>
      </c>
      <c r="AW315">
        <v>0</v>
      </c>
      <c r="AX315">
        <v>0.70735630000000005</v>
      </c>
      <c r="AY315">
        <v>17.778479999999998</v>
      </c>
      <c r="AZ315">
        <v>0</v>
      </c>
      <c r="BA315">
        <v>0</v>
      </c>
      <c r="BB315">
        <v>0.70559300000000003</v>
      </c>
      <c r="BC315">
        <v>17.819520000000001</v>
      </c>
      <c r="BD315">
        <v>0</v>
      </c>
      <c r="BE315">
        <v>0</v>
      </c>
      <c r="BF315">
        <v>0.70379040000000004</v>
      </c>
      <c r="BG315">
        <v>17.906680000000001</v>
      </c>
      <c r="BH315">
        <v>0</v>
      </c>
      <c r="BI315">
        <v>0</v>
      </c>
      <c r="BJ315">
        <v>0.70198519999999998</v>
      </c>
      <c r="BK315">
        <v>17.843250000000001</v>
      </c>
      <c r="BL315">
        <v>0</v>
      </c>
      <c r="BM315">
        <v>0</v>
      </c>
      <c r="BN315">
        <v>0.70012160000000001</v>
      </c>
      <c r="BO315">
        <v>17.55677</v>
      </c>
      <c r="BP315">
        <v>1.163623E-37</v>
      </c>
      <c r="BQ315" s="1">
        <v>4.5251750000000001E-35</v>
      </c>
      <c r="BR315">
        <v>0.69829790000000003</v>
      </c>
      <c r="BS315">
        <v>17.195540000000001</v>
      </c>
      <c r="BT315" s="1">
        <v>5.6441729999999997E-26</v>
      </c>
      <c r="BU315" s="1">
        <v>2.1943789999999999E-23</v>
      </c>
      <c r="BV315">
        <v>0.69646370000000002</v>
      </c>
      <c r="BW315">
        <v>17.187159999999999</v>
      </c>
      <c r="BX315" s="1">
        <v>7.726112E-21</v>
      </c>
      <c r="BY315" s="1">
        <v>3.0058779999999999E-18</v>
      </c>
      <c r="BZ315">
        <v>0.69465670000000002</v>
      </c>
      <c r="CA315">
        <v>17.58276</v>
      </c>
      <c r="CB315" s="1">
        <v>3.2540449999999998E-13</v>
      </c>
      <c r="CC315" s="1">
        <v>9.0050059999999998E-11</v>
      </c>
      <c r="CD315">
        <v>0.69291630000000004</v>
      </c>
      <c r="CE315">
        <v>18.127610000000001</v>
      </c>
      <c r="CF315" s="1">
        <v>1.561389E-9</v>
      </c>
      <c r="CG315" s="1">
        <v>4.5541529999999998E-7</v>
      </c>
      <c r="CH315">
        <v>0.69110459999999996</v>
      </c>
      <c r="CI315">
        <v>18.623059999999999</v>
      </c>
      <c r="CJ315" s="1">
        <v>7.6682149999999997E-7</v>
      </c>
      <c r="CK315" s="1">
        <v>2.3365899999999999E-4</v>
      </c>
      <c r="CL315">
        <v>0.68927360000000004</v>
      </c>
      <c r="CM315">
        <v>18.665710000000001</v>
      </c>
      <c r="CN315" s="1">
        <v>9.4717799999999996E-5</v>
      </c>
      <c r="CO315" s="1">
        <v>3.0017950000000002E-2</v>
      </c>
      <c r="CP315">
        <v>0.68733849999999996</v>
      </c>
      <c r="CQ315">
        <v>18.435770000000002</v>
      </c>
      <c r="CR315" s="1">
        <v>4.2350809999999999E-3</v>
      </c>
      <c r="CS315">
        <v>1.3899490000000001</v>
      </c>
      <c r="CT315">
        <v>0.68533960000000005</v>
      </c>
      <c r="CU315">
        <v>18.1418</v>
      </c>
      <c r="CV315" s="1">
        <v>8.3929429999999999E-2</v>
      </c>
      <c r="CW315">
        <v>28.47363</v>
      </c>
      <c r="CX315">
        <v>0.68328849999999997</v>
      </c>
      <c r="CY315">
        <v>17.889810000000001</v>
      </c>
      <c r="CZ315">
        <v>0.84771569999999996</v>
      </c>
      <c r="DA315">
        <v>296.2355</v>
      </c>
      <c r="DB315">
        <v>0.68108670000000004</v>
      </c>
      <c r="DC315">
        <v>17.983830000000001</v>
      </c>
      <c r="DD315">
        <v>4.8237690000000004</v>
      </c>
      <c r="DE315">
        <v>1733.069</v>
      </c>
      <c r="DF315">
        <v>0.67852460000000003</v>
      </c>
      <c r="DG315">
        <v>18.350960000000001</v>
      </c>
      <c r="DH315">
        <v>16.74999</v>
      </c>
      <c r="DI315">
        <v>6177.473</v>
      </c>
      <c r="DJ315">
        <v>0.67536689999999999</v>
      </c>
      <c r="DK315">
        <v>18.616</v>
      </c>
      <c r="DL315">
        <v>37.892220000000002</v>
      </c>
      <c r="DM315">
        <v>14323.83</v>
      </c>
      <c r="DN315">
        <v>0.67182450000000005</v>
      </c>
      <c r="DO315">
        <v>18.771640000000001</v>
      </c>
      <c r="DP315">
        <v>59.041240000000002</v>
      </c>
      <c r="DQ315">
        <v>22841.01</v>
      </c>
      <c r="DR315">
        <v>0.66807899999999998</v>
      </c>
      <c r="DS315">
        <v>18.644580000000001</v>
      </c>
      <c r="DT315">
        <v>66.50712</v>
      </c>
      <c r="DU315">
        <v>26303.040000000001</v>
      </c>
      <c r="DV315">
        <v>0.66401710000000003</v>
      </c>
      <c r="DW315">
        <v>18.358499999999999</v>
      </c>
      <c r="DX315">
        <v>56.6372</v>
      </c>
      <c r="DY315">
        <v>22849.74</v>
      </c>
      <c r="DZ315">
        <v>0.65986880000000003</v>
      </c>
      <c r="EA315">
        <v>18.048010000000001</v>
      </c>
      <c r="EB315">
        <v>37.785739999999997</v>
      </c>
      <c r="EC315">
        <v>15534.66</v>
      </c>
      <c r="ED315">
        <v>0.65565910000000005</v>
      </c>
      <c r="EE315">
        <v>17.828479999999999</v>
      </c>
      <c r="EF315">
        <v>20.459099999999999</v>
      </c>
      <c r="EG315">
        <v>8555.1710000000003</v>
      </c>
      <c r="EH315">
        <v>0.65119099999999996</v>
      </c>
      <c r="EI315">
        <v>17.976990000000001</v>
      </c>
      <c r="EJ315">
        <v>9.2676770000000008</v>
      </c>
      <c r="EK315">
        <v>3937.2080000000001</v>
      </c>
      <c r="EL315">
        <v>0.64649590000000001</v>
      </c>
      <c r="EM315">
        <v>18.33962</v>
      </c>
      <c r="EN315">
        <v>3.6220249999999998</v>
      </c>
      <c r="EO315">
        <v>1560.9949999999999</v>
      </c>
      <c r="EP315">
        <v>0.64215</v>
      </c>
      <c r="EQ315">
        <v>18.72927</v>
      </c>
      <c r="ER315">
        <v>1.271622</v>
      </c>
      <c r="ES315">
        <v>553.71839999999997</v>
      </c>
      <c r="ET315">
        <v>0.63807970000000003</v>
      </c>
      <c r="EU315">
        <v>18.934670000000001</v>
      </c>
      <c r="EV315" s="1">
        <v>0.42978319999999998</v>
      </c>
      <c r="EW315">
        <v>187.6712</v>
      </c>
      <c r="EX315">
        <v>0.63411439999999997</v>
      </c>
      <c r="EY315">
        <v>18.706340000000001</v>
      </c>
      <c r="EZ315" s="1">
        <v>0.16238430000000001</v>
      </c>
      <c r="FA315">
        <v>70.053240000000002</v>
      </c>
      <c r="FB315">
        <v>0.63030600000000003</v>
      </c>
      <c r="FC315">
        <v>18.23922</v>
      </c>
      <c r="FD315" s="1">
        <v>8.5404190000000005E-2</v>
      </c>
      <c r="FE315">
        <v>35.865459999999999</v>
      </c>
      <c r="FF315">
        <v>0.62647960000000003</v>
      </c>
      <c r="FG315">
        <v>17.82497</v>
      </c>
      <c r="FH315" s="1">
        <v>6.5264169999999996E-2</v>
      </c>
      <c r="FI315">
        <v>26.855409999999999</v>
      </c>
      <c r="FJ315">
        <v>0.62266580000000005</v>
      </c>
      <c r="FK315">
        <v>17.7057</v>
      </c>
      <c r="FL315" s="1">
        <v>6.0648529999999999E-2</v>
      </c>
      <c r="FM315" s="1">
        <v>24.79946</v>
      </c>
      <c r="FN315">
        <v>0.61906669999999997</v>
      </c>
      <c r="FO315">
        <v>18.321909999999999</v>
      </c>
      <c r="FP315" s="1">
        <v>5.9461920000000001E-2</v>
      </c>
      <c r="FQ315" s="1">
        <v>24.33445</v>
      </c>
      <c r="FR315">
        <v>0.61548910000000001</v>
      </c>
      <c r="FS315">
        <v>18.981459999999998</v>
      </c>
      <c r="FT315" s="1">
        <v>5.8165710000000002E-2</v>
      </c>
      <c r="FU315" s="1">
        <v>23.884409999999999</v>
      </c>
      <c r="FV315">
        <v>0.61208910000000005</v>
      </c>
      <c r="FW315">
        <v>19.47214</v>
      </c>
      <c r="FX315" s="1">
        <v>5.5902889999999997E-2</v>
      </c>
      <c r="FY315" s="1">
        <v>23.046890000000001</v>
      </c>
      <c r="FZ315">
        <v>0.6090122</v>
      </c>
      <c r="GA315">
        <v>19.49184</v>
      </c>
      <c r="GB315" s="1">
        <v>5.2755799999999999E-2</v>
      </c>
      <c r="GC315" s="1">
        <v>21.82837</v>
      </c>
      <c r="GD315">
        <v>0.60620370000000001</v>
      </c>
      <c r="GE315">
        <v>19.190059999999999</v>
      </c>
      <c r="GF315" s="1">
        <v>4.9029690000000001E-2</v>
      </c>
      <c r="GG315" s="1">
        <v>20.353400000000001</v>
      </c>
      <c r="GH315">
        <v>0.60372320000000002</v>
      </c>
      <c r="GI315">
        <v>18.763069999999999</v>
      </c>
      <c r="GJ315" s="1">
        <v>4.5018200000000001E-2</v>
      </c>
      <c r="GK315" s="1">
        <v>18.741689999999998</v>
      </c>
      <c r="GL315">
        <v>0.60165259999999998</v>
      </c>
      <c r="GM315">
        <v>18.38064</v>
      </c>
      <c r="GN315" s="1">
        <v>4.0906530000000003E-2</v>
      </c>
      <c r="GO315" s="1">
        <v>17.07178</v>
      </c>
      <c r="GP315">
        <v>0.59994329999999996</v>
      </c>
      <c r="GQ315">
        <v>18.311450000000001</v>
      </c>
      <c r="GR315" s="1">
        <v>3.6792749999999999E-2</v>
      </c>
      <c r="GS315" s="1">
        <v>15.386139999999999</v>
      </c>
      <c r="GT315">
        <v>0.59856120000000002</v>
      </c>
      <c r="GU315">
        <v>19.11318</v>
      </c>
      <c r="GV315" s="1">
        <v>3.271839E-2</v>
      </c>
      <c r="GW315" s="1">
        <v>13.71045</v>
      </c>
      <c r="GX315">
        <v>0.59745000000000004</v>
      </c>
      <c r="GY315">
        <v>20.05264</v>
      </c>
      <c r="GZ315" s="1">
        <v>2.878785E-2</v>
      </c>
      <c r="HA315" s="1">
        <v>12.08314</v>
      </c>
      <c r="HB315">
        <v>0.59659859999999998</v>
      </c>
      <c r="HC315">
        <v>20.879059999999999</v>
      </c>
      <c r="HD315" s="1">
        <v>2.5123639999999999E-2</v>
      </c>
      <c r="HE315" s="1">
        <v>10.55805</v>
      </c>
      <c r="HF315">
        <v>0.59601059999999995</v>
      </c>
      <c r="HG315">
        <v>21.394259999999999</v>
      </c>
      <c r="HH315" s="1">
        <v>2.1841289999999999E-2</v>
      </c>
      <c r="HI315" s="1">
        <v>9.1846080000000008</v>
      </c>
      <c r="HJ315">
        <v>0.59558699999999998</v>
      </c>
      <c r="HK315">
        <v>21.375340000000001</v>
      </c>
      <c r="HL315" s="1">
        <v>1.8998640000000001E-2</v>
      </c>
      <c r="HM315" s="1">
        <v>7.9911199999999996</v>
      </c>
      <c r="HN315">
        <v>0.5953022</v>
      </c>
      <c r="HO315">
        <v>20.81982</v>
      </c>
      <c r="HP315" s="1">
        <v>1.658656E-2</v>
      </c>
      <c r="HQ315" s="1">
        <v>6.9762050000000002</v>
      </c>
      <c r="HR315">
        <v>0.59512909999999997</v>
      </c>
      <c r="HS315">
        <v>20.12387</v>
      </c>
      <c r="HT315" s="1">
        <v>1.452557E-2</v>
      </c>
      <c r="HU315" s="1">
        <v>6.109648</v>
      </c>
      <c r="HV315">
        <v>0.59506910000000002</v>
      </c>
      <c r="HW315">
        <v>19.70234</v>
      </c>
      <c r="HX315" s="1">
        <v>1.2694540000000001E-2</v>
      </c>
      <c r="HY315" s="1">
        <v>5.3417240000000001</v>
      </c>
      <c r="HZ315">
        <v>0.59506079999999995</v>
      </c>
      <c r="IA315">
        <v>20.24492</v>
      </c>
      <c r="IB315" s="1">
        <v>1.096749E-2</v>
      </c>
      <c r="IC315" s="1">
        <v>4.6204289999999997</v>
      </c>
      <c r="ID315">
        <v>0.59511769999999997</v>
      </c>
      <c r="IE315">
        <v>21.260010000000001</v>
      </c>
      <c r="IF315" s="1">
        <v>9.2760619999999998E-3</v>
      </c>
      <c r="IG315" s="1">
        <v>3.914393</v>
      </c>
      <c r="IH315">
        <v>0.59520010000000001</v>
      </c>
      <c r="II315">
        <v>22.211639999999999</v>
      </c>
      <c r="IJ315" s="1">
        <v>7.6369940000000002E-3</v>
      </c>
      <c r="IK315" s="1">
        <v>3.228955</v>
      </c>
      <c r="IL315">
        <v>0.59528429999999999</v>
      </c>
      <c r="IM315">
        <v>22.815989999999999</v>
      </c>
      <c r="IN315" s="1">
        <v>6.1392060000000004E-3</v>
      </c>
      <c r="IO315" s="1">
        <v>2.5992959999999998</v>
      </c>
      <c r="IP315">
        <v>0.59539339999999996</v>
      </c>
      <c r="IQ315">
        <v>22.600989999999999</v>
      </c>
      <c r="IR315" s="1">
        <v>4.8781429999999997E-3</v>
      </c>
      <c r="IS315" s="1">
        <v>2.065858</v>
      </c>
      <c r="IT315">
        <v>0.59552499999999997</v>
      </c>
      <c r="IU315">
        <v>21.948789999999999</v>
      </c>
      <c r="IV315" s="1">
        <v>3.9015579999999998E-3</v>
      </c>
      <c r="IW315" s="1">
        <v>1.6505559999999999</v>
      </c>
      <c r="IX315">
        <v>0.59562470000000001</v>
      </c>
      <c r="IY315">
        <v>21.28256</v>
      </c>
      <c r="IZ315" s="1">
        <v>3.1975480000000001E-3</v>
      </c>
      <c r="JA315" s="1">
        <v>1.3497429999999999</v>
      </c>
      <c r="JB315">
        <v>0.59570190000000001</v>
      </c>
      <c r="JC315">
        <v>20.97831</v>
      </c>
      <c r="JD315" s="1">
        <v>2.7107839999999999E-3</v>
      </c>
      <c r="JE315" s="1">
        <v>1.141321</v>
      </c>
      <c r="JF315">
        <v>0.59577049999999998</v>
      </c>
      <c r="JG315">
        <v>21.355309999999999</v>
      </c>
      <c r="JH315" s="1">
        <v>2.3744719999999999E-3</v>
      </c>
      <c r="JI315" s="1">
        <v>0.99756120000000004</v>
      </c>
      <c r="JJ315">
        <v>0.59583600000000003</v>
      </c>
      <c r="JK315">
        <v>21.69631</v>
      </c>
      <c r="JL315" s="1">
        <v>2.13284E-3</v>
      </c>
      <c r="JM315" s="1">
        <v>0.89457580000000003</v>
      </c>
      <c r="JN315">
        <v>0.59588059999999998</v>
      </c>
      <c r="JO315">
        <v>22.107569999999999</v>
      </c>
      <c r="JP315" s="1">
        <v>1.947603E-3</v>
      </c>
      <c r="JQ315" s="1">
        <v>0.81611579999999995</v>
      </c>
      <c r="JR315">
        <v>0.59592429999999996</v>
      </c>
      <c r="JS315">
        <v>21.956330000000001</v>
      </c>
      <c r="JT315" s="1">
        <v>1.798675E-3</v>
      </c>
      <c r="JU315" s="1">
        <v>0.75309740000000003</v>
      </c>
      <c r="JV315">
        <v>0.59594360000000002</v>
      </c>
      <c r="JW315">
        <v>21.500129999999999</v>
      </c>
      <c r="JX315" s="1">
        <v>1.675242E-3</v>
      </c>
      <c r="JY315" s="1">
        <v>0.70105779999999995</v>
      </c>
      <c r="JZ315">
        <v>0.59597840000000002</v>
      </c>
      <c r="KA315">
        <v>20.939889999999998</v>
      </c>
      <c r="KB315" s="1">
        <v>1.572592E-3</v>
      </c>
      <c r="KC315" s="1">
        <v>0.65770569999999995</v>
      </c>
      <c r="KD315">
        <v>0.59598850000000003</v>
      </c>
      <c r="KE315">
        <v>20.492529999999999</v>
      </c>
      <c r="KF315" s="1">
        <v>1.4870440000000001E-3</v>
      </c>
      <c r="KG315" s="1">
        <v>0.62162569999999995</v>
      </c>
      <c r="KH315">
        <v>0.5960008</v>
      </c>
      <c r="KI315">
        <v>20.257390000000001</v>
      </c>
      <c r="KJ315" s="1">
        <v>1.41629E-3</v>
      </c>
      <c r="KK315" s="1">
        <v>0.59176989999999996</v>
      </c>
      <c r="KL315">
        <v>0.5959991</v>
      </c>
      <c r="KM315">
        <v>20.698229999999999</v>
      </c>
      <c r="KN315" s="1">
        <v>1.3586780000000001E-3</v>
      </c>
      <c r="KO315" s="1">
        <v>0.56739260000000002</v>
      </c>
      <c r="KP315">
        <v>0.59601400000000004</v>
      </c>
      <c r="KQ315">
        <v>20.982119999999998</v>
      </c>
      <c r="KR315" s="1">
        <v>1.3119029999999999E-3</v>
      </c>
      <c r="KS315" s="1">
        <v>0.54760310000000001</v>
      </c>
      <c r="KT315">
        <v>0.59600839999999999</v>
      </c>
      <c r="KU315">
        <v>21.361910000000002</v>
      </c>
      <c r="KV315" s="1">
        <v>1.2725499999999999E-3</v>
      </c>
      <c r="KW315" s="1">
        <v>0.53106710000000001</v>
      </c>
      <c r="KX315">
        <v>0.59602140000000003</v>
      </c>
      <c r="KY315">
        <v>21.43835</v>
      </c>
      <c r="KZ315" s="1">
        <v>1.2368559999999999E-3</v>
      </c>
      <c r="LA315" s="1">
        <v>0.51613419999999999</v>
      </c>
      <c r="LB315">
        <v>0.5960143</v>
      </c>
      <c r="LC315">
        <v>21.201280000000001</v>
      </c>
      <c r="LD315" s="1">
        <v>1.2012049999999999E-3</v>
      </c>
      <c r="LE315" s="1">
        <v>0.50131919999999996</v>
      </c>
      <c r="LF315">
        <v>0.59602599999999994</v>
      </c>
      <c r="LG315">
        <v>20.603380000000001</v>
      </c>
      <c r="LH315" s="1">
        <v>1.163739E-3</v>
      </c>
      <c r="LI315" s="1">
        <v>0.4857399</v>
      </c>
      <c r="LJ315">
        <v>0.59602630000000001</v>
      </c>
      <c r="LK315">
        <v>19.931619999999999</v>
      </c>
      <c r="LL315" s="1">
        <v>1.123801E-3</v>
      </c>
      <c r="LM315" s="1">
        <v>0.46920689999999998</v>
      </c>
      <c r="LN315">
        <v>0.59602940000000004</v>
      </c>
      <c r="LO315">
        <v>19.7136</v>
      </c>
      <c r="LP315" s="1">
        <v>1.082338E-3</v>
      </c>
      <c r="LQ315" s="1">
        <v>0.4519977</v>
      </c>
      <c r="LR315">
        <v>0.59600889999999995</v>
      </c>
      <c r="LS315">
        <v>20.514659999999999</v>
      </c>
      <c r="LT315" s="1">
        <v>1.0404959999999999E-3</v>
      </c>
      <c r="LU315" s="1">
        <v>0.43456620000000001</v>
      </c>
      <c r="LV315">
        <v>0.59600830000000005</v>
      </c>
      <c r="LW315">
        <v>21.4316</v>
      </c>
      <c r="LX315" s="1">
        <v>9.9922500000000007E-4</v>
      </c>
      <c r="LY315" s="1">
        <v>0.4173519</v>
      </c>
      <c r="LZ315">
        <v>0.59601610000000005</v>
      </c>
      <c r="MA315">
        <v>22.237839999999998</v>
      </c>
      <c r="MB315" s="1">
        <v>9.5923160000000005E-4</v>
      </c>
      <c r="MC315" s="1">
        <v>0.40062999999999999</v>
      </c>
      <c r="MD315">
        <v>0.59601720000000002</v>
      </c>
      <c r="ME315">
        <v>22.721</v>
      </c>
      <c r="MF315" s="1">
        <v>9.2077130000000002E-4</v>
      </c>
      <c r="MG315" s="1">
        <v>0.38456790000000002</v>
      </c>
      <c r="MH315">
        <v>0.5960126</v>
      </c>
      <c r="MI315">
        <v>22.568809999999999</v>
      </c>
      <c r="MJ315" s="1">
        <v>8.8394859999999995E-4</v>
      </c>
      <c r="MK315" s="1">
        <v>0.36919160000000001</v>
      </c>
      <c r="ML315">
        <v>0.59601130000000002</v>
      </c>
      <c r="MM315">
        <v>21.847460000000002</v>
      </c>
      <c r="MN315" s="1">
        <v>8.4895049999999996E-4</v>
      </c>
      <c r="MO315" s="1">
        <v>0.35453560000000001</v>
      </c>
      <c r="MP315">
        <v>0.59599760000000002</v>
      </c>
      <c r="MQ315">
        <v>21.04139</v>
      </c>
      <c r="MR315" s="1">
        <v>8.1544359999999999E-4</v>
      </c>
      <c r="MS315" s="1">
        <v>0.34056140000000001</v>
      </c>
      <c r="MT315">
        <v>0.59602200000000005</v>
      </c>
      <c r="MU315">
        <v>20.647449999999999</v>
      </c>
      <c r="MV315" s="1">
        <v>7.8350559999999997E-4</v>
      </c>
      <c r="MW315" s="1">
        <v>0.32720490000000002</v>
      </c>
      <c r="MX315">
        <v>0.59599659999999999</v>
      </c>
      <c r="MY315">
        <v>21.242560000000001</v>
      </c>
      <c r="MZ315" s="1">
        <v>7.529689E-4</v>
      </c>
      <c r="NA315" s="1">
        <v>0.3144363</v>
      </c>
      <c r="NB315">
        <v>0.59596539999999998</v>
      </c>
      <c r="NC315">
        <v>22.175599999999999</v>
      </c>
      <c r="ND315" s="1">
        <v>7.2366230000000002E-4</v>
      </c>
      <c r="NE315" s="1">
        <v>0.30221900000000002</v>
      </c>
      <c r="NF315">
        <v>0.59594170000000002</v>
      </c>
      <c r="NG315">
        <v>22.937480000000001</v>
      </c>
      <c r="NH315" s="1">
        <v>6.9574800000000005E-4</v>
      </c>
      <c r="NI315" s="1">
        <v>0.29055510000000001</v>
      </c>
      <c r="NJ315">
        <v>0.59588839999999998</v>
      </c>
      <c r="NK315">
        <v>23.37848</v>
      </c>
      <c r="NL315" s="1">
        <v>6.6914459999999998E-4</v>
      </c>
      <c r="NM315" s="1">
        <v>0.27943570000000001</v>
      </c>
      <c r="NN315">
        <v>0.5958154</v>
      </c>
      <c r="NO315">
        <v>23.100680000000001</v>
      </c>
      <c r="NP315" s="1">
        <v>6.4381780000000003E-4</v>
      </c>
      <c r="NQ315" s="1">
        <v>0.2688567</v>
      </c>
      <c r="NR315">
        <v>0.59572420000000004</v>
      </c>
      <c r="NS315">
        <v>22.456320000000002</v>
      </c>
      <c r="NT315" s="1">
        <v>6.1961280000000002E-4</v>
      </c>
      <c r="NU315" s="1">
        <v>0.25875150000000002</v>
      </c>
      <c r="NV315">
        <v>0.59561779999999998</v>
      </c>
      <c r="NW315">
        <v>21.74708</v>
      </c>
      <c r="NX315" s="1">
        <v>5.9650040000000005E-4</v>
      </c>
      <c r="NY315" s="1">
        <v>0.24911030000000001</v>
      </c>
      <c r="NZ315">
        <v>0.59549430000000003</v>
      </c>
      <c r="OA315">
        <v>21.35633</v>
      </c>
      <c r="OB315" s="1">
        <v>5.7444970000000001E-4</v>
      </c>
      <c r="OC315" s="1">
        <v>0.2399165</v>
      </c>
      <c r="OD315">
        <v>0.59535830000000001</v>
      </c>
      <c r="OE315">
        <v>21.327120000000001</v>
      </c>
      <c r="OF315" s="1">
        <v>5.5347519999999996E-4</v>
      </c>
      <c r="OG315" s="1">
        <v>0.23116390000000001</v>
      </c>
      <c r="OH315">
        <v>0.59520569999999995</v>
      </c>
      <c r="OI315">
        <v>21.830079999999999</v>
      </c>
      <c r="OJ315" s="1">
        <v>5.3347889999999997E-4</v>
      </c>
      <c r="OK315" s="1">
        <v>0.2228424</v>
      </c>
    </row>
    <row r="316" spans="1:401" x14ac:dyDescent="0.35">
      <c r="A316">
        <v>322</v>
      </c>
      <c r="B316" t="s">
        <v>4</v>
      </c>
      <c r="C316" t="s">
        <v>181</v>
      </c>
      <c r="D316" t="s">
        <v>322</v>
      </c>
      <c r="E316">
        <v>940.88099999999997</v>
      </c>
      <c r="F316">
        <v>0.71411150000000001</v>
      </c>
      <c r="G316">
        <v>18.25141</v>
      </c>
      <c r="H316">
        <v>0</v>
      </c>
      <c r="I316">
        <v>0</v>
      </c>
      <c r="J316">
        <v>0.71278240000000004</v>
      </c>
      <c r="K316">
        <v>17.92679</v>
      </c>
      <c r="L316">
        <v>0</v>
      </c>
      <c r="M316">
        <v>0</v>
      </c>
      <c r="N316">
        <v>0.71146299999999996</v>
      </c>
      <c r="O316">
        <v>18.105589999999999</v>
      </c>
      <c r="P316">
        <v>0</v>
      </c>
      <c r="Q316">
        <v>0</v>
      </c>
      <c r="R316">
        <v>0.71011579999999996</v>
      </c>
      <c r="S316">
        <v>18.248329999999999</v>
      </c>
      <c r="T316">
        <v>0</v>
      </c>
      <c r="U316">
        <v>0</v>
      </c>
      <c r="V316">
        <v>0.7087175</v>
      </c>
      <c r="W316">
        <v>18.634329999999999</v>
      </c>
      <c r="X316">
        <v>0</v>
      </c>
      <c r="Y316">
        <v>0</v>
      </c>
      <c r="Z316">
        <v>0.70730040000000005</v>
      </c>
      <c r="AA316">
        <v>18.637989999999999</v>
      </c>
      <c r="AB316">
        <v>0</v>
      </c>
      <c r="AC316">
        <v>0</v>
      </c>
      <c r="AD316">
        <v>0.7058316</v>
      </c>
      <c r="AE316">
        <v>18.579789999999999</v>
      </c>
      <c r="AF316">
        <v>0</v>
      </c>
      <c r="AG316">
        <v>0</v>
      </c>
      <c r="AH316">
        <v>0.70437070000000002</v>
      </c>
      <c r="AI316">
        <v>18.38054</v>
      </c>
      <c r="AJ316">
        <v>0</v>
      </c>
      <c r="AK316">
        <v>0</v>
      </c>
      <c r="AL316">
        <v>0.70286649999999995</v>
      </c>
      <c r="AM316">
        <v>18.077929999999999</v>
      </c>
      <c r="AN316">
        <v>0</v>
      </c>
      <c r="AO316">
        <v>0</v>
      </c>
      <c r="AP316">
        <v>0.70132660000000002</v>
      </c>
      <c r="AQ316">
        <v>17.716349999999998</v>
      </c>
      <c r="AR316">
        <v>0</v>
      </c>
      <c r="AS316">
        <v>0</v>
      </c>
      <c r="AT316">
        <v>0.69976349999999998</v>
      </c>
      <c r="AU316">
        <v>17.796990000000001</v>
      </c>
      <c r="AV316">
        <v>0</v>
      </c>
      <c r="AW316">
        <v>0</v>
      </c>
      <c r="AX316">
        <v>0.69817839999999998</v>
      </c>
      <c r="AY316">
        <v>17.786159999999999</v>
      </c>
      <c r="AZ316">
        <v>0</v>
      </c>
      <c r="BA316">
        <v>0</v>
      </c>
      <c r="BB316">
        <v>0.69660750000000005</v>
      </c>
      <c r="BC316">
        <v>17.832689999999999</v>
      </c>
      <c r="BD316">
        <v>0</v>
      </c>
      <c r="BE316">
        <v>0</v>
      </c>
      <c r="BF316">
        <v>0.69499080000000002</v>
      </c>
      <c r="BG316">
        <v>17.905159999999999</v>
      </c>
      <c r="BH316">
        <v>0</v>
      </c>
      <c r="BI316">
        <v>0</v>
      </c>
      <c r="BJ316">
        <v>0.69338319999999998</v>
      </c>
      <c r="BK316">
        <v>17.839580000000002</v>
      </c>
      <c r="BL316">
        <v>0</v>
      </c>
      <c r="BM316">
        <v>0</v>
      </c>
      <c r="BN316">
        <v>0.69175019999999998</v>
      </c>
      <c r="BO316">
        <v>17.576799999999999</v>
      </c>
      <c r="BP316">
        <v>1.5273820000000001E-38</v>
      </c>
      <c r="BQ316" s="1">
        <v>6.4070100000000003E-36</v>
      </c>
      <c r="BR316">
        <v>0.69012150000000005</v>
      </c>
      <c r="BS316">
        <v>17.223400000000002</v>
      </c>
      <c r="BT316" s="1">
        <v>8.6666759999999995E-27</v>
      </c>
      <c r="BU316" s="1">
        <v>3.6352290000000001E-24</v>
      </c>
      <c r="BV316">
        <v>0.68849740000000004</v>
      </c>
      <c r="BW316">
        <v>17.22467</v>
      </c>
      <c r="BX316" s="1">
        <v>1.424302E-21</v>
      </c>
      <c r="BY316" s="1">
        <v>5.9745470000000002E-19</v>
      </c>
      <c r="BZ316">
        <v>0.68691919999999995</v>
      </c>
      <c r="CA316">
        <v>17.611920000000001</v>
      </c>
      <c r="CB316" s="1">
        <v>1.1989660000000001E-13</v>
      </c>
      <c r="CC316" s="1">
        <v>3.5077940000000003E-11</v>
      </c>
      <c r="CD316">
        <v>0.68536850000000005</v>
      </c>
      <c r="CE316">
        <v>18.147559999999999</v>
      </c>
      <c r="CF316" s="1">
        <v>7.7227559999999999E-10</v>
      </c>
      <c r="CG316" s="1">
        <v>2.3724419999999999E-7</v>
      </c>
      <c r="CH316">
        <v>0.68382869999999996</v>
      </c>
      <c r="CI316">
        <v>18.63279</v>
      </c>
      <c r="CJ316" s="1">
        <v>4.3835870000000001E-7</v>
      </c>
      <c r="CK316" s="1">
        <v>1.4099720000000001E-4</v>
      </c>
      <c r="CL316">
        <v>0.68221909999999997</v>
      </c>
      <c r="CM316">
        <v>18.667680000000001</v>
      </c>
      <c r="CN316" s="1">
        <v>6.008067E-5</v>
      </c>
      <c r="CO316" s="1">
        <v>2.0151680000000002E-2</v>
      </c>
      <c r="CP316">
        <v>0.68054020000000004</v>
      </c>
      <c r="CQ316">
        <v>18.44491</v>
      </c>
      <c r="CR316" s="1">
        <v>2.9222470000000002E-3</v>
      </c>
      <c r="CS316">
        <v>1.017531</v>
      </c>
      <c r="CT316">
        <v>0.67882359999999997</v>
      </c>
      <c r="CU316">
        <v>18.156089999999999</v>
      </c>
      <c r="CV316" s="1">
        <v>6.2232410000000002E-2</v>
      </c>
      <c r="CW316">
        <v>22.451640000000001</v>
      </c>
      <c r="CX316">
        <v>0.67710349999999997</v>
      </c>
      <c r="CY316">
        <v>17.91545</v>
      </c>
      <c r="CZ316">
        <v>0.66968879999999997</v>
      </c>
      <c r="DA316">
        <v>249.38390000000001</v>
      </c>
      <c r="DB316">
        <v>0.67523840000000002</v>
      </c>
      <c r="DC316">
        <v>18.032889999999998</v>
      </c>
      <c r="DD316">
        <v>4.0327109999999999</v>
      </c>
      <c r="DE316">
        <v>1546.98</v>
      </c>
      <c r="DF316">
        <v>0.67304870000000006</v>
      </c>
      <c r="DG316">
        <v>18.396599999999999</v>
      </c>
      <c r="DH316">
        <v>14.737830000000001</v>
      </c>
      <c r="DI316">
        <v>5813.6840000000002</v>
      </c>
      <c r="DJ316">
        <v>0.67049939999999997</v>
      </c>
      <c r="DK316">
        <v>18.656549999999999</v>
      </c>
      <c r="DL316">
        <v>34.922809999999998</v>
      </c>
      <c r="DM316">
        <v>14140.79</v>
      </c>
      <c r="DN316">
        <v>0.66764959999999995</v>
      </c>
      <c r="DO316">
        <v>18.810289999999998</v>
      </c>
      <c r="DP316">
        <v>56.756419999999999</v>
      </c>
      <c r="DQ316">
        <v>23548.95</v>
      </c>
      <c r="DR316">
        <v>0.66449950000000002</v>
      </c>
      <c r="DS316">
        <v>18.657779999999999</v>
      </c>
      <c r="DT316">
        <v>66.456140000000005</v>
      </c>
      <c r="DU316">
        <v>28210.27</v>
      </c>
      <c r="DV316">
        <v>0.6610876</v>
      </c>
      <c r="DW316">
        <v>18.364149999999999</v>
      </c>
      <c r="DX316">
        <v>58.553519999999999</v>
      </c>
      <c r="DY316">
        <v>25389.279999999999</v>
      </c>
      <c r="DZ316">
        <v>0.65761029999999998</v>
      </c>
      <c r="EA316">
        <v>18.049029999999998</v>
      </c>
      <c r="EB316">
        <v>40.300469999999997</v>
      </c>
      <c r="EC316">
        <v>17822.78</v>
      </c>
      <c r="ED316">
        <v>0.6541091</v>
      </c>
      <c r="EE316">
        <v>17.825320000000001</v>
      </c>
      <c r="EF316">
        <v>22.437329999999999</v>
      </c>
      <c r="EG316">
        <v>10100.49</v>
      </c>
      <c r="EH316">
        <v>0.65040620000000005</v>
      </c>
      <c r="EI316">
        <v>17.991409999999998</v>
      </c>
      <c r="EJ316">
        <v>10.416679999999999</v>
      </c>
      <c r="EK316">
        <v>4767.0259999999998</v>
      </c>
      <c r="EL316">
        <v>0.64647770000000004</v>
      </c>
      <c r="EM316">
        <v>18.365629999999999</v>
      </c>
      <c r="EN316">
        <v>4.1567819999999998</v>
      </c>
      <c r="EO316">
        <v>1930.825</v>
      </c>
      <c r="EP316">
        <v>0.64296189999999998</v>
      </c>
      <c r="EQ316">
        <v>18.765309999999999</v>
      </c>
      <c r="ER316">
        <v>1.480809</v>
      </c>
      <c r="ES316">
        <v>695.3723</v>
      </c>
      <c r="ET316">
        <v>0.63981319999999997</v>
      </c>
      <c r="EU316">
        <v>18.974299999999999</v>
      </c>
      <c r="EV316" s="1">
        <v>0.50104610000000005</v>
      </c>
      <c r="EW316">
        <v>236.1585</v>
      </c>
      <c r="EX316">
        <v>0.63682470000000002</v>
      </c>
      <c r="EY316">
        <v>18.734719999999999</v>
      </c>
      <c r="EZ316" s="1">
        <v>0.18412310000000001</v>
      </c>
      <c r="FA316">
        <v>85.842339999999993</v>
      </c>
      <c r="FB316">
        <v>0.63393719999999998</v>
      </c>
      <c r="FC316">
        <v>18.257100000000001</v>
      </c>
      <c r="FD316" s="1">
        <v>9.1440690000000005E-2</v>
      </c>
      <c r="FE316">
        <v>41.442959999999999</v>
      </c>
      <c r="FF316">
        <v>0.63106490000000004</v>
      </c>
      <c r="FG316">
        <v>17.821929999999998</v>
      </c>
      <c r="FH316" s="1">
        <v>6.6758120000000004E-2</v>
      </c>
      <c r="FI316">
        <v>29.515599999999999</v>
      </c>
      <c r="FJ316">
        <v>0.62815480000000001</v>
      </c>
      <c r="FK316">
        <v>17.694990000000001</v>
      </c>
      <c r="FL316" s="1">
        <v>6.0959329999999999E-2</v>
      </c>
      <c r="FM316" s="1">
        <v>26.70112</v>
      </c>
      <c r="FN316">
        <v>0.62488940000000004</v>
      </c>
      <c r="FO316">
        <v>18.33135</v>
      </c>
      <c r="FP316" s="1">
        <v>5.9572380000000001E-2</v>
      </c>
      <c r="FQ316" s="1">
        <v>26.07978</v>
      </c>
      <c r="FR316">
        <v>0.621668</v>
      </c>
      <c r="FS316">
        <v>18.97523</v>
      </c>
      <c r="FT316" s="1">
        <v>5.8364180000000002E-2</v>
      </c>
      <c r="FU316" s="1">
        <v>25.61975</v>
      </c>
      <c r="FV316">
        <v>0.61856429999999996</v>
      </c>
      <c r="FW316">
        <v>19.493849999999998</v>
      </c>
      <c r="FX316" s="1">
        <v>5.6241069999999997E-2</v>
      </c>
      <c r="FY316" s="1">
        <v>24.776499999999999</v>
      </c>
      <c r="FZ316">
        <v>0.61576690000000001</v>
      </c>
      <c r="GA316">
        <v>19.528420000000001</v>
      </c>
      <c r="GB316" s="1">
        <v>5.3204439999999999E-2</v>
      </c>
      <c r="GC316" s="1">
        <v>23.517230000000001</v>
      </c>
      <c r="GD316">
        <v>0.61322019999999999</v>
      </c>
      <c r="GE316">
        <v>19.214379999999998</v>
      </c>
      <c r="GF316" s="1">
        <v>4.954625E-2</v>
      </c>
      <c r="GG316" s="1">
        <v>21.966059999999999</v>
      </c>
      <c r="GH316">
        <v>0.61098339999999995</v>
      </c>
      <c r="GI316">
        <v>18.776319999999998</v>
      </c>
      <c r="GJ316" s="1">
        <v>4.5567910000000003E-2</v>
      </c>
      <c r="GK316" s="1">
        <v>20.254840000000002</v>
      </c>
      <c r="GL316">
        <v>0.60913170000000005</v>
      </c>
      <c r="GM316">
        <v>18.38082</v>
      </c>
      <c r="GN316" s="1">
        <v>4.1468480000000002E-2</v>
      </c>
      <c r="GO316" s="1">
        <v>18.47241</v>
      </c>
      <c r="GP316">
        <v>0.60763500000000004</v>
      </c>
      <c r="GQ316">
        <v>18.303719999999998</v>
      </c>
      <c r="GR316" s="1">
        <v>3.7356760000000003E-2</v>
      </c>
      <c r="GS316" s="1">
        <v>16.670190000000002</v>
      </c>
      <c r="GT316">
        <v>0.60641979999999995</v>
      </c>
      <c r="GU316">
        <v>19.120840000000001</v>
      </c>
      <c r="GV316" s="1">
        <v>3.3275270000000003E-2</v>
      </c>
      <c r="GW316" s="1">
        <v>14.87665</v>
      </c>
      <c r="GX316">
        <v>0.60543020000000003</v>
      </c>
      <c r="GY316">
        <v>20.035730000000001</v>
      </c>
      <c r="GZ316" s="1">
        <v>2.9321179999999999E-2</v>
      </c>
      <c r="HA316" s="1">
        <v>13.12865</v>
      </c>
      <c r="HB316">
        <v>0.60468540000000004</v>
      </c>
      <c r="HC316">
        <v>20.8933</v>
      </c>
      <c r="HD316" s="1">
        <v>2.5614890000000001E-2</v>
      </c>
      <c r="HE316" s="1">
        <v>11.48207</v>
      </c>
      <c r="HF316">
        <v>0.60417319999999997</v>
      </c>
      <c r="HG316">
        <v>21.442029999999999</v>
      </c>
      <c r="HH316" s="1">
        <v>2.2276239999999999E-2</v>
      </c>
      <c r="HI316" s="1">
        <v>9.9912860000000006</v>
      </c>
      <c r="HJ316">
        <v>0.6038173</v>
      </c>
      <c r="HK316">
        <v>21.413019999999999</v>
      </c>
      <c r="HL316" s="1">
        <v>1.9372210000000001E-2</v>
      </c>
      <c r="HM316" s="1">
        <v>8.6902910000000002</v>
      </c>
      <c r="HN316">
        <v>0.60358880000000004</v>
      </c>
      <c r="HO316">
        <v>20.85585</v>
      </c>
      <c r="HP316" s="1">
        <v>1.6903290000000001E-2</v>
      </c>
      <c r="HQ316" s="1">
        <v>7.5817310000000004</v>
      </c>
      <c r="HR316">
        <v>0.60343270000000004</v>
      </c>
      <c r="HS316">
        <v>20.163910000000001</v>
      </c>
      <c r="HT316" s="1">
        <v>1.479887E-2</v>
      </c>
      <c r="HU316" s="1">
        <v>6.637499</v>
      </c>
      <c r="HV316">
        <v>0.60336800000000002</v>
      </c>
      <c r="HW316">
        <v>19.712479999999999</v>
      </c>
      <c r="HX316" s="1">
        <v>1.294263E-2</v>
      </c>
      <c r="HY316" s="1">
        <v>5.8069269999999999</v>
      </c>
      <c r="HZ316">
        <v>0.60337629999999998</v>
      </c>
      <c r="IA316">
        <v>20.260680000000001</v>
      </c>
      <c r="IB316" s="1">
        <v>1.1206270000000001E-2</v>
      </c>
      <c r="IC316" s="1">
        <v>5.0336270000000001</v>
      </c>
      <c r="ID316">
        <v>0.60344310000000001</v>
      </c>
      <c r="IE316">
        <v>21.262060000000002</v>
      </c>
      <c r="IF316" s="1">
        <v>9.5111229999999998E-3</v>
      </c>
      <c r="IG316" s="1">
        <v>4.2796130000000003</v>
      </c>
      <c r="IH316">
        <v>0.60352749999999999</v>
      </c>
      <c r="II316">
        <v>22.224820000000001</v>
      </c>
      <c r="IJ316" s="1">
        <v>7.861201E-3</v>
      </c>
      <c r="IK316" s="1">
        <v>3.5447060000000001</v>
      </c>
      <c r="IL316">
        <v>0.60361120000000001</v>
      </c>
      <c r="IM316">
        <v>22.87058</v>
      </c>
      <c r="IN316" s="1">
        <v>6.3383229999999999E-3</v>
      </c>
      <c r="IO316" s="1">
        <v>2.8626619999999998</v>
      </c>
      <c r="IP316">
        <v>0.60369799999999996</v>
      </c>
      <c r="IQ316">
        <v>22.650210000000001</v>
      </c>
      <c r="IR316" s="1">
        <v>5.0404689999999997E-3</v>
      </c>
      <c r="IS316" s="1">
        <v>2.277603</v>
      </c>
      <c r="IT316">
        <v>0.60379859999999996</v>
      </c>
      <c r="IU316">
        <v>22.00142</v>
      </c>
      <c r="IV316" s="1">
        <v>4.0235310000000003E-3</v>
      </c>
      <c r="IW316" s="1">
        <v>1.816468</v>
      </c>
      <c r="IX316">
        <v>0.60388759999999997</v>
      </c>
      <c r="IY316">
        <v>21.324809999999999</v>
      </c>
      <c r="IZ316" s="1">
        <v>3.283673E-3</v>
      </c>
      <c r="JA316" s="1">
        <v>1.4791540000000001</v>
      </c>
      <c r="JB316">
        <v>0.60395690000000002</v>
      </c>
      <c r="JC316">
        <v>20.98555</v>
      </c>
      <c r="JD316" s="1">
        <v>2.7699119999999998E-3</v>
      </c>
      <c r="JE316" s="1">
        <v>1.244289</v>
      </c>
      <c r="JF316">
        <v>0.60403850000000003</v>
      </c>
      <c r="JG316">
        <v>21.361090000000001</v>
      </c>
      <c r="JH316" s="1">
        <v>2.415702E-3</v>
      </c>
      <c r="JI316" s="1">
        <v>1.082552</v>
      </c>
      <c r="JJ316">
        <v>0.60408240000000002</v>
      </c>
      <c r="JK316">
        <v>21.68112</v>
      </c>
      <c r="JL316" s="1">
        <v>2.1631620000000002E-3</v>
      </c>
      <c r="JM316" s="1">
        <v>0.96759899999999999</v>
      </c>
      <c r="JN316">
        <v>0.60412699999999997</v>
      </c>
      <c r="JO316">
        <v>22.12547</v>
      </c>
      <c r="JP316" s="1">
        <v>1.9713669999999999E-3</v>
      </c>
      <c r="JQ316" s="1">
        <v>0.88085069999999999</v>
      </c>
      <c r="JR316">
        <v>0.60416329999999996</v>
      </c>
      <c r="JS316">
        <v>21.980910000000002</v>
      </c>
      <c r="JT316" s="1">
        <v>1.818067E-3</v>
      </c>
      <c r="JU316" s="1">
        <v>0.8116295</v>
      </c>
      <c r="JV316">
        <v>0.60418280000000002</v>
      </c>
      <c r="JW316">
        <v>21.537019999999998</v>
      </c>
      <c r="JX316" s="1">
        <v>1.6913379999999999E-3</v>
      </c>
      <c r="JY316" s="1">
        <v>0.75462379999999996</v>
      </c>
      <c r="JZ316">
        <v>0.60421959999999997</v>
      </c>
      <c r="KA316">
        <v>20.977440000000001</v>
      </c>
      <c r="KB316" s="1">
        <v>1.5860449999999999E-3</v>
      </c>
      <c r="KC316" s="1">
        <v>0.70718720000000002</v>
      </c>
      <c r="KD316">
        <v>0.60421369999999996</v>
      </c>
      <c r="KE316">
        <v>20.508389999999999</v>
      </c>
      <c r="KF316" s="1">
        <v>1.498182E-3</v>
      </c>
      <c r="KG316" s="1">
        <v>0.66767169999999998</v>
      </c>
      <c r="KH316">
        <v>0.60421320000000001</v>
      </c>
      <c r="KI316">
        <v>20.255980000000001</v>
      </c>
      <c r="KJ316" s="1">
        <v>1.425478E-3</v>
      </c>
      <c r="KK316" s="1">
        <v>0.63493999999999995</v>
      </c>
      <c r="KL316">
        <v>0.60423709999999997</v>
      </c>
      <c r="KM316">
        <v>20.71011</v>
      </c>
      <c r="KN316" s="1">
        <v>1.366155E-3</v>
      </c>
      <c r="KO316" s="1">
        <v>0.60816289999999995</v>
      </c>
      <c r="KP316">
        <v>0.60424880000000003</v>
      </c>
      <c r="KQ316">
        <v>20.957940000000001</v>
      </c>
      <c r="KR316" s="1">
        <v>1.3179979999999999E-3</v>
      </c>
      <c r="KS316" s="1">
        <v>0.58642349999999999</v>
      </c>
      <c r="KT316">
        <v>0.60424599999999995</v>
      </c>
      <c r="KU316">
        <v>21.378070000000001</v>
      </c>
      <c r="KV316" s="1">
        <v>1.277776E-3</v>
      </c>
      <c r="KW316" s="1">
        <v>0.56838140000000004</v>
      </c>
      <c r="KX316">
        <v>0.60425870000000004</v>
      </c>
      <c r="KY316">
        <v>21.480979999999999</v>
      </c>
      <c r="KZ316" s="1">
        <v>1.241788E-3</v>
      </c>
      <c r="LA316" s="1">
        <v>0.55231739999999996</v>
      </c>
      <c r="LB316">
        <v>0.60424889999999998</v>
      </c>
      <c r="LC316">
        <v>21.23732</v>
      </c>
      <c r="LD316" s="1">
        <v>1.2062609999999999E-3</v>
      </c>
      <c r="LE316" s="1">
        <v>0.53657739999999998</v>
      </c>
      <c r="LF316">
        <v>0.60423910000000003</v>
      </c>
      <c r="LG316">
        <v>20.646149999999999</v>
      </c>
      <c r="LH316" s="1">
        <v>1.169111E-3</v>
      </c>
      <c r="LI316" s="1">
        <v>0.52011399999999997</v>
      </c>
      <c r="LJ316">
        <v>0.60423550000000004</v>
      </c>
      <c r="LK316">
        <v>19.969750000000001</v>
      </c>
      <c r="LL316" s="1">
        <v>1.1294779999999999E-3</v>
      </c>
      <c r="LM316" s="1">
        <v>0.50263639999999998</v>
      </c>
      <c r="LN316">
        <v>0.60424169999999999</v>
      </c>
      <c r="LO316">
        <v>19.730029999999999</v>
      </c>
      <c r="LP316" s="1">
        <v>1.088164E-3</v>
      </c>
      <c r="LQ316" s="1">
        <v>0.4843674</v>
      </c>
      <c r="LR316">
        <v>0.60424040000000001</v>
      </c>
      <c r="LS316">
        <v>20.532630000000001</v>
      </c>
      <c r="LT316" s="1">
        <v>1.0463219999999999E-3</v>
      </c>
      <c r="LU316" s="1">
        <v>0.46579900000000002</v>
      </c>
      <c r="LV316">
        <v>0.60423899999999997</v>
      </c>
      <c r="LW316">
        <v>21.418279999999999</v>
      </c>
      <c r="LX316" s="1">
        <v>1.00493E-3</v>
      </c>
      <c r="LY316" s="1">
        <v>0.44740350000000001</v>
      </c>
      <c r="LZ316">
        <v>0.6042556</v>
      </c>
      <c r="MA316">
        <v>22.27065</v>
      </c>
      <c r="MB316" s="1">
        <v>9.6475469999999998E-4</v>
      </c>
      <c r="MC316" s="1">
        <v>0.42949929999999997</v>
      </c>
      <c r="MD316">
        <v>0.60424239999999996</v>
      </c>
      <c r="ME316">
        <v>22.791989999999998</v>
      </c>
      <c r="MF316" s="1">
        <v>9.2605200000000002E-4</v>
      </c>
      <c r="MG316" s="1">
        <v>0.41227429999999998</v>
      </c>
      <c r="MH316">
        <v>0.60424089999999997</v>
      </c>
      <c r="MI316">
        <v>22.615020000000001</v>
      </c>
      <c r="MJ316" s="1">
        <v>8.889983E-4</v>
      </c>
      <c r="MK316" s="1">
        <v>0.39578010000000002</v>
      </c>
      <c r="ML316">
        <v>0.60424460000000002</v>
      </c>
      <c r="MM316">
        <v>21.899470000000001</v>
      </c>
      <c r="MN316" s="1">
        <v>8.5375939999999997E-4</v>
      </c>
      <c r="MO316" s="1">
        <v>0.38004090000000001</v>
      </c>
      <c r="MP316">
        <v>0.60422810000000005</v>
      </c>
      <c r="MQ316">
        <v>21.101880000000001</v>
      </c>
      <c r="MR316" s="1">
        <v>8.2002750000000004E-4</v>
      </c>
      <c r="MS316" s="1">
        <v>0.36504510000000001</v>
      </c>
      <c r="MT316">
        <v>0.60423859999999996</v>
      </c>
      <c r="MU316">
        <v>20.670259999999999</v>
      </c>
      <c r="MV316" s="1">
        <v>7.879009E-4</v>
      </c>
      <c r="MW316" s="1">
        <v>0.35073290000000001</v>
      </c>
      <c r="MX316">
        <v>0.6042341</v>
      </c>
      <c r="MY316">
        <v>21.268660000000001</v>
      </c>
      <c r="MZ316" s="1">
        <v>7.5716140000000004E-4</v>
      </c>
      <c r="NA316" s="1">
        <v>0.33702969999999999</v>
      </c>
      <c r="NB316">
        <v>0.60420499999999999</v>
      </c>
      <c r="NC316">
        <v>22.183209999999999</v>
      </c>
      <c r="ND316" s="1">
        <v>7.2767640000000005E-4</v>
      </c>
      <c r="NE316" s="1">
        <v>0.32391959999999997</v>
      </c>
      <c r="NF316">
        <v>0.60419129999999999</v>
      </c>
      <c r="NG316">
        <v>22.9617</v>
      </c>
      <c r="NH316" s="1">
        <v>6.995781E-4</v>
      </c>
      <c r="NI316" s="1">
        <v>0.31140410000000002</v>
      </c>
      <c r="NJ316">
        <v>0.60414699999999999</v>
      </c>
      <c r="NK316">
        <v>23.43665</v>
      </c>
      <c r="NL316" s="1">
        <v>6.7279739999999996E-4</v>
      </c>
      <c r="NM316" s="1">
        <v>0.29947479999999999</v>
      </c>
      <c r="NN316">
        <v>0.60405089999999995</v>
      </c>
      <c r="NO316">
        <v>23.14282</v>
      </c>
      <c r="NP316" s="1">
        <v>6.4728599999999996E-4</v>
      </c>
      <c r="NQ316" s="1">
        <v>0.28811249999999999</v>
      </c>
      <c r="NR316">
        <v>0.60400140000000002</v>
      </c>
      <c r="NS316">
        <v>22.507840000000002</v>
      </c>
      <c r="NT316" s="1">
        <v>6.2294010000000003E-4</v>
      </c>
      <c r="NU316" s="1">
        <v>0.27726780000000001</v>
      </c>
      <c r="NV316">
        <v>0.60389210000000004</v>
      </c>
      <c r="NW316">
        <v>21.796340000000001</v>
      </c>
      <c r="NX316" s="1">
        <v>5.996695E-4</v>
      </c>
      <c r="NY316" s="1">
        <v>0.26691510000000002</v>
      </c>
      <c r="NZ316">
        <v>0.60377740000000002</v>
      </c>
      <c r="OA316">
        <v>21.374980000000001</v>
      </c>
      <c r="OB316" s="1">
        <v>5.7746070000000004E-4</v>
      </c>
      <c r="OC316" s="1">
        <v>0.25704050000000001</v>
      </c>
      <c r="OD316">
        <v>0.6036473</v>
      </c>
      <c r="OE316">
        <v>21.33231</v>
      </c>
      <c r="OF316" s="1">
        <v>5.563435E-4</v>
      </c>
      <c r="OG316" s="1">
        <v>0.24764340000000001</v>
      </c>
      <c r="OH316">
        <v>0.60353179999999995</v>
      </c>
      <c r="OI316">
        <v>21.847650000000002</v>
      </c>
      <c r="OJ316" s="1">
        <v>5.3620100000000004E-4</v>
      </c>
      <c r="OK316" s="1">
        <v>0.23870130000000001</v>
      </c>
    </row>
    <row r="317" spans="1:401" x14ac:dyDescent="0.35">
      <c r="A317">
        <v>323</v>
      </c>
      <c r="B317" t="s">
        <v>4</v>
      </c>
      <c r="C317" t="s">
        <v>181</v>
      </c>
      <c r="D317" t="s">
        <v>323</v>
      </c>
      <c r="E317">
        <v>770.02229999999997</v>
      </c>
      <c r="F317">
        <v>0.67923999999999995</v>
      </c>
      <c r="G317">
        <v>18.278590000000001</v>
      </c>
      <c r="H317">
        <v>0</v>
      </c>
      <c r="I317">
        <v>0</v>
      </c>
      <c r="J317">
        <v>0.67795090000000002</v>
      </c>
      <c r="K317">
        <v>17.957229999999999</v>
      </c>
      <c r="L317">
        <v>0</v>
      </c>
      <c r="M317">
        <v>0</v>
      </c>
      <c r="N317">
        <v>0.67663410000000002</v>
      </c>
      <c r="O317">
        <v>18.12799</v>
      </c>
      <c r="P317">
        <v>0</v>
      </c>
      <c r="Q317">
        <v>0</v>
      </c>
      <c r="R317">
        <v>0.67531560000000002</v>
      </c>
      <c r="S317">
        <v>18.249140000000001</v>
      </c>
      <c r="T317">
        <v>0</v>
      </c>
      <c r="U317">
        <v>0</v>
      </c>
      <c r="V317">
        <v>0.67397390000000001</v>
      </c>
      <c r="W317">
        <v>18.640720000000002</v>
      </c>
      <c r="X317">
        <v>0</v>
      </c>
      <c r="Y317">
        <v>0</v>
      </c>
      <c r="Z317">
        <v>0.67260359999999997</v>
      </c>
      <c r="AA317">
        <v>18.628309999999999</v>
      </c>
      <c r="AB317">
        <v>0</v>
      </c>
      <c r="AC317">
        <v>0</v>
      </c>
      <c r="AD317">
        <v>0.67120610000000003</v>
      </c>
      <c r="AE317">
        <v>18.58661</v>
      </c>
      <c r="AF317">
        <v>0</v>
      </c>
      <c r="AG317">
        <v>0</v>
      </c>
      <c r="AH317">
        <v>0.66971749999999997</v>
      </c>
      <c r="AI317">
        <v>18.39528</v>
      </c>
      <c r="AJ317">
        <v>0</v>
      </c>
      <c r="AK317">
        <v>0</v>
      </c>
      <c r="AL317">
        <v>0.66819050000000002</v>
      </c>
      <c r="AM317">
        <v>18.104500000000002</v>
      </c>
      <c r="AN317">
        <v>0</v>
      </c>
      <c r="AO317">
        <v>0</v>
      </c>
      <c r="AP317">
        <v>0.66663760000000005</v>
      </c>
      <c r="AQ317">
        <v>17.752970000000001</v>
      </c>
      <c r="AR317">
        <v>0</v>
      </c>
      <c r="AS317">
        <v>0</v>
      </c>
      <c r="AT317">
        <v>0.6650549</v>
      </c>
      <c r="AU317">
        <v>17.829740000000001</v>
      </c>
      <c r="AV317">
        <v>0</v>
      </c>
      <c r="AW317">
        <v>0</v>
      </c>
      <c r="AX317">
        <v>0.66345169999999998</v>
      </c>
      <c r="AY317">
        <v>17.793140000000001</v>
      </c>
      <c r="AZ317">
        <v>0</v>
      </c>
      <c r="BA317">
        <v>0</v>
      </c>
      <c r="BB317">
        <v>0.66185559999999999</v>
      </c>
      <c r="BC317">
        <v>17.842449999999999</v>
      </c>
      <c r="BD317">
        <v>0</v>
      </c>
      <c r="BE317">
        <v>0</v>
      </c>
      <c r="BF317">
        <v>0.66023229999999999</v>
      </c>
      <c r="BG317">
        <v>17.905349999999999</v>
      </c>
      <c r="BH317">
        <v>0</v>
      </c>
      <c r="BI317">
        <v>0</v>
      </c>
      <c r="BJ317">
        <v>0.65859529999999999</v>
      </c>
      <c r="BK317">
        <v>17.83473</v>
      </c>
      <c r="BL317">
        <v>0</v>
      </c>
      <c r="BM317">
        <v>0</v>
      </c>
      <c r="BN317">
        <v>0.65693259999999998</v>
      </c>
      <c r="BO317">
        <v>17.591470000000001</v>
      </c>
      <c r="BP317">
        <v>0</v>
      </c>
      <c r="BQ317" s="1">
        <v>5.6063990000000001E-37</v>
      </c>
      <c r="BR317">
        <v>0.65526459999999997</v>
      </c>
      <c r="BS317">
        <v>17.244700000000002</v>
      </c>
      <c r="BT317" s="1">
        <v>1.265181E-27</v>
      </c>
      <c r="BU317" s="1">
        <v>4.0212000000000002E-25</v>
      </c>
      <c r="BV317">
        <v>0.65363380000000004</v>
      </c>
      <c r="BW317">
        <v>17.253779999999999</v>
      </c>
      <c r="BX317" s="1">
        <v>3.5026549999999999E-22</v>
      </c>
      <c r="BY317" s="1">
        <v>1.112242E-19</v>
      </c>
      <c r="BZ317">
        <v>0.65203509999999998</v>
      </c>
      <c r="CA317">
        <v>17.63325</v>
      </c>
      <c r="CB317" s="1">
        <v>4.2774140000000003E-14</v>
      </c>
      <c r="CC317" s="1">
        <v>1.049863E-11</v>
      </c>
      <c r="CD317">
        <v>0.65046700000000002</v>
      </c>
      <c r="CE317">
        <v>18.163519999999998</v>
      </c>
      <c r="CF317" s="1">
        <v>3.7308879999999998E-10</v>
      </c>
      <c r="CG317" s="1">
        <v>9.5476819999999997E-8</v>
      </c>
      <c r="CH317">
        <v>0.64889719999999995</v>
      </c>
      <c r="CI317">
        <v>18.639980000000001</v>
      </c>
      <c r="CJ317" s="1">
        <v>2.4526449999999998E-7</v>
      </c>
      <c r="CK317" s="1">
        <v>6.5009590000000001E-5</v>
      </c>
      <c r="CL317">
        <v>0.64728810000000003</v>
      </c>
      <c r="CM317">
        <v>18.669750000000001</v>
      </c>
      <c r="CN317" s="1">
        <v>3.738923E-5</v>
      </c>
      <c r="CO317" s="1">
        <v>1.0222699999999999E-2</v>
      </c>
      <c r="CP317">
        <v>0.64560289999999998</v>
      </c>
      <c r="CQ317">
        <v>18.451270000000001</v>
      </c>
      <c r="CR317" s="1">
        <v>1.982943E-3</v>
      </c>
      <c r="CS317">
        <v>0.55693570000000003</v>
      </c>
      <c r="CT317">
        <v>0.64389549999999995</v>
      </c>
      <c r="CU317">
        <v>18.167280000000002</v>
      </c>
      <c r="CV317" s="1">
        <v>4.5484919999999998E-2</v>
      </c>
      <c r="CW317">
        <v>13.102510000000001</v>
      </c>
      <c r="CX317">
        <v>0.64221010000000001</v>
      </c>
      <c r="CY317">
        <v>17.933700000000002</v>
      </c>
      <c r="CZ317">
        <v>0.52262200000000003</v>
      </c>
      <c r="DA317">
        <v>153.8835</v>
      </c>
      <c r="DB317">
        <v>0.64035830000000005</v>
      </c>
      <c r="DC317">
        <v>18.06936</v>
      </c>
      <c r="DD317">
        <v>3.3370289999999998</v>
      </c>
      <c r="DE317">
        <v>1002.798</v>
      </c>
      <c r="DF317">
        <v>0.63823770000000002</v>
      </c>
      <c r="DG317">
        <v>18.431509999999999</v>
      </c>
      <c r="DH317">
        <v>12.857950000000001</v>
      </c>
      <c r="DI317">
        <v>3938.1869999999999</v>
      </c>
      <c r="DJ317">
        <v>0.63575199999999998</v>
      </c>
      <c r="DK317">
        <v>18.687000000000001</v>
      </c>
      <c r="DL317">
        <v>31.964569999999998</v>
      </c>
      <c r="DM317">
        <v>9965.4130000000005</v>
      </c>
      <c r="DN317">
        <v>0.6329842</v>
      </c>
      <c r="DO317">
        <v>18.840599999999998</v>
      </c>
      <c r="DP317">
        <v>54.256309999999999</v>
      </c>
      <c r="DQ317">
        <v>17196.77</v>
      </c>
      <c r="DR317">
        <v>0.62993949999999999</v>
      </c>
      <c r="DS317">
        <v>18.670300000000001</v>
      </c>
      <c r="DT317">
        <v>66.085489999999993</v>
      </c>
      <c r="DU317">
        <v>21270.16</v>
      </c>
      <c r="DV317">
        <v>0.62662010000000001</v>
      </c>
      <c r="DW317">
        <v>18.367840000000001</v>
      </c>
      <c r="DX317">
        <v>60.316949999999999</v>
      </c>
      <c r="DY317">
        <v>19699.32</v>
      </c>
      <c r="DZ317">
        <v>0.62320759999999997</v>
      </c>
      <c r="EA317">
        <v>18.049029999999998</v>
      </c>
      <c r="EB317">
        <v>42.859090000000002</v>
      </c>
      <c r="EC317">
        <v>14188.5</v>
      </c>
      <c r="ED317">
        <v>0.61971220000000005</v>
      </c>
      <c r="EE317">
        <v>17.822659999999999</v>
      </c>
      <c r="EF317">
        <v>24.550750000000001</v>
      </c>
      <c r="EG317">
        <v>8227.0300000000007</v>
      </c>
      <c r="EH317">
        <v>0.61601930000000005</v>
      </c>
      <c r="EI317">
        <v>17.999590000000001</v>
      </c>
      <c r="EJ317">
        <v>11.687139999999999</v>
      </c>
      <c r="EK317">
        <v>3961.6089999999999</v>
      </c>
      <c r="EL317">
        <v>0.61216879999999996</v>
      </c>
      <c r="EM317">
        <v>18.382380000000001</v>
      </c>
      <c r="EN317">
        <v>4.7645799999999996</v>
      </c>
      <c r="EO317">
        <v>1632.338</v>
      </c>
      <c r="EP317">
        <v>0.60871609999999998</v>
      </c>
      <c r="EQ317">
        <v>18.790369999999999</v>
      </c>
      <c r="ER317">
        <v>1.724029</v>
      </c>
      <c r="ES317">
        <v>595.46159999999998</v>
      </c>
      <c r="ET317">
        <v>0.60566059999999999</v>
      </c>
      <c r="EU317">
        <v>19.00507</v>
      </c>
      <c r="EV317">
        <v>0.58546799999999999</v>
      </c>
      <c r="EW317">
        <v>202.9965</v>
      </c>
      <c r="EX317">
        <v>0.60277480000000006</v>
      </c>
      <c r="EY317">
        <v>18.757069999999999</v>
      </c>
      <c r="EZ317" s="1">
        <v>0.21028939999999999</v>
      </c>
      <c r="FA317">
        <v>72.593819999999994</v>
      </c>
      <c r="FB317">
        <v>0.5999601</v>
      </c>
      <c r="FC317">
        <v>18.271850000000001</v>
      </c>
      <c r="FD317" s="1">
        <v>9.8817340000000004E-2</v>
      </c>
      <c r="FE317">
        <v>33.586579999999998</v>
      </c>
      <c r="FF317">
        <v>0.59717089999999995</v>
      </c>
      <c r="FG317">
        <v>17.821680000000001</v>
      </c>
      <c r="FH317" s="1">
        <v>6.8630750000000004E-2</v>
      </c>
      <c r="FI317">
        <v>22.969100000000001</v>
      </c>
      <c r="FJ317">
        <v>0.59436520000000004</v>
      </c>
      <c r="FK317">
        <v>17.683689999999999</v>
      </c>
      <c r="FL317" s="1">
        <v>6.1364519999999999E-2</v>
      </c>
      <c r="FM317" s="1">
        <v>20.414919999999999</v>
      </c>
      <c r="FN317">
        <v>0.59161140000000001</v>
      </c>
      <c r="FO317">
        <v>18.334790000000002</v>
      </c>
      <c r="FP317" s="1">
        <v>5.9694740000000003E-2</v>
      </c>
      <c r="FQ317" s="1">
        <v>19.85699</v>
      </c>
      <c r="FR317">
        <v>0.58885600000000005</v>
      </c>
      <c r="FS317">
        <v>18.9696</v>
      </c>
      <c r="FT317" s="1">
        <v>5.855776E-2</v>
      </c>
      <c r="FU317" s="1">
        <v>19.52441</v>
      </c>
      <c r="FV317">
        <v>0.58616060000000003</v>
      </c>
      <c r="FW317">
        <v>19.506969999999999</v>
      </c>
      <c r="FX317" s="1">
        <v>5.6574489999999998E-2</v>
      </c>
      <c r="FY317" s="1">
        <v>18.920770000000001</v>
      </c>
      <c r="FZ317">
        <v>0.58368569999999997</v>
      </c>
      <c r="GA317">
        <v>19.555879999999998</v>
      </c>
      <c r="GB317" s="1">
        <v>5.3655210000000002E-2</v>
      </c>
      <c r="GC317" s="1">
        <v>17.99691</v>
      </c>
      <c r="GD317">
        <v>0.58146050000000005</v>
      </c>
      <c r="GE317">
        <v>19.234179999999999</v>
      </c>
      <c r="GF317" s="1">
        <v>5.0071280000000003E-2</v>
      </c>
      <c r="GG317" s="1">
        <v>16.839569999999998</v>
      </c>
      <c r="GH317">
        <v>0.57948759999999999</v>
      </c>
      <c r="GI317">
        <v>18.786760000000001</v>
      </c>
      <c r="GJ317" s="1">
        <v>4.6129530000000002E-2</v>
      </c>
      <c r="GK317" s="1">
        <v>15.55067</v>
      </c>
      <c r="GL317">
        <v>0.57791859999999995</v>
      </c>
      <c r="GM317">
        <v>18.38148</v>
      </c>
      <c r="GN317" s="1">
        <v>4.2044129999999999E-2</v>
      </c>
      <c r="GO317" s="1">
        <v>14.20078</v>
      </c>
      <c r="GP317">
        <v>0.57664970000000004</v>
      </c>
      <c r="GQ317">
        <v>18.295870000000001</v>
      </c>
      <c r="GR317" s="1">
        <v>3.7935299999999998E-2</v>
      </c>
      <c r="GS317" s="1">
        <v>12.833270000000001</v>
      </c>
      <c r="GT317">
        <v>0.57560540000000004</v>
      </c>
      <c r="GU317">
        <v>19.12632</v>
      </c>
      <c r="GV317" s="1">
        <v>3.3847250000000002E-2</v>
      </c>
      <c r="GW317" s="1">
        <v>11.469189999999999</v>
      </c>
      <c r="GX317">
        <v>0.57478039999999997</v>
      </c>
      <c r="GY317">
        <v>20.022580000000001</v>
      </c>
      <c r="GZ317" s="1">
        <v>2.9871140000000001E-2</v>
      </c>
      <c r="HA317" s="1">
        <v>10.13514</v>
      </c>
      <c r="HB317">
        <v>0.57416610000000001</v>
      </c>
      <c r="HC317">
        <v>20.900279999999999</v>
      </c>
      <c r="HD317" s="1">
        <v>2.612401E-2</v>
      </c>
      <c r="HE317" s="1">
        <v>8.8727239999999998</v>
      </c>
      <c r="HF317">
        <v>0.57375129999999996</v>
      </c>
      <c r="HG317">
        <v>21.478079999999999</v>
      </c>
      <c r="HH317" s="1">
        <v>2.272946E-2</v>
      </c>
      <c r="HI317" s="1">
        <v>7.7241660000000003</v>
      </c>
      <c r="HJ317">
        <v>0.5734475</v>
      </c>
      <c r="HK317">
        <v>21.44406</v>
      </c>
      <c r="HL317" s="1">
        <v>1.9762519999999999E-2</v>
      </c>
      <c r="HM317" s="1">
        <v>6.7179630000000001</v>
      </c>
      <c r="HN317">
        <v>0.57324269999999999</v>
      </c>
      <c r="HO317">
        <v>20.882249999999999</v>
      </c>
      <c r="HP317" s="1">
        <v>1.723413E-2</v>
      </c>
      <c r="HQ317" s="1">
        <v>5.8587360000000004</v>
      </c>
      <c r="HR317">
        <v>0.57313210000000003</v>
      </c>
      <c r="HS317">
        <v>20.196570000000001</v>
      </c>
      <c r="HT317" s="1">
        <v>1.5083239999999999E-2</v>
      </c>
      <c r="HU317" s="1">
        <v>5.1276149999999996</v>
      </c>
      <c r="HV317">
        <v>0.57309259999999995</v>
      </c>
      <c r="HW317">
        <v>19.722149999999999</v>
      </c>
      <c r="HX317" s="1">
        <v>1.319879E-2</v>
      </c>
      <c r="HY317" s="1">
        <v>4.4879610000000003</v>
      </c>
      <c r="HZ317">
        <v>0.573098</v>
      </c>
      <c r="IA317">
        <v>20.273800000000001</v>
      </c>
      <c r="IB317" s="1">
        <v>1.1451090000000001E-2</v>
      </c>
      <c r="IC317" s="1">
        <v>3.8964560000000001</v>
      </c>
      <c r="ID317">
        <v>0.57315879999999997</v>
      </c>
      <c r="IE317">
        <v>21.264749999999999</v>
      </c>
      <c r="IF317" s="1">
        <v>9.7520839999999994E-3</v>
      </c>
      <c r="IG317" s="1">
        <v>3.3218009999999998</v>
      </c>
      <c r="IH317">
        <v>0.57320059999999995</v>
      </c>
      <c r="II317">
        <v>22.233429999999998</v>
      </c>
      <c r="IJ317" s="1">
        <v>8.0924289999999999E-3</v>
      </c>
      <c r="IK317" s="1">
        <v>2.7601610000000001</v>
      </c>
      <c r="IL317">
        <v>0.57327910000000004</v>
      </c>
      <c r="IM317">
        <v>22.91103</v>
      </c>
      <c r="IN317" s="1">
        <v>6.5458959999999998E-3</v>
      </c>
      <c r="IO317" s="1">
        <v>2.2350120000000002</v>
      </c>
      <c r="IP317">
        <v>0.57335630000000004</v>
      </c>
      <c r="IQ317">
        <v>22.69061</v>
      </c>
      <c r="IR317" s="1">
        <v>5.2117509999999997E-3</v>
      </c>
      <c r="IS317" s="1">
        <v>1.780108</v>
      </c>
      <c r="IT317">
        <v>0.57343630000000001</v>
      </c>
      <c r="IU317">
        <v>22.040939999999999</v>
      </c>
      <c r="IV317" s="1">
        <v>4.1534850000000002E-3</v>
      </c>
      <c r="IW317" s="1">
        <v>1.41804</v>
      </c>
      <c r="IX317">
        <v>0.57351390000000002</v>
      </c>
      <c r="IY317">
        <v>21.360579999999999</v>
      </c>
      <c r="IZ317" s="1">
        <v>3.37609E-3</v>
      </c>
      <c r="JA317" s="1">
        <v>1.1510689999999999</v>
      </c>
      <c r="JB317">
        <v>0.57357219999999998</v>
      </c>
      <c r="JC317">
        <v>20.993110000000001</v>
      </c>
      <c r="JD317" s="1">
        <v>2.833463E-3</v>
      </c>
      <c r="JE317" s="1">
        <v>0.96435930000000003</v>
      </c>
      <c r="JF317">
        <v>0.57364020000000004</v>
      </c>
      <c r="JG317">
        <v>21.36572</v>
      </c>
      <c r="JH317" s="1">
        <v>2.4598659999999998E-3</v>
      </c>
      <c r="JI317" s="1">
        <v>0.83591289999999996</v>
      </c>
      <c r="JJ317">
        <v>0.57367100000000004</v>
      </c>
      <c r="JK317">
        <v>21.67146</v>
      </c>
      <c r="JL317" s="1">
        <v>2.1953469999999998E-3</v>
      </c>
      <c r="JM317" s="1">
        <v>0.74510560000000003</v>
      </c>
      <c r="JN317">
        <v>0.57371110000000003</v>
      </c>
      <c r="JO317">
        <v>22.136220000000002</v>
      </c>
      <c r="JP317" s="1">
        <v>1.9963810000000002E-3</v>
      </c>
      <c r="JQ317" s="1">
        <v>0.67708159999999995</v>
      </c>
      <c r="JR317">
        <v>0.57373739999999995</v>
      </c>
      <c r="JS317">
        <v>22.00009</v>
      </c>
      <c r="JT317" s="1">
        <v>1.8383679999999999E-3</v>
      </c>
      <c r="JU317" s="1">
        <v>0.62311240000000001</v>
      </c>
      <c r="JV317">
        <v>0.573766</v>
      </c>
      <c r="JW317">
        <v>21.564630000000001</v>
      </c>
      <c r="JX317" s="1">
        <v>1.708207E-3</v>
      </c>
      <c r="JY317" s="1">
        <v>0.57879100000000006</v>
      </c>
      <c r="JZ317">
        <v>0.57377929999999999</v>
      </c>
      <c r="KA317">
        <v>21.007770000000001</v>
      </c>
      <c r="KB317" s="1">
        <v>1.600097E-3</v>
      </c>
      <c r="KC317" s="1">
        <v>0.54192720000000005</v>
      </c>
      <c r="KD317">
        <v>0.57377549999999999</v>
      </c>
      <c r="KE317">
        <v>20.522939999999998</v>
      </c>
      <c r="KF317" s="1">
        <v>1.5098500000000001E-3</v>
      </c>
      <c r="KG317" s="1">
        <v>0.51120189999999999</v>
      </c>
      <c r="KH317">
        <v>0.57379460000000004</v>
      </c>
      <c r="KI317">
        <v>20.255510000000001</v>
      </c>
      <c r="KJ317" s="1">
        <v>1.4351120000000001E-3</v>
      </c>
      <c r="KK317" s="1">
        <v>0.48574079999999997</v>
      </c>
      <c r="KL317">
        <v>0.57379979999999997</v>
      </c>
      <c r="KM317">
        <v>20.719080000000002</v>
      </c>
      <c r="KN317" s="1">
        <v>1.3740130000000001E-3</v>
      </c>
      <c r="KO317" s="1">
        <v>0.46488309999999999</v>
      </c>
      <c r="KP317">
        <v>0.57380629999999999</v>
      </c>
      <c r="KQ317">
        <v>20.941949999999999</v>
      </c>
      <c r="KR317" s="1">
        <v>1.3243790000000001E-3</v>
      </c>
      <c r="KS317" s="1">
        <v>0.44793680000000002</v>
      </c>
      <c r="KT317">
        <v>0.57380569999999997</v>
      </c>
      <c r="KU317">
        <v>21.385649999999998</v>
      </c>
      <c r="KV317" s="1">
        <v>1.283202E-3</v>
      </c>
      <c r="KW317" s="1">
        <v>0.4339346</v>
      </c>
      <c r="KX317">
        <v>0.57380640000000005</v>
      </c>
      <c r="KY317">
        <v>21.514500000000002</v>
      </c>
      <c r="KZ317" s="1">
        <v>1.246842E-3</v>
      </c>
      <c r="LA317" s="1">
        <v>0.42161389999999999</v>
      </c>
      <c r="LB317">
        <v>0.57380500000000001</v>
      </c>
      <c r="LC317">
        <v>21.266439999999999</v>
      </c>
      <c r="LD317" s="1">
        <v>1.2113930000000001E-3</v>
      </c>
      <c r="LE317" s="1">
        <v>0.40965020000000002</v>
      </c>
      <c r="LF317">
        <v>0.57381839999999995</v>
      </c>
      <c r="LG317">
        <v>20.678570000000001</v>
      </c>
      <c r="LH317" s="1">
        <v>1.1745519999999999E-3</v>
      </c>
      <c r="LI317" s="1">
        <v>0.39720139999999998</v>
      </c>
      <c r="LJ317">
        <v>0.57382080000000002</v>
      </c>
      <c r="LK317">
        <v>20.001460000000002</v>
      </c>
      <c r="LL317" s="1">
        <v>1.1352409999999999E-3</v>
      </c>
      <c r="LM317" s="1">
        <v>0.3839881</v>
      </c>
      <c r="LN317">
        <v>0.57382940000000004</v>
      </c>
      <c r="LO317">
        <v>19.743320000000001</v>
      </c>
      <c r="LP317" s="1">
        <v>1.0940979999999999E-3</v>
      </c>
      <c r="LQ317" s="1">
        <v>0.37013689999999999</v>
      </c>
      <c r="LR317">
        <v>0.57380430000000004</v>
      </c>
      <c r="LS317">
        <v>20.549099999999999</v>
      </c>
      <c r="LT317" s="1">
        <v>1.052274E-3</v>
      </c>
      <c r="LU317" s="1">
        <v>0.35601630000000001</v>
      </c>
      <c r="LV317">
        <v>0.57381340000000003</v>
      </c>
      <c r="LW317">
        <v>21.410360000000001</v>
      </c>
      <c r="LX317" s="1">
        <v>1.0108020000000001E-3</v>
      </c>
      <c r="LY317" s="1">
        <v>0.34199869999999999</v>
      </c>
      <c r="LZ317">
        <v>0.5738183</v>
      </c>
      <c r="MA317">
        <v>22.28999</v>
      </c>
      <c r="MB317" s="1">
        <v>9.7042570000000004E-4</v>
      </c>
      <c r="MC317" s="1">
        <v>0.32833050000000003</v>
      </c>
      <c r="MD317">
        <v>0.5738008</v>
      </c>
      <c r="ME317">
        <v>22.8476</v>
      </c>
      <c r="MF317" s="1">
        <v>9.3147230000000002E-4</v>
      </c>
      <c r="MG317" s="1">
        <v>0.3151543</v>
      </c>
      <c r="MH317">
        <v>0.5738029</v>
      </c>
      <c r="MI317">
        <v>22.65436</v>
      </c>
      <c r="MJ317" s="1">
        <v>8.941865E-4</v>
      </c>
      <c r="MK317" s="1">
        <v>0.30254029999999998</v>
      </c>
      <c r="ML317">
        <v>0.57383289999999998</v>
      </c>
      <c r="MM317">
        <v>21.936879999999999</v>
      </c>
      <c r="MN317" s="1">
        <v>8.587054E-4</v>
      </c>
      <c r="MO317" s="1">
        <v>0.29049649999999999</v>
      </c>
      <c r="MP317">
        <v>0.57382540000000004</v>
      </c>
      <c r="MQ317">
        <v>21.152149999999999</v>
      </c>
      <c r="MR317" s="1">
        <v>8.2475599999999995E-4</v>
      </c>
      <c r="MS317" s="1">
        <v>0.27902700000000003</v>
      </c>
      <c r="MT317">
        <v>0.57380830000000005</v>
      </c>
      <c r="MU317">
        <v>20.689109999999999</v>
      </c>
      <c r="MV317" s="1">
        <v>7.9241299999999995E-4</v>
      </c>
      <c r="MW317" s="1">
        <v>0.26808280000000001</v>
      </c>
      <c r="MX317">
        <v>0.57380330000000002</v>
      </c>
      <c r="MY317">
        <v>21.29194</v>
      </c>
      <c r="MZ317" s="1">
        <v>7.6147780000000004E-4</v>
      </c>
      <c r="NA317" s="1">
        <v>0.25760490000000003</v>
      </c>
      <c r="NB317">
        <v>0.57379999999999998</v>
      </c>
      <c r="NC317">
        <v>22.189969999999999</v>
      </c>
      <c r="ND317" s="1">
        <v>7.3181120000000003E-4</v>
      </c>
      <c r="NE317" s="1">
        <v>0.24757660000000001</v>
      </c>
      <c r="NF317">
        <v>0.57377239999999996</v>
      </c>
      <c r="NG317">
        <v>22.978169999999999</v>
      </c>
      <c r="NH317" s="1">
        <v>7.0351720000000003E-4</v>
      </c>
      <c r="NI317" s="1">
        <v>0.2380042</v>
      </c>
      <c r="NJ317">
        <v>0.57371349999999999</v>
      </c>
      <c r="NK317">
        <v>23.481739999999999</v>
      </c>
      <c r="NL317" s="1">
        <v>6.7655150000000002E-4</v>
      </c>
      <c r="NM317" s="1">
        <v>0.22887560000000001</v>
      </c>
      <c r="NN317">
        <v>0.57367060000000003</v>
      </c>
      <c r="NO317">
        <v>23.17754</v>
      </c>
      <c r="NP317" s="1">
        <v>6.5086509999999996E-4</v>
      </c>
      <c r="NQ317" s="1">
        <v>0.22017890000000001</v>
      </c>
      <c r="NR317">
        <v>0.57360679999999997</v>
      </c>
      <c r="NS317">
        <v>22.54569</v>
      </c>
      <c r="NT317" s="1">
        <v>6.263525E-4</v>
      </c>
      <c r="NU317" s="1">
        <v>0.21188580000000001</v>
      </c>
      <c r="NV317">
        <v>0.57354020000000006</v>
      </c>
      <c r="NW317">
        <v>21.83689</v>
      </c>
      <c r="NX317" s="1">
        <v>6.0293010000000004E-4</v>
      </c>
      <c r="NY317" s="1">
        <v>0.2039629</v>
      </c>
      <c r="NZ317">
        <v>0.57344499999999998</v>
      </c>
      <c r="OA317">
        <v>21.39209</v>
      </c>
      <c r="OB317" s="1">
        <v>5.8056359999999997E-4</v>
      </c>
      <c r="OC317" s="1">
        <v>0.19640650000000001</v>
      </c>
      <c r="OD317">
        <v>0.5733336</v>
      </c>
      <c r="OE317">
        <v>21.33644</v>
      </c>
      <c r="OF317" s="1">
        <v>5.5929809999999999E-4</v>
      </c>
      <c r="OG317" s="1">
        <v>0.18921789999999999</v>
      </c>
      <c r="OH317">
        <v>0.57322379999999995</v>
      </c>
      <c r="OI317">
        <v>21.862259999999999</v>
      </c>
      <c r="OJ317" s="1">
        <v>5.3900919999999998E-4</v>
      </c>
      <c r="OK317" s="1">
        <v>0.18237320000000001</v>
      </c>
    </row>
    <row r="318" spans="1:401" x14ac:dyDescent="0.35">
      <c r="A318">
        <v>324</v>
      </c>
      <c r="B318" t="s">
        <v>4</v>
      </c>
      <c r="C318" t="s">
        <v>181</v>
      </c>
      <c r="D318" t="s">
        <v>324</v>
      </c>
      <c r="E318">
        <v>808.4606</v>
      </c>
      <c r="F318">
        <v>0.84576870000000004</v>
      </c>
      <c r="G318">
        <v>18.298100000000002</v>
      </c>
      <c r="H318">
        <v>0</v>
      </c>
      <c r="I318">
        <v>0</v>
      </c>
      <c r="J318">
        <v>0.84408700000000003</v>
      </c>
      <c r="K318">
        <v>17.983180000000001</v>
      </c>
      <c r="L318">
        <v>0</v>
      </c>
      <c r="M318">
        <v>0</v>
      </c>
      <c r="N318">
        <v>0.84237499999999998</v>
      </c>
      <c r="O318">
        <v>18.1495</v>
      </c>
      <c r="P318">
        <v>0</v>
      </c>
      <c r="Q318">
        <v>0</v>
      </c>
      <c r="R318">
        <v>0.84067999999999998</v>
      </c>
      <c r="S318">
        <v>18.25093</v>
      </c>
      <c r="T318">
        <v>0</v>
      </c>
      <c r="U318">
        <v>0</v>
      </c>
      <c r="V318">
        <v>0.83896199999999999</v>
      </c>
      <c r="W318">
        <v>18.64406</v>
      </c>
      <c r="X318">
        <v>0</v>
      </c>
      <c r="Y318">
        <v>0</v>
      </c>
      <c r="Z318">
        <v>0.83717969999999997</v>
      </c>
      <c r="AA318">
        <v>18.618220000000001</v>
      </c>
      <c r="AB318">
        <v>0</v>
      </c>
      <c r="AC318">
        <v>0</v>
      </c>
      <c r="AD318">
        <v>0.83536679999999996</v>
      </c>
      <c r="AE318">
        <v>18.58774</v>
      </c>
      <c r="AF318">
        <v>0</v>
      </c>
      <c r="AG318">
        <v>0</v>
      </c>
      <c r="AH318">
        <v>0.83349549999999994</v>
      </c>
      <c r="AI318">
        <v>18.40447</v>
      </c>
      <c r="AJ318">
        <v>0</v>
      </c>
      <c r="AK318">
        <v>0</v>
      </c>
      <c r="AL318">
        <v>0.83159939999999999</v>
      </c>
      <c r="AM318">
        <v>18.123080000000002</v>
      </c>
      <c r="AN318">
        <v>0</v>
      </c>
      <c r="AO318">
        <v>0</v>
      </c>
      <c r="AP318">
        <v>0.82966260000000003</v>
      </c>
      <c r="AQ318">
        <v>17.781780000000001</v>
      </c>
      <c r="AR318">
        <v>0</v>
      </c>
      <c r="AS318">
        <v>0</v>
      </c>
      <c r="AT318">
        <v>0.82769890000000002</v>
      </c>
      <c r="AU318">
        <v>17.856770000000001</v>
      </c>
      <c r="AV318">
        <v>0</v>
      </c>
      <c r="AW318">
        <v>0</v>
      </c>
      <c r="AX318">
        <v>0.82572049999999997</v>
      </c>
      <c r="AY318">
        <v>17.797619999999998</v>
      </c>
      <c r="AZ318">
        <v>0</v>
      </c>
      <c r="BA318">
        <v>0</v>
      </c>
      <c r="BB318">
        <v>0.82373870000000005</v>
      </c>
      <c r="BC318">
        <v>17.84918</v>
      </c>
      <c r="BD318">
        <v>0</v>
      </c>
      <c r="BE318">
        <v>0</v>
      </c>
      <c r="BF318">
        <v>0.82174849999999999</v>
      </c>
      <c r="BG318">
        <v>17.904170000000001</v>
      </c>
      <c r="BH318">
        <v>0</v>
      </c>
      <c r="BI318">
        <v>0</v>
      </c>
      <c r="BJ318">
        <v>0.81973169999999995</v>
      </c>
      <c r="BK318">
        <v>17.825759999999999</v>
      </c>
      <c r="BL318">
        <v>0</v>
      </c>
      <c r="BM318">
        <v>0</v>
      </c>
      <c r="BN318">
        <v>0.81768339999999995</v>
      </c>
      <c r="BO318">
        <v>17.598980000000001</v>
      </c>
      <c r="BP318">
        <v>0</v>
      </c>
      <c r="BQ318">
        <v>7.9515099999999995E-38</v>
      </c>
      <c r="BR318">
        <v>0.81566810000000001</v>
      </c>
      <c r="BS318">
        <v>17.259709999999998</v>
      </c>
      <c r="BT318" s="1">
        <v>2.3525389999999998E-28</v>
      </c>
      <c r="BU318" s="1">
        <v>6.8433430000000004E-26</v>
      </c>
      <c r="BV318">
        <v>0.81356139999999999</v>
      </c>
      <c r="BW318">
        <v>17.275880000000001</v>
      </c>
      <c r="BX318" s="1">
        <v>1.4963410000000001E-22</v>
      </c>
      <c r="BY318" s="1">
        <v>4.3420319999999998E-20</v>
      </c>
      <c r="BZ318">
        <v>0.81146280000000004</v>
      </c>
      <c r="CA318">
        <v>17.650390000000002</v>
      </c>
      <c r="CB318" s="1">
        <v>1.9962630000000001E-14</v>
      </c>
      <c r="CC318" s="1">
        <v>4.2403669999999999E-12</v>
      </c>
      <c r="CD318">
        <v>0.809423</v>
      </c>
      <c r="CE318">
        <v>18.177160000000001</v>
      </c>
      <c r="CF318" s="1">
        <v>2.201987E-10</v>
      </c>
      <c r="CG318" s="1">
        <v>5.0406589999999998E-8</v>
      </c>
      <c r="CH318">
        <v>0.8073496</v>
      </c>
      <c r="CI318">
        <v>18.64414</v>
      </c>
      <c r="CJ318" s="1">
        <v>1.6144579999999999E-7</v>
      </c>
      <c r="CK318" s="1">
        <v>3.8607450000000003E-5</v>
      </c>
      <c r="CL318">
        <v>0.80526730000000002</v>
      </c>
      <c r="CM318">
        <v>18.668389999999999</v>
      </c>
      <c r="CN318" s="1">
        <v>2.661396E-5</v>
      </c>
      <c r="CO318" s="1">
        <v>6.5917830000000004E-3</v>
      </c>
      <c r="CP318">
        <v>0.8030775</v>
      </c>
      <c r="CQ318">
        <v>18.45091</v>
      </c>
      <c r="CR318" s="1">
        <v>1.5032520000000001E-3</v>
      </c>
      <c r="CS318">
        <v>0.38332640000000001</v>
      </c>
      <c r="CT318">
        <v>0.8009018</v>
      </c>
      <c r="CU318">
        <v>18.172460000000001</v>
      </c>
      <c r="CV318" s="1">
        <v>3.6382039999999997E-2</v>
      </c>
      <c r="CW318">
        <v>9.5265810000000002</v>
      </c>
      <c r="CX318">
        <v>0.79872980000000005</v>
      </c>
      <c r="CY318">
        <v>17.944710000000001</v>
      </c>
      <c r="CZ318">
        <v>0.43811800000000001</v>
      </c>
      <c r="DA318">
        <v>117.3591</v>
      </c>
      <c r="DB318">
        <v>0.79638500000000001</v>
      </c>
      <c r="DC318">
        <v>18.096430000000002</v>
      </c>
      <c r="DD318">
        <v>2.9164340000000002</v>
      </c>
      <c r="DE318">
        <v>797.80790000000002</v>
      </c>
      <c r="DF318">
        <v>0.79370410000000002</v>
      </c>
      <c r="DG318">
        <v>18.458179999999999</v>
      </c>
      <c r="DH318">
        <v>11.66461</v>
      </c>
      <c r="DI318">
        <v>3253.453</v>
      </c>
      <c r="DJ318">
        <v>0.79055569999999997</v>
      </c>
      <c r="DK318">
        <v>18.708880000000001</v>
      </c>
      <c r="DL318">
        <v>29.987680000000001</v>
      </c>
      <c r="DM318">
        <v>8514.893</v>
      </c>
      <c r="DN318">
        <v>0.78702490000000003</v>
      </c>
      <c r="DO318">
        <v>18.861789999999999</v>
      </c>
      <c r="DP318">
        <v>52.462350000000001</v>
      </c>
      <c r="DQ318">
        <v>15144.61</v>
      </c>
      <c r="DR318">
        <v>0.78314830000000002</v>
      </c>
      <c r="DS318">
        <v>18.676780000000001</v>
      </c>
      <c r="DT318">
        <v>65.65849</v>
      </c>
      <c r="DU318">
        <v>19245.310000000001</v>
      </c>
      <c r="DV318">
        <v>0.77890459999999995</v>
      </c>
      <c r="DW318">
        <v>18.364979999999999</v>
      </c>
      <c r="DX318">
        <v>61.401389999999999</v>
      </c>
      <c r="DY318">
        <v>18259.419999999998</v>
      </c>
      <c r="DZ318">
        <v>0.77453050000000001</v>
      </c>
      <c r="EA318">
        <v>18.043939999999999</v>
      </c>
      <c r="EB318">
        <v>44.589230000000001</v>
      </c>
      <c r="EC318">
        <v>13437.79</v>
      </c>
      <c r="ED318">
        <v>0.77007049999999999</v>
      </c>
      <c r="EE318">
        <v>17.81354</v>
      </c>
      <c r="EF318">
        <v>26.040019999999998</v>
      </c>
      <c r="EG318">
        <v>7941.8249999999998</v>
      </c>
      <c r="EH318">
        <v>0.76537049999999995</v>
      </c>
      <c r="EI318">
        <v>17.997240000000001</v>
      </c>
      <c r="EJ318">
        <v>12.60779</v>
      </c>
      <c r="EK318">
        <v>3888.413</v>
      </c>
      <c r="EL318">
        <v>0.76039800000000002</v>
      </c>
      <c r="EM318">
        <v>18.387060000000002</v>
      </c>
      <c r="EN318">
        <v>5.2147459999999999</v>
      </c>
      <c r="EO318">
        <v>1625.0930000000001</v>
      </c>
      <c r="EP318">
        <v>0.75573020000000002</v>
      </c>
      <c r="EQ318">
        <v>18.800789999999999</v>
      </c>
      <c r="ER318">
        <v>1.907454</v>
      </c>
      <c r="ES318">
        <v>599.1902</v>
      </c>
      <c r="ET318">
        <v>0.75153159999999997</v>
      </c>
      <c r="EU318">
        <v>19.021380000000001</v>
      </c>
      <c r="EV318">
        <v>0.65007740000000003</v>
      </c>
      <c r="EW318">
        <v>205.03829999999999</v>
      </c>
      <c r="EX318">
        <v>0.7476254</v>
      </c>
      <c r="EY318">
        <v>18.767859999999999</v>
      </c>
      <c r="EZ318" s="1">
        <v>0.23056260000000001</v>
      </c>
      <c r="FA318">
        <v>72.476230000000001</v>
      </c>
      <c r="FB318">
        <v>0.74377009999999999</v>
      </c>
      <c r="FC318">
        <v>18.277760000000001</v>
      </c>
      <c r="FD318" s="1">
        <v>0.1045956</v>
      </c>
      <c r="FE318">
        <v>32.429969999999997</v>
      </c>
      <c r="FF318">
        <v>0.73994570000000004</v>
      </c>
      <c r="FG318">
        <v>17.817530000000001</v>
      </c>
      <c r="FH318" s="1">
        <v>7.0117520000000003E-2</v>
      </c>
      <c r="FI318">
        <v>21.41367</v>
      </c>
      <c r="FJ318">
        <v>0.73613070000000003</v>
      </c>
      <c r="FK318">
        <v>17.665389999999999</v>
      </c>
      <c r="FL318" s="1">
        <v>6.1691120000000002E-2</v>
      </c>
      <c r="FM318" s="1">
        <v>18.724460000000001</v>
      </c>
      <c r="FN318">
        <v>0.73235300000000003</v>
      </c>
      <c r="FO318">
        <v>18.329029999999999</v>
      </c>
      <c r="FP318" s="1">
        <v>5.9786560000000002E-2</v>
      </c>
      <c r="FQ318" s="1">
        <v>18.145589999999999</v>
      </c>
      <c r="FR318">
        <v>0.72856399999999999</v>
      </c>
      <c r="FS318">
        <v>18.956040000000002</v>
      </c>
      <c r="FT318" s="1">
        <v>5.8676979999999997E-2</v>
      </c>
      <c r="FU318" s="1">
        <v>17.855090000000001</v>
      </c>
      <c r="FV318">
        <v>0.7248597</v>
      </c>
      <c r="FW318">
        <v>19.505669999999999</v>
      </c>
      <c r="FX318" s="1">
        <v>5.678917E-2</v>
      </c>
      <c r="FY318" s="1">
        <v>17.340109999999999</v>
      </c>
      <c r="FZ318">
        <v>0.72145729999999997</v>
      </c>
      <c r="GA318">
        <v>19.570609999999999</v>
      </c>
      <c r="GB318" s="1">
        <v>5.3953550000000003E-2</v>
      </c>
      <c r="GC318" s="1">
        <v>16.528839999999999</v>
      </c>
      <c r="GD318">
        <v>0.71834279999999995</v>
      </c>
      <c r="GE318">
        <v>19.245470000000001</v>
      </c>
      <c r="GF318" s="1">
        <v>5.0423490000000001E-2</v>
      </c>
      <c r="GG318" s="1">
        <v>15.494389999999999</v>
      </c>
      <c r="GH318">
        <v>0.71553029999999995</v>
      </c>
      <c r="GI318">
        <v>18.790780000000002</v>
      </c>
      <c r="GJ318" s="1">
        <v>4.6508639999999997E-2</v>
      </c>
      <c r="GK318" s="1">
        <v>14.33051</v>
      </c>
      <c r="GL318">
        <v>0.71322430000000003</v>
      </c>
      <c r="GM318">
        <v>18.37932</v>
      </c>
      <c r="GN318" s="1">
        <v>4.2434949999999999E-2</v>
      </c>
      <c r="GO318" s="1">
        <v>13.104200000000001</v>
      </c>
      <c r="GP318">
        <v>0.71122770000000002</v>
      </c>
      <c r="GQ318">
        <v>18.282620000000001</v>
      </c>
      <c r="GR318" s="1">
        <v>3.8328639999999997E-2</v>
      </c>
      <c r="GS318" s="1">
        <v>11.85866</v>
      </c>
      <c r="GT318">
        <v>0.70961059999999998</v>
      </c>
      <c r="GU318">
        <v>19.123159999999999</v>
      </c>
      <c r="GV318" s="1">
        <v>3.4236910000000002E-2</v>
      </c>
      <c r="GW318" s="1">
        <v>10.613</v>
      </c>
      <c r="GX318">
        <v>0.70829580000000003</v>
      </c>
      <c r="GY318">
        <v>20.00543</v>
      </c>
      <c r="GZ318" s="1">
        <v>3.0248239999999999E-2</v>
      </c>
      <c r="HA318" s="1">
        <v>9.39086</v>
      </c>
      <c r="HB318">
        <v>0.70728210000000002</v>
      </c>
      <c r="HC318">
        <v>20.897790000000001</v>
      </c>
      <c r="HD318" s="1">
        <v>2.6474629999999999E-2</v>
      </c>
      <c r="HE318" s="1">
        <v>8.2294920000000005</v>
      </c>
      <c r="HF318">
        <v>0.70660509999999999</v>
      </c>
      <c r="HG318">
        <v>21.50226</v>
      </c>
      <c r="HH318" s="1">
        <v>2.304353E-2</v>
      </c>
      <c r="HI318" s="1">
        <v>7.1686360000000002</v>
      </c>
      <c r="HJ318">
        <v>0.70606539999999995</v>
      </c>
      <c r="HK318">
        <v>21.470020000000002</v>
      </c>
      <c r="HL318" s="1">
        <v>2.0033869999999999E-2</v>
      </c>
      <c r="HM318" s="1">
        <v>6.2354430000000001</v>
      </c>
      <c r="HN318">
        <v>0.70570120000000003</v>
      </c>
      <c r="HO318">
        <v>20.903639999999999</v>
      </c>
      <c r="HP318" s="1">
        <v>1.7464210000000001E-2</v>
      </c>
      <c r="HQ318" s="1">
        <v>5.4367089999999996</v>
      </c>
      <c r="HR318">
        <v>0.70549649999999997</v>
      </c>
      <c r="HS318">
        <v>20.225680000000001</v>
      </c>
      <c r="HT318" s="1">
        <v>1.528069E-2</v>
      </c>
      <c r="HU318" s="1">
        <v>4.7575190000000003</v>
      </c>
      <c r="HV318">
        <v>0.70537190000000005</v>
      </c>
      <c r="HW318">
        <v>19.730920000000001</v>
      </c>
      <c r="HX318" s="1">
        <v>1.337554E-2</v>
      </c>
      <c r="HY318" s="1">
        <v>4.1655230000000003</v>
      </c>
      <c r="HZ318">
        <v>0.70533639999999997</v>
      </c>
      <c r="IA318">
        <v>20.28106</v>
      </c>
      <c r="IB318" s="1">
        <v>1.1618979999999999E-2</v>
      </c>
      <c r="IC318" s="1">
        <v>3.6210599999999999</v>
      </c>
      <c r="ID318">
        <v>0.7053623</v>
      </c>
      <c r="IE318">
        <v>21.263380000000002</v>
      </c>
      <c r="IF318" s="1">
        <v>9.9170920000000006E-3</v>
      </c>
      <c r="IG318" s="1">
        <v>3.0938720000000002</v>
      </c>
      <c r="IH318">
        <v>0.70544899999999999</v>
      </c>
      <c r="II318">
        <v>22.234159999999999</v>
      </c>
      <c r="IJ318" s="1">
        <v>8.2515590000000003E-3</v>
      </c>
      <c r="IK318" s="1">
        <v>2.5775999999999999</v>
      </c>
      <c r="IL318">
        <v>0.70553770000000005</v>
      </c>
      <c r="IM318">
        <v>22.939859999999999</v>
      </c>
      <c r="IN318" s="1">
        <v>6.6900359999999999E-3</v>
      </c>
      <c r="IO318" s="1">
        <v>2.0920570000000001</v>
      </c>
      <c r="IP318">
        <v>0.70564510000000003</v>
      </c>
      <c r="IQ318">
        <v>22.72683</v>
      </c>
      <c r="IR318" s="1">
        <v>5.3318310000000004E-3</v>
      </c>
      <c r="IS318" s="1">
        <v>1.6679850000000001</v>
      </c>
      <c r="IT318">
        <v>0.70572360000000001</v>
      </c>
      <c r="IU318">
        <v>22.07441</v>
      </c>
      <c r="IV318" s="1">
        <v>4.2453589999999998E-3</v>
      </c>
      <c r="IW318" s="1">
        <v>1.3276479999999999</v>
      </c>
      <c r="IX318">
        <v>0.70583220000000002</v>
      </c>
      <c r="IY318">
        <v>21.393699999999999</v>
      </c>
      <c r="IZ318" s="1">
        <v>3.441801E-3</v>
      </c>
      <c r="JA318" s="1">
        <v>1.0749679999999999</v>
      </c>
      <c r="JB318">
        <v>0.70594699999999999</v>
      </c>
      <c r="JC318">
        <v>21.001080000000002</v>
      </c>
      <c r="JD318" s="1">
        <v>2.8787539999999999E-3</v>
      </c>
      <c r="JE318" s="1">
        <v>0.89754979999999995</v>
      </c>
      <c r="JF318">
        <v>0.70602169999999997</v>
      </c>
      <c r="JG318">
        <v>21.366040000000002</v>
      </c>
      <c r="JH318" s="1">
        <v>2.4912210000000001E-3</v>
      </c>
      <c r="JI318" s="1">
        <v>0.77552690000000002</v>
      </c>
      <c r="JJ318">
        <v>0.70607249999999999</v>
      </c>
      <c r="JK318">
        <v>21.664290000000001</v>
      </c>
      <c r="JL318" s="1">
        <v>2.2180590000000001E-3</v>
      </c>
      <c r="JM318" s="1">
        <v>0.68960860000000002</v>
      </c>
      <c r="JN318">
        <v>0.70616279999999998</v>
      </c>
      <c r="JO318">
        <v>22.14095</v>
      </c>
      <c r="JP318" s="1">
        <v>2.0139049999999999E-3</v>
      </c>
      <c r="JQ318" s="1">
        <v>0.62566160000000004</v>
      </c>
      <c r="JR318">
        <v>0.70618939999999997</v>
      </c>
      <c r="JS318">
        <v>22.01717</v>
      </c>
      <c r="JT318" s="1">
        <v>1.8525569999999999E-3</v>
      </c>
      <c r="JU318" s="1">
        <v>0.57517490000000004</v>
      </c>
      <c r="JV318">
        <v>0.70622300000000005</v>
      </c>
      <c r="JW318">
        <v>21.58756</v>
      </c>
      <c r="JX318" s="1">
        <v>1.7199610000000001E-3</v>
      </c>
      <c r="JY318" s="1">
        <v>0.5338273</v>
      </c>
      <c r="JZ318">
        <v>0.70625320000000003</v>
      </c>
      <c r="KA318">
        <v>21.03482</v>
      </c>
      <c r="KB318" s="1">
        <v>1.6098880000000001E-3</v>
      </c>
      <c r="KC318" s="1">
        <v>0.49943749999999998</v>
      </c>
      <c r="KD318">
        <v>0.70626990000000001</v>
      </c>
      <c r="KE318">
        <v>20.537970000000001</v>
      </c>
      <c r="KF318" s="1">
        <v>1.518003E-3</v>
      </c>
      <c r="KG318" s="1">
        <v>0.4707807</v>
      </c>
      <c r="KH318">
        <v>0.70626069999999996</v>
      </c>
      <c r="KI318">
        <v>20.255759999999999</v>
      </c>
      <c r="KJ318" s="1">
        <v>1.4418339999999999E-3</v>
      </c>
      <c r="KK318" s="1">
        <v>0.4470208</v>
      </c>
      <c r="KL318">
        <v>0.70627479999999998</v>
      </c>
      <c r="KM318">
        <v>20.723230000000001</v>
      </c>
      <c r="KN318" s="1">
        <v>1.379496E-3</v>
      </c>
      <c r="KO318" s="1">
        <v>0.42752839999999998</v>
      </c>
      <c r="KP318">
        <v>0.70628670000000005</v>
      </c>
      <c r="KQ318">
        <v>20.930769999999999</v>
      </c>
      <c r="KR318" s="1">
        <v>1.3288309999999999E-3</v>
      </c>
      <c r="KS318" s="1">
        <v>0.41168290000000002</v>
      </c>
      <c r="KT318">
        <v>0.70631359999999999</v>
      </c>
      <c r="KU318">
        <v>21.385960000000001</v>
      </c>
      <c r="KV318" s="1">
        <v>1.2869610000000001E-3</v>
      </c>
      <c r="KW318" s="1">
        <v>0.3986439</v>
      </c>
      <c r="KX318">
        <v>0.70629299999999995</v>
      </c>
      <c r="KY318">
        <v>21.540870000000002</v>
      </c>
      <c r="KZ318" s="1">
        <v>1.2503080000000001E-3</v>
      </c>
      <c r="LA318" s="1">
        <v>0.38725999999999999</v>
      </c>
      <c r="LB318">
        <v>0.7062948</v>
      </c>
      <c r="LC318">
        <v>21.29205</v>
      </c>
      <c r="LD318" s="1">
        <v>1.214889E-3</v>
      </c>
      <c r="LE318" s="1">
        <v>0.37630750000000002</v>
      </c>
      <c r="LF318">
        <v>0.70630559999999998</v>
      </c>
      <c r="LG318">
        <v>20.706250000000001</v>
      </c>
      <c r="LH318" s="1">
        <v>1.17825E-3</v>
      </c>
      <c r="LI318" s="1">
        <v>0.36496919999999999</v>
      </c>
      <c r="LJ318">
        <v>0.7063121</v>
      </c>
      <c r="LK318">
        <v>20.03051</v>
      </c>
      <c r="LL318" s="1">
        <v>1.1391559999999999E-3</v>
      </c>
      <c r="LM318" s="1">
        <v>0.3529311</v>
      </c>
      <c r="LN318">
        <v>0.70632669999999997</v>
      </c>
      <c r="LO318">
        <v>19.753270000000001</v>
      </c>
      <c r="LP318" s="1">
        <v>1.098152E-3</v>
      </c>
      <c r="LQ318" s="1">
        <v>0.34028740000000002</v>
      </c>
      <c r="LR318">
        <v>0.70632830000000002</v>
      </c>
      <c r="LS318">
        <v>20.560230000000001</v>
      </c>
      <c r="LT318" s="1">
        <v>1.0563619999999999E-3</v>
      </c>
      <c r="LU318" s="1">
        <v>0.32735760000000003</v>
      </c>
      <c r="LV318">
        <v>0.70633159999999995</v>
      </c>
      <c r="LW318">
        <v>21.403420000000001</v>
      </c>
      <c r="LX318" s="1">
        <v>1.014827E-3</v>
      </c>
      <c r="LY318" s="1">
        <v>0.3145</v>
      </c>
      <c r="LZ318">
        <v>0.70630300000000001</v>
      </c>
      <c r="MA318">
        <v>22.297650000000001</v>
      </c>
      <c r="MB318" s="1">
        <v>9.7430849999999996E-4</v>
      </c>
      <c r="MC318" s="1">
        <v>0.30194159999999998</v>
      </c>
      <c r="MD318">
        <v>0.70630879999999996</v>
      </c>
      <c r="ME318">
        <v>22.8902</v>
      </c>
      <c r="MF318" s="1">
        <v>9.3519109999999996E-4</v>
      </c>
      <c r="MG318" s="1">
        <v>0.2898191</v>
      </c>
      <c r="MH318">
        <v>0.70631569999999999</v>
      </c>
      <c r="MI318">
        <v>22.69097</v>
      </c>
      <c r="MJ318" s="1">
        <v>8.9775290000000002E-4</v>
      </c>
      <c r="MK318" s="1">
        <v>0.27821839999999998</v>
      </c>
      <c r="ML318">
        <v>0.70633230000000002</v>
      </c>
      <c r="MM318">
        <v>21.967770000000002</v>
      </c>
      <c r="MN318" s="1">
        <v>8.6210910000000004E-4</v>
      </c>
      <c r="MO318" s="1">
        <v>0.2671403</v>
      </c>
      <c r="MP318">
        <v>0.70632150000000005</v>
      </c>
      <c r="MQ318">
        <v>21.19744</v>
      </c>
      <c r="MR318" s="1">
        <v>8.2800639999999997E-4</v>
      </c>
      <c r="MS318" s="1">
        <v>0.2565827</v>
      </c>
      <c r="MT318">
        <v>0.70630380000000004</v>
      </c>
      <c r="MU318">
        <v>20.704689999999999</v>
      </c>
      <c r="MV318" s="1">
        <v>7.9551380000000003E-4</v>
      </c>
      <c r="MW318" s="1">
        <v>0.24651139999999999</v>
      </c>
      <c r="MX318">
        <v>0.70629319999999995</v>
      </c>
      <c r="MY318">
        <v>21.30874</v>
      </c>
      <c r="MZ318" s="1">
        <v>7.6444309999999999E-4</v>
      </c>
      <c r="NA318" s="1">
        <v>0.236872</v>
      </c>
      <c r="NB318">
        <v>0.70628950000000001</v>
      </c>
      <c r="NC318">
        <v>22.192789999999999</v>
      </c>
      <c r="ND318" s="1">
        <v>7.3465990000000001E-4</v>
      </c>
      <c r="NE318" s="1">
        <v>0.2276553</v>
      </c>
      <c r="NF318">
        <v>0.70624710000000002</v>
      </c>
      <c r="NG318">
        <v>22.986830000000001</v>
      </c>
      <c r="NH318" s="1">
        <v>7.0622100000000004E-4</v>
      </c>
      <c r="NI318" s="1">
        <v>0.21884039999999999</v>
      </c>
      <c r="NJ318">
        <v>0.70620519999999998</v>
      </c>
      <c r="NK318">
        <v>23.516660000000002</v>
      </c>
      <c r="NL318" s="1">
        <v>6.7912980000000005E-4</v>
      </c>
      <c r="NM318" s="1">
        <v>0.2104376</v>
      </c>
      <c r="NN318">
        <v>0.70612830000000004</v>
      </c>
      <c r="NO318">
        <v>23.208939999999998</v>
      </c>
      <c r="NP318" s="1">
        <v>6.5333049999999999E-4</v>
      </c>
      <c r="NQ318" s="1">
        <v>0.2024386</v>
      </c>
      <c r="NR318">
        <v>0.70603780000000005</v>
      </c>
      <c r="NS318">
        <v>22.576740000000001</v>
      </c>
      <c r="NT318" s="1">
        <v>6.2869770000000002E-4</v>
      </c>
      <c r="NU318" s="1">
        <v>0.1948047</v>
      </c>
      <c r="NV318">
        <v>0.70594559999999995</v>
      </c>
      <c r="NW318">
        <v>21.872869999999999</v>
      </c>
      <c r="NX318" s="1">
        <v>6.051718E-4</v>
      </c>
      <c r="NY318" s="1">
        <v>0.18752099999999999</v>
      </c>
      <c r="NZ318">
        <v>0.70582780000000001</v>
      </c>
      <c r="OA318">
        <v>21.40878</v>
      </c>
      <c r="OB318" s="1">
        <v>5.8270939999999997E-4</v>
      </c>
      <c r="OC318" s="1">
        <v>0.18057049999999999</v>
      </c>
      <c r="OD318">
        <v>0.70566110000000004</v>
      </c>
      <c r="OE318">
        <v>21.338349999999998</v>
      </c>
      <c r="OF318" s="1">
        <v>5.6133229999999999E-4</v>
      </c>
      <c r="OG318" s="1">
        <v>0.17395269999999999</v>
      </c>
      <c r="OH318">
        <v>0.70553540000000003</v>
      </c>
      <c r="OI318">
        <v>21.872389999999999</v>
      </c>
      <c r="OJ318" s="1">
        <v>5.409414E-4</v>
      </c>
      <c r="OK318" s="1">
        <v>0.16765459999999999</v>
      </c>
    </row>
    <row r="319" spans="1:401" x14ac:dyDescent="0.35">
      <c r="A319">
        <v>325</v>
      </c>
      <c r="B319" t="s">
        <v>4</v>
      </c>
      <c r="C319" t="s">
        <v>181</v>
      </c>
      <c r="D319" t="s">
        <v>325</v>
      </c>
      <c r="E319">
        <v>910.41629999999998</v>
      </c>
      <c r="F319">
        <v>0.87427109999999997</v>
      </c>
      <c r="G319">
        <v>18.3123</v>
      </c>
      <c r="H319">
        <v>0</v>
      </c>
      <c r="I319">
        <v>0</v>
      </c>
      <c r="J319">
        <v>0.87301019999999996</v>
      </c>
      <c r="K319">
        <v>18.002400000000002</v>
      </c>
      <c r="L319">
        <v>0</v>
      </c>
      <c r="M319">
        <v>0</v>
      </c>
      <c r="N319">
        <v>0.87180020000000003</v>
      </c>
      <c r="O319">
        <v>18.16621</v>
      </c>
      <c r="P319">
        <v>0</v>
      </c>
      <c r="Q319">
        <v>0</v>
      </c>
      <c r="R319">
        <v>0.87052629999999998</v>
      </c>
      <c r="S319">
        <v>18.25187</v>
      </c>
      <c r="T319">
        <v>0</v>
      </c>
      <c r="U319">
        <v>0</v>
      </c>
      <c r="V319">
        <v>0.86924769999999996</v>
      </c>
      <c r="W319">
        <v>18.645389999999999</v>
      </c>
      <c r="X319">
        <v>0</v>
      </c>
      <c r="Y319">
        <v>0</v>
      </c>
      <c r="Z319">
        <v>0.86796059999999997</v>
      </c>
      <c r="AA319">
        <v>18.6097</v>
      </c>
      <c r="AB319">
        <v>0</v>
      </c>
      <c r="AC319">
        <v>0</v>
      </c>
      <c r="AD319">
        <v>0.86662289999999997</v>
      </c>
      <c r="AE319">
        <v>18.587299999999999</v>
      </c>
      <c r="AF319">
        <v>0</v>
      </c>
      <c r="AG319">
        <v>0</v>
      </c>
      <c r="AH319">
        <v>0.86524270000000003</v>
      </c>
      <c r="AI319">
        <v>18.410299999999999</v>
      </c>
      <c r="AJ319">
        <v>0</v>
      </c>
      <c r="AK319">
        <v>0</v>
      </c>
      <c r="AL319">
        <v>0.86386010000000002</v>
      </c>
      <c r="AM319">
        <v>18.136230000000001</v>
      </c>
      <c r="AN319">
        <v>0</v>
      </c>
      <c r="AO319">
        <v>0</v>
      </c>
      <c r="AP319">
        <v>0.86242989999999997</v>
      </c>
      <c r="AQ319">
        <v>17.8033</v>
      </c>
      <c r="AR319">
        <v>0</v>
      </c>
      <c r="AS319">
        <v>0</v>
      </c>
      <c r="AT319">
        <v>0.86097749999999995</v>
      </c>
      <c r="AU319">
        <v>17.877089999999999</v>
      </c>
      <c r="AV319">
        <v>0</v>
      </c>
      <c r="AW319">
        <v>0</v>
      </c>
      <c r="AX319">
        <v>0.85961169999999998</v>
      </c>
      <c r="AY319">
        <v>17.80077</v>
      </c>
      <c r="AZ319">
        <v>0</v>
      </c>
      <c r="BA319">
        <v>0</v>
      </c>
      <c r="BB319">
        <v>0.85821099999999995</v>
      </c>
      <c r="BC319">
        <v>17.852910000000001</v>
      </c>
      <c r="BD319">
        <v>0</v>
      </c>
      <c r="BE319">
        <v>0</v>
      </c>
      <c r="BF319">
        <v>0.85683350000000003</v>
      </c>
      <c r="BG319">
        <v>17.902609999999999</v>
      </c>
      <c r="BH319">
        <v>0</v>
      </c>
      <c r="BI319">
        <v>0</v>
      </c>
      <c r="BJ319">
        <v>0.85545769999999999</v>
      </c>
      <c r="BK319">
        <v>17.816700000000001</v>
      </c>
      <c r="BL319">
        <v>0</v>
      </c>
      <c r="BM319">
        <v>0</v>
      </c>
      <c r="BN319">
        <v>0.85407840000000002</v>
      </c>
      <c r="BO319">
        <v>17.603069999999999</v>
      </c>
      <c r="BP319">
        <v>0</v>
      </c>
      <c r="BQ319">
        <v>1.2384530000000001E-38</v>
      </c>
      <c r="BR319">
        <v>0.85269030000000001</v>
      </c>
      <c r="BS319">
        <v>17.270060000000001</v>
      </c>
      <c r="BT319" s="1">
        <v>4.986629E-29</v>
      </c>
      <c r="BU319" s="1">
        <v>1.3091850000000001E-26</v>
      </c>
      <c r="BV319">
        <v>0.85131959999999995</v>
      </c>
      <c r="BW319">
        <v>17.29175</v>
      </c>
      <c r="BX319" s="1">
        <v>1.0266800000000001E-22</v>
      </c>
      <c r="BY319" s="1">
        <v>2.5833549999999999E-20</v>
      </c>
      <c r="BZ319">
        <v>0.8500316</v>
      </c>
      <c r="CA319">
        <v>17.663</v>
      </c>
      <c r="CB319" s="1">
        <v>9.1560850000000002E-15</v>
      </c>
      <c r="CC319" s="1">
        <v>1.799591E-12</v>
      </c>
      <c r="CD319">
        <v>0.84879400000000005</v>
      </c>
      <c r="CE319">
        <v>18.187670000000001</v>
      </c>
      <c r="CF319" s="1">
        <v>1.3080610000000001E-10</v>
      </c>
      <c r="CG319" s="1">
        <v>2.795295E-8</v>
      </c>
      <c r="CH319">
        <v>0.84756759999999998</v>
      </c>
      <c r="CI319">
        <v>18.646619999999999</v>
      </c>
      <c r="CJ319" s="1">
        <v>1.073489E-7</v>
      </c>
      <c r="CK319" s="1">
        <v>2.390429E-5</v>
      </c>
      <c r="CL319">
        <v>0.84631690000000004</v>
      </c>
      <c r="CM319">
        <v>18.666679999999999</v>
      </c>
      <c r="CN319" s="1">
        <v>1.9153630000000001E-5</v>
      </c>
      <c r="CO319" s="1">
        <v>4.4018260000000002E-3</v>
      </c>
      <c r="CP319">
        <v>0.84500039999999998</v>
      </c>
      <c r="CQ319">
        <v>18.449839999999998</v>
      </c>
      <c r="CR319" s="1">
        <v>1.1519740000000001E-3</v>
      </c>
      <c r="CS319">
        <v>0.27152080000000001</v>
      </c>
      <c r="CT319">
        <v>0.84379130000000002</v>
      </c>
      <c r="CU319">
        <v>18.175850000000001</v>
      </c>
      <c r="CV319" s="1">
        <v>2.9392100000000001E-2</v>
      </c>
      <c r="CW319">
        <v>7.0861850000000004</v>
      </c>
      <c r="CX319">
        <v>0.84202149999999998</v>
      </c>
      <c r="CY319">
        <v>17.95195</v>
      </c>
      <c r="CZ319">
        <v>0.370423</v>
      </c>
      <c r="DA319">
        <v>91.028530000000003</v>
      </c>
      <c r="DB319">
        <v>0.83969769999999999</v>
      </c>
      <c r="DC319">
        <v>18.11617</v>
      </c>
      <c r="DD319">
        <v>2.566424</v>
      </c>
      <c r="DE319">
        <v>641.80679999999995</v>
      </c>
      <c r="DF319">
        <v>0.83700430000000003</v>
      </c>
      <c r="DG319">
        <v>18.47813</v>
      </c>
      <c r="DH319">
        <v>10.635199999999999</v>
      </c>
      <c r="DI319">
        <v>2702.5949999999998</v>
      </c>
      <c r="DJ319">
        <v>0.8339048</v>
      </c>
      <c r="DK319">
        <v>18.724869999999999</v>
      </c>
      <c r="DL319">
        <v>28.21968</v>
      </c>
      <c r="DM319">
        <v>7276.6049999999996</v>
      </c>
      <c r="DN319">
        <v>0.83040179999999997</v>
      </c>
      <c r="DO319">
        <v>18.877420000000001</v>
      </c>
      <c r="DP319">
        <v>50.781829999999999</v>
      </c>
      <c r="DQ319">
        <v>13271.2</v>
      </c>
      <c r="DR319">
        <v>0.82652250000000005</v>
      </c>
      <c r="DS319">
        <v>18.68158</v>
      </c>
      <c r="DT319">
        <v>65.170739999999995</v>
      </c>
      <c r="DU319">
        <v>17243.5</v>
      </c>
      <c r="DV319">
        <v>0.82231549999999998</v>
      </c>
      <c r="DW319">
        <v>18.361059999999998</v>
      </c>
      <c r="DX319">
        <v>62.321890000000003</v>
      </c>
      <c r="DY319">
        <v>16684.96</v>
      </c>
      <c r="DZ319">
        <v>0.81794960000000005</v>
      </c>
      <c r="EA319">
        <v>18.038180000000001</v>
      </c>
      <c r="EB319">
        <v>46.164409999999997</v>
      </c>
      <c r="EC319">
        <v>12493.9</v>
      </c>
      <c r="ED319">
        <v>0.81347040000000004</v>
      </c>
      <c r="EE319">
        <v>17.804749999999999</v>
      </c>
      <c r="EF319">
        <v>27.435130000000001</v>
      </c>
      <c r="EG319">
        <v>7497.2929999999997</v>
      </c>
      <c r="EH319">
        <v>0.80880730000000001</v>
      </c>
      <c r="EI319">
        <v>17.992429999999999</v>
      </c>
      <c r="EJ319">
        <v>13.48733</v>
      </c>
      <c r="EK319">
        <v>3719.549</v>
      </c>
      <c r="EL319">
        <v>0.80388020000000004</v>
      </c>
      <c r="EM319">
        <v>18.387080000000001</v>
      </c>
      <c r="EN319">
        <v>5.6512599999999997</v>
      </c>
      <c r="EO319">
        <v>1572.029</v>
      </c>
      <c r="EP319">
        <v>0.79950359999999998</v>
      </c>
      <c r="EQ319">
        <v>18.8064</v>
      </c>
      <c r="ER319">
        <v>2.0875919999999999</v>
      </c>
      <c r="ES319">
        <v>584.61450000000002</v>
      </c>
      <c r="ET319">
        <v>0.79570470000000004</v>
      </c>
      <c r="EU319">
        <v>19.032599999999999</v>
      </c>
      <c r="EV319">
        <v>0.71417180000000002</v>
      </c>
      <c r="EW319">
        <v>200.7689</v>
      </c>
      <c r="EX319">
        <v>0.79206089999999996</v>
      </c>
      <c r="EY319">
        <v>18.774899999999999</v>
      </c>
      <c r="EZ319" s="1">
        <v>0.25082280000000001</v>
      </c>
      <c r="FA319">
        <v>70.41592</v>
      </c>
      <c r="FB319">
        <v>0.78776279999999999</v>
      </c>
      <c r="FC319">
        <v>18.281600000000001</v>
      </c>
      <c r="FD319" s="1">
        <v>0.11042299999999999</v>
      </c>
      <c r="FE319">
        <v>30.72899</v>
      </c>
      <c r="FF319">
        <v>0.78350390000000003</v>
      </c>
      <c r="FG319">
        <v>17.815200000000001</v>
      </c>
      <c r="FH319" s="1">
        <v>7.1640270000000006E-2</v>
      </c>
      <c r="FI319">
        <v>19.72335</v>
      </c>
      <c r="FJ319">
        <v>0.77929029999999999</v>
      </c>
      <c r="FK319">
        <v>17.648540000000001</v>
      </c>
      <c r="FL319" s="1">
        <v>6.203848E-2</v>
      </c>
      <c r="FM319" s="1">
        <v>17.006900000000002</v>
      </c>
      <c r="FN319">
        <v>0.77516439999999998</v>
      </c>
      <c r="FO319">
        <v>18.31936</v>
      </c>
      <c r="FP319" s="1">
        <v>5.9882329999999998E-2</v>
      </c>
      <c r="FQ319" s="1">
        <v>16.42567</v>
      </c>
      <c r="FR319">
        <v>0.77102459999999995</v>
      </c>
      <c r="FS319">
        <v>18.942419999999998</v>
      </c>
      <c r="FT319" s="1">
        <v>5.8790040000000002E-2</v>
      </c>
      <c r="FU319" s="1">
        <v>16.168900000000001</v>
      </c>
      <c r="FV319">
        <v>0.76692780000000005</v>
      </c>
      <c r="FW319">
        <v>19.501359999999998</v>
      </c>
      <c r="FX319" s="1">
        <v>5.6988770000000001E-2</v>
      </c>
      <c r="FY319" s="1">
        <v>15.727539999999999</v>
      </c>
      <c r="FZ319">
        <v>0.76313779999999998</v>
      </c>
      <c r="GA319">
        <v>19.580220000000001</v>
      </c>
      <c r="GB319" s="1">
        <v>5.423091E-2</v>
      </c>
      <c r="GC319" s="1">
        <v>15.016830000000001</v>
      </c>
      <c r="GD319">
        <v>0.75968910000000001</v>
      </c>
      <c r="GE319">
        <v>19.25414</v>
      </c>
      <c r="GF319" s="1">
        <v>5.0750869999999997E-2</v>
      </c>
      <c r="GG319" s="1">
        <v>14.09665</v>
      </c>
      <c r="GH319">
        <v>0.75658709999999996</v>
      </c>
      <c r="GI319">
        <v>18.79383</v>
      </c>
      <c r="GJ319" s="1">
        <v>4.6860510000000001E-2</v>
      </c>
      <c r="GK319" s="1">
        <v>13.05236</v>
      </c>
      <c r="GL319">
        <v>0.75415690000000002</v>
      </c>
      <c r="GM319">
        <v>18.378910000000001</v>
      </c>
      <c r="GN319" s="1">
        <v>4.2798019999999999E-2</v>
      </c>
      <c r="GO319" s="1">
        <v>11.94929</v>
      </c>
      <c r="GP319">
        <v>0.75203750000000003</v>
      </c>
      <c r="GQ319">
        <v>18.27026</v>
      </c>
      <c r="GR319" s="1">
        <v>3.8692619999999997E-2</v>
      </c>
      <c r="GS319" s="1">
        <v>10.825989999999999</v>
      </c>
      <c r="GT319">
        <v>0.75029619999999997</v>
      </c>
      <c r="GU319">
        <v>19.11693</v>
      </c>
      <c r="GV319" s="1">
        <v>3.4597450000000002E-2</v>
      </c>
      <c r="GW319" s="1">
        <v>9.700189</v>
      </c>
      <c r="GX319">
        <v>0.74893379999999998</v>
      </c>
      <c r="GY319">
        <v>19.98949</v>
      </c>
      <c r="GZ319" s="1">
        <v>3.0597280000000001E-2</v>
      </c>
      <c r="HA319" s="1">
        <v>8.5926380000000009</v>
      </c>
      <c r="HB319">
        <v>0.7478262</v>
      </c>
      <c r="HC319">
        <v>20.89199</v>
      </c>
      <c r="HD319" s="1">
        <v>2.67996E-2</v>
      </c>
      <c r="HE319" s="1">
        <v>7.536308</v>
      </c>
      <c r="HF319">
        <v>0.74697760000000002</v>
      </c>
      <c r="HG319">
        <v>21.518730000000001</v>
      </c>
      <c r="HH319" s="1">
        <v>2.3334379999999998E-2</v>
      </c>
      <c r="HI319" s="1">
        <v>6.5684269999999998</v>
      </c>
      <c r="HJ319">
        <v>0.74634330000000004</v>
      </c>
      <c r="HK319">
        <v>21.49164</v>
      </c>
      <c r="HL319" s="1">
        <v>2.028566E-2</v>
      </c>
      <c r="HM319" s="1">
        <v>5.7140069999999996</v>
      </c>
      <c r="HN319">
        <v>0.74588600000000005</v>
      </c>
      <c r="HO319">
        <v>20.92126</v>
      </c>
      <c r="HP319" s="1">
        <v>1.767792E-2</v>
      </c>
      <c r="HQ319" s="1">
        <v>4.981312</v>
      </c>
      <c r="HR319">
        <v>0.74558380000000002</v>
      </c>
      <c r="HS319">
        <v>20.250630000000001</v>
      </c>
      <c r="HT319" s="1">
        <v>1.5463599999999999E-2</v>
      </c>
      <c r="HU319" s="1">
        <v>4.358447</v>
      </c>
      <c r="HV319">
        <v>0.74539610000000001</v>
      </c>
      <c r="HW319">
        <v>19.73883</v>
      </c>
      <c r="HX319" s="1">
        <v>1.353849E-2</v>
      </c>
      <c r="HY319" s="1">
        <v>3.81697</v>
      </c>
      <c r="HZ319">
        <v>0.74531420000000004</v>
      </c>
      <c r="IA319">
        <v>20.284389999999998</v>
      </c>
      <c r="IB319" s="1">
        <v>1.1772899999999999E-2</v>
      </c>
      <c r="IC319" s="1">
        <v>3.3211930000000001</v>
      </c>
      <c r="ID319">
        <v>0.74532489999999996</v>
      </c>
      <c r="IE319">
        <v>21.259620000000002</v>
      </c>
      <c r="IF319" s="1">
        <v>1.0068219999999999E-2</v>
      </c>
      <c r="IG319" s="1">
        <v>2.842597</v>
      </c>
      <c r="IH319">
        <v>0.74539069999999996</v>
      </c>
      <c r="II319">
        <v>22.232610000000001</v>
      </c>
      <c r="IJ319" s="1">
        <v>8.3977719999999995E-3</v>
      </c>
      <c r="IK319" s="1">
        <v>2.3733390000000001</v>
      </c>
      <c r="IL319">
        <v>0.74548119999999995</v>
      </c>
      <c r="IM319">
        <v>22.95984</v>
      </c>
      <c r="IN319" s="1">
        <v>6.8233390000000003E-3</v>
      </c>
      <c r="IO319" s="1">
        <v>1.929942</v>
      </c>
      <c r="IP319">
        <v>0.74559280000000006</v>
      </c>
      <c r="IQ319">
        <v>22.757449999999999</v>
      </c>
      <c r="IR319" s="1">
        <v>5.4435789999999996E-3</v>
      </c>
      <c r="IS319" s="1">
        <v>1.5401339999999999</v>
      </c>
      <c r="IT319">
        <v>0.74569790000000002</v>
      </c>
      <c r="IU319">
        <v>22.101859999999999</v>
      </c>
      <c r="IV319" s="1">
        <v>4.3313939999999997E-3</v>
      </c>
      <c r="IW319" s="1">
        <v>1.2251909999999999</v>
      </c>
      <c r="IX319">
        <v>0.74581620000000004</v>
      </c>
      <c r="IY319">
        <v>21.422319999999999</v>
      </c>
      <c r="IZ319" s="1">
        <v>3.5035919999999998E-3</v>
      </c>
      <c r="JA319" s="1">
        <v>0.9900563</v>
      </c>
      <c r="JB319">
        <v>0.74592829999999999</v>
      </c>
      <c r="JC319">
        <v>21.008690000000001</v>
      </c>
      <c r="JD319" s="1">
        <v>2.9214380000000002E-3</v>
      </c>
      <c r="JE319" s="1">
        <v>0.82443200000000005</v>
      </c>
      <c r="JF319">
        <v>0.74601249999999997</v>
      </c>
      <c r="JG319">
        <v>21.36497</v>
      </c>
      <c r="JH319" s="1">
        <v>2.5206909999999998E-3</v>
      </c>
      <c r="JI319" s="1">
        <v>0.71047539999999998</v>
      </c>
      <c r="JJ319">
        <v>0.74610330000000002</v>
      </c>
      <c r="JK319">
        <v>21.65889</v>
      </c>
      <c r="JL319" s="1">
        <v>2.239319E-3</v>
      </c>
      <c r="JM319" s="1">
        <v>0.63050830000000002</v>
      </c>
      <c r="JN319">
        <v>0.74616380000000004</v>
      </c>
      <c r="JO319">
        <v>22.141570000000002</v>
      </c>
      <c r="JP319" s="1">
        <v>2.0302279999999998E-3</v>
      </c>
      <c r="JQ319" s="1">
        <v>0.57129569999999996</v>
      </c>
      <c r="JR319">
        <v>0.74622719999999998</v>
      </c>
      <c r="JS319">
        <v>22.031639999999999</v>
      </c>
      <c r="JT319" s="1">
        <v>1.865743E-3</v>
      </c>
      <c r="JU319" s="1">
        <v>0.52473329999999996</v>
      </c>
      <c r="JV319">
        <v>0.74623969999999995</v>
      </c>
      <c r="JW319">
        <v>21.60605</v>
      </c>
      <c r="JX319" s="1">
        <v>1.7308709999999999E-3</v>
      </c>
      <c r="JY319" s="1">
        <v>0.48667840000000001</v>
      </c>
      <c r="JZ319">
        <v>0.74630549999999996</v>
      </c>
      <c r="KA319">
        <v>21.057539999999999</v>
      </c>
      <c r="KB319" s="1">
        <v>1.618981E-3</v>
      </c>
      <c r="KC319" s="1">
        <v>0.45504790000000001</v>
      </c>
      <c r="KD319">
        <v>0.74631199999999998</v>
      </c>
      <c r="KE319">
        <v>20.55171</v>
      </c>
      <c r="KF319" s="1">
        <v>1.52557E-3</v>
      </c>
      <c r="KG319" s="1">
        <v>0.4286835</v>
      </c>
      <c r="KH319">
        <v>0.74632880000000001</v>
      </c>
      <c r="KI319">
        <v>20.25665</v>
      </c>
      <c r="KJ319" s="1">
        <v>1.4480890000000001E-3</v>
      </c>
      <c r="KK319" s="1">
        <v>0.40681109999999998</v>
      </c>
      <c r="KL319">
        <v>0.74633660000000002</v>
      </c>
      <c r="KM319">
        <v>20.72345</v>
      </c>
      <c r="KN319" s="1">
        <v>1.3845769999999999E-3</v>
      </c>
      <c r="KO319" s="1">
        <v>0.38885039999999998</v>
      </c>
      <c r="KP319">
        <v>0.7463632</v>
      </c>
      <c r="KQ319">
        <v>20.923179999999999</v>
      </c>
      <c r="KR319" s="1">
        <v>1.3329710000000001E-3</v>
      </c>
      <c r="KS319" s="1">
        <v>0.37425229999999998</v>
      </c>
      <c r="KT319">
        <v>0.74634</v>
      </c>
      <c r="KU319">
        <v>21.383749999999999</v>
      </c>
      <c r="KV319" s="1">
        <v>1.290437E-3</v>
      </c>
      <c r="KW319" s="1">
        <v>0.36227239999999999</v>
      </c>
      <c r="KX319">
        <v>0.74636080000000005</v>
      </c>
      <c r="KY319">
        <v>21.561039999999998</v>
      </c>
      <c r="KZ319" s="1">
        <v>1.253482E-3</v>
      </c>
      <c r="LA319" s="1">
        <v>0.35186460000000003</v>
      </c>
      <c r="LB319">
        <v>0.74635229999999997</v>
      </c>
      <c r="LC319">
        <v>21.313600000000001</v>
      </c>
      <c r="LD319" s="1">
        <v>1.2180750000000001E-3</v>
      </c>
      <c r="LE319" s="1">
        <v>0.34193790000000002</v>
      </c>
      <c r="LF319">
        <v>0.74635770000000001</v>
      </c>
      <c r="LG319">
        <v>20.729040000000001</v>
      </c>
      <c r="LH319" s="1">
        <v>1.1816159999999999E-3</v>
      </c>
      <c r="LI319" s="1">
        <v>0.33170319999999998</v>
      </c>
      <c r="LJ319">
        <v>0.74636809999999998</v>
      </c>
      <c r="LK319">
        <v>20.055540000000001</v>
      </c>
      <c r="LL319" s="1">
        <v>1.142725E-3</v>
      </c>
      <c r="LM319" s="1">
        <v>0.32084000000000001</v>
      </c>
      <c r="LN319">
        <v>0.74637609999999999</v>
      </c>
      <c r="LO319">
        <v>19.760560000000002</v>
      </c>
      <c r="LP319" s="1">
        <v>1.101842E-3</v>
      </c>
      <c r="LQ319" s="1">
        <v>0.30940849999999998</v>
      </c>
      <c r="LR319">
        <v>0.74638409999999999</v>
      </c>
      <c r="LS319">
        <v>20.56709</v>
      </c>
      <c r="LT319" s="1">
        <v>1.0601059999999999E-3</v>
      </c>
      <c r="LU319" s="1">
        <v>0.2977013</v>
      </c>
      <c r="LV319">
        <v>0.74638000000000004</v>
      </c>
      <c r="LW319">
        <v>21.39724</v>
      </c>
      <c r="LX319" s="1">
        <v>1.0185039999999999E-3</v>
      </c>
      <c r="LY319" s="1">
        <v>0.28602909999999998</v>
      </c>
      <c r="LZ319">
        <v>0.74637810000000004</v>
      </c>
      <c r="MA319">
        <v>22.297969999999999</v>
      </c>
      <c r="MB319" s="1">
        <v>9.7787450000000006E-4</v>
      </c>
      <c r="MC319" s="1">
        <v>0.27461229999999998</v>
      </c>
      <c r="MD319">
        <v>0.74637189999999998</v>
      </c>
      <c r="ME319">
        <v>22.921849999999999</v>
      </c>
      <c r="MF319" s="1">
        <v>9.3861569999999998E-4</v>
      </c>
      <c r="MG319" s="1">
        <v>0.26358759999999998</v>
      </c>
      <c r="MH319">
        <v>0.74637160000000002</v>
      </c>
      <c r="MI319">
        <v>22.722460000000002</v>
      </c>
      <c r="MJ319" s="1">
        <v>9.0103229999999996E-4</v>
      </c>
      <c r="MK319" s="1">
        <v>0.25303740000000002</v>
      </c>
      <c r="ML319">
        <v>0.74638570000000004</v>
      </c>
      <c r="MM319">
        <v>21.992789999999999</v>
      </c>
      <c r="MN319" s="1">
        <v>8.6523190000000003E-4</v>
      </c>
      <c r="MO319" s="1">
        <v>0.2429568</v>
      </c>
      <c r="MP319">
        <v>0.74639820000000001</v>
      </c>
      <c r="MQ319">
        <v>21.235520000000001</v>
      </c>
      <c r="MR319" s="1">
        <v>8.3098280000000002E-4</v>
      </c>
      <c r="MS319" s="1">
        <v>0.23334740000000001</v>
      </c>
      <c r="MT319">
        <v>0.74638280000000001</v>
      </c>
      <c r="MU319">
        <v>20.717390000000002</v>
      </c>
      <c r="MV319" s="1">
        <v>7.9835710000000001E-4</v>
      </c>
      <c r="MW319" s="1">
        <v>0.22418160000000001</v>
      </c>
      <c r="MX319">
        <v>0.74638059999999995</v>
      </c>
      <c r="MY319">
        <v>21.32037</v>
      </c>
      <c r="MZ319" s="1">
        <v>7.6717110000000001E-4</v>
      </c>
      <c r="NA319" s="1">
        <v>0.21541589999999999</v>
      </c>
      <c r="NB319">
        <v>0.74634029999999996</v>
      </c>
      <c r="NC319">
        <v>22.19266</v>
      </c>
      <c r="ND319" s="1">
        <v>7.3727000000000005E-4</v>
      </c>
      <c r="NE319" s="1">
        <v>0.20703289999999999</v>
      </c>
      <c r="NF319">
        <v>0.74632690000000002</v>
      </c>
      <c r="NG319">
        <v>22.990629999999999</v>
      </c>
      <c r="NH319" s="1">
        <v>7.0870839999999998E-4</v>
      </c>
      <c r="NI319" s="1">
        <v>0.19900979999999999</v>
      </c>
      <c r="NJ319">
        <v>0.74626429999999999</v>
      </c>
      <c r="NK319">
        <v>23.54288</v>
      </c>
      <c r="NL319" s="1">
        <v>6.8150380000000003E-4</v>
      </c>
      <c r="NM319" s="1">
        <v>0.19136700000000001</v>
      </c>
      <c r="NN319">
        <v>0.74618859999999998</v>
      </c>
      <c r="NO319">
        <v>23.235959999999999</v>
      </c>
      <c r="NP319" s="1">
        <v>6.5559370000000002E-4</v>
      </c>
      <c r="NQ319" s="1">
        <v>0.18408389999999999</v>
      </c>
      <c r="NR319">
        <v>0.7461255</v>
      </c>
      <c r="NS319">
        <v>22.60192</v>
      </c>
      <c r="NT319" s="1">
        <v>6.3086239999999997E-4</v>
      </c>
      <c r="NU319" s="1">
        <v>0.17713970000000001</v>
      </c>
      <c r="NV319">
        <v>0.74598909999999996</v>
      </c>
      <c r="NW319">
        <v>21.90333</v>
      </c>
      <c r="NX319" s="1">
        <v>6.072343E-4</v>
      </c>
      <c r="NY319" s="1">
        <v>0.1705149</v>
      </c>
      <c r="NZ319">
        <v>0.74586330000000001</v>
      </c>
      <c r="OA319">
        <v>21.423770000000001</v>
      </c>
      <c r="OB319" s="1">
        <v>5.8468280000000005E-4</v>
      </c>
      <c r="OC319" s="1">
        <v>0.16419449999999999</v>
      </c>
      <c r="OD319">
        <v>0.74570899999999996</v>
      </c>
      <c r="OE319">
        <v>21.33943</v>
      </c>
      <c r="OF319" s="1">
        <v>5.6320770000000005E-4</v>
      </c>
      <c r="OG319" s="1">
        <v>0.15817110000000001</v>
      </c>
      <c r="OH319">
        <v>0.74553809999999998</v>
      </c>
      <c r="OI319">
        <v>21.87884</v>
      </c>
      <c r="OJ319" s="1">
        <v>5.4272040000000004E-4</v>
      </c>
      <c r="OK319" s="1">
        <v>0.15244260000000001</v>
      </c>
    </row>
    <row r="320" spans="1:401" x14ac:dyDescent="0.35">
      <c r="A320">
        <v>326</v>
      </c>
      <c r="B320" t="s">
        <v>4</v>
      </c>
      <c r="C320" t="s">
        <v>181</v>
      </c>
      <c r="D320" t="s">
        <v>326</v>
      </c>
      <c r="E320">
        <v>826.28229999999996</v>
      </c>
      <c r="F320">
        <v>1.3830260000000001</v>
      </c>
      <c r="G320">
        <v>18.330200000000001</v>
      </c>
      <c r="H320">
        <v>0</v>
      </c>
      <c r="I320">
        <v>0</v>
      </c>
      <c r="J320">
        <v>1.380039</v>
      </c>
      <c r="K320">
        <v>18.033470000000001</v>
      </c>
      <c r="L320">
        <v>0</v>
      </c>
      <c r="M320">
        <v>0</v>
      </c>
      <c r="N320">
        <v>1.377084</v>
      </c>
      <c r="O320">
        <v>18.200240000000001</v>
      </c>
      <c r="P320">
        <v>0</v>
      </c>
      <c r="Q320">
        <v>0</v>
      </c>
      <c r="R320">
        <v>1.374117</v>
      </c>
      <c r="S320">
        <v>18.260770000000001</v>
      </c>
      <c r="T320">
        <v>0</v>
      </c>
      <c r="U320">
        <v>0</v>
      </c>
      <c r="V320">
        <v>1.37103</v>
      </c>
      <c r="W320">
        <v>18.650269999999999</v>
      </c>
      <c r="X320">
        <v>0</v>
      </c>
      <c r="Y320">
        <v>0</v>
      </c>
      <c r="Z320">
        <v>1.367971</v>
      </c>
      <c r="AA320">
        <v>18.600709999999999</v>
      </c>
      <c r="AB320">
        <v>0</v>
      </c>
      <c r="AC320">
        <v>0</v>
      </c>
      <c r="AD320">
        <v>1.364838</v>
      </c>
      <c r="AE320">
        <v>18.584540000000001</v>
      </c>
      <c r="AF320">
        <v>0</v>
      </c>
      <c r="AG320">
        <v>0</v>
      </c>
      <c r="AH320">
        <v>1.3615630000000001</v>
      </c>
      <c r="AI320">
        <v>18.417639999999999</v>
      </c>
      <c r="AJ320">
        <v>0</v>
      </c>
      <c r="AK320">
        <v>0</v>
      </c>
      <c r="AL320">
        <v>1.358309</v>
      </c>
      <c r="AM320">
        <v>18.152899999999999</v>
      </c>
      <c r="AN320">
        <v>0</v>
      </c>
      <c r="AO320">
        <v>0</v>
      </c>
      <c r="AP320">
        <v>1.3549709999999999</v>
      </c>
      <c r="AQ320">
        <v>17.83408</v>
      </c>
      <c r="AR320">
        <v>0</v>
      </c>
      <c r="AS320">
        <v>0</v>
      </c>
      <c r="AT320">
        <v>1.3515790000000001</v>
      </c>
      <c r="AU320">
        <v>17.911480000000001</v>
      </c>
      <c r="AV320">
        <v>0</v>
      </c>
      <c r="AW320">
        <v>0</v>
      </c>
      <c r="AX320">
        <v>1.3483229999999999</v>
      </c>
      <c r="AY320">
        <v>17.81052</v>
      </c>
      <c r="AZ320">
        <v>0</v>
      </c>
      <c r="BA320">
        <v>0</v>
      </c>
      <c r="BB320">
        <v>1.3450230000000001</v>
      </c>
      <c r="BC320">
        <v>17.862819999999999</v>
      </c>
      <c r="BD320">
        <v>0</v>
      </c>
      <c r="BE320">
        <v>0</v>
      </c>
      <c r="BF320">
        <v>1.3417079999999999</v>
      </c>
      <c r="BG320">
        <v>17.90307</v>
      </c>
      <c r="BH320">
        <v>0</v>
      </c>
      <c r="BI320">
        <v>0</v>
      </c>
      <c r="BJ320">
        <v>1.3384160000000001</v>
      </c>
      <c r="BK320">
        <v>17.802350000000001</v>
      </c>
      <c r="BL320">
        <v>0</v>
      </c>
      <c r="BM320">
        <v>0</v>
      </c>
      <c r="BN320">
        <v>1.3351109999999999</v>
      </c>
      <c r="BO320">
        <v>17.605340000000002</v>
      </c>
      <c r="BP320">
        <v>0</v>
      </c>
      <c r="BQ320">
        <v>0</v>
      </c>
      <c r="BR320">
        <v>1.3317760000000001</v>
      </c>
      <c r="BS320">
        <v>17.284739999999999</v>
      </c>
      <c r="BT320" s="1">
        <v>6.7956410000000001E-30</v>
      </c>
      <c r="BU320" s="1">
        <v>1.5820979999999999E-27</v>
      </c>
      <c r="BV320">
        <v>1.3284389999999999</v>
      </c>
      <c r="BW320">
        <v>17.31653</v>
      </c>
      <c r="BX320" s="1">
        <v>8.1303090000000004E-23</v>
      </c>
      <c r="BY320" s="1">
        <v>1.796547E-20</v>
      </c>
      <c r="BZ320">
        <v>1.3250869999999999</v>
      </c>
      <c r="CA320">
        <v>17.692640000000001</v>
      </c>
      <c r="CB320" s="1">
        <v>4.3018770000000001E-15</v>
      </c>
      <c r="CC320" s="1">
        <v>7.1408440000000004E-13</v>
      </c>
      <c r="CD320">
        <v>1.321623</v>
      </c>
      <c r="CE320">
        <v>18.21482</v>
      </c>
      <c r="CF320" s="1">
        <v>8.0149930000000001E-11</v>
      </c>
      <c r="CG320" s="1">
        <v>1.5137850000000001E-8</v>
      </c>
      <c r="CH320">
        <v>1.318184</v>
      </c>
      <c r="CI320">
        <v>18.659220000000001</v>
      </c>
      <c r="CJ320" s="1">
        <v>7.3227450000000002E-8</v>
      </c>
      <c r="CK320" s="1">
        <v>1.465057E-5</v>
      </c>
      <c r="CL320">
        <v>1.31467</v>
      </c>
      <c r="CM320">
        <v>18.665459999999999</v>
      </c>
      <c r="CN320" s="1">
        <v>1.407134E-5</v>
      </c>
      <c r="CO320" s="1">
        <v>2.9392849999999998E-3</v>
      </c>
      <c r="CP320">
        <v>1.311086</v>
      </c>
      <c r="CQ320">
        <v>18.446660000000001</v>
      </c>
      <c r="CR320" s="1">
        <v>8.9724719999999996E-4</v>
      </c>
      <c r="CS320">
        <v>0.1940249</v>
      </c>
      <c r="CT320">
        <v>1.3076859999999999</v>
      </c>
      <c r="CU320">
        <v>18.18113</v>
      </c>
      <c r="CV320" s="1">
        <v>2.4042890000000001E-2</v>
      </c>
      <c r="CW320">
        <v>5.3657060000000003</v>
      </c>
      <c r="CX320">
        <v>1.303871</v>
      </c>
      <c r="CY320">
        <v>17.96416</v>
      </c>
      <c r="CZ320">
        <v>0.31607679999999999</v>
      </c>
      <c r="DA320">
        <v>72.486090000000004</v>
      </c>
      <c r="DB320">
        <v>1.2998730000000001</v>
      </c>
      <c r="DC320">
        <v>18.15042</v>
      </c>
      <c r="DD320">
        <v>2.272885</v>
      </c>
      <c r="DE320">
        <v>534.25909999999999</v>
      </c>
      <c r="DF320">
        <v>1.2952790000000001</v>
      </c>
      <c r="DG320">
        <v>18.516539999999999</v>
      </c>
      <c r="DH320">
        <v>9.7350519999999996</v>
      </c>
      <c r="DI320">
        <v>2340.6990000000001</v>
      </c>
      <c r="DJ320">
        <v>1.2899480000000001</v>
      </c>
      <c r="DK320">
        <v>18.757069999999999</v>
      </c>
      <c r="DL320">
        <v>26.60567</v>
      </c>
      <c r="DM320">
        <v>6530.8220000000001</v>
      </c>
      <c r="DN320">
        <v>1.283979</v>
      </c>
      <c r="DO320">
        <v>18.908339999999999</v>
      </c>
      <c r="DP320">
        <v>49.160719999999998</v>
      </c>
      <c r="DQ320">
        <v>12297.6</v>
      </c>
      <c r="DR320">
        <v>1.277339</v>
      </c>
      <c r="DS320">
        <v>18.694269999999999</v>
      </c>
      <c r="DT320">
        <v>64.598669999999998</v>
      </c>
      <c r="DU320">
        <v>16441.5</v>
      </c>
      <c r="DV320">
        <v>1.270062</v>
      </c>
      <c r="DW320">
        <v>18.357340000000001</v>
      </c>
      <c r="DX320">
        <v>63.093330000000002</v>
      </c>
      <c r="DY320">
        <v>16320.17</v>
      </c>
      <c r="DZ320">
        <v>1.2626580000000001</v>
      </c>
      <c r="EA320">
        <v>18.032869999999999</v>
      </c>
      <c r="EB320">
        <v>47.626049999999999</v>
      </c>
      <c r="EC320">
        <v>12499.92</v>
      </c>
      <c r="ED320">
        <v>1.2550730000000001</v>
      </c>
      <c r="EE320">
        <v>17.796659999999999</v>
      </c>
      <c r="EF320">
        <v>28.78041</v>
      </c>
      <c r="EG320">
        <v>7651.1170000000002</v>
      </c>
      <c r="EH320">
        <v>1.247187</v>
      </c>
      <c r="EI320">
        <v>17.991099999999999</v>
      </c>
      <c r="EJ320">
        <v>14.35796</v>
      </c>
      <c r="EK320">
        <v>3861.7919999999999</v>
      </c>
      <c r="EL320">
        <v>1.2388440000000001</v>
      </c>
      <c r="EM320">
        <v>18.396609999999999</v>
      </c>
      <c r="EN320">
        <v>6.0922460000000003</v>
      </c>
      <c r="EO320">
        <v>1655.8810000000001</v>
      </c>
      <c r="EP320">
        <v>1.230871</v>
      </c>
      <c r="EQ320">
        <v>18.824919999999999</v>
      </c>
      <c r="ER320">
        <v>2.2726410000000001</v>
      </c>
      <c r="ES320">
        <v>622.73609999999996</v>
      </c>
      <c r="ET320">
        <v>1.2234309999999999</v>
      </c>
      <c r="EU320">
        <v>19.054179999999999</v>
      </c>
      <c r="EV320">
        <v>0.78094540000000001</v>
      </c>
      <c r="EW320">
        <v>214.84970000000001</v>
      </c>
      <c r="EX320">
        <v>1.2164649999999999</v>
      </c>
      <c r="EY320">
        <v>18.794350000000001</v>
      </c>
      <c r="EZ320" s="1">
        <v>0.27220749999999999</v>
      </c>
      <c r="FA320">
        <v>74.716939999999994</v>
      </c>
      <c r="FB320">
        <v>1.209306</v>
      </c>
      <c r="FC320">
        <v>18.29663</v>
      </c>
      <c r="FD320" s="1">
        <v>0.1166415</v>
      </c>
      <c r="FE320">
        <v>31.520309999999998</v>
      </c>
      <c r="FF320">
        <v>1.2022889999999999</v>
      </c>
      <c r="FG320">
        <v>17.819230000000001</v>
      </c>
      <c r="FH320" s="1">
        <v>7.3289880000000002E-2</v>
      </c>
      <c r="FI320">
        <v>19.401299999999999</v>
      </c>
      <c r="FJ320">
        <v>1.1953210000000001</v>
      </c>
      <c r="FK320">
        <v>17.637730000000001</v>
      </c>
      <c r="FL320" s="1">
        <v>6.2424920000000002E-2</v>
      </c>
      <c r="FM320" s="1">
        <v>16.35238</v>
      </c>
      <c r="FN320">
        <v>1.1885790000000001</v>
      </c>
      <c r="FO320">
        <v>18.319880000000001</v>
      </c>
      <c r="FP320" s="1">
        <v>5.9982769999999998E-2</v>
      </c>
      <c r="FQ320" s="1">
        <v>15.681649999999999</v>
      </c>
      <c r="FR320">
        <v>1.181862</v>
      </c>
      <c r="FS320">
        <v>18.93872</v>
      </c>
      <c r="FT320" s="1">
        <v>5.890074E-2</v>
      </c>
      <c r="FU320" s="1">
        <v>15.423439999999999</v>
      </c>
      <c r="FV320">
        <v>1.175192</v>
      </c>
      <c r="FW320">
        <v>19.503</v>
      </c>
      <c r="FX320" s="1">
        <v>5.7175480000000001E-2</v>
      </c>
      <c r="FY320" s="1">
        <v>15.016170000000001</v>
      </c>
      <c r="FZ320">
        <v>1.1690290000000001</v>
      </c>
      <c r="GA320">
        <v>19.600850000000001</v>
      </c>
      <c r="GB320" s="1">
        <v>5.4492359999999997E-2</v>
      </c>
      <c r="GC320" s="1">
        <v>14.35305</v>
      </c>
      <c r="GD320">
        <v>1.1634530000000001</v>
      </c>
      <c r="GE320">
        <v>19.275040000000001</v>
      </c>
      <c r="GF320" s="1">
        <v>5.1061570000000001E-2</v>
      </c>
      <c r="GG320" s="1">
        <v>13.484170000000001</v>
      </c>
      <c r="GH320">
        <v>1.158439</v>
      </c>
      <c r="GI320">
        <v>18.80612</v>
      </c>
      <c r="GJ320" s="1">
        <v>4.7195889999999997E-2</v>
      </c>
      <c r="GK320" s="1">
        <v>12.491160000000001</v>
      </c>
      <c r="GL320">
        <v>1.1538090000000001</v>
      </c>
      <c r="GM320">
        <v>18.382960000000001</v>
      </c>
      <c r="GN320" s="1">
        <v>4.3143029999999999E-2</v>
      </c>
      <c r="GO320" s="1">
        <v>11.442030000000001</v>
      </c>
      <c r="GP320">
        <v>1.1496170000000001</v>
      </c>
      <c r="GQ320">
        <v>18.262550000000001</v>
      </c>
      <c r="GR320" s="1">
        <v>3.9039190000000001E-2</v>
      </c>
      <c r="GS320" s="1">
        <v>10.37283</v>
      </c>
      <c r="GT320">
        <v>1.1462289999999999</v>
      </c>
      <c r="GU320">
        <v>19.11551</v>
      </c>
      <c r="GV320" s="1">
        <v>3.49415E-2</v>
      </c>
      <c r="GW320" s="1">
        <v>9.3039249999999996</v>
      </c>
      <c r="GX320">
        <v>1.1434580000000001</v>
      </c>
      <c r="GY320">
        <v>19.9773</v>
      </c>
      <c r="GZ320" s="1">
        <v>3.0930829999999999E-2</v>
      </c>
      <c r="HA320" s="1">
        <v>8.2506350000000008</v>
      </c>
      <c r="HB320">
        <v>1.1412990000000001</v>
      </c>
      <c r="HC320">
        <v>20.885760000000001</v>
      </c>
      <c r="HD320" s="1">
        <v>2.711117E-2</v>
      </c>
      <c r="HE320" s="1">
        <v>7.2423349999999997</v>
      </c>
      <c r="HF320">
        <v>1.139572</v>
      </c>
      <c r="HG320">
        <v>21.542100000000001</v>
      </c>
      <c r="HH320" s="1">
        <v>2.3614159999999999E-2</v>
      </c>
      <c r="HI320" s="1">
        <v>6.3146440000000004</v>
      </c>
      <c r="HJ320">
        <v>1.138309</v>
      </c>
      <c r="HK320">
        <v>21.523299999999999</v>
      </c>
      <c r="HL320" s="1">
        <v>2.0528339999999999E-2</v>
      </c>
      <c r="HM320" s="1">
        <v>5.4927060000000001</v>
      </c>
      <c r="HN320">
        <v>1.137391</v>
      </c>
      <c r="HO320">
        <v>20.94539</v>
      </c>
      <c r="HP320" s="1">
        <v>1.7884359999999998E-2</v>
      </c>
      <c r="HQ320" s="1">
        <v>4.7865789999999997</v>
      </c>
      <c r="HR320">
        <v>1.136795</v>
      </c>
      <c r="HS320">
        <v>20.284040000000001</v>
      </c>
      <c r="HT320" s="1">
        <v>1.5639710000000001E-2</v>
      </c>
      <c r="HU320" s="1">
        <v>4.1862120000000003</v>
      </c>
      <c r="HV320">
        <v>1.1364430000000001</v>
      </c>
      <c r="HW320">
        <v>19.7544</v>
      </c>
      <c r="HX320" s="1">
        <v>1.3694649999999999E-2</v>
      </c>
      <c r="HY320" s="1">
        <v>3.6664089999999998</v>
      </c>
      <c r="HZ320">
        <v>1.1362859999999999</v>
      </c>
      <c r="IA320">
        <v>20.28999</v>
      </c>
      <c r="IB320" s="1">
        <v>1.191964E-2</v>
      </c>
      <c r="IC320" s="1">
        <v>3.1935539999999998</v>
      </c>
      <c r="ID320">
        <v>1.1362300000000001</v>
      </c>
      <c r="IE320">
        <v>21.258120000000002</v>
      </c>
      <c r="IF320" s="1">
        <v>1.0211949999999999E-2</v>
      </c>
      <c r="IG320" s="1">
        <v>2.7392699999999999</v>
      </c>
      <c r="IH320">
        <v>1.136358</v>
      </c>
      <c r="II320">
        <v>22.23038</v>
      </c>
      <c r="IJ320" s="1">
        <v>8.5373189999999998E-3</v>
      </c>
      <c r="IK320" s="1">
        <v>2.293558</v>
      </c>
      <c r="IL320">
        <v>1.136533</v>
      </c>
      <c r="IM320">
        <v>22.983409999999999</v>
      </c>
      <c r="IN320" s="1">
        <v>6.9514989999999999E-3</v>
      </c>
      <c r="IO320" s="1">
        <v>1.8701049999999999</v>
      </c>
      <c r="IP320">
        <v>1.136741</v>
      </c>
      <c r="IQ320">
        <v>22.798500000000001</v>
      </c>
      <c r="IR320" s="1">
        <v>5.5519059999999997E-3</v>
      </c>
      <c r="IS320" s="1">
        <v>1.49458</v>
      </c>
      <c r="IT320">
        <v>1.136911</v>
      </c>
      <c r="IU320">
        <v>22.136900000000001</v>
      </c>
      <c r="IV320" s="1">
        <v>4.4154870000000001E-3</v>
      </c>
      <c r="IW320" s="1">
        <v>1.1883919999999999</v>
      </c>
      <c r="IX320">
        <v>1.1371389999999999</v>
      </c>
      <c r="IY320">
        <v>21.461500000000001</v>
      </c>
      <c r="IZ320" s="1">
        <v>3.5643530000000001E-3</v>
      </c>
      <c r="JA320" s="1">
        <v>0.95799690000000004</v>
      </c>
      <c r="JB320">
        <v>1.1373340000000001</v>
      </c>
      <c r="JC320">
        <v>21.022539999999999</v>
      </c>
      <c r="JD320" s="1">
        <v>2.9634850000000001E-3</v>
      </c>
      <c r="JE320" s="1">
        <v>0.79487229999999998</v>
      </c>
      <c r="JF320">
        <v>1.1375299999999999</v>
      </c>
      <c r="JG320">
        <v>21.364429999999999</v>
      </c>
      <c r="JH320" s="1">
        <v>2.5496960000000002E-3</v>
      </c>
      <c r="JI320" s="1">
        <v>0.68253649999999999</v>
      </c>
      <c r="JJ320">
        <v>1.1376500000000001</v>
      </c>
      <c r="JK320">
        <v>21.65483</v>
      </c>
      <c r="JL320" s="1">
        <v>2.260115E-3</v>
      </c>
      <c r="JM320" s="1">
        <v>0.60403180000000001</v>
      </c>
      <c r="JN320">
        <v>1.137807</v>
      </c>
      <c r="JO320">
        <v>22.140509999999999</v>
      </c>
      <c r="JP320" s="1">
        <v>2.0460980000000001E-3</v>
      </c>
      <c r="JQ320" s="1">
        <v>0.54628509999999997</v>
      </c>
      <c r="JR320">
        <v>1.1378779999999999</v>
      </c>
      <c r="JS320">
        <v>22.049810000000001</v>
      </c>
      <c r="JT320" s="1">
        <v>1.8785080000000001E-3</v>
      </c>
      <c r="JU320" s="1">
        <v>0.50114159999999996</v>
      </c>
      <c r="JV320">
        <v>1.137955</v>
      </c>
      <c r="JW320">
        <v>21.628489999999999</v>
      </c>
      <c r="JX320" s="1">
        <v>1.741418E-3</v>
      </c>
      <c r="JY320" s="1">
        <v>0.46435949999999998</v>
      </c>
      <c r="JZ320">
        <v>1.137994</v>
      </c>
      <c r="KA320">
        <v>21.08784</v>
      </c>
      <c r="KB320" s="1">
        <v>1.6277749999999999E-3</v>
      </c>
      <c r="KC320" s="1">
        <v>0.43383159999999998</v>
      </c>
      <c r="KD320">
        <v>1.138061</v>
      </c>
      <c r="KE320">
        <v>20.572089999999999</v>
      </c>
      <c r="KF320" s="1">
        <v>1.532891E-3</v>
      </c>
      <c r="KG320" s="1">
        <v>0.40837449999999997</v>
      </c>
      <c r="KH320">
        <v>1.1380969999999999</v>
      </c>
      <c r="KI320">
        <v>20.259699999999999</v>
      </c>
      <c r="KJ320" s="1">
        <v>1.454159E-3</v>
      </c>
      <c r="KK320" s="1">
        <v>0.38724249999999999</v>
      </c>
      <c r="KL320">
        <v>1.1380969999999999</v>
      </c>
      <c r="KM320">
        <v>20.72345</v>
      </c>
      <c r="KN320" s="1">
        <v>1.3894949999999999E-3</v>
      </c>
      <c r="KO320" s="1">
        <v>0.36985459999999998</v>
      </c>
      <c r="KP320">
        <v>1.13811</v>
      </c>
      <c r="KQ320">
        <v>20.91732</v>
      </c>
      <c r="KR320" s="1">
        <v>1.3369740000000001E-3</v>
      </c>
      <c r="KS320" s="1">
        <v>0.3557302</v>
      </c>
      <c r="KT320">
        <v>1.138109</v>
      </c>
      <c r="KU320">
        <v>21.375029999999999</v>
      </c>
      <c r="KV320" s="1">
        <v>1.2937739999999999E-3</v>
      </c>
      <c r="KW320" s="1">
        <v>0.34415649999999998</v>
      </c>
      <c r="KX320">
        <v>1.1381410000000001</v>
      </c>
      <c r="KY320">
        <v>21.587859999999999</v>
      </c>
      <c r="KZ320" s="1">
        <v>1.2565009999999999E-3</v>
      </c>
      <c r="LA320" s="1">
        <v>0.33419409999999999</v>
      </c>
      <c r="LB320">
        <v>1.138136</v>
      </c>
      <c r="LC320">
        <v>21.342390000000002</v>
      </c>
      <c r="LD320" s="1">
        <v>1.221085E-3</v>
      </c>
      <c r="LE320" s="1">
        <v>0.32478050000000003</v>
      </c>
      <c r="LF320">
        <v>1.138153</v>
      </c>
      <c r="LG320">
        <v>20.757819999999999</v>
      </c>
      <c r="LH320" s="1">
        <v>1.1847959999999999E-3</v>
      </c>
      <c r="LI320" s="1">
        <v>0.31513999999999998</v>
      </c>
      <c r="LJ320">
        <v>1.1381600000000001</v>
      </c>
      <c r="LK320">
        <v>20.08916</v>
      </c>
      <c r="LL320" s="1">
        <v>1.1460909999999999E-3</v>
      </c>
      <c r="LM320" s="1">
        <v>0.3049173</v>
      </c>
      <c r="LN320">
        <v>1.1381749999999999</v>
      </c>
      <c r="LO320">
        <v>19.774270000000001</v>
      </c>
      <c r="LP320" s="1">
        <v>1.1053339999999999E-3</v>
      </c>
      <c r="LQ320" s="1">
        <v>0.29413660000000003</v>
      </c>
      <c r="LR320">
        <v>1.1381829999999999</v>
      </c>
      <c r="LS320">
        <v>20.57827</v>
      </c>
      <c r="LT320" s="1">
        <v>1.0636599999999999E-3</v>
      </c>
      <c r="LU320" s="1">
        <v>0.28307909999999997</v>
      </c>
      <c r="LV320">
        <v>1.13818</v>
      </c>
      <c r="LW320">
        <v>21.39246</v>
      </c>
      <c r="LX320" s="1">
        <v>1.022001E-3</v>
      </c>
      <c r="LY320" s="1">
        <v>0.27200200000000002</v>
      </c>
      <c r="LZ320">
        <v>1.13818</v>
      </c>
      <c r="MA320">
        <v>22.296589999999998</v>
      </c>
      <c r="MB320" s="1">
        <v>9.8127669999999991E-4</v>
      </c>
      <c r="MC320" s="1">
        <v>0.2611599</v>
      </c>
      <c r="MD320">
        <v>1.138191</v>
      </c>
      <c r="ME320">
        <v>22.96266</v>
      </c>
      <c r="MF320" s="1">
        <v>9.4189220000000001E-4</v>
      </c>
      <c r="MG320" s="1">
        <v>0.2506777</v>
      </c>
      <c r="MH320">
        <v>1.138177</v>
      </c>
      <c r="MI320">
        <v>22.765419999999999</v>
      </c>
      <c r="MJ320" s="1">
        <v>9.0416309999999996E-4</v>
      </c>
      <c r="MK320" s="1">
        <v>0.2406403</v>
      </c>
      <c r="ML320">
        <v>1.13819</v>
      </c>
      <c r="MM320">
        <v>22.024319999999999</v>
      </c>
      <c r="MN320" s="1">
        <v>8.6821429999999996E-4</v>
      </c>
      <c r="MO320" s="1">
        <v>0.23104849999999999</v>
      </c>
      <c r="MP320">
        <v>1.13818</v>
      </c>
      <c r="MQ320">
        <v>21.285419999999998</v>
      </c>
      <c r="MR320" s="1">
        <v>8.3382710000000002E-4</v>
      </c>
      <c r="MS320" s="1">
        <v>0.22190579999999999</v>
      </c>
      <c r="MT320">
        <v>1.138185</v>
      </c>
      <c r="MU320">
        <v>20.740030000000001</v>
      </c>
      <c r="MV320" s="1">
        <v>8.0106760000000002E-4</v>
      </c>
      <c r="MW320" s="1">
        <v>0.21317810000000001</v>
      </c>
      <c r="MX320">
        <v>1.1381460000000001</v>
      </c>
      <c r="MY320">
        <v>21.33727</v>
      </c>
      <c r="MZ320" s="1">
        <v>7.6977109999999997E-4</v>
      </c>
      <c r="NA320" s="1">
        <v>0.20484469999999999</v>
      </c>
      <c r="NB320">
        <v>1.138123</v>
      </c>
      <c r="NC320">
        <v>22.194469999999999</v>
      </c>
      <c r="ND320" s="1">
        <v>7.397549E-4</v>
      </c>
      <c r="NE320" s="1">
        <v>0.19686210000000001</v>
      </c>
      <c r="NF320">
        <v>1.138072</v>
      </c>
      <c r="NG320">
        <v>22.995799999999999</v>
      </c>
      <c r="NH320" s="1">
        <v>7.1108710000000004E-4</v>
      </c>
      <c r="NI320" s="1">
        <v>0.1892334</v>
      </c>
      <c r="NJ320">
        <v>1.137967</v>
      </c>
      <c r="NK320">
        <v>23.574750000000002</v>
      </c>
      <c r="NL320" s="1">
        <v>6.8376869999999998E-4</v>
      </c>
      <c r="NM320" s="1">
        <v>0.1819547</v>
      </c>
      <c r="NN320">
        <v>1.137894</v>
      </c>
      <c r="NO320">
        <v>23.27347</v>
      </c>
      <c r="NP320" s="1">
        <v>6.5775109999999996E-4</v>
      </c>
      <c r="NQ320" s="1">
        <v>0.17501910000000001</v>
      </c>
      <c r="NR320">
        <v>1.1377189999999999</v>
      </c>
      <c r="NS320">
        <v>22.63381</v>
      </c>
      <c r="NT320" s="1">
        <v>6.3292549999999996E-4</v>
      </c>
      <c r="NU320" s="1">
        <v>0.16841739999999999</v>
      </c>
      <c r="NV320">
        <v>1.1375360000000001</v>
      </c>
      <c r="NW320">
        <v>21.945049999999998</v>
      </c>
      <c r="NX320" s="1">
        <v>6.0920590000000001E-4</v>
      </c>
      <c r="NY320" s="1">
        <v>0.16210869999999999</v>
      </c>
      <c r="NZ320">
        <v>1.137286</v>
      </c>
      <c r="OA320">
        <v>21.44707</v>
      </c>
      <c r="OB320" s="1">
        <v>5.8656120000000005E-4</v>
      </c>
      <c r="OC320" s="1">
        <v>0.1560938</v>
      </c>
      <c r="OD320">
        <v>1.137006</v>
      </c>
      <c r="OE320">
        <v>21.344380000000001</v>
      </c>
      <c r="OF320" s="1">
        <v>5.6500050000000003E-4</v>
      </c>
      <c r="OG320" s="1">
        <v>0.15036240000000001</v>
      </c>
      <c r="OH320">
        <v>1.1367160000000001</v>
      </c>
      <c r="OI320">
        <v>21.886430000000001</v>
      </c>
      <c r="OJ320" s="1">
        <v>5.4441959999999997E-4</v>
      </c>
      <c r="OK320" s="1">
        <v>0.14490549999999999</v>
      </c>
    </row>
    <row r="321" spans="1:401" x14ac:dyDescent="0.35">
      <c r="A321">
        <v>327</v>
      </c>
      <c r="B321" t="s">
        <v>4</v>
      </c>
      <c r="C321" t="s">
        <v>181</v>
      </c>
      <c r="D321" t="s">
        <v>327</v>
      </c>
      <c r="E321">
        <v>816.07150000000001</v>
      </c>
      <c r="F321">
        <v>0.75987570000000004</v>
      </c>
      <c r="G321">
        <v>18.349550000000001</v>
      </c>
      <c r="H321">
        <v>0</v>
      </c>
      <c r="I321">
        <v>0</v>
      </c>
      <c r="J321">
        <v>0.75953599999999999</v>
      </c>
      <c r="K321">
        <v>18.063580000000002</v>
      </c>
      <c r="L321">
        <v>0</v>
      </c>
      <c r="M321">
        <v>0</v>
      </c>
      <c r="N321">
        <v>0.75922520000000004</v>
      </c>
      <c r="O321">
        <v>18.23649</v>
      </c>
      <c r="P321">
        <v>0</v>
      </c>
      <c r="Q321">
        <v>0</v>
      </c>
      <c r="R321">
        <v>0.75888500000000003</v>
      </c>
      <c r="S321">
        <v>18.272069999999999</v>
      </c>
      <c r="T321">
        <v>0</v>
      </c>
      <c r="U321">
        <v>0</v>
      </c>
      <c r="V321">
        <v>0.75855850000000002</v>
      </c>
      <c r="W321">
        <v>18.657979999999998</v>
      </c>
      <c r="X321">
        <v>0</v>
      </c>
      <c r="Y321">
        <v>0</v>
      </c>
      <c r="Z321">
        <v>0.75824239999999998</v>
      </c>
      <c r="AA321">
        <v>18.595590000000001</v>
      </c>
      <c r="AB321">
        <v>0</v>
      </c>
      <c r="AC321">
        <v>0</v>
      </c>
      <c r="AD321">
        <v>0.75790829999999998</v>
      </c>
      <c r="AE321">
        <v>18.582049999999999</v>
      </c>
      <c r="AF321">
        <v>0</v>
      </c>
      <c r="AG321">
        <v>0</v>
      </c>
      <c r="AH321">
        <v>0.75757810000000003</v>
      </c>
      <c r="AI321">
        <v>18.42652</v>
      </c>
      <c r="AJ321">
        <v>0</v>
      </c>
      <c r="AK321">
        <v>0</v>
      </c>
      <c r="AL321">
        <v>0.7572894</v>
      </c>
      <c r="AM321">
        <v>18.170210000000001</v>
      </c>
      <c r="AN321">
        <v>0</v>
      </c>
      <c r="AO321">
        <v>0</v>
      </c>
      <c r="AP321">
        <v>0.75694609999999996</v>
      </c>
      <c r="AQ321">
        <v>17.865200000000002</v>
      </c>
      <c r="AR321">
        <v>0</v>
      </c>
      <c r="AS321">
        <v>0</v>
      </c>
      <c r="AT321">
        <v>0.75669520000000001</v>
      </c>
      <c r="AU321">
        <v>17.948630000000001</v>
      </c>
      <c r="AV321">
        <v>0</v>
      </c>
      <c r="AW321">
        <v>0</v>
      </c>
      <c r="AX321">
        <v>0.75662620000000003</v>
      </c>
      <c r="AY321">
        <v>17.825589999999998</v>
      </c>
      <c r="AZ321">
        <v>0</v>
      </c>
      <c r="BA321">
        <v>0</v>
      </c>
      <c r="BB321">
        <v>0.75658080000000005</v>
      </c>
      <c r="BC321">
        <v>17.873390000000001</v>
      </c>
      <c r="BD321">
        <v>0</v>
      </c>
      <c r="BE321">
        <v>0</v>
      </c>
      <c r="BF321">
        <v>0.75664019999999999</v>
      </c>
      <c r="BG321">
        <v>17.907360000000001</v>
      </c>
      <c r="BH321">
        <v>0</v>
      </c>
      <c r="BI321">
        <v>0</v>
      </c>
      <c r="BJ321">
        <v>0.75680639999999999</v>
      </c>
      <c r="BK321">
        <v>17.790659999999999</v>
      </c>
      <c r="BL321">
        <v>0</v>
      </c>
      <c r="BM321">
        <v>0</v>
      </c>
      <c r="BN321">
        <v>0.75693350000000004</v>
      </c>
      <c r="BO321">
        <v>17.608779999999999</v>
      </c>
      <c r="BP321">
        <v>0</v>
      </c>
      <c r="BQ321">
        <v>0</v>
      </c>
      <c r="BR321">
        <v>0.75717429999999997</v>
      </c>
      <c r="BS321">
        <v>17.300329999999999</v>
      </c>
      <c r="BT321" s="1">
        <v>1.402988E-30</v>
      </c>
      <c r="BU321" s="1">
        <v>4.3727099999999999E-28</v>
      </c>
      <c r="BV321">
        <v>0.7573993</v>
      </c>
      <c r="BW321">
        <v>17.342839999999999</v>
      </c>
      <c r="BX321" s="1">
        <v>5.8964999999999999E-23</v>
      </c>
      <c r="BY321" s="1">
        <v>1.5254520000000001E-20</v>
      </c>
      <c r="BZ321">
        <v>0.75761149999999999</v>
      </c>
      <c r="CA321">
        <v>17.72373</v>
      </c>
      <c r="CB321" s="1">
        <v>1.5058530000000001E-15</v>
      </c>
      <c r="CC321" s="1">
        <v>3.238838E-13</v>
      </c>
      <c r="CD321">
        <v>0.75789119999999999</v>
      </c>
      <c r="CE321">
        <v>18.24391</v>
      </c>
      <c r="CF321" s="1">
        <v>4.2424739999999997E-11</v>
      </c>
      <c r="CG321" s="1">
        <v>9.9421999999999999E-9</v>
      </c>
      <c r="CH321">
        <v>0.7581755</v>
      </c>
      <c r="CI321">
        <v>18.673660000000002</v>
      </c>
      <c r="CJ321" s="1">
        <v>4.4778590000000002E-8</v>
      </c>
      <c r="CK321" s="1">
        <v>1.10042E-5</v>
      </c>
      <c r="CL321">
        <v>0.75853780000000004</v>
      </c>
      <c r="CM321">
        <v>18.666409999999999</v>
      </c>
      <c r="CN321" s="1">
        <v>9.4794499999999995E-6</v>
      </c>
      <c r="CO321" s="1">
        <v>2.419053E-3</v>
      </c>
      <c r="CP321">
        <v>0.75891050000000004</v>
      </c>
      <c r="CQ321">
        <v>18.445029999999999</v>
      </c>
      <c r="CR321" s="1">
        <v>6.5167990000000004E-4</v>
      </c>
      <c r="CS321">
        <v>0.17154829999999999</v>
      </c>
      <c r="CT321">
        <v>0.75809119999999997</v>
      </c>
      <c r="CU321">
        <v>18.18751</v>
      </c>
      <c r="CV321" s="1">
        <v>1.8582399999999999E-2</v>
      </c>
      <c r="CW321">
        <v>5.0365710000000004</v>
      </c>
      <c r="CX321">
        <v>0.75685570000000002</v>
      </c>
      <c r="CY321">
        <v>17.975809999999999</v>
      </c>
      <c r="CZ321">
        <v>0.25772600000000001</v>
      </c>
      <c r="DA321">
        <v>71.6447</v>
      </c>
      <c r="DB321">
        <v>0.75558950000000003</v>
      </c>
      <c r="DC321">
        <v>18.18309</v>
      </c>
      <c r="DD321">
        <v>1.9426460000000001</v>
      </c>
      <c r="DE321">
        <v>552.88120000000004</v>
      </c>
      <c r="DF321">
        <v>0.75404519999999997</v>
      </c>
      <c r="DG321">
        <v>18.55613</v>
      </c>
      <c r="DH321">
        <v>8.6760059999999992</v>
      </c>
      <c r="DI321">
        <v>2523.422</v>
      </c>
      <c r="DJ321">
        <v>0.75220790000000004</v>
      </c>
      <c r="DK321">
        <v>18.79053</v>
      </c>
      <c r="DL321">
        <v>24.616230000000002</v>
      </c>
      <c r="DM321">
        <v>7303.7380000000003</v>
      </c>
      <c r="DN321">
        <v>0.75019809999999998</v>
      </c>
      <c r="DO321">
        <v>18.941310000000001</v>
      </c>
      <c r="DP321">
        <v>47.039279999999998</v>
      </c>
      <c r="DQ321">
        <v>14213.82</v>
      </c>
      <c r="DR321">
        <v>0.74793209999999999</v>
      </c>
      <c r="DS321">
        <v>18.711130000000001</v>
      </c>
      <c r="DT321">
        <v>63.69867</v>
      </c>
      <c r="DU321">
        <v>19573.03</v>
      </c>
      <c r="DV321">
        <v>0.74545099999999997</v>
      </c>
      <c r="DW321">
        <v>18.35744</v>
      </c>
      <c r="DX321">
        <v>63.91066</v>
      </c>
      <c r="DY321">
        <v>19949.23</v>
      </c>
      <c r="DZ321">
        <v>0.74311510000000003</v>
      </c>
      <c r="EA321">
        <v>18.032630000000001</v>
      </c>
      <c r="EB321">
        <v>49.419800000000002</v>
      </c>
      <c r="EC321">
        <v>15645.22</v>
      </c>
      <c r="ED321">
        <v>0.74078339999999998</v>
      </c>
      <c r="EE321">
        <v>17.791360000000001</v>
      </c>
      <c r="EF321">
        <v>30.508030000000002</v>
      </c>
      <c r="EG321">
        <v>9779.2289999999994</v>
      </c>
      <c r="EH321">
        <v>0.73841710000000005</v>
      </c>
      <c r="EI321">
        <v>17.99109</v>
      </c>
      <c r="EJ321">
        <v>15.50811</v>
      </c>
      <c r="EK321">
        <v>5027.7340000000004</v>
      </c>
      <c r="EL321">
        <v>0.73596530000000004</v>
      </c>
      <c r="EM321">
        <v>18.407250000000001</v>
      </c>
      <c r="EN321">
        <v>6.6870779999999996</v>
      </c>
      <c r="EO321">
        <v>2190.2339999999999</v>
      </c>
      <c r="EP321">
        <v>0.73370709999999995</v>
      </c>
      <c r="EQ321">
        <v>18.843509999999998</v>
      </c>
      <c r="ER321">
        <v>2.5262730000000002</v>
      </c>
      <c r="ES321">
        <v>834.10739999999998</v>
      </c>
      <c r="ET321">
        <v>0.73197610000000002</v>
      </c>
      <c r="EU321">
        <v>19.077200000000001</v>
      </c>
      <c r="EV321">
        <v>0.87365490000000001</v>
      </c>
      <c r="EW321">
        <v>289.65600000000001</v>
      </c>
      <c r="EX321">
        <v>0.72868010000000005</v>
      </c>
      <c r="EY321">
        <v>18.81615</v>
      </c>
      <c r="EZ321" s="1">
        <v>0.30223060000000002</v>
      </c>
      <c r="FA321">
        <v>100.069</v>
      </c>
      <c r="FB321">
        <v>0.72549339999999995</v>
      </c>
      <c r="FC321">
        <v>18.314409999999999</v>
      </c>
      <c r="FD321" s="1">
        <v>0.12544140000000001</v>
      </c>
      <c r="FE321">
        <v>40.973149999999997</v>
      </c>
      <c r="FF321">
        <v>0.72237810000000002</v>
      </c>
      <c r="FG321">
        <v>17.827549999999999</v>
      </c>
      <c r="FH321" s="1">
        <v>7.5629580000000002E-2</v>
      </c>
      <c r="FI321">
        <v>24.205300000000001</v>
      </c>
      <c r="FJ321">
        <v>0.71931230000000002</v>
      </c>
      <c r="FK321">
        <v>17.629280000000001</v>
      </c>
      <c r="FL321" s="1">
        <v>6.2958020000000003E-2</v>
      </c>
      <c r="FM321" s="1">
        <v>19.923770000000001</v>
      </c>
      <c r="FN321">
        <v>0.71640899999999996</v>
      </c>
      <c r="FO321">
        <v>18.318190000000001</v>
      </c>
      <c r="FP321" s="1">
        <v>6.0092810000000003E-2</v>
      </c>
      <c r="FQ321" s="1">
        <v>18.972390000000001</v>
      </c>
      <c r="FR321">
        <v>0.71358410000000005</v>
      </c>
      <c r="FS321">
        <v>18.936959999999999</v>
      </c>
      <c r="FT321" s="1">
        <v>5.8998130000000003E-2</v>
      </c>
      <c r="FU321" s="1">
        <v>18.65616</v>
      </c>
      <c r="FV321">
        <v>0.71074800000000005</v>
      </c>
      <c r="FW321">
        <v>19.50272</v>
      </c>
      <c r="FX321" s="1">
        <v>5.737014E-2</v>
      </c>
      <c r="FY321" s="1">
        <v>18.196680000000001</v>
      </c>
      <c r="FZ321">
        <v>0.70818749999999997</v>
      </c>
      <c r="GA321">
        <v>19.621590000000001</v>
      </c>
      <c r="GB321" s="1">
        <v>5.478479E-2</v>
      </c>
      <c r="GC321" s="1">
        <v>17.430029999999999</v>
      </c>
      <c r="GD321">
        <v>0.70595039999999998</v>
      </c>
      <c r="GE321">
        <v>19.29851</v>
      </c>
      <c r="GF321" s="1">
        <v>5.1422780000000001E-2</v>
      </c>
      <c r="GG321" s="1">
        <v>16.405139999999999</v>
      </c>
      <c r="GH321">
        <v>0.70400110000000005</v>
      </c>
      <c r="GI321">
        <v>18.821269999999998</v>
      </c>
      <c r="GJ321" s="1">
        <v>4.7594150000000002E-2</v>
      </c>
      <c r="GK321" s="1">
        <v>15.21945</v>
      </c>
      <c r="GL321">
        <v>0.70232620000000001</v>
      </c>
      <c r="GM321">
        <v>18.39077</v>
      </c>
      <c r="GN321" s="1">
        <v>4.3556350000000001E-2</v>
      </c>
      <c r="GO321" s="1">
        <v>13.95722</v>
      </c>
      <c r="GP321">
        <v>0.70088919999999999</v>
      </c>
      <c r="GQ321">
        <v>18.256170000000001</v>
      </c>
      <c r="GR321" s="1">
        <v>3.9458470000000002E-2</v>
      </c>
      <c r="GS321" s="1">
        <v>12.66738</v>
      </c>
      <c r="GT321">
        <v>0.69942610000000005</v>
      </c>
      <c r="GU321">
        <v>19.11111</v>
      </c>
      <c r="GV321" s="1">
        <v>3.5360240000000001E-2</v>
      </c>
      <c r="GW321" s="1">
        <v>11.37584</v>
      </c>
      <c r="GX321">
        <v>0.6982524</v>
      </c>
      <c r="GY321">
        <v>19.965219999999999</v>
      </c>
      <c r="GZ321" s="1">
        <v>3.134033E-2</v>
      </c>
      <c r="HA321" s="1">
        <v>10.10102</v>
      </c>
      <c r="HB321">
        <v>0.69731940000000003</v>
      </c>
      <c r="HC321">
        <v>20.8748</v>
      </c>
      <c r="HD321" s="1">
        <v>2.7497270000000001E-2</v>
      </c>
      <c r="HE321" s="1">
        <v>8.8773879999999998</v>
      </c>
      <c r="HF321">
        <v>0.69664300000000001</v>
      </c>
      <c r="HG321">
        <v>21.56118</v>
      </c>
      <c r="HH321" s="1">
        <v>2.3964079999999999E-2</v>
      </c>
      <c r="HI321" s="1">
        <v>7.7458960000000001</v>
      </c>
      <c r="HJ321">
        <v>0.69614169999999997</v>
      </c>
      <c r="HK321">
        <v>21.55574</v>
      </c>
      <c r="HL321" s="1">
        <v>2.0833330000000001E-2</v>
      </c>
      <c r="HM321" s="1">
        <v>6.7390569999999999</v>
      </c>
      <c r="HN321">
        <v>0.69575690000000001</v>
      </c>
      <c r="HO321">
        <v>20.970580000000002</v>
      </c>
      <c r="HP321" s="1">
        <v>1.8144489999999999E-2</v>
      </c>
      <c r="HQ321" s="1">
        <v>5.8714820000000003</v>
      </c>
      <c r="HR321">
        <v>0.69555250000000002</v>
      </c>
      <c r="HS321">
        <v>20.318480000000001</v>
      </c>
      <c r="HT321" s="1">
        <v>1.5861730000000001E-2</v>
      </c>
      <c r="HU321" s="1">
        <v>5.1336839999999997</v>
      </c>
      <c r="HV321">
        <v>0.69544609999999996</v>
      </c>
      <c r="HW321">
        <v>19.772690000000001</v>
      </c>
      <c r="HX321" s="1">
        <v>1.3890670000000001E-2</v>
      </c>
      <c r="HY321" s="1">
        <v>4.4967949999999997</v>
      </c>
      <c r="HZ321">
        <v>0.69541070000000005</v>
      </c>
      <c r="IA321">
        <v>20.291789999999999</v>
      </c>
      <c r="IB321" s="1">
        <v>1.210323E-2</v>
      </c>
      <c r="IC321" s="1">
        <v>3.9209260000000001</v>
      </c>
      <c r="ID321">
        <v>0.69542090000000001</v>
      </c>
      <c r="IE321">
        <v>21.254580000000001</v>
      </c>
      <c r="IF321" s="1">
        <v>1.0391330000000001E-2</v>
      </c>
      <c r="IG321" s="1">
        <v>3.3701219999999998</v>
      </c>
      <c r="IH321">
        <v>0.69552150000000001</v>
      </c>
      <c r="II321">
        <v>22.224440000000001</v>
      </c>
      <c r="IJ321" s="1">
        <v>8.7121660000000004E-3</v>
      </c>
      <c r="IK321" s="1">
        <v>2.8298399999999999</v>
      </c>
      <c r="IL321">
        <v>0.695608</v>
      </c>
      <c r="IM321">
        <v>23.001190000000001</v>
      </c>
      <c r="IN321" s="1">
        <v>7.1131639999999999E-3</v>
      </c>
      <c r="IO321" s="1">
        <v>2.3137289999999999</v>
      </c>
      <c r="IP321">
        <v>0.69571590000000005</v>
      </c>
      <c r="IQ321">
        <v>22.840260000000001</v>
      </c>
      <c r="IR321" s="1">
        <v>5.6897909999999996E-3</v>
      </c>
      <c r="IS321" s="1">
        <v>1.85216</v>
      </c>
      <c r="IT321">
        <v>0.69582739999999998</v>
      </c>
      <c r="IU321">
        <v>22.17249</v>
      </c>
      <c r="IV321" s="1">
        <v>4.5234910000000001E-3</v>
      </c>
      <c r="IW321" s="1">
        <v>1.472326</v>
      </c>
      <c r="IX321">
        <v>0.69591689999999995</v>
      </c>
      <c r="IY321">
        <v>21.502359999999999</v>
      </c>
      <c r="IZ321" s="1">
        <v>3.6429209999999999E-3</v>
      </c>
      <c r="JA321" s="1">
        <v>1.184205</v>
      </c>
      <c r="JB321">
        <v>0.69601570000000001</v>
      </c>
      <c r="JC321">
        <v>21.039239999999999</v>
      </c>
      <c r="JD321" s="1">
        <v>3.0180110000000001E-3</v>
      </c>
      <c r="JE321" s="1">
        <v>0.97909159999999995</v>
      </c>
      <c r="JF321">
        <v>0.69611199999999995</v>
      </c>
      <c r="JG321">
        <v>21.36185</v>
      </c>
      <c r="JH321" s="1">
        <v>2.587242E-3</v>
      </c>
      <c r="JI321" s="1">
        <v>0.83766289999999999</v>
      </c>
      <c r="JJ321">
        <v>0.69617189999999995</v>
      </c>
      <c r="JK321">
        <v>21.651869999999999</v>
      </c>
      <c r="JL321" s="1">
        <v>2.2868989999999998E-3</v>
      </c>
      <c r="JM321" s="1">
        <v>0.73916939999999998</v>
      </c>
      <c r="JN321">
        <v>0.69623139999999994</v>
      </c>
      <c r="JO321">
        <v>22.13532</v>
      </c>
      <c r="JP321" s="1">
        <v>2.0664120000000001E-3</v>
      </c>
      <c r="JQ321" s="1">
        <v>0.66719910000000004</v>
      </c>
      <c r="JR321">
        <v>0.69628860000000004</v>
      </c>
      <c r="JS321">
        <v>22.067979999999999</v>
      </c>
      <c r="JT321" s="1">
        <v>1.8947809999999999E-3</v>
      </c>
      <c r="JU321" s="1">
        <v>0.61127419999999999</v>
      </c>
      <c r="JV321">
        <v>0.69630630000000004</v>
      </c>
      <c r="JW321">
        <v>21.650749999999999</v>
      </c>
      <c r="JX321" s="1">
        <v>1.7548380000000001E-3</v>
      </c>
      <c r="JY321" s="1">
        <v>0.56585609999999997</v>
      </c>
      <c r="JZ321">
        <v>0.69633670000000003</v>
      </c>
      <c r="KA321">
        <v>21.118860000000002</v>
      </c>
      <c r="KB321" s="1">
        <v>1.638942E-3</v>
      </c>
      <c r="KC321" s="1">
        <v>0.52821209999999996</v>
      </c>
      <c r="KD321">
        <v>0.69634779999999996</v>
      </c>
      <c r="KE321">
        <v>20.594919999999998</v>
      </c>
      <c r="KF321" s="1">
        <v>1.542191E-3</v>
      </c>
      <c r="KG321" s="1">
        <v>0.49682080000000001</v>
      </c>
      <c r="KH321">
        <v>0.69637329999999997</v>
      </c>
      <c r="KI321">
        <v>20.26446</v>
      </c>
      <c r="KJ321" s="1">
        <v>1.4618719999999999E-3</v>
      </c>
      <c r="KK321" s="1">
        <v>0.47075359999999999</v>
      </c>
      <c r="KL321">
        <v>0.69637680000000002</v>
      </c>
      <c r="KM321">
        <v>20.720590000000001</v>
      </c>
      <c r="KN321" s="1">
        <v>1.395783E-3</v>
      </c>
      <c r="KO321" s="1">
        <v>0.44926890000000003</v>
      </c>
      <c r="KP321">
        <v>0.69637309999999997</v>
      </c>
      <c r="KQ321">
        <v>20.914149999999999</v>
      </c>
      <c r="KR321" s="1">
        <v>1.3420649999999999E-3</v>
      </c>
      <c r="KS321" s="1">
        <v>0.43180000000000002</v>
      </c>
      <c r="KT321">
        <v>0.69637570000000004</v>
      </c>
      <c r="KU321">
        <v>21.3614</v>
      </c>
      <c r="KV321" s="1">
        <v>1.2980209999999999E-3</v>
      </c>
      <c r="KW321" s="1">
        <v>0.41752590000000001</v>
      </c>
      <c r="KX321">
        <v>0.69636830000000005</v>
      </c>
      <c r="KY321">
        <v>21.612200000000001</v>
      </c>
      <c r="KZ321" s="1">
        <v>1.260291E-3</v>
      </c>
      <c r="LA321" s="1">
        <v>0.40532360000000001</v>
      </c>
      <c r="LB321">
        <v>0.6963838</v>
      </c>
      <c r="LC321">
        <v>21.371729999999999</v>
      </c>
      <c r="LD321" s="1">
        <v>1.224831E-3</v>
      </c>
      <c r="LE321" s="1">
        <v>0.39392199999999999</v>
      </c>
      <c r="LF321">
        <v>0.69639640000000003</v>
      </c>
      <c r="LG321">
        <v>20.78688</v>
      </c>
      <c r="LH321" s="1">
        <v>1.18873E-3</v>
      </c>
      <c r="LI321" s="1">
        <v>0.38232559999999999</v>
      </c>
      <c r="LJ321">
        <v>0.6963973</v>
      </c>
      <c r="LK321">
        <v>20.12396</v>
      </c>
      <c r="LL321" s="1">
        <v>1.1502579999999999E-3</v>
      </c>
      <c r="LM321" s="1">
        <v>0.37003970000000003</v>
      </c>
      <c r="LN321">
        <v>0.69641070000000005</v>
      </c>
      <c r="LO321">
        <v>19.789259999999999</v>
      </c>
      <c r="LP321" s="1">
        <v>1.109685E-3</v>
      </c>
      <c r="LQ321" s="1">
        <v>0.35706589999999999</v>
      </c>
      <c r="LR321">
        <v>0.69639099999999998</v>
      </c>
      <c r="LS321">
        <v>20.585629999999998</v>
      </c>
      <c r="LT321" s="1">
        <v>1.0680970000000001E-3</v>
      </c>
      <c r="LU321" s="1">
        <v>0.34372249999999999</v>
      </c>
      <c r="LV321">
        <v>0.69641549999999997</v>
      </c>
      <c r="LW321">
        <v>21.387830000000001</v>
      </c>
      <c r="LX321" s="1">
        <v>1.026374E-3</v>
      </c>
      <c r="LY321" s="1">
        <v>0.33030999999999999</v>
      </c>
      <c r="LZ321">
        <v>0.69641640000000005</v>
      </c>
      <c r="MA321">
        <v>22.288869999999999</v>
      </c>
      <c r="MB321" s="1">
        <v>9.8553570000000008E-4</v>
      </c>
      <c r="MC321" s="1">
        <v>0.3171639</v>
      </c>
      <c r="MD321">
        <v>0.69642320000000002</v>
      </c>
      <c r="ME321">
        <v>22.998100000000001</v>
      </c>
      <c r="MF321" s="1">
        <v>9.4599449999999998E-4</v>
      </c>
      <c r="MG321" s="1">
        <v>0.30443480000000001</v>
      </c>
      <c r="MH321">
        <v>0.69641819999999999</v>
      </c>
      <c r="MI321">
        <v>22.81026</v>
      </c>
      <c r="MJ321" s="1">
        <v>9.0808890000000002E-4</v>
      </c>
      <c r="MK321" s="1">
        <v>0.29223969999999999</v>
      </c>
      <c r="ML321">
        <v>0.69641690000000001</v>
      </c>
      <c r="MM321">
        <v>22.05641</v>
      </c>
      <c r="MN321" s="1">
        <v>8.7195199999999995E-4</v>
      </c>
      <c r="MO321" s="1">
        <v>0.28057850000000001</v>
      </c>
      <c r="MP321">
        <v>0.69641489999999995</v>
      </c>
      <c r="MQ321">
        <v>21.335709999999999</v>
      </c>
      <c r="MR321" s="1">
        <v>8.3738930000000001E-4</v>
      </c>
      <c r="MS321" s="1">
        <v>0.26946680000000001</v>
      </c>
      <c r="MT321">
        <v>0.69642409999999999</v>
      </c>
      <c r="MU321">
        <v>20.765409999999999</v>
      </c>
      <c r="MV321" s="1">
        <v>8.0446770000000003E-4</v>
      </c>
      <c r="MW321" s="1">
        <v>0.25886369999999997</v>
      </c>
      <c r="MX321">
        <v>0.6963937</v>
      </c>
      <c r="MY321">
        <v>21.350950000000001</v>
      </c>
      <c r="MZ321" s="1">
        <v>7.7302169999999995E-4</v>
      </c>
      <c r="NA321" s="1">
        <v>0.24873680000000001</v>
      </c>
      <c r="NB321">
        <v>0.69639200000000001</v>
      </c>
      <c r="NC321">
        <v>22.194279999999999</v>
      </c>
      <c r="ND321" s="1">
        <v>7.4286250000000001E-4</v>
      </c>
      <c r="NE321" s="1">
        <v>0.23904120000000001</v>
      </c>
      <c r="NF321">
        <v>0.69635959999999997</v>
      </c>
      <c r="NG321">
        <v>22.99579</v>
      </c>
      <c r="NH321" s="1">
        <v>7.1405769999999995E-4</v>
      </c>
      <c r="NI321" s="1">
        <v>0.22977069999999999</v>
      </c>
      <c r="NJ321">
        <v>0.69632939999999999</v>
      </c>
      <c r="NK321">
        <v>23.601610000000001</v>
      </c>
      <c r="NL321" s="1">
        <v>6.8660119999999997E-4</v>
      </c>
      <c r="NM321" s="1">
        <v>0.22092529999999999</v>
      </c>
      <c r="NN321">
        <v>0.6962853</v>
      </c>
      <c r="NO321">
        <v>23.312709999999999</v>
      </c>
      <c r="NP321" s="1">
        <v>6.6044919999999998E-4</v>
      </c>
      <c r="NQ321" s="1">
        <v>0.21249950000000001</v>
      </c>
      <c r="NR321">
        <v>0.69619089999999995</v>
      </c>
      <c r="NS321">
        <v>22.665839999999999</v>
      </c>
      <c r="NT321" s="1">
        <v>6.3550300000000004E-4</v>
      </c>
      <c r="NU321" s="1">
        <v>0.20447750000000001</v>
      </c>
      <c r="NV321">
        <v>0.69610369999999999</v>
      </c>
      <c r="NW321">
        <v>21.987670000000001</v>
      </c>
      <c r="NX321" s="1">
        <v>6.11668E-4</v>
      </c>
      <c r="NY321" s="1">
        <v>0.19681419999999999</v>
      </c>
      <c r="NZ321">
        <v>0.6959746</v>
      </c>
      <c r="OA321">
        <v>21.473030000000001</v>
      </c>
      <c r="OB321" s="1">
        <v>5.8890410000000005E-4</v>
      </c>
      <c r="OC321" s="1">
        <v>0.18950549999999999</v>
      </c>
      <c r="OD321">
        <v>0.69582880000000003</v>
      </c>
      <c r="OE321">
        <v>21.349959999999999</v>
      </c>
      <c r="OF321" s="1">
        <v>5.6723129999999996E-4</v>
      </c>
      <c r="OG321" s="1">
        <v>0.1825379</v>
      </c>
      <c r="OH321">
        <v>0.69568700000000006</v>
      </c>
      <c r="OI321">
        <v>21.89048</v>
      </c>
      <c r="OJ321" s="1">
        <v>5.4653890000000004E-4</v>
      </c>
      <c r="OK321" s="1">
        <v>0.17590710000000001</v>
      </c>
    </row>
    <row r="322" spans="1:401" x14ac:dyDescent="0.35">
      <c r="A322">
        <v>328</v>
      </c>
      <c r="B322" t="s">
        <v>4</v>
      </c>
      <c r="C322" t="s">
        <v>181</v>
      </c>
      <c r="D322" t="s">
        <v>328</v>
      </c>
      <c r="E322">
        <v>431.09690000000001</v>
      </c>
      <c r="F322">
        <v>0.83360730000000005</v>
      </c>
      <c r="G322">
        <v>18.365690000000001</v>
      </c>
      <c r="H322">
        <v>0</v>
      </c>
      <c r="I322">
        <v>0</v>
      </c>
      <c r="J322">
        <v>0.83244969999999996</v>
      </c>
      <c r="K322">
        <v>18.077190000000002</v>
      </c>
      <c r="L322">
        <v>0</v>
      </c>
      <c r="M322">
        <v>0</v>
      </c>
      <c r="N322">
        <v>0.83129129999999996</v>
      </c>
      <c r="O322">
        <v>18.252770000000002</v>
      </c>
      <c r="P322">
        <v>0</v>
      </c>
      <c r="Q322">
        <v>0</v>
      </c>
      <c r="R322">
        <v>0.83016140000000005</v>
      </c>
      <c r="S322">
        <v>18.27514</v>
      </c>
      <c r="T322">
        <v>0</v>
      </c>
      <c r="U322">
        <v>0</v>
      </c>
      <c r="V322">
        <v>0.82899089999999998</v>
      </c>
      <c r="W322">
        <v>18.662030000000001</v>
      </c>
      <c r="X322">
        <v>0</v>
      </c>
      <c r="Y322">
        <v>0</v>
      </c>
      <c r="Z322">
        <v>0.82782529999999999</v>
      </c>
      <c r="AA322">
        <v>18.59507</v>
      </c>
      <c r="AB322">
        <v>0</v>
      </c>
      <c r="AC322">
        <v>0</v>
      </c>
      <c r="AD322">
        <v>0.82664260000000001</v>
      </c>
      <c r="AE322">
        <v>18.581440000000001</v>
      </c>
      <c r="AF322">
        <v>0</v>
      </c>
      <c r="AG322">
        <v>0</v>
      </c>
      <c r="AH322">
        <v>0.82542800000000005</v>
      </c>
      <c r="AI322">
        <v>18.434010000000001</v>
      </c>
      <c r="AJ322">
        <v>0</v>
      </c>
      <c r="AK322">
        <v>0</v>
      </c>
      <c r="AL322">
        <v>0.8242041</v>
      </c>
      <c r="AM322">
        <v>18.182759999999998</v>
      </c>
      <c r="AN322">
        <v>0</v>
      </c>
      <c r="AO322">
        <v>0</v>
      </c>
      <c r="AP322">
        <v>0.82298919999999998</v>
      </c>
      <c r="AQ322">
        <v>17.884270000000001</v>
      </c>
      <c r="AR322">
        <v>0</v>
      </c>
      <c r="AS322">
        <v>0</v>
      </c>
      <c r="AT322">
        <v>0.82179060000000004</v>
      </c>
      <c r="AU322">
        <v>17.97</v>
      </c>
      <c r="AV322">
        <v>0</v>
      </c>
      <c r="AW322">
        <v>0</v>
      </c>
      <c r="AX322">
        <v>0.82076079999999996</v>
      </c>
      <c r="AY322">
        <v>17.837599999999998</v>
      </c>
      <c r="AZ322">
        <v>0</v>
      </c>
      <c r="BA322">
        <v>0</v>
      </c>
      <c r="BB322">
        <v>0.81972820000000002</v>
      </c>
      <c r="BC322">
        <v>17.875990000000002</v>
      </c>
      <c r="BD322">
        <v>0</v>
      </c>
      <c r="BE322">
        <v>0</v>
      </c>
      <c r="BF322">
        <v>0.81875679999999995</v>
      </c>
      <c r="BG322">
        <v>17.912140000000001</v>
      </c>
      <c r="BH322">
        <v>0</v>
      </c>
      <c r="BI322">
        <v>0</v>
      </c>
      <c r="BJ322">
        <v>0.8178723</v>
      </c>
      <c r="BK322">
        <v>17.7866</v>
      </c>
      <c r="BL322">
        <v>0</v>
      </c>
      <c r="BM322">
        <v>0</v>
      </c>
      <c r="BN322">
        <v>0.81698649999999995</v>
      </c>
      <c r="BO322">
        <v>17.61412</v>
      </c>
      <c r="BP322">
        <v>0</v>
      </c>
      <c r="BQ322">
        <v>0</v>
      </c>
      <c r="BR322">
        <v>0.81612090000000004</v>
      </c>
      <c r="BS322">
        <v>17.31044</v>
      </c>
      <c r="BT322" s="1">
        <v>3.9117029999999999E-31</v>
      </c>
      <c r="BU322" s="1">
        <v>5.0585450000000004E-29</v>
      </c>
      <c r="BV322">
        <v>0.81526189999999998</v>
      </c>
      <c r="BW322">
        <v>17.357980000000001</v>
      </c>
      <c r="BX322" s="1">
        <v>4.047594E-23</v>
      </c>
      <c r="BY322" s="1">
        <v>5.2406919999999997E-21</v>
      </c>
      <c r="BZ322">
        <v>0.81437820000000005</v>
      </c>
      <c r="CA322">
        <v>17.735779999999998</v>
      </c>
      <c r="CB322" s="1">
        <v>5.6917450000000002E-16</v>
      </c>
      <c r="CC322" s="1">
        <v>6.7866730000000001E-14</v>
      </c>
      <c r="CD322">
        <v>0.81349839999999995</v>
      </c>
      <c r="CE322">
        <v>18.255680000000002</v>
      </c>
      <c r="CF322" s="1">
        <v>2.3140769999999999E-11</v>
      </c>
      <c r="CG322" s="1">
        <v>2.9173850000000001E-9</v>
      </c>
      <c r="CH322">
        <v>0.81268890000000005</v>
      </c>
      <c r="CI322">
        <v>18.678609999999999</v>
      </c>
      <c r="CJ322" s="1">
        <v>2.7819630000000001E-8</v>
      </c>
      <c r="CK322" s="1">
        <v>3.5854999999999998E-6</v>
      </c>
      <c r="CL322">
        <v>0.81190649999999998</v>
      </c>
      <c r="CM322">
        <v>18.670259999999999</v>
      </c>
      <c r="CN322" s="1">
        <v>6.4419059999999998E-6</v>
      </c>
      <c r="CO322" s="1">
        <v>8.4455960000000003E-4</v>
      </c>
      <c r="CP322">
        <v>0.81109989999999998</v>
      </c>
      <c r="CQ322">
        <v>18.446680000000001</v>
      </c>
      <c r="CR322" s="1">
        <v>4.7542580000000002E-4</v>
      </c>
      <c r="CS322" s="1">
        <v>6.3173919999999995E-2</v>
      </c>
      <c r="CT322">
        <v>0.81013170000000001</v>
      </c>
      <c r="CU322">
        <v>18.19454</v>
      </c>
      <c r="CV322" s="1">
        <v>1.4390709999999999E-2</v>
      </c>
      <c r="CW322">
        <v>1.9373800000000001</v>
      </c>
      <c r="CX322">
        <v>0.80902110000000005</v>
      </c>
      <c r="CY322">
        <v>17.982610000000001</v>
      </c>
      <c r="CZ322">
        <v>0.21023810000000001</v>
      </c>
      <c r="DA322">
        <v>28.605119999999999</v>
      </c>
      <c r="DB322">
        <v>0.80692810000000004</v>
      </c>
      <c r="DC322">
        <v>18.197980000000001</v>
      </c>
      <c r="DD322">
        <v>1.659165</v>
      </c>
      <c r="DE322">
        <v>228.13339999999999</v>
      </c>
      <c r="DF322">
        <v>0.80455169999999998</v>
      </c>
      <c r="DG322">
        <v>18.57639</v>
      </c>
      <c r="DH322">
        <v>7.7206359999999998</v>
      </c>
      <c r="DI322">
        <v>1072.252</v>
      </c>
      <c r="DJ322">
        <v>0.80177860000000001</v>
      </c>
      <c r="DK322">
        <v>18.807829999999999</v>
      </c>
      <c r="DL322">
        <v>22.730589999999999</v>
      </c>
      <c r="DM322">
        <v>3186.9279999999999</v>
      </c>
      <c r="DN322">
        <v>0.79867460000000001</v>
      </c>
      <c r="DO322">
        <v>18.960460000000001</v>
      </c>
      <c r="DP322">
        <v>44.90748</v>
      </c>
      <c r="DQ322">
        <v>6353.6639999999998</v>
      </c>
      <c r="DR322">
        <v>0.79519550000000006</v>
      </c>
      <c r="DS322">
        <v>18.72644</v>
      </c>
      <c r="DT322">
        <v>62.661949999999997</v>
      </c>
      <c r="DU322">
        <v>8943.92</v>
      </c>
      <c r="DV322">
        <v>0.79134769999999999</v>
      </c>
      <c r="DW322">
        <v>18.362549999999999</v>
      </c>
      <c r="DX322">
        <v>64.585189999999997</v>
      </c>
      <c r="DY322">
        <v>9301.2839999999997</v>
      </c>
      <c r="DZ322">
        <v>0.78759749999999995</v>
      </c>
      <c r="EA322">
        <v>18.034949999999998</v>
      </c>
      <c r="EB322">
        <v>51.168390000000002</v>
      </c>
      <c r="EC322">
        <v>7431.1540000000005</v>
      </c>
      <c r="ED322">
        <v>0.78373119999999996</v>
      </c>
      <c r="EE322">
        <v>17.79194</v>
      </c>
      <c r="EF322">
        <v>32.276350000000001</v>
      </c>
      <c r="EG322">
        <v>4724.3999999999996</v>
      </c>
      <c r="EH322">
        <v>0.77980119999999997</v>
      </c>
      <c r="EI322">
        <v>17.990780000000001</v>
      </c>
      <c r="EJ322">
        <v>16.724509999999999</v>
      </c>
      <c r="EK322">
        <v>2466.819</v>
      </c>
      <c r="EL322">
        <v>0.77565360000000005</v>
      </c>
      <c r="EM322">
        <v>18.41038</v>
      </c>
      <c r="EN322">
        <v>7.3326019999999996</v>
      </c>
      <c r="EO322">
        <v>1089.9010000000001</v>
      </c>
      <c r="EP322">
        <v>0.77168289999999995</v>
      </c>
      <c r="EQ322">
        <v>18.851680000000002</v>
      </c>
      <c r="ER322">
        <v>2.8075920000000001</v>
      </c>
      <c r="ES322">
        <v>420.12729999999999</v>
      </c>
      <c r="ET322">
        <v>0.7683548</v>
      </c>
      <c r="EU322">
        <v>19.094259999999998</v>
      </c>
      <c r="EV322">
        <v>0.97848239999999997</v>
      </c>
      <c r="EW322">
        <v>147.13509999999999</v>
      </c>
      <c r="EX322">
        <v>0.76442030000000005</v>
      </c>
      <c r="EY322">
        <v>18.833659999999998</v>
      </c>
      <c r="EZ322">
        <v>0.33659810000000001</v>
      </c>
      <c r="FA322">
        <v>50.773879999999998</v>
      </c>
      <c r="FB322">
        <v>0.75978239999999997</v>
      </c>
      <c r="FC322">
        <v>18.32968</v>
      </c>
      <c r="FD322" s="1">
        <v>0.1356608</v>
      </c>
      <c r="FE322">
        <v>20.432649999999999</v>
      </c>
      <c r="FF322">
        <v>0.75528649999999997</v>
      </c>
      <c r="FG322">
        <v>17.83764</v>
      </c>
      <c r="FH322" s="1">
        <v>7.8398560000000006E-2</v>
      </c>
      <c r="FI322">
        <v>11.74831</v>
      </c>
      <c r="FJ322">
        <v>0.75082249999999995</v>
      </c>
      <c r="FK322">
        <v>17.62285</v>
      </c>
      <c r="FL322" s="1">
        <v>6.36153E-2</v>
      </c>
      <c r="FM322" s="1">
        <v>9.515231</v>
      </c>
      <c r="FN322">
        <v>0.74657039999999997</v>
      </c>
      <c r="FO322">
        <v>18.309650000000001</v>
      </c>
      <c r="FP322" s="1">
        <v>6.0237329999999999E-2</v>
      </c>
      <c r="FQ322" s="1">
        <v>9.0256699999999999</v>
      </c>
      <c r="FR322">
        <v>0.74241760000000001</v>
      </c>
      <c r="FS322">
        <v>18.932320000000001</v>
      </c>
      <c r="FT322" s="1">
        <v>5.9104869999999997E-2</v>
      </c>
      <c r="FU322" s="1">
        <v>8.8877330000000008</v>
      </c>
      <c r="FV322">
        <v>0.73827209999999999</v>
      </c>
      <c r="FW322">
        <v>19.499479999999998</v>
      </c>
      <c r="FX322" s="1">
        <v>5.7567699999999999E-2</v>
      </c>
      <c r="FY322" s="1">
        <v>8.6951730000000005</v>
      </c>
      <c r="FZ322">
        <v>0.73441699999999999</v>
      </c>
      <c r="GA322">
        <v>19.6355</v>
      </c>
      <c r="GB322" s="1">
        <v>5.5082249999999999E-2</v>
      </c>
      <c r="GC322" s="1">
        <v>8.3560770000000009</v>
      </c>
      <c r="GD322">
        <v>0.73098240000000003</v>
      </c>
      <c r="GE322">
        <v>19.317409999999999</v>
      </c>
      <c r="GF322" s="1">
        <v>5.1792489999999997E-2</v>
      </c>
      <c r="GG322" s="1">
        <v>7.8889040000000001</v>
      </c>
      <c r="GH322">
        <v>0.72794930000000002</v>
      </c>
      <c r="GI322">
        <v>18.835180000000001</v>
      </c>
      <c r="GJ322" s="1">
        <v>4.8004360000000003E-2</v>
      </c>
      <c r="GK322" s="1">
        <v>7.3386800000000001</v>
      </c>
      <c r="GL322">
        <v>0.72531369999999995</v>
      </c>
      <c r="GM322">
        <v>18.399799999999999</v>
      </c>
      <c r="GN322" s="1">
        <v>4.3983790000000002E-2</v>
      </c>
      <c r="GO322" s="1">
        <v>6.7462010000000001</v>
      </c>
      <c r="GP322">
        <v>0.72295909999999997</v>
      </c>
      <c r="GQ322">
        <v>18.250260000000001</v>
      </c>
      <c r="GR322" s="1">
        <v>3.9891700000000002E-2</v>
      </c>
      <c r="GS322" s="1">
        <v>6.1364190000000001</v>
      </c>
      <c r="GT322">
        <v>0.72099440000000004</v>
      </c>
      <c r="GU322">
        <v>19.099710000000002</v>
      </c>
      <c r="GV322" s="1">
        <v>3.5792749999999998E-2</v>
      </c>
      <c r="GW322" s="1">
        <v>5.5213039999999998</v>
      </c>
      <c r="GX322">
        <v>0.71928340000000002</v>
      </c>
      <c r="GY322">
        <v>19.951270000000001</v>
      </c>
      <c r="GZ322" s="1">
        <v>3.1762940000000003E-2</v>
      </c>
      <c r="HA322" s="1">
        <v>4.9113350000000002</v>
      </c>
      <c r="HB322">
        <v>0.71772950000000002</v>
      </c>
      <c r="HC322">
        <v>20.859439999999999</v>
      </c>
      <c r="HD322" s="1">
        <v>2.789753E-2</v>
      </c>
      <c r="HE322" s="1">
        <v>4.3228999999999997</v>
      </c>
      <c r="HF322">
        <v>0.71655139999999995</v>
      </c>
      <c r="HG322">
        <v>21.567499999999999</v>
      </c>
      <c r="HH322" s="1">
        <v>2.4328200000000001E-2</v>
      </c>
      <c r="HI322" s="1">
        <v>3.7760069999999999</v>
      </c>
      <c r="HJ322">
        <v>0.71563949999999998</v>
      </c>
      <c r="HK322">
        <v>21.57958</v>
      </c>
      <c r="HL322" s="1">
        <v>2.1152199999999999E-2</v>
      </c>
      <c r="HM322" s="1">
        <v>3.2871329999999999</v>
      </c>
      <c r="HN322">
        <v>0.71498450000000002</v>
      </c>
      <c r="HO322">
        <v>20.991689999999998</v>
      </c>
      <c r="HP322" s="1">
        <v>1.8416689999999999E-2</v>
      </c>
      <c r="HQ322" s="1">
        <v>2.8644129999999999</v>
      </c>
      <c r="HR322">
        <v>0.71453080000000002</v>
      </c>
      <c r="HS322">
        <v>20.345780000000001</v>
      </c>
      <c r="HT322" s="1">
        <v>1.6093670000000001E-2</v>
      </c>
      <c r="HU322" s="1">
        <v>2.5045570000000001</v>
      </c>
      <c r="HV322">
        <v>0.7142695</v>
      </c>
      <c r="HW322">
        <v>19.787140000000001</v>
      </c>
      <c r="HX322" s="1">
        <v>1.409434E-2</v>
      </c>
      <c r="HY322" s="1">
        <v>2.1942879999999998</v>
      </c>
      <c r="HZ322">
        <v>0.7141421</v>
      </c>
      <c r="IA322">
        <v>20.288450000000001</v>
      </c>
      <c r="IB322" s="1">
        <v>1.229268E-2</v>
      </c>
      <c r="IC322" s="1">
        <v>1.9147449999999999</v>
      </c>
      <c r="ID322">
        <v>0.71412739999999997</v>
      </c>
      <c r="IE322">
        <v>21.244289999999999</v>
      </c>
      <c r="IF322" s="1">
        <v>1.0575889999999999E-2</v>
      </c>
      <c r="IG322" s="1">
        <v>1.6482079999999999</v>
      </c>
      <c r="IH322">
        <v>0.71416829999999998</v>
      </c>
      <c r="II322">
        <v>22.212599999999998</v>
      </c>
      <c r="IJ322" s="1">
        <v>8.8924850000000003E-3</v>
      </c>
      <c r="IK322" s="1">
        <v>1.3868069999999999</v>
      </c>
      <c r="IL322">
        <v>0.71426699999999999</v>
      </c>
      <c r="IM322">
        <v>23.005780000000001</v>
      </c>
      <c r="IN322" s="1">
        <v>7.2811159999999998E-3</v>
      </c>
      <c r="IO322" s="1">
        <v>1.136142</v>
      </c>
      <c r="IP322">
        <v>0.71438429999999997</v>
      </c>
      <c r="IQ322">
        <v>22.871549999999999</v>
      </c>
      <c r="IR322" s="1">
        <v>5.8344570000000004E-3</v>
      </c>
      <c r="IS322" s="1">
        <v>0.91063050000000001</v>
      </c>
      <c r="IT322">
        <v>0.71453219999999995</v>
      </c>
      <c r="IU322">
        <v>22.200620000000001</v>
      </c>
      <c r="IV322" s="1">
        <v>4.637955E-3</v>
      </c>
      <c r="IW322" s="1">
        <v>0.72383699999999995</v>
      </c>
      <c r="IX322">
        <v>0.71467460000000005</v>
      </c>
      <c r="IY322">
        <v>21.534300000000002</v>
      </c>
      <c r="IZ322" s="1">
        <v>3.7268190000000001E-3</v>
      </c>
      <c r="JA322" s="1">
        <v>0.58128679999999999</v>
      </c>
      <c r="JB322">
        <v>0.71481099999999997</v>
      </c>
      <c r="JC322">
        <v>21.052990000000001</v>
      </c>
      <c r="JD322" s="1">
        <v>3.0764630000000002E-3</v>
      </c>
      <c r="JE322" s="1">
        <v>0.4793943</v>
      </c>
      <c r="JF322">
        <v>0.71494429999999998</v>
      </c>
      <c r="JG322">
        <v>21.3552</v>
      </c>
      <c r="JH322" s="1">
        <v>2.6274390000000001E-3</v>
      </c>
      <c r="JI322" s="1">
        <v>0.4090473</v>
      </c>
      <c r="JJ322">
        <v>0.71503910000000004</v>
      </c>
      <c r="JK322">
        <v>21.64855</v>
      </c>
      <c r="JL322" s="1">
        <v>2.3154209999999998E-3</v>
      </c>
      <c r="JM322" s="1">
        <v>0.36016690000000001</v>
      </c>
      <c r="JN322">
        <v>0.71512960000000003</v>
      </c>
      <c r="JO322">
        <v>22.12724</v>
      </c>
      <c r="JP322" s="1">
        <v>2.0878730000000001E-3</v>
      </c>
      <c r="JQ322" s="1">
        <v>0.32461060000000003</v>
      </c>
      <c r="JR322">
        <v>0.71518990000000005</v>
      </c>
      <c r="JS322">
        <v>22.081869999999999</v>
      </c>
      <c r="JT322" s="1">
        <v>1.9118749999999999E-3</v>
      </c>
      <c r="JU322" s="1">
        <v>0.29711219999999999</v>
      </c>
      <c r="JV322">
        <v>0.71525870000000003</v>
      </c>
      <c r="JW322">
        <v>21.668340000000001</v>
      </c>
      <c r="JX322" s="1">
        <v>1.768913E-3</v>
      </c>
      <c r="JY322" s="1">
        <v>0.27483200000000002</v>
      </c>
      <c r="JZ322">
        <v>0.71528020000000003</v>
      </c>
      <c r="KA322">
        <v>21.142849999999999</v>
      </c>
      <c r="KB322" s="1">
        <v>1.650643E-3</v>
      </c>
      <c r="KC322" s="1">
        <v>0.25638670000000002</v>
      </c>
      <c r="KD322">
        <v>0.71532739999999995</v>
      </c>
      <c r="KE322">
        <v>20.614280000000001</v>
      </c>
      <c r="KF322" s="1">
        <v>1.5519399999999999E-3</v>
      </c>
      <c r="KG322" s="1">
        <v>0.24100820000000001</v>
      </c>
      <c r="KH322">
        <v>0.71534359999999997</v>
      </c>
      <c r="KI322">
        <v>20.26962</v>
      </c>
      <c r="KJ322" s="1">
        <v>1.4699489999999999E-3</v>
      </c>
      <c r="KK322" s="1">
        <v>0.2282342</v>
      </c>
      <c r="KL322">
        <v>0.71535939999999998</v>
      </c>
      <c r="KM322">
        <v>20.71275</v>
      </c>
      <c r="KN322" s="1">
        <v>1.4024040000000001E-3</v>
      </c>
      <c r="KO322" s="1">
        <v>0.21769720000000001</v>
      </c>
      <c r="KP322">
        <v>0.71536160000000004</v>
      </c>
      <c r="KQ322">
        <v>20.91253</v>
      </c>
      <c r="KR322" s="1">
        <v>1.34742E-3</v>
      </c>
      <c r="KS322" s="1">
        <v>0.2091209</v>
      </c>
      <c r="KT322">
        <v>0.71537260000000003</v>
      </c>
      <c r="KU322">
        <v>21.34684</v>
      </c>
      <c r="KV322" s="1">
        <v>1.302473E-3</v>
      </c>
      <c r="KW322" s="1">
        <v>0.20212640000000001</v>
      </c>
      <c r="KX322">
        <v>0.71538650000000004</v>
      </c>
      <c r="KY322">
        <v>21.625170000000001</v>
      </c>
      <c r="KZ322" s="1">
        <v>1.264217E-3</v>
      </c>
      <c r="LA322" s="1">
        <v>0.19617419999999999</v>
      </c>
      <c r="LB322">
        <v>0.71537759999999995</v>
      </c>
      <c r="LC322">
        <v>21.39405</v>
      </c>
      <c r="LD322" s="1">
        <v>1.228661E-3</v>
      </c>
      <c r="LE322" s="1">
        <v>0.1906582</v>
      </c>
      <c r="LF322">
        <v>0.71537030000000001</v>
      </c>
      <c r="LG322">
        <v>20.810279999999999</v>
      </c>
      <c r="LH322" s="1">
        <v>1.192732E-3</v>
      </c>
      <c r="LI322" s="1">
        <v>0.18507580000000001</v>
      </c>
      <c r="LJ322">
        <v>0.71537439999999997</v>
      </c>
      <c r="LK322">
        <v>20.151700000000002</v>
      </c>
      <c r="LL322" s="1">
        <v>1.154504E-3</v>
      </c>
      <c r="LM322" s="1">
        <v>0.1791683</v>
      </c>
      <c r="LN322">
        <v>0.71538159999999995</v>
      </c>
      <c r="LO322">
        <v>19.798490000000001</v>
      </c>
      <c r="LP322" s="1">
        <v>1.1141320000000001E-3</v>
      </c>
      <c r="LQ322" s="1">
        <v>0.17292589999999999</v>
      </c>
      <c r="LR322">
        <v>0.71538670000000004</v>
      </c>
      <c r="LS322">
        <v>20.583210000000001</v>
      </c>
      <c r="LT322" s="1">
        <v>1.072637E-3</v>
      </c>
      <c r="LU322" s="1">
        <v>0.16648859999999999</v>
      </c>
      <c r="LV322">
        <v>0.71538829999999998</v>
      </c>
      <c r="LW322">
        <v>21.380859999999998</v>
      </c>
      <c r="LX322" s="1">
        <v>1.030864E-3</v>
      </c>
      <c r="LY322" s="1">
        <v>0.16000729999999999</v>
      </c>
      <c r="LZ322">
        <v>0.7153912</v>
      </c>
      <c r="MA322">
        <v>22.27422</v>
      </c>
      <c r="MB322" s="1">
        <v>9.8991709999999991E-4</v>
      </c>
      <c r="MC322" s="1">
        <v>0.15364649999999999</v>
      </c>
      <c r="MD322">
        <v>0.71542090000000003</v>
      </c>
      <c r="ME322">
        <v>23.01512</v>
      </c>
      <c r="MF322" s="1">
        <v>9.502216E-4</v>
      </c>
      <c r="MG322" s="1">
        <v>0.1474838</v>
      </c>
      <c r="MH322">
        <v>0.71542070000000002</v>
      </c>
      <c r="MI322">
        <v>22.845030000000001</v>
      </c>
      <c r="MJ322" s="1">
        <v>9.1213660000000001E-4</v>
      </c>
      <c r="MK322" s="1">
        <v>0.14157259999999999</v>
      </c>
      <c r="ML322">
        <v>0.71543970000000001</v>
      </c>
      <c r="MM322">
        <v>22.082640000000001</v>
      </c>
      <c r="MN322" s="1">
        <v>8.758107E-4</v>
      </c>
      <c r="MO322" s="1">
        <v>0.13592090000000001</v>
      </c>
      <c r="MP322">
        <v>0.71543500000000004</v>
      </c>
      <c r="MQ322">
        <v>21.374110000000002</v>
      </c>
      <c r="MR322" s="1">
        <v>8.4106369999999999E-4</v>
      </c>
      <c r="MS322" s="1">
        <v>0.13053329999999999</v>
      </c>
      <c r="MT322">
        <v>0.71543000000000001</v>
      </c>
      <c r="MU322">
        <v>20.7835</v>
      </c>
      <c r="MV322" s="1">
        <v>8.0798269999999997E-4</v>
      </c>
      <c r="MW322" s="1">
        <v>0.1253967</v>
      </c>
      <c r="MX322">
        <v>0.71541290000000002</v>
      </c>
      <c r="MY322">
        <v>21.353480000000001</v>
      </c>
      <c r="MZ322" s="1">
        <v>7.7637620000000002E-4</v>
      </c>
      <c r="NA322" s="1">
        <v>0.1204891</v>
      </c>
      <c r="NB322">
        <v>0.71538440000000003</v>
      </c>
      <c r="NC322">
        <v>22.18882</v>
      </c>
      <c r="ND322" s="1">
        <v>7.460667E-4</v>
      </c>
      <c r="NE322" s="1">
        <v>0.1157912</v>
      </c>
      <c r="NF322">
        <v>0.71536739999999999</v>
      </c>
      <c r="NG322">
        <v>22.989149999999999</v>
      </c>
      <c r="NH322" s="1">
        <v>7.1712320000000003E-4</v>
      </c>
      <c r="NI322" s="1">
        <v>0.1112995</v>
      </c>
      <c r="NJ322">
        <v>0.71530879999999997</v>
      </c>
      <c r="NK322">
        <v>23.614850000000001</v>
      </c>
      <c r="NL322" s="1">
        <v>6.8952819999999998E-4</v>
      </c>
      <c r="NM322" s="1">
        <v>0.1070152</v>
      </c>
      <c r="NN322">
        <v>0.71522949999999996</v>
      </c>
      <c r="NO322">
        <v>23.343499999999999</v>
      </c>
      <c r="NP322" s="1">
        <v>6.6323390000000003E-4</v>
      </c>
      <c r="NQ322" s="1">
        <v>0.1029327</v>
      </c>
      <c r="NR322">
        <v>0.71513119999999997</v>
      </c>
      <c r="NS322">
        <v>22.691189999999999</v>
      </c>
      <c r="NT322" s="1">
        <v>6.3816389999999995E-4</v>
      </c>
      <c r="NU322" s="1">
        <v>9.9047289999999996E-2</v>
      </c>
      <c r="NV322">
        <v>0.71499389999999996</v>
      </c>
      <c r="NW322">
        <v>22.02018</v>
      </c>
      <c r="NX322" s="1">
        <v>6.1420310000000005E-4</v>
      </c>
      <c r="NY322" s="1">
        <v>9.5336879999999999E-2</v>
      </c>
      <c r="NZ322">
        <v>0.71482679999999998</v>
      </c>
      <c r="OA322">
        <v>21.493829999999999</v>
      </c>
      <c r="OB322" s="1">
        <v>5.9131769999999997E-4</v>
      </c>
      <c r="OC322" s="1">
        <v>9.1797329999999996E-2</v>
      </c>
      <c r="OD322">
        <v>0.71466989999999997</v>
      </c>
      <c r="OE322">
        <v>21.352810000000002</v>
      </c>
      <c r="OF322" s="1">
        <v>5.6953790000000004E-4</v>
      </c>
      <c r="OG322" s="1">
        <v>8.8424000000000003E-2</v>
      </c>
      <c r="OH322">
        <v>0.71447380000000005</v>
      </c>
      <c r="OI322">
        <v>21.88944</v>
      </c>
      <c r="OJ322" s="1">
        <v>5.4873319999999999E-4</v>
      </c>
      <c r="OK322" s="1">
        <v>8.5214319999999996E-2</v>
      </c>
    </row>
    <row r="323" spans="1:401" x14ac:dyDescent="0.35">
      <c r="A323">
        <v>329</v>
      </c>
      <c r="B323" t="s">
        <v>4</v>
      </c>
      <c r="C323" t="s">
        <v>181</v>
      </c>
      <c r="D323" t="s">
        <v>329</v>
      </c>
      <c r="E323">
        <v>364.85169999999999</v>
      </c>
      <c r="F323">
        <v>1.0921719999999999</v>
      </c>
      <c r="G323">
        <v>18.380330000000001</v>
      </c>
      <c r="H323">
        <v>0</v>
      </c>
      <c r="I323">
        <v>0</v>
      </c>
      <c r="J323">
        <v>1.089234</v>
      </c>
      <c r="K323">
        <v>18.086110000000001</v>
      </c>
      <c r="L323">
        <v>0</v>
      </c>
      <c r="M323">
        <v>0</v>
      </c>
      <c r="N323">
        <v>1.086298</v>
      </c>
      <c r="O323">
        <v>18.26221</v>
      </c>
      <c r="P323">
        <v>0</v>
      </c>
      <c r="Q323">
        <v>0</v>
      </c>
      <c r="R323">
        <v>1.0833980000000001</v>
      </c>
      <c r="S323">
        <v>18.276240000000001</v>
      </c>
      <c r="T323">
        <v>0</v>
      </c>
      <c r="U323">
        <v>0</v>
      </c>
      <c r="V323">
        <v>1.0804609999999999</v>
      </c>
      <c r="W323">
        <v>18.663609999999998</v>
      </c>
      <c r="X323">
        <v>0</v>
      </c>
      <c r="Y323">
        <v>0</v>
      </c>
      <c r="Z323">
        <v>1.0774790000000001</v>
      </c>
      <c r="AA323">
        <v>18.595459999999999</v>
      </c>
      <c r="AB323">
        <v>0</v>
      </c>
      <c r="AC323">
        <v>0</v>
      </c>
      <c r="AD323">
        <v>1.074476</v>
      </c>
      <c r="AE323">
        <v>18.5808</v>
      </c>
      <c r="AF323">
        <v>0</v>
      </c>
      <c r="AG323">
        <v>0</v>
      </c>
      <c r="AH323">
        <v>1.071364</v>
      </c>
      <c r="AI323">
        <v>18.4404</v>
      </c>
      <c r="AJ323">
        <v>0</v>
      </c>
      <c r="AK323">
        <v>0</v>
      </c>
      <c r="AL323">
        <v>1.068211</v>
      </c>
      <c r="AM323">
        <v>18.193049999999999</v>
      </c>
      <c r="AN323">
        <v>0</v>
      </c>
      <c r="AO323">
        <v>0</v>
      </c>
      <c r="AP323">
        <v>1.065032</v>
      </c>
      <c r="AQ323">
        <v>17.899039999999999</v>
      </c>
      <c r="AR323">
        <v>0</v>
      </c>
      <c r="AS323">
        <v>0</v>
      </c>
      <c r="AT323">
        <v>1.0618590000000001</v>
      </c>
      <c r="AU323">
        <v>17.985939999999999</v>
      </c>
      <c r="AV323">
        <v>0</v>
      </c>
      <c r="AW323">
        <v>0</v>
      </c>
      <c r="AX323">
        <v>1.0588059999999999</v>
      </c>
      <c r="AY323">
        <v>17.848189999999999</v>
      </c>
      <c r="AZ323">
        <v>0</v>
      </c>
      <c r="BA323">
        <v>0</v>
      </c>
      <c r="BB323">
        <v>1.0556859999999999</v>
      </c>
      <c r="BC323">
        <v>17.876449999999998</v>
      </c>
      <c r="BD323">
        <v>0</v>
      </c>
      <c r="BE323">
        <v>0</v>
      </c>
      <c r="BF323">
        <v>1.052621</v>
      </c>
      <c r="BG323">
        <v>17.91667</v>
      </c>
      <c r="BH323">
        <v>0</v>
      </c>
      <c r="BI323">
        <v>0</v>
      </c>
      <c r="BJ323">
        <v>1.0495509999999999</v>
      </c>
      <c r="BK323">
        <v>17.784669999999998</v>
      </c>
      <c r="BL323">
        <v>0</v>
      </c>
      <c r="BM323">
        <v>0</v>
      </c>
      <c r="BN323">
        <v>1.046327</v>
      </c>
      <c r="BO323">
        <v>17.619109999999999</v>
      </c>
      <c r="BP323">
        <v>0</v>
      </c>
      <c r="BQ323">
        <v>0</v>
      </c>
      <c r="BR323">
        <v>1.0429060000000001</v>
      </c>
      <c r="BS323">
        <v>17.318660000000001</v>
      </c>
      <c r="BT323" s="1">
        <v>1.9965969999999999E-31</v>
      </c>
      <c r="BU323" s="1">
        <v>2.0068390000000001E-29</v>
      </c>
      <c r="BV323">
        <v>1.039461</v>
      </c>
      <c r="BW323">
        <v>17.368919999999999</v>
      </c>
      <c r="BX323" s="1">
        <v>3.3160389999999998E-23</v>
      </c>
      <c r="BY323" s="1">
        <v>3.7067610000000003E-21</v>
      </c>
      <c r="BZ323">
        <v>1.0359449999999999</v>
      </c>
      <c r="CA323">
        <v>17.741910000000001</v>
      </c>
      <c r="CB323" s="1">
        <v>3.5956679999999998E-16</v>
      </c>
      <c r="CC323" s="1">
        <v>3.5804000000000002E-14</v>
      </c>
      <c r="CD323">
        <v>1.032459</v>
      </c>
      <c r="CE323">
        <v>18.261970000000002</v>
      </c>
      <c r="CF323" s="1">
        <v>1.7543409999999999E-11</v>
      </c>
      <c r="CG323" s="1">
        <v>1.9118680000000001E-9</v>
      </c>
      <c r="CH323">
        <v>1.0290319999999999</v>
      </c>
      <c r="CI323">
        <v>18.680620000000001</v>
      </c>
      <c r="CJ323" s="1">
        <v>2.2382249999999998E-8</v>
      </c>
      <c r="CK323" s="1">
        <v>2.518597E-6</v>
      </c>
      <c r="CL323">
        <v>1.025585</v>
      </c>
      <c r="CM323">
        <v>18.67435</v>
      </c>
      <c r="CN323" s="1">
        <v>5.3964009999999999E-6</v>
      </c>
      <c r="CO323" s="1">
        <v>6.2209820000000003E-4</v>
      </c>
      <c r="CP323">
        <v>1.0220549999999999</v>
      </c>
      <c r="CQ323">
        <v>18.449590000000001</v>
      </c>
      <c r="CR323" s="1">
        <v>4.1114729999999999E-4</v>
      </c>
      <c r="CS323" s="1">
        <v>4.8324880000000001E-2</v>
      </c>
      <c r="CT323">
        <v>1.0181800000000001</v>
      </c>
      <c r="CU323">
        <v>18.201039999999999</v>
      </c>
      <c r="CV323" s="1">
        <v>1.2784210000000001E-2</v>
      </c>
      <c r="CW323">
        <v>1.5305280000000001</v>
      </c>
      <c r="CX323">
        <v>1.014257</v>
      </c>
      <c r="CY323">
        <v>17.98809</v>
      </c>
      <c r="CZ323">
        <v>0.1912026</v>
      </c>
      <c r="DA323">
        <v>23.247640000000001</v>
      </c>
      <c r="DB323">
        <v>1.0100260000000001</v>
      </c>
      <c r="DC323">
        <v>18.207270000000001</v>
      </c>
      <c r="DD323">
        <v>1.5407550000000001</v>
      </c>
      <c r="DE323">
        <v>190.07820000000001</v>
      </c>
      <c r="DF323">
        <v>1.005352</v>
      </c>
      <c r="DG323">
        <v>18.590389999999999</v>
      </c>
      <c r="DH323">
        <v>7.3054790000000001</v>
      </c>
      <c r="DI323">
        <v>913.78369999999995</v>
      </c>
      <c r="DJ323">
        <v>0.99997100000000005</v>
      </c>
      <c r="DK323">
        <v>18.82001</v>
      </c>
      <c r="DL323">
        <v>21.876919999999998</v>
      </c>
      <c r="DM323">
        <v>2772.5920000000001</v>
      </c>
      <c r="DN323">
        <v>0.99394550000000004</v>
      </c>
      <c r="DO323">
        <v>18.974250000000001</v>
      </c>
      <c r="DP323">
        <v>43.892980000000001</v>
      </c>
      <c r="DQ323">
        <v>5633.6090000000004</v>
      </c>
      <c r="DR323">
        <v>0.98724310000000004</v>
      </c>
      <c r="DS323">
        <v>18.740490000000001</v>
      </c>
      <c r="DT323">
        <v>62.11007</v>
      </c>
      <c r="DU323">
        <v>8070.1880000000001</v>
      </c>
      <c r="DV323">
        <v>0.97986240000000002</v>
      </c>
      <c r="DW323">
        <v>18.368790000000001</v>
      </c>
      <c r="DX323">
        <v>64.834810000000004</v>
      </c>
      <c r="DY323">
        <v>8528.4290000000001</v>
      </c>
      <c r="DZ323">
        <v>0.97234419999999999</v>
      </c>
      <c r="EA323">
        <v>18.039280000000002</v>
      </c>
      <c r="EB323">
        <v>51.963970000000003</v>
      </c>
      <c r="EC323">
        <v>6915.4690000000001</v>
      </c>
      <c r="ED323">
        <v>0.96450210000000003</v>
      </c>
      <c r="EE323">
        <v>17.79383</v>
      </c>
      <c r="EF323">
        <v>33.12153</v>
      </c>
      <c r="EG323">
        <v>4456.7290000000003</v>
      </c>
      <c r="EH323">
        <v>0.95649669999999998</v>
      </c>
      <c r="EI323">
        <v>17.989840000000001</v>
      </c>
      <c r="EJ323">
        <v>17.324310000000001</v>
      </c>
      <c r="EK323">
        <v>2356.2530000000002</v>
      </c>
      <c r="EL323">
        <v>0.94788170000000005</v>
      </c>
      <c r="EM323">
        <v>18.41123</v>
      </c>
      <c r="EN323">
        <v>7.6587339999999999</v>
      </c>
      <c r="EO323">
        <v>1052.866</v>
      </c>
      <c r="EP323">
        <v>0.93946390000000002</v>
      </c>
      <c r="EQ323">
        <v>18.856670000000001</v>
      </c>
      <c r="ER323">
        <v>2.952731</v>
      </c>
      <c r="ES323">
        <v>409.80149999999998</v>
      </c>
      <c r="ET323">
        <v>0.93170759999999997</v>
      </c>
      <c r="EU323">
        <v>19.107620000000001</v>
      </c>
      <c r="EV323">
        <v>1.0335559999999999</v>
      </c>
      <c r="EW323">
        <v>144.495</v>
      </c>
      <c r="EX323">
        <v>0.92341640000000003</v>
      </c>
      <c r="EY323">
        <v>18.848870000000002</v>
      </c>
      <c r="EZ323" s="1">
        <v>0.35494540000000002</v>
      </c>
      <c r="FA323">
        <v>49.852049999999998</v>
      </c>
      <c r="FB323">
        <v>0.91560059999999999</v>
      </c>
      <c r="FC323">
        <v>18.343399999999999</v>
      </c>
      <c r="FD323" s="1">
        <v>0.14118159999999999</v>
      </c>
      <c r="FE323">
        <v>19.77383</v>
      </c>
      <c r="FF323">
        <v>0.9079642</v>
      </c>
      <c r="FG323">
        <v>17.847639999999998</v>
      </c>
      <c r="FH323" s="1">
        <v>7.9909720000000004E-2</v>
      </c>
      <c r="FI323">
        <v>11.101990000000001</v>
      </c>
      <c r="FJ323">
        <v>0.9004375</v>
      </c>
      <c r="FK323">
        <v>17.618369999999999</v>
      </c>
      <c r="FL323" s="1">
        <v>6.3975950000000004E-2</v>
      </c>
      <c r="FM323" s="1">
        <v>8.8536319999999993</v>
      </c>
      <c r="FN323">
        <v>0.89324210000000004</v>
      </c>
      <c r="FO323">
        <v>18.30011</v>
      </c>
      <c r="FP323" s="1">
        <v>6.0311539999999997E-2</v>
      </c>
      <c r="FQ323" s="1">
        <v>8.3581959999999995</v>
      </c>
      <c r="FR323">
        <v>0.88613589999999998</v>
      </c>
      <c r="FS323">
        <v>18.927579999999999</v>
      </c>
      <c r="FT323" s="1">
        <v>5.9148609999999997E-2</v>
      </c>
      <c r="FU323" s="1">
        <v>8.2304569999999995</v>
      </c>
      <c r="FV323">
        <v>0.87903370000000003</v>
      </c>
      <c r="FW323">
        <v>19.494630000000001</v>
      </c>
      <c r="FX323" s="1">
        <v>5.765286E-2</v>
      </c>
      <c r="FY323" s="1">
        <v>8.0642790000000009</v>
      </c>
      <c r="FZ323">
        <v>0.87240530000000005</v>
      </c>
      <c r="GA323">
        <v>19.64575</v>
      </c>
      <c r="GB323" s="1">
        <v>5.5217580000000002E-2</v>
      </c>
      <c r="GC323" s="1">
        <v>7.7638670000000003</v>
      </c>
      <c r="GD323">
        <v>0.86629049999999996</v>
      </c>
      <c r="GE323">
        <v>19.333490000000001</v>
      </c>
      <c r="GF323" s="1">
        <v>5.1965499999999998E-2</v>
      </c>
      <c r="GG323" s="1">
        <v>7.342403</v>
      </c>
      <c r="GH323">
        <v>0.86078270000000001</v>
      </c>
      <c r="GI323">
        <v>18.847719999999999</v>
      </c>
      <c r="GJ323" s="1">
        <v>4.819959E-2</v>
      </c>
      <c r="GK323" s="1">
        <v>6.8406019999999996</v>
      </c>
      <c r="GL323">
        <v>0.85593240000000004</v>
      </c>
      <c r="GM323">
        <v>18.408439999999999</v>
      </c>
      <c r="GN323" s="1">
        <v>4.4189730000000003E-2</v>
      </c>
      <c r="GO323" s="1">
        <v>6.2964000000000002</v>
      </c>
      <c r="GP323">
        <v>0.85164850000000003</v>
      </c>
      <c r="GQ323">
        <v>18.246420000000001</v>
      </c>
      <c r="GR323" s="1">
        <v>4.0102079999999998E-2</v>
      </c>
      <c r="GS323" s="1">
        <v>5.73421</v>
      </c>
      <c r="GT323">
        <v>0.84800120000000001</v>
      </c>
      <c r="GU323">
        <v>19.08783</v>
      </c>
      <c r="GV323" s="1">
        <v>3.6004290000000001E-2</v>
      </c>
      <c r="GW323" s="1">
        <v>5.1656420000000001</v>
      </c>
      <c r="GX323">
        <v>0.84495189999999998</v>
      </c>
      <c r="GY323">
        <v>19.939309999999999</v>
      </c>
      <c r="GZ323" s="1">
        <v>3.1970989999999998E-2</v>
      </c>
      <c r="HA323" s="1">
        <v>4.599844</v>
      </c>
      <c r="HB323">
        <v>0.842503</v>
      </c>
      <c r="HC323">
        <v>20.844429999999999</v>
      </c>
      <c r="HD323" s="1">
        <v>2.8095769999999999E-2</v>
      </c>
      <c r="HE323" s="1">
        <v>4.0518749999999999</v>
      </c>
      <c r="HF323">
        <v>0.84058370000000004</v>
      </c>
      <c r="HG323">
        <v>21.56973</v>
      </c>
      <c r="HH323" s="1">
        <v>2.4509429999999999E-2</v>
      </c>
      <c r="HI323" s="1">
        <v>3.5411899999999998</v>
      </c>
      <c r="HJ323">
        <v>0.83912640000000005</v>
      </c>
      <c r="HK323">
        <v>21.59872</v>
      </c>
      <c r="HL323" s="1">
        <v>2.1311759999999999E-2</v>
      </c>
      <c r="HM323" s="1">
        <v>3.0833539999999999</v>
      </c>
      <c r="HN323">
        <v>0.83803989999999995</v>
      </c>
      <c r="HO323">
        <v>21.00995</v>
      </c>
      <c r="HP323" s="1">
        <v>1.855337E-2</v>
      </c>
      <c r="HQ323" s="1">
        <v>2.6866970000000001</v>
      </c>
      <c r="HR323">
        <v>0.83728720000000001</v>
      </c>
      <c r="HS323">
        <v>20.36835</v>
      </c>
      <c r="HT323" s="1">
        <v>1.621007E-2</v>
      </c>
      <c r="HU323" s="1">
        <v>2.3487710000000002</v>
      </c>
      <c r="HV323">
        <v>0.83682840000000003</v>
      </c>
      <c r="HW323">
        <v>19.800920000000001</v>
      </c>
      <c r="HX323" s="1">
        <v>1.419629E-2</v>
      </c>
      <c r="HY323" s="1">
        <v>2.057877</v>
      </c>
      <c r="HZ323">
        <v>0.83659419999999995</v>
      </c>
      <c r="IA323">
        <v>20.283529999999999</v>
      </c>
      <c r="IB323" s="1">
        <v>1.2386980000000001E-2</v>
      </c>
      <c r="IC323" s="1">
        <v>1.796594</v>
      </c>
      <c r="ID323">
        <v>0.83649419999999997</v>
      </c>
      <c r="IE323">
        <v>21.234120000000001</v>
      </c>
      <c r="IF323" s="1">
        <v>1.066756E-2</v>
      </c>
      <c r="IG323" s="1">
        <v>1.5483009999999999</v>
      </c>
      <c r="IH323">
        <v>0.83653860000000002</v>
      </c>
      <c r="II323">
        <v>22.201239999999999</v>
      </c>
      <c r="IJ323" s="1">
        <v>8.9822770000000003E-3</v>
      </c>
      <c r="IK323" s="1">
        <v>1.30487</v>
      </c>
      <c r="IL323">
        <v>0.83664970000000005</v>
      </c>
      <c r="IM323">
        <v>23.006139999999998</v>
      </c>
      <c r="IN323" s="1">
        <v>7.365244E-3</v>
      </c>
      <c r="IO323" s="1">
        <v>1.0708</v>
      </c>
      <c r="IP323">
        <v>0.83682210000000001</v>
      </c>
      <c r="IQ323">
        <v>22.896719999999998</v>
      </c>
      <c r="IR323" s="1">
        <v>5.9074929999999998E-3</v>
      </c>
      <c r="IS323" s="1">
        <v>0.85922069999999995</v>
      </c>
      <c r="IT323">
        <v>0.83702160000000003</v>
      </c>
      <c r="IU323">
        <v>22.224489999999999</v>
      </c>
      <c r="IV323" s="1">
        <v>4.6962080000000003E-3</v>
      </c>
      <c r="IW323" s="1">
        <v>0.68303250000000004</v>
      </c>
      <c r="IX323">
        <v>0.83722280000000004</v>
      </c>
      <c r="IY323">
        <v>21.56119</v>
      </c>
      <c r="IZ323" s="1">
        <v>3.7698179999999999E-3</v>
      </c>
      <c r="JA323" s="1">
        <v>0.54789209999999999</v>
      </c>
      <c r="JB323">
        <v>0.83741049999999995</v>
      </c>
      <c r="JC323">
        <v>21.066140000000001</v>
      </c>
      <c r="JD323" s="1">
        <v>3.1065139999999999E-3</v>
      </c>
      <c r="JE323" s="1">
        <v>0.45094659999999998</v>
      </c>
      <c r="JF323">
        <v>0.83760630000000003</v>
      </c>
      <c r="JG323">
        <v>21.349360000000001</v>
      </c>
      <c r="JH323" s="1">
        <v>2.6481120000000002E-3</v>
      </c>
      <c r="JI323" s="1">
        <v>0.38393559999999999</v>
      </c>
      <c r="JJ323">
        <v>0.83774530000000003</v>
      </c>
      <c r="JK323">
        <v>21.64601</v>
      </c>
      <c r="JL323" s="1">
        <v>2.330015E-3</v>
      </c>
      <c r="JM323" s="1">
        <v>0.3374355</v>
      </c>
      <c r="JN323">
        <v>0.83788039999999997</v>
      </c>
      <c r="JO323">
        <v>22.119009999999999</v>
      </c>
      <c r="JP323" s="1">
        <v>2.098787E-3</v>
      </c>
      <c r="JQ323" s="1">
        <v>0.3037396</v>
      </c>
      <c r="JR323">
        <v>0.83797650000000001</v>
      </c>
      <c r="JS323">
        <v>22.09271</v>
      </c>
      <c r="JT323" s="1">
        <v>1.920527E-3</v>
      </c>
      <c r="JU323" s="1">
        <v>0.27777980000000002</v>
      </c>
      <c r="JV323">
        <v>0.83807350000000003</v>
      </c>
      <c r="JW323">
        <v>21.682839999999999</v>
      </c>
      <c r="JX323" s="1">
        <v>1.7760149999999999E-3</v>
      </c>
      <c r="JY323" s="1">
        <v>0.25679669999999999</v>
      </c>
      <c r="JZ323">
        <v>0.83814259999999996</v>
      </c>
      <c r="KA323">
        <v>21.162780000000001</v>
      </c>
      <c r="KB323" s="1">
        <v>1.6565460000000001E-3</v>
      </c>
      <c r="KC323" s="1">
        <v>0.2394384</v>
      </c>
      <c r="KD323">
        <v>0.83818599999999999</v>
      </c>
      <c r="KE323">
        <v>20.6313</v>
      </c>
      <c r="KF323" s="1">
        <v>1.55686E-3</v>
      </c>
      <c r="KG323" s="1">
        <v>0.22497049999999999</v>
      </c>
      <c r="KH323">
        <v>0.83823840000000005</v>
      </c>
      <c r="KI323">
        <v>20.275130000000001</v>
      </c>
      <c r="KJ323" s="1">
        <v>1.4740269999999999E-3</v>
      </c>
      <c r="KK323" s="1">
        <v>0.2129489</v>
      </c>
      <c r="KL323">
        <v>0.83826520000000004</v>
      </c>
      <c r="KM323">
        <v>20.70486</v>
      </c>
      <c r="KN323" s="1">
        <v>1.4057539999999999E-3</v>
      </c>
      <c r="KO323" s="1">
        <v>0.2030266</v>
      </c>
      <c r="KP323">
        <v>0.83827499999999999</v>
      </c>
      <c r="KQ323">
        <v>20.91198</v>
      </c>
      <c r="KR323" s="1">
        <v>1.350132E-3</v>
      </c>
      <c r="KS323" s="1">
        <v>0.19494320000000001</v>
      </c>
      <c r="KT323">
        <v>0.83828979999999997</v>
      </c>
      <c r="KU323">
        <v>21.333100000000002</v>
      </c>
      <c r="KV323" s="1">
        <v>1.304714E-3</v>
      </c>
      <c r="KW323" s="1">
        <v>0.18835840000000001</v>
      </c>
      <c r="KX323">
        <v>0.83828510000000001</v>
      </c>
      <c r="KY323">
        <v>21.63411</v>
      </c>
      <c r="KZ323" s="1">
        <v>1.2661809999999999E-3</v>
      </c>
      <c r="LA323" s="1">
        <v>0.18277479999999999</v>
      </c>
      <c r="LB323">
        <v>0.83828159999999996</v>
      </c>
      <c r="LC323">
        <v>21.41253</v>
      </c>
      <c r="LD323" s="1">
        <v>1.2305630000000001E-3</v>
      </c>
      <c r="LE323" s="1">
        <v>0.17763319999999999</v>
      </c>
      <c r="LF323">
        <v>0.83829500000000001</v>
      </c>
      <c r="LG323">
        <v>20.829940000000001</v>
      </c>
      <c r="LH323" s="1">
        <v>1.194704E-3</v>
      </c>
      <c r="LI323" s="1">
        <v>0.1724501</v>
      </c>
      <c r="LJ323">
        <v>0.83830590000000005</v>
      </c>
      <c r="LK323">
        <v>20.175160000000002</v>
      </c>
      <c r="LL323" s="1">
        <v>1.1566059999999999E-3</v>
      </c>
      <c r="LM323" s="1">
        <v>0.16697690000000001</v>
      </c>
      <c r="LN323">
        <v>0.83830709999999997</v>
      </c>
      <c r="LO323">
        <v>19.807449999999999</v>
      </c>
      <c r="LP323" s="1">
        <v>1.1163309999999999E-3</v>
      </c>
      <c r="LQ323" s="1">
        <v>0.161189</v>
      </c>
      <c r="LR323">
        <v>0.83831730000000004</v>
      </c>
      <c r="LS323">
        <v>20.578970000000002</v>
      </c>
      <c r="LT323" s="1">
        <v>1.0748890000000001E-3</v>
      </c>
      <c r="LU323" s="1">
        <v>0.1552104</v>
      </c>
      <c r="LV323">
        <v>0.83834240000000004</v>
      </c>
      <c r="LW323">
        <v>21.374490000000002</v>
      </c>
      <c r="LX323" s="1">
        <v>1.033099E-3</v>
      </c>
      <c r="LY323" s="1">
        <v>0.14918020000000001</v>
      </c>
      <c r="LZ323">
        <v>0.83834299999999995</v>
      </c>
      <c r="MA323">
        <v>22.259689999999999</v>
      </c>
      <c r="MB323" s="1">
        <v>9.9209350000000005E-4</v>
      </c>
      <c r="MC323" s="1">
        <v>0.1432553</v>
      </c>
      <c r="MD323">
        <v>0.83833139999999995</v>
      </c>
      <c r="ME323">
        <v>23.025549999999999</v>
      </c>
      <c r="MF323" s="1">
        <v>9.5232469999999997E-4</v>
      </c>
      <c r="MG323" s="1">
        <v>0.137514</v>
      </c>
      <c r="MH323">
        <v>0.83835590000000004</v>
      </c>
      <c r="MI323">
        <v>22.873460000000001</v>
      </c>
      <c r="MJ323" s="1">
        <v>9.1415059999999995E-4</v>
      </c>
      <c r="MK323" s="1">
        <v>0.13200110000000001</v>
      </c>
      <c r="ML323">
        <v>0.83834960000000003</v>
      </c>
      <c r="MM323">
        <v>22.105229999999999</v>
      </c>
      <c r="MN323" s="1">
        <v>8.7773310000000004E-4</v>
      </c>
      <c r="MO323" s="1">
        <v>0.12673039999999999</v>
      </c>
      <c r="MP323">
        <v>0.838364</v>
      </c>
      <c r="MQ323">
        <v>21.405290000000001</v>
      </c>
      <c r="MR323" s="1">
        <v>8.4289170000000004E-4</v>
      </c>
      <c r="MS323" s="1">
        <v>0.1217043</v>
      </c>
      <c r="MT323">
        <v>0.83836379999999999</v>
      </c>
      <c r="MU323">
        <v>20.800660000000001</v>
      </c>
      <c r="MV323" s="1">
        <v>8.0973459999999998E-4</v>
      </c>
      <c r="MW323" s="1">
        <v>0.1169138</v>
      </c>
      <c r="MX323">
        <v>0.83831389999999995</v>
      </c>
      <c r="MY323">
        <v>21.353950000000001</v>
      </c>
      <c r="MZ323" s="1">
        <v>7.7804559999999998E-4</v>
      </c>
      <c r="NA323" s="1">
        <v>0.1123344</v>
      </c>
      <c r="NB323">
        <v>0.83830329999999997</v>
      </c>
      <c r="NC323">
        <v>22.183710000000001</v>
      </c>
      <c r="ND323" s="1">
        <v>7.4766440000000002E-4</v>
      </c>
      <c r="NE323" s="1">
        <v>0.1079532</v>
      </c>
      <c r="NF323">
        <v>0.838252</v>
      </c>
      <c r="NG323">
        <v>22.9817</v>
      </c>
      <c r="NH323" s="1">
        <v>7.1864889999999999E-4</v>
      </c>
      <c r="NI323" s="1">
        <v>0.1037652</v>
      </c>
      <c r="NJ323">
        <v>0.83817600000000003</v>
      </c>
      <c r="NK323">
        <v>23.62256</v>
      </c>
      <c r="NL323" s="1">
        <v>6.9098559999999996E-4</v>
      </c>
      <c r="NM323" s="1">
        <v>9.9769319999999995E-2</v>
      </c>
      <c r="NN323">
        <v>0.8380881</v>
      </c>
      <c r="NO323">
        <v>23.369150000000001</v>
      </c>
      <c r="NP323" s="1">
        <v>6.6461880000000001E-4</v>
      </c>
      <c r="NQ323" s="1">
        <v>9.5959630000000004E-2</v>
      </c>
      <c r="NR323">
        <v>0.83792670000000002</v>
      </c>
      <c r="NS323">
        <v>22.71247</v>
      </c>
      <c r="NT323" s="1">
        <v>6.3948469999999997E-4</v>
      </c>
      <c r="NU323" s="1">
        <v>9.2336950000000001E-2</v>
      </c>
      <c r="NV323">
        <v>0.83774289999999996</v>
      </c>
      <c r="NW323">
        <v>22.047219999999999</v>
      </c>
      <c r="NX323" s="1">
        <v>6.1546240000000002E-4</v>
      </c>
      <c r="NY323" s="1">
        <v>8.8875919999999997E-2</v>
      </c>
      <c r="NZ323">
        <v>0.83751679999999995</v>
      </c>
      <c r="OA323">
        <v>21.512370000000001</v>
      </c>
      <c r="OB323" s="1">
        <v>5.9251789999999996E-4</v>
      </c>
      <c r="OC323" s="1">
        <v>8.5574250000000004E-2</v>
      </c>
      <c r="OD323">
        <v>0.83727039999999997</v>
      </c>
      <c r="OE323">
        <v>21.356249999999999</v>
      </c>
      <c r="OF323" s="1">
        <v>5.7068519999999999E-4</v>
      </c>
      <c r="OG323" s="1">
        <v>8.2429569999999994E-2</v>
      </c>
      <c r="OH323">
        <v>0.83699190000000001</v>
      </c>
      <c r="OI323">
        <v>21.886559999999999</v>
      </c>
      <c r="OJ323" s="1">
        <v>5.4982550000000005E-4</v>
      </c>
      <c r="OK323" s="1">
        <v>7.9435909999999998E-2</v>
      </c>
    </row>
    <row r="324" spans="1:401" x14ac:dyDescent="0.35">
      <c r="A324">
        <v>330</v>
      </c>
      <c r="B324" t="s">
        <v>4</v>
      </c>
      <c r="C324" t="s">
        <v>181</v>
      </c>
      <c r="D324" t="s">
        <v>330</v>
      </c>
      <c r="E324">
        <v>836.55409999999995</v>
      </c>
      <c r="F324">
        <v>0.76587950000000005</v>
      </c>
      <c r="G324">
        <v>18.399750000000001</v>
      </c>
      <c r="H324">
        <v>0</v>
      </c>
      <c r="I324">
        <v>0</v>
      </c>
      <c r="J324">
        <v>0.76388670000000003</v>
      </c>
      <c r="K324">
        <v>18.100560000000002</v>
      </c>
      <c r="L324">
        <v>0</v>
      </c>
      <c r="M324">
        <v>0</v>
      </c>
      <c r="N324">
        <v>0.76188290000000003</v>
      </c>
      <c r="O324">
        <v>18.27674</v>
      </c>
      <c r="P324">
        <v>0</v>
      </c>
      <c r="Q324">
        <v>0</v>
      </c>
      <c r="R324">
        <v>0.75992029999999999</v>
      </c>
      <c r="S324">
        <v>18.2803</v>
      </c>
      <c r="T324">
        <v>0</v>
      </c>
      <c r="U324">
        <v>0</v>
      </c>
      <c r="V324">
        <v>0.75791600000000003</v>
      </c>
      <c r="W324">
        <v>18.66489</v>
      </c>
      <c r="X324">
        <v>0</v>
      </c>
      <c r="Y324">
        <v>0</v>
      </c>
      <c r="Z324">
        <v>0.75589620000000002</v>
      </c>
      <c r="AA324">
        <v>18.59665</v>
      </c>
      <c r="AB324">
        <v>0</v>
      </c>
      <c r="AC324">
        <v>0</v>
      </c>
      <c r="AD324">
        <v>0.75386180000000003</v>
      </c>
      <c r="AE324">
        <v>18.579090000000001</v>
      </c>
      <c r="AF324">
        <v>0</v>
      </c>
      <c r="AG324">
        <v>0</v>
      </c>
      <c r="AH324">
        <v>0.75175590000000003</v>
      </c>
      <c r="AI324">
        <v>18.448599999999999</v>
      </c>
      <c r="AJ324">
        <v>0</v>
      </c>
      <c r="AK324">
        <v>0</v>
      </c>
      <c r="AL324">
        <v>0.74960510000000002</v>
      </c>
      <c r="AM324">
        <v>18.20655</v>
      </c>
      <c r="AN324">
        <v>0</v>
      </c>
      <c r="AO324">
        <v>0</v>
      </c>
      <c r="AP324">
        <v>0.74745209999999995</v>
      </c>
      <c r="AQ324">
        <v>17.91958</v>
      </c>
      <c r="AR324">
        <v>0</v>
      </c>
      <c r="AS324">
        <v>0</v>
      </c>
      <c r="AT324">
        <v>0.74530879999999999</v>
      </c>
      <c r="AU324">
        <v>18.00881</v>
      </c>
      <c r="AV324">
        <v>0</v>
      </c>
      <c r="AW324">
        <v>0</v>
      </c>
      <c r="AX324">
        <v>0.74326939999999997</v>
      </c>
      <c r="AY324">
        <v>17.863050000000001</v>
      </c>
      <c r="AZ324">
        <v>0</v>
      </c>
      <c r="BA324">
        <v>0</v>
      </c>
      <c r="BB324">
        <v>0.74116309999999996</v>
      </c>
      <c r="BC324">
        <v>17.878879999999999</v>
      </c>
      <c r="BD324">
        <v>0</v>
      </c>
      <c r="BE324">
        <v>0</v>
      </c>
      <c r="BF324">
        <v>0.73910399999999998</v>
      </c>
      <c r="BG324">
        <v>17.922910000000002</v>
      </c>
      <c r="BH324">
        <v>0</v>
      </c>
      <c r="BI324">
        <v>0</v>
      </c>
      <c r="BJ324">
        <v>0.73697520000000005</v>
      </c>
      <c r="BK324">
        <v>17.78171</v>
      </c>
      <c r="BL324">
        <v>0</v>
      </c>
      <c r="BM324">
        <v>0</v>
      </c>
      <c r="BN324">
        <v>0.73479450000000002</v>
      </c>
      <c r="BO324">
        <v>17.624549999999999</v>
      </c>
      <c r="BP324">
        <v>0</v>
      </c>
      <c r="BQ324">
        <v>0</v>
      </c>
      <c r="BR324">
        <v>0.73261920000000003</v>
      </c>
      <c r="BS324">
        <v>17.330390000000001</v>
      </c>
      <c r="BT324" s="1">
        <v>6.5739920000000003E-32</v>
      </c>
      <c r="BU324" s="1">
        <v>1.6947840000000001E-29</v>
      </c>
      <c r="BV324">
        <v>0.73042989999999997</v>
      </c>
      <c r="BW324">
        <v>17.38429</v>
      </c>
      <c r="BX324" s="1">
        <v>2.5476099999999999E-23</v>
      </c>
      <c r="BY324" s="1">
        <v>6.3192879999999997E-21</v>
      </c>
      <c r="BZ324">
        <v>0.72820530000000006</v>
      </c>
      <c r="CA324">
        <v>17.753029999999999</v>
      </c>
      <c r="CB324" s="1">
        <v>1.8899550000000001E-16</v>
      </c>
      <c r="CC324" s="1">
        <v>4.0555449999999998E-14</v>
      </c>
      <c r="CD324">
        <v>0.72598130000000005</v>
      </c>
      <c r="CE324">
        <v>18.272919999999999</v>
      </c>
      <c r="CF324" s="1">
        <v>1.2345E-11</v>
      </c>
      <c r="CG324" s="1">
        <v>3.006407E-9</v>
      </c>
      <c r="CH324">
        <v>0.72382559999999996</v>
      </c>
      <c r="CI324">
        <v>18.68524</v>
      </c>
      <c r="CJ324" s="1">
        <v>1.7082990000000002E-8</v>
      </c>
      <c r="CK324" s="1">
        <v>4.374913E-6</v>
      </c>
      <c r="CL324">
        <v>0.72164110000000004</v>
      </c>
      <c r="CM324">
        <v>18.67952</v>
      </c>
      <c r="CN324" s="1">
        <v>4.3424280000000001E-6</v>
      </c>
      <c r="CO324" s="1">
        <v>1.1552330000000001E-3</v>
      </c>
      <c r="CP324">
        <v>0.71940300000000001</v>
      </c>
      <c r="CQ324">
        <v>18.452770000000001</v>
      </c>
      <c r="CR324" s="1">
        <v>3.445616E-4</v>
      </c>
      <c r="CS324">
        <v>9.4549549999999996E-2</v>
      </c>
      <c r="CT324">
        <v>0.71696439999999995</v>
      </c>
      <c r="CU324">
        <v>18.20898</v>
      </c>
      <c r="CV324" s="1">
        <v>1.108025E-2</v>
      </c>
      <c r="CW324">
        <v>3.12846</v>
      </c>
      <c r="CX324">
        <v>0.71445440000000004</v>
      </c>
      <c r="CY324">
        <v>17.996110000000002</v>
      </c>
      <c r="CZ324">
        <v>0.1705845</v>
      </c>
      <c r="DA324">
        <v>49.35736</v>
      </c>
      <c r="DB324">
        <v>0.71177069999999998</v>
      </c>
      <c r="DC324">
        <v>18.221119999999999</v>
      </c>
      <c r="DD324">
        <v>1.4100299999999999</v>
      </c>
      <c r="DE324">
        <v>417.28370000000001</v>
      </c>
      <c r="DF324">
        <v>0.70879599999999998</v>
      </c>
      <c r="DG324">
        <v>18.61082</v>
      </c>
      <c r="DH324">
        <v>6.8386810000000002</v>
      </c>
      <c r="DI324">
        <v>2066.8139999999999</v>
      </c>
      <c r="DJ324">
        <v>0.70537720000000004</v>
      </c>
      <c r="DK324">
        <v>18.838010000000001</v>
      </c>
      <c r="DL324">
        <v>20.898849999999999</v>
      </c>
      <c r="DM324">
        <v>6440.7120000000004</v>
      </c>
      <c r="DN324">
        <v>0.7015226</v>
      </c>
      <c r="DO324">
        <v>18.992830000000001</v>
      </c>
      <c r="DP324">
        <v>42.703510000000001</v>
      </c>
      <c r="DQ324">
        <v>13403.57</v>
      </c>
      <c r="DR324">
        <v>0.69718840000000004</v>
      </c>
      <c r="DS324">
        <v>18.75902</v>
      </c>
      <c r="DT324">
        <v>61.428660000000001</v>
      </c>
      <c r="DU324">
        <v>19615.52</v>
      </c>
      <c r="DV324">
        <v>0.69247570000000003</v>
      </c>
      <c r="DW324">
        <v>18.376470000000001</v>
      </c>
      <c r="DX324">
        <v>65.080830000000006</v>
      </c>
      <c r="DY324">
        <v>21128.66</v>
      </c>
      <c r="DZ324">
        <v>0.68771559999999998</v>
      </c>
      <c r="EA324">
        <v>18.044689999999999</v>
      </c>
      <c r="EB324">
        <v>52.864089999999997</v>
      </c>
      <c r="EC324">
        <v>17424.27</v>
      </c>
      <c r="ED324">
        <v>0.68273720000000004</v>
      </c>
      <c r="EE324">
        <v>17.7959</v>
      </c>
      <c r="EF324">
        <v>34.101480000000002</v>
      </c>
      <c r="EG324">
        <v>11397.6</v>
      </c>
      <c r="EH324">
        <v>0.67760220000000004</v>
      </c>
      <c r="EI324">
        <v>17.98828</v>
      </c>
      <c r="EJ324">
        <v>18.029229999999998</v>
      </c>
      <c r="EK324">
        <v>6105.2510000000002</v>
      </c>
      <c r="EL324">
        <v>0.67212959999999999</v>
      </c>
      <c r="EM324">
        <v>18.41377</v>
      </c>
      <c r="EN324">
        <v>8.0457180000000008</v>
      </c>
      <c r="EO324">
        <v>2758.6770000000001</v>
      </c>
      <c r="EP324">
        <v>0.66679469999999996</v>
      </c>
      <c r="EQ324">
        <v>18.86506</v>
      </c>
      <c r="ER324">
        <v>3.1262829999999999</v>
      </c>
      <c r="ES324">
        <v>1083.489</v>
      </c>
      <c r="ET324">
        <v>0.66197539999999999</v>
      </c>
      <c r="EU324">
        <v>19.124379999999999</v>
      </c>
      <c r="EV324">
        <v>1.0998000000000001</v>
      </c>
      <c r="EW324">
        <v>384.37290000000002</v>
      </c>
      <c r="EX324">
        <v>0.65678599999999998</v>
      </c>
      <c r="EY324">
        <v>18.868169999999999</v>
      </c>
      <c r="EZ324" s="1">
        <v>0.3771525</v>
      </c>
      <c r="FA324">
        <v>132.32169999999999</v>
      </c>
      <c r="FB324">
        <v>0.6519374</v>
      </c>
      <c r="FC324">
        <v>18.36092</v>
      </c>
      <c r="FD324" s="1">
        <v>0.1478834</v>
      </c>
      <c r="FE324">
        <v>51.502780000000001</v>
      </c>
      <c r="FF324">
        <v>0.64720999999999995</v>
      </c>
      <c r="FG324">
        <v>17.86016</v>
      </c>
      <c r="FH324" s="1">
        <v>8.1744639999999993E-2</v>
      </c>
      <c r="FI324">
        <v>28.00487</v>
      </c>
      <c r="FJ324">
        <v>0.64253550000000004</v>
      </c>
      <c r="FK324">
        <v>17.614260000000002</v>
      </c>
      <c r="FL324" s="1">
        <v>6.440999E-2</v>
      </c>
      <c r="FM324" s="1">
        <v>21.837589999999999</v>
      </c>
      <c r="FN324">
        <v>0.63809629999999995</v>
      </c>
      <c r="FO324">
        <v>18.288979999999999</v>
      </c>
      <c r="FP324" s="1">
        <v>6.0393540000000002E-2</v>
      </c>
      <c r="FQ324" s="1">
        <v>20.445460000000001</v>
      </c>
      <c r="FR324">
        <v>0.63372209999999995</v>
      </c>
      <c r="FS324">
        <v>18.922630000000002</v>
      </c>
      <c r="FT324" s="1">
        <v>5.918847E-2</v>
      </c>
      <c r="FU324" s="1">
        <v>20.096609999999998</v>
      </c>
      <c r="FV324">
        <v>0.62935419999999997</v>
      </c>
      <c r="FW324">
        <v>19.487189999999998</v>
      </c>
      <c r="FX324" s="1">
        <v>5.7738869999999998E-2</v>
      </c>
      <c r="FY324" s="1">
        <v>19.69669</v>
      </c>
      <c r="FZ324">
        <v>0.62524040000000003</v>
      </c>
      <c r="GA324">
        <v>19.657679999999999</v>
      </c>
      <c r="GB324" s="1">
        <v>5.5362399999999999E-2</v>
      </c>
      <c r="GC324" s="1">
        <v>18.97871</v>
      </c>
      <c r="GD324">
        <v>0.62148329999999996</v>
      </c>
      <c r="GE324">
        <v>19.353590000000001</v>
      </c>
      <c r="GF324" s="1">
        <v>5.2155220000000002E-2</v>
      </c>
      <c r="GG324" s="1">
        <v>17.960740000000001</v>
      </c>
      <c r="GH324">
        <v>0.6181063</v>
      </c>
      <c r="GI324">
        <v>18.86355</v>
      </c>
      <c r="GJ324" s="1">
        <v>4.8416260000000003E-2</v>
      </c>
      <c r="GK324" s="1">
        <v>16.741340000000001</v>
      </c>
      <c r="GL324">
        <v>0.61518689999999998</v>
      </c>
      <c r="GM324">
        <v>18.41939</v>
      </c>
      <c r="GN324" s="1">
        <v>4.4420380000000002E-2</v>
      </c>
      <c r="GO324" s="1">
        <v>15.4198</v>
      </c>
      <c r="GP324">
        <v>0.61255950000000003</v>
      </c>
      <c r="GQ324">
        <v>18.244140000000002</v>
      </c>
      <c r="GR324" s="1">
        <v>4.0338829999999999E-2</v>
      </c>
      <c r="GS324" s="1">
        <v>14.0541</v>
      </c>
      <c r="GT324">
        <v>0.61033020000000004</v>
      </c>
      <c r="GU324">
        <v>19.073879999999999</v>
      </c>
      <c r="GV324" s="1">
        <v>3.6243400000000002E-2</v>
      </c>
      <c r="GW324" s="1">
        <v>12.67163</v>
      </c>
      <c r="GX324">
        <v>0.60850199999999999</v>
      </c>
      <c r="GY324">
        <v>19.92624</v>
      </c>
      <c r="GZ324" s="1">
        <v>3.2207449999999999E-2</v>
      </c>
      <c r="HA324" s="1">
        <v>11.293900000000001</v>
      </c>
      <c r="HB324">
        <v>0.60701919999999998</v>
      </c>
      <c r="HC324">
        <v>20.825780000000002</v>
      </c>
      <c r="HD324" s="1">
        <v>2.8321849999999999E-2</v>
      </c>
      <c r="HE324" s="1">
        <v>9.9564079999999997</v>
      </c>
      <c r="HF324">
        <v>0.60585029999999995</v>
      </c>
      <c r="HG324">
        <v>21.57225</v>
      </c>
      <c r="HH324" s="1">
        <v>2.471665E-2</v>
      </c>
      <c r="HI324" s="1">
        <v>8.7059169999999995</v>
      </c>
      <c r="HJ324">
        <v>0.60496760000000005</v>
      </c>
      <c r="HK324">
        <v>21.622389999999999</v>
      </c>
      <c r="HL324" s="1">
        <v>2.1494639999999999E-2</v>
      </c>
      <c r="HM324" s="1">
        <v>7.5815149999999996</v>
      </c>
      <c r="HN324">
        <v>0.60431639999999998</v>
      </c>
      <c r="HO324">
        <v>21.03302</v>
      </c>
      <c r="HP324" s="1">
        <v>1.8710270000000001E-2</v>
      </c>
      <c r="HQ324" s="1">
        <v>6.605162</v>
      </c>
      <c r="HR324">
        <v>0.60387089999999999</v>
      </c>
      <c r="HS324">
        <v>20.396239999999999</v>
      </c>
      <c r="HT324" s="1">
        <v>1.6343759999999999E-2</v>
      </c>
      <c r="HU324" s="1">
        <v>5.7726759999999997</v>
      </c>
      <c r="HV324">
        <v>0.6035952</v>
      </c>
      <c r="HW324">
        <v>19.820620000000002</v>
      </c>
      <c r="HX324" s="1">
        <v>1.431321E-2</v>
      </c>
      <c r="HY324" s="1">
        <v>5.0575169999999998</v>
      </c>
      <c r="HZ324">
        <v>0.60347810000000002</v>
      </c>
      <c r="IA324">
        <v>20.278939999999999</v>
      </c>
      <c r="IB324" s="1">
        <v>1.2494969999999999E-2</v>
      </c>
      <c r="IC324" s="1">
        <v>4.4179870000000001</v>
      </c>
      <c r="ID324">
        <v>0.60342019999999996</v>
      </c>
      <c r="IE324">
        <v>21.222449999999998</v>
      </c>
      <c r="IF324" s="1">
        <v>1.077234E-2</v>
      </c>
      <c r="IG324" s="1">
        <v>3.8126880000000001</v>
      </c>
      <c r="IH324">
        <v>0.60345599999999999</v>
      </c>
      <c r="II324">
        <v>22.18817</v>
      </c>
      <c r="IJ324" s="1">
        <v>9.0850329999999993E-3</v>
      </c>
      <c r="IK324" s="1">
        <v>3.2198560000000001</v>
      </c>
      <c r="IL324">
        <v>0.60354960000000002</v>
      </c>
      <c r="IM324">
        <v>23.00658</v>
      </c>
      <c r="IN324" s="1">
        <v>7.4618159999999996E-3</v>
      </c>
      <c r="IO324" s="1">
        <v>2.647977</v>
      </c>
      <c r="IP324">
        <v>0.60366209999999998</v>
      </c>
      <c r="IQ324">
        <v>22.927659999999999</v>
      </c>
      <c r="IR324" s="1">
        <v>5.9916570000000001E-3</v>
      </c>
      <c r="IS324" s="1">
        <v>2.1279650000000001</v>
      </c>
      <c r="IT324">
        <v>0.60378620000000005</v>
      </c>
      <c r="IU324">
        <v>22.254660000000001</v>
      </c>
      <c r="IV324" s="1">
        <v>4.7635589999999997E-3</v>
      </c>
      <c r="IW324" s="1">
        <v>1.6919390000000001</v>
      </c>
      <c r="IX324">
        <v>0.60391899999999998</v>
      </c>
      <c r="IY324">
        <v>21.59515</v>
      </c>
      <c r="IZ324" s="1">
        <v>3.8196889999999998E-3</v>
      </c>
      <c r="JA324" s="1">
        <v>1.355362</v>
      </c>
      <c r="JB324">
        <v>0.6040375</v>
      </c>
      <c r="JC324">
        <v>21.084859999999999</v>
      </c>
      <c r="JD324" s="1">
        <v>3.1414500000000001E-3</v>
      </c>
      <c r="JE324" s="1">
        <v>1.112735</v>
      </c>
      <c r="JF324">
        <v>0.60414520000000005</v>
      </c>
      <c r="JG324">
        <v>21.343730000000001</v>
      </c>
      <c r="JH324" s="1">
        <v>2.6721259999999999E-3</v>
      </c>
      <c r="JI324" s="1">
        <v>0.94473039999999997</v>
      </c>
      <c r="JJ324">
        <v>0.60424929999999999</v>
      </c>
      <c r="JK324">
        <v>21.643609999999999</v>
      </c>
      <c r="JL324" s="1">
        <v>2.3469419999999999E-3</v>
      </c>
      <c r="JM324" s="1">
        <v>0.8283566</v>
      </c>
      <c r="JN324">
        <v>0.60433460000000006</v>
      </c>
      <c r="JO324">
        <v>22.108409999999999</v>
      </c>
      <c r="JP324" s="1">
        <v>2.111412E-3</v>
      </c>
      <c r="JQ324" s="1">
        <v>0.74441469999999998</v>
      </c>
      <c r="JR324">
        <v>0.6043925</v>
      </c>
      <c r="JS324">
        <v>22.105350000000001</v>
      </c>
      <c r="JT324" s="1">
        <v>1.930511E-3</v>
      </c>
      <c r="JU324" s="1">
        <v>0.68005139999999997</v>
      </c>
      <c r="JV324">
        <v>0.60445340000000003</v>
      </c>
      <c r="JW324">
        <v>21.700659999999999</v>
      </c>
      <c r="JX324" s="1">
        <v>1.784204E-3</v>
      </c>
      <c r="JY324" s="1">
        <v>0.62819959999999997</v>
      </c>
      <c r="JZ324">
        <v>0.60448159999999995</v>
      </c>
      <c r="KA324">
        <v>21.18777</v>
      </c>
      <c r="KB324" s="1">
        <v>1.663348E-3</v>
      </c>
      <c r="KC324" s="1">
        <v>0.58535700000000002</v>
      </c>
      <c r="KD324">
        <v>0.60452379999999994</v>
      </c>
      <c r="KE324">
        <v>20.653279999999999</v>
      </c>
      <c r="KF324" s="1">
        <v>1.5625319999999999E-3</v>
      </c>
      <c r="KG324" s="1">
        <v>0.54965359999999996</v>
      </c>
      <c r="KH324">
        <v>0.60454090000000005</v>
      </c>
      <c r="KI324">
        <v>20.28304</v>
      </c>
      <c r="KJ324" s="1">
        <v>1.4787299999999999E-3</v>
      </c>
      <c r="KK324" s="1">
        <v>0.51998129999999998</v>
      </c>
      <c r="KL324">
        <v>0.60455749999999997</v>
      </c>
      <c r="KM324">
        <v>20.695779999999999</v>
      </c>
      <c r="KN324" s="1">
        <v>1.409619E-3</v>
      </c>
      <c r="KO324" s="1">
        <v>0.49547079999999999</v>
      </c>
      <c r="KP324">
        <v>0.60456129999999997</v>
      </c>
      <c r="KQ324">
        <v>20.912369999999999</v>
      </c>
      <c r="KR324" s="1">
        <v>1.3532640000000001E-3</v>
      </c>
      <c r="KS324" s="1">
        <v>0.4754796</v>
      </c>
      <c r="KT324">
        <v>0.60456960000000004</v>
      </c>
      <c r="KU324">
        <v>21.315529999999999</v>
      </c>
      <c r="KV324" s="1">
        <v>1.3072940000000001E-3</v>
      </c>
      <c r="KW324" s="1">
        <v>0.45921060000000002</v>
      </c>
      <c r="KX324">
        <v>0.60458590000000001</v>
      </c>
      <c r="KY324">
        <v>21.645440000000001</v>
      </c>
      <c r="KZ324" s="1">
        <v>1.26844E-3</v>
      </c>
      <c r="LA324" s="1">
        <v>0.44548009999999999</v>
      </c>
      <c r="LB324">
        <v>0.60458029999999996</v>
      </c>
      <c r="LC324">
        <v>21.43572</v>
      </c>
      <c r="LD324" s="1">
        <v>1.2327390000000001E-3</v>
      </c>
      <c r="LE324" s="1">
        <v>0.43293179999999998</v>
      </c>
      <c r="LF324">
        <v>0.60459130000000005</v>
      </c>
      <c r="LG324">
        <v>20.85446</v>
      </c>
      <c r="LH324" s="1">
        <v>1.1969579999999999E-3</v>
      </c>
      <c r="LI324" s="1">
        <v>0.42036459999999998</v>
      </c>
      <c r="LJ324">
        <v>0.60459969999999996</v>
      </c>
      <c r="LK324">
        <v>20.20467</v>
      </c>
      <c r="LL324" s="1">
        <v>1.1590050000000001E-3</v>
      </c>
      <c r="LM324" s="1">
        <v>0.40712169999999998</v>
      </c>
      <c r="LN324">
        <v>0.60459960000000001</v>
      </c>
      <c r="LO324">
        <v>19.82178</v>
      </c>
      <c r="LP324" s="1">
        <v>1.118848E-3</v>
      </c>
      <c r="LQ324" s="1">
        <v>0.39310240000000002</v>
      </c>
      <c r="LR324">
        <v>0.60460619999999998</v>
      </c>
      <c r="LS324">
        <v>20.57546</v>
      </c>
      <c r="LT324" s="1">
        <v>1.077461E-3</v>
      </c>
      <c r="LU324" s="1">
        <v>0.37858649999999999</v>
      </c>
      <c r="LV324">
        <v>0.60461259999999994</v>
      </c>
      <c r="LW324">
        <v>21.367270000000001</v>
      </c>
      <c r="LX324" s="1">
        <v>1.035661E-3</v>
      </c>
      <c r="LY324" s="1">
        <v>0.36392609999999997</v>
      </c>
      <c r="LZ324">
        <v>0.60461160000000003</v>
      </c>
      <c r="MA324">
        <v>22.242349999999998</v>
      </c>
      <c r="MB324" s="1">
        <v>9.9458839999999995E-4</v>
      </c>
      <c r="MC324" s="1">
        <v>0.34948509999999999</v>
      </c>
      <c r="MD324">
        <v>0.60461679999999995</v>
      </c>
      <c r="ME324">
        <v>23.038229999999999</v>
      </c>
      <c r="MF324" s="1">
        <v>9.5473400000000005E-4</v>
      </c>
      <c r="MG324" s="1">
        <v>0.33548359999999999</v>
      </c>
      <c r="MH324">
        <v>0.60462039999999995</v>
      </c>
      <c r="MI324">
        <v>22.908560000000001</v>
      </c>
      <c r="MJ324" s="1">
        <v>9.1645609999999999E-4</v>
      </c>
      <c r="MK324" s="1">
        <v>0.32203300000000001</v>
      </c>
      <c r="ML324">
        <v>0.60462859999999996</v>
      </c>
      <c r="MM324">
        <v>22.133949999999999</v>
      </c>
      <c r="MN324" s="1">
        <v>8.7993230000000004E-4</v>
      </c>
      <c r="MO324" s="1">
        <v>0.30916670000000002</v>
      </c>
      <c r="MP324">
        <v>0.60462499999999997</v>
      </c>
      <c r="MQ324">
        <v>21.443539999999999</v>
      </c>
      <c r="MR324" s="1">
        <v>8.449865E-4</v>
      </c>
      <c r="MS324" s="1">
        <v>0.29689949999999998</v>
      </c>
      <c r="MT324">
        <v>0.60462550000000004</v>
      </c>
      <c r="MU324">
        <v>20.826059999999998</v>
      </c>
      <c r="MV324" s="1">
        <v>8.1173949999999997E-4</v>
      </c>
      <c r="MW324" s="1">
        <v>0.28521020000000002</v>
      </c>
      <c r="MX324">
        <v>0.60462479999999996</v>
      </c>
      <c r="MY324">
        <v>21.35594</v>
      </c>
      <c r="MZ324" s="1">
        <v>7.7995859999999996E-4</v>
      </c>
      <c r="NA324" s="1">
        <v>0.27402840000000001</v>
      </c>
      <c r="NB324">
        <v>0.60460530000000001</v>
      </c>
      <c r="NC324">
        <v>22.179210000000001</v>
      </c>
      <c r="ND324" s="1">
        <v>7.4949619999999995E-4</v>
      </c>
      <c r="NE324" s="1">
        <v>0.2633375</v>
      </c>
      <c r="NF324">
        <v>0.60457229999999995</v>
      </c>
      <c r="NG324">
        <v>22.97325</v>
      </c>
      <c r="NH324" s="1">
        <v>7.2039510000000001E-4</v>
      </c>
      <c r="NI324" s="1">
        <v>0.25311679999999998</v>
      </c>
      <c r="NJ324">
        <v>0.60452070000000002</v>
      </c>
      <c r="NK324">
        <v>23.631049999999998</v>
      </c>
      <c r="NL324" s="1">
        <v>6.9265039999999998E-4</v>
      </c>
      <c r="NM324" s="1">
        <v>0.2433603</v>
      </c>
      <c r="NN324">
        <v>0.60446659999999997</v>
      </c>
      <c r="NO324">
        <v>23.401119999999999</v>
      </c>
      <c r="NP324" s="1">
        <v>6.662053E-4</v>
      </c>
      <c r="NQ324" s="1">
        <v>0.23406299999999999</v>
      </c>
      <c r="NR324">
        <v>0.60436270000000003</v>
      </c>
      <c r="NS324">
        <v>22.739170000000001</v>
      </c>
      <c r="NT324" s="1">
        <v>6.4099739999999995E-4</v>
      </c>
      <c r="NU324" s="1">
        <v>0.22521749999999999</v>
      </c>
      <c r="NV324">
        <v>0.60424560000000005</v>
      </c>
      <c r="NW324">
        <v>22.081289999999999</v>
      </c>
      <c r="NX324" s="1">
        <v>6.1690370000000005E-4</v>
      </c>
      <c r="NY324" s="1">
        <v>0.2167674</v>
      </c>
      <c r="NZ324">
        <v>0.60410419999999998</v>
      </c>
      <c r="OA324">
        <v>21.53717</v>
      </c>
      <c r="OB324" s="1">
        <v>5.9389299999999996E-4</v>
      </c>
      <c r="OC324" s="1">
        <v>0.2087068</v>
      </c>
      <c r="OD324">
        <v>0.60394539999999997</v>
      </c>
      <c r="OE324">
        <v>21.3627</v>
      </c>
      <c r="OF324" s="1">
        <v>5.7199469999999995E-4</v>
      </c>
      <c r="OG324" s="1">
        <v>0.20103099999999999</v>
      </c>
      <c r="OH324">
        <v>0.60376980000000002</v>
      </c>
      <c r="OI324">
        <v>21.882449999999999</v>
      </c>
      <c r="OJ324" s="1">
        <v>5.5107330000000001E-4</v>
      </c>
      <c r="OK324" s="1">
        <v>0.19372149999999999</v>
      </c>
    </row>
    <row r="325" spans="1:401" x14ac:dyDescent="0.35">
      <c r="A325">
        <v>331</v>
      </c>
      <c r="B325" t="s">
        <v>4</v>
      </c>
      <c r="C325" t="s">
        <v>181</v>
      </c>
      <c r="D325" t="s">
        <v>331</v>
      </c>
      <c r="E325">
        <v>836.13649999999996</v>
      </c>
      <c r="F325">
        <v>0.89193860000000003</v>
      </c>
      <c r="G325">
        <v>18.42878</v>
      </c>
      <c r="H325">
        <v>0</v>
      </c>
      <c r="I325">
        <v>0</v>
      </c>
      <c r="J325">
        <v>0.89009360000000004</v>
      </c>
      <c r="K325">
        <v>18.131869999999999</v>
      </c>
      <c r="L325">
        <v>0</v>
      </c>
      <c r="M325">
        <v>0</v>
      </c>
      <c r="N325">
        <v>0.88827509999999998</v>
      </c>
      <c r="O325">
        <v>18.30903</v>
      </c>
      <c r="P325">
        <v>0</v>
      </c>
      <c r="Q325">
        <v>0</v>
      </c>
      <c r="R325">
        <v>0.88647469999999995</v>
      </c>
      <c r="S325">
        <v>18.296959999999999</v>
      </c>
      <c r="T325">
        <v>0</v>
      </c>
      <c r="U325">
        <v>0</v>
      </c>
      <c r="V325">
        <v>0.88465729999999998</v>
      </c>
      <c r="W325">
        <v>18.666679999999999</v>
      </c>
      <c r="X325">
        <v>0</v>
      </c>
      <c r="Y325">
        <v>0</v>
      </c>
      <c r="Z325">
        <v>0.88283820000000002</v>
      </c>
      <c r="AA325">
        <v>18.600359999999998</v>
      </c>
      <c r="AB325">
        <v>0</v>
      </c>
      <c r="AC325">
        <v>0</v>
      </c>
      <c r="AD325">
        <v>0.88101549999999995</v>
      </c>
      <c r="AE325">
        <v>18.573740000000001</v>
      </c>
      <c r="AF325">
        <v>0</v>
      </c>
      <c r="AG325">
        <v>0</v>
      </c>
      <c r="AH325">
        <v>0.87910149999999998</v>
      </c>
      <c r="AI325">
        <v>18.460239999999999</v>
      </c>
      <c r="AJ325">
        <v>0</v>
      </c>
      <c r="AK325">
        <v>0</v>
      </c>
      <c r="AL325">
        <v>0.87718359999999995</v>
      </c>
      <c r="AM325">
        <v>18.226980000000001</v>
      </c>
      <c r="AN325">
        <v>0</v>
      </c>
      <c r="AO325">
        <v>0</v>
      </c>
      <c r="AP325">
        <v>0.87521369999999998</v>
      </c>
      <c r="AQ325">
        <v>17.954429999999999</v>
      </c>
      <c r="AR325">
        <v>0</v>
      </c>
      <c r="AS325">
        <v>0</v>
      </c>
      <c r="AT325">
        <v>0.87336139999999995</v>
      </c>
      <c r="AU325">
        <v>18.05049</v>
      </c>
      <c r="AV325">
        <v>0</v>
      </c>
      <c r="AW325">
        <v>0</v>
      </c>
      <c r="AX325">
        <v>0.87169920000000001</v>
      </c>
      <c r="AY325">
        <v>17.889790000000001</v>
      </c>
      <c r="AZ325">
        <v>0</v>
      </c>
      <c r="BA325">
        <v>0</v>
      </c>
      <c r="BB325">
        <v>0.8699635</v>
      </c>
      <c r="BC325">
        <v>17.888369999999998</v>
      </c>
      <c r="BD325">
        <v>0</v>
      </c>
      <c r="BE325">
        <v>0</v>
      </c>
      <c r="BF325">
        <v>0.86836029999999997</v>
      </c>
      <c r="BG325">
        <v>17.933050000000001</v>
      </c>
      <c r="BH325">
        <v>0</v>
      </c>
      <c r="BI325">
        <v>0</v>
      </c>
      <c r="BJ325">
        <v>0.86675259999999998</v>
      </c>
      <c r="BK325">
        <v>17.775860000000002</v>
      </c>
      <c r="BL325">
        <v>0</v>
      </c>
      <c r="BM325">
        <v>0</v>
      </c>
      <c r="BN325">
        <v>0.86511959999999999</v>
      </c>
      <c r="BO325">
        <v>17.62762</v>
      </c>
      <c r="BP325">
        <v>0</v>
      </c>
      <c r="BQ325">
        <v>0</v>
      </c>
      <c r="BR325">
        <v>0.86352589999999996</v>
      </c>
      <c r="BS325">
        <v>17.350280000000001</v>
      </c>
      <c r="BT325" s="1">
        <v>1.078251E-32</v>
      </c>
      <c r="BU325" s="1">
        <v>2.868755E-30</v>
      </c>
      <c r="BV325">
        <v>0.86187689999999995</v>
      </c>
      <c r="BW325">
        <v>17.41133</v>
      </c>
      <c r="BX325" s="1">
        <v>1.457882E-23</v>
      </c>
      <c r="BY325" s="1">
        <v>3.441816E-21</v>
      </c>
      <c r="BZ325">
        <v>0.86022529999999997</v>
      </c>
      <c r="CA325">
        <v>17.781400000000001</v>
      </c>
      <c r="CB325" s="1">
        <v>5.7546639999999994E-17</v>
      </c>
      <c r="CC325" s="1">
        <v>1.1700519999999999E-14</v>
      </c>
      <c r="CD325">
        <v>0.85854629999999998</v>
      </c>
      <c r="CE325">
        <v>18.29928</v>
      </c>
      <c r="CF325" s="1">
        <v>6.5027330000000002E-12</v>
      </c>
      <c r="CG325" s="1">
        <v>1.5453190000000001E-9</v>
      </c>
      <c r="CH325">
        <v>0.8567013</v>
      </c>
      <c r="CI325">
        <v>18.6998</v>
      </c>
      <c r="CJ325" s="1">
        <v>1.0383440000000001E-8</v>
      </c>
      <c r="CK325" s="1">
        <v>2.6258310000000001E-6</v>
      </c>
      <c r="CL325">
        <v>0.85479369999999999</v>
      </c>
      <c r="CM325">
        <v>18.687000000000001</v>
      </c>
      <c r="CN325" s="1">
        <v>2.8998530000000002E-6</v>
      </c>
      <c r="CO325" s="1">
        <v>7.6831429999999997E-4</v>
      </c>
      <c r="CP325">
        <v>0.85282959999999997</v>
      </c>
      <c r="CQ325">
        <v>18.455020000000001</v>
      </c>
      <c r="CR325" s="1">
        <v>2.4754939999999998E-4</v>
      </c>
      <c r="CS325" s="1">
        <v>6.8131559999999994E-2</v>
      </c>
      <c r="CT325">
        <v>0.85066969999999997</v>
      </c>
      <c r="CU325">
        <v>18.218810000000001</v>
      </c>
      <c r="CV325" s="1">
        <v>8.4630499999999997E-3</v>
      </c>
      <c r="CW325">
        <v>2.4115609999999998</v>
      </c>
      <c r="CX325">
        <v>0.84843469999999999</v>
      </c>
      <c r="CY325">
        <v>18.010290000000001</v>
      </c>
      <c r="CZ325">
        <v>0.13740630000000001</v>
      </c>
      <c r="DA325">
        <v>40.347969999999997</v>
      </c>
      <c r="DB325">
        <v>0.8460683</v>
      </c>
      <c r="DC325">
        <v>18.248200000000001</v>
      </c>
      <c r="DD325">
        <v>1.1905330000000001</v>
      </c>
      <c r="DE325">
        <v>359.37029999999999</v>
      </c>
      <c r="DF325">
        <v>0.84335450000000001</v>
      </c>
      <c r="DG325">
        <v>18.650649999999999</v>
      </c>
      <c r="DH325">
        <v>6.0230550000000003</v>
      </c>
      <c r="DI325">
        <v>1865.165</v>
      </c>
      <c r="DJ325">
        <v>0.84024670000000001</v>
      </c>
      <c r="DK325">
        <v>18.873629999999999</v>
      </c>
      <c r="DL325">
        <v>19.121590000000001</v>
      </c>
      <c r="DM325">
        <v>6062.96</v>
      </c>
      <c r="DN325">
        <v>0.83673529999999996</v>
      </c>
      <c r="DO325">
        <v>19.025559999999999</v>
      </c>
      <c r="DP325">
        <v>40.443849999999998</v>
      </c>
      <c r="DQ325">
        <v>13113.6</v>
      </c>
      <c r="DR325">
        <v>0.83277920000000005</v>
      </c>
      <c r="DS325">
        <v>18.788319999999999</v>
      </c>
      <c r="DT325">
        <v>60.022570000000002</v>
      </c>
      <c r="DU325">
        <v>19871.240000000002</v>
      </c>
      <c r="DV325">
        <v>0.82841589999999998</v>
      </c>
      <c r="DW325">
        <v>18.386009999999999</v>
      </c>
      <c r="DX325">
        <v>65.408550000000005</v>
      </c>
      <c r="DY325">
        <v>22082.84</v>
      </c>
      <c r="DZ325">
        <v>0.82423869999999999</v>
      </c>
      <c r="EA325">
        <v>18.050820000000002</v>
      </c>
      <c r="EB325">
        <v>54.506630000000001</v>
      </c>
      <c r="EC325">
        <v>18736.189999999999</v>
      </c>
      <c r="ED325">
        <v>0.81986130000000002</v>
      </c>
      <c r="EE325">
        <v>17.79692</v>
      </c>
      <c r="EF325">
        <v>35.973790000000001</v>
      </c>
      <c r="EG325">
        <v>12567.36</v>
      </c>
      <c r="EH325">
        <v>0.81536050000000004</v>
      </c>
      <c r="EI325">
        <v>17.985949999999999</v>
      </c>
      <c r="EJ325">
        <v>19.411829999999998</v>
      </c>
      <c r="EK325">
        <v>6883.7389999999996</v>
      </c>
      <c r="EL325">
        <v>0.81048690000000001</v>
      </c>
      <c r="EM325">
        <v>18.424160000000001</v>
      </c>
      <c r="EN325">
        <v>8.8191790000000001</v>
      </c>
      <c r="EO325">
        <v>3171.1930000000002</v>
      </c>
      <c r="EP325">
        <v>0.80563870000000004</v>
      </c>
      <c r="EQ325">
        <v>18.885999999999999</v>
      </c>
      <c r="ER325">
        <v>3.478148</v>
      </c>
      <c r="ES325">
        <v>1265.4849999999999</v>
      </c>
      <c r="ET325">
        <v>0.80018900000000004</v>
      </c>
      <c r="EU325">
        <v>19.150320000000001</v>
      </c>
      <c r="EV325">
        <v>1.235843</v>
      </c>
      <c r="EW325">
        <v>453.55939999999998</v>
      </c>
      <c r="EX325">
        <v>0.79430719999999999</v>
      </c>
      <c r="EY325">
        <v>18.896550000000001</v>
      </c>
      <c r="EZ325" s="1">
        <v>0.42325869999999999</v>
      </c>
      <c r="FA325">
        <v>155.78219999999999</v>
      </c>
      <c r="FB325">
        <v>0.78878559999999998</v>
      </c>
      <c r="FC325">
        <v>18.38627</v>
      </c>
      <c r="FD325" s="1">
        <v>0.161939</v>
      </c>
      <c r="FE325">
        <v>58.936750000000004</v>
      </c>
      <c r="FF325">
        <v>0.78346839999999995</v>
      </c>
      <c r="FG325">
        <v>17.87669</v>
      </c>
      <c r="FH325" s="1">
        <v>8.5649310000000006E-2</v>
      </c>
      <c r="FI325">
        <v>30.412420000000001</v>
      </c>
      <c r="FJ325">
        <v>0.77819720000000003</v>
      </c>
      <c r="FK325">
        <v>17.61429</v>
      </c>
      <c r="FL325" s="1">
        <v>6.5369759999999999E-2</v>
      </c>
      <c r="FM325">
        <v>22.786560000000001</v>
      </c>
      <c r="FN325">
        <v>0.77328439999999998</v>
      </c>
      <c r="FO325">
        <v>18.278569999999998</v>
      </c>
      <c r="FP325" s="1">
        <v>6.0598079999999999E-2</v>
      </c>
      <c r="FQ325" s="1">
        <v>20.997389999999999</v>
      </c>
      <c r="FR325">
        <v>0.76845410000000003</v>
      </c>
      <c r="FS325">
        <v>18.920249999999999</v>
      </c>
      <c r="FT325" s="1">
        <v>5.9282649999999999E-2</v>
      </c>
      <c r="FU325" s="1">
        <v>20.553439999999998</v>
      </c>
      <c r="FV325">
        <v>0.76358300000000001</v>
      </c>
      <c r="FW325">
        <v>19.474920000000001</v>
      </c>
      <c r="FX325" s="1">
        <v>5.7907729999999998E-2</v>
      </c>
      <c r="FY325" s="1">
        <v>20.140509999999999</v>
      </c>
      <c r="FZ325">
        <v>0.75893840000000001</v>
      </c>
      <c r="GA325">
        <v>19.673179999999999</v>
      </c>
      <c r="GB325" s="1">
        <v>5.5635900000000002E-2</v>
      </c>
      <c r="GC325" s="1">
        <v>19.421399999999998</v>
      </c>
      <c r="GD325">
        <v>0.75476540000000003</v>
      </c>
      <c r="GE325">
        <v>19.382470000000001</v>
      </c>
      <c r="GF325" s="1">
        <v>5.2510899999999999E-2</v>
      </c>
      <c r="GG325" s="1">
        <v>18.391629999999999</v>
      </c>
      <c r="GH325">
        <v>0.75102409999999997</v>
      </c>
      <c r="GI325">
        <v>18.885729999999999</v>
      </c>
      <c r="GJ325" s="1">
        <v>4.8820040000000002E-2</v>
      </c>
      <c r="GK325" s="1">
        <v>17.14837</v>
      </c>
      <c r="GL325">
        <v>0.74723949999999995</v>
      </c>
      <c r="GM325">
        <v>18.433630000000001</v>
      </c>
      <c r="GN325" s="1">
        <v>4.4846240000000002E-2</v>
      </c>
      <c r="GO325" s="1">
        <v>15.798450000000001</v>
      </c>
      <c r="GP325">
        <v>0.74367050000000001</v>
      </c>
      <c r="GQ325">
        <v>18.247060000000001</v>
      </c>
      <c r="GR325" s="1">
        <v>4.0774049999999999E-2</v>
      </c>
      <c r="GS325" s="1">
        <v>14.40286</v>
      </c>
      <c r="GT325">
        <v>0.74062510000000004</v>
      </c>
      <c r="GU325">
        <v>19.062190000000001</v>
      </c>
      <c r="GV325" s="1">
        <v>3.6681199999999997E-2</v>
      </c>
      <c r="GW325" s="1">
        <v>12.99193</v>
      </c>
      <c r="GX325">
        <v>0.738093</v>
      </c>
      <c r="GY325">
        <v>19.917349999999999</v>
      </c>
      <c r="GZ325" s="1">
        <v>3.2639580000000001E-2</v>
      </c>
      <c r="HA325" s="1">
        <v>11.587429999999999</v>
      </c>
      <c r="HB325">
        <v>0.73604119999999995</v>
      </c>
      <c r="HC325">
        <v>20.804189999999998</v>
      </c>
      <c r="HD325" s="1">
        <v>2.8735050000000002E-2</v>
      </c>
      <c r="HE325" s="1">
        <v>10.2218</v>
      </c>
      <c r="HF325">
        <v>0.73442790000000002</v>
      </c>
      <c r="HG325">
        <v>21.579540000000001</v>
      </c>
      <c r="HH325" s="1">
        <v>2.5096070000000002E-2</v>
      </c>
      <c r="HI325" s="1">
        <v>8.9409410000000005</v>
      </c>
      <c r="HJ325">
        <v>0.73319820000000002</v>
      </c>
      <c r="HK325">
        <v>21.656269999999999</v>
      </c>
      <c r="HL325" s="1">
        <v>2.1830269999999999E-2</v>
      </c>
      <c r="HM325" s="1">
        <v>7.7854729999999996</v>
      </c>
      <c r="HN325">
        <v>0.73225510000000005</v>
      </c>
      <c r="HO325">
        <v>21.06587</v>
      </c>
      <c r="HP325" s="1">
        <v>1.8998279999999999E-2</v>
      </c>
      <c r="HQ325" s="1">
        <v>6.779096</v>
      </c>
      <c r="HR325">
        <v>0.73163679999999998</v>
      </c>
      <c r="HS325">
        <v>20.43413</v>
      </c>
      <c r="HT325" s="1">
        <v>1.6588840000000001E-2</v>
      </c>
      <c r="HU325" s="1">
        <v>5.9205930000000002</v>
      </c>
      <c r="HV325">
        <v>0.73124540000000005</v>
      </c>
      <c r="HW325">
        <v>19.856649999999998</v>
      </c>
      <c r="HX325" s="1">
        <v>1.452648E-2</v>
      </c>
      <c r="HY325" s="1">
        <v>5.1854310000000003</v>
      </c>
      <c r="HZ325">
        <v>0.73102579999999995</v>
      </c>
      <c r="IA325">
        <v>20.28302</v>
      </c>
      <c r="IB325" s="1">
        <v>1.26905E-2</v>
      </c>
      <c r="IC325" s="1">
        <v>4.5327729999999997</v>
      </c>
      <c r="ID325">
        <v>0.73093770000000002</v>
      </c>
      <c r="IE325">
        <v>21.222439999999999</v>
      </c>
      <c r="IF325" s="1">
        <v>1.0961250000000001E-2</v>
      </c>
      <c r="IG325" s="1">
        <v>3.9193709999999999</v>
      </c>
      <c r="IH325">
        <v>0.73097909999999999</v>
      </c>
      <c r="II325">
        <v>22.178349999999998</v>
      </c>
      <c r="IJ325" s="1">
        <v>9.2704720000000001E-3</v>
      </c>
      <c r="IK325" s="1">
        <v>3.3203490000000002</v>
      </c>
      <c r="IL325">
        <v>0.7310854</v>
      </c>
      <c r="IM325">
        <v>23.011209999999998</v>
      </c>
      <c r="IN325" s="1">
        <v>7.6371609999999999E-3</v>
      </c>
      <c r="IO325" s="1">
        <v>2.7400370000000001</v>
      </c>
      <c r="IP325">
        <v>0.73122900000000002</v>
      </c>
      <c r="IQ325">
        <v>22.969729999999998</v>
      </c>
      <c r="IR325" s="1">
        <v>6.1457370000000001E-3</v>
      </c>
      <c r="IS325" s="1">
        <v>2.207646</v>
      </c>
      <c r="IT325">
        <v>0.73140139999999998</v>
      </c>
      <c r="IU325">
        <v>22.298760000000001</v>
      </c>
      <c r="IV325" s="1">
        <v>4.8879329999999997E-3</v>
      </c>
      <c r="IW325" s="1">
        <v>1.7563869999999999</v>
      </c>
      <c r="IX325">
        <v>0.7315488</v>
      </c>
      <c r="IY325">
        <v>21.644410000000001</v>
      </c>
      <c r="IZ325" s="1">
        <v>3.9124709999999998E-3</v>
      </c>
      <c r="JA325" s="1">
        <v>1.404426</v>
      </c>
      <c r="JB325">
        <v>0.73172340000000002</v>
      </c>
      <c r="JC325">
        <v>21.119489999999999</v>
      </c>
      <c r="JD325" s="1">
        <v>3.20675E-3</v>
      </c>
      <c r="JE325" s="1">
        <v>1.1486810000000001</v>
      </c>
      <c r="JF325">
        <v>0.73187670000000005</v>
      </c>
      <c r="JG325">
        <v>21.346129999999999</v>
      </c>
      <c r="JH325" s="1">
        <v>2.717003E-3</v>
      </c>
      <c r="JI325" s="1">
        <v>0.97093910000000005</v>
      </c>
      <c r="JJ325">
        <v>0.73200290000000001</v>
      </c>
      <c r="JK325">
        <v>21.644169999999999</v>
      </c>
      <c r="JL325" s="1">
        <v>2.3784660000000001E-3</v>
      </c>
      <c r="JM325" s="1">
        <v>0.84810269999999999</v>
      </c>
      <c r="JN325">
        <v>0.73211119999999996</v>
      </c>
      <c r="JO325">
        <v>22.094560000000001</v>
      </c>
      <c r="JP325" s="1">
        <v>2.1347610000000002E-3</v>
      </c>
      <c r="JQ325" s="1">
        <v>0.76010489999999997</v>
      </c>
      <c r="JR325">
        <v>0.73221760000000002</v>
      </c>
      <c r="JS325">
        <v>22.119720000000001</v>
      </c>
      <c r="JT325" s="1">
        <v>1.9488909999999999E-3</v>
      </c>
      <c r="JU325" s="1">
        <v>0.69316639999999996</v>
      </c>
      <c r="JV325">
        <v>0.732294</v>
      </c>
      <c r="JW325">
        <v>21.72457</v>
      </c>
      <c r="JX325" s="1">
        <v>1.7992220000000001E-3</v>
      </c>
      <c r="JY325" s="1">
        <v>0.63951349999999996</v>
      </c>
      <c r="JZ325">
        <v>0.73234030000000006</v>
      </c>
      <c r="KA325">
        <v>21.223590000000002</v>
      </c>
      <c r="KB325" s="1">
        <v>1.675827E-3</v>
      </c>
      <c r="KC325" s="1">
        <v>0.59529299999999996</v>
      </c>
      <c r="KD325">
        <v>0.73239330000000002</v>
      </c>
      <c r="KE325">
        <v>20.686109999999999</v>
      </c>
      <c r="KF325" s="1">
        <v>1.572941E-3</v>
      </c>
      <c r="KG325" s="1">
        <v>0.55846640000000003</v>
      </c>
      <c r="KH325">
        <v>0.73241889999999998</v>
      </c>
      <c r="KI325">
        <v>20.297339999999998</v>
      </c>
      <c r="KJ325" s="1">
        <v>1.487358E-3</v>
      </c>
      <c r="KK325" s="1">
        <v>0.52782850000000003</v>
      </c>
      <c r="KL325">
        <v>0.7324349</v>
      </c>
      <c r="KM325">
        <v>20.69106</v>
      </c>
      <c r="KN325" s="1">
        <v>1.4167069999999999E-3</v>
      </c>
      <c r="KO325" s="1">
        <v>0.50249379999999999</v>
      </c>
      <c r="KP325">
        <v>0.73244140000000002</v>
      </c>
      <c r="KQ325">
        <v>20.91526</v>
      </c>
      <c r="KR325" s="1">
        <v>1.3590200000000001E-3</v>
      </c>
      <c r="KS325" s="1">
        <v>0.48179290000000002</v>
      </c>
      <c r="KT325">
        <v>0.73245570000000004</v>
      </c>
      <c r="KU325">
        <v>21.293240000000001</v>
      </c>
      <c r="KV325" s="1">
        <v>1.3120129999999999E-3</v>
      </c>
      <c r="KW325" s="1">
        <v>0.46496870000000001</v>
      </c>
      <c r="KX325">
        <v>0.73246610000000001</v>
      </c>
      <c r="KY325">
        <v>21.663450000000001</v>
      </c>
      <c r="KZ325" s="1">
        <v>1.272554E-3</v>
      </c>
      <c r="LA325" s="1">
        <v>0.45086660000000001</v>
      </c>
      <c r="LB325">
        <v>0.73247739999999995</v>
      </c>
      <c r="LC325">
        <v>21.468889999999998</v>
      </c>
      <c r="LD325" s="1">
        <v>1.236661E-3</v>
      </c>
      <c r="LE325" s="1">
        <v>0.43812669999999998</v>
      </c>
      <c r="LF325">
        <v>0.73247399999999996</v>
      </c>
      <c r="LG325">
        <v>20.88862</v>
      </c>
      <c r="LH325" s="1">
        <v>1.2010020000000001E-3</v>
      </c>
      <c r="LI325" s="1">
        <v>0.42549910000000002</v>
      </c>
      <c r="LJ325">
        <v>0.73247949999999995</v>
      </c>
      <c r="LK325">
        <v>20.246220000000001</v>
      </c>
      <c r="LL325" s="1">
        <v>1.163297E-3</v>
      </c>
      <c r="LM325" s="1">
        <v>0.412244</v>
      </c>
      <c r="LN325">
        <v>0.73248380000000002</v>
      </c>
      <c r="LO325">
        <v>19.854859999999999</v>
      </c>
      <c r="LP325" s="1">
        <v>1.1233700000000001E-3</v>
      </c>
      <c r="LQ325" s="1">
        <v>0.39820179999999999</v>
      </c>
      <c r="LR325">
        <v>0.73250479999999996</v>
      </c>
      <c r="LS325">
        <v>20.581209999999999</v>
      </c>
      <c r="LT325" s="1">
        <v>1.082078E-3</v>
      </c>
      <c r="LU325" s="1">
        <v>0.3836058</v>
      </c>
      <c r="LV325">
        <v>0.73249799999999998</v>
      </c>
      <c r="LW325">
        <v>21.366800000000001</v>
      </c>
      <c r="LX325" s="1">
        <v>1.0402779999999999E-3</v>
      </c>
      <c r="LY325" s="1">
        <v>0.36882690000000001</v>
      </c>
      <c r="LZ325">
        <v>0.73251960000000005</v>
      </c>
      <c r="MA325">
        <v>22.225850000000001</v>
      </c>
      <c r="MB325" s="1">
        <v>9.9909679999999994E-4</v>
      </c>
      <c r="MC325" s="1">
        <v>0.3542148</v>
      </c>
      <c r="MD325">
        <v>0.73252019999999995</v>
      </c>
      <c r="ME325">
        <v>23.060590000000001</v>
      </c>
      <c r="MF325" s="1">
        <v>9.5908699999999996E-4</v>
      </c>
      <c r="MG325" s="1">
        <v>0.34003529999999998</v>
      </c>
      <c r="MH325">
        <v>0.73252379999999995</v>
      </c>
      <c r="MI325">
        <v>22.957619999999999</v>
      </c>
      <c r="MJ325" s="1">
        <v>9.2061840000000003E-4</v>
      </c>
      <c r="MK325" s="1">
        <v>0.32639829999999997</v>
      </c>
      <c r="ML325">
        <v>0.73253239999999997</v>
      </c>
      <c r="MM325">
        <v>22.17615</v>
      </c>
      <c r="MN325" s="1">
        <v>8.8391030000000001E-4</v>
      </c>
      <c r="MO325" s="1">
        <v>0.31334869999999998</v>
      </c>
      <c r="MP325">
        <v>0.73253449999999998</v>
      </c>
      <c r="MQ325">
        <v>21.496020000000001</v>
      </c>
      <c r="MR325" s="1">
        <v>8.4877900000000003E-4</v>
      </c>
      <c r="MS325" s="1">
        <v>0.30090230000000001</v>
      </c>
      <c r="MT325">
        <v>0.7325237</v>
      </c>
      <c r="MU325">
        <v>20.87696</v>
      </c>
      <c r="MV325" s="1">
        <v>8.1535669999999996E-4</v>
      </c>
      <c r="MW325" s="1">
        <v>0.2890469</v>
      </c>
      <c r="MX325">
        <v>0.732514</v>
      </c>
      <c r="MY325">
        <v>21.369900000000001</v>
      </c>
      <c r="MZ325" s="1">
        <v>7.8341939999999996E-4</v>
      </c>
      <c r="NA325" s="1">
        <v>0.27770800000000001</v>
      </c>
      <c r="NB325">
        <v>0.73250990000000005</v>
      </c>
      <c r="NC325">
        <v>22.18393</v>
      </c>
      <c r="ND325" s="1">
        <v>7.5281239999999998E-4</v>
      </c>
      <c r="NE325" s="1">
        <v>0.2668681</v>
      </c>
      <c r="NF325">
        <v>0.73244770000000003</v>
      </c>
      <c r="NG325">
        <v>22.96932</v>
      </c>
      <c r="NH325" s="1">
        <v>7.235551E-4</v>
      </c>
      <c r="NI325" s="1">
        <v>0.2564939</v>
      </c>
      <c r="NJ325">
        <v>0.73240320000000003</v>
      </c>
      <c r="NK325">
        <v>23.644670000000001</v>
      </c>
      <c r="NL325" s="1">
        <v>6.9566229999999999E-4</v>
      </c>
      <c r="NM325" s="1">
        <v>0.2465957</v>
      </c>
      <c r="NN325">
        <v>0.73231349999999995</v>
      </c>
      <c r="NO325">
        <v>23.44548</v>
      </c>
      <c r="NP325" s="1">
        <v>6.6907800000000003E-4</v>
      </c>
      <c r="NQ325" s="1">
        <v>0.2371605</v>
      </c>
      <c r="NR325">
        <v>0.73219259999999997</v>
      </c>
      <c r="NS325">
        <v>22.777650000000001</v>
      </c>
      <c r="NT325" s="1">
        <v>6.4373489999999995E-4</v>
      </c>
      <c r="NU325" s="1">
        <v>0.22817660000000001</v>
      </c>
      <c r="NV325">
        <v>0.73205319999999996</v>
      </c>
      <c r="NW325">
        <v>22.130690000000001</v>
      </c>
      <c r="NX325" s="1">
        <v>6.1951979999999996E-4</v>
      </c>
      <c r="NY325" s="1">
        <v>0.21960250000000001</v>
      </c>
      <c r="NZ325">
        <v>0.73187460000000004</v>
      </c>
      <c r="OA325">
        <v>21.578009999999999</v>
      </c>
      <c r="OB325" s="1">
        <v>5.9638930000000001E-4</v>
      </c>
      <c r="OC325" s="1">
        <v>0.21141299999999999</v>
      </c>
      <c r="OD325">
        <v>0.73164989999999996</v>
      </c>
      <c r="OE325">
        <v>21.379490000000001</v>
      </c>
      <c r="OF325" s="1">
        <v>5.7436640000000001E-4</v>
      </c>
      <c r="OG325" s="1">
        <v>0.20361679999999999</v>
      </c>
      <c r="OH325">
        <v>0.73143119999999995</v>
      </c>
      <c r="OI325">
        <v>21.88026</v>
      </c>
      <c r="OJ325" s="1">
        <v>5.5333659999999996E-4</v>
      </c>
      <c r="OK325" s="1">
        <v>0.19619020000000001</v>
      </c>
    </row>
    <row r="326" spans="1:401" x14ac:dyDescent="0.35">
      <c r="A326">
        <v>332</v>
      </c>
      <c r="B326" t="s">
        <v>4</v>
      </c>
      <c r="C326" t="s">
        <v>181</v>
      </c>
      <c r="D326" t="s">
        <v>332</v>
      </c>
      <c r="E326">
        <v>870.3655</v>
      </c>
      <c r="F326">
        <v>0.67773729999999999</v>
      </c>
      <c r="G326">
        <v>18.455449999999999</v>
      </c>
      <c r="H326">
        <v>0</v>
      </c>
      <c r="I326">
        <v>0</v>
      </c>
      <c r="J326">
        <v>0.6767957</v>
      </c>
      <c r="K326">
        <v>18.163219999999999</v>
      </c>
      <c r="L326">
        <v>0</v>
      </c>
      <c r="M326">
        <v>0</v>
      </c>
      <c r="N326">
        <v>0.67581800000000003</v>
      </c>
      <c r="O326">
        <v>18.34187</v>
      </c>
      <c r="P326">
        <v>0</v>
      </c>
      <c r="Q326">
        <v>0</v>
      </c>
      <c r="R326">
        <v>0.67467469999999996</v>
      </c>
      <c r="S326">
        <v>18.317139999999998</v>
      </c>
      <c r="T326">
        <v>0</v>
      </c>
      <c r="U326">
        <v>0</v>
      </c>
      <c r="V326">
        <v>0.67351819999999996</v>
      </c>
      <c r="W326">
        <v>18.669450000000001</v>
      </c>
      <c r="X326">
        <v>0</v>
      </c>
      <c r="Y326">
        <v>0</v>
      </c>
      <c r="Z326">
        <v>0.67238100000000001</v>
      </c>
      <c r="AA326">
        <v>18.606380000000001</v>
      </c>
      <c r="AB326">
        <v>0</v>
      </c>
      <c r="AC326">
        <v>0</v>
      </c>
      <c r="AD326">
        <v>0.67120729999999995</v>
      </c>
      <c r="AE326">
        <v>18.568950000000001</v>
      </c>
      <c r="AF326">
        <v>0</v>
      </c>
      <c r="AG326">
        <v>0</v>
      </c>
      <c r="AH326">
        <v>0.67002589999999995</v>
      </c>
      <c r="AI326">
        <v>18.471160000000001</v>
      </c>
      <c r="AJ326">
        <v>0</v>
      </c>
      <c r="AK326">
        <v>0</v>
      </c>
      <c r="AL326">
        <v>0.66882609999999998</v>
      </c>
      <c r="AM326">
        <v>18.24579</v>
      </c>
      <c r="AN326">
        <v>0</v>
      </c>
      <c r="AO326">
        <v>0</v>
      </c>
      <c r="AP326">
        <v>0.66761199999999998</v>
      </c>
      <c r="AQ326">
        <v>17.985790000000001</v>
      </c>
      <c r="AR326">
        <v>0</v>
      </c>
      <c r="AS326">
        <v>0</v>
      </c>
      <c r="AT326">
        <v>0.66650229999999999</v>
      </c>
      <c r="AU326">
        <v>18.085599999999999</v>
      </c>
      <c r="AV326">
        <v>0</v>
      </c>
      <c r="AW326">
        <v>0</v>
      </c>
      <c r="AX326">
        <v>0.66560779999999997</v>
      </c>
      <c r="AY326">
        <v>17.914950000000001</v>
      </c>
      <c r="AZ326">
        <v>0</v>
      </c>
      <c r="BA326">
        <v>0</v>
      </c>
      <c r="BB326">
        <v>0.66466020000000003</v>
      </c>
      <c r="BC326">
        <v>17.895219999999998</v>
      </c>
      <c r="BD326">
        <v>0</v>
      </c>
      <c r="BE326">
        <v>0</v>
      </c>
      <c r="BF326">
        <v>0.66383599999999998</v>
      </c>
      <c r="BG326">
        <v>17.941549999999999</v>
      </c>
      <c r="BH326">
        <v>0</v>
      </c>
      <c r="BI326">
        <v>0</v>
      </c>
      <c r="BJ326">
        <v>0.66304689999999999</v>
      </c>
      <c r="BK326">
        <v>17.771360000000001</v>
      </c>
      <c r="BL326">
        <v>0</v>
      </c>
      <c r="BM326">
        <v>0</v>
      </c>
      <c r="BN326">
        <v>0.66222559999999997</v>
      </c>
      <c r="BO326">
        <v>17.627549999999999</v>
      </c>
      <c r="BP326">
        <v>0</v>
      </c>
      <c r="BQ326">
        <v>0</v>
      </c>
      <c r="BR326">
        <v>0.66144210000000003</v>
      </c>
      <c r="BS326">
        <v>17.366299999999999</v>
      </c>
      <c r="BT326" s="1">
        <v>1.589049E-33</v>
      </c>
      <c r="BU326" s="1">
        <v>5.5737579999999996E-31</v>
      </c>
      <c r="BV326">
        <v>0.66065419999999997</v>
      </c>
      <c r="BW326">
        <v>17.433039999999998</v>
      </c>
      <c r="BX326" s="1">
        <v>6.9143630000000005E-24</v>
      </c>
      <c r="BY326" s="1">
        <v>1.780759E-21</v>
      </c>
      <c r="BZ326">
        <v>0.6598347</v>
      </c>
      <c r="CA326">
        <v>17.80444</v>
      </c>
      <c r="CB326" s="1">
        <v>9.5921210000000005E-18</v>
      </c>
      <c r="CC326" s="1">
        <v>2.7841630000000001E-15</v>
      </c>
      <c r="CD326">
        <v>0.6590241</v>
      </c>
      <c r="CE326">
        <v>18.319949999999999</v>
      </c>
      <c r="CF326" s="1">
        <v>3.0093359999999999E-12</v>
      </c>
      <c r="CG326" s="1">
        <v>8.0548270000000003E-10</v>
      </c>
      <c r="CH326">
        <v>0.65823449999999994</v>
      </c>
      <c r="CI326">
        <v>18.71161</v>
      </c>
      <c r="CJ326" s="1">
        <v>5.7585979999999997E-9</v>
      </c>
      <c r="CK326" s="1">
        <v>1.6090299999999999E-6</v>
      </c>
      <c r="CL326">
        <v>0.657439</v>
      </c>
      <c r="CM326">
        <v>18.693529999999999</v>
      </c>
      <c r="CN326" s="1">
        <v>1.802297E-6</v>
      </c>
      <c r="CO326" s="1">
        <v>5.2190769999999997E-4</v>
      </c>
      <c r="CP326">
        <v>0.65662229999999999</v>
      </c>
      <c r="CQ326">
        <v>18.456240000000001</v>
      </c>
      <c r="CR326" s="1">
        <v>1.678304E-4</v>
      </c>
      <c r="CS326" s="1">
        <v>5.0088519999999997E-2</v>
      </c>
      <c r="CT326">
        <v>0.65569449999999996</v>
      </c>
      <c r="CU326">
        <v>18.226030000000002</v>
      </c>
      <c r="CV326" s="1">
        <v>6.1665599999999997E-3</v>
      </c>
      <c r="CW326">
        <v>1.893359</v>
      </c>
      <c r="CX326">
        <v>0.65476140000000005</v>
      </c>
      <c r="CY326">
        <v>18.021260000000002</v>
      </c>
      <c r="CZ326">
        <v>0.1065516</v>
      </c>
      <c r="DA326">
        <v>33.529139999999998</v>
      </c>
      <c r="DB326">
        <v>0.65371509999999999</v>
      </c>
      <c r="DC326">
        <v>18.268550000000001</v>
      </c>
      <c r="DD326">
        <v>0.97531579999999996</v>
      </c>
      <c r="DE326">
        <v>313.9984</v>
      </c>
      <c r="DF326">
        <v>0.65251709999999996</v>
      </c>
      <c r="DG326">
        <v>18.683920000000001</v>
      </c>
      <c r="DH326">
        <v>5.1825479999999997</v>
      </c>
      <c r="DI326">
        <v>1704.4469999999999</v>
      </c>
      <c r="DJ326">
        <v>0.65091480000000002</v>
      </c>
      <c r="DK326">
        <v>18.90391</v>
      </c>
      <c r="DL326">
        <v>17.19585</v>
      </c>
      <c r="DM326">
        <v>5768.9790000000003</v>
      </c>
      <c r="DN326">
        <v>0.64852920000000003</v>
      </c>
      <c r="DO326">
        <v>19.052949999999999</v>
      </c>
      <c r="DP326">
        <v>37.85172</v>
      </c>
      <c r="DQ326">
        <v>12943.3</v>
      </c>
      <c r="DR326">
        <v>0.64583469999999998</v>
      </c>
      <c r="DS326">
        <v>18.81401</v>
      </c>
      <c r="DT326">
        <v>58.240960000000001</v>
      </c>
      <c r="DU326">
        <v>20274.939999999999</v>
      </c>
      <c r="DV326">
        <v>0.64286889999999997</v>
      </c>
      <c r="DW326">
        <v>18.39377</v>
      </c>
      <c r="DX326">
        <v>65.536500000000004</v>
      </c>
      <c r="DY326">
        <v>23217.47</v>
      </c>
      <c r="DZ326">
        <v>0.64010739999999999</v>
      </c>
      <c r="EA326">
        <v>18.05491</v>
      </c>
      <c r="EB326">
        <v>56.28107</v>
      </c>
      <c r="EC326">
        <v>20245.259999999998</v>
      </c>
      <c r="ED326">
        <v>0.6372447</v>
      </c>
      <c r="EE326">
        <v>17.796430000000001</v>
      </c>
      <c r="EF326">
        <v>38.140990000000002</v>
      </c>
      <c r="EG326">
        <v>13918.06</v>
      </c>
      <c r="EH326">
        <v>0.6342835</v>
      </c>
      <c r="EI326">
        <v>17.981780000000001</v>
      </c>
      <c r="EJ326">
        <v>21.074439999999999</v>
      </c>
      <c r="EK326">
        <v>7794.4759999999997</v>
      </c>
      <c r="EL326">
        <v>0.63108889999999995</v>
      </c>
      <c r="EM326">
        <v>18.43149</v>
      </c>
      <c r="EN326">
        <v>9.7758299999999991</v>
      </c>
      <c r="EO326">
        <v>3661.915</v>
      </c>
      <c r="EP326">
        <v>0.62802800000000003</v>
      </c>
      <c r="EQ326">
        <v>18.902280000000001</v>
      </c>
      <c r="ER326">
        <v>3.9233989999999999</v>
      </c>
      <c r="ES326">
        <v>1485.8510000000001</v>
      </c>
      <c r="ET326">
        <v>0.62546400000000002</v>
      </c>
      <c r="EU326">
        <v>19.170760000000001</v>
      </c>
      <c r="EV326">
        <v>1.411041</v>
      </c>
      <c r="EW326">
        <v>538.61440000000005</v>
      </c>
      <c r="EX326">
        <v>0.62265970000000004</v>
      </c>
      <c r="EY326">
        <v>18.92013</v>
      </c>
      <c r="EZ326" s="1">
        <v>0.48349130000000001</v>
      </c>
      <c r="FA326">
        <v>185.22329999999999</v>
      </c>
      <c r="FB326">
        <v>0.62012699999999998</v>
      </c>
      <c r="FC326">
        <v>18.40728</v>
      </c>
      <c r="FD326" s="1">
        <v>0.18052099999999999</v>
      </c>
      <c r="FE326">
        <v>68.641170000000002</v>
      </c>
      <c r="FF326">
        <v>0.61748840000000005</v>
      </c>
      <c r="FG326">
        <v>17.889849999999999</v>
      </c>
      <c r="FH326" s="1">
        <v>9.0871469999999996E-2</v>
      </c>
      <c r="FI326">
        <v>33.871789999999997</v>
      </c>
      <c r="FJ326">
        <v>0.61469289999999999</v>
      </c>
      <c r="FK326">
        <v>17.614190000000001</v>
      </c>
      <c r="FL326" s="1">
        <v>6.6676799999999994E-2</v>
      </c>
      <c r="FM326">
        <v>24.44031</v>
      </c>
      <c r="FN326">
        <v>0.61222670000000001</v>
      </c>
      <c r="FO326">
        <v>18.267959999999999</v>
      </c>
      <c r="FP326" s="1">
        <v>6.0877569999999999E-2</v>
      </c>
      <c r="FQ326" s="1">
        <v>22.178519999999999</v>
      </c>
      <c r="FR326">
        <v>0.60990239999999996</v>
      </c>
      <c r="FS326">
        <v>18.917919999999999</v>
      </c>
      <c r="FT326" s="1">
        <v>5.9389829999999998E-2</v>
      </c>
      <c r="FU326" s="1">
        <v>21.644410000000001</v>
      </c>
      <c r="FV326">
        <v>0.60746040000000001</v>
      </c>
      <c r="FW326">
        <v>19.463450000000002</v>
      </c>
      <c r="FX326" s="1">
        <v>5.8086619999999999E-2</v>
      </c>
      <c r="FY326" s="1">
        <v>21.232279999999999</v>
      </c>
      <c r="FZ326">
        <v>0.60514849999999998</v>
      </c>
      <c r="GA326">
        <v>19.684480000000001</v>
      </c>
      <c r="GB326" s="1">
        <v>5.5933539999999997E-2</v>
      </c>
      <c r="GC326" s="1">
        <v>20.51718</v>
      </c>
      <c r="GD326">
        <v>0.6031704</v>
      </c>
      <c r="GE326">
        <v>19.407699999999998</v>
      </c>
      <c r="GF326" s="1">
        <v>5.290628E-2</v>
      </c>
      <c r="GG326" s="1">
        <v>19.468260000000001</v>
      </c>
      <c r="GH326">
        <v>0.60145820000000005</v>
      </c>
      <c r="GI326">
        <v>18.905650000000001</v>
      </c>
      <c r="GJ326" s="1">
        <v>4.9273900000000002E-2</v>
      </c>
      <c r="GK326" s="1">
        <v>18.181909999999998</v>
      </c>
      <c r="GL326">
        <v>0.59988249999999999</v>
      </c>
      <c r="GM326">
        <v>18.445869999999999</v>
      </c>
      <c r="GN326" s="1">
        <v>4.5326489999999997E-2</v>
      </c>
      <c r="GO326" s="1">
        <v>16.769480000000001</v>
      </c>
      <c r="GP326">
        <v>0.5984952</v>
      </c>
      <c r="GQ326">
        <v>18.251729999999998</v>
      </c>
      <c r="GR326" s="1">
        <v>4.12656E-2</v>
      </c>
      <c r="GS326" s="1">
        <v>15.302350000000001</v>
      </c>
      <c r="GT326">
        <v>0.59737839999999998</v>
      </c>
      <c r="GU326">
        <v>19.052849999999999</v>
      </c>
      <c r="GV326" s="1">
        <v>3.7176050000000002E-2</v>
      </c>
      <c r="GW326" s="1">
        <v>13.81738</v>
      </c>
      <c r="GX326">
        <v>0.59644470000000005</v>
      </c>
      <c r="GY326">
        <v>19.91197</v>
      </c>
      <c r="GZ326" s="1">
        <v>3.3128930000000001E-2</v>
      </c>
      <c r="HA326" s="1">
        <v>12.33778</v>
      </c>
      <c r="HB326">
        <v>0.59571189999999996</v>
      </c>
      <c r="HC326">
        <v>20.785889999999998</v>
      </c>
      <c r="HD326" s="1">
        <v>2.920439E-2</v>
      </c>
      <c r="HE326" s="1">
        <v>10.895210000000001</v>
      </c>
      <c r="HF326">
        <v>0.59514500000000004</v>
      </c>
      <c r="HG326">
        <v>21.583870000000001</v>
      </c>
      <c r="HH326" s="1">
        <v>2.5528499999999999E-2</v>
      </c>
      <c r="HI326" s="1">
        <v>9.5367239999999995</v>
      </c>
      <c r="HJ326">
        <v>0.5947247</v>
      </c>
      <c r="HK326">
        <v>21.684920000000002</v>
      </c>
      <c r="HL326" s="1">
        <v>2.2214270000000001E-2</v>
      </c>
      <c r="HM326" s="1">
        <v>8.3064529999999994</v>
      </c>
      <c r="HN326">
        <v>0.59443159999999995</v>
      </c>
      <c r="HO326">
        <v>21.09591</v>
      </c>
      <c r="HP326" s="1">
        <v>1.932861E-2</v>
      </c>
      <c r="HQ326" s="1">
        <v>7.2308110000000001</v>
      </c>
      <c r="HR326">
        <v>0.59424790000000005</v>
      </c>
      <c r="HS326">
        <v>20.466629999999999</v>
      </c>
      <c r="HT326" s="1">
        <v>1.6869720000000001E-2</v>
      </c>
      <c r="HU326" s="1">
        <v>6.3121650000000002</v>
      </c>
      <c r="HV326">
        <v>0.59416429999999998</v>
      </c>
      <c r="HW326">
        <v>19.891439999999999</v>
      </c>
      <c r="HX326" s="1">
        <v>1.476981E-2</v>
      </c>
      <c r="HY326" s="1">
        <v>5.5271429999999997</v>
      </c>
      <c r="HZ326">
        <v>0.59414180000000005</v>
      </c>
      <c r="IA326">
        <v>20.290600000000001</v>
      </c>
      <c r="IB326" s="1">
        <v>1.291191E-2</v>
      </c>
      <c r="IC326" s="1">
        <v>4.8340969999999999</v>
      </c>
      <c r="ID326">
        <v>0.59418150000000003</v>
      </c>
      <c r="IE326">
        <v>21.224519999999998</v>
      </c>
      <c r="IF326" s="1">
        <v>1.117425E-2</v>
      </c>
      <c r="IG326" s="1">
        <v>4.1871660000000004</v>
      </c>
      <c r="IH326">
        <v>0.59424089999999996</v>
      </c>
      <c r="II326">
        <v>22.17136</v>
      </c>
      <c r="IJ326" s="1">
        <v>9.4797309999999999E-3</v>
      </c>
      <c r="IK326" s="1">
        <v>3.557185</v>
      </c>
      <c r="IL326">
        <v>0.59433290000000005</v>
      </c>
      <c r="IM326">
        <v>23.014669999999999</v>
      </c>
      <c r="IN326" s="1">
        <v>7.836127E-3</v>
      </c>
      <c r="IO326" s="1">
        <v>2.9448460000000001</v>
      </c>
      <c r="IP326">
        <v>0.59441270000000002</v>
      </c>
      <c r="IQ326">
        <v>23.00404</v>
      </c>
      <c r="IR326" s="1">
        <v>6.3222260000000002E-3</v>
      </c>
      <c r="IS326" s="1">
        <v>2.3786230000000002</v>
      </c>
      <c r="IT326">
        <v>0.5944931</v>
      </c>
      <c r="IU326">
        <v>22.339230000000001</v>
      </c>
      <c r="IV326" s="1">
        <v>5.0318749999999999E-3</v>
      </c>
      <c r="IW326" s="1">
        <v>1.893923</v>
      </c>
      <c r="IX326">
        <v>0.59457490000000002</v>
      </c>
      <c r="IY326">
        <v>21.68834</v>
      </c>
      <c r="IZ326" s="1">
        <v>4.0208020000000004E-3</v>
      </c>
      <c r="JA326" s="1">
        <v>1.512208</v>
      </c>
      <c r="JB326">
        <v>0.59463889999999997</v>
      </c>
      <c r="JC326">
        <v>21.154330000000002</v>
      </c>
      <c r="JD326" s="1">
        <v>3.2833990000000002E-3</v>
      </c>
      <c r="JE326" s="1">
        <v>1.232729</v>
      </c>
      <c r="JF326">
        <v>0.59471750000000001</v>
      </c>
      <c r="JG326">
        <v>21.352460000000001</v>
      </c>
      <c r="JH326" s="1">
        <v>2.7697749999999999E-3</v>
      </c>
      <c r="JI326" s="1">
        <v>1.0377449999999999</v>
      </c>
      <c r="JJ326">
        <v>0.5947945</v>
      </c>
      <c r="JK326">
        <v>21.64425</v>
      </c>
      <c r="JL326" s="1">
        <v>2.4153640000000001E-3</v>
      </c>
      <c r="JM326" s="1">
        <v>0.90316609999999997</v>
      </c>
      <c r="JN326">
        <v>0.59483560000000002</v>
      </c>
      <c r="JO326">
        <v>22.082000000000001</v>
      </c>
      <c r="JP326" s="1">
        <v>2.1618890000000002E-3</v>
      </c>
      <c r="JQ326" s="1">
        <v>0.80732470000000001</v>
      </c>
      <c r="JR326">
        <v>0.59487219999999996</v>
      </c>
      <c r="JS326">
        <v>22.129460000000002</v>
      </c>
      <c r="JT326" s="1">
        <v>1.9701160000000001E-3</v>
      </c>
      <c r="JU326" s="1">
        <v>0.73498339999999995</v>
      </c>
      <c r="JV326">
        <v>0.59491159999999998</v>
      </c>
      <c r="JW326">
        <v>21.745290000000001</v>
      </c>
      <c r="JX326" s="1">
        <v>1.8165E-3</v>
      </c>
      <c r="JY326" s="1">
        <v>0.67727090000000001</v>
      </c>
      <c r="JZ326">
        <v>0.59491709999999998</v>
      </c>
      <c r="KA326">
        <v>21.25488</v>
      </c>
      <c r="KB326" s="1">
        <v>1.6901640000000001E-3</v>
      </c>
      <c r="KC326" s="1">
        <v>0.62982179999999999</v>
      </c>
      <c r="KD326">
        <v>0.59492849999999997</v>
      </c>
      <c r="KE326">
        <v>20.716550000000002</v>
      </c>
      <c r="KF326" s="1">
        <v>1.584904E-3</v>
      </c>
      <c r="KG326" s="1">
        <v>0.59034900000000001</v>
      </c>
      <c r="KH326">
        <v>0.59493169999999995</v>
      </c>
      <c r="KI326">
        <v>20.3124</v>
      </c>
      <c r="KJ326" s="1">
        <v>1.4972729999999999E-3</v>
      </c>
      <c r="KK326" s="1">
        <v>0.55748070000000005</v>
      </c>
      <c r="KL326">
        <v>0.5949354</v>
      </c>
      <c r="KM326">
        <v>20.691030000000001</v>
      </c>
      <c r="KN326" s="1">
        <v>1.424862E-3</v>
      </c>
      <c r="KO326" s="1">
        <v>0.53027120000000005</v>
      </c>
      <c r="KP326">
        <v>0.59495120000000001</v>
      </c>
      <c r="KQ326">
        <v>20.917999999999999</v>
      </c>
      <c r="KR326" s="1">
        <v>1.3656639999999999E-3</v>
      </c>
      <c r="KS326" s="1">
        <v>0.50801110000000005</v>
      </c>
      <c r="KT326">
        <v>0.59493689999999999</v>
      </c>
      <c r="KU326">
        <v>21.27608</v>
      </c>
      <c r="KV326" s="1">
        <v>1.317429E-3</v>
      </c>
      <c r="KW326" s="1">
        <v>0.48992590000000003</v>
      </c>
      <c r="KX326">
        <v>0.59496289999999996</v>
      </c>
      <c r="KY326">
        <v>21.67511</v>
      </c>
      <c r="KZ326" s="1">
        <v>1.277233E-3</v>
      </c>
      <c r="LA326" s="1">
        <v>0.47485110000000003</v>
      </c>
      <c r="LB326">
        <v>0.59495520000000002</v>
      </c>
      <c r="LC326">
        <v>21.498069999999998</v>
      </c>
      <c r="LD326" s="1">
        <v>1.2410780000000001E-3</v>
      </c>
      <c r="LE326" s="1">
        <v>0.46138459999999998</v>
      </c>
      <c r="LF326">
        <v>0.59496499999999997</v>
      </c>
      <c r="LG326">
        <v>20.919119999999999</v>
      </c>
      <c r="LH326" s="1">
        <v>1.205525E-3</v>
      </c>
      <c r="LI326" s="1">
        <v>0.44815830000000001</v>
      </c>
      <c r="LJ326">
        <v>0.59497560000000005</v>
      </c>
      <c r="LK326">
        <v>20.282800000000002</v>
      </c>
      <c r="LL326" s="1">
        <v>1.1681009999999999E-3</v>
      </c>
      <c r="LM326" s="1">
        <v>0.43433719999999998</v>
      </c>
      <c r="LN326">
        <v>0.59497449999999996</v>
      </c>
      <c r="LO326">
        <v>19.889089999999999</v>
      </c>
      <c r="LP326" s="1">
        <v>1.1284330000000001E-3</v>
      </c>
      <c r="LQ326" s="1">
        <v>0.41969230000000002</v>
      </c>
      <c r="LR326">
        <v>0.59497820000000001</v>
      </c>
      <c r="LS326">
        <v>20.59037</v>
      </c>
      <c r="LT326" s="1">
        <v>1.0872659999999999E-3</v>
      </c>
      <c r="LU326" s="1">
        <v>0.40442270000000002</v>
      </c>
      <c r="LV326">
        <v>0.59497949999999999</v>
      </c>
      <c r="LW326">
        <v>21.36777</v>
      </c>
      <c r="LX326" s="1">
        <v>1.0454699999999999E-3</v>
      </c>
      <c r="LY326" s="1">
        <v>0.38890960000000002</v>
      </c>
      <c r="LZ326">
        <v>0.59500589999999998</v>
      </c>
      <c r="MA326">
        <v>22.212610000000002</v>
      </c>
      <c r="MB326" s="1">
        <v>1.004179E-3</v>
      </c>
      <c r="MC326" s="1">
        <v>0.37353890000000001</v>
      </c>
      <c r="MD326">
        <v>0.59501210000000004</v>
      </c>
      <c r="ME326">
        <v>23.077649999999998</v>
      </c>
      <c r="MF326" s="1">
        <v>9.6400860000000002E-4</v>
      </c>
      <c r="MG326" s="1">
        <v>0.35859999999999997</v>
      </c>
      <c r="MH326">
        <v>0.59500710000000001</v>
      </c>
      <c r="MI326">
        <v>23.000579999999999</v>
      </c>
      <c r="MJ326" s="1">
        <v>9.2532110000000003E-4</v>
      </c>
      <c r="MK326" s="1">
        <v>0.34421000000000002</v>
      </c>
      <c r="ML326">
        <v>0.59502889999999997</v>
      </c>
      <c r="MM326">
        <v>22.21556</v>
      </c>
      <c r="MN326" s="1">
        <v>8.8841859999999996E-4</v>
      </c>
      <c r="MO326" s="1">
        <v>0.3304414</v>
      </c>
      <c r="MP326">
        <v>0.59502849999999996</v>
      </c>
      <c r="MQ326">
        <v>21.541229999999999</v>
      </c>
      <c r="MR326" s="1">
        <v>8.5306970000000005E-4</v>
      </c>
      <c r="MS326" s="1">
        <v>0.31730439999999999</v>
      </c>
      <c r="MT326">
        <v>0.59501079999999995</v>
      </c>
      <c r="MU326">
        <v>20.927700000000002</v>
      </c>
      <c r="MV326" s="1">
        <v>8.1943580000000003E-4</v>
      </c>
      <c r="MW326" s="1">
        <v>0.30478909999999998</v>
      </c>
      <c r="MX326">
        <v>0.59501990000000005</v>
      </c>
      <c r="MY326">
        <v>21.386030000000002</v>
      </c>
      <c r="MZ326" s="1">
        <v>7.8733139999999997E-4</v>
      </c>
      <c r="NA326" s="1">
        <v>0.29282780000000003</v>
      </c>
      <c r="NB326">
        <v>0.59500569999999997</v>
      </c>
      <c r="NC326">
        <v>22.192460000000001</v>
      </c>
      <c r="ND326" s="1">
        <v>7.565588E-4</v>
      </c>
      <c r="NE326" s="1">
        <v>0.28139560000000002</v>
      </c>
      <c r="NF326">
        <v>0.59500419999999998</v>
      </c>
      <c r="NG326">
        <v>22.96895</v>
      </c>
      <c r="NH326" s="1">
        <v>7.2713230000000001E-4</v>
      </c>
      <c r="NI326" s="1">
        <v>0.27044499999999999</v>
      </c>
      <c r="NJ326">
        <v>0.59495180000000003</v>
      </c>
      <c r="NK326">
        <v>23.65587</v>
      </c>
      <c r="NL326" s="1">
        <v>6.990694E-4</v>
      </c>
      <c r="NM326" s="1">
        <v>0.25999830000000002</v>
      </c>
      <c r="NN326">
        <v>0.5949238</v>
      </c>
      <c r="NO326">
        <v>23.483059999999998</v>
      </c>
      <c r="NP326" s="1">
        <v>6.7233050000000002E-4</v>
      </c>
      <c r="NQ326" s="1">
        <v>0.25003599999999998</v>
      </c>
      <c r="NR326">
        <v>0.59486280000000002</v>
      </c>
      <c r="NS326">
        <v>22.812989999999999</v>
      </c>
      <c r="NT326" s="1">
        <v>6.4682469999999997E-4</v>
      </c>
      <c r="NU326" s="1">
        <v>0.2405476</v>
      </c>
      <c r="NV326">
        <v>0.59477679999999999</v>
      </c>
      <c r="NW326">
        <v>22.173819999999999</v>
      </c>
      <c r="NX326" s="1">
        <v>6.2247210000000003E-4</v>
      </c>
      <c r="NY326" s="1">
        <v>0.23150019999999999</v>
      </c>
      <c r="NZ326">
        <v>0.59471549999999995</v>
      </c>
      <c r="OA326">
        <v>21.617170000000002</v>
      </c>
      <c r="OB326" s="1">
        <v>5.992107E-4</v>
      </c>
      <c r="OC326" s="1">
        <v>0.22285530000000001</v>
      </c>
      <c r="OD326">
        <v>0.59459790000000001</v>
      </c>
      <c r="OE326">
        <v>21.396799999999999</v>
      </c>
      <c r="OF326" s="1">
        <v>5.7704719999999998E-4</v>
      </c>
      <c r="OG326" s="1">
        <v>0.2146188</v>
      </c>
      <c r="OH326">
        <v>0.59450910000000001</v>
      </c>
      <c r="OI326">
        <v>21.880459999999999</v>
      </c>
      <c r="OJ326" s="1">
        <v>5.55899E-4</v>
      </c>
      <c r="OK326" s="1">
        <v>0.20677960000000001</v>
      </c>
    </row>
    <row r="327" spans="1:401" x14ac:dyDescent="0.35">
      <c r="A327">
        <v>333</v>
      </c>
      <c r="B327" t="s">
        <v>4</v>
      </c>
      <c r="C327" t="s">
        <v>181</v>
      </c>
      <c r="D327" t="s">
        <v>333</v>
      </c>
      <c r="E327">
        <v>875.32460000000003</v>
      </c>
      <c r="F327">
        <v>0.84585370000000004</v>
      </c>
      <c r="G327">
        <v>18.492730000000002</v>
      </c>
      <c r="H327">
        <v>0</v>
      </c>
      <c r="I327">
        <v>0</v>
      </c>
      <c r="J327">
        <v>0.84757539999999998</v>
      </c>
      <c r="K327">
        <v>18.204979999999999</v>
      </c>
      <c r="L327">
        <v>0</v>
      </c>
      <c r="M327">
        <v>0</v>
      </c>
      <c r="N327">
        <v>0.8492014</v>
      </c>
      <c r="O327">
        <v>18.388490000000001</v>
      </c>
      <c r="P327">
        <v>0</v>
      </c>
      <c r="Q327">
        <v>0</v>
      </c>
      <c r="R327">
        <v>0.85089269999999995</v>
      </c>
      <c r="S327">
        <v>18.35041</v>
      </c>
      <c r="T327">
        <v>0</v>
      </c>
      <c r="U327">
        <v>0</v>
      </c>
      <c r="V327">
        <v>0.85265599999999997</v>
      </c>
      <c r="W327">
        <v>18.67435</v>
      </c>
      <c r="X327">
        <v>0</v>
      </c>
      <c r="Y327">
        <v>0</v>
      </c>
      <c r="Z327">
        <v>0.85453020000000002</v>
      </c>
      <c r="AA327">
        <v>18.616540000000001</v>
      </c>
      <c r="AB327">
        <v>0</v>
      </c>
      <c r="AC327">
        <v>0</v>
      </c>
      <c r="AD327">
        <v>0.85646080000000002</v>
      </c>
      <c r="AE327">
        <v>18.560870000000001</v>
      </c>
      <c r="AF327">
        <v>0</v>
      </c>
      <c r="AG327">
        <v>0</v>
      </c>
      <c r="AH327">
        <v>0.85853950000000001</v>
      </c>
      <c r="AI327">
        <v>18.483740000000001</v>
      </c>
      <c r="AJ327">
        <v>0</v>
      </c>
      <c r="AK327">
        <v>0</v>
      </c>
      <c r="AL327">
        <v>0.86077320000000002</v>
      </c>
      <c r="AM327">
        <v>18.270350000000001</v>
      </c>
      <c r="AN327">
        <v>0</v>
      </c>
      <c r="AO327">
        <v>0</v>
      </c>
      <c r="AP327">
        <v>0.86305030000000005</v>
      </c>
      <c r="AQ327">
        <v>18.027709999999999</v>
      </c>
      <c r="AR327">
        <v>0</v>
      </c>
      <c r="AS327">
        <v>0</v>
      </c>
      <c r="AT327">
        <v>0.86382809999999999</v>
      </c>
      <c r="AU327">
        <v>18.135069999999999</v>
      </c>
      <c r="AV327">
        <v>0</v>
      </c>
      <c r="AW327">
        <v>0</v>
      </c>
      <c r="AX327">
        <v>0.86171969999999998</v>
      </c>
      <c r="AY327">
        <v>17.9559</v>
      </c>
      <c r="AZ327">
        <v>0</v>
      </c>
      <c r="BA327">
        <v>0</v>
      </c>
      <c r="BB327">
        <v>0.85952819999999996</v>
      </c>
      <c r="BC327">
        <v>17.907039999999999</v>
      </c>
      <c r="BD327">
        <v>0</v>
      </c>
      <c r="BE327">
        <v>0</v>
      </c>
      <c r="BF327">
        <v>0.85750749999999998</v>
      </c>
      <c r="BG327">
        <v>17.954440000000002</v>
      </c>
      <c r="BH327">
        <v>0</v>
      </c>
      <c r="BI327">
        <v>0</v>
      </c>
      <c r="BJ327">
        <v>0.85545599999999999</v>
      </c>
      <c r="BK327">
        <v>17.767949999999999</v>
      </c>
      <c r="BL327">
        <v>0</v>
      </c>
      <c r="BM327">
        <v>0</v>
      </c>
      <c r="BN327">
        <v>0.85336409999999996</v>
      </c>
      <c r="BO327">
        <v>17.624089999999999</v>
      </c>
      <c r="BP327">
        <v>0</v>
      </c>
      <c r="BQ327">
        <v>0</v>
      </c>
      <c r="BR327">
        <v>0.85126950000000001</v>
      </c>
      <c r="BS327">
        <v>17.387409999999999</v>
      </c>
      <c r="BT327" s="1">
        <v>2.0026640000000002E-34</v>
      </c>
      <c r="BU327" s="1">
        <v>8.3219859999999998E-32</v>
      </c>
      <c r="BV327">
        <v>0.84918550000000004</v>
      </c>
      <c r="BW327">
        <v>17.462890000000002</v>
      </c>
      <c r="BX327" s="1">
        <v>3.1364560000000001E-24</v>
      </c>
      <c r="BY327" s="1">
        <v>7.7384470000000001E-22</v>
      </c>
      <c r="BZ327">
        <v>0.84704699999999999</v>
      </c>
      <c r="CA327">
        <v>17.841809999999999</v>
      </c>
      <c r="CB327" s="1">
        <v>1.091742E-18</v>
      </c>
      <c r="CC327" s="1">
        <v>4.527013E-16</v>
      </c>
      <c r="CD327">
        <v>0.84490750000000003</v>
      </c>
      <c r="CE327">
        <v>18.352720000000001</v>
      </c>
      <c r="CF327" s="1">
        <v>1.4442679999999999E-12</v>
      </c>
      <c r="CG327" s="1">
        <v>3.8445219999999998E-10</v>
      </c>
      <c r="CH327">
        <v>0.84277990000000003</v>
      </c>
      <c r="CI327">
        <v>18.733799999999999</v>
      </c>
      <c r="CJ327" s="1">
        <v>3.285132E-9</v>
      </c>
      <c r="CK327" s="1">
        <v>9.3878810000000005E-7</v>
      </c>
      <c r="CL327">
        <v>0.8406749</v>
      </c>
      <c r="CM327">
        <v>18.703869999999998</v>
      </c>
      <c r="CN327" s="1">
        <v>1.1436050000000001E-6</v>
      </c>
      <c r="CO327" s="1">
        <v>3.4577609999999998E-4</v>
      </c>
      <c r="CP327">
        <v>0.83847910000000003</v>
      </c>
      <c r="CQ327">
        <v>18.457509999999999</v>
      </c>
      <c r="CR327" s="1">
        <v>1.154763E-4</v>
      </c>
      <c r="CS327" s="1">
        <v>3.6622269999999998E-2</v>
      </c>
      <c r="CT327">
        <v>0.83611199999999997</v>
      </c>
      <c r="CU327">
        <v>18.23394</v>
      </c>
      <c r="CV327" s="1">
        <v>4.538322E-3</v>
      </c>
      <c r="CW327">
        <v>1.504359</v>
      </c>
      <c r="CX327">
        <v>0.83369760000000004</v>
      </c>
      <c r="CY327">
        <v>18.03679</v>
      </c>
      <c r="CZ327" s="1">
        <v>8.3133499999999999E-2</v>
      </c>
      <c r="DA327">
        <v>28.658860000000001</v>
      </c>
      <c r="DB327">
        <v>0.83112410000000003</v>
      </c>
      <c r="DC327">
        <v>18.297080000000001</v>
      </c>
      <c r="DD327">
        <v>0.80146419999999996</v>
      </c>
      <c r="DE327">
        <v>286.56560000000002</v>
      </c>
      <c r="DF327">
        <v>0.82820689999999997</v>
      </c>
      <c r="DG327">
        <v>18.733789999999999</v>
      </c>
      <c r="DH327">
        <v>4.4622339999999996</v>
      </c>
      <c r="DI327">
        <v>1650.951</v>
      </c>
      <c r="DJ327">
        <v>0.8248067</v>
      </c>
      <c r="DK327">
        <v>18.952300000000001</v>
      </c>
      <c r="DL327">
        <v>15.446009999999999</v>
      </c>
      <c r="DM327">
        <v>5900.0360000000001</v>
      </c>
      <c r="DN327">
        <v>0.82091519999999996</v>
      </c>
      <c r="DO327">
        <v>19.096039999999999</v>
      </c>
      <c r="DP327">
        <v>35.339100000000002</v>
      </c>
      <c r="DQ327">
        <v>13907.18</v>
      </c>
      <c r="DR327">
        <v>0.81651249999999997</v>
      </c>
      <c r="DS327">
        <v>18.852540000000001</v>
      </c>
      <c r="DT327">
        <v>56.326000000000001</v>
      </c>
      <c r="DU327">
        <v>22791</v>
      </c>
      <c r="DV327">
        <v>0.81172010000000006</v>
      </c>
      <c r="DW327">
        <v>18.406849999999999</v>
      </c>
      <c r="DX327">
        <v>65.477040000000002</v>
      </c>
      <c r="DY327">
        <v>27197.29</v>
      </c>
      <c r="DZ327">
        <v>0.80688420000000005</v>
      </c>
      <c r="EA327">
        <v>18.059480000000001</v>
      </c>
      <c r="EB327">
        <v>57.879779999999997</v>
      </c>
      <c r="EC327">
        <v>24615.61</v>
      </c>
      <c r="ED327">
        <v>0.80181469999999999</v>
      </c>
      <c r="EE327">
        <v>17.79589</v>
      </c>
      <c r="EF327">
        <v>40.281230000000001</v>
      </c>
      <c r="EG327">
        <v>17504.169999999998</v>
      </c>
      <c r="EH327">
        <v>0.79652959999999995</v>
      </c>
      <c r="EI327">
        <v>17.977910000000001</v>
      </c>
      <c r="EJ327">
        <v>22.79785</v>
      </c>
      <c r="EK327">
        <v>10104.11</v>
      </c>
      <c r="EL327">
        <v>0.79087320000000005</v>
      </c>
      <c r="EM327">
        <v>18.444900000000001</v>
      </c>
      <c r="EN327">
        <v>10.803649999999999</v>
      </c>
      <c r="EO327">
        <v>4875.2780000000002</v>
      </c>
      <c r="EP327">
        <v>0.78541479999999997</v>
      </c>
      <c r="EQ327">
        <v>18.926770000000001</v>
      </c>
      <c r="ER327">
        <v>4.4163100000000002</v>
      </c>
      <c r="ES327">
        <v>2023.723</v>
      </c>
      <c r="ET327">
        <v>0.78053629999999996</v>
      </c>
      <c r="EU327">
        <v>19.199280000000002</v>
      </c>
      <c r="EV327">
        <v>1.6098460000000001</v>
      </c>
      <c r="EW327">
        <v>746.52170000000001</v>
      </c>
      <c r="EX327">
        <v>0.77535810000000005</v>
      </c>
      <c r="EY327">
        <v>18.952529999999999</v>
      </c>
      <c r="EZ327" s="1">
        <v>0.55328540000000004</v>
      </c>
      <c r="FA327">
        <v>257.88049999999998</v>
      </c>
      <c r="FB327">
        <v>0.77048329999999998</v>
      </c>
      <c r="FC327">
        <v>18.435639999999999</v>
      </c>
      <c r="FD327" s="1">
        <v>0.20245089999999999</v>
      </c>
      <c r="FE327">
        <v>93.283379999999994</v>
      </c>
      <c r="FF327">
        <v>0.76562790000000003</v>
      </c>
      <c r="FG327">
        <v>17.907710000000002</v>
      </c>
      <c r="FH327" s="1">
        <v>9.7148219999999993E-2</v>
      </c>
      <c r="FI327">
        <v>43.288460000000001</v>
      </c>
      <c r="FJ327">
        <v>0.76074710000000001</v>
      </c>
      <c r="FK327">
        <v>17.618089999999999</v>
      </c>
      <c r="FL327" s="1">
        <v>6.8294229999999997E-2</v>
      </c>
      <c r="FM327">
        <v>29.447980000000001</v>
      </c>
      <c r="FN327">
        <v>0.75635940000000002</v>
      </c>
      <c r="FO327">
        <v>18.25733</v>
      </c>
      <c r="FP327" s="1">
        <v>6.12404E-2</v>
      </c>
      <c r="FQ327" s="1">
        <v>26.014880000000002</v>
      </c>
      <c r="FR327">
        <v>0.75163310000000005</v>
      </c>
      <c r="FS327">
        <v>18.916229999999999</v>
      </c>
      <c r="FT327" s="1">
        <v>5.9508239999999997E-2</v>
      </c>
      <c r="FU327" s="1">
        <v>25.211279999999999</v>
      </c>
      <c r="FV327">
        <v>0.74683250000000001</v>
      </c>
      <c r="FW327">
        <v>19.451609999999999</v>
      </c>
      <c r="FX327" s="1">
        <v>5.825665E-2</v>
      </c>
      <c r="FY327" s="1">
        <v>24.729050000000001</v>
      </c>
      <c r="FZ327">
        <v>0.74223110000000003</v>
      </c>
      <c r="GA327">
        <v>19.696770000000001</v>
      </c>
      <c r="GB327" s="1">
        <v>5.6219989999999997E-2</v>
      </c>
      <c r="GC327" s="1">
        <v>23.939060000000001</v>
      </c>
      <c r="GD327">
        <v>0.73819449999999998</v>
      </c>
      <c r="GE327">
        <v>19.44088</v>
      </c>
      <c r="GF327" s="1">
        <v>5.3294609999999999E-2</v>
      </c>
      <c r="GG327" s="1">
        <v>22.757239999999999</v>
      </c>
      <c r="GH327">
        <v>0.73455910000000002</v>
      </c>
      <c r="GI327">
        <v>18.933759999999999</v>
      </c>
      <c r="GJ327" s="1">
        <v>4.9724999999999998E-2</v>
      </c>
      <c r="GK327" s="1">
        <v>21.292449999999999</v>
      </c>
      <c r="GL327">
        <v>0.73121709999999995</v>
      </c>
      <c r="GM327">
        <v>18.46294</v>
      </c>
      <c r="GN327" s="1">
        <v>4.5808830000000002E-2</v>
      </c>
      <c r="GO327" s="1">
        <v>19.674250000000001</v>
      </c>
      <c r="GP327">
        <v>0.72825309999999999</v>
      </c>
      <c r="GQ327">
        <v>18.26071</v>
      </c>
      <c r="GR327" s="1">
        <v>4.1760169999999999E-2</v>
      </c>
      <c r="GS327" s="1">
        <v>17.982430000000001</v>
      </c>
      <c r="GT327">
        <v>0.72576870000000004</v>
      </c>
      <c r="GU327">
        <v>19.04392</v>
      </c>
      <c r="GV327" s="1">
        <v>3.7674329999999999E-2</v>
      </c>
      <c r="GW327" s="1">
        <v>16.26539</v>
      </c>
      <c r="GX327">
        <v>0.72368849999999996</v>
      </c>
      <c r="GY327">
        <v>19.908080000000002</v>
      </c>
      <c r="GZ327" s="1">
        <v>3.3622730000000003E-2</v>
      </c>
      <c r="HA327" s="1">
        <v>14.55026</v>
      </c>
      <c r="HB327">
        <v>0.72201090000000001</v>
      </c>
      <c r="HC327">
        <v>20.764289999999999</v>
      </c>
      <c r="HD327" s="1">
        <v>2.968003E-2</v>
      </c>
      <c r="HE327" s="1">
        <v>12.871589999999999</v>
      </c>
      <c r="HF327">
        <v>0.72067369999999997</v>
      </c>
      <c r="HG327">
        <v>21.58474</v>
      </c>
      <c r="HH327" s="1">
        <v>2.5969140000000002E-2</v>
      </c>
      <c r="HI327" s="1">
        <v>11.28093</v>
      </c>
      <c r="HJ327">
        <v>0.71963770000000005</v>
      </c>
      <c r="HK327">
        <v>21.719360000000002</v>
      </c>
      <c r="HL327" s="1">
        <v>2.2607370000000002E-2</v>
      </c>
      <c r="HM327" s="1">
        <v>9.8315490000000008</v>
      </c>
      <c r="HN327">
        <v>0.7188987</v>
      </c>
      <c r="HO327">
        <v>21.137070000000001</v>
      </c>
      <c r="HP327" s="1">
        <v>1.9668120000000001E-2</v>
      </c>
      <c r="HQ327" s="1">
        <v>8.5573379999999997</v>
      </c>
      <c r="HR327">
        <v>0.71839059999999999</v>
      </c>
      <c r="HS327">
        <v>20.507719999999999</v>
      </c>
      <c r="HT327" s="1">
        <v>1.7158639999999999E-2</v>
      </c>
      <c r="HU327" s="1">
        <v>7.4663029999999999</v>
      </c>
      <c r="HV327">
        <v>0.71805719999999995</v>
      </c>
      <c r="HW327">
        <v>19.940000000000001</v>
      </c>
      <c r="HX327" s="1">
        <v>1.5018999999999999E-2</v>
      </c>
      <c r="HY327" s="1">
        <v>6.5354929999999998</v>
      </c>
      <c r="HZ327">
        <v>0.71789650000000005</v>
      </c>
      <c r="IA327">
        <v>20.308229999999998</v>
      </c>
      <c r="IB327" s="1">
        <v>1.3136750000000001E-2</v>
      </c>
      <c r="IC327" s="1">
        <v>5.7192999999999996</v>
      </c>
      <c r="ID327">
        <v>0.71783010000000003</v>
      </c>
      <c r="IE327">
        <v>21.231870000000001</v>
      </c>
      <c r="IF327" s="1">
        <v>1.1389059999999999E-2</v>
      </c>
      <c r="IG327" s="1">
        <v>4.964467</v>
      </c>
      <c r="IH327">
        <v>0.71788540000000001</v>
      </c>
      <c r="II327">
        <v>22.164100000000001</v>
      </c>
      <c r="IJ327" s="1">
        <v>9.6905949999999998E-3</v>
      </c>
      <c r="IK327" s="1">
        <v>4.2329429999999997</v>
      </c>
      <c r="IL327">
        <v>0.71797010000000006</v>
      </c>
      <c r="IM327">
        <v>23.0166</v>
      </c>
      <c r="IN327" s="1">
        <v>8.0379849999999992E-3</v>
      </c>
      <c r="IO327" s="1">
        <v>3.5196369999999999</v>
      </c>
      <c r="IP327">
        <v>0.71808430000000001</v>
      </c>
      <c r="IQ327">
        <v>23.042829999999999</v>
      </c>
      <c r="IR327" s="1">
        <v>6.5032919999999999E-3</v>
      </c>
      <c r="IS327" s="1">
        <v>2.853326</v>
      </c>
      <c r="IT327">
        <v>0.71825459999999997</v>
      </c>
      <c r="IU327">
        <v>22.39423</v>
      </c>
      <c r="IV327" s="1">
        <v>5.1813450000000004E-3</v>
      </c>
      <c r="IW327" s="1">
        <v>2.2753969999999999</v>
      </c>
      <c r="IX327">
        <v>0.71838369999999996</v>
      </c>
      <c r="IY327">
        <v>21.745290000000001</v>
      </c>
      <c r="IZ327" s="1">
        <v>4.1344729999999996E-3</v>
      </c>
      <c r="JA327" s="1">
        <v>1.8140940000000001</v>
      </c>
      <c r="JB327">
        <v>0.71851770000000004</v>
      </c>
      <c r="JC327">
        <v>21.205850000000002</v>
      </c>
      <c r="JD327" s="1">
        <v>3.3644859999999999E-3</v>
      </c>
      <c r="JE327" s="1">
        <v>1.472559</v>
      </c>
      <c r="JF327">
        <v>0.71865760000000001</v>
      </c>
      <c r="JG327">
        <v>21.368929999999999</v>
      </c>
      <c r="JH327" s="1">
        <v>2.8257299999999998E-3</v>
      </c>
      <c r="JI327" s="1">
        <v>1.2327859999999999</v>
      </c>
      <c r="JJ327">
        <v>0.71876930000000006</v>
      </c>
      <c r="JK327">
        <v>21.643319999999999</v>
      </c>
      <c r="JL327" s="1">
        <v>2.4542890000000001E-3</v>
      </c>
      <c r="JM327" s="1">
        <v>1.067383</v>
      </c>
      <c r="JN327">
        <v>0.71885730000000003</v>
      </c>
      <c r="JO327">
        <v>22.067139999999998</v>
      </c>
      <c r="JP327" s="1">
        <v>2.190263E-3</v>
      </c>
      <c r="JQ327" s="1">
        <v>0.95043690000000003</v>
      </c>
      <c r="JR327">
        <v>0.71890829999999994</v>
      </c>
      <c r="JS327">
        <v>22.135459999999998</v>
      </c>
      <c r="JT327" s="1">
        <v>1.9921069999999999E-3</v>
      </c>
      <c r="JU327" s="1">
        <v>0.86306479999999997</v>
      </c>
      <c r="JV327">
        <v>0.71899009999999997</v>
      </c>
      <c r="JW327">
        <v>21.771560000000001</v>
      </c>
      <c r="JX327" s="1">
        <v>1.8343299999999999E-3</v>
      </c>
      <c r="JY327" s="1">
        <v>0.79392510000000005</v>
      </c>
      <c r="JZ327">
        <v>0.71904210000000002</v>
      </c>
      <c r="KA327">
        <v>21.29402</v>
      </c>
      <c r="KB327" s="1">
        <v>1.704938E-3</v>
      </c>
      <c r="KC327" s="1">
        <v>0.73731000000000002</v>
      </c>
      <c r="KD327">
        <v>0.71905799999999997</v>
      </c>
      <c r="KE327">
        <v>20.758389999999999</v>
      </c>
      <c r="KF327" s="1">
        <v>1.5972200000000001E-3</v>
      </c>
      <c r="KG327" s="1">
        <v>0.69023290000000004</v>
      </c>
      <c r="KH327">
        <v>0.71907279999999996</v>
      </c>
      <c r="KI327">
        <v>20.336200000000002</v>
      </c>
      <c r="KJ327" s="1">
        <v>1.50749E-3</v>
      </c>
      <c r="KK327" s="1">
        <v>0.65102899999999997</v>
      </c>
      <c r="KL327">
        <v>0.71910370000000001</v>
      </c>
      <c r="KM327">
        <v>20.695820000000001</v>
      </c>
      <c r="KN327" s="1">
        <v>1.4332990000000001E-3</v>
      </c>
      <c r="KO327" s="1">
        <v>0.61855130000000003</v>
      </c>
      <c r="KP327">
        <v>0.71912330000000002</v>
      </c>
      <c r="KQ327">
        <v>20.91986</v>
      </c>
      <c r="KR327" s="1">
        <v>1.372538E-3</v>
      </c>
      <c r="KS327" s="1">
        <v>0.5919276</v>
      </c>
      <c r="KT327">
        <v>0.71911639999999999</v>
      </c>
      <c r="KU327">
        <v>21.260010000000001</v>
      </c>
      <c r="KV327" s="1">
        <v>1.3230220000000001E-3</v>
      </c>
      <c r="KW327" s="1">
        <v>0.57027079999999997</v>
      </c>
      <c r="KX327">
        <v>0.71915110000000004</v>
      </c>
      <c r="KY327">
        <v>21.680630000000001</v>
      </c>
      <c r="KZ327" s="1">
        <v>1.2820170000000001E-3</v>
      </c>
      <c r="LA327" s="1">
        <v>0.55235199999999995</v>
      </c>
      <c r="LB327">
        <v>0.71914400000000001</v>
      </c>
      <c r="LC327">
        <v>21.535160000000001</v>
      </c>
      <c r="LD327" s="1">
        <v>1.2455299999999999E-3</v>
      </c>
      <c r="LE327" s="1">
        <v>0.53656269999999995</v>
      </c>
      <c r="LF327">
        <v>0.71915200000000001</v>
      </c>
      <c r="LG327">
        <v>20.95946</v>
      </c>
      <c r="LH327" s="1">
        <v>1.210041E-3</v>
      </c>
      <c r="LI327" s="1">
        <v>0.52127279999999998</v>
      </c>
      <c r="LJ327">
        <v>0.71917370000000003</v>
      </c>
      <c r="LK327">
        <v>20.32976</v>
      </c>
      <c r="LL327" s="1">
        <v>1.172888E-3</v>
      </c>
      <c r="LM327" s="1">
        <v>0.5054073</v>
      </c>
      <c r="LN327">
        <v>0.71916809999999998</v>
      </c>
      <c r="LO327">
        <v>19.939520000000002</v>
      </c>
      <c r="LP327" s="1">
        <v>1.133488E-3</v>
      </c>
      <c r="LQ327" s="1">
        <v>0.48859340000000001</v>
      </c>
      <c r="LR327">
        <v>0.71916849999999999</v>
      </c>
      <c r="LS327">
        <v>20.608750000000001</v>
      </c>
      <c r="LT327" s="1">
        <v>1.092453E-3</v>
      </c>
      <c r="LU327" s="1">
        <v>0.470995</v>
      </c>
      <c r="LV327">
        <v>0.71919080000000002</v>
      </c>
      <c r="LW327">
        <v>21.372969999999999</v>
      </c>
      <c r="LX327" s="1">
        <v>1.0506910000000001E-3</v>
      </c>
      <c r="LY327" s="1">
        <v>0.4530614</v>
      </c>
      <c r="LZ327">
        <v>0.71920360000000005</v>
      </c>
      <c r="MA327">
        <v>22.19876</v>
      </c>
      <c r="MB327" s="1">
        <v>1.0093089999999999E-3</v>
      </c>
      <c r="MC327" s="1">
        <v>0.43523040000000002</v>
      </c>
      <c r="MD327">
        <v>0.71921230000000003</v>
      </c>
      <c r="ME327">
        <v>23.09346</v>
      </c>
      <c r="MF327" s="1">
        <v>9.6897960000000001E-4</v>
      </c>
      <c r="MG327" s="1">
        <v>0.4178405</v>
      </c>
      <c r="MH327">
        <v>0.71922839999999999</v>
      </c>
      <c r="MI327">
        <v>23.055409999999998</v>
      </c>
      <c r="MJ327" s="1">
        <v>9.3008480000000002E-4</v>
      </c>
      <c r="MK327" s="1">
        <v>0.4010726</v>
      </c>
      <c r="ML327">
        <v>0.71925510000000004</v>
      </c>
      <c r="MM327">
        <v>22.270910000000001</v>
      </c>
      <c r="MN327" s="1">
        <v>8.9298130000000004E-4</v>
      </c>
      <c r="MO327" s="1">
        <v>0.38502920000000002</v>
      </c>
      <c r="MP327">
        <v>0.71924489999999996</v>
      </c>
      <c r="MQ327">
        <v>21.598030000000001</v>
      </c>
      <c r="MR327" s="1">
        <v>8.5740499999999999E-4</v>
      </c>
      <c r="MS327" s="1">
        <v>0.36969410000000003</v>
      </c>
      <c r="MT327">
        <v>0.71922949999999997</v>
      </c>
      <c r="MU327">
        <v>21.000509999999998</v>
      </c>
      <c r="MV327" s="1">
        <v>8.2356539999999998E-4</v>
      </c>
      <c r="MW327" s="1">
        <v>0.35508420000000002</v>
      </c>
      <c r="MX327">
        <v>0.71923550000000003</v>
      </c>
      <c r="MY327">
        <v>21.414529999999999</v>
      </c>
      <c r="MZ327" s="1">
        <v>7.9128969999999995E-4</v>
      </c>
      <c r="NA327" s="1">
        <v>0.34115089999999998</v>
      </c>
      <c r="NB327">
        <v>0.71921429999999997</v>
      </c>
      <c r="NC327">
        <v>22.210509999999999</v>
      </c>
      <c r="ND327" s="1">
        <v>7.6034759999999996E-4</v>
      </c>
      <c r="NE327" s="1">
        <v>0.32781709999999997</v>
      </c>
      <c r="NF327">
        <v>0.71918210000000005</v>
      </c>
      <c r="NG327">
        <v>22.970669999999998</v>
      </c>
      <c r="NH327" s="1">
        <v>7.3075709999999999E-4</v>
      </c>
      <c r="NI327" s="1">
        <v>0.31505319999999998</v>
      </c>
      <c r="NJ327">
        <v>0.71912889999999996</v>
      </c>
      <c r="NK327">
        <v>23.669260000000001</v>
      </c>
      <c r="NL327" s="1">
        <v>7.0251700000000005E-4</v>
      </c>
      <c r="NM327" s="1">
        <v>0.30285849999999997</v>
      </c>
      <c r="NN327">
        <v>0.71908159999999999</v>
      </c>
      <c r="NO327">
        <v>23.528569999999998</v>
      </c>
      <c r="NP327" s="1">
        <v>6.7562570000000003E-4</v>
      </c>
      <c r="NQ327" s="1">
        <v>0.29124280000000002</v>
      </c>
      <c r="NR327">
        <v>0.71898269999999997</v>
      </c>
      <c r="NS327">
        <v>22.861879999999999</v>
      </c>
      <c r="NT327" s="1">
        <v>6.4995449999999996E-4</v>
      </c>
      <c r="NU327" s="1">
        <v>0.28016740000000001</v>
      </c>
      <c r="NV327">
        <v>0.71884329999999996</v>
      </c>
      <c r="NW327">
        <v>22.228359999999999</v>
      </c>
      <c r="NX327" s="1">
        <v>6.2545500000000002E-4</v>
      </c>
      <c r="NY327" s="1">
        <v>0.26960859999999998</v>
      </c>
      <c r="NZ327">
        <v>0.71870909999999999</v>
      </c>
      <c r="OA327">
        <v>21.672789999999999</v>
      </c>
      <c r="OB327" s="1">
        <v>6.0206810000000002E-4</v>
      </c>
      <c r="OC327" s="1">
        <v>0.25953189999999998</v>
      </c>
      <c r="OD327">
        <v>0.71854099999999999</v>
      </c>
      <c r="OE327">
        <v>21.423500000000001</v>
      </c>
      <c r="OF327" s="1">
        <v>5.797682E-4</v>
      </c>
      <c r="OG327" s="1">
        <v>0.2499169</v>
      </c>
      <c r="OH327">
        <v>0.71835119999999997</v>
      </c>
      <c r="OI327">
        <v>21.884650000000001</v>
      </c>
      <c r="OJ327" s="1">
        <v>5.5849269999999997E-4</v>
      </c>
      <c r="OK327" s="1">
        <v>0.24077409999999999</v>
      </c>
    </row>
    <row r="328" spans="1:401" x14ac:dyDescent="0.35">
      <c r="A328">
        <v>334</v>
      </c>
      <c r="B328" t="s">
        <v>4</v>
      </c>
      <c r="C328" t="s">
        <v>181</v>
      </c>
      <c r="D328" t="s">
        <v>334</v>
      </c>
      <c r="E328">
        <v>702.39639999999997</v>
      </c>
      <c r="F328">
        <v>0.5126096</v>
      </c>
      <c r="G328">
        <v>18.515910000000002</v>
      </c>
      <c r="H328">
        <v>0</v>
      </c>
      <c r="I328">
        <v>0</v>
      </c>
      <c r="J328">
        <v>0.51183659999999997</v>
      </c>
      <c r="K328">
        <v>18.226659999999999</v>
      </c>
      <c r="L328">
        <v>0</v>
      </c>
      <c r="M328">
        <v>0</v>
      </c>
      <c r="N328">
        <v>0.51105120000000004</v>
      </c>
      <c r="O328">
        <v>18.4133</v>
      </c>
      <c r="P328">
        <v>0</v>
      </c>
      <c r="Q328">
        <v>0</v>
      </c>
      <c r="R328">
        <v>0.51028720000000005</v>
      </c>
      <c r="S328">
        <v>18.369530000000001</v>
      </c>
      <c r="T328">
        <v>0</v>
      </c>
      <c r="U328">
        <v>0</v>
      </c>
      <c r="V328">
        <v>0.50954270000000002</v>
      </c>
      <c r="W328">
        <v>18.675219999999999</v>
      </c>
      <c r="X328">
        <v>0</v>
      </c>
      <c r="Y328">
        <v>0</v>
      </c>
      <c r="Z328">
        <v>0.50880440000000005</v>
      </c>
      <c r="AA328">
        <v>18.622420000000002</v>
      </c>
      <c r="AB328">
        <v>0</v>
      </c>
      <c r="AC328">
        <v>0</v>
      </c>
      <c r="AD328">
        <v>0.50807279999999999</v>
      </c>
      <c r="AE328">
        <v>18.554670000000002</v>
      </c>
      <c r="AF328">
        <v>0</v>
      </c>
      <c r="AG328">
        <v>0</v>
      </c>
      <c r="AH328">
        <v>0.50730750000000002</v>
      </c>
      <c r="AI328">
        <v>18.48948</v>
      </c>
      <c r="AJ328">
        <v>0</v>
      </c>
      <c r="AK328">
        <v>0</v>
      </c>
      <c r="AL328">
        <v>0.50654659999999996</v>
      </c>
      <c r="AM328">
        <v>18.283809999999999</v>
      </c>
      <c r="AN328">
        <v>0</v>
      </c>
      <c r="AO328">
        <v>0</v>
      </c>
      <c r="AP328">
        <v>0.50581290000000001</v>
      </c>
      <c r="AQ328">
        <v>18.051210000000001</v>
      </c>
      <c r="AR328">
        <v>0</v>
      </c>
      <c r="AS328">
        <v>0</v>
      </c>
      <c r="AT328">
        <v>0.50507880000000005</v>
      </c>
      <c r="AU328">
        <v>18.16499</v>
      </c>
      <c r="AV328">
        <v>0</v>
      </c>
      <c r="AW328">
        <v>0</v>
      </c>
      <c r="AX328">
        <v>0.50454010000000005</v>
      </c>
      <c r="AY328">
        <v>17.982980000000001</v>
      </c>
      <c r="AZ328">
        <v>0</v>
      </c>
      <c r="BA328">
        <v>0</v>
      </c>
      <c r="BB328">
        <v>0.50398929999999997</v>
      </c>
      <c r="BC328">
        <v>17.914339999999999</v>
      </c>
      <c r="BD328">
        <v>0</v>
      </c>
      <c r="BE328">
        <v>0</v>
      </c>
      <c r="BF328">
        <v>0.50358740000000002</v>
      </c>
      <c r="BG328">
        <v>17.962679999999999</v>
      </c>
      <c r="BH328">
        <v>0</v>
      </c>
      <c r="BI328">
        <v>0</v>
      </c>
      <c r="BJ328">
        <v>0.50320699999999996</v>
      </c>
      <c r="BK328">
        <v>17.767469999999999</v>
      </c>
      <c r="BL328">
        <v>0</v>
      </c>
      <c r="BM328">
        <v>0</v>
      </c>
      <c r="BN328">
        <v>0.50279660000000004</v>
      </c>
      <c r="BO328">
        <v>17.621210000000001</v>
      </c>
      <c r="BP328">
        <v>0</v>
      </c>
      <c r="BQ328">
        <v>0</v>
      </c>
      <c r="BR328">
        <v>0.50243539999999998</v>
      </c>
      <c r="BS328">
        <v>17.399640000000002</v>
      </c>
      <c r="BT328" s="1">
        <v>3.195617E-35</v>
      </c>
      <c r="BU328" s="1">
        <v>1.0309509999999999E-32</v>
      </c>
      <c r="BV328">
        <v>0.50206110000000004</v>
      </c>
      <c r="BW328">
        <v>17.480429999999998</v>
      </c>
      <c r="BX328" s="1">
        <v>9.5453539999999996E-25</v>
      </c>
      <c r="BY328" s="1">
        <v>2.499103E-22</v>
      </c>
      <c r="BZ328">
        <v>0.50168029999999997</v>
      </c>
      <c r="CA328">
        <v>17.864280000000001</v>
      </c>
      <c r="CB328" s="1">
        <v>2.0134069999999999E-19</v>
      </c>
      <c r="CC328" s="1">
        <v>6.482759E-17</v>
      </c>
      <c r="CD328">
        <v>0.5012993</v>
      </c>
      <c r="CE328">
        <v>18.372109999999999</v>
      </c>
      <c r="CF328" s="1">
        <v>5.3361340000000003E-13</v>
      </c>
      <c r="CG328" s="1">
        <v>1.455165E-10</v>
      </c>
      <c r="CH328">
        <v>0.50091030000000003</v>
      </c>
      <c r="CI328">
        <v>18.747879999999999</v>
      </c>
      <c r="CJ328" s="1">
        <v>1.5449279999999999E-9</v>
      </c>
      <c r="CK328" s="1">
        <v>4.277324E-7</v>
      </c>
      <c r="CL328">
        <v>0.50038830000000001</v>
      </c>
      <c r="CM328">
        <v>18.710979999999999</v>
      </c>
      <c r="CN328" s="1">
        <v>6.2087830000000001E-7</v>
      </c>
      <c r="CO328" s="1">
        <v>1.7549460000000001E-4</v>
      </c>
      <c r="CP328">
        <v>0.49987359999999997</v>
      </c>
      <c r="CQ328">
        <v>18.459009999999999</v>
      </c>
      <c r="CR328" s="1">
        <v>6.988734E-5</v>
      </c>
      <c r="CS328" s="1">
        <v>2.013129E-2</v>
      </c>
      <c r="CT328">
        <v>0.49926890000000002</v>
      </c>
      <c r="CU328">
        <v>18.23882</v>
      </c>
      <c r="CV328" s="1">
        <v>3.0053039999999999E-3</v>
      </c>
      <c r="CW328">
        <v>0.88236689999999995</v>
      </c>
      <c r="CX328">
        <v>0.49866840000000001</v>
      </c>
      <c r="CY328">
        <v>18.046199999999999</v>
      </c>
      <c r="CZ328" s="1">
        <v>5.9517800000000003E-2</v>
      </c>
      <c r="DA328">
        <v>17.763680000000001</v>
      </c>
      <c r="DB328">
        <v>0.49802150000000001</v>
      </c>
      <c r="DC328">
        <v>18.313230000000001</v>
      </c>
      <c r="DD328">
        <v>0.61490489999999998</v>
      </c>
      <c r="DE328">
        <v>186.3921</v>
      </c>
      <c r="DF328">
        <v>0.49726049999999999</v>
      </c>
      <c r="DG328">
        <v>18.76408</v>
      </c>
      <c r="DH328">
        <v>3.643135</v>
      </c>
      <c r="DI328">
        <v>1120.6289999999999</v>
      </c>
      <c r="DJ328">
        <v>0.49629499999999999</v>
      </c>
      <c r="DK328">
        <v>18.982869999999998</v>
      </c>
      <c r="DL328">
        <v>13.34164</v>
      </c>
      <c r="DM328">
        <v>4160.4380000000001</v>
      </c>
      <c r="DN328">
        <v>0.49518000000000001</v>
      </c>
      <c r="DO328">
        <v>19.123740000000002</v>
      </c>
      <c r="DP328">
        <v>32.128430000000002</v>
      </c>
      <c r="DQ328">
        <v>10148.16</v>
      </c>
      <c r="DR328">
        <v>0.49386999999999998</v>
      </c>
      <c r="DS328">
        <v>18.878450000000001</v>
      </c>
      <c r="DT328">
        <v>53.646889999999999</v>
      </c>
      <c r="DU328">
        <v>17150.63</v>
      </c>
      <c r="DV328">
        <v>0.49249969999999998</v>
      </c>
      <c r="DW328">
        <v>18.417760000000001</v>
      </c>
      <c r="DX328">
        <v>65.060519999999997</v>
      </c>
      <c r="DY328">
        <v>21041.08</v>
      </c>
      <c r="DZ328">
        <v>0.49126550000000002</v>
      </c>
      <c r="EA328">
        <v>18.063130000000001</v>
      </c>
      <c r="EB328">
        <v>59.739690000000003</v>
      </c>
      <c r="EC328">
        <v>19521.91</v>
      </c>
      <c r="ED328">
        <v>0.49001260000000002</v>
      </c>
      <c r="EE328">
        <v>17.79616</v>
      </c>
      <c r="EF328">
        <v>43.029820000000001</v>
      </c>
      <c r="EG328">
        <v>14194.75</v>
      </c>
      <c r="EH328">
        <v>0.48872640000000001</v>
      </c>
      <c r="EI328">
        <v>17.975819999999999</v>
      </c>
      <c r="EJ328">
        <v>25.114070000000002</v>
      </c>
      <c r="EK328">
        <v>8358.1820000000007</v>
      </c>
      <c r="EL328">
        <v>0.48732900000000001</v>
      </c>
      <c r="EM328">
        <v>18.45158</v>
      </c>
      <c r="EN328">
        <v>12.22888</v>
      </c>
      <c r="EO328">
        <v>4104.1719999999996</v>
      </c>
      <c r="EP328">
        <v>0.48594769999999998</v>
      </c>
      <c r="EQ328">
        <v>18.940270000000002</v>
      </c>
      <c r="ER328">
        <v>5.1158390000000002</v>
      </c>
      <c r="ES328">
        <v>1729.451</v>
      </c>
      <c r="ET328">
        <v>0.48440949999999999</v>
      </c>
      <c r="EU328">
        <v>19.217359999999999</v>
      </c>
      <c r="EV328">
        <v>1.8978870000000001</v>
      </c>
      <c r="EW328">
        <v>645.45950000000005</v>
      </c>
      <c r="EX328">
        <v>0.48279040000000001</v>
      </c>
      <c r="EY328">
        <v>18.97458</v>
      </c>
      <c r="EZ328">
        <v>0.65611430000000004</v>
      </c>
      <c r="FA328">
        <v>224.0094</v>
      </c>
      <c r="FB328">
        <v>0.48133819999999999</v>
      </c>
      <c r="FC328">
        <v>18.455020000000001</v>
      </c>
      <c r="FD328" s="1">
        <v>0.23520830000000001</v>
      </c>
      <c r="FE328">
        <v>80.131550000000004</v>
      </c>
      <c r="FF328">
        <v>0.47988799999999998</v>
      </c>
      <c r="FG328">
        <v>17.921209999999999</v>
      </c>
      <c r="FH328" s="1">
        <v>0.1066407</v>
      </c>
      <c r="FI328">
        <v>35.92304</v>
      </c>
      <c r="FJ328">
        <v>0.47838750000000002</v>
      </c>
      <c r="FK328">
        <v>17.621649999999999</v>
      </c>
      <c r="FL328" s="1">
        <v>7.0779480000000006E-2</v>
      </c>
      <c r="FM328">
        <v>23.545100000000001</v>
      </c>
      <c r="FN328">
        <v>0.47733049999999999</v>
      </c>
      <c r="FO328">
        <v>18.249490000000002</v>
      </c>
      <c r="FP328" s="1">
        <v>6.1807580000000001E-2</v>
      </c>
      <c r="FQ328" s="1">
        <v>20.432749999999999</v>
      </c>
      <c r="FR328">
        <v>0.47612640000000001</v>
      </c>
      <c r="FS328">
        <v>18.913509999999999</v>
      </c>
      <c r="FT328" s="1">
        <v>5.9666490000000003E-2</v>
      </c>
      <c r="FU328" s="1">
        <v>19.715769999999999</v>
      </c>
      <c r="FV328">
        <v>0.4748735</v>
      </c>
      <c r="FW328">
        <v>19.444769999999998</v>
      </c>
      <c r="FX328" s="1">
        <v>5.8452999999999998E-2</v>
      </c>
      <c r="FY328" s="1">
        <v>19.35154</v>
      </c>
      <c r="FZ328">
        <v>0.47367629999999999</v>
      </c>
      <c r="GA328">
        <v>19.703309999999998</v>
      </c>
      <c r="GB328" s="1">
        <v>5.655847E-2</v>
      </c>
      <c r="GC328" s="1">
        <v>18.77205</v>
      </c>
      <c r="GD328">
        <v>0.47279149999999998</v>
      </c>
      <c r="GE328">
        <v>19.462160000000001</v>
      </c>
      <c r="GF328" s="1">
        <v>5.3766469999999997E-2</v>
      </c>
      <c r="GG328" s="1">
        <v>17.883780000000002</v>
      </c>
      <c r="GH328">
        <v>0.47168070000000001</v>
      </c>
      <c r="GI328">
        <v>18.952999999999999</v>
      </c>
      <c r="GJ328" s="1">
        <v>5.0275279999999999E-2</v>
      </c>
      <c r="GK328" s="1">
        <v>16.76427</v>
      </c>
      <c r="GL328">
        <v>0.47041290000000002</v>
      </c>
      <c r="GM328">
        <v>18.475010000000001</v>
      </c>
      <c r="GN328" s="1">
        <v>4.6403519999999997E-2</v>
      </c>
      <c r="GO328" s="1">
        <v>15.51539</v>
      </c>
      <c r="GP328">
        <v>0.46928320000000001</v>
      </c>
      <c r="GQ328">
        <v>18.266210000000001</v>
      </c>
      <c r="GR328" s="1">
        <v>4.2373040000000001E-2</v>
      </c>
      <c r="GS328" s="1">
        <v>14.20182</v>
      </c>
      <c r="GT328">
        <v>0.4683678</v>
      </c>
      <c r="GU328">
        <v>19.037379999999999</v>
      </c>
      <c r="GV328" s="1">
        <v>3.8293849999999997E-2</v>
      </c>
      <c r="GW328" s="1">
        <v>12.86482</v>
      </c>
      <c r="GX328">
        <v>0.46761200000000003</v>
      </c>
      <c r="GY328">
        <v>19.904340000000001</v>
      </c>
      <c r="GZ328" s="1">
        <v>3.4238820000000003E-2</v>
      </c>
      <c r="HA328" s="1">
        <v>11.52595</v>
      </c>
      <c r="HB328">
        <v>0.46697490000000003</v>
      </c>
      <c r="HC328">
        <v>20.749759999999998</v>
      </c>
      <c r="HD328" s="1">
        <v>3.0276239999999999E-2</v>
      </c>
      <c r="HE328" s="1">
        <v>10.210940000000001</v>
      </c>
      <c r="HF328">
        <v>0.46649230000000003</v>
      </c>
      <c r="HG328">
        <v>21.58267</v>
      </c>
      <c r="HH328" s="1">
        <v>2.6524829999999999E-2</v>
      </c>
      <c r="HI328" s="1">
        <v>8.9590510000000005</v>
      </c>
      <c r="HJ328">
        <v>0.46612819999999999</v>
      </c>
      <c r="HK328">
        <v>21.740400000000001</v>
      </c>
      <c r="HL328" s="1">
        <v>2.3105649999999998E-2</v>
      </c>
      <c r="HM328" s="1">
        <v>7.8127839999999997</v>
      </c>
      <c r="HN328">
        <v>0.46588259999999998</v>
      </c>
      <c r="HO328">
        <v>21.165009999999999</v>
      </c>
      <c r="HP328" s="1">
        <v>2.0100059999999999E-2</v>
      </c>
      <c r="HQ328" s="1">
        <v>6.8010900000000003</v>
      </c>
      <c r="HR328">
        <v>0.46571820000000003</v>
      </c>
      <c r="HS328">
        <v>20.53444</v>
      </c>
      <c r="HT328" s="1">
        <v>1.752691E-2</v>
      </c>
      <c r="HU328" s="1">
        <v>5.9328409999999998</v>
      </c>
      <c r="HV328">
        <v>0.46562360000000003</v>
      </c>
      <c r="HW328">
        <v>19.971769999999999</v>
      </c>
      <c r="HX328" s="1">
        <v>1.533558E-2</v>
      </c>
      <c r="HY328" s="1">
        <v>5.1922750000000004</v>
      </c>
      <c r="HZ328">
        <v>0.46558890000000003</v>
      </c>
      <c r="IA328">
        <v>20.320989999999998</v>
      </c>
      <c r="IB328" s="1">
        <v>1.34203E-2</v>
      </c>
      <c r="IC328" s="1">
        <v>4.5454509999999999</v>
      </c>
      <c r="ID328">
        <v>0.46560299999999999</v>
      </c>
      <c r="IE328">
        <v>21.235880000000002</v>
      </c>
      <c r="IF328" s="1">
        <v>1.1658150000000001E-2</v>
      </c>
      <c r="IG328" s="1">
        <v>3.9507150000000002</v>
      </c>
      <c r="IH328">
        <v>0.46564359999999999</v>
      </c>
      <c r="II328">
        <v>22.15832</v>
      </c>
      <c r="IJ328" s="1">
        <v>9.9543630000000008E-3</v>
      </c>
      <c r="IK328" s="1">
        <v>3.3764099999999999</v>
      </c>
      <c r="IL328">
        <v>0.46570109999999998</v>
      </c>
      <c r="IM328">
        <v>23.015699999999999</v>
      </c>
      <c r="IN328" s="1">
        <v>8.2920200000000006E-3</v>
      </c>
      <c r="IO328" s="1">
        <v>2.815375</v>
      </c>
      <c r="IP328">
        <v>0.46577940000000001</v>
      </c>
      <c r="IQ328">
        <v>23.066079999999999</v>
      </c>
      <c r="IR328" s="1">
        <v>6.7334969999999997E-3</v>
      </c>
      <c r="IS328" s="1">
        <v>2.2880199999999999</v>
      </c>
      <c r="IT328">
        <v>0.46584569999999997</v>
      </c>
      <c r="IU328">
        <v>22.43103</v>
      </c>
      <c r="IV328" s="1">
        <v>5.3735140000000002E-3</v>
      </c>
      <c r="IW328" s="1">
        <v>1.8267260000000001</v>
      </c>
      <c r="IX328">
        <v>0.46589619999999998</v>
      </c>
      <c r="IY328">
        <v>21.78227</v>
      </c>
      <c r="IZ328" s="1">
        <v>4.2821489999999999E-3</v>
      </c>
      <c r="JA328" s="1">
        <v>1.455227</v>
      </c>
      <c r="JB328">
        <v>0.46595920000000002</v>
      </c>
      <c r="JC328">
        <v>21.240880000000001</v>
      </c>
      <c r="JD328" s="1">
        <v>3.4706559999999999E-3</v>
      </c>
      <c r="JE328" s="1">
        <v>1.1781759999999999</v>
      </c>
      <c r="JF328">
        <v>0.46602339999999998</v>
      </c>
      <c r="JG328">
        <v>21.3811</v>
      </c>
      <c r="JH328" s="1">
        <v>2.8991870000000001E-3</v>
      </c>
      <c r="JI328" s="1">
        <v>0.98281589999999996</v>
      </c>
      <c r="JJ328">
        <v>0.46606809999999999</v>
      </c>
      <c r="JK328">
        <v>21.641649999999998</v>
      </c>
      <c r="JL328" s="1">
        <v>2.5051769999999999E-3</v>
      </c>
      <c r="JM328" s="1">
        <v>0.84801539999999997</v>
      </c>
      <c r="JN328">
        <v>0.46610760000000001</v>
      </c>
      <c r="JO328">
        <v>22.058009999999999</v>
      </c>
      <c r="JP328" s="1">
        <v>2.2270839999999998E-3</v>
      </c>
      <c r="JQ328" s="1">
        <v>0.75313479999999999</v>
      </c>
      <c r="JR328">
        <v>0.46613759999999999</v>
      </c>
      <c r="JS328">
        <v>22.137149999999998</v>
      </c>
      <c r="JT328" s="1">
        <v>2.0204250000000002E-3</v>
      </c>
      <c r="JU328" s="1">
        <v>0.6826932</v>
      </c>
      <c r="JV328">
        <v>0.46616170000000001</v>
      </c>
      <c r="JW328">
        <v>21.78877</v>
      </c>
      <c r="JX328" s="1">
        <v>1.8571760000000001E-3</v>
      </c>
      <c r="JY328" s="1">
        <v>0.62727299999999997</v>
      </c>
      <c r="JZ328">
        <v>0.46615289999999998</v>
      </c>
      <c r="KA328">
        <v>21.318950000000001</v>
      </c>
      <c r="KB328" s="1">
        <v>1.7238380000000001E-3</v>
      </c>
      <c r="KC328" s="1">
        <v>0.58200669999999999</v>
      </c>
      <c r="KD328">
        <v>0.46618530000000002</v>
      </c>
      <c r="KE328">
        <v>20.786570000000001</v>
      </c>
      <c r="KF328" s="1">
        <v>1.6129740000000001E-3</v>
      </c>
      <c r="KG328" s="1">
        <v>0.5444</v>
      </c>
      <c r="KH328">
        <v>0.46618890000000002</v>
      </c>
      <c r="KI328">
        <v>20.353259999999999</v>
      </c>
      <c r="KJ328" s="1">
        <v>1.520586E-3</v>
      </c>
      <c r="KK328" s="1">
        <v>0.51307630000000004</v>
      </c>
      <c r="KL328">
        <v>0.46618480000000001</v>
      </c>
      <c r="KM328">
        <v>20.6998</v>
      </c>
      <c r="KN328" s="1">
        <v>1.4441059999999999E-3</v>
      </c>
      <c r="KO328" s="1">
        <v>0.4871123</v>
      </c>
      <c r="KP328">
        <v>0.46618219999999999</v>
      </c>
      <c r="KQ328">
        <v>20.91986</v>
      </c>
      <c r="KR328" s="1">
        <v>1.381347E-3</v>
      </c>
      <c r="KS328" s="1">
        <v>0.46579920000000002</v>
      </c>
      <c r="KT328">
        <v>0.4661882</v>
      </c>
      <c r="KU328">
        <v>21.251249999999999</v>
      </c>
      <c r="KV328" s="1">
        <v>1.330192E-3</v>
      </c>
      <c r="KW328" s="1">
        <v>0.44845279999999998</v>
      </c>
      <c r="KX328">
        <v>0.46621390000000001</v>
      </c>
      <c r="KY328">
        <v>21.680099999999999</v>
      </c>
      <c r="KZ328" s="1">
        <v>1.288095E-3</v>
      </c>
      <c r="LA328" s="1">
        <v>0.43416480000000002</v>
      </c>
      <c r="LB328">
        <v>0.46620489999999998</v>
      </c>
      <c r="LC328">
        <v>21.558759999999999</v>
      </c>
      <c r="LD328" s="1">
        <v>1.2511130000000001E-3</v>
      </c>
      <c r="LE328" s="1">
        <v>0.42166969999999998</v>
      </c>
      <c r="LF328">
        <v>0.46620810000000001</v>
      </c>
      <c r="LG328">
        <v>20.986319999999999</v>
      </c>
      <c r="LH328" s="1">
        <v>1.215647E-3</v>
      </c>
      <c r="LI328" s="1">
        <v>0.40969060000000002</v>
      </c>
      <c r="LJ328">
        <v>0.4662229</v>
      </c>
      <c r="LK328">
        <v>20.36027</v>
      </c>
      <c r="LL328" s="1">
        <v>1.178798E-3</v>
      </c>
      <c r="LM328" s="1">
        <v>0.39732620000000002</v>
      </c>
      <c r="LN328">
        <v>0.46624330000000003</v>
      </c>
      <c r="LO328">
        <v>19.972570000000001</v>
      </c>
      <c r="LP328" s="1">
        <v>1.139765E-3</v>
      </c>
      <c r="LQ328" s="1">
        <v>0.38423239999999997</v>
      </c>
      <c r="LR328">
        <v>0.46624349999999998</v>
      </c>
      <c r="LS328">
        <v>20.62107</v>
      </c>
      <c r="LT328" s="1">
        <v>1.0989159999999999E-3</v>
      </c>
      <c r="LU328" s="1">
        <v>0.37048360000000002</v>
      </c>
      <c r="LV328">
        <v>0.46624310000000002</v>
      </c>
      <c r="LW328">
        <v>21.376580000000001</v>
      </c>
      <c r="LX328" s="1">
        <v>1.057213E-3</v>
      </c>
      <c r="LY328" s="1">
        <v>0.35645090000000001</v>
      </c>
      <c r="LZ328">
        <v>0.46625139999999998</v>
      </c>
      <c r="MA328">
        <v>22.18957</v>
      </c>
      <c r="MB328" s="1">
        <v>1.0157390000000001E-3</v>
      </c>
      <c r="MC328" s="1">
        <v>0.34246199999999999</v>
      </c>
      <c r="MD328">
        <v>0.4662695</v>
      </c>
      <c r="ME328">
        <v>23.09929</v>
      </c>
      <c r="MF328" s="1">
        <v>9.752014E-4</v>
      </c>
      <c r="MG328" s="1">
        <v>0.32878760000000001</v>
      </c>
      <c r="MH328">
        <v>0.46626600000000001</v>
      </c>
      <c r="MI328">
        <v>23.090679999999999</v>
      </c>
      <c r="MJ328" s="1">
        <v>9.3605740000000004E-4</v>
      </c>
      <c r="MK328" s="1">
        <v>0.31559419999999999</v>
      </c>
      <c r="ML328">
        <v>0.46626659999999998</v>
      </c>
      <c r="MM328">
        <v>22.308679999999999</v>
      </c>
      <c r="MN328" s="1">
        <v>8.9869030000000005E-4</v>
      </c>
      <c r="MO328" s="1">
        <v>0.30296849999999997</v>
      </c>
      <c r="MP328">
        <v>0.46628130000000001</v>
      </c>
      <c r="MQ328">
        <v>21.634699999999999</v>
      </c>
      <c r="MR328" s="1">
        <v>8.6285150000000004E-4</v>
      </c>
      <c r="MS328" s="1">
        <v>0.2908905</v>
      </c>
      <c r="MT328">
        <v>0.46629290000000001</v>
      </c>
      <c r="MU328">
        <v>21.048210000000001</v>
      </c>
      <c r="MV328" s="1">
        <v>8.2876029999999999E-4</v>
      </c>
      <c r="MW328" s="1">
        <v>0.27938550000000001</v>
      </c>
      <c r="MX328">
        <v>0.46627590000000002</v>
      </c>
      <c r="MY328">
        <v>21.43413</v>
      </c>
      <c r="MZ328" s="1">
        <v>7.9625409999999996E-4</v>
      </c>
      <c r="NA328" s="1">
        <v>0.26841520000000002</v>
      </c>
      <c r="NB328">
        <v>0.466283</v>
      </c>
      <c r="NC328">
        <v>22.2224</v>
      </c>
      <c r="ND328" s="1">
        <v>7.651019E-4</v>
      </c>
      <c r="NE328" s="1">
        <v>0.25792019999999999</v>
      </c>
      <c r="NF328">
        <v>0.4662713</v>
      </c>
      <c r="NG328">
        <v>22.97129</v>
      </c>
      <c r="NH328" s="1">
        <v>7.3530130000000005E-4</v>
      </c>
      <c r="NI328" s="1">
        <v>0.2478718</v>
      </c>
      <c r="NJ328">
        <v>0.46625309999999998</v>
      </c>
      <c r="NK328">
        <v>23.676380000000002</v>
      </c>
      <c r="NL328" s="1">
        <v>7.0685560000000004E-4</v>
      </c>
      <c r="NM328" s="1">
        <v>0.23826910000000001</v>
      </c>
      <c r="NN328">
        <v>0.46621820000000003</v>
      </c>
      <c r="NO328">
        <v>23.556999999999999</v>
      </c>
      <c r="NP328" s="1">
        <v>6.797544E-4</v>
      </c>
      <c r="NQ328" s="1">
        <v>0.22912440000000001</v>
      </c>
      <c r="NR328">
        <v>0.46618140000000002</v>
      </c>
      <c r="NS328">
        <v>22.895209999999999</v>
      </c>
      <c r="NT328" s="1">
        <v>6.5389039999999999E-4</v>
      </c>
      <c r="NU328" s="1">
        <v>0.2204052</v>
      </c>
      <c r="NV328">
        <v>0.46612579999999998</v>
      </c>
      <c r="NW328">
        <v>22.26332</v>
      </c>
      <c r="NX328" s="1">
        <v>6.2920469999999998E-4</v>
      </c>
      <c r="NY328" s="1">
        <v>0.21209020000000001</v>
      </c>
      <c r="NZ328">
        <v>0.46607779999999999</v>
      </c>
      <c r="OA328">
        <v>21.71039</v>
      </c>
      <c r="OB328" s="1">
        <v>6.0565930000000003E-4</v>
      </c>
      <c r="OC328" s="1">
        <v>0.20415800000000001</v>
      </c>
      <c r="OD328">
        <v>0.46600649999999999</v>
      </c>
      <c r="OE328">
        <v>21.441749999999999</v>
      </c>
      <c r="OF328" s="1">
        <v>5.8319090000000001E-4</v>
      </c>
      <c r="OG328" s="1">
        <v>0.19658990000000001</v>
      </c>
      <c r="OH328">
        <v>0.46591870000000002</v>
      </c>
      <c r="OI328">
        <v>21.88822</v>
      </c>
      <c r="OJ328" s="1">
        <v>5.6174250000000001E-4</v>
      </c>
      <c r="OK328" s="1">
        <v>0.18939020000000001</v>
      </c>
    </row>
    <row r="329" spans="1:401" x14ac:dyDescent="0.35">
      <c r="A329">
        <v>335</v>
      </c>
      <c r="B329" t="s">
        <v>4</v>
      </c>
      <c r="C329" t="s">
        <v>181</v>
      </c>
      <c r="D329" t="s">
        <v>335</v>
      </c>
      <c r="E329">
        <v>866.76279999999997</v>
      </c>
      <c r="F329">
        <v>0.97655000000000003</v>
      </c>
      <c r="G329">
        <v>18.537310000000002</v>
      </c>
      <c r="H329">
        <v>0</v>
      </c>
      <c r="I329">
        <v>0</v>
      </c>
      <c r="J329">
        <v>0.97376249999999998</v>
      </c>
      <c r="K329">
        <v>18.24183</v>
      </c>
      <c r="L329">
        <v>0</v>
      </c>
      <c r="M329">
        <v>0</v>
      </c>
      <c r="N329">
        <v>0.97098600000000002</v>
      </c>
      <c r="O329">
        <v>18.429829999999999</v>
      </c>
      <c r="P329">
        <v>0</v>
      </c>
      <c r="Q329">
        <v>0</v>
      </c>
      <c r="R329">
        <v>0.96822050000000004</v>
      </c>
      <c r="S329">
        <v>18.383949999999999</v>
      </c>
      <c r="T329">
        <v>0</v>
      </c>
      <c r="U329">
        <v>0</v>
      </c>
      <c r="V329">
        <v>0.96548049999999996</v>
      </c>
      <c r="W329">
        <v>18.67183</v>
      </c>
      <c r="X329">
        <v>0</v>
      </c>
      <c r="Y329">
        <v>0</v>
      </c>
      <c r="Z329">
        <v>0.96276839999999997</v>
      </c>
      <c r="AA329">
        <v>18.622499999999999</v>
      </c>
      <c r="AB329">
        <v>0</v>
      </c>
      <c r="AC329">
        <v>0</v>
      </c>
      <c r="AD329">
        <v>0.96002069999999995</v>
      </c>
      <c r="AE329">
        <v>18.543939999999999</v>
      </c>
      <c r="AF329">
        <v>0</v>
      </c>
      <c r="AG329">
        <v>0</v>
      </c>
      <c r="AH329">
        <v>0.9571828</v>
      </c>
      <c r="AI329">
        <v>18.488810000000001</v>
      </c>
      <c r="AJ329">
        <v>0</v>
      </c>
      <c r="AK329">
        <v>0</v>
      </c>
      <c r="AL329">
        <v>0.95433389999999996</v>
      </c>
      <c r="AM329">
        <v>18.292210000000001</v>
      </c>
      <c r="AN329">
        <v>0</v>
      </c>
      <c r="AO329">
        <v>0</v>
      </c>
      <c r="AP329">
        <v>0.95148500000000003</v>
      </c>
      <c r="AQ329">
        <v>18.068670000000001</v>
      </c>
      <c r="AR329">
        <v>0</v>
      </c>
      <c r="AS329">
        <v>0</v>
      </c>
      <c r="AT329">
        <v>0.94857029999999998</v>
      </c>
      <c r="AU329">
        <v>18.187809999999999</v>
      </c>
      <c r="AV329">
        <v>0</v>
      </c>
      <c r="AW329">
        <v>0</v>
      </c>
      <c r="AX329">
        <v>0.94599699999999998</v>
      </c>
      <c r="AY329">
        <v>18.00966</v>
      </c>
      <c r="AZ329">
        <v>0</v>
      </c>
      <c r="BA329">
        <v>0</v>
      </c>
      <c r="BB329">
        <v>0.94328409999999996</v>
      </c>
      <c r="BC329">
        <v>17.917259999999999</v>
      </c>
      <c r="BD329">
        <v>0</v>
      </c>
      <c r="BE329">
        <v>0</v>
      </c>
      <c r="BF329">
        <v>0.94089160000000005</v>
      </c>
      <c r="BG329">
        <v>17.967970000000001</v>
      </c>
      <c r="BH329">
        <v>0</v>
      </c>
      <c r="BI329">
        <v>0</v>
      </c>
      <c r="BJ329">
        <v>0.93833800000000001</v>
      </c>
      <c r="BK329">
        <v>17.766089999999998</v>
      </c>
      <c r="BL329">
        <v>0</v>
      </c>
      <c r="BM329">
        <v>0</v>
      </c>
      <c r="BN329">
        <v>0.93574239999999997</v>
      </c>
      <c r="BO329">
        <v>17.614820000000002</v>
      </c>
      <c r="BP329">
        <v>0</v>
      </c>
      <c r="BQ329">
        <v>0</v>
      </c>
      <c r="BR329">
        <v>0.93315440000000005</v>
      </c>
      <c r="BS329">
        <v>17.407430000000002</v>
      </c>
      <c r="BT329" s="1">
        <v>5.2051190000000002E-36</v>
      </c>
      <c r="BU329" s="1">
        <v>1.652379E-33</v>
      </c>
      <c r="BV329">
        <v>0.93057190000000001</v>
      </c>
      <c r="BW329">
        <v>17.492239999999999</v>
      </c>
      <c r="BX329" s="1">
        <v>4.6379109999999998E-25</v>
      </c>
      <c r="BY329" s="1">
        <v>9.5339550000000004E-23</v>
      </c>
      <c r="BZ329">
        <v>0.92793829999999999</v>
      </c>
      <c r="CA329">
        <v>17.877659999999999</v>
      </c>
      <c r="CB329" s="1">
        <v>3.6305999999999997E-20</v>
      </c>
      <c r="CC329" s="1">
        <v>1.151454E-17</v>
      </c>
      <c r="CD329">
        <v>0.92528160000000004</v>
      </c>
      <c r="CE329">
        <v>18.382349999999999</v>
      </c>
      <c r="CF329" s="1">
        <v>3.0682249999999998E-13</v>
      </c>
      <c r="CG329" s="1">
        <v>6.9827260000000001E-11</v>
      </c>
      <c r="CH329">
        <v>0.92260759999999997</v>
      </c>
      <c r="CI329">
        <v>18.75525</v>
      </c>
      <c r="CJ329" s="1">
        <v>1.0098569999999999E-9</v>
      </c>
      <c r="CK329" s="1">
        <v>2.4558180000000002E-7</v>
      </c>
      <c r="CL329">
        <v>0.9199543</v>
      </c>
      <c r="CM329">
        <v>18.716069999999998</v>
      </c>
      <c r="CN329" s="1">
        <v>4.3917440000000001E-7</v>
      </c>
      <c r="CO329" s="1">
        <v>1.1188620000000001E-4</v>
      </c>
      <c r="CP329">
        <v>0.91726430000000003</v>
      </c>
      <c r="CQ329">
        <v>18.458739999999999</v>
      </c>
      <c r="CR329" s="1">
        <v>5.2527949999999999E-5</v>
      </c>
      <c r="CS329" s="1">
        <v>1.388587E-2</v>
      </c>
      <c r="CT329">
        <v>0.91432179999999996</v>
      </c>
      <c r="CU329">
        <v>18.239270000000001</v>
      </c>
      <c r="CV329" s="1">
        <v>2.3762269999999999E-3</v>
      </c>
      <c r="CW329">
        <v>0.64942029999999995</v>
      </c>
      <c r="CX329">
        <v>0.91128920000000002</v>
      </c>
      <c r="CY329">
        <v>18.05077</v>
      </c>
      <c r="CZ329" s="1">
        <v>4.9179059999999997E-2</v>
      </c>
      <c r="DA329">
        <v>13.8262</v>
      </c>
      <c r="DB329">
        <v>0.90805880000000005</v>
      </c>
      <c r="DC329">
        <v>18.319870000000002</v>
      </c>
      <c r="DD329">
        <v>0.52837230000000002</v>
      </c>
      <c r="DE329">
        <v>152.43049999999999</v>
      </c>
      <c r="DF329">
        <v>0.90444349999999996</v>
      </c>
      <c r="DG329">
        <v>18.78481</v>
      </c>
      <c r="DH329">
        <v>3.2424780000000002</v>
      </c>
      <c r="DI329">
        <v>957.9452</v>
      </c>
      <c r="DJ329">
        <v>0.90032230000000002</v>
      </c>
      <c r="DK329">
        <v>19.005600000000001</v>
      </c>
      <c r="DL329">
        <v>12.258660000000001</v>
      </c>
      <c r="DM329">
        <v>3701.5720000000001</v>
      </c>
      <c r="DN329">
        <v>0.89560200000000001</v>
      </c>
      <c r="DO329">
        <v>19.144120000000001</v>
      </c>
      <c r="DP329">
        <v>30.38541</v>
      </c>
      <c r="DQ329">
        <v>9362.7510000000002</v>
      </c>
      <c r="DR329">
        <v>0.89022429999999997</v>
      </c>
      <c r="DS329">
        <v>18.90062</v>
      </c>
      <c r="DT329">
        <v>52.082790000000003</v>
      </c>
      <c r="DU329">
        <v>16353.79</v>
      </c>
      <c r="DV329">
        <v>0.88448720000000003</v>
      </c>
      <c r="DW329">
        <v>18.42895</v>
      </c>
      <c r="DX329">
        <v>64.685649999999995</v>
      </c>
      <c r="DY329">
        <v>20676.36</v>
      </c>
      <c r="DZ329">
        <v>0.87859410000000004</v>
      </c>
      <c r="EA329">
        <v>18.063130000000001</v>
      </c>
      <c r="EB329">
        <v>60.683489999999999</v>
      </c>
      <c r="EC329">
        <v>19713.89</v>
      </c>
      <c r="ED329">
        <v>0.87243610000000005</v>
      </c>
      <c r="EE329">
        <v>17.794630000000002</v>
      </c>
      <c r="EF329">
        <v>44.563299999999998</v>
      </c>
      <c r="EG329">
        <v>14692.93</v>
      </c>
      <c r="EH329">
        <v>0.86600880000000002</v>
      </c>
      <c r="EI329">
        <v>17.9682</v>
      </c>
      <c r="EJ329">
        <v>26.463059999999999</v>
      </c>
      <c r="EK329">
        <v>8845.7189999999991</v>
      </c>
      <c r="EL329">
        <v>0.8591782</v>
      </c>
      <c r="EM329">
        <v>18.448360000000001</v>
      </c>
      <c r="EN329">
        <v>13.08503</v>
      </c>
      <c r="EO329">
        <v>4430.5929999999998</v>
      </c>
      <c r="EP329">
        <v>0.85243250000000004</v>
      </c>
      <c r="EQ329">
        <v>18.942869999999999</v>
      </c>
      <c r="ER329">
        <v>5.5465400000000002</v>
      </c>
      <c r="ES329">
        <v>1899.027</v>
      </c>
      <c r="ET329">
        <v>0.84613179999999999</v>
      </c>
      <c r="EU329">
        <v>19.229839999999999</v>
      </c>
      <c r="EV329">
        <v>2.0788000000000002</v>
      </c>
      <c r="EW329">
        <v>717.82150000000001</v>
      </c>
      <c r="EX329">
        <v>0.83950599999999997</v>
      </c>
      <c r="EY329">
        <v>18.9937</v>
      </c>
      <c r="EZ329">
        <v>0.72179360000000004</v>
      </c>
      <c r="FA329">
        <v>250.58330000000001</v>
      </c>
      <c r="FB329">
        <v>0.83303959999999999</v>
      </c>
      <c r="FC329">
        <v>18.471920000000001</v>
      </c>
      <c r="FD329" s="1">
        <v>0.2564514</v>
      </c>
      <c r="FE329">
        <v>88.783609999999996</v>
      </c>
      <c r="FF329">
        <v>0.82659749999999999</v>
      </c>
      <c r="FG329">
        <v>17.93319</v>
      </c>
      <c r="FH329" s="1">
        <v>0.11288860000000001</v>
      </c>
      <c r="FI329">
        <v>38.459679999999999</v>
      </c>
      <c r="FJ329">
        <v>0.82014670000000001</v>
      </c>
      <c r="FK329">
        <v>17.62058</v>
      </c>
      <c r="FL329" s="1">
        <v>7.2453790000000004E-2</v>
      </c>
      <c r="FM329">
        <v>24.20308</v>
      </c>
      <c r="FN329">
        <v>0.81450069999999997</v>
      </c>
      <c r="FO329">
        <v>18.236709999999999</v>
      </c>
      <c r="FP329" s="1">
        <v>6.2214480000000003E-2</v>
      </c>
      <c r="FQ329" s="1">
        <v>20.574359999999999</v>
      </c>
      <c r="FR329">
        <v>0.80850549999999999</v>
      </c>
      <c r="FS329">
        <v>18.906099999999999</v>
      </c>
      <c r="FT329" s="1">
        <v>5.9786539999999999E-2</v>
      </c>
      <c r="FU329" s="1">
        <v>19.74736</v>
      </c>
      <c r="FV329">
        <v>0.80252120000000005</v>
      </c>
      <c r="FW329">
        <v>19.436150000000001</v>
      </c>
      <c r="FX329" s="1">
        <v>5.8578489999999997E-2</v>
      </c>
      <c r="FY329" s="1">
        <v>19.3947</v>
      </c>
      <c r="FZ329">
        <v>0.79669990000000002</v>
      </c>
      <c r="GA329">
        <v>19.704609999999999</v>
      </c>
      <c r="GB329" s="1">
        <v>5.6760390000000001E-2</v>
      </c>
      <c r="GC329" s="1">
        <v>18.85699</v>
      </c>
      <c r="GD329">
        <v>0.79164909999999999</v>
      </c>
      <c r="GE329">
        <v>19.481580000000001</v>
      </c>
      <c r="GF329" s="1">
        <v>5.4045969999999999E-2</v>
      </c>
      <c r="GG329" s="1">
        <v>18.007059999999999</v>
      </c>
      <c r="GH329">
        <v>0.78677580000000003</v>
      </c>
      <c r="GI329">
        <v>18.972359999999998</v>
      </c>
      <c r="GJ329" s="1">
        <v>5.0598919999999999E-2</v>
      </c>
      <c r="GK329" s="1">
        <v>16.908819999999999</v>
      </c>
      <c r="GL329">
        <v>0.7823852</v>
      </c>
      <c r="GM329">
        <v>18.487189999999998</v>
      </c>
      <c r="GN329" s="1">
        <v>4.675224E-2</v>
      </c>
      <c r="GO329" s="1">
        <v>15.66577</v>
      </c>
      <c r="GP329">
        <v>0.77845050000000005</v>
      </c>
      <c r="GQ329">
        <v>18.270440000000001</v>
      </c>
      <c r="GR329" s="1">
        <v>4.2730990000000003E-2</v>
      </c>
      <c r="GS329" s="1">
        <v>14.35272</v>
      </c>
      <c r="GT329">
        <v>0.77508010000000005</v>
      </c>
      <c r="GU329">
        <v>19.029119999999999</v>
      </c>
      <c r="GV329" s="1">
        <v>3.8654470000000003E-2</v>
      </c>
      <c r="GW329" s="1">
        <v>13.014950000000001</v>
      </c>
      <c r="GX329">
        <v>0.77217990000000003</v>
      </c>
      <c r="GY329">
        <v>19.898019999999999</v>
      </c>
      <c r="GZ329" s="1">
        <v>3.4596509999999997E-2</v>
      </c>
      <c r="HA329" s="1">
        <v>11.674099999999999</v>
      </c>
      <c r="HB329">
        <v>0.76978270000000004</v>
      </c>
      <c r="HC329">
        <v>20.734629999999999</v>
      </c>
      <c r="HD329" s="1">
        <v>3.0622989999999999E-2</v>
      </c>
      <c r="HE329" s="1">
        <v>10.353479999999999</v>
      </c>
      <c r="HF329">
        <v>0.76783920000000006</v>
      </c>
      <c r="HG329">
        <v>21.576029999999999</v>
      </c>
      <c r="HH329" s="1">
        <v>2.684843E-2</v>
      </c>
      <c r="HI329" s="1">
        <v>9.0919720000000002</v>
      </c>
      <c r="HJ329">
        <v>0.7663662</v>
      </c>
      <c r="HK329">
        <v>21.759270000000001</v>
      </c>
      <c r="HL329" s="1">
        <v>2.3396699999999999E-2</v>
      </c>
      <c r="HM329" s="1">
        <v>7.9322999999999997</v>
      </c>
      <c r="HN329">
        <v>0.7652506</v>
      </c>
      <c r="HO329">
        <v>21.193660000000001</v>
      </c>
      <c r="HP329" s="1">
        <v>2.0353E-2</v>
      </c>
      <c r="HQ329" s="1">
        <v>6.9051140000000002</v>
      </c>
      <c r="HR329">
        <v>0.76443760000000005</v>
      </c>
      <c r="HS329">
        <v>20.560649999999999</v>
      </c>
      <c r="HT329" s="1">
        <v>1.7742310000000001E-2</v>
      </c>
      <c r="HU329" s="1">
        <v>6.0215230000000002</v>
      </c>
      <c r="HV329">
        <v>0.76391129999999996</v>
      </c>
      <c r="HW329">
        <v>20.003599999999999</v>
      </c>
      <c r="HX329" s="1">
        <v>1.552018E-2</v>
      </c>
      <c r="HY329" s="1">
        <v>5.2681810000000002</v>
      </c>
      <c r="HZ329">
        <v>0.76361460000000003</v>
      </c>
      <c r="IA329">
        <v>20.335850000000001</v>
      </c>
      <c r="IB329" s="1">
        <v>1.3584540000000001E-2</v>
      </c>
      <c r="IC329" s="1">
        <v>4.6127050000000001</v>
      </c>
      <c r="ID329">
        <v>0.7634822</v>
      </c>
      <c r="IE329">
        <v>21.239699999999999</v>
      </c>
      <c r="IF329" s="1">
        <v>1.181314E-2</v>
      </c>
      <c r="IG329" s="1">
        <v>4.0139149999999999</v>
      </c>
      <c r="IH329">
        <v>0.76345320000000005</v>
      </c>
      <c r="II329">
        <v>22.152229999999999</v>
      </c>
      <c r="IJ329" s="1">
        <v>1.0105869999999999E-2</v>
      </c>
      <c r="IK329" s="1">
        <v>3.4379379999999999</v>
      </c>
      <c r="IL329">
        <v>0.76353579999999999</v>
      </c>
      <c r="IM329">
        <v>23.012560000000001</v>
      </c>
      <c r="IN329" s="1">
        <v>8.4385290000000002E-3</v>
      </c>
      <c r="IO329" s="1">
        <v>2.8748239999999998</v>
      </c>
      <c r="IP329">
        <v>0.76367030000000002</v>
      </c>
      <c r="IQ329">
        <v>23.086829999999999</v>
      </c>
      <c r="IR329" s="1">
        <v>6.8673400000000004E-3</v>
      </c>
      <c r="IS329" s="1">
        <v>2.3424170000000002</v>
      </c>
      <c r="IT329">
        <v>0.76382289999999997</v>
      </c>
      <c r="IU329">
        <v>22.468979999999998</v>
      </c>
      <c r="IV329" s="1">
        <v>5.486337E-3</v>
      </c>
      <c r="IW329" s="1">
        <v>1.872746</v>
      </c>
      <c r="IX329">
        <v>0.76399170000000005</v>
      </c>
      <c r="IY329">
        <v>21.819299999999998</v>
      </c>
      <c r="IZ329" s="1">
        <v>4.3696569999999999E-3</v>
      </c>
      <c r="JA329" s="1">
        <v>1.4910460000000001</v>
      </c>
      <c r="JB329">
        <v>0.76416010000000001</v>
      </c>
      <c r="JC329">
        <v>21.277830000000002</v>
      </c>
      <c r="JD329" s="1">
        <v>3.5339809999999998E-3</v>
      </c>
      <c r="JE329" s="1">
        <v>1.2041919999999999</v>
      </c>
      <c r="JF329">
        <v>0.76433070000000003</v>
      </c>
      <c r="JG329">
        <v>21.395320000000002</v>
      </c>
      <c r="JH329" s="1">
        <v>2.9431129999999998E-3</v>
      </c>
      <c r="JI329" s="1">
        <v>1.0009479999999999</v>
      </c>
      <c r="JJ329">
        <v>0.76448539999999998</v>
      </c>
      <c r="JK329">
        <v>21.639279999999999</v>
      </c>
      <c r="JL329" s="1">
        <v>2.5355320000000001E-3</v>
      </c>
      <c r="JM329" s="1">
        <v>0.86059450000000004</v>
      </c>
      <c r="JN329">
        <v>0.7645923</v>
      </c>
      <c r="JO329">
        <v>22.050409999999999</v>
      </c>
      <c r="JP329" s="1">
        <v>2.2489070000000001E-3</v>
      </c>
      <c r="JQ329" s="1">
        <v>0.76220109999999996</v>
      </c>
      <c r="JR329">
        <v>0.76471599999999995</v>
      </c>
      <c r="JS329">
        <v>22.136769999999999</v>
      </c>
      <c r="JT329" s="1">
        <v>2.0370969999999999E-3</v>
      </c>
      <c r="JU329" s="1">
        <v>0.68964360000000002</v>
      </c>
      <c r="JV329">
        <v>0.76477830000000002</v>
      </c>
      <c r="JW329">
        <v>21.805890000000002</v>
      </c>
      <c r="JX329" s="1">
        <v>1.870565E-3</v>
      </c>
      <c r="JY329" s="1">
        <v>0.63287400000000005</v>
      </c>
      <c r="JZ329">
        <v>0.76485729999999996</v>
      </c>
      <c r="KA329">
        <v>21.343229999999998</v>
      </c>
      <c r="KB329" s="1">
        <v>1.7349010000000001E-3</v>
      </c>
      <c r="KC329" s="1">
        <v>0.58663069999999995</v>
      </c>
      <c r="KD329">
        <v>0.76489209999999996</v>
      </c>
      <c r="KE329">
        <v>20.81587</v>
      </c>
      <c r="KF329" s="1">
        <v>1.6221969999999999E-3</v>
      </c>
      <c r="KG329" s="1">
        <v>0.54828540000000003</v>
      </c>
      <c r="KH329">
        <v>0.76492039999999994</v>
      </c>
      <c r="KI329">
        <v>20.372260000000001</v>
      </c>
      <c r="KJ329" s="1">
        <v>1.528249E-3</v>
      </c>
      <c r="KK329" s="1">
        <v>0.51633220000000002</v>
      </c>
      <c r="KL329">
        <v>0.76494439999999997</v>
      </c>
      <c r="KM329">
        <v>20.704660000000001</v>
      </c>
      <c r="KN329" s="1">
        <v>1.450422E-3</v>
      </c>
      <c r="KO329" s="1">
        <v>0.48981390000000002</v>
      </c>
      <c r="KP329">
        <v>0.76496730000000002</v>
      </c>
      <c r="KQ329">
        <v>20.918859999999999</v>
      </c>
      <c r="KR329" s="1">
        <v>1.3865139999999999E-3</v>
      </c>
      <c r="KS329" s="1">
        <v>0.46802709999999997</v>
      </c>
      <c r="KT329">
        <v>0.76498900000000003</v>
      </c>
      <c r="KU329">
        <v>21.24437</v>
      </c>
      <c r="KV329" s="1">
        <v>1.334406E-3</v>
      </c>
      <c r="KW329" s="1">
        <v>0.45029710000000001</v>
      </c>
      <c r="KX329">
        <v>0.76500120000000005</v>
      </c>
      <c r="KY329">
        <v>21.6754</v>
      </c>
      <c r="KZ329" s="1">
        <v>1.291623E-3</v>
      </c>
      <c r="LA329" s="1">
        <v>0.43573770000000001</v>
      </c>
      <c r="LB329">
        <v>0.76502029999999999</v>
      </c>
      <c r="LC329">
        <v>21.581389999999999</v>
      </c>
      <c r="LD329" s="1">
        <v>1.254322E-3</v>
      </c>
      <c r="LE329" s="1">
        <v>0.42309200000000002</v>
      </c>
      <c r="LF329">
        <v>0.76503030000000005</v>
      </c>
      <c r="LG329">
        <v>21.01389</v>
      </c>
      <c r="LH329" s="1">
        <v>1.2188500000000001E-3</v>
      </c>
      <c r="LI329" s="1">
        <v>0.4110916</v>
      </c>
      <c r="LJ329">
        <v>0.76505179999999995</v>
      </c>
      <c r="LK329">
        <v>20.390789999999999</v>
      </c>
      <c r="LL329" s="1">
        <v>1.1821609999999999E-3</v>
      </c>
      <c r="LM329" s="1">
        <v>0.39879619999999999</v>
      </c>
      <c r="LN329">
        <v>0.76506039999999997</v>
      </c>
      <c r="LO329">
        <v>20.006019999999999</v>
      </c>
      <c r="LP329" s="1">
        <v>1.1433389999999999E-3</v>
      </c>
      <c r="LQ329" s="1">
        <v>0.3857796</v>
      </c>
      <c r="LR329">
        <v>0.76509039999999995</v>
      </c>
      <c r="LS329">
        <v>20.63532</v>
      </c>
      <c r="LT329" s="1">
        <v>1.102628E-3</v>
      </c>
      <c r="LU329" s="1">
        <v>0.37207469999999998</v>
      </c>
      <c r="LV329">
        <v>0.76508900000000002</v>
      </c>
      <c r="LW329">
        <v>21.381049999999998</v>
      </c>
      <c r="LX329" s="1">
        <v>1.0609599999999999E-3</v>
      </c>
      <c r="LY329" s="1">
        <v>0.35805019999999999</v>
      </c>
      <c r="LZ329">
        <v>0.76509179999999999</v>
      </c>
      <c r="MA329">
        <v>22.180959999999999</v>
      </c>
      <c r="MB329" s="1">
        <v>1.0194329999999999E-3</v>
      </c>
      <c r="MC329" s="1">
        <v>0.3440356</v>
      </c>
      <c r="MD329">
        <v>0.76511090000000004</v>
      </c>
      <c r="ME329">
        <v>23.100300000000001</v>
      </c>
      <c r="MF329" s="1">
        <v>9.7877540000000001E-4</v>
      </c>
      <c r="MG329" s="1">
        <v>0.33031159999999998</v>
      </c>
      <c r="MH329">
        <v>0.76512650000000004</v>
      </c>
      <c r="MI329">
        <v>23.124759999999998</v>
      </c>
      <c r="MJ329" s="1">
        <v>9.3948879999999999E-4</v>
      </c>
      <c r="MK329" s="1">
        <v>0.31704919999999998</v>
      </c>
      <c r="ML329">
        <v>0.76512690000000005</v>
      </c>
      <c r="MM329">
        <v>22.348210000000002</v>
      </c>
      <c r="MN329" s="1">
        <v>9.0197170000000002E-4</v>
      </c>
      <c r="MO329" s="1">
        <v>0.3043611</v>
      </c>
      <c r="MP329">
        <v>0.76515109999999997</v>
      </c>
      <c r="MQ329">
        <v>21.671119999999998</v>
      </c>
      <c r="MR329" s="1">
        <v>8.6599449999999998E-4</v>
      </c>
      <c r="MS329" s="1">
        <v>0.29222310000000001</v>
      </c>
      <c r="MT329">
        <v>0.76514079999999995</v>
      </c>
      <c r="MU329">
        <v>21.096129999999999</v>
      </c>
      <c r="MV329" s="1">
        <v>8.3175380000000002E-4</v>
      </c>
      <c r="MW329" s="1">
        <v>0.28065519999999999</v>
      </c>
      <c r="MX329">
        <v>0.76515429999999995</v>
      </c>
      <c r="MY329">
        <v>21.45617</v>
      </c>
      <c r="MZ329" s="1">
        <v>7.9911330000000005E-4</v>
      </c>
      <c r="NA329" s="1">
        <v>0.2696209</v>
      </c>
      <c r="NB329">
        <v>0.76513209999999998</v>
      </c>
      <c r="NC329">
        <v>22.23461</v>
      </c>
      <c r="ND329" s="1">
        <v>7.6783699999999995E-4</v>
      </c>
      <c r="NE329" s="1">
        <v>0.25907780000000002</v>
      </c>
      <c r="NF329">
        <v>0.76510239999999996</v>
      </c>
      <c r="NG329">
        <v>22.97165</v>
      </c>
      <c r="NH329" s="1">
        <v>7.3791869999999997E-4</v>
      </c>
      <c r="NI329" s="1">
        <v>0.2489741</v>
      </c>
      <c r="NJ329">
        <v>0.76506110000000005</v>
      </c>
      <c r="NK329">
        <v>23.68178</v>
      </c>
      <c r="NL329" s="1">
        <v>7.0936060000000001E-4</v>
      </c>
      <c r="NM329" s="1">
        <v>0.2393219</v>
      </c>
      <c r="NN329">
        <v>0.76497219999999999</v>
      </c>
      <c r="NO329">
        <v>23.58399</v>
      </c>
      <c r="NP329" s="1">
        <v>6.8213309999999995E-4</v>
      </c>
      <c r="NQ329" s="1">
        <v>0.23012540000000001</v>
      </c>
      <c r="NR329">
        <v>0.76485250000000005</v>
      </c>
      <c r="NS329">
        <v>22.930070000000001</v>
      </c>
      <c r="NT329" s="1">
        <v>6.5616000000000003E-4</v>
      </c>
      <c r="NU329" s="1">
        <v>0.22135969999999999</v>
      </c>
      <c r="NV329">
        <v>0.76471169999999999</v>
      </c>
      <c r="NW329">
        <v>22.297730000000001</v>
      </c>
      <c r="NX329" s="1">
        <v>6.3137450000000004E-4</v>
      </c>
      <c r="NY329" s="1">
        <v>0.2130003</v>
      </c>
      <c r="NZ329">
        <v>0.76456679999999999</v>
      </c>
      <c r="OA329">
        <v>21.74943</v>
      </c>
      <c r="OB329" s="1">
        <v>6.0773079999999996E-4</v>
      </c>
      <c r="OC329" s="1">
        <v>0.2050285</v>
      </c>
      <c r="OD329">
        <v>0.76435140000000001</v>
      </c>
      <c r="OE329">
        <v>21.462070000000001</v>
      </c>
      <c r="OF329" s="1">
        <v>5.8516769999999996E-4</v>
      </c>
      <c r="OG329" s="1">
        <v>0.19741880000000001</v>
      </c>
      <c r="OH329">
        <v>0.76411700000000005</v>
      </c>
      <c r="OI329">
        <v>21.893149999999999</v>
      </c>
      <c r="OJ329" s="1">
        <v>5.6362169999999996E-4</v>
      </c>
      <c r="OK329" s="1">
        <v>0.19017809999999999</v>
      </c>
    </row>
    <row r="330" spans="1:401" x14ac:dyDescent="0.35">
      <c r="A330">
        <v>336</v>
      </c>
      <c r="B330" t="s">
        <v>4</v>
      </c>
      <c r="C330" t="s">
        <v>181</v>
      </c>
      <c r="D330" t="s">
        <v>336</v>
      </c>
      <c r="E330">
        <v>837.44100000000003</v>
      </c>
      <c r="F330">
        <v>0.75227560000000004</v>
      </c>
      <c r="G330">
        <v>18.554010000000002</v>
      </c>
      <c r="H330">
        <v>0</v>
      </c>
      <c r="I330">
        <v>0</v>
      </c>
      <c r="J330">
        <v>0.75067019999999995</v>
      </c>
      <c r="K330">
        <v>18.256959999999999</v>
      </c>
      <c r="L330">
        <v>0</v>
      </c>
      <c r="M330">
        <v>0</v>
      </c>
      <c r="N330">
        <v>0.74908129999999995</v>
      </c>
      <c r="O330">
        <v>18.44576</v>
      </c>
      <c r="P330">
        <v>0</v>
      </c>
      <c r="Q330">
        <v>0</v>
      </c>
      <c r="R330">
        <v>0.74751699999999999</v>
      </c>
      <c r="S330">
        <v>18.399149999999999</v>
      </c>
      <c r="T330">
        <v>0</v>
      </c>
      <c r="U330">
        <v>0</v>
      </c>
      <c r="V330">
        <v>0.74596910000000005</v>
      </c>
      <c r="W330">
        <v>18.665859999999999</v>
      </c>
      <c r="X330">
        <v>0</v>
      </c>
      <c r="Y330">
        <v>0</v>
      </c>
      <c r="Z330">
        <v>0.74448979999999998</v>
      </c>
      <c r="AA330">
        <v>18.620830000000002</v>
      </c>
      <c r="AB330">
        <v>0</v>
      </c>
      <c r="AC330">
        <v>0</v>
      </c>
      <c r="AD330">
        <v>0.7429694</v>
      </c>
      <c r="AE330">
        <v>18.531079999999999</v>
      </c>
      <c r="AF330">
        <v>0</v>
      </c>
      <c r="AG330">
        <v>0</v>
      </c>
      <c r="AH330">
        <v>0.74143029999999999</v>
      </c>
      <c r="AI330">
        <v>18.48414</v>
      </c>
      <c r="AJ330">
        <v>0</v>
      </c>
      <c r="AK330">
        <v>0</v>
      </c>
      <c r="AL330">
        <v>0.73990650000000002</v>
      </c>
      <c r="AM330">
        <v>18.296469999999999</v>
      </c>
      <c r="AN330">
        <v>0</v>
      </c>
      <c r="AO330">
        <v>0</v>
      </c>
      <c r="AP330">
        <v>0.73837819999999998</v>
      </c>
      <c r="AQ330">
        <v>18.082100000000001</v>
      </c>
      <c r="AR330">
        <v>0</v>
      </c>
      <c r="AS330">
        <v>0</v>
      </c>
      <c r="AT330">
        <v>0.73687060000000004</v>
      </c>
      <c r="AU330">
        <v>18.207560000000001</v>
      </c>
      <c r="AV330">
        <v>0</v>
      </c>
      <c r="AW330">
        <v>0</v>
      </c>
      <c r="AX330">
        <v>0.73553310000000005</v>
      </c>
      <c r="AY330">
        <v>18.032620000000001</v>
      </c>
      <c r="AZ330">
        <v>0</v>
      </c>
      <c r="BA330">
        <v>0</v>
      </c>
      <c r="BB330">
        <v>0.73427430000000005</v>
      </c>
      <c r="BC330">
        <v>17.919910000000002</v>
      </c>
      <c r="BD330">
        <v>0</v>
      </c>
      <c r="BE330">
        <v>0</v>
      </c>
      <c r="BF330">
        <v>0.73337269999999999</v>
      </c>
      <c r="BG330">
        <v>17.967639999999999</v>
      </c>
      <c r="BH330">
        <v>0</v>
      </c>
      <c r="BI330">
        <v>0</v>
      </c>
      <c r="BJ330">
        <v>0.73233990000000004</v>
      </c>
      <c r="BK330">
        <v>17.761420000000001</v>
      </c>
      <c r="BL330">
        <v>0</v>
      </c>
      <c r="BM330">
        <v>0</v>
      </c>
      <c r="BN330">
        <v>0.73130850000000003</v>
      </c>
      <c r="BO330">
        <v>17.602779999999999</v>
      </c>
      <c r="BP330">
        <v>0</v>
      </c>
      <c r="BQ330">
        <v>0</v>
      </c>
      <c r="BR330">
        <v>0.73033749999999997</v>
      </c>
      <c r="BS330">
        <v>17.409849999999999</v>
      </c>
      <c r="BT330" s="1">
        <v>8.8721369999999996E-37</v>
      </c>
      <c r="BU330" s="1">
        <v>2.813931E-34</v>
      </c>
      <c r="BV330">
        <v>0.72933709999999996</v>
      </c>
      <c r="BW330">
        <v>17.499700000000001</v>
      </c>
      <c r="BX330" s="1">
        <v>1.5725070000000001E-25</v>
      </c>
      <c r="BY330" s="1">
        <v>3.3146420000000003E-23</v>
      </c>
      <c r="BZ330">
        <v>0.72834719999999997</v>
      </c>
      <c r="CA330">
        <v>17.889279999999999</v>
      </c>
      <c r="CB330" s="1">
        <v>7.0564089999999997E-21</v>
      </c>
      <c r="CC330" s="1">
        <v>2.2332259999999998E-18</v>
      </c>
      <c r="CD330">
        <v>0.72732410000000003</v>
      </c>
      <c r="CE330">
        <v>18.39057</v>
      </c>
      <c r="CF330" s="1">
        <v>1.4366970000000001E-13</v>
      </c>
      <c r="CG330" s="1">
        <v>3.3478050000000002E-11</v>
      </c>
      <c r="CH330">
        <v>0.72630419999999996</v>
      </c>
      <c r="CI330">
        <v>18.760470000000002</v>
      </c>
      <c r="CJ330" s="1">
        <v>5.7435950000000002E-10</v>
      </c>
      <c r="CK330" s="1">
        <v>1.4209239999999999E-7</v>
      </c>
      <c r="CL330">
        <v>0.72535289999999997</v>
      </c>
      <c r="CM330">
        <v>18.716229999999999</v>
      </c>
      <c r="CN330" s="1">
        <v>2.7903700000000001E-7</v>
      </c>
      <c r="CO330" s="1">
        <v>7.1987299999999994E-5</v>
      </c>
      <c r="CP330">
        <v>0.7243522</v>
      </c>
      <c r="CQ330">
        <v>18.455500000000001</v>
      </c>
      <c r="CR330" s="1">
        <v>3.6240050000000002E-5</v>
      </c>
      <c r="CS330" s="1">
        <v>9.6662850000000002E-3</v>
      </c>
      <c r="CT330">
        <v>0.72322520000000001</v>
      </c>
      <c r="CU330">
        <v>18.23687</v>
      </c>
      <c r="CV330" s="1">
        <v>1.7536909999999999E-3</v>
      </c>
      <c r="CW330">
        <v>0.48207499999999998</v>
      </c>
      <c r="CX330">
        <v>0.72205439999999999</v>
      </c>
      <c r="CY330">
        <v>18.05219</v>
      </c>
      <c r="CZ330" s="1">
        <v>3.845225E-2</v>
      </c>
      <c r="DA330">
        <v>10.843019999999999</v>
      </c>
      <c r="DB330">
        <v>0.72079740000000003</v>
      </c>
      <c r="DC330">
        <v>18.323709999999998</v>
      </c>
      <c r="DD330">
        <v>0.4346392</v>
      </c>
      <c r="DE330">
        <v>125.44459999999999</v>
      </c>
      <c r="DF330">
        <v>0.71932260000000003</v>
      </c>
      <c r="DG330">
        <v>18.801939999999998</v>
      </c>
      <c r="DH330">
        <v>2.7905359999999999</v>
      </c>
      <c r="DI330">
        <v>822.81359999999995</v>
      </c>
      <c r="DJ330">
        <v>0.71759550000000005</v>
      </c>
      <c r="DK330">
        <v>19.025369999999999</v>
      </c>
      <c r="DL330">
        <v>10.98766</v>
      </c>
      <c r="DM330">
        <v>3303.6329999999998</v>
      </c>
      <c r="DN330">
        <v>0.71552800000000005</v>
      </c>
      <c r="DO330">
        <v>19.159739999999999</v>
      </c>
      <c r="DP330">
        <v>28.250540000000001</v>
      </c>
      <c r="DQ330">
        <v>8648.6239999999998</v>
      </c>
      <c r="DR330">
        <v>0.71311369999999996</v>
      </c>
      <c r="DS330">
        <v>18.916239999999998</v>
      </c>
      <c r="DT330">
        <v>50.050989999999999</v>
      </c>
      <c r="DU330">
        <v>15580.52</v>
      </c>
      <c r="DV330">
        <v>0.71042839999999996</v>
      </c>
      <c r="DW330">
        <v>18.43374</v>
      </c>
      <c r="DX330">
        <v>64.038309999999996</v>
      </c>
      <c r="DY330">
        <v>20254.14</v>
      </c>
      <c r="DZ330">
        <v>0.70789519999999995</v>
      </c>
      <c r="EA330">
        <v>18.057559999999999</v>
      </c>
      <c r="EB330">
        <v>61.712040000000002</v>
      </c>
      <c r="EC330">
        <v>19796.23</v>
      </c>
      <c r="ED330">
        <v>0.70525970000000004</v>
      </c>
      <c r="EE330">
        <v>17.785620000000002</v>
      </c>
      <c r="EF330">
        <v>46.425370000000001</v>
      </c>
      <c r="EG330">
        <v>15084.32</v>
      </c>
      <c r="EH330">
        <v>0.70253719999999997</v>
      </c>
      <c r="EI330">
        <v>17.954170000000001</v>
      </c>
      <c r="EJ330">
        <v>28.168240000000001</v>
      </c>
      <c r="EK330">
        <v>9260.4529999999995</v>
      </c>
      <c r="EL330">
        <v>0.69958070000000006</v>
      </c>
      <c r="EM330">
        <v>18.438549999999999</v>
      </c>
      <c r="EN330">
        <v>14.195539999999999</v>
      </c>
      <c r="EO330">
        <v>4718.2380000000003</v>
      </c>
      <c r="EP330">
        <v>0.69694999999999996</v>
      </c>
      <c r="EQ330">
        <v>18.944240000000001</v>
      </c>
      <c r="ER330">
        <v>6.1178980000000003</v>
      </c>
      <c r="ES330">
        <v>2052.5740000000001</v>
      </c>
      <c r="ET330">
        <v>0.69479630000000003</v>
      </c>
      <c r="EU330">
        <v>19.23996</v>
      </c>
      <c r="EV330">
        <v>2.3225120000000001</v>
      </c>
      <c r="EW330">
        <v>784.75160000000005</v>
      </c>
      <c r="EX330">
        <v>0.69253480000000001</v>
      </c>
      <c r="EY330">
        <v>19.00872</v>
      </c>
      <c r="EZ330">
        <v>0.81131089999999995</v>
      </c>
      <c r="FA330">
        <v>275.32810000000001</v>
      </c>
      <c r="FB330">
        <v>0.69047879999999995</v>
      </c>
      <c r="FC330">
        <v>18.48517</v>
      </c>
      <c r="FD330" s="1">
        <v>0.28567959999999998</v>
      </c>
      <c r="FE330">
        <v>96.692239999999998</v>
      </c>
      <c r="FF330">
        <v>0.6883456</v>
      </c>
      <c r="FG330">
        <v>17.941459999999999</v>
      </c>
      <c r="FH330" s="1">
        <v>0.1215417</v>
      </c>
      <c r="FI330">
        <v>40.537320000000001</v>
      </c>
      <c r="FJ330">
        <v>0.68624160000000001</v>
      </c>
      <c r="FK330">
        <v>17.620439999999999</v>
      </c>
      <c r="FL330" s="1">
        <v>7.4782630000000003E-2</v>
      </c>
      <c r="FM330">
        <v>24.45158</v>
      </c>
      <c r="FN330">
        <v>0.68445829999999996</v>
      </c>
      <c r="FO330">
        <v>18.22606</v>
      </c>
      <c r="FP330" s="1">
        <v>6.2763830000000007E-2</v>
      </c>
      <c r="FQ330" s="1">
        <v>20.28687</v>
      </c>
      <c r="FR330">
        <v>0.68248900000000001</v>
      </c>
      <c r="FS330">
        <v>18.89819</v>
      </c>
      <c r="FT330" s="1">
        <v>5.9920660000000001E-2</v>
      </c>
      <c r="FU330" s="1">
        <v>19.311769999999999</v>
      </c>
      <c r="FV330">
        <v>0.68045279999999997</v>
      </c>
      <c r="FW330">
        <v>19.42681</v>
      </c>
      <c r="FX330" s="1">
        <v>5.8701789999999997E-2</v>
      </c>
      <c r="FY330" s="1">
        <v>18.935099999999998</v>
      </c>
      <c r="FZ330">
        <v>0.67849490000000001</v>
      </c>
      <c r="GA330">
        <v>19.70251</v>
      </c>
      <c r="GB330" s="1">
        <v>5.6977159999999999E-2</v>
      </c>
      <c r="GC330" s="1">
        <v>18.415040000000001</v>
      </c>
      <c r="GD330">
        <v>0.67721240000000005</v>
      </c>
      <c r="GE330">
        <v>19.498909999999999</v>
      </c>
      <c r="GF330" s="1">
        <v>5.4364570000000001E-2</v>
      </c>
      <c r="GG330" s="1">
        <v>17.597760000000001</v>
      </c>
      <c r="GH330">
        <v>0.67580580000000001</v>
      </c>
      <c r="GI330">
        <v>18.991299999999999</v>
      </c>
      <c r="GJ330" s="1">
        <v>5.0981909999999998E-2</v>
      </c>
      <c r="GK330" s="1">
        <v>16.534320000000001</v>
      </c>
      <c r="GL330">
        <v>0.67457020000000001</v>
      </c>
      <c r="GM330">
        <v>18.499110000000002</v>
      </c>
      <c r="GN330" s="1">
        <v>4.7168580000000002E-2</v>
      </c>
      <c r="GO330" s="1">
        <v>15.324059999999999</v>
      </c>
      <c r="GP330">
        <v>0.67346300000000003</v>
      </c>
      <c r="GQ330">
        <v>18.277629999999998</v>
      </c>
      <c r="GR330" s="1">
        <v>4.3161749999999999E-2</v>
      </c>
      <c r="GS330" s="1">
        <v>14.043340000000001</v>
      </c>
      <c r="GT330">
        <v>0.67251830000000001</v>
      </c>
      <c r="GU330">
        <v>19.027719999999999</v>
      </c>
      <c r="GV330" s="1">
        <v>3.9088619999999998E-2</v>
      </c>
      <c r="GW330" s="1">
        <v>12.73907</v>
      </c>
      <c r="GX330">
        <v>0.67169330000000005</v>
      </c>
      <c r="GY330">
        <v>19.895150000000001</v>
      </c>
      <c r="GZ330" s="1">
        <v>3.5028009999999998E-2</v>
      </c>
      <c r="HA330" s="1">
        <v>11.432700000000001</v>
      </c>
      <c r="HB330">
        <v>0.67109540000000001</v>
      </c>
      <c r="HC330">
        <v>20.724360000000001</v>
      </c>
      <c r="HD330" s="1">
        <v>3.1043620000000001E-2</v>
      </c>
      <c r="HE330" s="1">
        <v>10.145989999999999</v>
      </c>
      <c r="HF330">
        <v>0.67059190000000002</v>
      </c>
      <c r="HG330">
        <v>21.570640000000001</v>
      </c>
      <c r="HH330" s="1">
        <v>2.7243170000000001E-2</v>
      </c>
      <c r="HI330" s="1">
        <v>8.9139470000000003</v>
      </c>
      <c r="HJ330">
        <v>0.67021929999999996</v>
      </c>
      <c r="HK330">
        <v>21.775700000000001</v>
      </c>
      <c r="HL330" s="1">
        <v>2.3753050000000001E-2</v>
      </c>
      <c r="HM330" s="1">
        <v>7.7783959999999999</v>
      </c>
      <c r="HN330">
        <v>0.66997209999999996</v>
      </c>
      <c r="HO330">
        <v>21.22025</v>
      </c>
      <c r="HP330" s="1">
        <v>2.066374E-2</v>
      </c>
      <c r="HQ330" s="1">
        <v>6.769679</v>
      </c>
      <c r="HR330">
        <v>0.66980919999999999</v>
      </c>
      <c r="HS330">
        <v>20.58436</v>
      </c>
      <c r="HT330" s="1">
        <v>1.8007200000000001E-2</v>
      </c>
      <c r="HU330" s="1">
        <v>5.9003459999999999</v>
      </c>
      <c r="HV330">
        <v>0.6697457</v>
      </c>
      <c r="HW330">
        <v>20.035489999999999</v>
      </c>
      <c r="HX330" s="1">
        <v>1.574685E-2</v>
      </c>
      <c r="HY330" s="1">
        <v>5.1596500000000001</v>
      </c>
      <c r="HZ330">
        <v>0.6697708</v>
      </c>
      <c r="IA330">
        <v>20.35716</v>
      </c>
      <c r="IB330" s="1">
        <v>1.3785510000000001E-2</v>
      </c>
      <c r="IC330" s="1">
        <v>4.5177940000000003</v>
      </c>
      <c r="ID330">
        <v>0.66981290000000004</v>
      </c>
      <c r="IE330">
        <v>21.24896</v>
      </c>
      <c r="IF330" s="1">
        <v>1.2001710000000001E-2</v>
      </c>
      <c r="IG330" s="1">
        <v>3.9351609999999999</v>
      </c>
      <c r="IH330">
        <v>0.66990550000000004</v>
      </c>
      <c r="II330">
        <v>22.152229999999999</v>
      </c>
      <c r="IJ330" s="1">
        <v>1.0289929999999999E-2</v>
      </c>
      <c r="IK330" s="1">
        <v>3.3774299999999999</v>
      </c>
      <c r="IL330">
        <v>0.66998670000000005</v>
      </c>
      <c r="IM330">
        <v>23.011669999999999</v>
      </c>
      <c r="IN330" s="1">
        <v>8.6170900000000009E-3</v>
      </c>
      <c r="IO330" s="1">
        <v>2.8320310000000002</v>
      </c>
      <c r="IP330">
        <v>0.67008970000000001</v>
      </c>
      <c r="IQ330">
        <v>23.103370000000002</v>
      </c>
      <c r="IR330" s="1">
        <v>7.0315480000000003E-3</v>
      </c>
      <c r="IS330" s="1">
        <v>2.3136869999999998</v>
      </c>
      <c r="IT330">
        <v>0.67016410000000004</v>
      </c>
      <c r="IU330">
        <v>22.50469</v>
      </c>
      <c r="IV330" s="1">
        <v>5.6258790000000003E-3</v>
      </c>
      <c r="IW330" s="1">
        <v>1.852608</v>
      </c>
      <c r="IX330">
        <v>0.6702304</v>
      </c>
      <c r="IY330">
        <v>21.854150000000001</v>
      </c>
      <c r="IZ330" s="1">
        <v>4.4787239999999999E-3</v>
      </c>
      <c r="JA330" s="1">
        <v>1.474567</v>
      </c>
      <c r="JB330">
        <v>0.67032480000000005</v>
      </c>
      <c r="JC330">
        <v>21.31578</v>
      </c>
      <c r="JD330" s="1">
        <v>3.6133939999999998E-3</v>
      </c>
      <c r="JE330" s="1">
        <v>1.1882109999999999</v>
      </c>
      <c r="JF330">
        <v>0.67038089999999995</v>
      </c>
      <c r="JG330">
        <v>21.414809999999999</v>
      </c>
      <c r="JH330" s="1">
        <v>2.9983200000000001E-3</v>
      </c>
      <c r="JI330" s="1">
        <v>0.9842632</v>
      </c>
      <c r="JJ330">
        <v>0.670435</v>
      </c>
      <c r="JK330">
        <v>21.638909999999999</v>
      </c>
      <c r="JL330" s="1">
        <v>2.5736679999999999E-3</v>
      </c>
      <c r="JM330" s="1">
        <v>0.84328099999999995</v>
      </c>
      <c r="JN330">
        <v>0.67048790000000003</v>
      </c>
      <c r="JO330">
        <v>22.046589999999998</v>
      </c>
      <c r="JP330" s="1">
        <v>2.276181E-3</v>
      </c>
      <c r="JQ330" s="1">
        <v>0.74476989999999998</v>
      </c>
      <c r="JR330">
        <v>0.67049619999999999</v>
      </c>
      <c r="JS330">
        <v>22.132940000000001</v>
      </c>
      <c r="JT330" s="1">
        <v>2.0577830000000001E-3</v>
      </c>
      <c r="JU330" s="1">
        <v>0.67259690000000005</v>
      </c>
      <c r="JV330">
        <v>0.67053169999999995</v>
      </c>
      <c r="JW330">
        <v>21.820799999999998</v>
      </c>
      <c r="JX330" s="1">
        <v>1.8871440000000001E-3</v>
      </c>
      <c r="JY330" s="1">
        <v>0.61645090000000002</v>
      </c>
      <c r="JZ330">
        <v>0.67054740000000002</v>
      </c>
      <c r="KA330">
        <v>21.364799999999999</v>
      </c>
      <c r="KB330" s="1">
        <v>1.7485560000000001E-3</v>
      </c>
      <c r="KC330" s="1">
        <v>0.57087520000000003</v>
      </c>
      <c r="KD330">
        <v>0.67056329999999997</v>
      </c>
      <c r="KE330">
        <v>20.84366</v>
      </c>
      <c r="KF330" s="1">
        <v>1.63357E-3</v>
      </c>
      <c r="KG330" s="1">
        <v>0.53312740000000003</v>
      </c>
      <c r="KH330">
        <v>0.67054630000000004</v>
      </c>
      <c r="KI330">
        <v>20.392150000000001</v>
      </c>
      <c r="KJ330" s="1">
        <v>1.5377050000000001E-3</v>
      </c>
      <c r="KK330" s="1">
        <v>0.50165910000000002</v>
      </c>
      <c r="KL330">
        <v>0.67056039999999995</v>
      </c>
      <c r="KM330">
        <v>20.714020000000001</v>
      </c>
      <c r="KN330" s="1">
        <v>1.458258E-3</v>
      </c>
      <c r="KO330" s="1">
        <v>0.4755395</v>
      </c>
      <c r="KP330">
        <v>0.67056159999999998</v>
      </c>
      <c r="KQ330">
        <v>20.91761</v>
      </c>
      <c r="KR330" s="1">
        <v>1.3929120000000001E-3</v>
      </c>
      <c r="KS330" s="1">
        <v>0.45404539999999999</v>
      </c>
      <c r="KT330">
        <v>0.67055169999999997</v>
      </c>
      <c r="KU330">
        <v>21.241299999999999</v>
      </c>
      <c r="KV330" s="1">
        <v>1.3396219999999999E-3</v>
      </c>
      <c r="KW330" s="1">
        <v>0.43654539999999997</v>
      </c>
      <c r="KX330">
        <v>0.67054749999999996</v>
      </c>
      <c r="KY330">
        <v>21.669699999999999</v>
      </c>
      <c r="KZ330" s="1">
        <v>1.2959569999999999E-3</v>
      </c>
      <c r="LA330" s="1">
        <v>0.42221009999999998</v>
      </c>
      <c r="LB330">
        <v>0.67057029999999995</v>
      </c>
      <c r="LC330">
        <v>21.60136</v>
      </c>
      <c r="LD330" s="1">
        <v>1.2582330000000001E-3</v>
      </c>
      <c r="LE330" s="1">
        <v>0.40984710000000002</v>
      </c>
      <c r="LF330">
        <v>0.67061389999999999</v>
      </c>
      <c r="LG330">
        <v>21.039429999999999</v>
      </c>
      <c r="LH330" s="1">
        <v>1.2227379999999999E-3</v>
      </c>
      <c r="LI330" s="1">
        <v>0.39824120000000002</v>
      </c>
      <c r="LJ330">
        <v>0.67059840000000004</v>
      </c>
      <c r="LK330">
        <v>20.418749999999999</v>
      </c>
      <c r="LL330" s="1">
        <v>1.186225E-3</v>
      </c>
      <c r="LM330" s="1">
        <v>0.38641880000000001</v>
      </c>
      <c r="LN330">
        <v>0.67062849999999996</v>
      </c>
      <c r="LO330">
        <v>20.041319999999999</v>
      </c>
      <c r="LP330" s="1">
        <v>1.147637E-3</v>
      </c>
      <c r="LQ330" s="1">
        <v>0.37392140000000001</v>
      </c>
      <c r="LR330">
        <v>0.6706645</v>
      </c>
      <c r="LS330">
        <v>20.656600000000001</v>
      </c>
      <c r="LT330" s="1">
        <v>1.107114E-3</v>
      </c>
      <c r="LU330" s="1">
        <v>0.36074349999999999</v>
      </c>
      <c r="LV330">
        <v>0.67066749999999997</v>
      </c>
      <c r="LW330">
        <v>21.389430000000001</v>
      </c>
      <c r="LX330" s="1">
        <v>1.065496E-3</v>
      </c>
      <c r="LY330" s="1">
        <v>0.34720719999999999</v>
      </c>
      <c r="LZ330">
        <v>0.67069179999999995</v>
      </c>
      <c r="MA330">
        <v>22.180060000000001</v>
      </c>
      <c r="MB330" s="1">
        <v>1.023922E-3</v>
      </c>
      <c r="MC330" s="1">
        <v>0.33365509999999998</v>
      </c>
      <c r="MD330">
        <v>0.67071890000000001</v>
      </c>
      <c r="ME330">
        <v>23.10135</v>
      </c>
      <c r="MF330" s="1">
        <v>9.8313229999999995E-4</v>
      </c>
      <c r="MG330" s="1">
        <v>0.32036330000000002</v>
      </c>
      <c r="MH330">
        <v>0.67074579999999995</v>
      </c>
      <c r="MI330">
        <v>23.154910000000001</v>
      </c>
      <c r="MJ330" s="1">
        <v>9.4368160000000002E-4</v>
      </c>
      <c r="MK330" s="1">
        <v>0.30750369999999999</v>
      </c>
      <c r="ML330">
        <v>0.67073950000000004</v>
      </c>
      <c r="MM330">
        <v>22.386019999999998</v>
      </c>
      <c r="MN330" s="1">
        <v>9.0597340000000005E-4</v>
      </c>
      <c r="MO330" s="1">
        <v>0.29518689999999997</v>
      </c>
      <c r="MP330">
        <v>0.67076780000000003</v>
      </c>
      <c r="MQ330">
        <v>21.704329999999999</v>
      </c>
      <c r="MR330" s="1">
        <v>8.6982659999999996E-4</v>
      </c>
      <c r="MS330" s="1">
        <v>0.28340769999999998</v>
      </c>
      <c r="MT330">
        <v>0.67078800000000005</v>
      </c>
      <c r="MU330">
        <v>21.144929999999999</v>
      </c>
      <c r="MV330" s="1">
        <v>8.3540359999999996E-4</v>
      </c>
      <c r="MW330" s="1">
        <v>0.27217330000000001</v>
      </c>
      <c r="MX330">
        <v>0.67079230000000001</v>
      </c>
      <c r="MY330">
        <v>21.485279999999999</v>
      </c>
      <c r="MZ330" s="1">
        <v>8.0260089999999997E-4</v>
      </c>
      <c r="NA330" s="1">
        <v>0.26146819999999998</v>
      </c>
      <c r="NB330">
        <v>0.67078349999999998</v>
      </c>
      <c r="NC330">
        <v>22.251909999999999</v>
      </c>
      <c r="ND330" s="1">
        <v>7.7116839999999995E-4</v>
      </c>
      <c r="NE330" s="1">
        <v>0.2512317</v>
      </c>
      <c r="NF330">
        <v>0.67080309999999999</v>
      </c>
      <c r="NG330">
        <v>22.976590000000002</v>
      </c>
      <c r="NH330" s="1">
        <v>7.4111309999999998E-4</v>
      </c>
      <c r="NI330" s="1">
        <v>0.2414298</v>
      </c>
      <c r="NJ330">
        <v>0.67078819999999995</v>
      </c>
      <c r="NK330">
        <v>23.688020000000002</v>
      </c>
      <c r="NL330" s="1">
        <v>7.1241109999999996E-4</v>
      </c>
      <c r="NM330" s="1">
        <v>0.2320623</v>
      </c>
      <c r="NN330">
        <v>0.67073760000000004</v>
      </c>
      <c r="NO330">
        <v>23.607279999999999</v>
      </c>
      <c r="NP330" s="1">
        <v>6.8502839999999999E-4</v>
      </c>
      <c r="NQ330" s="1">
        <v>0.22312799999999999</v>
      </c>
      <c r="NR330">
        <v>0.67069829999999997</v>
      </c>
      <c r="NS330">
        <v>22.96331</v>
      </c>
      <c r="NT330" s="1">
        <v>6.5892139999999995E-4</v>
      </c>
      <c r="NU330" s="1">
        <v>0.21461469999999999</v>
      </c>
      <c r="NV330">
        <v>0.67065359999999996</v>
      </c>
      <c r="NW330">
        <v>22.329660000000001</v>
      </c>
      <c r="NX330" s="1">
        <v>6.3402559999999996E-4</v>
      </c>
      <c r="NY330" s="1">
        <v>0.2064995</v>
      </c>
      <c r="NZ330">
        <v>0.67056850000000001</v>
      </c>
      <c r="OA330">
        <v>21.788229999999999</v>
      </c>
      <c r="OB330" s="1">
        <v>6.1024569999999995E-4</v>
      </c>
      <c r="OC330" s="1">
        <v>0.1987564</v>
      </c>
      <c r="OD330">
        <v>0.67049570000000003</v>
      </c>
      <c r="OE330">
        <v>21.486059999999998</v>
      </c>
      <c r="OF330" s="1">
        <v>5.8756699999999999E-4</v>
      </c>
      <c r="OG330" s="1">
        <v>0.19136230000000001</v>
      </c>
      <c r="OH330">
        <v>0.67039099999999996</v>
      </c>
      <c r="OI330">
        <v>21.901389999999999</v>
      </c>
      <c r="OJ330" s="1">
        <v>5.6590359999999997E-4</v>
      </c>
      <c r="OK330" s="1">
        <v>0.18432470000000001</v>
      </c>
    </row>
    <row r="331" spans="1:401" x14ac:dyDescent="0.35">
      <c r="A331">
        <v>337</v>
      </c>
      <c r="B331" t="s">
        <v>4</v>
      </c>
      <c r="C331" t="s">
        <v>181</v>
      </c>
      <c r="D331" t="s">
        <v>337</v>
      </c>
      <c r="E331">
        <v>885.28859999999997</v>
      </c>
      <c r="F331">
        <v>0.89599280000000003</v>
      </c>
      <c r="G331">
        <v>18.56945</v>
      </c>
      <c r="H331">
        <v>0</v>
      </c>
      <c r="I331">
        <v>0</v>
      </c>
      <c r="J331">
        <v>0.8937446</v>
      </c>
      <c r="K331">
        <v>18.284949999999998</v>
      </c>
      <c r="L331">
        <v>0</v>
      </c>
      <c r="M331">
        <v>0</v>
      </c>
      <c r="N331">
        <v>0.89152410000000004</v>
      </c>
      <c r="O331">
        <v>18.478649999999998</v>
      </c>
      <c r="P331">
        <v>0</v>
      </c>
      <c r="Q331">
        <v>0</v>
      </c>
      <c r="R331">
        <v>0.88938859999999997</v>
      </c>
      <c r="S331">
        <v>18.428730000000002</v>
      </c>
      <c r="T331">
        <v>0</v>
      </c>
      <c r="U331">
        <v>0</v>
      </c>
      <c r="V331">
        <v>0.88725860000000001</v>
      </c>
      <c r="W331">
        <v>18.666090000000001</v>
      </c>
      <c r="X331">
        <v>0</v>
      </c>
      <c r="Y331">
        <v>0</v>
      </c>
      <c r="Z331">
        <v>0.88520189999999999</v>
      </c>
      <c r="AA331">
        <v>18.617329999999999</v>
      </c>
      <c r="AB331">
        <v>0</v>
      </c>
      <c r="AC331">
        <v>0</v>
      </c>
      <c r="AD331">
        <v>0.88314159999999997</v>
      </c>
      <c r="AE331">
        <v>18.515429999999999</v>
      </c>
      <c r="AF331">
        <v>0</v>
      </c>
      <c r="AG331">
        <v>0</v>
      </c>
      <c r="AH331">
        <v>0.88105739999999999</v>
      </c>
      <c r="AI331">
        <v>18.475059999999999</v>
      </c>
      <c r="AJ331">
        <v>0</v>
      </c>
      <c r="AK331">
        <v>0</v>
      </c>
      <c r="AL331">
        <v>0.87899170000000004</v>
      </c>
      <c r="AM331">
        <v>18.299600000000002</v>
      </c>
      <c r="AN331">
        <v>0</v>
      </c>
      <c r="AO331">
        <v>0</v>
      </c>
      <c r="AP331">
        <v>0.87692429999999999</v>
      </c>
      <c r="AQ331">
        <v>18.099319999999999</v>
      </c>
      <c r="AR331">
        <v>0</v>
      </c>
      <c r="AS331">
        <v>0</v>
      </c>
      <c r="AT331">
        <v>0.87489419999999996</v>
      </c>
      <c r="AU331">
        <v>18.238959999999999</v>
      </c>
      <c r="AV331">
        <v>0</v>
      </c>
      <c r="AW331">
        <v>0</v>
      </c>
      <c r="AX331">
        <v>0.87296370000000001</v>
      </c>
      <c r="AY331">
        <v>18.059619999999999</v>
      </c>
      <c r="AZ331">
        <v>0</v>
      </c>
      <c r="BA331">
        <v>0</v>
      </c>
      <c r="BB331">
        <v>0.87129069999999997</v>
      </c>
      <c r="BC331">
        <v>17.930510000000002</v>
      </c>
      <c r="BD331">
        <v>0</v>
      </c>
      <c r="BE331">
        <v>0</v>
      </c>
      <c r="BF331">
        <v>0.87017610000000001</v>
      </c>
      <c r="BG331">
        <v>17.968730000000001</v>
      </c>
      <c r="BH331">
        <v>0</v>
      </c>
      <c r="BI331">
        <v>0</v>
      </c>
      <c r="BJ331">
        <v>0.86878420000000001</v>
      </c>
      <c r="BK331">
        <v>17.756070000000001</v>
      </c>
      <c r="BL331">
        <v>0</v>
      </c>
      <c r="BM331">
        <v>0</v>
      </c>
      <c r="BN331">
        <v>0.86742379999999997</v>
      </c>
      <c r="BO331">
        <v>17.585290000000001</v>
      </c>
      <c r="BP331">
        <v>0</v>
      </c>
      <c r="BQ331">
        <v>0</v>
      </c>
      <c r="BR331">
        <v>0.86615540000000002</v>
      </c>
      <c r="BS331">
        <v>17.413519999999998</v>
      </c>
      <c r="BT331">
        <v>1.2615800000000001E-37</v>
      </c>
      <c r="BU331" s="1">
        <v>4.4798340000000002E-35</v>
      </c>
      <c r="BV331">
        <v>0.86485319999999999</v>
      </c>
      <c r="BW331">
        <v>17.515090000000001</v>
      </c>
      <c r="BX331" s="1">
        <v>4.498564E-26</v>
      </c>
      <c r="BY331" s="1">
        <v>9.4429529999999996E-24</v>
      </c>
      <c r="BZ331">
        <v>0.86353639999999998</v>
      </c>
      <c r="CA331">
        <v>17.920670000000001</v>
      </c>
      <c r="CB331" s="1">
        <v>1.180568E-21</v>
      </c>
      <c r="CC331" s="1">
        <v>4.172086E-19</v>
      </c>
      <c r="CD331">
        <v>0.86218879999999998</v>
      </c>
      <c r="CE331">
        <v>18.416419999999999</v>
      </c>
      <c r="CF331" s="1">
        <v>6.6402269999999995E-14</v>
      </c>
      <c r="CG331" s="1">
        <v>1.582235E-11</v>
      </c>
      <c r="CH331">
        <v>0.86085959999999995</v>
      </c>
      <c r="CI331">
        <v>18.779599999999999</v>
      </c>
      <c r="CJ331" s="1">
        <v>3.2635719999999998E-10</v>
      </c>
      <c r="CK331" s="1">
        <v>8.3764619999999994E-8</v>
      </c>
      <c r="CL331">
        <v>0.85946820000000002</v>
      </c>
      <c r="CM331">
        <v>18.71753</v>
      </c>
      <c r="CN331" s="1">
        <v>1.7736120000000001E-7</v>
      </c>
      <c r="CO331" s="1">
        <v>4.7919400000000001E-5</v>
      </c>
      <c r="CP331">
        <v>0.85784559999999999</v>
      </c>
      <c r="CQ331">
        <v>18.451429999999998</v>
      </c>
      <c r="CR331" s="1">
        <v>2.501112E-5</v>
      </c>
      <c r="CS331" s="1">
        <v>7.0401910000000003E-3</v>
      </c>
      <c r="CT331">
        <v>0.85614489999999999</v>
      </c>
      <c r="CU331">
        <v>18.232520000000001</v>
      </c>
      <c r="CV331" s="1">
        <v>1.2941350000000001E-3</v>
      </c>
      <c r="CW331">
        <v>0.37788660000000002</v>
      </c>
      <c r="CX331">
        <v>0.85434290000000002</v>
      </c>
      <c r="CY331">
        <v>18.05762</v>
      </c>
      <c r="CZ331" s="1">
        <v>3.004745E-2</v>
      </c>
      <c r="DA331">
        <v>9.0524210000000007</v>
      </c>
      <c r="DB331">
        <v>0.85238740000000002</v>
      </c>
      <c r="DC331">
        <v>18.336960000000001</v>
      </c>
      <c r="DD331">
        <v>0.35713990000000001</v>
      </c>
      <c r="DE331">
        <v>110.69370000000001</v>
      </c>
      <c r="DF331">
        <v>0.85020799999999996</v>
      </c>
      <c r="DG331">
        <v>18.831340000000001</v>
      </c>
      <c r="DH331">
        <v>2.397948</v>
      </c>
      <c r="DI331">
        <v>762.74900000000002</v>
      </c>
      <c r="DJ331">
        <v>0.84770909999999999</v>
      </c>
      <c r="DK331">
        <v>19.058450000000001</v>
      </c>
      <c r="DL331">
        <v>9.830228</v>
      </c>
      <c r="DM331">
        <v>3200.7139999999999</v>
      </c>
      <c r="DN331">
        <v>0.84474579999999999</v>
      </c>
      <c r="DO331">
        <v>19.185749999999999</v>
      </c>
      <c r="DP331">
        <v>26.210519999999999</v>
      </c>
      <c r="DQ331">
        <v>8717.5190000000002</v>
      </c>
      <c r="DR331">
        <v>0.84130190000000005</v>
      </c>
      <c r="DS331">
        <v>18.938020000000002</v>
      </c>
      <c r="DT331">
        <v>47.988880000000002</v>
      </c>
      <c r="DU331">
        <v>16270.62</v>
      </c>
      <c r="DV331">
        <v>0.83727169999999995</v>
      </c>
      <c r="DW331">
        <v>18.440560000000001</v>
      </c>
      <c r="DX331">
        <v>63.237319999999997</v>
      </c>
      <c r="DY331">
        <v>21826.15</v>
      </c>
      <c r="DZ331">
        <v>0.83362510000000001</v>
      </c>
      <c r="EA331">
        <v>18.05274</v>
      </c>
      <c r="EB331">
        <v>62.597389999999997</v>
      </c>
      <c r="EC331">
        <v>21973.93</v>
      </c>
      <c r="ED331">
        <v>0.8298006</v>
      </c>
      <c r="EE331">
        <v>17.777000000000001</v>
      </c>
      <c r="EF331">
        <v>48.238590000000002</v>
      </c>
      <c r="EG331">
        <v>17199.849999999999</v>
      </c>
      <c r="EH331">
        <v>0.82581890000000002</v>
      </c>
      <c r="EI331">
        <v>17.941960000000002</v>
      </c>
      <c r="EJ331">
        <v>29.904029999999999</v>
      </c>
      <c r="EK331">
        <v>10814.17</v>
      </c>
      <c r="EL331">
        <v>0.8215346</v>
      </c>
      <c r="EM331">
        <v>18.430769999999999</v>
      </c>
      <c r="EN331">
        <v>15.35962</v>
      </c>
      <c r="EO331">
        <v>5626.78</v>
      </c>
      <c r="EP331">
        <v>0.81717249999999997</v>
      </c>
      <c r="EQ331">
        <v>18.948070000000001</v>
      </c>
      <c r="ER331">
        <v>6.7291800000000004</v>
      </c>
      <c r="ES331">
        <v>2493.2829999999999</v>
      </c>
      <c r="ET331">
        <v>0.8133399</v>
      </c>
      <c r="EU331">
        <v>19.255089999999999</v>
      </c>
      <c r="EV331">
        <v>2.5887280000000001</v>
      </c>
      <c r="EW331">
        <v>967.29409999999996</v>
      </c>
      <c r="EX331">
        <v>0.80937020000000004</v>
      </c>
      <c r="EY331">
        <v>19.029440000000001</v>
      </c>
      <c r="EZ331">
        <v>0.91070340000000005</v>
      </c>
      <c r="FA331">
        <v>341.95580000000001</v>
      </c>
      <c r="FB331">
        <v>0.8056605</v>
      </c>
      <c r="FC331">
        <v>18.50385</v>
      </c>
      <c r="FD331">
        <v>0.31856180000000001</v>
      </c>
      <c r="FE331">
        <v>119.21729999999999</v>
      </c>
      <c r="FF331">
        <v>0.80186690000000005</v>
      </c>
      <c r="FG331">
        <v>17.955179999999999</v>
      </c>
      <c r="FH331" s="1">
        <v>0.13139690000000001</v>
      </c>
      <c r="FI331">
        <v>48.287799999999997</v>
      </c>
      <c r="FJ331">
        <v>0.79825400000000002</v>
      </c>
      <c r="FK331">
        <v>17.62434</v>
      </c>
      <c r="FL331" s="1">
        <v>7.7483629999999998E-2</v>
      </c>
      <c r="FM331">
        <v>27.725729999999999</v>
      </c>
      <c r="FN331">
        <v>0.79488219999999998</v>
      </c>
      <c r="FO331">
        <v>18.215250000000001</v>
      </c>
      <c r="FP331" s="1">
        <v>6.3422320000000004E-2</v>
      </c>
      <c r="FQ331" s="1">
        <v>22.329370000000001</v>
      </c>
      <c r="FR331">
        <v>0.79141070000000002</v>
      </c>
      <c r="FS331">
        <v>18.88832</v>
      </c>
      <c r="FT331" s="1">
        <v>6.0084029999999997E-2</v>
      </c>
      <c r="FU331" s="1">
        <v>21.05377</v>
      </c>
      <c r="FV331">
        <v>0.78790530000000003</v>
      </c>
      <c r="FW331">
        <v>19.418130000000001</v>
      </c>
      <c r="FX331" s="1">
        <v>5.8829680000000002E-2</v>
      </c>
      <c r="FY331" s="1">
        <v>20.623750000000001</v>
      </c>
      <c r="FZ331">
        <v>0.78447659999999997</v>
      </c>
      <c r="GA331">
        <v>19.698229999999999</v>
      </c>
      <c r="GB331" s="1">
        <v>5.7191140000000001E-2</v>
      </c>
      <c r="GC331" s="1">
        <v>20.09066</v>
      </c>
      <c r="GD331">
        <v>0.78164270000000002</v>
      </c>
      <c r="GE331">
        <v>19.519030000000001</v>
      </c>
      <c r="GF331" s="1">
        <v>5.4673449999999998E-2</v>
      </c>
      <c r="GG331" s="1">
        <v>19.241589999999999</v>
      </c>
      <c r="GH331">
        <v>0.77859310000000004</v>
      </c>
      <c r="GI331">
        <v>19.01643</v>
      </c>
      <c r="GJ331" s="1">
        <v>5.1358000000000001E-2</v>
      </c>
      <c r="GK331" s="1">
        <v>18.115300000000001</v>
      </c>
      <c r="GL331">
        <v>0.77586219999999995</v>
      </c>
      <c r="GM331">
        <v>18.516570000000002</v>
      </c>
      <c r="GN331" s="1">
        <v>4.758006E-2</v>
      </c>
      <c r="GO331" s="1">
        <v>16.816040000000001</v>
      </c>
      <c r="GP331">
        <v>0.7734259</v>
      </c>
      <c r="GQ331">
        <v>18.286059999999999</v>
      </c>
      <c r="GR331" s="1">
        <v>4.358861E-2</v>
      </c>
      <c r="GS331" s="1">
        <v>15.43139</v>
      </c>
      <c r="GT331">
        <v>0.77128680000000005</v>
      </c>
      <c r="GU331">
        <v>19.023389999999999</v>
      </c>
      <c r="GV331" s="1">
        <v>3.9518730000000002E-2</v>
      </c>
      <c r="GW331" s="1">
        <v>14.01633</v>
      </c>
      <c r="GX331">
        <v>0.76949599999999996</v>
      </c>
      <c r="GY331">
        <v>19.887039999999999</v>
      </c>
      <c r="GZ331" s="1">
        <v>3.5455809999999997E-2</v>
      </c>
      <c r="HA331" s="1">
        <v>12.595750000000001</v>
      </c>
      <c r="HB331">
        <v>0.76803370000000004</v>
      </c>
      <c r="HC331">
        <v>20.710039999999999</v>
      </c>
      <c r="HD331" s="1">
        <v>3.1461089999999997E-2</v>
      </c>
      <c r="HE331" s="1">
        <v>11.193849999999999</v>
      </c>
      <c r="HF331">
        <v>0.76689339999999995</v>
      </c>
      <c r="HG331">
        <v>21.558679999999999</v>
      </c>
      <c r="HH331" s="1">
        <v>2.7636899999999999E-2</v>
      </c>
      <c r="HI331" s="1">
        <v>9.8457299999999996</v>
      </c>
      <c r="HJ331">
        <v>0.76599119999999998</v>
      </c>
      <c r="HK331">
        <v>21.792840000000002</v>
      </c>
      <c r="HL331" s="1">
        <v>2.4109450000000001E-2</v>
      </c>
      <c r="HM331" s="1">
        <v>8.5971010000000003</v>
      </c>
      <c r="HN331">
        <v>0.76533260000000003</v>
      </c>
      <c r="HO331">
        <v>21.252949999999998</v>
      </c>
      <c r="HP331" s="1">
        <v>2.0975500000000001E-2</v>
      </c>
      <c r="HQ331" s="1">
        <v>7.4830819999999996</v>
      </c>
      <c r="HR331">
        <v>0.7648739</v>
      </c>
      <c r="HS331">
        <v>20.61411</v>
      </c>
      <c r="HT331" s="1">
        <v>1.827339E-2</v>
      </c>
      <c r="HU331" s="1">
        <v>6.5199759999999998</v>
      </c>
      <c r="HV331">
        <v>0.76463289999999995</v>
      </c>
      <c r="HW331">
        <v>20.07056</v>
      </c>
      <c r="HX331" s="1">
        <v>1.5974309999999999E-2</v>
      </c>
      <c r="HY331" s="1">
        <v>5.6993910000000003</v>
      </c>
      <c r="HZ331">
        <v>0.76452140000000002</v>
      </c>
      <c r="IA331">
        <v>20.379110000000001</v>
      </c>
      <c r="IB331" s="1">
        <v>1.398598E-2</v>
      </c>
      <c r="IC331" s="1">
        <v>4.9911479999999999</v>
      </c>
      <c r="ID331">
        <v>0.76452180000000003</v>
      </c>
      <c r="IE331">
        <v>21.252859999999998</v>
      </c>
      <c r="IF331" s="1">
        <v>1.2188539999999999E-2</v>
      </c>
      <c r="IG331" s="1">
        <v>4.3523589999999999</v>
      </c>
      <c r="IH331">
        <v>0.7645419</v>
      </c>
      <c r="II331">
        <v>22.147670000000002</v>
      </c>
      <c r="IJ331" s="1">
        <v>1.047175E-2</v>
      </c>
      <c r="IK331" s="1">
        <v>3.743995</v>
      </c>
      <c r="IL331">
        <v>0.76465110000000003</v>
      </c>
      <c r="IM331">
        <v>23.005299999999998</v>
      </c>
      <c r="IN331" s="1">
        <v>8.7940150000000005E-3</v>
      </c>
      <c r="IO331" s="1">
        <v>3.1492399999999998</v>
      </c>
      <c r="IP331">
        <v>0.76475760000000004</v>
      </c>
      <c r="IQ331">
        <v>23.120450000000002</v>
      </c>
      <c r="IR331" s="1">
        <v>7.1954760000000001E-3</v>
      </c>
      <c r="IS331" s="1">
        <v>2.5807910000000001</v>
      </c>
      <c r="IT331">
        <v>0.7648914</v>
      </c>
      <c r="IU331">
        <v>22.546430000000001</v>
      </c>
      <c r="IV331" s="1">
        <v>5.7664429999999996E-3</v>
      </c>
      <c r="IW331" s="1">
        <v>2.0703809999999998</v>
      </c>
      <c r="IX331">
        <v>0.76500500000000005</v>
      </c>
      <c r="IY331">
        <v>21.895710000000001</v>
      </c>
      <c r="IZ331" s="1">
        <v>4.5896160000000004E-3</v>
      </c>
      <c r="JA331" s="1">
        <v>1.647689</v>
      </c>
      <c r="JB331">
        <v>0.76515420000000001</v>
      </c>
      <c r="JC331">
        <v>21.359089999999998</v>
      </c>
      <c r="JD331" s="1">
        <v>3.6947070000000002E-3</v>
      </c>
      <c r="JE331" s="1">
        <v>1.3245769999999999</v>
      </c>
      <c r="JF331">
        <v>0.76526700000000003</v>
      </c>
      <c r="JG331">
        <v>21.435449999999999</v>
      </c>
      <c r="JH331" s="1">
        <v>3.0550529999999998E-3</v>
      </c>
      <c r="JI331" s="1">
        <v>1.0929439999999999</v>
      </c>
      <c r="JJ331">
        <v>0.76534939999999996</v>
      </c>
      <c r="JK331">
        <v>21.637360000000001</v>
      </c>
      <c r="JL331" s="1">
        <v>2.6128050000000002E-3</v>
      </c>
      <c r="JM331" s="1">
        <v>0.93251379999999995</v>
      </c>
      <c r="JN331">
        <v>0.76543119999999998</v>
      </c>
      <c r="JO331">
        <v>22.04214</v>
      </c>
      <c r="JP331" s="1">
        <v>2.3040299999999999E-3</v>
      </c>
      <c r="JQ331" s="1">
        <v>0.82082049999999995</v>
      </c>
      <c r="JR331">
        <v>0.76547989999999999</v>
      </c>
      <c r="JS331">
        <v>22.127680000000002</v>
      </c>
      <c r="JT331" s="1">
        <v>2.0787449999999999E-3</v>
      </c>
      <c r="JU331" s="1">
        <v>0.73952280000000004</v>
      </c>
      <c r="JV331">
        <v>0.76555649999999997</v>
      </c>
      <c r="JW331">
        <v>21.838329999999999</v>
      </c>
      <c r="JX331" s="1">
        <v>1.903879E-3</v>
      </c>
      <c r="JY331" s="1">
        <v>0.67676409999999998</v>
      </c>
      <c r="JZ331">
        <v>0.76557520000000001</v>
      </c>
      <c r="KA331">
        <v>21.389810000000001</v>
      </c>
      <c r="KB331" s="1">
        <v>1.762296E-3</v>
      </c>
      <c r="KC331" s="1">
        <v>0.62601669999999998</v>
      </c>
      <c r="KD331">
        <v>0.7655826</v>
      </c>
      <c r="KE331">
        <v>20.87677</v>
      </c>
      <c r="KF331" s="1">
        <v>1.645E-3</v>
      </c>
      <c r="KG331" s="1">
        <v>0.58405649999999998</v>
      </c>
      <c r="KH331">
        <v>0.76561509999999999</v>
      </c>
      <c r="KI331">
        <v>20.417110000000001</v>
      </c>
      <c r="KJ331" s="1">
        <v>1.547222E-3</v>
      </c>
      <c r="KK331" s="1">
        <v>0.54908009999999996</v>
      </c>
      <c r="KL331">
        <v>0.76562490000000005</v>
      </c>
      <c r="KM331">
        <v>20.721879999999999</v>
      </c>
      <c r="KN331" s="1">
        <v>1.466155E-3</v>
      </c>
      <c r="KO331" s="1">
        <v>0.52004130000000004</v>
      </c>
      <c r="KP331">
        <v>0.76563559999999997</v>
      </c>
      <c r="KQ331">
        <v>20.914809999999999</v>
      </c>
      <c r="KR331" s="1">
        <v>1.39937E-3</v>
      </c>
      <c r="KS331" s="1">
        <v>0.49610120000000002</v>
      </c>
      <c r="KT331">
        <v>0.7656539</v>
      </c>
      <c r="KU331">
        <v>21.236889999999999</v>
      </c>
      <c r="KV331" s="1">
        <v>1.3448679999999999E-3</v>
      </c>
      <c r="KW331" s="1">
        <v>0.47658879999999998</v>
      </c>
      <c r="KX331">
        <v>0.76562889999999995</v>
      </c>
      <c r="KY331">
        <v>21.657330000000002</v>
      </c>
      <c r="KZ331" s="1">
        <v>1.300301E-3</v>
      </c>
      <c r="LA331" s="1">
        <v>0.46063599999999999</v>
      </c>
      <c r="LB331">
        <v>0.76568999999999998</v>
      </c>
      <c r="LC331">
        <v>21.62331</v>
      </c>
      <c r="LD331" s="1">
        <v>1.2621209999999999E-3</v>
      </c>
      <c r="LE331" s="1">
        <v>0.4470015</v>
      </c>
      <c r="LF331">
        <v>0.76570839999999996</v>
      </c>
      <c r="LG331">
        <v>21.070730000000001</v>
      </c>
      <c r="LH331" s="1">
        <v>1.2265519999999999E-3</v>
      </c>
      <c r="LI331" s="1">
        <v>0.43435659999999998</v>
      </c>
      <c r="LJ331">
        <v>0.76574339999999996</v>
      </c>
      <c r="LK331">
        <v>20.452300000000001</v>
      </c>
      <c r="LL331" s="1">
        <v>1.1902130000000001E-3</v>
      </c>
      <c r="LM331" s="1">
        <v>0.42155199999999998</v>
      </c>
      <c r="LN331">
        <v>0.76574220000000004</v>
      </c>
      <c r="LO331">
        <v>20.077739999999999</v>
      </c>
      <c r="LP331" s="1">
        <v>1.1518419999999999E-3</v>
      </c>
      <c r="LQ331" s="1">
        <v>0.40805730000000001</v>
      </c>
      <c r="LR331">
        <v>0.7657815</v>
      </c>
      <c r="LS331">
        <v>20.676880000000001</v>
      </c>
      <c r="LT331" s="1">
        <v>1.1115140000000001E-3</v>
      </c>
      <c r="LU331" s="1">
        <v>0.39381450000000001</v>
      </c>
      <c r="LV331">
        <v>0.7658374</v>
      </c>
      <c r="LW331">
        <v>21.396629999999998</v>
      </c>
      <c r="LX331" s="1">
        <v>1.069969E-3</v>
      </c>
      <c r="LY331" s="1">
        <v>0.37912790000000002</v>
      </c>
      <c r="LZ331">
        <v>0.76586290000000001</v>
      </c>
      <c r="MA331">
        <v>22.174189999999999</v>
      </c>
      <c r="MB331" s="1">
        <v>1.0283600000000001E-3</v>
      </c>
      <c r="MC331" s="1">
        <v>0.36438490000000001</v>
      </c>
      <c r="MD331">
        <v>0.76586699999999996</v>
      </c>
      <c r="ME331">
        <v>23.09629</v>
      </c>
      <c r="MF331" s="1">
        <v>9.8744520000000006E-4</v>
      </c>
      <c r="MG331" s="1">
        <v>0.34988609999999998</v>
      </c>
      <c r="MH331">
        <v>0.76588869999999998</v>
      </c>
      <c r="MI331">
        <v>23.18881</v>
      </c>
      <c r="MJ331" s="1">
        <v>9.4783539999999998E-4</v>
      </c>
      <c r="MK331" s="1">
        <v>0.33584629999999999</v>
      </c>
      <c r="ML331">
        <v>0.76590650000000005</v>
      </c>
      <c r="MM331">
        <v>22.432040000000001</v>
      </c>
      <c r="MN331" s="1">
        <v>9.0994049999999999E-4</v>
      </c>
      <c r="MO331" s="1">
        <v>0.32238060000000002</v>
      </c>
      <c r="MP331">
        <v>0.7659572</v>
      </c>
      <c r="MQ331">
        <v>21.74428</v>
      </c>
      <c r="MR331" s="1">
        <v>8.7362490000000002E-4</v>
      </c>
      <c r="MS331" s="1">
        <v>0.3095117</v>
      </c>
      <c r="MT331">
        <v>0.7659764</v>
      </c>
      <c r="MU331">
        <v>21.19603</v>
      </c>
      <c r="MV331" s="1">
        <v>8.3901940000000001E-4</v>
      </c>
      <c r="MW331" s="1">
        <v>0.29722730000000003</v>
      </c>
      <c r="MX331">
        <v>0.76597729999999997</v>
      </c>
      <c r="MY331">
        <v>21.51699</v>
      </c>
      <c r="MZ331" s="1">
        <v>8.0605209999999995E-4</v>
      </c>
      <c r="NA331" s="1">
        <v>0.28553240000000002</v>
      </c>
      <c r="NB331">
        <v>0.7659956</v>
      </c>
      <c r="NC331">
        <v>22.266359999999999</v>
      </c>
      <c r="ND331" s="1">
        <v>7.7446959999999995E-4</v>
      </c>
      <c r="NE331" s="1">
        <v>0.27433760000000001</v>
      </c>
      <c r="NF331">
        <v>0.76597890000000002</v>
      </c>
      <c r="NG331">
        <v>22.977609999999999</v>
      </c>
      <c r="NH331" s="1">
        <v>7.4427439999999998E-4</v>
      </c>
      <c r="NI331" s="1">
        <v>0.2636347</v>
      </c>
      <c r="NJ331">
        <v>0.76595170000000001</v>
      </c>
      <c r="NK331">
        <v>23.690560000000001</v>
      </c>
      <c r="NL331" s="1">
        <v>7.1543669999999998E-4</v>
      </c>
      <c r="NM331" s="1">
        <v>0.2534033</v>
      </c>
      <c r="NN331">
        <v>0.76589969999999996</v>
      </c>
      <c r="NO331">
        <v>23.63326</v>
      </c>
      <c r="NP331" s="1">
        <v>6.879023E-4</v>
      </c>
      <c r="NQ331" s="1">
        <v>0.2436325</v>
      </c>
      <c r="NR331">
        <v>0.76583199999999996</v>
      </c>
      <c r="NS331">
        <v>23.003440000000001</v>
      </c>
      <c r="NT331" s="1">
        <v>6.6166239999999996E-4</v>
      </c>
      <c r="NU331" s="1">
        <v>0.23432900000000001</v>
      </c>
      <c r="NV331">
        <v>0.7657543</v>
      </c>
      <c r="NW331">
        <v>22.36692</v>
      </c>
      <c r="NX331" s="1">
        <v>6.3665409999999999E-4</v>
      </c>
      <c r="NY331" s="1">
        <v>0.22546830000000001</v>
      </c>
      <c r="NZ331">
        <v>0.76563800000000004</v>
      </c>
      <c r="OA331">
        <v>21.833400000000001</v>
      </c>
      <c r="OB331" s="1">
        <v>6.1274259999999998E-4</v>
      </c>
      <c r="OC331" s="1">
        <v>0.21700420000000001</v>
      </c>
      <c r="OD331">
        <v>0.7655073</v>
      </c>
      <c r="OE331">
        <v>21.514060000000001</v>
      </c>
      <c r="OF331" s="1">
        <v>5.8994929999999998E-4</v>
      </c>
      <c r="OG331" s="1">
        <v>0.20892810000000001</v>
      </c>
      <c r="OH331">
        <v>0.76535759999999997</v>
      </c>
      <c r="OI331">
        <v>21.910409999999999</v>
      </c>
      <c r="OJ331" s="1">
        <v>5.6816929999999998E-4</v>
      </c>
      <c r="OK331" s="1">
        <v>0.2012369</v>
      </c>
    </row>
    <row r="332" spans="1:401" x14ac:dyDescent="0.35">
      <c r="A332">
        <v>338</v>
      </c>
      <c r="B332" t="s">
        <v>4</v>
      </c>
      <c r="C332" t="s">
        <v>181</v>
      </c>
      <c r="D332" t="s">
        <v>338</v>
      </c>
      <c r="E332">
        <v>837.94090000000006</v>
      </c>
      <c r="F332">
        <v>0.65721669999999999</v>
      </c>
      <c r="G332">
        <v>18.58259</v>
      </c>
      <c r="H332">
        <v>0</v>
      </c>
      <c r="I332">
        <v>0</v>
      </c>
      <c r="J332">
        <v>0.65671820000000003</v>
      </c>
      <c r="K332">
        <v>18.307130000000001</v>
      </c>
      <c r="L332">
        <v>0</v>
      </c>
      <c r="M332">
        <v>0</v>
      </c>
      <c r="N332">
        <v>0.65625619999999996</v>
      </c>
      <c r="O332">
        <v>18.506399999999999</v>
      </c>
      <c r="P332">
        <v>0</v>
      </c>
      <c r="Q332">
        <v>0</v>
      </c>
      <c r="R332">
        <v>0.65590820000000005</v>
      </c>
      <c r="S332">
        <v>18.453499999999998</v>
      </c>
      <c r="T332">
        <v>0</v>
      </c>
      <c r="U332">
        <v>0</v>
      </c>
      <c r="V332">
        <v>0.65561599999999998</v>
      </c>
      <c r="W332">
        <v>18.670120000000001</v>
      </c>
      <c r="X332">
        <v>0</v>
      </c>
      <c r="Y332">
        <v>0</v>
      </c>
      <c r="Z332">
        <v>0.65546150000000003</v>
      </c>
      <c r="AA332">
        <v>18.615100000000002</v>
      </c>
      <c r="AB332">
        <v>0</v>
      </c>
      <c r="AC332">
        <v>0</v>
      </c>
      <c r="AD332">
        <v>0.65530429999999995</v>
      </c>
      <c r="AE332">
        <v>18.504580000000001</v>
      </c>
      <c r="AF332">
        <v>0</v>
      </c>
      <c r="AG332">
        <v>0</v>
      </c>
      <c r="AH332">
        <v>0.65520140000000004</v>
      </c>
      <c r="AI332">
        <v>18.46752</v>
      </c>
      <c r="AJ332">
        <v>0</v>
      </c>
      <c r="AK332">
        <v>0</v>
      </c>
      <c r="AL332">
        <v>0.65517460000000005</v>
      </c>
      <c r="AM332">
        <v>18.302759999999999</v>
      </c>
      <c r="AN332">
        <v>0</v>
      </c>
      <c r="AO332">
        <v>0</v>
      </c>
      <c r="AP332">
        <v>0.65523260000000005</v>
      </c>
      <c r="AQ332">
        <v>18.113160000000001</v>
      </c>
      <c r="AR332">
        <v>0</v>
      </c>
      <c r="AS332">
        <v>0</v>
      </c>
      <c r="AT332">
        <v>0.65549760000000001</v>
      </c>
      <c r="AU332">
        <v>18.26605</v>
      </c>
      <c r="AV332">
        <v>0</v>
      </c>
      <c r="AW332">
        <v>0</v>
      </c>
      <c r="AX332">
        <v>0.65606330000000002</v>
      </c>
      <c r="AY332">
        <v>18.084409999999998</v>
      </c>
      <c r="AZ332">
        <v>0</v>
      </c>
      <c r="BA332">
        <v>0</v>
      </c>
      <c r="BB332">
        <v>0.65692499999999998</v>
      </c>
      <c r="BC332">
        <v>17.941179999999999</v>
      </c>
      <c r="BD332">
        <v>0</v>
      </c>
      <c r="BE332">
        <v>0</v>
      </c>
      <c r="BF332">
        <v>0.65757509999999997</v>
      </c>
      <c r="BG332">
        <v>17.970669999999998</v>
      </c>
      <c r="BH332">
        <v>0</v>
      </c>
      <c r="BI332">
        <v>0</v>
      </c>
      <c r="BJ332">
        <v>0.65792969999999995</v>
      </c>
      <c r="BK332">
        <v>17.75423</v>
      </c>
      <c r="BL332">
        <v>0</v>
      </c>
      <c r="BM332">
        <v>0</v>
      </c>
      <c r="BN332">
        <v>0.65829990000000005</v>
      </c>
      <c r="BO332">
        <v>17.5716</v>
      </c>
      <c r="BP332">
        <v>0</v>
      </c>
      <c r="BQ332">
        <v>0</v>
      </c>
      <c r="BR332">
        <v>0.65883420000000004</v>
      </c>
      <c r="BS332">
        <v>17.415019999999998</v>
      </c>
      <c r="BT332">
        <v>2.069017E-38</v>
      </c>
      <c r="BU332" s="1">
        <v>6.8013250000000002E-36</v>
      </c>
      <c r="BV332">
        <v>0.65938410000000003</v>
      </c>
      <c r="BW332">
        <v>17.52871</v>
      </c>
      <c r="BX332" s="1">
        <v>6.1979979999999998E-27</v>
      </c>
      <c r="BY332" s="1">
        <v>1.810267E-24</v>
      </c>
      <c r="BZ332">
        <v>0.65994540000000002</v>
      </c>
      <c r="CA332">
        <v>17.950130000000001</v>
      </c>
      <c r="CB332" s="1">
        <v>2.6167620000000001E-22</v>
      </c>
      <c r="CC332" s="1">
        <v>8.5575300000000001E-20</v>
      </c>
      <c r="CD332">
        <v>0.6605008</v>
      </c>
      <c r="CE332">
        <v>18.44172</v>
      </c>
      <c r="CF332" s="1">
        <v>2.577787E-14</v>
      </c>
      <c r="CG332" s="1">
        <v>6.435063E-12</v>
      </c>
      <c r="CH332">
        <v>0.66108730000000004</v>
      </c>
      <c r="CI332">
        <v>18.79984</v>
      </c>
      <c r="CJ332" s="1">
        <v>1.652638E-10</v>
      </c>
      <c r="CK332" s="1">
        <v>4.3067720000000002E-8</v>
      </c>
      <c r="CL332">
        <v>0.66159190000000001</v>
      </c>
      <c r="CM332">
        <v>18.718779999999999</v>
      </c>
      <c r="CN332" s="1">
        <v>1.03006E-7</v>
      </c>
      <c r="CO332" s="1">
        <v>2.778952E-5</v>
      </c>
      <c r="CP332">
        <v>0.66214459999999997</v>
      </c>
      <c r="CQ332">
        <v>18.447980000000001</v>
      </c>
      <c r="CR332" s="1">
        <v>1.60469E-5</v>
      </c>
      <c r="CS332" s="1">
        <v>4.4529130000000002E-3</v>
      </c>
      <c r="CT332">
        <v>0.6627556</v>
      </c>
      <c r="CU332">
        <v>18.22852</v>
      </c>
      <c r="CV332" s="1">
        <v>8.9996279999999998E-4</v>
      </c>
      <c r="CW332">
        <v>0.2562912</v>
      </c>
      <c r="CX332">
        <v>0.66336510000000004</v>
      </c>
      <c r="CY332">
        <v>18.062139999999999</v>
      </c>
      <c r="CZ332" s="1">
        <v>2.2378579999999999E-2</v>
      </c>
      <c r="DA332">
        <v>6.5128969999999997</v>
      </c>
      <c r="DB332">
        <v>0.66397949999999994</v>
      </c>
      <c r="DC332">
        <v>18.347639999999998</v>
      </c>
      <c r="DD332">
        <v>0.2824334</v>
      </c>
      <c r="DE332">
        <v>83.838669999999993</v>
      </c>
      <c r="DF332">
        <v>0.66454210000000002</v>
      </c>
      <c r="DG332">
        <v>18.857690000000002</v>
      </c>
      <c r="DH332">
        <v>2.000095</v>
      </c>
      <c r="DI332">
        <v>604.53710000000001</v>
      </c>
      <c r="DJ332">
        <v>0.66516140000000001</v>
      </c>
      <c r="DK332">
        <v>19.087070000000001</v>
      </c>
      <c r="DL332">
        <v>8.6007119999999997</v>
      </c>
      <c r="DM332">
        <v>2641.5810000000001</v>
      </c>
      <c r="DN332">
        <v>0.66562250000000001</v>
      </c>
      <c r="DO332">
        <v>19.209009999999999</v>
      </c>
      <c r="DP332">
        <v>23.937470000000001</v>
      </c>
      <c r="DQ332">
        <v>7460.299</v>
      </c>
      <c r="DR332">
        <v>0.6660452</v>
      </c>
      <c r="DS332">
        <v>18.95787</v>
      </c>
      <c r="DT332">
        <v>45.552819999999997</v>
      </c>
      <c r="DU332">
        <v>14384.36</v>
      </c>
      <c r="DV332">
        <v>0.66633419999999999</v>
      </c>
      <c r="DW332">
        <v>18.449020000000001</v>
      </c>
      <c r="DX332">
        <v>62.133609999999997</v>
      </c>
      <c r="DY332">
        <v>19863.86</v>
      </c>
      <c r="DZ332">
        <v>0.66502989999999995</v>
      </c>
      <c r="EA332">
        <v>18.049849999999999</v>
      </c>
      <c r="EB332">
        <v>63.427959999999999</v>
      </c>
      <c r="EC332">
        <v>20528.38</v>
      </c>
      <c r="ED332">
        <v>0.66333319999999996</v>
      </c>
      <c r="EE332">
        <v>17.770150000000001</v>
      </c>
      <c r="EF332">
        <v>50.256399999999999</v>
      </c>
      <c r="EG332">
        <v>16448.34</v>
      </c>
      <c r="EH332">
        <v>0.66162929999999998</v>
      </c>
      <c r="EI332">
        <v>17.932490000000001</v>
      </c>
      <c r="EJ332">
        <v>31.934259999999998</v>
      </c>
      <c r="EK332">
        <v>10558.05</v>
      </c>
      <c r="EL332">
        <v>0.65975349999999999</v>
      </c>
      <c r="EM332">
        <v>18.422969999999999</v>
      </c>
      <c r="EN332">
        <v>16.764130000000002</v>
      </c>
      <c r="EO332">
        <v>5594.6779999999999</v>
      </c>
      <c r="EP332">
        <v>0.65758740000000004</v>
      </c>
      <c r="EQ332">
        <v>18.9452</v>
      </c>
      <c r="ER332">
        <v>7.4819149999999999</v>
      </c>
      <c r="ES332">
        <v>2518.1570000000002</v>
      </c>
      <c r="ET332">
        <v>0.65642849999999997</v>
      </c>
      <c r="EU332">
        <v>19.263919999999999</v>
      </c>
      <c r="EV332">
        <v>2.9232710000000002</v>
      </c>
      <c r="EW332">
        <v>989.83860000000004</v>
      </c>
      <c r="EX332">
        <v>0.65534380000000003</v>
      </c>
      <c r="EY332">
        <v>19.043209999999998</v>
      </c>
      <c r="EZ332">
        <v>1.037482</v>
      </c>
      <c r="FA332">
        <v>352.58510000000001</v>
      </c>
      <c r="FB332">
        <v>0.65449880000000005</v>
      </c>
      <c r="FC332">
        <v>18.516269999999999</v>
      </c>
      <c r="FD332" s="1">
        <v>0.36097449999999998</v>
      </c>
      <c r="FE332">
        <v>122.4686</v>
      </c>
      <c r="FF332">
        <v>0.65359500000000004</v>
      </c>
      <c r="FG332">
        <v>17.96434</v>
      </c>
      <c r="FH332" s="1">
        <v>0.14422589999999999</v>
      </c>
      <c r="FI332">
        <v>48.360239999999997</v>
      </c>
      <c r="FJ332">
        <v>0.65249659999999998</v>
      </c>
      <c r="FK332">
        <v>17.625129999999999</v>
      </c>
      <c r="FL332" s="1">
        <v>8.101527E-2</v>
      </c>
      <c r="FM332">
        <v>26.656749999999999</v>
      </c>
      <c r="FN332">
        <v>0.65068360000000003</v>
      </c>
      <c r="FO332">
        <v>18.20158</v>
      </c>
      <c r="FP332" s="1">
        <v>6.4287239999999995E-2</v>
      </c>
      <c r="FQ332" s="1">
        <v>20.88739</v>
      </c>
      <c r="FR332">
        <v>0.64880349999999998</v>
      </c>
      <c r="FS332">
        <v>18.874140000000001</v>
      </c>
      <c r="FT332" s="1">
        <v>6.0281059999999997E-2</v>
      </c>
      <c r="FU332" s="1">
        <v>19.506489999999999</v>
      </c>
      <c r="FV332">
        <v>0.64688800000000002</v>
      </c>
      <c r="FW332">
        <v>19.40634</v>
      </c>
      <c r="FX332" s="1">
        <v>5.8954859999999998E-2</v>
      </c>
      <c r="FY332" s="1">
        <v>19.08024</v>
      </c>
      <c r="FZ332">
        <v>0.64503480000000002</v>
      </c>
      <c r="GA332">
        <v>19.687840000000001</v>
      </c>
      <c r="GB332" s="1">
        <v>5.7407960000000001E-2</v>
      </c>
      <c r="GC332" s="1">
        <v>18.60679</v>
      </c>
      <c r="GD332">
        <v>0.64368979999999998</v>
      </c>
      <c r="GE332">
        <v>19.532540000000001</v>
      </c>
      <c r="GF332" s="1">
        <v>5.5001990000000001E-2</v>
      </c>
      <c r="GG332" s="1">
        <v>17.85247</v>
      </c>
      <c r="GH332">
        <v>0.64221479999999997</v>
      </c>
      <c r="GI332">
        <v>19.036799999999999</v>
      </c>
      <c r="GJ332" s="1">
        <v>5.1768840000000003E-2</v>
      </c>
      <c r="GK332" s="1">
        <v>16.831939999999999</v>
      </c>
      <c r="GL332">
        <v>0.64093370000000005</v>
      </c>
      <c r="GM332">
        <v>18.530809999999999</v>
      </c>
      <c r="GN332" s="1">
        <v>4.8035580000000001E-2</v>
      </c>
      <c r="GO332" s="1">
        <v>15.641439999999999</v>
      </c>
      <c r="GP332">
        <v>0.63980780000000004</v>
      </c>
      <c r="GQ332">
        <v>18.29224</v>
      </c>
      <c r="GR332" s="1">
        <v>4.40645E-2</v>
      </c>
      <c r="GS332" s="1">
        <v>14.36633</v>
      </c>
      <c r="GT332">
        <v>0.63881650000000001</v>
      </c>
      <c r="GU332">
        <v>19.01821</v>
      </c>
      <c r="GV332" s="1">
        <v>4.000037E-2</v>
      </c>
      <c r="GW332" s="1">
        <v>13.05993</v>
      </c>
      <c r="GX332">
        <v>0.63802440000000005</v>
      </c>
      <c r="GY332">
        <v>19.87744</v>
      </c>
      <c r="GZ332" s="1">
        <v>3.5937129999999998E-2</v>
      </c>
      <c r="HA332" s="1">
        <v>11.7476</v>
      </c>
      <c r="HB332">
        <v>0.63738740000000005</v>
      </c>
      <c r="HC332">
        <v>20.696760000000001</v>
      </c>
      <c r="HD332" s="1">
        <v>3.1932219999999997E-2</v>
      </c>
      <c r="HE332" s="1">
        <v>10.450469999999999</v>
      </c>
      <c r="HF332">
        <v>0.63689700000000005</v>
      </c>
      <c r="HG332">
        <v>21.545100000000001</v>
      </c>
      <c r="HH332" s="1">
        <v>2.8083420000000001E-2</v>
      </c>
      <c r="HI332" s="1">
        <v>9.1999860000000009</v>
      </c>
      <c r="HJ332">
        <v>0.63652189999999997</v>
      </c>
      <c r="HK332">
        <v>21.804729999999999</v>
      </c>
      <c r="HL332" s="1">
        <v>2.4516E-2</v>
      </c>
      <c r="HM332" s="1">
        <v>8.0371659999999991</v>
      </c>
      <c r="HN332">
        <v>0.63628110000000004</v>
      </c>
      <c r="HO332">
        <v>21.280419999999999</v>
      </c>
      <c r="HP332" s="1">
        <v>2.1332400000000001E-2</v>
      </c>
      <c r="HQ332" s="1">
        <v>6.9960570000000004</v>
      </c>
      <c r="HR332">
        <v>0.63614009999999999</v>
      </c>
      <c r="HS332">
        <v>20.639659999999999</v>
      </c>
      <c r="HT332" s="1">
        <v>1.8578859999999999E-2</v>
      </c>
      <c r="HU332" s="1">
        <v>6.0937900000000003</v>
      </c>
      <c r="HV332">
        <v>0.63604629999999995</v>
      </c>
      <c r="HW332">
        <v>20.10013</v>
      </c>
      <c r="HX332" s="1">
        <v>1.6234800000000001E-2</v>
      </c>
      <c r="HY332" s="1">
        <v>5.3246830000000003</v>
      </c>
      <c r="HZ332">
        <v>0.63597179999999998</v>
      </c>
      <c r="IA332">
        <v>20.398900000000001</v>
      </c>
      <c r="IB332" s="1">
        <v>1.421472E-2</v>
      </c>
      <c r="IC332" s="1">
        <v>4.6629189999999996</v>
      </c>
      <c r="ID332">
        <v>0.63593140000000004</v>
      </c>
      <c r="IE332">
        <v>21.252849999999999</v>
      </c>
      <c r="IF332" s="1">
        <v>1.2400410000000001E-2</v>
      </c>
      <c r="IG332" s="1">
        <v>4.0693960000000002</v>
      </c>
      <c r="IH332">
        <v>0.63599030000000001</v>
      </c>
      <c r="II332">
        <v>22.14331</v>
      </c>
      <c r="IJ332" s="1">
        <v>1.067741E-2</v>
      </c>
      <c r="IK332" s="1">
        <v>3.5069029999999999</v>
      </c>
      <c r="IL332">
        <v>0.63605579999999995</v>
      </c>
      <c r="IM332">
        <v>22.998550000000002</v>
      </c>
      <c r="IN332" s="1">
        <v>8.9946249999999991E-3</v>
      </c>
      <c r="IO332" s="1">
        <v>2.9574889999999998</v>
      </c>
      <c r="IP332">
        <v>0.63615350000000004</v>
      </c>
      <c r="IQ332">
        <v>23.132999999999999</v>
      </c>
      <c r="IR332" s="1">
        <v>7.3826960000000002E-3</v>
      </c>
      <c r="IS332" s="1">
        <v>2.430107</v>
      </c>
      <c r="IT332">
        <v>0.63628240000000003</v>
      </c>
      <c r="IU332">
        <v>22.581859999999999</v>
      </c>
      <c r="IV332" s="1">
        <v>5.9284669999999998E-3</v>
      </c>
      <c r="IW332" s="1">
        <v>1.952987</v>
      </c>
      <c r="IX332">
        <v>0.63638899999999998</v>
      </c>
      <c r="IY332">
        <v>21.931750000000001</v>
      </c>
      <c r="IZ332" s="1">
        <v>4.718659E-3</v>
      </c>
      <c r="JA332" s="1">
        <v>1.554405</v>
      </c>
      <c r="JB332">
        <v>0.63649290000000003</v>
      </c>
      <c r="JC332">
        <v>21.396699999999999</v>
      </c>
      <c r="JD332" s="1">
        <v>3.7899740000000002E-3</v>
      </c>
      <c r="JE332" s="1">
        <v>1.2473069999999999</v>
      </c>
      <c r="JF332">
        <v>0.63658530000000002</v>
      </c>
      <c r="JG332">
        <v>21.454470000000001</v>
      </c>
      <c r="JH332" s="1">
        <v>3.1217900000000002E-3</v>
      </c>
      <c r="JI332" s="1">
        <v>1.025881</v>
      </c>
      <c r="JJ332">
        <v>0.63668069999999999</v>
      </c>
      <c r="JK332">
        <v>21.63691</v>
      </c>
      <c r="JL332" s="1">
        <v>2.6588269999999999E-3</v>
      </c>
      <c r="JM332" s="1">
        <v>0.8721989</v>
      </c>
      <c r="JN332">
        <v>0.63672949999999995</v>
      </c>
      <c r="JO332">
        <v>22.039339999999999</v>
      </c>
      <c r="JP332" s="1">
        <v>2.336589E-3</v>
      </c>
      <c r="JQ332" s="1">
        <v>0.76548079999999996</v>
      </c>
      <c r="JR332">
        <v>0.63679980000000003</v>
      </c>
      <c r="JS332">
        <v>22.122199999999999</v>
      </c>
      <c r="JT332" s="1">
        <v>2.103129E-3</v>
      </c>
      <c r="JU332" s="1">
        <v>0.68824450000000004</v>
      </c>
      <c r="JV332">
        <v>0.63684229999999997</v>
      </c>
      <c r="JW332">
        <v>21.85256</v>
      </c>
      <c r="JX332" s="1">
        <v>1.9232209999999999E-3</v>
      </c>
      <c r="JY332" s="1">
        <v>0.62899910000000003</v>
      </c>
      <c r="JZ332">
        <v>0.63686050000000005</v>
      </c>
      <c r="KA332">
        <v>21.410889999999998</v>
      </c>
      <c r="KB332" s="1">
        <v>1.77815E-3</v>
      </c>
      <c r="KC332" s="1">
        <v>0.58125819999999995</v>
      </c>
      <c r="KD332">
        <v>0.63687179999999999</v>
      </c>
      <c r="KE332">
        <v>20.90523</v>
      </c>
      <c r="KF332" s="1">
        <v>1.6581650000000001E-3</v>
      </c>
      <c r="KG332" s="1">
        <v>0.54183610000000004</v>
      </c>
      <c r="KH332">
        <v>0.63687629999999995</v>
      </c>
      <c r="KI332">
        <v>20.439900000000002</v>
      </c>
      <c r="KJ332" s="1">
        <v>1.558191E-3</v>
      </c>
      <c r="KK332" s="1">
        <v>0.50900529999999999</v>
      </c>
      <c r="KL332">
        <v>0.63688400000000001</v>
      </c>
      <c r="KM332">
        <v>20.728870000000001</v>
      </c>
      <c r="KN332" s="1">
        <v>1.475241E-3</v>
      </c>
      <c r="KO332" s="1">
        <v>0.4817282</v>
      </c>
      <c r="KP332">
        <v>0.63689770000000001</v>
      </c>
      <c r="KQ332">
        <v>20.912369999999999</v>
      </c>
      <c r="KR332" s="1">
        <v>1.4068220000000001E-3</v>
      </c>
      <c r="KS332" s="1">
        <v>0.45921200000000001</v>
      </c>
      <c r="KT332">
        <v>0.63689669999999998</v>
      </c>
      <c r="KU332">
        <v>21.23339</v>
      </c>
      <c r="KV332" s="1">
        <v>1.350916E-3</v>
      </c>
      <c r="KW332" s="1">
        <v>0.44084329999999999</v>
      </c>
      <c r="KX332">
        <v>0.63691759999999997</v>
      </c>
      <c r="KY332">
        <v>21.645060000000001</v>
      </c>
      <c r="KZ332" s="1">
        <v>1.3053019999999999E-3</v>
      </c>
      <c r="LA332" s="1">
        <v>0.42583490000000002</v>
      </c>
      <c r="LB332">
        <v>0.63695369999999996</v>
      </c>
      <c r="LC332">
        <v>21.640720000000002</v>
      </c>
      <c r="LD332" s="1">
        <v>1.266552E-3</v>
      </c>
      <c r="LE332" s="1">
        <v>0.4131127</v>
      </c>
      <c r="LF332">
        <v>0.63696509999999995</v>
      </c>
      <c r="LG332">
        <v>21.09778</v>
      </c>
      <c r="LH332" s="1">
        <v>1.23084E-3</v>
      </c>
      <c r="LI332" s="1">
        <v>0.40141080000000001</v>
      </c>
      <c r="LJ332">
        <v>0.63701370000000002</v>
      </c>
      <c r="LK332">
        <v>20.480830000000001</v>
      </c>
      <c r="LL332" s="1">
        <v>1.194685E-3</v>
      </c>
      <c r="LM332" s="1">
        <v>0.38965250000000001</v>
      </c>
      <c r="LN332">
        <v>0.63703620000000005</v>
      </c>
      <c r="LO332">
        <v>20.108450000000001</v>
      </c>
      <c r="LP332" s="1">
        <v>1.156565E-3</v>
      </c>
      <c r="LQ332" s="1">
        <v>0.3772778</v>
      </c>
      <c r="LR332">
        <v>0.63706490000000005</v>
      </c>
      <c r="LS332">
        <v>20.69577</v>
      </c>
      <c r="LT332" s="1">
        <v>1.1164599999999999E-3</v>
      </c>
      <c r="LU332" s="1">
        <v>0.36421500000000001</v>
      </c>
      <c r="LV332">
        <v>0.63709380000000004</v>
      </c>
      <c r="LW332">
        <v>21.40286</v>
      </c>
      <c r="LX332" s="1">
        <v>1.075019E-3</v>
      </c>
      <c r="LY332" s="1">
        <v>0.35071590000000002</v>
      </c>
      <c r="LZ332">
        <v>0.63711770000000001</v>
      </c>
      <c r="MA332">
        <v>22.1694</v>
      </c>
      <c r="MB332" s="1">
        <v>1.0333740000000001E-3</v>
      </c>
      <c r="MC332" s="1">
        <v>0.33711760000000002</v>
      </c>
      <c r="MD332">
        <v>0.63715580000000005</v>
      </c>
      <c r="ME332">
        <v>23.08784</v>
      </c>
      <c r="MF332" s="1">
        <v>9.9231920000000004E-4</v>
      </c>
      <c r="MG332" s="1">
        <v>0.32371529999999998</v>
      </c>
      <c r="MH332">
        <v>0.63719890000000001</v>
      </c>
      <c r="MI332">
        <v>23.215489999999999</v>
      </c>
      <c r="MJ332" s="1">
        <v>9.5255239999999998E-4</v>
      </c>
      <c r="MK332" s="1">
        <v>0.31073079999999997</v>
      </c>
      <c r="ML332">
        <v>0.63721470000000002</v>
      </c>
      <c r="MM332">
        <v>22.47193</v>
      </c>
      <c r="MN332" s="1">
        <v>9.1444810000000003E-4</v>
      </c>
      <c r="MO332" s="1">
        <v>0.29826239999999998</v>
      </c>
      <c r="MP332">
        <v>0.63723439999999998</v>
      </c>
      <c r="MQ332">
        <v>21.77843</v>
      </c>
      <c r="MR332" s="1">
        <v>8.7792860000000003E-4</v>
      </c>
      <c r="MS332" s="1">
        <v>0.28634809999999999</v>
      </c>
      <c r="MT332">
        <v>0.63727029999999996</v>
      </c>
      <c r="MU332">
        <v>21.238530000000001</v>
      </c>
      <c r="MV332" s="1">
        <v>8.4312380000000004E-4</v>
      </c>
      <c r="MW332" s="1">
        <v>0.2749761</v>
      </c>
      <c r="MX332">
        <v>0.63724879999999995</v>
      </c>
      <c r="MY332">
        <v>21.546109999999999</v>
      </c>
      <c r="MZ332" s="1">
        <v>8.099623E-4</v>
      </c>
      <c r="NA332" s="1">
        <v>0.2641405</v>
      </c>
      <c r="NB332">
        <v>0.63728850000000004</v>
      </c>
      <c r="NC332">
        <v>22.278649999999999</v>
      </c>
      <c r="ND332" s="1">
        <v>7.782129E-4</v>
      </c>
      <c r="NE332" s="1">
        <v>0.2537799</v>
      </c>
      <c r="NF332">
        <v>0.63727739999999999</v>
      </c>
      <c r="NG332">
        <v>22.97756</v>
      </c>
      <c r="NH332" s="1">
        <v>7.4785270000000004E-4</v>
      </c>
      <c r="NI332" s="1">
        <v>0.24387200000000001</v>
      </c>
      <c r="NJ332">
        <v>0.63725410000000005</v>
      </c>
      <c r="NK332">
        <v>23.690560000000001</v>
      </c>
      <c r="NL332" s="1">
        <v>7.1886420000000001E-4</v>
      </c>
      <c r="NM332" s="1">
        <v>0.234401</v>
      </c>
      <c r="NN332">
        <v>0.63722040000000002</v>
      </c>
      <c r="NO332">
        <v>23.653829999999999</v>
      </c>
      <c r="NP332" s="1">
        <v>6.9117039999999999E-4</v>
      </c>
      <c r="NQ332" s="1">
        <v>0.2253531</v>
      </c>
      <c r="NR332">
        <v>0.6371696</v>
      </c>
      <c r="NS332">
        <v>23.038060000000002</v>
      </c>
      <c r="NT332" s="1">
        <v>6.6477430000000002E-4</v>
      </c>
      <c r="NU332" s="1">
        <v>0.21673700000000001</v>
      </c>
      <c r="NV332">
        <v>0.63709890000000002</v>
      </c>
      <c r="NW332">
        <v>22.398589999999999</v>
      </c>
      <c r="NX332" s="1">
        <v>6.3962419999999995E-4</v>
      </c>
      <c r="NY332" s="1">
        <v>0.2085341</v>
      </c>
      <c r="NZ332">
        <v>0.63701189999999996</v>
      </c>
      <c r="OA332">
        <v>21.87219</v>
      </c>
      <c r="OB332" s="1">
        <v>6.1557579999999999E-4</v>
      </c>
      <c r="OC332" s="1">
        <v>0.20069880000000001</v>
      </c>
      <c r="OD332">
        <v>0.63690610000000003</v>
      </c>
      <c r="OE332">
        <v>21.540330000000001</v>
      </c>
      <c r="OF332" s="1">
        <v>5.9264919999999996E-4</v>
      </c>
      <c r="OG332" s="1">
        <v>0.1932191</v>
      </c>
      <c r="OH332">
        <v>0.63678230000000002</v>
      </c>
      <c r="OI332">
        <v>21.91977</v>
      </c>
      <c r="OJ332" s="1">
        <v>5.7073360000000001E-4</v>
      </c>
      <c r="OK332" s="1">
        <v>0.18609490000000001</v>
      </c>
    </row>
    <row r="333" spans="1:401" x14ac:dyDescent="0.35">
      <c r="A333">
        <v>339</v>
      </c>
      <c r="B333" t="s">
        <v>4</v>
      </c>
      <c r="C333" t="s">
        <v>181</v>
      </c>
      <c r="D333" t="s">
        <v>339</v>
      </c>
      <c r="E333">
        <v>888.20860000000005</v>
      </c>
      <c r="F333">
        <v>0.94082220000000005</v>
      </c>
      <c r="G333">
        <v>18.60041</v>
      </c>
      <c r="H333">
        <v>0</v>
      </c>
      <c r="I333">
        <v>0</v>
      </c>
      <c r="J333">
        <v>0.9380366</v>
      </c>
      <c r="K333">
        <v>18.313389999999998</v>
      </c>
      <c r="L333">
        <v>0</v>
      </c>
      <c r="M333">
        <v>0</v>
      </c>
      <c r="N333">
        <v>0.93537479999999995</v>
      </c>
      <c r="O333">
        <v>18.51294</v>
      </c>
      <c r="P333">
        <v>0</v>
      </c>
      <c r="Q333">
        <v>0</v>
      </c>
      <c r="R333">
        <v>0.93283119999999997</v>
      </c>
      <c r="S333">
        <v>18.462800000000001</v>
      </c>
      <c r="T333">
        <v>0</v>
      </c>
      <c r="U333">
        <v>0</v>
      </c>
      <c r="V333">
        <v>0.93036129999999995</v>
      </c>
      <c r="W333">
        <v>18.67174</v>
      </c>
      <c r="X333">
        <v>0</v>
      </c>
      <c r="Y333">
        <v>0</v>
      </c>
      <c r="Z333">
        <v>0.92806219999999995</v>
      </c>
      <c r="AA333">
        <v>18.616219999999998</v>
      </c>
      <c r="AB333">
        <v>0</v>
      </c>
      <c r="AC333">
        <v>0</v>
      </c>
      <c r="AD333">
        <v>0.92569109999999999</v>
      </c>
      <c r="AE333">
        <v>18.500920000000001</v>
      </c>
      <c r="AF333">
        <v>0</v>
      </c>
      <c r="AG333">
        <v>0</v>
      </c>
      <c r="AH333">
        <v>0.92331759999999996</v>
      </c>
      <c r="AI333">
        <v>18.464839999999999</v>
      </c>
      <c r="AJ333">
        <v>0</v>
      </c>
      <c r="AK333">
        <v>0</v>
      </c>
      <c r="AL333">
        <v>0.92099169999999997</v>
      </c>
      <c r="AM333">
        <v>18.309239999999999</v>
      </c>
      <c r="AN333">
        <v>0</v>
      </c>
      <c r="AO333">
        <v>0</v>
      </c>
      <c r="AP333">
        <v>0.91869270000000003</v>
      </c>
      <c r="AQ333">
        <v>18.122440000000001</v>
      </c>
      <c r="AR333">
        <v>0</v>
      </c>
      <c r="AS333">
        <v>0</v>
      </c>
      <c r="AT333">
        <v>0.91662469999999996</v>
      </c>
      <c r="AU333">
        <v>18.281389999999998</v>
      </c>
      <c r="AV333">
        <v>0</v>
      </c>
      <c r="AW333">
        <v>0</v>
      </c>
      <c r="AX333">
        <v>0.91474960000000005</v>
      </c>
      <c r="AY333">
        <v>18.107679999999998</v>
      </c>
      <c r="AZ333">
        <v>0</v>
      </c>
      <c r="BA333">
        <v>0</v>
      </c>
      <c r="BB333">
        <v>0.9131821</v>
      </c>
      <c r="BC333">
        <v>17.942129999999999</v>
      </c>
      <c r="BD333">
        <v>0</v>
      </c>
      <c r="BE333">
        <v>0</v>
      </c>
      <c r="BF333">
        <v>0.91146609999999995</v>
      </c>
      <c r="BG333">
        <v>17.972159999999999</v>
      </c>
      <c r="BH333">
        <v>0</v>
      </c>
      <c r="BI333">
        <v>0</v>
      </c>
      <c r="BJ333">
        <v>0.91013259999999996</v>
      </c>
      <c r="BK333">
        <v>17.756740000000001</v>
      </c>
      <c r="BL333">
        <v>0</v>
      </c>
      <c r="BM333">
        <v>0</v>
      </c>
      <c r="BN333">
        <v>0.90880539999999999</v>
      </c>
      <c r="BO333">
        <v>17.565290000000001</v>
      </c>
      <c r="BP333">
        <v>0</v>
      </c>
      <c r="BQ333">
        <v>0</v>
      </c>
      <c r="BR333">
        <v>0.90765280000000004</v>
      </c>
      <c r="BS333">
        <v>17.413239999999998</v>
      </c>
      <c r="BT333">
        <v>0</v>
      </c>
      <c r="BU333" s="1">
        <v>9.9428960000000006E-37</v>
      </c>
      <c r="BV333">
        <v>0.90644360000000002</v>
      </c>
      <c r="BW333">
        <v>17.53248</v>
      </c>
      <c r="BX333" s="1">
        <v>9.8361019999999991E-28</v>
      </c>
      <c r="BY333" s="1">
        <v>2.9746489999999999E-25</v>
      </c>
      <c r="BZ333">
        <v>0.90522219999999998</v>
      </c>
      <c r="CA333">
        <v>17.948129999999999</v>
      </c>
      <c r="CB333" s="1">
        <v>7.2927669999999999E-23</v>
      </c>
      <c r="CC333" s="1">
        <v>2.2018630000000001E-20</v>
      </c>
      <c r="CD333">
        <v>0.90397660000000002</v>
      </c>
      <c r="CE333">
        <v>18.439910000000001</v>
      </c>
      <c r="CF333" s="1">
        <v>1.215309E-14</v>
      </c>
      <c r="CG333" s="1">
        <v>2.713518E-12</v>
      </c>
      <c r="CH333">
        <v>0.9027442</v>
      </c>
      <c r="CI333">
        <v>18.79984</v>
      </c>
      <c r="CJ333" s="1">
        <v>9.6649219999999999E-11</v>
      </c>
      <c r="CK333" s="1">
        <v>2.3137459999999998E-8</v>
      </c>
      <c r="CL333">
        <v>0.90140640000000005</v>
      </c>
      <c r="CM333">
        <v>18.722519999999999</v>
      </c>
      <c r="CN333" s="1">
        <v>6.717374E-8</v>
      </c>
      <c r="CO333" s="1">
        <v>1.6809380000000001E-5</v>
      </c>
      <c r="CP333">
        <v>0.90007360000000003</v>
      </c>
      <c r="CQ333">
        <v>18.449529999999999</v>
      </c>
      <c r="CR333" s="1">
        <v>1.1325049999999999E-5</v>
      </c>
      <c r="CS333" s="1">
        <v>2.9317919999999999E-3</v>
      </c>
      <c r="CT333">
        <v>0.89848790000000001</v>
      </c>
      <c r="CU333">
        <v>18.228960000000001</v>
      </c>
      <c r="CV333" s="1">
        <v>6.7688130000000005E-4</v>
      </c>
      <c r="CW333">
        <v>0.180593</v>
      </c>
      <c r="CX333">
        <v>0.89685269999999995</v>
      </c>
      <c r="CY333">
        <v>18.06193</v>
      </c>
      <c r="CZ333">
        <v>1.7766319999999999E-2</v>
      </c>
      <c r="DA333">
        <v>4.8599319999999997</v>
      </c>
      <c r="DB333">
        <v>0.89503909999999998</v>
      </c>
      <c r="DC333">
        <v>18.342790000000001</v>
      </c>
      <c r="DD333">
        <v>0.23503660000000001</v>
      </c>
      <c r="DE333">
        <v>65.760589999999993</v>
      </c>
      <c r="DF333">
        <v>0.89300690000000005</v>
      </c>
      <c r="DG333">
        <v>18.860700000000001</v>
      </c>
      <c r="DH333">
        <v>1.735236</v>
      </c>
      <c r="DI333">
        <v>495.59840000000003</v>
      </c>
      <c r="DJ333">
        <v>0.89086710000000002</v>
      </c>
      <c r="DK333">
        <v>19.099160000000001</v>
      </c>
      <c r="DL333">
        <v>7.74491</v>
      </c>
      <c r="DM333">
        <v>2253.239</v>
      </c>
      <c r="DN333">
        <v>0.88807990000000003</v>
      </c>
      <c r="DO333">
        <v>19.22129</v>
      </c>
      <c r="DP333">
        <v>22.284120000000001</v>
      </c>
      <c r="DQ333">
        <v>6596.1419999999998</v>
      </c>
      <c r="DR333">
        <v>0.88486240000000005</v>
      </c>
      <c r="DS333">
        <v>18.97785</v>
      </c>
      <c r="DT333">
        <v>43.690170000000002</v>
      </c>
      <c r="DU333">
        <v>13141.12</v>
      </c>
      <c r="DV333">
        <v>0.88108010000000003</v>
      </c>
      <c r="DW333">
        <v>18.464259999999999</v>
      </c>
      <c r="DX333">
        <v>61.199669999999998</v>
      </c>
      <c r="DY333">
        <v>18696.98</v>
      </c>
      <c r="DZ333">
        <v>0.87694749999999999</v>
      </c>
      <c r="EA333">
        <v>18.051300000000001</v>
      </c>
      <c r="EB333">
        <v>63.96434</v>
      </c>
      <c r="EC333">
        <v>19831.05</v>
      </c>
      <c r="ED333">
        <v>0.87309559999999997</v>
      </c>
      <c r="EE333">
        <v>17.770150000000001</v>
      </c>
      <c r="EF333">
        <v>51.768149999999999</v>
      </c>
      <c r="EG333">
        <v>16262.47</v>
      </c>
      <c r="EH333">
        <v>0.86910810000000005</v>
      </c>
      <c r="EI333">
        <v>17.92117</v>
      </c>
      <c r="EJ333">
        <v>33.518450000000001</v>
      </c>
      <c r="EK333">
        <v>10660.42</v>
      </c>
      <c r="EL333">
        <v>0.86480610000000002</v>
      </c>
      <c r="EM333">
        <v>18.403079999999999</v>
      </c>
      <c r="EN333">
        <v>17.888570000000001</v>
      </c>
      <c r="EO333">
        <v>5757.2629999999999</v>
      </c>
      <c r="EP333">
        <v>0.86009040000000003</v>
      </c>
      <c r="EQ333">
        <v>18.928059999999999</v>
      </c>
      <c r="ER333">
        <v>8.0971849999999996</v>
      </c>
      <c r="ES333">
        <v>2635.4679999999998</v>
      </c>
      <c r="ET333">
        <v>0.85616650000000005</v>
      </c>
      <c r="EU333">
        <v>19.2682</v>
      </c>
      <c r="EV333">
        <v>3.2011120000000002</v>
      </c>
      <c r="EW333">
        <v>1051.72</v>
      </c>
      <c r="EX333">
        <v>0.85245159999999998</v>
      </c>
      <c r="EY333">
        <v>19.059380000000001</v>
      </c>
      <c r="EZ333">
        <v>1.144323</v>
      </c>
      <c r="FA333">
        <v>378.76600000000002</v>
      </c>
      <c r="FB333">
        <v>0.84898819999999997</v>
      </c>
      <c r="FC333">
        <v>18.532450000000001</v>
      </c>
      <c r="FD333">
        <v>0.3971421</v>
      </c>
      <c r="FE333">
        <v>131.87360000000001</v>
      </c>
      <c r="FF333">
        <v>0.84542320000000004</v>
      </c>
      <c r="FG333">
        <v>17.980090000000001</v>
      </c>
      <c r="FH333" s="1">
        <v>0.15529499999999999</v>
      </c>
      <c r="FI333">
        <v>51.287109999999998</v>
      </c>
      <c r="FJ333">
        <v>0.84185560000000004</v>
      </c>
      <c r="FK333">
        <v>17.624510000000001</v>
      </c>
      <c r="FL333" s="1">
        <v>8.4111359999999996E-2</v>
      </c>
      <c r="FM333">
        <v>27.428170000000001</v>
      </c>
      <c r="FN333">
        <v>0.83876790000000001</v>
      </c>
      <c r="FO333">
        <v>18.176659999999998</v>
      </c>
      <c r="FP333" s="1">
        <v>6.5075869999999994E-2</v>
      </c>
      <c r="FQ333" s="1">
        <v>21.033550000000002</v>
      </c>
      <c r="FR333">
        <v>0.83562559999999997</v>
      </c>
      <c r="FS333">
        <v>18.852900000000002</v>
      </c>
      <c r="FT333" s="1">
        <v>6.0479560000000002E-2</v>
      </c>
      <c r="FU333" s="1">
        <v>19.530639999999998</v>
      </c>
      <c r="FV333">
        <v>0.83247729999999998</v>
      </c>
      <c r="FW333">
        <v>19.39329</v>
      </c>
      <c r="FX333" s="1">
        <v>5.9080750000000001E-2</v>
      </c>
      <c r="FY333" s="1">
        <v>19.14218</v>
      </c>
      <c r="FZ333">
        <v>0.82939459999999998</v>
      </c>
      <c r="GA333">
        <v>19.677150000000001</v>
      </c>
      <c r="GB333" s="1">
        <v>5.7593859999999997E-2</v>
      </c>
      <c r="GC333" s="1">
        <v>18.74475</v>
      </c>
      <c r="GD333">
        <v>0.82655230000000002</v>
      </c>
      <c r="GE333">
        <v>19.546949999999999</v>
      </c>
      <c r="GF333" s="1">
        <v>5.5267730000000001E-2</v>
      </c>
      <c r="GG333" s="1">
        <v>18.07685</v>
      </c>
      <c r="GH333">
        <v>0.82378180000000001</v>
      </c>
      <c r="GI333">
        <v>19.060230000000001</v>
      </c>
      <c r="GJ333" s="1">
        <v>5.2098449999999998E-2</v>
      </c>
      <c r="GK333" s="1">
        <v>17.12238</v>
      </c>
      <c r="GL333">
        <v>0.82139150000000005</v>
      </c>
      <c r="GM333">
        <v>18.5489</v>
      </c>
      <c r="GN333" s="1">
        <v>4.8399699999999997E-2</v>
      </c>
      <c r="GO333" s="1">
        <v>15.976139999999999</v>
      </c>
      <c r="GP333">
        <v>0.81925680000000001</v>
      </c>
      <c r="GQ333">
        <v>18.292300000000001</v>
      </c>
      <c r="GR333" s="1">
        <v>4.444302E-2</v>
      </c>
      <c r="GS333" s="1">
        <v>14.72705</v>
      </c>
      <c r="GT333">
        <v>0.81741980000000003</v>
      </c>
      <c r="GU333">
        <v>18.99933</v>
      </c>
      <c r="GV333" s="1">
        <v>4.0382319999999999E-2</v>
      </c>
      <c r="GW333" s="1">
        <v>13.43146</v>
      </c>
      <c r="GX333">
        <v>0.81588110000000003</v>
      </c>
      <c r="GY333">
        <v>19.855550000000001</v>
      </c>
      <c r="GZ333" s="1">
        <v>3.6317309999999998E-2</v>
      </c>
      <c r="HA333" s="1">
        <v>12.118499999999999</v>
      </c>
      <c r="HB333">
        <v>0.81466050000000001</v>
      </c>
      <c r="HC333">
        <v>20.673690000000001</v>
      </c>
      <c r="HD333" s="1">
        <v>3.2303470000000001E-2</v>
      </c>
      <c r="HE333" s="1">
        <v>10.81002</v>
      </c>
      <c r="HF333">
        <v>0.81366280000000002</v>
      </c>
      <c r="HG333">
        <v>21.521270000000001</v>
      </c>
      <c r="HH333" s="1">
        <v>2.843509E-2</v>
      </c>
      <c r="HI333" s="1">
        <v>9.5384469999999997</v>
      </c>
      <c r="HJ333">
        <v>0.81294040000000001</v>
      </c>
      <c r="HK333">
        <v>21.815750000000001</v>
      </c>
      <c r="HL333" s="1">
        <v>2.4836939999999998E-2</v>
      </c>
      <c r="HM333" s="1">
        <v>8.3471270000000004</v>
      </c>
      <c r="HN333">
        <v>0.81242099999999995</v>
      </c>
      <c r="HO333">
        <v>21.31061</v>
      </c>
      <c r="HP333" s="1">
        <v>2.1614359999999999E-2</v>
      </c>
      <c r="HQ333" s="1">
        <v>7.2734360000000002</v>
      </c>
      <c r="HR333">
        <v>0.81205490000000002</v>
      </c>
      <c r="HS333">
        <v>20.668669999999999</v>
      </c>
      <c r="HT333" s="1">
        <v>1.882027E-2</v>
      </c>
      <c r="HU333" s="1">
        <v>6.3383770000000004</v>
      </c>
      <c r="HV333">
        <v>0.81190090000000004</v>
      </c>
      <c r="HW333">
        <v>20.125360000000001</v>
      </c>
      <c r="HX333" s="1">
        <v>1.6440119999999999E-2</v>
      </c>
      <c r="HY333" s="1">
        <v>5.5391219999999999</v>
      </c>
      <c r="HZ333">
        <v>0.81184199999999995</v>
      </c>
      <c r="IA333">
        <v>20.405449999999998</v>
      </c>
      <c r="IB333" s="1">
        <v>1.439414E-2</v>
      </c>
      <c r="IC333" s="1">
        <v>4.8518439999999998</v>
      </c>
      <c r="ID333">
        <v>0.81186230000000004</v>
      </c>
      <c r="IE333">
        <v>21.241759999999999</v>
      </c>
      <c r="IF333" s="1">
        <v>1.256561E-2</v>
      </c>
      <c r="IG333" s="1">
        <v>4.2376849999999999</v>
      </c>
      <c r="IH333">
        <v>0.81193110000000002</v>
      </c>
      <c r="II333">
        <v>22.126169999999998</v>
      </c>
      <c r="IJ333" s="1">
        <v>1.083712E-2</v>
      </c>
      <c r="IK333" s="1">
        <v>3.6580910000000002</v>
      </c>
      <c r="IL333">
        <v>0.81206699999999998</v>
      </c>
      <c r="IM333">
        <v>22.981529999999999</v>
      </c>
      <c r="IN333" s="1">
        <v>9.1505979999999994E-3</v>
      </c>
      <c r="IO333" s="1">
        <v>3.0922160000000001</v>
      </c>
      <c r="IP333">
        <v>0.81220199999999998</v>
      </c>
      <c r="IQ333">
        <v>23.146560000000001</v>
      </c>
      <c r="IR333" s="1">
        <v>7.5290579999999999E-3</v>
      </c>
      <c r="IS333" s="1">
        <v>2.5469650000000001</v>
      </c>
      <c r="IT333">
        <v>0.81232340000000003</v>
      </c>
      <c r="IU333">
        <v>22.618320000000001</v>
      </c>
      <c r="IV333" s="1">
        <v>6.0560559999999998E-3</v>
      </c>
      <c r="IW333" s="1">
        <v>2.0503010000000002</v>
      </c>
      <c r="IX333">
        <v>0.81248169999999997</v>
      </c>
      <c r="IY333">
        <v>21.96893</v>
      </c>
      <c r="IZ333" s="1">
        <v>4.8210830000000003E-3</v>
      </c>
      <c r="JA333" s="1">
        <v>1.632144</v>
      </c>
      <c r="JB333">
        <v>0.81260710000000003</v>
      </c>
      <c r="JC333">
        <v>21.430060000000001</v>
      </c>
      <c r="JD333" s="1">
        <v>3.8660140000000001E-3</v>
      </c>
      <c r="JE333" s="1">
        <v>1.307574</v>
      </c>
      <c r="JF333">
        <v>0.81271990000000005</v>
      </c>
      <c r="JG333">
        <v>21.46303</v>
      </c>
      <c r="JH333" s="1">
        <v>3.175228E-3</v>
      </c>
      <c r="JI333" s="1">
        <v>1.072316</v>
      </c>
      <c r="JJ333">
        <v>0.81284409999999996</v>
      </c>
      <c r="JK333">
        <v>21.633679999999998</v>
      </c>
      <c r="JL333" s="1">
        <v>2.6956879999999999E-3</v>
      </c>
      <c r="JM333" s="1">
        <v>0.90873720000000002</v>
      </c>
      <c r="JN333">
        <v>0.81290050000000003</v>
      </c>
      <c r="JO333">
        <v>22.032389999999999</v>
      </c>
      <c r="JP333" s="1">
        <v>2.3625510000000001E-3</v>
      </c>
      <c r="JQ333" s="1">
        <v>0.79532069999999999</v>
      </c>
      <c r="JR333">
        <v>0.81297350000000002</v>
      </c>
      <c r="JS333">
        <v>22.119730000000001</v>
      </c>
      <c r="JT333" s="1">
        <v>2.1224799999999999E-3</v>
      </c>
      <c r="JU333" s="1">
        <v>0.71368319999999996</v>
      </c>
      <c r="JV333">
        <v>0.81301710000000005</v>
      </c>
      <c r="JW333">
        <v>21.868659999999998</v>
      </c>
      <c r="JX333" s="1">
        <v>1.9384739999999999E-3</v>
      </c>
      <c r="JY333" s="1">
        <v>0.65140600000000004</v>
      </c>
      <c r="JZ333">
        <v>0.81304240000000005</v>
      </c>
      <c r="KA333">
        <v>21.433019999999999</v>
      </c>
      <c r="KB333" s="1">
        <v>1.790629E-3</v>
      </c>
      <c r="KC333" s="1">
        <v>0.60138930000000002</v>
      </c>
      <c r="KD333">
        <v>0.81307130000000005</v>
      </c>
      <c r="KE333">
        <v>20.93507</v>
      </c>
      <c r="KF333" s="1">
        <v>1.668536E-3</v>
      </c>
      <c r="KG333" s="1">
        <v>0.56016089999999996</v>
      </c>
      <c r="KH333">
        <v>0.8130735</v>
      </c>
      <c r="KI333">
        <v>20.462720000000001</v>
      </c>
      <c r="KJ333" s="1">
        <v>1.5668399999999999E-3</v>
      </c>
      <c r="KK333" s="1">
        <v>0.52584120000000001</v>
      </c>
      <c r="KL333">
        <v>0.81305680000000002</v>
      </c>
      <c r="KM333">
        <v>20.725269999999998</v>
      </c>
      <c r="KN333" s="1">
        <v>1.482403E-3</v>
      </c>
      <c r="KO333" s="1">
        <v>0.49731239999999999</v>
      </c>
      <c r="KP333">
        <v>0.81307370000000001</v>
      </c>
      <c r="KQ333">
        <v>20.908470000000001</v>
      </c>
      <c r="KR333" s="1">
        <v>1.4127009999999999E-3</v>
      </c>
      <c r="KS333" s="1">
        <v>0.47374379999999999</v>
      </c>
      <c r="KT333">
        <v>0.81307569999999996</v>
      </c>
      <c r="KU333">
        <v>21.224460000000001</v>
      </c>
      <c r="KV333" s="1">
        <v>1.3556849999999999E-3</v>
      </c>
      <c r="KW333" s="1">
        <v>0.45448880000000003</v>
      </c>
      <c r="KX333">
        <v>0.8131176</v>
      </c>
      <c r="KY333">
        <v>21.626999999999999</v>
      </c>
      <c r="KZ333" s="1">
        <v>1.3092539999999999E-3</v>
      </c>
      <c r="LA333" s="1">
        <v>0.43879210000000002</v>
      </c>
      <c r="LB333">
        <v>0.81315159999999997</v>
      </c>
      <c r="LC333">
        <v>21.658180000000002</v>
      </c>
      <c r="LD333" s="1">
        <v>1.270008E-3</v>
      </c>
      <c r="LE333" s="1">
        <v>0.42555330000000002</v>
      </c>
      <c r="LF333">
        <v>0.81319920000000001</v>
      </c>
      <c r="LG333">
        <v>21.127849999999999</v>
      </c>
      <c r="LH333" s="1">
        <v>1.2341640000000001E-3</v>
      </c>
      <c r="LI333" s="1">
        <v>0.41347630000000002</v>
      </c>
      <c r="LJ333">
        <v>0.8132663</v>
      </c>
      <c r="LK333">
        <v>20.511669999999999</v>
      </c>
      <c r="LL333" s="1">
        <v>1.198132E-3</v>
      </c>
      <c r="LM333" s="1">
        <v>0.40143869999999998</v>
      </c>
      <c r="LN333">
        <v>0.81332669999999996</v>
      </c>
      <c r="LO333">
        <v>20.12921</v>
      </c>
      <c r="LP333" s="1">
        <v>1.1602209999999999E-3</v>
      </c>
      <c r="LQ333" s="1">
        <v>0.38878889999999999</v>
      </c>
      <c r="LR333">
        <v>0.8133821</v>
      </c>
      <c r="LS333">
        <v>20.696459999999998</v>
      </c>
      <c r="LT333" s="1">
        <v>1.1202899999999999E-3</v>
      </c>
      <c r="LU333" s="1">
        <v>0.37542829999999999</v>
      </c>
      <c r="LV333">
        <v>0.81341889999999994</v>
      </c>
      <c r="LW333">
        <v>21.400200000000002</v>
      </c>
      <c r="LX333" s="1">
        <v>1.078929E-3</v>
      </c>
      <c r="LY333" s="1">
        <v>0.36158820000000003</v>
      </c>
      <c r="LZ333">
        <v>0.81347499999999995</v>
      </c>
      <c r="MA333">
        <v>22.15166</v>
      </c>
      <c r="MB333" s="1">
        <v>1.037259E-3</v>
      </c>
      <c r="MC333" s="1">
        <v>0.34760619999999998</v>
      </c>
      <c r="MD333">
        <v>0.81352089999999999</v>
      </c>
      <c r="ME333">
        <v>23.067830000000001</v>
      </c>
      <c r="MF333" s="1">
        <v>9.9610920000000008E-4</v>
      </c>
      <c r="MG333" s="1">
        <v>0.33381309999999997</v>
      </c>
      <c r="MH333">
        <v>0.81358640000000004</v>
      </c>
      <c r="MI333">
        <v>23.243110000000001</v>
      </c>
      <c r="MJ333" s="1">
        <v>9.5623159999999997E-4</v>
      </c>
      <c r="MK333" s="1">
        <v>0.32043779999999999</v>
      </c>
      <c r="ML333">
        <v>0.81362690000000004</v>
      </c>
      <c r="MM333">
        <v>22.513850000000001</v>
      </c>
      <c r="MN333" s="1">
        <v>9.1795690000000003E-4</v>
      </c>
      <c r="MO333" s="1">
        <v>0.30756820000000001</v>
      </c>
      <c r="MP333">
        <v>0.81368030000000002</v>
      </c>
      <c r="MQ333">
        <v>21.81559</v>
      </c>
      <c r="MR333" s="1">
        <v>8.8127409999999996E-4</v>
      </c>
      <c r="MS333" s="1">
        <v>0.29527369999999997</v>
      </c>
      <c r="MT333">
        <v>0.81370189999999998</v>
      </c>
      <c r="MU333">
        <v>21.270060000000001</v>
      </c>
      <c r="MV333" s="1">
        <v>8.4632170000000005E-4</v>
      </c>
      <c r="MW333" s="1">
        <v>0.28354269999999998</v>
      </c>
      <c r="MX333">
        <v>0.81375140000000001</v>
      </c>
      <c r="MY333">
        <v>21.561779999999999</v>
      </c>
      <c r="MZ333" s="1">
        <v>8.1300579999999995E-4</v>
      </c>
      <c r="NA333" s="1">
        <v>0.27235690000000001</v>
      </c>
      <c r="NB333">
        <v>0.81377169999999999</v>
      </c>
      <c r="NC333">
        <v>22.27477</v>
      </c>
      <c r="ND333" s="1">
        <v>7.8112060000000004E-4</v>
      </c>
      <c r="NE333" s="1">
        <v>0.26167420000000002</v>
      </c>
      <c r="NF333">
        <v>0.81376820000000005</v>
      </c>
      <c r="NG333">
        <v>22.967199999999998</v>
      </c>
      <c r="NH333" s="1">
        <v>7.5064019999999997E-4</v>
      </c>
      <c r="NI333" s="1">
        <v>0.25145960000000001</v>
      </c>
      <c r="NJ333">
        <v>0.81376150000000003</v>
      </c>
      <c r="NK333">
        <v>23.683309999999999</v>
      </c>
      <c r="NL333" s="1">
        <v>7.2152730000000001E-4</v>
      </c>
      <c r="NM333" s="1">
        <v>0.24168880000000001</v>
      </c>
      <c r="NN333">
        <v>0.81373419999999996</v>
      </c>
      <c r="NO333">
        <v>23.675809999999998</v>
      </c>
      <c r="NP333" s="1">
        <v>6.9371720000000001E-4</v>
      </c>
      <c r="NQ333" s="1">
        <v>0.23235890000000001</v>
      </c>
      <c r="NR333">
        <v>0.81368110000000005</v>
      </c>
      <c r="NS333">
        <v>23.07479</v>
      </c>
      <c r="NT333" s="1">
        <v>6.6720519999999999E-4</v>
      </c>
      <c r="NU333" s="1">
        <v>0.22347420000000001</v>
      </c>
      <c r="NV333">
        <v>0.81358989999999998</v>
      </c>
      <c r="NW333">
        <v>22.430990000000001</v>
      </c>
      <c r="NX333" s="1">
        <v>6.4193479999999999E-4</v>
      </c>
      <c r="NY333" s="1">
        <v>0.21501680000000001</v>
      </c>
      <c r="NZ333">
        <v>0.8134692</v>
      </c>
      <c r="OA333">
        <v>21.90879</v>
      </c>
      <c r="OB333" s="1">
        <v>6.1778440000000005E-4</v>
      </c>
      <c r="OC333" s="1">
        <v>0.20694570000000001</v>
      </c>
      <c r="OD333">
        <v>0.81336240000000004</v>
      </c>
      <c r="OE333">
        <v>21.561309999999999</v>
      </c>
      <c r="OF333" s="1">
        <v>5.9475529999999997E-4</v>
      </c>
      <c r="OG333" s="1">
        <v>0.1992428</v>
      </c>
      <c r="OH333">
        <v>0.81321319999999997</v>
      </c>
      <c r="OI333">
        <v>21.91996</v>
      </c>
      <c r="OJ333" s="1">
        <v>5.7273209999999998E-4</v>
      </c>
      <c r="OK333" s="1">
        <v>0.19190180000000001</v>
      </c>
    </row>
    <row r="334" spans="1:401" x14ac:dyDescent="0.35">
      <c r="A334">
        <v>340</v>
      </c>
      <c r="B334" t="s">
        <v>4</v>
      </c>
      <c r="C334" t="s">
        <v>181</v>
      </c>
      <c r="D334" t="s">
        <v>340</v>
      </c>
      <c r="E334">
        <v>875.46789999999999</v>
      </c>
      <c r="F334">
        <v>0.90717460000000005</v>
      </c>
      <c r="G334">
        <v>18.622399999999999</v>
      </c>
      <c r="H334">
        <v>0</v>
      </c>
      <c r="I334">
        <v>0</v>
      </c>
      <c r="J334">
        <v>0.9035434</v>
      </c>
      <c r="K334">
        <v>18.331710000000001</v>
      </c>
      <c r="L334">
        <v>0</v>
      </c>
      <c r="M334">
        <v>0</v>
      </c>
      <c r="N334">
        <v>0.90003710000000003</v>
      </c>
      <c r="O334">
        <v>18.525939999999999</v>
      </c>
      <c r="P334">
        <v>0</v>
      </c>
      <c r="Q334">
        <v>0</v>
      </c>
      <c r="R334">
        <v>0.89665379999999995</v>
      </c>
      <c r="S334">
        <v>18.48218</v>
      </c>
      <c r="T334">
        <v>0</v>
      </c>
      <c r="U334">
        <v>0</v>
      </c>
      <c r="V334">
        <v>0.89335710000000002</v>
      </c>
      <c r="W334">
        <v>18.675930000000001</v>
      </c>
      <c r="X334">
        <v>0</v>
      </c>
      <c r="Y334">
        <v>0</v>
      </c>
      <c r="Z334">
        <v>0.89009899999999997</v>
      </c>
      <c r="AA334">
        <v>18.619499999999999</v>
      </c>
      <c r="AB334">
        <v>0</v>
      </c>
      <c r="AC334">
        <v>0</v>
      </c>
      <c r="AD334">
        <v>0.88682780000000005</v>
      </c>
      <c r="AE334">
        <v>18.50159</v>
      </c>
      <c r="AF334">
        <v>0</v>
      </c>
      <c r="AG334">
        <v>0</v>
      </c>
      <c r="AH334">
        <v>0.88350810000000002</v>
      </c>
      <c r="AI334">
        <v>18.461939999999998</v>
      </c>
      <c r="AJ334">
        <v>0</v>
      </c>
      <c r="AK334">
        <v>0</v>
      </c>
      <c r="AL334">
        <v>0.88023280000000004</v>
      </c>
      <c r="AM334">
        <v>18.31955</v>
      </c>
      <c r="AN334">
        <v>0</v>
      </c>
      <c r="AO334">
        <v>0</v>
      </c>
      <c r="AP334">
        <v>0.87695190000000001</v>
      </c>
      <c r="AQ334">
        <v>18.138839999999998</v>
      </c>
      <c r="AR334">
        <v>0</v>
      </c>
      <c r="AS334">
        <v>0</v>
      </c>
      <c r="AT334">
        <v>0.87387139999999996</v>
      </c>
      <c r="AU334">
        <v>18.30433</v>
      </c>
      <c r="AV334">
        <v>0</v>
      </c>
      <c r="AW334">
        <v>0</v>
      </c>
      <c r="AX334">
        <v>0.87086739999999996</v>
      </c>
      <c r="AY334">
        <v>18.139489999999999</v>
      </c>
      <c r="AZ334">
        <v>0</v>
      </c>
      <c r="BA334">
        <v>0</v>
      </c>
      <c r="BB334">
        <v>0.86808249999999998</v>
      </c>
      <c r="BC334">
        <v>17.955970000000001</v>
      </c>
      <c r="BD334">
        <v>0</v>
      </c>
      <c r="BE334">
        <v>0</v>
      </c>
      <c r="BF334">
        <v>0.86510989999999999</v>
      </c>
      <c r="BG334">
        <v>17.97673</v>
      </c>
      <c r="BH334">
        <v>0</v>
      </c>
      <c r="BI334">
        <v>0</v>
      </c>
      <c r="BJ334">
        <v>0.86236409999999997</v>
      </c>
      <c r="BK334">
        <v>17.76539</v>
      </c>
      <c r="BL334">
        <v>0</v>
      </c>
      <c r="BM334">
        <v>0</v>
      </c>
      <c r="BN334">
        <v>0.85959830000000004</v>
      </c>
      <c r="BO334">
        <v>17.561720000000001</v>
      </c>
      <c r="BP334">
        <v>0</v>
      </c>
      <c r="BQ334">
        <v>0</v>
      </c>
      <c r="BR334">
        <v>0.85699380000000003</v>
      </c>
      <c r="BS334">
        <v>17.414739999999998</v>
      </c>
      <c r="BT334">
        <v>0</v>
      </c>
      <c r="BU334">
        <v>6.5894039999999998E-38</v>
      </c>
      <c r="BV334">
        <v>0.8542845</v>
      </c>
      <c r="BW334">
        <v>17.543050000000001</v>
      </c>
      <c r="BX334" s="1">
        <v>7.2705929999999996E-29</v>
      </c>
      <c r="BY334" s="1">
        <v>2.1292330000000001E-26</v>
      </c>
      <c r="BZ334">
        <v>0.85154719999999995</v>
      </c>
      <c r="CA334">
        <v>17.949169999999999</v>
      </c>
      <c r="CB334" s="1">
        <v>2.9460350000000002E-23</v>
      </c>
      <c r="CC334" s="1">
        <v>8.5981869999999997E-21</v>
      </c>
      <c r="CD334">
        <v>0.84874859999999996</v>
      </c>
      <c r="CE334">
        <v>18.44134</v>
      </c>
      <c r="CF334" s="1">
        <v>5.5486660000000002E-15</v>
      </c>
      <c r="CG334" s="1">
        <v>1.1182809999999999E-12</v>
      </c>
      <c r="CH334">
        <v>0.84598549999999995</v>
      </c>
      <c r="CI334">
        <v>18.805409999999998</v>
      </c>
      <c r="CJ334" s="1">
        <v>5.6052630000000002E-11</v>
      </c>
      <c r="CK334" s="1">
        <v>1.2261849999999999E-8</v>
      </c>
      <c r="CL334">
        <v>0.84314160000000005</v>
      </c>
      <c r="CM334">
        <v>18.73293</v>
      </c>
      <c r="CN334" s="1">
        <v>4.360627E-8</v>
      </c>
      <c r="CO334" s="1">
        <v>1.002561E-5</v>
      </c>
      <c r="CP334">
        <v>0.8402191</v>
      </c>
      <c r="CQ334">
        <v>18.457909999999998</v>
      </c>
      <c r="CR334" s="1">
        <v>7.9635909999999998E-6</v>
      </c>
      <c r="CS334" s="1">
        <v>1.901862E-3</v>
      </c>
      <c r="CT334">
        <v>0.83708649999999996</v>
      </c>
      <c r="CU334">
        <v>18.233139999999999</v>
      </c>
      <c r="CV334" s="1">
        <v>5.0727210000000005E-4</v>
      </c>
      <c r="CW334">
        <v>0.12531619999999999</v>
      </c>
      <c r="CX334">
        <v>0.83399109999999999</v>
      </c>
      <c r="CY334">
        <v>18.06559</v>
      </c>
      <c r="CZ334" s="1">
        <v>1.4051279999999999E-2</v>
      </c>
      <c r="DA334">
        <v>3.5726260000000001</v>
      </c>
      <c r="DB334">
        <v>0.83066660000000003</v>
      </c>
      <c r="DC334">
        <v>18.33841</v>
      </c>
      <c r="DD334">
        <v>0.19479469999999999</v>
      </c>
      <c r="DE334">
        <v>50.869810000000001</v>
      </c>
      <c r="DF334">
        <v>0.82706250000000003</v>
      </c>
      <c r="DG334">
        <v>18.861450000000001</v>
      </c>
      <c r="DH334">
        <v>1.498956</v>
      </c>
      <c r="DI334">
        <v>401.30239999999998</v>
      </c>
      <c r="DJ334">
        <v>0.82314489999999996</v>
      </c>
      <c r="DK334">
        <v>19.120149999999999</v>
      </c>
      <c r="DL334">
        <v>6.9431399999999996</v>
      </c>
      <c r="DM334">
        <v>1901.9680000000001</v>
      </c>
      <c r="DN334">
        <v>0.81844380000000005</v>
      </c>
      <c r="DO334">
        <v>19.238790000000002</v>
      </c>
      <c r="DP334">
        <v>20.653860000000002</v>
      </c>
      <c r="DQ334">
        <v>5782.3549999999996</v>
      </c>
      <c r="DR334">
        <v>0.81315910000000002</v>
      </c>
      <c r="DS334">
        <v>19.008900000000001</v>
      </c>
      <c r="DT334">
        <v>41.731769999999997</v>
      </c>
      <c r="DU334">
        <v>11926.45</v>
      </c>
      <c r="DV334">
        <v>0.80713500000000005</v>
      </c>
      <c r="DW334">
        <v>18.496030000000001</v>
      </c>
      <c r="DX334">
        <v>60.067529999999998</v>
      </c>
      <c r="DY334">
        <v>17518.099999999999</v>
      </c>
      <c r="DZ334">
        <v>0.80054970000000003</v>
      </c>
      <c r="EA334">
        <v>18.064820000000001</v>
      </c>
      <c r="EB334">
        <v>64.345179999999999</v>
      </c>
      <c r="EC334">
        <v>19130.5</v>
      </c>
      <c r="ED334">
        <v>0.79401520000000003</v>
      </c>
      <c r="EE334">
        <v>17.777370000000001</v>
      </c>
      <c r="EF334">
        <v>53.252220000000001</v>
      </c>
      <c r="EG334">
        <v>16117.13</v>
      </c>
      <c r="EH334">
        <v>0.78723379999999998</v>
      </c>
      <c r="EI334">
        <v>17.912769999999998</v>
      </c>
      <c r="EJ334">
        <v>35.181179999999998</v>
      </c>
      <c r="EK334">
        <v>10829.12</v>
      </c>
      <c r="EL334">
        <v>0.78000250000000004</v>
      </c>
      <c r="EM334">
        <v>18.381509999999999</v>
      </c>
      <c r="EN334">
        <v>19.1187</v>
      </c>
      <c r="EO334">
        <v>5981.6959999999999</v>
      </c>
      <c r="EP334">
        <v>0.77228719999999995</v>
      </c>
      <c r="EQ334">
        <v>18.913229999999999</v>
      </c>
      <c r="ER334">
        <v>8.793215</v>
      </c>
      <c r="ES334">
        <v>2794.3539999999998</v>
      </c>
      <c r="ET334">
        <v>0.7651578</v>
      </c>
      <c r="EU334">
        <v>19.27562</v>
      </c>
      <c r="EV334">
        <v>3.524365</v>
      </c>
      <c r="EW334">
        <v>1135.604</v>
      </c>
      <c r="EX334">
        <v>0.75813459999999999</v>
      </c>
      <c r="EY334">
        <v>19.086760000000002</v>
      </c>
      <c r="EZ334">
        <v>1.2718259999999999</v>
      </c>
      <c r="FA334">
        <v>414.63330000000002</v>
      </c>
      <c r="FB334">
        <v>0.75117250000000002</v>
      </c>
      <c r="FC334">
        <v>18.566559999999999</v>
      </c>
      <c r="FD334" s="1">
        <v>0.44132440000000001</v>
      </c>
      <c r="FE334">
        <v>144.67910000000001</v>
      </c>
      <c r="FF334">
        <v>0.7442008</v>
      </c>
      <c r="FG334">
        <v>18.014289999999999</v>
      </c>
      <c r="FH334" s="1">
        <v>0.16908999999999999</v>
      </c>
      <c r="FI334">
        <v>54.983809999999998</v>
      </c>
      <c r="FJ334">
        <v>0.73731579999999997</v>
      </c>
      <c r="FK334">
        <v>17.634679999999999</v>
      </c>
      <c r="FL334" s="1">
        <v>8.8042999999999996E-2</v>
      </c>
      <c r="FM334">
        <v>27.988209999999999</v>
      </c>
      <c r="FN334">
        <v>0.73090920000000004</v>
      </c>
      <c r="FO334">
        <v>18.150860000000002</v>
      </c>
      <c r="FP334" s="1">
        <v>6.6083950000000002E-2</v>
      </c>
      <c r="FQ334">
        <v>20.610700000000001</v>
      </c>
      <c r="FR334">
        <v>0.72446310000000003</v>
      </c>
      <c r="FS334">
        <v>18.828440000000001</v>
      </c>
      <c r="FT334" s="1">
        <v>6.0713999999999997E-2</v>
      </c>
      <c r="FU334" s="1">
        <v>18.832840000000001</v>
      </c>
      <c r="FV334">
        <v>0.71807639999999995</v>
      </c>
      <c r="FW334">
        <v>19.377220000000001</v>
      </c>
      <c r="FX334" s="1">
        <v>5.9190760000000002E-2</v>
      </c>
      <c r="FY334" s="1">
        <v>18.39771</v>
      </c>
      <c r="FZ334">
        <v>0.7118314</v>
      </c>
      <c r="GA334">
        <v>19.665489999999998</v>
      </c>
      <c r="GB334" s="1">
        <v>5.7764749999999997E-2</v>
      </c>
      <c r="GC334" s="1">
        <v>18.036799999999999</v>
      </c>
      <c r="GD334">
        <v>0.70564870000000002</v>
      </c>
      <c r="GE334">
        <v>19.564920000000001</v>
      </c>
      <c r="GF334" s="1">
        <v>5.552327E-2</v>
      </c>
      <c r="GG334" s="1">
        <v>17.43421</v>
      </c>
      <c r="GH334">
        <v>0.70001829999999998</v>
      </c>
      <c r="GI334">
        <v>19.097069999999999</v>
      </c>
      <c r="GJ334" s="1">
        <v>5.243283E-2</v>
      </c>
      <c r="GK334" s="1">
        <v>16.558450000000001</v>
      </c>
      <c r="GL334">
        <v>0.69492810000000005</v>
      </c>
      <c r="GM334">
        <v>18.581309999999998</v>
      </c>
      <c r="GN334" s="1">
        <v>4.8779219999999998E-2</v>
      </c>
      <c r="GO334" s="1">
        <v>15.48499</v>
      </c>
      <c r="GP334">
        <v>0.69035369999999996</v>
      </c>
      <c r="GQ334">
        <v>18.301410000000001</v>
      </c>
      <c r="GR334" s="1">
        <v>4.4845330000000003E-2</v>
      </c>
      <c r="GS334" s="1">
        <v>14.302530000000001</v>
      </c>
      <c r="GT334">
        <v>0.68636580000000003</v>
      </c>
      <c r="GU334">
        <v>18.969460000000002</v>
      </c>
      <c r="GV334" s="1">
        <v>4.0794230000000001E-2</v>
      </c>
      <c r="GW334" s="1">
        <v>13.06817</v>
      </c>
      <c r="GX334">
        <v>0.68297799999999997</v>
      </c>
      <c r="GY334">
        <v>19.818020000000001</v>
      </c>
      <c r="GZ334" s="1">
        <v>3.6732090000000002E-2</v>
      </c>
      <c r="HA334" s="1">
        <v>11.812340000000001</v>
      </c>
      <c r="HB334">
        <v>0.68014850000000004</v>
      </c>
      <c r="HC334">
        <v>20.6358</v>
      </c>
      <c r="HD334" s="1">
        <v>3.2712440000000002E-2</v>
      </c>
      <c r="HE334" s="1">
        <v>10.556179999999999</v>
      </c>
      <c r="HF334">
        <v>0.67786420000000003</v>
      </c>
      <c r="HG334">
        <v>21.479489999999998</v>
      </c>
      <c r="HH334" s="1">
        <v>2.8826770000000002E-2</v>
      </c>
      <c r="HI334" s="1">
        <v>9.3295840000000005</v>
      </c>
      <c r="HJ334">
        <v>0.67605099999999996</v>
      </c>
      <c r="HK334">
        <v>21.820779999999999</v>
      </c>
      <c r="HL334" s="1">
        <v>2.5197580000000001E-2</v>
      </c>
      <c r="HM334" s="1">
        <v>8.1741489999999999</v>
      </c>
      <c r="HN334">
        <v>0.67468349999999999</v>
      </c>
      <c r="HO334">
        <v>21.3538</v>
      </c>
      <c r="HP334" s="1">
        <v>2.1934120000000001E-2</v>
      </c>
      <c r="HQ334" s="1">
        <v>7.1267810000000003</v>
      </c>
      <c r="HR334">
        <v>0.67369319999999999</v>
      </c>
      <c r="HS334">
        <v>20.714790000000001</v>
      </c>
      <c r="HT334" s="1">
        <v>1.9095529999999999E-2</v>
      </c>
      <c r="HU334" s="1">
        <v>6.2103190000000001</v>
      </c>
      <c r="HV334">
        <v>0.67302229999999996</v>
      </c>
      <c r="HW334">
        <v>20.165890000000001</v>
      </c>
      <c r="HX334" s="1">
        <v>1.6674979999999999E-2</v>
      </c>
      <c r="HY334" s="1">
        <v>5.4256209999999996</v>
      </c>
      <c r="HZ334">
        <v>0.67259610000000003</v>
      </c>
      <c r="IA334">
        <v>20.412659999999999</v>
      </c>
      <c r="IB334" s="1">
        <v>1.459851E-2</v>
      </c>
      <c r="IC334" s="1">
        <v>4.7519140000000002</v>
      </c>
      <c r="ID334">
        <v>0.67238120000000001</v>
      </c>
      <c r="IE334">
        <v>21.213940000000001</v>
      </c>
      <c r="IF334" s="1">
        <v>1.275286E-2</v>
      </c>
      <c r="IG334" s="1">
        <v>4.153524</v>
      </c>
      <c r="IH334">
        <v>0.67229839999999996</v>
      </c>
      <c r="II334">
        <v>22.093620000000001</v>
      </c>
      <c r="IJ334" s="1">
        <v>1.1017249999999999E-2</v>
      </c>
      <c r="IK334" s="1">
        <v>3.5924420000000001</v>
      </c>
      <c r="IL334">
        <v>0.67233600000000004</v>
      </c>
      <c r="IM334">
        <v>22.946719999999999</v>
      </c>
      <c r="IN334" s="1">
        <v>9.3268840000000006E-3</v>
      </c>
      <c r="IO334" s="1">
        <v>3.0461689999999999</v>
      </c>
      <c r="IP334">
        <v>0.67244490000000001</v>
      </c>
      <c r="IQ334">
        <v>23.15906</v>
      </c>
      <c r="IR334" s="1">
        <v>7.6956170000000001E-3</v>
      </c>
      <c r="IS334" s="1">
        <v>2.517684</v>
      </c>
      <c r="IT334">
        <v>0.67260600000000004</v>
      </c>
      <c r="IU334">
        <v>22.66722</v>
      </c>
      <c r="IV334" s="1">
        <v>6.20274E-3</v>
      </c>
      <c r="IW334" s="1">
        <v>2.032117</v>
      </c>
      <c r="IX334">
        <v>0.6727822</v>
      </c>
      <c r="IY334">
        <v>22.02347</v>
      </c>
      <c r="IZ334" s="1">
        <v>4.9401109999999996E-3</v>
      </c>
      <c r="JA334" s="1">
        <v>1.618976</v>
      </c>
      <c r="JB334">
        <v>0.67297770000000001</v>
      </c>
      <c r="JC334">
        <v>21.47916</v>
      </c>
      <c r="JD334" s="1">
        <v>3.9552529999999997E-3</v>
      </c>
      <c r="JE334" s="1">
        <v>1.294843</v>
      </c>
      <c r="JF334">
        <v>0.67316759999999998</v>
      </c>
      <c r="JG334">
        <v>21.475439999999999</v>
      </c>
      <c r="JH334" s="1">
        <v>3.2383550000000001E-3</v>
      </c>
      <c r="JI334" s="1">
        <v>1.0579499999999999</v>
      </c>
      <c r="JJ334">
        <v>0.6733287</v>
      </c>
      <c r="JK334">
        <v>21.631620000000002</v>
      </c>
      <c r="JL334" s="1">
        <v>2.7392620000000001E-3</v>
      </c>
      <c r="JM334" s="1">
        <v>0.89256349999999995</v>
      </c>
      <c r="JN334">
        <v>0.67347469999999998</v>
      </c>
      <c r="JO334">
        <v>22.01904</v>
      </c>
      <c r="JP334" s="1">
        <v>2.3931120000000002E-3</v>
      </c>
      <c r="JQ334" s="1">
        <v>0.77802610000000005</v>
      </c>
      <c r="JR334">
        <v>0.67360469999999995</v>
      </c>
      <c r="JS334">
        <v>22.11506</v>
      </c>
      <c r="JT334" s="1">
        <v>2.1450610000000002E-3</v>
      </c>
      <c r="JU334" s="1">
        <v>0.69612960000000002</v>
      </c>
      <c r="JV334">
        <v>0.67367929999999998</v>
      </c>
      <c r="JW334">
        <v>21.88869</v>
      </c>
      <c r="JX334" s="1">
        <v>1.9561320000000002E-3</v>
      </c>
      <c r="JY334" s="1">
        <v>0.63415390000000005</v>
      </c>
      <c r="JZ334">
        <v>0.67376049999999998</v>
      </c>
      <c r="KA334">
        <v>21.46519</v>
      </c>
      <c r="KB334" s="1">
        <v>1.8050309999999999E-3</v>
      </c>
      <c r="KC334" s="1">
        <v>0.58467000000000002</v>
      </c>
      <c r="KD334">
        <v>0.6738111</v>
      </c>
      <c r="KE334">
        <v>20.978059999999999</v>
      </c>
      <c r="KF334" s="1">
        <v>1.680478E-3</v>
      </c>
      <c r="KG334" s="1">
        <v>0.5440007</v>
      </c>
      <c r="KH334">
        <v>0.67384980000000005</v>
      </c>
      <c r="KI334">
        <v>20.49944</v>
      </c>
      <c r="KJ334" s="1">
        <v>1.576809E-3</v>
      </c>
      <c r="KK334" s="1">
        <v>0.51017539999999995</v>
      </c>
      <c r="KL334">
        <v>0.673871</v>
      </c>
      <c r="KM334">
        <v>20.716670000000001</v>
      </c>
      <c r="KN334" s="1">
        <v>1.4906609999999999E-3</v>
      </c>
      <c r="KO334" s="1">
        <v>0.4820257</v>
      </c>
      <c r="KP334">
        <v>0.67390360000000005</v>
      </c>
      <c r="KQ334">
        <v>20.90315</v>
      </c>
      <c r="KR334" s="1">
        <v>1.4194889999999999E-3</v>
      </c>
      <c r="KS334" s="1">
        <v>0.45875670000000002</v>
      </c>
      <c r="KT334">
        <v>0.67393650000000005</v>
      </c>
      <c r="KU334">
        <v>21.207170000000001</v>
      </c>
      <c r="KV334" s="1">
        <v>1.3612019999999999E-3</v>
      </c>
      <c r="KW334" s="1">
        <v>0.43971789999999999</v>
      </c>
      <c r="KX334">
        <v>0.67396780000000001</v>
      </c>
      <c r="KY334">
        <v>21.601109999999998</v>
      </c>
      <c r="KZ334" s="1">
        <v>1.3138080000000001E-3</v>
      </c>
      <c r="LA334" s="1">
        <v>0.42421199999999998</v>
      </c>
      <c r="LB334">
        <v>0.6740005</v>
      </c>
      <c r="LC334">
        <v>21.676030000000001</v>
      </c>
      <c r="LD334" s="1">
        <v>1.2739439999999999E-3</v>
      </c>
      <c r="LE334" s="1">
        <v>0.41120309999999999</v>
      </c>
      <c r="LF334">
        <v>0.67403919999999995</v>
      </c>
      <c r="LG334">
        <v>21.17164</v>
      </c>
      <c r="LH334" s="1">
        <v>1.2379120000000001E-3</v>
      </c>
      <c r="LI334" s="1">
        <v>0.39948080000000002</v>
      </c>
      <c r="LJ334">
        <v>0.67408190000000001</v>
      </c>
      <c r="LK334">
        <v>20.558140000000002</v>
      </c>
      <c r="LL334" s="1">
        <v>1.201985E-3</v>
      </c>
      <c r="LM334" s="1">
        <v>0.38792189999999999</v>
      </c>
      <c r="LN334">
        <v>0.67412780000000005</v>
      </c>
      <c r="LO334">
        <v>20.160609999999998</v>
      </c>
      <c r="LP334" s="1">
        <v>1.1642989999999999E-3</v>
      </c>
      <c r="LQ334" s="1">
        <v>0.37582460000000001</v>
      </c>
      <c r="LR334">
        <v>0.67415789999999998</v>
      </c>
      <c r="LS334">
        <v>20.693020000000001</v>
      </c>
      <c r="LT334" s="1">
        <v>1.12458E-3</v>
      </c>
      <c r="LU334" s="1">
        <v>0.36304609999999998</v>
      </c>
      <c r="LV334">
        <v>0.67419249999999997</v>
      </c>
      <c r="LW334">
        <v>21.387589999999999</v>
      </c>
      <c r="LX334" s="1">
        <v>1.0833259999999999E-3</v>
      </c>
      <c r="LY334" s="1">
        <v>0.34975640000000002</v>
      </c>
      <c r="LZ334">
        <v>0.67423299999999997</v>
      </c>
      <c r="MA334">
        <v>22.120760000000001</v>
      </c>
      <c r="MB334" s="1">
        <v>1.0416360000000001E-3</v>
      </c>
      <c r="MC334" s="1">
        <v>0.33629219999999999</v>
      </c>
      <c r="MD334">
        <v>0.67425729999999995</v>
      </c>
      <c r="ME334">
        <v>23.02805</v>
      </c>
      <c r="MF334" s="1">
        <v>1.0003989999999999E-3</v>
      </c>
      <c r="MG334" s="1">
        <v>0.32297989999999999</v>
      </c>
      <c r="MH334">
        <v>0.67429269999999997</v>
      </c>
      <c r="MI334">
        <v>23.270810000000001</v>
      </c>
      <c r="MJ334" s="1">
        <v>9.6037960000000002E-4</v>
      </c>
      <c r="MK334" s="1">
        <v>0.31004310000000002</v>
      </c>
      <c r="ML334">
        <v>0.6743287</v>
      </c>
      <c r="MM334">
        <v>22.573820000000001</v>
      </c>
      <c r="MN334" s="1">
        <v>9.2192610000000003E-4</v>
      </c>
      <c r="MO334" s="1">
        <v>0.29758669999999998</v>
      </c>
      <c r="MP334">
        <v>0.67435489999999998</v>
      </c>
      <c r="MQ334">
        <v>21.871030000000001</v>
      </c>
      <c r="MR334" s="1">
        <v>8.8506339999999998E-4</v>
      </c>
      <c r="MS334" s="1">
        <v>0.2856785</v>
      </c>
      <c r="MT334">
        <v>0.67438980000000004</v>
      </c>
      <c r="MU334">
        <v>21.315809999999999</v>
      </c>
      <c r="MV334" s="1">
        <v>8.4994040000000001E-4</v>
      </c>
      <c r="MW334" s="1">
        <v>0.2743178</v>
      </c>
      <c r="MX334">
        <v>0.67438310000000001</v>
      </c>
      <c r="MY334">
        <v>21.579619999999998</v>
      </c>
      <c r="MZ334" s="1">
        <v>8.1645559999999999E-4</v>
      </c>
      <c r="NA334" s="1">
        <v>0.26348460000000001</v>
      </c>
      <c r="NB334">
        <v>0.67439470000000001</v>
      </c>
      <c r="NC334">
        <v>22.25994</v>
      </c>
      <c r="ND334" s="1">
        <v>7.8441369999999999E-4</v>
      </c>
      <c r="NE334" s="1">
        <v>0.25313989999999997</v>
      </c>
      <c r="NF334">
        <v>0.67436819999999997</v>
      </c>
      <c r="NG334">
        <v>22.945499999999999</v>
      </c>
      <c r="NH334" s="1">
        <v>7.5379319999999996E-4</v>
      </c>
      <c r="NI334" s="1">
        <v>0.243253</v>
      </c>
      <c r="NJ334">
        <v>0.67433639999999995</v>
      </c>
      <c r="NK334">
        <v>23.659939999999999</v>
      </c>
      <c r="NL334" s="1">
        <v>7.245385E-4</v>
      </c>
      <c r="NM334" s="1">
        <v>0.23379230000000001</v>
      </c>
      <c r="NN334">
        <v>0.67427839999999994</v>
      </c>
      <c r="NO334">
        <v>23.699729999999999</v>
      </c>
      <c r="NP334" s="1">
        <v>6.9659300000000002E-4</v>
      </c>
      <c r="NQ334" s="1">
        <v>0.22475919999999999</v>
      </c>
      <c r="NR334">
        <v>0.67420100000000005</v>
      </c>
      <c r="NS334">
        <v>23.126259999999998</v>
      </c>
      <c r="NT334" s="1">
        <v>6.6994959999999997E-4</v>
      </c>
      <c r="NU334" s="1">
        <v>0.21615590000000001</v>
      </c>
      <c r="NV334">
        <v>0.67406489999999997</v>
      </c>
      <c r="NW334">
        <v>22.48047</v>
      </c>
      <c r="NX334" s="1">
        <v>6.4454349999999998E-4</v>
      </c>
      <c r="NY334" s="1">
        <v>0.2079647</v>
      </c>
      <c r="NZ334">
        <v>0.67389370000000004</v>
      </c>
      <c r="OA334">
        <v>21.96067</v>
      </c>
      <c r="OB334" s="1">
        <v>6.2027200000000005E-4</v>
      </c>
      <c r="OC334" s="1">
        <v>0.20014799999999999</v>
      </c>
      <c r="OD334">
        <v>0.6736839</v>
      </c>
      <c r="OE334">
        <v>21.59732</v>
      </c>
      <c r="OF334" s="1">
        <v>5.9712790000000001E-4</v>
      </c>
      <c r="OG334" s="1">
        <v>0.1926958</v>
      </c>
      <c r="OH334">
        <v>0.67345580000000005</v>
      </c>
      <c r="OI334">
        <v>21.91751</v>
      </c>
      <c r="OJ334" s="1">
        <v>5.7498919999999999E-4</v>
      </c>
      <c r="OK334" s="1">
        <v>0.185588</v>
      </c>
    </row>
    <row r="335" spans="1:401" x14ac:dyDescent="0.35">
      <c r="A335">
        <v>341</v>
      </c>
      <c r="B335" t="s">
        <v>4</v>
      </c>
      <c r="C335" t="s">
        <v>181</v>
      </c>
      <c r="D335" t="s">
        <v>341</v>
      </c>
      <c r="E335">
        <v>885.822</v>
      </c>
      <c r="F335">
        <v>0.96409789999999995</v>
      </c>
      <c r="G335">
        <v>18.67191</v>
      </c>
      <c r="H335">
        <v>0</v>
      </c>
      <c r="I335">
        <v>0</v>
      </c>
      <c r="J335">
        <v>0.96117529999999995</v>
      </c>
      <c r="K335">
        <v>18.371279999999999</v>
      </c>
      <c r="L335">
        <v>0</v>
      </c>
      <c r="M335">
        <v>0</v>
      </c>
      <c r="N335">
        <v>0.95846489999999995</v>
      </c>
      <c r="O335">
        <v>18.535599999999999</v>
      </c>
      <c r="P335">
        <v>0</v>
      </c>
      <c r="Q335">
        <v>0</v>
      </c>
      <c r="R335">
        <v>0.95588399999999996</v>
      </c>
      <c r="S335">
        <v>18.517029999999998</v>
      </c>
      <c r="T335">
        <v>0</v>
      </c>
      <c r="U335">
        <v>0</v>
      </c>
      <c r="V335">
        <v>0.95353969999999999</v>
      </c>
      <c r="W335">
        <v>18.677499999999998</v>
      </c>
      <c r="X335">
        <v>0</v>
      </c>
      <c r="Y335">
        <v>0</v>
      </c>
      <c r="Z335">
        <v>0.95121089999999997</v>
      </c>
      <c r="AA335">
        <v>18.62463</v>
      </c>
      <c r="AB335">
        <v>0</v>
      </c>
      <c r="AC335">
        <v>0</v>
      </c>
      <c r="AD335">
        <v>0.94904639999999996</v>
      </c>
      <c r="AE335">
        <v>18.50872</v>
      </c>
      <c r="AF335">
        <v>0</v>
      </c>
      <c r="AG335">
        <v>0</v>
      </c>
      <c r="AH335">
        <v>0.94688249999999996</v>
      </c>
      <c r="AI335">
        <v>18.454840000000001</v>
      </c>
      <c r="AJ335">
        <v>0</v>
      </c>
      <c r="AK335">
        <v>0</v>
      </c>
      <c r="AL335">
        <v>0.94488099999999997</v>
      </c>
      <c r="AM335">
        <v>18.340540000000001</v>
      </c>
      <c r="AN335">
        <v>0</v>
      </c>
      <c r="AO335">
        <v>0</v>
      </c>
      <c r="AP335">
        <v>0.94297439999999999</v>
      </c>
      <c r="AQ335">
        <v>18.170349999999999</v>
      </c>
      <c r="AR335">
        <v>0</v>
      </c>
      <c r="AS335">
        <v>0</v>
      </c>
      <c r="AT335">
        <v>0.94153969999999998</v>
      </c>
      <c r="AU335">
        <v>18.33306</v>
      </c>
      <c r="AV335">
        <v>0</v>
      </c>
      <c r="AW335">
        <v>0</v>
      </c>
      <c r="AX335">
        <v>0.94054839999999995</v>
      </c>
      <c r="AY335">
        <v>18.19631</v>
      </c>
      <c r="AZ335">
        <v>0</v>
      </c>
      <c r="BA335">
        <v>0</v>
      </c>
      <c r="BB335">
        <v>0.94005689999999997</v>
      </c>
      <c r="BC335">
        <v>17.988499999999998</v>
      </c>
      <c r="BD335">
        <v>0</v>
      </c>
      <c r="BE335">
        <v>0</v>
      </c>
      <c r="BF335">
        <v>0.9396658</v>
      </c>
      <c r="BG335">
        <v>17.984269999999999</v>
      </c>
      <c r="BH335">
        <v>0</v>
      </c>
      <c r="BI335">
        <v>0</v>
      </c>
      <c r="BJ335">
        <v>0.93970869999999995</v>
      </c>
      <c r="BK335">
        <v>17.790140000000001</v>
      </c>
      <c r="BL335">
        <v>0</v>
      </c>
      <c r="BM335">
        <v>0</v>
      </c>
      <c r="BN335">
        <v>0.93984469999999998</v>
      </c>
      <c r="BO335">
        <v>17.56737</v>
      </c>
      <c r="BP335">
        <v>0</v>
      </c>
      <c r="BQ335">
        <v>0</v>
      </c>
      <c r="BR335">
        <v>0.94041249999999998</v>
      </c>
      <c r="BS335">
        <v>17.418749999999999</v>
      </c>
      <c r="BT335">
        <v>0</v>
      </c>
      <c r="BU335">
        <v>2.898772E-38</v>
      </c>
      <c r="BV335">
        <v>0.94087690000000002</v>
      </c>
      <c r="BW335">
        <v>17.547080000000001</v>
      </c>
      <c r="BX335" s="1">
        <v>1.538645E-29</v>
      </c>
      <c r="BY335" s="1">
        <v>9.2610260000000001E-27</v>
      </c>
      <c r="BZ335">
        <v>0.94141249999999999</v>
      </c>
      <c r="CA335">
        <v>17.925380000000001</v>
      </c>
      <c r="CB335" s="1">
        <v>1.247253E-23</v>
      </c>
      <c r="CC335" s="1">
        <v>7.4900819999999998E-21</v>
      </c>
      <c r="CD335">
        <v>0.94192450000000005</v>
      </c>
      <c r="CE335">
        <v>18.420950000000001</v>
      </c>
      <c r="CF335" s="1">
        <v>1.663906E-15</v>
      </c>
      <c r="CG335" s="1">
        <v>4.6914190000000004E-13</v>
      </c>
      <c r="CH335">
        <v>0.94245389999999996</v>
      </c>
      <c r="CI335">
        <v>18.794440000000002</v>
      </c>
      <c r="CJ335" s="1">
        <v>2.6932020000000001E-11</v>
      </c>
      <c r="CK335" s="1">
        <v>8.6309119999999997E-9</v>
      </c>
      <c r="CL335">
        <v>0.94300289999999998</v>
      </c>
      <c r="CM335">
        <v>18.757650000000002</v>
      </c>
      <c r="CN335" s="1">
        <v>2.4854670000000001E-8</v>
      </c>
      <c r="CO335" s="1">
        <v>8.7382659999999993E-6</v>
      </c>
      <c r="CP335">
        <v>0.94349539999999998</v>
      </c>
      <c r="CQ335">
        <v>18.484269999999999</v>
      </c>
      <c r="CR335" s="1">
        <v>5.0695829999999999E-6</v>
      </c>
      <c r="CS335" s="1">
        <v>1.9069390000000001E-3</v>
      </c>
      <c r="CT335">
        <v>0.94384829999999997</v>
      </c>
      <c r="CU335">
        <v>18.248249999999999</v>
      </c>
      <c r="CV335" s="1">
        <v>3.5129140000000002E-4</v>
      </c>
      <c r="CW335">
        <v>0.14102890000000001</v>
      </c>
      <c r="CX335">
        <v>0.9434169</v>
      </c>
      <c r="CY335">
        <v>18.077649999999998</v>
      </c>
      <c r="CZ335" s="1">
        <v>1.04257E-2</v>
      </c>
      <c r="DA335">
        <v>4.4481149999999996</v>
      </c>
      <c r="DB335">
        <v>0.94205000000000005</v>
      </c>
      <c r="DC335">
        <v>18.313400000000001</v>
      </c>
      <c r="DD335">
        <v>0.15329889999999999</v>
      </c>
      <c r="DE335">
        <v>69.380610000000004</v>
      </c>
      <c r="DF335">
        <v>0.94047119999999995</v>
      </c>
      <c r="DG335">
        <v>18.834499999999998</v>
      </c>
      <c r="DH335">
        <v>1.242219</v>
      </c>
      <c r="DI335">
        <v>595.28740000000005</v>
      </c>
      <c r="DJ335">
        <v>0.93870710000000002</v>
      </c>
      <c r="DK335">
        <v>19.129899999999999</v>
      </c>
      <c r="DL335">
        <v>6.025811</v>
      </c>
      <c r="DM335">
        <v>3050.942</v>
      </c>
      <c r="DN335">
        <v>0.93635970000000002</v>
      </c>
      <c r="DO335">
        <v>19.256889999999999</v>
      </c>
      <c r="DP335">
        <v>18.684259999999998</v>
      </c>
      <c r="DQ335">
        <v>9977.7189999999991</v>
      </c>
      <c r="DR335">
        <v>0.93354919999999997</v>
      </c>
      <c r="DS335">
        <v>19.070329999999998</v>
      </c>
      <c r="DT335">
        <v>39.20149</v>
      </c>
      <c r="DU335">
        <v>22047.040000000001</v>
      </c>
      <c r="DV335">
        <v>0.93013979999999996</v>
      </c>
      <c r="DW335">
        <v>18.57527</v>
      </c>
      <c r="DX335">
        <v>58.394959999999998</v>
      </c>
      <c r="DY335">
        <v>34562.76</v>
      </c>
      <c r="DZ335">
        <v>0.92653249999999998</v>
      </c>
      <c r="EA335">
        <v>18.109500000000001</v>
      </c>
      <c r="EB335">
        <v>64.489170000000001</v>
      </c>
      <c r="EC335">
        <v>40133.86</v>
      </c>
      <c r="ED335">
        <v>0.92343209999999998</v>
      </c>
      <c r="EE335">
        <v>17.805589999999999</v>
      </c>
      <c r="EF335">
        <v>54.98554</v>
      </c>
      <c r="EG335">
        <v>35860.65</v>
      </c>
      <c r="EH335">
        <v>0.92029179999999999</v>
      </c>
      <c r="EI335">
        <v>17.889970000000002</v>
      </c>
      <c r="EJ335">
        <v>37.299149999999997</v>
      </c>
      <c r="EK335">
        <v>25464.04</v>
      </c>
      <c r="EL335">
        <v>0.91686409999999996</v>
      </c>
      <c r="EM335">
        <v>18.31766</v>
      </c>
      <c r="EN335">
        <v>20.764389999999999</v>
      </c>
      <c r="EO335">
        <v>14816.32</v>
      </c>
      <c r="EP335">
        <v>0.91304929999999995</v>
      </c>
      <c r="EQ335">
        <v>18.862110000000001</v>
      </c>
      <c r="ER335">
        <v>9.7598210000000005</v>
      </c>
      <c r="ES335">
        <v>7263.9880000000003</v>
      </c>
      <c r="ET335">
        <v>0.90928160000000002</v>
      </c>
      <c r="EU335">
        <v>19.267890000000001</v>
      </c>
      <c r="EV335">
        <v>3.987114</v>
      </c>
      <c r="EW335">
        <v>3084.88</v>
      </c>
      <c r="EX335">
        <v>0.90495879999999995</v>
      </c>
      <c r="EY335">
        <v>19.136140000000001</v>
      </c>
      <c r="EZ335">
        <v>1.4593469999999999</v>
      </c>
      <c r="FA335">
        <v>1167.58</v>
      </c>
      <c r="FB335">
        <v>0.90105460000000004</v>
      </c>
      <c r="FC335">
        <v>18.649229999999999</v>
      </c>
      <c r="FD335" s="1">
        <v>0.50788670000000002</v>
      </c>
      <c r="FE335">
        <v>414.27820000000003</v>
      </c>
      <c r="FF335">
        <v>0.89702230000000005</v>
      </c>
      <c r="FG335">
        <v>18.101199999999999</v>
      </c>
      <c r="FH335" s="1">
        <v>0.19029380000000001</v>
      </c>
      <c r="FI335">
        <v>152.7594</v>
      </c>
      <c r="FJ335">
        <v>0.89305570000000001</v>
      </c>
      <c r="FK335">
        <v>17.67662</v>
      </c>
      <c r="FL335" s="1">
        <v>9.4185939999999996E-2</v>
      </c>
      <c r="FM335">
        <v>70.899799999999999</v>
      </c>
      <c r="FN335">
        <v>0.88991299999999995</v>
      </c>
      <c r="FO335">
        <v>18.081240000000001</v>
      </c>
      <c r="FP335" s="1">
        <v>6.7673259999999999E-2</v>
      </c>
      <c r="FQ335">
        <v>47.638910000000003</v>
      </c>
      <c r="FR335">
        <v>0.88660170000000005</v>
      </c>
      <c r="FS335">
        <v>18.753740000000001</v>
      </c>
      <c r="FT335" s="1">
        <v>6.1062980000000003E-2</v>
      </c>
      <c r="FU335" s="1">
        <v>41.81814</v>
      </c>
      <c r="FV335">
        <v>0.88336219999999999</v>
      </c>
      <c r="FW335">
        <v>19.320270000000001</v>
      </c>
      <c r="FX335" s="1">
        <v>5.930233E-2</v>
      </c>
      <c r="FY335" s="1">
        <v>40.555160000000001</v>
      </c>
      <c r="FZ335">
        <v>0.8801544</v>
      </c>
      <c r="GA335">
        <v>19.627949999999998</v>
      </c>
      <c r="GB335" s="1">
        <v>5.7931320000000001E-2</v>
      </c>
      <c r="GC335" s="1">
        <v>39.9497</v>
      </c>
      <c r="GD335">
        <v>0.87658800000000003</v>
      </c>
      <c r="GE335">
        <v>19.59543</v>
      </c>
      <c r="GF335" s="1">
        <v>5.5800040000000002E-2</v>
      </c>
      <c r="GG335" s="1">
        <v>38.914879999999997</v>
      </c>
      <c r="GH335">
        <v>0.87281450000000005</v>
      </c>
      <c r="GI335">
        <v>19.183119999999999</v>
      </c>
      <c r="GJ335" s="1">
        <v>5.2817540000000003E-2</v>
      </c>
      <c r="GK335" s="1">
        <v>37.254910000000002</v>
      </c>
      <c r="GL335">
        <v>0.86945939999999999</v>
      </c>
      <c r="GM335">
        <v>18.666730000000001</v>
      </c>
      <c r="GN335" s="1">
        <v>4.9229540000000002E-2</v>
      </c>
      <c r="GO335" s="1">
        <v>35.083419999999997</v>
      </c>
      <c r="GP335">
        <v>0.86642799999999998</v>
      </c>
      <c r="GQ335">
        <v>18.332339999999999</v>
      </c>
      <c r="GR335" s="1">
        <v>4.5332299999999999E-2</v>
      </c>
      <c r="GS335" s="1">
        <v>32.603000000000002</v>
      </c>
      <c r="GT335">
        <v>0.86378540000000004</v>
      </c>
      <c r="GU335">
        <v>18.879919999999998</v>
      </c>
      <c r="GV335" s="1">
        <v>4.129849E-2</v>
      </c>
      <c r="GW335" s="1">
        <v>29.953700000000001</v>
      </c>
      <c r="GX335">
        <v>0.86161989999999999</v>
      </c>
      <c r="GY335">
        <v>19.70478</v>
      </c>
      <c r="GZ335" s="1">
        <v>3.7245029999999998E-2</v>
      </c>
      <c r="HA335" s="1">
        <v>27.219899999999999</v>
      </c>
      <c r="HB335">
        <v>0.85985049999999996</v>
      </c>
      <c r="HC335">
        <v>20.52458</v>
      </c>
      <c r="HD335" s="1">
        <v>3.3222920000000003E-2</v>
      </c>
      <c r="HE335" s="1">
        <v>24.450500000000002</v>
      </c>
      <c r="HF335">
        <v>0.85845079999999996</v>
      </c>
      <c r="HG335">
        <v>21.35802</v>
      </c>
      <c r="HH335" s="1">
        <v>2.9319979999999999E-2</v>
      </c>
      <c r="HI335" s="1">
        <v>21.710760000000001</v>
      </c>
      <c r="HJ335">
        <v>0.85733340000000002</v>
      </c>
      <c r="HK335">
        <v>21.803840000000001</v>
      </c>
      <c r="HL335" s="1">
        <v>2.5655890000000001E-2</v>
      </c>
      <c r="HM335" s="1">
        <v>19.090669999999999</v>
      </c>
      <c r="HN335">
        <v>0.85655479999999995</v>
      </c>
      <c r="HO335">
        <v>21.44905</v>
      </c>
      <c r="HP335" s="1">
        <v>2.2343890000000002E-2</v>
      </c>
      <c r="HQ335" s="1">
        <v>16.682230000000001</v>
      </c>
      <c r="HR335">
        <v>0.85605050000000005</v>
      </c>
      <c r="HS335">
        <v>20.83006</v>
      </c>
      <c r="HT335" s="1">
        <v>1.9450390000000001E-2</v>
      </c>
      <c r="HU335" s="1">
        <v>14.54884</v>
      </c>
      <c r="HV335">
        <v>0.85574760000000005</v>
      </c>
      <c r="HW335">
        <v>20.26248</v>
      </c>
      <c r="HX335" s="1">
        <v>1.6978239999999999E-2</v>
      </c>
      <c r="HY335" s="1">
        <v>12.70932</v>
      </c>
      <c r="HZ335">
        <v>0.85563420000000001</v>
      </c>
      <c r="IA335">
        <v>20.402000000000001</v>
      </c>
      <c r="IB335" s="1">
        <v>1.4861589999999999E-2</v>
      </c>
      <c r="IC335" s="1">
        <v>11.13087</v>
      </c>
      <c r="ID335">
        <v>0.85563840000000002</v>
      </c>
      <c r="IE335">
        <v>21.117599999999999</v>
      </c>
      <c r="IF335" s="1">
        <v>1.2991920000000001E-2</v>
      </c>
      <c r="IG335" s="1">
        <v>9.7422959999999996</v>
      </c>
      <c r="IH335">
        <v>0.85571470000000005</v>
      </c>
      <c r="II335">
        <v>21.987590000000001</v>
      </c>
      <c r="IJ335" s="1">
        <v>1.1246030000000001E-2</v>
      </c>
      <c r="IK335" s="1">
        <v>8.457649</v>
      </c>
      <c r="IL335">
        <v>0.85583290000000001</v>
      </c>
      <c r="IM335">
        <v>22.836300000000001</v>
      </c>
      <c r="IN335" s="1">
        <v>9.5507490000000007E-3</v>
      </c>
      <c r="IO335" s="1">
        <v>7.2154769999999999</v>
      </c>
      <c r="IP335">
        <v>0.85601799999999995</v>
      </c>
      <c r="IQ335">
        <v>23.158829999999998</v>
      </c>
      <c r="IR335" s="1">
        <v>7.9087540000000005E-3</v>
      </c>
      <c r="IS335" s="1">
        <v>6.0072479999999997</v>
      </c>
      <c r="IT335">
        <v>0.85620399999999997</v>
      </c>
      <c r="IU335">
        <v>22.769770000000001</v>
      </c>
      <c r="IV335" s="1">
        <v>6.3927250000000001E-3</v>
      </c>
      <c r="IW335" s="1">
        <v>4.8789100000000003</v>
      </c>
      <c r="IX335">
        <v>0.856379</v>
      </c>
      <c r="IY335">
        <v>22.151219999999999</v>
      </c>
      <c r="IZ335" s="1">
        <v>5.0962230000000004E-3</v>
      </c>
      <c r="JA335" s="1">
        <v>3.8975379999999999</v>
      </c>
      <c r="JB335">
        <v>0.85658029999999996</v>
      </c>
      <c r="JC335">
        <v>21.590209999999999</v>
      </c>
      <c r="JD335" s="1">
        <v>4.0737890000000004E-3</v>
      </c>
      <c r="JE335" s="1">
        <v>3.1101200000000002</v>
      </c>
      <c r="JF335">
        <v>0.85674720000000004</v>
      </c>
      <c r="JG335">
        <v>21.496690000000001</v>
      </c>
      <c r="JH335" s="1">
        <v>3.3229570000000001E-3</v>
      </c>
      <c r="JI335" s="1">
        <v>2.5235150000000002</v>
      </c>
      <c r="JJ335">
        <v>0.85686119999999999</v>
      </c>
      <c r="JK335">
        <v>21.626909999999999</v>
      </c>
      <c r="JL335" s="1">
        <v>2.797777E-3</v>
      </c>
      <c r="JM335" s="1">
        <v>2.1092019999999998</v>
      </c>
      <c r="JN335">
        <v>0.85696729999999999</v>
      </c>
      <c r="JO335">
        <v>21.973849999999999</v>
      </c>
      <c r="JP335" s="1">
        <v>2.4339600000000002E-3</v>
      </c>
      <c r="JQ335" s="1">
        <v>1.8223050000000001</v>
      </c>
      <c r="JR335">
        <v>0.85706859999999996</v>
      </c>
      <c r="JS335">
        <v>22.104500000000002</v>
      </c>
      <c r="JT335" s="1">
        <v>2.174961E-3</v>
      </c>
      <c r="JU335" s="1">
        <v>1.619532</v>
      </c>
      <c r="JV335">
        <v>0.85710260000000005</v>
      </c>
      <c r="JW335">
        <v>21.93019</v>
      </c>
      <c r="JX335" s="1">
        <v>1.9793110000000001E-3</v>
      </c>
      <c r="JY335" s="1">
        <v>1.4685950000000001</v>
      </c>
      <c r="JZ335">
        <v>0.85716130000000001</v>
      </c>
      <c r="KA335">
        <v>21.541550000000001</v>
      </c>
      <c r="KB335" s="1">
        <v>1.8238309999999999E-3</v>
      </c>
      <c r="KC335" s="1">
        <v>1.349826</v>
      </c>
      <c r="KD335">
        <v>0.85716650000000005</v>
      </c>
      <c r="KE335">
        <v>21.076149999999998</v>
      </c>
      <c r="KF335" s="1">
        <v>1.6960269999999999E-3</v>
      </c>
      <c r="KG335" s="1">
        <v>1.2528790000000001</v>
      </c>
      <c r="KH335">
        <v>0.85716029999999999</v>
      </c>
      <c r="KI335">
        <v>20.589580000000002</v>
      </c>
      <c r="KJ335" s="1">
        <v>1.5897699999999999E-3</v>
      </c>
      <c r="KK335" s="1">
        <v>1.1724669999999999</v>
      </c>
      <c r="KL335">
        <v>0.85718300000000003</v>
      </c>
      <c r="KM335">
        <v>20.68685</v>
      </c>
      <c r="KN335" s="1">
        <v>1.501416E-3</v>
      </c>
      <c r="KO335" s="1">
        <v>1.105526</v>
      </c>
      <c r="KP335">
        <v>0.85718970000000005</v>
      </c>
      <c r="KQ335">
        <v>20.888590000000001</v>
      </c>
      <c r="KR335" s="1">
        <v>1.428342E-3</v>
      </c>
      <c r="KS335" s="1">
        <v>1.0500780000000001</v>
      </c>
      <c r="KT335">
        <v>0.85720249999999998</v>
      </c>
      <c r="KU335">
        <v>21.15643</v>
      </c>
      <c r="KV335" s="1">
        <v>1.368424E-3</v>
      </c>
      <c r="KW335" s="1">
        <v>1.0045919999999999</v>
      </c>
      <c r="KX335">
        <v>0.85726009999999997</v>
      </c>
      <c r="KY335">
        <v>21.537379999999999</v>
      </c>
      <c r="KZ335" s="1">
        <v>1.319728E-3</v>
      </c>
      <c r="LA335" s="1">
        <v>0.96753800000000001</v>
      </c>
      <c r="LB335">
        <v>0.85733930000000003</v>
      </c>
      <c r="LC335">
        <v>21.693919999999999</v>
      </c>
      <c r="LD335" s="1">
        <v>1.2790220000000001E-3</v>
      </c>
      <c r="LE335" s="1">
        <v>0.93679959999999995</v>
      </c>
      <c r="LF335">
        <v>0.85742030000000002</v>
      </c>
      <c r="LG335">
        <v>21.27205</v>
      </c>
      <c r="LH335" s="1">
        <v>1.2426679999999999E-3</v>
      </c>
      <c r="LI335" s="1">
        <v>0.90969900000000004</v>
      </c>
      <c r="LJ335">
        <v>0.85748679999999999</v>
      </c>
      <c r="LK335">
        <v>20.67117</v>
      </c>
      <c r="LL335" s="1">
        <v>1.2068109999999999E-3</v>
      </c>
      <c r="LM335" s="1">
        <v>0.88359980000000005</v>
      </c>
      <c r="LN335">
        <v>0.85757720000000004</v>
      </c>
      <c r="LO335">
        <v>20.230740000000001</v>
      </c>
      <c r="LP335" s="1">
        <v>1.1694019999999999E-3</v>
      </c>
      <c r="LQ335" s="1">
        <v>0.85664220000000002</v>
      </c>
      <c r="LR335">
        <v>0.8576589</v>
      </c>
      <c r="LS335">
        <v>20.652799999999999</v>
      </c>
      <c r="LT335" s="1">
        <v>1.1299680000000001E-3</v>
      </c>
      <c r="LU335" s="1">
        <v>0.82817510000000005</v>
      </c>
      <c r="LV335">
        <v>0.85777119999999996</v>
      </c>
      <c r="LW335">
        <v>21.32724</v>
      </c>
      <c r="LX335" s="1">
        <v>1.08887E-3</v>
      </c>
      <c r="LY335" s="1">
        <v>0.79840610000000001</v>
      </c>
      <c r="LZ335">
        <v>0.85784740000000004</v>
      </c>
      <c r="MA335">
        <v>22.024789999999999</v>
      </c>
      <c r="MB335" s="1">
        <v>1.04718E-3</v>
      </c>
      <c r="MC335" s="1">
        <v>0.76805049999999997</v>
      </c>
      <c r="MD335">
        <v>0.85792299999999999</v>
      </c>
      <c r="ME335">
        <v>22.906549999999999</v>
      </c>
      <c r="MF335" s="1">
        <v>1.005845E-3</v>
      </c>
      <c r="MG335" s="1">
        <v>0.73785210000000001</v>
      </c>
      <c r="MH335">
        <v>0.85803490000000004</v>
      </c>
      <c r="MI335">
        <v>23.28491</v>
      </c>
      <c r="MJ335" s="1">
        <v>9.6564459999999997E-4</v>
      </c>
      <c r="MK335" s="1">
        <v>0.7083737</v>
      </c>
      <c r="ML335">
        <v>0.8580835</v>
      </c>
      <c r="MM335">
        <v>22.709019999999999</v>
      </c>
      <c r="MN335" s="1">
        <v>9.2697109999999999E-4</v>
      </c>
      <c r="MO335" s="1">
        <v>0.67992339999999996</v>
      </c>
      <c r="MP335">
        <v>0.85818269999999997</v>
      </c>
      <c r="MQ335">
        <v>22.005870000000002</v>
      </c>
      <c r="MR335" s="1">
        <v>8.8988649999999995E-4</v>
      </c>
      <c r="MS335" s="1">
        <v>0.65269849999999996</v>
      </c>
      <c r="MT335">
        <v>0.85822050000000005</v>
      </c>
      <c r="MU335">
        <v>21.415990000000001</v>
      </c>
      <c r="MV335" s="1">
        <v>8.5454070000000001E-4</v>
      </c>
      <c r="MW335" s="1">
        <v>0.62670139999999996</v>
      </c>
      <c r="MX335">
        <v>0.85827940000000003</v>
      </c>
      <c r="MY335">
        <v>21.593699999999998</v>
      </c>
      <c r="MZ335" s="1">
        <v>8.2084129999999999E-4</v>
      </c>
      <c r="NA335" s="1">
        <v>0.60190520000000003</v>
      </c>
      <c r="NB335">
        <v>0.85832039999999998</v>
      </c>
      <c r="NC335">
        <v>22.193529999999999</v>
      </c>
      <c r="ND335" s="1">
        <v>7.8860479999999999E-4</v>
      </c>
      <c r="NE335" s="1">
        <v>0.57825979999999999</v>
      </c>
      <c r="NF335">
        <v>0.8583267</v>
      </c>
      <c r="NG335">
        <v>22.867540000000002</v>
      </c>
      <c r="NH335" s="1">
        <v>7.5780840000000003E-4</v>
      </c>
      <c r="NI335" s="1">
        <v>0.55564860000000005</v>
      </c>
      <c r="NJ335">
        <v>0.85832489999999995</v>
      </c>
      <c r="NK335">
        <v>23.575279999999999</v>
      </c>
      <c r="NL335" s="1">
        <v>7.2836989999999996E-4</v>
      </c>
      <c r="NM335" s="1">
        <v>0.53401540000000003</v>
      </c>
      <c r="NN335">
        <v>0.85829219999999995</v>
      </c>
      <c r="NO335">
        <v>23.73349</v>
      </c>
      <c r="NP335" s="1">
        <v>7.002458E-4</v>
      </c>
      <c r="NQ335" s="1">
        <v>0.51336090000000001</v>
      </c>
      <c r="NR335">
        <v>0.85823119999999997</v>
      </c>
      <c r="NS335">
        <v>23.240130000000001</v>
      </c>
      <c r="NT335" s="1">
        <v>6.7343039999999996E-4</v>
      </c>
      <c r="NU335" s="1">
        <v>0.49368570000000001</v>
      </c>
      <c r="NV335">
        <v>0.85812750000000004</v>
      </c>
      <c r="NW335">
        <v>22.600809999999999</v>
      </c>
      <c r="NX335" s="1">
        <v>6.4785289999999996E-4</v>
      </c>
      <c r="NY335" s="1">
        <v>0.47494760000000003</v>
      </c>
      <c r="NZ335">
        <v>0.85802160000000005</v>
      </c>
      <c r="OA335">
        <v>22.07443</v>
      </c>
      <c r="OB335" s="1">
        <v>6.234325E-4</v>
      </c>
      <c r="OC335" s="1">
        <v>0.45708919999999997</v>
      </c>
      <c r="OD335">
        <v>0.85783169999999997</v>
      </c>
      <c r="OE335">
        <v>21.682120000000001</v>
      </c>
      <c r="OF335" s="1">
        <v>6.0013679999999998E-4</v>
      </c>
      <c r="OG335" s="1">
        <v>0.44006279999999998</v>
      </c>
      <c r="OH335">
        <v>0.85766469999999995</v>
      </c>
      <c r="OI335">
        <v>21.895379999999999</v>
      </c>
      <c r="OJ335" s="1">
        <v>5.7785560000000004E-4</v>
      </c>
      <c r="OK335" s="1">
        <v>0.4238363</v>
      </c>
    </row>
    <row r="336" spans="1:401" x14ac:dyDescent="0.35">
      <c r="A336">
        <v>342</v>
      </c>
      <c r="B336" t="s">
        <v>4</v>
      </c>
      <c r="C336" t="s">
        <v>181</v>
      </c>
      <c r="D336" t="s">
        <v>342</v>
      </c>
      <c r="E336">
        <v>878.19889999999998</v>
      </c>
      <c r="F336">
        <v>0.30933490000000002</v>
      </c>
      <c r="G336">
        <v>18.699400000000001</v>
      </c>
      <c r="H336">
        <v>0</v>
      </c>
      <c r="I336">
        <v>0</v>
      </c>
      <c r="J336">
        <v>0.30788559999999998</v>
      </c>
      <c r="K336">
        <v>18.392240000000001</v>
      </c>
      <c r="L336">
        <v>0</v>
      </c>
      <c r="M336">
        <v>0</v>
      </c>
      <c r="N336">
        <v>0.30650539999999998</v>
      </c>
      <c r="O336">
        <v>18.534279999999999</v>
      </c>
      <c r="P336">
        <v>0</v>
      </c>
      <c r="Q336">
        <v>0</v>
      </c>
      <c r="R336">
        <v>0.3051816</v>
      </c>
      <c r="S336">
        <v>18.533729999999998</v>
      </c>
      <c r="T336">
        <v>0</v>
      </c>
      <c r="U336">
        <v>0</v>
      </c>
      <c r="V336">
        <v>0.30388989999999999</v>
      </c>
      <c r="W336">
        <v>18.675989999999999</v>
      </c>
      <c r="X336">
        <v>0</v>
      </c>
      <c r="Y336">
        <v>0</v>
      </c>
      <c r="Z336">
        <v>0.30259059999999999</v>
      </c>
      <c r="AA336">
        <v>18.62668</v>
      </c>
      <c r="AB336">
        <v>0</v>
      </c>
      <c r="AC336">
        <v>0</v>
      </c>
      <c r="AD336">
        <v>0.30130309999999999</v>
      </c>
      <c r="AE336">
        <v>18.513590000000001</v>
      </c>
      <c r="AF336">
        <v>0</v>
      </c>
      <c r="AG336">
        <v>0</v>
      </c>
      <c r="AH336">
        <v>0.30000179999999999</v>
      </c>
      <c r="AI336">
        <v>18.450220000000002</v>
      </c>
      <c r="AJ336">
        <v>0</v>
      </c>
      <c r="AK336">
        <v>0</v>
      </c>
      <c r="AL336">
        <v>0.29865999999999998</v>
      </c>
      <c r="AM336">
        <v>18.351330000000001</v>
      </c>
      <c r="AN336">
        <v>0</v>
      </c>
      <c r="AO336">
        <v>0</v>
      </c>
      <c r="AP336">
        <v>0.2973519</v>
      </c>
      <c r="AQ336">
        <v>18.186640000000001</v>
      </c>
      <c r="AR336">
        <v>0</v>
      </c>
      <c r="AS336">
        <v>0</v>
      </c>
      <c r="AT336">
        <v>0.29612909999999998</v>
      </c>
      <c r="AU336">
        <v>18.34027</v>
      </c>
      <c r="AV336">
        <v>0</v>
      </c>
      <c r="AW336">
        <v>0</v>
      </c>
      <c r="AX336">
        <v>0.29493910000000001</v>
      </c>
      <c r="AY336">
        <v>18.225149999999999</v>
      </c>
      <c r="AZ336">
        <v>0</v>
      </c>
      <c r="BA336">
        <v>0</v>
      </c>
      <c r="BB336">
        <v>0.29380250000000002</v>
      </c>
      <c r="BC336">
        <v>18.006799999999998</v>
      </c>
      <c r="BD336">
        <v>0</v>
      </c>
      <c r="BE336">
        <v>0</v>
      </c>
      <c r="BF336">
        <v>0.29260649999999999</v>
      </c>
      <c r="BG336">
        <v>17.985309999999998</v>
      </c>
      <c r="BH336">
        <v>0</v>
      </c>
      <c r="BI336">
        <v>0</v>
      </c>
      <c r="BJ336">
        <v>0.29144809999999999</v>
      </c>
      <c r="BK336">
        <v>17.804510000000001</v>
      </c>
      <c r="BL336">
        <v>0</v>
      </c>
      <c r="BM336">
        <v>0</v>
      </c>
      <c r="BN336">
        <v>0.29029549999999998</v>
      </c>
      <c r="BO336">
        <v>17.571660000000001</v>
      </c>
      <c r="BP336">
        <v>0</v>
      </c>
      <c r="BQ336">
        <v>0</v>
      </c>
      <c r="BR336">
        <v>0.28920030000000002</v>
      </c>
      <c r="BS336">
        <v>17.42004</v>
      </c>
      <c r="BT336">
        <v>0</v>
      </c>
      <c r="BU336">
        <v>0</v>
      </c>
      <c r="BV336">
        <v>0.28804390000000002</v>
      </c>
      <c r="BW336">
        <v>17.544509999999999</v>
      </c>
      <c r="BX336" s="1">
        <v>2.6146490000000001E-30</v>
      </c>
      <c r="BY336" s="1">
        <v>1.5323620000000001E-27</v>
      </c>
      <c r="BZ336">
        <v>0.28688799999999998</v>
      </c>
      <c r="CA336">
        <v>17.90117</v>
      </c>
      <c r="CB336" s="1">
        <v>7.4218730000000005E-24</v>
      </c>
      <c r="CC336" s="1">
        <v>4.3428780000000001E-21</v>
      </c>
      <c r="CD336">
        <v>0.28571940000000001</v>
      </c>
      <c r="CE336">
        <v>18.399660000000001</v>
      </c>
      <c r="CF336" s="1">
        <v>2.2030539999999999E-16</v>
      </c>
      <c r="CG336" s="1">
        <v>1.2975159999999999E-13</v>
      </c>
      <c r="CH336">
        <v>0.284549</v>
      </c>
      <c r="CI336">
        <v>18.780760000000001</v>
      </c>
      <c r="CJ336" s="1">
        <v>5.7793449999999999E-12</v>
      </c>
      <c r="CK336" s="1">
        <v>3.402947E-9</v>
      </c>
      <c r="CL336">
        <v>0.28335399999999999</v>
      </c>
      <c r="CM336">
        <v>18.77159</v>
      </c>
      <c r="CN336" s="1">
        <v>7.1876930000000002E-9</v>
      </c>
      <c r="CO336" s="1">
        <v>4.0909439999999996E-6</v>
      </c>
      <c r="CP336">
        <v>0.28213339999999998</v>
      </c>
      <c r="CQ336">
        <v>18.501370000000001</v>
      </c>
      <c r="CR336" s="1">
        <v>1.8757629999999999E-6</v>
      </c>
      <c r="CS336" s="1">
        <v>1.0281610000000001E-3</v>
      </c>
      <c r="CT336">
        <v>0.28085169999999998</v>
      </c>
      <c r="CU336">
        <v>18.258199999999999</v>
      </c>
      <c r="CV336" s="1">
        <v>1.5555850000000001E-4</v>
      </c>
      <c r="CW336" s="1">
        <v>8.4686819999999996E-2</v>
      </c>
      <c r="CX336">
        <v>0.27951759999999998</v>
      </c>
      <c r="CY336">
        <v>18.084779999999999</v>
      </c>
      <c r="CZ336" s="1">
        <v>5.3431040000000004E-3</v>
      </c>
      <c r="DA336">
        <v>2.9192619999999998</v>
      </c>
      <c r="DB336">
        <v>0.27812039999999999</v>
      </c>
      <c r="DC336">
        <v>18.291679999999999</v>
      </c>
      <c r="DD336">
        <v>8.9062939999999993E-2</v>
      </c>
      <c r="DE336">
        <v>49.14273</v>
      </c>
      <c r="DF336">
        <v>0.27663520000000003</v>
      </c>
      <c r="DG336">
        <v>18.804870000000001</v>
      </c>
      <c r="DH336">
        <v>0.80648880000000001</v>
      </c>
      <c r="DI336">
        <v>450.98469999999998</v>
      </c>
      <c r="DJ336">
        <v>0.27490940000000003</v>
      </c>
      <c r="DK336">
        <v>19.125679999999999</v>
      </c>
      <c r="DL336">
        <v>4.3231380000000001</v>
      </c>
      <c r="DM336">
        <v>2455.9079999999999</v>
      </c>
      <c r="DN336">
        <v>0.2729586</v>
      </c>
      <c r="DO336">
        <v>19.26089</v>
      </c>
      <c r="DP336">
        <v>14.68233</v>
      </c>
      <c r="DQ336">
        <v>8488.5049999999992</v>
      </c>
      <c r="DR336">
        <v>0.27077560000000001</v>
      </c>
      <c r="DS336">
        <v>19.106780000000001</v>
      </c>
      <c r="DT336">
        <v>33.49821</v>
      </c>
      <c r="DU336">
        <v>19717.09</v>
      </c>
      <c r="DV336">
        <v>0.26831569999999999</v>
      </c>
      <c r="DW336">
        <v>18.628119999999999</v>
      </c>
      <c r="DX336">
        <v>53.921779999999998</v>
      </c>
      <c r="DY336">
        <v>32344.36</v>
      </c>
      <c r="DZ336">
        <v>0.26566790000000001</v>
      </c>
      <c r="EA336">
        <v>18.14207</v>
      </c>
      <c r="EB336">
        <v>64.034239999999997</v>
      </c>
      <c r="EC336">
        <v>39150.339999999997</v>
      </c>
      <c r="ED336">
        <v>0.2629782</v>
      </c>
      <c r="EE336">
        <v>17.82573</v>
      </c>
      <c r="EF336">
        <v>58.345320000000001</v>
      </c>
      <c r="EG336">
        <v>36329.040000000001</v>
      </c>
      <c r="EH336">
        <v>0.2601909</v>
      </c>
      <c r="EI336">
        <v>17.870439999999999</v>
      </c>
      <c r="EJ336">
        <v>42.118560000000002</v>
      </c>
      <c r="EK336">
        <v>26705.74</v>
      </c>
      <c r="EL336">
        <v>0.25723580000000001</v>
      </c>
      <c r="EM336">
        <v>18.268329999999999</v>
      </c>
      <c r="EN336">
        <v>24.83869</v>
      </c>
      <c r="EO336">
        <v>16039.36</v>
      </c>
      <c r="EP336">
        <v>0.25411909999999999</v>
      </c>
      <c r="EQ336">
        <v>18.819939999999999</v>
      </c>
      <c r="ER336">
        <v>12.307980000000001</v>
      </c>
      <c r="ES336">
        <v>8093.1120000000001</v>
      </c>
      <c r="ET336">
        <v>0.25103809999999999</v>
      </c>
      <c r="EU336">
        <v>19.251999999999999</v>
      </c>
      <c r="EV336">
        <v>5.2710739999999996</v>
      </c>
      <c r="EW336">
        <v>3526.0680000000002</v>
      </c>
      <c r="EX336">
        <v>0.24791170000000001</v>
      </c>
      <c r="EY336">
        <v>19.164339999999999</v>
      </c>
      <c r="EZ336">
        <v>2.004251</v>
      </c>
      <c r="FA336">
        <v>1362.7560000000001</v>
      </c>
      <c r="FB336">
        <v>0.24471699999999999</v>
      </c>
      <c r="FC336">
        <v>18.705459999999999</v>
      </c>
      <c r="FD336">
        <v>0.70931420000000001</v>
      </c>
      <c r="FE336">
        <v>488.81180000000001</v>
      </c>
      <c r="FF336">
        <v>0.24161879999999999</v>
      </c>
      <c r="FG336">
        <v>18.161190000000001</v>
      </c>
      <c r="FH336" s="1">
        <v>0.25681330000000002</v>
      </c>
      <c r="FI336">
        <v>177.8295</v>
      </c>
      <c r="FJ336">
        <v>0.23857120000000001</v>
      </c>
      <c r="FK336">
        <v>17.71048</v>
      </c>
      <c r="FL336" s="1">
        <v>0.114104</v>
      </c>
      <c r="FM336">
        <v>78.317930000000004</v>
      </c>
      <c r="FN336">
        <v>0.23573169999999999</v>
      </c>
      <c r="FO336">
        <v>18.032260000000001</v>
      </c>
      <c r="FP336" s="1">
        <v>7.3018609999999998E-2</v>
      </c>
      <c r="FQ336">
        <v>49.390889999999999</v>
      </c>
      <c r="FR336">
        <v>0.23287150000000001</v>
      </c>
      <c r="FS336">
        <v>18.69464</v>
      </c>
      <c r="FT336" s="1">
        <v>6.2259259999999997E-2</v>
      </c>
      <c r="FU336" s="1">
        <v>41.92604</v>
      </c>
      <c r="FV336">
        <v>0.23005880000000001</v>
      </c>
      <c r="FW336">
        <v>19.27092</v>
      </c>
      <c r="FX336" s="1">
        <v>5.9556709999999999E-2</v>
      </c>
      <c r="FY336" s="1">
        <v>40.292920000000002</v>
      </c>
      <c r="FZ336">
        <v>0.227299</v>
      </c>
      <c r="GA336">
        <v>19.59544</v>
      </c>
      <c r="GB336" s="1">
        <v>5.8214509999999997E-2</v>
      </c>
      <c r="GC336" s="1">
        <v>39.718690000000002</v>
      </c>
      <c r="GD336">
        <v>0.22458049999999999</v>
      </c>
      <c r="GE336">
        <v>19.61045</v>
      </c>
      <c r="GF336" s="1">
        <v>5.6343230000000001E-2</v>
      </c>
      <c r="GG336" s="1">
        <v>38.820079999999997</v>
      </c>
      <c r="GH336">
        <v>0.2221292</v>
      </c>
      <c r="GI336">
        <v>19.24268</v>
      </c>
      <c r="GJ336" s="1">
        <v>5.3642790000000003E-2</v>
      </c>
      <c r="GK336" s="1">
        <v>37.306019999999997</v>
      </c>
      <c r="GL336">
        <v>0.2199004</v>
      </c>
      <c r="GM336">
        <v>18.730090000000001</v>
      </c>
      <c r="GN336" s="1">
        <v>5.0246510000000001E-2</v>
      </c>
      <c r="GO336" s="1">
        <v>35.250079999999997</v>
      </c>
      <c r="GP336">
        <v>0.2178969</v>
      </c>
      <c r="GQ336">
        <v>18.36299</v>
      </c>
      <c r="GR336" s="1">
        <v>4.6462860000000002E-2</v>
      </c>
      <c r="GS336" s="1">
        <v>32.851779999999998</v>
      </c>
      <c r="GT336">
        <v>0.21614520000000001</v>
      </c>
      <c r="GU336">
        <v>18.815740000000002</v>
      </c>
      <c r="GV336" s="1">
        <v>4.248975E-2</v>
      </c>
      <c r="GW336" s="1">
        <v>30.260580000000001</v>
      </c>
      <c r="GX336">
        <v>0.2146526</v>
      </c>
      <c r="GY336">
        <v>19.618680000000001</v>
      </c>
      <c r="GZ336" s="1">
        <v>3.8470310000000001E-2</v>
      </c>
      <c r="HA336" s="1">
        <v>27.570409999999999</v>
      </c>
      <c r="HB336">
        <v>0.21340790000000001</v>
      </c>
      <c r="HC336">
        <v>20.439499999999999</v>
      </c>
      <c r="HD336" s="1">
        <v>3.4457910000000001E-2</v>
      </c>
      <c r="HE336" s="1">
        <v>24.831600000000002</v>
      </c>
      <c r="HF336">
        <v>0.2123826</v>
      </c>
      <c r="HG336">
        <v>21.264430000000001</v>
      </c>
      <c r="HH336" s="1">
        <v>3.0529170000000001E-2</v>
      </c>
      <c r="HI336" s="1">
        <v>22.1053</v>
      </c>
      <c r="HJ336">
        <v>0.2115718</v>
      </c>
      <c r="HK336">
        <v>21.777339999999999</v>
      </c>
      <c r="HL336" s="1">
        <v>2.679517E-2</v>
      </c>
      <c r="HM336" s="1">
        <v>19.476669999999999</v>
      </c>
      <c r="HN336">
        <v>0.2109463</v>
      </c>
      <c r="HO336">
        <v>21.513290000000001</v>
      </c>
      <c r="HP336" s="1">
        <v>2.337531E-2</v>
      </c>
      <c r="HQ336" s="1">
        <v>17.040299999999998</v>
      </c>
      <c r="HR336">
        <v>0.21049090000000001</v>
      </c>
      <c r="HS336">
        <v>20.915749999999999</v>
      </c>
      <c r="HT336" s="1">
        <v>2.0352309999999998E-2</v>
      </c>
      <c r="HU336" s="1">
        <v>14.86613</v>
      </c>
      <c r="HV336">
        <v>0.21016509999999999</v>
      </c>
      <c r="HW336">
        <v>20.338190000000001</v>
      </c>
      <c r="HX336" s="1">
        <v>1.7751699999999999E-2</v>
      </c>
      <c r="HY336" s="1">
        <v>12.98251</v>
      </c>
      <c r="HZ336">
        <v>0.2099541</v>
      </c>
      <c r="IA336">
        <v>20.400130000000001</v>
      </c>
      <c r="IB336" s="1">
        <v>1.5529670000000001E-2</v>
      </c>
      <c r="IC336" s="1">
        <v>11.36688</v>
      </c>
      <c r="ID336">
        <v>0.20983080000000001</v>
      </c>
      <c r="IE336">
        <v>21.046230000000001</v>
      </c>
      <c r="IF336" s="1">
        <v>1.359167E-2</v>
      </c>
      <c r="IG336" s="1">
        <v>9.9548319999999997</v>
      </c>
      <c r="IH336">
        <v>0.2097716</v>
      </c>
      <c r="II336">
        <v>21.905639999999998</v>
      </c>
      <c r="IJ336" s="1">
        <v>1.181425E-2</v>
      </c>
      <c r="IK336" s="1">
        <v>8.6616949999999999</v>
      </c>
      <c r="IL336">
        <v>0.20976520000000001</v>
      </c>
      <c r="IM336">
        <v>22.74935</v>
      </c>
      <c r="IN336" s="1">
        <v>1.010602E-2</v>
      </c>
      <c r="IO336" s="1">
        <v>7.4191549999999999</v>
      </c>
      <c r="IP336">
        <v>0.20979490000000001</v>
      </c>
      <c r="IQ336">
        <v>23.147729999999999</v>
      </c>
      <c r="IR336" s="1">
        <v>8.442972E-3</v>
      </c>
      <c r="IS336" s="1">
        <v>6.207757</v>
      </c>
      <c r="IT336">
        <v>0.2098477</v>
      </c>
      <c r="IU336">
        <v>22.83839</v>
      </c>
      <c r="IV336" s="1">
        <v>6.8778779999999996E-3</v>
      </c>
      <c r="IW336" s="1">
        <v>5.0645530000000001</v>
      </c>
      <c r="IX336">
        <v>0.2099155</v>
      </c>
      <c r="IY336">
        <v>22.24474</v>
      </c>
      <c r="IZ336" s="1">
        <v>5.5034300000000001E-3</v>
      </c>
      <c r="JA336" s="1">
        <v>4.0552809999999999</v>
      </c>
      <c r="JB336">
        <v>0.20999219999999999</v>
      </c>
      <c r="JC336">
        <v>21.67436</v>
      </c>
      <c r="JD336" s="1">
        <v>4.3892840000000002E-3</v>
      </c>
      <c r="JE336" s="1">
        <v>3.232809</v>
      </c>
      <c r="JF336">
        <v>0.2100651</v>
      </c>
      <c r="JG336">
        <v>21.51896</v>
      </c>
      <c r="JH336" s="1">
        <v>3.551444E-3</v>
      </c>
      <c r="JI336" s="1">
        <v>2.6116809999999999</v>
      </c>
      <c r="JJ336">
        <v>0.2101336</v>
      </c>
      <c r="JK336">
        <v>21.626370000000001</v>
      </c>
      <c r="JL336" s="1">
        <v>2.9567360000000002E-3</v>
      </c>
      <c r="JM336" s="1">
        <v>2.1691790000000002</v>
      </c>
      <c r="JN336">
        <v>0.21018809999999999</v>
      </c>
      <c r="JO336">
        <v>21.938130000000001</v>
      </c>
      <c r="JP336" s="1">
        <v>2.5443340000000001E-3</v>
      </c>
      <c r="JQ336" s="1">
        <v>1.8623780000000001</v>
      </c>
      <c r="JR336">
        <v>0.21024180000000001</v>
      </c>
      <c r="JS336">
        <v>22.093589999999999</v>
      </c>
      <c r="JT336" s="1">
        <v>2.2546100000000002E-3</v>
      </c>
      <c r="JU336" s="1">
        <v>1.6470050000000001</v>
      </c>
      <c r="JV336">
        <v>0.21028350000000001</v>
      </c>
      <c r="JW336">
        <v>21.95645</v>
      </c>
      <c r="JX336" s="1">
        <v>2.0401629999999998E-3</v>
      </c>
      <c r="JY336" s="1">
        <v>1.4884660000000001</v>
      </c>
      <c r="JZ336">
        <v>0.21031359999999999</v>
      </c>
      <c r="KA336">
        <v>21.597000000000001</v>
      </c>
      <c r="KB336" s="1">
        <v>1.872681E-3</v>
      </c>
      <c r="KC336" s="1">
        <v>1.3649709999999999</v>
      </c>
      <c r="KD336">
        <v>0.21033650000000001</v>
      </c>
      <c r="KE336">
        <v>21.1465</v>
      </c>
      <c r="KF336" s="1">
        <v>1.7362790000000001E-3</v>
      </c>
      <c r="KG336" s="1">
        <v>1.264732</v>
      </c>
      <c r="KH336">
        <v>0.2103545</v>
      </c>
      <c r="KI336">
        <v>20.658840000000001</v>
      </c>
      <c r="KJ336" s="1">
        <v>1.6232569999999999E-3</v>
      </c>
      <c r="KK336" s="1">
        <v>1.181756</v>
      </c>
      <c r="KL336">
        <v>0.2103691</v>
      </c>
      <c r="KM336">
        <v>20.672529999999998</v>
      </c>
      <c r="KN336" s="1">
        <v>1.529259E-3</v>
      </c>
      <c r="KO336" s="1">
        <v>1.112697</v>
      </c>
      <c r="KP336">
        <v>0.21038299999999999</v>
      </c>
      <c r="KQ336">
        <v>20.877459999999999</v>
      </c>
      <c r="KR336" s="1">
        <v>1.4513130000000001E-3</v>
      </c>
      <c r="KS336" s="1">
        <v>1.05541</v>
      </c>
      <c r="KT336">
        <v>0.21039620000000001</v>
      </c>
      <c r="KU336">
        <v>21.119440000000001</v>
      </c>
      <c r="KV336" s="1">
        <v>1.387194E-3</v>
      </c>
      <c r="KW336" s="1">
        <v>1.0083169999999999</v>
      </c>
      <c r="KX336">
        <v>0.21041009999999999</v>
      </c>
      <c r="KY336">
        <v>21.492360000000001</v>
      </c>
      <c r="KZ336" s="1">
        <v>1.3350320000000001E-3</v>
      </c>
      <c r="LA336" s="1">
        <v>0.96993189999999996</v>
      </c>
      <c r="LB336">
        <v>0.210425</v>
      </c>
      <c r="LC336">
        <v>21.69417</v>
      </c>
      <c r="LD336" s="1">
        <v>1.2919850000000001E-3</v>
      </c>
      <c r="LE336" s="1">
        <v>0.9383011</v>
      </c>
      <c r="LF336">
        <v>0.2104404</v>
      </c>
      <c r="LG336">
        <v>21.342040000000001</v>
      </c>
      <c r="LH336" s="1">
        <v>1.254521E-3</v>
      </c>
      <c r="LI336" s="1">
        <v>0.91080240000000001</v>
      </c>
      <c r="LJ336">
        <v>0.2104512</v>
      </c>
      <c r="LK336">
        <v>20.75478</v>
      </c>
      <c r="LL336" s="1">
        <v>1.218633E-3</v>
      </c>
      <c r="LM336" s="1">
        <v>0.884772</v>
      </c>
      <c r="LN336">
        <v>0.21046500000000001</v>
      </c>
      <c r="LO336">
        <v>20.289539999999999</v>
      </c>
      <c r="LP336" s="1">
        <v>1.1818289999999999E-3</v>
      </c>
      <c r="LQ336" s="1">
        <v>0.85816429999999999</v>
      </c>
      <c r="LR336">
        <v>0.21047759999999999</v>
      </c>
      <c r="LS336">
        <v>20.623290000000001</v>
      </c>
      <c r="LT336" s="1">
        <v>1.143093E-3</v>
      </c>
      <c r="LU336" s="1">
        <v>0.83010510000000004</v>
      </c>
      <c r="LV336">
        <v>0.21049129999999999</v>
      </c>
      <c r="LW336">
        <v>21.275749999999999</v>
      </c>
      <c r="LX336" s="1">
        <v>1.1024520000000001E-3</v>
      </c>
      <c r="LY336" s="1">
        <v>0.80066380000000004</v>
      </c>
      <c r="LZ336">
        <v>0.21049689999999999</v>
      </c>
      <c r="MA336">
        <v>21.953690000000002</v>
      </c>
      <c r="MB336" s="1">
        <v>1.0608709999999999E-3</v>
      </c>
      <c r="MC336" s="1">
        <v>0.77049959999999995</v>
      </c>
      <c r="MD336">
        <v>0.21050820000000001</v>
      </c>
      <c r="ME336">
        <v>22.812419999999999</v>
      </c>
      <c r="MF336" s="1">
        <v>1.019362E-3</v>
      </c>
      <c r="MG336" s="1">
        <v>0.74036429999999998</v>
      </c>
      <c r="MH336">
        <v>0.21052119999999999</v>
      </c>
      <c r="MI336">
        <v>23.277979999999999</v>
      </c>
      <c r="MJ336" s="1">
        <v>9.7874529999999993E-4</v>
      </c>
      <c r="MK336" s="1">
        <v>0.71084579999999997</v>
      </c>
      <c r="ML336">
        <v>0.21053069999999999</v>
      </c>
      <c r="MM336">
        <v>22.804079999999999</v>
      </c>
      <c r="MN336" s="1">
        <v>9.3956330000000002E-4</v>
      </c>
      <c r="MO336" s="1">
        <v>0.68229819999999997</v>
      </c>
      <c r="MP336">
        <v>0.21053910000000001</v>
      </c>
      <c r="MQ336">
        <v>22.10585</v>
      </c>
      <c r="MR336" s="1">
        <v>9.0192859999999996E-4</v>
      </c>
      <c r="MS336" s="1">
        <v>0.65496670000000001</v>
      </c>
      <c r="MT336">
        <v>0.2105445</v>
      </c>
      <c r="MU336">
        <v>21.49605</v>
      </c>
      <c r="MV336" s="1">
        <v>8.660133E-4</v>
      </c>
      <c r="MW336" s="1">
        <v>0.62883670000000003</v>
      </c>
      <c r="MX336">
        <v>0.21054870000000001</v>
      </c>
      <c r="MY336">
        <v>21.604279999999999</v>
      </c>
      <c r="MZ336" s="1">
        <v>8.3178600000000005E-4</v>
      </c>
      <c r="NA336" s="1">
        <v>0.60392570000000001</v>
      </c>
      <c r="NB336">
        <v>0.21054600000000001</v>
      </c>
      <c r="NC336">
        <v>22.14162</v>
      </c>
      <c r="ND336" s="1">
        <v>7.9906569999999998E-4</v>
      </c>
      <c r="NE336" s="1">
        <v>0.58017830000000004</v>
      </c>
      <c r="NF336">
        <v>0.21054290000000001</v>
      </c>
      <c r="NG336">
        <v>22.807549999999999</v>
      </c>
      <c r="NH336" s="1">
        <v>7.6782079999999995E-4</v>
      </c>
      <c r="NI336" s="1">
        <v>0.55747179999999996</v>
      </c>
      <c r="NJ336">
        <v>0.2105273</v>
      </c>
      <c r="NK336">
        <v>23.505310000000001</v>
      </c>
      <c r="NL336" s="1">
        <v>7.3792490000000003E-4</v>
      </c>
      <c r="NM336" s="1">
        <v>0.53574129999999998</v>
      </c>
      <c r="NN336">
        <v>0.21050250000000001</v>
      </c>
      <c r="NO336">
        <v>23.740880000000001</v>
      </c>
      <c r="NP336" s="1">
        <v>7.0936450000000004E-4</v>
      </c>
      <c r="NQ336" s="1">
        <v>0.51499669999999997</v>
      </c>
      <c r="NR336">
        <v>0.2104654</v>
      </c>
      <c r="NS336">
        <v>23.319459999999999</v>
      </c>
      <c r="NT336" s="1">
        <v>6.82104E-4</v>
      </c>
      <c r="NU336" s="1">
        <v>0.49522100000000002</v>
      </c>
      <c r="NV336">
        <v>0.21041579999999999</v>
      </c>
      <c r="NW336">
        <v>22.691289999999999</v>
      </c>
      <c r="NX336" s="1">
        <v>6.5610829999999997E-4</v>
      </c>
      <c r="NY336" s="1">
        <v>0.47639009999999998</v>
      </c>
      <c r="NZ336">
        <v>0.2103536</v>
      </c>
      <c r="OA336">
        <v>22.157139999999998</v>
      </c>
      <c r="OB336" s="1">
        <v>6.3131129999999995E-4</v>
      </c>
      <c r="OC336" s="1">
        <v>0.45845399999999997</v>
      </c>
      <c r="OD336">
        <v>0.21027290000000001</v>
      </c>
      <c r="OE336">
        <v>21.74981</v>
      </c>
      <c r="OF336" s="1">
        <v>6.0765000000000005E-4</v>
      </c>
      <c r="OG336" s="1">
        <v>0.4413511</v>
      </c>
      <c r="OH336">
        <v>0.2101809</v>
      </c>
      <c r="OI336">
        <v>21.87895</v>
      </c>
      <c r="OJ336" s="1">
        <v>5.8501590000000002E-4</v>
      </c>
      <c r="OK336" s="1">
        <v>0.4250488</v>
      </c>
    </row>
    <row r="337" spans="1:401" x14ac:dyDescent="0.35">
      <c r="A337">
        <v>343</v>
      </c>
      <c r="B337" t="s">
        <v>4</v>
      </c>
      <c r="C337" t="s">
        <v>181</v>
      </c>
      <c r="D337" t="s">
        <v>343</v>
      </c>
      <c r="E337">
        <v>1130.366</v>
      </c>
      <c r="F337">
        <v>1.0741419999999999</v>
      </c>
      <c r="G337">
        <v>18.718240000000002</v>
      </c>
      <c r="H337">
        <v>0</v>
      </c>
      <c r="I337">
        <v>0</v>
      </c>
      <c r="J337">
        <v>1.06934</v>
      </c>
      <c r="K337">
        <v>18.419440000000002</v>
      </c>
      <c r="L337">
        <v>0</v>
      </c>
      <c r="M337">
        <v>0</v>
      </c>
      <c r="N337">
        <v>1.0648150000000001</v>
      </c>
      <c r="O337">
        <v>18.53792</v>
      </c>
      <c r="P337">
        <v>0</v>
      </c>
      <c r="Q337">
        <v>0</v>
      </c>
      <c r="R337">
        <v>1.060551</v>
      </c>
      <c r="S337">
        <v>18.555240000000001</v>
      </c>
      <c r="T337">
        <v>0</v>
      </c>
      <c r="U337">
        <v>0</v>
      </c>
      <c r="V337">
        <v>1.056476</v>
      </c>
      <c r="W337">
        <v>18.675989999999999</v>
      </c>
      <c r="X337">
        <v>0</v>
      </c>
      <c r="Y337">
        <v>0</v>
      </c>
      <c r="Z337">
        <v>1.0524230000000001</v>
      </c>
      <c r="AA337">
        <v>18.62669</v>
      </c>
      <c r="AB337">
        <v>0</v>
      </c>
      <c r="AC337">
        <v>0</v>
      </c>
      <c r="AD337">
        <v>1.048422</v>
      </c>
      <c r="AE337">
        <v>18.516690000000001</v>
      </c>
      <c r="AF337">
        <v>0</v>
      </c>
      <c r="AG337">
        <v>0</v>
      </c>
      <c r="AH337">
        <v>1.044422</v>
      </c>
      <c r="AI337">
        <v>18.443719999999999</v>
      </c>
      <c r="AJ337">
        <v>0</v>
      </c>
      <c r="AK337">
        <v>0</v>
      </c>
      <c r="AL337">
        <v>1.040319</v>
      </c>
      <c r="AM337">
        <v>18.3566</v>
      </c>
      <c r="AN337">
        <v>0</v>
      </c>
      <c r="AO337">
        <v>0</v>
      </c>
      <c r="AP337">
        <v>1.036581</v>
      </c>
      <c r="AQ337">
        <v>18.199860000000001</v>
      </c>
      <c r="AR337">
        <v>0</v>
      </c>
      <c r="AS337">
        <v>0</v>
      </c>
      <c r="AT337">
        <v>1.0333019999999999</v>
      </c>
      <c r="AU337">
        <v>18.344470000000001</v>
      </c>
      <c r="AV337">
        <v>0</v>
      </c>
      <c r="AW337">
        <v>0</v>
      </c>
      <c r="AX337">
        <v>1.030435</v>
      </c>
      <c r="AY337">
        <v>18.243379999999998</v>
      </c>
      <c r="AZ337">
        <v>0</v>
      </c>
      <c r="BA337">
        <v>0</v>
      </c>
      <c r="BB337">
        <v>1.0278799999999999</v>
      </c>
      <c r="BC337">
        <v>18.024730000000002</v>
      </c>
      <c r="BD337">
        <v>0</v>
      </c>
      <c r="BE337">
        <v>0</v>
      </c>
      <c r="BF337">
        <v>1.0253209999999999</v>
      </c>
      <c r="BG337">
        <v>17.98488</v>
      </c>
      <c r="BH337">
        <v>0</v>
      </c>
      <c r="BI337">
        <v>0</v>
      </c>
      <c r="BJ337">
        <v>1.0228889999999999</v>
      </c>
      <c r="BK337">
        <v>17.808520000000001</v>
      </c>
      <c r="BL337">
        <v>0</v>
      </c>
      <c r="BM337">
        <v>0</v>
      </c>
      <c r="BN337">
        <v>1.020562</v>
      </c>
      <c r="BO337">
        <v>17.571059999999999</v>
      </c>
      <c r="BP337">
        <v>0</v>
      </c>
      <c r="BQ337">
        <v>0</v>
      </c>
      <c r="BR337">
        <v>1.018475</v>
      </c>
      <c r="BS337">
        <v>17.420059999999999</v>
      </c>
      <c r="BT337">
        <v>0</v>
      </c>
      <c r="BU337">
        <v>0</v>
      </c>
      <c r="BV337">
        <v>1.0162279999999999</v>
      </c>
      <c r="BW337">
        <v>17.542249999999999</v>
      </c>
      <c r="BX337" s="1">
        <v>2.2386189999999999E-31</v>
      </c>
      <c r="BY337" s="1">
        <v>7.3774480000000001E-29</v>
      </c>
      <c r="BZ337">
        <v>1.0139879999999999</v>
      </c>
      <c r="CA337">
        <v>17.890920000000001</v>
      </c>
      <c r="CB337" s="1">
        <v>5.4125019999999999E-24</v>
      </c>
      <c r="CC337" s="1">
        <v>1.45958E-21</v>
      </c>
      <c r="CD337">
        <v>1.011671</v>
      </c>
      <c r="CE337">
        <v>18.388819999999999</v>
      </c>
      <c r="CF337" s="1">
        <v>8.4367159999999997E-17</v>
      </c>
      <c r="CG337" s="1">
        <v>1.8616609999999999E-14</v>
      </c>
      <c r="CH337">
        <v>1.0093859999999999</v>
      </c>
      <c r="CI337">
        <v>18.773050000000001</v>
      </c>
      <c r="CJ337" s="1">
        <v>3.3171400000000001E-12</v>
      </c>
      <c r="CK337" s="1">
        <v>8.3717179999999997E-10</v>
      </c>
      <c r="CL337">
        <v>1.007026</v>
      </c>
      <c r="CM337">
        <v>18.775210000000001</v>
      </c>
      <c r="CN337" s="1">
        <v>4.555049E-9</v>
      </c>
      <c r="CO337" s="1">
        <v>1.215965E-6</v>
      </c>
      <c r="CP337">
        <v>1.0046010000000001</v>
      </c>
      <c r="CQ337">
        <v>18.506419999999999</v>
      </c>
      <c r="CR337" s="1">
        <v>1.254544E-6</v>
      </c>
      <c r="CS337" s="1">
        <v>3.4878900000000001E-4</v>
      </c>
      <c r="CT337">
        <v>1.001938</v>
      </c>
      <c r="CU337">
        <v>18.258220000000001</v>
      </c>
      <c r="CV337" s="1">
        <v>1.100221E-4</v>
      </c>
      <c r="CW337" s="1">
        <v>3.1675200000000001E-2</v>
      </c>
      <c r="CX337">
        <v>0.99912970000000001</v>
      </c>
      <c r="CY337">
        <v>18.08794</v>
      </c>
      <c r="CZ337" s="1">
        <v>3.9876900000000003E-3</v>
      </c>
      <c r="DA337">
        <v>1.1811039999999999</v>
      </c>
      <c r="DB337">
        <v>0.9961835</v>
      </c>
      <c r="DC337">
        <v>18.281389999999998</v>
      </c>
      <c r="DD337" s="1">
        <v>6.9922040000000005E-2</v>
      </c>
      <c r="DE337">
        <v>21.232320000000001</v>
      </c>
      <c r="DF337">
        <v>0.99295739999999999</v>
      </c>
      <c r="DG337">
        <v>18.784559999999999</v>
      </c>
      <c r="DH337">
        <v>0.66382830000000004</v>
      </c>
      <c r="DI337">
        <v>206.09200000000001</v>
      </c>
      <c r="DJ337">
        <v>0.98890049999999996</v>
      </c>
      <c r="DK337">
        <v>19.125699999999998</v>
      </c>
      <c r="DL337">
        <v>3.718756</v>
      </c>
      <c r="DM337">
        <v>1177.674</v>
      </c>
      <c r="DN337">
        <v>0.98453489999999999</v>
      </c>
      <c r="DO337">
        <v>19.260929999999998</v>
      </c>
      <c r="DP337">
        <v>13.1668</v>
      </c>
      <c r="DQ337">
        <v>4244.1610000000001</v>
      </c>
      <c r="DR337">
        <v>0.97950990000000004</v>
      </c>
      <c r="DS337">
        <v>19.11834</v>
      </c>
      <c r="DT337">
        <v>31.198429999999998</v>
      </c>
      <c r="DU337">
        <v>10217.39</v>
      </c>
      <c r="DV337">
        <v>0.97368080000000001</v>
      </c>
      <c r="DW337">
        <v>18.648019999999999</v>
      </c>
      <c r="DX337">
        <v>51.971119999999999</v>
      </c>
      <c r="DY337">
        <v>17280.28</v>
      </c>
      <c r="DZ337">
        <v>0.96737039999999996</v>
      </c>
      <c r="EA337">
        <v>18.151440000000001</v>
      </c>
      <c r="EB337">
        <v>63.66977</v>
      </c>
      <c r="EC337">
        <v>21462.66</v>
      </c>
      <c r="ED337">
        <v>0.96119580000000004</v>
      </c>
      <c r="EE337">
        <v>17.827220000000001</v>
      </c>
      <c r="EF337">
        <v>59.639270000000003</v>
      </c>
      <c r="EG337">
        <v>20345.509999999998</v>
      </c>
      <c r="EH337">
        <v>0.95493430000000001</v>
      </c>
      <c r="EI337">
        <v>17.853529999999999</v>
      </c>
      <c r="EJ337">
        <v>44.133270000000003</v>
      </c>
      <c r="EK337">
        <v>15217.68</v>
      </c>
      <c r="EL337">
        <v>0.94813769999999997</v>
      </c>
      <c r="EM337">
        <v>18.23724</v>
      </c>
      <c r="EN337">
        <v>26.606919999999999</v>
      </c>
      <c r="EO337">
        <v>9268.4969999999994</v>
      </c>
      <c r="EP337">
        <v>0.94082169999999998</v>
      </c>
      <c r="EQ337">
        <v>18.797039999999999</v>
      </c>
      <c r="ER337">
        <v>13.44084</v>
      </c>
      <c r="ES337">
        <v>4726.6469999999999</v>
      </c>
      <c r="ET337">
        <v>0.93353960000000002</v>
      </c>
      <c r="EU337">
        <v>19.23245</v>
      </c>
      <c r="EV337">
        <v>5.8495730000000004</v>
      </c>
      <c r="EW337">
        <v>2073.8249999999998</v>
      </c>
      <c r="EX337">
        <v>0.92614609999999997</v>
      </c>
      <c r="EY337">
        <v>19.165959999999998</v>
      </c>
      <c r="EZ337">
        <v>2.252186</v>
      </c>
      <c r="FA337">
        <v>804.15470000000005</v>
      </c>
      <c r="FB337">
        <v>0.91840940000000004</v>
      </c>
      <c r="FC337">
        <v>18.725940000000001</v>
      </c>
      <c r="FD337">
        <v>0.80111469999999996</v>
      </c>
      <c r="FE337">
        <v>287.70479999999998</v>
      </c>
      <c r="FF337">
        <v>0.91116419999999998</v>
      </c>
      <c r="FG337">
        <v>18.180099999999999</v>
      </c>
      <c r="FH337" s="1">
        <v>0.28716560000000002</v>
      </c>
      <c r="FI337">
        <v>103.3364</v>
      </c>
      <c r="FJ337">
        <v>0.90395300000000001</v>
      </c>
      <c r="FK337">
        <v>17.726880000000001</v>
      </c>
      <c r="FL337" s="1">
        <v>0.1232137</v>
      </c>
      <c r="FM337">
        <v>44.255510000000001</v>
      </c>
      <c r="FN337">
        <v>0.89737639999999996</v>
      </c>
      <c r="FO337">
        <v>18.014620000000001</v>
      </c>
      <c r="FP337" s="1">
        <v>7.5510380000000002E-2</v>
      </c>
      <c r="FQ337">
        <v>27.047339999999998</v>
      </c>
      <c r="FR337">
        <v>0.89078829999999998</v>
      </c>
      <c r="FS337">
        <v>18.663650000000001</v>
      </c>
      <c r="FT337" s="1">
        <v>6.2867870000000006E-2</v>
      </c>
      <c r="FU337" s="1">
        <v>22.547139999999999</v>
      </c>
      <c r="FV337">
        <v>0.88430419999999998</v>
      </c>
      <c r="FW337">
        <v>19.239080000000001</v>
      </c>
      <c r="FX337" s="1">
        <v>5.9717220000000001E-2</v>
      </c>
      <c r="FY337" s="1">
        <v>21.52064</v>
      </c>
      <c r="FZ337">
        <v>0.87784419999999996</v>
      </c>
      <c r="GA337">
        <v>19.571870000000001</v>
      </c>
      <c r="GB337" s="1">
        <v>5.8369400000000002E-2</v>
      </c>
      <c r="GC337" s="1">
        <v>21.16723</v>
      </c>
      <c r="GD337">
        <v>0.87135790000000002</v>
      </c>
      <c r="GE337">
        <v>19.61045</v>
      </c>
      <c r="GF337" s="1">
        <v>5.659931E-2</v>
      </c>
      <c r="GG337" s="1">
        <v>20.668569999999999</v>
      </c>
      <c r="GH337">
        <v>0.86553939999999996</v>
      </c>
      <c r="GI337">
        <v>19.270399999999999</v>
      </c>
      <c r="GJ337" s="1">
        <v>5.4008960000000002E-2</v>
      </c>
      <c r="GK337" s="1">
        <v>19.85125</v>
      </c>
      <c r="GL337">
        <v>0.86022299999999996</v>
      </c>
      <c r="GM337">
        <v>18.758749999999999</v>
      </c>
      <c r="GN337" s="1">
        <v>5.0687660000000002E-2</v>
      </c>
      <c r="GO337" s="1">
        <v>18.74389</v>
      </c>
      <c r="GP337">
        <v>0.85548670000000004</v>
      </c>
      <c r="GQ337">
        <v>18.388259999999999</v>
      </c>
      <c r="GR337" s="1">
        <v>4.6947709999999997E-2</v>
      </c>
      <c r="GS337" s="1">
        <v>17.45485</v>
      </c>
      <c r="GT337">
        <v>0.85132289999999999</v>
      </c>
      <c r="GU337">
        <v>18.79438</v>
      </c>
      <c r="GV337" s="1">
        <v>4.2995619999999998E-2</v>
      </c>
      <c r="GW337" s="1">
        <v>16.06653</v>
      </c>
      <c r="GX337">
        <v>0.84777999999999998</v>
      </c>
      <c r="GY337">
        <v>19.58211</v>
      </c>
      <c r="GZ337" s="1">
        <v>3.8985510000000001E-2</v>
      </c>
      <c r="HA337" s="1">
        <v>14.63147</v>
      </c>
      <c r="HB337">
        <v>0.84488620000000003</v>
      </c>
      <c r="HC337">
        <v>20.40447</v>
      </c>
      <c r="HD337" s="1">
        <v>3.4975199999999998E-2</v>
      </c>
      <c r="HE337" s="1">
        <v>13.175929999999999</v>
      </c>
      <c r="HF337">
        <v>0.84247249999999996</v>
      </c>
      <c r="HG337">
        <v>21.221260000000001</v>
      </c>
      <c r="HH337" s="1">
        <v>3.103465E-2</v>
      </c>
      <c r="HI337" s="1">
        <v>11.729369999999999</v>
      </c>
      <c r="HJ337">
        <v>0.84057780000000004</v>
      </c>
      <c r="HK337">
        <v>21.756959999999999</v>
      </c>
      <c r="HL337" s="1">
        <v>2.7271790000000001E-2</v>
      </c>
      <c r="HM337" s="1">
        <v>10.334339999999999</v>
      </c>
      <c r="HN337">
        <v>0.83913870000000002</v>
      </c>
      <c r="HO337">
        <v>21.544930000000001</v>
      </c>
      <c r="HP337" s="1">
        <v>2.3807470000000001E-2</v>
      </c>
      <c r="HQ337" s="1">
        <v>9.0392609999999998</v>
      </c>
      <c r="HR337">
        <v>0.83809520000000004</v>
      </c>
      <c r="HS337">
        <v>20.957630000000002</v>
      </c>
      <c r="HT337" s="1">
        <v>2.0730620000000002E-2</v>
      </c>
      <c r="HU337" s="1">
        <v>7.8820269999999999</v>
      </c>
      <c r="HV337">
        <v>0.83739810000000003</v>
      </c>
      <c r="HW337">
        <v>20.38475</v>
      </c>
      <c r="HX337" s="1">
        <v>1.8075709999999998E-2</v>
      </c>
      <c r="HY337" s="1">
        <v>6.878679</v>
      </c>
      <c r="HZ337">
        <v>0.8369721</v>
      </c>
      <c r="IA337">
        <v>20.40878</v>
      </c>
      <c r="IB337" s="1">
        <v>1.5807720000000001E-2</v>
      </c>
      <c r="IC337" s="1">
        <v>6.0193190000000003</v>
      </c>
      <c r="ID337">
        <v>0.83677789999999996</v>
      </c>
      <c r="IE337">
        <v>21.023140000000001</v>
      </c>
      <c r="IF337" s="1">
        <v>1.383884E-2</v>
      </c>
      <c r="IG337" s="1">
        <v>5.2718360000000004</v>
      </c>
      <c r="IH337">
        <v>0.83672849999999999</v>
      </c>
      <c r="II337">
        <v>21.874400000000001</v>
      </c>
      <c r="IJ337" s="1">
        <v>1.204655E-2</v>
      </c>
      <c r="IK337" s="1">
        <v>4.5916670000000002</v>
      </c>
      <c r="IL337">
        <v>0.83677460000000004</v>
      </c>
      <c r="IM337">
        <v>22.710920000000002</v>
      </c>
      <c r="IN337" s="1">
        <v>1.0332610000000001E-2</v>
      </c>
      <c r="IO337" s="1">
        <v>3.9409010000000002</v>
      </c>
      <c r="IP337">
        <v>0.83691950000000004</v>
      </c>
      <c r="IQ337">
        <v>23.13466</v>
      </c>
      <c r="IR337" s="1">
        <v>8.6621679999999996E-3</v>
      </c>
      <c r="IS337" s="1">
        <v>3.3058010000000002</v>
      </c>
      <c r="IT337">
        <v>0.83710969999999996</v>
      </c>
      <c r="IU337">
        <v>22.87283</v>
      </c>
      <c r="IV337" s="1">
        <v>7.0789729999999997E-3</v>
      </c>
      <c r="IW337" s="1">
        <v>2.703112</v>
      </c>
      <c r="IX337">
        <v>0.83733959999999996</v>
      </c>
      <c r="IY337">
        <v>22.292359999999999</v>
      </c>
      <c r="IZ337" s="1">
        <v>5.674157E-3</v>
      </c>
      <c r="JA337" s="1">
        <v>2.1668539999999998</v>
      </c>
      <c r="JB337">
        <v>0.83755429999999997</v>
      </c>
      <c r="JC337">
        <v>21.723459999999999</v>
      </c>
      <c r="JD337" s="1">
        <v>4.522837E-3</v>
      </c>
      <c r="JE337" s="1">
        <v>1.7263869999999999</v>
      </c>
      <c r="JF337">
        <v>0.83778149999999996</v>
      </c>
      <c r="JG337">
        <v>21.543880000000001</v>
      </c>
      <c r="JH337" s="1">
        <v>3.6487749999999999E-3</v>
      </c>
      <c r="JI337" s="1">
        <v>1.3915029999999999</v>
      </c>
      <c r="JJ337">
        <v>0.83797650000000001</v>
      </c>
      <c r="JK337">
        <v>21.629460000000002</v>
      </c>
      <c r="JL337" s="1">
        <v>3.0246090000000002E-3</v>
      </c>
      <c r="JM337" s="1">
        <v>1.1520699999999999</v>
      </c>
      <c r="JN337">
        <v>0.83812739999999997</v>
      </c>
      <c r="JO337">
        <v>21.920639999999999</v>
      </c>
      <c r="JP337" s="1">
        <v>2.5913170000000001E-3</v>
      </c>
      <c r="JQ337" s="1">
        <v>0.98599400000000004</v>
      </c>
      <c r="JR337">
        <v>0.83826129999999999</v>
      </c>
      <c r="JS337">
        <v>22.08259</v>
      </c>
      <c r="JT337" s="1">
        <v>2.2882549999999999E-3</v>
      </c>
      <c r="JU337" s="1">
        <v>0.8698553</v>
      </c>
      <c r="JV337">
        <v>0.83834640000000005</v>
      </c>
      <c r="JW337">
        <v>21.964649999999999</v>
      </c>
      <c r="JX337" s="1">
        <v>2.065693E-3</v>
      </c>
      <c r="JY337" s="1">
        <v>0.78485890000000003</v>
      </c>
      <c r="JZ337">
        <v>0.83842839999999996</v>
      </c>
      <c r="KA337">
        <v>21.625139999999998</v>
      </c>
      <c r="KB337" s="1">
        <v>1.8930920000000001E-3</v>
      </c>
      <c r="KC337" s="1">
        <v>0.7189546</v>
      </c>
      <c r="KD337">
        <v>0.83844739999999995</v>
      </c>
      <c r="KE337">
        <v>21.180340000000001</v>
      </c>
      <c r="KF337" s="1">
        <v>1.753066E-3</v>
      </c>
      <c r="KG337" s="1">
        <v>0.66560240000000004</v>
      </c>
      <c r="KH337">
        <v>0.83848069999999997</v>
      </c>
      <c r="KI337">
        <v>20.69717</v>
      </c>
      <c r="KJ337" s="1">
        <v>1.637232E-3</v>
      </c>
      <c r="KK337" s="1">
        <v>0.6214674</v>
      </c>
      <c r="KL337">
        <v>0.83850089999999999</v>
      </c>
      <c r="KM337">
        <v>20.673269999999999</v>
      </c>
      <c r="KN337" s="1">
        <v>1.540884E-3</v>
      </c>
      <c r="KO337" s="1">
        <v>0.58473509999999995</v>
      </c>
      <c r="KP337">
        <v>0.83853239999999996</v>
      </c>
      <c r="KQ337">
        <v>20.873139999999999</v>
      </c>
      <c r="KR337" s="1">
        <v>1.460928E-3</v>
      </c>
      <c r="KS337" s="1">
        <v>0.55423739999999999</v>
      </c>
      <c r="KT337">
        <v>0.83857870000000001</v>
      </c>
      <c r="KU337">
        <v>21.106850000000001</v>
      </c>
      <c r="KV337" s="1">
        <v>1.3950499999999999E-3</v>
      </c>
      <c r="KW337" s="1">
        <v>0.52912320000000002</v>
      </c>
      <c r="KX337">
        <v>0.83865389999999995</v>
      </c>
      <c r="KY337">
        <v>21.475280000000001</v>
      </c>
      <c r="KZ337" s="1">
        <v>1.3414200000000001E-3</v>
      </c>
      <c r="LA337" s="1">
        <v>0.50864109999999996</v>
      </c>
      <c r="LB337">
        <v>0.8387443</v>
      </c>
      <c r="LC337">
        <v>21.690429999999999</v>
      </c>
      <c r="LD337" s="1">
        <v>1.2973730000000001E-3</v>
      </c>
      <c r="LE337" s="1">
        <v>0.49181839999999999</v>
      </c>
      <c r="LF337">
        <v>0.83883819999999998</v>
      </c>
      <c r="LG337">
        <v>21.376539999999999</v>
      </c>
      <c r="LH337" s="1">
        <v>1.259383E-3</v>
      </c>
      <c r="LI337" s="1">
        <v>0.47729310000000003</v>
      </c>
      <c r="LJ337">
        <v>0.83892449999999996</v>
      </c>
      <c r="LK337">
        <v>20.795249999999999</v>
      </c>
      <c r="LL337" s="1">
        <v>1.223437E-3</v>
      </c>
      <c r="LM337" s="1">
        <v>0.46366580000000002</v>
      </c>
      <c r="LN337">
        <v>0.83903530000000004</v>
      </c>
      <c r="LO337">
        <v>20.33473</v>
      </c>
      <c r="LP337" s="1">
        <v>1.1868790000000001E-3</v>
      </c>
      <c r="LQ337" s="1">
        <v>0.44981979999999999</v>
      </c>
      <c r="LR337">
        <v>0.83912319999999996</v>
      </c>
      <c r="LS337">
        <v>20.623370000000001</v>
      </c>
      <c r="LT337" s="1">
        <v>1.148416E-3</v>
      </c>
      <c r="LU337" s="1">
        <v>0.43522159999999999</v>
      </c>
      <c r="LV337">
        <v>0.83923680000000001</v>
      </c>
      <c r="LW337">
        <v>21.250979999999998</v>
      </c>
      <c r="LX337" s="1">
        <v>1.1079779999999999E-3</v>
      </c>
      <c r="LY337" s="1">
        <v>0.41987629999999998</v>
      </c>
      <c r="LZ337">
        <v>0.83930459999999996</v>
      </c>
      <c r="MA337">
        <v>21.92999</v>
      </c>
      <c r="MB337" s="1">
        <v>1.0664649999999999E-3</v>
      </c>
      <c r="MC337" s="1">
        <v>0.40411180000000002</v>
      </c>
      <c r="MD337">
        <v>0.83938840000000003</v>
      </c>
      <c r="ME337">
        <v>22.770250000000001</v>
      </c>
      <c r="MF337" s="1">
        <v>1.0248970000000001E-3</v>
      </c>
      <c r="MG337" s="1">
        <v>0.38833250000000002</v>
      </c>
      <c r="MH337">
        <v>0.83947490000000002</v>
      </c>
      <c r="MI337">
        <v>23.262879999999999</v>
      </c>
      <c r="MJ337" s="1">
        <v>9.8411180000000003E-4</v>
      </c>
      <c r="MK337" s="1">
        <v>0.37284489999999998</v>
      </c>
      <c r="ML337">
        <v>0.839588</v>
      </c>
      <c r="MM337">
        <v>22.854559999999999</v>
      </c>
      <c r="MN337" s="1">
        <v>9.4474559999999997E-4</v>
      </c>
      <c r="MO337" s="1">
        <v>0.35785980000000001</v>
      </c>
      <c r="MP337">
        <v>0.83963659999999996</v>
      </c>
      <c r="MQ337">
        <v>22.153410000000001</v>
      </c>
      <c r="MR337" s="1">
        <v>9.068743E-4</v>
      </c>
      <c r="MS337" s="1">
        <v>0.34350619999999998</v>
      </c>
      <c r="MT337">
        <v>0.8397114</v>
      </c>
      <c r="MU337">
        <v>21.55199</v>
      </c>
      <c r="MV337" s="1">
        <v>8.7073209999999996E-4</v>
      </c>
      <c r="MW337" s="1">
        <v>0.32978039999999997</v>
      </c>
      <c r="MX337">
        <v>0.83975200000000005</v>
      </c>
      <c r="MY337">
        <v>21.62201</v>
      </c>
      <c r="MZ337" s="1">
        <v>8.3628360000000004E-4</v>
      </c>
      <c r="NA337" s="1">
        <v>0.31669770000000003</v>
      </c>
      <c r="NB337">
        <v>0.83978960000000002</v>
      </c>
      <c r="NC337">
        <v>22.13278</v>
      </c>
      <c r="ND337" s="1">
        <v>8.0336039999999995E-4</v>
      </c>
      <c r="NE337" s="1">
        <v>0.30422450000000001</v>
      </c>
      <c r="NF337">
        <v>0.83979669999999995</v>
      </c>
      <c r="NG337">
        <v>22.787120000000002</v>
      </c>
      <c r="NH337" s="1">
        <v>7.7192669999999995E-4</v>
      </c>
      <c r="NI337" s="1">
        <v>0.2923056</v>
      </c>
      <c r="NJ337">
        <v>0.83979320000000002</v>
      </c>
      <c r="NK337">
        <v>23.46996</v>
      </c>
      <c r="NL337" s="1">
        <v>7.418476E-4</v>
      </c>
      <c r="NM337" s="1">
        <v>0.28089429999999999</v>
      </c>
      <c r="NN337">
        <v>0.83972749999999996</v>
      </c>
      <c r="NO337">
        <v>23.73968</v>
      </c>
      <c r="NP337" s="1">
        <v>7.1311520000000002E-4</v>
      </c>
      <c r="NQ337" s="1">
        <v>0.27000039999999997</v>
      </c>
      <c r="NR337">
        <v>0.83965389999999995</v>
      </c>
      <c r="NS337">
        <v>23.359539999999999</v>
      </c>
      <c r="NT337" s="1">
        <v>6.8566790000000003E-4</v>
      </c>
      <c r="NU337" s="1">
        <v>0.25960670000000002</v>
      </c>
      <c r="NV337">
        <v>0.83952720000000003</v>
      </c>
      <c r="NW337">
        <v>22.738160000000001</v>
      </c>
      <c r="NX337" s="1">
        <v>6.5951560000000005E-4</v>
      </c>
      <c r="NY337" s="1">
        <v>0.24972059999999999</v>
      </c>
      <c r="NZ337">
        <v>0.83936770000000005</v>
      </c>
      <c r="OA337">
        <v>22.200119999999998</v>
      </c>
      <c r="OB337" s="1">
        <v>6.3455439999999998E-4</v>
      </c>
      <c r="OC337" s="1">
        <v>0.24029410000000001</v>
      </c>
      <c r="OD337">
        <v>0.83914999999999995</v>
      </c>
      <c r="OE337">
        <v>21.79438</v>
      </c>
      <c r="OF337" s="1">
        <v>6.1074939999999998E-4</v>
      </c>
      <c r="OG337" s="1">
        <v>0.23130719999999999</v>
      </c>
      <c r="OH337">
        <v>0.8389354</v>
      </c>
      <c r="OI337">
        <v>21.878959999999999</v>
      </c>
      <c r="OJ337" s="1">
        <v>5.8797549999999997E-4</v>
      </c>
      <c r="OK337" s="1">
        <v>0.22273660000000001</v>
      </c>
    </row>
    <row r="338" spans="1:401" x14ac:dyDescent="0.35">
      <c r="A338">
        <v>344</v>
      </c>
      <c r="B338" t="s">
        <v>4</v>
      </c>
      <c r="C338" t="s">
        <v>181</v>
      </c>
      <c r="D338" t="s">
        <v>344</v>
      </c>
      <c r="E338">
        <v>75.041759999999996</v>
      </c>
      <c r="F338">
        <v>1.101575</v>
      </c>
      <c r="G338">
        <v>18.729410000000001</v>
      </c>
      <c r="H338">
        <v>0</v>
      </c>
      <c r="I338">
        <v>0</v>
      </c>
      <c r="J338">
        <v>1.095942</v>
      </c>
      <c r="K338">
        <v>18.43871</v>
      </c>
      <c r="L338">
        <v>0</v>
      </c>
      <c r="M338">
        <v>0</v>
      </c>
      <c r="N338">
        <v>1.090692</v>
      </c>
      <c r="O338">
        <v>18.547519999999999</v>
      </c>
      <c r="P338">
        <v>0</v>
      </c>
      <c r="Q338">
        <v>0</v>
      </c>
      <c r="R338">
        <v>1.085799</v>
      </c>
      <c r="S338">
        <v>18.570150000000002</v>
      </c>
      <c r="T338">
        <v>0</v>
      </c>
      <c r="U338">
        <v>0</v>
      </c>
      <c r="V338">
        <v>1.0811660000000001</v>
      </c>
      <c r="W338">
        <v>18.678339999999999</v>
      </c>
      <c r="X338">
        <v>0</v>
      </c>
      <c r="Y338">
        <v>0</v>
      </c>
      <c r="Z338">
        <v>1.076589</v>
      </c>
      <c r="AA338">
        <v>18.628779999999999</v>
      </c>
      <c r="AB338">
        <v>0</v>
      </c>
      <c r="AC338">
        <v>0</v>
      </c>
      <c r="AD338">
        <v>1.0720940000000001</v>
      </c>
      <c r="AE338">
        <v>18.52101</v>
      </c>
      <c r="AF338">
        <v>0</v>
      </c>
      <c r="AG338">
        <v>0</v>
      </c>
      <c r="AH338">
        <v>1.0675809999999999</v>
      </c>
      <c r="AI338">
        <v>18.442080000000001</v>
      </c>
      <c r="AJ338">
        <v>0</v>
      </c>
      <c r="AK338">
        <v>0</v>
      </c>
      <c r="AL338">
        <v>1.0629839999999999</v>
      </c>
      <c r="AM338">
        <v>18.36093</v>
      </c>
      <c r="AN338">
        <v>0</v>
      </c>
      <c r="AO338">
        <v>0</v>
      </c>
      <c r="AP338">
        <v>1.0589010000000001</v>
      </c>
      <c r="AQ338">
        <v>18.210909999999998</v>
      </c>
      <c r="AR338">
        <v>0</v>
      </c>
      <c r="AS338">
        <v>0</v>
      </c>
      <c r="AT338">
        <v>1.055472</v>
      </c>
      <c r="AU338">
        <v>18.351659999999999</v>
      </c>
      <c r="AV338">
        <v>0</v>
      </c>
      <c r="AW338">
        <v>0</v>
      </c>
      <c r="AX338">
        <v>1.0526150000000001</v>
      </c>
      <c r="AY338">
        <v>18.26014</v>
      </c>
      <c r="AZ338">
        <v>0</v>
      </c>
      <c r="BA338">
        <v>0</v>
      </c>
      <c r="BB338">
        <v>1.050128</v>
      </c>
      <c r="BC338">
        <v>18.045010000000001</v>
      </c>
      <c r="BD338">
        <v>0</v>
      </c>
      <c r="BE338">
        <v>0</v>
      </c>
      <c r="BF338">
        <v>1.047742</v>
      </c>
      <c r="BG338">
        <v>17.986440000000002</v>
      </c>
      <c r="BH338">
        <v>0</v>
      </c>
      <c r="BI338">
        <v>0</v>
      </c>
      <c r="BJ338">
        <v>1.0454619999999999</v>
      </c>
      <c r="BK338">
        <v>17.81579</v>
      </c>
      <c r="BL338">
        <v>0</v>
      </c>
      <c r="BM338">
        <v>0</v>
      </c>
      <c r="BN338">
        <v>1.0433159999999999</v>
      </c>
      <c r="BO338">
        <v>17.57253</v>
      </c>
      <c r="BP338">
        <v>0</v>
      </c>
      <c r="BQ338">
        <v>0</v>
      </c>
      <c r="BR338">
        <v>1.041426</v>
      </c>
      <c r="BS338">
        <v>17.42334</v>
      </c>
      <c r="BT338">
        <v>0</v>
      </c>
      <c r="BU338">
        <v>0</v>
      </c>
      <c r="BV338">
        <v>1.0393779999999999</v>
      </c>
      <c r="BW338">
        <v>17.543230000000001</v>
      </c>
      <c r="BX338" s="1">
        <v>1.9029319999999999E-32</v>
      </c>
      <c r="BY338" s="1">
        <v>3.9587120000000003E-31</v>
      </c>
      <c r="BZ338">
        <v>1.036815</v>
      </c>
      <c r="CA338">
        <v>17.891929999999999</v>
      </c>
      <c r="CB338" s="1">
        <v>3.281719E-24</v>
      </c>
      <c r="CC338" s="1">
        <v>7.0456839999999994E-23</v>
      </c>
      <c r="CD338">
        <v>1.0341229999999999</v>
      </c>
      <c r="CE338">
        <v>18.38927</v>
      </c>
      <c r="CF338" s="1">
        <v>2.8408670000000001E-17</v>
      </c>
      <c r="CG338" s="1">
        <v>5.9994699999999996E-16</v>
      </c>
      <c r="CH338">
        <v>1.0314939999999999</v>
      </c>
      <c r="CI338">
        <v>18.773700000000002</v>
      </c>
      <c r="CJ338" s="1">
        <v>1.7110630000000001E-12</v>
      </c>
      <c r="CK338" s="1">
        <v>3.6707229999999999E-11</v>
      </c>
      <c r="CL338">
        <v>1.028751</v>
      </c>
      <c r="CM338">
        <v>18.781739999999999</v>
      </c>
      <c r="CN338" s="1">
        <v>2.6967929999999999E-9</v>
      </c>
      <c r="CO338" s="1">
        <v>5.82753E-8</v>
      </c>
      <c r="CP338">
        <v>1.0259529999999999</v>
      </c>
      <c r="CQ338">
        <v>18.51614</v>
      </c>
      <c r="CR338" s="1">
        <v>8.1777969999999998E-7</v>
      </c>
      <c r="CS338" s="1">
        <v>1.7758620000000001E-5</v>
      </c>
      <c r="CT338">
        <v>1.022875</v>
      </c>
      <c r="CU338">
        <v>18.263369999999998</v>
      </c>
      <c r="CV338" s="1">
        <v>7.73022E-5</v>
      </c>
      <c r="CW338" s="1">
        <v>1.6887740000000001E-3</v>
      </c>
      <c r="CX338">
        <v>1.0196320000000001</v>
      </c>
      <c r="CY338">
        <v>18.096889999999998</v>
      </c>
      <c r="CZ338" s="1">
        <v>2.9834200000000001E-3</v>
      </c>
      <c r="DA338" s="1">
        <v>6.5442899999999998E-2</v>
      </c>
      <c r="DB338">
        <v>1.0162439999999999</v>
      </c>
      <c r="DC338">
        <v>18.28228</v>
      </c>
      <c r="DD338" s="1">
        <v>5.5242199999999998E-2</v>
      </c>
      <c r="DE338">
        <v>1.2167969999999999</v>
      </c>
      <c r="DF338">
        <v>1.0125409999999999</v>
      </c>
      <c r="DG338">
        <v>18.781410000000001</v>
      </c>
      <c r="DH338">
        <v>0.55034329999999998</v>
      </c>
      <c r="DI338">
        <v>12.174989999999999</v>
      </c>
      <c r="DJ338">
        <v>1.007938</v>
      </c>
      <c r="DK338">
        <v>19.131019999999999</v>
      </c>
      <c r="DL338">
        <v>3.2183660000000001</v>
      </c>
      <c r="DM338">
        <v>71.529579999999996</v>
      </c>
      <c r="DN338">
        <v>1.0029539999999999</v>
      </c>
      <c r="DO338">
        <v>19.271090000000001</v>
      </c>
      <c r="DP338">
        <v>11.847950000000001</v>
      </c>
      <c r="DQ338">
        <v>264.54669999999999</v>
      </c>
      <c r="DR338">
        <v>0.99723580000000001</v>
      </c>
      <c r="DS338">
        <v>19.13578</v>
      </c>
      <c r="DT338">
        <v>29.079719999999998</v>
      </c>
      <c r="DU338">
        <v>652.49220000000003</v>
      </c>
      <c r="DV338">
        <v>0.99055950000000004</v>
      </c>
      <c r="DW338">
        <v>18.672809999999998</v>
      </c>
      <c r="DX338">
        <v>50.012909999999998</v>
      </c>
      <c r="DY338">
        <v>1129.0360000000001</v>
      </c>
      <c r="DZ338">
        <v>0.98322710000000002</v>
      </c>
      <c r="EA338">
        <v>18.170400000000001</v>
      </c>
      <c r="EB338">
        <v>63.064010000000003</v>
      </c>
      <c r="EC338">
        <v>1432.8530000000001</v>
      </c>
      <c r="ED338">
        <v>0.97606210000000004</v>
      </c>
      <c r="EE338">
        <v>17.83867</v>
      </c>
      <c r="EF338">
        <v>60.656869999999998</v>
      </c>
      <c r="EG338">
        <v>1386.627</v>
      </c>
      <c r="EH338">
        <v>0.96844010000000003</v>
      </c>
      <c r="EI338">
        <v>17.853909999999999</v>
      </c>
      <c r="EJ338">
        <v>45.975520000000003</v>
      </c>
      <c r="EK338">
        <v>1057.8720000000001</v>
      </c>
      <c r="EL338">
        <v>0.95994310000000005</v>
      </c>
      <c r="EM338">
        <v>18.23057</v>
      </c>
      <c r="EN338">
        <v>28.3261</v>
      </c>
      <c r="EO338">
        <v>656.66989999999998</v>
      </c>
      <c r="EP338">
        <v>0.95086809999999999</v>
      </c>
      <c r="EQ338">
        <v>18.787269999999999</v>
      </c>
      <c r="ER338">
        <v>14.59426</v>
      </c>
      <c r="ES338">
        <v>341.04309999999998</v>
      </c>
      <c r="ET338">
        <v>0.94173510000000005</v>
      </c>
      <c r="EU338">
        <v>19.221589999999999</v>
      </c>
      <c r="EV338">
        <v>6.4648770000000004</v>
      </c>
      <c r="EW338">
        <v>152.29259999999999</v>
      </c>
      <c r="EX338">
        <v>0.93258180000000002</v>
      </c>
      <c r="EY338">
        <v>19.17399</v>
      </c>
      <c r="EZ338">
        <v>2.5270280000000001</v>
      </c>
      <c r="FA338">
        <v>60.016579999999998</v>
      </c>
      <c r="FB338">
        <v>0.92297899999999999</v>
      </c>
      <c r="FC338">
        <v>18.75047</v>
      </c>
      <c r="FD338">
        <v>0.90712090000000001</v>
      </c>
      <c r="FE338">
        <v>21.72738</v>
      </c>
      <c r="FF338">
        <v>0.91396750000000004</v>
      </c>
      <c r="FG338">
        <v>18.205719999999999</v>
      </c>
      <c r="FH338">
        <v>0.3235537</v>
      </c>
      <c r="FI338">
        <v>7.8019999999999996</v>
      </c>
      <c r="FJ338">
        <v>0.90503169999999999</v>
      </c>
      <c r="FK338">
        <v>17.755109999999998</v>
      </c>
      <c r="FL338" s="1">
        <v>0.13453979999999999</v>
      </c>
      <c r="FM338">
        <v>3.260869</v>
      </c>
      <c r="FN338">
        <v>0.89637960000000005</v>
      </c>
      <c r="FO338">
        <v>18.014399999999998</v>
      </c>
      <c r="FP338" s="1">
        <v>7.8703579999999995E-2</v>
      </c>
      <c r="FQ338" s="1">
        <v>1.914866</v>
      </c>
      <c r="FR338">
        <v>0.88815149999999998</v>
      </c>
      <c r="FS338">
        <v>18.63796</v>
      </c>
      <c r="FT338" s="1">
        <v>6.3666100000000003E-2</v>
      </c>
      <c r="FU338" s="1">
        <v>1.556038</v>
      </c>
      <c r="FV338">
        <v>0.87967720000000005</v>
      </c>
      <c r="FW338">
        <v>19.215140000000002</v>
      </c>
      <c r="FX338" s="1">
        <v>5.9907080000000001E-2</v>
      </c>
      <c r="FY338" s="1">
        <v>1.473646</v>
      </c>
      <c r="FZ338">
        <v>0.87122699999999997</v>
      </c>
      <c r="GA338">
        <v>19.55489</v>
      </c>
      <c r="GB338" s="1">
        <v>5.8492059999999998E-2</v>
      </c>
      <c r="GC338" s="1">
        <v>1.4495450000000001</v>
      </c>
      <c r="GD338">
        <v>0.86281379999999996</v>
      </c>
      <c r="GE338">
        <v>19.6082</v>
      </c>
      <c r="GF338" s="1">
        <v>5.6804739999999999E-2</v>
      </c>
      <c r="GG338" s="1">
        <v>1.418927</v>
      </c>
      <c r="GH338">
        <v>0.85516119999999995</v>
      </c>
      <c r="GI338">
        <v>19.290949999999999</v>
      </c>
      <c r="GJ338" s="1">
        <v>5.4320750000000001E-2</v>
      </c>
      <c r="GK338" s="1">
        <v>1.3669979999999999</v>
      </c>
      <c r="GL338">
        <v>0.8481959</v>
      </c>
      <c r="GM338">
        <v>18.787289999999999</v>
      </c>
      <c r="GN338" s="1">
        <v>5.1080830000000001E-2</v>
      </c>
      <c r="GO338" s="1">
        <v>1.2944789999999999</v>
      </c>
      <c r="GP338">
        <v>0.84193629999999997</v>
      </c>
      <c r="GQ338">
        <v>18.4176</v>
      </c>
      <c r="GR338" s="1">
        <v>4.7388560000000003E-2</v>
      </c>
      <c r="GS338" s="1">
        <v>1.208491</v>
      </c>
      <c r="GT338">
        <v>0.83648069999999997</v>
      </c>
      <c r="GU338">
        <v>18.79365</v>
      </c>
      <c r="GV338" s="1">
        <v>4.3461369999999999E-2</v>
      </c>
      <c r="GW338" s="1">
        <v>1.114822</v>
      </c>
      <c r="GX338">
        <v>0.8318257</v>
      </c>
      <c r="GY338">
        <v>19.555530000000001</v>
      </c>
      <c r="GZ338" s="1">
        <v>3.9463060000000001E-2</v>
      </c>
      <c r="HA338" s="1">
        <v>1.0173209999999999</v>
      </c>
      <c r="HB338">
        <v>0.82795430000000003</v>
      </c>
      <c r="HC338">
        <v>20.375119999999999</v>
      </c>
      <c r="HD338" s="1">
        <v>3.5456559999999998E-2</v>
      </c>
      <c r="HE338" s="1">
        <v>0.91796350000000004</v>
      </c>
      <c r="HF338">
        <v>0.82473470000000004</v>
      </c>
      <c r="HG338">
        <v>21.185600000000001</v>
      </c>
      <c r="HH338" s="1">
        <v>3.150849E-2</v>
      </c>
      <c r="HI338" s="1">
        <v>0.81873419999999997</v>
      </c>
      <c r="HJ338">
        <v>0.82216069999999997</v>
      </c>
      <c r="HK338">
        <v>21.724989999999998</v>
      </c>
      <c r="HL338" s="1">
        <v>2.7722239999999999E-2</v>
      </c>
      <c r="HM338" s="1">
        <v>0.72251989999999999</v>
      </c>
      <c r="HN338">
        <v>0.82021160000000004</v>
      </c>
      <c r="HO338">
        <v>21.5578</v>
      </c>
      <c r="HP338" s="1">
        <v>2.4219640000000001E-2</v>
      </c>
      <c r="HQ338" s="1">
        <v>0.6326889</v>
      </c>
      <c r="HR338">
        <v>0.81875209999999998</v>
      </c>
      <c r="HS338">
        <v>20.993269999999999</v>
      </c>
      <c r="HT338" s="1">
        <v>2.109368E-2</v>
      </c>
      <c r="HU338" s="1">
        <v>0.55199889999999996</v>
      </c>
      <c r="HV338">
        <v>0.81774069999999999</v>
      </c>
      <c r="HW338">
        <v>20.426549999999999</v>
      </c>
      <c r="HX338" s="1">
        <v>1.8388229999999998E-2</v>
      </c>
      <c r="HY338" s="1">
        <v>0.4817844</v>
      </c>
      <c r="HZ338">
        <v>0.81714010000000004</v>
      </c>
      <c r="IA338">
        <v>20.438110000000002</v>
      </c>
      <c r="IB338" s="1">
        <v>1.6076179999999999E-2</v>
      </c>
      <c r="IC338" s="1">
        <v>0.42155749999999997</v>
      </c>
      <c r="ID338">
        <v>0.81678969999999995</v>
      </c>
      <c r="IE338">
        <v>21.019829999999999</v>
      </c>
      <c r="IF338" s="1">
        <v>1.4075560000000001E-2</v>
      </c>
      <c r="IG338" s="1">
        <v>0.36927339999999997</v>
      </c>
      <c r="IH338">
        <v>0.81665030000000005</v>
      </c>
      <c r="II338">
        <v>21.84918</v>
      </c>
      <c r="IJ338" s="1">
        <v>1.226666E-2</v>
      </c>
      <c r="IK338" s="1">
        <v>0.3219303</v>
      </c>
      <c r="IL338">
        <v>0.81667179999999995</v>
      </c>
      <c r="IM338">
        <v>22.67906</v>
      </c>
      <c r="IN338" s="1">
        <v>1.0546109999999999E-2</v>
      </c>
      <c r="IO338" s="1">
        <v>0.27683069999999999</v>
      </c>
      <c r="IP338">
        <v>0.81679610000000002</v>
      </c>
      <c r="IQ338">
        <v>23.106819999999999</v>
      </c>
      <c r="IR338" s="1">
        <v>8.8694429999999994E-3</v>
      </c>
      <c r="IS338" s="1">
        <v>0.23283419999999999</v>
      </c>
      <c r="IT338">
        <v>0.81700220000000001</v>
      </c>
      <c r="IU338">
        <v>22.889510000000001</v>
      </c>
      <c r="IV338" s="1">
        <v>7.2715269999999999E-3</v>
      </c>
      <c r="IW338" s="1">
        <v>0.19090840000000001</v>
      </c>
      <c r="IX338">
        <v>0.81724819999999998</v>
      </c>
      <c r="IY338">
        <v>22.33372</v>
      </c>
      <c r="IZ338" s="1">
        <v>5.8402990000000002E-3</v>
      </c>
      <c r="JA338" s="1">
        <v>0.15331690000000001</v>
      </c>
      <c r="JB338">
        <v>0.81750809999999996</v>
      </c>
      <c r="JC338">
        <v>21.770289999999999</v>
      </c>
      <c r="JD338" s="1">
        <v>4.6550130000000004E-3</v>
      </c>
      <c r="JE338" s="1">
        <v>0.1221677</v>
      </c>
      <c r="JF338">
        <v>0.81779380000000002</v>
      </c>
      <c r="JG338">
        <v>21.58296</v>
      </c>
      <c r="JH338" s="1">
        <v>3.746568E-3</v>
      </c>
      <c r="JI338" s="1">
        <v>9.8289769999999999E-2</v>
      </c>
      <c r="JJ338">
        <v>0.81800580000000001</v>
      </c>
      <c r="JK338">
        <v>21.636340000000001</v>
      </c>
      <c r="JL338" s="1">
        <v>3.093377E-3</v>
      </c>
      <c r="JM338" s="1">
        <v>8.1109909999999993E-2</v>
      </c>
      <c r="JN338">
        <v>0.81822519999999999</v>
      </c>
      <c r="JO338">
        <v>21.91065</v>
      </c>
      <c r="JP338" s="1">
        <v>2.6389400000000002E-3</v>
      </c>
      <c r="JQ338" s="1">
        <v>6.9164199999999995E-2</v>
      </c>
      <c r="JR338">
        <v>0.81839720000000005</v>
      </c>
      <c r="JS338">
        <v>22.067900000000002</v>
      </c>
      <c r="JT338" s="1">
        <v>2.322045E-3</v>
      </c>
      <c r="JU338" s="1">
        <v>6.0829010000000003E-2</v>
      </c>
      <c r="JV338">
        <v>0.81851010000000002</v>
      </c>
      <c r="JW338">
        <v>21.96489</v>
      </c>
      <c r="JX338" s="1">
        <v>2.0909819999999999E-3</v>
      </c>
      <c r="JY338" s="1">
        <v>5.4763810000000003E-2</v>
      </c>
      <c r="JZ338">
        <v>0.81860239999999995</v>
      </c>
      <c r="KA338">
        <v>21.645700000000001</v>
      </c>
      <c r="KB338" s="1">
        <v>1.9130970000000001E-3</v>
      </c>
      <c r="KC338" s="1">
        <v>5.0092640000000001E-2</v>
      </c>
      <c r="KD338">
        <v>0.81864680000000001</v>
      </c>
      <c r="KE338">
        <v>21.208739999999999</v>
      </c>
      <c r="KF338" s="1">
        <v>1.76943E-3</v>
      </c>
      <c r="KG338" s="1">
        <v>4.6325610000000003E-2</v>
      </c>
      <c r="KH338">
        <v>0.81871740000000004</v>
      </c>
      <c r="KI338">
        <v>20.733370000000001</v>
      </c>
      <c r="KJ338" s="1">
        <v>1.650828E-3</v>
      </c>
      <c r="KK338" s="1">
        <v>4.3215700000000003E-2</v>
      </c>
      <c r="KL338">
        <v>0.81872959999999995</v>
      </c>
      <c r="KM338">
        <v>20.696459999999998</v>
      </c>
      <c r="KN338" s="1">
        <v>1.5521840000000001E-3</v>
      </c>
      <c r="KO338" s="1">
        <v>4.062843E-2</v>
      </c>
      <c r="KP338">
        <v>0.81877690000000003</v>
      </c>
      <c r="KQ338">
        <v>20.86767</v>
      </c>
      <c r="KR338" s="1">
        <v>1.4702999999999999E-3</v>
      </c>
      <c r="KS338" s="1">
        <v>3.8479649999999997E-2</v>
      </c>
      <c r="KT338">
        <v>0.81885269999999999</v>
      </c>
      <c r="KU338">
        <v>21.106159999999999</v>
      </c>
      <c r="KV338" s="1">
        <v>1.4027359999999999E-3</v>
      </c>
      <c r="KW338" s="1">
        <v>3.6708110000000002E-2</v>
      </c>
      <c r="KX338">
        <v>0.81892160000000003</v>
      </c>
      <c r="KY338">
        <v>21.459399999999999</v>
      </c>
      <c r="KZ338" s="1">
        <v>1.3476720000000001E-3</v>
      </c>
      <c r="LA338" s="1">
        <v>3.5262019999999998E-2</v>
      </c>
      <c r="LB338">
        <v>0.8190231</v>
      </c>
      <c r="LC338">
        <v>21.673670000000001</v>
      </c>
      <c r="LD338" s="1">
        <v>1.3025790000000001E-3</v>
      </c>
      <c r="LE338" s="1">
        <v>3.4076540000000002E-2</v>
      </c>
      <c r="LF338">
        <v>0.81912850000000004</v>
      </c>
      <c r="LG338">
        <v>21.396170000000001</v>
      </c>
      <c r="LH338" s="1">
        <v>1.264016E-3</v>
      </c>
      <c r="LI338" s="1">
        <v>3.305992E-2</v>
      </c>
      <c r="LJ338">
        <v>0.81921529999999998</v>
      </c>
      <c r="LK338">
        <v>20.830880000000001</v>
      </c>
      <c r="LL338" s="1">
        <v>1.2279319999999999E-3</v>
      </c>
      <c r="LM338" s="1">
        <v>3.2115060000000001E-2</v>
      </c>
      <c r="LN338">
        <v>0.81932419999999995</v>
      </c>
      <c r="LO338">
        <v>20.38044</v>
      </c>
      <c r="LP338" s="1">
        <v>1.1915459999999999E-3</v>
      </c>
      <c r="LQ338" s="1">
        <v>3.116203E-2</v>
      </c>
      <c r="LR338">
        <v>0.81941819999999999</v>
      </c>
      <c r="LS338">
        <v>20.640910000000002</v>
      </c>
      <c r="LT338" s="1">
        <v>1.153341E-3</v>
      </c>
      <c r="LU338" s="1">
        <v>3.015938E-2</v>
      </c>
      <c r="LV338">
        <v>0.81951090000000004</v>
      </c>
      <c r="LW338">
        <v>21.23629</v>
      </c>
      <c r="LX338" s="1">
        <v>1.113108E-3</v>
      </c>
      <c r="LY338" s="1">
        <v>2.910445E-2</v>
      </c>
      <c r="LZ338">
        <v>0.81960109999999997</v>
      </c>
      <c r="MA338">
        <v>21.915620000000001</v>
      </c>
      <c r="MB338" s="1">
        <v>1.0716949999999999E-3</v>
      </c>
      <c r="MC338" s="1">
        <v>2.801816E-2</v>
      </c>
      <c r="MD338">
        <v>0.81969119999999995</v>
      </c>
      <c r="ME338">
        <v>22.73903</v>
      </c>
      <c r="MF338" s="1">
        <v>1.030088E-3</v>
      </c>
      <c r="MG338" s="1">
        <v>2.6927550000000001E-2</v>
      </c>
      <c r="MH338">
        <v>0.81979809999999997</v>
      </c>
      <c r="MI338">
        <v>23.23293</v>
      </c>
      <c r="MJ338" s="1">
        <v>9.8916970000000005E-4</v>
      </c>
      <c r="MK338" s="1">
        <v>2.5855380000000001E-2</v>
      </c>
      <c r="ML338">
        <v>0.81988099999999997</v>
      </c>
      <c r="MM338">
        <v>22.88428</v>
      </c>
      <c r="MN338" s="1">
        <v>9.4961830000000005E-4</v>
      </c>
      <c r="MO338" s="1">
        <v>2.4817390000000002E-2</v>
      </c>
      <c r="MP338">
        <v>0.81994429999999996</v>
      </c>
      <c r="MQ338">
        <v>22.200189999999999</v>
      </c>
      <c r="MR338" s="1">
        <v>9.1153689999999999E-4</v>
      </c>
      <c r="MS338" s="1">
        <v>2.382132E-2</v>
      </c>
      <c r="MT338">
        <v>0.81999840000000002</v>
      </c>
      <c r="MU338">
        <v>21.60624</v>
      </c>
      <c r="MV338" s="1">
        <v>8.7518190000000003E-4</v>
      </c>
      <c r="MW338" s="1">
        <v>2.2869069999999998E-2</v>
      </c>
      <c r="MX338">
        <v>0.82004370000000004</v>
      </c>
      <c r="MY338">
        <v>21.654920000000001</v>
      </c>
      <c r="MZ338" s="1">
        <v>8.4052029999999998E-4</v>
      </c>
      <c r="NA338" s="1">
        <v>2.1960960000000002E-2</v>
      </c>
      <c r="NB338">
        <v>0.82007379999999996</v>
      </c>
      <c r="NC338">
        <v>22.133900000000001</v>
      </c>
      <c r="ND338" s="1">
        <v>8.0740589999999995E-4</v>
      </c>
      <c r="NE338" s="1">
        <v>2.1095590000000001E-2</v>
      </c>
      <c r="NF338">
        <v>0.82008610000000004</v>
      </c>
      <c r="NG338">
        <v>22.776250000000001</v>
      </c>
      <c r="NH338" s="1">
        <v>7.7579099999999996E-4</v>
      </c>
      <c r="NI338" s="1">
        <v>2.0268609999999999E-2</v>
      </c>
      <c r="NJ338">
        <v>0.82005220000000001</v>
      </c>
      <c r="NK338">
        <v>23.44613</v>
      </c>
      <c r="NL338" s="1">
        <v>7.4554619999999999E-4</v>
      </c>
      <c r="NM338" s="1">
        <v>1.9477439999999999E-2</v>
      </c>
      <c r="NN338">
        <v>0.82001170000000001</v>
      </c>
      <c r="NO338">
        <v>23.722380000000001</v>
      </c>
      <c r="NP338" s="1">
        <v>7.1665260000000001E-4</v>
      </c>
      <c r="NQ338" s="1">
        <v>1.872163E-2</v>
      </c>
      <c r="NR338">
        <v>0.81990960000000002</v>
      </c>
      <c r="NS338">
        <v>23.385100000000001</v>
      </c>
      <c r="NT338" s="1">
        <v>6.8903940000000004E-4</v>
      </c>
      <c r="NU338" s="1">
        <v>1.8000869999999999E-2</v>
      </c>
      <c r="NV338">
        <v>0.81973490000000004</v>
      </c>
      <c r="NW338">
        <v>22.780200000000001</v>
      </c>
      <c r="NX338" s="1">
        <v>6.6271750000000001E-4</v>
      </c>
      <c r="NY338" s="1">
        <v>1.7314710000000001E-2</v>
      </c>
      <c r="NZ338">
        <v>0.81954510000000003</v>
      </c>
      <c r="OA338">
        <v>22.240880000000001</v>
      </c>
      <c r="OB338" s="1">
        <v>6.3761739999999996E-4</v>
      </c>
      <c r="OC338" s="1">
        <v>1.666111E-2</v>
      </c>
      <c r="OD338">
        <v>0.81928979999999996</v>
      </c>
      <c r="OE338">
        <v>21.836110000000001</v>
      </c>
      <c r="OF338" s="1">
        <v>6.1367379999999997E-4</v>
      </c>
      <c r="OG338" s="1">
        <v>1.6037929999999999E-2</v>
      </c>
      <c r="OH338">
        <v>0.81899940000000004</v>
      </c>
      <c r="OI338">
        <v>21.88449</v>
      </c>
      <c r="OJ338" s="1">
        <v>5.9076120000000005E-4</v>
      </c>
      <c r="OK338" s="1">
        <v>1.5443999999999999E-2</v>
      </c>
    </row>
    <row r="339" spans="1:401" x14ac:dyDescent="0.35">
      <c r="A339">
        <v>345</v>
      </c>
      <c r="B339" t="s">
        <v>4</v>
      </c>
      <c r="C339" t="s">
        <v>181</v>
      </c>
      <c r="D339" t="s">
        <v>345</v>
      </c>
      <c r="E339">
        <v>270.22649999999999</v>
      </c>
      <c r="F339">
        <v>1.060398</v>
      </c>
      <c r="G339">
        <v>18.733550000000001</v>
      </c>
      <c r="H339">
        <v>0</v>
      </c>
      <c r="I339">
        <v>0</v>
      </c>
      <c r="J339">
        <v>1.0548729999999999</v>
      </c>
      <c r="K339">
        <v>18.44623</v>
      </c>
      <c r="L339">
        <v>0</v>
      </c>
      <c r="M339">
        <v>0</v>
      </c>
      <c r="N339">
        <v>1.0497289999999999</v>
      </c>
      <c r="O339">
        <v>18.551780000000001</v>
      </c>
      <c r="P339">
        <v>0</v>
      </c>
      <c r="Q339">
        <v>0</v>
      </c>
      <c r="R339">
        <v>1.044899</v>
      </c>
      <c r="S339">
        <v>18.575900000000001</v>
      </c>
      <c r="T339">
        <v>0</v>
      </c>
      <c r="U339">
        <v>0</v>
      </c>
      <c r="V339">
        <v>1.0403230000000001</v>
      </c>
      <c r="W339">
        <v>18.680530000000001</v>
      </c>
      <c r="X339">
        <v>0</v>
      </c>
      <c r="Y339">
        <v>0</v>
      </c>
      <c r="Z339">
        <v>1.0357689999999999</v>
      </c>
      <c r="AA339">
        <v>18.62969</v>
      </c>
      <c r="AB339">
        <v>0</v>
      </c>
      <c r="AC339">
        <v>0</v>
      </c>
      <c r="AD339">
        <v>1.031285</v>
      </c>
      <c r="AE339">
        <v>18.522739999999999</v>
      </c>
      <c r="AF339">
        <v>0</v>
      </c>
      <c r="AG339">
        <v>0</v>
      </c>
      <c r="AH339">
        <v>1.026796</v>
      </c>
      <c r="AI339">
        <v>18.441559999999999</v>
      </c>
      <c r="AJ339">
        <v>0</v>
      </c>
      <c r="AK339">
        <v>0</v>
      </c>
      <c r="AL339">
        <v>1.022214</v>
      </c>
      <c r="AM339">
        <v>18.36253</v>
      </c>
      <c r="AN339">
        <v>0</v>
      </c>
      <c r="AO339">
        <v>0</v>
      </c>
      <c r="AP339">
        <v>1.0181070000000001</v>
      </c>
      <c r="AQ339">
        <v>18.215209999999999</v>
      </c>
      <c r="AR339">
        <v>0</v>
      </c>
      <c r="AS339">
        <v>0</v>
      </c>
      <c r="AT339">
        <v>1.01461</v>
      </c>
      <c r="AU339">
        <v>18.354700000000001</v>
      </c>
      <c r="AV339">
        <v>0</v>
      </c>
      <c r="AW339">
        <v>0</v>
      </c>
      <c r="AX339">
        <v>1.011592</v>
      </c>
      <c r="AY339">
        <v>18.266729999999999</v>
      </c>
      <c r="AZ339">
        <v>0</v>
      </c>
      <c r="BA339">
        <v>0</v>
      </c>
      <c r="BB339">
        <v>1.0089079999999999</v>
      </c>
      <c r="BC339">
        <v>18.05322</v>
      </c>
      <c r="BD339">
        <v>0</v>
      </c>
      <c r="BE339">
        <v>0</v>
      </c>
      <c r="BF339">
        <v>1.0062610000000001</v>
      </c>
      <c r="BG339">
        <v>17.988340000000001</v>
      </c>
      <c r="BH339">
        <v>0</v>
      </c>
      <c r="BI339">
        <v>0</v>
      </c>
      <c r="BJ339">
        <v>1.003706</v>
      </c>
      <c r="BK339">
        <v>17.81861</v>
      </c>
      <c r="BL339">
        <v>0</v>
      </c>
      <c r="BM339">
        <v>0</v>
      </c>
      <c r="BN339">
        <v>1.001263</v>
      </c>
      <c r="BO339">
        <v>17.574280000000002</v>
      </c>
      <c r="BP339">
        <v>0</v>
      </c>
      <c r="BQ339">
        <v>0</v>
      </c>
      <c r="BR339">
        <v>0.99902120000000005</v>
      </c>
      <c r="BS339">
        <v>17.424859999999999</v>
      </c>
      <c r="BT339">
        <v>0</v>
      </c>
      <c r="BU339">
        <v>0</v>
      </c>
      <c r="BV339">
        <v>0.99663919999999995</v>
      </c>
      <c r="BW339">
        <v>17.544530000000002</v>
      </c>
      <c r="BX339" s="1">
        <v>1.379505E-32</v>
      </c>
      <c r="BY339" s="1">
        <v>1.124105E-30</v>
      </c>
      <c r="BZ339">
        <v>0.99406530000000004</v>
      </c>
      <c r="CA339">
        <v>17.893889999999999</v>
      </c>
      <c r="CB339" s="1">
        <v>3.1253529999999999E-24</v>
      </c>
      <c r="CC339" s="1">
        <v>2.277354E-22</v>
      </c>
      <c r="CD339">
        <v>0.99129690000000004</v>
      </c>
      <c r="CE339">
        <v>18.390440000000002</v>
      </c>
      <c r="CF339" s="1">
        <v>2.513124E-17</v>
      </c>
      <c r="CG339" s="1">
        <v>1.7004270000000001E-15</v>
      </c>
      <c r="CH339">
        <v>0.98862090000000002</v>
      </c>
      <c r="CI339">
        <v>18.774899999999999</v>
      </c>
      <c r="CJ339" s="1">
        <v>1.6053050000000001E-12</v>
      </c>
      <c r="CK339" s="1">
        <v>1.1552900000000001E-10</v>
      </c>
      <c r="CL339">
        <v>0.98581929999999995</v>
      </c>
      <c r="CM339">
        <v>18.784189999999999</v>
      </c>
      <c r="CN339" s="1">
        <v>2.56764E-9</v>
      </c>
      <c r="CO339" s="1">
        <v>1.8908E-7</v>
      </c>
      <c r="CP339">
        <v>0.98291030000000001</v>
      </c>
      <c r="CQ339">
        <v>18.519970000000001</v>
      </c>
      <c r="CR339" s="1">
        <v>7.8609109999999999E-7</v>
      </c>
      <c r="CS339" s="1">
        <v>5.8839450000000001E-5</v>
      </c>
      <c r="CT339">
        <v>0.97980120000000004</v>
      </c>
      <c r="CU339">
        <v>18.26615</v>
      </c>
      <c r="CV339" s="1">
        <v>7.4832790000000006E-5</v>
      </c>
      <c r="CW339" s="1">
        <v>5.6865709999999996E-3</v>
      </c>
      <c r="CX339">
        <v>0.97649759999999997</v>
      </c>
      <c r="CY339">
        <v>18.100570000000001</v>
      </c>
      <c r="CZ339" s="1">
        <v>2.9047389999999999E-3</v>
      </c>
      <c r="DA339">
        <v>0.22338259999999999</v>
      </c>
      <c r="DB339">
        <v>0.97306959999999998</v>
      </c>
      <c r="DC339">
        <v>18.284040000000001</v>
      </c>
      <c r="DD339" s="1">
        <v>5.4049739999999999E-2</v>
      </c>
      <c r="DE339">
        <v>4.2033209999999999</v>
      </c>
      <c r="DF339">
        <v>0.96931679999999998</v>
      </c>
      <c r="DG339">
        <v>18.781199999999998</v>
      </c>
      <c r="DH339">
        <v>0.54079060000000001</v>
      </c>
      <c r="DI339">
        <v>42.51182</v>
      </c>
      <c r="DJ339">
        <v>0.96469179999999999</v>
      </c>
      <c r="DK339">
        <v>19.134810000000002</v>
      </c>
      <c r="DL339">
        <v>3.1747000000000001</v>
      </c>
      <c r="DM339">
        <v>252.21899999999999</v>
      </c>
      <c r="DN339">
        <v>0.95970489999999997</v>
      </c>
      <c r="DO339">
        <v>19.278110000000002</v>
      </c>
      <c r="DP339">
        <v>11.728389999999999</v>
      </c>
      <c r="DQ339">
        <v>941.3297</v>
      </c>
      <c r="DR339">
        <v>0.95396380000000003</v>
      </c>
      <c r="DS339">
        <v>19.142720000000001</v>
      </c>
      <c r="DT339">
        <v>28.879049999999999</v>
      </c>
      <c r="DU339">
        <v>2341.422</v>
      </c>
      <c r="DV339">
        <v>0.9473104</v>
      </c>
      <c r="DW339">
        <v>18.682600000000001</v>
      </c>
      <c r="DX339">
        <v>49.815390000000001</v>
      </c>
      <c r="DY339">
        <v>4083.6080000000002</v>
      </c>
      <c r="DZ339">
        <v>0.93999129999999997</v>
      </c>
      <c r="EA339">
        <v>18.178319999999999</v>
      </c>
      <c r="EB339">
        <v>62.987819999999999</v>
      </c>
      <c r="EC339">
        <v>5220.7489999999998</v>
      </c>
      <c r="ED339">
        <v>0.93283099999999997</v>
      </c>
      <c r="EE339">
        <v>17.843540000000001</v>
      </c>
      <c r="EF339">
        <v>60.740079999999999</v>
      </c>
      <c r="EG339">
        <v>5087.527</v>
      </c>
      <c r="EH339">
        <v>0.92525329999999995</v>
      </c>
      <c r="EI339">
        <v>17.85528</v>
      </c>
      <c r="EJ339">
        <v>46.149290000000001</v>
      </c>
      <c r="EK339">
        <v>3906.018</v>
      </c>
      <c r="EL339">
        <v>0.91668240000000001</v>
      </c>
      <c r="EM339">
        <v>18.229289999999999</v>
      </c>
      <c r="EN339">
        <v>28.4969</v>
      </c>
      <c r="EO339">
        <v>2438.7860000000001</v>
      </c>
      <c r="EP339">
        <v>0.90756829999999999</v>
      </c>
      <c r="EQ339">
        <v>18.783989999999999</v>
      </c>
      <c r="ER339">
        <v>14.713509999999999</v>
      </c>
      <c r="ES339">
        <v>1273.2940000000001</v>
      </c>
      <c r="ET339">
        <v>0.89837710000000004</v>
      </c>
      <c r="EU339">
        <v>19.21743</v>
      </c>
      <c r="EV339">
        <v>6.5310579999999998</v>
      </c>
      <c r="EW339">
        <v>571.2482</v>
      </c>
      <c r="EX339">
        <v>0.88920719999999998</v>
      </c>
      <c r="EY339">
        <v>19.176939999999998</v>
      </c>
      <c r="EZ339">
        <v>2.5576780000000001</v>
      </c>
      <c r="FA339">
        <v>226.018</v>
      </c>
      <c r="FB339">
        <v>0.87958099999999995</v>
      </c>
      <c r="FC339">
        <v>18.75967</v>
      </c>
      <c r="FD339">
        <v>0.91935279999999997</v>
      </c>
      <c r="FE339">
        <v>81.999499999999998</v>
      </c>
      <c r="FF339">
        <v>0.87052759999999996</v>
      </c>
      <c r="FG339">
        <v>18.21537</v>
      </c>
      <c r="FH339" s="1">
        <v>0.32788469999999997</v>
      </c>
      <c r="FI339">
        <v>29.38119</v>
      </c>
      <c r="FJ339">
        <v>0.86155680000000001</v>
      </c>
      <c r="FK339">
        <v>17.766210000000001</v>
      </c>
      <c r="FL339" s="1">
        <v>0.1359253</v>
      </c>
      <c r="FM339">
        <v>12.14798</v>
      </c>
      <c r="FN339">
        <v>0.85284859999999996</v>
      </c>
      <c r="FO339">
        <v>18.015650000000001</v>
      </c>
      <c r="FP339" s="1">
        <v>7.9103309999999996E-2</v>
      </c>
      <c r="FQ339" s="1">
        <v>7.013153</v>
      </c>
      <c r="FR339">
        <v>0.84455250000000004</v>
      </c>
      <c r="FS339">
        <v>18.62894</v>
      </c>
      <c r="FT339" s="1">
        <v>6.3765730000000007E-2</v>
      </c>
      <c r="FU339" s="1">
        <v>5.6311770000000001</v>
      </c>
      <c r="FV339">
        <v>0.83617470000000005</v>
      </c>
      <c r="FW339">
        <v>19.206630000000001</v>
      </c>
      <c r="FX339" s="1">
        <v>5.9927429999999997E-2</v>
      </c>
      <c r="FY339" s="1">
        <v>5.3048970000000004</v>
      </c>
      <c r="FZ339">
        <v>0.82775149999999997</v>
      </c>
      <c r="GA339">
        <v>19.54879</v>
      </c>
      <c r="GB339" s="1">
        <v>5.8501240000000003E-2</v>
      </c>
      <c r="GC339" s="1">
        <v>5.2070559999999997</v>
      </c>
      <c r="GD339">
        <v>0.81937919999999997</v>
      </c>
      <c r="GE339">
        <v>19.60594</v>
      </c>
      <c r="GF339" s="1">
        <v>5.682218E-2</v>
      </c>
      <c r="GG339" s="1">
        <v>5.0915090000000003</v>
      </c>
      <c r="GH339">
        <v>0.81176749999999998</v>
      </c>
      <c r="GI339">
        <v>19.297809999999998</v>
      </c>
      <c r="GJ339" s="1">
        <v>5.4350259999999997E-2</v>
      </c>
      <c r="GK339" s="1">
        <v>4.9015190000000004</v>
      </c>
      <c r="GL339">
        <v>0.80482609999999999</v>
      </c>
      <c r="GM339">
        <v>18.797519999999999</v>
      </c>
      <c r="GN339" s="1">
        <v>5.1120260000000001E-2</v>
      </c>
      <c r="GO339" s="1">
        <v>4.6384949999999998</v>
      </c>
      <c r="GP339">
        <v>0.79860330000000002</v>
      </c>
      <c r="GQ339">
        <v>18.428750000000001</v>
      </c>
      <c r="GR339" s="1">
        <v>4.7434209999999997E-2</v>
      </c>
      <c r="GS339" s="1">
        <v>4.3275639999999997</v>
      </c>
      <c r="GT339">
        <v>0.79317499999999996</v>
      </c>
      <c r="GU339">
        <v>18.795100000000001</v>
      </c>
      <c r="GV339" s="1">
        <v>4.3510609999999998E-2</v>
      </c>
      <c r="GW339" s="1">
        <v>3.989919</v>
      </c>
      <c r="GX339">
        <v>0.78853859999999998</v>
      </c>
      <c r="GY339">
        <v>19.54682</v>
      </c>
      <c r="GZ339" s="1">
        <v>3.9514290000000001E-2</v>
      </c>
      <c r="HA339" s="1">
        <v>3.6392890000000002</v>
      </c>
      <c r="HB339">
        <v>0.78467290000000001</v>
      </c>
      <c r="HC339">
        <v>20.36505</v>
      </c>
      <c r="HD339" s="1">
        <v>3.5508739999999997E-2</v>
      </c>
      <c r="HE339" s="1">
        <v>3.282848</v>
      </c>
      <c r="HF339">
        <v>0.78147270000000002</v>
      </c>
      <c r="HG339">
        <v>21.173359999999999</v>
      </c>
      <c r="HH339" s="1">
        <v>3.1560440000000002E-2</v>
      </c>
      <c r="HI339" s="1">
        <v>2.9274490000000002</v>
      </c>
      <c r="HJ339">
        <v>0.77891220000000005</v>
      </c>
      <c r="HK339">
        <v>21.712630000000001</v>
      </c>
      <c r="HL339" s="1">
        <v>2.7772120000000001E-2</v>
      </c>
      <c r="HM339" s="1">
        <v>2.5830860000000002</v>
      </c>
      <c r="HN339">
        <v>0.77695320000000001</v>
      </c>
      <c r="HO339">
        <v>21.561150000000001</v>
      </c>
      <c r="HP339" s="1">
        <v>2.426567E-2</v>
      </c>
      <c r="HQ339" s="1">
        <v>2.2616230000000002</v>
      </c>
      <c r="HR339">
        <v>0.77549480000000004</v>
      </c>
      <c r="HS339">
        <v>21.005649999999999</v>
      </c>
      <c r="HT339" s="1">
        <v>2.1134549999999998E-2</v>
      </c>
      <c r="HU339" s="1">
        <v>1.972734</v>
      </c>
      <c r="HV339">
        <v>0.77447929999999998</v>
      </c>
      <c r="HW339">
        <v>20.441649999999999</v>
      </c>
      <c r="HX339" s="1">
        <v>1.8423579999999998E-2</v>
      </c>
      <c r="HY339" s="1">
        <v>1.7213039999999999</v>
      </c>
      <c r="HZ339">
        <v>0.77385190000000004</v>
      </c>
      <c r="IA339">
        <v>20.450279999999999</v>
      </c>
      <c r="IB339" s="1">
        <v>1.6106570000000001E-2</v>
      </c>
      <c r="IC339" s="1">
        <v>1.5056719999999999</v>
      </c>
      <c r="ID339">
        <v>0.77348910000000004</v>
      </c>
      <c r="IE339">
        <v>21.020849999999999</v>
      </c>
      <c r="IF339" s="1">
        <v>1.410229E-2</v>
      </c>
      <c r="IG339" s="1">
        <v>1.3187869999999999</v>
      </c>
      <c r="IH339">
        <v>0.77335290000000001</v>
      </c>
      <c r="II339">
        <v>21.840959999999999</v>
      </c>
      <c r="IJ339" s="1">
        <v>1.2291389999999999E-2</v>
      </c>
      <c r="IK339" s="1">
        <v>1.149945</v>
      </c>
      <c r="IL339">
        <v>0.77334639999999999</v>
      </c>
      <c r="IM339">
        <v>22.66826</v>
      </c>
      <c r="IN339" s="1">
        <v>1.0570029999999999E-2</v>
      </c>
      <c r="IO339" s="1">
        <v>0.98943270000000005</v>
      </c>
      <c r="IP339">
        <v>0.7734742</v>
      </c>
      <c r="IQ339">
        <v>23.095780000000001</v>
      </c>
      <c r="IR339" s="1">
        <v>8.8927079999999992E-3</v>
      </c>
      <c r="IS339" s="1">
        <v>0.83297790000000005</v>
      </c>
      <c r="IT339">
        <v>0.77365419999999996</v>
      </c>
      <c r="IU339">
        <v>22.894369999999999</v>
      </c>
      <c r="IV339" s="1">
        <v>7.2932759999999996E-3</v>
      </c>
      <c r="IW339" s="1">
        <v>0.6836525</v>
      </c>
      <c r="IX339">
        <v>0.77390510000000001</v>
      </c>
      <c r="IY339">
        <v>22.348230000000001</v>
      </c>
      <c r="IZ339" s="1">
        <v>5.8592369999999998E-3</v>
      </c>
      <c r="JA339" s="1">
        <v>0.54943229999999998</v>
      </c>
      <c r="JB339">
        <v>0.77415630000000002</v>
      </c>
      <c r="JC339">
        <v>21.787320000000001</v>
      </c>
      <c r="JD339" s="1">
        <v>4.6702260000000004E-3</v>
      </c>
      <c r="JE339" s="1">
        <v>0.43786079999999999</v>
      </c>
      <c r="JF339">
        <v>0.77441649999999995</v>
      </c>
      <c r="JG339">
        <v>21.59834</v>
      </c>
      <c r="JH339" s="1">
        <v>3.7579169999999999E-3</v>
      </c>
      <c r="JI339" s="1">
        <v>0.35207500000000003</v>
      </c>
      <c r="JJ339">
        <v>0.77465459999999997</v>
      </c>
      <c r="JK339">
        <v>21.63926</v>
      </c>
      <c r="JL339" s="1">
        <v>3.1014010000000002E-3</v>
      </c>
      <c r="JM339" s="1">
        <v>0.29020590000000002</v>
      </c>
      <c r="JN339">
        <v>0.77485320000000002</v>
      </c>
      <c r="JO339">
        <v>21.90775</v>
      </c>
      <c r="JP339" s="1">
        <v>2.6445000000000001E-3</v>
      </c>
      <c r="JQ339" s="1">
        <v>0.2471457</v>
      </c>
      <c r="JR339">
        <v>0.77500650000000004</v>
      </c>
      <c r="JS339">
        <v>22.062239999999999</v>
      </c>
      <c r="JT339" s="1">
        <v>2.3259729999999998E-3</v>
      </c>
      <c r="JU339" s="1">
        <v>0.21712049999999999</v>
      </c>
      <c r="JV339">
        <v>0.77513529999999997</v>
      </c>
      <c r="JW339">
        <v>21.964369999999999</v>
      </c>
      <c r="JX339" s="1">
        <v>2.093901E-3</v>
      </c>
      <c r="JY339" s="1">
        <v>0.19531560000000001</v>
      </c>
      <c r="JZ339">
        <v>0.77521200000000001</v>
      </c>
      <c r="KA339">
        <v>21.6526</v>
      </c>
      <c r="KB339" s="1">
        <v>1.915391E-3</v>
      </c>
      <c r="KC339" s="1">
        <v>0.17856569999999999</v>
      </c>
      <c r="KD339">
        <v>0.77527480000000004</v>
      </c>
      <c r="KE339">
        <v>21.218640000000001</v>
      </c>
      <c r="KF339" s="1">
        <v>1.7713010000000001E-3</v>
      </c>
      <c r="KG339" s="1">
        <v>0.16507559999999999</v>
      </c>
      <c r="KH339">
        <v>0.77533039999999998</v>
      </c>
      <c r="KI339">
        <v>20.746400000000001</v>
      </c>
      <c r="KJ339" s="1">
        <v>1.6523810000000001E-3</v>
      </c>
      <c r="KK339" s="1">
        <v>0.15394910000000001</v>
      </c>
      <c r="KL339">
        <v>0.77536090000000002</v>
      </c>
      <c r="KM339">
        <v>20.70654</v>
      </c>
      <c r="KN339" s="1">
        <v>1.5534749999999999E-3</v>
      </c>
      <c r="KO339" s="1">
        <v>0.14469080000000001</v>
      </c>
      <c r="KP339">
        <v>0.77540819999999999</v>
      </c>
      <c r="KQ339">
        <v>20.865729999999999</v>
      </c>
      <c r="KR339" s="1">
        <v>1.4713700000000001E-3</v>
      </c>
      <c r="KS339" s="1">
        <v>0.1370015</v>
      </c>
      <c r="KT339">
        <v>0.77546570000000004</v>
      </c>
      <c r="KU339">
        <v>21.106780000000001</v>
      </c>
      <c r="KV339" s="1">
        <v>1.4036140000000001E-3</v>
      </c>
      <c r="KW339" s="1">
        <v>0.13065979999999999</v>
      </c>
      <c r="KX339">
        <v>0.77554520000000005</v>
      </c>
      <c r="KY339">
        <v>21.454029999999999</v>
      </c>
      <c r="KZ339" s="1">
        <v>1.3483869999999999E-3</v>
      </c>
      <c r="LA339" s="1">
        <v>0.1254777</v>
      </c>
      <c r="LB339">
        <v>0.77563890000000002</v>
      </c>
      <c r="LC339">
        <v>21.666799999999999</v>
      </c>
      <c r="LD339" s="1">
        <v>1.3031710000000001E-3</v>
      </c>
      <c r="LE339" s="1">
        <v>0.1212336</v>
      </c>
      <c r="LF339">
        <v>0.77573579999999998</v>
      </c>
      <c r="LG339">
        <v>21.402229999999999</v>
      </c>
      <c r="LH339" s="1">
        <v>1.264537E-3</v>
      </c>
      <c r="LI339" s="1">
        <v>0.1175987</v>
      </c>
      <c r="LJ339">
        <v>0.77581409999999995</v>
      </c>
      <c r="LK339">
        <v>20.84338</v>
      </c>
      <c r="LL339" s="1">
        <v>1.228434E-3</v>
      </c>
      <c r="LM339" s="1">
        <v>0.1142335</v>
      </c>
      <c r="LN339">
        <v>0.77591290000000002</v>
      </c>
      <c r="LO339">
        <v>20.397410000000001</v>
      </c>
      <c r="LP339" s="1">
        <v>1.1920629999999999E-3</v>
      </c>
      <c r="LQ339" s="1">
        <v>0.1108473</v>
      </c>
      <c r="LR339">
        <v>0.77599810000000002</v>
      </c>
      <c r="LS339">
        <v>20.65</v>
      </c>
      <c r="LT339" s="1">
        <v>1.1538869999999999E-3</v>
      </c>
      <c r="LU339" s="1">
        <v>0.1072898</v>
      </c>
      <c r="LV339">
        <v>0.77609660000000003</v>
      </c>
      <c r="LW339">
        <v>21.231950000000001</v>
      </c>
      <c r="LX339" s="1">
        <v>1.1136780000000001E-3</v>
      </c>
      <c r="LY339" s="1">
        <v>0.1035445</v>
      </c>
      <c r="LZ339">
        <v>0.77616180000000001</v>
      </c>
      <c r="MA339">
        <v>21.911580000000001</v>
      </c>
      <c r="MB339" s="1">
        <v>1.072277E-3</v>
      </c>
      <c r="MC339" s="1">
        <v>9.9686170000000004E-2</v>
      </c>
      <c r="MD339">
        <v>0.77625909999999998</v>
      </c>
      <c r="ME339">
        <v>22.7287</v>
      </c>
      <c r="MF339" s="1">
        <v>1.030668E-3</v>
      </c>
      <c r="MG339" s="1">
        <v>9.5808710000000005E-2</v>
      </c>
      <c r="MH339">
        <v>0.77634009999999998</v>
      </c>
      <c r="MI339">
        <v>23.221029999999999</v>
      </c>
      <c r="MJ339" s="1">
        <v>9.8973539999999997E-4</v>
      </c>
      <c r="MK339" s="1">
        <v>9.199446E-2</v>
      </c>
      <c r="ML339">
        <v>0.77639899999999995</v>
      </c>
      <c r="MM339">
        <v>22.893630000000002</v>
      </c>
      <c r="MN339" s="1">
        <v>9.5016410000000001E-4</v>
      </c>
      <c r="MO339" s="1">
        <v>8.8298450000000001E-2</v>
      </c>
      <c r="MP339">
        <v>0.77647149999999998</v>
      </c>
      <c r="MQ339">
        <v>22.216889999999999</v>
      </c>
      <c r="MR339" s="1">
        <v>9.1205959999999999E-4</v>
      </c>
      <c r="MS339" s="1">
        <v>8.4752549999999996E-2</v>
      </c>
      <c r="MT339">
        <v>0.77653399999999995</v>
      </c>
      <c r="MU339">
        <v>21.626180000000002</v>
      </c>
      <c r="MV339" s="1">
        <v>8.7568110000000004E-4</v>
      </c>
      <c r="MW339" s="1">
        <v>8.1361719999999998E-2</v>
      </c>
      <c r="MX339">
        <v>0.77657410000000004</v>
      </c>
      <c r="MY339">
        <v>21.668330000000001</v>
      </c>
      <c r="MZ339" s="1">
        <v>8.4099589999999996E-4</v>
      </c>
      <c r="NA339" s="1">
        <v>7.8128680000000006E-2</v>
      </c>
      <c r="NB339">
        <v>0.7765995</v>
      </c>
      <c r="NC339">
        <v>22.136510000000001</v>
      </c>
      <c r="ND339" s="1">
        <v>8.0785959999999995E-4</v>
      </c>
      <c r="NE339" s="1">
        <v>7.504798E-2</v>
      </c>
      <c r="NF339">
        <v>0.77660750000000001</v>
      </c>
      <c r="NG339">
        <v>22.773319999999998</v>
      </c>
      <c r="NH339" s="1">
        <v>7.7622420000000001E-4</v>
      </c>
      <c r="NI339" s="1">
        <v>7.2105059999999999E-2</v>
      </c>
      <c r="NJ339">
        <v>0.77657229999999999</v>
      </c>
      <c r="NK339">
        <v>23.438269999999999</v>
      </c>
      <c r="NL339" s="1">
        <v>7.4596099999999995E-4</v>
      </c>
      <c r="NM339" s="1">
        <v>6.9287399999999999E-2</v>
      </c>
      <c r="NN339">
        <v>0.77651400000000004</v>
      </c>
      <c r="NO339">
        <v>23.71508</v>
      </c>
      <c r="NP339" s="1">
        <v>7.1704929999999998E-4</v>
      </c>
      <c r="NQ339" s="1">
        <v>6.659756E-2</v>
      </c>
      <c r="NR339">
        <v>0.77639729999999996</v>
      </c>
      <c r="NS339">
        <v>23.393339999999998</v>
      </c>
      <c r="NT339" s="1">
        <v>6.8941710000000004E-4</v>
      </c>
      <c r="NU339" s="1">
        <v>6.4030610000000002E-2</v>
      </c>
      <c r="NV339">
        <v>0.77625739999999999</v>
      </c>
      <c r="NW339">
        <v>22.795079999999999</v>
      </c>
      <c r="NX339" s="1">
        <v>6.6307659999999995E-4</v>
      </c>
      <c r="NY339" s="1">
        <v>6.1587089999999997E-2</v>
      </c>
      <c r="NZ339">
        <v>0.77607090000000001</v>
      </c>
      <c r="OA339">
        <v>22.255610000000001</v>
      </c>
      <c r="OB339" s="1">
        <v>6.3796040000000005E-4</v>
      </c>
      <c r="OC339" s="1">
        <v>5.9259539999999999E-2</v>
      </c>
      <c r="OD339">
        <v>0.77582119999999999</v>
      </c>
      <c r="OE339">
        <v>21.851469999999999</v>
      </c>
      <c r="OF339" s="1">
        <v>6.1400080000000002E-4</v>
      </c>
      <c r="OG339" s="1">
        <v>5.70407E-2</v>
      </c>
      <c r="OH339">
        <v>0.77552080000000001</v>
      </c>
      <c r="OI339">
        <v>21.891079999999999</v>
      </c>
      <c r="OJ339" s="1">
        <v>5.9107229999999999E-4</v>
      </c>
      <c r="OK339" s="1">
        <v>5.492557E-2</v>
      </c>
    </row>
    <row r="340" spans="1:401" x14ac:dyDescent="0.35">
      <c r="A340">
        <v>346</v>
      </c>
      <c r="B340" t="s">
        <v>4</v>
      </c>
      <c r="C340" t="s">
        <v>181</v>
      </c>
      <c r="D340" t="s">
        <v>346</v>
      </c>
      <c r="E340">
        <v>195.88579999999999</v>
      </c>
      <c r="F340">
        <v>1.0223439999999999</v>
      </c>
      <c r="G340">
        <v>18.739629999999998</v>
      </c>
      <c r="H340">
        <v>0</v>
      </c>
      <c r="I340">
        <v>0</v>
      </c>
      <c r="J340">
        <v>1.0169820000000001</v>
      </c>
      <c r="K340">
        <v>18.458130000000001</v>
      </c>
      <c r="L340">
        <v>0</v>
      </c>
      <c r="M340">
        <v>0</v>
      </c>
      <c r="N340">
        <v>1.012051</v>
      </c>
      <c r="O340">
        <v>18.5594</v>
      </c>
      <c r="P340">
        <v>0</v>
      </c>
      <c r="Q340">
        <v>0</v>
      </c>
      <c r="R340">
        <v>1.0074810000000001</v>
      </c>
      <c r="S340">
        <v>18.584569999999999</v>
      </c>
      <c r="T340">
        <v>0</v>
      </c>
      <c r="U340">
        <v>0</v>
      </c>
      <c r="V340">
        <v>1.0031969999999999</v>
      </c>
      <c r="W340">
        <v>18.68505</v>
      </c>
      <c r="X340">
        <v>0</v>
      </c>
      <c r="Y340">
        <v>0</v>
      </c>
      <c r="Z340">
        <v>0.99899020000000005</v>
      </c>
      <c r="AA340">
        <v>18.631170000000001</v>
      </c>
      <c r="AB340">
        <v>0</v>
      </c>
      <c r="AC340">
        <v>0</v>
      </c>
      <c r="AD340">
        <v>0.99487300000000001</v>
      </c>
      <c r="AE340">
        <v>18.525310000000001</v>
      </c>
      <c r="AF340">
        <v>0</v>
      </c>
      <c r="AG340">
        <v>0</v>
      </c>
      <c r="AH340">
        <v>0.99079450000000002</v>
      </c>
      <c r="AI340">
        <v>18.44078</v>
      </c>
      <c r="AJ340">
        <v>0</v>
      </c>
      <c r="AK340">
        <v>0</v>
      </c>
      <c r="AL340">
        <v>0.98665449999999999</v>
      </c>
      <c r="AM340">
        <v>18.364509999999999</v>
      </c>
      <c r="AN340">
        <v>0</v>
      </c>
      <c r="AO340">
        <v>0</v>
      </c>
      <c r="AP340">
        <v>0.98304340000000001</v>
      </c>
      <c r="AQ340">
        <v>18.221489999999999</v>
      </c>
      <c r="AR340">
        <v>0</v>
      </c>
      <c r="AS340">
        <v>0</v>
      </c>
      <c r="AT340">
        <v>0.98019369999999995</v>
      </c>
      <c r="AU340">
        <v>18.359559999999998</v>
      </c>
      <c r="AV340">
        <v>0</v>
      </c>
      <c r="AW340">
        <v>0</v>
      </c>
      <c r="AX340">
        <v>0.97796879999999997</v>
      </c>
      <c r="AY340">
        <v>18.276479999999999</v>
      </c>
      <c r="AZ340">
        <v>0</v>
      </c>
      <c r="BA340">
        <v>0</v>
      </c>
      <c r="BB340">
        <v>0.97623099999999996</v>
      </c>
      <c r="BC340">
        <v>18.065729999999999</v>
      </c>
      <c r="BD340">
        <v>0</v>
      </c>
      <c r="BE340">
        <v>0</v>
      </c>
      <c r="BF340">
        <v>0.97464200000000001</v>
      </c>
      <c r="BG340">
        <v>17.991499999999998</v>
      </c>
      <c r="BH340">
        <v>0</v>
      </c>
      <c r="BI340">
        <v>0</v>
      </c>
      <c r="BJ340">
        <v>0.97327220000000003</v>
      </c>
      <c r="BK340">
        <v>17.822310000000002</v>
      </c>
      <c r="BL340">
        <v>0</v>
      </c>
      <c r="BM340">
        <v>0</v>
      </c>
      <c r="BN340">
        <v>0.97201749999999998</v>
      </c>
      <c r="BO340">
        <v>17.577069999999999</v>
      </c>
      <c r="BP340">
        <v>0</v>
      </c>
      <c r="BQ340">
        <v>0</v>
      </c>
      <c r="BR340">
        <v>0.97104009999999996</v>
      </c>
      <c r="BS340">
        <v>17.426680000000001</v>
      </c>
      <c r="BT340">
        <v>0</v>
      </c>
      <c r="BU340">
        <v>0</v>
      </c>
      <c r="BV340">
        <v>0.96987460000000003</v>
      </c>
      <c r="BW340">
        <v>17.54646</v>
      </c>
      <c r="BX340" s="1">
        <v>1.134161E-32</v>
      </c>
      <c r="BY340" s="1">
        <v>6.757123E-31</v>
      </c>
      <c r="BZ340">
        <v>0.96864660000000002</v>
      </c>
      <c r="CA340">
        <v>17.897670000000002</v>
      </c>
      <c r="CB340" s="1">
        <v>2.5538230000000001E-24</v>
      </c>
      <c r="CC340" s="1">
        <v>1.6217049999999999E-22</v>
      </c>
      <c r="CD340">
        <v>0.96732600000000002</v>
      </c>
      <c r="CE340">
        <v>18.392579999999999</v>
      </c>
      <c r="CF340" s="1">
        <v>1.7484519999999999E-17</v>
      </c>
      <c r="CG340" s="1">
        <v>1.091736E-15</v>
      </c>
      <c r="CH340">
        <v>0.96612229999999999</v>
      </c>
      <c r="CI340">
        <v>18.776859999999999</v>
      </c>
      <c r="CJ340" s="1">
        <v>1.274271E-12</v>
      </c>
      <c r="CK340" s="1">
        <v>8.0819189999999996E-11</v>
      </c>
      <c r="CL340">
        <v>0.96481410000000001</v>
      </c>
      <c r="CM340">
        <v>18.78715</v>
      </c>
      <c r="CN340" s="1">
        <v>2.1249950000000001E-9</v>
      </c>
      <c r="CO340" s="1">
        <v>1.3588139999999999E-7</v>
      </c>
      <c r="CP340">
        <v>0.96343760000000001</v>
      </c>
      <c r="CQ340">
        <v>18.52534</v>
      </c>
      <c r="CR340" s="1">
        <v>6.7030700000000005E-7</v>
      </c>
      <c r="CS340" s="1">
        <v>4.3118409999999998E-5</v>
      </c>
      <c r="CT340">
        <v>0.96182319999999999</v>
      </c>
      <c r="CU340">
        <v>18.270409999999998</v>
      </c>
      <c r="CV340" s="1">
        <v>6.5351629999999995E-5</v>
      </c>
      <c r="CW340" s="1">
        <v>4.2338139999999998E-3</v>
      </c>
      <c r="CX340">
        <v>0.96007819999999999</v>
      </c>
      <c r="CY340">
        <v>18.105699999999999</v>
      </c>
      <c r="CZ340" s="1">
        <v>2.589601E-3</v>
      </c>
      <c r="DA340">
        <v>0.1686453</v>
      </c>
      <c r="DB340">
        <v>0.95822439999999998</v>
      </c>
      <c r="DC340">
        <v>18.28726</v>
      </c>
      <c r="DD340">
        <v>4.9089309999999997E-2</v>
      </c>
      <c r="DE340">
        <v>3.2139380000000002</v>
      </c>
      <c r="DF340">
        <v>0.95612070000000005</v>
      </c>
      <c r="DG340">
        <v>18.781829999999999</v>
      </c>
      <c r="DH340">
        <v>0.49963740000000001</v>
      </c>
      <c r="DI340">
        <v>32.893039999999999</v>
      </c>
      <c r="DJ340">
        <v>0.95320539999999998</v>
      </c>
      <c r="DK340">
        <v>19.140260000000001</v>
      </c>
      <c r="DL340">
        <v>2.980219</v>
      </c>
      <c r="DM340">
        <v>197.33940000000001</v>
      </c>
      <c r="DN340">
        <v>0.95008049999999999</v>
      </c>
      <c r="DO340">
        <v>19.28848</v>
      </c>
      <c r="DP340">
        <v>11.177759999999999</v>
      </c>
      <c r="DQ340">
        <v>744.33450000000005</v>
      </c>
      <c r="DR340">
        <v>0.94635499999999995</v>
      </c>
      <c r="DS340">
        <v>19.152149999999999</v>
      </c>
      <c r="DT340">
        <v>27.921610000000001</v>
      </c>
      <c r="DU340">
        <v>1870.021</v>
      </c>
      <c r="DV340">
        <v>0.94178209999999996</v>
      </c>
      <c r="DW340">
        <v>18.695989999999998</v>
      </c>
      <c r="DX340">
        <v>48.828879999999998</v>
      </c>
      <c r="DY340">
        <v>3292.5050000000001</v>
      </c>
      <c r="DZ340">
        <v>0.93680439999999998</v>
      </c>
      <c r="EA340">
        <v>18.18994</v>
      </c>
      <c r="EB340">
        <v>62.554949999999998</v>
      </c>
      <c r="EC340">
        <v>4247.0450000000001</v>
      </c>
      <c r="ED340">
        <v>0.93216659999999996</v>
      </c>
      <c r="EE340">
        <v>17.85069</v>
      </c>
      <c r="EF340">
        <v>61.09093</v>
      </c>
      <c r="EG340">
        <v>4173.9070000000002</v>
      </c>
      <c r="EH340">
        <v>0.92744530000000003</v>
      </c>
      <c r="EI340">
        <v>17.85849</v>
      </c>
      <c r="EJ340">
        <v>46.984050000000003</v>
      </c>
      <c r="EK340">
        <v>3229.9810000000002</v>
      </c>
      <c r="EL340">
        <v>0.922045</v>
      </c>
      <c r="EM340">
        <v>18.228960000000001</v>
      </c>
      <c r="EN340">
        <v>29.35191</v>
      </c>
      <c r="EO340">
        <v>2031.328</v>
      </c>
      <c r="EP340">
        <v>0.91616819999999999</v>
      </c>
      <c r="EQ340">
        <v>18.779050000000002</v>
      </c>
      <c r="ER340">
        <v>15.32023</v>
      </c>
      <c r="ES340">
        <v>1067.471</v>
      </c>
      <c r="ET340">
        <v>0.91025860000000003</v>
      </c>
      <c r="EU340">
        <v>19.211549999999999</v>
      </c>
      <c r="EV340">
        <v>6.8683129999999997</v>
      </c>
      <c r="EW340">
        <v>481.71440000000001</v>
      </c>
      <c r="EX340">
        <v>0.90434550000000002</v>
      </c>
      <c r="EY340">
        <v>19.18017</v>
      </c>
      <c r="EZ340">
        <v>2.7136909999999999</v>
      </c>
      <c r="FA340">
        <v>191.53450000000001</v>
      </c>
      <c r="FB340">
        <v>0.89806090000000005</v>
      </c>
      <c r="FC340">
        <v>18.770980000000002</v>
      </c>
      <c r="FD340">
        <v>0.98133179999999998</v>
      </c>
      <c r="FE340">
        <v>69.665199999999999</v>
      </c>
      <c r="FF340">
        <v>0.89232929999999999</v>
      </c>
      <c r="FG340">
        <v>18.227789999999999</v>
      </c>
      <c r="FH340" s="1">
        <v>0.34970370000000001</v>
      </c>
      <c r="FI340">
        <v>24.88457</v>
      </c>
      <c r="FJ340">
        <v>0.88661369999999995</v>
      </c>
      <c r="FK340">
        <v>17.7803</v>
      </c>
      <c r="FL340" s="1">
        <v>0.1428566</v>
      </c>
      <c r="FM340">
        <v>10.139469999999999</v>
      </c>
      <c r="FN340">
        <v>0.8813358</v>
      </c>
      <c r="FO340">
        <v>18.018139999999999</v>
      </c>
      <c r="FP340" s="1">
        <v>8.1099260000000006E-2</v>
      </c>
      <c r="FQ340" s="1">
        <v>5.7173660000000002</v>
      </c>
      <c r="FR340">
        <v>0.87624559999999996</v>
      </c>
      <c r="FS340">
        <v>18.617419999999999</v>
      </c>
      <c r="FT340" s="1">
        <v>6.4269480000000004E-2</v>
      </c>
      <c r="FU340" s="1">
        <v>4.5118260000000001</v>
      </c>
      <c r="FV340">
        <v>0.87107089999999998</v>
      </c>
      <c r="FW340">
        <v>19.195959999999999</v>
      </c>
      <c r="FX340" s="1">
        <v>6.0030970000000003E-2</v>
      </c>
      <c r="FY340" s="1">
        <v>4.2155129999999996</v>
      </c>
      <c r="FZ340">
        <v>0.86585579999999995</v>
      </c>
      <c r="GA340">
        <v>19.541160000000001</v>
      </c>
      <c r="GB340" s="1">
        <v>5.8540300000000003E-2</v>
      </c>
      <c r="GC340" s="1">
        <v>4.1216330000000001</v>
      </c>
      <c r="GD340">
        <v>0.86054929999999996</v>
      </c>
      <c r="GE340">
        <v>19.60239</v>
      </c>
      <c r="GF340" s="1">
        <v>5.6893199999999998E-2</v>
      </c>
      <c r="GG340" s="1">
        <v>4.0203949999999997</v>
      </c>
      <c r="GH340">
        <v>0.8557785</v>
      </c>
      <c r="GI340">
        <v>19.30564</v>
      </c>
      <c r="GJ340" s="1">
        <v>5.4472800000000002E-2</v>
      </c>
      <c r="GK340" s="1">
        <v>3.8630399999999998</v>
      </c>
      <c r="GL340">
        <v>0.85141770000000006</v>
      </c>
      <c r="GM340">
        <v>18.810469999999999</v>
      </c>
      <c r="GN340" s="1">
        <v>5.1286400000000003E-2</v>
      </c>
      <c r="GO340" s="1">
        <v>3.6496059999999999</v>
      </c>
      <c r="GP340">
        <v>0.8475125</v>
      </c>
      <c r="GQ340">
        <v>18.442779999999999</v>
      </c>
      <c r="GR340" s="1">
        <v>4.7627879999999997E-2</v>
      </c>
      <c r="GS340" s="1">
        <v>3.3995570000000002</v>
      </c>
      <c r="GT340">
        <v>0.8441109</v>
      </c>
      <c r="GU340">
        <v>18.798069999999999</v>
      </c>
      <c r="GV340" s="1">
        <v>4.3719710000000002E-2</v>
      </c>
      <c r="GW340" s="1">
        <v>3.1298180000000002</v>
      </c>
      <c r="GX340">
        <v>0.84125830000000001</v>
      </c>
      <c r="GY340">
        <v>19.536010000000001</v>
      </c>
      <c r="GZ340" s="1">
        <v>3.9731799999999998E-2</v>
      </c>
      <c r="HA340" s="1">
        <v>2.8512759999999999</v>
      </c>
      <c r="HB340">
        <v>0.83892129999999998</v>
      </c>
      <c r="HC340">
        <v>20.352029999999999</v>
      </c>
      <c r="HD340" s="1">
        <v>3.573026E-2</v>
      </c>
      <c r="HE340" s="1">
        <v>2.569547</v>
      </c>
      <c r="HF340">
        <v>0.83700569999999996</v>
      </c>
      <c r="HG340">
        <v>21.15802</v>
      </c>
      <c r="HH340" s="1">
        <v>3.1781120000000003E-2</v>
      </c>
      <c r="HI340" s="1">
        <v>2.2897829999999999</v>
      </c>
      <c r="HJ340">
        <v>0.83548370000000005</v>
      </c>
      <c r="HK340">
        <v>21.69603</v>
      </c>
      <c r="HL340" s="1">
        <v>2.7984510000000001E-2</v>
      </c>
      <c r="HM340" s="1">
        <v>2.01938</v>
      </c>
      <c r="HN340">
        <v>0.83435530000000002</v>
      </c>
      <c r="HO340">
        <v>21.563580000000002</v>
      </c>
      <c r="HP340" s="1">
        <v>2.4462069999999999E-2</v>
      </c>
      <c r="HQ340" s="1">
        <v>1.7672049999999999</v>
      </c>
      <c r="HR340">
        <v>0.83354649999999997</v>
      </c>
      <c r="HS340">
        <v>21.020959999999999</v>
      </c>
      <c r="HT340" s="1">
        <v>2.1309359999999999E-2</v>
      </c>
      <c r="HU340" s="1">
        <v>1.540675</v>
      </c>
      <c r="HV340">
        <v>0.83302500000000002</v>
      </c>
      <c r="HW340">
        <v>20.460380000000001</v>
      </c>
      <c r="HX340" s="1">
        <v>1.8574899999999998E-2</v>
      </c>
      <c r="HY340" s="1">
        <v>1.343588</v>
      </c>
      <c r="HZ340">
        <v>0.83282290000000003</v>
      </c>
      <c r="IA340">
        <v>20.466729999999998</v>
      </c>
      <c r="IB340" s="1">
        <v>1.623658E-2</v>
      </c>
      <c r="IC340" s="1">
        <v>1.1746700000000001</v>
      </c>
      <c r="ID340">
        <v>0.83273319999999995</v>
      </c>
      <c r="IE340">
        <v>21.024460000000001</v>
      </c>
      <c r="IF340" s="1">
        <v>1.421624E-2</v>
      </c>
      <c r="IG340" s="1">
        <v>1.028573</v>
      </c>
      <c r="IH340">
        <v>0.83277829999999997</v>
      </c>
      <c r="II340">
        <v>21.830760000000001</v>
      </c>
      <c r="IJ340" s="1">
        <v>1.2396300000000001E-2</v>
      </c>
      <c r="IK340" s="1">
        <v>0.89703920000000004</v>
      </c>
      <c r="IL340">
        <v>0.83292129999999998</v>
      </c>
      <c r="IM340">
        <v>22.654789999999998</v>
      </c>
      <c r="IN340" s="1">
        <v>1.0671160000000001E-2</v>
      </c>
      <c r="IO340" s="1">
        <v>0.77235719999999997</v>
      </c>
      <c r="IP340">
        <v>0.8330843</v>
      </c>
      <c r="IQ340">
        <v>23.080839999999998</v>
      </c>
      <c r="IR340" s="1">
        <v>8.9912499999999992E-3</v>
      </c>
      <c r="IS340" s="1">
        <v>0.65099079999999998</v>
      </c>
      <c r="IT340">
        <v>0.83330490000000002</v>
      </c>
      <c r="IU340">
        <v>22.898859999999999</v>
      </c>
      <c r="IV340" s="1">
        <v>7.3858120000000003E-3</v>
      </c>
      <c r="IW340" s="1">
        <v>0.53499079999999999</v>
      </c>
      <c r="IX340">
        <v>0.83354720000000004</v>
      </c>
      <c r="IY340">
        <v>22.36617</v>
      </c>
      <c r="IZ340" s="1">
        <v>5.9403870000000001E-3</v>
      </c>
      <c r="JA340" s="1">
        <v>0.43037249999999999</v>
      </c>
      <c r="JB340">
        <v>0.83376649999999997</v>
      </c>
      <c r="JC340">
        <v>21.808810000000001</v>
      </c>
      <c r="JD340" s="1">
        <v>4.7358920000000002E-3</v>
      </c>
      <c r="JE340" s="1">
        <v>0.34307399999999999</v>
      </c>
      <c r="JF340">
        <v>0.83398510000000003</v>
      </c>
      <c r="JG340">
        <v>21.618690000000001</v>
      </c>
      <c r="JH340" s="1">
        <v>3.8072240000000001E-3</v>
      </c>
      <c r="JI340" s="1">
        <v>0.27567350000000002</v>
      </c>
      <c r="JJ340">
        <v>0.83417830000000004</v>
      </c>
      <c r="JK340">
        <v>21.64329</v>
      </c>
      <c r="JL340" s="1">
        <v>3.1364050000000001E-3</v>
      </c>
      <c r="JM340" s="1">
        <v>0.2269081</v>
      </c>
      <c r="JN340">
        <v>0.83434839999999999</v>
      </c>
      <c r="JO340">
        <v>21.90494</v>
      </c>
      <c r="JP340" s="1">
        <v>2.6687730000000002E-3</v>
      </c>
      <c r="JQ340" s="1">
        <v>0.19292039999999999</v>
      </c>
      <c r="JR340">
        <v>0.83444439999999998</v>
      </c>
      <c r="JS340">
        <v>22.05491</v>
      </c>
      <c r="JT340" s="1">
        <v>2.343066E-3</v>
      </c>
      <c r="JU340" s="1">
        <v>0.169237</v>
      </c>
      <c r="JV340">
        <v>0.83452499999999996</v>
      </c>
      <c r="JW340">
        <v>21.963139999999999</v>
      </c>
      <c r="JX340" s="1">
        <v>2.1065400000000001E-3</v>
      </c>
      <c r="JY340" s="1">
        <v>0.15208550000000001</v>
      </c>
      <c r="JZ340">
        <v>0.83454539999999999</v>
      </c>
      <c r="KA340">
        <v>21.660679999999999</v>
      </c>
      <c r="KB340" s="1">
        <v>1.9252799999999999E-3</v>
      </c>
      <c r="KC340" s="1">
        <v>0.13894699999999999</v>
      </c>
      <c r="KD340">
        <v>0.83455970000000002</v>
      </c>
      <c r="KE340">
        <v>21.230899999999998</v>
      </c>
      <c r="KF340" s="1">
        <v>1.779344E-3</v>
      </c>
      <c r="KG340" s="1">
        <v>0.1283919</v>
      </c>
      <c r="KH340">
        <v>0.83457729999999997</v>
      </c>
      <c r="KI340">
        <v>20.762789999999999</v>
      </c>
      <c r="KJ340" s="1">
        <v>1.659043E-3</v>
      </c>
      <c r="KK340" s="1">
        <v>0.1196923</v>
      </c>
      <c r="KL340">
        <v>0.83457809999999999</v>
      </c>
      <c r="KM340">
        <v>20.720980000000001</v>
      </c>
      <c r="KN340" s="1">
        <v>1.559019E-3</v>
      </c>
      <c r="KO340" s="1">
        <v>0.1124566</v>
      </c>
      <c r="KP340">
        <v>0.83460369999999995</v>
      </c>
      <c r="KQ340">
        <v>20.863230000000001</v>
      </c>
      <c r="KR340" s="1">
        <v>1.4759720000000001E-3</v>
      </c>
      <c r="KS340" s="1">
        <v>0.10644430000000001</v>
      </c>
      <c r="KT340">
        <v>0.83465730000000005</v>
      </c>
      <c r="KU340">
        <v>21.108180000000001</v>
      </c>
      <c r="KV340" s="1">
        <v>1.4073899999999999E-3</v>
      </c>
      <c r="KW340" s="1">
        <v>0.1014798</v>
      </c>
      <c r="KX340">
        <v>0.83476300000000003</v>
      </c>
      <c r="KY340">
        <v>21.44726</v>
      </c>
      <c r="KZ340" s="1">
        <v>1.3514639999999999E-3</v>
      </c>
      <c r="LA340" s="1">
        <v>9.7420909999999999E-2</v>
      </c>
      <c r="LB340">
        <v>0.83488929999999995</v>
      </c>
      <c r="LC340">
        <v>21.657209999999999</v>
      </c>
      <c r="LD340" s="1">
        <v>1.3057089999999999E-3</v>
      </c>
      <c r="LE340" s="1">
        <v>9.4095209999999999E-2</v>
      </c>
      <c r="LF340">
        <v>0.83505370000000001</v>
      </c>
      <c r="LG340">
        <v>21.408539999999999</v>
      </c>
      <c r="LH340" s="1">
        <v>1.26676E-3</v>
      </c>
      <c r="LI340" s="1">
        <v>9.1255660000000002E-2</v>
      </c>
      <c r="LJ340">
        <v>0.83518400000000004</v>
      </c>
      <c r="LK340">
        <v>20.859000000000002</v>
      </c>
      <c r="LL340" s="1">
        <v>1.230557E-3</v>
      </c>
      <c r="LM340" s="1">
        <v>8.8638190000000006E-2</v>
      </c>
      <c r="LN340">
        <v>0.83535720000000002</v>
      </c>
      <c r="LO340">
        <v>20.418579999999999</v>
      </c>
      <c r="LP340" s="1">
        <v>1.1942389999999999E-3</v>
      </c>
      <c r="LQ340" s="1">
        <v>8.6012480000000002E-2</v>
      </c>
      <c r="LR340">
        <v>0.83549269999999998</v>
      </c>
      <c r="LS340">
        <v>20.66283</v>
      </c>
      <c r="LT340" s="1">
        <v>1.1561830000000001E-3</v>
      </c>
      <c r="LU340" s="1">
        <v>8.3257109999999995E-2</v>
      </c>
      <c r="LV340">
        <v>0.83565199999999995</v>
      </c>
      <c r="LW340">
        <v>21.22758</v>
      </c>
      <c r="LX340" s="1">
        <v>1.116082E-3</v>
      </c>
      <c r="LY340" s="1">
        <v>8.0359659999999999E-2</v>
      </c>
      <c r="LZ340">
        <v>0.83578960000000002</v>
      </c>
      <c r="MA340">
        <v>21.907119999999999</v>
      </c>
      <c r="MB340" s="1">
        <v>1.0747350000000001E-3</v>
      </c>
      <c r="MC340" s="1">
        <v>7.7368119999999999E-2</v>
      </c>
      <c r="MD340">
        <v>0.835947</v>
      </c>
      <c r="ME340">
        <v>22.716239999999999</v>
      </c>
      <c r="MF340" s="1">
        <v>1.033118E-3</v>
      </c>
      <c r="MG340" s="1">
        <v>7.4359949999999994E-2</v>
      </c>
      <c r="MH340">
        <v>0.83607659999999995</v>
      </c>
      <c r="MI340">
        <v>23.205020000000001</v>
      </c>
      <c r="MJ340" s="1">
        <v>9.9212910000000005E-4</v>
      </c>
      <c r="MK340" s="1">
        <v>7.1399080000000004E-2</v>
      </c>
      <c r="ML340">
        <v>0.83622560000000001</v>
      </c>
      <c r="MM340">
        <v>22.90343</v>
      </c>
      <c r="MN340" s="1">
        <v>9.5247810000000002E-4</v>
      </c>
      <c r="MO340" s="1">
        <v>6.8527660000000004E-2</v>
      </c>
      <c r="MP340">
        <v>0.83634719999999996</v>
      </c>
      <c r="MQ340">
        <v>22.238230000000001</v>
      </c>
      <c r="MR340" s="1">
        <v>9.1427589999999997E-4</v>
      </c>
      <c r="MS340" s="1">
        <v>6.5772410000000003E-2</v>
      </c>
      <c r="MT340">
        <v>0.83645599999999998</v>
      </c>
      <c r="MU340">
        <v>21.650980000000001</v>
      </c>
      <c r="MV340" s="1">
        <v>8.7779700000000004E-4</v>
      </c>
      <c r="MW340" s="1">
        <v>6.313792E-2</v>
      </c>
      <c r="MX340">
        <v>0.83653730000000004</v>
      </c>
      <c r="MY340">
        <v>21.686589999999999</v>
      </c>
      <c r="MZ340" s="1">
        <v>8.4301449999999996E-4</v>
      </c>
      <c r="NA340" s="1">
        <v>6.0626380000000001E-2</v>
      </c>
      <c r="NB340">
        <v>0.83659930000000005</v>
      </c>
      <c r="NC340">
        <v>22.141110000000001</v>
      </c>
      <c r="ND340" s="1">
        <v>8.0978389999999999E-4</v>
      </c>
      <c r="NE340" s="1">
        <v>5.823221E-2</v>
      </c>
      <c r="NF340">
        <v>0.83664159999999999</v>
      </c>
      <c r="NG340">
        <v>22.77017</v>
      </c>
      <c r="NH340" s="1">
        <v>7.7806160000000002E-4</v>
      </c>
      <c r="NI340" s="1">
        <v>5.5944819999999999E-2</v>
      </c>
      <c r="NJ340">
        <v>0.83666499999999999</v>
      </c>
      <c r="NK340">
        <v>23.429040000000001</v>
      </c>
      <c r="NL340" s="1">
        <v>7.4772089999999999E-4</v>
      </c>
      <c r="NM340" s="1">
        <v>5.375717E-2</v>
      </c>
      <c r="NN340">
        <v>0.83664400000000005</v>
      </c>
      <c r="NO340">
        <v>23.704830000000001</v>
      </c>
      <c r="NP340" s="1">
        <v>7.1872959999999997E-4</v>
      </c>
      <c r="NQ340" s="1">
        <v>5.1667709999999999E-2</v>
      </c>
      <c r="NR340">
        <v>0.83658980000000005</v>
      </c>
      <c r="NS340">
        <v>23.4024</v>
      </c>
      <c r="NT340" s="1">
        <v>6.9101999999999998E-4</v>
      </c>
      <c r="NU340" s="1">
        <v>4.9673200000000001E-2</v>
      </c>
      <c r="NV340">
        <v>0.83648489999999998</v>
      </c>
      <c r="NW340">
        <v>22.813690000000001</v>
      </c>
      <c r="NX340" s="1">
        <v>6.6460110000000005E-4</v>
      </c>
      <c r="NY340" s="1">
        <v>4.7774110000000002E-2</v>
      </c>
      <c r="NZ340">
        <v>0.83636219999999994</v>
      </c>
      <c r="OA340">
        <v>22.274370000000001</v>
      </c>
      <c r="OB340" s="1">
        <v>6.3941409999999997E-4</v>
      </c>
      <c r="OC340" s="1">
        <v>4.5964669999999999E-2</v>
      </c>
      <c r="OD340">
        <v>0.83615660000000003</v>
      </c>
      <c r="OE340">
        <v>21.870830000000002</v>
      </c>
      <c r="OF340" s="1">
        <v>6.1538680000000005E-4</v>
      </c>
      <c r="OG340" s="1">
        <v>4.4239639999999997E-2</v>
      </c>
      <c r="OH340">
        <v>0.83592869999999997</v>
      </c>
      <c r="OI340">
        <v>21.90194</v>
      </c>
      <c r="OJ340" s="1">
        <v>5.9239120000000001E-4</v>
      </c>
      <c r="OK340" s="1">
        <v>4.2594890000000003E-2</v>
      </c>
    </row>
    <row r="341" spans="1:401" x14ac:dyDescent="0.35">
      <c r="A341">
        <v>347</v>
      </c>
      <c r="B341" t="s">
        <v>4</v>
      </c>
      <c r="C341" t="s">
        <v>181</v>
      </c>
      <c r="D341" t="s">
        <v>347</v>
      </c>
      <c r="E341">
        <v>778.01729999999998</v>
      </c>
      <c r="F341">
        <v>0.81120320000000001</v>
      </c>
      <c r="G341">
        <v>18.76182</v>
      </c>
      <c r="H341">
        <v>0</v>
      </c>
      <c r="I341">
        <v>0</v>
      </c>
      <c r="J341">
        <v>0.80698899999999996</v>
      </c>
      <c r="K341">
        <v>18.499089999999999</v>
      </c>
      <c r="L341">
        <v>0</v>
      </c>
      <c r="M341">
        <v>0</v>
      </c>
      <c r="N341">
        <v>0.80313619999999997</v>
      </c>
      <c r="O341">
        <v>18.58587</v>
      </c>
      <c r="P341">
        <v>0</v>
      </c>
      <c r="Q341">
        <v>0</v>
      </c>
      <c r="R341">
        <v>0.7996162</v>
      </c>
      <c r="S341">
        <v>18.61337</v>
      </c>
      <c r="T341">
        <v>0</v>
      </c>
      <c r="U341">
        <v>0</v>
      </c>
      <c r="V341">
        <v>0.79633469999999995</v>
      </c>
      <c r="W341">
        <v>18.702780000000001</v>
      </c>
      <c r="X341">
        <v>0</v>
      </c>
      <c r="Y341">
        <v>0</v>
      </c>
      <c r="Z341">
        <v>0.7931608</v>
      </c>
      <c r="AA341">
        <v>18.636880000000001</v>
      </c>
      <c r="AB341">
        <v>0</v>
      </c>
      <c r="AC341">
        <v>0</v>
      </c>
      <c r="AD341">
        <v>0.79009119999999999</v>
      </c>
      <c r="AE341">
        <v>18.534669999999998</v>
      </c>
      <c r="AF341">
        <v>0</v>
      </c>
      <c r="AG341">
        <v>0</v>
      </c>
      <c r="AH341">
        <v>0.78705449999999999</v>
      </c>
      <c r="AI341">
        <v>18.440370000000001</v>
      </c>
      <c r="AJ341">
        <v>0</v>
      </c>
      <c r="AK341">
        <v>0</v>
      </c>
      <c r="AL341">
        <v>0.78398840000000003</v>
      </c>
      <c r="AM341">
        <v>18.371179999999999</v>
      </c>
      <c r="AN341">
        <v>0</v>
      </c>
      <c r="AO341">
        <v>0</v>
      </c>
      <c r="AP341">
        <v>0.78143189999999996</v>
      </c>
      <c r="AQ341">
        <v>18.24306</v>
      </c>
      <c r="AR341">
        <v>0</v>
      </c>
      <c r="AS341">
        <v>0</v>
      </c>
      <c r="AT341">
        <v>0.77956840000000005</v>
      </c>
      <c r="AU341">
        <v>18.37621</v>
      </c>
      <c r="AV341">
        <v>0</v>
      </c>
      <c r="AW341">
        <v>0</v>
      </c>
      <c r="AX341">
        <v>0.77834740000000002</v>
      </c>
      <c r="AY341">
        <v>18.31148</v>
      </c>
      <c r="AZ341">
        <v>0</v>
      </c>
      <c r="BA341">
        <v>0</v>
      </c>
      <c r="BB341">
        <v>0.77761480000000005</v>
      </c>
      <c r="BC341">
        <v>18.109570000000001</v>
      </c>
      <c r="BD341">
        <v>0</v>
      </c>
      <c r="BE341">
        <v>0</v>
      </c>
      <c r="BF341">
        <v>0.77708310000000003</v>
      </c>
      <c r="BG341">
        <v>18.00365</v>
      </c>
      <c r="BH341">
        <v>0</v>
      </c>
      <c r="BI341">
        <v>0</v>
      </c>
      <c r="BJ341">
        <v>0.77680680000000002</v>
      </c>
      <c r="BK341">
        <v>17.835760000000001</v>
      </c>
      <c r="BL341">
        <v>0</v>
      </c>
      <c r="BM341">
        <v>0</v>
      </c>
      <c r="BN341">
        <v>0.77640439999999999</v>
      </c>
      <c r="BO341">
        <v>17.588419999999999</v>
      </c>
      <c r="BP341">
        <v>0</v>
      </c>
      <c r="BQ341">
        <v>0</v>
      </c>
      <c r="BR341">
        <v>0.77610869999999998</v>
      </c>
      <c r="BS341">
        <v>17.432169999999999</v>
      </c>
      <c r="BT341">
        <v>0</v>
      </c>
      <c r="BU341">
        <v>0</v>
      </c>
      <c r="BV341">
        <v>0.77568910000000002</v>
      </c>
      <c r="BW341">
        <v>17.55246</v>
      </c>
      <c r="BX341" s="1">
        <v>4.6982350000000002E-33</v>
      </c>
      <c r="BY341" s="1">
        <v>1.021692E-30</v>
      </c>
      <c r="BZ341">
        <v>0.77520259999999996</v>
      </c>
      <c r="CA341">
        <v>17.909590000000001</v>
      </c>
      <c r="CB341" s="1">
        <v>2.0377679999999998E-24</v>
      </c>
      <c r="CC341" s="1">
        <v>5.8002310000000003E-22</v>
      </c>
      <c r="CD341">
        <v>0.77468349999999997</v>
      </c>
      <c r="CE341">
        <v>18.398070000000001</v>
      </c>
      <c r="CF341" s="1">
        <v>1.0381159999999999E-17</v>
      </c>
      <c r="CG341" s="1">
        <v>2.3547990000000001E-15</v>
      </c>
      <c r="CH341">
        <v>0.77425129999999998</v>
      </c>
      <c r="CI341">
        <v>18.78218</v>
      </c>
      <c r="CJ341" s="1">
        <v>9.7555579999999993E-13</v>
      </c>
      <c r="CK341" s="1">
        <v>2.7758389999999999E-10</v>
      </c>
      <c r="CL341">
        <v>0.77375660000000002</v>
      </c>
      <c r="CM341">
        <v>18.797519999999999</v>
      </c>
      <c r="CN341" s="1">
        <v>1.7297550000000001E-9</v>
      </c>
      <c r="CO341" s="1">
        <v>5.3580170000000005E-7</v>
      </c>
      <c r="CP341">
        <v>0.77320029999999995</v>
      </c>
      <c r="CQ341">
        <v>18.545819999999999</v>
      </c>
      <c r="CR341" s="1">
        <v>5.678364E-7</v>
      </c>
      <c r="CS341" s="1">
        <v>1.8787130000000001E-4</v>
      </c>
      <c r="CT341">
        <v>0.77247560000000004</v>
      </c>
      <c r="CU341">
        <v>18.287320000000001</v>
      </c>
      <c r="CV341" s="1">
        <v>5.7028850000000002E-5</v>
      </c>
      <c r="CW341" s="1">
        <v>1.9995889999999999E-2</v>
      </c>
      <c r="CX341">
        <v>0.77162140000000001</v>
      </c>
      <c r="CY341">
        <v>18.12368</v>
      </c>
      <c r="CZ341" s="1">
        <v>2.3151560000000001E-3</v>
      </c>
      <c r="DA341">
        <v>0.85433230000000004</v>
      </c>
      <c r="DB341">
        <v>0.77073369999999997</v>
      </c>
      <c r="DC341">
        <v>18.297740000000001</v>
      </c>
      <c r="DD341" s="1">
        <v>4.4804129999999998E-2</v>
      </c>
      <c r="DE341">
        <v>17.34357</v>
      </c>
      <c r="DF341">
        <v>0.76966440000000003</v>
      </c>
      <c r="DG341">
        <v>18.779910000000001</v>
      </c>
      <c r="DH341">
        <v>0.46438079999999998</v>
      </c>
      <c r="DI341">
        <v>188.11799999999999</v>
      </c>
      <c r="DJ341">
        <v>0.76798390000000005</v>
      </c>
      <c r="DK341">
        <v>19.157789999999999</v>
      </c>
      <c r="DL341">
        <v>2.8150840000000001</v>
      </c>
      <c r="DM341">
        <v>1191.0050000000001</v>
      </c>
      <c r="DN341">
        <v>0.76616759999999995</v>
      </c>
      <c r="DO341">
        <v>19.32526</v>
      </c>
      <c r="DP341">
        <v>10.71477</v>
      </c>
      <c r="DQ341">
        <v>4724.74</v>
      </c>
      <c r="DR341">
        <v>0.76391169999999997</v>
      </c>
      <c r="DS341">
        <v>19.187149999999999</v>
      </c>
      <c r="DT341">
        <v>27.125330000000002</v>
      </c>
      <c r="DU341">
        <v>12444.62</v>
      </c>
      <c r="DV341">
        <v>0.7610382</v>
      </c>
      <c r="DW341">
        <v>18.746490000000001</v>
      </c>
      <c r="DX341">
        <v>48.019379999999998</v>
      </c>
      <c r="DY341">
        <v>22901.42</v>
      </c>
      <c r="DZ341">
        <v>0.75774989999999998</v>
      </c>
      <c r="EA341">
        <v>18.23509</v>
      </c>
      <c r="EB341">
        <v>62.208509999999997</v>
      </c>
      <c r="EC341">
        <v>30783.63</v>
      </c>
      <c r="ED341">
        <v>0.75464980000000004</v>
      </c>
      <c r="EE341">
        <v>17.878979999999999</v>
      </c>
      <c r="EF341">
        <v>61.382599999999996</v>
      </c>
      <c r="EG341">
        <v>31442.65</v>
      </c>
      <c r="EH341">
        <v>0.75151429999999997</v>
      </c>
      <c r="EI341">
        <v>17.872219999999999</v>
      </c>
      <c r="EJ341">
        <v>47.65784</v>
      </c>
      <c r="EK341">
        <v>25222.35</v>
      </c>
      <c r="EL341">
        <v>0.74788699999999997</v>
      </c>
      <c r="EM341">
        <v>18.223839999999999</v>
      </c>
      <c r="EN341">
        <v>30.031469999999999</v>
      </c>
      <c r="EO341">
        <v>16397.38</v>
      </c>
      <c r="EP341">
        <v>0.74390029999999996</v>
      </c>
      <c r="EQ341">
        <v>18.755870000000002</v>
      </c>
      <c r="ER341">
        <v>15.79776</v>
      </c>
      <c r="ES341">
        <v>8895.2479999999996</v>
      </c>
      <c r="ET341">
        <v>0.7398711</v>
      </c>
      <c r="EU341">
        <v>19.188980000000001</v>
      </c>
      <c r="EV341">
        <v>7.1320209999999999</v>
      </c>
      <c r="EW341">
        <v>4141.192</v>
      </c>
      <c r="EX341">
        <v>0.73587259999999999</v>
      </c>
      <c r="EY341">
        <v>19.192209999999999</v>
      </c>
      <c r="EZ341">
        <v>2.8348900000000001</v>
      </c>
      <c r="FA341">
        <v>1693.357</v>
      </c>
      <c r="FB341">
        <v>0.73157870000000003</v>
      </c>
      <c r="FC341">
        <v>18.812539999999998</v>
      </c>
      <c r="FD341">
        <v>1.0291680000000001</v>
      </c>
      <c r="FE341">
        <v>628.89200000000005</v>
      </c>
      <c r="FF341">
        <v>0.72777029999999998</v>
      </c>
      <c r="FG341">
        <v>18.27543</v>
      </c>
      <c r="FH341">
        <v>0.3664309</v>
      </c>
      <c r="FI341">
        <v>225.55</v>
      </c>
      <c r="FJ341">
        <v>0.72399080000000005</v>
      </c>
      <c r="FK341">
        <v>17.82978</v>
      </c>
      <c r="FL341" s="1">
        <v>0.1481363</v>
      </c>
      <c r="FM341">
        <v>89.019360000000006</v>
      </c>
      <c r="FN341">
        <v>0.72041710000000003</v>
      </c>
      <c r="FO341">
        <v>18.024180000000001</v>
      </c>
      <c r="FP341" s="1">
        <v>8.2611690000000002E-2</v>
      </c>
      <c r="FQ341">
        <v>47.04907</v>
      </c>
      <c r="FR341">
        <v>0.71695319999999996</v>
      </c>
      <c r="FS341">
        <v>18.57189</v>
      </c>
      <c r="FT341" s="1">
        <v>6.4650750000000007E-2</v>
      </c>
      <c r="FU341">
        <v>35.345390000000002</v>
      </c>
      <c r="FV341">
        <v>0.71347280000000002</v>
      </c>
      <c r="FW341">
        <v>19.15644</v>
      </c>
      <c r="FX341" s="1">
        <v>6.0112329999999999E-2</v>
      </c>
      <c r="FY341" s="1">
        <v>32.46649</v>
      </c>
      <c r="FZ341">
        <v>0.70990089999999995</v>
      </c>
      <c r="GA341">
        <v>19.513590000000001</v>
      </c>
      <c r="GB341" s="1">
        <v>5.8574620000000001E-2</v>
      </c>
      <c r="GC341" s="1">
        <v>31.72775</v>
      </c>
      <c r="GD341">
        <v>0.70625930000000003</v>
      </c>
      <c r="GE341">
        <v>19.589849999999998</v>
      </c>
      <c r="GF341" s="1">
        <v>5.6952129999999997E-2</v>
      </c>
      <c r="GG341" s="1">
        <v>31.104880000000001</v>
      </c>
      <c r="GH341">
        <v>0.70300879999999999</v>
      </c>
      <c r="GI341">
        <v>19.33521</v>
      </c>
      <c r="GJ341" s="1">
        <v>5.4570140000000003E-2</v>
      </c>
      <c r="GK341" s="1">
        <v>30.078679999999999</v>
      </c>
      <c r="GL341">
        <v>0.70004319999999998</v>
      </c>
      <c r="GM341">
        <v>18.860779999999998</v>
      </c>
      <c r="GN341" s="1">
        <v>5.1415379999999997E-2</v>
      </c>
      <c r="GO341" s="1">
        <v>28.592780000000001</v>
      </c>
      <c r="GP341">
        <v>0.69740210000000002</v>
      </c>
      <c r="GQ341">
        <v>18.49202</v>
      </c>
      <c r="GR341" s="1">
        <v>4.777634E-2</v>
      </c>
      <c r="GS341" s="1">
        <v>26.778279999999999</v>
      </c>
      <c r="GT341">
        <v>0.69509600000000005</v>
      </c>
      <c r="GU341">
        <v>18.8049</v>
      </c>
      <c r="GV341" s="1">
        <v>4.3878510000000003E-2</v>
      </c>
      <c r="GW341" s="1">
        <v>24.771129999999999</v>
      </c>
      <c r="GX341">
        <v>0.69318860000000004</v>
      </c>
      <c r="GY341">
        <v>19.48997</v>
      </c>
      <c r="GZ341" s="1">
        <v>3.9895779999999999E-2</v>
      </c>
      <c r="HA341" s="1">
        <v>22.664999999999999</v>
      </c>
      <c r="HB341">
        <v>0.69165149999999997</v>
      </c>
      <c r="HC341">
        <v>20.29729</v>
      </c>
      <c r="HD341" s="1">
        <v>3.5896240000000003E-2</v>
      </c>
      <c r="HE341" s="1">
        <v>20.51116</v>
      </c>
      <c r="HF341">
        <v>0.690384</v>
      </c>
      <c r="HG341">
        <v>21.095880000000001</v>
      </c>
      <c r="HH341" s="1">
        <v>3.1945580000000001E-2</v>
      </c>
      <c r="HI341" s="1">
        <v>18.350069999999999</v>
      </c>
      <c r="HJ341">
        <v>0.689388</v>
      </c>
      <c r="HK341">
        <v>21.6326</v>
      </c>
      <c r="HL341" s="1">
        <v>2.8142009999999999E-2</v>
      </c>
      <c r="HM341" s="1">
        <v>16.237749999999998</v>
      </c>
      <c r="HN341">
        <v>0.68867469999999997</v>
      </c>
      <c r="HO341">
        <v>21.57206</v>
      </c>
      <c r="HP341" s="1">
        <v>2.4607170000000001E-2</v>
      </c>
      <c r="HQ341" s="1">
        <v>14.24559</v>
      </c>
      <c r="HR341">
        <v>0.68818670000000004</v>
      </c>
      <c r="HS341">
        <v>21.0808</v>
      </c>
      <c r="HT341" s="1">
        <v>2.143809E-2</v>
      </c>
      <c r="HU341" s="1">
        <v>12.43783</v>
      </c>
      <c r="HV341">
        <v>0.68787640000000005</v>
      </c>
      <c r="HW341">
        <v>20.529140000000002</v>
      </c>
      <c r="HX341" s="1">
        <v>1.8686080000000001E-2</v>
      </c>
      <c r="HY341" s="1">
        <v>10.85234</v>
      </c>
      <c r="HZ341">
        <v>0.68780719999999995</v>
      </c>
      <c r="IA341">
        <v>20.5246</v>
      </c>
      <c r="IB341" s="1">
        <v>1.633196E-2</v>
      </c>
      <c r="IC341" s="1">
        <v>9.4885359999999999</v>
      </c>
      <c r="ID341">
        <v>0.6878088</v>
      </c>
      <c r="IE341">
        <v>21.023720000000001</v>
      </c>
      <c r="IF341" s="1">
        <v>1.4299829999999999E-2</v>
      </c>
      <c r="IG341" s="1">
        <v>8.3109040000000007</v>
      </c>
      <c r="IH341">
        <v>0.68789820000000002</v>
      </c>
      <c r="II341">
        <v>21.785740000000001</v>
      </c>
      <c r="IJ341" s="1">
        <v>1.247328E-2</v>
      </c>
      <c r="IK341" s="1">
        <v>7.2587020000000004</v>
      </c>
      <c r="IL341">
        <v>0.68805950000000005</v>
      </c>
      <c r="IM341">
        <v>22.599430000000002</v>
      </c>
      <c r="IN341" s="1">
        <v>1.074541E-2</v>
      </c>
      <c r="IO341" s="1">
        <v>6.2692490000000003</v>
      </c>
      <c r="IP341">
        <v>0.68819870000000005</v>
      </c>
      <c r="IQ341">
        <v>23.024629999999998</v>
      </c>
      <c r="IR341" s="1">
        <v>9.0635430000000003E-3</v>
      </c>
      <c r="IS341" s="1">
        <v>5.3078370000000001</v>
      </c>
      <c r="IT341">
        <v>0.68837839999999995</v>
      </c>
      <c r="IU341">
        <v>22.915209999999998</v>
      </c>
      <c r="IV341" s="1">
        <v>7.4535950000000004E-3</v>
      </c>
      <c r="IW341" s="1">
        <v>4.3832740000000001</v>
      </c>
      <c r="IX341">
        <v>0.68859400000000004</v>
      </c>
      <c r="IY341">
        <v>22.43533</v>
      </c>
      <c r="IZ341" s="1">
        <v>5.9997039999999998E-3</v>
      </c>
      <c r="JA341" s="1">
        <v>3.5389689999999998</v>
      </c>
      <c r="JB341">
        <v>0.6887432</v>
      </c>
      <c r="JC341">
        <v>21.889189999999999</v>
      </c>
      <c r="JD341" s="1">
        <v>4.7837849999999996E-3</v>
      </c>
      <c r="JE341" s="1">
        <v>2.8235049999999999</v>
      </c>
      <c r="JF341">
        <v>0.68893340000000003</v>
      </c>
      <c r="JG341">
        <v>21.69229</v>
      </c>
      <c r="JH341" s="1">
        <v>3.843113E-3</v>
      </c>
      <c r="JI341" s="1">
        <v>2.2629959999999998</v>
      </c>
      <c r="JJ341">
        <v>0.68908020000000003</v>
      </c>
      <c r="JK341">
        <v>21.656980000000001</v>
      </c>
      <c r="JL341" s="1">
        <v>3.161854E-3</v>
      </c>
      <c r="JM341" s="1">
        <v>1.85273</v>
      </c>
      <c r="JN341">
        <v>0.6891872</v>
      </c>
      <c r="JO341">
        <v>21.89331</v>
      </c>
      <c r="JP341" s="1">
        <v>2.6864139999999998E-3</v>
      </c>
      <c r="JQ341" s="1">
        <v>1.5651569999999999</v>
      </c>
      <c r="JR341">
        <v>0.68927620000000001</v>
      </c>
      <c r="JS341">
        <v>22.028590000000001</v>
      </c>
      <c r="JT341" s="1">
        <v>2.3555030000000001E-3</v>
      </c>
      <c r="JU341" s="1">
        <v>1.3651869999999999</v>
      </c>
      <c r="JV341">
        <v>0.68931050000000005</v>
      </c>
      <c r="JW341">
        <v>21.959420000000001</v>
      </c>
      <c r="JX341" s="1">
        <v>2.1157490000000001E-3</v>
      </c>
      <c r="JY341" s="1">
        <v>1.221705</v>
      </c>
      <c r="JZ341">
        <v>0.68933619999999995</v>
      </c>
      <c r="KA341">
        <v>21.691790000000001</v>
      </c>
      <c r="KB341" s="1">
        <v>1.9324959999999999E-3</v>
      </c>
      <c r="KC341" s="1">
        <v>1.1130040000000001</v>
      </c>
      <c r="KD341">
        <v>0.68931560000000003</v>
      </c>
      <c r="KE341">
        <v>21.27872</v>
      </c>
      <c r="KF341" s="1">
        <v>1.785219E-3</v>
      </c>
      <c r="KG341" s="1">
        <v>1.0264009999999999</v>
      </c>
      <c r="KH341">
        <v>0.68932400000000005</v>
      </c>
      <c r="KI341">
        <v>20.824929999999998</v>
      </c>
      <c r="KJ341" s="1">
        <v>1.6639129999999999E-3</v>
      </c>
      <c r="KK341" s="1">
        <v>0.95531460000000001</v>
      </c>
      <c r="KL341">
        <v>0.68929700000000005</v>
      </c>
      <c r="KM341">
        <v>20.77383</v>
      </c>
      <c r="KN341" s="1">
        <v>1.5630729999999999E-3</v>
      </c>
      <c r="KO341" s="1">
        <v>0.89624709999999996</v>
      </c>
      <c r="KP341">
        <v>0.68931319999999996</v>
      </c>
      <c r="KQ341">
        <v>20.85276</v>
      </c>
      <c r="KR341" s="1">
        <v>1.479335E-3</v>
      </c>
      <c r="KS341" s="1">
        <v>0.84715430000000003</v>
      </c>
      <c r="KT341">
        <v>0.68937930000000003</v>
      </c>
      <c r="KU341">
        <v>21.103829999999999</v>
      </c>
      <c r="KV341" s="1">
        <v>1.41015E-3</v>
      </c>
      <c r="KW341" s="1">
        <v>0.80654890000000001</v>
      </c>
      <c r="KX341">
        <v>0.68947199999999997</v>
      </c>
      <c r="KY341">
        <v>21.41827</v>
      </c>
      <c r="KZ341" s="1">
        <v>1.353714E-3</v>
      </c>
      <c r="LA341" s="1">
        <v>0.77331859999999997</v>
      </c>
      <c r="LB341">
        <v>0.68960460000000001</v>
      </c>
      <c r="LC341">
        <v>21.620950000000001</v>
      </c>
      <c r="LD341" s="1">
        <v>1.3075669999999999E-3</v>
      </c>
      <c r="LE341" s="1">
        <v>0.74613910000000006</v>
      </c>
      <c r="LF341">
        <v>0.68974820000000003</v>
      </c>
      <c r="LG341">
        <v>21.43263</v>
      </c>
      <c r="LH341" s="1">
        <v>1.268391E-3</v>
      </c>
      <c r="LI341" s="1">
        <v>0.72319809999999995</v>
      </c>
      <c r="LJ341">
        <v>0.68986440000000004</v>
      </c>
      <c r="LK341">
        <v>20.920200000000001</v>
      </c>
      <c r="LL341" s="1">
        <v>1.232117E-3</v>
      </c>
      <c r="LM341" s="1">
        <v>0.70236869999999996</v>
      </c>
      <c r="LN341">
        <v>0.6900172</v>
      </c>
      <c r="LO341">
        <v>20.4941</v>
      </c>
      <c r="LP341" s="1">
        <v>1.195841E-3</v>
      </c>
      <c r="LQ341" s="1">
        <v>0.68177949999999998</v>
      </c>
      <c r="LR341">
        <v>0.69018290000000004</v>
      </c>
      <c r="LS341">
        <v>20.70636</v>
      </c>
      <c r="LT341" s="1">
        <v>1.1578739999999999E-3</v>
      </c>
      <c r="LU341" s="1">
        <v>0.66030169999999999</v>
      </c>
      <c r="LV341">
        <v>0.69030119999999995</v>
      </c>
      <c r="LW341">
        <v>21.209150000000001</v>
      </c>
      <c r="LX341" s="1">
        <v>1.117849E-3</v>
      </c>
      <c r="LY341" s="1">
        <v>0.63767620000000003</v>
      </c>
      <c r="LZ341">
        <v>0.69044689999999997</v>
      </c>
      <c r="MA341">
        <v>21.879049999999999</v>
      </c>
      <c r="MB341" s="1">
        <v>1.076542E-3</v>
      </c>
      <c r="MC341" s="1">
        <v>0.61422690000000002</v>
      </c>
      <c r="MD341">
        <v>0.69058759999999997</v>
      </c>
      <c r="ME341">
        <v>22.66506</v>
      </c>
      <c r="MF341" s="1">
        <v>1.0349179999999999E-3</v>
      </c>
      <c r="MG341" s="1">
        <v>0.59053259999999996</v>
      </c>
      <c r="MH341">
        <v>0.69072359999999999</v>
      </c>
      <c r="MI341">
        <v>23.145890000000001</v>
      </c>
      <c r="MJ341" s="1">
        <v>9.938855999999999E-4</v>
      </c>
      <c r="MK341" s="1">
        <v>0.56712209999999996</v>
      </c>
      <c r="ML341">
        <v>0.69085890000000005</v>
      </c>
      <c r="MM341">
        <v>22.939579999999999</v>
      </c>
      <c r="MN341" s="1">
        <v>9.5417600000000005E-4</v>
      </c>
      <c r="MO341" s="1">
        <v>0.54437190000000002</v>
      </c>
      <c r="MP341">
        <v>0.69096630000000003</v>
      </c>
      <c r="MQ341">
        <v>22.32255</v>
      </c>
      <c r="MR341" s="1">
        <v>9.1590110000000003E-4</v>
      </c>
      <c r="MS341" s="1">
        <v>0.5224953</v>
      </c>
      <c r="MT341">
        <v>0.69106460000000003</v>
      </c>
      <c r="MU341">
        <v>21.740300000000001</v>
      </c>
      <c r="MV341" s="1">
        <v>8.7934969999999999E-4</v>
      </c>
      <c r="MW341" s="1">
        <v>0.5015693</v>
      </c>
      <c r="MX341">
        <v>0.69113829999999998</v>
      </c>
      <c r="MY341">
        <v>21.751819999999999</v>
      </c>
      <c r="MZ341" s="1">
        <v>8.4449229999999996E-4</v>
      </c>
      <c r="NA341" s="1">
        <v>0.48160589999999998</v>
      </c>
      <c r="NB341">
        <v>0.6912199</v>
      </c>
      <c r="NC341">
        <v>22.154340000000001</v>
      </c>
      <c r="ND341" s="1">
        <v>8.1119370000000001E-4</v>
      </c>
      <c r="NE341" s="1">
        <v>0.46257710000000002</v>
      </c>
      <c r="NF341">
        <v>0.69128469999999997</v>
      </c>
      <c r="NG341">
        <v>22.74774</v>
      </c>
      <c r="NH341" s="1">
        <v>7.7940949999999996E-4</v>
      </c>
      <c r="NI341" s="1">
        <v>0.44440790000000002</v>
      </c>
      <c r="NJ341">
        <v>0.69128979999999995</v>
      </c>
      <c r="NK341">
        <v>23.392949999999999</v>
      </c>
      <c r="NL341" s="1">
        <v>7.4901079999999999E-4</v>
      </c>
      <c r="NM341" s="1">
        <v>0.42703289999999999</v>
      </c>
      <c r="NN341">
        <v>0.69127810000000001</v>
      </c>
      <c r="NO341">
        <v>23.666689999999999</v>
      </c>
      <c r="NP341" s="1">
        <v>7.1996080000000001E-4</v>
      </c>
      <c r="NQ341" s="1">
        <v>0.41042709999999999</v>
      </c>
      <c r="NR341">
        <v>0.69124419999999998</v>
      </c>
      <c r="NS341">
        <v>23.436640000000001</v>
      </c>
      <c r="NT341" s="1">
        <v>6.9219449999999999E-4</v>
      </c>
      <c r="NU341" s="1">
        <v>0.39458199999999999</v>
      </c>
      <c r="NV341">
        <v>0.69117169999999994</v>
      </c>
      <c r="NW341">
        <v>22.88551</v>
      </c>
      <c r="NX341" s="1">
        <v>6.657182E-4</v>
      </c>
      <c r="NY341" s="1">
        <v>0.3794862</v>
      </c>
      <c r="NZ341">
        <v>0.69108539999999996</v>
      </c>
      <c r="OA341">
        <v>22.346150000000002</v>
      </c>
      <c r="OB341" s="1">
        <v>6.4047989999999999E-4</v>
      </c>
      <c r="OC341" s="1">
        <v>0.36512159999999999</v>
      </c>
      <c r="OD341">
        <v>0.69095390000000001</v>
      </c>
      <c r="OE341">
        <v>21.940950000000001</v>
      </c>
      <c r="OF341" s="1">
        <v>6.1640309999999999E-4</v>
      </c>
      <c r="OG341" s="1">
        <v>0.3514235</v>
      </c>
      <c r="OH341">
        <v>0.69078320000000004</v>
      </c>
      <c r="OI341">
        <v>21.944769999999998</v>
      </c>
      <c r="OJ341" s="1">
        <v>5.9335799999999999E-4</v>
      </c>
      <c r="OK341" s="1">
        <v>0.33836620000000001</v>
      </c>
    </row>
    <row r="342" spans="1:401" x14ac:dyDescent="0.35">
      <c r="A342">
        <v>348</v>
      </c>
      <c r="B342" t="s">
        <v>4</v>
      </c>
      <c r="C342" t="s">
        <v>181</v>
      </c>
      <c r="D342" t="s">
        <v>348</v>
      </c>
      <c r="E342">
        <v>588.76080000000002</v>
      </c>
      <c r="F342">
        <v>0.35160849999999999</v>
      </c>
      <c r="G342">
        <v>18.777170000000002</v>
      </c>
      <c r="H342">
        <v>0</v>
      </c>
      <c r="I342">
        <v>0</v>
      </c>
      <c r="J342">
        <v>0.3496495</v>
      </c>
      <c r="K342">
        <v>18.526879999999998</v>
      </c>
      <c r="L342">
        <v>0</v>
      </c>
      <c r="M342">
        <v>0</v>
      </c>
      <c r="N342">
        <v>0.34785389999999999</v>
      </c>
      <c r="O342">
        <v>18.604590000000002</v>
      </c>
      <c r="P342">
        <v>0</v>
      </c>
      <c r="Q342">
        <v>0</v>
      </c>
      <c r="R342">
        <v>0.34616390000000002</v>
      </c>
      <c r="S342">
        <v>18.631589999999999</v>
      </c>
      <c r="T342">
        <v>0</v>
      </c>
      <c r="U342">
        <v>0</v>
      </c>
      <c r="V342">
        <v>0.34456930000000002</v>
      </c>
      <c r="W342">
        <v>18.716729999999998</v>
      </c>
      <c r="X342">
        <v>0</v>
      </c>
      <c r="Y342">
        <v>0</v>
      </c>
      <c r="Z342">
        <v>0.34300809999999998</v>
      </c>
      <c r="AA342">
        <v>18.640879999999999</v>
      </c>
      <c r="AB342">
        <v>0</v>
      </c>
      <c r="AC342">
        <v>0</v>
      </c>
      <c r="AD342">
        <v>0.341449</v>
      </c>
      <c r="AE342">
        <v>18.540679999999998</v>
      </c>
      <c r="AF342">
        <v>0</v>
      </c>
      <c r="AG342">
        <v>0</v>
      </c>
      <c r="AH342">
        <v>0.33990169999999997</v>
      </c>
      <c r="AI342">
        <v>18.439900000000002</v>
      </c>
      <c r="AJ342">
        <v>0</v>
      </c>
      <c r="AK342">
        <v>0</v>
      </c>
      <c r="AL342">
        <v>0.33833659999999999</v>
      </c>
      <c r="AM342">
        <v>18.374490000000002</v>
      </c>
      <c r="AN342">
        <v>0</v>
      </c>
      <c r="AO342">
        <v>0</v>
      </c>
      <c r="AP342">
        <v>0.33695330000000001</v>
      </c>
      <c r="AQ342">
        <v>18.256550000000001</v>
      </c>
      <c r="AR342">
        <v>0</v>
      </c>
      <c r="AS342">
        <v>0</v>
      </c>
      <c r="AT342">
        <v>0.3358255</v>
      </c>
      <c r="AU342">
        <v>18.386869999999998</v>
      </c>
      <c r="AV342">
        <v>0</v>
      </c>
      <c r="AW342">
        <v>0</v>
      </c>
      <c r="AX342">
        <v>0.33489150000000001</v>
      </c>
      <c r="AY342">
        <v>18.334540000000001</v>
      </c>
      <c r="AZ342">
        <v>0</v>
      </c>
      <c r="BA342">
        <v>0</v>
      </c>
      <c r="BB342">
        <v>0.3340727</v>
      </c>
      <c r="BC342">
        <v>18.138549999999999</v>
      </c>
      <c r="BD342">
        <v>0</v>
      </c>
      <c r="BE342">
        <v>0</v>
      </c>
      <c r="BF342">
        <v>0.33328799999999997</v>
      </c>
      <c r="BG342">
        <v>18.01172</v>
      </c>
      <c r="BH342">
        <v>0</v>
      </c>
      <c r="BI342">
        <v>0</v>
      </c>
      <c r="BJ342">
        <v>0.33253690000000002</v>
      </c>
      <c r="BK342">
        <v>17.843319999999999</v>
      </c>
      <c r="BL342">
        <v>0</v>
      </c>
      <c r="BM342">
        <v>0</v>
      </c>
      <c r="BN342">
        <v>0.33179979999999998</v>
      </c>
      <c r="BO342">
        <v>17.596019999999999</v>
      </c>
      <c r="BP342">
        <v>0</v>
      </c>
      <c r="BQ342">
        <v>0</v>
      </c>
      <c r="BR342">
        <v>0.33115670000000003</v>
      </c>
      <c r="BS342">
        <v>17.433730000000001</v>
      </c>
      <c r="BT342">
        <v>0</v>
      </c>
      <c r="BU342">
        <v>0</v>
      </c>
      <c r="BV342">
        <v>0.3304415</v>
      </c>
      <c r="BW342">
        <v>17.55527</v>
      </c>
      <c r="BX342" s="1">
        <v>3.6970450000000001E-34</v>
      </c>
      <c r="BY342" s="1">
        <v>1.4439359999999999E-31</v>
      </c>
      <c r="BZ342">
        <v>0.3297023</v>
      </c>
      <c r="CA342">
        <v>17.91694</v>
      </c>
      <c r="CB342" s="1">
        <v>5.810885E-25</v>
      </c>
      <c r="CC342" s="1">
        <v>2.1627199999999999E-22</v>
      </c>
      <c r="CD342">
        <v>0.32893810000000001</v>
      </c>
      <c r="CE342">
        <v>18.399750000000001</v>
      </c>
      <c r="CF342" s="1">
        <v>1.273723E-18</v>
      </c>
      <c r="CG342" s="1">
        <v>4.9920160000000001E-16</v>
      </c>
      <c r="CH342">
        <v>0.32820569999999999</v>
      </c>
      <c r="CI342">
        <v>18.7837</v>
      </c>
      <c r="CJ342" s="1">
        <v>2.6293330000000001E-13</v>
      </c>
      <c r="CK342" s="1">
        <v>1.0268350000000001E-10</v>
      </c>
      <c r="CL342">
        <v>0.32744119999999999</v>
      </c>
      <c r="CM342">
        <v>18.802720000000001</v>
      </c>
      <c r="CN342" s="1">
        <v>6.2517369999999996E-10</v>
      </c>
      <c r="CO342" s="1">
        <v>2.3464620000000001E-7</v>
      </c>
      <c r="CP342">
        <v>0.32679229999999998</v>
      </c>
      <c r="CQ342">
        <v>18.558599999999998</v>
      </c>
      <c r="CR342" s="1">
        <v>2.473149E-7</v>
      </c>
      <c r="CS342" s="1">
        <v>9.1885999999999994E-5</v>
      </c>
      <c r="CT342">
        <v>0.32629219999999998</v>
      </c>
      <c r="CU342">
        <v>18.298290000000001</v>
      </c>
      <c r="CV342" s="1">
        <v>2.8592669999999999E-5</v>
      </c>
      <c r="CW342" s="1">
        <v>1.063094E-2</v>
      </c>
      <c r="CX342">
        <v>0.32574219999999998</v>
      </c>
      <c r="CY342">
        <v>18.134039999999999</v>
      </c>
      <c r="CZ342" s="1">
        <v>1.3041610000000001E-3</v>
      </c>
      <c r="DA342">
        <v>0.48636829999999998</v>
      </c>
      <c r="DB342">
        <v>0.32516279999999997</v>
      </c>
      <c r="DC342">
        <v>18.303789999999999</v>
      </c>
      <c r="DD342" s="1">
        <v>2.79259E-2</v>
      </c>
      <c r="DE342">
        <v>10.46935</v>
      </c>
      <c r="DF342">
        <v>0.32450519999999999</v>
      </c>
      <c r="DG342">
        <v>18.77788</v>
      </c>
      <c r="DH342">
        <v>0.31678430000000002</v>
      </c>
      <c r="DI342">
        <v>119.54300000000001</v>
      </c>
      <c r="DJ342">
        <v>0.32358290000000001</v>
      </c>
      <c r="DK342">
        <v>19.16677</v>
      </c>
      <c r="DL342">
        <v>2.0837669999999999</v>
      </c>
      <c r="DM342">
        <v>792.16830000000004</v>
      </c>
      <c r="DN342">
        <v>0.32260489999999997</v>
      </c>
      <c r="DO342">
        <v>19.348040000000001</v>
      </c>
      <c r="DP342">
        <v>8.5487859999999998</v>
      </c>
      <c r="DQ342">
        <v>3274.1770000000001</v>
      </c>
      <c r="DR342">
        <v>0.32138820000000001</v>
      </c>
      <c r="DS342">
        <v>19.209420000000001</v>
      </c>
      <c r="DT342">
        <v>23.18544</v>
      </c>
      <c r="DU342">
        <v>8949.0879999999997</v>
      </c>
      <c r="DV342">
        <v>0.31990770000000002</v>
      </c>
      <c r="DW342">
        <v>18.779869999999999</v>
      </c>
      <c r="DX342">
        <v>43.732930000000003</v>
      </c>
      <c r="DY342">
        <v>17027.28</v>
      </c>
      <c r="DZ342">
        <v>0.31829479999999999</v>
      </c>
      <c r="EA342">
        <v>18.26632</v>
      </c>
      <c r="EB342">
        <v>60.062179999999998</v>
      </c>
      <c r="EC342">
        <v>23584.720000000001</v>
      </c>
      <c r="ED342">
        <v>0.31678519999999999</v>
      </c>
      <c r="EE342">
        <v>17.89789</v>
      </c>
      <c r="EF342">
        <v>62.544310000000003</v>
      </c>
      <c r="EG342">
        <v>24750.15</v>
      </c>
      <c r="EH342">
        <v>0.31525730000000002</v>
      </c>
      <c r="EI342">
        <v>17.88231</v>
      </c>
      <c r="EJ342">
        <v>51.03557</v>
      </c>
      <c r="EK342">
        <v>20346.36</v>
      </c>
      <c r="EL342">
        <v>0.31349280000000002</v>
      </c>
      <c r="EM342">
        <v>18.220389999999998</v>
      </c>
      <c r="EN342">
        <v>33.652569999999997</v>
      </c>
      <c r="EO342">
        <v>13520.72</v>
      </c>
      <c r="EP342">
        <v>0.31087500000000001</v>
      </c>
      <c r="EQ342">
        <v>18.738479999999999</v>
      </c>
      <c r="ER342">
        <v>18.441240000000001</v>
      </c>
      <c r="ES342">
        <v>7477.5029999999997</v>
      </c>
      <c r="ET342">
        <v>0.30750729999999998</v>
      </c>
      <c r="EU342">
        <v>19.172619999999998</v>
      </c>
      <c r="EV342">
        <v>8.642944</v>
      </c>
      <c r="EW342">
        <v>3540.6559999999999</v>
      </c>
      <c r="EX342">
        <v>0.304176</v>
      </c>
      <c r="EY342">
        <v>19.198509999999999</v>
      </c>
      <c r="EZ342">
        <v>3.550875</v>
      </c>
      <c r="FA342">
        <v>1469.008</v>
      </c>
      <c r="FB342">
        <v>0.30068089999999997</v>
      </c>
      <c r="FC342">
        <v>18.838460000000001</v>
      </c>
      <c r="FD342">
        <v>1.319555</v>
      </c>
      <c r="FE342">
        <v>551.10770000000002</v>
      </c>
      <c r="FF342">
        <v>0.29739260000000001</v>
      </c>
      <c r="FG342">
        <v>18.306909999999998</v>
      </c>
      <c r="FH342" s="1">
        <v>0.47057460000000001</v>
      </c>
      <c r="FI342">
        <v>197.85839999999999</v>
      </c>
      <c r="FJ342">
        <v>0.29413719999999999</v>
      </c>
      <c r="FK342">
        <v>17.861910000000002</v>
      </c>
      <c r="FL342" s="1">
        <v>0.18178659999999999</v>
      </c>
      <c r="FM342">
        <v>76.647890000000004</v>
      </c>
      <c r="FN342">
        <v>0.29099580000000003</v>
      </c>
      <c r="FO342">
        <v>18.030139999999999</v>
      </c>
      <c r="FP342" s="1">
        <v>9.2493469999999994E-2</v>
      </c>
      <c r="FQ342">
        <v>38.927509999999998</v>
      </c>
      <c r="FR342">
        <v>0.28793590000000002</v>
      </c>
      <c r="FS342">
        <v>18.54299</v>
      </c>
      <c r="FT342" s="1">
        <v>6.7226859999999999E-2</v>
      </c>
      <c r="FU342">
        <v>28.269089999999998</v>
      </c>
      <c r="FV342">
        <v>0.284912</v>
      </c>
      <c r="FW342">
        <v>19.131350000000001</v>
      </c>
      <c r="FX342" s="1">
        <v>6.0680249999999998E-2</v>
      </c>
      <c r="FY342" s="1">
        <v>25.609290000000001</v>
      </c>
      <c r="FZ342">
        <v>0.28189700000000001</v>
      </c>
      <c r="GA342">
        <v>19.49625</v>
      </c>
      <c r="GB342" s="1">
        <v>5.8769380000000003E-2</v>
      </c>
      <c r="GC342" s="1">
        <v>24.962319999999998</v>
      </c>
      <c r="GD342">
        <v>0.27889560000000002</v>
      </c>
      <c r="GE342">
        <v>19.580770000000001</v>
      </c>
      <c r="GF342" s="1">
        <v>5.7255420000000001E-2</v>
      </c>
      <c r="GG342" s="1">
        <v>24.504950000000001</v>
      </c>
      <c r="GH342">
        <v>0.27613339999999997</v>
      </c>
      <c r="GI342">
        <v>19.352340000000002</v>
      </c>
      <c r="GJ342" s="1">
        <v>5.5087539999999997E-2</v>
      </c>
      <c r="GK342" s="1">
        <v>23.752379999999999</v>
      </c>
      <c r="GL342">
        <v>0.27361530000000001</v>
      </c>
      <c r="GM342">
        <v>18.89265</v>
      </c>
      <c r="GN342" s="1">
        <v>5.2123860000000001E-2</v>
      </c>
      <c r="GO342" s="1">
        <v>22.633050000000001</v>
      </c>
      <c r="GP342">
        <v>0.27136179999999999</v>
      </c>
      <c r="GQ342">
        <v>18.5229</v>
      </c>
      <c r="GR342" s="1">
        <v>4.8608810000000002E-2</v>
      </c>
      <c r="GS342" s="1">
        <v>21.24</v>
      </c>
      <c r="GT342">
        <v>0.26938529999999999</v>
      </c>
      <c r="GU342">
        <v>18.811820000000001</v>
      </c>
      <c r="GV342" s="1">
        <v>4.4781439999999999E-2</v>
      </c>
      <c r="GW342" s="1">
        <v>19.682600000000001</v>
      </c>
      <c r="GX342">
        <v>0.26769900000000002</v>
      </c>
      <c r="GY342">
        <v>19.461580000000001</v>
      </c>
      <c r="GZ342" s="1">
        <v>4.0836369999999997E-2</v>
      </c>
      <c r="HA342" s="1">
        <v>18.038979999999999</v>
      </c>
      <c r="HB342">
        <v>0.26627079999999997</v>
      </c>
      <c r="HC342">
        <v>20.262260000000001</v>
      </c>
      <c r="HD342" s="1">
        <v>3.6854900000000003E-2</v>
      </c>
      <c r="HE342" s="1">
        <v>16.35239</v>
      </c>
      <c r="HF342">
        <v>0.26509240000000001</v>
      </c>
      <c r="HG342">
        <v>21.057099999999998</v>
      </c>
      <c r="HH342" s="1">
        <v>3.2902960000000002E-2</v>
      </c>
      <c r="HI342" s="1">
        <v>14.65452</v>
      </c>
      <c r="HJ342">
        <v>0.26414599999999999</v>
      </c>
      <c r="HK342">
        <v>21.591419999999999</v>
      </c>
      <c r="HL342" s="1">
        <v>2.906738E-2</v>
      </c>
      <c r="HM342" s="1">
        <v>12.987</v>
      </c>
      <c r="HN342">
        <v>0.26342140000000003</v>
      </c>
      <c r="HO342">
        <v>21.573049999999999</v>
      </c>
      <c r="HP342" s="1">
        <v>2.546733E-2</v>
      </c>
      <c r="HQ342" s="1">
        <v>11.40616</v>
      </c>
      <c r="HR342">
        <v>0.2628762</v>
      </c>
      <c r="HS342">
        <v>21.117640000000002</v>
      </c>
      <c r="HT342" s="1">
        <v>2.2207439999999998E-2</v>
      </c>
      <c r="HU342" s="1">
        <v>9.9643750000000004</v>
      </c>
      <c r="HV342">
        <v>0.26249250000000002</v>
      </c>
      <c r="HW342">
        <v>20.571750000000002</v>
      </c>
      <c r="HX342" s="1">
        <v>1.9353760000000001E-2</v>
      </c>
      <c r="HY342" s="1">
        <v>8.6945630000000005</v>
      </c>
      <c r="HZ342">
        <v>0.26225979999999999</v>
      </c>
      <c r="IA342">
        <v>20.562809999999999</v>
      </c>
      <c r="IB342" s="1">
        <v>1.6905259999999998E-2</v>
      </c>
      <c r="IC342" s="1">
        <v>7.600517</v>
      </c>
      <c r="ID342">
        <v>0.26211980000000001</v>
      </c>
      <c r="IE342">
        <v>21.027069999999998</v>
      </c>
      <c r="IF342" s="1">
        <v>1.480066E-2</v>
      </c>
      <c r="IG342" s="1">
        <v>6.6572240000000003</v>
      </c>
      <c r="IH342">
        <v>0.26205010000000001</v>
      </c>
      <c r="II342">
        <v>21.758009999999999</v>
      </c>
      <c r="IJ342" s="1">
        <v>1.2931059999999999E-2</v>
      </c>
      <c r="IK342" s="1">
        <v>5.8186090000000004</v>
      </c>
      <c r="IL342">
        <v>0.2620442</v>
      </c>
      <c r="IM342">
        <v>22.565149999999999</v>
      </c>
      <c r="IN342" s="1">
        <v>1.118471E-2</v>
      </c>
      <c r="IO342" s="1">
        <v>5.0344090000000001</v>
      </c>
      <c r="IP342">
        <v>0.26208429999999999</v>
      </c>
      <c r="IQ342">
        <v>22.988009999999999</v>
      </c>
      <c r="IR342" s="1">
        <v>9.4920590000000006E-3</v>
      </c>
      <c r="IS342" s="1">
        <v>4.2738529999999999</v>
      </c>
      <c r="IT342">
        <v>0.26214860000000001</v>
      </c>
      <c r="IU342">
        <v>22.921849999999999</v>
      </c>
      <c r="IV342" s="1">
        <v>7.8587050000000006E-3</v>
      </c>
      <c r="IW342" s="1">
        <v>3.539927</v>
      </c>
      <c r="IX342">
        <v>0.26222889999999999</v>
      </c>
      <c r="IY342">
        <v>22.477730000000001</v>
      </c>
      <c r="IZ342" s="1">
        <v>6.3582990000000004E-3</v>
      </c>
      <c r="JA342" s="1">
        <v>2.864671</v>
      </c>
      <c r="JB342">
        <v>0.26232030000000001</v>
      </c>
      <c r="JC342">
        <v>21.939530000000001</v>
      </c>
      <c r="JD342" s="1">
        <v>5.0769049999999996E-3</v>
      </c>
      <c r="JE342" s="1">
        <v>2.2870499999999998</v>
      </c>
      <c r="JF342">
        <v>0.26241199999999998</v>
      </c>
      <c r="JG342">
        <v>21.73959</v>
      </c>
      <c r="JH342" s="1">
        <v>4.0651029999999996E-3</v>
      </c>
      <c r="JI342" s="1">
        <v>1.8304750000000001</v>
      </c>
      <c r="JJ342">
        <v>0.2624958</v>
      </c>
      <c r="JK342">
        <v>21.666589999999999</v>
      </c>
      <c r="JL342" s="1">
        <v>3.3203809999999999E-3</v>
      </c>
      <c r="JM342" s="1">
        <v>1.4938990000000001</v>
      </c>
      <c r="JN342">
        <v>0.26256859999999999</v>
      </c>
      <c r="JO342">
        <v>21.888369999999998</v>
      </c>
      <c r="JP342" s="1">
        <v>2.796429E-3</v>
      </c>
      <c r="JQ342" s="1">
        <v>1.2571129999999999</v>
      </c>
      <c r="JR342">
        <v>0.26262190000000002</v>
      </c>
      <c r="JS342">
        <v>22.011939999999999</v>
      </c>
      <c r="JT342" s="1">
        <v>2.4326259999999998E-3</v>
      </c>
      <c r="JU342" s="1">
        <v>1.0926180000000001</v>
      </c>
      <c r="JV342">
        <v>0.26266800000000001</v>
      </c>
      <c r="JW342">
        <v>21.95599</v>
      </c>
      <c r="JX342" s="1">
        <v>2.172401E-3</v>
      </c>
      <c r="JY342" s="1">
        <v>0.97521539999999995</v>
      </c>
      <c r="JZ342">
        <v>0.26270120000000002</v>
      </c>
      <c r="KA342">
        <v>21.71</v>
      </c>
      <c r="KB342" s="1">
        <v>1.9765160000000002E-3</v>
      </c>
      <c r="KC342" s="1">
        <v>0.88688219999999995</v>
      </c>
      <c r="KD342">
        <v>0.26272069999999997</v>
      </c>
      <c r="KE342">
        <v>21.308309999999999</v>
      </c>
      <c r="KF342" s="1">
        <v>1.8208949999999999E-3</v>
      </c>
      <c r="KG342" s="1">
        <v>0.81684650000000003</v>
      </c>
      <c r="KH342">
        <v>0.26273750000000001</v>
      </c>
      <c r="KI342">
        <v>20.863669999999999</v>
      </c>
      <c r="KJ342" s="1">
        <v>1.6934210000000001E-3</v>
      </c>
      <c r="KK342" s="1">
        <v>0.75951259999999998</v>
      </c>
      <c r="KL342">
        <v>0.2627507</v>
      </c>
      <c r="KM342">
        <v>20.80939</v>
      </c>
      <c r="KN342" s="1">
        <v>1.5876340000000001E-3</v>
      </c>
      <c r="KO342" s="1">
        <v>0.71191349999999998</v>
      </c>
      <c r="KP342">
        <v>0.2627642</v>
      </c>
      <c r="KQ342">
        <v>20.846430000000002</v>
      </c>
      <c r="KR342" s="1">
        <v>1.4997000000000001E-3</v>
      </c>
      <c r="KS342" s="1">
        <v>0.67233080000000001</v>
      </c>
      <c r="KT342">
        <v>0.26279360000000002</v>
      </c>
      <c r="KU342">
        <v>21.102219999999999</v>
      </c>
      <c r="KV342" s="1">
        <v>1.426908E-3</v>
      </c>
      <c r="KW342" s="1">
        <v>0.63957169999999997</v>
      </c>
      <c r="KX342">
        <v>0.26282889999999998</v>
      </c>
      <c r="KY342">
        <v>21.400469999999999</v>
      </c>
      <c r="KZ342" s="1">
        <v>1.367402E-3</v>
      </c>
      <c r="LA342" s="1">
        <v>0.61272669999999996</v>
      </c>
      <c r="LB342">
        <v>0.26286959999999998</v>
      </c>
      <c r="LC342">
        <v>21.59713</v>
      </c>
      <c r="LD342" s="1">
        <v>1.3188259999999999E-3</v>
      </c>
      <c r="LE342" s="1">
        <v>0.59078969999999997</v>
      </c>
      <c r="LF342">
        <v>0.262907</v>
      </c>
      <c r="LG342">
        <v>21.4453</v>
      </c>
      <c r="LH342" s="1">
        <v>1.2781579999999999E-3</v>
      </c>
      <c r="LI342" s="1">
        <v>0.57238299999999998</v>
      </c>
      <c r="LJ342">
        <v>0.26294339999999999</v>
      </c>
      <c r="LK342">
        <v>20.95814</v>
      </c>
      <c r="LL342" s="1">
        <v>1.2413369999999999E-3</v>
      </c>
      <c r="LM342" s="1">
        <v>0.55583050000000001</v>
      </c>
      <c r="LN342">
        <v>0.26298569999999999</v>
      </c>
      <c r="LO342">
        <v>20.54064</v>
      </c>
      <c r="LP342" s="1">
        <v>1.205247E-3</v>
      </c>
      <c r="LQ342" s="1">
        <v>0.53962460000000001</v>
      </c>
      <c r="LR342">
        <v>0.26301409999999997</v>
      </c>
      <c r="LS342">
        <v>20.73667</v>
      </c>
      <c r="LT342" s="1">
        <v>1.1677739999999999E-3</v>
      </c>
      <c r="LU342" s="1">
        <v>0.52278519999999995</v>
      </c>
      <c r="LV342">
        <v>0.26304959999999999</v>
      </c>
      <c r="LW342">
        <v>21.20036</v>
      </c>
      <c r="LX342" s="1">
        <v>1.1282309999999999E-3</v>
      </c>
      <c r="LY342" s="1">
        <v>0.5050386</v>
      </c>
      <c r="LZ342">
        <v>0.2630808</v>
      </c>
      <c r="MA342">
        <v>21.8626</v>
      </c>
      <c r="MB342" s="1">
        <v>1.0871889999999999E-3</v>
      </c>
      <c r="MC342" s="1">
        <v>0.486597</v>
      </c>
      <c r="MD342">
        <v>0.26311820000000002</v>
      </c>
      <c r="ME342">
        <v>22.634139999999999</v>
      </c>
      <c r="MF342" s="1">
        <v>1.0455709999999999E-3</v>
      </c>
      <c r="MG342" s="1">
        <v>0.46790730000000003</v>
      </c>
      <c r="MH342">
        <v>0.2631463</v>
      </c>
      <c r="MI342">
        <v>23.107710000000001</v>
      </c>
      <c r="MJ342" s="1">
        <v>1.0043109999999999E-3</v>
      </c>
      <c r="MK342" s="1">
        <v>0.44940170000000002</v>
      </c>
      <c r="ML342">
        <v>0.2631791</v>
      </c>
      <c r="MM342">
        <v>22.958179999999999</v>
      </c>
      <c r="MN342" s="1">
        <v>9.6427290000000005E-4</v>
      </c>
      <c r="MO342" s="1">
        <v>0.4313922</v>
      </c>
      <c r="MP342">
        <v>0.26320510000000003</v>
      </c>
      <c r="MQ342">
        <v>22.375450000000001</v>
      </c>
      <c r="MR342" s="1">
        <v>9.2557429999999997E-4</v>
      </c>
      <c r="MS342" s="1">
        <v>0.41404970000000002</v>
      </c>
      <c r="MT342">
        <v>0.26322499999999999</v>
      </c>
      <c r="MU342">
        <v>21.795300000000001</v>
      </c>
      <c r="MV342" s="1">
        <v>8.8858969999999998E-4</v>
      </c>
      <c r="MW342" s="1">
        <v>0.39746029999999999</v>
      </c>
      <c r="MX342">
        <v>0.26324110000000001</v>
      </c>
      <c r="MY342">
        <v>21.79495</v>
      </c>
      <c r="MZ342" s="1">
        <v>8.5330689999999995E-4</v>
      </c>
      <c r="NA342" s="1">
        <v>0.3816253</v>
      </c>
      <c r="NB342">
        <v>0.2632507</v>
      </c>
      <c r="NC342">
        <v>22.16506</v>
      </c>
      <c r="ND342" s="1">
        <v>8.1958979999999996E-4</v>
      </c>
      <c r="NE342" s="1">
        <v>0.36653540000000001</v>
      </c>
      <c r="NF342">
        <v>0.26325579999999998</v>
      </c>
      <c r="NG342">
        <v>22.73452</v>
      </c>
      <c r="NH342" s="1">
        <v>7.8744049999999999E-4</v>
      </c>
      <c r="NI342" s="1">
        <v>0.35213410000000001</v>
      </c>
      <c r="NJ342">
        <v>0.2632468</v>
      </c>
      <c r="NK342">
        <v>23.371469999999999</v>
      </c>
      <c r="NL342" s="1">
        <v>7.5669439999999995E-4</v>
      </c>
      <c r="NM342" s="1">
        <v>0.33835949999999998</v>
      </c>
      <c r="NN342">
        <v>0.26323010000000002</v>
      </c>
      <c r="NO342">
        <v>23.641649999999998</v>
      </c>
      <c r="NP342" s="1">
        <v>7.272957E-4</v>
      </c>
      <c r="NQ342" s="1">
        <v>0.3251906</v>
      </c>
      <c r="NR342">
        <v>0.26319500000000001</v>
      </c>
      <c r="NS342">
        <v>23.455369999999998</v>
      </c>
      <c r="NT342" s="1">
        <v>6.9919039999999995E-4</v>
      </c>
      <c r="NU342" s="1">
        <v>0.3126273</v>
      </c>
      <c r="NV342">
        <v>0.2631483</v>
      </c>
      <c r="NW342">
        <v>22.92998</v>
      </c>
      <c r="NX342" s="1">
        <v>6.7238129999999999E-4</v>
      </c>
      <c r="NY342" s="1">
        <v>0.30065540000000002</v>
      </c>
      <c r="NZ342">
        <v>0.26307789999999998</v>
      </c>
      <c r="OA342">
        <v>22.391480000000001</v>
      </c>
      <c r="OB342" s="1">
        <v>6.4682379999999999E-4</v>
      </c>
      <c r="OC342" s="1">
        <v>0.28926390000000002</v>
      </c>
      <c r="OD342">
        <v>0.26299329999999999</v>
      </c>
      <c r="OE342">
        <v>21.984870000000001</v>
      </c>
      <c r="OF342" s="1">
        <v>6.2245919999999997E-4</v>
      </c>
      <c r="OG342" s="1">
        <v>0.27840359999999997</v>
      </c>
      <c r="OH342">
        <v>0.26288590000000001</v>
      </c>
      <c r="OI342">
        <v>21.975349999999999</v>
      </c>
      <c r="OJ342" s="1">
        <v>5.9911969999999998E-4</v>
      </c>
      <c r="OK342" s="1">
        <v>0.26805200000000001</v>
      </c>
    </row>
    <row r="343" spans="1:401" x14ac:dyDescent="0.35">
      <c r="A343">
        <v>349</v>
      </c>
      <c r="B343" t="s">
        <v>4</v>
      </c>
      <c r="C343" t="s">
        <v>181</v>
      </c>
      <c r="D343" t="s">
        <v>349</v>
      </c>
      <c r="E343">
        <v>664.37260000000003</v>
      </c>
      <c r="F343">
        <v>0.75226689999999996</v>
      </c>
      <c r="G343">
        <v>18.785129999999999</v>
      </c>
      <c r="H343">
        <v>0</v>
      </c>
      <c r="I343">
        <v>0</v>
      </c>
      <c r="J343">
        <v>0.74796320000000005</v>
      </c>
      <c r="K343">
        <v>18.54767</v>
      </c>
      <c r="L343">
        <v>0</v>
      </c>
      <c r="M343">
        <v>0</v>
      </c>
      <c r="N343">
        <v>0.74408890000000005</v>
      </c>
      <c r="O343">
        <v>18.621680000000001</v>
      </c>
      <c r="P343">
        <v>0</v>
      </c>
      <c r="Q343">
        <v>0</v>
      </c>
      <c r="R343">
        <v>0.74048420000000004</v>
      </c>
      <c r="S343">
        <v>18.645019999999999</v>
      </c>
      <c r="T343">
        <v>0</v>
      </c>
      <c r="U343">
        <v>0</v>
      </c>
      <c r="V343">
        <v>0.73712040000000001</v>
      </c>
      <c r="W343">
        <v>18.727450000000001</v>
      </c>
      <c r="X343">
        <v>0</v>
      </c>
      <c r="Y343">
        <v>0</v>
      </c>
      <c r="Z343">
        <v>0.73386799999999996</v>
      </c>
      <c r="AA343">
        <v>18.642589999999998</v>
      </c>
      <c r="AB343">
        <v>0</v>
      </c>
      <c r="AC343">
        <v>0</v>
      </c>
      <c r="AD343">
        <v>0.73065829999999998</v>
      </c>
      <c r="AE343">
        <v>18.542950000000001</v>
      </c>
      <c r="AF343">
        <v>0</v>
      </c>
      <c r="AG343">
        <v>0</v>
      </c>
      <c r="AH343">
        <v>0.72747510000000004</v>
      </c>
      <c r="AI343">
        <v>18.438300000000002</v>
      </c>
      <c r="AJ343">
        <v>0</v>
      </c>
      <c r="AK343">
        <v>0</v>
      </c>
      <c r="AL343">
        <v>0.72429790000000005</v>
      </c>
      <c r="AM343">
        <v>18.374089999999999</v>
      </c>
      <c r="AN343">
        <v>0</v>
      </c>
      <c r="AO343">
        <v>0</v>
      </c>
      <c r="AP343">
        <v>0.72163330000000003</v>
      </c>
      <c r="AQ343">
        <v>18.263750000000002</v>
      </c>
      <c r="AR343">
        <v>0</v>
      </c>
      <c r="AS343">
        <v>0</v>
      </c>
      <c r="AT343">
        <v>0.71968359999999998</v>
      </c>
      <c r="AU343">
        <v>18.394069999999999</v>
      </c>
      <c r="AV343">
        <v>0</v>
      </c>
      <c r="AW343">
        <v>0</v>
      </c>
      <c r="AX343">
        <v>0.71805140000000001</v>
      </c>
      <c r="AY343">
        <v>18.345839999999999</v>
      </c>
      <c r="AZ343">
        <v>0</v>
      </c>
      <c r="BA343">
        <v>0</v>
      </c>
      <c r="BB343">
        <v>0.71672199999999997</v>
      </c>
      <c r="BC343">
        <v>18.156269999999999</v>
      </c>
      <c r="BD343">
        <v>0</v>
      </c>
      <c r="BE343">
        <v>0</v>
      </c>
      <c r="BF343">
        <v>0.71554700000000004</v>
      </c>
      <c r="BG343">
        <v>18.013400000000001</v>
      </c>
      <c r="BH343">
        <v>0</v>
      </c>
      <c r="BI343">
        <v>0</v>
      </c>
      <c r="BJ343">
        <v>0.71444669999999999</v>
      </c>
      <c r="BK343">
        <v>17.84197</v>
      </c>
      <c r="BL343">
        <v>0</v>
      </c>
      <c r="BM343">
        <v>0</v>
      </c>
      <c r="BN343">
        <v>0.71341169999999998</v>
      </c>
      <c r="BO343">
        <v>17.595130000000001</v>
      </c>
      <c r="BP343">
        <v>0</v>
      </c>
      <c r="BQ343">
        <v>0</v>
      </c>
      <c r="BR343">
        <v>0.71263949999999998</v>
      </c>
      <c r="BS343">
        <v>17.433299999999999</v>
      </c>
      <c r="BT343">
        <v>0</v>
      </c>
      <c r="BU343">
        <v>0</v>
      </c>
      <c r="BV343">
        <v>0.71166149999999995</v>
      </c>
      <c r="BW343">
        <v>17.556979999999999</v>
      </c>
      <c r="BX343" s="1">
        <v>9.6589059999999994E-35</v>
      </c>
      <c r="BY343" s="1">
        <v>2.3938250000000001E-32</v>
      </c>
      <c r="BZ343">
        <v>0.71063659999999995</v>
      </c>
      <c r="CA343">
        <v>17.92614</v>
      </c>
      <c r="CB343" s="1">
        <v>3.9060530000000002E-25</v>
      </c>
      <c r="CC343" s="1">
        <v>8.0121660000000005E-23</v>
      </c>
      <c r="CD343">
        <v>0.70959070000000002</v>
      </c>
      <c r="CE343">
        <v>18.404140000000002</v>
      </c>
      <c r="CF343" s="1">
        <v>5.8593490000000002E-19</v>
      </c>
      <c r="CG343" s="1">
        <v>1.1521499999999999E-16</v>
      </c>
      <c r="CH343">
        <v>0.7086209</v>
      </c>
      <c r="CI343">
        <v>18.786349999999999</v>
      </c>
      <c r="CJ343" s="1">
        <v>1.8696899999999999E-13</v>
      </c>
      <c r="CK343" s="1">
        <v>3.9146759999999999E-11</v>
      </c>
      <c r="CL343">
        <v>0.70757130000000001</v>
      </c>
      <c r="CM343">
        <v>18.802099999999999</v>
      </c>
      <c r="CN343" s="1">
        <v>4.6630599999999998E-10</v>
      </c>
      <c r="CO343" s="1">
        <v>1.0072199999999999E-7</v>
      </c>
      <c r="CP343">
        <v>0.70639719999999995</v>
      </c>
      <c r="CQ343">
        <v>18.561699999999998</v>
      </c>
      <c r="CR343" s="1">
        <v>1.9256109999999999E-7</v>
      </c>
      <c r="CS343" s="1">
        <v>4.2514690000000001E-5</v>
      </c>
      <c r="CT343">
        <v>0.70513990000000004</v>
      </c>
      <c r="CU343">
        <v>18.301069999999999</v>
      </c>
      <c r="CV343" s="1">
        <v>2.311721E-5</v>
      </c>
      <c r="CW343" s="1">
        <v>5.2036620000000004E-3</v>
      </c>
      <c r="CX343">
        <v>0.70377100000000004</v>
      </c>
      <c r="CY343">
        <v>18.137899999999998</v>
      </c>
      <c r="CZ343">
        <v>1.090539E-3</v>
      </c>
      <c r="DA343">
        <v>0.24916460000000001</v>
      </c>
      <c r="DB343">
        <v>0.70232479999999997</v>
      </c>
      <c r="DC343">
        <v>18.309069999999998</v>
      </c>
      <c r="DD343" s="1">
        <v>2.4076210000000001E-2</v>
      </c>
      <c r="DE343">
        <v>5.574344</v>
      </c>
      <c r="DF343">
        <v>0.70069400000000004</v>
      </c>
      <c r="DG343">
        <v>18.778230000000001</v>
      </c>
      <c r="DH343">
        <v>0.28085589999999999</v>
      </c>
      <c r="DI343">
        <v>65.816410000000005</v>
      </c>
      <c r="DJ343">
        <v>0.69850100000000004</v>
      </c>
      <c r="DK343">
        <v>19.171880000000002</v>
      </c>
      <c r="DL343">
        <v>1.895472</v>
      </c>
      <c r="DM343">
        <v>449.15</v>
      </c>
      <c r="DN343">
        <v>0.69606049999999997</v>
      </c>
      <c r="DO343">
        <v>19.36092</v>
      </c>
      <c r="DP343">
        <v>7.9614799999999999</v>
      </c>
      <c r="DQ343">
        <v>1905.5830000000001</v>
      </c>
      <c r="DR343">
        <v>0.69299860000000002</v>
      </c>
      <c r="DS343">
        <v>19.218070000000001</v>
      </c>
      <c r="DT343">
        <v>22.064409999999999</v>
      </c>
      <c r="DU343">
        <v>5331.34</v>
      </c>
      <c r="DV343">
        <v>0.68936819999999999</v>
      </c>
      <c r="DW343">
        <v>18.794270000000001</v>
      </c>
      <c r="DX343">
        <v>42.448079999999997</v>
      </c>
      <c r="DY343">
        <v>10356.59</v>
      </c>
      <c r="DZ343">
        <v>0.68546759999999995</v>
      </c>
      <c r="EA343">
        <v>18.282050000000002</v>
      </c>
      <c r="EB343">
        <v>59.358649999999997</v>
      </c>
      <c r="EC343">
        <v>14616.08</v>
      </c>
      <c r="ED343">
        <v>0.68168119999999999</v>
      </c>
      <c r="EE343">
        <v>17.90549</v>
      </c>
      <c r="EF343">
        <v>62.820740000000001</v>
      </c>
      <c r="EG343">
        <v>15595.51</v>
      </c>
      <c r="EH343">
        <v>0.67781840000000004</v>
      </c>
      <c r="EI343">
        <v>17.88823</v>
      </c>
      <c r="EJ343">
        <v>52.024729999999998</v>
      </c>
      <c r="EK343">
        <v>13013.83</v>
      </c>
      <c r="EL343">
        <v>0.67339090000000001</v>
      </c>
      <c r="EM343">
        <v>18.221589999999999</v>
      </c>
      <c r="EN343">
        <v>34.759779999999999</v>
      </c>
      <c r="EO343">
        <v>8762.7909999999993</v>
      </c>
      <c r="EP343">
        <v>0.66852929999999999</v>
      </c>
      <c r="EQ343">
        <v>18.733550000000001</v>
      </c>
      <c r="ER343">
        <v>19.269939999999998</v>
      </c>
      <c r="ES343">
        <v>4895.6419999999998</v>
      </c>
      <c r="ET343">
        <v>0.66360180000000002</v>
      </c>
      <c r="EU343">
        <v>19.162459999999999</v>
      </c>
      <c r="EV343">
        <v>9.1219750000000008</v>
      </c>
      <c r="EW343">
        <v>2334.0030000000002</v>
      </c>
      <c r="EX343">
        <v>0.6587558</v>
      </c>
      <c r="EY343">
        <v>19.198039999999999</v>
      </c>
      <c r="EZ343">
        <v>3.7797740000000002</v>
      </c>
      <c r="FA343">
        <v>973.45389999999998</v>
      </c>
      <c r="FB343">
        <v>0.65359509999999998</v>
      </c>
      <c r="FC343">
        <v>18.850010000000001</v>
      </c>
      <c r="FD343">
        <v>1.4128609999999999</v>
      </c>
      <c r="FE343">
        <v>366.07819999999998</v>
      </c>
      <c r="FF343">
        <v>0.64872370000000001</v>
      </c>
      <c r="FG343">
        <v>18.32199</v>
      </c>
      <c r="FH343" s="1">
        <v>0.50414369999999997</v>
      </c>
      <c r="FI343">
        <v>131.0642</v>
      </c>
      <c r="FJ343">
        <v>0.64390899999999995</v>
      </c>
      <c r="FK343">
        <v>17.883859999999999</v>
      </c>
      <c r="FL343" s="1">
        <v>0.1926783</v>
      </c>
      <c r="FM343">
        <v>50.055840000000003</v>
      </c>
      <c r="FN343">
        <v>0.63944429999999997</v>
      </c>
      <c r="FO343">
        <v>18.04391</v>
      </c>
      <c r="FP343" s="1">
        <v>9.5736619999999995E-2</v>
      </c>
      <c r="FQ343">
        <v>24.724250000000001</v>
      </c>
      <c r="FR343">
        <v>0.6350671</v>
      </c>
      <c r="FS343">
        <v>18.531559999999999</v>
      </c>
      <c r="FT343" s="1">
        <v>6.8118230000000002E-2</v>
      </c>
      <c r="FU343">
        <v>17.499919999999999</v>
      </c>
      <c r="FV343">
        <v>0.63070459999999995</v>
      </c>
      <c r="FW343">
        <v>19.117650000000001</v>
      </c>
      <c r="FX343" s="1">
        <v>6.0919809999999998E-2</v>
      </c>
      <c r="FY343" s="1">
        <v>15.644439999999999</v>
      </c>
      <c r="FZ343">
        <v>0.62626780000000004</v>
      </c>
      <c r="GA343">
        <v>19.485499999999998</v>
      </c>
      <c r="GB343" s="1">
        <v>5.8875280000000002E-2</v>
      </c>
      <c r="GC343" s="1">
        <v>15.16231</v>
      </c>
      <c r="GD343">
        <v>0.62176880000000001</v>
      </c>
      <c r="GE343">
        <v>19.5716</v>
      </c>
      <c r="GF343" s="1">
        <v>5.7378949999999998E-2</v>
      </c>
      <c r="GG343" s="1">
        <v>14.839829999999999</v>
      </c>
      <c r="GH343">
        <v>0.61762030000000001</v>
      </c>
      <c r="GI343">
        <v>19.35791</v>
      </c>
      <c r="GJ343" s="1">
        <v>5.525969E-2</v>
      </c>
      <c r="GK343" s="1">
        <v>14.35346</v>
      </c>
      <c r="GL343">
        <v>0.61382159999999997</v>
      </c>
      <c r="GM343">
        <v>18.90822</v>
      </c>
      <c r="GN343" s="1">
        <v>5.2340709999999999E-2</v>
      </c>
      <c r="GO343" s="1">
        <v>13.652189999999999</v>
      </c>
      <c r="GP343">
        <v>0.61042030000000003</v>
      </c>
      <c r="GQ343">
        <v>18.545559999999998</v>
      </c>
      <c r="GR343" s="1">
        <v>4.8852689999999997E-2</v>
      </c>
      <c r="GS343" s="1">
        <v>12.7895</v>
      </c>
      <c r="GT343">
        <v>0.60743340000000001</v>
      </c>
      <c r="GU343">
        <v>18.82902</v>
      </c>
      <c r="GV343" s="1">
        <v>4.503828E-2</v>
      </c>
      <c r="GW343" s="1">
        <v>11.832660000000001</v>
      </c>
      <c r="GX343">
        <v>0.60485730000000004</v>
      </c>
      <c r="GY343">
        <v>19.455210000000001</v>
      </c>
      <c r="GZ343" s="1">
        <v>4.1097149999999999E-2</v>
      </c>
      <c r="HA343" s="1">
        <v>10.82959</v>
      </c>
      <c r="HB343">
        <v>0.60265769999999996</v>
      </c>
      <c r="HC343">
        <v>20.250050000000002</v>
      </c>
      <c r="HD343" s="1">
        <v>3.7114870000000001E-2</v>
      </c>
      <c r="HE343" s="1">
        <v>9.8067820000000001</v>
      </c>
      <c r="HF343">
        <v>0.60079340000000003</v>
      </c>
      <c r="HG343">
        <v>21.042179999999998</v>
      </c>
      <c r="HH343" s="1">
        <v>3.3158310000000003E-2</v>
      </c>
      <c r="HI343" s="1">
        <v>8.7826350000000009</v>
      </c>
      <c r="HJ343">
        <v>0.5993385</v>
      </c>
      <c r="HK343">
        <v>21.56514</v>
      </c>
      <c r="HL343" s="1">
        <v>2.9312250000000001E-2</v>
      </c>
      <c r="HM343" s="1">
        <v>7.7794150000000002</v>
      </c>
      <c r="HN343">
        <v>0.59821780000000002</v>
      </c>
      <c r="HO343">
        <v>21.568570000000001</v>
      </c>
      <c r="HP343" s="1">
        <v>2.56936E-2</v>
      </c>
      <c r="HQ343" s="1">
        <v>6.8293509999999999</v>
      </c>
      <c r="HR343">
        <v>0.59738950000000002</v>
      </c>
      <c r="HS343">
        <v>21.134170000000001</v>
      </c>
      <c r="HT343" s="1">
        <v>2.2408939999999999E-2</v>
      </c>
      <c r="HU343" s="1">
        <v>5.9627879999999998</v>
      </c>
      <c r="HV343">
        <v>0.59685189999999999</v>
      </c>
      <c r="HW343">
        <v>20.598109999999998</v>
      </c>
      <c r="HX343" s="1">
        <v>1.9528360000000002E-2</v>
      </c>
      <c r="HY343" s="1">
        <v>5.1995100000000001</v>
      </c>
      <c r="HZ343">
        <v>0.59655670000000005</v>
      </c>
      <c r="IA343">
        <v>20.596789999999999</v>
      </c>
      <c r="IB343" s="1">
        <v>1.7054440000000001E-2</v>
      </c>
      <c r="IC343" s="1">
        <v>4.5423119999999999</v>
      </c>
      <c r="ID343">
        <v>0.59641010000000005</v>
      </c>
      <c r="IE343">
        <v>21.043399999999998</v>
      </c>
      <c r="IF343" s="1">
        <v>1.4929990000000001E-2</v>
      </c>
      <c r="IG343" s="1">
        <v>3.977004</v>
      </c>
      <c r="IH343">
        <v>0.59637099999999998</v>
      </c>
      <c r="II343">
        <v>21.753509999999999</v>
      </c>
      <c r="IJ343" s="1">
        <v>1.3047970000000001E-2</v>
      </c>
      <c r="IK343" s="1">
        <v>3.476413</v>
      </c>
      <c r="IL343">
        <v>0.59642430000000002</v>
      </c>
      <c r="IM343">
        <v>22.553509999999999</v>
      </c>
      <c r="IN343" s="1">
        <v>1.1295960000000001E-2</v>
      </c>
      <c r="IO343" s="1">
        <v>3.0104009999999999</v>
      </c>
      <c r="IP343">
        <v>0.59653089999999998</v>
      </c>
      <c r="IQ343">
        <v>22.96255</v>
      </c>
      <c r="IR343" s="1">
        <v>9.6004660000000002E-3</v>
      </c>
      <c r="IS343" s="1">
        <v>2.5594450000000002</v>
      </c>
      <c r="IT343">
        <v>0.59667970000000004</v>
      </c>
      <c r="IU343">
        <v>22.92042</v>
      </c>
      <c r="IV343" s="1">
        <v>7.9617479999999994E-3</v>
      </c>
      <c r="IW343" s="1">
        <v>2.1236269999999999</v>
      </c>
      <c r="IX343">
        <v>0.59684130000000002</v>
      </c>
      <c r="IY343">
        <v>22.498339999999999</v>
      </c>
      <c r="IZ343" s="1">
        <v>6.4503260000000001E-3</v>
      </c>
      <c r="JA343" s="1">
        <v>1.720969</v>
      </c>
      <c r="JB343">
        <v>0.59703930000000005</v>
      </c>
      <c r="JC343">
        <v>21.970289999999999</v>
      </c>
      <c r="JD343" s="1">
        <v>5.152986E-3</v>
      </c>
      <c r="JE343" s="1">
        <v>1.3746799999999999</v>
      </c>
      <c r="JF343">
        <v>0.59722830000000005</v>
      </c>
      <c r="JG343">
        <v>21.776240000000001</v>
      </c>
      <c r="JH343" s="1">
        <v>4.123229E-3</v>
      </c>
      <c r="JI343" s="1">
        <v>1.09948</v>
      </c>
      <c r="JJ343">
        <v>0.59738500000000005</v>
      </c>
      <c r="JK343">
        <v>21.676639999999999</v>
      </c>
      <c r="JL343" s="1">
        <v>3.3621459999999999E-3</v>
      </c>
      <c r="JM343" s="1">
        <v>0.89571780000000001</v>
      </c>
      <c r="JN343">
        <v>0.59751299999999996</v>
      </c>
      <c r="JO343">
        <v>21.890419999999999</v>
      </c>
      <c r="JP343" s="1">
        <v>2.825466E-3</v>
      </c>
      <c r="JQ343" s="1">
        <v>0.75205920000000004</v>
      </c>
      <c r="JR343">
        <v>0.59758960000000005</v>
      </c>
      <c r="JS343">
        <v>21.99945</v>
      </c>
      <c r="JT343" s="1">
        <v>2.452872E-3</v>
      </c>
      <c r="JU343" s="1">
        <v>0.65228600000000003</v>
      </c>
      <c r="JV343">
        <v>0.59765330000000005</v>
      </c>
      <c r="JW343">
        <v>21.949860000000001</v>
      </c>
      <c r="JX343" s="1">
        <v>2.187165E-3</v>
      </c>
      <c r="JY343" s="1">
        <v>0.58130309999999996</v>
      </c>
      <c r="JZ343">
        <v>0.59767060000000005</v>
      </c>
      <c r="KA343">
        <v>21.716850000000001</v>
      </c>
      <c r="KB343" s="1">
        <v>1.9879120000000001E-3</v>
      </c>
      <c r="KC343" s="1">
        <v>0.52810650000000003</v>
      </c>
      <c r="KD343">
        <v>0.59769989999999995</v>
      </c>
      <c r="KE343">
        <v>21.322289999999999</v>
      </c>
      <c r="KF343" s="1">
        <v>1.8301050000000001E-3</v>
      </c>
      <c r="KG343" s="1">
        <v>0.4860662</v>
      </c>
      <c r="KH343">
        <v>0.59772009999999998</v>
      </c>
      <c r="KI343">
        <v>20.8855</v>
      </c>
      <c r="KJ343" s="1">
        <v>1.701014E-3</v>
      </c>
      <c r="KK343" s="1">
        <v>0.45169609999999999</v>
      </c>
      <c r="KL343">
        <v>0.59771379999999996</v>
      </c>
      <c r="KM343">
        <v>20.83981</v>
      </c>
      <c r="KN343" s="1">
        <v>1.5939699999999999E-3</v>
      </c>
      <c r="KO343" s="1">
        <v>0.42318860000000003</v>
      </c>
      <c r="KP343">
        <v>0.59774349999999998</v>
      </c>
      <c r="KQ343">
        <v>20.84469</v>
      </c>
      <c r="KR343" s="1">
        <v>1.5049429999999999E-3</v>
      </c>
      <c r="KS343" s="1">
        <v>0.3994509</v>
      </c>
      <c r="KT343">
        <v>0.59779959999999999</v>
      </c>
      <c r="KU343">
        <v>21.10491</v>
      </c>
      <c r="KV343" s="1">
        <v>1.4312389999999999E-3</v>
      </c>
      <c r="KW343" s="1">
        <v>0.37980049999999999</v>
      </c>
      <c r="KX343">
        <v>0.59791419999999995</v>
      </c>
      <c r="KY343">
        <v>21.395720000000001</v>
      </c>
      <c r="KZ343" s="1">
        <v>1.370956E-3</v>
      </c>
      <c r="LA343" s="1">
        <v>0.36366540000000003</v>
      </c>
      <c r="LB343">
        <v>0.59803580000000001</v>
      </c>
      <c r="LC343">
        <v>21.580179999999999</v>
      </c>
      <c r="LD343" s="1">
        <v>1.3217470000000001E-3</v>
      </c>
      <c r="LE343" s="1">
        <v>0.3504755</v>
      </c>
      <c r="LF343">
        <v>0.59816389999999997</v>
      </c>
      <c r="LG343">
        <v>21.445969999999999</v>
      </c>
      <c r="LH343" s="1">
        <v>1.280666E-3</v>
      </c>
      <c r="LI343" s="1">
        <v>0.3394337</v>
      </c>
      <c r="LJ343">
        <v>0.59828919999999997</v>
      </c>
      <c r="LK343">
        <v>20.976040000000001</v>
      </c>
      <c r="LL343" s="1">
        <v>1.2436890000000001E-3</v>
      </c>
      <c r="LM343" s="1">
        <v>0.3295631</v>
      </c>
      <c r="LN343">
        <v>0.59841869999999997</v>
      </c>
      <c r="LO343">
        <v>20.573440000000002</v>
      </c>
      <c r="LP343" s="1">
        <v>1.207622E-3</v>
      </c>
      <c r="LQ343" s="1">
        <v>0.31995440000000003</v>
      </c>
      <c r="LR343">
        <v>0.59854390000000002</v>
      </c>
      <c r="LS343">
        <v>20.769120000000001</v>
      </c>
      <c r="LT343" s="1">
        <v>1.170262E-3</v>
      </c>
      <c r="LU343" s="1">
        <v>0.30999139999999997</v>
      </c>
      <c r="LV343">
        <v>0.59864379999999995</v>
      </c>
      <c r="LW343">
        <v>21.202960000000001</v>
      </c>
      <c r="LX343" s="1">
        <v>1.1308430000000001E-3</v>
      </c>
      <c r="LY343" s="1">
        <v>0.29950009999999999</v>
      </c>
      <c r="LZ343">
        <v>0.59877420000000003</v>
      </c>
      <c r="MA343">
        <v>21.86504</v>
      </c>
      <c r="MB343" s="1">
        <v>1.0898870000000001E-3</v>
      </c>
      <c r="MC343" s="1">
        <v>0.28858470000000003</v>
      </c>
      <c r="MD343">
        <v>0.5989082</v>
      </c>
      <c r="ME343">
        <v>22.625530000000001</v>
      </c>
      <c r="MF343" s="1">
        <v>1.0482740000000001E-3</v>
      </c>
      <c r="MG343" s="1">
        <v>0.27750229999999998</v>
      </c>
      <c r="MH343">
        <v>0.59900500000000001</v>
      </c>
      <c r="MI343">
        <v>23.080069999999999</v>
      </c>
      <c r="MJ343" s="1">
        <v>1.006963E-3</v>
      </c>
      <c r="MK343" s="1">
        <v>0.26651740000000002</v>
      </c>
      <c r="ML343">
        <v>0.59911219999999998</v>
      </c>
      <c r="MM343">
        <v>22.96097</v>
      </c>
      <c r="MN343" s="1">
        <v>9.6683640000000003E-4</v>
      </c>
      <c r="MO343" s="1">
        <v>0.25582440000000001</v>
      </c>
      <c r="MP343">
        <v>0.59921400000000002</v>
      </c>
      <c r="MQ343">
        <v>22.401399999999999</v>
      </c>
      <c r="MR343" s="1">
        <v>9.2802680000000004E-4</v>
      </c>
      <c r="MS343" s="1">
        <v>0.24551809999999999</v>
      </c>
      <c r="MT343">
        <v>0.59928409999999999</v>
      </c>
      <c r="MU343">
        <v>21.832509999999999</v>
      </c>
      <c r="MV343" s="1">
        <v>8.9093479999999997E-4</v>
      </c>
      <c r="MW343" s="1">
        <v>0.2356596</v>
      </c>
      <c r="MX343">
        <v>0.59936619999999996</v>
      </c>
      <c r="MY343">
        <v>21.832360000000001</v>
      </c>
      <c r="MZ343" s="1">
        <v>8.555492E-4</v>
      </c>
      <c r="NA343" s="1">
        <v>0.22625200000000001</v>
      </c>
      <c r="NB343">
        <v>0.59940859999999996</v>
      </c>
      <c r="NC343">
        <v>22.184239999999999</v>
      </c>
      <c r="ND343" s="1">
        <v>8.2171489999999995E-4</v>
      </c>
      <c r="NE343" s="1">
        <v>0.21728710000000001</v>
      </c>
      <c r="NF343">
        <v>0.59944149999999996</v>
      </c>
      <c r="NG343">
        <v>22.73659</v>
      </c>
      <c r="NH343" s="1">
        <v>7.8947279999999999E-4</v>
      </c>
      <c r="NI343" s="1">
        <v>0.20873430000000001</v>
      </c>
      <c r="NJ343">
        <v>0.5994486</v>
      </c>
      <c r="NK343">
        <v>23.364270000000001</v>
      </c>
      <c r="NL343" s="1">
        <v>7.5864159999999999E-4</v>
      </c>
      <c r="NM343" s="1">
        <v>0.20055829999999999</v>
      </c>
      <c r="NN343">
        <v>0.59944710000000001</v>
      </c>
      <c r="NO343">
        <v>23.622409999999999</v>
      </c>
      <c r="NP343" s="1">
        <v>7.2916129999999997E-4</v>
      </c>
      <c r="NQ343" s="1">
        <v>0.19273960000000001</v>
      </c>
      <c r="NR343">
        <v>0.59939949999999997</v>
      </c>
      <c r="NS343">
        <v>23.460159999999998</v>
      </c>
      <c r="NT343" s="1">
        <v>7.0097189999999998E-4</v>
      </c>
      <c r="NU343" s="1">
        <v>0.18527750000000001</v>
      </c>
      <c r="NV343">
        <v>0.59932220000000003</v>
      </c>
      <c r="NW343">
        <v>22.952750000000002</v>
      </c>
      <c r="NX343" s="1">
        <v>6.7408140000000001E-4</v>
      </c>
      <c r="NY343" s="1">
        <v>0.17816889999999999</v>
      </c>
      <c r="NZ343">
        <v>0.59922030000000004</v>
      </c>
      <c r="OA343">
        <v>22.417639999999999</v>
      </c>
      <c r="OB343" s="1">
        <v>6.4844139999999995E-4</v>
      </c>
      <c r="OC343" s="1">
        <v>0.1714</v>
      </c>
      <c r="OD343">
        <v>0.59908220000000001</v>
      </c>
      <c r="OE343">
        <v>22.015160000000002</v>
      </c>
      <c r="OF343" s="1">
        <v>6.2400270000000004E-4</v>
      </c>
      <c r="OG343" s="1">
        <v>0.16494600000000001</v>
      </c>
      <c r="OH343">
        <v>0.59887869999999999</v>
      </c>
      <c r="OI343">
        <v>22.000430000000001</v>
      </c>
      <c r="OJ343" s="1">
        <v>6.0058789999999996E-4</v>
      </c>
      <c r="OK343" s="1">
        <v>0.1587964</v>
      </c>
    </row>
    <row r="344" spans="1:401" x14ac:dyDescent="0.35">
      <c r="A344">
        <v>350</v>
      </c>
      <c r="B344" t="s">
        <v>4</v>
      </c>
      <c r="C344" t="s">
        <v>181</v>
      </c>
      <c r="D344" t="s">
        <v>350</v>
      </c>
      <c r="E344">
        <v>942.10329999999999</v>
      </c>
      <c r="F344">
        <v>0.96189250000000004</v>
      </c>
      <c r="G344">
        <v>18.795089999999998</v>
      </c>
      <c r="H344">
        <v>0</v>
      </c>
      <c r="I344">
        <v>0</v>
      </c>
      <c r="J344">
        <v>0.95569369999999998</v>
      </c>
      <c r="K344">
        <v>18.570270000000001</v>
      </c>
      <c r="L344">
        <v>0</v>
      </c>
      <c r="M344">
        <v>0</v>
      </c>
      <c r="N344">
        <v>0.95018360000000002</v>
      </c>
      <c r="O344">
        <v>18.64104</v>
      </c>
      <c r="P344">
        <v>0</v>
      </c>
      <c r="Q344">
        <v>0</v>
      </c>
      <c r="R344">
        <v>0.94523159999999995</v>
      </c>
      <c r="S344">
        <v>18.658480000000001</v>
      </c>
      <c r="T344">
        <v>0</v>
      </c>
      <c r="U344">
        <v>0</v>
      </c>
      <c r="V344">
        <v>0.9406949</v>
      </c>
      <c r="W344">
        <v>18.741389999999999</v>
      </c>
      <c r="X344">
        <v>0</v>
      </c>
      <c r="Y344">
        <v>0</v>
      </c>
      <c r="Z344">
        <v>0.93638069999999995</v>
      </c>
      <c r="AA344">
        <v>18.644829999999999</v>
      </c>
      <c r="AB344">
        <v>0</v>
      </c>
      <c r="AC344">
        <v>0</v>
      </c>
      <c r="AD344">
        <v>0.93216679999999996</v>
      </c>
      <c r="AE344">
        <v>18.54551</v>
      </c>
      <c r="AF344">
        <v>0</v>
      </c>
      <c r="AG344">
        <v>0</v>
      </c>
      <c r="AH344">
        <v>0.92802640000000003</v>
      </c>
      <c r="AI344">
        <v>18.437339999999999</v>
      </c>
      <c r="AJ344">
        <v>0</v>
      </c>
      <c r="AK344">
        <v>0</v>
      </c>
      <c r="AL344">
        <v>0.92399880000000001</v>
      </c>
      <c r="AM344">
        <v>18.372969999999999</v>
      </c>
      <c r="AN344">
        <v>0</v>
      </c>
      <c r="AO344">
        <v>0</v>
      </c>
      <c r="AP344">
        <v>0.92090179999999999</v>
      </c>
      <c r="AQ344">
        <v>18.27009</v>
      </c>
      <c r="AR344">
        <v>0</v>
      </c>
      <c r="AS344">
        <v>0</v>
      </c>
      <c r="AT344">
        <v>0.91909989999999997</v>
      </c>
      <c r="AU344">
        <v>18.401160000000001</v>
      </c>
      <c r="AV344">
        <v>0</v>
      </c>
      <c r="AW344">
        <v>0</v>
      </c>
      <c r="AX344">
        <v>0.91821969999999997</v>
      </c>
      <c r="AY344">
        <v>18.35501</v>
      </c>
      <c r="AZ344">
        <v>0</v>
      </c>
      <c r="BA344">
        <v>0</v>
      </c>
      <c r="BB344">
        <v>0.91810320000000001</v>
      </c>
      <c r="BC344">
        <v>18.171579999999999</v>
      </c>
      <c r="BD344">
        <v>0</v>
      </c>
      <c r="BE344">
        <v>0</v>
      </c>
      <c r="BF344">
        <v>0.91852670000000003</v>
      </c>
      <c r="BG344">
        <v>18.014320000000001</v>
      </c>
      <c r="BH344">
        <v>0</v>
      </c>
      <c r="BI344">
        <v>0</v>
      </c>
      <c r="BJ344">
        <v>0.91918529999999998</v>
      </c>
      <c r="BK344">
        <v>17.83764</v>
      </c>
      <c r="BL344">
        <v>0</v>
      </c>
      <c r="BM344">
        <v>0</v>
      </c>
      <c r="BN344">
        <v>0.92005009999999998</v>
      </c>
      <c r="BO344">
        <v>17.593620000000001</v>
      </c>
      <c r="BP344">
        <v>0</v>
      </c>
      <c r="BQ344">
        <v>0</v>
      </c>
      <c r="BR344">
        <v>0.9204</v>
      </c>
      <c r="BS344">
        <v>17.430409999999998</v>
      </c>
      <c r="BT344">
        <v>0</v>
      </c>
      <c r="BU344">
        <v>0</v>
      </c>
      <c r="BV344">
        <v>0.92058070000000003</v>
      </c>
      <c r="BW344">
        <v>17.557269999999999</v>
      </c>
      <c r="BX344" s="1">
        <v>3.6139259999999998E-35</v>
      </c>
      <c r="BY344" s="1">
        <v>8.0567229999999999E-33</v>
      </c>
      <c r="BZ344">
        <v>0.92069730000000005</v>
      </c>
      <c r="CA344">
        <v>17.934699999999999</v>
      </c>
      <c r="CB344" s="1">
        <v>2.4804130000000001E-25</v>
      </c>
      <c r="CC344" s="1">
        <v>5.2632309999999998E-23</v>
      </c>
      <c r="CD344">
        <v>0.92080830000000002</v>
      </c>
      <c r="CE344">
        <v>18.407219999999999</v>
      </c>
      <c r="CF344" s="1">
        <v>2.5703059999999998E-19</v>
      </c>
      <c r="CG344" s="1">
        <v>4.6550139999999999E-17</v>
      </c>
      <c r="CH344">
        <v>0.92108040000000002</v>
      </c>
      <c r="CI344">
        <v>18.786339999999999</v>
      </c>
      <c r="CJ344" s="1">
        <v>1.2404890000000001E-13</v>
      </c>
      <c r="CK344" s="1">
        <v>2.749637E-11</v>
      </c>
      <c r="CL344">
        <v>0.92125270000000004</v>
      </c>
      <c r="CM344">
        <v>18.799050000000001</v>
      </c>
      <c r="CN344" s="1">
        <v>3.3981300000000001E-10</v>
      </c>
      <c r="CO344" s="1">
        <v>8.0921760000000004E-8</v>
      </c>
      <c r="CP344">
        <v>0.92129519999999998</v>
      </c>
      <c r="CQ344">
        <v>18.56277</v>
      </c>
      <c r="CR344" s="1">
        <v>1.4906969999999999E-7</v>
      </c>
      <c r="CS344" s="1">
        <v>3.7197550000000001E-5</v>
      </c>
      <c r="CT344">
        <v>0.92121759999999997</v>
      </c>
      <c r="CU344">
        <v>18.30246</v>
      </c>
      <c r="CV344" s="1">
        <v>1.873821E-5</v>
      </c>
      <c r="CW344" s="1">
        <v>4.8582069999999998E-3</v>
      </c>
      <c r="CX344">
        <v>0.92107260000000002</v>
      </c>
      <c r="CY344">
        <v>18.13926</v>
      </c>
      <c r="CZ344" s="1">
        <v>9.179193E-4</v>
      </c>
      <c r="DA344">
        <v>0.245286</v>
      </c>
      <c r="DB344">
        <v>0.92084900000000003</v>
      </c>
      <c r="DC344">
        <v>18.312930000000001</v>
      </c>
      <c r="DD344" s="1">
        <v>2.0928909999999998E-2</v>
      </c>
      <c r="DE344">
        <v>5.7414610000000001</v>
      </c>
      <c r="DF344">
        <v>0.92044190000000004</v>
      </c>
      <c r="DG344">
        <v>18.776810000000001</v>
      </c>
      <c r="DH344">
        <v>0.25111840000000002</v>
      </c>
      <c r="DI344">
        <v>70.521979999999999</v>
      </c>
      <c r="DJ344">
        <v>0.91941030000000001</v>
      </c>
      <c r="DK344">
        <v>19.173590000000001</v>
      </c>
      <c r="DL344">
        <v>1.7376320000000001</v>
      </c>
      <c r="DM344">
        <v>498.39370000000002</v>
      </c>
      <c r="DN344">
        <v>0.91808659999999997</v>
      </c>
      <c r="DO344">
        <v>19.373380000000001</v>
      </c>
      <c r="DP344">
        <v>7.4626169999999998</v>
      </c>
      <c r="DQ344">
        <v>2181.8670000000002</v>
      </c>
      <c r="DR344">
        <v>0.91617369999999998</v>
      </c>
      <c r="DS344">
        <v>19.22608</v>
      </c>
      <c r="DT344">
        <v>21.100090000000002</v>
      </c>
      <c r="DU344">
        <v>6279.7749999999996</v>
      </c>
      <c r="DV344">
        <v>0.91355699999999995</v>
      </c>
      <c r="DW344">
        <v>18.809149999999999</v>
      </c>
      <c r="DX344">
        <v>41.32544</v>
      </c>
      <c r="DY344">
        <v>12512.28</v>
      </c>
      <c r="DZ344">
        <v>0.910107</v>
      </c>
      <c r="EA344">
        <v>18.299469999999999</v>
      </c>
      <c r="EB344">
        <v>58.716920000000002</v>
      </c>
      <c r="EC344">
        <v>18065.37</v>
      </c>
      <c r="ED344">
        <v>0.90683760000000002</v>
      </c>
      <c r="EE344">
        <v>17.913170000000001</v>
      </c>
      <c r="EF344">
        <v>63.0246</v>
      </c>
      <c r="EG344">
        <v>19665.009999999998</v>
      </c>
      <c r="EH344">
        <v>0.90356720000000001</v>
      </c>
      <c r="EI344">
        <v>17.894639999999999</v>
      </c>
      <c r="EJ344">
        <v>52.86721</v>
      </c>
      <c r="EK344">
        <v>16713.34</v>
      </c>
      <c r="EL344">
        <v>0.89954579999999995</v>
      </c>
      <c r="EM344">
        <v>18.221160000000001</v>
      </c>
      <c r="EN344">
        <v>35.721029999999999</v>
      </c>
      <c r="EO344">
        <v>11436.17</v>
      </c>
      <c r="EP344">
        <v>0.89493840000000002</v>
      </c>
      <c r="EQ344">
        <v>18.725359999999998</v>
      </c>
      <c r="ER344">
        <v>19.999320000000001</v>
      </c>
      <c r="ES344">
        <v>6480.9979999999996</v>
      </c>
      <c r="ET344">
        <v>0.89030279999999995</v>
      </c>
      <c r="EU344">
        <v>19.149930000000001</v>
      </c>
      <c r="EV344">
        <v>9.5466139999999999</v>
      </c>
      <c r="EW344">
        <v>3127.7849999999999</v>
      </c>
      <c r="EX344">
        <v>0.88582839999999996</v>
      </c>
      <c r="EY344">
        <v>19.195900000000002</v>
      </c>
      <c r="EZ344">
        <v>3.983781</v>
      </c>
      <c r="FA344">
        <v>1318.1030000000001</v>
      </c>
      <c r="FB344">
        <v>0.88101390000000002</v>
      </c>
      <c r="FC344">
        <v>18.860769999999999</v>
      </c>
      <c r="FD344">
        <v>1.496373</v>
      </c>
      <c r="FE344">
        <v>499.38569999999999</v>
      </c>
      <c r="FF344">
        <v>0.87662329999999999</v>
      </c>
      <c r="FG344">
        <v>18.3385</v>
      </c>
      <c r="FH344" s="1">
        <v>0.53431620000000002</v>
      </c>
      <c r="FI344">
        <v>179.1832</v>
      </c>
      <c r="FJ344">
        <v>0.87237790000000004</v>
      </c>
      <c r="FK344">
        <v>17.906289999999998</v>
      </c>
      <c r="FL344" s="1">
        <v>0.20250860000000001</v>
      </c>
      <c r="FM344">
        <v>67.744429999999994</v>
      </c>
      <c r="FN344">
        <v>0.86858420000000003</v>
      </c>
      <c r="FO344">
        <v>18.05894</v>
      </c>
      <c r="FP344" s="1">
        <v>9.8670110000000005E-2</v>
      </c>
      <c r="FQ344">
        <v>32.607259999999997</v>
      </c>
      <c r="FR344">
        <v>0.86472389999999999</v>
      </c>
      <c r="FS344">
        <v>18.51718</v>
      </c>
      <c r="FT344" s="1">
        <v>6.8922739999999996E-2</v>
      </c>
      <c r="FU344">
        <v>22.50713</v>
      </c>
      <c r="FV344">
        <v>0.86089950000000004</v>
      </c>
      <c r="FW344">
        <v>19.101330000000001</v>
      </c>
      <c r="FX344" s="1">
        <v>6.1130700000000003E-2</v>
      </c>
      <c r="FY344" s="1">
        <v>19.896850000000001</v>
      </c>
      <c r="FZ344">
        <v>0.85687069999999999</v>
      </c>
      <c r="GA344">
        <v>19.472020000000001</v>
      </c>
      <c r="GB344" s="1">
        <v>5.896183E-2</v>
      </c>
      <c r="GC344" s="1">
        <v>19.242909999999998</v>
      </c>
      <c r="GD344">
        <v>0.85273149999999998</v>
      </c>
      <c r="GE344">
        <v>19.559000000000001</v>
      </c>
      <c r="GF344" s="1">
        <v>5.748077E-2</v>
      </c>
      <c r="GG344" s="1">
        <v>18.856369999999998</v>
      </c>
      <c r="GH344">
        <v>0.8489025</v>
      </c>
      <c r="GI344">
        <v>19.362069999999999</v>
      </c>
      <c r="GJ344" s="1">
        <v>5.5404580000000002E-2</v>
      </c>
      <c r="GK344" s="1">
        <v>18.275680000000001</v>
      </c>
      <c r="GL344">
        <v>0.84540859999999995</v>
      </c>
      <c r="GM344">
        <v>18.925360000000001</v>
      </c>
      <c r="GN344" s="1">
        <v>5.2526150000000001E-2</v>
      </c>
      <c r="GO344" s="1">
        <v>17.419360000000001</v>
      </c>
      <c r="GP344">
        <v>0.842306</v>
      </c>
      <c r="GQ344">
        <v>18.569030000000001</v>
      </c>
      <c r="GR344" s="1">
        <v>4.9063309999999999E-2</v>
      </c>
      <c r="GS344" s="1">
        <v>16.348030000000001</v>
      </c>
      <c r="GT344">
        <v>0.83959349999999999</v>
      </c>
      <c r="GU344">
        <v>18.84854</v>
      </c>
      <c r="GV344" s="1">
        <v>4.526053E-2</v>
      </c>
      <c r="GW344" s="1">
        <v>15.148289999999999</v>
      </c>
      <c r="GX344">
        <v>0.83737019999999995</v>
      </c>
      <c r="GY344">
        <v>19.446470000000001</v>
      </c>
      <c r="GZ344" s="1">
        <v>4.1323770000000003E-2</v>
      </c>
      <c r="HA344" s="1">
        <v>13.883369999999999</v>
      </c>
      <c r="HB344">
        <v>0.83548</v>
      </c>
      <c r="HC344">
        <v>20.233799999999999</v>
      </c>
      <c r="HD344" s="1">
        <v>3.7341600000000003E-2</v>
      </c>
      <c r="HE344" s="1">
        <v>12.58901</v>
      </c>
      <c r="HF344">
        <v>0.83388130000000005</v>
      </c>
      <c r="HG344">
        <v>21.023399999999999</v>
      </c>
      <c r="HH344" s="1">
        <v>3.3381439999999998E-2</v>
      </c>
      <c r="HI344" s="1">
        <v>11.289</v>
      </c>
      <c r="HJ344">
        <v>0.8326422</v>
      </c>
      <c r="HK344">
        <v>21.533919999999998</v>
      </c>
      <c r="HL344" s="1">
        <v>2.952635E-2</v>
      </c>
      <c r="HM344" s="1">
        <v>10.011419999999999</v>
      </c>
      <c r="HN344">
        <v>0.83174300000000001</v>
      </c>
      <c r="HO344">
        <v>21.55969</v>
      </c>
      <c r="HP344" s="1">
        <v>2.5891750000000002E-2</v>
      </c>
      <c r="HQ344" s="1">
        <v>8.7963520000000006</v>
      </c>
      <c r="HR344">
        <v>0.83114089999999996</v>
      </c>
      <c r="HS344">
        <v>21.153289999999998</v>
      </c>
      <c r="HT344" s="1">
        <v>2.258595E-2</v>
      </c>
      <c r="HU344" s="1">
        <v>7.6836799999999998</v>
      </c>
      <c r="HV344">
        <v>0.83080889999999996</v>
      </c>
      <c r="HW344">
        <v>20.62745</v>
      </c>
      <c r="HX344" s="1">
        <v>1.9681830000000001E-2</v>
      </c>
      <c r="HY344" s="1">
        <v>6.7006550000000002</v>
      </c>
      <c r="HZ344">
        <v>0.83072970000000002</v>
      </c>
      <c r="IA344">
        <v>20.63653</v>
      </c>
      <c r="IB344" s="1">
        <v>1.7185530000000001E-2</v>
      </c>
      <c r="IC344" s="1">
        <v>5.8529210000000003</v>
      </c>
      <c r="ID344">
        <v>0.83073730000000001</v>
      </c>
      <c r="IE344">
        <v>21.062159999999999</v>
      </c>
      <c r="IF344" s="1">
        <v>1.504351E-2</v>
      </c>
      <c r="IG344" s="1">
        <v>5.1242609999999997</v>
      </c>
      <c r="IH344">
        <v>0.83084539999999996</v>
      </c>
      <c r="II344">
        <v>21.747050000000002</v>
      </c>
      <c r="IJ344" s="1">
        <v>1.315061E-2</v>
      </c>
      <c r="IK344" s="1">
        <v>4.4810359999999996</v>
      </c>
      <c r="IL344">
        <v>0.83102319999999996</v>
      </c>
      <c r="IM344">
        <v>22.539339999999999</v>
      </c>
      <c r="IN344" s="1">
        <v>1.139358E-2</v>
      </c>
      <c r="IO344" s="1">
        <v>3.8846850000000002</v>
      </c>
      <c r="IP344">
        <v>0.83125039999999994</v>
      </c>
      <c r="IQ344">
        <v>22.932860000000002</v>
      </c>
      <c r="IR344" s="1">
        <v>9.6955840000000001E-3</v>
      </c>
      <c r="IS344" s="1">
        <v>3.308691</v>
      </c>
      <c r="IT344">
        <v>0.8314956</v>
      </c>
      <c r="IU344">
        <v>22.91686</v>
      </c>
      <c r="IV344" s="1">
        <v>8.0522019999999996E-3</v>
      </c>
      <c r="IW344" s="1">
        <v>2.7509709999999998</v>
      </c>
      <c r="IX344">
        <v>0.83176510000000003</v>
      </c>
      <c r="IY344">
        <v>22.52233</v>
      </c>
      <c r="IZ344" s="1">
        <v>6.5313259999999996E-3</v>
      </c>
      <c r="JA344" s="1">
        <v>2.233107</v>
      </c>
      <c r="JB344">
        <v>0.83204339999999999</v>
      </c>
      <c r="JC344">
        <v>22.005749999999999</v>
      </c>
      <c r="JD344" s="1">
        <v>5.220059E-3</v>
      </c>
      <c r="JE344" s="1">
        <v>1.7849390000000001</v>
      </c>
      <c r="JF344">
        <v>0.83227989999999996</v>
      </c>
      <c r="JG344">
        <v>21.818539999999999</v>
      </c>
      <c r="JH344" s="1">
        <v>4.1745669999999997E-3</v>
      </c>
      <c r="JI344" s="1">
        <v>1.426453</v>
      </c>
      <c r="JJ344">
        <v>0.83251920000000001</v>
      </c>
      <c r="JK344">
        <v>21.68881</v>
      </c>
      <c r="JL344" s="1">
        <v>3.399081E-3</v>
      </c>
      <c r="JM344" s="1">
        <v>1.1596390000000001</v>
      </c>
      <c r="JN344">
        <v>0.83265540000000005</v>
      </c>
      <c r="JO344">
        <v>21.893840000000001</v>
      </c>
      <c r="JP344" s="1">
        <v>2.8511460000000001E-3</v>
      </c>
      <c r="JQ344" s="1">
        <v>0.97098419999999996</v>
      </c>
      <c r="JR344">
        <v>0.83273070000000005</v>
      </c>
      <c r="JS344">
        <v>21.985659999999999</v>
      </c>
      <c r="JT344" s="1">
        <v>2.4708120000000002E-3</v>
      </c>
      <c r="JU344" s="1">
        <v>0.83997140000000003</v>
      </c>
      <c r="JV344">
        <v>0.83276649999999997</v>
      </c>
      <c r="JW344">
        <v>21.94218</v>
      </c>
      <c r="JX344" s="1">
        <v>2.2002010000000002E-3</v>
      </c>
      <c r="JY344" s="1">
        <v>0.74708479999999999</v>
      </c>
      <c r="JZ344">
        <v>0.83281179999999999</v>
      </c>
      <c r="KA344">
        <v>21.724360000000001</v>
      </c>
      <c r="KB344" s="1">
        <v>1.9979680000000001E-3</v>
      </c>
      <c r="KC344" s="1">
        <v>0.6778035</v>
      </c>
      <c r="KD344">
        <v>0.83276649999999997</v>
      </c>
      <c r="KE344">
        <v>21.339009999999998</v>
      </c>
      <c r="KF344" s="1">
        <v>1.8382089999999999E-3</v>
      </c>
      <c r="KG344" s="1">
        <v>0.62327330000000003</v>
      </c>
      <c r="KH344">
        <v>0.83274789999999999</v>
      </c>
      <c r="KI344">
        <v>20.91093</v>
      </c>
      <c r="KJ344" s="1">
        <v>1.707713E-3</v>
      </c>
      <c r="KK344" s="1">
        <v>0.57879979999999998</v>
      </c>
      <c r="KL344">
        <v>0.8327059</v>
      </c>
      <c r="KM344">
        <v>20.875859999999999</v>
      </c>
      <c r="KN344" s="1">
        <v>1.59954E-3</v>
      </c>
      <c r="KO344" s="1">
        <v>0.54191440000000002</v>
      </c>
      <c r="KP344">
        <v>0.8327523</v>
      </c>
      <c r="KQ344">
        <v>20.843730000000001</v>
      </c>
      <c r="KR344" s="1">
        <v>1.509579E-3</v>
      </c>
      <c r="KS344" s="1">
        <v>0.51120019999999999</v>
      </c>
      <c r="KT344">
        <v>0.83285370000000003</v>
      </c>
      <c r="KU344">
        <v>21.108509999999999</v>
      </c>
      <c r="KV344" s="1">
        <v>1.435064E-3</v>
      </c>
      <c r="KW344" s="1">
        <v>0.4857378</v>
      </c>
      <c r="KX344">
        <v>0.8330554</v>
      </c>
      <c r="KY344">
        <v>21.388940000000002</v>
      </c>
      <c r="KZ344" s="1">
        <v>1.3740779999999999E-3</v>
      </c>
      <c r="LA344" s="1">
        <v>0.46482459999999998</v>
      </c>
      <c r="LB344">
        <v>0.8333142</v>
      </c>
      <c r="LC344">
        <v>21.560479999999998</v>
      </c>
      <c r="LD344" s="1">
        <v>1.324322E-3</v>
      </c>
      <c r="LE344" s="1">
        <v>0.4477256</v>
      </c>
      <c r="LF344">
        <v>0.83357910000000002</v>
      </c>
      <c r="LG344">
        <v>21.445989999999998</v>
      </c>
      <c r="LH344" s="1">
        <v>1.282872E-3</v>
      </c>
      <c r="LI344" s="1">
        <v>0.43345099999999998</v>
      </c>
      <c r="LJ344">
        <v>0.83384349999999996</v>
      </c>
      <c r="LK344">
        <v>20.997209999999999</v>
      </c>
      <c r="LL344" s="1">
        <v>1.2457429999999999E-3</v>
      </c>
      <c r="LM344" s="1">
        <v>0.42077979999999998</v>
      </c>
      <c r="LN344">
        <v>0.83411290000000005</v>
      </c>
      <c r="LO344">
        <v>20.609400000000001</v>
      </c>
      <c r="LP344" s="1">
        <v>1.209697E-3</v>
      </c>
      <c r="LQ344" s="1">
        <v>0.40853040000000002</v>
      </c>
      <c r="LR344">
        <v>0.83436520000000003</v>
      </c>
      <c r="LS344">
        <v>20.80791</v>
      </c>
      <c r="LT344" s="1">
        <v>1.172453E-3</v>
      </c>
      <c r="LU344" s="1">
        <v>0.3958778</v>
      </c>
      <c r="LV344">
        <v>0.83464130000000003</v>
      </c>
      <c r="LW344">
        <v>21.207519999999999</v>
      </c>
      <c r="LX344" s="1">
        <v>1.1331410000000001E-3</v>
      </c>
      <c r="LY344" s="1">
        <v>0.38253989999999999</v>
      </c>
      <c r="LZ344">
        <v>0.83489449999999998</v>
      </c>
      <c r="MA344">
        <v>21.865749999999998</v>
      </c>
      <c r="MB344" s="1">
        <v>1.092258E-3</v>
      </c>
      <c r="MC344" s="1">
        <v>0.36866139999999997</v>
      </c>
      <c r="MD344">
        <v>0.83517129999999995</v>
      </c>
      <c r="ME344">
        <v>22.615220000000001</v>
      </c>
      <c r="MF344" s="1">
        <v>1.0506459999999999E-3</v>
      </c>
      <c r="MG344" s="1">
        <v>0.35454000000000002</v>
      </c>
      <c r="MH344">
        <v>0.83542309999999997</v>
      </c>
      <c r="MI344">
        <v>23.04888</v>
      </c>
      <c r="MJ344" s="1">
        <v>1.009296E-3</v>
      </c>
      <c r="MK344" s="1">
        <v>0.34050639999999999</v>
      </c>
      <c r="ML344">
        <v>0.83563109999999996</v>
      </c>
      <c r="MM344">
        <v>22.96124</v>
      </c>
      <c r="MN344" s="1">
        <v>9.6909030000000003E-4</v>
      </c>
      <c r="MO344" s="1">
        <v>0.32684190000000002</v>
      </c>
      <c r="MP344">
        <v>0.83583269999999998</v>
      </c>
      <c r="MQ344">
        <v>22.432829999999999</v>
      </c>
      <c r="MR344" s="1">
        <v>9.3018310000000004E-4</v>
      </c>
      <c r="MS344" s="1">
        <v>0.31366470000000002</v>
      </c>
      <c r="MT344">
        <v>0.83603609999999995</v>
      </c>
      <c r="MU344">
        <v>21.87349</v>
      </c>
      <c r="MV344" s="1">
        <v>8.9299870000000001E-4</v>
      </c>
      <c r="MW344" s="1">
        <v>0.30105520000000002</v>
      </c>
      <c r="MX344">
        <v>0.83618369999999997</v>
      </c>
      <c r="MY344">
        <v>21.876729999999998</v>
      </c>
      <c r="MZ344" s="1">
        <v>8.5752080000000002E-4</v>
      </c>
      <c r="NA344" s="1">
        <v>0.28902470000000002</v>
      </c>
      <c r="NB344">
        <v>0.83630190000000004</v>
      </c>
      <c r="NC344">
        <v>22.207619999999999</v>
      </c>
      <c r="ND344" s="1">
        <v>8.2359429999999997E-4</v>
      </c>
      <c r="NE344" s="1">
        <v>0.27755879999999999</v>
      </c>
      <c r="NF344">
        <v>0.83641399999999999</v>
      </c>
      <c r="NG344">
        <v>22.738029999999998</v>
      </c>
      <c r="NH344" s="1">
        <v>7.9126160000000001E-4</v>
      </c>
      <c r="NI344" s="1">
        <v>0.266621</v>
      </c>
      <c r="NJ344">
        <v>0.83645340000000001</v>
      </c>
      <c r="NK344">
        <v>23.35699</v>
      </c>
      <c r="NL344" s="1">
        <v>7.6035719999999998E-4</v>
      </c>
      <c r="NM344" s="1">
        <v>0.25617400000000001</v>
      </c>
      <c r="NN344">
        <v>0.83647660000000001</v>
      </c>
      <c r="NO344">
        <v>23.599879999999999</v>
      </c>
      <c r="NP344" s="1">
        <v>7.3079639999999995E-4</v>
      </c>
      <c r="NQ344" s="1">
        <v>0.24618200000000001</v>
      </c>
      <c r="NR344">
        <v>0.83647210000000005</v>
      </c>
      <c r="NS344">
        <v>23.463640000000002</v>
      </c>
      <c r="NT344" s="1">
        <v>7.0253489999999997E-4</v>
      </c>
      <c r="NU344" s="1">
        <v>0.2366443</v>
      </c>
      <c r="NV344">
        <v>0.83640599999999998</v>
      </c>
      <c r="NW344">
        <v>22.979369999999999</v>
      </c>
      <c r="NX344" s="1">
        <v>6.7557439999999999E-4</v>
      </c>
      <c r="NY344" s="1">
        <v>0.2275615</v>
      </c>
      <c r="NZ344">
        <v>0.83628480000000005</v>
      </c>
      <c r="OA344">
        <v>22.448730000000001</v>
      </c>
      <c r="OB344" s="1">
        <v>6.4986250000000003E-4</v>
      </c>
      <c r="OC344" s="1">
        <v>0.2189142</v>
      </c>
      <c r="OD344">
        <v>0.83614489999999997</v>
      </c>
      <c r="OE344">
        <v>22.049119999999998</v>
      </c>
      <c r="OF344" s="1">
        <v>6.2535550000000003E-4</v>
      </c>
      <c r="OG344" s="1">
        <v>0.21066950000000001</v>
      </c>
      <c r="OH344">
        <v>0.83591539999999998</v>
      </c>
      <c r="OI344">
        <v>22.032250000000001</v>
      </c>
      <c r="OJ344" s="1">
        <v>6.0187719999999997E-4</v>
      </c>
      <c r="OK344" s="1">
        <v>0.20281450000000001</v>
      </c>
    </row>
    <row r="345" spans="1:401" x14ac:dyDescent="0.35">
      <c r="A345">
        <v>351</v>
      </c>
      <c r="B345" t="s">
        <v>4</v>
      </c>
      <c r="C345" t="s">
        <v>181</v>
      </c>
      <c r="D345" t="s">
        <v>351</v>
      </c>
      <c r="E345">
        <v>594.50930000000005</v>
      </c>
      <c r="F345">
        <v>0.95648489999999997</v>
      </c>
      <c r="G345">
        <v>18.810110000000002</v>
      </c>
      <c r="H345">
        <v>0</v>
      </c>
      <c r="I345">
        <v>0</v>
      </c>
      <c r="J345">
        <v>0.94978280000000004</v>
      </c>
      <c r="K345">
        <v>18.597460000000002</v>
      </c>
      <c r="L345">
        <v>0</v>
      </c>
      <c r="M345">
        <v>0</v>
      </c>
      <c r="N345">
        <v>0.94373649999999998</v>
      </c>
      <c r="O345">
        <v>18.66479</v>
      </c>
      <c r="P345">
        <v>0</v>
      </c>
      <c r="Q345">
        <v>0</v>
      </c>
      <c r="R345">
        <v>0.93823990000000002</v>
      </c>
      <c r="S345">
        <v>18.672529999999998</v>
      </c>
      <c r="T345">
        <v>0</v>
      </c>
      <c r="U345">
        <v>0</v>
      </c>
      <c r="V345">
        <v>0.93308840000000004</v>
      </c>
      <c r="W345">
        <v>18.764099999999999</v>
      </c>
      <c r="X345">
        <v>0</v>
      </c>
      <c r="Y345">
        <v>0</v>
      </c>
      <c r="Z345">
        <v>0.92803709999999995</v>
      </c>
      <c r="AA345">
        <v>18.649750000000001</v>
      </c>
      <c r="AB345">
        <v>0</v>
      </c>
      <c r="AC345">
        <v>0</v>
      </c>
      <c r="AD345">
        <v>0.92303400000000002</v>
      </c>
      <c r="AE345">
        <v>18.550750000000001</v>
      </c>
      <c r="AF345">
        <v>0</v>
      </c>
      <c r="AG345">
        <v>0</v>
      </c>
      <c r="AH345">
        <v>0.91810259999999999</v>
      </c>
      <c r="AI345">
        <v>18.438379999999999</v>
      </c>
      <c r="AJ345">
        <v>0</v>
      </c>
      <c r="AK345">
        <v>0</v>
      </c>
      <c r="AL345">
        <v>0.91324459999999996</v>
      </c>
      <c r="AM345">
        <v>18.372610000000002</v>
      </c>
      <c r="AN345">
        <v>0</v>
      </c>
      <c r="AO345">
        <v>0</v>
      </c>
      <c r="AP345">
        <v>0.90933750000000002</v>
      </c>
      <c r="AQ345">
        <v>18.279779999999999</v>
      </c>
      <c r="AR345">
        <v>0</v>
      </c>
      <c r="AS345">
        <v>0</v>
      </c>
      <c r="AT345">
        <v>0.90657330000000003</v>
      </c>
      <c r="AU345">
        <v>18.41525</v>
      </c>
      <c r="AV345">
        <v>0</v>
      </c>
      <c r="AW345">
        <v>0</v>
      </c>
      <c r="AX345">
        <v>0.90444789999999997</v>
      </c>
      <c r="AY345">
        <v>18.370899999999999</v>
      </c>
      <c r="AZ345">
        <v>0</v>
      </c>
      <c r="BA345">
        <v>0</v>
      </c>
      <c r="BB345">
        <v>0.90278210000000003</v>
      </c>
      <c r="BC345">
        <v>18.195060000000002</v>
      </c>
      <c r="BD345">
        <v>0</v>
      </c>
      <c r="BE345">
        <v>0</v>
      </c>
      <c r="BF345">
        <v>0.9011998</v>
      </c>
      <c r="BG345">
        <v>18.023910000000001</v>
      </c>
      <c r="BH345">
        <v>0</v>
      </c>
      <c r="BI345">
        <v>0</v>
      </c>
      <c r="BJ345">
        <v>0.8997851</v>
      </c>
      <c r="BK345">
        <v>17.8383</v>
      </c>
      <c r="BL345">
        <v>0</v>
      </c>
      <c r="BM345">
        <v>0</v>
      </c>
      <c r="BN345">
        <v>0.89840909999999996</v>
      </c>
      <c r="BO345">
        <v>17.596710000000002</v>
      </c>
      <c r="BP345">
        <v>0</v>
      </c>
      <c r="BQ345">
        <v>0</v>
      </c>
      <c r="BR345">
        <v>0.89674739999999997</v>
      </c>
      <c r="BS345">
        <v>17.424689999999998</v>
      </c>
      <c r="BT345">
        <v>0</v>
      </c>
      <c r="BU345">
        <v>0</v>
      </c>
      <c r="BV345">
        <v>0.89534420000000003</v>
      </c>
      <c r="BW345">
        <v>17.557040000000001</v>
      </c>
      <c r="BX345" s="1">
        <v>6.7237249999999996E-36</v>
      </c>
      <c r="BY345" s="1">
        <v>1.1954679999999999E-33</v>
      </c>
      <c r="BZ345">
        <v>0.89382600000000001</v>
      </c>
      <c r="CA345">
        <v>17.94211</v>
      </c>
      <c r="CB345" s="1">
        <v>1.0649559999999999E-25</v>
      </c>
      <c r="CC345" s="1">
        <v>1.7282419999999999E-23</v>
      </c>
      <c r="CD345">
        <v>0.89230730000000003</v>
      </c>
      <c r="CE345">
        <v>18.407229999999998</v>
      </c>
      <c r="CF345" s="1">
        <v>5.4801539999999998E-20</v>
      </c>
      <c r="CG345" s="1">
        <v>8.1417350000000002E-18</v>
      </c>
      <c r="CH345">
        <v>0.89095460000000004</v>
      </c>
      <c r="CI345">
        <v>18.784870000000002</v>
      </c>
      <c r="CJ345" s="1">
        <v>5.9201649999999996E-14</v>
      </c>
      <c r="CK345" s="1">
        <v>1.0166079999999999E-11</v>
      </c>
      <c r="CL345">
        <v>0.88944029999999996</v>
      </c>
      <c r="CM345">
        <v>18.795760000000001</v>
      </c>
      <c r="CN345" s="1">
        <v>1.924262E-10</v>
      </c>
      <c r="CO345" s="1">
        <v>3.5439450000000002E-8</v>
      </c>
      <c r="CP345">
        <v>0.88780530000000002</v>
      </c>
      <c r="CQ345">
        <v>18.566510000000001</v>
      </c>
      <c r="CR345" s="1">
        <v>9.3916649999999994E-8</v>
      </c>
      <c r="CS345" s="1">
        <v>1.8105210000000001E-5</v>
      </c>
      <c r="CT345">
        <v>0.88597910000000002</v>
      </c>
      <c r="CU345">
        <v>18.307369999999999</v>
      </c>
      <c r="CV345" s="1">
        <v>1.2806050000000001E-5</v>
      </c>
      <c r="CW345" s="1">
        <v>2.5661500000000001E-3</v>
      </c>
      <c r="CX345">
        <v>0.88410200000000005</v>
      </c>
      <c r="CY345">
        <v>18.14095</v>
      </c>
      <c r="CZ345" s="1">
        <v>6.7059840000000003E-4</v>
      </c>
      <c r="DA345">
        <v>0.13863300000000001</v>
      </c>
      <c r="DB345">
        <v>0.8821367</v>
      </c>
      <c r="DC345">
        <v>18.318079999999998</v>
      </c>
      <c r="DD345" s="1">
        <v>1.6190090000000001E-2</v>
      </c>
      <c r="DE345">
        <v>3.440763</v>
      </c>
      <c r="DF345">
        <v>0.87988330000000003</v>
      </c>
      <c r="DG345">
        <v>18.775259999999999</v>
      </c>
      <c r="DH345">
        <v>0.20426520000000001</v>
      </c>
      <c r="DI345">
        <v>44.514670000000002</v>
      </c>
      <c r="DJ345">
        <v>0.87690190000000001</v>
      </c>
      <c r="DK345">
        <v>19.173030000000001</v>
      </c>
      <c r="DL345">
        <v>1.47807</v>
      </c>
      <c r="DM345">
        <v>329.6003</v>
      </c>
      <c r="DN345">
        <v>0.87320160000000002</v>
      </c>
      <c r="DO345">
        <v>19.387180000000001</v>
      </c>
      <c r="DP345">
        <v>6.6069139999999997</v>
      </c>
      <c r="DQ345">
        <v>1505.0360000000001</v>
      </c>
      <c r="DR345">
        <v>0.86875599999999997</v>
      </c>
      <c r="DS345">
        <v>19.237929999999999</v>
      </c>
      <c r="DT345">
        <v>19.372669999999999</v>
      </c>
      <c r="DU345">
        <v>4501.2280000000001</v>
      </c>
      <c r="DV345">
        <v>0.86345830000000001</v>
      </c>
      <c r="DW345">
        <v>18.831489999999999</v>
      </c>
      <c r="DX345">
        <v>39.204039999999999</v>
      </c>
      <c r="DY345">
        <v>9288.1849999999995</v>
      </c>
      <c r="DZ345">
        <v>0.85753659999999998</v>
      </c>
      <c r="EA345">
        <v>18.32499</v>
      </c>
      <c r="EB345">
        <v>57.3688</v>
      </c>
      <c r="EC345">
        <v>13843.66</v>
      </c>
      <c r="ED345">
        <v>0.85190330000000003</v>
      </c>
      <c r="EE345">
        <v>17.9239</v>
      </c>
      <c r="EF345">
        <v>63.199019999999997</v>
      </c>
      <c r="EG345">
        <v>15507.56</v>
      </c>
      <c r="EH345">
        <v>0.84614319999999998</v>
      </c>
      <c r="EI345">
        <v>17.906300000000002</v>
      </c>
      <c r="EJ345">
        <v>54.336820000000003</v>
      </c>
      <c r="EK345">
        <v>13537.98</v>
      </c>
      <c r="EL345">
        <v>0.83949660000000004</v>
      </c>
      <c r="EM345">
        <v>18.220369999999999</v>
      </c>
      <c r="EN345">
        <v>37.512509999999999</v>
      </c>
      <c r="EO345">
        <v>9491.3179999999993</v>
      </c>
      <c r="EP345">
        <v>0.83222450000000003</v>
      </c>
      <c r="EQ345">
        <v>18.710419999999999</v>
      </c>
      <c r="ER345">
        <v>21.412109999999998</v>
      </c>
      <c r="ES345">
        <v>5500.0209999999997</v>
      </c>
      <c r="ET345">
        <v>0.82480969999999998</v>
      </c>
      <c r="EU345">
        <v>19.132159999999999</v>
      </c>
      <c r="EV345">
        <v>10.393380000000001</v>
      </c>
      <c r="EW345">
        <v>2707.1379999999999</v>
      </c>
      <c r="EX345">
        <v>0.81765670000000001</v>
      </c>
      <c r="EY345">
        <v>19.191099999999999</v>
      </c>
      <c r="EZ345">
        <v>4.40076</v>
      </c>
      <c r="FA345">
        <v>1160.9449999999999</v>
      </c>
      <c r="FB345">
        <v>0.81003670000000005</v>
      </c>
      <c r="FC345">
        <v>18.87463</v>
      </c>
      <c r="FD345">
        <v>1.670876</v>
      </c>
      <c r="FE345">
        <v>445.8587</v>
      </c>
      <c r="FF345">
        <v>0.80252939999999995</v>
      </c>
      <c r="FG345">
        <v>18.364329999999999</v>
      </c>
      <c r="FH345" s="1">
        <v>0.59857150000000003</v>
      </c>
      <c r="FI345">
        <v>160.8323</v>
      </c>
      <c r="FJ345">
        <v>0.79532550000000002</v>
      </c>
      <c r="FK345">
        <v>17.937049999999999</v>
      </c>
      <c r="FL345" s="1">
        <v>0.22377739999999999</v>
      </c>
      <c r="FM345">
        <v>59.977609999999999</v>
      </c>
      <c r="FN345">
        <v>0.78848549999999995</v>
      </c>
      <c r="FO345">
        <v>18.08418</v>
      </c>
      <c r="FP345" s="1">
        <v>0.10508149999999999</v>
      </c>
      <c r="FQ345">
        <v>27.712759999999999</v>
      </c>
      <c r="FR345">
        <v>0.78165790000000002</v>
      </c>
      <c r="FS345">
        <v>18.49841</v>
      </c>
      <c r="FT345" s="1">
        <v>7.0674000000000001E-2</v>
      </c>
      <c r="FU345">
        <v>18.302129999999998</v>
      </c>
      <c r="FV345">
        <v>0.77494090000000004</v>
      </c>
      <c r="FW345">
        <v>19.07732</v>
      </c>
      <c r="FX345" s="1">
        <v>6.155617E-2</v>
      </c>
      <c r="FY345" s="1">
        <v>15.827870000000001</v>
      </c>
      <c r="FZ345">
        <v>0.76811600000000002</v>
      </c>
      <c r="GA345">
        <v>19.450569999999999</v>
      </c>
      <c r="GB345" s="1">
        <v>5.909296E-2</v>
      </c>
      <c r="GC345" s="1">
        <v>15.217980000000001</v>
      </c>
      <c r="GD345">
        <v>0.76126329999999998</v>
      </c>
      <c r="GE345">
        <v>19.538219999999999</v>
      </c>
      <c r="GF345" s="1">
        <v>5.7629760000000002E-2</v>
      </c>
      <c r="GG345" s="1">
        <v>14.91794</v>
      </c>
      <c r="GH345">
        <v>0.75485530000000001</v>
      </c>
      <c r="GI345">
        <v>19.364640000000001</v>
      </c>
      <c r="GJ345" s="1">
        <v>5.5642369999999997E-2</v>
      </c>
      <c r="GK345" s="1">
        <v>14.4886</v>
      </c>
      <c r="GL345">
        <v>0.74899979999999999</v>
      </c>
      <c r="GM345">
        <v>18.95195</v>
      </c>
      <c r="GN345" s="1">
        <v>5.285393E-2</v>
      </c>
      <c r="GO345" s="1">
        <v>13.843260000000001</v>
      </c>
      <c r="GP345">
        <v>0.74378350000000004</v>
      </c>
      <c r="GQ345">
        <v>18.602049999999998</v>
      </c>
      <c r="GR345" s="1">
        <v>4.945107E-2</v>
      </c>
      <c r="GS345" s="1">
        <v>13.0192</v>
      </c>
      <c r="GT345">
        <v>0.73918680000000003</v>
      </c>
      <c r="GU345">
        <v>18.882819999999999</v>
      </c>
      <c r="GV345" s="1">
        <v>4.5681729999999997E-2</v>
      </c>
      <c r="GW345" s="1">
        <v>12.08521</v>
      </c>
      <c r="GX345">
        <v>0.73523320000000003</v>
      </c>
      <c r="GY345">
        <v>19.436229999999998</v>
      </c>
      <c r="GZ345" s="1">
        <v>4.1761760000000002E-2</v>
      </c>
      <c r="HA345" s="1">
        <v>11.09431</v>
      </c>
      <c r="HB345">
        <v>0.7318365</v>
      </c>
      <c r="HC345">
        <v>20.20514</v>
      </c>
      <c r="HD345" s="1">
        <v>3.7786409999999999E-2</v>
      </c>
      <c r="HE345" s="1">
        <v>10.07639</v>
      </c>
      <c r="HF345">
        <v>0.72898830000000003</v>
      </c>
      <c r="HG345">
        <v>20.99352</v>
      </c>
      <c r="HH345" s="1">
        <v>3.3825599999999997E-2</v>
      </c>
      <c r="HI345" s="1">
        <v>9.051126</v>
      </c>
      <c r="HJ345">
        <v>0.72670820000000003</v>
      </c>
      <c r="HK345">
        <v>21.486640000000001</v>
      </c>
      <c r="HL345" s="1">
        <v>2.995743E-2</v>
      </c>
      <c r="HM345" s="1">
        <v>8.0395470000000007</v>
      </c>
      <c r="HN345">
        <v>0.72498220000000002</v>
      </c>
      <c r="HO345">
        <v>21.5381</v>
      </c>
      <c r="HP345" s="1">
        <v>2.629519E-2</v>
      </c>
      <c r="HQ345" s="1">
        <v>7.0724119999999999</v>
      </c>
      <c r="HR345">
        <v>0.7237306</v>
      </c>
      <c r="HS345">
        <v>21.180589999999999</v>
      </c>
      <c r="HT345" s="1">
        <v>2.2949480000000001E-2</v>
      </c>
      <c r="HU345" s="1">
        <v>6.1819009999999999</v>
      </c>
      <c r="HV345">
        <v>0.72289829999999999</v>
      </c>
      <c r="HW345">
        <v>20.67005</v>
      </c>
      <c r="HX345" s="1">
        <v>1.9998950000000001E-2</v>
      </c>
      <c r="HY345" s="1">
        <v>5.3914169999999997</v>
      </c>
      <c r="HZ345">
        <v>0.72238559999999996</v>
      </c>
      <c r="IA345">
        <v>20.698370000000001</v>
      </c>
      <c r="IB345" s="1">
        <v>1.745733E-2</v>
      </c>
      <c r="IC345" s="1">
        <v>4.7079050000000002</v>
      </c>
      <c r="ID345">
        <v>0.72210090000000005</v>
      </c>
      <c r="IE345">
        <v>21.09478</v>
      </c>
      <c r="IF345" s="1">
        <v>1.527893E-2</v>
      </c>
      <c r="IG345" s="1">
        <v>4.1208200000000001</v>
      </c>
      <c r="IH345">
        <v>0.72200160000000002</v>
      </c>
      <c r="II345">
        <v>21.739609999999999</v>
      </c>
      <c r="IJ345" s="1">
        <v>1.3362590000000001E-2</v>
      </c>
      <c r="IK345" s="1">
        <v>3.6052010000000001</v>
      </c>
      <c r="IL345">
        <v>0.72205580000000003</v>
      </c>
      <c r="IM345">
        <v>22.516860000000001</v>
      </c>
      <c r="IN345" s="1">
        <v>1.1594790000000001E-2</v>
      </c>
      <c r="IO345" s="1">
        <v>3.1304020000000001</v>
      </c>
      <c r="IP345">
        <v>0.72219800000000001</v>
      </c>
      <c r="IQ345">
        <v>22.888629999999999</v>
      </c>
      <c r="IR345" s="1">
        <v>9.8915259999999994E-3</v>
      </c>
      <c r="IS345" s="1">
        <v>2.6735859999999998</v>
      </c>
      <c r="IT345">
        <v>0.72242510000000004</v>
      </c>
      <c r="IU345">
        <v>22.903099999999998</v>
      </c>
      <c r="IV345" s="1">
        <v>8.2395690000000004E-3</v>
      </c>
      <c r="IW345" s="1">
        <v>2.2304040000000001</v>
      </c>
      <c r="IX345">
        <v>0.72269819999999996</v>
      </c>
      <c r="IY345">
        <v>22.556419999999999</v>
      </c>
      <c r="IZ345" s="1">
        <v>6.7003699999999998E-3</v>
      </c>
      <c r="JA345" s="1">
        <v>1.815876</v>
      </c>
      <c r="JB345">
        <v>0.72298530000000005</v>
      </c>
      <c r="JC345">
        <v>22.058759999999999</v>
      </c>
      <c r="JD345" s="1">
        <v>5.3611639999999999E-3</v>
      </c>
      <c r="JE345" s="1">
        <v>1.4534560000000001</v>
      </c>
      <c r="JF345">
        <v>0.72326699999999999</v>
      </c>
      <c r="JG345">
        <v>21.883410000000001</v>
      </c>
      <c r="JH345" s="1">
        <v>4.28349E-3</v>
      </c>
      <c r="JI345" s="1">
        <v>1.160509</v>
      </c>
      <c r="JJ345">
        <v>0.7235047</v>
      </c>
      <c r="JK345">
        <v>21.71443</v>
      </c>
      <c r="JL345" s="1">
        <v>3.4778779999999998E-3</v>
      </c>
      <c r="JM345" s="1">
        <v>0.94052029999999998</v>
      </c>
      <c r="JN345">
        <v>0.72368100000000002</v>
      </c>
      <c r="JO345">
        <v>21.902699999999999</v>
      </c>
      <c r="JP345" s="1">
        <v>2.9060269999999998E-3</v>
      </c>
      <c r="JQ345" s="1">
        <v>0.7841108</v>
      </c>
      <c r="JR345">
        <v>0.72382760000000002</v>
      </c>
      <c r="JS345">
        <v>21.967079999999999</v>
      </c>
      <c r="JT345" s="1">
        <v>2.5090690000000001E-3</v>
      </c>
      <c r="JU345" s="1">
        <v>0.67541929999999994</v>
      </c>
      <c r="JV345">
        <v>0.72391799999999995</v>
      </c>
      <c r="JW345">
        <v>21.9282</v>
      </c>
      <c r="JX345" s="1">
        <v>2.227897E-3</v>
      </c>
      <c r="JY345" s="1">
        <v>0.59873810000000005</v>
      </c>
      <c r="JZ345">
        <v>0.72397259999999997</v>
      </c>
      <c r="KA345">
        <v>21.73218</v>
      </c>
      <c r="KB345" s="1">
        <v>2.0191919999999999E-3</v>
      </c>
      <c r="KC345" s="1">
        <v>0.54198930000000001</v>
      </c>
      <c r="KD345">
        <v>0.72400819999999999</v>
      </c>
      <c r="KE345">
        <v>21.364840000000001</v>
      </c>
      <c r="KF345" s="1">
        <v>1.855244E-3</v>
      </c>
      <c r="KG345" s="1">
        <v>0.49760850000000001</v>
      </c>
      <c r="KH345">
        <v>0.72400129999999996</v>
      </c>
      <c r="KI345">
        <v>20.949000000000002</v>
      </c>
      <c r="KJ345" s="1">
        <v>1.72175E-3</v>
      </c>
      <c r="KK345" s="1">
        <v>0.46156550000000002</v>
      </c>
      <c r="KL345">
        <v>0.72401629999999995</v>
      </c>
      <c r="KM345">
        <v>20.931570000000001</v>
      </c>
      <c r="KN345" s="1">
        <v>1.611223E-3</v>
      </c>
      <c r="KO345" s="1">
        <v>0.43169970000000002</v>
      </c>
      <c r="KP345">
        <v>0.72407390000000005</v>
      </c>
      <c r="KQ345">
        <v>20.845690000000001</v>
      </c>
      <c r="KR345" s="1">
        <v>1.5193030000000001E-3</v>
      </c>
      <c r="KS345" s="1">
        <v>0.40682620000000003</v>
      </c>
      <c r="KT345">
        <v>0.72422129999999996</v>
      </c>
      <c r="KU345">
        <v>21.112539999999999</v>
      </c>
      <c r="KV345" s="1">
        <v>1.4431030000000001E-3</v>
      </c>
      <c r="KW345" s="1">
        <v>0.3861774</v>
      </c>
      <c r="KX345">
        <v>0.72437870000000004</v>
      </c>
      <c r="KY345">
        <v>21.379159999999999</v>
      </c>
      <c r="KZ345" s="1">
        <v>1.3806300000000001E-3</v>
      </c>
      <c r="LA345" s="1">
        <v>0.36918509999999999</v>
      </c>
      <c r="LB345">
        <v>0.72458739999999999</v>
      </c>
      <c r="LC345">
        <v>21.532209999999999</v>
      </c>
      <c r="LD345" s="1">
        <v>1.329696E-3</v>
      </c>
      <c r="LE345" s="1">
        <v>0.35529509999999997</v>
      </c>
      <c r="LF345">
        <v>0.7248173</v>
      </c>
      <c r="LG345">
        <v>21.44068</v>
      </c>
      <c r="LH345" s="1">
        <v>1.2874570000000001E-3</v>
      </c>
      <c r="LI345" s="1">
        <v>0.3437521</v>
      </c>
      <c r="LJ345">
        <v>0.72502849999999996</v>
      </c>
      <c r="LK345">
        <v>21.028590000000001</v>
      </c>
      <c r="LL345" s="1">
        <v>1.2499729999999999E-3</v>
      </c>
      <c r="LM345" s="1">
        <v>0.33360640000000003</v>
      </c>
      <c r="LN345">
        <v>0.72523950000000004</v>
      </c>
      <c r="LO345">
        <v>20.65936</v>
      </c>
      <c r="LP345" s="1">
        <v>1.2139379999999999E-3</v>
      </c>
      <c r="LQ345" s="1">
        <v>0.32390469999999999</v>
      </c>
      <c r="LR345">
        <v>0.72544339999999996</v>
      </c>
      <c r="LS345">
        <v>20.870760000000001</v>
      </c>
      <c r="LT345" s="1">
        <v>1.1768950000000001E-3</v>
      </c>
      <c r="LU345" s="1">
        <v>0.31394640000000001</v>
      </c>
      <c r="LV345">
        <v>0.72566529999999996</v>
      </c>
      <c r="LW345">
        <v>21.222390000000001</v>
      </c>
      <c r="LX345" s="1">
        <v>1.13783E-3</v>
      </c>
      <c r="LY345" s="1">
        <v>0.30347390000000002</v>
      </c>
      <c r="LZ345">
        <v>0.72586320000000004</v>
      </c>
      <c r="MA345">
        <v>21.86542</v>
      </c>
      <c r="MB345" s="1">
        <v>1.0970909999999999E-3</v>
      </c>
      <c r="MC345" s="1">
        <v>0.29253649999999998</v>
      </c>
      <c r="MD345">
        <v>0.72605730000000002</v>
      </c>
      <c r="ME345">
        <v>22.602239999999998</v>
      </c>
      <c r="MF345" s="1">
        <v>1.0554970000000001E-3</v>
      </c>
      <c r="MG345" s="1">
        <v>0.28138170000000001</v>
      </c>
      <c r="MH345">
        <v>0.72627739999999996</v>
      </c>
      <c r="MI345">
        <v>23.00498</v>
      </c>
      <c r="MJ345" s="1">
        <v>1.014086E-3</v>
      </c>
      <c r="MK345" s="1">
        <v>0.27026840000000002</v>
      </c>
      <c r="ML345">
        <v>0.72644209999999998</v>
      </c>
      <c r="MM345">
        <v>22.953679999999999</v>
      </c>
      <c r="MN345" s="1">
        <v>9.7371589999999998E-4</v>
      </c>
      <c r="MO345" s="1">
        <v>0.25941520000000001</v>
      </c>
      <c r="MP345">
        <v>0.72659119999999999</v>
      </c>
      <c r="MQ345">
        <v>22.480589999999999</v>
      </c>
      <c r="MR345" s="1">
        <v>9.3462190000000004E-4</v>
      </c>
      <c r="MS345" s="1">
        <v>0.24894269999999999</v>
      </c>
      <c r="MT345">
        <v>0.72672239999999999</v>
      </c>
      <c r="MU345">
        <v>21.9313</v>
      </c>
      <c r="MV345" s="1">
        <v>8.9724780000000005E-4</v>
      </c>
      <c r="MW345" s="1">
        <v>0.2389231</v>
      </c>
      <c r="MX345">
        <v>0.72685</v>
      </c>
      <c r="MY345">
        <v>21.948070000000001</v>
      </c>
      <c r="MZ345" s="1">
        <v>8.615742E-4</v>
      </c>
      <c r="NA345" s="1">
        <v>0.2293586</v>
      </c>
      <c r="NB345">
        <v>0.72692409999999996</v>
      </c>
      <c r="NC345">
        <v>22.248830000000002</v>
      </c>
      <c r="ND345" s="1">
        <v>8.274539E-4</v>
      </c>
      <c r="NE345" s="1">
        <v>0.22024460000000001</v>
      </c>
      <c r="NF345">
        <v>0.7269871</v>
      </c>
      <c r="NG345">
        <v>22.740860000000001</v>
      </c>
      <c r="NH345" s="1">
        <v>7.9494190000000005E-4</v>
      </c>
      <c r="NI345" s="1">
        <v>0.21155450000000001</v>
      </c>
      <c r="NJ345">
        <v>0.7270008</v>
      </c>
      <c r="NK345">
        <v>23.34986</v>
      </c>
      <c r="NL345" s="1">
        <v>7.6387999999999998E-4</v>
      </c>
      <c r="NM345" s="1">
        <v>0.2032535</v>
      </c>
      <c r="NN345">
        <v>0.72699179999999997</v>
      </c>
      <c r="NO345">
        <v>23.566500000000001</v>
      </c>
      <c r="NP345" s="1">
        <v>7.3415760000000003E-4</v>
      </c>
      <c r="NQ345" s="1">
        <v>0.1953183</v>
      </c>
      <c r="NR345">
        <v>0.72693799999999997</v>
      </c>
      <c r="NS345">
        <v>23.463170000000002</v>
      </c>
      <c r="NT345" s="1">
        <v>7.0574400000000001E-4</v>
      </c>
      <c r="NU345" s="1">
        <v>0.18774080000000001</v>
      </c>
      <c r="NV345">
        <v>0.72682740000000001</v>
      </c>
      <c r="NW345">
        <v>23.017900000000001</v>
      </c>
      <c r="NX345" s="1">
        <v>6.7863120000000003E-4</v>
      </c>
      <c r="NY345" s="1">
        <v>0.18052589999999999</v>
      </c>
      <c r="NZ345">
        <v>0.72666589999999998</v>
      </c>
      <c r="OA345">
        <v>22.49785</v>
      </c>
      <c r="OB345" s="1">
        <v>6.5277149999999997E-4</v>
      </c>
      <c r="OC345" s="1">
        <v>0.17365630000000001</v>
      </c>
      <c r="OD345">
        <v>0.72645700000000002</v>
      </c>
      <c r="OE345">
        <v>22.10023</v>
      </c>
      <c r="OF345" s="1">
        <v>6.2812730000000002E-4</v>
      </c>
      <c r="OG345" s="1">
        <v>0.1671137</v>
      </c>
      <c r="OH345">
        <v>0.72617069999999995</v>
      </c>
      <c r="OI345">
        <v>22.08745</v>
      </c>
      <c r="OJ345" s="1">
        <v>6.0451799999999996E-4</v>
      </c>
      <c r="OK345" s="1">
        <v>0.16087280000000001</v>
      </c>
    </row>
    <row r="346" spans="1:401" x14ac:dyDescent="0.35">
      <c r="A346">
        <v>352</v>
      </c>
      <c r="B346" t="s">
        <v>4</v>
      </c>
      <c r="C346" t="s">
        <v>181</v>
      </c>
      <c r="D346" t="s">
        <v>352</v>
      </c>
      <c r="E346">
        <v>639.07719999999995</v>
      </c>
      <c r="F346">
        <v>0.65279529999999997</v>
      </c>
      <c r="G346">
        <v>18.818439999999999</v>
      </c>
      <c r="H346">
        <v>0</v>
      </c>
      <c r="I346">
        <v>0</v>
      </c>
      <c r="J346">
        <v>0.64789010000000002</v>
      </c>
      <c r="K346">
        <v>18.610569999999999</v>
      </c>
      <c r="L346">
        <v>0</v>
      </c>
      <c r="M346">
        <v>0</v>
      </c>
      <c r="N346">
        <v>0.64353269999999996</v>
      </c>
      <c r="O346">
        <v>18.676200000000001</v>
      </c>
      <c r="P346">
        <v>0</v>
      </c>
      <c r="Q346">
        <v>0</v>
      </c>
      <c r="R346">
        <v>0.63960839999999997</v>
      </c>
      <c r="S346">
        <v>18.678699999999999</v>
      </c>
      <c r="T346">
        <v>0</v>
      </c>
      <c r="U346">
        <v>0</v>
      </c>
      <c r="V346">
        <v>0.6359783</v>
      </c>
      <c r="W346">
        <v>18.775919999999999</v>
      </c>
      <c r="X346">
        <v>0</v>
      </c>
      <c r="Y346">
        <v>0</v>
      </c>
      <c r="Z346">
        <v>0.63246049999999998</v>
      </c>
      <c r="AA346">
        <v>18.652629999999998</v>
      </c>
      <c r="AB346">
        <v>0</v>
      </c>
      <c r="AC346">
        <v>0</v>
      </c>
      <c r="AD346">
        <v>0.62900860000000003</v>
      </c>
      <c r="AE346">
        <v>18.553750000000001</v>
      </c>
      <c r="AF346">
        <v>0</v>
      </c>
      <c r="AG346">
        <v>0</v>
      </c>
      <c r="AH346">
        <v>0.62560720000000003</v>
      </c>
      <c r="AI346">
        <v>18.439710000000002</v>
      </c>
      <c r="AJ346">
        <v>0</v>
      </c>
      <c r="AK346">
        <v>0</v>
      </c>
      <c r="AL346">
        <v>0.62232149999999997</v>
      </c>
      <c r="AM346">
        <v>18.372610000000002</v>
      </c>
      <c r="AN346">
        <v>0</v>
      </c>
      <c r="AO346">
        <v>0</v>
      </c>
      <c r="AP346">
        <v>0.61984850000000002</v>
      </c>
      <c r="AQ346">
        <v>18.284559999999999</v>
      </c>
      <c r="AR346">
        <v>0</v>
      </c>
      <c r="AS346">
        <v>0</v>
      </c>
      <c r="AT346">
        <v>0.61833419999999994</v>
      </c>
      <c r="AU346">
        <v>18.422599999999999</v>
      </c>
      <c r="AV346">
        <v>0</v>
      </c>
      <c r="AW346">
        <v>0</v>
      </c>
      <c r="AX346">
        <v>0.61739630000000001</v>
      </c>
      <c r="AY346">
        <v>18.378710000000002</v>
      </c>
      <c r="AZ346">
        <v>0</v>
      </c>
      <c r="BA346">
        <v>0</v>
      </c>
      <c r="BB346">
        <v>0.61688929999999997</v>
      </c>
      <c r="BC346">
        <v>18.206410000000002</v>
      </c>
      <c r="BD346">
        <v>0</v>
      </c>
      <c r="BE346">
        <v>0</v>
      </c>
      <c r="BF346">
        <v>0.61643829999999999</v>
      </c>
      <c r="BG346">
        <v>18.028549999999999</v>
      </c>
      <c r="BH346">
        <v>0</v>
      </c>
      <c r="BI346">
        <v>0</v>
      </c>
      <c r="BJ346">
        <v>0.61625260000000004</v>
      </c>
      <c r="BK346">
        <v>17.838010000000001</v>
      </c>
      <c r="BL346">
        <v>0</v>
      </c>
      <c r="BM346">
        <v>0</v>
      </c>
      <c r="BN346">
        <v>0.61611800000000005</v>
      </c>
      <c r="BO346">
        <v>17.598089999999999</v>
      </c>
      <c r="BP346">
        <v>0</v>
      </c>
      <c r="BQ346">
        <v>0</v>
      </c>
      <c r="BR346">
        <v>0.61582550000000003</v>
      </c>
      <c r="BS346">
        <v>17.420200000000001</v>
      </c>
      <c r="BT346">
        <v>0</v>
      </c>
      <c r="BU346">
        <v>0</v>
      </c>
      <c r="BV346">
        <v>0.61573829999999996</v>
      </c>
      <c r="BW346">
        <v>17.55612</v>
      </c>
      <c r="BX346" s="1">
        <v>1.90707E-36</v>
      </c>
      <c r="BY346" s="1">
        <v>4.7677549999999998E-34</v>
      </c>
      <c r="BZ346">
        <v>0.61555420000000005</v>
      </c>
      <c r="CA346">
        <v>17.942129999999999</v>
      </c>
      <c r="CB346" s="1">
        <v>4.6604519999999999E-26</v>
      </c>
      <c r="CC346" s="1">
        <v>9.9888860000000005E-24</v>
      </c>
      <c r="CD346">
        <v>0.61531809999999998</v>
      </c>
      <c r="CE346">
        <v>18.406980000000001</v>
      </c>
      <c r="CF346" s="1">
        <v>1.2574460000000001E-20</v>
      </c>
      <c r="CG346" s="1">
        <v>3.1551310000000001E-18</v>
      </c>
      <c r="CH346">
        <v>0.61518839999999997</v>
      </c>
      <c r="CI346">
        <v>18.783580000000001</v>
      </c>
      <c r="CJ346" s="1">
        <v>2.9892510000000002E-14</v>
      </c>
      <c r="CK346" s="1">
        <v>6.5403449999999996E-12</v>
      </c>
      <c r="CL346">
        <v>0.61494389999999999</v>
      </c>
      <c r="CM346">
        <v>18.79316</v>
      </c>
      <c r="CN346" s="1">
        <v>1.150061E-10</v>
      </c>
      <c r="CO346" s="1">
        <v>2.5687969999999999E-8</v>
      </c>
      <c r="CP346">
        <v>0.61463959999999995</v>
      </c>
      <c r="CQ346">
        <v>18.568059999999999</v>
      </c>
      <c r="CR346" s="1">
        <v>6.1992740000000001E-8</v>
      </c>
      <c r="CS346" s="1">
        <v>1.4068139999999999E-5</v>
      </c>
      <c r="CT346">
        <v>0.61418910000000004</v>
      </c>
      <c r="CU346">
        <v>18.30958</v>
      </c>
      <c r="CV346" s="1">
        <v>9.1102410000000001E-6</v>
      </c>
      <c r="CW346" s="1">
        <v>2.1007349999999998E-3</v>
      </c>
      <c r="CX346">
        <v>0.6137205</v>
      </c>
      <c r="CY346">
        <v>18.14095</v>
      </c>
      <c r="CZ346" s="1">
        <v>5.0688030000000002E-4</v>
      </c>
      <c r="DA346">
        <v>0.1183444</v>
      </c>
      <c r="DB346">
        <v>0.61322370000000004</v>
      </c>
      <c r="DC346">
        <v>18.318989999999999</v>
      </c>
      <c r="DD346" s="1">
        <v>1.2884680000000001E-2</v>
      </c>
      <c r="DE346">
        <v>3.0429349999999999</v>
      </c>
      <c r="DF346">
        <v>0.61254549999999997</v>
      </c>
      <c r="DG346">
        <v>18.774619999999999</v>
      </c>
      <c r="DH346">
        <v>0.17002610000000001</v>
      </c>
      <c r="DI346">
        <v>40.592359999999999</v>
      </c>
      <c r="DJ346">
        <v>0.61141190000000001</v>
      </c>
      <c r="DK346">
        <v>19.17098</v>
      </c>
      <c r="DL346">
        <v>1.2801180000000001</v>
      </c>
      <c r="DM346">
        <v>308.77</v>
      </c>
      <c r="DN346">
        <v>0.60975239999999997</v>
      </c>
      <c r="DO346">
        <v>19.390229999999999</v>
      </c>
      <c r="DP346">
        <v>5.926717</v>
      </c>
      <c r="DQ346">
        <v>1443.95</v>
      </c>
      <c r="DR346">
        <v>0.60775040000000002</v>
      </c>
      <c r="DS346">
        <v>19.241700000000002</v>
      </c>
      <c r="DT346">
        <v>17.93712</v>
      </c>
      <c r="DU346">
        <v>4412.0919999999996</v>
      </c>
      <c r="DV346">
        <v>0.60520640000000003</v>
      </c>
      <c r="DW346">
        <v>18.840859999999999</v>
      </c>
      <c r="DX346">
        <v>37.348239999999997</v>
      </c>
      <c r="DY346">
        <v>9280.2990000000009</v>
      </c>
      <c r="DZ346">
        <v>0.60236319999999999</v>
      </c>
      <c r="EA346">
        <v>18.33578</v>
      </c>
      <c r="EB346">
        <v>56.083509999999997</v>
      </c>
      <c r="EC346">
        <v>14071.92</v>
      </c>
      <c r="ED346">
        <v>0.59989550000000003</v>
      </c>
      <c r="EE346">
        <v>17.926870000000001</v>
      </c>
      <c r="EF346">
        <v>63.267859999999999</v>
      </c>
      <c r="EG346">
        <v>16012.01</v>
      </c>
      <c r="EH346">
        <v>0.59736979999999995</v>
      </c>
      <c r="EI346">
        <v>17.912030000000001</v>
      </c>
      <c r="EJ346">
        <v>55.549149999999997</v>
      </c>
      <c r="EK346">
        <v>14178.74</v>
      </c>
      <c r="EL346">
        <v>0.59415750000000001</v>
      </c>
      <c r="EM346">
        <v>18.220269999999999</v>
      </c>
      <c r="EN346">
        <v>39.093260000000001</v>
      </c>
      <c r="EO346">
        <v>10069.030000000001</v>
      </c>
      <c r="EP346">
        <v>0.59053460000000002</v>
      </c>
      <c r="EQ346">
        <v>18.700479999999999</v>
      </c>
      <c r="ER346">
        <v>22.707899999999999</v>
      </c>
      <c r="ES346">
        <v>5903.3320000000003</v>
      </c>
      <c r="ET346">
        <v>0.5868582</v>
      </c>
      <c r="EU346">
        <v>19.122779999999999</v>
      </c>
      <c r="EV346">
        <v>11.192589999999999</v>
      </c>
      <c r="EW346">
        <v>2935.623</v>
      </c>
      <c r="EX346">
        <v>0.58337209999999995</v>
      </c>
      <c r="EY346">
        <v>19.188279999999999</v>
      </c>
      <c r="EZ346">
        <v>4.8040200000000004</v>
      </c>
      <c r="FA346">
        <v>1270.4880000000001</v>
      </c>
      <c r="FB346">
        <v>0.57963739999999997</v>
      </c>
      <c r="FC346">
        <v>18.881039999999999</v>
      </c>
      <c r="FD346">
        <v>1.8433949999999999</v>
      </c>
      <c r="FE346">
        <v>491.50959999999998</v>
      </c>
      <c r="FF346">
        <v>0.57597419999999999</v>
      </c>
      <c r="FG346">
        <v>18.376909999999999</v>
      </c>
      <c r="FH346" s="1">
        <v>0.66312709999999997</v>
      </c>
      <c r="FI346">
        <v>177.93799999999999</v>
      </c>
      <c r="FJ346">
        <v>0.57264789999999999</v>
      </c>
      <c r="FK346">
        <v>17.950320000000001</v>
      </c>
      <c r="FL346" s="1">
        <v>0.24542639999999999</v>
      </c>
      <c r="FM346">
        <v>66.033360000000002</v>
      </c>
      <c r="FN346">
        <v>0.56964119999999996</v>
      </c>
      <c r="FO346">
        <v>18.095050000000001</v>
      </c>
      <c r="FP346" s="1">
        <v>0.11167729999999999</v>
      </c>
      <c r="FQ346">
        <v>29.968139999999998</v>
      </c>
      <c r="FR346">
        <v>0.56654910000000003</v>
      </c>
      <c r="FS346">
        <v>18.48808</v>
      </c>
      <c r="FT346" s="1">
        <v>7.2491349999999996E-2</v>
      </c>
      <c r="FU346">
        <v>19.378160000000001</v>
      </c>
      <c r="FV346">
        <v>0.56348849999999995</v>
      </c>
      <c r="FW346">
        <v>19.065770000000001</v>
      </c>
      <c r="FX346" s="1">
        <v>6.199843E-2</v>
      </c>
      <c r="FY346" s="1">
        <v>16.581430000000001</v>
      </c>
      <c r="FZ346">
        <v>0.56025510000000001</v>
      </c>
      <c r="GA346">
        <v>19.44021</v>
      </c>
      <c r="GB346" s="1">
        <v>5.9212630000000002E-2</v>
      </c>
      <c r="GC346" s="1">
        <v>15.90469</v>
      </c>
      <c r="GD346">
        <v>0.55693130000000002</v>
      </c>
      <c r="GE346">
        <v>19.528549999999999</v>
      </c>
      <c r="GF346" s="1">
        <v>5.7749710000000003E-2</v>
      </c>
      <c r="GG346" s="1">
        <v>15.60576</v>
      </c>
      <c r="GH346">
        <v>0.55382370000000003</v>
      </c>
      <c r="GI346">
        <v>19.364930000000001</v>
      </c>
      <c r="GJ346" s="1">
        <v>5.5841019999999998E-2</v>
      </c>
      <c r="GK346" s="1">
        <v>15.18488</v>
      </c>
      <c r="GL346">
        <v>0.55097439999999998</v>
      </c>
      <c r="GM346">
        <v>18.966139999999999</v>
      </c>
      <c r="GN346" s="1">
        <v>5.3137700000000003E-2</v>
      </c>
      <c r="GO346" s="1">
        <v>14.537559999999999</v>
      </c>
      <c r="GP346">
        <v>0.54843900000000001</v>
      </c>
      <c r="GQ346">
        <v>18.617660000000001</v>
      </c>
      <c r="GR346" s="1">
        <v>4.9793850000000001E-2</v>
      </c>
      <c r="GS346" s="1">
        <v>13.69659</v>
      </c>
      <c r="GT346">
        <v>0.5462302</v>
      </c>
      <c r="GU346">
        <v>18.8996</v>
      </c>
      <c r="GV346" s="1">
        <v>4.6059330000000002E-2</v>
      </c>
      <c r="GW346" s="1">
        <v>12.73401</v>
      </c>
      <c r="GX346">
        <v>0.54435169999999999</v>
      </c>
      <c r="GY346">
        <v>19.432960000000001</v>
      </c>
      <c r="GZ346" s="1">
        <v>4.2156899999999997E-2</v>
      </c>
      <c r="HA346" s="1">
        <v>11.70612</v>
      </c>
      <c r="HB346">
        <v>0.54276009999999997</v>
      </c>
      <c r="HC346">
        <v>20.18731</v>
      </c>
      <c r="HD346" s="1">
        <v>3.8189870000000001E-2</v>
      </c>
      <c r="HE346" s="1">
        <v>10.645910000000001</v>
      </c>
      <c r="HF346">
        <v>0.5414236</v>
      </c>
      <c r="HG346">
        <v>20.97749</v>
      </c>
      <c r="HH346" s="1">
        <v>3.4230370000000003E-2</v>
      </c>
      <c r="HI346" s="1">
        <v>9.5747850000000003</v>
      </c>
      <c r="HJ346">
        <v>0.54036300000000004</v>
      </c>
      <c r="HK346">
        <v>21.463609999999999</v>
      </c>
      <c r="HL346" s="1">
        <v>3.035245E-2</v>
      </c>
      <c r="HM346" s="1">
        <v>8.5143319999999996</v>
      </c>
      <c r="HN346">
        <v>0.53959140000000005</v>
      </c>
      <c r="HO346">
        <v>21.526250000000001</v>
      </c>
      <c r="HP346" s="1">
        <v>2.666719E-2</v>
      </c>
      <c r="HQ346" s="1">
        <v>7.4969109999999999</v>
      </c>
      <c r="HR346">
        <v>0.53907629999999995</v>
      </c>
      <c r="HS346">
        <v>21.194890000000001</v>
      </c>
      <c r="HT346" s="1">
        <v>2.3286310000000001E-2</v>
      </c>
      <c r="HU346" s="1">
        <v>6.5567770000000003</v>
      </c>
      <c r="HV346">
        <v>0.5387769</v>
      </c>
      <c r="HW346">
        <v>20.690560000000001</v>
      </c>
      <c r="HX346" s="1">
        <v>2.0293820000000001E-2</v>
      </c>
      <c r="HY346" s="1">
        <v>5.7197969999999998</v>
      </c>
      <c r="HZ346">
        <v>0.53866219999999998</v>
      </c>
      <c r="IA346">
        <v>20.727930000000001</v>
      </c>
      <c r="IB346" s="1">
        <v>1.7710509999999999E-2</v>
      </c>
      <c r="IC346" s="1">
        <v>4.9946669999999997</v>
      </c>
      <c r="ID346">
        <v>0.53865609999999997</v>
      </c>
      <c r="IE346">
        <v>21.11036</v>
      </c>
      <c r="IF346" s="1">
        <v>1.5497800000000001E-2</v>
      </c>
      <c r="IG346" s="1">
        <v>4.3717779999999999</v>
      </c>
      <c r="IH346">
        <v>0.53869699999999998</v>
      </c>
      <c r="II346">
        <v>21.738430000000001</v>
      </c>
      <c r="IJ346" s="1">
        <v>1.355863E-2</v>
      </c>
      <c r="IK346" s="1">
        <v>3.825831</v>
      </c>
      <c r="IL346">
        <v>0.53882799999999997</v>
      </c>
      <c r="IM346">
        <v>22.503689999999999</v>
      </c>
      <c r="IN346" s="1">
        <v>1.1779929999999999E-2</v>
      </c>
      <c r="IO346" s="1">
        <v>3.3247070000000001</v>
      </c>
      <c r="IP346">
        <v>0.53898889999999999</v>
      </c>
      <c r="IQ346">
        <v>22.867509999999999</v>
      </c>
      <c r="IR346" s="1">
        <v>1.007165E-2</v>
      </c>
      <c r="IS346" s="1">
        <v>2.8434430000000002</v>
      </c>
      <c r="IT346">
        <v>0.53917610000000005</v>
      </c>
      <c r="IU346">
        <v>22.894960000000001</v>
      </c>
      <c r="IV346" s="1">
        <v>8.412437E-3</v>
      </c>
      <c r="IW346" s="1">
        <v>2.3761459999999999</v>
      </c>
      <c r="IX346">
        <v>0.5393947</v>
      </c>
      <c r="IY346">
        <v>22.573180000000001</v>
      </c>
      <c r="IZ346" s="1">
        <v>6.8575260000000001E-3</v>
      </c>
      <c r="JA346" s="1">
        <v>1.9374720000000001</v>
      </c>
      <c r="JB346">
        <v>0.53962310000000002</v>
      </c>
      <c r="JC346">
        <v>22.084759999999999</v>
      </c>
      <c r="JD346" s="1">
        <v>5.4935089999999997E-3</v>
      </c>
      <c r="JE346" s="1">
        <v>1.5519689999999999</v>
      </c>
      <c r="JF346">
        <v>0.53983340000000002</v>
      </c>
      <c r="JG346">
        <v>21.91469</v>
      </c>
      <c r="JH346" s="1">
        <v>4.3865320000000003E-3</v>
      </c>
      <c r="JI346" s="1">
        <v>1.238742</v>
      </c>
      <c r="JJ346">
        <v>0.53999600000000003</v>
      </c>
      <c r="JK346">
        <v>21.72842</v>
      </c>
      <c r="JL346" s="1">
        <v>3.5528410000000002E-3</v>
      </c>
      <c r="JM346" s="1">
        <v>1.0024139999999999</v>
      </c>
      <c r="JN346">
        <v>0.54008540000000005</v>
      </c>
      <c r="JO346">
        <v>21.907319999999999</v>
      </c>
      <c r="JP346" s="1">
        <v>2.9583909999999999E-3</v>
      </c>
      <c r="JQ346" s="1">
        <v>0.83391079999999995</v>
      </c>
      <c r="JR346">
        <v>0.54016410000000004</v>
      </c>
      <c r="JS346">
        <v>21.9588</v>
      </c>
      <c r="JT346" s="1">
        <v>2.5454980000000002E-3</v>
      </c>
      <c r="JU346" s="1">
        <v>0.71675869999999997</v>
      </c>
      <c r="JV346">
        <v>0.54019300000000003</v>
      </c>
      <c r="JW346">
        <v>21.921199999999999</v>
      </c>
      <c r="JX346" s="1">
        <v>2.2541280000000002E-3</v>
      </c>
      <c r="JY346" s="1">
        <v>0.63428870000000004</v>
      </c>
      <c r="JZ346">
        <v>0.54020000000000001</v>
      </c>
      <c r="KA346">
        <v>21.73508</v>
      </c>
      <c r="KB346" s="1">
        <v>2.0391509999999999E-3</v>
      </c>
      <c r="KC346" s="1">
        <v>0.57348330000000003</v>
      </c>
      <c r="KD346">
        <v>0.54018109999999997</v>
      </c>
      <c r="KE346">
        <v>21.3782</v>
      </c>
      <c r="KF346" s="1">
        <v>1.8712030000000001E-3</v>
      </c>
      <c r="KG346" s="1">
        <v>0.52609669999999997</v>
      </c>
      <c r="KH346">
        <v>0.54013580000000005</v>
      </c>
      <c r="KI346">
        <v>20.96781</v>
      </c>
      <c r="KJ346" s="1">
        <v>1.734862E-3</v>
      </c>
      <c r="KK346" s="1">
        <v>0.48768329999999999</v>
      </c>
      <c r="KL346">
        <v>0.54012800000000005</v>
      </c>
      <c r="KM346">
        <v>20.95824</v>
      </c>
      <c r="KN346" s="1">
        <v>1.6221440000000001E-3</v>
      </c>
      <c r="KO346" s="1">
        <v>0.4558817</v>
      </c>
      <c r="KP346">
        <v>0.54018219999999995</v>
      </c>
      <c r="KQ346">
        <v>20.848379999999999</v>
      </c>
      <c r="KR346" s="1">
        <v>1.528394E-3</v>
      </c>
      <c r="KS346" s="1">
        <v>0.42939319999999997</v>
      </c>
      <c r="KT346">
        <v>0.5402979</v>
      </c>
      <c r="KU346">
        <v>21.113289999999999</v>
      </c>
      <c r="KV346" s="1">
        <v>1.4506219999999999E-3</v>
      </c>
      <c r="KW346" s="1">
        <v>0.40740470000000001</v>
      </c>
      <c r="KX346">
        <v>0.54047619999999996</v>
      </c>
      <c r="KY346">
        <v>21.373919999999998</v>
      </c>
      <c r="KZ346" s="1">
        <v>1.38678E-3</v>
      </c>
      <c r="LA346" s="1">
        <v>0.38928780000000002</v>
      </c>
      <c r="LB346">
        <v>0.54068890000000003</v>
      </c>
      <c r="LC346">
        <v>21.518969999999999</v>
      </c>
      <c r="LD346" s="1">
        <v>1.334724E-3</v>
      </c>
      <c r="LE346" s="1">
        <v>0.37448670000000001</v>
      </c>
      <c r="LF346">
        <v>0.54091100000000003</v>
      </c>
      <c r="LG346">
        <v>21.43723</v>
      </c>
      <c r="LH346" s="1">
        <v>1.2917149999999999E-3</v>
      </c>
      <c r="LI346" s="1">
        <v>0.36221239999999999</v>
      </c>
      <c r="LJ346">
        <v>0.5411395</v>
      </c>
      <c r="LK346">
        <v>21.04458</v>
      </c>
      <c r="LL346" s="1">
        <v>1.253868E-3</v>
      </c>
      <c r="LM346" s="1">
        <v>0.35148040000000003</v>
      </c>
      <c r="LN346">
        <v>0.5413789</v>
      </c>
      <c r="LO346">
        <v>20.682400000000001</v>
      </c>
      <c r="LP346" s="1">
        <v>1.217809E-3</v>
      </c>
      <c r="LQ346" s="1">
        <v>0.34127639999999998</v>
      </c>
      <c r="LR346">
        <v>0.54160609999999998</v>
      </c>
      <c r="LS346">
        <v>20.901199999999999</v>
      </c>
      <c r="LT346" s="1">
        <v>1.1809360000000001E-3</v>
      </c>
      <c r="LU346" s="1">
        <v>0.33083279999999998</v>
      </c>
      <c r="LV346">
        <v>0.5418248</v>
      </c>
      <c r="LW346">
        <v>21.230730000000001</v>
      </c>
      <c r="LX346" s="1">
        <v>1.1420899999999999E-3</v>
      </c>
      <c r="LY346" s="1">
        <v>0.31986619999999999</v>
      </c>
      <c r="LZ346">
        <v>0.54205890000000001</v>
      </c>
      <c r="MA346">
        <v>21.86542</v>
      </c>
      <c r="MB346" s="1">
        <v>1.1014919999999999E-3</v>
      </c>
      <c r="MC346" s="1">
        <v>0.30839309999999998</v>
      </c>
      <c r="MD346">
        <v>0.5422747</v>
      </c>
      <c r="ME346">
        <v>22.596160000000001</v>
      </c>
      <c r="MF346" s="1">
        <v>1.059929E-3</v>
      </c>
      <c r="MG346" s="1">
        <v>0.29667110000000002</v>
      </c>
      <c r="MH346">
        <v>0.54249389999999997</v>
      </c>
      <c r="MI346">
        <v>22.984590000000001</v>
      </c>
      <c r="MJ346" s="1">
        <v>1.018466E-3</v>
      </c>
      <c r="MK346" s="1">
        <v>0.28498210000000002</v>
      </c>
      <c r="ML346">
        <v>0.54268850000000002</v>
      </c>
      <c r="MM346">
        <v>22.94699</v>
      </c>
      <c r="MN346" s="1">
        <v>9.7796020000000001E-4</v>
      </c>
      <c r="MO346" s="1">
        <v>0.27354659999999997</v>
      </c>
      <c r="MP346">
        <v>0.5428731</v>
      </c>
      <c r="MQ346">
        <v>22.504940000000001</v>
      </c>
      <c r="MR346" s="1">
        <v>9.3869639999999996E-4</v>
      </c>
      <c r="MS346" s="1">
        <v>0.26250600000000002</v>
      </c>
      <c r="MT346">
        <v>0.54302589999999995</v>
      </c>
      <c r="MU346">
        <v>21.958539999999999</v>
      </c>
      <c r="MV346" s="1">
        <v>9.0114220000000003E-4</v>
      </c>
      <c r="MW346" s="1">
        <v>0.25193929999999998</v>
      </c>
      <c r="MX346">
        <v>0.54315849999999999</v>
      </c>
      <c r="MY346">
        <v>21.98311</v>
      </c>
      <c r="MZ346" s="1">
        <v>8.6528910000000002E-4</v>
      </c>
      <c r="NA346" s="1">
        <v>0.2418544</v>
      </c>
      <c r="NB346">
        <v>0.54325849999999998</v>
      </c>
      <c r="NC346">
        <v>22.269130000000001</v>
      </c>
      <c r="ND346" s="1">
        <v>8.3099349999999998E-4</v>
      </c>
      <c r="NE346" s="1">
        <v>0.23223969999999999</v>
      </c>
      <c r="NF346">
        <v>0.54333690000000001</v>
      </c>
      <c r="NG346">
        <v>22.741209999999999</v>
      </c>
      <c r="NH346" s="1">
        <v>7.9831810000000004E-4</v>
      </c>
      <c r="NI346" s="1">
        <v>0.22307360000000001</v>
      </c>
      <c r="NJ346">
        <v>0.54339199999999999</v>
      </c>
      <c r="NK346">
        <v>23.347709999999999</v>
      </c>
      <c r="NL346" s="1">
        <v>7.6711029999999999E-4</v>
      </c>
      <c r="NM346" s="1">
        <v>0.21431919999999999</v>
      </c>
      <c r="NN346">
        <v>0.54340029999999995</v>
      </c>
      <c r="NO346">
        <v>23.550789999999999</v>
      </c>
      <c r="NP346" s="1">
        <v>7.3723829999999997E-4</v>
      </c>
      <c r="NQ346" s="1">
        <v>0.20595089999999999</v>
      </c>
      <c r="NR346">
        <v>0.54340860000000002</v>
      </c>
      <c r="NS346">
        <v>23.462</v>
      </c>
      <c r="NT346" s="1">
        <v>7.0868329999999998E-4</v>
      </c>
      <c r="NU346" s="1">
        <v>0.1979592</v>
      </c>
      <c r="NV346">
        <v>0.54335739999999999</v>
      </c>
      <c r="NW346">
        <v>23.03716</v>
      </c>
      <c r="NX346" s="1">
        <v>6.8142980000000005E-4</v>
      </c>
      <c r="NY346" s="1">
        <v>0.1903511</v>
      </c>
      <c r="NZ346">
        <v>0.54327110000000001</v>
      </c>
      <c r="OA346">
        <v>22.522960000000001</v>
      </c>
      <c r="OB346" s="1">
        <v>6.5543220000000002E-4</v>
      </c>
      <c r="OC346" s="1">
        <v>0.1831052</v>
      </c>
      <c r="OD346">
        <v>0.54313880000000003</v>
      </c>
      <c r="OE346">
        <v>22.1251</v>
      </c>
      <c r="OF346" s="1">
        <v>6.3066429999999996E-4</v>
      </c>
      <c r="OG346" s="1">
        <v>0.17620820000000001</v>
      </c>
      <c r="OH346">
        <v>0.54298939999999996</v>
      </c>
      <c r="OI346">
        <v>22.115780000000001</v>
      </c>
      <c r="OJ346" s="1">
        <v>6.069386E-4</v>
      </c>
      <c r="OK346" s="1">
        <v>0.16962459999999999</v>
      </c>
    </row>
    <row r="347" spans="1:401" x14ac:dyDescent="0.35">
      <c r="A347">
        <v>353</v>
      </c>
      <c r="B347" t="s">
        <v>4</v>
      </c>
      <c r="C347" t="s">
        <v>181</v>
      </c>
      <c r="D347" t="s">
        <v>353</v>
      </c>
      <c r="E347">
        <v>671.90419999999995</v>
      </c>
      <c r="F347">
        <v>1.0877790000000001</v>
      </c>
      <c r="G347">
        <v>18.836600000000001</v>
      </c>
      <c r="H347">
        <v>0</v>
      </c>
      <c r="I347">
        <v>0</v>
      </c>
      <c r="J347">
        <v>1.079831</v>
      </c>
      <c r="K347">
        <v>18.661660000000001</v>
      </c>
      <c r="L347">
        <v>0</v>
      </c>
      <c r="M347">
        <v>0</v>
      </c>
      <c r="N347">
        <v>1.0727089999999999</v>
      </c>
      <c r="O347">
        <v>18.744260000000001</v>
      </c>
      <c r="P347">
        <v>0</v>
      </c>
      <c r="Q347">
        <v>0</v>
      </c>
      <c r="R347">
        <v>1.066195</v>
      </c>
      <c r="S347">
        <v>18.714210000000001</v>
      </c>
      <c r="T347">
        <v>0</v>
      </c>
      <c r="U347">
        <v>0</v>
      </c>
      <c r="V347">
        <v>1.0600309999999999</v>
      </c>
      <c r="W347">
        <v>18.832329999999999</v>
      </c>
      <c r="X347">
        <v>0</v>
      </c>
      <c r="Y347">
        <v>0</v>
      </c>
      <c r="Z347">
        <v>1.053952</v>
      </c>
      <c r="AA347">
        <v>18.66621</v>
      </c>
      <c r="AB347">
        <v>0</v>
      </c>
      <c r="AC347">
        <v>0</v>
      </c>
      <c r="AD347">
        <v>1.0478769999999999</v>
      </c>
      <c r="AE347">
        <v>18.56127</v>
      </c>
      <c r="AF347">
        <v>0</v>
      </c>
      <c r="AG347">
        <v>0</v>
      </c>
      <c r="AH347">
        <v>1.0418289999999999</v>
      </c>
      <c r="AI347">
        <v>18.44689</v>
      </c>
      <c r="AJ347">
        <v>0</v>
      </c>
      <c r="AK347">
        <v>0</v>
      </c>
      <c r="AL347">
        <v>1.035957</v>
      </c>
      <c r="AM347">
        <v>18.36871</v>
      </c>
      <c r="AN347">
        <v>0</v>
      </c>
      <c r="AO347">
        <v>0</v>
      </c>
      <c r="AP347">
        <v>1.031344</v>
      </c>
      <c r="AQ347">
        <v>18.304649999999999</v>
      </c>
      <c r="AR347">
        <v>0</v>
      </c>
      <c r="AS347">
        <v>0</v>
      </c>
      <c r="AT347">
        <v>1.0280389999999999</v>
      </c>
      <c r="AU347">
        <v>18.473949999999999</v>
      </c>
      <c r="AV347">
        <v>0</v>
      </c>
      <c r="AW347">
        <v>0</v>
      </c>
      <c r="AX347">
        <v>1.0252920000000001</v>
      </c>
      <c r="AY347">
        <v>18.41386</v>
      </c>
      <c r="AZ347">
        <v>0</v>
      </c>
      <c r="BA347">
        <v>0</v>
      </c>
      <c r="BB347">
        <v>1.022896</v>
      </c>
      <c r="BC347">
        <v>18.267499999999998</v>
      </c>
      <c r="BD347">
        <v>0</v>
      </c>
      <c r="BE347">
        <v>0</v>
      </c>
      <c r="BF347">
        <v>1.020332</v>
      </c>
      <c r="BG347">
        <v>18.0703</v>
      </c>
      <c r="BH347">
        <v>0</v>
      </c>
      <c r="BI347">
        <v>0</v>
      </c>
      <c r="BJ347">
        <v>1.0179549999999999</v>
      </c>
      <c r="BK347">
        <v>17.841180000000001</v>
      </c>
      <c r="BL347">
        <v>0</v>
      </c>
      <c r="BM347">
        <v>0</v>
      </c>
      <c r="BN347">
        <v>1.0155449999999999</v>
      </c>
      <c r="BO347">
        <v>17.606619999999999</v>
      </c>
      <c r="BP347">
        <v>0</v>
      </c>
      <c r="BQ347">
        <v>0</v>
      </c>
      <c r="BR347">
        <v>1.012742</v>
      </c>
      <c r="BS347">
        <v>17.415769999999998</v>
      </c>
      <c r="BT347">
        <v>0</v>
      </c>
      <c r="BU347">
        <v>0</v>
      </c>
      <c r="BV347">
        <v>1.010168</v>
      </c>
      <c r="BW347">
        <v>17.569659999999999</v>
      </c>
      <c r="BX347" s="1">
        <v>7.2397199999999996E-37</v>
      </c>
      <c r="BY347" s="1">
        <v>7.1407459999999997E-35</v>
      </c>
      <c r="BZ347">
        <v>1.0074620000000001</v>
      </c>
      <c r="CA347">
        <v>17.98048</v>
      </c>
      <c r="CB347" s="1">
        <v>2.5996669999999998E-26</v>
      </c>
      <c r="CC347" s="1">
        <v>3.7379859999999998E-24</v>
      </c>
      <c r="CD347">
        <v>1.004518</v>
      </c>
      <c r="CE347">
        <v>18.43543</v>
      </c>
      <c r="CF347" s="1">
        <v>4.4765750000000002E-21</v>
      </c>
      <c r="CG347" s="1">
        <v>4.7176999999999997E-19</v>
      </c>
      <c r="CH347">
        <v>1.0019100000000001</v>
      </c>
      <c r="CI347">
        <v>18.80406</v>
      </c>
      <c r="CJ347" s="1">
        <v>1.876747E-14</v>
      </c>
      <c r="CK347" s="1">
        <v>3.3370459999999999E-12</v>
      </c>
      <c r="CL347">
        <v>0.99907869999999999</v>
      </c>
      <c r="CM347">
        <v>18.79355</v>
      </c>
      <c r="CN347" s="1">
        <v>8.0811680000000004E-11</v>
      </c>
      <c r="CO347" s="1">
        <v>1.7228490000000001E-8</v>
      </c>
      <c r="CP347">
        <v>0.99613059999999998</v>
      </c>
      <c r="CQ347">
        <v>18.573879999999999</v>
      </c>
      <c r="CR347" s="1">
        <v>4.648933E-8</v>
      </c>
      <c r="CS347" s="1">
        <v>1.108077E-5</v>
      </c>
      <c r="CT347">
        <v>0.99287959999999997</v>
      </c>
      <c r="CU347">
        <v>18.320689999999999</v>
      </c>
      <c r="CV347" s="1">
        <v>7.1784700000000004E-6</v>
      </c>
      <c r="CW347" s="1">
        <v>1.8757859999999999E-3</v>
      </c>
      <c r="CX347">
        <v>0.98962729999999999</v>
      </c>
      <c r="CY347">
        <v>18.149850000000001</v>
      </c>
      <c r="CZ347" s="1">
        <v>4.1583620000000001E-4</v>
      </c>
      <c r="DA347">
        <v>0.11727410000000001</v>
      </c>
      <c r="DB347">
        <v>0.98625759999999996</v>
      </c>
      <c r="DC347">
        <v>18.356960000000001</v>
      </c>
      <c r="DD347" s="1">
        <v>1.0939249999999999E-2</v>
      </c>
      <c r="DE347">
        <v>3.2918379999999998</v>
      </c>
      <c r="DF347">
        <v>0.98251739999999999</v>
      </c>
      <c r="DG347">
        <v>18.803509999999999</v>
      </c>
      <c r="DH347">
        <v>0.14874570000000001</v>
      </c>
      <c r="DI347">
        <v>47.393590000000003</v>
      </c>
      <c r="DJ347">
        <v>0.97792029999999996</v>
      </c>
      <c r="DK347">
        <v>19.18892</v>
      </c>
      <c r="DL347">
        <v>1.1505730000000001</v>
      </c>
      <c r="DM347">
        <v>386.97800000000001</v>
      </c>
      <c r="DN347">
        <v>0.97232039999999997</v>
      </c>
      <c r="DO347">
        <v>19.427119999999999</v>
      </c>
      <c r="DP347">
        <v>5.4592270000000003</v>
      </c>
      <c r="DQ347">
        <v>1933.17</v>
      </c>
      <c r="DR347">
        <v>0.96595149999999996</v>
      </c>
      <c r="DS347">
        <v>19.26483</v>
      </c>
      <c r="DT347">
        <v>16.90099</v>
      </c>
      <c r="DU347">
        <v>6286.9279999999999</v>
      </c>
      <c r="DV347">
        <v>0.95866779999999996</v>
      </c>
      <c r="DW347">
        <v>18.86918</v>
      </c>
      <c r="DX347">
        <v>35.933819999999997</v>
      </c>
      <c r="DY347">
        <v>14021.21</v>
      </c>
      <c r="DZ347">
        <v>0.95075779999999999</v>
      </c>
      <c r="EA347">
        <v>18.376629999999999</v>
      </c>
      <c r="EB347">
        <v>55.016770000000001</v>
      </c>
      <c r="EC347">
        <v>22456.880000000001</v>
      </c>
      <c r="ED347">
        <v>0.94293579999999999</v>
      </c>
      <c r="EE347">
        <v>17.947780000000002</v>
      </c>
      <c r="EF347">
        <v>63.1873</v>
      </c>
      <c r="EG347">
        <v>26895.360000000001</v>
      </c>
      <c r="EH347">
        <v>0.93426050000000005</v>
      </c>
      <c r="EI347">
        <v>17.950299999999999</v>
      </c>
      <c r="EJ347">
        <v>56.403869999999998</v>
      </c>
      <c r="EK347">
        <v>24986.23</v>
      </c>
      <c r="EL347">
        <v>0.92477180000000003</v>
      </c>
      <c r="EM347">
        <v>18.24689</v>
      </c>
      <c r="EN347">
        <v>40.312730000000002</v>
      </c>
      <c r="EO347">
        <v>18547.900000000001</v>
      </c>
      <c r="EP347">
        <v>0.91456910000000002</v>
      </c>
      <c r="EQ347">
        <v>18.711749999999999</v>
      </c>
      <c r="ER347">
        <v>23.755120000000002</v>
      </c>
      <c r="ES347">
        <v>11329.25</v>
      </c>
      <c r="ET347">
        <v>0.90421450000000003</v>
      </c>
      <c r="EU347">
        <v>19.114750000000001</v>
      </c>
      <c r="EV347">
        <v>11.86131</v>
      </c>
      <c r="EW347">
        <v>5843.77</v>
      </c>
      <c r="EX347">
        <v>0.89418450000000005</v>
      </c>
      <c r="EY347">
        <v>19.170110000000001</v>
      </c>
      <c r="EZ347">
        <v>5.150995</v>
      </c>
      <c r="FA347">
        <v>2612.232</v>
      </c>
      <c r="FB347">
        <v>0.88361500000000004</v>
      </c>
      <c r="FC347">
        <v>18.889299999999999</v>
      </c>
      <c r="FD347">
        <v>1.995539</v>
      </c>
      <c r="FE347">
        <v>1037.1479999999999</v>
      </c>
      <c r="FF347">
        <v>0.87319239999999998</v>
      </c>
      <c r="FG347">
        <v>18.408460000000002</v>
      </c>
      <c r="FH347">
        <v>0.72139569999999997</v>
      </c>
      <c r="FI347">
        <v>380.3306</v>
      </c>
      <c r="FJ347">
        <v>0.86338380000000003</v>
      </c>
      <c r="FK347">
        <v>18.003910000000001</v>
      </c>
      <c r="FL347" s="1">
        <v>0.26540330000000001</v>
      </c>
      <c r="FM347">
        <v>138.74260000000001</v>
      </c>
      <c r="FN347">
        <v>0.85392820000000003</v>
      </c>
      <c r="FO347">
        <v>18.185580000000002</v>
      </c>
      <c r="FP347" s="1">
        <v>0.11790009999999999</v>
      </c>
      <c r="FQ347">
        <v>58.747280000000003</v>
      </c>
      <c r="FR347">
        <v>0.84440990000000005</v>
      </c>
      <c r="FS347">
        <v>18.503360000000001</v>
      </c>
      <c r="FT347" s="1">
        <v>7.4261809999999998E-2</v>
      </c>
      <c r="FU347">
        <v>34.623480000000001</v>
      </c>
      <c r="FV347">
        <v>0.83483189999999996</v>
      </c>
      <c r="FW347">
        <v>19.04298</v>
      </c>
      <c r="FX347" s="1">
        <v>6.2451529999999998E-2</v>
      </c>
      <c r="FY347" s="1">
        <v>27.997450000000001</v>
      </c>
      <c r="FZ347">
        <v>0.82531980000000005</v>
      </c>
      <c r="GA347">
        <v>19.408380000000001</v>
      </c>
      <c r="GB347" s="1">
        <v>5.9337569999999999E-2</v>
      </c>
      <c r="GC347" s="1">
        <v>26.315010000000001</v>
      </c>
      <c r="GD347">
        <v>0.81590649999999998</v>
      </c>
      <c r="GE347">
        <v>19.48631</v>
      </c>
      <c r="GF347" s="1">
        <v>5.784972E-2</v>
      </c>
      <c r="GG347" s="1">
        <v>25.701530000000002</v>
      </c>
      <c r="GH347">
        <v>0.80701979999999995</v>
      </c>
      <c r="GI347">
        <v>19.34788</v>
      </c>
      <c r="GJ347" s="1">
        <v>5.599399E-2</v>
      </c>
      <c r="GK347" s="1">
        <v>25.014569999999999</v>
      </c>
      <c r="GL347">
        <v>0.79890890000000003</v>
      </c>
      <c r="GM347">
        <v>18.994759999999999</v>
      </c>
      <c r="GN347" s="1">
        <v>5.335459E-2</v>
      </c>
      <c r="GO347" s="1">
        <v>23.986560000000001</v>
      </c>
      <c r="GP347">
        <v>0.7916668</v>
      </c>
      <c r="GQ347">
        <v>18.67849</v>
      </c>
      <c r="GR347" s="1">
        <v>5.0057549999999999E-2</v>
      </c>
      <c r="GS347" s="1">
        <v>22.63252</v>
      </c>
      <c r="GT347">
        <v>0.78525069999999997</v>
      </c>
      <c r="GU347">
        <v>19.012830000000001</v>
      </c>
      <c r="GV347" s="1">
        <v>4.6350389999999998E-2</v>
      </c>
      <c r="GW347" s="1">
        <v>21.065619999999999</v>
      </c>
      <c r="GX347">
        <v>0.77972569999999997</v>
      </c>
      <c r="GY347">
        <v>19.46987</v>
      </c>
      <c r="GZ347" s="1">
        <v>4.2461499999999999E-2</v>
      </c>
      <c r="HA347" s="1">
        <v>19.38373</v>
      </c>
      <c r="HB347">
        <v>0.77500089999999999</v>
      </c>
      <c r="HC347">
        <v>20.188559999999999</v>
      </c>
      <c r="HD347" s="1">
        <v>3.850042E-2</v>
      </c>
      <c r="HE347" s="1">
        <v>17.64911</v>
      </c>
      <c r="HF347">
        <v>0.77103429999999995</v>
      </c>
      <c r="HG347">
        <v>20.962720000000001</v>
      </c>
      <c r="HH347" s="1">
        <v>3.4541790000000003E-2</v>
      </c>
      <c r="HI347" s="1">
        <v>15.898350000000001</v>
      </c>
      <c r="HJ347">
        <v>0.76785270000000005</v>
      </c>
      <c r="HK347">
        <v>21.39602</v>
      </c>
      <c r="HL347" s="1">
        <v>3.0657210000000001E-2</v>
      </c>
      <c r="HM347" s="1">
        <v>14.161619999999999</v>
      </c>
      <c r="HN347">
        <v>0.76540730000000001</v>
      </c>
      <c r="HO347">
        <v>21.45091</v>
      </c>
      <c r="HP347" s="1">
        <v>2.6955469999999999E-2</v>
      </c>
      <c r="HQ347" s="1">
        <v>12.48704</v>
      </c>
      <c r="HR347">
        <v>0.76358649999999995</v>
      </c>
      <c r="HS347">
        <v>21.199839999999998</v>
      </c>
      <c r="HT347" s="1">
        <v>2.3548699999999999E-2</v>
      </c>
      <c r="HU347" s="1">
        <v>10.929259999999999</v>
      </c>
      <c r="HV347">
        <v>0.76231110000000002</v>
      </c>
      <c r="HW347">
        <v>20.75076</v>
      </c>
      <c r="HX347" s="1">
        <v>2.052441E-2</v>
      </c>
      <c r="HY347" s="1">
        <v>9.5329569999999997</v>
      </c>
      <c r="HZ347">
        <v>0.76147759999999998</v>
      </c>
      <c r="IA347">
        <v>20.864080000000001</v>
      </c>
      <c r="IB347" s="1">
        <v>1.790887E-2</v>
      </c>
      <c r="IC347" s="1">
        <v>8.3181910000000006</v>
      </c>
      <c r="ID347">
        <v>0.76096620000000004</v>
      </c>
      <c r="IE347">
        <v>21.232900000000001</v>
      </c>
      <c r="IF347" s="1">
        <v>1.5668720000000001E-2</v>
      </c>
      <c r="IG347" s="1">
        <v>7.2750789999999999</v>
      </c>
      <c r="IH347">
        <v>0.76069160000000002</v>
      </c>
      <c r="II347">
        <v>21.781220000000001</v>
      </c>
      <c r="IJ347" s="1">
        <v>1.37105E-2</v>
      </c>
      <c r="IK347" s="1">
        <v>6.3674900000000001</v>
      </c>
      <c r="IL347">
        <v>0.76064860000000001</v>
      </c>
      <c r="IM347">
        <v>22.51173</v>
      </c>
      <c r="IN347" s="1">
        <v>1.1922200000000001E-2</v>
      </c>
      <c r="IO347" s="1">
        <v>5.544556</v>
      </c>
      <c r="IP347">
        <v>0.76075689999999996</v>
      </c>
      <c r="IQ347">
        <v>22.799589999999998</v>
      </c>
      <c r="IR347" s="1">
        <v>1.02097E-2</v>
      </c>
      <c r="IS347" s="1">
        <v>4.761501</v>
      </c>
      <c r="IT347">
        <v>0.76096339999999996</v>
      </c>
      <c r="IU347">
        <v>22.831669999999999</v>
      </c>
      <c r="IV347" s="1">
        <v>8.5454599999999995E-3</v>
      </c>
      <c r="IW347" s="1">
        <v>4.0011239999999999</v>
      </c>
      <c r="IX347">
        <v>0.76125589999999999</v>
      </c>
      <c r="IY347">
        <v>22.595790000000001</v>
      </c>
      <c r="IZ347" s="1">
        <v>6.9796720000000001E-3</v>
      </c>
      <c r="JA347" s="1">
        <v>3.280322</v>
      </c>
      <c r="JB347">
        <v>0.76159719999999997</v>
      </c>
      <c r="JC347">
        <v>22.16292</v>
      </c>
      <c r="JD347" s="1">
        <v>5.5977120000000003E-3</v>
      </c>
      <c r="JE347" s="1">
        <v>2.6366879999999999</v>
      </c>
      <c r="JF347">
        <v>0.7619013</v>
      </c>
      <c r="JG347">
        <v>22.045259999999999</v>
      </c>
      <c r="JH347" s="1">
        <v>4.4686309999999998E-3</v>
      </c>
      <c r="JI347" s="1">
        <v>2.1040730000000001</v>
      </c>
      <c r="JJ347">
        <v>0.76217990000000002</v>
      </c>
      <c r="JK347">
        <v>21.808109999999999</v>
      </c>
      <c r="JL347" s="1">
        <v>3.6131739999999998E-3</v>
      </c>
      <c r="JM347" s="1">
        <v>1.6955180000000001</v>
      </c>
      <c r="JN347">
        <v>0.76239140000000005</v>
      </c>
      <c r="JO347">
        <v>21.948820000000001</v>
      </c>
      <c r="JP347" s="1">
        <v>3.0007699999999998E-3</v>
      </c>
      <c r="JQ347" s="1">
        <v>1.4006970000000001</v>
      </c>
      <c r="JR347">
        <v>0.76257129999999995</v>
      </c>
      <c r="JS347">
        <v>21.93281</v>
      </c>
      <c r="JT347" s="1">
        <v>2.574939E-3</v>
      </c>
      <c r="JU347" s="1">
        <v>1.194982</v>
      </c>
      <c r="JV347">
        <v>0.76269629999999999</v>
      </c>
      <c r="JW347">
        <v>21.87847</v>
      </c>
      <c r="JX347" s="1">
        <v>2.2751569999999999E-3</v>
      </c>
      <c r="JY347" s="1">
        <v>1.0509770000000001</v>
      </c>
      <c r="JZ347">
        <v>0.76277899999999998</v>
      </c>
      <c r="KA347">
        <v>21.724150000000002</v>
      </c>
      <c r="KB347" s="1">
        <v>2.0550049999999999E-3</v>
      </c>
      <c r="KC347" s="1">
        <v>0.94609560000000004</v>
      </c>
      <c r="KD347">
        <v>0.76283310000000004</v>
      </c>
      <c r="KE347">
        <v>21.403749999999999</v>
      </c>
      <c r="KF347" s="1">
        <v>1.883788E-3</v>
      </c>
      <c r="KG347" s="1">
        <v>0.86539820000000001</v>
      </c>
      <c r="KH347">
        <v>0.76284870000000005</v>
      </c>
      <c r="KI347">
        <v>21.017189999999999</v>
      </c>
      <c r="KJ347" s="1">
        <v>1.745166E-3</v>
      </c>
      <c r="KK347" s="1">
        <v>0.80050869999999996</v>
      </c>
      <c r="KL347">
        <v>0.76290599999999997</v>
      </c>
      <c r="KM347">
        <v>21.07451</v>
      </c>
      <c r="KN347" s="1">
        <v>1.6307170000000001E-3</v>
      </c>
      <c r="KO347" s="1">
        <v>0.74696490000000004</v>
      </c>
      <c r="KP347">
        <v>0.76301600000000003</v>
      </c>
      <c r="KQ347">
        <v>20.887869999999999</v>
      </c>
      <c r="KR347" s="1">
        <v>1.535547E-3</v>
      </c>
      <c r="KS347" s="1">
        <v>0.7024051</v>
      </c>
      <c r="KT347">
        <v>0.76316499999999998</v>
      </c>
      <c r="KU347">
        <v>21.134340000000002</v>
      </c>
      <c r="KV347" s="1">
        <v>1.4565400000000001E-3</v>
      </c>
      <c r="KW347" s="1">
        <v>0.66530040000000001</v>
      </c>
      <c r="KX347">
        <v>0.76337460000000001</v>
      </c>
      <c r="KY347">
        <v>21.383610000000001</v>
      </c>
      <c r="KZ347" s="1">
        <v>1.3916460000000001E-3</v>
      </c>
      <c r="LA347" s="1">
        <v>0.63463959999999997</v>
      </c>
      <c r="LB347">
        <v>0.76357640000000004</v>
      </c>
      <c r="LC347">
        <v>21.476710000000001</v>
      </c>
      <c r="LD347" s="1">
        <v>1.3387E-3</v>
      </c>
      <c r="LE347" s="1">
        <v>0.60954459999999999</v>
      </c>
      <c r="LF347">
        <v>0.76381339999999998</v>
      </c>
      <c r="LG347">
        <v>21.392479999999999</v>
      </c>
      <c r="LH347" s="1">
        <v>1.2950570000000001E-3</v>
      </c>
      <c r="LI347" s="1">
        <v>0.58882500000000004</v>
      </c>
      <c r="LJ347">
        <v>0.76402060000000005</v>
      </c>
      <c r="LK347">
        <v>21.066189999999999</v>
      </c>
      <c r="LL347" s="1">
        <v>1.256879E-3</v>
      </c>
      <c r="LM347" s="1">
        <v>0.57095899999999999</v>
      </c>
      <c r="LN347">
        <v>0.76421300000000003</v>
      </c>
      <c r="LO347">
        <v>20.763470000000002</v>
      </c>
      <c r="LP347" s="1">
        <v>1.220758E-3</v>
      </c>
      <c r="LQ347" s="1">
        <v>0.5543091</v>
      </c>
      <c r="LR347">
        <v>0.76444310000000004</v>
      </c>
      <c r="LS347">
        <v>21.058800000000002</v>
      </c>
      <c r="LT347" s="1">
        <v>1.1840259999999999E-3</v>
      </c>
      <c r="LU347" s="1">
        <v>0.53751979999999999</v>
      </c>
      <c r="LV347">
        <v>0.76462269999999999</v>
      </c>
      <c r="LW347">
        <v>21.3141</v>
      </c>
      <c r="LX347" s="1">
        <v>1.14533E-3</v>
      </c>
      <c r="LY347" s="1">
        <v>0.51995309999999995</v>
      </c>
      <c r="LZ347">
        <v>0.76480780000000004</v>
      </c>
      <c r="MA347">
        <v>21.901209999999999</v>
      </c>
      <c r="MB347" s="1">
        <v>1.104849E-3</v>
      </c>
      <c r="MC347" s="1">
        <v>0.50152249999999998</v>
      </c>
      <c r="MD347">
        <v>0.76500170000000001</v>
      </c>
      <c r="ME347">
        <v>22.620200000000001</v>
      </c>
      <c r="MF347" s="1">
        <v>1.063331E-3</v>
      </c>
      <c r="MG347" s="1">
        <v>0.48260599999999998</v>
      </c>
      <c r="MH347">
        <v>0.76518370000000002</v>
      </c>
      <c r="MI347">
        <v>22.920100000000001</v>
      </c>
      <c r="MJ347" s="1">
        <v>1.021824E-3</v>
      </c>
      <c r="MK347" s="1">
        <v>0.46365450000000002</v>
      </c>
      <c r="ML347">
        <v>0.76535339999999996</v>
      </c>
      <c r="MM347">
        <v>22.880949999999999</v>
      </c>
      <c r="MN347" s="1">
        <v>9.8123339999999989E-4</v>
      </c>
      <c r="MO347" s="1">
        <v>0.44505410000000001</v>
      </c>
      <c r="MP347">
        <v>0.76548649999999996</v>
      </c>
      <c r="MQ347">
        <v>22.54992</v>
      </c>
      <c r="MR347" s="1">
        <v>9.4183530000000002E-4</v>
      </c>
      <c r="MS347" s="1">
        <v>0.4270523</v>
      </c>
      <c r="MT347">
        <v>0.76561250000000003</v>
      </c>
      <c r="MU347">
        <v>22.05255</v>
      </c>
      <c r="MV347" s="1">
        <v>9.0414789999999998E-4</v>
      </c>
      <c r="MW347" s="1">
        <v>0.40981430000000002</v>
      </c>
      <c r="MX347">
        <v>0.76570419999999995</v>
      </c>
      <c r="MY347">
        <v>22.14423</v>
      </c>
      <c r="MZ347" s="1">
        <v>8.6815239999999999E-4</v>
      </c>
      <c r="NA347" s="1">
        <v>0.39334560000000002</v>
      </c>
      <c r="NB347">
        <v>0.76577499999999998</v>
      </c>
      <c r="NC347">
        <v>22.399049999999999</v>
      </c>
      <c r="ND347" s="1">
        <v>8.337218E-4</v>
      </c>
      <c r="NE347" s="1">
        <v>0.3776465</v>
      </c>
      <c r="NF347">
        <v>0.76582899999999998</v>
      </c>
      <c r="NG347">
        <v>22.79955</v>
      </c>
      <c r="NH347" s="1">
        <v>8.0092430000000005E-4</v>
      </c>
      <c r="NI347" s="1">
        <v>0.36269679999999999</v>
      </c>
      <c r="NJ347">
        <v>0.76583290000000004</v>
      </c>
      <c r="NK347">
        <v>23.368289999999998</v>
      </c>
      <c r="NL347" s="1">
        <v>7.6960069999999997E-4</v>
      </c>
      <c r="NM347" s="1">
        <v>0.34842709999999999</v>
      </c>
      <c r="NN347">
        <v>0.76579459999999999</v>
      </c>
      <c r="NO347">
        <v>23.496030000000001</v>
      </c>
      <c r="NP347" s="1">
        <v>7.3961329999999996E-4</v>
      </c>
      <c r="NQ347" s="1">
        <v>0.33477970000000001</v>
      </c>
      <c r="NR347">
        <v>0.76571239999999996</v>
      </c>
      <c r="NS347">
        <v>23.420030000000001</v>
      </c>
      <c r="NT347" s="1">
        <v>7.1094720000000004E-4</v>
      </c>
      <c r="NU347" s="1">
        <v>0.32175340000000002</v>
      </c>
      <c r="NV347">
        <v>0.76555510000000004</v>
      </c>
      <c r="NW347">
        <v>23.07338</v>
      </c>
      <c r="NX347" s="1">
        <v>6.835856E-4</v>
      </c>
      <c r="NY347" s="1">
        <v>0.30934489999999998</v>
      </c>
      <c r="NZ347">
        <v>0.76535070000000005</v>
      </c>
      <c r="OA347">
        <v>22.595590000000001</v>
      </c>
      <c r="OB347" s="1">
        <v>6.5748119999999998E-4</v>
      </c>
      <c r="OC347" s="1">
        <v>0.29752450000000003</v>
      </c>
      <c r="OD347">
        <v>0.7650692</v>
      </c>
      <c r="OE347">
        <v>22.21369</v>
      </c>
      <c r="OF347" s="1">
        <v>6.3261579999999995E-4</v>
      </c>
      <c r="OG347" s="1">
        <v>0.2862827</v>
      </c>
      <c r="OH347">
        <v>0.76476920000000004</v>
      </c>
      <c r="OI347">
        <v>22.238309999999998</v>
      </c>
      <c r="OJ347" s="1">
        <v>6.0880679999999999E-4</v>
      </c>
      <c r="OK347" s="1">
        <v>0.27555950000000001</v>
      </c>
    </row>
    <row r="348" spans="1:401" x14ac:dyDescent="0.35">
      <c r="A348">
        <v>354</v>
      </c>
      <c r="B348" t="s">
        <v>4</v>
      </c>
      <c r="C348" t="s">
        <v>181</v>
      </c>
      <c r="D348" t="s">
        <v>354</v>
      </c>
      <c r="E348">
        <v>945.40120000000002</v>
      </c>
      <c r="F348">
        <v>0.3143416</v>
      </c>
      <c r="G348">
        <v>18.840160000000001</v>
      </c>
      <c r="H348">
        <v>0</v>
      </c>
      <c r="I348">
        <v>0</v>
      </c>
      <c r="J348">
        <v>0.31165490000000001</v>
      </c>
      <c r="K348">
        <v>18.688569999999999</v>
      </c>
      <c r="L348">
        <v>0</v>
      </c>
      <c r="M348">
        <v>0</v>
      </c>
      <c r="N348">
        <v>0.30929649999999997</v>
      </c>
      <c r="O348">
        <v>18.784510000000001</v>
      </c>
      <c r="P348">
        <v>0</v>
      </c>
      <c r="Q348">
        <v>0</v>
      </c>
      <c r="R348">
        <v>0.30722280000000002</v>
      </c>
      <c r="S348">
        <v>18.735230000000001</v>
      </c>
      <c r="T348">
        <v>0</v>
      </c>
      <c r="U348">
        <v>0</v>
      </c>
      <c r="V348">
        <v>0.30533060000000001</v>
      </c>
      <c r="W348">
        <v>18.86346</v>
      </c>
      <c r="X348">
        <v>0</v>
      </c>
      <c r="Y348">
        <v>0</v>
      </c>
      <c r="Z348">
        <v>0.30350890000000003</v>
      </c>
      <c r="AA348">
        <v>18.673390000000001</v>
      </c>
      <c r="AB348">
        <v>0</v>
      </c>
      <c r="AC348">
        <v>0</v>
      </c>
      <c r="AD348">
        <v>0.30172979999999999</v>
      </c>
      <c r="AE348">
        <v>18.5641</v>
      </c>
      <c r="AF348">
        <v>0</v>
      </c>
      <c r="AG348">
        <v>0</v>
      </c>
      <c r="AH348">
        <v>0.29997590000000002</v>
      </c>
      <c r="AI348">
        <v>18.450489999999999</v>
      </c>
      <c r="AJ348">
        <v>0</v>
      </c>
      <c r="AK348">
        <v>0</v>
      </c>
      <c r="AL348">
        <v>0.29835070000000002</v>
      </c>
      <c r="AM348">
        <v>18.366140000000001</v>
      </c>
      <c r="AN348">
        <v>0</v>
      </c>
      <c r="AO348">
        <v>0</v>
      </c>
      <c r="AP348">
        <v>0.29726750000000002</v>
      </c>
      <c r="AQ348">
        <v>18.315370000000001</v>
      </c>
      <c r="AR348">
        <v>0</v>
      </c>
      <c r="AS348">
        <v>0</v>
      </c>
      <c r="AT348">
        <v>0.29679129999999998</v>
      </c>
      <c r="AU348">
        <v>18.50442</v>
      </c>
      <c r="AV348">
        <v>0</v>
      </c>
      <c r="AW348">
        <v>0</v>
      </c>
      <c r="AX348">
        <v>0.2967013</v>
      </c>
      <c r="AY348">
        <v>18.433489999999999</v>
      </c>
      <c r="AZ348">
        <v>0</v>
      </c>
      <c r="BA348">
        <v>0</v>
      </c>
      <c r="BB348">
        <v>0.29685850000000003</v>
      </c>
      <c r="BC348">
        <v>18.302379999999999</v>
      </c>
      <c r="BD348">
        <v>0</v>
      </c>
      <c r="BE348">
        <v>0</v>
      </c>
      <c r="BF348">
        <v>0.2970989</v>
      </c>
      <c r="BG348">
        <v>18.09609</v>
      </c>
      <c r="BH348">
        <v>0</v>
      </c>
      <c r="BI348">
        <v>0</v>
      </c>
      <c r="BJ348">
        <v>0.29750019999999999</v>
      </c>
      <c r="BK348">
        <v>17.844639999999998</v>
      </c>
      <c r="BL348">
        <v>0</v>
      </c>
      <c r="BM348">
        <v>0</v>
      </c>
      <c r="BN348">
        <v>0.29792479999999999</v>
      </c>
      <c r="BO348">
        <v>17.61224</v>
      </c>
      <c r="BP348">
        <v>0</v>
      </c>
      <c r="BQ348">
        <v>0</v>
      </c>
      <c r="BR348">
        <v>0.29831590000000002</v>
      </c>
      <c r="BS348">
        <v>17.417909999999999</v>
      </c>
      <c r="BT348">
        <v>0</v>
      </c>
      <c r="BU348">
        <v>0</v>
      </c>
      <c r="BV348">
        <v>0.2986858</v>
      </c>
      <c r="BW348">
        <v>17.5824</v>
      </c>
      <c r="BX348">
        <v>8.8605959999999999E-38</v>
      </c>
      <c r="BY348" s="1">
        <v>5.4277940000000005E-35</v>
      </c>
      <c r="BZ348">
        <v>0.29900149999999998</v>
      </c>
      <c r="CA348">
        <v>18.00957</v>
      </c>
      <c r="CB348" s="1">
        <v>4.0740220000000001E-27</v>
      </c>
      <c r="CC348" s="1">
        <v>2.481567E-24</v>
      </c>
      <c r="CD348">
        <v>0.29923040000000001</v>
      </c>
      <c r="CE348">
        <v>18.460850000000001</v>
      </c>
      <c r="CF348" s="1">
        <v>5.9340750000000003E-22</v>
      </c>
      <c r="CG348" s="1">
        <v>3.626756E-19</v>
      </c>
      <c r="CH348">
        <v>0.29967490000000002</v>
      </c>
      <c r="CI348">
        <v>18.823409999999999</v>
      </c>
      <c r="CJ348" s="1">
        <v>4.0409659999999998E-15</v>
      </c>
      <c r="CK348" s="1">
        <v>2.4477280000000002E-12</v>
      </c>
      <c r="CL348">
        <v>0.3000275</v>
      </c>
      <c r="CM348">
        <v>18.796099999999999</v>
      </c>
      <c r="CN348" s="1">
        <v>2.3216579999999998E-11</v>
      </c>
      <c r="CO348" s="1">
        <v>1.4015760000000001E-8</v>
      </c>
      <c r="CP348">
        <v>0.30036420000000003</v>
      </c>
      <c r="CQ348">
        <v>18.577670000000001</v>
      </c>
      <c r="CR348" s="1">
        <v>1.6127690000000001E-8</v>
      </c>
      <c r="CS348" s="1">
        <v>9.696131E-6</v>
      </c>
      <c r="CT348">
        <v>0.30061369999999998</v>
      </c>
      <c r="CU348">
        <v>18.327580000000001</v>
      </c>
      <c r="CV348" s="1">
        <v>2.9139709999999998E-6</v>
      </c>
      <c r="CW348" s="1">
        <v>1.748639E-3</v>
      </c>
      <c r="CX348">
        <v>0.3008999</v>
      </c>
      <c r="CY348">
        <v>18.158200000000001</v>
      </c>
      <c r="CZ348" s="1">
        <v>1.9343720000000001E-4</v>
      </c>
      <c r="DA348">
        <v>0.1156273</v>
      </c>
      <c r="DB348">
        <v>0.30119400000000002</v>
      </c>
      <c r="DC348">
        <v>18.384599999999999</v>
      </c>
      <c r="DD348" s="1">
        <v>5.7990630000000001E-3</v>
      </c>
      <c r="DE348">
        <v>3.4309560000000001</v>
      </c>
      <c r="DF348">
        <v>0.30140919999999999</v>
      </c>
      <c r="DG348">
        <v>18.829940000000001</v>
      </c>
      <c r="DH348">
        <v>8.8847880000000004E-2</v>
      </c>
      <c r="DI348">
        <v>52.060870000000001</v>
      </c>
      <c r="DJ348">
        <v>0.3014019</v>
      </c>
      <c r="DK348">
        <v>19.207360000000001</v>
      </c>
      <c r="DL348">
        <v>0.76363820000000004</v>
      </c>
      <c r="DM348">
        <v>445.17360000000002</v>
      </c>
      <c r="DN348">
        <v>0.30119590000000002</v>
      </c>
      <c r="DO348">
        <v>19.453430000000001</v>
      </c>
      <c r="DP348">
        <v>3.9817420000000001</v>
      </c>
      <c r="DQ348">
        <v>2316.1930000000002</v>
      </c>
      <c r="DR348">
        <v>0.30078440000000001</v>
      </c>
      <c r="DS348">
        <v>19.279419999999998</v>
      </c>
      <c r="DT348">
        <v>13.43201</v>
      </c>
      <c r="DU348">
        <v>7810.0240000000003</v>
      </c>
      <c r="DV348">
        <v>0.3001238</v>
      </c>
      <c r="DW348">
        <v>18.88288</v>
      </c>
      <c r="DX348">
        <v>30.87764</v>
      </c>
      <c r="DY348">
        <v>17983.43</v>
      </c>
      <c r="DZ348">
        <v>0.29946010000000001</v>
      </c>
      <c r="EA348">
        <v>18.39799</v>
      </c>
      <c r="EB348">
        <v>50.773809999999997</v>
      </c>
      <c r="EC348">
        <v>29621.93</v>
      </c>
      <c r="ED348">
        <v>0.2989598</v>
      </c>
      <c r="EE348">
        <v>17.961079999999999</v>
      </c>
      <c r="EF348">
        <v>62.237119999999997</v>
      </c>
      <c r="EG348">
        <v>36368.44</v>
      </c>
      <c r="EH348">
        <v>0.29820429999999998</v>
      </c>
      <c r="EI348">
        <v>17.972899999999999</v>
      </c>
      <c r="EJ348">
        <v>58.952039999999997</v>
      </c>
      <c r="EK348">
        <v>34525.29</v>
      </c>
      <c r="EL348">
        <v>0.29730849999999998</v>
      </c>
      <c r="EM348">
        <v>18.27037</v>
      </c>
      <c r="EN348">
        <v>44.476089999999999</v>
      </c>
      <c r="EO348">
        <v>26116.34</v>
      </c>
      <c r="EP348">
        <v>0.29619440000000002</v>
      </c>
      <c r="EQ348">
        <v>18.7271</v>
      </c>
      <c r="ER348">
        <v>27.526789999999998</v>
      </c>
      <c r="ES348">
        <v>16212.75</v>
      </c>
      <c r="ET348">
        <v>0.29509540000000001</v>
      </c>
      <c r="EU348">
        <v>19.117039999999999</v>
      </c>
      <c r="EV348">
        <v>14.353820000000001</v>
      </c>
      <c r="EW348">
        <v>8475.241</v>
      </c>
      <c r="EX348">
        <v>0.29412779999999999</v>
      </c>
      <c r="EY348">
        <v>19.160520000000002</v>
      </c>
      <c r="EZ348">
        <v>6.4749530000000002</v>
      </c>
      <c r="FA348">
        <v>3829.3649999999998</v>
      </c>
      <c r="FB348">
        <v>0.29306729999999998</v>
      </c>
      <c r="FC348">
        <v>18.889880000000002</v>
      </c>
      <c r="FD348">
        <v>2.5866790000000002</v>
      </c>
      <c r="FE348">
        <v>1531.941</v>
      </c>
      <c r="FF348">
        <v>0.29201840000000001</v>
      </c>
      <c r="FG348">
        <v>18.419979999999999</v>
      </c>
      <c r="FH348">
        <v>0.95069740000000003</v>
      </c>
      <c r="FI348">
        <v>563.08450000000005</v>
      </c>
      <c r="FJ348">
        <v>0.29119850000000003</v>
      </c>
      <c r="FK348">
        <v>18.031680000000001</v>
      </c>
      <c r="FL348" s="1">
        <v>0.34469440000000001</v>
      </c>
      <c r="FM348">
        <v>203.685</v>
      </c>
      <c r="FN348">
        <v>0.29053299999999999</v>
      </c>
      <c r="FO348">
        <v>18.239609999999999</v>
      </c>
      <c r="FP348" s="1">
        <v>0.14269319999999999</v>
      </c>
      <c r="FQ348">
        <v>83.876270000000005</v>
      </c>
      <c r="FR348">
        <v>0.28966629999999999</v>
      </c>
      <c r="FS348">
        <v>18.52075</v>
      </c>
      <c r="FT348" s="1">
        <v>8.1309969999999995E-2</v>
      </c>
      <c r="FU348">
        <v>47.46752</v>
      </c>
      <c r="FV348">
        <v>0.28869699999999998</v>
      </c>
      <c r="FW348">
        <v>19.0395</v>
      </c>
      <c r="FX348" s="1">
        <v>6.4216540000000003E-2</v>
      </c>
      <c r="FY348">
        <v>37.320250000000001</v>
      </c>
      <c r="FZ348">
        <v>0.28772039999999999</v>
      </c>
      <c r="GA348">
        <v>19.394950000000001</v>
      </c>
      <c r="GB348" s="1">
        <v>5.974111E-2</v>
      </c>
      <c r="GC348" s="1">
        <v>34.667459999999998</v>
      </c>
      <c r="GD348">
        <v>0.28668159999999998</v>
      </c>
      <c r="GE348">
        <v>19.46489</v>
      </c>
      <c r="GF348" s="1">
        <v>5.809044E-2</v>
      </c>
      <c r="GG348" s="1">
        <v>33.717590000000001</v>
      </c>
      <c r="GH348">
        <v>0.28569290000000003</v>
      </c>
      <c r="GI348">
        <v>19.33437</v>
      </c>
      <c r="GJ348" s="1">
        <v>5.6394600000000003E-2</v>
      </c>
      <c r="GK348" s="1">
        <v>32.757640000000002</v>
      </c>
      <c r="GL348">
        <v>0.28478150000000002</v>
      </c>
      <c r="GM348">
        <v>18.9999</v>
      </c>
      <c r="GN348" s="1">
        <v>5.3970369999999997E-2</v>
      </c>
      <c r="GO348" s="1">
        <v>31.377199999999998</v>
      </c>
      <c r="GP348">
        <v>0.28398459999999998</v>
      </c>
      <c r="GQ348">
        <v>18.708559999999999</v>
      </c>
      <c r="GR348" s="1">
        <v>5.08382E-2</v>
      </c>
      <c r="GS348" s="1">
        <v>29.574549999999999</v>
      </c>
      <c r="GT348">
        <v>0.28329680000000002</v>
      </c>
      <c r="GU348">
        <v>19.075939999999999</v>
      </c>
      <c r="GV348" s="1">
        <v>4.7230620000000001E-2</v>
      </c>
      <c r="GW348" s="1">
        <v>27.494540000000001</v>
      </c>
      <c r="GX348">
        <v>0.28272649999999999</v>
      </c>
      <c r="GY348">
        <v>19.50074</v>
      </c>
      <c r="GZ348" s="1">
        <v>4.3392970000000003E-2</v>
      </c>
      <c r="HA348" s="1">
        <v>25.269559999999998</v>
      </c>
      <c r="HB348">
        <v>0.28223199999999998</v>
      </c>
      <c r="HC348">
        <v>20.198619999999998</v>
      </c>
      <c r="HD348" s="1">
        <v>3.9457529999999998E-2</v>
      </c>
      <c r="HE348" s="1">
        <v>22.987220000000001</v>
      </c>
      <c r="HF348">
        <v>0.28179609999999999</v>
      </c>
      <c r="HG348">
        <v>20.96677</v>
      </c>
      <c r="HH348" s="1">
        <v>3.5506169999999997E-2</v>
      </c>
      <c r="HI348" s="1">
        <v>20.695530000000002</v>
      </c>
      <c r="HJ348">
        <v>0.28148099999999998</v>
      </c>
      <c r="HK348">
        <v>21.366959999999999</v>
      </c>
      <c r="HL348" s="1">
        <v>3.1607469999999999E-2</v>
      </c>
      <c r="HM348" s="1">
        <v>18.428509999999999</v>
      </c>
      <c r="HN348">
        <v>0.28125939999999999</v>
      </c>
      <c r="HO348">
        <v>21.41112</v>
      </c>
      <c r="HP348" s="1">
        <v>2.7858290000000001E-2</v>
      </c>
      <c r="HQ348" s="1">
        <v>16.24335</v>
      </c>
      <c r="HR348">
        <v>0.28115059999999997</v>
      </c>
      <c r="HS348">
        <v>21.19576</v>
      </c>
      <c r="HT348" s="1">
        <v>2.4375529999999999E-2</v>
      </c>
      <c r="HU348" s="1">
        <v>14.209199999999999</v>
      </c>
      <c r="HV348">
        <v>0.28111510000000001</v>
      </c>
      <c r="HW348">
        <v>20.776540000000001</v>
      </c>
      <c r="HX348" s="1">
        <v>2.1253890000000001E-2</v>
      </c>
      <c r="HY348" s="1">
        <v>12.383520000000001</v>
      </c>
      <c r="HZ348">
        <v>0.28115079999999998</v>
      </c>
      <c r="IA348">
        <v>20.933910000000001</v>
      </c>
      <c r="IB348" s="1">
        <v>1.8537910000000001E-2</v>
      </c>
      <c r="IC348" s="1">
        <v>10.794639999999999</v>
      </c>
      <c r="ID348">
        <v>0.28121570000000001</v>
      </c>
      <c r="IE348">
        <v>21.30226</v>
      </c>
      <c r="IF348" s="1">
        <v>1.6209439999999999E-2</v>
      </c>
      <c r="IG348" s="1">
        <v>9.4322090000000003</v>
      </c>
      <c r="IH348">
        <v>0.28128760000000003</v>
      </c>
      <c r="II348">
        <v>21.816289999999999</v>
      </c>
      <c r="IJ348" s="1">
        <v>1.418867E-2</v>
      </c>
      <c r="IK348" s="1">
        <v>8.2520179999999996</v>
      </c>
      <c r="IL348">
        <v>0.28139049999999999</v>
      </c>
      <c r="IM348">
        <v>22.524899999999999</v>
      </c>
      <c r="IN348" s="1">
        <v>1.2367E-2</v>
      </c>
      <c r="IO348" s="1">
        <v>7.1887210000000001</v>
      </c>
      <c r="IP348">
        <v>0.28149590000000002</v>
      </c>
      <c r="IQ348">
        <v>22.768419999999999</v>
      </c>
      <c r="IR348" s="1">
        <v>1.063997E-2</v>
      </c>
      <c r="IS348" s="1">
        <v>6.1822429999999997</v>
      </c>
      <c r="IT348">
        <v>0.28161079999999999</v>
      </c>
      <c r="IU348">
        <v>22.797409999999999</v>
      </c>
      <c r="IV348" s="1">
        <v>8.9614880000000001E-3</v>
      </c>
      <c r="IW348" s="1">
        <v>5.2059449999999998</v>
      </c>
      <c r="IX348">
        <v>0.28174129999999997</v>
      </c>
      <c r="IY348">
        <v>22.596019999999999</v>
      </c>
      <c r="IZ348" s="1">
        <v>7.364832E-3</v>
      </c>
      <c r="JA348" s="1">
        <v>4.2772569999999996</v>
      </c>
      <c r="JB348">
        <v>0.28185729999999998</v>
      </c>
      <c r="JC348">
        <v>22.196480000000001</v>
      </c>
      <c r="JD348" s="1">
        <v>5.9296399999999999E-3</v>
      </c>
      <c r="JE348" s="1">
        <v>3.442672</v>
      </c>
      <c r="JF348">
        <v>0.28196589999999999</v>
      </c>
      <c r="JG348">
        <v>22.110230000000001</v>
      </c>
      <c r="JH348" s="1">
        <v>4.7329349999999997E-3</v>
      </c>
      <c r="JI348" s="1">
        <v>2.7469570000000001</v>
      </c>
      <c r="JJ348">
        <v>0.28203800000000001</v>
      </c>
      <c r="JK348">
        <v>21.84872</v>
      </c>
      <c r="JL348" s="1">
        <v>3.809186E-3</v>
      </c>
      <c r="JM348" s="1">
        <v>2.2097639999999998</v>
      </c>
      <c r="JN348">
        <v>0.28209040000000002</v>
      </c>
      <c r="JO348">
        <v>21.97242</v>
      </c>
      <c r="JP348" s="1">
        <v>3.1391209999999999E-3</v>
      </c>
      <c r="JQ348" s="1">
        <v>1.8203100000000001</v>
      </c>
      <c r="JR348">
        <v>0.28211059999999999</v>
      </c>
      <c r="JS348">
        <v>21.920100000000001</v>
      </c>
      <c r="JT348" s="1">
        <v>2.6710140000000002E-3</v>
      </c>
      <c r="JU348" s="1">
        <v>1.5481670000000001</v>
      </c>
      <c r="JV348">
        <v>0.28210560000000001</v>
      </c>
      <c r="JW348">
        <v>21.85557</v>
      </c>
      <c r="JX348" s="1">
        <v>2.34345E-3</v>
      </c>
      <c r="JY348" s="1">
        <v>1.3581099999999999</v>
      </c>
      <c r="JZ348">
        <v>0.28209630000000002</v>
      </c>
      <c r="KA348">
        <v>21.71453</v>
      </c>
      <c r="KB348" s="1">
        <v>2.1061209999999999E-3</v>
      </c>
      <c r="KC348" s="1">
        <v>1.220399</v>
      </c>
      <c r="KD348">
        <v>0.2820665</v>
      </c>
      <c r="KE348">
        <v>21.407579999999999</v>
      </c>
      <c r="KF348" s="1">
        <v>1.9241169999999999E-3</v>
      </c>
      <c r="KG348" s="1">
        <v>1.115048</v>
      </c>
      <c r="KH348">
        <v>0.28202660000000002</v>
      </c>
      <c r="KI348">
        <v>21.036580000000001</v>
      </c>
      <c r="KJ348" s="1">
        <v>1.778122E-3</v>
      </c>
      <c r="KK348" s="1">
        <v>1.0306360000000001</v>
      </c>
      <c r="KL348">
        <v>0.28201660000000001</v>
      </c>
      <c r="KM348">
        <v>21.133520000000001</v>
      </c>
      <c r="KN348" s="1">
        <v>1.6580690000000001E-3</v>
      </c>
      <c r="KO348" s="1">
        <v>0.96103530000000004</v>
      </c>
      <c r="KP348">
        <v>0.28203929999999999</v>
      </c>
      <c r="KQ348">
        <v>20.909549999999999</v>
      </c>
      <c r="KR348" s="1">
        <v>1.558343E-3</v>
      </c>
      <c r="KS348" s="1">
        <v>0.90303469999999997</v>
      </c>
      <c r="KT348">
        <v>0.2821244</v>
      </c>
      <c r="KU348">
        <v>21.148710000000001</v>
      </c>
      <c r="KV348" s="1">
        <v>1.4754169999999999E-3</v>
      </c>
      <c r="KW348" s="1">
        <v>0.85454560000000002</v>
      </c>
      <c r="KX348">
        <v>0.28225800000000001</v>
      </c>
      <c r="KY348">
        <v>21.393920000000001</v>
      </c>
      <c r="KZ348" s="1">
        <v>1.4071439999999999E-3</v>
      </c>
      <c r="LA348" s="1">
        <v>0.81433599999999995</v>
      </c>
      <c r="LB348">
        <v>0.2824063</v>
      </c>
      <c r="LC348">
        <v>21.457039999999999</v>
      </c>
      <c r="LD348" s="1">
        <v>1.3513469999999999E-3</v>
      </c>
      <c r="LE348" s="1">
        <v>0.78130259999999996</v>
      </c>
      <c r="LF348">
        <v>0.28257690000000002</v>
      </c>
      <c r="LG348">
        <v>21.366250000000001</v>
      </c>
      <c r="LH348" s="1">
        <v>1.305648E-3</v>
      </c>
      <c r="LI348" s="1">
        <v>0.75400699999999998</v>
      </c>
      <c r="LJ348">
        <v>0.2827403</v>
      </c>
      <c r="LK348">
        <v>21.06607</v>
      </c>
      <c r="LL348" s="1">
        <v>1.2662680000000001E-3</v>
      </c>
      <c r="LM348" s="1">
        <v>0.73055230000000004</v>
      </c>
      <c r="LN348">
        <v>0.28290609999999999</v>
      </c>
      <c r="LO348">
        <v>20.802710000000001</v>
      </c>
      <c r="LP348" s="1">
        <v>1.2298599999999999E-3</v>
      </c>
      <c r="LQ348" s="1">
        <v>0.70885399999999998</v>
      </c>
      <c r="LR348">
        <v>0.28307729999999998</v>
      </c>
      <c r="LS348">
        <v>21.141819999999999</v>
      </c>
      <c r="LT348" s="1">
        <v>1.193476E-3</v>
      </c>
      <c r="LU348" s="1">
        <v>0.68713939999999996</v>
      </c>
      <c r="LV348">
        <v>0.28322940000000002</v>
      </c>
      <c r="LW348">
        <v>21.361190000000001</v>
      </c>
      <c r="LX348" s="1">
        <v>1.1552680000000001E-3</v>
      </c>
      <c r="LY348" s="1">
        <v>0.66446039999999995</v>
      </c>
      <c r="LZ348">
        <v>0.2834044</v>
      </c>
      <c r="MA348">
        <v>21.931059999999999</v>
      </c>
      <c r="MB348" s="1">
        <v>1.115202E-3</v>
      </c>
      <c r="MC348" s="1">
        <v>0.6406752</v>
      </c>
      <c r="MD348">
        <v>0.2835606</v>
      </c>
      <c r="ME348">
        <v>22.642800000000001</v>
      </c>
      <c r="MF348" s="1">
        <v>1.073821E-3</v>
      </c>
      <c r="MG348" s="1">
        <v>0.61622100000000002</v>
      </c>
      <c r="MH348">
        <v>0.28370709999999999</v>
      </c>
      <c r="MI348">
        <v>22.889869999999998</v>
      </c>
      <c r="MJ348" s="1">
        <v>1.0321900000000001E-3</v>
      </c>
      <c r="MK348" s="1">
        <v>0.59169130000000003</v>
      </c>
      <c r="ML348">
        <v>0.2838562</v>
      </c>
      <c r="MM348">
        <v>22.844010000000001</v>
      </c>
      <c r="MN348" s="1">
        <v>9.913589E-4</v>
      </c>
      <c r="MO348" s="1">
        <v>0.56760759999999999</v>
      </c>
      <c r="MP348">
        <v>0.28397850000000002</v>
      </c>
      <c r="MQ348">
        <v>22.557289999999998</v>
      </c>
      <c r="MR348" s="1">
        <v>9.5155510000000001E-4</v>
      </c>
      <c r="MS348" s="1">
        <v>0.54427639999999999</v>
      </c>
      <c r="MT348">
        <v>0.28408739999999999</v>
      </c>
      <c r="MU348">
        <v>22.096820000000001</v>
      </c>
      <c r="MV348" s="1">
        <v>9.134503E-4</v>
      </c>
      <c r="MW348" s="1">
        <v>0.52195789999999997</v>
      </c>
      <c r="MX348">
        <v>0.28418719999999997</v>
      </c>
      <c r="MY348">
        <v>22.226009999999999</v>
      </c>
      <c r="MZ348" s="1">
        <v>8.7701860000000001E-4</v>
      </c>
      <c r="NA348" s="1">
        <v>0.50063440000000003</v>
      </c>
      <c r="NB348">
        <v>0.28426639999999997</v>
      </c>
      <c r="NC348">
        <v>22.469830000000002</v>
      </c>
      <c r="ND348" s="1">
        <v>8.4215590000000001E-4</v>
      </c>
      <c r="NE348" s="1">
        <v>0.48033360000000003</v>
      </c>
      <c r="NF348">
        <v>0.28433389999999997</v>
      </c>
      <c r="NG348">
        <v>22.837710000000001</v>
      </c>
      <c r="NH348" s="1">
        <v>8.0898470000000003E-4</v>
      </c>
      <c r="NI348" s="1">
        <v>0.46102340000000003</v>
      </c>
      <c r="NJ348">
        <v>0.2843753</v>
      </c>
      <c r="NK348">
        <v>23.38571</v>
      </c>
      <c r="NL348" s="1">
        <v>7.7729470000000001E-4</v>
      </c>
      <c r="NM348" s="1">
        <v>0.44261349999999999</v>
      </c>
      <c r="NN348">
        <v>0.2844044</v>
      </c>
      <c r="NO348">
        <v>23.4695</v>
      </c>
      <c r="NP348" s="1">
        <v>7.4696240000000002E-4</v>
      </c>
      <c r="NQ348" s="1">
        <v>0.42501899999999998</v>
      </c>
      <c r="NR348">
        <v>0.28441490000000003</v>
      </c>
      <c r="NS348">
        <v>23.394909999999999</v>
      </c>
      <c r="NT348" s="1">
        <v>7.1794700000000003E-4</v>
      </c>
      <c r="NU348" s="1">
        <v>0.40823680000000001</v>
      </c>
      <c r="NV348">
        <v>0.28439920000000002</v>
      </c>
      <c r="NW348">
        <v>23.079740000000001</v>
      </c>
      <c r="NX348" s="1">
        <v>6.9024050000000001E-4</v>
      </c>
      <c r="NY348" s="1">
        <v>0.39224300000000001</v>
      </c>
      <c r="NZ348">
        <v>0.28437069999999998</v>
      </c>
      <c r="OA348">
        <v>22.625150000000001</v>
      </c>
      <c r="OB348" s="1">
        <v>6.638134E-4</v>
      </c>
      <c r="OC348" s="1">
        <v>0.37702750000000002</v>
      </c>
      <c r="OD348">
        <v>0.28430630000000001</v>
      </c>
      <c r="OE348">
        <v>22.25498</v>
      </c>
      <c r="OF348" s="1">
        <v>6.3864140000000004E-4</v>
      </c>
      <c r="OG348" s="1">
        <v>0.3625623</v>
      </c>
      <c r="OH348">
        <v>0.28422989999999998</v>
      </c>
      <c r="OI348">
        <v>22.297889999999999</v>
      </c>
      <c r="OJ348" s="1">
        <v>6.1454499999999998E-4</v>
      </c>
      <c r="OK348" s="1">
        <v>0.3487806</v>
      </c>
    </row>
    <row r="349" spans="1:401" x14ac:dyDescent="0.35">
      <c r="A349">
        <v>355</v>
      </c>
      <c r="B349" t="s">
        <v>4</v>
      </c>
      <c r="C349" t="s">
        <v>181</v>
      </c>
      <c r="D349" t="s">
        <v>355</v>
      </c>
      <c r="E349">
        <v>282.50389999999999</v>
      </c>
      <c r="F349">
        <v>1.0711869999999999</v>
      </c>
      <c r="G349">
        <v>18.848400000000002</v>
      </c>
      <c r="H349">
        <v>0</v>
      </c>
      <c r="I349">
        <v>0</v>
      </c>
      <c r="J349">
        <v>1.059053</v>
      </c>
      <c r="K349">
        <v>18.706659999999999</v>
      </c>
      <c r="L349">
        <v>0</v>
      </c>
      <c r="M349">
        <v>0</v>
      </c>
      <c r="N349">
        <v>1.048691</v>
      </c>
      <c r="O349">
        <v>18.815280000000001</v>
      </c>
      <c r="P349">
        <v>0</v>
      </c>
      <c r="Q349">
        <v>0</v>
      </c>
      <c r="R349">
        <v>1.03982</v>
      </c>
      <c r="S349">
        <v>18.751570000000001</v>
      </c>
      <c r="T349">
        <v>0</v>
      </c>
      <c r="U349">
        <v>0</v>
      </c>
      <c r="V349">
        <v>1.031828</v>
      </c>
      <c r="W349">
        <v>18.890229999999999</v>
      </c>
      <c r="X349">
        <v>0</v>
      </c>
      <c r="Y349">
        <v>0</v>
      </c>
      <c r="Z349">
        <v>1.0242629999999999</v>
      </c>
      <c r="AA349">
        <v>18.682510000000001</v>
      </c>
      <c r="AB349">
        <v>0</v>
      </c>
      <c r="AC349">
        <v>0</v>
      </c>
      <c r="AD349">
        <v>1.016942</v>
      </c>
      <c r="AE349">
        <v>18.56804</v>
      </c>
      <c r="AF349">
        <v>0</v>
      </c>
      <c r="AG349">
        <v>0</v>
      </c>
      <c r="AH349">
        <v>1.009854</v>
      </c>
      <c r="AI349">
        <v>18.455400000000001</v>
      </c>
      <c r="AJ349">
        <v>0</v>
      </c>
      <c r="AK349">
        <v>0</v>
      </c>
      <c r="AL349">
        <v>1.0034510000000001</v>
      </c>
      <c r="AM349">
        <v>18.36504</v>
      </c>
      <c r="AN349">
        <v>0</v>
      </c>
      <c r="AO349">
        <v>0</v>
      </c>
      <c r="AP349">
        <v>0.99975639999999999</v>
      </c>
      <c r="AQ349">
        <v>18.321370000000002</v>
      </c>
      <c r="AR349">
        <v>0</v>
      </c>
      <c r="AS349">
        <v>0</v>
      </c>
      <c r="AT349">
        <v>0.99892179999999997</v>
      </c>
      <c r="AU349">
        <v>18.52544</v>
      </c>
      <c r="AV349">
        <v>0</v>
      </c>
      <c r="AW349">
        <v>0</v>
      </c>
      <c r="AX349">
        <v>0.99995970000000001</v>
      </c>
      <c r="AY349">
        <v>18.448049999999999</v>
      </c>
      <c r="AZ349">
        <v>0</v>
      </c>
      <c r="BA349">
        <v>0</v>
      </c>
      <c r="BB349">
        <v>1.0022530000000001</v>
      </c>
      <c r="BC349">
        <v>18.324529999999999</v>
      </c>
      <c r="BD349">
        <v>0</v>
      </c>
      <c r="BE349">
        <v>0</v>
      </c>
      <c r="BF349">
        <v>1.0051349999999999</v>
      </c>
      <c r="BG349">
        <v>18.118390000000002</v>
      </c>
      <c r="BH349">
        <v>0</v>
      </c>
      <c r="BI349">
        <v>0</v>
      </c>
      <c r="BJ349">
        <v>1.0087900000000001</v>
      </c>
      <c r="BK349">
        <v>17.847270000000002</v>
      </c>
      <c r="BL349">
        <v>0</v>
      </c>
      <c r="BM349">
        <v>0</v>
      </c>
      <c r="BN349">
        <v>1.0128250000000001</v>
      </c>
      <c r="BO349">
        <v>17.616050000000001</v>
      </c>
      <c r="BP349">
        <v>0</v>
      </c>
      <c r="BQ349">
        <v>0</v>
      </c>
      <c r="BR349">
        <v>1.016883</v>
      </c>
      <c r="BS349">
        <v>17.417310000000001</v>
      </c>
      <c r="BT349">
        <v>0</v>
      </c>
      <c r="BU349">
        <v>0</v>
      </c>
      <c r="BV349">
        <v>1.0213030000000001</v>
      </c>
      <c r="BW349">
        <v>17.588760000000001</v>
      </c>
      <c r="BX349">
        <v>4.08931E-38</v>
      </c>
      <c r="BY349" s="1">
        <v>3.3397279999999997E-36</v>
      </c>
      <c r="BZ349">
        <v>1.025814</v>
      </c>
      <c r="CA349">
        <v>18.022860000000001</v>
      </c>
      <c r="CB349" s="1">
        <v>2.0573389999999999E-27</v>
      </c>
      <c r="CC349" s="1">
        <v>1.800954E-25</v>
      </c>
      <c r="CD349">
        <v>1.0302249999999999</v>
      </c>
      <c r="CE349">
        <v>18.47447</v>
      </c>
      <c r="CF349" s="1">
        <v>2.782275E-22</v>
      </c>
      <c r="CG349" s="1">
        <v>2.2766950000000001E-20</v>
      </c>
      <c r="CH349">
        <v>1.0350760000000001</v>
      </c>
      <c r="CI349">
        <v>18.833819999999999</v>
      </c>
      <c r="CJ349" s="1">
        <v>2.3528970000000002E-15</v>
      </c>
      <c r="CK349" s="1">
        <v>2.1308760000000001E-13</v>
      </c>
      <c r="CL349">
        <v>1.039725</v>
      </c>
      <c r="CM349">
        <v>18.798950000000001</v>
      </c>
      <c r="CN349" s="1">
        <v>1.5185930000000001E-11</v>
      </c>
      <c r="CO349" s="1">
        <v>1.4094900000000001E-9</v>
      </c>
      <c r="CP349">
        <v>1.0445690000000001</v>
      </c>
      <c r="CQ349">
        <v>18.581430000000001</v>
      </c>
      <c r="CR349" s="1">
        <v>1.132355E-8</v>
      </c>
      <c r="CS349" s="1">
        <v>1.062415E-6</v>
      </c>
      <c r="CT349">
        <v>1.04914</v>
      </c>
      <c r="CU349">
        <v>18.334489999999999</v>
      </c>
      <c r="CV349" s="1">
        <v>2.1651299999999998E-6</v>
      </c>
      <c r="CW349" s="1">
        <v>2.050392E-4</v>
      </c>
      <c r="CX349">
        <v>1.054244</v>
      </c>
      <c r="CY349">
        <v>18.162790000000001</v>
      </c>
      <c r="CZ349" s="1">
        <v>1.5072840000000001E-4</v>
      </c>
      <c r="DA349" s="1">
        <v>1.434202E-2</v>
      </c>
      <c r="DB349">
        <v>1.059828</v>
      </c>
      <c r="DC349">
        <v>18.400269999999999</v>
      </c>
      <c r="DD349" s="1">
        <v>4.6844369999999996E-3</v>
      </c>
      <c r="DE349">
        <v>0.44717249999999997</v>
      </c>
      <c r="DF349">
        <v>1.0652600000000001</v>
      </c>
      <c r="DG349">
        <v>18.845420000000001</v>
      </c>
      <c r="DH349" s="1">
        <v>7.4110099999999998E-2</v>
      </c>
      <c r="DI349">
        <v>7.0933520000000003</v>
      </c>
      <c r="DJ349">
        <v>1.070303</v>
      </c>
      <c r="DK349">
        <v>19.215520000000001</v>
      </c>
      <c r="DL349">
        <v>0.65781650000000003</v>
      </c>
      <c r="DM349">
        <v>63.084809999999997</v>
      </c>
      <c r="DN349">
        <v>1.075029</v>
      </c>
      <c r="DO349">
        <v>19.47138</v>
      </c>
      <c r="DP349">
        <v>3.5394290000000002</v>
      </c>
      <c r="DQ349">
        <v>339.9409</v>
      </c>
      <c r="DR349">
        <v>1.0791200000000001</v>
      </c>
      <c r="DS349">
        <v>19.295030000000001</v>
      </c>
      <c r="DT349">
        <v>12.303599999999999</v>
      </c>
      <c r="DU349">
        <v>1183.1489999999999</v>
      </c>
      <c r="DV349">
        <v>1.082762</v>
      </c>
      <c r="DW349">
        <v>18.89808</v>
      </c>
      <c r="DX349">
        <v>29.09965</v>
      </c>
      <c r="DY349">
        <v>2803.1329999999998</v>
      </c>
      <c r="DZ349">
        <v>1.08666</v>
      </c>
      <c r="EA349">
        <v>18.419589999999999</v>
      </c>
      <c r="EB349">
        <v>49.148099999999999</v>
      </c>
      <c r="EC349">
        <v>4737.9560000000001</v>
      </c>
      <c r="ED349">
        <v>1.0894189999999999</v>
      </c>
      <c r="EE349">
        <v>17.976939999999999</v>
      </c>
      <c r="EF349">
        <v>61.75235</v>
      </c>
      <c r="EG349">
        <v>5960.1149999999998</v>
      </c>
      <c r="EH349">
        <v>1.0913219999999999</v>
      </c>
      <c r="EI349">
        <v>17.991119999999999</v>
      </c>
      <c r="EJ349">
        <v>59.834389999999999</v>
      </c>
      <c r="EK349">
        <v>5784.97</v>
      </c>
      <c r="EL349">
        <v>1.092552</v>
      </c>
      <c r="EM349">
        <v>18.283950000000001</v>
      </c>
      <c r="EN349">
        <v>46.096980000000002</v>
      </c>
      <c r="EO349">
        <v>4465.9539999999997</v>
      </c>
      <c r="EP349">
        <v>1.0930200000000001</v>
      </c>
      <c r="EQ349">
        <v>18.731770000000001</v>
      </c>
      <c r="ER349">
        <v>29.07948</v>
      </c>
      <c r="ES349">
        <v>2824.24</v>
      </c>
      <c r="ET349">
        <v>1.0940259999999999</v>
      </c>
      <c r="EU349">
        <v>19.118790000000001</v>
      </c>
      <c r="EV349">
        <v>15.425409999999999</v>
      </c>
      <c r="EW349">
        <v>1500.7639999999999</v>
      </c>
      <c r="EX349">
        <v>1.0963560000000001</v>
      </c>
      <c r="EY349">
        <v>19.1538</v>
      </c>
      <c r="EZ349">
        <v>7.0643409999999998</v>
      </c>
      <c r="FA349">
        <v>687.63819999999998</v>
      </c>
      <c r="FB349">
        <v>1.0987880000000001</v>
      </c>
      <c r="FC349">
        <v>18.892849999999999</v>
      </c>
      <c r="FD349">
        <v>2.8582130000000001</v>
      </c>
      <c r="FE349">
        <v>278.33370000000002</v>
      </c>
      <c r="FF349">
        <v>1.101723</v>
      </c>
      <c r="FG349">
        <v>18.436129999999999</v>
      </c>
      <c r="FH349">
        <v>1.058859</v>
      </c>
      <c r="FI349">
        <v>103.01260000000001</v>
      </c>
      <c r="FJ349">
        <v>1.1057490000000001</v>
      </c>
      <c r="FK349">
        <v>18.052769999999999</v>
      </c>
      <c r="FL349" s="1">
        <v>0.38307780000000002</v>
      </c>
      <c r="FM349">
        <v>37.140900000000002</v>
      </c>
      <c r="FN349">
        <v>1.108017</v>
      </c>
      <c r="FO349">
        <v>18.28031</v>
      </c>
      <c r="FP349" s="1">
        <v>0.15506020000000001</v>
      </c>
      <c r="FQ349">
        <v>14.94927</v>
      </c>
      <c r="FR349">
        <v>1.1095489999999999</v>
      </c>
      <c r="FS349">
        <v>18.535830000000001</v>
      </c>
      <c r="FT349" s="1">
        <v>8.5010260000000004E-2</v>
      </c>
      <c r="FU349">
        <v>8.1335379999999997</v>
      </c>
      <c r="FV349">
        <v>1.1109089999999999</v>
      </c>
      <c r="FW349">
        <v>19.033999999999999</v>
      </c>
      <c r="FX349" s="1">
        <v>6.5279589999999998E-2</v>
      </c>
      <c r="FY349" s="1">
        <v>6.2095640000000003</v>
      </c>
      <c r="FZ349">
        <v>1.112303</v>
      </c>
      <c r="GA349">
        <v>19.382429999999999</v>
      </c>
      <c r="GB349" s="1">
        <v>6.0089660000000003E-2</v>
      </c>
      <c r="GC349" s="1">
        <v>5.7000099999999998</v>
      </c>
      <c r="GD349">
        <v>1.1134820000000001</v>
      </c>
      <c r="GE349">
        <v>19.448080000000001</v>
      </c>
      <c r="GF349" s="1">
        <v>5.8316159999999999E-2</v>
      </c>
      <c r="GG349" s="1">
        <v>5.5265649999999997</v>
      </c>
      <c r="GH349">
        <v>1.114762</v>
      </c>
      <c r="GI349">
        <v>19.322880000000001</v>
      </c>
      <c r="GJ349" s="1">
        <v>5.6655240000000003E-2</v>
      </c>
      <c r="GK349" s="1">
        <v>5.3675069999999998</v>
      </c>
      <c r="GL349">
        <v>1.1163240000000001</v>
      </c>
      <c r="GM349">
        <v>19.00929</v>
      </c>
      <c r="GN349" s="1">
        <v>5.4299680000000003E-2</v>
      </c>
      <c r="GO349" s="1">
        <v>5.1431940000000003</v>
      </c>
      <c r="GP349">
        <v>1.1182879999999999</v>
      </c>
      <c r="GQ349">
        <v>18.730260000000001</v>
      </c>
      <c r="GR349" s="1">
        <v>5.1221269999999999E-2</v>
      </c>
      <c r="GS349" s="1">
        <v>4.8487150000000003</v>
      </c>
      <c r="GT349">
        <v>1.120708</v>
      </c>
      <c r="GU349">
        <v>19.123950000000001</v>
      </c>
      <c r="GV349" s="1">
        <v>4.7642120000000003E-2</v>
      </c>
      <c r="GW349" s="1">
        <v>4.5064339999999996</v>
      </c>
      <c r="GX349">
        <v>1.1235029999999999</v>
      </c>
      <c r="GY349">
        <v>19.524609999999999</v>
      </c>
      <c r="GZ349" s="1">
        <v>4.3812289999999997E-2</v>
      </c>
      <c r="HA349" s="1">
        <v>4.1392369999999996</v>
      </c>
      <c r="HB349">
        <v>1.1260209999999999</v>
      </c>
      <c r="HC349">
        <v>20.197880000000001</v>
      </c>
      <c r="HD349" s="1">
        <v>3.9873890000000002E-2</v>
      </c>
      <c r="HE349" s="1">
        <v>3.7629069999999998</v>
      </c>
      <c r="HF349">
        <v>1.128136</v>
      </c>
      <c r="HG349">
        <v>20.963509999999999</v>
      </c>
      <c r="HH349" s="1">
        <v>3.5914229999999998E-2</v>
      </c>
      <c r="HI349" s="1">
        <v>3.3856830000000002</v>
      </c>
      <c r="HJ349">
        <v>1.1304890000000001</v>
      </c>
      <c r="HK349">
        <v>21.342500000000001</v>
      </c>
      <c r="HL349" s="1">
        <v>3.2003190000000001E-2</v>
      </c>
      <c r="HM349" s="1">
        <v>3.0130469999999998</v>
      </c>
      <c r="HN349">
        <v>1.1330849999999999</v>
      </c>
      <c r="HO349">
        <v>21.373049999999999</v>
      </c>
      <c r="HP349" s="1">
        <v>2.82309E-2</v>
      </c>
      <c r="HQ349" s="1">
        <v>2.653645</v>
      </c>
      <c r="HR349">
        <v>1.1360330000000001</v>
      </c>
      <c r="HS349">
        <v>21.192689999999999</v>
      </c>
      <c r="HT349" s="1">
        <v>2.471541E-2</v>
      </c>
      <c r="HU349" s="1">
        <v>2.31873</v>
      </c>
      <c r="HV349">
        <v>1.1391199999999999</v>
      </c>
      <c r="HW349">
        <v>20.797650000000001</v>
      </c>
      <c r="HX349" s="1">
        <v>2.1553510000000001E-2</v>
      </c>
      <c r="HY349" s="1">
        <v>2.0175489999999998</v>
      </c>
      <c r="HZ349">
        <v>1.1421939999999999</v>
      </c>
      <c r="IA349">
        <v>20.98967</v>
      </c>
      <c r="IB349" s="1">
        <v>1.8795030000000001E-2</v>
      </c>
      <c r="IC349" s="1">
        <v>1.75536</v>
      </c>
      <c r="ID349">
        <v>1.1449800000000001</v>
      </c>
      <c r="IE349">
        <v>21.361229999999999</v>
      </c>
      <c r="IF349" s="1">
        <v>1.6428600000000002E-2</v>
      </c>
      <c r="IG349" s="1">
        <v>1.5310520000000001</v>
      </c>
      <c r="IH349">
        <v>1.1473519999999999</v>
      </c>
      <c r="II349">
        <v>21.84497</v>
      </c>
      <c r="IJ349" s="1">
        <v>1.4380270000000001E-2</v>
      </c>
      <c r="IK349" s="1">
        <v>1.337834</v>
      </c>
      <c r="IL349">
        <v>1.149465</v>
      </c>
      <c r="IM349">
        <v>22.529810000000001</v>
      </c>
      <c r="IN349" s="1">
        <v>1.254195E-2</v>
      </c>
      <c r="IO349" s="1">
        <v>1.1650560000000001</v>
      </c>
      <c r="IP349">
        <v>1.1513059999999999</v>
      </c>
      <c r="IQ349">
        <v>22.745149999999999</v>
      </c>
      <c r="IR349" s="1">
        <v>1.0807499999999999E-2</v>
      </c>
      <c r="IS349" s="1">
        <v>1.00274</v>
      </c>
      <c r="IT349">
        <v>1.1529830000000001</v>
      </c>
      <c r="IU349">
        <v>22.76332</v>
      </c>
      <c r="IV349" s="1">
        <v>9.1238949999999999E-3</v>
      </c>
      <c r="IW349" s="1">
        <v>0.84576850000000003</v>
      </c>
      <c r="IX349">
        <v>1.154549</v>
      </c>
      <c r="IY349">
        <v>22.597899999999999</v>
      </c>
      <c r="IZ349" s="1">
        <v>7.5166199999999999E-3</v>
      </c>
      <c r="JA349" s="1">
        <v>0.69617969999999996</v>
      </c>
      <c r="JB349">
        <v>1.155967</v>
      </c>
      <c r="JC349">
        <v>22.226610000000001</v>
      </c>
      <c r="JD349" s="1">
        <v>6.062245E-3</v>
      </c>
      <c r="JE349" s="1">
        <v>0.56097920000000001</v>
      </c>
      <c r="JF349">
        <v>1.1570609999999999</v>
      </c>
      <c r="JG349">
        <v>22.164650000000002</v>
      </c>
      <c r="JH349" s="1">
        <v>4.840146E-3</v>
      </c>
      <c r="JI349" s="1">
        <v>0.44752930000000002</v>
      </c>
      <c r="JJ349">
        <v>1.1577010000000001</v>
      </c>
      <c r="JK349">
        <v>21.892330000000001</v>
      </c>
      <c r="JL349" s="1">
        <v>3.889661E-3</v>
      </c>
      <c r="JM349" s="1">
        <v>0.35936279999999998</v>
      </c>
      <c r="JN349">
        <v>1.1578029999999999</v>
      </c>
      <c r="JO349">
        <v>21.993860000000002</v>
      </c>
      <c r="JP349" s="1">
        <v>3.1962819999999999E-3</v>
      </c>
      <c r="JQ349" s="1">
        <v>0.295159</v>
      </c>
      <c r="JR349">
        <v>1.1574979999999999</v>
      </c>
      <c r="JS349">
        <v>21.914919999999999</v>
      </c>
      <c r="JT349" s="1">
        <v>2.7106840000000001E-3</v>
      </c>
      <c r="JU349" s="1">
        <v>0.25022480000000002</v>
      </c>
      <c r="JV349">
        <v>1.1569419999999999</v>
      </c>
      <c r="JW349">
        <v>21.835560000000001</v>
      </c>
      <c r="JX349" s="1">
        <v>2.3713779999999999E-3</v>
      </c>
      <c r="JY349" s="1">
        <v>0.2189189</v>
      </c>
      <c r="JZ349">
        <v>1.156277</v>
      </c>
      <c r="KA349">
        <v>21.705660000000002</v>
      </c>
      <c r="KB349" s="1">
        <v>2.1268010000000002E-3</v>
      </c>
      <c r="KC349" s="1">
        <v>0.1963712</v>
      </c>
      <c r="KD349">
        <v>1.1553500000000001</v>
      </c>
      <c r="KE349">
        <v>21.415870000000002</v>
      </c>
      <c r="KF349" s="1">
        <v>1.9402219999999999E-3</v>
      </c>
      <c r="KG349" s="1">
        <v>0.17924689999999999</v>
      </c>
      <c r="KH349">
        <v>1.1544129999999999</v>
      </c>
      <c r="KI349">
        <v>21.05593</v>
      </c>
      <c r="KJ349" s="1">
        <v>1.791211E-3</v>
      </c>
      <c r="KK349" s="1">
        <v>0.16558200000000001</v>
      </c>
      <c r="KL349">
        <v>1.1539550000000001</v>
      </c>
      <c r="KM349">
        <v>21.180959999999999</v>
      </c>
      <c r="KN349" s="1">
        <v>1.668936E-3</v>
      </c>
      <c r="KO349" s="1">
        <v>0.1543071</v>
      </c>
      <c r="KP349">
        <v>1.154277</v>
      </c>
      <c r="KQ349">
        <v>20.93749</v>
      </c>
      <c r="KR349" s="1">
        <v>1.5674490000000001E-3</v>
      </c>
      <c r="KS349" s="1">
        <v>0.14485980000000001</v>
      </c>
      <c r="KT349">
        <v>1.1557329999999999</v>
      </c>
      <c r="KU349">
        <v>21.156490000000002</v>
      </c>
      <c r="KV349" s="1">
        <v>1.483072E-3</v>
      </c>
      <c r="KW349" s="1">
        <v>0.13688310000000001</v>
      </c>
      <c r="KX349">
        <v>1.157904</v>
      </c>
      <c r="KY349">
        <v>21.399570000000001</v>
      </c>
      <c r="KZ349" s="1">
        <v>1.4135059999999999E-3</v>
      </c>
      <c r="LA349" s="1">
        <v>0.13020950000000001</v>
      </c>
      <c r="LB349">
        <v>1.1606190000000001</v>
      </c>
      <c r="LC349">
        <v>21.44351</v>
      </c>
      <c r="LD349" s="1">
        <v>1.3566159999999999E-3</v>
      </c>
      <c r="LE349" s="1">
        <v>0.1246736</v>
      </c>
      <c r="LF349">
        <v>1.163761</v>
      </c>
      <c r="LG349">
        <v>21.342300000000002</v>
      </c>
      <c r="LH349" s="1">
        <v>1.310075E-3</v>
      </c>
      <c r="LI349" s="1">
        <v>0.12006749999999999</v>
      </c>
      <c r="LJ349">
        <v>1.1669890000000001</v>
      </c>
      <c r="LK349">
        <v>21.068200000000001</v>
      </c>
      <c r="LL349" s="1">
        <v>1.2701769999999999E-3</v>
      </c>
      <c r="LM349" s="1">
        <v>0.1161008</v>
      </c>
      <c r="LN349">
        <v>1.1704049999999999</v>
      </c>
      <c r="LO349">
        <v>20.831240000000001</v>
      </c>
      <c r="LP349" s="1">
        <v>1.233594E-3</v>
      </c>
      <c r="LQ349" s="1">
        <v>0.11244949999999999</v>
      </c>
      <c r="LR349">
        <v>1.1739269999999999</v>
      </c>
      <c r="LS349">
        <v>21.21114</v>
      </c>
      <c r="LT349" s="1">
        <v>1.1972720000000001E-3</v>
      </c>
      <c r="LU349" s="1">
        <v>0.1088244</v>
      </c>
      <c r="LV349">
        <v>1.17771</v>
      </c>
      <c r="LW349">
        <v>21.40982</v>
      </c>
      <c r="LX349" s="1">
        <v>1.1592670000000001E-3</v>
      </c>
      <c r="LY349" s="1">
        <v>0.1050492</v>
      </c>
      <c r="LZ349">
        <v>1.1816660000000001</v>
      </c>
      <c r="MA349">
        <v>21.949729999999999</v>
      </c>
      <c r="MB349" s="1">
        <v>1.119365E-3</v>
      </c>
      <c r="MC349" s="1">
        <v>0.1011036</v>
      </c>
      <c r="MD349">
        <v>1.1858599999999999</v>
      </c>
      <c r="ME349">
        <v>22.658850000000001</v>
      </c>
      <c r="MF349" s="1">
        <v>1.078051E-3</v>
      </c>
      <c r="MG349" s="1">
        <v>9.7043370000000004E-2</v>
      </c>
      <c r="MH349">
        <v>1.1900980000000001</v>
      </c>
      <c r="MI349">
        <v>22.871659999999999</v>
      </c>
      <c r="MJ349" s="1">
        <v>1.0363709999999999E-3</v>
      </c>
      <c r="MK349" s="1">
        <v>9.2972689999999997E-2</v>
      </c>
      <c r="ML349">
        <v>1.1944220000000001</v>
      </c>
      <c r="MM349">
        <v>22.806329999999999</v>
      </c>
      <c r="MN349" s="1">
        <v>9.9541980000000005E-4</v>
      </c>
      <c r="MO349" s="1">
        <v>8.8979639999999999E-2</v>
      </c>
      <c r="MP349">
        <v>1.1987829999999999</v>
      </c>
      <c r="MQ349">
        <v>22.56793</v>
      </c>
      <c r="MR349" s="1">
        <v>9.5547690000000001E-4</v>
      </c>
      <c r="MS349" s="1">
        <v>8.5113209999999995E-2</v>
      </c>
      <c r="MT349">
        <v>1.202958</v>
      </c>
      <c r="MU349">
        <v>22.13184</v>
      </c>
      <c r="MV349" s="1">
        <v>9.171769E-4</v>
      </c>
      <c r="MW349" s="1">
        <v>8.1422339999999996E-2</v>
      </c>
      <c r="MX349">
        <v>1.207195</v>
      </c>
      <c r="MY349">
        <v>22.297409999999999</v>
      </c>
      <c r="MZ349" s="1">
        <v>8.805633E-4</v>
      </c>
      <c r="NA349" s="1">
        <v>7.7899070000000001E-2</v>
      </c>
      <c r="NB349">
        <v>1.211176</v>
      </c>
      <c r="NC349">
        <v>22.535</v>
      </c>
      <c r="ND349" s="1">
        <v>8.4552300000000004E-4</v>
      </c>
      <c r="NE349" s="1">
        <v>7.4560959999999996E-2</v>
      </c>
      <c r="NF349">
        <v>1.215139</v>
      </c>
      <c r="NG349">
        <v>22.871269999999999</v>
      </c>
      <c r="NH349" s="1">
        <v>8.1218689999999999E-4</v>
      </c>
      <c r="NI349" s="1">
        <v>7.1389820000000007E-2</v>
      </c>
      <c r="NJ349">
        <v>1.2188289999999999</v>
      </c>
      <c r="NK349">
        <v>23.401990000000001</v>
      </c>
      <c r="NL349" s="1">
        <v>7.8034019999999999E-4</v>
      </c>
      <c r="NM349" s="1">
        <v>6.8380789999999997E-2</v>
      </c>
      <c r="NN349">
        <v>1.2224470000000001</v>
      </c>
      <c r="NO349">
        <v>23.45138</v>
      </c>
      <c r="NP349" s="1">
        <v>7.4987610000000005E-4</v>
      </c>
      <c r="NQ349" s="1">
        <v>6.5514740000000002E-2</v>
      </c>
      <c r="NR349">
        <v>1.2258880000000001</v>
      </c>
      <c r="NS349">
        <v>23.369689999999999</v>
      </c>
      <c r="NT349" s="1">
        <v>7.2072450000000001E-4</v>
      </c>
      <c r="NU349" s="1">
        <v>6.2785690000000005E-2</v>
      </c>
      <c r="NV349">
        <v>1.2294240000000001</v>
      </c>
      <c r="NW349">
        <v>23.086729999999999</v>
      </c>
      <c r="NX349" s="1">
        <v>6.9287359999999998E-4</v>
      </c>
      <c r="NY349" s="1">
        <v>6.0187049999999999E-2</v>
      </c>
      <c r="NZ349">
        <v>1.2327079999999999</v>
      </c>
      <c r="OA349">
        <v>22.654599999999999</v>
      </c>
      <c r="OB349" s="1">
        <v>6.6632300000000002E-4</v>
      </c>
      <c r="OC349" s="1">
        <v>5.7724209999999998E-2</v>
      </c>
      <c r="OD349">
        <v>1.2358880000000001</v>
      </c>
      <c r="OE349">
        <v>22.291170000000001</v>
      </c>
      <c r="OF349" s="1">
        <v>6.410268E-4</v>
      </c>
      <c r="OG349" s="1">
        <v>5.5385839999999999E-2</v>
      </c>
      <c r="OH349">
        <v>1.2388600000000001</v>
      </c>
      <c r="OI349">
        <v>22.355270000000001</v>
      </c>
      <c r="OJ349" s="1">
        <v>6.1680839999999997E-4</v>
      </c>
      <c r="OK349" s="1">
        <v>5.3165379999999998E-2</v>
      </c>
    </row>
    <row r="350" spans="1:401" x14ac:dyDescent="0.35">
      <c r="A350">
        <v>356</v>
      </c>
      <c r="B350" t="s">
        <v>4</v>
      </c>
      <c r="C350" t="s">
        <v>181</v>
      </c>
      <c r="D350" t="s">
        <v>356</v>
      </c>
      <c r="E350">
        <v>285.3263</v>
      </c>
      <c r="F350">
        <v>0.72897299999999998</v>
      </c>
      <c r="G350">
        <v>18.853010000000001</v>
      </c>
      <c r="H350">
        <v>0</v>
      </c>
      <c r="I350">
        <v>0</v>
      </c>
      <c r="J350">
        <v>0.72143420000000003</v>
      </c>
      <c r="K350">
        <v>18.712009999999999</v>
      </c>
      <c r="L350">
        <v>0</v>
      </c>
      <c r="M350">
        <v>0</v>
      </c>
      <c r="N350">
        <v>0.71495960000000003</v>
      </c>
      <c r="O350">
        <v>18.825299999999999</v>
      </c>
      <c r="P350">
        <v>0</v>
      </c>
      <c r="Q350">
        <v>0</v>
      </c>
      <c r="R350">
        <v>0.70931889999999997</v>
      </c>
      <c r="S350">
        <v>18.756889999999999</v>
      </c>
      <c r="T350">
        <v>0</v>
      </c>
      <c r="U350">
        <v>0</v>
      </c>
      <c r="V350">
        <v>0.7041596</v>
      </c>
      <c r="W350">
        <v>18.900210000000001</v>
      </c>
      <c r="X350">
        <v>0</v>
      </c>
      <c r="Y350">
        <v>0</v>
      </c>
      <c r="Z350">
        <v>0.69919929999999997</v>
      </c>
      <c r="AA350">
        <v>18.686730000000001</v>
      </c>
      <c r="AB350">
        <v>0</v>
      </c>
      <c r="AC350">
        <v>0</v>
      </c>
      <c r="AD350">
        <v>0.69435519999999995</v>
      </c>
      <c r="AE350">
        <v>18.570039999999999</v>
      </c>
      <c r="AF350">
        <v>0</v>
      </c>
      <c r="AG350">
        <v>0</v>
      </c>
      <c r="AH350">
        <v>0.6895983</v>
      </c>
      <c r="AI350">
        <v>18.457840000000001</v>
      </c>
      <c r="AJ350">
        <v>0</v>
      </c>
      <c r="AK350">
        <v>0</v>
      </c>
      <c r="AL350">
        <v>0.68530449999999998</v>
      </c>
      <c r="AM350">
        <v>18.365069999999999</v>
      </c>
      <c r="AN350">
        <v>0</v>
      </c>
      <c r="AO350">
        <v>0</v>
      </c>
      <c r="AP350">
        <v>0.68261609999999995</v>
      </c>
      <c r="AQ350">
        <v>18.322790000000001</v>
      </c>
      <c r="AR350">
        <v>0</v>
      </c>
      <c r="AS350">
        <v>0</v>
      </c>
      <c r="AT350">
        <v>0.68161389999999999</v>
      </c>
      <c r="AU350">
        <v>18.531659999999999</v>
      </c>
      <c r="AV350">
        <v>0</v>
      </c>
      <c r="AW350">
        <v>0</v>
      </c>
      <c r="AX350">
        <v>0.68157210000000001</v>
      </c>
      <c r="AY350">
        <v>18.452909999999999</v>
      </c>
      <c r="AZ350">
        <v>0</v>
      </c>
      <c r="BA350">
        <v>0</v>
      </c>
      <c r="BB350">
        <v>0.68210789999999999</v>
      </c>
      <c r="BC350">
        <v>18.33053</v>
      </c>
      <c r="BD350">
        <v>0</v>
      </c>
      <c r="BE350">
        <v>0</v>
      </c>
      <c r="BF350">
        <v>0.68284789999999995</v>
      </c>
      <c r="BG350">
        <v>18.126529999999999</v>
      </c>
      <c r="BH350">
        <v>0</v>
      </c>
      <c r="BI350">
        <v>0</v>
      </c>
      <c r="BJ350">
        <v>0.68395709999999998</v>
      </c>
      <c r="BK350">
        <v>17.848389999999998</v>
      </c>
      <c r="BL350">
        <v>0</v>
      </c>
      <c r="BM350">
        <v>0</v>
      </c>
      <c r="BN350">
        <v>0.68516120000000003</v>
      </c>
      <c r="BO350">
        <v>17.617560000000001</v>
      </c>
      <c r="BP350">
        <v>0</v>
      </c>
      <c r="BQ350">
        <v>0</v>
      </c>
      <c r="BR350">
        <v>0.68610150000000003</v>
      </c>
      <c r="BS350">
        <v>17.415870000000002</v>
      </c>
      <c r="BT350">
        <v>0</v>
      </c>
      <c r="BU350">
        <v>0</v>
      </c>
      <c r="BV350">
        <v>0.68711639999999996</v>
      </c>
      <c r="BW350">
        <v>17.589359999999999</v>
      </c>
      <c r="BX350">
        <v>2.5936010000000001E-38</v>
      </c>
      <c r="BY350" s="1">
        <v>2.323599E-36</v>
      </c>
      <c r="BZ350">
        <v>0.68817779999999995</v>
      </c>
      <c r="CA350">
        <v>18.023319999999998</v>
      </c>
      <c r="CB350" s="1">
        <v>1.490782E-27</v>
      </c>
      <c r="CC350" s="1">
        <v>1.454019E-25</v>
      </c>
      <c r="CD350">
        <v>0.68911049999999996</v>
      </c>
      <c r="CE350">
        <v>18.476140000000001</v>
      </c>
      <c r="CF350" s="1">
        <v>1.7889509999999999E-22</v>
      </c>
      <c r="CG350" s="1">
        <v>1.6186790000000001E-20</v>
      </c>
      <c r="CH350">
        <v>0.69031609999999999</v>
      </c>
      <c r="CI350">
        <v>18.834879999999998</v>
      </c>
      <c r="CJ350" s="1">
        <v>1.8572439999999999E-15</v>
      </c>
      <c r="CK350" s="1">
        <v>1.9056899999999999E-13</v>
      </c>
      <c r="CL350">
        <v>0.69140210000000002</v>
      </c>
      <c r="CM350">
        <v>18.799869999999999</v>
      </c>
      <c r="CN350" s="1">
        <v>1.272135E-11</v>
      </c>
      <c r="CO350" s="1">
        <v>1.352092E-9</v>
      </c>
      <c r="CP350">
        <v>0.69251379999999996</v>
      </c>
      <c r="CQ350">
        <v>18.583069999999999</v>
      </c>
      <c r="CR350" s="1">
        <v>9.8030360000000001E-9</v>
      </c>
      <c r="CS350" s="1">
        <v>1.0605479999999999E-6</v>
      </c>
      <c r="CT350">
        <v>0.69340000000000002</v>
      </c>
      <c r="CU350">
        <v>18.33736</v>
      </c>
      <c r="CV350" s="1">
        <v>1.921825E-6</v>
      </c>
      <c r="CW350" s="1">
        <v>2.111015E-4</v>
      </c>
      <c r="CX350">
        <v>0.69455440000000002</v>
      </c>
      <c r="CY350">
        <v>18.163409999999999</v>
      </c>
      <c r="CZ350" s="1">
        <v>1.3652989999999999E-4</v>
      </c>
      <c r="DA350" s="1">
        <v>1.51483E-2</v>
      </c>
      <c r="DB350">
        <v>0.69590909999999995</v>
      </c>
      <c r="DC350">
        <v>18.402699999999999</v>
      </c>
      <c r="DD350" s="1">
        <v>4.3170509999999997E-3</v>
      </c>
      <c r="DE350">
        <v>0.48292200000000002</v>
      </c>
      <c r="DF350">
        <v>0.69708130000000001</v>
      </c>
      <c r="DG350">
        <v>18.8477</v>
      </c>
      <c r="DH350" s="1">
        <v>6.9344020000000006E-2</v>
      </c>
      <c r="DI350">
        <v>7.8148999999999997</v>
      </c>
      <c r="DJ350">
        <v>0.69782370000000005</v>
      </c>
      <c r="DK350">
        <v>19.21509</v>
      </c>
      <c r="DL350">
        <v>0.62388180000000004</v>
      </c>
      <c r="DM350">
        <v>70.781329999999997</v>
      </c>
      <c r="DN350">
        <v>0.6981311</v>
      </c>
      <c r="DO350">
        <v>19.47569</v>
      </c>
      <c r="DP350">
        <v>3.397618</v>
      </c>
      <c r="DQ350">
        <v>387.88900000000001</v>
      </c>
      <c r="DR350">
        <v>0.69783899999999999</v>
      </c>
      <c r="DS350">
        <v>19.301349999999999</v>
      </c>
      <c r="DT350">
        <v>11.940049999999999</v>
      </c>
      <c r="DU350">
        <v>1371.296</v>
      </c>
      <c r="DV350">
        <v>0.6970904</v>
      </c>
      <c r="DW350">
        <v>18.904890000000002</v>
      </c>
      <c r="DX350">
        <v>28.519819999999999</v>
      </c>
      <c r="DY350">
        <v>3296.5940000000001</v>
      </c>
      <c r="DZ350">
        <v>0.69638370000000005</v>
      </c>
      <c r="EA350">
        <v>18.428540000000002</v>
      </c>
      <c r="EB350">
        <v>48.60004</v>
      </c>
      <c r="EC350">
        <v>5648.6289999999999</v>
      </c>
      <c r="ED350">
        <v>0.69520099999999996</v>
      </c>
      <c r="EE350">
        <v>17.983840000000001</v>
      </c>
      <c r="EF350">
        <v>61.55809</v>
      </c>
      <c r="EG350">
        <v>7195.6289999999999</v>
      </c>
      <c r="EH350">
        <v>0.69320890000000002</v>
      </c>
      <c r="EI350">
        <v>17.996949999999998</v>
      </c>
      <c r="EJ350">
        <v>60.083739999999999</v>
      </c>
      <c r="EK350">
        <v>7068.1689999999999</v>
      </c>
      <c r="EL350">
        <v>0.69075169999999997</v>
      </c>
      <c r="EM350">
        <v>18.285589999999999</v>
      </c>
      <c r="EN350">
        <v>46.598129999999998</v>
      </c>
      <c r="EO350">
        <v>5518.4049999999997</v>
      </c>
      <c r="EP350">
        <v>0.68772659999999997</v>
      </c>
      <c r="EQ350">
        <v>18.729869999999998</v>
      </c>
      <c r="ER350">
        <v>29.573360000000001</v>
      </c>
      <c r="ES350">
        <v>3526.9360000000001</v>
      </c>
      <c r="ET350">
        <v>0.68487679999999995</v>
      </c>
      <c r="EU350">
        <v>19.118790000000001</v>
      </c>
      <c r="EV350">
        <v>15.772169999999999</v>
      </c>
      <c r="EW350">
        <v>1893.049</v>
      </c>
      <c r="EX350">
        <v>0.68269570000000002</v>
      </c>
      <c r="EY350">
        <v>19.152239999999999</v>
      </c>
      <c r="EZ350">
        <v>7.2575589999999996</v>
      </c>
      <c r="FA350">
        <v>875.67319999999995</v>
      </c>
      <c r="FB350">
        <v>0.68018630000000002</v>
      </c>
      <c r="FC350">
        <v>18.89498</v>
      </c>
      <c r="FD350">
        <v>2.9482029999999999</v>
      </c>
      <c r="FE350">
        <v>357.61399999999998</v>
      </c>
      <c r="FF350">
        <v>0.67790600000000001</v>
      </c>
      <c r="FG350">
        <v>18.444299999999998</v>
      </c>
      <c r="FH350">
        <v>1.095073</v>
      </c>
      <c r="FI350">
        <v>133.33670000000001</v>
      </c>
      <c r="FJ350">
        <v>0.67636870000000004</v>
      </c>
      <c r="FK350">
        <v>18.05913</v>
      </c>
      <c r="FL350" s="1">
        <v>0.39601199999999998</v>
      </c>
      <c r="FM350">
        <v>48.258510000000001</v>
      </c>
      <c r="FN350">
        <v>0.67488709999999996</v>
      </c>
      <c r="FO350">
        <v>18.291409999999999</v>
      </c>
      <c r="FP350" s="1">
        <v>0.15923590000000001</v>
      </c>
      <c r="FQ350">
        <v>19.341550000000002</v>
      </c>
      <c r="FR350">
        <v>0.672987</v>
      </c>
      <c r="FS350">
        <v>18.53961</v>
      </c>
      <c r="FT350" s="1">
        <v>8.6246039999999996E-2</v>
      </c>
      <c r="FU350">
        <v>10.40648</v>
      </c>
      <c r="FV350">
        <v>0.67100439999999995</v>
      </c>
      <c r="FW350">
        <v>19.030999999999999</v>
      </c>
      <c r="FX350" s="1">
        <v>6.5615329999999999E-2</v>
      </c>
      <c r="FY350" s="1">
        <v>7.8818190000000001</v>
      </c>
      <c r="FZ350">
        <v>0.66905309999999996</v>
      </c>
      <c r="GA350">
        <v>19.377549999999999</v>
      </c>
      <c r="GB350" s="1">
        <v>6.0179379999999998E-2</v>
      </c>
      <c r="GC350" s="1">
        <v>7.2271879999999999</v>
      </c>
      <c r="GD350">
        <v>0.66703959999999995</v>
      </c>
      <c r="GE350">
        <v>19.442900000000002</v>
      </c>
      <c r="GF350" s="1">
        <v>5.8363279999999997E-2</v>
      </c>
      <c r="GG350" s="1">
        <v>7.0251479999999997</v>
      </c>
      <c r="GH350">
        <v>0.66510290000000005</v>
      </c>
      <c r="GI350">
        <v>19.31973</v>
      </c>
      <c r="GJ350" s="1">
        <v>5.6716269999999999E-2</v>
      </c>
      <c r="GK350" s="1">
        <v>6.8483029999999996</v>
      </c>
      <c r="GL350">
        <v>0.66343909999999995</v>
      </c>
      <c r="GM350">
        <v>19.01446</v>
      </c>
      <c r="GN350" s="1">
        <v>5.4387060000000001E-2</v>
      </c>
      <c r="GO350" s="1">
        <v>6.5875279999999998</v>
      </c>
      <c r="GP350">
        <v>0.66216330000000001</v>
      </c>
      <c r="GQ350">
        <v>18.736129999999999</v>
      </c>
      <c r="GR350" s="1">
        <v>5.1330899999999999E-2</v>
      </c>
      <c r="GS350" s="1">
        <v>6.2332219999999996</v>
      </c>
      <c r="GT350">
        <v>0.66136850000000003</v>
      </c>
      <c r="GU350">
        <v>19.136890000000001</v>
      </c>
      <c r="GV350" s="1">
        <v>4.776507E-2</v>
      </c>
      <c r="GW350" s="1">
        <v>5.8126790000000002</v>
      </c>
      <c r="GX350">
        <v>0.66096339999999998</v>
      </c>
      <c r="GY350">
        <v>19.52983</v>
      </c>
      <c r="GZ350" s="1">
        <v>4.3941609999999999E-2</v>
      </c>
      <c r="HA350" s="1">
        <v>5.3553519999999999</v>
      </c>
      <c r="HB350">
        <v>0.66081540000000005</v>
      </c>
      <c r="HC350">
        <v>20.192990000000002</v>
      </c>
      <c r="HD350" s="1">
        <v>4.000571E-2</v>
      </c>
      <c r="HE350" s="1">
        <v>4.8814570000000002</v>
      </c>
      <c r="HF350">
        <v>0.66090199999999999</v>
      </c>
      <c r="HG350">
        <v>20.956849999999999</v>
      </c>
      <c r="HH350" s="1">
        <v>3.6045859999999999E-2</v>
      </c>
      <c r="HI350" s="1">
        <v>4.4019380000000004</v>
      </c>
      <c r="HJ350">
        <v>0.66135330000000003</v>
      </c>
      <c r="HK350">
        <v>21.334019999999999</v>
      </c>
      <c r="HL350" s="1">
        <v>3.2132540000000001E-2</v>
      </c>
      <c r="HM350" s="1">
        <v>3.9253119999999999</v>
      </c>
      <c r="HN350">
        <v>0.66209359999999995</v>
      </c>
      <c r="HO350">
        <v>21.35988</v>
      </c>
      <c r="HP350" s="1">
        <v>2.8354250000000001E-2</v>
      </c>
      <c r="HQ350" s="1">
        <v>3.4630719999999999</v>
      </c>
      <c r="HR350">
        <v>0.66310899999999995</v>
      </c>
      <c r="HS350">
        <v>21.193049999999999</v>
      </c>
      <c r="HT350" s="1">
        <v>2.4828610000000001E-2</v>
      </c>
      <c r="HU350" s="1">
        <v>3.0302920000000002</v>
      </c>
      <c r="HV350">
        <v>0.66440279999999996</v>
      </c>
      <c r="HW350">
        <v>20.804739999999999</v>
      </c>
      <c r="HX350" s="1">
        <v>2.165398E-2</v>
      </c>
      <c r="HY350" s="1">
        <v>2.639437</v>
      </c>
      <c r="HZ350">
        <v>0.66577940000000002</v>
      </c>
      <c r="IA350">
        <v>21.005929999999999</v>
      </c>
      <c r="IB350" s="1">
        <v>1.8881390000000001E-2</v>
      </c>
      <c r="IC350" s="1">
        <v>2.2981340000000001</v>
      </c>
      <c r="ID350">
        <v>0.66707439999999996</v>
      </c>
      <c r="IE350">
        <v>21.378540000000001</v>
      </c>
      <c r="IF350" s="1">
        <v>1.6502510000000001E-2</v>
      </c>
      <c r="IG350" s="1">
        <v>2.0055190000000001</v>
      </c>
      <c r="IH350">
        <v>0.66821779999999997</v>
      </c>
      <c r="II350">
        <v>21.851410000000001</v>
      </c>
      <c r="IJ350" s="1">
        <v>1.444487E-2</v>
      </c>
      <c r="IK350" s="1">
        <v>1.753255</v>
      </c>
      <c r="IL350">
        <v>0.66927099999999995</v>
      </c>
      <c r="IM350">
        <v>22.527930000000001</v>
      </c>
      <c r="IN350" s="1">
        <v>1.260095E-2</v>
      </c>
      <c r="IO350" s="1">
        <v>1.5277940000000001</v>
      </c>
      <c r="IP350">
        <v>0.67020999999999997</v>
      </c>
      <c r="IQ350">
        <v>22.738309999999998</v>
      </c>
      <c r="IR350" s="1">
        <v>1.086399E-2</v>
      </c>
      <c r="IS350" s="1">
        <v>1.3161369999999999</v>
      </c>
      <c r="IT350">
        <v>0.67114839999999998</v>
      </c>
      <c r="IU350">
        <v>22.751349999999999</v>
      </c>
      <c r="IV350" s="1">
        <v>9.1786669999999997E-3</v>
      </c>
      <c r="IW350" s="1">
        <v>1.111375</v>
      </c>
      <c r="IX350">
        <v>0.67201379999999999</v>
      </c>
      <c r="IY350">
        <v>22.600149999999999</v>
      </c>
      <c r="IZ350" s="1">
        <v>7.5678259999999997E-3</v>
      </c>
      <c r="JA350" s="1">
        <v>0.91587960000000002</v>
      </c>
      <c r="JB350">
        <v>0.67280569999999995</v>
      </c>
      <c r="JC350">
        <v>22.237649999999999</v>
      </c>
      <c r="JD350" s="1">
        <v>6.1070769999999998E-3</v>
      </c>
      <c r="JE350" s="1">
        <v>0.73863489999999998</v>
      </c>
      <c r="JF350">
        <v>0.67344850000000001</v>
      </c>
      <c r="JG350">
        <v>22.18167</v>
      </c>
      <c r="JH350" s="1">
        <v>4.8764230000000004E-3</v>
      </c>
      <c r="JI350" s="1">
        <v>0.58938199999999996</v>
      </c>
      <c r="JJ350">
        <v>0.67381029999999997</v>
      </c>
      <c r="JK350">
        <v>21.90878</v>
      </c>
      <c r="JL350" s="1">
        <v>3.9169340000000004E-3</v>
      </c>
      <c r="JM350" s="1">
        <v>0.47299819999999998</v>
      </c>
      <c r="JN350">
        <v>0.67390019999999995</v>
      </c>
      <c r="JO350">
        <v>22.00055</v>
      </c>
      <c r="JP350" s="1">
        <v>3.215664E-3</v>
      </c>
      <c r="JQ350" s="1">
        <v>0.38802389999999998</v>
      </c>
      <c r="JR350">
        <v>0.67378139999999997</v>
      </c>
      <c r="JS350">
        <v>21.915040000000001</v>
      </c>
      <c r="JT350" s="1">
        <v>2.7241470000000001E-3</v>
      </c>
      <c r="JU350" s="1">
        <v>0.32847510000000002</v>
      </c>
      <c r="JV350">
        <v>0.6734947</v>
      </c>
      <c r="JW350">
        <v>21.829280000000001</v>
      </c>
      <c r="JX350" s="1">
        <v>2.3808369999999998E-3</v>
      </c>
      <c r="JY350" s="1">
        <v>0.2869987</v>
      </c>
      <c r="JZ350">
        <v>0.67316069999999995</v>
      </c>
      <c r="KA350">
        <v>21.703289999999999</v>
      </c>
      <c r="KB350" s="1">
        <v>2.1337890000000001E-3</v>
      </c>
      <c r="KC350" s="1">
        <v>0.25718029999999997</v>
      </c>
      <c r="KD350">
        <v>0.67264599999999997</v>
      </c>
      <c r="KE350">
        <v>21.420839999999998</v>
      </c>
      <c r="KF350" s="1">
        <v>1.945659E-3</v>
      </c>
      <c r="KG350" s="1">
        <v>0.2345777</v>
      </c>
      <c r="KH350">
        <v>0.67217380000000004</v>
      </c>
      <c r="KI350">
        <v>21.063880000000001</v>
      </c>
      <c r="KJ350" s="1">
        <v>1.7956199999999999E-3</v>
      </c>
      <c r="KK350" s="1">
        <v>0.2165704</v>
      </c>
      <c r="KL350">
        <v>0.67196769999999995</v>
      </c>
      <c r="KM350">
        <v>21.1951</v>
      </c>
      <c r="KN350" s="1">
        <v>1.6726110000000001E-3</v>
      </c>
      <c r="KO350" s="1">
        <v>0.201735</v>
      </c>
      <c r="KP350">
        <v>0.67218279999999997</v>
      </c>
      <c r="KQ350">
        <v>20.948930000000001</v>
      </c>
      <c r="KR350" s="1">
        <v>1.5705300000000001E-3</v>
      </c>
      <c r="KS350" s="1">
        <v>0.1893214</v>
      </c>
      <c r="KT350">
        <v>0.67302919999999999</v>
      </c>
      <c r="KU350">
        <v>21.156829999999999</v>
      </c>
      <c r="KV350" s="1">
        <v>1.485678E-3</v>
      </c>
      <c r="KW350" s="1">
        <v>0.17886450000000001</v>
      </c>
      <c r="KX350">
        <v>0.67424759999999995</v>
      </c>
      <c r="KY350">
        <v>21.399149999999999</v>
      </c>
      <c r="KZ350" s="1">
        <v>1.4156679999999999E-3</v>
      </c>
      <c r="LA350" s="1">
        <v>0.17012679999999999</v>
      </c>
      <c r="LB350">
        <v>0.67574639999999997</v>
      </c>
      <c r="LC350">
        <v>21.43994</v>
      </c>
      <c r="LD350" s="1">
        <v>1.358405E-3</v>
      </c>
      <c r="LE350" s="1">
        <v>0.16289529999999999</v>
      </c>
      <c r="LF350">
        <v>0.67743249999999999</v>
      </c>
      <c r="LG350">
        <v>21.334800000000001</v>
      </c>
      <c r="LH350" s="1">
        <v>1.311579E-3</v>
      </c>
      <c r="LI350" s="1">
        <v>0.1568959</v>
      </c>
      <c r="LJ350">
        <v>0.6792243</v>
      </c>
      <c r="LK350">
        <v>21.071819999999999</v>
      </c>
      <c r="LL350" s="1">
        <v>1.271505E-3</v>
      </c>
      <c r="LM350" s="1">
        <v>0.1517434</v>
      </c>
      <c r="LN350">
        <v>0.68107249999999997</v>
      </c>
      <c r="LO350">
        <v>20.838730000000002</v>
      </c>
      <c r="LP350" s="1">
        <v>1.234859E-3</v>
      </c>
      <c r="LQ350" s="1">
        <v>0.1470226</v>
      </c>
      <c r="LR350">
        <v>0.6829887</v>
      </c>
      <c r="LS350">
        <v>21.231829999999999</v>
      </c>
      <c r="LT350" s="1">
        <v>1.1985609999999999E-3</v>
      </c>
      <c r="LU350" s="1">
        <v>0.142348</v>
      </c>
      <c r="LV350">
        <v>0.68505609999999995</v>
      </c>
      <c r="LW350">
        <v>21.42681</v>
      </c>
      <c r="LX350" s="1">
        <v>1.1606190000000001E-3</v>
      </c>
      <c r="LY350" s="1">
        <v>0.1374804</v>
      </c>
      <c r="LZ350">
        <v>0.68725069999999999</v>
      </c>
      <c r="MA350">
        <v>21.95119</v>
      </c>
      <c r="MB350" s="1">
        <v>1.120769E-3</v>
      </c>
      <c r="MC350" s="1">
        <v>0.13238430000000001</v>
      </c>
      <c r="MD350">
        <v>0.68954979999999999</v>
      </c>
      <c r="ME350">
        <v>22.660820000000001</v>
      </c>
      <c r="MF350" s="1">
        <v>1.0794769999999999E-3</v>
      </c>
      <c r="MG350" s="1">
        <v>0.127137</v>
      </c>
      <c r="MH350">
        <v>0.6918955</v>
      </c>
      <c r="MI350">
        <v>22.868020000000001</v>
      </c>
      <c r="MJ350" s="1">
        <v>1.0377889999999999E-3</v>
      </c>
      <c r="MK350" s="1">
        <v>0.12186660000000001</v>
      </c>
      <c r="ML350">
        <v>0.69427839999999996</v>
      </c>
      <c r="MM350">
        <v>22.793220000000002</v>
      </c>
      <c r="MN350" s="1">
        <v>9.96797E-4</v>
      </c>
      <c r="MO350" s="1">
        <v>0.1166866</v>
      </c>
      <c r="MP350">
        <v>0.69668110000000005</v>
      </c>
      <c r="MQ350">
        <v>22.574400000000001</v>
      </c>
      <c r="MR350" s="1">
        <v>9.5680440000000004E-4</v>
      </c>
      <c r="MS350" s="1">
        <v>0.11166769999999999</v>
      </c>
      <c r="MT350">
        <v>0.69901539999999995</v>
      </c>
      <c r="MU350">
        <v>22.14227</v>
      </c>
      <c r="MV350" s="1">
        <v>9.1843739999999995E-4</v>
      </c>
      <c r="MW350" s="1">
        <v>0.1068726</v>
      </c>
      <c r="MX350">
        <v>0.70139269999999998</v>
      </c>
      <c r="MY350">
        <v>22.320129999999999</v>
      </c>
      <c r="MZ350" s="1">
        <v>8.8176390000000002E-4</v>
      </c>
      <c r="NA350" s="1">
        <v>0.1022928</v>
      </c>
      <c r="NB350">
        <v>0.70361149999999995</v>
      </c>
      <c r="NC350">
        <v>22.555610000000001</v>
      </c>
      <c r="ND350" s="1">
        <v>8.4665800000000002E-4</v>
      </c>
      <c r="NE350" s="1">
        <v>9.7949049999999996E-2</v>
      </c>
      <c r="NF350">
        <v>0.7058392</v>
      </c>
      <c r="NG350">
        <v>22.88008</v>
      </c>
      <c r="NH350" s="1">
        <v>8.1326960000000002E-4</v>
      </c>
      <c r="NI350" s="1">
        <v>9.3821299999999996E-2</v>
      </c>
      <c r="NJ350">
        <v>0.70790109999999995</v>
      </c>
      <c r="NK350">
        <v>23.40626</v>
      </c>
      <c r="NL350" s="1">
        <v>7.8136500000000001E-4</v>
      </c>
      <c r="NM350" s="1">
        <v>8.9901309999999998E-2</v>
      </c>
      <c r="NN350">
        <v>0.70990399999999998</v>
      </c>
      <c r="NO350">
        <v>23.44707</v>
      </c>
      <c r="NP350" s="1">
        <v>7.5085340000000003E-4</v>
      </c>
      <c r="NQ350" s="1">
        <v>8.6164980000000002E-2</v>
      </c>
      <c r="NR350">
        <v>0.71187500000000004</v>
      </c>
      <c r="NS350">
        <v>23.361360000000001</v>
      </c>
      <c r="NT350" s="1">
        <v>7.2165260000000002E-4</v>
      </c>
      <c r="NU350" s="1">
        <v>8.2607570000000005E-2</v>
      </c>
      <c r="NV350">
        <v>0.71377889999999999</v>
      </c>
      <c r="NW350">
        <v>23.090820000000001</v>
      </c>
      <c r="NX350" s="1">
        <v>6.9375700000000003E-4</v>
      </c>
      <c r="NY350" s="1">
        <v>7.9219910000000004E-2</v>
      </c>
      <c r="NZ350">
        <v>0.71560570000000001</v>
      </c>
      <c r="OA350">
        <v>22.666779999999999</v>
      </c>
      <c r="OB350" s="1">
        <v>6.6716180000000005E-4</v>
      </c>
      <c r="OC350" s="1">
        <v>7.6006459999999998E-2</v>
      </c>
      <c r="OD350">
        <v>0.71734249999999999</v>
      </c>
      <c r="OE350">
        <v>22.30311</v>
      </c>
      <c r="OF350" s="1">
        <v>6.4182149999999995E-4</v>
      </c>
      <c r="OG350" s="1">
        <v>7.2954340000000006E-2</v>
      </c>
      <c r="OH350">
        <v>0.71900189999999997</v>
      </c>
      <c r="OI350">
        <v>22.375820000000001</v>
      </c>
      <c r="OJ350" s="1">
        <v>6.1756470000000005E-4</v>
      </c>
      <c r="OK350" s="1">
        <v>7.0054870000000005E-2</v>
      </c>
    </row>
    <row r="351" spans="1:401" x14ac:dyDescent="0.35">
      <c r="A351">
        <v>357</v>
      </c>
      <c r="B351" t="s">
        <v>4</v>
      </c>
      <c r="C351" t="s">
        <v>181</v>
      </c>
      <c r="D351" t="s">
        <v>357</v>
      </c>
      <c r="E351">
        <v>318.13499999999999</v>
      </c>
      <c r="F351">
        <v>0.78061619999999998</v>
      </c>
      <c r="G351">
        <v>18.85857</v>
      </c>
      <c r="H351">
        <v>0</v>
      </c>
      <c r="I351">
        <v>0</v>
      </c>
      <c r="J351">
        <v>0.77300349999999995</v>
      </c>
      <c r="K351">
        <v>18.71782</v>
      </c>
      <c r="L351">
        <v>0</v>
      </c>
      <c r="M351">
        <v>0</v>
      </c>
      <c r="N351">
        <v>0.76644009999999996</v>
      </c>
      <c r="O351">
        <v>18.835899999999999</v>
      </c>
      <c r="P351">
        <v>0</v>
      </c>
      <c r="Q351">
        <v>0</v>
      </c>
      <c r="R351">
        <v>0.76065870000000002</v>
      </c>
      <c r="S351">
        <v>18.76296</v>
      </c>
      <c r="T351">
        <v>0</v>
      </c>
      <c r="U351">
        <v>0</v>
      </c>
      <c r="V351">
        <v>0.75532460000000001</v>
      </c>
      <c r="W351">
        <v>18.91066</v>
      </c>
      <c r="X351">
        <v>0</v>
      </c>
      <c r="Y351">
        <v>0</v>
      </c>
      <c r="Z351">
        <v>0.75012990000000002</v>
      </c>
      <c r="AA351">
        <v>18.69172</v>
      </c>
      <c r="AB351">
        <v>0</v>
      </c>
      <c r="AC351">
        <v>0</v>
      </c>
      <c r="AD351">
        <v>0.74501810000000002</v>
      </c>
      <c r="AE351">
        <v>18.572489999999998</v>
      </c>
      <c r="AF351">
        <v>0</v>
      </c>
      <c r="AG351">
        <v>0</v>
      </c>
      <c r="AH351">
        <v>0.73996569999999995</v>
      </c>
      <c r="AI351">
        <v>18.460709999999999</v>
      </c>
      <c r="AJ351">
        <v>0</v>
      </c>
      <c r="AK351">
        <v>0</v>
      </c>
      <c r="AL351">
        <v>0.73537090000000005</v>
      </c>
      <c r="AM351">
        <v>18.36533</v>
      </c>
      <c r="AN351">
        <v>0</v>
      </c>
      <c r="AO351">
        <v>0</v>
      </c>
      <c r="AP351">
        <v>0.73243499999999995</v>
      </c>
      <c r="AQ351">
        <v>18.323830000000001</v>
      </c>
      <c r="AR351">
        <v>0</v>
      </c>
      <c r="AS351">
        <v>0</v>
      </c>
      <c r="AT351">
        <v>0.73109420000000003</v>
      </c>
      <c r="AU351">
        <v>18.537089999999999</v>
      </c>
      <c r="AV351">
        <v>0</v>
      </c>
      <c r="AW351">
        <v>0</v>
      </c>
      <c r="AX351">
        <v>0.73056460000000001</v>
      </c>
      <c r="AY351">
        <v>18.457049999999999</v>
      </c>
      <c r="AZ351">
        <v>0</v>
      </c>
      <c r="BA351">
        <v>0</v>
      </c>
      <c r="BB351">
        <v>0.73049359999999997</v>
      </c>
      <c r="BC351">
        <v>18.335260000000002</v>
      </c>
      <c r="BD351">
        <v>0</v>
      </c>
      <c r="BE351">
        <v>0</v>
      </c>
      <c r="BF351">
        <v>0.73051809999999995</v>
      </c>
      <c r="BG351">
        <v>18.133859999999999</v>
      </c>
      <c r="BH351">
        <v>0</v>
      </c>
      <c r="BI351">
        <v>0</v>
      </c>
      <c r="BJ351">
        <v>0.7308074</v>
      </c>
      <c r="BK351">
        <v>17.848880000000001</v>
      </c>
      <c r="BL351">
        <v>0</v>
      </c>
      <c r="BM351">
        <v>0</v>
      </c>
      <c r="BN351">
        <v>0.73097369999999995</v>
      </c>
      <c r="BO351">
        <v>17.618189999999998</v>
      </c>
      <c r="BP351">
        <v>0</v>
      </c>
      <c r="BQ351">
        <v>0</v>
      </c>
      <c r="BR351">
        <v>0.73090429999999995</v>
      </c>
      <c r="BS351">
        <v>17.413139999999999</v>
      </c>
      <c r="BT351">
        <v>0</v>
      </c>
      <c r="BU351">
        <v>0</v>
      </c>
      <c r="BV351">
        <v>0.73100089999999995</v>
      </c>
      <c r="BW351">
        <v>17.588550000000001</v>
      </c>
      <c r="BX351">
        <v>1.417471E-38</v>
      </c>
      <c r="BY351" s="1">
        <v>1.411897E-36</v>
      </c>
      <c r="BZ351">
        <v>0.73112739999999998</v>
      </c>
      <c r="CA351">
        <v>18.02197</v>
      </c>
      <c r="CB351" s="1">
        <v>9.8354180000000007E-28</v>
      </c>
      <c r="CC351" s="1">
        <v>1.041053E-25</v>
      </c>
      <c r="CD351">
        <v>0.73107979999999995</v>
      </c>
      <c r="CE351">
        <v>18.475899999999999</v>
      </c>
      <c r="CF351" s="1">
        <v>1.002312E-22</v>
      </c>
      <c r="CG351" s="1">
        <v>1.0135470000000001E-20</v>
      </c>
      <c r="CH351">
        <v>0.73133150000000002</v>
      </c>
      <c r="CI351">
        <v>18.83436</v>
      </c>
      <c r="CJ351" s="1">
        <v>1.374397E-15</v>
      </c>
      <c r="CK351" s="1">
        <v>1.5253910000000001E-13</v>
      </c>
      <c r="CL351">
        <v>0.73144050000000005</v>
      </c>
      <c r="CM351">
        <v>18.799710000000001</v>
      </c>
      <c r="CN351" s="1">
        <v>1.016247E-11</v>
      </c>
      <c r="CO351" s="1">
        <v>1.164189E-9</v>
      </c>
      <c r="CP351">
        <v>0.73155340000000002</v>
      </c>
      <c r="CQ351">
        <v>18.584299999999999</v>
      </c>
      <c r="CR351" s="1">
        <v>8.1646660000000001E-9</v>
      </c>
      <c r="CS351" s="1">
        <v>9.5062769999999995E-7</v>
      </c>
      <c r="CT351">
        <v>0.73137830000000004</v>
      </c>
      <c r="CU351">
        <v>18.339829999999999</v>
      </c>
      <c r="CV351" s="1">
        <v>1.651954E-6</v>
      </c>
      <c r="CW351" s="1">
        <v>1.9513850000000001E-4</v>
      </c>
      <c r="CX351">
        <v>0.73147430000000002</v>
      </c>
      <c r="CY351">
        <v>18.163419999999999</v>
      </c>
      <c r="CZ351" s="1">
        <v>1.203971E-4</v>
      </c>
      <c r="DA351" s="1">
        <v>1.4358950000000001E-2</v>
      </c>
      <c r="DB351">
        <v>0.73171589999999997</v>
      </c>
      <c r="DC351">
        <v>18.403670000000002</v>
      </c>
      <c r="DD351" s="1">
        <v>3.8904489999999998E-3</v>
      </c>
      <c r="DE351">
        <v>0.46772590000000003</v>
      </c>
      <c r="DF351">
        <v>0.73169709999999999</v>
      </c>
      <c r="DG351">
        <v>18.848469999999999</v>
      </c>
      <c r="DH351" s="1">
        <v>6.3698340000000006E-2</v>
      </c>
      <c r="DI351">
        <v>7.7156459999999996</v>
      </c>
      <c r="DJ351">
        <v>0.73100889999999996</v>
      </c>
      <c r="DK351">
        <v>19.21293</v>
      </c>
      <c r="DL351">
        <v>0.58291369999999998</v>
      </c>
      <c r="DM351">
        <v>71.088790000000003</v>
      </c>
      <c r="DN351">
        <v>0.72972879999999996</v>
      </c>
      <c r="DO351">
        <v>19.47833</v>
      </c>
      <c r="DP351">
        <v>3.2233689999999999</v>
      </c>
      <c r="DQ351">
        <v>395.66129999999998</v>
      </c>
      <c r="DR351">
        <v>0.72775800000000002</v>
      </c>
      <c r="DS351">
        <v>19.30686</v>
      </c>
      <c r="DT351">
        <v>11.48537</v>
      </c>
      <c r="DU351">
        <v>1418.742</v>
      </c>
      <c r="DV351">
        <v>0.72526310000000005</v>
      </c>
      <c r="DW351">
        <v>18.91086</v>
      </c>
      <c r="DX351">
        <v>27.78022</v>
      </c>
      <c r="DY351">
        <v>3455.3649999999998</v>
      </c>
      <c r="DZ351">
        <v>0.72266350000000001</v>
      </c>
      <c r="EA351">
        <v>18.436810000000001</v>
      </c>
      <c r="EB351">
        <v>47.882089999999998</v>
      </c>
      <c r="EC351">
        <v>5992.2629999999999</v>
      </c>
      <c r="ED351">
        <v>0.71951430000000005</v>
      </c>
      <c r="EE351">
        <v>17.990269999999999</v>
      </c>
      <c r="EF351">
        <v>61.278820000000003</v>
      </c>
      <c r="EG351">
        <v>7718.3429999999998</v>
      </c>
      <c r="EH351">
        <v>0.71539920000000001</v>
      </c>
      <c r="EI351">
        <v>18.001999999999999</v>
      </c>
      <c r="EJ351">
        <v>60.376980000000003</v>
      </c>
      <c r="EK351">
        <v>7660.6049999999996</v>
      </c>
      <c r="EL351">
        <v>0.71074599999999999</v>
      </c>
      <c r="EM351">
        <v>18.286069999999999</v>
      </c>
      <c r="EN351">
        <v>47.22945</v>
      </c>
      <c r="EO351">
        <v>6038.7690000000002</v>
      </c>
      <c r="EP351">
        <v>0.70554939999999999</v>
      </c>
      <c r="EQ351">
        <v>18.72664</v>
      </c>
      <c r="ER351">
        <v>30.209330000000001</v>
      </c>
      <c r="ES351">
        <v>3894.1550000000002</v>
      </c>
      <c r="ET351">
        <v>0.70042590000000005</v>
      </c>
      <c r="EU351">
        <v>19.118369999999999</v>
      </c>
      <c r="EV351">
        <v>16.224810000000002</v>
      </c>
      <c r="EW351">
        <v>2107.395</v>
      </c>
      <c r="EX351">
        <v>0.69579899999999995</v>
      </c>
      <c r="EY351">
        <v>19.150580000000001</v>
      </c>
      <c r="EZ351">
        <v>7.5123689999999996</v>
      </c>
      <c r="FA351">
        <v>982.1748</v>
      </c>
      <c r="FB351">
        <v>0.69083499999999998</v>
      </c>
      <c r="FC351">
        <v>18.896879999999999</v>
      </c>
      <c r="FD351">
        <v>3.067993</v>
      </c>
      <c r="FE351">
        <v>403.84339999999997</v>
      </c>
      <c r="FF351">
        <v>0.68602989999999997</v>
      </c>
      <c r="FG351">
        <v>18.452459999999999</v>
      </c>
      <c r="FH351">
        <v>1.1436820000000001</v>
      </c>
      <c r="FI351">
        <v>151.37090000000001</v>
      </c>
      <c r="FJ351">
        <v>0.68190039999999996</v>
      </c>
      <c r="FK351">
        <v>18.064679999999999</v>
      </c>
      <c r="FL351" s="1">
        <v>0.41351250000000001</v>
      </c>
      <c r="FM351">
        <v>54.893149999999999</v>
      </c>
      <c r="FN351">
        <v>0.67779940000000005</v>
      </c>
      <c r="FO351">
        <v>18.3005</v>
      </c>
      <c r="FP351" s="1">
        <v>0.1649178</v>
      </c>
      <c r="FQ351">
        <v>21.886849999999999</v>
      </c>
      <c r="FR351">
        <v>0.67332860000000005</v>
      </c>
      <c r="FS351">
        <v>18.54279</v>
      </c>
      <c r="FT351" s="1">
        <v>8.7932120000000003E-2</v>
      </c>
      <c r="FU351">
        <v>11.63524</v>
      </c>
      <c r="FV351">
        <v>0.66877779999999998</v>
      </c>
      <c r="FW351">
        <v>19.027509999999999</v>
      </c>
      <c r="FX351" s="1">
        <v>6.6069240000000001E-2</v>
      </c>
      <c r="FY351" s="1">
        <v>8.7311759999999996</v>
      </c>
      <c r="FZ351">
        <v>0.66432250000000004</v>
      </c>
      <c r="GA351">
        <v>19.372520000000002</v>
      </c>
      <c r="GB351" s="1">
        <v>6.0293060000000002E-2</v>
      </c>
      <c r="GC351" s="1">
        <v>7.9861219999999999</v>
      </c>
      <c r="GD351">
        <v>0.65982019999999997</v>
      </c>
      <c r="GE351">
        <v>19.438009999999998</v>
      </c>
      <c r="GF351" s="1">
        <v>5.8415160000000001E-2</v>
      </c>
      <c r="GG351" s="1">
        <v>7.7721939999999998</v>
      </c>
      <c r="GH351">
        <v>0.65547630000000001</v>
      </c>
      <c r="GI351">
        <v>19.316890000000001</v>
      </c>
      <c r="GJ351" s="1">
        <v>5.6786570000000001E-2</v>
      </c>
      <c r="GK351" s="1">
        <v>7.5943930000000002</v>
      </c>
      <c r="GL351">
        <v>0.65157129999999996</v>
      </c>
      <c r="GM351">
        <v>19.01953</v>
      </c>
      <c r="GN351" s="1">
        <v>5.4493020000000003E-2</v>
      </c>
      <c r="GO351" s="1">
        <v>7.3240829999999999</v>
      </c>
      <c r="GP351">
        <v>0.64821649999999997</v>
      </c>
      <c r="GQ351">
        <v>18.740929999999999</v>
      </c>
      <c r="GR351" s="1">
        <v>5.1468380000000001E-2</v>
      </c>
      <c r="GS351" s="1">
        <v>6.9471189999999998</v>
      </c>
      <c r="GT351">
        <v>0.64545929999999996</v>
      </c>
      <c r="GU351">
        <v>19.147110000000001</v>
      </c>
      <c r="GV351" s="1">
        <v>4.7921940000000003E-2</v>
      </c>
      <c r="GW351" s="1">
        <v>6.4930219999999998</v>
      </c>
      <c r="GX351">
        <v>0.64325480000000002</v>
      </c>
      <c r="GY351">
        <v>19.533629999999999</v>
      </c>
      <c r="GZ351" s="1">
        <v>4.4108710000000002E-2</v>
      </c>
      <c r="HA351" s="1">
        <v>5.9942310000000001</v>
      </c>
      <c r="HB351">
        <v>0.64147810000000005</v>
      </c>
      <c r="HC351">
        <v>20.18694</v>
      </c>
      <c r="HD351" s="1">
        <v>4.0178319999999997E-2</v>
      </c>
      <c r="HE351" s="1">
        <v>5.4739019999999998</v>
      </c>
      <c r="HF351">
        <v>0.64013869999999995</v>
      </c>
      <c r="HG351">
        <v>20.94905</v>
      </c>
      <c r="HH351" s="1">
        <v>3.6219500000000002E-2</v>
      </c>
      <c r="HI351" s="1">
        <v>4.9444319999999999</v>
      </c>
      <c r="HJ351">
        <v>0.63931360000000004</v>
      </c>
      <c r="HK351">
        <v>21.326350000000001</v>
      </c>
      <c r="HL351" s="1">
        <v>3.2304260000000001E-2</v>
      </c>
      <c r="HM351" s="1">
        <v>4.4158799999999996</v>
      </c>
      <c r="HN351">
        <v>0.63894340000000005</v>
      </c>
      <c r="HO351">
        <v>21.34789</v>
      </c>
      <c r="HP351" s="1">
        <v>2.851919E-2</v>
      </c>
      <c r="HQ351" s="1">
        <v>3.9011960000000001</v>
      </c>
      <c r="HR351">
        <v>0.63899220000000001</v>
      </c>
      <c r="HS351">
        <v>21.193529999999999</v>
      </c>
      <c r="HT351" s="1">
        <v>2.4980760000000001E-2</v>
      </c>
      <c r="HU351" s="1">
        <v>3.4173399999999998</v>
      </c>
      <c r="HV351">
        <v>0.63943479999999997</v>
      </c>
      <c r="HW351">
        <v>20.811129999999999</v>
      </c>
      <c r="HX351" s="1">
        <v>2.1789650000000001E-2</v>
      </c>
      <c r="HY351" s="1">
        <v>2.979009</v>
      </c>
      <c r="HZ351">
        <v>0.64004229999999995</v>
      </c>
      <c r="IA351">
        <v>21.019269999999999</v>
      </c>
      <c r="IB351" s="1">
        <v>1.8998460000000002E-2</v>
      </c>
      <c r="IC351" s="1">
        <v>2.5952099999999998</v>
      </c>
      <c r="ID351">
        <v>0.64072390000000001</v>
      </c>
      <c r="IE351">
        <v>21.3931</v>
      </c>
      <c r="IF351" s="1">
        <v>1.660292E-2</v>
      </c>
      <c r="IG351" s="1">
        <v>2.265663</v>
      </c>
      <c r="IH351">
        <v>0.64139310000000005</v>
      </c>
      <c r="II351">
        <v>21.85624</v>
      </c>
      <c r="IJ351" s="1">
        <v>1.4532750000000001E-2</v>
      </c>
      <c r="IK351" s="1">
        <v>1.9813730000000001</v>
      </c>
      <c r="IL351">
        <v>0.64206629999999998</v>
      </c>
      <c r="IM351">
        <v>22.524709999999999</v>
      </c>
      <c r="IN351" s="1">
        <v>1.268122E-2</v>
      </c>
      <c r="IO351" s="1">
        <v>1.727457</v>
      </c>
      <c r="IP351">
        <v>0.642737</v>
      </c>
      <c r="IQ351">
        <v>22.732790000000001</v>
      </c>
      <c r="IR351" s="1">
        <v>1.09409E-2</v>
      </c>
      <c r="IS351" s="1">
        <v>1.4893540000000001</v>
      </c>
      <c r="IT351">
        <v>0.64344559999999995</v>
      </c>
      <c r="IU351">
        <v>22.740449999999999</v>
      </c>
      <c r="IV351" s="1">
        <v>9.2533470000000003E-3</v>
      </c>
      <c r="IW351" s="1">
        <v>1.2590030000000001</v>
      </c>
      <c r="IX351">
        <v>0.64411669999999999</v>
      </c>
      <c r="IY351">
        <v>22.602450000000001</v>
      </c>
      <c r="IZ351" s="1">
        <v>7.6378569999999996E-3</v>
      </c>
      <c r="JA351" s="1">
        <v>1.038648</v>
      </c>
      <c r="JB351">
        <v>0.64477150000000005</v>
      </c>
      <c r="JC351">
        <v>22.24785</v>
      </c>
      <c r="JD351" s="1">
        <v>6.1686120000000004E-3</v>
      </c>
      <c r="JE351" s="1">
        <v>0.83833619999999998</v>
      </c>
      <c r="JF351">
        <v>0.64529979999999998</v>
      </c>
      <c r="JG351">
        <v>22.19623</v>
      </c>
      <c r="JH351" s="1">
        <v>4.9263919999999999E-3</v>
      </c>
      <c r="JI351" s="1">
        <v>0.66908699999999999</v>
      </c>
      <c r="JJ351">
        <v>0.64564429999999995</v>
      </c>
      <c r="JK351">
        <v>21.924410000000002</v>
      </c>
      <c r="JL351" s="1">
        <v>3.9546210000000002E-3</v>
      </c>
      <c r="JM351" s="1">
        <v>0.53669330000000004</v>
      </c>
      <c r="JN351">
        <v>0.64575400000000005</v>
      </c>
      <c r="JO351">
        <v>22.00647</v>
      </c>
      <c r="JP351" s="1">
        <v>3.242492E-3</v>
      </c>
      <c r="JQ351" s="1">
        <v>0.43978010000000001</v>
      </c>
      <c r="JR351">
        <v>0.64570130000000003</v>
      </c>
      <c r="JS351">
        <v>21.91591</v>
      </c>
      <c r="JT351" s="1">
        <v>2.742782E-3</v>
      </c>
      <c r="JU351" s="1">
        <v>0.37178539999999999</v>
      </c>
      <c r="JV351">
        <v>0.6455244</v>
      </c>
      <c r="JW351">
        <v>21.823910000000001</v>
      </c>
      <c r="JX351" s="1">
        <v>2.393919E-3</v>
      </c>
      <c r="JY351" s="1">
        <v>0.32442539999999997</v>
      </c>
      <c r="JZ351">
        <v>0.64531210000000006</v>
      </c>
      <c r="KA351">
        <v>21.701309999999999</v>
      </c>
      <c r="KB351" s="1">
        <v>2.143416E-3</v>
      </c>
      <c r="KC351" s="1">
        <v>0.29044540000000002</v>
      </c>
      <c r="KD351">
        <v>0.6449781</v>
      </c>
      <c r="KE351">
        <v>21.42604</v>
      </c>
      <c r="KF351" s="1">
        <v>1.9531420000000002E-3</v>
      </c>
      <c r="KG351" s="1">
        <v>0.26473029999999997</v>
      </c>
      <c r="KH351">
        <v>0.64465530000000004</v>
      </c>
      <c r="KI351">
        <v>21.071539999999999</v>
      </c>
      <c r="KJ351" s="1">
        <v>1.8016810000000001E-3</v>
      </c>
      <c r="KK351" s="1">
        <v>0.24428520000000001</v>
      </c>
      <c r="KL351">
        <v>0.6445495</v>
      </c>
      <c r="KM351">
        <v>21.206769999999999</v>
      </c>
      <c r="KN351" s="1">
        <v>1.6776499999999999E-3</v>
      </c>
      <c r="KO351" s="1">
        <v>0.2274583</v>
      </c>
      <c r="KP351">
        <v>0.64477399999999996</v>
      </c>
      <c r="KQ351">
        <v>20.960229999999999</v>
      </c>
      <c r="KR351" s="1">
        <v>1.5747479999999999E-3</v>
      </c>
      <c r="KS351" s="1">
        <v>0.21339640000000001</v>
      </c>
      <c r="KT351">
        <v>0.64546979999999998</v>
      </c>
      <c r="KU351">
        <v>21.156289999999998</v>
      </c>
      <c r="KV351" s="1">
        <v>1.4892359999999999E-3</v>
      </c>
      <c r="KW351" s="1">
        <v>0.20157259999999999</v>
      </c>
      <c r="KX351">
        <v>0.64643539999999999</v>
      </c>
      <c r="KY351">
        <v>21.39819</v>
      </c>
      <c r="KZ351" s="1">
        <v>1.4186190000000001E-3</v>
      </c>
      <c r="LA351" s="1">
        <v>0.19169810000000001</v>
      </c>
      <c r="LB351">
        <v>0.64757980000000004</v>
      </c>
      <c r="LC351">
        <v>21.43723</v>
      </c>
      <c r="LD351" s="1">
        <v>1.3608439999999999E-3</v>
      </c>
      <c r="LE351" s="1">
        <v>0.18354419999999999</v>
      </c>
      <c r="LF351">
        <v>0.64886279999999996</v>
      </c>
      <c r="LG351">
        <v>21.328309999999998</v>
      </c>
      <c r="LH351" s="1">
        <v>1.3136179999999999E-3</v>
      </c>
      <c r="LI351" s="1">
        <v>0.17679329999999999</v>
      </c>
      <c r="LJ351">
        <v>0.65021399999999996</v>
      </c>
      <c r="LK351">
        <v>21.075659999999999</v>
      </c>
      <c r="LL351" s="1">
        <v>1.2732990000000001E-3</v>
      </c>
      <c r="LM351" s="1">
        <v>0.17101469999999999</v>
      </c>
      <c r="LN351">
        <v>0.65159800000000001</v>
      </c>
      <c r="LO351">
        <v>20.844629999999999</v>
      </c>
      <c r="LP351" s="1">
        <v>1.236565E-3</v>
      </c>
      <c r="LQ351" s="1">
        <v>0.16573830000000001</v>
      </c>
      <c r="LR351">
        <v>0.65302099999999996</v>
      </c>
      <c r="LS351">
        <v>21.249030000000001</v>
      </c>
      <c r="LT351" s="1">
        <v>1.2003000000000001E-3</v>
      </c>
      <c r="LU351" s="1">
        <v>0.16052459999999999</v>
      </c>
      <c r="LV351">
        <v>0.65457390000000004</v>
      </c>
      <c r="LW351">
        <v>21.44237</v>
      </c>
      <c r="LX351" s="1">
        <v>1.1624420000000001E-3</v>
      </c>
      <c r="LY351" s="1">
        <v>0.15510019999999999</v>
      </c>
      <c r="LZ351">
        <v>0.65623419999999999</v>
      </c>
      <c r="MA351">
        <v>21.95072</v>
      </c>
      <c r="MB351" s="1">
        <v>1.1226719999999999E-3</v>
      </c>
      <c r="MC351" s="1">
        <v>0.14942549999999999</v>
      </c>
      <c r="MD351">
        <v>0.65793849999999998</v>
      </c>
      <c r="ME351">
        <v>22.660830000000001</v>
      </c>
      <c r="MF351" s="1">
        <v>1.0814119999999999E-3</v>
      </c>
      <c r="MG351" s="1">
        <v>0.14356240000000001</v>
      </c>
      <c r="MH351">
        <v>0.65967160000000002</v>
      </c>
      <c r="MI351">
        <v>22.865770000000001</v>
      </c>
      <c r="MJ351" s="1">
        <v>1.039716E-3</v>
      </c>
      <c r="MK351" s="1">
        <v>0.13766790000000001</v>
      </c>
      <c r="ML351">
        <v>0.66146649999999996</v>
      </c>
      <c r="MM351">
        <v>22.781400000000001</v>
      </c>
      <c r="MN351" s="1">
        <v>9.9867940000000007E-4</v>
      </c>
      <c r="MO351" s="1">
        <v>0.13187099999999999</v>
      </c>
      <c r="MP351">
        <v>0.66325780000000001</v>
      </c>
      <c r="MQ351">
        <v>22.580860000000001</v>
      </c>
      <c r="MR351" s="1">
        <v>9.5861500000000001E-4</v>
      </c>
      <c r="MS351" s="1">
        <v>0.12624850000000001</v>
      </c>
      <c r="MT351">
        <v>0.66494830000000005</v>
      </c>
      <c r="MU351">
        <v>22.151070000000001</v>
      </c>
      <c r="MV351" s="1">
        <v>9.2015990000000002E-4</v>
      </c>
      <c r="MW351" s="1">
        <v>0.12087009999999999</v>
      </c>
      <c r="MX351">
        <v>0.66668470000000002</v>
      </c>
      <c r="MY351">
        <v>22.339639999999999</v>
      </c>
      <c r="MZ351" s="1">
        <v>8.834108E-4</v>
      </c>
      <c r="NA351" s="1">
        <v>0.1157311</v>
      </c>
      <c r="NB351">
        <v>0.66830299999999998</v>
      </c>
      <c r="NC351">
        <v>22.573450000000001</v>
      </c>
      <c r="ND351" s="1">
        <v>8.4822070000000003E-4</v>
      </c>
      <c r="NE351" s="1">
        <v>0.1108532</v>
      </c>
      <c r="NF351">
        <v>0.66992090000000004</v>
      </c>
      <c r="NG351">
        <v>22.887</v>
      </c>
      <c r="NH351" s="1">
        <v>8.1475700000000005E-4</v>
      </c>
      <c r="NI351" s="1">
        <v>0.10621800000000001</v>
      </c>
      <c r="NJ351">
        <v>0.67140610000000001</v>
      </c>
      <c r="NK351">
        <v>23.40943</v>
      </c>
      <c r="NL351" s="1">
        <v>7.8277990000000003E-4</v>
      </c>
      <c r="NM351" s="1">
        <v>0.1018126</v>
      </c>
      <c r="NN351">
        <v>0.67287710000000001</v>
      </c>
      <c r="NO351">
        <v>23.444120000000002</v>
      </c>
      <c r="NP351" s="1">
        <v>7.5220389999999999E-4</v>
      </c>
      <c r="NQ351" s="1">
        <v>9.7611229999999993E-2</v>
      </c>
      <c r="NR351">
        <v>0.67423659999999996</v>
      </c>
      <c r="NS351">
        <v>23.353929999999998</v>
      </c>
      <c r="NT351" s="1">
        <v>7.2293800000000001E-4</v>
      </c>
      <c r="NU351" s="1">
        <v>9.3612239999999999E-2</v>
      </c>
      <c r="NV351">
        <v>0.67559740000000001</v>
      </c>
      <c r="NW351">
        <v>23.094989999999999</v>
      </c>
      <c r="NX351" s="1">
        <v>6.9498010000000002E-4</v>
      </c>
      <c r="NY351" s="1">
        <v>8.9800859999999996E-2</v>
      </c>
      <c r="NZ351">
        <v>0.67686670000000004</v>
      </c>
      <c r="OA351">
        <v>22.678450000000002</v>
      </c>
      <c r="OB351" s="1">
        <v>6.6832489999999996E-4</v>
      </c>
      <c r="OC351" s="1">
        <v>8.6187529999999998E-2</v>
      </c>
      <c r="OD351">
        <v>0.67806820000000001</v>
      </c>
      <c r="OE351">
        <v>22.313759999999998</v>
      </c>
      <c r="OF351" s="1">
        <v>6.4292419999999997E-4</v>
      </c>
      <c r="OG351" s="1">
        <v>8.2750980000000002E-2</v>
      </c>
      <c r="OH351">
        <v>0.6791855</v>
      </c>
      <c r="OI351">
        <v>22.394269999999999</v>
      </c>
      <c r="OJ351" s="1">
        <v>6.1861819999999999E-4</v>
      </c>
      <c r="OK351" s="1">
        <v>7.9488139999999999E-2</v>
      </c>
    </row>
    <row r="352" spans="1:401" x14ac:dyDescent="0.35">
      <c r="A352">
        <v>358</v>
      </c>
      <c r="B352" t="s">
        <v>4</v>
      </c>
      <c r="C352" t="s">
        <v>181</v>
      </c>
      <c r="D352" t="s">
        <v>358</v>
      </c>
      <c r="E352">
        <v>448.9796</v>
      </c>
      <c r="F352">
        <v>0.81987290000000002</v>
      </c>
      <c r="G352">
        <v>18.864650000000001</v>
      </c>
      <c r="H352">
        <v>0</v>
      </c>
      <c r="I352">
        <v>0</v>
      </c>
      <c r="J352">
        <v>0.81193309999999996</v>
      </c>
      <c r="K352">
        <v>18.727060000000002</v>
      </c>
      <c r="L352">
        <v>0</v>
      </c>
      <c r="M352">
        <v>0</v>
      </c>
      <c r="N352">
        <v>0.80505510000000002</v>
      </c>
      <c r="O352">
        <v>18.851680000000002</v>
      </c>
      <c r="P352">
        <v>0</v>
      </c>
      <c r="Q352">
        <v>0</v>
      </c>
      <c r="R352">
        <v>0.79899529999999996</v>
      </c>
      <c r="S352">
        <v>18.773129999999998</v>
      </c>
      <c r="T352">
        <v>0</v>
      </c>
      <c r="U352">
        <v>0</v>
      </c>
      <c r="V352">
        <v>0.79337170000000001</v>
      </c>
      <c r="W352">
        <v>18.924019999999999</v>
      </c>
      <c r="X352">
        <v>0</v>
      </c>
      <c r="Y352">
        <v>0</v>
      </c>
      <c r="Z352">
        <v>0.78788409999999998</v>
      </c>
      <c r="AA352">
        <v>18.69867</v>
      </c>
      <c r="AB352">
        <v>0</v>
      </c>
      <c r="AC352">
        <v>0</v>
      </c>
      <c r="AD352">
        <v>0.7824837</v>
      </c>
      <c r="AE352">
        <v>18.575749999999999</v>
      </c>
      <c r="AF352">
        <v>0</v>
      </c>
      <c r="AG352">
        <v>0</v>
      </c>
      <c r="AH352">
        <v>0.77713160000000003</v>
      </c>
      <c r="AI352">
        <v>18.464390000000002</v>
      </c>
      <c r="AJ352">
        <v>0</v>
      </c>
      <c r="AK352">
        <v>0</v>
      </c>
      <c r="AL352">
        <v>0.77228859999999999</v>
      </c>
      <c r="AM352">
        <v>18.365770000000001</v>
      </c>
      <c r="AN352">
        <v>0</v>
      </c>
      <c r="AO352">
        <v>0</v>
      </c>
      <c r="AP352">
        <v>0.76922710000000005</v>
      </c>
      <c r="AQ352">
        <v>18.325189999999999</v>
      </c>
      <c r="AR352">
        <v>0</v>
      </c>
      <c r="AS352">
        <v>0</v>
      </c>
      <c r="AT352">
        <v>0.76781109999999997</v>
      </c>
      <c r="AU352">
        <v>18.543980000000001</v>
      </c>
      <c r="AV352">
        <v>0</v>
      </c>
      <c r="AW352">
        <v>0</v>
      </c>
      <c r="AX352">
        <v>0.76719309999999996</v>
      </c>
      <c r="AY352">
        <v>18.46123</v>
      </c>
      <c r="AZ352">
        <v>0</v>
      </c>
      <c r="BA352">
        <v>0</v>
      </c>
      <c r="BB352">
        <v>0.76700120000000005</v>
      </c>
      <c r="BC352">
        <v>18.34113</v>
      </c>
      <c r="BD352">
        <v>0</v>
      </c>
      <c r="BE352">
        <v>0</v>
      </c>
      <c r="BF352">
        <v>0.76687170000000004</v>
      </c>
      <c r="BG352">
        <v>18.141670000000001</v>
      </c>
      <c r="BH352">
        <v>0</v>
      </c>
      <c r="BI352">
        <v>0</v>
      </c>
      <c r="BJ352">
        <v>0.7670112</v>
      </c>
      <c r="BK352">
        <v>17.849060000000001</v>
      </c>
      <c r="BL352">
        <v>0</v>
      </c>
      <c r="BM352">
        <v>0</v>
      </c>
      <c r="BN352">
        <v>0.76710109999999998</v>
      </c>
      <c r="BO352">
        <v>17.618020000000001</v>
      </c>
      <c r="BP352">
        <v>0</v>
      </c>
      <c r="BQ352">
        <v>0</v>
      </c>
      <c r="BR352">
        <v>0.76692400000000005</v>
      </c>
      <c r="BS352">
        <v>17.40973</v>
      </c>
      <c r="BT352">
        <v>0</v>
      </c>
      <c r="BU352">
        <v>0</v>
      </c>
      <c r="BV352">
        <v>0.76692090000000002</v>
      </c>
      <c r="BW352">
        <v>17.587910000000001</v>
      </c>
      <c r="BX352">
        <v>0</v>
      </c>
      <c r="BY352" s="1">
        <v>9.3794510000000006E-37</v>
      </c>
      <c r="BZ352">
        <v>0.76698100000000002</v>
      </c>
      <c r="CA352">
        <v>18.022310000000001</v>
      </c>
      <c r="CB352" s="1">
        <v>6.5752240000000001E-28</v>
      </c>
      <c r="CC352" s="1">
        <v>8.3063920000000005E-26</v>
      </c>
      <c r="CD352">
        <v>0.7668488</v>
      </c>
      <c r="CE352">
        <v>18.477429999999998</v>
      </c>
      <c r="CF352" s="1">
        <v>5.8326899999999995E-23</v>
      </c>
      <c r="CG352" s="1">
        <v>7.0456599999999997E-21</v>
      </c>
      <c r="CH352">
        <v>0.76702170000000003</v>
      </c>
      <c r="CI352">
        <v>18.835519999999999</v>
      </c>
      <c r="CJ352" s="1">
        <v>1.032251E-15</v>
      </c>
      <c r="CK352" s="1">
        <v>1.3812029999999999E-13</v>
      </c>
      <c r="CL352">
        <v>0.76704799999999995</v>
      </c>
      <c r="CM352">
        <v>18.799710000000001</v>
      </c>
      <c r="CN352" s="1">
        <v>8.2169890000000003E-12</v>
      </c>
      <c r="CO352" s="1">
        <v>1.141795E-9</v>
      </c>
      <c r="CP352">
        <v>0.76698909999999998</v>
      </c>
      <c r="CQ352">
        <v>18.585249999999998</v>
      </c>
      <c r="CR352" s="1">
        <v>6.868997E-9</v>
      </c>
      <c r="CS352" s="1">
        <v>9.7297439999999993E-7</v>
      </c>
      <c r="CT352">
        <v>0.76654409999999995</v>
      </c>
      <c r="CU352">
        <v>18.342359999999999</v>
      </c>
      <c r="CV352" s="1">
        <v>1.432083E-6</v>
      </c>
      <c r="CW352" s="1">
        <v>2.062337E-4</v>
      </c>
      <c r="CX352">
        <v>0.76642449999999995</v>
      </c>
      <c r="CY352">
        <v>18.164180000000002</v>
      </c>
      <c r="CZ352" s="1">
        <v>1.069337E-4</v>
      </c>
      <c r="DA352" s="1">
        <v>1.55703E-2</v>
      </c>
      <c r="DB352">
        <v>0.76646190000000003</v>
      </c>
      <c r="DC352">
        <v>18.4054</v>
      </c>
      <c r="DD352" s="1">
        <v>3.5271450000000002E-3</v>
      </c>
      <c r="DE352">
        <v>0.5182253</v>
      </c>
      <c r="DF352">
        <v>0.76617080000000004</v>
      </c>
      <c r="DG352">
        <v>18.850190000000001</v>
      </c>
      <c r="DH352">
        <v>5.8801979999999997E-2</v>
      </c>
      <c r="DI352">
        <v>8.7103020000000004</v>
      </c>
      <c r="DJ352">
        <v>0.76535929999999996</v>
      </c>
      <c r="DK352">
        <v>19.21087</v>
      </c>
      <c r="DL352">
        <v>0.54680969999999995</v>
      </c>
      <c r="DM352">
        <v>81.584090000000003</v>
      </c>
      <c r="DN352">
        <v>0.76395380000000002</v>
      </c>
      <c r="DO352">
        <v>19.480530000000002</v>
      </c>
      <c r="DP352">
        <v>3.0674000000000001</v>
      </c>
      <c r="DQ352">
        <v>460.70359999999999</v>
      </c>
      <c r="DR352">
        <v>0.76185219999999998</v>
      </c>
      <c r="DS352">
        <v>19.31166</v>
      </c>
      <c r="DT352">
        <v>11.072380000000001</v>
      </c>
      <c r="DU352">
        <v>1673.4090000000001</v>
      </c>
      <c r="DV352">
        <v>0.75919110000000001</v>
      </c>
      <c r="DW352">
        <v>18.91527</v>
      </c>
      <c r="DX352">
        <v>27.097819999999999</v>
      </c>
      <c r="DY352">
        <v>4122.7879999999996</v>
      </c>
      <c r="DZ352">
        <v>0.75643190000000005</v>
      </c>
      <c r="EA352">
        <v>18.445</v>
      </c>
      <c r="EB352">
        <v>47.20684</v>
      </c>
      <c r="EC352">
        <v>7227.8490000000002</v>
      </c>
      <c r="ED352">
        <v>0.75308319999999995</v>
      </c>
      <c r="EE352">
        <v>17.996759999999998</v>
      </c>
      <c r="EF352">
        <v>60.999339999999997</v>
      </c>
      <c r="EG352">
        <v>9400.1020000000008</v>
      </c>
      <c r="EH352">
        <v>0.74858420000000003</v>
      </c>
      <c r="EI352">
        <v>18.007069999999999</v>
      </c>
      <c r="EJ352">
        <v>60.627409999999998</v>
      </c>
      <c r="EK352">
        <v>9411.6489999999994</v>
      </c>
      <c r="EL352">
        <v>0.74352229999999997</v>
      </c>
      <c r="EM352">
        <v>18.287459999999999</v>
      </c>
      <c r="EN352">
        <v>47.803939999999997</v>
      </c>
      <c r="EO352">
        <v>7477.5209999999997</v>
      </c>
      <c r="EP352">
        <v>0.73787009999999997</v>
      </c>
      <c r="EQ352">
        <v>18.724240000000002</v>
      </c>
      <c r="ER352">
        <v>30.79926</v>
      </c>
      <c r="ES352">
        <v>4856.33</v>
      </c>
      <c r="ET352">
        <v>0.7323132</v>
      </c>
      <c r="EU352">
        <v>19.117460000000001</v>
      </c>
      <c r="EV352">
        <v>16.648710000000001</v>
      </c>
      <c r="EW352">
        <v>2644.0709999999999</v>
      </c>
      <c r="EX352">
        <v>0.72737589999999996</v>
      </c>
      <c r="EY352">
        <v>19.147320000000001</v>
      </c>
      <c r="EZ352">
        <v>7.7525269999999997</v>
      </c>
      <c r="FA352">
        <v>1238.5340000000001</v>
      </c>
      <c r="FB352">
        <v>0.72203589999999995</v>
      </c>
      <c r="FC352">
        <v>18.897290000000002</v>
      </c>
      <c r="FD352">
        <v>3.181489</v>
      </c>
      <c r="FE352">
        <v>511.31380000000001</v>
      </c>
      <c r="FF352">
        <v>0.71688879999999999</v>
      </c>
      <c r="FG352">
        <v>18.459980000000002</v>
      </c>
      <c r="FH352">
        <v>1.189932</v>
      </c>
      <c r="FI352">
        <v>192.09460000000001</v>
      </c>
      <c r="FJ352">
        <v>0.71242989999999995</v>
      </c>
      <c r="FK352">
        <v>18.070959999999999</v>
      </c>
      <c r="FL352" s="1">
        <v>0.43020710000000001</v>
      </c>
      <c r="FM352">
        <v>69.58099</v>
      </c>
      <c r="FN352">
        <v>0.70801440000000004</v>
      </c>
      <c r="FO352">
        <v>18.31127</v>
      </c>
      <c r="FP352" s="1">
        <v>0.17035149999999999</v>
      </c>
      <c r="FQ352">
        <v>27.494150000000001</v>
      </c>
      <c r="FR352">
        <v>0.70308400000000004</v>
      </c>
      <c r="FS352">
        <v>18.547699999999999</v>
      </c>
      <c r="FT352" s="1">
        <v>8.9548160000000002E-2</v>
      </c>
      <c r="FU352">
        <v>14.37129</v>
      </c>
      <c r="FV352">
        <v>0.69809900000000003</v>
      </c>
      <c r="FW352">
        <v>19.023240000000001</v>
      </c>
      <c r="FX352" s="1">
        <v>6.6506599999999999E-2</v>
      </c>
      <c r="FY352" s="1">
        <v>10.631779999999999</v>
      </c>
      <c r="FZ352">
        <v>0.69320090000000001</v>
      </c>
      <c r="GA352">
        <v>19.366299999999999</v>
      </c>
      <c r="GB352" s="1">
        <v>6.0402119999999997E-2</v>
      </c>
      <c r="GC352" s="1">
        <v>9.6605799999999995</v>
      </c>
      <c r="GD352">
        <v>0.68826679999999996</v>
      </c>
      <c r="GE352">
        <v>19.431850000000001</v>
      </c>
      <c r="GF352" s="1">
        <v>5.8463050000000003E-2</v>
      </c>
      <c r="GG352" s="1">
        <v>9.3810160000000007</v>
      </c>
      <c r="GH352">
        <v>0.68355710000000003</v>
      </c>
      <c r="GI352">
        <v>19.312609999999999</v>
      </c>
      <c r="GJ352" s="1">
        <v>5.6848570000000001E-2</v>
      </c>
      <c r="GK352" s="1">
        <v>9.1592140000000004</v>
      </c>
      <c r="GL352">
        <v>0.67930349999999995</v>
      </c>
      <c r="GM352">
        <v>19.02365</v>
      </c>
      <c r="GN352" s="1">
        <v>5.4586009999999997E-2</v>
      </c>
      <c r="GO352" s="1">
        <v>8.8300409999999996</v>
      </c>
      <c r="GP352">
        <v>0.67567630000000001</v>
      </c>
      <c r="GQ352">
        <v>18.746790000000001</v>
      </c>
      <c r="GR352" s="1">
        <v>5.1589349999999999E-2</v>
      </c>
      <c r="GS352" s="1">
        <v>8.372814</v>
      </c>
      <c r="GT352">
        <v>0.67264429999999997</v>
      </c>
      <c r="GU352">
        <v>19.15944</v>
      </c>
      <c r="GV352" s="1">
        <v>4.8059560000000001E-2</v>
      </c>
      <c r="GW352" s="1">
        <v>7.8230209999999998</v>
      </c>
      <c r="GX352">
        <v>0.6702304</v>
      </c>
      <c r="GY352">
        <v>19.54007</v>
      </c>
      <c r="GZ352" s="1">
        <v>4.425494E-2</v>
      </c>
      <c r="HA352" s="1">
        <v>7.2194890000000003</v>
      </c>
      <c r="HB352">
        <v>0.66827539999999996</v>
      </c>
      <c r="HC352">
        <v>20.182320000000001</v>
      </c>
      <c r="HD352" s="1">
        <v>4.0329329999999997E-2</v>
      </c>
      <c r="HE352" s="1">
        <v>6.5910019999999996</v>
      </c>
      <c r="HF352">
        <v>0.66678079999999995</v>
      </c>
      <c r="HG352">
        <v>20.941980000000001</v>
      </c>
      <c r="HH352" s="1">
        <v>3.6370779999999998E-2</v>
      </c>
      <c r="HI352" s="1">
        <v>5.952102</v>
      </c>
      <c r="HJ352">
        <v>0.66584480000000001</v>
      </c>
      <c r="HK352">
        <v>21.318180000000002</v>
      </c>
      <c r="HL352" s="1">
        <v>3.2453540000000003E-2</v>
      </c>
      <c r="HM352" s="1">
        <v>5.3148770000000001</v>
      </c>
      <c r="HN352">
        <v>0.66537449999999998</v>
      </c>
      <c r="HO352">
        <v>21.33419</v>
      </c>
      <c r="HP352" s="1">
        <v>2.8662759999999999E-2</v>
      </c>
      <c r="HQ352" s="1">
        <v>4.6947739999999998</v>
      </c>
      <c r="HR352">
        <v>0.66535029999999995</v>
      </c>
      <c r="HS352">
        <v>21.192509999999999</v>
      </c>
      <c r="HT352" s="1">
        <v>2.511323E-2</v>
      </c>
      <c r="HU352" s="1">
        <v>4.1114629999999996</v>
      </c>
      <c r="HV352">
        <v>0.66577790000000003</v>
      </c>
      <c r="HW352">
        <v>20.818239999999999</v>
      </c>
      <c r="HX352" s="1">
        <v>2.1907929999999999E-2</v>
      </c>
      <c r="HY352" s="1">
        <v>3.582576</v>
      </c>
      <c r="HZ352">
        <v>0.66637329999999995</v>
      </c>
      <c r="IA352">
        <v>21.034680000000002</v>
      </c>
      <c r="IB352" s="1">
        <v>1.9100510000000001E-2</v>
      </c>
      <c r="IC352" s="1">
        <v>3.1194220000000001</v>
      </c>
      <c r="ID352">
        <v>0.66702910000000004</v>
      </c>
      <c r="IE352">
        <v>21.411159999999999</v>
      </c>
      <c r="IF352" s="1">
        <v>1.6690300000000002E-2</v>
      </c>
      <c r="IG352" s="1">
        <v>2.7218849999999999</v>
      </c>
      <c r="IH352">
        <v>0.66771840000000005</v>
      </c>
      <c r="II352">
        <v>21.864360000000001</v>
      </c>
      <c r="IJ352" s="1">
        <v>1.460902E-2</v>
      </c>
      <c r="IK352" s="1">
        <v>2.3795099999999998</v>
      </c>
      <c r="IL352">
        <v>0.66841289999999998</v>
      </c>
      <c r="IM352">
        <v>22.522939999999998</v>
      </c>
      <c r="IN352" s="1">
        <v>1.27507E-2</v>
      </c>
      <c r="IO352" s="1">
        <v>2.074503</v>
      </c>
      <c r="IP352">
        <v>0.66910860000000005</v>
      </c>
      <c r="IQ352">
        <v>22.726970000000001</v>
      </c>
      <c r="IR352" s="1">
        <v>1.1007360000000001E-2</v>
      </c>
      <c r="IS352" s="1">
        <v>1.789263</v>
      </c>
      <c r="IT352">
        <v>0.66983349999999997</v>
      </c>
      <c r="IU352">
        <v>22.727979999999999</v>
      </c>
      <c r="IV352" s="1">
        <v>9.3178749999999998E-3</v>
      </c>
      <c r="IW352" s="1">
        <v>1.5137130000000001</v>
      </c>
      <c r="IX352">
        <v>0.67054910000000001</v>
      </c>
      <c r="IY352">
        <v>22.603210000000001</v>
      </c>
      <c r="IZ352" s="1">
        <v>7.6985420000000001E-3</v>
      </c>
      <c r="JA352" s="1">
        <v>1.249871</v>
      </c>
      <c r="JB352">
        <v>0.67123069999999996</v>
      </c>
      <c r="JC352">
        <v>22.258669999999999</v>
      </c>
      <c r="JD352" s="1">
        <v>6.2221409999999996E-3</v>
      </c>
      <c r="JE352" s="1">
        <v>1.0094810000000001</v>
      </c>
      <c r="JF352">
        <v>0.67178210000000005</v>
      </c>
      <c r="JG352">
        <v>22.212769999999999</v>
      </c>
      <c r="JH352" s="1">
        <v>4.9700409999999997E-3</v>
      </c>
      <c r="JI352" s="1">
        <v>0.80577220000000005</v>
      </c>
      <c r="JJ352">
        <v>0.67213179999999995</v>
      </c>
      <c r="JK352">
        <v>21.942409999999999</v>
      </c>
      <c r="JL352" s="1">
        <v>3.9876460000000001E-3</v>
      </c>
      <c r="JM352" s="1">
        <v>0.6459684</v>
      </c>
      <c r="JN352">
        <v>0.67225159999999995</v>
      </c>
      <c r="JO352">
        <v>22.013960000000001</v>
      </c>
      <c r="JP352" s="1">
        <v>3.2660340000000001E-3</v>
      </c>
      <c r="JQ352" s="1">
        <v>0.52871999999999997</v>
      </c>
      <c r="JR352">
        <v>0.67218259999999996</v>
      </c>
      <c r="JS352">
        <v>21.916840000000001</v>
      </c>
      <c r="JT352" s="1">
        <v>2.7591270000000001E-3</v>
      </c>
      <c r="JU352" s="1">
        <v>0.44638159999999999</v>
      </c>
      <c r="JV352">
        <v>0.67202150000000005</v>
      </c>
      <c r="JW352">
        <v>21.817679999999999</v>
      </c>
      <c r="JX352" s="1">
        <v>2.4053600000000001E-3</v>
      </c>
      <c r="JY352" s="1">
        <v>0.38905269999999997</v>
      </c>
      <c r="JZ352">
        <v>0.67177339999999997</v>
      </c>
      <c r="KA352">
        <v>21.69839</v>
      </c>
      <c r="KB352" s="1">
        <v>2.1517960000000001E-3</v>
      </c>
      <c r="KC352" s="1">
        <v>0.34801690000000002</v>
      </c>
      <c r="KD352">
        <v>0.6714213</v>
      </c>
      <c r="KE352">
        <v>21.430710000000001</v>
      </c>
      <c r="KF352" s="1">
        <v>1.9596320000000002E-3</v>
      </c>
      <c r="KG352" s="1">
        <v>0.31704490000000002</v>
      </c>
      <c r="KH352">
        <v>0.67108089999999998</v>
      </c>
      <c r="KI352">
        <v>21.079529999999998</v>
      </c>
      <c r="KJ352" s="1">
        <v>1.80693E-3</v>
      </c>
      <c r="KK352" s="1">
        <v>0.29246650000000002</v>
      </c>
      <c r="KL352">
        <v>0.67099450000000005</v>
      </c>
      <c r="KM352">
        <v>21.21987</v>
      </c>
      <c r="KN352" s="1">
        <v>1.6820139999999999E-3</v>
      </c>
      <c r="KO352" s="1">
        <v>0.27224080000000001</v>
      </c>
      <c r="KP352">
        <v>0.67124479999999997</v>
      </c>
      <c r="KQ352">
        <v>20.973510000000001</v>
      </c>
      <c r="KR352" s="1">
        <v>1.5784130000000001E-3</v>
      </c>
      <c r="KS352" s="1">
        <v>0.25531939999999997</v>
      </c>
      <c r="KT352">
        <v>0.67200899999999997</v>
      </c>
      <c r="KU352">
        <v>21.156269999999999</v>
      </c>
      <c r="KV352" s="1">
        <v>1.492323E-3</v>
      </c>
      <c r="KW352" s="1">
        <v>0.24105109999999999</v>
      </c>
      <c r="KX352">
        <v>0.67305820000000005</v>
      </c>
      <c r="KY352">
        <v>21.398759999999999</v>
      </c>
      <c r="KZ352" s="1">
        <v>1.4211899999999999E-3</v>
      </c>
      <c r="LA352" s="1">
        <v>0.2291096</v>
      </c>
      <c r="LB352">
        <v>0.67425849999999998</v>
      </c>
      <c r="LC352">
        <v>21.434349999999998</v>
      </c>
      <c r="LD352" s="1">
        <v>1.362968E-3</v>
      </c>
      <c r="LE352" s="1">
        <v>0.21923239999999999</v>
      </c>
      <c r="LF352">
        <v>0.67563099999999998</v>
      </c>
      <c r="LG352">
        <v>21.320550000000001</v>
      </c>
      <c r="LH352" s="1">
        <v>1.315395E-3</v>
      </c>
      <c r="LI352" s="1">
        <v>0.21103440000000001</v>
      </c>
      <c r="LJ352">
        <v>0.67704010000000003</v>
      </c>
      <c r="LK352">
        <v>21.07854</v>
      </c>
      <c r="LL352" s="1">
        <v>1.274861E-3</v>
      </c>
      <c r="LM352" s="1">
        <v>0.20402100000000001</v>
      </c>
      <c r="LN352">
        <v>0.67851340000000004</v>
      </c>
      <c r="LO352">
        <v>20.851890000000001</v>
      </c>
      <c r="LP352" s="1">
        <v>1.2380430000000001E-3</v>
      </c>
      <c r="LQ352" s="1">
        <v>0.1976272</v>
      </c>
      <c r="LR352">
        <v>0.68004390000000003</v>
      </c>
      <c r="LS352">
        <v>21.268979999999999</v>
      </c>
      <c r="LT352" s="1">
        <v>1.2018059999999999E-3</v>
      </c>
      <c r="LU352" s="1">
        <v>0.19133059999999999</v>
      </c>
      <c r="LV352">
        <v>0.68169239999999998</v>
      </c>
      <c r="LW352">
        <v>21.460830000000001</v>
      </c>
      <c r="LX352" s="1">
        <v>1.164022E-3</v>
      </c>
      <c r="LY352" s="1">
        <v>0.18478900000000001</v>
      </c>
      <c r="LZ352">
        <v>0.6834114</v>
      </c>
      <c r="MA352">
        <v>21.952760000000001</v>
      </c>
      <c r="MB352" s="1">
        <v>1.124314E-3</v>
      </c>
      <c r="MC352" s="1">
        <v>0.17794850000000001</v>
      </c>
      <c r="MD352">
        <v>0.68524680000000004</v>
      </c>
      <c r="ME352">
        <v>22.662749999999999</v>
      </c>
      <c r="MF352" s="1">
        <v>1.0830869999999999E-3</v>
      </c>
      <c r="MG352" s="1">
        <v>0.17087959999999999</v>
      </c>
      <c r="MH352">
        <v>0.68711129999999998</v>
      </c>
      <c r="MI352">
        <v>22.863050000000001</v>
      </c>
      <c r="MJ352" s="1">
        <v>1.041389E-3</v>
      </c>
      <c r="MK352" s="1">
        <v>0.16377249999999999</v>
      </c>
      <c r="ML352">
        <v>0.68897929999999996</v>
      </c>
      <c r="MM352">
        <v>22.767939999999999</v>
      </c>
      <c r="MN352" s="1">
        <v>1.0003060000000001E-3</v>
      </c>
      <c r="MO352" s="1">
        <v>0.1567857</v>
      </c>
      <c r="MP352">
        <v>0.69087330000000002</v>
      </c>
      <c r="MQ352">
        <v>22.585709999999999</v>
      </c>
      <c r="MR352" s="1">
        <v>9.6017879999999996E-4</v>
      </c>
      <c r="MS352" s="1">
        <v>0.15000530000000001</v>
      </c>
      <c r="MT352">
        <v>0.69268070000000004</v>
      </c>
      <c r="MU352">
        <v>22.161269999999998</v>
      </c>
      <c r="MV352" s="1">
        <v>9.2164579999999996E-4</v>
      </c>
      <c r="MW352" s="1">
        <v>0.14352470000000001</v>
      </c>
      <c r="MX352">
        <v>0.6945462</v>
      </c>
      <c r="MY352">
        <v>22.361450000000001</v>
      </c>
      <c r="MZ352" s="1">
        <v>8.8482869999999996E-4</v>
      </c>
      <c r="NA352" s="1">
        <v>0.13733429999999999</v>
      </c>
      <c r="NB352">
        <v>0.69628489999999998</v>
      </c>
      <c r="NC352">
        <v>22.59451</v>
      </c>
      <c r="ND352" s="1">
        <v>8.4956989999999998E-4</v>
      </c>
      <c r="NE352" s="1">
        <v>0.13146360000000001</v>
      </c>
      <c r="NF352">
        <v>0.69800969999999996</v>
      </c>
      <c r="NG352">
        <v>22.896509999999999</v>
      </c>
      <c r="NH352" s="1">
        <v>8.1603730000000003E-4</v>
      </c>
      <c r="NI352" s="1">
        <v>0.12588659999999999</v>
      </c>
      <c r="NJ352">
        <v>0.69959369999999999</v>
      </c>
      <c r="NK352">
        <v>23.413440000000001</v>
      </c>
      <c r="NL352" s="1">
        <v>7.8399709999999996E-4</v>
      </c>
      <c r="NM352" s="1">
        <v>0.1205924</v>
      </c>
      <c r="NN352">
        <v>0.70116670000000003</v>
      </c>
      <c r="NO352">
        <v>23.440950000000001</v>
      </c>
      <c r="NP352" s="1">
        <v>7.5336860000000002E-4</v>
      </c>
      <c r="NQ352" s="1">
        <v>0.1155476</v>
      </c>
      <c r="NR352">
        <v>0.70263690000000001</v>
      </c>
      <c r="NS352">
        <v>23.345050000000001</v>
      </c>
      <c r="NT352" s="1">
        <v>7.240422E-4</v>
      </c>
      <c r="NU352" s="1">
        <v>0.1107485</v>
      </c>
      <c r="NV352">
        <v>0.70409829999999995</v>
      </c>
      <c r="NW352">
        <v>23.09815</v>
      </c>
      <c r="NX352" s="1">
        <v>6.9603090000000002E-4</v>
      </c>
      <c r="NY352" s="1">
        <v>0.1061737</v>
      </c>
      <c r="NZ352">
        <v>0.70544240000000002</v>
      </c>
      <c r="OA352">
        <v>22.690090000000001</v>
      </c>
      <c r="OB352" s="1">
        <v>6.6931990000000002E-4</v>
      </c>
      <c r="OC352" s="1">
        <v>0.10184070000000001</v>
      </c>
      <c r="OD352">
        <v>0.70672040000000003</v>
      </c>
      <c r="OE352">
        <v>22.325970000000002</v>
      </c>
      <c r="OF352" s="1">
        <v>6.4386979999999999E-4</v>
      </c>
      <c r="OG352" s="1">
        <v>9.7722669999999998E-2</v>
      </c>
      <c r="OH352">
        <v>0.70790920000000002</v>
      </c>
      <c r="OI352">
        <v>22.41367</v>
      </c>
      <c r="OJ352" s="1">
        <v>6.1952009999999996E-4</v>
      </c>
      <c r="OK352" s="1">
        <v>9.3819089999999994E-2</v>
      </c>
    </row>
    <row r="353" spans="1:401" x14ac:dyDescent="0.35">
      <c r="A353">
        <v>359</v>
      </c>
      <c r="B353" t="s">
        <v>4</v>
      </c>
      <c r="C353" t="s">
        <v>181</v>
      </c>
      <c r="D353" t="s">
        <v>359</v>
      </c>
      <c r="E353">
        <v>770.80259999999998</v>
      </c>
      <c r="F353">
        <v>0.99206360000000005</v>
      </c>
      <c r="G353">
        <v>18.872260000000001</v>
      </c>
      <c r="H353">
        <v>0</v>
      </c>
      <c r="I353">
        <v>0</v>
      </c>
      <c r="J353">
        <v>0.98039010000000004</v>
      </c>
      <c r="K353">
        <v>18.756900000000002</v>
      </c>
      <c r="L353">
        <v>0</v>
      </c>
      <c r="M353">
        <v>0</v>
      </c>
      <c r="N353">
        <v>0.97045619999999999</v>
      </c>
      <c r="O353">
        <v>18.90333</v>
      </c>
      <c r="P353">
        <v>0</v>
      </c>
      <c r="Q353">
        <v>0</v>
      </c>
      <c r="R353">
        <v>0.96189380000000002</v>
      </c>
      <c r="S353">
        <v>18.810079999999999</v>
      </c>
      <c r="T353">
        <v>0</v>
      </c>
      <c r="U353">
        <v>0</v>
      </c>
      <c r="V353">
        <v>0.95410439999999996</v>
      </c>
      <c r="W353">
        <v>18.962289999999999</v>
      </c>
      <c r="X353">
        <v>0</v>
      </c>
      <c r="Y353">
        <v>0</v>
      </c>
      <c r="Z353">
        <v>0.94659839999999995</v>
      </c>
      <c r="AA353">
        <v>18.72099</v>
      </c>
      <c r="AB353">
        <v>0</v>
      </c>
      <c r="AC353">
        <v>0</v>
      </c>
      <c r="AD353">
        <v>0.93931120000000001</v>
      </c>
      <c r="AE353">
        <v>18.585629999999998</v>
      </c>
      <c r="AF353">
        <v>0</v>
      </c>
      <c r="AG353">
        <v>0</v>
      </c>
      <c r="AH353">
        <v>0.93215749999999997</v>
      </c>
      <c r="AI353">
        <v>18.474869999999999</v>
      </c>
      <c r="AJ353">
        <v>0</v>
      </c>
      <c r="AK353">
        <v>0</v>
      </c>
      <c r="AL353">
        <v>0.92587059999999999</v>
      </c>
      <c r="AM353">
        <v>18.367809999999999</v>
      </c>
      <c r="AN353">
        <v>0</v>
      </c>
      <c r="AO353">
        <v>0</v>
      </c>
      <c r="AP353">
        <v>0.92231070000000004</v>
      </c>
      <c r="AQ353">
        <v>18.329350000000002</v>
      </c>
      <c r="AR353">
        <v>0</v>
      </c>
      <c r="AS353">
        <v>0</v>
      </c>
      <c r="AT353">
        <v>0.92137840000000004</v>
      </c>
      <c r="AU353">
        <v>18.56418</v>
      </c>
      <c r="AV353">
        <v>0</v>
      </c>
      <c r="AW353">
        <v>0</v>
      </c>
      <c r="AX353">
        <v>0.92191100000000004</v>
      </c>
      <c r="AY353">
        <v>18.47204</v>
      </c>
      <c r="AZ353">
        <v>0</v>
      </c>
      <c r="BA353">
        <v>0</v>
      </c>
      <c r="BB353">
        <v>0.9233169</v>
      </c>
      <c r="BC353">
        <v>18.358519999999999</v>
      </c>
      <c r="BD353">
        <v>0</v>
      </c>
      <c r="BE353">
        <v>0</v>
      </c>
      <c r="BF353">
        <v>0.92505250000000006</v>
      </c>
      <c r="BG353">
        <v>18.161259999999999</v>
      </c>
      <c r="BH353">
        <v>0</v>
      </c>
      <c r="BI353">
        <v>0</v>
      </c>
      <c r="BJ353">
        <v>0.9273827</v>
      </c>
      <c r="BK353">
        <v>17.856259999999999</v>
      </c>
      <c r="BL353">
        <v>0</v>
      </c>
      <c r="BM353">
        <v>0</v>
      </c>
      <c r="BN353">
        <v>0.9298343</v>
      </c>
      <c r="BO353">
        <v>17.622820000000001</v>
      </c>
      <c r="BP353">
        <v>0</v>
      </c>
      <c r="BQ353">
        <v>0</v>
      </c>
      <c r="BR353">
        <v>0.93209920000000002</v>
      </c>
      <c r="BS353">
        <v>17.412880000000001</v>
      </c>
      <c r="BT353">
        <v>0</v>
      </c>
      <c r="BU353">
        <v>0</v>
      </c>
      <c r="BV353">
        <v>0.93468680000000004</v>
      </c>
      <c r="BW353">
        <v>17.59703</v>
      </c>
      <c r="BX353">
        <v>0</v>
      </c>
      <c r="BY353" s="1">
        <v>5.0324099999999999E-37</v>
      </c>
      <c r="BZ353">
        <v>0.9373804</v>
      </c>
      <c r="CA353">
        <v>18.03923</v>
      </c>
      <c r="CB353" s="1">
        <v>3.722782E-28</v>
      </c>
      <c r="CC353" s="1">
        <v>6.5550659999999999E-26</v>
      </c>
      <c r="CD353">
        <v>0.93989</v>
      </c>
      <c r="CE353">
        <v>18.499310000000001</v>
      </c>
      <c r="CF353" s="1">
        <v>2.6914790000000002E-23</v>
      </c>
      <c r="CG353" s="1">
        <v>4.6237310000000001E-21</v>
      </c>
      <c r="CH353">
        <v>0.94230130000000001</v>
      </c>
      <c r="CI353">
        <v>18.852889999999999</v>
      </c>
      <c r="CJ353" s="1">
        <v>7.0193249999999999E-16</v>
      </c>
      <c r="CK353" s="1">
        <v>1.4157339999999999E-13</v>
      </c>
      <c r="CL353">
        <v>0.94462469999999998</v>
      </c>
      <c r="CM353">
        <v>18.808769999999999</v>
      </c>
      <c r="CN353" s="1">
        <v>6.1993049999999997E-12</v>
      </c>
      <c r="CO353" s="1">
        <v>1.3749629999999999E-9</v>
      </c>
      <c r="CP353">
        <v>0.94685059999999999</v>
      </c>
      <c r="CQ353">
        <v>18.59299</v>
      </c>
      <c r="CR353" s="1">
        <v>5.4693480000000001E-9</v>
      </c>
      <c r="CS353" s="1">
        <v>1.2754709999999999E-6</v>
      </c>
      <c r="CT353">
        <v>0.94883079999999997</v>
      </c>
      <c r="CU353">
        <v>18.35332</v>
      </c>
      <c r="CV353" s="1">
        <v>1.18696E-6</v>
      </c>
      <c r="CW353" s="1">
        <v>2.8798959999999998E-4</v>
      </c>
      <c r="CX353">
        <v>0.95145259999999998</v>
      </c>
      <c r="CY353">
        <v>18.173819999999999</v>
      </c>
      <c r="CZ353" s="1">
        <v>9.1528920000000005E-5</v>
      </c>
      <c r="DA353" s="1">
        <v>2.2850079999999998E-2</v>
      </c>
      <c r="DB353">
        <v>0.95446010000000003</v>
      </c>
      <c r="DC353">
        <v>18.4115</v>
      </c>
      <c r="DD353" s="1">
        <v>3.101871E-3</v>
      </c>
      <c r="DE353">
        <v>0.79358569999999995</v>
      </c>
      <c r="DF353">
        <v>0.9571655</v>
      </c>
      <c r="DG353">
        <v>18.857620000000001</v>
      </c>
      <c r="DH353" s="1">
        <v>5.294923E-2</v>
      </c>
      <c r="DI353">
        <v>13.9133</v>
      </c>
      <c r="DJ353">
        <v>0.95928440000000004</v>
      </c>
      <c r="DK353">
        <v>19.21087</v>
      </c>
      <c r="DL353">
        <v>0.50280309999999995</v>
      </c>
      <c r="DM353">
        <v>135.3614</v>
      </c>
      <c r="DN353">
        <v>0.96088450000000003</v>
      </c>
      <c r="DO353">
        <v>19.487639999999999</v>
      </c>
      <c r="DP353">
        <v>2.8738969999999999</v>
      </c>
      <c r="DQ353">
        <v>791.24739999999997</v>
      </c>
      <c r="DR353">
        <v>0.96167349999999996</v>
      </c>
      <c r="DS353">
        <v>19.324200000000001</v>
      </c>
      <c r="DT353">
        <v>10.550750000000001</v>
      </c>
      <c r="DU353">
        <v>2966.3069999999998</v>
      </c>
      <c r="DV353">
        <v>0.96177800000000002</v>
      </c>
      <c r="DW353">
        <v>18.925350000000002</v>
      </c>
      <c r="DX353">
        <v>26.21959</v>
      </c>
      <c r="DY353">
        <v>7523.2349999999997</v>
      </c>
      <c r="DZ353">
        <v>0.96044609999999997</v>
      </c>
      <c r="EA353">
        <v>18.4635</v>
      </c>
      <c r="EB353">
        <v>46.311889999999998</v>
      </c>
      <c r="EC353">
        <v>13545.64</v>
      </c>
      <c r="ED353">
        <v>0.95859019999999995</v>
      </c>
      <c r="EE353">
        <v>18.01313</v>
      </c>
      <c r="EF353">
        <v>60.600270000000002</v>
      </c>
      <c r="EG353">
        <v>18049.990000000002</v>
      </c>
      <c r="EH353">
        <v>0.95519069999999995</v>
      </c>
      <c r="EI353">
        <v>18.017199999999999</v>
      </c>
      <c r="EJ353">
        <v>60.918619999999997</v>
      </c>
      <c r="EK353">
        <v>18479.47</v>
      </c>
      <c r="EL353">
        <v>0.9511927</v>
      </c>
      <c r="EM353">
        <v>18.292860000000001</v>
      </c>
      <c r="EN353">
        <v>48.535580000000003</v>
      </c>
      <c r="EO353">
        <v>14983.89</v>
      </c>
      <c r="EP353">
        <v>0.94637380000000004</v>
      </c>
      <c r="EQ353">
        <v>18.724240000000002</v>
      </c>
      <c r="ER353">
        <v>31.572109999999999</v>
      </c>
      <c r="ES353">
        <v>9921.2469999999994</v>
      </c>
      <c r="ET353">
        <v>0.94190689999999999</v>
      </c>
      <c r="EU353">
        <v>19.11458</v>
      </c>
      <c r="EV353">
        <v>17.211310000000001</v>
      </c>
      <c r="EW353">
        <v>5491.6559999999999</v>
      </c>
      <c r="EX353">
        <v>0.93843399999999999</v>
      </c>
      <c r="EY353">
        <v>19.136030000000002</v>
      </c>
      <c r="EZ353">
        <v>8.0747680000000006</v>
      </c>
      <c r="FA353">
        <v>2610.25</v>
      </c>
      <c r="FB353">
        <v>0.93455949999999999</v>
      </c>
      <c r="FC353">
        <v>18.894359999999999</v>
      </c>
      <c r="FD353">
        <v>3.3352089999999999</v>
      </c>
      <c r="FE353">
        <v>1091.3530000000001</v>
      </c>
      <c r="FF353">
        <v>0.93091140000000006</v>
      </c>
      <c r="FG353">
        <v>18.471979999999999</v>
      </c>
      <c r="FH353">
        <v>1.2529729999999999</v>
      </c>
      <c r="FI353">
        <v>413.52569999999997</v>
      </c>
      <c r="FJ353">
        <v>0.92758810000000003</v>
      </c>
      <c r="FK353">
        <v>18.084610000000001</v>
      </c>
      <c r="FL353" s="1">
        <v>0.45309389999999999</v>
      </c>
      <c r="FM353">
        <v>149.76169999999999</v>
      </c>
      <c r="FN353">
        <v>0.92435809999999996</v>
      </c>
      <c r="FO353">
        <v>18.336939999999998</v>
      </c>
      <c r="FP353" s="1">
        <v>0.1778392</v>
      </c>
      <c r="FQ353">
        <v>58.089030000000001</v>
      </c>
      <c r="FR353">
        <v>0.92036379999999995</v>
      </c>
      <c r="FS353">
        <v>18.562429999999999</v>
      </c>
      <c r="FT353" s="1">
        <v>9.1784009999999999E-2</v>
      </c>
      <c r="FU353">
        <v>29.192170000000001</v>
      </c>
      <c r="FV353">
        <v>0.91631269999999998</v>
      </c>
      <c r="FW353">
        <v>19.01042</v>
      </c>
      <c r="FX353" s="1">
        <v>6.711491E-2</v>
      </c>
      <c r="FY353">
        <v>20.849240000000002</v>
      </c>
      <c r="FZ353">
        <v>0.91233189999999997</v>
      </c>
      <c r="GA353">
        <v>19.348210000000002</v>
      </c>
      <c r="GB353" s="1">
        <v>6.0550390000000003E-2</v>
      </c>
      <c r="GC353" s="1">
        <v>18.634070000000001</v>
      </c>
      <c r="GD353">
        <v>0.90823109999999996</v>
      </c>
      <c r="GE353">
        <v>19.414280000000002</v>
      </c>
      <c r="GF353" s="1">
        <v>5.8523869999999999E-2</v>
      </c>
      <c r="GG353" s="1">
        <v>18.011199999999999</v>
      </c>
      <c r="GH353">
        <v>0.90433470000000005</v>
      </c>
      <c r="GI353">
        <v>19.297989999999999</v>
      </c>
      <c r="GJ353" s="1">
        <v>5.6925240000000002E-2</v>
      </c>
      <c r="GK353" s="1">
        <v>17.571010000000001</v>
      </c>
      <c r="GL353">
        <v>0.90089920000000001</v>
      </c>
      <c r="GM353">
        <v>19.02816</v>
      </c>
      <c r="GN353" s="1">
        <v>5.470034E-2</v>
      </c>
      <c r="GO353" s="1">
        <v>16.941469999999999</v>
      </c>
      <c r="GP353">
        <v>0.89824729999999997</v>
      </c>
      <c r="GQ353">
        <v>18.76164</v>
      </c>
      <c r="GR353" s="1">
        <v>5.1740220000000003E-2</v>
      </c>
      <c r="GS353" s="1">
        <v>16.071100000000001</v>
      </c>
      <c r="GT353">
        <v>0.89610369999999995</v>
      </c>
      <c r="GU353">
        <v>19.19078</v>
      </c>
      <c r="GV353" s="1">
        <v>4.8230879999999997E-2</v>
      </c>
      <c r="GW353" s="1">
        <v>15.017390000000001</v>
      </c>
      <c r="GX353">
        <v>0.89462180000000002</v>
      </c>
      <c r="GY353">
        <v>19.562270000000002</v>
      </c>
      <c r="GZ353" s="1">
        <v>4.4437190000000001E-2</v>
      </c>
      <c r="HA353" s="1">
        <v>13.858129999999999</v>
      </c>
      <c r="HB353">
        <v>0.89359010000000005</v>
      </c>
      <c r="HC353">
        <v>20.176570000000002</v>
      </c>
      <c r="HD353" s="1">
        <v>4.0517530000000003E-2</v>
      </c>
      <c r="HE353" s="1">
        <v>12.65203</v>
      </c>
      <c r="HF353">
        <v>0.89300670000000004</v>
      </c>
      <c r="HG353">
        <v>20.928429999999999</v>
      </c>
      <c r="HH353" s="1">
        <v>3.6558970000000003E-2</v>
      </c>
      <c r="HI353" s="1">
        <v>11.425409999999999</v>
      </c>
      <c r="HJ353">
        <v>0.89311189999999996</v>
      </c>
      <c r="HK353">
        <v>21.298729999999999</v>
      </c>
      <c r="HL353" s="1">
        <v>3.2639319999999999E-2</v>
      </c>
      <c r="HM353" s="1">
        <v>10.203609999999999</v>
      </c>
      <c r="HN353">
        <v>0.89372810000000003</v>
      </c>
      <c r="HO353">
        <v>21.299109999999999</v>
      </c>
      <c r="HP353" s="1">
        <v>2.8842219999999998E-2</v>
      </c>
      <c r="HQ353" s="1">
        <v>9.0149559999999997</v>
      </c>
      <c r="HR353">
        <v>0.89487119999999998</v>
      </c>
      <c r="HS353">
        <v>21.18329</v>
      </c>
      <c r="HT353" s="1">
        <v>2.5279030000000001E-2</v>
      </c>
      <c r="HU353" s="1">
        <v>7.893459</v>
      </c>
      <c r="HV353">
        <v>0.89656910000000001</v>
      </c>
      <c r="HW353">
        <v>20.835540000000002</v>
      </c>
      <c r="HX353" s="1">
        <v>2.2056570000000001E-2</v>
      </c>
      <c r="HY353" s="1">
        <v>6.8744399999999999</v>
      </c>
      <c r="HZ353">
        <v>0.89831269999999996</v>
      </c>
      <c r="IA353">
        <v>21.07386</v>
      </c>
      <c r="IB353" s="1">
        <v>1.922861E-2</v>
      </c>
      <c r="IC353" s="1">
        <v>5.9803350000000002</v>
      </c>
      <c r="ID353">
        <v>0.90007309999999996</v>
      </c>
      <c r="IE353">
        <v>21.462060000000001</v>
      </c>
      <c r="IF353" s="1">
        <v>1.6799930000000001E-2</v>
      </c>
      <c r="IG353" s="1">
        <v>5.2129960000000004</v>
      </c>
      <c r="IH353">
        <v>0.90165139999999999</v>
      </c>
      <c r="II353">
        <v>21.893599999999999</v>
      </c>
      <c r="IJ353" s="1">
        <v>1.4704399999999999E-2</v>
      </c>
      <c r="IK353" s="1">
        <v>4.5542680000000004</v>
      </c>
      <c r="IL353">
        <v>0.90315350000000005</v>
      </c>
      <c r="IM353">
        <v>22.524979999999999</v>
      </c>
      <c r="IN353" s="1">
        <v>1.283724E-2</v>
      </c>
      <c r="IO353" s="1">
        <v>3.970399</v>
      </c>
      <c r="IP353">
        <v>0.90455019999999997</v>
      </c>
      <c r="IQ353">
        <v>22.71415</v>
      </c>
      <c r="IR353" s="1">
        <v>1.109009E-2</v>
      </c>
      <c r="IS353" s="1">
        <v>3.4281169999999999</v>
      </c>
      <c r="IT353">
        <v>0.90589419999999998</v>
      </c>
      <c r="IU353">
        <v>22.695329999999998</v>
      </c>
      <c r="IV353" s="1">
        <v>9.3982489999999991E-3</v>
      </c>
      <c r="IW353" s="1">
        <v>2.9057300000000001</v>
      </c>
      <c r="IX353">
        <v>0.90723819999999999</v>
      </c>
      <c r="IY353">
        <v>22.599710000000002</v>
      </c>
      <c r="IZ353" s="1">
        <v>7.7745000000000002E-3</v>
      </c>
      <c r="JA353" s="1">
        <v>2.4046910000000001</v>
      </c>
      <c r="JB353">
        <v>0.90843200000000002</v>
      </c>
      <c r="JC353">
        <v>22.283429999999999</v>
      </c>
      <c r="JD353" s="1">
        <v>6.289462E-3</v>
      </c>
      <c r="JE353" s="1">
        <v>1.94564</v>
      </c>
      <c r="JF353">
        <v>0.90940620000000005</v>
      </c>
      <c r="JG353">
        <v>22.254899999999999</v>
      </c>
      <c r="JH353" s="1">
        <v>5.0252159999999999E-3</v>
      </c>
      <c r="JI353" s="1">
        <v>1.55382</v>
      </c>
      <c r="JJ353">
        <v>0.90993489999999999</v>
      </c>
      <c r="JK353">
        <v>21.990200000000002</v>
      </c>
      <c r="JL353" s="1">
        <v>4.029543E-3</v>
      </c>
      <c r="JM353" s="1">
        <v>1.244173</v>
      </c>
      <c r="JN353">
        <v>0.91004529999999995</v>
      </c>
      <c r="JO353">
        <v>22.035990000000002</v>
      </c>
      <c r="JP353" s="1">
        <v>3.2959560000000001E-3</v>
      </c>
      <c r="JQ353" s="1">
        <v>1.015671</v>
      </c>
      <c r="JR353">
        <v>0.90982839999999998</v>
      </c>
      <c r="JS353">
        <v>21.920359999999999</v>
      </c>
      <c r="JT353" s="1">
        <v>2.7798699999999998E-3</v>
      </c>
      <c r="JU353" s="1">
        <v>0.85466900000000001</v>
      </c>
      <c r="JV353">
        <v>0.90940799999999999</v>
      </c>
      <c r="JW353">
        <v>21.80161</v>
      </c>
      <c r="JX353" s="1">
        <v>2.4198069999999999E-3</v>
      </c>
      <c r="JY353" s="1">
        <v>0.74266089999999996</v>
      </c>
      <c r="JZ353">
        <v>0.90886</v>
      </c>
      <c r="KA353">
        <v>21.688700000000001</v>
      </c>
      <c r="KB353" s="1">
        <v>2.1622799999999999E-3</v>
      </c>
      <c r="KC353" s="1">
        <v>0.66287149999999995</v>
      </c>
      <c r="KD353">
        <v>0.90811770000000003</v>
      </c>
      <c r="KE353">
        <v>21.439060000000001</v>
      </c>
      <c r="KF353" s="1">
        <v>1.9677000000000002E-3</v>
      </c>
      <c r="KG353" s="1">
        <v>0.60303839999999997</v>
      </c>
      <c r="KH353">
        <v>0.90739259999999999</v>
      </c>
      <c r="KI353">
        <v>21.097909999999999</v>
      </c>
      <c r="KJ353" s="1">
        <v>1.8134469999999999E-3</v>
      </c>
      <c r="KK353" s="1">
        <v>0.55585240000000002</v>
      </c>
      <c r="KL353">
        <v>0.90716549999999996</v>
      </c>
      <c r="KM353">
        <v>21.252559999999999</v>
      </c>
      <c r="KN353" s="1">
        <v>1.6874450000000001E-3</v>
      </c>
      <c r="KO353" s="1">
        <v>0.51703100000000002</v>
      </c>
      <c r="KP353">
        <v>0.90760149999999995</v>
      </c>
      <c r="KQ353">
        <v>21.00996</v>
      </c>
      <c r="KR353" s="1">
        <v>1.5829679999999999E-3</v>
      </c>
      <c r="KS353" s="1">
        <v>0.48449110000000001</v>
      </c>
      <c r="KT353">
        <v>0.90904609999999997</v>
      </c>
      <c r="KU353">
        <v>21.158080000000002</v>
      </c>
      <c r="KV353" s="1">
        <v>1.496175E-3</v>
      </c>
      <c r="KW353" s="1">
        <v>0.45690720000000001</v>
      </c>
      <c r="KX353">
        <v>0.91103520000000004</v>
      </c>
      <c r="KY353">
        <v>21.405059999999999</v>
      </c>
      <c r="KZ353" s="1">
        <v>1.4244119999999999E-3</v>
      </c>
      <c r="LA353" s="1">
        <v>0.4337374</v>
      </c>
      <c r="LB353">
        <v>0.91333350000000002</v>
      </c>
      <c r="LC353">
        <v>21.427980000000002</v>
      </c>
      <c r="LD353" s="1">
        <v>1.3656250000000001E-3</v>
      </c>
      <c r="LE353" s="1">
        <v>0.41447840000000002</v>
      </c>
      <c r="LF353">
        <v>0.91593959999999996</v>
      </c>
      <c r="LG353">
        <v>21.29954</v>
      </c>
      <c r="LH353" s="1">
        <v>1.317616E-3</v>
      </c>
      <c r="LI353" s="1">
        <v>0.3984587</v>
      </c>
      <c r="LJ353">
        <v>0.91874230000000001</v>
      </c>
      <c r="LK353">
        <v>21.078669999999999</v>
      </c>
      <c r="LL353" s="1">
        <v>1.276807E-3</v>
      </c>
      <c r="LM353" s="1">
        <v>0.38473839999999998</v>
      </c>
      <c r="LN353">
        <v>0.92163660000000003</v>
      </c>
      <c r="LO353">
        <v>20.87154</v>
      </c>
      <c r="LP353" s="1">
        <v>1.239876E-3</v>
      </c>
      <c r="LQ353" s="1">
        <v>0.37230180000000002</v>
      </c>
      <c r="LR353">
        <v>0.92463850000000003</v>
      </c>
      <c r="LS353">
        <v>21.320219999999999</v>
      </c>
      <c r="LT353" s="1">
        <v>1.203663E-3</v>
      </c>
      <c r="LU353" s="1">
        <v>0.36014049999999997</v>
      </c>
      <c r="LV353">
        <v>0.92793510000000001</v>
      </c>
      <c r="LW353">
        <v>21.511579999999999</v>
      </c>
      <c r="LX353" s="1">
        <v>1.165974E-3</v>
      </c>
      <c r="LY353" s="1">
        <v>0.34755390000000003</v>
      </c>
      <c r="LZ353">
        <v>0.93139170000000004</v>
      </c>
      <c r="MA353">
        <v>21.967449999999999</v>
      </c>
      <c r="MB353" s="1">
        <v>1.1263460000000001E-3</v>
      </c>
      <c r="MC353" s="1">
        <v>0.33439089999999999</v>
      </c>
      <c r="MD353">
        <v>0.93509379999999998</v>
      </c>
      <c r="ME353">
        <v>22.67277</v>
      </c>
      <c r="MF353" s="1">
        <v>1.0851599999999999E-3</v>
      </c>
      <c r="MG353" s="1">
        <v>0.32078859999999998</v>
      </c>
      <c r="MH353">
        <v>0.93886409999999998</v>
      </c>
      <c r="MI353">
        <v>22.85661</v>
      </c>
      <c r="MJ353" s="1">
        <v>1.043462E-3</v>
      </c>
      <c r="MK353" s="1">
        <v>0.30710739999999997</v>
      </c>
      <c r="ML353">
        <v>0.94266850000000002</v>
      </c>
      <c r="MM353">
        <v>22.733059999999998</v>
      </c>
      <c r="MN353" s="1">
        <v>1.0023160000000001E-3</v>
      </c>
      <c r="MO353" s="1">
        <v>0.29363460000000002</v>
      </c>
      <c r="MP353">
        <v>0.94654289999999996</v>
      </c>
      <c r="MQ353">
        <v>22.58681</v>
      </c>
      <c r="MR353" s="1">
        <v>9.6210849999999999E-4</v>
      </c>
      <c r="MS353" s="1">
        <v>0.28056779999999998</v>
      </c>
      <c r="MT353">
        <v>0.95028069999999998</v>
      </c>
      <c r="MU353">
        <v>22.1876</v>
      </c>
      <c r="MV353" s="1">
        <v>9.2347580000000005E-4</v>
      </c>
      <c r="MW353" s="1">
        <v>0.26808799999999999</v>
      </c>
      <c r="MX353">
        <v>0.95414049999999995</v>
      </c>
      <c r="MY353">
        <v>22.416219999999999</v>
      </c>
      <c r="MZ353" s="1">
        <v>8.8657709999999997E-4</v>
      </c>
      <c r="NA353" s="1">
        <v>0.2561618</v>
      </c>
      <c r="NB353">
        <v>0.95775900000000003</v>
      </c>
      <c r="NC353">
        <v>22.651499999999999</v>
      </c>
      <c r="ND353" s="1">
        <v>8.5122569999999996E-4</v>
      </c>
      <c r="NE353" s="1">
        <v>0.24488879999999999</v>
      </c>
      <c r="NF353">
        <v>0.96141169999999998</v>
      </c>
      <c r="NG353">
        <v>22.926659999999998</v>
      </c>
      <c r="NH353" s="1">
        <v>8.1760939999999999E-4</v>
      </c>
      <c r="NI353" s="1">
        <v>0.23416699999999999</v>
      </c>
      <c r="NJ353">
        <v>0.9648312</v>
      </c>
      <c r="NK353">
        <v>23.425319999999999</v>
      </c>
      <c r="NL353" s="1">
        <v>7.8548799999999998E-4</v>
      </c>
      <c r="NM353" s="1">
        <v>0.22402630000000001</v>
      </c>
      <c r="NN353">
        <v>0.96819860000000002</v>
      </c>
      <c r="NO353">
        <v>23.43402</v>
      </c>
      <c r="NP353" s="1">
        <v>7.5479609999999999E-4</v>
      </c>
      <c r="NQ353" s="1">
        <v>0.21437580000000001</v>
      </c>
      <c r="NR353">
        <v>0.97140150000000003</v>
      </c>
      <c r="NS353">
        <v>23.320620000000002</v>
      </c>
      <c r="NT353" s="1">
        <v>7.2539290000000003E-4</v>
      </c>
      <c r="NU353" s="1">
        <v>0.2052098</v>
      </c>
      <c r="NV353">
        <v>0.97466629999999999</v>
      </c>
      <c r="NW353">
        <v>23.10014</v>
      </c>
      <c r="NX353" s="1">
        <v>6.9731589999999998E-4</v>
      </c>
      <c r="NY353" s="1">
        <v>0.196466</v>
      </c>
      <c r="NZ353">
        <v>0.97771839999999999</v>
      </c>
      <c r="OA353">
        <v>22.71499</v>
      </c>
      <c r="OB353" s="1">
        <v>6.7053529999999998E-4</v>
      </c>
      <c r="OC353" s="1">
        <v>0.18819730000000001</v>
      </c>
      <c r="OD353">
        <v>0.98073140000000003</v>
      </c>
      <c r="OE353">
        <v>22.357399999999998</v>
      </c>
      <c r="OF353" s="1">
        <v>6.4502519999999999E-4</v>
      </c>
      <c r="OG353" s="1">
        <v>0.18034339999999999</v>
      </c>
      <c r="OH353">
        <v>0.98348400000000002</v>
      </c>
      <c r="OI353">
        <v>22.459479999999999</v>
      </c>
      <c r="OJ353" s="1">
        <v>6.2061769999999998E-4</v>
      </c>
      <c r="OK353" s="1">
        <v>0.1729261</v>
      </c>
    </row>
    <row r="354" spans="1:401" x14ac:dyDescent="0.35">
      <c r="A354">
        <v>360</v>
      </c>
      <c r="B354" t="s">
        <v>4</v>
      </c>
      <c r="C354" t="s">
        <v>181</v>
      </c>
      <c r="D354" t="s">
        <v>360</v>
      </c>
      <c r="E354">
        <v>607.38409999999999</v>
      </c>
      <c r="F354">
        <v>0.55694500000000002</v>
      </c>
      <c r="G354">
        <v>18.89235</v>
      </c>
      <c r="H354">
        <v>0</v>
      </c>
      <c r="I354">
        <v>0</v>
      </c>
      <c r="J354">
        <v>0.54725199999999996</v>
      </c>
      <c r="K354">
        <v>18.798749999999998</v>
      </c>
      <c r="L354">
        <v>0</v>
      </c>
      <c r="M354">
        <v>0</v>
      </c>
      <c r="N354">
        <v>0.54115449999999998</v>
      </c>
      <c r="O354">
        <v>18.98217</v>
      </c>
      <c r="P354">
        <v>0</v>
      </c>
      <c r="Q354">
        <v>0</v>
      </c>
      <c r="R354">
        <v>0.53592569999999995</v>
      </c>
      <c r="S354">
        <v>18.871289999999998</v>
      </c>
      <c r="T354">
        <v>0</v>
      </c>
      <c r="U354">
        <v>0</v>
      </c>
      <c r="V354">
        <v>0.53120339999999999</v>
      </c>
      <c r="W354">
        <v>19.020330000000001</v>
      </c>
      <c r="X354">
        <v>0</v>
      </c>
      <c r="Y354">
        <v>0</v>
      </c>
      <c r="Z354">
        <v>0.52670660000000002</v>
      </c>
      <c r="AA354">
        <v>18.760149999999999</v>
      </c>
      <c r="AB354">
        <v>0</v>
      </c>
      <c r="AC354">
        <v>0</v>
      </c>
      <c r="AD354">
        <v>0.52234670000000005</v>
      </c>
      <c r="AE354">
        <v>18.60341</v>
      </c>
      <c r="AF354">
        <v>0</v>
      </c>
      <c r="AG354">
        <v>0</v>
      </c>
      <c r="AH354">
        <v>0.51805659999999998</v>
      </c>
      <c r="AI354">
        <v>18.492439999999998</v>
      </c>
      <c r="AJ354">
        <v>0</v>
      </c>
      <c r="AK354">
        <v>0</v>
      </c>
      <c r="AL354">
        <v>0.51445059999999998</v>
      </c>
      <c r="AM354">
        <v>18.374770000000002</v>
      </c>
      <c r="AN354">
        <v>0</v>
      </c>
      <c r="AO354">
        <v>0</v>
      </c>
      <c r="AP354">
        <v>0.5127081</v>
      </c>
      <c r="AQ354">
        <v>18.33644</v>
      </c>
      <c r="AR354">
        <v>0</v>
      </c>
      <c r="AS354">
        <v>0</v>
      </c>
      <c r="AT354">
        <v>0.51267640000000003</v>
      </c>
      <c r="AU354">
        <v>18.59469</v>
      </c>
      <c r="AV354">
        <v>0</v>
      </c>
      <c r="AW354">
        <v>0</v>
      </c>
      <c r="AX354">
        <v>0.51355229999999996</v>
      </c>
      <c r="AY354">
        <v>18.491779999999999</v>
      </c>
      <c r="AZ354">
        <v>0</v>
      </c>
      <c r="BA354">
        <v>0</v>
      </c>
      <c r="BB354">
        <v>0.51502159999999997</v>
      </c>
      <c r="BC354">
        <v>18.384589999999999</v>
      </c>
      <c r="BD354">
        <v>0</v>
      </c>
      <c r="BE354">
        <v>0</v>
      </c>
      <c r="BF354">
        <v>0.51675499999999996</v>
      </c>
      <c r="BG354">
        <v>18.192240000000002</v>
      </c>
      <c r="BH354">
        <v>0</v>
      </c>
      <c r="BI354">
        <v>0</v>
      </c>
      <c r="BJ354">
        <v>0.52082150000000005</v>
      </c>
      <c r="BK354">
        <v>17.860209999999999</v>
      </c>
      <c r="BL354">
        <v>0</v>
      </c>
      <c r="BM354">
        <v>0</v>
      </c>
      <c r="BN354">
        <v>0.52700440000000004</v>
      </c>
      <c r="BO354">
        <v>17.620439999999999</v>
      </c>
      <c r="BP354">
        <v>0</v>
      </c>
      <c r="BQ354">
        <v>0</v>
      </c>
      <c r="BR354">
        <v>0.53353170000000005</v>
      </c>
      <c r="BS354">
        <v>17.410309999999999</v>
      </c>
      <c r="BT354">
        <v>0</v>
      </c>
      <c r="BU354">
        <v>0</v>
      </c>
      <c r="BV354">
        <v>0.54058249999999997</v>
      </c>
      <c r="BW354">
        <v>17.609030000000001</v>
      </c>
      <c r="BX354">
        <v>0</v>
      </c>
      <c r="BY354">
        <v>9.7164660000000007E-38</v>
      </c>
      <c r="BZ354">
        <v>0.54812620000000001</v>
      </c>
      <c r="CA354">
        <v>18.06718</v>
      </c>
      <c r="CB354" s="1">
        <v>5.8949320000000001E-29</v>
      </c>
      <c r="CC354" s="1">
        <v>1.751819E-26</v>
      </c>
      <c r="CD354">
        <v>0.55579330000000005</v>
      </c>
      <c r="CE354">
        <v>18.537769999999998</v>
      </c>
      <c r="CF354" s="1">
        <v>3.2554099999999999E-24</v>
      </c>
      <c r="CG354" s="1">
        <v>1.314581E-21</v>
      </c>
      <c r="CH354">
        <v>0.56388190000000005</v>
      </c>
      <c r="CI354">
        <v>18.87989</v>
      </c>
      <c r="CJ354" s="1">
        <v>2.328107E-16</v>
      </c>
      <c r="CK354" s="1">
        <v>6.2416830000000003E-14</v>
      </c>
      <c r="CL354">
        <v>0.57237079999999996</v>
      </c>
      <c r="CM354">
        <v>18.817139999999998</v>
      </c>
      <c r="CN354" s="1">
        <v>2.8081919999999999E-12</v>
      </c>
      <c r="CO354" s="1">
        <v>7.7569209999999998E-10</v>
      </c>
      <c r="CP354">
        <v>0.5812927</v>
      </c>
      <c r="CQ354">
        <v>18.593070000000001</v>
      </c>
      <c r="CR354" s="1">
        <v>2.8916930000000001E-9</v>
      </c>
      <c r="CS354" s="1">
        <v>8.2098219999999997E-7</v>
      </c>
      <c r="CT354">
        <v>0.59033760000000002</v>
      </c>
      <c r="CU354">
        <v>18.3614</v>
      </c>
      <c r="CV354" s="1">
        <v>7.0303279999999996E-7</v>
      </c>
      <c r="CW354" s="1">
        <v>2.052197E-4</v>
      </c>
      <c r="CX354">
        <v>0.60069790000000001</v>
      </c>
      <c r="CY354">
        <v>18.185009999999998</v>
      </c>
      <c r="CZ354" s="1">
        <v>5.9381369999999998E-5</v>
      </c>
      <c r="DA354" s="1">
        <v>1.7718589999999999E-2</v>
      </c>
      <c r="DB354">
        <v>0.60864119999999999</v>
      </c>
      <c r="DC354">
        <v>18.429220000000001</v>
      </c>
      <c r="DD354" s="1">
        <v>2.1677480000000002E-3</v>
      </c>
      <c r="DE354">
        <v>0.66141490000000003</v>
      </c>
      <c r="DF354">
        <v>0.60950729999999997</v>
      </c>
      <c r="DG354">
        <v>18.880279999999999</v>
      </c>
      <c r="DH354">
        <v>3.939227E-2</v>
      </c>
      <c r="DI354">
        <v>12.34257</v>
      </c>
      <c r="DJ354">
        <v>0.61003209999999997</v>
      </c>
      <c r="DK354">
        <v>19.221080000000001</v>
      </c>
      <c r="DL354">
        <v>0.3956557</v>
      </c>
      <c r="DM354">
        <v>127.029</v>
      </c>
      <c r="DN354">
        <v>0.61013980000000001</v>
      </c>
      <c r="DO354">
        <v>19.512029999999999</v>
      </c>
      <c r="DP354">
        <v>2.3800400000000002</v>
      </c>
      <c r="DQ354">
        <v>780.77760000000001</v>
      </c>
      <c r="DR354">
        <v>0.60967479999999996</v>
      </c>
      <c r="DS354">
        <v>19.350919999999999</v>
      </c>
      <c r="DT354">
        <v>9.1546850000000006</v>
      </c>
      <c r="DU354">
        <v>3062.0459999999998</v>
      </c>
      <c r="DV354">
        <v>0.60881689999999999</v>
      </c>
      <c r="DW354">
        <v>18.944199999999999</v>
      </c>
      <c r="DX354">
        <v>23.746980000000001</v>
      </c>
      <c r="DY354">
        <v>8089.0010000000002</v>
      </c>
      <c r="DZ354">
        <v>0.60763350000000005</v>
      </c>
      <c r="EA354">
        <v>18.49221</v>
      </c>
      <c r="EB354">
        <v>43.622970000000002</v>
      </c>
      <c r="EC354">
        <v>15095.57</v>
      </c>
      <c r="ED354">
        <v>0.60622450000000005</v>
      </c>
      <c r="EE354">
        <v>18.043780000000002</v>
      </c>
      <c r="EF354">
        <v>59.181179999999998</v>
      </c>
      <c r="EG354">
        <v>20764.669999999998</v>
      </c>
      <c r="EH354">
        <v>0.60375659999999998</v>
      </c>
      <c r="EI354">
        <v>18.03856</v>
      </c>
      <c r="EJ354">
        <v>61.489139999999999</v>
      </c>
      <c r="EK354">
        <v>21854.560000000001</v>
      </c>
      <c r="EL354">
        <v>0.6008772</v>
      </c>
      <c r="EM354">
        <v>18.313420000000001</v>
      </c>
      <c r="EN354">
        <v>50.491259999999997</v>
      </c>
      <c r="EO354">
        <v>18153.099999999999</v>
      </c>
      <c r="EP354">
        <v>0.59738840000000004</v>
      </c>
      <c r="EQ354">
        <v>18.735690000000002</v>
      </c>
      <c r="ER354">
        <v>33.808259999999997</v>
      </c>
      <c r="ES354">
        <v>12303.41</v>
      </c>
      <c r="ET354">
        <v>0.59417489999999995</v>
      </c>
      <c r="EU354">
        <v>19.117439999999998</v>
      </c>
      <c r="EV354">
        <v>18.884070000000001</v>
      </c>
      <c r="EW354">
        <v>6915.8239999999996</v>
      </c>
      <c r="EX354">
        <v>0.59164399999999995</v>
      </c>
      <c r="EY354">
        <v>19.12088</v>
      </c>
      <c r="EZ354">
        <v>9.0590899999999994</v>
      </c>
      <c r="FA354">
        <v>3358.009</v>
      </c>
      <c r="FB354">
        <v>0.58880259999999995</v>
      </c>
      <c r="FC354">
        <v>18.88841</v>
      </c>
      <c r="FD354">
        <v>3.8165740000000001</v>
      </c>
      <c r="FE354">
        <v>1431.633</v>
      </c>
      <c r="FF354">
        <v>0.58616239999999997</v>
      </c>
      <c r="FG354">
        <v>18.483239999999999</v>
      </c>
      <c r="FH354">
        <v>1.4542360000000001</v>
      </c>
      <c r="FI354">
        <v>549.90949999999998</v>
      </c>
      <c r="FJ354">
        <v>0.58412699999999995</v>
      </c>
      <c r="FK354">
        <v>18.102959999999999</v>
      </c>
      <c r="FL354" s="1">
        <v>0.52715310000000004</v>
      </c>
      <c r="FM354">
        <v>199.5257</v>
      </c>
      <c r="FN354">
        <v>0.58208389999999999</v>
      </c>
      <c r="FO354">
        <v>18.371110000000002</v>
      </c>
      <c r="FP354" s="1">
        <v>0.20236570000000001</v>
      </c>
      <c r="FQ354">
        <v>75.77946</v>
      </c>
      <c r="FR354">
        <v>0.57951870000000005</v>
      </c>
      <c r="FS354">
        <v>18.588249999999999</v>
      </c>
      <c r="FT354" s="1">
        <v>9.916556E-2</v>
      </c>
      <c r="FU354">
        <v>36.167969999999997</v>
      </c>
      <c r="FV354">
        <v>0.57692129999999997</v>
      </c>
      <c r="FW354">
        <v>18.993400000000001</v>
      </c>
      <c r="FX354" s="1">
        <v>6.9124740000000004E-2</v>
      </c>
      <c r="FY354">
        <v>24.559850000000001</v>
      </c>
      <c r="FZ354">
        <v>0.57430539999999997</v>
      </c>
      <c r="GA354">
        <v>19.32376</v>
      </c>
      <c r="GB354" s="1">
        <v>6.097702E-2</v>
      </c>
      <c r="GC354" s="1">
        <v>21.381360000000001</v>
      </c>
      <c r="GD354">
        <v>0.57159289999999996</v>
      </c>
      <c r="GE354">
        <v>19.39284</v>
      </c>
      <c r="GF354" s="1">
        <v>5.8644259999999997E-2</v>
      </c>
      <c r="GG354" s="1">
        <v>20.53829</v>
      </c>
      <c r="GH354">
        <v>0.56906069999999997</v>
      </c>
      <c r="GI354">
        <v>19.278739999999999</v>
      </c>
      <c r="GJ354" s="1">
        <v>5.7063969999999999E-2</v>
      </c>
      <c r="GK354" s="1">
        <v>20.021409999999999</v>
      </c>
      <c r="GL354">
        <v>0.56685249999999998</v>
      </c>
      <c r="GM354">
        <v>19.03059</v>
      </c>
      <c r="GN354" s="1">
        <v>5.4968610000000001E-2</v>
      </c>
      <c r="GO354" s="1">
        <v>19.335930000000001</v>
      </c>
      <c r="GP354">
        <v>0.56514310000000001</v>
      </c>
      <c r="GQ354">
        <v>18.783300000000001</v>
      </c>
      <c r="GR354" s="1">
        <v>5.2122399999999999E-2</v>
      </c>
      <c r="GS354" s="1">
        <v>18.373010000000001</v>
      </c>
      <c r="GT354">
        <v>0.56379829999999997</v>
      </c>
      <c r="GU354">
        <v>19.232659999999999</v>
      </c>
      <c r="GV354" s="1">
        <v>4.8672979999999998E-2</v>
      </c>
      <c r="GW354" s="1">
        <v>17.181719999999999</v>
      </c>
      <c r="GX354">
        <v>0.56294480000000002</v>
      </c>
      <c r="GY354">
        <v>19.601559999999999</v>
      </c>
      <c r="GZ354" s="1">
        <v>4.4913519999999998E-2</v>
      </c>
      <c r="HA354" s="1">
        <v>15.863490000000001</v>
      </c>
      <c r="HB354">
        <v>0.56237159999999997</v>
      </c>
      <c r="HC354">
        <v>20.177579999999999</v>
      </c>
      <c r="HD354" s="1">
        <v>4.1013170000000002E-2</v>
      </c>
      <c r="HE354" s="1">
        <v>14.49132</v>
      </c>
      <c r="HF354">
        <v>0.56211909999999998</v>
      </c>
      <c r="HG354">
        <v>20.915590000000002</v>
      </c>
      <c r="HH354" s="1">
        <v>3.7055350000000001E-2</v>
      </c>
      <c r="HI354" s="1">
        <v>13.09108</v>
      </c>
      <c r="HJ354">
        <v>0.56230340000000001</v>
      </c>
      <c r="HK354">
        <v>21.277550000000002</v>
      </c>
      <c r="HL354" s="1">
        <v>3.3133940000000001E-2</v>
      </c>
      <c r="HM354" s="1">
        <v>11.69979</v>
      </c>
      <c r="HN354">
        <v>0.56283419999999995</v>
      </c>
      <c r="HO354">
        <v>21.255500000000001</v>
      </c>
      <c r="HP354" s="1">
        <v>2.9328570000000002E-2</v>
      </c>
      <c r="HQ354" s="1">
        <v>10.349019999999999</v>
      </c>
      <c r="HR354">
        <v>0.56371749999999998</v>
      </c>
      <c r="HS354">
        <v>21.165859999999999</v>
      </c>
      <c r="HT354" s="1">
        <v>2.5734110000000001E-2</v>
      </c>
      <c r="HU354" s="1">
        <v>9.0670000000000002</v>
      </c>
      <c r="HV354">
        <v>0.56499469999999996</v>
      </c>
      <c r="HW354">
        <v>20.858160000000002</v>
      </c>
      <c r="HX354" s="1">
        <v>2.2467640000000001E-2</v>
      </c>
      <c r="HY354" s="1">
        <v>7.8966149999999997</v>
      </c>
      <c r="HZ354">
        <v>0.56623060000000003</v>
      </c>
      <c r="IA354">
        <v>21.124849999999999</v>
      </c>
      <c r="IB354" s="1">
        <v>1.9583799999999998E-2</v>
      </c>
      <c r="IC354" s="1">
        <v>6.8651780000000002</v>
      </c>
      <c r="ID354">
        <v>0.56750979999999995</v>
      </c>
      <c r="IE354">
        <v>21.536200000000001</v>
      </c>
      <c r="IF354" s="1">
        <v>1.7104899999999999E-2</v>
      </c>
      <c r="IG354" s="1">
        <v>5.9797500000000001</v>
      </c>
      <c r="IH354">
        <v>0.56862210000000002</v>
      </c>
      <c r="II354">
        <v>21.942460000000001</v>
      </c>
      <c r="IJ354" s="1">
        <v>1.496867E-2</v>
      </c>
      <c r="IK354" s="1">
        <v>5.2210450000000002</v>
      </c>
      <c r="IL354">
        <v>0.56970600000000005</v>
      </c>
      <c r="IM354">
        <v>22.532910000000001</v>
      </c>
      <c r="IN354" s="1">
        <v>1.307618E-2</v>
      </c>
      <c r="IO354" s="1">
        <v>4.5524589999999998</v>
      </c>
      <c r="IP354">
        <v>0.57068350000000001</v>
      </c>
      <c r="IQ354">
        <v>22.70055</v>
      </c>
      <c r="IR354" s="1">
        <v>1.131913E-2</v>
      </c>
      <c r="IS354" s="1">
        <v>3.937303</v>
      </c>
      <c r="IT354">
        <v>0.57166680000000003</v>
      </c>
      <c r="IU354">
        <v>22.65015</v>
      </c>
      <c r="IV354" s="1">
        <v>9.6231110000000002E-3</v>
      </c>
      <c r="IW354" s="1">
        <v>3.3473169999999999</v>
      </c>
      <c r="IX354">
        <v>0.57260849999999996</v>
      </c>
      <c r="IY354">
        <v>22.587700000000002</v>
      </c>
      <c r="IZ354" s="1">
        <v>7.9898820000000002E-3</v>
      </c>
      <c r="JA354" s="1">
        <v>2.7801439999999999</v>
      </c>
      <c r="JB354">
        <v>0.57347420000000005</v>
      </c>
      <c r="JC354">
        <v>22.314250000000001</v>
      </c>
      <c r="JD354" s="1">
        <v>6.4831419999999999E-3</v>
      </c>
      <c r="JE354" s="1">
        <v>2.2562899999999999</v>
      </c>
      <c r="JF354">
        <v>0.57413829999999999</v>
      </c>
      <c r="JG354">
        <v>22.312069999999999</v>
      </c>
      <c r="JH354" s="1">
        <v>5.1858939999999999E-3</v>
      </c>
      <c r="JI354" s="1">
        <v>1.804246</v>
      </c>
      <c r="JJ354">
        <v>0.57451750000000001</v>
      </c>
      <c r="JK354">
        <v>22.059429999999999</v>
      </c>
      <c r="JL354" s="1">
        <v>4.1524839999999997E-3</v>
      </c>
      <c r="JM354" s="1">
        <v>1.4428650000000001</v>
      </c>
      <c r="JN354">
        <v>0.57452700000000001</v>
      </c>
      <c r="JO354">
        <v>22.069959999999998</v>
      </c>
      <c r="JP354" s="1">
        <v>3.383839E-3</v>
      </c>
      <c r="JQ354" s="1">
        <v>1.173672</v>
      </c>
      <c r="JR354">
        <v>0.57434779999999996</v>
      </c>
      <c r="JS354">
        <v>21.928999999999998</v>
      </c>
      <c r="JT354" s="1">
        <v>2.8402449999999999E-3</v>
      </c>
      <c r="JU354" s="1">
        <v>0.9827977</v>
      </c>
      <c r="JV354">
        <v>0.57401500000000005</v>
      </c>
      <c r="JW354">
        <v>21.780100000000001</v>
      </c>
      <c r="JX354" s="1">
        <v>2.4610399999999998E-3</v>
      </c>
      <c r="JY354" s="1">
        <v>0.84999539999999996</v>
      </c>
      <c r="JZ354">
        <v>0.57355869999999998</v>
      </c>
      <c r="KA354">
        <v>21.6724</v>
      </c>
      <c r="KB354" s="1">
        <v>2.1913869999999999E-3</v>
      </c>
      <c r="KC354" s="1">
        <v>0.75596859999999999</v>
      </c>
      <c r="KD354">
        <v>0.57303760000000004</v>
      </c>
      <c r="KE354">
        <v>21.446850000000001</v>
      </c>
      <c r="KF354" s="1">
        <v>1.9895889999999999E-3</v>
      </c>
      <c r="KG354" s="1">
        <v>0.68618429999999997</v>
      </c>
      <c r="KH354">
        <v>0.57251320000000006</v>
      </c>
      <c r="KI354">
        <v>21.12255</v>
      </c>
      <c r="KJ354" s="1">
        <v>1.8312020000000001E-3</v>
      </c>
      <c r="KK354" s="1">
        <v>0.63192630000000005</v>
      </c>
      <c r="KL354">
        <v>0.57240429999999998</v>
      </c>
      <c r="KM354">
        <v>21.295359999999999</v>
      </c>
      <c r="KN354" s="1">
        <v>1.7021950000000001E-3</v>
      </c>
      <c r="KO354" s="1">
        <v>0.58722810000000003</v>
      </c>
      <c r="KP354">
        <v>0.57275149999999997</v>
      </c>
      <c r="KQ354">
        <v>21.065539999999999</v>
      </c>
      <c r="KR354" s="1">
        <v>1.5953269999999999E-3</v>
      </c>
      <c r="KS354" s="1">
        <v>0.5497533</v>
      </c>
      <c r="KT354">
        <v>0.5738953</v>
      </c>
      <c r="KU354">
        <v>21.163889999999999</v>
      </c>
      <c r="KV354" s="1">
        <v>1.5066299999999999E-3</v>
      </c>
      <c r="KW354" s="1">
        <v>0.51786359999999998</v>
      </c>
      <c r="KX354">
        <v>0.57537020000000005</v>
      </c>
      <c r="KY354">
        <v>21.41724</v>
      </c>
      <c r="KZ354" s="1">
        <v>1.4331330000000001E-3</v>
      </c>
      <c r="LA354" s="1">
        <v>0.49099150000000003</v>
      </c>
      <c r="LB354">
        <v>0.5770923</v>
      </c>
      <c r="LC354">
        <v>21.4221</v>
      </c>
      <c r="LD354" s="1">
        <v>1.3728270000000001E-3</v>
      </c>
      <c r="LE354" s="1">
        <v>0.4685859</v>
      </c>
      <c r="LF354">
        <v>0.57901599999999998</v>
      </c>
      <c r="LG354">
        <v>21.27064</v>
      </c>
      <c r="LH354" s="1">
        <v>1.3236019999999999E-3</v>
      </c>
      <c r="LI354" s="1">
        <v>0.44993050000000001</v>
      </c>
      <c r="LJ354">
        <v>0.58111650000000004</v>
      </c>
      <c r="LK354">
        <v>21.074339999999999</v>
      </c>
      <c r="LL354" s="1">
        <v>1.2820010000000001E-3</v>
      </c>
      <c r="LM354" s="1">
        <v>0.43394909999999998</v>
      </c>
      <c r="LN354">
        <v>0.58326940000000005</v>
      </c>
      <c r="LO354">
        <v>20.898420000000002</v>
      </c>
      <c r="LP354" s="1">
        <v>1.24468E-3</v>
      </c>
      <c r="LQ354" s="1">
        <v>0.41955049999999999</v>
      </c>
      <c r="LR354">
        <v>0.58552510000000002</v>
      </c>
      <c r="LS354">
        <v>21.389289999999999</v>
      </c>
      <c r="LT354" s="1">
        <v>1.2085069999999999E-3</v>
      </c>
      <c r="LU354" s="1">
        <v>0.40560800000000002</v>
      </c>
      <c r="LV354">
        <v>0.58799670000000004</v>
      </c>
      <c r="LW354">
        <v>21.58832</v>
      </c>
      <c r="LX354" s="1">
        <v>1.171107E-3</v>
      </c>
      <c r="LY354" s="1">
        <v>0.39128439999999998</v>
      </c>
      <c r="LZ354">
        <v>0.59064870000000003</v>
      </c>
      <c r="MA354">
        <v>21.99635</v>
      </c>
      <c r="MB354" s="1">
        <v>1.131745E-3</v>
      </c>
      <c r="MC354" s="1">
        <v>0.37629050000000003</v>
      </c>
      <c r="MD354">
        <v>0.59344370000000002</v>
      </c>
      <c r="ME354">
        <v>22.691099999999999</v>
      </c>
      <c r="MF354" s="1">
        <v>1.0906620000000001E-3</v>
      </c>
      <c r="MG354" s="1">
        <v>0.36074869999999998</v>
      </c>
      <c r="MH354">
        <v>0.596329</v>
      </c>
      <c r="MI354">
        <v>22.852920000000001</v>
      </c>
      <c r="MJ354" s="1">
        <v>1.0489690000000001E-3</v>
      </c>
      <c r="MK354" s="1">
        <v>0.34510990000000002</v>
      </c>
      <c r="ML354">
        <v>0.59926809999999997</v>
      </c>
      <c r="MM354">
        <v>22.685919999999999</v>
      </c>
      <c r="MN354" s="1">
        <v>1.007665E-3</v>
      </c>
      <c r="MO354" s="1">
        <v>0.32966329999999999</v>
      </c>
      <c r="MP354">
        <v>0.60225119999999999</v>
      </c>
      <c r="MQ354">
        <v>22.581769999999999</v>
      </c>
      <c r="MR354" s="1">
        <v>9.6724430000000002E-4</v>
      </c>
      <c r="MS354" s="1">
        <v>0.31468079999999998</v>
      </c>
      <c r="MT354">
        <v>0.60513899999999998</v>
      </c>
      <c r="MU354">
        <v>22.224160000000001</v>
      </c>
      <c r="MV354" s="1">
        <v>9.2834470000000002E-4</v>
      </c>
      <c r="MW354" s="1">
        <v>0.30038530000000002</v>
      </c>
      <c r="MX354">
        <v>0.60820660000000004</v>
      </c>
      <c r="MY354">
        <v>22.490770000000001</v>
      </c>
      <c r="MZ354" s="1">
        <v>8.9123299999999996E-4</v>
      </c>
      <c r="NA354" s="1">
        <v>0.28670259999999997</v>
      </c>
      <c r="NB354">
        <v>0.61102489999999998</v>
      </c>
      <c r="NC354">
        <v>22.735700000000001</v>
      </c>
      <c r="ND354" s="1">
        <v>8.5562680000000001E-4</v>
      </c>
      <c r="NE354" s="1">
        <v>0.27379920000000002</v>
      </c>
      <c r="NF354">
        <v>0.61395860000000002</v>
      </c>
      <c r="NG354">
        <v>22.975909999999999</v>
      </c>
      <c r="NH354" s="1">
        <v>8.2177740000000002E-4</v>
      </c>
      <c r="NI354" s="1">
        <v>0.26151439999999998</v>
      </c>
      <c r="NJ354">
        <v>0.6166625</v>
      </c>
      <c r="NK354">
        <v>23.444970000000001</v>
      </c>
      <c r="NL354" s="1">
        <v>7.8945049999999998E-4</v>
      </c>
      <c r="NM354" s="1">
        <v>0.2499324</v>
      </c>
      <c r="NN354">
        <v>0.61938519999999997</v>
      </c>
      <c r="NO354">
        <v>23.428909999999998</v>
      </c>
      <c r="NP354" s="1">
        <v>7.5858610000000004E-4</v>
      </c>
      <c r="NQ354" s="1">
        <v>0.23892740000000001</v>
      </c>
      <c r="NR354">
        <v>0.62195610000000001</v>
      </c>
      <c r="NS354">
        <v>23.28509</v>
      </c>
      <c r="NT354" s="1">
        <v>7.2897589999999996E-4</v>
      </c>
      <c r="NU354" s="1">
        <v>0.22847039999999999</v>
      </c>
      <c r="NV354">
        <v>0.62463190000000002</v>
      </c>
      <c r="NW354">
        <v>23.09798</v>
      </c>
      <c r="NX354" s="1">
        <v>7.0071429999999995E-4</v>
      </c>
      <c r="NY354" s="1">
        <v>0.21848890000000001</v>
      </c>
      <c r="NZ354">
        <v>0.62716799999999995</v>
      </c>
      <c r="OA354">
        <v>22.74652</v>
      </c>
      <c r="OB354" s="1">
        <v>6.7375319999999999E-4</v>
      </c>
      <c r="OC354" s="1">
        <v>0.20906730000000001</v>
      </c>
      <c r="OD354">
        <v>0.62968820000000003</v>
      </c>
      <c r="OE354">
        <v>22.401800000000001</v>
      </c>
      <c r="OF354" s="1">
        <v>6.4807910000000001E-4</v>
      </c>
      <c r="OG354" s="1">
        <v>0.20012340000000001</v>
      </c>
      <c r="OH354">
        <v>0.6320112</v>
      </c>
      <c r="OI354">
        <v>22.522099999999998</v>
      </c>
      <c r="OJ354" s="1">
        <v>6.2352239999999997E-4</v>
      </c>
      <c r="OK354" s="1">
        <v>0.1916998</v>
      </c>
    </row>
    <row r="355" spans="1:401" x14ac:dyDescent="0.35">
      <c r="A355">
        <v>361</v>
      </c>
      <c r="B355" t="s">
        <v>4</v>
      </c>
      <c r="C355" t="s">
        <v>181</v>
      </c>
      <c r="D355" t="s">
        <v>361</v>
      </c>
      <c r="E355">
        <v>794.32399999999996</v>
      </c>
      <c r="F355">
        <v>0.39156560000000001</v>
      </c>
      <c r="G355">
        <v>18.916219999999999</v>
      </c>
      <c r="H355">
        <v>0</v>
      </c>
      <c r="I355">
        <v>0</v>
      </c>
      <c r="J355">
        <v>0.38578440000000003</v>
      </c>
      <c r="K355">
        <v>18.826029999999999</v>
      </c>
      <c r="L355">
        <v>0</v>
      </c>
      <c r="M355">
        <v>0</v>
      </c>
      <c r="N355">
        <v>0.38130609999999998</v>
      </c>
      <c r="O355">
        <v>19.03389</v>
      </c>
      <c r="P355">
        <v>0</v>
      </c>
      <c r="Q355">
        <v>0</v>
      </c>
      <c r="R355">
        <v>0.37746410000000002</v>
      </c>
      <c r="S355">
        <v>18.91452</v>
      </c>
      <c r="T355">
        <v>0</v>
      </c>
      <c r="U355">
        <v>0</v>
      </c>
      <c r="V355">
        <v>0.37401210000000001</v>
      </c>
      <c r="W355">
        <v>19.061450000000001</v>
      </c>
      <c r="X355">
        <v>0</v>
      </c>
      <c r="Y355">
        <v>0</v>
      </c>
      <c r="Z355">
        <v>0.37071690000000002</v>
      </c>
      <c r="AA355">
        <v>18.79213</v>
      </c>
      <c r="AB355">
        <v>0</v>
      </c>
      <c r="AC355">
        <v>0</v>
      </c>
      <c r="AD355">
        <v>0.36751660000000003</v>
      </c>
      <c r="AE355">
        <v>18.620509999999999</v>
      </c>
      <c r="AF355">
        <v>0</v>
      </c>
      <c r="AG355">
        <v>0</v>
      </c>
      <c r="AH355">
        <v>0.36438769999999998</v>
      </c>
      <c r="AI355">
        <v>18.508749999999999</v>
      </c>
      <c r="AJ355">
        <v>0</v>
      </c>
      <c r="AK355">
        <v>0</v>
      </c>
      <c r="AL355">
        <v>0.3618788</v>
      </c>
      <c r="AM355">
        <v>18.384450000000001</v>
      </c>
      <c r="AN355">
        <v>0</v>
      </c>
      <c r="AO355">
        <v>0</v>
      </c>
      <c r="AP355">
        <v>0.36089579999999999</v>
      </c>
      <c r="AQ355">
        <v>18.343509999999998</v>
      </c>
      <c r="AR355">
        <v>0</v>
      </c>
      <c r="AS355">
        <v>0</v>
      </c>
      <c r="AT355">
        <v>0.36125220000000002</v>
      </c>
      <c r="AU355">
        <v>18.615549999999999</v>
      </c>
      <c r="AV355">
        <v>0</v>
      </c>
      <c r="AW355">
        <v>0</v>
      </c>
      <c r="AX355">
        <v>0.36228680000000002</v>
      </c>
      <c r="AY355">
        <v>18.508230000000001</v>
      </c>
      <c r="AZ355">
        <v>0</v>
      </c>
      <c r="BA355">
        <v>0</v>
      </c>
      <c r="BB355">
        <v>0.36375279999999999</v>
      </c>
      <c r="BC355">
        <v>18.402190000000001</v>
      </c>
      <c r="BD355">
        <v>0</v>
      </c>
      <c r="BE355">
        <v>0</v>
      </c>
      <c r="BF355">
        <v>0.36545159999999999</v>
      </c>
      <c r="BG355">
        <v>18.21555</v>
      </c>
      <c r="BH355">
        <v>0</v>
      </c>
      <c r="BI355">
        <v>0</v>
      </c>
      <c r="BJ355">
        <v>0.36708170000000001</v>
      </c>
      <c r="BK355">
        <v>17.86026</v>
      </c>
      <c r="BL355">
        <v>0</v>
      </c>
      <c r="BM355">
        <v>0</v>
      </c>
      <c r="BN355">
        <v>0.36913699999999999</v>
      </c>
      <c r="BO355">
        <v>17.619949999999999</v>
      </c>
      <c r="BP355">
        <v>0</v>
      </c>
      <c r="BQ355">
        <v>0</v>
      </c>
      <c r="BR355">
        <v>0.37121490000000001</v>
      </c>
      <c r="BS355">
        <v>17.40804</v>
      </c>
      <c r="BT355">
        <v>0</v>
      </c>
      <c r="BU355">
        <v>0</v>
      </c>
      <c r="BV355">
        <v>0.37316769999999999</v>
      </c>
      <c r="BW355">
        <v>17.609069999999999</v>
      </c>
      <c r="BX355">
        <v>0</v>
      </c>
      <c r="BY355">
        <v>3.1475089999999999E-38</v>
      </c>
      <c r="BZ355">
        <v>0.3753959</v>
      </c>
      <c r="CA355">
        <v>18.077539999999999</v>
      </c>
      <c r="CB355" s="1">
        <v>1.4384260000000001E-29</v>
      </c>
      <c r="CC355" s="1">
        <v>6.8821099999999999E-27</v>
      </c>
      <c r="CD355">
        <v>0.37754890000000002</v>
      </c>
      <c r="CE355">
        <v>18.555869999999999</v>
      </c>
      <c r="CF355" s="1">
        <v>1.5057800000000001E-24</v>
      </c>
      <c r="CG355" s="1">
        <v>7.1636359999999997E-22</v>
      </c>
      <c r="CH355">
        <v>0.37982890000000002</v>
      </c>
      <c r="CI355">
        <v>18.891500000000001</v>
      </c>
      <c r="CJ355" s="1">
        <v>6.9733560000000001E-17</v>
      </c>
      <c r="CK355" s="1">
        <v>3.2250479999999997E-14</v>
      </c>
      <c r="CL355">
        <v>0.38225559999999997</v>
      </c>
      <c r="CM355">
        <v>18.817219999999999</v>
      </c>
      <c r="CN355" s="1">
        <v>1.2070040000000001E-12</v>
      </c>
      <c r="CO355" s="1">
        <v>5.0563979999999996E-10</v>
      </c>
      <c r="CP355">
        <v>0.38467059999999997</v>
      </c>
      <c r="CQ355">
        <v>18.593109999999999</v>
      </c>
      <c r="CR355" s="1">
        <v>1.457936E-9</v>
      </c>
      <c r="CS355" s="1">
        <v>6.0107270000000002E-7</v>
      </c>
      <c r="CT355">
        <v>0.38699939999999999</v>
      </c>
      <c r="CU355">
        <v>18.361460000000001</v>
      </c>
      <c r="CV355" s="1">
        <v>3.9760449999999998E-7</v>
      </c>
      <c r="CW355" s="1">
        <v>1.64055E-4</v>
      </c>
      <c r="CX355">
        <v>0.38982060000000002</v>
      </c>
      <c r="CY355">
        <v>18.18505</v>
      </c>
      <c r="CZ355" s="1">
        <v>3.681627E-5</v>
      </c>
      <c r="DA355">
        <v>1.521989E-2</v>
      </c>
      <c r="DB355">
        <v>0.39272200000000002</v>
      </c>
      <c r="DC355">
        <v>18.438500000000001</v>
      </c>
      <c r="DD355" s="1">
        <v>1.4538660000000001E-3</v>
      </c>
      <c r="DE355">
        <v>0.60344330000000002</v>
      </c>
      <c r="DF355">
        <v>0.39565349999999999</v>
      </c>
      <c r="DG355">
        <v>18.893260000000001</v>
      </c>
      <c r="DH355">
        <v>2.8367030000000001E-2</v>
      </c>
      <c r="DI355">
        <v>11.83212</v>
      </c>
      <c r="DJ355">
        <v>0.39850340000000001</v>
      </c>
      <c r="DK355">
        <v>19.226520000000001</v>
      </c>
      <c r="DL355">
        <v>0.30352570000000001</v>
      </c>
      <c r="DM355">
        <v>127.2587</v>
      </c>
      <c r="DN355">
        <v>0.40224260000000001</v>
      </c>
      <c r="DO355">
        <v>19.526119999999999</v>
      </c>
      <c r="DP355">
        <v>1.933964</v>
      </c>
      <c r="DQ355">
        <v>813.83780000000002</v>
      </c>
      <c r="DR355">
        <v>0.40597699999999998</v>
      </c>
      <c r="DS355">
        <v>19.367429999999999</v>
      </c>
      <c r="DT355">
        <v>7.8338910000000004</v>
      </c>
      <c r="DU355">
        <v>3307.3679999999999</v>
      </c>
      <c r="DV355">
        <v>0.40971350000000001</v>
      </c>
      <c r="DW355">
        <v>18.9541</v>
      </c>
      <c r="DX355">
        <v>21.295000000000002</v>
      </c>
      <c r="DY355">
        <v>9023.7909999999993</v>
      </c>
      <c r="DZ355">
        <v>0.41359449999999998</v>
      </c>
      <c r="EA355">
        <v>18.508569999999999</v>
      </c>
      <c r="EB355">
        <v>40.80057</v>
      </c>
      <c r="EC355">
        <v>17339.62</v>
      </c>
      <c r="ED355">
        <v>0.41766059999999999</v>
      </c>
      <c r="EE355">
        <v>18.065930000000002</v>
      </c>
      <c r="EF355">
        <v>57.493380000000002</v>
      </c>
      <c r="EG355">
        <v>24485.7</v>
      </c>
      <c r="EH355">
        <v>0.42122130000000002</v>
      </c>
      <c r="EI355">
        <v>18.053450000000002</v>
      </c>
      <c r="EJ355">
        <v>61.722369999999998</v>
      </c>
      <c r="EK355">
        <v>26363.38</v>
      </c>
      <c r="EL355">
        <v>0.42460219999999999</v>
      </c>
      <c r="EM355">
        <v>18.32874</v>
      </c>
      <c r="EN355">
        <v>52.247050000000002</v>
      </c>
      <c r="EO355">
        <v>22351.46</v>
      </c>
      <c r="EP355">
        <v>0.427701</v>
      </c>
      <c r="EQ355">
        <v>18.745049999999999</v>
      </c>
      <c r="ER355">
        <v>36.032229999999998</v>
      </c>
      <c r="ES355">
        <v>15489.42</v>
      </c>
      <c r="ET355">
        <v>0.43159439999999999</v>
      </c>
      <c r="EU355">
        <v>19.119710000000001</v>
      </c>
      <c r="EV355">
        <v>20.54983</v>
      </c>
      <c r="EW355">
        <v>8817.6589999999997</v>
      </c>
      <c r="EX355">
        <v>0.43059760000000002</v>
      </c>
      <c r="EY355">
        <v>19.120660000000001</v>
      </c>
      <c r="EZ355">
        <v>10.060140000000001</v>
      </c>
      <c r="FA355">
        <v>4343.0659999999998</v>
      </c>
      <c r="FB355">
        <v>0.42927850000000001</v>
      </c>
      <c r="FC355">
        <v>18.888449999999999</v>
      </c>
      <c r="FD355">
        <v>4.3178679999999998</v>
      </c>
      <c r="FE355">
        <v>1875.1510000000001</v>
      </c>
      <c r="FF355">
        <v>0.42815920000000002</v>
      </c>
      <c r="FG355">
        <v>18.489529999999998</v>
      </c>
      <c r="FH355">
        <v>1.667</v>
      </c>
      <c r="FI355">
        <v>726.05200000000002</v>
      </c>
      <c r="FJ355">
        <v>0.42752059999999997</v>
      </c>
      <c r="FK355">
        <v>18.115970000000001</v>
      </c>
      <c r="FL355" s="1">
        <v>0.60602149999999999</v>
      </c>
      <c r="FM355">
        <v>263.67489999999998</v>
      </c>
      <c r="FN355">
        <v>0.42682870000000001</v>
      </c>
      <c r="FO355">
        <v>18.39236</v>
      </c>
      <c r="FP355" s="1">
        <v>0.2287546</v>
      </c>
      <c r="FQ355">
        <v>99.172550000000001</v>
      </c>
      <c r="FR355">
        <v>0.4257262</v>
      </c>
      <c r="FS355">
        <v>18.60793</v>
      </c>
      <c r="FT355">
        <v>0.1071498</v>
      </c>
      <c r="FU355">
        <v>45.92118</v>
      </c>
      <c r="FV355">
        <v>0.42465609999999998</v>
      </c>
      <c r="FW355">
        <v>18.993390000000002</v>
      </c>
      <c r="FX355" s="1">
        <v>7.134973E-2</v>
      </c>
      <c r="FY355">
        <v>30.216149999999999</v>
      </c>
      <c r="FZ355">
        <v>0.42352390000000001</v>
      </c>
      <c r="GA355">
        <v>19.314730000000001</v>
      </c>
      <c r="GB355" s="1">
        <v>6.1280080000000001E-2</v>
      </c>
      <c r="GC355">
        <v>25.76153</v>
      </c>
      <c r="GD355">
        <v>0.42214879999999999</v>
      </c>
      <c r="GE355">
        <v>19.390309999999999</v>
      </c>
      <c r="GF355" s="1">
        <v>5.8722179999999999E-2</v>
      </c>
      <c r="GG355" s="1">
        <v>24.7272</v>
      </c>
      <c r="GH355">
        <v>0.42093789999999998</v>
      </c>
      <c r="GI355">
        <v>19.276450000000001</v>
      </c>
      <c r="GJ355" s="1">
        <v>5.7168379999999998E-2</v>
      </c>
      <c r="GK355" s="1">
        <v>24.13054</v>
      </c>
      <c r="GL355">
        <v>0.41994290000000001</v>
      </c>
      <c r="GM355">
        <v>19.033290000000001</v>
      </c>
      <c r="GN355" s="1">
        <v>5.5133139999999997E-2</v>
      </c>
      <c r="GO355" s="1">
        <v>23.350370000000002</v>
      </c>
      <c r="GP355">
        <v>0.41927360000000002</v>
      </c>
      <c r="GQ355">
        <v>18.797599999999999</v>
      </c>
      <c r="GR355" s="1">
        <v>5.2343630000000002E-2</v>
      </c>
      <c r="GS355" s="1">
        <v>22.219290000000001</v>
      </c>
      <c r="GT355">
        <v>0.41883350000000003</v>
      </c>
      <c r="GU355">
        <v>19.256810000000002</v>
      </c>
      <c r="GV355" s="1">
        <v>4.8913529999999997E-2</v>
      </c>
      <c r="GW355" s="1">
        <v>20.79514</v>
      </c>
      <c r="GX355">
        <v>0.41877249999999999</v>
      </c>
      <c r="GY355">
        <v>19.63091</v>
      </c>
      <c r="GZ355" s="1">
        <v>4.516357E-2</v>
      </c>
      <c r="HA355" s="1">
        <v>19.21434</v>
      </c>
      <c r="HB355">
        <v>0.41881580000000002</v>
      </c>
      <c r="HC355">
        <v>20.180879999999998</v>
      </c>
      <c r="HD355" s="1">
        <v>4.1270389999999997E-2</v>
      </c>
      <c r="HE355" s="1">
        <v>17.56775</v>
      </c>
      <c r="HF355">
        <v>0.41909350000000001</v>
      </c>
      <c r="HG355">
        <v>20.915600000000001</v>
      </c>
      <c r="HH355" s="1">
        <v>3.738238E-2</v>
      </c>
      <c r="HI355" s="1">
        <v>15.913019999999999</v>
      </c>
      <c r="HJ355">
        <v>0.41967100000000002</v>
      </c>
      <c r="HK355">
        <v>21.277570000000001</v>
      </c>
      <c r="HL355" s="1">
        <v>3.350069E-2</v>
      </c>
      <c r="HM355" s="1">
        <v>14.256869999999999</v>
      </c>
      <c r="HN355">
        <v>0.42042620000000003</v>
      </c>
      <c r="HO355">
        <v>21.23563</v>
      </c>
      <c r="HP355" s="1">
        <v>2.9704319999999999E-2</v>
      </c>
      <c r="HQ355" s="1">
        <v>12.637040000000001</v>
      </c>
      <c r="HR355">
        <v>0.42145959999999999</v>
      </c>
      <c r="HS355">
        <v>21.157350000000001</v>
      </c>
      <c r="HT355" s="1">
        <v>2.609525E-2</v>
      </c>
      <c r="HU355" s="1">
        <v>11.08867</v>
      </c>
      <c r="HV355">
        <v>0.42283349999999997</v>
      </c>
      <c r="HW355">
        <v>20.873380000000001</v>
      </c>
      <c r="HX355" s="1">
        <v>2.2800150000000002E-2</v>
      </c>
      <c r="HY355" s="1">
        <v>9.6667419999999993</v>
      </c>
      <c r="HZ355">
        <v>0.42406349999999998</v>
      </c>
      <c r="IA355">
        <v>21.154599999999999</v>
      </c>
      <c r="IB355" s="1">
        <v>1.9871119999999999E-2</v>
      </c>
      <c r="IC355" s="1">
        <v>8.4069400000000005</v>
      </c>
      <c r="ID355">
        <v>0.42529980000000001</v>
      </c>
      <c r="IE355">
        <v>21.583659999999998</v>
      </c>
      <c r="IF355" s="1">
        <v>1.735161E-2</v>
      </c>
      <c r="IG355" s="1">
        <v>7.3234310000000002</v>
      </c>
      <c r="IH355">
        <v>0.42635600000000001</v>
      </c>
      <c r="II355">
        <v>21.9758</v>
      </c>
      <c r="IJ355" s="1">
        <v>1.5181129999999999E-2</v>
      </c>
      <c r="IK355" s="1">
        <v>6.3945819999999998</v>
      </c>
      <c r="IL355">
        <v>0.42738549999999997</v>
      </c>
      <c r="IM355">
        <v>22.538219999999999</v>
      </c>
      <c r="IN355" s="1">
        <v>1.32681E-2</v>
      </c>
      <c r="IO355" s="1">
        <v>5.5783230000000001</v>
      </c>
      <c r="IP355">
        <v>0.4282822</v>
      </c>
      <c r="IQ355">
        <v>22.70055</v>
      </c>
      <c r="IR355" s="1">
        <v>1.150665E-2</v>
      </c>
      <c r="IS355" s="1">
        <v>4.8325659999999999</v>
      </c>
      <c r="IT355">
        <v>0.42914259999999999</v>
      </c>
      <c r="IU355">
        <v>22.621030000000001</v>
      </c>
      <c r="IV355" s="1">
        <v>9.8131039999999996E-3</v>
      </c>
      <c r="IW355" s="1">
        <v>4.119586</v>
      </c>
      <c r="IX355">
        <v>0.42997479999999999</v>
      </c>
      <c r="IY355">
        <v>22.57817</v>
      </c>
      <c r="IZ355" s="1">
        <v>8.1781890000000006E-3</v>
      </c>
      <c r="JA355" s="1">
        <v>3.4326449999999999</v>
      </c>
      <c r="JB355">
        <v>0.43072519999999997</v>
      </c>
      <c r="JC355">
        <v>22.334070000000001</v>
      </c>
      <c r="JD355" s="1">
        <v>6.6575180000000003E-3</v>
      </c>
      <c r="JE355" s="1">
        <v>2.793876</v>
      </c>
      <c r="JF355">
        <v>0.43129260000000003</v>
      </c>
      <c r="JG355">
        <v>22.348510000000001</v>
      </c>
      <c r="JH355" s="1">
        <v>5.3333699999999996E-3</v>
      </c>
      <c r="JI355" s="1">
        <v>2.2373660000000002</v>
      </c>
      <c r="JJ355">
        <v>0.431585</v>
      </c>
      <c r="JK355">
        <v>22.106069999999999</v>
      </c>
      <c r="JL355" s="1">
        <v>4.2660069999999996E-3</v>
      </c>
      <c r="JM355" s="1">
        <v>1.787973</v>
      </c>
      <c r="JN355">
        <v>0.43152170000000001</v>
      </c>
      <c r="JO355">
        <v>22.093340000000001</v>
      </c>
      <c r="JP355" s="1">
        <v>3.4641260000000001E-3</v>
      </c>
      <c r="JQ355" s="1">
        <v>1.450331</v>
      </c>
      <c r="JR355">
        <v>0.43133880000000002</v>
      </c>
      <c r="JS355">
        <v>21.937480000000001</v>
      </c>
      <c r="JT355" s="1">
        <v>2.8935330000000002E-3</v>
      </c>
      <c r="JU355" s="1">
        <v>1.209463</v>
      </c>
      <c r="JV355">
        <v>0.43099749999999998</v>
      </c>
      <c r="JW355">
        <v>21.76671</v>
      </c>
      <c r="JX355" s="1">
        <v>2.4951890000000001E-3</v>
      </c>
      <c r="JY355" s="1">
        <v>1.041733</v>
      </c>
      <c r="JZ355">
        <v>0.43053910000000001</v>
      </c>
      <c r="KA355">
        <v>21.660779999999999</v>
      </c>
      <c r="KB355" s="1">
        <v>2.2133740000000002E-3</v>
      </c>
      <c r="KC355" s="1">
        <v>0.92348129999999995</v>
      </c>
      <c r="KD355">
        <v>0.43003449999999999</v>
      </c>
      <c r="KE355">
        <v>21.45083</v>
      </c>
      <c r="KF355" s="1">
        <v>2.0039979999999999E-3</v>
      </c>
      <c r="KG355" s="1">
        <v>0.83627739999999995</v>
      </c>
      <c r="KH355">
        <v>0.429533</v>
      </c>
      <c r="KI355">
        <v>21.13992</v>
      </c>
      <c r="KJ355" s="1">
        <v>1.838988E-3</v>
      </c>
      <c r="KK355" s="1">
        <v>0.76823600000000003</v>
      </c>
      <c r="KL355">
        <v>0.42949150000000003</v>
      </c>
      <c r="KM355">
        <v>21.320910000000001</v>
      </c>
      <c r="KN355" s="1">
        <v>1.708691E-3</v>
      </c>
      <c r="KO355" s="1">
        <v>0.71378339999999996</v>
      </c>
      <c r="KP355">
        <v>0.42981469999999999</v>
      </c>
      <c r="KQ355">
        <v>21.105699999999999</v>
      </c>
      <c r="KR355" s="1">
        <v>1.600845E-3</v>
      </c>
      <c r="KS355" s="1">
        <v>0.66822159999999997</v>
      </c>
      <c r="KT355">
        <v>0.43090709999999999</v>
      </c>
      <c r="KU355">
        <v>21.168119999999998</v>
      </c>
      <c r="KV355" s="1">
        <v>1.5115269999999999E-3</v>
      </c>
      <c r="KW355" s="1">
        <v>0.62945119999999999</v>
      </c>
      <c r="KX355">
        <v>0.43228290000000003</v>
      </c>
      <c r="KY355">
        <v>21.42502</v>
      </c>
      <c r="KZ355" s="1">
        <v>1.4373319999999999E-3</v>
      </c>
      <c r="LA355" s="1">
        <v>0.59680100000000003</v>
      </c>
      <c r="LB355">
        <v>0.43385299999999999</v>
      </c>
      <c r="LC355">
        <v>21.42211</v>
      </c>
      <c r="LD355" s="1">
        <v>1.3763650000000001E-3</v>
      </c>
      <c r="LE355" s="1">
        <v>0.56959570000000004</v>
      </c>
      <c r="LF355">
        <v>0.43559029999999999</v>
      </c>
      <c r="LG355">
        <v>21.252859999999998</v>
      </c>
      <c r="LH355" s="1">
        <v>1.3265900000000001E-3</v>
      </c>
      <c r="LI355" s="1">
        <v>0.54695660000000001</v>
      </c>
      <c r="LJ355">
        <v>0.43750410000000001</v>
      </c>
      <c r="LK355">
        <v>21.07084</v>
      </c>
      <c r="LL355" s="1">
        <v>1.28461E-3</v>
      </c>
      <c r="LM355" s="1">
        <v>0.52750149999999996</v>
      </c>
      <c r="LN355">
        <v>0.43946370000000001</v>
      </c>
      <c r="LO355">
        <v>20.914380000000001</v>
      </c>
      <c r="LP355" s="1">
        <v>1.24705E-3</v>
      </c>
      <c r="LQ355" s="1">
        <v>0.50998549999999998</v>
      </c>
      <c r="LR355">
        <v>0.44155119999999998</v>
      </c>
      <c r="LS355">
        <v>21.431470000000001</v>
      </c>
      <c r="LT355" s="1">
        <v>1.210937E-3</v>
      </c>
      <c r="LU355" s="1">
        <v>0.49309579999999997</v>
      </c>
      <c r="LV355">
        <v>0.44382359999999998</v>
      </c>
      <c r="LW355">
        <v>21.64302</v>
      </c>
      <c r="LX355" s="1">
        <v>1.173728E-3</v>
      </c>
      <c r="LY355" s="1">
        <v>0.47579939999999998</v>
      </c>
      <c r="LZ355">
        <v>0.44626090000000002</v>
      </c>
      <c r="MA355">
        <v>22.016310000000001</v>
      </c>
      <c r="MB355" s="1">
        <v>1.1345560000000001E-3</v>
      </c>
      <c r="MC355" s="1">
        <v>0.45762920000000001</v>
      </c>
      <c r="MD355">
        <v>0.44885560000000002</v>
      </c>
      <c r="ME355">
        <v>22.70309</v>
      </c>
      <c r="MF355" s="1">
        <v>1.0935210000000001E-3</v>
      </c>
      <c r="MG355" s="1">
        <v>0.43876409999999999</v>
      </c>
      <c r="MH355">
        <v>0.4515267</v>
      </c>
      <c r="MI355">
        <v>22.85632</v>
      </c>
      <c r="MJ355" s="1">
        <v>1.0518490000000001E-3</v>
      </c>
      <c r="MK355" s="1">
        <v>0.41977920000000002</v>
      </c>
      <c r="ML355">
        <v>0.45427450000000003</v>
      </c>
      <c r="MM355">
        <v>22.656490000000002</v>
      </c>
      <c r="MN355" s="1">
        <v>1.010468E-3</v>
      </c>
      <c r="MO355" s="1">
        <v>0.40102310000000002</v>
      </c>
      <c r="MP355">
        <v>0.45707360000000002</v>
      </c>
      <c r="MQ355">
        <v>22.57685</v>
      </c>
      <c r="MR355" s="1">
        <v>9.6995239999999997E-4</v>
      </c>
      <c r="MS355" s="1">
        <v>0.38282149999999998</v>
      </c>
      <c r="MT355">
        <v>0.45974809999999999</v>
      </c>
      <c r="MU355">
        <v>22.247920000000001</v>
      </c>
      <c r="MV355" s="1">
        <v>9.3087249999999997E-4</v>
      </c>
      <c r="MW355" s="1">
        <v>0.36545939999999999</v>
      </c>
      <c r="MX355">
        <v>0.46267550000000002</v>
      </c>
      <c r="MY355">
        <v>22.53828</v>
      </c>
      <c r="MZ355" s="1">
        <v>8.9370240000000004E-4</v>
      </c>
      <c r="NA355" s="1">
        <v>0.34882750000000001</v>
      </c>
      <c r="NB355">
        <v>0.4653429</v>
      </c>
      <c r="NC355">
        <v>22.793849999999999</v>
      </c>
      <c r="ND355" s="1">
        <v>8.5794449999999998E-4</v>
      </c>
      <c r="NE355" s="1">
        <v>0.33314559999999999</v>
      </c>
      <c r="NF355">
        <v>0.46815459999999998</v>
      </c>
      <c r="NG355">
        <v>23.010639999999999</v>
      </c>
      <c r="NH355" s="1">
        <v>8.24009E-4</v>
      </c>
      <c r="NI355" s="1">
        <v>0.31821670000000002</v>
      </c>
      <c r="NJ355">
        <v>0.47076210000000002</v>
      </c>
      <c r="NK355">
        <v>23.459209999999999</v>
      </c>
      <c r="NL355" s="1">
        <v>7.9156699999999997E-4</v>
      </c>
      <c r="NM355" s="1">
        <v>0.30415320000000001</v>
      </c>
      <c r="NN355">
        <v>0.47335690000000002</v>
      </c>
      <c r="NO355">
        <v>23.430479999999999</v>
      </c>
      <c r="NP355" s="1">
        <v>7.605976E-4</v>
      </c>
      <c r="NQ355" s="1">
        <v>0.2907903</v>
      </c>
      <c r="NR355">
        <v>0.47586030000000001</v>
      </c>
      <c r="NS355">
        <v>23.260480000000001</v>
      </c>
      <c r="NT355" s="1">
        <v>7.308522E-4</v>
      </c>
      <c r="NU355" s="1">
        <v>0.27808680000000002</v>
      </c>
      <c r="NV355">
        <v>0.47851179999999999</v>
      </c>
      <c r="NW355">
        <v>23.095379999999999</v>
      </c>
      <c r="NX355" s="1">
        <v>7.0252080000000005E-4</v>
      </c>
      <c r="NY355" s="1">
        <v>0.26595479999999999</v>
      </c>
      <c r="NZ355">
        <v>0.48101250000000001</v>
      </c>
      <c r="OA355">
        <v>22.7684</v>
      </c>
      <c r="OB355" s="1">
        <v>6.7546529999999998E-4</v>
      </c>
      <c r="OC355" s="1">
        <v>0.25450519999999999</v>
      </c>
      <c r="OD355">
        <v>0.48352669999999998</v>
      </c>
      <c r="OE355">
        <v>22.431730000000002</v>
      </c>
      <c r="OF355" s="1">
        <v>6.4971620000000001E-4</v>
      </c>
      <c r="OG355" s="1">
        <v>0.24363889999999999</v>
      </c>
      <c r="OH355">
        <v>0.48583209999999999</v>
      </c>
      <c r="OI355">
        <v>22.56617</v>
      </c>
      <c r="OJ355" s="1">
        <v>6.2506159999999999E-4</v>
      </c>
      <c r="OK355" s="1">
        <v>0.233402</v>
      </c>
    </row>
    <row r="356" spans="1:401" x14ac:dyDescent="0.35">
      <c r="A356">
        <v>362</v>
      </c>
      <c r="B356" t="s">
        <v>4</v>
      </c>
      <c r="C356" t="s">
        <v>181</v>
      </c>
      <c r="D356" t="s">
        <v>362</v>
      </c>
      <c r="E356">
        <v>796.21690000000001</v>
      </c>
      <c r="F356">
        <v>0.74208249999999998</v>
      </c>
      <c r="G356">
        <v>18.993300000000001</v>
      </c>
      <c r="H356">
        <v>0</v>
      </c>
      <c r="I356">
        <v>0</v>
      </c>
      <c r="J356">
        <v>0.72977369999999997</v>
      </c>
      <c r="K356">
        <v>18.89106</v>
      </c>
      <c r="L356">
        <v>0</v>
      </c>
      <c r="M356">
        <v>0</v>
      </c>
      <c r="N356">
        <v>0.72036330000000004</v>
      </c>
      <c r="O356">
        <v>19.134</v>
      </c>
      <c r="P356">
        <v>0</v>
      </c>
      <c r="Q356">
        <v>0</v>
      </c>
      <c r="R356">
        <v>0.71236900000000003</v>
      </c>
      <c r="S356">
        <v>19.024370000000001</v>
      </c>
      <c r="T356">
        <v>0</v>
      </c>
      <c r="U356">
        <v>0</v>
      </c>
      <c r="V356">
        <v>0.70518159999999996</v>
      </c>
      <c r="W356">
        <v>19.17803</v>
      </c>
      <c r="X356">
        <v>0</v>
      </c>
      <c r="Y356">
        <v>0</v>
      </c>
      <c r="Z356">
        <v>0.69836310000000001</v>
      </c>
      <c r="AA356">
        <v>18.913920000000001</v>
      </c>
      <c r="AB356">
        <v>0</v>
      </c>
      <c r="AC356">
        <v>0</v>
      </c>
      <c r="AD356">
        <v>0.69174979999999997</v>
      </c>
      <c r="AE356">
        <v>18.718430000000001</v>
      </c>
      <c r="AF356">
        <v>0</v>
      </c>
      <c r="AG356">
        <v>0</v>
      </c>
      <c r="AH356">
        <v>0.68522340000000004</v>
      </c>
      <c r="AI356">
        <v>18.597750000000001</v>
      </c>
      <c r="AJ356">
        <v>0</v>
      </c>
      <c r="AK356">
        <v>0</v>
      </c>
      <c r="AL356">
        <v>0.68038419999999999</v>
      </c>
      <c r="AM356">
        <v>18.457750000000001</v>
      </c>
      <c r="AN356">
        <v>0</v>
      </c>
      <c r="AO356">
        <v>0</v>
      </c>
      <c r="AP356">
        <v>0.67914390000000002</v>
      </c>
      <c r="AQ356">
        <v>18.402460000000001</v>
      </c>
      <c r="AR356">
        <v>0</v>
      </c>
      <c r="AS356">
        <v>0</v>
      </c>
      <c r="AT356">
        <v>0.68084750000000005</v>
      </c>
      <c r="AU356">
        <v>18.690909999999999</v>
      </c>
      <c r="AV356">
        <v>0</v>
      </c>
      <c r="AW356">
        <v>0</v>
      </c>
      <c r="AX356">
        <v>0.68402149999999995</v>
      </c>
      <c r="AY356">
        <v>18.589700000000001</v>
      </c>
      <c r="AZ356">
        <v>0</v>
      </c>
      <c r="BA356">
        <v>0</v>
      </c>
      <c r="BB356">
        <v>0.68810740000000004</v>
      </c>
      <c r="BC356">
        <v>18.486689999999999</v>
      </c>
      <c r="BD356">
        <v>0</v>
      </c>
      <c r="BE356">
        <v>0</v>
      </c>
      <c r="BF356">
        <v>0.69276009999999999</v>
      </c>
      <c r="BG356">
        <v>18.32188</v>
      </c>
      <c r="BH356">
        <v>0</v>
      </c>
      <c r="BI356">
        <v>0</v>
      </c>
      <c r="BJ356">
        <v>0.69739030000000002</v>
      </c>
      <c r="BK356">
        <v>17.939419999999998</v>
      </c>
      <c r="BL356">
        <v>0</v>
      </c>
      <c r="BM356">
        <v>0</v>
      </c>
      <c r="BN356">
        <v>0.7029147</v>
      </c>
      <c r="BO356">
        <v>17.668379999999999</v>
      </c>
      <c r="BP356">
        <v>0</v>
      </c>
      <c r="BQ356">
        <v>0</v>
      </c>
      <c r="BR356">
        <v>0.7085977</v>
      </c>
      <c r="BS356">
        <v>17.452179999999998</v>
      </c>
      <c r="BT356">
        <v>0</v>
      </c>
      <c r="BU356">
        <v>0</v>
      </c>
      <c r="BV356">
        <v>0.71358659999999996</v>
      </c>
      <c r="BW356">
        <v>17.66516</v>
      </c>
      <c r="BX356">
        <v>0</v>
      </c>
      <c r="BY356">
        <v>0</v>
      </c>
      <c r="BZ356">
        <v>0.71987500000000004</v>
      </c>
      <c r="CA356">
        <v>18.14237</v>
      </c>
      <c r="CB356" s="1">
        <v>5.4481660000000003E-30</v>
      </c>
      <c r="CC356" s="1">
        <v>1.278229E-27</v>
      </c>
      <c r="CD356">
        <v>0.72607820000000001</v>
      </c>
      <c r="CE356">
        <v>18.642219999999998</v>
      </c>
      <c r="CF356" s="1">
        <v>8.9854779999999991E-25</v>
      </c>
      <c r="CG356" s="1">
        <v>2.715924E-22</v>
      </c>
      <c r="CH356">
        <v>0.73258959999999995</v>
      </c>
      <c r="CI356">
        <v>18.982700000000001</v>
      </c>
      <c r="CJ356" s="1">
        <v>3.7163670000000001E-17</v>
      </c>
      <c r="CK356" s="1">
        <v>9.6524229999999994E-15</v>
      </c>
      <c r="CL356">
        <v>0.73964730000000001</v>
      </c>
      <c r="CM356">
        <v>18.91808</v>
      </c>
      <c r="CN356" s="1">
        <v>7.1681629999999995E-13</v>
      </c>
      <c r="CO356" s="1">
        <v>2.0154300000000001E-10</v>
      </c>
      <c r="CP356">
        <v>0.74500770000000005</v>
      </c>
      <c r="CQ356">
        <v>18.676400000000001</v>
      </c>
      <c r="CR356" s="1">
        <v>9.3262590000000005E-10</v>
      </c>
      <c r="CS356" s="1">
        <v>2.7552680000000002E-7</v>
      </c>
      <c r="CT356">
        <v>0.74558659999999999</v>
      </c>
      <c r="CU356">
        <v>18.444330000000001</v>
      </c>
      <c r="CV356" s="1">
        <v>2.7038890000000001E-7</v>
      </c>
      <c r="CW356" s="1">
        <v>8.3501519999999995E-5</v>
      </c>
      <c r="CX356">
        <v>0.74697979999999997</v>
      </c>
      <c r="CY356">
        <v>18.250119999999999</v>
      </c>
      <c r="CZ356" s="1">
        <v>2.639858E-5</v>
      </c>
      <c r="DA356" s="1">
        <v>8.438404E-3</v>
      </c>
      <c r="DB356">
        <v>0.74824849999999998</v>
      </c>
      <c r="DC356">
        <v>18.499890000000001</v>
      </c>
      <c r="DD356" s="1">
        <v>1.093316E-3</v>
      </c>
      <c r="DE356">
        <v>0.36026540000000001</v>
      </c>
      <c r="DF356">
        <v>0.7492896</v>
      </c>
      <c r="DG356">
        <v>18.960760000000001</v>
      </c>
      <c r="DH356" s="1">
        <v>2.2282469999999999E-2</v>
      </c>
      <c r="DI356">
        <v>7.54772</v>
      </c>
      <c r="DJ356">
        <v>0.75000080000000002</v>
      </c>
      <c r="DK356">
        <v>19.294899999999998</v>
      </c>
      <c r="DL356">
        <v>0.24824779999999999</v>
      </c>
      <c r="DM356">
        <v>86.200280000000006</v>
      </c>
      <c r="DN356">
        <v>0.74959770000000003</v>
      </c>
      <c r="DO356">
        <v>19.60568</v>
      </c>
      <c r="DP356">
        <v>1.641554</v>
      </c>
      <c r="DQ356">
        <v>583.42690000000005</v>
      </c>
      <c r="DR356">
        <v>0.74898710000000002</v>
      </c>
      <c r="DS356">
        <v>19.468119999999999</v>
      </c>
      <c r="DT356">
        <v>6.8849429999999998</v>
      </c>
      <c r="DU356">
        <v>2499.1469999999999</v>
      </c>
      <c r="DV356">
        <v>0.74799190000000004</v>
      </c>
      <c r="DW356">
        <v>19.043240000000001</v>
      </c>
      <c r="DX356">
        <v>19.333929999999999</v>
      </c>
      <c r="DY356">
        <v>7160.0389999999998</v>
      </c>
      <c r="DZ356">
        <v>0.74644580000000005</v>
      </c>
      <c r="EA356">
        <v>18.604150000000001</v>
      </c>
      <c r="EB356">
        <v>38.180660000000003</v>
      </c>
      <c r="EC356">
        <v>14410.23</v>
      </c>
      <c r="ED356">
        <v>0.74529920000000005</v>
      </c>
      <c r="EE356">
        <v>18.160900000000002</v>
      </c>
      <c r="EF356">
        <v>55.319240000000001</v>
      </c>
      <c r="EG356">
        <v>21244.38</v>
      </c>
      <c r="EH356">
        <v>0.74354339999999997</v>
      </c>
      <c r="EI356">
        <v>18.129840000000002</v>
      </c>
      <c r="EJ356">
        <v>60.94482</v>
      </c>
      <c r="EK356">
        <v>23803.39</v>
      </c>
      <c r="EL356">
        <v>0.74133179999999999</v>
      </c>
      <c r="EM356">
        <v>18.407340000000001</v>
      </c>
      <c r="EN356">
        <v>52.780799999999999</v>
      </c>
      <c r="EO356">
        <v>20948.22</v>
      </c>
      <c r="EP356">
        <v>0.73840119999999998</v>
      </c>
      <c r="EQ356">
        <v>18.823340000000002</v>
      </c>
      <c r="ER356">
        <v>36.793469999999999</v>
      </c>
      <c r="ES356">
        <v>14764.68</v>
      </c>
      <c r="ET356">
        <v>0.73632370000000003</v>
      </c>
      <c r="EU356">
        <v>19.193629999999999</v>
      </c>
      <c r="EV356">
        <v>21.568650000000002</v>
      </c>
      <c r="EW356">
        <v>8759.3349999999991</v>
      </c>
      <c r="EX356">
        <v>0.73442229999999997</v>
      </c>
      <c r="EY356">
        <v>19.17869</v>
      </c>
      <c r="EZ356">
        <v>10.75916</v>
      </c>
      <c r="FA356">
        <v>4433.2820000000002</v>
      </c>
      <c r="FB356">
        <v>0.73266399999999998</v>
      </c>
      <c r="FC356">
        <v>18.958929999999999</v>
      </c>
      <c r="FD356">
        <v>4.6976250000000004</v>
      </c>
      <c r="FE356">
        <v>1959.787</v>
      </c>
      <c r="FF356">
        <v>0.73150130000000002</v>
      </c>
      <c r="FG356">
        <v>18.579319999999999</v>
      </c>
      <c r="FH356">
        <v>1.838403</v>
      </c>
      <c r="FI356">
        <v>774.81709999999998</v>
      </c>
      <c r="FJ356">
        <v>0.72987930000000001</v>
      </c>
      <c r="FK356">
        <v>18.21894</v>
      </c>
      <c r="FL356">
        <v>0.67182059999999999</v>
      </c>
      <c r="FM356">
        <v>285.03629999999998</v>
      </c>
      <c r="FN356">
        <v>0.72500030000000004</v>
      </c>
      <c r="FO356">
        <v>18.495259999999998</v>
      </c>
      <c r="FP356" s="1">
        <v>0.2507779</v>
      </c>
      <c r="FQ356">
        <v>105.5939</v>
      </c>
      <c r="FR356">
        <v>0.71948710000000005</v>
      </c>
      <c r="FS356">
        <v>18.72035</v>
      </c>
      <c r="FT356" s="1">
        <v>0.11314689999999999</v>
      </c>
      <c r="FU356">
        <v>46.303620000000002</v>
      </c>
      <c r="FV356">
        <v>0.71420740000000005</v>
      </c>
      <c r="FW356">
        <v>19.05095</v>
      </c>
      <c r="FX356" s="1">
        <v>7.2242000000000001E-2</v>
      </c>
      <c r="FY356">
        <v>28.718620000000001</v>
      </c>
      <c r="FZ356">
        <v>0.70879970000000003</v>
      </c>
      <c r="GA356">
        <v>19.367889999999999</v>
      </c>
      <c r="GB356" s="1">
        <v>6.1053830000000003E-2</v>
      </c>
      <c r="GC356">
        <v>23.875409999999999</v>
      </c>
      <c r="GD356">
        <v>0.70291720000000002</v>
      </c>
      <c r="GE356">
        <v>19.448070000000001</v>
      </c>
      <c r="GF356" s="1">
        <v>5.7954430000000001E-2</v>
      </c>
      <c r="GG356" s="1">
        <v>22.60155</v>
      </c>
      <c r="GH356">
        <v>0.69781800000000005</v>
      </c>
      <c r="GI356">
        <v>19.32845</v>
      </c>
      <c r="GJ356" s="1">
        <v>5.6385369999999997E-2</v>
      </c>
      <c r="GK356" s="1">
        <v>22.01885</v>
      </c>
      <c r="GL356">
        <v>0.69323650000000003</v>
      </c>
      <c r="GM356">
        <v>19.101680000000002</v>
      </c>
      <c r="GN356" s="1">
        <v>5.4473679999999997E-2</v>
      </c>
      <c r="GO356" s="1">
        <v>21.33182</v>
      </c>
      <c r="GP356">
        <v>0.68927879999999997</v>
      </c>
      <c r="GQ356">
        <v>18.87433</v>
      </c>
      <c r="GR356" s="1">
        <v>5.191014E-2</v>
      </c>
      <c r="GS356" s="1">
        <v>20.37161</v>
      </c>
      <c r="GT356">
        <v>0.68589679999999997</v>
      </c>
      <c r="GU356">
        <v>19.33672</v>
      </c>
      <c r="GV356" s="1">
        <v>4.8687189999999998E-2</v>
      </c>
      <c r="GW356" s="1">
        <v>19.151409999999998</v>
      </c>
      <c r="GX356">
        <v>0.68304189999999998</v>
      </c>
      <c r="GY356">
        <v>19.736049999999999</v>
      </c>
      <c r="GZ356" s="1">
        <v>4.5105779999999998E-2</v>
      </c>
      <c r="HA356" s="1">
        <v>17.7715</v>
      </c>
      <c r="HB356">
        <v>0.68071230000000005</v>
      </c>
      <c r="HC356">
        <v>20.26202</v>
      </c>
      <c r="HD356" s="1">
        <v>4.1329820000000003E-2</v>
      </c>
      <c r="HE356" s="1">
        <v>16.310749999999999</v>
      </c>
      <c r="HF356">
        <v>0.67908009999999996</v>
      </c>
      <c r="HG356">
        <v>20.971959999999999</v>
      </c>
      <c r="HH356" s="1">
        <v>3.7431840000000001E-2</v>
      </c>
      <c r="HI356" s="1">
        <v>14.793519999999999</v>
      </c>
      <c r="HJ356">
        <v>0.67810950000000003</v>
      </c>
      <c r="HK356">
        <v>21.339580000000002</v>
      </c>
      <c r="HL356" s="1">
        <v>3.3552989999999998E-2</v>
      </c>
      <c r="HM356" s="1">
        <v>13.273389999999999</v>
      </c>
      <c r="HN356">
        <v>0.67762429999999996</v>
      </c>
      <c r="HO356">
        <v>21.272020000000001</v>
      </c>
      <c r="HP356" s="1">
        <v>2.9767600000000002E-2</v>
      </c>
      <c r="HQ356" s="1">
        <v>11.78435</v>
      </c>
      <c r="HR356">
        <v>0.67774999999999996</v>
      </c>
      <c r="HS356">
        <v>21.178419999999999</v>
      </c>
      <c r="HT356" s="1">
        <v>2.6161759999999999E-2</v>
      </c>
      <c r="HU356" s="1">
        <v>10.35181</v>
      </c>
      <c r="HV356">
        <v>0.67873640000000002</v>
      </c>
      <c r="HW356">
        <v>20.910699999999999</v>
      </c>
      <c r="HX356" s="1">
        <v>2.286757E-2</v>
      </c>
      <c r="HY356" s="1">
        <v>9.029344</v>
      </c>
      <c r="HZ356">
        <v>0.67944709999999997</v>
      </c>
      <c r="IA356">
        <v>21.188970000000001</v>
      </c>
      <c r="IB356" s="1">
        <v>1.9926599999999999E-2</v>
      </c>
      <c r="IC356" s="1">
        <v>7.8542370000000004</v>
      </c>
      <c r="ID356">
        <v>0.68047489999999999</v>
      </c>
      <c r="IE356">
        <v>21.643750000000001</v>
      </c>
      <c r="IF356" s="1">
        <v>1.739827E-2</v>
      </c>
      <c r="IG356" s="1">
        <v>6.8412410000000001</v>
      </c>
      <c r="IH356">
        <v>0.68135210000000002</v>
      </c>
      <c r="II356">
        <v>22.038489999999999</v>
      </c>
      <c r="IJ356" s="1">
        <v>1.5219420000000001E-2</v>
      </c>
      <c r="IK356" s="1">
        <v>5.9729900000000002</v>
      </c>
      <c r="IL356">
        <v>0.6824344</v>
      </c>
      <c r="IM356">
        <v>22.57255</v>
      </c>
      <c r="IN356" s="1">
        <v>1.3303509999999999E-2</v>
      </c>
      <c r="IO356" s="1">
        <v>5.2109240000000003</v>
      </c>
      <c r="IP356">
        <v>0.68335409999999996</v>
      </c>
      <c r="IQ356">
        <v>22.731380000000001</v>
      </c>
      <c r="IR356" s="1">
        <v>1.154498E-2</v>
      </c>
      <c r="IS356" s="1">
        <v>4.5197399999999996</v>
      </c>
      <c r="IT356">
        <v>0.68433449999999996</v>
      </c>
      <c r="IU356">
        <v>22.623169999999998</v>
      </c>
      <c r="IV356" s="1">
        <v>9.8575169999999997E-3</v>
      </c>
      <c r="IW356" s="1">
        <v>3.860849</v>
      </c>
      <c r="IX356">
        <v>0.68535009999999996</v>
      </c>
      <c r="IY356">
        <v>22.567260000000001</v>
      </c>
      <c r="IZ356" s="1">
        <v>8.2275379999999995E-3</v>
      </c>
      <c r="JA356" s="1">
        <v>3.2253340000000001</v>
      </c>
      <c r="JB356">
        <v>0.6862798</v>
      </c>
      <c r="JC356">
        <v>22.334050000000001</v>
      </c>
      <c r="JD356" s="1">
        <v>6.706849E-3</v>
      </c>
      <c r="JE356" s="1">
        <v>2.6314540000000002</v>
      </c>
      <c r="JF356">
        <v>0.68696570000000001</v>
      </c>
      <c r="JG356">
        <v>22.348459999999999</v>
      </c>
      <c r="JH356" s="1">
        <v>5.3765749999999998E-3</v>
      </c>
      <c r="JI356" s="1">
        <v>2.1101139999999998</v>
      </c>
      <c r="JJ356">
        <v>0.68728560000000005</v>
      </c>
      <c r="JK356">
        <v>22.13167</v>
      </c>
      <c r="JL356" s="1">
        <v>4.2989839999999996E-3</v>
      </c>
      <c r="JM356" s="1">
        <v>1.6855869999999999</v>
      </c>
      <c r="JN356">
        <v>0.6871602</v>
      </c>
      <c r="JO356">
        <v>22.093319999999999</v>
      </c>
      <c r="JP356" s="1">
        <v>3.4860199999999998E-3</v>
      </c>
      <c r="JQ356" s="1">
        <v>1.364439</v>
      </c>
      <c r="JR356">
        <v>0.68697739999999996</v>
      </c>
      <c r="JS356">
        <v>21.93965</v>
      </c>
      <c r="JT356" s="1">
        <v>2.9060650000000002E-3</v>
      </c>
      <c r="JU356" s="1">
        <v>1.134042</v>
      </c>
      <c r="JV356">
        <v>0.68657069999999998</v>
      </c>
      <c r="JW356">
        <v>21.74708</v>
      </c>
      <c r="JX356" s="1">
        <v>2.500913E-3</v>
      </c>
      <c r="JY356" s="1">
        <v>0.973441</v>
      </c>
      <c r="JZ356">
        <v>0.68597109999999994</v>
      </c>
      <c r="KA356">
        <v>21.63551</v>
      </c>
      <c r="KB356" s="1">
        <v>2.2147529999999999E-3</v>
      </c>
      <c r="KC356" s="1">
        <v>0.86060369999999997</v>
      </c>
      <c r="KD356">
        <v>0.68537579999999998</v>
      </c>
      <c r="KE356">
        <v>21.442399999999999</v>
      </c>
      <c r="KF356" s="1">
        <v>2.0033970000000001E-3</v>
      </c>
      <c r="KG356" s="1">
        <v>0.777949</v>
      </c>
      <c r="KH356">
        <v>0.684805</v>
      </c>
      <c r="KI356">
        <v>21.139009999999999</v>
      </c>
      <c r="KJ356" s="1">
        <v>1.838388E-3</v>
      </c>
      <c r="KK356" s="1">
        <v>0.71371790000000002</v>
      </c>
      <c r="KL356">
        <v>0.68507459999999998</v>
      </c>
      <c r="KM356">
        <v>21.32</v>
      </c>
      <c r="KN356" s="1">
        <v>1.7037409999999999E-3</v>
      </c>
      <c r="KO356" s="1">
        <v>0.66110049999999998</v>
      </c>
      <c r="KP356">
        <v>0.68561360000000005</v>
      </c>
      <c r="KQ356">
        <v>21.157969999999999</v>
      </c>
      <c r="KR356" s="1">
        <v>1.5931809999999999E-3</v>
      </c>
      <c r="KS356" s="1">
        <v>0.61758599999999997</v>
      </c>
      <c r="KT356">
        <v>0.68731699999999996</v>
      </c>
      <c r="KU356">
        <v>21.182079999999999</v>
      </c>
      <c r="KV356" s="1">
        <v>1.5017780000000001E-3</v>
      </c>
      <c r="KW356" s="1">
        <v>0.58045970000000002</v>
      </c>
      <c r="KX356">
        <v>0.68912280000000004</v>
      </c>
      <c r="KY356">
        <v>21.44791</v>
      </c>
      <c r="KZ356" s="1">
        <v>1.425752E-3</v>
      </c>
      <c r="LA356" s="1">
        <v>0.5493422</v>
      </c>
      <c r="LB356">
        <v>0.69109529999999997</v>
      </c>
      <c r="LC356">
        <v>21.445530000000002</v>
      </c>
      <c r="LD356" s="1">
        <v>1.3629390000000001E-3</v>
      </c>
      <c r="LE356" s="1">
        <v>0.52322469999999999</v>
      </c>
      <c r="LF356">
        <v>0.69321200000000005</v>
      </c>
      <c r="LG356">
        <v>21.254660000000001</v>
      </c>
      <c r="LH356" s="1">
        <v>1.3119099999999999E-3</v>
      </c>
      <c r="LI356" s="1">
        <v>0.50167249999999997</v>
      </c>
      <c r="LJ356">
        <v>0.69559870000000001</v>
      </c>
      <c r="LK356">
        <v>21.0717</v>
      </c>
      <c r="LL356" s="1">
        <v>1.269748E-3</v>
      </c>
      <c r="LM356" s="1">
        <v>0.48344219999999999</v>
      </c>
      <c r="LN356">
        <v>0.69798170000000004</v>
      </c>
      <c r="LO356">
        <v>20.933350000000001</v>
      </c>
      <c r="LP356" s="1">
        <v>1.2325120000000001E-3</v>
      </c>
      <c r="LQ356" s="1">
        <v>0.467227</v>
      </c>
      <c r="LR356">
        <v>0.70056309999999999</v>
      </c>
      <c r="LS356">
        <v>21.47795</v>
      </c>
      <c r="LT356" s="1">
        <v>1.197112E-3</v>
      </c>
      <c r="LU356" s="1">
        <v>0.45173590000000002</v>
      </c>
      <c r="LV356">
        <v>0.70332059999999996</v>
      </c>
      <c r="LW356">
        <v>21.72935</v>
      </c>
      <c r="LX356" s="1">
        <v>1.16081E-3</v>
      </c>
      <c r="LY356" s="1">
        <v>0.43593579999999998</v>
      </c>
      <c r="LZ356">
        <v>0.70636120000000002</v>
      </c>
      <c r="MA356">
        <v>22.070260000000001</v>
      </c>
      <c r="MB356" s="1">
        <v>1.123111E-3</v>
      </c>
      <c r="MC356" s="1">
        <v>0.41953309999999999</v>
      </c>
      <c r="MD356">
        <v>0.7094992</v>
      </c>
      <c r="ME356">
        <v>22.749500000000001</v>
      </c>
      <c r="MF356" s="1">
        <v>1.0832579999999999E-3</v>
      </c>
      <c r="MG356" s="1">
        <v>0.40238360000000001</v>
      </c>
      <c r="MH356">
        <v>0.71275869999999997</v>
      </c>
      <c r="MI356">
        <v>22.911960000000001</v>
      </c>
      <c r="MJ356" s="1">
        <v>1.0426960000000001E-3</v>
      </c>
      <c r="MK356" s="1">
        <v>0.38510460000000002</v>
      </c>
      <c r="ML356">
        <v>0.71604029999999996</v>
      </c>
      <c r="MM356">
        <v>22.664059999999999</v>
      </c>
      <c r="MN356" s="1">
        <v>1.0020000000000001E-3</v>
      </c>
      <c r="MO356" s="1">
        <v>0.36795319999999998</v>
      </c>
      <c r="MP356">
        <v>0.71941310000000003</v>
      </c>
      <c r="MQ356">
        <v>22.580359999999999</v>
      </c>
      <c r="MR356" s="1">
        <v>9.6208679999999997E-4</v>
      </c>
      <c r="MS356" s="1">
        <v>0.35134569999999998</v>
      </c>
      <c r="MT356">
        <v>0.72249319999999995</v>
      </c>
      <c r="MU356">
        <v>22.275759999999998</v>
      </c>
      <c r="MV356" s="1">
        <v>9.2341999999999999E-4</v>
      </c>
      <c r="MW356" s="1">
        <v>0.33548230000000001</v>
      </c>
      <c r="MX356">
        <v>0.72611049999999999</v>
      </c>
      <c r="MY356">
        <v>22.577020000000001</v>
      </c>
      <c r="MZ356" s="1">
        <v>8.8668779999999999E-4</v>
      </c>
      <c r="NA356" s="1">
        <v>0.32018829999999998</v>
      </c>
      <c r="NB356">
        <v>0.72920580000000002</v>
      </c>
      <c r="NC356">
        <v>22.860099999999999</v>
      </c>
      <c r="ND356" s="1">
        <v>8.5126600000000005E-4</v>
      </c>
      <c r="NE356" s="1">
        <v>0.30581819999999998</v>
      </c>
      <c r="NF356">
        <v>0.73261270000000001</v>
      </c>
      <c r="NG356">
        <v>23.053989999999999</v>
      </c>
      <c r="NH356" s="1">
        <v>8.1752050000000003E-4</v>
      </c>
      <c r="NI356" s="1">
        <v>0.2919795</v>
      </c>
      <c r="NJ356">
        <v>0.73549889999999996</v>
      </c>
      <c r="NK356">
        <v>23.487279999999998</v>
      </c>
      <c r="NL356" s="1">
        <v>7.8552129999999996E-4</v>
      </c>
      <c r="NM356" s="1">
        <v>0.279165</v>
      </c>
      <c r="NN356">
        <v>0.73839399999999999</v>
      </c>
      <c r="NO356">
        <v>23.458850000000002</v>
      </c>
      <c r="NP356" s="1">
        <v>7.5492660000000004E-4</v>
      </c>
      <c r="NQ356" s="1">
        <v>0.26694050000000002</v>
      </c>
      <c r="NR356">
        <v>0.74110350000000003</v>
      </c>
      <c r="NS356">
        <v>23.2605</v>
      </c>
      <c r="NT356" s="1">
        <v>7.2549370000000004E-4</v>
      </c>
      <c r="NU356" s="1">
        <v>0.2553339</v>
      </c>
      <c r="NV356">
        <v>0.74415509999999996</v>
      </c>
      <c r="NW356">
        <v>23.089079999999999</v>
      </c>
      <c r="NX356" s="1">
        <v>6.9738739999999997E-4</v>
      </c>
      <c r="NY356" s="1">
        <v>0.24412809999999999</v>
      </c>
      <c r="NZ356">
        <v>0.74691870000000005</v>
      </c>
      <c r="OA356">
        <v>22.777619999999999</v>
      </c>
      <c r="OB356" s="1">
        <v>6.7059490000000003E-4</v>
      </c>
      <c r="OC356" s="1">
        <v>0.23362140000000001</v>
      </c>
      <c r="OD356">
        <v>0.74969220000000003</v>
      </c>
      <c r="OE356">
        <v>22.43928</v>
      </c>
      <c r="OF356" s="1">
        <v>6.4520729999999996E-4</v>
      </c>
      <c r="OG356" s="1">
        <v>0.22371659999999999</v>
      </c>
      <c r="OH356">
        <v>0.75209749999999997</v>
      </c>
      <c r="OI356">
        <v>22.570219999999999</v>
      </c>
      <c r="OJ356" s="1">
        <v>6.2090820000000005E-4</v>
      </c>
      <c r="OK356" s="1">
        <v>0.2144182</v>
      </c>
    </row>
    <row r="357" spans="1:401" x14ac:dyDescent="0.35">
      <c r="A357">
        <v>363</v>
      </c>
      <c r="B357" t="s">
        <v>4</v>
      </c>
      <c r="C357" t="s">
        <v>181</v>
      </c>
      <c r="D357" t="s">
        <v>363</v>
      </c>
      <c r="E357">
        <v>626.15369999999996</v>
      </c>
      <c r="F357">
        <v>0.46309669999999997</v>
      </c>
      <c r="G357">
        <v>19.1175</v>
      </c>
      <c r="H357">
        <v>0</v>
      </c>
      <c r="I357">
        <v>0</v>
      </c>
      <c r="J357">
        <v>0.45648129999999998</v>
      </c>
      <c r="K357">
        <v>18.986930000000001</v>
      </c>
      <c r="L357">
        <v>0</v>
      </c>
      <c r="M357">
        <v>0</v>
      </c>
      <c r="N357">
        <v>0.45153769999999999</v>
      </c>
      <c r="O357">
        <v>19.267230000000001</v>
      </c>
      <c r="P357">
        <v>0</v>
      </c>
      <c r="Q357">
        <v>0</v>
      </c>
      <c r="R357">
        <v>0.44724609999999998</v>
      </c>
      <c r="S357">
        <v>19.21536</v>
      </c>
      <c r="T357">
        <v>0</v>
      </c>
      <c r="U357">
        <v>0</v>
      </c>
      <c r="V357">
        <v>0.44326880000000002</v>
      </c>
      <c r="W357">
        <v>19.407119999999999</v>
      </c>
      <c r="X357">
        <v>0</v>
      </c>
      <c r="Y357">
        <v>0</v>
      </c>
      <c r="Z357">
        <v>0.43939410000000001</v>
      </c>
      <c r="AA357">
        <v>19.183769999999999</v>
      </c>
      <c r="AB357">
        <v>0</v>
      </c>
      <c r="AC357">
        <v>0</v>
      </c>
      <c r="AD357">
        <v>0.4356042</v>
      </c>
      <c r="AE357">
        <v>18.970140000000001</v>
      </c>
      <c r="AF357">
        <v>0</v>
      </c>
      <c r="AG357">
        <v>0</v>
      </c>
      <c r="AH357">
        <v>0.43166529999999997</v>
      </c>
      <c r="AI357">
        <v>18.81991</v>
      </c>
      <c r="AJ357">
        <v>0</v>
      </c>
      <c r="AK357">
        <v>0</v>
      </c>
      <c r="AL357">
        <v>0.42902800000000002</v>
      </c>
      <c r="AM357">
        <v>18.65314</v>
      </c>
      <c r="AN357">
        <v>0</v>
      </c>
      <c r="AO357">
        <v>0</v>
      </c>
      <c r="AP357">
        <v>0.42872399999999999</v>
      </c>
      <c r="AQ357">
        <v>18.58156</v>
      </c>
      <c r="AR357">
        <v>0</v>
      </c>
      <c r="AS357">
        <v>0</v>
      </c>
      <c r="AT357">
        <v>0.43002689999999999</v>
      </c>
      <c r="AU357">
        <v>18.88869</v>
      </c>
      <c r="AV357">
        <v>0</v>
      </c>
      <c r="AW357">
        <v>0</v>
      </c>
      <c r="AX357">
        <v>0.43190699999999999</v>
      </c>
      <c r="AY357">
        <v>18.821370000000002</v>
      </c>
      <c r="AZ357">
        <v>0</v>
      </c>
      <c r="BA357">
        <v>0</v>
      </c>
      <c r="BB357">
        <v>0.43405779999999999</v>
      </c>
      <c r="BC357">
        <v>18.746980000000001</v>
      </c>
      <c r="BD357">
        <v>0</v>
      </c>
      <c r="BE357">
        <v>0</v>
      </c>
      <c r="BF357">
        <v>0.4363088</v>
      </c>
      <c r="BG357">
        <v>18.627369999999999</v>
      </c>
      <c r="BH357">
        <v>0</v>
      </c>
      <c r="BI357">
        <v>0</v>
      </c>
      <c r="BJ357">
        <v>0.43842799999999998</v>
      </c>
      <c r="BK357">
        <v>18.244250000000001</v>
      </c>
      <c r="BL357">
        <v>0</v>
      </c>
      <c r="BM357">
        <v>0</v>
      </c>
      <c r="BN357">
        <v>0.44090889999999999</v>
      </c>
      <c r="BO357">
        <v>17.951930000000001</v>
      </c>
      <c r="BP357">
        <v>0</v>
      </c>
      <c r="BQ357">
        <v>0</v>
      </c>
      <c r="BR357">
        <v>0.44340099999999999</v>
      </c>
      <c r="BS357">
        <v>17.729980000000001</v>
      </c>
      <c r="BT357">
        <v>0</v>
      </c>
      <c r="BU357">
        <v>0</v>
      </c>
      <c r="BV357">
        <v>0.4451213</v>
      </c>
      <c r="BW357">
        <v>17.929919999999999</v>
      </c>
      <c r="BX357">
        <v>0</v>
      </c>
      <c r="BY357">
        <v>0</v>
      </c>
      <c r="BZ357">
        <v>0.44775480000000001</v>
      </c>
      <c r="CA357">
        <v>18.419219999999999</v>
      </c>
      <c r="CB357" s="1">
        <v>6.0507929999999996E-31</v>
      </c>
      <c r="CC357" s="1">
        <v>2.752711E-28</v>
      </c>
      <c r="CD357">
        <v>0.45020830000000001</v>
      </c>
      <c r="CE357">
        <v>18.961549999999999</v>
      </c>
      <c r="CF357" s="1">
        <v>3.8464409999999998E-25</v>
      </c>
      <c r="CG357" s="1">
        <v>1.349491E-22</v>
      </c>
      <c r="CH357">
        <v>0.45287149999999998</v>
      </c>
      <c r="CI357">
        <v>19.341539999999998</v>
      </c>
      <c r="CJ357" s="1">
        <v>1.0341710000000001E-17</v>
      </c>
      <c r="CK357" s="1">
        <v>3.3246100000000002E-15</v>
      </c>
      <c r="CL357">
        <v>0.45524209999999998</v>
      </c>
      <c r="CM357">
        <v>19.306100000000001</v>
      </c>
      <c r="CN357" s="1">
        <v>2.9456929999999998E-13</v>
      </c>
      <c r="CO357" s="1">
        <v>9.3406780000000006E-11</v>
      </c>
      <c r="CP357">
        <v>0.4564069</v>
      </c>
      <c r="CQ357">
        <v>19.043019999999999</v>
      </c>
      <c r="CR357" s="1">
        <v>4.5031929999999999E-10</v>
      </c>
      <c r="CS357" s="1">
        <v>1.4575380000000001E-7</v>
      </c>
      <c r="CT357">
        <v>0.457843</v>
      </c>
      <c r="CU357">
        <v>18.76708</v>
      </c>
      <c r="CV357" s="1">
        <v>1.463592E-7</v>
      </c>
      <c r="CW357" s="1">
        <v>4.8425099999999998E-5</v>
      </c>
      <c r="CX357">
        <v>0.45993450000000002</v>
      </c>
      <c r="CY357">
        <v>18.521159999999998</v>
      </c>
      <c r="CZ357" s="1">
        <v>1.56342E-5</v>
      </c>
      <c r="DA357" s="1">
        <v>5.2592790000000004E-3</v>
      </c>
      <c r="DB357">
        <v>0.46208860000000002</v>
      </c>
      <c r="DC357">
        <v>18.738219999999998</v>
      </c>
      <c r="DD357" s="1">
        <v>6.9825620000000003E-4</v>
      </c>
      <c r="DE357">
        <v>0.23835690000000001</v>
      </c>
      <c r="DF357">
        <v>0.46402959999999999</v>
      </c>
      <c r="DG357">
        <v>19.209679999999999</v>
      </c>
      <c r="DH357" s="1">
        <v>1.519384E-2</v>
      </c>
      <c r="DI357">
        <v>5.2577199999999999</v>
      </c>
      <c r="DJ357">
        <v>0.46593469999999998</v>
      </c>
      <c r="DK357">
        <v>19.57714</v>
      </c>
      <c r="DL357">
        <v>0.1794393</v>
      </c>
      <c r="DM357">
        <v>62.816830000000003</v>
      </c>
      <c r="DN357">
        <v>0.46724779999999999</v>
      </c>
      <c r="DO357">
        <v>19.920559999999998</v>
      </c>
      <c r="DP357">
        <v>1.249862</v>
      </c>
      <c r="DQ357">
        <v>442.36110000000002</v>
      </c>
      <c r="DR357">
        <v>0.46840949999999998</v>
      </c>
      <c r="DS357">
        <v>19.8201</v>
      </c>
      <c r="DT357">
        <v>5.4952269999999999</v>
      </c>
      <c r="DU357">
        <v>1963.0050000000001</v>
      </c>
      <c r="DV357">
        <v>0.46955459999999999</v>
      </c>
      <c r="DW357">
        <v>19.378640000000001</v>
      </c>
      <c r="DX357">
        <v>16.110700000000001</v>
      </c>
      <c r="DY357">
        <v>5802.3339999999998</v>
      </c>
      <c r="DZ357">
        <v>0.46983770000000002</v>
      </c>
      <c r="EA357">
        <v>18.911300000000001</v>
      </c>
      <c r="EB357">
        <v>33.077039999999997</v>
      </c>
      <c r="EC357">
        <v>12012.06</v>
      </c>
      <c r="ED357">
        <v>0.46996270000000001</v>
      </c>
      <c r="EE357">
        <v>18.4346</v>
      </c>
      <c r="EF357">
        <v>49.648940000000003</v>
      </c>
      <c r="EG357">
        <v>18151.23</v>
      </c>
      <c r="EH357">
        <v>0.46927780000000002</v>
      </c>
      <c r="EI357">
        <v>18.375389999999999</v>
      </c>
      <c r="EJ357">
        <v>56.473170000000003</v>
      </c>
      <c r="EK357">
        <v>20791.310000000001</v>
      </c>
      <c r="EL357">
        <v>0.46840739999999997</v>
      </c>
      <c r="EM357">
        <v>18.657859999999999</v>
      </c>
      <c r="EN357">
        <v>50.380940000000002</v>
      </c>
      <c r="EO357">
        <v>18676.919999999998</v>
      </c>
      <c r="EP357">
        <v>0.46706969999999998</v>
      </c>
      <c r="EQ357">
        <v>19.095199999999998</v>
      </c>
      <c r="ER357">
        <v>36.912660000000002</v>
      </c>
      <c r="ES357">
        <v>13625.89</v>
      </c>
      <c r="ET357">
        <v>0.4664915</v>
      </c>
      <c r="EU357">
        <v>19.489149999999999</v>
      </c>
      <c r="EV357">
        <v>21.929040000000001</v>
      </c>
      <c r="EW357">
        <v>8167.5749999999998</v>
      </c>
      <c r="EX357">
        <v>0.46610590000000002</v>
      </c>
      <c r="EY357">
        <v>19.494900000000001</v>
      </c>
      <c r="EZ357">
        <v>11.11693</v>
      </c>
      <c r="FA357">
        <v>4167.0619999999999</v>
      </c>
      <c r="FB357">
        <v>0.46565810000000002</v>
      </c>
      <c r="FC357">
        <v>19.270309999999998</v>
      </c>
      <c r="FD357">
        <v>4.9217240000000002</v>
      </c>
      <c r="FE357">
        <v>1853.682</v>
      </c>
      <c r="FF357">
        <v>0.46556360000000002</v>
      </c>
      <c r="FG357">
        <v>18.87481</v>
      </c>
      <c r="FH357">
        <v>1.950772</v>
      </c>
      <c r="FI357">
        <v>735.34810000000004</v>
      </c>
      <c r="FJ357">
        <v>0.46462019999999998</v>
      </c>
      <c r="FK357">
        <v>18.488019999999999</v>
      </c>
      <c r="FL357">
        <v>0.71816720000000001</v>
      </c>
      <c r="FM357">
        <v>270.036</v>
      </c>
      <c r="FN357">
        <v>0.46440530000000002</v>
      </c>
      <c r="FO357">
        <v>18.737939999999998</v>
      </c>
      <c r="FP357" s="1">
        <v>0.26606229999999997</v>
      </c>
      <c r="FQ357">
        <v>99.062139999999999</v>
      </c>
      <c r="FR357">
        <v>0.46359080000000003</v>
      </c>
      <c r="FS357">
        <v>18.99053</v>
      </c>
      <c r="FT357" s="1">
        <v>0.116524</v>
      </c>
      <c r="FU357">
        <v>42.422190000000001</v>
      </c>
      <c r="FV357">
        <v>0.46301900000000001</v>
      </c>
      <c r="FW357">
        <v>19.318809999999999</v>
      </c>
      <c r="FX357" s="1">
        <v>6.9802459999999997E-2</v>
      </c>
      <c r="FY357">
        <v>24.91253</v>
      </c>
      <c r="FZ357">
        <v>0.46222629999999998</v>
      </c>
      <c r="GA357">
        <v>19.64425</v>
      </c>
      <c r="GB357" s="1">
        <v>5.722675E-2</v>
      </c>
      <c r="GC357" s="1">
        <v>20.153980000000001</v>
      </c>
      <c r="GD357">
        <v>0.46086630000000001</v>
      </c>
      <c r="GE357">
        <v>19.731619999999999</v>
      </c>
      <c r="GF357" s="1">
        <v>5.3698509999999998E-2</v>
      </c>
      <c r="GG357" s="1">
        <v>18.840689999999999</v>
      </c>
      <c r="GH357">
        <v>0.46021600000000001</v>
      </c>
      <c r="GI357">
        <v>19.582930000000001</v>
      </c>
      <c r="GJ357" s="1">
        <v>5.2184069999999999E-2</v>
      </c>
      <c r="GK357" s="1">
        <v>18.29326</v>
      </c>
      <c r="GL357">
        <v>0.45975820000000001</v>
      </c>
      <c r="GM357">
        <v>19.314419999999998</v>
      </c>
      <c r="GN357" s="1">
        <v>5.050822E-2</v>
      </c>
      <c r="GO357" s="1">
        <v>17.71161</v>
      </c>
      <c r="GP357">
        <v>0.4591171</v>
      </c>
      <c r="GQ357">
        <v>19.05865</v>
      </c>
      <c r="GR357" s="1">
        <v>4.8211579999999997E-2</v>
      </c>
      <c r="GS357" s="1">
        <v>16.92351</v>
      </c>
      <c r="GT357">
        <v>0.45834599999999998</v>
      </c>
      <c r="GU357">
        <v>19.50648</v>
      </c>
      <c r="GV357" s="1">
        <v>4.5296169999999997E-2</v>
      </c>
      <c r="GW357" s="1">
        <v>15.917669999999999</v>
      </c>
      <c r="GX357">
        <v>0.45774870000000001</v>
      </c>
      <c r="GY357">
        <v>19.94753</v>
      </c>
      <c r="GZ357" s="1">
        <v>4.2010449999999998E-2</v>
      </c>
      <c r="HA357" s="1">
        <v>14.770899999999999</v>
      </c>
      <c r="HB357">
        <v>0.45741890000000002</v>
      </c>
      <c r="HC357">
        <v>20.488440000000001</v>
      </c>
      <c r="HD357" s="1">
        <v>3.855944E-2</v>
      </c>
      <c r="HE357" s="1">
        <v>13.56725</v>
      </c>
      <c r="HF357">
        <v>0.45760309999999998</v>
      </c>
      <c r="HG357">
        <v>21.205469999999998</v>
      </c>
      <c r="HH357" s="1">
        <v>3.4982409999999999E-2</v>
      </c>
      <c r="HI357" s="1">
        <v>12.3002</v>
      </c>
      <c r="HJ357">
        <v>0.45806590000000003</v>
      </c>
      <c r="HK357">
        <v>21.593</v>
      </c>
      <c r="HL357" s="1">
        <v>3.1417229999999997E-2</v>
      </c>
      <c r="HM357" s="1">
        <v>11.035589999999999</v>
      </c>
      <c r="HN357">
        <v>0.4586884</v>
      </c>
      <c r="HO357">
        <v>21.47616</v>
      </c>
      <c r="HP357" s="1">
        <v>2.7934460000000001E-2</v>
      </c>
      <c r="HQ357" s="1">
        <v>9.8030390000000001</v>
      </c>
      <c r="HR357">
        <v>0.4597465</v>
      </c>
      <c r="HS357">
        <v>21.293980000000001</v>
      </c>
      <c r="HT357" s="1">
        <v>2.4589489999999999E-2</v>
      </c>
      <c r="HU357" s="1">
        <v>8.6104640000000003</v>
      </c>
      <c r="HV357">
        <v>0.46150540000000001</v>
      </c>
      <c r="HW357">
        <v>20.96415</v>
      </c>
      <c r="HX357" s="1">
        <v>2.1516170000000001E-2</v>
      </c>
      <c r="HY357" s="1">
        <v>7.5022779999999996</v>
      </c>
      <c r="HZ357">
        <v>0.46269589999999999</v>
      </c>
      <c r="IA357">
        <v>21.188929999999999</v>
      </c>
      <c r="IB357" s="1">
        <v>1.875313E-2</v>
      </c>
      <c r="IC357" s="1">
        <v>6.5222939999999996</v>
      </c>
      <c r="ID357">
        <v>0.46416610000000003</v>
      </c>
      <c r="IE357">
        <v>21.662929999999999</v>
      </c>
      <c r="IF357" s="1">
        <v>1.6373470000000001E-2</v>
      </c>
      <c r="IG357" s="1">
        <v>5.6738099999999996</v>
      </c>
      <c r="IH357">
        <v>0.4652985</v>
      </c>
      <c r="II357">
        <v>22.109629999999999</v>
      </c>
      <c r="IJ357" s="1">
        <v>1.432053E-2</v>
      </c>
      <c r="IK357" s="1">
        <v>4.9491430000000003</v>
      </c>
      <c r="IL357">
        <v>0.46661059999999999</v>
      </c>
      <c r="IM357">
        <v>22.666270000000001</v>
      </c>
      <c r="IN357" s="1">
        <v>1.2521910000000001E-2</v>
      </c>
      <c r="IO357" s="1">
        <v>4.3139820000000002</v>
      </c>
      <c r="IP357">
        <v>0.46760489999999999</v>
      </c>
      <c r="IQ357">
        <v>22.858840000000001</v>
      </c>
      <c r="IR357" s="1">
        <v>1.088692E-2</v>
      </c>
      <c r="IS357" s="1">
        <v>3.7446990000000002</v>
      </c>
      <c r="IT357">
        <v>0.4686207</v>
      </c>
      <c r="IU357">
        <v>22.7089</v>
      </c>
      <c r="IV357" s="1">
        <v>9.3261709999999994E-3</v>
      </c>
      <c r="IW357" s="1">
        <v>3.204602</v>
      </c>
      <c r="IX357">
        <v>0.46962589999999999</v>
      </c>
      <c r="IY357">
        <v>22.5655</v>
      </c>
      <c r="IZ357" s="1">
        <v>7.8160769999999994E-3</v>
      </c>
      <c r="JA357" s="1">
        <v>2.6838039999999999</v>
      </c>
      <c r="JB357">
        <v>0.47051920000000003</v>
      </c>
      <c r="JC357">
        <v>22.29176</v>
      </c>
      <c r="JD357" s="1">
        <v>6.3960190000000002E-3</v>
      </c>
      <c r="JE357" s="1">
        <v>2.195106</v>
      </c>
      <c r="JF357">
        <v>0.47114869999999998</v>
      </c>
      <c r="JG357">
        <v>22.26829</v>
      </c>
      <c r="JH357" s="1">
        <v>5.1384580000000003E-3</v>
      </c>
      <c r="JI357" s="1">
        <v>1.7627790000000001</v>
      </c>
      <c r="JJ357">
        <v>0.47143499999999999</v>
      </c>
      <c r="JK357">
        <v>22.074539999999999</v>
      </c>
      <c r="JL357" s="1">
        <v>4.1062540000000002E-3</v>
      </c>
      <c r="JM357" s="1">
        <v>1.407578</v>
      </c>
      <c r="JN357">
        <v>0.47123120000000002</v>
      </c>
      <c r="JO357">
        <v>22.042280000000002</v>
      </c>
      <c r="JP357" s="1">
        <v>3.3188839999999998E-3</v>
      </c>
      <c r="JQ357" s="1">
        <v>1.1371020000000001</v>
      </c>
      <c r="JR357">
        <v>0.47097509999999998</v>
      </c>
      <c r="JS357">
        <v>21.92211</v>
      </c>
      <c r="JT357" s="1">
        <v>2.752427E-3</v>
      </c>
      <c r="JU357" s="1">
        <v>0.94170620000000005</v>
      </c>
      <c r="JV357">
        <v>0.47049920000000001</v>
      </c>
      <c r="JW357">
        <v>21.724160000000001</v>
      </c>
      <c r="JX357" s="1">
        <v>2.3559779999999999E-3</v>
      </c>
      <c r="JY357" s="1">
        <v>0.8053882</v>
      </c>
      <c r="JZ357">
        <v>0.46981079999999997</v>
      </c>
      <c r="KA357">
        <v>21.59432</v>
      </c>
      <c r="KB357" s="1">
        <v>2.077209E-3</v>
      </c>
      <c r="KC357" s="1">
        <v>0.71004319999999999</v>
      </c>
      <c r="KD357">
        <v>0.46912130000000002</v>
      </c>
      <c r="KE357">
        <v>21.38494</v>
      </c>
      <c r="KF357" s="1">
        <v>1.8734520000000001E-3</v>
      </c>
      <c r="KG357" s="1">
        <v>0.64074059999999999</v>
      </c>
      <c r="KH357">
        <v>0.46847470000000002</v>
      </c>
      <c r="KI357">
        <v>21.07423</v>
      </c>
      <c r="KJ357" s="1">
        <v>1.715524E-3</v>
      </c>
      <c r="KK357" s="1">
        <v>0.58722229999999997</v>
      </c>
      <c r="KL357">
        <v>0.46872170000000002</v>
      </c>
      <c r="KM357">
        <v>21.247319999999998</v>
      </c>
      <c r="KN357" s="1">
        <v>1.5881560000000001E-3</v>
      </c>
      <c r="KO357" s="1">
        <v>0.54281849999999998</v>
      </c>
      <c r="KP357">
        <v>0.46919169999999999</v>
      </c>
      <c r="KQ357">
        <v>21.156759999999998</v>
      </c>
      <c r="KR357" s="1">
        <v>1.4840770000000001E-3</v>
      </c>
      <c r="KS357" s="1">
        <v>0.50653300000000001</v>
      </c>
      <c r="KT357">
        <v>0.47088530000000001</v>
      </c>
      <c r="KU357">
        <v>21.203949999999999</v>
      </c>
      <c r="KV357" s="1">
        <v>1.3981690000000001E-3</v>
      </c>
      <c r="KW357" s="1">
        <v>0.47505740000000002</v>
      </c>
      <c r="KX357">
        <v>0.47265580000000001</v>
      </c>
      <c r="KY357">
        <v>21.49633</v>
      </c>
      <c r="KZ357" s="1">
        <v>1.32682E-3</v>
      </c>
      <c r="LA357" s="1">
        <v>0.4488395</v>
      </c>
      <c r="LB357">
        <v>0.47472880000000001</v>
      </c>
      <c r="LC357">
        <v>21.517140000000001</v>
      </c>
      <c r="LD357" s="1">
        <v>1.267682E-3</v>
      </c>
      <c r="LE357" s="1">
        <v>0.42658420000000002</v>
      </c>
      <c r="LF357">
        <v>0.47689369999999998</v>
      </c>
      <c r="LG357">
        <v>21.305399999999999</v>
      </c>
      <c r="LH357" s="1">
        <v>1.219794E-3</v>
      </c>
      <c r="LI357" s="1">
        <v>0.40829890000000002</v>
      </c>
      <c r="LJ357">
        <v>0.47935100000000003</v>
      </c>
      <c r="LK357">
        <v>21.080249999999999</v>
      </c>
      <c r="LL357" s="1">
        <v>1.180295E-3</v>
      </c>
      <c r="LM357" s="1">
        <v>0.39277820000000002</v>
      </c>
      <c r="LN357">
        <v>0.4818904</v>
      </c>
      <c r="LO357">
        <v>20.93329</v>
      </c>
      <c r="LP357" s="1">
        <v>1.145671E-3</v>
      </c>
      <c r="LQ357" s="1">
        <v>0.37900230000000001</v>
      </c>
      <c r="LR357">
        <v>0.48460959999999997</v>
      </c>
      <c r="LS357">
        <v>21.478850000000001</v>
      </c>
      <c r="LT357" s="1">
        <v>1.1131139999999999E-3</v>
      </c>
      <c r="LU357" s="1">
        <v>0.36593170000000003</v>
      </c>
      <c r="LV357">
        <v>0.48760290000000001</v>
      </c>
      <c r="LW357">
        <v>21.81626</v>
      </c>
      <c r="LX357" s="1">
        <v>1.079949E-3</v>
      </c>
      <c r="LY357" s="1">
        <v>0.35262139999999997</v>
      </c>
      <c r="LZ357">
        <v>0.49085659999999998</v>
      </c>
      <c r="MA357">
        <v>22.180949999999999</v>
      </c>
      <c r="MB357" s="1">
        <v>1.0456090000000001E-3</v>
      </c>
      <c r="MC357" s="1">
        <v>0.33892660000000002</v>
      </c>
      <c r="MD357">
        <v>0.49428420000000001</v>
      </c>
      <c r="ME357">
        <v>22.883410000000001</v>
      </c>
      <c r="MF357" s="1">
        <v>1.009023E-3</v>
      </c>
      <c r="MG357" s="1">
        <v>0.32457520000000001</v>
      </c>
      <c r="MH357">
        <v>0.49785990000000002</v>
      </c>
      <c r="MI357">
        <v>23.085719999999998</v>
      </c>
      <c r="MJ357" s="1">
        <v>9.7183960000000005E-4</v>
      </c>
      <c r="MK357" s="1">
        <v>0.31014330000000001</v>
      </c>
      <c r="ML357">
        <v>0.50129489999999999</v>
      </c>
      <c r="MM357">
        <v>22.783619999999999</v>
      </c>
      <c r="MN357" s="1">
        <v>9.3422760000000003E-4</v>
      </c>
      <c r="MO357" s="1">
        <v>0.29579919999999998</v>
      </c>
      <c r="MP357">
        <v>0.50469070000000005</v>
      </c>
      <c r="MQ357">
        <v>22.609940000000002</v>
      </c>
      <c r="MR357" s="1">
        <v>8.9738280000000001E-4</v>
      </c>
      <c r="MS357" s="1">
        <v>0.28193940000000001</v>
      </c>
      <c r="MT357">
        <v>0.50782020000000005</v>
      </c>
      <c r="MU357">
        <v>22.273389999999999</v>
      </c>
      <c r="MV357" s="1">
        <v>8.6167519999999997E-4</v>
      </c>
      <c r="MW357" s="1">
        <v>0.2688451</v>
      </c>
      <c r="MX357">
        <v>0.51158979999999998</v>
      </c>
      <c r="MY357">
        <v>22.5532</v>
      </c>
      <c r="MZ357" s="1">
        <v>8.2765710000000001E-4</v>
      </c>
      <c r="NA357" s="1">
        <v>0.255971</v>
      </c>
      <c r="NB357">
        <v>0.51478590000000002</v>
      </c>
      <c r="NC357">
        <v>22.855689999999999</v>
      </c>
      <c r="ND357" s="1">
        <v>7.9485679999999998E-4</v>
      </c>
      <c r="NE357" s="1">
        <v>0.2441526</v>
      </c>
      <c r="NF357">
        <v>0.51845600000000003</v>
      </c>
      <c r="NG357">
        <v>23.081150000000001</v>
      </c>
      <c r="NH357" s="1">
        <v>7.6335300000000003E-4</v>
      </c>
      <c r="NI357" s="1">
        <v>0.2324659</v>
      </c>
      <c r="NJ357">
        <v>0.52157120000000001</v>
      </c>
      <c r="NK357">
        <v>23.543410000000002</v>
      </c>
      <c r="NL357" s="1">
        <v>7.3383910000000005E-4</v>
      </c>
      <c r="NM357" s="1">
        <v>0.22201480000000001</v>
      </c>
      <c r="NN357">
        <v>0.52466429999999997</v>
      </c>
      <c r="NO357">
        <v>23.554349999999999</v>
      </c>
      <c r="NP357" s="1">
        <v>7.0540930000000004E-4</v>
      </c>
      <c r="NQ357" s="1">
        <v>0.211976</v>
      </c>
      <c r="NR357">
        <v>0.52765450000000003</v>
      </c>
      <c r="NS357">
        <v>23.305710000000001</v>
      </c>
      <c r="NT357" s="1">
        <v>6.7823609999999996E-4</v>
      </c>
      <c r="NU357" s="1">
        <v>0.2025438</v>
      </c>
      <c r="NV357">
        <v>0.53110279999999999</v>
      </c>
      <c r="NW357">
        <v>23.079180000000001</v>
      </c>
      <c r="NX357" s="1">
        <v>6.5204409999999999E-4</v>
      </c>
      <c r="NY357" s="1">
        <v>0.19319839999999999</v>
      </c>
      <c r="NZ357">
        <v>0.53420690000000004</v>
      </c>
      <c r="OA357">
        <v>22.745640000000002</v>
      </c>
      <c r="OB357" s="1">
        <v>6.2721160000000001E-4</v>
      </c>
      <c r="OC357" s="1">
        <v>0.18461040000000001</v>
      </c>
      <c r="OD357">
        <v>0.53745419999999999</v>
      </c>
      <c r="OE357">
        <v>22.384630000000001</v>
      </c>
      <c r="OF357" s="1">
        <v>6.0418199999999998E-4</v>
      </c>
      <c r="OG357" s="1">
        <v>0.1767379</v>
      </c>
      <c r="OH357">
        <v>0.54020120000000005</v>
      </c>
      <c r="OI357">
        <v>22.50207</v>
      </c>
      <c r="OJ357" s="1">
        <v>5.8194629999999995E-4</v>
      </c>
      <c r="OK357" s="1">
        <v>0.16938819999999999</v>
      </c>
    </row>
    <row r="358" spans="1:401" x14ac:dyDescent="0.35">
      <c r="A358">
        <v>367</v>
      </c>
      <c r="B358" t="s">
        <v>4</v>
      </c>
      <c r="C358" t="s">
        <v>364</v>
      </c>
      <c r="D358" t="s">
        <v>365</v>
      </c>
      <c r="E358">
        <v>391.66800000000001</v>
      </c>
      <c r="F358">
        <v>0.84994449999999999</v>
      </c>
      <c r="G358">
        <v>19.502109999999998</v>
      </c>
      <c r="H358">
        <v>0</v>
      </c>
      <c r="I358">
        <v>0</v>
      </c>
      <c r="J358">
        <v>0.85477820000000004</v>
      </c>
      <c r="K358">
        <v>19.261220000000002</v>
      </c>
      <c r="L358">
        <v>0</v>
      </c>
      <c r="M358">
        <v>0</v>
      </c>
      <c r="N358">
        <v>0.85786030000000002</v>
      </c>
      <c r="O358">
        <v>19.631620000000002</v>
      </c>
      <c r="P358">
        <v>0</v>
      </c>
      <c r="Q358">
        <v>0</v>
      </c>
      <c r="R358">
        <v>0.86001669999999997</v>
      </c>
      <c r="S358">
        <v>19.842110000000002</v>
      </c>
      <c r="T358">
        <v>0</v>
      </c>
      <c r="U358">
        <v>0</v>
      </c>
      <c r="V358">
        <v>0.86172219999999999</v>
      </c>
      <c r="W358">
        <v>20.238350000000001</v>
      </c>
      <c r="X358">
        <v>0</v>
      </c>
      <c r="Y358">
        <v>0</v>
      </c>
      <c r="Z358">
        <v>0.86317189999999999</v>
      </c>
      <c r="AA358">
        <v>20.20628</v>
      </c>
      <c r="AB358">
        <v>0</v>
      </c>
      <c r="AC358">
        <v>0</v>
      </c>
      <c r="AD358">
        <v>0.86454059999999999</v>
      </c>
      <c r="AE358">
        <v>19.992750000000001</v>
      </c>
      <c r="AF358">
        <v>0</v>
      </c>
      <c r="AG358">
        <v>0</v>
      </c>
      <c r="AH358">
        <v>0.86595860000000002</v>
      </c>
      <c r="AI358">
        <v>19.72636</v>
      </c>
      <c r="AJ358">
        <v>0</v>
      </c>
      <c r="AK358">
        <v>0</v>
      </c>
      <c r="AL358">
        <v>0.86611309999999997</v>
      </c>
      <c r="AM358">
        <v>19.46829</v>
      </c>
      <c r="AN358">
        <v>0</v>
      </c>
      <c r="AO358">
        <v>0</v>
      </c>
      <c r="AP358">
        <v>0.86351690000000003</v>
      </c>
      <c r="AQ358">
        <v>19.35042</v>
      </c>
      <c r="AR358">
        <v>0</v>
      </c>
      <c r="AS358">
        <v>0</v>
      </c>
      <c r="AT358">
        <v>0.858595</v>
      </c>
      <c r="AU358">
        <v>19.68571</v>
      </c>
      <c r="AV358">
        <v>0</v>
      </c>
      <c r="AW358">
        <v>0</v>
      </c>
      <c r="AX358">
        <v>0.85229480000000002</v>
      </c>
      <c r="AY358">
        <v>19.755389999999998</v>
      </c>
      <c r="AZ358">
        <v>0</v>
      </c>
      <c r="BA358">
        <v>0</v>
      </c>
      <c r="BB358">
        <v>0.84523090000000001</v>
      </c>
      <c r="BC358">
        <v>19.795539999999999</v>
      </c>
      <c r="BD358">
        <v>0</v>
      </c>
      <c r="BE358">
        <v>0</v>
      </c>
      <c r="BF358">
        <v>0.83772979999999997</v>
      </c>
      <c r="BG358">
        <v>19.814689999999999</v>
      </c>
      <c r="BH358">
        <v>0</v>
      </c>
      <c r="BI358">
        <v>0</v>
      </c>
      <c r="BJ358">
        <v>0.82992010000000005</v>
      </c>
      <c r="BK358">
        <v>19.488859999999999</v>
      </c>
      <c r="BL358">
        <v>0</v>
      </c>
      <c r="BM358">
        <v>0</v>
      </c>
      <c r="BN358">
        <v>0.82202750000000002</v>
      </c>
      <c r="BO358">
        <v>19.148800000000001</v>
      </c>
      <c r="BP358">
        <v>0</v>
      </c>
      <c r="BQ358">
        <v>0</v>
      </c>
      <c r="BR358">
        <v>0.8139073</v>
      </c>
      <c r="BS358">
        <v>18.88372</v>
      </c>
      <c r="BT358">
        <v>0</v>
      </c>
      <c r="BU358">
        <v>0</v>
      </c>
      <c r="BV358">
        <v>0.80616089999999996</v>
      </c>
      <c r="BW358">
        <v>18.993030000000001</v>
      </c>
      <c r="BX358">
        <v>0</v>
      </c>
      <c r="BY358">
        <v>0</v>
      </c>
      <c r="BZ358">
        <v>0.79805680000000001</v>
      </c>
      <c r="CA358">
        <v>19.469190000000001</v>
      </c>
      <c r="CB358" s="1">
        <v>1.8818749999999999E-31</v>
      </c>
      <c r="CC358" s="1">
        <v>3.7619419999999999E-29</v>
      </c>
      <c r="CD358">
        <v>0.78988020000000003</v>
      </c>
      <c r="CE358">
        <v>20.132809999999999</v>
      </c>
      <c r="CF358" s="1">
        <v>2.433303E-25</v>
      </c>
      <c r="CG358" s="1">
        <v>3.2771370000000003E-23</v>
      </c>
      <c r="CH358">
        <v>0.78167220000000004</v>
      </c>
      <c r="CI358">
        <v>20.666519999999998</v>
      </c>
      <c r="CJ358" s="1">
        <v>4.5570840000000003E-18</v>
      </c>
      <c r="CK358" s="1">
        <v>6.6958870000000004E-16</v>
      </c>
      <c r="CL358">
        <v>0.7732791</v>
      </c>
      <c r="CM358">
        <v>20.73237</v>
      </c>
      <c r="CN358" s="1">
        <v>1.6237370000000001E-13</v>
      </c>
      <c r="CO358" s="1">
        <v>2.23594E-11</v>
      </c>
      <c r="CP358">
        <v>0.76464100000000002</v>
      </c>
      <c r="CQ358">
        <v>20.381630000000001</v>
      </c>
      <c r="CR358" s="1">
        <v>2.777484E-10</v>
      </c>
      <c r="CS358" s="1">
        <v>3.7953549999999999E-8</v>
      </c>
      <c r="CT358">
        <v>0.75623189999999996</v>
      </c>
      <c r="CU358">
        <v>19.896149999999999</v>
      </c>
      <c r="CV358" s="1">
        <v>9.8133689999999998E-8</v>
      </c>
      <c r="CW358" s="1">
        <v>1.3448199999999999E-5</v>
      </c>
      <c r="CX358">
        <v>0.74862640000000003</v>
      </c>
      <c r="CY358">
        <v>19.424569999999999</v>
      </c>
      <c r="CZ358" s="1">
        <v>1.121652E-5</v>
      </c>
      <c r="DA358" s="1">
        <v>1.542266E-3</v>
      </c>
      <c r="DB358">
        <v>0.74143890000000001</v>
      </c>
      <c r="DC358">
        <v>19.490819999999999</v>
      </c>
      <c r="DD358" s="1">
        <v>5.3113819999999997E-4</v>
      </c>
      <c r="DE358" s="1">
        <v>7.3389570000000001E-2</v>
      </c>
      <c r="DF358">
        <v>0.73471240000000004</v>
      </c>
      <c r="DG358">
        <v>19.989100000000001</v>
      </c>
      <c r="DH358" s="1">
        <v>1.216766E-2</v>
      </c>
      <c r="DI358">
        <v>1.6907799999999999</v>
      </c>
      <c r="DJ358">
        <v>0.72802909999999998</v>
      </c>
      <c r="DK358">
        <v>20.493860000000002</v>
      </c>
      <c r="DL358">
        <v>0.15056900000000001</v>
      </c>
      <c r="DM358">
        <v>21.042739999999998</v>
      </c>
      <c r="DN358">
        <v>0.72119710000000004</v>
      </c>
      <c r="DO358">
        <v>20.94819</v>
      </c>
      <c r="DP358">
        <v>1.0941339999999999</v>
      </c>
      <c r="DQ358">
        <v>153.86359999999999</v>
      </c>
      <c r="DR358">
        <v>0.71421219999999996</v>
      </c>
      <c r="DS358">
        <v>20.943480000000001</v>
      </c>
      <c r="DT358">
        <v>4.9997449999999999</v>
      </c>
      <c r="DU358">
        <v>707.50369999999998</v>
      </c>
      <c r="DV358">
        <v>0.70683149999999995</v>
      </c>
      <c r="DW358">
        <v>20.455639999999999</v>
      </c>
      <c r="DX358">
        <v>15.18938</v>
      </c>
      <c r="DY358">
        <v>2165.7260000000001</v>
      </c>
      <c r="DZ358">
        <v>0.6991115</v>
      </c>
      <c r="EA358">
        <v>19.83426</v>
      </c>
      <c r="EB358">
        <v>32.196390000000001</v>
      </c>
      <c r="EC358">
        <v>4627.616</v>
      </c>
      <c r="ED358">
        <v>0.69135210000000002</v>
      </c>
      <c r="EE358">
        <v>19.240469999999998</v>
      </c>
      <c r="EF358">
        <v>49.783769999999997</v>
      </c>
      <c r="EG358">
        <v>7215.06</v>
      </c>
      <c r="EH358">
        <v>0.68412050000000002</v>
      </c>
      <c r="EI358">
        <v>19.087430000000001</v>
      </c>
      <c r="EJ358">
        <v>57.979610000000001</v>
      </c>
      <c r="EK358">
        <v>8451.9689999999991</v>
      </c>
      <c r="EL358">
        <v>0.67735820000000002</v>
      </c>
      <c r="EM358">
        <v>19.369389999999999</v>
      </c>
      <c r="EN358">
        <v>53.004919999999998</v>
      </c>
      <c r="EO358">
        <v>7783.4769999999999</v>
      </c>
      <c r="EP358">
        <v>0.67128650000000001</v>
      </c>
      <c r="EQ358">
        <v>19.916689999999999</v>
      </c>
      <c r="ER358">
        <v>39.376869999999997</v>
      </c>
      <c r="ES358">
        <v>5813.3190000000004</v>
      </c>
      <c r="ET358">
        <v>0.66578179999999998</v>
      </c>
      <c r="EU358">
        <v>20.45994</v>
      </c>
      <c r="EV358">
        <v>24.00507</v>
      </c>
      <c r="EW358">
        <v>3567.9650000000001</v>
      </c>
      <c r="EX358">
        <v>0.66035330000000003</v>
      </c>
      <c r="EY358">
        <v>20.55237</v>
      </c>
      <c r="EZ358">
        <v>12.44233</v>
      </c>
      <c r="FA358">
        <v>1860.9069999999999</v>
      </c>
      <c r="FB358">
        <v>0.65526850000000003</v>
      </c>
      <c r="FC358">
        <v>20.287569999999999</v>
      </c>
      <c r="FD358">
        <v>5.615666</v>
      </c>
      <c r="FE358">
        <v>844.69090000000006</v>
      </c>
      <c r="FF358">
        <v>0.64984549999999996</v>
      </c>
      <c r="FG358">
        <v>19.782620000000001</v>
      </c>
      <c r="FH358">
        <v>2.2611349999999999</v>
      </c>
      <c r="FI358">
        <v>341.9941</v>
      </c>
      <c r="FJ358">
        <v>0.64481639999999996</v>
      </c>
      <c r="FK358">
        <v>19.247450000000001</v>
      </c>
      <c r="FL358">
        <v>0.83941770000000004</v>
      </c>
      <c r="FM358">
        <v>127.648</v>
      </c>
      <c r="FN358">
        <v>0.63958219999999999</v>
      </c>
      <c r="FO358">
        <v>19.44126</v>
      </c>
      <c r="FP358" s="1">
        <v>0.30861719999999998</v>
      </c>
      <c r="FQ358">
        <v>47.121139999999997</v>
      </c>
      <c r="FR358">
        <v>0.63533779999999995</v>
      </c>
      <c r="FS358">
        <v>19.806989999999999</v>
      </c>
      <c r="FT358" s="1">
        <v>0.1304459</v>
      </c>
      <c r="FU358">
        <v>19.93544</v>
      </c>
      <c r="FV358">
        <v>0.6316811</v>
      </c>
      <c r="FW358">
        <v>20.28227</v>
      </c>
      <c r="FX358" s="1">
        <v>7.4999399999999994E-2</v>
      </c>
      <c r="FY358">
        <v>11.485440000000001</v>
      </c>
      <c r="FZ358">
        <v>0.62798639999999994</v>
      </c>
      <c r="GA358">
        <v>20.688189999999999</v>
      </c>
      <c r="GB358" s="1">
        <v>5.987576E-2</v>
      </c>
      <c r="GC358" s="1">
        <v>9.1893999999999991</v>
      </c>
      <c r="GD358">
        <v>0.6247144</v>
      </c>
      <c r="GE358">
        <v>20.773099999999999</v>
      </c>
      <c r="GF358" s="1">
        <v>5.5543259999999997E-2</v>
      </c>
      <c r="GG358" s="1">
        <v>8.5511309999999998</v>
      </c>
      <c r="GH358">
        <v>0.62096169999999995</v>
      </c>
      <c r="GI358">
        <v>20.495819999999998</v>
      </c>
      <c r="GJ358" s="1">
        <v>5.3909940000000003E-2</v>
      </c>
      <c r="GK358" s="1">
        <v>8.3329950000000004</v>
      </c>
      <c r="GL358">
        <v>0.61748939999999997</v>
      </c>
      <c r="GM358">
        <v>20.01247</v>
      </c>
      <c r="GN358" s="1">
        <v>5.2234250000000003E-2</v>
      </c>
      <c r="GO358" s="1">
        <v>8.1061589999999999</v>
      </c>
      <c r="GP358">
        <v>0.61433919999999997</v>
      </c>
      <c r="GQ358">
        <v>19.60529</v>
      </c>
      <c r="GR358" s="1">
        <v>4.9918579999999997E-2</v>
      </c>
      <c r="GS358" s="1">
        <v>7.7761459999999998</v>
      </c>
      <c r="GT358">
        <v>0.61147660000000004</v>
      </c>
      <c r="GU358">
        <v>20.023199999999999</v>
      </c>
      <c r="GV358" s="1">
        <v>4.6964350000000002E-2</v>
      </c>
      <c r="GW358" s="1">
        <v>7.3430799999999996</v>
      </c>
      <c r="GX358">
        <v>0.60882349999999996</v>
      </c>
      <c r="GY358">
        <v>20.616040000000002</v>
      </c>
      <c r="GZ358" s="1">
        <v>4.361201E-2</v>
      </c>
      <c r="HA358" s="1">
        <v>6.8424100000000001</v>
      </c>
      <c r="HB358">
        <v>0.60672519999999996</v>
      </c>
      <c r="HC358">
        <v>21.315270000000002</v>
      </c>
      <c r="HD358" s="1">
        <v>4.0052789999999998E-2</v>
      </c>
      <c r="HE358" s="1">
        <v>6.3012699999999997</v>
      </c>
      <c r="HF358">
        <v>0.6046918</v>
      </c>
      <c r="HG358">
        <v>22.150790000000001</v>
      </c>
      <c r="HH358" s="1">
        <v>3.6386109999999999E-2</v>
      </c>
      <c r="HI358" s="1">
        <v>5.7408570000000001</v>
      </c>
      <c r="HJ358">
        <v>0.60293160000000001</v>
      </c>
      <c r="HK358">
        <v>22.568180000000002</v>
      </c>
      <c r="HL358" s="1">
        <v>3.2711619999999997E-2</v>
      </c>
      <c r="HM358" s="1">
        <v>5.1741859999999997</v>
      </c>
      <c r="HN358">
        <v>0.60169570000000006</v>
      </c>
      <c r="HO358">
        <v>22.2377</v>
      </c>
      <c r="HP358" s="1">
        <v>2.9103589999999999E-2</v>
      </c>
      <c r="HQ358" s="1">
        <v>4.6116710000000003</v>
      </c>
      <c r="HR358">
        <v>0.60042890000000004</v>
      </c>
      <c r="HS358">
        <v>21.671810000000001</v>
      </c>
      <c r="HT358" s="1">
        <v>2.5643050000000001E-2</v>
      </c>
      <c r="HU358" s="1">
        <v>4.071237</v>
      </c>
      <c r="HV358">
        <v>0.5989717</v>
      </c>
      <c r="HW358">
        <v>21.035029999999999</v>
      </c>
      <c r="HX358" s="1">
        <v>2.245581E-2</v>
      </c>
      <c r="HY358" s="1">
        <v>3.5722109999999998</v>
      </c>
      <c r="HZ358">
        <v>0.59843190000000002</v>
      </c>
      <c r="IA358">
        <v>21.07835</v>
      </c>
      <c r="IB358" s="1">
        <v>1.956492E-2</v>
      </c>
      <c r="IC358" s="1">
        <v>3.1156000000000001</v>
      </c>
      <c r="ID358">
        <v>0.59766540000000001</v>
      </c>
      <c r="IE358">
        <v>21.5792</v>
      </c>
      <c r="IF358" s="1">
        <v>1.7077060000000002E-2</v>
      </c>
      <c r="IG358" s="1">
        <v>2.7221440000000001</v>
      </c>
      <c r="IH358">
        <v>0.59732059999999998</v>
      </c>
      <c r="II358">
        <v>22.242080000000001</v>
      </c>
      <c r="IJ358" s="1">
        <v>1.49277E-2</v>
      </c>
      <c r="IK358" s="1">
        <v>2.380843</v>
      </c>
      <c r="IL358">
        <v>0.5969217</v>
      </c>
      <c r="IM358">
        <v>23.047029999999999</v>
      </c>
      <c r="IN358" s="1">
        <v>1.3057920000000001E-2</v>
      </c>
      <c r="IO358" s="1">
        <v>2.0837569999999999</v>
      </c>
      <c r="IP358">
        <v>0.59679470000000001</v>
      </c>
      <c r="IQ358">
        <v>23.354959999999998</v>
      </c>
      <c r="IR358" s="1">
        <v>1.136122E-2</v>
      </c>
      <c r="IS358" s="1">
        <v>1.8132440000000001</v>
      </c>
      <c r="IT358">
        <v>0.59662159999999997</v>
      </c>
      <c r="IU358">
        <v>23.062709999999999</v>
      </c>
      <c r="IV358" s="1">
        <v>9.7513870000000002E-3</v>
      </c>
      <c r="IW358" s="1">
        <v>1.556778</v>
      </c>
      <c r="IX358">
        <v>0.59646350000000004</v>
      </c>
      <c r="IY358">
        <v>22.566130000000001</v>
      </c>
      <c r="IZ358" s="1">
        <v>8.1942209999999998E-3</v>
      </c>
      <c r="JA358" s="1">
        <v>1.308454</v>
      </c>
      <c r="JB358">
        <v>0.59633670000000005</v>
      </c>
      <c r="JC358">
        <v>21.93871</v>
      </c>
      <c r="JD358" s="1">
        <v>6.7226059999999999E-3</v>
      </c>
      <c r="JE358" s="1">
        <v>1.073609</v>
      </c>
      <c r="JF358">
        <v>0.59639819999999999</v>
      </c>
      <c r="JG358">
        <v>21.724679999999999</v>
      </c>
      <c r="JH358" s="1">
        <v>5.4094390000000003E-3</v>
      </c>
      <c r="JI358" s="1">
        <v>0.86384620000000001</v>
      </c>
      <c r="JJ358">
        <v>0.59671200000000002</v>
      </c>
      <c r="JK358">
        <v>21.580880000000001</v>
      </c>
      <c r="JL358" s="1">
        <v>4.3222950000000003E-3</v>
      </c>
      <c r="JM358" s="1">
        <v>0.68985549999999995</v>
      </c>
      <c r="JN358">
        <v>0.5973155</v>
      </c>
      <c r="JO358">
        <v>21.736809999999998</v>
      </c>
      <c r="JP358" s="1">
        <v>3.4857070000000002E-3</v>
      </c>
      <c r="JQ358" s="1">
        <v>0.55585859999999998</v>
      </c>
      <c r="JR358">
        <v>0.59787360000000001</v>
      </c>
      <c r="JS358">
        <v>21.813510000000001</v>
      </c>
      <c r="JT358" s="1">
        <v>2.8806629999999999E-3</v>
      </c>
      <c r="JU358" s="1">
        <v>0.45896169999999997</v>
      </c>
      <c r="JV358">
        <v>0.59852059999999996</v>
      </c>
      <c r="JW358">
        <v>21.67906</v>
      </c>
      <c r="JX358" s="1">
        <v>2.4564209999999999E-3</v>
      </c>
      <c r="JY358" s="1">
        <v>0.3910207</v>
      </c>
      <c r="JZ358">
        <v>0.59929149999999998</v>
      </c>
      <c r="KA358">
        <v>21.45187</v>
      </c>
      <c r="KB358" s="1">
        <v>2.1586830000000002E-3</v>
      </c>
      <c r="KC358" s="1">
        <v>0.3432209</v>
      </c>
      <c r="KD358">
        <v>0.59995799999999999</v>
      </c>
      <c r="KE358">
        <v>21.08915</v>
      </c>
      <c r="KF358" s="1">
        <v>1.942259E-3</v>
      </c>
      <c r="KG358" s="1">
        <v>0.3084943</v>
      </c>
      <c r="KH358">
        <v>0.60059079999999998</v>
      </c>
      <c r="KI358">
        <v>20.695689999999999</v>
      </c>
      <c r="KJ358" s="1">
        <v>1.775546E-3</v>
      </c>
      <c r="KK358" s="1">
        <v>0.2817616</v>
      </c>
      <c r="KL358">
        <v>0.60026360000000001</v>
      </c>
      <c r="KM358">
        <v>20.88871</v>
      </c>
      <c r="KN358" s="1">
        <v>1.6430660000000001E-3</v>
      </c>
      <c r="KO358" s="1">
        <v>0.26083339999999999</v>
      </c>
      <c r="KP358">
        <v>0.59978359999999997</v>
      </c>
      <c r="KQ358">
        <v>21.0061</v>
      </c>
      <c r="KR358" s="1">
        <v>1.5335850000000001E-3</v>
      </c>
      <c r="KS358" s="1">
        <v>0.24367620000000001</v>
      </c>
      <c r="KT358">
        <v>0.59834430000000005</v>
      </c>
      <c r="KU358">
        <v>21.256689999999999</v>
      </c>
      <c r="KV358" s="1">
        <v>1.444156E-3</v>
      </c>
      <c r="KW358" s="1">
        <v>0.22997119999999999</v>
      </c>
      <c r="KX358">
        <v>0.59696680000000002</v>
      </c>
      <c r="KY358">
        <v>21.663350000000001</v>
      </c>
      <c r="KZ358" s="1">
        <v>1.3691350000000001E-3</v>
      </c>
      <c r="LA358" s="1">
        <v>0.21851139999999999</v>
      </c>
      <c r="LB358">
        <v>0.59544299999999994</v>
      </c>
      <c r="LC358">
        <v>21.773800000000001</v>
      </c>
      <c r="LD358" s="1">
        <v>1.3068139999999999E-3</v>
      </c>
      <c r="LE358" s="1">
        <v>0.20907829999999999</v>
      </c>
      <c r="LF358">
        <v>0.59402189999999999</v>
      </c>
      <c r="LG358">
        <v>21.50356</v>
      </c>
      <c r="LH358" s="1">
        <v>1.256095E-3</v>
      </c>
      <c r="LI358" s="1">
        <v>0.20141139999999999</v>
      </c>
      <c r="LJ358">
        <v>0.59244140000000001</v>
      </c>
      <c r="LK358">
        <v>21.107690000000002</v>
      </c>
      <c r="LL358" s="1">
        <v>1.2143849999999999E-3</v>
      </c>
      <c r="LM358" s="1">
        <v>0.1952207</v>
      </c>
      <c r="LN358">
        <v>0.59087940000000005</v>
      </c>
      <c r="LO358">
        <v>20.847300000000001</v>
      </c>
      <c r="LP358" s="1">
        <v>1.1781999999999999E-3</v>
      </c>
      <c r="LQ358" s="1">
        <v>0.18988070000000001</v>
      </c>
      <c r="LR358">
        <v>0.58917679999999995</v>
      </c>
      <c r="LS358">
        <v>21.390709999999999</v>
      </c>
      <c r="LT358" s="1">
        <v>1.144382E-3</v>
      </c>
      <c r="LU358" s="1">
        <v>0.1849172</v>
      </c>
      <c r="LV358">
        <v>0.5872906</v>
      </c>
      <c r="LW358">
        <v>21.917269999999998</v>
      </c>
      <c r="LX358" s="1">
        <v>1.110366E-3</v>
      </c>
      <c r="LY358" s="1">
        <v>0.1799473</v>
      </c>
      <c r="LZ358">
        <v>0.58536200000000005</v>
      </c>
      <c r="MA358">
        <v>22.512319999999999</v>
      </c>
      <c r="MB358" s="1">
        <v>1.075007E-3</v>
      </c>
      <c r="MC358" s="1">
        <v>0.17473330000000001</v>
      </c>
      <c r="MD358">
        <v>0.58328740000000001</v>
      </c>
      <c r="ME358">
        <v>23.377120000000001</v>
      </c>
      <c r="MF358" s="1">
        <v>1.037472E-3</v>
      </c>
      <c r="MG358" s="1">
        <v>0.1691907</v>
      </c>
      <c r="MH358">
        <v>0.58124220000000004</v>
      </c>
      <c r="MI358">
        <v>23.669090000000001</v>
      </c>
      <c r="MJ358" s="1">
        <v>9.9904839999999991E-4</v>
      </c>
      <c r="MK358" s="1">
        <v>0.1634496</v>
      </c>
      <c r="ML358">
        <v>0.57925340000000003</v>
      </c>
      <c r="MM358">
        <v>23.226209999999998</v>
      </c>
      <c r="MN358" s="1">
        <v>9.6018480000000005E-4</v>
      </c>
      <c r="MO358" s="1">
        <v>0.15758240000000001</v>
      </c>
      <c r="MP358">
        <v>0.57727510000000004</v>
      </c>
      <c r="MQ358">
        <v>22.70402</v>
      </c>
      <c r="MR358" s="1">
        <v>9.2206350000000005E-4</v>
      </c>
      <c r="MS358" s="1">
        <v>0.15181120000000001</v>
      </c>
      <c r="MT358">
        <v>0.57563850000000005</v>
      </c>
      <c r="MU358">
        <v>22.086079999999999</v>
      </c>
      <c r="MV358" s="1">
        <v>8.8466979999999998E-4</v>
      </c>
      <c r="MW358" s="1">
        <v>0.14606759999999999</v>
      </c>
      <c r="MX358">
        <v>0.57334050000000003</v>
      </c>
      <c r="MY358">
        <v>22.231439999999999</v>
      </c>
      <c r="MZ358" s="1">
        <v>8.4971269999999999E-4</v>
      </c>
      <c r="NA358" s="1">
        <v>0.1407844</v>
      </c>
      <c r="NB358">
        <v>0.57162329999999995</v>
      </c>
      <c r="NC358">
        <v>22.600210000000001</v>
      </c>
      <c r="ND358" s="1">
        <v>8.1547260000000002E-4</v>
      </c>
      <c r="NE358" s="1">
        <v>0.13551060000000001</v>
      </c>
      <c r="NF358">
        <v>0.56936290000000001</v>
      </c>
      <c r="NG358">
        <v>23.061810000000001</v>
      </c>
      <c r="NH358" s="1">
        <v>7.8325490000000003E-4</v>
      </c>
      <c r="NI358" s="1">
        <v>0.13061120000000001</v>
      </c>
      <c r="NJ358">
        <v>0.56777909999999998</v>
      </c>
      <c r="NK358">
        <v>23.725819999999999</v>
      </c>
      <c r="NL358" s="1">
        <v>7.5231479999999997E-4</v>
      </c>
      <c r="NM358" s="1">
        <v>0.12577389999999999</v>
      </c>
      <c r="NN358">
        <v>0.56614180000000003</v>
      </c>
      <c r="NO358">
        <v>23.86374</v>
      </c>
      <c r="NP358" s="1">
        <v>7.2274120000000001E-4</v>
      </c>
      <c r="NQ358" s="1">
        <v>0.12114800000000001</v>
      </c>
      <c r="NR358">
        <v>0.56471720000000003</v>
      </c>
      <c r="NS358">
        <v>23.519100000000002</v>
      </c>
      <c r="NT358" s="1">
        <v>6.9442760000000005E-4</v>
      </c>
      <c r="NU358" s="1">
        <v>0.1166799</v>
      </c>
      <c r="NV358">
        <v>0.56273530000000005</v>
      </c>
      <c r="NW358">
        <v>23.032789999999999</v>
      </c>
      <c r="NX358" s="1">
        <v>6.6755130000000005E-4</v>
      </c>
      <c r="NY358" s="1">
        <v>0.1125056</v>
      </c>
      <c r="NZ358">
        <v>0.56112689999999998</v>
      </c>
      <c r="OA358">
        <v>22.443580000000001</v>
      </c>
      <c r="OB358" s="1">
        <v>6.417269E-4</v>
      </c>
      <c r="OC358" s="1">
        <v>0.1084396</v>
      </c>
      <c r="OD358">
        <v>0.55933469999999996</v>
      </c>
      <c r="OE358">
        <v>21.94314</v>
      </c>
      <c r="OF358" s="1">
        <v>6.1710620000000004E-4</v>
      </c>
      <c r="OG358" s="1">
        <v>0.10457619999999999</v>
      </c>
      <c r="OH358">
        <v>0.55800930000000004</v>
      </c>
      <c r="OI358">
        <v>22.02206</v>
      </c>
      <c r="OJ358" s="1">
        <v>5.9348729999999996E-4</v>
      </c>
      <c r="OK358" s="1">
        <v>0.1007982</v>
      </c>
    </row>
    <row r="359" spans="1:401" x14ac:dyDescent="0.35">
      <c r="A359">
        <v>368</v>
      </c>
      <c r="B359" t="s">
        <v>4</v>
      </c>
      <c r="C359" t="s">
        <v>364</v>
      </c>
      <c r="D359" t="s">
        <v>366</v>
      </c>
      <c r="E359">
        <v>522.78689999999995</v>
      </c>
      <c r="F359">
        <v>1.306044</v>
      </c>
      <c r="G359">
        <v>19.521930000000001</v>
      </c>
      <c r="H359">
        <v>0</v>
      </c>
      <c r="I359">
        <v>0</v>
      </c>
      <c r="J359">
        <v>1.3126169999999999</v>
      </c>
      <c r="K359">
        <v>19.262499999999999</v>
      </c>
      <c r="L359">
        <v>0</v>
      </c>
      <c r="M359">
        <v>0</v>
      </c>
      <c r="N359">
        <v>1.316643</v>
      </c>
      <c r="O359">
        <v>19.623909999999999</v>
      </c>
      <c r="P359">
        <v>0</v>
      </c>
      <c r="Q359">
        <v>0</v>
      </c>
      <c r="R359">
        <v>1.319404</v>
      </c>
      <c r="S359">
        <v>19.836220000000001</v>
      </c>
      <c r="T359">
        <v>0</v>
      </c>
      <c r="U359">
        <v>0</v>
      </c>
      <c r="V359">
        <v>1.3215749999999999</v>
      </c>
      <c r="W359">
        <v>20.232289999999999</v>
      </c>
      <c r="X359">
        <v>0</v>
      </c>
      <c r="Y359">
        <v>0</v>
      </c>
      <c r="Z359">
        <v>1.3233870000000001</v>
      </c>
      <c r="AA359">
        <v>20.20973</v>
      </c>
      <c r="AB359">
        <v>0</v>
      </c>
      <c r="AC359">
        <v>0</v>
      </c>
      <c r="AD359">
        <v>1.3251379999999999</v>
      </c>
      <c r="AE359">
        <v>20.005369999999999</v>
      </c>
      <c r="AF359">
        <v>0</v>
      </c>
      <c r="AG359">
        <v>0</v>
      </c>
      <c r="AH359">
        <v>1.3269740000000001</v>
      </c>
      <c r="AI359">
        <v>19.740500000000001</v>
      </c>
      <c r="AJ359">
        <v>0</v>
      </c>
      <c r="AK359">
        <v>0</v>
      </c>
      <c r="AL359">
        <v>1.3269439999999999</v>
      </c>
      <c r="AM359">
        <v>19.481850000000001</v>
      </c>
      <c r="AN359">
        <v>0</v>
      </c>
      <c r="AO359">
        <v>0</v>
      </c>
      <c r="AP359">
        <v>1.3228979999999999</v>
      </c>
      <c r="AQ359">
        <v>19.34892</v>
      </c>
      <c r="AR359">
        <v>0</v>
      </c>
      <c r="AS359">
        <v>0</v>
      </c>
      <c r="AT359">
        <v>1.315477</v>
      </c>
      <c r="AU359">
        <v>19.680759999999999</v>
      </c>
      <c r="AV359">
        <v>0</v>
      </c>
      <c r="AW359">
        <v>0</v>
      </c>
      <c r="AX359">
        <v>1.3061210000000001</v>
      </c>
      <c r="AY359">
        <v>19.755099999999999</v>
      </c>
      <c r="AZ359">
        <v>0</v>
      </c>
      <c r="BA359">
        <v>0</v>
      </c>
      <c r="BB359">
        <v>1.295768</v>
      </c>
      <c r="BC359">
        <v>19.79081</v>
      </c>
      <c r="BD359">
        <v>0</v>
      </c>
      <c r="BE359">
        <v>0</v>
      </c>
      <c r="BF359">
        <v>1.2848649999999999</v>
      </c>
      <c r="BG359">
        <v>19.818829999999998</v>
      </c>
      <c r="BH359">
        <v>0</v>
      </c>
      <c r="BI359">
        <v>0</v>
      </c>
      <c r="BJ359">
        <v>1.273601</v>
      </c>
      <c r="BK359">
        <v>19.5047</v>
      </c>
      <c r="BL359">
        <v>0</v>
      </c>
      <c r="BM359">
        <v>0</v>
      </c>
      <c r="BN359">
        <v>1.2623070000000001</v>
      </c>
      <c r="BO359">
        <v>19.159300000000002</v>
      </c>
      <c r="BP359">
        <v>0</v>
      </c>
      <c r="BQ359">
        <v>0</v>
      </c>
      <c r="BR359">
        <v>1.2507200000000001</v>
      </c>
      <c r="BS359">
        <v>18.88523</v>
      </c>
      <c r="BT359">
        <v>0</v>
      </c>
      <c r="BU359">
        <v>0</v>
      </c>
      <c r="BV359">
        <v>1.2396659999999999</v>
      </c>
      <c r="BW359">
        <v>18.990010000000002</v>
      </c>
      <c r="BX359">
        <v>0</v>
      </c>
      <c r="BY359">
        <v>0</v>
      </c>
      <c r="BZ359">
        <v>1.228132</v>
      </c>
      <c r="CA359">
        <v>19.457940000000001</v>
      </c>
      <c r="CB359" s="1">
        <v>1.9501589999999999E-31</v>
      </c>
      <c r="CC359" s="1">
        <v>2.228593E-29</v>
      </c>
      <c r="CD359">
        <v>1.216464</v>
      </c>
      <c r="CE359">
        <v>20.119789999999998</v>
      </c>
      <c r="CF359" s="1">
        <v>2.3370220000000001E-25</v>
      </c>
      <c r="CG359" s="1">
        <v>3.119456E-23</v>
      </c>
      <c r="CH359">
        <v>1.2044870000000001</v>
      </c>
      <c r="CI359">
        <v>20.65577</v>
      </c>
      <c r="CJ359" s="1">
        <v>4.2684080000000003E-18</v>
      </c>
      <c r="CK359" s="1">
        <v>5.2146549999999999E-16</v>
      </c>
      <c r="CL359">
        <v>1.1922440000000001</v>
      </c>
      <c r="CM359">
        <v>20.73349</v>
      </c>
      <c r="CN359" s="1">
        <v>1.5295729999999999E-13</v>
      </c>
      <c r="CO359" s="1">
        <v>2.019689E-11</v>
      </c>
      <c r="CP359">
        <v>1.17961</v>
      </c>
      <c r="CQ359">
        <v>20.40419</v>
      </c>
      <c r="CR359" s="1">
        <v>2.6563419999999999E-10</v>
      </c>
      <c r="CS359" s="1">
        <v>3.6548280000000001E-8</v>
      </c>
      <c r="CT359">
        <v>1.1673530000000001</v>
      </c>
      <c r="CU359">
        <v>19.925930000000001</v>
      </c>
      <c r="CV359" s="1">
        <v>9.5125560000000006E-8</v>
      </c>
      <c r="CW359" s="1">
        <v>1.354454E-5</v>
      </c>
      <c r="CX359">
        <v>1.156425</v>
      </c>
      <c r="CY359">
        <v>19.448630000000001</v>
      </c>
      <c r="CZ359" s="1">
        <v>1.100558E-5</v>
      </c>
      <c r="DA359" s="1">
        <v>1.6093940000000001E-3</v>
      </c>
      <c r="DB359">
        <v>1.146404</v>
      </c>
      <c r="DC359">
        <v>19.492519999999999</v>
      </c>
      <c r="DD359" s="1">
        <v>5.2697509999999998E-4</v>
      </c>
      <c r="DE359" s="1">
        <v>7.8902890000000003E-2</v>
      </c>
      <c r="DF359">
        <v>1.137105</v>
      </c>
      <c r="DG359">
        <v>19.98133</v>
      </c>
      <c r="DH359" s="1">
        <v>1.219684E-2</v>
      </c>
      <c r="DI359">
        <v>1.8657490000000001</v>
      </c>
      <c r="DJ359">
        <v>1.127936</v>
      </c>
      <c r="DK359">
        <v>20.482669999999999</v>
      </c>
      <c r="DL359">
        <v>0.15237419999999999</v>
      </c>
      <c r="DM359">
        <v>23.767880000000002</v>
      </c>
      <c r="DN359">
        <v>1.1185849999999999</v>
      </c>
      <c r="DO359">
        <v>20.938749999999999</v>
      </c>
      <c r="DP359">
        <v>1.1171770000000001</v>
      </c>
      <c r="DQ359">
        <v>177.46520000000001</v>
      </c>
      <c r="DR359">
        <v>1.1089580000000001</v>
      </c>
      <c r="DS359">
        <v>20.954789999999999</v>
      </c>
      <c r="DT359">
        <v>5.1475629999999999</v>
      </c>
      <c r="DU359">
        <v>831.69730000000004</v>
      </c>
      <c r="DV359">
        <v>1.0983940000000001</v>
      </c>
      <c r="DW359">
        <v>20.485610000000001</v>
      </c>
      <c r="DX359">
        <v>15.7577</v>
      </c>
      <c r="DY359">
        <v>2590.377</v>
      </c>
      <c r="DZ359">
        <v>1.087062</v>
      </c>
      <c r="EA359">
        <v>19.867599999999999</v>
      </c>
      <c r="EB359">
        <v>33.641359999999999</v>
      </c>
      <c r="EC359">
        <v>5623.07</v>
      </c>
      <c r="ED359">
        <v>1.075709</v>
      </c>
      <c r="EE359">
        <v>19.27064</v>
      </c>
      <c r="EF359">
        <v>52.363720000000001</v>
      </c>
      <c r="EG359">
        <v>8894.5229999999992</v>
      </c>
      <c r="EH359">
        <v>1.0651630000000001</v>
      </c>
      <c r="EI359">
        <v>19.10313</v>
      </c>
      <c r="EJ359">
        <v>61.885800000000003</v>
      </c>
      <c r="EK359">
        <v>10622.72</v>
      </c>
      <c r="EL359">
        <v>1.055436</v>
      </c>
      <c r="EM359">
        <v>19.36318</v>
      </c>
      <c r="EN359">
        <v>56.808030000000002</v>
      </c>
      <c r="EO359">
        <v>9890.0589999999993</v>
      </c>
      <c r="EP359">
        <v>1.046764</v>
      </c>
      <c r="EQ359">
        <v>19.902229999999999</v>
      </c>
      <c r="ER359">
        <v>42.187190000000001</v>
      </c>
      <c r="ES359">
        <v>7443.326</v>
      </c>
      <c r="ET359">
        <v>1.0390379999999999</v>
      </c>
      <c r="EU359">
        <v>20.448969999999999</v>
      </c>
      <c r="EV359">
        <v>25.76895</v>
      </c>
      <c r="EW359">
        <v>4602.7950000000001</v>
      </c>
      <c r="EX359">
        <v>1.0315129999999999</v>
      </c>
      <c r="EY359">
        <v>20.54946</v>
      </c>
      <c r="EZ359">
        <v>13.375859999999999</v>
      </c>
      <c r="FA359">
        <v>2414.4839999999999</v>
      </c>
      <c r="FB359">
        <v>1.0245139999999999</v>
      </c>
      <c r="FC359">
        <v>20.302060000000001</v>
      </c>
      <c r="FD359">
        <v>6.0451170000000003</v>
      </c>
      <c r="FE359">
        <v>1101.52</v>
      </c>
      <c r="FF359">
        <v>1.016797</v>
      </c>
      <c r="FG359">
        <v>19.80996</v>
      </c>
      <c r="FH359">
        <v>2.43607</v>
      </c>
      <c r="FI359">
        <v>447.62259999999998</v>
      </c>
      <c r="FJ359">
        <v>1.0096309999999999</v>
      </c>
      <c r="FK359">
        <v>19.272379999999998</v>
      </c>
      <c r="FL359">
        <v>0.90538580000000002</v>
      </c>
      <c r="FM359">
        <v>167.316</v>
      </c>
      <c r="FN359">
        <v>1.002194</v>
      </c>
      <c r="FO359">
        <v>19.441479999999999</v>
      </c>
      <c r="FP359" s="1">
        <v>0.3325844</v>
      </c>
      <c r="FQ359">
        <v>61.539850000000001</v>
      </c>
      <c r="FR359">
        <v>0.99626230000000005</v>
      </c>
      <c r="FS359">
        <v>19.802320000000002</v>
      </c>
      <c r="FT359" s="1">
        <v>0.1402069</v>
      </c>
      <c r="FU359">
        <v>25.690809999999999</v>
      </c>
      <c r="FV359">
        <v>0.99130430000000003</v>
      </c>
      <c r="FW359">
        <v>20.26998</v>
      </c>
      <c r="FX359" s="1">
        <v>8.0551620000000004E-2</v>
      </c>
      <c r="FY359">
        <v>14.505000000000001</v>
      </c>
      <c r="FZ359">
        <v>0.98626559999999996</v>
      </c>
      <c r="GA359">
        <v>20.675170000000001</v>
      </c>
      <c r="GB359" s="1">
        <v>6.4239539999999998E-2</v>
      </c>
      <c r="GC359" s="1">
        <v>11.43599</v>
      </c>
      <c r="GD359">
        <v>0.98179640000000001</v>
      </c>
      <c r="GE359">
        <v>20.769490000000001</v>
      </c>
      <c r="GF359" s="1">
        <v>5.9602919999999997E-2</v>
      </c>
      <c r="GG359" s="1">
        <v>10.571</v>
      </c>
      <c r="GH359">
        <v>0.97662570000000004</v>
      </c>
      <c r="GI359">
        <v>20.51267</v>
      </c>
      <c r="GJ359" s="1">
        <v>5.7856900000000003E-2</v>
      </c>
      <c r="GK359" s="1">
        <v>10.27365</v>
      </c>
      <c r="GL359">
        <v>0.97180599999999995</v>
      </c>
      <c r="GM359">
        <v>20.03687</v>
      </c>
      <c r="GN359" s="1">
        <v>5.6067329999999999E-2</v>
      </c>
      <c r="GO359" s="1">
        <v>9.9794330000000002</v>
      </c>
      <c r="GP359">
        <v>0.96728650000000005</v>
      </c>
      <c r="GQ359">
        <v>19.621549999999999</v>
      </c>
      <c r="GR359" s="1">
        <v>5.3594469999999998E-2</v>
      </c>
      <c r="GS359" s="1">
        <v>9.5645570000000006</v>
      </c>
      <c r="GT359">
        <v>0.96318839999999994</v>
      </c>
      <c r="GU359">
        <v>20.017109999999999</v>
      </c>
      <c r="GV359" s="1">
        <v>5.0428840000000003E-2</v>
      </c>
      <c r="GW359" s="1">
        <v>9.0238099999999992</v>
      </c>
      <c r="GX359">
        <v>0.95938809999999997</v>
      </c>
      <c r="GY359">
        <v>20.606529999999999</v>
      </c>
      <c r="GZ359" s="1">
        <v>4.6832360000000003E-2</v>
      </c>
      <c r="HA359" s="1">
        <v>8.4010429999999996</v>
      </c>
      <c r="HB359">
        <v>0.95640119999999995</v>
      </c>
      <c r="HC359">
        <v>21.297619999999998</v>
      </c>
      <c r="HD359" s="1">
        <v>4.3010020000000003E-2</v>
      </c>
      <c r="HE359" s="1">
        <v>7.7297529999999997</v>
      </c>
      <c r="HF359">
        <v>0.95354450000000002</v>
      </c>
      <c r="HG359">
        <v>22.128869999999999</v>
      </c>
      <c r="HH359" s="1">
        <v>3.907658E-2</v>
      </c>
      <c r="HI359" s="1">
        <v>7.0377739999999998</v>
      </c>
      <c r="HJ359">
        <v>0.95108190000000004</v>
      </c>
      <c r="HK359">
        <v>22.561969999999999</v>
      </c>
      <c r="HL359" s="1">
        <v>3.5131009999999997E-2</v>
      </c>
      <c r="HM359" s="1">
        <v>6.3391330000000004</v>
      </c>
      <c r="HN359">
        <v>0.94941410000000004</v>
      </c>
      <c r="HO359">
        <v>22.258710000000001</v>
      </c>
      <c r="HP359" s="1">
        <v>3.1256390000000002E-2</v>
      </c>
      <c r="HQ359" s="1">
        <v>5.646808</v>
      </c>
      <c r="HR359">
        <v>0.94766550000000005</v>
      </c>
      <c r="HS359">
        <v>21.700620000000001</v>
      </c>
      <c r="HT359" s="1">
        <v>2.754057E-2</v>
      </c>
      <c r="HU359" s="1">
        <v>4.9831760000000003</v>
      </c>
      <c r="HV359">
        <v>0.94569449999999999</v>
      </c>
      <c r="HW359">
        <v>21.062899999999999</v>
      </c>
      <c r="HX359" s="1">
        <v>2.411143E-2</v>
      </c>
      <c r="HY359" s="1">
        <v>4.3685309999999999</v>
      </c>
      <c r="HZ359">
        <v>0.94504060000000001</v>
      </c>
      <c r="IA359">
        <v>21.091629999999999</v>
      </c>
      <c r="IB359" s="1">
        <v>2.100958E-2</v>
      </c>
      <c r="IC359" s="1">
        <v>3.808227</v>
      </c>
      <c r="ID359">
        <v>0.94404330000000003</v>
      </c>
      <c r="IE359">
        <v>21.5792</v>
      </c>
      <c r="IF359" s="1">
        <v>1.8334130000000001E-2</v>
      </c>
      <c r="IG359" s="1">
        <v>3.3241160000000001</v>
      </c>
      <c r="IH359">
        <v>0.94367679999999998</v>
      </c>
      <c r="II359">
        <v>22.228570000000001</v>
      </c>
      <c r="IJ359" s="1">
        <v>1.6025339999999999E-2</v>
      </c>
      <c r="IK359" s="1">
        <v>2.9052929999999999</v>
      </c>
      <c r="IL359">
        <v>0.94321659999999996</v>
      </c>
      <c r="IM359">
        <v>23.02938</v>
      </c>
      <c r="IN359" s="1">
        <v>1.401645E-2</v>
      </c>
      <c r="IO359" s="1">
        <v>2.541728</v>
      </c>
      <c r="IP359">
        <v>0.94311590000000001</v>
      </c>
      <c r="IQ359">
        <v>23.35125</v>
      </c>
      <c r="IR359" s="1">
        <v>1.219427E-2</v>
      </c>
      <c r="IS359" s="1">
        <v>2.2117960000000001</v>
      </c>
      <c r="IT359">
        <v>0.94295479999999998</v>
      </c>
      <c r="IU359">
        <v>23.076550000000001</v>
      </c>
      <c r="IV359" s="1">
        <v>1.0465439999999999E-2</v>
      </c>
      <c r="IW359" s="1">
        <v>1.899932</v>
      </c>
      <c r="IX359">
        <v>0.94278470000000003</v>
      </c>
      <c r="IY359">
        <v>22.592580000000002</v>
      </c>
      <c r="IZ359" s="1">
        <v>8.7934720000000001E-3</v>
      </c>
      <c r="JA359" s="1">
        <v>1.5982780000000001</v>
      </c>
      <c r="JB359">
        <v>0.94267230000000002</v>
      </c>
      <c r="JC359">
        <v>21.969349999999999</v>
      </c>
      <c r="JD359" s="1">
        <v>7.2137069999999998E-3</v>
      </c>
      <c r="JE359" s="1">
        <v>1.3126059999999999</v>
      </c>
      <c r="JF359">
        <v>0.9428185</v>
      </c>
      <c r="JG359">
        <v>21.741129999999998</v>
      </c>
      <c r="JH359" s="1">
        <v>5.8043870000000003E-3</v>
      </c>
      <c r="JI359" s="1">
        <v>1.056775</v>
      </c>
      <c r="JJ359">
        <v>0.94335869999999999</v>
      </c>
      <c r="JK359">
        <v>21.594760000000001</v>
      </c>
      <c r="JL359" s="1">
        <v>4.6378219999999998E-3</v>
      </c>
      <c r="JM359" s="1">
        <v>0.84386830000000002</v>
      </c>
      <c r="JN359">
        <v>0.94430009999999998</v>
      </c>
      <c r="JO359">
        <v>21.734089999999998</v>
      </c>
      <c r="JP359" s="1">
        <v>3.7403409999999999E-3</v>
      </c>
      <c r="JQ359" s="1">
        <v>0.67940780000000001</v>
      </c>
      <c r="JR359">
        <v>0.94516690000000003</v>
      </c>
      <c r="JS359">
        <v>21.812439999999999</v>
      </c>
      <c r="JT359" s="1">
        <v>3.0912840000000001E-3</v>
      </c>
      <c r="JU359" s="1">
        <v>0.56021200000000004</v>
      </c>
      <c r="JV359">
        <v>0.9461446</v>
      </c>
      <c r="JW359">
        <v>21.679310000000001</v>
      </c>
      <c r="JX359" s="1">
        <v>2.636181E-3</v>
      </c>
      <c r="JY359" s="1">
        <v>0.47658810000000001</v>
      </c>
      <c r="JZ359">
        <v>0.947295</v>
      </c>
      <c r="KA359">
        <v>21.459820000000001</v>
      </c>
      <c r="KB359" s="1">
        <v>2.3168450000000001E-3</v>
      </c>
      <c r="KC359" s="1">
        <v>0.41784209999999999</v>
      </c>
      <c r="KD359">
        <v>0.94829280000000005</v>
      </c>
      <c r="KE359">
        <v>21.102309999999999</v>
      </c>
      <c r="KF359" s="1">
        <v>2.0846200000000001E-3</v>
      </c>
      <c r="KG359" s="1">
        <v>0.37524689999999999</v>
      </c>
      <c r="KH359">
        <v>0.94923570000000002</v>
      </c>
      <c r="KI359">
        <v>20.709890000000001</v>
      </c>
      <c r="KJ359" s="1">
        <v>1.9058390000000001E-3</v>
      </c>
      <c r="KK359" s="1">
        <v>0.34256789999999998</v>
      </c>
      <c r="KL359">
        <v>0.94872489999999998</v>
      </c>
      <c r="KM359">
        <v>20.885079999999999</v>
      </c>
      <c r="KN359" s="1">
        <v>1.7634459999999999E-3</v>
      </c>
      <c r="KO359" s="1">
        <v>0.31695960000000001</v>
      </c>
      <c r="KP359">
        <v>0.94798559999999998</v>
      </c>
      <c r="KQ359">
        <v>21.009599999999999</v>
      </c>
      <c r="KR359" s="1">
        <v>1.646195E-3</v>
      </c>
      <c r="KS359" s="1">
        <v>0.29598289999999999</v>
      </c>
      <c r="KT359">
        <v>0.94579919999999995</v>
      </c>
      <c r="KU359">
        <v>21.24607</v>
      </c>
      <c r="KV359" s="1">
        <v>1.5499070000000001E-3</v>
      </c>
      <c r="KW359" s="1">
        <v>0.2791151</v>
      </c>
      <c r="KX359">
        <v>0.9437198</v>
      </c>
      <c r="KY359">
        <v>21.65147</v>
      </c>
      <c r="KZ359" s="1">
        <v>1.4693359999999999E-3</v>
      </c>
      <c r="LA359" s="1">
        <v>0.26500950000000001</v>
      </c>
      <c r="LB359">
        <v>0.9414979</v>
      </c>
      <c r="LC359">
        <v>21.773389999999999</v>
      </c>
      <c r="LD359" s="1">
        <v>1.402457E-3</v>
      </c>
      <c r="LE359" s="1">
        <v>0.25333719999999998</v>
      </c>
      <c r="LF359">
        <v>0.93938120000000003</v>
      </c>
      <c r="LG359">
        <v>21.51436</v>
      </c>
      <c r="LH359" s="1">
        <v>1.3479760000000001E-3</v>
      </c>
      <c r="LI359" s="1">
        <v>0.2438303</v>
      </c>
      <c r="LJ359">
        <v>0.93706590000000001</v>
      </c>
      <c r="LK359">
        <v>21.122509999999998</v>
      </c>
      <c r="LL359" s="1">
        <v>1.3030800000000001E-3</v>
      </c>
      <c r="LM359" s="1">
        <v>0.23611660000000001</v>
      </c>
      <c r="LN359">
        <v>0.93477359999999998</v>
      </c>
      <c r="LO359">
        <v>20.85436</v>
      </c>
      <c r="LP359" s="1">
        <v>1.2641E-3</v>
      </c>
      <c r="LQ359" s="1">
        <v>0.22946620000000001</v>
      </c>
      <c r="LR359">
        <v>0.93228639999999996</v>
      </c>
      <c r="LS359">
        <v>21.385770000000001</v>
      </c>
      <c r="LT359" s="1">
        <v>1.227658E-3</v>
      </c>
      <c r="LU359" s="1">
        <v>0.2232943</v>
      </c>
      <c r="LV359">
        <v>0.92954490000000001</v>
      </c>
      <c r="LW359">
        <v>21.919840000000001</v>
      </c>
      <c r="LX359" s="1">
        <v>1.190972E-3</v>
      </c>
      <c r="LY359" s="1">
        <v>0.2171294</v>
      </c>
      <c r="LZ359">
        <v>0.92671239999999999</v>
      </c>
      <c r="MA359">
        <v>22.498629999999999</v>
      </c>
      <c r="MB359" s="1">
        <v>1.152831E-3</v>
      </c>
      <c r="MC359" s="1">
        <v>0.2106722</v>
      </c>
      <c r="MD359">
        <v>0.92361559999999998</v>
      </c>
      <c r="ME359">
        <v>23.359580000000001</v>
      </c>
      <c r="MF359" s="1">
        <v>1.112409E-3</v>
      </c>
      <c r="MG359" s="1">
        <v>0.20383390000000001</v>
      </c>
      <c r="MH359">
        <v>0.92058580000000001</v>
      </c>
      <c r="MI359">
        <v>23.670159999999999</v>
      </c>
      <c r="MJ359" s="1">
        <v>1.070976E-3</v>
      </c>
      <c r="MK359" s="1">
        <v>0.19672480000000001</v>
      </c>
      <c r="ML359">
        <v>0.91764029999999996</v>
      </c>
      <c r="MM359">
        <v>23.244129999999998</v>
      </c>
      <c r="MN359" s="1">
        <v>1.029178E-3</v>
      </c>
      <c r="MO359" s="1">
        <v>0.18949279999999999</v>
      </c>
      <c r="MP359">
        <v>0.91468590000000005</v>
      </c>
      <c r="MQ359">
        <v>22.73133</v>
      </c>
      <c r="MR359" s="1">
        <v>9.8810970000000006E-4</v>
      </c>
      <c r="MS359" s="1">
        <v>0.18237339999999999</v>
      </c>
      <c r="MT359">
        <v>0.91225679999999998</v>
      </c>
      <c r="MU359">
        <v>22.11421</v>
      </c>
      <c r="MV359" s="1">
        <v>9.4809729999999995E-4</v>
      </c>
      <c r="MW359" s="1">
        <v>0.17532030000000001</v>
      </c>
      <c r="MX359">
        <v>0.90888179999999996</v>
      </c>
      <c r="MY359">
        <v>22.244299999999999</v>
      </c>
      <c r="MZ359" s="1">
        <v>9.1033499999999996E-4</v>
      </c>
      <c r="NA359" s="1">
        <v>0.16876959999999999</v>
      </c>
      <c r="NB359">
        <v>0.90636609999999995</v>
      </c>
      <c r="NC359">
        <v>22.609369999999998</v>
      </c>
      <c r="ND359" s="1">
        <v>8.7365429999999996E-4</v>
      </c>
      <c r="NE359" s="1">
        <v>0.1622905</v>
      </c>
      <c r="NF359">
        <v>0.90306640000000005</v>
      </c>
      <c r="NG359">
        <v>23.05377</v>
      </c>
      <c r="NH359" s="1">
        <v>8.3891140000000005E-4</v>
      </c>
      <c r="NI359" s="1">
        <v>0.15623049999999999</v>
      </c>
      <c r="NJ359">
        <v>0.9007366</v>
      </c>
      <c r="NK359">
        <v>23.711670000000002</v>
      </c>
      <c r="NL359" s="1">
        <v>8.0571310000000004E-4</v>
      </c>
      <c r="NM359" s="1">
        <v>0.15028720000000001</v>
      </c>
      <c r="NN359">
        <v>0.8983392</v>
      </c>
      <c r="NO359">
        <v>23.86647</v>
      </c>
      <c r="NP359" s="1">
        <v>7.7397220000000001E-4</v>
      </c>
      <c r="NQ359" s="1">
        <v>0.14462140000000001</v>
      </c>
      <c r="NR359">
        <v>0.89626890000000003</v>
      </c>
      <c r="NS359">
        <v>23.533169999999998</v>
      </c>
      <c r="NT359" s="1">
        <v>7.4367629999999997E-4</v>
      </c>
      <c r="NU359" s="1">
        <v>0.13916129999999999</v>
      </c>
      <c r="NV359">
        <v>0.89341210000000004</v>
      </c>
      <c r="NW359">
        <v>23.058240000000001</v>
      </c>
      <c r="NX359" s="1">
        <v>7.1474220000000005E-4</v>
      </c>
      <c r="NY359" s="1">
        <v>0.1340248</v>
      </c>
      <c r="NZ359">
        <v>0.8910612</v>
      </c>
      <c r="OA359">
        <v>22.47569</v>
      </c>
      <c r="OB359" s="1">
        <v>6.8706509999999998E-4</v>
      </c>
      <c r="OC359" s="1">
        <v>0.12904779999999999</v>
      </c>
      <c r="OD359">
        <v>0.88848439999999995</v>
      </c>
      <c r="OE359">
        <v>21.965420000000002</v>
      </c>
      <c r="OF359" s="1">
        <v>6.6067250000000001E-4</v>
      </c>
      <c r="OG359" s="1">
        <v>0.12430140000000001</v>
      </c>
      <c r="OH359">
        <v>0.88655249999999997</v>
      </c>
      <c r="OI359">
        <v>22.035329999999998</v>
      </c>
      <c r="OJ359" s="1">
        <v>6.3534870000000001E-4</v>
      </c>
      <c r="OK359" s="1">
        <v>0.1197006</v>
      </c>
    </row>
    <row r="360" spans="1:401" x14ac:dyDescent="0.35">
      <c r="A360">
        <v>369</v>
      </c>
      <c r="B360" t="s">
        <v>4</v>
      </c>
      <c r="C360" t="s">
        <v>364</v>
      </c>
      <c r="D360" t="s">
        <v>367</v>
      </c>
      <c r="E360">
        <v>751.49959999999999</v>
      </c>
      <c r="F360">
        <v>0.90212329999999996</v>
      </c>
      <c r="G360">
        <v>19.55</v>
      </c>
      <c r="H360">
        <v>0</v>
      </c>
      <c r="I360">
        <v>0</v>
      </c>
      <c r="J360">
        <v>0.9060802</v>
      </c>
      <c r="K360">
        <v>19.269670000000001</v>
      </c>
      <c r="L360">
        <v>0</v>
      </c>
      <c r="M360">
        <v>0</v>
      </c>
      <c r="N360">
        <v>0.90840350000000003</v>
      </c>
      <c r="O360">
        <v>19.61187</v>
      </c>
      <c r="P360">
        <v>0</v>
      </c>
      <c r="Q360">
        <v>0</v>
      </c>
      <c r="R360">
        <v>0.90991279999999997</v>
      </c>
      <c r="S360">
        <v>19.828849999999999</v>
      </c>
      <c r="T360">
        <v>0</v>
      </c>
      <c r="U360">
        <v>0</v>
      </c>
      <c r="V360">
        <v>0.91107269999999996</v>
      </c>
      <c r="W360">
        <v>20.220759999999999</v>
      </c>
      <c r="X360">
        <v>0</v>
      </c>
      <c r="Y360">
        <v>0</v>
      </c>
      <c r="Z360">
        <v>0.91206909999999997</v>
      </c>
      <c r="AA360">
        <v>20.21491</v>
      </c>
      <c r="AB360">
        <v>0</v>
      </c>
      <c r="AC360">
        <v>0</v>
      </c>
      <c r="AD360">
        <v>0.91301080000000001</v>
      </c>
      <c r="AE360">
        <v>20.01961</v>
      </c>
      <c r="AF360">
        <v>0</v>
      </c>
      <c r="AG360">
        <v>0</v>
      </c>
      <c r="AH360">
        <v>0.9140218</v>
      </c>
      <c r="AI360">
        <v>19.756450000000001</v>
      </c>
      <c r="AJ360">
        <v>0</v>
      </c>
      <c r="AK360">
        <v>0</v>
      </c>
      <c r="AL360">
        <v>0.91386880000000004</v>
      </c>
      <c r="AM360">
        <v>19.497209999999999</v>
      </c>
      <c r="AN360">
        <v>0</v>
      </c>
      <c r="AO360">
        <v>0</v>
      </c>
      <c r="AP360">
        <v>0.91109949999999995</v>
      </c>
      <c r="AQ360">
        <v>19.3506</v>
      </c>
      <c r="AR360">
        <v>0</v>
      </c>
      <c r="AS360">
        <v>0</v>
      </c>
      <c r="AT360">
        <v>0.90617049999999999</v>
      </c>
      <c r="AU360">
        <v>19.674219999999998</v>
      </c>
      <c r="AV360">
        <v>0</v>
      </c>
      <c r="AW360">
        <v>0</v>
      </c>
      <c r="AX360">
        <v>0.90006439999999999</v>
      </c>
      <c r="AY360">
        <v>19.757190000000001</v>
      </c>
      <c r="AZ360">
        <v>0</v>
      </c>
      <c r="BA360">
        <v>0</v>
      </c>
      <c r="BB360">
        <v>0.89337460000000002</v>
      </c>
      <c r="BC360">
        <v>19.787410000000001</v>
      </c>
      <c r="BD360">
        <v>0</v>
      </c>
      <c r="BE360">
        <v>0</v>
      </c>
      <c r="BF360">
        <v>0.88637580000000005</v>
      </c>
      <c r="BG360">
        <v>19.82621</v>
      </c>
      <c r="BH360">
        <v>0</v>
      </c>
      <c r="BI360">
        <v>0</v>
      </c>
      <c r="BJ360">
        <v>0.87920500000000001</v>
      </c>
      <c r="BK360">
        <v>19.524010000000001</v>
      </c>
      <c r="BL360">
        <v>0</v>
      </c>
      <c r="BM360">
        <v>0</v>
      </c>
      <c r="BN360">
        <v>0.87202599999999997</v>
      </c>
      <c r="BO360">
        <v>19.172979999999999</v>
      </c>
      <c r="BP360">
        <v>0</v>
      </c>
      <c r="BQ360">
        <v>0</v>
      </c>
      <c r="BR360">
        <v>0.86467620000000001</v>
      </c>
      <c r="BS360">
        <v>18.89283</v>
      </c>
      <c r="BT360">
        <v>0</v>
      </c>
      <c r="BU360">
        <v>0</v>
      </c>
      <c r="BV360">
        <v>0.85766880000000001</v>
      </c>
      <c r="BW360">
        <v>18.991330000000001</v>
      </c>
      <c r="BX360">
        <v>0</v>
      </c>
      <c r="BY360">
        <v>0</v>
      </c>
      <c r="BZ360">
        <v>0.85035649999999996</v>
      </c>
      <c r="CA360">
        <v>19.44332</v>
      </c>
      <c r="CB360" s="1">
        <v>6.6256350000000004E-32</v>
      </c>
      <c r="CC360" s="1">
        <v>1.2654409999999999E-29</v>
      </c>
      <c r="CD360">
        <v>0.84296629999999995</v>
      </c>
      <c r="CE360">
        <v>20.100580000000001</v>
      </c>
      <c r="CF360" s="1">
        <v>1.638297E-25</v>
      </c>
      <c r="CG360" s="1">
        <v>3.6256969999999999E-23</v>
      </c>
      <c r="CH360">
        <v>0.83547510000000003</v>
      </c>
      <c r="CI360">
        <v>20.64011</v>
      </c>
      <c r="CJ360" s="1">
        <v>2.2705430000000002E-18</v>
      </c>
      <c r="CK360" s="1">
        <v>4.4695449999999997E-16</v>
      </c>
      <c r="CL360">
        <v>0.82779219999999998</v>
      </c>
      <c r="CM360">
        <v>20.737400000000001</v>
      </c>
      <c r="CN360" s="1">
        <v>1.003924E-13</v>
      </c>
      <c r="CO360" s="1">
        <v>2.1999099999999999E-11</v>
      </c>
      <c r="CP360">
        <v>0.81985859999999999</v>
      </c>
      <c r="CQ360">
        <v>20.427810000000001</v>
      </c>
      <c r="CR360" s="1">
        <v>1.8984340000000001E-10</v>
      </c>
      <c r="CS360" s="1">
        <v>4.4167020000000001E-8</v>
      </c>
      <c r="CT360">
        <v>0.81217059999999996</v>
      </c>
      <c r="CU360">
        <v>19.962330000000001</v>
      </c>
      <c r="CV360" s="1">
        <v>7.2065599999999996E-8</v>
      </c>
      <c r="CW360" s="1">
        <v>1.7609169999999999E-5</v>
      </c>
      <c r="CX360">
        <v>0.80549839999999995</v>
      </c>
      <c r="CY360">
        <v>19.481909999999999</v>
      </c>
      <c r="CZ360" s="1">
        <v>8.7277600000000003E-6</v>
      </c>
      <c r="DA360" s="1">
        <v>2.2182220000000002E-3</v>
      </c>
      <c r="DB360">
        <v>0.79951369999999999</v>
      </c>
      <c r="DC360">
        <v>19.50179</v>
      </c>
      <c r="DD360" s="1">
        <v>4.342676E-4</v>
      </c>
      <c r="DE360">
        <v>0.11428729999999999</v>
      </c>
      <c r="DF360">
        <v>0.7940296</v>
      </c>
      <c r="DG360">
        <v>19.97139</v>
      </c>
      <c r="DH360" s="1">
        <v>1.039238E-2</v>
      </c>
      <c r="DI360">
        <v>2.8229660000000001</v>
      </c>
      <c r="DJ360">
        <v>0.78862949999999998</v>
      </c>
      <c r="DK360">
        <v>20.465509999999998</v>
      </c>
      <c r="DL360">
        <v>0.13376289999999999</v>
      </c>
      <c r="DM360">
        <v>37.401110000000003</v>
      </c>
      <c r="DN360">
        <v>0.78313149999999998</v>
      </c>
      <c r="DO360">
        <v>20.922779999999999</v>
      </c>
      <c r="DP360">
        <v>1.0074019999999999</v>
      </c>
      <c r="DQ360">
        <v>289.36349999999999</v>
      </c>
      <c r="DR360">
        <v>0.77746800000000005</v>
      </c>
      <c r="DS360">
        <v>20.96537</v>
      </c>
      <c r="DT360">
        <v>4.756488</v>
      </c>
      <c r="DU360">
        <v>1400.8030000000001</v>
      </c>
      <c r="DV360">
        <v>0.7713795</v>
      </c>
      <c r="DW360">
        <v>20.52018</v>
      </c>
      <c r="DX360">
        <v>14.888400000000001</v>
      </c>
      <c r="DY360">
        <v>4493.4350000000004</v>
      </c>
      <c r="DZ360">
        <v>0.76494649999999997</v>
      </c>
      <c r="EA360">
        <v>19.910920000000001</v>
      </c>
      <c r="EB360">
        <v>32.44164</v>
      </c>
      <c r="EC360">
        <v>10019.58</v>
      </c>
      <c r="ED360">
        <v>0.75856049999999997</v>
      </c>
      <c r="EE360">
        <v>19.310849999999999</v>
      </c>
      <c r="EF360">
        <v>51.456130000000002</v>
      </c>
      <c r="EG360">
        <v>16242.92</v>
      </c>
      <c r="EH360">
        <v>0.75269640000000004</v>
      </c>
      <c r="EI360">
        <v>19.122509999999998</v>
      </c>
      <c r="EJ360">
        <v>61.778170000000003</v>
      </c>
      <c r="EK360">
        <v>19862.919999999998</v>
      </c>
      <c r="EL360">
        <v>0.74741500000000005</v>
      </c>
      <c r="EM360">
        <v>19.35801</v>
      </c>
      <c r="EN360">
        <v>57.649479999999997</v>
      </c>
      <c r="EO360">
        <v>18880.29</v>
      </c>
      <c r="EP360">
        <v>0.74278580000000005</v>
      </c>
      <c r="EQ360">
        <v>19.88147</v>
      </c>
      <c r="ER360">
        <v>43.451630000000002</v>
      </c>
      <c r="ES360">
        <v>14455.87</v>
      </c>
      <c r="ET360">
        <v>0.73882099999999995</v>
      </c>
      <c r="EU360">
        <v>20.427700000000002</v>
      </c>
      <c r="EV360">
        <v>26.933579999999999</v>
      </c>
      <c r="EW360">
        <v>9093.9439999999995</v>
      </c>
      <c r="EX360">
        <v>0.73510719999999996</v>
      </c>
      <c r="EY360">
        <v>20.54279</v>
      </c>
      <c r="EZ360">
        <v>14.150550000000001</v>
      </c>
      <c r="FA360">
        <v>4835.1180000000004</v>
      </c>
      <c r="FB360">
        <v>0.73180999999999996</v>
      </c>
      <c r="FC360">
        <v>20.3141</v>
      </c>
      <c r="FD360">
        <v>6.4664960000000002</v>
      </c>
      <c r="FE360">
        <v>2232.41</v>
      </c>
      <c r="FF360">
        <v>0.72825309999999999</v>
      </c>
      <c r="FG360">
        <v>19.840319999999998</v>
      </c>
      <c r="FH360">
        <v>2.6295799999999998</v>
      </c>
      <c r="FI360">
        <v>915.48009999999999</v>
      </c>
      <c r="FJ360">
        <v>0.72513810000000001</v>
      </c>
      <c r="FK360">
        <v>19.30986</v>
      </c>
      <c r="FL360">
        <v>0.98282060000000004</v>
      </c>
      <c r="FM360">
        <v>343.86180000000002</v>
      </c>
      <c r="FN360">
        <v>0.72188059999999998</v>
      </c>
      <c r="FO360">
        <v>19.451319999999999</v>
      </c>
      <c r="FP360" s="1">
        <v>0.36020449999999998</v>
      </c>
      <c r="FQ360">
        <v>125.85429999999999</v>
      </c>
      <c r="FR360">
        <v>0.71959289999999998</v>
      </c>
      <c r="FS360">
        <v>19.802129999999998</v>
      </c>
      <c r="FT360" s="1">
        <v>0.14918229999999999</v>
      </c>
      <c r="FU360">
        <v>51.293050000000001</v>
      </c>
      <c r="FV360">
        <v>0.71805770000000002</v>
      </c>
      <c r="FW360">
        <v>20.24823</v>
      </c>
      <c r="FX360" s="1">
        <v>8.328576E-2</v>
      </c>
      <c r="FY360">
        <v>27.872420000000002</v>
      </c>
      <c r="FZ360">
        <v>0.71628480000000005</v>
      </c>
      <c r="GA360">
        <v>20.649149999999999</v>
      </c>
      <c r="GB360" s="1">
        <v>6.5066109999999996E-2</v>
      </c>
      <c r="GC360" s="1">
        <v>21.305070000000001</v>
      </c>
      <c r="GD360">
        <v>0.71480969999999999</v>
      </c>
      <c r="GE360">
        <v>20.759170000000001</v>
      </c>
      <c r="GF360" s="1">
        <v>5.9905609999999998E-2</v>
      </c>
      <c r="GG360" s="1">
        <v>19.443490000000001</v>
      </c>
      <c r="GH360">
        <v>0.71282199999999996</v>
      </c>
      <c r="GI360">
        <v>20.526199999999999</v>
      </c>
      <c r="GJ360" s="1">
        <v>5.8073569999999998E-2</v>
      </c>
      <c r="GK360" s="1">
        <v>18.81457</v>
      </c>
      <c r="GL360">
        <v>0.71100430000000003</v>
      </c>
      <c r="GM360">
        <v>20.06616</v>
      </c>
      <c r="GN360" s="1">
        <v>5.6306210000000002E-2</v>
      </c>
      <c r="GO360" s="1">
        <v>18.244779999999999</v>
      </c>
      <c r="GP360">
        <v>0.70942879999999997</v>
      </c>
      <c r="GQ360">
        <v>19.64903</v>
      </c>
      <c r="GR360" s="1">
        <v>5.3891540000000002E-2</v>
      </c>
      <c r="GS360" s="1">
        <v>17.47418</v>
      </c>
      <c r="GT360">
        <v>0.70803939999999999</v>
      </c>
      <c r="GU360">
        <v>20.019030000000001</v>
      </c>
      <c r="GV360" s="1">
        <v>5.0764740000000003E-2</v>
      </c>
      <c r="GW360" s="1">
        <v>16.474450000000001</v>
      </c>
      <c r="GX360">
        <v>0.70676439999999996</v>
      </c>
      <c r="GY360">
        <v>20.59788</v>
      </c>
      <c r="GZ360" s="1">
        <v>4.7188889999999997E-2</v>
      </c>
      <c r="HA360" s="1">
        <v>15.324540000000001</v>
      </c>
      <c r="HB360">
        <v>0.70590900000000001</v>
      </c>
      <c r="HC360">
        <v>21.273700000000002</v>
      </c>
      <c r="HD360" s="1">
        <v>4.3368329999999997E-2</v>
      </c>
      <c r="HE360" s="1">
        <v>14.08723</v>
      </c>
      <c r="HF360">
        <v>0.70509639999999996</v>
      </c>
      <c r="HG360">
        <v>22.09421</v>
      </c>
      <c r="HH360" s="1">
        <v>3.944193E-2</v>
      </c>
      <c r="HI360" s="1">
        <v>12.819570000000001</v>
      </c>
      <c r="HJ360">
        <v>0.7044414</v>
      </c>
      <c r="HK360">
        <v>22.547940000000001</v>
      </c>
      <c r="HL360" s="1">
        <v>3.549008E-2</v>
      </c>
      <c r="HM360" s="1">
        <v>11.541119999999999</v>
      </c>
      <c r="HN360">
        <v>0.70423910000000001</v>
      </c>
      <c r="HO360">
        <v>22.280519999999999</v>
      </c>
      <c r="HP360" s="1">
        <v>3.1600799999999998E-2</v>
      </c>
      <c r="HQ360" s="1">
        <v>10.276350000000001</v>
      </c>
      <c r="HR360">
        <v>0.70393830000000002</v>
      </c>
      <c r="HS360">
        <v>21.736560000000001</v>
      </c>
      <c r="HT360" s="1">
        <v>2.7870789999999999E-2</v>
      </c>
      <c r="HU360" s="1">
        <v>9.066751</v>
      </c>
      <c r="HV360">
        <v>0.7034823</v>
      </c>
      <c r="HW360">
        <v>21.1084</v>
      </c>
      <c r="HX360" s="1">
        <v>2.4405820000000002E-2</v>
      </c>
      <c r="HY360" s="1">
        <v>7.9398080000000002</v>
      </c>
      <c r="HZ360">
        <v>0.70376620000000001</v>
      </c>
      <c r="IA360">
        <v>21.12182</v>
      </c>
      <c r="IB360" s="1">
        <v>2.1276179999999999E-2</v>
      </c>
      <c r="IC360" s="1">
        <v>6.9178449999999998</v>
      </c>
      <c r="ID360">
        <v>0.70376150000000004</v>
      </c>
      <c r="IE360">
        <v>21.590990000000001</v>
      </c>
      <c r="IF360" s="1">
        <v>1.8560199999999999E-2</v>
      </c>
      <c r="IG360" s="1">
        <v>6.0298449999999999</v>
      </c>
      <c r="IH360">
        <v>0.70405689999999999</v>
      </c>
      <c r="II360">
        <v>22.219580000000001</v>
      </c>
      <c r="IJ360" s="1">
        <v>1.621993E-2</v>
      </c>
      <c r="IK360" s="1">
        <v>5.2645900000000001</v>
      </c>
      <c r="IL360">
        <v>0.70420970000000005</v>
      </c>
      <c r="IM360">
        <v>23.002960000000002</v>
      </c>
      <c r="IN360" s="1">
        <v>1.4188829999999999E-2</v>
      </c>
      <c r="IO360" s="1">
        <v>4.6031510000000004</v>
      </c>
      <c r="IP360">
        <v>0.70451629999999998</v>
      </c>
      <c r="IQ360">
        <v>23.339649999999999</v>
      </c>
      <c r="IR360" s="1">
        <v>1.235203E-2</v>
      </c>
      <c r="IS360" s="1">
        <v>4.006291</v>
      </c>
      <c r="IT360">
        <v>0.70472950000000001</v>
      </c>
      <c r="IU360">
        <v>23.09018</v>
      </c>
      <c r="IV360" s="1">
        <v>1.0615319999999999E-2</v>
      </c>
      <c r="IW360" s="1">
        <v>3.4453109999999998</v>
      </c>
      <c r="IX360">
        <v>0.70489310000000005</v>
      </c>
      <c r="IY360">
        <v>22.62631</v>
      </c>
      <c r="IZ360" s="1">
        <v>8.9360080000000005E-3</v>
      </c>
      <c r="JA360" s="1">
        <v>2.9036019999999998</v>
      </c>
      <c r="JB360">
        <v>0.7050478</v>
      </c>
      <c r="JC360">
        <v>22.020790000000002</v>
      </c>
      <c r="JD360" s="1">
        <v>7.3442339999999998E-3</v>
      </c>
      <c r="JE360" s="1">
        <v>2.3892030000000002</v>
      </c>
      <c r="JF360">
        <v>0.70533789999999996</v>
      </c>
      <c r="JG360">
        <v>21.780239999999999</v>
      </c>
      <c r="JH360" s="1">
        <v>5.9167990000000004E-3</v>
      </c>
      <c r="JI360" s="1">
        <v>1.9260759999999999</v>
      </c>
      <c r="JJ360">
        <v>0.70583059999999997</v>
      </c>
      <c r="JK360">
        <v>21.624960000000002</v>
      </c>
      <c r="JL360" s="1">
        <v>4.7279949999999996E-3</v>
      </c>
      <c r="JM360" s="1">
        <v>1.5381290000000001</v>
      </c>
      <c r="JN360">
        <v>0.70651430000000004</v>
      </c>
      <c r="JO360">
        <v>21.73695</v>
      </c>
      <c r="JP360" s="1">
        <v>3.8081360000000002E-3</v>
      </c>
      <c r="JQ360" s="1">
        <v>1.2365790000000001</v>
      </c>
      <c r="JR360">
        <v>0.70707509999999996</v>
      </c>
      <c r="JS360">
        <v>21.808330000000002</v>
      </c>
      <c r="JT360" s="1">
        <v>3.1401580000000001E-3</v>
      </c>
      <c r="JU360" s="1">
        <v>1.016977</v>
      </c>
      <c r="JV360">
        <v>0.70766249999999997</v>
      </c>
      <c r="JW360">
        <v>21.677040000000002</v>
      </c>
      <c r="JX360" s="1">
        <v>2.6710520000000001E-3</v>
      </c>
      <c r="JY360" s="1">
        <v>0.86265400000000003</v>
      </c>
      <c r="JZ360">
        <v>0.70833999999999997</v>
      </c>
      <c r="KA360">
        <v>21.469339999999999</v>
      </c>
      <c r="KB360" s="1">
        <v>2.3424819999999999E-3</v>
      </c>
      <c r="KC360" s="1">
        <v>0.75451789999999996</v>
      </c>
      <c r="KD360">
        <v>0.70886579999999999</v>
      </c>
      <c r="KE360">
        <v>21.123709999999999</v>
      </c>
      <c r="KF360" s="1">
        <v>2.1041329999999998E-3</v>
      </c>
      <c r="KG360" s="1">
        <v>0.67637119999999995</v>
      </c>
      <c r="KH360">
        <v>0.70935610000000004</v>
      </c>
      <c r="KI360">
        <v>20.736180000000001</v>
      </c>
      <c r="KJ360" s="1">
        <v>1.92162E-3</v>
      </c>
      <c r="KK360" s="1">
        <v>0.61682530000000002</v>
      </c>
      <c r="KL360">
        <v>0.70893419999999996</v>
      </c>
      <c r="KM360">
        <v>20.889669999999999</v>
      </c>
      <c r="KN360" s="1">
        <v>1.776407E-3</v>
      </c>
      <c r="KO360" s="1">
        <v>0.5701001</v>
      </c>
      <c r="KP360">
        <v>0.70843750000000005</v>
      </c>
      <c r="KQ360">
        <v>21.016690000000001</v>
      </c>
      <c r="KR360" s="1">
        <v>1.6572830000000001E-3</v>
      </c>
      <c r="KS360" s="1">
        <v>0.5319218</v>
      </c>
      <c r="KT360">
        <v>0.70712920000000001</v>
      </c>
      <c r="KU360">
        <v>21.234839999999998</v>
      </c>
      <c r="KV360" s="1">
        <v>1.5591100000000001E-3</v>
      </c>
      <c r="KW360" s="1">
        <v>0.50092320000000001</v>
      </c>
      <c r="KX360">
        <v>0.70599000000000001</v>
      </c>
      <c r="KY360">
        <v>21.6371</v>
      </c>
      <c r="KZ360" s="1">
        <v>1.47725E-3</v>
      </c>
      <c r="LA360" s="1">
        <v>0.47501529999999997</v>
      </c>
      <c r="LB360">
        <v>0.70486599999999999</v>
      </c>
      <c r="LC360">
        <v>21.770060000000001</v>
      </c>
      <c r="LD360" s="1">
        <v>1.409167E-3</v>
      </c>
      <c r="LE360" s="1">
        <v>0.45344719999999999</v>
      </c>
      <c r="LF360">
        <v>0.70388709999999999</v>
      </c>
      <c r="LG360">
        <v>21.524290000000001</v>
      </c>
      <c r="LH360" s="1">
        <v>1.3537689999999999E-3</v>
      </c>
      <c r="LI360" s="1">
        <v>0.43582530000000003</v>
      </c>
      <c r="LJ360">
        <v>0.70281340000000003</v>
      </c>
      <c r="LK360">
        <v>21.139690000000002</v>
      </c>
      <c r="LL360" s="1">
        <v>1.3081099999999999E-3</v>
      </c>
      <c r="LM360" s="1">
        <v>0.4214328</v>
      </c>
      <c r="LN360">
        <v>0.70180799999999999</v>
      </c>
      <c r="LO360">
        <v>20.875060000000001</v>
      </c>
      <c r="LP360" s="1">
        <v>1.2686959999999999E-3</v>
      </c>
      <c r="LQ360" s="1">
        <v>0.40905200000000003</v>
      </c>
      <c r="LR360">
        <v>0.70070509999999997</v>
      </c>
      <c r="LS360">
        <v>21.39141</v>
      </c>
      <c r="LT360" s="1">
        <v>1.23207E-3</v>
      </c>
      <c r="LU360" s="1">
        <v>0.39761980000000002</v>
      </c>
      <c r="LV360">
        <v>0.69948169999999998</v>
      </c>
      <c r="LW360">
        <v>21.929169999999999</v>
      </c>
      <c r="LX360" s="1">
        <v>1.1954069999999999E-3</v>
      </c>
      <c r="LY360" s="1">
        <v>0.38625579999999998</v>
      </c>
      <c r="LZ360">
        <v>0.69822640000000002</v>
      </c>
      <c r="MA360">
        <v>22.48828</v>
      </c>
      <c r="MB360" s="1">
        <v>1.1572539999999999E-3</v>
      </c>
      <c r="MC360" s="1">
        <v>0.37436589999999997</v>
      </c>
      <c r="MD360">
        <v>0.69690200000000002</v>
      </c>
      <c r="ME360">
        <v>23.334320000000002</v>
      </c>
      <c r="MF360" s="1">
        <v>1.1169890000000001E-3</v>
      </c>
      <c r="MG360" s="1">
        <v>0.3618422</v>
      </c>
      <c r="MH360">
        <v>0.69566530000000004</v>
      </c>
      <c r="MI360">
        <v>23.665970000000002</v>
      </c>
      <c r="MJ360" s="1">
        <v>1.075426E-3</v>
      </c>
      <c r="MK360" s="1">
        <v>0.34875149999999999</v>
      </c>
      <c r="ML360">
        <v>0.69450579999999995</v>
      </c>
      <c r="MM360">
        <v>23.26258</v>
      </c>
      <c r="MN360" s="1">
        <v>1.0336309999999999E-3</v>
      </c>
      <c r="MO360" s="1">
        <v>0.33550869999999999</v>
      </c>
      <c r="MP360">
        <v>0.69334859999999998</v>
      </c>
      <c r="MQ360">
        <v>22.762889999999999</v>
      </c>
      <c r="MR360" s="1">
        <v>9.924446999999999E-4</v>
      </c>
      <c r="MS360" s="1">
        <v>0.32244889999999998</v>
      </c>
      <c r="MT360">
        <v>0.69256620000000002</v>
      </c>
      <c r="MU360">
        <v>22.16506</v>
      </c>
      <c r="MV360" s="1">
        <v>9.5244269999999998E-4</v>
      </c>
      <c r="MW360" s="1">
        <v>0.30959249999999999</v>
      </c>
      <c r="MX360">
        <v>0.69116619999999995</v>
      </c>
      <c r="MY360">
        <v>22.278110000000002</v>
      </c>
      <c r="MZ360" s="1">
        <v>9.1432470000000002E-4</v>
      </c>
      <c r="NA360" s="1">
        <v>0.2974811</v>
      </c>
      <c r="NB360">
        <v>0.69032700000000002</v>
      </c>
      <c r="NC360">
        <v>22.6373</v>
      </c>
      <c r="ND360" s="1">
        <v>8.7756919999999999E-4</v>
      </c>
      <c r="NE360" s="1">
        <v>0.28565950000000001</v>
      </c>
      <c r="NF360">
        <v>0.68898119999999996</v>
      </c>
      <c r="NG360">
        <v>23.057099999999998</v>
      </c>
      <c r="NH360" s="1">
        <v>8.4251580000000001E-4</v>
      </c>
      <c r="NI360" s="1">
        <v>0.27449489999999999</v>
      </c>
      <c r="NJ360">
        <v>0.68821489999999996</v>
      </c>
      <c r="NK360">
        <v>23.693829999999998</v>
      </c>
      <c r="NL360" s="1">
        <v>8.0909060000000004E-4</v>
      </c>
      <c r="NM360" s="1">
        <v>0.26364720000000003</v>
      </c>
      <c r="NN360">
        <v>0.68738969999999999</v>
      </c>
      <c r="NO360">
        <v>23.863150000000001</v>
      </c>
      <c r="NP360" s="1">
        <v>7.7726170000000003E-4</v>
      </c>
      <c r="NQ360" s="1">
        <v>0.25335849999999999</v>
      </c>
      <c r="NR360">
        <v>0.68683419999999995</v>
      </c>
      <c r="NS360">
        <v>23.545750000000002</v>
      </c>
      <c r="NT360" s="1">
        <v>7.4693719999999999E-4</v>
      </c>
      <c r="NU360" s="1">
        <v>0.24346970000000001</v>
      </c>
      <c r="NV360">
        <v>0.68576029999999999</v>
      </c>
      <c r="NW360">
        <v>23.089449999999999</v>
      </c>
      <c r="NX360" s="1">
        <v>7.1778369999999996E-4</v>
      </c>
      <c r="NY360" s="1">
        <v>0.23407739999999999</v>
      </c>
      <c r="NZ360">
        <v>0.68504920000000002</v>
      </c>
      <c r="OA360">
        <v>22.523070000000001</v>
      </c>
      <c r="OB360" s="1">
        <v>6.9001000000000002E-4</v>
      </c>
      <c r="OC360" s="1">
        <v>0.22503770000000001</v>
      </c>
      <c r="OD360">
        <v>0.68417510000000004</v>
      </c>
      <c r="OE360">
        <v>22.013069999999999</v>
      </c>
      <c r="OF360" s="1">
        <v>6.6338170000000002E-4</v>
      </c>
      <c r="OG360" s="1">
        <v>0.2163688</v>
      </c>
      <c r="OH360">
        <v>0.68361760000000005</v>
      </c>
      <c r="OI360">
        <v>22.063980000000001</v>
      </c>
      <c r="OJ360" s="1">
        <v>6.3796040000000005E-4</v>
      </c>
      <c r="OK360" s="1">
        <v>0.20805709999999999</v>
      </c>
    </row>
    <row r="361" spans="1:401" x14ac:dyDescent="0.35">
      <c r="A361">
        <v>370</v>
      </c>
      <c r="B361" t="s">
        <v>4</v>
      </c>
      <c r="C361" t="s">
        <v>364</v>
      </c>
      <c r="D361" t="s">
        <v>368</v>
      </c>
      <c r="E361">
        <v>672.14800000000002</v>
      </c>
      <c r="F361">
        <v>0.70958410000000005</v>
      </c>
      <c r="G361">
        <v>19.578420000000001</v>
      </c>
      <c r="H361">
        <v>0</v>
      </c>
      <c r="I361">
        <v>0</v>
      </c>
      <c r="J361">
        <v>0.71166819999999997</v>
      </c>
      <c r="K361">
        <v>19.282109999999999</v>
      </c>
      <c r="L361">
        <v>0</v>
      </c>
      <c r="M361">
        <v>0</v>
      </c>
      <c r="N361">
        <v>0.71264950000000005</v>
      </c>
      <c r="O361">
        <v>19.60284</v>
      </c>
      <c r="P361">
        <v>0</v>
      </c>
      <c r="Q361">
        <v>0</v>
      </c>
      <c r="R361">
        <v>0.71318789999999999</v>
      </c>
      <c r="S361">
        <v>19.82404</v>
      </c>
      <c r="T361">
        <v>0</v>
      </c>
      <c r="U361">
        <v>0</v>
      </c>
      <c r="V361">
        <v>0.71354930000000005</v>
      </c>
      <c r="W361">
        <v>20.208449999999999</v>
      </c>
      <c r="X361">
        <v>0</v>
      </c>
      <c r="Y361">
        <v>0</v>
      </c>
      <c r="Z361">
        <v>0.71383379999999996</v>
      </c>
      <c r="AA361">
        <v>20.219139999999999</v>
      </c>
      <c r="AB361">
        <v>0</v>
      </c>
      <c r="AC361">
        <v>0</v>
      </c>
      <c r="AD361">
        <v>0.71417120000000001</v>
      </c>
      <c r="AE361">
        <v>20.033000000000001</v>
      </c>
      <c r="AF361">
        <v>0</v>
      </c>
      <c r="AG361">
        <v>0</v>
      </c>
      <c r="AH361">
        <v>0.71455170000000001</v>
      </c>
      <c r="AI361">
        <v>19.772210000000001</v>
      </c>
      <c r="AJ361">
        <v>0</v>
      </c>
      <c r="AK361">
        <v>0</v>
      </c>
      <c r="AL361">
        <v>0.71416389999999996</v>
      </c>
      <c r="AM361">
        <v>19.51238</v>
      </c>
      <c r="AN361">
        <v>0</v>
      </c>
      <c r="AO361">
        <v>0</v>
      </c>
      <c r="AP361">
        <v>0.71199889999999999</v>
      </c>
      <c r="AQ361">
        <v>19.354320000000001</v>
      </c>
      <c r="AR361">
        <v>0</v>
      </c>
      <c r="AS361">
        <v>0</v>
      </c>
      <c r="AT361">
        <v>0.70843219999999996</v>
      </c>
      <c r="AU361">
        <v>19.668759999999999</v>
      </c>
      <c r="AV361">
        <v>0</v>
      </c>
      <c r="AW361">
        <v>0</v>
      </c>
      <c r="AX361">
        <v>0.70417320000000005</v>
      </c>
      <c r="AY361">
        <v>19.75947</v>
      </c>
      <c r="AZ361">
        <v>0</v>
      </c>
      <c r="BA361">
        <v>0</v>
      </c>
      <c r="BB361">
        <v>0.69966349999999999</v>
      </c>
      <c r="BC361">
        <v>19.787669999999999</v>
      </c>
      <c r="BD361">
        <v>0</v>
      </c>
      <c r="BE361">
        <v>0</v>
      </c>
      <c r="BF361">
        <v>0.69505220000000001</v>
      </c>
      <c r="BG361">
        <v>19.833030000000001</v>
      </c>
      <c r="BH361">
        <v>0</v>
      </c>
      <c r="BI361">
        <v>0</v>
      </c>
      <c r="BJ361">
        <v>0.69043330000000003</v>
      </c>
      <c r="BK361">
        <v>19.542750000000002</v>
      </c>
      <c r="BL361">
        <v>0</v>
      </c>
      <c r="BM361">
        <v>0</v>
      </c>
      <c r="BN361">
        <v>0.68585229999999997</v>
      </c>
      <c r="BO361">
        <v>19.18601</v>
      </c>
      <c r="BP361">
        <v>0</v>
      </c>
      <c r="BQ361">
        <v>0</v>
      </c>
      <c r="BR361">
        <v>0.68117179999999999</v>
      </c>
      <c r="BS361">
        <v>18.902419999999999</v>
      </c>
      <c r="BT361">
        <v>0</v>
      </c>
      <c r="BU361">
        <v>0</v>
      </c>
      <c r="BV361">
        <v>0.67640619999999996</v>
      </c>
      <c r="BW361">
        <v>18.99417</v>
      </c>
      <c r="BX361">
        <v>0</v>
      </c>
      <c r="BY361">
        <v>0</v>
      </c>
      <c r="BZ361">
        <v>0.67147760000000001</v>
      </c>
      <c r="CA361">
        <v>19.4331</v>
      </c>
      <c r="CB361" s="1">
        <v>9.346814E-33</v>
      </c>
      <c r="CC361" s="1">
        <v>2.6419680000000001E-30</v>
      </c>
      <c r="CD361">
        <v>0.66647970000000001</v>
      </c>
      <c r="CE361">
        <v>20.085190000000001</v>
      </c>
      <c r="CF361" s="1">
        <v>8.473552E-26</v>
      </c>
      <c r="CG361" s="1">
        <v>1.9192800000000001E-23</v>
      </c>
      <c r="CH361">
        <v>0.66139079999999995</v>
      </c>
      <c r="CI361">
        <v>20.627410000000001</v>
      </c>
      <c r="CJ361" s="1">
        <v>7.5682810000000002E-19</v>
      </c>
      <c r="CK361" s="1">
        <v>1.652585E-16</v>
      </c>
      <c r="CL361">
        <v>0.65616529999999995</v>
      </c>
      <c r="CM361">
        <v>20.740030000000001</v>
      </c>
      <c r="CN361" s="1">
        <v>4.832443E-14</v>
      </c>
      <c r="CO361" s="1">
        <v>1.107323E-11</v>
      </c>
      <c r="CP361">
        <v>0.65069679999999996</v>
      </c>
      <c r="CQ361">
        <v>20.447769999999998</v>
      </c>
      <c r="CR361" s="1">
        <v>1.055716E-10</v>
      </c>
      <c r="CS361" s="1">
        <v>2.5168729999999999E-8</v>
      </c>
      <c r="CT361">
        <v>0.64546559999999997</v>
      </c>
      <c r="CU361">
        <v>19.995979999999999</v>
      </c>
      <c r="CV361" s="1">
        <v>4.4226850000000001E-8</v>
      </c>
      <c r="CW361" s="1">
        <v>1.091937E-5</v>
      </c>
      <c r="CX361">
        <v>0.64114959999999999</v>
      </c>
      <c r="CY361">
        <v>19.516259999999999</v>
      </c>
      <c r="CZ361" s="1">
        <v>5.7905699999999997E-6</v>
      </c>
      <c r="DA361" s="1">
        <v>1.470046E-3</v>
      </c>
      <c r="DB361">
        <v>0.63745680000000005</v>
      </c>
      <c r="DC361">
        <v>19.515720000000002</v>
      </c>
      <c r="DD361" s="1">
        <v>3.077248E-4</v>
      </c>
      <c r="DE361" s="1">
        <v>8.0077220000000005E-2</v>
      </c>
      <c r="DF361">
        <v>0.63417199999999996</v>
      </c>
      <c r="DG361">
        <v>19.964770000000001</v>
      </c>
      <c r="DH361" s="1">
        <v>7.8004449999999996E-3</v>
      </c>
      <c r="DI361">
        <v>2.0760160000000001</v>
      </c>
      <c r="DJ361">
        <v>0.63103810000000005</v>
      </c>
      <c r="DK361">
        <v>20.45119</v>
      </c>
      <c r="DL361">
        <v>0.105728</v>
      </c>
      <c r="DM361">
        <v>28.714320000000001</v>
      </c>
      <c r="DN361">
        <v>0.62770380000000003</v>
      </c>
      <c r="DO361">
        <v>20.907299999999999</v>
      </c>
      <c r="DP361">
        <v>0.83426109999999998</v>
      </c>
      <c r="DQ361">
        <v>230.8674</v>
      </c>
      <c r="DR361">
        <v>0.62424760000000001</v>
      </c>
      <c r="DS361">
        <v>20.97204</v>
      </c>
      <c r="DT361">
        <v>4.1101089999999996</v>
      </c>
      <c r="DU361">
        <v>1157.164</v>
      </c>
      <c r="DV361">
        <v>0.62050320000000003</v>
      </c>
      <c r="DW361">
        <v>20.549620000000001</v>
      </c>
      <c r="DX361">
        <v>13.37538</v>
      </c>
      <c r="DY361">
        <v>3830.4769999999999</v>
      </c>
      <c r="DZ361">
        <v>0.61648990000000004</v>
      </c>
      <c r="EA361">
        <v>19.95101</v>
      </c>
      <c r="EB361">
        <v>30.201509999999999</v>
      </c>
      <c r="EC361">
        <v>8788.2350000000006</v>
      </c>
      <c r="ED361">
        <v>0.61259070000000004</v>
      </c>
      <c r="EE361">
        <v>19.349430000000002</v>
      </c>
      <c r="EF361">
        <v>49.498480000000001</v>
      </c>
      <c r="EG361">
        <v>14621.38</v>
      </c>
      <c r="EH361">
        <v>0.60906700000000003</v>
      </c>
      <c r="EI361">
        <v>19.14188</v>
      </c>
      <c r="EJ361">
        <v>61.175829999999998</v>
      </c>
      <c r="EK361">
        <v>18309.66</v>
      </c>
      <c r="EL361">
        <v>0.6060354</v>
      </c>
      <c r="EM361">
        <v>19.35829</v>
      </c>
      <c r="EN361">
        <v>58.734029999999997</v>
      </c>
      <c r="EO361">
        <v>17788.2</v>
      </c>
      <c r="EP361">
        <v>0.60347119999999999</v>
      </c>
      <c r="EQ361">
        <v>19.86552</v>
      </c>
      <c r="ER361">
        <v>45.358260000000001</v>
      </c>
      <c r="ES361">
        <v>13866.89</v>
      </c>
      <c r="ET361">
        <v>0.60150579999999998</v>
      </c>
      <c r="EU361">
        <v>20.40503</v>
      </c>
      <c r="EV361">
        <v>28.809709999999999</v>
      </c>
      <c r="EW361">
        <v>8882.3549999999996</v>
      </c>
      <c r="EX361">
        <v>0.59984230000000005</v>
      </c>
      <c r="EY361">
        <v>20.533560000000001</v>
      </c>
      <c r="EZ361">
        <v>15.438980000000001</v>
      </c>
      <c r="FA361">
        <v>4790.0569999999998</v>
      </c>
      <c r="FB361">
        <v>0.59854600000000002</v>
      </c>
      <c r="FC361">
        <v>20.321650000000002</v>
      </c>
      <c r="FD361">
        <v>7.1824139999999996</v>
      </c>
      <c r="FE361">
        <v>2239.319</v>
      </c>
      <c r="FF361">
        <v>0.59715059999999998</v>
      </c>
      <c r="FG361">
        <v>19.86514</v>
      </c>
      <c r="FH361">
        <v>2.9636010000000002</v>
      </c>
      <c r="FI361">
        <v>927.31569999999999</v>
      </c>
      <c r="FJ361">
        <v>0.59610620000000003</v>
      </c>
      <c r="FK361">
        <v>19.348220000000001</v>
      </c>
      <c r="FL361">
        <v>1.118163</v>
      </c>
      <c r="FM361">
        <v>350.54149999999998</v>
      </c>
      <c r="FN361">
        <v>0.59503819999999996</v>
      </c>
      <c r="FO361">
        <v>19.465900000000001</v>
      </c>
      <c r="FP361" s="1">
        <v>0.40889310000000001</v>
      </c>
      <c r="FQ361">
        <v>128.05410000000001</v>
      </c>
      <c r="FR361">
        <v>0.59466589999999997</v>
      </c>
      <c r="FS361">
        <v>19.803560000000001</v>
      </c>
      <c r="FT361">
        <v>0.16500509999999999</v>
      </c>
      <c r="FU361">
        <v>51.152520000000003</v>
      </c>
      <c r="FV361">
        <v>0.59501959999999998</v>
      </c>
      <c r="FW361">
        <v>20.22784</v>
      </c>
      <c r="FX361" s="1">
        <v>8.8139120000000001E-2</v>
      </c>
      <c r="FY361">
        <v>26.83408</v>
      </c>
      <c r="FZ361">
        <v>0.59512949999999998</v>
      </c>
      <c r="GA361">
        <v>20.62199</v>
      </c>
      <c r="GB361" s="1">
        <v>6.6346260000000004E-2</v>
      </c>
      <c r="GC361" s="1">
        <v>19.873999999999999</v>
      </c>
      <c r="GD361">
        <v>0.59534569999999998</v>
      </c>
      <c r="GE361">
        <v>20.745419999999999</v>
      </c>
      <c r="GF361" s="1">
        <v>6.0252750000000001E-2</v>
      </c>
      <c r="GG361" s="1">
        <v>17.91479</v>
      </c>
      <c r="GH361">
        <v>0.59517819999999999</v>
      </c>
      <c r="GI361">
        <v>20.534759999999999</v>
      </c>
      <c r="GJ361" s="1">
        <v>5.8255920000000003E-2</v>
      </c>
      <c r="GK361" s="1">
        <v>17.279070000000001</v>
      </c>
      <c r="GL361">
        <v>0.5950685</v>
      </c>
      <c r="GM361">
        <v>20.09299</v>
      </c>
      <c r="GN361" s="1">
        <v>5.6525069999999997E-2</v>
      </c>
      <c r="GO361" s="1">
        <v>16.75093</v>
      </c>
      <c r="GP361">
        <v>0.59506150000000002</v>
      </c>
      <c r="GQ361">
        <v>19.67859</v>
      </c>
      <c r="GR361" s="1">
        <v>5.4204259999999997E-2</v>
      </c>
      <c r="GS361" s="1">
        <v>16.054729999999999</v>
      </c>
      <c r="GT361">
        <v>0.59517010000000004</v>
      </c>
      <c r="GU361">
        <v>20.024260000000002</v>
      </c>
      <c r="GV361" s="1">
        <v>5.1152709999999997E-2</v>
      </c>
      <c r="GW361" s="1">
        <v>15.148210000000001</v>
      </c>
      <c r="GX361">
        <v>0.5952925</v>
      </c>
      <c r="GY361">
        <v>20.592179999999999</v>
      </c>
      <c r="GZ361" s="1">
        <v>4.7618939999999998E-2</v>
      </c>
      <c r="HA361" s="1">
        <v>14.099589999999999</v>
      </c>
      <c r="HB361">
        <v>0.59562999999999999</v>
      </c>
      <c r="HC361">
        <v>21.253520000000002</v>
      </c>
      <c r="HD361" s="1">
        <v>4.381177E-2</v>
      </c>
      <c r="HE361" s="1">
        <v>12.96686</v>
      </c>
      <c r="HF361">
        <v>0.59598269999999998</v>
      </c>
      <c r="HG361">
        <v>22.061119999999999</v>
      </c>
      <c r="HH361" s="1">
        <v>3.9905400000000001E-2</v>
      </c>
      <c r="HI361" s="1">
        <v>11.8078</v>
      </c>
      <c r="HJ361">
        <v>0.59637709999999999</v>
      </c>
      <c r="HK361">
        <v>22.530719999999999</v>
      </c>
      <c r="HL361" s="1">
        <v>3.5955439999999998E-2</v>
      </c>
      <c r="HM361" s="1">
        <v>10.637040000000001</v>
      </c>
      <c r="HN361">
        <v>0.59703830000000002</v>
      </c>
      <c r="HO361">
        <v>22.298480000000001</v>
      </c>
      <c r="HP361" s="1">
        <v>3.205417E-2</v>
      </c>
      <c r="HQ361" s="1">
        <v>9.4772049999999997</v>
      </c>
      <c r="HR361">
        <v>0.59758</v>
      </c>
      <c r="HS361">
        <v>21.768460000000001</v>
      </c>
      <c r="HT361" s="1">
        <v>2.8309129999999998E-2</v>
      </c>
      <c r="HU361" s="1">
        <v>8.3672350000000009</v>
      </c>
      <c r="HV361">
        <v>0.5980858</v>
      </c>
      <c r="HW361">
        <v>21.154399999999999</v>
      </c>
      <c r="HX361" s="1">
        <v>2.4801420000000001E-2</v>
      </c>
      <c r="HY361" s="1">
        <v>7.3265339999999997</v>
      </c>
      <c r="HZ361">
        <v>0.59896890000000003</v>
      </c>
      <c r="IA361">
        <v>21.15418</v>
      </c>
      <c r="IB361" s="1">
        <v>2.163468E-2</v>
      </c>
      <c r="IC361" s="1">
        <v>6.3848149999999997</v>
      </c>
      <c r="ID361">
        <v>0.59960729999999995</v>
      </c>
      <c r="IE361">
        <v>21.607479999999999</v>
      </c>
      <c r="IF361" s="1">
        <v>1.8864200000000001E-2</v>
      </c>
      <c r="IG361" s="1">
        <v>5.5614410000000003</v>
      </c>
      <c r="IH361">
        <v>0.6003754</v>
      </c>
      <c r="II361">
        <v>22.215810000000001</v>
      </c>
      <c r="IJ361" s="1">
        <v>1.6480600000000001E-2</v>
      </c>
      <c r="IK361" s="1">
        <v>4.8531839999999997</v>
      </c>
      <c r="IL361">
        <v>0.60097610000000001</v>
      </c>
      <c r="IM361">
        <v>22.97842</v>
      </c>
      <c r="IN361" s="1">
        <v>1.4419329999999999E-2</v>
      </c>
      <c r="IO361" s="1">
        <v>4.242718</v>
      </c>
      <c r="IP361">
        <v>0.60158619999999996</v>
      </c>
      <c r="IQ361">
        <v>23.324590000000001</v>
      </c>
      <c r="IR361" s="1">
        <v>1.256342E-2</v>
      </c>
      <c r="IS361" s="1">
        <v>3.694353</v>
      </c>
      <c r="IT361">
        <v>0.60205909999999996</v>
      </c>
      <c r="IU361">
        <v>23.10078</v>
      </c>
      <c r="IV361" s="1">
        <v>1.081825E-2</v>
      </c>
      <c r="IW361" s="1">
        <v>3.1814589999999998</v>
      </c>
      <c r="IX361">
        <v>0.60244770000000003</v>
      </c>
      <c r="IY361">
        <v>22.65671</v>
      </c>
      <c r="IZ361" s="1">
        <v>9.1321920000000008E-3</v>
      </c>
      <c r="JA361" s="1">
        <v>2.6867770000000002</v>
      </c>
      <c r="JB361">
        <v>0.60280199999999995</v>
      </c>
      <c r="JC361">
        <v>22.072289999999999</v>
      </c>
      <c r="JD361" s="1">
        <v>7.5269259999999998E-3</v>
      </c>
      <c r="JE361" s="1">
        <v>2.2156639999999999</v>
      </c>
      <c r="JF361">
        <v>0.60321270000000005</v>
      </c>
      <c r="JG361">
        <v>21.82338</v>
      </c>
      <c r="JH361" s="1">
        <v>6.0762139999999999E-3</v>
      </c>
      <c r="JI361" s="1">
        <v>1.789029</v>
      </c>
      <c r="JJ361">
        <v>0.60371699999999995</v>
      </c>
      <c r="JK361">
        <v>21.65748</v>
      </c>
      <c r="JL361" s="1">
        <v>4.856885E-3</v>
      </c>
      <c r="JM361" s="1">
        <v>1.429092</v>
      </c>
      <c r="JN361">
        <v>0.60427189999999997</v>
      </c>
      <c r="JO361">
        <v>21.74297</v>
      </c>
      <c r="JP361" s="1">
        <v>3.9049319999999998E-3</v>
      </c>
      <c r="JQ361" s="1">
        <v>1.147367</v>
      </c>
      <c r="JR361">
        <v>0.60468889999999997</v>
      </c>
      <c r="JS361">
        <v>21.80284</v>
      </c>
      <c r="JT361" s="1">
        <v>3.2090980000000001E-3</v>
      </c>
      <c r="JU361" s="1">
        <v>0.94109710000000002</v>
      </c>
      <c r="JV361">
        <v>0.60507909999999998</v>
      </c>
      <c r="JW361">
        <v>21.6737</v>
      </c>
      <c r="JX361" s="1">
        <v>2.7190690000000002E-3</v>
      </c>
      <c r="JY361" s="1">
        <v>0.79580989999999996</v>
      </c>
      <c r="JZ361">
        <v>0.60547580000000001</v>
      </c>
      <c r="KA361">
        <v>21.476320000000001</v>
      </c>
      <c r="KB361" s="1">
        <v>2.3765280000000001E-3</v>
      </c>
      <c r="KC361" s="1">
        <v>0.69420289999999996</v>
      </c>
      <c r="KD361">
        <v>0.60576399999999997</v>
      </c>
      <c r="KE361">
        <v>21.14359</v>
      </c>
      <c r="KF361" s="1">
        <v>2.129045E-3</v>
      </c>
      <c r="KG361" s="1">
        <v>0.62099309999999996</v>
      </c>
      <c r="KH361">
        <v>0.60599519999999996</v>
      </c>
      <c r="KI361">
        <v>20.76238</v>
      </c>
      <c r="KJ361" s="1">
        <v>1.941056E-3</v>
      </c>
      <c r="KK361" s="1">
        <v>0.56559009999999998</v>
      </c>
      <c r="KL361">
        <v>0.60563080000000002</v>
      </c>
      <c r="KM361">
        <v>20.897320000000001</v>
      </c>
      <c r="KN361" s="1">
        <v>1.79188E-3</v>
      </c>
      <c r="KO361" s="1">
        <v>0.52211949999999996</v>
      </c>
      <c r="KP361">
        <v>0.60526500000000005</v>
      </c>
      <c r="KQ361">
        <v>21.023</v>
      </c>
      <c r="KR361" s="1">
        <v>1.670089E-3</v>
      </c>
      <c r="KS361" s="1">
        <v>0.486738</v>
      </c>
      <c r="KT361">
        <v>0.60444640000000005</v>
      </c>
      <c r="KU361">
        <v>21.226800000000001</v>
      </c>
      <c r="KV361" s="1">
        <v>1.569429E-3</v>
      </c>
      <c r="KW361" s="1">
        <v>0.45788610000000002</v>
      </c>
      <c r="KX361">
        <v>0.60382599999999997</v>
      </c>
      <c r="KY361">
        <v>21.623390000000001</v>
      </c>
      <c r="KZ361" s="1">
        <v>1.4857239999999999E-3</v>
      </c>
      <c r="LA361" s="1">
        <v>0.43381029999999998</v>
      </c>
      <c r="LB361">
        <v>0.60334259999999995</v>
      </c>
      <c r="LC361">
        <v>21.764880000000002</v>
      </c>
      <c r="LD361" s="1">
        <v>1.4161029999999999E-3</v>
      </c>
      <c r="LE361" s="1">
        <v>0.4137478</v>
      </c>
      <c r="LF361">
        <v>0.60298850000000004</v>
      </c>
      <c r="LG361">
        <v>21.53144</v>
      </c>
      <c r="LH361" s="1">
        <v>1.3594200000000001E-3</v>
      </c>
      <c r="LI361" s="1">
        <v>0.39733410000000002</v>
      </c>
      <c r="LJ361">
        <v>0.60264859999999998</v>
      </c>
      <c r="LK361">
        <v>21.15476</v>
      </c>
      <c r="LL361" s="1">
        <v>1.3127270000000001E-3</v>
      </c>
      <c r="LM361" s="1">
        <v>0.3838995</v>
      </c>
      <c r="LN361">
        <v>0.60238939999999996</v>
      </c>
      <c r="LO361">
        <v>20.898050000000001</v>
      </c>
      <c r="LP361" s="1">
        <v>1.2727280000000001E-3</v>
      </c>
      <c r="LQ361" s="1">
        <v>0.37239549999999999</v>
      </c>
      <c r="LR361">
        <v>0.60208779999999995</v>
      </c>
      <c r="LS361">
        <v>21.400569999999998</v>
      </c>
      <c r="LT361" s="1">
        <v>1.235929E-3</v>
      </c>
      <c r="LU361" s="1">
        <v>0.36185240000000002</v>
      </c>
      <c r="LV361">
        <v>0.60177890000000001</v>
      </c>
      <c r="LW361">
        <v>21.93947</v>
      </c>
      <c r="LX361" s="1">
        <v>1.199428E-3</v>
      </c>
      <c r="LY361" s="1">
        <v>0.35143479999999999</v>
      </c>
      <c r="LZ361">
        <v>0.6014794</v>
      </c>
      <c r="MA361">
        <v>22.4831</v>
      </c>
      <c r="MB361" s="1">
        <v>1.161395E-3</v>
      </c>
      <c r="MC361" s="1">
        <v>0.34053470000000002</v>
      </c>
      <c r="MD361">
        <v>0.60119140000000004</v>
      </c>
      <c r="ME361">
        <v>23.310500000000001</v>
      </c>
      <c r="MF361" s="1">
        <v>1.121492E-3</v>
      </c>
      <c r="MG361" s="1">
        <v>0.32911040000000003</v>
      </c>
      <c r="MH361">
        <v>0.60101309999999997</v>
      </c>
      <c r="MI361">
        <v>23.65803</v>
      </c>
      <c r="MJ361" s="1">
        <v>1.079918E-3</v>
      </c>
      <c r="MK361" s="1">
        <v>0.31710199999999999</v>
      </c>
      <c r="ML361">
        <v>0.60092100000000004</v>
      </c>
      <c r="MM361">
        <v>23.27834</v>
      </c>
      <c r="MN361" s="1">
        <v>1.038233E-3</v>
      </c>
      <c r="MO361" s="1">
        <v>0.30498249999999999</v>
      </c>
      <c r="MP361">
        <v>0.60083989999999998</v>
      </c>
      <c r="MQ361">
        <v>22.790559999999999</v>
      </c>
      <c r="MR361" s="1">
        <v>9.9697280000000011E-4</v>
      </c>
      <c r="MS361" s="1">
        <v>0.29300159999999997</v>
      </c>
      <c r="MT361">
        <v>0.60105470000000005</v>
      </c>
      <c r="MU361">
        <v>22.217600000000001</v>
      </c>
      <c r="MV361" s="1">
        <v>9.5701990000000002E-4</v>
      </c>
      <c r="MW361" s="1">
        <v>0.28125640000000002</v>
      </c>
      <c r="MX361">
        <v>0.60087639999999998</v>
      </c>
      <c r="MY361">
        <v>22.315650000000002</v>
      </c>
      <c r="MZ361" s="1">
        <v>9.1854800000000004E-4</v>
      </c>
      <c r="NA361" s="1">
        <v>0.27006859999999999</v>
      </c>
      <c r="NB361">
        <v>0.60106760000000004</v>
      </c>
      <c r="NC361">
        <v>22.669440000000002</v>
      </c>
      <c r="ND361" s="1">
        <v>8.8169769999999999E-4</v>
      </c>
      <c r="NE361" s="1">
        <v>0.25923000000000002</v>
      </c>
      <c r="NF361">
        <v>0.60096400000000005</v>
      </c>
      <c r="NG361">
        <v>23.064599999999999</v>
      </c>
      <c r="NH361" s="1">
        <v>8.4639060000000002E-4</v>
      </c>
      <c r="NI361" s="1">
        <v>0.24893850000000001</v>
      </c>
      <c r="NJ361">
        <v>0.60117540000000003</v>
      </c>
      <c r="NK361">
        <v>23.678039999999999</v>
      </c>
      <c r="NL361" s="1">
        <v>8.1269399999999998E-4</v>
      </c>
      <c r="NM361" s="1">
        <v>0.23897489999999999</v>
      </c>
      <c r="NN361">
        <v>0.60135179999999999</v>
      </c>
      <c r="NO361">
        <v>23.8565</v>
      </c>
      <c r="NP361" s="1">
        <v>7.8076749999999998E-4</v>
      </c>
      <c r="NQ361" s="1">
        <v>0.22955709999999999</v>
      </c>
      <c r="NR361">
        <v>0.60177729999999996</v>
      </c>
      <c r="NS361">
        <v>23.554860000000001</v>
      </c>
      <c r="NT361" s="1">
        <v>7.5040830000000004E-4</v>
      </c>
      <c r="NU361" s="1">
        <v>0.22051809999999999</v>
      </c>
      <c r="NV361">
        <v>0.60188580000000003</v>
      </c>
      <c r="NW361">
        <v>23.11619</v>
      </c>
      <c r="NX361" s="1">
        <v>7.2105599999999998E-4</v>
      </c>
      <c r="NY361" s="1">
        <v>0.2118805</v>
      </c>
      <c r="NZ361">
        <v>0.60224639999999996</v>
      </c>
      <c r="OA361">
        <v>22.568519999999999</v>
      </c>
      <c r="OB361" s="1">
        <v>6.9316400000000002E-4</v>
      </c>
      <c r="OC361" s="1">
        <v>0.2035891</v>
      </c>
      <c r="OD361">
        <v>0.60254810000000003</v>
      </c>
      <c r="OE361">
        <v>22.064489999999999</v>
      </c>
      <c r="OF361" s="1">
        <v>6.663118E-4</v>
      </c>
      <c r="OG361" s="1">
        <v>0.19561419999999999</v>
      </c>
      <c r="OH361">
        <v>0.60301800000000005</v>
      </c>
      <c r="OI361">
        <v>22.09525</v>
      </c>
      <c r="OJ361" s="1">
        <v>6.4076020000000005E-4</v>
      </c>
      <c r="OK361" s="1">
        <v>0.18801010000000001</v>
      </c>
    </row>
    <row r="362" spans="1:401" x14ac:dyDescent="0.35">
      <c r="A362">
        <v>371</v>
      </c>
      <c r="B362" t="s">
        <v>4</v>
      </c>
      <c r="C362" t="s">
        <v>364</v>
      </c>
      <c r="D362" t="s">
        <v>369</v>
      </c>
      <c r="E362">
        <v>870.34109999999998</v>
      </c>
      <c r="F362">
        <v>0.79565019999999997</v>
      </c>
      <c r="G362">
        <v>19.605340000000002</v>
      </c>
      <c r="H362">
        <v>0</v>
      </c>
      <c r="I362">
        <v>0</v>
      </c>
      <c r="J362">
        <v>0.79795799999999995</v>
      </c>
      <c r="K362">
        <v>19.29853</v>
      </c>
      <c r="L362">
        <v>0</v>
      </c>
      <c r="M362">
        <v>0</v>
      </c>
      <c r="N362">
        <v>0.79904189999999997</v>
      </c>
      <c r="O362">
        <v>19.599029999999999</v>
      </c>
      <c r="P362">
        <v>0</v>
      </c>
      <c r="Q362">
        <v>0</v>
      </c>
      <c r="R362">
        <v>0.79959720000000001</v>
      </c>
      <c r="S362">
        <v>19.823979999999999</v>
      </c>
      <c r="T362">
        <v>0</v>
      </c>
      <c r="U362">
        <v>0</v>
      </c>
      <c r="V362">
        <v>0.79995240000000001</v>
      </c>
      <c r="W362">
        <v>20.19989</v>
      </c>
      <c r="X362">
        <v>0</v>
      </c>
      <c r="Y362">
        <v>0</v>
      </c>
      <c r="Z362">
        <v>0.80023999999999995</v>
      </c>
      <c r="AA362">
        <v>20.219249999999999</v>
      </c>
      <c r="AB362">
        <v>0</v>
      </c>
      <c r="AC362">
        <v>0</v>
      </c>
      <c r="AD362">
        <v>0.80056490000000002</v>
      </c>
      <c r="AE362">
        <v>20.045349999999999</v>
      </c>
      <c r="AF362">
        <v>0</v>
      </c>
      <c r="AG362">
        <v>0</v>
      </c>
      <c r="AH362">
        <v>0.80093190000000003</v>
      </c>
      <c r="AI362">
        <v>19.786899999999999</v>
      </c>
      <c r="AJ362">
        <v>0</v>
      </c>
      <c r="AK362">
        <v>0</v>
      </c>
      <c r="AL362">
        <v>0.80050480000000002</v>
      </c>
      <c r="AM362">
        <v>19.526009999999999</v>
      </c>
      <c r="AN362">
        <v>0</v>
      </c>
      <c r="AO362">
        <v>0</v>
      </c>
      <c r="AP362">
        <v>0.79808250000000003</v>
      </c>
      <c r="AQ362">
        <v>19.35885</v>
      </c>
      <c r="AR362">
        <v>0</v>
      </c>
      <c r="AS362">
        <v>0</v>
      </c>
      <c r="AT362">
        <v>0.79408310000000004</v>
      </c>
      <c r="AU362">
        <v>19.668399999999998</v>
      </c>
      <c r="AV362">
        <v>0</v>
      </c>
      <c r="AW362">
        <v>0</v>
      </c>
      <c r="AX362">
        <v>0.78929740000000004</v>
      </c>
      <c r="AY362">
        <v>19.75949</v>
      </c>
      <c r="AZ362">
        <v>0</v>
      </c>
      <c r="BA362">
        <v>0</v>
      </c>
      <c r="BB362">
        <v>0.78422760000000002</v>
      </c>
      <c r="BC362">
        <v>19.787710000000001</v>
      </c>
      <c r="BD362">
        <v>0</v>
      </c>
      <c r="BE362">
        <v>0</v>
      </c>
      <c r="BF362">
        <v>0.77904519999999999</v>
      </c>
      <c r="BG362">
        <v>19.835349999999998</v>
      </c>
      <c r="BH362">
        <v>0</v>
      </c>
      <c r="BI362">
        <v>0</v>
      </c>
      <c r="BJ362">
        <v>0.77387010000000001</v>
      </c>
      <c r="BK362">
        <v>19.55602</v>
      </c>
      <c r="BL362">
        <v>0</v>
      </c>
      <c r="BM362">
        <v>0</v>
      </c>
      <c r="BN362">
        <v>0.76874279999999995</v>
      </c>
      <c r="BO362">
        <v>19.194559999999999</v>
      </c>
      <c r="BP362">
        <v>0</v>
      </c>
      <c r="BQ362">
        <v>0</v>
      </c>
      <c r="BR362">
        <v>0.76355200000000001</v>
      </c>
      <c r="BS362">
        <v>18.909140000000001</v>
      </c>
      <c r="BT362">
        <v>0</v>
      </c>
      <c r="BU362">
        <v>0</v>
      </c>
      <c r="BV362">
        <v>0.75852830000000004</v>
      </c>
      <c r="BW362">
        <v>18.994240000000001</v>
      </c>
      <c r="BX362">
        <v>0</v>
      </c>
      <c r="BY362">
        <v>0</v>
      </c>
      <c r="BZ362">
        <v>0.75338570000000005</v>
      </c>
      <c r="CA362">
        <v>19.433140000000002</v>
      </c>
      <c r="CB362" s="1">
        <v>2.1806770000000001E-33</v>
      </c>
      <c r="CC362" s="1">
        <v>6.4838040000000002E-31</v>
      </c>
      <c r="CD362">
        <v>0.74818289999999998</v>
      </c>
      <c r="CE362">
        <v>20.081620000000001</v>
      </c>
      <c r="CF362" s="1">
        <v>4.9407140000000001E-26</v>
      </c>
      <c r="CG362" s="1">
        <v>1.1548779999999999E-23</v>
      </c>
      <c r="CH362">
        <v>0.74285579999999996</v>
      </c>
      <c r="CI362">
        <v>20.623819999999998</v>
      </c>
      <c r="CJ362" s="1">
        <v>3.1728730000000002E-19</v>
      </c>
      <c r="CK362" s="1">
        <v>7.0364280000000004E-17</v>
      </c>
      <c r="CL362">
        <v>0.73733369999999998</v>
      </c>
      <c r="CM362">
        <v>20.740079999999999</v>
      </c>
      <c r="CN362" s="1">
        <v>2.7436909999999999E-14</v>
      </c>
      <c r="CO362" s="1">
        <v>6.5097160000000004E-12</v>
      </c>
      <c r="CP362">
        <v>0.7314659</v>
      </c>
      <c r="CQ362">
        <v>20.45947</v>
      </c>
      <c r="CR362" s="1">
        <v>6.7239080000000004E-11</v>
      </c>
      <c r="CS362" s="1">
        <v>1.6713630000000001E-8</v>
      </c>
      <c r="CT362">
        <v>0.72592880000000004</v>
      </c>
      <c r="CU362">
        <v>20.01971</v>
      </c>
      <c r="CV362" s="1">
        <v>3.0433429999999997E-8</v>
      </c>
      <c r="CW362" s="1">
        <v>7.8610229999999994E-6</v>
      </c>
      <c r="CX362">
        <v>0.72150139999999996</v>
      </c>
      <c r="CY362">
        <v>19.542999999999999</v>
      </c>
      <c r="CZ362" s="1">
        <v>4.2350269999999998E-6</v>
      </c>
      <c r="DA362" s="1">
        <v>1.1268960000000001E-3</v>
      </c>
      <c r="DB362">
        <v>0.71782120000000005</v>
      </c>
      <c r="DC362">
        <v>19.526869999999999</v>
      </c>
      <c r="DD362" s="1">
        <v>2.3686719999999999E-4</v>
      </c>
      <c r="DE362" s="1">
        <v>6.4670679999999994E-2</v>
      </c>
      <c r="DF362">
        <v>0.71462049999999999</v>
      </c>
      <c r="DG362">
        <v>19.959219999999998</v>
      </c>
      <c r="DH362" s="1">
        <v>6.2773560000000004E-3</v>
      </c>
      <c r="DI362">
        <v>1.753466</v>
      </c>
      <c r="DJ362">
        <v>0.71164079999999996</v>
      </c>
      <c r="DK362">
        <v>20.440719999999999</v>
      </c>
      <c r="DL362">
        <v>8.8524329999999998E-2</v>
      </c>
      <c r="DM362">
        <v>25.242740000000001</v>
      </c>
      <c r="DN362">
        <v>0.70863560000000003</v>
      </c>
      <c r="DO362">
        <v>20.89461</v>
      </c>
      <c r="DP362">
        <v>0.72375330000000004</v>
      </c>
      <c r="DQ362">
        <v>210.25559999999999</v>
      </c>
      <c r="DR362">
        <v>0.70547959999999998</v>
      </c>
      <c r="DS362">
        <v>20.972000000000001</v>
      </c>
      <c r="DT362">
        <v>3.6820490000000001</v>
      </c>
      <c r="DU362">
        <v>1087.828</v>
      </c>
      <c r="DV362">
        <v>0.7020535</v>
      </c>
      <c r="DW362">
        <v>20.569649999999999</v>
      </c>
      <c r="DX362">
        <v>12.336819999999999</v>
      </c>
      <c r="DY362">
        <v>3705.4029999999998</v>
      </c>
      <c r="DZ362">
        <v>0.69825340000000002</v>
      </c>
      <c r="EA362">
        <v>19.983809999999998</v>
      </c>
      <c r="EB362">
        <v>28.602550000000001</v>
      </c>
      <c r="EC362">
        <v>8723.4240000000009</v>
      </c>
      <c r="ED362">
        <v>0.69445559999999995</v>
      </c>
      <c r="EE362">
        <v>19.382660000000001</v>
      </c>
      <c r="EF362">
        <v>48.019910000000003</v>
      </c>
      <c r="EG362">
        <v>14856.54</v>
      </c>
      <c r="EH362">
        <v>0.69110320000000003</v>
      </c>
      <c r="EI362">
        <v>19.156300000000002</v>
      </c>
      <c r="EJ362">
        <v>60.654910000000001</v>
      </c>
      <c r="EK362">
        <v>18999.84</v>
      </c>
      <c r="EL362">
        <v>0.688307</v>
      </c>
      <c r="EM362">
        <v>19.358239999999999</v>
      </c>
      <c r="EN362">
        <v>59.437060000000002</v>
      </c>
      <c r="EO362">
        <v>18823.84</v>
      </c>
      <c r="EP362">
        <v>0.68600229999999995</v>
      </c>
      <c r="EQ362">
        <v>19.852779999999999</v>
      </c>
      <c r="ER362">
        <v>46.683100000000003</v>
      </c>
      <c r="ES362">
        <v>14911.91</v>
      </c>
      <c r="ET362">
        <v>0.68441960000000002</v>
      </c>
      <c r="EU362">
        <v>20.384789999999999</v>
      </c>
      <c r="EV362">
        <v>30.163039999999999</v>
      </c>
      <c r="EW362">
        <v>9712.5550000000003</v>
      </c>
      <c r="EX362">
        <v>0.68329070000000003</v>
      </c>
      <c r="EY362">
        <v>20.525069999999999</v>
      </c>
      <c r="EZ362">
        <v>16.389430000000001</v>
      </c>
      <c r="FA362">
        <v>5312.33</v>
      </c>
      <c r="FB362">
        <v>0.68260200000000004</v>
      </c>
      <c r="FC362">
        <v>20.321629999999999</v>
      </c>
      <c r="FD362">
        <v>7.7186320000000004</v>
      </c>
      <c r="FE362">
        <v>2515.0410000000002</v>
      </c>
      <c r="FF362">
        <v>0.68188119999999997</v>
      </c>
      <c r="FG362">
        <v>19.88288</v>
      </c>
      <c r="FH362">
        <v>3.2171129999999999</v>
      </c>
      <c r="FI362">
        <v>1052.597</v>
      </c>
      <c r="FJ362">
        <v>0.68079469999999997</v>
      </c>
      <c r="FK362">
        <v>19.38194</v>
      </c>
      <c r="FL362">
        <v>1.2220569999999999</v>
      </c>
      <c r="FM362">
        <v>401.02859999999998</v>
      </c>
      <c r="FN362">
        <v>0.67911929999999998</v>
      </c>
      <c r="FO362">
        <v>19.475249999999999</v>
      </c>
      <c r="FP362" s="1">
        <v>0.4467332</v>
      </c>
      <c r="FQ362">
        <v>146.6728</v>
      </c>
      <c r="FR362">
        <v>0.67826790000000003</v>
      </c>
      <c r="FS362">
        <v>19.8035</v>
      </c>
      <c r="FT362" s="1">
        <v>0.17743990000000001</v>
      </c>
      <c r="FU362">
        <v>57.804189999999998</v>
      </c>
      <c r="FV362">
        <v>0.67831399999999997</v>
      </c>
      <c r="FW362">
        <v>20.21142</v>
      </c>
      <c r="FX362" s="1">
        <v>9.203356E-2</v>
      </c>
      <c r="FY362">
        <v>29.50713</v>
      </c>
      <c r="FZ362">
        <v>0.67800740000000004</v>
      </c>
      <c r="GA362">
        <v>20.59881</v>
      </c>
      <c r="GB362" s="1">
        <v>6.7388439999999994E-2</v>
      </c>
      <c r="GC362">
        <v>21.28885</v>
      </c>
      <c r="GD362">
        <v>0.67780200000000002</v>
      </c>
      <c r="GE362">
        <v>20.733129999999999</v>
      </c>
      <c r="GF362" s="1">
        <v>6.0548480000000002E-2</v>
      </c>
      <c r="GG362" s="1">
        <v>19.01164</v>
      </c>
      <c r="GH362">
        <v>0.67725780000000002</v>
      </c>
      <c r="GI362">
        <v>20.53952</v>
      </c>
      <c r="GJ362" s="1">
        <v>5.8409210000000003E-2</v>
      </c>
      <c r="GK362" s="1">
        <v>18.322099999999999</v>
      </c>
      <c r="GL362">
        <v>0.67680640000000003</v>
      </c>
      <c r="GM362">
        <v>20.117640000000002</v>
      </c>
      <c r="GN362" s="1">
        <v>5.6700630000000002E-2</v>
      </c>
      <c r="GO362" s="1">
        <v>17.7973</v>
      </c>
      <c r="GP362">
        <v>0.67643759999999997</v>
      </c>
      <c r="GQ362">
        <v>19.703379999999999</v>
      </c>
      <c r="GR362" s="1">
        <v>5.443916E-2</v>
      </c>
      <c r="GS362" s="1">
        <v>17.103380000000001</v>
      </c>
      <c r="GT362">
        <v>0.67617700000000003</v>
      </c>
      <c r="GU362">
        <v>20.023890000000002</v>
      </c>
      <c r="GV362" s="1">
        <v>5.1443910000000002E-2</v>
      </c>
      <c r="GW362" s="1">
        <v>16.18329</v>
      </c>
      <c r="GX362">
        <v>0.67579310000000004</v>
      </c>
      <c r="GY362">
        <v>20.583320000000001</v>
      </c>
      <c r="GZ362" s="1">
        <v>4.7939660000000002E-2</v>
      </c>
      <c r="HA362" s="1">
        <v>15.099309999999999</v>
      </c>
      <c r="HB362">
        <v>0.67567259999999996</v>
      </c>
      <c r="HC362">
        <v>21.233149999999998</v>
      </c>
      <c r="HD362" s="1">
        <v>4.4142349999999997E-2</v>
      </c>
      <c r="HE362" s="1">
        <v>13.91586</v>
      </c>
      <c r="HF362">
        <v>0.67566959999999998</v>
      </c>
      <c r="HG362">
        <v>22.028749999999999</v>
      </c>
      <c r="HH362" s="1">
        <v>4.0246940000000002E-2</v>
      </c>
      <c r="HI362" s="1">
        <v>12.69847</v>
      </c>
      <c r="HJ362">
        <v>0.67572350000000003</v>
      </c>
      <c r="HK362">
        <v>22.513960000000001</v>
      </c>
      <c r="HL362" s="1">
        <v>3.6298299999999999E-2</v>
      </c>
      <c r="HM362" s="1">
        <v>11.462580000000001</v>
      </c>
      <c r="HN362">
        <v>0.67609949999999996</v>
      </c>
      <c r="HO362">
        <v>22.314530000000001</v>
      </c>
      <c r="HP362" s="1">
        <v>3.2388670000000001E-2</v>
      </c>
      <c r="HQ362" s="1">
        <v>10.232139999999999</v>
      </c>
      <c r="HR362">
        <v>0.67636870000000004</v>
      </c>
      <c r="HS362">
        <v>21.796679999999999</v>
      </c>
      <c r="HT362" s="1">
        <v>2.862934E-2</v>
      </c>
      <c r="HU362" s="1">
        <v>9.0494529999999997</v>
      </c>
      <c r="HV362">
        <v>0.67674049999999997</v>
      </c>
      <c r="HW362">
        <v>21.19369</v>
      </c>
      <c r="HX362" s="1">
        <v>2.5093399999999998E-2</v>
      </c>
      <c r="HY362" s="1">
        <v>7.9335180000000003</v>
      </c>
      <c r="HZ362">
        <v>0.67741839999999998</v>
      </c>
      <c r="IA362">
        <v>21.177230000000002</v>
      </c>
      <c r="IB362" s="1">
        <v>2.1897759999999999E-2</v>
      </c>
      <c r="IC362" s="1">
        <v>6.9220480000000002</v>
      </c>
      <c r="ID362">
        <v>0.67794180000000004</v>
      </c>
      <c r="IE362">
        <v>21.616250000000001</v>
      </c>
      <c r="IF362" s="1">
        <v>1.9088689999999998E-2</v>
      </c>
      <c r="IG362" s="1">
        <v>6.031682</v>
      </c>
      <c r="IH362">
        <v>0.67861760000000004</v>
      </c>
      <c r="II362">
        <v>22.20804</v>
      </c>
      <c r="IJ362" s="1">
        <v>1.6673049999999998E-2</v>
      </c>
      <c r="IK362" s="1">
        <v>5.2651849999999998</v>
      </c>
      <c r="IL362">
        <v>0.67918780000000001</v>
      </c>
      <c r="IM362">
        <v>22.952850000000002</v>
      </c>
      <c r="IN362" s="1">
        <v>1.458896E-2</v>
      </c>
      <c r="IO362" s="1">
        <v>4.6050380000000004</v>
      </c>
      <c r="IP362">
        <v>0.67974349999999994</v>
      </c>
      <c r="IQ362">
        <v>23.311129999999999</v>
      </c>
      <c r="IR362" s="1">
        <v>1.271809E-2</v>
      </c>
      <c r="IS362" s="1">
        <v>4.0133169999999998</v>
      </c>
      <c r="IT362">
        <v>0.68017850000000002</v>
      </c>
      <c r="IU362">
        <v>23.11064</v>
      </c>
      <c r="IV362" s="1">
        <v>1.0965870000000001E-2</v>
      </c>
      <c r="IW362" s="1">
        <v>3.4616609999999999</v>
      </c>
      <c r="IX362">
        <v>0.68057239999999997</v>
      </c>
      <c r="IY362">
        <v>22.684010000000001</v>
      </c>
      <c r="IZ362" s="1">
        <v>9.2748959999999995E-3</v>
      </c>
      <c r="JA362" s="1">
        <v>2.9298280000000001</v>
      </c>
      <c r="JB362">
        <v>0.68088970000000004</v>
      </c>
      <c r="JC362">
        <v>22.11646</v>
      </c>
      <c r="JD362" s="1">
        <v>7.6602190000000002E-3</v>
      </c>
      <c r="JE362" s="1">
        <v>2.4216579999999999</v>
      </c>
      <c r="JF362">
        <v>0.68128230000000001</v>
      </c>
      <c r="JG362">
        <v>21.85811</v>
      </c>
      <c r="JH362" s="1">
        <v>6.1931349999999998E-3</v>
      </c>
      <c r="JI362" s="1">
        <v>1.9587380000000001</v>
      </c>
      <c r="JJ362">
        <v>0.6818208</v>
      </c>
      <c r="JK362">
        <v>21.68477</v>
      </c>
      <c r="JL362" s="1">
        <v>4.9520399999999996E-3</v>
      </c>
      <c r="JM362" s="1">
        <v>1.5654410000000001</v>
      </c>
      <c r="JN362">
        <v>0.68245339999999999</v>
      </c>
      <c r="JO362">
        <v>21.747879999999999</v>
      </c>
      <c r="JP362" s="1">
        <v>3.9768599999999996E-3</v>
      </c>
      <c r="JQ362" s="1">
        <v>1.2554719999999999</v>
      </c>
      <c r="JR362">
        <v>0.68294549999999998</v>
      </c>
      <c r="JS362">
        <v>21.798850000000002</v>
      </c>
      <c r="JT362" s="1">
        <v>3.2605049999999999E-3</v>
      </c>
      <c r="JU362" s="1">
        <v>1.0272859999999999</v>
      </c>
      <c r="JV362">
        <v>0.68345420000000001</v>
      </c>
      <c r="JW362">
        <v>21.672450000000001</v>
      </c>
      <c r="JX362" s="1">
        <v>2.7549409999999999E-3</v>
      </c>
      <c r="JY362" s="1">
        <v>0.86616519999999997</v>
      </c>
      <c r="JZ362">
        <v>0.68392010000000003</v>
      </c>
      <c r="KA362">
        <v>21.48244</v>
      </c>
      <c r="KB362" s="1">
        <v>2.4018379999999999E-3</v>
      </c>
      <c r="KC362" s="1">
        <v>0.75356000000000001</v>
      </c>
      <c r="KD362">
        <v>0.68432890000000002</v>
      </c>
      <c r="KE362">
        <v>21.161940000000001</v>
      </c>
      <c r="KF362" s="1">
        <v>2.1475579999999999E-3</v>
      </c>
      <c r="KG362" s="1">
        <v>0.67264670000000004</v>
      </c>
      <c r="KH362">
        <v>0.6846371</v>
      </c>
      <c r="KI362">
        <v>20.785299999999999</v>
      </c>
      <c r="KJ362" s="1">
        <v>1.955451E-3</v>
      </c>
      <c r="KK362" s="1">
        <v>0.61173960000000005</v>
      </c>
      <c r="KL362">
        <v>0.68434550000000005</v>
      </c>
      <c r="KM362">
        <v>20.900780000000001</v>
      </c>
      <c r="KN362" s="1">
        <v>1.803409E-3</v>
      </c>
      <c r="KO362" s="1">
        <v>0.5640385</v>
      </c>
      <c r="KP362">
        <v>0.6839229</v>
      </c>
      <c r="KQ362">
        <v>21.026530000000001</v>
      </c>
      <c r="KR362" s="1">
        <v>1.679591E-3</v>
      </c>
      <c r="KS362" s="1">
        <v>0.5254316</v>
      </c>
      <c r="KT362">
        <v>0.68297059999999998</v>
      </c>
      <c r="KU362">
        <v>21.219100000000001</v>
      </c>
      <c r="KV362" s="1">
        <v>1.5772340000000001E-3</v>
      </c>
      <c r="KW362" s="1">
        <v>0.49402639999999998</v>
      </c>
      <c r="KX362">
        <v>0.68212479999999998</v>
      </c>
      <c r="KY362">
        <v>21.607589999999998</v>
      </c>
      <c r="KZ362" s="1">
        <v>1.492115E-3</v>
      </c>
      <c r="LA362" s="1">
        <v>0.46793269999999998</v>
      </c>
      <c r="LB362">
        <v>0.68143909999999996</v>
      </c>
      <c r="LC362">
        <v>21.760470000000002</v>
      </c>
      <c r="LD362" s="1">
        <v>1.421482E-3</v>
      </c>
      <c r="LE362" s="1">
        <v>0.44630419999999998</v>
      </c>
      <c r="LF362">
        <v>0.68083499999999997</v>
      </c>
      <c r="LG362">
        <v>21.53885</v>
      </c>
      <c r="LH362" s="1">
        <v>1.363834E-3</v>
      </c>
      <c r="LI362" s="1">
        <v>0.42863639999999997</v>
      </c>
      <c r="LJ362">
        <v>0.68023259999999997</v>
      </c>
      <c r="LK362">
        <v>21.169530000000002</v>
      </c>
      <c r="LL362" s="1">
        <v>1.31638E-3</v>
      </c>
      <c r="LM362" s="1">
        <v>0.41423510000000002</v>
      </c>
      <c r="LN362">
        <v>0.6797204</v>
      </c>
      <c r="LO362">
        <v>20.914919999999999</v>
      </c>
      <c r="LP362" s="1">
        <v>1.275932E-3</v>
      </c>
      <c r="LQ362" s="1">
        <v>0.40200469999999999</v>
      </c>
      <c r="LR362">
        <v>0.67914140000000001</v>
      </c>
      <c r="LS362">
        <v>21.400480000000002</v>
      </c>
      <c r="LT362" s="1">
        <v>1.2389930000000001E-3</v>
      </c>
      <c r="LU362" s="1">
        <v>0.390901</v>
      </c>
      <c r="LV362">
        <v>0.67854369999999997</v>
      </c>
      <c r="LW362">
        <v>21.943680000000001</v>
      </c>
      <c r="LX362" s="1">
        <v>1.2025950000000001E-3</v>
      </c>
      <c r="LY362" s="1">
        <v>0.38001889999999999</v>
      </c>
      <c r="LZ362">
        <v>0.67795810000000001</v>
      </c>
      <c r="MA362">
        <v>22.473459999999999</v>
      </c>
      <c r="MB362" s="1">
        <v>1.1646779999999999E-3</v>
      </c>
      <c r="MC362" s="1">
        <v>0.36863249999999997</v>
      </c>
      <c r="MD362">
        <v>0.67734000000000005</v>
      </c>
      <c r="ME362">
        <v>23.283999999999999</v>
      </c>
      <c r="MF362" s="1">
        <v>1.125011E-3</v>
      </c>
      <c r="MG362" s="1">
        <v>0.35671160000000002</v>
      </c>
      <c r="MH362">
        <v>0.67682430000000005</v>
      </c>
      <c r="MI362">
        <v>23.651669999999999</v>
      </c>
      <c r="MJ362" s="1">
        <v>1.0834729999999999E-3</v>
      </c>
      <c r="MK362" s="1">
        <v>0.34411019999999998</v>
      </c>
      <c r="ML362">
        <v>0.67639150000000003</v>
      </c>
      <c r="MM362">
        <v>23.294280000000001</v>
      </c>
      <c r="MN362" s="1">
        <v>1.041852E-3</v>
      </c>
      <c r="MO362" s="1">
        <v>0.33137450000000002</v>
      </c>
      <c r="MP362">
        <v>0.67593650000000005</v>
      </c>
      <c r="MQ362">
        <v>22.816960000000002</v>
      </c>
      <c r="MR362" s="1">
        <v>1.0005210000000001E-3</v>
      </c>
      <c r="MS362" s="1">
        <v>0.31873509999999999</v>
      </c>
      <c r="MT362">
        <v>0.67574270000000003</v>
      </c>
      <c r="MU362">
        <v>22.260290000000001</v>
      </c>
      <c r="MV362" s="1">
        <v>9.605347E-4</v>
      </c>
      <c r="MW362" s="1">
        <v>0.30634939999999999</v>
      </c>
      <c r="MX362">
        <v>0.67520740000000001</v>
      </c>
      <c r="MY362">
        <v>22.34253</v>
      </c>
      <c r="MZ362" s="1">
        <v>9.2185979999999997E-4</v>
      </c>
      <c r="NA362" s="1">
        <v>0.29447190000000001</v>
      </c>
      <c r="NB362">
        <v>0.67503080000000004</v>
      </c>
      <c r="NC362">
        <v>22.691210000000002</v>
      </c>
      <c r="ND362" s="1">
        <v>8.8486979999999999E-4</v>
      </c>
      <c r="NE362" s="1">
        <v>0.28296749999999998</v>
      </c>
      <c r="NF362">
        <v>0.67461199999999999</v>
      </c>
      <c r="NG362">
        <v>23.06701</v>
      </c>
      <c r="NH362" s="1">
        <v>8.4947029999999995E-4</v>
      </c>
      <c r="NI362" s="1">
        <v>0.2720321</v>
      </c>
      <c r="NJ362">
        <v>0.67446320000000004</v>
      </c>
      <c r="NK362">
        <v>23.661580000000001</v>
      </c>
      <c r="NL362" s="1">
        <v>8.1557169999999998E-4</v>
      </c>
      <c r="NM362" s="1">
        <v>0.26141969999999998</v>
      </c>
      <c r="NN362">
        <v>0.67427619999999999</v>
      </c>
      <c r="NO362">
        <v>23.851189999999999</v>
      </c>
      <c r="NP362" s="1">
        <v>7.8353579999999997E-4</v>
      </c>
      <c r="NQ362" s="1">
        <v>0.25140079999999998</v>
      </c>
      <c r="NR362">
        <v>0.67436269999999998</v>
      </c>
      <c r="NS362">
        <v>23.564409999999999</v>
      </c>
      <c r="NT362" s="1">
        <v>7.5309539999999999E-4</v>
      </c>
      <c r="NU362" s="1">
        <v>0.24177789999999999</v>
      </c>
      <c r="NV362">
        <v>0.67414879999999999</v>
      </c>
      <c r="NW362">
        <v>23.13955</v>
      </c>
      <c r="NX362" s="1">
        <v>7.2363989999999997E-4</v>
      </c>
      <c r="NY362" s="1">
        <v>0.232569</v>
      </c>
      <c r="NZ362">
        <v>0.67419739999999995</v>
      </c>
      <c r="OA362">
        <v>22.60876</v>
      </c>
      <c r="OB362" s="1">
        <v>6.9562529999999995E-4</v>
      </c>
      <c r="OC362" s="1">
        <v>0.22370380000000001</v>
      </c>
      <c r="OD362">
        <v>0.6742205</v>
      </c>
      <c r="OE362">
        <v>22.108440000000002</v>
      </c>
      <c r="OF362" s="1">
        <v>6.6867019999999997E-4</v>
      </c>
      <c r="OG362" s="1">
        <v>0.21518039999999999</v>
      </c>
      <c r="OH362">
        <v>0.67431890000000005</v>
      </c>
      <c r="OI362">
        <v>22.120280000000001</v>
      </c>
      <c r="OJ362" s="1">
        <v>6.4300429999999997E-4</v>
      </c>
      <c r="OK362" s="1">
        <v>0.20705480000000001</v>
      </c>
    </row>
    <row r="363" spans="1:401" x14ac:dyDescent="0.35">
      <c r="A363">
        <v>372</v>
      </c>
      <c r="B363" t="s">
        <v>4</v>
      </c>
      <c r="C363" t="s">
        <v>364</v>
      </c>
      <c r="D363" t="s">
        <v>370</v>
      </c>
      <c r="E363">
        <v>705.42909999999995</v>
      </c>
      <c r="F363">
        <v>1.1026119999999999</v>
      </c>
      <c r="G363">
        <v>19.589120000000001</v>
      </c>
      <c r="H363">
        <v>0</v>
      </c>
      <c r="I363">
        <v>0</v>
      </c>
      <c r="J363">
        <v>1.10564</v>
      </c>
      <c r="K363">
        <v>19.294969999999999</v>
      </c>
      <c r="L363">
        <v>0</v>
      </c>
      <c r="M363">
        <v>0</v>
      </c>
      <c r="N363">
        <v>1.1069009999999999</v>
      </c>
      <c r="O363">
        <v>19.588450000000002</v>
      </c>
      <c r="P363">
        <v>0</v>
      </c>
      <c r="Q363">
        <v>0</v>
      </c>
      <c r="R363">
        <v>1.1074759999999999</v>
      </c>
      <c r="S363">
        <v>19.80752</v>
      </c>
      <c r="T363">
        <v>0</v>
      </c>
      <c r="U363">
        <v>0</v>
      </c>
      <c r="V363">
        <v>1.1073789999999999</v>
      </c>
      <c r="W363">
        <v>20.173279999999998</v>
      </c>
      <c r="X363">
        <v>0</v>
      </c>
      <c r="Y363">
        <v>0</v>
      </c>
      <c r="Z363">
        <v>1.1073029999999999</v>
      </c>
      <c r="AA363">
        <v>20.198899999999998</v>
      </c>
      <c r="AB363">
        <v>0</v>
      </c>
      <c r="AC363">
        <v>0</v>
      </c>
      <c r="AD363">
        <v>1.107327</v>
      </c>
      <c r="AE363">
        <v>20.03856</v>
      </c>
      <c r="AF363">
        <v>0</v>
      </c>
      <c r="AG363">
        <v>0</v>
      </c>
      <c r="AH363">
        <v>1.1074280000000001</v>
      </c>
      <c r="AI363">
        <v>19.793340000000001</v>
      </c>
      <c r="AJ363">
        <v>0</v>
      </c>
      <c r="AK363">
        <v>0</v>
      </c>
      <c r="AL363">
        <v>1.10653</v>
      </c>
      <c r="AM363">
        <v>19.535710000000002</v>
      </c>
      <c r="AN363">
        <v>0</v>
      </c>
      <c r="AO363">
        <v>0</v>
      </c>
      <c r="AP363">
        <v>1.102916</v>
      </c>
      <c r="AQ363">
        <v>19.37246</v>
      </c>
      <c r="AR363">
        <v>0</v>
      </c>
      <c r="AS363">
        <v>0</v>
      </c>
      <c r="AT363">
        <v>1.097297</v>
      </c>
      <c r="AU363">
        <v>19.690149999999999</v>
      </c>
      <c r="AV363">
        <v>0</v>
      </c>
      <c r="AW363">
        <v>0</v>
      </c>
      <c r="AX363">
        <v>1.0906830000000001</v>
      </c>
      <c r="AY363">
        <v>19.784849999999999</v>
      </c>
      <c r="AZ363">
        <v>0</v>
      </c>
      <c r="BA363">
        <v>0</v>
      </c>
      <c r="BB363">
        <v>1.083836</v>
      </c>
      <c r="BC363">
        <v>19.834499999999998</v>
      </c>
      <c r="BD363">
        <v>0</v>
      </c>
      <c r="BE363">
        <v>0</v>
      </c>
      <c r="BF363">
        <v>1.0769930000000001</v>
      </c>
      <c r="BG363">
        <v>19.879909999999999</v>
      </c>
      <c r="BH363">
        <v>0</v>
      </c>
      <c r="BI363">
        <v>0</v>
      </c>
      <c r="BJ363">
        <v>1.0697920000000001</v>
      </c>
      <c r="BK363">
        <v>19.615030000000001</v>
      </c>
      <c r="BL363">
        <v>0</v>
      </c>
      <c r="BM363">
        <v>0</v>
      </c>
      <c r="BN363">
        <v>1.0626599999999999</v>
      </c>
      <c r="BO363">
        <v>19.254490000000001</v>
      </c>
      <c r="BP363">
        <v>0</v>
      </c>
      <c r="BQ363">
        <v>0</v>
      </c>
      <c r="BR363">
        <v>1.0554460000000001</v>
      </c>
      <c r="BS363">
        <v>18.97484</v>
      </c>
      <c r="BT363">
        <v>0</v>
      </c>
      <c r="BU363">
        <v>0</v>
      </c>
      <c r="BV363">
        <v>1.048468</v>
      </c>
      <c r="BW363">
        <v>19.061160000000001</v>
      </c>
      <c r="BX363">
        <v>0</v>
      </c>
      <c r="BY363">
        <v>0</v>
      </c>
      <c r="BZ363">
        <v>1.041337</v>
      </c>
      <c r="CA363">
        <v>19.50132</v>
      </c>
      <c r="CB363" s="1">
        <v>3.1255460000000001E-34</v>
      </c>
      <c r="CC363" s="1">
        <v>7.4755350000000004E-32</v>
      </c>
      <c r="CD363">
        <v>1.0341370000000001</v>
      </c>
      <c r="CE363">
        <v>20.128270000000001</v>
      </c>
      <c r="CF363" s="1">
        <v>2.67562E-26</v>
      </c>
      <c r="CG363" s="1">
        <v>5.170232E-24</v>
      </c>
      <c r="CH363">
        <v>1.026713</v>
      </c>
      <c r="CI363">
        <v>20.66459</v>
      </c>
      <c r="CJ363" s="1">
        <v>1.229165E-19</v>
      </c>
      <c r="CK363" s="1">
        <v>2.1211300000000001E-17</v>
      </c>
      <c r="CL363">
        <v>1.0190539999999999</v>
      </c>
      <c r="CM363">
        <v>20.788270000000001</v>
      </c>
      <c r="CN363" s="1">
        <v>1.4874199999999999E-14</v>
      </c>
      <c r="CO363" s="1">
        <v>2.8519529999999999E-12</v>
      </c>
      <c r="CP363">
        <v>1.0109520000000001</v>
      </c>
      <c r="CQ363">
        <v>20.527819999999998</v>
      </c>
      <c r="CR363" s="1">
        <v>4.132711E-11</v>
      </c>
      <c r="CS363" s="1">
        <v>8.2810569999999998E-9</v>
      </c>
      <c r="CT363">
        <v>1.003476</v>
      </c>
      <c r="CU363">
        <v>20.093309999999999</v>
      </c>
      <c r="CV363" s="1">
        <v>2.0359969999999999E-8</v>
      </c>
      <c r="CW363" s="1">
        <v>4.1745399999999998E-6</v>
      </c>
      <c r="CX363">
        <v>0.99785599999999997</v>
      </c>
      <c r="CY363">
        <v>19.556830000000001</v>
      </c>
      <c r="CZ363" s="1">
        <v>3.0294370000000001E-6</v>
      </c>
      <c r="DA363" s="1">
        <v>6.2506020000000005E-4</v>
      </c>
      <c r="DB363">
        <v>0.99323550000000005</v>
      </c>
      <c r="DC363">
        <v>19.516079999999999</v>
      </c>
      <c r="DD363" s="1">
        <v>1.7880819999999999E-4</v>
      </c>
      <c r="DE363" s="1">
        <v>3.7976299999999998E-2</v>
      </c>
      <c r="DF363">
        <v>0.98942379999999996</v>
      </c>
      <c r="DG363">
        <v>19.922149999999998</v>
      </c>
      <c r="DH363" s="1">
        <v>4.9667260000000003E-3</v>
      </c>
      <c r="DI363">
        <v>1.08229</v>
      </c>
      <c r="DJ363">
        <v>0.98438910000000002</v>
      </c>
      <c r="DK363">
        <v>20.393820000000002</v>
      </c>
      <c r="DL363" s="1">
        <v>7.3019630000000002E-2</v>
      </c>
      <c r="DM363">
        <v>16.291039999999999</v>
      </c>
      <c r="DN363">
        <v>0.97954249999999998</v>
      </c>
      <c r="DO363">
        <v>20.84243</v>
      </c>
      <c r="DP363">
        <v>0.61983339999999998</v>
      </c>
      <c r="DQ363">
        <v>141.25040000000001</v>
      </c>
      <c r="DR363">
        <v>0.97448749999999995</v>
      </c>
      <c r="DS363">
        <v>20.937370000000001</v>
      </c>
      <c r="DT363">
        <v>3.2627169999999999</v>
      </c>
      <c r="DU363">
        <v>758.06439999999998</v>
      </c>
      <c r="DV363">
        <v>0.96899069999999998</v>
      </c>
      <c r="DW363">
        <v>20.55677</v>
      </c>
      <c r="DX363">
        <v>11.276540000000001</v>
      </c>
      <c r="DY363">
        <v>2670.165</v>
      </c>
      <c r="DZ363">
        <v>0.96298779999999995</v>
      </c>
      <c r="EA363">
        <v>19.977959999999999</v>
      </c>
      <c r="EB363">
        <v>26.894269999999999</v>
      </c>
      <c r="EC363">
        <v>6482.2259999999997</v>
      </c>
      <c r="ED363">
        <v>0.95718349999999996</v>
      </c>
      <c r="EE363">
        <v>19.377790000000001</v>
      </c>
      <c r="EF363">
        <v>46.333570000000002</v>
      </c>
      <c r="EG363">
        <v>11353.48</v>
      </c>
      <c r="EH363">
        <v>0.95202370000000003</v>
      </c>
      <c r="EI363">
        <v>19.14114</v>
      </c>
      <c r="EJ363">
        <v>59.917700000000004</v>
      </c>
      <c r="EK363">
        <v>14897.08</v>
      </c>
      <c r="EL363">
        <v>0.94767679999999999</v>
      </c>
      <c r="EM363">
        <v>19.327459999999999</v>
      </c>
      <c r="EN363">
        <v>60.044319999999999</v>
      </c>
      <c r="EO363">
        <v>15129.89</v>
      </c>
      <c r="EP363">
        <v>0.94396029999999997</v>
      </c>
      <c r="EQ363">
        <v>19.805630000000001</v>
      </c>
      <c r="ER363">
        <v>48.045580000000001</v>
      </c>
      <c r="ES363">
        <v>12240.74</v>
      </c>
      <c r="ET363">
        <v>0.9401138</v>
      </c>
      <c r="EU363">
        <v>20.323930000000001</v>
      </c>
      <c r="EV363">
        <v>31.627700000000001</v>
      </c>
      <c r="EW363">
        <v>8143.8860000000004</v>
      </c>
      <c r="EX363">
        <v>0.93566970000000005</v>
      </c>
      <c r="EY363">
        <v>20.47418</v>
      </c>
      <c r="EZ363">
        <v>17.454989999999999</v>
      </c>
      <c r="FA363">
        <v>4534.7669999999998</v>
      </c>
      <c r="FB363">
        <v>0.93166879999999996</v>
      </c>
      <c r="FC363">
        <v>20.28989</v>
      </c>
      <c r="FD363">
        <v>8.3340990000000001</v>
      </c>
      <c r="FE363">
        <v>2180.9969999999998</v>
      </c>
      <c r="FF363">
        <v>0.92749519999999996</v>
      </c>
      <c r="FG363">
        <v>19.867550000000001</v>
      </c>
      <c r="FH363">
        <v>3.5139819999999999</v>
      </c>
      <c r="FI363">
        <v>925.178</v>
      </c>
      <c r="FJ363">
        <v>0.92344079999999995</v>
      </c>
      <c r="FK363">
        <v>19.376840000000001</v>
      </c>
      <c r="FL363">
        <v>1.3458680000000001</v>
      </c>
      <c r="FM363">
        <v>355.89569999999998</v>
      </c>
      <c r="FN363">
        <v>0.91958189999999995</v>
      </c>
      <c r="FO363">
        <v>19.45748</v>
      </c>
      <c r="FP363" s="1">
        <v>0.49247289999999999</v>
      </c>
      <c r="FQ363">
        <v>130.32050000000001</v>
      </c>
      <c r="FR363">
        <v>0.91696239999999996</v>
      </c>
      <c r="FS363">
        <v>19.763280000000002</v>
      </c>
      <c r="FT363" s="1">
        <v>0.19262480000000001</v>
      </c>
      <c r="FU363">
        <v>50.525480000000002</v>
      </c>
      <c r="FV363">
        <v>0.91564140000000005</v>
      </c>
      <c r="FW363">
        <v>20.167280000000002</v>
      </c>
      <c r="FX363" s="1">
        <v>9.6785579999999996E-2</v>
      </c>
      <c r="FY363">
        <v>24.90569</v>
      </c>
      <c r="FZ363">
        <v>0.91374520000000004</v>
      </c>
      <c r="GA363">
        <v>20.549189999999999</v>
      </c>
      <c r="GB363" s="1">
        <v>6.8658709999999998E-2</v>
      </c>
      <c r="GC363">
        <v>17.34413</v>
      </c>
      <c r="GD363">
        <v>0.91093429999999997</v>
      </c>
      <c r="GE363">
        <v>20.695540000000001</v>
      </c>
      <c r="GF363" s="1">
        <v>6.0875800000000001E-2</v>
      </c>
      <c r="GG363" s="1">
        <v>15.250769999999999</v>
      </c>
      <c r="GH363">
        <v>0.90744979999999997</v>
      </c>
      <c r="GI363">
        <v>20.529119999999999</v>
      </c>
      <c r="GJ363" s="1">
        <v>5.8542770000000001E-2</v>
      </c>
      <c r="GK363" s="1">
        <v>14.637729999999999</v>
      </c>
      <c r="GL363">
        <v>0.90415219999999996</v>
      </c>
      <c r="GM363">
        <v>20.12378</v>
      </c>
      <c r="GN363" s="1">
        <v>5.6855790000000003E-2</v>
      </c>
      <c r="GO363" s="1">
        <v>14.221069999999999</v>
      </c>
      <c r="GP363">
        <v>0.90107579999999998</v>
      </c>
      <c r="GQ363">
        <v>19.719080000000002</v>
      </c>
      <c r="GR363" s="1">
        <v>5.4657310000000001E-2</v>
      </c>
      <c r="GS363" s="1">
        <v>13.681319999999999</v>
      </c>
      <c r="GT363">
        <v>0.89833059999999998</v>
      </c>
      <c r="GU363">
        <v>20.01613</v>
      </c>
      <c r="GV363" s="1">
        <v>5.1734580000000002E-2</v>
      </c>
      <c r="GW363" s="1">
        <v>12.965809999999999</v>
      </c>
      <c r="GX363">
        <v>0.89583100000000004</v>
      </c>
      <c r="GY363">
        <v>20.560860000000002</v>
      </c>
      <c r="GZ363" s="1">
        <v>4.8269470000000002E-2</v>
      </c>
      <c r="HA363" s="1">
        <v>12.10872</v>
      </c>
      <c r="HB363">
        <v>0.89379560000000002</v>
      </c>
      <c r="HC363">
        <v>21.198989999999998</v>
      </c>
      <c r="HD363" s="1">
        <v>4.4491589999999998E-2</v>
      </c>
      <c r="HE363" s="1">
        <v>11.16879</v>
      </c>
      <c r="HF363">
        <v>0.89213909999999996</v>
      </c>
      <c r="HG363">
        <v>21.97955</v>
      </c>
      <c r="HH363" s="1">
        <v>4.0609230000000003E-2</v>
      </c>
      <c r="HI363" s="1">
        <v>10.19933</v>
      </c>
      <c r="HJ363">
        <v>0.89068400000000003</v>
      </c>
      <c r="HK363">
        <v>22.476459999999999</v>
      </c>
      <c r="HL363" s="1">
        <v>3.6666320000000002E-2</v>
      </c>
      <c r="HM363" s="1">
        <v>9.2144139999999997</v>
      </c>
      <c r="HN363">
        <v>0.88975669999999996</v>
      </c>
      <c r="HO363">
        <v>22.3139</v>
      </c>
      <c r="HP363" s="1">
        <v>3.2753200000000003E-2</v>
      </c>
      <c r="HQ363" s="1">
        <v>8.2323170000000001</v>
      </c>
      <c r="HR363">
        <v>0.88881449999999995</v>
      </c>
      <c r="HS363">
        <v>21.816690000000001</v>
      </c>
      <c r="HT363" s="1">
        <v>2.8978239999999999E-2</v>
      </c>
      <c r="HU363" s="1">
        <v>7.2851819999999998</v>
      </c>
      <c r="HV363">
        <v>0.88813909999999996</v>
      </c>
      <c r="HW363">
        <v>21.23659</v>
      </c>
      <c r="HX363" s="1">
        <v>2.541771E-2</v>
      </c>
      <c r="HY363" s="1">
        <v>6.3910629999999999</v>
      </c>
      <c r="HZ363">
        <v>0.88788080000000003</v>
      </c>
      <c r="IA363">
        <v>21.206330000000001</v>
      </c>
      <c r="IB363" s="1">
        <v>2.2190669999999999E-2</v>
      </c>
      <c r="IC363" s="1">
        <v>5.5780329999999996</v>
      </c>
      <c r="ID363">
        <v>0.88766460000000003</v>
      </c>
      <c r="IE363">
        <v>21.629159999999999</v>
      </c>
      <c r="IF363" s="1">
        <v>1.9340570000000001E-2</v>
      </c>
      <c r="IG363" s="1">
        <v>4.8588719999999999</v>
      </c>
      <c r="IH363">
        <v>0.88779779999999997</v>
      </c>
      <c r="II363">
        <v>22.20185</v>
      </c>
      <c r="IJ363" s="1">
        <v>1.688972E-2</v>
      </c>
      <c r="IK363" s="1">
        <v>4.2398290000000003</v>
      </c>
      <c r="IL363">
        <v>0.88791520000000002</v>
      </c>
      <c r="IM363">
        <v>22.923960000000001</v>
      </c>
      <c r="IN363" s="1">
        <v>1.4779199999999999E-2</v>
      </c>
      <c r="IO363" s="1">
        <v>3.7076310000000001</v>
      </c>
      <c r="IP363">
        <v>0.8881561</v>
      </c>
      <c r="IQ363">
        <v>23.289650000000002</v>
      </c>
      <c r="IR363" s="1">
        <v>1.289123E-2</v>
      </c>
      <c r="IS363" s="1">
        <v>3.2326250000000001</v>
      </c>
      <c r="IT363">
        <v>0.88824049999999999</v>
      </c>
      <c r="IU363">
        <v>23.11722</v>
      </c>
      <c r="IV363" s="1">
        <v>1.1130630000000001E-2</v>
      </c>
      <c r="IW363" s="1">
        <v>2.791906</v>
      </c>
      <c r="IX363">
        <v>0.88829020000000003</v>
      </c>
      <c r="IY363">
        <v>22.71181</v>
      </c>
      <c r="IZ363" s="1">
        <v>9.4344049999999999E-3</v>
      </c>
      <c r="JA363" s="1">
        <v>2.3680759999999998</v>
      </c>
      <c r="JB363">
        <v>0.88832270000000002</v>
      </c>
      <c r="JC363">
        <v>22.166720000000002</v>
      </c>
      <c r="JD363" s="1">
        <v>7.8101220000000001E-3</v>
      </c>
      <c r="JE363" s="1">
        <v>1.9620109999999999</v>
      </c>
      <c r="JF363">
        <v>0.888544</v>
      </c>
      <c r="JG363">
        <v>21.90286</v>
      </c>
      <c r="JH363" s="1">
        <v>6.3257030000000002E-3</v>
      </c>
      <c r="JI363" s="1">
        <v>1.5899730000000001</v>
      </c>
      <c r="JJ363">
        <v>0.88907060000000004</v>
      </c>
      <c r="JK363">
        <v>21.71827</v>
      </c>
      <c r="JL363" s="1">
        <v>5.0608069999999996E-3</v>
      </c>
      <c r="JM363" s="1">
        <v>1.271533</v>
      </c>
      <c r="JN363">
        <v>0.88990100000000005</v>
      </c>
      <c r="JO363">
        <v>21.758279999999999</v>
      </c>
      <c r="JP363" s="1">
        <v>4.0598040000000002E-3</v>
      </c>
      <c r="JQ363" s="1">
        <v>1.0186489999999999</v>
      </c>
      <c r="JR363">
        <v>0.89069410000000004</v>
      </c>
      <c r="JS363">
        <v>21.793230000000001</v>
      </c>
      <c r="JT363" s="1">
        <v>3.320042E-3</v>
      </c>
      <c r="JU363" s="1">
        <v>0.83126659999999997</v>
      </c>
      <c r="JV363">
        <v>0.89155879999999998</v>
      </c>
      <c r="JW363">
        <v>21.670449999999999</v>
      </c>
      <c r="JX363" s="1">
        <v>2.7965659999999999E-3</v>
      </c>
      <c r="JY363" s="1">
        <v>0.69858909999999996</v>
      </c>
      <c r="JZ363">
        <v>0.8924415</v>
      </c>
      <c r="KA363">
        <v>21.48725</v>
      </c>
      <c r="KB363" s="1">
        <v>2.4311200000000002E-3</v>
      </c>
      <c r="KC363" s="1">
        <v>0.60588940000000002</v>
      </c>
      <c r="KD363">
        <v>0.893266</v>
      </c>
      <c r="KE363">
        <v>21.18188</v>
      </c>
      <c r="KF363" s="1">
        <v>2.1689510000000001E-3</v>
      </c>
      <c r="KG363" s="1">
        <v>0.53955280000000005</v>
      </c>
      <c r="KH363">
        <v>0.89397409999999999</v>
      </c>
      <c r="KI363">
        <v>20.81175</v>
      </c>
      <c r="KJ363" s="1">
        <v>1.972021E-3</v>
      </c>
      <c r="KK363" s="1">
        <v>0.4899152</v>
      </c>
      <c r="KL363">
        <v>0.89386840000000001</v>
      </c>
      <c r="KM363">
        <v>20.90982</v>
      </c>
      <c r="KN363" s="1">
        <v>1.816617E-3</v>
      </c>
      <c r="KO363" s="1">
        <v>0.45111780000000001</v>
      </c>
      <c r="KP363">
        <v>0.89325869999999996</v>
      </c>
      <c r="KQ363">
        <v>21.029620000000001</v>
      </c>
      <c r="KR363" s="1">
        <v>1.6903389999999999E-3</v>
      </c>
      <c r="KS363" s="1">
        <v>0.41982360000000002</v>
      </c>
      <c r="KT363">
        <v>0.89168159999999996</v>
      </c>
      <c r="KU363">
        <v>21.213650000000001</v>
      </c>
      <c r="KV363" s="1">
        <v>1.586021E-3</v>
      </c>
      <c r="KW363" s="1">
        <v>0.3943528</v>
      </c>
      <c r="KX363">
        <v>0.88990250000000004</v>
      </c>
      <c r="KY363">
        <v>21.588339999999999</v>
      </c>
      <c r="KZ363" s="1">
        <v>1.499198E-3</v>
      </c>
      <c r="LA363" s="1">
        <v>0.37318639999999997</v>
      </c>
      <c r="LB363">
        <v>0.8881907</v>
      </c>
      <c r="LC363">
        <v>21.750800000000002</v>
      </c>
      <c r="LD363" s="1">
        <v>1.4274789999999999E-3</v>
      </c>
      <c r="LE363" s="1">
        <v>0.35573120000000003</v>
      </c>
      <c r="LF363">
        <v>0.88642350000000003</v>
      </c>
      <c r="LG363">
        <v>21.542059999999999</v>
      </c>
      <c r="LH363" s="1">
        <v>1.368728E-3</v>
      </c>
      <c r="LI363" s="1">
        <v>0.34140480000000001</v>
      </c>
      <c r="LJ363">
        <v>0.88458270000000006</v>
      </c>
      <c r="LK363">
        <v>21.182410000000001</v>
      </c>
      <c r="LL363" s="1">
        <v>1.3203780000000001E-3</v>
      </c>
      <c r="LM363" s="1">
        <v>0.32971780000000001</v>
      </c>
      <c r="LN363">
        <v>0.88279229999999997</v>
      </c>
      <c r="LO363">
        <v>20.934259999999998</v>
      </c>
      <c r="LP363" s="1">
        <v>1.2793959999999999E-3</v>
      </c>
      <c r="LQ363" s="1">
        <v>0.31984940000000001</v>
      </c>
      <c r="LR363">
        <v>0.88088999999999995</v>
      </c>
      <c r="LS363">
        <v>21.40287</v>
      </c>
      <c r="LT363" s="1">
        <v>1.2422760000000001E-3</v>
      </c>
      <c r="LU363" s="1">
        <v>0.31095159999999999</v>
      </c>
      <c r="LV363">
        <v>0.87882850000000001</v>
      </c>
      <c r="LW363">
        <v>21.945799999999998</v>
      </c>
      <c r="LX363" s="1">
        <v>1.205947E-3</v>
      </c>
      <c r="LY363" s="1">
        <v>0.3023033</v>
      </c>
      <c r="LZ363">
        <v>0.8766659</v>
      </c>
      <c r="MA363">
        <v>22.46462</v>
      </c>
      <c r="MB363" s="1">
        <v>1.1681840000000001E-3</v>
      </c>
      <c r="MC363" s="1">
        <v>0.29328090000000001</v>
      </c>
      <c r="MD363">
        <v>0.87440180000000001</v>
      </c>
      <c r="ME363">
        <v>23.2517</v>
      </c>
      <c r="MF363" s="1">
        <v>1.1287179999999999E-3</v>
      </c>
      <c r="MG363" s="1">
        <v>0.28383130000000001</v>
      </c>
      <c r="MH363">
        <v>0.87217409999999995</v>
      </c>
      <c r="MI363">
        <v>23.6356</v>
      </c>
      <c r="MJ363" s="1">
        <v>1.0872970000000001E-3</v>
      </c>
      <c r="MK363" s="1">
        <v>0.27383659999999999</v>
      </c>
      <c r="ML363">
        <v>0.87000759999999999</v>
      </c>
      <c r="MM363">
        <v>23.307539999999999</v>
      </c>
      <c r="MN363" s="1">
        <v>1.0457419999999999E-3</v>
      </c>
      <c r="MO363" s="1">
        <v>0.263712</v>
      </c>
      <c r="MP363">
        <v>0.86778</v>
      </c>
      <c r="MQ363">
        <v>22.841100000000001</v>
      </c>
      <c r="MR363" s="1">
        <v>1.0043319999999999E-3</v>
      </c>
      <c r="MS363" s="1">
        <v>0.25363210000000003</v>
      </c>
      <c r="MT363">
        <v>0.86587700000000001</v>
      </c>
      <c r="MU363">
        <v>22.306850000000001</v>
      </c>
      <c r="MV363" s="1">
        <v>9.642823E-4</v>
      </c>
      <c r="MW363" s="1">
        <v>0.24376030000000001</v>
      </c>
      <c r="MX363">
        <v>0.86354359999999997</v>
      </c>
      <c r="MY363">
        <v>22.372779999999999</v>
      </c>
      <c r="MZ363" s="1">
        <v>9.2541729999999999E-4</v>
      </c>
      <c r="NA363" s="1">
        <v>0.23424970000000001</v>
      </c>
      <c r="NB363">
        <v>0.86168149999999999</v>
      </c>
      <c r="NC363">
        <v>22.715610000000002</v>
      </c>
      <c r="ND363" s="1">
        <v>8.8822789999999999E-4</v>
      </c>
      <c r="NE363" s="1">
        <v>0.2250375</v>
      </c>
      <c r="NF363">
        <v>0.85959909999999995</v>
      </c>
      <c r="NG363">
        <v>23.07104</v>
      </c>
      <c r="NH363" s="1">
        <v>8.5277879999999995E-4</v>
      </c>
      <c r="NI363" s="1">
        <v>0.2163051</v>
      </c>
      <c r="NJ363">
        <v>0.85779119999999998</v>
      </c>
      <c r="NK363">
        <v>23.640910000000002</v>
      </c>
      <c r="NL363" s="1">
        <v>8.1871349999999995E-4</v>
      </c>
      <c r="NM363" s="1">
        <v>0.20783199999999999</v>
      </c>
      <c r="NN363">
        <v>0.85594000000000003</v>
      </c>
      <c r="NO363">
        <v>23.837779999999999</v>
      </c>
      <c r="NP363" s="1">
        <v>7.8653580000000005E-4</v>
      </c>
      <c r="NQ363" s="1">
        <v>0.19982130000000001</v>
      </c>
      <c r="NR363">
        <v>0.85446860000000002</v>
      </c>
      <c r="NS363">
        <v>23.570180000000001</v>
      </c>
      <c r="NT363" s="1">
        <v>7.5598720000000002E-4</v>
      </c>
      <c r="NU363" s="1">
        <v>0.19212879999999999</v>
      </c>
      <c r="NV363">
        <v>0.85257609999999995</v>
      </c>
      <c r="NW363">
        <v>23.159839999999999</v>
      </c>
      <c r="NX363" s="1">
        <v>7.2645299999999995E-4</v>
      </c>
      <c r="NY363" s="1">
        <v>0.1847762</v>
      </c>
      <c r="NZ363">
        <v>0.85104999999999997</v>
      </c>
      <c r="OA363">
        <v>22.65288</v>
      </c>
      <c r="OB363" s="1">
        <v>6.9830309999999998E-4</v>
      </c>
      <c r="OC363" s="1">
        <v>0.1777349</v>
      </c>
      <c r="OD363">
        <v>0.8494543</v>
      </c>
      <c r="OE363">
        <v>22.158840000000001</v>
      </c>
      <c r="OF363" s="1">
        <v>6.7128380000000001E-4</v>
      </c>
      <c r="OG363" s="1">
        <v>0.17102880000000001</v>
      </c>
      <c r="OH363">
        <v>0.84795180000000003</v>
      </c>
      <c r="OI363">
        <v>22.149170000000002</v>
      </c>
      <c r="OJ363" s="1">
        <v>6.4550879999999999E-4</v>
      </c>
      <c r="OK363" s="1">
        <v>0.1646253</v>
      </c>
    </row>
    <row r="364" spans="1:401" x14ac:dyDescent="0.35">
      <c r="A364">
        <v>373</v>
      </c>
      <c r="B364" t="s">
        <v>4</v>
      </c>
      <c r="C364" t="s">
        <v>364</v>
      </c>
      <c r="D364" t="s">
        <v>371</v>
      </c>
      <c r="E364">
        <v>612.70889999999997</v>
      </c>
      <c r="F364">
        <v>0.53345750000000003</v>
      </c>
      <c r="G364">
        <v>19.542850000000001</v>
      </c>
      <c r="H364">
        <v>0</v>
      </c>
      <c r="I364">
        <v>0</v>
      </c>
      <c r="J364">
        <v>0.51558300000000001</v>
      </c>
      <c r="K364">
        <v>19.265470000000001</v>
      </c>
      <c r="L364">
        <v>0</v>
      </c>
      <c r="M364">
        <v>0</v>
      </c>
      <c r="N364">
        <v>0.50119530000000001</v>
      </c>
      <c r="O364">
        <v>19.564039999999999</v>
      </c>
      <c r="P364">
        <v>0</v>
      </c>
      <c r="Q364">
        <v>0</v>
      </c>
      <c r="R364">
        <v>0.48994090000000001</v>
      </c>
      <c r="S364">
        <v>19.77467</v>
      </c>
      <c r="T364">
        <v>0</v>
      </c>
      <c r="U364">
        <v>0</v>
      </c>
      <c r="V364">
        <v>0.48077819999999999</v>
      </c>
      <c r="W364">
        <v>20.146229999999999</v>
      </c>
      <c r="X364">
        <v>0</v>
      </c>
      <c r="Y364">
        <v>0</v>
      </c>
      <c r="Z364">
        <v>0.47337780000000002</v>
      </c>
      <c r="AA364">
        <v>20.162279999999999</v>
      </c>
      <c r="AB364">
        <v>0</v>
      </c>
      <c r="AC364">
        <v>0</v>
      </c>
      <c r="AD364">
        <v>0.46708889999999997</v>
      </c>
      <c r="AE364">
        <v>20.021629999999998</v>
      </c>
      <c r="AF364">
        <v>0</v>
      </c>
      <c r="AG364">
        <v>0</v>
      </c>
      <c r="AH364">
        <v>0.46164769999999999</v>
      </c>
      <c r="AI364">
        <v>19.790759999999999</v>
      </c>
      <c r="AJ364">
        <v>0</v>
      </c>
      <c r="AK364">
        <v>0</v>
      </c>
      <c r="AL364">
        <v>0.45689170000000001</v>
      </c>
      <c r="AM364">
        <v>19.536760000000001</v>
      </c>
      <c r="AN364">
        <v>0</v>
      </c>
      <c r="AO364">
        <v>0</v>
      </c>
      <c r="AP364">
        <v>0.45359480000000002</v>
      </c>
      <c r="AQ364">
        <v>19.38411</v>
      </c>
      <c r="AR364">
        <v>0</v>
      </c>
      <c r="AS364">
        <v>0</v>
      </c>
      <c r="AT364">
        <v>0.4530517</v>
      </c>
      <c r="AU364">
        <v>19.723990000000001</v>
      </c>
      <c r="AV364">
        <v>0</v>
      </c>
      <c r="AW364">
        <v>0</v>
      </c>
      <c r="AX364">
        <v>0.455542</v>
      </c>
      <c r="AY364">
        <v>19.819900000000001</v>
      </c>
      <c r="AZ364">
        <v>0</v>
      </c>
      <c r="BA364">
        <v>0</v>
      </c>
      <c r="BB364">
        <v>0.4609219</v>
      </c>
      <c r="BC364">
        <v>19.889939999999999</v>
      </c>
      <c r="BD364">
        <v>0</v>
      </c>
      <c r="BE364">
        <v>0</v>
      </c>
      <c r="BF364">
        <v>0.46885120000000002</v>
      </c>
      <c r="BG364">
        <v>19.938510000000001</v>
      </c>
      <c r="BH364">
        <v>0</v>
      </c>
      <c r="BI364">
        <v>0</v>
      </c>
      <c r="BJ364">
        <v>0.47936220000000002</v>
      </c>
      <c r="BK364">
        <v>19.685230000000001</v>
      </c>
      <c r="BL364">
        <v>0</v>
      </c>
      <c r="BM364">
        <v>0</v>
      </c>
      <c r="BN364">
        <v>0.49249700000000002</v>
      </c>
      <c r="BO364">
        <v>19.33803</v>
      </c>
      <c r="BP364">
        <v>0</v>
      </c>
      <c r="BQ364">
        <v>0</v>
      </c>
      <c r="BR364">
        <v>0.50797150000000002</v>
      </c>
      <c r="BS364">
        <v>19.062529999999999</v>
      </c>
      <c r="BT364">
        <v>0</v>
      </c>
      <c r="BU364">
        <v>0</v>
      </c>
      <c r="BV364">
        <v>0.52583250000000004</v>
      </c>
      <c r="BW364">
        <v>19.15831</v>
      </c>
      <c r="BX364">
        <v>0</v>
      </c>
      <c r="BY364">
        <v>0</v>
      </c>
      <c r="BZ364">
        <v>0.54647020000000002</v>
      </c>
      <c r="CA364">
        <v>19.615829999999999</v>
      </c>
      <c r="CB364" s="1">
        <v>5.866074E-35</v>
      </c>
      <c r="CC364" s="1">
        <v>2.0529819999999999E-32</v>
      </c>
      <c r="CD364">
        <v>0.56971669999999996</v>
      </c>
      <c r="CE364">
        <v>20.226019999999998</v>
      </c>
      <c r="CF364" s="1">
        <v>1.142342E-26</v>
      </c>
      <c r="CG364" s="1">
        <v>2.8217509999999999E-24</v>
      </c>
      <c r="CH364">
        <v>0.59602169999999999</v>
      </c>
      <c r="CI364">
        <v>20.756779999999999</v>
      </c>
      <c r="CJ364" s="1">
        <v>3.2951390000000001E-20</v>
      </c>
      <c r="CK364" s="1">
        <v>8.0774530000000002E-18</v>
      </c>
      <c r="CL364">
        <v>0.62571200000000005</v>
      </c>
      <c r="CM364">
        <v>20.87782</v>
      </c>
      <c r="CN364" s="1">
        <v>7.1395760000000007E-15</v>
      </c>
      <c r="CO364" s="1">
        <v>1.6090080000000001E-12</v>
      </c>
      <c r="CP364">
        <v>0.6595432</v>
      </c>
      <c r="CQ364">
        <v>20.635649999999998</v>
      </c>
      <c r="CR364" s="1">
        <v>2.3997700000000001E-11</v>
      </c>
      <c r="CS364" s="1">
        <v>5.2587330000000002E-9</v>
      </c>
      <c r="CT364">
        <v>0.70129140000000001</v>
      </c>
      <c r="CU364">
        <v>20.14498</v>
      </c>
      <c r="CV364" s="1">
        <v>1.336223E-8</v>
      </c>
      <c r="CW364" s="1">
        <v>2.838261E-6</v>
      </c>
      <c r="CX364">
        <v>0.74860009999999999</v>
      </c>
      <c r="CY364">
        <v>19.58089</v>
      </c>
      <c r="CZ364" s="1">
        <v>2.1681780000000001E-6</v>
      </c>
      <c r="DA364" s="1">
        <v>4.5524090000000002E-4</v>
      </c>
      <c r="DB364">
        <v>0.74426630000000005</v>
      </c>
      <c r="DC364">
        <v>19.49785</v>
      </c>
      <c r="DD364" s="1">
        <v>1.3491539999999999E-4</v>
      </c>
      <c r="DE364" s="1">
        <v>2.905013E-2</v>
      </c>
      <c r="DF364">
        <v>0.74058619999999997</v>
      </c>
      <c r="DG364">
        <v>19.879519999999999</v>
      </c>
      <c r="DH364" s="1">
        <v>3.9246899999999998E-3</v>
      </c>
      <c r="DI364">
        <v>0.86456619999999995</v>
      </c>
      <c r="DJ364">
        <v>0.73684620000000001</v>
      </c>
      <c r="DK364">
        <v>20.338509999999999</v>
      </c>
      <c r="DL364" s="1">
        <v>6.0114639999999997E-2</v>
      </c>
      <c r="DM364">
        <v>13.520580000000001</v>
      </c>
      <c r="DN364">
        <v>0.73344889999999996</v>
      </c>
      <c r="DO364">
        <v>20.781310000000001</v>
      </c>
      <c r="DP364">
        <v>0.52957240000000005</v>
      </c>
      <c r="DQ364">
        <v>121.3591</v>
      </c>
      <c r="DR364">
        <v>0.72982170000000002</v>
      </c>
      <c r="DS364">
        <v>20.885429999999999</v>
      </c>
      <c r="DT364">
        <v>2.883292</v>
      </c>
      <c r="DU364">
        <v>672.32550000000003</v>
      </c>
      <c r="DV364">
        <v>0.72591419999999995</v>
      </c>
      <c r="DW364">
        <v>20.524719999999999</v>
      </c>
      <c r="DX364">
        <v>10.27749</v>
      </c>
      <c r="DY364">
        <v>2438.2240000000002</v>
      </c>
      <c r="DZ364">
        <v>0.7216323</v>
      </c>
      <c r="EA364">
        <v>19.952960000000001</v>
      </c>
      <c r="EB364">
        <v>25.215509999999998</v>
      </c>
      <c r="EC364">
        <v>6080.5290000000005</v>
      </c>
      <c r="ED364">
        <v>0.71753020000000001</v>
      </c>
      <c r="EE364">
        <v>19.355219999999999</v>
      </c>
      <c r="EF364">
        <v>44.582050000000002</v>
      </c>
      <c r="EG364">
        <v>10916.27</v>
      </c>
      <c r="EH364">
        <v>0.71392350000000004</v>
      </c>
      <c r="EI364">
        <v>19.109500000000001</v>
      </c>
      <c r="EJ364">
        <v>59.042520000000003</v>
      </c>
      <c r="EK364">
        <v>14657.04</v>
      </c>
      <c r="EL364">
        <v>0.71048149999999999</v>
      </c>
      <c r="EM364">
        <v>19.288730000000001</v>
      </c>
      <c r="EN364">
        <v>60.514000000000003</v>
      </c>
      <c r="EO364">
        <v>15225.69</v>
      </c>
      <c r="EP364">
        <v>0.70753189999999999</v>
      </c>
      <c r="EQ364">
        <v>19.75123</v>
      </c>
      <c r="ER364">
        <v>49.368810000000003</v>
      </c>
      <c r="ES364">
        <v>12563.87</v>
      </c>
      <c r="ET364">
        <v>0.70498729999999998</v>
      </c>
      <c r="EU364">
        <v>20.25536</v>
      </c>
      <c r="EV364">
        <v>33.125439999999998</v>
      </c>
      <c r="EW364">
        <v>8518.5930000000008</v>
      </c>
      <c r="EX364">
        <v>0.70319810000000005</v>
      </c>
      <c r="EY364">
        <v>20.410440000000001</v>
      </c>
      <c r="EZ364">
        <v>18.583279999999998</v>
      </c>
      <c r="FA364">
        <v>4818.3559999999998</v>
      </c>
      <c r="FB364">
        <v>0.70182699999999998</v>
      </c>
      <c r="FC364">
        <v>20.236239999999999</v>
      </c>
      <c r="FD364">
        <v>9.0002019999999998</v>
      </c>
      <c r="FE364">
        <v>2349.0239999999999</v>
      </c>
      <c r="FF364">
        <v>0.70038</v>
      </c>
      <c r="FG364">
        <v>19.831009999999999</v>
      </c>
      <c r="FH364">
        <v>3.8414039999999998</v>
      </c>
      <c r="FI364">
        <v>1008.129</v>
      </c>
      <c r="FJ364">
        <v>0.69903150000000003</v>
      </c>
      <c r="FK364">
        <v>19.352270000000001</v>
      </c>
      <c r="FL364">
        <v>1.484801</v>
      </c>
      <c r="FM364">
        <v>391.25889999999998</v>
      </c>
      <c r="FN364">
        <v>0.69789330000000005</v>
      </c>
      <c r="FO364">
        <v>19.420950000000001</v>
      </c>
      <c r="FP364" s="1">
        <v>0.54447670000000004</v>
      </c>
      <c r="FQ364">
        <v>143.59209999999999</v>
      </c>
      <c r="FR364">
        <v>0.69778280000000004</v>
      </c>
      <c r="FS364">
        <v>19.716470000000001</v>
      </c>
      <c r="FT364" s="1">
        <v>0.21014379999999999</v>
      </c>
      <c r="FU364">
        <v>54.992789999999999</v>
      </c>
      <c r="FV364">
        <v>0.69782290000000002</v>
      </c>
      <c r="FW364">
        <v>20.11345</v>
      </c>
      <c r="FX364" s="1">
        <v>0.1022005</v>
      </c>
      <c r="FY364">
        <v>26.292380000000001</v>
      </c>
      <c r="FZ364">
        <v>0.69783340000000005</v>
      </c>
      <c r="GA364">
        <v>20.49071</v>
      </c>
      <c r="GB364" s="1">
        <v>7.0131520000000003E-2</v>
      </c>
      <c r="GC364">
        <v>17.715959999999999</v>
      </c>
      <c r="GD364">
        <v>0.69775849999999995</v>
      </c>
      <c r="GE364">
        <v>20.646740000000001</v>
      </c>
      <c r="GF364" s="1">
        <v>6.124694E-2</v>
      </c>
      <c r="GG364" s="1">
        <v>15.33169</v>
      </c>
      <c r="GH364">
        <v>0.69755889999999998</v>
      </c>
      <c r="GI364">
        <v>20.502199999999998</v>
      </c>
      <c r="GJ364" s="1">
        <v>5.8666610000000001E-2</v>
      </c>
      <c r="GK364" s="1">
        <v>14.6433</v>
      </c>
      <c r="GL364">
        <v>0.69738540000000004</v>
      </c>
      <c r="GM364">
        <v>20.116800000000001</v>
      </c>
      <c r="GN364" s="1">
        <v>5.6992220000000003E-2</v>
      </c>
      <c r="GO364" s="1">
        <v>14.22179</v>
      </c>
      <c r="GP364">
        <v>0.69731710000000002</v>
      </c>
      <c r="GQ364">
        <v>19.723680000000002</v>
      </c>
      <c r="GR364" s="1">
        <v>5.4853970000000002E-2</v>
      </c>
      <c r="GS364" s="1">
        <v>13.691380000000001</v>
      </c>
      <c r="GT364">
        <v>0.69734870000000004</v>
      </c>
      <c r="GU364">
        <v>20.00142</v>
      </c>
      <c r="GV364" s="1">
        <v>5.2009390000000003E-2</v>
      </c>
      <c r="GW364" s="1">
        <v>12.991350000000001</v>
      </c>
      <c r="GX364">
        <v>0.69746180000000002</v>
      </c>
      <c r="GY364">
        <v>20.533470000000001</v>
      </c>
      <c r="GZ364" s="1">
        <v>4.8588029999999997E-2</v>
      </c>
      <c r="HA364" s="1">
        <v>12.143269999999999</v>
      </c>
      <c r="HB364">
        <v>0.69775989999999999</v>
      </c>
      <c r="HC364">
        <v>21.16189</v>
      </c>
      <c r="HD364" s="1">
        <v>4.483467E-2</v>
      </c>
      <c r="HE364" s="1">
        <v>11.209429999999999</v>
      </c>
      <c r="HF364">
        <v>0.6982178</v>
      </c>
      <c r="HG364">
        <v>21.927969999999998</v>
      </c>
      <c r="HH364" s="1">
        <v>4.0963090000000001E-2</v>
      </c>
      <c r="HI364" s="1">
        <v>10.242649999999999</v>
      </c>
      <c r="HJ364">
        <v>0.69874020000000003</v>
      </c>
      <c r="HK364">
        <v>22.430420000000002</v>
      </c>
      <c r="HL364" s="1">
        <v>3.7027770000000002E-2</v>
      </c>
      <c r="HM364" s="1">
        <v>9.2605520000000006</v>
      </c>
      <c r="HN364">
        <v>0.69960100000000003</v>
      </c>
      <c r="HO364">
        <v>22.305</v>
      </c>
      <c r="HP364" s="1">
        <v>3.3116590000000001E-2</v>
      </c>
      <c r="HQ364" s="1">
        <v>8.2821719999999992</v>
      </c>
      <c r="HR364">
        <v>0.70030530000000002</v>
      </c>
      <c r="HS364">
        <v>21.828389999999999</v>
      </c>
      <c r="HT364" s="1">
        <v>2.9324570000000001E-2</v>
      </c>
      <c r="HU364" s="1">
        <v>7.3340759999999996</v>
      </c>
      <c r="HV364">
        <v>0.70087869999999997</v>
      </c>
      <c r="HW364">
        <v>21.269490000000001</v>
      </c>
      <c r="HX364" s="1">
        <v>2.573808E-2</v>
      </c>
      <c r="HY364" s="1">
        <v>6.4379799999999996</v>
      </c>
      <c r="HZ364">
        <v>0.70176879999999997</v>
      </c>
      <c r="IA364">
        <v>21.23321</v>
      </c>
      <c r="IB364" s="1">
        <v>2.2480449999999999E-2</v>
      </c>
      <c r="IC364" s="1">
        <v>5.62087</v>
      </c>
      <c r="ID364">
        <v>0.70256669999999999</v>
      </c>
      <c r="IE364">
        <v>21.642219999999998</v>
      </c>
      <c r="IF364" s="1">
        <v>1.9591529999999999E-2</v>
      </c>
      <c r="IG364" s="1">
        <v>4.8953220000000002</v>
      </c>
      <c r="IH364">
        <v>0.70349510000000004</v>
      </c>
      <c r="II364">
        <v>22.197520000000001</v>
      </c>
      <c r="IJ364" s="1">
        <v>1.710621E-2</v>
      </c>
      <c r="IK364" s="1">
        <v>4.2704750000000002</v>
      </c>
      <c r="IL364">
        <v>0.70429810000000004</v>
      </c>
      <c r="IM364">
        <v>22.89847</v>
      </c>
      <c r="IN364" s="1">
        <v>1.496812E-2</v>
      </c>
      <c r="IO364" s="1">
        <v>3.7336719999999999</v>
      </c>
      <c r="IP364">
        <v>0.70504920000000004</v>
      </c>
      <c r="IQ364">
        <v>23.264399999999998</v>
      </c>
      <c r="IR364" s="1">
        <v>1.306267E-2</v>
      </c>
      <c r="IS364" s="1">
        <v>3.2566079999999999</v>
      </c>
      <c r="IT364">
        <v>0.70565979999999995</v>
      </c>
      <c r="IU364">
        <v>23.116849999999999</v>
      </c>
      <c r="IV364" s="1">
        <v>1.129315E-2</v>
      </c>
      <c r="IW364" s="1">
        <v>2.815753</v>
      </c>
      <c r="IX364">
        <v>0.7061655</v>
      </c>
      <c r="IY364">
        <v>22.73226</v>
      </c>
      <c r="IZ364" s="1">
        <v>9.5917639999999992E-3</v>
      </c>
      <c r="JA364" s="1">
        <v>2.392798</v>
      </c>
      <c r="JB364">
        <v>0.70662239999999998</v>
      </c>
      <c r="JC364">
        <v>22.210159999999998</v>
      </c>
      <c r="JD364" s="1">
        <v>7.9588820000000005E-3</v>
      </c>
      <c r="JE364" s="1">
        <v>1.9869110000000001</v>
      </c>
      <c r="JF364">
        <v>0.7071153</v>
      </c>
      <c r="JG364">
        <v>21.94678</v>
      </c>
      <c r="JH364" s="1">
        <v>6.4582950000000002E-3</v>
      </c>
      <c r="JI364" s="1">
        <v>1.613132</v>
      </c>
      <c r="JJ364">
        <v>0.70771070000000003</v>
      </c>
      <c r="JK364">
        <v>21.749860000000002</v>
      </c>
      <c r="JL364" s="1">
        <v>5.1705639999999999E-3</v>
      </c>
      <c r="JM364" s="1">
        <v>1.291058</v>
      </c>
      <c r="JN364">
        <v>0.70842280000000002</v>
      </c>
      <c r="JO364">
        <v>21.771879999999999</v>
      </c>
      <c r="JP364" s="1">
        <v>4.1442520000000002E-3</v>
      </c>
      <c r="JQ364" s="1">
        <v>1.0335030000000001</v>
      </c>
      <c r="JR364">
        <v>0.70899959999999995</v>
      </c>
      <c r="JS364">
        <v>21.787559999999999</v>
      </c>
      <c r="JT364" s="1">
        <v>3.381003E-3</v>
      </c>
      <c r="JU364" s="1">
        <v>0.84144759999999996</v>
      </c>
      <c r="JV364">
        <v>0.70953509999999997</v>
      </c>
      <c r="JW364">
        <v>21.668150000000001</v>
      </c>
      <c r="JX364" s="1">
        <v>2.8392819999999998E-3</v>
      </c>
      <c r="JY364" s="1">
        <v>0.70504420000000001</v>
      </c>
      <c r="JZ364">
        <v>0.7100301</v>
      </c>
      <c r="KA364">
        <v>21.490220000000001</v>
      </c>
      <c r="KB364" s="1">
        <v>2.4611260000000001E-3</v>
      </c>
      <c r="KC364" s="1">
        <v>0.60974550000000005</v>
      </c>
      <c r="KD364">
        <v>0.71044929999999995</v>
      </c>
      <c r="KE364">
        <v>21.19868</v>
      </c>
      <c r="KF364" s="1">
        <v>2.190811E-3</v>
      </c>
      <c r="KG364" s="1">
        <v>0.54178349999999997</v>
      </c>
      <c r="KH364">
        <v>0.71076479999999997</v>
      </c>
      <c r="KI364">
        <v>20.835809999999999</v>
      </c>
      <c r="KJ364" s="1">
        <v>1.988891E-3</v>
      </c>
      <c r="KK364" s="1">
        <v>0.49120560000000002</v>
      </c>
      <c r="KL364">
        <v>0.71056739999999996</v>
      </c>
      <c r="KM364">
        <v>20.923439999999999</v>
      </c>
      <c r="KN364" s="1">
        <v>1.8299760000000001E-3</v>
      </c>
      <c r="KO364" s="1">
        <v>0.45174310000000001</v>
      </c>
      <c r="KP364">
        <v>0.71010510000000004</v>
      </c>
      <c r="KQ364">
        <v>21.0318</v>
      </c>
      <c r="KR364" s="1">
        <v>1.70111E-3</v>
      </c>
      <c r="KS364" s="1">
        <v>0.41996860000000003</v>
      </c>
      <c r="KT364">
        <v>0.70921599999999996</v>
      </c>
      <c r="KU364">
        <v>21.21152</v>
      </c>
      <c r="KV364" s="1">
        <v>1.5947699999999999E-3</v>
      </c>
      <c r="KW364" s="1">
        <v>0.39408959999999998</v>
      </c>
      <c r="KX364">
        <v>0.70836900000000003</v>
      </c>
      <c r="KY364">
        <v>21.57011</v>
      </c>
      <c r="KZ364" s="1">
        <v>1.5062159999999999E-3</v>
      </c>
      <c r="LA364" s="1">
        <v>0.37258239999999998</v>
      </c>
      <c r="LB364">
        <v>0.70770900000000003</v>
      </c>
      <c r="LC364">
        <v>21.737210000000001</v>
      </c>
      <c r="LD364" s="1">
        <v>1.433417E-3</v>
      </c>
      <c r="LE364" s="1">
        <v>0.35490899999999997</v>
      </c>
      <c r="LF364">
        <v>0.70713309999999996</v>
      </c>
      <c r="LG364">
        <v>21.53979</v>
      </c>
      <c r="LH364" s="1">
        <v>1.3735139999999999E-3</v>
      </c>
      <c r="LI364" s="1">
        <v>0.34032639999999997</v>
      </c>
      <c r="LJ364">
        <v>0.70660080000000003</v>
      </c>
      <c r="LK364">
        <v>21.188960000000002</v>
      </c>
      <c r="LL364" s="1">
        <v>1.324256E-3</v>
      </c>
      <c r="LM364" s="1">
        <v>0.32842290000000002</v>
      </c>
      <c r="LN364">
        <v>0.70616500000000004</v>
      </c>
      <c r="LO364">
        <v>20.950320000000001</v>
      </c>
      <c r="LP364" s="1">
        <v>1.2827170000000001E-3</v>
      </c>
      <c r="LQ364" s="1">
        <v>0.3184092</v>
      </c>
      <c r="LR364">
        <v>0.70572939999999995</v>
      </c>
      <c r="LS364">
        <v>21.40671</v>
      </c>
      <c r="LT364" s="1">
        <v>1.245374E-3</v>
      </c>
      <c r="LU364" s="1">
        <v>0.30943850000000001</v>
      </c>
      <c r="LV364">
        <v>0.70524810000000004</v>
      </c>
      <c r="LW364">
        <v>21.94501</v>
      </c>
      <c r="LX364" s="1">
        <v>1.209063E-3</v>
      </c>
      <c r="LY364" s="1">
        <v>0.3007687</v>
      </c>
      <c r="LZ364">
        <v>0.70480469999999995</v>
      </c>
      <c r="MA364">
        <v>22.457529999999998</v>
      </c>
      <c r="MB364" s="1">
        <v>1.1714550000000001E-3</v>
      </c>
      <c r="MC364" s="1">
        <v>0.29176489999999999</v>
      </c>
      <c r="MD364">
        <v>0.70436759999999998</v>
      </c>
      <c r="ME364">
        <v>23.220669999999998</v>
      </c>
      <c r="MF364" s="1">
        <v>1.1321359999999999E-3</v>
      </c>
      <c r="MG364" s="1">
        <v>0.28233170000000002</v>
      </c>
      <c r="MH364">
        <v>0.70405070000000003</v>
      </c>
      <c r="MI364">
        <v>23.610869999999998</v>
      </c>
      <c r="MJ364" s="1">
        <v>1.0908840000000001E-3</v>
      </c>
      <c r="MK364" s="1">
        <v>0.27236969999999999</v>
      </c>
      <c r="ML364">
        <v>0.70383419999999997</v>
      </c>
      <c r="MM364">
        <v>23.30874</v>
      </c>
      <c r="MN364" s="1">
        <v>1.0493830000000001E-3</v>
      </c>
      <c r="MO364" s="1">
        <v>0.26225399999999999</v>
      </c>
      <c r="MP364">
        <v>0.70357479999999994</v>
      </c>
      <c r="MQ364">
        <v>22.854649999999999</v>
      </c>
      <c r="MR364" s="1">
        <v>1.007888E-3</v>
      </c>
      <c r="MS364" s="1">
        <v>0.25214940000000002</v>
      </c>
      <c r="MT364">
        <v>0.70357530000000001</v>
      </c>
      <c r="MU364">
        <v>22.34459</v>
      </c>
      <c r="MV364" s="1">
        <v>9.6776060000000001E-4</v>
      </c>
      <c r="MW364" s="1">
        <v>0.24227119999999999</v>
      </c>
      <c r="MX364">
        <v>0.70332139999999999</v>
      </c>
      <c r="MY364">
        <v>22.399789999999999</v>
      </c>
      <c r="MZ364" s="1">
        <v>9.2872289999999997E-4</v>
      </c>
      <c r="NA364" s="1">
        <v>0.23271359999999999</v>
      </c>
      <c r="NB364">
        <v>0.70339260000000003</v>
      </c>
      <c r="NC364">
        <v>22.737310000000001</v>
      </c>
      <c r="ND364" s="1">
        <v>8.9133439999999995E-4</v>
      </c>
      <c r="NE364" s="1">
        <v>0.2234708</v>
      </c>
      <c r="NF364">
        <v>0.70333829999999997</v>
      </c>
      <c r="NG364">
        <v>23.075189999999999</v>
      </c>
      <c r="NH364" s="1">
        <v>8.5583960000000004E-4</v>
      </c>
      <c r="NI364" s="1">
        <v>0.21472250000000001</v>
      </c>
      <c r="NJ364">
        <v>0.70340420000000003</v>
      </c>
      <c r="NK364">
        <v>23.619389999999999</v>
      </c>
      <c r="NL364" s="1">
        <v>8.2166689999999996E-4</v>
      </c>
      <c r="NM364" s="1">
        <v>0.2062474</v>
      </c>
      <c r="NN364">
        <v>0.7034608</v>
      </c>
      <c r="NO364">
        <v>23.815950000000001</v>
      </c>
      <c r="NP364" s="1">
        <v>7.8933040000000001E-4</v>
      </c>
      <c r="NQ364" s="1">
        <v>0.19821230000000001</v>
      </c>
      <c r="NR364">
        <v>0.70387500000000003</v>
      </c>
      <c r="NS364">
        <v>23.56926</v>
      </c>
      <c r="NT364" s="1">
        <v>7.5870790000000005E-4</v>
      </c>
      <c r="NU364" s="1">
        <v>0.1905348</v>
      </c>
      <c r="NV364">
        <v>0.70399429999999996</v>
      </c>
      <c r="NW364">
        <v>23.172720000000002</v>
      </c>
      <c r="NX364" s="1">
        <v>7.2910970000000005E-4</v>
      </c>
      <c r="NY364" s="1">
        <v>0.1831931</v>
      </c>
      <c r="NZ364">
        <v>0.70395189999999996</v>
      </c>
      <c r="OA364">
        <v>22.689250000000001</v>
      </c>
      <c r="OB364" s="1">
        <v>7.0075870000000002E-4</v>
      </c>
      <c r="OC364" s="1">
        <v>0.1761578</v>
      </c>
      <c r="OD364">
        <v>0.70360699999999998</v>
      </c>
      <c r="OE364">
        <v>22.203479999999999</v>
      </c>
      <c r="OF364" s="1">
        <v>6.7369800000000003E-4</v>
      </c>
      <c r="OG364" s="1">
        <v>0.16948089999999999</v>
      </c>
      <c r="OH364">
        <v>0.70329589999999997</v>
      </c>
      <c r="OI364">
        <v>22.176549999999999</v>
      </c>
      <c r="OJ364" s="1">
        <v>6.4783660000000004E-4</v>
      </c>
      <c r="OK364" s="1">
        <v>0.16309879999999999</v>
      </c>
    </row>
    <row r="365" spans="1:401" x14ac:dyDescent="0.35">
      <c r="A365">
        <v>374</v>
      </c>
      <c r="B365" t="s">
        <v>4</v>
      </c>
      <c r="C365" t="s">
        <v>364</v>
      </c>
      <c r="D365" t="s">
        <v>372</v>
      </c>
      <c r="E365">
        <v>919.52070000000003</v>
      </c>
      <c r="F365">
        <v>0.47670760000000001</v>
      </c>
      <c r="G365">
        <v>19.507670000000001</v>
      </c>
      <c r="H365">
        <v>0</v>
      </c>
      <c r="I365">
        <v>0</v>
      </c>
      <c r="J365">
        <v>0.45410509999999998</v>
      </c>
      <c r="K365">
        <v>19.232019999999999</v>
      </c>
      <c r="L365">
        <v>0</v>
      </c>
      <c r="M365">
        <v>0</v>
      </c>
      <c r="N365">
        <v>0.43673020000000001</v>
      </c>
      <c r="O365">
        <v>19.535990000000002</v>
      </c>
      <c r="P365">
        <v>0</v>
      </c>
      <c r="Q365">
        <v>0</v>
      </c>
      <c r="R365">
        <v>0.42348809999999998</v>
      </c>
      <c r="S365">
        <v>19.745180000000001</v>
      </c>
      <c r="T365">
        <v>0</v>
      </c>
      <c r="U365">
        <v>0</v>
      </c>
      <c r="V365">
        <v>0.41304299999999999</v>
      </c>
      <c r="W365">
        <v>20.13729</v>
      </c>
      <c r="X365">
        <v>0</v>
      </c>
      <c r="Y365">
        <v>0</v>
      </c>
      <c r="Z365">
        <v>0.40450989999999998</v>
      </c>
      <c r="AA365">
        <v>20.138010000000001</v>
      </c>
      <c r="AB365">
        <v>0</v>
      </c>
      <c r="AC365">
        <v>0</v>
      </c>
      <c r="AD365">
        <v>0.39752900000000002</v>
      </c>
      <c r="AE365">
        <v>20.019549999999999</v>
      </c>
      <c r="AF365">
        <v>0</v>
      </c>
      <c r="AG365">
        <v>0</v>
      </c>
      <c r="AH365">
        <v>0.39140639999999999</v>
      </c>
      <c r="AI365">
        <v>19.79862</v>
      </c>
      <c r="AJ365">
        <v>0</v>
      </c>
      <c r="AK365">
        <v>0</v>
      </c>
      <c r="AL365">
        <v>0.38626739999999998</v>
      </c>
      <c r="AM365">
        <v>19.546099999999999</v>
      </c>
      <c r="AN365">
        <v>0</v>
      </c>
      <c r="AO365">
        <v>0</v>
      </c>
      <c r="AP365">
        <v>0.38303409999999999</v>
      </c>
      <c r="AQ365">
        <v>19.393630000000002</v>
      </c>
      <c r="AR365">
        <v>0</v>
      </c>
      <c r="AS365">
        <v>0</v>
      </c>
      <c r="AT365">
        <v>0.38294869999999998</v>
      </c>
      <c r="AU365">
        <v>19.74635</v>
      </c>
      <c r="AV365">
        <v>0</v>
      </c>
      <c r="AW365">
        <v>0</v>
      </c>
      <c r="AX365">
        <v>0.38620490000000002</v>
      </c>
      <c r="AY365">
        <v>19.842459999999999</v>
      </c>
      <c r="AZ365">
        <v>0</v>
      </c>
      <c r="BA365">
        <v>0</v>
      </c>
      <c r="BB365">
        <v>0.3926364</v>
      </c>
      <c r="BC365">
        <v>19.916499999999999</v>
      </c>
      <c r="BD365">
        <v>0</v>
      </c>
      <c r="BE365">
        <v>0</v>
      </c>
      <c r="BF365">
        <v>0.40212019999999998</v>
      </c>
      <c r="BG365">
        <v>19.975930000000002</v>
      </c>
      <c r="BH365">
        <v>0</v>
      </c>
      <c r="BI365">
        <v>0</v>
      </c>
      <c r="BJ365">
        <v>0.41469139999999999</v>
      </c>
      <c r="BK365">
        <v>19.73188</v>
      </c>
      <c r="BL365">
        <v>0</v>
      </c>
      <c r="BM365">
        <v>0</v>
      </c>
      <c r="BN365">
        <v>0.43071019999999999</v>
      </c>
      <c r="BO365">
        <v>19.418399999999998</v>
      </c>
      <c r="BP365">
        <v>0</v>
      </c>
      <c r="BQ365">
        <v>0</v>
      </c>
      <c r="BR365">
        <v>0.45004270000000002</v>
      </c>
      <c r="BS365">
        <v>19.141079999999999</v>
      </c>
      <c r="BT365">
        <v>0</v>
      </c>
      <c r="BU365">
        <v>0</v>
      </c>
      <c r="BV365">
        <v>0.47321869999999999</v>
      </c>
      <c r="BW365">
        <v>19.251259999999998</v>
      </c>
      <c r="BX365">
        <v>0</v>
      </c>
      <c r="BY365">
        <v>0</v>
      </c>
      <c r="BZ365">
        <v>0.50121009999999999</v>
      </c>
      <c r="CA365">
        <v>19.72653</v>
      </c>
      <c r="CB365" s="1">
        <v>1.193393E-35</v>
      </c>
      <c r="CC365" s="1">
        <v>6.7627869999999993E-33</v>
      </c>
      <c r="CD365">
        <v>0.53445940000000003</v>
      </c>
      <c r="CE365">
        <v>20.325289999999999</v>
      </c>
      <c r="CF365" s="1">
        <v>4.6923440000000003E-27</v>
      </c>
      <c r="CG365" s="1">
        <v>1.7579339999999999E-24</v>
      </c>
      <c r="CH365">
        <v>0.57486250000000005</v>
      </c>
      <c r="CI365">
        <v>20.85642</v>
      </c>
      <c r="CJ365" s="1">
        <v>7.1583419999999998E-21</v>
      </c>
      <c r="CK365" s="1">
        <v>3.376669E-18</v>
      </c>
      <c r="CL365">
        <v>0.62476019999999999</v>
      </c>
      <c r="CM365">
        <v>20.978069999999999</v>
      </c>
      <c r="CN365" s="1">
        <v>3.4869529999999998E-15</v>
      </c>
      <c r="CO365" s="1">
        <v>1.146396E-12</v>
      </c>
      <c r="CP365">
        <v>0.68876979999999999</v>
      </c>
      <c r="CQ365">
        <v>20.76699</v>
      </c>
      <c r="CR365" s="1">
        <v>1.440276E-11</v>
      </c>
      <c r="CS365" s="1">
        <v>4.5952920000000004E-9</v>
      </c>
      <c r="CT365">
        <v>0.74240240000000002</v>
      </c>
      <c r="CU365">
        <v>20.224260000000001</v>
      </c>
      <c r="CV365" s="1">
        <v>9.0049170000000002E-9</v>
      </c>
      <c r="CW365" s="1">
        <v>2.857579E-6</v>
      </c>
      <c r="CX365">
        <v>0.73782780000000003</v>
      </c>
      <c r="CY365">
        <v>19.687709999999999</v>
      </c>
      <c r="CZ365" s="1">
        <v>1.556975E-6</v>
      </c>
      <c r="DA365" s="1">
        <v>5.1014720000000003E-4</v>
      </c>
      <c r="DB365">
        <v>0.73359969999999997</v>
      </c>
      <c r="DC365">
        <v>19.51097</v>
      </c>
      <c r="DD365" s="1">
        <v>1.022067E-4</v>
      </c>
      <c r="DE365" s="1">
        <v>3.4380389999999997E-2</v>
      </c>
      <c r="DF365">
        <v>0.72998790000000002</v>
      </c>
      <c r="DG365">
        <v>19.844750000000001</v>
      </c>
      <c r="DH365" s="1">
        <v>3.1113849999999999E-3</v>
      </c>
      <c r="DI365">
        <v>1.0847279999999999</v>
      </c>
      <c r="DJ365">
        <v>0.72640930000000004</v>
      </c>
      <c r="DK365">
        <v>20.286829999999998</v>
      </c>
      <c r="DL365" s="1">
        <v>4.9618969999999998E-2</v>
      </c>
      <c r="DM365">
        <v>17.878070000000001</v>
      </c>
      <c r="DN365">
        <v>0.72323409999999999</v>
      </c>
      <c r="DO365">
        <v>20.721990000000002</v>
      </c>
      <c r="DP365">
        <v>0.45331929999999998</v>
      </c>
      <c r="DQ365">
        <v>168.32409999999999</v>
      </c>
      <c r="DR365">
        <v>0.71974709999999997</v>
      </c>
      <c r="DS365">
        <v>20.832789999999999</v>
      </c>
      <c r="DT365">
        <v>2.5510640000000002</v>
      </c>
      <c r="DU365">
        <v>974.25490000000002</v>
      </c>
      <c r="DV365">
        <v>0.71603430000000001</v>
      </c>
      <c r="DW365">
        <v>20.498429999999999</v>
      </c>
      <c r="DX365">
        <v>9.3725459999999998</v>
      </c>
      <c r="DY365">
        <v>3678.201</v>
      </c>
      <c r="DZ365">
        <v>0.71196060000000005</v>
      </c>
      <c r="EA365">
        <v>19.95298</v>
      </c>
      <c r="EB365">
        <v>23.643879999999999</v>
      </c>
      <c r="EC365">
        <v>9519.5210000000006</v>
      </c>
      <c r="ED365">
        <v>0.70805280000000004</v>
      </c>
      <c r="EE365">
        <v>19.357849999999999</v>
      </c>
      <c r="EF365">
        <v>42.879669999999997</v>
      </c>
      <c r="EG365">
        <v>17678.78</v>
      </c>
      <c r="EH365">
        <v>0.70423950000000002</v>
      </c>
      <c r="EI365">
        <v>19.108090000000001</v>
      </c>
      <c r="EJ365">
        <v>58.12106</v>
      </c>
      <c r="EK365">
        <v>24487.69</v>
      </c>
      <c r="EL365">
        <v>0.6999261</v>
      </c>
      <c r="EM365">
        <v>19.259360000000001</v>
      </c>
      <c r="EN365">
        <v>60.888669999999998</v>
      </c>
      <c r="EO365">
        <v>26187.08</v>
      </c>
      <c r="EP365">
        <v>0.69639320000000005</v>
      </c>
      <c r="EQ365">
        <v>19.69942</v>
      </c>
      <c r="ER365">
        <v>50.648989999999998</v>
      </c>
      <c r="ES365">
        <v>22188.97</v>
      </c>
      <c r="ET365">
        <v>0.69336880000000001</v>
      </c>
      <c r="EU365">
        <v>20.18533</v>
      </c>
      <c r="EV365">
        <v>34.631079999999997</v>
      </c>
      <c r="EW365">
        <v>15436.47</v>
      </c>
      <c r="EX365">
        <v>0.69118310000000005</v>
      </c>
      <c r="EY365">
        <v>20.344480000000001</v>
      </c>
      <c r="EZ365">
        <v>19.75084</v>
      </c>
      <c r="FA365">
        <v>8929.7999999999993</v>
      </c>
      <c r="FB365">
        <v>0.68930550000000002</v>
      </c>
      <c r="FC365">
        <v>20.18317</v>
      </c>
      <c r="FD365">
        <v>9.7026210000000006</v>
      </c>
      <c r="FE365">
        <v>4437.8620000000001</v>
      </c>
      <c r="FF365">
        <v>0.68732789999999999</v>
      </c>
      <c r="FG365">
        <v>19.801269999999999</v>
      </c>
      <c r="FH365">
        <v>4.1925460000000001</v>
      </c>
      <c r="FI365">
        <v>1936.682</v>
      </c>
      <c r="FJ365">
        <v>0.6853148</v>
      </c>
      <c r="FK365">
        <v>19.3536</v>
      </c>
      <c r="FL365">
        <v>1.6359710000000001</v>
      </c>
      <c r="FM365">
        <v>761.40229999999997</v>
      </c>
      <c r="FN365">
        <v>0.68352190000000002</v>
      </c>
      <c r="FO365">
        <v>19.41151</v>
      </c>
      <c r="FP365" s="1">
        <v>0.6018232</v>
      </c>
      <c r="FQ365">
        <v>280.73590000000002</v>
      </c>
      <c r="FR365">
        <v>0.68231240000000004</v>
      </c>
      <c r="FS365">
        <v>19.676449999999999</v>
      </c>
      <c r="FT365" s="1">
        <v>0.2296657</v>
      </c>
      <c r="FU365">
        <v>106.0334</v>
      </c>
      <c r="FV365">
        <v>0.68005309999999997</v>
      </c>
      <c r="FW365">
        <v>20.054500000000001</v>
      </c>
      <c r="FX365" s="1">
        <v>0.1082703</v>
      </c>
      <c r="FY365">
        <v>48.625239999999998</v>
      </c>
      <c r="FZ365">
        <v>0.67856749999999999</v>
      </c>
      <c r="GA365">
        <v>20.422889999999999</v>
      </c>
      <c r="GB365" s="1">
        <v>7.1838890000000002E-2</v>
      </c>
      <c r="GC365">
        <v>31.235700000000001</v>
      </c>
      <c r="GD365">
        <v>0.67700110000000002</v>
      </c>
      <c r="GE365">
        <v>20.58961</v>
      </c>
      <c r="GF365" s="1">
        <v>6.1711500000000002E-2</v>
      </c>
      <c r="GG365" s="1">
        <v>26.384039999999999</v>
      </c>
      <c r="GH365">
        <v>0.67544950000000004</v>
      </c>
      <c r="GI365">
        <v>20.4726</v>
      </c>
      <c r="GJ365" s="1">
        <v>5.8828819999999997E-2</v>
      </c>
      <c r="GK365" s="1">
        <v>25.006540000000001</v>
      </c>
      <c r="GL365">
        <v>0.6739733</v>
      </c>
      <c r="GM365">
        <v>20.11626</v>
      </c>
      <c r="GN365" s="1">
        <v>5.7152630000000003E-2</v>
      </c>
      <c r="GO365" s="1">
        <v>24.277709999999999</v>
      </c>
      <c r="GP365">
        <v>0.67261150000000003</v>
      </c>
      <c r="GQ365">
        <v>19.740179999999999</v>
      </c>
      <c r="GR365" s="1">
        <v>5.5069769999999997E-2</v>
      </c>
      <c r="GS365" s="1">
        <v>23.403729999999999</v>
      </c>
      <c r="GT365">
        <v>0.67142460000000004</v>
      </c>
      <c r="GU365">
        <v>20.00142</v>
      </c>
      <c r="GV365" s="1">
        <v>5.2298740000000003E-2</v>
      </c>
      <c r="GW365" s="1">
        <v>22.2517</v>
      </c>
      <c r="GX365">
        <v>0.67038039999999999</v>
      </c>
      <c r="GY365">
        <v>20.507549999999998</v>
      </c>
      <c r="GZ365" s="1">
        <v>4.8921249999999999E-2</v>
      </c>
      <c r="HA365" s="1">
        <v>20.83379</v>
      </c>
      <c r="HB365">
        <v>0.66956439999999995</v>
      </c>
      <c r="HC365">
        <v>21.12304</v>
      </c>
      <c r="HD365" s="1">
        <v>4.5192929999999999E-2</v>
      </c>
      <c r="HE365" s="1">
        <v>19.259730000000001</v>
      </c>
      <c r="HF365">
        <v>0.66903349999999995</v>
      </c>
      <c r="HG365">
        <v>21.868079999999999</v>
      </c>
      <c r="HH365" s="1">
        <v>4.1328869999999997E-2</v>
      </c>
      <c r="HI365" s="1">
        <v>17.618279999999999</v>
      </c>
      <c r="HJ365">
        <v>0.66862460000000001</v>
      </c>
      <c r="HK365">
        <v>22.37228</v>
      </c>
      <c r="HL365" s="1">
        <v>3.7398210000000001E-2</v>
      </c>
      <c r="HM365" s="1">
        <v>15.94918</v>
      </c>
      <c r="HN365">
        <v>0.66835549999999999</v>
      </c>
      <c r="HO365">
        <v>22.29213</v>
      </c>
      <c r="HP365" s="1">
        <v>3.3484229999999997E-2</v>
      </c>
      <c r="HQ365" s="1">
        <v>14.286300000000001</v>
      </c>
      <c r="HR365">
        <v>0.66807669999999997</v>
      </c>
      <c r="HS365">
        <v>21.846440000000001</v>
      </c>
      <c r="HT365" s="1">
        <v>2.967411E-2</v>
      </c>
      <c r="HU365" s="1">
        <v>12.662990000000001</v>
      </c>
      <c r="HV365">
        <v>0.66775329999999999</v>
      </c>
      <c r="HW365">
        <v>21.310980000000001</v>
      </c>
      <c r="HX365" s="1">
        <v>2.60618E-2</v>
      </c>
      <c r="HY365" s="1">
        <v>11.12392</v>
      </c>
      <c r="HZ365">
        <v>0.66785629999999996</v>
      </c>
      <c r="IA365">
        <v>21.272829999999999</v>
      </c>
      <c r="IB365" s="1">
        <v>2.277299E-2</v>
      </c>
      <c r="IC365" s="1">
        <v>9.7161799999999996</v>
      </c>
      <c r="ID365">
        <v>0.66801480000000002</v>
      </c>
      <c r="IE365">
        <v>21.663029999999999</v>
      </c>
      <c r="IF365" s="1">
        <v>1.9846059999999999E-2</v>
      </c>
      <c r="IG365" s="1">
        <v>8.4605090000000001</v>
      </c>
      <c r="IH365">
        <v>0.66841519999999999</v>
      </c>
      <c r="II365">
        <v>22.197179999999999</v>
      </c>
      <c r="IJ365" s="1">
        <v>1.7326299999999999E-2</v>
      </c>
      <c r="IK365" s="1">
        <v>7.3798859999999999</v>
      </c>
      <c r="IL365">
        <v>0.66877450000000005</v>
      </c>
      <c r="IM365">
        <v>22.867760000000001</v>
      </c>
      <c r="IN365" s="1">
        <v>1.515916E-2</v>
      </c>
      <c r="IO365" s="1">
        <v>6.4515260000000003</v>
      </c>
      <c r="IP365">
        <v>0.66914249999999997</v>
      </c>
      <c r="IQ365">
        <v>23.228069999999999</v>
      </c>
      <c r="IR365" s="1">
        <v>1.323532E-2</v>
      </c>
      <c r="IS365" s="1">
        <v>5.6308160000000003</v>
      </c>
      <c r="IT365">
        <v>0.66942539999999995</v>
      </c>
      <c r="IU365">
        <v>23.11328</v>
      </c>
      <c r="IV365" s="1">
        <v>1.1455979999999999E-2</v>
      </c>
      <c r="IW365" s="1">
        <v>4.8763509999999997</v>
      </c>
      <c r="IX365">
        <v>0.66967989999999999</v>
      </c>
      <c r="IY365">
        <v>22.756810000000002</v>
      </c>
      <c r="IZ365" s="1">
        <v>9.7493260000000009E-3</v>
      </c>
      <c r="JA365" s="1">
        <v>4.1548179999999997</v>
      </c>
      <c r="JB365">
        <v>0.66987920000000001</v>
      </c>
      <c r="JC365">
        <v>22.266390000000001</v>
      </c>
      <c r="JD365" s="1">
        <v>8.1083189999999992E-3</v>
      </c>
      <c r="JE365" s="1">
        <v>3.4609549999999998</v>
      </c>
      <c r="JF365">
        <v>0.67017300000000002</v>
      </c>
      <c r="JG365">
        <v>22.008459999999999</v>
      </c>
      <c r="JH365" s="1">
        <v>6.592311E-3</v>
      </c>
      <c r="JI365" s="1">
        <v>2.8175949999999998</v>
      </c>
      <c r="JJ365">
        <v>0.67061850000000001</v>
      </c>
      <c r="JK365">
        <v>21.793199999999999</v>
      </c>
      <c r="JL365" s="1">
        <v>5.282297E-3</v>
      </c>
      <c r="JM365" s="1">
        <v>2.2580170000000002</v>
      </c>
      <c r="JN365">
        <v>0.67124930000000005</v>
      </c>
      <c r="JO365">
        <v>21.793880000000001</v>
      </c>
      <c r="JP365" s="1">
        <v>4.230765E-3</v>
      </c>
      <c r="JQ365" s="1">
        <v>1.806184</v>
      </c>
      <c r="JR365">
        <v>0.67184049999999995</v>
      </c>
      <c r="JS365">
        <v>21.780360000000002</v>
      </c>
      <c r="JT365" s="1">
        <v>3.4438009999999998E-3</v>
      </c>
      <c r="JU365" s="1">
        <v>1.466221</v>
      </c>
      <c r="JV365">
        <v>0.67243679999999995</v>
      </c>
      <c r="JW365">
        <v>21.664480000000001</v>
      </c>
      <c r="JX365" s="1">
        <v>2.883334E-3</v>
      </c>
      <c r="JY365" s="1">
        <v>1.223579</v>
      </c>
      <c r="JZ365">
        <v>0.67300400000000005</v>
      </c>
      <c r="KA365">
        <v>21.491849999999999</v>
      </c>
      <c r="KB365" s="1">
        <v>2.4919600000000001E-3</v>
      </c>
      <c r="KC365" s="1">
        <v>1.053941</v>
      </c>
      <c r="KD365">
        <v>0.67354400000000003</v>
      </c>
      <c r="KE365">
        <v>21.21913</v>
      </c>
      <c r="KF365" s="1">
        <v>2.2131999999999998E-3</v>
      </c>
      <c r="KG365" s="1">
        <v>0.93350480000000002</v>
      </c>
      <c r="KH365">
        <v>0.67398219999999998</v>
      </c>
      <c r="KI365">
        <v>20.86675</v>
      </c>
      <c r="KJ365" s="1">
        <v>2.0060400000000002E-3</v>
      </c>
      <c r="KK365" s="1">
        <v>0.84445400000000004</v>
      </c>
      <c r="KL365">
        <v>0.67394129999999997</v>
      </c>
      <c r="KM365">
        <v>20.946069999999999</v>
      </c>
      <c r="KN365" s="1">
        <v>1.843527E-3</v>
      </c>
      <c r="KO365" s="1">
        <v>0.77521430000000002</v>
      </c>
      <c r="KP365">
        <v>0.67356340000000003</v>
      </c>
      <c r="KQ365">
        <v>21.034089999999999</v>
      </c>
      <c r="KR365" s="1">
        <v>1.7120429999999999E-3</v>
      </c>
      <c r="KS365" s="1">
        <v>0.71965469999999998</v>
      </c>
      <c r="KT365">
        <v>0.67263430000000002</v>
      </c>
      <c r="KU365">
        <v>21.212730000000001</v>
      </c>
      <c r="KV365" s="1">
        <v>1.6036889999999999E-3</v>
      </c>
      <c r="KW365" s="1">
        <v>0.67445829999999996</v>
      </c>
      <c r="KX365">
        <v>0.67156229999999995</v>
      </c>
      <c r="KY365">
        <v>21.546389999999999</v>
      </c>
      <c r="KZ365" s="1">
        <v>1.51347E-3</v>
      </c>
      <c r="LA365" s="1">
        <v>0.63701909999999995</v>
      </c>
      <c r="LB365">
        <v>0.67057920000000004</v>
      </c>
      <c r="LC365">
        <v>21.716989999999999</v>
      </c>
      <c r="LD365" s="1">
        <v>1.439552E-3</v>
      </c>
      <c r="LE365" s="1">
        <v>0.60636820000000002</v>
      </c>
      <c r="LF365">
        <v>0.66959449999999998</v>
      </c>
      <c r="LG365">
        <v>21.53435</v>
      </c>
      <c r="LH365" s="1">
        <v>1.378481E-3</v>
      </c>
      <c r="LI365" s="1">
        <v>0.580982</v>
      </c>
      <c r="LJ365">
        <v>0.66859900000000005</v>
      </c>
      <c r="LK365">
        <v>21.19659</v>
      </c>
      <c r="LL365" s="1">
        <v>1.3282979999999999E-3</v>
      </c>
      <c r="LM365" s="1">
        <v>0.56026640000000005</v>
      </c>
      <c r="LN365">
        <v>0.66768289999999997</v>
      </c>
      <c r="LO365">
        <v>20.971830000000001</v>
      </c>
      <c r="LP365" s="1">
        <v>1.286199E-3</v>
      </c>
      <c r="LQ365" s="1">
        <v>0.54298780000000002</v>
      </c>
      <c r="LR365">
        <v>0.66670300000000005</v>
      </c>
      <c r="LS365">
        <v>21.415199999999999</v>
      </c>
      <c r="LT365" s="1">
        <v>1.248601E-3</v>
      </c>
      <c r="LU365" s="1">
        <v>0.52765099999999998</v>
      </c>
      <c r="LV365">
        <v>0.6656666</v>
      </c>
      <c r="LW365">
        <v>21.944649999999999</v>
      </c>
      <c r="LX365" s="1">
        <v>1.21229E-3</v>
      </c>
      <c r="LY365" s="1">
        <v>0.51295760000000001</v>
      </c>
      <c r="LZ365">
        <v>0.66459520000000005</v>
      </c>
      <c r="MA365">
        <v>22.451740000000001</v>
      </c>
      <c r="MB365" s="1">
        <v>1.1748539999999999E-3</v>
      </c>
      <c r="MC365" s="1">
        <v>0.49779590000000001</v>
      </c>
      <c r="MD365">
        <v>0.6634814</v>
      </c>
      <c r="ME365">
        <v>23.182210000000001</v>
      </c>
      <c r="MF365" s="1">
        <v>1.1356700000000001E-3</v>
      </c>
      <c r="MG365" s="1">
        <v>0.48190179999999999</v>
      </c>
      <c r="MH365">
        <v>0.66244270000000005</v>
      </c>
      <c r="MI365">
        <v>23.57499</v>
      </c>
      <c r="MJ365" s="1">
        <v>1.0946249999999999E-3</v>
      </c>
      <c r="MK365" s="1">
        <v>0.46514909999999998</v>
      </c>
      <c r="ML365">
        <v>0.66143439999999998</v>
      </c>
      <c r="MM365">
        <v>23.308389999999999</v>
      </c>
      <c r="MN365" s="1">
        <v>1.0531589999999999E-3</v>
      </c>
      <c r="MO365" s="1">
        <v>0.44804860000000002</v>
      </c>
      <c r="MP365">
        <v>0.66042780000000001</v>
      </c>
      <c r="MQ365">
        <v>22.871870000000001</v>
      </c>
      <c r="MR365" s="1">
        <v>1.0115969999999999E-3</v>
      </c>
      <c r="MS365" s="1">
        <v>0.43088680000000001</v>
      </c>
      <c r="MT365">
        <v>0.65957339999999998</v>
      </c>
      <c r="MU365">
        <v>22.392569999999999</v>
      </c>
      <c r="MV365" s="1">
        <v>9.7135120000000003E-4</v>
      </c>
      <c r="MW365" s="1">
        <v>0.41410799999999998</v>
      </c>
      <c r="MX365">
        <v>0.65853950000000006</v>
      </c>
      <c r="MY365">
        <v>22.439060000000001</v>
      </c>
      <c r="MZ365" s="1">
        <v>9.3215279999999995E-4</v>
      </c>
      <c r="NA365" s="1">
        <v>0.39780460000000001</v>
      </c>
      <c r="NB365">
        <v>0.65776449999999997</v>
      </c>
      <c r="NC365">
        <v>22.76849</v>
      </c>
      <c r="ND365" s="1">
        <v>8.9458799999999998E-4</v>
      </c>
      <c r="NE365" s="1">
        <v>0.3820751</v>
      </c>
      <c r="NF365">
        <v>0.65693380000000001</v>
      </c>
      <c r="NG365">
        <v>23.085889999999999</v>
      </c>
      <c r="NH365" s="1">
        <v>8.5903399999999995E-4</v>
      </c>
      <c r="NI365" s="1">
        <v>0.36717939999999999</v>
      </c>
      <c r="NJ365">
        <v>0.6561825</v>
      </c>
      <c r="NK365">
        <v>23.594449999999998</v>
      </c>
      <c r="NL365" s="1">
        <v>8.2476809999999995E-4</v>
      </c>
      <c r="NM365" s="1">
        <v>0.35277170000000002</v>
      </c>
      <c r="NN365">
        <v>0.65543079999999998</v>
      </c>
      <c r="NO365">
        <v>23.78537</v>
      </c>
      <c r="NP365" s="1">
        <v>7.9226419999999995E-4</v>
      </c>
      <c r="NQ365" s="1">
        <v>0.33905049999999998</v>
      </c>
      <c r="NR365">
        <v>0.65481500000000004</v>
      </c>
      <c r="NS365">
        <v>23.56578</v>
      </c>
      <c r="NT365" s="1">
        <v>7.6145629999999998E-4</v>
      </c>
      <c r="NU365" s="1">
        <v>0.32598579999999999</v>
      </c>
      <c r="NV365">
        <v>0.65400100000000005</v>
      </c>
      <c r="NW365">
        <v>23.187180000000001</v>
      </c>
      <c r="NX365" s="1">
        <v>7.3180480000000002E-4</v>
      </c>
      <c r="NY365" s="1">
        <v>0.31350240000000001</v>
      </c>
      <c r="NZ365">
        <v>0.65318920000000003</v>
      </c>
      <c r="OA365">
        <v>22.733910000000002</v>
      </c>
      <c r="OB365" s="1">
        <v>7.0325209999999995E-4</v>
      </c>
      <c r="OC365" s="1">
        <v>0.30145149999999998</v>
      </c>
      <c r="OD365">
        <v>0.65240140000000002</v>
      </c>
      <c r="OE365">
        <v>22.259709999999998</v>
      </c>
      <c r="OF365" s="1">
        <v>6.7614400000000005E-4</v>
      </c>
      <c r="OG365" s="1">
        <v>0.2900007</v>
      </c>
      <c r="OH365">
        <v>0.65165499999999998</v>
      </c>
      <c r="OI365">
        <v>22.214110000000002</v>
      </c>
      <c r="OJ365" s="1">
        <v>6.5019329999999997E-4</v>
      </c>
      <c r="OK365" s="1">
        <v>0.27904370000000001</v>
      </c>
    </row>
    <row r="366" spans="1:401" x14ac:dyDescent="0.35">
      <c r="A366">
        <v>375</v>
      </c>
      <c r="B366" t="s">
        <v>4</v>
      </c>
      <c r="C366" t="s">
        <v>364</v>
      </c>
      <c r="D366" t="s">
        <v>373</v>
      </c>
      <c r="E366">
        <v>647.58720000000005</v>
      </c>
      <c r="F366">
        <v>0.45667279999999999</v>
      </c>
      <c r="G366">
        <v>19.51764</v>
      </c>
      <c r="H366">
        <v>0</v>
      </c>
      <c r="I366">
        <v>0</v>
      </c>
      <c r="J366">
        <v>0.44681680000000001</v>
      </c>
      <c r="K366">
        <v>19.22926</v>
      </c>
      <c r="L366">
        <v>0</v>
      </c>
      <c r="M366">
        <v>0</v>
      </c>
      <c r="N366">
        <v>0.43871270000000001</v>
      </c>
      <c r="O366">
        <v>19.523720000000001</v>
      </c>
      <c r="P366">
        <v>0</v>
      </c>
      <c r="Q366">
        <v>0</v>
      </c>
      <c r="R366">
        <v>0.43385580000000001</v>
      </c>
      <c r="S366">
        <v>19.730180000000001</v>
      </c>
      <c r="T366">
        <v>0</v>
      </c>
      <c r="U366">
        <v>0</v>
      </c>
      <c r="V366">
        <v>0.43322670000000002</v>
      </c>
      <c r="W366">
        <v>20.140969999999999</v>
      </c>
      <c r="X366">
        <v>0</v>
      </c>
      <c r="Y366">
        <v>0</v>
      </c>
      <c r="Z366">
        <v>0.43273250000000002</v>
      </c>
      <c r="AA366">
        <v>20.134329999999999</v>
      </c>
      <c r="AB366">
        <v>0</v>
      </c>
      <c r="AC366">
        <v>0</v>
      </c>
      <c r="AD366">
        <v>0.43234909999999999</v>
      </c>
      <c r="AE366">
        <v>20.02609</v>
      </c>
      <c r="AF366">
        <v>0</v>
      </c>
      <c r="AG366">
        <v>0</v>
      </c>
      <c r="AH366">
        <v>0.43196990000000002</v>
      </c>
      <c r="AI366">
        <v>19.814869999999999</v>
      </c>
      <c r="AJ366">
        <v>0</v>
      </c>
      <c r="AK366">
        <v>0</v>
      </c>
      <c r="AL366">
        <v>0.4314653</v>
      </c>
      <c r="AM366">
        <v>19.560829999999999</v>
      </c>
      <c r="AN366">
        <v>0</v>
      </c>
      <c r="AO366">
        <v>0</v>
      </c>
      <c r="AP366">
        <v>0.43043480000000001</v>
      </c>
      <c r="AQ366">
        <v>19.399999999999999</v>
      </c>
      <c r="AR366">
        <v>0</v>
      </c>
      <c r="AS366">
        <v>0</v>
      </c>
      <c r="AT366">
        <v>0.42893530000000002</v>
      </c>
      <c r="AU366">
        <v>19.75067</v>
      </c>
      <c r="AV366">
        <v>0</v>
      </c>
      <c r="AW366">
        <v>0</v>
      </c>
      <c r="AX366">
        <v>0.42725760000000002</v>
      </c>
      <c r="AY366">
        <v>19.84582</v>
      </c>
      <c r="AZ366">
        <v>0</v>
      </c>
      <c r="BA366">
        <v>0</v>
      </c>
      <c r="BB366">
        <v>0.4255755</v>
      </c>
      <c r="BC366">
        <v>19.911529999999999</v>
      </c>
      <c r="BD366">
        <v>0</v>
      </c>
      <c r="BE366">
        <v>0</v>
      </c>
      <c r="BF366">
        <v>0.42401369999999999</v>
      </c>
      <c r="BG366">
        <v>19.98171</v>
      </c>
      <c r="BH366">
        <v>0</v>
      </c>
      <c r="BI366">
        <v>0</v>
      </c>
      <c r="BJ366">
        <v>0.42255130000000002</v>
      </c>
      <c r="BK366">
        <v>19.745509999999999</v>
      </c>
      <c r="BL366">
        <v>0</v>
      </c>
      <c r="BM366">
        <v>0</v>
      </c>
      <c r="BN366">
        <v>0.4282976</v>
      </c>
      <c r="BO366">
        <v>19.45363</v>
      </c>
      <c r="BP366">
        <v>0</v>
      </c>
      <c r="BQ366">
        <v>0</v>
      </c>
      <c r="BR366">
        <v>0.43608269999999999</v>
      </c>
      <c r="BS366">
        <v>19.167660000000001</v>
      </c>
      <c r="BT366">
        <v>0</v>
      </c>
      <c r="BU366">
        <v>0</v>
      </c>
      <c r="BV366">
        <v>0.44500840000000003</v>
      </c>
      <c r="BW366">
        <v>19.28425</v>
      </c>
      <c r="BX366">
        <v>0</v>
      </c>
      <c r="BY366">
        <v>0</v>
      </c>
      <c r="BZ366">
        <v>0.45535360000000003</v>
      </c>
      <c r="CA366">
        <v>19.759180000000001</v>
      </c>
      <c r="CB366" s="1">
        <v>1.6942330000000001E-36</v>
      </c>
      <c r="CC366" s="1">
        <v>6.055693E-34</v>
      </c>
      <c r="CD366">
        <v>0.46687790000000001</v>
      </c>
      <c r="CE366">
        <v>20.346830000000001</v>
      </c>
      <c r="CF366" s="1">
        <v>1.5333530000000001E-27</v>
      </c>
      <c r="CG366" s="1">
        <v>4.3501520000000002E-25</v>
      </c>
      <c r="CH366">
        <v>0.47989939999999998</v>
      </c>
      <c r="CI366">
        <v>20.875360000000001</v>
      </c>
      <c r="CJ366" s="1">
        <v>1.4544290000000001E-21</v>
      </c>
      <c r="CK366" s="1">
        <v>5.0947069999999998E-19</v>
      </c>
      <c r="CL366">
        <v>0.49467929999999999</v>
      </c>
      <c r="CM366">
        <v>21.004639999999998</v>
      </c>
      <c r="CN366" s="1">
        <v>1.234786E-15</v>
      </c>
      <c r="CO366" s="1">
        <v>3.4363499999999998E-13</v>
      </c>
      <c r="CP366">
        <v>0.51169629999999999</v>
      </c>
      <c r="CQ366">
        <v>20.818149999999999</v>
      </c>
      <c r="CR366" s="1">
        <v>6.2823810000000003E-12</v>
      </c>
      <c r="CS366" s="1">
        <v>1.7474049999999999E-9</v>
      </c>
      <c r="CT366">
        <v>0.53084469999999995</v>
      </c>
      <c r="CU366">
        <v>20.311530000000001</v>
      </c>
      <c r="CV366" s="1">
        <v>4.529964E-9</v>
      </c>
      <c r="CW366" s="1">
        <v>1.2673919999999999E-6</v>
      </c>
      <c r="CX366">
        <v>0.55179389999999995</v>
      </c>
      <c r="CY366">
        <v>19.786760000000001</v>
      </c>
      <c r="CZ366" s="1">
        <v>8.8687750000000005E-7</v>
      </c>
      <c r="DA366" s="1">
        <v>2.4929800000000001E-4</v>
      </c>
      <c r="DB366">
        <v>0.57061709999999999</v>
      </c>
      <c r="DC366">
        <v>19.553049999999999</v>
      </c>
      <c r="DD366" s="1">
        <v>6.4246249999999998E-5</v>
      </c>
      <c r="DE366" s="1">
        <v>1.8177820000000001E-2</v>
      </c>
      <c r="DF366">
        <v>0.56877049999999996</v>
      </c>
      <c r="DG366">
        <v>19.842030000000001</v>
      </c>
      <c r="DH366" s="1">
        <v>2.1052089999999998E-3</v>
      </c>
      <c r="DI366">
        <v>0.61021099999999995</v>
      </c>
      <c r="DJ366">
        <v>0.56705970000000006</v>
      </c>
      <c r="DK366">
        <v>20.262370000000001</v>
      </c>
      <c r="DL366" s="1">
        <v>3.5870920000000001E-2</v>
      </c>
      <c r="DM366">
        <v>10.63026</v>
      </c>
      <c r="DN366">
        <v>0.56572940000000005</v>
      </c>
      <c r="DO366">
        <v>20.693169999999999</v>
      </c>
      <c r="DP366">
        <v>0.34806480000000001</v>
      </c>
      <c r="DQ366">
        <v>105.2411</v>
      </c>
      <c r="DR366">
        <v>0.56410769999999999</v>
      </c>
      <c r="DS366">
        <v>20.81194</v>
      </c>
      <c r="DT366">
        <v>2.069515</v>
      </c>
      <c r="DU366">
        <v>637.65390000000002</v>
      </c>
      <c r="DV366">
        <v>0.56239709999999998</v>
      </c>
      <c r="DW366">
        <v>20.50647</v>
      </c>
      <c r="DX366">
        <v>7.9980440000000002</v>
      </c>
      <c r="DY366">
        <v>2510.5160000000001</v>
      </c>
      <c r="DZ366">
        <v>0.56044729999999998</v>
      </c>
      <c r="EA366">
        <v>19.977270000000001</v>
      </c>
      <c r="EB366">
        <v>21.142790000000002</v>
      </c>
      <c r="EC366">
        <v>6753.6679999999997</v>
      </c>
      <c r="ED366">
        <v>0.55869000000000002</v>
      </c>
      <c r="EE366">
        <v>19.390409999999999</v>
      </c>
      <c r="EF366">
        <v>40.017769999999999</v>
      </c>
      <c r="EG366">
        <v>12993.21</v>
      </c>
      <c r="EH366">
        <v>0.55697509999999995</v>
      </c>
      <c r="EI366">
        <v>19.125039999999998</v>
      </c>
      <c r="EJ366">
        <v>56.398859999999999</v>
      </c>
      <c r="EK366">
        <v>18590.02</v>
      </c>
      <c r="EL366">
        <v>0.55546799999999996</v>
      </c>
      <c r="EM366">
        <v>19.2622</v>
      </c>
      <c r="EN366">
        <v>61.283070000000002</v>
      </c>
      <c r="EO366">
        <v>20482.5</v>
      </c>
      <c r="EP366">
        <v>0.55387520000000001</v>
      </c>
      <c r="EQ366">
        <v>19.673490000000001</v>
      </c>
      <c r="ER366">
        <v>52.685090000000002</v>
      </c>
      <c r="ES366">
        <v>17835.95</v>
      </c>
      <c r="ET366">
        <v>0.5521836</v>
      </c>
      <c r="EU366">
        <v>20.147300000000001</v>
      </c>
      <c r="EV366">
        <v>37.161720000000003</v>
      </c>
      <c r="EW366">
        <v>12722.91</v>
      </c>
      <c r="EX366">
        <v>0.55141320000000005</v>
      </c>
      <c r="EY366">
        <v>20.31165</v>
      </c>
      <c r="EZ366">
        <v>21.79467</v>
      </c>
      <c r="FA366">
        <v>7528.0209999999997</v>
      </c>
      <c r="FB366">
        <v>0.55091009999999996</v>
      </c>
      <c r="FC366">
        <v>20.163239999999998</v>
      </c>
      <c r="FD366">
        <v>10.96476</v>
      </c>
      <c r="FE366">
        <v>3814.3420000000001</v>
      </c>
      <c r="FF366">
        <v>0.55028189999999999</v>
      </c>
      <c r="FG366">
        <v>19.808240000000001</v>
      </c>
      <c r="FH366">
        <v>4.837396</v>
      </c>
      <c r="FI366">
        <v>1693.3430000000001</v>
      </c>
      <c r="FJ366">
        <v>0.54967449999999995</v>
      </c>
      <c r="FK366">
        <v>19.378450000000001</v>
      </c>
      <c r="FL366">
        <v>1.9186460000000001</v>
      </c>
      <c r="FM366">
        <v>674.9502</v>
      </c>
      <c r="FN366">
        <v>0.54925630000000003</v>
      </c>
      <c r="FO366">
        <v>19.428349999999998</v>
      </c>
      <c r="FP366">
        <v>0.71074219999999999</v>
      </c>
      <c r="FQ366">
        <v>250.5746</v>
      </c>
      <c r="FR366">
        <v>0.54903550000000001</v>
      </c>
      <c r="FS366">
        <v>19.671309999999998</v>
      </c>
      <c r="FT366" s="1">
        <v>0.26721030000000001</v>
      </c>
      <c r="FU366">
        <v>93.767930000000007</v>
      </c>
      <c r="FV366">
        <v>0.54901489999999997</v>
      </c>
      <c r="FW366">
        <v>20.0261</v>
      </c>
      <c r="FX366" s="1">
        <v>0.12010129999999999</v>
      </c>
      <c r="FY366">
        <v>41.487589999999997</v>
      </c>
      <c r="FZ366">
        <v>0.54923639999999996</v>
      </c>
      <c r="GA366">
        <v>20.37969</v>
      </c>
      <c r="GB366" s="1">
        <v>7.522537E-2</v>
      </c>
      <c r="GC366">
        <v>25.452470000000002</v>
      </c>
      <c r="GD366">
        <v>0.54910590000000004</v>
      </c>
      <c r="GE366">
        <v>20.553570000000001</v>
      </c>
      <c r="GF366" s="1">
        <v>6.2672530000000004E-2</v>
      </c>
      <c r="GG366" s="1">
        <v>20.95185</v>
      </c>
      <c r="GH366">
        <v>0.54900749999999998</v>
      </c>
      <c r="GI366">
        <v>20.46087</v>
      </c>
      <c r="GJ366" s="1">
        <v>5.91543E-2</v>
      </c>
      <c r="GK366" s="1">
        <v>19.683859999999999</v>
      </c>
      <c r="GL366">
        <v>0.54892110000000005</v>
      </c>
      <c r="GM366">
        <v>20.127210000000002</v>
      </c>
      <c r="GN366" s="1">
        <v>5.7438660000000002E-2</v>
      </c>
      <c r="GO366" s="1">
        <v>19.097180000000002</v>
      </c>
      <c r="GP366">
        <v>0.54889520000000003</v>
      </c>
      <c r="GQ366">
        <v>19.772570000000002</v>
      </c>
      <c r="GR366" s="1">
        <v>5.544346E-2</v>
      </c>
      <c r="GS366" s="1">
        <v>18.43619</v>
      </c>
      <c r="GT366">
        <v>0.54891970000000001</v>
      </c>
      <c r="GU366">
        <v>20.018190000000001</v>
      </c>
      <c r="GV366" s="1">
        <v>5.2783499999999997E-2</v>
      </c>
      <c r="GW366" s="1">
        <v>17.563230000000001</v>
      </c>
      <c r="GX366">
        <v>0.54900519999999997</v>
      </c>
      <c r="GY366">
        <v>20.500640000000001</v>
      </c>
      <c r="GZ366" s="1">
        <v>4.9480419999999997E-2</v>
      </c>
      <c r="HA366" s="1">
        <v>16.474160000000001</v>
      </c>
      <c r="HB366">
        <v>0.54923710000000003</v>
      </c>
      <c r="HC366">
        <v>21.102049999999998</v>
      </c>
      <c r="HD366" s="1">
        <v>4.5797030000000002E-2</v>
      </c>
      <c r="HE366" s="1">
        <v>15.25395</v>
      </c>
      <c r="HF366">
        <v>0.54964080000000004</v>
      </c>
      <c r="HG366">
        <v>21.825610000000001</v>
      </c>
      <c r="HH366" s="1">
        <v>4.1944299999999997E-2</v>
      </c>
      <c r="HI366" s="1">
        <v>13.97175</v>
      </c>
      <c r="HJ366">
        <v>0.55008299999999999</v>
      </c>
      <c r="HK366">
        <v>22.326609999999999</v>
      </c>
      <c r="HL366" s="1">
        <v>3.8016260000000003E-2</v>
      </c>
      <c r="HM366" s="1">
        <v>12.664569999999999</v>
      </c>
      <c r="HN366">
        <v>0.55048710000000001</v>
      </c>
      <c r="HO366">
        <v>22.281330000000001</v>
      </c>
      <c r="HP366" s="1">
        <v>3.4090870000000002E-2</v>
      </c>
      <c r="HQ366" s="1">
        <v>11.35929</v>
      </c>
      <c r="HR366">
        <v>0.55109909999999995</v>
      </c>
      <c r="HS366">
        <v>21.869309999999999</v>
      </c>
      <c r="HT366" s="1">
        <v>3.0252979999999999E-2</v>
      </c>
      <c r="HU366" s="1">
        <v>10.07935</v>
      </c>
      <c r="HV366">
        <v>0.55167339999999998</v>
      </c>
      <c r="HW366">
        <v>21.355070000000001</v>
      </c>
      <c r="HX366" s="1">
        <v>2.6602879999999999E-2</v>
      </c>
      <c r="HY366" s="1">
        <v>8.8621180000000006</v>
      </c>
      <c r="HZ366">
        <v>0.55245129999999998</v>
      </c>
      <c r="IA366">
        <v>21.320260000000001</v>
      </c>
      <c r="IB366" s="1">
        <v>2.3261770000000001E-2</v>
      </c>
      <c r="IC366" s="1">
        <v>7.7446950000000001</v>
      </c>
      <c r="ID366">
        <v>0.55321319999999996</v>
      </c>
      <c r="IE366">
        <v>21.691410000000001</v>
      </c>
      <c r="IF366" s="1">
        <v>2.027317E-2</v>
      </c>
      <c r="IG366" s="1">
        <v>6.7439210000000003</v>
      </c>
      <c r="IH366">
        <v>0.55379959999999995</v>
      </c>
      <c r="II366">
        <v>22.20158</v>
      </c>
      <c r="IJ366" s="1">
        <v>1.769453E-2</v>
      </c>
      <c r="IK366" s="1">
        <v>5.8811920000000004</v>
      </c>
      <c r="IL366">
        <v>0.55430279999999998</v>
      </c>
      <c r="IM366">
        <v>22.844799999999999</v>
      </c>
      <c r="IN366" s="1">
        <v>1.547684E-2</v>
      </c>
      <c r="IO366" s="1">
        <v>5.1394599999999997</v>
      </c>
      <c r="IP366">
        <v>0.55476020000000004</v>
      </c>
      <c r="IQ366">
        <v>23.193529999999999</v>
      </c>
      <c r="IR366" s="1">
        <v>1.352076E-2</v>
      </c>
      <c r="IS366" s="1">
        <v>4.4873810000000001</v>
      </c>
      <c r="IT366">
        <v>0.55512139999999999</v>
      </c>
      <c r="IU366">
        <v>23.10848</v>
      </c>
      <c r="IV366" s="1">
        <v>1.172339E-2</v>
      </c>
      <c r="IW366" s="1">
        <v>3.891092</v>
      </c>
      <c r="IX366">
        <v>0.55545940000000005</v>
      </c>
      <c r="IY366">
        <v>22.78013</v>
      </c>
      <c r="IZ366" s="1">
        <v>1.0007520000000001E-2</v>
      </c>
      <c r="JA366" s="1">
        <v>3.3232659999999998</v>
      </c>
      <c r="JB366">
        <v>0.55574040000000002</v>
      </c>
      <c r="JC366">
        <v>22.32066</v>
      </c>
      <c r="JD366" s="1">
        <v>8.3540839999999995E-3</v>
      </c>
      <c r="JE366" s="1">
        <v>2.7765149999999998</v>
      </c>
      <c r="JF366">
        <v>0.55604569999999998</v>
      </c>
      <c r="JG366">
        <v>22.072620000000001</v>
      </c>
      <c r="JH366" s="1">
        <v>6.814484E-3</v>
      </c>
      <c r="JI366" s="1">
        <v>2.2664849999999999</v>
      </c>
      <c r="JJ366">
        <v>0.55644830000000001</v>
      </c>
      <c r="JK366">
        <v>21.83794</v>
      </c>
      <c r="JL366" s="1">
        <v>5.4693210000000001E-3</v>
      </c>
      <c r="JM366" s="1">
        <v>1.818956</v>
      </c>
      <c r="JN366">
        <v>0.55693020000000004</v>
      </c>
      <c r="JO366">
        <v>21.819400000000002</v>
      </c>
      <c r="JP366" s="1">
        <v>4.376708E-3</v>
      </c>
      <c r="JQ366" s="1">
        <v>1.4541850000000001</v>
      </c>
      <c r="JR366">
        <v>0.55741470000000004</v>
      </c>
      <c r="JS366">
        <v>21.774319999999999</v>
      </c>
      <c r="JT366" s="1">
        <v>3.55055E-3</v>
      </c>
      <c r="JU366" s="1">
        <v>1.1773549999999999</v>
      </c>
      <c r="JV366">
        <v>0.55785980000000002</v>
      </c>
      <c r="JW366">
        <v>21.659800000000001</v>
      </c>
      <c r="JX366" s="1">
        <v>2.958408E-3</v>
      </c>
      <c r="JY366" s="1">
        <v>0.97872800000000004</v>
      </c>
      <c r="JZ366">
        <v>0.55825619999999998</v>
      </c>
      <c r="KA366">
        <v>21.491070000000001</v>
      </c>
      <c r="KB366" s="1">
        <v>2.544349E-3</v>
      </c>
      <c r="KC366" s="1">
        <v>0.83969740000000004</v>
      </c>
      <c r="KD366">
        <v>0.55863459999999998</v>
      </c>
      <c r="KE366">
        <v>21.236149999999999</v>
      </c>
      <c r="KF366" s="1">
        <v>2.2510809999999998E-3</v>
      </c>
      <c r="KG366" s="1">
        <v>0.74140150000000005</v>
      </c>
      <c r="KH366">
        <v>0.55893009999999999</v>
      </c>
      <c r="KI366">
        <v>20.894950000000001</v>
      </c>
      <c r="KJ366" s="1">
        <v>2.0347630000000002E-3</v>
      </c>
      <c r="KK366" s="1">
        <v>0.66914589999999996</v>
      </c>
      <c r="KL366">
        <v>0.55893709999999996</v>
      </c>
      <c r="KM366">
        <v>20.971779999999999</v>
      </c>
      <c r="KN366" s="1">
        <v>1.8661389999999999E-3</v>
      </c>
      <c r="KO366" s="1">
        <v>0.6131875</v>
      </c>
      <c r="KP366">
        <v>0.55871440000000006</v>
      </c>
      <c r="KQ366">
        <v>21.036390000000001</v>
      </c>
      <c r="KR366" s="1">
        <v>1.7303430000000001E-3</v>
      </c>
      <c r="KS366" s="1">
        <v>0.56846019999999997</v>
      </c>
      <c r="KT366">
        <v>0.55814399999999997</v>
      </c>
      <c r="KU366">
        <v>21.218389999999999</v>
      </c>
      <c r="KV366" s="1">
        <v>1.618628E-3</v>
      </c>
      <c r="KW366" s="1">
        <v>0.53205729999999996</v>
      </c>
      <c r="KX366">
        <v>0.55746899999999999</v>
      </c>
      <c r="KY366">
        <v>21.52674</v>
      </c>
      <c r="KZ366" s="1">
        <v>1.525871E-3</v>
      </c>
      <c r="LA366" s="1">
        <v>0.5020059</v>
      </c>
      <c r="LB366">
        <v>0.55686190000000002</v>
      </c>
      <c r="LC366">
        <v>21.698239999999998</v>
      </c>
      <c r="LD366" s="1">
        <v>1.4499269999999999E-3</v>
      </c>
      <c r="LE366" s="1">
        <v>0.47738439999999999</v>
      </c>
      <c r="LF366">
        <v>0.55628940000000004</v>
      </c>
      <c r="LG366">
        <v>21.530449999999998</v>
      </c>
      <c r="LH366" s="1">
        <v>1.386937E-3</v>
      </c>
      <c r="LI366" s="1">
        <v>0.45693230000000001</v>
      </c>
      <c r="LJ366">
        <v>0.55576780000000003</v>
      </c>
      <c r="LK366">
        <v>21.206630000000001</v>
      </c>
      <c r="LL366" s="1">
        <v>1.335216E-3</v>
      </c>
      <c r="LM366" s="1">
        <v>0.44021939999999998</v>
      </c>
      <c r="LN366">
        <v>0.55527150000000003</v>
      </c>
      <c r="LO366">
        <v>20.996130000000001</v>
      </c>
      <c r="LP366" s="1">
        <v>1.292147E-3</v>
      </c>
      <c r="LQ366" s="1">
        <v>0.4263749</v>
      </c>
      <c r="LR366">
        <v>0.55476490000000001</v>
      </c>
      <c r="LS366">
        <v>21.431740000000001</v>
      </c>
      <c r="LT366" s="1">
        <v>1.2540800000000001E-3</v>
      </c>
      <c r="LU366" s="1">
        <v>0.41416219999999998</v>
      </c>
      <c r="LV366">
        <v>0.55423800000000001</v>
      </c>
      <c r="LW366">
        <v>21.948180000000001</v>
      </c>
      <c r="LX366" s="1">
        <v>1.2177119999999999E-3</v>
      </c>
      <c r="LY366" s="1">
        <v>0.40257389999999998</v>
      </c>
      <c r="LZ366">
        <v>0.55376060000000005</v>
      </c>
      <c r="MA366">
        <v>22.454470000000001</v>
      </c>
      <c r="MB366" s="1">
        <v>1.1805769999999999E-3</v>
      </c>
      <c r="MC366" s="1">
        <v>0.39070850000000001</v>
      </c>
      <c r="MD366">
        <v>0.55323409999999995</v>
      </c>
      <c r="ME366">
        <v>23.154710000000001</v>
      </c>
      <c r="MF366" s="1">
        <v>1.1416270000000001E-3</v>
      </c>
      <c r="MG366" s="1">
        <v>0.37826320000000002</v>
      </c>
      <c r="MH366">
        <v>0.55279509999999998</v>
      </c>
      <c r="MI366">
        <v>23.54364</v>
      </c>
      <c r="MJ366" s="1">
        <v>1.100927E-3</v>
      </c>
      <c r="MK366" s="1">
        <v>0.36517810000000001</v>
      </c>
      <c r="ML366">
        <v>0.55237259999999999</v>
      </c>
      <c r="MM366">
        <v>23.310739999999999</v>
      </c>
      <c r="MN366" s="1">
        <v>1.059494E-3</v>
      </c>
      <c r="MO366" s="1">
        <v>0.3517479</v>
      </c>
      <c r="MP366">
        <v>0.55199050000000005</v>
      </c>
      <c r="MQ366">
        <v>22.893930000000001</v>
      </c>
      <c r="MR366" s="1">
        <v>1.017857E-3</v>
      </c>
      <c r="MS366" s="1">
        <v>0.3382405</v>
      </c>
      <c r="MT366">
        <v>0.55169000000000001</v>
      </c>
      <c r="MU366">
        <v>22.443349999999999</v>
      </c>
      <c r="MV366" s="1">
        <v>9.7738740000000005E-4</v>
      </c>
      <c r="MW366" s="1">
        <v>0.32501340000000001</v>
      </c>
      <c r="MX366">
        <v>0.55131330000000001</v>
      </c>
      <c r="MY366">
        <v>22.489170000000001</v>
      </c>
      <c r="MZ366" s="1">
        <v>9.3793480000000002E-4</v>
      </c>
      <c r="NA366" s="1">
        <v>0.3121217</v>
      </c>
      <c r="NB366">
        <v>0.55109830000000004</v>
      </c>
      <c r="NC366">
        <v>22.80902</v>
      </c>
      <c r="ND366" s="1">
        <v>9.0017639999999996E-4</v>
      </c>
      <c r="NE366" s="1">
        <v>0.29974119999999999</v>
      </c>
      <c r="NF366">
        <v>0.55086279999999999</v>
      </c>
      <c r="NG366">
        <v>23.109079999999999</v>
      </c>
      <c r="NH366" s="1">
        <v>8.6439670000000004E-4</v>
      </c>
      <c r="NI366" s="1">
        <v>0.28796680000000002</v>
      </c>
      <c r="NJ366">
        <v>0.55066919999999997</v>
      </c>
      <c r="NK366">
        <v>23.581759999999999</v>
      </c>
      <c r="NL366" s="1">
        <v>8.300073E-4</v>
      </c>
      <c r="NM366" s="1">
        <v>0.27662799999999999</v>
      </c>
      <c r="NN366">
        <v>0.55049709999999996</v>
      </c>
      <c r="NO366">
        <v>23.760729999999999</v>
      </c>
      <c r="NP366" s="1">
        <v>7.9723309999999998E-4</v>
      </c>
      <c r="NQ366" s="1">
        <v>0.26578750000000001</v>
      </c>
      <c r="NR366">
        <v>0.55031410000000003</v>
      </c>
      <c r="NS366">
        <v>23.56317</v>
      </c>
      <c r="NT366" s="1">
        <v>7.6599939999999998E-4</v>
      </c>
      <c r="NU366" s="1">
        <v>0.25544709999999998</v>
      </c>
      <c r="NV366">
        <v>0.55014949999999996</v>
      </c>
      <c r="NW366">
        <v>23.2028</v>
      </c>
      <c r="NX366" s="1">
        <v>7.3622409999999998E-4</v>
      </c>
      <c r="NY366" s="1">
        <v>0.24559349999999999</v>
      </c>
      <c r="NZ366">
        <v>0.54996250000000002</v>
      </c>
      <c r="OA366">
        <v>22.778659999999999</v>
      </c>
      <c r="OB366" s="1">
        <v>7.0745219999999998E-4</v>
      </c>
      <c r="OC366" s="1">
        <v>0.2360834</v>
      </c>
      <c r="OD366">
        <v>0.54979529999999999</v>
      </c>
      <c r="OE366">
        <v>22.31776</v>
      </c>
      <c r="OF366" s="1">
        <v>6.8020299999999999E-4</v>
      </c>
      <c r="OG366" s="1">
        <v>0.2270499</v>
      </c>
      <c r="OH366">
        <v>0.54964690000000005</v>
      </c>
      <c r="OI366">
        <v>22.25864</v>
      </c>
      <c r="OJ366" s="1">
        <v>6.5410179999999998E-4</v>
      </c>
      <c r="OK366" s="1">
        <v>0.21841430000000001</v>
      </c>
    </row>
    <row r="367" spans="1:401" x14ac:dyDescent="0.35">
      <c r="A367">
        <v>376</v>
      </c>
      <c r="B367" t="s">
        <v>4</v>
      </c>
      <c r="C367" t="s">
        <v>364</v>
      </c>
      <c r="D367" t="s">
        <v>374</v>
      </c>
      <c r="E367">
        <v>822.96310000000005</v>
      </c>
      <c r="F367">
        <v>0.65581860000000003</v>
      </c>
      <c r="G367">
        <v>19.54186</v>
      </c>
      <c r="H367">
        <v>0</v>
      </c>
      <c r="I367">
        <v>0</v>
      </c>
      <c r="J367">
        <v>0.65855410000000003</v>
      </c>
      <c r="K367">
        <v>19.23329</v>
      </c>
      <c r="L367">
        <v>0</v>
      </c>
      <c r="M367">
        <v>0</v>
      </c>
      <c r="N367">
        <v>0.66033019999999998</v>
      </c>
      <c r="O367">
        <v>19.519449999999999</v>
      </c>
      <c r="P367">
        <v>0</v>
      </c>
      <c r="Q367">
        <v>0</v>
      </c>
      <c r="R367">
        <v>0.6615046</v>
      </c>
      <c r="S367">
        <v>19.718139999999998</v>
      </c>
      <c r="T367">
        <v>0</v>
      </c>
      <c r="U367">
        <v>0</v>
      </c>
      <c r="V367">
        <v>0.66224309999999997</v>
      </c>
      <c r="W367">
        <v>20.143260000000001</v>
      </c>
      <c r="X367">
        <v>0</v>
      </c>
      <c r="Y367">
        <v>0</v>
      </c>
      <c r="Z367">
        <v>0.66289480000000001</v>
      </c>
      <c r="AA367">
        <v>20.135100000000001</v>
      </c>
      <c r="AB367">
        <v>0</v>
      </c>
      <c r="AC367">
        <v>0</v>
      </c>
      <c r="AD367">
        <v>0.66352800000000001</v>
      </c>
      <c r="AE367">
        <v>20.034109999999998</v>
      </c>
      <c r="AF367">
        <v>0</v>
      </c>
      <c r="AG367">
        <v>0</v>
      </c>
      <c r="AH367">
        <v>0.66404099999999999</v>
      </c>
      <c r="AI367">
        <v>19.827629999999999</v>
      </c>
      <c r="AJ367">
        <v>0</v>
      </c>
      <c r="AK367">
        <v>0</v>
      </c>
      <c r="AL367">
        <v>0.6642247</v>
      </c>
      <c r="AM367">
        <v>19.572199999999999</v>
      </c>
      <c r="AN367">
        <v>0</v>
      </c>
      <c r="AO367">
        <v>0</v>
      </c>
      <c r="AP367">
        <v>0.6632169</v>
      </c>
      <c r="AQ367">
        <v>19.403369999999999</v>
      </c>
      <c r="AR367">
        <v>0</v>
      </c>
      <c r="AS367">
        <v>0</v>
      </c>
      <c r="AT367">
        <v>0.66084149999999997</v>
      </c>
      <c r="AU367">
        <v>19.749230000000001</v>
      </c>
      <c r="AV367">
        <v>0</v>
      </c>
      <c r="AW367">
        <v>0</v>
      </c>
      <c r="AX367">
        <v>0.6574776</v>
      </c>
      <c r="AY367">
        <v>19.845659999999999</v>
      </c>
      <c r="AZ367">
        <v>0</v>
      </c>
      <c r="BA367">
        <v>0</v>
      </c>
      <c r="BB367">
        <v>0.65353850000000002</v>
      </c>
      <c r="BC367">
        <v>19.901420000000002</v>
      </c>
      <c r="BD367">
        <v>0</v>
      </c>
      <c r="BE367">
        <v>0</v>
      </c>
      <c r="BF367">
        <v>0.64929840000000005</v>
      </c>
      <c r="BG367">
        <v>19.981439999999999</v>
      </c>
      <c r="BH367">
        <v>0</v>
      </c>
      <c r="BI367">
        <v>0</v>
      </c>
      <c r="BJ367">
        <v>0.64487220000000001</v>
      </c>
      <c r="BK367">
        <v>19.752410000000001</v>
      </c>
      <c r="BL367">
        <v>0</v>
      </c>
      <c r="BM367">
        <v>0</v>
      </c>
      <c r="BN367">
        <v>0.64032469999999997</v>
      </c>
      <c r="BO367">
        <v>19.463999999999999</v>
      </c>
      <c r="BP367">
        <v>0</v>
      </c>
      <c r="BQ367">
        <v>0</v>
      </c>
      <c r="BR367">
        <v>0.63589549999999995</v>
      </c>
      <c r="BS367">
        <v>19.166370000000001</v>
      </c>
      <c r="BT367">
        <v>0</v>
      </c>
      <c r="BU367">
        <v>0</v>
      </c>
      <c r="BV367">
        <v>0.63145910000000005</v>
      </c>
      <c r="BW367">
        <v>19.28331</v>
      </c>
      <c r="BX367">
        <v>0</v>
      </c>
      <c r="BY367">
        <v>0</v>
      </c>
      <c r="BZ367">
        <v>0.62700409999999995</v>
      </c>
      <c r="CA367">
        <v>19.75271</v>
      </c>
      <c r="CB367" s="1">
        <v>3.7018549999999998E-37</v>
      </c>
      <c r="CC367" s="1">
        <v>1.104303E-34</v>
      </c>
      <c r="CD367">
        <v>0.62254949999999998</v>
      </c>
      <c r="CE367">
        <v>20.33719</v>
      </c>
      <c r="CF367" s="1">
        <v>7.7799300000000004E-28</v>
      </c>
      <c r="CG367" s="1">
        <v>1.834701E-25</v>
      </c>
      <c r="CH367">
        <v>0.6181297</v>
      </c>
      <c r="CI367">
        <v>20.86562</v>
      </c>
      <c r="CJ367" s="1">
        <v>5.3484260000000004E-22</v>
      </c>
      <c r="CK367" s="1">
        <v>1.451923E-19</v>
      </c>
      <c r="CL367">
        <v>0.61381620000000003</v>
      </c>
      <c r="CM367">
        <v>20.999919999999999</v>
      </c>
      <c r="CN367" s="1">
        <v>6.7199079999999995E-16</v>
      </c>
      <c r="CO367" s="1">
        <v>1.66205E-13</v>
      </c>
      <c r="CP367">
        <v>0.60940170000000005</v>
      </c>
      <c r="CQ367">
        <v>20.8231</v>
      </c>
      <c r="CR367" s="1">
        <v>3.8522849999999999E-12</v>
      </c>
      <c r="CS367" s="1">
        <v>9.9376060000000008E-10</v>
      </c>
      <c r="CT367">
        <v>0.60506749999999998</v>
      </c>
      <c r="CU367">
        <v>20.356179999999998</v>
      </c>
      <c r="CV367" s="1">
        <v>2.996824E-9</v>
      </c>
      <c r="CW367" s="1">
        <v>7.9993210000000004E-7</v>
      </c>
      <c r="CX367">
        <v>0.60100989999999999</v>
      </c>
      <c r="CY367">
        <v>19.825099999999999</v>
      </c>
      <c r="CZ367" s="1">
        <v>6.2542789999999996E-7</v>
      </c>
      <c r="DA367" s="1">
        <v>1.712285E-4</v>
      </c>
      <c r="DB367">
        <v>0.59703119999999998</v>
      </c>
      <c r="DC367">
        <v>19.583600000000001</v>
      </c>
      <c r="DD367" s="1">
        <v>4.7754879999999998E-5</v>
      </c>
      <c r="DE367" s="1">
        <v>1.338461E-2</v>
      </c>
      <c r="DF367">
        <v>0.59332560000000001</v>
      </c>
      <c r="DG367">
        <v>19.841719999999999</v>
      </c>
      <c r="DH367" s="1">
        <v>1.641892E-3</v>
      </c>
      <c r="DI367">
        <v>0.47009109999999998</v>
      </c>
      <c r="DJ367">
        <v>0.58979380000000003</v>
      </c>
      <c r="DK367">
        <v>20.250859999999999</v>
      </c>
      <c r="DL367" s="1">
        <v>2.9204750000000002E-2</v>
      </c>
      <c r="DM367">
        <v>8.5219710000000006</v>
      </c>
      <c r="DN367">
        <v>0.58644010000000002</v>
      </c>
      <c r="DO367">
        <v>20.68047</v>
      </c>
      <c r="DP367">
        <v>0.29453879999999999</v>
      </c>
      <c r="DQ367">
        <v>87.430030000000002</v>
      </c>
      <c r="DR367">
        <v>0.58277889999999999</v>
      </c>
      <c r="DS367">
        <v>20.807259999999999</v>
      </c>
      <c r="DT367">
        <v>1.8136760000000001</v>
      </c>
      <c r="DU367">
        <v>546.97799999999995</v>
      </c>
      <c r="DV367">
        <v>0.57894840000000003</v>
      </c>
      <c r="DW367">
        <v>20.520230000000002</v>
      </c>
      <c r="DX367">
        <v>7.2363140000000001</v>
      </c>
      <c r="DY367">
        <v>2216.9050000000002</v>
      </c>
      <c r="DZ367">
        <v>0.574855</v>
      </c>
      <c r="EA367">
        <v>20.000589999999999</v>
      </c>
      <c r="EB367">
        <v>19.697199999999999</v>
      </c>
      <c r="EC367">
        <v>6124.1040000000003</v>
      </c>
      <c r="ED367">
        <v>0.57084190000000001</v>
      </c>
      <c r="EE367">
        <v>19.419180000000001</v>
      </c>
      <c r="EF367">
        <v>38.28125</v>
      </c>
      <c r="EG367">
        <v>12068.54</v>
      </c>
      <c r="EH367">
        <v>0.56681029999999999</v>
      </c>
      <c r="EI367">
        <v>19.145479999999999</v>
      </c>
      <c r="EJ367">
        <v>55.270670000000003</v>
      </c>
      <c r="EK367">
        <v>17651.310000000001</v>
      </c>
      <c r="EL367">
        <v>0.56293510000000002</v>
      </c>
      <c r="EM367">
        <v>19.266359999999999</v>
      </c>
      <c r="EN367">
        <v>61.403179999999999</v>
      </c>
      <c r="EO367">
        <v>19848.91</v>
      </c>
      <c r="EP367">
        <v>0.55928449999999996</v>
      </c>
      <c r="EQ367">
        <v>19.66018</v>
      </c>
      <c r="ER367">
        <v>53.863549999999996</v>
      </c>
      <c r="ES367">
        <v>17600.7</v>
      </c>
      <c r="ET367">
        <v>0.55644919999999998</v>
      </c>
      <c r="EU367">
        <v>20.130739999999999</v>
      </c>
      <c r="EV367">
        <v>38.702129999999997</v>
      </c>
      <c r="EW367">
        <v>12757.3</v>
      </c>
      <c r="EX367">
        <v>0.55452420000000002</v>
      </c>
      <c r="EY367">
        <v>20.30001</v>
      </c>
      <c r="EZ367">
        <v>23.083749999999998</v>
      </c>
      <c r="FA367">
        <v>7660.1689999999999</v>
      </c>
      <c r="FB367">
        <v>0.55268830000000002</v>
      </c>
      <c r="FC367">
        <v>20.16018</v>
      </c>
      <c r="FD367">
        <v>11.77952</v>
      </c>
      <c r="FE367">
        <v>3930.9369999999999</v>
      </c>
      <c r="FF367">
        <v>0.55063680000000004</v>
      </c>
      <c r="FG367">
        <v>19.821020000000001</v>
      </c>
      <c r="FH367">
        <v>5.261933</v>
      </c>
      <c r="FI367">
        <v>1765.1420000000001</v>
      </c>
      <c r="FJ367">
        <v>0.54853560000000001</v>
      </c>
      <c r="FK367">
        <v>19.398009999999999</v>
      </c>
      <c r="FL367">
        <v>2.1078610000000002</v>
      </c>
      <c r="FM367">
        <v>710.3107</v>
      </c>
      <c r="FN367">
        <v>0.54655520000000002</v>
      </c>
      <c r="FO367">
        <v>19.445070000000001</v>
      </c>
      <c r="FP367">
        <v>0.78471040000000003</v>
      </c>
      <c r="FQ367">
        <v>265.24290000000002</v>
      </c>
      <c r="FR367">
        <v>0.54484860000000002</v>
      </c>
      <c r="FS367">
        <v>19.67249</v>
      </c>
      <c r="FT367" s="1">
        <v>0.29311409999999999</v>
      </c>
      <c r="FU367">
        <v>98.972459999999998</v>
      </c>
      <c r="FV367">
        <v>0.54321569999999997</v>
      </c>
      <c r="FW367">
        <v>20.017019999999999</v>
      </c>
      <c r="FX367" s="1">
        <v>0.12836990000000001</v>
      </c>
      <c r="FY367">
        <v>43.017859999999999</v>
      </c>
      <c r="FZ367">
        <v>0.54187669999999999</v>
      </c>
      <c r="GA367">
        <v>20.358910000000002</v>
      </c>
      <c r="GB367" s="1">
        <v>7.7624029999999997E-2</v>
      </c>
      <c r="GC367">
        <v>25.719429999999999</v>
      </c>
      <c r="GD367">
        <v>0.54074520000000004</v>
      </c>
      <c r="GE367">
        <v>20.536580000000001</v>
      </c>
      <c r="GF367" s="1">
        <v>6.3366690000000003E-2</v>
      </c>
      <c r="GG367" s="1">
        <v>20.853870000000001</v>
      </c>
      <c r="GH367">
        <v>0.53971119999999995</v>
      </c>
      <c r="GI367">
        <v>20.45879</v>
      </c>
      <c r="GJ367" s="1">
        <v>5.9383190000000002E-2</v>
      </c>
      <c r="GK367" s="1">
        <v>19.502579999999998</v>
      </c>
      <c r="GL367">
        <v>0.5386919</v>
      </c>
      <c r="GM367">
        <v>20.14059</v>
      </c>
      <c r="GN367" s="1">
        <v>5.7621800000000001E-2</v>
      </c>
      <c r="GO367" s="1">
        <v>18.934840000000001</v>
      </c>
      <c r="GP367">
        <v>0.5377497</v>
      </c>
      <c r="GQ367">
        <v>19.794789999999999</v>
      </c>
      <c r="GR367" s="1">
        <v>5.5680769999999997E-2</v>
      </c>
      <c r="GS367" s="1">
        <v>18.318660000000001</v>
      </c>
      <c r="GT367">
        <v>0.53689520000000002</v>
      </c>
      <c r="GU367">
        <v>20.03097</v>
      </c>
      <c r="GV367" s="1">
        <v>5.308533E-2</v>
      </c>
      <c r="GW367" s="1">
        <v>17.492640000000002</v>
      </c>
      <c r="GX367">
        <v>0.53611620000000004</v>
      </c>
      <c r="GY367">
        <v>20.49755</v>
      </c>
      <c r="GZ367" s="1">
        <v>4.9830890000000003E-2</v>
      </c>
      <c r="HA367" s="1">
        <v>16.445209999999999</v>
      </c>
      <c r="HB367">
        <v>0.53557399999999999</v>
      </c>
      <c r="HC367">
        <v>21.090610000000002</v>
      </c>
      <c r="HD367" s="1">
        <v>4.6178459999999998E-2</v>
      </c>
      <c r="HE367" s="1">
        <v>15.258520000000001</v>
      </c>
      <c r="HF367">
        <v>0.53522479999999995</v>
      </c>
      <c r="HG367">
        <v>21.801110000000001</v>
      </c>
      <c r="HH367" s="1">
        <v>4.2333780000000001E-2</v>
      </c>
      <c r="HI367" s="1">
        <v>14.00076</v>
      </c>
      <c r="HJ367">
        <v>0.53499039999999998</v>
      </c>
      <c r="HK367">
        <v>22.301390000000001</v>
      </c>
      <c r="HL367" s="1">
        <v>3.8406639999999999E-2</v>
      </c>
      <c r="HM367" s="1">
        <v>12.71217</v>
      </c>
      <c r="HN367">
        <v>0.53477419999999998</v>
      </c>
      <c r="HO367">
        <v>22.276299999999999</v>
      </c>
      <c r="HP367" s="1">
        <v>3.4475819999999997E-2</v>
      </c>
      <c r="HQ367" s="1">
        <v>11.42071</v>
      </c>
      <c r="HR367">
        <v>0.53476970000000001</v>
      </c>
      <c r="HS367">
        <v>21.886510000000001</v>
      </c>
      <c r="HT367" s="1">
        <v>3.0622630000000001E-2</v>
      </c>
      <c r="HU367" s="1">
        <v>10.149520000000001</v>
      </c>
      <c r="HV367">
        <v>0.53480340000000004</v>
      </c>
      <c r="HW367">
        <v>21.382930000000002</v>
      </c>
      <c r="HX367" s="1">
        <v>2.6949790000000001E-2</v>
      </c>
      <c r="HY367" s="1">
        <v>8.9357600000000001</v>
      </c>
      <c r="HZ367">
        <v>0.53504149999999995</v>
      </c>
      <c r="IA367">
        <v>21.34967</v>
      </c>
      <c r="IB367" s="1">
        <v>2.3575809999999999E-2</v>
      </c>
      <c r="IC367" s="1">
        <v>7.817272</v>
      </c>
      <c r="ID367">
        <v>0.5353348</v>
      </c>
      <c r="IE367">
        <v>21.708220000000001</v>
      </c>
      <c r="IF367" s="1">
        <v>2.054887E-2</v>
      </c>
      <c r="IG367" s="1">
        <v>6.8116029999999999</v>
      </c>
      <c r="IH367">
        <v>0.53569259999999996</v>
      </c>
      <c r="II367">
        <v>22.20316</v>
      </c>
      <c r="IJ367" s="1">
        <v>1.793165E-2</v>
      </c>
      <c r="IK367" s="1">
        <v>5.9413539999999996</v>
      </c>
      <c r="IL367">
        <v>0.53610999999999998</v>
      </c>
      <c r="IM367">
        <v>22.830639999999999</v>
      </c>
      <c r="IN367" s="1">
        <v>1.5680599999999999E-2</v>
      </c>
      <c r="IO367" s="1">
        <v>5.191935</v>
      </c>
      <c r="IP367">
        <v>0.53649119999999995</v>
      </c>
      <c r="IQ367">
        <v>23.173400000000001</v>
      </c>
      <c r="IR367" s="1">
        <v>1.3703150000000001E-2</v>
      </c>
      <c r="IS367" s="1">
        <v>4.5350279999999996</v>
      </c>
      <c r="IT367">
        <v>0.53681679999999998</v>
      </c>
      <c r="IU367">
        <v>23.105930000000001</v>
      </c>
      <c r="IV367" s="1">
        <v>1.189346E-2</v>
      </c>
      <c r="IW367" s="1">
        <v>3.9358900000000001</v>
      </c>
      <c r="IX367">
        <v>0.53709320000000005</v>
      </c>
      <c r="IY367">
        <v>22.79513</v>
      </c>
      <c r="IZ367" s="1">
        <v>1.017127E-2</v>
      </c>
      <c r="JA367" s="1">
        <v>3.3667760000000002</v>
      </c>
      <c r="JB367">
        <v>0.5373154</v>
      </c>
      <c r="JC367">
        <v>22.353380000000001</v>
      </c>
      <c r="JD367" s="1">
        <v>8.5103750000000006E-3</v>
      </c>
      <c r="JE367" s="1">
        <v>2.8183400000000001</v>
      </c>
      <c r="JF367">
        <v>0.53758649999999997</v>
      </c>
      <c r="JG367">
        <v>22.11121</v>
      </c>
      <c r="JH367" s="1">
        <v>6.9566080000000004E-3</v>
      </c>
      <c r="JI367" s="1">
        <v>2.304694</v>
      </c>
      <c r="JJ367">
        <v>0.53795190000000004</v>
      </c>
      <c r="JK367">
        <v>21.865490000000001</v>
      </c>
      <c r="JL367" s="1">
        <v>5.5898199999999997E-3</v>
      </c>
      <c r="JM367" s="1">
        <v>1.8514699999999999</v>
      </c>
      <c r="JN367">
        <v>0.53838260000000004</v>
      </c>
      <c r="JO367">
        <v>21.835599999999999</v>
      </c>
      <c r="JP367" s="1">
        <v>4.4713349999999999E-3</v>
      </c>
      <c r="JQ367" s="1">
        <v>1.4797910000000001</v>
      </c>
      <c r="JR367">
        <v>0.53884049999999994</v>
      </c>
      <c r="JS367">
        <v>21.772179999999999</v>
      </c>
      <c r="JT367" s="1">
        <v>3.6201229999999998E-3</v>
      </c>
      <c r="JU367" s="1">
        <v>1.1961900000000001</v>
      </c>
      <c r="JV367">
        <v>0.5392728</v>
      </c>
      <c r="JW367">
        <v>21.65748</v>
      </c>
      <c r="JX367" s="1">
        <v>3.0074400000000001E-3</v>
      </c>
      <c r="JY367" s="1">
        <v>0.99198759999999997</v>
      </c>
      <c r="JZ367">
        <v>0.5396647</v>
      </c>
      <c r="KA367">
        <v>21.490780000000001</v>
      </c>
      <c r="KB367" s="1">
        <v>2.5785349999999999E-3</v>
      </c>
      <c r="KC367" s="1">
        <v>0.84890650000000001</v>
      </c>
      <c r="KD367">
        <v>0.54005809999999999</v>
      </c>
      <c r="KE367">
        <v>21.246490000000001</v>
      </c>
      <c r="KF367" s="1">
        <v>2.275684E-3</v>
      </c>
      <c r="KG367" s="1">
        <v>0.74797219999999998</v>
      </c>
      <c r="KH367">
        <v>0.54037550000000001</v>
      </c>
      <c r="KI367">
        <v>20.91198</v>
      </c>
      <c r="KJ367" s="1">
        <v>2.0532950000000001E-3</v>
      </c>
      <c r="KK367" s="1">
        <v>0.67402949999999995</v>
      </c>
      <c r="KL367">
        <v>0.54045430000000005</v>
      </c>
      <c r="KM367">
        <v>20.986709999999999</v>
      </c>
      <c r="KN367" s="1">
        <v>1.8806859999999999E-3</v>
      </c>
      <c r="KO367" s="1">
        <v>0.61693849999999995</v>
      </c>
      <c r="KP367">
        <v>0.5402768</v>
      </c>
      <c r="KQ367">
        <v>21.037459999999999</v>
      </c>
      <c r="KR367" s="1">
        <v>1.742157E-3</v>
      </c>
      <c r="KS367" s="1">
        <v>0.5714669</v>
      </c>
      <c r="KT367">
        <v>0.53976869999999999</v>
      </c>
      <c r="KU367">
        <v>21.221920000000001</v>
      </c>
      <c r="KV367" s="1">
        <v>1.6282790000000001E-3</v>
      </c>
      <c r="KW367" s="1">
        <v>0.53450330000000001</v>
      </c>
      <c r="KX367">
        <v>0.53911719999999996</v>
      </c>
      <c r="KY367">
        <v>21.514289999999999</v>
      </c>
      <c r="KZ367" s="1">
        <v>1.5340239999999999E-3</v>
      </c>
      <c r="LA367" s="1">
        <v>0.50410909999999998</v>
      </c>
      <c r="LB367">
        <v>0.53848479999999999</v>
      </c>
      <c r="LC367">
        <v>21.6876</v>
      </c>
      <c r="LD367" s="1">
        <v>1.4566819999999999E-3</v>
      </c>
      <c r="LE367" s="1">
        <v>0.47920439999999997</v>
      </c>
      <c r="LF367">
        <v>0.53788449999999999</v>
      </c>
      <c r="LG367">
        <v>21.53</v>
      </c>
      <c r="LH367" s="1">
        <v>1.392475E-3</v>
      </c>
      <c r="LI367" s="1">
        <v>0.45854080000000003</v>
      </c>
      <c r="LJ367">
        <v>0.53733149999999996</v>
      </c>
      <c r="LK367">
        <v>21.214759999999998</v>
      </c>
      <c r="LL367" s="1">
        <v>1.3397800000000001E-3</v>
      </c>
      <c r="LM367" s="1">
        <v>0.44168809999999997</v>
      </c>
      <c r="LN367">
        <v>0.53676409999999997</v>
      </c>
      <c r="LO367">
        <v>21.01023</v>
      </c>
      <c r="LP367" s="1">
        <v>1.296052E-3</v>
      </c>
      <c r="LQ367" s="1">
        <v>0.42778969999999999</v>
      </c>
      <c r="LR367">
        <v>0.5362306</v>
      </c>
      <c r="LS367">
        <v>21.441099999999999</v>
      </c>
      <c r="LT367" s="1">
        <v>1.257668E-3</v>
      </c>
      <c r="LU367" s="1">
        <v>0.4156087</v>
      </c>
      <c r="LV367">
        <v>0.5356322</v>
      </c>
      <c r="LW367">
        <v>21.950019999999999</v>
      </c>
      <c r="LX367" s="1">
        <v>1.221228E-3</v>
      </c>
      <c r="LY367" s="1">
        <v>0.4041285</v>
      </c>
      <c r="LZ367">
        <v>0.53506949999999998</v>
      </c>
      <c r="MA367">
        <v>22.454460000000001</v>
      </c>
      <c r="MB367" s="1">
        <v>1.184289E-3</v>
      </c>
      <c r="MC367" s="1">
        <v>0.39244420000000002</v>
      </c>
      <c r="MD367">
        <v>0.53447389999999995</v>
      </c>
      <c r="ME367">
        <v>23.138870000000001</v>
      </c>
      <c r="MF367" s="1">
        <v>1.1455180000000001E-3</v>
      </c>
      <c r="MG367" s="1">
        <v>0.38017790000000001</v>
      </c>
      <c r="MH367">
        <v>0.53392640000000002</v>
      </c>
      <c r="MI367">
        <v>23.526669999999999</v>
      </c>
      <c r="MJ367" s="1">
        <v>1.1050210000000001E-3</v>
      </c>
      <c r="MK367" s="1">
        <v>0.36727850000000001</v>
      </c>
      <c r="ML367">
        <v>0.53340019999999999</v>
      </c>
      <c r="MM367">
        <v>23.314350000000001</v>
      </c>
      <c r="MN367" s="1">
        <v>1.0636160000000001E-3</v>
      </c>
      <c r="MO367" s="1">
        <v>0.35398239999999997</v>
      </c>
      <c r="MP367">
        <v>0.53290040000000005</v>
      </c>
      <c r="MQ367">
        <v>22.910620000000002</v>
      </c>
      <c r="MR367" s="1">
        <v>1.0219389999999999E-3</v>
      </c>
      <c r="MS367" s="1">
        <v>0.34057900000000002</v>
      </c>
      <c r="MT367">
        <v>0.53246280000000001</v>
      </c>
      <c r="MU367">
        <v>22.474209999999999</v>
      </c>
      <c r="MV367" s="1">
        <v>9.813313000000001E-4</v>
      </c>
      <c r="MW367" s="1">
        <v>0.32743270000000002</v>
      </c>
      <c r="MX367">
        <v>0.53199859999999999</v>
      </c>
      <c r="MY367">
        <v>22.521640000000001</v>
      </c>
      <c r="MZ367" s="1">
        <v>9.417211E-4</v>
      </c>
      <c r="NA367" s="1">
        <v>0.3145905</v>
      </c>
      <c r="NB367">
        <v>0.5316398</v>
      </c>
      <c r="NC367">
        <v>22.834489999999999</v>
      </c>
      <c r="ND367" s="1">
        <v>9.0388930000000005E-4</v>
      </c>
      <c r="NE367" s="1">
        <v>0.30229020000000001</v>
      </c>
      <c r="NF367">
        <v>0.5312732</v>
      </c>
      <c r="NG367">
        <v>23.125050000000002</v>
      </c>
      <c r="NH367" s="1">
        <v>8.6788619999999996E-4</v>
      </c>
      <c r="NI367" s="1">
        <v>0.29053000000000001</v>
      </c>
      <c r="NJ367">
        <v>0.53096370000000004</v>
      </c>
      <c r="NK367">
        <v>23.576799999999999</v>
      </c>
      <c r="NL367" s="1">
        <v>8.3342949999999996E-4</v>
      </c>
      <c r="NM367" s="1">
        <v>0.2792403</v>
      </c>
      <c r="NN367">
        <v>0.53066100000000005</v>
      </c>
      <c r="NO367">
        <v>23.74804</v>
      </c>
      <c r="NP367" s="1">
        <v>8.0048469999999998E-4</v>
      </c>
      <c r="NQ367" s="1">
        <v>0.26841399999999999</v>
      </c>
      <c r="NR367">
        <v>0.53035540000000003</v>
      </c>
      <c r="NS367">
        <v>23.563800000000001</v>
      </c>
      <c r="NT367" s="1">
        <v>7.6903460000000002E-4</v>
      </c>
      <c r="NU367" s="1">
        <v>0.25807740000000001</v>
      </c>
      <c r="NV367">
        <v>0.53007020000000005</v>
      </c>
      <c r="NW367">
        <v>23.214590000000001</v>
      </c>
      <c r="NX367" s="1">
        <v>7.3913120000000004E-4</v>
      </c>
      <c r="NY367" s="1">
        <v>0.24823500000000001</v>
      </c>
      <c r="NZ367">
        <v>0.52975779999999995</v>
      </c>
      <c r="OA367">
        <v>22.807680000000001</v>
      </c>
      <c r="OB367" s="1">
        <v>7.1025050000000001E-4</v>
      </c>
      <c r="OC367" s="1">
        <v>0.23874010000000001</v>
      </c>
      <c r="OD367">
        <v>0.52946470000000001</v>
      </c>
      <c r="OE367">
        <v>22.354489999999998</v>
      </c>
      <c r="OF367" s="1">
        <v>6.8287869999999996E-4</v>
      </c>
      <c r="OG367" s="1">
        <v>0.22970989999999999</v>
      </c>
      <c r="OH367">
        <v>0.52917959999999997</v>
      </c>
      <c r="OI367">
        <v>22.28885</v>
      </c>
      <c r="OJ367" s="1">
        <v>6.5666849999999996E-4</v>
      </c>
      <c r="OK367" s="1">
        <v>0.22107650000000001</v>
      </c>
    </row>
    <row r="368" spans="1:401" x14ac:dyDescent="0.35">
      <c r="A368">
        <v>377</v>
      </c>
      <c r="B368" t="s">
        <v>4</v>
      </c>
      <c r="C368" t="s">
        <v>364</v>
      </c>
      <c r="D368" t="s">
        <v>375</v>
      </c>
      <c r="E368">
        <v>228.1611</v>
      </c>
      <c r="F368">
        <v>1.2608569999999999</v>
      </c>
      <c r="G368">
        <v>19.57507</v>
      </c>
      <c r="H368">
        <v>0</v>
      </c>
      <c r="I368">
        <v>0</v>
      </c>
      <c r="J368">
        <v>1.2672969999999999</v>
      </c>
      <c r="K368">
        <v>19.246790000000001</v>
      </c>
      <c r="L368">
        <v>0</v>
      </c>
      <c r="M368">
        <v>0</v>
      </c>
      <c r="N368">
        <v>1.271693</v>
      </c>
      <c r="O368">
        <v>19.516200000000001</v>
      </c>
      <c r="P368">
        <v>0</v>
      </c>
      <c r="Q368">
        <v>0</v>
      </c>
      <c r="R368">
        <v>1.2747170000000001</v>
      </c>
      <c r="S368">
        <v>19.71048</v>
      </c>
      <c r="T368">
        <v>0</v>
      </c>
      <c r="U368">
        <v>0</v>
      </c>
      <c r="V368">
        <v>1.2766580000000001</v>
      </c>
      <c r="W368">
        <v>20.145219999999998</v>
      </c>
      <c r="X368">
        <v>0</v>
      </c>
      <c r="Y368">
        <v>0</v>
      </c>
      <c r="Z368">
        <v>1.278189</v>
      </c>
      <c r="AA368">
        <v>20.139199999999999</v>
      </c>
      <c r="AB368">
        <v>0</v>
      </c>
      <c r="AC368">
        <v>0</v>
      </c>
      <c r="AD368">
        <v>1.2797879999999999</v>
      </c>
      <c r="AE368">
        <v>20.045179999999998</v>
      </c>
      <c r="AF368">
        <v>0</v>
      </c>
      <c r="AG368">
        <v>0</v>
      </c>
      <c r="AH368">
        <v>1.2810859999999999</v>
      </c>
      <c r="AI368">
        <v>19.84327</v>
      </c>
      <c r="AJ368">
        <v>0</v>
      </c>
      <c r="AK368">
        <v>0</v>
      </c>
      <c r="AL368">
        <v>1.281739</v>
      </c>
      <c r="AM368">
        <v>19.586310000000001</v>
      </c>
      <c r="AN368">
        <v>0</v>
      </c>
      <c r="AO368">
        <v>0</v>
      </c>
      <c r="AP368">
        <v>1.2799529999999999</v>
      </c>
      <c r="AQ368">
        <v>19.409199999999998</v>
      </c>
      <c r="AR368">
        <v>0</v>
      </c>
      <c r="AS368">
        <v>0</v>
      </c>
      <c r="AT368">
        <v>1.275253</v>
      </c>
      <c r="AU368">
        <v>19.745259999999998</v>
      </c>
      <c r="AV368">
        <v>0</v>
      </c>
      <c r="AW368">
        <v>0</v>
      </c>
      <c r="AX368">
        <v>1.2683059999999999</v>
      </c>
      <c r="AY368">
        <v>19.841750000000001</v>
      </c>
      <c r="AZ368">
        <v>0</v>
      </c>
      <c r="BA368">
        <v>0</v>
      </c>
      <c r="BB368">
        <v>1.2600070000000001</v>
      </c>
      <c r="BC368">
        <v>19.889420000000001</v>
      </c>
      <c r="BD368">
        <v>0</v>
      </c>
      <c r="BE368">
        <v>0</v>
      </c>
      <c r="BF368">
        <v>1.250942</v>
      </c>
      <c r="BG368">
        <v>19.977029999999999</v>
      </c>
      <c r="BH368">
        <v>0</v>
      </c>
      <c r="BI368">
        <v>0</v>
      </c>
      <c r="BJ368">
        <v>1.241198</v>
      </c>
      <c r="BK368">
        <v>19.75544</v>
      </c>
      <c r="BL368">
        <v>0</v>
      </c>
      <c r="BM368">
        <v>0</v>
      </c>
      <c r="BN368">
        <v>1.231295</v>
      </c>
      <c r="BO368">
        <v>19.46931</v>
      </c>
      <c r="BP368">
        <v>0</v>
      </c>
      <c r="BQ368">
        <v>0</v>
      </c>
      <c r="BR368">
        <v>1.221608</v>
      </c>
      <c r="BS368">
        <v>19.162489999999998</v>
      </c>
      <c r="BT368">
        <v>0</v>
      </c>
      <c r="BU368">
        <v>0</v>
      </c>
      <c r="BV368">
        <v>1.2117929999999999</v>
      </c>
      <c r="BW368">
        <v>19.276070000000001</v>
      </c>
      <c r="BX368">
        <v>0</v>
      </c>
      <c r="BY368">
        <v>0</v>
      </c>
      <c r="BZ368">
        <v>1.201762</v>
      </c>
      <c r="CA368">
        <v>19.730029999999999</v>
      </c>
      <c r="CB368">
        <v>1.3411420000000001E-37</v>
      </c>
      <c r="CC368" s="1">
        <v>8.3994569999999999E-36</v>
      </c>
      <c r="CD368">
        <v>1.1919709999999999</v>
      </c>
      <c r="CE368">
        <v>20.311070000000001</v>
      </c>
      <c r="CF368" s="1">
        <v>3.968581E-28</v>
      </c>
      <c r="CG368" s="1">
        <v>2.620208E-26</v>
      </c>
      <c r="CH368">
        <v>1.1822490000000001</v>
      </c>
      <c r="CI368">
        <v>20.83943</v>
      </c>
      <c r="CJ368" s="1">
        <v>2.5024729999999999E-22</v>
      </c>
      <c r="CK368" s="1">
        <v>1.625665E-20</v>
      </c>
      <c r="CL368">
        <v>1.172782</v>
      </c>
      <c r="CM368">
        <v>20.983180000000001</v>
      </c>
      <c r="CN368" s="1">
        <v>3.7856830000000002E-16</v>
      </c>
      <c r="CO368" s="1">
        <v>2.5807829999999999E-14</v>
      </c>
      <c r="CP368">
        <v>1.163079</v>
      </c>
      <c r="CQ368">
        <v>20.821179999999998</v>
      </c>
      <c r="CR368" s="1">
        <v>2.4383239999999999E-12</v>
      </c>
      <c r="CS368" s="1">
        <v>1.7097239999999999E-10</v>
      </c>
      <c r="CT368">
        <v>1.153394</v>
      </c>
      <c r="CU368">
        <v>20.393609999999999</v>
      </c>
      <c r="CV368" s="1">
        <v>2.0424049999999998E-9</v>
      </c>
      <c r="CW368" s="1">
        <v>1.46578E-7</v>
      </c>
      <c r="CX368">
        <v>1.1444559999999999</v>
      </c>
      <c r="CY368">
        <v>19.844429999999999</v>
      </c>
      <c r="CZ368" s="1">
        <v>4.5131020000000002E-7</v>
      </c>
      <c r="DA368" s="1">
        <v>3.2958340000000002E-5</v>
      </c>
      <c r="DB368">
        <v>1.135589</v>
      </c>
      <c r="DC368">
        <v>19.60266</v>
      </c>
      <c r="DD368" s="1">
        <v>3.6204490000000001E-5</v>
      </c>
      <c r="DE368" s="1">
        <v>2.6878359999999999E-3</v>
      </c>
      <c r="DF368">
        <v>1.1271629999999999</v>
      </c>
      <c r="DG368">
        <v>19.83098</v>
      </c>
      <c r="DH368" s="1">
        <v>1.2990810000000001E-3</v>
      </c>
      <c r="DI368">
        <v>9.7906339999999994E-2</v>
      </c>
      <c r="DJ368">
        <v>1.1193409999999999</v>
      </c>
      <c r="DK368">
        <v>20.230329999999999</v>
      </c>
      <c r="DL368" s="1">
        <v>2.4020940000000001E-2</v>
      </c>
      <c r="DM368">
        <v>1.834721</v>
      </c>
      <c r="DN368">
        <v>1.111639</v>
      </c>
      <c r="DO368">
        <v>20.657789999999999</v>
      </c>
      <c r="DP368">
        <v>0.25093149999999997</v>
      </c>
      <c r="DQ368">
        <v>19.407620000000001</v>
      </c>
      <c r="DR368">
        <v>1.103478</v>
      </c>
      <c r="DS368">
        <v>20.795909999999999</v>
      </c>
      <c r="DT368">
        <v>1.595861</v>
      </c>
      <c r="DU368">
        <v>124.9045</v>
      </c>
      <c r="DV368">
        <v>1.0950089999999999</v>
      </c>
      <c r="DW368">
        <v>20.52955</v>
      </c>
      <c r="DX368">
        <v>6.5589620000000002</v>
      </c>
      <c r="DY368">
        <v>519.77419999999995</v>
      </c>
      <c r="DZ368">
        <v>1.0859570000000001</v>
      </c>
      <c r="EA368">
        <v>20.0198</v>
      </c>
      <c r="EB368">
        <v>18.35106</v>
      </c>
      <c r="EC368">
        <v>1471.979</v>
      </c>
      <c r="ED368">
        <v>1.0770919999999999</v>
      </c>
      <c r="EE368">
        <v>19.443950000000001</v>
      </c>
      <c r="EF368">
        <v>36.57246</v>
      </c>
      <c r="EG368">
        <v>2968.65</v>
      </c>
      <c r="EH368">
        <v>1.068157</v>
      </c>
      <c r="EI368">
        <v>19.163070000000001</v>
      </c>
      <c r="EJ368">
        <v>54.049239999999998</v>
      </c>
      <c r="EK368">
        <v>4438.2610000000004</v>
      </c>
      <c r="EL368">
        <v>1.0594920000000001</v>
      </c>
      <c r="EM368">
        <v>19.264530000000001</v>
      </c>
      <c r="EN368">
        <v>61.365580000000001</v>
      </c>
      <c r="EO368">
        <v>5094.8710000000001</v>
      </c>
      <c r="EP368">
        <v>1.0513110000000001</v>
      </c>
      <c r="EQ368">
        <v>19.639279999999999</v>
      </c>
      <c r="ER368">
        <v>54.908180000000002</v>
      </c>
      <c r="ES368">
        <v>4606.3419999999996</v>
      </c>
      <c r="ET368">
        <v>1.0446740000000001</v>
      </c>
      <c r="EU368">
        <v>20.108750000000001</v>
      </c>
      <c r="EV368">
        <v>40.172029999999999</v>
      </c>
      <c r="EW368">
        <v>3398.4969999999998</v>
      </c>
      <c r="EX368">
        <v>1.039647</v>
      </c>
      <c r="EY368">
        <v>20.28406</v>
      </c>
      <c r="EZ368">
        <v>24.370249999999999</v>
      </c>
      <c r="FA368">
        <v>2075.8530000000001</v>
      </c>
      <c r="FB368">
        <v>1.034767</v>
      </c>
      <c r="FC368">
        <v>20.15372</v>
      </c>
      <c r="FD368">
        <v>12.61666</v>
      </c>
      <c r="FE368">
        <v>1081.5609999999999</v>
      </c>
      <c r="FF368">
        <v>1.02939</v>
      </c>
      <c r="FG368">
        <v>19.831980000000001</v>
      </c>
      <c r="FH368">
        <v>5.7088660000000004</v>
      </c>
      <c r="FI368">
        <v>492.55040000000002</v>
      </c>
      <c r="FJ368">
        <v>1.0238480000000001</v>
      </c>
      <c r="FK368">
        <v>19.41253</v>
      </c>
      <c r="FL368">
        <v>2.3110889999999999</v>
      </c>
      <c r="FM368">
        <v>200.65270000000001</v>
      </c>
      <c r="FN368">
        <v>1.018526</v>
      </c>
      <c r="FO368">
        <v>19.453109999999999</v>
      </c>
      <c r="FP368">
        <v>0.86557260000000003</v>
      </c>
      <c r="FQ368">
        <v>75.573849999999993</v>
      </c>
      <c r="FR368">
        <v>1.013862</v>
      </c>
      <c r="FS368">
        <v>19.6709</v>
      </c>
      <c r="FT368">
        <v>0.3219188</v>
      </c>
      <c r="FU368">
        <v>28.195609999999999</v>
      </c>
      <c r="FV368">
        <v>1.009233</v>
      </c>
      <c r="FW368">
        <v>20.00582</v>
      </c>
      <c r="FX368" s="1">
        <v>0.13768349999999999</v>
      </c>
      <c r="FY368">
        <v>12.05246</v>
      </c>
      <c r="FZ368">
        <v>1.0052099999999999</v>
      </c>
      <c r="GA368">
        <v>20.335730000000002</v>
      </c>
      <c r="GB368" s="1">
        <v>8.0366149999999997E-2</v>
      </c>
      <c r="GC368" s="1">
        <v>7.0112120000000004</v>
      </c>
      <c r="GD368">
        <v>1.001676</v>
      </c>
      <c r="GE368">
        <v>20.517779999999998</v>
      </c>
      <c r="GF368" s="1">
        <v>6.4148369999999996E-2</v>
      </c>
      <c r="GG368" s="1">
        <v>5.5889939999999996</v>
      </c>
      <c r="GH368">
        <v>0.99824420000000003</v>
      </c>
      <c r="GI368">
        <v>20.45524</v>
      </c>
      <c r="GJ368" s="1">
        <v>5.9613359999999997E-2</v>
      </c>
      <c r="GK368" s="1">
        <v>5.2023520000000003</v>
      </c>
      <c r="GL368">
        <v>0.99491750000000001</v>
      </c>
      <c r="GM368">
        <v>20.155200000000001</v>
      </c>
      <c r="GN368" s="1">
        <v>5.7780720000000001E-2</v>
      </c>
      <c r="GO368" s="1">
        <v>5.0591720000000002</v>
      </c>
      <c r="GP368">
        <v>0.99188229999999999</v>
      </c>
      <c r="GQ368">
        <v>19.813199999999998</v>
      </c>
      <c r="GR368" s="1">
        <v>5.589305E-2</v>
      </c>
      <c r="GS368" s="1">
        <v>4.911454</v>
      </c>
      <c r="GT368">
        <v>0.98900779999999999</v>
      </c>
      <c r="GU368">
        <v>20.034980000000001</v>
      </c>
      <c r="GV368" s="1">
        <v>5.336109E-2</v>
      </c>
      <c r="GW368" s="1">
        <v>4.7072710000000004</v>
      </c>
      <c r="GX368">
        <v>0.98642649999999998</v>
      </c>
      <c r="GY368">
        <v>20.485489999999999</v>
      </c>
      <c r="GZ368" s="1">
        <v>5.0161799999999999E-2</v>
      </c>
      <c r="HA368" s="1">
        <v>4.4411839999999998</v>
      </c>
      <c r="HB368">
        <v>0.98437839999999999</v>
      </c>
      <c r="HC368">
        <v>21.068670000000001</v>
      </c>
      <c r="HD368" s="1">
        <v>4.6546009999999999E-2</v>
      </c>
      <c r="HE368" s="1">
        <v>4.1343670000000001</v>
      </c>
      <c r="HF368">
        <v>0.98276169999999996</v>
      </c>
      <c r="HG368">
        <v>21.766459999999999</v>
      </c>
      <c r="HH368" s="1">
        <v>4.2713870000000001E-2</v>
      </c>
      <c r="HI368" s="1">
        <v>3.8045599999999999</v>
      </c>
      <c r="HJ368">
        <v>0.98146339999999999</v>
      </c>
      <c r="HK368">
        <v>22.272490000000001</v>
      </c>
      <c r="HL368" s="1">
        <v>3.8790600000000001E-2</v>
      </c>
      <c r="HM368" s="1">
        <v>3.463832</v>
      </c>
      <c r="HN368">
        <v>0.98028179999999998</v>
      </c>
      <c r="HO368">
        <v>22.271070000000002</v>
      </c>
      <c r="HP368" s="1">
        <v>3.4857720000000002E-2</v>
      </c>
      <c r="HQ368" s="1">
        <v>3.1203210000000001</v>
      </c>
      <c r="HR368">
        <v>0.97953489999999999</v>
      </c>
      <c r="HS368">
        <v>21.908169999999998</v>
      </c>
      <c r="HT368" s="1">
        <v>3.099377E-2</v>
      </c>
      <c r="HU368" s="1">
        <v>2.7802169999999999</v>
      </c>
      <c r="HV368">
        <v>0.97898439999999998</v>
      </c>
      <c r="HW368">
        <v>21.411339999999999</v>
      </c>
      <c r="HX368" s="1">
        <v>2.7300419999999999E-2</v>
      </c>
      <c r="HY368" s="1">
        <v>2.4534470000000002</v>
      </c>
      <c r="HZ368">
        <v>0.97879859999999996</v>
      </c>
      <c r="IA368">
        <v>21.37304</v>
      </c>
      <c r="IB368" s="1">
        <v>2.3895159999999999E-2</v>
      </c>
      <c r="IC368" s="1">
        <v>2.1504919999999998</v>
      </c>
      <c r="ID368">
        <v>0.97884950000000004</v>
      </c>
      <c r="IE368">
        <v>21.71518</v>
      </c>
      <c r="IF368" s="1">
        <v>2.0831570000000001E-2</v>
      </c>
      <c r="IG368" s="1">
        <v>1.876565</v>
      </c>
      <c r="IH368">
        <v>0.97908589999999995</v>
      </c>
      <c r="II368">
        <v>22.199909999999999</v>
      </c>
      <c r="IJ368" s="1">
        <v>1.817585E-2</v>
      </c>
      <c r="IK368" s="1">
        <v>1.6383760000000001</v>
      </c>
      <c r="IL368">
        <v>0.97953849999999998</v>
      </c>
      <c r="IM368">
        <v>22.808070000000001</v>
      </c>
      <c r="IN368" s="1">
        <v>1.58903E-2</v>
      </c>
      <c r="IO368" s="1">
        <v>1.4326779999999999</v>
      </c>
      <c r="IP368">
        <v>0.97996780000000006</v>
      </c>
      <c r="IQ368">
        <v>23.1538</v>
      </c>
      <c r="IR368" s="1">
        <v>1.389056E-2</v>
      </c>
      <c r="IS368" s="1">
        <v>1.252634</v>
      </c>
      <c r="IT368">
        <v>0.98036020000000001</v>
      </c>
      <c r="IU368">
        <v>23.104700000000001</v>
      </c>
      <c r="IV368" s="1">
        <v>1.206748E-2</v>
      </c>
      <c r="IW368" s="1">
        <v>1.088684</v>
      </c>
      <c r="IX368">
        <v>0.98068900000000003</v>
      </c>
      <c r="IY368">
        <v>22.81343</v>
      </c>
      <c r="IZ368" s="1">
        <v>1.033862E-2</v>
      </c>
      <c r="JA368" s="1">
        <v>0.93319209999999997</v>
      </c>
      <c r="JB368">
        <v>0.9809426</v>
      </c>
      <c r="JC368">
        <v>22.386710000000001</v>
      </c>
      <c r="JD368" s="1">
        <v>8.6706760000000004E-3</v>
      </c>
      <c r="JE368" s="1">
        <v>0.78312289999999996</v>
      </c>
      <c r="JF368">
        <v>0.98131080000000004</v>
      </c>
      <c r="JG368">
        <v>22.145569999999999</v>
      </c>
      <c r="JH368" s="1">
        <v>7.103514E-3</v>
      </c>
      <c r="JI368" s="1">
        <v>0.64190860000000005</v>
      </c>
      <c r="JJ368">
        <v>0.98188719999999996</v>
      </c>
      <c r="JK368">
        <v>21.893830000000001</v>
      </c>
      <c r="JL368" s="1">
        <v>5.7155110000000004E-3</v>
      </c>
      <c r="JM368" s="1">
        <v>0.51643139999999998</v>
      </c>
      <c r="JN368">
        <v>0.98268390000000005</v>
      </c>
      <c r="JO368">
        <v>21.851759999999999</v>
      </c>
      <c r="JP368" s="1">
        <v>4.5709849999999996E-3</v>
      </c>
      <c r="JQ368" s="1">
        <v>0.41275450000000002</v>
      </c>
      <c r="JR368">
        <v>0.98359660000000004</v>
      </c>
      <c r="JS368">
        <v>21.773</v>
      </c>
      <c r="JT368" s="1">
        <v>3.693914E-3</v>
      </c>
      <c r="JU368" s="1">
        <v>0.3331112</v>
      </c>
      <c r="JV368">
        <v>0.98450879999999996</v>
      </c>
      <c r="JW368">
        <v>21.65784</v>
      </c>
      <c r="JX368" s="1">
        <v>3.0596080000000001E-3</v>
      </c>
      <c r="JY368" s="1">
        <v>0.27549489999999999</v>
      </c>
      <c r="JZ368">
        <v>0.98539069999999995</v>
      </c>
      <c r="KA368">
        <v>21.49164</v>
      </c>
      <c r="KB368" s="1">
        <v>2.6149430000000002E-3</v>
      </c>
      <c r="KC368" s="1">
        <v>0.23505519999999999</v>
      </c>
      <c r="KD368">
        <v>0.98626320000000001</v>
      </c>
      <c r="KE368">
        <v>21.25975</v>
      </c>
      <c r="KF368" s="1">
        <v>2.301759E-3</v>
      </c>
      <c r="KG368" s="1">
        <v>0.2065787</v>
      </c>
      <c r="KH368">
        <v>0.98700940000000004</v>
      </c>
      <c r="KI368">
        <v>20.9315</v>
      </c>
      <c r="KJ368" s="1">
        <v>2.072806E-3</v>
      </c>
      <c r="KK368" s="1">
        <v>0.1857849</v>
      </c>
      <c r="KL368">
        <v>0.98729319999999998</v>
      </c>
      <c r="KM368">
        <v>20.99616</v>
      </c>
      <c r="KN368" s="1">
        <v>1.8959389999999999E-3</v>
      </c>
      <c r="KO368" s="1">
        <v>0.16980219999999999</v>
      </c>
      <c r="KP368">
        <v>0.98701629999999996</v>
      </c>
      <c r="KQ368">
        <v>21.037880000000001</v>
      </c>
      <c r="KR368" s="1">
        <v>1.754509E-3</v>
      </c>
      <c r="KS368" s="1">
        <v>0.15714059999999999</v>
      </c>
      <c r="KT368">
        <v>0.98595129999999997</v>
      </c>
      <c r="KU368">
        <v>21.221440000000001</v>
      </c>
      <c r="KV368" s="1">
        <v>1.6383019999999999E-3</v>
      </c>
      <c r="KW368" s="1">
        <v>0.14688979999999999</v>
      </c>
      <c r="KX368">
        <v>0.98453849999999998</v>
      </c>
      <c r="KY368">
        <v>21.496960000000001</v>
      </c>
      <c r="KZ368" s="1">
        <v>1.5425129999999999E-3</v>
      </c>
      <c r="LA368" s="1">
        <v>0.13852690000000001</v>
      </c>
      <c r="LB368">
        <v>0.98296870000000003</v>
      </c>
      <c r="LC368">
        <v>21.676919999999999</v>
      </c>
      <c r="LD368" s="1">
        <v>1.4636009999999999E-3</v>
      </c>
      <c r="LE368" s="1">
        <v>0.1316869</v>
      </c>
      <c r="LF368">
        <v>0.98131559999999995</v>
      </c>
      <c r="LG368">
        <v>21.531179999999999</v>
      </c>
      <c r="LH368" s="1">
        <v>1.3981530000000001E-3</v>
      </c>
      <c r="LI368" s="1">
        <v>0.1260483</v>
      </c>
      <c r="LJ368">
        <v>0.97964779999999996</v>
      </c>
      <c r="LK368">
        <v>21.227550000000001</v>
      </c>
      <c r="LL368" s="1">
        <v>1.3444209999999999E-3</v>
      </c>
      <c r="LM368" s="1">
        <v>0.1214744</v>
      </c>
      <c r="LN368">
        <v>0.97799159999999996</v>
      </c>
      <c r="LO368">
        <v>21.019349999999999</v>
      </c>
      <c r="LP368" s="1">
        <v>1.2999789999999999E-3</v>
      </c>
      <c r="LQ368" s="1">
        <v>0.1177313</v>
      </c>
      <c r="LR368">
        <v>0.97627830000000004</v>
      </c>
      <c r="LS368">
        <v>21.43957</v>
      </c>
      <c r="LT368" s="1">
        <v>1.261231E-3</v>
      </c>
      <c r="LU368" s="1">
        <v>0.1144931</v>
      </c>
      <c r="LV368">
        <v>0.97444010000000003</v>
      </c>
      <c r="LW368">
        <v>21.94773</v>
      </c>
      <c r="LX368" s="1">
        <v>1.2246659999999999E-3</v>
      </c>
      <c r="LY368" s="1">
        <v>0.11146789999999999</v>
      </c>
      <c r="LZ368">
        <v>0.9726378</v>
      </c>
      <c r="MA368">
        <v>22.449819999999999</v>
      </c>
      <c r="MB368" s="1">
        <v>1.187911E-3</v>
      </c>
      <c r="MC368" s="1">
        <v>0.1084126</v>
      </c>
      <c r="MD368">
        <v>0.97067769999999998</v>
      </c>
      <c r="ME368">
        <v>23.11253</v>
      </c>
      <c r="MF368" s="1">
        <v>1.149331E-3</v>
      </c>
      <c r="MG368" s="1">
        <v>0.10520309999999999</v>
      </c>
      <c r="MH368">
        <v>0.9687905</v>
      </c>
      <c r="MI368">
        <v>23.509979999999999</v>
      </c>
      <c r="MJ368" s="1">
        <v>1.109044E-3</v>
      </c>
      <c r="MK368" s="1">
        <v>0.10181900000000001</v>
      </c>
      <c r="ML368">
        <v>0.96688600000000002</v>
      </c>
      <c r="MM368">
        <v>23.319769999999998</v>
      </c>
      <c r="MN368" s="1">
        <v>1.067691E-3</v>
      </c>
      <c r="MO368" s="1">
        <v>9.8309889999999997E-2</v>
      </c>
      <c r="MP368">
        <v>0.96505490000000005</v>
      </c>
      <c r="MQ368">
        <v>22.933589999999999</v>
      </c>
      <c r="MR368" s="1">
        <v>1.026002E-3</v>
      </c>
      <c r="MS368" s="1">
        <v>9.4757209999999994E-2</v>
      </c>
      <c r="MT368">
        <v>0.96326670000000003</v>
      </c>
      <c r="MU368">
        <v>22.501259999999998</v>
      </c>
      <c r="MV368" s="1">
        <v>9.8527599999999999E-4</v>
      </c>
      <c r="MW368" s="1">
        <v>9.1259960000000001E-2</v>
      </c>
      <c r="MX368">
        <v>0.961422</v>
      </c>
      <c r="MY368">
        <v>22.547809999999998</v>
      </c>
      <c r="MZ368" s="1">
        <v>9.4551249999999998E-4</v>
      </c>
      <c r="NA368" s="1">
        <v>8.7834220000000005E-2</v>
      </c>
      <c r="NB368">
        <v>0.9597812</v>
      </c>
      <c r="NC368">
        <v>22.849460000000001</v>
      </c>
      <c r="ND368" s="1">
        <v>9.076453E-4</v>
      </c>
      <c r="NE368" s="1">
        <v>8.4555630000000007E-2</v>
      </c>
      <c r="NF368">
        <v>0.95817779999999997</v>
      </c>
      <c r="NG368">
        <v>23.133120000000002</v>
      </c>
      <c r="NH368" s="1">
        <v>8.7139450000000001E-4</v>
      </c>
      <c r="NI368" s="1">
        <v>8.1396629999999998E-2</v>
      </c>
      <c r="NJ368">
        <v>0.95666569999999995</v>
      </c>
      <c r="NK368">
        <v>23.567240000000002</v>
      </c>
      <c r="NL368" s="1">
        <v>8.3686320000000004E-4</v>
      </c>
      <c r="NM368" s="1">
        <v>7.8370590000000004E-2</v>
      </c>
      <c r="NN368">
        <v>0.95519860000000001</v>
      </c>
      <c r="NO368">
        <v>23.737639999999999</v>
      </c>
      <c r="NP368" s="1">
        <v>8.0375399999999995E-4</v>
      </c>
      <c r="NQ368" s="1">
        <v>7.5456999999999996E-2</v>
      </c>
      <c r="NR368">
        <v>0.95366629999999997</v>
      </c>
      <c r="NS368">
        <v>23.567519999999998</v>
      </c>
      <c r="NT368" s="1">
        <v>7.7212389999999998E-4</v>
      </c>
      <c r="NU368" s="1">
        <v>7.267237E-2</v>
      </c>
      <c r="NV368">
        <v>0.95218550000000002</v>
      </c>
      <c r="NW368">
        <v>23.231780000000001</v>
      </c>
      <c r="NX368" s="1">
        <v>7.420673E-4</v>
      </c>
      <c r="NY368" s="1">
        <v>7.0023249999999995E-2</v>
      </c>
      <c r="NZ368">
        <v>0.95067999999999997</v>
      </c>
      <c r="OA368">
        <v>22.840489999999999</v>
      </c>
      <c r="OB368" s="1">
        <v>7.1310989999999995E-4</v>
      </c>
      <c r="OC368" s="1">
        <v>6.7465670000000005E-2</v>
      </c>
      <c r="OD368">
        <v>0.94919750000000003</v>
      </c>
      <c r="OE368">
        <v>22.393380000000001</v>
      </c>
      <c r="OF368" s="1">
        <v>6.8560520000000001E-4</v>
      </c>
      <c r="OG368" s="1">
        <v>6.5024680000000001E-2</v>
      </c>
      <c r="OH368">
        <v>0.9477563</v>
      </c>
      <c r="OI368">
        <v>22.31907</v>
      </c>
      <c r="OJ368" s="1">
        <v>6.5926989999999996E-4</v>
      </c>
      <c r="OK368" s="1">
        <v>6.2683829999999996E-2</v>
      </c>
    </row>
    <row r="369" spans="1:401" x14ac:dyDescent="0.35">
      <c r="A369">
        <v>378</v>
      </c>
      <c r="B369" t="s">
        <v>4</v>
      </c>
      <c r="C369" t="s">
        <v>364</v>
      </c>
      <c r="D369" t="s">
        <v>376</v>
      </c>
      <c r="E369">
        <v>952.45740000000001</v>
      </c>
      <c r="F369">
        <v>0.78132749999999995</v>
      </c>
      <c r="G369">
        <v>19.606680000000001</v>
      </c>
      <c r="H369">
        <v>0</v>
      </c>
      <c r="I369">
        <v>0</v>
      </c>
      <c r="J369">
        <v>0.78664480000000003</v>
      </c>
      <c r="K369">
        <v>19.262370000000001</v>
      </c>
      <c r="L369">
        <v>0</v>
      </c>
      <c r="M369">
        <v>0</v>
      </c>
      <c r="N369">
        <v>0.79050299999999996</v>
      </c>
      <c r="O369">
        <v>19.516220000000001</v>
      </c>
      <c r="P369">
        <v>0</v>
      </c>
      <c r="Q369">
        <v>0</v>
      </c>
      <c r="R369">
        <v>0.79331050000000003</v>
      </c>
      <c r="S369">
        <v>19.705850000000002</v>
      </c>
      <c r="T369">
        <v>0</v>
      </c>
      <c r="U369">
        <v>0</v>
      </c>
      <c r="V369">
        <v>0.79526859999999999</v>
      </c>
      <c r="W369">
        <v>20.14715</v>
      </c>
      <c r="X369">
        <v>0</v>
      </c>
      <c r="Y369">
        <v>0</v>
      </c>
      <c r="Z369">
        <v>0.79687010000000003</v>
      </c>
      <c r="AA369">
        <v>20.143470000000001</v>
      </c>
      <c r="AB369">
        <v>0</v>
      </c>
      <c r="AC369">
        <v>0</v>
      </c>
      <c r="AD369">
        <v>0.79841169999999995</v>
      </c>
      <c r="AE369">
        <v>20.05574</v>
      </c>
      <c r="AF369">
        <v>0</v>
      </c>
      <c r="AG369">
        <v>0</v>
      </c>
      <c r="AH369">
        <v>0.79973879999999997</v>
      </c>
      <c r="AI369">
        <v>19.858139999999999</v>
      </c>
      <c r="AJ369">
        <v>0</v>
      </c>
      <c r="AK369">
        <v>0</v>
      </c>
      <c r="AL369">
        <v>0.80059270000000005</v>
      </c>
      <c r="AM369">
        <v>19.599820000000001</v>
      </c>
      <c r="AN369">
        <v>0</v>
      </c>
      <c r="AO369">
        <v>0</v>
      </c>
      <c r="AP369">
        <v>0.79979219999999995</v>
      </c>
      <c r="AQ369">
        <v>19.415620000000001</v>
      </c>
      <c r="AR369">
        <v>0</v>
      </c>
      <c r="AS369">
        <v>0</v>
      </c>
      <c r="AT369">
        <v>0.79688999999999999</v>
      </c>
      <c r="AU369">
        <v>19.741720000000001</v>
      </c>
      <c r="AV369">
        <v>0</v>
      </c>
      <c r="AW369">
        <v>0</v>
      </c>
      <c r="AX369">
        <v>0.792323</v>
      </c>
      <c r="AY369">
        <v>19.83718</v>
      </c>
      <c r="AZ369">
        <v>0</v>
      </c>
      <c r="BA369">
        <v>0</v>
      </c>
      <c r="BB369">
        <v>0.78665790000000002</v>
      </c>
      <c r="BC369">
        <v>19.879249999999999</v>
      </c>
      <c r="BD369">
        <v>0</v>
      </c>
      <c r="BE369">
        <v>0</v>
      </c>
      <c r="BF369">
        <v>0.78032109999999999</v>
      </c>
      <c r="BG369">
        <v>19.97223</v>
      </c>
      <c r="BH369">
        <v>0</v>
      </c>
      <c r="BI369">
        <v>0</v>
      </c>
      <c r="BJ369">
        <v>0.77336950000000004</v>
      </c>
      <c r="BK369">
        <v>19.754899999999999</v>
      </c>
      <c r="BL369">
        <v>0</v>
      </c>
      <c r="BM369">
        <v>0</v>
      </c>
      <c r="BN369">
        <v>0.76619000000000004</v>
      </c>
      <c r="BO369">
        <v>19.469619999999999</v>
      </c>
      <c r="BP369">
        <v>0</v>
      </c>
      <c r="BQ369">
        <v>0</v>
      </c>
      <c r="BR369">
        <v>0.75904579999999999</v>
      </c>
      <c r="BS369">
        <v>19.159089999999999</v>
      </c>
      <c r="BT369">
        <v>0</v>
      </c>
      <c r="BU369">
        <v>0</v>
      </c>
      <c r="BV369">
        <v>0.75175179999999997</v>
      </c>
      <c r="BW369">
        <v>19.268899999999999</v>
      </c>
      <c r="BX369">
        <v>0</v>
      </c>
      <c r="BY369">
        <v>0</v>
      </c>
      <c r="BZ369">
        <v>0.74427010000000005</v>
      </c>
      <c r="CA369">
        <v>19.708259999999999</v>
      </c>
      <c r="CB369">
        <v>3.5504169999999999E-38</v>
      </c>
      <c r="CC369" s="1">
        <v>1.176745E-35</v>
      </c>
      <c r="CD369">
        <v>0.73691309999999999</v>
      </c>
      <c r="CE369">
        <v>20.286300000000001</v>
      </c>
      <c r="CF369" s="1">
        <v>2.747995E-28</v>
      </c>
      <c r="CG369" s="1">
        <v>6.1884439999999999E-26</v>
      </c>
      <c r="CH369">
        <v>0.72956350000000003</v>
      </c>
      <c r="CI369">
        <v>20.814150000000001</v>
      </c>
      <c r="CJ369" s="1">
        <v>1.3071349999999999E-22</v>
      </c>
      <c r="CK369" s="1">
        <v>2.9955819999999998E-20</v>
      </c>
      <c r="CL369">
        <v>0.72233440000000004</v>
      </c>
      <c r="CM369">
        <v>20.965900000000001</v>
      </c>
      <c r="CN369" s="1">
        <v>2.8129849999999998E-16</v>
      </c>
      <c r="CO369" s="1">
        <v>6.8286420000000006E-14</v>
      </c>
      <c r="CP369">
        <v>0.71485609999999999</v>
      </c>
      <c r="CQ369">
        <v>20.81596</v>
      </c>
      <c r="CR369" s="1">
        <v>1.959023E-12</v>
      </c>
      <c r="CS369" s="1">
        <v>5.1108440000000001E-10</v>
      </c>
      <c r="CT369">
        <v>0.70741560000000003</v>
      </c>
      <c r="CU369">
        <v>20.42578</v>
      </c>
      <c r="CV369" s="1">
        <v>1.7120000000000001E-9</v>
      </c>
      <c r="CW369" s="1">
        <v>4.7053130000000002E-7</v>
      </c>
      <c r="CX369">
        <v>0.70047680000000001</v>
      </c>
      <c r="CY369">
        <v>19.858450000000001</v>
      </c>
      <c r="CZ369" s="1">
        <v>3.900707E-7</v>
      </c>
      <c r="DA369" s="1">
        <v>1.115622E-4</v>
      </c>
      <c r="DB369">
        <v>0.69359950000000004</v>
      </c>
      <c r="DC369">
        <v>19.618449999999999</v>
      </c>
      <c r="DD369" s="1">
        <v>3.2077940000000003E-5</v>
      </c>
      <c r="DE369" s="1">
        <v>9.5095809999999996E-3</v>
      </c>
      <c r="DF369">
        <v>0.68702540000000001</v>
      </c>
      <c r="DG369">
        <v>19.82002</v>
      </c>
      <c r="DH369" s="1">
        <v>1.174474E-3</v>
      </c>
      <c r="DI369">
        <v>0.3591608</v>
      </c>
      <c r="DJ369">
        <v>0.68087489999999995</v>
      </c>
      <c r="DK369">
        <v>20.21247</v>
      </c>
      <c r="DL369" s="1">
        <v>2.2103950000000001E-2</v>
      </c>
      <c r="DM369">
        <v>6.9481039999999998</v>
      </c>
      <c r="DN369">
        <v>0.67468519999999998</v>
      </c>
      <c r="DO369">
        <v>20.637370000000001</v>
      </c>
      <c r="DP369">
        <v>0.23453499999999999</v>
      </c>
      <c r="DQ369">
        <v>75.616529999999997</v>
      </c>
      <c r="DR369">
        <v>0.66823049999999995</v>
      </c>
      <c r="DS369">
        <v>20.784949999999998</v>
      </c>
      <c r="DT369">
        <v>1.5125489999999999</v>
      </c>
      <c r="DU369">
        <v>499.15839999999997</v>
      </c>
      <c r="DV369">
        <v>0.66157580000000005</v>
      </c>
      <c r="DW369">
        <v>20.537050000000001</v>
      </c>
      <c r="DX369">
        <v>6.295356</v>
      </c>
      <c r="DY369">
        <v>2125.0839999999998</v>
      </c>
      <c r="DZ369">
        <v>0.65455609999999997</v>
      </c>
      <c r="EA369">
        <v>20.036439999999999</v>
      </c>
      <c r="EB369">
        <v>17.8172</v>
      </c>
      <c r="EC369">
        <v>6143.5</v>
      </c>
      <c r="ED369">
        <v>0.6476172</v>
      </c>
      <c r="EE369">
        <v>19.46538</v>
      </c>
      <c r="EF369">
        <v>35.879570000000001</v>
      </c>
      <c r="EG369">
        <v>12619.99</v>
      </c>
      <c r="EH369">
        <v>0.64055629999999997</v>
      </c>
      <c r="EI369">
        <v>19.178930000000001</v>
      </c>
      <c r="EJ369">
        <v>53.534269999999999</v>
      </c>
      <c r="EK369">
        <v>19185.830000000002</v>
      </c>
      <c r="EL369">
        <v>0.6336927</v>
      </c>
      <c r="EM369">
        <v>19.264530000000001</v>
      </c>
      <c r="EN369">
        <v>61.318849999999998</v>
      </c>
      <c r="EO369">
        <v>22357.95</v>
      </c>
      <c r="EP369">
        <v>0.62716660000000002</v>
      </c>
      <c r="EQ369">
        <v>19.622710000000001</v>
      </c>
      <c r="ER369">
        <v>55.314590000000003</v>
      </c>
      <c r="ES369">
        <v>20494.259999999998</v>
      </c>
      <c r="ET369">
        <v>0.62166290000000002</v>
      </c>
      <c r="EU369">
        <v>20.08944</v>
      </c>
      <c r="EV369">
        <v>40.765639999999998</v>
      </c>
      <c r="EW369">
        <v>15303.19</v>
      </c>
      <c r="EX369">
        <v>0.6170717</v>
      </c>
      <c r="EY369">
        <v>20.26942</v>
      </c>
      <c r="EZ369">
        <v>24.900759999999998</v>
      </c>
      <c r="FA369">
        <v>9451.7860000000001</v>
      </c>
      <c r="FB369">
        <v>0.61243400000000003</v>
      </c>
      <c r="FC369">
        <v>20.147680000000001</v>
      </c>
      <c r="FD369">
        <v>12.967029999999999</v>
      </c>
      <c r="FE369">
        <v>4970.3019999999997</v>
      </c>
      <c r="FF369">
        <v>0.6074522</v>
      </c>
      <c r="FG369">
        <v>19.84056</v>
      </c>
      <c r="FH369">
        <v>5.8983679999999996</v>
      </c>
      <c r="FI369">
        <v>2282.1239999999998</v>
      </c>
      <c r="FJ369">
        <v>0.60233210000000004</v>
      </c>
      <c r="FK369">
        <v>19.425550000000001</v>
      </c>
      <c r="FL369">
        <v>2.398269</v>
      </c>
      <c r="FM369">
        <v>935.70190000000002</v>
      </c>
      <c r="FN369">
        <v>0.59732399999999997</v>
      </c>
      <c r="FO369">
        <v>19.461169999999999</v>
      </c>
      <c r="FP369">
        <v>0.90064469999999996</v>
      </c>
      <c r="FQ369">
        <v>353.649</v>
      </c>
      <c r="FR369">
        <v>0.59265990000000002</v>
      </c>
      <c r="FS369">
        <v>19.670339999999999</v>
      </c>
      <c r="FT369" s="1">
        <v>0.3345168</v>
      </c>
      <c r="FU369">
        <v>131.52359999999999</v>
      </c>
      <c r="FV369">
        <v>0.58798539999999999</v>
      </c>
      <c r="FW369">
        <v>19.99671</v>
      </c>
      <c r="FX369">
        <v>0.14178789999999999</v>
      </c>
      <c r="FY369">
        <v>55.315890000000003</v>
      </c>
      <c r="FZ369">
        <v>0.58372489999999999</v>
      </c>
      <c r="GA369">
        <v>20.316379999999999</v>
      </c>
      <c r="GB369" s="1">
        <v>8.1577899999999995E-2</v>
      </c>
      <c r="GC369">
        <v>31.37031</v>
      </c>
      <c r="GD369">
        <v>0.5798333</v>
      </c>
      <c r="GE369">
        <v>20.501639999999998</v>
      </c>
      <c r="GF369" s="1">
        <v>6.4485059999999997E-2</v>
      </c>
      <c r="GG369" s="1">
        <v>24.566020000000002</v>
      </c>
      <c r="GH369">
        <v>0.57613020000000004</v>
      </c>
      <c r="GI369">
        <v>20.451280000000001</v>
      </c>
      <c r="GJ369" s="1">
        <v>5.9702079999999998E-2</v>
      </c>
      <c r="GK369" s="1">
        <v>22.697130000000001</v>
      </c>
      <c r="GL369">
        <v>0.57260200000000006</v>
      </c>
      <c r="GM369">
        <v>20.166609999999999</v>
      </c>
      <c r="GN369" s="1">
        <v>5.7835999999999999E-2</v>
      </c>
      <c r="GO369" s="1">
        <v>22.031659999999999</v>
      </c>
      <c r="GP369">
        <v>0.56930890000000001</v>
      </c>
      <c r="GQ369">
        <v>19.828790000000001</v>
      </c>
      <c r="GR369" s="1">
        <v>5.5972180000000003E-2</v>
      </c>
      <c r="GS369" s="1">
        <v>21.387219999999999</v>
      </c>
      <c r="GT369">
        <v>0.56618979999999997</v>
      </c>
      <c r="GU369">
        <v>20.039290000000001</v>
      </c>
      <c r="GV369" s="1">
        <v>5.346948E-2</v>
      </c>
      <c r="GW369" s="1">
        <v>20.504010000000001</v>
      </c>
      <c r="GX369">
        <v>0.56334629999999997</v>
      </c>
      <c r="GY369">
        <v>20.47673</v>
      </c>
      <c r="GZ369" s="1">
        <v>5.0296899999999999E-2</v>
      </c>
      <c r="HA369" s="1">
        <v>19.352799999999998</v>
      </c>
      <c r="HB369">
        <v>0.56087480000000001</v>
      </c>
      <c r="HC369">
        <v>21.051179999999999</v>
      </c>
      <c r="HD369" s="1">
        <v>4.6699240000000003E-2</v>
      </c>
      <c r="HE369" s="1">
        <v>18.021249999999998</v>
      </c>
      <c r="HF369">
        <v>0.5587628</v>
      </c>
      <c r="HG369">
        <v>21.738769999999999</v>
      </c>
      <c r="HH369" s="1">
        <v>4.2875120000000003E-2</v>
      </c>
      <c r="HI369" s="1">
        <v>16.585999999999999</v>
      </c>
      <c r="HJ369">
        <v>0.55692200000000003</v>
      </c>
      <c r="HK369">
        <v>22.248570000000001</v>
      </c>
      <c r="HL369" s="1">
        <v>3.8955509999999999E-2</v>
      </c>
      <c r="HM369" s="1">
        <v>15.102639999999999</v>
      </c>
      <c r="HN369">
        <v>0.55517360000000004</v>
      </c>
      <c r="HO369">
        <v>22.265709999999999</v>
      </c>
      <c r="HP369" s="1">
        <v>3.502268E-2</v>
      </c>
      <c r="HQ369" s="1">
        <v>13.60751</v>
      </c>
      <c r="HR369">
        <v>0.55372639999999995</v>
      </c>
      <c r="HS369">
        <v>21.92511</v>
      </c>
      <c r="HT369" s="1">
        <v>3.1156030000000001E-2</v>
      </c>
      <c r="HU369" s="1">
        <v>12.12688</v>
      </c>
      <c r="HV369">
        <v>0.55242780000000002</v>
      </c>
      <c r="HW369">
        <v>21.43449</v>
      </c>
      <c r="HX369" s="1">
        <v>2.7454780000000002E-2</v>
      </c>
      <c r="HY369" s="1">
        <v>10.702450000000001</v>
      </c>
      <c r="HZ369">
        <v>0.55142720000000001</v>
      </c>
      <c r="IA369">
        <v>21.39265</v>
      </c>
      <c r="IB369" s="1">
        <v>2.403682E-2</v>
      </c>
      <c r="IC369" s="1">
        <v>9.3797379999999997</v>
      </c>
      <c r="ID369">
        <v>0.55066619999999999</v>
      </c>
      <c r="IE369">
        <v>21.721620000000001</v>
      </c>
      <c r="IF369" s="1">
        <v>2.0957819999999999E-2</v>
      </c>
      <c r="IG369" s="1">
        <v>8.1827590000000008</v>
      </c>
      <c r="IH369">
        <v>0.55012349999999999</v>
      </c>
      <c r="II369">
        <v>22.197870000000002</v>
      </c>
      <c r="IJ369" s="1">
        <v>1.828538E-2</v>
      </c>
      <c r="IK369" s="1">
        <v>7.1406559999999999</v>
      </c>
      <c r="IL369">
        <v>0.54980620000000002</v>
      </c>
      <c r="IM369">
        <v>22.790710000000001</v>
      </c>
      <c r="IN369" s="1">
        <v>1.5984669999999999E-2</v>
      </c>
      <c r="IO369" s="1">
        <v>6.2409860000000004</v>
      </c>
      <c r="IP369">
        <v>0.54957730000000005</v>
      </c>
      <c r="IQ369">
        <v>23.137799999999999</v>
      </c>
      <c r="IR369" s="1">
        <v>1.3975069999999999E-2</v>
      </c>
      <c r="IS369" s="1">
        <v>5.4560029999999999</v>
      </c>
      <c r="IT369">
        <v>0.5493846</v>
      </c>
      <c r="IU369">
        <v>23.102969999999999</v>
      </c>
      <c r="IV369" s="1">
        <v>1.214605E-2</v>
      </c>
      <c r="IW369" s="1">
        <v>4.7435270000000003</v>
      </c>
      <c r="IX369">
        <v>0.54922099999999996</v>
      </c>
      <c r="IY369">
        <v>22.82743</v>
      </c>
      <c r="IZ369" s="1">
        <v>1.0414359999999999E-2</v>
      </c>
      <c r="JA369" s="1">
        <v>4.0700500000000002</v>
      </c>
      <c r="JB369">
        <v>0.54906650000000001</v>
      </c>
      <c r="JC369">
        <v>22.413119999999999</v>
      </c>
      <c r="JD369" s="1">
        <v>8.7434709999999992E-3</v>
      </c>
      <c r="JE369" s="1">
        <v>3.420334</v>
      </c>
      <c r="JF369">
        <v>0.54901540000000004</v>
      </c>
      <c r="JG369">
        <v>22.173400000000001</v>
      </c>
      <c r="JH369" s="1">
        <v>7.1704840000000004E-3</v>
      </c>
      <c r="JI369" s="1">
        <v>2.807528</v>
      </c>
      <c r="JJ369">
        <v>0.54917539999999998</v>
      </c>
      <c r="JK369">
        <v>21.917090000000002</v>
      </c>
      <c r="JL369" s="1">
        <v>5.7730699999999999E-3</v>
      </c>
      <c r="JM369" s="1">
        <v>2.2606790000000001</v>
      </c>
      <c r="JN369">
        <v>0.54953370000000001</v>
      </c>
      <c r="JO369">
        <v>21.86553</v>
      </c>
      <c r="JP369" s="1">
        <v>4.6168149999999998E-3</v>
      </c>
      <c r="JQ369" s="1">
        <v>1.806637</v>
      </c>
      <c r="JR369">
        <v>0.55003899999999994</v>
      </c>
      <c r="JS369">
        <v>21.774229999999999</v>
      </c>
      <c r="JT369" s="1">
        <v>3.7279600000000002E-3</v>
      </c>
      <c r="JU369" s="1">
        <v>1.456253</v>
      </c>
      <c r="JV369">
        <v>0.55060120000000001</v>
      </c>
      <c r="JW369">
        <v>21.657830000000001</v>
      </c>
      <c r="JX369" s="1">
        <v>3.0837270000000001E-3</v>
      </c>
      <c r="JY369" s="1">
        <v>1.2019569999999999</v>
      </c>
      <c r="JZ369">
        <v>0.5511857</v>
      </c>
      <c r="KA369">
        <v>21.49221</v>
      </c>
      <c r="KB369" s="1">
        <v>2.6317929999999999E-3</v>
      </c>
      <c r="KC369" s="1">
        <v>1.0232950000000001</v>
      </c>
      <c r="KD369">
        <v>0.55178959999999999</v>
      </c>
      <c r="KE369">
        <v>21.26981</v>
      </c>
      <c r="KF369" s="1">
        <v>2.3138220000000001E-3</v>
      </c>
      <c r="KG369" s="1">
        <v>0.89768899999999996</v>
      </c>
      <c r="KH369">
        <v>0.55236180000000001</v>
      </c>
      <c r="KI369">
        <v>20.94708</v>
      </c>
      <c r="KJ369" s="1">
        <v>2.0818189999999999E-3</v>
      </c>
      <c r="KK369" s="1">
        <v>0.80625469999999999</v>
      </c>
      <c r="KL369">
        <v>0.55264500000000005</v>
      </c>
      <c r="KM369">
        <v>21.004239999999999</v>
      </c>
      <c r="KN369" s="1">
        <v>1.902955E-3</v>
      </c>
      <c r="KO369" s="1">
        <v>0.7361801</v>
      </c>
      <c r="KP369">
        <v>0.55249020000000004</v>
      </c>
      <c r="KQ369">
        <v>21.038519999999998</v>
      </c>
      <c r="KR369" s="1">
        <v>1.7601540000000001E-3</v>
      </c>
      <c r="KS369" s="1">
        <v>0.6807858</v>
      </c>
      <c r="KT369">
        <v>0.55176789999999998</v>
      </c>
      <c r="KU369">
        <v>21.221450000000001</v>
      </c>
      <c r="KV369" s="1">
        <v>1.642838E-3</v>
      </c>
      <c r="KW369" s="1">
        <v>0.63588359999999999</v>
      </c>
      <c r="KX369">
        <v>0.55069239999999997</v>
      </c>
      <c r="KY369">
        <v>21.484089999999998</v>
      </c>
      <c r="KZ369" s="1">
        <v>1.5463160000000001E-3</v>
      </c>
      <c r="LA369" s="1">
        <v>0.59933170000000002</v>
      </c>
      <c r="LB369">
        <v>0.54942630000000003</v>
      </c>
      <c r="LC369">
        <v>21.66798</v>
      </c>
      <c r="LD369" s="1">
        <v>1.4666690000000001E-3</v>
      </c>
      <c r="LE369" s="1">
        <v>0.56931279999999995</v>
      </c>
      <c r="LF369">
        <v>0.54804710000000001</v>
      </c>
      <c r="LG369">
        <v>21.53162</v>
      </c>
      <c r="LH369" s="1">
        <v>1.4006439999999999E-3</v>
      </c>
      <c r="LI369" s="1">
        <v>0.54454990000000003</v>
      </c>
      <c r="LJ369">
        <v>0.54661349999999997</v>
      </c>
      <c r="LK369">
        <v>21.237400000000001</v>
      </c>
      <c r="LL369" s="1">
        <v>1.3464289999999999E-3</v>
      </c>
      <c r="LM369" s="1">
        <v>0.52441689999999996</v>
      </c>
      <c r="LN369">
        <v>0.54513690000000004</v>
      </c>
      <c r="LO369">
        <v>21.027059999999999</v>
      </c>
      <c r="LP369" s="1">
        <v>1.3016550000000001E-3</v>
      </c>
      <c r="LQ369" s="1">
        <v>0.50794760000000005</v>
      </c>
      <c r="LR369">
        <v>0.54359749999999996</v>
      </c>
      <c r="LS369">
        <v>21.439599999999999</v>
      </c>
      <c r="LT369" s="1">
        <v>1.262731E-3</v>
      </c>
      <c r="LU369" s="1">
        <v>0.4937299</v>
      </c>
      <c r="LV369">
        <v>0.54192850000000004</v>
      </c>
      <c r="LW369">
        <v>21.945620000000002</v>
      </c>
      <c r="LX369" s="1">
        <v>1.2261030000000001E-3</v>
      </c>
      <c r="LY369" s="1">
        <v>0.4805027</v>
      </c>
      <c r="LZ369">
        <v>0.54023200000000005</v>
      </c>
      <c r="MA369">
        <v>22.445889999999999</v>
      </c>
      <c r="MB369" s="1">
        <v>1.1894239999999999E-3</v>
      </c>
      <c r="MC369" s="1">
        <v>0.46721079999999998</v>
      </c>
      <c r="MD369">
        <v>0.53839570000000003</v>
      </c>
      <c r="ME369">
        <v>23.092369999999999</v>
      </c>
      <c r="MF369" s="1">
        <v>1.1509269999999999E-3</v>
      </c>
      <c r="MG369" s="1">
        <v>0.4532562</v>
      </c>
      <c r="MH369">
        <v>0.53654990000000002</v>
      </c>
      <c r="MI369">
        <v>23.49578</v>
      </c>
      <c r="MJ369" s="1">
        <v>1.1107409999999999E-3</v>
      </c>
      <c r="MK369" s="1">
        <v>0.4385946</v>
      </c>
      <c r="ML369">
        <v>0.53466340000000001</v>
      </c>
      <c r="MM369">
        <v>23.322600000000001</v>
      </c>
      <c r="MN369" s="1">
        <v>1.069417E-3</v>
      </c>
      <c r="MO369" s="1">
        <v>0.42336010000000002</v>
      </c>
      <c r="MP369">
        <v>0.53278760000000003</v>
      </c>
      <c r="MQ369">
        <v>22.95072</v>
      </c>
      <c r="MR369" s="1">
        <v>1.0277299999999999E-3</v>
      </c>
      <c r="MS369" s="1">
        <v>0.40793849999999998</v>
      </c>
      <c r="MT369">
        <v>0.5309355</v>
      </c>
      <c r="MU369">
        <v>22.522600000000001</v>
      </c>
      <c r="MV369" s="1">
        <v>9.8696609999999996E-4</v>
      </c>
      <c r="MW369" s="1">
        <v>0.3927253</v>
      </c>
      <c r="MX369">
        <v>0.52904399999999996</v>
      </c>
      <c r="MY369">
        <v>22.569089999999999</v>
      </c>
      <c r="MZ369" s="1">
        <v>9.4713890000000002E-4</v>
      </c>
      <c r="NA369" s="1">
        <v>0.37781890000000001</v>
      </c>
      <c r="NB369">
        <v>0.52727170000000001</v>
      </c>
      <c r="NC369">
        <v>22.861509999999999</v>
      </c>
      <c r="ND369" s="1">
        <v>9.0927049999999995E-4</v>
      </c>
      <c r="NE369" s="1">
        <v>0.36358659999999998</v>
      </c>
      <c r="NF369">
        <v>0.52552069999999995</v>
      </c>
      <c r="NG369">
        <v>23.140239999999999</v>
      </c>
      <c r="NH369" s="1">
        <v>8.729098E-4</v>
      </c>
      <c r="NI369" s="1">
        <v>0.34981620000000002</v>
      </c>
      <c r="NJ369">
        <v>0.52384299999999995</v>
      </c>
      <c r="NK369">
        <v>23.560400000000001</v>
      </c>
      <c r="NL369" s="1">
        <v>8.3835229999999999E-4</v>
      </c>
      <c r="NM369" s="1">
        <v>0.33667859999999999</v>
      </c>
      <c r="NN369">
        <v>0.52217749999999996</v>
      </c>
      <c r="NO369">
        <v>23.72926</v>
      </c>
      <c r="NP369" s="1">
        <v>8.0517269999999996E-4</v>
      </c>
      <c r="NQ369" s="1">
        <v>0.32400319999999999</v>
      </c>
      <c r="NR369">
        <v>0.52049400000000001</v>
      </c>
      <c r="NS369">
        <v>23.56803</v>
      </c>
      <c r="NT369" s="1">
        <v>7.7347240000000001E-4</v>
      </c>
      <c r="NU369" s="1">
        <v>0.31189099999999997</v>
      </c>
      <c r="NV369">
        <v>0.51877340000000005</v>
      </c>
      <c r="NW369">
        <v>23.24474</v>
      </c>
      <c r="NX369" s="1">
        <v>7.4334719999999996E-4</v>
      </c>
      <c r="NY369" s="1">
        <v>0.30037530000000001</v>
      </c>
      <c r="NZ369">
        <v>0.51707389999999998</v>
      </c>
      <c r="OA369">
        <v>22.865159999999999</v>
      </c>
      <c r="OB369" s="1">
        <v>7.1436480000000005E-4</v>
      </c>
      <c r="OC369" s="1">
        <v>0.28928399999999999</v>
      </c>
      <c r="OD369">
        <v>0.51540180000000002</v>
      </c>
      <c r="OE369">
        <v>22.424109999999999</v>
      </c>
      <c r="OF369" s="1">
        <v>6.868032E-4</v>
      </c>
      <c r="OG369" s="1">
        <v>0.27868680000000001</v>
      </c>
      <c r="OH369">
        <v>0.51379249999999999</v>
      </c>
      <c r="OI369">
        <v>22.342459999999999</v>
      </c>
      <c r="OJ369" s="1">
        <v>6.6041899999999998E-4</v>
      </c>
      <c r="OK369" s="1">
        <v>0.26852720000000002</v>
      </c>
    </row>
    <row r="370" spans="1:401" x14ac:dyDescent="0.35">
      <c r="A370">
        <v>379</v>
      </c>
      <c r="B370" t="s">
        <v>4</v>
      </c>
      <c r="C370" t="s">
        <v>364</v>
      </c>
      <c r="D370" t="s">
        <v>377</v>
      </c>
      <c r="E370">
        <v>481.72120000000001</v>
      </c>
      <c r="F370">
        <v>1.0643590000000001</v>
      </c>
      <c r="G370">
        <v>19.649229999999999</v>
      </c>
      <c r="H370">
        <v>0</v>
      </c>
      <c r="I370">
        <v>0</v>
      </c>
      <c r="J370">
        <v>1.0678620000000001</v>
      </c>
      <c r="K370">
        <v>19.297260000000001</v>
      </c>
      <c r="L370">
        <v>0</v>
      </c>
      <c r="M370">
        <v>0</v>
      </c>
      <c r="N370">
        <v>1.069866</v>
      </c>
      <c r="O370">
        <v>19.526859999999999</v>
      </c>
      <c r="P370">
        <v>0</v>
      </c>
      <c r="Q370">
        <v>0</v>
      </c>
      <c r="R370">
        <v>1.070754</v>
      </c>
      <c r="S370">
        <v>19.707429999999999</v>
      </c>
      <c r="T370">
        <v>0</v>
      </c>
      <c r="U370">
        <v>0</v>
      </c>
      <c r="V370">
        <v>1.070981</v>
      </c>
      <c r="W370">
        <v>20.14744</v>
      </c>
      <c r="X370">
        <v>0</v>
      </c>
      <c r="Y370">
        <v>0</v>
      </c>
      <c r="Z370">
        <v>1.071062</v>
      </c>
      <c r="AA370">
        <v>20.148319999999998</v>
      </c>
      <c r="AB370">
        <v>0</v>
      </c>
      <c r="AC370">
        <v>0</v>
      </c>
      <c r="AD370">
        <v>1.071394</v>
      </c>
      <c r="AE370">
        <v>20.070350000000001</v>
      </c>
      <c r="AF370">
        <v>0</v>
      </c>
      <c r="AG370">
        <v>0</v>
      </c>
      <c r="AH370">
        <v>1.071556</v>
      </c>
      <c r="AI370">
        <v>19.87941</v>
      </c>
      <c r="AJ370">
        <v>0</v>
      </c>
      <c r="AK370">
        <v>0</v>
      </c>
      <c r="AL370">
        <v>1.0713729999999999</v>
      </c>
      <c r="AM370">
        <v>19.620470000000001</v>
      </c>
      <c r="AN370">
        <v>0</v>
      </c>
      <c r="AO370">
        <v>0</v>
      </c>
      <c r="AP370">
        <v>1.0695159999999999</v>
      </c>
      <c r="AQ370">
        <v>19.430129999999998</v>
      </c>
      <c r="AR370">
        <v>0</v>
      </c>
      <c r="AS370">
        <v>0</v>
      </c>
      <c r="AT370">
        <v>1.0656509999999999</v>
      </c>
      <c r="AU370">
        <v>19.74072</v>
      </c>
      <c r="AV370">
        <v>0</v>
      </c>
      <c r="AW370">
        <v>0</v>
      </c>
      <c r="AX370">
        <v>1.0603309999999999</v>
      </c>
      <c r="AY370">
        <v>19.829329999999999</v>
      </c>
      <c r="AZ370">
        <v>0</v>
      </c>
      <c r="BA370">
        <v>0</v>
      </c>
      <c r="BB370">
        <v>1.0542229999999999</v>
      </c>
      <c r="BC370">
        <v>19.872769999999999</v>
      </c>
      <c r="BD370">
        <v>0</v>
      </c>
      <c r="BE370">
        <v>0</v>
      </c>
      <c r="BF370">
        <v>1.047736</v>
      </c>
      <c r="BG370">
        <v>19.964649999999999</v>
      </c>
      <c r="BH370">
        <v>0</v>
      </c>
      <c r="BI370">
        <v>0</v>
      </c>
      <c r="BJ370">
        <v>1.040959</v>
      </c>
      <c r="BK370">
        <v>19.75179</v>
      </c>
      <c r="BL370">
        <v>0</v>
      </c>
      <c r="BM370">
        <v>0</v>
      </c>
      <c r="BN370">
        <v>1.034395</v>
      </c>
      <c r="BO370">
        <v>19.469069999999999</v>
      </c>
      <c r="BP370">
        <v>0</v>
      </c>
      <c r="BQ370">
        <v>0</v>
      </c>
      <c r="BR370">
        <v>1.0277989999999999</v>
      </c>
      <c r="BS370">
        <v>19.159020000000002</v>
      </c>
      <c r="BT370">
        <v>0</v>
      </c>
      <c r="BU370">
        <v>0</v>
      </c>
      <c r="BV370">
        <v>1.0213099999999999</v>
      </c>
      <c r="BW370">
        <v>19.262550000000001</v>
      </c>
      <c r="BX370">
        <v>0</v>
      </c>
      <c r="BY370">
        <v>0</v>
      </c>
      <c r="BZ370">
        <v>1.0148269999999999</v>
      </c>
      <c r="CA370">
        <v>19.68872</v>
      </c>
      <c r="CB370">
        <v>0</v>
      </c>
      <c r="CC370" s="1">
        <v>9.2047519999999993E-37</v>
      </c>
      <c r="CD370">
        <v>1.008623</v>
      </c>
      <c r="CE370">
        <v>20.262039999999999</v>
      </c>
      <c r="CF370" s="1">
        <v>9.8838060000000005E-29</v>
      </c>
      <c r="CG370" s="1">
        <v>1.2993740000000001E-26</v>
      </c>
      <c r="CH370">
        <v>1.0025930000000001</v>
      </c>
      <c r="CI370">
        <v>20.784870000000002</v>
      </c>
      <c r="CJ370" s="1">
        <v>3.3637020000000001E-23</v>
      </c>
      <c r="CK370" s="1">
        <v>4.3371339999999998E-21</v>
      </c>
      <c r="CL370">
        <v>0.99694890000000003</v>
      </c>
      <c r="CM370">
        <v>20.938330000000001</v>
      </c>
      <c r="CN370" s="1">
        <v>1.2343739999999999E-16</v>
      </c>
      <c r="CO370" s="1">
        <v>1.717209E-14</v>
      </c>
      <c r="CP370">
        <v>0.99090670000000003</v>
      </c>
      <c r="CQ370">
        <v>20.800719999999998</v>
      </c>
      <c r="CR370" s="1">
        <v>1.040228E-12</v>
      </c>
      <c r="CS370" s="1">
        <v>1.528458E-10</v>
      </c>
      <c r="CT370">
        <v>0.98505889999999996</v>
      </c>
      <c r="CU370">
        <v>20.458159999999999</v>
      </c>
      <c r="CV370" s="1">
        <v>1.016404E-9</v>
      </c>
      <c r="CW370" s="1">
        <v>1.551362E-7</v>
      </c>
      <c r="CX370">
        <v>0.98001099999999997</v>
      </c>
      <c r="CY370">
        <v>19.880579999999998</v>
      </c>
      <c r="CZ370" s="1">
        <v>2.518496E-7</v>
      </c>
      <c r="DA370" s="1">
        <v>3.9543689999999998E-5</v>
      </c>
      <c r="DB370">
        <v>0.97488070000000004</v>
      </c>
      <c r="DC370">
        <v>19.647290000000002</v>
      </c>
      <c r="DD370" s="1">
        <v>2.2229020000000002E-5</v>
      </c>
      <c r="DE370" s="1">
        <v>3.5797379999999998E-3</v>
      </c>
      <c r="DF370">
        <v>0.970136</v>
      </c>
      <c r="DG370">
        <v>19.819680000000002</v>
      </c>
      <c r="DH370" s="1">
        <v>8.6309519999999999E-4</v>
      </c>
      <c r="DI370">
        <v>0.1421094</v>
      </c>
      <c r="DJ370">
        <v>0.96570990000000001</v>
      </c>
      <c r="DK370">
        <v>20.19642</v>
      </c>
      <c r="DL370" s="1">
        <v>1.7109010000000001E-2</v>
      </c>
      <c r="DM370">
        <v>2.8719800000000002</v>
      </c>
      <c r="DN370">
        <v>0.96080940000000004</v>
      </c>
      <c r="DO370">
        <v>20.614080000000001</v>
      </c>
      <c r="DP370">
        <v>0.1902192</v>
      </c>
      <c r="DQ370">
        <v>32.505920000000003</v>
      </c>
      <c r="DR370">
        <v>0.9556538</v>
      </c>
      <c r="DS370">
        <v>20.76474</v>
      </c>
      <c r="DT370">
        <v>1.2797750000000001</v>
      </c>
      <c r="DU370">
        <v>222.2628</v>
      </c>
      <c r="DV370">
        <v>0.95022300000000004</v>
      </c>
      <c r="DW370">
        <v>20.538689999999999</v>
      </c>
      <c r="DX370">
        <v>5.5358020000000003</v>
      </c>
      <c r="DY370">
        <v>976.89940000000001</v>
      </c>
      <c r="DZ370">
        <v>0.94437590000000005</v>
      </c>
      <c r="EA370">
        <v>20.05817</v>
      </c>
      <c r="EB370">
        <v>16.232009999999999</v>
      </c>
      <c r="EC370">
        <v>2907.3389999999999</v>
      </c>
      <c r="ED370">
        <v>0.93881139999999996</v>
      </c>
      <c r="EE370">
        <v>19.4954</v>
      </c>
      <c r="EF370">
        <v>33.755330000000001</v>
      </c>
      <c r="EG370">
        <v>6129.915</v>
      </c>
      <c r="EH370">
        <v>0.93300709999999998</v>
      </c>
      <c r="EI370">
        <v>19.205749999999998</v>
      </c>
      <c r="EJ370">
        <v>51.871850000000002</v>
      </c>
      <c r="EK370">
        <v>9543.0210000000006</v>
      </c>
      <c r="EL370">
        <v>0.92760240000000005</v>
      </c>
      <c r="EM370">
        <v>19.272870000000001</v>
      </c>
      <c r="EN370">
        <v>61.043500000000002</v>
      </c>
      <c r="EO370">
        <v>11364.48</v>
      </c>
      <c r="EP370">
        <v>0.92253819999999997</v>
      </c>
      <c r="EQ370">
        <v>19.61497</v>
      </c>
      <c r="ER370">
        <v>56.469990000000003</v>
      </c>
      <c r="ES370">
        <v>10633.17</v>
      </c>
      <c r="ET370">
        <v>0.91866950000000003</v>
      </c>
      <c r="EU370">
        <v>20.063020000000002</v>
      </c>
      <c r="EV370">
        <v>42.545740000000002</v>
      </c>
      <c r="EW370">
        <v>8082.7849999999999</v>
      </c>
      <c r="EX370">
        <v>0.91641379999999995</v>
      </c>
      <c r="EY370">
        <v>20.241949999999999</v>
      </c>
      <c r="EZ370">
        <v>26.54186</v>
      </c>
      <c r="FA370">
        <v>5077.8599999999997</v>
      </c>
      <c r="FB370">
        <v>0.91389129999999996</v>
      </c>
      <c r="FC370">
        <v>20.134039999999999</v>
      </c>
      <c r="FD370">
        <v>14.067830000000001</v>
      </c>
      <c r="FE370">
        <v>2707.1869999999999</v>
      </c>
      <c r="FF370">
        <v>0.91065430000000003</v>
      </c>
      <c r="FG370">
        <v>19.843769999999999</v>
      </c>
      <c r="FH370">
        <v>6.5001160000000002</v>
      </c>
      <c r="FI370">
        <v>1257.598</v>
      </c>
      <c r="FJ370">
        <v>0.90734110000000001</v>
      </c>
      <c r="FK370">
        <v>19.45205</v>
      </c>
      <c r="FL370">
        <v>2.677063</v>
      </c>
      <c r="FM370">
        <v>520.29520000000002</v>
      </c>
      <c r="FN370">
        <v>0.90429269999999995</v>
      </c>
      <c r="FO370">
        <v>19.492699999999999</v>
      </c>
      <c r="FP370">
        <v>1.013393</v>
      </c>
      <c r="FQ370">
        <v>197.553</v>
      </c>
      <c r="FR370">
        <v>0.90152339999999997</v>
      </c>
      <c r="FS370">
        <v>19.675129999999999</v>
      </c>
      <c r="FT370" s="1">
        <v>0.37510480000000002</v>
      </c>
      <c r="FU370">
        <v>73.067670000000007</v>
      </c>
      <c r="FV370">
        <v>0.89925909999999998</v>
      </c>
      <c r="FW370">
        <v>19.985569999999999</v>
      </c>
      <c r="FX370" s="1">
        <v>0.15505540000000001</v>
      </c>
      <c r="FY370">
        <v>29.952870000000001</v>
      </c>
      <c r="FZ370">
        <v>0.89743019999999996</v>
      </c>
      <c r="GA370">
        <v>20.28556</v>
      </c>
      <c r="GB370" s="1">
        <v>8.554378E-2</v>
      </c>
      <c r="GC370">
        <v>16.287710000000001</v>
      </c>
      <c r="GD370">
        <v>0.89606050000000004</v>
      </c>
      <c r="GE370">
        <v>20.471350000000001</v>
      </c>
      <c r="GF370" s="1">
        <v>6.5603339999999996E-2</v>
      </c>
      <c r="GG370" s="1">
        <v>12.35224</v>
      </c>
      <c r="GH370">
        <v>0.89482159999999999</v>
      </c>
      <c r="GI370">
        <v>20.43657</v>
      </c>
      <c r="GJ370" s="1">
        <v>6.0015550000000001E-2</v>
      </c>
      <c r="GK370" s="1">
        <v>11.24648</v>
      </c>
      <c r="GL370">
        <v>0.8935862</v>
      </c>
      <c r="GM370">
        <v>20.176120000000001</v>
      </c>
      <c r="GN370" s="1">
        <v>5.8016989999999997E-2</v>
      </c>
      <c r="GO370" s="1">
        <v>10.861409999999999</v>
      </c>
      <c r="GP370">
        <v>0.89241749999999997</v>
      </c>
      <c r="GQ370">
        <v>19.859780000000001</v>
      </c>
      <c r="GR370" s="1">
        <v>5.6205409999999997E-2</v>
      </c>
      <c r="GS370" s="1">
        <v>10.5238</v>
      </c>
      <c r="GT370">
        <v>0.89120960000000005</v>
      </c>
      <c r="GU370">
        <v>20.06851</v>
      </c>
      <c r="GV370" s="1">
        <v>5.377502E-2</v>
      </c>
      <c r="GW370" s="1">
        <v>10.076449999999999</v>
      </c>
      <c r="GX370">
        <v>0.89020900000000003</v>
      </c>
      <c r="GY370">
        <v>20.481300000000001</v>
      </c>
      <c r="GZ370" s="1">
        <v>5.0671800000000003E-2</v>
      </c>
      <c r="HA370" s="1">
        <v>9.5019039999999997</v>
      </c>
      <c r="HB370">
        <v>0.88965260000000002</v>
      </c>
      <c r="HC370">
        <v>21.04243</v>
      </c>
      <c r="HD370" s="1">
        <v>4.7117579999999999E-2</v>
      </c>
      <c r="HE370" s="1">
        <v>8.8385420000000003</v>
      </c>
      <c r="HF370">
        <v>0.88943830000000002</v>
      </c>
      <c r="HG370">
        <v>21.713270000000001</v>
      </c>
      <c r="HH370" s="1">
        <v>4.3311280000000001E-2</v>
      </c>
      <c r="HI370" s="1">
        <v>8.1247530000000001</v>
      </c>
      <c r="HJ370">
        <v>0.8894957</v>
      </c>
      <c r="HK370">
        <v>22.210370000000001</v>
      </c>
      <c r="HL370" s="1">
        <v>3.9398030000000001E-2</v>
      </c>
      <c r="HM370" s="1">
        <v>7.3899759999999999</v>
      </c>
      <c r="HN370">
        <v>0.88949219999999996</v>
      </c>
      <c r="HO370">
        <v>22.245719999999999</v>
      </c>
      <c r="HP370" s="1">
        <v>3.5459030000000002E-2</v>
      </c>
      <c r="HQ370" s="1">
        <v>6.6511149999999999</v>
      </c>
      <c r="HR370">
        <v>0.88999519999999999</v>
      </c>
      <c r="HS370">
        <v>21.939910000000001</v>
      </c>
      <c r="HT370" s="1">
        <v>3.1584050000000002E-2</v>
      </c>
      <c r="HU370" s="1">
        <v>5.9218099999999998</v>
      </c>
      <c r="HV370">
        <v>0.89065050000000001</v>
      </c>
      <c r="HW370">
        <v>21.470400000000001</v>
      </c>
      <c r="HX370" s="1">
        <v>2.7860949999999999E-2</v>
      </c>
      <c r="HY370" s="1">
        <v>5.2203689999999998</v>
      </c>
      <c r="HZ370">
        <v>0.89158329999999997</v>
      </c>
      <c r="IA370">
        <v>21.44135</v>
      </c>
      <c r="IB370" s="1">
        <v>2.4407539999999998E-2</v>
      </c>
      <c r="IC370" s="1">
        <v>4.5690090000000003</v>
      </c>
      <c r="ID370">
        <v>0.89260669999999998</v>
      </c>
      <c r="IE370">
        <v>21.755780000000001</v>
      </c>
      <c r="IF370" s="1">
        <v>2.128764E-2</v>
      </c>
      <c r="IG370" s="1">
        <v>3.9803410000000001</v>
      </c>
      <c r="IH370">
        <v>0.8936885</v>
      </c>
      <c r="II370">
        <v>22.208089999999999</v>
      </c>
      <c r="IJ370" s="1">
        <v>1.856969E-2</v>
      </c>
      <c r="IK370" s="1">
        <v>3.4676119999999999</v>
      </c>
      <c r="IL370">
        <v>0.89484819999999998</v>
      </c>
      <c r="IM370">
        <v>22.782389999999999</v>
      </c>
      <c r="IN370" s="1">
        <v>1.62284E-2</v>
      </c>
      <c r="IO370" s="1">
        <v>3.0261610000000001</v>
      </c>
      <c r="IP370">
        <v>0.89592519999999998</v>
      </c>
      <c r="IQ370">
        <v>23.107710000000001</v>
      </c>
      <c r="IR370" s="1">
        <v>1.4191479999999999E-2</v>
      </c>
      <c r="IS370" s="1">
        <v>2.6433529999999998</v>
      </c>
      <c r="IT370">
        <v>0.89686750000000004</v>
      </c>
      <c r="IU370">
        <v>23.090009999999999</v>
      </c>
      <c r="IV370" s="1">
        <v>1.234562E-2</v>
      </c>
      <c r="IW370" s="1">
        <v>2.298054</v>
      </c>
      <c r="IX370">
        <v>0.89763340000000003</v>
      </c>
      <c r="IY370">
        <v>22.83916</v>
      </c>
      <c r="IZ370" s="1">
        <v>1.06055E-2</v>
      </c>
      <c r="JA370" s="1">
        <v>1.9737119999999999</v>
      </c>
      <c r="JB370">
        <v>0.89829610000000004</v>
      </c>
      <c r="JC370">
        <v>22.451779999999999</v>
      </c>
      <c r="JD370" s="1">
        <v>8.927094E-3</v>
      </c>
      <c r="JE370" s="1">
        <v>1.661545</v>
      </c>
      <c r="JF370">
        <v>0.89895720000000001</v>
      </c>
      <c r="JG370">
        <v>22.230090000000001</v>
      </c>
      <c r="JH370" s="1">
        <v>7.3399750000000003E-3</v>
      </c>
      <c r="JI370" s="1">
        <v>1.3664050000000001</v>
      </c>
      <c r="JJ370">
        <v>0.8997657</v>
      </c>
      <c r="JK370">
        <v>21.959969999999998</v>
      </c>
      <c r="JL370" s="1">
        <v>5.9196240000000001E-3</v>
      </c>
      <c r="JM370" s="1">
        <v>1.1016280000000001</v>
      </c>
      <c r="JN370">
        <v>0.90067459999999999</v>
      </c>
      <c r="JO370">
        <v>21.896470000000001</v>
      </c>
      <c r="JP370" s="1">
        <v>4.73435E-3</v>
      </c>
      <c r="JQ370" s="1">
        <v>0.880278</v>
      </c>
      <c r="JR370">
        <v>0.90160759999999995</v>
      </c>
      <c r="JS370">
        <v>21.773949999999999</v>
      </c>
      <c r="JT370" s="1">
        <v>3.8158490000000001E-3</v>
      </c>
      <c r="JU370" s="1">
        <v>0.70832150000000005</v>
      </c>
      <c r="JV370">
        <v>0.90246550000000003</v>
      </c>
      <c r="JW370">
        <v>21.652010000000001</v>
      </c>
      <c r="JX370" s="1">
        <v>3.1461929999999998E-3</v>
      </c>
      <c r="JY370" s="1">
        <v>0.58289820000000003</v>
      </c>
      <c r="JZ370">
        <v>0.9032713</v>
      </c>
      <c r="KA370">
        <v>21.4895</v>
      </c>
      <c r="KB370" s="1">
        <v>2.6754560000000001E-3</v>
      </c>
      <c r="KC370" s="1">
        <v>0.4946429</v>
      </c>
      <c r="KD370">
        <v>0.90402510000000003</v>
      </c>
      <c r="KE370">
        <v>21.27694</v>
      </c>
      <c r="KF370" s="1">
        <v>2.3449349999999998E-3</v>
      </c>
      <c r="KG370" s="1">
        <v>0.43273109999999998</v>
      </c>
      <c r="KH370">
        <v>0.9046246</v>
      </c>
      <c r="KI370">
        <v>20.967980000000001</v>
      </c>
      <c r="KJ370" s="1">
        <v>2.1049290000000002E-3</v>
      </c>
      <c r="KK370" s="1">
        <v>0.38788450000000002</v>
      </c>
      <c r="KL370">
        <v>0.90486520000000004</v>
      </c>
      <c r="KM370">
        <v>21.03219</v>
      </c>
      <c r="KN370" s="1">
        <v>1.920964E-3</v>
      </c>
      <c r="KO370" s="1">
        <v>0.35368339999999998</v>
      </c>
      <c r="KP370">
        <v>0.90460759999999996</v>
      </c>
      <c r="KQ370">
        <v>21.04364</v>
      </c>
      <c r="KR370" s="1">
        <v>1.774648E-3</v>
      </c>
      <c r="KS370" s="1">
        <v>0.32669009999999998</v>
      </c>
      <c r="KT370">
        <v>0.90385409999999999</v>
      </c>
      <c r="KU370">
        <v>21.227360000000001</v>
      </c>
      <c r="KV370" s="1">
        <v>1.654586E-3</v>
      </c>
      <c r="KW370" s="1">
        <v>0.30475279999999999</v>
      </c>
      <c r="KX370">
        <v>0.90282660000000003</v>
      </c>
      <c r="KY370">
        <v>21.476389999999999</v>
      </c>
      <c r="KZ370" s="1">
        <v>1.5561800000000001E-3</v>
      </c>
      <c r="LA370" s="1">
        <v>0.28688279999999999</v>
      </c>
      <c r="LB370">
        <v>0.90177260000000004</v>
      </c>
      <c r="LC370">
        <v>21.649760000000001</v>
      </c>
      <c r="LD370" s="1">
        <v>1.4746500000000001E-3</v>
      </c>
      <c r="LE370" s="1">
        <v>0.27209349999999999</v>
      </c>
      <c r="LF370">
        <v>0.90076929999999999</v>
      </c>
      <c r="LG370">
        <v>21.526890000000002</v>
      </c>
      <c r="LH370" s="1">
        <v>1.407185E-3</v>
      </c>
      <c r="LI370" s="1">
        <v>0.2598626</v>
      </c>
      <c r="LJ370">
        <v>0.8998427</v>
      </c>
      <c r="LK370">
        <v>21.243130000000001</v>
      </c>
      <c r="LL370" s="1">
        <v>1.3517500000000001E-3</v>
      </c>
      <c r="LM370" s="1">
        <v>0.24984880000000001</v>
      </c>
      <c r="LN370">
        <v>0.89896699999999996</v>
      </c>
      <c r="LO370">
        <v>21.04889</v>
      </c>
      <c r="LP370" s="1">
        <v>1.3061010000000001E-3</v>
      </c>
      <c r="LQ370" s="1">
        <v>0.24162700000000001</v>
      </c>
      <c r="LR370">
        <v>0.89815529999999999</v>
      </c>
      <c r="LS370">
        <v>21.461649999999999</v>
      </c>
      <c r="LT370" s="1">
        <v>1.266702E-3</v>
      </c>
      <c r="LU370" s="1">
        <v>0.2345333</v>
      </c>
      <c r="LV370">
        <v>0.89723569999999997</v>
      </c>
      <c r="LW370">
        <v>21.951049999999999</v>
      </c>
      <c r="LX370" s="1">
        <v>1.2298910000000001E-3</v>
      </c>
      <c r="LY370" s="1">
        <v>0.22795000000000001</v>
      </c>
      <c r="LZ370">
        <v>0.8964839</v>
      </c>
      <c r="MA370">
        <v>22.45524</v>
      </c>
      <c r="MB370" s="1">
        <v>1.193377E-3</v>
      </c>
      <c r="MC370" s="1">
        <v>0.22137809999999999</v>
      </c>
      <c r="MD370">
        <v>0.89565870000000003</v>
      </c>
      <c r="ME370">
        <v>23.081949999999999</v>
      </c>
      <c r="MF370" s="1">
        <v>1.1550690000000001E-3</v>
      </c>
      <c r="MG370" s="1">
        <v>0.21449599999999999</v>
      </c>
      <c r="MH370">
        <v>0.89478040000000003</v>
      </c>
      <c r="MI370">
        <v>23.46481</v>
      </c>
      <c r="MJ370" s="1">
        <v>1.1151119999999999E-3</v>
      </c>
      <c r="MK370" s="1">
        <v>0.20729449999999999</v>
      </c>
      <c r="ML370">
        <v>0.89390709999999995</v>
      </c>
      <c r="MM370">
        <v>23.318190000000001</v>
      </c>
      <c r="MN370" s="1">
        <v>1.073837E-3</v>
      </c>
      <c r="MO370" s="1">
        <v>0.19980780000000001</v>
      </c>
      <c r="MP370">
        <v>0.89308549999999998</v>
      </c>
      <c r="MQ370">
        <v>22.964510000000001</v>
      </c>
      <c r="MR370" s="1">
        <v>1.032147E-3</v>
      </c>
      <c r="MS370" s="1">
        <v>0.19223219999999999</v>
      </c>
      <c r="MT370">
        <v>0.89240679999999994</v>
      </c>
      <c r="MU370">
        <v>22.562519999999999</v>
      </c>
      <c r="MV370" s="1">
        <v>9.9127429999999999E-4</v>
      </c>
      <c r="MW370" s="1">
        <v>0.18475520000000001</v>
      </c>
      <c r="MX370">
        <v>0.89167879999999999</v>
      </c>
      <c r="MY370">
        <v>22.622689999999999</v>
      </c>
      <c r="MZ370" s="1">
        <v>9.5130460000000003E-4</v>
      </c>
      <c r="NA370" s="1">
        <v>0.17743239999999999</v>
      </c>
      <c r="NB370">
        <v>0.89115390000000005</v>
      </c>
      <c r="NC370">
        <v>22.902270000000001</v>
      </c>
      <c r="ND370" s="1">
        <v>9.133724E-4</v>
      </c>
      <c r="NE370" s="1">
        <v>0.17045650000000001</v>
      </c>
      <c r="NF370">
        <v>0.89067050000000003</v>
      </c>
      <c r="NG370">
        <v>23.172709999999999</v>
      </c>
      <c r="NH370" s="1">
        <v>8.7673779999999999E-4</v>
      </c>
      <c r="NI370" s="1">
        <v>0.16368659999999999</v>
      </c>
      <c r="NJ370">
        <v>0.89023890000000006</v>
      </c>
      <c r="NK370">
        <v>23.562370000000001</v>
      </c>
      <c r="NL370" s="1">
        <v>8.4206190000000005E-4</v>
      </c>
      <c r="NM370" s="1">
        <v>0.15726370000000001</v>
      </c>
      <c r="NN370">
        <v>0.88991310000000001</v>
      </c>
      <c r="NO370">
        <v>23.70909</v>
      </c>
      <c r="NP370" s="1">
        <v>8.087007E-4</v>
      </c>
      <c r="NQ370" s="1">
        <v>0.151057</v>
      </c>
      <c r="NR370">
        <v>0.88955260000000003</v>
      </c>
      <c r="NS370">
        <v>23.563279999999999</v>
      </c>
      <c r="NT370" s="1">
        <v>7.768362E-4</v>
      </c>
      <c r="NU370" s="1">
        <v>0.14513590000000001</v>
      </c>
      <c r="NV370">
        <v>0.88915370000000005</v>
      </c>
      <c r="NW370">
        <v>23.25562</v>
      </c>
      <c r="NX370" s="1">
        <v>7.4649510000000005E-4</v>
      </c>
      <c r="NY370" s="1">
        <v>0.1395023</v>
      </c>
      <c r="NZ370">
        <v>0.88878330000000005</v>
      </c>
      <c r="OA370">
        <v>22.896820000000002</v>
      </c>
      <c r="OB370" s="1">
        <v>7.1743290000000003E-4</v>
      </c>
      <c r="OC370" s="1">
        <v>0.13410240000000001</v>
      </c>
      <c r="OD370">
        <v>0.88838289999999998</v>
      </c>
      <c r="OE370">
        <v>22.477239999999998</v>
      </c>
      <c r="OF370" s="1">
        <v>6.8970360000000005E-4</v>
      </c>
      <c r="OG370" s="1">
        <v>0.12894359999999999</v>
      </c>
      <c r="OH370">
        <v>0.88806830000000003</v>
      </c>
      <c r="OI370">
        <v>22.38964</v>
      </c>
      <c r="OJ370" s="1">
        <v>6.6317929999999995E-4</v>
      </c>
      <c r="OK370" s="1">
        <v>0.124013</v>
      </c>
    </row>
    <row r="371" spans="1:401" x14ac:dyDescent="0.35">
      <c r="A371">
        <v>380</v>
      </c>
      <c r="B371" t="s">
        <v>4</v>
      </c>
      <c r="C371" t="s">
        <v>364</v>
      </c>
      <c r="D371" t="s">
        <v>378</v>
      </c>
      <c r="E371">
        <v>608.66129999999998</v>
      </c>
      <c r="F371">
        <v>0.71196130000000002</v>
      </c>
      <c r="G371">
        <v>19.676469999999998</v>
      </c>
      <c r="H371">
        <v>0</v>
      </c>
      <c r="I371">
        <v>0</v>
      </c>
      <c r="J371">
        <v>0.71388470000000004</v>
      </c>
      <c r="K371">
        <v>19.32159</v>
      </c>
      <c r="L371">
        <v>0</v>
      </c>
      <c r="M371">
        <v>0</v>
      </c>
      <c r="N371">
        <v>0.71491300000000002</v>
      </c>
      <c r="O371">
        <v>19.536750000000001</v>
      </c>
      <c r="P371">
        <v>0</v>
      </c>
      <c r="Q371">
        <v>0</v>
      </c>
      <c r="R371">
        <v>0.71517589999999998</v>
      </c>
      <c r="S371">
        <v>19.71068</v>
      </c>
      <c r="T371">
        <v>0</v>
      </c>
      <c r="U371">
        <v>0</v>
      </c>
      <c r="V371">
        <v>0.71513450000000001</v>
      </c>
      <c r="W371">
        <v>20.147559999999999</v>
      </c>
      <c r="X371">
        <v>0</v>
      </c>
      <c r="Y371">
        <v>0</v>
      </c>
      <c r="Z371">
        <v>0.71502109999999997</v>
      </c>
      <c r="AA371">
        <v>20.151479999999999</v>
      </c>
      <c r="AB371">
        <v>0</v>
      </c>
      <c r="AC371">
        <v>0</v>
      </c>
      <c r="AD371">
        <v>0.71511849999999999</v>
      </c>
      <c r="AE371">
        <v>20.08108</v>
      </c>
      <c r="AF371">
        <v>0</v>
      </c>
      <c r="AG371">
        <v>0</v>
      </c>
      <c r="AH371">
        <v>0.71508709999999998</v>
      </c>
      <c r="AI371">
        <v>19.89385</v>
      </c>
      <c r="AJ371">
        <v>0</v>
      </c>
      <c r="AK371">
        <v>0</v>
      </c>
      <c r="AL371">
        <v>0.71486470000000002</v>
      </c>
      <c r="AM371">
        <v>19.634879999999999</v>
      </c>
      <c r="AN371">
        <v>0</v>
      </c>
      <c r="AO371">
        <v>0</v>
      </c>
      <c r="AP371">
        <v>0.71358310000000003</v>
      </c>
      <c r="AQ371">
        <v>19.440750000000001</v>
      </c>
      <c r="AR371">
        <v>0</v>
      </c>
      <c r="AS371">
        <v>0</v>
      </c>
      <c r="AT371">
        <v>0.71105169999999995</v>
      </c>
      <c r="AU371">
        <v>19.740349999999999</v>
      </c>
      <c r="AV371">
        <v>0</v>
      </c>
      <c r="AW371">
        <v>0</v>
      </c>
      <c r="AX371">
        <v>0.70754919999999999</v>
      </c>
      <c r="AY371">
        <v>19.824380000000001</v>
      </c>
      <c r="AZ371">
        <v>0</v>
      </c>
      <c r="BA371">
        <v>0</v>
      </c>
      <c r="BB371">
        <v>0.70356669999999999</v>
      </c>
      <c r="BC371">
        <v>19.868590000000001</v>
      </c>
      <c r="BD371">
        <v>0</v>
      </c>
      <c r="BE371">
        <v>0</v>
      </c>
      <c r="BF371">
        <v>0.6993781</v>
      </c>
      <c r="BG371">
        <v>19.95823</v>
      </c>
      <c r="BH371">
        <v>0</v>
      </c>
      <c r="BI371">
        <v>0</v>
      </c>
      <c r="BJ371">
        <v>0.69501060000000003</v>
      </c>
      <c r="BK371">
        <v>19.747330000000002</v>
      </c>
      <c r="BL371">
        <v>0</v>
      </c>
      <c r="BM371">
        <v>0</v>
      </c>
      <c r="BN371">
        <v>0.69088989999999995</v>
      </c>
      <c r="BO371">
        <v>19.46856</v>
      </c>
      <c r="BP371">
        <v>0</v>
      </c>
      <c r="BQ371">
        <v>0</v>
      </c>
      <c r="BR371">
        <v>0.68665109999999996</v>
      </c>
      <c r="BS371">
        <v>19.157720000000001</v>
      </c>
      <c r="BT371">
        <v>0</v>
      </c>
      <c r="BU371">
        <v>0</v>
      </c>
      <c r="BV371">
        <v>0.68265759999999998</v>
      </c>
      <c r="BW371">
        <v>19.256910000000001</v>
      </c>
      <c r="BX371">
        <v>0</v>
      </c>
      <c r="BY371">
        <v>0</v>
      </c>
      <c r="BZ371">
        <v>0.67869729999999995</v>
      </c>
      <c r="CA371">
        <v>19.675809999999998</v>
      </c>
      <c r="CB371">
        <v>0</v>
      </c>
      <c r="CC371" s="1">
        <v>4.3506079999999996E-37</v>
      </c>
      <c r="CD371">
        <v>0.67496389999999995</v>
      </c>
      <c r="CE371">
        <v>20.246390000000002</v>
      </c>
      <c r="CF371" s="1">
        <v>4.9145899999999999E-29</v>
      </c>
      <c r="CG371" s="1">
        <v>8.8787079999999996E-27</v>
      </c>
      <c r="CH371">
        <v>0.6713538</v>
      </c>
      <c r="CI371">
        <v>20.765440000000002</v>
      </c>
      <c r="CJ371" s="1">
        <v>1.2035729999999999E-23</v>
      </c>
      <c r="CK371" s="1">
        <v>2.3708710000000002E-21</v>
      </c>
      <c r="CL371">
        <v>0.66806960000000004</v>
      </c>
      <c r="CM371">
        <v>20.919720000000002</v>
      </c>
      <c r="CN371" s="1">
        <v>7.2120810000000004E-17</v>
      </c>
      <c r="CO371" s="1">
        <v>1.344947E-14</v>
      </c>
      <c r="CP371">
        <v>0.66450399999999998</v>
      </c>
      <c r="CQ371">
        <v>20.78847</v>
      </c>
      <c r="CR371" s="1">
        <v>6.9623890000000004E-13</v>
      </c>
      <c r="CS371" s="1">
        <v>1.346338E-10</v>
      </c>
      <c r="CT371">
        <v>0.66103330000000005</v>
      </c>
      <c r="CU371">
        <v>20.469629999999999</v>
      </c>
      <c r="CV371" s="1">
        <v>7.3286830000000005E-10</v>
      </c>
      <c r="CW371" s="1">
        <v>1.4584990000000001E-7</v>
      </c>
      <c r="CX371">
        <v>0.65752759999999999</v>
      </c>
      <c r="CY371">
        <v>19.891780000000001</v>
      </c>
      <c r="CZ371" s="1">
        <v>1.917626E-7</v>
      </c>
      <c r="DA371" s="1">
        <v>3.901589E-5</v>
      </c>
      <c r="DB371">
        <v>0.65405389999999997</v>
      </c>
      <c r="DC371">
        <v>19.66198</v>
      </c>
      <c r="DD371" s="1">
        <v>1.7704610000000001E-5</v>
      </c>
      <c r="DE371" s="1">
        <v>3.6755120000000001E-3</v>
      </c>
      <c r="DF371">
        <v>0.65081599999999995</v>
      </c>
      <c r="DG371">
        <v>19.817889999999998</v>
      </c>
      <c r="DH371" s="1">
        <v>7.1355650000000002E-4</v>
      </c>
      <c r="DI371">
        <v>0.1508447</v>
      </c>
      <c r="DJ371">
        <v>0.64767969999999997</v>
      </c>
      <c r="DK371">
        <v>20.185210000000001</v>
      </c>
      <c r="DL371" s="1">
        <v>1.4609799999999999E-2</v>
      </c>
      <c r="DM371">
        <v>3.1381790000000001</v>
      </c>
      <c r="DN371">
        <v>0.64453130000000003</v>
      </c>
      <c r="DO371">
        <v>20.59843</v>
      </c>
      <c r="DP371">
        <v>0.16721520000000001</v>
      </c>
      <c r="DQ371">
        <v>36.447809999999997</v>
      </c>
      <c r="DR371">
        <v>0.64121539999999999</v>
      </c>
      <c r="DS371">
        <v>20.749199999999998</v>
      </c>
      <c r="DT371">
        <v>1.15469</v>
      </c>
      <c r="DU371">
        <v>255.06399999999999</v>
      </c>
      <c r="DV371">
        <v>0.63770519999999997</v>
      </c>
      <c r="DW371">
        <v>20.53593</v>
      </c>
      <c r="DX371">
        <v>5.11395</v>
      </c>
      <c r="DY371">
        <v>1144.923</v>
      </c>
      <c r="DZ371">
        <v>0.63392159999999997</v>
      </c>
      <c r="EA371">
        <v>20.067430000000002</v>
      </c>
      <c r="EB371">
        <v>15.321580000000001</v>
      </c>
      <c r="EC371">
        <v>3473.5880000000002</v>
      </c>
      <c r="ED371">
        <v>0.63038680000000002</v>
      </c>
      <c r="EE371">
        <v>19.509899999999998</v>
      </c>
      <c r="EF371">
        <v>32.490430000000003</v>
      </c>
      <c r="EG371">
        <v>7452.7430000000004</v>
      </c>
      <c r="EH371">
        <v>0.62666129999999998</v>
      </c>
      <c r="EI371">
        <v>19.219539999999999</v>
      </c>
      <c r="EJ371">
        <v>50.82846</v>
      </c>
      <c r="EK371">
        <v>11789.54</v>
      </c>
      <c r="EL371">
        <v>0.6229827</v>
      </c>
      <c r="EM371">
        <v>19.278829999999999</v>
      </c>
      <c r="EN371">
        <v>60.791159999999998</v>
      </c>
      <c r="EO371">
        <v>14246.48</v>
      </c>
      <c r="EP371">
        <v>0.61924959999999996</v>
      </c>
      <c r="EQ371">
        <v>19.609929999999999</v>
      </c>
      <c r="ER371">
        <v>57.097729999999999</v>
      </c>
      <c r="ES371">
        <v>13513.5</v>
      </c>
      <c r="ET371">
        <v>0.61630229999999997</v>
      </c>
      <c r="EU371">
        <v>20.04551</v>
      </c>
      <c r="EV371">
        <v>43.58896</v>
      </c>
      <c r="EW371">
        <v>10394.879999999999</v>
      </c>
      <c r="EX371">
        <v>0.61438429999999999</v>
      </c>
      <c r="EY371">
        <v>20.22212</v>
      </c>
      <c r="EZ371">
        <v>27.539829999999998</v>
      </c>
      <c r="FA371">
        <v>6606.0420000000004</v>
      </c>
      <c r="FB371">
        <v>0.61258009999999996</v>
      </c>
      <c r="FC371">
        <v>20.123200000000001</v>
      </c>
      <c r="FD371">
        <v>14.753119999999999</v>
      </c>
      <c r="FE371">
        <v>3555.9169999999999</v>
      </c>
      <c r="FF371">
        <v>0.61063800000000001</v>
      </c>
      <c r="FG371">
        <v>19.841989999999999</v>
      </c>
      <c r="FH371">
        <v>6.8808239999999996</v>
      </c>
      <c r="FI371">
        <v>1665.491</v>
      </c>
      <c r="FJ371">
        <v>0.60865599999999997</v>
      </c>
      <c r="FK371">
        <v>19.466760000000001</v>
      </c>
      <c r="FL371">
        <v>2.8557920000000001</v>
      </c>
      <c r="FM371">
        <v>693.70709999999997</v>
      </c>
      <c r="FN371">
        <v>0.60685120000000004</v>
      </c>
      <c r="FO371">
        <v>19.51145</v>
      </c>
      <c r="FP371">
        <v>1.086487</v>
      </c>
      <c r="FQ371">
        <v>264.5428</v>
      </c>
      <c r="FR371">
        <v>0.60528099999999996</v>
      </c>
      <c r="FS371">
        <v>19.678619999999999</v>
      </c>
      <c r="FT371" s="1">
        <v>0.40169470000000002</v>
      </c>
      <c r="FU371">
        <v>97.739429999999999</v>
      </c>
      <c r="FV371">
        <v>0.60408260000000003</v>
      </c>
      <c r="FW371">
        <v>19.978400000000001</v>
      </c>
      <c r="FX371" s="1">
        <v>0.16381670000000001</v>
      </c>
      <c r="FY371">
        <v>39.584029999999998</v>
      </c>
      <c r="FZ371">
        <v>0.60312529999999998</v>
      </c>
      <c r="GA371">
        <v>20.266359999999999</v>
      </c>
      <c r="GB371" s="1">
        <v>8.8191199999999997E-2</v>
      </c>
      <c r="GC371">
        <v>21.048369999999998</v>
      </c>
      <c r="GD371">
        <v>0.60208850000000003</v>
      </c>
      <c r="GE371">
        <v>20.450600000000001</v>
      </c>
      <c r="GF371" s="1">
        <v>6.634429E-2</v>
      </c>
      <c r="GG371" s="1">
        <v>15.674020000000001</v>
      </c>
      <c r="GH371">
        <v>0.60119180000000005</v>
      </c>
      <c r="GI371">
        <v>20.424029999999998</v>
      </c>
      <c r="GJ371" s="1">
        <v>6.021961E-2</v>
      </c>
      <c r="GK371" s="1">
        <v>14.159039999999999</v>
      </c>
      <c r="GL371">
        <v>0.60031650000000003</v>
      </c>
      <c r="GM371">
        <v>20.176220000000001</v>
      </c>
      <c r="GN371" s="1">
        <v>5.8122819999999999E-2</v>
      </c>
      <c r="GO371" s="1">
        <v>13.64634</v>
      </c>
      <c r="GP371">
        <v>0.59958480000000003</v>
      </c>
      <c r="GQ371">
        <v>19.8764</v>
      </c>
      <c r="GR371" s="1">
        <v>5.6338249999999999E-2</v>
      </c>
      <c r="GS371" s="1">
        <v>13.22161</v>
      </c>
      <c r="GT371">
        <v>0.59892619999999996</v>
      </c>
      <c r="GU371">
        <v>20.087859999999999</v>
      </c>
      <c r="GV371" s="1">
        <v>5.3950919999999999E-2</v>
      </c>
      <c r="GW371" s="1">
        <v>12.662929999999999</v>
      </c>
      <c r="GX371">
        <v>0.59839640000000005</v>
      </c>
      <c r="GY371">
        <v>20.486519999999999</v>
      </c>
      <c r="GZ371" s="1">
        <v>5.0890049999999999E-2</v>
      </c>
      <c r="HA371" s="1">
        <v>11.94571</v>
      </c>
      <c r="HB371">
        <v>0.59817359999999997</v>
      </c>
      <c r="HC371">
        <v>21.039110000000001</v>
      </c>
      <c r="HD371" s="1">
        <v>4.7362120000000001E-2</v>
      </c>
      <c r="HE371" s="1">
        <v>11.114470000000001</v>
      </c>
      <c r="HF371">
        <v>0.5981995</v>
      </c>
      <c r="HG371">
        <v>21.700209999999998</v>
      </c>
      <c r="HH371" s="1">
        <v>4.3567210000000002E-2</v>
      </c>
      <c r="HI371" s="1">
        <v>10.217639999999999</v>
      </c>
      <c r="HJ371">
        <v>0.59836909999999999</v>
      </c>
      <c r="HK371">
        <v>22.18693</v>
      </c>
      <c r="HL371" s="1">
        <v>3.9658499999999999E-2</v>
      </c>
      <c r="HM371" s="1">
        <v>9.2941690000000001</v>
      </c>
      <c r="HN371">
        <v>0.59854269999999998</v>
      </c>
      <c r="HO371">
        <v>22.230589999999999</v>
      </c>
      <c r="HP371" s="1">
        <v>3.5717319999999997E-2</v>
      </c>
      <c r="HQ371" s="1">
        <v>8.3653089999999999</v>
      </c>
      <c r="HR371">
        <v>0.59905220000000003</v>
      </c>
      <c r="HS371">
        <v>21.945779999999999</v>
      </c>
      <c r="HT371" s="1">
        <v>3.1838079999999998E-2</v>
      </c>
      <c r="HU371" s="1">
        <v>7.4486980000000003</v>
      </c>
      <c r="HV371">
        <v>0.59970020000000002</v>
      </c>
      <c r="HW371">
        <v>21.489650000000001</v>
      </c>
      <c r="HX371" s="1">
        <v>2.8102499999999999E-2</v>
      </c>
      <c r="HY371" s="1">
        <v>6.5659939999999999</v>
      </c>
      <c r="HZ371">
        <v>0.60049169999999996</v>
      </c>
      <c r="IA371">
        <v>21.471630000000001</v>
      </c>
      <c r="IB371" s="1">
        <v>2.4627969999999999E-2</v>
      </c>
      <c r="IC371" s="1">
        <v>5.7452249999999996</v>
      </c>
      <c r="ID371">
        <v>0.60133360000000002</v>
      </c>
      <c r="IE371">
        <v>21.779019999999999</v>
      </c>
      <c r="IF371" s="1">
        <v>2.1484240000000002E-2</v>
      </c>
      <c r="IG371" s="1">
        <v>5.0032189999999996</v>
      </c>
      <c r="IH371">
        <v>0.60219719999999999</v>
      </c>
      <c r="II371">
        <v>22.219629999999999</v>
      </c>
      <c r="IJ371" s="1">
        <v>1.8738810000000002E-2</v>
      </c>
      <c r="IK371" s="1">
        <v>4.3560100000000004</v>
      </c>
      <c r="IL371">
        <v>0.6030451</v>
      </c>
      <c r="IM371">
        <v>22.781320000000001</v>
      </c>
      <c r="IN371" s="1">
        <v>1.6373160000000001E-2</v>
      </c>
      <c r="IO371" s="1">
        <v>3.7991250000000001</v>
      </c>
      <c r="IP371">
        <v>0.60377789999999998</v>
      </c>
      <c r="IQ371">
        <v>23.089369999999999</v>
      </c>
      <c r="IR371" s="1">
        <v>1.4319480000000001E-2</v>
      </c>
      <c r="IS371" s="1">
        <v>3.3174959999999998</v>
      </c>
      <c r="IT371">
        <v>0.60442450000000003</v>
      </c>
      <c r="IU371">
        <v>23.079940000000001</v>
      </c>
      <c r="IV371" s="1">
        <v>1.2463180000000001E-2</v>
      </c>
      <c r="IW371" s="1">
        <v>2.8844289999999999</v>
      </c>
      <c r="IX371">
        <v>0.60496039999999995</v>
      </c>
      <c r="IY371">
        <v>22.843520000000002</v>
      </c>
      <c r="IZ371" s="1">
        <v>1.07178E-2</v>
      </c>
      <c r="JA371" s="1">
        <v>2.4788730000000001</v>
      </c>
      <c r="JB371">
        <v>0.60541230000000001</v>
      </c>
      <c r="JC371">
        <v>22.47251</v>
      </c>
      <c r="JD371" s="1">
        <v>9.0349929999999998E-3</v>
      </c>
      <c r="JE371" s="1">
        <v>2.0890789999999999</v>
      </c>
      <c r="JF371">
        <v>0.60587880000000005</v>
      </c>
      <c r="JG371">
        <v>22.264469999999999</v>
      </c>
      <c r="JH371" s="1">
        <v>7.4399389999999996E-3</v>
      </c>
      <c r="JI371" s="1">
        <v>1.719983</v>
      </c>
      <c r="JJ371">
        <v>0.60642980000000002</v>
      </c>
      <c r="JK371">
        <v>21.985659999999999</v>
      </c>
      <c r="JL371" s="1">
        <v>6.0065159999999999E-3</v>
      </c>
      <c r="JM371" s="1">
        <v>1.387777</v>
      </c>
      <c r="JN371">
        <v>0.60706729999999998</v>
      </c>
      <c r="JO371">
        <v>21.91602</v>
      </c>
      <c r="JP371" s="1">
        <v>4.8044589999999996E-3</v>
      </c>
      <c r="JQ371" s="1">
        <v>1.108908</v>
      </c>
      <c r="JR371">
        <v>0.60772669999999995</v>
      </c>
      <c r="JS371">
        <v>21.774139999999999</v>
      </c>
      <c r="JT371" s="1">
        <v>3.8685350000000002E-3</v>
      </c>
      <c r="JU371" s="1">
        <v>0.89142310000000002</v>
      </c>
      <c r="JV371">
        <v>0.60834140000000003</v>
      </c>
      <c r="JW371">
        <v>21.647310000000001</v>
      </c>
      <c r="JX371" s="1">
        <v>3.1837499999999999E-3</v>
      </c>
      <c r="JY371" s="1">
        <v>0.73230859999999998</v>
      </c>
      <c r="JZ371">
        <v>0.60889519999999997</v>
      </c>
      <c r="KA371">
        <v>21.48631</v>
      </c>
      <c r="KB371" s="1">
        <v>2.7017019999999998E-3</v>
      </c>
      <c r="KC371" s="1">
        <v>0.62021740000000003</v>
      </c>
      <c r="KD371">
        <v>0.60941809999999996</v>
      </c>
      <c r="KE371">
        <v>21.279350000000001</v>
      </c>
      <c r="KF371" s="1">
        <v>2.3635819999999999E-3</v>
      </c>
      <c r="KG371" s="1">
        <v>0.5416704</v>
      </c>
      <c r="KH371">
        <v>0.60985400000000001</v>
      </c>
      <c r="KI371">
        <v>20.979150000000001</v>
      </c>
      <c r="KJ371" s="1">
        <v>2.1187129999999999E-3</v>
      </c>
      <c r="KK371" s="1">
        <v>0.48490709999999998</v>
      </c>
      <c r="KL371">
        <v>0.61003669999999999</v>
      </c>
      <c r="KM371">
        <v>21.051020000000001</v>
      </c>
      <c r="KN371" s="1">
        <v>1.9316870000000001E-3</v>
      </c>
      <c r="KO371" s="1">
        <v>0.44176650000000001</v>
      </c>
      <c r="KP371">
        <v>0.60988960000000003</v>
      </c>
      <c r="KQ371">
        <v>21.04758</v>
      </c>
      <c r="KR371" s="1">
        <v>1.783263E-3</v>
      </c>
      <c r="KS371" s="1">
        <v>0.40776509999999999</v>
      </c>
      <c r="KT371">
        <v>0.60938139999999996</v>
      </c>
      <c r="KU371">
        <v>21.232469999999999</v>
      </c>
      <c r="KV371" s="1">
        <v>1.6615810000000001E-3</v>
      </c>
      <c r="KW371" s="1">
        <v>0.38015670000000001</v>
      </c>
      <c r="KX371">
        <v>0.60867769999999999</v>
      </c>
      <c r="KY371">
        <v>21.47382</v>
      </c>
      <c r="KZ371" s="1">
        <v>1.5620149999999999E-3</v>
      </c>
      <c r="LA371" s="1">
        <v>0.35766979999999998</v>
      </c>
      <c r="LB371">
        <v>0.6079542</v>
      </c>
      <c r="LC371">
        <v>21.63843</v>
      </c>
      <c r="LD371" s="1">
        <v>1.4793860000000001E-3</v>
      </c>
      <c r="LE371" s="1">
        <v>0.33902280000000001</v>
      </c>
      <c r="LF371">
        <v>0.60722350000000003</v>
      </c>
      <c r="LG371">
        <v>21.520800000000001</v>
      </c>
      <c r="LH371" s="1">
        <v>1.4110780000000001E-3</v>
      </c>
      <c r="LI371" s="1">
        <v>0.32359389999999999</v>
      </c>
      <c r="LJ371">
        <v>0.60657399999999995</v>
      </c>
      <c r="LK371">
        <v>21.24408</v>
      </c>
      <c r="LL371" s="1">
        <v>1.354924E-3</v>
      </c>
      <c r="LM371" s="1">
        <v>0.31093710000000002</v>
      </c>
      <c r="LN371">
        <v>0.60595290000000002</v>
      </c>
      <c r="LO371">
        <v>21.061990000000002</v>
      </c>
      <c r="LP371" s="1">
        <v>1.308738E-3</v>
      </c>
      <c r="LQ371" s="1">
        <v>0.30053180000000002</v>
      </c>
      <c r="LR371">
        <v>0.60535899999999998</v>
      </c>
      <c r="LS371">
        <v>21.47973</v>
      </c>
      <c r="LT371" s="1">
        <v>1.269049E-3</v>
      </c>
      <c r="LU371" s="1">
        <v>0.29157650000000002</v>
      </c>
      <c r="LV371">
        <v>0.60472389999999998</v>
      </c>
      <c r="LW371">
        <v>21.95721</v>
      </c>
      <c r="LX371" s="1">
        <v>1.232122E-3</v>
      </c>
      <c r="LY371" s="1">
        <v>0.2832826</v>
      </c>
      <c r="LZ371">
        <v>0.60420019999999997</v>
      </c>
      <c r="MA371">
        <v>22.46575</v>
      </c>
      <c r="MB371" s="1">
        <v>1.1956989999999999E-3</v>
      </c>
      <c r="MC371" s="1">
        <v>0.27504889999999999</v>
      </c>
      <c r="MD371">
        <v>0.60360659999999999</v>
      </c>
      <c r="ME371">
        <v>23.080290000000002</v>
      </c>
      <c r="MF371" s="1">
        <v>1.157496E-3</v>
      </c>
      <c r="MG371" s="1">
        <v>0.26642909999999997</v>
      </c>
      <c r="MH371">
        <v>0.60306570000000004</v>
      </c>
      <c r="MI371">
        <v>23.445599999999999</v>
      </c>
      <c r="MJ371" s="1">
        <v>1.1176719999999999E-3</v>
      </c>
      <c r="MK371" s="1">
        <v>0.25740839999999998</v>
      </c>
      <c r="ML371">
        <v>0.60250939999999997</v>
      </c>
      <c r="MM371">
        <v>23.311409999999999</v>
      </c>
      <c r="MN371" s="1">
        <v>1.0764329999999999E-3</v>
      </c>
      <c r="MO371" s="1">
        <v>0.24801670000000001</v>
      </c>
      <c r="MP371">
        <v>0.60203859999999998</v>
      </c>
      <c r="MQ371">
        <v>22.969660000000001</v>
      </c>
      <c r="MR371" s="1">
        <v>1.034749E-3</v>
      </c>
      <c r="MS371" s="1">
        <v>0.2385063</v>
      </c>
      <c r="MT371">
        <v>0.60161140000000002</v>
      </c>
      <c r="MU371">
        <v>22.584879999999998</v>
      </c>
      <c r="MV371" s="1">
        <v>9.9381509999999992E-4</v>
      </c>
      <c r="MW371" s="1">
        <v>0.22911139999999999</v>
      </c>
      <c r="MX371">
        <v>0.60119009999999995</v>
      </c>
      <c r="MY371">
        <v>22.65624</v>
      </c>
      <c r="MZ371" s="1">
        <v>9.5377760000000004E-4</v>
      </c>
      <c r="NA371" s="1">
        <v>0.21990760000000001</v>
      </c>
      <c r="NB371">
        <v>0.60089649999999994</v>
      </c>
      <c r="NC371">
        <v>22.928789999999999</v>
      </c>
      <c r="ND371" s="1">
        <v>9.1578299999999998E-4</v>
      </c>
      <c r="NE371" s="1">
        <v>0.21113960000000001</v>
      </c>
      <c r="NF371">
        <v>0.600634</v>
      </c>
      <c r="NG371">
        <v>23.194610000000001</v>
      </c>
      <c r="NH371" s="1">
        <v>8.7899479999999997E-4</v>
      </c>
      <c r="NI371" s="1">
        <v>0.20261699999999999</v>
      </c>
      <c r="NJ371">
        <v>0.60041869999999997</v>
      </c>
      <c r="NK371">
        <v>23.566310000000001</v>
      </c>
      <c r="NL371" s="1">
        <v>8.4424149999999998E-4</v>
      </c>
      <c r="NM371" s="1">
        <v>0.19454109999999999</v>
      </c>
      <c r="NN371">
        <v>0.6002866</v>
      </c>
      <c r="NO371">
        <v>23.696249999999999</v>
      </c>
      <c r="NP371" s="1">
        <v>8.1078300000000003E-4</v>
      </c>
      <c r="NQ371" s="1">
        <v>0.18673770000000001</v>
      </c>
      <c r="NR371">
        <v>0.60012790000000005</v>
      </c>
      <c r="NS371">
        <v>23.556999999999999</v>
      </c>
      <c r="NT371" s="1">
        <v>7.7882679999999999E-4</v>
      </c>
      <c r="NU371" s="1">
        <v>0.179289</v>
      </c>
      <c r="NV371">
        <v>0.59992350000000005</v>
      </c>
      <c r="NW371">
        <v>23.259409999999999</v>
      </c>
      <c r="NX371" s="1">
        <v>7.4837429999999999E-4</v>
      </c>
      <c r="NY371" s="1">
        <v>0.17220189999999999</v>
      </c>
      <c r="NZ371">
        <v>0.59977179999999997</v>
      </c>
      <c r="OA371">
        <v>22.912669999999999</v>
      </c>
      <c r="OB371" s="1">
        <v>7.1925899999999998E-4</v>
      </c>
      <c r="OC371" s="1">
        <v>0.1654244</v>
      </c>
      <c r="OD371">
        <v>0.59957740000000004</v>
      </c>
      <c r="OE371">
        <v>22.506920000000001</v>
      </c>
      <c r="OF371" s="1">
        <v>6.914267E-4</v>
      </c>
      <c r="OG371" s="1">
        <v>0.15894030000000001</v>
      </c>
      <c r="OH371">
        <v>0.59942260000000003</v>
      </c>
      <c r="OI371">
        <v>22.41863</v>
      </c>
      <c r="OJ371" s="1">
        <v>6.6481690000000002E-4</v>
      </c>
      <c r="OK371" s="1">
        <v>0.15275240000000001</v>
      </c>
    </row>
    <row r="372" spans="1:401" x14ac:dyDescent="0.35">
      <c r="A372">
        <v>381</v>
      </c>
      <c r="B372" t="s">
        <v>4</v>
      </c>
      <c r="C372" t="s">
        <v>364</v>
      </c>
      <c r="D372" t="s">
        <v>379</v>
      </c>
      <c r="E372">
        <v>907.47500000000002</v>
      </c>
      <c r="F372">
        <v>1.081752</v>
      </c>
      <c r="G372">
        <v>19.753499999999999</v>
      </c>
      <c r="H372">
        <v>0</v>
      </c>
      <c r="I372">
        <v>0</v>
      </c>
      <c r="J372">
        <v>1.085636</v>
      </c>
      <c r="K372">
        <v>19.386669999999999</v>
      </c>
      <c r="L372">
        <v>0</v>
      </c>
      <c r="M372">
        <v>0</v>
      </c>
      <c r="N372">
        <v>1.0879920000000001</v>
      </c>
      <c r="O372">
        <v>19.572700000000001</v>
      </c>
      <c r="P372">
        <v>0</v>
      </c>
      <c r="Q372">
        <v>0</v>
      </c>
      <c r="R372">
        <v>1.088957</v>
      </c>
      <c r="S372">
        <v>19.735099999999999</v>
      </c>
      <c r="T372">
        <v>0</v>
      </c>
      <c r="U372">
        <v>0</v>
      </c>
      <c r="V372">
        <v>1.089316</v>
      </c>
      <c r="W372">
        <v>20.161349999999999</v>
      </c>
      <c r="X372">
        <v>0</v>
      </c>
      <c r="Y372">
        <v>0</v>
      </c>
      <c r="Z372">
        <v>1.089466</v>
      </c>
      <c r="AA372">
        <v>20.171009999999999</v>
      </c>
      <c r="AB372">
        <v>0</v>
      </c>
      <c r="AC372">
        <v>0</v>
      </c>
      <c r="AD372">
        <v>1.089701</v>
      </c>
      <c r="AE372">
        <v>20.111889999999999</v>
      </c>
      <c r="AF372">
        <v>0</v>
      </c>
      <c r="AG372">
        <v>0</v>
      </c>
      <c r="AH372">
        <v>1.08989</v>
      </c>
      <c r="AI372">
        <v>19.930399999999999</v>
      </c>
      <c r="AJ372">
        <v>0</v>
      </c>
      <c r="AK372">
        <v>0</v>
      </c>
      <c r="AL372">
        <v>1.0897429999999999</v>
      </c>
      <c r="AM372">
        <v>19.670580000000001</v>
      </c>
      <c r="AN372">
        <v>0</v>
      </c>
      <c r="AO372">
        <v>0</v>
      </c>
      <c r="AP372">
        <v>1.0880129999999999</v>
      </c>
      <c r="AQ372">
        <v>19.466170000000002</v>
      </c>
      <c r="AR372">
        <v>0</v>
      </c>
      <c r="AS372">
        <v>0</v>
      </c>
      <c r="AT372">
        <v>1.084101</v>
      </c>
      <c r="AU372">
        <v>19.736879999999999</v>
      </c>
      <c r="AV372">
        <v>0</v>
      </c>
      <c r="AW372">
        <v>0</v>
      </c>
      <c r="AX372">
        <v>1.0785400000000001</v>
      </c>
      <c r="AY372">
        <v>19.814730000000001</v>
      </c>
      <c r="AZ372">
        <v>0</v>
      </c>
      <c r="BA372">
        <v>0</v>
      </c>
      <c r="BB372">
        <v>1.072004</v>
      </c>
      <c r="BC372">
        <v>19.852160000000001</v>
      </c>
      <c r="BD372">
        <v>0</v>
      </c>
      <c r="BE372">
        <v>0</v>
      </c>
      <c r="BF372">
        <v>1.0650059999999999</v>
      </c>
      <c r="BG372">
        <v>19.936409999999999</v>
      </c>
      <c r="BH372">
        <v>0</v>
      </c>
      <c r="BI372">
        <v>0</v>
      </c>
      <c r="BJ372">
        <v>1.057658</v>
      </c>
      <c r="BK372">
        <v>19.72739</v>
      </c>
      <c r="BL372">
        <v>0</v>
      </c>
      <c r="BM372">
        <v>0</v>
      </c>
      <c r="BN372">
        <v>1.0501860000000001</v>
      </c>
      <c r="BO372">
        <v>19.452059999999999</v>
      </c>
      <c r="BP372">
        <v>0</v>
      </c>
      <c r="BQ372">
        <v>0</v>
      </c>
      <c r="BR372">
        <v>1.0427979999999999</v>
      </c>
      <c r="BS372">
        <v>19.136849999999999</v>
      </c>
      <c r="BT372">
        <v>0</v>
      </c>
      <c r="BU372">
        <v>0</v>
      </c>
      <c r="BV372">
        <v>1.0357320000000001</v>
      </c>
      <c r="BW372">
        <v>19.22279</v>
      </c>
      <c r="BX372">
        <v>0</v>
      </c>
      <c r="BY372">
        <v>0</v>
      </c>
      <c r="BZ372">
        <v>1.028683</v>
      </c>
      <c r="CA372">
        <v>19.62276</v>
      </c>
      <c r="CB372">
        <v>0</v>
      </c>
      <c r="CC372">
        <v>1.3775860000000001E-37</v>
      </c>
      <c r="CD372">
        <v>1.0219819999999999</v>
      </c>
      <c r="CE372">
        <v>20.18751</v>
      </c>
      <c r="CF372" s="1">
        <v>2.5035299999999999E-29</v>
      </c>
      <c r="CG372" s="1">
        <v>4.8963639999999998E-27</v>
      </c>
      <c r="CH372">
        <v>1.015479</v>
      </c>
      <c r="CI372">
        <v>20.698340000000002</v>
      </c>
      <c r="CJ372" s="1">
        <v>5.0118950000000004E-24</v>
      </c>
      <c r="CK372" s="1">
        <v>9.8809869999999992E-22</v>
      </c>
      <c r="CL372">
        <v>1.0095240000000001</v>
      </c>
      <c r="CM372">
        <v>20.86824</v>
      </c>
      <c r="CN372" s="1">
        <v>4.2897040000000001E-17</v>
      </c>
      <c r="CO372" s="1">
        <v>9.2679589999999994E-15</v>
      </c>
      <c r="CP372">
        <v>1.0030680000000001</v>
      </c>
      <c r="CQ372">
        <v>20.74831</v>
      </c>
      <c r="CR372" s="1">
        <v>4.7026949999999999E-13</v>
      </c>
      <c r="CS372" s="1">
        <v>1.118979E-10</v>
      </c>
      <c r="CT372">
        <v>0.99670460000000005</v>
      </c>
      <c r="CU372">
        <v>20.460750000000001</v>
      </c>
      <c r="CV372" s="1">
        <v>5.3088819999999996E-10</v>
      </c>
      <c r="CW372" s="1">
        <v>1.3465910000000001E-7</v>
      </c>
      <c r="CX372">
        <v>0.99106459999999996</v>
      </c>
      <c r="CY372">
        <v>19.887</v>
      </c>
      <c r="CZ372" s="1">
        <v>1.4635869999999999E-7</v>
      </c>
      <c r="DA372" s="1">
        <v>3.9021170000000003E-5</v>
      </c>
      <c r="DB372">
        <v>0.98554240000000004</v>
      </c>
      <c r="DC372">
        <v>19.658650000000002</v>
      </c>
      <c r="DD372" s="1">
        <v>1.410908E-5</v>
      </c>
      <c r="DE372" s="1">
        <v>3.9298919999999999E-3</v>
      </c>
      <c r="DF372">
        <v>0.98044589999999998</v>
      </c>
      <c r="DG372">
        <v>19.79185</v>
      </c>
      <c r="DH372" s="1">
        <v>5.896915E-4</v>
      </c>
      <c r="DI372">
        <v>0.1707862</v>
      </c>
      <c r="DJ372">
        <v>0.97520340000000005</v>
      </c>
      <c r="DK372">
        <v>20.13963</v>
      </c>
      <c r="DL372" s="1">
        <v>1.245974E-2</v>
      </c>
      <c r="DM372">
        <v>3.7372899999999998</v>
      </c>
      <c r="DN372">
        <v>0.97015709999999999</v>
      </c>
      <c r="DO372">
        <v>20.546009999999999</v>
      </c>
      <c r="DP372">
        <v>0.14673330000000001</v>
      </c>
      <c r="DQ372">
        <v>45.455170000000003</v>
      </c>
      <c r="DR372">
        <v>0.96485069999999995</v>
      </c>
      <c r="DS372">
        <v>20.697880000000001</v>
      </c>
      <c r="DT372">
        <v>1.0396829999999999</v>
      </c>
      <c r="DU372">
        <v>331.78890000000001</v>
      </c>
      <c r="DV372">
        <v>0.95925289999999996</v>
      </c>
      <c r="DW372">
        <v>20.50667</v>
      </c>
      <c r="DX372">
        <v>4.713978</v>
      </c>
      <c r="DY372">
        <v>1548.4290000000001</v>
      </c>
      <c r="DZ372">
        <v>0.9532505</v>
      </c>
      <c r="EA372">
        <v>20.05921</v>
      </c>
      <c r="EB372">
        <v>14.4313</v>
      </c>
      <c r="EC372">
        <v>4870.8220000000001</v>
      </c>
      <c r="ED372">
        <v>0.94766899999999998</v>
      </c>
      <c r="EE372">
        <v>19.522950000000002</v>
      </c>
      <c r="EF372">
        <v>31.214939999999999</v>
      </c>
      <c r="EG372">
        <v>10811.81</v>
      </c>
      <c r="EH372">
        <v>0.94179250000000003</v>
      </c>
      <c r="EI372">
        <v>19.233049999999999</v>
      </c>
      <c r="EJ372">
        <v>49.728679999999997</v>
      </c>
      <c r="EK372">
        <v>17648.060000000001</v>
      </c>
      <c r="EL372">
        <v>0.93601849999999998</v>
      </c>
      <c r="EM372">
        <v>19.271059999999999</v>
      </c>
      <c r="EN372">
        <v>60.463839999999998</v>
      </c>
      <c r="EO372">
        <v>21950.77</v>
      </c>
      <c r="EP372">
        <v>0.93083269999999996</v>
      </c>
      <c r="EQ372">
        <v>19.58099</v>
      </c>
      <c r="ER372">
        <v>57.686839999999997</v>
      </c>
      <c r="ES372">
        <v>21395.56</v>
      </c>
      <c r="ET372">
        <v>0.92684080000000002</v>
      </c>
      <c r="EU372">
        <v>19.997250000000001</v>
      </c>
      <c r="EV372">
        <v>44.641669999999998</v>
      </c>
      <c r="EW372">
        <v>16856.64</v>
      </c>
      <c r="EX372">
        <v>0.92440140000000004</v>
      </c>
      <c r="EY372">
        <v>20.169709999999998</v>
      </c>
      <c r="EZ372">
        <v>28.582529999999998</v>
      </c>
      <c r="FA372">
        <v>10968.13</v>
      </c>
      <c r="FB372">
        <v>0.92195090000000002</v>
      </c>
      <c r="FC372">
        <v>20.08578</v>
      </c>
      <c r="FD372">
        <v>15.484299999999999</v>
      </c>
      <c r="FE372">
        <v>6027.2269999999999</v>
      </c>
      <c r="FF372">
        <v>0.91933069999999995</v>
      </c>
      <c r="FG372">
        <v>19.8217</v>
      </c>
      <c r="FH372">
        <v>7.2940050000000003</v>
      </c>
      <c r="FI372">
        <v>2875.9160000000002</v>
      </c>
      <c r="FJ372">
        <v>0.91670450000000003</v>
      </c>
      <c r="FK372">
        <v>19.46529</v>
      </c>
      <c r="FL372">
        <v>3.0525479999999998</v>
      </c>
      <c r="FM372">
        <v>1217.222</v>
      </c>
      <c r="FN372">
        <v>0.91447310000000004</v>
      </c>
      <c r="FO372">
        <v>19.523869999999999</v>
      </c>
      <c r="FP372">
        <v>1.168004</v>
      </c>
      <c r="FQ372">
        <v>469.75650000000002</v>
      </c>
      <c r="FR372">
        <v>0.91261020000000004</v>
      </c>
      <c r="FS372">
        <v>19.666340000000002</v>
      </c>
      <c r="FT372" s="1">
        <v>0.43168889999999999</v>
      </c>
      <c r="FU372">
        <v>173.94560000000001</v>
      </c>
      <c r="FV372">
        <v>0.91142489999999998</v>
      </c>
      <c r="FW372">
        <v>19.951540000000001</v>
      </c>
      <c r="FX372" s="1">
        <v>0.17381279999999999</v>
      </c>
      <c r="FY372">
        <v>69.194980000000001</v>
      </c>
      <c r="FZ372">
        <v>0.91070470000000003</v>
      </c>
      <c r="GA372">
        <v>20.217939999999999</v>
      </c>
      <c r="GB372" s="1">
        <v>9.125192E-2</v>
      </c>
      <c r="GC372">
        <v>35.355179999999997</v>
      </c>
      <c r="GD372">
        <v>0.91021589999999997</v>
      </c>
      <c r="GE372">
        <v>20.394629999999999</v>
      </c>
      <c r="GF372" s="1">
        <v>6.7200819999999994E-2</v>
      </c>
      <c r="GG372">
        <v>25.397040000000001</v>
      </c>
      <c r="GH372">
        <v>0.91008889999999998</v>
      </c>
      <c r="GI372">
        <v>20.382999999999999</v>
      </c>
      <c r="GJ372" s="1">
        <v>6.0455740000000001E-2</v>
      </c>
      <c r="GK372" s="1">
        <v>22.602509999999999</v>
      </c>
      <c r="GL372">
        <v>0.90997079999999997</v>
      </c>
      <c r="GM372">
        <v>20.16413</v>
      </c>
      <c r="GN372" s="1">
        <v>5.8236379999999997E-2</v>
      </c>
      <c r="GO372">
        <v>21.728100000000001</v>
      </c>
      <c r="GP372">
        <v>0.90990000000000004</v>
      </c>
      <c r="GQ372">
        <v>19.887180000000001</v>
      </c>
      <c r="GR372" s="1">
        <v>5.6472550000000003E-2</v>
      </c>
      <c r="GS372" s="1">
        <v>21.09008</v>
      </c>
      <c r="GT372">
        <v>0.90993109999999999</v>
      </c>
      <c r="GU372">
        <v>20.10791</v>
      </c>
      <c r="GV372" s="1">
        <v>5.4129919999999998E-2</v>
      </c>
      <c r="GW372" s="1">
        <v>20.254999999999999</v>
      </c>
      <c r="GX372">
        <v>0.91014899999999999</v>
      </c>
      <c r="GY372">
        <v>20.478259999999999</v>
      </c>
      <c r="GZ372" s="1">
        <v>5.1115069999999999E-2</v>
      </c>
      <c r="HA372" s="1">
        <v>19.164770000000001</v>
      </c>
      <c r="HB372">
        <v>0.91083590000000003</v>
      </c>
      <c r="HC372">
        <v>21.01511</v>
      </c>
      <c r="HD372" s="1">
        <v>4.7614629999999998E-2</v>
      </c>
      <c r="HE372" s="1">
        <v>17.8765</v>
      </c>
      <c r="HF372">
        <v>0.91194889999999995</v>
      </c>
      <c r="HG372">
        <v>21.658100000000001</v>
      </c>
      <c r="HH372" s="1">
        <v>4.3832889999999999E-2</v>
      </c>
      <c r="HI372" s="1">
        <v>16.46959</v>
      </c>
      <c r="HJ372">
        <v>0.91333719999999996</v>
      </c>
      <c r="HK372">
        <v>22.128730000000001</v>
      </c>
      <c r="HL372" s="1">
        <v>3.9930010000000002E-2</v>
      </c>
      <c r="HM372" s="1">
        <v>15.011570000000001</v>
      </c>
      <c r="HN372">
        <v>0.91464659999999998</v>
      </c>
      <c r="HO372">
        <v>22.18796</v>
      </c>
      <c r="HP372" s="1">
        <v>3.5987760000000001E-2</v>
      </c>
      <c r="HQ372" s="1">
        <v>13.53783</v>
      </c>
      <c r="HR372">
        <v>0.91657909999999998</v>
      </c>
      <c r="HS372">
        <v>21.945969999999999</v>
      </c>
      <c r="HT372" s="1">
        <v>3.2106509999999998E-2</v>
      </c>
      <c r="HU372" s="1">
        <v>12.08188</v>
      </c>
      <c r="HV372">
        <v>0.91872949999999998</v>
      </c>
      <c r="HW372">
        <v>21.517890000000001</v>
      </c>
      <c r="HX372" s="1">
        <v>2.8358709999999999E-2</v>
      </c>
      <c r="HY372" s="1">
        <v>10.669589999999999</v>
      </c>
      <c r="HZ372">
        <v>0.92107000000000006</v>
      </c>
      <c r="IA372">
        <v>21.519020000000001</v>
      </c>
      <c r="IB372" s="1">
        <v>2.4861910000000001E-2</v>
      </c>
      <c r="IC372" s="1">
        <v>9.3479360000000007</v>
      </c>
      <c r="ID372">
        <v>0.92342619999999997</v>
      </c>
      <c r="IE372">
        <v>21.813459999999999</v>
      </c>
      <c r="IF372" s="1">
        <v>2.1693560000000001E-2</v>
      </c>
      <c r="IG372" s="1">
        <v>8.1485439999999993</v>
      </c>
      <c r="IH372">
        <v>0.92573859999999997</v>
      </c>
      <c r="II372">
        <v>22.23312</v>
      </c>
      <c r="IJ372" s="1">
        <v>1.8918790000000001E-2</v>
      </c>
      <c r="IK372" s="1">
        <v>7.0956489999999999</v>
      </c>
      <c r="IL372">
        <v>0.92799849999999995</v>
      </c>
      <c r="IM372">
        <v>22.772279999999999</v>
      </c>
      <c r="IN372" s="1">
        <v>1.6527190000000001E-2</v>
      </c>
      <c r="IO372" s="1">
        <v>6.1883160000000004</v>
      </c>
      <c r="IP372">
        <v>0.93003519999999995</v>
      </c>
      <c r="IQ372">
        <v>23.052379999999999</v>
      </c>
      <c r="IR372" s="1">
        <v>1.445518E-2</v>
      </c>
      <c r="IS372" s="1">
        <v>5.404979</v>
      </c>
      <c r="IT372">
        <v>0.93180549999999995</v>
      </c>
      <c r="IU372">
        <v>23.055949999999999</v>
      </c>
      <c r="IV372" s="1">
        <v>1.2587310000000001E-2</v>
      </c>
      <c r="IW372" s="1">
        <v>4.7036249999999997</v>
      </c>
      <c r="IX372">
        <v>0.93335889999999999</v>
      </c>
      <c r="IY372">
        <v>22.8489</v>
      </c>
      <c r="IZ372" s="1">
        <v>1.0836129999999999E-2</v>
      </c>
      <c r="JA372" s="1">
        <v>4.0499000000000001</v>
      </c>
      <c r="JB372">
        <v>0.93463459999999998</v>
      </c>
      <c r="JC372">
        <v>22.506820000000001</v>
      </c>
      <c r="JD372" s="1">
        <v>9.1487059999999995E-3</v>
      </c>
      <c r="JE372" s="1">
        <v>3.4222399999999999</v>
      </c>
      <c r="JF372">
        <v>0.93585130000000005</v>
      </c>
      <c r="JG372">
        <v>22.3248</v>
      </c>
      <c r="JH372" s="1">
        <v>7.5456259999999997E-3</v>
      </c>
      <c r="JI372" s="1">
        <v>2.8256480000000002</v>
      </c>
      <c r="JJ372">
        <v>0.93714149999999996</v>
      </c>
      <c r="JK372">
        <v>22.033989999999999</v>
      </c>
      <c r="JL372" s="1">
        <v>6.0988550000000002E-3</v>
      </c>
      <c r="JM372" s="1">
        <v>2.2846419999999998</v>
      </c>
      <c r="JN372">
        <v>0.93850820000000001</v>
      </c>
      <c r="JO372">
        <v>21.952380000000002</v>
      </c>
      <c r="JP372" s="1">
        <v>4.8794099999999998E-3</v>
      </c>
      <c r="JQ372" s="1">
        <v>1.8264180000000001</v>
      </c>
      <c r="JR372">
        <v>0.93974679999999999</v>
      </c>
      <c r="JS372">
        <v>21.779219999999999</v>
      </c>
      <c r="JT372" s="1">
        <v>3.9251640000000001E-3</v>
      </c>
      <c r="JU372" s="1">
        <v>1.4658450000000001</v>
      </c>
      <c r="JV372">
        <v>0.9408202</v>
      </c>
      <c r="JW372">
        <v>21.639880000000002</v>
      </c>
      <c r="JX372" s="1">
        <v>3.2242350000000002E-3</v>
      </c>
      <c r="JY372" s="1">
        <v>1.2001839999999999</v>
      </c>
      <c r="JZ372">
        <v>0.9417643</v>
      </c>
      <c r="KA372">
        <v>21.481629999999999</v>
      </c>
      <c r="KB372" s="1">
        <v>2.7300050000000002E-3</v>
      </c>
      <c r="KC372" s="1">
        <v>1.012426</v>
      </c>
      <c r="KD372">
        <v>0.94255800000000001</v>
      </c>
      <c r="KE372">
        <v>21.284569999999999</v>
      </c>
      <c r="KF372" s="1">
        <v>2.3836109999999999E-3</v>
      </c>
      <c r="KG372" s="1">
        <v>0.88097170000000002</v>
      </c>
      <c r="KH372">
        <v>0.94320859999999995</v>
      </c>
      <c r="KI372">
        <v>21.00074</v>
      </c>
      <c r="KJ372" s="1">
        <v>2.1334599999999998E-3</v>
      </c>
      <c r="KK372" s="1">
        <v>0.78642670000000003</v>
      </c>
      <c r="KL372">
        <v>0.94343630000000001</v>
      </c>
      <c r="KM372">
        <v>21.084530000000001</v>
      </c>
      <c r="KN372" s="1">
        <v>1.943143E-3</v>
      </c>
      <c r="KO372" s="1">
        <v>0.71506360000000002</v>
      </c>
      <c r="KP372">
        <v>0.94325389999999998</v>
      </c>
      <c r="KQ372">
        <v>21.056419999999999</v>
      </c>
      <c r="KR372" s="1">
        <v>1.792463E-3</v>
      </c>
      <c r="KS372" s="1">
        <v>0.65906600000000004</v>
      </c>
      <c r="KT372">
        <v>0.94253290000000001</v>
      </c>
      <c r="KU372">
        <v>21.239879999999999</v>
      </c>
      <c r="KV372" s="1">
        <v>1.669065E-3</v>
      </c>
      <c r="KW372" s="1">
        <v>0.61377729999999997</v>
      </c>
      <c r="KX372">
        <v>0.94170739999999997</v>
      </c>
      <c r="KY372">
        <v>21.464780000000001</v>
      </c>
      <c r="KZ372" s="1">
        <v>1.5682409999999999E-3</v>
      </c>
      <c r="LA372" s="1">
        <v>0.57702260000000005</v>
      </c>
      <c r="LB372">
        <v>0.94091769999999997</v>
      </c>
      <c r="LC372">
        <v>21.615539999999999</v>
      </c>
      <c r="LD372" s="1">
        <v>1.484455E-3</v>
      </c>
      <c r="LE372" s="1">
        <v>0.54656680000000002</v>
      </c>
      <c r="LF372">
        <v>0.9403087</v>
      </c>
      <c r="LG372">
        <v>21.506769999999999</v>
      </c>
      <c r="LH372" s="1">
        <v>1.4152570000000001E-3</v>
      </c>
      <c r="LI372" s="1">
        <v>0.52144100000000004</v>
      </c>
      <c r="LJ372">
        <v>0.93987469999999995</v>
      </c>
      <c r="LK372">
        <v>21.24408</v>
      </c>
      <c r="LL372" s="1">
        <v>1.3583480000000001E-3</v>
      </c>
      <c r="LM372" s="1">
        <v>0.50083639999999996</v>
      </c>
      <c r="LN372">
        <v>0.9396137</v>
      </c>
      <c r="LO372">
        <v>21.077960000000001</v>
      </c>
      <c r="LP372" s="1">
        <v>1.3115760000000001E-3</v>
      </c>
      <c r="LQ372" s="1">
        <v>0.48393649999999999</v>
      </c>
      <c r="LR372">
        <v>0.93948350000000003</v>
      </c>
      <c r="LS372">
        <v>21.504580000000001</v>
      </c>
      <c r="LT372" s="1">
        <v>1.2715700000000001E-3</v>
      </c>
      <c r="LU372" s="1">
        <v>0.4695337</v>
      </c>
      <c r="LV372">
        <v>0.93935659999999999</v>
      </c>
      <c r="LW372">
        <v>21.962669999999999</v>
      </c>
      <c r="LX372" s="1">
        <v>1.23452E-3</v>
      </c>
      <c r="LY372" s="1">
        <v>0.45631630000000001</v>
      </c>
      <c r="LZ372">
        <v>0.93941509999999995</v>
      </c>
      <c r="MA372">
        <v>22.47382</v>
      </c>
      <c r="MB372" s="1">
        <v>1.1981610000000001E-3</v>
      </c>
      <c r="MC372" s="1">
        <v>0.44335590000000002</v>
      </c>
      <c r="MD372">
        <v>0.93951459999999998</v>
      </c>
      <c r="ME372">
        <v>23.069900000000001</v>
      </c>
      <c r="MF372" s="1">
        <v>1.160077E-3</v>
      </c>
      <c r="MG372" s="1">
        <v>0.4298073</v>
      </c>
      <c r="MH372">
        <v>0.93971369999999999</v>
      </c>
      <c r="MI372">
        <v>23.406690000000001</v>
      </c>
      <c r="MJ372" s="1">
        <v>1.1203890000000001E-3</v>
      </c>
      <c r="MK372" s="1">
        <v>0.41563359999999999</v>
      </c>
      <c r="ML372">
        <v>0.9399923</v>
      </c>
      <c r="MM372">
        <v>23.291239999999998</v>
      </c>
      <c r="MN372" s="1">
        <v>1.0792060000000001E-3</v>
      </c>
      <c r="MO372" s="1">
        <v>0.40079340000000002</v>
      </c>
      <c r="MP372">
        <v>0.94043770000000004</v>
      </c>
      <c r="MQ372">
        <v>22.97709</v>
      </c>
      <c r="MR372" s="1">
        <v>1.0375370000000001E-3</v>
      </c>
      <c r="MS372" s="1">
        <v>0.38572810000000002</v>
      </c>
      <c r="MT372">
        <v>0.94105859999999997</v>
      </c>
      <c r="MU372">
        <v>22.615570000000002</v>
      </c>
      <c r="MV372" s="1">
        <v>9.9654030000000007E-4</v>
      </c>
      <c r="MW372" s="1">
        <v>0.3707801</v>
      </c>
      <c r="MX372">
        <v>0.94172959999999994</v>
      </c>
      <c r="MY372">
        <v>22.710660000000001</v>
      </c>
      <c r="MZ372" s="1">
        <v>9.5644290000000004E-4</v>
      </c>
      <c r="NA372" s="1">
        <v>0.35611779999999998</v>
      </c>
      <c r="NB372">
        <v>0.94263269999999999</v>
      </c>
      <c r="NC372">
        <v>22.96884</v>
      </c>
      <c r="ND372" s="1">
        <v>9.1835690000000004E-4</v>
      </c>
      <c r="NE372" s="1">
        <v>0.34209630000000002</v>
      </c>
      <c r="NF372">
        <v>0.94362670000000004</v>
      </c>
      <c r="NG372">
        <v>23.226859999999999</v>
      </c>
      <c r="NH372" s="1">
        <v>8.8141939999999996E-4</v>
      </c>
      <c r="NI372" s="1">
        <v>0.32843800000000001</v>
      </c>
      <c r="NJ372">
        <v>0.94475520000000002</v>
      </c>
      <c r="NK372">
        <v>23.569759999999999</v>
      </c>
      <c r="NL372" s="1">
        <v>8.4657860000000005E-4</v>
      </c>
      <c r="NM372" s="1">
        <v>0.3155037</v>
      </c>
      <c r="NN372">
        <v>0.94602359999999996</v>
      </c>
      <c r="NO372">
        <v>23.67004</v>
      </c>
      <c r="NP372" s="1">
        <v>8.1303769999999998E-4</v>
      </c>
      <c r="NQ372" s="1">
        <v>0.30303419999999998</v>
      </c>
      <c r="NR372">
        <v>0.94737610000000005</v>
      </c>
      <c r="NS372">
        <v>23.541309999999999</v>
      </c>
      <c r="NT372" s="1">
        <v>7.8099620000000002E-4</v>
      </c>
      <c r="NU372" s="1">
        <v>0.2911031</v>
      </c>
      <c r="NV372">
        <v>0.94866899999999998</v>
      </c>
      <c r="NW372">
        <v>23.26248</v>
      </c>
      <c r="NX372" s="1">
        <v>7.504279E-4</v>
      </c>
      <c r="NY372" s="1">
        <v>0.27973530000000002</v>
      </c>
      <c r="NZ372">
        <v>0.94997319999999996</v>
      </c>
      <c r="OA372">
        <v>22.939679999999999</v>
      </c>
      <c r="OB372" s="1">
        <v>7.212443E-4</v>
      </c>
      <c r="OC372" s="1">
        <v>0.26888260000000003</v>
      </c>
      <c r="OD372">
        <v>0.95129730000000001</v>
      </c>
      <c r="OE372">
        <v>22.55649</v>
      </c>
      <c r="OF372" s="1">
        <v>6.9330290000000001E-4</v>
      </c>
      <c r="OG372" s="1">
        <v>0.25845360000000001</v>
      </c>
      <c r="OH372">
        <v>0.95267329999999995</v>
      </c>
      <c r="OI372">
        <v>22.47467</v>
      </c>
      <c r="OJ372" s="1">
        <v>6.6660269999999999E-4</v>
      </c>
      <c r="OK372" s="1">
        <v>0.24850620000000001</v>
      </c>
    </row>
    <row r="373" spans="1:401" x14ac:dyDescent="0.35">
      <c r="A373">
        <v>382</v>
      </c>
      <c r="B373" t="s">
        <v>4</v>
      </c>
      <c r="C373" t="s">
        <v>364</v>
      </c>
      <c r="D373" t="s">
        <v>380</v>
      </c>
      <c r="E373">
        <v>688.29629999999997</v>
      </c>
      <c r="F373">
        <v>0.69030670000000005</v>
      </c>
      <c r="G373">
        <v>19.832519999999999</v>
      </c>
      <c r="H373">
        <v>0</v>
      </c>
      <c r="I373">
        <v>0</v>
      </c>
      <c r="J373">
        <v>0.69403619999999999</v>
      </c>
      <c r="K373">
        <v>19.456479999999999</v>
      </c>
      <c r="L373">
        <v>0</v>
      </c>
      <c r="M373">
        <v>0</v>
      </c>
      <c r="N373">
        <v>0.69671519999999998</v>
      </c>
      <c r="O373">
        <v>19.617270000000001</v>
      </c>
      <c r="P373">
        <v>0</v>
      </c>
      <c r="Q373">
        <v>0</v>
      </c>
      <c r="R373">
        <v>0.69833579999999995</v>
      </c>
      <c r="S373">
        <v>19.769010000000002</v>
      </c>
      <c r="T373">
        <v>0</v>
      </c>
      <c r="U373">
        <v>0</v>
      </c>
      <c r="V373">
        <v>0.69935539999999996</v>
      </c>
      <c r="W373">
        <v>20.180820000000001</v>
      </c>
      <c r="X373">
        <v>0</v>
      </c>
      <c r="Y373">
        <v>0</v>
      </c>
      <c r="Z373">
        <v>0.70011230000000002</v>
      </c>
      <c r="AA373">
        <v>20.195119999999999</v>
      </c>
      <c r="AB373">
        <v>0</v>
      </c>
      <c r="AC373">
        <v>0</v>
      </c>
      <c r="AD373">
        <v>0.70059300000000002</v>
      </c>
      <c r="AE373">
        <v>20.14011</v>
      </c>
      <c r="AF373">
        <v>0</v>
      </c>
      <c r="AG373">
        <v>0</v>
      </c>
      <c r="AH373">
        <v>0.70121929999999999</v>
      </c>
      <c r="AI373">
        <v>19.964089999999999</v>
      </c>
      <c r="AJ373">
        <v>0</v>
      </c>
      <c r="AK373">
        <v>0</v>
      </c>
      <c r="AL373">
        <v>0.70160160000000005</v>
      </c>
      <c r="AM373">
        <v>19.703939999999999</v>
      </c>
      <c r="AN373">
        <v>0</v>
      </c>
      <c r="AO373">
        <v>0</v>
      </c>
      <c r="AP373">
        <v>0.70100949999999995</v>
      </c>
      <c r="AQ373">
        <v>19.491589999999999</v>
      </c>
      <c r="AR373">
        <v>0</v>
      </c>
      <c r="AS373">
        <v>0</v>
      </c>
      <c r="AT373">
        <v>0.69891789999999998</v>
      </c>
      <c r="AU373">
        <v>19.734850000000002</v>
      </c>
      <c r="AV373">
        <v>0</v>
      </c>
      <c r="AW373">
        <v>0</v>
      </c>
      <c r="AX373">
        <v>0.69552939999999996</v>
      </c>
      <c r="AY373">
        <v>19.808630000000001</v>
      </c>
      <c r="AZ373">
        <v>0</v>
      </c>
      <c r="BA373">
        <v>0</v>
      </c>
      <c r="BB373">
        <v>0.69127360000000004</v>
      </c>
      <c r="BC373">
        <v>19.839410000000001</v>
      </c>
      <c r="BD373">
        <v>0</v>
      </c>
      <c r="BE373">
        <v>0</v>
      </c>
      <c r="BF373">
        <v>0.68650389999999994</v>
      </c>
      <c r="BG373">
        <v>19.916920000000001</v>
      </c>
      <c r="BH373">
        <v>0</v>
      </c>
      <c r="BI373">
        <v>0</v>
      </c>
      <c r="BJ373">
        <v>0.68136730000000001</v>
      </c>
      <c r="BK373">
        <v>19.709209999999999</v>
      </c>
      <c r="BL373">
        <v>0</v>
      </c>
      <c r="BM373">
        <v>0</v>
      </c>
      <c r="BN373">
        <v>0.67564329999999995</v>
      </c>
      <c r="BO373">
        <v>19.429929999999999</v>
      </c>
      <c r="BP373">
        <v>0</v>
      </c>
      <c r="BQ373">
        <v>0</v>
      </c>
      <c r="BR373">
        <v>0.67007609999999995</v>
      </c>
      <c r="BS373">
        <v>19.11168</v>
      </c>
      <c r="BT373">
        <v>0</v>
      </c>
      <c r="BU373">
        <v>0</v>
      </c>
      <c r="BV373">
        <v>0.66467080000000001</v>
      </c>
      <c r="BW373">
        <v>19.183789999999998</v>
      </c>
      <c r="BX373">
        <v>0</v>
      </c>
      <c r="BY373">
        <v>0</v>
      </c>
      <c r="BZ373">
        <v>0.65924269999999996</v>
      </c>
      <c r="CA373">
        <v>19.569330000000001</v>
      </c>
      <c r="CB373">
        <v>0</v>
      </c>
      <c r="CC373">
        <v>2.1204660000000001E-38</v>
      </c>
      <c r="CD373">
        <v>0.65395119999999995</v>
      </c>
      <c r="CE373">
        <v>20.127780000000001</v>
      </c>
      <c r="CF373" s="1">
        <v>6.259639E-30</v>
      </c>
      <c r="CG373" s="1">
        <v>1.295567E-27</v>
      </c>
      <c r="CH373">
        <v>0.64874229999999999</v>
      </c>
      <c r="CI373">
        <v>20.63</v>
      </c>
      <c r="CJ373" s="1">
        <v>7.0570839999999999E-25</v>
      </c>
      <c r="CK373" s="1">
        <v>1.8827329999999999E-22</v>
      </c>
      <c r="CL373">
        <v>0.64338499999999998</v>
      </c>
      <c r="CM373">
        <v>20.81</v>
      </c>
      <c r="CN373" s="1">
        <v>1.543958E-17</v>
      </c>
      <c r="CO373" s="1">
        <v>3.2745510000000001E-15</v>
      </c>
      <c r="CP373">
        <v>0.63808790000000004</v>
      </c>
      <c r="CQ373">
        <v>20.70251</v>
      </c>
      <c r="CR373" s="1">
        <v>2.199994E-13</v>
      </c>
      <c r="CS373" s="1">
        <v>4.8863299999999998E-11</v>
      </c>
      <c r="CT373">
        <v>0.63278760000000001</v>
      </c>
      <c r="CU373">
        <v>20.436620000000001</v>
      </c>
      <c r="CV373" s="1">
        <v>2.845172E-10</v>
      </c>
      <c r="CW373" s="1">
        <v>6.5569640000000002E-8</v>
      </c>
      <c r="CX373">
        <v>0.62800999999999996</v>
      </c>
      <c r="CY373">
        <v>19.87537</v>
      </c>
      <c r="CZ373" s="1">
        <v>8.6793749999999996E-8</v>
      </c>
      <c r="DA373" s="1">
        <v>2.0594759999999999E-5</v>
      </c>
      <c r="DB373">
        <v>0.62325540000000001</v>
      </c>
      <c r="DC373">
        <v>19.652519999999999</v>
      </c>
      <c r="DD373" s="1">
        <v>9.0850530000000002E-6</v>
      </c>
      <c r="DE373" s="1">
        <v>2.2128299999999998E-3</v>
      </c>
      <c r="DF373">
        <v>0.61880389999999996</v>
      </c>
      <c r="DG373">
        <v>19.763860000000001</v>
      </c>
      <c r="DH373" s="1">
        <v>4.0711060000000001E-4</v>
      </c>
      <c r="DI373">
        <v>0.1015252</v>
      </c>
      <c r="DJ373">
        <v>0.61401890000000003</v>
      </c>
      <c r="DK373">
        <v>20.08792</v>
      </c>
      <c r="DL373" s="1">
        <v>9.1344779999999997E-3</v>
      </c>
      <c r="DM373">
        <v>2.3271549999999999</v>
      </c>
      <c r="DN373">
        <v>0.60959700000000006</v>
      </c>
      <c r="DO373">
        <v>20.48781</v>
      </c>
      <c r="DP373">
        <v>0.1136113</v>
      </c>
      <c r="DQ373">
        <v>29.506920000000001</v>
      </c>
      <c r="DR373">
        <v>0.60503770000000001</v>
      </c>
      <c r="DS373">
        <v>20.637450000000001</v>
      </c>
      <c r="DT373">
        <v>0.84575460000000002</v>
      </c>
      <c r="DU373">
        <v>223.54150000000001</v>
      </c>
      <c r="DV373">
        <v>0.6002904</v>
      </c>
      <c r="DW373">
        <v>20.46255</v>
      </c>
      <c r="DX373">
        <v>4.0118320000000001</v>
      </c>
      <c r="DY373">
        <v>1078.9680000000001</v>
      </c>
      <c r="DZ373">
        <v>0.59529589999999999</v>
      </c>
      <c r="EA373">
        <v>20.034369999999999</v>
      </c>
      <c r="EB373">
        <v>12.803179999999999</v>
      </c>
      <c r="EC373">
        <v>3499.4369999999999</v>
      </c>
      <c r="ED373">
        <v>0.59007319999999996</v>
      </c>
      <c r="EE373">
        <v>19.51585</v>
      </c>
      <c r="EF373">
        <v>28.765640000000001</v>
      </c>
      <c r="EG373">
        <v>7988.8090000000002</v>
      </c>
      <c r="EH373">
        <v>0.58506259999999999</v>
      </c>
      <c r="EI373">
        <v>19.2302</v>
      </c>
      <c r="EJ373">
        <v>47.477319999999999</v>
      </c>
      <c r="EK373">
        <v>13377.67</v>
      </c>
      <c r="EL373">
        <v>0.58006349999999995</v>
      </c>
      <c r="EM373">
        <v>19.25414</v>
      </c>
      <c r="EN373">
        <v>59.617530000000002</v>
      </c>
      <c r="EO373">
        <v>17025.3</v>
      </c>
      <c r="EP373">
        <v>0.57547490000000001</v>
      </c>
      <c r="EQ373">
        <v>19.546199999999999</v>
      </c>
      <c r="ER373">
        <v>58.644669999999998</v>
      </c>
      <c r="ES373">
        <v>16954.330000000002</v>
      </c>
      <c r="ET373">
        <v>0.57163609999999998</v>
      </c>
      <c r="EU373">
        <v>19.944669999999999</v>
      </c>
      <c r="EV373">
        <v>46.608719999999998</v>
      </c>
      <c r="EW373">
        <v>13607.88</v>
      </c>
      <c r="EX373">
        <v>0.56876519999999997</v>
      </c>
      <c r="EY373">
        <v>20.11168</v>
      </c>
      <c r="EZ373">
        <v>30.630600000000001</v>
      </c>
      <c r="FA373">
        <v>9014.4639999999999</v>
      </c>
      <c r="FB373">
        <v>0.56561790000000001</v>
      </c>
      <c r="FC373">
        <v>20.03594</v>
      </c>
      <c r="FD373">
        <v>16.96508</v>
      </c>
      <c r="FE373">
        <v>5028.8670000000002</v>
      </c>
      <c r="FF373">
        <v>0.56239839999999997</v>
      </c>
      <c r="FG373">
        <v>19.784790000000001</v>
      </c>
      <c r="FH373">
        <v>8.1502630000000007</v>
      </c>
      <c r="FI373">
        <v>2431.3009999999999</v>
      </c>
      <c r="FJ373">
        <v>0.55914160000000002</v>
      </c>
      <c r="FK373">
        <v>19.446909999999999</v>
      </c>
      <c r="FL373">
        <v>3.4683310000000001</v>
      </c>
      <c r="FM373">
        <v>1040.319</v>
      </c>
      <c r="FN373">
        <v>0.55604220000000004</v>
      </c>
      <c r="FO373">
        <v>19.517859999999999</v>
      </c>
      <c r="FP373">
        <v>1.343191</v>
      </c>
      <c r="FQ373">
        <v>404.58199999999999</v>
      </c>
      <c r="FR373">
        <v>0.55321379999999998</v>
      </c>
      <c r="FS373">
        <v>19.639769999999999</v>
      </c>
      <c r="FT373" s="1">
        <v>0.49710850000000001</v>
      </c>
      <c r="FU373">
        <v>149.8948</v>
      </c>
      <c r="FV373">
        <v>0.55043909999999996</v>
      </c>
      <c r="FW373">
        <v>19.913209999999999</v>
      </c>
      <c r="FX373" s="1">
        <v>0.19585350000000001</v>
      </c>
      <c r="FY373">
        <v>58.764830000000003</v>
      </c>
      <c r="FZ373">
        <v>0.54804739999999996</v>
      </c>
      <c r="GA373">
        <v>20.16217</v>
      </c>
      <c r="GB373" s="1">
        <v>9.80626E-2</v>
      </c>
      <c r="GC373">
        <v>29.061820000000001</v>
      </c>
      <c r="GD373">
        <v>0.54590899999999998</v>
      </c>
      <c r="GE373">
        <v>20.33051</v>
      </c>
      <c r="GF373" s="1">
        <v>6.9083270000000002E-2</v>
      </c>
      <c r="GG373">
        <v>20.21893</v>
      </c>
      <c r="GH373">
        <v>0.54406410000000005</v>
      </c>
      <c r="GI373">
        <v>20.33034</v>
      </c>
      <c r="GJ373" s="1">
        <v>6.0943249999999997E-2</v>
      </c>
      <c r="GK373">
        <v>17.728259999999999</v>
      </c>
      <c r="GL373">
        <v>0.5422633</v>
      </c>
      <c r="GM373">
        <v>20.1343</v>
      </c>
      <c r="GN373" s="1">
        <v>5.8413939999999998E-2</v>
      </c>
      <c r="GO373" s="1">
        <v>16.967210000000001</v>
      </c>
      <c r="GP373">
        <v>0.54055240000000004</v>
      </c>
      <c r="GQ373">
        <v>19.880379999999999</v>
      </c>
      <c r="GR373" s="1">
        <v>5.6690190000000001E-2</v>
      </c>
      <c r="GS373" s="1">
        <v>16.466280000000001</v>
      </c>
      <c r="GT373">
        <v>0.53894549999999997</v>
      </c>
      <c r="GU373">
        <v>20.109639999999999</v>
      </c>
      <c r="GV373" s="1">
        <v>5.4439189999999998E-2</v>
      </c>
      <c r="GW373" s="1">
        <v>15.82569</v>
      </c>
      <c r="GX373">
        <v>0.53758320000000004</v>
      </c>
      <c r="GY373">
        <v>20.460660000000001</v>
      </c>
      <c r="GZ373" s="1">
        <v>5.1524140000000003E-2</v>
      </c>
      <c r="HA373" s="1">
        <v>14.98821</v>
      </c>
      <c r="HB373">
        <v>0.5365801</v>
      </c>
      <c r="HC373">
        <v>20.98462</v>
      </c>
      <c r="HD373" s="1">
        <v>4.8084910000000002E-2</v>
      </c>
      <c r="HE373" s="1">
        <v>13.98995</v>
      </c>
      <c r="HF373">
        <v>0.5359448</v>
      </c>
      <c r="HG373">
        <v>21.613399999999999</v>
      </c>
      <c r="HH373" s="1">
        <v>4.433761E-2</v>
      </c>
      <c r="HI373" s="1">
        <v>12.89406</v>
      </c>
      <c r="HJ373">
        <v>0.53550779999999998</v>
      </c>
      <c r="HK373">
        <v>22.068180000000002</v>
      </c>
      <c r="HL373" s="1">
        <v>4.0452689999999999E-2</v>
      </c>
      <c r="HM373" s="1">
        <v>11.756959999999999</v>
      </c>
      <c r="HN373">
        <v>0.53511580000000003</v>
      </c>
      <c r="HO373">
        <v>22.137250000000002</v>
      </c>
      <c r="HP373" s="1">
        <v>3.6514610000000003E-2</v>
      </c>
      <c r="HQ373" s="1">
        <v>10.606249999999999</v>
      </c>
      <c r="HR373">
        <v>0.53486769999999995</v>
      </c>
      <c r="HS373">
        <v>21.933589999999999</v>
      </c>
      <c r="HT373" s="1">
        <v>3.2628270000000001E-2</v>
      </c>
      <c r="HU373" s="1">
        <v>9.4703890000000008</v>
      </c>
      <c r="HV373">
        <v>0.53497530000000004</v>
      </c>
      <c r="HW373">
        <v>21.522220000000001</v>
      </c>
      <c r="HX373" s="1">
        <v>2.8862789999999999E-2</v>
      </c>
      <c r="HY373" s="1">
        <v>8.3673199999999994</v>
      </c>
      <c r="HZ373">
        <v>0.53520239999999997</v>
      </c>
      <c r="IA373">
        <v>21.547699999999999</v>
      </c>
      <c r="IB373" s="1">
        <v>2.5325250000000001E-2</v>
      </c>
      <c r="IC373" s="1">
        <v>7.3323580000000002</v>
      </c>
      <c r="ID373">
        <v>0.5355685</v>
      </c>
      <c r="IE373">
        <v>21.83484</v>
      </c>
      <c r="IF373" s="1">
        <v>2.211165E-2</v>
      </c>
      <c r="IG373" s="1">
        <v>6.3920440000000003</v>
      </c>
      <c r="IH373">
        <v>0.53605789999999998</v>
      </c>
      <c r="II373">
        <v>22.238980000000002</v>
      </c>
      <c r="IJ373" s="1">
        <v>1.928009E-2</v>
      </c>
      <c r="IK373" s="1">
        <v>5.5635440000000003</v>
      </c>
      <c r="IL373">
        <v>0.53662480000000001</v>
      </c>
      <c r="IM373">
        <v>22.7607</v>
      </c>
      <c r="IN373" s="1">
        <v>1.6838209999999999E-2</v>
      </c>
      <c r="IO373" s="1">
        <v>4.8495609999999996</v>
      </c>
      <c r="IP373">
        <v>0.53718730000000003</v>
      </c>
      <c r="IQ373">
        <v>23.0168</v>
      </c>
      <c r="IR373" s="1">
        <v>1.472862E-2</v>
      </c>
      <c r="IS373" s="1">
        <v>4.2346370000000002</v>
      </c>
      <c r="IT373">
        <v>0.53769529999999999</v>
      </c>
      <c r="IU373">
        <v>23.028690000000001</v>
      </c>
      <c r="IV373" s="1">
        <v>1.283722E-2</v>
      </c>
      <c r="IW373" s="1">
        <v>3.6862699999999999</v>
      </c>
      <c r="IX373">
        <v>0.53812020000000005</v>
      </c>
      <c r="IY373">
        <v>22.846329999999998</v>
      </c>
      <c r="IZ373" s="1">
        <v>1.107416E-2</v>
      </c>
      <c r="JA373" s="1">
        <v>3.1775090000000001</v>
      </c>
      <c r="JB373">
        <v>0.53849199999999997</v>
      </c>
      <c r="JC373">
        <v>22.527259999999998</v>
      </c>
      <c r="JD373" s="1">
        <v>9.3783070000000007E-3</v>
      </c>
      <c r="JE373" s="1">
        <v>2.6898659999999999</v>
      </c>
      <c r="JF373">
        <v>0.53887790000000002</v>
      </c>
      <c r="JG373">
        <v>22.369330000000001</v>
      </c>
      <c r="JH373" s="1">
        <v>7.7605130000000001E-3</v>
      </c>
      <c r="JI373" s="1">
        <v>2.2254230000000002</v>
      </c>
      <c r="JJ373">
        <v>0.539381</v>
      </c>
      <c r="JK373">
        <v>22.070509999999999</v>
      </c>
      <c r="JL373" s="1">
        <v>6.2882320000000004E-3</v>
      </c>
      <c r="JM373" s="1">
        <v>1.802098</v>
      </c>
      <c r="JN373">
        <v>0.53999229999999998</v>
      </c>
      <c r="JO373">
        <v>21.980499999999999</v>
      </c>
      <c r="JP373" s="1">
        <v>5.0344459999999997E-3</v>
      </c>
      <c r="JQ373" s="1">
        <v>1.441227</v>
      </c>
      <c r="JR373">
        <v>0.54067430000000005</v>
      </c>
      <c r="JS373">
        <v>21.783729999999998</v>
      </c>
      <c r="JT373" s="1">
        <v>4.0432319999999999E-3</v>
      </c>
      <c r="JU373" s="1">
        <v>1.1553599999999999</v>
      </c>
      <c r="JV373">
        <v>0.54132979999999997</v>
      </c>
      <c r="JW373">
        <v>21.632819999999999</v>
      </c>
      <c r="JX373" s="1">
        <v>3.3090379999999998E-3</v>
      </c>
      <c r="JY373" s="1">
        <v>0.94356989999999996</v>
      </c>
      <c r="JZ373">
        <v>0.54196529999999998</v>
      </c>
      <c r="KA373">
        <v>21.477329999999998</v>
      </c>
      <c r="KB373" s="1">
        <v>2.7894209999999998E-3</v>
      </c>
      <c r="KC373" s="1">
        <v>0.79353799999999997</v>
      </c>
      <c r="KD373">
        <v>0.54258580000000001</v>
      </c>
      <c r="KE373">
        <v>21.28706</v>
      </c>
      <c r="KF373" s="1">
        <v>2.42559E-3</v>
      </c>
      <c r="KG373" s="1">
        <v>0.68855149999999998</v>
      </c>
      <c r="KH373">
        <v>0.54311880000000001</v>
      </c>
      <c r="KI373">
        <v>21.017309999999998</v>
      </c>
      <c r="KJ373" s="1">
        <v>2.1642639999999999E-3</v>
      </c>
      <c r="KK373" s="1">
        <v>0.61331829999999998</v>
      </c>
      <c r="KL373">
        <v>0.54340299999999997</v>
      </c>
      <c r="KM373">
        <v>21.112939999999998</v>
      </c>
      <c r="KN373" s="1">
        <v>1.966981E-3</v>
      </c>
      <c r="KO373" s="1">
        <v>0.55680940000000001</v>
      </c>
      <c r="KP373">
        <v>0.54334139999999997</v>
      </c>
      <c r="KQ373">
        <v>21.064910000000001</v>
      </c>
      <c r="KR373" s="1">
        <v>1.811446E-3</v>
      </c>
      <c r="KS373" s="1">
        <v>0.51261429999999997</v>
      </c>
      <c r="KT373">
        <v>0.54283409999999999</v>
      </c>
      <c r="KU373">
        <v>21.245830000000002</v>
      </c>
      <c r="KV373" s="1">
        <v>1.684404E-3</v>
      </c>
      <c r="KW373" s="1">
        <v>0.47690700000000003</v>
      </c>
      <c r="KX373">
        <v>0.54206209999999999</v>
      </c>
      <c r="KY373">
        <v>21.457339999999999</v>
      </c>
      <c r="KZ373" s="1">
        <v>1.58077E-3</v>
      </c>
      <c r="LA373" s="1">
        <v>0.44796399999999997</v>
      </c>
      <c r="LB373">
        <v>0.54118299999999997</v>
      </c>
      <c r="LC373">
        <v>21.594010000000001</v>
      </c>
      <c r="LD373" s="1">
        <v>1.4945889999999999E-3</v>
      </c>
      <c r="LE373" s="1">
        <v>0.4239696</v>
      </c>
      <c r="LF373">
        <v>0.54028019999999999</v>
      </c>
      <c r="LG373">
        <v>21.489730000000002</v>
      </c>
      <c r="LH373" s="1">
        <v>1.423569E-3</v>
      </c>
      <c r="LI373" s="1">
        <v>0.40419529999999998</v>
      </c>
      <c r="LJ373">
        <v>0.53942699999999999</v>
      </c>
      <c r="LK373">
        <v>21.238409999999998</v>
      </c>
      <c r="LL373" s="1">
        <v>1.3650870000000001E-3</v>
      </c>
      <c r="LM373" s="1">
        <v>0.38794459999999997</v>
      </c>
      <c r="LN373">
        <v>0.53859809999999997</v>
      </c>
      <c r="LO373">
        <v>21.084599999999998</v>
      </c>
      <c r="LP373" s="1">
        <v>1.31707E-3</v>
      </c>
      <c r="LQ373" s="1">
        <v>0.37461329999999998</v>
      </c>
      <c r="LR373">
        <v>0.53776400000000002</v>
      </c>
      <c r="LS373">
        <v>21.519970000000001</v>
      </c>
      <c r="LT373" s="1">
        <v>1.276328E-3</v>
      </c>
      <c r="LU373" s="1">
        <v>0.36329489999999998</v>
      </c>
      <c r="LV373">
        <v>0.53689469999999995</v>
      </c>
      <c r="LW373">
        <v>21.961449999999999</v>
      </c>
      <c r="LX373" s="1">
        <v>1.2389860000000001E-3</v>
      </c>
      <c r="LY373" s="1">
        <v>0.35297640000000002</v>
      </c>
      <c r="LZ373">
        <v>0.53602289999999997</v>
      </c>
      <c r="MA373">
        <v>22.472829999999998</v>
      </c>
      <c r="MB373" s="1">
        <v>1.2026999999999999E-3</v>
      </c>
      <c r="MC373" s="1">
        <v>0.34292470000000003</v>
      </c>
      <c r="MD373">
        <v>0.53509039999999997</v>
      </c>
      <c r="ME373">
        <v>23.05621</v>
      </c>
      <c r="MF373" s="1">
        <v>1.1648419999999999E-3</v>
      </c>
      <c r="MG373" s="1">
        <v>0.33245330000000001</v>
      </c>
      <c r="MH373">
        <v>0.53415199999999996</v>
      </c>
      <c r="MI373">
        <v>23.36777</v>
      </c>
      <c r="MJ373" s="1">
        <v>1.125397E-3</v>
      </c>
      <c r="MK373" s="1">
        <v>0.32149830000000001</v>
      </c>
      <c r="ML373">
        <v>0.53323449999999994</v>
      </c>
      <c r="MM373">
        <v>23.26333</v>
      </c>
      <c r="MN373" s="1">
        <v>1.0843599999999999E-3</v>
      </c>
      <c r="MO373" s="1">
        <v>0.31000699999999998</v>
      </c>
      <c r="MP373">
        <v>0.53237299999999999</v>
      </c>
      <c r="MQ373">
        <v>22.972770000000001</v>
      </c>
      <c r="MR373" s="1">
        <v>1.0427570000000001E-3</v>
      </c>
      <c r="MS373" s="1">
        <v>0.29832599999999998</v>
      </c>
      <c r="MT373">
        <v>0.53155390000000002</v>
      </c>
      <c r="MU373">
        <v>22.627310000000001</v>
      </c>
      <c r="MV373" s="1">
        <v>1.001659E-3</v>
      </c>
      <c r="MW373" s="1">
        <v>0.2867053</v>
      </c>
      <c r="MX373">
        <v>0.53076950000000001</v>
      </c>
      <c r="MY373">
        <v>22.742609999999999</v>
      </c>
      <c r="MZ373" s="1">
        <v>9.6148489999999995E-4</v>
      </c>
      <c r="NA373" s="1">
        <v>0.27530199999999999</v>
      </c>
      <c r="NB373">
        <v>0.53011359999999996</v>
      </c>
      <c r="NC373">
        <v>22.990369999999999</v>
      </c>
      <c r="ND373" s="1">
        <v>9.2317660000000004E-4</v>
      </c>
      <c r="NE373" s="1">
        <v>0.26435969999999998</v>
      </c>
      <c r="NF373">
        <v>0.52949939999999995</v>
      </c>
      <c r="NG373">
        <v>23.24193</v>
      </c>
      <c r="NH373" s="1">
        <v>8.8601100000000003E-4</v>
      </c>
      <c r="NI373" s="1">
        <v>0.25370720000000002</v>
      </c>
      <c r="NJ373">
        <v>0.52894019999999997</v>
      </c>
      <c r="NK373">
        <v>23.564879999999999</v>
      </c>
      <c r="NL373" s="1">
        <v>8.5097709999999997E-4</v>
      </c>
      <c r="NM373" s="1">
        <v>0.2436199</v>
      </c>
      <c r="NN373">
        <v>0.52836119999999998</v>
      </c>
      <c r="NO373">
        <v>23.63983</v>
      </c>
      <c r="NP373" s="1">
        <v>8.1725109999999999E-4</v>
      </c>
      <c r="NQ373" s="1">
        <v>0.2339106</v>
      </c>
      <c r="NR373">
        <v>0.52783869999999999</v>
      </c>
      <c r="NS373">
        <v>23.518059999999998</v>
      </c>
      <c r="NT373" s="1">
        <v>7.8507489999999995E-4</v>
      </c>
      <c r="NU373" s="1">
        <v>0.2246966</v>
      </c>
      <c r="NV373">
        <v>0.52725359999999999</v>
      </c>
      <c r="NW373">
        <v>23.256180000000001</v>
      </c>
      <c r="NX373" s="1">
        <v>7.5431149999999998E-4</v>
      </c>
      <c r="NY373" s="1">
        <v>0.2159499</v>
      </c>
      <c r="NZ373">
        <v>0.52669790000000005</v>
      </c>
      <c r="OA373">
        <v>22.944130000000001</v>
      </c>
      <c r="OB373" s="1">
        <v>7.2499000000000001E-4</v>
      </c>
      <c r="OC373" s="1">
        <v>0.2076036</v>
      </c>
      <c r="OD373">
        <v>0.52617199999999997</v>
      </c>
      <c r="OE373">
        <v>22.58278</v>
      </c>
      <c r="OF373" s="1">
        <v>6.9686439999999998E-4</v>
      </c>
      <c r="OG373" s="1">
        <v>0.1995739</v>
      </c>
      <c r="OH373">
        <v>0.52567140000000001</v>
      </c>
      <c r="OI373">
        <v>22.509039999999999</v>
      </c>
      <c r="OJ373" s="1">
        <v>6.7000260000000004E-4</v>
      </c>
      <c r="OK373" s="1">
        <v>0.19191530000000001</v>
      </c>
    </row>
    <row r="374" spans="1:401" x14ac:dyDescent="0.35">
      <c r="A374">
        <v>383</v>
      </c>
      <c r="B374" t="s">
        <v>4</v>
      </c>
      <c r="C374" t="s">
        <v>364</v>
      </c>
      <c r="D374" t="s">
        <v>381</v>
      </c>
      <c r="E374">
        <v>532.80870000000004</v>
      </c>
      <c r="F374">
        <v>0.97934109999999996</v>
      </c>
      <c r="G374">
        <v>19.894629999999999</v>
      </c>
      <c r="H374">
        <v>0</v>
      </c>
      <c r="I374">
        <v>0</v>
      </c>
      <c r="J374">
        <v>0.98264110000000005</v>
      </c>
      <c r="K374">
        <v>19.520330000000001</v>
      </c>
      <c r="L374">
        <v>0</v>
      </c>
      <c r="M374">
        <v>0</v>
      </c>
      <c r="N374">
        <v>0.98486850000000004</v>
      </c>
      <c r="O374">
        <v>19.663679999999999</v>
      </c>
      <c r="P374">
        <v>0</v>
      </c>
      <c r="Q374">
        <v>0</v>
      </c>
      <c r="R374">
        <v>0.98571189999999997</v>
      </c>
      <c r="S374">
        <v>19.803699999999999</v>
      </c>
      <c r="T374">
        <v>0</v>
      </c>
      <c r="U374">
        <v>0</v>
      </c>
      <c r="V374">
        <v>0.98589190000000004</v>
      </c>
      <c r="W374">
        <v>20.197140000000001</v>
      </c>
      <c r="X374">
        <v>0</v>
      </c>
      <c r="Y374">
        <v>0</v>
      </c>
      <c r="Z374">
        <v>0.98584309999999997</v>
      </c>
      <c r="AA374">
        <v>20.21443</v>
      </c>
      <c r="AB374">
        <v>0</v>
      </c>
      <c r="AC374">
        <v>0</v>
      </c>
      <c r="AD374">
        <v>0.98557030000000001</v>
      </c>
      <c r="AE374">
        <v>20.160489999999999</v>
      </c>
      <c r="AF374">
        <v>0</v>
      </c>
      <c r="AG374">
        <v>0</v>
      </c>
      <c r="AH374">
        <v>0.98554019999999998</v>
      </c>
      <c r="AI374">
        <v>19.990400000000001</v>
      </c>
      <c r="AJ374">
        <v>0</v>
      </c>
      <c r="AK374">
        <v>0</v>
      </c>
      <c r="AL374">
        <v>0.98532529999999996</v>
      </c>
      <c r="AM374">
        <v>19.732150000000001</v>
      </c>
      <c r="AN374">
        <v>0</v>
      </c>
      <c r="AO374">
        <v>0</v>
      </c>
      <c r="AP374">
        <v>0.98405520000000002</v>
      </c>
      <c r="AQ374">
        <v>19.51604</v>
      </c>
      <c r="AR374">
        <v>0</v>
      </c>
      <c r="AS374">
        <v>0</v>
      </c>
      <c r="AT374">
        <v>0.98115589999999997</v>
      </c>
      <c r="AU374">
        <v>19.73649</v>
      </c>
      <c r="AV374">
        <v>0</v>
      </c>
      <c r="AW374">
        <v>0</v>
      </c>
      <c r="AX374">
        <v>0.9767477</v>
      </c>
      <c r="AY374">
        <v>19.807089999999999</v>
      </c>
      <c r="AZ374">
        <v>0</v>
      </c>
      <c r="BA374">
        <v>0</v>
      </c>
      <c r="BB374">
        <v>0.97146849999999996</v>
      </c>
      <c r="BC374">
        <v>19.836110000000001</v>
      </c>
      <c r="BD374">
        <v>0</v>
      </c>
      <c r="BE374">
        <v>0</v>
      </c>
      <c r="BF374">
        <v>0.96571340000000006</v>
      </c>
      <c r="BG374">
        <v>19.90325</v>
      </c>
      <c r="BH374">
        <v>0</v>
      </c>
      <c r="BI374">
        <v>0</v>
      </c>
      <c r="BJ374">
        <v>0.95968989999999998</v>
      </c>
      <c r="BK374">
        <v>19.69614</v>
      </c>
      <c r="BL374">
        <v>0</v>
      </c>
      <c r="BM374">
        <v>0</v>
      </c>
      <c r="BN374">
        <v>0.95308170000000003</v>
      </c>
      <c r="BO374">
        <v>19.411930000000002</v>
      </c>
      <c r="BP374">
        <v>0</v>
      </c>
      <c r="BQ374">
        <v>0</v>
      </c>
      <c r="BR374">
        <v>0.94680299999999995</v>
      </c>
      <c r="BS374">
        <v>19.09572</v>
      </c>
      <c r="BT374">
        <v>0</v>
      </c>
      <c r="BU374">
        <v>0</v>
      </c>
      <c r="BV374">
        <v>0.94092480000000001</v>
      </c>
      <c r="BW374">
        <v>19.156970000000001</v>
      </c>
      <c r="BX374">
        <v>0</v>
      </c>
      <c r="BY374">
        <v>0</v>
      </c>
      <c r="BZ374">
        <v>0.93513250000000003</v>
      </c>
      <c r="CA374">
        <v>19.539449999999999</v>
      </c>
      <c r="CB374">
        <v>0</v>
      </c>
      <c r="CC374">
        <v>0</v>
      </c>
      <c r="CD374">
        <v>0.92968170000000006</v>
      </c>
      <c r="CE374">
        <v>20.091360000000002</v>
      </c>
      <c r="CF374" s="1">
        <v>2.5152610000000001E-30</v>
      </c>
      <c r="CG374" s="1">
        <v>3.7575210000000002E-28</v>
      </c>
      <c r="CH374">
        <v>0.92436870000000004</v>
      </c>
      <c r="CI374">
        <v>20.583089999999999</v>
      </c>
      <c r="CJ374" s="1">
        <v>2.59868E-25</v>
      </c>
      <c r="CK374" s="1">
        <v>4.6202650000000001E-23</v>
      </c>
      <c r="CL374">
        <v>0.91852560000000005</v>
      </c>
      <c r="CM374">
        <v>20.754300000000001</v>
      </c>
      <c r="CN374" s="1">
        <v>7.8825580000000004E-18</v>
      </c>
      <c r="CO374" s="1">
        <v>1.2455869999999999E-15</v>
      </c>
      <c r="CP374">
        <v>0.91307539999999998</v>
      </c>
      <c r="CQ374">
        <v>20.656189999999999</v>
      </c>
      <c r="CR374" s="1">
        <v>1.330996E-13</v>
      </c>
      <c r="CS374" s="1">
        <v>2.2411649999999999E-11</v>
      </c>
      <c r="CT374">
        <v>0.90784330000000002</v>
      </c>
      <c r="CU374">
        <v>20.40662</v>
      </c>
      <c r="CV374" s="1">
        <v>1.8809469999999999E-10</v>
      </c>
      <c r="CW374" s="1">
        <v>3.3014340000000003E-8</v>
      </c>
      <c r="CX374">
        <v>0.90343419999999997</v>
      </c>
      <c r="CY374">
        <v>19.867999999999999</v>
      </c>
      <c r="CZ374" s="1">
        <v>6.1375040000000005E-8</v>
      </c>
      <c r="DA374" s="1">
        <v>1.111092E-5</v>
      </c>
      <c r="DB374">
        <v>0.89899629999999997</v>
      </c>
      <c r="DC374">
        <v>19.655999999999999</v>
      </c>
      <c r="DD374" s="1">
        <v>6.784705E-6</v>
      </c>
      <c r="DE374" s="1">
        <v>1.26144E-3</v>
      </c>
      <c r="DF374">
        <v>0.89499680000000004</v>
      </c>
      <c r="DG374">
        <v>19.750800000000002</v>
      </c>
      <c r="DH374" s="1">
        <v>3.1846620000000001E-4</v>
      </c>
      <c r="DI374" s="1">
        <v>6.0604320000000003E-2</v>
      </c>
      <c r="DJ374">
        <v>0.89058599999999999</v>
      </c>
      <c r="DK374">
        <v>20.049499999999998</v>
      </c>
      <c r="DL374" s="1">
        <v>7.4378029999999998E-3</v>
      </c>
      <c r="DM374">
        <v>1.4446289999999999</v>
      </c>
      <c r="DN374">
        <v>0.88666840000000002</v>
      </c>
      <c r="DO374">
        <v>20.440619999999999</v>
      </c>
      <c r="DP374">
        <v>9.5929650000000005E-2</v>
      </c>
      <c r="DQ374">
        <v>18.969619999999999</v>
      </c>
      <c r="DR374">
        <v>0.88260749999999999</v>
      </c>
      <c r="DS374">
        <v>20.57938</v>
      </c>
      <c r="DT374">
        <v>0.73794280000000001</v>
      </c>
      <c r="DU374">
        <v>148.26089999999999</v>
      </c>
      <c r="DV374">
        <v>0.87828490000000004</v>
      </c>
      <c r="DW374">
        <v>20.41441</v>
      </c>
      <c r="DX374">
        <v>3.6067450000000001</v>
      </c>
      <c r="DY374">
        <v>735.93870000000004</v>
      </c>
      <c r="DZ374">
        <v>0.87375159999999996</v>
      </c>
      <c r="EA374">
        <v>20.00638</v>
      </c>
      <c r="EB374">
        <v>11.83104</v>
      </c>
      <c r="EC374">
        <v>2447.7080000000001</v>
      </c>
      <c r="ED374">
        <v>0.86847600000000003</v>
      </c>
      <c r="EE374">
        <v>19.496569999999998</v>
      </c>
      <c r="EF374">
        <v>27.243870000000001</v>
      </c>
      <c r="EG374">
        <v>5714.3209999999999</v>
      </c>
      <c r="EH374">
        <v>0.86381359999999996</v>
      </c>
      <c r="EI374">
        <v>19.222300000000001</v>
      </c>
      <c r="EJ374">
        <v>46.010489999999997</v>
      </c>
      <c r="EK374">
        <v>9765.8970000000008</v>
      </c>
      <c r="EL374">
        <v>0.85935329999999999</v>
      </c>
      <c r="EM374">
        <v>19.240279999999998</v>
      </c>
      <c r="EN374">
        <v>58.994289999999999</v>
      </c>
      <c r="EO374">
        <v>12654.08</v>
      </c>
      <c r="EP374">
        <v>0.85549969999999997</v>
      </c>
      <c r="EQ374">
        <v>19.51895</v>
      </c>
      <c r="ER374">
        <v>59.182920000000003</v>
      </c>
      <c r="ES374">
        <v>12818.27</v>
      </c>
      <c r="ET374">
        <v>0.85253869999999998</v>
      </c>
      <c r="EU374">
        <v>19.893280000000001</v>
      </c>
      <c r="EV374">
        <v>47.842410000000001</v>
      </c>
      <c r="EW374">
        <v>10442.200000000001</v>
      </c>
      <c r="EX374">
        <v>0.85109199999999996</v>
      </c>
      <c r="EY374">
        <v>20.050170000000001</v>
      </c>
      <c r="EZ374">
        <v>31.966329999999999</v>
      </c>
      <c r="FA374">
        <v>7016.9880000000003</v>
      </c>
      <c r="FB374">
        <v>0.84944180000000002</v>
      </c>
      <c r="FC374">
        <v>19.979030000000002</v>
      </c>
      <c r="FD374">
        <v>17.95579</v>
      </c>
      <c r="FE374">
        <v>3960.3820000000001</v>
      </c>
      <c r="FF374">
        <v>0.8477363</v>
      </c>
      <c r="FG374">
        <v>19.736660000000001</v>
      </c>
      <c r="FH374">
        <v>8.7327159999999999</v>
      </c>
      <c r="FI374">
        <v>1933.3979999999999</v>
      </c>
      <c r="FJ374">
        <v>0.84624520000000003</v>
      </c>
      <c r="FK374">
        <v>19.423310000000001</v>
      </c>
      <c r="FL374">
        <v>3.7552780000000001</v>
      </c>
      <c r="FM374">
        <v>833.59230000000002</v>
      </c>
      <c r="FN374">
        <v>0.84512759999999998</v>
      </c>
      <c r="FO374">
        <v>19.512229999999999</v>
      </c>
      <c r="FP374">
        <v>1.46543</v>
      </c>
      <c r="FQ374">
        <v>325.67410000000001</v>
      </c>
      <c r="FR374">
        <v>0.84453239999999996</v>
      </c>
      <c r="FS374">
        <v>19.614249999999998</v>
      </c>
      <c r="FT374" s="1">
        <v>0.5432205</v>
      </c>
      <c r="FU374">
        <v>120.48990000000001</v>
      </c>
      <c r="FV374">
        <v>0.84410790000000002</v>
      </c>
      <c r="FW374">
        <v>19.86928</v>
      </c>
      <c r="FX374" s="1">
        <v>0.21149119999999999</v>
      </c>
      <c r="FY374">
        <v>46.541229999999999</v>
      </c>
      <c r="FZ374">
        <v>0.84446259999999995</v>
      </c>
      <c r="GA374">
        <v>20.100739999999998</v>
      </c>
      <c r="GB374" s="1">
        <v>0.10295459999999999</v>
      </c>
      <c r="GC374">
        <v>22.30181</v>
      </c>
      <c r="GD374">
        <v>0.84525439999999996</v>
      </c>
      <c r="GE374">
        <v>20.257909999999999</v>
      </c>
      <c r="GF374" s="1">
        <v>7.0468390000000006E-2</v>
      </c>
      <c r="GG374">
        <v>15.0097</v>
      </c>
      <c r="GH374">
        <v>0.84644940000000002</v>
      </c>
      <c r="GI374">
        <v>20.26641</v>
      </c>
      <c r="GJ374" s="1">
        <v>6.1332079999999997E-2</v>
      </c>
      <c r="GK374" s="1">
        <v>12.93901</v>
      </c>
      <c r="GL374">
        <v>0.84760210000000002</v>
      </c>
      <c r="GM374">
        <v>20.090389999999999</v>
      </c>
      <c r="GN374" s="1">
        <v>5.8580920000000002E-2</v>
      </c>
      <c r="GO374" s="1">
        <v>12.30078</v>
      </c>
      <c r="GP374">
        <v>0.84872519999999996</v>
      </c>
      <c r="GQ374">
        <v>19.864450000000001</v>
      </c>
      <c r="GR374" s="1">
        <v>5.6846840000000003E-2</v>
      </c>
      <c r="GS374" s="1">
        <v>11.9054</v>
      </c>
      <c r="GT374">
        <v>0.84989950000000003</v>
      </c>
      <c r="GU374">
        <v>20.11318</v>
      </c>
      <c r="GV374" s="1">
        <v>5.4651789999999999E-2</v>
      </c>
      <c r="GW374" s="1">
        <v>11.425129999999999</v>
      </c>
      <c r="GX374">
        <v>0.8513328</v>
      </c>
      <c r="GY374">
        <v>20.445910000000001</v>
      </c>
      <c r="GZ374" s="1">
        <v>5.1795229999999998E-2</v>
      </c>
      <c r="HA374" s="1">
        <v>10.80752</v>
      </c>
      <c r="HB374">
        <v>0.85320309999999999</v>
      </c>
      <c r="HC374">
        <v>20.95739</v>
      </c>
      <c r="HD374" s="1">
        <v>4.8390839999999997E-2</v>
      </c>
      <c r="HE374" s="1">
        <v>10.07443</v>
      </c>
      <c r="HF374">
        <v>0.85573540000000003</v>
      </c>
      <c r="HG374">
        <v>21.57207</v>
      </c>
      <c r="HH374" s="1">
        <v>4.4662680000000003E-2</v>
      </c>
      <c r="HI374" s="1">
        <v>9.2703450000000007</v>
      </c>
      <c r="HJ374">
        <v>0.85846480000000003</v>
      </c>
      <c r="HK374">
        <v>22.003430000000002</v>
      </c>
      <c r="HL374" s="1">
        <v>4.0785790000000002E-2</v>
      </c>
      <c r="HM374" s="1">
        <v>8.4393840000000004</v>
      </c>
      <c r="HN374">
        <v>0.86119670000000004</v>
      </c>
      <c r="HO374">
        <v>22.075600000000001</v>
      </c>
      <c r="HP374" s="1">
        <v>3.6848760000000001E-2</v>
      </c>
      <c r="HQ374" s="1">
        <v>7.6014850000000003</v>
      </c>
      <c r="HR374">
        <v>0.86408839999999998</v>
      </c>
      <c r="HS374">
        <v>21.898099999999999</v>
      </c>
      <c r="HT374" s="1">
        <v>3.2950300000000002E-2</v>
      </c>
      <c r="HU374" s="1">
        <v>6.7756730000000003</v>
      </c>
      <c r="HV374">
        <v>0.86727140000000003</v>
      </c>
      <c r="HW374">
        <v>21.517389999999999</v>
      </c>
      <c r="HX374" s="1">
        <v>2.9173350000000001E-2</v>
      </c>
      <c r="HY374" s="1">
        <v>5.9781789999999999</v>
      </c>
      <c r="HZ374">
        <v>0.87023349999999999</v>
      </c>
      <c r="IA374">
        <v>21.571079999999998</v>
      </c>
      <c r="IB374" s="1">
        <v>2.5610150000000002E-2</v>
      </c>
      <c r="IC374" s="1">
        <v>5.2307370000000004</v>
      </c>
      <c r="ID374">
        <v>0.87321720000000003</v>
      </c>
      <c r="IE374">
        <v>21.857140000000001</v>
      </c>
      <c r="IF374" s="1">
        <v>2.236838E-2</v>
      </c>
      <c r="IG374" s="1">
        <v>4.5530809999999997</v>
      </c>
      <c r="IH374">
        <v>0.87617149999999999</v>
      </c>
      <c r="II374">
        <v>22.247389999999999</v>
      </c>
      <c r="IJ374" s="1">
        <v>1.9501879999999999E-2</v>
      </c>
      <c r="IK374" s="1">
        <v>3.9559510000000002</v>
      </c>
      <c r="IL374">
        <v>0.8790907</v>
      </c>
      <c r="IM374">
        <v>22.753080000000001</v>
      </c>
      <c r="IN374" s="1">
        <v>1.702936E-2</v>
      </c>
      <c r="IO374" s="1">
        <v>3.4434819999999999</v>
      </c>
      <c r="IP374">
        <v>0.88164719999999996</v>
      </c>
      <c r="IQ374">
        <v>22.97702</v>
      </c>
      <c r="IR374" s="1">
        <v>1.489508E-2</v>
      </c>
      <c r="IS374" s="1">
        <v>3.0035949999999998</v>
      </c>
      <c r="IT374">
        <v>0.88396350000000001</v>
      </c>
      <c r="IU374">
        <v>22.993010000000002</v>
      </c>
      <c r="IV374" s="1">
        <v>1.2988329999999999E-2</v>
      </c>
      <c r="IW374" s="1">
        <v>2.613496</v>
      </c>
      <c r="IX374">
        <v>0.88593069999999996</v>
      </c>
      <c r="IY374">
        <v>22.833680000000001</v>
      </c>
      <c r="IZ374" s="1">
        <v>1.1217090000000001E-2</v>
      </c>
      <c r="JA374" s="1">
        <v>2.253495</v>
      </c>
      <c r="JB374">
        <v>0.88766970000000001</v>
      </c>
      <c r="JC374">
        <v>22.539909999999999</v>
      </c>
      <c r="JD374" s="1">
        <v>9.5160160000000004E-3</v>
      </c>
      <c r="JE374" s="1">
        <v>1.9097059999999999</v>
      </c>
      <c r="JF374">
        <v>0.88926139999999998</v>
      </c>
      <c r="JG374">
        <v>22.412050000000001</v>
      </c>
      <c r="JH374" s="1">
        <v>7.8897110000000006E-3</v>
      </c>
      <c r="JI374" s="1">
        <v>1.582128</v>
      </c>
      <c r="JJ374">
        <v>0.89087930000000004</v>
      </c>
      <c r="JK374">
        <v>22.104399999999998</v>
      </c>
      <c r="JL374" s="1">
        <v>6.4027049999999999E-3</v>
      </c>
      <c r="JM374" s="1">
        <v>1.2825709999999999</v>
      </c>
      <c r="JN374">
        <v>0.89246760000000003</v>
      </c>
      <c r="JO374">
        <v>22.00827</v>
      </c>
      <c r="JP374" s="1">
        <v>5.1286420000000001E-3</v>
      </c>
      <c r="JQ374" s="1">
        <v>1.025901</v>
      </c>
      <c r="JR374">
        <v>0.89397519999999997</v>
      </c>
      <c r="JS374">
        <v>21.78623</v>
      </c>
      <c r="JT374" s="1">
        <v>4.1154670000000003E-3</v>
      </c>
      <c r="JU374" s="1">
        <v>0.8215306</v>
      </c>
      <c r="JV374">
        <v>0.89532979999999995</v>
      </c>
      <c r="JW374">
        <v>21.622789999999998</v>
      </c>
      <c r="JX374" s="1">
        <v>3.3612030000000001E-3</v>
      </c>
      <c r="JY374" s="1">
        <v>0.66941240000000002</v>
      </c>
      <c r="JZ374">
        <v>0.89646230000000005</v>
      </c>
      <c r="KA374">
        <v>21.47</v>
      </c>
      <c r="KB374" s="1">
        <v>2.8259579999999999E-3</v>
      </c>
      <c r="KC374" s="1">
        <v>0.56141249999999998</v>
      </c>
      <c r="KD374">
        <v>0.89744000000000002</v>
      </c>
      <c r="KE374">
        <v>21.28584</v>
      </c>
      <c r="KF374" s="1">
        <v>2.4513149999999999E-3</v>
      </c>
      <c r="KG374" s="1">
        <v>0.48589510000000002</v>
      </c>
      <c r="KH374">
        <v>0.89823299999999995</v>
      </c>
      <c r="KI374">
        <v>21.03022</v>
      </c>
      <c r="KJ374" s="1">
        <v>2.1830370000000001E-3</v>
      </c>
      <c r="KK374" s="1">
        <v>0.43194949999999999</v>
      </c>
      <c r="KL374">
        <v>0.89865859999999997</v>
      </c>
      <c r="KM374">
        <v>21.146560000000001</v>
      </c>
      <c r="KN374" s="1">
        <v>1.9815140000000002E-3</v>
      </c>
      <c r="KO374" s="1">
        <v>0.391627</v>
      </c>
      <c r="KP374">
        <v>0.89851519999999996</v>
      </c>
      <c r="KQ374">
        <v>21.075430000000001</v>
      </c>
      <c r="KR374" s="1">
        <v>1.822962E-3</v>
      </c>
      <c r="KS374" s="1">
        <v>0.36013600000000001</v>
      </c>
      <c r="KT374">
        <v>0.89799410000000002</v>
      </c>
      <c r="KU374">
        <v>21.255549999999999</v>
      </c>
      <c r="KV374" s="1">
        <v>1.693798E-3</v>
      </c>
      <c r="KW374" s="1">
        <v>0.33471830000000002</v>
      </c>
      <c r="KX374">
        <v>0.89724979999999999</v>
      </c>
      <c r="KY374">
        <v>21.45532</v>
      </c>
      <c r="KZ374" s="1">
        <v>1.588423E-3</v>
      </c>
      <c r="LA374" s="1">
        <v>0.3140715</v>
      </c>
      <c r="LB374">
        <v>0.89659060000000002</v>
      </c>
      <c r="LC374">
        <v>21.570160000000001</v>
      </c>
      <c r="LD374" s="1">
        <v>1.500857E-3</v>
      </c>
      <c r="LE374" s="1">
        <v>0.29692819999999998</v>
      </c>
      <c r="LF374">
        <v>0.89612749999999997</v>
      </c>
      <c r="LG374">
        <v>21.465969999999999</v>
      </c>
      <c r="LH374" s="1">
        <v>1.428789E-3</v>
      </c>
      <c r="LI374" s="1">
        <v>0.2827692</v>
      </c>
      <c r="LJ374">
        <v>0.89592740000000004</v>
      </c>
      <c r="LK374">
        <v>21.223590000000002</v>
      </c>
      <c r="LL374" s="1">
        <v>1.369356E-3</v>
      </c>
      <c r="LM374" s="1">
        <v>0.27107560000000003</v>
      </c>
      <c r="LN374">
        <v>0.89591810000000005</v>
      </c>
      <c r="LO374">
        <v>21.089680000000001</v>
      </c>
      <c r="LP374" s="1">
        <v>1.3205929999999999E-3</v>
      </c>
      <c r="LQ374" s="1">
        <v>0.26143630000000001</v>
      </c>
      <c r="LR374">
        <v>0.89611169999999996</v>
      </c>
      <c r="LS374">
        <v>21.540790000000001</v>
      </c>
      <c r="LT374" s="1">
        <v>1.2793870000000001E-3</v>
      </c>
      <c r="LU374" s="1">
        <v>0.2532431</v>
      </c>
      <c r="LV374">
        <v>0.89635220000000004</v>
      </c>
      <c r="LW374">
        <v>21.9619</v>
      </c>
      <c r="LX374" s="1">
        <v>1.24187E-3</v>
      </c>
      <c r="LY374" s="1">
        <v>0.24579719999999999</v>
      </c>
      <c r="LZ374">
        <v>0.8967676</v>
      </c>
      <c r="MA374">
        <v>22.475349999999999</v>
      </c>
      <c r="MB374" s="1">
        <v>1.205617E-3</v>
      </c>
      <c r="MC374" s="1">
        <v>0.23857139999999999</v>
      </c>
      <c r="MD374">
        <v>0.89724300000000001</v>
      </c>
      <c r="ME374">
        <v>23.047149999999998</v>
      </c>
      <c r="MF374" s="1">
        <v>1.1678909999999999E-3</v>
      </c>
      <c r="MG374" s="1">
        <v>0.23106930000000001</v>
      </c>
      <c r="MH374">
        <v>0.89786310000000003</v>
      </c>
      <c r="MI374">
        <v>23.321999999999999</v>
      </c>
      <c r="MJ374" s="1">
        <v>1.1285729999999999E-3</v>
      </c>
      <c r="MK374" s="1">
        <v>0.223223</v>
      </c>
      <c r="ML374">
        <v>0.8986632</v>
      </c>
      <c r="MM374">
        <v>23.22289</v>
      </c>
      <c r="MN374" s="1">
        <v>1.0876499999999999E-3</v>
      </c>
      <c r="MO374" s="1">
        <v>0.21500659999999999</v>
      </c>
      <c r="MP374">
        <v>0.89966369999999996</v>
      </c>
      <c r="MQ374">
        <v>22.95336</v>
      </c>
      <c r="MR374" s="1">
        <v>1.046075E-3</v>
      </c>
      <c r="MS374" s="1">
        <v>0.206651</v>
      </c>
      <c r="MT374">
        <v>0.9008659</v>
      </c>
      <c r="MU374">
        <v>22.629940000000001</v>
      </c>
      <c r="MV374" s="1">
        <v>1.004916E-3</v>
      </c>
      <c r="MW374" s="1">
        <v>0.19832549999999999</v>
      </c>
      <c r="MX374">
        <v>0.90224249999999995</v>
      </c>
      <c r="MY374">
        <v>22.771460000000001</v>
      </c>
      <c r="MZ374" s="1">
        <v>9.6471009999999995E-4</v>
      </c>
      <c r="NA374" s="1">
        <v>0.19016089999999999</v>
      </c>
      <c r="NB374">
        <v>0.90391319999999997</v>
      </c>
      <c r="NC374">
        <v>23.011579999999999</v>
      </c>
      <c r="ND374" s="1">
        <v>9.2621439999999999E-4</v>
      </c>
      <c r="NE374" s="1">
        <v>0.18229529999999999</v>
      </c>
      <c r="NF374">
        <v>0.90572299999999994</v>
      </c>
      <c r="NG374">
        <v>23.255369999999999</v>
      </c>
      <c r="NH374" s="1">
        <v>8.8894620000000001E-4</v>
      </c>
      <c r="NI374" s="1">
        <v>0.17466419999999999</v>
      </c>
      <c r="NJ374">
        <v>0.90766639999999998</v>
      </c>
      <c r="NK374">
        <v>23.55733</v>
      </c>
      <c r="NL374" s="1">
        <v>8.5377300000000005E-4</v>
      </c>
      <c r="NM374" s="1">
        <v>0.16743469999999999</v>
      </c>
      <c r="NN374">
        <v>0.90964350000000005</v>
      </c>
      <c r="NO374">
        <v>23.598579999999998</v>
      </c>
      <c r="NP374" s="1">
        <v>8.1988160000000005E-4</v>
      </c>
      <c r="NQ374" s="1">
        <v>0.16047739999999999</v>
      </c>
      <c r="NR374">
        <v>0.91095170000000003</v>
      </c>
      <c r="NS374">
        <v>23.47926</v>
      </c>
      <c r="NT374" s="1">
        <v>7.8754629999999996E-4</v>
      </c>
      <c r="NU374" s="1">
        <v>0.15388789999999999</v>
      </c>
      <c r="NV374">
        <v>0.91174180000000005</v>
      </c>
      <c r="NW374">
        <v>23.232530000000001</v>
      </c>
      <c r="NX374" s="1">
        <v>7.5667650000000003E-4</v>
      </c>
      <c r="NY374" s="1">
        <v>0.14763979999999999</v>
      </c>
      <c r="NZ374">
        <v>0.91257169999999999</v>
      </c>
      <c r="OA374">
        <v>22.93778</v>
      </c>
      <c r="OB374" s="1">
        <v>7.2725709999999996E-4</v>
      </c>
      <c r="OC374" s="1">
        <v>0.14168430000000001</v>
      </c>
      <c r="OD374">
        <v>0.91342480000000004</v>
      </c>
      <c r="OE374">
        <v>22.596800000000002</v>
      </c>
      <c r="OF374" s="1">
        <v>6.9902769999999998E-4</v>
      </c>
      <c r="OG374" s="1">
        <v>0.13596800000000001</v>
      </c>
      <c r="OH374">
        <v>0.91432570000000002</v>
      </c>
      <c r="OI374">
        <v>22.53415</v>
      </c>
      <c r="OJ374" s="1">
        <v>6.7206820000000002E-4</v>
      </c>
      <c r="OK374" s="1">
        <v>0.13052240000000001</v>
      </c>
    </row>
    <row r="375" spans="1:401" x14ac:dyDescent="0.35">
      <c r="A375">
        <v>384</v>
      </c>
      <c r="B375" t="s">
        <v>4</v>
      </c>
      <c r="C375" t="s">
        <v>364</v>
      </c>
      <c r="D375" t="s">
        <v>382</v>
      </c>
      <c r="E375">
        <v>511.53980000000001</v>
      </c>
      <c r="F375">
        <v>0.6748113</v>
      </c>
      <c r="G375">
        <v>19.926400000000001</v>
      </c>
      <c r="H375">
        <v>0</v>
      </c>
      <c r="I375">
        <v>0</v>
      </c>
      <c r="J375">
        <v>0.67593230000000004</v>
      </c>
      <c r="K375">
        <v>19.553450000000002</v>
      </c>
      <c r="L375">
        <v>0</v>
      </c>
      <c r="M375">
        <v>0</v>
      </c>
      <c r="N375">
        <v>0.67651470000000002</v>
      </c>
      <c r="O375">
        <v>19.68974</v>
      </c>
      <c r="P375">
        <v>0</v>
      </c>
      <c r="Q375">
        <v>0</v>
      </c>
      <c r="R375">
        <v>0.67624899999999999</v>
      </c>
      <c r="S375">
        <v>19.823160000000001</v>
      </c>
      <c r="T375">
        <v>0</v>
      </c>
      <c r="U375">
        <v>0</v>
      </c>
      <c r="V375">
        <v>0.67563680000000004</v>
      </c>
      <c r="W375">
        <v>20.206430000000001</v>
      </c>
      <c r="X375">
        <v>0</v>
      </c>
      <c r="Y375">
        <v>0</v>
      </c>
      <c r="Z375">
        <v>0.67494050000000005</v>
      </c>
      <c r="AA375">
        <v>20.22514</v>
      </c>
      <c r="AB375">
        <v>0</v>
      </c>
      <c r="AC375">
        <v>0</v>
      </c>
      <c r="AD375">
        <v>0.67420380000000002</v>
      </c>
      <c r="AE375">
        <v>20.171150000000001</v>
      </c>
      <c r="AF375">
        <v>0</v>
      </c>
      <c r="AG375">
        <v>0</v>
      </c>
      <c r="AH375">
        <v>0.67366669999999995</v>
      </c>
      <c r="AI375">
        <v>20.0045</v>
      </c>
      <c r="AJ375">
        <v>0</v>
      </c>
      <c r="AK375">
        <v>0</v>
      </c>
      <c r="AL375">
        <v>0.67307899999999998</v>
      </c>
      <c r="AM375">
        <v>19.747699999999998</v>
      </c>
      <c r="AN375">
        <v>0</v>
      </c>
      <c r="AO375">
        <v>0</v>
      </c>
      <c r="AP375">
        <v>0.67193389999999997</v>
      </c>
      <c r="AQ375">
        <v>19.529990000000002</v>
      </c>
      <c r="AR375">
        <v>0</v>
      </c>
      <c r="AS375">
        <v>0</v>
      </c>
      <c r="AT375">
        <v>0.66989580000000004</v>
      </c>
      <c r="AU375">
        <v>19.738600000000002</v>
      </c>
      <c r="AV375">
        <v>0</v>
      </c>
      <c r="AW375">
        <v>0</v>
      </c>
      <c r="AX375">
        <v>0.66703270000000003</v>
      </c>
      <c r="AY375">
        <v>19.807459999999999</v>
      </c>
      <c r="AZ375">
        <v>0</v>
      </c>
      <c r="BA375">
        <v>0</v>
      </c>
      <c r="BB375">
        <v>0.66372529999999996</v>
      </c>
      <c r="BC375">
        <v>19.836179999999999</v>
      </c>
      <c r="BD375">
        <v>0</v>
      </c>
      <c r="BE375">
        <v>0</v>
      </c>
      <c r="BF375">
        <v>0.66023779999999999</v>
      </c>
      <c r="BG375">
        <v>19.896719999999998</v>
      </c>
      <c r="BH375">
        <v>0</v>
      </c>
      <c r="BI375">
        <v>0</v>
      </c>
      <c r="BJ375">
        <v>0.65670019999999996</v>
      </c>
      <c r="BK375">
        <v>19.689789999999999</v>
      </c>
      <c r="BL375">
        <v>0</v>
      </c>
      <c r="BM375">
        <v>0</v>
      </c>
      <c r="BN375">
        <v>0.65294850000000004</v>
      </c>
      <c r="BO375">
        <v>19.402670000000001</v>
      </c>
      <c r="BP375">
        <v>0</v>
      </c>
      <c r="BQ375">
        <v>0</v>
      </c>
      <c r="BR375">
        <v>0.64947410000000005</v>
      </c>
      <c r="BS375">
        <v>19.08813</v>
      </c>
      <c r="BT375">
        <v>0</v>
      </c>
      <c r="BU375">
        <v>0</v>
      </c>
      <c r="BV375">
        <v>0.64637719999999999</v>
      </c>
      <c r="BW375">
        <v>19.143540000000002</v>
      </c>
      <c r="BX375">
        <v>0</v>
      </c>
      <c r="BY375">
        <v>0</v>
      </c>
      <c r="BZ375">
        <v>0.64341899999999996</v>
      </c>
      <c r="CA375">
        <v>19.525320000000001</v>
      </c>
      <c r="CB375">
        <v>0</v>
      </c>
      <c r="CC375">
        <v>0</v>
      </c>
      <c r="CD375">
        <v>0.64080349999999997</v>
      </c>
      <c r="CE375">
        <v>20.074449999999999</v>
      </c>
      <c r="CF375" s="1">
        <v>1.0875680000000001E-30</v>
      </c>
      <c r="CG375" s="1">
        <v>1.6753249999999999E-28</v>
      </c>
      <c r="CH375">
        <v>0.63829369999999996</v>
      </c>
      <c r="CI375">
        <v>20.560590000000001</v>
      </c>
      <c r="CJ375" s="1">
        <v>1.2222100000000001E-25</v>
      </c>
      <c r="CK375" s="1">
        <v>2.1170199999999999E-23</v>
      </c>
      <c r="CL375">
        <v>0.635544</v>
      </c>
      <c r="CM375">
        <v>20.72607</v>
      </c>
      <c r="CN375" s="1">
        <v>4.3196130000000003E-18</v>
      </c>
      <c r="CO375" s="1">
        <v>6.8014500000000003E-16</v>
      </c>
      <c r="CP375">
        <v>0.63299130000000003</v>
      </c>
      <c r="CQ375">
        <v>20.631270000000001</v>
      </c>
      <c r="CR375" s="1">
        <v>8.5735410000000002E-14</v>
      </c>
      <c r="CS375" s="1">
        <v>1.3959649999999999E-11</v>
      </c>
      <c r="CT375">
        <v>0.63069399999999998</v>
      </c>
      <c r="CU375">
        <v>20.389890000000001</v>
      </c>
      <c r="CV375" s="1">
        <v>1.3145830000000001E-10</v>
      </c>
      <c r="CW375" s="1">
        <v>2.1917409999999999E-8</v>
      </c>
      <c r="CX375">
        <v>0.62886640000000005</v>
      </c>
      <c r="CY375">
        <v>19.86514</v>
      </c>
      <c r="CZ375" s="1">
        <v>4.5591730000000002E-8</v>
      </c>
      <c r="DA375" s="1">
        <v>7.7286760000000004E-6</v>
      </c>
      <c r="DB375">
        <v>0.62681909999999996</v>
      </c>
      <c r="DC375">
        <v>19.65906</v>
      </c>
      <c r="DD375" s="1">
        <v>5.2911379999999998E-6</v>
      </c>
      <c r="DE375" s="1">
        <v>9.1033460000000004E-4</v>
      </c>
      <c r="DF375">
        <v>0.62505699999999997</v>
      </c>
      <c r="DG375">
        <v>19.74531</v>
      </c>
      <c r="DH375" s="1">
        <v>2.587016E-4</v>
      </c>
      <c r="DI375">
        <v>4.5092340000000002E-2</v>
      </c>
      <c r="DJ375">
        <v>0.62312400000000001</v>
      </c>
      <c r="DK375">
        <v>20.029350000000001</v>
      </c>
      <c r="DL375" s="1">
        <v>6.2567730000000002E-3</v>
      </c>
      <c r="DM375">
        <v>1.1030880000000001</v>
      </c>
      <c r="DN375">
        <v>0.6215041</v>
      </c>
      <c r="DO375">
        <v>20.415489999999998</v>
      </c>
      <c r="DP375">
        <v>8.3259490000000005E-2</v>
      </c>
      <c r="DQ375">
        <v>14.822889999999999</v>
      </c>
      <c r="DR375">
        <v>0.61979620000000002</v>
      </c>
      <c r="DS375">
        <v>20.547999999999998</v>
      </c>
      <c r="DT375">
        <v>0.65863450000000001</v>
      </c>
      <c r="DU375">
        <v>118.2593</v>
      </c>
      <c r="DV375">
        <v>0.61794720000000003</v>
      </c>
      <c r="DW375">
        <v>20.387810000000002</v>
      </c>
      <c r="DX375">
        <v>3.3014000000000001</v>
      </c>
      <c r="DY375">
        <v>597.98839999999996</v>
      </c>
      <c r="DZ375">
        <v>0.61609170000000002</v>
      </c>
      <c r="EA375">
        <v>19.99344</v>
      </c>
      <c r="EB375">
        <v>11.081910000000001</v>
      </c>
      <c r="EC375">
        <v>2022.847</v>
      </c>
      <c r="ED375">
        <v>0.61370690000000006</v>
      </c>
      <c r="EE375">
        <v>19.488510000000002</v>
      </c>
      <c r="EF375">
        <v>26.049379999999999</v>
      </c>
      <c r="EG375">
        <v>4796.4549999999999</v>
      </c>
      <c r="EH375">
        <v>0.6116722</v>
      </c>
      <c r="EI375">
        <v>19.21921</v>
      </c>
      <c r="EJ375">
        <v>44.826059999999998</v>
      </c>
      <c r="EK375">
        <v>8315.3870000000006</v>
      </c>
      <c r="EL375">
        <v>0.60987420000000003</v>
      </c>
      <c r="EM375">
        <v>19.233129999999999</v>
      </c>
      <c r="EN375">
        <v>58.458309999999997</v>
      </c>
      <c r="EO375">
        <v>10915.67</v>
      </c>
      <c r="EP375">
        <v>0.6079947</v>
      </c>
      <c r="EQ375">
        <v>19.503630000000001</v>
      </c>
      <c r="ER375">
        <v>59.57235</v>
      </c>
      <c r="ES375">
        <v>11194.08</v>
      </c>
      <c r="ET375">
        <v>0.60640510000000003</v>
      </c>
      <c r="EU375">
        <v>19.865110000000001</v>
      </c>
      <c r="EV375">
        <v>48.817019999999999</v>
      </c>
      <c r="EW375">
        <v>9218.1380000000008</v>
      </c>
      <c r="EX375">
        <v>0.60589959999999998</v>
      </c>
      <c r="EY375">
        <v>20.017019999999999</v>
      </c>
      <c r="EZ375">
        <v>33.048870000000001</v>
      </c>
      <c r="FA375">
        <v>6258.9189999999999</v>
      </c>
      <c r="FB375">
        <v>0.60528499999999996</v>
      </c>
      <c r="FC375">
        <v>19.94811</v>
      </c>
      <c r="FD375">
        <v>18.773150000000001</v>
      </c>
      <c r="FE375">
        <v>3564.78</v>
      </c>
      <c r="FF375">
        <v>0.60462150000000003</v>
      </c>
      <c r="FG375">
        <v>19.71097</v>
      </c>
      <c r="FH375">
        <v>9.2190659999999998</v>
      </c>
      <c r="FI375">
        <v>1754.4549999999999</v>
      </c>
      <c r="FJ375">
        <v>0.60419769999999995</v>
      </c>
      <c r="FK375">
        <v>19.409610000000001</v>
      </c>
      <c r="FL375">
        <v>3.9973160000000001</v>
      </c>
      <c r="FM375">
        <v>761.8623</v>
      </c>
      <c r="FN375">
        <v>0.60410929999999996</v>
      </c>
      <c r="FO375">
        <v>19.507960000000001</v>
      </c>
      <c r="FP375">
        <v>1.569448</v>
      </c>
      <c r="FQ375">
        <v>299.34739999999999</v>
      </c>
      <c r="FR375">
        <v>0.60439339999999997</v>
      </c>
      <c r="FS375">
        <v>19.599679999999999</v>
      </c>
      <c r="FT375" s="1">
        <v>0.58272999999999997</v>
      </c>
      <c r="FU375">
        <v>111.03619999999999</v>
      </c>
      <c r="FV375">
        <v>0.60486510000000004</v>
      </c>
      <c r="FW375">
        <v>19.846509999999999</v>
      </c>
      <c r="FX375" s="1">
        <v>0.22501879999999999</v>
      </c>
      <c r="FY375">
        <v>42.735909999999997</v>
      </c>
      <c r="FZ375">
        <v>0.60582020000000003</v>
      </c>
      <c r="GA375">
        <v>20.067879999999999</v>
      </c>
      <c r="GB375" s="1">
        <v>0.1072244</v>
      </c>
      <c r="GC375">
        <v>20.205829999999999</v>
      </c>
      <c r="GD375">
        <v>0.60700419999999999</v>
      </c>
      <c r="GE375">
        <v>20.218409999999999</v>
      </c>
      <c r="GF375" s="1">
        <v>7.1693969999999996E-2</v>
      </c>
      <c r="GG375" s="1">
        <v>13.390330000000001</v>
      </c>
      <c r="GH375">
        <v>0.60775809999999997</v>
      </c>
      <c r="GI375">
        <v>20.2315</v>
      </c>
      <c r="GJ375" s="1">
        <v>6.1689939999999999E-2</v>
      </c>
      <c r="GK375" s="1">
        <v>11.465529999999999</v>
      </c>
      <c r="GL375">
        <v>0.6085026</v>
      </c>
      <c r="GM375">
        <v>20.066949999999999</v>
      </c>
      <c r="GN375" s="1">
        <v>5.8726790000000001E-2</v>
      </c>
      <c r="GO375" s="1">
        <v>10.893000000000001</v>
      </c>
      <c r="GP375">
        <v>0.60921879999999995</v>
      </c>
      <c r="GQ375">
        <v>19.853639999999999</v>
      </c>
      <c r="GR375" s="1">
        <v>5.6987099999999999E-2</v>
      </c>
      <c r="GS375" s="1">
        <v>10.561780000000001</v>
      </c>
      <c r="GT375">
        <v>0.61002279999999998</v>
      </c>
      <c r="GU375">
        <v>20.112559999999998</v>
      </c>
      <c r="GV375" s="1">
        <v>5.4835439999999999E-2</v>
      </c>
      <c r="GW375" s="1">
        <v>10.16114</v>
      </c>
      <c r="GX375">
        <v>0.6110215</v>
      </c>
      <c r="GY375">
        <v>20.43534</v>
      </c>
      <c r="GZ375" s="1">
        <v>5.2023020000000003E-2</v>
      </c>
      <c r="HA375" s="1">
        <v>9.6355760000000004</v>
      </c>
      <c r="HB375">
        <v>0.61229009999999995</v>
      </c>
      <c r="HC375">
        <v>20.939419999999998</v>
      </c>
      <c r="HD375" s="1">
        <v>4.864549E-2</v>
      </c>
      <c r="HE375" s="1">
        <v>9.0032029999999992</v>
      </c>
      <c r="HF375">
        <v>0.61415350000000002</v>
      </c>
      <c r="HG375">
        <v>21.54617</v>
      </c>
      <c r="HH375" s="1">
        <v>4.4933239999999999E-2</v>
      </c>
      <c r="HI375" s="1">
        <v>8.3026630000000008</v>
      </c>
      <c r="HJ375">
        <v>0.61614069999999999</v>
      </c>
      <c r="HK375">
        <v>21.966989999999999</v>
      </c>
      <c r="HL375" s="1">
        <v>4.1061460000000001E-2</v>
      </c>
      <c r="HM375" s="1">
        <v>7.5742560000000001</v>
      </c>
      <c r="HN375">
        <v>0.61817759999999999</v>
      </c>
      <c r="HO375">
        <v>22.041340000000002</v>
      </c>
      <c r="HP375" s="1">
        <v>3.7124169999999998E-2</v>
      </c>
      <c r="HQ375" s="1">
        <v>6.8359909999999999</v>
      </c>
      <c r="HR375">
        <v>0.6203784</v>
      </c>
      <c r="HS375">
        <v>21.880379999999999</v>
      </c>
      <c r="HT375" s="1">
        <v>3.3220710000000001E-2</v>
      </c>
      <c r="HU375" s="1">
        <v>6.1074299999999999</v>
      </c>
      <c r="HV375">
        <v>0.62277130000000003</v>
      </c>
      <c r="HW375">
        <v>21.514340000000001</v>
      </c>
      <c r="HX375" s="1">
        <v>2.9431200000000001E-2</v>
      </c>
      <c r="HY375" s="1">
        <v>5.400169</v>
      </c>
      <c r="HZ375">
        <v>0.62507310000000005</v>
      </c>
      <c r="IA375">
        <v>21.582609999999999</v>
      </c>
      <c r="IB375" s="1">
        <v>2.584608E-2</v>
      </c>
      <c r="IC375" s="1">
        <v>4.7334670000000001</v>
      </c>
      <c r="ID375">
        <v>0.62738210000000005</v>
      </c>
      <c r="IE375">
        <v>21.867180000000001</v>
      </c>
      <c r="IF375" s="1">
        <v>2.2580320000000001E-2</v>
      </c>
      <c r="IG375" s="1">
        <v>4.1266920000000002</v>
      </c>
      <c r="IH375">
        <v>0.62963009999999997</v>
      </c>
      <c r="II375">
        <v>22.24738</v>
      </c>
      <c r="IJ375" s="1">
        <v>1.9684449999999999E-2</v>
      </c>
      <c r="IK375" s="1">
        <v>3.5896810000000001</v>
      </c>
      <c r="IL375">
        <v>0.63151590000000002</v>
      </c>
      <c r="IM375">
        <v>22.746729999999999</v>
      </c>
      <c r="IN375" s="1">
        <v>1.7185740000000001E-2</v>
      </c>
      <c r="IO375" s="1">
        <v>3.1278579999999998</v>
      </c>
      <c r="IP375">
        <v>0.63318450000000004</v>
      </c>
      <c r="IQ375">
        <v>22.956130000000002</v>
      </c>
      <c r="IR375" s="1">
        <v>1.5030669999999999E-2</v>
      </c>
      <c r="IS375" s="1">
        <v>2.7307160000000001</v>
      </c>
      <c r="IT375">
        <v>0.63466210000000001</v>
      </c>
      <c r="IU375">
        <v>22.97343</v>
      </c>
      <c r="IV375" s="1">
        <v>1.311058E-2</v>
      </c>
      <c r="IW375" s="1">
        <v>2.3786010000000002</v>
      </c>
      <c r="IX375">
        <v>0.63596280000000005</v>
      </c>
      <c r="IY375">
        <v>22.827729999999999</v>
      </c>
      <c r="IZ375" s="1">
        <v>1.133203E-2</v>
      </c>
      <c r="JA375" s="1">
        <v>2.0537109999999998</v>
      </c>
      <c r="JB375">
        <v>0.63709289999999996</v>
      </c>
      <c r="JC375">
        <v>22.547509999999999</v>
      </c>
      <c r="JD375" s="1">
        <v>9.6265239999999992E-3</v>
      </c>
      <c r="JE375" s="1">
        <v>1.7433080000000001</v>
      </c>
      <c r="JF375">
        <v>0.6381462</v>
      </c>
      <c r="JG375">
        <v>22.434570000000001</v>
      </c>
      <c r="JH375" s="1">
        <v>7.9934429999999994E-3</v>
      </c>
      <c r="JI375" s="1">
        <v>1.4467540000000001</v>
      </c>
      <c r="JJ375">
        <v>0.63921519999999998</v>
      </c>
      <c r="JK375">
        <v>22.124140000000001</v>
      </c>
      <c r="JL375" s="1">
        <v>6.4948030000000004E-3</v>
      </c>
      <c r="JM375" s="1">
        <v>1.1744829999999999</v>
      </c>
      <c r="JN375">
        <v>0.64031510000000003</v>
      </c>
      <c r="JO375">
        <v>22.023679999999999</v>
      </c>
      <c r="JP375" s="1">
        <v>5.2046890000000002E-3</v>
      </c>
      <c r="JQ375" s="1">
        <v>0.94008530000000001</v>
      </c>
      <c r="JR375">
        <v>0.64139820000000003</v>
      </c>
      <c r="JS375">
        <v>21.78978</v>
      </c>
      <c r="JT375" s="1">
        <v>4.1739630000000002E-3</v>
      </c>
      <c r="JU375" s="1">
        <v>0.75261469999999997</v>
      </c>
      <c r="JV375">
        <v>0.64238479999999998</v>
      </c>
      <c r="JW375">
        <v>21.61814</v>
      </c>
      <c r="JX375" s="1">
        <v>3.4035350000000001E-3</v>
      </c>
      <c r="JY375" s="1">
        <v>0.6125562</v>
      </c>
      <c r="JZ375">
        <v>0.64324800000000004</v>
      </c>
      <c r="KA375">
        <v>21.466439999999999</v>
      </c>
      <c r="KB375" s="1">
        <v>2.8555960000000002E-3</v>
      </c>
      <c r="KC375" s="1">
        <v>0.51288370000000005</v>
      </c>
      <c r="KD375">
        <v>0.64401160000000002</v>
      </c>
      <c r="KE375">
        <v>21.285779999999999</v>
      </c>
      <c r="KF375" s="1">
        <v>2.472082E-3</v>
      </c>
      <c r="KG375" s="1">
        <v>0.44316090000000002</v>
      </c>
      <c r="KH375">
        <v>0.64466400000000001</v>
      </c>
      <c r="KI375">
        <v>21.037680000000002</v>
      </c>
      <c r="KJ375" s="1">
        <v>2.1981430000000001E-3</v>
      </c>
      <c r="KK375" s="1">
        <v>0.3934262</v>
      </c>
      <c r="KL375">
        <v>0.64504130000000004</v>
      </c>
      <c r="KM375">
        <v>21.163270000000001</v>
      </c>
      <c r="KN375" s="1">
        <v>1.9931670000000001E-3</v>
      </c>
      <c r="KO375" s="1">
        <v>0.35634959999999999</v>
      </c>
      <c r="KP375">
        <v>0.64507150000000002</v>
      </c>
      <c r="KQ375">
        <v>21.081779999999998</v>
      </c>
      <c r="KR375" s="1">
        <v>1.832211E-3</v>
      </c>
      <c r="KS375" s="1">
        <v>0.3274454</v>
      </c>
      <c r="KT375">
        <v>0.64470269999999996</v>
      </c>
      <c r="KU375">
        <v>21.26031</v>
      </c>
      <c r="KV375" s="1">
        <v>1.701386E-3</v>
      </c>
      <c r="KW375" s="1">
        <v>0.3042088</v>
      </c>
      <c r="KX375">
        <v>0.64411940000000001</v>
      </c>
      <c r="KY375">
        <v>21.45271</v>
      </c>
      <c r="KZ375" s="1">
        <v>1.594643E-3</v>
      </c>
      <c r="LA375" s="1">
        <v>0.2853813</v>
      </c>
      <c r="LB375">
        <v>0.64352980000000004</v>
      </c>
      <c r="LC375">
        <v>21.55789</v>
      </c>
      <c r="LD375" s="1">
        <v>1.506011E-3</v>
      </c>
      <c r="LE375" s="1">
        <v>0.26981660000000002</v>
      </c>
      <c r="LF375">
        <v>0.64304110000000003</v>
      </c>
      <c r="LG375">
        <v>21.454450000000001</v>
      </c>
      <c r="LH375" s="1">
        <v>1.433115E-3</v>
      </c>
      <c r="LI375" s="1">
        <v>0.25701790000000002</v>
      </c>
      <c r="LJ375">
        <v>0.64268930000000002</v>
      </c>
      <c r="LK375">
        <v>21.217479999999998</v>
      </c>
      <c r="LL375" s="1">
        <v>1.3729320000000001E-3</v>
      </c>
      <c r="LM375" s="1">
        <v>0.2464807</v>
      </c>
      <c r="LN375">
        <v>0.64250209999999996</v>
      </c>
      <c r="LO375">
        <v>21.089680000000001</v>
      </c>
      <c r="LP375" s="1">
        <v>1.3235860000000001E-3</v>
      </c>
      <c r="LQ375" s="1">
        <v>0.2378393</v>
      </c>
      <c r="LR375">
        <v>0.64240779999999997</v>
      </c>
      <c r="LS375">
        <v>21.549810000000001</v>
      </c>
      <c r="LT375" s="1">
        <v>1.282034E-3</v>
      </c>
      <c r="LU375" s="1">
        <v>0.23055220000000001</v>
      </c>
      <c r="LV375">
        <v>0.64234199999999997</v>
      </c>
      <c r="LW375">
        <v>21.961559999999999</v>
      </c>
      <c r="LX375" s="1">
        <v>1.244375E-3</v>
      </c>
      <c r="LY375" s="1">
        <v>0.22397710000000001</v>
      </c>
      <c r="LZ375">
        <v>0.64235620000000004</v>
      </c>
      <c r="MA375">
        <v>22.473980000000001</v>
      </c>
      <c r="MB375" s="1">
        <v>1.2081349999999999E-3</v>
      </c>
      <c r="MC375" s="1">
        <v>0.21763869999999999</v>
      </c>
      <c r="MD375">
        <v>0.64239380000000001</v>
      </c>
      <c r="ME375">
        <v>23.040430000000001</v>
      </c>
      <c r="MF375" s="1">
        <v>1.170534E-3</v>
      </c>
      <c r="MG375" s="1">
        <v>0.21106759999999999</v>
      </c>
      <c r="MH375">
        <v>0.6425343</v>
      </c>
      <c r="MI375">
        <v>23.299399999999999</v>
      </c>
      <c r="MJ375" s="1">
        <v>1.1313320000000001E-3</v>
      </c>
      <c r="MK375" s="1">
        <v>0.20418330000000001</v>
      </c>
      <c r="ML375">
        <v>0.64277479999999998</v>
      </c>
      <c r="MM375">
        <v>23.202059999999999</v>
      </c>
      <c r="MN375" s="1">
        <v>1.090511E-3</v>
      </c>
      <c r="MO375" s="1">
        <v>0.19695789999999999</v>
      </c>
      <c r="MP375">
        <v>0.64312329999999995</v>
      </c>
      <c r="MQ375">
        <v>22.94595</v>
      </c>
      <c r="MR375" s="1">
        <v>1.048949E-3</v>
      </c>
      <c r="MS375" s="1">
        <v>0.18958849999999999</v>
      </c>
      <c r="MT375">
        <v>0.64361179999999996</v>
      </c>
      <c r="MU375">
        <v>22.629930000000002</v>
      </c>
      <c r="MV375" s="1">
        <v>1.0077490000000001E-3</v>
      </c>
      <c r="MW375" s="1">
        <v>0.18222659999999999</v>
      </c>
      <c r="MX375">
        <v>0.64423229999999998</v>
      </c>
      <c r="MY375">
        <v>22.787980000000001</v>
      </c>
      <c r="MZ375" s="1">
        <v>9.6750660000000002E-4</v>
      </c>
      <c r="NA375" s="1">
        <v>0.1750005</v>
      </c>
      <c r="NB375">
        <v>0.64506909999999995</v>
      </c>
      <c r="NC375">
        <v>23.02289</v>
      </c>
      <c r="ND375" s="1">
        <v>9.2886179999999996E-4</v>
      </c>
      <c r="NE375" s="1">
        <v>0.16801559999999999</v>
      </c>
      <c r="NF375">
        <v>0.64600409999999997</v>
      </c>
      <c r="NG375">
        <v>23.261389999999999</v>
      </c>
      <c r="NH375" s="1">
        <v>8.9151699999999998E-4</v>
      </c>
      <c r="NI375" s="1">
        <v>0.1612431</v>
      </c>
      <c r="NJ375">
        <v>0.64700349999999995</v>
      </c>
      <c r="NK375">
        <v>23.554320000000001</v>
      </c>
      <c r="NL375" s="1">
        <v>8.5622360000000002E-4</v>
      </c>
      <c r="NM375" s="1">
        <v>0.15481310000000001</v>
      </c>
      <c r="NN375">
        <v>0.64801750000000002</v>
      </c>
      <c r="NO375">
        <v>23.578399999999998</v>
      </c>
      <c r="NP375" s="1">
        <v>8.2223750000000003E-4</v>
      </c>
      <c r="NQ375" s="1">
        <v>0.1486336</v>
      </c>
      <c r="NR375">
        <v>0.64908220000000005</v>
      </c>
      <c r="NS375">
        <v>23.459109999999999</v>
      </c>
      <c r="NT375" s="1">
        <v>7.8976209999999999E-4</v>
      </c>
      <c r="NU375" s="1">
        <v>0.14274010000000001</v>
      </c>
      <c r="NV375">
        <v>0.65017190000000002</v>
      </c>
      <c r="NW375">
        <v>23.221019999999999</v>
      </c>
      <c r="NX375" s="1">
        <v>7.5878480000000003E-4</v>
      </c>
      <c r="NY375" s="1">
        <v>0.13711490000000001</v>
      </c>
      <c r="NZ375">
        <v>0.65132939999999995</v>
      </c>
      <c r="OA375">
        <v>22.935289999999998</v>
      </c>
      <c r="OB375" s="1">
        <v>7.2928689999999998E-4</v>
      </c>
      <c r="OC375" s="1">
        <v>0.1317469</v>
      </c>
      <c r="OD375">
        <v>0.65248099999999998</v>
      </c>
      <c r="OE375">
        <v>22.605699999999999</v>
      </c>
      <c r="OF375" s="1">
        <v>7.0096329999999997E-4</v>
      </c>
      <c r="OG375" s="1">
        <v>0.1265889</v>
      </c>
      <c r="OH375">
        <v>0.65367699999999995</v>
      </c>
      <c r="OI375">
        <v>22.550799999999999</v>
      </c>
      <c r="OJ375" s="1">
        <v>6.7391689999999997E-4</v>
      </c>
      <c r="OK375" s="1">
        <v>0.1216689</v>
      </c>
    </row>
    <row r="376" spans="1:401" x14ac:dyDescent="0.35">
      <c r="A376">
        <v>385</v>
      </c>
      <c r="B376" t="s">
        <v>4</v>
      </c>
      <c r="C376" t="s">
        <v>364</v>
      </c>
      <c r="D376" t="s">
        <v>383</v>
      </c>
      <c r="E376">
        <v>717.10299999999995</v>
      </c>
      <c r="F376">
        <v>1.298279</v>
      </c>
      <c r="G376">
        <v>19.986540000000002</v>
      </c>
      <c r="H376">
        <v>0</v>
      </c>
      <c r="I376">
        <v>0</v>
      </c>
      <c r="J376">
        <v>1.3042560000000001</v>
      </c>
      <c r="K376">
        <v>19.609269999999999</v>
      </c>
      <c r="L376">
        <v>0</v>
      </c>
      <c r="M376">
        <v>0</v>
      </c>
      <c r="N376">
        <v>1.3066930000000001</v>
      </c>
      <c r="O376">
        <v>19.733450000000001</v>
      </c>
      <c r="P376">
        <v>0</v>
      </c>
      <c r="Q376">
        <v>0</v>
      </c>
      <c r="R376">
        <v>1.3048310000000001</v>
      </c>
      <c r="S376">
        <v>19.857530000000001</v>
      </c>
      <c r="T376">
        <v>0</v>
      </c>
      <c r="U376">
        <v>0</v>
      </c>
      <c r="V376">
        <v>1.3024929999999999</v>
      </c>
      <c r="W376">
        <v>20.227930000000001</v>
      </c>
      <c r="X376">
        <v>0</v>
      </c>
      <c r="Y376">
        <v>0</v>
      </c>
      <c r="Z376">
        <v>1.3000719999999999</v>
      </c>
      <c r="AA376">
        <v>20.24887</v>
      </c>
      <c r="AB376">
        <v>0</v>
      </c>
      <c r="AC376">
        <v>0</v>
      </c>
      <c r="AD376">
        <v>1.297723</v>
      </c>
      <c r="AE376">
        <v>20.192740000000001</v>
      </c>
      <c r="AF376">
        <v>0</v>
      </c>
      <c r="AG376">
        <v>0</v>
      </c>
      <c r="AH376">
        <v>1.295852</v>
      </c>
      <c r="AI376">
        <v>20.031130000000001</v>
      </c>
      <c r="AJ376">
        <v>0</v>
      </c>
      <c r="AK376">
        <v>0</v>
      </c>
      <c r="AL376">
        <v>1.293939</v>
      </c>
      <c r="AM376">
        <v>19.775749999999999</v>
      </c>
      <c r="AN376">
        <v>0</v>
      </c>
      <c r="AO376">
        <v>0</v>
      </c>
      <c r="AP376">
        <v>1.2911079999999999</v>
      </c>
      <c r="AQ376">
        <v>19.553830000000001</v>
      </c>
      <c r="AR376">
        <v>0</v>
      </c>
      <c r="AS376">
        <v>0</v>
      </c>
      <c r="AT376">
        <v>1.2867440000000001</v>
      </c>
      <c r="AU376">
        <v>19.743950000000002</v>
      </c>
      <c r="AV376">
        <v>0</v>
      </c>
      <c r="AW376">
        <v>0</v>
      </c>
      <c r="AX376">
        <v>1.280951</v>
      </c>
      <c r="AY376">
        <v>19.810590000000001</v>
      </c>
      <c r="AZ376">
        <v>0</v>
      </c>
      <c r="BA376">
        <v>0</v>
      </c>
      <c r="BB376">
        <v>1.274432</v>
      </c>
      <c r="BC376">
        <v>19.834060000000001</v>
      </c>
      <c r="BD376">
        <v>0</v>
      </c>
      <c r="BE376">
        <v>0</v>
      </c>
      <c r="BF376">
        <v>1.267814</v>
      </c>
      <c r="BG376">
        <v>19.885249999999999</v>
      </c>
      <c r="BH376">
        <v>0</v>
      </c>
      <c r="BI376">
        <v>0</v>
      </c>
      <c r="BJ376">
        <v>1.2612140000000001</v>
      </c>
      <c r="BK376">
        <v>19.677679999999999</v>
      </c>
      <c r="BL376">
        <v>0</v>
      </c>
      <c r="BM376">
        <v>0</v>
      </c>
      <c r="BN376">
        <v>1.2544729999999999</v>
      </c>
      <c r="BO376">
        <v>19.385100000000001</v>
      </c>
      <c r="BP376">
        <v>0</v>
      </c>
      <c r="BQ376">
        <v>0</v>
      </c>
      <c r="BR376">
        <v>1.248367</v>
      </c>
      <c r="BS376">
        <v>19.070489999999999</v>
      </c>
      <c r="BT376">
        <v>0</v>
      </c>
      <c r="BU376">
        <v>0</v>
      </c>
      <c r="BV376">
        <v>1.243204</v>
      </c>
      <c r="BW376">
        <v>19.11487</v>
      </c>
      <c r="BX376">
        <v>0</v>
      </c>
      <c r="BY376">
        <v>0</v>
      </c>
      <c r="BZ376">
        <v>1.238537</v>
      </c>
      <c r="CA376">
        <v>19.492229999999999</v>
      </c>
      <c r="CB376">
        <v>0</v>
      </c>
      <c r="CC376">
        <v>0</v>
      </c>
      <c r="CD376">
        <v>1.2339610000000001</v>
      </c>
      <c r="CE376">
        <v>20.035409999999999</v>
      </c>
      <c r="CF376" s="1">
        <v>6.1920869999999998E-31</v>
      </c>
      <c r="CG376" s="1">
        <v>8.591686E-29</v>
      </c>
      <c r="CH376">
        <v>1.2255469999999999</v>
      </c>
      <c r="CI376">
        <v>20.5138</v>
      </c>
      <c r="CJ376" s="1">
        <v>8.2806060000000001E-26</v>
      </c>
      <c r="CK376" s="1">
        <v>1.375301E-23</v>
      </c>
      <c r="CL376">
        <v>1.2166060000000001</v>
      </c>
      <c r="CM376">
        <v>20.672899999999998</v>
      </c>
      <c r="CN376" s="1">
        <v>2.8644749999999999E-18</v>
      </c>
      <c r="CO376" s="1">
        <v>4.4545570000000003E-16</v>
      </c>
      <c r="CP376">
        <v>1.2078139999999999</v>
      </c>
      <c r="CQ376">
        <v>20.582699999999999</v>
      </c>
      <c r="CR376" s="1">
        <v>6.3459790000000002E-14</v>
      </c>
      <c r="CS376" s="1">
        <v>1.0841630000000001E-11</v>
      </c>
      <c r="CT376">
        <v>1.1995020000000001</v>
      </c>
      <c r="CU376">
        <v>20.352119999999999</v>
      </c>
      <c r="CV376" s="1">
        <v>1.028028E-10</v>
      </c>
      <c r="CW376" s="1">
        <v>1.8535899999999999E-8</v>
      </c>
      <c r="CX376">
        <v>1.192183</v>
      </c>
      <c r="CY376">
        <v>19.847470000000001</v>
      </c>
      <c r="CZ376" s="1">
        <v>3.7147810000000002E-8</v>
      </c>
      <c r="DA376" s="1">
        <v>6.9682170000000003E-6</v>
      </c>
      <c r="DB376">
        <v>1.184857</v>
      </c>
      <c r="DC376">
        <v>19.649799999999999</v>
      </c>
      <c r="DD376" s="1">
        <v>4.4551470000000002E-6</v>
      </c>
      <c r="DE376" s="1">
        <v>8.6418129999999999E-4</v>
      </c>
      <c r="DF376">
        <v>1.1781470000000001</v>
      </c>
      <c r="DG376">
        <v>19.720929999999999</v>
      </c>
      <c r="DH376" s="1">
        <v>2.2392089999999999E-4</v>
      </c>
      <c r="DI376" s="1">
        <v>4.4718649999999999E-2</v>
      </c>
      <c r="DJ376">
        <v>1.171038</v>
      </c>
      <c r="DK376">
        <v>19.980969999999999</v>
      </c>
      <c r="DL376" s="1">
        <v>5.5454379999999998E-3</v>
      </c>
      <c r="DM376">
        <v>1.136261</v>
      </c>
      <c r="DN376">
        <v>1.164547</v>
      </c>
      <c r="DO376">
        <v>20.360610000000001</v>
      </c>
      <c r="DP376" s="1">
        <v>7.538214E-2</v>
      </c>
      <c r="DQ376">
        <v>15.80409</v>
      </c>
      <c r="DR376">
        <v>1.1578170000000001</v>
      </c>
      <c r="DS376">
        <v>20.487210000000001</v>
      </c>
      <c r="DT376">
        <v>0.60783500000000001</v>
      </c>
      <c r="DU376">
        <v>130.10589999999999</v>
      </c>
      <c r="DV376">
        <v>1.1508100000000001</v>
      </c>
      <c r="DW376">
        <v>20.335159999999998</v>
      </c>
      <c r="DX376">
        <v>3.1002550000000002</v>
      </c>
      <c r="DY376">
        <v>677.17610000000002</v>
      </c>
      <c r="DZ376">
        <v>1.143265</v>
      </c>
      <c r="EA376">
        <v>19.96039</v>
      </c>
      <c r="EB376">
        <v>10.57267</v>
      </c>
      <c r="EC376">
        <v>2353.9989999999998</v>
      </c>
      <c r="ED376">
        <v>1.1335230000000001</v>
      </c>
      <c r="EE376">
        <v>19.46292</v>
      </c>
      <c r="EF376">
        <v>25.211980000000001</v>
      </c>
      <c r="EG376">
        <v>5724.6440000000002</v>
      </c>
      <c r="EH376">
        <v>1.124341</v>
      </c>
      <c r="EI376">
        <v>19.198799999999999</v>
      </c>
      <c r="EJ376">
        <v>43.964750000000002</v>
      </c>
      <c r="EK376">
        <v>10163.51</v>
      </c>
      <c r="EL376">
        <v>1.1155569999999999</v>
      </c>
      <c r="EM376">
        <v>19.201550000000001</v>
      </c>
      <c r="EN376">
        <v>58.031979999999997</v>
      </c>
      <c r="EO376">
        <v>13640.29</v>
      </c>
      <c r="EP376">
        <v>1.1071949999999999</v>
      </c>
      <c r="EQ376">
        <v>19.455739999999999</v>
      </c>
      <c r="ER376">
        <v>59.801699999999997</v>
      </c>
      <c r="ES376">
        <v>14277.59</v>
      </c>
      <c r="ET376">
        <v>1.100319</v>
      </c>
      <c r="EU376">
        <v>19.803180000000001</v>
      </c>
      <c r="EV376">
        <v>49.498489999999997</v>
      </c>
      <c r="EW376">
        <v>11976.91</v>
      </c>
      <c r="EX376">
        <v>1.0957710000000001</v>
      </c>
      <c r="EY376">
        <v>19.951799999999999</v>
      </c>
      <c r="EZ376">
        <v>33.835999999999999</v>
      </c>
      <c r="FA376">
        <v>8277.0709999999999</v>
      </c>
      <c r="FB376">
        <v>1.0907659999999999</v>
      </c>
      <c r="FC376">
        <v>19.885259999999999</v>
      </c>
      <c r="FD376">
        <v>19.383479999999999</v>
      </c>
      <c r="FE376">
        <v>4790.2659999999996</v>
      </c>
      <c r="FF376">
        <v>1.085399</v>
      </c>
      <c r="FG376">
        <v>19.657609999999998</v>
      </c>
      <c r="FH376">
        <v>9.5893160000000002</v>
      </c>
      <c r="FI376">
        <v>2392.2950000000001</v>
      </c>
      <c r="FJ376">
        <v>1.080281</v>
      </c>
      <c r="FK376">
        <v>19.365919999999999</v>
      </c>
      <c r="FL376">
        <v>4.1845679999999996</v>
      </c>
      <c r="FM376">
        <v>1052.588</v>
      </c>
      <c r="FN376">
        <v>1.0755490000000001</v>
      </c>
      <c r="FO376">
        <v>19.474080000000001</v>
      </c>
      <c r="FP376">
        <v>1.651152</v>
      </c>
      <c r="FQ376">
        <v>418.19889999999998</v>
      </c>
      <c r="FR376">
        <v>1.0713239999999999</v>
      </c>
      <c r="FS376">
        <v>19.553599999999999</v>
      </c>
      <c r="FT376" s="1">
        <v>0.61418209999999995</v>
      </c>
      <c r="FU376">
        <v>156.15780000000001</v>
      </c>
      <c r="FV376">
        <v>1.0648359999999999</v>
      </c>
      <c r="FW376">
        <v>19.78931</v>
      </c>
      <c r="FX376" s="1">
        <v>0.23590539999999999</v>
      </c>
      <c r="FY376">
        <v>59.88203</v>
      </c>
      <c r="FZ376">
        <v>1.059321</v>
      </c>
      <c r="GA376">
        <v>19.995539999999998</v>
      </c>
      <c r="GB376" s="1">
        <v>0.11068989999999999</v>
      </c>
      <c r="GC376">
        <v>27.748819999999998</v>
      </c>
      <c r="GD376">
        <v>1.05446</v>
      </c>
      <c r="GE376">
        <v>20.136379999999999</v>
      </c>
      <c r="GF376" s="1">
        <v>7.2686680000000004E-2</v>
      </c>
      <c r="GG376">
        <v>17.93074</v>
      </c>
      <c r="GH376">
        <v>1.050219</v>
      </c>
      <c r="GI376">
        <v>20.155989999999999</v>
      </c>
      <c r="GJ376" s="1">
        <v>6.1966529999999999E-2</v>
      </c>
      <c r="GK376" s="1">
        <v>15.16404</v>
      </c>
      <c r="GL376">
        <v>1.0461419999999999</v>
      </c>
      <c r="GM376">
        <v>20.010249999999999</v>
      </c>
      <c r="GN376" s="1">
        <v>5.882387E-2</v>
      </c>
      <c r="GO376" s="1">
        <v>14.379049999999999</v>
      </c>
      <c r="GP376">
        <v>1.042232</v>
      </c>
      <c r="GQ376">
        <v>19.810009999999998</v>
      </c>
      <c r="GR376" s="1">
        <v>5.7074119999999999E-2</v>
      </c>
      <c r="GS376" s="1">
        <v>13.97715</v>
      </c>
      <c r="GT376">
        <v>1.038635</v>
      </c>
      <c r="GU376">
        <v>20.08184</v>
      </c>
      <c r="GV376" s="1">
        <v>5.4948669999999998E-2</v>
      </c>
      <c r="GW376" s="1">
        <v>13.49614</v>
      </c>
      <c r="GX376">
        <v>1.035606</v>
      </c>
      <c r="GY376">
        <v>20.391629999999999</v>
      </c>
      <c r="GZ376" s="1">
        <v>5.2179440000000001E-2</v>
      </c>
      <c r="HA376" s="1">
        <v>12.84857</v>
      </c>
      <c r="HB376">
        <v>1.0331999999999999</v>
      </c>
      <c r="HC376">
        <v>20.88476</v>
      </c>
      <c r="HD376" s="1">
        <v>4.8826290000000001E-2</v>
      </c>
      <c r="HE376" s="1">
        <v>12.0495</v>
      </c>
      <c r="HF376">
        <v>1.0319419999999999</v>
      </c>
      <c r="HG376">
        <v>21.480799999999999</v>
      </c>
      <c r="HH376" s="1">
        <v>4.5129629999999997E-2</v>
      </c>
      <c r="HI376" s="1">
        <v>11.14925</v>
      </c>
      <c r="HJ376">
        <v>1.0309680000000001</v>
      </c>
      <c r="HK376">
        <v>21.893260000000001</v>
      </c>
      <c r="HL376" s="1">
        <v>4.1264290000000002E-2</v>
      </c>
      <c r="HM376" s="1">
        <v>10.203889999999999</v>
      </c>
      <c r="HN376">
        <v>1.0302359999999999</v>
      </c>
      <c r="HO376">
        <v>21.97231</v>
      </c>
      <c r="HP376" s="1">
        <v>3.7328849999999997E-2</v>
      </c>
      <c r="HQ376" s="1">
        <v>9.2388650000000005</v>
      </c>
      <c r="HR376">
        <v>1.0289090000000001</v>
      </c>
      <c r="HS376">
        <v>21.83774</v>
      </c>
      <c r="HT376" s="1">
        <v>3.3420829999999999E-2</v>
      </c>
      <c r="HU376" s="1">
        <v>8.2823580000000003</v>
      </c>
      <c r="HV376">
        <v>1.028206</v>
      </c>
      <c r="HW376">
        <v>21.490729999999999</v>
      </c>
      <c r="HX376" s="1">
        <v>2.9624569999999999E-2</v>
      </c>
      <c r="HY376" s="1">
        <v>7.3467390000000004</v>
      </c>
      <c r="HZ376">
        <v>1.027671</v>
      </c>
      <c r="IA376">
        <v>21.57479</v>
      </c>
      <c r="IB376" s="1">
        <v>2.6024740000000001E-2</v>
      </c>
      <c r="IC376" s="1">
        <v>6.4571180000000004</v>
      </c>
      <c r="ID376">
        <v>1.0275380000000001</v>
      </c>
      <c r="IE376">
        <v>21.857780000000002</v>
      </c>
      <c r="IF376" s="1">
        <v>2.2742390000000001E-2</v>
      </c>
      <c r="IG376" s="1">
        <v>5.6427310000000004</v>
      </c>
      <c r="IH376">
        <v>1.027668</v>
      </c>
      <c r="II376">
        <v>22.230440000000002</v>
      </c>
      <c r="IJ376" s="1">
        <v>1.9825289999999999E-2</v>
      </c>
      <c r="IK376" s="1">
        <v>4.9172180000000001</v>
      </c>
      <c r="IL376">
        <v>1.028041</v>
      </c>
      <c r="IM376">
        <v>22.718340000000001</v>
      </c>
      <c r="IN376" s="1">
        <v>1.7306809999999999E-2</v>
      </c>
      <c r="IO376" s="1">
        <v>4.2896780000000003</v>
      </c>
      <c r="IP376">
        <v>1.028535</v>
      </c>
      <c r="IQ376">
        <v>22.91799</v>
      </c>
      <c r="IR376" s="1">
        <v>1.513631E-2</v>
      </c>
      <c r="IS376" s="1">
        <v>3.7488600000000001</v>
      </c>
      <c r="IT376">
        <v>1.029039</v>
      </c>
      <c r="IU376">
        <v>22.936129999999999</v>
      </c>
      <c r="IV376" s="1">
        <v>1.3205949999999999E-2</v>
      </c>
      <c r="IW376" s="1">
        <v>3.2695560000000001</v>
      </c>
      <c r="IX376">
        <v>1.029479</v>
      </c>
      <c r="IY376">
        <v>22.812270000000002</v>
      </c>
      <c r="IZ376" s="1">
        <v>1.142201E-2</v>
      </c>
      <c r="JA376" s="1">
        <v>2.8280829999999999</v>
      </c>
      <c r="JB376">
        <v>1.0298860000000001</v>
      </c>
      <c r="JC376">
        <v>22.548349999999999</v>
      </c>
      <c r="JD376" s="1">
        <v>9.7134430000000004E-3</v>
      </c>
      <c r="JE376" s="1">
        <v>2.406263</v>
      </c>
      <c r="JF376">
        <v>1.0303599999999999</v>
      </c>
      <c r="JG376">
        <v>22.45553</v>
      </c>
      <c r="JH376" s="1">
        <v>8.0756049999999996E-3</v>
      </c>
      <c r="JI376" s="1">
        <v>2.0019450000000001</v>
      </c>
      <c r="JJ376">
        <v>1.031096</v>
      </c>
      <c r="JK376">
        <v>22.148319999999998</v>
      </c>
      <c r="JL376" s="1">
        <v>6.5683410000000001E-3</v>
      </c>
      <c r="JM376" s="1">
        <v>1.6285989999999999</v>
      </c>
      <c r="JN376">
        <v>1.0321279999999999</v>
      </c>
      <c r="JO376">
        <v>22.04176</v>
      </c>
      <c r="JP376" s="1">
        <v>5.2659880000000001E-3</v>
      </c>
      <c r="JQ376" s="1">
        <v>1.3050550000000001</v>
      </c>
      <c r="JR376">
        <v>1.03338</v>
      </c>
      <c r="JS376">
        <v>21.79711</v>
      </c>
      <c r="JT376" s="1">
        <v>4.2214009999999996E-3</v>
      </c>
      <c r="JU376" s="1">
        <v>1.044443</v>
      </c>
      <c r="JV376">
        <v>1.0347</v>
      </c>
      <c r="JW376">
        <v>21.61177</v>
      </c>
      <c r="JX376" s="1">
        <v>3.437968E-3</v>
      </c>
      <c r="JY376" s="1">
        <v>0.84857550000000004</v>
      </c>
      <c r="JZ376">
        <v>1.03606</v>
      </c>
      <c r="KA376">
        <v>21.462129999999998</v>
      </c>
      <c r="KB376" s="1">
        <v>2.8798040000000001E-3</v>
      </c>
      <c r="KC376" s="1">
        <v>0.70871470000000003</v>
      </c>
      <c r="KD376">
        <v>1.037398</v>
      </c>
      <c r="KE376">
        <v>21.286809999999999</v>
      </c>
      <c r="KF376" s="1">
        <v>2.4890480000000002E-3</v>
      </c>
      <c r="KG376" s="1">
        <v>0.610788</v>
      </c>
      <c r="KH376">
        <v>1.038673</v>
      </c>
      <c r="KI376">
        <v>21.049589999999998</v>
      </c>
      <c r="KJ376" s="1">
        <v>2.2104749999999999E-3</v>
      </c>
      <c r="KK376" s="1">
        <v>0.54111600000000004</v>
      </c>
      <c r="KL376">
        <v>1.0395840000000001</v>
      </c>
      <c r="KM376">
        <v>21.181229999999999</v>
      </c>
      <c r="KN376" s="1">
        <v>2.002621E-3</v>
      </c>
      <c r="KO376" s="1">
        <v>0.48935709999999999</v>
      </c>
      <c r="KP376">
        <v>1.0397380000000001</v>
      </c>
      <c r="KQ376">
        <v>21.09188</v>
      </c>
      <c r="KR376" s="1">
        <v>1.8397019999999999E-3</v>
      </c>
      <c r="KS376" s="1">
        <v>0.44915149999999998</v>
      </c>
      <c r="KT376">
        <v>1.038969</v>
      </c>
      <c r="KU376">
        <v>21.2608</v>
      </c>
      <c r="KV376" s="1">
        <v>1.7074810000000001E-3</v>
      </c>
      <c r="KW376" s="1">
        <v>0.41693960000000002</v>
      </c>
      <c r="KX376">
        <v>1.0374760000000001</v>
      </c>
      <c r="KY376">
        <v>21.443280000000001</v>
      </c>
      <c r="KZ376" s="1">
        <v>1.599573E-3</v>
      </c>
      <c r="LA376" s="1">
        <v>0.39089069999999998</v>
      </c>
      <c r="LB376">
        <v>1.035561</v>
      </c>
      <c r="LC376">
        <v>21.538270000000001</v>
      </c>
      <c r="LD376" s="1">
        <v>1.5100510000000001E-3</v>
      </c>
      <c r="LE376" s="1">
        <v>0.36947089999999999</v>
      </c>
      <c r="LF376">
        <v>1.033458</v>
      </c>
      <c r="LG376">
        <v>21.43533</v>
      </c>
      <c r="LH376" s="1">
        <v>1.436445E-3</v>
      </c>
      <c r="LI376" s="1">
        <v>0.35193720000000001</v>
      </c>
      <c r="LJ376">
        <v>1.031358</v>
      </c>
      <c r="LK376">
        <v>21.205819999999999</v>
      </c>
      <c r="LL376" s="1">
        <v>1.37564E-3</v>
      </c>
      <c r="LM376" s="1">
        <v>0.33754899999999999</v>
      </c>
      <c r="LN376">
        <v>1.0292399999999999</v>
      </c>
      <c r="LO376">
        <v>21.079049999999999</v>
      </c>
      <c r="LP376" s="1">
        <v>1.3258059999999999E-3</v>
      </c>
      <c r="LQ376" s="1">
        <v>0.325822</v>
      </c>
      <c r="LR376">
        <v>1.027128</v>
      </c>
      <c r="LS376">
        <v>21.544280000000001</v>
      </c>
      <c r="LT376" s="1">
        <v>1.2839570000000001E-3</v>
      </c>
      <c r="LU376" s="1">
        <v>0.3160229</v>
      </c>
      <c r="LV376">
        <v>1.024883</v>
      </c>
      <c r="LW376">
        <v>21.948609999999999</v>
      </c>
      <c r="LX376" s="1">
        <v>1.2461569999999999E-3</v>
      </c>
      <c r="LY376" s="1">
        <v>0.3072665</v>
      </c>
      <c r="LZ376">
        <v>1.022521</v>
      </c>
      <c r="MA376">
        <v>22.452169999999999</v>
      </c>
      <c r="MB376" s="1">
        <v>1.2099019999999999E-3</v>
      </c>
      <c r="MC376" s="1">
        <v>0.29890090000000002</v>
      </c>
      <c r="MD376">
        <v>1.0200359999999999</v>
      </c>
      <c r="ME376">
        <v>23.013210000000001</v>
      </c>
      <c r="MF376" s="1">
        <v>1.1723930000000001E-3</v>
      </c>
      <c r="MG376" s="1">
        <v>0.29025960000000001</v>
      </c>
      <c r="MH376">
        <v>1.0174989999999999</v>
      </c>
      <c r="MI376">
        <v>23.259879999999999</v>
      </c>
      <c r="MJ376" s="1">
        <v>1.133289E-3</v>
      </c>
      <c r="MK376" s="1">
        <v>0.28120050000000002</v>
      </c>
      <c r="ML376">
        <v>1.0149570000000001</v>
      </c>
      <c r="MM376">
        <v>23.16197</v>
      </c>
      <c r="MN376" s="1">
        <v>1.092548E-3</v>
      </c>
      <c r="MO376" s="1">
        <v>0.27167010000000003</v>
      </c>
      <c r="MP376">
        <v>1.0124409999999999</v>
      </c>
      <c r="MQ376">
        <v>22.926210000000001</v>
      </c>
      <c r="MR376" s="1">
        <v>1.0510000000000001E-3</v>
      </c>
      <c r="MS376" s="1">
        <v>0.26189679999999999</v>
      </c>
      <c r="MT376">
        <v>1.010035</v>
      </c>
      <c r="MU376">
        <v>22.612690000000001</v>
      </c>
      <c r="MV376" s="1">
        <v>1.0097699999999999E-3</v>
      </c>
      <c r="MW376" s="1">
        <v>0.25211359999999999</v>
      </c>
      <c r="MX376">
        <v>1.0076959999999999</v>
      </c>
      <c r="MY376">
        <v>22.786010000000001</v>
      </c>
      <c r="MZ376" s="1">
        <v>9.6950339999999995E-4</v>
      </c>
      <c r="NA376" s="1">
        <v>0.24250430000000001</v>
      </c>
      <c r="NB376">
        <v>1.0056210000000001</v>
      </c>
      <c r="NC376">
        <v>23.01643</v>
      </c>
      <c r="ND376" s="1">
        <v>9.3075449999999995E-4</v>
      </c>
      <c r="NE376" s="1">
        <v>0.23316410000000001</v>
      </c>
      <c r="NF376">
        <v>1.0035879999999999</v>
      </c>
      <c r="NG376">
        <v>23.2501</v>
      </c>
      <c r="NH376" s="1">
        <v>8.9335670000000001E-4</v>
      </c>
      <c r="NI376" s="1">
        <v>0.22413730000000001</v>
      </c>
      <c r="NJ376">
        <v>1.001709</v>
      </c>
      <c r="NK376">
        <v>23.533819999999999</v>
      </c>
      <c r="NL376" s="1">
        <v>8.5798449999999996E-4</v>
      </c>
      <c r="NM376" s="1">
        <v>0.2155379</v>
      </c>
      <c r="NN376">
        <v>0.99957879999999999</v>
      </c>
      <c r="NO376">
        <v>23.539809999999999</v>
      </c>
      <c r="NP376" s="1">
        <v>8.2391150000000004E-4</v>
      </c>
      <c r="NQ376" s="1">
        <v>0.207287</v>
      </c>
      <c r="NR376">
        <v>0.99721550000000003</v>
      </c>
      <c r="NS376">
        <v>23.419090000000001</v>
      </c>
      <c r="NT376" s="1">
        <v>7.9138370000000002E-4</v>
      </c>
      <c r="NU376" s="1">
        <v>0.1994234</v>
      </c>
      <c r="NV376">
        <v>0.99484919999999999</v>
      </c>
      <c r="NW376">
        <v>23.19284</v>
      </c>
      <c r="NX376" s="1">
        <v>7.6031959999999996E-4</v>
      </c>
      <c r="NY376" s="1">
        <v>0.1918908</v>
      </c>
      <c r="NZ376">
        <v>0.99262740000000005</v>
      </c>
      <c r="OA376">
        <v>22.92005</v>
      </c>
      <c r="OB376" s="1">
        <v>7.3077980000000003E-4</v>
      </c>
      <c r="OC376" s="1">
        <v>0.18470900000000001</v>
      </c>
      <c r="OD376">
        <v>0.99037160000000002</v>
      </c>
      <c r="OE376">
        <v>22.60209</v>
      </c>
      <c r="OF376" s="1">
        <v>7.023865E-4</v>
      </c>
      <c r="OG376" s="1">
        <v>0.1777849</v>
      </c>
      <c r="OH376">
        <v>0.98821650000000005</v>
      </c>
      <c r="OI376">
        <v>22.56071</v>
      </c>
      <c r="OJ376" s="1">
        <v>6.7527530000000002E-4</v>
      </c>
      <c r="OK376" s="1">
        <v>0.1711724</v>
      </c>
    </row>
    <row r="377" spans="1:401" x14ac:dyDescent="0.35">
      <c r="A377">
        <v>386</v>
      </c>
      <c r="B377" t="s">
        <v>4</v>
      </c>
      <c r="C377" t="s">
        <v>364</v>
      </c>
      <c r="D377" t="s">
        <v>384</v>
      </c>
      <c r="E377">
        <v>467.37419999999997</v>
      </c>
      <c r="F377">
        <v>0.83738889999999999</v>
      </c>
      <c r="G377">
        <v>20.046849999999999</v>
      </c>
      <c r="H377">
        <v>0</v>
      </c>
      <c r="I377">
        <v>0</v>
      </c>
      <c r="J377">
        <v>0.84171620000000003</v>
      </c>
      <c r="K377">
        <v>19.664819999999999</v>
      </c>
      <c r="L377">
        <v>0</v>
      </c>
      <c r="M377">
        <v>0</v>
      </c>
      <c r="N377">
        <v>0.84467800000000004</v>
      </c>
      <c r="O377">
        <v>19.775939999999999</v>
      </c>
      <c r="P377">
        <v>0</v>
      </c>
      <c r="Q377">
        <v>0</v>
      </c>
      <c r="R377">
        <v>0.84653069999999997</v>
      </c>
      <c r="S377">
        <v>19.890689999999999</v>
      </c>
      <c r="T377">
        <v>0</v>
      </c>
      <c r="U377">
        <v>0</v>
      </c>
      <c r="V377">
        <v>0.84687970000000001</v>
      </c>
      <c r="W377">
        <v>20.250820000000001</v>
      </c>
      <c r="X377">
        <v>0</v>
      </c>
      <c r="Y377">
        <v>0</v>
      </c>
      <c r="Z377">
        <v>0.84677369999999996</v>
      </c>
      <c r="AA377">
        <v>20.27366</v>
      </c>
      <c r="AB377">
        <v>0</v>
      </c>
      <c r="AC377">
        <v>0</v>
      </c>
      <c r="AD377">
        <v>0.84655360000000002</v>
      </c>
      <c r="AE377">
        <v>20.214580000000002</v>
      </c>
      <c r="AF377">
        <v>0</v>
      </c>
      <c r="AG377">
        <v>0</v>
      </c>
      <c r="AH377">
        <v>0.84641149999999998</v>
      </c>
      <c r="AI377">
        <v>20.057320000000001</v>
      </c>
      <c r="AJ377">
        <v>0</v>
      </c>
      <c r="AK377">
        <v>0</v>
      </c>
      <c r="AL377">
        <v>0.84615660000000004</v>
      </c>
      <c r="AM377">
        <v>19.803260000000002</v>
      </c>
      <c r="AN377">
        <v>0</v>
      </c>
      <c r="AO377">
        <v>0</v>
      </c>
      <c r="AP377">
        <v>0.84522719999999996</v>
      </c>
      <c r="AQ377">
        <v>19.576789999999999</v>
      </c>
      <c r="AR377">
        <v>0</v>
      </c>
      <c r="AS377">
        <v>0</v>
      </c>
      <c r="AT377">
        <v>0.84303300000000003</v>
      </c>
      <c r="AU377">
        <v>19.75151</v>
      </c>
      <c r="AV377">
        <v>0</v>
      </c>
      <c r="AW377">
        <v>0</v>
      </c>
      <c r="AX377">
        <v>0.83954450000000003</v>
      </c>
      <c r="AY377">
        <v>19.815650000000002</v>
      </c>
      <c r="AZ377">
        <v>0</v>
      </c>
      <c r="BA377">
        <v>0</v>
      </c>
      <c r="BB377">
        <v>0.83520079999999997</v>
      </c>
      <c r="BC377">
        <v>19.830760000000001</v>
      </c>
      <c r="BD377">
        <v>0</v>
      </c>
      <c r="BE377">
        <v>0</v>
      </c>
      <c r="BF377">
        <v>0.83041160000000003</v>
      </c>
      <c r="BG377">
        <v>19.875610000000002</v>
      </c>
      <c r="BH377">
        <v>0</v>
      </c>
      <c r="BI377">
        <v>0</v>
      </c>
      <c r="BJ377">
        <v>0.82533420000000002</v>
      </c>
      <c r="BK377">
        <v>19.667449999999999</v>
      </c>
      <c r="BL377">
        <v>0</v>
      </c>
      <c r="BM377">
        <v>0</v>
      </c>
      <c r="BN377">
        <v>0.81983499999999998</v>
      </c>
      <c r="BO377">
        <v>19.36957</v>
      </c>
      <c r="BP377">
        <v>0</v>
      </c>
      <c r="BQ377">
        <v>0</v>
      </c>
      <c r="BR377">
        <v>0.81447420000000004</v>
      </c>
      <c r="BS377">
        <v>19.053719999999998</v>
      </c>
      <c r="BT377">
        <v>0</v>
      </c>
      <c r="BU377">
        <v>0</v>
      </c>
      <c r="BV377">
        <v>0.80953169999999997</v>
      </c>
      <c r="BW377">
        <v>19.08803</v>
      </c>
      <c r="BX377">
        <v>0</v>
      </c>
      <c r="BY377">
        <v>0</v>
      </c>
      <c r="BZ377">
        <v>0.80442020000000003</v>
      </c>
      <c r="CA377">
        <v>19.460380000000001</v>
      </c>
      <c r="CB377">
        <v>0</v>
      </c>
      <c r="CC377">
        <v>0</v>
      </c>
      <c r="CD377">
        <v>0.79855739999999997</v>
      </c>
      <c r="CE377">
        <v>19.995940000000001</v>
      </c>
      <c r="CF377" s="1">
        <v>2.3012450000000002E-31</v>
      </c>
      <c r="CG377" s="1">
        <v>2.834977E-29</v>
      </c>
      <c r="CH377">
        <v>0.79277149999999996</v>
      </c>
      <c r="CI377">
        <v>20.466840000000001</v>
      </c>
      <c r="CJ377" s="1">
        <v>4.5449440000000001E-26</v>
      </c>
      <c r="CK377" s="1">
        <v>6.0921329999999997E-24</v>
      </c>
      <c r="CL377">
        <v>0.78678060000000005</v>
      </c>
      <c r="CM377">
        <v>20.61975</v>
      </c>
      <c r="CN377" s="1">
        <v>1.413799E-18</v>
      </c>
      <c r="CO377" s="1">
        <v>1.808093E-16</v>
      </c>
      <c r="CP377">
        <v>0.78078139999999996</v>
      </c>
      <c r="CQ377">
        <v>20.532550000000001</v>
      </c>
      <c r="CR377" s="1">
        <v>3.8018930000000002E-14</v>
      </c>
      <c r="CS377" s="1">
        <v>5.0568310000000001E-12</v>
      </c>
      <c r="CT377">
        <v>0.77509790000000001</v>
      </c>
      <c r="CU377">
        <v>20.31052</v>
      </c>
      <c r="CV377" s="1">
        <v>6.7588459999999999E-11</v>
      </c>
      <c r="CW377" s="1">
        <v>9.2329630000000005E-9</v>
      </c>
      <c r="CX377">
        <v>0.77001240000000004</v>
      </c>
      <c r="CY377">
        <v>19.825089999999999</v>
      </c>
      <c r="CZ377" s="1">
        <v>2.6156069999999999E-8</v>
      </c>
      <c r="DA377" s="1">
        <v>3.642911E-6</v>
      </c>
      <c r="DB377">
        <v>0.76488230000000001</v>
      </c>
      <c r="DC377">
        <v>19.633459999999999</v>
      </c>
      <c r="DD377" s="1">
        <v>3.3131909999999999E-6</v>
      </c>
      <c r="DE377" s="1">
        <v>4.696406E-4</v>
      </c>
      <c r="DF377">
        <v>0.76017219999999996</v>
      </c>
      <c r="DG377">
        <v>19.693909999999999</v>
      </c>
      <c r="DH377" s="1">
        <v>1.7435199999999999E-4</v>
      </c>
      <c r="DI377" s="1">
        <v>2.5110830000000001E-2</v>
      </c>
      <c r="DJ377">
        <v>0.75524860000000005</v>
      </c>
      <c r="DK377">
        <v>19.93187</v>
      </c>
      <c r="DL377" s="1">
        <v>4.4919369999999997E-3</v>
      </c>
      <c r="DM377">
        <v>0.65638070000000004</v>
      </c>
      <c r="DN377">
        <v>0.75072910000000004</v>
      </c>
      <c r="DO377">
        <v>20.305890000000002</v>
      </c>
      <c r="DP377" s="1">
        <v>6.3283580000000006E-2</v>
      </c>
      <c r="DQ377">
        <v>9.3689389999999992</v>
      </c>
      <c r="DR377">
        <v>0.74602880000000005</v>
      </c>
      <c r="DS377">
        <v>20.427700000000002</v>
      </c>
      <c r="DT377">
        <v>0.52703929999999999</v>
      </c>
      <c r="DU377">
        <v>78.972279999999998</v>
      </c>
      <c r="DV377">
        <v>0.74114910000000001</v>
      </c>
      <c r="DW377">
        <v>20.281860000000002</v>
      </c>
      <c r="DX377">
        <v>2.768891</v>
      </c>
      <c r="DY377">
        <v>420.11649999999997</v>
      </c>
      <c r="DZ377">
        <v>0.7353942</v>
      </c>
      <c r="EA377">
        <v>19.921230000000001</v>
      </c>
      <c r="EB377">
        <v>9.7013719999999992</v>
      </c>
      <c r="EC377">
        <v>1490.271</v>
      </c>
      <c r="ED377">
        <v>0.72901590000000005</v>
      </c>
      <c r="EE377">
        <v>19.430150000000001</v>
      </c>
      <c r="EF377">
        <v>23.718779999999999</v>
      </c>
      <c r="EG377">
        <v>3691.76</v>
      </c>
      <c r="EH377">
        <v>0.72295949999999998</v>
      </c>
      <c r="EI377">
        <v>19.170539999999999</v>
      </c>
      <c r="EJ377">
        <v>42.332389999999997</v>
      </c>
      <c r="EK377">
        <v>6669.0209999999997</v>
      </c>
      <c r="EL377">
        <v>0.71717790000000003</v>
      </c>
      <c r="EM377">
        <v>19.16544</v>
      </c>
      <c r="EN377">
        <v>57.092669999999998</v>
      </c>
      <c r="EO377">
        <v>9097.08</v>
      </c>
      <c r="EP377">
        <v>0.71161589999999997</v>
      </c>
      <c r="EQ377">
        <v>19.4056</v>
      </c>
      <c r="ER377">
        <v>60.042029999999997</v>
      </c>
      <c r="ES377">
        <v>9672.4709999999995</v>
      </c>
      <c r="ET377">
        <v>0.7070263</v>
      </c>
      <c r="EU377">
        <v>19.739419999999999</v>
      </c>
      <c r="EV377">
        <v>50.622219999999999</v>
      </c>
      <c r="EW377">
        <v>8229.4320000000007</v>
      </c>
      <c r="EX377">
        <v>0.70382420000000001</v>
      </c>
      <c r="EY377">
        <v>19.883620000000001</v>
      </c>
      <c r="EZ377">
        <v>35.225110000000001</v>
      </c>
      <c r="FA377">
        <v>5766.6530000000002</v>
      </c>
      <c r="FB377">
        <v>0.70043869999999997</v>
      </c>
      <c r="FC377">
        <v>19.819279999999999</v>
      </c>
      <c r="FD377">
        <v>20.505050000000001</v>
      </c>
      <c r="FE377">
        <v>3380.0079999999998</v>
      </c>
      <c r="FF377">
        <v>0.69669910000000002</v>
      </c>
      <c r="FG377">
        <v>19.598870000000002</v>
      </c>
      <c r="FH377">
        <v>10.287890000000001</v>
      </c>
      <c r="FI377">
        <v>1707.1389999999999</v>
      </c>
      <c r="FJ377">
        <v>0.69327119999999998</v>
      </c>
      <c r="FK377">
        <v>19.318529999999999</v>
      </c>
      <c r="FL377">
        <v>4.5460469999999997</v>
      </c>
      <c r="FM377">
        <v>758.72559999999999</v>
      </c>
      <c r="FN377">
        <v>0.69001939999999995</v>
      </c>
      <c r="FO377">
        <v>19.43676</v>
      </c>
      <c r="FP377">
        <v>1.811687</v>
      </c>
      <c r="FQ377">
        <v>303.89960000000002</v>
      </c>
      <c r="FR377">
        <v>0.68681950000000003</v>
      </c>
      <c r="FS377">
        <v>19.5077</v>
      </c>
      <c r="FT377" s="1">
        <v>0.67697779999999996</v>
      </c>
      <c r="FU377">
        <v>113.94459999999999</v>
      </c>
      <c r="FV377">
        <v>0.68297830000000004</v>
      </c>
      <c r="FW377">
        <v>19.72709</v>
      </c>
      <c r="FX377" s="1">
        <v>0.25788450000000002</v>
      </c>
      <c r="FY377">
        <v>43.421030000000002</v>
      </c>
      <c r="FZ377">
        <v>0.6798883</v>
      </c>
      <c r="GA377">
        <v>19.91948</v>
      </c>
      <c r="GB377" s="1">
        <v>0.1177164</v>
      </c>
      <c r="GC377">
        <v>19.694130000000001</v>
      </c>
      <c r="GD377">
        <v>0.67721640000000005</v>
      </c>
      <c r="GE377">
        <v>20.052520000000001</v>
      </c>
      <c r="GF377" s="1">
        <v>7.4685769999999999E-2</v>
      </c>
      <c r="GG377">
        <v>12.379659999999999</v>
      </c>
      <c r="GH377">
        <v>0.67490070000000002</v>
      </c>
      <c r="GI377">
        <v>20.076080000000001</v>
      </c>
      <c r="GJ377" s="1">
        <v>6.2477440000000002E-2</v>
      </c>
      <c r="GK377" s="1">
        <v>10.303140000000001</v>
      </c>
      <c r="GL377">
        <v>0.67269369999999995</v>
      </c>
      <c r="GM377">
        <v>19.946629999999999</v>
      </c>
      <c r="GN377" s="1">
        <v>5.8950700000000002E-2</v>
      </c>
      <c r="GO377">
        <v>9.7150809999999996</v>
      </c>
      <c r="GP377">
        <v>0.67052730000000005</v>
      </c>
      <c r="GQ377">
        <v>19.761510000000001</v>
      </c>
      <c r="GR377" s="1">
        <v>5.7171300000000001E-2</v>
      </c>
      <c r="GS377" s="1">
        <v>9.4338250000000006</v>
      </c>
      <c r="GT377">
        <v>0.66852999999999996</v>
      </c>
      <c r="GU377">
        <v>20.048030000000001</v>
      </c>
      <c r="GV377" s="1">
        <v>5.5107379999999997E-2</v>
      </c>
      <c r="GW377" s="1">
        <v>9.1122150000000008</v>
      </c>
      <c r="GX377">
        <v>0.66697439999999997</v>
      </c>
      <c r="GY377">
        <v>20.348790000000001</v>
      </c>
      <c r="GZ377" s="1">
        <v>5.2409530000000003E-2</v>
      </c>
      <c r="HA377" s="1">
        <v>8.6803249999999998</v>
      </c>
      <c r="HB377">
        <v>0.66569579999999995</v>
      </c>
      <c r="HC377">
        <v>20.83211</v>
      </c>
      <c r="HD377" s="1">
        <v>4.9108180000000001E-2</v>
      </c>
      <c r="HE377" s="1">
        <v>8.145289</v>
      </c>
      <c r="HF377">
        <v>0.66533109999999995</v>
      </c>
      <c r="HG377">
        <v>21.422820000000002</v>
      </c>
      <c r="HH377" s="1">
        <v>4.545167E-2</v>
      </c>
      <c r="HI377" s="1">
        <v>7.5430520000000003</v>
      </c>
      <c r="HJ377">
        <v>0.66505650000000005</v>
      </c>
      <c r="HK377">
        <v>21.825030000000002</v>
      </c>
      <c r="HL377" s="1">
        <v>4.1603870000000001E-2</v>
      </c>
      <c r="HM377" s="1">
        <v>6.9080260000000004</v>
      </c>
      <c r="HN377">
        <v>0.66481829999999997</v>
      </c>
      <c r="HO377">
        <v>21.904299999999999</v>
      </c>
      <c r="HP377" s="1">
        <v>3.7675109999999998E-2</v>
      </c>
      <c r="HQ377" s="1">
        <v>6.2585699999999997</v>
      </c>
      <c r="HR377">
        <v>0.66440359999999998</v>
      </c>
      <c r="HS377">
        <v>21.78858</v>
      </c>
      <c r="HT377" s="1">
        <v>3.3761020000000003E-2</v>
      </c>
      <c r="HU377" s="1">
        <v>5.6125090000000002</v>
      </c>
      <c r="HV377">
        <v>0.66449239999999998</v>
      </c>
      <c r="HW377">
        <v>21.461369999999999</v>
      </c>
      <c r="HX377" s="1">
        <v>2.9957439999999998E-2</v>
      </c>
      <c r="HY377" s="1">
        <v>4.9804370000000002</v>
      </c>
      <c r="HZ377">
        <v>0.66469350000000005</v>
      </c>
      <c r="IA377">
        <v>21.56269</v>
      </c>
      <c r="IB377" s="1">
        <v>2.633657E-2</v>
      </c>
      <c r="IC377" s="1">
        <v>4.3782490000000003</v>
      </c>
      <c r="ID377">
        <v>0.66508999999999996</v>
      </c>
      <c r="IE377">
        <v>21.84553</v>
      </c>
      <c r="IF377" s="1">
        <v>2.3027410000000002E-2</v>
      </c>
      <c r="IG377" s="1">
        <v>3.8263729999999998</v>
      </c>
      <c r="IH377">
        <v>0.66556219999999999</v>
      </c>
      <c r="II377">
        <v>22.213239999999999</v>
      </c>
      <c r="IJ377" s="1">
        <v>2.0074789999999999E-2</v>
      </c>
      <c r="IK377" s="1">
        <v>3.3336790000000001</v>
      </c>
      <c r="IL377">
        <v>0.66616310000000001</v>
      </c>
      <c r="IM377">
        <v>22.694009999999999</v>
      </c>
      <c r="IN377" s="1">
        <v>1.7524189999999999E-2</v>
      </c>
      <c r="IO377" s="1">
        <v>2.9076680000000001</v>
      </c>
      <c r="IP377">
        <v>0.6667824</v>
      </c>
      <c r="IQ377">
        <v>22.882819999999999</v>
      </c>
      <c r="IR377" s="1">
        <v>1.532555E-2</v>
      </c>
      <c r="IS377" s="1">
        <v>2.540432</v>
      </c>
      <c r="IT377">
        <v>0.6673983</v>
      </c>
      <c r="IU377">
        <v>22.899709999999999</v>
      </c>
      <c r="IV377" s="1">
        <v>1.337702E-2</v>
      </c>
      <c r="IW377" s="1">
        <v>2.2158820000000001</v>
      </c>
      <c r="IX377">
        <v>0.66789929999999997</v>
      </c>
      <c r="IY377">
        <v>22.79401</v>
      </c>
      <c r="IZ377" s="1">
        <v>1.1583120000000001E-2</v>
      </c>
      <c r="JA377" s="1">
        <v>1.9178949999999999</v>
      </c>
      <c r="JB377">
        <v>0.66836249999999997</v>
      </c>
      <c r="JC377">
        <v>22.546759999999999</v>
      </c>
      <c r="JD377" s="1">
        <v>9.8691690000000006E-3</v>
      </c>
      <c r="JE377" s="1">
        <v>1.6338140000000001</v>
      </c>
      <c r="JF377">
        <v>0.66884759999999999</v>
      </c>
      <c r="JG377">
        <v>22.47156</v>
      </c>
      <c r="JH377" s="1">
        <v>8.2234019999999994E-3</v>
      </c>
      <c r="JI377" s="1">
        <v>1.3613219999999999</v>
      </c>
      <c r="JJ377">
        <v>0.66948830000000004</v>
      </c>
      <c r="JK377">
        <v>22.168690000000002</v>
      </c>
      <c r="JL377" s="1">
        <v>6.7015770000000002E-3</v>
      </c>
      <c r="JM377" s="1">
        <v>1.1089070000000001</v>
      </c>
      <c r="JN377">
        <v>0.67022040000000005</v>
      </c>
      <c r="JO377">
        <v>22.057200000000002</v>
      </c>
      <c r="JP377" s="1">
        <v>5.3777199999999999E-3</v>
      </c>
      <c r="JQ377" s="1">
        <v>0.88918580000000003</v>
      </c>
      <c r="JR377">
        <v>0.67112159999999998</v>
      </c>
      <c r="JS377">
        <v>21.803070000000002</v>
      </c>
      <c r="JT377" s="1">
        <v>4.3086089999999997E-3</v>
      </c>
      <c r="JU377" s="1">
        <v>0.71133579999999996</v>
      </c>
      <c r="JV377">
        <v>0.67203919999999995</v>
      </c>
      <c r="JW377">
        <v>21.605149999999998</v>
      </c>
      <c r="JX377" s="1">
        <v>3.5016779999999998E-3</v>
      </c>
      <c r="JY377" s="1">
        <v>0.5770516</v>
      </c>
      <c r="JZ377">
        <v>0.67293230000000004</v>
      </c>
      <c r="KA377">
        <v>21.457000000000001</v>
      </c>
      <c r="KB377" s="1">
        <v>2.9246929999999999E-3</v>
      </c>
      <c r="KC377" s="1">
        <v>0.48092420000000002</v>
      </c>
      <c r="KD377">
        <v>0.67381440000000004</v>
      </c>
      <c r="KE377">
        <v>21.28623</v>
      </c>
      <c r="KF377" s="1">
        <v>2.520535E-3</v>
      </c>
      <c r="KG377" s="1">
        <v>0.41358339999999999</v>
      </c>
      <c r="KH377">
        <v>0.67460940000000003</v>
      </c>
      <c r="KI377">
        <v>21.05827</v>
      </c>
      <c r="KJ377" s="1">
        <v>2.233269E-3</v>
      </c>
      <c r="KK377" s="1">
        <v>0.36577759999999998</v>
      </c>
      <c r="KL377">
        <v>0.67521370000000003</v>
      </c>
      <c r="KM377">
        <v>21.197369999999999</v>
      </c>
      <c r="KN377" s="1">
        <v>2.020052E-3</v>
      </c>
      <c r="KO377" s="1">
        <v>0.33039049999999998</v>
      </c>
      <c r="KP377">
        <v>0.67534830000000001</v>
      </c>
      <c r="KQ377">
        <v>21.102160000000001</v>
      </c>
      <c r="KR377" s="1">
        <v>1.853398E-3</v>
      </c>
      <c r="KS377" s="1">
        <v>0.3029463</v>
      </c>
      <c r="KT377">
        <v>0.67496579999999995</v>
      </c>
      <c r="KU377">
        <v>21.261970000000002</v>
      </c>
      <c r="KV377" s="1">
        <v>1.718535E-3</v>
      </c>
      <c r="KW377" s="1">
        <v>0.28098919999999999</v>
      </c>
      <c r="KX377">
        <v>0.67418999999999996</v>
      </c>
      <c r="KY377">
        <v>21.437560000000001</v>
      </c>
      <c r="KZ377" s="1">
        <v>1.6084300000000001E-3</v>
      </c>
      <c r="LA377" s="1">
        <v>0.2632119</v>
      </c>
      <c r="LB377">
        <v>0.6731743</v>
      </c>
      <c r="LC377">
        <v>21.5212</v>
      </c>
      <c r="LD377" s="1">
        <v>1.5172530000000001E-3</v>
      </c>
      <c r="LE377" s="1">
        <v>0.24860470000000001</v>
      </c>
      <c r="LF377">
        <v>0.6720756</v>
      </c>
      <c r="LG377">
        <v>21.416969999999999</v>
      </c>
      <c r="LH377" s="1">
        <v>1.4423389999999999E-3</v>
      </c>
      <c r="LI377" s="1">
        <v>0.2366472</v>
      </c>
      <c r="LJ377">
        <v>0.6709754</v>
      </c>
      <c r="LK377">
        <v>21.192879999999999</v>
      </c>
      <c r="LL377" s="1">
        <v>1.3803520000000001E-3</v>
      </c>
      <c r="LM377" s="1">
        <v>0.2268126</v>
      </c>
      <c r="LN377">
        <v>0.66990899999999998</v>
      </c>
      <c r="LO377">
        <v>21.0687</v>
      </c>
      <c r="LP377" s="1">
        <v>1.329574E-3</v>
      </c>
      <c r="LQ377" s="1">
        <v>0.2187923</v>
      </c>
      <c r="LR377">
        <v>0.66886599999999996</v>
      </c>
      <c r="LS377">
        <v>21.540289999999999</v>
      </c>
      <c r="LT377" s="1">
        <v>1.2871359999999999E-3</v>
      </c>
      <c r="LU377" s="1">
        <v>0.21210390000000001</v>
      </c>
      <c r="LV377">
        <v>0.66777160000000002</v>
      </c>
      <c r="LW377">
        <v>21.937000000000001</v>
      </c>
      <c r="LX377" s="1">
        <v>1.2490540000000001E-3</v>
      </c>
      <c r="LY377" s="1">
        <v>0.20614979999999999</v>
      </c>
      <c r="LZ377">
        <v>0.66663749999999999</v>
      </c>
      <c r="MA377">
        <v>22.434429999999999</v>
      </c>
      <c r="MB377" s="1">
        <v>1.212744E-3</v>
      </c>
      <c r="MC377" s="1">
        <v>0.20048060000000001</v>
      </c>
      <c r="MD377">
        <v>0.66544769999999998</v>
      </c>
      <c r="ME377">
        <v>22.990410000000001</v>
      </c>
      <c r="MF377" s="1">
        <v>1.175359E-3</v>
      </c>
      <c r="MG377" s="1">
        <v>0.19464919999999999</v>
      </c>
      <c r="MH377">
        <v>0.66425009999999995</v>
      </c>
      <c r="MI377">
        <v>23.22381</v>
      </c>
      <c r="MJ377" s="1">
        <v>1.1363969999999999E-3</v>
      </c>
      <c r="MK377" s="1">
        <v>0.1885425</v>
      </c>
      <c r="ML377">
        <v>0.66305309999999995</v>
      </c>
      <c r="MM377">
        <v>23.12312</v>
      </c>
      <c r="MN377" s="1">
        <v>1.0957849999999999E-3</v>
      </c>
      <c r="MO377" s="1">
        <v>0.18212</v>
      </c>
      <c r="MP377">
        <v>0.66195789999999999</v>
      </c>
      <c r="MQ377">
        <v>22.903079999999999</v>
      </c>
      <c r="MR377" s="1">
        <v>1.05429E-3</v>
      </c>
      <c r="MS377" s="1">
        <v>0.17551749999999999</v>
      </c>
      <c r="MT377">
        <v>0.66088809999999998</v>
      </c>
      <c r="MU377">
        <v>22.594570000000001</v>
      </c>
      <c r="MV377" s="1">
        <v>1.013003E-3</v>
      </c>
      <c r="MW377" s="1">
        <v>0.16890659999999999</v>
      </c>
      <c r="MX377">
        <v>0.65988389999999997</v>
      </c>
      <c r="MY377">
        <v>22.78107</v>
      </c>
      <c r="MZ377" s="1">
        <v>9.7267339999999999E-4</v>
      </c>
      <c r="NA377" s="1">
        <v>0.16241459999999999</v>
      </c>
      <c r="NB377">
        <v>0.65914790000000001</v>
      </c>
      <c r="NC377">
        <v>23.01078</v>
      </c>
      <c r="ND377" s="1">
        <v>9.338053E-4</v>
      </c>
      <c r="NE377" s="1">
        <v>0.15614900000000001</v>
      </c>
      <c r="NF377">
        <v>0.65835350000000004</v>
      </c>
      <c r="NG377">
        <v>23.238399999999999</v>
      </c>
      <c r="NH377" s="1">
        <v>8.9631970000000004E-4</v>
      </c>
      <c r="NI377" s="1">
        <v>0.15010519999999999</v>
      </c>
      <c r="NJ377">
        <v>0.65766119999999995</v>
      </c>
      <c r="NK377">
        <v>23.514990000000001</v>
      </c>
      <c r="NL377" s="1">
        <v>8.6080819999999998E-4</v>
      </c>
      <c r="NM377" s="1">
        <v>0.144345</v>
      </c>
      <c r="NN377">
        <v>0.65680329999999998</v>
      </c>
      <c r="NO377">
        <v>23.505479999999999</v>
      </c>
      <c r="NP377" s="1">
        <v>8.2656760000000004E-4</v>
      </c>
      <c r="NQ377" s="1">
        <v>0.13881070000000001</v>
      </c>
      <c r="NR377">
        <v>0.65597859999999997</v>
      </c>
      <c r="NS377">
        <v>23.381599999999999</v>
      </c>
      <c r="NT377" s="1">
        <v>7.9394250000000002E-4</v>
      </c>
      <c r="NU377" s="1">
        <v>0.13352259999999999</v>
      </c>
      <c r="NV377">
        <v>0.65519660000000002</v>
      </c>
      <c r="NW377">
        <v>23.16489</v>
      </c>
      <c r="NX377" s="1">
        <v>7.6275569999999997E-4</v>
      </c>
      <c r="NY377" s="1">
        <v>0.1284536</v>
      </c>
      <c r="NZ377">
        <v>0.65444610000000003</v>
      </c>
      <c r="OA377">
        <v>22.902570000000001</v>
      </c>
      <c r="OB377" s="1">
        <v>7.3312900000000001E-4</v>
      </c>
      <c r="OC377" s="1">
        <v>0.1236304</v>
      </c>
      <c r="OD377">
        <v>0.6537018</v>
      </c>
      <c r="OE377">
        <v>22.59582</v>
      </c>
      <c r="OF377" s="1">
        <v>7.0463199999999996E-4</v>
      </c>
      <c r="OG377" s="1">
        <v>0.1189752</v>
      </c>
      <c r="OH377">
        <v>0.6529933</v>
      </c>
      <c r="OI377">
        <v>22.561520000000002</v>
      </c>
      <c r="OJ377" s="1">
        <v>6.7742819999999995E-4</v>
      </c>
      <c r="OK377" s="1">
        <v>0.1145337</v>
      </c>
    </row>
    <row r="378" spans="1:401" x14ac:dyDescent="0.35">
      <c r="A378">
        <v>387</v>
      </c>
      <c r="B378" t="s">
        <v>4</v>
      </c>
      <c r="C378" t="s">
        <v>364</v>
      </c>
      <c r="D378" t="s">
        <v>385</v>
      </c>
      <c r="E378">
        <v>816.30010000000004</v>
      </c>
      <c r="F378">
        <v>1.194615</v>
      </c>
      <c r="G378">
        <v>20.177859999999999</v>
      </c>
      <c r="H378">
        <v>0</v>
      </c>
      <c r="I378">
        <v>0</v>
      </c>
      <c r="J378">
        <v>1.20163</v>
      </c>
      <c r="K378">
        <v>19.789459999999998</v>
      </c>
      <c r="L378">
        <v>0</v>
      </c>
      <c r="M378">
        <v>0</v>
      </c>
      <c r="N378">
        <v>1.2065459999999999</v>
      </c>
      <c r="O378">
        <v>19.872399999999999</v>
      </c>
      <c r="P378">
        <v>0</v>
      </c>
      <c r="Q378">
        <v>0</v>
      </c>
      <c r="R378">
        <v>1.209743</v>
      </c>
      <c r="S378">
        <v>19.962949999999999</v>
      </c>
      <c r="T378">
        <v>0</v>
      </c>
      <c r="U378">
        <v>0</v>
      </c>
      <c r="V378">
        <v>1.211662</v>
      </c>
      <c r="W378">
        <v>20.300170000000001</v>
      </c>
      <c r="X378">
        <v>0</v>
      </c>
      <c r="Y378">
        <v>0</v>
      </c>
      <c r="Z378">
        <v>1.2129650000000001</v>
      </c>
      <c r="AA378">
        <v>20.327960000000001</v>
      </c>
      <c r="AB378">
        <v>0</v>
      </c>
      <c r="AC378">
        <v>0</v>
      </c>
      <c r="AD378">
        <v>1.213911</v>
      </c>
      <c r="AE378">
        <v>20.260850000000001</v>
      </c>
      <c r="AF378">
        <v>0</v>
      </c>
      <c r="AG378">
        <v>0</v>
      </c>
      <c r="AH378">
        <v>1.2147730000000001</v>
      </c>
      <c r="AI378">
        <v>20.114139999999999</v>
      </c>
      <c r="AJ378">
        <v>0</v>
      </c>
      <c r="AK378">
        <v>0</v>
      </c>
      <c r="AL378">
        <v>1.215365</v>
      </c>
      <c r="AM378">
        <v>19.86478</v>
      </c>
      <c r="AN378">
        <v>0</v>
      </c>
      <c r="AO378">
        <v>0</v>
      </c>
      <c r="AP378">
        <v>1.2149380000000001</v>
      </c>
      <c r="AQ378">
        <v>19.630220000000001</v>
      </c>
      <c r="AR378">
        <v>0</v>
      </c>
      <c r="AS378">
        <v>0</v>
      </c>
      <c r="AT378">
        <v>1.2123470000000001</v>
      </c>
      <c r="AU378">
        <v>19.775390000000002</v>
      </c>
      <c r="AV378">
        <v>0</v>
      </c>
      <c r="AW378">
        <v>0</v>
      </c>
      <c r="AX378">
        <v>1.2075290000000001</v>
      </c>
      <c r="AY378">
        <v>19.830719999999999</v>
      </c>
      <c r="AZ378">
        <v>0</v>
      </c>
      <c r="BA378">
        <v>0</v>
      </c>
      <c r="BB378">
        <v>1.2010620000000001</v>
      </c>
      <c r="BC378">
        <v>19.832070000000002</v>
      </c>
      <c r="BD378">
        <v>0</v>
      </c>
      <c r="BE378">
        <v>0</v>
      </c>
      <c r="BF378">
        <v>1.1935519999999999</v>
      </c>
      <c r="BG378">
        <v>19.8581</v>
      </c>
      <c r="BH378">
        <v>0</v>
      </c>
      <c r="BI378">
        <v>0</v>
      </c>
      <c r="BJ378">
        <v>1.185371</v>
      </c>
      <c r="BK378">
        <v>19.65052</v>
      </c>
      <c r="BL378">
        <v>0</v>
      </c>
      <c r="BM378">
        <v>0</v>
      </c>
      <c r="BN378">
        <v>1.1762090000000001</v>
      </c>
      <c r="BO378">
        <v>19.341640000000002</v>
      </c>
      <c r="BP378">
        <v>0</v>
      </c>
      <c r="BQ378">
        <v>0</v>
      </c>
      <c r="BR378">
        <v>1.166992</v>
      </c>
      <c r="BS378">
        <v>19.02413</v>
      </c>
      <c r="BT378">
        <v>0</v>
      </c>
      <c r="BU378">
        <v>0</v>
      </c>
      <c r="BV378">
        <v>1.158196</v>
      </c>
      <c r="BW378">
        <v>19.037240000000001</v>
      </c>
      <c r="BX378">
        <v>0</v>
      </c>
      <c r="BY378">
        <v>0</v>
      </c>
      <c r="BZ378">
        <v>1.14933</v>
      </c>
      <c r="CA378">
        <v>19.400880000000001</v>
      </c>
      <c r="CB378">
        <v>0</v>
      </c>
      <c r="CC378">
        <v>0</v>
      </c>
      <c r="CD378">
        <v>1.140442</v>
      </c>
      <c r="CE378">
        <v>19.917649999999998</v>
      </c>
      <c r="CF378" s="1">
        <v>1.0484820000000001E-31</v>
      </c>
      <c r="CG378" s="1">
        <v>1.8587190000000001E-29</v>
      </c>
      <c r="CH378">
        <v>1.131505</v>
      </c>
      <c r="CI378">
        <v>20.36957</v>
      </c>
      <c r="CJ378" s="1">
        <v>3.1925069999999999E-26</v>
      </c>
      <c r="CK378" s="1">
        <v>8.3286790000000005E-24</v>
      </c>
      <c r="CL378">
        <v>1.1223860000000001</v>
      </c>
      <c r="CM378">
        <v>20.50619</v>
      </c>
      <c r="CN378" s="1">
        <v>8.6873960000000005E-19</v>
      </c>
      <c r="CO378" s="1">
        <v>1.7845950000000001E-16</v>
      </c>
      <c r="CP378">
        <v>1.1132120000000001</v>
      </c>
      <c r="CQ378">
        <v>20.42361</v>
      </c>
      <c r="CR378" s="1">
        <v>2.7362529999999999E-14</v>
      </c>
      <c r="CS378" s="1">
        <v>6.6056240000000002E-12</v>
      </c>
      <c r="CT378">
        <v>1.104484</v>
      </c>
      <c r="CU378">
        <v>20.22044</v>
      </c>
      <c r="CV378" s="1">
        <v>5.1993800000000002E-11</v>
      </c>
      <c r="CW378" s="1">
        <v>1.3676549999999999E-8</v>
      </c>
      <c r="CX378">
        <v>1.096611</v>
      </c>
      <c r="CY378">
        <v>19.7851</v>
      </c>
      <c r="CZ378" s="1">
        <v>2.1074520000000001E-8</v>
      </c>
      <c r="DA378" s="1">
        <v>5.9321609999999997E-6</v>
      </c>
      <c r="DB378">
        <v>1.0886150000000001</v>
      </c>
      <c r="DC378">
        <v>19.6082</v>
      </c>
      <c r="DD378" s="1">
        <v>2.7662369999999998E-6</v>
      </c>
      <c r="DE378" s="1">
        <v>8.2678669999999995E-4</v>
      </c>
      <c r="DF378">
        <v>1.0812539999999999</v>
      </c>
      <c r="DG378">
        <v>19.650269999999999</v>
      </c>
      <c r="DH378" s="1">
        <v>1.4987E-4</v>
      </c>
      <c r="DI378" s="1">
        <v>4.7284979999999997E-2</v>
      </c>
      <c r="DJ378">
        <v>1.073664</v>
      </c>
      <c r="DK378">
        <v>19.835329999999999</v>
      </c>
      <c r="DL378" s="1">
        <v>3.9573480000000003E-3</v>
      </c>
      <c r="DM378">
        <v>1.311634</v>
      </c>
      <c r="DN378">
        <v>1.066392</v>
      </c>
      <c r="DO378">
        <v>20.187339999999999</v>
      </c>
      <c r="DP378" s="1">
        <v>5.6980549999999998E-2</v>
      </c>
      <c r="DQ378">
        <v>19.779419999999998</v>
      </c>
      <c r="DR378">
        <v>1.0590299999999999</v>
      </c>
      <c r="DS378">
        <v>20.296500000000002</v>
      </c>
      <c r="DT378">
        <v>0.4839369</v>
      </c>
      <c r="DU378">
        <v>175.46170000000001</v>
      </c>
      <c r="DV378">
        <v>1.0514220000000001</v>
      </c>
      <c r="DW378">
        <v>20.161999999999999</v>
      </c>
      <c r="DX378">
        <v>2.5880860000000001</v>
      </c>
      <c r="DY378">
        <v>979.12</v>
      </c>
      <c r="DZ378">
        <v>1.0432049999999999</v>
      </c>
      <c r="EA378">
        <v>19.83409</v>
      </c>
      <c r="EB378">
        <v>9.2165309999999998</v>
      </c>
      <c r="EC378">
        <v>3631.0430000000001</v>
      </c>
      <c r="ED378">
        <v>1.03423</v>
      </c>
      <c r="EE378">
        <v>19.359749999999998</v>
      </c>
      <c r="EF378">
        <v>22.87236</v>
      </c>
      <c r="EG378">
        <v>9376.0229999999992</v>
      </c>
      <c r="EH378">
        <v>1.025666</v>
      </c>
      <c r="EI378">
        <v>19.112629999999999</v>
      </c>
      <c r="EJ378">
        <v>41.387500000000003</v>
      </c>
      <c r="EK378">
        <v>17610.14</v>
      </c>
      <c r="EL378">
        <v>1.017504</v>
      </c>
      <c r="EM378">
        <v>19.096959999999999</v>
      </c>
      <c r="EN378">
        <v>56.534649999999999</v>
      </c>
      <c r="EO378">
        <v>24923.02</v>
      </c>
      <c r="EP378">
        <v>1.009619</v>
      </c>
      <c r="EQ378">
        <v>19.306180000000001</v>
      </c>
      <c r="ER378">
        <v>60.175960000000003</v>
      </c>
      <c r="ES378">
        <v>27450.91</v>
      </c>
      <c r="ET378">
        <v>1.0031570000000001</v>
      </c>
      <c r="EU378">
        <v>19.60294</v>
      </c>
      <c r="EV378">
        <v>51.290309999999998</v>
      </c>
      <c r="EW378">
        <v>24126.75</v>
      </c>
      <c r="EX378">
        <v>0.99863239999999998</v>
      </c>
      <c r="EY378">
        <v>19.727979999999999</v>
      </c>
      <c r="EZ378">
        <v>36.062739999999998</v>
      </c>
      <c r="FA378">
        <v>17439.810000000001</v>
      </c>
      <c r="FB378">
        <v>0.99392630000000004</v>
      </c>
      <c r="FC378">
        <v>19.670929999999998</v>
      </c>
      <c r="FD378">
        <v>21.194990000000001</v>
      </c>
      <c r="FE378">
        <v>10524.93</v>
      </c>
      <c r="FF378">
        <v>0.98863639999999997</v>
      </c>
      <c r="FG378">
        <v>19.465599999999998</v>
      </c>
      <c r="FH378">
        <v>10.72359</v>
      </c>
      <c r="FI378">
        <v>5452.17</v>
      </c>
      <c r="FJ378">
        <v>0.9837844</v>
      </c>
      <c r="FK378">
        <v>19.21537</v>
      </c>
      <c r="FL378">
        <v>4.7740450000000001</v>
      </c>
      <c r="FM378">
        <v>2477.8969999999999</v>
      </c>
      <c r="FN378">
        <v>0.97925269999999998</v>
      </c>
      <c r="FO378">
        <v>19.36392</v>
      </c>
      <c r="FP378">
        <v>1.9140600000000001</v>
      </c>
      <c r="FQ378">
        <v>1010.415</v>
      </c>
      <c r="FR378">
        <v>0.97514599999999996</v>
      </c>
      <c r="FS378">
        <v>19.420750000000002</v>
      </c>
      <c r="FT378">
        <v>0.7174374</v>
      </c>
      <c r="FU378">
        <v>382.38780000000003</v>
      </c>
      <c r="FV378">
        <v>0.97052740000000004</v>
      </c>
      <c r="FW378">
        <v>19.594989999999999</v>
      </c>
      <c r="FX378" s="1">
        <v>0.27220929999999999</v>
      </c>
      <c r="FY378">
        <v>144.05080000000001</v>
      </c>
      <c r="FZ378">
        <v>0.96690180000000003</v>
      </c>
      <c r="GA378">
        <v>19.75301</v>
      </c>
      <c r="GB378" s="1">
        <v>0.12235740000000001</v>
      </c>
      <c r="GC378">
        <v>62.393729999999998</v>
      </c>
      <c r="GD378">
        <v>0.9639356</v>
      </c>
      <c r="GE378">
        <v>19.876180000000002</v>
      </c>
      <c r="GF378" s="1">
        <v>7.6064980000000004E-2</v>
      </c>
      <c r="GG378">
        <v>36.582129999999999</v>
      </c>
      <c r="GH378">
        <v>0.9614277</v>
      </c>
      <c r="GI378">
        <v>19.904489999999999</v>
      </c>
      <c r="GJ378" s="1">
        <v>6.2872890000000001E-2</v>
      </c>
      <c r="GK378" s="1">
        <v>29.00309</v>
      </c>
      <c r="GL378">
        <v>0.95896239999999999</v>
      </c>
      <c r="GM378">
        <v>19.808910000000001</v>
      </c>
      <c r="GN378" s="1">
        <v>5.908335E-2</v>
      </c>
      <c r="GO378" s="1">
        <v>26.75151</v>
      </c>
      <c r="GP378">
        <v>0.95657809999999999</v>
      </c>
      <c r="GQ378">
        <v>19.665620000000001</v>
      </c>
      <c r="GR378" s="1">
        <v>5.7273159999999997E-2</v>
      </c>
      <c r="GS378" s="1">
        <v>25.715720000000001</v>
      </c>
      <c r="GT378">
        <v>0.95437660000000002</v>
      </c>
      <c r="GU378">
        <v>19.993099999999998</v>
      </c>
      <c r="GV378" s="1">
        <v>5.5238410000000002E-2</v>
      </c>
      <c r="GW378" s="1">
        <v>24.687619999999999</v>
      </c>
      <c r="GX378">
        <v>0.95290370000000002</v>
      </c>
      <c r="GY378">
        <v>20.279599999999999</v>
      </c>
      <c r="GZ378" s="1">
        <v>5.2580799999999997E-2</v>
      </c>
      <c r="HA378" s="1">
        <v>23.399000000000001</v>
      </c>
      <c r="HB378">
        <v>0.95165900000000003</v>
      </c>
      <c r="HC378">
        <v>20.737839999999998</v>
      </c>
      <c r="HD378" s="1">
        <v>4.9304380000000002E-2</v>
      </c>
      <c r="HE378" s="1">
        <v>21.842870000000001</v>
      </c>
      <c r="HF378">
        <v>0.95097679999999996</v>
      </c>
      <c r="HG378">
        <v>21.31795</v>
      </c>
      <c r="HH378" s="1">
        <v>4.5664839999999998E-2</v>
      </c>
      <c r="HI378" s="1">
        <v>20.142219999999998</v>
      </c>
      <c r="HJ378">
        <v>0.95042119999999997</v>
      </c>
      <c r="HK378">
        <v>21.69014</v>
      </c>
      <c r="HL378" s="1">
        <v>4.1824269999999997E-2</v>
      </c>
      <c r="HM378" s="1">
        <v>18.35979</v>
      </c>
      <c r="HN378">
        <v>0.95008250000000005</v>
      </c>
      <c r="HO378">
        <v>21.761119999999998</v>
      </c>
      <c r="HP378" s="1">
        <v>3.7897279999999998E-2</v>
      </c>
      <c r="HQ378" s="1">
        <v>16.55491</v>
      </c>
      <c r="HR378">
        <v>0.94960080000000002</v>
      </c>
      <c r="HS378">
        <v>21.680230000000002</v>
      </c>
      <c r="HT378" s="1">
        <v>3.3978220000000003E-2</v>
      </c>
      <c r="HU378" s="1">
        <v>14.772</v>
      </c>
      <c r="HV378">
        <v>0.94986899999999996</v>
      </c>
      <c r="HW378">
        <v>21.402339999999999</v>
      </c>
      <c r="HX378" s="1">
        <v>3.0167389999999999E-2</v>
      </c>
      <c r="HY378" s="1">
        <v>13.048109999999999</v>
      </c>
      <c r="HZ378">
        <v>0.95025159999999997</v>
      </c>
      <c r="IA378">
        <v>21.54766</v>
      </c>
      <c r="IB378" s="1">
        <v>2.6532119999999999E-2</v>
      </c>
      <c r="IC378" s="1">
        <v>11.41808</v>
      </c>
      <c r="ID378">
        <v>0.95090799999999998</v>
      </c>
      <c r="IE378">
        <v>21.845459999999999</v>
      </c>
      <c r="IF378" s="1">
        <v>2.320477E-2</v>
      </c>
      <c r="IG378" s="1">
        <v>9.9328230000000008</v>
      </c>
      <c r="IH378">
        <v>0.95169789999999999</v>
      </c>
      <c r="II378">
        <v>22.19276</v>
      </c>
      <c r="IJ378" s="1">
        <v>2.0229730000000001E-2</v>
      </c>
      <c r="IK378" s="1">
        <v>8.6122350000000001</v>
      </c>
      <c r="IL378">
        <v>0.95262919999999995</v>
      </c>
      <c r="IM378">
        <v>22.667639999999999</v>
      </c>
      <c r="IN378" s="1">
        <v>1.7659689999999999E-2</v>
      </c>
      <c r="IO378" s="1">
        <v>7.4642480000000004</v>
      </c>
      <c r="IP378">
        <v>0.95355650000000003</v>
      </c>
      <c r="IQ378">
        <v>22.823810000000002</v>
      </c>
      <c r="IR378" s="1">
        <v>1.5442529999999999E-2</v>
      </c>
      <c r="IS378" s="1">
        <v>6.4567620000000003</v>
      </c>
      <c r="IT378">
        <v>0.95447040000000005</v>
      </c>
      <c r="IU378">
        <v>22.831009999999999</v>
      </c>
      <c r="IV378" s="1">
        <v>1.3481709999999999E-2</v>
      </c>
      <c r="IW378" s="1">
        <v>5.5862679999999996</v>
      </c>
      <c r="IX378">
        <v>0.95526299999999997</v>
      </c>
      <c r="IY378">
        <v>22.759150000000002</v>
      </c>
      <c r="IZ378" s="1">
        <v>1.1680589999999999E-2</v>
      </c>
      <c r="JA378" s="1">
        <v>4.8054329999999998</v>
      </c>
      <c r="JB378">
        <v>0.95595719999999995</v>
      </c>
      <c r="JC378">
        <v>22.54692</v>
      </c>
      <c r="JD378" s="1">
        <v>9.9625029999999993E-3</v>
      </c>
      <c r="JE378" s="1">
        <v>4.0770210000000002</v>
      </c>
      <c r="JF378">
        <v>0.95670299999999997</v>
      </c>
      <c r="JG378">
        <v>22.511330000000001</v>
      </c>
      <c r="JH378" s="1">
        <v>8.3117610000000008E-3</v>
      </c>
      <c r="JI378" s="1">
        <v>3.3878469999999998</v>
      </c>
      <c r="JJ378">
        <v>0.95767720000000001</v>
      </c>
      <c r="JK378">
        <v>22.218789999999998</v>
      </c>
      <c r="JL378" s="1">
        <v>6.7813029999999998E-3</v>
      </c>
      <c r="JM378" s="1">
        <v>2.7531180000000002</v>
      </c>
      <c r="JN378">
        <v>0.95876470000000003</v>
      </c>
      <c r="JO378">
        <v>22.09582</v>
      </c>
      <c r="JP378" s="1">
        <v>5.4447100000000002E-3</v>
      </c>
      <c r="JQ378" s="1">
        <v>2.2014819999999999</v>
      </c>
      <c r="JR378">
        <v>0.96007140000000002</v>
      </c>
      <c r="JS378">
        <v>21.81917</v>
      </c>
      <c r="JT378" s="1">
        <v>4.3610410000000004E-3</v>
      </c>
      <c r="JU378" s="1">
        <v>1.7545040000000001</v>
      </c>
      <c r="JV378">
        <v>0.96144359999999995</v>
      </c>
      <c r="JW378">
        <v>21.592510000000001</v>
      </c>
      <c r="JX378" s="1">
        <v>3.5401249999999999E-3</v>
      </c>
      <c r="JY378" s="1">
        <v>1.4160429999999999</v>
      </c>
      <c r="JZ378">
        <v>0.96274439999999994</v>
      </c>
      <c r="KA378">
        <v>21.444469999999999</v>
      </c>
      <c r="KB378" s="1">
        <v>2.951764E-3</v>
      </c>
      <c r="KC378" s="1">
        <v>1.1734579999999999</v>
      </c>
      <c r="KD378">
        <v>0.9640495</v>
      </c>
      <c r="KE378">
        <v>21.281749999999999</v>
      </c>
      <c r="KF378" s="1">
        <v>2.539496E-3</v>
      </c>
      <c r="KG378" s="1">
        <v>1.0038819999999999</v>
      </c>
      <c r="KH378">
        <v>0.96523420000000004</v>
      </c>
      <c r="KI378">
        <v>21.071680000000001</v>
      </c>
      <c r="KJ378" s="1">
        <v>2.2469030000000002E-3</v>
      </c>
      <c r="KK378" s="1">
        <v>0.88449129999999998</v>
      </c>
      <c r="KL378">
        <v>0.9661381</v>
      </c>
      <c r="KM378">
        <v>21.23085</v>
      </c>
      <c r="KN378" s="1">
        <v>2.0303999999999999E-3</v>
      </c>
      <c r="KO378" s="1">
        <v>0.79700470000000001</v>
      </c>
      <c r="KP378">
        <v>0.96643990000000002</v>
      </c>
      <c r="KQ378">
        <v>21.12724</v>
      </c>
      <c r="KR378" s="1">
        <v>1.861557E-3</v>
      </c>
      <c r="KS378" s="1">
        <v>0.72940360000000004</v>
      </c>
      <c r="KT378">
        <v>0.96599469999999998</v>
      </c>
      <c r="KU378">
        <v>21.267949999999999</v>
      </c>
      <c r="KV378" s="1">
        <v>1.725168E-3</v>
      </c>
      <c r="KW378" s="1">
        <v>0.67513190000000001</v>
      </c>
      <c r="KX378">
        <v>0.96500180000000002</v>
      </c>
      <c r="KY378">
        <v>21.43995</v>
      </c>
      <c r="KZ378" s="1">
        <v>1.613855E-3</v>
      </c>
      <c r="LA378" s="1">
        <v>0.63043450000000001</v>
      </c>
      <c r="LB378">
        <v>0.96366839999999998</v>
      </c>
      <c r="LC378">
        <v>21.494669999999999</v>
      </c>
      <c r="LD378" s="1">
        <v>1.521789E-3</v>
      </c>
      <c r="LE378" s="1">
        <v>0.59296939999999998</v>
      </c>
      <c r="LF378">
        <v>0.96216520000000005</v>
      </c>
      <c r="LG378">
        <v>21.385590000000001</v>
      </c>
      <c r="LH378" s="1">
        <v>1.4461400000000001E-3</v>
      </c>
      <c r="LI378" s="1">
        <v>0.56143050000000005</v>
      </c>
      <c r="LJ378">
        <v>0.96069839999999995</v>
      </c>
      <c r="LK378">
        <v>21.171970000000002</v>
      </c>
      <c r="LL378" s="1">
        <v>1.383488E-3</v>
      </c>
      <c r="LM378" s="1">
        <v>0.53461449999999999</v>
      </c>
      <c r="LN378">
        <v>0.95923329999999996</v>
      </c>
      <c r="LO378">
        <v>21.059930000000001</v>
      </c>
      <c r="LP378" s="1">
        <v>1.3321780000000001E-3</v>
      </c>
      <c r="LQ378" s="1">
        <v>0.51191010000000003</v>
      </c>
      <c r="LR378">
        <v>0.95783209999999996</v>
      </c>
      <c r="LS378">
        <v>21.550989999999999</v>
      </c>
      <c r="LT378" s="1">
        <v>1.2893990000000001E-3</v>
      </c>
      <c r="LU378" s="1">
        <v>0.4922533</v>
      </c>
      <c r="LV378">
        <v>0.95636639999999995</v>
      </c>
      <c r="LW378">
        <v>21.93918</v>
      </c>
      <c r="LX378" s="1">
        <v>1.2511779999999999E-3</v>
      </c>
      <c r="LY378" s="1">
        <v>0.47429589999999999</v>
      </c>
      <c r="LZ378">
        <v>0.95484670000000005</v>
      </c>
      <c r="MA378">
        <v>22.41929</v>
      </c>
      <c r="MB378" s="1">
        <v>1.214831E-3</v>
      </c>
      <c r="MC378" s="1">
        <v>0.45691029999999999</v>
      </c>
      <c r="MD378">
        <v>0.95326370000000005</v>
      </c>
      <c r="ME378">
        <v>22.967469999999999</v>
      </c>
      <c r="MF378" s="1">
        <v>1.177546E-3</v>
      </c>
      <c r="MG378" s="1">
        <v>0.43914609999999998</v>
      </c>
      <c r="MH378">
        <v>0.95164210000000005</v>
      </c>
      <c r="MI378">
        <v>23.17155</v>
      </c>
      <c r="MJ378" s="1">
        <v>1.1386619999999999E-3</v>
      </c>
      <c r="MK378" s="1">
        <v>0.42060989999999998</v>
      </c>
      <c r="ML378">
        <v>0.95006029999999997</v>
      </c>
      <c r="MM378">
        <v>23.06222</v>
      </c>
      <c r="MN378" s="1">
        <v>1.0981400000000001E-3</v>
      </c>
      <c r="MO378" s="1">
        <v>0.4013699</v>
      </c>
      <c r="MP378">
        <v>0.94868680000000005</v>
      </c>
      <c r="MQ378">
        <v>22.87041</v>
      </c>
      <c r="MR378" s="1">
        <v>1.0567E-3</v>
      </c>
      <c r="MS378" s="1">
        <v>0.38164140000000002</v>
      </c>
      <c r="MT378">
        <v>0.94731259999999995</v>
      </c>
      <c r="MU378">
        <v>22.577559999999998</v>
      </c>
      <c r="MV378" s="1">
        <v>1.015382E-3</v>
      </c>
      <c r="MW378" s="1">
        <v>0.3619598</v>
      </c>
      <c r="MX378">
        <v>0.94599509999999998</v>
      </c>
      <c r="MY378">
        <v>22.787749999999999</v>
      </c>
      <c r="MZ378" s="1">
        <v>9.7499010000000005E-4</v>
      </c>
      <c r="NA378" s="1">
        <v>0.342671</v>
      </c>
      <c r="NB378">
        <v>0.94424969999999997</v>
      </c>
      <c r="NC378">
        <v>23.020379999999999</v>
      </c>
      <c r="ND378" s="1">
        <v>9.3598770000000002E-4</v>
      </c>
      <c r="NE378" s="1">
        <v>0.32404260000000001</v>
      </c>
      <c r="NF378">
        <v>0.94240809999999997</v>
      </c>
      <c r="NG378">
        <v>23.233799999999999</v>
      </c>
      <c r="NH378" s="1">
        <v>8.9844030000000002E-4</v>
      </c>
      <c r="NI378" s="1">
        <v>0.30612640000000002</v>
      </c>
      <c r="NJ378">
        <v>0.94062699999999999</v>
      </c>
      <c r="NK378">
        <v>23.49804</v>
      </c>
      <c r="NL378" s="1">
        <v>8.6281040000000002E-4</v>
      </c>
      <c r="NM378" s="1">
        <v>0.2890741</v>
      </c>
      <c r="NN378">
        <v>0.93868510000000005</v>
      </c>
      <c r="NO378">
        <v>23.463550000000001</v>
      </c>
      <c r="NP378" s="1">
        <v>8.2846109999999999E-4</v>
      </c>
      <c r="NQ378" s="1">
        <v>0.2727697</v>
      </c>
      <c r="NR378">
        <v>0.93687299999999996</v>
      </c>
      <c r="NS378">
        <v>23.330770000000001</v>
      </c>
      <c r="NT378" s="1">
        <v>7.9574300000000001E-4</v>
      </c>
      <c r="NU378" s="1">
        <v>0.25716460000000002</v>
      </c>
      <c r="NV378">
        <v>0.93511129999999998</v>
      </c>
      <c r="NW378">
        <v>23.129709999999999</v>
      </c>
      <c r="NX378" s="1">
        <v>7.6448219999999999E-4</v>
      </c>
      <c r="NY378" s="1">
        <v>0.2422975</v>
      </c>
      <c r="NZ378">
        <v>0.93336989999999997</v>
      </c>
      <c r="OA378">
        <v>22.88289</v>
      </c>
      <c r="OB378" s="1">
        <v>7.347899E-4</v>
      </c>
      <c r="OC378" s="1">
        <v>0.22819800000000001</v>
      </c>
      <c r="OD378">
        <v>0.93166230000000005</v>
      </c>
      <c r="OE378">
        <v>22.593019999999999</v>
      </c>
      <c r="OF378" s="1">
        <v>7.0622049999999998E-4</v>
      </c>
      <c r="OG378" s="1">
        <v>0.21469299999999999</v>
      </c>
      <c r="OH378">
        <v>0.92999080000000001</v>
      </c>
      <c r="OI378">
        <v>22.563690000000001</v>
      </c>
      <c r="OJ378" s="1">
        <v>6.7894820000000003E-4</v>
      </c>
      <c r="OK378" s="1">
        <v>0.2018983</v>
      </c>
    </row>
    <row r="379" spans="1:401" x14ac:dyDescent="0.35">
      <c r="A379">
        <v>388</v>
      </c>
      <c r="B379" t="s">
        <v>4</v>
      </c>
      <c r="C379" t="s">
        <v>364</v>
      </c>
      <c r="D379" t="s">
        <v>386</v>
      </c>
      <c r="E379">
        <v>787.93240000000003</v>
      </c>
      <c r="F379">
        <v>0.39825759999999999</v>
      </c>
      <c r="G379">
        <v>20.28154</v>
      </c>
      <c r="H379">
        <v>0</v>
      </c>
      <c r="I379">
        <v>0</v>
      </c>
      <c r="J379">
        <v>0.40030490000000002</v>
      </c>
      <c r="K379">
        <v>19.88955</v>
      </c>
      <c r="L379">
        <v>0</v>
      </c>
      <c r="M379">
        <v>0</v>
      </c>
      <c r="N379">
        <v>0.40161669999999999</v>
      </c>
      <c r="O379">
        <v>19.952539999999999</v>
      </c>
      <c r="P379">
        <v>0</v>
      </c>
      <c r="Q379">
        <v>0</v>
      </c>
      <c r="R379">
        <v>0.40244289999999999</v>
      </c>
      <c r="S379">
        <v>20.023530000000001</v>
      </c>
      <c r="T379">
        <v>0</v>
      </c>
      <c r="U379">
        <v>0</v>
      </c>
      <c r="V379">
        <v>0.4028949</v>
      </c>
      <c r="W379">
        <v>20.343769999999999</v>
      </c>
      <c r="X379">
        <v>0</v>
      </c>
      <c r="Y379">
        <v>0</v>
      </c>
      <c r="Z379">
        <v>0.40315879999999998</v>
      </c>
      <c r="AA379">
        <v>20.373899999999999</v>
      </c>
      <c r="AB379">
        <v>0</v>
      </c>
      <c r="AC379">
        <v>0</v>
      </c>
      <c r="AD379">
        <v>0.40333639999999998</v>
      </c>
      <c r="AE379">
        <v>20.299689999999998</v>
      </c>
      <c r="AF379">
        <v>0</v>
      </c>
      <c r="AG379">
        <v>0</v>
      </c>
      <c r="AH379">
        <v>0.40346100000000001</v>
      </c>
      <c r="AI379">
        <v>20.1602</v>
      </c>
      <c r="AJ379">
        <v>0</v>
      </c>
      <c r="AK379">
        <v>0</v>
      </c>
      <c r="AL379">
        <v>0.4035126</v>
      </c>
      <c r="AM379">
        <v>19.913879999999999</v>
      </c>
      <c r="AN379">
        <v>0</v>
      </c>
      <c r="AO379">
        <v>0</v>
      </c>
      <c r="AP379">
        <v>0.4033197</v>
      </c>
      <c r="AQ379">
        <v>19.67306</v>
      </c>
      <c r="AR379">
        <v>0</v>
      </c>
      <c r="AS379">
        <v>0</v>
      </c>
      <c r="AT379">
        <v>0.40254760000000001</v>
      </c>
      <c r="AU379">
        <v>19.79908</v>
      </c>
      <c r="AV379">
        <v>0</v>
      </c>
      <c r="AW379">
        <v>0</v>
      </c>
      <c r="AX379">
        <v>0.40111530000000001</v>
      </c>
      <c r="AY379">
        <v>19.84375</v>
      </c>
      <c r="AZ379">
        <v>0</v>
      </c>
      <c r="BA379">
        <v>0</v>
      </c>
      <c r="BB379">
        <v>0.39922469999999999</v>
      </c>
      <c r="BC379">
        <v>19.834299999999999</v>
      </c>
      <c r="BD379">
        <v>0</v>
      </c>
      <c r="BE379">
        <v>0</v>
      </c>
      <c r="BF379">
        <v>0.3970088</v>
      </c>
      <c r="BG379">
        <v>19.844560000000001</v>
      </c>
      <c r="BH379">
        <v>0</v>
      </c>
      <c r="BI379">
        <v>0</v>
      </c>
      <c r="BJ379">
        <v>0.3946249</v>
      </c>
      <c r="BK379">
        <v>19.635840000000002</v>
      </c>
      <c r="BL379">
        <v>0</v>
      </c>
      <c r="BM379">
        <v>0</v>
      </c>
      <c r="BN379">
        <v>0.391961</v>
      </c>
      <c r="BO379">
        <v>19.318069999999999</v>
      </c>
      <c r="BP379">
        <v>0</v>
      </c>
      <c r="BQ379">
        <v>0</v>
      </c>
      <c r="BR379">
        <v>0.38930670000000001</v>
      </c>
      <c r="BS379">
        <v>18.999020000000002</v>
      </c>
      <c r="BT379">
        <v>0</v>
      </c>
      <c r="BU379">
        <v>0</v>
      </c>
      <c r="BV379">
        <v>0.38680989999999998</v>
      </c>
      <c r="BW379">
        <v>18.99691</v>
      </c>
      <c r="BX379">
        <v>0</v>
      </c>
      <c r="BY379">
        <v>0</v>
      </c>
      <c r="BZ379">
        <v>0.38431599999999999</v>
      </c>
      <c r="CA379">
        <v>19.354659999999999</v>
      </c>
      <c r="CB379">
        <v>0</v>
      </c>
      <c r="CC379">
        <v>0</v>
      </c>
      <c r="CD379">
        <v>0.38181480000000001</v>
      </c>
      <c r="CE379">
        <v>19.85689</v>
      </c>
      <c r="CF379" s="1">
        <v>1.167264E-32</v>
      </c>
      <c r="CG379" s="1">
        <v>4.8330730000000003E-30</v>
      </c>
      <c r="CH379">
        <v>0.37926710000000002</v>
      </c>
      <c r="CI379">
        <v>20.293949999999999</v>
      </c>
      <c r="CJ379" s="1">
        <v>1.061472E-26</v>
      </c>
      <c r="CK379" s="1">
        <v>4.2591200000000002E-24</v>
      </c>
      <c r="CL379">
        <v>0.37672870000000003</v>
      </c>
      <c r="CM379">
        <v>20.417999999999999</v>
      </c>
      <c r="CN379" s="1">
        <v>1.519451E-19</v>
      </c>
      <c r="CO379" s="1">
        <v>6.3396510000000004E-17</v>
      </c>
      <c r="CP379">
        <v>0.37413259999999998</v>
      </c>
      <c r="CQ379">
        <v>20.33699</v>
      </c>
      <c r="CR379" s="1">
        <v>7.6916620000000005E-15</v>
      </c>
      <c r="CS379" s="1">
        <v>3.0796130000000002E-12</v>
      </c>
      <c r="CT379">
        <v>0.3717646</v>
      </c>
      <c r="CU379">
        <v>20.145330000000001</v>
      </c>
      <c r="CV379" s="1">
        <v>1.8831410000000001E-11</v>
      </c>
      <c r="CW379" s="1">
        <v>7.3684490000000002E-9</v>
      </c>
      <c r="CX379">
        <v>0.36958160000000001</v>
      </c>
      <c r="CY379">
        <v>19.746649999999999</v>
      </c>
      <c r="CZ379" s="1">
        <v>9.0543119999999997E-9</v>
      </c>
      <c r="DA379" s="1">
        <v>3.535373E-6</v>
      </c>
      <c r="DB379">
        <v>0.36735420000000002</v>
      </c>
      <c r="DC379">
        <v>19.579789999999999</v>
      </c>
      <c r="DD379" s="1">
        <v>1.3559739999999999E-6</v>
      </c>
      <c r="DE379" s="1">
        <v>5.3315380000000002E-4</v>
      </c>
      <c r="DF379">
        <v>0.36533369999999998</v>
      </c>
      <c r="DG379">
        <v>19.6129</v>
      </c>
      <c r="DH379" s="1">
        <v>8.1910340000000004E-5</v>
      </c>
      <c r="DI379" s="1">
        <v>3.2540079999999999E-2</v>
      </c>
      <c r="DJ379">
        <v>0.36328070000000001</v>
      </c>
      <c r="DK379">
        <v>19.761109999999999</v>
      </c>
      <c r="DL379" s="1">
        <v>2.3737620000000002E-3</v>
      </c>
      <c r="DM379">
        <v>0.9537407</v>
      </c>
      <c r="DN379">
        <v>0.36124970000000001</v>
      </c>
      <c r="DO379">
        <v>20.093499999999999</v>
      </c>
      <c r="DP379" s="1">
        <v>3.7153810000000002E-2</v>
      </c>
      <c r="DQ379">
        <v>15.102499999999999</v>
      </c>
      <c r="DR379">
        <v>0.35922890000000002</v>
      </c>
      <c r="DS379">
        <v>20.19359</v>
      </c>
      <c r="DT379">
        <v>0.3404915</v>
      </c>
      <c r="DU379">
        <v>139.98759999999999</v>
      </c>
      <c r="DV379">
        <v>0.35714129999999999</v>
      </c>
      <c r="DW379">
        <v>20.066079999999999</v>
      </c>
      <c r="DX379">
        <v>1.9527330000000001</v>
      </c>
      <c r="DY379">
        <v>812.80629999999996</v>
      </c>
      <c r="DZ379">
        <v>0.35488510000000001</v>
      </c>
      <c r="EA379">
        <v>19.760100000000001</v>
      </c>
      <c r="EB379">
        <v>7.4172960000000003</v>
      </c>
      <c r="EC379">
        <v>3124.614</v>
      </c>
      <c r="ED379">
        <v>0.35248600000000002</v>
      </c>
      <c r="EE379">
        <v>19.29777</v>
      </c>
      <c r="EF379">
        <v>19.541260000000001</v>
      </c>
      <c r="EG379">
        <v>8335.6740000000009</v>
      </c>
      <c r="EH379">
        <v>0.35012339999999997</v>
      </c>
      <c r="EI379">
        <v>19.059560000000001</v>
      </c>
      <c r="EJ379">
        <v>37.36571</v>
      </c>
      <c r="EK379">
        <v>16126.83</v>
      </c>
      <c r="EL379">
        <v>0.34788940000000002</v>
      </c>
      <c r="EM379">
        <v>19.038519999999998</v>
      </c>
      <c r="EN379">
        <v>53.748060000000002</v>
      </c>
      <c r="EO379">
        <v>23453.13</v>
      </c>
      <c r="EP379">
        <v>0.3456804</v>
      </c>
      <c r="EQ379">
        <v>19.226939999999999</v>
      </c>
      <c r="ER379">
        <v>60.064169999999997</v>
      </c>
      <c r="ES379">
        <v>26489.75</v>
      </c>
      <c r="ET379">
        <v>0.34398570000000001</v>
      </c>
      <c r="EU379">
        <v>19.497589999999999</v>
      </c>
      <c r="EV379">
        <v>53.541629999999998</v>
      </c>
      <c r="EW379">
        <v>23819.14</v>
      </c>
      <c r="EX379">
        <v>0.34285270000000001</v>
      </c>
      <c r="EY379">
        <v>19.609000000000002</v>
      </c>
      <c r="EZ379">
        <v>39.265430000000002</v>
      </c>
      <c r="FA379">
        <v>17585.87</v>
      </c>
      <c r="FB379">
        <v>0.341642</v>
      </c>
      <c r="FC379">
        <v>19.557780000000001</v>
      </c>
      <c r="FD379">
        <v>24.004960000000001</v>
      </c>
      <c r="FE379">
        <v>10823.87</v>
      </c>
      <c r="FF379">
        <v>0.34033740000000001</v>
      </c>
      <c r="FG379">
        <v>19.363019999999999</v>
      </c>
      <c r="FH379">
        <v>12.56794</v>
      </c>
      <c r="FI379">
        <v>5701.4430000000002</v>
      </c>
      <c r="FJ379">
        <v>0.33920820000000002</v>
      </c>
      <c r="FK379">
        <v>19.129259999999999</v>
      </c>
      <c r="FL379">
        <v>5.7664119999999999</v>
      </c>
      <c r="FM379">
        <v>2628.7809999999999</v>
      </c>
      <c r="FN379">
        <v>0.33828000000000003</v>
      </c>
      <c r="FO379">
        <v>19.298169999999999</v>
      </c>
      <c r="FP379">
        <v>2.3698169999999998</v>
      </c>
      <c r="FQ379">
        <v>1084.67</v>
      </c>
      <c r="FR379">
        <v>0.33745969999999997</v>
      </c>
      <c r="FS379">
        <v>19.34788</v>
      </c>
      <c r="FT379">
        <v>0.90094070000000004</v>
      </c>
      <c r="FU379">
        <v>413.41289999999998</v>
      </c>
      <c r="FV379">
        <v>0.33657740000000003</v>
      </c>
      <c r="FW379">
        <v>19.49033</v>
      </c>
      <c r="FX379" s="1">
        <v>0.33807510000000002</v>
      </c>
      <c r="FY379">
        <v>155.06110000000001</v>
      </c>
      <c r="FZ379">
        <v>0.33593050000000002</v>
      </c>
      <c r="GA379">
        <v>19.62529</v>
      </c>
      <c r="GB379" s="1">
        <v>0.14379939999999999</v>
      </c>
      <c r="GC379">
        <v>65.519450000000006</v>
      </c>
      <c r="GD379">
        <v>0.33761439999999998</v>
      </c>
      <c r="GE379">
        <v>19.73828</v>
      </c>
      <c r="GF379" s="1">
        <v>8.2373440000000006E-2</v>
      </c>
      <c r="GG379">
        <v>36.940539999999999</v>
      </c>
      <c r="GH379">
        <v>0.34034829999999999</v>
      </c>
      <c r="GI379">
        <v>19.768059999999998</v>
      </c>
      <c r="GJ379" s="1">
        <v>6.4510929999999994E-2</v>
      </c>
      <c r="GK379" s="1">
        <v>28.49456</v>
      </c>
      <c r="GL379">
        <v>0.34298099999999998</v>
      </c>
      <c r="GM379">
        <v>19.693829999999998</v>
      </c>
      <c r="GN379" s="1">
        <v>5.947533E-2</v>
      </c>
      <c r="GO379" s="1">
        <v>26.031569999999999</v>
      </c>
      <c r="GP379">
        <v>0.34560960000000002</v>
      </c>
      <c r="GQ379">
        <v>19.580269999999999</v>
      </c>
      <c r="GR379" s="1">
        <v>5.7468760000000001E-2</v>
      </c>
      <c r="GS379" s="1">
        <v>24.987590000000001</v>
      </c>
      <c r="GT379">
        <v>0.34825050000000002</v>
      </c>
      <c r="GU379">
        <v>19.93713</v>
      </c>
      <c r="GV379" s="1">
        <v>5.5544879999999998E-2</v>
      </c>
      <c r="GW379" s="1">
        <v>24.028870000000001</v>
      </c>
      <c r="GX379">
        <v>0.35115560000000001</v>
      </c>
      <c r="GY379">
        <v>20.216660000000001</v>
      </c>
      <c r="GZ379" s="1">
        <v>5.302979E-2</v>
      </c>
      <c r="HA379" s="1">
        <v>22.82508</v>
      </c>
      <c r="HB379">
        <v>0.3539523</v>
      </c>
      <c r="HC379">
        <v>20.656759999999998</v>
      </c>
      <c r="HD379" s="1">
        <v>4.9886119999999999E-2</v>
      </c>
      <c r="HE379" s="1">
        <v>21.361809999999998</v>
      </c>
      <c r="HF379">
        <v>0.35673310000000003</v>
      </c>
      <c r="HG379">
        <v>21.227</v>
      </c>
      <c r="HH379" s="1">
        <v>4.6325440000000002E-2</v>
      </c>
      <c r="HI379" s="1">
        <v>19.741990000000001</v>
      </c>
      <c r="HJ379">
        <v>0.35970469999999999</v>
      </c>
      <c r="HK379">
        <v>21.577539999999999</v>
      </c>
      <c r="HL379" s="1">
        <v>4.2524480000000003E-2</v>
      </c>
      <c r="HM379" s="1">
        <v>18.027709999999999</v>
      </c>
      <c r="HN379">
        <v>0.36273850000000002</v>
      </c>
      <c r="HO379">
        <v>21.639500000000002</v>
      </c>
      <c r="HP379" s="1">
        <v>3.8614950000000002E-2</v>
      </c>
      <c r="HQ379" s="1">
        <v>16.283000000000001</v>
      </c>
      <c r="HR379">
        <v>0.36573</v>
      </c>
      <c r="HS379">
        <v>21.581009999999999</v>
      </c>
      <c r="HT379" s="1">
        <v>3.4685500000000001E-2</v>
      </c>
      <c r="HU379" s="1">
        <v>14.55142</v>
      </c>
      <c r="HV379">
        <v>0.3688941</v>
      </c>
      <c r="HW379">
        <v>21.340990000000001</v>
      </c>
      <c r="HX379" s="1">
        <v>3.0858739999999999E-2</v>
      </c>
      <c r="HY379" s="1">
        <v>12.8764</v>
      </c>
      <c r="HZ379">
        <v>0.37194129999999997</v>
      </c>
      <c r="IA379">
        <v>21.520099999999999</v>
      </c>
      <c r="IB379" s="1">
        <v>2.7183390000000002E-2</v>
      </c>
      <c r="IC379" s="1">
        <v>11.28504</v>
      </c>
      <c r="ID379">
        <v>0.37490220000000002</v>
      </c>
      <c r="IE379">
        <v>21.831029999999998</v>
      </c>
      <c r="IF379" s="1">
        <v>2.3796669999999999E-2</v>
      </c>
      <c r="IG379" s="1">
        <v>9.828576</v>
      </c>
      <c r="IH379">
        <v>0.37774380000000002</v>
      </c>
      <c r="II379">
        <v>22.16657</v>
      </c>
      <c r="IJ379" s="1">
        <v>2.0750970000000001E-2</v>
      </c>
      <c r="IK379" s="1">
        <v>8.5284279999999999</v>
      </c>
      <c r="IL379">
        <v>0.38161859999999997</v>
      </c>
      <c r="IM379">
        <v>22.63597</v>
      </c>
      <c r="IN379" s="1">
        <v>1.8125280000000001E-2</v>
      </c>
      <c r="IO379" s="1">
        <v>7.3996529999999998</v>
      </c>
      <c r="IP379">
        <v>0.38709450000000001</v>
      </c>
      <c r="IQ379">
        <v>22.768969999999999</v>
      </c>
      <c r="IR379" s="1">
        <v>1.584147E-2</v>
      </c>
      <c r="IS379" s="1">
        <v>6.4065159999999999</v>
      </c>
      <c r="IT379">
        <v>0.39201710000000001</v>
      </c>
      <c r="IU379">
        <v>22.766300000000001</v>
      </c>
      <c r="IV379" s="1">
        <v>1.3833969999999999E-2</v>
      </c>
      <c r="IW379" s="1">
        <v>5.5492970000000001</v>
      </c>
      <c r="IX379">
        <v>0.39638990000000002</v>
      </c>
      <c r="IY379">
        <v>22.7196</v>
      </c>
      <c r="IZ379" s="1">
        <v>1.200434E-2</v>
      </c>
      <c r="JA379" s="1">
        <v>4.7822019999999998</v>
      </c>
      <c r="JB379">
        <v>0.4002869</v>
      </c>
      <c r="JC379">
        <v>22.536660000000001</v>
      </c>
      <c r="JD379" s="1">
        <v>1.026996E-2</v>
      </c>
      <c r="JE379" s="1">
        <v>4.0676670000000001</v>
      </c>
      <c r="JF379">
        <v>0.40387240000000002</v>
      </c>
      <c r="JG379">
        <v>22.533439999999999</v>
      </c>
      <c r="JH379" s="1">
        <v>8.6024859999999995E-3</v>
      </c>
      <c r="JI379" s="1">
        <v>3.3903439999999998</v>
      </c>
      <c r="JJ379">
        <v>0.40721089999999999</v>
      </c>
      <c r="JK379">
        <v>22.252659999999999</v>
      </c>
      <c r="JL379" s="1">
        <v>7.0437989999999999E-3</v>
      </c>
      <c r="JM379" s="1">
        <v>2.763042</v>
      </c>
      <c r="JN379">
        <v>0.41009489999999998</v>
      </c>
      <c r="JO379">
        <v>22.122699999999998</v>
      </c>
      <c r="JP379" s="1">
        <v>5.6665359999999998E-3</v>
      </c>
      <c r="JQ379" s="1">
        <v>2.213524</v>
      </c>
      <c r="JR379">
        <v>0.41247010000000001</v>
      </c>
      <c r="JS379">
        <v>21.82939</v>
      </c>
      <c r="JT379" s="1">
        <v>4.5354230000000002E-3</v>
      </c>
      <c r="JU379" s="1">
        <v>1.76441</v>
      </c>
      <c r="JV379">
        <v>0.4143521</v>
      </c>
      <c r="JW379">
        <v>21.579830000000001</v>
      </c>
      <c r="JX379" s="1">
        <v>3.6684619999999999E-3</v>
      </c>
      <c r="JY379" s="1">
        <v>1.421583</v>
      </c>
      <c r="JZ379">
        <v>0.41576000000000002</v>
      </c>
      <c r="KA379">
        <v>21.431100000000001</v>
      </c>
      <c r="KB379" s="1">
        <v>3.0422629999999999E-3</v>
      </c>
      <c r="KC379" s="1">
        <v>1.174507</v>
      </c>
      <c r="KD379">
        <v>0.41684870000000002</v>
      </c>
      <c r="KE379">
        <v>21.275510000000001</v>
      </c>
      <c r="KF379" s="1">
        <v>2.6028539999999999E-3</v>
      </c>
      <c r="KG379" s="1">
        <v>1.001549</v>
      </c>
      <c r="KH379">
        <v>0.4174523</v>
      </c>
      <c r="KI379">
        <v>21.080079999999999</v>
      </c>
      <c r="KJ379" s="1">
        <v>2.292227E-3</v>
      </c>
      <c r="KK379" s="1">
        <v>0.87994030000000001</v>
      </c>
      <c r="KL379">
        <v>0.4177631</v>
      </c>
      <c r="KM379">
        <v>21.25731</v>
      </c>
      <c r="KN379" s="1">
        <v>2.0645730000000001E-3</v>
      </c>
      <c r="KO379" s="1">
        <v>0.79127630000000004</v>
      </c>
      <c r="KP379">
        <v>0.41791119999999998</v>
      </c>
      <c r="KQ379">
        <v>21.14902</v>
      </c>
      <c r="KR379" s="1">
        <v>1.8883319999999999E-3</v>
      </c>
      <c r="KS379" s="1">
        <v>0.72300850000000005</v>
      </c>
      <c r="KT379">
        <v>0.41814420000000002</v>
      </c>
      <c r="KU379">
        <v>21.272559999999999</v>
      </c>
      <c r="KV379" s="1">
        <v>1.7468990000000001E-3</v>
      </c>
      <c r="KW379" s="1">
        <v>0.66836200000000001</v>
      </c>
      <c r="KX379">
        <v>0.41882249999999999</v>
      </c>
      <c r="KY379">
        <v>21.441579999999998</v>
      </c>
      <c r="KZ379" s="1">
        <v>1.631417E-3</v>
      </c>
      <c r="LA379" s="1">
        <v>0.62340700000000004</v>
      </c>
      <c r="LB379">
        <v>0.42014750000000001</v>
      </c>
      <c r="LC379">
        <v>21.471070000000001</v>
      </c>
      <c r="LD379" s="1">
        <v>1.536323E-3</v>
      </c>
      <c r="LE379" s="1">
        <v>0.5858816</v>
      </c>
      <c r="LF379">
        <v>0.42218509999999998</v>
      </c>
      <c r="LG379">
        <v>21.354030000000002</v>
      </c>
      <c r="LH379" s="1">
        <v>1.458172E-3</v>
      </c>
      <c r="LI379" s="1">
        <v>0.55436180000000002</v>
      </c>
      <c r="LJ379">
        <v>0.4249077</v>
      </c>
      <c r="LK379">
        <v>21.147020000000001</v>
      </c>
      <c r="LL379" s="1">
        <v>1.39324E-3</v>
      </c>
      <c r="LM379" s="1">
        <v>0.52759739999999999</v>
      </c>
      <c r="LN379">
        <v>0.42832700000000001</v>
      </c>
      <c r="LO379">
        <v>21.046220000000002</v>
      </c>
      <c r="LP379" s="1">
        <v>1.3401839999999999E-3</v>
      </c>
      <c r="LQ379" s="1">
        <v>0.50504400000000005</v>
      </c>
      <c r="LR379">
        <v>0.43239860000000002</v>
      </c>
      <c r="LS379">
        <v>21.550999999999998</v>
      </c>
      <c r="LT379" s="1">
        <v>1.296202E-3</v>
      </c>
      <c r="LU379" s="1">
        <v>0.48565009999999997</v>
      </c>
      <c r="LV379">
        <v>0.43707699999999999</v>
      </c>
      <c r="LW379">
        <v>21.93328</v>
      </c>
      <c r="LX379" s="1">
        <v>1.2574039999999999E-3</v>
      </c>
      <c r="LY379" s="1">
        <v>0.46809539999999999</v>
      </c>
      <c r="LZ379">
        <v>0.44242559999999997</v>
      </c>
      <c r="MA379">
        <v>22.398440000000001</v>
      </c>
      <c r="MB379" s="1">
        <v>1.2208589999999999E-3</v>
      </c>
      <c r="MC379" s="1">
        <v>0.45120349999999998</v>
      </c>
      <c r="MD379">
        <v>0.44844679999999998</v>
      </c>
      <c r="ME379">
        <v>22.939530000000001</v>
      </c>
      <c r="MF379" s="1">
        <v>1.183763E-3</v>
      </c>
      <c r="MG379" s="1">
        <v>0.43405680000000002</v>
      </c>
      <c r="MH379">
        <v>0.4553488</v>
      </c>
      <c r="MI379">
        <v>23.113939999999999</v>
      </c>
      <c r="MJ379" s="1">
        <v>1.1451199999999999E-3</v>
      </c>
      <c r="MK379" s="1">
        <v>0.41616940000000002</v>
      </c>
      <c r="ML379">
        <v>0.46303689999999997</v>
      </c>
      <c r="MM379">
        <v>22.992290000000001</v>
      </c>
      <c r="MN379" s="1">
        <v>1.104811E-3</v>
      </c>
      <c r="MO379" s="1">
        <v>0.3975977</v>
      </c>
      <c r="MP379">
        <v>0.47184920000000002</v>
      </c>
      <c r="MQ379">
        <v>22.82208</v>
      </c>
      <c r="MR379" s="1">
        <v>1.0634189999999999E-3</v>
      </c>
      <c r="MS379" s="1">
        <v>0.3785384</v>
      </c>
      <c r="MT379">
        <v>0.48158649999999997</v>
      </c>
      <c r="MU379">
        <v>22.545639999999999</v>
      </c>
      <c r="MV379" s="1">
        <v>1.0219529999999999E-3</v>
      </c>
      <c r="MW379" s="1">
        <v>0.35946479999999997</v>
      </c>
      <c r="MX379">
        <v>0.49235960000000001</v>
      </c>
      <c r="MY379">
        <v>22.778949999999998</v>
      </c>
      <c r="MZ379" s="1">
        <v>9.8135259999999999E-4</v>
      </c>
      <c r="NA379" s="1">
        <v>0.34075909999999998</v>
      </c>
      <c r="NB379">
        <v>0.50424539999999995</v>
      </c>
      <c r="NC379">
        <v>23.013729999999999</v>
      </c>
      <c r="ND379" s="1">
        <v>9.419246E-4</v>
      </c>
      <c r="NE379" s="1">
        <v>0.32258789999999998</v>
      </c>
      <c r="NF379">
        <v>0.5172966</v>
      </c>
      <c r="NG379">
        <v>23.210830000000001</v>
      </c>
      <c r="NH379" s="1">
        <v>9.0416580000000002E-4</v>
      </c>
      <c r="NI379" s="1">
        <v>0.3051391</v>
      </c>
      <c r="NJ379">
        <v>0.53142339999999999</v>
      </c>
      <c r="NK379">
        <v>23.4603</v>
      </c>
      <c r="NL379" s="1">
        <v>8.6814990000000001E-4</v>
      </c>
      <c r="NM379" s="1">
        <v>0.28847390000000001</v>
      </c>
      <c r="NN379">
        <v>0.54669480000000004</v>
      </c>
      <c r="NO379">
        <v>23.397539999999999</v>
      </c>
      <c r="NP379" s="1">
        <v>8.3353259999999999E-4</v>
      </c>
      <c r="NQ379" s="1">
        <v>0.27254650000000002</v>
      </c>
      <c r="NR379">
        <v>0.56362179999999995</v>
      </c>
      <c r="NS379">
        <v>23.25075</v>
      </c>
      <c r="NT379" s="1">
        <v>8.005404E-4</v>
      </c>
      <c r="NU379" s="1">
        <v>0.2572989</v>
      </c>
      <c r="NV379">
        <v>0.58211869999999999</v>
      </c>
      <c r="NW379">
        <v>23.064019999999999</v>
      </c>
      <c r="NX379" s="1">
        <v>7.6898470000000003E-4</v>
      </c>
      <c r="NY379" s="1">
        <v>0.24276710000000001</v>
      </c>
      <c r="NZ379">
        <v>0.60236880000000004</v>
      </c>
      <c r="OA379">
        <v>22.831569999999999</v>
      </c>
      <c r="OB379" s="1">
        <v>7.3898859999999998E-4</v>
      </c>
      <c r="OC379" s="1">
        <v>0.22897129999999999</v>
      </c>
      <c r="OD379">
        <v>0.62460179999999998</v>
      </c>
      <c r="OE379">
        <v>22.562830000000002</v>
      </c>
      <c r="OF379" s="1">
        <v>7.1021569999999996E-4</v>
      </c>
      <c r="OG379" s="1">
        <v>0.21577299999999999</v>
      </c>
      <c r="OH379">
        <v>0.64892099999999997</v>
      </c>
      <c r="OI379">
        <v>22.545059999999999</v>
      </c>
      <c r="OJ379" s="1">
        <v>6.8269079999999996E-4</v>
      </c>
      <c r="OK379" s="1">
        <v>0.2032515</v>
      </c>
    </row>
    <row r="380" spans="1:401" x14ac:dyDescent="0.35">
      <c r="A380">
        <v>389</v>
      </c>
      <c r="B380" t="s">
        <v>4</v>
      </c>
      <c r="C380" t="s">
        <v>364</v>
      </c>
      <c r="D380" t="s">
        <v>387</v>
      </c>
      <c r="E380">
        <v>461.93360000000001</v>
      </c>
      <c r="F380">
        <v>1.0341910000000001</v>
      </c>
      <c r="G380">
        <v>20.38804</v>
      </c>
      <c r="H380">
        <v>0</v>
      </c>
      <c r="I380">
        <v>0</v>
      </c>
      <c r="J380">
        <v>1.0403770000000001</v>
      </c>
      <c r="K380">
        <v>19.993829999999999</v>
      </c>
      <c r="L380">
        <v>0</v>
      </c>
      <c r="M380">
        <v>0</v>
      </c>
      <c r="N380">
        <v>1.0445549999999999</v>
      </c>
      <c r="O380">
        <v>20.035070000000001</v>
      </c>
      <c r="P380">
        <v>0</v>
      </c>
      <c r="Q380">
        <v>0</v>
      </c>
      <c r="R380">
        <v>1.0474950000000001</v>
      </c>
      <c r="S380">
        <v>20.08061</v>
      </c>
      <c r="T380">
        <v>0</v>
      </c>
      <c r="U380">
        <v>0</v>
      </c>
      <c r="V380">
        <v>1.049431</v>
      </c>
      <c r="W380">
        <v>20.383420000000001</v>
      </c>
      <c r="X380">
        <v>0</v>
      </c>
      <c r="Y380">
        <v>0</v>
      </c>
      <c r="Z380">
        <v>1.050718</v>
      </c>
      <c r="AA380">
        <v>20.416409999999999</v>
      </c>
      <c r="AB380">
        <v>0</v>
      </c>
      <c r="AC380">
        <v>0</v>
      </c>
      <c r="AD380">
        <v>1.051785</v>
      </c>
      <c r="AE380">
        <v>20.337309999999999</v>
      </c>
      <c r="AF380">
        <v>0</v>
      </c>
      <c r="AG380">
        <v>0</v>
      </c>
      <c r="AH380">
        <v>1.0524720000000001</v>
      </c>
      <c r="AI380">
        <v>20.208269999999999</v>
      </c>
      <c r="AJ380">
        <v>0</v>
      </c>
      <c r="AK380">
        <v>0</v>
      </c>
      <c r="AL380">
        <v>1.0529599999999999</v>
      </c>
      <c r="AM380">
        <v>19.967890000000001</v>
      </c>
      <c r="AN380">
        <v>0</v>
      </c>
      <c r="AO380">
        <v>0</v>
      </c>
      <c r="AP380">
        <v>1.053069</v>
      </c>
      <c r="AQ380">
        <v>19.722629999999999</v>
      </c>
      <c r="AR380">
        <v>0</v>
      </c>
      <c r="AS380">
        <v>0</v>
      </c>
      <c r="AT380">
        <v>1.0516540000000001</v>
      </c>
      <c r="AU380">
        <v>19.833220000000001</v>
      </c>
      <c r="AV380">
        <v>0</v>
      </c>
      <c r="AW380">
        <v>0</v>
      </c>
      <c r="AX380">
        <v>1.048578</v>
      </c>
      <c r="AY380">
        <v>19.861260000000001</v>
      </c>
      <c r="AZ380">
        <v>0</v>
      </c>
      <c r="BA380">
        <v>0</v>
      </c>
      <c r="BB380">
        <v>1.044257</v>
      </c>
      <c r="BC380">
        <v>19.84198</v>
      </c>
      <c r="BD380">
        <v>0</v>
      </c>
      <c r="BE380">
        <v>0</v>
      </c>
      <c r="BF380">
        <v>1.038926</v>
      </c>
      <c r="BG380">
        <v>19.837289999999999</v>
      </c>
      <c r="BH380">
        <v>0</v>
      </c>
      <c r="BI380">
        <v>0</v>
      </c>
      <c r="BJ380">
        <v>1.033047</v>
      </c>
      <c r="BK380">
        <v>19.628039999999999</v>
      </c>
      <c r="BL380">
        <v>0</v>
      </c>
      <c r="BM380">
        <v>0</v>
      </c>
      <c r="BN380">
        <v>1.026356</v>
      </c>
      <c r="BO380">
        <v>19.304269999999999</v>
      </c>
      <c r="BP380">
        <v>0</v>
      </c>
      <c r="BQ380">
        <v>0</v>
      </c>
      <c r="BR380">
        <v>1.0195399999999999</v>
      </c>
      <c r="BS380">
        <v>18.98386</v>
      </c>
      <c r="BT380">
        <v>0</v>
      </c>
      <c r="BU380">
        <v>0</v>
      </c>
      <c r="BV380">
        <v>1.0131110000000001</v>
      </c>
      <c r="BW380">
        <v>18.967289999999998</v>
      </c>
      <c r="BX380">
        <v>0</v>
      </c>
      <c r="BY380">
        <v>0</v>
      </c>
      <c r="BZ380">
        <v>1.0065820000000001</v>
      </c>
      <c r="CA380">
        <v>19.316179999999999</v>
      </c>
      <c r="CB380">
        <v>0</v>
      </c>
      <c r="CC380">
        <v>0</v>
      </c>
      <c r="CD380">
        <v>0.99985919999999995</v>
      </c>
      <c r="CE380">
        <v>19.801739999999999</v>
      </c>
      <c r="CF380" s="1">
        <v>4.0199779999999997E-33</v>
      </c>
      <c r="CG380" s="1">
        <v>5.97637E-31</v>
      </c>
      <c r="CH380">
        <v>0.993066</v>
      </c>
      <c r="CI380">
        <v>20.22411</v>
      </c>
      <c r="CJ380" s="1">
        <v>6.7667820000000004E-27</v>
      </c>
      <c r="CK380" s="1">
        <v>1.209433E-24</v>
      </c>
      <c r="CL380">
        <v>0.98625149999999995</v>
      </c>
      <c r="CM380">
        <v>20.33614</v>
      </c>
      <c r="CN380" s="1">
        <v>7.5953189999999998E-20</v>
      </c>
      <c r="CO380" s="1">
        <v>1.224271E-17</v>
      </c>
      <c r="CP380">
        <v>0.97927960000000003</v>
      </c>
      <c r="CQ380">
        <v>20.255120000000002</v>
      </c>
      <c r="CR380" s="1">
        <v>4.574897E-15</v>
      </c>
      <c r="CS380" s="1">
        <v>8.0834900000000001E-13</v>
      </c>
      <c r="CT380">
        <v>0.97327799999999998</v>
      </c>
      <c r="CU380">
        <v>20.079799999999999</v>
      </c>
      <c r="CV380" s="1">
        <v>1.196494E-11</v>
      </c>
      <c r="CW380" s="1">
        <v>2.2343340000000001E-9</v>
      </c>
      <c r="CX380">
        <v>0.96711150000000001</v>
      </c>
      <c r="CY380">
        <v>19.726320000000001</v>
      </c>
      <c r="CZ380" s="1">
        <v>6.091935E-9</v>
      </c>
      <c r="DA380" s="1">
        <v>1.1862420000000001E-6</v>
      </c>
      <c r="DB380">
        <v>0.96086229999999995</v>
      </c>
      <c r="DC380">
        <v>19.56878</v>
      </c>
      <c r="DD380" s="1">
        <v>9.6039579999999996E-7</v>
      </c>
      <c r="DE380" s="1">
        <v>1.940074E-4</v>
      </c>
      <c r="DF380">
        <v>0.95457559999999997</v>
      </c>
      <c r="DG380">
        <v>19.597110000000001</v>
      </c>
      <c r="DH380" s="1">
        <v>6.074817E-5</v>
      </c>
      <c r="DI380" s="1">
        <v>1.2682860000000001E-2</v>
      </c>
      <c r="DJ380">
        <v>0.94848109999999997</v>
      </c>
      <c r="DK380">
        <v>19.70148</v>
      </c>
      <c r="DL380" s="1">
        <v>1.8360239999999999E-3</v>
      </c>
      <c r="DM380">
        <v>0.39463090000000001</v>
      </c>
      <c r="DN380">
        <v>0.94235959999999996</v>
      </c>
      <c r="DO380">
        <v>20.005459999999999</v>
      </c>
      <c r="DP380" s="1">
        <v>2.9883549999999998E-2</v>
      </c>
      <c r="DQ380">
        <v>6.597785</v>
      </c>
      <c r="DR380">
        <v>0.93622260000000002</v>
      </c>
      <c r="DS380">
        <v>20.098590000000002</v>
      </c>
      <c r="DT380">
        <v>0.28416849999999999</v>
      </c>
      <c r="DU380">
        <v>64.30498</v>
      </c>
      <c r="DV380">
        <v>0.92984880000000003</v>
      </c>
      <c r="DW380">
        <v>19.97682</v>
      </c>
      <c r="DX380">
        <v>1.687246</v>
      </c>
      <c r="DY380">
        <v>391.13729999999998</v>
      </c>
      <c r="DZ380">
        <v>0.92323960000000005</v>
      </c>
      <c r="EA380">
        <v>19.698370000000001</v>
      </c>
      <c r="EB380">
        <v>6.6232160000000002</v>
      </c>
      <c r="EC380">
        <v>1570.2370000000001</v>
      </c>
      <c r="ED380">
        <v>0.91661420000000005</v>
      </c>
      <c r="EE380">
        <v>19.256530000000001</v>
      </c>
      <c r="EF380">
        <v>18.004840000000002</v>
      </c>
      <c r="EG380">
        <v>4361.9369999999999</v>
      </c>
      <c r="EH380">
        <v>0.9095837</v>
      </c>
      <c r="EI380">
        <v>19.026509999999998</v>
      </c>
      <c r="EJ380">
        <v>35.429729999999999</v>
      </c>
      <c r="EK380">
        <v>8760.4509999999991</v>
      </c>
      <c r="EL380">
        <v>0.90304629999999997</v>
      </c>
      <c r="EM380">
        <v>18.999089999999999</v>
      </c>
      <c r="EN380">
        <v>52.372770000000003</v>
      </c>
      <c r="EO380">
        <v>13197.57</v>
      </c>
      <c r="EP380">
        <v>0.89649679999999998</v>
      </c>
      <c r="EQ380">
        <v>19.164259999999999</v>
      </c>
      <c r="ER380">
        <v>60.045050000000003</v>
      </c>
      <c r="ES380">
        <v>15408.02</v>
      </c>
      <c r="ET380">
        <v>0.89146749999999997</v>
      </c>
      <c r="EU380">
        <v>19.407129999999999</v>
      </c>
      <c r="EV380">
        <v>54.837649999999996</v>
      </c>
      <c r="EW380">
        <v>14291.3</v>
      </c>
      <c r="EX380">
        <v>0.88731090000000001</v>
      </c>
      <c r="EY380">
        <v>19.498449999999998</v>
      </c>
      <c r="EZ380">
        <v>41.110289999999999</v>
      </c>
      <c r="FA380">
        <v>10859.44</v>
      </c>
      <c r="FB380">
        <v>0.88294620000000001</v>
      </c>
      <c r="FC380">
        <v>19.45138</v>
      </c>
      <c r="FD380">
        <v>25.676259999999999</v>
      </c>
      <c r="FE380">
        <v>6871.6459999999997</v>
      </c>
      <c r="FF380">
        <v>0.87859359999999997</v>
      </c>
      <c r="FG380">
        <v>19.274429999999999</v>
      </c>
      <c r="FH380">
        <v>13.701000000000001</v>
      </c>
      <c r="FI380">
        <v>3708.6179999999999</v>
      </c>
      <c r="FJ380">
        <v>0.87500420000000001</v>
      </c>
      <c r="FK380">
        <v>19.05763</v>
      </c>
      <c r="FL380">
        <v>6.3944859999999997</v>
      </c>
      <c r="FM380">
        <v>1747.0409999999999</v>
      </c>
      <c r="FN380">
        <v>0.87168950000000001</v>
      </c>
      <c r="FO380">
        <v>19.24973</v>
      </c>
      <c r="FP380">
        <v>2.6658189999999999</v>
      </c>
      <c r="FQ380">
        <v>734.08360000000005</v>
      </c>
      <c r="FR380">
        <v>0.86842470000000005</v>
      </c>
      <c r="FS380">
        <v>19.301259999999999</v>
      </c>
      <c r="FT380">
        <v>1.0230250000000001</v>
      </c>
      <c r="FU380">
        <v>283.30149999999998</v>
      </c>
      <c r="FV380">
        <v>0.8652067</v>
      </c>
      <c r="FW380">
        <v>19.41</v>
      </c>
      <c r="FX380" s="1">
        <v>0.3831311</v>
      </c>
      <c r="FY380">
        <v>106.11409999999999</v>
      </c>
      <c r="FZ380">
        <v>0.86203620000000003</v>
      </c>
      <c r="GA380">
        <v>19.517800000000001</v>
      </c>
      <c r="GB380" s="1">
        <v>0.15899779999999999</v>
      </c>
      <c r="GC380">
        <v>43.576259999999998</v>
      </c>
      <c r="GD380">
        <v>0.85941619999999996</v>
      </c>
      <c r="GE380">
        <v>19.600819999999999</v>
      </c>
      <c r="GF380" s="1">
        <v>8.7208019999999997E-2</v>
      </c>
      <c r="GG380">
        <v>23.39556</v>
      </c>
      <c r="GH380">
        <v>0.85691989999999996</v>
      </c>
      <c r="GI380">
        <v>19.629059999999999</v>
      </c>
      <c r="GJ380" s="1">
        <v>6.6050540000000005E-2</v>
      </c>
      <c r="GK380" s="1">
        <v>17.41489</v>
      </c>
      <c r="GL380">
        <v>0.85427690000000001</v>
      </c>
      <c r="GM380">
        <v>19.578810000000001</v>
      </c>
      <c r="GN380" s="1">
        <v>6.0044849999999997E-2</v>
      </c>
      <c r="GO380" s="1">
        <v>15.734</v>
      </c>
      <c r="GP380">
        <v>0.85170380000000001</v>
      </c>
      <c r="GQ380">
        <v>19.497920000000001</v>
      </c>
      <c r="GR380" s="1">
        <v>5.7874519999999999E-2</v>
      </c>
      <c r="GS380" s="1">
        <v>15.160679999999999</v>
      </c>
      <c r="GT380">
        <v>0.84940459999999995</v>
      </c>
      <c r="GU380">
        <v>19.888349999999999</v>
      </c>
      <c r="GV380" s="1">
        <v>5.5977539999999999E-2</v>
      </c>
      <c r="GW380" s="1">
        <v>14.694750000000001</v>
      </c>
      <c r="GX380">
        <v>0.84770630000000002</v>
      </c>
      <c r="GY380">
        <v>20.168119999999998</v>
      </c>
      <c r="GZ380" s="1">
        <v>5.3536559999999997E-2</v>
      </c>
      <c r="HA380" s="1">
        <v>14.07827</v>
      </c>
      <c r="HB380">
        <v>0.84562669999999995</v>
      </c>
      <c r="HC380">
        <v>20.583880000000001</v>
      </c>
      <c r="HD380" s="1">
        <v>5.0426480000000003E-2</v>
      </c>
      <c r="HE380" s="1">
        <v>13.29757</v>
      </c>
      <c r="HF380">
        <v>0.84413300000000002</v>
      </c>
      <c r="HG380">
        <v>21.138249999999999</v>
      </c>
      <c r="HH380" s="1">
        <v>4.6888409999999998E-2</v>
      </c>
      <c r="HI380" s="1">
        <v>12.389519999999999</v>
      </c>
      <c r="HJ380">
        <v>0.84336960000000005</v>
      </c>
      <c r="HK380">
        <v>21.4665</v>
      </c>
      <c r="HL380" s="1">
        <v>4.3095250000000002E-2</v>
      </c>
      <c r="HM380" s="1">
        <v>11.40085</v>
      </c>
      <c r="HN380">
        <v>0.84304920000000005</v>
      </c>
      <c r="HO380">
        <v>21.512609999999999</v>
      </c>
      <c r="HP380" s="1">
        <v>3.9183469999999998E-2</v>
      </c>
      <c r="HQ380" s="1">
        <v>10.373860000000001</v>
      </c>
      <c r="HR380">
        <v>0.84266949999999996</v>
      </c>
      <c r="HS380">
        <v>21.47917</v>
      </c>
      <c r="HT380" s="1">
        <v>3.5238829999999999E-2</v>
      </c>
      <c r="HU380" s="1">
        <v>9.3376249999999992</v>
      </c>
      <c r="HV380">
        <v>0.84242950000000005</v>
      </c>
      <c r="HW380">
        <v>21.2834</v>
      </c>
      <c r="HX380" s="1">
        <v>3.1382100000000003E-2</v>
      </c>
      <c r="HY380" s="1">
        <v>8.3218650000000007</v>
      </c>
      <c r="HZ380">
        <v>0.84242139999999999</v>
      </c>
      <c r="IA380">
        <v>21.502369999999999</v>
      </c>
      <c r="IB380" s="1">
        <v>2.7671689999999999E-2</v>
      </c>
      <c r="IC380" s="1">
        <v>7.3426989999999996</v>
      </c>
      <c r="ID380">
        <v>0.84248449999999997</v>
      </c>
      <c r="IE380">
        <v>21.834620000000001</v>
      </c>
      <c r="IF380" s="1">
        <v>2.4234970000000002E-2</v>
      </c>
      <c r="IG380" s="1">
        <v>6.4323949999999996</v>
      </c>
      <c r="IH380">
        <v>0.84272729999999996</v>
      </c>
      <c r="II380">
        <v>22.157540000000001</v>
      </c>
      <c r="IJ380" s="1">
        <v>2.1135850000000001E-2</v>
      </c>
      <c r="IK380" s="1">
        <v>5.6097060000000001</v>
      </c>
      <c r="IL380">
        <v>0.8429295</v>
      </c>
      <c r="IM380">
        <v>22.597570000000001</v>
      </c>
      <c r="IN380" s="1">
        <v>1.845459E-2</v>
      </c>
      <c r="IO380" s="1">
        <v>4.8959510000000002</v>
      </c>
      <c r="IP380">
        <v>0.84331520000000004</v>
      </c>
      <c r="IQ380">
        <v>22.708909999999999</v>
      </c>
      <c r="IR380" s="1">
        <v>1.6126419999999999E-2</v>
      </c>
      <c r="IS380" s="1">
        <v>4.2766219999999997</v>
      </c>
      <c r="IT380">
        <v>0.84369059999999996</v>
      </c>
      <c r="IU380">
        <v>22.68496</v>
      </c>
      <c r="IV380" s="1">
        <v>1.408417E-2</v>
      </c>
      <c r="IW380" s="1">
        <v>3.7345459999999999</v>
      </c>
      <c r="IX380">
        <v>0.84397359999999999</v>
      </c>
      <c r="IY380">
        <v>22.66499</v>
      </c>
      <c r="IZ380" s="1">
        <v>1.223173E-2</v>
      </c>
      <c r="JA380" s="1">
        <v>3.2444299999999999</v>
      </c>
      <c r="JB380">
        <v>0.84438290000000005</v>
      </c>
      <c r="JC380">
        <v>22.522400000000001</v>
      </c>
      <c r="JD380" s="1">
        <v>1.048522E-2</v>
      </c>
      <c r="JE380" s="1">
        <v>2.7831700000000001</v>
      </c>
      <c r="JF380">
        <v>0.84493549999999995</v>
      </c>
      <c r="JG380">
        <v>22.56155</v>
      </c>
      <c r="JH380" s="1">
        <v>8.8063940000000004E-3</v>
      </c>
      <c r="JI380" s="1">
        <v>2.3399130000000001</v>
      </c>
      <c r="JJ380">
        <v>0.84552859999999996</v>
      </c>
      <c r="JK380">
        <v>22.304849999999998</v>
      </c>
      <c r="JL380" s="1">
        <v>7.2292609999999998E-3</v>
      </c>
      <c r="JM380" s="1">
        <v>1.9225099999999999</v>
      </c>
      <c r="JN380">
        <v>0.84621109999999999</v>
      </c>
      <c r="JO380">
        <v>22.164580000000001</v>
      </c>
      <c r="JP380" s="1">
        <v>5.8251939999999997E-3</v>
      </c>
      <c r="JQ380" s="1">
        <v>1.549779</v>
      </c>
      <c r="JR380">
        <v>0.84701709999999997</v>
      </c>
      <c r="JS380">
        <v>21.852150000000002</v>
      </c>
      <c r="JT380" s="1">
        <v>4.6618420000000002E-3</v>
      </c>
      <c r="JU380" s="1">
        <v>1.2392559999999999</v>
      </c>
      <c r="JV380">
        <v>0.8479797</v>
      </c>
      <c r="JW380">
        <v>21.567969999999999</v>
      </c>
      <c r="JX380" s="1">
        <v>3.762587E-3</v>
      </c>
      <c r="JY380" s="1">
        <v>0.99814780000000003</v>
      </c>
      <c r="JZ380">
        <v>0.84896269999999996</v>
      </c>
      <c r="KA380">
        <v>21.41292</v>
      </c>
      <c r="KB380" s="1">
        <v>3.109063E-3</v>
      </c>
      <c r="KC380" s="1">
        <v>0.82220329999999997</v>
      </c>
      <c r="KD380">
        <v>0.84990239999999995</v>
      </c>
      <c r="KE380">
        <v>21.263249999999999</v>
      </c>
      <c r="KF380" s="1">
        <v>2.6492830000000001E-3</v>
      </c>
      <c r="KG380" s="1">
        <v>0.69827139999999999</v>
      </c>
      <c r="KH380">
        <v>0.85088509999999995</v>
      </c>
      <c r="KI380">
        <v>21.087630000000001</v>
      </c>
      <c r="KJ380" s="1">
        <v>2.3252920000000001E-3</v>
      </c>
      <c r="KK380" s="1">
        <v>0.6110293</v>
      </c>
      <c r="KL380">
        <v>0.85166569999999997</v>
      </c>
      <c r="KM380">
        <v>21.288820000000001</v>
      </c>
      <c r="KN380" s="1">
        <v>2.089137E-3</v>
      </c>
      <c r="KO380" s="1">
        <v>0.54764539999999995</v>
      </c>
      <c r="KP380">
        <v>0.85218780000000005</v>
      </c>
      <c r="KQ380">
        <v>21.183610000000002</v>
      </c>
      <c r="KR380" s="1">
        <v>1.9075959999999999E-3</v>
      </c>
      <c r="KS380" s="1">
        <v>0.49920599999999998</v>
      </c>
      <c r="KT380">
        <v>0.85239790000000004</v>
      </c>
      <c r="KU380">
        <v>21.281549999999999</v>
      </c>
      <c r="KV380" s="1">
        <v>1.762759E-3</v>
      </c>
      <c r="KW380" s="1">
        <v>0.46082830000000002</v>
      </c>
      <c r="KX380">
        <v>0.85214380000000001</v>
      </c>
      <c r="KY380">
        <v>21.448170000000001</v>
      </c>
      <c r="KZ380" s="1">
        <v>1.644565E-3</v>
      </c>
      <c r="LA380" s="1">
        <v>0.42969550000000001</v>
      </c>
      <c r="LB380">
        <v>0.85167380000000004</v>
      </c>
      <c r="LC380">
        <v>21.446739999999998</v>
      </c>
      <c r="LD380" s="1">
        <v>1.54758E-3</v>
      </c>
      <c r="LE380" s="1">
        <v>0.40428370000000002</v>
      </c>
      <c r="LF380">
        <v>0.85103139999999999</v>
      </c>
      <c r="LG380">
        <v>21.313140000000001</v>
      </c>
      <c r="LH380" s="1">
        <v>1.467793E-3</v>
      </c>
      <c r="LI380" s="1">
        <v>0.3834147</v>
      </c>
      <c r="LJ380">
        <v>0.8504121</v>
      </c>
      <c r="LK380">
        <v>21.116700000000002</v>
      </c>
      <c r="LL380" s="1">
        <v>1.4015690000000001E-3</v>
      </c>
      <c r="LM380" s="1">
        <v>0.36618289999999998</v>
      </c>
      <c r="LN380">
        <v>0.84970129999999999</v>
      </c>
      <c r="LO380">
        <v>21.03219</v>
      </c>
      <c r="LP380" s="1">
        <v>1.3473420000000001E-3</v>
      </c>
      <c r="LQ380" s="1">
        <v>0.35210170000000002</v>
      </c>
      <c r="LR380">
        <v>0.84898629999999997</v>
      </c>
      <c r="LS380">
        <v>21.558199999999999</v>
      </c>
      <c r="LT380" s="1">
        <v>1.3025529999999999E-3</v>
      </c>
      <c r="LU380" s="1">
        <v>0.34049230000000003</v>
      </c>
      <c r="LV380">
        <v>0.84822730000000002</v>
      </c>
      <c r="LW380">
        <v>21.93552</v>
      </c>
      <c r="LX380" s="1">
        <v>1.2633880000000001E-3</v>
      </c>
      <c r="LY380" s="1">
        <v>0.33041140000000002</v>
      </c>
      <c r="LZ380">
        <v>0.84753350000000005</v>
      </c>
      <c r="MA380">
        <v>22.3827</v>
      </c>
      <c r="MB380" s="1">
        <v>1.226815E-3</v>
      </c>
      <c r="MC380" s="1">
        <v>0.32102700000000001</v>
      </c>
      <c r="MD380">
        <v>0.84672270000000005</v>
      </c>
      <c r="ME380">
        <v>22.917490000000001</v>
      </c>
      <c r="MF380" s="1">
        <v>1.189898E-3</v>
      </c>
      <c r="MG380" s="1">
        <v>0.31162279999999998</v>
      </c>
      <c r="MH380">
        <v>0.8459972</v>
      </c>
      <c r="MI380">
        <v>23.05226</v>
      </c>
      <c r="MJ380" s="1">
        <v>1.151579E-3</v>
      </c>
      <c r="MK380" s="1">
        <v>0.30183409999999999</v>
      </c>
      <c r="ML380">
        <v>0.84525859999999997</v>
      </c>
      <c r="MM380">
        <v>22.905570000000001</v>
      </c>
      <c r="MN380" s="1">
        <v>1.11152E-3</v>
      </c>
      <c r="MO380" s="1">
        <v>0.2915489</v>
      </c>
      <c r="MP380">
        <v>0.84456140000000002</v>
      </c>
      <c r="MQ380">
        <v>22.762329999999999</v>
      </c>
      <c r="MR380" s="1">
        <v>1.0702439999999999E-3</v>
      </c>
      <c r="MS380" s="1">
        <v>0.28092519999999999</v>
      </c>
      <c r="MT380">
        <v>0.84393240000000003</v>
      </c>
      <c r="MU380">
        <v>22.516649999999998</v>
      </c>
      <c r="MV380" s="1">
        <v>1.0287670000000001E-3</v>
      </c>
      <c r="MW380" s="1">
        <v>0.27017190000000002</v>
      </c>
      <c r="MX380">
        <v>0.84334929999999997</v>
      </c>
      <c r="MY380">
        <v>22.78576</v>
      </c>
      <c r="MZ380" s="1">
        <v>9.8806049999999998E-4</v>
      </c>
      <c r="NA380" s="1">
        <v>0.25958150000000002</v>
      </c>
      <c r="NB380">
        <v>0.84281189999999995</v>
      </c>
      <c r="NC380">
        <v>23.02758</v>
      </c>
      <c r="ND380" s="1">
        <v>9.4838249999999995E-4</v>
      </c>
      <c r="NE380" s="1">
        <v>0.24923980000000001</v>
      </c>
      <c r="NF380">
        <v>0.84234960000000003</v>
      </c>
      <c r="NG380">
        <v>23.21359</v>
      </c>
      <c r="NH380" s="1">
        <v>9.104181E-4</v>
      </c>
      <c r="NI380" s="1">
        <v>0.23931839999999999</v>
      </c>
      <c r="NJ380">
        <v>0.84203240000000001</v>
      </c>
      <c r="NK380">
        <v>23.440650000000002</v>
      </c>
      <c r="NL380" s="1">
        <v>8.741186E-4</v>
      </c>
      <c r="NM380" s="1">
        <v>0.2297565</v>
      </c>
      <c r="NN380">
        <v>0.84174800000000005</v>
      </c>
      <c r="NO380">
        <v>23.330559999999998</v>
      </c>
      <c r="NP380" s="1">
        <v>8.3932220000000005E-4</v>
      </c>
      <c r="NQ380" s="1">
        <v>0.22058630000000001</v>
      </c>
      <c r="NR380">
        <v>0.84159200000000001</v>
      </c>
      <c r="NS380">
        <v>23.15889</v>
      </c>
      <c r="NT380" s="1">
        <v>8.0611669999999997E-4</v>
      </c>
      <c r="NU380" s="1">
        <v>0.21180650000000001</v>
      </c>
      <c r="NV380">
        <v>0.8414199</v>
      </c>
      <c r="NW380">
        <v>22.98987</v>
      </c>
      <c r="NX380" s="1">
        <v>7.7432320000000001E-4</v>
      </c>
      <c r="NY380" s="1">
        <v>0.2033914</v>
      </c>
      <c r="NZ380">
        <v>0.84132289999999998</v>
      </c>
      <c r="OA380">
        <v>22.77956</v>
      </c>
      <c r="OB380" s="1">
        <v>7.4409919999999998E-4</v>
      </c>
      <c r="OC380" s="1">
        <v>0.19538</v>
      </c>
      <c r="OD380">
        <v>0.84135519999999997</v>
      </c>
      <c r="OE380">
        <v>22.54785</v>
      </c>
      <c r="OF380" s="1">
        <v>7.1513640000000003E-4</v>
      </c>
      <c r="OG380" s="1">
        <v>0.18767809999999999</v>
      </c>
      <c r="OH380">
        <v>0.84141169999999998</v>
      </c>
      <c r="OI380">
        <v>22.553159999999998</v>
      </c>
      <c r="OJ380" s="1">
        <v>6.8741899999999999E-4</v>
      </c>
      <c r="OK380" s="1">
        <v>0.18031639999999999</v>
      </c>
    </row>
    <row r="381" spans="1:401" x14ac:dyDescent="0.35">
      <c r="A381">
        <v>390</v>
      </c>
      <c r="B381" t="s">
        <v>4</v>
      </c>
      <c r="C381" t="s">
        <v>364</v>
      </c>
      <c r="D381" t="s">
        <v>388</v>
      </c>
      <c r="E381">
        <v>524.54549999999995</v>
      </c>
      <c r="F381">
        <v>0.41746280000000002</v>
      </c>
      <c r="G381">
        <v>20.420809999999999</v>
      </c>
      <c r="H381">
        <v>0</v>
      </c>
      <c r="I381">
        <v>0</v>
      </c>
      <c r="J381">
        <v>0.42021960000000003</v>
      </c>
      <c r="K381">
        <v>20.027049999999999</v>
      </c>
      <c r="L381">
        <v>0</v>
      </c>
      <c r="M381">
        <v>0</v>
      </c>
      <c r="N381">
        <v>0.42215039999999998</v>
      </c>
      <c r="O381">
        <v>20.060849999999999</v>
      </c>
      <c r="P381">
        <v>0</v>
      </c>
      <c r="Q381">
        <v>0</v>
      </c>
      <c r="R381">
        <v>0.42357689999999998</v>
      </c>
      <c r="S381">
        <v>20.096979999999999</v>
      </c>
      <c r="T381">
        <v>0</v>
      </c>
      <c r="U381">
        <v>0</v>
      </c>
      <c r="V381">
        <v>0.42458299999999999</v>
      </c>
      <c r="W381">
        <v>20.393740000000001</v>
      </c>
      <c r="X381">
        <v>0</v>
      </c>
      <c r="Y381">
        <v>0</v>
      </c>
      <c r="Z381">
        <v>0.42530669999999998</v>
      </c>
      <c r="AA381">
        <v>20.428100000000001</v>
      </c>
      <c r="AB381">
        <v>0</v>
      </c>
      <c r="AC381">
        <v>0</v>
      </c>
      <c r="AD381">
        <v>0.42594599999999999</v>
      </c>
      <c r="AE381">
        <v>20.348710000000001</v>
      </c>
      <c r="AF381">
        <v>0</v>
      </c>
      <c r="AG381">
        <v>0</v>
      </c>
      <c r="AH381">
        <v>0.42635770000000001</v>
      </c>
      <c r="AI381">
        <v>20.223800000000001</v>
      </c>
      <c r="AJ381">
        <v>0</v>
      </c>
      <c r="AK381">
        <v>0</v>
      </c>
      <c r="AL381">
        <v>0.42668070000000002</v>
      </c>
      <c r="AM381">
        <v>19.986170000000001</v>
      </c>
      <c r="AN381">
        <v>0</v>
      </c>
      <c r="AO381">
        <v>0</v>
      </c>
      <c r="AP381">
        <v>0.4269019</v>
      </c>
      <c r="AQ381">
        <v>19.740210000000001</v>
      </c>
      <c r="AR381">
        <v>0</v>
      </c>
      <c r="AS381">
        <v>0</v>
      </c>
      <c r="AT381">
        <v>0.4264791</v>
      </c>
      <c r="AU381">
        <v>19.845970000000001</v>
      </c>
      <c r="AV381">
        <v>0</v>
      </c>
      <c r="AW381">
        <v>0</v>
      </c>
      <c r="AX381">
        <v>0.42541960000000001</v>
      </c>
      <c r="AY381">
        <v>19.867599999999999</v>
      </c>
      <c r="AZ381">
        <v>0</v>
      </c>
      <c r="BA381">
        <v>0</v>
      </c>
      <c r="BB381">
        <v>0.42381930000000001</v>
      </c>
      <c r="BC381">
        <v>19.845610000000001</v>
      </c>
      <c r="BD381">
        <v>0</v>
      </c>
      <c r="BE381">
        <v>0</v>
      </c>
      <c r="BF381">
        <v>0.42179159999999999</v>
      </c>
      <c r="BG381">
        <v>19.83661</v>
      </c>
      <c r="BH381">
        <v>0</v>
      </c>
      <c r="BI381">
        <v>0</v>
      </c>
      <c r="BJ381">
        <v>0.4194852</v>
      </c>
      <c r="BK381">
        <v>19.62762</v>
      </c>
      <c r="BL381">
        <v>0</v>
      </c>
      <c r="BM381">
        <v>0</v>
      </c>
      <c r="BN381">
        <v>0.41683199999999998</v>
      </c>
      <c r="BO381">
        <v>19.302420000000001</v>
      </c>
      <c r="BP381">
        <v>0</v>
      </c>
      <c r="BQ381">
        <v>0</v>
      </c>
      <c r="BR381">
        <v>0.414078</v>
      </c>
      <c r="BS381">
        <v>18.98198</v>
      </c>
      <c r="BT381">
        <v>0</v>
      </c>
      <c r="BU381">
        <v>0</v>
      </c>
      <c r="BV381">
        <v>0.41145959999999998</v>
      </c>
      <c r="BW381">
        <v>18.9604</v>
      </c>
      <c r="BX381">
        <v>0</v>
      </c>
      <c r="BY381">
        <v>0</v>
      </c>
      <c r="BZ381">
        <v>0.40877039999999998</v>
      </c>
      <c r="CA381">
        <v>19.306979999999999</v>
      </c>
      <c r="CB381">
        <v>0</v>
      </c>
      <c r="CC381">
        <v>0</v>
      </c>
      <c r="CD381">
        <v>0.40595019999999998</v>
      </c>
      <c r="CE381">
        <v>19.786770000000001</v>
      </c>
      <c r="CF381" s="1">
        <v>1.144557E-33</v>
      </c>
      <c r="CG381" s="1">
        <v>3.0560890000000001E-31</v>
      </c>
      <c r="CH381">
        <v>0.40310960000000001</v>
      </c>
      <c r="CI381">
        <v>20.204519999999999</v>
      </c>
      <c r="CJ381" s="1">
        <v>3.9371119999999999E-27</v>
      </c>
      <c r="CK381" s="1">
        <v>9.5669140000000001E-25</v>
      </c>
      <c r="CL381">
        <v>0.40024739999999998</v>
      </c>
      <c r="CM381">
        <v>20.312719999999999</v>
      </c>
      <c r="CN381" s="1">
        <v>3.1420020000000003E-20</v>
      </c>
      <c r="CO381" s="1">
        <v>7.8864409999999999E-18</v>
      </c>
      <c r="CP381">
        <v>0.39729819999999999</v>
      </c>
      <c r="CQ381">
        <v>20.23171</v>
      </c>
      <c r="CR381" s="1">
        <v>2.510174E-15</v>
      </c>
      <c r="CS381" s="1">
        <v>6.2149029999999998E-13</v>
      </c>
      <c r="CT381">
        <v>0.39481379999999999</v>
      </c>
      <c r="CU381">
        <v>20.064019999999999</v>
      </c>
      <c r="CV381" s="1">
        <v>7.3854920000000002E-12</v>
      </c>
      <c r="CW381" s="1">
        <v>1.8543310000000001E-9</v>
      </c>
      <c r="CX381">
        <v>0.39209290000000002</v>
      </c>
      <c r="CY381">
        <v>19.728429999999999</v>
      </c>
      <c r="CZ381" s="1">
        <v>4.0733039999999996E-9</v>
      </c>
      <c r="DA381" s="1">
        <v>1.0368730000000001E-6</v>
      </c>
      <c r="DB381">
        <v>0.38939400000000002</v>
      </c>
      <c r="DC381">
        <v>19.572749999999999</v>
      </c>
      <c r="DD381" s="1">
        <v>6.8387860000000001E-7</v>
      </c>
      <c r="DE381" s="1">
        <v>1.7658539999999999E-4</v>
      </c>
      <c r="DF381">
        <v>0.38679780000000002</v>
      </c>
      <c r="DG381">
        <v>19.60014</v>
      </c>
      <c r="DH381" s="1">
        <v>4.5578529999999999E-5</v>
      </c>
      <c r="DI381" s="1">
        <v>1.19346E-2</v>
      </c>
      <c r="DJ381">
        <v>0.38434499999999999</v>
      </c>
      <c r="DK381">
        <v>19.68806</v>
      </c>
      <c r="DL381" s="1">
        <v>1.4407549999999999E-3</v>
      </c>
      <c r="DM381">
        <v>0.38198690000000002</v>
      </c>
      <c r="DN381">
        <v>0.38182339999999998</v>
      </c>
      <c r="DO381">
        <v>19.98113</v>
      </c>
      <c r="DP381">
        <v>2.4405159999999999E-2</v>
      </c>
      <c r="DQ381">
        <v>6.5478959999999997</v>
      </c>
      <c r="DR381">
        <v>0.3793069</v>
      </c>
      <c r="DS381">
        <v>20.072800000000001</v>
      </c>
      <c r="DT381">
        <v>0.24066460000000001</v>
      </c>
      <c r="DU381">
        <v>65.273300000000006</v>
      </c>
      <c r="DV381">
        <v>0.37670609999999999</v>
      </c>
      <c r="DW381">
        <v>19.95308</v>
      </c>
      <c r="DX381">
        <v>1.4770190000000001</v>
      </c>
      <c r="DY381">
        <v>405.18939999999998</v>
      </c>
      <c r="DZ381">
        <v>0.37400919999999999</v>
      </c>
      <c r="EA381">
        <v>19.684729999999998</v>
      </c>
      <c r="EB381">
        <v>5.9768829999999999</v>
      </c>
      <c r="EC381">
        <v>1657.079</v>
      </c>
      <c r="ED381">
        <v>0.37143280000000001</v>
      </c>
      <c r="EE381">
        <v>19.254989999999999</v>
      </c>
      <c r="EF381">
        <v>16.713380000000001</v>
      </c>
      <c r="EG381">
        <v>4682.6769999999997</v>
      </c>
      <c r="EH381">
        <v>0.36856650000000002</v>
      </c>
      <c r="EI381">
        <v>19.02749</v>
      </c>
      <c r="EJ381">
        <v>33.732939999999999</v>
      </c>
      <c r="EK381">
        <v>9553.3970000000008</v>
      </c>
      <c r="EL381">
        <v>0.36589519999999998</v>
      </c>
      <c r="EM381">
        <v>18.996659999999999</v>
      </c>
      <c r="EN381">
        <v>51.055489999999999</v>
      </c>
      <c r="EO381">
        <v>14603.23</v>
      </c>
      <c r="EP381">
        <v>0.36322409999999999</v>
      </c>
      <c r="EQ381">
        <v>19.151789999999998</v>
      </c>
      <c r="ER381">
        <v>59.826689999999999</v>
      </c>
      <c r="ES381">
        <v>17280.060000000001</v>
      </c>
      <c r="ET381">
        <v>0.36122690000000002</v>
      </c>
      <c r="EU381">
        <v>19.386749999999999</v>
      </c>
      <c r="EV381">
        <v>55.76596</v>
      </c>
      <c r="EW381">
        <v>16229.49</v>
      </c>
      <c r="EX381">
        <v>0.35940670000000002</v>
      </c>
      <c r="EY381">
        <v>19.470120000000001</v>
      </c>
      <c r="EZ381">
        <v>42.571190000000001</v>
      </c>
      <c r="FA381">
        <v>12472.88</v>
      </c>
      <c r="FB381">
        <v>0.3576531</v>
      </c>
      <c r="FC381">
        <v>19.423870000000001</v>
      </c>
      <c r="FD381">
        <v>27.056819999999998</v>
      </c>
      <c r="FE381">
        <v>7977.5820000000003</v>
      </c>
      <c r="FF381">
        <v>0.3559812</v>
      </c>
      <c r="FG381">
        <v>19.254270000000002</v>
      </c>
      <c r="FH381">
        <v>14.658289999999999</v>
      </c>
      <c r="FI381">
        <v>4345.6949999999997</v>
      </c>
      <c r="FJ381">
        <v>0.3546916</v>
      </c>
      <c r="FK381">
        <v>19.04299</v>
      </c>
      <c r="FL381">
        <v>6.9340859999999997</v>
      </c>
      <c r="FM381">
        <v>2064.1660000000002</v>
      </c>
      <c r="FN381">
        <v>0.35350900000000002</v>
      </c>
      <c r="FO381">
        <v>19.244489999999999</v>
      </c>
      <c r="FP381">
        <v>2.9234909999999998</v>
      </c>
      <c r="FQ381">
        <v>873.5403</v>
      </c>
      <c r="FR381">
        <v>0.35232019999999997</v>
      </c>
      <c r="FS381">
        <v>19.301259999999999</v>
      </c>
      <c r="FT381">
        <v>1.130476</v>
      </c>
      <c r="FU381">
        <v>338.89249999999998</v>
      </c>
      <c r="FV381">
        <v>0.3511724</v>
      </c>
      <c r="FW381">
        <v>19.395109999999999</v>
      </c>
      <c r="FX381" s="1">
        <v>0.4230756</v>
      </c>
      <c r="FY381">
        <v>127.0391</v>
      </c>
      <c r="FZ381">
        <v>0.3499699</v>
      </c>
      <c r="GA381">
        <v>19.49342</v>
      </c>
      <c r="GB381" s="1">
        <v>0.17247480000000001</v>
      </c>
      <c r="GC381">
        <v>51.73471</v>
      </c>
      <c r="GD381">
        <v>0.34907080000000001</v>
      </c>
      <c r="GE381">
        <v>19.566780000000001</v>
      </c>
      <c r="GF381">
        <v>9.1424950000000005E-2</v>
      </c>
      <c r="GG381">
        <v>27.292840000000002</v>
      </c>
      <c r="GH381">
        <v>0.34806330000000002</v>
      </c>
      <c r="GI381">
        <v>19.593669999999999</v>
      </c>
      <c r="GJ381" s="1">
        <v>6.7286780000000004E-2</v>
      </c>
      <c r="GK381" s="1">
        <v>20.016660000000002</v>
      </c>
      <c r="GL381">
        <v>0.34702660000000002</v>
      </c>
      <c r="GM381">
        <v>19.551490000000001</v>
      </c>
      <c r="GN381" s="1">
        <v>6.04255E-2</v>
      </c>
      <c r="GO381">
        <v>17.980360000000001</v>
      </c>
      <c r="GP381">
        <v>0.3459757</v>
      </c>
      <c r="GQ381">
        <v>19.47993</v>
      </c>
      <c r="GR381" s="1">
        <v>5.8089519999999999E-2</v>
      </c>
      <c r="GS381" s="1">
        <v>17.32442</v>
      </c>
      <c r="GT381">
        <v>0.34508480000000002</v>
      </c>
      <c r="GU381">
        <v>19.882709999999999</v>
      </c>
      <c r="GV381" s="1">
        <v>5.6207470000000002E-2</v>
      </c>
      <c r="GW381" s="1">
        <v>16.818460000000002</v>
      </c>
      <c r="GX381">
        <v>0.34452500000000003</v>
      </c>
      <c r="GY381">
        <v>20.165769999999998</v>
      </c>
      <c r="GZ381" s="1">
        <v>5.382903E-2</v>
      </c>
      <c r="HA381" s="1">
        <v>16.144880000000001</v>
      </c>
      <c r="HB381">
        <v>0.3436979</v>
      </c>
      <c r="HC381">
        <v>20.568079999999998</v>
      </c>
      <c r="HD381" s="1">
        <v>5.0782050000000002E-2</v>
      </c>
      <c r="HE381" s="1">
        <v>15.282579999999999</v>
      </c>
      <c r="HF381">
        <v>0.34317809999999999</v>
      </c>
      <c r="HG381">
        <v>21.116029999999999</v>
      </c>
      <c r="HH381" s="1">
        <v>4.7284130000000001E-2</v>
      </c>
      <c r="HI381" s="1">
        <v>14.265639999999999</v>
      </c>
      <c r="HJ381">
        <v>0.34295209999999998</v>
      </c>
      <c r="HK381">
        <v>21.438220000000001</v>
      </c>
      <c r="HL381" s="1">
        <v>4.3510519999999997E-2</v>
      </c>
      <c r="HM381" s="1">
        <v>13.149979999999999</v>
      </c>
      <c r="HN381">
        <v>0.34291579999999999</v>
      </c>
      <c r="HO381">
        <v>21.478470000000002</v>
      </c>
      <c r="HP381" s="1">
        <v>3.9609119999999998E-2</v>
      </c>
      <c r="HQ381" s="1">
        <v>11.98568</v>
      </c>
      <c r="HR381">
        <v>0.34285939999999998</v>
      </c>
      <c r="HS381">
        <v>21.45382</v>
      </c>
      <c r="HT381" s="1">
        <v>3.566192E-2</v>
      </c>
      <c r="HU381" s="1">
        <v>10.805960000000001</v>
      </c>
      <c r="HV381">
        <v>0.34283039999999998</v>
      </c>
      <c r="HW381">
        <v>21.271979999999999</v>
      </c>
      <c r="HX381" s="1">
        <v>3.1791809999999997E-2</v>
      </c>
      <c r="HY381" s="1">
        <v>9.6456529999999994</v>
      </c>
      <c r="HZ381">
        <v>0.34286179999999999</v>
      </c>
      <c r="IA381">
        <v>21.504280000000001</v>
      </c>
      <c r="IB381" s="1">
        <v>2.8061249999999999E-2</v>
      </c>
      <c r="IC381" s="1">
        <v>8.5236879999999999</v>
      </c>
      <c r="ID381">
        <v>0.34293010000000002</v>
      </c>
      <c r="IE381">
        <v>21.843029999999999</v>
      </c>
      <c r="IF381" s="1">
        <v>2.4591539999999999E-2</v>
      </c>
      <c r="IG381" s="1">
        <v>7.4762570000000004</v>
      </c>
      <c r="IH381">
        <v>0.34304709999999999</v>
      </c>
      <c r="II381">
        <v>22.161000000000001</v>
      </c>
      <c r="IJ381" s="1">
        <v>2.1453489999999999E-2</v>
      </c>
      <c r="IK381" s="1">
        <v>6.5267730000000004</v>
      </c>
      <c r="IL381">
        <v>0.34313660000000001</v>
      </c>
      <c r="IM381">
        <v>22.58868</v>
      </c>
      <c r="IN381" s="1">
        <v>1.8725510000000001E-2</v>
      </c>
      <c r="IO381" s="1">
        <v>5.6995940000000003</v>
      </c>
      <c r="IP381">
        <v>0.34330959999999999</v>
      </c>
      <c r="IQ381">
        <v>22.695</v>
      </c>
      <c r="IR381" s="1">
        <v>1.6365109999999999E-2</v>
      </c>
      <c r="IS381" s="1">
        <v>4.9825160000000004</v>
      </c>
      <c r="IT381">
        <v>0.34345239999999999</v>
      </c>
      <c r="IU381">
        <v>22.661300000000001</v>
      </c>
      <c r="IV381" s="1">
        <v>1.429627E-2</v>
      </c>
      <c r="IW381" s="1">
        <v>4.354266</v>
      </c>
      <c r="IX381">
        <v>0.34355659999999999</v>
      </c>
      <c r="IY381">
        <v>22.64997</v>
      </c>
      <c r="IZ381" s="1">
        <v>1.242731E-2</v>
      </c>
      <c r="JA381" s="1">
        <v>3.7867060000000001</v>
      </c>
      <c r="JB381">
        <v>0.3437249</v>
      </c>
      <c r="JC381">
        <v>22.522369999999999</v>
      </c>
      <c r="JD381" s="1">
        <v>1.0672549999999999E-2</v>
      </c>
      <c r="JE381" s="1">
        <v>3.2531059999999998</v>
      </c>
      <c r="JF381">
        <v>0.34397109999999997</v>
      </c>
      <c r="JG381">
        <v>22.57403</v>
      </c>
      <c r="JH381" s="1">
        <v>8.9862729999999995E-3</v>
      </c>
      <c r="JI381" s="1">
        <v>2.7397969999999998</v>
      </c>
      <c r="JJ381">
        <v>0.3442211</v>
      </c>
      <c r="JK381">
        <v>22.328469999999999</v>
      </c>
      <c r="JL381" s="1">
        <v>7.3953029999999998E-3</v>
      </c>
      <c r="JM381" s="1">
        <v>2.2549549999999998</v>
      </c>
      <c r="JN381">
        <v>0.34446929999999998</v>
      </c>
      <c r="JO381">
        <v>22.183070000000001</v>
      </c>
      <c r="JP381" s="1">
        <v>5.9690780000000001E-3</v>
      </c>
      <c r="JQ381" s="1">
        <v>1.8200700000000001</v>
      </c>
      <c r="JR381">
        <v>0.34477089999999999</v>
      </c>
      <c r="JS381">
        <v>21.865010000000002</v>
      </c>
      <c r="JT381" s="1">
        <v>4.7778819999999998E-3</v>
      </c>
      <c r="JU381" s="1">
        <v>1.455972</v>
      </c>
      <c r="JV381">
        <v>0.3451457</v>
      </c>
      <c r="JW381">
        <v>21.56757</v>
      </c>
      <c r="JX381" s="1">
        <v>3.8498489999999998E-3</v>
      </c>
      <c r="JY381" s="1">
        <v>1.171918</v>
      </c>
      <c r="JZ381">
        <v>0.3455318</v>
      </c>
      <c r="KA381">
        <v>21.40785</v>
      </c>
      <c r="KB381" s="1">
        <v>3.1713990000000001E-3</v>
      </c>
      <c r="KC381" s="1">
        <v>0.96389069999999999</v>
      </c>
      <c r="KD381">
        <v>0.3459025</v>
      </c>
      <c r="KE381">
        <v>21.259720000000002</v>
      </c>
      <c r="KF381" s="1">
        <v>2.6928329999999999E-3</v>
      </c>
      <c r="KG381" s="1">
        <v>0.81711140000000004</v>
      </c>
      <c r="KH381">
        <v>0.34627869999999999</v>
      </c>
      <c r="KI381">
        <v>21.090720000000001</v>
      </c>
      <c r="KJ381" s="1">
        <v>2.3563299999999998E-3</v>
      </c>
      <c r="KK381" s="1">
        <v>0.71387889999999998</v>
      </c>
      <c r="KL381">
        <v>0.34660390000000002</v>
      </c>
      <c r="KM381">
        <v>21.298190000000002</v>
      </c>
      <c r="KN381" s="1">
        <v>2.112194E-3</v>
      </c>
      <c r="KO381" s="1">
        <v>0.63902760000000003</v>
      </c>
      <c r="KP381">
        <v>0.34684890000000002</v>
      </c>
      <c r="KQ381">
        <v>21.19764</v>
      </c>
      <c r="KR381" s="1">
        <v>1.9256220000000001E-3</v>
      </c>
      <c r="KS381" s="1">
        <v>0.58198859999999997</v>
      </c>
      <c r="KT381">
        <v>0.34696510000000003</v>
      </c>
      <c r="KU381">
        <v>21.284559999999999</v>
      </c>
      <c r="KV381" s="1">
        <v>1.7772459999999999E-3</v>
      </c>
      <c r="KW381" s="1">
        <v>0.53688100000000005</v>
      </c>
      <c r="KX381">
        <v>0.34696169999999998</v>
      </c>
      <c r="KY381">
        <v>21.450679999999998</v>
      </c>
      <c r="KZ381" s="1">
        <v>1.6563839999999999E-3</v>
      </c>
      <c r="LA381" s="1">
        <v>0.50033369999999999</v>
      </c>
      <c r="LB381">
        <v>0.34687220000000002</v>
      </c>
      <c r="LC381">
        <v>21.441089999999999</v>
      </c>
      <c r="LD381" s="1">
        <v>1.557398E-3</v>
      </c>
      <c r="LE381" s="1">
        <v>0.47056340000000002</v>
      </c>
      <c r="LF381">
        <v>0.34671760000000001</v>
      </c>
      <c r="LG381">
        <v>21.3018</v>
      </c>
      <c r="LH381" s="1">
        <v>1.475877E-3</v>
      </c>
      <c r="LI381" s="1">
        <v>0.4461368</v>
      </c>
      <c r="LJ381">
        <v>0.34655059999999999</v>
      </c>
      <c r="LK381">
        <v>21.11007</v>
      </c>
      <c r="LL381" s="1">
        <v>1.4082879999999999E-3</v>
      </c>
      <c r="LM381" s="1">
        <v>0.42602679999999998</v>
      </c>
      <c r="LN381">
        <v>0.34637190000000001</v>
      </c>
      <c r="LO381">
        <v>21.029</v>
      </c>
      <c r="LP381" s="1">
        <v>1.3528570000000001E-3</v>
      </c>
      <c r="LQ381" s="1">
        <v>0.40961330000000001</v>
      </c>
      <c r="LR381">
        <v>0.3461883</v>
      </c>
      <c r="LS381">
        <v>21.56223</v>
      </c>
      <c r="LT381" s="1">
        <v>1.307222E-3</v>
      </c>
      <c r="LU381" s="1">
        <v>0.39613930000000003</v>
      </c>
      <c r="LV381">
        <v>0.34601900000000002</v>
      </c>
      <c r="LW381">
        <v>21.94117</v>
      </c>
      <c r="LX381" s="1">
        <v>1.2676370000000001E-3</v>
      </c>
      <c r="LY381" s="1">
        <v>0.384517</v>
      </c>
      <c r="LZ381">
        <v>0.34583140000000001</v>
      </c>
      <c r="MA381">
        <v>22.380009999999999</v>
      </c>
      <c r="MB381" s="1">
        <v>1.2308919999999999E-3</v>
      </c>
      <c r="MC381" s="1">
        <v>0.37376579999999998</v>
      </c>
      <c r="MD381">
        <v>0.3456436</v>
      </c>
      <c r="ME381">
        <v>22.91497</v>
      </c>
      <c r="MF381" s="1">
        <v>1.194128E-3</v>
      </c>
      <c r="MG381" s="1">
        <v>0.36304639999999999</v>
      </c>
      <c r="MH381">
        <v>0.3454701</v>
      </c>
      <c r="MI381">
        <v>23.038540000000001</v>
      </c>
      <c r="MJ381" s="1">
        <v>1.156015E-3</v>
      </c>
      <c r="MK381" s="1">
        <v>0.35190169999999998</v>
      </c>
      <c r="ML381">
        <v>0.34530929999999999</v>
      </c>
      <c r="MM381">
        <v>22.881730000000001</v>
      </c>
      <c r="MN381" s="1">
        <v>1.11619E-3</v>
      </c>
      <c r="MO381" s="1">
        <v>0.34018290000000001</v>
      </c>
      <c r="MP381">
        <v>0.34518850000000001</v>
      </c>
      <c r="MQ381">
        <v>22.749199999999998</v>
      </c>
      <c r="MR381" s="1">
        <v>1.075037E-3</v>
      </c>
      <c r="MS381" s="1">
        <v>0.32804699999999998</v>
      </c>
      <c r="MT381">
        <v>0.34510780000000002</v>
      </c>
      <c r="MU381">
        <v>22.515740000000001</v>
      </c>
      <c r="MV381" s="1">
        <v>1.0335780000000001E-3</v>
      </c>
      <c r="MW381" s="1">
        <v>0.31574229999999998</v>
      </c>
      <c r="MX381">
        <v>0.34503230000000001</v>
      </c>
      <c r="MY381">
        <v>22.795750000000002</v>
      </c>
      <c r="MZ381" s="1">
        <v>9.9279509999999991E-4</v>
      </c>
      <c r="NA381" s="1">
        <v>0.30360870000000001</v>
      </c>
      <c r="NB381">
        <v>0.34498519999999999</v>
      </c>
      <c r="NC381">
        <v>23.042529999999999</v>
      </c>
      <c r="ND381" s="1">
        <v>9.5294640000000001E-4</v>
      </c>
      <c r="NE381" s="1">
        <v>0.29174349999999999</v>
      </c>
      <c r="NF381">
        <v>0.34495870000000001</v>
      </c>
      <c r="NG381">
        <v>23.222940000000001</v>
      </c>
      <c r="NH381" s="1">
        <v>9.1486669999999999E-4</v>
      </c>
      <c r="NI381" s="1">
        <v>0.2803638</v>
      </c>
      <c r="NJ381">
        <v>0.34500520000000001</v>
      </c>
      <c r="NK381">
        <v>23.445219999999999</v>
      </c>
      <c r="NL381" s="1">
        <v>8.7837150000000003E-4</v>
      </c>
      <c r="NM381" s="1">
        <v>0.2693834</v>
      </c>
      <c r="NN381">
        <v>0.34507749999999998</v>
      </c>
      <c r="NO381">
        <v>23.320989999999998</v>
      </c>
      <c r="NP381" s="1">
        <v>8.4346490000000002E-4</v>
      </c>
      <c r="NQ381" s="1">
        <v>0.2588531</v>
      </c>
      <c r="NR381">
        <v>0.34517589999999998</v>
      </c>
      <c r="NS381">
        <v>23.135739999999998</v>
      </c>
      <c r="NT381" s="1">
        <v>8.1008700000000002E-4</v>
      </c>
      <c r="NU381" s="1">
        <v>0.24876609999999999</v>
      </c>
      <c r="NV381">
        <v>0.3453003</v>
      </c>
      <c r="NW381">
        <v>22.973459999999999</v>
      </c>
      <c r="NX381" s="1">
        <v>7.7812849999999995E-4</v>
      </c>
      <c r="NY381" s="1">
        <v>0.23908940000000001</v>
      </c>
      <c r="NZ381">
        <v>0.34544130000000001</v>
      </c>
      <c r="OA381">
        <v>22.774480000000001</v>
      </c>
      <c r="OB381" s="1">
        <v>7.4773359999999998E-4</v>
      </c>
      <c r="OC381" s="1">
        <v>0.22987469999999999</v>
      </c>
      <c r="OD381">
        <v>0.34561439999999999</v>
      </c>
      <c r="OE381">
        <v>22.552769999999999</v>
      </c>
      <c r="OF381" s="1">
        <v>7.186324E-4</v>
      </c>
      <c r="OG381" s="1">
        <v>0.22101750000000001</v>
      </c>
      <c r="OH381">
        <v>0.34581990000000001</v>
      </c>
      <c r="OI381">
        <v>22.567589999999999</v>
      </c>
      <c r="OJ381" s="1">
        <v>6.9077940000000001E-4</v>
      </c>
      <c r="OK381" s="1">
        <v>0.21254210000000001</v>
      </c>
    </row>
    <row r="382" spans="1:401" x14ac:dyDescent="0.35">
      <c r="A382">
        <v>391</v>
      </c>
      <c r="B382" t="s">
        <v>4</v>
      </c>
      <c r="C382" t="s">
        <v>364</v>
      </c>
      <c r="D382" t="s">
        <v>389</v>
      </c>
      <c r="E382">
        <v>681.88019999999995</v>
      </c>
      <c r="F382">
        <v>1.078211</v>
      </c>
      <c r="G382">
        <v>20.460789999999999</v>
      </c>
      <c r="H382">
        <v>0</v>
      </c>
      <c r="I382">
        <v>0</v>
      </c>
      <c r="J382">
        <v>1.087002</v>
      </c>
      <c r="K382">
        <v>20.080719999999999</v>
      </c>
      <c r="L382">
        <v>0</v>
      </c>
      <c r="M382">
        <v>0</v>
      </c>
      <c r="N382">
        <v>1.0934550000000001</v>
      </c>
      <c r="O382">
        <v>20.104489999999998</v>
      </c>
      <c r="P382">
        <v>0</v>
      </c>
      <c r="Q382">
        <v>0</v>
      </c>
      <c r="R382">
        <v>1.098554</v>
      </c>
      <c r="S382">
        <v>20.127579999999998</v>
      </c>
      <c r="T382">
        <v>0</v>
      </c>
      <c r="U382">
        <v>0</v>
      </c>
      <c r="V382">
        <v>1.102406</v>
      </c>
      <c r="W382">
        <v>20.415600000000001</v>
      </c>
      <c r="X382">
        <v>0</v>
      </c>
      <c r="Y382">
        <v>0</v>
      </c>
      <c r="Z382">
        <v>1.105378</v>
      </c>
      <c r="AA382">
        <v>20.449950000000001</v>
      </c>
      <c r="AB382">
        <v>0</v>
      </c>
      <c r="AC382">
        <v>0</v>
      </c>
      <c r="AD382">
        <v>1.107321</v>
      </c>
      <c r="AE382">
        <v>20.37134</v>
      </c>
      <c r="AF382">
        <v>0</v>
      </c>
      <c r="AG382">
        <v>0</v>
      </c>
      <c r="AH382">
        <v>1.1080239999999999</v>
      </c>
      <c r="AI382">
        <v>20.250530000000001</v>
      </c>
      <c r="AJ382">
        <v>0</v>
      </c>
      <c r="AK382">
        <v>0</v>
      </c>
      <c r="AL382">
        <v>1.1085739999999999</v>
      </c>
      <c r="AM382">
        <v>20.016120000000001</v>
      </c>
      <c r="AN382">
        <v>0</v>
      </c>
      <c r="AO382">
        <v>0</v>
      </c>
      <c r="AP382">
        <v>1.109</v>
      </c>
      <c r="AQ382">
        <v>19.768809999999998</v>
      </c>
      <c r="AR382">
        <v>0</v>
      </c>
      <c r="AS382">
        <v>0</v>
      </c>
      <c r="AT382">
        <v>1.1078220000000001</v>
      </c>
      <c r="AU382">
        <v>19.86814</v>
      </c>
      <c r="AV382">
        <v>0</v>
      </c>
      <c r="AW382">
        <v>0</v>
      </c>
      <c r="AX382">
        <v>1.1050739999999999</v>
      </c>
      <c r="AY382">
        <v>19.878579999999999</v>
      </c>
      <c r="AZ382">
        <v>0</v>
      </c>
      <c r="BA382">
        <v>0</v>
      </c>
      <c r="BB382">
        <v>1.101035</v>
      </c>
      <c r="BC382">
        <v>19.851659999999999</v>
      </c>
      <c r="BD382">
        <v>0</v>
      </c>
      <c r="BE382">
        <v>0</v>
      </c>
      <c r="BF382">
        <v>1.0959680000000001</v>
      </c>
      <c r="BG382">
        <v>19.835419999999999</v>
      </c>
      <c r="BH382">
        <v>0</v>
      </c>
      <c r="BI382">
        <v>0</v>
      </c>
      <c r="BJ382">
        <v>1.0902229999999999</v>
      </c>
      <c r="BK382">
        <v>19.62453</v>
      </c>
      <c r="BL382">
        <v>0</v>
      </c>
      <c r="BM382">
        <v>0</v>
      </c>
      <c r="BN382">
        <v>1.0836699999999999</v>
      </c>
      <c r="BO382">
        <v>19.296140000000001</v>
      </c>
      <c r="BP382">
        <v>0</v>
      </c>
      <c r="BQ382">
        <v>0</v>
      </c>
      <c r="BR382">
        <v>1.0768770000000001</v>
      </c>
      <c r="BS382">
        <v>18.974250000000001</v>
      </c>
      <c r="BT382">
        <v>0</v>
      </c>
      <c r="BU382">
        <v>0</v>
      </c>
      <c r="BV382">
        <v>1.070546</v>
      </c>
      <c r="BW382">
        <v>18.945329999999998</v>
      </c>
      <c r="BX382">
        <v>0</v>
      </c>
      <c r="BY382">
        <v>0</v>
      </c>
      <c r="BZ382">
        <v>1.0633349999999999</v>
      </c>
      <c r="CA382">
        <v>19.286750000000001</v>
      </c>
      <c r="CB382">
        <v>0</v>
      </c>
      <c r="CC382">
        <v>0</v>
      </c>
      <c r="CD382">
        <v>1.0548979999999999</v>
      </c>
      <c r="CE382">
        <v>19.75872</v>
      </c>
      <c r="CF382" s="1">
        <v>6.6375290000000004E-34</v>
      </c>
      <c r="CG382" s="1">
        <v>9.2972260000000003E-32</v>
      </c>
      <c r="CH382">
        <v>1.0463450000000001</v>
      </c>
      <c r="CI382">
        <v>20.169820000000001</v>
      </c>
      <c r="CJ382" s="1">
        <v>2.8476680000000001E-27</v>
      </c>
      <c r="CK382" s="1">
        <v>4.9438899999999999E-25</v>
      </c>
      <c r="CL382">
        <v>1.037717</v>
      </c>
      <c r="CM382">
        <v>20.272829999999999</v>
      </c>
      <c r="CN382" s="1">
        <v>2.0401530000000001E-20</v>
      </c>
      <c r="CO382" s="1">
        <v>3.2311689999999999E-18</v>
      </c>
      <c r="CP382">
        <v>1.0287440000000001</v>
      </c>
      <c r="CQ382">
        <v>20.1907</v>
      </c>
      <c r="CR382" s="1">
        <v>1.80404E-15</v>
      </c>
      <c r="CS382" s="1">
        <v>3.1587249999999998E-13</v>
      </c>
      <c r="CT382">
        <v>1.02108</v>
      </c>
      <c r="CU382">
        <v>20.044129999999999</v>
      </c>
      <c r="CV382" s="1">
        <v>5.6168240000000002E-12</v>
      </c>
      <c r="CW382" s="1">
        <v>1.03598E-9</v>
      </c>
      <c r="CX382">
        <v>1.0124359999999999</v>
      </c>
      <c r="CY382">
        <v>19.732140000000001</v>
      </c>
      <c r="CZ382" s="1">
        <v>3.2296289999999998E-9</v>
      </c>
      <c r="DA382" s="1">
        <v>6.178445E-7</v>
      </c>
      <c r="DB382">
        <v>1.0039229999999999</v>
      </c>
      <c r="DC382">
        <v>19.579599999999999</v>
      </c>
      <c r="DD382" s="1">
        <v>5.6123059999999996E-7</v>
      </c>
      <c r="DE382" s="1">
        <v>1.1072499999999999E-4</v>
      </c>
      <c r="DF382">
        <v>0.99570210000000003</v>
      </c>
      <c r="DG382">
        <v>19.606210000000001</v>
      </c>
      <c r="DH382" s="1">
        <v>3.8521140000000002E-5</v>
      </c>
      <c r="DI382" s="1">
        <v>7.8084679999999998E-3</v>
      </c>
      <c r="DJ382">
        <v>0.98794899999999997</v>
      </c>
      <c r="DK382">
        <v>19.673950000000001</v>
      </c>
      <c r="DL382" s="1">
        <v>1.2494349999999999E-3</v>
      </c>
      <c r="DM382">
        <v>0.25921850000000002</v>
      </c>
      <c r="DN382">
        <v>0.97993540000000001</v>
      </c>
      <c r="DO382">
        <v>19.951270000000001</v>
      </c>
      <c r="DP382" s="1">
        <v>2.1659020000000001E-2</v>
      </c>
      <c r="DQ382">
        <v>4.590274</v>
      </c>
      <c r="DR382">
        <v>0.9719489</v>
      </c>
      <c r="DS382">
        <v>20.042280000000002</v>
      </c>
      <c r="DT382">
        <v>0.21816759999999999</v>
      </c>
      <c r="DU382">
        <v>47.13505</v>
      </c>
      <c r="DV382">
        <v>0.96376569999999995</v>
      </c>
      <c r="DW382">
        <v>19.92539</v>
      </c>
      <c r="DX382">
        <v>1.3652820000000001</v>
      </c>
      <c r="DY382">
        <v>300.613</v>
      </c>
      <c r="DZ382">
        <v>0.95534629999999998</v>
      </c>
      <c r="EA382">
        <v>19.66968</v>
      </c>
      <c r="EB382">
        <v>5.6246720000000003</v>
      </c>
      <c r="EC382">
        <v>1260.2850000000001</v>
      </c>
      <c r="ED382">
        <v>0.94678379999999995</v>
      </c>
      <c r="EE382">
        <v>19.256080000000001</v>
      </c>
      <c r="EF382">
        <v>15.993320000000001</v>
      </c>
      <c r="EG382">
        <v>3644.9059999999999</v>
      </c>
      <c r="EH382">
        <v>0.93651499999999999</v>
      </c>
      <c r="EI382">
        <v>19.03342</v>
      </c>
      <c r="EJ382">
        <v>32.770290000000003</v>
      </c>
      <c r="EK382">
        <v>7595.65</v>
      </c>
      <c r="EL382">
        <v>0.92674449999999997</v>
      </c>
      <c r="EM382">
        <v>18.996970000000001</v>
      </c>
      <c r="EN382">
        <v>50.298389999999998</v>
      </c>
      <c r="EO382">
        <v>11841.4</v>
      </c>
      <c r="EP382">
        <v>0.91695340000000003</v>
      </c>
      <c r="EQ382">
        <v>19.140619999999998</v>
      </c>
      <c r="ER382">
        <v>59.70628</v>
      </c>
      <c r="ES382">
        <v>14270.17</v>
      </c>
      <c r="ET382">
        <v>0.90907369999999998</v>
      </c>
      <c r="EU382">
        <v>19.37313</v>
      </c>
      <c r="EV382">
        <v>56.347320000000003</v>
      </c>
      <c r="EW382">
        <v>13637.52</v>
      </c>
      <c r="EX382">
        <v>0.90133509999999994</v>
      </c>
      <c r="EY382">
        <v>19.44716</v>
      </c>
      <c r="EZ382">
        <v>43.476959999999998</v>
      </c>
      <c r="FA382">
        <v>10645.23</v>
      </c>
      <c r="FB382">
        <v>0.89410599999999996</v>
      </c>
      <c r="FC382">
        <v>19.40119</v>
      </c>
      <c r="FD382">
        <v>27.920909999999999</v>
      </c>
      <c r="FE382">
        <v>6910.2439999999997</v>
      </c>
      <c r="FF382">
        <v>0.88721229999999995</v>
      </c>
      <c r="FG382">
        <v>19.24213</v>
      </c>
      <c r="FH382">
        <v>15.26417</v>
      </c>
      <c r="FI382">
        <v>3813.489</v>
      </c>
      <c r="FJ382">
        <v>0.88128220000000002</v>
      </c>
      <c r="FK382">
        <v>19.03688</v>
      </c>
      <c r="FL382">
        <v>7.2797010000000002</v>
      </c>
      <c r="FM382">
        <v>1832.624</v>
      </c>
      <c r="FN382">
        <v>0.8753976</v>
      </c>
      <c r="FO382">
        <v>19.247969999999999</v>
      </c>
      <c r="FP382">
        <v>3.090322</v>
      </c>
      <c r="FQ382">
        <v>783.41110000000003</v>
      </c>
      <c r="FR382">
        <v>0.86931369999999997</v>
      </c>
      <c r="FS382">
        <v>19.311260000000001</v>
      </c>
      <c r="FT382">
        <v>1.200712</v>
      </c>
      <c r="FU382">
        <v>306.23750000000001</v>
      </c>
      <c r="FV382">
        <v>0.86325810000000003</v>
      </c>
      <c r="FW382">
        <v>19.39423</v>
      </c>
      <c r="FX382" s="1">
        <v>0.44947730000000002</v>
      </c>
      <c r="FY382">
        <v>114.9982</v>
      </c>
      <c r="FZ382">
        <v>0.85683710000000002</v>
      </c>
      <c r="GA382">
        <v>19.478580000000001</v>
      </c>
      <c r="GB382" s="1">
        <v>0.18150069999999999</v>
      </c>
      <c r="GC382">
        <v>46.339480000000002</v>
      </c>
      <c r="GD382">
        <v>0.8504372</v>
      </c>
      <c r="GE382">
        <v>19.54157</v>
      </c>
      <c r="GF382" s="1">
        <v>9.4320890000000004E-2</v>
      </c>
      <c r="GG382">
        <v>23.8672</v>
      </c>
      <c r="GH382">
        <v>0.84363250000000001</v>
      </c>
      <c r="GI382">
        <v>19.566320000000001</v>
      </c>
      <c r="GJ382" s="1">
        <v>6.8195279999999997E-2</v>
      </c>
      <c r="GK382" s="1">
        <v>17.127890000000001</v>
      </c>
      <c r="GL382">
        <v>0.83699880000000004</v>
      </c>
      <c r="GM382">
        <v>19.5335</v>
      </c>
      <c r="GN382" s="1">
        <v>6.0754839999999997E-2</v>
      </c>
      <c r="GO382" s="1">
        <v>15.24715</v>
      </c>
      <c r="GP382">
        <v>0.83052800000000004</v>
      </c>
      <c r="GQ382">
        <v>19.471119999999999</v>
      </c>
      <c r="GR382" s="1">
        <v>5.828647E-2</v>
      </c>
      <c r="GS382" s="1">
        <v>14.67731</v>
      </c>
      <c r="GT382">
        <v>0.82461309999999999</v>
      </c>
      <c r="GU382">
        <v>19.887599999999999</v>
      </c>
      <c r="GV382" s="1">
        <v>5.6424380000000003E-2</v>
      </c>
      <c r="GW382" s="1">
        <v>14.27871</v>
      </c>
      <c r="GX382">
        <v>0.81966539999999999</v>
      </c>
      <c r="GY382">
        <v>20.174720000000001</v>
      </c>
      <c r="GZ382" s="1">
        <v>5.4076470000000001E-2</v>
      </c>
      <c r="HA382" s="1">
        <v>13.742010000000001</v>
      </c>
      <c r="HB382">
        <v>0.81413950000000002</v>
      </c>
      <c r="HC382">
        <v>20.562750000000001</v>
      </c>
      <c r="HD382" s="1">
        <v>5.105092E-2</v>
      </c>
      <c r="HE382" s="1">
        <v>13.04236</v>
      </c>
      <c r="HF382">
        <v>0.80978329999999998</v>
      </c>
      <c r="HG382">
        <v>21.10228</v>
      </c>
      <c r="HH382" s="1">
        <v>4.757132E-2</v>
      </c>
      <c r="HI382" s="1">
        <v>12.203379999999999</v>
      </c>
      <c r="HJ382">
        <v>0.80620899999999995</v>
      </c>
      <c r="HK382">
        <v>21.419989999999999</v>
      </c>
      <c r="HL382" s="1">
        <v>4.3801649999999998E-2</v>
      </c>
      <c r="HM382" s="1">
        <v>11.273300000000001</v>
      </c>
      <c r="HN382">
        <v>0.8032184</v>
      </c>
      <c r="HO382">
        <v>21.452590000000001</v>
      </c>
      <c r="HP382" s="1">
        <v>3.989935E-2</v>
      </c>
      <c r="HQ382" s="1">
        <v>10.2967</v>
      </c>
      <c r="HR382">
        <v>0.80025259999999998</v>
      </c>
      <c r="HS382">
        <v>21.437860000000001</v>
      </c>
      <c r="HT382" s="1">
        <v>3.5944419999999998E-2</v>
      </c>
      <c r="HU382" s="1">
        <v>9.3019359999999995</v>
      </c>
      <c r="HV382">
        <v>0.79741169999999995</v>
      </c>
      <c r="HW382">
        <v>21.273399999999999</v>
      </c>
      <c r="HX382" s="1">
        <v>3.206088E-2</v>
      </c>
      <c r="HY382" s="1">
        <v>8.3195080000000008</v>
      </c>
      <c r="HZ382">
        <v>0.79487600000000003</v>
      </c>
      <c r="IA382">
        <v>21.515360000000001</v>
      </c>
      <c r="IB382" s="1">
        <v>2.8312090000000002E-2</v>
      </c>
      <c r="IC382" s="1">
        <v>7.3653959999999996</v>
      </c>
      <c r="ID382">
        <v>0.79260790000000003</v>
      </c>
      <c r="IE382">
        <v>21.862829999999999</v>
      </c>
      <c r="IF382" s="1">
        <v>2.4818130000000001E-2</v>
      </c>
      <c r="IG382" s="1">
        <v>6.4699260000000001</v>
      </c>
      <c r="IH382">
        <v>0.79061360000000003</v>
      </c>
      <c r="II382">
        <v>22.174499999999998</v>
      </c>
      <c r="IJ382" s="1">
        <v>2.1653120000000001E-2</v>
      </c>
      <c r="IK382" s="1">
        <v>5.6550649999999996</v>
      </c>
      <c r="IL382">
        <v>0.78882249999999998</v>
      </c>
      <c r="IM382">
        <v>22.586559999999999</v>
      </c>
      <c r="IN382" s="1">
        <v>1.889426E-2</v>
      </c>
      <c r="IO382" s="1">
        <v>4.9412000000000003</v>
      </c>
      <c r="IP382">
        <v>0.78726669999999999</v>
      </c>
      <c r="IQ382">
        <v>22.690370000000001</v>
      </c>
      <c r="IR382" s="1">
        <v>1.6511310000000001E-2</v>
      </c>
      <c r="IS382" s="1">
        <v>4.3234269999999997</v>
      </c>
      <c r="IT382">
        <v>0.78593190000000002</v>
      </c>
      <c r="IU382">
        <v>22.641380000000002</v>
      </c>
      <c r="IV382" s="1">
        <v>1.4423500000000001E-2</v>
      </c>
      <c r="IW382" s="1">
        <v>3.7813400000000001</v>
      </c>
      <c r="IX382">
        <v>0.78475870000000003</v>
      </c>
      <c r="IY382">
        <v>22.63862</v>
      </c>
      <c r="IZ382" s="1">
        <v>1.254245E-2</v>
      </c>
      <c r="JA382" s="1">
        <v>3.292252</v>
      </c>
      <c r="JB382">
        <v>0.78387810000000002</v>
      </c>
      <c r="JC382">
        <v>22.525659999999998</v>
      </c>
      <c r="JD382" s="1">
        <v>1.0780669999999999E-2</v>
      </c>
      <c r="JE382" s="1">
        <v>2.8333059999999999</v>
      </c>
      <c r="JF382">
        <v>0.7833717</v>
      </c>
      <c r="JG382">
        <v>22.591819999999998</v>
      </c>
      <c r="JH382" s="1">
        <v>9.0891199999999991E-3</v>
      </c>
      <c r="JI382" s="1">
        <v>2.3914939999999998</v>
      </c>
      <c r="JJ382">
        <v>0.78292660000000003</v>
      </c>
      <c r="JK382">
        <v>22.364049999999999</v>
      </c>
      <c r="JL382" s="1">
        <v>7.4895559999999996E-3</v>
      </c>
      <c r="JM382" s="1">
        <v>1.9726399999999999</v>
      </c>
      <c r="JN382">
        <v>0.78266279999999999</v>
      </c>
      <c r="JO382">
        <v>22.210599999999999</v>
      </c>
      <c r="JP382" s="1">
        <v>6.0505150000000002E-3</v>
      </c>
      <c r="JQ382" s="1">
        <v>1.5947640000000001</v>
      </c>
      <c r="JR382">
        <v>0.78265720000000005</v>
      </c>
      <c r="JS382">
        <v>21.887699999999999</v>
      </c>
      <c r="JT382" s="1">
        <v>4.8434719999999997E-3</v>
      </c>
      <c r="JU382" s="1">
        <v>1.276375</v>
      </c>
      <c r="JV382">
        <v>0.78299030000000003</v>
      </c>
      <c r="JW382">
        <v>21.5703</v>
      </c>
      <c r="JX382" s="1">
        <v>3.8992390000000001E-3</v>
      </c>
      <c r="JY382" s="1">
        <v>1.026443</v>
      </c>
      <c r="JZ382">
        <v>0.78349259999999998</v>
      </c>
      <c r="KA382">
        <v>21.404140000000002</v>
      </c>
      <c r="KB382" s="1">
        <v>3.2066640000000001E-3</v>
      </c>
      <c r="KC382" s="1">
        <v>0.84250519999999995</v>
      </c>
      <c r="KD382">
        <v>0.78408869999999997</v>
      </c>
      <c r="KE382">
        <v>21.25761</v>
      </c>
      <c r="KF382" s="1">
        <v>2.717494E-3</v>
      </c>
      <c r="KG382" s="1">
        <v>0.71243420000000002</v>
      </c>
      <c r="KH382">
        <v>0.78479149999999998</v>
      </c>
      <c r="KI382">
        <v>21.094889999999999</v>
      </c>
      <c r="KJ382" s="1">
        <v>2.3737160000000001E-3</v>
      </c>
      <c r="KK382" s="1">
        <v>0.6210175</v>
      </c>
      <c r="KL382">
        <v>0.78550529999999996</v>
      </c>
      <c r="KM382">
        <v>21.305910000000001</v>
      </c>
      <c r="KN382" s="1">
        <v>2.1250900000000001E-3</v>
      </c>
      <c r="KO382" s="1">
        <v>0.55494270000000001</v>
      </c>
      <c r="KP382">
        <v>0.78607079999999996</v>
      </c>
      <c r="KQ382">
        <v>21.21688</v>
      </c>
      <c r="KR382" s="1">
        <v>1.9357199999999999E-3</v>
      </c>
      <c r="KS382" s="1">
        <v>0.50479399999999996</v>
      </c>
      <c r="KT382">
        <v>0.78630809999999995</v>
      </c>
      <c r="KU382">
        <v>21.287559999999999</v>
      </c>
      <c r="KV382" s="1">
        <v>1.7854050000000001E-3</v>
      </c>
      <c r="KW382" s="1">
        <v>0.46522259999999999</v>
      </c>
      <c r="KX382">
        <v>0.78612380000000004</v>
      </c>
      <c r="KY382">
        <v>21.454070000000002</v>
      </c>
      <c r="KZ382" s="1">
        <v>1.66322E-3</v>
      </c>
      <c r="LA382" s="1">
        <v>0.43325639999999999</v>
      </c>
      <c r="LB382">
        <v>0.78555620000000004</v>
      </c>
      <c r="LC382">
        <v>21.439520000000002</v>
      </c>
      <c r="LD382" s="1">
        <v>1.5632090000000001E-3</v>
      </c>
      <c r="LE382" s="1">
        <v>0.40727289999999999</v>
      </c>
      <c r="LF382">
        <v>0.78465289999999999</v>
      </c>
      <c r="LG382">
        <v>21.294080000000001</v>
      </c>
      <c r="LH382" s="1">
        <v>1.4808519999999999E-3</v>
      </c>
      <c r="LI382" s="1">
        <v>0.38597819999999999</v>
      </c>
      <c r="LJ382">
        <v>0.78348739999999994</v>
      </c>
      <c r="LK382">
        <v>21.108309999999999</v>
      </c>
      <c r="LL382" s="1">
        <v>1.4125229999999999E-3</v>
      </c>
      <c r="LM382" s="1">
        <v>0.36850539999999998</v>
      </c>
      <c r="LN382">
        <v>0.78213379999999999</v>
      </c>
      <c r="LO382">
        <v>21.028919999999999</v>
      </c>
      <c r="LP382" s="1">
        <v>1.356531E-3</v>
      </c>
      <c r="LQ382" s="1">
        <v>0.35427409999999998</v>
      </c>
      <c r="LR382">
        <v>0.78063669999999996</v>
      </c>
      <c r="LS382">
        <v>21.568349999999999</v>
      </c>
      <c r="LT382" s="1">
        <v>1.3104869999999999E-3</v>
      </c>
      <c r="LU382" s="1">
        <v>0.34264630000000001</v>
      </c>
      <c r="LV382">
        <v>0.77901089999999995</v>
      </c>
      <c r="LW382">
        <v>21.9543</v>
      </c>
      <c r="LX382" s="1">
        <v>1.2707090000000001E-3</v>
      </c>
      <c r="LY382" s="1">
        <v>0.33270909999999998</v>
      </c>
      <c r="LZ382">
        <v>0.7772232</v>
      </c>
      <c r="MA382">
        <v>22.380299999999998</v>
      </c>
      <c r="MB382" s="1">
        <v>1.233893E-3</v>
      </c>
      <c r="MC382" s="1">
        <v>0.32357900000000001</v>
      </c>
      <c r="MD382">
        <v>0.7752928</v>
      </c>
      <c r="ME382">
        <v>22.917110000000001</v>
      </c>
      <c r="MF382" s="1">
        <v>1.197285E-3</v>
      </c>
      <c r="MG382" s="1">
        <v>0.31455610000000001</v>
      </c>
      <c r="MH382">
        <v>0.77325109999999997</v>
      </c>
      <c r="MI382">
        <v>23.037849999999999</v>
      </c>
      <c r="MJ382" s="1">
        <v>1.1592869999999999E-3</v>
      </c>
      <c r="MK382" s="1">
        <v>0.30516840000000001</v>
      </c>
      <c r="ML382">
        <v>0.77113480000000001</v>
      </c>
      <c r="MM382">
        <v>22.86591</v>
      </c>
      <c r="MN382" s="1">
        <v>1.119627E-3</v>
      </c>
      <c r="MO382" s="1">
        <v>0.29530410000000001</v>
      </c>
      <c r="MP382">
        <v>0.76899229999999996</v>
      </c>
      <c r="MQ382">
        <v>22.747579999999999</v>
      </c>
      <c r="MR382" s="1">
        <v>1.0785619999999999E-3</v>
      </c>
      <c r="MS382" s="1">
        <v>0.28506550000000003</v>
      </c>
      <c r="MT382">
        <v>0.76679679999999995</v>
      </c>
      <c r="MU382">
        <v>22.5213</v>
      </c>
      <c r="MV382" s="1">
        <v>1.0371009999999999E-3</v>
      </c>
      <c r="MW382" s="1">
        <v>0.27465129999999999</v>
      </c>
      <c r="MX382">
        <v>0.76453070000000001</v>
      </c>
      <c r="MY382">
        <v>22.816009999999999</v>
      </c>
      <c r="MZ382" s="1">
        <v>9.9626579999999992E-4</v>
      </c>
      <c r="NA382" s="1">
        <v>0.2643586</v>
      </c>
      <c r="NB382">
        <v>0.76223399999999997</v>
      </c>
      <c r="NC382">
        <v>23.071459999999998</v>
      </c>
      <c r="ND382" s="1">
        <v>9.563261E-4</v>
      </c>
      <c r="NE382" s="1">
        <v>0.25427939999999999</v>
      </c>
      <c r="NF382">
        <v>0.75996249999999999</v>
      </c>
      <c r="NG382">
        <v>23.246189999999999</v>
      </c>
      <c r="NH382" s="1">
        <v>9.1818219999999999E-4</v>
      </c>
      <c r="NI382" s="1">
        <v>0.2446139</v>
      </c>
      <c r="NJ382">
        <v>0.75771569999999999</v>
      </c>
      <c r="NK382">
        <v>23.464020000000001</v>
      </c>
      <c r="NL382" s="1">
        <v>8.8151660000000004E-4</v>
      </c>
      <c r="NM382" s="1">
        <v>0.23526420000000001</v>
      </c>
      <c r="NN382">
        <v>0.75557560000000001</v>
      </c>
      <c r="NO382">
        <v>23.32612</v>
      </c>
      <c r="NP382" s="1">
        <v>8.4654849999999998E-4</v>
      </c>
      <c r="NQ382" s="1">
        <v>0.2263049</v>
      </c>
      <c r="NR382">
        <v>0.75339590000000001</v>
      </c>
      <c r="NS382">
        <v>23.125029999999999</v>
      </c>
      <c r="NT382" s="1">
        <v>8.1303460000000001E-4</v>
      </c>
      <c r="NU382" s="1">
        <v>0.21771119999999999</v>
      </c>
      <c r="NV382">
        <v>0.75125620000000004</v>
      </c>
      <c r="NW382">
        <v>22.969660000000001</v>
      </c>
      <c r="NX382" s="1">
        <v>7.8098529999999998E-4</v>
      </c>
      <c r="NY382" s="1">
        <v>0.20946380000000001</v>
      </c>
      <c r="NZ382">
        <v>0.74910900000000002</v>
      </c>
      <c r="OA382">
        <v>22.780639999999998</v>
      </c>
      <c r="OB382" s="1">
        <v>7.5046140000000004E-4</v>
      </c>
      <c r="OC382" s="1">
        <v>0.20159779999999999</v>
      </c>
      <c r="OD382">
        <v>0.74701320000000004</v>
      </c>
      <c r="OE382">
        <v>22.57123</v>
      </c>
      <c r="OF382" s="1">
        <v>7.2124950000000004E-4</v>
      </c>
      <c r="OG382" s="1">
        <v>0.19404379999999999</v>
      </c>
      <c r="OH382">
        <v>0.74496340000000005</v>
      </c>
      <c r="OI382">
        <v>22.598800000000001</v>
      </c>
      <c r="OJ382" s="1">
        <v>6.9327150000000003E-4</v>
      </c>
      <c r="OK382" s="1">
        <v>0.18679770000000001</v>
      </c>
    </row>
    <row r="383" spans="1:401" x14ac:dyDescent="0.35">
      <c r="A383">
        <v>392</v>
      </c>
      <c r="B383" t="s">
        <v>4</v>
      </c>
      <c r="C383" t="s">
        <v>364</v>
      </c>
      <c r="D383" t="s">
        <v>390</v>
      </c>
      <c r="E383">
        <v>839.34299999999996</v>
      </c>
      <c r="F383">
        <v>0.85992489999999999</v>
      </c>
      <c r="G383">
        <v>20.519469999999998</v>
      </c>
      <c r="H383">
        <v>0</v>
      </c>
      <c r="I383">
        <v>0</v>
      </c>
      <c r="J383">
        <v>0.86586909999999995</v>
      </c>
      <c r="K383">
        <v>20.15474</v>
      </c>
      <c r="L383">
        <v>0</v>
      </c>
      <c r="M383">
        <v>0</v>
      </c>
      <c r="N383">
        <v>0.87064169999999996</v>
      </c>
      <c r="O383">
        <v>20.167059999999999</v>
      </c>
      <c r="P383">
        <v>0</v>
      </c>
      <c r="Q383">
        <v>0</v>
      </c>
      <c r="R383">
        <v>0.87439040000000001</v>
      </c>
      <c r="S383">
        <v>20.174199999999999</v>
      </c>
      <c r="T383">
        <v>0</v>
      </c>
      <c r="U383">
        <v>0</v>
      </c>
      <c r="V383">
        <v>0.87720050000000005</v>
      </c>
      <c r="W383">
        <v>20.451450000000001</v>
      </c>
      <c r="X383">
        <v>0</v>
      </c>
      <c r="Y383">
        <v>0</v>
      </c>
      <c r="Z383">
        <v>0.87932659999999996</v>
      </c>
      <c r="AA383">
        <v>20.483450000000001</v>
      </c>
      <c r="AB383">
        <v>0</v>
      </c>
      <c r="AC383">
        <v>0</v>
      </c>
      <c r="AD383">
        <v>0.88091640000000004</v>
      </c>
      <c r="AE383">
        <v>20.403120000000001</v>
      </c>
      <c r="AF383">
        <v>0</v>
      </c>
      <c r="AG383">
        <v>0</v>
      </c>
      <c r="AH383">
        <v>0.88217319999999999</v>
      </c>
      <c r="AI383">
        <v>20.286210000000001</v>
      </c>
      <c r="AJ383">
        <v>0</v>
      </c>
      <c r="AK383">
        <v>0</v>
      </c>
      <c r="AL383">
        <v>0.88323779999999996</v>
      </c>
      <c r="AM383">
        <v>20.055319999999998</v>
      </c>
      <c r="AN383">
        <v>0</v>
      </c>
      <c r="AO383">
        <v>0</v>
      </c>
      <c r="AP383">
        <v>0.88420650000000001</v>
      </c>
      <c r="AQ383">
        <v>19.81061</v>
      </c>
      <c r="AR383">
        <v>0</v>
      </c>
      <c r="AS383">
        <v>0</v>
      </c>
      <c r="AT383">
        <v>0.88378250000000003</v>
      </c>
      <c r="AU383">
        <v>19.90164</v>
      </c>
      <c r="AV383">
        <v>0</v>
      </c>
      <c r="AW383">
        <v>0</v>
      </c>
      <c r="AX383">
        <v>0.88202950000000002</v>
      </c>
      <c r="AY383">
        <v>19.896280000000001</v>
      </c>
      <c r="AZ383">
        <v>0</v>
      </c>
      <c r="BA383">
        <v>0</v>
      </c>
      <c r="BB383">
        <v>0.87907060000000004</v>
      </c>
      <c r="BC383">
        <v>19.860199999999999</v>
      </c>
      <c r="BD383">
        <v>0</v>
      </c>
      <c r="BE383">
        <v>0</v>
      </c>
      <c r="BF383">
        <v>0.8751139</v>
      </c>
      <c r="BG383">
        <v>19.834219999999998</v>
      </c>
      <c r="BH383">
        <v>0</v>
      </c>
      <c r="BI383">
        <v>0</v>
      </c>
      <c r="BJ383">
        <v>0.87044840000000001</v>
      </c>
      <c r="BK383">
        <v>19.61815</v>
      </c>
      <c r="BL383">
        <v>0</v>
      </c>
      <c r="BM383">
        <v>0</v>
      </c>
      <c r="BN383">
        <v>0.86496479999999998</v>
      </c>
      <c r="BO383">
        <v>19.284559999999999</v>
      </c>
      <c r="BP383">
        <v>0</v>
      </c>
      <c r="BQ383">
        <v>0</v>
      </c>
      <c r="BR383">
        <v>0.85905770000000004</v>
      </c>
      <c r="BS383">
        <v>18.956700000000001</v>
      </c>
      <c r="BT383">
        <v>0</v>
      </c>
      <c r="BU383">
        <v>0</v>
      </c>
      <c r="BV383">
        <v>0.85352989999999995</v>
      </c>
      <c r="BW383">
        <v>18.925090000000001</v>
      </c>
      <c r="BX383">
        <v>0</v>
      </c>
      <c r="BY383">
        <v>0</v>
      </c>
      <c r="BZ383">
        <v>0.84726210000000002</v>
      </c>
      <c r="CA383">
        <v>19.253720000000001</v>
      </c>
      <c r="CB383">
        <v>0</v>
      </c>
      <c r="CC383">
        <v>0</v>
      </c>
      <c r="CD383">
        <v>0.84092929999999999</v>
      </c>
      <c r="CE383">
        <v>19.715669999999999</v>
      </c>
      <c r="CF383" s="1">
        <v>2.1265029999999999E-34</v>
      </c>
      <c r="CG383" s="1">
        <v>3.6008669999999997E-32</v>
      </c>
      <c r="CH383">
        <v>0.8345631</v>
      </c>
      <c r="CI383">
        <v>20.118469999999999</v>
      </c>
      <c r="CJ383" s="1">
        <v>1.7633670000000001E-27</v>
      </c>
      <c r="CK383" s="1">
        <v>3.6297430000000001E-25</v>
      </c>
      <c r="CL383">
        <v>0.82818309999999995</v>
      </c>
      <c r="CM383">
        <v>20.216449999999998</v>
      </c>
      <c r="CN383" s="1">
        <v>9.7767890000000001E-21</v>
      </c>
      <c r="CO383" s="1">
        <v>1.8199650000000001E-18</v>
      </c>
      <c r="CP383">
        <v>0.82152320000000001</v>
      </c>
      <c r="CQ383">
        <v>20.13158</v>
      </c>
      <c r="CR383" s="1">
        <v>1.1042249999999999E-15</v>
      </c>
      <c r="CS383" s="1">
        <v>2.3189820000000002E-13</v>
      </c>
      <c r="CT383">
        <v>0.81519229999999998</v>
      </c>
      <c r="CU383">
        <v>20.00328</v>
      </c>
      <c r="CV383" s="1">
        <v>3.7989300000000003E-12</v>
      </c>
      <c r="CW383" s="1">
        <v>8.5170169999999999E-10</v>
      </c>
      <c r="CX383">
        <v>0.80868260000000003</v>
      </c>
      <c r="CY383">
        <v>19.723389999999998</v>
      </c>
      <c r="CZ383" s="1">
        <v>2.3346429999999998E-9</v>
      </c>
      <c r="DA383" s="1">
        <v>5.4805410000000004E-7</v>
      </c>
      <c r="DB383">
        <v>0.80228100000000002</v>
      </c>
      <c r="DC383">
        <v>19.573239999999998</v>
      </c>
      <c r="DD383" s="1">
        <v>4.2724569999999998E-7</v>
      </c>
      <c r="DE383" s="1">
        <v>1.042587E-4</v>
      </c>
      <c r="DF383">
        <v>0.79611149999999997</v>
      </c>
      <c r="DG383">
        <v>19.59994</v>
      </c>
      <c r="DH383" s="1">
        <v>3.060274E-5</v>
      </c>
      <c r="DI383" s="1">
        <v>7.7269679999999999E-3</v>
      </c>
      <c r="DJ383">
        <v>0.79036189999999995</v>
      </c>
      <c r="DK383">
        <v>19.644770000000001</v>
      </c>
      <c r="DL383" s="1">
        <v>1.0293069999999999E-3</v>
      </c>
      <c r="DM383">
        <v>0.2676385</v>
      </c>
      <c r="DN383">
        <v>0.78436079999999997</v>
      </c>
      <c r="DO383">
        <v>19.902159999999999</v>
      </c>
      <c r="DP383" s="1">
        <v>1.842301E-2</v>
      </c>
      <c r="DQ383">
        <v>4.9211689999999999</v>
      </c>
      <c r="DR383">
        <v>0.77838669999999999</v>
      </c>
      <c r="DS383">
        <v>19.99099</v>
      </c>
      <c r="DT383">
        <v>0.1910251</v>
      </c>
      <c r="DU383">
        <v>52.291379999999997</v>
      </c>
      <c r="DV383">
        <v>0.77225659999999996</v>
      </c>
      <c r="DW383">
        <v>19.876100000000001</v>
      </c>
      <c r="DX383">
        <v>1.2271799999999999</v>
      </c>
      <c r="DY383">
        <v>344.02289999999999</v>
      </c>
      <c r="DZ383">
        <v>0.76592640000000001</v>
      </c>
      <c r="EA383">
        <v>19.634820000000001</v>
      </c>
      <c r="EB383">
        <v>5.1782190000000003</v>
      </c>
      <c r="EC383">
        <v>1483.9079999999999</v>
      </c>
      <c r="ED383">
        <v>0.75971370000000005</v>
      </c>
      <c r="EE383">
        <v>19.249120000000001</v>
      </c>
      <c r="EF383">
        <v>15.05213</v>
      </c>
      <c r="EG383">
        <v>4406.8599999999997</v>
      </c>
      <c r="EH383">
        <v>0.75295529999999999</v>
      </c>
      <c r="EI383">
        <v>19.03238</v>
      </c>
      <c r="EJ383">
        <v>31.463139999999999</v>
      </c>
      <c r="EK383">
        <v>9400.5730000000003</v>
      </c>
      <c r="EL383">
        <v>0.74666500000000002</v>
      </c>
      <c r="EM383">
        <v>18.9939</v>
      </c>
      <c r="EN383">
        <v>49.188630000000003</v>
      </c>
      <c r="EO383">
        <v>14971.49</v>
      </c>
      <c r="EP383">
        <v>0.74031029999999998</v>
      </c>
      <c r="EQ383">
        <v>19.125139999999998</v>
      </c>
      <c r="ER383">
        <v>59.383989999999997</v>
      </c>
      <c r="ES383">
        <v>18399.91</v>
      </c>
      <c r="ET383">
        <v>0.73523439999999995</v>
      </c>
      <c r="EU383">
        <v>19.349789999999999</v>
      </c>
      <c r="EV383">
        <v>56.929279999999999</v>
      </c>
      <c r="EW383">
        <v>17913.59</v>
      </c>
      <c r="EX383">
        <v>0.73036809999999996</v>
      </c>
      <c r="EY383">
        <v>19.412939999999999</v>
      </c>
      <c r="EZ383">
        <v>44.550269999999998</v>
      </c>
      <c r="FA383">
        <v>14215.46</v>
      </c>
      <c r="FB383">
        <v>0.7259118</v>
      </c>
      <c r="FC383">
        <v>19.366430000000001</v>
      </c>
      <c r="FD383">
        <v>29.000360000000001</v>
      </c>
      <c r="FE383">
        <v>9373.3960000000006</v>
      </c>
      <c r="FF383">
        <v>0.72167079999999995</v>
      </c>
      <c r="FG383">
        <v>19.218979999999998</v>
      </c>
      <c r="FH383">
        <v>16.041740000000001</v>
      </c>
      <c r="FI383">
        <v>5243.4080000000004</v>
      </c>
      <c r="FJ383">
        <v>0.71826610000000002</v>
      </c>
      <c r="FK383">
        <v>19.0242</v>
      </c>
      <c r="FL383">
        <v>7.7304719999999998</v>
      </c>
      <c r="FM383">
        <v>2549.8119999999999</v>
      </c>
      <c r="FN383">
        <v>0.71501389999999998</v>
      </c>
      <c r="FO383">
        <v>19.247489999999999</v>
      </c>
      <c r="FP383">
        <v>3.310575</v>
      </c>
      <c r="FQ383">
        <v>1100.7760000000001</v>
      </c>
      <c r="FR383">
        <v>0.71161220000000003</v>
      </c>
      <c r="FS383">
        <v>19.319900000000001</v>
      </c>
      <c r="FT383">
        <v>1.2943739999999999</v>
      </c>
      <c r="FU383">
        <v>433.29450000000003</v>
      </c>
      <c r="FV383">
        <v>0.70836189999999999</v>
      </c>
      <c r="FW383">
        <v>19.385190000000001</v>
      </c>
      <c r="FX383" s="1">
        <v>0.48487400000000003</v>
      </c>
      <c r="FY383">
        <v>162.77209999999999</v>
      </c>
      <c r="FZ383">
        <v>0.70478059999999998</v>
      </c>
      <c r="GA383">
        <v>19.45337</v>
      </c>
      <c r="GB383" s="1">
        <v>0.19359489999999999</v>
      </c>
      <c r="GC383">
        <v>64.708600000000004</v>
      </c>
      <c r="GD383">
        <v>0.70165719999999998</v>
      </c>
      <c r="GE383">
        <v>19.504919999999998</v>
      </c>
      <c r="GF383" s="1">
        <v>9.8113370000000005E-2</v>
      </c>
      <c r="GG383">
        <v>32.327010000000001</v>
      </c>
      <c r="GH383">
        <v>0.69831350000000003</v>
      </c>
      <c r="GI383">
        <v>19.528600000000001</v>
      </c>
      <c r="GJ383" s="1">
        <v>6.9282880000000005E-2</v>
      </c>
      <c r="GK383" s="1">
        <v>22.51285</v>
      </c>
      <c r="GL383">
        <v>0.69499319999999998</v>
      </c>
      <c r="GM383">
        <v>19.505680000000002</v>
      </c>
      <c r="GN383" s="1">
        <v>6.1049920000000001E-2</v>
      </c>
      <c r="GO383" s="1">
        <v>19.74446</v>
      </c>
      <c r="GP383">
        <v>0.69170310000000002</v>
      </c>
      <c r="GQ383">
        <v>19.459479999999999</v>
      </c>
      <c r="GR383" s="1">
        <v>5.841039E-2</v>
      </c>
      <c r="GS383" s="1">
        <v>18.917909999999999</v>
      </c>
      <c r="GT383">
        <v>0.68855659999999996</v>
      </c>
      <c r="GU383">
        <v>19.89218</v>
      </c>
      <c r="GV383" s="1">
        <v>5.655864E-2</v>
      </c>
      <c r="GW383" s="1">
        <v>18.395160000000001</v>
      </c>
      <c r="GX383">
        <v>0.68637190000000003</v>
      </c>
      <c r="GY383">
        <v>20.19201</v>
      </c>
      <c r="GZ383" s="1">
        <v>5.4264470000000002E-2</v>
      </c>
      <c r="HA383" s="1">
        <v>17.708449999999999</v>
      </c>
      <c r="HB383">
        <v>0.68349439999999995</v>
      </c>
      <c r="HC383">
        <v>20.56175</v>
      </c>
      <c r="HD383" s="1">
        <v>5.1286430000000001E-2</v>
      </c>
      <c r="HE383" s="1">
        <v>16.814589999999999</v>
      </c>
      <c r="HF383">
        <v>0.68155909999999997</v>
      </c>
      <c r="HG383">
        <v>21.089210000000001</v>
      </c>
      <c r="HH383" s="1">
        <v>4.7843820000000002E-2</v>
      </c>
      <c r="HI383" s="1">
        <v>15.73854</v>
      </c>
      <c r="HJ383">
        <v>0.68019490000000005</v>
      </c>
      <c r="HK383">
        <v>21.39706</v>
      </c>
      <c r="HL383" s="1">
        <v>4.4093439999999998E-2</v>
      </c>
      <c r="HM383" s="1">
        <v>14.54157</v>
      </c>
      <c r="HN383">
        <v>0.67926390000000003</v>
      </c>
      <c r="HO383">
        <v>21.418130000000001</v>
      </c>
      <c r="HP383" s="1">
        <v>4.0201580000000001E-2</v>
      </c>
      <c r="HQ383" s="1">
        <v>13.283910000000001</v>
      </c>
      <c r="HR383">
        <v>0.67830109999999999</v>
      </c>
      <c r="HS383">
        <v>21.41282</v>
      </c>
      <c r="HT383" s="1">
        <v>3.6247260000000003E-2</v>
      </c>
      <c r="HU383" s="1">
        <v>12.002330000000001</v>
      </c>
      <c r="HV383">
        <v>0.67738050000000005</v>
      </c>
      <c r="HW383">
        <v>21.272819999999999</v>
      </c>
      <c r="HX383" s="1">
        <v>3.2357049999999998E-2</v>
      </c>
      <c r="HY383" s="1">
        <v>10.7361</v>
      </c>
      <c r="HZ383">
        <v>0.6766141</v>
      </c>
      <c r="IA383">
        <v>21.531089999999999</v>
      </c>
      <c r="IB383" s="1">
        <v>2.8596320000000001E-2</v>
      </c>
      <c r="IC383" s="1">
        <v>9.5063589999999998</v>
      </c>
      <c r="ID383">
        <v>0.67599180000000003</v>
      </c>
      <c r="IE383">
        <v>21.892520000000001</v>
      </c>
      <c r="IF383" s="1">
        <v>2.5080149999999999E-2</v>
      </c>
      <c r="IG383" s="1">
        <v>8.3496629999999996</v>
      </c>
      <c r="IH383">
        <v>0.67549590000000004</v>
      </c>
      <c r="II383">
        <v>22.19764</v>
      </c>
      <c r="IJ383" s="1">
        <v>2.1888299999999999E-2</v>
      </c>
      <c r="IK383" s="1">
        <v>7.2959069999999997</v>
      </c>
      <c r="IL383">
        <v>0.67504330000000001</v>
      </c>
      <c r="IM383">
        <v>22.588899999999999</v>
      </c>
      <c r="IN383" s="1">
        <v>1.9095150000000002E-2</v>
      </c>
      <c r="IO383" s="1">
        <v>6.3693249999999999</v>
      </c>
      <c r="IP383">
        <v>0.67468729999999999</v>
      </c>
      <c r="IQ383">
        <v>22.683029999999999</v>
      </c>
      <c r="IR383" s="1">
        <v>1.668787E-2</v>
      </c>
      <c r="IS383" s="1">
        <v>5.5704120000000001</v>
      </c>
      <c r="IT383">
        <v>0.67438929999999997</v>
      </c>
      <c r="IU383">
        <v>22.6143</v>
      </c>
      <c r="IV383" s="1">
        <v>1.4579480000000001E-2</v>
      </c>
      <c r="IW383" s="1">
        <v>4.8701210000000001</v>
      </c>
      <c r="IX383">
        <v>0.67416529999999997</v>
      </c>
      <c r="IY383">
        <v>22.61985</v>
      </c>
      <c r="IZ383" s="1">
        <v>1.2685739999999999E-2</v>
      </c>
      <c r="JA383" s="1">
        <v>4.2413590000000001</v>
      </c>
      <c r="JB383">
        <v>0.67409520000000001</v>
      </c>
      <c r="JC383">
        <v>22.528880000000001</v>
      </c>
      <c r="JD383" s="1">
        <v>1.091757E-2</v>
      </c>
      <c r="JE383" s="1">
        <v>3.6539510000000002</v>
      </c>
      <c r="JF383">
        <v>0.67427409999999999</v>
      </c>
      <c r="JG383">
        <v>22.61598</v>
      </c>
      <c r="JH383" s="1">
        <v>9.2209949999999992E-3</v>
      </c>
      <c r="JI383" s="1">
        <v>3.08962</v>
      </c>
      <c r="JJ383">
        <v>0.67444890000000002</v>
      </c>
      <c r="JK383">
        <v>22.409199999999998</v>
      </c>
      <c r="JL383" s="1">
        <v>7.6121890000000001E-3</v>
      </c>
      <c r="JM383" s="1">
        <v>2.5533060000000001</v>
      </c>
      <c r="JN383">
        <v>0.67468779999999995</v>
      </c>
      <c r="JO383">
        <v>22.247450000000001</v>
      </c>
      <c r="JP383" s="1">
        <v>6.1578830000000003E-3</v>
      </c>
      <c r="JQ383" s="1">
        <v>2.0670660000000001</v>
      </c>
      <c r="JR383">
        <v>0.6750543</v>
      </c>
      <c r="JS383">
        <v>21.914719999999999</v>
      </c>
      <c r="JT383" s="1">
        <v>4.9309030000000004E-3</v>
      </c>
      <c r="JU383" s="1">
        <v>1.6546879999999999</v>
      </c>
      <c r="JV383">
        <v>0.67563830000000002</v>
      </c>
      <c r="JW383">
        <v>21.57414</v>
      </c>
      <c r="JX383" s="1">
        <v>3.9656140000000001E-3</v>
      </c>
      <c r="JY383" s="1">
        <v>1.3288770000000001</v>
      </c>
      <c r="JZ383">
        <v>0.67630820000000003</v>
      </c>
      <c r="KA383">
        <v>21.39799</v>
      </c>
      <c r="KB383" s="1">
        <v>3.2543260000000001E-3</v>
      </c>
      <c r="KC383" s="1">
        <v>1.087828</v>
      </c>
      <c r="KD383">
        <v>0.67700709999999997</v>
      </c>
      <c r="KE383">
        <v>21.25299</v>
      </c>
      <c r="KF383" s="1">
        <v>2.7508939999999998E-3</v>
      </c>
      <c r="KG383" s="1">
        <v>0.91694710000000001</v>
      </c>
      <c r="KH383">
        <v>0.67770920000000001</v>
      </c>
      <c r="KI383">
        <v>21.098410000000001</v>
      </c>
      <c r="KJ383" s="1">
        <v>2.3973890000000002E-3</v>
      </c>
      <c r="KK383" s="1">
        <v>0.79698290000000005</v>
      </c>
      <c r="KL383">
        <v>0.67839519999999998</v>
      </c>
      <c r="KM383">
        <v>21.318860000000001</v>
      </c>
      <c r="KN383" s="1">
        <v>2.1425839999999999E-3</v>
      </c>
      <c r="KO383" s="1">
        <v>0.71062329999999996</v>
      </c>
      <c r="KP383">
        <v>0.67893060000000005</v>
      </c>
      <c r="KQ383">
        <v>21.24156</v>
      </c>
      <c r="KR383" s="1">
        <v>1.9492929999999999E-3</v>
      </c>
      <c r="KS383" s="1">
        <v>0.64539469999999999</v>
      </c>
      <c r="KT383">
        <v>0.67925159999999996</v>
      </c>
      <c r="KU383">
        <v>21.294630000000002</v>
      </c>
      <c r="KV383" s="1">
        <v>1.796263E-3</v>
      </c>
      <c r="KW383" s="1">
        <v>0.59406789999999998</v>
      </c>
      <c r="KX383">
        <v>0.67928650000000002</v>
      </c>
      <c r="KY383">
        <v>21.462250000000001</v>
      </c>
      <c r="KZ383" s="1">
        <v>1.6720389999999999E-3</v>
      </c>
      <c r="LA383" s="1">
        <v>0.55263850000000003</v>
      </c>
      <c r="LB383">
        <v>0.6790832</v>
      </c>
      <c r="LC383">
        <v>21.4375</v>
      </c>
      <c r="LD383" s="1">
        <v>1.5704479999999999E-3</v>
      </c>
      <c r="LE383" s="1">
        <v>0.5189703</v>
      </c>
      <c r="LF383">
        <v>0.6787145</v>
      </c>
      <c r="LG383">
        <v>21.282039999999999</v>
      </c>
      <c r="LH383" s="1">
        <v>1.4867389999999999E-3</v>
      </c>
      <c r="LI383" s="1">
        <v>0.49132940000000003</v>
      </c>
      <c r="LJ383">
        <v>0.67817989999999995</v>
      </c>
      <c r="LK383">
        <v>21.102740000000001</v>
      </c>
      <c r="LL383" s="1">
        <v>1.417371E-3</v>
      </c>
      <c r="LM383" s="1">
        <v>0.4686418</v>
      </c>
      <c r="LN383">
        <v>0.67761649999999995</v>
      </c>
      <c r="LO383">
        <v>21.0321</v>
      </c>
      <c r="LP383" s="1">
        <v>1.360478E-3</v>
      </c>
      <c r="LQ383" s="1">
        <v>0.4501021</v>
      </c>
      <c r="LR383">
        <v>0.6769868</v>
      </c>
      <c r="LS383">
        <v>21.58361</v>
      </c>
      <c r="LT383" s="1">
        <v>1.3137590000000001E-3</v>
      </c>
      <c r="LU383" s="1">
        <v>0.43493920000000003</v>
      </c>
      <c r="LV383">
        <v>0.67631479999999999</v>
      </c>
      <c r="LW383">
        <v>21.974689999999999</v>
      </c>
      <c r="LX383" s="1">
        <v>1.273595E-3</v>
      </c>
      <c r="LY383" s="1">
        <v>0.42201929999999999</v>
      </c>
      <c r="LZ383">
        <v>0.6755854</v>
      </c>
      <c r="MA383">
        <v>22.388940000000002</v>
      </c>
      <c r="MB383" s="1">
        <v>1.236626E-3</v>
      </c>
      <c r="MC383" s="1">
        <v>0.41020410000000002</v>
      </c>
      <c r="MD383">
        <v>0.67481590000000002</v>
      </c>
      <c r="ME383">
        <v>22.926670000000001</v>
      </c>
      <c r="MF383" s="1">
        <v>1.2000929999999999E-3</v>
      </c>
      <c r="MG383" s="1">
        <v>0.39860479999999998</v>
      </c>
      <c r="MH383">
        <v>0.67403650000000004</v>
      </c>
      <c r="MI383">
        <v>23.03396</v>
      </c>
      <c r="MJ383" s="1">
        <v>1.1622150000000001E-3</v>
      </c>
      <c r="MK383" s="1">
        <v>0.3865693</v>
      </c>
      <c r="ML383">
        <v>0.67323180000000005</v>
      </c>
      <c r="MM383">
        <v>22.844609999999999</v>
      </c>
      <c r="MN383" s="1">
        <v>1.122713E-3</v>
      </c>
      <c r="MO383" s="1">
        <v>0.373944</v>
      </c>
      <c r="MP383">
        <v>0.67242500000000005</v>
      </c>
      <c r="MQ383">
        <v>22.739370000000001</v>
      </c>
      <c r="MR383" s="1">
        <v>1.0817310000000001E-3</v>
      </c>
      <c r="MS383" s="1">
        <v>0.36082500000000001</v>
      </c>
      <c r="MT383">
        <v>0.67165940000000002</v>
      </c>
      <c r="MU383">
        <v>22.532810000000001</v>
      </c>
      <c r="MV383" s="1">
        <v>1.040275E-3</v>
      </c>
      <c r="MW383" s="1">
        <v>0.34744829999999999</v>
      </c>
      <c r="MX383">
        <v>0.67089330000000003</v>
      </c>
      <c r="MY383">
        <v>22.844709999999999</v>
      </c>
      <c r="MZ383" s="1">
        <v>9.9938460000000007E-4</v>
      </c>
      <c r="NA383" s="1">
        <v>0.33420610000000001</v>
      </c>
      <c r="NB383">
        <v>0.67014490000000004</v>
      </c>
      <c r="NC383">
        <v>23.11402</v>
      </c>
      <c r="ND383" s="1">
        <v>9.5934470000000002E-4</v>
      </c>
      <c r="NE383" s="1">
        <v>0.3212235</v>
      </c>
      <c r="NF383">
        <v>0.66943560000000002</v>
      </c>
      <c r="NG383">
        <v>23.28182</v>
      </c>
      <c r="NH383" s="1">
        <v>9.2111869999999998E-4</v>
      </c>
      <c r="NI383" s="1">
        <v>0.30878040000000001</v>
      </c>
      <c r="NJ383">
        <v>0.66880010000000001</v>
      </c>
      <c r="NK383">
        <v>23.490739999999999</v>
      </c>
      <c r="NL383" s="1">
        <v>8.8430469999999995E-4</v>
      </c>
      <c r="NM383" s="1">
        <v>0.29671959999999997</v>
      </c>
      <c r="NN383">
        <v>0.66827490000000001</v>
      </c>
      <c r="NO383">
        <v>23.332360000000001</v>
      </c>
      <c r="NP383" s="1">
        <v>8.4925440000000005E-4</v>
      </c>
      <c r="NQ383" s="1">
        <v>0.28518270000000001</v>
      </c>
      <c r="NR383">
        <v>0.66772410000000004</v>
      </c>
      <c r="NS383">
        <v>23.110499999999998</v>
      </c>
      <c r="NT383" s="1">
        <v>8.156153E-4</v>
      </c>
      <c r="NU383" s="1">
        <v>0.27410430000000002</v>
      </c>
      <c r="NV383">
        <v>0.66725639999999997</v>
      </c>
      <c r="NW383">
        <v>22.962039999999998</v>
      </c>
      <c r="NX383" s="1">
        <v>7.8345859999999999E-4</v>
      </c>
      <c r="NY383" s="1">
        <v>0.26347969999999998</v>
      </c>
      <c r="NZ383">
        <v>0.66679560000000004</v>
      </c>
      <c r="OA383">
        <v>22.787500000000001</v>
      </c>
      <c r="OB383" s="1">
        <v>7.5281100000000004E-4</v>
      </c>
      <c r="OC383" s="1">
        <v>0.25333870000000003</v>
      </c>
      <c r="OD383">
        <v>0.66634879999999996</v>
      </c>
      <c r="OE383">
        <v>22.59563</v>
      </c>
      <c r="OF383" s="1">
        <v>7.2350520000000001E-4</v>
      </c>
      <c r="OG383" s="1">
        <v>0.2436179</v>
      </c>
      <c r="OH383">
        <v>0.66599969999999997</v>
      </c>
      <c r="OI383">
        <v>22.638449999999999</v>
      </c>
      <c r="OJ383" s="1">
        <v>6.9541969999999999E-4</v>
      </c>
      <c r="OK383" s="1">
        <v>0.234288</v>
      </c>
    </row>
    <row r="384" spans="1:401" x14ac:dyDescent="0.35">
      <c r="A384">
        <v>393</v>
      </c>
      <c r="B384" t="s">
        <v>4</v>
      </c>
      <c r="C384" t="s">
        <v>364</v>
      </c>
      <c r="D384" t="s">
        <v>391</v>
      </c>
      <c r="E384">
        <v>963.37220000000002</v>
      </c>
      <c r="F384">
        <v>0.95120760000000004</v>
      </c>
      <c r="G384">
        <v>20.6158</v>
      </c>
      <c r="H384">
        <v>0</v>
      </c>
      <c r="I384">
        <v>0</v>
      </c>
      <c r="J384">
        <v>0.95732899999999999</v>
      </c>
      <c r="K384">
        <v>20.249020000000002</v>
      </c>
      <c r="L384">
        <v>0</v>
      </c>
      <c r="M384">
        <v>0</v>
      </c>
      <c r="N384">
        <v>0.96306780000000003</v>
      </c>
      <c r="O384">
        <v>20.24916</v>
      </c>
      <c r="P384">
        <v>0</v>
      </c>
      <c r="Q384">
        <v>0</v>
      </c>
      <c r="R384">
        <v>0.96772020000000003</v>
      </c>
      <c r="S384">
        <v>20.238250000000001</v>
      </c>
      <c r="T384">
        <v>0</v>
      </c>
      <c r="U384">
        <v>0</v>
      </c>
      <c r="V384">
        <v>0.97130640000000001</v>
      </c>
      <c r="W384">
        <v>20.503499999999999</v>
      </c>
      <c r="X384">
        <v>0</v>
      </c>
      <c r="Y384">
        <v>0</v>
      </c>
      <c r="Z384">
        <v>0.97412149999999997</v>
      </c>
      <c r="AA384">
        <v>20.533670000000001</v>
      </c>
      <c r="AB384">
        <v>0</v>
      </c>
      <c r="AC384">
        <v>0</v>
      </c>
      <c r="AD384">
        <v>0.97618760000000004</v>
      </c>
      <c r="AE384">
        <v>20.452220000000001</v>
      </c>
      <c r="AF384">
        <v>0</v>
      </c>
      <c r="AG384">
        <v>0</v>
      </c>
      <c r="AH384">
        <v>0.9778886</v>
      </c>
      <c r="AI384">
        <v>20.338200000000001</v>
      </c>
      <c r="AJ384">
        <v>0</v>
      </c>
      <c r="AK384">
        <v>0</v>
      </c>
      <c r="AL384">
        <v>0.97924750000000005</v>
      </c>
      <c r="AM384">
        <v>20.11064</v>
      </c>
      <c r="AN384">
        <v>0</v>
      </c>
      <c r="AO384">
        <v>0</v>
      </c>
      <c r="AP384">
        <v>0.98030349999999999</v>
      </c>
      <c r="AQ384">
        <v>19.869309999999999</v>
      </c>
      <c r="AR384">
        <v>0</v>
      </c>
      <c r="AS384">
        <v>0</v>
      </c>
      <c r="AT384">
        <v>0.98015209999999997</v>
      </c>
      <c r="AU384">
        <v>19.949449999999999</v>
      </c>
      <c r="AV384">
        <v>0</v>
      </c>
      <c r="AW384">
        <v>0</v>
      </c>
      <c r="AX384">
        <v>0.97866209999999998</v>
      </c>
      <c r="AY384">
        <v>19.923919999999999</v>
      </c>
      <c r="AZ384">
        <v>0</v>
      </c>
      <c r="BA384">
        <v>0</v>
      </c>
      <c r="BB384">
        <v>0.97576810000000003</v>
      </c>
      <c r="BC384">
        <v>19.872890000000002</v>
      </c>
      <c r="BD384">
        <v>0</v>
      </c>
      <c r="BE384">
        <v>0</v>
      </c>
      <c r="BF384">
        <v>0.97176130000000005</v>
      </c>
      <c r="BG384">
        <v>19.835360000000001</v>
      </c>
      <c r="BH384">
        <v>0</v>
      </c>
      <c r="BI384">
        <v>0</v>
      </c>
      <c r="BJ384">
        <v>0.96680089999999996</v>
      </c>
      <c r="BK384">
        <v>19.609950000000001</v>
      </c>
      <c r="BL384">
        <v>0</v>
      </c>
      <c r="BM384">
        <v>0</v>
      </c>
      <c r="BN384">
        <v>0.96096709999999996</v>
      </c>
      <c r="BO384">
        <v>19.26755</v>
      </c>
      <c r="BP384">
        <v>0</v>
      </c>
      <c r="BQ384">
        <v>0</v>
      </c>
      <c r="BR384">
        <v>0.95452300000000001</v>
      </c>
      <c r="BS384">
        <v>18.92953</v>
      </c>
      <c r="BT384">
        <v>0</v>
      </c>
      <c r="BU384">
        <v>0</v>
      </c>
      <c r="BV384">
        <v>0.94793989999999995</v>
      </c>
      <c r="BW384">
        <v>18.89601</v>
      </c>
      <c r="BX384">
        <v>0</v>
      </c>
      <c r="BY384">
        <v>0</v>
      </c>
      <c r="BZ384">
        <v>0.94083740000000005</v>
      </c>
      <c r="CA384">
        <v>19.204270000000001</v>
      </c>
      <c r="CB384">
        <v>0</v>
      </c>
      <c r="CC384">
        <v>0</v>
      </c>
      <c r="CD384">
        <v>0.933643</v>
      </c>
      <c r="CE384">
        <v>19.65353</v>
      </c>
      <c r="CF384" s="1">
        <v>3.2495409999999997E-35</v>
      </c>
      <c r="CG384" s="1">
        <v>7.1982180000000005E-33</v>
      </c>
      <c r="CH384">
        <v>0.92638640000000005</v>
      </c>
      <c r="CI384">
        <v>20.047930000000001</v>
      </c>
      <c r="CJ384" s="1">
        <v>8.6841609999999993E-28</v>
      </c>
      <c r="CK384" s="1">
        <v>1.8559110000000001E-25</v>
      </c>
      <c r="CL384">
        <v>0.91905420000000004</v>
      </c>
      <c r="CM384">
        <v>20.144590000000001</v>
      </c>
      <c r="CN384" s="1">
        <v>3.33264E-21</v>
      </c>
      <c r="CO384" s="1">
        <v>6.6396709999999995E-19</v>
      </c>
      <c r="CP384">
        <v>0.91143510000000005</v>
      </c>
      <c r="CQ384">
        <v>20.055589999999999</v>
      </c>
      <c r="CR384" s="1">
        <v>5.5105780000000003E-16</v>
      </c>
      <c r="CS384" s="1">
        <v>1.21866E-13</v>
      </c>
      <c r="CT384">
        <v>0.90322539999999996</v>
      </c>
      <c r="CU384">
        <v>19.92642</v>
      </c>
      <c r="CV384" s="1">
        <v>2.1912860000000002E-12</v>
      </c>
      <c r="CW384" s="1">
        <v>5.176287E-10</v>
      </c>
      <c r="CX384">
        <v>0.89561069999999998</v>
      </c>
      <c r="CY384">
        <v>19.679659999999998</v>
      </c>
      <c r="CZ384" s="1">
        <v>1.480066E-9</v>
      </c>
      <c r="DA384" s="1">
        <v>3.6642119999999998E-7</v>
      </c>
      <c r="DB384">
        <v>0.88816309999999998</v>
      </c>
      <c r="DC384">
        <v>19.531479999999998</v>
      </c>
      <c r="DD384" s="1">
        <v>2.9131170000000001E-7</v>
      </c>
      <c r="DE384" s="1">
        <v>7.5069359999999994E-5</v>
      </c>
      <c r="DF384">
        <v>0.8810076</v>
      </c>
      <c r="DG384">
        <v>19.55865</v>
      </c>
      <c r="DH384" s="1">
        <v>2.2155169999999999E-5</v>
      </c>
      <c r="DI384" s="1">
        <v>5.9169039999999997E-3</v>
      </c>
      <c r="DJ384">
        <v>0.87444789999999994</v>
      </c>
      <c r="DK384">
        <v>19.577660000000002</v>
      </c>
      <c r="DL384" s="1">
        <v>7.8408419999999996E-4</v>
      </c>
      <c r="DM384">
        <v>0.21596389999999999</v>
      </c>
      <c r="DN384">
        <v>0.86744310000000002</v>
      </c>
      <c r="DO384">
        <v>19.811530000000001</v>
      </c>
      <c r="DP384" s="1">
        <v>1.4674660000000001E-2</v>
      </c>
      <c r="DQ384">
        <v>4.1592799999999999</v>
      </c>
      <c r="DR384">
        <v>0.86051730000000004</v>
      </c>
      <c r="DS384">
        <v>19.899850000000001</v>
      </c>
      <c r="DT384">
        <v>0.1584344</v>
      </c>
      <c r="DU384">
        <v>46.094580000000001</v>
      </c>
      <c r="DV384">
        <v>0.85343100000000005</v>
      </c>
      <c r="DW384">
        <v>19.787520000000001</v>
      </c>
      <c r="DX384">
        <v>1.055688</v>
      </c>
      <c r="DY384">
        <v>315.0591</v>
      </c>
      <c r="DZ384">
        <v>0.84610730000000001</v>
      </c>
      <c r="EA384">
        <v>19.562650000000001</v>
      </c>
      <c r="EB384">
        <v>4.6056520000000001</v>
      </c>
      <c r="EC384">
        <v>1407.453</v>
      </c>
      <c r="ED384">
        <v>0.8381419</v>
      </c>
      <c r="EE384">
        <v>19.20683</v>
      </c>
      <c r="EF384">
        <v>13.799630000000001</v>
      </c>
      <c r="EG384">
        <v>4319.1019999999999</v>
      </c>
      <c r="EH384">
        <v>0.83025470000000001</v>
      </c>
      <c r="EI384">
        <v>18.999230000000001</v>
      </c>
      <c r="EJ384">
        <v>29.662839999999999</v>
      </c>
      <c r="EK384">
        <v>9491.9030000000002</v>
      </c>
      <c r="EL384">
        <v>0.82295750000000001</v>
      </c>
      <c r="EM384">
        <v>18.955269999999999</v>
      </c>
      <c r="EN384">
        <v>47.576920000000001</v>
      </c>
      <c r="EO384">
        <v>15535.54</v>
      </c>
      <c r="EP384">
        <v>0.81551149999999994</v>
      </c>
      <c r="EQ384">
        <v>19.073149999999998</v>
      </c>
      <c r="ER384">
        <v>58.801519999999996</v>
      </c>
      <c r="ES384">
        <v>19581.900000000001</v>
      </c>
      <c r="ET384">
        <v>0.80920150000000002</v>
      </c>
      <c r="EU384">
        <v>19.30179</v>
      </c>
      <c r="EV384">
        <v>57.626309999999997</v>
      </c>
      <c r="EW384">
        <v>19542.439999999999</v>
      </c>
      <c r="EX384">
        <v>0.80340069999999997</v>
      </c>
      <c r="EY384">
        <v>19.354179999999999</v>
      </c>
      <c r="EZ384">
        <v>45.991880000000002</v>
      </c>
      <c r="FA384">
        <v>15847.56</v>
      </c>
      <c r="FB384">
        <v>0.79823</v>
      </c>
      <c r="FC384">
        <v>19.30686</v>
      </c>
      <c r="FD384">
        <v>30.508320000000001</v>
      </c>
      <c r="FE384">
        <v>10667.31</v>
      </c>
      <c r="FF384">
        <v>0.79328290000000001</v>
      </c>
      <c r="FG384">
        <v>19.17409</v>
      </c>
      <c r="FH384">
        <v>17.154879999999999</v>
      </c>
      <c r="FI384">
        <v>6076.7910000000002</v>
      </c>
      <c r="FJ384">
        <v>0.78929550000000004</v>
      </c>
      <c r="FK384">
        <v>18.987110000000001</v>
      </c>
      <c r="FL384">
        <v>8.3875890000000002</v>
      </c>
      <c r="FM384">
        <v>3003.143</v>
      </c>
      <c r="FN384">
        <v>0.7854314</v>
      </c>
      <c r="FO384">
        <v>19.218910000000001</v>
      </c>
      <c r="FP384">
        <v>3.6363370000000002</v>
      </c>
      <c r="FQ384">
        <v>1314.85</v>
      </c>
      <c r="FR384">
        <v>0.78135509999999997</v>
      </c>
      <c r="FS384">
        <v>19.30696</v>
      </c>
      <c r="FT384">
        <v>1.4346080000000001</v>
      </c>
      <c r="FU384">
        <v>523.2971</v>
      </c>
      <c r="FV384">
        <v>0.77752469999999996</v>
      </c>
      <c r="FW384">
        <v>19.35061</v>
      </c>
      <c r="FX384" s="1">
        <v>0.53845880000000002</v>
      </c>
      <c r="FY384">
        <v>197.3989</v>
      </c>
      <c r="FZ384">
        <v>0.77317720000000001</v>
      </c>
      <c r="GA384">
        <v>19.400839999999999</v>
      </c>
      <c r="GB384" s="1">
        <v>0.21207029999999999</v>
      </c>
      <c r="GC384">
        <v>77.610290000000006</v>
      </c>
      <c r="GD384">
        <v>0.76887689999999997</v>
      </c>
      <c r="GE384">
        <v>19.43731</v>
      </c>
      <c r="GF384" s="1">
        <v>0.10392750000000001</v>
      </c>
      <c r="GG384">
        <v>37.574280000000002</v>
      </c>
      <c r="GH384">
        <v>0.76463130000000001</v>
      </c>
      <c r="GI384">
        <v>19.46453</v>
      </c>
      <c r="GJ384" s="1">
        <v>7.0957389999999995E-2</v>
      </c>
      <c r="GK384">
        <v>25.307099999999998</v>
      </c>
      <c r="GL384">
        <v>0.76046029999999998</v>
      </c>
      <c r="GM384">
        <v>19.452169999999999</v>
      </c>
      <c r="GN384" s="1">
        <v>6.1498650000000002E-2</v>
      </c>
      <c r="GO384" s="1">
        <v>21.835450000000002</v>
      </c>
      <c r="GP384">
        <v>0.75632980000000005</v>
      </c>
      <c r="GQ384">
        <v>19.422249999999998</v>
      </c>
      <c r="GR384" s="1">
        <v>5.8572100000000002E-2</v>
      </c>
      <c r="GS384">
        <v>20.847570000000001</v>
      </c>
      <c r="GT384">
        <v>0.75216340000000004</v>
      </c>
      <c r="GU384">
        <v>19.87163</v>
      </c>
      <c r="GV384" s="1">
        <v>5.6719899999999997E-2</v>
      </c>
      <c r="GW384" s="1">
        <v>20.306349999999998</v>
      </c>
      <c r="GX384">
        <v>0.74949600000000005</v>
      </c>
      <c r="GY384">
        <v>20.20551</v>
      </c>
      <c r="GZ384" s="1">
        <v>5.4524499999999997E-2</v>
      </c>
      <c r="HA384" s="1">
        <v>19.63101</v>
      </c>
      <c r="HB384">
        <v>0.74590299999999998</v>
      </c>
      <c r="HC384">
        <v>20.554200000000002</v>
      </c>
      <c r="HD384" s="1">
        <v>5.161027E-2</v>
      </c>
      <c r="HE384" s="1">
        <v>18.698250000000002</v>
      </c>
      <c r="HF384">
        <v>0.74352940000000001</v>
      </c>
      <c r="HG384">
        <v>21.066849999999999</v>
      </c>
      <c r="HH384" s="1">
        <v>4.8220739999999998E-2</v>
      </c>
      <c r="HI384" s="1">
        <v>17.552330000000001</v>
      </c>
      <c r="HJ384">
        <v>0.74180570000000001</v>
      </c>
      <c r="HK384">
        <v>21.369599999999998</v>
      </c>
      <c r="HL384" s="1">
        <v>4.4498629999999997E-2</v>
      </c>
      <c r="HM384" s="1">
        <v>16.259640000000001</v>
      </c>
      <c r="HN384">
        <v>0.74057779999999995</v>
      </c>
      <c r="HO384">
        <v>21.379100000000001</v>
      </c>
      <c r="HP384" s="1">
        <v>4.0622249999999999E-2</v>
      </c>
      <c r="HQ384" s="1">
        <v>14.89058</v>
      </c>
      <c r="HR384">
        <v>0.73926099999999995</v>
      </c>
      <c r="HS384">
        <v>21.382159999999999</v>
      </c>
      <c r="HT384" s="1">
        <v>3.6669640000000003E-2</v>
      </c>
      <c r="HU384" s="1">
        <v>13.486700000000001</v>
      </c>
      <c r="HV384">
        <v>0.73800180000000004</v>
      </c>
      <c r="HW384">
        <v>21.267969999999998</v>
      </c>
      <c r="HX384" s="1">
        <v>3.2770639999999997E-2</v>
      </c>
      <c r="HY384" s="1">
        <v>12.092140000000001</v>
      </c>
      <c r="HZ384">
        <v>0.73695759999999999</v>
      </c>
      <c r="IA384">
        <v>21.53858</v>
      </c>
      <c r="IB384" s="1">
        <v>2.8993959999999999E-2</v>
      </c>
      <c r="IC384" s="1">
        <v>10.731450000000001</v>
      </c>
      <c r="ID384">
        <v>0.73606159999999998</v>
      </c>
      <c r="IE384">
        <v>21.917100000000001</v>
      </c>
      <c r="IF384" s="1">
        <v>2.5447810000000001E-2</v>
      </c>
      <c r="IG384" s="1">
        <v>9.4429649999999992</v>
      </c>
      <c r="IH384">
        <v>0.73529889999999998</v>
      </c>
      <c r="II384">
        <v>22.217490000000002</v>
      </c>
      <c r="IJ384" s="1">
        <v>2.2219119999999998E-2</v>
      </c>
      <c r="IK384" s="1">
        <v>8.2632980000000007</v>
      </c>
      <c r="IL384">
        <v>0.73464220000000002</v>
      </c>
      <c r="IM384">
        <v>22.586729999999999</v>
      </c>
      <c r="IN384" s="1">
        <v>1.937852E-2</v>
      </c>
      <c r="IO384" s="1">
        <v>7.2184679999999997</v>
      </c>
      <c r="IP384">
        <v>0.73406009999999999</v>
      </c>
      <c r="IQ384">
        <v>22.67653</v>
      </c>
      <c r="IR384" s="1">
        <v>1.693675E-2</v>
      </c>
      <c r="IS384" s="1">
        <v>6.318365</v>
      </c>
      <c r="IT384">
        <v>0.73362280000000002</v>
      </c>
      <c r="IU384">
        <v>22.584779999999999</v>
      </c>
      <c r="IV384" s="1">
        <v>1.479858E-2</v>
      </c>
      <c r="IW384" s="1">
        <v>5.5283049999999996</v>
      </c>
      <c r="IX384">
        <v>0.73320450000000004</v>
      </c>
      <c r="IY384">
        <v>22.59686</v>
      </c>
      <c r="IZ384" s="1">
        <v>1.2886089999999999E-2</v>
      </c>
      <c r="JA384" s="1">
        <v>4.8212190000000001</v>
      </c>
      <c r="JB384">
        <v>0.7330624</v>
      </c>
      <c r="JC384">
        <v>22.529029999999999</v>
      </c>
      <c r="JD384" s="1">
        <v>1.1108430000000001E-2</v>
      </c>
      <c r="JE384" s="1">
        <v>4.1625819999999996</v>
      </c>
      <c r="JF384">
        <v>0.73314009999999996</v>
      </c>
      <c r="JG384">
        <v>22.63531</v>
      </c>
      <c r="JH384" s="1">
        <v>9.4043930000000005E-3</v>
      </c>
      <c r="JI384" s="1">
        <v>3.5301420000000001</v>
      </c>
      <c r="JJ384">
        <v>0.73327869999999995</v>
      </c>
      <c r="JK384">
        <v>22.460760000000001</v>
      </c>
      <c r="JL384" s="1">
        <v>7.783763E-3</v>
      </c>
      <c r="JM384" s="1">
        <v>2.9266269999999999</v>
      </c>
      <c r="JN384">
        <v>0.73348100000000005</v>
      </c>
      <c r="JO384">
        <v>22.290030000000002</v>
      </c>
      <c r="JP384" s="1">
        <v>6.3090380000000003E-3</v>
      </c>
      <c r="JQ384" s="1">
        <v>2.3751829999999998</v>
      </c>
      <c r="JR384">
        <v>0.73387880000000005</v>
      </c>
      <c r="JS384">
        <v>21.951000000000001</v>
      </c>
      <c r="JT384" s="1">
        <v>5.0548260000000001E-3</v>
      </c>
      <c r="JU384" s="1">
        <v>1.903133</v>
      </c>
      <c r="JV384">
        <v>0.73454280000000005</v>
      </c>
      <c r="JW384">
        <v>21.584029999999998</v>
      </c>
      <c r="JX384" s="1">
        <v>4.0603139999999998E-3</v>
      </c>
      <c r="JY384" s="1">
        <v>1.526842</v>
      </c>
      <c r="JZ384">
        <v>0.73529389999999994</v>
      </c>
      <c r="KA384">
        <v>21.393239999999999</v>
      </c>
      <c r="KB384" s="1">
        <v>3.322626E-3</v>
      </c>
      <c r="KC384" s="1">
        <v>1.2463759999999999</v>
      </c>
      <c r="KD384">
        <v>0.73609170000000002</v>
      </c>
      <c r="KE384">
        <v>21.2501</v>
      </c>
      <c r="KF384" s="1">
        <v>2.7988069999999999E-3</v>
      </c>
      <c r="KG384" s="1">
        <v>1.0467709999999999</v>
      </c>
      <c r="KH384">
        <v>0.73692239999999998</v>
      </c>
      <c r="KI384">
        <v>21.102419999999999</v>
      </c>
      <c r="KJ384" s="1">
        <v>2.4312750000000001E-3</v>
      </c>
      <c r="KK384" s="1">
        <v>0.90666970000000002</v>
      </c>
      <c r="KL384">
        <v>0.73771880000000001</v>
      </c>
      <c r="KM384">
        <v>21.326840000000001</v>
      </c>
      <c r="KN384" s="1">
        <v>2.1674789999999999E-3</v>
      </c>
      <c r="KO384" s="1">
        <v>0.80623509999999998</v>
      </c>
      <c r="KP384">
        <v>0.73838800000000004</v>
      </c>
      <c r="KQ384">
        <v>21.27056</v>
      </c>
      <c r="KR384" s="1">
        <v>1.968535E-3</v>
      </c>
      <c r="KS384" s="1">
        <v>0.73081370000000001</v>
      </c>
      <c r="KT384">
        <v>0.73877709999999996</v>
      </c>
      <c r="KU384">
        <v>21.300899999999999</v>
      </c>
      <c r="KV384" s="1">
        <v>1.811619E-3</v>
      </c>
      <c r="KW384" s="1">
        <v>0.67173300000000002</v>
      </c>
      <c r="KX384">
        <v>0.73886130000000005</v>
      </c>
      <c r="KY384">
        <v>21.468109999999999</v>
      </c>
      <c r="KZ384" s="1">
        <v>1.68451E-3</v>
      </c>
      <c r="LA384" s="1">
        <v>0.62418750000000001</v>
      </c>
      <c r="LB384">
        <v>0.73863900000000005</v>
      </c>
      <c r="LC384">
        <v>21.43835</v>
      </c>
      <c r="LD384" s="1">
        <v>1.5806699999999999E-3</v>
      </c>
      <c r="LE384" s="1">
        <v>0.58564050000000001</v>
      </c>
      <c r="LF384">
        <v>0.73816479999999995</v>
      </c>
      <c r="LG384">
        <v>21.27111</v>
      </c>
      <c r="LH384" s="1">
        <v>1.4950479999999999E-3</v>
      </c>
      <c r="LI384" s="1">
        <v>0.55404469999999995</v>
      </c>
      <c r="LJ384">
        <v>0.73754629999999999</v>
      </c>
      <c r="LK384">
        <v>21.098330000000001</v>
      </c>
      <c r="LL384" s="1">
        <v>1.424231E-3</v>
      </c>
      <c r="LM384" s="1">
        <v>0.52820219999999996</v>
      </c>
      <c r="LN384">
        <v>0.73681969999999997</v>
      </c>
      <c r="LO384">
        <v>21.030919999999998</v>
      </c>
      <c r="LP384" s="1">
        <v>1.366052E-3</v>
      </c>
      <c r="LQ384" s="1">
        <v>0.50710889999999997</v>
      </c>
      <c r="LR384">
        <v>0.73603359999999995</v>
      </c>
      <c r="LS384">
        <v>21.586469999999998</v>
      </c>
      <c r="LT384" s="1">
        <v>1.3183719999999999E-3</v>
      </c>
      <c r="LU384" s="1">
        <v>0.48993599999999998</v>
      </c>
      <c r="LV384">
        <v>0.73519540000000005</v>
      </c>
      <c r="LW384">
        <v>21.993749999999999</v>
      </c>
      <c r="LX384" s="1">
        <v>1.2776339999999999E-3</v>
      </c>
      <c r="LY384" s="1">
        <v>0.47544639999999999</v>
      </c>
      <c r="LZ384">
        <v>0.73428850000000001</v>
      </c>
      <c r="MA384">
        <v>22.390270000000001</v>
      </c>
      <c r="MB384" s="1">
        <v>1.240428E-3</v>
      </c>
      <c r="MC384" s="1">
        <v>0.46234140000000001</v>
      </c>
      <c r="MD384">
        <v>0.73333579999999998</v>
      </c>
      <c r="ME384">
        <v>22.927150000000001</v>
      </c>
      <c r="MF384" s="1">
        <v>1.203983E-3</v>
      </c>
      <c r="MG384" s="1">
        <v>0.44961309999999999</v>
      </c>
      <c r="MH384">
        <v>0.73230410000000001</v>
      </c>
      <c r="MI384">
        <v>23.034549999999999</v>
      </c>
      <c r="MJ384" s="1">
        <v>1.1662650000000001E-3</v>
      </c>
      <c r="MK384" s="1">
        <v>0.43644820000000001</v>
      </c>
      <c r="ML384">
        <v>0.73127350000000002</v>
      </c>
      <c r="MM384">
        <v>22.823119999999999</v>
      </c>
      <c r="MN384" s="1">
        <v>1.1269730000000001E-3</v>
      </c>
      <c r="MO384" s="1">
        <v>0.4226376</v>
      </c>
      <c r="MP384">
        <v>0.73025379999999995</v>
      </c>
      <c r="MQ384">
        <v>22.729859999999999</v>
      </c>
      <c r="MR384" s="1">
        <v>1.086112E-3</v>
      </c>
      <c r="MS384" s="1">
        <v>0.4082325</v>
      </c>
      <c r="MT384">
        <v>0.72928879999999996</v>
      </c>
      <c r="MU384">
        <v>22.541360000000001</v>
      </c>
      <c r="MV384" s="1">
        <v>1.0446889999999999E-3</v>
      </c>
      <c r="MW384" s="1">
        <v>0.39349610000000002</v>
      </c>
      <c r="MX384">
        <v>0.72829659999999996</v>
      </c>
      <c r="MY384">
        <v>22.866499999999998</v>
      </c>
      <c r="MZ384" s="1">
        <v>1.0037220000000001E-3</v>
      </c>
      <c r="NA384" s="1">
        <v>0.37885570000000002</v>
      </c>
      <c r="NB384">
        <v>0.72733740000000002</v>
      </c>
      <c r="NC384">
        <v>23.15596</v>
      </c>
      <c r="ND384" s="1">
        <v>9.6357259999999998E-4</v>
      </c>
      <c r="NE384" s="1">
        <v>0.36450450000000001</v>
      </c>
      <c r="NF384">
        <v>0.72640459999999996</v>
      </c>
      <c r="NG384">
        <v>23.317209999999999</v>
      </c>
      <c r="NH384" s="1">
        <v>9.2521050000000005E-4</v>
      </c>
      <c r="NI384" s="1">
        <v>0.35072340000000002</v>
      </c>
      <c r="NJ384">
        <v>0.72555910000000001</v>
      </c>
      <c r="NK384">
        <v>23.519390000000001</v>
      </c>
      <c r="NL384" s="1">
        <v>8.8821389999999998E-4</v>
      </c>
      <c r="NM384" s="1">
        <v>0.33734069999999999</v>
      </c>
      <c r="NN384">
        <v>0.72484470000000001</v>
      </c>
      <c r="NO384">
        <v>23.34637</v>
      </c>
      <c r="NP384" s="1">
        <v>8.5303509999999996E-4</v>
      </c>
      <c r="NQ384" s="1">
        <v>0.32454319999999998</v>
      </c>
      <c r="NR384">
        <v>0.72411910000000002</v>
      </c>
      <c r="NS384">
        <v>23.097760000000001</v>
      </c>
      <c r="NT384" s="1">
        <v>8.1922769999999998E-4</v>
      </c>
      <c r="NU384" s="1">
        <v>0.31223210000000001</v>
      </c>
      <c r="NV384">
        <v>0.7234505</v>
      </c>
      <c r="NW384">
        <v>22.953589999999998</v>
      </c>
      <c r="NX384" s="1">
        <v>7.8691229999999996E-4</v>
      </c>
      <c r="NY384" s="1">
        <v>0.30042360000000001</v>
      </c>
      <c r="NZ384">
        <v>0.72281439999999997</v>
      </c>
      <c r="OA384">
        <v>22.79514</v>
      </c>
      <c r="OB384" s="1">
        <v>7.5609519999999999E-4</v>
      </c>
      <c r="OC384" s="1">
        <v>0.28913889999999998</v>
      </c>
      <c r="OD384">
        <v>0.72222960000000003</v>
      </c>
      <c r="OE384">
        <v>22.620229999999999</v>
      </c>
      <c r="OF384" s="1">
        <v>7.2667040000000003E-4</v>
      </c>
      <c r="OG384" s="1">
        <v>0.2783273</v>
      </c>
      <c r="OH384">
        <v>0.72171079999999999</v>
      </c>
      <c r="OI384">
        <v>22.680620000000001</v>
      </c>
      <c r="OJ384" s="1">
        <v>6.984297E-4</v>
      </c>
      <c r="OK384" s="1">
        <v>0.26792909999999998</v>
      </c>
    </row>
    <row r="385" spans="1:401" x14ac:dyDescent="0.35">
      <c r="A385">
        <v>394</v>
      </c>
      <c r="B385" t="s">
        <v>4</v>
      </c>
      <c r="C385" t="s">
        <v>364</v>
      </c>
      <c r="D385" t="s">
        <v>392</v>
      </c>
      <c r="E385">
        <v>681.54499999999996</v>
      </c>
      <c r="F385">
        <v>0.99704130000000002</v>
      </c>
      <c r="G385">
        <v>20.689080000000001</v>
      </c>
      <c r="H385">
        <v>0</v>
      </c>
      <c r="I385">
        <v>0</v>
      </c>
      <c r="J385">
        <v>1.005309</v>
      </c>
      <c r="K385">
        <v>20.319430000000001</v>
      </c>
      <c r="L385">
        <v>0</v>
      </c>
      <c r="M385">
        <v>0</v>
      </c>
      <c r="N385">
        <v>1.0130699999999999</v>
      </c>
      <c r="O385">
        <v>20.31109</v>
      </c>
      <c r="P385">
        <v>0</v>
      </c>
      <c r="Q385">
        <v>0</v>
      </c>
      <c r="R385">
        <v>1.0197309999999999</v>
      </c>
      <c r="S385">
        <v>20.28753</v>
      </c>
      <c r="T385">
        <v>0</v>
      </c>
      <c r="U385">
        <v>0</v>
      </c>
      <c r="V385">
        <v>1.025147</v>
      </c>
      <c r="W385">
        <v>20.543130000000001</v>
      </c>
      <c r="X385">
        <v>0</v>
      </c>
      <c r="Y385">
        <v>0</v>
      </c>
      <c r="Z385">
        <v>1.029498</v>
      </c>
      <c r="AA385">
        <v>20.572009999999999</v>
      </c>
      <c r="AB385">
        <v>0</v>
      </c>
      <c r="AC385">
        <v>0</v>
      </c>
      <c r="AD385">
        <v>1.0328470000000001</v>
      </c>
      <c r="AE385">
        <v>20.491689999999998</v>
      </c>
      <c r="AF385">
        <v>0</v>
      </c>
      <c r="AG385">
        <v>0</v>
      </c>
      <c r="AH385">
        <v>1.0357350000000001</v>
      </c>
      <c r="AI385">
        <v>20.379349999999999</v>
      </c>
      <c r="AJ385">
        <v>0</v>
      </c>
      <c r="AK385">
        <v>0</v>
      </c>
      <c r="AL385">
        <v>1.0381530000000001</v>
      </c>
      <c r="AM385">
        <v>20.154540000000001</v>
      </c>
      <c r="AN385">
        <v>0</v>
      </c>
      <c r="AO385">
        <v>0</v>
      </c>
      <c r="AP385">
        <v>1.039752</v>
      </c>
      <c r="AQ385">
        <v>19.910039999999999</v>
      </c>
      <c r="AR385">
        <v>0</v>
      </c>
      <c r="AS385">
        <v>0</v>
      </c>
      <c r="AT385">
        <v>1.0406029999999999</v>
      </c>
      <c r="AU385">
        <v>19.983529999999998</v>
      </c>
      <c r="AV385">
        <v>0</v>
      </c>
      <c r="AW385">
        <v>0</v>
      </c>
      <c r="AX385">
        <v>1.0400290000000001</v>
      </c>
      <c r="AY385">
        <v>19.944590000000002</v>
      </c>
      <c r="AZ385">
        <v>0</v>
      </c>
      <c r="BA385">
        <v>0</v>
      </c>
      <c r="BB385">
        <v>1.03782</v>
      </c>
      <c r="BC385">
        <v>19.88486</v>
      </c>
      <c r="BD385">
        <v>0</v>
      </c>
      <c r="BE385">
        <v>0</v>
      </c>
      <c r="BF385">
        <v>1.0341130000000001</v>
      </c>
      <c r="BG385">
        <v>19.8414</v>
      </c>
      <c r="BH385">
        <v>0</v>
      </c>
      <c r="BI385">
        <v>0</v>
      </c>
      <c r="BJ385">
        <v>1.0291490000000001</v>
      </c>
      <c r="BK385">
        <v>19.61092</v>
      </c>
      <c r="BL385">
        <v>0</v>
      </c>
      <c r="BM385">
        <v>0</v>
      </c>
      <c r="BN385">
        <v>1.023015</v>
      </c>
      <c r="BO385">
        <v>19.26756</v>
      </c>
      <c r="BP385">
        <v>0</v>
      </c>
      <c r="BQ385">
        <v>0</v>
      </c>
      <c r="BR385">
        <v>1.0159290000000001</v>
      </c>
      <c r="BS385">
        <v>18.9191</v>
      </c>
      <c r="BT385">
        <v>0</v>
      </c>
      <c r="BU385">
        <v>0</v>
      </c>
      <c r="BV385">
        <v>1.007765</v>
      </c>
      <c r="BW385">
        <v>18.874300000000002</v>
      </c>
      <c r="BX385">
        <v>0</v>
      </c>
      <c r="BY385">
        <v>0</v>
      </c>
      <c r="BZ385">
        <v>0.99942850000000005</v>
      </c>
      <c r="CA385">
        <v>19.167999999999999</v>
      </c>
      <c r="CB385">
        <v>0</v>
      </c>
      <c r="CC385">
        <v>0</v>
      </c>
      <c r="CD385">
        <v>0.99081200000000003</v>
      </c>
      <c r="CE385">
        <v>19.60812</v>
      </c>
      <c r="CF385" s="1">
        <v>4.0272660000000001E-36</v>
      </c>
      <c r="CG385" s="1">
        <v>7.5933359999999998E-34</v>
      </c>
      <c r="CH385">
        <v>0.98196329999999998</v>
      </c>
      <c r="CI385">
        <v>19.996770000000001</v>
      </c>
      <c r="CJ385" s="1">
        <v>4.0588879999999998E-28</v>
      </c>
      <c r="CK385" s="1">
        <v>6.1751080000000005E-26</v>
      </c>
      <c r="CL385">
        <v>0.97280339999999998</v>
      </c>
      <c r="CM385">
        <v>20.093689999999999</v>
      </c>
      <c r="CN385" s="1">
        <v>1.0858640000000001E-21</v>
      </c>
      <c r="CO385" s="1">
        <v>1.596831E-19</v>
      </c>
      <c r="CP385">
        <v>0.96334649999999999</v>
      </c>
      <c r="CQ385">
        <v>20.001339999999999</v>
      </c>
      <c r="CR385" s="1">
        <v>2.6948650000000001E-16</v>
      </c>
      <c r="CS385" s="1">
        <v>4.236138E-14</v>
      </c>
      <c r="CT385">
        <v>0.9533857</v>
      </c>
      <c r="CU385">
        <v>19.869959999999999</v>
      </c>
      <c r="CV385" s="1">
        <v>1.2452880000000001E-12</v>
      </c>
      <c r="CW385" s="1">
        <v>2.0508829999999999E-10</v>
      </c>
      <c r="CX385">
        <v>0.94358149999999996</v>
      </c>
      <c r="CY385">
        <v>19.645600000000002</v>
      </c>
      <c r="CZ385" s="1">
        <v>9.2606130000000001E-10</v>
      </c>
      <c r="DA385" s="1">
        <v>1.5758669999999999E-7</v>
      </c>
      <c r="DB385">
        <v>0.93407770000000001</v>
      </c>
      <c r="DC385">
        <v>19.495529999999999</v>
      </c>
      <c r="DD385" s="1">
        <v>1.963257E-7</v>
      </c>
      <c r="DE385" s="1">
        <v>3.4365049999999997E-5</v>
      </c>
      <c r="DF385">
        <v>0.92480890000000004</v>
      </c>
      <c r="DG385">
        <v>19.524149999999999</v>
      </c>
      <c r="DH385" s="1">
        <v>1.5876420000000001E-5</v>
      </c>
      <c r="DI385" s="1">
        <v>2.851007E-3</v>
      </c>
      <c r="DJ385">
        <v>0.91637120000000005</v>
      </c>
      <c r="DK385">
        <v>19.53678</v>
      </c>
      <c r="DL385" s="1">
        <v>5.9210000000000003E-4</v>
      </c>
      <c r="DM385">
        <v>0.1086987</v>
      </c>
      <c r="DN385">
        <v>0.90729599999999999</v>
      </c>
      <c r="DO385">
        <v>19.756679999999999</v>
      </c>
      <c r="DP385" s="1">
        <v>1.160024E-2</v>
      </c>
      <c r="DQ385">
        <v>2.1740360000000001</v>
      </c>
      <c r="DR385">
        <v>0.89831729999999999</v>
      </c>
      <c r="DS385">
        <v>19.845659999999999</v>
      </c>
      <c r="DT385">
        <v>0.13054070000000001</v>
      </c>
      <c r="DU385">
        <v>24.928339999999999</v>
      </c>
      <c r="DV385">
        <v>0.88923700000000006</v>
      </c>
      <c r="DW385">
        <v>19.735299999999999</v>
      </c>
      <c r="DX385">
        <v>0.90308259999999996</v>
      </c>
      <c r="DY385">
        <v>175.70849999999999</v>
      </c>
      <c r="DZ385">
        <v>0.87982090000000002</v>
      </c>
      <c r="EA385">
        <v>19.522320000000001</v>
      </c>
      <c r="EB385">
        <v>4.0771100000000002</v>
      </c>
      <c r="EC385">
        <v>807.30520000000001</v>
      </c>
      <c r="ED385">
        <v>0.86884399999999995</v>
      </c>
      <c r="EE385">
        <v>19.171469999999999</v>
      </c>
      <c r="EF385">
        <v>12.594279999999999</v>
      </c>
      <c r="EG385">
        <v>2541.2910000000002</v>
      </c>
      <c r="EH385">
        <v>0.85908439999999997</v>
      </c>
      <c r="EI385">
        <v>18.972860000000001</v>
      </c>
      <c r="EJ385">
        <v>27.870699999999999</v>
      </c>
      <c r="EK385">
        <v>5718.24</v>
      </c>
      <c r="EL385">
        <v>0.84981510000000005</v>
      </c>
      <c r="EM385">
        <v>18.925260000000002</v>
      </c>
      <c r="EN385">
        <v>45.900179999999999</v>
      </c>
      <c r="EO385">
        <v>9563.3770000000004</v>
      </c>
      <c r="EP385">
        <v>0.84030570000000004</v>
      </c>
      <c r="EQ385">
        <v>19.030909999999999</v>
      </c>
      <c r="ER385">
        <v>58.120759999999997</v>
      </c>
      <c r="ES385">
        <v>12296.7</v>
      </c>
      <c r="ET385">
        <v>0.83085609999999999</v>
      </c>
      <c r="EU385">
        <v>19.2681</v>
      </c>
      <c r="EV385">
        <v>58.263860000000001</v>
      </c>
      <c r="EW385">
        <v>12514.67</v>
      </c>
      <c r="EX385">
        <v>0.82283550000000005</v>
      </c>
      <c r="EY385">
        <v>19.311209999999999</v>
      </c>
      <c r="EZ385">
        <v>47.458820000000003</v>
      </c>
      <c r="FA385">
        <v>10321.540000000001</v>
      </c>
      <c r="FB385">
        <v>0.81571470000000001</v>
      </c>
      <c r="FC385">
        <v>19.26267</v>
      </c>
      <c r="FD385">
        <v>32.10595</v>
      </c>
      <c r="FE385">
        <v>7060.71</v>
      </c>
      <c r="FF385">
        <v>0.80887960000000003</v>
      </c>
      <c r="FG385">
        <v>19.140509999999999</v>
      </c>
      <c r="FH385">
        <v>18.36711</v>
      </c>
      <c r="FI385">
        <v>4080.116</v>
      </c>
      <c r="FJ385">
        <v>0.80326759999999997</v>
      </c>
      <c r="FK385">
        <v>18.960339999999999</v>
      </c>
      <c r="FL385">
        <v>9.1199499999999993</v>
      </c>
      <c r="FM385">
        <v>2042.143</v>
      </c>
      <c r="FN385">
        <v>0.79757339999999999</v>
      </c>
      <c r="FO385">
        <v>19.194099999999999</v>
      </c>
      <c r="FP385">
        <v>4.0061900000000001</v>
      </c>
      <c r="FQ385">
        <v>904.03020000000004</v>
      </c>
      <c r="FR385">
        <v>0.79152069999999997</v>
      </c>
      <c r="FS385">
        <v>19.29983</v>
      </c>
      <c r="FT385">
        <v>1.5964879999999999</v>
      </c>
      <c r="FU385">
        <v>362.97649999999999</v>
      </c>
      <c r="FV385">
        <v>0.78572540000000002</v>
      </c>
      <c r="FW385">
        <v>19.339690000000001</v>
      </c>
      <c r="FX385" s="1">
        <v>0.60147819999999996</v>
      </c>
      <c r="FY385">
        <v>137.53399999999999</v>
      </c>
      <c r="FZ385">
        <v>0.77917809999999998</v>
      </c>
      <c r="GA385">
        <v>19.371670000000002</v>
      </c>
      <c r="GB385" s="1">
        <v>0.23412839999999999</v>
      </c>
      <c r="GC385">
        <v>53.675449999999998</v>
      </c>
      <c r="GD385">
        <v>0.77219280000000001</v>
      </c>
      <c r="GE385">
        <v>19.391020000000001</v>
      </c>
      <c r="GF385" s="1">
        <v>0.1109518</v>
      </c>
      <c r="GG385">
        <v>25.363250000000001</v>
      </c>
      <c r="GH385">
        <v>0.76562620000000003</v>
      </c>
      <c r="GI385">
        <v>19.42015</v>
      </c>
      <c r="GJ385" s="1">
        <v>7.3034730000000006E-2</v>
      </c>
      <c r="GK385" s="1">
        <v>16.61551</v>
      </c>
      <c r="GL385">
        <v>0.75940549999999996</v>
      </c>
      <c r="GM385">
        <v>19.414570000000001</v>
      </c>
      <c r="GN385" s="1">
        <v>6.2085439999999999E-2</v>
      </c>
      <c r="GO385" s="1">
        <v>14.12607</v>
      </c>
      <c r="GP385">
        <v>0.75327489999999997</v>
      </c>
      <c r="GQ385">
        <v>19.396529999999998</v>
      </c>
      <c r="GR385" s="1">
        <v>5.8785039999999997E-2</v>
      </c>
      <c r="GS385" s="1">
        <v>13.434850000000001</v>
      </c>
      <c r="GT385">
        <v>0.74716539999999998</v>
      </c>
      <c r="GU385">
        <v>19.851410000000001</v>
      </c>
      <c r="GV385" s="1">
        <v>5.6913539999999999E-2</v>
      </c>
      <c r="GW385" s="1">
        <v>13.09571</v>
      </c>
      <c r="GX385">
        <v>0.74155380000000004</v>
      </c>
      <c r="GY385">
        <v>20.219339999999999</v>
      </c>
      <c r="GZ385" s="1">
        <v>5.4794849999999999E-2</v>
      </c>
      <c r="HA385" s="1">
        <v>12.700060000000001</v>
      </c>
      <c r="HB385">
        <v>0.73622140000000003</v>
      </c>
      <c r="HC385">
        <v>20.554200000000002</v>
      </c>
      <c r="HD385" s="1">
        <v>5.1950330000000003E-2</v>
      </c>
      <c r="HE385" s="1">
        <v>12.123089999999999</v>
      </c>
      <c r="HF385">
        <v>0.73233369999999998</v>
      </c>
      <c r="HG385">
        <v>21.052849999999999</v>
      </c>
      <c r="HH385" s="1">
        <v>4.8621070000000002E-2</v>
      </c>
      <c r="HI385" s="1">
        <v>11.402659999999999</v>
      </c>
      <c r="HJ385">
        <v>0.72912299999999997</v>
      </c>
      <c r="HK385">
        <v>21.35313</v>
      </c>
      <c r="HL385" s="1">
        <v>4.49325E-2</v>
      </c>
      <c r="HM385" s="1">
        <v>10.581379999999999</v>
      </c>
      <c r="HN385">
        <v>0.72645130000000002</v>
      </c>
      <c r="HO385">
        <v>21.354430000000001</v>
      </c>
      <c r="HP385" s="1">
        <v>4.1074270000000003E-2</v>
      </c>
      <c r="HQ385" s="1">
        <v>9.7067150000000009</v>
      </c>
      <c r="HR385">
        <v>0.72375069999999997</v>
      </c>
      <c r="HS385">
        <v>21.361709999999999</v>
      </c>
      <c r="HT385" s="1">
        <v>3.7125999999999999E-2</v>
      </c>
      <c r="HU385" s="1">
        <v>8.8059069999999995</v>
      </c>
      <c r="HV385">
        <v>0.72113249999999995</v>
      </c>
      <c r="HW385">
        <v>21.2668</v>
      </c>
      <c r="HX385" s="1">
        <v>3.3219119999999998E-2</v>
      </c>
      <c r="HY385" s="1">
        <v>7.907724</v>
      </c>
      <c r="HZ385">
        <v>0.71878779999999998</v>
      </c>
      <c r="IA385">
        <v>21.544419999999999</v>
      </c>
      <c r="IB385" s="1">
        <v>2.9427020000000002E-2</v>
      </c>
      <c r="IC385" s="1">
        <v>7.028708</v>
      </c>
      <c r="ID385">
        <v>0.71670279999999997</v>
      </c>
      <c r="IE385">
        <v>21.936779999999999</v>
      </c>
      <c r="IF385" s="1">
        <v>2.5850120000000001E-2</v>
      </c>
      <c r="IG385" s="1">
        <v>6.1923659999999998</v>
      </c>
      <c r="IH385">
        <v>0.71484809999999999</v>
      </c>
      <c r="II385">
        <v>22.235410000000002</v>
      </c>
      <c r="IJ385" s="1">
        <v>2.2582910000000001E-2</v>
      </c>
      <c r="IK385" s="1">
        <v>5.4238</v>
      </c>
      <c r="IL385">
        <v>0.71316880000000005</v>
      </c>
      <c r="IM385">
        <v>22.587869999999999</v>
      </c>
      <c r="IN385" s="1">
        <v>1.9692459999999998E-2</v>
      </c>
      <c r="IO385" s="1">
        <v>4.7397159999999996</v>
      </c>
      <c r="IP385">
        <v>0.71168880000000001</v>
      </c>
      <c r="IQ385">
        <v>22.676459999999999</v>
      </c>
      <c r="IR385" s="1">
        <v>1.7211270000000001E-2</v>
      </c>
      <c r="IS385" s="1">
        <v>4.1502929999999996</v>
      </c>
      <c r="IT385">
        <v>0.71045659999999999</v>
      </c>
      <c r="IU385">
        <v>22.566299999999998</v>
      </c>
      <c r="IV385" s="1">
        <v>1.503997E-2</v>
      </c>
      <c r="IW385" s="1">
        <v>3.6329189999999998</v>
      </c>
      <c r="IX385">
        <v>0.70936080000000001</v>
      </c>
      <c r="IY385">
        <v>22.579979999999999</v>
      </c>
      <c r="IZ385" s="1">
        <v>1.310586E-2</v>
      </c>
      <c r="JA385" s="1">
        <v>3.1709540000000001</v>
      </c>
      <c r="JB385">
        <v>0.70862939999999996</v>
      </c>
      <c r="JC385">
        <v>22.529610000000002</v>
      </c>
      <c r="JD385" s="1">
        <v>1.131711E-2</v>
      </c>
      <c r="JE385" s="1">
        <v>2.7419750000000001</v>
      </c>
      <c r="JF385">
        <v>0.70811550000000001</v>
      </c>
      <c r="JG385">
        <v>22.647320000000001</v>
      </c>
      <c r="JH385" s="1">
        <v>9.604596E-3</v>
      </c>
      <c r="JI385" s="1">
        <v>2.3302830000000001</v>
      </c>
      <c r="JJ385">
        <v>0.70777219999999996</v>
      </c>
      <c r="JK385">
        <v>22.500440000000001</v>
      </c>
      <c r="JL385" s="1">
        <v>7.9724210000000004E-3</v>
      </c>
      <c r="JM385" s="1">
        <v>1.936563</v>
      </c>
      <c r="JN385">
        <v>0.70756739999999996</v>
      </c>
      <c r="JO385">
        <v>22.32395</v>
      </c>
      <c r="JP385" s="1">
        <v>6.4766119999999996E-3</v>
      </c>
      <c r="JQ385" s="1">
        <v>1.574721</v>
      </c>
      <c r="JR385">
        <v>0.70763799999999999</v>
      </c>
      <c r="JS385">
        <v>21.981560000000002</v>
      </c>
      <c r="JT385" s="1">
        <v>5.1934670000000002E-3</v>
      </c>
      <c r="JU385" s="1">
        <v>1.262786</v>
      </c>
      <c r="JV385">
        <v>0.7080573</v>
      </c>
      <c r="JW385">
        <v>21.595199999999998</v>
      </c>
      <c r="JX385" s="1">
        <v>4.1672180000000003E-3</v>
      </c>
      <c r="JY385" s="1">
        <v>1.012372</v>
      </c>
      <c r="JZ385">
        <v>0.70861450000000004</v>
      </c>
      <c r="KA385">
        <v>21.390930000000001</v>
      </c>
      <c r="KB385" s="1">
        <v>3.4002009999999998E-3</v>
      </c>
      <c r="KC385" s="1">
        <v>0.82460509999999998</v>
      </c>
      <c r="KD385">
        <v>0.70926089999999997</v>
      </c>
      <c r="KE385">
        <v>21.248570000000001</v>
      </c>
      <c r="KF385" s="1">
        <v>2.8533180000000001E-3</v>
      </c>
      <c r="KG385" s="1">
        <v>0.69051300000000004</v>
      </c>
      <c r="KH385">
        <v>0.70999780000000001</v>
      </c>
      <c r="KI385">
        <v>21.105499999999999</v>
      </c>
      <c r="KJ385" s="1">
        <v>2.4697429999999999E-3</v>
      </c>
      <c r="KK385" s="1">
        <v>0.59639900000000001</v>
      </c>
      <c r="KL385">
        <v>0.71074510000000002</v>
      </c>
      <c r="KM385">
        <v>21.330279999999998</v>
      </c>
      <c r="KN385" s="1">
        <v>2.1955719999999998E-3</v>
      </c>
      <c r="KO385" s="1">
        <v>0.52913060000000001</v>
      </c>
      <c r="KP385">
        <v>0.71138999999999997</v>
      </c>
      <c r="KQ385">
        <v>21.293030000000002</v>
      </c>
      <c r="KR385" s="1">
        <v>1.9901530000000001E-3</v>
      </c>
      <c r="KS385" s="1">
        <v>0.47886030000000002</v>
      </c>
      <c r="KT385">
        <v>0.71174990000000005</v>
      </c>
      <c r="KU385">
        <v>21.306239999999999</v>
      </c>
      <c r="KV385" s="1">
        <v>1.8288110000000001E-3</v>
      </c>
      <c r="KW385" s="1">
        <v>0.43961830000000002</v>
      </c>
      <c r="KX385">
        <v>0.71172519999999995</v>
      </c>
      <c r="KY385">
        <v>21.471900000000002</v>
      </c>
      <c r="KZ385" s="1">
        <v>1.698441E-3</v>
      </c>
      <c r="LA385" s="1">
        <v>0.4081188</v>
      </c>
      <c r="LB385">
        <v>0.71133389999999996</v>
      </c>
      <c r="LC385">
        <v>21.44078</v>
      </c>
      <c r="LD385" s="1">
        <v>1.5920579999999999E-3</v>
      </c>
      <c r="LE385" s="1">
        <v>0.38261909999999999</v>
      </c>
      <c r="LF385">
        <v>0.71060760000000001</v>
      </c>
      <c r="LG385">
        <v>21.264600000000002</v>
      </c>
      <c r="LH385" s="1">
        <v>1.5043280000000001E-3</v>
      </c>
      <c r="LI385" s="1">
        <v>0.36173850000000002</v>
      </c>
      <c r="LJ385">
        <v>0.70962049999999999</v>
      </c>
      <c r="LK385">
        <v>21.095510000000001</v>
      </c>
      <c r="LL385" s="1">
        <v>1.431877E-3</v>
      </c>
      <c r="LM385" s="1">
        <v>0.3446999</v>
      </c>
      <c r="LN385">
        <v>0.70846310000000001</v>
      </c>
      <c r="LO385">
        <v>21.030049999999999</v>
      </c>
      <c r="LP385" s="1">
        <v>1.3722459999999999E-3</v>
      </c>
      <c r="LQ385" s="1">
        <v>0.330789</v>
      </c>
      <c r="LR385">
        <v>0.70718119999999995</v>
      </c>
      <c r="LS385">
        <v>21.586290000000002</v>
      </c>
      <c r="LT385" s="1">
        <v>1.32347E-3</v>
      </c>
      <c r="LU385" s="1">
        <v>0.31949509999999998</v>
      </c>
      <c r="LV385">
        <v>0.70577789999999996</v>
      </c>
      <c r="LW385">
        <v>22.007449999999999</v>
      </c>
      <c r="LX385" s="1">
        <v>1.2820729999999999E-3</v>
      </c>
      <c r="LY385" s="1">
        <v>0.31003449999999999</v>
      </c>
      <c r="LZ385">
        <v>0.70423930000000001</v>
      </c>
      <c r="MA385">
        <v>22.390840000000001</v>
      </c>
      <c r="MB385" s="1">
        <v>1.2445609999999999E-3</v>
      </c>
      <c r="MC385" s="1">
        <v>0.3015429</v>
      </c>
      <c r="MD385">
        <v>0.70260750000000005</v>
      </c>
      <c r="ME385">
        <v>22.927160000000001</v>
      </c>
      <c r="MF385" s="1">
        <v>1.208188E-3</v>
      </c>
      <c r="MG385" s="1">
        <v>0.29336820000000002</v>
      </c>
      <c r="MH385">
        <v>0.70085699999999995</v>
      </c>
      <c r="MI385">
        <v>23.037310000000002</v>
      </c>
      <c r="MJ385" s="1">
        <v>1.1706399999999999E-3</v>
      </c>
      <c r="MK385" s="1">
        <v>0.28493309999999999</v>
      </c>
      <c r="ML385">
        <v>0.69902969999999998</v>
      </c>
      <c r="MM385">
        <v>22.809640000000002</v>
      </c>
      <c r="MN385" s="1">
        <v>1.1315769999999999E-3</v>
      </c>
      <c r="MO385" s="1">
        <v>0.27608840000000001</v>
      </c>
      <c r="MP385">
        <v>0.69716389999999995</v>
      </c>
      <c r="MQ385">
        <v>22.72213</v>
      </c>
      <c r="MR385" s="1">
        <v>1.0908719999999999E-3</v>
      </c>
      <c r="MS385" s="1">
        <v>0.26684609999999997</v>
      </c>
      <c r="MT385">
        <v>0.69529779999999997</v>
      </c>
      <c r="MU385">
        <v>22.54796</v>
      </c>
      <c r="MV385" s="1">
        <v>1.0495179999999999E-3</v>
      </c>
      <c r="MW385" s="1">
        <v>0.25737009999999999</v>
      </c>
      <c r="MX385">
        <v>0.69337000000000004</v>
      </c>
      <c r="MY385">
        <v>22.87987</v>
      </c>
      <c r="MZ385" s="1">
        <v>1.008468E-3</v>
      </c>
      <c r="NA385" s="1">
        <v>0.247919</v>
      </c>
      <c r="NB385">
        <v>0.69135959999999996</v>
      </c>
      <c r="NC385">
        <v>23.186689999999999</v>
      </c>
      <c r="ND385" s="1">
        <v>9.6820960000000003E-4</v>
      </c>
      <c r="NE385" s="1">
        <v>0.23865819999999999</v>
      </c>
      <c r="NF385">
        <v>0.68936249999999999</v>
      </c>
      <c r="NG385">
        <v>23.344339999999999</v>
      </c>
      <c r="NH385" s="1">
        <v>9.296768E-4</v>
      </c>
      <c r="NI385" s="1">
        <v>0.22974430000000001</v>
      </c>
      <c r="NJ385">
        <v>0.68744989999999995</v>
      </c>
      <c r="NK385">
        <v>23.541650000000001</v>
      </c>
      <c r="NL385" s="1">
        <v>8.9250859999999996E-4</v>
      </c>
      <c r="NM385" s="1">
        <v>0.22108410000000001</v>
      </c>
      <c r="NN385">
        <v>0.68563300000000005</v>
      </c>
      <c r="NO385">
        <v>23.36177</v>
      </c>
      <c r="NP385" s="1">
        <v>8.5717379999999998E-4</v>
      </c>
      <c r="NQ385" s="1">
        <v>0.21279619999999999</v>
      </c>
      <c r="NR385">
        <v>0.68378919999999999</v>
      </c>
      <c r="NS385">
        <v>23.091419999999999</v>
      </c>
      <c r="NT385" s="1">
        <v>8.2319710000000005E-4</v>
      </c>
      <c r="NU385" s="1">
        <v>0.2048199</v>
      </c>
      <c r="NV385">
        <v>0.68198619999999999</v>
      </c>
      <c r="NW385">
        <v>22.947780000000002</v>
      </c>
      <c r="NX385" s="1">
        <v>7.9071190000000002E-4</v>
      </c>
      <c r="NY385" s="1">
        <v>0.19716349999999999</v>
      </c>
      <c r="NZ385">
        <v>0.68018800000000001</v>
      </c>
      <c r="OA385">
        <v>22.801449999999999</v>
      </c>
      <c r="OB385" s="1">
        <v>7.5971519999999996E-4</v>
      </c>
      <c r="OC385" s="1">
        <v>0.18984290000000001</v>
      </c>
      <c r="OD385">
        <v>0.67843659999999995</v>
      </c>
      <c r="OE385">
        <v>22.639060000000001</v>
      </c>
      <c r="OF385" s="1">
        <v>7.301791E-4</v>
      </c>
      <c r="OG385" s="1">
        <v>0.1828381</v>
      </c>
      <c r="OH385">
        <v>0.67673159999999999</v>
      </c>
      <c r="OI385">
        <v>22.711770000000001</v>
      </c>
      <c r="OJ385" s="1">
        <v>7.0176359999999998E-4</v>
      </c>
      <c r="OK385" s="1">
        <v>0.17608399999999999</v>
      </c>
    </row>
    <row r="386" spans="1:401" x14ac:dyDescent="0.35">
      <c r="A386">
        <v>395</v>
      </c>
      <c r="B386" t="s">
        <v>4</v>
      </c>
      <c r="C386" t="s">
        <v>364</v>
      </c>
      <c r="D386" t="s">
        <v>393</v>
      </c>
      <c r="E386">
        <v>840.10799999999995</v>
      </c>
      <c r="F386">
        <v>1.2102299999999999</v>
      </c>
      <c r="G386">
        <v>20.740349999999999</v>
      </c>
      <c r="H386">
        <v>0</v>
      </c>
      <c r="I386">
        <v>0</v>
      </c>
      <c r="J386">
        <v>1.2199310000000001</v>
      </c>
      <c r="K386">
        <v>20.37406</v>
      </c>
      <c r="L386">
        <v>0</v>
      </c>
      <c r="M386">
        <v>0</v>
      </c>
      <c r="N386">
        <v>1.2289680000000001</v>
      </c>
      <c r="O386">
        <v>20.3599</v>
      </c>
      <c r="P386">
        <v>0</v>
      </c>
      <c r="Q386">
        <v>0</v>
      </c>
      <c r="R386">
        <v>1.236685</v>
      </c>
      <c r="S386">
        <v>20.323419999999999</v>
      </c>
      <c r="T386">
        <v>0</v>
      </c>
      <c r="U386">
        <v>0</v>
      </c>
      <c r="V386">
        <v>1.242856</v>
      </c>
      <c r="W386">
        <v>20.56653</v>
      </c>
      <c r="X386">
        <v>0</v>
      </c>
      <c r="Y386">
        <v>0</v>
      </c>
      <c r="Z386">
        <v>1.247625</v>
      </c>
      <c r="AA386">
        <v>20.593789999999998</v>
      </c>
      <c r="AB386">
        <v>0</v>
      </c>
      <c r="AC386">
        <v>0</v>
      </c>
      <c r="AD386">
        <v>1.251293</v>
      </c>
      <c r="AE386">
        <v>20.514690000000002</v>
      </c>
      <c r="AF386">
        <v>0</v>
      </c>
      <c r="AG386">
        <v>0</v>
      </c>
      <c r="AH386">
        <v>1.254497</v>
      </c>
      <c r="AI386">
        <v>20.405360000000002</v>
      </c>
      <c r="AJ386">
        <v>0</v>
      </c>
      <c r="AK386">
        <v>0</v>
      </c>
      <c r="AL386">
        <v>1.257136</v>
      </c>
      <c r="AM386">
        <v>20.18601</v>
      </c>
      <c r="AN386">
        <v>0</v>
      </c>
      <c r="AO386">
        <v>0</v>
      </c>
      <c r="AP386">
        <v>1.2588790000000001</v>
      </c>
      <c r="AQ386">
        <v>19.941369999999999</v>
      </c>
      <c r="AR386">
        <v>0</v>
      </c>
      <c r="AS386">
        <v>0</v>
      </c>
      <c r="AT386">
        <v>1.2597020000000001</v>
      </c>
      <c r="AU386">
        <v>20.011220000000002</v>
      </c>
      <c r="AV386">
        <v>0</v>
      </c>
      <c r="AW386">
        <v>0</v>
      </c>
      <c r="AX386">
        <v>1.2589900000000001</v>
      </c>
      <c r="AY386">
        <v>19.95964</v>
      </c>
      <c r="AZ386">
        <v>0</v>
      </c>
      <c r="BA386">
        <v>0</v>
      </c>
      <c r="BB386">
        <v>1.2563519999999999</v>
      </c>
      <c r="BC386">
        <v>19.89902</v>
      </c>
      <c r="BD386">
        <v>0</v>
      </c>
      <c r="BE386">
        <v>0</v>
      </c>
      <c r="BF386">
        <v>1.2519629999999999</v>
      </c>
      <c r="BG386">
        <v>19.85155</v>
      </c>
      <c r="BH386">
        <v>0</v>
      </c>
      <c r="BI386">
        <v>0</v>
      </c>
      <c r="BJ386">
        <v>1.246049</v>
      </c>
      <c r="BK386">
        <v>19.618279999999999</v>
      </c>
      <c r="BL386">
        <v>0</v>
      </c>
      <c r="BM386">
        <v>0</v>
      </c>
      <c r="BN386">
        <v>1.238775</v>
      </c>
      <c r="BO386">
        <v>19.275590000000001</v>
      </c>
      <c r="BP386">
        <v>0</v>
      </c>
      <c r="BQ386">
        <v>0</v>
      </c>
      <c r="BR386">
        <v>1.2303999999999999</v>
      </c>
      <c r="BS386">
        <v>18.9251</v>
      </c>
      <c r="BT386">
        <v>0</v>
      </c>
      <c r="BU386">
        <v>0</v>
      </c>
      <c r="BV386">
        <v>1.2207589999999999</v>
      </c>
      <c r="BW386">
        <v>18.876159999999999</v>
      </c>
      <c r="BX386">
        <v>0</v>
      </c>
      <c r="BY386">
        <v>0</v>
      </c>
      <c r="BZ386">
        <v>1.210942</v>
      </c>
      <c r="CA386">
        <v>19.154679999999999</v>
      </c>
      <c r="CB386">
        <v>0</v>
      </c>
      <c r="CC386">
        <v>0</v>
      </c>
      <c r="CD386">
        <v>1.2007680000000001</v>
      </c>
      <c r="CE386">
        <v>19.585129999999999</v>
      </c>
      <c r="CF386" s="1">
        <v>7.5433770000000003E-37</v>
      </c>
      <c r="CG386" s="1">
        <v>1.931993E-34</v>
      </c>
      <c r="CH386">
        <v>1.1902710000000001</v>
      </c>
      <c r="CI386">
        <v>19.965540000000001</v>
      </c>
      <c r="CJ386" s="1">
        <v>2.4040020000000002E-28</v>
      </c>
      <c r="CK386" s="1">
        <v>4.208733E-26</v>
      </c>
      <c r="CL386">
        <v>1.1795199999999999</v>
      </c>
      <c r="CM386">
        <v>20.063110000000002</v>
      </c>
      <c r="CN386" s="1">
        <v>4.8747990000000003E-22</v>
      </c>
      <c r="CO386" s="1">
        <v>7.9392669999999999E-20</v>
      </c>
      <c r="CP386">
        <v>1.1686019999999999</v>
      </c>
      <c r="CQ386">
        <v>19.96762</v>
      </c>
      <c r="CR386" s="1">
        <v>1.6695560000000001E-16</v>
      </c>
      <c r="CS386" s="1">
        <v>3.0652039999999999E-14</v>
      </c>
      <c r="CT386">
        <v>1.157197</v>
      </c>
      <c r="CU386">
        <v>19.836739999999999</v>
      </c>
      <c r="CV386" s="1">
        <v>8.5799100000000003E-13</v>
      </c>
      <c r="CW386" s="1">
        <v>1.694115E-10</v>
      </c>
      <c r="CX386">
        <v>1.1457040000000001</v>
      </c>
      <c r="CY386">
        <v>19.636980000000001</v>
      </c>
      <c r="CZ386" s="1">
        <v>6.8103630000000002E-10</v>
      </c>
      <c r="DA386" s="1">
        <v>1.413778E-7</v>
      </c>
      <c r="DB386">
        <v>1.1347149999999999</v>
      </c>
      <c r="DC386">
        <v>19.499770000000002</v>
      </c>
      <c r="DD386" s="1">
        <v>1.517083E-7</v>
      </c>
      <c r="DE386" s="1">
        <v>3.2851049999999998E-5</v>
      </c>
      <c r="DF386">
        <v>1.1239669999999999</v>
      </c>
      <c r="DG386">
        <v>19.53002</v>
      </c>
      <c r="DH386" s="1">
        <v>1.277575E-5</v>
      </c>
      <c r="DI386" s="1">
        <v>2.8725069999999998E-3</v>
      </c>
      <c r="DJ386">
        <v>1.1136200000000001</v>
      </c>
      <c r="DK386">
        <v>19.542190000000002</v>
      </c>
      <c r="DL386" s="1">
        <v>4.9295800000000005E-4</v>
      </c>
      <c r="DM386">
        <v>0.1145814</v>
      </c>
      <c r="DN386">
        <v>1.103046</v>
      </c>
      <c r="DO386">
        <v>19.733689999999999</v>
      </c>
      <c r="DP386" s="1">
        <v>9.9498690000000001E-3</v>
      </c>
      <c r="DQ386">
        <v>2.383432</v>
      </c>
      <c r="DR386">
        <v>1.0926199999999999</v>
      </c>
      <c r="DS386">
        <v>19.820440000000001</v>
      </c>
      <c r="DT386">
        <v>0.11501690000000001</v>
      </c>
      <c r="DU386">
        <v>28.320219999999999</v>
      </c>
      <c r="DV386">
        <v>1.08206</v>
      </c>
      <c r="DW386">
        <v>19.712510000000002</v>
      </c>
      <c r="DX386">
        <v>0.81526770000000004</v>
      </c>
      <c r="DY386">
        <v>206.21780000000001</v>
      </c>
      <c r="DZ386">
        <v>1.0709679999999999</v>
      </c>
      <c r="EA386">
        <v>19.51145</v>
      </c>
      <c r="EB386">
        <v>3.7629100000000002</v>
      </c>
      <c r="EC386">
        <v>976.14700000000005</v>
      </c>
      <c r="ED386">
        <v>1.058082</v>
      </c>
      <c r="EE386">
        <v>19.17624</v>
      </c>
      <c r="EF386">
        <v>11.858779999999999</v>
      </c>
      <c r="EG386">
        <v>3157.5039999999999</v>
      </c>
      <c r="EH386">
        <v>1.04694</v>
      </c>
      <c r="EI386">
        <v>18.986229999999999</v>
      </c>
      <c r="EJ386">
        <v>26.74315</v>
      </c>
      <c r="EK386">
        <v>7287.223</v>
      </c>
      <c r="EL386">
        <v>1.0362899999999999</v>
      </c>
      <c r="EM386">
        <v>18.94069</v>
      </c>
      <c r="EN386">
        <v>44.805259999999997</v>
      </c>
      <c r="EO386">
        <v>12474.06</v>
      </c>
      <c r="EP386">
        <v>1.0252509999999999</v>
      </c>
      <c r="EQ386">
        <v>19.040209999999998</v>
      </c>
      <c r="ER386">
        <v>57.635460000000002</v>
      </c>
      <c r="ES386">
        <v>16388.55</v>
      </c>
      <c r="ET386">
        <v>1.0135270000000001</v>
      </c>
      <c r="EU386">
        <v>19.253679999999999</v>
      </c>
      <c r="EV386">
        <v>58.619669999999999</v>
      </c>
      <c r="EW386">
        <v>17020.650000000001</v>
      </c>
      <c r="EX386">
        <v>1.0045059999999999</v>
      </c>
      <c r="EY386">
        <v>19.28247</v>
      </c>
      <c r="EZ386">
        <v>48.392519999999998</v>
      </c>
      <c r="FA386">
        <v>14297.31</v>
      </c>
      <c r="FB386">
        <v>0.99658950000000002</v>
      </c>
      <c r="FC386">
        <v>19.230170000000001</v>
      </c>
      <c r="FD386">
        <v>33.162750000000003</v>
      </c>
      <c r="FE386">
        <v>9954.2270000000008</v>
      </c>
      <c r="FF386">
        <v>0.9889966</v>
      </c>
      <c r="FG386">
        <v>19.116199999999999</v>
      </c>
      <c r="FH386">
        <v>19.190819999999999</v>
      </c>
      <c r="FI386">
        <v>5843.9009999999998</v>
      </c>
      <c r="FJ386">
        <v>0.98300520000000002</v>
      </c>
      <c r="FK386">
        <v>18.951720000000002</v>
      </c>
      <c r="FL386">
        <v>9.6280929999999998</v>
      </c>
      <c r="FM386">
        <v>2966.6350000000002</v>
      </c>
      <c r="FN386">
        <v>0.97688909999999995</v>
      </c>
      <c r="FO386">
        <v>19.19868</v>
      </c>
      <c r="FP386">
        <v>4.2672309999999998</v>
      </c>
      <c r="FQ386">
        <v>1329.501</v>
      </c>
      <c r="FR386">
        <v>0.97030649999999996</v>
      </c>
      <c r="FS386">
        <v>19.315480000000001</v>
      </c>
      <c r="FT386">
        <v>1.71254</v>
      </c>
      <c r="FU386">
        <v>539.05160000000001</v>
      </c>
      <c r="FV386">
        <v>0.96357210000000004</v>
      </c>
      <c r="FW386">
        <v>19.35417</v>
      </c>
      <c r="FX386" s="1">
        <v>0.64722210000000002</v>
      </c>
      <c r="FY386">
        <v>205.31</v>
      </c>
      <c r="FZ386">
        <v>0.95626129999999998</v>
      </c>
      <c r="GA386">
        <v>19.37359</v>
      </c>
      <c r="GB386" s="1">
        <v>0.25035180000000001</v>
      </c>
      <c r="GC386">
        <v>79.445449999999994</v>
      </c>
      <c r="GD386">
        <v>0.94852130000000001</v>
      </c>
      <c r="GE386">
        <v>19.364999999999998</v>
      </c>
      <c r="GF386" s="1">
        <v>0.1162115</v>
      </c>
      <c r="GG386">
        <v>36.457430000000002</v>
      </c>
      <c r="GH386">
        <v>0.94104390000000004</v>
      </c>
      <c r="GI386">
        <v>19.390519999999999</v>
      </c>
      <c r="GJ386" s="1">
        <v>7.4616669999999996E-2</v>
      </c>
      <c r="GK386">
        <v>23.020869999999999</v>
      </c>
      <c r="GL386">
        <v>0.9340292</v>
      </c>
      <c r="GM386">
        <v>19.390139999999999</v>
      </c>
      <c r="GN386" s="1">
        <v>6.2542479999999998E-2</v>
      </c>
      <c r="GO386" s="1">
        <v>19.147690000000001</v>
      </c>
      <c r="GP386">
        <v>0.92706129999999998</v>
      </c>
      <c r="GQ386">
        <v>19.392109999999999</v>
      </c>
      <c r="GR386" s="1">
        <v>5.8948849999999997E-2</v>
      </c>
      <c r="GS386" s="1">
        <v>18.072389999999999</v>
      </c>
      <c r="GT386">
        <v>0.92007280000000002</v>
      </c>
      <c r="GU386">
        <v>19.8584</v>
      </c>
      <c r="GV386" s="1">
        <v>5.7047470000000003E-2</v>
      </c>
      <c r="GW386" s="1">
        <v>17.593129999999999</v>
      </c>
      <c r="GX386">
        <v>0.91287589999999996</v>
      </c>
      <c r="GY386">
        <v>20.242509999999999</v>
      </c>
      <c r="GZ386" s="1">
        <v>5.495423E-2</v>
      </c>
      <c r="HA386" s="1">
        <v>17.07601</v>
      </c>
      <c r="HB386">
        <v>0.90690360000000003</v>
      </c>
      <c r="HC386">
        <v>20.562110000000001</v>
      </c>
      <c r="HD386" s="1">
        <v>5.2159949999999997E-2</v>
      </c>
      <c r="HE386" s="1">
        <v>16.319210000000002</v>
      </c>
      <c r="HF386">
        <v>0.90292589999999995</v>
      </c>
      <c r="HG386">
        <v>21.044979999999999</v>
      </c>
      <c r="HH386" s="1">
        <v>4.8873E-2</v>
      </c>
      <c r="HI386" s="1">
        <v>15.36186</v>
      </c>
      <c r="HJ386">
        <v>0.89977339999999995</v>
      </c>
      <c r="HK386">
        <v>21.334530000000001</v>
      </c>
      <c r="HL386" s="1">
        <v>4.5209230000000003E-2</v>
      </c>
      <c r="HM386" s="1">
        <v>14.26369</v>
      </c>
      <c r="HN386">
        <v>0.89722630000000003</v>
      </c>
      <c r="HO386">
        <v>21.32358</v>
      </c>
      <c r="HP386" s="1">
        <v>4.1363999999999998E-2</v>
      </c>
      <c r="HQ386" s="1">
        <v>13.091570000000001</v>
      </c>
      <c r="HR386">
        <v>0.89458570000000004</v>
      </c>
      <c r="HS386">
        <v>21.33212</v>
      </c>
      <c r="HT386" s="1">
        <v>3.742028E-2</v>
      </c>
      <c r="HU386" s="1">
        <v>11.88344</v>
      </c>
      <c r="HV386">
        <v>0.89201050000000004</v>
      </c>
      <c r="HW386">
        <v>21.263770000000001</v>
      </c>
      <c r="HX386" s="1">
        <v>3.3509520000000001E-2</v>
      </c>
      <c r="HY386" s="1">
        <v>10.67672</v>
      </c>
      <c r="HZ386">
        <v>0.88975859999999996</v>
      </c>
      <c r="IA386">
        <v>21.557950000000002</v>
      </c>
      <c r="IB386" s="1">
        <v>2.9708869999999998E-2</v>
      </c>
      <c r="IC386" s="1">
        <v>9.495317</v>
      </c>
      <c r="ID386">
        <v>0.88774359999999997</v>
      </c>
      <c r="IE386">
        <v>21.969760000000001</v>
      </c>
      <c r="IF386" s="1">
        <v>2.6113239999999999E-2</v>
      </c>
      <c r="IG386" s="1">
        <v>8.3678539999999995</v>
      </c>
      <c r="IH386">
        <v>0.88601030000000003</v>
      </c>
      <c r="II386">
        <v>22.268139999999999</v>
      </c>
      <c r="IJ386" s="1">
        <v>2.282205E-2</v>
      </c>
      <c r="IK386" s="1">
        <v>7.3296799999999998</v>
      </c>
      <c r="IL386">
        <v>0.8844417</v>
      </c>
      <c r="IM386">
        <v>22.601579999999998</v>
      </c>
      <c r="IN386" s="1">
        <v>1.990053E-2</v>
      </c>
      <c r="IO386" s="1">
        <v>6.402177</v>
      </c>
      <c r="IP386">
        <v>0.88303600000000004</v>
      </c>
      <c r="IQ386">
        <v>22.67473</v>
      </c>
      <c r="IR386" s="1">
        <v>1.7392330000000001E-2</v>
      </c>
      <c r="IS386" s="1">
        <v>5.602989</v>
      </c>
      <c r="IT386">
        <v>0.88187590000000005</v>
      </c>
      <c r="IU386">
        <v>22.543970000000002</v>
      </c>
      <c r="IV386" s="1">
        <v>1.5198990000000001E-2</v>
      </c>
      <c r="IW386" s="1">
        <v>4.9031200000000004</v>
      </c>
      <c r="IX386">
        <v>0.88084240000000003</v>
      </c>
      <c r="IY386">
        <v>22.554960000000001</v>
      </c>
      <c r="IZ386" s="1">
        <v>1.3250319999999999E-2</v>
      </c>
      <c r="JA386" s="1">
        <v>4.2807279999999999</v>
      </c>
      <c r="JB386">
        <v>0.8802295</v>
      </c>
      <c r="JC386">
        <v>22.528670000000002</v>
      </c>
      <c r="JD386" s="1">
        <v>1.1453730000000001E-2</v>
      </c>
      <c r="JE386" s="1">
        <v>3.705543</v>
      </c>
      <c r="JF386">
        <v>0.87992300000000001</v>
      </c>
      <c r="JG386">
        <v>22.666149999999998</v>
      </c>
      <c r="JH386" s="1">
        <v>9.7360759999999998E-3</v>
      </c>
      <c r="JI386" s="1">
        <v>3.155078</v>
      </c>
      <c r="JJ386">
        <v>0.87978869999999998</v>
      </c>
      <c r="JK386">
        <v>22.547630000000002</v>
      </c>
      <c r="JL386" s="1">
        <v>8.0968129999999996E-3</v>
      </c>
      <c r="JM386" s="1">
        <v>2.6281500000000002</v>
      </c>
      <c r="JN386">
        <v>0.87978270000000003</v>
      </c>
      <c r="JO386">
        <v>22.368749999999999</v>
      </c>
      <c r="JP386" s="1">
        <v>6.5879409999999999E-3</v>
      </c>
      <c r="JQ386" s="1">
        <v>2.1413899999999999</v>
      </c>
      <c r="JR386">
        <v>0.88010160000000004</v>
      </c>
      <c r="JS386">
        <v>22.0167</v>
      </c>
      <c r="JT386" s="1">
        <v>5.2863279999999999E-3</v>
      </c>
      <c r="JU386" s="1">
        <v>1.718539</v>
      </c>
      <c r="JV386">
        <v>0.88086929999999997</v>
      </c>
      <c r="JW386">
        <v>21.609369999999998</v>
      </c>
      <c r="JX386" s="1">
        <v>4.239413E-3</v>
      </c>
      <c r="JY386" s="1">
        <v>1.376449</v>
      </c>
      <c r="JZ386">
        <v>0.88176200000000005</v>
      </c>
      <c r="KA386">
        <v>21.38672</v>
      </c>
      <c r="KB386" s="1">
        <v>3.452896E-3</v>
      </c>
      <c r="KC386" s="1">
        <v>1.1181000000000001</v>
      </c>
      <c r="KD386">
        <v>0.88276529999999998</v>
      </c>
      <c r="KE386">
        <v>21.24334</v>
      </c>
      <c r="KF386" s="1">
        <v>2.8904389999999999E-3</v>
      </c>
      <c r="KG386" s="1">
        <v>0.93282920000000003</v>
      </c>
      <c r="KH386">
        <v>0.88383109999999998</v>
      </c>
      <c r="KI386">
        <v>21.10652</v>
      </c>
      <c r="KJ386" s="1">
        <v>2.4958599999999999E-3</v>
      </c>
      <c r="KK386" s="1">
        <v>0.80275269999999999</v>
      </c>
      <c r="KL386">
        <v>0.88489150000000005</v>
      </c>
      <c r="KM386">
        <v>21.340039999999998</v>
      </c>
      <c r="KN386" s="1">
        <v>2.2145519999999998E-3</v>
      </c>
      <c r="KO386" s="1">
        <v>0.71010720000000005</v>
      </c>
      <c r="KP386">
        <v>0.88582680000000003</v>
      </c>
      <c r="KQ386">
        <v>21.319559999999999</v>
      </c>
      <c r="KR386" s="1">
        <v>2.0046729999999998E-3</v>
      </c>
      <c r="KS386" s="1">
        <v>0.64128609999999997</v>
      </c>
      <c r="KT386">
        <v>0.88638760000000005</v>
      </c>
      <c r="KU386">
        <v>21.319579999999998</v>
      </c>
      <c r="KV386" s="1">
        <v>1.8403219999999999E-3</v>
      </c>
      <c r="KW386" s="1">
        <v>0.58780160000000004</v>
      </c>
      <c r="KX386">
        <v>0.88648629999999995</v>
      </c>
      <c r="KY386">
        <v>21.480920000000001</v>
      </c>
      <c r="KZ386" s="1">
        <v>1.7077430000000001E-3</v>
      </c>
      <c r="LA386" s="1">
        <v>0.54495879999999997</v>
      </c>
      <c r="LB386">
        <v>0.88612740000000001</v>
      </c>
      <c r="LC386">
        <v>21.443100000000001</v>
      </c>
      <c r="LD386" s="1">
        <v>1.599626E-3</v>
      </c>
      <c r="LE386" s="1">
        <v>0.51030900000000001</v>
      </c>
      <c r="LF386">
        <v>0.88538910000000004</v>
      </c>
      <c r="LG386">
        <v>21.254020000000001</v>
      </c>
      <c r="LH386" s="1">
        <v>1.510508E-3</v>
      </c>
      <c r="LI386" s="1">
        <v>0.48193910000000001</v>
      </c>
      <c r="LJ386">
        <v>0.88434829999999998</v>
      </c>
      <c r="LK386">
        <v>21.087039999999998</v>
      </c>
      <c r="LL386" s="1">
        <v>1.43695E-3</v>
      </c>
      <c r="LM386" s="1">
        <v>0.45877950000000001</v>
      </c>
      <c r="LN386">
        <v>0.88313189999999997</v>
      </c>
      <c r="LO386">
        <v>21.033270000000002</v>
      </c>
      <c r="LP386" s="1">
        <v>1.376361E-3</v>
      </c>
      <c r="LQ386" s="1">
        <v>0.43981920000000002</v>
      </c>
      <c r="LR386">
        <v>0.88178160000000005</v>
      </c>
      <c r="LS386">
        <v>21.593430000000001</v>
      </c>
      <c r="LT386" s="1">
        <v>1.326832E-3</v>
      </c>
      <c r="LU386" s="1">
        <v>0.42441390000000001</v>
      </c>
      <c r="LV386">
        <v>0.88031040000000005</v>
      </c>
      <c r="LW386">
        <v>22.028759999999998</v>
      </c>
      <c r="LX386" s="1">
        <v>1.284966E-3</v>
      </c>
      <c r="LY386" s="1">
        <v>0.41155330000000001</v>
      </c>
      <c r="LZ386">
        <v>0.87871840000000001</v>
      </c>
      <c r="MA386">
        <v>22.40401</v>
      </c>
      <c r="MB386" s="1">
        <v>1.2472329999999999E-3</v>
      </c>
      <c r="MC386" s="1">
        <v>0.40008529999999998</v>
      </c>
      <c r="MD386">
        <v>0.87703310000000001</v>
      </c>
      <c r="ME386">
        <v>22.933779999999999</v>
      </c>
      <c r="MF386" s="1">
        <v>1.210872E-3</v>
      </c>
      <c r="MG386" s="1">
        <v>0.38912809999999998</v>
      </c>
      <c r="MH386">
        <v>0.87521789999999999</v>
      </c>
      <c r="MI386">
        <v>23.037800000000001</v>
      </c>
      <c r="MJ386" s="1">
        <v>1.1734339999999999E-3</v>
      </c>
      <c r="MK386" s="1">
        <v>0.37787720000000002</v>
      </c>
      <c r="ML386">
        <v>0.87337129999999996</v>
      </c>
      <c r="MM386">
        <v>22.792110000000001</v>
      </c>
      <c r="MN386" s="1">
        <v>1.134522E-3</v>
      </c>
      <c r="MO386" s="1">
        <v>0.36611280000000002</v>
      </c>
      <c r="MP386">
        <v>0.87147799999999997</v>
      </c>
      <c r="MQ386">
        <v>22.705269999999999</v>
      </c>
      <c r="MR386" s="1">
        <v>1.0939190000000001E-3</v>
      </c>
      <c r="MS386" s="1">
        <v>0.35379060000000001</v>
      </c>
      <c r="MT386">
        <v>0.86961619999999995</v>
      </c>
      <c r="MU386">
        <v>22.559259999999998</v>
      </c>
      <c r="MV386" s="1">
        <v>1.0526120000000001E-3</v>
      </c>
      <c r="MW386" s="1">
        <v>0.34113399999999999</v>
      </c>
      <c r="MX386">
        <v>0.86773670000000003</v>
      </c>
      <c r="MY386">
        <v>22.902349999999998</v>
      </c>
      <c r="MZ386" s="1">
        <v>1.011521E-3</v>
      </c>
      <c r="NA386" s="1">
        <v>0.3284744</v>
      </c>
      <c r="NB386">
        <v>0.86578010000000005</v>
      </c>
      <c r="NC386">
        <v>23.231369999999998</v>
      </c>
      <c r="ND386" s="1">
        <v>9.7118520000000002E-4</v>
      </c>
      <c r="NE386" s="1">
        <v>0.31604840000000001</v>
      </c>
      <c r="NF386">
        <v>0.86388330000000002</v>
      </c>
      <c r="NG386">
        <v>23.386119999999998</v>
      </c>
      <c r="NH386" s="1">
        <v>9.3252600000000004E-4</v>
      </c>
      <c r="NI386" s="1">
        <v>0.30405270000000001</v>
      </c>
      <c r="NJ386">
        <v>0.86210140000000002</v>
      </c>
      <c r="NK386">
        <v>23.572849999999999</v>
      </c>
      <c r="NL386" s="1">
        <v>8.9526180000000001E-4</v>
      </c>
      <c r="NM386" s="1">
        <v>0.29241790000000001</v>
      </c>
      <c r="NN386">
        <v>0.86049500000000001</v>
      </c>
      <c r="NO386">
        <v>23.378509999999999</v>
      </c>
      <c r="NP386" s="1">
        <v>8.5981540000000002E-4</v>
      </c>
      <c r="NQ386" s="1">
        <v>0.28126020000000002</v>
      </c>
      <c r="NR386">
        <v>0.85885480000000003</v>
      </c>
      <c r="NS386">
        <v>23.081990000000001</v>
      </c>
      <c r="NT386" s="1">
        <v>8.2573270000000005E-4</v>
      </c>
      <c r="NU386" s="1">
        <v>0.27052300000000001</v>
      </c>
      <c r="NV386">
        <v>0.857298</v>
      </c>
      <c r="NW386">
        <v>22.935420000000001</v>
      </c>
      <c r="NX386" s="1">
        <v>7.9314179999999998E-4</v>
      </c>
      <c r="NY386" s="1">
        <v>0.26021620000000001</v>
      </c>
      <c r="NZ386">
        <v>0.85575230000000002</v>
      </c>
      <c r="OA386">
        <v>22.804469999999998</v>
      </c>
      <c r="OB386" s="1">
        <v>7.6202970000000003E-4</v>
      </c>
      <c r="OC386" s="1">
        <v>0.25035639999999998</v>
      </c>
      <c r="OD386">
        <v>0.85427109999999995</v>
      </c>
      <c r="OE386">
        <v>22.662199999999999</v>
      </c>
      <c r="OF386" s="1">
        <v>7.3242309999999998E-4</v>
      </c>
      <c r="OG386" s="1">
        <v>0.2409433</v>
      </c>
      <c r="OH386">
        <v>0.85288719999999996</v>
      </c>
      <c r="OI386">
        <v>22.750060000000001</v>
      </c>
      <c r="OJ386" s="1">
        <v>7.0390079999999998E-4</v>
      </c>
      <c r="OK386" s="1">
        <v>0.2318462</v>
      </c>
    </row>
    <row r="387" spans="1:401" x14ac:dyDescent="0.35">
      <c r="A387">
        <v>396</v>
      </c>
      <c r="B387" t="s">
        <v>4</v>
      </c>
      <c r="C387" t="s">
        <v>364</v>
      </c>
      <c r="D387" t="s">
        <v>394</v>
      </c>
      <c r="E387">
        <v>585.54520000000002</v>
      </c>
      <c r="F387">
        <v>0.8441746</v>
      </c>
      <c r="G387">
        <v>20.768049999999999</v>
      </c>
      <c r="H387">
        <v>0</v>
      </c>
      <c r="I387">
        <v>0</v>
      </c>
      <c r="J387">
        <v>0.8507555</v>
      </c>
      <c r="K387">
        <v>20.40606</v>
      </c>
      <c r="L387">
        <v>0</v>
      </c>
      <c r="M387">
        <v>0</v>
      </c>
      <c r="N387">
        <v>0.85683180000000003</v>
      </c>
      <c r="O387">
        <v>20.39067</v>
      </c>
      <c r="P387">
        <v>0</v>
      </c>
      <c r="Q387">
        <v>0</v>
      </c>
      <c r="R387">
        <v>0.86195829999999996</v>
      </c>
      <c r="S387">
        <v>20.34131</v>
      </c>
      <c r="T387">
        <v>0</v>
      </c>
      <c r="U387">
        <v>0</v>
      </c>
      <c r="V387">
        <v>0.86602409999999996</v>
      </c>
      <c r="W387">
        <v>20.573630000000001</v>
      </c>
      <c r="X387">
        <v>0</v>
      </c>
      <c r="Y387">
        <v>0</v>
      </c>
      <c r="Z387">
        <v>0.86910200000000004</v>
      </c>
      <c r="AA387">
        <v>20.593</v>
      </c>
      <c r="AB387">
        <v>0</v>
      </c>
      <c r="AC387">
        <v>0</v>
      </c>
      <c r="AD387">
        <v>0.87133349999999998</v>
      </c>
      <c r="AE387">
        <v>20.522649999999999</v>
      </c>
      <c r="AF387">
        <v>0</v>
      </c>
      <c r="AG387">
        <v>0</v>
      </c>
      <c r="AH387">
        <v>0.87328729999999999</v>
      </c>
      <c r="AI387">
        <v>20.41591</v>
      </c>
      <c r="AJ387">
        <v>0</v>
      </c>
      <c r="AK387">
        <v>0</v>
      </c>
      <c r="AL387">
        <v>0.87485880000000005</v>
      </c>
      <c r="AM387">
        <v>20.2041</v>
      </c>
      <c r="AN387">
        <v>0</v>
      </c>
      <c r="AO387">
        <v>0</v>
      </c>
      <c r="AP387">
        <v>0.87584450000000003</v>
      </c>
      <c r="AQ387">
        <v>19.962</v>
      </c>
      <c r="AR387">
        <v>0</v>
      </c>
      <c r="AS387">
        <v>0</v>
      </c>
      <c r="AT387">
        <v>0.87619270000000005</v>
      </c>
      <c r="AU387">
        <v>20.030619999999999</v>
      </c>
      <c r="AV387">
        <v>0</v>
      </c>
      <c r="AW387">
        <v>0</v>
      </c>
      <c r="AX387">
        <v>0.87555179999999999</v>
      </c>
      <c r="AY387">
        <v>19.969259999999998</v>
      </c>
      <c r="AZ387">
        <v>0</v>
      </c>
      <c r="BA387">
        <v>0</v>
      </c>
      <c r="BB387">
        <v>0.87360369999999998</v>
      </c>
      <c r="BC387">
        <v>19.910979999999999</v>
      </c>
      <c r="BD387">
        <v>0</v>
      </c>
      <c r="BE387">
        <v>0</v>
      </c>
      <c r="BF387">
        <v>0.87047229999999998</v>
      </c>
      <c r="BG387">
        <v>19.8629</v>
      </c>
      <c r="BH387">
        <v>0</v>
      </c>
      <c r="BI387">
        <v>0</v>
      </c>
      <c r="BJ387">
        <v>0.86627129999999997</v>
      </c>
      <c r="BK387">
        <v>19.628139999999998</v>
      </c>
      <c r="BL387">
        <v>0</v>
      </c>
      <c r="BM387">
        <v>0</v>
      </c>
      <c r="BN387">
        <v>0.86119140000000005</v>
      </c>
      <c r="BO387">
        <v>19.29025</v>
      </c>
      <c r="BP387">
        <v>0</v>
      </c>
      <c r="BQ387">
        <v>0</v>
      </c>
      <c r="BR387">
        <v>0.85538840000000005</v>
      </c>
      <c r="BS387">
        <v>18.939309999999999</v>
      </c>
      <c r="BT387">
        <v>0</v>
      </c>
      <c r="BU387">
        <v>0</v>
      </c>
      <c r="BV387">
        <v>0.84872069999999999</v>
      </c>
      <c r="BW387">
        <v>18.888339999999999</v>
      </c>
      <c r="BX387">
        <v>0</v>
      </c>
      <c r="BY387">
        <v>0</v>
      </c>
      <c r="BZ387">
        <v>0.84200229999999998</v>
      </c>
      <c r="CA387">
        <v>19.15924</v>
      </c>
      <c r="CB387">
        <v>0</v>
      </c>
      <c r="CC387">
        <v>0</v>
      </c>
      <c r="CD387">
        <v>0.83501550000000002</v>
      </c>
      <c r="CE387">
        <v>19.58672</v>
      </c>
      <c r="CF387">
        <v>1.378424E-37</v>
      </c>
      <c r="CG387" s="1">
        <v>2.8575970000000003E-35</v>
      </c>
      <c r="CH387">
        <v>0.82786610000000005</v>
      </c>
      <c r="CI387">
        <v>19.965409999999999</v>
      </c>
      <c r="CJ387" s="1">
        <v>1.047937E-28</v>
      </c>
      <c r="CK387" s="1">
        <v>1.682709E-26</v>
      </c>
      <c r="CL387">
        <v>0.82057049999999998</v>
      </c>
      <c r="CM387">
        <v>20.053080000000001</v>
      </c>
      <c r="CN387" s="1">
        <v>1.4146750000000001E-22</v>
      </c>
      <c r="CO387" s="1">
        <v>2.259869E-20</v>
      </c>
      <c r="CP387">
        <v>0.81323219999999996</v>
      </c>
      <c r="CQ387">
        <v>19.955290000000002</v>
      </c>
      <c r="CR387" s="1">
        <v>7.9291840000000004E-17</v>
      </c>
      <c r="CS387" s="1">
        <v>1.3227030000000001E-14</v>
      </c>
      <c r="CT387">
        <v>0.8055928</v>
      </c>
      <c r="CU387">
        <v>19.829329999999999</v>
      </c>
      <c r="CV387" s="1">
        <v>4.7824839999999999E-13</v>
      </c>
      <c r="CW387" s="1">
        <v>8.3770889999999995E-11</v>
      </c>
      <c r="CX387">
        <v>0.7977976</v>
      </c>
      <c r="CY387">
        <v>19.64706</v>
      </c>
      <c r="CZ387" s="1">
        <v>4.1868330000000001E-10</v>
      </c>
      <c r="DA387" s="1">
        <v>7.5952510000000001E-8</v>
      </c>
      <c r="DB387">
        <v>0.79036019999999996</v>
      </c>
      <c r="DC387">
        <v>19.528400000000001</v>
      </c>
      <c r="DD387" s="1">
        <v>1.005358E-7</v>
      </c>
      <c r="DE387" s="1">
        <v>1.8806700000000001E-5</v>
      </c>
      <c r="DF387">
        <v>0.78315970000000001</v>
      </c>
      <c r="DG387">
        <v>19.563639999999999</v>
      </c>
      <c r="DH387" s="1">
        <v>9.0092839999999998E-6</v>
      </c>
      <c r="DI387" s="1">
        <v>1.7335300000000001E-3</v>
      </c>
      <c r="DJ387">
        <v>0.77551619999999999</v>
      </c>
      <c r="DK387">
        <v>19.563839999999999</v>
      </c>
      <c r="DL387" s="1">
        <v>3.663049E-4</v>
      </c>
      <c r="DM387" s="1">
        <v>7.2325210000000001E-2</v>
      </c>
      <c r="DN387">
        <v>0.76842250000000001</v>
      </c>
      <c r="DO387">
        <v>19.73404</v>
      </c>
      <c r="DP387" s="1">
        <v>7.7440820000000002E-3</v>
      </c>
      <c r="DQ387">
        <v>1.565186</v>
      </c>
      <c r="DR387">
        <v>0.76143289999999997</v>
      </c>
      <c r="DS387">
        <v>19.80951</v>
      </c>
      <c r="DT387">
        <v>9.3370209999999995E-2</v>
      </c>
      <c r="DU387">
        <v>19.282039999999999</v>
      </c>
      <c r="DV387">
        <v>0.75415489999999996</v>
      </c>
      <c r="DW387">
        <v>19.70008</v>
      </c>
      <c r="DX387">
        <v>0.68765829999999994</v>
      </c>
      <c r="DY387">
        <v>145.13759999999999</v>
      </c>
      <c r="DZ387">
        <v>0.74659339999999996</v>
      </c>
      <c r="EA387">
        <v>19.51146</v>
      </c>
      <c r="EB387">
        <v>3.2878419999999999</v>
      </c>
      <c r="EC387">
        <v>708.41520000000003</v>
      </c>
      <c r="ED387">
        <v>0.73773569999999999</v>
      </c>
      <c r="EE387">
        <v>19.19069</v>
      </c>
      <c r="EF387">
        <v>10.70093</v>
      </c>
      <c r="EG387">
        <v>2357.279</v>
      </c>
      <c r="EH387">
        <v>0.73037129999999995</v>
      </c>
      <c r="EI387">
        <v>19.013559999999998</v>
      </c>
      <c r="EJ387">
        <v>24.88054</v>
      </c>
      <c r="EK387">
        <v>5588.0259999999998</v>
      </c>
      <c r="EL387">
        <v>0.72327209999999997</v>
      </c>
      <c r="EM387">
        <v>18.97259</v>
      </c>
      <c r="EN387">
        <v>42.872990000000001</v>
      </c>
      <c r="EO387">
        <v>9808.0059999999994</v>
      </c>
      <c r="EP387">
        <v>0.71584950000000003</v>
      </c>
      <c r="EQ387">
        <v>19.064</v>
      </c>
      <c r="ER387">
        <v>56.608370000000001</v>
      </c>
      <c r="ES387">
        <v>13192.71</v>
      </c>
      <c r="ET387">
        <v>0.70806769999999997</v>
      </c>
      <c r="EU387">
        <v>19.25611</v>
      </c>
      <c r="EV387">
        <v>59.01784</v>
      </c>
      <c r="EW387">
        <v>14012.8</v>
      </c>
      <c r="EX387">
        <v>0.70217320000000005</v>
      </c>
      <c r="EY387">
        <v>19.267019999999999</v>
      </c>
      <c r="EZ387">
        <v>49.848370000000003</v>
      </c>
      <c r="FA387">
        <v>12022.06</v>
      </c>
      <c r="FB387">
        <v>0.69705720000000004</v>
      </c>
      <c r="FC387">
        <v>19.207170000000001</v>
      </c>
      <c r="FD387">
        <v>34.922759999999997</v>
      </c>
      <c r="FE387">
        <v>8543.1710000000003</v>
      </c>
      <c r="FF387">
        <v>0.69215260000000001</v>
      </c>
      <c r="FG387">
        <v>19.098990000000001</v>
      </c>
      <c r="FH387">
        <v>20.620819999999998</v>
      </c>
      <c r="FI387">
        <v>5112.1729999999998</v>
      </c>
      <c r="FJ387">
        <v>0.68836090000000005</v>
      </c>
      <c r="FK387">
        <v>18.952439999999999</v>
      </c>
      <c r="FL387">
        <v>10.536250000000001</v>
      </c>
      <c r="FM387">
        <v>2641.0059999999999</v>
      </c>
      <c r="FN387">
        <v>0.68438679999999996</v>
      </c>
      <c r="FO387">
        <v>19.212910000000001</v>
      </c>
      <c r="FP387">
        <v>4.7453010000000004</v>
      </c>
      <c r="FQ387">
        <v>1202.462</v>
      </c>
      <c r="FR387">
        <v>0.6800889</v>
      </c>
      <c r="FS387">
        <v>19.345580000000002</v>
      </c>
      <c r="FT387">
        <v>1.9298439999999999</v>
      </c>
      <c r="FU387">
        <v>494.25189999999998</v>
      </c>
      <c r="FV387">
        <v>0.67512070000000002</v>
      </c>
      <c r="FW387">
        <v>19.376080000000002</v>
      </c>
      <c r="FX387" s="1">
        <v>0.73450090000000001</v>
      </c>
      <c r="FY387">
        <v>189.90530000000001</v>
      </c>
      <c r="FZ387">
        <v>0.67032510000000001</v>
      </c>
      <c r="GA387">
        <v>19.377980000000001</v>
      </c>
      <c r="GB387" s="1">
        <v>0.28188049999999998</v>
      </c>
      <c r="GC387">
        <v>73.165899999999993</v>
      </c>
      <c r="GD387">
        <v>0.6651688</v>
      </c>
      <c r="GE387">
        <v>19.343430000000001</v>
      </c>
      <c r="GF387" s="1">
        <v>0.12658530000000001</v>
      </c>
      <c r="GG387">
        <v>32.671439999999997</v>
      </c>
      <c r="GH387">
        <v>0.6601572</v>
      </c>
      <c r="GI387">
        <v>19.359780000000001</v>
      </c>
      <c r="GJ387" s="1">
        <v>7.7751909999999994E-2</v>
      </c>
      <c r="GK387">
        <v>19.82685</v>
      </c>
      <c r="GL387">
        <v>0.65543189999999996</v>
      </c>
      <c r="GM387">
        <v>19.362629999999999</v>
      </c>
      <c r="GN387" s="1">
        <v>6.3415449999999998E-2</v>
      </c>
      <c r="GO387" s="1">
        <v>16.076730000000001</v>
      </c>
      <c r="GP387">
        <v>0.65070760000000005</v>
      </c>
      <c r="GQ387">
        <v>19.38372</v>
      </c>
      <c r="GR387" s="1">
        <v>5.9209409999999997E-2</v>
      </c>
      <c r="GS387" s="1">
        <v>15.044079999999999</v>
      </c>
      <c r="GT387">
        <v>0.6459355</v>
      </c>
      <c r="GU387">
        <v>19.864460000000001</v>
      </c>
      <c r="GV387" s="1">
        <v>5.7222290000000002E-2</v>
      </c>
      <c r="GW387" s="1">
        <v>14.63524</v>
      </c>
      <c r="GX387">
        <v>0.64105049999999997</v>
      </c>
      <c r="GY387">
        <v>20.26323</v>
      </c>
      <c r="GZ387" s="1">
        <v>5.5193310000000002E-2</v>
      </c>
      <c r="HA387" s="1">
        <v>14.232279999999999</v>
      </c>
      <c r="HB387">
        <v>0.63698529999999998</v>
      </c>
      <c r="HC387">
        <v>20.574780000000001</v>
      </c>
      <c r="HD387" s="1">
        <v>5.2492200000000003E-2</v>
      </c>
      <c r="HE387" s="1">
        <v>13.63852</v>
      </c>
      <c r="HF387">
        <v>0.63455839999999997</v>
      </c>
      <c r="HG387">
        <v>21.03763</v>
      </c>
      <c r="HH387" s="1">
        <v>4.9280770000000002E-2</v>
      </c>
      <c r="HI387" s="1">
        <v>12.86914</v>
      </c>
      <c r="HJ387">
        <v>0.63268729999999995</v>
      </c>
      <c r="HK387">
        <v>21.314350000000001</v>
      </c>
      <c r="HL387" s="1">
        <v>4.5663009999999997E-2</v>
      </c>
      <c r="HM387" s="1">
        <v>11.975899999999999</v>
      </c>
      <c r="HN387">
        <v>0.63118759999999996</v>
      </c>
      <c r="HO387">
        <v>21.289529999999999</v>
      </c>
      <c r="HP387" s="1">
        <v>4.1842570000000003E-2</v>
      </c>
      <c r="HQ387" s="1">
        <v>11.014620000000001</v>
      </c>
      <c r="HR387">
        <v>0.6295712</v>
      </c>
      <c r="HS387">
        <v>21.295960000000001</v>
      </c>
      <c r="HT387" s="1">
        <v>3.7908799999999999E-2</v>
      </c>
      <c r="HU387" s="1">
        <v>10.01845</v>
      </c>
      <c r="HV387">
        <v>0.62801390000000001</v>
      </c>
      <c r="HW387">
        <v>21.252210000000002</v>
      </c>
      <c r="HX387" s="1">
        <v>3.3993710000000003E-2</v>
      </c>
      <c r="HY387" s="1">
        <v>9.0185200000000005</v>
      </c>
      <c r="HZ387">
        <v>0.62665159999999998</v>
      </c>
      <c r="IA387">
        <v>21.568960000000001</v>
      </c>
      <c r="IB387" s="1">
        <v>3.0180780000000001E-2</v>
      </c>
      <c r="IC387" s="1">
        <v>8.0361849999999997</v>
      </c>
      <c r="ID387">
        <v>0.62547989999999998</v>
      </c>
      <c r="IE387">
        <v>22.002770000000002</v>
      </c>
      <c r="IF387" s="1">
        <v>2.655654E-2</v>
      </c>
      <c r="IG387" s="1">
        <v>7.0934030000000003</v>
      </c>
      <c r="IH387">
        <v>0.62445949999999995</v>
      </c>
      <c r="II387">
        <v>22.303349999999998</v>
      </c>
      <c r="IJ387" s="1">
        <v>2.322656E-2</v>
      </c>
      <c r="IK387" s="1">
        <v>6.2212839999999998</v>
      </c>
      <c r="IL387">
        <v>0.6235501</v>
      </c>
      <c r="IM387">
        <v>22.62</v>
      </c>
      <c r="IN387" s="1">
        <v>2.0255410000000001E-2</v>
      </c>
      <c r="IO387" s="1">
        <v>5.4378390000000003</v>
      </c>
      <c r="IP387">
        <v>0.62273679999999998</v>
      </c>
      <c r="IQ387">
        <v>22.672779999999999</v>
      </c>
      <c r="IR387" s="1">
        <v>1.7700009999999999E-2</v>
      </c>
      <c r="IS387" s="1">
        <v>4.7607270000000002</v>
      </c>
      <c r="IT387">
        <v>0.62203710000000001</v>
      </c>
      <c r="IU387">
        <v>22.521360000000001</v>
      </c>
      <c r="IV387" s="1">
        <v>1.5468920000000001E-2</v>
      </c>
      <c r="IW387" s="1">
        <v>4.168126</v>
      </c>
      <c r="IX387">
        <v>0.621444</v>
      </c>
      <c r="IY387">
        <v>22.52524</v>
      </c>
      <c r="IZ387" s="1">
        <v>1.3494600000000001E-2</v>
      </c>
      <c r="JA387" s="1">
        <v>3.642404</v>
      </c>
      <c r="JB387">
        <v>0.62118119999999999</v>
      </c>
      <c r="JC387">
        <v>22.52122</v>
      </c>
      <c r="JD387" s="1">
        <v>1.1683580000000001E-2</v>
      </c>
      <c r="JE387" s="1">
        <v>3.1581570000000001</v>
      </c>
      <c r="JF387">
        <v>0.62112239999999996</v>
      </c>
      <c r="JG387">
        <v>22.68299</v>
      </c>
      <c r="JH387" s="1">
        <v>9.957334E-3</v>
      </c>
      <c r="JI387" s="1">
        <v>2.6958989999999998</v>
      </c>
      <c r="JJ387">
        <v>0.62117359999999999</v>
      </c>
      <c r="JK387">
        <v>22.592169999999999</v>
      </c>
      <c r="JL387" s="1">
        <v>8.3070060000000005E-3</v>
      </c>
      <c r="JM387" s="1">
        <v>2.252551</v>
      </c>
      <c r="JN387">
        <v>0.62127390000000005</v>
      </c>
      <c r="JO387">
        <v>22.41639</v>
      </c>
      <c r="JP387" s="1">
        <v>6.7776080000000001E-3</v>
      </c>
      <c r="JQ387" s="1">
        <v>1.840401</v>
      </c>
      <c r="JR387">
        <v>0.62166010000000005</v>
      </c>
      <c r="JS387">
        <v>22.054099999999998</v>
      </c>
      <c r="JT387" s="1">
        <v>5.4461609999999997E-3</v>
      </c>
      <c r="JU387" s="1">
        <v>1.4792749999999999</v>
      </c>
      <c r="JV387">
        <v>0.62234160000000005</v>
      </c>
      <c r="JW387">
        <v>21.62688</v>
      </c>
      <c r="JX387" s="1">
        <v>4.3647850000000004E-3</v>
      </c>
      <c r="JY387" s="1">
        <v>1.1844699999999999</v>
      </c>
      <c r="JZ387">
        <v>0.6231295</v>
      </c>
      <c r="KA387">
        <v>21.382490000000001</v>
      </c>
      <c r="KB387" s="1">
        <v>3.5450880000000001E-3</v>
      </c>
      <c r="KC387" s="1">
        <v>0.95997169999999998</v>
      </c>
      <c r="KD387">
        <v>0.62396309999999999</v>
      </c>
      <c r="KE387">
        <v>21.2361</v>
      </c>
      <c r="KF387" s="1">
        <v>2.955601E-3</v>
      </c>
      <c r="KG387" s="1">
        <v>0.7981009</v>
      </c>
      <c r="KH387">
        <v>0.62482819999999994</v>
      </c>
      <c r="KI387">
        <v>21.10538</v>
      </c>
      <c r="KJ387" s="1">
        <v>2.5416010000000001E-3</v>
      </c>
      <c r="KK387" s="1">
        <v>0.68428270000000002</v>
      </c>
      <c r="KL387">
        <v>0.62569649999999999</v>
      </c>
      <c r="KM387">
        <v>21.350519999999999</v>
      </c>
      <c r="KN387" s="1">
        <v>2.2476269999999999E-3</v>
      </c>
      <c r="KO387" s="1">
        <v>0.603468</v>
      </c>
      <c r="KP387">
        <v>0.62644549999999999</v>
      </c>
      <c r="KQ387">
        <v>21.344940000000001</v>
      </c>
      <c r="KR387" s="1">
        <v>2.0297739999999998E-3</v>
      </c>
      <c r="KS387" s="1">
        <v>0.54379710000000003</v>
      </c>
      <c r="KT387">
        <v>0.62691770000000002</v>
      </c>
      <c r="KU387">
        <v>21.338010000000001</v>
      </c>
      <c r="KV387" s="1">
        <v>1.8601030000000001E-3</v>
      </c>
      <c r="KW387" s="1">
        <v>0.49764809999999998</v>
      </c>
      <c r="KX387">
        <v>0.6270888</v>
      </c>
      <c r="KY387">
        <v>21.489260000000002</v>
      </c>
      <c r="KZ387" s="1">
        <v>1.7237109999999999E-3</v>
      </c>
      <c r="LA387" s="1">
        <v>0.46081689999999997</v>
      </c>
      <c r="LB387">
        <v>0.62689479999999997</v>
      </c>
      <c r="LC387">
        <v>21.446650000000002</v>
      </c>
      <c r="LD387" s="1">
        <v>1.6125530000000001E-3</v>
      </c>
      <c r="LE387" s="1">
        <v>0.43105949999999998</v>
      </c>
      <c r="LF387">
        <v>0.62644889999999998</v>
      </c>
      <c r="LG387">
        <v>21.242999999999999</v>
      </c>
      <c r="LH387" s="1">
        <v>1.521072E-3</v>
      </c>
      <c r="LI387" s="1">
        <v>0.40675430000000001</v>
      </c>
      <c r="LJ387">
        <v>0.62579510000000005</v>
      </c>
      <c r="LK387">
        <v>21.075579999999999</v>
      </c>
      <c r="LL387" s="1">
        <v>1.4455959999999999E-3</v>
      </c>
      <c r="LM387" s="1">
        <v>0.38692989999999999</v>
      </c>
      <c r="LN387">
        <v>0.62504599999999999</v>
      </c>
      <c r="LO387">
        <v>21.033950000000001</v>
      </c>
      <c r="LP387" s="1">
        <v>1.383373E-3</v>
      </c>
      <c r="LQ387" s="1">
        <v>0.37071359999999998</v>
      </c>
      <c r="LR387">
        <v>0.62419860000000005</v>
      </c>
      <c r="LS387">
        <v>21.60192</v>
      </c>
      <c r="LT387" s="1">
        <v>1.332527E-3</v>
      </c>
      <c r="LU387" s="1">
        <v>0.35755730000000002</v>
      </c>
      <c r="LV387">
        <v>0.6232839</v>
      </c>
      <c r="LW387">
        <v>22.050630000000002</v>
      </c>
      <c r="LX387" s="1">
        <v>1.2898079999999999E-3</v>
      </c>
      <c r="LY387" s="1">
        <v>0.34665030000000002</v>
      </c>
      <c r="LZ387">
        <v>0.62228039999999996</v>
      </c>
      <c r="MA387">
        <v>22.419920000000001</v>
      </c>
      <c r="MB387" s="1">
        <v>1.251661E-3</v>
      </c>
      <c r="MC387" s="1">
        <v>0.33703100000000003</v>
      </c>
      <c r="MD387">
        <v>0.62123669999999998</v>
      </c>
      <c r="ME387">
        <v>22.9421</v>
      </c>
      <c r="MF387" s="1">
        <v>1.2152420000000001E-3</v>
      </c>
      <c r="MG387" s="1">
        <v>0.32792519999999997</v>
      </c>
      <c r="MH387">
        <v>0.62012389999999995</v>
      </c>
      <c r="MI387">
        <v>23.03952</v>
      </c>
      <c r="MJ387" s="1">
        <v>1.1779850000000001E-3</v>
      </c>
      <c r="MK387" s="1">
        <v>0.31863819999999998</v>
      </c>
      <c r="ML387">
        <v>0.61893260000000005</v>
      </c>
      <c r="MM387">
        <v>22.77402</v>
      </c>
      <c r="MN387" s="1">
        <v>1.1392939999999999E-3</v>
      </c>
      <c r="MO387" s="1">
        <v>0.3089384</v>
      </c>
      <c r="MP387">
        <v>0.61778350000000004</v>
      </c>
      <c r="MQ387">
        <v>22.68355</v>
      </c>
      <c r="MR387" s="1">
        <v>1.098882E-3</v>
      </c>
      <c r="MS387" s="1">
        <v>0.29875810000000003</v>
      </c>
      <c r="MT387">
        <v>0.61666730000000003</v>
      </c>
      <c r="MU387">
        <v>22.56465</v>
      </c>
      <c r="MV387" s="1">
        <v>1.057665E-3</v>
      </c>
      <c r="MW387" s="1">
        <v>0.28827409999999998</v>
      </c>
      <c r="MX387">
        <v>0.61552300000000004</v>
      </c>
      <c r="MY387">
        <v>22.922750000000001</v>
      </c>
      <c r="MZ387" s="1">
        <v>1.016517E-3</v>
      </c>
      <c r="NA387" s="1">
        <v>0.27775090000000002</v>
      </c>
      <c r="NB387">
        <v>0.61435099999999998</v>
      </c>
      <c r="NC387">
        <v>23.27617</v>
      </c>
      <c r="ND387" s="1">
        <v>9.7607369999999996E-4</v>
      </c>
      <c r="NE387" s="1">
        <v>0.26740809999999998</v>
      </c>
      <c r="NF387">
        <v>0.61324049999999997</v>
      </c>
      <c r="NG387">
        <v>23.430959999999999</v>
      </c>
      <c r="NH387" s="1">
        <v>9.3719949999999995E-4</v>
      </c>
      <c r="NI387" s="1">
        <v>0.2573918</v>
      </c>
      <c r="NJ387">
        <v>0.61222180000000004</v>
      </c>
      <c r="NK387">
        <v>23.607659999999999</v>
      </c>
      <c r="NL387" s="1">
        <v>8.9979570000000002E-4</v>
      </c>
      <c r="NM387" s="1">
        <v>0.2476882</v>
      </c>
      <c r="NN387">
        <v>0.61134299999999997</v>
      </c>
      <c r="NO387">
        <v>23.39631</v>
      </c>
      <c r="NP387" s="1">
        <v>8.6414949999999999E-4</v>
      </c>
      <c r="NQ387" s="1">
        <v>0.23836280000000001</v>
      </c>
      <c r="NR387">
        <v>0.61046940000000005</v>
      </c>
      <c r="NS387">
        <v>23.072289999999999</v>
      </c>
      <c r="NT387" s="1">
        <v>8.2988840000000001E-4</v>
      </c>
      <c r="NU387" s="1">
        <v>0.22939499999999999</v>
      </c>
      <c r="NV387">
        <v>0.60965610000000003</v>
      </c>
      <c r="NW387">
        <v>22.917570000000001</v>
      </c>
      <c r="NX387" s="1">
        <v>7.9712870000000005E-4</v>
      </c>
      <c r="NY387" s="1">
        <v>0.2207807</v>
      </c>
      <c r="NZ387">
        <v>0.60885489999999998</v>
      </c>
      <c r="OA387">
        <v>22.802420000000001</v>
      </c>
      <c r="OB387" s="1">
        <v>7.6582240000000002E-4</v>
      </c>
      <c r="OC387" s="1">
        <v>0.21253359999999999</v>
      </c>
      <c r="OD387">
        <v>0.6080991</v>
      </c>
      <c r="OE387">
        <v>22.67876</v>
      </c>
      <c r="OF387" s="1">
        <v>7.3608739999999999E-4</v>
      </c>
      <c r="OG387" s="1">
        <v>0.20466709999999999</v>
      </c>
      <c r="OH387">
        <v>0.6074562</v>
      </c>
      <c r="OI387">
        <v>22.787669999999999</v>
      </c>
      <c r="OJ387" s="1">
        <v>7.074173E-4</v>
      </c>
      <c r="OK387" s="1">
        <v>0.1970575</v>
      </c>
    </row>
    <row r="388" spans="1:401" x14ac:dyDescent="0.35">
      <c r="A388">
        <v>397</v>
      </c>
      <c r="B388" t="s">
        <v>4</v>
      </c>
      <c r="C388" t="s">
        <v>364</v>
      </c>
      <c r="D388" t="s">
        <v>395</v>
      </c>
      <c r="E388">
        <v>637.82449999999994</v>
      </c>
      <c r="F388">
        <v>0.86245919999999998</v>
      </c>
      <c r="G388">
        <v>20.785409999999999</v>
      </c>
      <c r="H388">
        <v>0</v>
      </c>
      <c r="I388">
        <v>0</v>
      </c>
      <c r="J388">
        <v>0.87046069999999998</v>
      </c>
      <c r="K388">
        <v>20.44237</v>
      </c>
      <c r="L388">
        <v>0</v>
      </c>
      <c r="M388">
        <v>0</v>
      </c>
      <c r="N388">
        <v>0.87794260000000002</v>
      </c>
      <c r="O388">
        <v>20.438680000000002</v>
      </c>
      <c r="P388">
        <v>0</v>
      </c>
      <c r="Q388">
        <v>0</v>
      </c>
      <c r="R388">
        <v>0.88444009999999995</v>
      </c>
      <c r="S388">
        <v>20.368559999999999</v>
      </c>
      <c r="T388">
        <v>0</v>
      </c>
      <c r="U388">
        <v>0</v>
      </c>
      <c r="V388">
        <v>0.88977439999999997</v>
      </c>
      <c r="W388">
        <v>20.58662</v>
      </c>
      <c r="X388">
        <v>0</v>
      </c>
      <c r="Y388">
        <v>0</v>
      </c>
      <c r="Z388">
        <v>0.89402329999999997</v>
      </c>
      <c r="AA388">
        <v>20.588609999999999</v>
      </c>
      <c r="AB388">
        <v>0</v>
      </c>
      <c r="AC388">
        <v>0</v>
      </c>
      <c r="AD388">
        <v>0.89730169999999998</v>
      </c>
      <c r="AE388">
        <v>20.522659999999998</v>
      </c>
      <c r="AF388">
        <v>0</v>
      </c>
      <c r="AG388">
        <v>0</v>
      </c>
      <c r="AH388">
        <v>0.90018640000000005</v>
      </c>
      <c r="AI388">
        <v>20.42231</v>
      </c>
      <c r="AJ388">
        <v>0</v>
      </c>
      <c r="AK388">
        <v>0</v>
      </c>
      <c r="AL388">
        <v>0.90259920000000005</v>
      </c>
      <c r="AM388">
        <v>20.220829999999999</v>
      </c>
      <c r="AN388">
        <v>0</v>
      </c>
      <c r="AO388">
        <v>0</v>
      </c>
      <c r="AP388">
        <v>0.90434990000000004</v>
      </c>
      <c r="AQ388">
        <v>19.98676</v>
      </c>
      <c r="AR388">
        <v>0</v>
      </c>
      <c r="AS388">
        <v>0</v>
      </c>
      <c r="AT388">
        <v>0.90534130000000002</v>
      </c>
      <c r="AU388">
        <v>20.0625</v>
      </c>
      <c r="AV388">
        <v>0</v>
      </c>
      <c r="AW388">
        <v>0</v>
      </c>
      <c r="AX388">
        <v>0.90513379999999999</v>
      </c>
      <c r="AY388">
        <v>19.982890000000001</v>
      </c>
      <c r="AZ388">
        <v>0</v>
      </c>
      <c r="BA388">
        <v>0</v>
      </c>
      <c r="BB388">
        <v>0.90342080000000002</v>
      </c>
      <c r="BC388">
        <v>19.933589999999999</v>
      </c>
      <c r="BD388">
        <v>0</v>
      </c>
      <c r="BE388">
        <v>0</v>
      </c>
      <c r="BF388">
        <v>0.9002637</v>
      </c>
      <c r="BG388">
        <v>19.878119999999999</v>
      </c>
      <c r="BH388">
        <v>0</v>
      </c>
      <c r="BI388">
        <v>0</v>
      </c>
      <c r="BJ388">
        <v>0.89583749999999995</v>
      </c>
      <c r="BK388">
        <v>19.635429999999999</v>
      </c>
      <c r="BL388">
        <v>0</v>
      </c>
      <c r="BM388">
        <v>0</v>
      </c>
      <c r="BN388">
        <v>0.89030810000000005</v>
      </c>
      <c r="BO388">
        <v>19.302849999999999</v>
      </c>
      <c r="BP388">
        <v>0</v>
      </c>
      <c r="BQ388">
        <v>0</v>
      </c>
      <c r="BR388">
        <v>0.88383389999999995</v>
      </c>
      <c r="BS388">
        <v>18.956949999999999</v>
      </c>
      <c r="BT388">
        <v>0</v>
      </c>
      <c r="BU388">
        <v>0</v>
      </c>
      <c r="BV388">
        <v>0.87630759999999996</v>
      </c>
      <c r="BW388">
        <v>18.911619999999999</v>
      </c>
      <c r="BX388">
        <v>0</v>
      </c>
      <c r="BY388">
        <v>0</v>
      </c>
      <c r="BZ388">
        <v>0.86858310000000005</v>
      </c>
      <c r="CA388">
        <v>19.19061</v>
      </c>
      <c r="CB388">
        <v>0</v>
      </c>
      <c r="CC388">
        <v>0</v>
      </c>
      <c r="CD388">
        <v>0.86049039999999999</v>
      </c>
      <c r="CE388">
        <v>19.612919999999999</v>
      </c>
      <c r="CF388">
        <v>3.1561120000000001E-38</v>
      </c>
      <c r="CG388" s="1">
        <v>8.5052219999999997E-36</v>
      </c>
      <c r="CH388">
        <v>0.8521417</v>
      </c>
      <c r="CI388">
        <v>19.977879999999999</v>
      </c>
      <c r="CJ388" s="1">
        <v>5.4422509999999997E-29</v>
      </c>
      <c r="CK388" s="1">
        <v>1.018234E-26</v>
      </c>
      <c r="CL388">
        <v>0.84355899999999995</v>
      </c>
      <c r="CM388">
        <v>20.043189999999999</v>
      </c>
      <c r="CN388" s="1">
        <v>5.1985640000000002E-23</v>
      </c>
      <c r="CO388" s="1">
        <v>9.8648619999999994E-21</v>
      </c>
      <c r="CP388">
        <v>0.83486720000000003</v>
      </c>
      <c r="CQ388">
        <v>19.93872</v>
      </c>
      <c r="CR388" s="1">
        <v>4.4562319999999998E-17</v>
      </c>
      <c r="CS388" s="1">
        <v>8.7259030000000003E-15</v>
      </c>
      <c r="CT388">
        <v>0.82580609999999999</v>
      </c>
      <c r="CU388">
        <v>19.818709999999999</v>
      </c>
      <c r="CV388" s="1">
        <v>3.0443370000000001E-13</v>
      </c>
      <c r="CW388" s="1">
        <v>6.3251489999999995E-11</v>
      </c>
      <c r="CX388">
        <v>0.81651989999999997</v>
      </c>
      <c r="CY388">
        <v>19.663609999999998</v>
      </c>
      <c r="CZ388" s="1">
        <v>2.8705059999999999E-10</v>
      </c>
      <c r="DA388" s="1">
        <v>6.2231410000000002E-8</v>
      </c>
      <c r="DB388">
        <v>0.80760480000000001</v>
      </c>
      <c r="DC388">
        <v>19.58211</v>
      </c>
      <c r="DD388" s="1">
        <v>7.2940810000000003E-8</v>
      </c>
      <c r="DE388" s="1">
        <v>1.6409399999999999E-5</v>
      </c>
      <c r="DF388">
        <v>0.79890729999999999</v>
      </c>
      <c r="DG388">
        <v>19.631270000000001</v>
      </c>
      <c r="DH388" s="1">
        <v>6.849991E-6</v>
      </c>
      <c r="DI388" s="1">
        <v>1.5937830000000001E-3</v>
      </c>
      <c r="DJ388">
        <v>0.78978060000000005</v>
      </c>
      <c r="DK388">
        <v>19.615860000000001</v>
      </c>
      <c r="DL388" s="1">
        <v>2.8978339999999997E-4</v>
      </c>
      <c r="DM388" s="1">
        <v>6.9513889999999995E-2</v>
      </c>
      <c r="DN388">
        <v>0.78121289999999999</v>
      </c>
      <c r="DO388">
        <v>19.755330000000001</v>
      </c>
      <c r="DP388" s="1">
        <v>6.3450420000000004E-3</v>
      </c>
      <c r="DQ388">
        <v>1.5643689999999999</v>
      </c>
      <c r="DR388">
        <v>0.77277819999999997</v>
      </c>
      <c r="DS388">
        <v>19.802240000000001</v>
      </c>
      <c r="DT388">
        <v>7.8994209999999995E-2</v>
      </c>
      <c r="DU388">
        <v>19.972339999999999</v>
      </c>
      <c r="DV388">
        <v>0.76400080000000004</v>
      </c>
      <c r="DW388">
        <v>19.678909999999998</v>
      </c>
      <c r="DX388">
        <v>0.59905719999999996</v>
      </c>
      <c r="DY388">
        <v>155.3271</v>
      </c>
      <c r="DZ388">
        <v>0.75506229999999996</v>
      </c>
      <c r="EA388">
        <v>19.502359999999999</v>
      </c>
      <c r="EB388">
        <v>2.9433739999999999</v>
      </c>
      <c r="EC388">
        <v>781.54269999999997</v>
      </c>
      <c r="ED388">
        <v>0.74484570000000005</v>
      </c>
      <c r="EE388">
        <v>19.202670000000001</v>
      </c>
      <c r="EF388">
        <v>9.8244220000000002</v>
      </c>
      <c r="EG388">
        <v>2675.1770000000001</v>
      </c>
      <c r="EH388">
        <v>0.73613329999999999</v>
      </c>
      <c r="EI388">
        <v>19.048300000000001</v>
      </c>
      <c r="EJ388">
        <v>23.39706</v>
      </c>
      <c r="EK388">
        <v>6508.5110000000004</v>
      </c>
      <c r="EL388">
        <v>0.72755349999999996</v>
      </c>
      <c r="EM388">
        <v>19.025030000000001</v>
      </c>
      <c r="EN388">
        <v>41.230089999999997</v>
      </c>
      <c r="EO388">
        <v>11701.54</v>
      </c>
      <c r="EP388">
        <v>0.71867320000000001</v>
      </c>
      <c r="EQ388">
        <v>19.109449999999999</v>
      </c>
      <c r="ER388">
        <v>55.599609999999998</v>
      </c>
      <c r="ES388">
        <v>16098.26</v>
      </c>
      <c r="ET388">
        <v>0.70948480000000003</v>
      </c>
      <c r="EU388">
        <v>19.26492</v>
      </c>
      <c r="EV388">
        <v>59.11833</v>
      </c>
      <c r="EW388">
        <v>17460.36</v>
      </c>
      <c r="EX388">
        <v>0.70212319999999995</v>
      </c>
      <c r="EY388">
        <v>19.247340000000001</v>
      </c>
      <c r="EZ388">
        <v>50.9251</v>
      </c>
      <c r="FA388">
        <v>15279.31</v>
      </c>
      <c r="FB388">
        <v>0.69559029999999999</v>
      </c>
      <c r="FC388">
        <v>19.172450000000001</v>
      </c>
      <c r="FD388">
        <v>36.345140000000001</v>
      </c>
      <c r="FE388">
        <v>11063.15</v>
      </c>
      <c r="FF388">
        <v>0.68932320000000002</v>
      </c>
      <c r="FG388">
        <v>19.065639999999998</v>
      </c>
      <c r="FH388">
        <v>21.839359999999999</v>
      </c>
      <c r="FI388">
        <v>6738.1559999999999</v>
      </c>
      <c r="FJ388">
        <v>0.68422910000000003</v>
      </c>
      <c r="FK388">
        <v>18.948229999999999</v>
      </c>
      <c r="FL388">
        <v>11.33986</v>
      </c>
      <c r="FM388">
        <v>3537.384</v>
      </c>
      <c r="FN388">
        <v>0.67887310000000001</v>
      </c>
      <c r="FO388">
        <v>19.235969999999998</v>
      </c>
      <c r="FP388">
        <v>5.1817700000000002</v>
      </c>
      <c r="FQ388">
        <v>1636.5740000000001</v>
      </c>
      <c r="FR388">
        <v>0.67315290000000005</v>
      </c>
      <c r="FS388">
        <v>19.382400000000001</v>
      </c>
      <c r="FT388">
        <v>2.1340590000000002</v>
      </c>
      <c r="FU388">
        <v>682.81820000000005</v>
      </c>
      <c r="FV388">
        <v>0.66669219999999996</v>
      </c>
      <c r="FW388">
        <v>19.403269999999999</v>
      </c>
      <c r="FX388">
        <v>0.81874860000000005</v>
      </c>
      <c r="FY388">
        <v>264.88119999999998</v>
      </c>
      <c r="FZ388">
        <v>0.66038589999999997</v>
      </c>
      <c r="GA388">
        <v>19.381409999999999</v>
      </c>
      <c r="GB388" s="1">
        <v>0.31304920000000003</v>
      </c>
      <c r="GC388">
        <v>101.6604</v>
      </c>
      <c r="GD388">
        <v>0.65376860000000003</v>
      </c>
      <c r="GE388">
        <v>19.314789999999999</v>
      </c>
      <c r="GF388" s="1">
        <v>0.1370624</v>
      </c>
      <c r="GG388">
        <v>44.068570000000001</v>
      </c>
      <c r="GH388">
        <v>0.64729159999999997</v>
      </c>
      <c r="GI388">
        <v>19.31401</v>
      </c>
      <c r="GJ388" s="1">
        <v>8.0970500000000001E-2</v>
      </c>
      <c r="GK388">
        <v>25.49071</v>
      </c>
      <c r="GL388">
        <v>0.64123549999999996</v>
      </c>
      <c r="GM388">
        <v>19.31823</v>
      </c>
      <c r="GN388" s="1">
        <v>6.4313720000000005E-2</v>
      </c>
      <c r="GO388">
        <v>19.968250000000001</v>
      </c>
      <c r="GP388">
        <v>0.63525520000000002</v>
      </c>
      <c r="GQ388">
        <v>19.36816</v>
      </c>
      <c r="GR388" s="1">
        <v>5.9452579999999998E-2</v>
      </c>
      <c r="GS388" s="1">
        <v>18.428139999999999</v>
      </c>
      <c r="GT388">
        <v>0.62934409999999996</v>
      </c>
      <c r="GU388">
        <v>19.880749999999999</v>
      </c>
      <c r="GV388" s="1">
        <v>5.7350810000000002E-2</v>
      </c>
      <c r="GW388" s="1">
        <v>17.867619999999999</v>
      </c>
      <c r="GX388">
        <v>0.62332410000000005</v>
      </c>
      <c r="GY388">
        <v>20.290959999999998</v>
      </c>
      <c r="GZ388" s="1">
        <v>5.5357240000000002E-2</v>
      </c>
      <c r="HA388" s="1">
        <v>17.373560000000001</v>
      </c>
      <c r="HB388">
        <v>0.61820260000000005</v>
      </c>
      <c r="HC388">
        <v>20.600359999999998</v>
      </c>
      <c r="HD388" s="1">
        <v>5.273887E-2</v>
      </c>
      <c r="HE388" s="1">
        <v>16.671500000000002</v>
      </c>
      <c r="HF388">
        <v>0.61476310000000001</v>
      </c>
      <c r="HG388">
        <v>21.038599999999999</v>
      </c>
      <c r="HH388" s="1">
        <v>4.959028E-2</v>
      </c>
      <c r="HI388" s="1">
        <v>15.74305</v>
      </c>
      <c r="HJ388">
        <v>0.61181240000000003</v>
      </c>
      <c r="HK388">
        <v>21.286020000000001</v>
      </c>
      <c r="HL388" s="1">
        <v>4.6014060000000002E-2</v>
      </c>
      <c r="HM388" s="1">
        <v>14.66025</v>
      </c>
      <c r="HN388">
        <v>0.60928800000000005</v>
      </c>
      <c r="HO388">
        <v>21.24034</v>
      </c>
      <c r="HP388" s="1">
        <v>4.2217749999999998E-2</v>
      </c>
      <c r="HQ388" s="1">
        <v>13.4916</v>
      </c>
      <c r="HR388">
        <v>0.60670329999999995</v>
      </c>
      <c r="HS388">
        <v>21.24175</v>
      </c>
      <c r="HT388" s="1">
        <v>3.8295629999999997E-2</v>
      </c>
      <c r="HU388" s="1">
        <v>12.27905</v>
      </c>
      <c r="HV388">
        <v>0.60417770000000004</v>
      </c>
      <c r="HW388">
        <v>21.226880000000001</v>
      </c>
      <c r="HX388" s="1">
        <v>3.4379439999999997E-2</v>
      </c>
      <c r="HY388" s="1">
        <v>11.059659999999999</v>
      </c>
      <c r="HZ388">
        <v>0.60190529999999998</v>
      </c>
      <c r="IA388">
        <v>21.58541</v>
      </c>
      <c r="IB388" s="1">
        <v>3.055865E-2</v>
      </c>
      <c r="IC388" s="1">
        <v>9.8606649999999991</v>
      </c>
      <c r="ID388">
        <v>0.59987829999999998</v>
      </c>
      <c r="IE388">
        <v>22.04777</v>
      </c>
      <c r="IF388" s="1">
        <v>2.6914560000000001E-2</v>
      </c>
      <c r="IG388" s="1">
        <v>8.7073070000000001</v>
      </c>
      <c r="IH388">
        <v>0.59806079999999995</v>
      </c>
      <c r="II388">
        <v>22.35126</v>
      </c>
      <c r="IJ388" s="1">
        <v>2.3555079999999999E-2</v>
      </c>
      <c r="IK388" s="1">
        <v>7.6375190000000002</v>
      </c>
      <c r="IL388">
        <v>0.59642640000000002</v>
      </c>
      <c r="IM388">
        <v>22.650549999999999</v>
      </c>
      <c r="IN388" s="1">
        <v>2.0546200000000001E-2</v>
      </c>
      <c r="IO388" s="1">
        <v>6.6739920000000001</v>
      </c>
      <c r="IP388">
        <v>0.59494210000000003</v>
      </c>
      <c r="IQ388">
        <v>22.663599999999999</v>
      </c>
      <c r="IR388" s="1">
        <v>1.7951640000000001E-2</v>
      </c>
      <c r="IS388" s="1">
        <v>5.8389889999999998</v>
      </c>
      <c r="IT388">
        <v>0.59370029999999996</v>
      </c>
      <c r="IU388">
        <v>22.490749999999998</v>
      </c>
      <c r="IV388" s="1">
        <v>1.5690180000000001E-2</v>
      </c>
      <c r="IW388" s="1">
        <v>5.1107009999999997</v>
      </c>
      <c r="IX388">
        <v>0.59260860000000004</v>
      </c>
      <c r="IY388">
        <v>22.484660000000002</v>
      </c>
      <c r="IZ388" s="1">
        <v>1.369426E-2</v>
      </c>
      <c r="JA388" s="1">
        <v>4.4668559999999999</v>
      </c>
      <c r="JB388">
        <v>0.59190750000000003</v>
      </c>
      <c r="JC388">
        <v>22.505369999999999</v>
      </c>
      <c r="JD388" s="1">
        <v>1.1870459999999999E-2</v>
      </c>
      <c r="JE388" s="1">
        <v>3.87636</v>
      </c>
      <c r="JF388">
        <v>0.59141679999999996</v>
      </c>
      <c r="JG388">
        <v>22.70514</v>
      </c>
      <c r="JH388" s="1">
        <v>1.013733E-2</v>
      </c>
      <c r="JI388" s="1">
        <v>3.3151160000000002</v>
      </c>
      <c r="JJ388">
        <v>0.59106289999999995</v>
      </c>
      <c r="JK388">
        <v>22.633500000000002</v>
      </c>
      <c r="JL388" s="1">
        <v>8.4787219999999993E-3</v>
      </c>
      <c r="JM388" s="1">
        <v>2.776745</v>
      </c>
      <c r="JN388">
        <v>0.59083470000000005</v>
      </c>
      <c r="JO388">
        <v>22.46819</v>
      </c>
      <c r="JP388" s="1">
        <v>6.9339750000000002E-3</v>
      </c>
      <c r="JQ388" s="1">
        <v>2.2739959999999999</v>
      </c>
      <c r="JR388">
        <v>0.5909006</v>
      </c>
      <c r="JS388">
        <v>22.08644</v>
      </c>
      <c r="JT388" s="1">
        <v>5.5794080000000001E-3</v>
      </c>
      <c r="JU388" s="1">
        <v>1.8301940000000001</v>
      </c>
      <c r="JV388">
        <v>0.59129670000000001</v>
      </c>
      <c r="JW388">
        <v>21.640540000000001</v>
      </c>
      <c r="JX388" s="1">
        <v>4.4703729999999997E-3</v>
      </c>
      <c r="JY388" s="1">
        <v>1.46478</v>
      </c>
      <c r="JZ388">
        <v>0.59182049999999997</v>
      </c>
      <c r="KA388">
        <v>21.372579999999999</v>
      </c>
      <c r="KB388" s="1">
        <v>3.623402E-3</v>
      </c>
      <c r="KC388" s="1">
        <v>1.1843300000000001</v>
      </c>
      <c r="KD388">
        <v>0.59242740000000005</v>
      </c>
      <c r="KE388">
        <v>21.221029999999999</v>
      </c>
      <c r="KF388" s="1">
        <v>3.0111679999999998E-3</v>
      </c>
      <c r="KG388" s="1">
        <v>0.98100189999999998</v>
      </c>
      <c r="KH388">
        <v>0.59312750000000003</v>
      </c>
      <c r="KI388">
        <v>21.098520000000001</v>
      </c>
      <c r="KJ388" s="1">
        <v>2.5805979999999999E-3</v>
      </c>
      <c r="KK388" s="1">
        <v>0.83779459999999994</v>
      </c>
      <c r="KL388">
        <v>0.59386360000000005</v>
      </c>
      <c r="KM388">
        <v>21.371549999999999</v>
      </c>
      <c r="KN388" s="1">
        <v>2.275684E-3</v>
      </c>
      <c r="KO388" s="1">
        <v>0.73640510000000003</v>
      </c>
      <c r="KP388">
        <v>0.59447930000000004</v>
      </c>
      <c r="KQ388">
        <v>21.368590000000001</v>
      </c>
      <c r="KR388" s="1">
        <v>2.0508879999999998E-3</v>
      </c>
      <c r="KS388" s="1">
        <v>0.66196659999999996</v>
      </c>
      <c r="KT388">
        <v>0.59486130000000004</v>
      </c>
      <c r="KU388">
        <v>21.366479999999999</v>
      </c>
      <c r="KV388" s="1">
        <v>1.8766620000000001E-3</v>
      </c>
      <c r="KW388" s="1">
        <v>0.6047032</v>
      </c>
      <c r="KX388">
        <v>0.59489409999999998</v>
      </c>
      <c r="KY388">
        <v>21.50311</v>
      </c>
      <c r="KZ388" s="1">
        <v>1.737031E-3</v>
      </c>
      <c r="LA388" s="1">
        <v>0.55915369999999998</v>
      </c>
      <c r="LB388">
        <v>0.59456319999999996</v>
      </c>
      <c r="LC388">
        <v>21.446249999999999</v>
      </c>
      <c r="LD388" s="1">
        <v>1.623291E-3</v>
      </c>
      <c r="LE388" s="1">
        <v>0.52234720000000001</v>
      </c>
      <c r="LF388">
        <v>0.59392650000000002</v>
      </c>
      <c r="LG388">
        <v>21.22458</v>
      </c>
      <c r="LH388" s="1">
        <v>1.529837E-3</v>
      </c>
      <c r="LI388" s="1">
        <v>0.49232819999999999</v>
      </c>
      <c r="LJ388">
        <v>0.59304639999999997</v>
      </c>
      <c r="LK388">
        <v>21.054030000000001</v>
      </c>
      <c r="LL388" s="1">
        <v>1.4527229999999999E-3</v>
      </c>
      <c r="LM388" s="1">
        <v>0.46780579999999999</v>
      </c>
      <c r="LN388">
        <v>0.59199500000000005</v>
      </c>
      <c r="LO388">
        <v>21.036989999999999</v>
      </c>
      <c r="LP388" s="1">
        <v>1.389136E-3</v>
      </c>
      <c r="LQ388" s="1">
        <v>0.44772149999999999</v>
      </c>
      <c r="LR388">
        <v>0.59082009999999996</v>
      </c>
      <c r="LS388">
        <v>21.62649</v>
      </c>
      <c r="LT388" s="1">
        <v>1.3371640000000001E-3</v>
      </c>
      <c r="LU388" s="1">
        <v>0.43139309999999997</v>
      </c>
      <c r="LV388">
        <v>0.58953230000000001</v>
      </c>
      <c r="LW388">
        <v>22.079599999999999</v>
      </c>
      <c r="LX388" s="1">
        <v>1.293698E-3</v>
      </c>
      <c r="LY388" s="1">
        <v>0.4178847</v>
      </c>
      <c r="LZ388">
        <v>0.58810030000000002</v>
      </c>
      <c r="MA388">
        <v>22.451070000000001</v>
      </c>
      <c r="MB388" s="1">
        <v>1.255155E-3</v>
      </c>
      <c r="MC388" s="1">
        <v>0.4060433</v>
      </c>
      <c r="MD388">
        <v>0.58659570000000005</v>
      </c>
      <c r="ME388">
        <v>22.96219</v>
      </c>
      <c r="MF388" s="1">
        <v>1.218638E-3</v>
      </c>
      <c r="MG388" s="1">
        <v>0.39491320000000002</v>
      </c>
      <c r="MH388">
        <v>0.58497410000000005</v>
      </c>
      <c r="MI388">
        <v>23.034829999999999</v>
      </c>
      <c r="MJ388" s="1">
        <v>1.1815E-3</v>
      </c>
      <c r="MK388" s="1">
        <v>0.38364300000000001</v>
      </c>
      <c r="ML388">
        <v>0.58326820000000001</v>
      </c>
      <c r="MM388">
        <v>22.746210000000001</v>
      </c>
      <c r="MN388" s="1">
        <v>1.1429700000000001E-3</v>
      </c>
      <c r="MO388" s="1">
        <v>0.37188199999999999</v>
      </c>
      <c r="MP388">
        <v>0.58155409999999996</v>
      </c>
      <c r="MQ388">
        <v>22.648029999999999</v>
      </c>
      <c r="MR388" s="1">
        <v>1.1027260000000001E-3</v>
      </c>
      <c r="MS388" s="1">
        <v>0.35955110000000001</v>
      </c>
      <c r="MT388">
        <v>0.57981559999999999</v>
      </c>
      <c r="MU388">
        <v>22.564920000000001</v>
      </c>
      <c r="MV388" s="1">
        <v>1.0615900000000001E-3</v>
      </c>
      <c r="MW388" s="1">
        <v>0.34682780000000002</v>
      </c>
      <c r="MX388">
        <v>0.57803179999999998</v>
      </c>
      <c r="MY388">
        <v>22.950140000000001</v>
      </c>
      <c r="MZ388" s="1">
        <v>1.020401E-3</v>
      </c>
      <c r="NA388" s="1">
        <v>0.3340108</v>
      </c>
      <c r="NB388">
        <v>0.57617580000000002</v>
      </c>
      <c r="NC388">
        <v>23.329029999999999</v>
      </c>
      <c r="ND388" s="1">
        <v>9.7987430000000004E-4</v>
      </c>
      <c r="NE388" s="1">
        <v>0.32140439999999998</v>
      </c>
      <c r="NF388">
        <v>0.57435890000000001</v>
      </c>
      <c r="NG388">
        <v>23.484680000000001</v>
      </c>
      <c r="NH388" s="1">
        <v>9.4083179999999999E-4</v>
      </c>
      <c r="NI388" s="1">
        <v>0.3091624</v>
      </c>
      <c r="NJ388">
        <v>0.57262389999999996</v>
      </c>
      <c r="NK388">
        <v>23.646650000000001</v>
      </c>
      <c r="NL388" s="1">
        <v>9.0332089999999997E-4</v>
      </c>
      <c r="NM388" s="1">
        <v>0.2973191</v>
      </c>
      <c r="NN388">
        <v>0.57098380000000004</v>
      </c>
      <c r="NO388">
        <v>23.40232</v>
      </c>
      <c r="NP388" s="1">
        <v>8.6749319999999996E-4</v>
      </c>
      <c r="NQ388" s="1">
        <v>0.2858948</v>
      </c>
      <c r="NR388">
        <v>0.56930689999999995</v>
      </c>
      <c r="NS388">
        <v>23.051909999999999</v>
      </c>
      <c r="NT388" s="1">
        <v>8.3308790000000002E-4</v>
      </c>
      <c r="NU388" s="1">
        <v>0.27493089999999998</v>
      </c>
      <c r="NV388">
        <v>0.56770290000000001</v>
      </c>
      <c r="NW388">
        <v>22.88663</v>
      </c>
      <c r="NX388" s="1">
        <v>8.0020380000000004E-4</v>
      </c>
      <c r="NY388" s="1">
        <v>0.26440229999999998</v>
      </c>
      <c r="NZ388">
        <v>0.56608020000000003</v>
      </c>
      <c r="OA388">
        <v>22.787520000000001</v>
      </c>
      <c r="OB388" s="1">
        <v>7.6874419999999998E-4</v>
      </c>
      <c r="OC388" s="1">
        <v>0.25431870000000001</v>
      </c>
      <c r="OD388">
        <v>0.56450429999999996</v>
      </c>
      <c r="OE388">
        <v>22.684830000000002</v>
      </c>
      <c r="OF388" s="1">
        <v>7.3889349999999997E-4</v>
      </c>
      <c r="OG388" s="1">
        <v>0.24470529999999999</v>
      </c>
      <c r="OH388">
        <v>0.56300939999999999</v>
      </c>
      <c r="OI388">
        <v>22.82246</v>
      </c>
      <c r="OJ388" s="1">
        <v>7.1012150000000003E-4</v>
      </c>
      <c r="OK388" s="1">
        <v>0.2354194</v>
      </c>
    </row>
    <row r="389" spans="1:401" x14ac:dyDescent="0.35">
      <c r="A389">
        <v>398</v>
      </c>
      <c r="B389" t="s">
        <v>4</v>
      </c>
      <c r="C389" t="s">
        <v>364</v>
      </c>
      <c r="D389" t="s">
        <v>396</v>
      </c>
      <c r="E389">
        <v>606.77750000000003</v>
      </c>
      <c r="F389">
        <v>0.63157569999999996</v>
      </c>
      <c r="G389">
        <v>20.797630000000002</v>
      </c>
      <c r="H389">
        <v>0</v>
      </c>
      <c r="I389">
        <v>0</v>
      </c>
      <c r="J389">
        <v>0.63425770000000004</v>
      </c>
      <c r="K389">
        <v>20.494119999999999</v>
      </c>
      <c r="L389">
        <v>0</v>
      </c>
      <c r="M389">
        <v>0</v>
      </c>
      <c r="N389">
        <v>0.63642500000000002</v>
      </c>
      <c r="O389">
        <v>20.526779999999999</v>
      </c>
      <c r="P389">
        <v>0</v>
      </c>
      <c r="Q389">
        <v>0</v>
      </c>
      <c r="R389">
        <v>0.63786699999999996</v>
      </c>
      <c r="S389">
        <v>20.42399</v>
      </c>
      <c r="T389">
        <v>0</v>
      </c>
      <c r="U389">
        <v>0</v>
      </c>
      <c r="V389">
        <v>0.63848570000000004</v>
      </c>
      <c r="W389">
        <v>20.62781</v>
      </c>
      <c r="X389">
        <v>0</v>
      </c>
      <c r="Y389">
        <v>0</v>
      </c>
      <c r="Z389">
        <v>0.63845039999999997</v>
      </c>
      <c r="AA389">
        <v>20.59113</v>
      </c>
      <c r="AB389">
        <v>0</v>
      </c>
      <c r="AC389">
        <v>0</v>
      </c>
      <c r="AD389">
        <v>0.63791909999999996</v>
      </c>
      <c r="AE389">
        <v>20.52525</v>
      </c>
      <c r="AF389">
        <v>0</v>
      </c>
      <c r="AG389">
        <v>0</v>
      </c>
      <c r="AH389">
        <v>0.63751760000000002</v>
      </c>
      <c r="AI389">
        <v>20.429020000000001</v>
      </c>
      <c r="AJ389">
        <v>0</v>
      </c>
      <c r="AK389">
        <v>0</v>
      </c>
      <c r="AL389">
        <v>0.63704729999999998</v>
      </c>
      <c r="AM389">
        <v>20.241540000000001</v>
      </c>
      <c r="AN389">
        <v>0</v>
      </c>
      <c r="AO389">
        <v>0</v>
      </c>
      <c r="AP389">
        <v>0.63633200000000001</v>
      </c>
      <c r="AQ389">
        <v>20.020959999999999</v>
      </c>
      <c r="AR389">
        <v>0</v>
      </c>
      <c r="AS389">
        <v>0</v>
      </c>
      <c r="AT389">
        <v>0.63528200000000001</v>
      </c>
      <c r="AU389">
        <v>20.11777</v>
      </c>
      <c r="AV389">
        <v>0</v>
      </c>
      <c r="AW389">
        <v>0</v>
      </c>
      <c r="AX389">
        <v>0.63366279999999997</v>
      </c>
      <c r="AY389">
        <v>20.009740000000001</v>
      </c>
      <c r="AZ389">
        <v>0</v>
      </c>
      <c r="BA389">
        <v>0</v>
      </c>
      <c r="BB389">
        <v>0.63136020000000004</v>
      </c>
      <c r="BC389">
        <v>19.970659999999999</v>
      </c>
      <c r="BD389">
        <v>0</v>
      </c>
      <c r="BE389">
        <v>0</v>
      </c>
      <c r="BF389">
        <v>0.62848199999999999</v>
      </c>
      <c r="BG389">
        <v>19.901450000000001</v>
      </c>
      <c r="BH389">
        <v>0</v>
      </c>
      <c r="BI389">
        <v>0</v>
      </c>
      <c r="BJ389">
        <v>0.62508739999999996</v>
      </c>
      <c r="BK389">
        <v>19.639859999999999</v>
      </c>
      <c r="BL389">
        <v>0</v>
      </c>
      <c r="BM389">
        <v>0</v>
      </c>
      <c r="BN389">
        <v>0.62135660000000004</v>
      </c>
      <c r="BO389">
        <v>19.31033</v>
      </c>
      <c r="BP389">
        <v>0</v>
      </c>
      <c r="BQ389">
        <v>0</v>
      </c>
      <c r="BR389">
        <v>0.61734449999999996</v>
      </c>
      <c r="BS389">
        <v>18.97315</v>
      </c>
      <c r="BT389">
        <v>0</v>
      </c>
      <c r="BU389">
        <v>0</v>
      </c>
      <c r="BV389">
        <v>0.61304970000000003</v>
      </c>
      <c r="BW389">
        <v>18.94605</v>
      </c>
      <c r="BX389">
        <v>0</v>
      </c>
      <c r="BY389">
        <v>0</v>
      </c>
      <c r="BZ389">
        <v>0.60887740000000001</v>
      </c>
      <c r="CA389">
        <v>19.254010000000001</v>
      </c>
      <c r="CB389">
        <v>0</v>
      </c>
      <c r="CC389">
        <v>0</v>
      </c>
      <c r="CD389">
        <v>0.60478960000000004</v>
      </c>
      <c r="CE389">
        <v>19.672350000000002</v>
      </c>
      <c r="CF389">
        <v>0</v>
      </c>
      <c r="CG389" s="1">
        <v>2.2715519999999999E-36</v>
      </c>
      <c r="CH389">
        <v>0.60077259999999999</v>
      </c>
      <c r="CI389">
        <v>20.0167</v>
      </c>
      <c r="CJ389" s="1">
        <v>2.174515E-29</v>
      </c>
      <c r="CK389" s="1">
        <v>5.1173420000000004E-27</v>
      </c>
      <c r="CL389">
        <v>0.59682009999999996</v>
      </c>
      <c r="CM389">
        <v>20.032029999999999</v>
      </c>
      <c r="CN389" s="1">
        <v>1.255717E-23</v>
      </c>
      <c r="CO389" s="1">
        <v>3.4173689999999999E-21</v>
      </c>
      <c r="CP389">
        <v>0.59301289999999995</v>
      </c>
      <c r="CQ389">
        <v>19.9055</v>
      </c>
      <c r="CR389" s="1">
        <v>2.0245619999999999E-17</v>
      </c>
      <c r="CS389" s="1">
        <v>4.8976779999999999E-15</v>
      </c>
      <c r="CT389">
        <v>0.5894684</v>
      </c>
      <c r="CU389">
        <v>19.78819</v>
      </c>
      <c r="CV389" s="1">
        <v>1.638712E-13</v>
      </c>
      <c r="CW389" s="1">
        <v>4.119593E-11</v>
      </c>
      <c r="CX389">
        <v>0.58595410000000003</v>
      </c>
      <c r="CY389">
        <v>19.664549999999998</v>
      </c>
      <c r="CZ389" s="1">
        <v>1.707726E-10</v>
      </c>
      <c r="DA389" s="1">
        <v>4.4311329999999998E-8</v>
      </c>
      <c r="DB389">
        <v>0.58281360000000004</v>
      </c>
      <c r="DC389">
        <v>19.654309999999999</v>
      </c>
      <c r="DD389" s="1">
        <v>4.6844840000000002E-8</v>
      </c>
      <c r="DE389" s="1">
        <v>1.2516710000000001E-5</v>
      </c>
      <c r="DF389">
        <v>0.57988490000000004</v>
      </c>
      <c r="DG389">
        <v>19.735199999999999</v>
      </c>
      <c r="DH389" s="1">
        <v>4.6873190000000003E-6</v>
      </c>
      <c r="DI389" s="1">
        <v>1.2873800000000001E-3</v>
      </c>
      <c r="DJ389">
        <v>0.5766945</v>
      </c>
      <c r="DK389">
        <v>19.70373</v>
      </c>
      <c r="DL389" s="1">
        <v>2.0927829999999999E-4</v>
      </c>
      <c r="DM389" s="1">
        <v>5.8966570000000003E-2</v>
      </c>
      <c r="DN389">
        <v>0.57393890000000003</v>
      </c>
      <c r="DO389">
        <v>19.804539999999999</v>
      </c>
      <c r="DP389" s="1">
        <v>4.8058399999999996E-3</v>
      </c>
      <c r="DQ389">
        <v>1.3857919999999999</v>
      </c>
      <c r="DR389">
        <v>0.57127519999999998</v>
      </c>
      <c r="DS389">
        <v>19.794730000000001</v>
      </c>
      <c r="DT389" s="1">
        <v>6.2495229999999999E-2</v>
      </c>
      <c r="DU389">
        <v>18.416609999999999</v>
      </c>
      <c r="DV389">
        <v>0.5682275</v>
      </c>
      <c r="DW389">
        <v>19.638780000000001</v>
      </c>
      <c r="DX389">
        <v>0.49322270000000001</v>
      </c>
      <c r="DY389">
        <v>148.6592</v>
      </c>
      <c r="DZ389">
        <v>0.56490459999999998</v>
      </c>
      <c r="EA389">
        <v>19.47176</v>
      </c>
      <c r="EB389">
        <v>2.51511</v>
      </c>
      <c r="EC389">
        <v>774.71839999999997</v>
      </c>
      <c r="ED389">
        <v>0.56039170000000005</v>
      </c>
      <c r="EE389">
        <v>19.199560000000002</v>
      </c>
      <c r="EF389">
        <v>8.6903559999999995</v>
      </c>
      <c r="EG389">
        <v>2741.6350000000002</v>
      </c>
      <c r="EH389">
        <v>0.55782359999999998</v>
      </c>
      <c r="EI389">
        <v>19.080729999999999</v>
      </c>
      <c r="EJ389">
        <v>21.386790000000001</v>
      </c>
      <c r="EK389">
        <v>6877.5450000000001</v>
      </c>
      <c r="EL389">
        <v>0.55552159999999995</v>
      </c>
      <c r="EM389">
        <v>19.097460000000002</v>
      </c>
      <c r="EN389">
        <v>38.869210000000002</v>
      </c>
      <c r="EO389">
        <v>12731.08</v>
      </c>
      <c r="EP389">
        <v>0.5528883</v>
      </c>
      <c r="EQ389">
        <v>19.1799</v>
      </c>
      <c r="ER389">
        <v>53.966940000000001</v>
      </c>
      <c r="ES389">
        <v>18010.830000000002</v>
      </c>
      <c r="ET389">
        <v>0.55020780000000002</v>
      </c>
      <c r="EU389">
        <v>19.27516</v>
      </c>
      <c r="EV389">
        <v>59.0214</v>
      </c>
      <c r="EW389">
        <v>20061.96</v>
      </c>
      <c r="EX389">
        <v>0.54929019999999995</v>
      </c>
      <c r="EY389">
        <v>19.20411</v>
      </c>
      <c r="EZ389">
        <v>52.203539999999997</v>
      </c>
      <c r="FA389">
        <v>18009.150000000001</v>
      </c>
      <c r="FB389">
        <v>0.54891630000000002</v>
      </c>
      <c r="FC389">
        <v>19.099489999999999</v>
      </c>
      <c r="FD389">
        <v>38.227530000000002</v>
      </c>
      <c r="FE389">
        <v>13366.9</v>
      </c>
      <c r="FF389">
        <v>0.54859040000000003</v>
      </c>
      <c r="FG389">
        <v>18.985980000000001</v>
      </c>
      <c r="FH389">
        <v>23.54251</v>
      </c>
      <c r="FI389">
        <v>8339.8970000000008</v>
      </c>
      <c r="FJ389">
        <v>0.54898389999999997</v>
      </c>
      <c r="FK389">
        <v>18.91798</v>
      </c>
      <c r="FL389">
        <v>12.50487</v>
      </c>
      <c r="FM389">
        <v>4477.8029999999999</v>
      </c>
      <c r="FN389">
        <v>0.54739360000000004</v>
      </c>
      <c r="FO389">
        <v>19.270890000000001</v>
      </c>
      <c r="FP389">
        <v>5.833037</v>
      </c>
      <c r="FQ389">
        <v>2113.5610000000001</v>
      </c>
      <c r="FR389">
        <v>0.54458150000000005</v>
      </c>
      <c r="FS389">
        <v>19.425689999999999</v>
      </c>
      <c r="FT389">
        <v>2.446761</v>
      </c>
      <c r="FU389">
        <v>896.8759</v>
      </c>
      <c r="FV389">
        <v>0.5412709</v>
      </c>
      <c r="FW389">
        <v>19.433060000000001</v>
      </c>
      <c r="FX389">
        <v>0.95052210000000004</v>
      </c>
      <c r="FY389">
        <v>351.60180000000003</v>
      </c>
      <c r="FZ389">
        <v>0.53802329999999998</v>
      </c>
      <c r="GA389">
        <v>19.37519</v>
      </c>
      <c r="GB389" s="1">
        <v>0.36269180000000001</v>
      </c>
      <c r="GC389">
        <v>134.363</v>
      </c>
      <c r="GD389">
        <v>0.5345512</v>
      </c>
      <c r="GE389">
        <v>19.26031</v>
      </c>
      <c r="GF389" s="1">
        <v>0.1539903</v>
      </c>
      <c r="GG389">
        <v>56.26979</v>
      </c>
      <c r="GH389">
        <v>0.53109770000000001</v>
      </c>
      <c r="GI389">
        <v>19.230979999999999</v>
      </c>
      <c r="GJ389" s="1">
        <v>8.6217409999999994E-2</v>
      </c>
      <c r="GK389">
        <v>30.609649999999998</v>
      </c>
      <c r="GL389">
        <v>0.52792220000000001</v>
      </c>
      <c r="GM389">
        <v>19.235499999999998</v>
      </c>
      <c r="GN389" s="1">
        <v>6.5778299999999998E-2</v>
      </c>
      <c r="GO389">
        <v>22.82762</v>
      </c>
      <c r="GP389">
        <v>0.52465240000000002</v>
      </c>
      <c r="GQ389">
        <v>19.335709999999999</v>
      </c>
      <c r="GR389" s="1">
        <v>5.9820100000000001E-2</v>
      </c>
      <c r="GS389">
        <v>20.600339999999999</v>
      </c>
      <c r="GT389">
        <v>0.5213042</v>
      </c>
      <c r="GU389">
        <v>19.91506</v>
      </c>
      <c r="GV389" s="1">
        <v>5.7498390000000003E-2</v>
      </c>
      <c r="GW389" s="1">
        <v>19.82864</v>
      </c>
      <c r="GX389">
        <v>0.51792910000000003</v>
      </c>
      <c r="GY389">
        <v>20.331569999999999</v>
      </c>
      <c r="GZ389" s="1">
        <v>5.5521269999999998E-2</v>
      </c>
      <c r="HA389" s="1">
        <v>19.22531</v>
      </c>
      <c r="HB389">
        <v>0.51511379999999996</v>
      </c>
      <c r="HC389">
        <v>20.6432</v>
      </c>
      <c r="HD389" s="1">
        <v>5.300854E-2</v>
      </c>
      <c r="HE389" s="1">
        <v>18.440529999999999</v>
      </c>
      <c r="HF389">
        <v>0.51398569999999999</v>
      </c>
      <c r="HG389">
        <v>21.044720000000002</v>
      </c>
      <c r="HH389" s="1">
        <v>4.993525E-2</v>
      </c>
      <c r="HI389" s="1">
        <v>17.385110000000001</v>
      </c>
      <c r="HJ389">
        <v>0.51321410000000001</v>
      </c>
      <c r="HK389">
        <v>21.233730000000001</v>
      </c>
      <c r="HL389" s="1">
        <v>4.6413000000000003E-2</v>
      </c>
      <c r="HM389" s="1">
        <v>16.16347</v>
      </c>
      <c r="HN389">
        <v>0.51268259999999999</v>
      </c>
      <c r="HO389">
        <v>21.153030000000001</v>
      </c>
      <c r="HP389" s="1">
        <v>4.2650019999999997E-2</v>
      </c>
      <c r="HQ389" s="1">
        <v>14.8531</v>
      </c>
      <c r="HR389">
        <v>0.5119939</v>
      </c>
      <c r="HS389">
        <v>21.14677</v>
      </c>
      <c r="HT389" s="1">
        <v>3.8745880000000003E-2</v>
      </c>
      <c r="HU389" s="1">
        <v>13.5002</v>
      </c>
      <c r="HV389">
        <v>0.51128770000000001</v>
      </c>
      <c r="HW389">
        <v>21.172930000000001</v>
      </c>
      <c r="HX389" s="1">
        <v>3.4830260000000002E-2</v>
      </c>
      <c r="HY389" s="1">
        <v>12.142300000000001</v>
      </c>
      <c r="HZ389">
        <v>0.51074989999999998</v>
      </c>
      <c r="IA389">
        <v>21.60821</v>
      </c>
      <c r="IB389" s="1">
        <v>3.100145E-2</v>
      </c>
      <c r="IC389" s="1">
        <v>10.81105</v>
      </c>
      <c r="ID389">
        <v>0.51035050000000004</v>
      </c>
      <c r="IE389">
        <v>22.113579999999999</v>
      </c>
      <c r="IF389" s="1">
        <v>2.7336869999999999E-2</v>
      </c>
      <c r="IG389" s="1">
        <v>9.5337189999999996</v>
      </c>
      <c r="IH389">
        <v>0.51003920000000003</v>
      </c>
      <c r="II389">
        <v>22.419229999999999</v>
      </c>
      <c r="IJ389" s="1">
        <v>2.3943849999999999E-2</v>
      </c>
      <c r="IK389" s="1">
        <v>8.3493809999999993</v>
      </c>
      <c r="IL389">
        <v>0.50971599999999995</v>
      </c>
      <c r="IM389">
        <v>22.697120000000002</v>
      </c>
      <c r="IN389" s="1">
        <v>2.0891699999999999E-2</v>
      </c>
      <c r="IO389" s="1">
        <v>7.2829249999999996</v>
      </c>
      <c r="IP389">
        <v>0.50946749999999996</v>
      </c>
      <c r="IQ389">
        <v>22.63626</v>
      </c>
      <c r="IR389" s="1">
        <v>1.8250160000000001E-2</v>
      </c>
      <c r="IS389" s="1">
        <v>6.3581709999999996</v>
      </c>
      <c r="IT389">
        <v>0.50918490000000005</v>
      </c>
      <c r="IU389">
        <v>22.436990000000002</v>
      </c>
      <c r="IV389" s="1">
        <v>1.5952089999999999E-2</v>
      </c>
      <c r="IW389" s="1">
        <v>5.5564169999999997</v>
      </c>
      <c r="IX389">
        <v>0.50895789999999996</v>
      </c>
      <c r="IY389">
        <v>22.419119999999999</v>
      </c>
      <c r="IZ389" s="1">
        <v>1.3929860000000001E-2</v>
      </c>
      <c r="JA389" s="1">
        <v>4.8517890000000001</v>
      </c>
      <c r="JB389">
        <v>0.50903900000000002</v>
      </c>
      <c r="JC389">
        <v>22.473020000000002</v>
      </c>
      <c r="JD389" s="1">
        <v>1.20897E-2</v>
      </c>
      <c r="JE389" s="1">
        <v>4.2089489999999996</v>
      </c>
      <c r="JF389">
        <v>0.50926590000000005</v>
      </c>
      <c r="JG389">
        <v>22.73573</v>
      </c>
      <c r="JH389" s="1">
        <v>1.034814E-2</v>
      </c>
      <c r="JI389" s="1">
        <v>3.6023339999999999</v>
      </c>
      <c r="JJ389">
        <v>0.50956500000000005</v>
      </c>
      <c r="JK389">
        <v>22.672219999999999</v>
      </c>
      <c r="JL389" s="1">
        <v>8.6805879999999995E-3</v>
      </c>
      <c r="JM389" s="1">
        <v>3.0221239999999998</v>
      </c>
      <c r="JN389">
        <v>0.50986589999999998</v>
      </c>
      <c r="JO389">
        <v>22.527360000000002</v>
      </c>
      <c r="JP389" s="1">
        <v>7.1190569999999998E-3</v>
      </c>
      <c r="JQ389" s="1">
        <v>2.4791249999999998</v>
      </c>
      <c r="JR389">
        <v>0.51040969999999997</v>
      </c>
      <c r="JS389">
        <v>22.108360000000001</v>
      </c>
      <c r="JT389" s="1">
        <v>5.7385070000000003E-3</v>
      </c>
      <c r="JU389" s="1">
        <v>1.996723</v>
      </c>
      <c r="JV389">
        <v>0.51121340000000004</v>
      </c>
      <c r="JW389">
        <v>21.63984</v>
      </c>
      <c r="JX389" s="1">
        <v>4.5975039999999997E-3</v>
      </c>
      <c r="JY389" s="1">
        <v>1.596409</v>
      </c>
      <c r="JZ389">
        <v>0.51206669999999999</v>
      </c>
      <c r="KA389">
        <v>21.348739999999999</v>
      </c>
      <c r="KB389" s="1">
        <v>3.7182859999999999E-3</v>
      </c>
      <c r="KC389" s="1">
        <v>1.2869330000000001</v>
      </c>
      <c r="KD389">
        <v>0.51293789999999995</v>
      </c>
      <c r="KE389">
        <v>21.189779999999999</v>
      </c>
      <c r="KF389" s="1">
        <v>3.0787409999999999E-3</v>
      </c>
      <c r="KG389" s="1">
        <v>1.0613520000000001</v>
      </c>
      <c r="KH389">
        <v>0.51383409999999996</v>
      </c>
      <c r="KI389">
        <v>21.080950000000001</v>
      </c>
      <c r="KJ389" s="1">
        <v>2.6279789999999999E-3</v>
      </c>
      <c r="KK389" s="1">
        <v>0.90218759999999998</v>
      </c>
      <c r="KL389">
        <v>0.51470380000000004</v>
      </c>
      <c r="KM389">
        <v>21.411190000000001</v>
      </c>
      <c r="KN389" s="1">
        <v>2.3095680000000001E-3</v>
      </c>
      <c r="KO389" s="1">
        <v>0.78985229999999995</v>
      </c>
      <c r="KP389">
        <v>0.51545609999999997</v>
      </c>
      <c r="KQ389">
        <v>21.391690000000001</v>
      </c>
      <c r="KR389" s="1">
        <v>2.0762380000000002E-3</v>
      </c>
      <c r="KS389" s="1">
        <v>0.70786289999999996</v>
      </c>
      <c r="KT389">
        <v>0.51597300000000001</v>
      </c>
      <c r="KU389">
        <v>21.410609999999998</v>
      </c>
      <c r="KV389" s="1">
        <v>1.8964489999999999E-3</v>
      </c>
      <c r="KW389" s="1">
        <v>0.64517749999999996</v>
      </c>
      <c r="KX389">
        <v>0.51622129999999999</v>
      </c>
      <c r="KY389">
        <v>21.527750000000001</v>
      </c>
      <c r="KZ389" s="1">
        <v>1.7528629999999999E-3</v>
      </c>
      <c r="LA389" s="1">
        <v>0.59542649999999997</v>
      </c>
      <c r="LB389">
        <v>0.51620920000000003</v>
      </c>
      <c r="LC389">
        <v>21.438849999999999</v>
      </c>
      <c r="LD389" s="1">
        <v>1.636003E-3</v>
      </c>
      <c r="LE389" s="1">
        <v>0.55518109999999998</v>
      </c>
      <c r="LF389">
        <v>0.5159802</v>
      </c>
      <c r="LG389">
        <v>21.18937</v>
      </c>
      <c r="LH389" s="1">
        <v>1.540151E-3</v>
      </c>
      <c r="LI389" s="1">
        <v>0.52233759999999996</v>
      </c>
      <c r="LJ389">
        <v>0.5156077</v>
      </c>
      <c r="LK389">
        <v>21.011959999999998</v>
      </c>
      <c r="LL389" s="1">
        <v>1.4610020000000001E-3</v>
      </c>
      <c r="LM389" s="1">
        <v>0.49537710000000001</v>
      </c>
      <c r="LN389">
        <v>0.51518909999999996</v>
      </c>
      <c r="LO389">
        <v>21.042390000000001</v>
      </c>
      <c r="LP389" s="1">
        <v>1.395795E-3</v>
      </c>
      <c r="LQ389" s="1">
        <v>0.47319060000000002</v>
      </c>
      <c r="LR389">
        <v>0.51470199999999999</v>
      </c>
      <c r="LS389">
        <v>21.678730000000002</v>
      </c>
      <c r="LT389" s="1">
        <v>1.342434E-3</v>
      </c>
      <c r="LU389" s="1">
        <v>0.45499889999999998</v>
      </c>
      <c r="LV389">
        <v>0.51420809999999995</v>
      </c>
      <c r="LW389">
        <v>22.1204</v>
      </c>
      <c r="LX389" s="1">
        <v>1.2980170000000001E-3</v>
      </c>
      <c r="LY389" s="1">
        <v>0.43988389999999999</v>
      </c>
      <c r="LZ389">
        <v>0.51366230000000002</v>
      </c>
      <c r="MA389">
        <v>22.505279999999999</v>
      </c>
      <c r="MB389" s="1">
        <v>1.258936E-3</v>
      </c>
      <c r="MC389" s="1">
        <v>0.42663590000000001</v>
      </c>
      <c r="MD389">
        <v>0.51312789999999997</v>
      </c>
      <c r="ME389">
        <v>22.999130000000001</v>
      </c>
      <c r="MF389" s="1">
        <v>1.2222439999999999E-3</v>
      </c>
      <c r="MG389" s="1">
        <v>0.41421170000000002</v>
      </c>
      <c r="MH389">
        <v>0.51255309999999998</v>
      </c>
      <c r="MI389">
        <v>23.010929999999998</v>
      </c>
      <c r="MJ389" s="1">
        <v>1.1851920000000001E-3</v>
      </c>
      <c r="MK389" s="1">
        <v>0.40170309999999998</v>
      </c>
      <c r="ML389">
        <v>0.51197570000000003</v>
      </c>
      <c r="MM389">
        <v>22.69237</v>
      </c>
      <c r="MN389" s="1">
        <v>1.146825E-3</v>
      </c>
      <c r="MO389" s="1">
        <v>0.3887005</v>
      </c>
      <c r="MP389">
        <v>0.51144769999999995</v>
      </c>
      <c r="MQ389">
        <v>22.582139999999999</v>
      </c>
      <c r="MR389" s="1">
        <v>1.106756E-3</v>
      </c>
      <c r="MS389" s="1">
        <v>0.37512259999999997</v>
      </c>
      <c r="MT389">
        <v>0.51097079999999995</v>
      </c>
      <c r="MU389">
        <v>22.55575</v>
      </c>
      <c r="MV389" s="1">
        <v>1.0656940000000001E-3</v>
      </c>
      <c r="MW389" s="1">
        <v>0.3611895</v>
      </c>
      <c r="MX389">
        <v>0.51052370000000002</v>
      </c>
      <c r="MY389">
        <v>22.986529999999998</v>
      </c>
      <c r="MZ389" s="1">
        <v>1.0244609999999999E-3</v>
      </c>
      <c r="NA389" s="1">
        <v>0.34715020000000002</v>
      </c>
      <c r="NB389">
        <v>0.5100557</v>
      </c>
      <c r="NC389">
        <v>23.394179999999999</v>
      </c>
      <c r="ND389" s="1">
        <v>9.838182999999999E-4</v>
      </c>
      <c r="NE389" s="1">
        <v>0.33331270000000002</v>
      </c>
      <c r="NF389">
        <v>0.50967600000000002</v>
      </c>
      <c r="NG389">
        <v>23.549050000000001</v>
      </c>
      <c r="NH389" s="1">
        <v>9.4457489999999998E-4</v>
      </c>
      <c r="NI389" s="1">
        <v>0.3198433</v>
      </c>
      <c r="NJ389">
        <v>0.50940680000000005</v>
      </c>
      <c r="NK389">
        <v>23.686530000000001</v>
      </c>
      <c r="NL389" s="1">
        <v>9.0693619999999996E-4</v>
      </c>
      <c r="NM389" s="1">
        <v>0.30683310000000003</v>
      </c>
      <c r="NN389">
        <v>0.50930739999999997</v>
      </c>
      <c r="NO389">
        <v>23.384450000000001</v>
      </c>
      <c r="NP389" s="1">
        <v>8.7084480000000001E-4</v>
      </c>
      <c r="NQ389" s="1">
        <v>0.29419650000000003</v>
      </c>
      <c r="NR389">
        <v>0.50922049999999996</v>
      </c>
      <c r="NS389">
        <v>23.000959999999999</v>
      </c>
      <c r="NT389" s="1">
        <v>8.3628619999999996E-4</v>
      </c>
      <c r="NU389" s="1">
        <v>0.28214250000000002</v>
      </c>
      <c r="NV389">
        <v>0.50921240000000001</v>
      </c>
      <c r="NW389">
        <v>22.82357</v>
      </c>
      <c r="NX389" s="1">
        <v>8.0326020000000004E-4</v>
      </c>
      <c r="NY389" s="1">
        <v>0.27056340000000001</v>
      </c>
      <c r="NZ389">
        <v>0.50920750000000004</v>
      </c>
      <c r="OA389">
        <v>22.743480000000002</v>
      </c>
      <c r="OB389" s="1">
        <v>7.7162919999999998E-4</v>
      </c>
      <c r="OC389" s="1">
        <v>0.25947940000000003</v>
      </c>
      <c r="OD389">
        <v>0.50928169999999995</v>
      </c>
      <c r="OE389">
        <v>22.674659999999999</v>
      </c>
      <c r="OF389" s="1">
        <v>7.4164119999999998E-4</v>
      </c>
      <c r="OG389" s="1">
        <v>0.24891640000000001</v>
      </c>
      <c r="OH389">
        <v>0.50944659999999997</v>
      </c>
      <c r="OI389">
        <v>22.848410000000001</v>
      </c>
      <c r="OJ389" s="1">
        <v>7.1275959999999997E-4</v>
      </c>
      <c r="OK389" s="1">
        <v>0.2387416</v>
      </c>
    </row>
    <row r="390" spans="1:401" x14ac:dyDescent="0.35">
      <c r="A390">
        <v>399</v>
      </c>
      <c r="B390" t="s">
        <v>4</v>
      </c>
      <c r="C390" t="s">
        <v>364</v>
      </c>
      <c r="D390" t="s">
        <v>397</v>
      </c>
      <c r="E390">
        <v>701.90560000000005</v>
      </c>
      <c r="F390">
        <v>0.55487299999999995</v>
      </c>
      <c r="G390">
        <v>20.78266</v>
      </c>
      <c r="H390">
        <v>0</v>
      </c>
      <c r="I390">
        <v>0</v>
      </c>
      <c r="J390">
        <v>0.55745420000000001</v>
      </c>
      <c r="K390">
        <v>20.53753</v>
      </c>
      <c r="L390">
        <v>0</v>
      </c>
      <c r="M390">
        <v>0</v>
      </c>
      <c r="N390">
        <v>0.55951839999999997</v>
      </c>
      <c r="O390">
        <v>20.65091</v>
      </c>
      <c r="P390">
        <v>0</v>
      </c>
      <c r="Q390">
        <v>0</v>
      </c>
      <c r="R390">
        <v>0.56089739999999999</v>
      </c>
      <c r="S390">
        <v>20.504950000000001</v>
      </c>
      <c r="T390">
        <v>0</v>
      </c>
      <c r="U390">
        <v>0</v>
      </c>
      <c r="V390">
        <v>0.56155469999999996</v>
      </c>
      <c r="W390">
        <v>20.7012</v>
      </c>
      <c r="X390">
        <v>0</v>
      </c>
      <c r="Y390">
        <v>0</v>
      </c>
      <c r="Z390">
        <v>0.56157809999999997</v>
      </c>
      <c r="AA390">
        <v>20.588159999999998</v>
      </c>
      <c r="AB390">
        <v>0</v>
      </c>
      <c r="AC390">
        <v>0</v>
      </c>
      <c r="AD390">
        <v>0.56112280000000003</v>
      </c>
      <c r="AE390">
        <v>20.514690000000002</v>
      </c>
      <c r="AF390">
        <v>0</v>
      </c>
      <c r="AG390">
        <v>0</v>
      </c>
      <c r="AH390">
        <v>0.56050429999999996</v>
      </c>
      <c r="AI390">
        <v>20.418469999999999</v>
      </c>
      <c r="AJ390">
        <v>0</v>
      </c>
      <c r="AK390">
        <v>0</v>
      </c>
      <c r="AL390">
        <v>0.55978399999999995</v>
      </c>
      <c r="AM390">
        <v>20.24147</v>
      </c>
      <c r="AN390">
        <v>0</v>
      </c>
      <c r="AO390">
        <v>0</v>
      </c>
      <c r="AP390">
        <v>0.55890470000000003</v>
      </c>
      <c r="AQ390">
        <v>20.053419999999999</v>
      </c>
      <c r="AR390">
        <v>0</v>
      </c>
      <c r="AS390">
        <v>0</v>
      </c>
      <c r="AT390">
        <v>0.55775339999999995</v>
      </c>
      <c r="AU390">
        <v>20.194780000000002</v>
      </c>
      <c r="AV390">
        <v>0</v>
      </c>
      <c r="AW390">
        <v>0</v>
      </c>
      <c r="AX390">
        <v>0.55608900000000006</v>
      </c>
      <c r="AY390">
        <v>20.053719999999998</v>
      </c>
      <c r="AZ390">
        <v>0</v>
      </c>
      <c r="BA390">
        <v>0</v>
      </c>
      <c r="BB390">
        <v>0.553921</v>
      </c>
      <c r="BC390">
        <v>20.018730000000001</v>
      </c>
      <c r="BD390">
        <v>0</v>
      </c>
      <c r="BE390">
        <v>0</v>
      </c>
      <c r="BF390">
        <v>0.55119589999999996</v>
      </c>
      <c r="BG390">
        <v>19.938040000000001</v>
      </c>
      <c r="BH390">
        <v>0</v>
      </c>
      <c r="BI390">
        <v>0</v>
      </c>
      <c r="BJ390">
        <v>0.54808259999999998</v>
      </c>
      <c r="BK390">
        <v>19.645499999999998</v>
      </c>
      <c r="BL390">
        <v>0</v>
      </c>
      <c r="BM390">
        <v>0</v>
      </c>
      <c r="BN390">
        <v>0.54469409999999996</v>
      </c>
      <c r="BO390">
        <v>19.315629999999999</v>
      </c>
      <c r="BP390">
        <v>0</v>
      </c>
      <c r="BQ390">
        <v>0</v>
      </c>
      <c r="BR390">
        <v>0.54110599999999998</v>
      </c>
      <c r="BS390">
        <v>18.98997</v>
      </c>
      <c r="BT390">
        <v>0</v>
      </c>
      <c r="BU390">
        <v>0</v>
      </c>
      <c r="BV390">
        <v>0.53727480000000005</v>
      </c>
      <c r="BW390">
        <v>19.003740000000001</v>
      </c>
      <c r="BX390">
        <v>0</v>
      </c>
      <c r="BY390">
        <v>0</v>
      </c>
      <c r="BZ390">
        <v>0.53359599999999996</v>
      </c>
      <c r="CA390">
        <v>19.368079999999999</v>
      </c>
      <c r="CB390">
        <v>0</v>
      </c>
      <c r="CC390">
        <v>0</v>
      </c>
      <c r="CD390">
        <v>0.53002950000000004</v>
      </c>
      <c r="CE390">
        <v>19.793949999999999</v>
      </c>
      <c r="CF390">
        <v>0</v>
      </c>
      <c r="CG390" s="1">
        <v>5.7296250000000004E-37</v>
      </c>
      <c r="CH390">
        <v>0.5265976</v>
      </c>
      <c r="CI390">
        <v>20.113510000000002</v>
      </c>
      <c r="CJ390" s="1">
        <v>7.861611E-30</v>
      </c>
      <c r="CK390" s="1">
        <v>2.4952150000000001E-27</v>
      </c>
      <c r="CL390">
        <v>0.52318200000000004</v>
      </c>
      <c r="CM390">
        <v>20.0489</v>
      </c>
      <c r="CN390" s="1">
        <v>2.303035E-24</v>
      </c>
      <c r="CO390" s="1">
        <v>1.032652E-21</v>
      </c>
      <c r="CP390">
        <v>0.51982079999999997</v>
      </c>
      <c r="CQ390">
        <v>19.87313</v>
      </c>
      <c r="CR390" s="1">
        <v>8.7062640000000003E-18</v>
      </c>
      <c r="CS390" s="1">
        <v>2.8334200000000002E-15</v>
      </c>
      <c r="CT390">
        <v>0.51652719999999996</v>
      </c>
      <c r="CU390">
        <v>19.748889999999999</v>
      </c>
      <c r="CV390" s="1">
        <v>8.470488E-14</v>
      </c>
      <c r="CW390" s="1">
        <v>2.8067490000000002E-11</v>
      </c>
      <c r="CX390">
        <v>0.51318989999999998</v>
      </c>
      <c r="CY390">
        <v>19.66732</v>
      </c>
      <c r="CZ390" s="1">
        <v>9.797654E-11</v>
      </c>
      <c r="DA390" s="1">
        <v>3.3297499999999998E-8</v>
      </c>
      <c r="DB390">
        <v>0.51020350000000003</v>
      </c>
      <c r="DC390">
        <v>19.768350000000002</v>
      </c>
      <c r="DD390" s="1">
        <v>2.9088229999999999E-8</v>
      </c>
      <c r="DE390" s="1">
        <v>1.0156120000000001E-5</v>
      </c>
      <c r="DF390">
        <v>0.50741329999999996</v>
      </c>
      <c r="DG390">
        <v>19.916239999999998</v>
      </c>
      <c r="DH390" s="1">
        <v>3.1063179999999999E-6</v>
      </c>
      <c r="DI390" s="1">
        <v>1.113761E-3</v>
      </c>
      <c r="DJ390">
        <v>0.5043607</v>
      </c>
      <c r="DK390">
        <v>19.873809999999999</v>
      </c>
      <c r="DL390" s="1">
        <v>1.46599E-4</v>
      </c>
      <c r="DM390">
        <v>5.3941160000000002E-2</v>
      </c>
      <c r="DN390">
        <v>0.50171259999999995</v>
      </c>
      <c r="DO390">
        <v>19.928090000000001</v>
      </c>
      <c r="DP390" s="1">
        <v>3.5362280000000002E-3</v>
      </c>
      <c r="DQ390">
        <v>1.333348</v>
      </c>
      <c r="DR390">
        <v>0.49879440000000003</v>
      </c>
      <c r="DS390">
        <v>19.81878</v>
      </c>
      <c r="DT390" s="1">
        <v>4.8108190000000002E-2</v>
      </c>
      <c r="DU390">
        <v>18.582529999999998</v>
      </c>
      <c r="DV390">
        <v>0.49553330000000001</v>
      </c>
      <c r="DW390">
        <v>19.607839999999999</v>
      </c>
      <c r="DX390">
        <v>0.3959683</v>
      </c>
      <c r="DY390">
        <v>156.94630000000001</v>
      </c>
      <c r="DZ390">
        <v>0.49200260000000001</v>
      </c>
      <c r="EA390">
        <v>19.44209</v>
      </c>
      <c r="EB390">
        <v>2.100946</v>
      </c>
      <c r="EC390">
        <v>854.91859999999997</v>
      </c>
      <c r="ED390">
        <v>0.48738910000000002</v>
      </c>
      <c r="EE390">
        <v>19.20589</v>
      </c>
      <c r="EF390">
        <v>7.5381910000000003</v>
      </c>
      <c r="EG390">
        <v>3160.1729999999998</v>
      </c>
      <c r="EH390">
        <v>0.48488009999999998</v>
      </c>
      <c r="EI390">
        <v>19.123940000000001</v>
      </c>
      <c r="EJ390">
        <v>19.228470000000002</v>
      </c>
      <c r="EK390">
        <v>8246.9779999999992</v>
      </c>
      <c r="EL390">
        <v>0.48225499999999999</v>
      </c>
      <c r="EM390">
        <v>19.202970000000001</v>
      </c>
      <c r="EN390">
        <v>36.157330000000002</v>
      </c>
      <c r="EO390">
        <v>15868.63</v>
      </c>
      <c r="EP390">
        <v>0.4793133</v>
      </c>
      <c r="EQ390">
        <v>19.291889999999999</v>
      </c>
      <c r="ER390">
        <v>51.87294</v>
      </c>
      <c r="ES390">
        <v>23311.89</v>
      </c>
      <c r="ET390">
        <v>0.47650819999999999</v>
      </c>
      <c r="EU390">
        <v>19.310410000000001</v>
      </c>
      <c r="EV390">
        <v>58.568649999999998</v>
      </c>
      <c r="EW390">
        <v>26919.77</v>
      </c>
      <c r="EX390">
        <v>0.47511910000000002</v>
      </c>
      <c r="EY390">
        <v>19.152480000000001</v>
      </c>
      <c r="EZ390">
        <v>53.42436</v>
      </c>
      <c r="FA390">
        <v>25034.53</v>
      </c>
      <c r="FB390">
        <v>0.47417530000000002</v>
      </c>
      <c r="FC390">
        <v>18.99672</v>
      </c>
      <c r="FD390">
        <v>40.310400000000001</v>
      </c>
      <c r="FE390">
        <v>19227.86</v>
      </c>
      <c r="FF390">
        <v>0.47333199999999997</v>
      </c>
      <c r="FG390">
        <v>18.866969999999998</v>
      </c>
      <c r="FH390">
        <v>25.56147</v>
      </c>
      <c r="FI390">
        <v>12403.89</v>
      </c>
      <c r="FJ390">
        <v>0.47307640000000001</v>
      </c>
      <c r="FK390">
        <v>18.860140000000001</v>
      </c>
      <c r="FL390">
        <v>13.95238</v>
      </c>
      <c r="FM390">
        <v>6870.45</v>
      </c>
      <c r="FN390">
        <v>0.47254889999999999</v>
      </c>
      <c r="FO390">
        <v>19.32011</v>
      </c>
      <c r="FP390">
        <v>6.6721630000000003</v>
      </c>
      <c r="FQ390">
        <v>3332.16</v>
      </c>
      <c r="FR390">
        <v>0.4719236</v>
      </c>
      <c r="FS390">
        <v>19.484110000000001</v>
      </c>
      <c r="FT390">
        <v>2.8603679999999998</v>
      </c>
      <c r="FU390">
        <v>1445.826</v>
      </c>
      <c r="FV390">
        <v>0.47095510000000002</v>
      </c>
      <c r="FW390">
        <v>19.480149999999998</v>
      </c>
      <c r="FX390">
        <v>1.128452</v>
      </c>
      <c r="FY390">
        <v>575.35440000000006</v>
      </c>
      <c r="FZ390">
        <v>0.47002569999999999</v>
      </c>
      <c r="GA390">
        <v>19.375029999999999</v>
      </c>
      <c r="GB390" s="1">
        <v>0.43084790000000001</v>
      </c>
      <c r="GC390">
        <v>219.67949999999999</v>
      </c>
      <c r="GD390">
        <v>0.46890159999999997</v>
      </c>
      <c r="GE390">
        <v>19.191949999999999</v>
      </c>
      <c r="GF390" s="1">
        <v>0.1775448</v>
      </c>
      <c r="GG390">
        <v>88.926220000000001</v>
      </c>
      <c r="GH390">
        <v>0.46766289999999999</v>
      </c>
      <c r="GI390">
        <v>19.124199999999998</v>
      </c>
      <c r="GJ390" s="1">
        <v>9.3608120000000003E-2</v>
      </c>
      <c r="GK390">
        <v>45.083440000000003</v>
      </c>
      <c r="GL390">
        <v>0.46621449999999998</v>
      </c>
      <c r="GM390">
        <v>19.125959999999999</v>
      </c>
      <c r="GN390" s="1">
        <v>6.7882990000000004E-2</v>
      </c>
      <c r="GO390">
        <v>31.532019999999999</v>
      </c>
      <c r="GP390">
        <v>0.46460200000000001</v>
      </c>
      <c r="GQ390">
        <v>19.287649999999999</v>
      </c>
      <c r="GR390" s="1">
        <v>6.0373219999999998E-2</v>
      </c>
      <c r="GS390">
        <v>27.58381</v>
      </c>
      <c r="GT390">
        <v>0.46278229999999998</v>
      </c>
      <c r="GU390">
        <v>19.961780000000001</v>
      </c>
      <c r="GV390" s="1">
        <v>5.7704909999999998E-2</v>
      </c>
      <c r="GW390">
        <v>26.282630000000001</v>
      </c>
      <c r="GX390">
        <v>0.46113850000000001</v>
      </c>
      <c r="GY390">
        <v>20.378679999999999</v>
      </c>
      <c r="GZ390" s="1">
        <v>5.5712539999999998E-2</v>
      </c>
      <c r="HA390" s="1">
        <v>25.370360000000002</v>
      </c>
      <c r="HB390">
        <v>0.4596925</v>
      </c>
      <c r="HC390">
        <v>20.693300000000001</v>
      </c>
      <c r="HD390" s="1">
        <v>5.3294220000000003E-2</v>
      </c>
      <c r="HE390">
        <v>24.30378</v>
      </c>
      <c r="HF390">
        <v>0.46039289999999999</v>
      </c>
      <c r="HG390">
        <v>21.04795</v>
      </c>
      <c r="HH390" s="1">
        <v>5.0300980000000002E-2</v>
      </c>
      <c r="HI390" s="1">
        <v>22.839970000000001</v>
      </c>
      <c r="HJ390">
        <v>0.46126780000000001</v>
      </c>
      <c r="HK390">
        <v>21.163080000000001</v>
      </c>
      <c r="HL390" s="1">
        <v>4.6831440000000002E-2</v>
      </c>
      <c r="HM390" s="1">
        <v>21.174410000000002</v>
      </c>
      <c r="HN390">
        <v>0.462196</v>
      </c>
      <c r="HO390">
        <v>21.037389999999998</v>
      </c>
      <c r="HP390" s="1">
        <v>4.3099829999999999E-2</v>
      </c>
      <c r="HQ390">
        <v>19.4068</v>
      </c>
      <c r="HR390">
        <v>0.46288790000000002</v>
      </c>
      <c r="HS390">
        <v>21.02196</v>
      </c>
      <c r="HT390" s="1">
        <v>3.9211650000000001E-2</v>
      </c>
      <c r="HU390" s="1">
        <v>17.596029999999999</v>
      </c>
      <c r="HV390">
        <v>0.46354329999999999</v>
      </c>
      <c r="HW390">
        <v>21.089200000000002</v>
      </c>
      <c r="HX390" s="1">
        <v>3.5294640000000002E-2</v>
      </c>
      <c r="HY390" s="1">
        <v>15.78706</v>
      </c>
      <c r="HZ390">
        <v>0.4643601</v>
      </c>
      <c r="IA390">
        <v>21.620380000000001</v>
      </c>
      <c r="IB390" s="1">
        <v>3.1456520000000002E-2</v>
      </c>
      <c r="IC390" s="1">
        <v>14.020670000000001</v>
      </c>
      <c r="ID390">
        <v>0.46516819999999998</v>
      </c>
      <c r="IE390">
        <v>22.179269999999999</v>
      </c>
      <c r="IF390" s="1">
        <v>2.776928E-2</v>
      </c>
      <c r="IG390" s="1">
        <v>12.33474</v>
      </c>
      <c r="IH390">
        <v>0.46597450000000001</v>
      </c>
      <c r="II390">
        <v>22.485769999999999</v>
      </c>
      <c r="IJ390" s="1">
        <v>2.434062E-2</v>
      </c>
      <c r="IK390" s="1">
        <v>10.77468</v>
      </c>
      <c r="IL390">
        <v>0.46671760000000001</v>
      </c>
      <c r="IM390">
        <v>22.744789999999998</v>
      </c>
      <c r="IN390" s="1">
        <v>2.124537E-2</v>
      </c>
      <c r="IO390" s="1">
        <v>9.3732170000000004</v>
      </c>
      <c r="IP390">
        <v>0.46738150000000001</v>
      </c>
      <c r="IQ390">
        <v>22.599620000000002</v>
      </c>
      <c r="IR390" s="1">
        <v>1.8554580000000001E-2</v>
      </c>
      <c r="IS390" s="1">
        <v>8.1586680000000005</v>
      </c>
      <c r="IT390">
        <v>0.46790710000000002</v>
      </c>
      <c r="IU390">
        <v>22.368880000000001</v>
      </c>
      <c r="IV390" s="1">
        <v>1.6217479999999999E-2</v>
      </c>
      <c r="IW390" s="1">
        <v>7.1129559999999996</v>
      </c>
      <c r="IX390">
        <v>0.46836719999999998</v>
      </c>
      <c r="IY390">
        <v>22.33794</v>
      </c>
      <c r="IZ390" s="1">
        <v>1.4166689999999999E-2</v>
      </c>
      <c r="JA390" s="1">
        <v>6.2000869999999999</v>
      </c>
      <c r="JB390">
        <v>0.4692501</v>
      </c>
      <c r="JC390">
        <v>22.423190000000002</v>
      </c>
      <c r="JD390" s="1">
        <v>1.2308940000000001E-2</v>
      </c>
      <c r="JE390" s="1">
        <v>5.3717350000000001</v>
      </c>
      <c r="JF390">
        <v>0.47018769999999999</v>
      </c>
      <c r="JG390">
        <v>22.757100000000001</v>
      </c>
      <c r="JH390" s="1">
        <v>1.0557449999999999E-2</v>
      </c>
      <c r="JI390" s="1">
        <v>4.5969530000000001</v>
      </c>
      <c r="JJ390">
        <v>0.47112480000000001</v>
      </c>
      <c r="JK390">
        <v>22.701229999999999</v>
      </c>
      <c r="JL390" s="1">
        <v>8.8807820000000003E-3</v>
      </c>
      <c r="JM390" s="1">
        <v>3.8597839999999999</v>
      </c>
      <c r="JN390">
        <v>0.4719854</v>
      </c>
      <c r="JO390">
        <v>22.583770000000001</v>
      </c>
      <c r="JP390" s="1">
        <v>7.3030899999999999E-3</v>
      </c>
      <c r="JQ390" s="1">
        <v>3.1698369999999998</v>
      </c>
      <c r="JR390">
        <v>0.47309400000000001</v>
      </c>
      <c r="JS390">
        <v>22.12416</v>
      </c>
      <c r="JT390" s="1">
        <v>5.8976829999999999E-3</v>
      </c>
      <c r="JU390" s="1">
        <v>2.5533380000000001</v>
      </c>
      <c r="JV390">
        <v>0.4744254</v>
      </c>
      <c r="JW390">
        <v>21.634499999999999</v>
      </c>
      <c r="JX390" s="1">
        <v>4.7255200000000004E-3</v>
      </c>
      <c r="JY390" s="1">
        <v>2.0382370000000001</v>
      </c>
      <c r="JZ390">
        <v>0.47571639999999998</v>
      </c>
      <c r="KA390">
        <v>21.317129999999999</v>
      </c>
      <c r="KB390" s="1">
        <v>3.8144279999999999E-3</v>
      </c>
      <c r="KC390" s="1">
        <v>1.637448</v>
      </c>
      <c r="KD390">
        <v>0.47697129999999999</v>
      </c>
      <c r="KE390">
        <v>21.14986</v>
      </c>
      <c r="KF390" s="1">
        <v>3.1474290000000002E-3</v>
      </c>
      <c r="KG390" s="1">
        <v>1.3437790000000001</v>
      </c>
      <c r="KH390">
        <v>0.47822969999999998</v>
      </c>
      <c r="KI390">
        <v>21.054680000000001</v>
      </c>
      <c r="KJ390" s="1">
        <v>2.6761879999999999E-3</v>
      </c>
      <c r="KK390" s="1">
        <v>1.136285</v>
      </c>
      <c r="KL390">
        <v>0.47935179999999999</v>
      </c>
      <c r="KM390">
        <v>21.450890000000001</v>
      </c>
      <c r="KN390" s="1">
        <v>2.3438700000000001E-3</v>
      </c>
      <c r="KO390" s="1">
        <v>0.99018269999999997</v>
      </c>
      <c r="KP390">
        <v>0.48034470000000001</v>
      </c>
      <c r="KQ390">
        <v>21.41065</v>
      </c>
      <c r="KR390" s="1">
        <v>2.1017560000000002E-3</v>
      </c>
      <c r="KS390" s="1">
        <v>0.88425339999999997</v>
      </c>
      <c r="KT390">
        <v>0.4810605</v>
      </c>
      <c r="KU390">
        <v>21.456779999999998</v>
      </c>
      <c r="KV390" s="1">
        <v>1.9161779999999999E-3</v>
      </c>
      <c r="KW390" s="1">
        <v>0.80369120000000005</v>
      </c>
      <c r="KX390">
        <v>0.48160429999999999</v>
      </c>
      <c r="KY390">
        <v>21.550339999999998</v>
      </c>
      <c r="KZ390" s="1">
        <v>1.768688E-3</v>
      </c>
      <c r="LA390" s="1">
        <v>0.73998489999999995</v>
      </c>
      <c r="LB390">
        <v>0.48196270000000002</v>
      </c>
      <c r="LC390">
        <v>21.42914</v>
      </c>
      <c r="LD390" s="1">
        <v>1.6487889999999999E-3</v>
      </c>
      <c r="LE390" s="1">
        <v>0.6883975</v>
      </c>
      <c r="LF390">
        <v>0.48213640000000002</v>
      </c>
      <c r="LG390">
        <v>21.14809</v>
      </c>
      <c r="LH390" s="1">
        <v>1.550505E-3</v>
      </c>
      <c r="LI390" s="1">
        <v>0.64617880000000005</v>
      </c>
      <c r="LJ390">
        <v>0.4822881</v>
      </c>
      <c r="LK390">
        <v>20.96124</v>
      </c>
      <c r="LL390" s="1">
        <v>1.469412E-3</v>
      </c>
      <c r="LM390" s="1">
        <v>0.61133999999999999</v>
      </c>
      <c r="LN390">
        <v>0.4824522</v>
      </c>
      <c r="LO390">
        <v>21.036100000000001</v>
      </c>
      <c r="LP390" s="1">
        <v>1.4025750000000001E-3</v>
      </c>
      <c r="LQ390" s="1">
        <v>0.58244499999999999</v>
      </c>
      <c r="LR390">
        <v>0.4826722</v>
      </c>
      <c r="LS390">
        <v>21.72964</v>
      </c>
      <c r="LT390" s="1">
        <v>1.347843E-3</v>
      </c>
      <c r="LU390" s="1">
        <v>0.55849680000000002</v>
      </c>
      <c r="LV390">
        <v>0.48296349999999999</v>
      </c>
      <c r="LW390">
        <v>22.157340000000001</v>
      </c>
      <c r="LX390" s="1">
        <v>1.3025039999999999E-3</v>
      </c>
      <c r="LY390" s="1">
        <v>0.53842540000000005</v>
      </c>
      <c r="LZ390">
        <v>0.48326340000000001</v>
      </c>
      <c r="MA390">
        <v>22.554030000000001</v>
      </c>
      <c r="MB390" s="1">
        <v>1.26289E-3</v>
      </c>
      <c r="MC390" s="1">
        <v>0.52074039999999999</v>
      </c>
      <c r="MD390">
        <v>0.48368159999999999</v>
      </c>
      <c r="ME390">
        <v>23.031669999999998</v>
      </c>
      <c r="MF390" s="1">
        <v>1.2259879999999999E-3</v>
      </c>
      <c r="MG390" s="1">
        <v>0.50416269999999996</v>
      </c>
      <c r="MH390">
        <v>0.48417680000000002</v>
      </c>
      <c r="MI390">
        <v>22.981750000000002</v>
      </c>
      <c r="MJ390" s="1">
        <v>1.1890270000000001E-3</v>
      </c>
      <c r="MK390" s="1">
        <v>0.48755870000000001</v>
      </c>
      <c r="ML390">
        <v>0.48473129999999998</v>
      </c>
      <c r="MM390">
        <v>22.626249999999999</v>
      </c>
      <c r="MN390" s="1">
        <v>1.150812E-3</v>
      </c>
      <c r="MO390" s="1">
        <v>0.47032410000000002</v>
      </c>
      <c r="MP390">
        <v>0.4853557</v>
      </c>
      <c r="MQ390">
        <v>22.50244</v>
      </c>
      <c r="MR390" s="1">
        <v>1.1108489999999999E-3</v>
      </c>
      <c r="MS390" s="1">
        <v>0.45239360000000001</v>
      </c>
      <c r="MT390">
        <v>0.48591990000000002</v>
      </c>
      <c r="MU390">
        <v>22.520689999999998</v>
      </c>
      <c r="MV390" s="1">
        <v>1.0698820000000001E-3</v>
      </c>
      <c r="MW390" s="1">
        <v>0.43403560000000002</v>
      </c>
      <c r="MX390">
        <v>0.48649559999999997</v>
      </c>
      <c r="MY390">
        <v>23.002220000000001</v>
      </c>
      <c r="MZ390" s="1">
        <v>1.028569E-3</v>
      </c>
      <c r="NA390" s="1">
        <v>0.41552260000000002</v>
      </c>
      <c r="NB390">
        <v>0.48716419999999999</v>
      </c>
      <c r="NC390">
        <v>23.4406</v>
      </c>
      <c r="ND390" s="1">
        <v>9.8782519999999997E-4</v>
      </c>
      <c r="NE390" s="1">
        <v>0.39725110000000002</v>
      </c>
      <c r="NF390">
        <v>0.48798989999999998</v>
      </c>
      <c r="NG390">
        <v>23.595870000000001</v>
      </c>
      <c r="NH390" s="1">
        <v>9.4840430000000002E-4</v>
      </c>
      <c r="NI390" s="1">
        <v>0.3794516</v>
      </c>
      <c r="NJ390">
        <v>0.488979</v>
      </c>
      <c r="NK390">
        <v>23.711490000000001</v>
      </c>
      <c r="NL390" s="1">
        <v>9.1060819999999999E-4</v>
      </c>
      <c r="NM390" s="1">
        <v>0.3622417</v>
      </c>
      <c r="NN390">
        <v>0.49026740000000002</v>
      </c>
      <c r="NO390">
        <v>23.344619999999999</v>
      </c>
      <c r="NP390" s="1">
        <v>8.7418520000000005E-4</v>
      </c>
      <c r="NQ390" s="1">
        <v>0.3469951</v>
      </c>
      <c r="NR390">
        <v>0.49154029999999999</v>
      </c>
      <c r="NS390">
        <v>22.928799999999999</v>
      </c>
      <c r="NT390" s="1">
        <v>8.3948699999999998E-4</v>
      </c>
      <c r="NU390" s="1">
        <v>0.33280989999999999</v>
      </c>
      <c r="NV390">
        <v>0.49298110000000001</v>
      </c>
      <c r="NW390">
        <v>22.734929999999999</v>
      </c>
      <c r="NX390" s="1">
        <v>8.0628929999999996E-4</v>
      </c>
      <c r="NY390" s="1">
        <v>0.31916539999999999</v>
      </c>
      <c r="NZ390">
        <v>0.4944885</v>
      </c>
      <c r="OA390">
        <v>22.671220000000002</v>
      </c>
      <c r="OB390" s="1">
        <v>7.7454059999999998E-4</v>
      </c>
      <c r="OC390" s="1">
        <v>0.3061162</v>
      </c>
      <c r="OD390">
        <v>0.49612590000000001</v>
      </c>
      <c r="OE390">
        <v>22.628240000000002</v>
      </c>
      <c r="OF390" s="1">
        <v>7.4442170000000002E-4</v>
      </c>
      <c r="OG390" s="1">
        <v>0.29365409999999997</v>
      </c>
      <c r="OH390">
        <v>0.49788549999999998</v>
      </c>
      <c r="OI390">
        <v>22.842669999999998</v>
      </c>
      <c r="OJ390" s="1">
        <v>7.1542190000000003E-4</v>
      </c>
      <c r="OK390" s="1">
        <v>0.2816806</v>
      </c>
    </row>
    <row r="391" spans="1:401" x14ac:dyDescent="0.35">
      <c r="A391">
        <v>400</v>
      </c>
      <c r="B391" t="s">
        <v>4</v>
      </c>
      <c r="C391" t="s">
        <v>364</v>
      </c>
      <c r="D391" t="s">
        <v>398</v>
      </c>
      <c r="E391">
        <v>847.13070000000005</v>
      </c>
      <c r="F391">
        <v>0.45647500000000002</v>
      </c>
      <c r="G391">
        <v>20.625430000000001</v>
      </c>
      <c r="H391">
        <v>0</v>
      </c>
      <c r="I391">
        <v>0</v>
      </c>
      <c r="J391">
        <v>0.4572811</v>
      </c>
      <c r="K391">
        <v>20.449960000000001</v>
      </c>
      <c r="L391">
        <v>0</v>
      </c>
      <c r="M391">
        <v>0</v>
      </c>
      <c r="N391">
        <v>0.4576578</v>
      </c>
      <c r="O391">
        <v>20.67022</v>
      </c>
      <c r="P391">
        <v>0</v>
      </c>
      <c r="Q391">
        <v>0</v>
      </c>
      <c r="R391">
        <v>0.45737139999999998</v>
      </c>
      <c r="S391">
        <v>20.49483</v>
      </c>
      <c r="T391">
        <v>0</v>
      </c>
      <c r="U391">
        <v>0</v>
      </c>
      <c r="V391">
        <v>0.45649220000000001</v>
      </c>
      <c r="W391">
        <v>20.699280000000002</v>
      </c>
      <c r="X391">
        <v>0</v>
      </c>
      <c r="Y391">
        <v>0</v>
      </c>
      <c r="Z391">
        <v>0.45512859999999999</v>
      </c>
      <c r="AA391">
        <v>20.490570000000002</v>
      </c>
      <c r="AB391">
        <v>0</v>
      </c>
      <c r="AC391">
        <v>0</v>
      </c>
      <c r="AD391">
        <v>0.45349640000000002</v>
      </c>
      <c r="AE391">
        <v>20.383120000000002</v>
      </c>
      <c r="AF391">
        <v>0</v>
      </c>
      <c r="AG391">
        <v>0</v>
      </c>
      <c r="AH391">
        <v>0.45180360000000003</v>
      </c>
      <c r="AI391">
        <v>20.285710000000002</v>
      </c>
      <c r="AJ391">
        <v>0</v>
      </c>
      <c r="AK391">
        <v>0</v>
      </c>
      <c r="AL391">
        <v>0.45013710000000001</v>
      </c>
      <c r="AM391">
        <v>20.137879999999999</v>
      </c>
      <c r="AN391">
        <v>0</v>
      </c>
      <c r="AO391">
        <v>0</v>
      </c>
      <c r="AP391">
        <v>0.44840239999999998</v>
      </c>
      <c r="AQ391">
        <v>19.99492</v>
      </c>
      <c r="AR391">
        <v>0</v>
      </c>
      <c r="AS391">
        <v>0</v>
      </c>
      <c r="AT391">
        <v>0.44658029999999999</v>
      </c>
      <c r="AU391">
        <v>20.27158</v>
      </c>
      <c r="AV391">
        <v>0</v>
      </c>
      <c r="AW391">
        <v>0</v>
      </c>
      <c r="AX391">
        <v>0.44450719999999999</v>
      </c>
      <c r="AY391">
        <v>20.115320000000001</v>
      </c>
      <c r="AZ391">
        <v>0</v>
      </c>
      <c r="BA391">
        <v>0</v>
      </c>
      <c r="BB391">
        <v>0.4421505</v>
      </c>
      <c r="BC391">
        <v>20.05696</v>
      </c>
      <c r="BD391">
        <v>0</v>
      </c>
      <c r="BE391">
        <v>0</v>
      </c>
      <c r="BF391">
        <v>0.4395307</v>
      </c>
      <c r="BG391">
        <v>20.00217</v>
      </c>
      <c r="BH391">
        <v>0</v>
      </c>
      <c r="BI391">
        <v>0</v>
      </c>
      <c r="BJ391">
        <v>0.43678850000000002</v>
      </c>
      <c r="BK391">
        <v>19.664159999999999</v>
      </c>
      <c r="BL391">
        <v>0</v>
      </c>
      <c r="BM391">
        <v>0</v>
      </c>
      <c r="BN391">
        <v>0.43397960000000002</v>
      </c>
      <c r="BO391">
        <v>19.33371</v>
      </c>
      <c r="BP391">
        <v>0</v>
      </c>
      <c r="BQ391">
        <v>0</v>
      </c>
      <c r="BR391">
        <v>0.4312126</v>
      </c>
      <c r="BS391">
        <v>19.026769999999999</v>
      </c>
      <c r="BT391">
        <v>0</v>
      </c>
      <c r="BU391">
        <v>0</v>
      </c>
      <c r="BV391">
        <v>0.42847730000000001</v>
      </c>
      <c r="BW391">
        <v>19.151779999999999</v>
      </c>
      <c r="BX391">
        <v>0</v>
      </c>
      <c r="BY391">
        <v>0</v>
      </c>
      <c r="BZ391">
        <v>0.4259637</v>
      </c>
      <c r="CA391">
        <v>19.632490000000001</v>
      </c>
      <c r="CB391">
        <v>0</v>
      </c>
      <c r="CC391">
        <v>0</v>
      </c>
      <c r="CD391">
        <v>0.42369000000000001</v>
      </c>
      <c r="CE391">
        <v>20.12396</v>
      </c>
      <c r="CF391">
        <v>0</v>
      </c>
      <c r="CG391">
        <v>2.1235160000000001E-37</v>
      </c>
      <c r="CH391">
        <v>0.42163149999999999</v>
      </c>
      <c r="CI391">
        <v>20.426279999999998</v>
      </c>
      <c r="CJ391" s="1">
        <v>9.5667400000000003E-31</v>
      </c>
      <c r="CK391" s="1">
        <v>9.3952359999999992E-28</v>
      </c>
      <c r="CL391">
        <v>0.41974679999999998</v>
      </c>
      <c r="CM391">
        <v>20.24399</v>
      </c>
      <c r="CN391" s="1">
        <v>4.2507899999999998E-25</v>
      </c>
      <c r="CO391" s="1">
        <v>4.130949E-22</v>
      </c>
      <c r="CP391">
        <v>0.4179928</v>
      </c>
      <c r="CQ391">
        <v>19.959209999999999</v>
      </c>
      <c r="CR391" s="1">
        <v>1.8735059999999999E-18</v>
      </c>
      <c r="CS391" s="1">
        <v>1.227113E-15</v>
      </c>
      <c r="CT391">
        <v>0.41639700000000002</v>
      </c>
      <c r="CU391">
        <v>19.808620000000001</v>
      </c>
      <c r="CV391" s="1">
        <v>2.9892370000000002E-14</v>
      </c>
      <c r="CW391" s="1">
        <v>1.6074539999999999E-11</v>
      </c>
      <c r="CX391">
        <v>0.4148366</v>
      </c>
      <c r="CY391">
        <v>19.755140000000001</v>
      </c>
      <c r="CZ391" s="1">
        <v>4.2595239999999999E-11</v>
      </c>
      <c r="DA391" s="1">
        <v>2.2520890000000002E-8</v>
      </c>
      <c r="DB391">
        <v>0.41361740000000002</v>
      </c>
      <c r="DC391">
        <v>20.062570000000001</v>
      </c>
      <c r="DD391" s="1">
        <v>1.453957E-8</v>
      </c>
      <c r="DE391" s="1">
        <v>7.8025849999999994E-6</v>
      </c>
      <c r="DF391">
        <v>0.41258499999999998</v>
      </c>
      <c r="DG391">
        <v>20.374559999999999</v>
      </c>
      <c r="DH391" s="1">
        <v>1.7232029999999999E-6</v>
      </c>
      <c r="DI391" s="1">
        <v>9.3809890000000004E-4</v>
      </c>
      <c r="DJ391">
        <v>0.41144619999999998</v>
      </c>
      <c r="DK391">
        <v>20.341449999999998</v>
      </c>
      <c r="DL391" s="1">
        <v>8.8492639999999996E-5</v>
      </c>
      <c r="DM391" s="1">
        <v>4.9080039999999998E-2</v>
      </c>
      <c r="DN391">
        <v>0.41060099999999999</v>
      </c>
      <c r="DO391">
        <v>20.32508</v>
      </c>
      <c r="DP391" s="1">
        <v>2.2948690000000002E-3</v>
      </c>
      <c r="DQ391">
        <v>1.2953170000000001</v>
      </c>
      <c r="DR391">
        <v>0.4095743</v>
      </c>
      <c r="DS391">
        <v>20.052879999999998</v>
      </c>
      <c r="DT391" s="1">
        <v>3.3314580000000003E-2</v>
      </c>
      <c r="DU391">
        <v>19.09384</v>
      </c>
      <c r="DV391">
        <v>0.40827940000000001</v>
      </c>
      <c r="DW391">
        <v>19.711950000000002</v>
      </c>
      <c r="DX391">
        <v>0.2911147</v>
      </c>
      <c r="DY391">
        <v>169.03460000000001</v>
      </c>
      <c r="DZ391">
        <v>0.40607880000000002</v>
      </c>
      <c r="EA391">
        <v>19.517859999999999</v>
      </c>
      <c r="EB391">
        <v>1.6332660000000001</v>
      </c>
      <c r="EC391">
        <v>955.38199999999995</v>
      </c>
      <c r="ED391">
        <v>0.40252919999999998</v>
      </c>
      <c r="EE391">
        <v>19.323360000000001</v>
      </c>
      <c r="EF391">
        <v>6.1805960000000004</v>
      </c>
      <c r="EG391">
        <v>3622.7150000000001</v>
      </c>
      <c r="EH391">
        <v>0.4019374</v>
      </c>
      <c r="EI391">
        <v>19.241070000000001</v>
      </c>
      <c r="EJ391">
        <v>16.548870000000001</v>
      </c>
      <c r="EK391">
        <v>9823.23</v>
      </c>
      <c r="EL391">
        <v>0.40059790000000001</v>
      </c>
      <c r="EM391">
        <v>19.39631</v>
      </c>
      <c r="EN391">
        <v>32.571199999999997</v>
      </c>
      <c r="EO391">
        <v>19706.87</v>
      </c>
      <c r="EP391">
        <v>0.3988989</v>
      </c>
      <c r="EQ391">
        <v>19.503129999999999</v>
      </c>
      <c r="ER391">
        <v>48.828409999999998</v>
      </c>
      <c r="ES391">
        <v>30104.62</v>
      </c>
      <c r="ET391">
        <v>0.39787220000000001</v>
      </c>
      <c r="EU391">
        <v>19.45288</v>
      </c>
      <c r="EV391">
        <v>57.554989999999997</v>
      </c>
      <c r="EW391">
        <v>35960.660000000003</v>
      </c>
      <c r="EX391">
        <v>0.39788869999999998</v>
      </c>
      <c r="EY391">
        <v>19.18055</v>
      </c>
      <c r="EZ391">
        <v>54.726120000000002</v>
      </c>
      <c r="FA391">
        <v>34412.080000000002</v>
      </c>
      <c r="FB391">
        <v>0.39819510000000002</v>
      </c>
      <c r="FC391">
        <v>18.932860000000002</v>
      </c>
      <c r="FD391">
        <v>42.959820000000001</v>
      </c>
      <c r="FE391">
        <v>27070.91</v>
      </c>
      <c r="FF391">
        <v>0.39860079999999998</v>
      </c>
      <c r="FG391">
        <v>18.778860000000002</v>
      </c>
      <c r="FH391">
        <v>28.31146</v>
      </c>
      <c r="FI391">
        <v>17835.7</v>
      </c>
      <c r="FJ391">
        <v>0.3994027</v>
      </c>
      <c r="FK391">
        <v>18.813559999999999</v>
      </c>
      <c r="FL391">
        <v>16.012689999999999</v>
      </c>
      <c r="FM391">
        <v>10042.049999999999</v>
      </c>
      <c r="FN391">
        <v>0.39999040000000002</v>
      </c>
      <c r="FO391">
        <v>19.397570000000002</v>
      </c>
      <c r="FP391">
        <v>7.9117579999999998</v>
      </c>
      <c r="FQ391">
        <v>4929.5630000000001</v>
      </c>
      <c r="FR391">
        <v>0.40061419999999998</v>
      </c>
      <c r="FS391">
        <v>19.58867</v>
      </c>
      <c r="FT391">
        <v>3.4890530000000002</v>
      </c>
      <c r="FU391">
        <v>2149.864</v>
      </c>
      <c r="FV391">
        <v>0.40094659999999999</v>
      </c>
      <c r="FW391">
        <v>19.585830000000001</v>
      </c>
      <c r="FX391">
        <v>1.404755</v>
      </c>
      <c r="FY391">
        <v>850.58370000000002</v>
      </c>
      <c r="FZ391">
        <v>0.4012925</v>
      </c>
      <c r="GA391">
        <v>19.42839</v>
      </c>
      <c r="GB391">
        <v>0.53842310000000004</v>
      </c>
      <c r="GC391">
        <v>317.34800000000001</v>
      </c>
      <c r="GD391">
        <v>0.40146140000000002</v>
      </c>
      <c r="GE391">
        <v>19.193090000000002</v>
      </c>
      <c r="GF391" s="1">
        <v>0.2152047</v>
      </c>
      <c r="GG391">
        <v>121.4419</v>
      </c>
      <c r="GH391">
        <v>0.40144049999999998</v>
      </c>
      <c r="GI391">
        <v>19.07225</v>
      </c>
      <c r="GJ391" s="1">
        <v>0.1055726</v>
      </c>
      <c r="GK391">
        <v>55.843879999999999</v>
      </c>
      <c r="GL391">
        <v>0.40134839999999999</v>
      </c>
      <c r="GM391">
        <v>19.066610000000001</v>
      </c>
      <c r="GN391" s="1">
        <v>7.1386790000000006E-2</v>
      </c>
      <c r="GO391">
        <v>35.378010000000003</v>
      </c>
      <c r="GP391">
        <v>0.40112170000000003</v>
      </c>
      <c r="GQ391">
        <v>19.262979999999999</v>
      </c>
      <c r="GR391" s="1">
        <v>6.1384040000000001E-2</v>
      </c>
      <c r="GS391">
        <v>29.0684</v>
      </c>
      <c r="GT391">
        <v>0.4006054</v>
      </c>
      <c r="GU391">
        <v>20.005870000000002</v>
      </c>
      <c r="GV391" s="1">
        <v>5.8118940000000001E-2</v>
      </c>
      <c r="GW391">
        <v>26.69491</v>
      </c>
      <c r="GX391">
        <v>0.40080919999999998</v>
      </c>
      <c r="GY391">
        <v>20.395130000000002</v>
      </c>
      <c r="GZ391" s="1">
        <v>5.599809E-2</v>
      </c>
      <c r="HA391">
        <v>25.39855</v>
      </c>
      <c r="HB391">
        <v>0.40108060000000001</v>
      </c>
      <c r="HC391">
        <v>20.706499999999998</v>
      </c>
      <c r="HD391" s="1">
        <v>5.3649179999999998E-2</v>
      </c>
      <c r="HE391">
        <v>24.400369999999999</v>
      </c>
      <c r="HF391">
        <v>0.4044123</v>
      </c>
      <c r="HG391">
        <v>21.027380000000001</v>
      </c>
      <c r="HH391" s="1">
        <v>5.0749219999999998E-2</v>
      </c>
      <c r="HI391" s="1">
        <v>22.992360000000001</v>
      </c>
      <c r="HJ391">
        <v>0.40748499999999999</v>
      </c>
      <c r="HK391">
        <v>21.094919999999998</v>
      </c>
      <c r="HL391" s="1">
        <v>4.7329469999999998E-2</v>
      </c>
      <c r="HM391" s="1">
        <v>21.38888</v>
      </c>
      <c r="HN391">
        <v>0.41040850000000001</v>
      </c>
      <c r="HO391">
        <v>20.935310000000001</v>
      </c>
      <c r="HP391" s="1">
        <v>4.3620350000000002E-2</v>
      </c>
      <c r="HQ391">
        <v>19.669730000000001</v>
      </c>
      <c r="HR391">
        <v>0.41307349999999998</v>
      </c>
      <c r="HS391">
        <v>20.913039999999999</v>
      </c>
      <c r="HT391" s="1">
        <v>3.9744170000000002E-2</v>
      </c>
      <c r="HU391" s="1">
        <v>17.891850000000002</v>
      </c>
      <c r="HV391">
        <v>0.41563450000000002</v>
      </c>
      <c r="HW391">
        <v>20.997689999999999</v>
      </c>
      <c r="HX391" s="1">
        <v>3.582159E-2</v>
      </c>
      <c r="HY391" s="1">
        <v>16.100529999999999</v>
      </c>
      <c r="HZ391">
        <v>0.4184136</v>
      </c>
      <c r="IA391">
        <v>21.599450000000001</v>
      </c>
      <c r="IB391" s="1">
        <v>3.1968780000000002E-2</v>
      </c>
      <c r="IC391" s="1">
        <v>14.34103</v>
      </c>
      <c r="ID391">
        <v>0.42100159999999998</v>
      </c>
      <c r="IE391">
        <v>22.186499999999999</v>
      </c>
      <c r="IF391" s="1">
        <v>2.8251789999999999E-2</v>
      </c>
      <c r="IG391" s="1">
        <v>12.65152</v>
      </c>
      <c r="IH391">
        <v>0.42351759999999999</v>
      </c>
      <c r="II391">
        <v>22.506799999999998</v>
      </c>
      <c r="IJ391" s="1">
        <v>2.4781290000000001E-2</v>
      </c>
      <c r="IK391" s="1">
        <v>11.07812</v>
      </c>
      <c r="IL391">
        <v>0.42582490000000001</v>
      </c>
      <c r="IM391">
        <v>22.759429999999998</v>
      </c>
      <c r="IN391" s="1">
        <v>2.1637650000000001E-2</v>
      </c>
      <c r="IO391" s="1">
        <v>9.656841</v>
      </c>
      <c r="IP391">
        <v>0.42787550000000002</v>
      </c>
      <c r="IQ391">
        <v>22.567799999999998</v>
      </c>
      <c r="IR391" s="1">
        <v>1.8890089999999998E-2</v>
      </c>
      <c r="IS391" s="1">
        <v>8.417135</v>
      </c>
      <c r="IT391">
        <v>0.42959570000000002</v>
      </c>
      <c r="IU391">
        <v>22.310700000000001</v>
      </c>
      <c r="IV391" s="1">
        <v>1.6509260000000001E-2</v>
      </c>
      <c r="IW391" s="1">
        <v>7.3488470000000001</v>
      </c>
      <c r="IX391">
        <v>0.43115569999999998</v>
      </c>
      <c r="IY391">
        <v>22.267160000000001</v>
      </c>
      <c r="IZ391" s="1">
        <v>1.442474E-2</v>
      </c>
      <c r="JA391" s="1">
        <v>6.4144480000000001</v>
      </c>
      <c r="JB391">
        <v>0.43328909999999998</v>
      </c>
      <c r="JC391">
        <v>22.36619</v>
      </c>
      <c r="JD391" s="1">
        <v>1.254692E-2</v>
      </c>
      <c r="JE391" s="1">
        <v>5.5672269999999999</v>
      </c>
      <c r="JF391">
        <v>0.43535370000000001</v>
      </c>
      <c r="JG391">
        <v>22.746870000000001</v>
      </c>
      <c r="JH391" s="1">
        <v>1.078259E-2</v>
      </c>
      <c r="JI391" s="1">
        <v>4.776726</v>
      </c>
      <c r="JJ391">
        <v>0.43732739999999998</v>
      </c>
      <c r="JK391">
        <v>22.706810000000001</v>
      </c>
      <c r="JL391" s="1">
        <v>9.0950059999999992E-3</v>
      </c>
      <c r="JM391" s="1">
        <v>4.0239940000000001</v>
      </c>
      <c r="JN391">
        <v>0.4390715</v>
      </c>
      <c r="JO391">
        <v>22.617470000000001</v>
      </c>
      <c r="JP391" s="1">
        <v>7.5003190000000001E-3</v>
      </c>
      <c r="JQ391" s="1">
        <v>3.315782</v>
      </c>
      <c r="JR391">
        <v>0.44118170000000001</v>
      </c>
      <c r="JS391">
        <v>22.136800000000001</v>
      </c>
      <c r="JT391" s="1">
        <v>6.069474E-3</v>
      </c>
      <c r="JU391" s="1">
        <v>2.6770990000000001</v>
      </c>
      <c r="JV391">
        <v>0.44341140000000001</v>
      </c>
      <c r="JW391">
        <v>21.62969</v>
      </c>
      <c r="JX391" s="1">
        <v>4.8642520000000003E-3</v>
      </c>
      <c r="JY391" s="1">
        <v>2.1391939999999998</v>
      </c>
      <c r="JZ391">
        <v>0.44551800000000003</v>
      </c>
      <c r="KA391">
        <v>21.290379999999999</v>
      </c>
      <c r="KB391" s="1">
        <v>3.9193780000000003E-3</v>
      </c>
      <c r="KC391" s="1">
        <v>1.717222</v>
      </c>
      <c r="KD391">
        <v>0.44749220000000001</v>
      </c>
      <c r="KE391">
        <v>21.116070000000001</v>
      </c>
      <c r="KF391" s="1">
        <v>3.222618E-3</v>
      </c>
      <c r="KG391" s="1">
        <v>1.405905</v>
      </c>
      <c r="KH391">
        <v>0.44933580000000001</v>
      </c>
      <c r="KI391">
        <v>21.026949999999999</v>
      </c>
      <c r="KJ391" s="1">
        <v>2.7289860000000001E-3</v>
      </c>
      <c r="KK391" s="1">
        <v>1.1853210000000001</v>
      </c>
      <c r="KL391">
        <v>0.4509977</v>
      </c>
      <c r="KM391">
        <v>21.456710000000001</v>
      </c>
      <c r="KN391" s="1">
        <v>2.3812719999999998E-3</v>
      </c>
      <c r="KO391" s="1">
        <v>1.0300480000000001</v>
      </c>
      <c r="KP391">
        <v>0.4524357</v>
      </c>
      <c r="KQ391">
        <v>21.419509999999999</v>
      </c>
      <c r="KR391" s="1">
        <v>2.1294780000000002E-3</v>
      </c>
      <c r="KS391" s="1">
        <v>0.91795930000000003</v>
      </c>
      <c r="KT391">
        <v>0.4536326</v>
      </c>
      <c r="KU391">
        <v>21.48394</v>
      </c>
      <c r="KV391" s="1">
        <v>1.937589E-3</v>
      </c>
      <c r="KW391" s="1">
        <v>0.83307100000000001</v>
      </c>
      <c r="KX391">
        <v>0.45467669999999999</v>
      </c>
      <c r="KY391">
        <v>21.553799999999999</v>
      </c>
      <c r="KZ391" s="1">
        <v>1.7858570000000001E-3</v>
      </c>
      <c r="LA391" s="1">
        <v>0.76622129999999999</v>
      </c>
      <c r="LB391">
        <v>0.45562390000000003</v>
      </c>
      <c r="LC391">
        <v>21.423559999999998</v>
      </c>
      <c r="LD391" s="1">
        <v>1.6628089999999999E-3</v>
      </c>
      <c r="LE391" s="1">
        <v>0.71222399999999997</v>
      </c>
      <c r="LF391">
        <v>0.4564994</v>
      </c>
      <c r="LG391">
        <v>21.117599999999999</v>
      </c>
      <c r="LH391" s="1">
        <v>1.561937E-3</v>
      </c>
      <c r="LI391" s="1">
        <v>0.6680509</v>
      </c>
      <c r="LJ391">
        <v>0.45750999999999997</v>
      </c>
      <c r="LK391">
        <v>20.92043</v>
      </c>
      <c r="LL391" s="1">
        <v>1.47887E-3</v>
      </c>
      <c r="LM391" s="1">
        <v>0.63173319999999999</v>
      </c>
      <c r="LN391">
        <v>0.45869009999999999</v>
      </c>
      <c r="LO391">
        <v>21.005929999999999</v>
      </c>
      <c r="LP391" s="1">
        <v>1.410381E-3</v>
      </c>
      <c r="LQ391" s="1">
        <v>0.60167800000000005</v>
      </c>
      <c r="LR391">
        <v>0.46005980000000002</v>
      </c>
      <c r="LS391">
        <v>21.730740000000001</v>
      </c>
      <c r="LT391" s="1">
        <v>1.3542910000000001E-3</v>
      </c>
      <c r="LU391" s="1">
        <v>0.57687140000000003</v>
      </c>
      <c r="LV391">
        <v>0.46167409999999998</v>
      </c>
      <c r="LW391">
        <v>22.169740000000001</v>
      </c>
      <c r="LX391" s="1">
        <v>1.3079630000000001E-3</v>
      </c>
      <c r="LY391" s="1">
        <v>0.55621489999999996</v>
      </c>
      <c r="LZ391">
        <v>0.46352260000000001</v>
      </c>
      <c r="MA391">
        <v>22.56222</v>
      </c>
      <c r="MB391" s="1">
        <v>1.2678660000000001E-3</v>
      </c>
      <c r="MC391" s="1">
        <v>0.53820000000000001</v>
      </c>
      <c r="MD391">
        <v>0.46557270000000001</v>
      </c>
      <c r="ME391">
        <v>23.028030000000001</v>
      </c>
      <c r="MF391" s="1">
        <v>1.230718E-3</v>
      </c>
      <c r="MG391" s="1">
        <v>0.5214818</v>
      </c>
      <c r="MH391">
        <v>0.46785910000000003</v>
      </c>
      <c r="MI391">
        <v>22.95796</v>
      </c>
      <c r="MJ391" s="1">
        <v>1.1937849999999999E-3</v>
      </c>
      <c r="MK391" s="1">
        <v>0.50487459999999995</v>
      </c>
      <c r="ML391">
        <v>0.47051929999999997</v>
      </c>
      <c r="MM391">
        <v>22.566770000000002</v>
      </c>
      <c r="MN391" s="1">
        <v>1.15584E-3</v>
      </c>
      <c r="MO391" s="1">
        <v>0.48769990000000002</v>
      </c>
      <c r="MP391">
        <v>0.4734294</v>
      </c>
      <c r="MQ391">
        <v>22.430289999999999</v>
      </c>
      <c r="MR391" s="1">
        <v>1.116054E-3</v>
      </c>
      <c r="MS391" s="1">
        <v>0.46978639999999999</v>
      </c>
      <c r="MT391">
        <v>0.47662019999999999</v>
      </c>
      <c r="MU391">
        <v>22.456420000000001</v>
      </c>
      <c r="MV391" s="1">
        <v>1.075164E-3</v>
      </c>
      <c r="MW391" s="1">
        <v>0.4513278</v>
      </c>
      <c r="MX391">
        <v>0.4800855</v>
      </c>
      <c r="MY391">
        <v>22.979700000000001</v>
      </c>
      <c r="MZ391" s="1">
        <v>1.0337930000000001E-3</v>
      </c>
      <c r="NA391" s="1">
        <v>0.4326335</v>
      </c>
      <c r="NB391">
        <v>0.48387910000000001</v>
      </c>
      <c r="NC391">
        <v>23.433140000000002</v>
      </c>
      <c r="ND391" s="1">
        <v>9.9294380000000009E-4</v>
      </c>
      <c r="NE391" s="1">
        <v>0.41416320000000001</v>
      </c>
      <c r="NF391">
        <v>0.48799389999999998</v>
      </c>
      <c r="NG391">
        <v>23.59076</v>
      </c>
      <c r="NH391" s="1">
        <v>9.5330250000000001E-4</v>
      </c>
      <c r="NI391" s="1">
        <v>0.3961326</v>
      </c>
      <c r="NJ391">
        <v>0.49259459999999999</v>
      </c>
      <c r="NK391">
        <v>23.70356</v>
      </c>
      <c r="NL391" s="1">
        <v>9.1538470000000001E-4</v>
      </c>
      <c r="NM391" s="1">
        <v>0.37872630000000002</v>
      </c>
      <c r="NN391">
        <v>0.49299199999999999</v>
      </c>
      <c r="NO391">
        <v>23.29927</v>
      </c>
      <c r="NP391" s="1">
        <v>8.7816649999999995E-4</v>
      </c>
      <c r="NQ391" s="1">
        <v>0.36340050000000002</v>
      </c>
      <c r="NR391">
        <v>0.49287989999999998</v>
      </c>
      <c r="NS391">
        <v>22.853819999999999</v>
      </c>
      <c r="NT391" s="1">
        <v>8.4337880000000004E-4</v>
      </c>
      <c r="NU391" s="1">
        <v>0.3493541</v>
      </c>
      <c r="NV391">
        <v>0.49284169999999999</v>
      </c>
      <c r="NW391">
        <v>22.640979999999999</v>
      </c>
      <c r="NX391" s="1">
        <v>8.1003680000000004E-4</v>
      </c>
      <c r="NY391" s="1">
        <v>0.33584639999999999</v>
      </c>
      <c r="NZ391">
        <v>0.49280740000000001</v>
      </c>
      <c r="OA391">
        <v>22.585360000000001</v>
      </c>
      <c r="OB391" s="1">
        <v>7.7813160000000004E-4</v>
      </c>
      <c r="OC391" s="1">
        <v>0.32289420000000002</v>
      </c>
      <c r="OD391">
        <v>0.492948</v>
      </c>
      <c r="OE391">
        <v>22.5533</v>
      </c>
      <c r="OF391" s="1">
        <v>7.4785059999999998E-4</v>
      </c>
      <c r="OG391" s="1">
        <v>0.31048930000000002</v>
      </c>
      <c r="OH391">
        <v>0.49306729999999999</v>
      </c>
      <c r="OI391">
        <v>22.80593</v>
      </c>
      <c r="OJ391" s="1">
        <v>7.1857439999999996E-4</v>
      </c>
      <c r="OK391" s="1">
        <v>0.29853819999999998</v>
      </c>
    </row>
    <row r="392" spans="1:401" x14ac:dyDescent="0.35">
      <c r="A392">
        <v>401</v>
      </c>
      <c r="B392" t="s">
        <v>4</v>
      </c>
      <c r="C392" t="s">
        <v>364</v>
      </c>
      <c r="D392" t="s">
        <v>399</v>
      </c>
      <c r="E392">
        <v>614.63530000000003</v>
      </c>
      <c r="F392">
        <v>0.29488740000000002</v>
      </c>
      <c r="G392">
        <v>20.46264</v>
      </c>
      <c r="H392">
        <v>0</v>
      </c>
      <c r="I392">
        <v>0</v>
      </c>
      <c r="J392">
        <v>0.27742250000000002</v>
      </c>
      <c r="K392">
        <v>20.354099999999999</v>
      </c>
      <c r="L392">
        <v>0</v>
      </c>
      <c r="M392">
        <v>0</v>
      </c>
      <c r="N392">
        <v>0.26218989999999998</v>
      </c>
      <c r="O392">
        <v>20.697489999999998</v>
      </c>
      <c r="P392">
        <v>0</v>
      </c>
      <c r="Q392">
        <v>0</v>
      </c>
      <c r="R392">
        <v>0.24847669999999999</v>
      </c>
      <c r="S392">
        <v>20.519110000000001</v>
      </c>
      <c r="T392">
        <v>0</v>
      </c>
      <c r="U392">
        <v>0</v>
      </c>
      <c r="V392">
        <v>0.2363141</v>
      </c>
      <c r="W392">
        <v>20.725899999999999</v>
      </c>
      <c r="X392">
        <v>0</v>
      </c>
      <c r="Y392">
        <v>0</v>
      </c>
      <c r="Z392">
        <v>0.2256331</v>
      </c>
      <c r="AA392">
        <v>20.438569999999999</v>
      </c>
      <c r="AB392">
        <v>0</v>
      </c>
      <c r="AC392">
        <v>0</v>
      </c>
      <c r="AD392">
        <v>0.21642069999999999</v>
      </c>
      <c r="AE392">
        <v>20.292760000000001</v>
      </c>
      <c r="AF392">
        <v>0</v>
      </c>
      <c r="AG392">
        <v>0</v>
      </c>
      <c r="AH392">
        <v>0.2085246</v>
      </c>
      <c r="AI392">
        <v>20.193079999999998</v>
      </c>
      <c r="AJ392">
        <v>0</v>
      </c>
      <c r="AK392">
        <v>0</v>
      </c>
      <c r="AL392">
        <v>0.2016888</v>
      </c>
      <c r="AM392">
        <v>20.064319999999999</v>
      </c>
      <c r="AN392">
        <v>0</v>
      </c>
      <c r="AO392">
        <v>0</v>
      </c>
      <c r="AP392">
        <v>0.19571340000000001</v>
      </c>
      <c r="AQ392">
        <v>19.95656</v>
      </c>
      <c r="AR392">
        <v>0</v>
      </c>
      <c r="AS392">
        <v>0</v>
      </c>
      <c r="AT392">
        <v>0.19057760000000001</v>
      </c>
      <c r="AU392">
        <v>20.319220000000001</v>
      </c>
      <c r="AV392">
        <v>0</v>
      </c>
      <c r="AW392">
        <v>0</v>
      </c>
      <c r="AX392">
        <v>0.18613160000000001</v>
      </c>
      <c r="AY392">
        <v>20.16676</v>
      </c>
      <c r="AZ392">
        <v>0</v>
      </c>
      <c r="BA392">
        <v>0</v>
      </c>
      <c r="BB392">
        <v>0.18243570000000001</v>
      </c>
      <c r="BC392">
        <v>20.086030000000001</v>
      </c>
      <c r="BD392">
        <v>0</v>
      </c>
      <c r="BE392">
        <v>0</v>
      </c>
      <c r="BF392">
        <v>0.1794162</v>
      </c>
      <c r="BG392">
        <v>20.04749</v>
      </c>
      <c r="BH392">
        <v>0</v>
      </c>
      <c r="BI392">
        <v>0</v>
      </c>
      <c r="BJ392">
        <v>0.1771153</v>
      </c>
      <c r="BK392">
        <v>19.683150000000001</v>
      </c>
      <c r="BL392">
        <v>0</v>
      </c>
      <c r="BM392">
        <v>0</v>
      </c>
      <c r="BN392">
        <v>0.1756161</v>
      </c>
      <c r="BO392">
        <v>19.343340000000001</v>
      </c>
      <c r="BP392">
        <v>0</v>
      </c>
      <c r="BQ392">
        <v>0</v>
      </c>
      <c r="BR392">
        <v>0.17492160000000001</v>
      </c>
      <c r="BS392">
        <v>19.045249999999999</v>
      </c>
      <c r="BT392">
        <v>0</v>
      </c>
      <c r="BU392">
        <v>0</v>
      </c>
      <c r="BV392">
        <v>0.17494670000000001</v>
      </c>
      <c r="BW392">
        <v>19.235900000000001</v>
      </c>
      <c r="BX392">
        <v>0</v>
      </c>
      <c r="BY392">
        <v>0</v>
      </c>
      <c r="BZ392">
        <v>0.1758567</v>
      </c>
      <c r="CA392">
        <v>19.787990000000001</v>
      </c>
      <c r="CB392">
        <v>0</v>
      </c>
      <c r="CC392">
        <v>0</v>
      </c>
      <c r="CD392">
        <v>0.1775273</v>
      </c>
      <c r="CE392">
        <v>20.332660000000001</v>
      </c>
      <c r="CF392">
        <v>0</v>
      </c>
      <c r="CG392">
        <v>3.5906830000000003E-38</v>
      </c>
      <c r="CH392">
        <v>0.17996309999999999</v>
      </c>
      <c r="CI392">
        <v>20.634620000000002</v>
      </c>
      <c r="CJ392" s="1">
        <v>2.425906E-31</v>
      </c>
      <c r="CK392" s="1">
        <v>2.5400310000000001E-28</v>
      </c>
      <c r="CL392">
        <v>0.18330070000000001</v>
      </c>
      <c r="CM392">
        <v>20.38841</v>
      </c>
      <c r="CN392" s="1">
        <v>8.170179E-26</v>
      </c>
      <c r="CO392" s="1">
        <v>8.4582710000000003E-23</v>
      </c>
      <c r="CP392">
        <v>0.18745919999999999</v>
      </c>
      <c r="CQ392">
        <v>20.022349999999999</v>
      </c>
      <c r="CR392" s="1">
        <v>3.639217E-19</v>
      </c>
      <c r="CS392" s="1">
        <v>3.6967169999999999E-16</v>
      </c>
      <c r="CT392">
        <v>0.1926505</v>
      </c>
      <c r="CU392">
        <v>19.838229999999999</v>
      </c>
      <c r="CV392" s="1">
        <v>5.6606779999999999E-15</v>
      </c>
      <c r="CW392" s="1">
        <v>5.6519119999999998E-12</v>
      </c>
      <c r="CX392">
        <v>0.19896349999999999</v>
      </c>
      <c r="CY392">
        <v>19.800619999999999</v>
      </c>
      <c r="CZ392" s="1">
        <v>8.9805650000000007E-12</v>
      </c>
      <c r="DA392" s="1">
        <v>8.7555279999999992E-9</v>
      </c>
      <c r="DB392">
        <v>0.2065834</v>
      </c>
      <c r="DC392">
        <v>20.246189999999999</v>
      </c>
      <c r="DD392" s="1">
        <v>3.6116729999999999E-9</v>
      </c>
      <c r="DE392" s="1">
        <v>3.3203199999999999E-6</v>
      </c>
      <c r="DF392">
        <v>0.21554809999999999</v>
      </c>
      <c r="DG392">
        <v>20.706720000000001</v>
      </c>
      <c r="DH392" s="1">
        <v>5.5031170000000003E-7</v>
      </c>
      <c r="DI392" s="1">
        <v>4.4416730000000003E-4</v>
      </c>
      <c r="DJ392">
        <v>0.22605700000000001</v>
      </c>
      <c r="DK392">
        <v>20.721879999999999</v>
      </c>
      <c r="DL392" s="1">
        <v>3.4318449999999997E-5</v>
      </c>
      <c r="DM392" s="1">
        <v>2.549879E-2</v>
      </c>
      <c r="DN392">
        <v>0.23903720000000001</v>
      </c>
      <c r="DO392">
        <v>20.676500000000001</v>
      </c>
      <c r="DP392" s="1">
        <v>1.0476730000000001E-3</v>
      </c>
      <c r="DQ392">
        <v>0.73164149999999994</v>
      </c>
      <c r="DR392">
        <v>0.25422919999999999</v>
      </c>
      <c r="DS392">
        <v>20.288450000000001</v>
      </c>
      <c r="DT392">
        <v>1.7522820000000001E-2</v>
      </c>
      <c r="DU392">
        <v>11.65762</v>
      </c>
      <c r="DV392">
        <v>0.27226119999999998</v>
      </c>
      <c r="DW392">
        <v>19.826139999999999</v>
      </c>
      <c r="DX392">
        <v>0.1736318</v>
      </c>
      <c r="DY392">
        <v>111.09650000000001</v>
      </c>
      <c r="DZ392">
        <v>0.29422090000000001</v>
      </c>
      <c r="EA392">
        <v>19.576589999999999</v>
      </c>
      <c r="EB392">
        <v>1.0903039999999999</v>
      </c>
      <c r="EC392">
        <v>673.09479999999996</v>
      </c>
      <c r="ED392">
        <v>0.32151570000000002</v>
      </c>
      <c r="EE392">
        <v>19.415880000000001</v>
      </c>
      <c r="EF392">
        <v>4.5657259999999997</v>
      </c>
      <c r="EG392">
        <v>2725.5189999999998</v>
      </c>
      <c r="EH392">
        <v>0.3332389</v>
      </c>
      <c r="EI392">
        <v>19.43242</v>
      </c>
      <c r="EJ392">
        <v>13.15194</v>
      </c>
      <c r="EK392">
        <v>7777.0050000000001</v>
      </c>
      <c r="EL392">
        <v>0.34064480000000003</v>
      </c>
      <c r="EM392">
        <v>19.681380000000001</v>
      </c>
      <c r="EN392">
        <v>27.695399999999999</v>
      </c>
      <c r="EO392">
        <v>16287.17</v>
      </c>
      <c r="EP392">
        <v>0.3479775</v>
      </c>
      <c r="EQ392">
        <v>19.835519999999999</v>
      </c>
      <c r="ER392">
        <v>44.257269999999998</v>
      </c>
      <c r="ES392">
        <v>25777.32</v>
      </c>
      <c r="ET392">
        <v>0.3580565</v>
      </c>
      <c r="EU392">
        <v>19.72165</v>
      </c>
      <c r="EV392">
        <v>55.459060000000001</v>
      </c>
      <c r="EW392">
        <v>31906.98</v>
      </c>
      <c r="EX392">
        <v>0.37106070000000002</v>
      </c>
      <c r="EY392">
        <v>19.306049999999999</v>
      </c>
      <c r="EZ392">
        <v>55.799410000000002</v>
      </c>
      <c r="FA392">
        <v>31753.1</v>
      </c>
      <c r="FB392">
        <v>0.3855673</v>
      </c>
      <c r="FC392">
        <v>18.93722</v>
      </c>
      <c r="FD392">
        <v>46.235579999999999</v>
      </c>
      <c r="FE392">
        <v>25942.54</v>
      </c>
      <c r="FF392">
        <v>0.40124369999999998</v>
      </c>
      <c r="FG392">
        <v>18.727540000000001</v>
      </c>
      <c r="FH392">
        <v>32.080739999999999</v>
      </c>
      <c r="FI392">
        <v>17690.919999999998</v>
      </c>
      <c r="FJ392">
        <v>0.41843659999999999</v>
      </c>
      <c r="FK392">
        <v>18.783899999999999</v>
      </c>
      <c r="FL392">
        <v>19.03349</v>
      </c>
      <c r="FM392">
        <v>10276.43</v>
      </c>
      <c r="FN392">
        <v>0.43659710000000002</v>
      </c>
      <c r="FO392">
        <v>19.528880000000001</v>
      </c>
      <c r="FP392">
        <v>9.8404959999999999</v>
      </c>
      <c r="FQ392">
        <v>5189.4570000000003</v>
      </c>
      <c r="FR392">
        <v>0.45726260000000002</v>
      </c>
      <c r="FS392">
        <v>19.791699999999999</v>
      </c>
      <c r="FT392">
        <v>4.5245119999999996</v>
      </c>
      <c r="FU392">
        <v>2317.6060000000002</v>
      </c>
      <c r="FV392">
        <v>0.4810334</v>
      </c>
      <c r="FW392">
        <v>19.810269999999999</v>
      </c>
      <c r="FX392">
        <v>1.8862490000000001</v>
      </c>
      <c r="FY392">
        <v>930.38120000000004</v>
      </c>
      <c r="FZ392">
        <v>0.50807970000000002</v>
      </c>
      <c r="GA392">
        <v>19.599229999999999</v>
      </c>
      <c r="GB392">
        <v>0.73724389999999995</v>
      </c>
      <c r="GC392">
        <v>345.8202</v>
      </c>
      <c r="GD392">
        <v>0.53893740000000001</v>
      </c>
      <c r="GE392">
        <v>19.29392</v>
      </c>
      <c r="GF392">
        <v>0.28969030000000001</v>
      </c>
      <c r="GG392">
        <v>126.3008</v>
      </c>
      <c r="GH392">
        <v>0.57381740000000003</v>
      </c>
      <c r="GI392">
        <v>19.100989999999999</v>
      </c>
      <c r="GJ392" s="1">
        <v>0.13111999999999999</v>
      </c>
      <c r="GK392">
        <v>51.046909999999997</v>
      </c>
      <c r="GL392">
        <v>0.6127087</v>
      </c>
      <c r="GM392">
        <v>19.085999999999999</v>
      </c>
      <c r="GN392" s="1">
        <v>7.9599279999999994E-2</v>
      </c>
      <c r="GO392">
        <v>26.86308</v>
      </c>
      <c r="GP392">
        <v>0.65488270000000004</v>
      </c>
      <c r="GQ392">
        <v>19.292310000000001</v>
      </c>
      <c r="GR392" s="1">
        <v>6.4032259999999994E-2</v>
      </c>
      <c r="GS392">
        <v>18.936150000000001</v>
      </c>
      <c r="GT392">
        <v>0.7006232</v>
      </c>
      <c r="GU392">
        <v>20.129380000000001</v>
      </c>
      <c r="GV392" s="1">
        <v>5.9209240000000003E-2</v>
      </c>
      <c r="GW392">
        <v>15.642849999999999</v>
      </c>
      <c r="GX392">
        <v>0.71900430000000004</v>
      </c>
      <c r="GY392">
        <v>20.50853</v>
      </c>
      <c r="GZ392" s="1">
        <v>5.6566140000000001E-2</v>
      </c>
      <c r="HA392">
        <v>13.638400000000001</v>
      </c>
      <c r="HB392">
        <v>0.71276220000000001</v>
      </c>
      <c r="HC392">
        <v>20.7285</v>
      </c>
      <c r="HD392" s="1">
        <v>5.4085469999999997E-2</v>
      </c>
      <c r="HE392">
        <v>12.20293</v>
      </c>
      <c r="HF392">
        <v>0.71094000000000002</v>
      </c>
      <c r="HG392">
        <v>21.002859999999998</v>
      </c>
      <c r="HH392" s="1">
        <v>5.1217159999999998E-2</v>
      </c>
      <c r="HI392">
        <v>11.56864</v>
      </c>
      <c r="HJ392">
        <v>0.70761819999999997</v>
      </c>
      <c r="HK392">
        <v>21.0381</v>
      </c>
      <c r="HL392" s="1">
        <v>4.7823669999999999E-2</v>
      </c>
      <c r="HM392" s="1">
        <v>10.84718</v>
      </c>
      <c r="HN392">
        <v>0.70419759999999998</v>
      </c>
      <c r="HO392">
        <v>20.838799999999999</v>
      </c>
      <c r="HP392" s="1">
        <v>4.4119369999999998E-2</v>
      </c>
      <c r="HQ392" s="1">
        <v>10.052390000000001</v>
      </c>
      <c r="HR392">
        <v>0.70096559999999997</v>
      </c>
      <c r="HS392">
        <v>20.8171</v>
      </c>
      <c r="HT392" s="1">
        <v>4.0246410000000003E-2</v>
      </c>
      <c r="HU392" s="1">
        <v>9.2107489999999999</v>
      </c>
      <c r="HV392">
        <v>0.69798610000000005</v>
      </c>
      <c r="HW392">
        <v>20.902529999999999</v>
      </c>
      <c r="HX392" s="1">
        <v>3.631533E-2</v>
      </c>
      <c r="HY392" s="1">
        <v>8.3453970000000002</v>
      </c>
      <c r="HZ392">
        <v>0.69535480000000005</v>
      </c>
      <c r="IA392">
        <v>21.548829999999999</v>
      </c>
      <c r="IB392" s="1">
        <v>3.2443300000000001E-2</v>
      </c>
      <c r="IC392" s="1">
        <v>7.4834589999999999</v>
      </c>
      <c r="ID392">
        <v>0.69278790000000001</v>
      </c>
      <c r="IE392">
        <v>22.182780000000001</v>
      </c>
      <c r="IF392" s="1">
        <v>2.8698709999999999E-2</v>
      </c>
      <c r="IG392" s="1">
        <v>6.6440489999999999</v>
      </c>
      <c r="IH392">
        <v>0.69038029999999995</v>
      </c>
      <c r="II392">
        <v>22.513280000000002</v>
      </c>
      <c r="IJ392" s="1">
        <v>2.5188490000000001E-2</v>
      </c>
      <c r="IK392" s="1">
        <v>5.8517729999999997</v>
      </c>
      <c r="IL392">
        <v>0.6880809</v>
      </c>
      <c r="IM392">
        <v>22.765889999999999</v>
      </c>
      <c r="IN392" s="1">
        <v>2.199854E-2</v>
      </c>
      <c r="IO392" s="1">
        <v>5.1273</v>
      </c>
      <c r="IP392">
        <v>0.68581809999999999</v>
      </c>
      <c r="IQ392">
        <v>22.55105</v>
      </c>
      <c r="IR392" s="1">
        <v>1.919732E-2</v>
      </c>
      <c r="IS392" s="1">
        <v>4.4879810000000004</v>
      </c>
      <c r="IT392">
        <v>0.68373119999999998</v>
      </c>
      <c r="IU392">
        <v>22.265059999999998</v>
      </c>
      <c r="IV392" s="1">
        <v>1.677522E-2</v>
      </c>
      <c r="IW392" s="1">
        <v>3.933665</v>
      </c>
      <c r="IX392">
        <v>0.68217309999999998</v>
      </c>
      <c r="IY392">
        <v>22.20675</v>
      </c>
      <c r="IZ392" s="1">
        <v>1.4659490000000001E-2</v>
      </c>
      <c r="JA392" s="1">
        <v>3.4449580000000002</v>
      </c>
      <c r="JB392">
        <v>0.68169809999999997</v>
      </c>
      <c r="JC392">
        <v>22.307659999999998</v>
      </c>
      <c r="JD392" s="1">
        <v>1.27612E-2</v>
      </c>
      <c r="JE392" s="1">
        <v>3.000588</v>
      </c>
      <c r="JF392">
        <v>0.68112550000000005</v>
      </c>
      <c r="JG392">
        <v>22.719239999999999</v>
      </c>
      <c r="JH392" s="1">
        <v>1.098411E-2</v>
      </c>
      <c r="JI392" s="1">
        <v>2.5856759999999999</v>
      </c>
      <c r="JJ392">
        <v>0.68054539999999997</v>
      </c>
      <c r="JK392">
        <v>22.70682</v>
      </c>
      <c r="JL392" s="1">
        <v>9.2856029999999999E-3</v>
      </c>
      <c r="JM392" s="1">
        <v>2.1886869999999998</v>
      </c>
      <c r="JN392">
        <v>0.68001769999999995</v>
      </c>
      <c r="JO392">
        <v>22.641940000000002</v>
      </c>
      <c r="JP392" s="1">
        <v>7.6760170000000003E-3</v>
      </c>
      <c r="JQ392" s="1">
        <v>1.8119620000000001</v>
      </c>
      <c r="JR392">
        <v>0.68059689999999995</v>
      </c>
      <c r="JS392">
        <v>22.150690000000001</v>
      </c>
      <c r="JT392" s="1">
        <v>6.2239950000000004E-3</v>
      </c>
      <c r="JU392" s="1">
        <v>1.468194</v>
      </c>
      <c r="JV392">
        <v>0.68107839999999997</v>
      </c>
      <c r="JW392">
        <v>21.627749999999999</v>
      </c>
      <c r="JX392" s="1">
        <v>4.989823E-3</v>
      </c>
      <c r="JY392" s="1">
        <v>1.176202</v>
      </c>
      <c r="JZ392">
        <v>0.68166769999999999</v>
      </c>
      <c r="KA392">
        <v>21.268460000000001</v>
      </c>
      <c r="KB392" s="1">
        <v>4.0151350000000004E-3</v>
      </c>
      <c r="KC392" s="1">
        <v>0.94504449999999995</v>
      </c>
      <c r="KD392">
        <v>0.68237239999999999</v>
      </c>
      <c r="KE392">
        <v>21.087150000000001</v>
      </c>
      <c r="KF392" s="1">
        <v>3.2917710000000002E-3</v>
      </c>
      <c r="KG392" s="1">
        <v>0.77311359999999996</v>
      </c>
      <c r="KH392">
        <v>0.68315510000000002</v>
      </c>
      <c r="KI392">
        <v>20.998889999999999</v>
      </c>
      <c r="KJ392" s="1">
        <v>2.7775349999999998E-3</v>
      </c>
      <c r="KK392" s="1">
        <v>0.65075360000000004</v>
      </c>
      <c r="KL392">
        <v>0.68395760000000005</v>
      </c>
      <c r="KM392">
        <v>21.451789999999999</v>
      </c>
      <c r="KN392" s="1">
        <v>2.4156690000000001E-3</v>
      </c>
      <c r="KO392" s="1">
        <v>0.5645947</v>
      </c>
      <c r="KP392">
        <v>0.68475719999999995</v>
      </c>
      <c r="KQ392">
        <v>21.423770000000001</v>
      </c>
      <c r="KR392" s="1">
        <v>2.1548689999999998E-3</v>
      </c>
      <c r="KS392" s="1">
        <v>0.50256639999999997</v>
      </c>
      <c r="KT392">
        <v>0.68531929999999996</v>
      </c>
      <c r="KU392">
        <v>21.498539999999998</v>
      </c>
      <c r="KV392" s="1">
        <v>1.9572610000000001E-3</v>
      </c>
      <c r="KW392" s="1">
        <v>0.45578390000000002</v>
      </c>
      <c r="KX392">
        <v>0.68565140000000002</v>
      </c>
      <c r="KY392">
        <v>21.55369</v>
      </c>
      <c r="KZ392" s="1">
        <v>1.8016410000000001E-3</v>
      </c>
      <c r="LA392" s="1">
        <v>0.41908879999999998</v>
      </c>
      <c r="LB392">
        <v>0.68566649999999996</v>
      </c>
      <c r="LC392">
        <v>21.421949999999999</v>
      </c>
      <c r="LD392" s="1">
        <v>1.675689E-3</v>
      </c>
      <c r="LE392" s="1">
        <v>0.3895728</v>
      </c>
      <c r="LF392">
        <v>0.68542270000000005</v>
      </c>
      <c r="LG392">
        <v>21.096160000000001</v>
      </c>
      <c r="LH392" s="1">
        <v>1.5726850000000001E-3</v>
      </c>
      <c r="LI392" s="1">
        <v>0.365535</v>
      </c>
      <c r="LJ392">
        <v>0.68490649999999997</v>
      </c>
      <c r="LK392">
        <v>20.88693</v>
      </c>
      <c r="LL392" s="1">
        <v>1.4878269999999999E-3</v>
      </c>
      <c r="LM392" s="1">
        <v>0.34590520000000002</v>
      </c>
      <c r="LN392">
        <v>0.68425630000000004</v>
      </c>
      <c r="LO392">
        <v>20.96773</v>
      </c>
      <c r="LP392" s="1">
        <v>1.4179889999999999E-3</v>
      </c>
      <c r="LQ392" s="1">
        <v>0.32983990000000002</v>
      </c>
      <c r="LR392">
        <v>0.68342179999999997</v>
      </c>
      <c r="LS392">
        <v>21.724250000000001</v>
      </c>
      <c r="LT392" s="1">
        <v>1.3607090000000001E-3</v>
      </c>
      <c r="LU392" s="1">
        <v>0.31672159999999999</v>
      </c>
      <c r="LV392">
        <v>0.68247530000000001</v>
      </c>
      <c r="LW392">
        <v>22.170819999999999</v>
      </c>
      <c r="LX392" s="1">
        <v>1.31346E-3</v>
      </c>
      <c r="LY392" s="1">
        <v>0.30598160000000002</v>
      </c>
      <c r="LZ392">
        <v>0.68144020000000005</v>
      </c>
      <c r="MA392">
        <v>22.560870000000001</v>
      </c>
      <c r="MB392" s="1">
        <v>1.272916E-3</v>
      </c>
      <c r="MC392" s="1">
        <v>0.2968324</v>
      </c>
      <c r="MD392">
        <v>0.68029399999999995</v>
      </c>
      <c r="ME392">
        <v>23.01802</v>
      </c>
      <c r="MF392" s="1">
        <v>1.2355930000000001E-3</v>
      </c>
      <c r="MG392" s="1">
        <v>0.2884853</v>
      </c>
      <c r="MH392">
        <v>0.67903530000000001</v>
      </c>
      <c r="MI392">
        <v>22.939499999999999</v>
      </c>
      <c r="MJ392" s="1">
        <v>1.198771E-3</v>
      </c>
      <c r="MK392" s="1">
        <v>0.2802983</v>
      </c>
      <c r="ML392">
        <v>0.67771689999999996</v>
      </c>
      <c r="MM392">
        <v>22.515750000000001</v>
      </c>
      <c r="MN392" s="1">
        <v>1.1610399999999999E-3</v>
      </c>
      <c r="MO392" s="1">
        <v>0.27187210000000001</v>
      </c>
      <c r="MP392">
        <v>0.67633799999999999</v>
      </c>
      <c r="MQ392">
        <v>22.366530000000001</v>
      </c>
      <c r="MR392" s="1">
        <v>1.121496E-3</v>
      </c>
      <c r="MS392" s="1">
        <v>0.26305240000000002</v>
      </c>
      <c r="MT392">
        <v>0.67489549999999998</v>
      </c>
      <c r="MU392">
        <v>22.38768</v>
      </c>
      <c r="MV392" s="1">
        <v>1.0807150000000001E-3</v>
      </c>
      <c r="MW392" s="1">
        <v>0.25390390000000002</v>
      </c>
      <c r="MX392">
        <v>0.67341130000000005</v>
      </c>
      <c r="MY392">
        <v>22.94089</v>
      </c>
      <c r="MZ392" s="1">
        <v>1.0393749999999999E-3</v>
      </c>
      <c r="NA392" s="1">
        <v>0.24459210000000001</v>
      </c>
      <c r="NB392">
        <v>0.67189200000000004</v>
      </c>
      <c r="NC392">
        <v>23.414760000000001</v>
      </c>
      <c r="ND392" s="1">
        <v>9.9845370000000008E-4</v>
      </c>
      <c r="NE392" s="1">
        <v>0.2353652</v>
      </c>
      <c r="NF392">
        <v>0.67041519999999999</v>
      </c>
      <c r="NG392">
        <v>23.578720000000001</v>
      </c>
      <c r="NH392" s="1">
        <v>9.5861920000000003E-4</v>
      </c>
      <c r="NI392" s="1">
        <v>0.22632269999999999</v>
      </c>
      <c r="NJ392">
        <v>0.66904459999999999</v>
      </c>
      <c r="NK392">
        <v>23.689679999999999</v>
      </c>
      <c r="NL392" s="1">
        <v>9.2059189999999999E-4</v>
      </c>
      <c r="NM392" s="1">
        <v>0.2176294</v>
      </c>
      <c r="NN392">
        <v>0.66751660000000002</v>
      </c>
      <c r="NO392">
        <v>23.265129999999999</v>
      </c>
      <c r="NP392" s="1">
        <v>8.8273490000000002E-4</v>
      </c>
      <c r="NQ392" s="1">
        <v>0.20898949999999999</v>
      </c>
      <c r="NR392">
        <v>0.66609629999999997</v>
      </c>
      <c r="NS392">
        <v>22.786860000000001</v>
      </c>
      <c r="NT392" s="1">
        <v>8.4771550000000003E-4</v>
      </c>
      <c r="NU392" s="1">
        <v>0.20096530000000001</v>
      </c>
      <c r="NV392">
        <v>0.66473640000000001</v>
      </c>
      <c r="NW392">
        <v>22.556280000000001</v>
      </c>
      <c r="NX392" s="1">
        <v>8.1423759999999998E-4</v>
      </c>
      <c r="NY392" s="1">
        <v>0.1932662</v>
      </c>
      <c r="NZ392">
        <v>0.66340319999999997</v>
      </c>
      <c r="OA392">
        <v>22.50243</v>
      </c>
      <c r="OB392" s="1">
        <v>7.8213830000000003E-4</v>
      </c>
      <c r="OC392" s="1">
        <v>0.18586040000000001</v>
      </c>
      <c r="OD392">
        <v>0.66228739999999997</v>
      </c>
      <c r="OE392">
        <v>22.48592</v>
      </c>
      <c r="OF392" s="1">
        <v>7.51796E-4</v>
      </c>
      <c r="OG392" s="1">
        <v>0.17882819999999999</v>
      </c>
      <c r="OH392">
        <v>0.66124970000000005</v>
      </c>
      <c r="OI392">
        <v>22.757899999999999</v>
      </c>
      <c r="OJ392" s="1">
        <v>7.2250389999999997E-4</v>
      </c>
      <c r="OK392" s="1">
        <v>0.1719987</v>
      </c>
    </row>
    <row r="393" spans="1:401" x14ac:dyDescent="0.35">
      <c r="A393">
        <v>402</v>
      </c>
      <c r="B393" t="s">
        <v>4</v>
      </c>
      <c r="C393" t="s">
        <v>364</v>
      </c>
      <c r="D393" t="s">
        <v>400</v>
      </c>
      <c r="E393">
        <v>916.09469999999999</v>
      </c>
      <c r="F393">
        <v>0.20283680000000001</v>
      </c>
      <c r="G393">
        <v>20.411799999999999</v>
      </c>
      <c r="H393">
        <v>0</v>
      </c>
      <c r="I393">
        <v>0</v>
      </c>
      <c r="J393">
        <v>0.1961174</v>
      </c>
      <c r="K393">
        <v>20.35153</v>
      </c>
      <c r="L393">
        <v>0</v>
      </c>
      <c r="M393">
        <v>0</v>
      </c>
      <c r="N393">
        <v>0.19008910000000001</v>
      </c>
      <c r="O393">
        <v>20.756450000000001</v>
      </c>
      <c r="P393">
        <v>0</v>
      </c>
      <c r="Q393">
        <v>0</v>
      </c>
      <c r="R393">
        <v>0.18444070000000001</v>
      </c>
      <c r="S393">
        <v>20.58541</v>
      </c>
      <c r="T393">
        <v>0</v>
      </c>
      <c r="U393">
        <v>0</v>
      </c>
      <c r="V393">
        <v>0.1792261</v>
      </c>
      <c r="W393">
        <v>20.78539</v>
      </c>
      <c r="X393">
        <v>0</v>
      </c>
      <c r="Y393">
        <v>0</v>
      </c>
      <c r="Z393">
        <v>0.17443139999999999</v>
      </c>
      <c r="AA393">
        <v>20.45534</v>
      </c>
      <c r="AB393">
        <v>0</v>
      </c>
      <c r="AC393">
        <v>0</v>
      </c>
      <c r="AD393">
        <v>0.17018549999999999</v>
      </c>
      <c r="AE393">
        <v>20.28332</v>
      </c>
      <c r="AF393">
        <v>0</v>
      </c>
      <c r="AG393">
        <v>0</v>
      </c>
      <c r="AH393">
        <v>0.1664513</v>
      </c>
      <c r="AI393">
        <v>20.174510000000001</v>
      </c>
      <c r="AJ393">
        <v>0</v>
      </c>
      <c r="AK393">
        <v>0</v>
      </c>
      <c r="AL393">
        <v>0.163106</v>
      </c>
      <c r="AM393">
        <v>20.050429999999999</v>
      </c>
      <c r="AN393">
        <v>0</v>
      </c>
      <c r="AO393">
        <v>0</v>
      </c>
      <c r="AP393">
        <v>0.16015180000000001</v>
      </c>
      <c r="AQ393">
        <v>19.95966</v>
      </c>
      <c r="AR393">
        <v>0</v>
      </c>
      <c r="AS393">
        <v>0</v>
      </c>
      <c r="AT393">
        <v>0.15753249999999999</v>
      </c>
      <c r="AU393">
        <v>20.359690000000001</v>
      </c>
      <c r="AV393">
        <v>0</v>
      </c>
      <c r="AW393">
        <v>0</v>
      </c>
      <c r="AX393">
        <v>0.15516730000000001</v>
      </c>
      <c r="AY393">
        <v>20.209499999999998</v>
      </c>
      <c r="AZ393">
        <v>0</v>
      </c>
      <c r="BA393">
        <v>0</v>
      </c>
      <c r="BB393">
        <v>0.15310789999999999</v>
      </c>
      <c r="BC393">
        <v>20.11741</v>
      </c>
      <c r="BD393">
        <v>0</v>
      </c>
      <c r="BE393">
        <v>0</v>
      </c>
      <c r="BF393">
        <v>0.1513504</v>
      </c>
      <c r="BG393">
        <v>20.078620000000001</v>
      </c>
      <c r="BH393">
        <v>0</v>
      </c>
      <c r="BI393">
        <v>0</v>
      </c>
      <c r="BJ393">
        <v>0.1499221</v>
      </c>
      <c r="BK393">
        <v>19.69792</v>
      </c>
      <c r="BL393">
        <v>0</v>
      </c>
      <c r="BM393">
        <v>0</v>
      </c>
      <c r="BN393">
        <v>0.14885860000000001</v>
      </c>
      <c r="BO393">
        <v>19.346769999999999</v>
      </c>
      <c r="BP393">
        <v>0</v>
      </c>
      <c r="BQ393">
        <v>0</v>
      </c>
      <c r="BR393">
        <v>0.14818899999999999</v>
      </c>
      <c r="BS393">
        <v>19.051210000000001</v>
      </c>
      <c r="BT393">
        <v>0</v>
      </c>
      <c r="BU393">
        <v>0</v>
      </c>
      <c r="BV393">
        <v>0.14786859999999999</v>
      </c>
      <c r="BW393">
        <v>19.269079999999999</v>
      </c>
      <c r="BX393">
        <v>0</v>
      </c>
      <c r="BY393">
        <v>0</v>
      </c>
      <c r="BZ393">
        <v>0.1479713</v>
      </c>
      <c r="CA393">
        <v>19.857189999999999</v>
      </c>
      <c r="CB393">
        <v>0</v>
      </c>
      <c r="CC393">
        <v>0</v>
      </c>
      <c r="CD393">
        <v>0.14849419999999999</v>
      </c>
      <c r="CE393">
        <v>20.426729999999999</v>
      </c>
      <c r="CF393">
        <v>0</v>
      </c>
      <c r="CG393">
        <v>0</v>
      </c>
      <c r="CH393">
        <v>0.1493795</v>
      </c>
      <c r="CI393">
        <v>20.72691</v>
      </c>
      <c r="CJ393" s="1">
        <v>9.0036479999999996E-32</v>
      </c>
      <c r="CK393" s="1">
        <v>1.0309429999999999E-28</v>
      </c>
      <c r="CL393">
        <v>0.1506469</v>
      </c>
      <c r="CM393">
        <v>20.444590000000002</v>
      </c>
      <c r="CN393" s="1">
        <v>2.5425690000000001E-26</v>
      </c>
      <c r="CO393" s="1">
        <v>2.9050240000000002E-23</v>
      </c>
      <c r="CP393">
        <v>0.1523216</v>
      </c>
      <c r="CQ393">
        <v>20.031739999999999</v>
      </c>
      <c r="CR393" s="1">
        <v>1.529976E-19</v>
      </c>
      <c r="CS393" s="1">
        <v>1.7339809999999999E-16</v>
      </c>
      <c r="CT393">
        <v>0.15437819999999999</v>
      </c>
      <c r="CU393">
        <v>19.823879999999999</v>
      </c>
      <c r="CV393" s="1">
        <v>2.7691789999999999E-15</v>
      </c>
      <c r="CW393" s="1">
        <v>3.1247139999999998E-12</v>
      </c>
      <c r="CX393">
        <v>0.15692539999999999</v>
      </c>
      <c r="CY393">
        <v>19.788589999999999</v>
      </c>
      <c r="CZ393" s="1">
        <v>4.810441E-12</v>
      </c>
      <c r="DA393" s="1">
        <v>5.3787949999999997E-9</v>
      </c>
      <c r="DB393">
        <v>0.15996160000000001</v>
      </c>
      <c r="DC393">
        <v>20.296399999999998</v>
      </c>
      <c r="DD393" s="1">
        <v>2.0075319999999998E-9</v>
      </c>
      <c r="DE393" s="1">
        <v>2.222488E-6</v>
      </c>
      <c r="DF393">
        <v>0.16348650000000001</v>
      </c>
      <c r="DG393">
        <v>20.832830000000001</v>
      </c>
      <c r="DH393" s="1">
        <v>3.0545049999999999E-7</v>
      </c>
      <c r="DI393" s="1">
        <v>3.2284639999999998E-4</v>
      </c>
      <c r="DJ393">
        <v>0.16750570000000001</v>
      </c>
      <c r="DK393">
        <v>20.879960000000001</v>
      </c>
      <c r="DL393" s="1">
        <v>1.9549270000000001E-5</v>
      </c>
      <c r="DM393" s="1">
        <v>1.9998760000000001E-2</v>
      </c>
      <c r="DN393">
        <v>0.1724146</v>
      </c>
      <c r="DO393">
        <v>20.821650000000002</v>
      </c>
      <c r="DP393" s="1">
        <v>6.1946009999999999E-4</v>
      </c>
      <c r="DQ393">
        <v>0.61691180000000001</v>
      </c>
      <c r="DR393">
        <v>0.17792240000000001</v>
      </c>
      <c r="DS393">
        <v>20.373460000000001</v>
      </c>
      <c r="DT393" s="1">
        <v>1.08422E-2</v>
      </c>
      <c r="DU393">
        <v>10.55214</v>
      </c>
      <c r="DV393">
        <v>0.1842172</v>
      </c>
      <c r="DW393">
        <v>19.83013</v>
      </c>
      <c r="DX393">
        <v>0.1131253</v>
      </c>
      <c r="DY393">
        <v>107.9855</v>
      </c>
      <c r="DZ393">
        <v>0.1915724</v>
      </c>
      <c r="EA393">
        <v>19.54177</v>
      </c>
      <c r="EB393">
        <v>0.7512025</v>
      </c>
      <c r="EC393">
        <v>703.74069999999995</v>
      </c>
      <c r="ED393">
        <v>0.20034759999999999</v>
      </c>
      <c r="EE393">
        <v>19.381229999999999</v>
      </c>
      <c r="EF393">
        <v>3.340786</v>
      </c>
      <c r="EG393">
        <v>3076.1329999999998</v>
      </c>
      <c r="EH393">
        <v>0.2106411</v>
      </c>
      <c r="EI393">
        <v>19.50554</v>
      </c>
      <c r="EJ393">
        <v>10.353730000000001</v>
      </c>
      <c r="EK393">
        <v>9368.5750000000007</v>
      </c>
      <c r="EL393">
        <v>0.22164829999999999</v>
      </c>
      <c r="EM393">
        <v>19.822109999999999</v>
      </c>
      <c r="EN393">
        <v>23.372330000000002</v>
      </c>
      <c r="EO393">
        <v>20906.810000000001</v>
      </c>
      <c r="EP393">
        <v>0.2345178</v>
      </c>
      <c r="EQ393">
        <v>20.02985</v>
      </c>
      <c r="ER393">
        <v>39.835239999999999</v>
      </c>
      <c r="ES393">
        <v>35398.79</v>
      </c>
      <c r="ET393">
        <v>0.2466467</v>
      </c>
      <c r="EU393">
        <v>19.92015</v>
      </c>
      <c r="EV393">
        <v>52.87538</v>
      </c>
      <c r="EW393">
        <v>46844.36</v>
      </c>
      <c r="EX393">
        <v>0.25688559999999999</v>
      </c>
      <c r="EY393">
        <v>19.4024</v>
      </c>
      <c r="EZ393">
        <v>56.140250000000002</v>
      </c>
      <c r="FA393">
        <v>49796.77</v>
      </c>
      <c r="FB393">
        <v>0.2683758</v>
      </c>
      <c r="FC393">
        <v>18.922730000000001</v>
      </c>
      <c r="FD393">
        <v>48.99268</v>
      </c>
      <c r="FE393">
        <v>43582.58</v>
      </c>
      <c r="FF393">
        <v>0.28126469999999998</v>
      </c>
      <c r="FG393">
        <v>18.651879999999998</v>
      </c>
      <c r="FH393">
        <v>35.751750000000001</v>
      </c>
      <c r="FI393">
        <v>32004.85</v>
      </c>
      <c r="FJ393">
        <v>0.29557889999999998</v>
      </c>
      <c r="FK393">
        <v>18.712630000000001</v>
      </c>
      <c r="FL393">
        <v>22.256399999999999</v>
      </c>
      <c r="FM393">
        <v>20117.650000000001</v>
      </c>
      <c r="FN393">
        <v>0.31126959999999998</v>
      </c>
      <c r="FO393">
        <v>19.60811</v>
      </c>
      <c r="FP393">
        <v>12.04955</v>
      </c>
      <c r="FQ393">
        <v>11047.84</v>
      </c>
      <c r="FR393">
        <v>0.3292949</v>
      </c>
      <c r="FS393">
        <v>19.970050000000001</v>
      </c>
      <c r="FT393">
        <v>5.7867410000000001</v>
      </c>
      <c r="FU393">
        <v>5401.5039999999999</v>
      </c>
      <c r="FV393">
        <v>0.35060210000000003</v>
      </c>
      <c r="FW393">
        <v>20.02909</v>
      </c>
      <c r="FX393">
        <v>2.50678</v>
      </c>
      <c r="FY393">
        <v>2393.5050000000001</v>
      </c>
      <c r="FZ393">
        <v>0.37584790000000001</v>
      </c>
      <c r="GA393">
        <v>19.77927</v>
      </c>
      <c r="GB393">
        <v>1.006078</v>
      </c>
      <c r="GC393">
        <v>983.78809999999999</v>
      </c>
      <c r="GD393">
        <v>0.40621180000000001</v>
      </c>
      <c r="GE393">
        <v>19.405110000000001</v>
      </c>
      <c r="GF393">
        <v>0.39447769999999999</v>
      </c>
      <c r="GG393">
        <v>390.82069999999999</v>
      </c>
      <c r="GH393">
        <v>0.44295980000000001</v>
      </c>
      <c r="GI393">
        <v>19.122969999999999</v>
      </c>
      <c r="GJ393" s="1">
        <v>0.16790579999999999</v>
      </c>
      <c r="GK393">
        <v>160.62899999999999</v>
      </c>
      <c r="GL393">
        <v>0.4876759</v>
      </c>
      <c r="GM393">
        <v>19.0641</v>
      </c>
      <c r="GN393" s="1">
        <v>9.139013E-2</v>
      </c>
      <c r="GO393">
        <v>77.743139999999997</v>
      </c>
      <c r="GP393">
        <v>0.54293720000000001</v>
      </c>
      <c r="GQ393">
        <v>19.316880000000001</v>
      </c>
      <c r="GR393" s="1">
        <v>6.7649730000000005E-2</v>
      </c>
      <c r="GS393">
        <v>49.492269999999998</v>
      </c>
      <c r="GT393">
        <v>0.61321899999999996</v>
      </c>
      <c r="GU393">
        <v>20.348410000000001</v>
      </c>
      <c r="GV393" s="1">
        <v>6.0509010000000002E-2</v>
      </c>
      <c r="GW393">
        <v>39.781109999999998</v>
      </c>
      <c r="GX393">
        <v>0.70689369999999996</v>
      </c>
      <c r="GY393">
        <v>20.87912</v>
      </c>
      <c r="GZ393" s="1">
        <v>5.7239730000000003E-2</v>
      </c>
      <c r="HA393">
        <v>35.116419999999998</v>
      </c>
      <c r="HB393">
        <v>0.81208029999999998</v>
      </c>
      <c r="HC393">
        <v>21.096769999999999</v>
      </c>
      <c r="HD393" s="1">
        <v>5.4474389999999998E-2</v>
      </c>
      <c r="HE393">
        <v>31.681010000000001</v>
      </c>
      <c r="HF393">
        <v>0.81130950000000002</v>
      </c>
      <c r="HG393">
        <v>21.22634</v>
      </c>
      <c r="HH393" s="1">
        <v>5.156517E-2</v>
      </c>
      <c r="HI393">
        <v>29.386710000000001</v>
      </c>
      <c r="HJ393">
        <v>0.80849780000000004</v>
      </c>
      <c r="HK393">
        <v>21.141719999999999</v>
      </c>
      <c r="HL393" s="1">
        <v>4.8182549999999998E-2</v>
      </c>
      <c r="HM393">
        <v>27.145060000000001</v>
      </c>
      <c r="HN393">
        <v>0.80535500000000004</v>
      </c>
      <c r="HO393">
        <v>20.827279999999998</v>
      </c>
      <c r="HP393" s="1">
        <v>4.4480819999999997E-2</v>
      </c>
      <c r="HQ393" s="1">
        <v>24.821490000000001</v>
      </c>
      <c r="HR393">
        <v>0.80238589999999999</v>
      </c>
      <c r="HS393">
        <v>20.725020000000001</v>
      </c>
      <c r="HT393" s="1">
        <v>4.0607190000000001E-2</v>
      </c>
      <c r="HU393" s="1">
        <v>22.46828</v>
      </c>
      <c r="HV393">
        <v>0.79978099999999996</v>
      </c>
      <c r="HW393">
        <v>20.831230000000001</v>
      </c>
      <c r="HX393" s="1">
        <v>3.6671019999999999E-2</v>
      </c>
      <c r="HY393" s="1">
        <v>20.12002</v>
      </c>
      <c r="HZ393">
        <v>0.79750480000000001</v>
      </c>
      <c r="IA393">
        <v>21.632429999999999</v>
      </c>
      <c r="IB393" s="1">
        <v>3.2783659999999999E-2</v>
      </c>
      <c r="IC393" s="1">
        <v>17.8323</v>
      </c>
      <c r="ID393">
        <v>0.79517930000000003</v>
      </c>
      <c r="IE393">
        <v>22.346399999999999</v>
      </c>
      <c r="IF393" s="1">
        <v>2.901898E-2</v>
      </c>
      <c r="IG393" s="1">
        <v>15.65598</v>
      </c>
      <c r="IH393">
        <v>0.79291029999999996</v>
      </c>
      <c r="II393">
        <v>22.706859999999999</v>
      </c>
      <c r="IJ393" s="1">
        <v>2.5479519999999999E-2</v>
      </c>
      <c r="IK393" s="1">
        <v>13.639480000000001</v>
      </c>
      <c r="IL393">
        <v>0.79065759999999996</v>
      </c>
      <c r="IM393">
        <v>22.936070000000001</v>
      </c>
      <c r="IN393" s="1">
        <v>2.2256049999999999E-2</v>
      </c>
      <c r="IO393" s="1">
        <v>11.827349999999999</v>
      </c>
      <c r="IP393">
        <v>0.78836139999999999</v>
      </c>
      <c r="IQ393">
        <v>22.614319999999999</v>
      </c>
      <c r="IR393" s="1">
        <v>1.9417179999999999E-2</v>
      </c>
      <c r="IS393" s="1">
        <v>10.249650000000001</v>
      </c>
      <c r="IT393">
        <v>0.78604070000000004</v>
      </c>
      <c r="IU393">
        <v>22.249970000000001</v>
      </c>
      <c r="IV393" s="1">
        <v>1.696278E-2</v>
      </c>
      <c r="IW393" s="1">
        <v>8.9077260000000003</v>
      </c>
      <c r="IX393">
        <v>0.78474120000000003</v>
      </c>
      <c r="IY393">
        <v>22.147549999999999</v>
      </c>
      <c r="IZ393" s="1">
        <v>1.482695E-2</v>
      </c>
      <c r="JA393" s="1">
        <v>7.7432559999999997</v>
      </c>
      <c r="JB393">
        <v>0.78481469999999998</v>
      </c>
      <c r="JC393">
        <v>22.26895</v>
      </c>
      <c r="JD393" s="1">
        <v>1.2913249999999999E-2</v>
      </c>
      <c r="JE393" s="1">
        <v>6.6850839999999998</v>
      </c>
      <c r="JF393">
        <v>0.78460289999999999</v>
      </c>
      <c r="JG393">
        <v>22.76914</v>
      </c>
      <c r="JH393" s="1">
        <v>1.112554E-2</v>
      </c>
      <c r="JI393" s="1">
        <v>5.720453</v>
      </c>
      <c r="JJ393">
        <v>0.78429970000000004</v>
      </c>
      <c r="JK393">
        <v>22.780670000000001</v>
      </c>
      <c r="JL393" s="1">
        <v>9.4185810000000005E-3</v>
      </c>
      <c r="JM393" s="1">
        <v>4.8176899999999998</v>
      </c>
      <c r="JN393">
        <v>0.78395709999999996</v>
      </c>
      <c r="JO393">
        <v>22.75554</v>
      </c>
      <c r="JP393" s="1">
        <v>7.7982420000000004E-3</v>
      </c>
      <c r="JQ393" s="1">
        <v>3.9744290000000002</v>
      </c>
      <c r="JR393">
        <v>0.78532829999999998</v>
      </c>
      <c r="JS393">
        <v>22.2165</v>
      </c>
      <c r="JT393" s="1">
        <v>6.3315419999999999E-3</v>
      </c>
      <c r="JU393" s="1">
        <v>3.198429</v>
      </c>
      <c r="JV393">
        <v>0.78635630000000001</v>
      </c>
      <c r="JW393">
        <v>21.652760000000001</v>
      </c>
      <c r="JX393" s="1">
        <v>5.0777679999999999E-3</v>
      </c>
      <c r="JY393" s="1">
        <v>2.542354</v>
      </c>
      <c r="JZ393">
        <v>0.78737610000000002</v>
      </c>
      <c r="KA393">
        <v>21.259239999999998</v>
      </c>
      <c r="KB393" s="1">
        <v>4.082469E-3</v>
      </c>
      <c r="KC393" s="1">
        <v>2.023447</v>
      </c>
      <c r="KD393">
        <v>0.78860010000000003</v>
      </c>
      <c r="KE393">
        <v>21.057659999999998</v>
      </c>
      <c r="KF393" s="1">
        <v>3.3407519999999998E-3</v>
      </c>
      <c r="KG393" s="1">
        <v>1.636876</v>
      </c>
      <c r="KH393">
        <v>0.78983000000000003</v>
      </c>
      <c r="KI393">
        <v>20.973389999999998</v>
      </c>
      <c r="KJ393" s="1">
        <v>2.8120630000000001E-3</v>
      </c>
      <c r="KK393" s="1">
        <v>1.361248</v>
      </c>
      <c r="KL393">
        <v>0.79104390000000002</v>
      </c>
      <c r="KM393">
        <v>21.483029999999999</v>
      </c>
      <c r="KN393" s="1">
        <v>2.440106E-3</v>
      </c>
      <c r="KO393" s="1">
        <v>1.168204</v>
      </c>
      <c r="KP393">
        <v>0.79217340000000003</v>
      </c>
      <c r="KQ393">
        <v>21.456869999999999</v>
      </c>
      <c r="KR393" s="1">
        <v>2.1727819999999998E-3</v>
      </c>
      <c r="KS393" s="1">
        <v>1.0304850000000001</v>
      </c>
      <c r="KT393">
        <v>0.79314700000000005</v>
      </c>
      <c r="KU393">
        <v>21.552309999999999</v>
      </c>
      <c r="KV393" s="1">
        <v>1.971127E-3</v>
      </c>
      <c r="KW393" s="1">
        <v>0.92767279999999996</v>
      </c>
      <c r="KX393">
        <v>0.79384520000000003</v>
      </c>
      <c r="KY393">
        <v>21.59487</v>
      </c>
      <c r="KZ393" s="1">
        <v>1.8127729999999999E-3</v>
      </c>
      <c r="LA393" s="1">
        <v>0.84754779999999996</v>
      </c>
      <c r="LB393">
        <v>0.79417380000000004</v>
      </c>
      <c r="LC393">
        <v>21.434560000000001</v>
      </c>
      <c r="LD393" s="1">
        <v>1.6847699999999999E-3</v>
      </c>
      <c r="LE393" s="1">
        <v>0.78293270000000004</v>
      </c>
      <c r="LF393">
        <v>0.79430959999999995</v>
      </c>
      <c r="LG393">
        <v>21.075199999999999</v>
      </c>
      <c r="LH393" s="1">
        <v>1.5803099999999999E-3</v>
      </c>
      <c r="LI393" s="1">
        <v>0.72999170000000002</v>
      </c>
      <c r="LJ393">
        <v>0.79421059999999999</v>
      </c>
      <c r="LK393">
        <v>20.847480000000001</v>
      </c>
      <c r="LL393" s="1">
        <v>1.4942480000000001E-3</v>
      </c>
      <c r="LM393" s="1">
        <v>0.685948</v>
      </c>
      <c r="LN393">
        <v>0.79392810000000003</v>
      </c>
      <c r="LO393">
        <v>20.953810000000001</v>
      </c>
      <c r="LP393" s="1">
        <v>1.423466E-3</v>
      </c>
      <c r="LQ393" s="1">
        <v>0.64900939999999996</v>
      </c>
      <c r="LR393">
        <v>0.79353399999999996</v>
      </c>
      <c r="LS393">
        <v>21.774609999999999</v>
      </c>
      <c r="LT393" s="1">
        <v>1.3653910000000001E-3</v>
      </c>
      <c r="LU393" s="1">
        <v>0.61781929999999996</v>
      </c>
      <c r="LV393">
        <v>0.79308290000000004</v>
      </c>
      <c r="LW393">
        <v>22.238949999999999</v>
      </c>
      <c r="LX393" s="1">
        <v>1.3175629999999999E-3</v>
      </c>
      <c r="LY393" s="1">
        <v>0.59118000000000004</v>
      </c>
      <c r="LZ393">
        <v>0.79254199999999997</v>
      </c>
      <c r="MA393">
        <v>22.628710000000002</v>
      </c>
      <c r="MB393" s="1">
        <v>1.2766870000000001E-3</v>
      </c>
      <c r="MC393" s="1">
        <v>0.56758940000000002</v>
      </c>
      <c r="MD393">
        <v>0.79196270000000002</v>
      </c>
      <c r="ME393">
        <v>23.07535</v>
      </c>
      <c r="MF393" s="1">
        <v>1.2392799999999999E-3</v>
      </c>
      <c r="MG393" s="1">
        <v>0.54547630000000003</v>
      </c>
      <c r="MH393">
        <v>0.79130940000000005</v>
      </c>
      <c r="MI393">
        <v>22.966830000000002</v>
      </c>
      <c r="MJ393" s="1">
        <v>1.2026039999999999E-3</v>
      </c>
      <c r="MK393" s="1">
        <v>0.52356049999999998</v>
      </c>
      <c r="ML393">
        <v>0.79061910000000002</v>
      </c>
      <c r="MM393">
        <v>22.493929999999999</v>
      </c>
      <c r="MN393" s="1">
        <v>1.16501E-3</v>
      </c>
      <c r="MO393" s="1">
        <v>0.50106150000000005</v>
      </c>
      <c r="MP393">
        <v>0.78988639999999999</v>
      </c>
      <c r="MQ393">
        <v>22.32621</v>
      </c>
      <c r="MR393" s="1">
        <v>1.125621E-3</v>
      </c>
      <c r="MS393" s="1">
        <v>0.4776861</v>
      </c>
      <c r="MT393">
        <v>0.78916759999999997</v>
      </c>
      <c r="MU393">
        <v>22.364629999999998</v>
      </c>
      <c r="MV393" s="1">
        <v>1.084958E-3</v>
      </c>
      <c r="MW393" s="1">
        <v>0.4536557</v>
      </c>
      <c r="MX393">
        <v>0.78841570000000005</v>
      </c>
      <c r="MY393">
        <v>22.977499999999999</v>
      </c>
      <c r="MZ393" s="1">
        <v>1.0436429999999999E-3</v>
      </c>
      <c r="NA393" s="1">
        <v>0.4293689</v>
      </c>
      <c r="NB393">
        <v>0.78771250000000004</v>
      </c>
      <c r="NC393">
        <v>23.47289</v>
      </c>
      <c r="ND393" s="1">
        <v>1.002724E-3</v>
      </c>
      <c r="NE393" s="1">
        <v>0.40528310000000001</v>
      </c>
      <c r="NF393">
        <v>0.78711410000000004</v>
      </c>
      <c r="NG393">
        <v>23.64442</v>
      </c>
      <c r="NH393" s="1">
        <v>9.6284880000000004E-4</v>
      </c>
      <c r="NI393" s="1">
        <v>0.38145210000000002</v>
      </c>
      <c r="NJ393">
        <v>0.78661570000000003</v>
      </c>
      <c r="NK393">
        <v>23.747070000000001</v>
      </c>
      <c r="NL393" s="1">
        <v>9.2469380000000003E-4</v>
      </c>
      <c r="NM393" s="1">
        <v>0.35836190000000001</v>
      </c>
      <c r="NN393">
        <v>0.78606359999999997</v>
      </c>
      <c r="NO393">
        <v>23.305890000000002</v>
      </c>
      <c r="NP393" s="1">
        <v>8.8677739999999997E-4</v>
      </c>
      <c r="NQ393" s="1">
        <v>0.33556069999999999</v>
      </c>
      <c r="NR393">
        <v>0.78552390000000005</v>
      </c>
      <c r="NS393">
        <v>22.79973</v>
      </c>
      <c r="NT393" s="1">
        <v>8.5153650000000002E-4</v>
      </c>
      <c r="NU393" s="1">
        <v>0.31400679999999997</v>
      </c>
      <c r="NV393">
        <v>0.78514989999999996</v>
      </c>
      <c r="NW393">
        <v>22.550149999999999</v>
      </c>
      <c r="NX393" s="1">
        <v>8.1794690000000004E-4</v>
      </c>
      <c r="NY393" s="1">
        <v>0.29323349999999998</v>
      </c>
      <c r="NZ393">
        <v>0.7848541</v>
      </c>
      <c r="OA393">
        <v>22.50301</v>
      </c>
      <c r="OB393" s="1">
        <v>7.8571830000000002E-4</v>
      </c>
      <c r="OC393" s="1">
        <v>0.27311800000000003</v>
      </c>
      <c r="OD393">
        <v>0.78438079999999999</v>
      </c>
      <c r="OE393">
        <v>22.501550000000002</v>
      </c>
      <c r="OF393" s="1">
        <v>7.5518329999999998E-4</v>
      </c>
      <c r="OG393" s="1">
        <v>0.25392389999999998</v>
      </c>
      <c r="OH393">
        <v>0.78424039999999995</v>
      </c>
      <c r="OI393">
        <v>22.73311</v>
      </c>
      <c r="OJ393" s="1">
        <v>7.2526489999999997E-4</v>
      </c>
      <c r="OK393" s="1">
        <v>0.23667350000000001</v>
      </c>
    </row>
    <row r="394" spans="1:401" x14ac:dyDescent="0.35">
      <c r="A394">
        <v>403</v>
      </c>
      <c r="B394" t="s">
        <v>4</v>
      </c>
      <c r="C394" t="s">
        <v>364</v>
      </c>
      <c r="D394" t="s">
        <v>401</v>
      </c>
      <c r="E394">
        <v>997.14400000000001</v>
      </c>
      <c r="F394">
        <v>0.30164049999999998</v>
      </c>
      <c r="G394">
        <v>20.405190000000001</v>
      </c>
      <c r="H394">
        <v>0</v>
      </c>
      <c r="I394">
        <v>0</v>
      </c>
      <c r="J394">
        <v>0.3007148</v>
      </c>
      <c r="K394">
        <v>20.378029999999999</v>
      </c>
      <c r="L394">
        <v>0</v>
      </c>
      <c r="M394">
        <v>0</v>
      </c>
      <c r="N394">
        <v>0.29985060000000002</v>
      </c>
      <c r="O394">
        <v>20.88148</v>
      </c>
      <c r="P394">
        <v>0</v>
      </c>
      <c r="Q394">
        <v>0</v>
      </c>
      <c r="R394">
        <v>0.29876190000000002</v>
      </c>
      <c r="S394">
        <v>20.754010000000001</v>
      </c>
      <c r="T394">
        <v>0</v>
      </c>
      <c r="U394">
        <v>0</v>
      </c>
      <c r="V394">
        <v>0.29754809999999998</v>
      </c>
      <c r="W394">
        <v>20.94239</v>
      </c>
      <c r="X394">
        <v>0</v>
      </c>
      <c r="Y394">
        <v>0</v>
      </c>
      <c r="Z394">
        <v>0.29622290000000001</v>
      </c>
      <c r="AA394">
        <v>20.556570000000001</v>
      </c>
      <c r="AB394">
        <v>0</v>
      </c>
      <c r="AC394">
        <v>0</v>
      </c>
      <c r="AD394">
        <v>0.2949676</v>
      </c>
      <c r="AE394">
        <v>20.31898</v>
      </c>
      <c r="AF394">
        <v>0</v>
      </c>
      <c r="AG394">
        <v>0</v>
      </c>
      <c r="AH394">
        <v>0.29371829999999999</v>
      </c>
      <c r="AI394">
        <v>20.192620000000002</v>
      </c>
      <c r="AJ394">
        <v>0</v>
      </c>
      <c r="AK394">
        <v>0</v>
      </c>
      <c r="AL394">
        <v>0.2925468</v>
      </c>
      <c r="AM394">
        <v>20.06711</v>
      </c>
      <c r="AN394">
        <v>0</v>
      </c>
      <c r="AO394">
        <v>0</v>
      </c>
      <c r="AP394">
        <v>0.29144029999999999</v>
      </c>
      <c r="AQ394">
        <v>19.994129999999998</v>
      </c>
      <c r="AR394">
        <v>0</v>
      </c>
      <c r="AS394">
        <v>0</v>
      </c>
      <c r="AT394">
        <v>0.29033360000000002</v>
      </c>
      <c r="AU394">
        <v>20.445430000000002</v>
      </c>
      <c r="AV394">
        <v>0</v>
      </c>
      <c r="AW394">
        <v>0</v>
      </c>
      <c r="AX394">
        <v>0.28915200000000002</v>
      </c>
      <c r="AY394">
        <v>20.313949999999998</v>
      </c>
      <c r="AZ394">
        <v>0</v>
      </c>
      <c r="BA394">
        <v>0</v>
      </c>
      <c r="BB394">
        <v>0.28782449999999998</v>
      </c>
      <c r="BC394">
        <v>20.195920000000001</v>
      </c>
      <c r="BD394">
        <v>0</v>
      </c>
      <c r="BE394">
        <v>0</v>
      </c>
      <c r="BF394">
        <v>0.28639940000000003</v>
      </c>
      <c r="BG394">
        <v>20.150780000000001</v>
      </c>
      <c r="BH394">
        <v>0</v>
      </c>
      <c r="BI394">
        <v>0</v>
      </c>
      <c r="BJ394">
        <v>0.28492610000000002</v>
      </c>
      <c r="BK394">
        <v>19.742660000000001</v>
      </c>
      <c r="BL394">
        <v>0</v>
      </c>
      <c r="BM394">
        <v>0</v>
      </c>
      <c r="BN394">
        <v>0.28343760000000001</v>
      </c>
      <c r="BO394">
        <v>19.361339999999998</v>
      </c>
      <c r="BP394">
        <v>0</v>
      </c>
      <c r="BQ394">
        <v>0</v>
      </c>
      <c r="BR394">
        <v>0.28196559999999998</v>
      </c>
      <c r="BS394">
        <v>19.057410000000001</v>
      </c>
      <c r="BT394">
        <v>0</v>
      </c>
      <c r="BU394">
        <v>0</v>
      </c>
      <c r="BV394">
        <v>0.28050849999999999</v>
      </c>
      <c r="BW394">
        <v>19.303049999999999</v>
      </c>
      <c r="BX394">
        <v>0</v>
      </c>
      <c r="BY394">
        <v>0</v>
      </c>
      <c r="BZ394">
        <v>0.27919880000000002</v>
      </c>
      <c r="CA394">
        <v>19.936499999999999</v>
      </c>
      <c r="CB394">
        <v>0</v>
      </c>
      <c r="CC394">
        <v>0</v>
      </c>
      <c r="CD394">
        <v>0.27799160000000001</v>
      </c>
      <c r="CE394">
        <v>20.546199999999999</v>
      </c>
      <c r="CF394">
        <v>0</v>
      </c>
      <c r="CG394">
        <v>0</v>
      </c>
      <c r="CH394">
        <v>0.2769162</v>
      </c>
      <c r="CI394">
        <v>20.847819999999999</v>
      </c>
      <c r="CJ394" s="1">
        <v>3.9686929999999998E-32</v>
      </c>
      <c r="CK394" s="1">
        <v>2.2795449999999999E-29</v>
      </c>
      <c r="CL394">
        <v>0.27596880000000001</v>
      </c>
      <c r="CM394">
        <v>20.51951</v>
      </c>
      <c r="CN394" s="1">
        <v>8.3702060000000005E-27</v>
      </c>
      <c r="CO394" s="1">
        <v>5.1583120000000002E-24</v>
      </c>
      <c r="CP394">
        <v>0.27511530000000001</v>
      </c>
      <c r="CQ394">
        <v>20.026990000000001</v>
      </c>
      <c r="CR394" s="1">
        <v>7.80479E-20</v>
      </c>
      <c r="CS394" s="1">
        <v>4.7382350000000001E-17</v>
      </c>
      <c r="CT394">
        <v>0.27437600000000001</v>
      </c>
      <c r="CU394">
        <v>19.766100000000002</v>
      </c>
      <c r="CV394" s="1">
        <v>1.6421970000000001E-15</v>
      </c>
      <c r="CW394" s="1">
        <v>1.080906E-12</v>
      </c>
      <c r="CX394">
        <v>0.2737482</v>
      </c>
      <c r="CY394">
        <v>19.7164</v>
      </c>
      <c r="CZ394" s="1">
        <v>3.0839440000000002E-12</v>
      </c>
      <c r="DA394" s="1">
        <v>2.1515659999999998E-9</v>
      </c>
      <c r="DB394">
        <v>0.27329389999999998</v>
      </c>
      <c r="DC394">
        <v>20.286210000000001</v>
      </c>
      <c r="DD394" s="1">
        <v>1.360541E-9</v>
      </c>
      <c r="DE394" s="1">
        <v>9.9830700000000002E-7</v>
      </c>
      <c r="DF394">
        <v>0.2730032</v>
      </c>
      <c r="DG394">
        <v>20.935300000000002</v>
      </c>
      <c r="DH394" s="1">
        <v>2.095367E-7</v>
      </c>
      <c r="DI394" s="1">
        <v>1.6063089999999999E-4</v>
      </c>
      <c r="DJ394">
        <v>0.27285779999999998</v>
      </c>
      <c r="DK394">
        <v>21.0458</v>
      </c>
      <c r="DL394" s="1">
        <v>1.36865E-5</v>
      </c>
      <c r="DM394" s="1">
        <v>1.092953E-2</v>
      </c>
      <c r="DN394">
        <v>0.27309489999999997</v>
      </c>
      <c r="DO394">
        <v>20.977</v>
      </c>
      <c r="DP394" s="1">
        <v>4.4402960000000002E-4</v>
      </c>
      <c r="DQ394">
        <v>0.36796220000000002</v>
      </c>
      <c r="DR394">
        <v>0.27333639999999998</v>
      </c>
      <c r="DS394">
        <v>20.461639999999999</v>
      </c>
      <c r="DT394" s="1">
        <v>7.9748200000000005E-3</v>
      </c>
      <c r="DU394">
        <v>6.8443750000000003</v>
      </c>
      <c r="DV394">
        <v>0.27373969999999997</v>
      </c>
      <c r="DW394">
        <v>19.813600000000001</v>
      </c>
      <c r="DX394">
        <v>8.5554489999999997E-2</v>
      </c>
      <c r="DY394">
        <v>76.044079999999994</v>
      </c>
      <c r="DZ394">
        <v>0.27419870000000002</v>
      </c>
      <c r="EA394">
        <v>19.439869999999999</v>
      </c>
      <c r="EB394">
        <v>0.58473149999999996</v>
      </c>
      <c r="EC394">
        <v>537.6961</v>
      </c>
      <c r="ED394">
        <v>0.27474480000000001</v>
      </c>
      <c r="EE394">
        <v>19.26491</v>
      </c>
      <c r="EF394">
        <v>2.680072</v>
      </c>
      <c r="EG394">
        <v>2550.2550000000001</v>
      </c>
      <c r="EH394">
        <v>0.27542610000000001</v>
      </c>
      <c r="EI394">
        <v>19.494669999999999</v>
      </c>
      <c r="EJ394">
        <v>8.5862020000000001</v>
      </c>
      <c r="EK394">
        <v>8441.9650000000001</v>
      </c>
      <c r="EL394">
        <v>0.27561380000000002</v>
      </c>
      <c r="EM394">
        <v>19.894909999999999</v>
      </c>
      <c r="EN394">
        <v>20.088789999999999</v>
      </c>
      <c r="EO394">
        <v>20419.93</v>
      </c>
      <c r="EP394">
        <v>0.27587699999999998</v>
      </c>
      <c r="EQ394">
        <v>20.179680000000001</v>
      </c>
      <c r="ER394">
        <v>35.645919999999997</v>
      </c>
      <c r="ES394">
        <v>37477.54</v>
      </c>
      <c r="ET394">
        <v>0.27692129999999998</v>
      </c>
      <c r="EU394">
        <v>20.118729999999999</v>
      </c>
      <c r="EV394">
        <v>49.60125</v>
      </c>
      <c r="EW394">
        <v>53844.71</v>
      </c>
      <c r="EX394">
        <v>0.2777424</v>
      </c>
      <c r="EY394">
        <v>19.505330000000001</v>
      </c>
      <c r="EZ394">
        <v>55.473149999999997</v>
      </c>
      <c r="FA394">
        <v>62265.25</v>
      </c>
      <c r="FB394">
        <v>0.27873049999999999</v>
      </c>
      <c r="FC394">
        <v>18.877980000000001</v>
      </c>
      <c r="FD394">
        <v>51.147849999999998</v>
      </c>
      <c r="FE394">
        <v>59375.21</v>
      </c>
      <c r="FF394">
        <v>0.2798908</v>
      </c>
      <c r="FG394">
        <v>18.510840000000002</v>
      </c>
      <c r="FH394">
        <v>39.657330000000002</v>
      </c>
      <c r="FI394">
        <v>47643.22</v>
      </c>
      <c r="FJ394">
        <v>0.28128579999999997</v>
      </c>
      <c r="FK394">
        <v>18.526759999999999</v>
      </c>
      <c r="FL394">
        <v>26.368259999999999</v>
      </c>
      <c r="FM394">
        <v>32788.160000000003</v>
      </c>
      <c r="FN394">
        <v>0.28275729999999999</v>
      </c>
      <c r="FO394">
        <v>19.542770000000001</v>
      </c>
      <c r="FP394">
        <v>15.32671</v>
      </c>
      <c r="FQ394">
        <v>19732.63</v>
      </c>
      <c r="FR394">
        <v>0.28450350000000002</v>
      </c>
      <c r="FS394">
        <v>20.07405</v>
      </c>
      <c r="FT394">
        <v>7.9451080000000003</v>
      </c>
      <c r="FU394">
        <v>10579.56</v>
      </c>
      <c r="FV394">
        <v>0.28593069999999998</v>
      </c>
      <c r="FW394">
        <v>20.211040000000001</v>
      </c>
      <c r="FX394">
        <v>3.7342529999999998</v>
      </c>
      <c r="FY394">
        <v>5146.0829999999996</v>
      </c>
      <c r="FZ394">
        <v>0.28740660000000001</v>
      </c>
      <c r="GA394">
        <v>19.94238</v>
      </c>
      <c r="GB394">
        <v>1.6255660000000001</v>
      </c>
      <c r="GC394">
        <v>2311.0619999999999</v>
      </c>
      <c r="GD394">
        <v>0.28890199999999999</v>
      </c>
      <c r="GE394">
        <v>19.554269999999999</v>
      </c>
      <c r="GF394">
        <v>0.67891650000000003</v>
      </c>
      <c r="GG394">
        <v>968.17539999999997</v>
      </c>
      <c r="GH394">
        <v>0.29032730000000001</v>
      </c>
      <c r="GI394">
        <v>19.189260000000001</v>
      </c>
      <c r="GJ394">
        <v>0.28615980000000002</v>
      </c>
      <c r="GK394">
        <v>394.80110000000002</v>
      </c>
      <c r="GL394">
        <v>0.29181610000000002</v>
      </c>
      <c r="GM394">
        <v>19.072579999999999</v>
      </c>
      <c r="GN394" s="1">
        <v>0.13606779999999999</v>
      </c>
      <c r="GO394">
        <v>172.89920000000001</v>
      </c>
      <c r="GP394">
        <v>0.29344989999999999</v>
      </c>
      <c r="GQ394">
        <v>19.32471</v>
      </c>
      <c r="GR394">
        <v>8.3151390000000006E-2</v>
      </c>
      <c r="GS394">
        <v>93.654910000000001</v>
      </c>
      <c r="GT394">
        <v>0.29512890000000003</v>
      </c>
      <c r="GU394">
        <v>20.538250000000001</v>
      </c>
      <c r="GV394" s="1">
        <v>6.5813839999999998E-2</v>
      </c>
      <c r="GW394">
        <v>66.911190000000005</v>
      </c>
      <c r="GX394">
        <v>0.3005582</v>
      </c>
      <c r="GY394">
        <v>21.268640000000001</v>
      </c>
      <c r="GZ394" s="1">
        <v>5.9840520000000001E-2</v>
      </c>
      <c r="HA394">
        <v>56.906649999999999</v>
      </c>
      <c r="HB394">
        <v>0.30767299999999997</v>
      </c>
      <c r="HC394">
        <v>21.589210000000001</v>
      </c>
      <c r="HD394" s="1">
        <v>5.6391730000000001E-2</v>
      </c>
      <c r="HE394">
        <v>51.177520000000001</v>
      </c>
      <c r="HF394">
        <v>0.31458190000000003</v>
      </c>
      <c r="HG394">
        <v>21.600950000000001</v>
      </c>
      <c r="HH394" s="1">
        <v>5.3038090000000003E-2</v>
      </c>
      <c r="HI394">
        <v>46.196649999999998</v>
      </c>
      <c r="HJ394">
        <v>0.3203492</v>
      </c>
      <c r="HK394">
        <v>21.37717</v>
      </c>
      <c r="HL394" s="1">
        <v>4.9632299999999997E-2</v>
      </c>
      <c r="HM394">
        <v>41.764989999999997</v>
      </c>
      <c r="HN394">
        <v>0.32564900000000002</v>
      </c>
      <c r="HO394">
        <v>20.902619999999999</v>
      </c>
      <c r="HP394" s="1">
        <v>4.5920429999999998E-2</v>
      </c>
      <c r="HQ394" s="1">
        <v>37.440249999999999</v>
      </c>
      <c r="HR394">
        <v>0.33065030000000001</v>
      </c>
      <c r="HS394">
        <v>20.748059999999999</v>
      </c>
      <c r="HT394" s="1">
        <v>4.2019960000000002E-2</v>
      </c>
      <c r="HU394">
        <v>33.232039999999998</v>
      </c>
      <c r="HV394">
        <v>0.33569870000000002</v>
      </c>
      <c r="HW394">
        <v>20.850750000000001</v>
      </c>
      <c r="HX394" s="1">
        <v>3.8033930000000001E-2</v>
      </c>
      <c r="HY394" s="1">
        <v>29.170770000000001</v>
      </c>
      <c r="HZ394">
        <v>0.34075889999999998</v>
      </c>
      <c r="IA394">
        <v>21.760370000000002</v>
      </c>
      <c r="IB394" s="1">
        <v>3.4055589999999997E-2</v>
      </c>
      <c r="IC394" s="1">
        <v>25.318339999999999</v>
      </c>
      <c r="ID394">
        <v>0.3456439</v>
      </c>
      <c r="IE394">
        <v>22.57545</v>
      </c>
      <c r="IF394" s="1">
        <v>3.0188599999999999E-2</v>
      </c>
      <c r="IG394" s="1">
        <v>21.76221</v>
      </c>
      <c r="IH394">
        <v>0.35021980000000003</v>
      </c>
      <c r="II394">
        <v>22.96565</v>
      </c>
      <c r="IJ394" s="1">
        <v>2.6521389999999999E-2</v>
      </c>
      <c r="IK394" s="1">
        <v>18.55894</v>
      </c>
      <c r="IL394">
        <v>0.35430909999999999</v>
      </c>
      <c r="IM394">
        <v>23.168769999999999</v>
      </c>
      <c r="IN394" s="1">
        <v>2.315735E-2</v>
      </c>
      <c r="IO394" s="1">
        <v>15.759589999999999</v>
      </c>
      <c r="IP394">
        <v>0.35780519999999999</v>
      </c>
      <c r="IQ394">
        <v>22.749220000000001</v>
      </c>
      <c r="IR394" s="1">
        <v>2.0172679999999998E-2</v>
      </c>
      <c r="IS394" s="1">
        <v>13.387650000000001</v>
      </c>
      <c r="IT394">
        <v>0.36055900000000002</v>
      </c>
      <c r="IU394">
        <v>22.285019999999999</v>
      </c>
      <c r="IV394" s="1">
        <v>1.7592699999999999E-2</v>
      </c>
      <c r="IW394" s="1">
        <v>11.436070000000001</v>
      </c>
      <c r="IX394">
        <v>0.3638711</v>
      </c>
      <c r="IY394">
        <v>22.15784</v>
      </c>
      <c r="IZ394" s="1">
        <v>1.5379250000000001E-2</v>
      </c>
      <c r="JA394" s="1">
        <v>9.7536950000000004</v>
      </c>
      <c r="JB394">
        <v>0.36881029999999998</v>
      </c>
      <c r="JC394">
        <v>22.285350000000001</v>
      </c>
      <c r="JD394" s="1">
        <v>1.3403190000000001E-2</v>
      </c>
      <c r="JE394" s="1">
        <v>8.2070650000000001</v>
      </c>
      <c r="JF394">
        <v>0.37326150000000002</v>
      </c>
      <c r="JG394">
        <v>22.848590000000002</v>
      </c>
      <c r="JH394" s="1">
        <v>1.156806E-2</v>
      </c>
      <c r="JI394" s="1">
        <v>6.8478599999999998</v>
      </c>
      <c r="JJ394">
        <v>0.37733060000000002</v>
      </c>
      <c r="JK394">
        <v>22.887509999999999</v>
      </c>
      <c r="JL394" s="1">
        <v>9.8251539999999991E-3</v>
      </c>
      <c r="JM394" s="1">
        <v>5.6302640000000004</v>
      </c>
      <c r="JN394">
        <v>0.38083470000000003</v>
      </c>
      <c r="JO394">
        <v>22.889430000000001</v>
      </c>
      <c r="JP394" s="1">
        <v>8.1656890000000003E-3</v>
      </c>
      <c r="JQ394" s="1">
        <v>4.5381650000000002</v>
      </c>
      <c r="JR394">
        <v>0.38651370000000002</v>
      </c>
      <c r="JS394">
        <v>22.273489999999999</v>
      </c>
      <c r="JT394" s="1">
        <v>6.6450889999999999E-3</v>
      </c>
      <c r="JU394" s="1">
        <v>3.6436760000000001</v>
      </c>
      <c r="JV394">
        <v>0.39170959999999999</v>
      </c>
      <c r="JW394">
        <v>21.677379999999999</v>
      </c>
      <c r="JX394" s="1">
        <v>5.333338E-3</v>
      </c>
      <c r="JY394" s="1">
        <v>2.9010609999999999</v>
      </c>
      <c r="JZ394">
        <v>0.39657900000000001</v>
      </c>
      <c r="KA394">
        <v>21.25226</v>
      </c>
      <c r="KB394" s="1">
        <v>4.2784110000000002E-3</v>
      </c>
      <c r="KC394" s="1">
        <v>2.307855</v>
      </c>
      <c r="KD394">
        <v>0.40119339999999998</v>
      </c>
      <c r="KE394">
        <v>21.030750000000001</v>
      </c>
      <c r="KF394" s="1">
        <v>3.4824159999999999E-3</v>
      </c>
      <c r="KG394" s="1">
        <v>1.861896</v>
      </c>
      <c r="KH394">
        <v>0.40572550000000002</v>
      </c>
      <c r="KI394">
        <v>20.947330000000001</v>
      </c>
      <c r="KJ394" s="1">
        <v>2.911224E-3</v>
      </c>
      <c r="KK394" s="1">
        <v>1.542305</v>
      </c>
      <c r="KL394">
        <v>0.40973779999999999</v>
      </c>
      <c r="KM394">
        <v>21.486660000000001</v>
      </c>
      <c r="KN394" s="1">
        <v>2.5094029999999999E-3</v>
      </c>
      <c r="KO394" s="1">
        <v>1.3182910000000001</v>
      </c>
      <c r="KP394">
        <v>0.41335880000000003</v>
      </c>
      <c r="KQ394">
        <v>21.485099999999999</v>
      </c>
      <c r="KR394" s="1">
        <v>2.222964E-3</v>
      </c>
      <c r="KS394" s="1">
        <v>1.159203</v>
      </c>
      <c r="KT394">
        <v>0.41664760000000001</v>
      </c>
      <c r="KU394">
        <v>21.594470000000001</v>
      </c>
      <c r="KV394" s="1">
        <v>2.0094679999999999E-3</v>
      </c>
      <c r="KW394" s="1">
        <v>1.0412939999999999</v>
      </c>
      <c r="KX394">
        <v>0.41963289999999998</v>
      </c>
      <c r="KY394">
        <v>21.634039999999999</v>
      </c>
      <c r="KZ394" s="1">
        <v>1.8430409999999999E-3</v>
      </c>
      <c r="LA394" s="1">
        <v>0.94983600000000001</v>
      </c>
      <c r="LB394">
        <v>0.4226355</v>
      </c>
      <c r="LC394">
        <v>21.44922</v>
      </c>
      <c r="LD394" s="1">
        <v>1.709211E-3</v>
      </c>
      <c r="LE394" s="1">
        <v>0.87632030000000005</v>
      </c>
      <c r="LF394">
        <v>0.42578149999999998</v>
      </c>
      <c r="LG394">
        <v>21.060009999999998</v>
      </c>
      <c r="LH394" s="1">
        <v>1.600413E-3</v>
      </c>
      <c r="LI394" s="1">
        <v>0.81628250000000002</v>
      </c>
      <c r="LJ394">
        <v>0.42934030000000001</v>
      </c>
      <c r="LK394">
        <v>20.813220000000001</v>
      </c>
      <c r="LL394" s="1">
        <v>1.510799E-3</v>
      </c>
      <c r="LM394" s="1">
        <v>0.76639659999999998</v>
      </c>
      <c r="LN394">
        <v>0.43353710000000001</v>
      </c>
      <c r="LO394">
        <v>20.933129999999998</v>
      </c>
      <c r="LP394" s="1">
        <v>1.4373980000000001E-3</v>
      </c>
      <c r="LQ394" s="1">
        <v>0.72473710000000002</v>
      </c>
      <c r="LR394">
        <v>0.43827389999999999</v>
      </c>
      <c r="LS394">
        <v>21.80799</v>
      </c>
      <c r="LT394" s="1">
        <v>1.376979E-3</v>
      </c>
      <c r="LU394" s="1">
        <v>0.68957789999999997</v>
      </c>
      <c r="LV394">
        <v>0.4437894</v>
      </c>
      <c r="LW394">
        <v>22.302250000000001</v>
      </c>
      <c r="LX394" s="1">
        <v>1.3273670000000001E-3</v>
      </c>
      <c r="LY394" s="1">
        <v>0.65971040000000003</v>
      </c>
      <c r="LZ394">
        <v>0.45016519999999999</v>
      </c>
      <c r="MA394">
        <v>22.69201</v>
      </c>
      <c r="MB394" s="1">
        <v>1.2855E-3</v>
      </c>
      <c r="MC394" s="1">
        <v>0.63351849999999998</v>
      </c>
      <c r="MD394">
        <v>0.45744790000000002</v>
      </c>
      <c r="ME394">
        <v>23.130019999999998</v>
      </c>
      <c r="MF394" s="1">
        <v>1.247632E-3</v>
      </c>
      <c r="MG394" s="1">
        <v>0.60919140000000005</v>
      </c>
      <c r="MH394">
        <v>0.46583459999999999</v>
      </c>
      <c r="MI394">
        <v>22.99738</v>
      </c>
      <c r="MJ394" s="1">
        <v>1.2110350000000001E-3</v>
      </c>
      <c r="MK394" s="1">
        <v>0.58531949999999999</v>
      </c>
      <c r="ML394">
        <v>0.47533520000000001</v>
      </c>
      <c r="MM394">
        <v>22.476089999999999</v>
      </c>
      <c r="MN394" s="1">
        <v>1.1736559999999999E-3</v>
      </c>
      <c r="MO394" s="1">
        <v>0.56087030000000004</v>
      </c>
      <c r="MP394">
        <v>0.48622789999999999</v>
      </c>
      <c r="MQ394">
        <v>22.287479999999999</v>
      </c>
      <c r="MR394" s="1">
        <v>1.134545E-3</v>
      </c>
      <c r="MS394" s="1">
        <v>0.53548819999999997</v>
      </c>
      <c r="MT394">
        <v>0.49852659999999999</v>
      </c>
      <c r="MU394">
        <v>22.332689999999999</v>
      </c>
      <c r="MV394" s="1">
        <v>1.0939789999999999E-3</v>
      </c>
      <c r="MW394" s="1">
        <v>0.50932350000000004</v>
      </c>
      <c r="MX394">
        <v>0.51235280000000005</v>
      </c>
      <c r="MY394">
        <v>22.99024</v>
      </c>
      <c r="MZ394" s="1">
        <v>1.052604E-3</v>
      </c>
      <c r="NA394" s="1">
        <v>0.48280509999999999</v>
      </c>
      <c r="NB394">
        <v>0.52806109999999995</v>
      </c>
      <c r="NC394">
        <v>23.522349999999999</v>
      </c>
      <c r="ND394" s="1">
        <v>1.011463E-3</v>
      </c>
      <c r="NE394" s="1">
        <v>0.4564491</v>
      </c>
      <c r="NF394">
        <v>0.54649959999999997</v>
      </c>
      <c r="NG394">
        <v>23.71105</v>
      </c>
      <c r="NH394" s="1">
        <v>9.7143749999999997E-4</v>
      </c>
      <c r="NI394" s="1">
        <v>0.4303612</v>
      </c>
      <c r="NJ394">
        <v>0.56758249999999999</v>
      </c>
      <c r="NK394">
        <v>23.804130000000001</v>
      </c>
      <c r="NL394" s="1">
        <v>9.3297110000000003E-4</v>
      </c>
      <c r="NM394" s="1">
        <v>0.4050839</v>
      </c>
      <c r="NN394">
        <v>0.59181249999999996</v>
      </c>
      <c r="NO394">
        <v>23.349309999999999</v>
      </c>
      <c r="NP394" s="1">
        <v>8.9476159999999998E-4</v>
      </c>
      <c r="NQ394" s="1">
        <v>0.38008039999999998</v>
      </c>
      <c r="NR394">
        <v>0.61956599999999995</v>
      </c>
      <c r="NS394">
        <v>22.799569999999999</v>
      </c>
      <c r="NT394" s="1">
        <v>8.5903949999999998E-4</v>
      </c>
      <c r="NU394" s="1">
        <v>0.3563672</v>
      </c>
      <c r="NV394">
        <v>0.65207250000000005</v>
      </c>
      <c r="NW394">
        <v>22.530950000000001</v>
      </c>
      <c r="NX394" s="1">
        <v>8.2511469999999997E-4</v>
      </c>
      <c r="NY394" s="1">
        <v>0.33350239999999998</v>
      </c>
      <c r="NZ394">
        <v>0.69043949999999998</v>
      </c>
      <c r="OA394">
        <v>22.48882</v>
      </c>
      <c r="OB394" s="1">
        <v>7.9248410000000002E-4</v>
      </c>
      <c r="OC394" s="1">
        <v>0.31134460000000003</v>
      </c>
      <c r="OD394">
        <v>0.73560519999999996</v>
      </c>
      <c r="OE394">
        <v>22.496729999999999</v>
      </c>
      <c r="OF394" s="1">
        <v>7.615117E-4</v>
      </c>
      <c r="OG394" s="1">
        <v>0.29015039999999997</v>
      </c>
      <c r="OH394">
        <v>0.77713049999999995</v>
      </c>
      <c r="OI394">
        <v>22.703330000000001</v>
      </c>
      <c r="OJ394" s="1">
        <v>7.2892110000000003E-4</v>
      </c>
      <c r="OK394" s="1">
        <v>0.27034819999999998</v>
      </c>
    </row>
    <row r="395" spans="1:401" x14ac:dyDescent="0.35">
      <c r="A395">
        <v>404</v>
      </c>
      <c r="B395" t="s">
        <v>4</v>
      </c>
      <c r="C395" t="s">
        <v>364</v>
      </c>
      <c r="D395" t="s">
        <v>402</v>
      </c>
      <c r="E395">
        <v>920.3528</v>
      </c>
      <c r="F395">
        <v>0.23822789999999999</v>
      </c>
      <c r="G395">
        <v>20.419640000000001</v>
      </c>
      <c r="H395">
        <v>0</v>
      </c>
      <c r="I395">
        <v>0</v>
      </c>
      <c r="J395">
        <v>0.2385958</v>
      </c>
      <c r="K395">
        <v>20.410270000000001</v>
      </c>
      <c r="L395">
        <v>0</v>
      </c>
      <c r="M395">
        <v>0</v>
      </c>
      <c r="N395">
        <v>0.2385149</v>
      </c>
      <c r="O395">
        <v>20.97832</v>
      </c>
      <c r="P395">
        <v>0</v>
      </c>
      <c r="Q395">
        <v>0</v>
      </c>
      <c r="R395">
        <v>0.23833219999999999</v>
      </c>
      <c r="S395">
        <v>20.913720000000001</v>
      </c>
      <c r="T395">
        <v>0</v>
      </c>
      <c r="U395">
        <v>0</v>
      </c>
      <c r="V395">
        <v>0.23801929999999999</v>
      </c>
      <c r="W395">
        <v>21.09591</v>
      </c>
      <c r="X395">
        <v>0</v>
      </c>
      <c r="Y395">
        <v>0</v>
      </c>
      <c r="Z395">
        <v>0.23758000000000001</v>
      </c>
      <c r="AA395">
        <v>20.67998</v>
      </c>
      <c r="AB395">
        <v>0</v>
      </c>
      <c r="AC395">
        <v>0</v>
      </c>
      <c r="AD395">
        <v>0.23720540000000001</v>
      </c>
      <c r="AE395">
        <v>20.38402</v>
      </c>
      <c r="AF395">
        <v>0</v>
      </c>
      <c r="AG395">
        <v>0</v>
      </c>
      <c r="AH395">
        <v>0.23672869999999999</v>
      </c>
      <c r="AI395">
        <v>20.231549999999999</v>
      </c>
      <c r="AJ395">
        <v>0</v>
      </c>
      <c r="AK395">
        <v>0</v>
      </c>
      <c r="AL395">
        <v>0.2362755</v>
      </c>
      <c r="AM395">
        <v>20.100449999999999</v>
      </c>
      <c r="AN395">
        <v>0</v>
      </c>
      <c r="AO395">
        <v>0</v>
      </c>
      <c r="AP395">
        <v>0.2358421</v>
      </c>
      <c r="AQ395">
        <v>20.033670000000001</v>
      </c>
      <c r="AR395">
        <v>0</v>
      </c>
      <c r="AS395">
        <v>0</v>
      </c>
      <c r="AT395">
        <v>0.23535239999999999</v>
      </c>
      <c r="AU395">
        <v>20.517189999999999</v>
      </c>
      <c r="AV395">
        <v>0</v>
      </c>
      <c r="AW395">
        <v>0</v>
      </c>
      <c r="AX395">
        <v>0.23476449999999999</v>
      </c>
      <c r="AY395">
        <v>20.418849999999999</v>
      </c>
      <c r="AZ395">
        <v>0</v>
      </c>
      <c r="BA395">
        <v>0</v>
      </c>
      <c r="BB395">
        <v>0.23403199999999999</v>
      </c>
      <c r="BC395">
        <v>20.274049999999999</v>
      </c>
      <c r="BD395">
        <v>0</v>
      </c>
      <c r="BE395">
        <v>0</v>
      </c>
      <c r="BF395">
        <v>0.2331415</v>
      </c>
      <c r="BG395">
        <v>20.22532</v>
      </c>
      <c r="BH395">
        <v>0</v>
      </c>
      <c r="BI395">
        <v>0</v>
      </c>
      <c r="BJ395">
        <v>0.23216510000000001</v>
      </c>
      <c r="BK395">
        <v>19.799530000000001</v>
      </c>
      <c r="BL395">
        <v>0</v>
      </c>
      <c r="BM395">
        <v>0</v>
      </c>
      <c r="BN395">
        <v>0.23111000000000001</v>
      </c>
      <c r="BO395">
        <v>19.387370000000001</v>
      </c>
      <c r="BP395">
        <v>0</v>
      </c>
      <c r="BQ395">
        <v>0</v>
      </c>
      <c r="BR395">
        <v>0.22997919999999999</v>
      </c>
      <c r="BS395">
        <v>19.065059999999999</v>
      </c>
      <c r="BT395">
        <v>0</v>
      </c>
      <c r="BU395">
        <v>0</v>
      </c>
      <c r="BV395">
        <v>0.2288125</v>
      </c>
      <c r="BW395">
        <v>19.320640000000001</v>
      </c>
      <c r="BX395">
        <v>0</v>
      </c>
      <c r="BY395">
        <v>0</v>
      </c>
      <c r="BZ395">
        <v>0.22766700000000001</v>
      </c>
      <c r="CA395">
        <v>19.976479999999999</v>
      </c>
      <c r="CB395">
        <v>0</v>
      </c>
      <c r="CC395">
        <v>0</v>
      </c>
      <c r="CD395">
        <v>0.22656270000000001</v>
      </c>
      <c r="CE395">
        <v>20.624179999999999</v>
      </c>
      <c r="CF395">
        <v>0</v>
      </c>
      <c r="CG395">
        <v>0</v>
      </c>
      <c r="CH395">
        <v>0.22548860000000001</v>
      </c>
      <c r="CI395">
        <v>20.93646</v>
      </c>
      <c r="CJ395" s="1">
        <v>3.6276760000000003E-33</v>
      </c>
      <c r="CK395" s="1">
        <v>3.9013160000000003E-30</v>
      </c>
      <c r="CL395">
        <v>0.22446820000000001</v>
      </c>
      <c r="CM395">
        <v>20.590140000000002</v>
      </c>
      <c r="CN395" s="1">
        <v>7.7115229999999997E-28</v>
      </c>
      <c r="CO395" s="1">
        <v>8.3298640000000003E-25</v>
      </c>
      <c r="CP395">
        <v>0.22349160000000001</v>
      </c>
      <c r="CQ395">
        <v>20.031009999999998</v>
      </c>
      <c r="CR395" s="1">
        <v>1.186796E-20</v>
      </c>
      <c r="CS395" s="1">
        <v>1.041776E-17</v>
      </c>
      <c r="CT395">
        <v>0.2225472</v>
      </c>
      <c r="CU395">
        <v>19.714960000000001</v>
      </c>
      <c r="CV395" s="1">
        <v>4.05145E-16</v>
      </c>
      <c r="CW395" s="1">
        <v>3.1519860000000001E-13</v>
      </c>
      <c r="CX395">
        <v>0.2216129</v>
      </c>
      <c r="CY395">
        <v>19.637730000000001</v>
      </c>
      <c r="CZ395" s="1">
        <v>9.4940909999999998E-13</v>
      </c>
      <c r="DA395" s="1">
        <v>7.36899E-10</v>
      </c>
      <c r="DB395">
        <v>0.2207964</v>
      </c>
      <c r="DC395">
        <v>20.2332</v>
      </c>
      <c r="DD395" s="1">
        <v>4.8886300000000003E-10</v>
      </c>
      <c r="DE395" s="1">
        <v>3.8632609999999998E-7</v>
      </c>
      <c r="DF395">
        <v>0.2200733</v>
      </c>
      <c r="DG395">
        <v>20.967210000000001</v>
      </c>
      <c r="DH395" s="1">
        <v>8.5048550000000005E-8</v>
      </c>
      <c r="DI395" s="1">
        <v>6.8836770000000003E-5</v>
      </c>
      <c r="DJ395">
        <v>0.21946199999999999</v>
      </c>
      <c r="DK395">
        <v>21.145879999999998</v>
      </c>
      <c r="DL395" s="1">
        <v>6.1752980000000003E-6</v>
      </c>
      <c r="DM395" s="1">
        <v>5.1331950000000001E-3</v>
      </c>
      <c r="DN395">
        <v>0.21907309999999999</v>
      </c>
      <c r="DO395">
        <v>21.080300000000001</v>
      </c>
      <c r="DP395" s="1">
        <v>2.1987520000000001E-4</v>
      </c>
      <c r="DQ395">
        <v>0.1876784</v>
      </c>
      <c r="DR395">
        <v>0.21864</v>
      </c>
      <c r="DS395">
        <v>20.534549999999999</v>
      </c>
      <c r="DT395" s="1">
        <v>4.3013449999999998E-3</v>
      </c>
      <c r="DU395">
        <v>3.7697400000000001</v>
      </c>
      <c r="DV395">
        <v>0.2182115</v>
      </c>
      <c r="DW395">
        <v>19.807469999999999</v>
      </c>
      <c r="DX395" s="1">
        <v>5.00168E-2</v>
      </c>
      <c r="DY395">
        <v>45.06521</v>
      </c>
      <c r="DZ395">
        <v>0.21748010000000001</v>
      </c>
      <c r="EA395">
        <v>19.351590000000002</v>
      </c>
      <c r="EB395">
        <v>0.36893320000000002</v>
      </c>
      <c r="EC395">
        <v>341.7747</v>
      </c>
      <c r="ED395">
        <v>0.21680199999999999</v>
      </c>
      <c r="EE395">
        <v>19.153379999999999</v>
      </c>
      <c r="EF395">
        <v>1.8202719999999999</v>
      </c>
      <c r="EG395">
        <v>1735.3030000000001</v>
      </c>
      <c r="EH395">
        <v>0.2165909</v>
      </c>
      <c r="EI395">
        <v>19.442740000000001</v>
      </c>
      <c r="EJ395">
        <v>6.276999</v>
      </c>
      <c r="EK395">
        <v>6143.0330000000004</v>
      </c>
      <c r="EL395">
        <v>0.216111</v>
      </c>
      <c r="EM395">
        <v>19.8871</v>
      </c>
      <c r="EN395">
        <v>15.75404</v>
      </c>
      <c r="EO395">
        <v>15825.38</v>
      </c>
      <c r="EP395">
        <v>0.21569089999999999</v>
      </c>
      <c r="EQ395">
        <v>20.23969</v>
      </c>
      <c r="ER395">
        <v>29.961729999999999</v>
      </c>
      <c r="ES395">
        <v>30872.75</v>
      </c>
      <c r="ET395">
        <v>0.21570349999999999</v>
      </c>
      <c r="EU395">
        <v>20.23631</v>
      </c>
      <c r="EV395">
        <v>44.673029999999997</v>
      </c>
      <c r="EW395">
        <v>47081.56</v>
      </c>
      <c r="EX395">
        <v>0.21563360000000001</v>
      </c>
      <c r="EY395">
        <v>19.583459999999999</v>
      </c>
      <c r="EZ395">
        <v>53.531260000000003</v>
      </c>
      <c r="FA395">
        <v>57679.24</v>
      </c>
      <c r="FB395">
        <v>0.21565400000000001</v>
      </c>
      <c r="FC395">
        <v>18.85107</v>
      </c>
      <c r="FD395">
        <v>52.863019999999999</v>
      </c>
      <c r="FE395">
        <v>58152.959999999999</v>
      </c>
      <c r="FF395">
        <v>0.21578310000000001</v>
      </c>
      <c r="FG395">
        <v>18.402940000000001</v>
      </c>
      <c r="FH395">
        <v>43.925359999999998</v>
      </c>
      <c r="FI395">
        <v>49294.52</v>
      </c>
      <c r="FJ395">
        <v>0.21606829999999999</v>
      </c>
      <c r="FK395">
        <v>18.357589999999998</v>
      </c>
      <c r="FL395">
        <v>31.297329999999999</v>
      </c>
      <c r="FM395">
        <v>35764.85</v>
      </c>
      <c r="FN395">
        <v>0.21641630000000001</v>
      </c>
      <c r="FO395">
        <v>19.41574</v>
      </c>
      <c r="FP395">
        <v>19.47522</v>
      </c>
      <c r="FQ395">
        <v>22630.63</v>
      </c>
      <c r="FR395">
        <v>0.21704029999999999</v>
      </c>
      <c r="FS395">
        <v>20.085840000000001</v>
      </c>
      <c r="FT395">
        <v>10.78999</v>
      </c>
      <c r="FU395">
        <v>12719.77</v>
      </c>
      <c r="FV395">
        <v>0.21723339999999999</v>
      </c>
      <c r="FW395">
        <v>20.312650000000001</v>
      </c>
      <c r="FX395">
        <v>5.4005780000000003</v>
      </c>
      <c r="FY395">
        <v>6456.7449999999999</v>
      </c>
      <c r="FZ395">
        <v>0.21746280000000001</v>
      </c>
      <c r="GA395">
        <v>20.053290000000001</v>
      </c>
      <c r="GB395">
        <v>2.4865650000000001</v>
      </c>
      <c r="GC395">
        <v>3006.7350000000001</v>
      </c>
      <c r="GD395">
        <v>0.22387899999999999</v>
      </c>
      <c r="GE395">
        <v>19.643419999999999</v>
      </c>
      <c r="GF395">
        <v>1.0789839999999999</v>
      </c>
      <c r="GG395">
        <v>1302.9960000000001</v>
      </c>
      <c r="GH395">
        <v>0.2333693</v>
      </c>
      <c r="GI395">
        <v>19.284690000000001</v>
      </c>
      <c r="GJ395">
        <v>0.45331589999999999</v>
      </c>
      <c r="GK395">
        <v>533.51869999999997</v>
      </c>
      <c r="GL395">
        <v>0.2439675</v>
      </c>
      <c r="GM395">
        <v>19.12238</v>
      </c>
      <c r="GN395" s="1">
        <v>0.1987005</v>
      </c>
      <c r="GO395">
        <v>220.5412</v>
      </c>
      <c r="GP395">
        <v>0.25589600000000001</v>
      </c>
      <c r="GQ395">
        <v>19.343699999999998</v>
      </c>
      <c r="GR395" s="1">
        <v>0.1045661</v>
      </c>
      <c r="GS395">
        <v>106.4678</v>
      </c>
      <c r="GT395">
        <v>0.26945809999999998</v>
      </c>
      <c r="GU395">
        <v>20.647449999999999</v>
      </c>
      <c r="GV395" s="1">
        <v>7.2855500000000004E-2</v>
      </c>
      <c r="GW395">
        <v>67.537369999999996</v>
      </c>
      <c r="GX395">
        <v>0.28467100000000001</v>
      </c>
      <c r="GY395">
        <v>21.529699999999998</v>
      </c>
      <c r="GZ395" s="1">
        <v>6.2664280000000003E-2</v>
      </c>
      <c r="HA395">
        <v>53.751710000000003</v>
      </c>
      <c r="HB395">
        <v>0.30179509999999998</v>
      </c>
      <c r="HC395">
        <v>21.931509999999999</v>
      </c>
      <c r="HD395" s="1">
        <v>5.8331050000000002E-2</v>
      </c>
      <c r="HE395">
        <v>46.853070000000002</v>
      </c>
      <c r="HF395">
        <v>0.31910699999999997</v>
      </c>
      <c r="HG395">
        <v>21.923549999999999</v>
      </c>
      <c r="HH395" s="1">
        <v>5.4648500000000003E-2</v>
      </c>
      <c r="HI395">
        <v>41.411149999999999</v>
      </c>
      <c r="HJ395">
        <v>0.33581569999999999</v>
      </c>
      <c r="HK395">
        <v>21.626519999999999</v>
      </c>
      <c r="HL395" s="1">
        <v>5.1120270000000002E-2</v>
      </c>
      <c r="HM395">
        <v>36.717370000000003</v>
      </c>
      <c r="HN395">
        <v>0.35268729999999998</v>
      </c>
      <c r="HO395">
        <v>21.0379</v>
      </c>
      <c r="HP395" s="1">
        <v>4.7343740000000002E-2</v>
      </c>
      <c r="HQ395" s="1">
        <v>32.297370000000001</v>
      </c>
      <c r="HR395">
        <v>0.3703552</v>
      </c>
      <c r="HS395">
        <v>20.81352</v>
      </c>
      <c r="HT395" s="1">
        <v>4.3373290000000002E-2</v>
      </c>
      <c r="HU395" s="1">
        <v>28.07067</v>
      </c>
      <c r="HV395">
        <v>0.38942199999999999</v>
      </c>
      <c r="HW395">
        <v>20.882819999999999</v>
      </c>
      <c r="HX395" s="1">
        <v>3.9301469999999998E-2</v>
      </c>
      <c r="HY395" s="1">
        <v>24.029959999999999</v>
      </c>
      <c r="HZ395">
        <v>0.40997299999999998</v>
      </c>
      <c r="IA395">
        <v>21.847429999999999</v>
      </c>
      <c r="IB395" s="1">
        <v>3.5205710000000001E-2</v>
      </c>
      <c r="IC395" s="1">
        <v>20.26502</v>
      </c>
      <c r="ID395">
        <v>0.43198130000000001</v>
      </c>
      <c r="IE395">
        <v>22.753309999999999</v>
      </c>
      <c r="IF395" s="1">
        <v>3.122494E-2</v>
      </c>
      <c r="IG395" s="1">
        <v>16.863379999999999</v>
      </c>
      <c r="IH395">
        <v>0.4546615</v>
      </c>
      <c r="II395">
        <v>23.18507</v>
      </c>
      <c r="IJ395" s="1">
        <v>2.7422749999999999E-2</v>
      </c>
      <c r="IK395" s="1">
        <v>13.8475</v>
      </c>
      <c r="IL395">
        <v>0.47732150000000001</v>
      </c>
      <c r="IM395">
        <v>23.38289</v>
      </c>
      <c r="IN395" s="1">
        <v>2.3915929999999998E-2</v>
      </c>
      <c r="IO395" s="1">
        <v>11.258139999999999</v>
      </c>
      <c r="IP395">
        <v>0.49895030000000001</v>
      </c>
      <c r="IQ395">
        <v>22.932590000000001</v>
      </c>
      <c r="IR395" s="1">
        <v>2.0788549999999999E-2</v>
      </c>
      <c r="IS395" s="1">
        <v>9.1010249999999999</v>
      </c>
      <c r="IT395">
        <v>0.51788080000000003</v>
      </c>
      <c r="IU395">
        <v>22.392479999999999</v>
      </c>
      <c r="IV395" s="1">
        <v>1.8085339999999998E-2</v>
      </c>
      <c r="IW395" s="1">
        <v>7.3579559999999997</v>
      </c>
      <c r="IX395">
        <v>0.54349239999999999</v>
      </c>
      <c r="IY395">
        <v>22.15081</v>
      </c>
      <c r="IZ395" s="1">
        <v>1.5784309999999999E-2</v>
      </c>
      <c r="JA395" s="1">
        <v>6.0764060000000004</v>
      </c>
      <c r="JB395">
        <v>0.58215490000000003</v>
      </c>
      <c r="JC395">
        <v>22.272860000000001</v>
      </c>
      <c r="JD395" s="1">
        <v>1.375852E-2</v>
      </c>
      <c r="JE395" s="1">
        <v>5.0986029999999998</v>
      </c>
      <c r="JF395">
        <v>0.62439350000000005</v>
      </c>
      <c r="JG395">
        <v>22.845549999999999</v>
      </c>
      <c r="JH395" s="1">
        <v>1.1880450000000001E-2</v>
      </c>
      <c r="JI395" s="1">
        <v>4.2416169999999997</v>
      </c>
      <c r="JJ395">
        <v>0.67044840000000006</v>
      </c>
      <c r="JK395">
        <v>22.936620000000001</v>
      </c>
      <c r="JL395" s="1">
        <v>1.010311E-2</v>
      </c>
      <c r="JM395" s="1">
        <v>3.4781770000000001</v>
      </c>
      <c r="JN395">
        <v>0.72039580000000003</v>
      </c>
      <c r="JO395">
        <v>22.966519999999999</v>
      </c>
      <c r="JP395" s="1">
        <v>8.4110000000000001E-3</v>
      </c>
      <c r="JQ395" s="1">
        <v>2.7953489999999999</v>
      </c>
      <c r="JR395">
        <v>0.72739799999999999</v>
      </c>
      <c r="JS395">
        <v>22.293119999999998</v>
      </c>
      <c r="JT395" s="1">
        <v>6.8356279999999998E-3</v>
      </c>
      <c r="JU395" s="1">
        <v>2.2580040000000001</v>
      </c>
      <c r="JV395">
        <v>0.7279506</v>
      </c>
      <c r="JW395">
        <v>21.67634</v>
      </c>
      <c r="JX395" s="1">
        <v>5.4927079999999998E-3</v>
      </c>
      <c r="JY395" s="1">
        <v>1.814422</v>
      </c>
      <c r="JZ395">
        <v>0.72864039999999997</v>
      </c>
      <c r="KA395">
        <v>21.22805</v>
      </c>
      <c r="KB395" s="1">
        <v>4.4033400000000004E-3</v>
      </c>
      <c r="KC395" s="1">
        <v>1.4530400000000001</v>
      </c>
      <c r="KD395">
        <v>0.72955159999999997</v>
      </c>
      <c r="KE395">
        <v>20.993279999999999</v>
      </c>
      <c r="KF395" s="1">
        <v>3.5745159999999998E-3</v>
      </c>
      <c r="KG395" s="1">
        <v>1.177206</v>
      </c>
      <c r="KH395">
        <v>0.73049399999999998</v>
      </c>
      <c r="KI395">
        <v>20.903459999999999</v>
      </c>
      <c r="KJ395" s="1">
        <v>2.9765059999999999E-3</v>
      </c>
      <c r="KK395" s="1">
        <v>0.97787919999999995</v>
      </c>
      <c r="KL395">
        <v>0.73144790000000004</v>
      </c>
      <c r="KM395">
        <v>21.456800000000001</v>
      </c>
      <c r="KN395" s="1">
        <v>2.55551E-3</v>
      </c>
      <c r="KO395" s="1">
        <v>0.83741460000000001</v>
      </c>
      <c r="KP395">
        <v>0.73234730000000003</v>
      </c>
      <c r="KQ395">
        <v>21.48208</v>
      </c>
      <c r="KR395" s="1">
        <v>2.256372E-3</v>
      </c>
      <c r="KS395" s="1">
        <v>0.73769560000000001</v>
      </c>
      <c r="KT395">
        <v>0.73318479999999997</v>
      </c>
      <c r="KU395">
        <v>21.590129999999998</v>
      </c>
      <c r="KV395" s="1">
        <v>2.035008E-3</v>
      </c>
      <c r="KW395" s="1">
        <v>0.66411699999999996</v>
      </c>
      <c r="KX395">
        <v>0.73378699999999997</v>
      </c>
      <c r="KY395">
        <v>21.631229999999999</v>
      </c>
      <c r="KZ395" s="1">
        <v>1.8632029999999999E-3</v>
      </c>
      <c r="LA395" s="1">
        <v>0.60720600000000002</v>
      </c>
      <c r="LB395">
        <v>0.73418459999999997</v>
      </c>
      <c r="LC395">
        <v>21.45384</v>
      </c>
      <c r="LD395" s="1">
        <v>1.725646E-3</v>
      </c>
      <c r="LE395" s="1">
        <v>0.56181689999999995</v>
      </c>
      <c r="LF395">
        <v>0.73434069999999996</v>
      </c>
      <c r="LG395">
        <v>21.04608</v>
      </c>
      <c r="LH395" s="1">
        <v>1.613953E-3</v>
      </c>
      <c r="LI395" s="1">
        <v>0.5250783</v>
      </c>
      <c r="LJ395">
        <v>0.73432109999999995</v>
      </c>
      <c r="LK395">
        <v>20.780139999999999</v>
      </c>
      <c r="LL395" s="1">
        <v>1.5220850000000001E-3</v>
      </c>
      <c r="LM395" s="1">
        <v>0.49505389999999999</v>
      </c>
      <c r="LN395">
        <v>0.73409000000000002</v>
      </c>
      <c r="LO395">
        <v>20.872800000000002</v>
      </c>
      <c r="LP395" s="1">
        <v>1.446868E-3</v>
      </c>
      <c r="LQ395" s="1">
        <v>0.47058499999999998</v>
      </c>
      <c r="LR395">
        <v>0.73375619999999997</v>
      </c>
      <c r="LS395">
        <v>21.78032</v>
      </c>
      <c r="LT395" s="1">
        <v>1.3849489999999999E-3</v>
      </c>
      <c r="LU395" s="1">
        <v>0.45050899999999999</v>
      </c>
      <c r="LV395">
        <v>0.7332978</v>
      </c>
      <c r="LW395">
        <v>22.297750000000001</v>
      </c>
      <c r="LX395" s="1">
        <v>1.3341659999999999E-3</v>
      </c>
      <c r="LY395" s="1">
        <v>0.43416349999999998</v>
      </c>
      <c r="LZ395">
        <v>0.73277510000000001</v>
      </c>
      <c r="MA395">
        <v>22.676729999999999</v>
      </c>
      <c r="MB395" s="1">
        <v>1.2916309999999999E-3</v>
      </c>
      <c r="MC395" s="1">
        <v>0.4205469</v>
      </c>
      <c r="MD395">
        <v>0.73214860000000004</v>
      </c>
      <c r="ME395">
        <v>23.114139999999999</v>
      </c>
      <c r="MF395" s="1">
        <v>1.2534600000000001E-3</v>
      </c>
      <c r="MG395" s="1">
        <v>0.40845169999999997</v>
      </c>
      <c r="MH395">
        <v>0.73139600000000005</v>
      </c>
      <c r="MI395">
        <v>22.991029999999999</v>
      </c>
      <c r="MJ395" s="1">
        <v>1.216941E-3</v>
      </c>
      <c r="MK395" s="1">
        <v>0.39698319999999998</v>
      </c>
      <c r="ML395">
        <v>0.73059870000000005</v>
      </c>
      <c r="MM395">
        <v>22.4312</v>
      </c>
      <c r="MN395" s="1">
        <v>1.1797870000000001E-3</v>
      </c>
      <c r="MO395" s="1">
        <v>0.38531530000000003</v>
      </c>
      <c r="MP395">
        <v>0.72974470000000002</v>
      </c>
      <c r="MQ395">
        <v>22.219049999999999</v>
      </c>
      <c r="MR395" s="1">
        <v>1.140994E-3</v>
      </c>
      <c r="MS395" s="1">
        <v>0.3731756</v>
      </c>
      <c r="MT395">
        <v>0.72880560000000005</v>
      </c>
      <c r="MU395">
        <v>22.241289999999999</v>
      </c>
      <c r="MV395" s="1">
        <v>1.1005990000000001E-3</v>
      </c>
      <c r="MW395" s="1">
        <v>0.36048279999999999</v>
      </c>
      <c r="MX395">
        <v>0.72787849999999998</v>
      </c>
      <c r="MY395">
        <v>22.946290000000001</v>
      </c>
      <c r="MZ395" s="1">
        <v>1.059373E-3</v>
      </c>
      <c r="NA395" s="1">
        <v>0.3474836</v>
      </c>
      <c r="NB395">
        <v>0.72687650000000004</v>
      </c>
      <c r="NC395">
        <v>23.491230000000002</v>
      </c>
      <c r="ND395" s="1">
        <v>1.0181470000000001E-3</v>
      </c>
      <c r="NE395" s="1">
        <v>0.33448119999999998</v>
      </c>
      <c r="NF395">
        <v>0.72628959999999998</v>
      </c>
      <c r="NG395">
        <v>23.687180000000001</v>
      </c>
      <c r="NH395" s="1">
        <v>9.78074E-4</v>
      </c>
      <c r="NI395" s="1">
        <v>0.32162400000000002</v>
      </c>
      <c r="NJ395">
        <v>0.72555199999999997</v>
      </c>
      <c r="NK395">
        <v>23.778479999999998</v>
      </c>
      <c r="NL395" s="1">
        <v>9.3915260000000005E-4</v>
      </c>
      <c r="NM395" s="1">
        <v>0.30917519999999998</v>
      </c>
      <c r="NN395">
        <v>0.72473900000000002</v>
      </c>
      <c r="NO395">
        <v>23.324100000000001</v>
      </c>
      <c r="NP395" s="1">
        <v>9.0077340000000003E-4</v>
      </c>
      <c r="NQ395" s="1">
        <v>0.29690749999999999</v>
      </c>
      <c r="NR395">
        <v>0.724024</v>
      </c>
      <c r="NS395">
        <v>22.734000000000002</v>
      </c>
      <c r="NT395" s="1">
        <v>8.6492570000000003E-4</v>
      </c>
      <c r="NU395" s="1">
        <v>0.28541490000000003</v>
      </c>
      <c r="NV395">
        <v>0.72348109999999999</v>
      </c>
      <c r="NW395">
        <v>22.437429999999999</v>
      </c>
      <c r="NX395" s="1">
        <v>8.3089909999999999E-4</v>
      </c>
      <c r="NY395" s="1">
        <v>0.27436450000000001</v>
      </c>
      <c r="NZ395">
        <v>0.72301539999999997</v>
      </c>
      <c r="OA395">
        <v>22.392510000000001</v>
      </c>
      <c r="OB395" s="1">
        <v>7.9817240000000002E-4</v>
      </c>
      <c r="OC395" s="1">
        <v>0.26373819999999998</v>
      </c>
      <c r="OD395">
        <v>0.72248009999999996</v>
      </c>
      <c r="OE395">
        <v>22.411770000000001</v>
      </c>
      <c r="OF395" s="1">
        <v>7.6703510000000004E-4</v>
      </c>
      <c r="OG395" s="1">
        <v>0.25360909999999998</v>
      </c>
      <c r="OH395">
        <v>0.72196269999999996</v>
      </c>
      <c r="OI395">
        <v>22.66385</v>
      </c>
      <c r="OJ395" s="1">
        <v>7.3362220000000003E-4</v>
      </c>
      <c r="OK395" s="1">
        <v>0.24304139999999999</v>
      </c>
    </row>
    <row r="396" spans="1:401" x14ac:dyDescent="0.35">
      <c r="A396">
        <v>405</v>
      </c>
      <c r="B396" t="s">
        <v>4</v>
      </c>
      <c r="C396" t="s">
        <v>364</v>
      </c>
      <c r="D396" t="s">
        <v>403</v>
      </c>
      <c r="E396">
        <v>919.92600000000004</v>
      </c>
      <c r="F396">
        <v>0.26261010000000001</v>
      </c>
      <c r="G396">
        <v>20.439609999999998</v>
      </c>
      <c r="H396">
        <v>0</v>
      </c>
      <c r="I396">
        <v>0</v>
      </c>
      <c r="J396">
        <v>0.26310020000000001</v>
      </c>
      <c r="K396">
        <v>20.445139999999999</v>
      </c>
      <c r="L396">
        <v>0</v>
      </c>
      <c r="M396">
        <v>0</v>
      </c>
      <c r="N396">
        <v>0.26333260000000003</v>
      </c>
      <c r="O396">
        <v>21.048829999999999</v>
      </c>
      <c r="P396">
        <v>0</v>
      </c>
      <c r="Q396">
        <v>0</v>
      </c>
      <c r="R396">
        <v>0.26351970000000002</v>
      </c>
      <c r="S396">
        <v>21.031790000000001</v>
      </c>
      <c r="T396">
        <v>0</v>
      </c>
      <c r="U396">
        <v>0</v>
      </c>
      <c r="V396">
        <v>0.26355719999999999</v>
      </c>
      <c r="W396">
        <v>21.208600000000001</v>
      </c>
      <c r="X396">
        <v>0</v>
      </c>
      <c r="Y396">
        <v>0</v>
      </c>
      <c r="Z396">
        <v>0.26346599999999998</v>
      </c>
      <c r="AA396">
        <v>20.77844</v>
      </c>
      <c r="AB396">
        <v>0</v>
      </c>
      <c r="AC396">
        <v>0</v>
      </c>
      <c r="AD396">
        <v>0.26347429999999999</v>
      </c>
      <c r="AE396">
        <v>20.443760000000001</v>
      </c>
      <c r="AF396">
        <v>0</v>
      </c>
      <c r="AG396">
        <v>0</v>
      </c>
      <c r="AH396">
        <v>0.26328550000000001</v>
      </c>
      <c r="AI396">
        <v>20.269829999999999</v>
      </c>
      <c r="AJ396">
        <v>0</v>
      </c>
      <c r="AK396">
        <v>0</v>
      </c>
      <c r="AL396">
        <v>0.26310820000000001</v>
      </c>
      <c r="AM396">
        <v>20.132359999999998</v>
      </c>
      <c r="AN396">
        <v>0</v>
      </c>
      <c r="AO396">
        <v>0</v>
      </c>
      <c r="AP396">
        <v>0.26296029999999998</v>
      </c>
      <c r="AQ396">
        <v>20.069210000000002</v>
      </c>
      <c r="AR396">
        <v>0</v>
      </c>
      <c r="AS396">
        <v>0</v>
      </c>
      <c r="AT396">
        <v>0.26269579999999998</v>
      </c>
      <c r="AU396">
        <v>20.569790000000001</v>
      </c>
      <c r="AV396">
        <v>0</v>
      </c>
      <c r="AW396">
        <v>0</v>
      </c>
      <c r="AX396">
        <v>0.26228990000000002</v>
      </c>
      <c r="AY396">
        <v>20.495660000000001</v>
      </c>
      <c r="AZ396">
        <v>0</v>
      </c>
      <c r="BA396">
        <v>0</v>
      </c>
      <c r="BB396">
        <v>0.26172499999999999</v>
      </c>
      <c r="BC396">
        <v>20.337610000000002</v>
      </c>
      <c r="BD396">
        <v>0</v>
      </c>
      <c r="BE396">
        <v>0</v>
      </c>
      <c r="BF396">
        <v>0.26097930000000003</v>
      </c>
      <c r="BG396">
        <v>20.28115</v>
      </c>
      <c r="BH396">
        <v>0</v>
      </c>
      <c r="BI396">
        <v>0</v>
      </c>
      <c r="BJ396">
        <v>0.2601099</v>
      </c>
      <c r="BK396">
        <v>19.844110000000001</v>
      </c>
      <c r="BL396">
        <v>0</v>
      </c>
      <c r="BM396">
        <v>0</v>
      </c>
      <c r="BN396">
        <v>0.25910529999999998</v>
      </c>
      <c r="BO396">
        <v>19.40925</v>
      </c>
      <c r="BP396">
        <v>0</v>
      </c>
      <c r="BQ396">
        <v>0</v>
      </c>
      <c r="BR396">
        <v>0.2579708</v>
      </c>
      <c r="BS396">
        <v>19.072980000000001</v>
      </c>
      <c r="BT396">
        <v>0</v>
      </c>
      <c r="BU396">
        <v>0</v>
      </c>
      <c r="BV396">
        <v>0.25675700000000001</v>
      </c>
      <c r="BW396">
        <v>19.32967</v>
      </c>
      <c r="BX396">
        <v>0</v>
      </c>
      <c r="BY396">
        <v>0</v>
      </c>
      <c r="BZ396">
        <v>0.25554120000000002</v>
      </c>
      <c r="CA396">
        <v>20.000509999999998</v>
      </c>
      <c r="CB396">
        <v>0</v>
      </c>
      <c r="CC396">
        <v>0</v>
      </c>
      <c r="CD396">
        <v>0.25429970000000002</v>
      </c>
      <c r="CE396">
        <v>20.672370000000001</v>
      </c>
      <c r="CF396">
        <v>0</v>
      </c>
      <c r="CG396">
        <v>0</v>
      </c>
      <c r="CH396">
        <v>0.25305470000000002</v>
      </c>
      <c r="CI396">
        <v>20.99267</v>
      </c>
      <c r="CJ396" s="1">
        <v>7.4756669999999998E-34</v>
      </c>
      <c r="CK396" s="1">
        <v>5.927787E-31</v>
      </c>
      <c r="CL396">
        <v>0.2518494</v>
      </c>
      <c r="CM396">
        <v>20.635200000000001</v>
      </c>
      <c r="CN396" s="1">
        <v>1.8283759999999999E-28</v>
      </c>
      <c r="CO396" s="1">
        <v>1.4547199999999999E-25</v>
      </c>
      <c r="CP396">
        <v>0.25064439999999999</v>
      </c>
      <c r="CQ396">
        <v>20.03332</v>
      </c>
      <c r="CR396" s="1">
        <v>2.9700340000000001E-21</v>
      </c>
      <c r="CS396" s="1">
        <v>2.1033029999999999E-18</v>
      </c>
      <c r="CT396">
        <v>0.24944839999999999</v>
      </c>
      <c r="CU396">
        <v>19.676169999999999</v>
      </c>
      <c r="CV396" s="1">
        <v>1.3692709999999999E-16</v>
      </c>
      <c r="CW396" s="1">
        <v>8.6695119999999994E-14</v>
      </c>
      <c r="CX396">
        <v>0.24824470000000001</v>
      </c>
      <c r="CY396">
        <v>19.57837</v>
      </c>
      <c r="CZ396" s="1">
        <v>3.7577540000000001E-13</v>
      </c>
      <c r="DA396" s="1">
        <v>2.380102E-10</v>
      </c>
      <c r="DB396">
        <v>0.2471218</v>
      </c>
      <c r="DC396">
        <v>20.182950000000002</v>
      </c>
      <c r="DD396" s="1">
        <v>2.1758550000000001E-10</v>
      </c>
      <c r="DE396" s="1">
        <v>1.400566E-7</v>
      </c>
      <c r="DF396">
        <v>0.24607760000000001</v>
      </c>
      <c r="DG396">
        <v>20.96754</v>
      </c>
      <c r="DH396" s="1">
        <v>4.1661180000000003E-8</v>
      </c>
      <c r="DI396" s="1">
        <v>2.7365949999999998E-5</v>
      </c>
      <c r="DJ396">
        <v>0.2452191</v>
      </c>
      <c r="DK396">
        <v>21.19697</v>
      </c>
      <c r="DL396" s="1">
        <v>3.2982009999999998E-6</v>
      </c>
      <c r="DM396" s="1">
        <v>2.2125410000000002E-3</v>
      </c>
      <c r="DN396">
        <v>0.2445059</v>
      </c>
      <c r="DO396">
        <v>21.139399999999998</v>
      </c>
      <c r="DP396" s="1">
        <v>1.2683470000000001E-4</v>
      </c>
      <c r="DQ396">
        <v>8.6839929999999996E-2</v>
      </c>
      <c r="DR396">
        <v>0.24371789999999999</v>
      </c>
      <c r="DS396">
        <v>20.57601</v>
      </c>
      <c r="DT396" s="1">
        <v>2.6636450000000001E-3</v>
      </c>
      <c r="DU396">
        <v>1.859961</v>
      </c>
      <c r="DV396">
        <v>0.24290990000000001</v>
      </c>
      <c r="DW396">
        <v>19.798120000000001</v>
      </c>
      <c r="DX396" s="1">
        <v>3.3108829999999999E-2</v>
      </c>
      <c r="DY396">
        <v>23.59759</v>
      </c>
      <c r="DZ396">
        <v>0.24203340000000001</v>
      </c>
      <c r="EA396">
        <v>19.286300000000001</v>
      </c>
      <c r="EB396">
        <v>0.2601695</v>
      </c>
      <c r="EC396">
        <v>189.05289999999999</v>
      </c>
      <c r="ED396">
        <v>0.24081720000000001</v>
      </c>
      <c r="EE396">
        <v>19.06672</v>
      </c>
      <c r="EF396">
        <v>1.363035</v>
      </c>
      <c r="EG396">
        <v>1010.248</v>
      </c>
      <c r="EH396">
        <v>0.24000260000000001</v>
      </c>
      <c r="EI396">
        <v>19.386579999999999</v>
      </c>
      <c r="EJ396">
        <v>4.9821770000000001</v>
      </c>
      <c r="EK396">
        <v>3756.93</v>
      </c>
      <c r="EL396">
        <v>0.2390022</v>
      </c>
      <c r="EM396">
        <v>19.86712</v>
      </c>
      <c r="EN396">
        <v>13.201599999999999</v>
      </c>
      <c r="EO396">
        <v>10121.86</v>
      </c>
      <c r="EP396">
        <v>0.23810729999999999</v>
      </c>
      <c r="EQ396">
        <v>20.260760000000001</v>
      </c>
      <c r="ER396">
        <v>26.438849999999999</v>
      </c>
      <c r="ES396">
        <v>20587.45</v>
      </c>
      <c r="ET396">
        <v>0.23752390000000001</v>
      </c>
      <c r="EU396">
        <v>20.288049999999998</v>
      </c>
      <c r="EV396">
        <v>41.38147</v>
      </c>
      <c r="EW396">
        <v>32647.16</v>
      </c>
      <c r="EX396">
        <v>0.23693839999999999</v>
      </c>
      <c r="EY396">
        <v>19.621020000000001</v>
      </c>
      <c r="EZ396">
        <v>51.94379</v>
      </c>
      <c r="FA396">
        <v>41482.17</v>
      </c>
      <c r="FB396">
        <v>0.23638609999999999</v>
      </c>
      <c r="FC396">
        <v>18.827590000000001</v>
      </c>
      <c r="FD396">
        <v>53.540030000000002</v>
      </c>
      <c r="FE396">
        <v>43238.62</v>
      </c>
      <c r="FF396">
        <v>0.2359687</v>
      </c>
      <c r="FG396">
        <v>18.32328</v>
      </c>
      <c r="FH396">
        <v>46.441400000000002</v>
      </c>
      <c r="FI396">
        <v>37854.089999999997</v>
      </c>
      <c r="FJ396">
        <v>0.2356982</v>
      </c>
      <c r="FK396">
        <v>18.244150000000001</v>
      </c>
      <c r="FL396">
        <v>34.42595</v>
      </c>
      <c r="FM396">
        <v>28284.42</v>
      </c>
      <c r="FN396">
        <v>0.23550019999999999</v>
      </c>
      <c r="FO396">
        <v>19.317630000000001</v>
      </c>
      <c r="FP396">
        <v>22.222159999999999</v>
      </c>
      <c r="FQ396">
        <v>18381.59</v>
      </c>
      <c r="FR396">
        <v>0.23566200000000001</v>
      </c>
      <c r="FS396">
        <v>20.09854</v>
      </c>
      <c r="FT396">
        <v>12.743550000000001</v>
      </c>
      <c r="FU396">
        <v>10547</v>
      </c>
      <c r="FV396">
        <v>0.23527000000000001</v>
      </c>
      <c r="FW396">
        <v>20.379069999999999</v>
      </c>
      <c r="FX396">
        <v>6.5639500000000002</v>
      </c>
      <c r="FY396">
        <v>5404.5919999999996</v>
      </c>
      <c r="FZ396">
        <v>0.23489750000000001</v>
      </c>
      <c r="GA396">
        <v>20.131499999999999</v>
      </c>
      <c r="GB396">
        <v>3.0925479999999999</v>
      </c>
      <c r="GC396">
        <v>2528.7150000000001</v>
      </c>
      <c r="GD396">
        <v>0.23448740000000001</v>
      </c>
      <c r="GE396">
        <v>19.672450000000001</v>
      </c>
      <c r="GF396">
        <v>1.368207</v>
      </c>
      <c r="GG396">
        <v>1107.7739999999999</v>
      </c>
      <c r="GH396">
        <v>0.24069879999999999</v>
      </c>
      <c r="GI396">
        <v>19.309429999999999</v>
      </c>
      <c r="GJ396">
        <v>0.58127139999999999</v>
      </c>
      <c r="GK396">
        <v>458.91050000000001</v>
      </c>
      <c r="GL396">
        <v>0.25203340000000002</v>
      </c>
      <c r="GM396">
        <v>19.12</v>
      </c>
      <c r="GN396">
        <v>0.24876429999999999</v>
      </c>
      <c r="GO396">
        <v>188.12889999999999</v>
      </c>
      <c r="GP396">
        <v>0.26498660000000002</v>
      </c>
      <c r="GQ396">
        <v>19.32931</v>
      </c>
      <c r="GR396" s="1">
        <v>0.1224039</v>
      </c>
      <c r="GS396">
        <v>87.34966</v>
      </c>
      <c r="GT396">
        <v>0.27994400000000003</v>
      </c>
      <c r="GU396">
        <v>20.66037</v>
      </c>
      <c r="GV396" s="1">
        <v>7.8957849999999996E-2</v>
      </c>
      <c r="GW396">
        <v>52.671709999999997</v>
      </c>
      <c r="GX396">
        <v>0.29701250000000001</v>
      </c>
      <c r="GY396">
        <v>21.63757</v>
      </c>
      <c r="GZ396" s="1">
        <v>6.5079289999999998E-2</v>
      </c>
      <c r="HA396">
        <v>40.737580000000001</v>
      </c>
      <c r="HB396">
        <v>0.31684230000000002</v>
      </c>
      <c r="HC396">
        <v>22.0901</v>
      </c>
      <c r="HD396" s="1">
        <v>5.9798820000000003E-2</v>
      </c>
      <c r="HE396">
        <v>35.26876</v>
      </c>
      <c r="HF396">
        <v>0.33778360000000002</v>
      </c>
      <c r="HG396">
        <v>22.103010000000001</v>
      </c>
      <c r="HH396" s="1">
        <v>5.591898E-2</v>
      </c>
      <c r="HI396">
        <v>31.17672</v>
      </c>
      <c r="HJ396">
        <v>0.35897279999999998</v>
      </c>
      <c r="HK396">
        <v>21.769749999999998</v>
      </c>
      <c r="HL396" s="1">
        <v>5.2291480000000001E-2</v>
      </c>
      <c r="HM396">
        <v>27.64085</v>
      </c>
      <c r="HN396">
        <v>0.38115759999999999</v>
      </c>
      <c r="HO396">
        <v>21.120090000000001</v>
      </c>
      <c r="HP396" s="1">
        <v>4.8463140000000002E-2</v>
      </c>
      <c r="HQ396" s="1">
        <v>24.308759999999999</v>
      </c>
      <c r="HR396">
        <v>0.40595530000000002</v>
      </c>
      <c r="HS396">
        <v>20.838100000000001</v>
      </c>
      <c r="HT396" s="1">
        <v>4.4445360000000003E-2</v>
      </c>
      <c r="HU396" s="1">
        <v>21.070080000000001</v>
      </c>
      <c r="HV396">
        <v>0.43551299999999998</v>
      </c>
      <c r="HW396">
        <v>20.853560000000002</v>
      </c>
      <c r="HX396" s="1">
        <v>4.0274860000000003E-2</v>
      </c>
      <c r="HY396" s="1">
        <v>18.236540000000002</v>
      </c>
      <c r="HZ396">
        <v>0.47010360000000001</v>
      </c>
      <c r="IA396">
        <v>21.83032</v>
      </c>
      <c r="IB396" s="1">
        <v>3.6099350000000002E-2</v>
      </c>
      <c r="IC396" s="1">
        <v>15.78396</v>
      </c>
      <c r="ID396">
        <v>0.51094779999999995</v>
      </c>
      <c r="IE396">
        <v>22.799399999999999</v>
      </c>
      <c r="IF396" s="1">
        <v>3.2043299999999997E-2</v>
      </c>
      <c r="IG396" s="1">
        <v>13.499980000000001</v>
      </c>
      <c r="IH396">
        <v>0.56005170000000004</v>
      </c>
      <c r="II396">
        <v>23.276070000000001</v>
      </c>
      <c r="IJ396" s="1">
        <v>2.8140789999999999E-2</v>
      </c>
      <c r="IK396" s="1">
        <v>11.399139999999999</v>
      </c>
      <c r="IL396">
        <v>0.61998989999999998</v>
      </c>
      <c r="IM396">
        <v>23.48312</v>
      </c>
      <c r="IN396" s="1">
        <v>2.4529970000000002E-2</v>
      </c>
      <c r="IO396" s="1">
        <v>9.5292519999999996</v>
      </c>
      <c r="IP396">
        <v>0.69422569999999995</v>
      </c>
      <c r="IQ396">
        <v>23.041329999999999</v>
      </c>
      <c r="IR396" s="1">
        <v>2.1289909999999999E-2</v>
      </c>
      <c r="IS396" s="1">
        <v>7.9102379999999997</v>
      </c>
      <c r="IT396">
        <v>0.78857370000000004</v>
      </c>
      <c r="IU396">
        <v>22.428909999999998</v>
      </c>
      <c r="IV396" s="1">
        <v>1.8486220000000001E-2</v>
      </c>
      <c r="IW396" s="1">
        <v>6.5516100000000002</v>
      </c>
      <c r="IX396">
        <v>0.84150829999999999</v>
      </c>
      <c r="IY396">
        <v>22.060410000000001</v>
      </c>
      <c r="IZ396" s="1">
        <v>1.6049730000000002E-2</v>
      </c>
      <c r="JA396" s="1">
        <v>5.5356350000000001</v>
      </c>
      <c r="JB396">
        <v>0.84214</v>
      </c>
      <c r="JC396">
        <v>22.17587</v>
      </c>
      <c r="JD396" s="1">
        <v>1.3997809999999999E-2</v>
      </c>
      <c r="JE396" s="1">
        <v>4.8246500000000001</v>
      </c>
      <c r="JF396">
        <v>0.84219339999999998</v>
      </c>
      <c r="JG396">
        <v>22.764130000000002</v>
      </c>
      <c r="JH396" s="1">
        <v>1.209738E-2</v>
      </c>
      <c r="JI396" s="1">
        <v>4.1715850000000003</v>
      </c>
      <c r="JJ396">
        <v>0.84194579999999997</v>
      </c>
      <c r="JK396">
        <v>22.91649</v>
      </c>
      <c r="JL396" s="1">
        <v>1.030273E-2</v>
      </c>
      <c r="JM396" s="1">
        <v>3.5569829999999998</v>
      </c>
      <c r="JN396">
        <v>0.84170789999999995</v>
      </c>
      <c r="JO396">
        <v>22.964210000000001</v>
      </c>
      <c r="JP396" s="1">
        <v>8.5936380000000007E-3</v>
      </c>
      <c r="JQ396" s="1">
        <v>2.972207</v>
      </c>
      <c r="JR396">
        <v>0.84235870000000002</v>
      </c>
      <c r="JS396">
        <v>22.320399999999999</v>
      </c>
      <c r="JT396" s="1">
        <v>6.9806470000000004E-3</v>
      </c>
      <c r="JU396" s="1">
        <v>2.4159820000000001</v>
      </c>
      <c r="JV396">
        <v>0.84267689999999995</v>
      </c>
      <c r="JW396">
        <v>21.680980000000002</v>
      </c>
      <c r="JX396" s="1">
        <v>5.615264E-3</v>
      </c>
      <c r="JY396" s="1">
        <v>1.9441139999999999</v>
      </c>
      <c r="JZ396">
        <v>0.84336730000000004</v>
      </c>
      <c r="KA396">
        <v>21.210319999999999</v>
      </c>
      <c r="KB396" s="1">
        <v>4.5001900000000003E-3</v>
      </c>
      <c r="KC396" s="1">
        <v>1.5560309999999999</v>
      </c>
      <c r="KD396">
        <v>0.84427969999999997</v>
      </c>
      <c r="KE396">
        <v>20.957689999999999</v>
      </c>
      <c r="KF396" s="1">
        <v>3.646421E-3</v>
      </c>
      <c r="KG396" s="1">
        <v>1.257595</v>
      </c>
      <c r="KH396">
        <v>0.84523210000000004</v>
      </c>
      <c r="KI396">
        <v>20.860530000000001</v>
      </c>
      <c r="KJ396" s="1">
        <v>3.0276600000000002E-3</v>
      </c>
      <c r="KK396" s="1">
        <v>1.040761</v>
      </c>
      <c r="KL396">
        <v>0.84621789999999997</v>
      </c>
      <c r="KM396">
        <v>21.413</v>
      </c>
      <c r="KN396" s="1">
        <v>2.5917000000000002E-3</v>
      </c>
      <c r="KO396" s="1">
        <v>0.88781969999999999</v>
      </c>
      <c r="KP396">
        <v>0.84713550000000004</v>
      </c>
      <c r="KQ396">
        <v>21.483239999999999</v>
      </c>
      <c r="KR396" s="1">
        <v>2.2824360000000001E-3</v>
      </c>
      <c r="KS396" s="1">
        <v>0.77946950000000004</v>
      </c>
      <c r="KT396">
        <v>0.84796859999999996</v>
      </c>
      <c r="KU396">
        <v>21.586980000000001</v>
      </c>
      <c r="KV396" s="1">
        <v>2.054677E-3</v>
      </c>
      <c r="KW396" s="1">
        <v>0.69999769999999994</v>
      </c>
      <c r="KX396">
        <v>0.84865599999999997</v>
      </c>
      <c r="KY396">
        <v>21.638059999999999</v>
      </c>
      <c r="KZ396" s="1">
        <v>1.878762E-3</v>
      </c>
      <c r="LA396" s="1">
        <v>0.63883730000000005</v>
      </c>
      <c r="LB396">
        <v>0.84911479999999995</v>
      </c>
      <c r="LC396">
        <v>21.461790000000001</v>
      </c>
      <c r="LD396" s="1">
        <v>1.7382750000000001E-3</v>
      </c>
      <c r="LE396" s="1">
        <v>0.59021440000000003</v>
      </c>
      <c r="LF396">
        <v>0.84931920000000005</v>
      </c>
      <c r="LG396">
        <v>21.035399999999999</v>
      </c>
      <c r="LH396" s="1">
        <v>1.624274E-3</v>
      </c>
      <c r="LI396" s="1">
        <v>0.55083850000000001</v>
      </c>
      <c r="LJ396">
        <v>0.84934920000000003</v>
      </c>
      <c r="LK396">
        <v>20.749680000000001</v>
      </c>
      <c r="LL396" s="1">
        <v>1.530687E-3</v>
      </c>
      <c r="LM396" s="1">
        <v>0.51873049999999998</v>
      </c>
      <c r="LN396">
        <v>0.8491474</v>
      </c>
      <c r="LO396">
        <v>20.82</v>
      </c>
      <c r="LP396" s="1">
        <v>1.4539279999999999E-3</v>
      </c>
      <c r="LQ396" s="1">
        <v>0.49248249999999999</v>
      </c>
      <c r="LR396">
        <v>0.84876169999999995</v>
      </c>
      <c r="LS396">
        <v>21.745899999999999</v>
      </c>
      <c r="LT396" s="1">
        <v>1.390842E-3</v>
      </c>
      <c r="LU396" s="1">
        <v>0.47096949999999999</v>
      </c>
      <c r="LV396">
        <v>0.84820229999999996</v>
      </c>
      <c r="LW396">
        <v>22.302119999999999</v>
      </c>
      <c r="LX396" s="1">
        <v>1.339137E-3</v>
      </c>
      <c r="LY396" s="1">
        <v>0.45345089999999999</v>
      </c>
      <c r="LZ396">
        <v>0.84752240000000001</v>
      </c>
      <c r="MA396">
        <v>22.676749999999998</v>
      </c>
      <c r="MB396" s="1">
        <v>1.295949E-3</v>
      </c>
      <c r="MC396" s="1">
        <v>0.4389036</v>
      </c>
      <c r="MD396">
        <v>0.8467327</v>
      </c>
      <c r="ME396">
        <v>23.114159999999998</v>
      </c>
      <c r="MF396" s="1">
        <v>1.2574730000000001E-3</v>
      </c>
      <c r="MG396" s="1">
        <v>0.42607469999999997</v>
      </c>
      <c r="MH396">
        <v>0.84582849999999998</v>
      </c>
      <c r="MI396">
        <v>22.993020000000001</v>
      </c>
      <c r="MJ396" s="1">
        <v>1.220975E-3</v>
      </c>
      <c r="MK396" s="1">
        <v>0.41402230000000001</v>
      </c>
      <c r="ML396">
        <v>0.8447713</v>
      </c>
      <c r="MM396">
        <v>22.397860000000001</v>
      </c>
      <c r="MN396" s="1">
        <v>1.1839520000000001E-3</v>
      </c>
      <c r="MO396" s="1">
        <v>0.4018312</v>
      </c>
      <c r="MP396">
        <v>0.84362300000000001</v>
      </c>
      <c r="MQ396">
        <v>22.156179999999999</v>
      </c>
      <c r="MR396" s="1">
        <v>1.1453419999999999E-3</v>
      </c>
      <c r="MS396" s="1">
        <v>0.3891831</v>
      </c>
      <c r="MT396">
        <v>0.84239470000000005</v>
      </c>
      <c r="MU396">
        <v>22.161750000000001</v>
      </c>
      <c r="MV396" s="1">
        <v>1.1050879999999999E-3</v>
      </c>
      <c r="MW396" s="1">
        <v>0.37595190000000001</v>
      </c>
      <c r="MX396">
        <v>0.84108640000000001</v>
      </c>
      <c r="MY396">
        <v>22.898140000000001</v>
      </c>
      <c r="MZ396" s="1">
        <v>1.0639390000000001E-3</v>
      </c>
      <c r="NA396" s="1">
        <v>0.36239250000000001</v>
      </c>
      <c r="NB396">
        <v>0.83975920000000004</v>
      </c>
      <c r="NC396">
        <v>23.463699999999999</v>
      </c>
      <c r="ND396" s="1">
        <v>1.022675E-3</v>
      </c>
      <c r="NE396" s="1">
        <v>0.34872599999999998</v>
      </c>
      <c r="NF396">
        <v>0.83895980000000003</v>
      </c>
      <c r="NG396">
        <v>23.687200000000001</v>
      </c>
      <c r="NH396" s="1">
        <v>9.8261830000000009E-4</v>
      </c>
      <c r="NI396" s="1">
        <v>0.33520559999999999</v>
      </c>
      <c r="NJ396">
        <v>0.83794970000000002</v>
      </c>
      <c r="NK396">
        <v>23.773849999999999</v>
      </c>
      <c r="NL396" s="1">
        <v>9.4362579999999997E-4</v>
      </c>
      <c r="NM396" s="1">
        <v>0.32208290000000001</v>
      </c>
      <c r="NN396">
        <v>0.83675160000000004</v>
      </c>
      <c r="NO396">
        <v>23.3093</v>
      </c>
      <c r="NP396" s="1">
        <v>9.0519299999999999E-4</v>
      </c>
      <c r="NQ396" s="1">
        <v>0.30922070000000001</v>
      </c>
      <c r="NR396">
        <v>0.83564510000000003</v>
      </c>
      <c r="NS396">
        <v>22.68619</v>
      </c>
      <c r="NT396" s="1">
        <v>8.6902069999999999E-4</v>
      </c>
      <c r="NU396" s="1">
        <v>0.29705779999999998</v>
      </c>
      <c r="NV396">
        <v>0.83491439999999995</v>
      </c>
      <c r="NW396">
        <v>22.36056</v>
      </c>
      <c r="NX396" s="1">
        <v>8.3490460000000002E-4</v>
      </c>
      <c r="NY396" s="1">
        <v>0.28553210000000001</v>
      </c>
      <c r="NZ396">
        <v>0.83405379999999996</v>
      </c>
      <c r="OA396">
        <v>22.308140000000002</v>
      </c>
      <c r="OB396" s="1">
        <v>8.0203689999999998E-4</v>
      </c>
      <c r="OC396" s="1">
        <v>0.27446799999999999</v>
      </c>
      <c r="OD396">
        <v>0.83309049999999996</v>
      </c>
      <c r="OE396">
        <v>22.342089999999999</v>
      </c>
      <c r="OF396" s="1">
        <v>7.7069770000000001E-4</v>
      </c>
      <c r="OG396" s="1">
        <v>0.26389869999999999</v>
      </c>
      <c r="OH396">
        <v>0.83214719999999998</v>
      </c>
      <c r="OI396">
        <v>22.645320000000002</v>
      </c>
      <c r="OJ396" s="1">
        <v>7.3876550000000001E-4</v>
      </c>
      <c r="OK396" s="1">
        <v>0.25339790000000001</v>
      </c>
    </row>
    <row r="397" spans="1:401" x14ac:dyDescent="0.35">
      <c r="A397">
        <v>406</v>
      </c>
      <c r="B397" t="s">
        <v>4</v>
      </c>
      <c r="C397" t="s">
        <v>364</v>
      </c>
      <c r="D397" t="s">
        <v>404</v>
      </c>
      <c r="E397">
        <v>921.25490000000002</v>
      </c>
      <c r="F397">
        <v>0.36705300000000002</v>
      </c>
      <c r="G397">
        <v>20.464870000000001</v>
      </c>
      <c r="H397">
        <v>0</v>
      </c>
      <c r="I397">
        <v>0</v>
      </c>
      <c r="J397">
        <v>0.3670332</v>
      </c>
      <c r="K397">
        <v>20.49061</v>
      </c>
      <c r="L397">
        <v>0</v>
      </c>
      <c r="M397">
        <v>0</v>
      </c>
      <c r="N397">
        <v>0.36688850000000001</v>
      </c>
      <c r="O397">
        <v>21.123699999999999</v>
      </c>
      <c r="P397">
        <v>0</v>
      </c>
      <c r="Q397">
        <v>0</v>
      </c>
      <c r="R397">
        <v>0.36669550000000001</v>
      </c>
      <c r="S397">
        <v>21.146159999999998</v>
      </c>
      <c r="T397">
        <v>0</v>
      </c>
      <c r="U397">
        <v>0</v>
      </c>
      <c r="V397">
        <v>0.36631730000000001</v>
      </c>
      <c r="W397">
        <v>21.316299999999998</v>
      </c>
      <c r="X397">
        <v>0</v>
      </c>
      <c r="Y397">
        <v>0</v>
      </c>
      <c r="Z397">
        <v>0.36581639999999999</v>
      </c>
      <c r="AA397">
        <v>20.874379999999999</v>
      </c>
      <c r="AB397">
        <v>0</v>
      </c>
      <c r="AC397">
        <v>0</v>
      </c>
      <c r="AD397">
        <v>0.36514259999999998</v>
      </c>
      <c r="AE397">
        <v>20.508479999999999</v>
      </c>
      <c r="AF397">
        <v>0</v>
      </c>
      <c r="AG397">
        <v>0</v>
      </c>
      <c r="AH397">
        <v>0.3642241</v>
      </c>
      <c r="AI397">
        <v>20.314299999999999</v>
      </c>
      <c r="AJ397">
        <v>0</v>
      </c>
      <c r="AK397">
        <v>0</v>
      </c>
      <c r="AL397">
        <v>0.36340620000000001</v>
      </c>
      <c r="AM397">
        <v>20.16893</v>
      </c>
      <c r="AN397">
        <v>0</v>
      </c>
      <c r="AO397">
        <v>0</v>
      </c>
      <c r="AP397">
        <v>0.36270429999999998</v>
      </c>
      <c r="AQ397">
        <v>20.11009</v>
      </c>
      <c r="AR397">
        <v>0</v>
      </c>
      <c r="AS397">
        <v>0</v>
      </c>
      <c r="AT397">
        <v>0.36188979999999998</v>
      </c>
      <c r="AU397">
        <v>20.62434</v>
      </c>
      <c r="AV397">
        <v>0</v>
      </c>
      <c r="AW397">
        <v>0</v>
      </c>
      <c r="AX397">
        <v>0.36097089999999998</v>
      </c>
      <c r="AY397">
        <v>20.567049999999998</v>
      </c>
      <c r="AZ397">
        <v>0</v>
      </c>
      <c r="BA397">
        <v>0</v>
      </c>
      <c r="BB397">
        <v>0.35990660000000002</v>
      </c>
      <c r="BC397">
        <v>20.405840000000001</v>
      </c>
      <c r="BD397">
        <v>0</v>
      </c>
      <c r="BE397">
        <v>0</v>
      </c>
      <c r="BF397">
        <v>0.3587206</v>
      </c>
      <c r="BG397">
        <v>20.334520000000001</v>
      </c>
      <c r="BH397">
        <v>0</v>
      </c>
      <c r="BI397">
        <v>0</v>
      </c>
      <c r="BJ397">
        <v>0.35742829999999998</v>
      </c>
      <c r="BK397">
        <v>19.885149999999999</v>
      </c>
      <c r="BL397">
        <v>0</v>
      </c>
      <c r="BM397">
        <v>0</v>
      </c>
      <c r="BN397">
        <v>0.35604239999999998</v>
      </c>
      <c r="BO397">
        <v>19.428999999999998</v>
      </c>
      <c r="BP397">
        <v>0</v>
      </c>
      <c r="BQ397">
        <v>0</v>
      </c>
      <c r="BR397">
        <v>0.35462470000000001</v>
      </c>
      <c r="BS397">
        <v>19.082850000000001</v>
      </c>
      <c r="BT397">
        <v>0</v>
      </c>
      <c r="BU397">
        <v>0</v>
      </c>
      <c r="BV397">
        <v>0.35313850000000002</v>
      </c>
      <c r="BW397">
        <v>19.33859</v>
      </c>
      <c r="BX397">
        <v>0</v>
      </c>
      <c r="BY397">
        <v>0</v>
      </c>
      <c r="BZ397">
        <v>0.35173569999999998</v>
      </c>
      <c r="CA397">
        <v>20.02844</v>
      </c>
      <c r="CB397">
        <v>0</v>
      </c>
      <c r="CC397">
        <v>0</v>
      </c>
      <c r="CD397">
        <v>0.35038190000000002</v>
      </c>
      <c r="CE397">
        <v>20.71771</v>
      </c>
      <c r="CF397">
        <v>0</v>
      </c>
      <c r="CG397">
        <v>0</v>
      </c>
      <c r="CH397">
        <v>0.34908549999999999</v>
      </c>
      <c r="CI397">
        <v>21.042549999999999</v>
      </c>
      <c r="CJ397" s="1">
        <v>1.9857369999999999E-34</v>
      </c>
      <c r="CK397" s="1">
        <v>1.10828E-31</v>
      </c>
      <c r="CL397">
        <v>0.34788239999999998</v>
      </c>
      <c r="CM397">
        <v>20.667210000000001</v>
      </c>
      <c r="CN397" s="1">
        <v>6.9579469999999998E-29</v>
      </c>
      <c r="CO397" s="1">
        <v>4.0648890000000003E-26</v>
      </c>
      <c r="CP397">
        <v>0.34674110000000002</v>
      </c>
      <c r="CQ397">
        <v>20.029610000000002</v>
      </c>
      <c r="CR397" s="1">
        <v>1.1360570000000001E-21</v>
      </c>
      <c r="CS397" s="1">
        <v>5.3554919999999998E-19</v>
      </c>
      <c r="CT397">
        <v>0.34569620000000001</v>
      </c>
      <c r="CU397">
        <v>19.63552</v>
      </c>
      <c r="CV397" s="1">
        <v>6.2548750000000004E-17</v>
      </c>
      <c r="CW397" s="1">
        <v>2.9308950000000003E-14</v>
      </c>
      <c r="CX397">
        <v>0.344725</v>
      </c>
      <c r="CY397">
        <v>19.521809999999999</v>
      </c>
      <c r="CZ397" s="1">
        <v>1.9217719999999999E-13</v>
      </c>
      <c r="DA397" s="1">
        <v>9.309298E-11</v>
      </c>
      <c r="DB397">
        <v>0.34387450000000003</v>
      </c>
      <c r="DC397">
        <v>20.13391</v>
      </c>
      <c r="DD397" s="1">
        <v>1.212882E-10</v>
      </c>
      <c r="DE397" s="1">
        <v>6.0735889999999993E-8</v>
      </c>
      <c r="DF397">
        <v>0.34316200000000002</v>
      </c>
      <c r="DG397">
        <v>20.959350000000001</v>
      </c>
      <c r="DH397" s="1">
        <v>2.4932320000000001E-8</v>
      </c>
      <c r="DI397" s="1">
        <v>1.2875330000000001E-5</v>
      </c>
      <c r="DJ397">
        <v>0.34270299999999998</v>
      </c>
      <c r="DK397">
        <v>21.232250000000001</v>
      </c>
      <c r="DL397" s="1">
        <v>2.1048970000000001E-6</v>
      </c>
      <c r="DM397" s="1">
        <v>1.118157E-3</v>
      </c>
      <c r="DN397">
        <v>0.3421998</v>
      </c>
      <c r="DO397">
        <v>21.185230000000001</v>
      </c>
      <c r="DP397" s="1">
        <v>8.5693540000000005E-5</v>
      </c>
      <c r="DQ397" s="1">
        <v>4.6709390000000003E-2</v>
      </c>
      <c r="DR397">
        <v>0.34158519999999998</v>
      </c>
      <c r="DS397">
        <v>20.600660000000001</v>
      </c>
      <c r="DT397" s="1">
        <v>1.896011E-3</v>
      </c>
      <c r="DU397">
        <v>1.0578639999999999</v>
      </c>
      <c r="DV397">
        <v>0.34103840000000002</v>
      </c>
      <c r="DW397">
        <v>19.779419999999998</v>
      </c>
      <c r="DX397" s="1">
        <v>2.4749429999999999E-2</v>
      </c>
      <c r="DY397">
        <v>14.127179999999999</v>
      </c>
      <c r="DZ397">
        <v>0.3404124</v>
      </c>
      <c r="EA397">
        <v>19.220680000000002</v>
      </c>
      <c r="EB397">
        <v>0.20360039999999999</v>
      </c>
      <c r="EC397">
        <v>118.64239999999999</v>
      </c>
      <c r="ED397">
        <v>0.33977269999999998</v>
      </c>
      <c r="EE397">
        <v>18.975940000000001</v>
      </c>
      <c r="EF397">
        <v>1.113804</v>
      </c>
      <c r="EG397">
        <v>662.26229999999998</v>
      </c>
      <c r="EH397">
        <v>0.33962710000000002</v>
      </c>
      <c r="EI397">
        <v>19.31897</v>
      </c>
      <c r="EJ397">
        <v>4.2431039999999998</v>
      </c>
      <c r="EK397">
        <v>2567.2190000000001</v>
      </c>
      <c r="EL397">
        <v>0.33941500000000002</v>
      </c>
      <c r="EM397">
        <v>19.840699999999998</v>
      </c>
      <c r="EN397">
        <v>11.68238</v>
      </c>
      <c r="EO397">
        <v>7180.7650000000003</v>
      </c>
      <c r="EP397">
        <v>0.33946399999999999</v>
      </c>
      <c r="EQ397">
        <v>20.264620000000001</v>
      </c>
      <c r="ER397">
        <v>24.249300000000002</v>
      </c>
      <c r="ES397">
        <v>15112.88</v>
      </c>
      <c r="ET397">
        <v>0.33985650000000001</v>
      </c>
      <c r="EU397">
        <v>20.30789</v>
      </c>
      <c r="EV397">
        <v>39.227710000000002</v>
      </c>
      <c r="EW397">
        <v>24727.3</v>
      </c>
      <c r="EX397">
        <v>0.34033619999999998</v>
      </c>
      <c r="EY397">
        <v>19.633759999999999</v>
      </c>
      <c r="EZ397">
        <v>50.796309999999998</v>
      </c>
      <c r="FA397">
        <v>32340.17</v>
      </c>
      <c r="FB397">
        <v>0.34086699999999998</v>
      </c>
      <c r="FC397">
        <v>18.792870000000001</v>
      </c>
      <c r="FD397">
        <v>53.951509999999999</v>
      </c>
      <c r="FE397">
        <v>34620.44</v>
      </c>
      <c r="FF397">
        <v>0.34164519999999998</v>
      </c>
      <c r="FG397">
        <v>18.23657</v>
      </c>
      <c r="FH397">
        <v>48.00244</v>
      </c>
      <c r="FI397">
        <v>31021.71</v>
      </c>
      <c r="FJ397">
        <v>0.34260570000000001</v>
      </c>
      <c r="FK397">
        <v>18.140879999999999</v>
      </c>
      <c r="FL397">
        <v>36.473289999999999</v>
      </c>
      <c r="FM397">
        <v>23687.74</v>
      </c>
      <c r="FN397">
        <v>0.34366989999999997</v>
      </c>
      <c r="FO397">
        <v>19.227959999999999</v>
      </c>
      <c r="FP397">
        <v>24.074629999999999</v>
      </c>
      <c r="FQ397">
        <v>15691.72</v>
      </c>
      <c r="FR397">
        <v>0.34875070000000002</v>
      </c>
      <c r="FS397">
        <v>20.09853</v>
      </c>
      <c r="FT397">
        <v>14.096209999999999</v>
      </c>
      <c r="FU397">
        <v>9146.8880000000008</v>
      </c>
      <c r="FV397">
        <v>0.35813739999999999</v>
      </c>
      <c r="FW397">
        <v>20.426590000000001</v>
      </c>
      <c r="FX397">
        <v>7.3818039999999998</v>
      </c>
      <c r="FY397">
        <v>4734.6220000000003</v>
      </c>
      <c r="FZ397">
        <v>0.36810910000000002</v>
      </c>
      <c r="GA397">
        <v>20.19567</v>
      </c>
      <c r="GB397">
        <v>3.5227599999999999</v>
      </c>
      <c r="GC397">
        <v>2229.1759999999999</v>
      </c>
      <c r="GD397">
        <v>0.37971670000000002</v>
      </c>
      <c r="GE397">
        <v>19.68374</v>
      </c>
      <c r="GF397">
        <v>1.571259</v>
      </c>
      <c r="GG397">
        <v>977.12099999999998</v>
      </c>
      <c r="GH397">
        <v>0.39368530000000002</v>
      </c>
      <c r="GI397">
        <v>19.277650000000001</v>
      </c>
      <c r="GJ397">
        <v>0.67138949999999997</v>
      </c>
      <c r="GK397">
        <v>408.25630000000001</v>
      </c>
      <c r="GL397">
        <v>0.41066520000000001</v>
      </c>
      <c r="GM397">
        <v>19.056249999999999</v>
      </c>
      <c r="GN397" s="1">
        <v>0.28539110000000001</v>
      </c>
      <c r="GO397">
        <v>168.3535</v>
      </c>
      <c r="GP397">
        <v>0.43028620000000001</v>
      </c>
      <c r="GQ397">
        <v>19.261420000000001</v>
      </c>
      <c r="GR397" s="1">
        <v>0.1359197</v>
      </c>
      <c r="GS397">
        <v>76.635800000000003</v>
      </c>
      <c r="GT397">
        <v>0.4530034</v>
      </c>
      <c r="GU397">
        <v>20.628640000000001</v>
      </c>
      <c r="GV397" s="1">
        <v>8.366585E-2</v>
      </c>
      <c r="GW397">
        <v>44.599589999999999</v>
      </c>
      <c r="GX397">
        <v>0.47899629999999999</v>
      </c>
      <c r="GY397">
        <v>21.644739999999999</v>
      </c>
      <c r="GZ397" s="1">
        <v>6.6869799999999993E-2</v>
      </c>
      <c r="HA397">
        <v>33.819110000000002</v>
      </c>
      <c r="HB397">
        <v>0.50928289999999998</v>
      </c>
      <c r="HC397">
        <v>22.169049999999999</v>
      </c>
      <c r="HD397" s="1">
        <v>6.0812409999999997E-2</v>
      </c>
      <c r="HE397">
        <v>29.399039999999999</v>
      </c>
      <c r="HF397">
        <v>0.54224910000000004</v>
      </c>
      <c r="HG397">
        <v>22.227910000000001</v>
      </c>
      <c r="HH397" s="1">
        <v>5.6799429999999998E-2</v>
      </c>
      <c r="HI397">
        <v>26.354790000000001</v>
      </c>
      <c r="HJ397">
        <v>0.57629149999999996</v>
      </c>
      <c r="HK397">
        <v>21.84478</v>
      </c>
      <c r="HL397" s="1">
        <v>5.3105920000000001E-2</v>
      </c>
      <c r="HM397">
        <v>23.708939999999998</v>
      </c>
      <c r="HN397">
        <v>0.61252989999999996</v>
      </c>
      <c r="HO397">
        <v>21.11749</v>
      </c>
      <c r="HP397" s="1">
        <v>4.9256969999999997E-2</v>
      </c>
      <c r="HQ397" s="1">
        <v>21.186219999999999</v>
      </c>
      <c r="HR397">
        <v>0.65535670000000001</v>
      </c>
      <c r="HS397">
        <v>20.788650000000001</v>
      </c>
      <c r="HT397" s="1">
        <v>4.5219059999999998E-2</v>
      </c>
      <c r="HU397" s="1">
        <v>18.86234</v>
      </c>
      <c r="HV397">
        <v>0.67344749999999998</v>
      </c>
      <c r="HW397">
        <v>20.734010000000001</v>
      </c>
      <c r="HX397" s="1">
        <v>4.0910050000000003E-2</v>
      </c>
      <c r="HY397" s="1">
        <v>16.831810000000001</v>
      </c>
      <c r="HZ397">
        <v>0.67234059999999995</v>
      </c>
      <c r="IA397">
        <v>21.74353</v>
      </c>
      <c r="IB397" s="1">
        <v>3.6721080000000003E-2</v>
      </c>
      <c r="IC397" s="1">
        <v>15.10103</v>
      </c>
      <c r="ID397">
        <v>0.67171259999999999</v>
      </c>
      <c r="IE397">
        <v>22.782910000000001</v>
      </c>
      <c r="IF397" s="1">
        <v>3.2644880000000001E-2</v>
      </c>
      <c r="IG397" s="1">
        <v>13.40509</v>
      </c>
      <c r="IH397">
        <v>0.67111030000000005</v>
      </c>
      <c r="II397">
        <v>23.309940000000001</v>
      </c>
      <c r="IJ397" s="1">
        <v>2.8709249999999999E-2</v>
      </c>
      <c r="IK397" s="1">
        <v>11.7737</v>
      </c>
      <c r="IL397">
        <v>0.67068150000000004</v>
      </c>
      <c r="IM397">
        <v>23.520659999999999</v>
      </c>
      <c r="IN397" s="1">
        <v>2.5052939999999999E-2</v>
      </c>
      <c r="IO397" s="1">
        <v>10.255000000000001</v>
      </c>
      <c r="IP397">
        <v>0.67037460000000004</v>
      </c>
      <c r="IQ397">
        <v>23.036989999999999</v>
      </c>
      <c r="IR397" s="1">
        <v>2.175552E-2</v>
      </c>
      <c r="IS397" s="1">
        <v>8.8844019999999997</v>
      </c>
      <c r="IT397">
        <v>0.67001409999999995</v>
      </c>
      <c r="IU397">
        <v>22.379349999999999</v>
      </c>
      <c r="IV397" s="1">
        <v>1.8889059999999999E-2</v>
      </c>
      <c r="IW397" s="1">
        <v>7.6946130000000004</v>
      </c>
      <c r="IX397">
        <v>0.67102859999999998</v>
      </c>
      <c r="IY397">
        <v>21.969159999999999</v>
      </c>
      <c r="IZ397" s="1">
        <v>1.632548E-2</v>
      </c>
      <c r="JA397" s="1">
        <v>6.6265239999999999</v>
      </c>
      <c r="JB397">
        <v>0.67204609999999998</v>
      </c>
      <c r="JC397">
        <v>22.07882</v>
      </c>
      <c r="JD397" s="1">
        <v>1.42484E-2</v>
      </c>
      <c r="JE397" s="1">
        <v>5.7603249999999999</v>
      </c>
      <c r="JF397">
        <v>0.67250069999999995</v>
      </c>
      <c r="JG397">
        <v>22.70345</v>
      </c>
      <c r="JH397" s="1">
        <v>1.2331389999999999E-2</v>
      </c>
      <c r="JI397" s="1">
        <v>4.9748289999999997</v>
      </c>
      <c r="JJ397">
        <v>0.67272909999999997</v>
      </c>
      <c r="JK397">
        <v>22.909949999999998</v>
      </c>
      <c r="JL397" s="1">
        <v>1.052735E-2</v>
      </c>
      <c r="JM397" s="1">
        <v>4.2420949999999999</v>
      </c>
      <c r="JN397">
        <v>0.67283369999999998</v>
      </c>
      <c r="JO397">
        <v>22.979970000000002</v>
      </c>
      <c r="JP397" s="1">
        <v>8.8083510000000007E-3</v>
      </c>
      <c r="JQ397" s="1">
        <v>3.5485790000000001</v>
      </c>
      <c r="JR397">
        <v>0.67342279999999999</v>
      </c>
      <c r="JS397">
        <v>22.358889999999999</v>
      </c>
      <c r="JT397" s="1">
        <v>7.1752079999999998E-3</v>
      </c>
      <c r="JU397" s="1">
        <v>2.8886599999999998</v>
      </c>
      <c r="JV397">
        <v>0.67388360000000003</v>
      </c>
      <c r="JW397">
        <v>21.691780000000001</v>
      </c>
      <c r="JX397" s="1">
        <v>5.7807090000000002E-3</v>
      </c>
      <c r="JY397" s="1">
        <v>2.3249629999999999</v>
      </c>
      <c r="JZ397">
        <v>0.6748094</v>
      </c>
      <c r="KA397">
        <v>21.193960000000001</v>
      </c>
      <c r="KB397" s="1">
        <v>4.6315849999999997E-3</v>
      </c>
      <c r="KC397" s="1">
        <v>1.8571930000000001</v>
      </c>
      <c r="KD397">
        <v>0.67589580000000005</v>
      </c>
      <c r="KE397">
        <v>20.91572</v>
      </c>
      <c r="KF397" s="1">
        <v>3.7444069999999999E-3</v>
      </c>
      <c r="KG397" s="1">
        <v>1.494882</v>
      </c>
      <c r="KH397">
        <v>0.67700000000000005</v>
      </c>
      <c r="KI397">
        <v>20.815850000000001</v>
      </c>
      <c r="KJ397" s="1">
        <v>3.0975070000000002E-3</v>
      </c>
      <c r="KK397" s="1">
        <v>1.230275</v>
      </c>
      <c r="KL397">
        <v>0.67802050000000003</v>
      </c>
      <c r="KM397">
        <v>21.386369999999999</v>
      </c>
      <c r="KN397" s="1">
        <v>2.6407169999999999E-3</v>
      </c>
      <c r="KO397" s="1">
        <v>1.043356</v>
      </c>
      <c r="KP397">
        <v>0.67900229999999995</v>
      </c>
      <c r="KQ397">
        <v>21.492830000000001</v>
      </c>
      <c r="KR397" s="1">
        <v>2.317511E-3</v>
      </c>
      <c r="KS397" s="1">
        <v>0.91132539999999995</v>
      </c>
      <c r="KT397">
        <v>0.67988820000000005</v>
      </c>
      <c r="KU397">
        <v>21.597619999999999</v>
      </c>
      <c r="KV397" s="1">
        <v>2.080915E-3</v>
      </c>
      <c r="KW397" s="1">
        <v>0.81511979999999995</v>
      </c>
      <c r="KX397">
        <v>0.68067310000000003</v>
      </c>
      <c r="KY397">
        <v>21.6693</v>
      </c>
      <c r="KZ397" s="1">
        <v>1.8992939999999999E-3</v>
      </c>
      <c r="LA397" s="1">
        <v>0.74158950000000001</v>
      </c>
      <c r="LB397">
        <v>0.68126869999999995</v>
      </c>
      <c r="LC397">
        <v>21.468610000000002</v>
      </c>
      <c r="LD397" s="1">
        <v>1.7547800000000001E-3</v>
      </c>
      <c r="LE397" s="1">
        <v>0.68333949999999999</v>
      </c>
      <c r="LF397">
        <v>0.6817569</v>
      </c>
      <c r="LG397">
        <v>21.019220000000001</v>
      </c>
      <c r="LH397" s="1">
        <v>1.6377340000000001E-3</v>
      </c>
      <c r="LI397" s="1">
        <v>0.63622610000000002</v>
      </c>
      <c r="LJ397">
        <v>0.68203599999999998</v>
      </c>
      <c r="LK397">
        <v>20.710039999999999</v>
      </c>
      <c r="LL397" s="1">
        <v>1.541714E-3</v>
      </c>
      <c r="LM397" s="1">
        <v>0.59776960000000001</v>
      </c>
      <c r="LN397">
        <v>0.68217150000000004</v>
      </c>
      <c r="LO397">
        <v>20.785720000000001</v>
      </c>
      <c r="LP397" s="1">
        <v>1.4628519999999999E-3</v>
      </c>
      <c r="LQ397" s="1">
        <v>0.56618749999999995</v>
      </c>
      <c r="LR397">
        <v>0.68220400000000003</v>
      </c>
      <c r="LS397">
        <v>21.753160000000001</v>
      </c>
      <c r="LT397" s="1">
        <v>1.3981289999999999E-3</v>
      </c>
      <c r="LU397" s="1">
        <v>0.54022740000000002</v>
      </c>
      <c r="LV397">
        <v>0.68213389999999996</v>
      </c>
      <c r="LW397">
        <v>22.33306</v>
      </c>
      <c r="LX397" s="1">
        <v>1.345167E-3</v>
      </c>
      <c r="LY397" s="1">
        <v>0.5189549</v>
      </c>
      <c r="LZ397">
        <v>0.68194060000000001</v>
      </c>
      <c r="MA397">
        <v>22.714580000000002</v>
      </c>
      <c r="MB397" s="1">
        <v>1.301022E-3</v>
      </c>
      <c r="MC397" s="1">
        <v>0.50121879999999996</v>
      </c>
      <c r="MD397">
        <v>0.68170799999999998</v>
      </c>
      <c r="ME397">
        <v>23.14415</v>
      </c>
      <c r="MF397" s="1">
        <v>1.262053E-3</v>
      </c>
      <c r="MG397" s="1">
        <v>0.48560720000000002</v>
      </c>
      <c r="MH397">
        <v>0.68138750000000003</v>
      </c>
      <c r="MI397">
        <v>22.99729</v>
      </c>
      <c r="MJ397" s="1">
        <v>1.225432E-3</v>
      </c>
      <c r="MK397" s="1">
        <v>0.4710164</v>
      </c>
      <c r="ML397">
        <v>0.68102839999999998</v>
      </c>
      <c r="MM397">
        <v>22.367509999999999</v>
      </c>
      <c r="MN397" s="1">
        <v>1.1885750000000001E-3</v>
      </c>
      <c r="MO397" s="1">
        <v>0.4563622</v>
      </c>
      <c r="MP397">
        <v>0.68058160000000001</v>
      </c>
      <c r="MQ397">
        <v>22.090319999999998</v>
      </c>
      <c r="MR397" s="1">
        <v>1.1501529999999999E-3</v>
      </c>
      <c r="MS397" s="1">
        <v>0.4412102</v>
      </c>
      <c r="MT397">
        <v>0.6800853</v>
      </c>
      <c r="MU397">
        <v>22.104120000000002</v>
      </c>
      <c r="MV397" s="1">
        <v>1.110064E-3</v>
      </c>
      <c r="MW397" s="1">
        <v>0.4253982</v>
      </c>
      <c r="MX397">
        <v>0.67955129999999997</v>
      </c>
      <c r="MY397">
        <v>22.88081</v>
      </c>
      <c r="MZ397" s="1">
        <v>1.0690210000000001E-3</v>
      </c>
      <c r="NA397" s="1">
        <v>0.40919640000000002</v>
      </c>
      <c r="NB397">
        <v>0.67926030000000004</v>
      </c>
      <c r="NC397">
        <v>23.480899999999998</v>
      </c>
      <c r="ND397" s="1">
        <v>1.027872E-3</v>
      </c>
      <c r="NE397" s="1">
        <v>0.39292949999999999</v>
      </c>
      <c r="NF397">
        <v>0.67925100000000005</v>
      </c>
      <c r="NG397">
        <v>23.721409999999999</v>
      </c>
      <c r="NH397" s="1">
        <v>9.8763150000000005E-4</v>
      </c>
      <c r="NI397" s="1">
        <v>0.37735390000000002</v>
      </c>
      <c r="NJ397">
        <v>0.67913730000000005</v>
      </c>
      <c r="NK397">
        <v>23.79984</v>
      </c>
      <c r="NL397" s="1">
        <v>9.4846519999999997E-4</v>
      </c>
      <c r="NM397" s="1">
        <v>0.36224109999999998</v>
      </c>
      <c r="NN397">
        <v>0.67890419999999996</v>
      </c>
      <c r="NO397">
        <v>23.315329999999999</v>
      </c>
      <c r="NP397" s="1">
        <v>9.1003470000000002E-4</v>
      </c>
      <c r="NQ397" s="1">
        <v>0.34748319999999999</v>
      </c>
      <c r="NR397">
        <v>0.67873309999999998</v>
      </c>
      <c r="NS397">
        <v>22.657299999999999</v>
      </c>
      <c r="NT397" s="1">
        <v>8.7357090000000004E-4</v>
      </c>
      <c r="NU397" s="1">
        <v>0.33338079999999998</v>
      </c>
      <c r="NV397">
        <v>0.67848520000000001</v>
      </c>
      <c r="NW397">
        <v>22.301169999999999</v>
      </c>
      <c r="NX397" s="1">
        <v>8.392591E-4</v>
      </c>
      <c r="NY397" s="1">
        <v>0.32011240000000002</v>
      </c>
      <c r="NZ397">
        <v>0.67813349999999994</v>
      </c>
      <c r="OA397">
        <v>22.239920000000001</v>
      </c>
      <c r="OB397" s="1">
        <v>8.062201E-4</v>
      </c>
      <c r="OC397" s="1">
        <v>0.30733500000000002</v>
      </c>
      <c r="OD397">
        <v>0.67774520000000005</v>
      </c>
      <c r="OE397">
        <v>22.29824</v>
      </c>
      <c r="OF397" s="1">
        <v>7.7462229999999998E-4</v>
      </c>
      <c r="OG397" s="1">
        <v>0.29509859999999999</v>
      </c>
      <c r="OH397">
        <v>0.67737420000000004</v>
      </c>
      <c r="OI397">
        <v>22.647790000000001</v>
      </c>
      <c r="OJ397" s="1">
        <v>7.437737E-4</v>
      </c>
      <c r="OK397" s="1">
        <v>0.28329589999999999</v>
      </c>
    </row>
    <row r="398" spans="1:401" x14ac:dyDescent="0.35">
      <c r="A398">
        <v>407</v>
      </c>
      <c r="B398" t="s">
        <v>4</v>
      </c>
      <c r="C398" t="s">
        <v>364</v>
      </c>
      <c r="D398" t="s">
        <v>405</v>
      </c>
      <c r="E398">
        <v>624.07799999999997</v>
      </c>
      <c r="F398">
        <v>0.46310059999999997</v>
      </c>
      <c r="G398">
        <v>20.515599999999999</v>
      </c>
      <c r="H398">
        <v>0</v>
      </c>
      <c r="I398">
        <v>0</v>
      </c>
      <c r="J398">
        <v>0.46222239999999998</v>
      </c>
      <c r="K398">
        <v>20.539169999999999</v>
      </c>
      <c r="L398">
        <v>0</v>
      </c>
      <c r="M398">
        <v>0</v>
      </c>
      <c r="N398">
        <v>0.4611616</v>
      </c>
      <c r="O398">
        <v>21.189889999999998</v>
      </c>
      <c r="P398">
        <v>0</v>
      </c>
      <c r="Q398">
        <v>0</v>
      </c>
      <c r="R398">
        <v>0.46008389999999999</v>
      </c>
      <c r="S398">
        <v>21.25544</v>
      </c>
      <c r="T398">
        <v>0</v>
      </c>
      <c r="U398">
        <v>0</v>
      </c>
      <c r="V398">
        <v>0.45883770000000001</v>
      </c>
      <c r="W398">
        <v>21.429020000000001</v>
      </c>
      <c r="X398">
        <v>0</v>
      </c>
      <c r="Y398">
        <v>0</v>
      </c>
      <c r="Z398">
        <v>0.4574433</v>
      </c>
      <c r="AA398">
        <v>20.98254</v>
      </c>
      <c r="AB398">
        <v>0</v>
      </c>
      <c r="AC398">
        <v>0</v>
      </c>
      <c r="AD398">
        <v>0.45579829999999999</v>
      </c>
      <c r="AE398">
        <v>20.58746</v>
      </c>
      <c r="AF398">
        <v>0</v>
      </c>
      <c r="AG398">
        <v>0</v>
      </c>
      <c r="AH398">
        <v>0.45355250000000003</v>
      </c>
      <c r="AI398">
        <v>20.37265</v>
      </c>
      <c r="AJ398">
        <v>0</v>
      </c>
      <c r="AK398">
        <v>0</v>
      </c>
      <c r="AL398">
        <v>0.45162340000000001</v>
      </c>
      <c r="AM398">
        <v>20.217669999999998</v>
      </c>
      <c r="AN398">
        <v>0</v>
      </c>
      <c r="AO398">
        <v>0</v>
      </c>
      <c r="AP398">
        <v>0.4499147</v>
      </c>
      <c r="AQ398">
        <v>20.156269999999999</v>
      </c>
      <c r="AR398">
        <v>0</v>
      </c>
      <c r="AS398">
        <v>0</v>
      </c>
      <c r="AT398">
        <v>0.44820310000000002</v>
      </c>
      <c r="AU398">
        <v>20.67512</v>
      </c>
      <c r="AV398">
        <v>0</v>
      </c>
      <c r="AW398">
        <v>0</v>
      </c>
      <c r="AX398">
        <v>0.44644020000000001</v>
      </c>
      <c r="AY398">
        <v>20.64066</v>
      </c>
      <c r="AZ398">
        <v>0</v>
      </c>
      <c r="BA398">
        <v>0</v>
      </c>
      <c r="BB398">
        <v>0.44461650000000003</v>
      </c>
      <c r="BC398">
        <v>20.467880000000001</v>
      </c>
      <c r="BD398">
        <v>0</v>
      </c>
      <c r="BE398">
        <v>0</v>
      </c>
      <c r="BF398">
        <v>0.4428377</v>
      </c>
      <c r="BG398">
        <v>20.391069999999999</v>
      </c>
      <c r="BH398">
        <v>0</v>
      </c>
      <c r="BI398">
        <v>0</v>
      </c>
      <c r="BJ398">
        <v>0.44099050000000001</v>
      </c>
      <c r="BK398">
        <v>19.934170000000002</v>
      </c>
      <c r="BL398">
        <v>0</v>
      </c>
      <c r="BM398">
        <v>0</v>
      </c>
      <c r="BN398">
        <v>0.43920769999999998</v>
      </c>
      <c r="BO398">
        <v>19.45861</v>
      </c>
      <c r="BP398">
        <v>0</v>
      </c>
      <c r="BQ398">
        <v>0</v>
      </c>
      <c r="BR398">
        <v>0.43751600000000002</v>
      </c>
      <c r="BS398">
        <v>19.09366</v>
      </c>
      <c r="BT398">
        <v>0</v>
      </c>
      <c r="BU398">
        <v>0</v>
      </c>
      <c r="BV398">
        <v>0.43589280000000002</v>
      </c>
      <c r="BW398">
        <v>19.340959999999999</v>
      </c>
      <c r="BX398">
        <v>0</v>
      </c>
      <c r="BY398">
        <v>0</v>
      </c>
      <c r="BZ398">
        <v>0.43446849999999998</v>
      </c>
      <c r="CA398">
        <v>20.026890000000002</v>
      </c>
      <c r="CB398">
        <v>0</v>
      </c>
      <c r="CC398">
        <v>0</v>
      </c>
      <c r="CD398">
        <v>0.43320579999999997</v>
      </c>
      <c r="CE398">
        <v>20.733750000000001</v>
      </c>
      <c r="CF398">
        <v>0</v>
      </c>
      <c r="CG398">
        <v>0</v>
      </c>
      <c r="CH398">
        <v>0.43216880000000002</v>
      </c>
      <c r="CI398">
        <v>21.067460000000001</v>
      </c>
      <c r="CJ398" s="1">
        <v>5.0491949999999996E-35</v>
      </c>
      <c r="CK398" s="1">
        <v>1.7669319999999999E-32</v>
      </c>
      <c r="CL398">
        <v>0.43126569999999997</v>
      </c>
      <c r="CM398">
        <v>20.69247</v>
      </c>
      <c r="CN398" s="1">
        <v>3.3144780000000002E-29</v>
      </c>
      <c r="CO398" s="1">
        <v>1.199758E-26</v>
      </c>
      <c r="CP398">
        <v>0.43059740000000002</v>
      </c>
      <c r="CQ398">
        <v>20.027280000000001</v>
      </c>
      <c r="CR398" s="1">
        <v>3.7737250000000002E-22</v>
      </c>
      <c r="CS398" s="1">
        <v>1.2132790000000001E-19</v>
      </c>
      <c r="CT398">
        <v>0.4301315</v>
      </c>
      <c r="CU398">
        <v>19.599080000000001</v>
      </c>
      <c r="CV398" s="1">
        <v>2.6350719999999999E-17</v>
      </c>
      <c r="CW398" s="1">
        <v>8.8325109999999994E-15</v>
      </c>
      <c r="CX398">
        <v>0.42983640000000001</v>
      </c>
      <c r="CY398">
        <v>19.459820000000001</v>
      </c>
      <c r="CZ398" s="1">
        <v>9.2813569999999999E-14</v>
      </c>
      <c r="DA398" s="1">
        <v>3.2492409999999998E-11</v>
      </c>
      <c r="DB398">
        <v>0.4297918</v>
      </c>
      <c r="DC398">
        <v>20.061340000000001</v>
      </c>
      <c r="DD398" s="1">
        <v>6.4723700000000001E-11</v>
      </c>
      <c r="DE398" s="1">
        <v>2.3497900000000001E-8</v>
      </c>
      <c r="DF398">
        <v>0.43000729999999998</v>
      </c>
      <c r="DG398">
        <v>20.91582</v>
      </c>
      <c r="DH398" s="1">
        <v>1.44212E-8</v>
      </c>
      <c r="DI398" s="1">
        <v>5.4040820000000004E-6</v>
      </c>
      <c r="DJ398">
        <v>0.43030760000000001</v>
      </c>
      <c r="DK398">
        <v>21.227129999999999</v>
      </c>
      <c r="DL398" s="1">
        <v>1.307585E-6</v>
      </c>
      <c r="DM398" s="1">
        <v>5.0418679999999995E-4</v>
      </c>
      <c r="DN398">
        <v>0.43038739999999998</v>
      </c>
      <c r="DO398">
        <v>21.19773</v>
      </c>
      <c r="DP398" s="1">
        <v>5.6694719999999999E-5</v>
      </c>
      <c r="DQ398" s="1">
        <v>2.242769E-2</v>
      </c>
      <c r="DR398">
        <v>0.43044759999999999</v>
      </c>
      <c r="DS398">
        <v>20.61093</v>
      </c>
      <c r="DT398" s="1">
        <v>1.3278490000000001E-3</v>
      </c>
      <c r="DU398">
        <v>0.53731830000000003</v>
      </c>
      <c r="DV398">
        <v>0.43063259999999998</v>
      </c>
      <c r="DW398">
        <v>19.759170000000001</v>
      </c>
      <c r="DX398" s="1">
        <v>1.8269199999999999E-2</v>
      </c>
      <c r="DY398">
        <v>7.5564460000000002</v>
      </c>
      <c r="DZ398">
        <v>0.43082419999999999</v>
      </c>
      <c r="EA398">
        <v>19.155719999999999</v>
      </c>
      <c r="EB398">
        <v>0.15780530000000001</v>
      </c>
      <c r="EC398">
        <v>66.561440000000005</v>
      </c>
      <c r="ED398">
        <v>0.43109380000000003</v>
      </c>
      <c r="EE398">
        <v>18.883230000000001</v>
      </c>
      <c r="EF398">
        <v>0.90348280000000003</v>
      </c>
      <c r="EG398">
        <v>388.37650000000002</v>
      </c>
      <c r="EH398">
        <v>0.43181839999999999</v>
      </c>
      <c r="EI398">
        <v>19.228549999999998</v>
      </c>
      <c r="EJ398">
        <v>3.5927859999999998</v>
      </c>
      <c r="EK398">
        <v>1570.3209999999999</v>
      </c>
      <c r="EL398">
        <v>0.43264849999999999</v>
      </c>
      <c r="EM398">
        <v>19.77272</v>
      </c>
      <c r="EN398">
        <v>10.290850000000001</v>
      </c>
      <c r="EO398">
        <v>4564.9570000000003</v>
      </c>
      <c r="EP398">
        <v>0.43405589999999999</v>
      </c>
      <c r="EQ398">
        <v>20.233930000000001</v>
      </c>
      <c r="ER398">
        <v>22.15653</v>
      </c>
      <c r="ES398">
        <v>9956.0730000000003</v>
      </c>
      <c r="ET398">
        <v>0.43579430000000002</v>
      </c>
      <c r="EU398">
        <v>20.30058</v>
      </c>
      <c r="EV398">
        <v>37.056049999999999</v>
      </c>
      <c r="EW398">
        <v>16835.18</v>
      </c>
      <c r="EX398">
        <v>0.43771080000000001</v>
      </c>
      <c r="EY398">
        <v>19.635159999999999</v>
      </c>
      <c r="EZ398">
        <v>49.499299999999998</v>
      </c>
      <c r="FA398">
        <v>22705.59</v>
      </c>
      <c r="FB398">
        <v>0.43977959999999999</v>
      </c>
      <c r="FC398">
        <v>18.755109999999998</v>
      </c>
      <c r="FD398">
        <v>54.068730000000002</v>
      </c>
      <c r="FE398">
        <v>25003.45</v>
      </c>
      <c r="FF398">
        <v>0.44228450000000002</v>
      </c>
      <c r="FG398">
        <v>18.153780000000001</v>
      </c>
      <c r="FH398">
        <v>49.403280000000002</v>
      </c>
      <c r="FI398">
        <v>22994.23</v>
      </c>
      <c r="FJ398">
        <v>0.44498339999999997</v>
      </c>
      <c r="FK398">
        <v>18.018229999999999</v>
      </c>
      <c r="FL398">
        <v>38.450620000000001</v>
      </c>
      <c r="FM398">
        <v>17990.03</v>
      </c>
      <c r="FN398">
        <v>0.44785979999999997</v>
      </c>
      <c r="FO398">
        <v>19.088460000000001</v>
      </c>
      <c r="FP398">
        <v>25.932939999999999</v>
      </c>
      <c r="FQ398">
        <v>12181.83</v>
      </c>
      <c r="FR398">
        <v>0.45258379999999998</v>
      </c>
      <c r="FS398">
        <v>20.024889999999999</v>
      </c>
      <c r="FT398">
        <v>15.474970000000001</v>
      </c>
      <c r="FU398">
        <v>7279.9549999999999</v>
      </c>
      <c r="FV398">
        <v>0.45791870000000001</v>
      </c>
      <c r="FW398">
        <v>20.41095</v>
      </c>
      <c r="FX398">
        <v>8.2485029999999995</v>
      </c>
      <c r="FY398">
        <v>3885.6610000000001</v>
      </c>
      <c r="FZ398">
        <v>0.46354790000000001</v>
      </c>
      <c r="GA398">
        <v>20.19876</v>
      </c>
      <c r="GB398">
        <v>3.9933010000000002</v>
      </c>
      <c r="GC398">
        <v>1881.241</v>
      </c>
      <c r="GD398">
        <v>0.4697692</v>
      </c>
      <c r="GE398">
        <v>19.658740000000002</v>
      </c>
      <c r="GF398">
        <v>1.798278</v>
      </c>
      <c r="GG398">
        <v>845.49199999999996</v>
      </c>
      <c r="GH398">
        <v>0.47744829999999999</v>
      </c>
      <c r="GI398">
        <v>19.183779999999999</v>
      </c>
      <c r="GJ398">
        <v>0.77309760000000005</v>
      </c>
      <c r="GK398">
        <v>361.5487</v>
      </c>
      <c r="GL398">
        <v>0.48655759999999998</v>
      </c>
      <c r="GM398">
        <v>18.93412</v>
      </c>
      <c r="GN398">
        <v>0.32769720000000002</v>
      </c>
      <c r="GO398">
        <v>151.7509</v>
      </c>
      <c r="GP398">
        <v>0.49713049999999998</v>
      </c>
      <c r="GQ398">
        <v>19.111809999999998</v>
      </c>
      <c r="GR398" s="1">
        <v>0.15182899999999999</v>
      </c>
      <c r="GS398">
        <v>68.775019999999998</v>
      </c>
      <c r="GT398">
        <v>0.50856920000000005</v>
      </c>
      <c r="GU398">
        <v>20.478529999999999</v>
      </c>
      <c r="GV398" s="1">
        <v>8.9172050000000003E-2</v>
      </c>
      <c r="GW398">
        <v>39.119770000000003</v>
      </c>
      <c r="GX398">
        <v>0.52090409999999998</v>
      </c>
      <c r="GY398">
        <v>21.572959999999998</v>
      </c>
      <c r="GZ398" s="1">
        <v>6.8776470000000006E-2</v>
      </c>
      <c r="HA398">
        <v>29.29712</v>
      </c>
      <c r="HB398">
        <v>0.53457410000000005</v>
      </c>
      <c r="HC398">
        <v>22.14226</v>
      </c>
      <c r="HD398" s="1">
        <v>6.174085E-2</v>
      </c>
      <c r="HE398">
        <v>25.808730000000001</v>
      </c>
      <c r="HF398">
        <v>0.54938730000000002</v>
      </c>
      <c r="HG398">
        <v>22.269829999999999</v>
      </c>
      <c r="HH398" s="1">
        <v>5.7597580000000002E-2</v>
      </c>
      <c r="HI398">
        <v>23.75703</v>
      </c>
      <c r="HJ398">
        <v>0.56365279999999995</v>
      </c>
      <c r="HK398">
        <v>21.849730000000001</v>
      </c>
      <c r="HL398" s="1">
        <v>5.3846669999999999E-2</v>
      </c>
      <c r="HM398">
        <v>21.954139999999999</v>
      </c>
      <c r="HN398">
        <v>0.57787160000000004</v>
      </c>
      <c r="HO398">
        <v>21.06954</v>
      </c>
      <c r="HP398" s="1">
        <v>5.0010619999999999E-2</v>
      </c>
      <c r="HQ398" s="1">
        <v>20.18779</v>
      </c>
      <c r="HR398">
        <v>0.58178359999999996</v>
      </c>
      <c r="HS398">
        <v>20.663989999999998</v>
      </c>
      <c r="HT398" s="1">
        <v>4.5933920000000003E-2</v>
      </c>
      <c r="HU398" s="1">
        <v>18.501100000000001</v>
      </c>
      <c r="HV398">
        <v>0.584206</v>
      </c>
      <c r="HW398">
        <v>20.59459</v>
      </c>
      <c r="HX398" s="1">
        <v>4.1536370000000003E-2</v>
      </c>
      <c r="HY398" s="1">
        <v>16.727499999999999</v>
      </c>
      <c r="HZ398">
        <v>0.58661790000000003</v>
      </c>
      <c r="IA398">
        <v>21.619019999999999</v>
      </c>
      <c r="IB398" s="1">
        <v>3.7346160000000003E-2</v>
      </c>
      <c r="IC398" s="1">
        <v>15.020989999999999</v>
      </c>
      <c r="ID398">
        <v>0.58959930000000005</v>
      </c>
      <c r="IE398">
        <v>22.737850000000002</v>
      </c>
      <c r="IF398" s="1">
        <v>3.3253570000000003E-2</v>
      </c>
      <c r="IG398" s="1">
        <v>13.34493</v>
      </c>
      <c r="IH398">
        <v>0.5925937</v>
      </c>
      <c r="II398">
        <v>23.329090000000001</v>
      </c>
      <c r="IJ398" s="1">
        <v>2.9296369999999999E-2</v>
      </c>
      <c r="IK398" s="1">
        <v>11.73448</v>
      </c>
      <c r="IL398">
        <v>0.59579499999999996</v>
      </c>
      <c r="IM398">
        <v>23.556419999999999</v>
      </c>
      <c r="IN398" s="1">
        <v>2.559786E-2</v>
      </c>
      <c r="IO398" s="1">
        <v>10.22621</v>
      </c>
      <c r="IP398">
        <v>0.59912469999999995</v>
      </c>
      <c r="IQ398">
        <v>23.04487</v>
      </c>
      <c r="IR398" s="1">
        <v>2.2244699999999999E-2</v>
      </c>
      <c r="IS398" s="1">
        <v>8.8592949999999995</v>
      </c>
      <c r="IT398">
        <v>0.60239600000000004</v>
      </c>
      <c r="IU398">
        <v>22.318249999999999</v>
      </c>
      <c r="IV398" s="1">
        <v>1.931308E-2</v>
      </c>
      <c r="IW398" s="1">
        <v>7.666722</v>
      </c>
      <c r="IX398">
        <v>0.60624599999999995</v>
      </c>
      <c r="IY398">
        <v>21.888449999999999</v>
      </c>
      <c r="IZ398" s="1">
        <v>1.670106E-2</v>
      </c>
      <c r="JA398" s="1">
        <v>6.6070270000000004</v>
      </c>
      <c r="JB398">
        <v>0.6100082</v>
      </c>
      <c r="JC398">
        <v>21.967749999999999</v>
      </c>
      <c r="JD398" s="1">
        <v>1.45717E-2</v>
      </c>
      <c r="JE398" s="1">
        <v>5.7376449999999997</v>
      </c>
      <c r="JF398">
        <v>0.61295880000000003</v>
      </c>
      <c r="JG398">
        <v>22.63139</v>
      </c>
      <c r="JH398" s="1">
        <v>1.262808E-2</v>
      </c>
      <c r="JI398" s="1">
        <v>4.9615879999999999</v>
      </c>
      <c r="JJ398">
        <v>0.61553020000000003</v>
      </c>
      <c r="JK398">
        <v>22.900539999999999</v>
      </c>
      <c r="JL398" s="1">
        <v>1.080794E-2</v>
      </c>
      <c r="JM398" s="1">
        <v>4.24153</v>
      </c>
      <c r="JN398">
        <v>0.61774839999999998</v>
      </c>
      <c r="JO398">
        <v>23.001950000000001</v>
      </c>
      <c r="JP398" s="1">
        <v>9.0737849999999991E-3</v>
      </c>
      <c r="JQ398" s="1">
        <v>3.5606460000000002</v>
      </c>
      <c r="JR398">
        <v>0.62001510000000004</v>
      </c>
      <c r="JS398">
        <v>22.41591</v>
      </c>
      <c r="JT398" s="1">
        <v>7.4181560000000004E-3</v>
      </c>
      <c r="JU398" s="1">
        <v>2.9109780000000001</v>
      </c>
      <c r="JV398">
        <v>0.6220173</v>
      </c>
      <c r="JW398">
        <v>21.71236</v>
      </c>
      <c r="JX398" s="1">
        <v>5.9877949999999997E-3</v>
      </c>
      <c r="JY398" s="1">
        <v>2.3473769999999998</v>
      </c>
      <c r="JZ398">
        <v>0.62478259999999997</v>
      </c>
      <c r="KA398">
        <v>21.180129999999998</v>
      </c>
      <c r="KB398" s="1">
        <v>4.7977489999999996E-3</v>
      </c>
      <c r="KC398" s="1">
        <v>1.874679</v>
      </c>
      <c r="KD398">
        <v>0.62764169999999997</v>
      </c>
      <c r="KE398">
        <v>20.869140000000002</v>
      </c>
      <c r="KF398" s="1">
        <v>3.869379E-3</v>
      </c>
      <c r="KG398" s="1">
        <v>1.5048790000000001</v>
      </c>
      <c r="KH398">
        <v>0.63037560000000004</v>
      </c>
      <c r="KI398">
        <v>20.762779999999999</v>
      </c>
      <c r="KJ398" s="1">
        <v>3.186946E-3</v>
      </c>
      <c r="KK398" s="1">
        <v>1.232548</v>
      </c>
      <c r="KL398">
        <v>0.6328992</v>
      </c>
      <c r="KM398">
        <v>21.357230000000001</v>
      </c>
      <c r="KN398" s="1">
        <v>2.7033809999999999E-3</v>
      </c>
      <c r="KO398" s="1">
        <v>1.039439</v>
      </c>
      <c r="KP398">
        <v>0.63523130000000005</v>
      </c>
      <c r="KQ398">
        <v>21.501840000000001</v>
      </c>
      <c r="KR398" s="1">
        <v>2.362046E-3</v>
      </c>
      <c r="KS398" s="1">
        <v>0.90334250000000005</v>
      </c>
      <c r="KT398">
        <v>0.63736859999999995</v>
      </c>
      <c r="KU398">
        <v>21.619420000000002</v>
      </c>
      <c r="KV398" s="1">
        <v>2.1139940000000001E-3</v>
      </c>
      <c r="KW398" s="1">
        <v>0.8049056</v>
      </c>
      <c r="KX398">
        <v>0.63928260000000003</v>
      </c>
      <c r="KY398">
        <v>21.706489999999999</v>
      </c>
      <c r="KZ398" s="1">
        <v>1.924963E-3</v>
      </c>
      <c r="LA398" s="1">
        <v>0.73024460000000002</v>
      </c>
      <c r="LB398">
        <v>0.64101560000000002</v>
      </c>
      <c r="LC398">
        <v>21.477900000000002</v>
      </c>
      <c r="LD398" s="1">
        <v>1.7753440000000001E-3</v>
      </c>
      <c r="LE398" s="1">
        <v>0.67139320000000002</v>
      </c>
      <c r="LF398">
        <v>0.64258530000000003</v>
      </c>
      <c r="LG398">
        <v>21.001280000000001</v>
      </c>
      <c r="LH398" s="1">
        <v>1.6544159999999999E-3</v>
      </c>
      <c r="LI398" s="1">
        <v>0.62390800000000002</v>
      </c>
      <c r="LJ398">
        <v>0.64406450000000004</v>
      </c>
      <c r="LK398">
        <v>20.663219999999999</v>
      </c>
      <c r="LL398" s="1">
        <v>1.55539E-3</v>
      </c>
      <c r="LM398" s="1">
        <v>0.58518309999999996</v>
      </c>
      <c r="LN398">
        <v>0.64549889999999999</v>
      </c>
      <c r="LO398">
        <v>20.747630000000001</v>
      </c>
      <c r="LP398" s="1">
        <v>1.4739659999999999E-3</v>
      </c>
      <c r="LQ398" s="1">
        <v>0.55333699999999997</v>
      </c>
      <c r="LR398">
        <v>0.64691889999999996</v>
      </c>
      <c r="LS398">
        <v>21.761019999999998</v>
      </c>
      <c r="LT398" s="1">
        <v>1.407239E-3</v>
      </c>
      <c r="LU398" s="1">
        <v>0.52716130000000005</v>
      </c>
      <c r="LV398">
        <v>0.64839469999999999</v>
      </c>
      <c r="LW398">
        <v>22.37585</v>
      </c>
      <c r="LX398" s="1">
        <v>1.3526670000000001E-3</v>
      </c>
      <c r="LY398" s="1">
        <v>0.50568679999999999</v>
      </c>
      <c r="LZ398">
        <v>0.6498642</v>
      </c>
      <c r="MA398">
        <v>22.773779999999999</v>
      </c>
      <c r="MB398" s="1">
        <v>1.307316E-3</v>
      </c>
      <c r="MC398" s="1">
        <v>0.48780879999999999</v>
      </c>
      <c r="MD398">
        <v>0.65144279999999999</v>
      </c>
      <c r="ME398">
        <v>23.20147</v>
      </c>
      <c r="MF398" s="1">
        <v>1.2677319999999999E-3</v>
      </c>
      <c r="MG398" s="1">
        <v>0.47224300000000002</v>
      </c>
      <c r="MH398">
        <v>0.65308339999999998</v>
      </c>
      <c r="MI398">
        <v>23.011559999999999</v>
      </c>
      <c r="MJ398" s="1">
        <v>1.2308340000000001E-3</v>
      </c>
      <c r="MK398" s="1">
        <v>0.4578139</v>
      </c>
      <c r="ML398">
        <v>0.65484690000000001</v>
      </c>
      <c r="MM398">
        <v>22.338979999999999</v>
      </c>
      <c r="MN398" s="1">
        <v>1.1941009999999999E-3</v>
      </c>
      <c r="MO398" s="1">
        <v>0.4434786</v>
      </c>
      <c r="MP398">
        <v>0.65671290000000004</v>
      </c>
      <c r="MQ398">
        <v>22.01831</v>
      </c>
      <c r="MR398" s="1">
        <v>1.1558969999999999E-3</v>
      </c>
      <c r="MS398" s="1">
        <v>0.42872009999999999</v>
      </c>
      <c r="MT398">
        <v>0.65871789999999997</v>
      </c>
      <c r="MU398">
        <v>22.040700000000001</v>
      </c>
      <c r="MV398" s="1">
        <v>1.116045E-3</v>
      </c>
      <c r="MW398" s="1">
        <v>0.41333769999999997</v>
      </c>
      <c r="MX398">
        <v>0.66084900000000002</v>
      </c>
      <c r="MY398">
        <v>22.86675</v>
      </c>
      <c r="MZ398" s="1">
        <v>1.0750950000000001E-3</v>
      </c>
      <c r="NA398" s="1">
        <v>0.39752680000000001</v>
      </c>
      <c r="NB398">
        <v>0.66298999999999997</v>
      </c>
      <c r="NC398">
        <v>23.52441</v>
      </c>
      <c r="ND398" s="1">
        <v>1.033925E-3</v>
      </c>
      <c r="NE398" s="1">
        <v>0.38164369999999997</v>
      </c>
      <c r="NF398">
        <v>0.66363519999999998</v>
      </c>
      <c r="NG398">
        <v>23.792619999999999</v>
      </c>
      <c r="NH398" s="1">
        <v>9.9345480000000001E-4</v>
      </c>
      <c r="NI398" s="1">
        <v>0.36632100000000001</v>
      </c>
      <c r="NJ398">
        <v>0.66420590000000002</v>
      </c>
      <c r="NK398">
        <v>23.866820000000001</v>
      </c>
      <c r="NL398" s="1">
        <v>9.5408299999999999E-4</v>
      </c>
      <c r="NM398" s="1">
        <v>0.35143200000000002</v>
      </c>
      <c r="NN398">
        <v>0.66476590000000002</v>
      </c>
      <c r="NO398">
        <v>23.33822</v>
      </c>
      <c r="NP398" s="1">
        <v>9.156581E-4</v>
      </c>
      <c r="NQ398" s="1">
        <v>0.33695360000000002</v>
      </c>
      <c r="NR398">
        <v>0.66539420000000005</v>
      </c>
      <c r="NS398">
        <v>22.635760000000001</v>
      </c>
      <c r="NT398" s="1">
        <v>8.7876369999999998E-4</v>
      </c>
      <c r="NU398" s="1">
        <v>0.32293769999999999</v>
      </c>
      <c r="NV398">
        <v>0.66615950000000002</v>
      </c>
      <c r="NW398">
        <v>22.2361</v>
      </c>
      <c r="NX398" s="1">
        <v>8.4410859999999998E-4</v>
      </c>
      <c r="NY398" s="1">
        <v>0.30973620000000002</v>
      </c>
      <c r="NZ398">
        <v>0.66712099999999996</v>
      </c>
      <c r="OA398">
        <v>22.159970000000001</v>
      </c>
      <c r="OB398" s="1">
        <v>8.1088329999999998E-4</v>
      </c>
      <c r="OC398" s="1">
        <v>0.29702810000000002</v>
      </c>
      <c r="OD398">
        <v>0.66807589999999994</v>
      </c>
      <c r="OE398">
        <v>22.245450000000002</v>
      </c>
      <c r="OF398" s="1">
        <v>7.7902259999999997E-4</v>
      </c>
      <c r="OG398" s="1">
        <v>0.28483819999999999</v>
      </c>
      <c r="OH398">
        <v>0.66910239999999999</v>
      </c>
      <c r="OI398">
        <v>22.646840000000001</v>
      </c>
      <c r="OJ398" s="1">
        <v>7.4850709999999996E-4</v>
      </c>
      <c r="OK398" s="1">
        <v>0.27321800000000002</v>
      </c>
    </row>
    <row r="399" spans="1:401" x14ac:dyDescent="0.35">
      <c r="A399">
        <v>408</v>
      </c>
      <c r="B399" t="s">
        <v>4</v>
      </c>
      <c r="C399" t="s">
        <v>364</v>
      </c>
      <c r="D399" t="s">
        <v>406</v>
      </c>
      <c r="E399">
        <v>851.93430000000001</v>
      </c>
      <c r="F399">
        <v>0.3857717</v>
      </c>
      <c r="G399">
        <v>20.536380000000001</v>
      </c>
      <c r="H399">
        <v>0</v>
      </c>
      <c r="I399">
        <v>0</v>
      </c>
      <c r="J399">
        <v>0.3871752</v>
      </c>
      <c r="K399">
        <v>20.547689999999999</v>
      </c>
      <c r="L399">
        <v>0</v>
      </c>
      <c r="M399">
        <v>0</v>
      </c>
      <c r="N399">
        <v>0.38838200000000001</v>
      </c>
      <c r="O399">
        <v>21.203289999999999</v>
      </c>
      <c r="P399">
        <v>0</v>
      </c>
      <c r="Q399">
        <v>0</v>
      </c>
      <c r="R399">
        <v>0.38947720000000002</v>
      </c>
      <c r="S399">
        <v>21.291450000000001</v>
      </c>
      <c r="T399">
        <v>0</v>
      </c>
      <c r="U399">
        <v>0</v>
      </c>
      <c r="V399">
        <v>0.39042399999999999</v>
      </c>
      <c r="W399">
        <v>21.471640000000001</v>
      </c>
      <c r="X399">
        <v>0</v>
      </c>
      <c r="Y399">
        <v>0</v>
      </c>
      <c r="Z399">
        <v>0.39116790000000001</v>
      </c>
      <c r="AA399">
        <v>21.026330000000002</v>
      </c>
      <c r="AB399">
        <v>0</v>
      </c>
      <c r="AC399">
        <v>0</v>
      </c>
      <c r="AD399">
        <v>0.39169900000000002</v>
      </c>
      <c r="AE399">
        <v>20.617609999999999</v>
      </c>
      <c r="AF399">
        <v>0</v>
      </c>
      <c r="AG399">
        <v>0</v>
      </c>
      <c r="AH399">
        <v>0.39219399999999999</v>
      </c>
      <c r="AI399">
        <v>20.39425</v>
      </c>
      <c r="AJ399">
        <v>0</v>
      </c>
      <c r="AK399">
        <v>0</v>
      </c>
      <c r="AL399">
        <v>0.39277089999999998</v>
      </c>
      <c r="AM399">
        <v>20.235499999999998</v>
      </c>
      <c r="AN399">
        <v>0</v>
      </c>
      <c r="AO399">
        <v>0</v>
      </c>
      <c r="AP399">
        <v>0.39335170000000003</v>
      </c>
      <c r="AQ399">
        <v>20.17296</v>
      </c>
      <c r="AR399">
        <v>0</v>
      </c>
      <c r="AS399">
        <v>0</v>
      </c>
      <c r="AT399">
        <v>0.39368940000000002</v>
      </c>
      <c r="AU399">
        <v>20.691579999999998</v>
      </c>
      <c r="AV399">
        <v>0</v>
      </c>
      <c r="AW399">
        <v>0</v>
      </c>
      <c r="AX399">
        <v>0.39381460000000001</v>
      </c>
      <c r="AY399">
        <v>20.672840000000001</v>
      </c>
      <c r="AZ399">
        <v>0</v>
      </c>
      <c r="BA399">
        <v>0</v>
      </c>
      <c r="BB399">
        <v>0.39370680000000002</v>
      </c>
      <c r="BC399">
        <v>20.488679999999999</v>
      </c>
      <c r="BD399">
        <v>0</v>
      </c>
      <c r="BE399">
        <v>0</v>
      </c>
      <c r="BF399">
        <v>0.39335340000000002</v>
      </c>
      <c r="BG399">
        <v>20.416070000000001</v>
      </c>
      <c r="BH399">
        <v>0</v>
      </c>
      <c r="BI399">
        <v>0</v>
      </c>
      <c r="BJ399">
        <v>0.3927292</v>
      </c>
      <c r="BK399">
        <v>19.95927</v>
      </c>
      <c r="BL399">
        <v>0</v>
      </c>
      <c r="BM399">
        <v>0</v>
      </c>
      <c r="BN399">
        <v>0.3918509</v>
      </c>
      <c r="BO399">
        <v>19.476179999999999</v>
      </c>
      <c r="BP399">
        <v>0</v>
      </c>
      <c r="BQ399">
        <v>0</v>
      </c>
      <c r="BR399">
        <v>0.39076070000000002</v>
      </c>
      <c r="BS399">
        <v>19.09873</v>
      </c>
      <c r="BT399">
        <v>0</v>
      </c>
      <c r="BU399">
        <v>0</v>
      </c>
      <c r="BV399">
        <v>0.38944600000000001</v>
      </c>
      <c r="BW399">
        <v>19.340959999999999</v>
      </c>
      <c r="BX399">
        <v>0</v>
      </c>
      <c r="BY399">
        <v>0</v>
      </c>
      <c r="BZ399">
        <v>0.38798500000000002</v>
      </c>
      <c r="CA399">
        <v>20.016349999999999</v>
      </c>
      <c r="CB399">
        <v>0</v>
      </c>
      <c r="CC399">
        <v>0</v>
      </c>
      <c r="CD399">
        <v>0.38639020000000002</v>
      </c>
      <c r="CE399">
        <v>20.73282</v>
      </c>
      <c r="CF399">
        <v>0</v>
      </c>
      <c r="CG399">
        <v>0</v>
      </c>
      <c r="CH399">
        <v>0.38472020000000001</v>
      </c>
      <c r="CI399">
        <v>21.073889999999999</v>
      </c>
      <c r="CJ399" s="1">
        <v>1.350142E-35</v>
      </c>
      <c r="CK399" s="1">
        <v>5.2478380000000001E-33</v>
      </c>
      <c r="CL399">
        <v>0.38294640000000002</v>
      </c>
      <c r="CM399">
        <v>20.70917</v>
      </c>
      <c r="CN399" s="1">
        <v>1.7558730000000001E-29</v>
      </c>
      <c r="CO399" s="1">
        <v>6.1991509999999997E-27</v>
      </c>
      <c r="CP399">
        <v>0.38114530000000002</v>
      </c>
      <c r="CQ399">
        <v>20.032360000000001</v>
      </c>
      <c r="CR399" s="1">
        <v>1.4263350000000001E-22</v>
      </c>
      <c r="CS399" s="1">
        <v>4.880416E-20</v>
      </c>
      <c r="CT399">
        <v>0.37927290000000002</v>
      </c>
      <c r="CU399">
        <v>19.59113</v>
      </c>
      <c r="CV399" s="1">
        <v>1.283293E-17</v>
      </c>
      <c r="CW399" s="1">
        <v>4.448064E-15</v>
      </c>
      <c r="CX399">
        <v>0.37735469999999999</v>
      </c>
      <c r="CY399">
        <v>19.434660000000001</v>
      </c>
      <c r="CZ399" s="1">
        <v>5.1527590000000001E-14</v>
      </c>
      <c r="DA399" s="1">
        <v>1.8302200000000001E-11</v>
      </c>
      <c r="DB399">
        <v>0.37543789999999999</v>
      </c>
      <c r="DC399">
        <v>20.02459</v>
      </c>
      <c r="DD399" s="1">
        <v>3.9324819999999997E-11</v>
      </c>
      <c r="DE399" s="1">
        <v>1.427855E-8</v>
      </c>
      <c r="DF399">
        <v>0.37354979999999999</v>
      </c>
      <c r="DG399">
        <v>20.891780000000001</v>
      </c>
      <c r="DH399" s="1">
        <v>9.4014090000000006E-9</v>
      </c>
      <c r="DI399" s="1">
        <v>3.4826450000000001E-6</v>
      </c>
      <c r="DJ399">
        <v>0.37160710000000002</v>
      </c>
      <c r="DK399">
        <v>21.219830000000002</v>
      </c>
      <c r="DL399" s="1">
        <v>9.0588090000000004E-7</v>
      </c>
      <c r="DM399" s="1">
        <v>3.4168790000000001E-4</v>
      </c>
      <c r="DN399">
        <v>0.3699732</v>
      </c>
      <c r="DO399">
        <v>21.203189999999999</v>
      </c>
      <c r="DP399" s="1">
        <v>4.1405980000000002E-5</v>
      </c>
      <c r="DQ399" s="1">
        <v>1.5860329999999999E-2</v>
      </c>
      <c r="DR399">
        <v>0.3682339</v>
      </c>
      <c r="DS399">
        <v>20.624359999999999</v>
      </c>
      <c r="DT399" s="1">
        <v>1.0159500000000001E-3</v>
      </c>
      <c r="DU399">
        <v>0.3944163</v>
      </c>
      <c r="DV399">
        <v>0.3664907</v>
      </c>
      <c r="DW399">
        <v>19.762869999999999</v>
      </c>
      <c r="DX399" s="1">
        <v>1.4578310000000001E-2</v>
      </c>
      <c r="DY399">
        <v>5.7364629999999996</v>
      </c>
      <c r="DZ399">
        <v>0.36466009999999999</v>
      </c>
      <c r="EA399">
        <v>19.13842</v>
      </c>
      <c r="EB399">
        <v>0.13084699999999999</v>
      </c>
      <c r="EC399">
        <v>52.101970000000001</v>
      </c>
      <c r="ED399">
        <v>0.36272749999999998</v>
      </c>
      <c r="EE399">
        <v>18.85333</v>
      </c>
      <c r="EF399">
        <v>0.77577960000000001</v>
      </c>
      <c r="EG399">
        <v>312.67</v>
      </c>
      <c r="EH399">
        <v>0.36093239999999999</v>
      </c>
      <c r="EI399">
        <v>19.19341</v>
      </c>
      <c r="EJ399">
        <v>3.1863869999999999</v>
      </c>
      <c r="EK399">
        <v>1297.893</v>
      </c>
      <c r="EL399">
        <v>0.35933199999999998</v>
      </c>
      <c r="EM399">
        <v>19.74004</v>
      </c>
      <c r="EN399">
        <v>9.4000959999999996</v>
      </c>
      <c r="EO399">
        <v>3863.9949999999999</v>
      </c>
      <c r="EP399">
        <v>0.35784909999999998</v>
      </c>
      <c r="EQ399">
        <v>20.21332</v>
      </c>
      <c r="ER399">
        <v>20.78424</v>
      </c>
      <c r="ES399">
        <v>8615.1360000000004</v>
      </c>
      <c r="ET399">
        <v>0.35640690000000003</v>
      </c>
      <c r="EU399">
        <v>20.304089999999999</v>
      </c>
      <c r="EV399">
        <v>35.604010000000002</v>
      </c>
      <c r="EW399">
        <v>14867.52</v>
      </c>
      <c r="EX399">
        <v>0.35514410000000002</v>
      </c>
      <c r="EY399">
        <v>19.64866</v>
      </c>
      <c r="EZ399">
        <v>48.625749999999996</v>
      </c>
      <c r="FA399">
        <v>20433.73</v>
      </c>
      <c r="FB399">
        <v>0.35395389999999999</v>
      </c>
      <c r="FC399">
        <v>18.755130000000001</v>
      </c>
      <c r="FD399">
        <v>54.19312</v>
      </c>
      <c r="FE399">
        <v>22897.13</v>
      </c>
      <c r="FF399">
        <v>0.35298849999999998</v>
      </c>
      <c r="FG399">
        <v>18.132000000000001</v>
      </c>
      <c r="FH399">
        <v>50.428609999999999</v>
      </c>
      <c r="FI399">
        <v>21399.93</v>
      </c>
      <c r="FJ399">
        <v>0.35205890000000001</v>
      </c>
      <c r="FK399">
        <v>17.967759999999998</v>
      </c>
      <c r="FL399">
        <v>39.906779999999998</v>
      </c>
      <c r="FM399">
        <v>16998.29</v>
      </c>
      <c r="FN399">
        <v>0.35129690000000002</v>
      </c>
      <c r="FO399">
        <v>19.02112</v>
      </c>
      <c r="FP399">
        <v>27.318359999999998</v>
      </c>
      <c r="FQ399">
        <v>11670.64</v>
      </c>
      <c r="FR399">
        <v>0.3502499</v>
      </c>
      <c r="FS399">
        <v>19.97758</v>
      </c>
      <c r="FT399">
        <v>16.504190000000001</v>
      </c>
      <c r="FU399">
        <v>7073.7690000000002</v>
      </c>
      <c r="FV399">
        <v>0.34928369999999997</v>
      </c>
      <c r="FW399">
        <v>20.401669999999999</v>
      </c>
      <c r="FX399">
        <v>8.9116099999999996</v>
      </c>
      <c r="FY399">
        <v>3832.0349999999999</v>
      </c>
      <c r="FZ399">
        <v>0.34846440000000001</v>
      </c>
      <c r="GA399">
        <v>20.204440000000002</v>
      </c>
      <c r="GB399">
        <v>4.3617319999999999</v>
      </c>
      <c r="GC399">
        <v>1880.519</v>
      </c>
      <c r="GD399">
        <v>0.34781440000000002</v>
      </c>
      <c r="GE399">
        <v>19.658740000000002</v>
      </c>
      <c r="GF399">
        <v>1.9802280000000001</v>
      </c>
      <c r="GG399">
        <v>855.3954</v>
      </c>
      <c r="GH399">
        <v>0.34749289999999999</v>
      </c>
      <c r="GI399">
        <v>19.150770000000001</v>
      </c>
      <c r="GJ399">
        <v>0.85627679999999995</v>
      </c>
      <c r="GK399">
        <v>370.1114</v>
      </c>
      <c r="GL399">
        <v>0.34726699999999999</v>
      </c>
      <c r="GM399">
        <v>18.89021</v>
      </c>
      <c r="GN399">
        <v>0.3630621</v>
      </c>
      <c r="GO399">
        <v>156.92699999999999</v>
      </c>
      <c r="GP399">
        <v>0.34710429999999998</v>
      </c>
      <c r="GQ399">
        <v>19.044080000000001</v>
      </c>
      <c r="GR399" s="1">
        <v>0.16534670000000001</v>
      </c>
      <c r="GS399">
        <v>71.271450000000002</v>
      </c>
      <c r="GT399">
        <v>0.34673110000000001</v>
      </c>
      <c r="GU399">
        <v>20.40183</v>
      </c>
      <c r="GV399" s="1">
        <v>9.3939590000000003E-2</v>
      </c>
      <c r="GW399">
        <v>40.32002</v>
      </c>
      <c r="GX399">
        <v>0.34632649999999998</v>
      </c>
      <c r="GY399">
        <v>21.526399999999999</v>
      </c>
      <c r="GZ399" s="1">
        <v>7.0410239999999999E-2</v>
      </c>
      <c r="HA399">
        <v>30.121559999999999</v>
      </c>
      <c r="HB399">
        <v>0.34596209999999999</v>
      </c>
      <c r="HC399">
        <v>22.125409999999999</v>
      </c>
      <c r="HD399" s="1">
        <v>6.2496940000000001E-2</v>
      </c>
      <c r="HE399">
        <v>26.736519999999999</v>
      </c>
      <c r="HF399">
        <v>0.34607919999999998</v>
      </c>
      <c r="HG399">
        <v>22.284759999999999</v>
      </c>
      <c r="HH399" s="1">
        <v>5.8240100000000003E-2</v>
      </c>
      <c r="HI399">
        <v>24.927199999999999</v>
      </c>
      <c r="HJ399">
        <v>0.34611690000000001</v>
      </c>
      <c r="HK399">
        <v>21.861090000000001</v>
      </c>
      <c r="HL399" s="1">
        <v>5.4441099999999999E-2</v>
      </c>
      <c r="HM399">
        <v>23.320060000000002</v>
      </c>
      <c r="HN399">
        <v>0.34603279999999997</v>
      </c>
      <c r="HO399">
        <v>21.06936</v>
      </c>
      <c r="HP399" s="1">
        <v>5.0626440000000002E-2</v>
      </c>
      <c r="HQ399" s="1">
        <v>21.71613</v>
      </c>
      <c r="HR399">
        <v>0.34587509999999999</v>
      </c>
      <c r="HS399">
        <v>20.620799999999999</v>
      </c>
      <c r="HT399" s="1">
        <v>4.6522729999999998E-2</v>
      </c>
      <c r="HU399" s="1">
        <v>19.990490000000001</v>
      </c>
      <c r="HV399">
        <v>0.34585949999999999</v>
      </c>
      <c r="HW399">
        <v>20.540590000000002</v>
      </c>
      <c r="HX399" s="1">
        <v>4.21594E-2</v>
      </c>
      <c r="HY399" s="1">
        <v>18.141500000000001</v>
      </c>
      <c r="HZ399">
        <v>0.34614929999999999</v>
      </c>
      <c r="IA399">
        <v>21.56015</v>
      </c>
      <c r="IB399" s="1">
        <v>3.7953519999999998E-2</v>
      </c>
      <c r="IC399" s="1">
        <v>16.335699999999999</v>
      </c>
      <c r="ID399">
        <v>0.3467903</v>
      </c>
      <c r="IE399">
        <v>22.712769999999999</v>
      </c>
      <c r="IF399" s="1">
        <v>3.3840019999999998E-2</v>
      </c>
      <c r="IG399" s="1">
        <v>14.55425</v>
      </c>
      <c r="IH399">
        <v>0.34732770000000002</v>
      </c>
      <c r="II399">
        <v>23.33353</v>
      </c>
      <c r="IJ399" s="1">
        <v>2.9855409999999999E-2</v>
      </c>
      <c r="IK399" s="1">
        <v>12.83591</v>
      </c>
      <c r="IL399">
        <v>0.34808020000000001</v>
      </c>
      <c r="IM399">
        <v>23.575780000000002</v>
      </c>
      <c r="IN399" s="1">
        <v>2.611778E-2</v>
      </c>
      <c r="IO399" s="1">
        <v>11.217969999999999</v>
      </c>
      <c r="IP399">
        <v>0.34879209999999999</v>
      </c>
      <c r="IQ399">
        <v>23.064779999999999</v>
      </c>
      <c r="IR399" s="1">
        <v>2.2707459999999999E-2</v>
      </c>
      <c r="IS399" s="1">
        <v>9.7433910000000008</v>
      </c>
      <c r="IT399">
        <v>0.34947119999999998</v>
      </c>
      <c r="IU399">
        <v>22.315280000000001</v>
      </c>
      <c r="IV399" s="1">
        <v>1.97121E-2</v>
      </c>
      <c r="IW399" s="1">
        <v>8.4505700000000008</v>
      </c>
      <c r="IX399">
        <v>0.35035810000000001</v>
      </c>
      <c r="IY399">
        <v>21.87125</v>
      </c>
      <c r="IZ399" s="1">
        <v>1.7058199999999999E-2</v>
      </c>
      <c r="JA399" s="1">
        <v>7.3027800000000003</v>
      </c>
      <c r="JB399">
        <v>0.35126560000000001</v>
      </c>
      <c r="JC399">
        <v>21.924340000000001</v>
      </c>
      <c r="JD399" s="1">
        <v>1.4865150000000001E-2</v>
      </c>
      <c r="JE399" s="1">
        <v>6.3497209999999997</v>
      </c>
      <c r="JF399">
        <v>0.35190900000000003</v>
      </c>
      <c r="JG399">
        <v>22.598749999999999</v>
      </c>
      <c r="JH399" s="1">
        <v>1.289678E-2</v>
      </c>
      <c r="JI399" s="1">
        <v>5.5033640000000004</v>
      </c>
      <c r="JJ399">
        <v>0.35240260000000001</v>
      </c>
      <c r="JK399">
        <v>22.899470000000001</v>
      </c>
      <c r="JL399" s="1">
        <v>1.106121E-2</v>
      </c>
      <c r="JM399" s="1">
        <v>4.7173410000000002</v>
      </c>
      <c r="JN399">
        <v>0.35277459999999999</v>
      </c>
      <c r="JO399">
        <v>23.013919999999999</v>
      </c>
      <c r="JP399" s="1">
        <v>9.3136810000000007E-3</v>
      </c>
      <c r="JQ399" s="1">
        <v>3.971981</v>
      </c>
      <c r="JR399">
        <v>0.35315360000000001</v>
      </c>
      <c r="JS399">
        <v>22.449359999999999</v>
      </c>
      <c r="JT399" s="1">
        <v>7.6395780000000002E-3</v>
      </c>
      <c r="JU399" s="1">
        <v>3.2576679999999998</v>
      </c>
      <c r="JV399">
        <v>0.35369390000000001</v>
      </c>
      <c r="JW399">
        <v>21.728280000000002</v>
      </c>
      <c r="JX399" s="1">
        <v>6.1770640000000003E-3</v>
      </c>
      <c r="JY399" s="1">
        <v>2.6316850000000001</v>
      </c>
      <c r="JZ399">
        <v>0.35474860000000003</v>
      </c>
      <c r="KA399">
        <v>21.181719999999999</v>
      </c>
      <c r="KB399" s="1">
        <v>4.9514440000000002E-3</v>
      </c>
      <c r="KC399" s="1">
        <v>2.1038510000000001</v>
      </c>
      <c r="KD399">
        <v>0.35576340000000001</v>
      </c>
      <c r="KE399">
        <v>20.85455</v>
      </c>
      <c r="KF399" s="1">
        <v>3.985855E-3</v>
      </c>
      <c r="KG399" s="1">
        <v>1.6886650000000001</v>
      </c>
      <c r="KH399">
        <v>0.35673529999999998</v>
      </c>
      <c r="KI399">
        <v>20.742450000000002</v>
      </c>
      <c r="KJ399" s="1">
        <v>3.2708199999999998E-3</v>
      </c>
      <c r="KK399" s="1">
        <v>1.3815550000000001</v>
      </c>
      <c r="KL399">
        <v>0.35763200000000001</v>
      </c>
      <c r="KM399">
        <v>21.341370000000001</v>
      </c>
      <c r="KN399" s="1">
        <v>2.7623980000000001E-3</v>
      </c>
      <c r="KO399" s="1">
        <v>1.163287</v>
      </c>
      <c r="KP399">
        <v>0.35846630000000002</v>
      </c>
      <c r="KQ399">
        <v>21.506900000000002</v>
      </c>
      <c r="KR399" s="1">
        <v>2.403989E-3</v>
      </c>
      <c r="KS399" s="1">
        <v>1.0095209999999999</v>
      </c>
      <c r="KT399">
        <v>0.35922939999999998</v>
      </c>
      <c r="KU399">
        <v>21.628979999999999</v>
      </c>
      <c r="KV399" s="1">
        <v>2.1450280000000002E-3</v>
      </c>
      <c r="KW399" s="1">
        <v>0.89861360000000001</v>
      </c>
      <c r="KX399">
        <v>0.35992659999999999</v>
      </c>
      <c r="KY399">
        <v>21.720659999999999</v>
      </c>
      <c r="KZ399" s="1">
        <v>1.9490499999999999E-3</v>
      </c>
      <c r="LA399" s="1">
        <v>0.81477299999999997</v>
      </c>
      <c r="LB399">
        <v>0.3605544</v>
      </c>
      <c r="LC399">
        <v>21.486229999999999</v>
      </c>
      <c r="LD399" s="1">
        <v>1.794662E-3</v>
      </c>
      <c r="LE399" s="1">
        <v>0.74884090000000003</v>
      </c>
      <c r="LF399">
        <v>0.36109809999999998</v>
      </c>
      <c r="LG399">
        <v>21.00122</v>
      </c>
      <c r="LH399" s="1">
        <v>1.6701000000000001E-3</v>
      </c>
      <c r="LI399" s="1">
        <v>0.69570089999999996</v>
      </c>
      <c r="LJ399">
        <v>0.3615776</v>
      </c>
      <c r="LK399">
        <v>20.647739999999999</v>
      </c>
      <c r="LL399" s="1">
        <v>1.568292E-3</v>
      </c>
      <c r="LM399" s="1">
        <v>0.65244239999999998</v>
      </c>
      <c r="LN399">
        <v>0.36200379999999999</v>
      </c>
      <c r="LO399">
        <v>20.728400000000001</v>
      </c>
      <c r="LP399" s="1">
        <v>1.4845489999999999E-3</v>
      </c>
      <c r="LQ399" s="1">
        <v>0.6169133</v>
      </c>
      <c r="LR399">
        <v>0.3624038</v>
      </c>
      <c r="LS399">
        <v>21.757899999999999</v>
      </c>
      <c r="LT399" s="1">
        <v>1.4159979999999999E-3</v>
      </c>
      <c r="LU399" s="1">
        <v>0.58777869999999999</v>
      </c>
      <c r="LV399">
        <v>0.36277389999999998</v>
      </c>
      <c r="LW399">
        <v>22.393750000000001</v>
      </c>
      <c r="LX399" s="1">
        <v>1.359893E-3</v>
      </c>
      <c r="LY399" s="1">
        <v>0.56395830000000002</v>
      </c>
      <c r="LZ399">
        <v>0.36311969999999999</v>
      </c>
      <c r="MA399">
        <v>22.79701</v>
      </c>
      <c r="MB399" s="1">
        <v>1.3134609999999999E-3</v>
      </c>
      <c r="MC399" s="1">
        <v>0.54423809999999995</v>
      </c>
      <c r="MD399">
        <v>0.363456</v>
      </c>
      <c r="ME399">
        <v>23.227499999999999</v>
      </c>
      <c r="MF399" s="1">
        <v>1.2732939999999999E-3</v>
      </c>
      <c r="MG399" s="1">
        <v>0.52722690000000005</v>
      </c>
      <c r="MH399">
        <v>0.36376190000000003</v>
      </c>
      <c r="MI399">
        <v>23.027069999999998</v>
      </c>
      <c r="MJ399" s="1">
        <v>1.2361679999999999E-3</v>
      </c>
      <c r="MK399" s="1">
        <v>0.51158479999999995</v>
      </c>
      <c r="ML399">
        <v>0.3640736</v>
      </c>
      <c r="MM399">
        <v>22.33897</v>
      </c>
      <c r="MN399" s="1">
        <v>1.199489E-3</v>
      </c>
      <c r="MO399" s="1">
        <v>0.49612079999999997</v>
      </c>
      <c r="MP399">
        <v>0.36437190000000003</v>
      </c>
      <c r="MQ399">
        <v>21.994980000000002</v>
      </c>
      <c r="MR399" s="1">
        <v>1.161483E-3</v>
      </c>
      <c r="MS399" s="1">
        <v>0.48023349999999998</v>
      </c>
      <c r="MT399">
        <v>0.3646895</v>
      </c>
      <c r="MU399">
        <v>22.01361</v>
      </c>
      <c r="MV399" s="1">
        <v>1.1218999999999999E-3</v>
      </c>
      <c r="MW399" s="1">
        <v>0.4636786</v>
      </c>
      <c r="MX399">
        <v>0.36500929999999998</v>
      </c>
      <c r="MY399">
        <v>22.85933</v>
      </c>
      <c r="MZ399" s="1">
        <v>1.0810590000000001E-3</v>
      </c>
      <c r="NA399" s="1">
        <v>0.44660559999999999</v>
      </c>
      <c r="NB399">
        <v>0.36535479999999998</v>
      </c>
      <c r="NC399">
        <v>23.543759999999999</v>
      </c>
      <c r="ND399" s="1">
        <v>1.039704E-3</v>
      </c>
      <c r="NE399" s="1">
        <v>0.42933880000000002</v>
      </c>
      <c r="NF399">
        <v>0.36575429999999998</v>
      </c>
      <c r="NG399">
        <v>23.826280000000001</v>
      </c>
      <c r="NH399" s="1">
        <v>9.9905910000000009E-4</v>
      </c>
      <c r="NI399" s="1">
        <v>0.41230280000000002</v>
      </c>
      <c r="NJ399">
        <v>0.36614940000000001</v>
      </c>
      <c r="NK399">
        <v>23.902850000000001</v>
      </c>
      <c r="NL399" s="1">
        <v>9.5952120000000003E-4</v>
      </c>
      <c r="NM399" s="1">
        <v>0.395729</v>
      </c>
      <c r="NN399">
        <v>0.36654029999999999</v>
      </c>
      <c r="NO399">
        <v>23.35726</v>
      </c>
      <c r="NP399" s="1">
        <v>9.2107569999999995E-4</v>
      </c>
      <c r="NQ399" s="1">
        <v>0.37964619999999999</v>
      </c>
      <c r="NR399">
        <v>0.36700509999999997</v>
      </c>
      <c r="NS399">
        <v>22.636890000000001</v>
      </c>
      <c r="NT399" s="1">
        <v>8.8381359999999999E-4</v>
      </c>
      <c r="NU399" s="1">
        <v>0.3639812</v>
      </c>
      <c r="NV399">
        <v>0.36754360000000003</v>
      </c>
      <c r="NW399">
        <v>22.213930000000001</v>
      </c>
      <c r="NX399" s="1">
        <v>8.4891209999999999E-4</v>
      </c>
      <c r="NY399" s="1">
        <v>0.3492613</v>
      </c>
      <c r="NZ399">
        <v>0.36818610000000002</v>
      </c>
      <c r="OA399">
        <v>22.129059999999999</v>
      </c>
      <c r="OB399" s="1">
        <v>8.1550209999999999E-4</v>
      </c>
      <c r="OC399" s="1">
        <v>0.33510810000000002</v>
      </c>
      <c r="OD399">
        <v>0.36882930000000003</v>
      </c>
      <c r="OE399">
        <v>22.22336</v>
      </c>
      <c r="OF399" s="1">
        <v>7.8342669999999996E-4</v>
      </c>
      <c r="OG399" s="1">
        <v>0.32152330000000001</v>
      </c>
      <c r="OH399">
        <v>0.36948510000000001</v>
      </c>
      <c r="OI399">
        <v>22.649439999999998</v>
      </c>
      <c r="OJ399" s="1">
        <v>7.5283990000000003E-4</v>
      </c>
      <c r="OK399" s="1">
        <v>0.30860510000000002</v>
      </c>
    </row>
    <row r="400" spans="1:401" x14ac:dyDescent="0.35">
      <c r="A400">
        <v>409</v>
      </c>
      <c r="B400" t="s">
        <v>4</v>
      </c>
      <c r="C400" t="s">
        <v>364</v>
      </c>
      <c r="D400" t="s">
        <v>407</v>
      </c>
      <c r="E400">
        <v>970.80629999999996</v>
      </c>
      <c r="F400">
        <v>1.7207399999999999</v>
      </c>
      <c r="G400">
        <v>20.58813</v>
      </c>
      <c r="H400">
        <v>0</v>
      </c>
      <c r="I400">
        <v>0</v>
      </c>
      <c r="J400">
        <v>1.73434</v>
      </c>
      <c r="K400">
        <v>20.574570000000001</v>
      </c>
      <c r="L400">
        <v>0</v>
      </c>
      <c r="M400">
        <v>0</v>
      </c>
      <c r="N400">
        <v>1.7469190000000001</v>
      </c>
      <c r="O400">
        <v>21.220770000000002</v>
      </c>
      <c r="P400">
        <v>0</v>
      </c>
      <c r="Q400">
        <v>0</v>
      </c>
      <c r="R400">
        <v>1.758842</v>
      </c>
      <c r="S400">
        <v>21.396550000000001</v>
      </c>
      <c r="T400">
        <v>0</v>
      </c>
      <c r="U400">
        <v>0</v>
      </c>
      <c r="V400">
        <v>1.7698229999999999</v>
      </c>
      <c r="W400">
        <v>21.598549999999999</v>
      </c>
      <c r="X400">
        <v>0</v>
      </c>
      <c r="Y400">
        <v>0</v>
      </c>
      <c r="Z400">
        <v>1.7796620000000001</v>
      </c>
      <c r="AA400">
        <v>21.183209999999999</v>
      </c>
      <c r="AB400">
        <v>0</v>
      </c>
      <c r="AC400">
        <v>0</v>
      </c>
      <c r="AD400">
        <v>1.7879670000000001</v>
      </c>
      <c r="AE400">
        <v>20.738489999999999</v>
      </c>
      <c r="AF400">
        <v>0</v>
      </c>
      <c r="AG400">
        <v>0</v>
      </c>
      <c r="AH400">
        <v>1.7960689999999999</v>
      </c>
      <c r="AI400">
        <v>20.470859999999998</v>
      </c>
      <c r="AJ400">
        <v>0</v>
      </c>
      <c r="AK400">
        <v>0</v>
      </c>
      <c r="AL400">
        <v>1.8041739999999999</v>
      </c>
      <c r="AM400">
        <v>20.28959</v>
      </c>
      <c r="AN400">
        <v>0</v>
      </c>
      <c r="AO400">
        <v>0</v>
      </c>
      <c r="AP400">
        <v>1.8111729999999999</v>
      </c>
      <c r="AQ400">
        <v>20.223549999999999</v>
      </c>
      <c r="AR400">
        <v>0</v>
      </c>
      <c r="AS400">
        <v>0</v>
      </c>
      <c r="AT400">
        <v>1.8168740000000001</v>
      </c>
      <c r="AU400">
        <v>20.726410000000001</v>
      </c>
      <c r="AV400">
        <v>0</v>
      </c>
      <c r="AW400">
        <v>0</v>
      </c>
      <c r="AX400">
        <v>1.8211980000000001</v>
      </c>
      <c r="AY400">
        <v>20.761510000000001</v>
      </c>
      <c r="AZ400">
        <v>0</v>
      </c>
      <c r="BA400">
        <v>0</v>
      </c>
      <c r="BB400">
        <v>1.823882</v>
      </c>
      <c r="BC400">
        <v>20.58924</v>
      </c>
      <c r="BD400">
        <v>0</v>
      </c>
      <c r="BE400">
        <v>0</v>
      </c>
      <c r="BF400">
        <v>1.8246020000000001</v>
      </c>
      <c r="BG400">
        <v>20.507729999999999</v>
      </c>
      <c r="BH400">
        <v>0</v>
      </c>
      <c r="BI400">
        <v>0</v>
      </c>
      <c r="BJ400">
        <v>1.823315</v>
      </c>
      <c r="BK400">
        <v>20.059989999999999</v>
      </c>
      <c r="BL400">
        <v>0</v>
      </c>
      <c r="BM400">
        <v>0</v>
      </c>
      <c r="BN400">
        <v>1.8200909999999999</v>
      </c>
      <c r="BO400">
        <v>19.558019999999999</v>
      </c>
      <c r="BP400">
        <v>0</v>
      </c>
      <c r="BQ400">
        <v>0</v>
      </c>
      <c r="BR400">
        <v>1.8149770000000001</v>
      </c>
      <c r="BS400">
        <v>19.151340000000001</v>
      </c>
      <c r="BT400">
        <v>0</v>
      </c>
      <c r="BU400">
        <v>0</v>
      </c>
      <c r="BV400">
        <v>1.8080430000000001</v>
      </c>
      <c r="BW400">
        <v>19.353280000000002</v>
      </c>
      <c r="BX400">
        <v>0</v>
      </c>
      <c r="BY400">
        <v>0</v>
      </c>
      <c r="BZ400">
        <v>1.7995920000000001</v>
      </c>
      <c r="CA400">
        <v>20.009119999999999</v>
      </c>
      <c r="CB400">
        <v>0</v>
      </c>
      <c r="CC400">
        <v>0</v>
      </c>
      <c r="CD400">
        <v>1.789752</v>
      </c>
      <c r="CE400">
        <v>20.746469999999999</v>
      </c>
      <c r="CF400">
        <v>0</v>
      </c>
      <c r="CG400">
        <v>0</v>
      </c>
      <c r="CH400">
        <v>1.7789239999999999</v>
      </c>
      <c r="CI400">
        <v>21.128920000000001</v>
      </c>
      <c r="CJ400" s="1">
        <v>5.5575999999999997E-36</v>
      </c>
      <c r="CK400" s="1">
        <v>9.9739920000000003E-34</v>
      </c>
      <c r="CL400">
        <v>1.767204</v>
      </c>
      <c r="CM400">
        <v>20.8065</v>
      </c>
      <c r="CN400" s="1">
        <v>1.0802440000000001E-29</v>
      </c>
      <c r="CO400" s="1">
        <v>2.530515E-27</v>
      </c>
      <c r="CP400">
        <v>1.754729</v>
      </c>
      <c r="CQ400">
        <v>20.11346</v>
      </c>
      <c r="CR400" s="1">
        <v>7.0816029999999995E-23</v>
      </c>
      <c r="CS400" s="1">
        <v>1.41224E-20</v>
      </c>
      <c r="CT400">
        <v>1.7416259999999999</v>
      </c>
      <c r="CU400">
        <v>19.607240000000001</v>
      </c>
      <c r="CV400" s="1">
        <v>7.5476029999999999E-18</v>
      </c>
      <c r="CW400" s="1">
        <v>1.767671E-15</v>
      </c>
      <c r="CX400">
        <v>1.7278370000000001</v>
      </c>
      <c r="CY400">
        <v>19.39752</v>
      </c>
      <c r="CZ400" s="1">
        <v>3.3173999999999998E-14</v>
      </c>
      <c r="DA400" s="1">
        <v>8.5997750000000007E-12</v>
      </c>
      <c r="DB400">
        <v>1.71363</v>
      </c>
      <c r="DC400">
        <v>19.929469999999998</v>
      </c>
      <c r="DD400" s="1">
        <v>2.6930779999999999E-11</v>
      </c>
      <c r="DE400" s="1">
        <v>7.5328130000000003E-9</v>
      </c>
      <c r="DF400">
        <v>1.6992609999999999</v>
      </c>
      <c r="DG400">
        <v>20.81222</v>
      </c>
      <c r="DH400" s="1">
        <v>6.7570980000000004E-9</v>
      </c>
      <c r="DI400" s="1">
        <v>2.0167219999999999E-6</v>
      </c>
      <c r="DJ400">
        <v>1.6845730000000001</v>
      </c>
      <c r="DK400">
        <v>21.225570000000001</v>
      </c>
      <c r="DL400" s="1">
        <v>6.7910380000000001E-7</v>
      </c>
      <c r="DM400" s="1">
        <v>2.15083E-4</v>
      </c>
      <c r="DN400">
        <v>1.6699980000000001</v>
      </c>
      <c r="DO400">
        <v>21.265080000000001</v>
      </c>
      <c r="DP400" s="1">
        <v>3.2184799999999997E-5</v>
      </c>
      <c r="DQ400" s="1">
        <v>1.075855E-2</v>
      </c>
      <c r="DR400">
        <v>1.6554059999999999</v>
      </c>
      <c r="DS400">
        <v>20.727779999999999</v>
      </c>
      <c r="DT400" s="1">
        <v>8.1577889999999995E-4</v>
      </c>
      <c r="DU400">
        <v>0.28653210000000001</v>
      </c>
      <c r="DV400">
        <v>1.640709</v>
      </c>
      <c r="DW400">
        <v>19.847149999999999</v>
      </c>
      <c r="DX400" s="1">
        <v>1.2060090000000001E-2</v>
      </c>
      <c r="DY400">
        <v>4.4459460000000002</v>
      </c>
      <c r="DZ400">
        <v>1.625359</v>
      </c>
      <c r="EA400">
        <v>19.147089999999999</v>
      </c>
      <c r="EB400">
        <v>0.1112847</v>
      </c>
      <c r="EC400">
        <v>42.960360000000001</v>
      </c>
      <c r="ED400">
        <v>1.609256</v>
      </c>
      <c r="EE400">
        <v>18.789619999999999</v>
      </c>
      <c r="EF400">
        <v>0.67707600000000001</v>
      </c>
      <c r="EG400">
        <v>273.63279999999997</v>
      </c>
      <c r="EH400">
        <v>1.593326</v>
      </c>
      <c r="EI400">
        <v>19.074290000000001</v>
      </c>
      <c r="EJ400">
        <v>2.8500320000000001</v>
      </c>
      <c r="EK400">
        <v>1204.2249999999999</v>
      </c>
      <c r="EL400">
        <v>1.5787929999999999</v>
      </c>
      <c r="EM400">
        <v>19.64312</v>
      </c>
      <c r="EN400">
        <v>8.6073310000000003</v>
      </c>
      <c r="EO400">
        <v>3796.92</v>
      </c>
      <c r="EP400">
        <v>1.5648580000000001</v>
      </c>
      <c r="EQ400">
        <v>20.159320000000001</v>
      </c>
      <c r="ER400">
        <v>19.45129</v>
      </c>
      <c r="ES400">
        <v>8941.8619999999992</v>
      </c>
      <c r="ET400">
        <v>1.5510660000000001</v>
      </c>
      <c r="EU400">
        <v>20.322949999999999</v>
      </c>
      <c r="EV400">
        <v>34.018630000000002</v>
      </c>
      <c r="EW400">
        <v>16278.36</v>
      </c>
      <c r="EX400">
        <v>1.538449</v>
      </c>
      <c r="EY400">
        <v>19.73629</v>
      </c>
      <c r="EZ400">
        <v>47.41095</v>
      </c>
      <c r="FA400">
        <v>23588.75</v>
      </c>
      <c r="FB400">
        <v>1.526176</v>
      </c>
      <c r="FC400">
        <v>18.817329999999998</v>
      </c>
      <c r="FD400">
        <v>53.88541</v>
      </c>
      <c r="FE400">
        <v>27849.19</v>
      </c>
      <c r="FF400">
        <v>1.5149440000000001</v>
      </c>
      <c r="FG400">
        <v>18.113769999999999</v>
      </c>
      <c r="FH400">
        <v>51.102379999999997</v>
      </c>
      <c r="FI400">
        <v>27399.22</v>
      </c>
      <c r="FJ400">
        <v>1.5038320000000001</v>
      </c>
      <c r="FK400">
        <v>17.85275</v>
      </c>
      <c r="FL400">
        <v>41.205730000000003</v>
      </c>
      <c r="FM400">
        <v>22914.22</v>
      </c>
      <c r="FN400">
        <v>1.4936039999999999</v>
      </c>
      <c r="FO400">
        <v>18.801680000000001</v>
      </c>
      <c r="FP400">
        <v>28.733139999999999</v>
      </c>
      <c r="FQ400">
        <v>16574.759999999998</v>
      </c>
      <c r="FR400">
        <v>1.482278</v>
      </c>
      <c r="FS400">
        <v>19.799859999999999</v>
      </c>
      <c r="FT400">
        <v>17.661799999999999</v>
      </c>
      <c r="FU400">
        <v>10561.07</v>
      </c>
      <c r="FV400">
        <v>1.4708110000000001</v>
      </c>
      <c r="FW400">
        <v>20.356490000000001</v>
      </c>
      <c r="FX400">
        <v>9.7081250000000008</v>
      </c>
      <c r="FY400">
        <v>6022.6139999999996</v>
      </c>
      <c r="FZ400">
        <v>1.459754</v>
      </c>
      <c r="GA400">
        <v>20.254629999999999</v>
      </c>
      <c r="GB400">
        <v>4.8295810000000001</v>
      </c>
      <c r="GC400">
        <v>3101.712</v>
      </c>
      <c r="GD400">
        <v>1.44984</v>
      </c>
      <c r="GE400">
        <v>19.703320000000001</v>
      </c>
      <c r="GF400">
        <v>2.223201</v>
      </c>
      <c r="GG400">
        <v>1470.65</v>
      </c>
      <c r="GH400">
        <v>1.4405060000000001</v>
      </c>
      <c r="GI400">
        <v>19.12989</v>
      </c>
      <c r="GJ400">
        <v>0.97099539999999995</v>
      </c>
      <c r="GK400">
        <v>656.76390000000004</v>
      </c>
      <c r="GL400">
        <v>1.4305570000000001</v>
      </c>
      <c r="GM400">
        <v>18.801829999999999</v>
      </c>
      <c r="GN400">
        <v>0.41319980000000001</v>
      </c>
      <c r="GO400">
        <v>283.02999999999997</v>
      </c>
      <c r="GP400">
        <v>1.419997</v>
      </c>
      <c r="GQ400">
        <v>18.87021</v>
      </c>
      <c r="GR400" s="1">
        <v>0.18521589999999999</v>
      </c>
      <c r="GS400">
        <v>124.7278</v>
      </c>
      <c r="GT400">
        <v>1.409734</v>
      </c>
      <c r="GU400">
        <v>20.14573</v>
      </c>
      <c r="GV400" s="1">
        <v>0.10116029999999999</v>
      </c>
      <c r="GW400">
        <v>63.927059999999997</v>
      </c>
      <c r="GX400">
        <v>1.3994519999999999</v>
      </c>
      <c r="GY400">
        <v>21.348389999999998</v>
      </c>
      <c r="GZ400" s="1">
        <v>7.286658E-2</v>
      </c>
      <c r="HA400">
        <v>42.631480000000003</v>
      </c>
      <c r="HB400">
        <v>1.3888400000000001</v>
      </c>
      <c r="HC400">
        <v>22.083549999999999</v>
      </c>
      <c r="HD400" s="1">
        <v>6.3432920000000004E-2</v>
      </c>
      <c r="HE400">
        <v>35.588909999999998</v>
      </c>
      <c r="HF400">
        <v>1.380342</v>
      </c>
      <c r="HG400">
        <v>22.371230000000001</v>
      </c>
      <c r="HH400" s="1">
        <v>5.8827459999999998E-2</v>
      </c>
      <c r="HI400">
        <v>32.652340000000002</v>
      </c>
      <c r="HJ400">
        <v>1.3723019999999999</v>
      </c>
      <c r="HK400">
        <v>21.986750000000001</v>
      </c>
      <c r="HL400" s="1">
        <v>5.4943510000000001E-2</v>
      </c>
      <c r="HM400">
        <v>30.52345</v>
      </c>
      <c r="HN400">
        <v>1.36425</v>
      </c>
      <c r="HO400">
        <v>21.124099999999999</v>
      </c>
      <c r="HP400" s="1">
        <v>5.1122809999999998E-2</v>
      </c>
      <c r="HQ400">
        <v>28.517800000000001</v>
      </c>
      <c r="HR400">
        <v>1.3562369999999999</v>
      </c>
      <c r="HS400">
        <v>20.563770000000002</v>
      </c>
      <c r="HT400" s="1">
        <v>4.7029870000000001E-2</v>
      </c>
      <c r="HU400" s="1">
        <v>26.381239999999998</v>
      </c>
      <c r="HV400">
        <v>1.349124</v>
      </c>
      <c r="HW400">
        <v>20.433250000000001</v>
      </c>
      <c r="HX400" s="1">
        <v>4.2685510000000003E-2</v>
      </c>
      <c r="HY400" s="1">
        <v>24.099270000000001</v>
      </c>
      <c r="HZ400">
        <v>1.3448230000000001</v>
      </c>
      <c r="IA400">
        <v>21.374410000000001</v>
      </c>
      <c r="IB400" s="1">
        <v>3.8455259999999998E-2</v>
      </c>
      <c r="IC400" s="1">
        <v>21.749289999999998</v>
      </c>
      <c r="ID400">
        <v>1.3418289999999999</v>
      </c>
      <c r="IE400">
        <v>22.61186</v>
      </c>
      <c r="IF400" s="1">
        <v>3.4320799999999999E-2</v>
      </c>
      <c r="IG400" s="1">
        <v>19.440470000000001</v>
      </c>
      <c r="IH400">
        <v>1.3384529999999999</v>
      </c>
      <c r="II400">
        <v>23.355149999999998</v>
      </c>
      <c r="IJ400" s="1">
        <v>3.0311899999999999E-2</v>
      </c>
      <c r="IK400" s="1">
        <v>17.208690000000001</v>
      </c>
      <c r="IL400">
        <v>1.335561</v>
      </c>
      <c r="IM400">
        <v>23.674299999999999</v>
      </c>
      <c r="IN400" s="1">
        <v>2.6539210000000001E-2</v>
      </c>
      <c r="IO400" s="1">
        <v>15.093299999999999</v>
      </c>
      <c r="IP400">
        <v>1.332498</v>
      </c>
      <c r="IQ400">
        <v>23.187729999999998</v>
      </c>
      <c r="IR400" s="1">
        <v>2.308603E-2</v>
      </c>
      <c r="IS400" s="1">
        <v>13.148400000000001</v>
      </c>
      <c r="IT400">
        <v>1.329329</v>
      </c>
      <c r="IU400">
        <v>22.34995</v>
      </c>
      <c r="IV400" s="1">
        <v>2.0039970000000001E-2</v>
      </c>
      <c r="IW400" s="1">
        <v>11.4209</v>
      </c>
      <c r="IX400">
        <v>1.32711</v>
      </c>
      <c r="IY400">
        <v>21.867609999999999</v>
      </c>
      <c r="IZ400" s="1">
        <v>1.7352780000000002E-2</v>
      </c>
      <c r="JA400" s="1">
        <v>9.9026680000000002</v>
      </c>
      <c r="JB400">
        <v>1.3263799999999999</v>
      </c>
      <c r="JC400">
        <v>21.804290000000002</v>
      </c>
      <c r="JD400" s="1">
        <v>1.5100519999999999E-2</v>
      </c>
      <c r="JE400" s="1">
        <v>8.5908169999999995</v>
      </c>
      <c r="JF400">
        <v>1.325372</v>
      </c>
      <c r="JG400">
        <v>22.484169999999999</v>
      </c>
      <c r="JH400" s="1">
        <v>1.3109010000000001E-2</v>
      </c>
      <c r="JI400" s="1">
        <v>7.4604780000000002</v>
      </c>
      <c r="JJ400">
        <v>1.3239430000000001</v>
      </c>
      <c r="JK400">
        <v>22.875450000000001</v>
      </c>
      <c r="JL400" s="1">
        <v>1.1258550000000001E-2</v>
      </c>
      <c r="JM400" s="1">
        <v>6.4211429999999998</v>
      </c>
      <c r="JN400">
        <v>1.3222769999999999</v>
      </c>
      <c r="JO400">
        <v>23.06062</v>
      </c>
      <c r="JP400" s="1">
        <v>9.4994769999999992E-3</v>
      </c>
      <c r="JQ400" s="1">
        <v>5.4395150000000001</v>
      </c>
      <c r="JR400">
        <v>1.320773</v>
      </c>
      <c r="JS400">
        <v>22.587720000000001</v>
      </c>
      <c r="JT400" s="1">
        <v>7.8133939999999995E-3</v>
      </c>
      <c r="JU400" s="1">
        <v>4.4996739999999997</v>
      </c>
      <c r="JV400">
        <v>1.3211869999999999</v>
      </c>
      <c r="JW400">
        <v>21.81</v>
      </c>
      <c r="JX400" s="1">
        <v>6.326183E-3</v>
      </c>
      <c r="JY400" s="1">
        <v>3.6461700000000001</v>
      </c>
      <c r="JZ400">
        <v>1.3239160000000001</v>
      </c>
      <c r="KA400">
        <v>21.202909999999999</v>
      </c>
      <c r="KB400" s="1">
        <v>5.0742349999999999E-3</v>
      </c>
      <c r="KC400" s="1">
        <v>2.9169019999999999</v>
      </c>
      <c r="KD400">
        <v>1.3262830000000001</v>
      </c>
      <c r="KE400">
        <v>20.820350000000001</v>
      </c>
      <c r="KF400" s="1">
        <v>4.0803510000000003E-3</v>
      </c>
      <c r="KG400" s="1">
        <v>2.333977</v>
      </c>
      <c r="KH400">
        <v>1.328416</v>
      </c>
      <c r="KI400">
        <v>20.67605</v>
      </c>
      <c r="KJ400" s="1">
        <v>3.3396839999999999E-3</v>
      </c>
      <c r="KK400" s="1">
        <v>1.896209</v>
      </c>
      <c r="KL400">
        <v>1.330392</v>
      </c>
      <c r="KM400">
        <v>21.27929</v>
      </c>
      <c r="KN400" s="1">
        <v>2.8110589999999999E-3</v>
      </c>
      <c r="KO400" s="1">
        <v>1.5820160000000001</v>
      </c>
      <c r="KP400">
        <v>1.332309</v>
      </c>
      <c r="KQ400">
        <v>21.504169999999998</v>
      </c>
      <c r="KR400" s="1">
        <v>2.438501E-3</v>
      </c>
      <c r="KS400" s="1">
        <v>1.3606020000000001</v>
      </c>
      <c r="KT400">
        <v>1.3340909999999999</v>
      </c>
      <c r="KU400">
        <v>21.657139999999998</v>
      </c>
      <c r="KV400" s="1">
        <v>2.1703159999999998E-3</v>
      </c>
      <c r="KW400" s="1">
        <v>1.2022930000000001</v>
      </c>
      <c r="KX400">
        <v>1.3357349999999999</v>
      </c>
      <c r="KY400">
        <v>21.766940000000002</v>
      </c>
      <c r="KZ400" s="1">
        <v>1.9684780000000001E-3</v>
      </c>
      <c r="LA400" s="1">
        <v>1.0843039999999999</v>
      </c>
      <c r="LB400">
        <v>1.3371820000000001</v>
      </c>
      <c r="LC400">
        <v>21.522819999999999</v>
      </c>
      <c r="LD400" s="1">
        <v>1.810128E-3</v>
      </c>
      <c r="LE400" s="1">
        <v>0.99254529999999996</v>
      </c>
      <c r="LF400">
        <v>1.338322</v>
      </c>
      <c r="LG400">
        <v>21.00827</v>
      </c>
      <c r="LH400" s="1">
        <v>1.6827140000000001E-3</v>
      </c>
      <c r="LI400" s="1">
        <v>0.91906429999999995</v>
      </c>
      <c r="LJ400">
        <v>1.339194</v>
      </c>
      <c r="LK400">
        <v>20.607600000000001</v>
      </c>
      <c r="LL400" s="1">
        <v>1.5786140000000001E-3</v>
      </c>
      <c r="LM400" s="1">
        <v>0.85939529999999997</v>
      </c>
      <c r="LN400">
        <v>1.3397939999999999</v>
      </c>
      <c r="LO400">
        <v>20.66292</v>
      </c>
      <c r="LP400" s="1">
        <v>1.49311E-3</v>
      </c>
      <c r="LQ400" s="1">
        <v>0.81048500000000001</v>
      </c>
      <c r="LR400">
        <v>1.3401639999999999</v>
      </c>
      <c r="LS400">
        <v>21.72831</v>
      </c>
      <c r="LT400" s="1">
        <v>1.423168E-3</v>
      </c>
      <c r="LU400" s="1">
        <v>0.77047449999999995</v>
      </c>
      <c r="LV400">
        <v>1.3401609999999999</v>
      </c>
      <c r="LW400">
        <v>22.44584</v>
      </c>
      <c r="LX400" s="1">
        <v>1.365834E-3</v>
      </c>
      <c r="LY400" s="1">
        <v>0.73769119999999999</v>
      </c>
      <c r="LZ400">
        <v>1.3399300000000001</v>
      </c>
      <c r="MA400">
        <v>22.88617</v>
      </c>
      <c r="MB400" s="1">
        <v>1.318528E-3</v>
      </c>
      <c r="MC400" s="1">
        <v>0.71075790000000005</v>
      </c>
      <c r="MD400">
        <v>1.3394790000000001</v>
      </c>
      <c r="ME400">
        <v>23.326979999999999</v>
      </c>
      <c r="MF400" s="1">
        <v>1.2778500000000001E-3</v>
      </c>
      <c r="MG400" s="1">
        <v>0.68785839999999998</v>
      </c>
      <c r="MH400">
        <v>1.338716</v>
      </c>
      <c r="MI400">
        <v>23.101659999999999</v>
      </c>
      <c r="MJ400" s="1">
        <v>1.240522E-3</v>
      </c>
      <c r="MK400" s="1">
        <v>0.66720100000000004</v>
      </c>
      <c r="ML400">
        <v>1.337812</v>
      </c>
      <c r="MM400">
        <v>22.35718</v>
      </c>
      <c r="MN400" s="1">
        <v>1.2038960000000001E-3</v>
      </c>
      <c r="MO400" s="1">
        <v>0.64721309999999999</v>
      </c>
      <c r="MP400">
        <v>1.336662</v>
      </c>
      <c r="MQ400">
        <v>21.942150000000002</v>
      </c>
      <c r="MR400" s="1">
        <v>1.1660450000000001E-3</v>
      </c>
      <c r="MS400" s="1">
        <v>0.62684660000000003</v>
      </c>
      <c r="MT400">
        <v>1.3352919999999999</v>
      </c>
      <c r="MU400">
        <v>21.926159999999999</v>
      </c>
      <c r="MV400" s="1">
        <v>1.1266340000000001E-3</v>
      </c>
      <c r="MW400" s="1">
        <v>0.60571330000000001</v>
      </c>
      <c r="MX400">
        <v>1.3337639999999999</v>
      </c>
      <c r="MY400">
        <v>22.822240000000001</v>
      </c>
      <c r="MZ400" s="1">
        <v>1.0859260000000001E-3</v>
      </c>
      <c r="NA400" s="1">
        <v>0.58385940000000003</v>
      </c>
      <c r="NB400">
        <v>1.3321559999999999</v>
      </c>
      <c r="NC400">
        <v>23.607119999999998</v>
      </c>
      <c r="ND400" s="1">
        <v>1.0445859999999999E-3</v>
      </c>
      <c r="NE400" s="1">
        <v>0.56165529999999997</v>
      </c>
      <c r="NF400">
        <v>1.3305119999999999</v>
      </c>
      <c r="NG400">
        <v>23.944970000000001</v>
      </c>
      <c r="NH400" s="1">
        <v>1.0038E-3</v>
      </c>
      <c r="NI400" s="1">
        <v>0.53963070000000002</v>
      </c>
      <c r="NJ400">
        <v>1.3288599999999999</v>
      </c>
      <c r="NK400">
        <v>24.047540000000001</v>
      </c>
      <c r="NL400" s="1">
        <v>9.6416709999999997E-4</v>
      </c>
      <c r="NM400" s="1">
        <v>0.518123</v>
      </c>
      <c r="NN400">
        <v>1.326986</v>
      </c>
      <c r="NO400">
        <v>23.457809999999998</v>
      </c>
      <c r="NP400" s="1">
        <v>9.2567609999999999E-4</v>
      </c>
      <c r="NQ400" s="1">
        <v>0.4973243</v>
      </c>
      <c r="NR400">
        <v>1.325366</v>
      </c>
      <c r="NS400">
        <v>22.670490000000001</v>
      </c>
      <c r="NT400" s="1">
        <v>8.8822740000000003E-4</v>
      </c>
      <c r="NU400" s="1">
        <v>0.47683310000000001</v>
      </c>
      <c r="NV400">
        <v>1.323788</v>
      </c>
      <c r="NW400">
        <v>22.172789999999999</v>
      </c>
      <c r="NX400" s="1">
        <v>8.5315460000000005E-4</v>
      </c>
      <c r="NY400" s="1">
        <v>0.45757540000000002</v>
      </c>
      <c r="NZ400">
        <v>1.3223130000000001</v>
      </c>
      <c r="OA400">
        <v>22.048269999999999</v>
      </c>
      <c r="OB400" s="1">
        <v>8.1960270000000003E-4</v>
      </c>
      <c r="OC400" s="1">
        <v>0.43916939999999999</v>
      </c>
      <c r="OD400">
        <v>1.3207450000000001</v>
      </c>
      <c r="OE400">
        <v>22.159739999999999</v>
      </c>
      <c r="OF400" s="1">
        <v>7.8736560000000004E-4</v>
      </c>
      <c r="OG400" s="1">
        <v>0.4214889</v>
      </c>
      <c r="OH400">
        <v>1.319064</v>
      </c>
      <c r="OI400">
        <v>22.666799999999999</v>
      </c>
      <c r="OJ400" s="1">
        <v>7.5661710000000004E-4</v>
      </c>
      <c r="OK400" s="1">
        <v>0.4046749</v>
      </c>
    </row>
    <row r="401" spans="1:401" x14ac:dyDescent="0.35">
      <c r="A401">
        <v>410</v>
      </c>
      <c r="B401" t="s">
        <v>4</v>
      </c>
      <c r="C401" t="s">
        <v>364</v>
      </c>
      <c r="D401" t="s">
        <v>408</v>
      </c>
      <c r="E401">
        <v>304.54700000000003</v>
      </c>
      <c r="F401">
        <v>0.3541415</v>
      </c>
      <c r="G401">
        <v>20.623609999999999</v>
      </c>
      <c r="H401">
        <v>0</v>
      </c>
      <c r="I401">
        <v>0</v>
      </c>
      <c r="J401">
        <v>0.3560142</v>
      </c>
      <c r="K401">
        <v>20.59986</v>
      </c>
      <c r="L401">
        <v>0</v>
      </c>
      <c r="M401">
        <v>0</v>
      </c>
      <c r="N401">
        <v>0.35766290000000001</v>
      </c>
      <c r="O401">
        <v>21.237590000000001</v>
      </c>
      <c r="P401">
        <v>0</v>
      </c>
      <c r="Q401">
        <v>0</v>
      </c>
      <c r="R401">
        <v>0.35912769999999999</v>
      </c>
      <c r="S401">
        <v>21.46564</v>
      </c>
      <c r="T401">
        <v>0</v>
      </c>
      <c r="U401">
        <v>0</v>
      </c>
      <c r="V401">
        <v>0.36037279999999999</v>
      </c>
      <c r="W401">
        <v>21.68561</v>
      </c>
      <c r="X401">
        <v>0</v>
      </c>
      <c r="Y401">
        <v>0</v>
      </c>
      <c r="Z401">
        <v>0.36137019999999997</v>
      </c>
      <c r="AA401">
        <v>21.29111</v>
      </c>
      <c r="AB401">
        <v>0</v>
      </c>
      <c r="AC401">
        <v>0</v>
      </c>
      <c r="AD401">
        <v>0.36207820000000002</v>
      </c>
      <c r="AE401">
        <v>20.82788</v>
      </c>
      <c r="AF401">
        <v>0</v>
      </c>
      <c r="AG401">
        <v>0</v>
      </c>
      <c r="AH401">
        <v>0.36287710000000001</v>
      </c>
      <c r="AI401">
        <v>20.52692</v>
      </c>
      <c r="AJ401">
        <v>0</v>
      </c>
      <c r="AK401">
        <v>0</v>
      </c>
      <c r="AL401">
        <v>0.36374509999999999</v>
      </c>
      <c r="AM401">
        <v>20.32827</v>
      </c>
      <c r="AN401">
        <v>0</v>
      </c>
      <c r="AO401">
        <v>0</v>
      </c>
      <c r="AP401">
        <v>0.36429339999999999</v>
      </c>
      <c r="AQ401">
        <v>20.25637</v>
      </c>
      <c r="AR401">
        <v>0</v>
      </c>
      <c r="AS401">
        <v>0</v>
      </c>
      <c r="AT401">
        <v>0.36470570000000002</v>
      </c>
      <c r="AU401">
        <v>20.748149999999999</v>
      </c>
      <c r="AV401">
        <v>0</v>
      </c>
      <c r="AW401">
        <v>0</v>
      </c>
      <c r="AX401">
        <v>0.3648594</v>
      </c>
      <c r="AY401">
        <v>20.814520000000002</v>
      </c>
      <c r="AZ401">
        <v>0</v>
      </c>
      <c r="BA401">
        <v>0</v>
      </c>
      <c r="BB401">
        <v>0.36472529999999997</v>
      </c>
      <c r="BC401">
        <v>20.66225</v>
      </c>
      <c r="BD401">
        <v>0</v>
      </c>
      <c r="BE401">
        <v>0</v>
      </c>
      <c r="BF401">
        <v>0.36427850000000001</v>
      </c>
      <c r="BG401">
        <v>20.570180000000001</v>
      </c>
      <c r="BH401">
        <v>0</v>
      </c>
      <c r="BI401">
        <v>0</v>
      </c>
      <c r="BJ401">
        <v>0.36349350000000002</v>
      </c>
      <c r="BK401">
        <v>20.127510000000001</v>
      </c>
      <c r="BL401">
        <v>0</v>
      </c>
      <c r="BM401">
        <v>0</v>
      </c>
      <c r="BN401">
        <v>0.36238880000000001</v>
      </c>
      <c r="BO401">
        <v>19.61534</v>
      </c>
      <c r="BP401">
        <v>0</v>
      </c>
      <c r="BQ401">
        <v>0</v>
      </c>
      <c r="BR401">
        <v>0.36103249999999998</v>
      </c>
      <c r="BS401">
        <v>19.193280000000001</v>
      </c>
      <c r="BT401">
        <v>0</v>
      </c>
      <c r="BU401">
        <v>0</v>
      </c>
      <c r="BV401">
        <v>0.35940359999999999</v>
      </c>
      <c r="BW401">
        <v>19.36777</v>
      </c>
      <c r="BX401">
        <v>0</v>
      </c>
      <c r="BY401">
        <v>0</v>
      </c>
      <c r="BZ401">
        <v>0.35756710000000003</v>
      </c>
      <c r="CA401">
        <v>20.0137</v>
      </c>
      <c r="CB401">
        <v>0</v>
      </c>
      <c r="CC401">
        <v>0</v>
      </c>
      <c r="CD401">
        <v>0.3555547</v>
      </c>
      <c r="CE401">
        <v>20.763950000000001</v>
      </c>
      <c r="CF401">
        <v>0</v>
      </c>
      <c r="CG401">
        <v>0</v>
      </c>
      <c r="CH401">
        <v>0.35346509999999998</v>
      </c>
      <c r="CI401">
        <v>21.171669999999999</v>
      </c>
      <c r="CJ401">
        <v>1.3132350000000001E-37</v>
      </c>
      <c r="CK401">
        <v>2.9845079999999998E-35</v>
      </c>
      <c r="CL401">
        <v>0.35128189999999998</v>
      </c>
      <c r="CM401">
        <v>20.872979999999998</v>
      </c>
      <c r="CN401" s="1">
        <v>2.3704579999999998E-30</v>
      </c>
      <c r="CO401" s="1">
        <v>4.3152019999999999E-28</v>
      </c>
      <c r="CP401">
        <v>0.34903089999999998</v>
      </c>
      <c r="CQ401">
        <v>20.174869999999999</v>
      </c>
      <c r="CR401" s="1">
        <v>7.6413689999999996E-24</v>
      </c>
      <c r="CS401" s="1">
        <v>1.4484979999999999E-21</v>
      </c>
      <c r="CT401">
        <v>0.3467422</v>
      </c>
      <c r="CU401">
        <v>19.62904</v>
      </c>
      <c r="CV401" s="1">
        <v>1.6020609999999999E-18</v>
      </c>
      <c r="CW401" s="1">
        <v>2.9972179999999999E-16</v>
      </c>
      <c r="CX401">
        <v>0.34441919999999998</v>
      </c>
      <c r="CY401">
        <v>19.38449</v>
      </c>
      <c r="CZ401" s="1">
        <v>9.258483E-15</v>
      </c>
      <c r="DA401" s="1">
        <v>1.773275E-12</v>
      </c>
      <c r="DB401">
        <v>0.34208909999999998</v>
      </c>
      <c r="DC401">
        <v>19.879449999999999</v>
      </c>
      <c r="DD401" s="1">
        <v>8.9046310000000008E-12</v>
      </c>
      <c r="DE401" s="1">
        <v>1.740935E-9</v>
      </c>
      <c r="DF401">
        <v>0.33978029999999998</v>
      </c>
      <c r="DG401">
        <v>20.76484</v>
      </c>
      <c r="DH401" s="1">
        <v>2.545478E-9</v>
      </c>
      <c r="DI401" s="1">
        <v>5.0822649999999995E-7</v>
      </c>
      <c r="DJ401">
        <v>0.33748129999999998</v>
      </c>
      <c r="DK401">
        <v>21.232430000000001</v>
      </c>
      <c r="DL401" s="1">
        <v>2.8652530000000001E-7</v>
      </c>
      <c r="DM401" s="1">
        <v>5.8372290000000003E-5</v>
      </c>
      <c r="DN401">
        <v>0.33514549999999999</v>
      </c>
      <c r="DO401">
        <v>21.30894</v>
      </c>
      <c r="DP401" s="1">
        <v>1.498697E-5</v>
      </c>
      <c r="DQ401" s="1">
        <v>3.1125660000000002E-3</v>
      </c>
      <c r="DR401">
        <v>0.33296720000000002</v>
      </c>
      <c r="DS401">
        <v>20.794979999999999</v>
      </c>
      <c r="DT401" s="1">
        <v>4.1530560000000002E-4</v>
      </c>
      <c r="DU401">
        <v>8.7756959999999995E-2</v>
      </c>
      <c r="DV401">
        <v>0.33082240000000002</v>
      </c>
      <c r="DW401">
        <v>19.905180000000001</v>
      </c>
      <c r="DX401" s="1">
        <v>6.6701290000000003E-3</v>
      </c>
      <c r="DY401">
        <v>1.4348099999999999</v>
      </c>
      <c r="DZ401">
        <v>0.3285766</v>
      </c>
      <c r="EA401">
        <v>19.15981</v>
      </c>
      <c r="EB401">
        <v>6.6551189999999996E-2</v>
      </c>
      <c r="EC401">
        <v>14.558199999999999</v>
      </c>
      <c r="ED401">
        <v>0.32625300000000002</v>
      </c>
      <c r="EE401">
        <v>18.75338</v>
      </c>
      <c r="EF401">
        <v>0.43608989999999997</v>
      </c>
      <c r="EG401">
        <v>97.078680000000006</v>
      </c>
      <c r="EH401">
        <v>0.32396520000000001</v>
      </c>
      <c r="EI401">
        <v>18.999939999999999</v>
      </c>
      <c r="EJ401">
        <v>1.972226</v>
      </c>
      <c r="EK401">
        <v>446.35509999999999</v>
      </c>
      <c r="EL401">
        <v>0.32207200000000002</v>
      </c>
      <c r="EM401">
        <v>19.583629999999999</v>
      </c>
      <c r="EN401">
        <v>6.3903319999999999</v>
      </c>
      <c r="EO401">
        <v>1468.2260000000001</v>
      </c>
      <c r="EP401">
        <v>0.32044450000000002</v>
      </c>
      <c r="EQ401">
        <v>20.126670000000001</v>
      </c>
      <c r="ER401">
        <v>15.439550000000001</v>
      </c>
      <c r="ES401">
        <v>3597.4650000000001</v>
      </c>
      <c r="ET401">
        <v>0.31882690000000002</v>
      </c>
      <c r="EU401">
        <v>20.32714</v>
      </c>
      <c r="EV401">
        <v>28.799810000000001</v>
      </c>
      <c r="EW401">
        <v>6801.4489999999996</v>
      </c>
      <c r="EX401">
        <v>0.317444</v>
      </c>
      <c r="EY401">
        <v>19.784780000000001</v>
      </c>
      <c r="EZ401">
        <v>42.750639999999997</v>
      </c>
      <c r="FA401">
        <v>10221.459999999999</v>
      </c>
      <c r="FB401">
        <v>0.3162509</v>
      </c>
      <c r="FC401">
        <v>18.86185</v>
      </c>
      <c r="FD401">
        <v>51.687829999999998</v>
      </c>
      <c r="FE401">
        <v>12499.17</v>
      </c>
      <c r="FF401">
        <v>0.31527319999999998</v>
      </c>
      <c r="FG401">
        <v>18.10877</v>
      </c>
      <c r="FH401">
        <v>52.05856</v>
      </c>
      <c r="FI401">
        <v>12714.05</v>
      </c>
      <c r="FJ401">
        <v>0.3143127</v>
      </c>
      <c r="FK401">
        <v>17.79496</v>
      </c>
      <c r="FL401">
        <v>44.536250000000003</v>
      </c>
      <c r="FM401">
        <v>10974.95</v>
      </c>
      <c r="FN401">
        <v>0.31312180000000001</v>
      </c>
      <c r="FO401">
        <v>18.677119999999999</v>
      </c>
      <c r="FP401">
        <v>32.905419999999999</v>
      </c>
      <c r="FQ401">
        <v>8181.241</v>
      </c>
      <c r="FR401">
        <v>0.31179899999999999</v>
      </c>
      <c r="FS401">
        <v>19.693539999999999</v>
      </c>
      <c r="FT401">
        <v>21.372260000000001</v>
      </c>
      <c r="FU401">
        <v>5360.9669999999996</v>
      </c>
      <c r="FV401">
        <v>0.31038500000000002</v>
      </c>
      <c r="FW401">
        <v>20.32667</v>
      </c>
      <c r="FX401">
        <v>12.40363</v>
      </c>
      <c r="FY401">
        <v>3138.0230000000001</v>
      </c>
      <c r="FZ401">
        <v>0.30895529999999999</v>
      </c>
      <c r="GA401">
        <v>20.286829999999998</v>
      </c>
      <c r="GB401">
        <v>6.4856590000000001</v>
      </c>
      <c r="GC401">
        <v>1654.0740000000001</v>
      </c>
      <c r="GD401">
        <v>0.30782389999999998</v>
      </c>
      <c r="GE401">
        <v>19.744710000000001</v>
      </c>
      <c r="GF401">
        <v>3.1140319999999999</v>
      </c>
      <c r="GG401">
        <v>799.19039999999995</v>
      </c>
      <c r="GH401">
        <v>0.30676700000000001</v>
      </c>
      <c r="GI401">
        <v>19.13138</v>
      </c>
      <c r="GJ401">
        <v>1.4025240000000001</v>
      </c>
      <c r="GK401">
        <v>361.5127</v>
      </c>
      <c r="GL401">
        <v>0.30563800000000002</v>
      </c>
      <c r="GM401">
        <v>18.758030000000002</v>
      </c>
      <c r="GN401">
        <v>0.60578690000000002</v>
      </c>
      <c r="GO401">
        <v>156.5583</v>
      </c>
      <c r="GP401">
        <v>0.3044094</v>
      </c>
      <c r="GQ401">
        <v>18.786300000000001</v>
      </c>
      <c r="GR401" s="1">
        <v>0.2635923</v>
      </c>
      <c r="GS401">
        <v>67.99539</v>
      </c>
      <c r="GT401">
        <v>0.30326449999999999</v>
      </c>
      <c r="GU401">
        <v>20.014089999999999</v>
      </c>
      <c r="GV401" s="1">
        <v>0.1300288</v>
      </c>
      <c r="GW401">
        <v>33.173200000000001</v>
      </c>
      <c r="GX401">
        <v>0.30220380000000002</v>
      </c>
      <c r="GY401">
        <v>21.253699999999998</v>
      </c>
      <c r="GZ401" s="1">
        <v>8.2463499999999995E-2</v>
      </c>
      <c r="HA401">
        <v>20.681260000000002</v>
      </c>
      <c r="HB401">
        <v>0.301014</v>
      </c>
      <c r="HC401">
        <v>22.06589</v>
      </c>
      <c r="HD401" s="1">
        <v>6.6521520000000001E-2</v>
      </c>
      <c r="HE401">
        <v>16.505590000000002</v>
      </c>
      <c r="HF401">
        <v>0.30025180000000001</v>
      </c>
      <c r="HG401">
        <v>22.425840000000001</v>
      </c>
      <c r="HH401" s="1">
        <v>6.0268250000000002E-2</v>
      </c>
      <c r="HI401">
        <v>14.89635</v>
      </c>
      <c r="HJ401">
        <v>0.29941679999999998</v>
      </c>
      <c r="HK401">
        <v>22.075959999999998</v>
      </c>
      <c r="HL401" s="1">
        <v>5.6087199999999997E-2</v>
      </c>
      <c r="HM401">
        <v>13.87026</v>
      </c>
      <c r="HN401">
        <v>0.298568</v>
      </c>
      <c r="HO401">
        <v>21.178380000000001</v>
      </c>
      <c r="HP401" s="1">
        <v>5.2252680000000003E-2</v>
      </c>
      <c r="HQ401" s="1">
        <v>12.947089999999999</v>
      </c>
      <c r="HR401">
        <v>0.29762549999999999</v>
      </c>
      <c r="HS401">
        <v>20.556270000000001</v>
      </c>
      <c r="HT401" s="1">
        <v>4.822034E-2</v>
      </c>
      <c r="HU401" s="1">
        <v>11.99709</v>
      </c>
      <c r="HV401">
        <v>0.2968153</v>
      </c>
      <c r="HW401">
        <v>20.394269999999999</v>
      </c>
      <c r="HX401" s="1">
        <v>4.3990189999999998E-2</v>
      </c>
      <c r="HY401" s="1">
        <v>10.987959999999999</v>
      </c>
      <c r="HZ401">
        <v>0.2967727</v>
      </c>
      <c r="IA401">
        <v>21.28359</v>
      </c>
      <c r="IB401" s="1">
        <v>3.9677120000000003E-2</v>
      </c>
      <c r="IC401" s="1">
        <v>9.9160880000000002</v>
      </c>
      <c r="ID401">
        <v>0.29700670000000001</v>
      </c>
      <c r="IE401">
        <v>22.55838</v>
      </c>
      <c r="IF401" s="1">
        <v>3.5506549999999998E-2</v>
      </c>
      <c r="IG401" s="1">
        <v>8.8730980000000006</v>
      </c>
      <c r="IH401">
        <v>0.29713040000000002</v>
      </c>
      <c r="II401">
        <v>23.366990000000001</v>
      </c>
      <c r="IJ401" s="1">
        <v>3.1458939999999998E-2</v>
      </c>
      <c r="IK401" s="1">
        <v>7.8653009999999997</v>
      </c>
      <c r="IL401">
        <v>0.29724</v>
      </c>
      <c r="IM401">
        <v>23.72832</v>
      </c>
      <c r="IN401" s="1">
        <v>2.7612930000000001E-2</v>
      </c>
      <c r="IO401" s="1">
        <v>6.9066029999999996</v>
      </c>
      <c r="IP401">
        <v>0.29729879999999997</v>
      </c>
      <c r="IQ401">
        <v>23.24943</v>
      </c>
      <c r="IR401" s="1">
        <v>2.406345E-2</v>
      </c>
      <c r="IS401" s="1">
        <v>6.021363</v>
      </c>
      <c r="IT401">
        <v>0.29731429999999998</v>
      </c>
      <c r="IU401">
        <v>22.3751</v>
      </c>
      <c r="IV401" s="1">
        <v>2.0892819999999999E-2</v>
      </c>
      <c r="IW401" s="1">
        <v>5.2305120000000001</v>
      </c>
      <c r="IX401">
        <v>0.29749520000000002</v>
      </c>
      <c r="IY401">
        <v>21.865469999999998</v>
      </c>
      <c r="IZ401" s="1">
        <v>1.8130810000000001E-2</v>
      </c>
      <c r="JA401" s="1">
        <v>4.5390839999999999</v>
      </c>
      <c r="JB401">
        <v>0.29796590000000001</v>
      </c>
      <c r="JC401">
        <v>21.745249999999999</v>
      </c>
      <c r="JD401" s="1">
        <v>1.573366E-2</v>
      </c>
      <c r="JE401" s="1">
        <v>3.933325</v>
      </c>
      <c r="JF401">
        <v>0.2982689</v>
      </c>
      <c r="JG401">
        <v>22.426839999999999</v>
      </c>
      <c r="JH401" s="1">
        <v>1.3678259999999999E-2</v>
      </c>
      <c r="JI401" s="1">
        <v>3.417783</v>
      </c>
      <c r="JJ401">
        <v>0.29841329999999999</v>
      </c>
      <c r="JK401">
        <v>22.85887</v>
      </c>
      <c r="JL401" s="1">
        <v>1.1790230000000001E-2</v>
      </c>
      <c r="JM401" s="1">
        <v>2.9465210000000002</v>
      </c>
      <c r="JN401">
        <v>0.29842350000000001</v>
      </c>
      <c r="JO401">
        <v>23.085619999999999</v>
      </c>
      <c r="JP401" s="1">
        <v>1.0004559999999999E-2</v>
      </c>
      <c r="JQ401" s="1">
        <v>2.5025240000000002</v>
      </c>
      <c r="JR401">
        <v>0.29838720000000002</v>
      </c>
      <c r="JS401">
        <v>22.6568</v>
      </c>
      <c r="JT401" s="1">
        <v>8.2981689999999993E-3</v>
      </c>
      <c r="JU401" s="1">
        <v>2.0783179999999999</v>
      </c>
      <c r="JV401">
        <v>0.29908750000000001</v>
      </c>
      <c r="JW401">
        <v>21.846409999999999</v>
      </c>
      <c r="JX401" s="1">
        <v>6.7443340000000003E-3</v>
      </c>
      <c r="JY401" s="1">
        <v>1.686151</v>
      </c>
      <c r="JZ401">
        <v>0.30036089999999999</v>
      </c>
      <c r="KA401">
        <v>21.208089999999999</v>
      </c>
      <c r="KB401" s="1">
        <v>5.4202010000000004E-3</v>
      </c>
      <c r="KC401" s="1">
        <v>1.349987</v>
      </c>
      <c r="KD401">
        <v>0.30152119999999999</v>
      </c>
      <c r="KE401">
        <v>20.798010000000001</v>
      </c>
      <c r="KF401" s="1">
        <v>4.3493610000000004E-3</v>
      </c>
      <c r="KG401" s="1">
        <v>1.0792390000000001</v>
      </c>
      <c r="KH401">
        <v>0.30255939999999998</v>
      </c>
      <c r="KI401">
        <v>20.636610000000001</v>
      </c>
      <c r="KJ401" s="1">
        <v>3.5366579999999998E-3</v>
      </c>
      <c r="KK401" s="1">
        <v>0.87420770000000003</v>
      </c>
      <c r="KL401">
        <v>0.30351669999999997</v>
      </c>
      <c r="KM401">
        <v>21.244489999999999</v>
      </c>
      <c r="KN401" s="1">
        <v>2.9499880000000002E-3</v>
      </c>
      <c r="KO401" s="1">
        <v>0.72629779999999999</v>
      </c>
      <c r="KP401">
        <v>0.30443920000000002</v>
      </c>
      <c r="KQ401">
        <v>21.494540000000001</v>
      </c>
      <c r="KR401" s="1">
        <v>2.5362240000000001E-3</v>
      </c>
      <c r="KS401" s="1">
        <v>0.62201490000000004</v>
      </c>
      <c r="KT401">
        <v>0.30527539999999997</v>
      </c>
      <c r="KU401">
        <v>21.667719999999999</v>
      </c>
      <c r="KV401" s="1">
        <v>2.240821E-3</v>
      </c>
      <c r="KW401" s="1">
        <v>0.54772259999999995</v>
      </c>
      <c r="KX401">
        <v>0.30606899999999998</v>
      </c>
      <c r="KY401">
        <v>21.7883</v>
      </c>
      <c r="KZ401" s="1">
        <v>2.02198E-3</v>
      </c>
      <c r="LA401" s="1">
        <v>0.4927377</v>
      </c>
      <c r="LB401">
        <v>0.3067724</v>
      </c>
      <c r="LC401">
        <v>21.53762</v>
      </c>
      <c r="LD401" s="1">
        <v>1.8521849999999999E-3</v>
      </c>
      <c r="LE401" s="1">
        <v>0.4501906</v>
      </c>
      <c r="LF401">
        <v>0.30740820000000002</v>
      </c>
      <c r="LG401">
        <v>21.007760000000001</v>
      </c>
      <c r="LH401" s="1">
        <v>1.7164979999999999E-3</v>
      </c>
      <c r="LI401" s="1">
        <v>0.41622300000000001</v>
      </c>
      <c r="LJ401">
        <v>0.30796509999999999</v>
      </c>
      <c r="LK401">
        <v>20.583459999999999</v>
      </c>
      <c r="LL401" s="1">
        <v>1.605953E-3</v>
      </c>
      <c r="LM401" s="1">
        <v>0.38867040000000003</v>
      </c>
      <c r="LN401">
        <v>0.30849789999999999</v>
      </c>
      <c r="LO401">
        <v>20.62866</v>
      </c>
      <c r="LP401" s="1">
        <v>1.5154280000000001E-3</v>
      </c>
      <c r="LQ401" s="1">
        <v>0.36610379999999998</v>
      </c>
      <c r="LR401">
        <v>0.3089385</v>
      </c>
      <c r="LS401">
        <v>21.711849999999998</v>
      </c>
      <c r="LT401" s="1">
        <v>1.4412579999999999E-3</v>
      </c>
      <c r="LU401" s="1">
        <v>0.34764469999999997</v>
      </c>
      <c r="LV401">
        <v>0.3093244</v>
      </c>
      <c r="LW401">
        <v>22.46951</v>
      </c>
      <c r="LX401" s="1">
        <v>1.3802860000000001E-3</v>
      </c>
      <c r="LY401" s="1">
        <v>0.33249590000000001</v>
      </c>
      <c r="LZ401">
        <v>0.30966250000000001</v>
      </c>
      <c r="MA401">
        <v>22.933340000000001</v>
      </c>
      <c r="MB401" s="1">
        <v>1.3302780000000001E-3</v>
      </c>
      <c r="MC401" s="1">
        <v>0.32006259999999997</v>
      </c>
      <c r="MD401">
        <v>0.30998619999999999</v>
      </c>
      <c r="ME401">
        <v>23.378509999999999</v>
      </c>
      <c r="MF401" s="1">
        <v>1.28794E-3</v>
      </c>
      <c r="MG401" s="1">
        <v>0.30957030000000002</v>
      </c>
      <c r="MH401">
        <v>0.31024560000000001</v>
      </c>
      <c r="MI401">
        <v>23.136040000000001</v>
      </c>
      <c r="MJ401" s="1">
        <v>1.249715E-3</v>
      </c>
      <c r="MK401" s="1">
        <v>0.3001682</v>
      </c>
      <c r="ML401">
        <v>0.31048569999999998</v>
      </c>
      <c r="MM401">
        <v>22.3645</v>
      </c>
      <c r="MN401" s="1">
        <v>1.2130299999999999E-3</v>
      </c>
      <c r="MO401" s="1">
        <v>0.29117349999999997</v>
      </c>
      <c r="MP401">
        <v>0.31069819999999998</v>
      </c>
      <c r="MQ401">
        <v>21.910910000000001</v>
      </c>
      <c r="MR401" s="1">
        <v>1.1754280000000001E-3</v>
      </c>
      <c r="MS401" s="1">
        <v>0.2820455</v>
      </c>
      <c r="MT401">
        <v>0.3108979</v>
      </c>
      <c r="MU401">
        <v>21.878499999999999</v>
      </c>
      <c r="MV401" s="1">
        <v>1.136445E-3</v>
      </c>
      <c r="MW401" s="1">
        <v>0.2725977</v>
      </c>
      <c r="MX401">
        <v>0.31108999999999998</v>
      </c>
      <c r="MY401">
        <v>22.79945</v>
      </c>
      <c r="MZ401" s="1">
        <v>1.096014E-3</v>
      </c>
      <c r="NA401" s="1">
        <v>0.26280819999999999</v>
      </c>
      <c r="NB401">
        <v>0.31129590000000001</v>
      </c>
      <c r="NC401">
        <v>23.637599999999999</v>
      </c>
      <c r="ND401" s="1">
        <v>1.0548199999999999E-3</v>
      </c>
      <c r="NE401" s="1">
        <v>0.25286110000000001</v>
      </c>
      <c r="NF401">
        <v>0.31147469999999999</v>
      </c>
      <c r="NG401">
        <v>24.00423</v>
      </c>
      <c r="NH401" s="1">
        <v>1.0137729999999999E-3</v>
      </c>
      <c r="NI401" s="1">
        <v>0.2429567</v>
      </c>
      <c r="NJ401">
        <v>0.31172179999999999</v>
      </c>
      <c r="NK401">
        <v>24.1203</v>
      </c>
      <c r="NL401" s="1">
        <v>9.7388740000000002E-4</v>
      </c>
      <c r="NM401" s="1">
        <v>0.23328850000000001</v>
      </c>
      <c r="NN401">
        <v>0.31191350000000001</v>
      </c>
      <c r="NO401">
        <v>23.506720000000001</v>
      </c>
      <c r="NP401" s="1">
        <v>9.3514499999999996E-4</v>
      </c>
      <c r="NQ401" s="1">
        <v>0.22392519999999999</v>
      </c>
      <c r="NR401">
        <v>0.31226500000000001</v>
      </c>
      <c r="NS401">
        <v>22.685829999999999</v>
      </c>
      <c r="NT401" s="1">
        <v>8.9731740000000004E-4</v>
      </c>
      <c r="NU401" s="1">
        <v>0.21469170000000001</v>
      </c>
      <c r="NV401">
        <v>0.31262699999999999</v>
      </c>
      <c r="NW401">
        <v>22.149439999999998</v>
      </c>
      <c r="NX401" s="1">
        <v>8.6167820000000001E-4</v>
      </c>
      <c r="NY401" s="1">
        <v>0.20594660000000001</v>
      </c>
      <c r="NZ401">
        <v>0.3130135</v>
      </c>
      <c r="OA401">
        <v>22.003640000000001</v>
      </c>
      <c r="OB401" s="1">
        <v>8.2772290000000001E-4</v>
      </c>
      <c r="OC401" s="1">
        <v>0.19761000000000001</v>
      </c>
      <c r="OD401">
        <v>0.31339529999999999</v>
      </c>
      <c r="OE401">
        <v>22.12369</v>
      </c>
      <c r="OF401" s="1">
        <v>7.950953E-4</v>
      </c>
      <c r="OG401" s="1">
        <v>0.18960199999999999</v>
      </c>
      <c r="OH401">
        <v>0.31377369999999999</v>
      </c>
      <c r="OI401">
        <v>22.671109999999999</v>
      </c>
      <c r="OJ401" s="1">
        <v>7.6392880000000004E-4</v>
      </c>
      <c r="OK401" s="1">
        <v>0.181982</v>
      </c>
    </row>
    <row r="402" spans="1:401" x14ac:dyDescent="0.35">
      <c r="A402">
        <v>411</v>
      </c>
      <c r="B402" t="s">
        <v>4</v>
      </c>
      <c r="C402" t="s">
        <v>364</v>
      </c>
      <c r="D402" t="s">
        <v>409</v>
      </c>
      <c r="E402">
        <v>599.30690000000004</v>
      </c>
      <c r="F402">
        <v>0.31708009999999998</v>
      </c>
      <c r="G402">
        <v>20.641439999999999</v>
      </c>
      <c r="H402">
        <v>0</v>
      </c>
      <c r="I402">
        <v>0</v>
      </c>
      <c r="J402">
        <v>0.31866339999999999</v>
      </c>
      <c r="K402">
        <v>20.614149999999999</v>
      </c>
      <c r="L402">
        <v>0</v>
      </c>
      <c r="M402">
        <v>0</v>
      </c>
      <c r="N402">
        <v>0.32004339999999998</v>
      </c>
      <c r="O402">
        <v>21.24813</v>
      </c>
      <c r="P402">
        <v>0</v>
      </c>
      <c r="Q402">
        <v>0</v>
      </c>
      <c r="R402">
        <v>0.32124750000000002</v>
      </c>
      <c r="S402">
        <v>21.497109999999999</v>
      </c>
      <c r="T402">
        <v>0</v>
      </c>
      <c r="U402">
        <v>0</v>
      </c>
      <c r="V402">
        <v>0.3222487</v>
      </c>
      <c r="W402">
        <v>21.726800000000001</v>
      </c>
      <c r="X402">
        <v>0</v>
      </c>
      <c r="Y402">
        <v>0</v>
      </c>
      <c r="Z402">
        <v>0.3230459</v>
      </c>
      <c r="AA402">
        <v>21.341480000000001</v>
      </c>
      <c r="AB402">
        <v>0</v>
      </c>
      <c r="AC402">
        <v>0</v>
      </c>
      <c r="AD402">
        <v>0.32359599999999999</v>
      </c>
      <c r="AE402">
        <v>20.871700000000001</v>
      </c>
      <c r="AF402">
        <v>0</v>
      </c>
      <c r="AG402">
        <v>0</v>
      </c>
      <c r="AH402">
        <v>0.32427699999999998</v>
      </c>
      <c r="AI402">
        <v>20.554549999999999</v>
      </c>
      <c r="AJ402">
        <v>0</v>
      </c>
      <c r="AK402">
        <v>0</v>
      </c>
      <c r="AL402">
        <v>0.32498850000000001</v>
      </c>
      <c r="AM402">
        <v>20.34731</v>
      </c>
      <c r="AN402">
        <v>0</v>
      </c>
      <c r="AO402">
        <v>0</v>
      </c>
      <c r="AP402">
        <v>0.32540059999999998</v>
      </c>
      <c r="AQ402">
        <v>20.272120000000001</v>
      </c>
      <c r="AR402">
        <v>0</v>
      </c>
      <c r="AS402">
        <v>0</v>
      </c>
      <c r="AT402">
        <v>0.3257043</v>
      </c>
      <c r="AU402">
        <v>20.759150000000002</v>
      </c>
      <c r="AV402">
        <v>0</v>
      </c>
      <c r="AW402">
        <v>0</v>
      </c>
      <c r="AX402">
        <v>0.3258008</v>
      </c>
      <c r="AY402">
        <v>20.83785</v>
      </c>
      <c r="AZ402">
        <v>0</v>
      </c>
      <c r="BA402">
        <v>0</v>
      </c>
      <c r="BB402">
        <v>0.32562360000000001</v>
      </c>
      <c r="BC402">
        <v>20.697310000000002</v>
      </c>
      <c r="BD402">
        <v>0</v>
      </c>
      <c r="BE402">
        <v>0</v>
      </c>
      <c r="BF402">
        <v>0.32518399999999997</v>
      </c>
      <c r="BG402">
        <v>20.599530000000001</v>
      </c>
      <c r="BH402">
        <v>0</v>
      </c>
      <c r="BI402">
        <v>0</v>
      </c>
      <c r="BJ402">
        <v>0.32446120000000001</v>
      </c>
      <c r="BK402">
        <v>20.158570000000001</v>
      </c>
      <c r="BL402">
        <v>0</v>
      </c>
      <c r="BM402">
        <v>0</v>
      </c>
      <c r="BN402">
        <v>0.32345750000000001</v>
      </c>
      <c r="BO402">
        <v>19.642410000000002</v>
      </c>
      <c r="BP402">
        <v>0</v>
      </c>
      <c r="BQ402">
        <v>0</v>
      </c>
      <c r="BR402">
        <v>0.32223370000000001</v>
      </c>
      <c r="BS402">
        <v>19.214279999999999</v>
      </c>
      <c r="BT402">
        <v>0</v>
      </c>
      <c r="BU402">
        <v>0</v>
      </c>
      <c r="BV402">
        <v>0.32078010000000001</v>
      </c>
      <c r="BW402">
        <v>19.37622</v>
      </c>
      <c r="BX402">
        <v>0</v>
      </c>
      <c r="BY402">
        <v>0</v>
      </c>
      <c r="BZ402">
        <v>0.31915969999999999</v>
      </c>
      <c r="CA402">
        <v>20.019469999999998</v>
      </c>
      <c r="CB402">
        <v>0</v>
      </c>
      <c r="CC402">
        <v>0</v>
      </c>
      <c r="CD402">
        <v>0.3173937</v>
      </c>
      <c r="CE402">
        <v>20.773489999999999</v>
      </c>
      <c r="CF402">
        <v>0</v>
      </c>
      <c r="CG402">
        <v>0</v>
      </c>
      <c r="CH402">
        <v>0.31553969999999998</v>
      </c>
      <c r="CI402">
        <v>21.191770000000002</v>
      </c>
      <c r="CJ402">
        <v>1.3134469999999999E-37</v>
      </c>
      <c r="CK402" s="1">
        <v>6.7163470000000004E-35</v>
      </c>
      <c r="CL402">
        <v>0.31363780000000002</v>
      </c>
      <c r="CM402">
        <v>20.902149999999999</v>
      </c>
      <c r="CN402" s="1">
        <v>1.25258E-30</v>
      </c>
      <c r="CO402" s="1">
        <v>5.5360299999999997E-28</v>
      </c>
      <c r="CP402">
        <v>0.31167470000000003</v>
      </c>
      <c r="CQ402">
        <v>20.20346</v>
      </c>
      <c r="CR402" s="1">
        <v>4.3939930000000003E-24</v>
      </c>
      <c r="CS402" s="1">
        <v>1.9494709999999998E-21</v>
      </c>
      <c r="CT402">
        <v>0.30968509999999999</v>
      </c>
      <c r="CU402">
        <v>19.640910000000002</v>
      </c>
      <c r="CV402" s="1">
        <v>8.8282880000000007E-19</v>
      </c>
      <c r="CW402" s="1">
        <v>3.945983E-16</v>
      </c>
      <c r="CX402">
        <v>0.30767230000000001</v>
      </c>
      <c r="CY402">
        <v>19.380980000000001</v>
      </c>
      <c r="CZ402" s="1">
        <v>5.4796319999999999E-15</v>
      </c>
      <c r="DA402" s="1">
        <v>2.4250270000000001E-12</v>
      </c>
      <c r="DB402">
        <v>0.3056547</v>
      </c>
      <c r="DC402">
        <v>19.859909999999999</v>
      </c>
      <c r="DD402" s="1">
        <v>5.7440419999999998E-12</v>
      </c>
      <c r="DE402" s="1">
        <v>2.4839300000000001E-9</v>
      </c>
      <c r="DF402">
        <v>0.3036741</v>
      </c>
      <c r="DG402">
        <v>20.744219999999999</v>
      </c>
      <c r="DH402" s="1">
        <v>1.746671E-9</v>
      </c>
      <c r="DI402" s="1">
        <v>7.506346E-7</v>
      </c>
      <c r="DJ402">
        <v>0.30171189999999998</v>
      </c>
      <c r="DK402">
        <v>21.234310000000001</v>
      </c>
      <c r="DL402" s="1">
        <v>2.0689080000000001E-7</v>
      </c>
      <c r="DM402" s="1">
        <v>8.8917879999999996E-5</v>
      </c>
      <c r="DN402">
        <v>0.2997012</v>
      </c>
      <c r="DO402">
        <v>21.327780000000001</v>
      </c>
      <c r="DP402" s="1">
        <v>1.129341E-5</v>
      </c>
      <c r="DQ402" s="1">
        <v>4.8731440000000003E-3</v>
      </c>
      <c r="DR402">
        <v>0.29784359999999999</v>
      </c>
      <c r="DS402">
        <v>20.822780000000002</v>
      </c>
      <c r="DT402" s="1">
        <v>3.2482019999999998E-4</v>
      </c>
      <c r="DU402">
        <v>0.14086109999999999</v>
      </c>
      <c r="DV402">
        <v>0.29602279999999997</v>
      </c>
      <c r="DW402">
        <v>19.930150000000001</v>
      </c>
      <c r="DX402" s="1">
        <v>5.3945390000000003E-3</v>
      </c>
      <c r="DY402">
        <v>2.3569719999999998</v>
      </c>
      <c r="DZ402">
        <v>0.29411169999999998</v>
      </c>
      <c r="EA402">
        <v>19.166519999999998</v>
      </c>
      <c r="EB402" s="1">
        <v>5.5502849999999999E-2</v>
      </c>
      <c r="EC402">
        <v>24.442250000000001</v>
      </c>
      <c r="ED402">
        <v>0.29213630000000002</v>
      </c>
      <c r="EE402">
        <v>18.738189999999999</v>
      </c>
      <c r="EF402">
        <v>0.37415569999999998</v>
      </c>
      <c r="EG402">
        <v>166.37799999999999</v>
      </c>
      <c r="EH402">
        <v>0.29019109999999998</v>
      </c>
      <c r="EI402">
        <v>18.96762</v>
      </c>
      <c r="EJ402">
        <v>1.7376959999999999</v>
      </c>
      <c r="EK402">
        <v>780.11009999999999</v>
      </c>
      <c r="EL402">
        <v>0.2886281</v>
      </c>
      <c r="EM402">
        <v>19.55707</v>
      </c>
      <c r="EN402">
        <v>5.7753310000000004</v>
      </c>
      <c r="EO402">
        <v>2615.0039999999999</v>
      </c>
      <c r="EP402">
        <v>0.28732920000000001</v>
      </c>
      <c r="EQ402">
        <v>20.1111</v>
      </c>
      <c r="ER402">
        <v>14.284330000000001</v>
      </c>
      <c r="ES402">
        <v>6520.7439999999997</v>
      </c>
      <c r="ET402">
        <v>0.28600930000000002</v>
      </c>
      <c r="EU402">
        <v>20.324680000000001</v>
      </c>
      <c r="EV402">
        <v>27.23545</v>
      </c>
      <c r="EW402">
        <v>12534.92</v>
      </c>
      <c r="EX402">
        <v>0.28490320000000002</v>
      </c>
      <c r="EY402">
        <v>19.801269999999999</v>
      </c>
      <c r="EZ402">
        <v>41.276049999999998</v>
      </c>
      <c r="FA402">
        <v>19138.560000000001</v>
      </c>
      <c r="FB402">
        <v>0.28397889999999998</v>
      </c>
      <c r="FC402">
        <v>18.88006</v>
      </c>
      <c r="FD402">
        <v>50.903739999999999</v>
      </c>
      <c r="FE402">
        <v>23760.799999999999</v>
      </c>
      <c r="FF402">
        <v>0.28355269999999999</v>
      </c>
      <c r="FG402">
        <v>18.106089999999998</v>
      </c>
      <c r="FH402">
        <v>52.187089999999998</v>
      </c>
      <c r="FI402">
        <v>24513.26</v>
      </c>
      <c r="FJ402">
        <v>0.28330339999999998</v>
      </c>
      <c r="FK402">
        <v>17.77196</v>
      </c>
      <c r="FL402">
        <v>45.485959999999999</v>
      </c>
      <c r="FM402">
        <v>21457.71</v>
      </c>
      <c r="FN402">
        <v>0.28304109999999999</v>
      </c>
      <c r="FO402">
        <v>18.624980000000001</v>
      </c>
      <c r="FP402">
        <v>34.171529999999997</v>
      </c>
      <c r="FQ402">
        <v>16202.84</v>
      </c>
      <c r="FR402">
        <v>0.28279979999999999</v>
      </c>
      <c r="FS402">
        <v>19.649080000000001</v>
      </c>
      <c r="FT402">
        <v>22.544070000000001</v>
      </c>
      <c r="FU402">
        <v>10708.49</v>
      </c>
      <c r="FV402">
        <v>0.28243819999999997</v>
      </c>
      <c r="FW402">
        <v>20.313079999999999</v>
      </c>
      <c r="FX402">
        <v>13.26693</v>
      </c>
      <c r="FY402">
        <v>6259.4449999999997</v>
      </c>
      <c r="FZ402">
        <v>0.2820725</v>
      </c>
      <c r="GA402">
        <v>20.301110000000001</v>
      </c>
      <c r="GB402">
        <v>7.0223599999999999</v>
      </c>
      <c r="GC402">
        <v>3289.1390000000001</v>
      </c>
      <c r="GD402">
        <v>0.28196830000000001</v>
      </c>
      <c r="GE402">
        <v>19.765509999999999</v>
      </c>
      <c r="GF402">
        <v>3.4049369999999999</v>
      </c>
      <c r="GG402">
        <v>1580.5830000000001</v>
      </c>
      <c r="GH402">
        <v>0.28195910000000002</v>
      </c>
      <c r="GI402">
        <v>19.135909999999999</v>
      </c>
      <c r="GJ402">
        <v>1.5440210000000001</v>
      </c>
      <c r="GK402">
        <v>709.11099999999999</v>
      </c>
      <c r="GL402">
        <v>0.28198289999999998</v>
      </c>
      <c r="GM402">
        <v>18.743120000000001</v>
      </c>
      <c r="GN402">
        <v>0.66891199999999995</v>
      </c>
      <c r="GO402">
        <v>303.16829999999999</v>
      </c>
      <c r="GP402">
        <v>0.28194209999999997</v>
      </c>
      <c r="GQ402">
        <v>18.758140000000001</v>
      </c>
      <c r="GR402" s="1">
        <v>0.2893559</v>
      </c>
      <c r="GS402">
        <v>128.9556</v>
      </c>
      <c r="GT402">
        <v>0.28203230000000001</v>
      </c>
      <c r="GU402">
        <v>19.968229999999998</v>
      </c>
      <c r="GV402" s="1">
        <v>0.13957269999999999</v>
      </c>
      <c r="GW402">
        <v>60.725769999999997</v>
      </c>
      <c r="GX402">
        <v>0.28227960000000002</v>
      </c>
      <c r="GY402">
        <v>21.21978</v>
      </c>
      <c r="GZ402" s="1">
        <v>8.5689050000000003E-2</v>
      </c>
      <c r="HA402">
        <v>36.172649999999997</v>
      </c>
      <c r="HB402">
        <v>0.28240999999999999</v>
      </c>
      <c r="HC402">
        <v>22.060939999999999</v>
      </c>
      <c r="HD402" s="1">
        <v>6.7579449999999999E-2</v>
      </c>
      <c r="HE402">
        <v>27.750109999999999</v>
      </c>
      <c r="HF402">
        <v>0.28293780000000002</v>
      </c>
      <c r="HG402">
        <v>22.44745</v>
      </c>
      <c r="HH402" s="1">
        <v>6.0736409999999998E-2</v>
      </c>
      <c r="HI402">
        <v>24.339729999999999</v>
      </c>
      <c r="HJ402">
        <v>0.28324759999999999</v>
      </c>
      <c r="HK402">
        <v>22.1172</v>
      </c>
      <c r="HL402" s="1">
        <v>5.6448430000000001E-2</v>
      </c>
      <c r="HM402">
        <v>22.171800000000001</v>
      </c>
      <c r="HN402">
        <v>0.28318840000000001</v>
      </c>
      <c r="HO402">
        <v>21.20739</v>
      </c>
      <c r="HP402" s="1">
        <v>5.2583480000000002E-2</v>
      </c>
      <c r="HQ402">
        <v>20.27206</v>
      </c>
      <c r="HR402">
        <v>0.28225749999999999</v>
      </c>
      <c r="HS402">
        <v>20.562639999999998</v>
      </c>
      <c r="HT402" s="1">
        <v>4.8550129999999997E-2</v>
      </c>
      <c r="HU402" s="1">
        <v>18.409680000000002</v>
      </c>
      <c r="HV402">
        <v>0.28142149999999999</v>
      </c>
      <c r="HW402">
        <v>20.389099999999999</v>
      </c>
      <c r="HX402" s="1">
        <v>4.4330420000000002E-2</v>
      </c>
      <c r="HY402" s="1">
        <v>16.533770000000001</v>
      </c>
      <c r="HZ402">
        <v>0.28149730000000001</v>
      </c>
      <c r="IA402">
        <v>21.255389999999998</v>
      </c>
      <c r="IB402" s="1">
        <v>3.9983860000000003E-2</v>
      </c>
      <c r="IC402" s="1">
        <v>14.78003</v>
      </c>
      <c r="ID402">
        <v>0.28181469999999997</v>
      </c>
      <c r="IE402">
        <v>22.540030000000002</v>
      </c>
      <c r="IF402" s="1">
        <v>3.5799119999999997E-2</v>
      </c>
      <c r="IG402" s="1">
        <v>13.22786</v>
      </c>
      <c r="IH402">
        <v>0.28201599999999999</v>
      </c>
      <c r="II402">
        <v>23.369789999999998</v>
      </c>
      <c r="IJ402" s="1">
        <v>3.1738530000000001E-2</v>
      </c>
      <c r="IK402" s="1">
        <v>11.729010000000001</v>
      </c>
      <c r="IL402">
        <v>0.2821862</v>
      </c>
      <c r="IM402">
        <v>23.74596</v>
      </c>
      <c r="IN402" s="1">
        <v>2.787241E-2</v>
      </c>
      <c r="IO402" s="1">
        <v>10.30198</v>
      </c>
      <c r="IP402">
        <v>0.28232059999999998</v>
      </c>
      <c r="IQ402">
        <v>23.268260000000001</v>
      </c>
      <c r="IR402" s="1">
        <v>2.429802E-2</v>
      </c>
      <c r="IS402" s="1">
        <v>8.9826560000000004</v>
      </c>
      <c r="IT402">
        <v>0.28242080000000003</v>
      </c>
      <c r="IU402">
        <v>22.38457</v>
      </c>
      <c r="IV402" s="1">
        <v>2.109697E-2</v>
      </c>
      <c r="IW402" s="1">
        <v>7.8022629999999999</v>
      </c>
      <c r="IX402">
        <v>0.28265390000000001</v>
      </c>
      <c r="IY402">
        <v>21.865480000000002</v>
      </c>
      <c r="IZ402" s="1">
        <v>1.831296E-2</v>
      </c>
      <c r="JA402" s="1">
        <v>6.7713219999999996</v>
      </c>
      <c r="JB402">
        <v>0.28313110000000002</v>
      </c>
      <c r="JC402">
        <v>21.727530000000002</v>
      </c>
      <c r="JD402" s="1">
        <v>1.58826E-2</v>
      </c>
      <c r="JE402" s="1">
        <v>5.8652790000000001</v>
      </c>
      <c r="JF402">
        <v>0.28346189999999999</v>
      </c>
      <c r="JG402">
        <v>22.409320000000001</v>
      </c>
      <c r="JH402" s="1">
        <v>1.3809510000000001E-2</v>
      </c>
      <c r="JI402" s="1">
        <v>5.0966639999999996</v>
      </c>
      <c r="JJ402">
        <v>0.2836188</v>
      </c>
      <c r="JK402">
        <v>22.85295</v>
      </c>
      <c r="JL402" s="1">
        <v>1.19107E-2</v>
      </c>
      <c r="JM402" s="1">
        <v>4.3955770000000003</v>
      </c>
      <c r="JN402">
        <v>0.28366479999999999</v>
      </c>
      <c r="JO402">
        <v>23.094069999999999</v>
      </c>
      <c r="JP402" s="1">
        <v>1.011743E-2</v>
      </c>
      <c r="JQ402" s="1">
        <v>3.7357580000000001</v>
      </c>
      <c r="JR402">
        <v>0.28362369999999998</v>
      </c>
      <c r="JS402">
        <v>22.67812</v>
      </c>
      <c r="JT402" s="1">
        <v>8.4053080000000002E-3</v>
      </c>
      <c r="JU402" s="1">
        <v>3.1060159999999999</v>
      </c>
      <c r="JV402">
        <v>0.28443099999999999</v>
      </c>
      <c r="JW402">
        <v>21.85427</v>
      </c>
      <c r="JX402" s="1">
        <v>6.8367649999999999E-3</v>
      </c>
      <c r="JY402" s="1">
        <v>2.5199509999999998</v>
      </c>
      <c r="JZ402">
        <v>0.28573769999999998</v>
      </c>
      <c r="KA402">
        <v>21.20636</v>
      </c>
      <c r="KB402" s="1">
        <v>5.4971330000000004E-3</v>
      </c>
      <c r="KC402" s="1">
        <v>2.0177040000000002</v>
      </c>
      <c r="KD402">
        <v>0.2868927</v>
      </c>
      <c r="KE402">
        <v>20.78856</v>
      </c>
      <c r="KF402" s="1">
        <v>4.409718E-3</v>
      </c>
      <c r="KG402" s="1">
        <v>1.612441</v>
      </c>
      <c r="KH402">
        <v>0.2879409</v>
      </c>
      <c r="KI402">
        <v>20.621680000000001</v>
      </c>
      <c r="KJ402" s="1">
        <v>3.581126E-3</v>
      </c>
      <c r="KK402" s="1">
        <v>1.304778</v>
      </c>
      <c r="KL402">
        <v>0.28891549999999999</v>
      </c>
      <c r="KM402">
        <v>21.230920000000001</v>
      </c>
      <c r="KN402" s="1">
        <v>2.9816E-3</v>
      </c>
      <c r="KO402" s="1">
        <v>1.0825119999999999</v>
      </c>
      <c r="KP402">
        <v>0.2898347</v>
      </c>
      <c r="KQ402">
        <v>21.488040000000002</v>
      </c>
      <c r="KR402" s="1">
        <v>2.5585030000000002E-3</v>
      </c>
      <c r="KS402" s="1">
        <v>0.92577679999999996</v>
      </c>
      <c r="KT402">
        <v>0.29067219999999999</v>
      </c>
      <c r="KU402">
        <v>21.667719999999999</v>
      </c>
      <c r="KV402" s="1">
        <v>2.2569069999999998E-3</v>
      </c>
      <c r="KW402" s="1">
        <v>0.81421560000000004</v>
      </c>
      <c r="KX402">
        <v>0.29146119999999998</v>
      </c>
      <c r="KY402">
        <v>21.792349999999999</v>
      </c>
      <c r="KZ402" s="1">
        <v>2.034138E-3</v>
      </c>
      <c r="LA402" s="1">
        <v>0.73182069999999999</v>
      </c>
      <c r="LB402">
        <v>0.29217979999999999</v>
      </c>
      <c r="LC402">
        <v>21.540279999999999</v>
      </c>
      <c r="LD402" s="1">
        <v>1.861789E-3</v>
      </c>
      <c r="LE402" s="1">
        <v>0.66816010000000003</v>
      </c>
      <c r="LF402">
        <v>0.29282809999999998</v>
      </c>
      <c r="LG402">
        <v>21.006019999999999</v>
      </c>
      <c r="LH402" s="1">
        <v>1.724235E-3</v>
      </c>
      <c r="LI402" s="1">
        <v>0.61739480000000002</v>
      </c>
      <c r="LJ402">
        <v>0.29340759999999999</v>
      </c>
      <c r="LK402">
        <v>20.574590000000001</v>
      </c>
      <c r="LL402" s="1">
        <v>1.612259E-3</v>
      </c>
      <c r="LM402" s="1">
        <v>0.57621789999999995</v>
      </c>
      <c r="LN402">
        <v>0.29397190000000001</v>
      </c>
      <c r="LO402">
        <v>20.616440000000001</v>
      </c>
      <c r="LP402" s="1">
        <v>1.5206379999999999E-3</v>
      </c>
      <c r="LQ402" s="1">
        <v>0.54251269999999996</v>
      </c>
      <c r="LR402">
        <v>0.29442390000000002</v>
      </c>
      <c r="LS402">
        <v>21.704180000000001</v>
      </c>
      <c r="LT402" s="1">
        <v>1.445478E-3</v>
      </c>
      <c r="LU402" s="1">
        <v>0.51491949999999997</v>
      </c>
      <c r="LV402">
        <v>0.29483609999999999</v>
      </c>
      <c r="LW402">
        <v>22.4741</v>
      </c>
      <c r="LX402" s="1">
        <v>1.3837039999999999E-3</v>
      </c>
      <c r="LY402" s="1">
        <v>0.49226710000000001</v>
      </c>
      <c r="LZ402">
        <v>0.2952398</v>
      </c>
      <c r="MA402">
        <v>22.945630000000001</v>
      </c>
      <c r="MB402" s="1">
        <v>1.3331300000000001E-3</v>
      </c>
      <c r="MC402" s="1">
        <v>0.47368270000000001</v>
      </c>
      <c r="MD402">
        <v>0.29560229999999998</v>
      </c>
      <c r="ME402">
        <v>23.392150000000001</v>
      </c>
      <c r="MF402" s="1">
        <v>1.2904150000000001E-3</v>
      </c>
      <c r="MG402" s="1">
        <v>0.45802470000000001</v>
      </c>
      <c r="MH402">
        <v>0.29592239999999997</v>
      </c>
      <c r="MI402">
        <v>23.1447</v>
      </c>
      <c r="MJ402" s="1">
        <v>1.251996E-3</v>
      </c>
      <c r="MK402" s="1">
        <v>0.44401750000000001</v>
      </c>
      <c r="ML402">
        <v>0.29620819999999998</v>
      </c>
      <c r="MM402">
        <v>22.364660000000001</v>
      </c>
      <c r="MN402" s="1">
        <v>1.215275E-3</v>
      </c>
      <c r="MO402" s="1">
        <v>0.43066569999999998</v>
      </c>
      <c r="MP402">
        <v>0.29647800000000002</v>
      </c>
      <c r="MQ402">
        <v>21.899360000000001</v>
      </c>
      <c r="MR402" s="1">
        <v>1.1777300000000001E-3</v>
      </c>
      <c r="MS402" s="1">
        <v>0.41713050000000002</v>
      </c>
      <c r="MT402">
        <v>0.29673379999999999</v>
      </c>
      <c r="MU402">
        <v>21.86092</v>
      </c>
      <c r="MV402" s="1">
        <v>1.1388290000000001E-3</v>
      </c>
      <c r="MW402" s="1">
        <v>0.40314499999999998</v>
      </c>
      <c r="MX402">
        <v>0.29700369999999998</v>
      </c>
      <c r="MY402">
        <v>22.78894</v>
      </c>
      <c r="MZ402" s="1">
        <v>1.09851E-3</v>
      </c>
      <c r="NA402" s="1">
        <v>0.38865470000000002</v>
      </c>
      <c r="NB402">
        <v>0.29725669999999998</v>
      </c>
      <c r="NC402">
        <v>23.643219999999999</v>
      </c>
      <c r="ND402" s="1">
        <v>1.057307E-3</v>
      </c>
      <c r="NE402" s="1">
        <v>0.37389289999999997</v>
      </c>
      <c r="NF402">
        <v>0.29749189999999998</v>
      </c>
      <c r="NG402">
        <v>24.018840000000001</v>
      </c>
      <c r="NH402" s="1">
        <v>1.016213E-3</v>
      </c>
      <c r="NI402" s="1">
        <v>0.35917090000000002</v>
      </c>
      <c r="NJ402">
        <v>0.29776029999999998</v>
      </c>
      <c r="NK402">
        <v>24.13964</v>
      </c>
      <c r="NL402" s="1">
        <v>9.7627399999999996E-4</v>
      </c>
      <c r="NM402" s="1">
        <v>0.3448175</v>
      </c>
      <c r="NN402">
        <v>0.2980122</v>
      </c>
      <c r="NO402">
        <v>23.519300000000001</v>
      </c>
      <c r="NP402" s="1">
        <v>9.3746020000000005E-4</v>
      </c>
      <c r="NQ402" s="1">
        <v>0.33089940000000001</v>
      </c>
      <c r="NR402">
        <v>0.29843750000000002</v>
      </c>
      <c r="NS402">
        <v>22.688870000000001</v>
      </c>
      <c r="NT402" s="1">
        <v>8.9962609999999998E-4</v>
      </c>
      <c r="NU402" s="1">
        <v>0.31724669999999999</v>
      </c>
      <c r="NV402">
        <v>0.29890939999999999</v>
      </c>
      <c r="NW402">
        <v>22.140059999999998</v>
      </c>
      <c r="NX402" s="1">
        <v>8.6384959999999996E-4</v>
      </c>
      <c r="NY402" s="1">
        <v>0.3043014</v>
      </c>
      <c r="NZ402">
        <v>0.2994271</v>
      </c>
      <c r="OA402">
        <v>21.987189999999998</v>
      </c>
      <c r="OB402" s="1">
        <v>8.2980300000000005E-4</v>
      </c>
      <c r="OC402" s="1">
        <v>0.29198269999999998</v>
      </c>
      <c r="OD402">
        <v>0.29994680000000001</v>
      </c>
      <c r="OE402">
        <v>22.10913</v>
      </c>
      <c r="OF402" s="1">
        <v>7.9708779999999998E-4</v>
      </c>
      <c r="OG402" s="1">
        <v>0.2801457</v>
      </c>
      <c r="OH402">
        <v>0.30046679999999998</v>
      </c>
      <c r="OI402">
        <v>22.668610000000001</v>
      </c>
      <c r="OJ402" s="1">
        <v>7.6582270000000001E-4</v>
      </c>
      <c r="OK402" s="1">
        <v>0.26888050000000002</v>
      </c>
    </row>
    <row r="403" spans="1:401" x14ac:dyDescent="0.35">
      <c r="A403">
        <v>412</v>
      </c>
      <c r="B403" t="s">
        <v>4</v>
      </c>
      <c r="C403" t="s">
        <v>364</v>
      </c>
      <c r="D403" t="s">
        <v>410</v>
      </c>
      <c r="E403">
        <v>921.68470000000002</v>
      </c>
      <c r="F403">
        <v>0.37164740000000002</v>
      </c>
      <c r="G403">
        <v>20.68017</v>
      </c>
      <c r="H403">
        <v>0</v>
      </c>
      <c r="I403">
        <v>0</v>
      </c>
      <c r="J403">
        <v>0.37328499999999998</v>
      </c>
      <c r="K403">
        <v>20.642199999999999</v>
      </c>
      <c r="L403">
        <v>0</v>
      </c>
      <c r="M403">
        <v>0</v>
      </c>
      <c r="N403">
        <v>0.37467990000000001</v>
      </c>
      <c r="O403">
        <v>21.270009999999999</v>
      </c>
      <c r="P403">
        <v>0</v>
      </c>
      <c r="Q403">
        <v>0</v>
      </c>
      <c r="R403">
        <v>0.37585049999999998</v>
      </c>
      <c r="S403">
        <v>21.551919999999999</v>
      </c>
      <c r="T403">
        <v>0</v>
      </c>
      <c r="U403">
        <v>0</v>
      </c>
      <c r="V403">
        <v>0.37681829999999999</v>
      </c>
      <c r="W403">
        <v>21.805700000000002</v>
      </c>
      <c r="X403">
        <v>0</v>
      </c>
      <c r="Y403">
        <v>0</v>
      </c>
      <c r="Z403">
        <v>0.37751820000000003</v>
      </c>
      <c r="AA403">
        <v>21.43648</v>
      </c>
      <c r="AB403">
        <v>0</v>
      </c>
      <c r="AC403">
        <v>0</v>
      </c>
      <c r="AD403">
        <v>0.37794280000000002</v>
      </c>
      <c r="AE403">
        <v>20.958030000000001</v>
      </c>
      <c r="AF403">
        <v>0</v>
      </c>
      <c r="AG403">
        <v>0</v>
      </c>
      <c r="AH403">
        <v>0.37867289999999998</v>
      </c>
      <c r="AI403">
        <v>20.610189999999999</v>
      </c>
      <c r="AJ403">
        <v>0</v>
      </c>
      <c r="AK403">
        <v>0</v>
      </c>
      <c r="AL403">
        <v>0.37935960000000002</v>
      </c>
      <c r="AM403">
        <v>20.38551</v>
      </c>
      <c r="AN403">
        <v>0</v>
      </c>
      <c r="AO403">
        <v>0</v>
      </c>
      <c r="AP403">
        <v>0.3797161</v>
      </c>
      <c r="AQ403">
        <v>20.303000000000001</v>
      </c>
      <c r="AR403">
        <v>0</v>
      </c>
      <c r="AS403">
        <v>0</v>
      </c>
      <c r="AT403">
        <v>0.37991760000000002</v>
      </c>
      <c r="AU403">
        <v>20.78105</v>
      </c>
      <c r="AV403">
        <v>0</v>
      </c>
      <c r="AW403">
        <v>0</v>
      </c>
      <c r="AX403">
        <v>0.37988729999999998</v>
      </c>
      <c r="AY403">
        <v>20.88053</v>
      </c>
      <c r="AZ403">
        <v>0</v>
      </c>
      <c r="BA403">
        <v>0</v>
      </c>
      <c r="BB403">
        <v>0.37956590000000001</v>
      </c>
      <c r="BC403">
        <v>20.762440000000002</v>
      </c>
      <c r="BD403">
        <v>0</v>
      </c>
      <c r="BE403">
        <v>0</v>
      </c>
      <c r="BF403">
        <v>0.3789479</v>
      </c>
      <c r="BG403">
        <v>20.655999999999999</v>
      </c>
      <c r="BH403">
        <v>0</v>
      </c>
      <c r="BI403">
        <v>0</v>
      </c>
      <c r="BJ403">
        <v>0.37804110000000002</v>
      </c>
      <c r="BK403">
        <v>20.217970000000001</v>
      </c>
      <c r="BL403">
        <v>0</v>
      </c>
      <c r="BM403">
        <v>0</v>
      </c>
      <c r="BN403">
        <v>0.37682599999999999</v>
      </c>
      <c r="BO403">
        <v>19.695689999999999</v>
      </c>
      <c r="BP403">
        <v>0</v>
      </c>
      <c r="BQ403">
        <v>0</v>
      </c>
      <c r="BR403">
        <v>0.3753513</v>
      </c>
      <c r="BS403">
        <v>19.25554</v>
      </c>
      <c r="BT403">
        <v>0</v>
      </c>
      <c r="BU403">
        <v>0</v>
      </c>
      <c r="BV403">
        <v>0.37367</v>
      </c>
      <c r="BW403">
        <v>19.3947</v>
      </c>
      <c r="BX403">
        <v>0</v>
      </c>
      <c r="BY403">
        <v>0</v>
      </c>
      <c r="BZ403">
        <v>0.37178220000000001</v>
      </c>
      <c r="CA403">
        <v>20.031500000000001</v>
      </c>
      <c r="CB403">
        <v>0</v>
      </c>
      <c r="CC403">
        <v>0</v>
      </c>
      <c r="CD403">
        <v>0.36976110000000001</v>
      </c>
      <c r="CE403">
        <v>20.789719999999999</v>
      </c>
      <c r="CF403">
        <v>0</v>
      </c>
      <c r="CG403">
        <v>0</v>
      </c>
      <c r="CH403">
        <v>0.36768190000000001</v>
      </c>
      <c r="CI403">
        <v>21.22719</v>
      </c>
      <c r="CJ403">
        <v>1.525302E-37</v>
      </c>
      <c r="CK403" s="1">
        <v>2.9294290000000001E-35</v>
      </c>
      <c r="CL403">
        <v>0.36553059999999998</v>
      </c>
      <c r="CM403">
        <v>20.955300000000001</v>
      </c>
      <c r="CN403" s="1">
        <v>8.9057230000000006E-31</v>
      </c>
      <c r="CO403" s="1">
        <v>3.4663570000000002E-28</v>
      </c>
      <c r="CP403">
        <v>0.3633286</v>
      </c>
      <c r="CQ403">
        <v>20.258559999999999</v>
      </c>
      <c r="CR403" s="1">
        <v>3.18162E-24</v>
      </c>
      <c r="CS403" s="1">
        <v>1.022334E-21</v>
      </c>
      <c r="CT403">
        <v>0.36112070000000002</v>
      </c>
      <c r="CU403">
        <v>19.667259999999999</v>
      </c>
      <c r="CV403" s="1">
        <v>6.4344590000000003E-19</v>
      </c>
      <c r="CW403" s="1">
        <v>2.5819660000000001E-16</v>
      </c>
      <c r="CX403">
        <v>0.35890270000000002</v>
      </c>
      <c r="CY403">
        <v>19.37715</v>
      </c>
      <c r="CZ403" s="1">
        <v>4.1066030000000004E-15</v>
      </c>
      <c r="DA403" s="1">
        <v>1.7972630000000001E-12</v>
      </c>
      <c r="DB403">
        <v>0.35668719999999998</v>
      </c>
      <c r="DC403">
        <v>19.82479</v>
      </c>
      <c r="DD403" s="1">
        <v>4.3511580000000003E-12</v>
      </c>
      <c r="DE403" s="1">
        <v>2.0070350000000002E-9</v>
      </c>
      <c r="DF403">
        <v>0.35454350000000001</v>
      </c>
      <c r="DG403">
        <v>20.703530000000001</v>
      </c>
      <c r="DH403" s="1">
        <v>1.3479299999999999E-9</v>
      </c>
      <c r="DI403" s="1">
        <v>6.5001320000000005E-7</v>
      </c>
      <c r="DJ403">
        <v>0.3524021</v>
      </c>
      <c r="DK403">
        <v>21.231760000000001</v>
      </c>
      <c r="DL403" s="1">
        <v>1.631206E-7</v>
      </c>
      <c r="DM403" s="1">
        <v>8.1854950000000005E-5</v>
      </c>
      <c r="DN403">
        <v>0.35023789999999999</v>
      </c>
      <c r="DO403">
        <v>21.359259999999999</v>
      </c>
      <c r="DP403" s="1">
        <v>9.1025059999999994E-6</v>
      </c>
      <c r="DQ403" s="1">
        <v>4.7355870000000003E-3</v>
      </c>
      <c r="DR403">
        <v>0.34826279999999998</v>
      </c>
      <c r="DS403">
        <v>20.871980000000001</v>
      </c>
      <c r="DT403" s="1">
        <v>2.6761580000000002E-4</v>
      </c>
      <c r="DU403">
        <v>0.14377280000000001</v>
      </c>
      <c r="DV403">
        <v>0.34633740000000002</v>
      </c>
      <c r="DW403">
        <v>19.977229999999999</v>
      </c>
      <c r="DX403" s="1">
        <v>4.5419809999999996E-3</v>
      </c>
      <c r="DY403">
        <v>2.517811</v>
      </c>
      <c r="DZ403">
        <v>0.34431879999999998</v>
      </c>
      <c r="EA403">
        <v>19.182790000000001</v>
      </c>
      <c r="EB403" s="1">
        <v>4.7747739999999997E-2</v>
      </c>
      <c r="EC403">
        <v>27.25554</v>
      </c>
      <c r="ED403">
        <v>0.34220990000000001</v>
      </c>
      <c r="EE403">
        <v>18.71246</v>
      </c>
      <c r="EF403">
        <v>0.3287139</v>
      </c>
      <c r="EG403">
        <v>193.19130000000001</v>
      </c>
      <c r="EH403">
        <v>0.34016760000000001</v>
      </c>
      <c r="EI403">
        <v>18.908010000000001</v>
      </c>
      <c r="EJ403">
        <v>1.5584690000000001</v>
      </c>
      <c r="EK403">
        <v>941.3492</v>
      </c>
      <c r="EL403">
        <v>0.3386789</v>
      </c>
      <c r="EM403">
        <v>19.502520000000001</v>
      </c>
      <c r="EN403">
        <v>5.2878579999999999</v>
      </c>
      <c r="EO403">
        <v>3274.9920000000002</v>
      </c>
      <c r="EP403">
        <v>0.3374665</v>
      </c>
      <c r="EQ403">
        <v>20.07414</v>
      </c>
      <c r="ER403">
        <v>13.33676</v>
      </c>
      <c r="ES403">
        <v>8453.6090000000004</v>
      </c>
      <c r="ET403">
        <v>0.33620549999999999</v>
      </c>
      <c r="EU403">
        <v>20.312470000000001</v>
      </c>
      <c r="EV403">
        <v>25.909700000000001</v>
      </c>
      <c r="EW403">
        <v>16790.52</v>
      </c>
      <c r="EX403">
        <v>0.33520270000000002</v>
      </c>
      <c r="EY403">
        <v>19.82565</v>
      </c>
      <c r="EZ403">
        <v>39.985059999999997</v>
      </c>
      <c r="FA403">
        <v>26444.6</v>
      </c>
      <c r="FB403">
        <v>0.334482</v>
      </c>
      <c r="FC403">
        <v>18.913119999999999</v>
      </c>
      <c r="FD403">
        <v>50.195430000000002</v>
      </c>
      <c r="FE403">
        <v>33825.39</v>
      </c>
      <c r="FF403">
        <v>0.33381100000000002</v>
      </c>
      <c r="FG403">
        <v>18.100380000000001</v>
      </c>
      <c r="FH403">
        <v>52.360529999999997</v>
      </c>
      <c r="FI403">
        <v>35936.58</v>
      </c>
      <c r="FJ403">
        <v>0.33327020000000002</v>
      </c>
      <c r="FK403">
        <v>17.727129999999999</v>
      </c>
      <c r="FL403">
        <v>46.362830000000002</v>
      </c>
      <c r="FM403">
        <v>32353.29</v>
      </c>
      <c r="FN403">
        <v>0.33272819999999997</v>
      </c>
      <c r="FO403">
        <v>18.525860000000002</v>
      </c>
      <c r="FP403">
        <v>35.38711</v>
      </c>
      <c r="FQ403">
        <v>25098.67</v>
      </c>
      <c r="FR403">
        <v>0.33476820000000002</v>
      </c>
      <c r="FS403">
        <v>19.542059999999999</v>
      </c>
      <c r="FT403">
        <v>23.704499999999999</v>
      </c>
      <c r="FU403">
        <v>17041.61</v>
      </c>
      <c r="FV403">
        <v>0.3427946</v>
      </c>
      <c r="FW403">
        <v>20.259139999999999</v>
      </c>
      <c r="FX403">
        <v>14.140090000000001</v>
      </c>
      <c r="FY403">
        <v>10260.14</v>
      </c>
      <c r="FZ403">
        <v>0.35140250000000001</v>
      </c>
      <c r="GA403">
        <v>20.301100000000002</v>
      </c>
      <c r="GB403">
        <v>7.5777219999999996</v>
      </c>
      <c r="GC403">
        <v>5549.2280000000001</v>
      </c>
      <c r="GD403">
        <v>0.36092449999999998</v>
      </c>
      <c r="GE403">
        <v>19.789000000000001</v>
      </c>
      <c r="GF403">
        <v>3.7119710000000001</v>
      </c>
      <c r="GG403">
        <v>2739.48</v>
      </c>
      <c r="GH403">
        <v>0.371307</v>
      </c>
      <c r="GI403">
        <v>19.128830000000001</v>
      </c>
      <c r="GJ403">
        <v>1.6963280000000001</v>
      </c>
      <c r="GK403">
        <v>1258.1869999999999</v>
      </c>
      <c r="GL403">
        <v>0.3834323</v>
      </c>
      <c r="GM403">
        <v>18.690159999999999</v>
      </c>
      <c r="GN403">
        <v>0.73805759999999998</v>
      </c>
      <c r="GO403">
        <v>548.61599999999999</v>
      </c>
      <c r="GP403">
        <v>0.3971268</v>
      </c>
      <c r="GQ403">
        <v>18.671019999999999</v>
      </c>
      <c r="GR403" s="1">
        <v>0.31820850000000001</v>
      </c>
      <c r="GS403">
        <v>235.2928</v>
      </c>
      <c r="GT403">
        <v>0.41325430000000002</v>
      </c>
      <c r="GU403">
        <v>19.832319999999999</v>
      </c>
      <c r="GV403" s="1">
        <v>0.15059359999999999</v>
      </c>
      <c r="GW403">
        <v>108.562</v>
      </c>
      <c r="GX403">
        <v>0.43224970000000001</v>
      </c>
      <c r="GY403">
        <v>21.094619999999999</v>
      </c>
      <c r="GZ403" s="1">
        <v>8.9606519999999995E-2</v>
      </c>
      <c r="HA403">
        <v>61.57056</v>
      </c>
      <c r="HB403">
        <v>0.45402920000000002</v>
      </c>
      <c r="HC403">
        <v>22.00253</v>
      </c>
      <c r="HD403" s="1">
        <v>6.8978540000000005E-2</v>
      </c>
      <c r="HE403">
        <v>45.31935</v>
      </c>
      <c r="HF403">
        <v>0.47929070000000001</v>
      </c>
      <c r="HG403">
        <v>22.455729999999999</v>
      </c>
      <c r="HH403" s="1">
        <v>6.1391559999999998E-2</v>
      </c>
      <c r="HI403">
        <v>39.280119999999997</v>
      </c>
      <c r="HJ403">
        <v>0.50562850000000004</v>
      </c>
      <c r="HK403">
        <v>22.254999999999999</v>
      </c>
      <c r="HL403" s="1">
        <v>5.6977069999999998E-2</v>
      </c>
      <c r="HM403">
        <v>35.250259999999997</v>
      </c>
      <c r="HN403">
        <v>0.53395150000000002</v>
      </c>
      <c r="HO403">
        <v>21.317710000000002</v>
      </c>
      <c r="HP403" s="1">
        <v>5.3052439999999999E-2</v>
      </c>
      <c r="HQ403">
        <v>31.72015</v>
      </c>
      <c r="HR403">
        <v>0.56494599999999995</v>
      </c>
      <c r="HS403">
        <v>20.611930000000001</v>
      </c>
      <c r="HT403" s="1">
        <v>4.9000469999999997E-2</v>
      </c>
      <c r="HU403" s="1">
        <v>28.293790000000001</v>
      </c>
      <c r="HV403">
        <v>0.59887460000000003</v>
      </c>
      <c r="HW403">
        <v>20.38908</v>
      </c>
      <c r="HX403" s="1">
        <v>4.4765319999999997E-2</v>
      </c>
      <c r="HY403" s="1">
        <v>24.928000000000001</v>
      </c>
      <c r="HZ403">
        <v>0.61626789999999998</v>
      </c>
      <c r="IA403">
        <v>21.214189999999999</v>
      </c>
      <c r="IB403" s="1">
        <v>4.0368139999999997E-2</v>
      </c>
      <c r="IC403" s="1">
        <v>21.698889999999999</v>
      </c>
      <c r="ID403">
        <v>0.6169171</v>
      </c>
      <c r="IE403">
        <v>22.52075</v>
      </c>
      <c r="IF403" s="1">
        <v>3.6154749999999999E-2</v>
      </c>
      <c r="IG403" s="1">
        <v>18.844860000000001</v>
      </c>
      <c r="IH403">
        <v>0.61730379999999996</v>
      </c>
      <c r="II403">
        <v>23.414429999999999</v>
      </c>
      <c r="IJ403" s="1">
        <v>3.206788E-2</v>
      </c>
      <c r="IK403" s="1">
        <v>16.210909999999998</v>
      </c>
      <c r="IL403">
        <v>0.61759109999999995</v>
      </c>
      <c r="IM403">
        <v>23.844650000000001</v>
      </c>
      <c r="IN403" s="1">
        <v>2.8170980000000002E-2</v>
      </c>
      <c r="IO403" s="1">
        <v>13.79311</v>
      </c>
      <c r="IP403">
        <v>0.61781149999999996</v>
      </c>
      <c r="IQ403">
        <v>23.361940000000001</v>
      </c>
      <c r="IR403" s="1">
        <v>2.4563069999999999E-2</v>
      </c>
      <c r="IS403" s="1">
        <v>11.641249999999999</v>
      </c>
      <c r="IT403">
        <v>0.6178844</v>
      </c>
      <c r="IU403">
        <v>22.453949999999999</v>
      </c>
      <c r="IV403" s="1">
        <v>2.1324530000000001E-2</v>
      </c>
      <c r="IW403" s="1">
        <v>9.774851</v>
      </c>
      <c r="IX403">
        <v>0.6183497</v>
      </c>
      <c r="IY403">
        <v>21.900569999999998</v>
      </c>
      <c r="IZ403" s="1">
        <v>1.851129E-2</v>
      </c>
      <c r="JA403" s="1">
        <v>8.1778119999999994</v>
      </c>
      <c r="JB403">
        <v>0.61921859999999995</v>
      </c>
      <c r="JC403">
        <v>21.72709</v>
      </c>
      <c r="JD403" s="1">
        <v>1.6043249999999998E-2</v>
      </c>
      <c r="JE403" s="1">
        <v>6.811191</v>
      </c>
      <c r="JF403">
        <v>0.61975389999999997</v>
      </c>
      <c r="JG403">
        <v>22.39789</v>
      </c>
      <c r="JH403" s="1">
        <v>1.3945239999999999E-2</v>
      </c>
      <c r="JI403" s="1">
        <v>5.7023479999999998</v>
      </c>
      <c r="JJ403">
        <v>0.61996070000000003</v>
      </c>
      <c r="JK403">
        <v>22.862839999999998</v>
      </c>
      <c r="JL403" s="1">
        <v>1.202959E-2</v>
      </c>
      <c r="JM403" s="1">
        <v>4.7434940000000001</v>
      </c>
      <c r="JN403">
        <v>0.61989280000000002</v>
      </c>
      <c r="JO403">
        <v>23.141999999999999</v>
      </c>
      <c r="JP403" s="1">
        <v>1.0223930000000001E-2</v>
      </c>
      <c r="JQ403" s="1">
        <v>3.8897379999999999</v>
      </c>
      <c r="JR403">
        <v>0.61956310000000003</v>
      </c>
      <c r="JS403">
        <v>22.746130000000001</v>
      </c>
      <c r="JT403" s="1">
        <v>8.5013640000000008E-3</v>
      </c>
      <c r="JU403" s="1">
        <v>3.1236259999999998</v>
      </c>
      <c r="JV403">
        <v>0.62195940000000005</v>
      </c>
      <c r="JW403">
        <v>21.865600000000001</v>
      </c>
      <c r="JX403" s="1">
        <v>6.9169740000000002E-3</v>
      </c>
      <c r="JY403" s="1">
        <v>2.4911189999999999</v>
      </c>
      <c r="JZ403">
        <v>0.6250656</v>
      </c>
      <c r="KA403">
        <v>21.19971</v>
      </c>
      <c r="KB403" s="1">
        <v>5.5639319999999997E-3</v>
      </c>
      <c r="KC403" s="1">
        <v>1.9957020000000001</v>
      </c>
      <c r="KD403">
        <v>0.62776589999999999</v>
      </c>
      <c r="KE403">
        <v>20.768170000000001</v>
      </c>
      <c r="KF403" s="1">
        <v>4.4621269999999998E-3</v>
      </c>
      <c r="KG403" s="1">
        <v>1.594387</v>
      </c>
      <c r="KH403">
        <v>0.63020989999999999</v>
      </c>
      <c r="KI403">
        <v>20.589179999999999</v>
      </c>
      <c r="KJ403" s="1">
        <v>3.6200799999999999E-3</v>
      </c>
      <c r="KK403" s="1">
        <v>1.2882640000000001</v>
      </c>
      <c r="KL403">
        <v>0.63247249999999999</v>
      </c>
      <c r="KM403">
        <v>21.194389999999999</v>
      </c>
      <c r="KN403" s="1">
        <v>3.0096440000000001E-3</v>
      </c>
      <c r="KO403" s="1">
        <v>1.066419</v>
      </c>
      <c r="KP403">
        <v>0.6345653</v>
      </c>
      <c r="KQ403">
        <v>21.468530000000001</v>
      </c>
      <c r="KR403" s="1">
        <v>2.5784279999999998E-3</v>
      </c>
      <c r="KS403" s="1">
        <v>0.90980479999999997</v>
      </c>
      <c r="KT403">
        <v>0.63652470000000005</v>
      </c>
      <c r="KU403">
        <v>21.660550000000001</v>
      </c>
      <c r="KV403" s="1">
        <v>2.2714390000000001E-3</v>
      </c>
      <c r="KW403" s="1">
        <v>0.79850849999999995</v>
      </c>
      <c r="KX403">
        <v>0.63834250000000003</v>
      </c>
      <c r="KY403">
        <v>21.790700000000001</v>
      </c>
      <c r="KZ403" s="1">
        <v>2.045144E-3</v>
      </c>
      <c r="LA403" s="1">
        <v>0.71660159999999995</v>
      </c>
      <c r="LB403">
        <v>0.64006370000000001</v>
      </c>
      <c r="LC403">
        <v>21.544119999999999</v>
      </c>
      <c r="LD403" s="1">
        <v>1.870584E-3</v>
      </c>
      <c r="LE403" s="1">
        <v>0.65354440000000003</v>
      </c>
      <c r="LF403">
        <v>0.64158590000000004</v>
      </c>
      <c r="LG403">
        <v>21.00347</v>
      </c>
      <c r="LH403" s="1">
        <v>1.731418E-3</v>
      </c>
      <c r="LI403" s="1">
        <v>0.60335930000000004</v>
      </c>
      <c r="LJ403">
        <v>0.64299980000000001</v>
      </c>
      <c r="LK403">
        <v>20.558879999999998</v>
      </c>
      <c r="LL403" s="1">
        <v>1.6181889999999999E-3</v>
      </c>
      <c r="LM403" s="1">
        <v>0.56264219999999998</v>
      </c>
      <c r="LN403">
        <v>0.6443411</v>
      </c>
      <c r="LO403">
        <v>20.58568</v>
      </c>
      <c r="LP403" s="1">
        <v>1.525621E-3</v>
      </c>
      <c r="LQ403" s="1">
        <v>0.5293831</v>
      </c>
      <c r="LR403">
        <v>0.64550569999999996</v>
      </c>
      <c r="LS403">
        <v>21.675219999999999</v>
      </c>
      <c r="LT403" s="1">
        <v>1.4496590000000001E-3</v>
      </c>
      <c r="LU403" s="1">
        <v>0.50211879999999998</v>
      </c>
      <c r="LV403">
        <v>0.64658300000000002</v>
      </c>
      <c r="LW403">
        <v>22.472539999999999</v>
      </c>
      <c r="LX403" s="1">
        <v>1.3872750000000001E-3</v>
      </c>
      <c r="LY403" s="1">
        <v>0.4797553</v>
      </c>
      <c r="LZ403">
        <v>0.64756539999999996</v>
      </c>
      <c r="MA403">
        <v>22.955590000000001</v>
      </c>
      <c r="MB403" s="1">
        <v>1.3362459999999999E-3</v>
      </c>
      <c r="MC403" s="1">
        <v>0.46146609999999999</v>
      </c>
      <c r="MD403">
        <v>0.64849780000000001</v>
      </c>
      <c r="ME403">
        <v>23.406890000000001</v>
      </c>
      <c r="MF403" s="1">
        <v>1.2932149999999999E-3</v>
      </c>
      <c r="MG403" s="1">
        <v>0.44610030000000001</v>
      </c>
      <c r="MH403">
        <v>0.64933969999999996</v>
      </c>
      <c r="MI403">
        <v>23.16161</v>
      </c>
      <c r="MJ403" s="1">
        <v>1.254659E-3</v>
      </c>
      <c r="MK403" s="1">
        <v>0.4324308</v>
      </c>
      <c r="ML403">
        <v>0.65009700000000004</v>
      </c>
      <c r="MM403">
        <v>22.366579999999999</v>
      </c>
      <c r="MN403" s="1">
        <v>1.217926E-3</v>
      </c>
      <c r="MO403" s="1">
        <v>0.41948200000000002</v>
      </c>
      <c r="MP403">
        <v>0.65086250000000001</v>
      </c>
      <c r="MQ403">
        <v>21.879729999999999</v>
      </c>
      <c r="MR403" s="1">
        <v>1.1804529999999999E-3</v>
      </c>
      <c r="MS403" s="1">
        <v>0.40640189999999998</v>
      </c>
      <c r="MT403">
        <v>0.65154500000000004</v>
      </c>
      <c r="MU403">
        <v>21.819500000000001</v>
      </c>
      <c r="MV403" s="1">
        <v>1.1416460000000001E-3</v>
      </c>
      <c r="MW403" s="1">
        <v>0.39291359999999997</v>
      </c>
      <c r="MX403">
        <v>0.6522462</v>
      </c>
      <c r="MY403">
        <v>22.755189999999999</v>
      </c>
      <c r="MZ403" s="1">
        <v>1.101405E-3</v>
      </c>
      <c r="NA403" s="1">
        <v>0.37893979999999999</v>
      </c>
      <c r="NB403">
        <v>0.65287439999999997</v>
      </c>
      <c r="NC403">
        <v>23.637350000000001</v>
      </c>
      <c r="ND403" s="1">
        <v>1.060119E-3</v>
      </c>
      <c r="NE403" s="1">
        <v>0.36469950000000001</v>
      </c>
      <c r="NF403">
        <v>0.65360370000000001</v>
      </c>
      <c r="NG403">
        <v>24.030729999999998</v>
      </c>
      <c r="NH403" s="1">
        <v>1.0190329999999999E-3</v>
      </c>
      <c r="NI403" s="1">
        <v>0.35046519999999998</v>
      </c>
      <c r="NJ403">
        <v>0.65435030000000005</v>
      </c>
      <c r="NK403">
        <v>24.16479</v>
      </c>
      <c r="NL403" s="1">
        <v>9.7899909999999996E-4</v>
      </c>
      <c r="NM403" s="1">
        <v>0.33657229999999999</v>
      </c>
      <c r="NN403">
        <v>0.65508149999999998</v>
      </c>
      <c r="NO403">
        <v>23.540769999999998</v>
      </c>
      <c r="NP403" s="1">
        <v>9.4012969999999996E-4</v>
      </c>
      <c r="NQ403" s="1">
        <v>0.3230925</v>
      </c>
      <c r="NR403">
        <v>0.65572140000000001</v>
      </c>
      <c r="NS403">
        <v>22.693519999999999</v>
      </c>
      <c r="NT403" s="1">
        <v>9.0219880000000005E-4</v>
      </c>
      <c r="NU403" s="1">
        <v>0.30997550000000001</v>
      </c>
      <c r="NV403">
        <v>0.65650370000000002</v>
      </c>
      <c r="NW403">
        <v>22.119769999999999</v>
      </c>
      <c r="NX403" s="1">
        <v>8.663497E-4</v>
      </c>
      <c r="NY403" s="1">
        <v>0.29743999999999998</v>
      </c>
      <c r="NZ403">
        <v>0.65721669999999999</v>
      </c>
      <c r="OA403">
        <v>21.951090000000001</v>
      </c>
      <c r="OB403" s="1">
        <v>8.3223100000000001E-4</v>
      </c>
      <c r="OC403" s="1">
        <v>0.28558749999999999</v>
      </c>
      <c r="OD403">
        <v>0.65795110000000001</v>
      </c>
      <c r="OE403">
        <v>22.070689999999999</v>
      </c>
      <c r="OF403" s="1">
        <v>7.9945350000000005E-4</v>
      </c>
      <c r="OG403" s="1">
        <v>0.27419710000000003</v>
      </c>
      <c r="OH403">
        <v>0.65865609999999997</v>
      </c>
      <c r="OI403">
        <v>22.65108</v>
      </c>
      <c r="OJ403" s="1">
        <v>7.6810089999999995E-4</v>
      </c>
      <c r="OK403" s="1">
        <v>0.26334829999999998</v>
      </c>
    </row>
    <row r="404" spans="1:401" x14ac:dyDescent="0.35">
      <c r="A404">
        <v>413</v>
      </c>
      <c r="B404" t="s">
        <v>4</v>
      </c>
      <c r="C404" t="s">
        <v>364</v>
      </c>
      <c r="D404" t="s">
        <v>411</v>
      </c>
      <c r="E404">
        <v>1226.921</v>
      </c>
      <c r="F404">
        <v>0.35666130000000001</v>
      </c>
      <c r="G404">
        <v>20.748670000000001</v>
      </c>
      <c r="H404">
        <v>0</v>
      </c>
      <c r="I404">
        <v>0</v>
      </c>
      <c r="J404">
        <v>0.35832700000000001</v>
      </c>
      <c r="K404">
        <v>20.687110000000001</v>
      </c>
      <c r="L404">
        <v>0</v>
      </c>
      <c r="M404">
        <v>0</v>
      </c>
      <c r="N404">
        <v>0.35973709999999998</v>
      </c>
      <c r="O404">
        <v>21.30611</v>
      </c>
      <c r="P404">
        <v>0</v>
      </c>
      <c r="Q404">
        <v>0</v>
      </c>
      <c r="R404">
        <v>0.36094369999999998</v>
      </c>
      <c r="S404">
        <v>21.621230000000001</v>
      </c>
      <c r="T404">
        <v>0</v>
      </c>
      <c r="U404">
        <v>0</v>
      </c>
      <c r="V404">
        <v>0.36194920000000003</v>
      </c>
      <c r="W404">
        <v>21.913630000000001</v>
      </c>
      <c r="X404">
        <v>0</v>
      </c>
      <c r="Y404">
        <v>0</v>
      </c>
      <c r="Z404">
        <v>0.36271890000000001</v>
      </c>
      <c r="AA404">
        <v>21.564139999999998</v>
      </c>
      <c r="AB404">
        <v>0</v>
      </c>
      <c r="AC404">
        <v>0</v>
      </c>
      <c r="AD404">
        <v>0.36320219999999998</v>
      </c>
      <c r="AE404">
        <v>21.080349999999999</v>
      </c>
      <c r="AF404">
        <v>0</v>
      </c>
      <c r="AG404">
        <v>0</v>
      </c>
      <c r="AH404">
        <v>0.36420740000000001</v>
      </c>
      <c r="AI404">
        <v>20.692419999999998</v>
      </c>
      <c r="AJ404">
        <v>0</v>
      </c>
      <c r="AK404">
        <v>0</v>
      </c>
      <c r="AL404">
        <v>0.3649732</v>
      </c>
      <c r="AM404">
        <v>20.444430000000001</v>
      </c>
      <c r="AN404">
        <v>0</v>
      </c>
      <c r="AO404">
        <v>0</v>
      </c>
      <c r="AP404">
        <v>0.36542340000000001</v>
      </c>
      <c r="AQ404">
        <v>20.349910000000001</v>
      </c>
      <c r="AR404">
        <v>0</v>
      </c>
      <c r="AS404">
        <v>0</v>
      </c>
      <c r="AT404">
        <v>0.3656836</v>
      </c>
      <c r="AU404">
        <v>20.81551</v>
      </c>
      <c r="AV404">
        <v>0</v>
      </c>
      <c r="AW404">
        <v>0</v>
      </c>
      <c r="AX404">
        <v>0.36573080000000002</v>
      </c>
      <c r="AY404">
        <v>20.93778</v>
      </c>
      <c r="AZ404">
        <v>0</v>
      </c>
      <c r="BA404">
        <v>0</v>
      </c>
      <c r="BB404">
        <v>0.36548720000000001</v>
      </c>
      <c r="BC404">
        <v>20.844940000000001</v>
      </c>
      <c r="BD404">
        <v>0</v>
      </c>
      <c r="BE404">
        <v>0</v>
      </c>
      <c r="BF404">
        <v>0.36496519999999999</v>
      </c>
      <c r="BG404">
        <v>20.733930000000001</v>
      </c>
      <c r="BH404">
        <v>0</v>
      </c>
      <c r="BI404">
        <v>0</v>
      </c>
      <c r="BJ404">
        <v>0.36414999999999997</v>
      </c>
      <c r="BK404">
        <v>20.298739999999999</v>
      </c>
      <c r="BL404">
        <v>0</v>
      </c>
      <c r="BM404">
        <v>0</v>
      </c>
      <c r="BN404">
        <v>0.36302960000000001</v>
      </c>
      <c r="BO404">
        <v>19.770689999999998</v>
      </c>
      <c r="BP404">
        <v>0</v>
      </c>
      <c r="BQ404">
        <v>0</v>
      </c>
      <c r="BR404">
        <v>0.36166579999999998</v>
      </c>
      <c r="BS404">
        <v>19.312809999999999</v>
      </c>
      <c r="BT404">
        <v>0</v>
      </c>
      <c r="BU404">
        <v>0</v>
      </c>
      <c r="BV404">
        <v>0.36010819999999999</v>
      </c>
      <c r="BW404">
        <v>19.423770000000001</v>
      </c>
      <c r="BX404">
        <v>0</v>
      </c>
      <c r="BY404">
        <v>0</v>
      </c>
      <c r="BZ404">
        <v>0.3583268</v>
      </c>
      <c r="CA404">
        <v>20.045280000000002</v>
      </c>
      <c r="CB404">
        <v>0</v>
      </c>
      <c r="CC404">
        <v>0</v>
      </c>
      <c r="CD404">
        <v>0.35641089999999997</v>
      </c>
      <c r="CE404">
        <v>20.80424</v>
      </c>
      <c r="CF404">
        <v>0</v>
      </c>
      <c r="CG404">
        <v>0</v>
      </c>
      <c r="CH404">
        <v>0.35440559999999999</v>
      </c>
      <c r="CI404">
        <v>21.26314</v>
      </c>
      <c r="CJ404">
        <v>0</v>
      </c>
      <c r="CK404" s="1">
        <v>5.7908119999999999E-36</v>
      </c>
      <c r="CL404">
        <v>0.35233439999999999</v>
      </c>
      <c r="CM404">
        <v>21.016369999999998</v>
      </c>
      <c r="CN404" s="1">
        <v>2.5673160000000002E-31</v>
      </c>
      <c r="CO404" s="1">
        <v>1.320666E-28</v>
      </c>
      <c r="CP404">
        <v>0.35020669999999998</v>
      </c>
      <c r="CQ404">
        <v>20.325710000000001</v>
      </c>
      <c r="CR404" s="1">
        <v>5.4174659999999998E-25</v>
      </c>
      <c r="CS404" s="1">
        <v>2.999659E-22</v>
      </c>
      <c r="CT404">
        <v>0.34807090000000002</v>
      </c>
      <c r="CU404">
        <v>19.7041</v>
      </c>
      <c r="CV404" s="1">
        <v>2.0208829999999999E-19</v>
      </c>
      <c r="CW404" s="1">
        <v>1.067284E-16</v>
      </c>
      <c r="CX404">
        <v>0.34590409999999999</v>
      </c>
      <c r="CY404">
        <v>19.373940000000001</v>
      </c>
      <c r="CZ404" s="1">
        <v>1.633786E-15</v>
      </c>
      <c r="DA404" s="1">
        <v>8.8898989999999997E-13</v>
      </c>
      <c r="DB404">
        <v>0.34374510000000003</v>
      </c>
      <c r="DC404">
        <v>19.778110000000002</v>
      </c>
      <c r="DD404" s="1">
        <v>1.9853240000000002E-12</v>
      </c>
      <c r="DE404" s="1">
        <v>1.1186020000000001E-9</v>
      </c>
      <c r="DF404">
        <v>0.34162949999999997</v>
      </c>
      <c r="DG404">
        <v>20.642569999999999</v>
      </c>
      <c r="DH404" s="1">
        <v>6.8189530000000005E-10</v>
      </c>
      <c r="DI404" s="1">
        <v>3.9804970000000002E-7</v>
      </c>
      <c r="DJ404">
        <v>0.33952549999999998</v>
      </c>
      <c r="DK404">
        <v>21.207460000000001</v>
      </c>
      <c r="DL404" s="1">
        <v>9.0044010000000005E-8</v>
      </c>
      <c r="DM404" s="1">
        <v>5.4386470000000003E-5</v>
      </c>
      <c r="DN404">
        <v>0.33739950000000002</v>
      </c>
      <c r="DO404">
        <v>21.3779</v>
      </c>
      <c r="DP404" s="1">
        <v>5.4157170000000003E-6</v>
      </c>
      <c r="DQ404" s="1">
        <v>3.379637E-3</v>
      </c>
      <c r="DR404">
        <v>0.33544190000000002</v>
      </c>
      <c r="DS404">
        <v>20.917549999999999</v>
      </c>
      <c r="DT404" s="1">
        <v>1.701358E-4</v>
      </c>
      <c r="DU404">
        <v>0.1093794</v>
      </c>
      <c r="DV404">
        <v>0.33349060000000003</v>
      </c>
      <c r="DW404">
        <v>20.025939999999999</v>
      </c>
      <c r="DX404" s="1">
        <v>3.0665610000000002E-3</v>
      </c>
      <c r="DY404">
        <v>2.0307279999999999</v>
      </c>
      <c r="DZ404">
        <v>0.3314761</v>
      </c>
      <c r="EA404">
        <v>19.200669999999999</v>
      </c>
      <c r="EB404" s="1">
        <v>3.408866E-2</v>
      </c>
      <c r="EC404">
        <v>23.209849999999999</v>
      </c>
      <c r="ED404">
        <v>0.32934839999999999</v>
      </c>
      <c r="EE404">
        <v>18.680679999999999</v>
      </c>
      <c r="EF404">
        <v>0.24714829999999999</v>
      </c>
      <c r="EG404">
        <v>173.01759999999999</v>
      </c>
      <c r="EH404">
        <v>0.32732939999999999</v>
      </c>
      <c r="EI404">
        <v>18.82901</v>
      </c>
      <c r="EJ404">
        <v>1.230162</v>
      </c>
      <c r="EK404">
        <v>884.09410000000003</v>
      </c>
      <c r="EL404">
        <v>0.32591300000000001</v>
      </c>
      <c r="EM404">
        <v>19.412030000000001</v>
      </c>
      <c r="EN404">
        <v>4.3732309999999996</v>
      </c>
      <c r="EO404">
        <v>3221.7330000000002</v>
      </c>
      <c r="EP404">
        <v>0.32472509999999999</v>
      </c>
      <c r="EQ404">
        <v>19.997789999999998</v>
      </c>
      <c r="ER404">
        <v>11.512420000000001</v>
      </c>
      <c r="ES404">
        <v>8680.4179999999997</v>
      </c>
      <c r="ET404">
        <v>0.32343169999999999</v>
      </c>
      <c r="EU404">
        <v>20.2683</v>
      </c>
      <c r="EV404">
        <v>23.278310000000001</v>
      </c>
      <c r="EW404">
        <v>17948.43</v>
      </c>
      <c r="EX404">
        <v>0.32239269999999998</v>
      </c>
      <c r="EY404">
        <v>19.822510000000001</v>
      </c>
      <c r="EZ404">
        <v>37.302869999999999</v>
      </c>
      <c r="FA404">
        <v>29359.53</v>
      </c>
      <c r="FB404">
        <v>0.32149949999999999</v>
      </c>
      <c r="FC404">
        <v>18.930820000000001</v>
      </c>
      <c r="FD404">
        <v>48.527439999999999</v>
      </c>
      <c r="FE404">
        <v>38942.300000000003</v>
      </c>
      <c r="FF404">
        <v>0.32051079999999998</v>
      </c>
      <c r="FG404">
        <v>18.08211</v>
      </c>
      <c r="FH404">
        <v>52.366320000000002</v>
      </c>
      <c r="FI404">
        <v>42852.07</v>
      </c>
      <c r="FJ404">
        <v>0.31965909999999997</v>
      </c>
      <c r="FK404">
        <v>17.656110000000002</v>
      </c>
      <c r="FL404">
        <v>47.857799999999997</v>
      </c>
      <c r="FM404">
        <v>39871.47</v>
      </c>
      <c r="FN404">
        <v>0.31882769999999999</v>
      </c>
      <c r="FO404">
        <v>18.387039999999999</v>
      </c>
      <c r="FP404">
        <v>37.654139999999998</v>
      </c>
      <c r="FQ404">
        <v>31921.279999999999</v>
      </c>
      <c r="FR404">
        <v>0.31796869999999999</v>
      </c>
      <c r="FS404">
        <v>19.366070000000001</v>
      </c>
      <c r="FT404">
        <v>25.948060000000002</v>
      </c>
      <c r="FU404">
        <v>22357.17</v>
      </c>
      <c r="FV404">
        <v>0.31716230000000001</v>
      </c>
      <c r="FW404">
        <v>20.136839999999999</v>
      </c>
      <c r="FX404">
        <v>15.92882</v>
      </c>
      <c r="FY404">
        <v>13950</v>
      </c>
      <c r="FZ404">
        <v>0.31644899999999998</v>
      </c>
      <c r="GA404">
        <v>20.24926</v>
      </c>
      <c r="GB404">
        <v>8.7784890000000004</v>
      </c>
      <c r="GC404">
        <v>7811.4870000000001</v>
      </c>
      <c r="GD404">
        <v>0.31594519999999998</v>
      </c>
      <c r="GE404">
        <v>19.768059999999998</v>
      </c>
      <c r="GF404">
        <v>4.4110339999999999</v>
      </c>
      <c r="GG404">
        <v>3981.8290000000002</v>
      </c>
      <c r="GH404">
        <v>0.31579780000000002</v>
      </c>
      <c r="GI404">
        <v>19.08398</v>
      </c>
      <c r="GJ404">
        <v>2.0599850000000002</v>
      </c>
      <c r="GK404">
        <v>1880.252</v>
      </c>
      <c r="GL404">
        <v>0.3155752</v>
      </c>
      <c r="GM404">
        <v>18.589490000000001</v>
      </c>
      <c r="GN404">
        <v>0.9112112</v>
      </c>
      <c r="GO404">
        <v>839.46270000000004</v>
      </c>
      <c r="GP404">
        <v>0.31529679999999999</v>
      </c>
      <c r="GQ404">
        <v>18.523900000000001</v>
      </c>
      <c r="GR404">
        <v>0.39431040000000001</v>
      </c>
      <c r="GS404">
        <v>365.02289999999999</v>
      </c>
      <c r="GT404">
        <v>0.31525300000000001</v>
      </c>
      <c r="GU404">
        <v>19.627669999999998</v>
      </c>
      <c r="GV404">
        <v>0.18120739999999999</v>
      </c>
      <c r="GW404">
        <v>166.34100000000001</v>
      </c>
      <c r="GX404">
        <v>0.31543019999999999</v>
      </c>
      <c r="GY404">
        <v>20.886150000000001</v>
      </c>
      <c r="GZ404" s="1">
        <v>0.1008672</v>
      </c>
      <c r="HA404">
        <v>90.093140000000005</v>
      </c>
      <c r="HB404">
        <v>0.31549890000000003</v>
      </c>
      <c r="HC404">
        <v>21.85848</v>
      </c>
      <c r="HD404" s="1">
        <v>7.2863720000000007E-2</v>
      </c>
      <c r="HE404">
        <v>63.208129999999997</v>
      </c>
      <c r="HF404">
        <v>0.31600060000000002</v>
      </c>
      <c r="HG404">
        <v>22.396070000000002</v>
      </c>
      <c r="HH404" s="1">
        <v>6.2944330000000007E-2</v>
      </c>
      <c r="HI404">
        <v>53.782170000000001</v>
      </c>
      <c r="HJ404">
        <v>0.32868890000000001</v>
      </c>
      <c r="HK404">
        <v>22.28726</v>
      </c>
      <c r="HL404" s="1">
        <v>5.8207799999999997E-2</v>
      </c>
      <c r="HM404">
        <v>48.816600000000001</v>
      </c>
      <c r="HN404">
        <v>0.34299299999999999</v>
      </c>
      <c r="HO404">
        <v>21.36478</v>
      </c>
      <c r="HP404" s="1">
        <v>5.4174239999999999E-2</v>
      </c>
      <c r="HQ404">
        <v>44.659280000000003</v>
      </c>
      <c r="HR404">
        <v>0.35903239999999997</v>
      </c>
      <c r="HS404">
        <v>20.586649999999999</v>
      </c>
      <c r="HT404" s="1">
        <v>5.0128970000000002E-2</v>
      </c>
      <c r="HU404">
        <v>40.639319999999998</v>
      </c>
      <c r="HV404">
        <v>0.37676510000000002</v>
      </c>
      <c r="HW404">
        <v>20.301359999999999</v>
      </c>
      <c r="HX404" s="1">
        <v>4.5910970000000002E-2</v>
      </c>
      <c r="HY404" s="1">
        <v>36.593409999999999</v>
      </c>
      <c r="HZ404">
        <v>0.39634029999999998</v>
      </c>
      <c r="IA404">
        <v>21.084320000000002</v>
      </c>
      <c r="IB404" s="1">
        <v>4.1424349999999999E-2</v>
      </c>
      <c r="IC404" s="1">
        <v>32.435490000000001</v>
      </c>
      <c r="ID404">
        <v>0.4168328</v>
      </c>
      <c r="IE404">
        <v>22.393180000000001</v>
      </c>
      <c r="IF404" s="1">
        <v>3.7111949999999998E-2</v>
      </c>
      <c r="IG404" s="1">
        <v>28.521080000000001</v>
      </c>
      <c r="IH404">
        <v>0.43903009999999998</v>
      </c>
      <c r="II404">
        <v>23.369509999999998</v>
      </c>
      <c r="IJ404" s="1">
        <v>3.2939009999999998E-2</v>
      </c>
      <c r="IK404" s="1">
        <v>24.85896</v>
      </c>
      <c r="IL404">
        <v>0.46389229999999998</v>
      </c>
      <c r="IM404">
        <v>23.84479</v>
      </c>
      <c r="IN404" s="1">
        <v>2.8947230000000001E-2</v>
      </c>
      <c r="IO404" s="1">
        <v>21.43834</v>
      </c>
      <c r="IP404">
        <v>0.49105100000000002</v>
      </c>
      <c r="IQ404">
        <v>23.42539</v>
      </c>
      <c r="IR404" s="1">
        <v>2.5234489999999998E-2</v>
      </c>
      <c r="IS404" s="1">
        <v>18.33466</v>
      </c>
      <c r="IT404">
        <v>0.52115180000000005</v>
      </c>
      <c r="IU404">
        <v>22.497499999999999</v>
      </c>
      <c r="IV404" s="1">
        <v>2.1886119999999998E-2</v>
      </c>
      <c r="IW404" s="1">
        <v>15.59126</v>
      </c>
      <c r="IX404">
        <v>0.55765560000000003</v>
      </c>
      <c r="IY404">
        <v>21.893789999999999</v>
      </c>
      <c r="IZ404" s="1">
        <v>1.899137E-2</v>
      </c>
      <c r="JA404" s="1">
        <v>13.23462</v>
      </c>
      <c r="JB404">
        <v>0.59994479999999994</v>
      </c>
      <c r="JC404">
        <v>21.671220000000002</v>
      </c>
      <c r="JD404" s="1">
        <v>1.642567E-2</v>
      </c>
      <c r="JE404" s="1">
        <v>11.17445</v>
      </c>
      <c r="JF404">
        <v>0.64526839999999996</v>
      </c>
      <c r="JG404">
        <v>22.297969999999999</v>
      </c>
      <c r="JH404" s="1">
        <v>1.425766E-2</v>
      </c>
      <c r="JI404" s="1">
        <v>9.4772970000000001</v>
      </c>
      <c r="JJ404">
        <v>0.69516999999999995</v>
      </c>
      <c r="JK404">
        <v>22.811119999999999</v>
      </c>
      <c r="JL404" s="1">
        <v>1.229571E-2</v>
      </c>
      <c r="JM404" s="1">
        <v>7.9988840000000003</v>
      </c>
      <c r="JN404">
        <v>0.7515541</v>
      </c>
      <c r="JO404">
        <v>23.141529999999999</v>
      </c>
      <c r="JP404" s="1">
        <v>1.0455860000000001E-2</v>
      </c>
      <c r="JQ404" s="1">
        <v>6.6656909999999998</v>
      </c>
      <c r="JR404">
        <v>0.81430420000000003</v>
      </c>
      <c r="JS404">
        <v>22.819099999999999</v>
      </c>
      <c r="JT404" s="1">
        <v>8.7048219999999992E-3</v>
      </c>
      <c r="JU404" s="1">
        <v>5.4471210000000001</v>
      </c>
      <c r="JV404">
        <v>0.84688030000000003</v>
      </c>
      <c r="JW404">
        <v>21.910219999999999</v>
      </c>
      <c r="JX404" s="1">
        <v>7.0725379999999997E-3</v>
      </c>
      <c r="JY404" s="1">
        <v>4.3709069999999999</v>
      </c>
      <c r="JZ404">
        <v>0.84997610000000001</v>
      </c>
      <c r="KA404">
        <v>21.19652</v>
      </c>
      <c r="KB404" s="1">
        <v>5.6932550000000004E-3</v>
      </c>
      <c r="KC404" s="1">
        <v>3.5049959999999998</v>
      </c>
      <c r="KD404">
        <v>0.85235700000000003</v>
      </c>
      <c r="KE404">
        <v>20.729610000000001</v>
      </c>
      <c r="KF404" s="1">
        <v>4.5641900000000001E-3</v>
      </c>
      <c r="KG404" s="1">
        <v>2.7983660000000001</v>
      </c>
      <c r="KH404">
        <v>0.85447099999999998</v>
      </c>
      <c r="KI404">
        <v>20.518229999999999</v>
      </c>
      <c r="KJ404" s="1">
        <v>3.6961229999999999E-3</v>
      </c>
      <c r="KK404" s="1">
        <v>2.2528769999999998</v>
      </c>
      <c r="KL404">
        <v>0.85639489999999996</v>
      </c>
      <c r="KM404">
        <v>21.104389999999999</v>
      </c>
      <c r="KN404" s="1">
        <v>3.0639869999999998E-3</v>
      </c>
      <c r="KO404" s="1">
        <v>1.853926</v>
      </c>
      <c r="KP404">
        <v>0.85822200000000004</v>
      </c>
      <c r="KQ404">
        <v>21.414000000000001</v>
      </c>
      <c r="KR404" s="1">
        <v>2.6167949999999999E-3</v>
      </c>
      <c r="KS404" s="1">
        <v>1.5711139999999999</v>
      </c>
      <c r="KT404">
        <v>0.85995469999999996</v>
      </c>
      <c r="KU404">
        <v>21.640049999999999</v>
      </c>
      <c r="KV404" s="1">
        <v>2.2991410000000002E-3</v>
      </c>
      <c r="KW404" s="1">
        <v>1.370889</v>
      </c>
      <c r="KX404">
        <v>0.86158210000000002</v>
      </c>
      <c r="KY404">
        <v>21.788989999999998</v>
      </c>
      <c r="KZ404" s="1">
        <v>2.0660190000000001E-3</v>
      </c>
      <c r="LA404" s="1">
        <v>1.224855</v>
      </c>
      <c r="LB404">
        <v>0.86308649999999998</v>
      </c>
      <c r="LC404">
        <v>21.55894</v>
      </c>
      <c r="LD404" s="1">
        <v>1.886949E-3</v>
      </c>
      <c r="LE404" s="1">
        <v>1.113426</v>
      </c>
      <c r="LF404">
        <v>0.86443429999999999</v>
      </c>
      <c r="LG404">
        <v>21.003430000000002</v>
      </c>
      <c r="LH404" s="1">
        <v>1.7446060000000001E-3</v>
      </c>
      <c r="LI404" s="1">
        <v>1.0252619999999999</v>
      </c>
      <c r="LJ404">
        <v>0.86574229999999996</v>
      </c>
      <c r="LK404">
        <v>20.529969999999999</v>
      </c>
      <c r="LL404" s="1">
        <v>1.6290009999999999E-3</v>
      </c>
      <c r="LM404" s="1">
        <v>0.95386420000000005</v>
      </c>
      <c r="LN404">
        <v>0.86684380000000005</v>
      </c>
      <c r="LO404">
        <v>20.518380000000001</v>
      </c>
      <c r="LP404" s="1">
        <v>1.534505E-3</v>
      </c>
      <c r="LQ404" s="1">
        <v>0.89566349999999995</v>
      </c>
      <c r="LR404">
        <v>0.86770820000000004</v>
      </c>
      <c r="LS404">
        <v>21.6036</v>
      </c>
      <c r="LT404" s="1">
        <v>1.4570379999999999E-3</v>
      </c>
      <c r="LU404" s="1">
        <v>0.84800889999999995</v>
      </c>
      <c r="LV404">
        <v>0.86838870000000001</v>
      </c>
      <c r="LW404">
        <v>22.464369999999999</v>
      </c>
      <c r="LX404" s="1">
        <v>1.3934119999999999E-3</v>
      </c>
      <c r="LY404" s="1">
        <v>0.80893309999999996</v>
      </c>
      <c r="LZ404">
        <v>0.86886319999999995</v>
      </c>
      <c r="MA404">
        <v>22.982659999999999</v>
      </c>
      <c r="MB404" s="1">
        <v>1.3413570000000001E-3</v>
      </c>
      <c r="MC404" s="1">
        <v>0.77694929999999995</v>
      </c>
      <c r="MD404">
        <v>0.86918499999999999</v>
      </c>
      <c r="ME404">
        <v>23.44652</v>
      </c>
      <c r="MF404" s="1">
        <v>1.297646E-3</v>
      </c>
      <c r="MG404" s="1">
        <v>0.75033839999999996</v>
      </c>
      <c r="MH404">
        <v>0.86934330000000004</v>
      </c>
      <c r="MI404">
        <v>23.211300000000001</v>
      </c>
      <c r="MJ404" s="1">
        <v>1.258765E-3</v>
      </c>
      <c r="MK404" s="1">
        <v>0.72696240000000001</v>
      </c>
      <c r="ML404">
        <v>0.86933139999999998</v>
      </c>
      <c r="MM404">
        <v>22.386369999999999</v>
      </c>
      <c r="MN404" s="1">
        <v>1.2219710000000001E-3</v>
      </c>
      <c r="MO404" s="1">
        <v>0.70512589999999997</v>
      </c>
      <c r="MP404">
        <v>0.86916269999999995</v>
      </c>
      <c r="MQ404">
        <v>21.848769999999998</v>
      </c>
      <c r="MR404" s="1">
        <v>1.184598E-3</v>
      </c>
      <c r="MS404" s="1">
        <v>0.68334170000000005</v>
      </c>
      <c r="MT404">
        <v>0.86886359999999996</v>
      </c>
      <c r="MU404">
        <v>21.736630000000002</v>
      </c>
      <c r="MV404" s="1">
        <v>1.1459580000000001E-3</v>
      </c>
      <c r="MW404" s="1">
        <v>0.66094299999999995</v>
      </c>
      <c r="MX404">
        <v>0.86844290000000002</v>
      </c>
      <c r="MY404">
        <v>22.677199999999999</v>
      </c>
      <c r="MZ404" s="1">
        <v>1.1057949999999999E-3</v>
      </c>
      <c r="NA404" s="1">
        <v>0.63773329999999995</v>
      </c>
      <c r="NB404">
        <v>0.86783960000000004</v>
      </c>
      <c r="NC404">
        <v>23.62078</v>
      </c>
      <c r="ND404" s="1">
        <v>1.064579E-3</v>
      </c>
      <c r="NE404" s="1">
        <v>0.61405069999999995</v>
      </c>
      <c r="NF404">
        <v>0.86726530000000002</v>
      </c>
      <c r="NG404">
        <v>24.065180000000002</v>
      </c>
      <c r="NH404" s="1">
        <v>1.0234669999999999E-3</v>
      </c>
      <c r="NI404" s="1">
        <v>0.59029450000000006</v>
      </c>
      <c r="NJ404">
        <v>0.86662969999999995</v>
      </c>
      <c r="NK404">
        <v>24.230920000000001</v>
      </c>
      <c r="NL404" s="1">
        <v>9.8329550000000009E-4</v>
      </c>
      <c r="NM404" s="1">
        <v>0.56700689999999998</v>
      </c>
      <c r="NN404">
        <v>0.86598010000000003</v>
      </c>
      <c r="NO404">
        <v>23.60839</v>
      </c>
      <c r="NP404" s="1">
        <v>9.4430589999999997E-4</v>
      </c>
      <c r="NQ404" s="1">
        <v>0.54437650000000004</v>
      </c>
      <c r="NR404">
        <v>0.86521939999999997</v>
      </c>
      <c r="NS404">
        <v>22.718800000000002</v>
      </c>
      <c r="NT404" s="1">
        <v>9.0617059999999997E-4</v>
      </c>
      <c r="NU404" s="1">
        <v>0.52235359999999997</v>
      </c>
      <c r="NV404">
        <v>0.86511570000000004</v>
      </c>
      <c r="NW404">
        <v>22.09714</v>
      </c>
      <c r="NX404" s="1">
        <v>8.7023869999999998E-4</v>
      </c>
      <c r="NY404" s="1">
        <v>0.50119599999999997</v>
      </c>
      <c r="NZ404">
        <v>0.86464580000000002</v>
      </c>
      <c r="OA404">
        <v>21.887319999999999</v>
      </c>
      <c r="OB404" s="1">
        <v>8.3596989999999997E-4</v>
      </c>
      <c r="OC404" s="1">
        <v>0.4812572</v>
      </c>
      <c r="OD404">
        <v>0.86410129999999996</v>
      </c>
      <c r="OE404">
        <v>21.99868</v>
      </c>
      <c r="OF404" s="1">
        <v>8.0304870000000002E-4</v>
      </c>
      <c r="OG404" s="1">
        <v>0.46210069999999998</v>
      </c>
      <c r="OH404">
        <v>0.86348409999999998</v>
      </c>
      <c r="OI404">
        <v>22.614730000000002</v>
      </c>
      <c r="OJ404" s="1">
        <v>7.7153580000000001E-4</v>
      </c>
      <c r="OK404" s="1">
        <v>0.44382149999999998</v>
      </c>
    </row>
    <row r="405" spans="1:401" x14ac:dyDescent="0.35">
      <c r="A405">
        <v>414</v>
      </c>
      <c r="B405" t="s">
        <v>4</v>
      </c>
      <c r="C405" t="s">
        <v>364</v>
      </c>
      <c r="D405" t="s">
        <v>412</v>
      </c>
      <c r="E405">
        <v>915.81119999999999</v>
      </c>
      <c r="F405">
        <v>0.4795547</v>
      </c>
      <c r="G405">
        <v>20.84085</v>
      </c>
      <c r="H405">
        <v>0</v>
      </c>
      <c r="I405">
        <v>0</v>
      </c>
      <c r="J405">
        <v>0.4823421</v>
      </c>
      <c r="K405">
        <v>20.748740000000002</v>
      </c>
      <c r="L405">
        <v>0</v>
      </c>
      <c r="M405">
        <v>0</v>
      </c>
      <c r="N405">
        <v>0.48481960000000002</v>
      </c>
      <c r="O405">
        <v>21.357790000000001</v>
      </c>
      <c r="P405">
        <v>0</v>
      </c>
      <c r="Q405">
        <v>0</v>
      </c>
      <c r="R405">
        <v>0.48705569999999998</v>
      </c>
      <c r="S405">
        <v>21.696850000000001</v>
      </c>
      <c r="T405">
        <v>0</v>
      </c>
      <c r="U405">
        <v>0</v>
      </c>
      <c r="V405">
        <v>0.48902479999999998</v>
      </c>
      <c r="W405">
        <v>22.034859999999998</v>
      </c>
      <c r="X405">
        <v>0</v>
      </c>
      <c r="Y405">
        <v>0</v>
      </c>
      <c r="Z405">
        <v>0.49073529999999999</v>
      </c>
      <c r="AA405">
        <v>21.707409999999999</v>
      </c>
      <c r="AB405">
        <v>0</v>
      </c>
      <c r="AC405">
        <v>0</v>
      </c>
      <c r="AD405">
        <v>0.49205769999999999</v>
      </c>
      <c r="AE405">
        <v>21.2258</v>
      </c>
      <c r="AF405">
        <v>0</v>
      </c>
      <c r="AG405">
        <v>0</v>
      </c>
      <c r="AH405">
        <v>0.49321880000000001</v>
      </c>
      <c r="AI405">
        <v>20.785450000000001</v>
      </c>
      <c r="AJ405">
        <v>0</v>
      </c>
      <c r="AK405">
        <v>0</v>
      </c>
      <c r="AL405">
        <v>0.4926758</v>
      </c>
      <c r="AM405">
        <v>20.509450000000001</v>
      </c>
      <c r="AN405">
        <v>0</v>
      </c>
      <c r="AO405">
        <v>0</v>
      </c>
      <c r="AP405">
        <v>0.49176880000000001</v>
      </c>
      <c r="AQ405">
        <v>20.400510000000001</v>
      </c>
      <c r="AR405">
        <v>0</v>
      </c>
      <c r="AS405">
        <v>0</v>
      </c>
      <c r="AT405">
        <v>0.4906623</v>
      </c>
      <c r="AU405">
        <v>20.855060000000002</v>
      </c>
      <c r="AV405">
        <v>0</v>
      </c>
      <c r="AW405">
        <v>0</v>
      </c>
      <c r="AX405">
        <v>0.48930299999999999</v>
      </c>
      <c r="AY405">
        <v>20.993099999999998</v>
      </c>
      <c r="AZ405">
        <v>0</v>
      </c>
      <c r="BA405">
        <v>0</v>
      </c>
      <c r="BB405">
        <v>0.4876471</v>
      </c>
      <c r="BC405">
        <v>20.934149999999999</v>
      </c>
      <c r="BD405">
        <v>0</v>
      </c>
      <c r="BE405">
        <v>0</v>
      </c>
      <c r="BF405">
        <v>0.48571890000000001</v>
      </c>
      <c r="BG405">
        <v>20.826329999999999</v>
      </c>
      <c r="BH405">
        <v>0</v>
      </c>
      <c r="BI405">
        <v>0</v>
      </c>
      <c r="BJ405">
        <v>0.48357509999999998</v>
      </c>
      <c r="BK405">
        <v>20.39105</v>
      </c>
      <c r="BL405">
        <v>0</v>
      </c>
      <c r="BM405">
        <v>0</v>
      </c>
      <c r="BN405">
        <v>0.48124460000000002</v>
      </c>
      <c r="BO405">
        <v>19.861059999999998</v>
      </c>
      <c r="BP405">
        <v>0</v>
      </c>
      <c r="BQ405">
        <v>0</v>
      </c>
      <c r="BR405">
        <v>0.47873500000000002</v>
      </c>
      <c r="BS405">
        <v>19.385680000000001</v>
      </c>
      <c r="BT405">
        <v>0</v>
      </c>
      <c r="BU405">
        <v>0</v>
      </c>
      <c r="BV405">
        <v>0.4761648</v>
      </c>
      <c r="BW405">
        <v>19.468699999999998</v>
      </c>
      <c r="BX405">
        <v>0</v>
      </c>
      <c r="BY405">
        <v>0</v>
      </c>
      <c r="BZ405">
        <v>0.47350930000000002</v>
      </c>
      <c r="CA405">
        <v>20.07057</v>
      </c>
      <c r="CB405">
        <v>0</v>
      </c>
      <c r="CC405">
        <v>0</v>
      </c>
      <c r="CD405">
        <v>0.47084300000000001</v>
      </c>
      <c r="CE405">
        <v>20.823969999999999</v>
      </c>
      <c r="CF405">
        <v>0</v>
      </c>
      <c r="CG405">
        <v>0</v>
      </c>
      <c r="CH405">
        <v>0.46826259999999997</v>
      </c>
      <c r="CI405">
        <v>21.302240000000001</v>
      </c>
      <c r="CJ405">
        <v>0</v>
      </c>
      <c r="CK405">
        <v>2.815907E-37</v>
      </c>
      <c r="CL405">
        <v>0.46571380000000001</v>
      </c>
      <c r="CM405">
        <v>21.08135</v>
      </c>
      <c r="CN405" s="1">
        <v>6.688804E-32</v>
      </c>
      <c r="CO405" s="1">
        <v>2.4389860000000001E-29</v>
      </c>
      <c r="CP405">
        <v>0.4633314</v>
      </c>
      <c r="CQ405">
        <v>20.404430000000001</v>
      </c>
      <c r="CR405" s="1">
        <v>8.6749160000000003E-26</v>
      </c>
      <c r="CS405" s="1">
        <v>3.3249129999999998E-23</v>
      </c>
      <c r="CT405">
        <v>0.46105689999999999</v>
      </c>
      <c r="CU405">
        <v>19.757570000000001</v>
      </c>
      <c r="CV405" s="1">
        <v>6.0547700000000001E-20</v>
      </c>
      <c r="CW405" s="1">
        <v>2.2795160000000001E-17</v>
      </c>
      <c r="CX405">
        <v>0.45891199999999999</v>
      </c>
      <c r="CY405">
        <v>19.380189999999999</v>
      </c>
      <c r="CZ405" s="1">
        <v>6.1063390000000001E-16</v>
      </c>
      <c r="DA405" s="1">
        <v>2.3486490000000002E-13</v>
      </c>
      <c r="DB405">
        <v>0.45690609999999998</v>
      </c>
      <c r="DC405">
        <v>19.73705</v>
      </c>
      <c r="DD405" s="1">
        <v>8.5120039999999998E-13</v>
      </c>
      <c r="DE405" s="1">
        <v>3.365523E-10</v>
      </c>
      <c r="DF405">
        <v>0.45511049999999997</v>
      </c>
      <c r="DG405">
        <v>20.57967</v>
      </c>
      <c r="DH405" s="1">
        <v>3.2513109999999998E-10</v>
      </c>
      <c r="DI405" s="1">
        <v>1.320418E-7</v>
      </c>
      <c r="DJ405">
        <v>0.45349400000000001</v>
      </c>
      <c r="DK405">
        <v>21.16919</v>
      </c>
      <c r="DL405" s="1">
        <v>4.7024570000000001E-8</v>
      </c>
      <c r="DM405" s="1">
        <v>1.955992E-5</v>
      </c>
      <c r="DN405">
        <v>0.45200319999999999</v>
      </c>
      <c r="DO405">
        <v>21.38702</v>
      </c>
      <c r="DP405" s="1">
        <v>3.0634549999999998E-6</v>
      </c>
      <c r="DQ405" s="1">
        <v>1.3016099999999999E-3</v>
      </c>
      <c r="DR405">
        <v>0.4507543</v>
      </c>
      <c r="DS405">
        <v>20.95919</v>
      </c>
      <c r="DT405" s="1">
        <v>1.033465E-4</v>
      </c>
      <c r="DU405" s="1">
        <v>4.4681930000000002E-2</v>
      </c>
      <c r="DV405">
        <v>0.44966240000000002</v>
      </c>
      <c r="DW405">
        <v>20.076740000000001</v>
      </c>
      <c r="DX405" s="1">
        <v>1.988344E-3</v>
      </c>
      <c r="DY405">
        <v>0.87365839999999995</v>
      </c>
      <c r="DZ405">
        <v>0.44859280000000001</v>
      </c>
      <c r="EA405">
        <v>19.233779999999999</v>
      </c>
      <c r="EB405" s="1">
        <v>2.34919E-2</v>
      </c>
      <c r="EC405">
        <v>10.45825</v>
      </c>
      <c r="ED405">
        <v>0.44746320000000001</v>
      </c>
      <c r="EE405">
        <v>18.6648</v>
      </c>
      <c r="EF405">
        <v>0.18027950000000001</v>
      </c>
      <c r="EG405">
        <v>81.228089999999995</v>
      </c>
      <c r="EH405">
        <v>0.44569029999999998</v>
      </c>
      <c r="EI405">
        <v>18.758620000000001</v>
      </c>
      <c r="EJ405">
        <v>0.94604540000000004</v>
      </c>
      <c r="EK405">
        <v>430.52859999999998</v>
      </c>
      <c r="EL405">
        <v>0.44352930000000002</v>
      </c>
      <c r="EM405">
        <v>19.30425</v>
      </c>
      <c r="EN405">
        <v>3.5360999999999998</v>
      </c>
      <c r="EO405">
        <v>1628.7370000000001</v>
      </c>
      <c r="EP405">
        <v>0.44131120000000001</v>
      </c>
      <c r="EQ405">
        <v>19.896529999999998</v>
      </c>
      <c r="ER405">
        <v>9.7439900000000002</v>
      </c>
      <c r="ES405">
        <v>4568.5159999999996</v>
      </c>
      <c r="ET405">
        <v>0.43895380000000001</v>
      </c>
      <c r="EU405">
        <v>20.196539999999999</v>
      </c>
      <c r="EV405">
        <v>20.570550000000001</v>
      </c>
      <c r="EW405">
        <v>9812.2330000000002</v>
      </c>
      <c r="EX405">
        <v>0.43681130000000001</v>
      </c>
      <c r="EY405">
        <v>19.788650000000001</v>
      </c>
      <c r="EZ405">
        <v>34.329830000000001</v>
      </c>
      <c r="FA405">
        <v>16641.05</v>
      </c>
      <c r="FB405">
        <v>0.43463020000000002</v>
      </c>
      <c r="FC405">
        <v>18.92662</v>
      </c>
      <c r="FD405">
        <v>46.406059999999997</v>
      </c>
      <c r="FE405">
        <v>22846.44</v>
      </c>
      <c r="FF405">
        <v>0.43259239999999999</v>
      </c>
      <c r="FG405">
        <v>18.049330000000001</v>
      </c>
      <c r="FH405">
        <v>51.971020000000003</v>
      </c>
      <c r="FI405">
        <v>25971.19</v>
      </c>
      <c r="FJ405">
        <v>0.4306895</v>
      </c>
      <c r="FK405">
        <v>17.564689999999999</v>
      </c>
      <c r="FL405">
        <v>49.19012</v>
      </c>
      <c r="FM405">
        <v>24925.88</v>
      </c>
      <c r="FN405">
        <v>0.4288342</v>
      </c>
      <c r="FO405">
        <v>18.23807</v>
      </c>
      <c r="FP405">
        <v>40.025489999999998</v>
      </c>
      <c r="FQ405">
        <v>20553.71</v>
      </c>
      <c r="FR405">
        <v>0.42706230000000001</v>
      </c>
      <c r="FS405">
        <v>19.170549999999999</v>
      </c>
      <c r="FT405">
        <v>28.446480000000001</v>
      </c>
      <c r="FU405">
        <v>14790.18</v>
      </c>
      <c r="FV405">
        <v>0.42522880000000002</v>
      </c>
      <c r="FW405">
        <v>19.973700000000001</v>
      </c>
      <c r="FX405">
        <v>17.989920000000001</v>
      </c>
      <c r="FY405">
        <v>9466.2150000000001</v>
      </c>
      <c r="FZ405">
        <v>0.42346869999999998</v>
      </c>
      <c r="GA405">
        <v>20.152830000000002</v>
      </c>
      <c r="GB405">
        <v>10.202730000000001</v>
      </c>
      <c r="GC405">
        <v>5431.3639999999996</v>
      </c>
      <c r="GD405">
        <v>0.4220122</v>
      </c>
      <c r="GE405">
        <v>19.706669999999999</v>
      </c>
      <c r="GF405">
        <v>5.2592119999999998</v>
      </c>
      <c r="GG405">
        <v>2828.1260000000002</v>
      </c>
      <c r="GH405">
        <v>0.42116409999999999</v>
      </c>
      <c r="GI405">
        <v>19.005759999999999</v>
      </c>
      <c r="GJ405">
        <v>2.507339</v>
      </c>
      <c r="GK405">
        <v>1357.146</v>
      </c>
      <c r="GL405">
        <v>0.42012470000000002</v>
      </c>
      <c r="GM405">
        <v>18.460280000000001</v>
      </c>
      <c r="GN405">
        <v>1.1266989999999999</v>
      </c>
      <c r="GO405">
        <v>613.53520000000003</v>
      </c>
      <c r="GP405">
        <v>0.41891909999999999</v>
      </c>
      <c r="GQ405">
        <v>18.34995</v>
      </c>
      <c r="GR405">
        <v>0.49037950000000002</v>
      </c>
      <c r="GS405">
        <v>268.07490000000001</v>
      </c>
      <c r="GT405">
        <v>0.417321</v>
      </c>
      <c r="GU405">
        <v>19.39517</v>
      </c>
      <c r="GV405" s="1">
        <v>0.22037490000000001</v>
      </c>
      <c r="GW405">
        <v>120.1514</v>
      </c>
      <c r="GX405">
        <v>0.41620849999999998</v>
      </c>
      <c r="GY405">
        <v>20.64386</v>
      </c>
      <c r="GZ405">
        <v>0.1155955</v>
      </c>
      <c r="HA405">
        <v>62.024389999999997</v>
      </c>
      <c r="HB405">
        <v>0.41481560000000001</v>
      </c>
      <c r="HC405">
        <v>21.660609999999998</v>
      </c>
      <c r="HD405" s="1">
        <v>7.7983830000000004E-2</v>
      </c>
      <c r="HE405">
        <v>41.006419999999999</v>
      </c>
      <c r="HF405">
        <v>0.41378999999999999</v>
      </c>
      <c r="HG405">
        <v>22.26548</v>
      </c>
      <c r="HH405" s="1">
        <v>6.4840620000000002E-2</v>
      </c>
      <c r="HI405">
        <v>33.682139999999997</v>
      </c>
      <c r="HJ405">
        <v>0.41238279999999999</v>
      </c>
      <c r="HK405">
        <v>22.216290000000001</v>
      </c>
      <c r="HL405" s="1">
        <v>5.9327709999999999E-2</v>
      </c>
      <c r="HM405">
        <v>30.750119999999999</v>
      </c>
      <c r="HN405">
        <v>0.41191749999999999</v>
      </c>
      <c r="HO405">
        <v>21.30874</v>
      </c>
      <c r="HP405" s="1">
        <v>5.5161010000000003E-2</v>
      </c>
      <c r="HQ405">
        <v>28.601289999999999</v>
      </c>
      <c r="HR405">
        <v>0.41170600000000002</v>
      </c>
      <c r="HS405">
        <v>20.466090000000001</v>
      </c>
      <c r="HT405" s="1">
        <v>5.1153799999999999E-2</v>
      </c>
      <c r="HU405">
        <v>26.548259999999999</v>
      </c>
      <c r="HV405">
        <v>0.4117401</v>
      </c>
      <c r="HW405">
        <v>20.114699999999999</v>
      </c>
      <c r="HX405" s="1">
        <v>4.7001540000000001E-2</v>
      </c>
      <c r="HY405" s="1">
        <v>24.412310000000002</v>
      </c>
      <c r="HZ405">
        <v>0.41250769999999998</v>
      </c>
      <c r="IA405">
        <v>20.866949999999999</v>
      </c>
      <c r="IB405" s="1">
        <v>4.25899E-2</v>
      </c>
      <c r="IC405" s="1">
        <v>22.116340000000001</v>
      </c>
      <c r="ID405">
        <v>0.4134371</v>
      </c>
      <c r="IE405">
        <v>22.159700000000001</v>
      </c>
      <c r="IF405" s="1">
        <v>3.823381E-2</v>
      </c>
      <c r="IG405" s="1">
        <v>19.824200000000001</v>
      </c>
      <c r="IH405">
        <v>0.41441450000000002</v>
      </c>
      <c r="II405">
        <v>23.196960000000001</v>
      </c>
      <c r="IJ405" s="1">
        <v>3.402902E-2</v>
      </c>
      <c r="IK405" s="1">
        <v>17.616820000000001</v>
      </c>
      <c r="IL405">
        <v>0.41540749999999999</v>
      </c>
      <c r="IM405">
        <v>23.758679999999998</v>
      </c>
      <c r="IN405" s="1">
        <v>2.998456E-2</v>
      </c>
      <c r="IO405" s="1">
        <v>15.49933</v>
      </c>
      <c r="IP405">
        <v>0.41638199999999997</v>
      </c>
      <c r="IQ405">
        <v>23.369599999999998</v>
      </c>
      <c r="IR405" s="1">
        <v>2.6196879999999999E-2</v>
      </c>
      <c r="IS405" s="1">
        <v>13.520849999999999</v>
      </c>
      <c r="IT405">
        <v>0.41732930000000001</v>
      </c>
      <c r="IU405">
        <v>22.441849999999999</v>
      </c>
      <c r="IV405" s="1">
        <v>2.2748669999999999E-2</v>
      </c>
      <c r="IW405" s="1">
        <v>11.721719999999999</v>
      </c>
      <c r="IX405">
        <v>0.41843010000000003</v>
      </c>
      <c r="IY405">
        <v>21.78708</v>
      </c>
      <c r="IZ405" s="1">
        <v>1.9761279999999999E-2</v>
      </c>
      <c r="JA405" s="1">
        <v>10.160259999999999</v>
      </c>
      <c r="JB405">
        <v>0.42000989999999999</v>
      </c>
      <c r="JC405">
        <v>21.534770000000002</v>
      </c>
      <c r="JD405" s="1">
        <v>1.7100870000000001E-2</v>
      </c>
      <c r="JE405" s="1">
        <v>8.7681920000000009</v>
      </c>
      <c r="JF405">
        <v>0.42156329999999997</v>
      </c>
      <c r="JG405">
        <v>22.120370000000001</v>
      </c>
      <c r="JH405" s="1">
        <v>1.4839690000000001E-2</v>
      </c>
      <c r="JI405" s="1">
        <v>7.5829259999999996</v>
      </c>
      <c r="JJ405">
        <v>0.4232168</v>
      </c>
      <c r="JK405">
        <v>22.658629999999999</v>
      </c>
      <c r="JL405" s="1">
        <v>1.282668E-2</v>
      </c>
      <c r="JM405" s="1">
        <v>6.534694</v>
      </c>
      <c r="JN405">
        <v>0.42486679999999999</v>
      </c>
      <c r="JO405">
        <v>23.04946</v>
      </c>
      <c r="JP405" s="1">
        <v>1.0953549999999999E-2</v>
      </c>
      <c r="JQ405" s="1">
        <v>5.5678029999999996</v>
      </c>
      <c r="JR405">
        <v>0.4264812</v>
      </c>
      <c r="JS405">
        <v>22.78369</v>
      </c>
      <c r="JT405" s="1">
        <v>9.1778659999999998E-3</v>
      </c>
      <c r="JU405" s="1">
        <v>4.6578249999999999</v>
      </c>
      <c r="JV405">
        <v>0.42896800000000002</v>
      </c>
      <c r="JW405">
        <v>21.928149999999999</v>
      </c>
      <c r="JX405" s="1">
        <v>7.4794129999999999E-3</v>
      </c>
      <c r="JY405" s="1">
        <v>3.7861579999999999</v>
      </c>
      <c r="JZ405">
        <v>0.43134139999999999</v>
      </c>
      <c r="KA405">
        <v>21.173729999999999</v>
      </c>
      <c r="KB405" s="1">
        <v>6.0329829999999996E-3</v>
      </c>
      <c r="KC405" s="1">
        <v>3.0396390000000002</v>
      </c>
      <c r="KD405">
        <v>0.4332588</v>
      </c>
      <c r="KE405">
        <v>20.672260000000001</v>
      </c>
      <c r="KF405" s="1">
        <v>4.8359099999999997E-3</v>
      </c>
      <c r="KG405" s="1">
        <v>2.4264220000000001</v>
      </c>
      <c r="KH405">
        <v>0.4349943</v>
      </c>
      <c r="KI405">
        <v>20.432929999999999</v>
      </c>
      <c r="KJ405" s="1">
        <v>3.9005950000000002E-3</v>
      </c>
      <c r="KK405" s="1">
        <v>1.947667</v>
      </c>
      <c r="KL405">
        <v>0.43656430000000002</v>
      </c>
      <c r="KM405">
        <v>21.012789999999999</v>
      </c>
      <c r="KN405" s="1">
        <v>3.2104939999999999E-3</v>
      </c>
      <c r="KO405" s="1">
        <v>1.5939129999999999</v>
      </c>
      <c r="KP405">
        <v>0.43808970000000003</v>
      </c>
      <c r="KQ405">
        <v>21.338809999999999</v>
      </c>
      <c r="KR405" s="1">
        <v>2.719548E-3</v>
      </c>
      <c r="KS405" s="1">
        <v>1.3420300000000001</v>
      </c>
      <c r="KT405">
        <v>0.43953690000000001</v>
      </c>
      <c r="KU405">
        <v>21.608720000000002</v>
      </c>
      <c r="KV405" s="1">
        <v>2.3722119999999998E-3</v>
      </c>
      <c r="KW405" s="1">
        <v>1.1640710000000001</v>
      </c>
      <c r="KX405">
        <v>0.44086229999999998</v>
      </c>
      <c r="KY405">
        <v>21.77712</v>
      </c>
      <c r="KZ405" s="1">
        <v>2.11999E-3</v>
      </c>
      <c r="LA405" s="1">
        <v>1.0352440000000001</v>
      </c>
      <c r="LB405">
        <v>0.4421136</v>
      </c>
      <c r="LC405">
        <v>21.554169999999999</v>
      </c>
      <c r="LD405" s="1">
        <v>1.928538E-3</v>
      </c>
      <c r="LE405" s="1">
        <v>0.93785600000000002</v>
      </c>
      <c r="LF405">
        <v>0.4432605</v>
      </c>
      <c r="LG405">
        <v>20.986560000000001</v>
      </c>
      <c r="LH405" s="1">
        <v>1.7776020000000001E-3</v>
      </c>
      <c r="LI405" s="1">
        <v>0.86126290000000005</v>
      </c>
      <c r="LJ405">
        <v>0.44448130000000002</v>
      </c>
      <c r="LK405">
        <v>20.488379999999999</v>
      </c>
      <c r="LL405" s="1">
        <v>1.6558429999999999E-3</v>
      </c>
      <c r="LM405" s="1">
        <v>0.79947190000000001</v>
      </c>
      <c r="LN405">
        <v>0.44549650000000002</v>
      </c>
      <c r="LO405">
        <v>20.454969999999999</v>
      </c>
      <c r="LP405" s="1">
        <v>1.5561520000000001E-3</v>
      </c>
      <c r="LQ405" s="1">
        <v>0.7491139</v>
      </c>
      <c r="LR405">
        <v>0.446411</v>
      </c>
      <c r="LS405">
        <v>21.542819999999999</v>
      </c>
      <c r="LT405" s="1">
        <v>1.4745909999999999E-3</v>
      </c>
      <c r="LU405" s="1">
        <v>0.70789809999999997</v>
      </c>
      <c r="LV405">
        <v>0.44726300000000002</v>
      </c>
      <c r="LW405">
        <v>22.446200000000001</v>
      </c>
      <c r="LX405" s="1">
        <v>1.407677E-3</v>
      </c>
      <c r="LY405" s="1">
        <v>0.67409870000000005</v>
      </c>
      <c r="LZ405">
        <v>0.44800620000000002</v>
      </c>
      <c r="MA405">
        <v>23.012180000000001</v>
      </c>
      <c r="MB405" s="1">
        <v>1.352837E-3</v>
      </c>
      <c r="MC405" s="1">
        <v>0.64637199999999995</v>
      </c>
      <c r="MD405">
        <v>0.44864860000000001</v>
      </c>
      <c r="ME405">
        <v>23.489090000000001</v>
      </c>
      <c r="MF405" s="1">
        <v>1.307208E-3</v>
      </c>
      <c r="MG405" s="1">
        <v>0.62341329999999995</v>
      </c>
      <c r="MH405">
        <v>0.44921949999999999</v>
      </c>
      <c r="MI405">
        <v>23.244050000000001</v>
      </c>
      <c r="MJ405" s="1">
        <v>1.267223E-3</v>
      </c>
      <c r="MK405" s="1">
        <v>0.60344920000000002</v>
      </c>
      <c r="ML405">
        <v>0.44973030000000003</v>
      </c>
      <c r="MM405">
        <v>22.39302</v>
      </c>
      <c r="MN405" s="1">
        <v>1.2301020000000001E-3</v>
      </c>
      <c r="MO405" s="1">
        <v>0.58504769999999995</v>
      </c>
      <c r="MP405">
        <v>0.4501676</v>
      </c>
      <c r="MQ405">
        <v>21.808579999999999</v>
      </c>
      <c r="MR405" s="1">
        <v>1.192876E-3</v>
      </c>
      <c r="MS405" s="1">
        <v>0.56689239999999996</v>
      </c>
      <c r="MT405">
        <v>0.45055669999999998</v>
      </c>
      <c r="MU405">
        <v>21.659610000000001</v>
      </c>
      <c r="MV405" s="1">
        <v>1.15456E-3</v>
      </c>
      <c r="MW405" s="1">
        <v>0.54831180000000002</v>
      </c>
      <c r="MX405">
        <v>0.45089689999999999</v>
      </c>
      <c r="MY405">
        <v>22.6051</v>
      </c>
      <c r="MZ405" s="1">
        <v>1.114704E-3</v>
      </c>
      <c r="NA405" s="1">
        <v>0.5290783</v>
      </c>
      <c r="NB405">
        <v>0.45115529999999998</v>
      </c>
      <c r="NC405">
        <v>23.600290000000001</v>
      </c>
      <c r="ND405" s="1">
        <v>1.0736000000000001E-3</v>
      </c>
      <c r="NE405" s="1">
        <v>0.50937679999999996</v>
      </c>
      <c r="NF405">
        <v>0.451463</v>
      </c>
      <c r="NG405">
        <v>24.095829999999999</v>
      </c>
      <c r="NH405" s="1">
        <v>1.0324349999999999E-3</v>
      </c>
      <c r="NI405" s="1">
        <v>0.4895929</v>
      </c>
      <c r="NJ405">
        <v>0.45175409999999999</v>
      </c>
      <c r="NK405">
        <v>24.288070000000001</v>
      </c>
      <c r="NL405" s="1">
        <v>9.920037E-4</v>
      </c>
      <c r="NM405" s="1">
        <v>0.47013480000000002</v>
      </c>
      <c r="NN405">
        <v>0.45205709999999999</v>
      </c>
      <c r="NO405">
        <v>23.657879999999999</v>
      </c>
      <c r="NP405" s="1">
        <v>9.5270119999999999E-4</v>
      </c>
      <c r="NQ405" s="1">
        <v>0.45120769999999999</v>
      </c>
      <c r="NR405">
        <v>0.45230029999999999</v>
      </c>
      <c r="NS405">
        <v>22.730789999999999</v>
      </c>
      <c r="NT405" s="1">
        <v>9.1432980000000002E-4</v>
      </c>
      <c r="NU405" s="1">
        <v>0.43280829999999998</v>
      </c>
      <c r="NV405">
        <v>0.45283859999999998</v>
      </c>
      <c r="NW405">
        <v>22.07281</v>
      </c>
      <c r="NX405" s="1">
        <v>8.7811460000000003E-4</v>
      </c>
      <c r="NY405" s="1">
        <v>0.41533179999999997</v>
      </c>
      <c r="NZ405">
        <v>0.45316790000000001</v>
      </c>
      <c r="OA405">
        <v>21.823170000000001</v>
      </c>
      <c r="OB405" s="1">
        <v>8.4348680000000001E-4</v>
      </c>
      <c r="OC405" s="1">
        <v>0.39869569999999999</v>
      </c>
      <c r="OD405">
        <v>0.4534996</v>
      </c>
      <c r="OE405">
        <v>21.927869999999999</v>
      </c>
      <c r="OF405" s="1">
        <v>8.102335E-4</v>
      </c>
      <c r="OG405" s="1">
        <v>0.38272349999999999</v>
      </c>
      <c r="OH405">
        <v>0.45381690000000002</v>
      </c>
      <c r="OI405">
        <v>22.575060000000001</v>
      </c>
      <c r="OJ405" s="1">
        <v>7.7835299999999997E-4</v>
      </c>
      <c r="OK405" s="1">
        <v>0.36746859999999998</v>
      </c>
    </row>
    <row r="406" spans="1:401" x14ac:dyDescent="0.35">
      <c r="A406">
        <v>415</v>
      </c>
      <c r="B406" t="s">
        <v>4</v>
      </c>
      <c r="C406" t="s">
        <v>364</v>
      </c>
      <c r="D406" t="s">
        <v>413</v>
      </c>
      <c r="E406">
        <v>1253.6300000000001</v>
      </c>
      <c r="F406">
        <v>0.51789799999999997</v>
      </c>
      <c r="G406">
        <v>20.930610000000001</v>
      </c>
      <c r="H406">
        <v>0</v>
      </c>
      <c r="I406">
        <v>0</v>
      </c>
      <c r="J406">
        <v>0.52073250000000004</v>
      </c>
      <c r="K406">
        <v>20.799720000000001</v>
      </c>
      <c r="L406">
        <v>0</v>
      </c>
      <c r="M406">
        <v>0</v>
      </c>
      <c r="N406">
        <v>0.52323379999999997</v>
      </c>
      <c r="O406">
        <v>21.396380000000001</v>
      </c>
      <c r="P406">
        <v>0</v>
      </c>
      <c r="Q406">
        <v>0</v>
      </c>
      <c r="R406">
        <v>0.52545960000000003</v>
      </c>
      <c r="S406">
        <v>21.743860000000002</v>
      </c>
      <c r="T406">
        <v>0</v>
      </c>
      <c r="U406">
        <v>0</v>
      </c>
      <c r="V406">
        <v>0.5273793</v>
      </c>
      <c r="W406">
        <v>22.15166</v>
      </c>
      <c r="X406">
        <v>0</v>
      </c>
      <c r="Y406">
        <v>0</v>
      </c>
      <c r="Z406">
        <v>0.52907059999999995</v>
      </c>
      <c r="AA406">
        <v>21.857140000000001</v>
      </c>
      <c r="AB406">
        <v>0</v>
      </c>
      <c r="AC406">
        <v>0</v>
      </c>
      <c r="AD406">
        <v>0.53035370000000004</v>
      </c>
      <c r="AE406">
        <v>21.39479</v>
      </c>
      <c r="AF406">
        <v>0</v>
      </c>
      <c r="AG406">
        <v>0</v>
      </c>
      <c r="AH406">
        <v>0.52446760000000003</v>
      </c>
      <c r="AI406">
        <v>20.910689999999999</v>
      </c>
      <c r="AJ406">
        <v>0</v>
      </c>
      <c r="AK406">
        <v>0</v>
      </c>
      <c r="AL406">
        <v>0.51402250000000005</v>
      </c>
      <c r="AM406">
        <v>20.581949999999999</v>
      </c>
      <c r="AN406">
        <v>0</v>
      </c>
      <c r="AO406">
        <v>0</v>
      </c>
      <c r="AP406">
        <v>0.50402250000000004</v>
      </c>
      <c r="AQ406">
        <v>20.44998</v>
      </c>
      <c r="AR406">
        <v>0</v>
      </c>
      <c r="AS406">
        <v>0</v>
      </c>
      <c r="AT406">
        <v>0.49465559999999997</v>
      </c>
      <c r="AU406">
        <v>20.898700000000002</v>
      </c>
      <c r="AV406">
        <v>0</v>
      </c>
      <c r="AW406">
        <v>0</v>
      </c>
      <c r="AX406">
        <v>0.48579060000000002</v>
      </c>
      <c r="AY406">
        <v>21.051659999999998</v>
      </c>
      <c r="AZ406">
        <v>0</v>
      </c>
      <c r="BA406">
        <v>0</v>
      </c>
      <c r="BB406">
        <v>0.47732039999999998</v>
      </c>
      <c r="BC406">
        <v>21.068259999999999</v>
      </c>
      <c r="BD406">
        <v>0</v>
      </c>
      <c r="BE406">
        <v>0</v>
      </c>
      <c r="BF406">
        <v>0.46939199999999998</v>
      </c>
      <c r="BG406">
        <v>20.971450000000001</v>
      </c>
      <c r="BH406">
        <v>0</v>
      </c>
      <c r="BI406">
        <v>0</v>
      </c>
      <c r="BJ406">
        <v>0.46207789999999999</v>
      </c>
      <c r="BK406">
        <v>20.526299999999999</v>
      </c>
      <c r="BL406">
        <v>0</v>
      </c>
      <c r="BM406">
        <v>0</v>
      </c>
      <c r="BN406">
        <v>0.45550279999999999</v>
      </c>
      <c r="BO406">
        <v>19.995920000000002</v>
      </c>
      <c r="BP406">
        <v>0</v>
      </c>
      <c r="BQ406">
        <v>0</v>
      </c>
      <c r="BR406">
        <v>0.44961780000000001</v>
      </c>
      <c r="BS406">
        <v>19.50263</v>
      </c>
      <c r="BT406">
        <v>0</v>
      </c>
      <c r="BU406">
        <v>0</v>
      </c>
      <c r="BV406">
        <v>0.44452750000000002</v>
      </c>
      <c r="BW406">
        <v>19.55697</v>
      </c>
      <c r="BX406">
        <v>0</v>
      </c>
      <c r="BY406">
        <v>0</v>
      </c>
      <c r="BZ406">
        <v>0.44023420000000002</v>
      </c>
      <c r="CA406">
        <v>20.139009999999999</v>
      </c>
      <c r="CB406">
        <v>0</v>
      </c>
      <c r="CC406">
        <v>0</v>
      </c>
      <c r="CD406">
        <v>0.43669770000000002</v>
      </c>
      <c r="CE406">
        <v>20.876750000000001</v>
      </c>
      <c r="CF406">
        <v>0</v>
      </c>
      <c r="CG406">
        <v>0</v>
      </c>
      <c r="CH406">
        <v>0.43400699999999998</v>
      </c>
      <c r="CI406">
        <v>21.37313</v>
      </c>
      <c r="CJ406">
        <v>0</v>
      </c>
      <c r="CK406">
        <v>1.4569530000000001E-37</v>
      </c>
      <c r="CL406">
        <v>0.43207630000000002</v>
      </c>
      <c r="CM406">
        <v>21.17501</v>
      </c>
      <c r="CN406" s="1">
        <v>8.2177129999999999E-33</v>
      </c>
      <c r="CO406" s="1">
        <v>9.344888E-30</v>
      </c>
      <c r="CP406">
        <v>0.43100559999999999</v>
      </c>
      <c r="CQ406">
        <v>20.524989999999999</v>
      </c>
      <c r="CR406" s="1">
        <v>1.167112E-26</v>
      </c>
      <c r="CS406" s="1">
        <v>1.329205E-23</v>
      </c>
      <c r="CT406">
        <v>0.43066979999999999</v>
      </c>
      <c r="CU406">
        <v>19.85744</v>
      </c>
      <c r="CV406" s="1">
        <v>1.1914570000000001E-20</v>
      </c>
      <c r="CW406" s="1">
        <v>9.8488450000000007E-18</v>
      </c>
      <c r="CX406">
        <v>0.43117230000000001</v>
      </c>
      <c r="CY406">
        <v>19.421679999999999</v>
      </c>
      <c r="CZ406" s="1">
        <v>2.1015359999999999E-16</v>
      </c>
      <c r="DA406" s="1">
        <v>1.351628E-13</v>
      </c>
      <c r="DB406">
        <v>0.43250889999999997</v>
      </c>
      <c r="DC406">
        <v>19.72757</v>
      </c>
      <c r="DD406" s="1">
        <v>3.677252E-13</v>
      </c>
      <c r="DE406" s="1">
        <v>2.2965780000000001E-10</v>
      </c>
      <c r="DF406">
        <v>0.4347008</v>
      </c>
      <c r="DG406">
        <v>20.518409999999999</v>
      </c>
      <c r="DH406" s="1">
        <v>1.6245689999999999E-10</v>
      </c>
      <c r="DI406" s="1">
        <v>1.025728E-7</v>
      </c>
      <c r="DJ406">
        <v>0.43779180000000001</v>
      </c>
      <c r="DK406">
        <v>21.12341</v>
      </c>
      <c r="DL406" s="1">
        <v>2.623415E-8</v>
      </c>
      <c r="DM406" s="1">
        <v>1.6984090000000002E-5</v>
      </c>
      <c r="DN406">
        <v>0.44189109999999998</v>
      </c>
      <c r="DO406">
        <v>21.413609999999998</v>
      </c>
      <c r="DP406" s="1">
        <v>1.8683570000000001E-6</v>
      </c>
      <c r="DQ406" s="1">
        <v>1.2494610000000001E-3</v>
      </c>
      <c r="DR406">
        <v>0.44694610000000001</v>
      </c>
      <c r="DS406">
        <v>21.026879999999998</v>
      </c>
      <c r="DT406" s="1">
        <v>6.7899100000000002E-5</v>
      </c>
      <c r="DU406" s="1">
        <v>4.7001269999999998E-2</v>
      </c>
      <c r="DV406">
        <v>0.45295609999999997</v>
      </c>
      <c r="DW406">
        <v>20.164819999999999</v>
      </c>
      <c r="DX406" s="1">
        <v>1.393338E-3</v>
      </c>
      <c r="DY406">
        <v>1.0013829999999999</v>
      </c>
      <c r="DZ406">
        <v>0.45986850000000001</v>
      </c>
      <c r="EA406">
        <v>19.338989999999999</v>
      </c>
      <c r="EB406" s="1">
        <v>1.7437290000000001E-2</v>
      </c>
      <c r="EC406">
        <v>12.98019</v>
      </c>
      <c r="ED406">
        <v>0.46779670000000001</v>
      </c>
      <c r="EE406">
        <v>18.70288</v>
      </c>
      <c r="EF406">
        <v>0.14086589999999999</v>
      </c>
      <c r="EG406">
        <v>108.5714</v>
      </c>
      <c r="EH406">
        <v>0.4767517</v>
      </c>
      <c r="EI406">
        <v>18.744319999999998</v>
      </c>
      <c r="EJ406">
        <v>0.77395449999999999</v>
      </c>
      <c r="EK406">
        <v>616.73820000000001</v>
      </c>
      <c r="EL406">
        <v>0.48177170000000002</v>
      </c>
      <c r="EM406">
        <v>19.241859999999999</v>
      </c>
      <c r="EN406">
        <v>3.0096530000000001</v>
      </c>
      <c r="EO406">
        <v>2482.8090000000002</v>
      </c>
      <c r="EP406">
        <v>0.47965229999999998</v>
      </c>
      <c r="EQ406">
        <v>19.840769999999999</v>
      </c>
      <c r="ER406">
        <v>8.5828670000000002</v>
      </c>
      <c r="ES406">
        <v>7357.9279999999999</v>
      </c>
      <c r="ET406">
        <v>0.4773809</v>
      </c>
      <c r="EU406">
        <v>20.169920000000001</v>
      </c>
      <c r="EV406">
        <v>18.708760000000002</v>
      </c>
      <c r="EW406">
        <v>16608.560000000001</v>
      </c>
      <c r="EX406">
        <v>0.47527589999999997</v>
      </c>
      <c r="EY406">
        <v>19.818300000000001</v>
      </c>
      <c r="EZ406">
        <v>32.174259999999997</v>
      </c>
      <c r="FA406">
        <v>29454.12</v>
      </c>
      <c r="FB406">
        <v>0.47318569999999999</v>
      </c>
      <c r="FC406">
        <v>18.990559999999999</v>
      </c>
      <c r="FD406">
        <v>44.757849999999998</v>
      </c>
      <c r="FE406">
        <v>42097.63</v>
      </c>
      <c r="FF406">
        <v>0.47121499999999999</v>
      </c>
      <c r="FG406">
        <v>18.093260000000001</v>
      </c>
      <c r="FH406">
        <v>51.516120000000001</v>
      </c>
      <c r="FI406">
        <v>49575.27</v>
      </c>
      <c r="FJ406">
        <v>0.4692886</v>
      </c>
      <c r="FK406">
        <v>17.566009999999999</v>
      </c>
      <c r="FL406">
        <v>50.037179999999999</v>
      </c>
      <c r="FM406">
        <v>49062.11</v>
      </c>
      <c r="FN406">
        <v>0.467553</v>
      </c>
      <c r="FO406">
        <v>18.151029999999999</v>
      </c>
      <c r="FP406">
        <v>41.73601</v>
      </c>
      <c r="FQ406">
        <v>41489.730000000003</v>
      </c>
      <c r="FR406">
        <v>0.46598420000000002</v>
      </c>
      <c r="FS406">
        <v>19.007100000000001</v>
      </c>
      <c r="FT406">
        <v>30.349499999999999</v>
      </c>
      <c r="FU406">
        <v>30408.79</v>
      </c>
      <c r="FV406">
        <v>0.46421750000000001</v>
      </c>
      <c r="FW406">
        <v>19.825769999999999</v>
      </c>
      <c r="FX406">
        <v>19.599340000000002</v>
      </c>
      <c r="FY406">
        <v>19678.68</v>
      </c>
      <c r="FZ406">
        <v>0.4625475</v>
      </c>
      <c r="GA406">
        <v>20.09149</v>
      </c>
      <c r="GB406">
        <v>11.33911</v>
      </c>
      <c r="GC406">
        <v>11359.86</v>
      </c>
      <c r="GD406">
        <v>0.46122079999999999</v>
      </c>
      <c r="GE406">
        <v>19.711929999999999</v>
      </c>
      <c r="GF406">
        <v>5.9472269999999998</v>
      </c>
      <c r="GG406">
        <v>5904.2929999999997</v>
      </c>
      <c r="GH406">
        <v>0.46078330000000001</v>
      </c>
      <c r="GI406">
        <v>18.941849999999999</v>
      </c>
      <c r="GJ406">
        <v>2.872182</v>
      </c>
      <c r="GK406">
        <v>2834.873</v>
      </c>
      <c r="GL406">
        <v>0.4599762</v>
      </c>
      <c r="GM406">
        <v>18.32864</v>
      </c>
      <c r="GN406">
        <v>1.303855</v>
      </c>
      <c r="GO406">
        <v>1293.3389999999999</v>
      </c>
      <c r="GP406">
        <v>0.45901819999999999</v>
      </c>
      <c r="GQ406">
        <v>18.179690000000001</v>
      </c>
      <c r="GR406">
        <v>0.57020550000000003</v>
      </c>
      <c r="GS406">
        <v>565.81449999999995</v>
      </c>
      <c r="GT406">
        <v>0.45752419999999999</v>
      </c>
      <c r="GU406">
        <v>19.15869</v>
      </c>
      <c r="GV406" s="1">
        <v>0.25328319999999999</v>
      </c>
      <c r="GW406">
        <v>248.14959999999999</v>
      </c>
      <c r="GX406">
        <v>0.45659660000000002</v>
      </c>
      <c r="GY406">
        <v>20.380410000000001</v>
      </c>
      <c r="GZ406" s="1">
        <v>0.1281476</v>
      </c>
      <c r="HA406">
        <v>120.77</v>
      </c>
      <c r="HB406">
        <v>0.45568500000000001</v>
      </c>
      <c r="HC406">
        <v>21.437349999999999</v>
      </c>
      <c r="HD406" s="1">
        <v>8.2438490000000003E-2</v>
      </c>
      <c r="HE406">
        <v>73.513050000000007</v>
      </c>
      <c r="HF406">
        <v>0.45505309999999999</v>
      </c>
      <c r="HG406">
        <v>22.1187</v>
      </c>
      <c r="HH406" s="1">
        <v>6.6482189999999997E-2</v>
      </c>
      <c r="HI406">
        <v>56.871699999999997</v>
      </c>
      <c r="HJ406">
        <v>0.45424170000000003</v>
      </c>
      <c r="HK406">
        <v>22.091699999999999</v>
      </c>
      <c r="HL406" s="1">
        <v>6.0159619999999997E-2</v>
      </c>
      <c r="HM406">
        <v>50.415500000000002</v>
      </c>
      <c r="HN406">
        <v>0.45426490000000003</v>
      </c>
      <c r="HO406">
        <v>21.21743</v>
      </c>
      <c r="HP406" s="1">
        <v>5.5848559999999998E-2</v>
      </c>
      <c r="HQ406">
        <v>46.335340000000002</v>
      </c>
      <c r="HR406">
        <v>0.45465660000000002</v>
      </c>
      <c r="HS406">
        <v>20.331880000000002</v>
      </c>
      <c r="HT406" s="1">
        <v>5.1842060000000002E-2</v>
      </c>
      <c r="HU406">
        <v>42.659790000000001</v>
      </c>
      <c r="HV406">
        <v>0.45523920000000001</v>
      </c>
      <c r="HW406">
        <v>19.905080000000002</v>
      </c>
      <c r="HX406" s="1">
        <v>4.7710269999999999E-2</v>
      </c>
      <c r="HY406">
        <v>38.946669999999997</v>
      </c>
      <c r="HZ406">
        <v>0.45644849999999998</v>
      </c>
      <c r="IA406">
        <v>20.628520000000002</v>
      </c>
      <c r="IB406" s="1">
        <v>4.334023E-2</v>
      </c>
      <c r="IC406" s="1">
        <v>35.087679999999999</v>
      </c>
      <c r="ID406">
        <v>0.4580129</v>
      </c>
      <c r="IE406">
        <v>21.894970000000001</v>
      </c>
      <c r="IF406" s="1">
        <v>3.8954580000000003E-2</v>
      </c>
      <c r="IG406" s="1">
        <v>31.21349</v>
      </c>
      <c r="IH406">
        <v>0.45980789999999999</v>
      </c>
      <c r="II406">
        <v>22.970580000000002</v>
      </c>
      <c r="IJ406" s="1">
        <v>3.4720279999999999E-2</v>
      </c>
      <c r="IK406" s="1">
        <v>27.574069999999999</v>
      </c>
      <c r="IL406">
        <v>0.46151249999999999</v>
      </c>
      <c r="IM406">
        <v>23.600190000000001</v>
      </c>
      <c r="IN406" s="1">
        <v>3.0638800000000001E-2</v>
      </c>
      <c r="IO406" s="1">
        <v>24.261489999999998</v>
      </c>
      <c r="IP406">
        <v>0.46316829999999998</v>
      </c>
      <c r="IQ406">
        <v>23.2562</v>
      </c>
      <c r="IR406" s="1">
        <v>2.6804680000000001E-2</v>
      </c>
      <c r="IS406" s="1">
        <v>21.16263</v>
      </c>
      <c r="IT406">
        <v>0.46488849999999998</v>
      </c>
      <c r="IU406">
        <v>22.338519999999999</v>
      </c>
      <c r="IV406" s="1">
        <v>2.3297740000000001E-2</v>
      </c>
      <c r="IW406" s="1">
        <v>18.332419999999999</v>
      </c>
      <c r="IX406">
        <v>0.46613379999999999</v>
      </c>
      <c r="IY406">
        <v>21.62189</v>
      </c>
      <c r="IZ406" s="1">
        <v>2.0222420000000001E-2</v>
      </c>
      <c r="JA406" s="1">
        <v>15.854889999999999</v>
      </c>
      <c r="JB406">
        <v>0.46805910000000001</v>
      </c>
      <c r="JC406">
        <v>21.346499999999999</v>
      </c>
      <c r="JD406" s="1">
        <v>1.7516520000000001E-2</v>
      </c>
      <c r="JE406" s="1">
        <v>13.678129999999999</v>
      </c>
      <c r="JF406">
        <v>0.47009980000000001</v>
      </c>
      <c r="JG406">
        <v>21.894010000000002</v>
      </c>
      <c r="JH406" s="1">
        <v>1.5196629999999999E-2</v>
      </c>
      <c r="JI406" s="1">
        <v>11.799530000000001</v>
      </c>
      <c r="JJ406">
        <v>0.4722983</v>
      </c>
      <c r="JK406">
        <v>22.436599999999999</v>
      </c>
      <c r="JL406" s="1">
        <v>1.3153059999999999E-2</v>
      </c>
      <c r="JM406" s="1">
        <v>10.160130000000001</v>
      </c>
      <c r="JN406">
        <v>0.47449219999999998</v>
      </c>
      <c r="JO406">
        <v>22.894179999999999</v>
      </c>
      <c r="JP406" s="1">
        <v>1.126128E-2</v>
      </c>
      <c r="JQ406" s="1">
        <v>8.6629679999999993</v>
      </c>
      <c r="JR406">
        <v>0.47665849999999998</v>
      </c>
      <c r="JS406">
        <v>22.679179999999999</v>
      </c>
      <c r="JT406" s="1">
        <v>9.4739660000000003E-3</v>
      </c>
      <c r="JU406" s="1">
        <v>7.2650870000000003</v>
      </c>
      <c r="JV406">
        <v>0.47958499999999998</v>
      </c>
      <c r="JW406">
        <v>21.90626</v>
      </c>
      <c r="JX406" s="1">
        <v>7.7596430000000001E-3</v>
      </c>
      <c r="JY406" s="1">
        <v>5.931991</v>
      </c>
      <c r="JZ406">
        <v>0.48250389999999999</v>
      </c>
      <c r="KA406">
        <v>21.119340000000001</v>
      </c>
      <c r="KB406" s="1">
        <v>6.2671000000000003E-3</v>
      </c>
      <c r="KC406" s="1">
        <v>4.76234</v>
      </c>
      <c r="KD406">
        <v>0.48495690000000002</v>
      </c>
      <c r="KE406">
        <v>20.583970000000001</v>
      </c>
      <c r="KF406" s="1">
        <v>5.0252769999999999E-3</v>
      </c>
      <c r="KG406" s="1">
        <v>3.7975240000000001</v>
      </c>
      <c r="KH406">
        <v>0.48713830000000002</v>
      </c>
      <c r="KI406">
        <v>20.318680000000001</v>
      </c>
      <c r="KJ406" s="1">
        <v>4.0448580000000001E-3</v>
      </c>
      <c r="KK406" s="1">
        <v>3.0366550000000001</v>
      </c>
      <c r="KL406">
        <v>0.4892126</v>
      </c>
      <c r="KM406">
        <v>20.906389999999998</v>
      </c>
      <c r="KN406" s="1">
        <v>3.3149360000000001E-3</v>
      </c>
      <c r="KO406" s="1">
        <v>2.468753</v>
      </c>
      <c r="KP406">
        <v>0.4911452</v>
      </c>
      <c r="KQ406">
        <v>21.232150000000001</v>
      </c>
      <c r="KR406" s="1">
        <v>2.7930519999999999E-3</v>
      </c>
      <c r="KS406" s="1">
        <v>2.0622760000000002</v>
      </c>
      <c r="KT406">
        <v>0.49299159999999997</v>
      </c>
      <c r="KU406">
        <v>21.556149999999999</v>
      </c>
      <c r="KV406" s="1">
        <v>2.424196E-3</v>
      </c>
      <c r="KW406" s="1">
        <v>1.775274</v>
      </c>
      <c r="KX406">
        <v>0.4947319</v>
      </c>
      <c r="KY406">
        <v>21.744969999999999</v>
      </c>
      <c r="KZ406" s="1">
        <v>2.1580760000000001E-3</v>
      </c>
      <c r="LA406" s="1">
        <v>1.5690550000000001</v>
      </c>
      <c r="LB406">
        <v>0.49634319999999998</v>
      </c>
      <c r="LC406">
        <v>21.523700000000002</v>
      </c>
      <c r="LD406" s="1">
        <v>1.957641E-3</v>
      </c>
      <c r="LE406" s="1">
        <v>1.414525</v>
      </c>
      <c r="LF406">
        <v>0.49789879999999997</v>
      </c>
      <c r="LG406">
        <v>20.943490000000001</v>
      </c>
      <c r="LH406" s="1">
        <v>1.8006809999999999E-3</v>
      </c>
      <c r="LI406" s="1">
        <v>1.2939309999999999</v>
      </c>
      <c r="LJ406">
        <v>0.49956040000000002</v>
      </c>
      <c r="LK406">
        <v>20.427060000000001</v>
      </c>
      <c r="LL406" s="1">
        <v>1.6746619999999999E-3</v>
      </c>
      <c r="LM406" s="1">
        <v>1.1971959999999999</v>
      </c>
      <c r="LN406">
        <v>0.50096859999999999</v>
      </c>
      <c r="LO406">
        <v>20.385940000000002</v>
      </c>
      <c r="LP406" s="1">
        <v>1.571437E-3</v>
      </c>
      <c r="LQ406" s="1">
        <v>1.1183149999999999</v>
      </c>
      <c r="LR406">
        <v>0.50226599999999999</v>
      </c>
      <c r="LS406">
        <v>21.48753</v>
      </c>
      <c r="LT406" s="1">
        <v>1.487033E-3</v>
      </c>
      <c r="LU406" s="1">
        <v>1.0537110000000001</v>
      </c>
      <c r="LV406">
        <v>0.50348930000000003</v>
      </c>
      <c r="LW406">
        <v>22.415769999999998</v>
      </c>
      <c r="LX406" s="1">
        <v>1.417881E-3</v>
      </c>
      <c r="LY406" s="1">
        <v>1.0006459999999999</v>
      </c>
      <c r="LZ406">
        <v>0.5046157</v>
      </c>
      <c r="MA406">
        <v>23.040780000000002</v>
      </c>
      <c r="MB406" s="1">
        <v>1.3611319999999999E-3</v>
      </c>
      <c r="MC406" s="1">
        <v>0.95695819999999998</v>
      </c>
      <c r="MD406">
        <v>0.50562019999999996</v>
      </c>
      <c r="ME406">
        <v>23.533940000000001</v>
      </c>
      <c r="MF406" s="1">
        <v>1.3140859999999999E-3</v>
      </c>
      <c r="MG406" s="1">
        <v>0.92075090000000004</v>
      </c>
      <c r="MH406">
        <v>0.50655600000000001</v>
      </c>
      <c r="MI406">
        <v>23.260059999999999</v>
      </c>
      <c r="MJ406" s="1">
        <v>1.2733110000000001E-3</v>
      </c>
      <c r="MK406" s="1">
        <v>0.88955890000000004</v>
      </c>
      <c r="ML406">
        <v>0.50738870000000003</v>
      </c>
      <c r="MM406">
        <v>22.382339999999999</v>
      </c>
      <c r="MN406" s="1">
        <v>1.235835E-3</v>
      </c>
      <c r="MO406" s="1">
        <v>0.86111939999999998</v>
      </c>
      <c r="MP406">
        <v>0.50817699999999999</v>
      </c>
      <c r="MQ406">
        <v>21.753550000000001</v>
      </c>
      <c r="MR406" s="1">
        <v>1.1986810000000001E-3</v>
      </c>
      <c r="MS406" s="1">
        <v>0.8334222</v>
      </c>
      <c r="MT406">
        <v>0.50890519999999995</v>
      </c>
      <c r="MU406">
        <v>21.5779</v>
      </c>
      <c r="MV406" s="1">
        <v>1.1605560000000001E-3</v>
      </c>
      <c r="MW406" s="1">
        <v>0.80528310000000003</v>
      </c>
      <c r="MX406">
        <v>0.509602</v>
      </c>
      <c r="MY406">
        <v>22.532409999999999</v>
      </c>
      <c r="MZ406" s="1">
        <v>1.120907E-3</v>
      </c>
      <c r="NA406" s="1">
        <v>0.77626410000000001</v>
      </c>
      <c r="NB406">
        <v>0.51025529999999997</v>
      </c>
      <c r="NC406">
        <v>23.57386</v>
      </c>
      <c r="ND406" s="1">
        <v>1.0799259999999999E-3</v>
      </c>
      <c r="NE406" s="1">
        <v>0.74649529999999997</v>
      </c>
      <c r="NF406">
        <v>0.51090970000000002</v>
      </c>
      <c r="NG406">
        <v>24.12238</v>
      </c>
      <c r="NH406" s="1">
        <v>1.0387510000000001E-3</v>
      </c>
      <c r="NI406" s="1">
        <v>0.71655860000000005</v>
      </c>
      <c r="NJ406">
        <v>0.51156500000000005</v>
      </c>
      <c r="NK406">
        <v>24.338429999999999</v>
      </c>
      <c r="NL406" s="1">
        <v>9.9815699999999995E-4</v>
      </c>
      <c r="NM406" s="1">
        <v>0.68701679999999998</v>
      </c>
      <c r="NN406">
        <v>0.51223070000000004</v>
      </c>
      <c r="NO406">
        <v>23.685169999999999</v>
      </c>
      <c r="NP406" s="1">
        <v>9.5862020000000005E-4</v>
      </c>
      <c r="NQ406" s="1">
        <v>0.65826649999999998</v>
      </c>
      <c r="NR406">
        <v>0.51287850000000001</v>
      </c>
      <c r="NS406">
        <v>22.7227</v>
      </c>
      <c r="NT406" s="1">
        <v>9.2008740000000002E-4</v>
      </c>
      <c r="NU406" s="1">
        <v>0.6303512</v>
      </c>
      <c r="NV406">
        <v>0.51329789999999997</v>
      </c>
      <c r="NW406">
        <v>22.02366</v>
      </c>
      <c r="NX406" s="1">
        <v>8.8335659999999995E-4</v>
      </c>
      <c r="NY406" s="1">
        <v>0.6039021</v>
      </c>
      <c r="NZ406">
        <v>0.51386480000000001</v>
      </c>
      <c r="OA406">
        <v>21.734660000000002</v>
      </c>
      <c r="OB406" s="1">
        <v>8.4851239999999997E-4</v>
      </c>
      <c r="OC406" s="1">
        <v>0.57855369999999995</v>
      </c>
      <c r="OD406">
        <v>0.5143974</v>
      </c>
      <c r="OE406">
        <v>21.833590000000001</v>
      </c>
      <c r="OF406" s="1">
        <v>8.1505360000000003E-4</v>
      </c>
      <c r="OG406" s="1">
        <v>0.55428770000000005</v>
      </c>
      <c r="OH406">
        <v>0.51490749999999996</v>
      </c>
      <c r="OI406">
        <v>22.514489999999999</v>
      </c>
      <c r="OJ406" s="1">
        <v>7.8292409999999998E-4</v>
      </c>
      <c r="OK406" s="1">
        <v>0.53104560000000001</v>
      </c>
    </row>
    <row r="407" spans="1:401" x14ac:dyDescent="0.35">
      <c r="A407">
        <v>416</v>
      </c>
      <c r="B407" t="s">
        <v>4</v>
      </c>
      <c r="C407" t="s">
        <v>364</v>
      </c>
      <c r="D407" t="s">
        <v>414</v>
      </c>
      <c r="E407">
        <v>608.73739999999998</v>
      </c>
      <c r="F407">
        <v>0.31820720000000002</v>
      </c>
      <c r="G407">
        <v>20.98443</v>
      </c>
      <c r="H407">
        <v>0</v>
      </c>
      <c r="I407">
        <v>0</v>
      </c>
      <c r="J407">
        <v>0.31419649999999999</v>
      </c>
      <c r="K407">
        <v>20.824860000000001</v>
      </c>
      <c r="L407">
        <v>0</v>
      </c>
      <c r="M407">
        <v>0</v>
      </c>
      <c r="N407">
        <v>0.30974370000000001</v>
      </c>
      <c r="O407">
        <v>21.411349999999999</v>
      </c>
      <c r="P407">
        <v>0</v>
      </c>
      <c r="Q407">
        <v>0</v>
      </c>
      <c r="R407">
        <v>0.30507770000000001</v>
      </c>
      <c r="S407">
        <v>21.755839999999999</v>
      </c>
      <c r="T407">
        <v>0</v>
      </c>
      <c r="U407">
        <v>0</v>
      </c>
      <c r="V407">
        <v>0.30030259999999998</v>
      </c>
      <c r="W407">
        <v>22.21706</v>
      </c>
      <c r="X407">
        <v>0</v>
      </c>
      <c r="Y407">
        <v>0</v>
      </c>
      <c r="Z407">
        <v>0.29547689999999999</v>
      </c>
      <c r="AA407">
        <v>21.946770000000001</v>
      </c>
      <c r="AB407">
        <v>0</v>
      </c>
      <c r="AC407">
        <v>0</v>
      </c>
      <c r="AD407">
        <v>0.29066969999999998</v>
      </c>
      <c r="AE407">
        <v>21.501999999999999</v>
      </c>
      <c r="AF407">
        <v>0</v>
      </c>
      <c r="AG407">
        <v>0</v>
      </c>
      <c r="AH407">
        <v>0.2860779</v>
      </c>
      <c r="AI407">
        <v>21.00939</v>
      </c>
      <c r="AJ407">
        <v>0</v>
      </c>
      <c r="AK407">
        <v>0</v>
      </c>
      <c r="AL407">
        <v>0.28135149999999998</v>
      </c>
      <c r="AM407">
        <v>20.640969999999999</v>
      </c>
      <c r="AN407">
        <v>0</v>
      </c>
      <c r="AO407">
        <v>0</v>
      </c>
      <c r="AP407">
        <v>0.27681030000000001</v>
      </c>
      <c r="AQ407">
        <v>20.48902</v>
      </c>
      <c r="AR407">
        <v>0</v>
      </c>
      <c r="AS407">
        <v>0</v>
      </c>
      <c r="AT407">
        <v>0.27251639999999999</v>
      </c>
      <c r="AU407">
        <v>20.933769999999999</v>
      </c>
      <c r="AV407">
        <v>0</v>
      </c>
      <c r="AW407">
        <v>0</v>
      </c>
      <c r="AX407">
        <v>0.26917380000000002</v>
      </c>
      <c r="AY407">
        <v>21.079519999999999</v>
      </c>
      <c r="AZ407">
        <v>0</v>
      </c>
      <c r="BA407">
        <v>0</v>
      </c>
      <c r="BB407">
        <v>0.26839089999999999</v>
      </c>
      <c r="BC407">
        <v>21.14414</v>
      </c>
      <c r="BD407">
        <v>0</v>
      </c>
      <c r="BE407">
        <v>0</v>
      </c>
      <c r="BF407">
        <v>0.26755879999999999</v>
      </c>
      <c r="BG407">
        <v>21.064430000000002</v>
      </c>
      <c r="BH407">
        <v>0</v>
      </c>
      <c r="BI407">
        <v>0</v>
      </c>
      <c r="BJ407">
        <v>0.26662370000000002</v>
      </c>
      <c r="BK407">
        <v>20.612649999999999</v>
      </c>
      <c r="BL407">
        <v>0</v>
      </c>
      <c r="BM407">
        <v>0</v>
      </c>
      <c r="BN407">
        <v>0.26563170000000003</v>
      </c>
      <c r="BO407">
        <v>20.082820000000002</v>
      </c>
      <c r="BP407">
        <v>0</v>
      </c>
      <c r="BQ407">
        <v>0</v>
      </c>
      <c r="BR407">
        <v>0.26457969999999997</v>
      </c>
      <c r="BS407">
        <v>19.578569999999999</v>
      </c>
      <c r="BT407">
        <v>0</v>
      </c>
      <c r="BU407">
        <v>0</v>
      </c>
      <c r="BV407">
        <v>0.26352789999999998</v>
      </c>
      <c r="BW407">
        <v>19.617889999999999</v>
      </c>
      <c r="BX407">
        <v>0</v>
      </c>
      <c r="BY407">
        <v>0</v>
      </c>
      <c r="BZ407">
        <v>0.26240550000000001</v>
      </c>
      <c r="CA407">
        <v>20.184670000000001</v>
      </c>
      <c r="CB407">
        <v>0</v>
      </c>
      <c r="CC407">
        <v>0</v>
      </c>
      <c r="CD407">
        <v>0.26125540000000003</v>
      </c>
      <c r="CE407">
        <v>20.911950000000001</v>
      </c>
      <c r="CF407">
        <v>0</v>
      </c>
      <c r="CG407">
        <v>0</v>
      </c>
      <c r="CH407">
        <v>0.26011440000000002</v>
      </c>
      <c r="CI407">
        <v>21.416830000000001</v>
      </c>
      <c r="CJ407">
        <v>0</v>
      </c>
      <c r="CK407">
        <v>0</v>
      </c>
      <c r="CL407">
        <v>0.2589919</v>
      </c>
      <c r="CM407">
        <v>21.234770000000001</v>
      </c>
      <c r="CN407" s="1">
        <v>8.8765239999999995E-34</v>
      </c>
      <c r="CO407" s="1">
        <v>5.4013279999999996E-31</v>
      </c>
      <c r="CP407">
        <v>0.25790160000000001</v>
      </c>
      <c r="CQ407">
        <v>20.60331</v>
      </c>
      <c r="CR407" s="1">
        <v>1.175418E-27</v>
      </c>
      <c r="CS407" s="1">
        <v>7.1623219999999996E-25</v>
      </c>
      <c r="CT407">
        <v>0.25687690000000002</v>
      </c>
      <c r="CU407">
        <v>19.929069999999999</v>
      </c>
      <c r="CV407" s="1">
        <v>1.242085E-21</v>
      </c>
      <c r="CW407" s="1">
        <v>7.6108400000000005E-19</v>
      </c>
      <c r="CX407">
        <v>0.25588519999999998</v>
      </c>
      <c r="CY407">
        <v>19.45721</v>
      </c>
      <c r="CZ407" s="1">
        <v>2.9214109999999997E-17</v>
      </c>
      <c r="DA407" s="1">
        <v>1.7916650000000001E-14</v>
      </c>
      <c r="DB407">
        <v>0.25495479999999998</v>
      </c>
      <c r="DC407">
        <v>19.728739999999998</v>
      </c>
      <c r="DD407" s="1">
        <v>6.8618940000000003E-14</v>
      </c>
      <c r="DE407" s="1">
        <v>3.9251919999999997E-11</v>
      </c>
      <c r="DF407">
        <v>0.25406980000000001</v>
      </c>
      <c r="DG407">
        <v>20.486509999999999</v>
      </c>
      <c r="DH407" s="1">
        <v>3.8327710000000001E-11</v>
      </c>
      <c r="DI407" s="1">
        <v>2.1033180000000002E-8</v>
      </c>
      <c r="DJ407">
        <v>0.25333820000000001</v>
      </c>
      <c r="DK407">
        <v>21.09488</v>
      </c>
      <c r="DL407" s="1">
        <v>7.3896680000000004E-9</v>
      </c>
      <c r="DM407" s="1">
        <v>4.0052339999999999E-6</v>
      </c>
      <c r="DN407">
        <v>0.25263099999999999</v>
      </c>
      <c r="DO407">
        <v>21.429790000000001</v>
      </c>
      <c r="DP407" s="1">
        <v>6.1082119999999997E-7</v>
      </c>
      <c r="DQ407" s="1">
        <v>3.3120159999999998E-4</v>
      </c>
      <c r="DR407">
        <v>0.25203399999999998</v>
      </c>
      <c r="DS407">
        <v>21.072949999999999</v>
      </c>
      <c r="DT407" s="1">
        <v>2.5267540000000001E-5</v>
      </c>
      <c r="DU407" s="1">
        <v>1.3772660000000001E-2</v>
      </c>
      <c r="DV407">
        <v>0.25150529999999999</v>
      </c>
      <c r="DW407">
        <v>20.228459999999998</v>
      </c>
      <c r="DX407" s="1">
        <v>5.8300609999999999E-4</v>
      </c>
      <c r="DY407">
        <v>0.32080839999999999</v>
      </c>
      <c r="DZ407">
        <v>0.2537722</v>
      </c>
      <c r="EA407">
        <v>19.40775</v>
      </c>
      <c r="EB407" s="1">
        <v>8.1946199999999997E-3</v>
      </c>
      <c r="EC407">
        <v>4.523752</v>
      </c>
      <c r="ED407">
        <v>0.2570249</v>
      </c>
      <c r="EE407">
        <v>18.732420000000001</v>
      </c>
      <c r="EF407">
        <v>7.3861990000000002E-2</v>
      </c>
      <c r="EG407">
        <v>40.929209999999998</v>
      </c>
      <c r="EH407">
        <v>0.26076749999999999</v>
      </c>
      <c r="EI407">
        <v>18.736470000000001</v>
      </c>
      <c r="EJ407">
        <v>0.45015690000000003</v>
      </c>
      <c r="EK407">
        <v>250.2936</v>
      </c>
      <c r="EL407">
        <v>0.26530049999999999</v>
      </c>
      <c r="EM407">
        <v>19.215440000000001</v>
      </c>
      <c r="EN407">
        <v>1.9343030000000001</v>
      </c>
      <c r="EO407">
        <v>1078.0709999999999</v>
      </c>
      <c r="EP407">
        <v>0.27012770000000003</v>
      </c>
      <c r="EQ407">
        <v>19.813829999999999</v>
      </c>
      <c r="ER407">
        <v>6.063097</v>
      </c>
      <c r="ES407">
        <v>3389.2060000000001</v>
      </c>
      <c r="ET407">
        <v>0.2754181</v>
      </c>
      <c r="EU407">
        <v>20.165050000000001</v>
      </c>
      <c r="EV407">
        <v>14.41883</v>
      </c>
      <c r="EW407">
        <v>8078.8220000000001</v>
      </c>
      <c r="EX407">
        <v>0.28134480000000001</v>
      </c>
      <c r="EY407">
        <v>19.848849999999999</v>
      </c>
      <c r="EZ407">
        <v>26.868670000000002</v>
      </c>
      <c r="FA407">
        <v>15072.26</v>
      </c>
      <c r="FB407">
        <v>0.28787879999999999</v>
      </c>
      <c r="FC407">
        <v>19.051639999999999</v>
      </c>
      <c r="FD407">
        <v>40.272860000000001</v>
      </c>
      <c r="FE407">
        <v>22597.48</v>
      </c>
      <c r="FF407">
        <v>0.29520289999999999</v>
      </c>
      <c r="FG407">
        <v>18.160959999999999</v>
      </c>
      <c r="FH407">
        <v>49.665289999999999</v>
      </c>
      <c r="FI407">
        <v>27816.04</v>
      </c>
      <c r="FJ407">
        <v>0.30305579999999999</v>
      </c>
      <c r="FK407">
        <v>17.598109999999998</v>
      </c>
      <c r="FL407">
        <v>51.370339999999999</v>
      </c>
      <c r="FM407">
        <v>28552.46</v>
      </c>
      <c r="FN407">
        <v>0.31192140000000002</v>
      </c>
      <c r="FO407">
        <v>18.130279999999999</v>
      </c>
      <c r="FP407">
        <v>45.342269999999999</v>
      </c>
      <c r="FQ407">
        <v>24943.57</v>
      </c>
      <c r="FR407">
        <v>0.32209670000000001</v>
      </c>
      <c r="FS407">
        <v>18.921510000000001</v>
      </c>
      <c r="FT407">
        <v>34.658119999999997</v>
      </c>
      <c r="FU407">
        <v>18824.099999999999</v>
      </c>
      <c r="FV407">
        <v>0.3332735</v>
      </c>
      <c r="FW407">
        <v>19.738379999999999</v>
      </c>
      <c r="FX407">
        <v>23.333819999999999</v>
      </c>
      <c r="FY407">
        <v>12492.08</v>
      </c>
      <c r="FZ407">
        <v>0.34588920000000001</v>
      </c>
      <c r="GA407">
        <v>20.069400000000002</v>
      </c>
      <c r="GB407">
        <v>14.013260000000001</v>
      </c>
      <c r="GC407">
        <v>7381.0349999999999</v>
      </c>
      <c r="GD407">
        <v>0.36053439999999998</v>
      </c>
      <c r="GE407">
        <v>19.74934</v>
      </c>
      <c r="GF407">
        <v>7.5761149999999997</v>
      </c>
      <c r="GG407">
        <v>3914.0720000000001</v>
      </c>
      <c r="GH407">
        <v>0.36923129999999998</v>
      </c>
      <c r="GI407">
        <v>18.963850000000001</v>
      </c>
      <c r="GJ407">
        <v>3.7324619999999999</v>
      </c>
      <c r="GK407">
        <v>1899.4369999999999</v>
      </c>
      <c r="GL407">
        <v>0.37188159999999998</v>
      </c>
      <c r="GM407">
        <v>18.303920000000002</v>
      </c>
      <c r="GN407">
        <v>1.724434</v>
      </c>
      <c r="GO407">
        <v>867.69550000000004</v>
      </c>
      <c r="GP407">
        <v>0.37458130000000001</v>
      </c>
      <c r="GQ407">
        <v>18.105920000000001</v>
      </c>
      <c r="GR407">
        <v>0.76119890000000001</v>
      </c>
      <c r="GS407">
        <v>378.0514</v>
      </c>
      <c r="GT407">
        <v>0.37712380000000001</v>
      </c>
      <c r="GU407">
        <v>19.031639999999999</v>
      </c>
      <c r="GV407">
        <v>0.33307439999999999</v>
      </c>
      <c r="GW407">
        <v>162.6421</v>
      </c>
      <c r="GX407">
        <v>0.38003589999999998</v>
      </c>
      <c r="GY407">
        <v>20.217839999999999</v>
      </c>
      <c r="GZ407" s="1">
        <v>0.15883820000000001</v>
      </c>
      <c r="HA407">
        <v>75.436850000000007</v>
      </c>
      <c r="HB407">
        <v>0.38380320000000001</v>
      </c>
      <c r="HC407">
        <v>21.305589999999999</v>
      </c>
      <c r="HD407" s="1">
        <v>9.3415100000000001E-2</v>
      </c>
      <c r="HE407">
        <v>42.70093</v>
      </c>
      <c r="HF407">
        <v>0.38795750000000001</v>
      </c>
      <c r="HG407">
        <v>22.053049999999999</v>
      </c>
      <c r="HH407" s="1">
        <v>7.0436810000000002E-2</v>
      </c>
      <c r="HI407">
        <v>31.039470000000001</v>
      </c>
      <c r="HJ407">
        <v>0.39268429999999999</v>
      </c>
      <c r="HK407">
        <v>22.012910000000002</v>
      </c>
      <c r="HL407">
        <v>6.1908930000000001E-2</v>
      </c>
      <c r="HM407">
        <v>26.73657</v>
      </c>
      <c r="HN407">
        <v>0.39811289999999999</v>
      </c>
      <c r="HO407">
        <v>21.17953</v>
      </c>
      <c r="HP407" s="1">
        <v>5.7188210000000003E-2</v>
      </c>
      <c r="HQ407">
        <v>24.51876</v>
      </c>
      <c r="HR407">
        <v>0.40431709999999998</v>
      </c>
      <c r="HS407">
        <v>20.27129</v>
      </c>
      <c r="HT407" s="1">
        <v>5.3139489999999998E-2</v>
      </c>
      <c r="HU407">
        <v>22.627389999999998</v>
      </c>
      <c r="HV407">
        <v>0.41087689999999999</v>
      </c>
      <c r="HW407">
        <v>19.770710000000001</v>
      </c>
      <c r="HX407" s="1">
        <v>4.9017079999999998E-2</v>
      </c>
      <c r="HY407" s="1">
        <v>20.734960000000001</v>
      </c>
      <c r="HZ407">
        <v>0.41807909999999998</v>
      </c>
      <c r="IA407">
        <v>20.446390000000001</v>
      </c>
      <c r="IB407" s="1">
        <v>4.4701499999999998E-2</v>
      </c>
      <c r="IC407" s="1">
        <v>18.775189999999998</v>
      </c>
      <c r="ID407">
        <v>0.42587160000000002</v>
      </c>
      <c r="IE407">
        <v>21.679320000000001</v>
      </c>
      <c r="IF407" s="1">
        <v>4.0262520000000003E-2</v>
      </c>
      <c r="IG407" s="1">
        <v>16.767040000000001</v>
      </c>
      <c r="IH407">
        <v>0.43188860000000001</v>
      </c>
      <c r="II407">
        <v>22.789249999999999</v>
      </c>
      <c r="IJ407" s="1">
        <v>3.5916579999999997E-2</v>
      </c>
      <c r="IK407" s="1">
        <v>14.85637</v>
      </c>
      <c r="IL407">
        <v>0.43377739999999998</v>
      </c>
      <c r="IM407">
        <v>23.479299999999999</v>
      </c>
      <c r="IN407" s="1">
        <v>3.1757960000000002E-2</v>
      </c>
      <c r="IO407" s="1">
        <v>13.100849999999999</v>
      </c>
      <c r="IP407">
        <v>0.43566149999999998</v>
      </c>
      <c r="IQ407">
        <v>23.194520000000001</v>
      </c>
      <c r="IR407" s="1">
        <v>2.7838669999999999E-2</v>
      </c>
      <c r="IS407" s="1">
        <v>11.453799999999999</v>
      </c>
      <c r="IT407">
        <v>0.4376526</v>
      </c>
      <c r="IU407">
        <v>22.292729999999999</v>
      </c>
      <c r="IV407" s="1">
        <v>2.4229339999999999E-2</v>
      </c>
      <c r="IW407" s="1">
        <v>9.939432</v>
      </c>
      <c r="IX407">
        <v>0.43911899999999998</v>
      </c>
      <c r="IY407">
        <v>21.518730000000001</v>
      </c>
      <c r="IZ407" s="1">
        <v>2.1005079999999999E-2</v>
      </c>
      <c r="JA407" s="1">
        <v>8.5958729999999992</v>
      </c>
      <c r="JB407">
        <v>0.44149769999999999</v>
      </c>
      <c r="JC407">
        <v>21.20234</v>
      </c>
      <c r="JD407" s="1">
        <v>1.8215660000000002E-2</v>
      </c>
      <c r="JE407" s="1">
        <v>7.4253439999999999</v>
      </c>
      <c r="JF407">
        <v>0.44419570000000003</v>
      </c>
      <c r="JG407">
        <v>21.701270000000001</v>
      </c>
      <c r="JH407" s="1">
        <v>1.57885E-2</v>
      </c>
      <c r="JI407" s="1">
        <v>6.4038069999999996</v>
      </c>
      <c r="JJ407">
        <v>0.4471928</v>
      </c>
      <c r="JK407">
        <v>22.241879999999998</v>
      </c>
      <c r="JL407" s="1">
        <v>1.368053E-2</v>
      </c>
      <c r="JM407" s="1">
        <v>5.5186489999999999</v>
      </c>
      <c r="JN407">
        <v>0.45020850000000001</v>
      </c>
      <c r="JO407">
        <v>22.759180000000001</v>
      </c>
      <c r="JP407" s="1">
        <v>1.174915E-2</v>
      </c>
      <c r="JQ407" s="1">
        <v>4.7184419999999996</v>
      </c>
      <c r="JR407">
        <v>0.45307059999999999</v>
      </c>
      <c r="JS407">
        <v>22.59704</v>
      </c>
      <c r="JT407" s="1">
        <v>9.930922E-3</v>
      </c>
      <c r="JU407" s="1">
        <v>3.9726149999999998</v>
      </c>
      <c r="JV407">
        <v>0.45656600000000003</v>
      </c>
      <c r="JW407">
        <v>21.902080000000002</v>
      </c>
      <c r="JX407" s="1">
        <v>8.193512E-3</v>
      </c>
      <c r="JY407" s="1">
        <v>3.2635239999999999</v>
      </c>
      <c r="JZ407">
        <v>0.46004630000000002</v>
      </c>
      <c r="KA407">
        <v>21.09271</v>
      </c>
      <c r="KB407" s="1">
        <v>6.6307179999999999E-3</v>
      </c>
      <c r="KC407" s="1">
        <v>2.6260690000000002</v>
      </c>
      <c r="KD407">
        <v>0.46316269999999998</v>
      </c>
      <c r="KE407">
        <v>20.52826</v>
      </c>
      <c r="KF407" s="1">
        <v>5.3217250000000002E-3</v>
      </c>
      <c r="KG407" s="1">
        <v>2.0963620000000001</v>
      </c>
      <c r="KH407">
        <v>0.4659933</v>
      </c>
      <c r="KI407">
        <v>20.232199999999999</v>
      </c>
      <c r="KJ407" s="1">
        <v>4.2731339999999996E-3</v>
      </c>
      <c r="KK407" s="1">
        <v>1.6739679999999999</v>
      </c>
      <c r="KL407">
        <v>0.46872449999999999</v>
      </c>
      <c r="KM407">
        <v>20.809760000000001</v>
      </c>
      <c r="KN407" s="1">
        <v>3.4820160000000001E-3</v>
      </c>
      <c r="KO407" s="1">
        <v>1.355351</v>
      </c>
      <c r="KP407">
        <v>0.47132429999999997</v>
      </c>
      <c r="KQ407">
        <v>21.139009999999999</v>
      </c>
      <c r="KR407" s="1">
        <v>2.9114509999999998E-3</v>
      </c>
      <c r="KS407" s="1">
        <v>1.1256900000000001</v>
      </c>
      <c r="KT407">
        <v>0.47383170000000002</v>
      </c>
      <c r="KU407">
        <v>21.503029999999999</v>
      </c>
      <c r="KV407" s="1">
        <v>2.5079820000000002E-3</v>
      </c>
      <c r="KW407" s="1">
        <v>0.96338729999999995</v>
      </c>
      <c r="KX407">
        <v>0.47618050000000001</v>
      </c>
      <c r="KY407">
        <v>21.712340000000001</v>
      </c>
      <c r="KZ407" s="1">
        <v>2.2191490000000001E-3</v>
      </c>
      <c r="LA407" s="1">
        <v>0.84738570000000002</v>
      </c>
      <c r="LB407">
        <v>0.47851110000000002</v>
      </c>
      <c r="LC407">
        <v>21.506270000000001</v>
      </c>
      <c r="LD407" s="1">
        <v>2.0043560000000001E-3</v>
      </c>
      <c r="LE407" s="1">
        <v>0.76123180000000001</v>
      </c>
      <c r="LF407">
        <v>0.48073389999999999</v>
      </c>
      <c r="LG407">
        <v>20.917940000000002</v>
      </c>
      <c r="LH407" s="1">
        <v>1.8377700000000001E-3</v>
      </c>
      <c r="LI407" s="1">
        <v>0.69446810000000003</v>
      </c>
      <c r="LJ407">
        <v>0.48288370000000003</v>
      </c>
      <c r="LK407">
        <v>20.386060000000001</v>
      </c>
      <c r="LL407" s="1">
        <v>1.7044180000000001E-3</v>
      </c>
      <c r="LM407" s="1">
        <v>0.64115299999999997</v>
      </c>
      <c r="LN407">
        <v>0.48493809999999998</v>
      </c>
      <c r="LO407">
        <v>20.322420000000001</v>
      </c>
      <c r="LP407" s="1">
        <v>1.59592E-3</v>
      </c>
      <c r="LQ407" s="1">
        <v>0.59781280000000003</v>
      </c>
      <c r="LR407">
        <v>0.48686390000000002</v>
      </c>
      <c r="LS407">
        <v>21.424379999999999</v>
      </c>
      <c r="LT407" s="1">
        <v>1.507176E-3</v>
      </c>
      <c r="LU407" s="1">
        <v>0.56230409999999997</v>
      </c>
      <c r="LV407">
        <v>0.48875229999999997</v>
      </c>
      <c r="LW407">
        <v>22.37696</v>
      </c>
      <c r="LX407" s="1">
        <v>1.434453E-3</v>
      </c>
      <c r="LY407" s="1">
        <v>0.53307320000000002</v>
      </c>
      <c r="LZ407">
        <v>0.49054550000000002</v>
      </c>
      <c r="MA407">
        <v>23.048480000000001</v>
      </c>
      <c r="MB407" s="1">
        <v>1.3748059999999999E-3</v>
      </c>
      <c r="MC407" s="1">
        <v>0.50903339999999997</v>
      </c>
      <c r="MD407">
        <v>0.49226130000000001</v>
      </c>
      <c r="ME407">
        <v>23.569800000000001</v>
      </c>
      <c r="MF407" s="1">
        <v>1.3255739999999999E-3</v>
      </c>
      <c r="MG407" s="1">
        <v>0.48916700000000002</v>
      </c>
      <c r="MH407">
        <v>0.49391259999999998</v>
      </c>
      <c r="MI407">
        <v>23.2928</v>
      </c>
      <c r="MJ407" s="1">
        <v>1.2835259999999999E-3</v>
      </c>
      <c r="MK407" s="1">
        <v>0.47220590000000001</v>
      </c>
      <c r="ML407">
        <v>0.49544959999999999</v>
      </c>
      <c r="MM407">
        <v>22.38776</v>
      </c>
      <c r="MN407" s="1">
        <v>1.245339E-3</v>
      </c>
      <c r="MO407" s="1">
        <v>0.45688469999999998</v>
      </c>
      <c r="MP407">
        <v>0.49699539999999998</v>
      </c>
      <c r="MQ407">
        <v>21.725629999999999</v>
      </c>
      <c r="MR407" s="1">
        <v>1.208202E-3</v>
      </c>
      <c r="MS407" s="1">
        <v>0.4421715</v>
      </c>
      <c r="MT407">
        <v>0.49848949999999997</v>
      </c>
      <c r="MU407">
        <v>21.508040000000001</v>
      </c>
      <c r="MV407" s="1">
        <v>1.1702939999999999E-3</v>
      </c>
      <c r="MW407" s="1">
        <v>0.42728250000000001</v>
      </c>
      <c r="MX407">
        <v>0.49996059999999998</v>
      </c>
      <c r="MY407">
        <v>22.459029999999998</v>
      </c>
      <c r="MZ407" s="1">
        <v>1.130975E-3</v>
      </c>
      <c r="NA407" s="1">
        <v>0.41197669999999997</v>
      </c>
      <c r="NB407">
        <v>0.50143979999999999</v>
      </c>
      <c r="NC407">
        <v>23.535900000000002</v>
      </c>
      <c r="ND407" s="1">
        <v>1.0901730000000001E-3</v>
      </c>
      <c r="NE407" s="1">
        <v>0.39624189999999998</v>
      </c>
      <c r="NF407">
        <v>0.50298080000000001</v>
      </c>
      <c r="NG407">
        <v>24.13813</v>
      </c>
      <c r="NH407" s="1">
        <v>1.0489729999999999E-3</v>
      </c>
      <c r="NI407" s="1">
        <v>0.38036110000000001</v>
      </c>
      <c r="NJ407">
        <v>0.50455720000000004</v>
      </c>
      <c r="NK407">
        <v>24.38766</v>
      </c>
      <c r="NL407" s="1">
        <v>1.008136E-3</v>
      </c>
      <c r="NM407" s="1">
        <v>0.36463659999999998</v>
      </c>
      <c r="NN407">
        <v>0.5061949</v>
      </c>
      <c r="NO407">
        <v>23.731459999999998</v>
      </c>
      <c r="NP407" s="1">
        <v>9.6833330000000003E-4</v>
      </c>
      <c r="NQ407" s="1">
        <v>0.34932289999999999</v>
      </c>
      <c r="NR407">
        <v>0.50783719999999999</v>
      </c>
      <c r="NS407">
        <v>22.732710000000001</v>
      </c>
      <c r="NT407" s="1">
        <v>9.2953139999999996E-4</v>
      </c>
      <c r="NU407" s="1">
        <v>0.33447130000000003</v>
      </c>
      <c r="NV407">
        <v>0.5092778</v>
      </c>
      <c r="NW407">
        <v>21.990590000000001</v>
      </c>
      <c r="NX407" s="1">
        <v>8.919469E-4</v>
      </c>
      <c r="NY407" s="1">
        <v>0.32020959999999998</v>
      </c>
      <c r="NZ407">
        <v>0.51133669999999998</v>
      </c>
      <c r="OA407">
        <v>21.666440000000001</v>
      </c>
      <c r="OB407" s="1">
        <v>8.5694820000000002E-4</v>
      </c>
      <c r="OC407" s="1">
        <v>0.30669030000000003</v>
      </c>
      <c r="OD407">
        <v>0.51329049999999998</v>
      </c>
      <c r="OE407">
        <v>21.746369999999999</v>
      </c>
      <c r="OF407" s="1">
        <v>8.2311400000000001E-4</v>
      </c>
      <c r="OG407" s="1">
        <v>0.29369960000000001</v>
      </c>
      <c r="OH407">
        <v>0.51539670000000004</v>
      </c>
      <c r="OI407">
        <v>22.45401</v>
      </c>
      <c r="OJ407" s="1">
        <v>7.9064580000000003E-4</v>
      </c>
      <c r="OK407" s="1">
        <v>0.28123019999999999</v>
      </c>
    </row>
    <row r="408" spans="1:401" x14ac:dyDescent="0.35">
      <c r="A408">
        <v>417</v>
      </c>
      <c r="B408" t="s">
        <v>4</v>
      </c>
      <c r="C408" t="s">
        <v>364</v>
      </c>
      <c r="D408" t="s">
        <v>415</v>
      </c>
      <c r="E408">
        <v>948.83019999999999</v>
      </c>
      <c r="F408">
        <v>0.3245458</v>
      </c>
      <c r="G408">
        <v>21.019100000000002</v>
      </c>
      <c r="H408">
        <v>0</v>
      </c>
      <c r="I408">
        <v>0</v>
      </c>
      <c r="J408">
        <v>0.32428620000000002</v>
      </c>
      <c r="K408">
        <v>20.838429999999999</v>
      </c>
      <c r="L408">
        <v>0</v>
      </c>
      <c r="M408">
        <v>0</v>
      </c>
      <c r="N408">
        <v>0.32515110000000003</v>
      </c>
      <c r="O408">
        <v>21.41873</v>
      </c>
      <c r="P408">
        <v>0</v>
      </c>
      <c r="Q408">
        <v>0</v>
      </c>
      <c r="R408">
        <v>0.32585999999999998</v>
      </c>
      <c r="S408">
        <v>21.76342</v>
      </c>
      <c r="T408">
        <v>0</v>
      </c>
      <c r="U408">
        <v>0</v>
      </c>
      <c r="V408">
        <v>0.32641979999999998</v>
      </c>
      <c r="W408">
        <v>22.25299</v>
      </c>
      <c r="X408">
        <v>0</v>
      </c>
      <c r="Y408">
        <v>0</v>
      </c>
      <c r="Z408">
        <v>0.32682480000000003</v>
      </c>
      <c r="AA408">
        <v>21.996670000000002</v>
      </c>
      <c r="AB408">
        <v>0</v>
      </c>
      <c r="AC408">
        <v>0</v>
      </c>
      <c r="AD408">
        <v>0.32705060000000002</v>
      </c>
      <c r="AE408">
        <v>21.561689999999999</v>
      </c>
      <c r="AF408">
        <v>0</v>
      </c>
      <c r="AG408">
        <v>0</v>
      </c>
      <c r="AH408">
        <v>0.32738590000000001</v>
      </c>
      <c r="AI408">
        <v>21.0701</v>
      </c>
      <c r="AJ408">
        <v>0</v>
      </c>
      <c r="AK408">
        <v>0</v>
      </c>
      <c r="AL408">
        <v>0.3274804</v>
      </c>
      <c r="AM408">
        <v>20.682110000000002</v>
      </c>
      <c r="AN408">
        <v>0</v>
      </c>
      <c r="AO408">
        <v>0</v>
      </c>
      <c r="AP408">
        <v>0.32736389999999999</v>
      </c>
      <c r="AQ408">
        <v>20.517959999999999</v>
      </c>
      <c r="AR408">
        <v>0</v>
      </c>
      <c r="AS408">
        <v>0</v>
      </c>
      <c r="AT408">
        <v>0.32708540000000003</v>
      </c>
      <c r="AU408">
        <v>20.959009999999999</v>
      </c>
      <c r="AV408">
        <v>0</v>
      </c>
      <c r="AW408">
        <v>0</v>
      </c>
      <c r="AX408">
        <v>0.32667429999999997</v>
      </c>
      <c r="AY408">
        <v>21.092790000000001</v>
      </c>
      <c r="AZ408">
        <v>0</v>
      </c>
      <c r="BA408">
        <v>0</v>
      </c>
      <c r="BB408">
        <v>0.32616840000000002</v>
      </c>
      <c r="BC408">
        <v>21.17596</v>
      </c>
      <c r="BD408">
        <v>0</v>
      </c>
      <c r="BE408">
        <v>0</v>
      </c>
      <c r="BF408">
        <v>0.32560410000000001</v>
      </c>
      <c r="BG408">
        <v>21.110389999999999</v>
      </c>
      <c r="BH408">
        <v>0</v>
      </c>
      <c r="BI408">
        <v>0</v>
      </c>
      <c r="BJ408">
        <v>0.32488990000000001</v>
      </c>
      <c r="BK408">
        <v>20.656510000000001</v>
      </c>
      <c r="BL408">
        <v>0</v>
      </c>
      <c r="BM408">
        <v>0</v>
      </c>
      <c r="BN408">
        <v>0.32407750000000002</v>
      </c>
      <c r="BO408">
        <v>20.127330000000001</v>
      </c>
      <c r="BP408">
        <v>0</v>
      </c>
      <c r="BQ408">
        <v>0</v>
      </c>
      <c r="BR408">
        <v>0.32312960000000002</v>
      </c>
      <c r="BS408">
        <v>19.61665</v>
      </c>
      <c r="BT408">
        <v>0</v>
      </c>
      <c r="BU408">
        <v>0</v>
      </c>
      <c r="BV408">
        <v>0.32215179999999999</v>
      </c>
      <c r="BW408">
        <v>19.648769999999999</v>
      </c>
      <c r="BX408">
        <v>0</v>
      </c>
      <c r="BY408">
        <v>0</v>
      </c>
      <c r="BZ408">
        <v>0.32105400000000001</v>
      </c>
      <c r="CA408">
        <v>20.204550000000001</v>
      </c>
      <c r="CB408">
        <v>0</v>
      </c>
      <c r="CC408">
        <v>0</v>
      </c>
      <c r="CD408">
        <v>0.31983509999999998</v>
      </c>
      <c r="CE408">
        <v>20.92681</v>
      </c>
      <c r="CF408">
        <v>0</v>
      </c>
      <c r="CG408">
        <v>0</v>
      </c>
      <c r="CH408">
        <v>0.31858350000000002</v>
      </c>
      <c r="CI408">
        <v>21.435369999999999</v>
      </c>
      <c r="CJ408">
        <v>0</v>
      </c>
      <c r="CK408">
        <v>0</v>
      </c>
      <c r="CL408">
        <v>0.31732139999999998</v>
      </c>
      <c r="CM408">
        <v>21.264099999999999</v>
      </c>
      <c r="CN408" s="1">
        <v>3.4436740000000002E-34</v>
      </c>
      <c r="CO408" s="1">
        <v>2.2398590000000001E-31</v>
      </c>
      <c r="CP408">
        <v>0.31604080000000001</v>
      </c>
      <c r="CQ408">
        <v>20.64209</v>
      </c>
      <c r="CR408" s="1">
        <v>3.9211629999999998E-28</v>
      </c>
      <c r="CS408" s="1">
        <v>2.5528759999999999E-25</v>
      </c>
      <c r="CT408">
        <v>0.3147797</v>
      </c>
      <c r="CU408">
        <v>19.966080000000002</v>
      </c>
      <c r="CV408" s="1">
        <v>5.0089879999999997E-22</v>
      </c>
      <c r="CW408" s="1">
        <v>3.2775249999999998E-19</v>
      </c>
      <c r="CX408">
        <v>0.31351230000000002</v>
      </c>
      <c r="CY408">
        <v>19.475999999999999</v>
      </c>
      <c r="CZ408" s="1">
        <v>1.4415880000000001E-17</v>
      </c>
      <c r="DA408" s="1">
        <v>9.1428299999999995E-15</v>
      </c>
      <c r="DB408">
        <v>0.31225310000000001</v>
      </c>
      <c r="DC408">
        <v>19.727620000000002</v>
      </c>
      <c r="DD408" s="1">
        <v>3.925815E-14</v>
      </c>
      <c r="DE408" s="1">
        <v>2.288908E-11</v>
      </c>
      <c r="DF408">
        <v>0.31105450000000001</v>
      </c>
      <c r="DG408">
        <v>20.469200000000001</v>
      </c>
      <c r="DH408" s="1">
        <v>2.3518419999999999E-11</v>
      </c>
      <c r="DI408" s="1">
        <v>1.34628E-8</v>
      </c>
      <c r="DJ408">
        <v>0.30996200000000002</v>
      </c>
      <c r="DK408">
        <v>21.076519999999999</v>
      </c>
      <c r="DL408" s="1">
        <v>4.8071390000000001E-9</v>
      </c>
      <c r="DM408" s="1">
        <v>2.7529660000000001E-6</v>
      </c>
      <c r="DN408">
        <v>0.30885810000000002</v>
      </c>
      <c r="DO408">
        <v>21.429780000000001</v>
      </c>
      <c r="DP408" s="1">
        <v>4.187056E-7</v>
      </c>
      <c r="DQ408" s="1">
        <v>2.4167620000000001E-4</v>
      </c>
      <c r="DR408">
        <v>0.3078591</v>
      </c>
      <c r="DS408">
        <v>21.093920000000001</v>
      </c>
      <c r="DT408" s="1">
        <v>1.8147219999999999E-5</v>
      </c>
      <c r="DU408" s="1">
        <v>1.0572440000000001E-2</v>
      </c>
      <c r="DV408">
        <v>0.30689650000000002</v>
      </c>
      <c r="DW408">
        <v>20.260660000000001</v>
      </c>
      <c r="DX408" s="1">
        <v>4.368493E-4</v>
      </c>
      <c r="DY408">
        <v>0.2573916</v>
      </c>
      <c r="DZ408">
        <v>0.30589620000000001</v>
      </c>
      <c r="EA408">
        <v>19.432590000000001</v>
      </c>
      <c r="EB408">
        <v>6.3741509999999998E-3</v>
      </c>
      <c r="EC408">
        <v>3.7926980000000001</v>
      </c>
      <c r="ED408">
        <v>0.30494919999999998</v>
      </c>
      <c r="EE408">
        <v>18.738800000000001</v>
      </c>
      <c r="EF408">
        <v>5.9508659999999998E-2</v>
      </c>
      <c r="EG408">
        <v>35.784910000000004</v>
      </c>
      <c r="EH408">
        <v>0.30398619999999998</v>
      </c>
      <c r="EI408">
        <v>18.722110000000001</v>
      </c>
      <c r="EJ408">
        <v>0.37493080000000001</v>
      </c>
      <c r="EK408">
        <v>227.5564</v>
      </c>
      <c r="EL408">
        <v>0.30337609999999998</v>
      </c>
      <c r="EM408">
        <v>19.18901</v>
      </c>
      <c r="EN408">
        <v>1.663727</v>
      </c>
      <c r="EO408">
        <v>1017.119</v>
      </c>
      <c r="EP408">
        <v>0.30286679999999999</v>
      </c>
      <c r="EQ408">
        <v>19.783999999999999</v>
      </c>
      <c r="ER408">
        <v>5.3774420000000003</v>
      </c>
      <c r="ES408">
        <v>3308.6080000000002</v>
      </c>
      <c r="ET408">
        <v>0.30226510000000001</v>
      </c>
      <c r="EU408">
        <v>20.150179999999999</v>
      </c>
      <c r="EV408">
        <v>13.157870000000001</v>
      </c>
      <c r="EW408">
        <v>8140.0910000000003</v>
      </c>
      <c r="EX408">
        <v>0.30176510000000001</v>
      </c>
      <c r="EY408">
        <v>19.848849999999999</v>
      </c>
      <c r="EZ408">
        <v>25.17989</v>
      </c>
      <c r="FA408">
        <v>15640.66</v>
      </c>
      <c r="FB408">
        <v>0.30127549999999997</v>
      </c>
      <c r="FC408">
        <v>19.069220000000001</v>
      </c>
      <c r="FD408">
        <v>38.69999</v>
      </c>
      <c r="FE408">
        <v>24108.46</v>
      </c>
      <c r="FF408">
        <v>0.30181590000000003</v>
      </c>
      <c r="FG408">
        <v>18.187239999999999</v>
      </c>
      <c r="FH408">
        <v>48.890459999999997</v>
      </c>
      <c r="FI408">
        <v>30463.33</v>
      </c>
      <c r="FJ408">
        <v>0.30534280000000003</v>
      </c>
      <c r="FK408">
        <v>17.598089999999999</v>
      </c>
      <c r="FL408">
        <v>51.697780000000002</v>
      </c>
      <c r="FM408">
        <v>32004.71</v>
      </c>
      <c r="FN408">
        <v>0.30943779999999999</v>
      </c>
      <c r="FO408">
        <v>18.099620000000002</v>
      </c>
      <c r="FP408">
        <v>46.60866</v>
      </c>
      <c r="FQ408">
        <v>28620.18</v>
      </c>
      <c r="FR408">
        <v>0.31412269999999998</v>
      </c>
      <c r="FS408">
        <v>18.862670000000001</v>
      </c>
      <c r="FT408">
        <v>36.317889999999998</v>
      </c>
      <c r="FU408">
        <v>22223.14</v>
      </c>
      <c r="FV408">
        <v>0.31896180000000002</v>
      </c>
      <c r="FW408">
        <v>19.67634</v>
      </c>
      <c r="FX408">
        <v>24.872689999999999</v>
      </c>
      <c r="FY408">
        <v>15167.33</v>
      </c>
      <c r="FZ408">
        <v>0.324355</v>
      </c>
      <c r="GA408">
        <v>20.036380000000001</v>
      </c>
      <c r="GB408">
        <v>15.185639999999999</v>
      </c>
      <c r="GC408">
        <v>9221.0560000000005</v>
      </c>
      <c r="GD408">
        <v>0.33056249999999998</v>
      </c>
      <c r="GE408">
        <v>19.74821</v>
      </c>
      <c r="GF408">
        <v>8.3353789999999996</v>
      </c>
      <c r="GG408">
        <v>5034.8530000000001</v>
      </c>
      <c r="GH408">
        <v>0.33699649999999998</v>
      </c>
      <c r="GI408">
        <v>18.981770000000001</v>
      </c>
      <c r="GJ408">
        <v>4.1528650000000003</v>
      </c>
      <c r="GK408">
        <v>2494.7689999999998</v>
      </c>
      <c r="GL408">
        <v>0.34369240000000001</v>
      </c>
      <c r="GM408">
        <v>18.298929999999999</v>
      </c>
      <c r="GN408">
        <v>1.9315389999999999</v>
      </c>
      <c r="GO408">
        <v>1151.903</v>
      </c>
      <c r="GP408">
        <v>0.3507479</v>
      </c>
      <c r="GQ408">
        <v>18.065629999999999</v>
      </c>
      <c r="GR408">
        <v>0.85598719999999995</v>
      </c>
      <c r="GS408">
        <v>506.42259999999999</v>
      </c>
      <c r="GT408">
        <v>0.35807990000000001</v>
      </c>
      <c r="GU408">
        <v>18.953720000000001</v>
      </c>
      <c r="GV408">
        <v>0.37307449999999998</v>
      </c>
      <c r="GW408">
        <v>218.55770000000001</v>
      </c>
      <c r="GX408">
        <v>0.36642029999999998</v>
      </c>
      <c r="GY408">
        <v>20.117149999999999</v>
      </c>
      <c r="GZ408" s="1">
        <v>0.17442389999999999</v>
      </c>
      <c r="HA408">
        <v>100.4126</v>
      </c>
      <c r="HB408">
        <v>0.37636399999999998</v>
      </c>
      <c r="HC408">
        <v>21.217410000000001</v>
      </c>
      <c r="HD408" s="1">
        <v>9.9082409999999996E-2</v>
      </c>
      <c r="HE408">
        <v>55.530079999999998</v>
      </c>
      <c r="HF408">
        <v>0.38755079999999997</v>
      </c>
      <c r="HG408">
        <v>22.000820000000001</v>
      </c>
      <c r="HH408" s="1">
        <v>7.2503739999999997E-2</v>
      </c>
      <c r="HI408">
        <v>39.524990000000003</v>
      </c>
      <c r="HJ408">
        <v>0.3921461</v>
      </c>
      <c r="HK408">
        <v>21.960809999999999</v>
      </c>
      <c r="HL408" s="1">
        <v>6.2741099999999994E-2</v>
      </c>
      <c r="HM408">
        <v>33.784799999999997</v>
      </c>
      <c r="HN408">
        <v>0.3916366</v>
      </c>
      <c r="HO408">
        <v>21.158930000000002</v>
      </c>
      <c r="HP408" s="1">
        <v>5.7790550000000003E-2</v>
      </c>
      <c r="HQ408">
        <v>31.14161</v>
      </c>
      <c r="HR408">
        <v>0.3916232</v>
      </c>
      <c r="HS408">
        <v>20.245699999999999</v>
      </c>
      <c r="HT408" s="1">
        <v>5.3721049999999999E-2</v>
      </c>
      <c r="HU408">
        <v>28.988949999999999</v>
      </c>
      <c r="HV408">
        <v>0.39157540000000002</v>
      </c>
      <c r="HW408">
        <v>19.696570000000001</v>
      </c>
      <c r="HX408" s="1">
        <v>4.9606289999999997E-2</v>
      </c>
      <c r="HY408">
        <v>26.819900000000001</v>
      </c>
      <c r="HZ408">
        <v>0.39191320000000002</v>
      </c>
      <c r="IA408">
        <v>20.329660000000001</v>
      </c>
      <c r="IB408" s="1">
        <v>4.5319640000000001E-2</v>
      </c>
      <c r="IC408">
        <v>24.536380000000001</v>
      </c>
      <c r="ID408">
        <v>0.39276260000000002</v>
      </c>
      <c r="IE408">
        <v>21.538699999999999</v>
      </c>
      <c r="IF408" s="1">
        <v>4.0873340000000001E-2</v>
      </c>
      <c r="IG408" s="1">
        <v>22.125820000000001</v>
      </c>
      <c r="IH408">
        <v>0.39358460000000001</v>
      </c>
      <c r="II408">
        <v>22.674969999999998</v>
      </c>
      <c r="IJ408" s="1">
        <v>3.6490889999999998E-2</v>
      </c>
      <c r="IK408" s="1">
        <v>19.755230000000001</v>
      </c>
      <c r="IL408">
        <v>0.39448250000000001</v>
      </c>
      <c r="IM408">
        <v>23.401820000000001</v>
      </c>
      <c r="IN408" s="1">
        <v>3.2295200000000003E-2</v>
      </c>
      <c r="IO408" s="1">
        <v>17.475100000000001</v>
      </c>
      <c r="IP408">
        <v>0.39537420000000001</v>
      </c>
      <c r="IQ408">
        <v>23.16656</v>
      </c>
      <c r="IR408" s="1">
        <v>2.8339079999999999E-2</v>
      </c>
      <c r="IS408" s="1">
        <v>15.32766</v>
      </c>
      <c r="IT408">
        <v>0.39639489999999999</v>
      </c>
      <c r="IU408">
        <v>22.278279999999999</v>
      </c>
      <c r="IV408" s="1">
        <v>2.4684000000000001E-2</v>
      </c>
      <c r="IW408" s="1">
        <v>13.340059999999999</v>
      </c>
      <c r="IX408">
        <v>0.39708130000000003</v>
      </c>
      <c r="IY408">
        <v>21.474260000000001</v>
      </c>
      <c r="IZ408" s="1">
        <v>2.1400740000000001E-2</v>
      </c>
      <c r="JA408" s="1">
        <v>11.55993</v>
      </c>
      <c r="JB408">
        <v>0.39831349999999999</v>
      </c>
      <c r="JC408">
        <v>21.123439999999999</v>
      </c>
      <c r="JD408" s="1">
        <v>1.856704E-2</v>
      </c>
      <c r="JE408" s="1">
        <v>10.01417</v>
      </c>
      <c r="JF408">
        <v>0.39987250000000002</v>
      </c>
      <c r="JG408">
        <v>21.582139999999999</v>
      </c>
      <c r="JH408" s="1">
        <v>1.6087580000000001E-2</v>
      </c>
      <c r="JI408" s="1">
        <v>8.6543010000000002</v>
      </c>
      <c r="JJ408">
        <v>0.40177309999999999</v>
      </c>
      <c r="JK408">
        <v>22.124919999999999</v>
      </c>
      <c r="JL408" s="1">
        <v>1.394597E-2</v>
      </c>
      <c r="JM408" s="1">
        <v>7.4771840000000003</v>
      </c>
      <c r="JN408">
        <v>0.40340480000000001</v>
      </c>
      <c r="JO408">
        <v>22.674340000000001</v>
      </c>
      <c r="JP408" s="1">
        <v>1.199301E-2</v>
      </c>
      <c r="JQ408" s="1">
        <v>6.4165390000000002</v>
      </c>
      <c r="JR408">
        <v>0.40500009999999997</v>
      </c>
      <c r="JS408">
        <v>22.55245</v>
      </c>
      <c r="JT408" s="1">
        <v>1.015902E-2</v>
      </c>
      <c r="JU408" s="1">
        <v>5.4251519999999998</v>
      </c>
      <c r="JV408">
        <v>0.40717379999999997</v>
      </c>
      <c r="JW408">
        <v>21.908550000000002</v>
      </c>
      <c r="JX408" s="1">
        <v>8.4130530000000002E-3</v>
      </c>
      <c r="JY408" s="1">
        <v>4.4832609999999997</v>
      </c>
      <c r="JZ408">
        <v>0.4093503</v>
      </c>
      <c r="KA408">
        <v>21.093450000000001</v>
      </c>
      <c r="KB408" s="1">
        <v>6.817198E-3</v>
      </c>
      <c r="KC408" s="1">
        <v>3.6203080000000001</v>
      </c>
      <c r="KD408">
        <v>0.41130909999999998</v>
      </c>
      <c r="KE408">
        <v>20.50826</v>
      </c>
      <c r="KF408" s="1">
        <v>5.4745590000000004E-3</v>
      </c>
      <c r="KG408" s="1">
        <v>2.8973779999999998</v>
      </c>
      <c r="KH408">
        <v>0.41308669999999997</v>
      </c>
      <c r="KI408">
        <v>20.189699999999998</v>
      </c>
      <c r="KJ408" s="1">
        <v>4.3921819999999997E-3</v>
      </c>
      <c r="KK408" s="1">
        <v>2.31602</v>
      </c>
      <c r="KL408">
        <v>0.41483890000000001</v>
      </c>
      <c r="KM408">
        <v>20.744109999999999</v>
      </c>
      <c r="KN408" s="1">
        <v>3.5698959999999999E-3</v>
      </c>
      <c r="KO408" s="1">
        <v>1.8738969999999999</v>
      </c>
      <c r="KP408">
        <v>0.41650239999999999</v>
      </c>
      <c r="KQ408">
        <v>21.084910000000001</v>
      </c>
      <c r="KR408" s="1">
        <v>2.974183E-3</v>
      </c>
      <c r="KS408" s="1">
        <v>1.5535350000000001</v>
      </c>
      <c r="KT408">
        <v>0.41811219999999999</v>
      </c>
      <c r="KU408">
        <v>21.465019999999999</v>
      </c>
      <c r="KV408" s="1">
        <v>2.5524419999999998E-3</v>
      </c>
      <c r="KW408" s="1">
        <v>1.326781</v>
      </c>
      <c r="KX408">
        <v>0.41965390000000002</v>
      </c>
      <c r="KY408">
        <v>21.688199999999998</v>
      </c>
      <c r="KZ408" s="1">
        <v>2.2515259999999998E-3</v>
      </c>
      <c r="LA408" s="1">
        <v>1.165087</v>
      </c>
      <c r="LB408">
        <v>0.4211609</v>
      </c>
      <c r="LC408">
        <v>21.50346</v>
      </c>
      <c r="LD408" s="1">
        <v>2.0289800000000001E-3</v>
      </c>
      <c r="LE408" s="1">
        <v>1.045668</v>
      </c>
      <c r="LF408">
        <v>0.42264669999999999</v>
      </c>
      <c r="LG408">
        <v>20.917680000000001</v>
      </c>
      <c r="LH408" s="1">
        <v>1.857261E-3</v>
      </c>
      <c r="LI408" s="1">
        <v>0.95349569999999995</v>
      </c>
      <c r="LJ408">
        <v>0.4240601</v>
      </c>
      <c r="LK408">
        <v>20.37246</v>
      </c>
      <c r="LL408" s="1">
        <v>1.7200780000000001E-3</v>
      </c>
      <c r="LM408" s="1">
        <v>0.8801021</v>
      </c>
      <c r="LN408">
        <v>0.42540450000000002</v>
      </c>
      <c r="LO408">
        <v>20.277750000000001</v>
      </c>
      <c r="LP408" s="1">
        <v>1.6087339999999999E-3</v>
      </c>
      <c r="LQ408" s="1">
        <v>0.82055489999999998</v>
      </c>
      <c r="LR408">
        <v>0.4266799</v>
      </c>
      <c r="LS408">
        <v>21.36619</v>
      </c>
      <c r="LT408" s="1">
        <v>1.517738E-3</v>
      </c>
      <c r="LU408" s="1">
        <v>0.77181460000000002</v>
      </c>
      <c r="LV408">
        <v>0.42798550000000002</v>
      </c>
      <c r="LW408">
        <v>22.341609999999999</v>
      </c>
      <c r="LX408" s="1">
        <v>1.4431960000000001E-3</v>
      </c>
      <c r="LY408" s="1">
        <v>0.73169580000000001</v>
      </c>
      <c r="LZ408">
        <v>0.42916169999999998</v>
      </c>
      <c r="MA408">
        <v>23.035889999999998</v>
      </c>
      <c r="MB408" s="1">
        <v>1.382021E-3</v>
      </c>
      <c r="MC408" s="1">
        <v>0.69877429999999996</v>
      </c>
      <c r="MD408">
        <v>0.43024570000000001</v>
      </c>
      <c r="ME408">
        <v>23.57452</v>
      </c>
      <c r="MF408" s="1">
        <v>1.3316269999999999E-3</v>
      </c>
      <c r="MG408" s="1">
        <v>0.67170920000000001</v>
      </c>
      <c r="MH408">
        <v>0.43128509999999998</v>
      </c>
      <c r="MI408">
        <v>23.323699999999999</v>
      </c>
      <c r="MJ408" s="1">
        <v>1.2888590000000001E-3</v>
      </c>
      <c r="MK408" s="1">
        <v>0.64878290000000005</v>
      </c>
      <c r="ML408">
        <v>0.43222909999999998</v>
      </c>
      <c r="MM408">
        <v>22.404949999999999</v>
      </c>
      <c r="MN408" s="1">
        <v>1.2503219999999999E-3</v>
      </c>
      <c r="MO408" s="1">
        <v>0.62821380000000004</v>
      </c>
      <c r="MP408">
        <v>0.43311490000000002</v>
      </c>
      <c r="MQ408">
        <v>21.726279999999999</v>
      </c>
      <c r="MR408" s="1">
        <v>1.2131030000000001E-3</v>
      </c>
      <c r="MS408" s="1">
        <v>0.60862499999999997</v>
      </c>
      <c r="MT408">
        <v>0.4339963</v>
      </c>
      <c r="MU408">
        <v>21.462060000000001</v>
      </c>
      <c r="MV408" s="1">
        <v>1.175333E-3</v>
      </c>
      <c r="MW408" s="1">
        <v>0.58885480000000001</v>
      </c>
      <c r="MX408">
        <v>0.43483739999999999</v>
      </c>
      <c r="MY408">
        <v>22.39875</v>
      </c>
      <c r="MZ408" s="1">
        <v>1.1361640000000001E-3</v>
      </c>
      <c r="NA408" s="1">
        <v>0.56851110000000005</v>
      </c>
      <c r="NB408">
        <v>0.43565140000000002</v>
      </c>
      <c r="NC408">
        <v>23.493590000000001</v>
      </c>
      <c r="ND408" s="1">
        <v>1.0954719999999999E-3</v>
      </c>
      <c r="NE408" s="1">
        <v>0.54754159999999996</v>
      </c>
      <c r="NF408">
        <v>0.43648209999999998</v>
      </c>
      <c r="NG408">
        <v>24.131350000000001</v>
      </c>
      <c r="NH408" s="1">
        <v>1.0542559999999999E-3</v>
      </c>
      <c r="NI408" s="1">
        <v>0.52628589999999997</v>
      </c>
      <c r="NJ408">
        <v>0.43731720000000002</v>
      </c>
      <c r="NK408">
        <v>24.411570000000001</v>
      </c>
      <c r="NL408" s="1">
        <v>1.0133220000000001E-3</v>
      </c>
      <c r="NM408" s="1">
        <v>0.50519849999999999</v>
      </c>
      <c r="NN408">
        <v>0.43818249999999997</v>
      </c>
      <c r="NO408">
        <v>23.77328</v>
      </c>
      <c r="NP408" s="1">
        <v>9.7341240000000002E-4</v>
      </c>
      <c r="NQ408" s="1">
        <v>0.4846569</v>
      </c>
      <c r="NR408">
        <v>0.43898399999999999</v>
      </c>
      <c r="NS408">
        <v>22.75582</v>
      </c>
      <c r="NT408" s="1">
        <v>9.3445850000000005E-4</v>
      </c>
      <c r="NU408" s="1">
        <v>0.46470250000000002</v>
      </c>
      <c r="NV408">
        <v>0.43967230000000002</v>
      </c>
      <c r="NW408">
        <v>21.984400000000001</v>
      </c>
      <c r="NX408" s="1">
        <v>8.9664219999999997E-4</v>
      </c>
      <c r="NY408" s="1">
        <v>0.44547629999999999</v>
      </c>
      <c r="NZ408">
        <v>0.4406022</v>
      </c>
      <c r="OA408">
        <v>21.632750000000001</v>
      </c>
      <c r="OB408" s="1">
        <v>8.6142759999999999E-4</v>
      </c>
      <c r="OC408" s="1">
        <v>0.4274232</v>
      </c>
      <c r="OD408">
        <v>0.44149339999999998</v>
      </c>
      <c r="OE408">
        <v>21.689830000000001</v>
      </c>
      <c r="OF408" s="1">
        <v>8.2742950000000003E-4</v>
      </c>
      <c r="OG408" s="1">
        <v>0.4100047</v>
      </c>
      <c r="OH408">
        <v>0.44247130000000001</v>
      </c>
      <c r="OI408">
        <v>22.408950000000001</v>
      </c>
      <c r="OJ408" s="1">
        <v>7.9478199999999995E-4</v>
      </c>
      <c r="OK408" s="1">
        <v>0.3932658</v>
      </c>
    </row>
    <row r="409" spans="1:401" x14ac:dyDescent="0.35">
      <c r="A409">
        <v>418</v>
      </c>
      <c r="B409" t="s">
        <v>4</v>
      </c>
      <c r="C409" t="s">
        <v>364</v>
      </c>
      <c r="D409" t="s">
        <v>416</v>
      </c>
      <c r="E409">
        <v>908.84349999999995</v>
      </c>
      <c r="F409">
        <v>0.74044129999999997</v>
      </c>
      <c r="G409">
        <v>21.100449999999999</v>
      </c>
      <c r="H409">
        <v>0</v>
      </c>
      <c r="I409">
        <v>0</v>
      </c>
      <c r="J409">
        <v>0.7356355</v>
      </c>
      <c r="K409">
        <v>20.876830000000002</v>
      </c>
      <c r="L409">
        <v>0</v>
      </c>
      <c r="M409">
        <v>0</v>
      </c>
      <c r="N409">
        <v>0.73032940000000002</v>
      </c>
      <c r="O409">
        <v>21.448519999999998</v>
      </c>
      <c r="P409">
        <v>0</v>
      </c>
      <c r="Q409">
        <v>0</v>
      </c>
      <c r="R409">
        <v>0.72425530000000005</v>
      </c>
      <c r="S409">
        <v>21.801670000000001</v>
      </c>
      <c r="T409">
        <v>0</v>
      </c>
      <c r="U409">
        <v>0</v>
      </c>
      <c r="V409">
        <v>0.71778790000000003</v>
      </c>
      <c r="W409">
        <v>22.32254</v>
      </c>
      <c r="X409">
        <v>0</v>
      </c>
      <c r="Y409">
        <v>0</v>
      </c>
      <c r="Z409">
        <v>0.71090629999999999</v>
      </c>
      <c r="AA409">
        <v>22.085850000000001</v>
      </c>
      <c r="AB409">
        <v>0</v>
      </c>
      <c r="AC409">
        <v>0</v>
      </c>
      <c r="AD409">
        <v>0.70384749999999996</v>
      </c>
      <c r="AE409">
        <v>21.659770000000002</v>
      </c>
      <c r="AF409">
        <v>0</v>
      </c>
      <c r="AG409">
        <v>0</v>
      </c>
      <c r="AH409">
        <v>0.69694469999999997</v>
      </c>
      <c r="AI409">
        <v>21.171199999999999</v>
      </c>
      <c r="AJ409">
        <v>0</v>
      </c>
      <c r="AK409">
        <v>0</v>
      </c>
      <c r="AL409">
        <v>0.68988249999999995</v>
      </c>
      <c r="AM409">
        <v>20.76183</v>
      </c>
      <c r="AN409">
        <v>0</v>
      </c>
      <c r="AO409">
        <v>0</v>
      </c>
      <c r="AP409">
        <v>0.68275730000000001</v>
      </c>
      <c r="AQ409">
        <v>20.581880000000002</v>
      </c>
      <c r="AR409">
        <v>0</v>
      </c>
      <c r="AS409">
        <v>0</v>
      </c>
      <c r="AT409">
        <v>0.67576179999999997</v>
      </c>
      <c r="AU409">
        <v>21.015329999999999</v>
      </c>
      <c r="AV409">
        <v>0</v>
      </c>
      <c r="AW409">
        <v>0</v>
      </c>
      <c r="AX409">
        <v>0.66894229999999999</v>
      </c>
      <c r="AY409">
        <v>21.139800000000001</v>
      </c>
      <c r="AZ409">
        <v>0</v>
      </c>
      <c r="BA409">
        <v>0</v>
      </c>
      <c r="BB409">
        <v>0.66241289999999997</v>
      </c>
      <c r="BC409">
        <v>21.23263</v>
      </c>
      <c r="BD409">
        <v>0</v>
      </c>
      <c r="BE409">
        <v>0</v>
      </c>
      <c r="BF409">
        <v>0.65624660000000001</v>
      </c>
      <c r="BG409">
        <v>21.182580000000002</v>
      </c>
      <c r="BH409">
        <v>0</v>
      </c>
      <c r="BI409">
        <v>0</v>
      </c>
      <c r="BJ409">
        <v>0.65044979999999997</v>
      </c>
      <c r="BK409">
        <v>20.725629999999999</v>
      </c>
      <c r="BL409">
        <v>0</v>
      </c>
      <c r="BM409">
        <v>0</v>
      </c>
      <c r="BN409">
        <v>0.64500999999999997</v>
      </c>
      <c r="BO409">
        <v>20.193449999999999</v>
      </c>
      <c r="BP409">
        <v>0</v>
      </c>
      <c r="BQ409">
        <v>0</v>
      </c>
      <c r="BR409">
        <v>0.63995559999999996</v>
      </c>
      <c r="BS409">
        <v>19.67164</v>
      </c>
      <c r="BT409">
        <v>0</v>
      </c>
      <c r="BU409">
        <v>0</v>
      </c>
      <c r="BV409">
        <v>0.63557300000000005</v>
      </c>
      <c r="BW409">
        <v>19.69698</v>
      </c>
      <c r="BX409">
        <v>0</v>
      </c>
      <c r="BY409">
        <v>0</v>
      </c>
      <c r="BZ409">
        <v>0.63145090000000004</v>
      </c>
      <c r="CA409">
        <v>20.234089999999998</v>
      </c>
      <c r="CB409">
        <v>0</v>
      </c>
      <c r="CC409">
        <v>0</v>
      </c>
      <c r="CD409">
        <v>0.62777499999999997</v>
      </c>
      <c r="CE409">
        <v>20.948370000000001</v>
      </c>
      <c r="CF409">
        <v>0</v>
      </c>
      <c r="CG409">
        <v>0</v>
      </c>
      <c r="CH409">
        <v>0.62464459999999999</v>
      </c>
      <c r="CI409">
        <v>21.456250000000001</v>
      </c>
      <c r="CJ409">
        <v>0</v>
      </c>
      <c r="CK409">
        <v>0</v>
      </c>
      <c r="CL409">
        <v>0.62207080000000003</v>
      </c>
      <c r="CM409">
        <v>21.295059999999999</v>
      </c>
      <c r="CN409" s="1">
        <v>1.77905E-34</v>
      </c>
      <c r="CO409" s="1">
        <v>4.5536089999999998E-32</v>
      </c>
      <c r="CP409">
        <v>0.62004049999999999</v>
      </c>
      <c r="CQ409">
        <v>20.677489999999999</v>
      </c>
      <c r="CR409" s="1">
        <v>1.7298269999999999E-28</v>
      </c>
      <c r="CS409" s="1">
        <v>4.2285670000000002E-26</v>
      </c>
      <c r="CT409">
        <v>0.61861540000000004</v>
      </c>
      <c r="CU409">
        <v>19.997050000000002</v>
      </c>
      <c r="CV409" s="1">
        <v>2.7072139999999998E-22</v>
      </c>
      <c r="CW409" s="1">
        <v>7.1608389999999997E-20</v>
      </c>
      <c r="CX409">
        <v>0.61769149999999995</v>
      </c>
      <c r="CY409">
        <v>19.484300000000001</v>
      </c>
      <c r="CZ409" s="1">
        <v>8.7610069999999995E-18</v>
      </c>
      <c r="DA409" s="1">
        <v>2.4763799999999998E-15</v>
      </c>
      <c r="DB409">
        <v>0.61733700000000002</v>
      </c>
      <c r="DC409">
        <v>19.709540000000001</v>
      </c>
      <c r="DD409" s="1">
        <v>2.4027619999999999E-14</v>
      </c>
      <c r="DE409" s="1">
        <v>7.0548579999999997E-12</v>
      </c>
      <c r="DF409">
        <v>0.61765590000000004</v>
      </c>
      <c r="DG409">
        <v>20.429790000000001</v>
      </c>
      <c r="DH409" s="1">
        <v>1.5012300000000001E-11</v>
      </c>
      <c r="DI409" s="1">
        <v>4.5467950000000001E-9</v>
      </c>
      <c r="DJ409">
        <v>0.6187106</v>
      </c>
      <c r="DK409">
        <v>21.032360000000001</v>
      </c>
      <c r="DL409" s="1">
        <v>3.2151140000000001E-9</v>
      </c>
      <c r="DM409" s="1">
        <v>9.974104E-7</v>
      </c>
      <c r="DN409">
        <v>0.62034599999999995</v>
      </c>
      <c r="DO409">
        <v>21.405550000000002</v>
      </c>
      <c r="DP409" s="1">
        <v>2.9350659999999999E-7</v>
      </c>
      <c r="DQ409" s="1">
        <v>9.2913270000000002E-5</v>
      </c>
      <c r="DR409">
        <v>0.62265879999999996</v>
      </c>
      <c r="DS409">
        <v>21.089020000000001</v>
      </c>
      <c r="DT409" s="1">
        <v>1.3291780000000001E-5</v>
      </c>
      <c r="DU409" s="1">
        <v>4.274155E-3</v>
      </c>
      <c r="DV409">
        <v>0.62563310000000005</v>
      </c>
      <c r="DW409">
        <v>20.267209999999999</v>
      </c>
      <c r="DX409" s="1">
        <v>3.3332069999999998E-4</v>
      </c>
      <c r="DY409">
        <v>0.1087111</v>
      </c>
      <c r="DZ409">
        <v>0.62911430000000002</v>
      </c>
      <c r="EA409">
        <v>19.428170000000001</v>
      </c>
      <c r="EB409" s="1">
        <v>5.0479799999999997E-3</v>
      </c>
      <c r="EC409">
        <v>1.664372</v>
      </c>
      <c r="ED409">
        <v>0.63330160000000002</v>
      </c>
      <c r="EE409">
        <v>18.724080000000001</v>
      </c>
      <c r="EF409" s="1">
        <v>4.882218E-2</v>
      </c>
      <c r="EG409">
        <v>16.260470000000002</v>
      </c>
      <c r="EH409">
        <v>0.63815730000000004</v>
      </c>
      <c r="EI409">
        <v>18.670639999999999</v>
      </c>
      <c r="EJ409">
        <v>0.3178745</v>
      </c>
      <c r="EK409">
        <v>106.68600000000001</v>
      </c>
      <c r="EL409">
        <v>0.64407110000000001</v>
      </c>
      <c r="EM409">
        <v>19.11469</v>
      </c>
      <c r="EN409">
        <v>1.454458</v>
      </c>
      <c r="EO409">
        <v>490.83640000000003</v>
      </c>
      <c r="EP409">
        <v>0.65073130000000001</v>
      </c>
      <c r="EQ409">
        <v>19.70101</v>
      </c>
      <c r="ER409">
        <v>4.8359990000000002</v>
      </c>
      <c r="ES409">
        <v>1638.5940000000001</v>
      </c>
      <c r="ET409">
        <v>0.65785260000000001</v>
      </c>
      <c r="EU409">
        <v>20.08541</v>
      </c>
      <c r="EV409">
        <v>12.14204</v>
      </c>
      <c r="EW409">
        <v>4124.9740000000002</v>
      </c>
      <c r="EX409">
        <v>0.66581599999999996</v>
      </c>
      <c r="EY409">
        <v>19.81606</v>
      </c>
      <c r="EZ409">
        <v>23.790410000000001</v>
      </c>
      <c r="FA409">
        <v>8090.5619999999999</v>
      </c>
      <c r="FB409">
        <v>0.67446110000000004</v>
      </c>
      <c r="FC409">
        <v>19.051929999999999</v>
      </c>
      <c r="FD409">
        <v>37.365229999999997</v>
      </c>
      <c r="FE409">
        <v>12702.42</v>
      </c>
      <c r="FF409">
        <v>0.68386599999999997</v>
      </c>
      <c r="FG409">
        <v>18.168040000000001</v>
      </c>
      <c r="FH409">
        <v>48.14526</v>
      </c>
      <c r="FI409">
        <v>16343.71</v>
      </c>
      <c r="FJ409">
        <v>0.69428590000000001</v>
      </c>
      <c r="FK409">
        <v>17.557549999999999</v>
      </c>
      <c r="FL409">
        <v>51.903770000000002</v>
      </c>
      <c r="FM409">
        <v>17577.419999999998</v>
      </c>
      <c r="FN409">
        <v>0.70166550000000005</v>
      </c>
      <c r="FO409">
        <v>17.980170000000001</v>
      </c>
      <c r="FP409">
        <v>47.529490000000003</v>
      </c>
      <c r="FQ409">
        <v>16075.77</v>
      </c>
      <c r="FR409">
        <v>0.69803590000000004</v>
      </c>
      <c r="FS409">
        <v>18.71819</v>
      </c>
      <c r="FT409">
        <v>37.630249999999997</v>
      </c>
      <c r="FU409">
        <v>12822.81</v>
      </c>
      <c r="FV409">
        <v>0.69377710000000004</v>
      </c>
      <c r="FW409">
        <v>19.52422</v>
      </c>
      <c r="FX409">
        <v>26.145700000000001</v>
      </c>
      <c r="FY409">
        <v>8981.02</v>
      </c>
      <c r="FZ409">
        <v>0.69020020000000004</v>
      </c>
      <c r="GA409">
        <v>19.929929999999999</v>
      </c>
      <c r="GB409">
        <v>16.20035</v>
      </c>
      <c r="GC409">
        <v>5605.9139999999998</v>
      </c>
      <c r="GD409">
        <v>0.68656099999999998</v>
      </c>
      <c r="GE409">
        <v>19.694269999999999</v>
      </c>
      <c r="GF409">
        <v>9.0122990000000005</v>
      </c>
      <c r="GG409">
        <v>3138.0619999999999</v>
      </c>
      <c r="GH409">
        <v>0.68303440000000004</v>
      </c>
      <c r="GI409">
        <v>18.96435</v>
      </c>
      <c r="GJ409">
        <v>4.5455579999999998</v>
      </c>
      <c r="GK409">
        <v>1591.5450000000001</v>
      </c>
      <c r="GL409">
        <v>0.67967239999999995</v>
      </c>
      <c r="GM409">
        <v>18.25319</v>
      </c>
      <c r="GN409">
        <v>2.1307369999999999</v>
      </c>
      <c r="GO409">
        <v>749.07460000000003</v>
      </c>
      <c r="GP409">
        <v>0.67621710000000002</v>
      </c>
      <c r="GQ409">
        <v>17.977209999999999</v>
      </c>
      <c r="GR409">
        <v>0.94997390000000004</v>
      </c>
      <c r="GS409">
        <v>335.24869999999999</v>
      </c>
      <c r="GT409">
        <v>0.67230800000000002</v>
      </c>
      <c r="GU409">
        <v>18.813880000000001</v>
      </c>
      <c r="GV409">
        <v>0.41404089999999999</v>
      </c>
      <c r="GW409">
        <v>146.5607</v>
      </c>
      <c r="GX409">
        <v>0.66836609999999996</v>
      </c>
      <c r="GY409">
        <v>19.949719999999999</v>
      </c>
      <c r="GZ409" s="1">
        <v>0.19091540000000001</v>
      </c>
      <c r="HA409">
        <v>67.446089999999998</v>
      </c>
      <c r="HB409">
        <v>0.66550860000000001</v>
      </c>
      <c r="HC409">
        <v>21.055350000000001</v>
      </c>
      <c r="HD409" s="1">
        <v>0.1052776</v>
      </c>
      <c r="HE409">
        <v>36.854799999999997</v>
      </c>
      <c r="HF409">
        <v>0.66235659999999996</v>
      </c>
      <c r="HG409">
        <v>21.872240000000001</v>
      </c>
      <c r="HH409" s="1">
        <v>7.4789640000000004E-2</v>
      </c>
      <c r="HI409">
        <v>25.943919999999999</v>
      </c>
      <c r="HJ409">
        <v>0.65904130000000005</v>
      </c>
      <c r="HK409">
        <v>21.876660000000001</v>
      </c>
      <c r="HL409" s="1">
        <v>6.3660990000000001E-2</v>
      </c>
      <c r="HM409">
        <v>22.005939999999999</v>
      </c>
      <c r="HN409">
        <v>0.65610380000000001</v>
      </c>
      <c r="HO409">
        <v>21.112200000000001</v>
      </c>
      <c r="HP409" s="1">
        <v>5.841905E-2</v>
      </c>
      <c r="HQ409">
        <v>20.198869999999999</v>
      </c>
      <c r="HR409">
        <v>0.65373539999999997</v>
      </c>
      <c r="HS409">
        <v>20.20401</v>
      </c>
      <c r="HT409" s="1">
        <v>5.4314580000000001E-2</v>
      </c>
      <c r="HU409">
        <v>18.79851</v>
      </c>
      <c r="HV409">
        <v>0.65136179999999999</v>
      </c>
      <c r="HW409">
        <v>19.60519</v>
      </c>
      <c r="HX409" s="1">
        <v>5.0205090000000001E-2</v>
      </c>
      <c r="HY409">
        <v>17.39819</v>
      </c>
      <c r="HZ409">
        <v>0.64958740000000004</v>
      </c>
      <c r="IA409">
        <v>20.179410000000001</v>
      </c>
      <c r="IB409" s="1">
        <v>4.594355E-2</v>
      </c>
      <c r="IC409" s="1">
        <v>15.930960000000001</v>
      </c>
      <c r="ID409">
        <v>0.64885559999999998</v>
      </c>
      <c r="IE409">
        <v>21.365449999999999</v>
      </c>
      <c r="IF409" s="1">
        <v>4.1506590000000003E-2</v>
      </c>
      <c r="IG409" s="1">
        <v>14.40082</v>
      </c>
      <c r="IH409">
        <v>0.64797009999999999</v>
      </c>
      <c r="II409">
        <v>22.525860000000002</v>
      </c>
      <c r="IJ409" s="1">
        <v>3.7109740000000002E-2</v>
      </c>
      <c r="IK409" s="1">
        <v>12.90602</v>
      </c>
      <c r="IL409">
        <v>0.64726969999999995</v>
      </c>
      <c r="IM409">
        <v>23.29063</v>
      </c>
      <c r="IN409" s="1">
        <v>3.2871600000000001E-2</v>
      </c>
      <c r="IO409" s="1">
        <v>11.452629999999999</v>
      </c>
      <c r="IP409">
        <v>0.64661279999999999</v>
      </c>
      <c r="IQ409">
        <v>23.119689999999999</v>
      </c>
      <c r="IR409" s="1">
        <v>2.887613E-2</v>
      </c>
      <c r="IS409" s="1">
        <v>10.078239999999999</v>
      </c>
      <c r="IT409">
        <v>0.64622930000000001</v>
      </c>
      <c r="IU409">
        <v>22.251059999999999</v>
      </c>
      <c r="IV409" s="1">
        <v>2.5173500000000001E-2</v>
      </c>
      <c r="IW409" s="1">
        <v>8.7978020000000008</v>
      </c>
      <c r="IX409">
        <v>0.64559599999999995</v>
      </c>
      <c r="IY409">
        <v>21.419039999999999</v>
      </c>
      <c r="IZ409" s="1">
        <v>2.183212E-2</v>
      </c>
      <c r="JA409" s="1">
        <v>7.6394640000000003</v>
      </c>
      <c r="JB409">
        <v>0.64530860000000001</v>
      </c>
      <c r="JC409">
        <v>21.030670000000001</v>
      </c>
      <c r="JD409" s="1">
        <v>1.894672E-2</v>
      </c>
      <c r="JE409" s="1">
        <v>6.6356169999999999</v>
      </c>
      <c r="JF409">
        <v>0.64571369999999995</v>
      </c>
      <c r="JG409">
        <v>21.436669999999999</v>
      </c>
      <c r="JH409" s="1">
        <v>1.6412240000000002E-2</v>
      </c>
      <c r="JI409" s="1">
        <v>5.7459569999999998</v>
      </c>
      <c r="JJ409">
        <v>0.64672180000000001</v>
      </c>
      <c r="JK409">
        <v>21.986609999999999</v>
      </c>
      <c r="JL409" s="1">
        <v>1.4231799999999999E-2</v>
      </c>
      <c r="JM409" s="1">
        <v>4.9762360000000001</v>
      </c>
      <c r="JN409">
        <v>0.64728399999999997</v>
      </c>
      <c r="JO409">
        <v>22.560179999999999</v>
      </c>
      <c r="JP409" s="1">
        <v>1.2252580000000001E-2</v>
      </c>
      <c r="JQ409" s="1">
        <v>4.2837170000000002</v>
      </c>
      <c r="JR409">
        <v>0.64802559999999998</v>
      </c>
      <c r="JS409">
        <v>22.488579999999999</v>
      </c>
      <c r="JT409" s="1">
        <v>1.0401540000000001E-2</v>
      </c>
      <c r="JU409" s="1">
        <v>3.63592</v>
      </c>
      <c r="JV409">
        <v>0.64914130000000003</v>
      </c>
      <c r="JW409">
        <v>21.90597</v>
      </c>
      <c r="JX409" s="1">
        <v>8.6445619999999997E-3</v>
      </c>
      <c r="JY409" s="1">
        <v>3.0222889999999998</v>
      </c>
      <c r="JZ409">
        <v>0.65073890000000001</v>
      </c>
      <c r="KA409">
        <v>21.093450000000001</v>
      </c>
      <c r="KB409" s="1">
        <v>7.0161110000000002E-3</v>
      </c>
      <c r="KC409" s="1">
        <v>2.4489860000000001</v>
      </c>
      <c r="KD409">
        <v>0.65218540000000003</v>
      </c>
      <c r="KE409">
        <v>20.486229999999999</v>
      </c>
      <c r="KF409" s="1">
        <v>5.6383500000000003E-3</v>
      </c>
      <c r="KG409" s="1">
        <v>1.9644649999999999</v>
      </c>
      <c r="KH409">
        <v>0.65352060000000001</v>
      </c>
      <c r="KI409">
        <v>20.143730000000001</v>
      </c>
      <c r="KJ409" s="1">
        <v>4.5207600000000004E-3</v>
      </c>
      <c r="KK409" s="1">
        <v>1.57179</v>
      </c>
      <c r="KL409">
        <v>0.65490329999999997</v>
      </c>
      <c r="KM409">
        <v>20.657419999999998</v>
      </c>
      <c r="KN409" s="1">
        <v>3.665611E-3</v>
      </c>
      <c r="KO409" s="1">
        <v>1.2707630000000001</v>
      </c>
      <c r="KP409">
        <v>0.6562173</v>
      </c>
      <c r="KQ409">
        <v>21.0227</v>
      </c>
      <c r="KR409" s="1">
        <v>3.0430259999999999E-3</v>
      </c>
      <c r="KS409" s="1">
        <v>1.0515730000000001</v>
      </c>
      <c r="KT409">
        <v>0.6574932</v>
      </c>
      <c r="KU409">
        <v>21.409590000000001</v>
      </c>
      <c r="KV409" s="1">
        <v>2.6013389999999998E-3</v>
      </c>
      <c r="KW409" s="1">
        <v>0.89610199999999995</v>
      </c>
      <c r="KX409">
        <v>0.65880240000000001</v>
      </c>
      <c r="KY409">
        <v>21.652989999999999</v>
      </c>
      <c r="KZ409" s="1">
        <v>2.2872159999999999E-3</v>
      </c>
      <c r="LA409" s="1">
        <v>0.78546009999999999</v>
      </c>
      <c r="LB409">
        <v>0.6600857</v>
      </c>
      <c r="LC409">
        <v>21.497050000000002</v>
      </c>
      <c r="LD409" s="1">
        <v>2.0559799999999998E-3</v>
      </c>
      <c r="LE409" s="1">
        <v>0.70407330000000001</v>
      </c>
      <c r="LF409">
        <v>0.66144329999999996</v>
      </c>
      <c r="LG409">
        <v>20.918379999999999</v>
      </c>
      <c r="LH409" s="1">
        <v>1.8786160000000001E-3</v>
      </c>
      <c r="LI409" s="1">
        <v>0.6415575</v>
      </c>
      <c r="LJ409">
        <v>0.66271389999999997</v>
      </c>
      <c r="LK409">
        <v>20.367439999999998</v>
      </c>
      <c r="LL409" s="1">
        <v>1.7374440000000001E-3</v>
      </c>
      <c r="LM409" s="1">
        <v>0.59195629999999999</v>
      </c>
      <c r="LN409">
        <v>0.6639332</v>
      </c>
      <c r="LO409">
        <v>20.224820000000001</v>
      </c>
      <c r="LP409" s="1">
        <v>1.622957E-3</v>
      </c>
      <c r="LQ409" s="1">
        <v>0.55174529999999999</v>
      </c>
      <c r="LR409">
        <v>0.66507070000000001</v>
      </c>
      <c r="LS409">
        <v>21.282579999999999</v>
      </c>
      <c r="LT409" s="1">
        <v>1.5295090000000001E-3</v>
      </c>
      <c r="LU409" s="1">
        <v>0.51886220000000005</v>
      </c>
      <c r="LV409">
        <v>0.66630520000000004</v>
      </c>
      <c r="LW409">
        <v>22.28773</v>
      </c>
      <c r="LX409" s="1">
        <v>1.453036E-3</v>
      </c>
      <c r="LY409" s="1">
        <v>0.49181950000000002</v>
      </c>
      <c r="LZ409">
        <v>0.66732539999999996</v>
      </c>
      <c r="MA409">
        <v>22.998799999999999</v>
      </c>
      <c r="MB409" s="1">
        <v>1.390219E-3</v>
      </c>
      <c r="MC409" s="1">
        <v>0.46966590000000003</v>
      </c>
      <c r="MD409">
        <v>0.66815199999999997</v>
      </c>
      <c r="ME409">
        <v>23.56381</v>
      </c>
      <c r="MF409" s="1">
        <v>1.338505E-3</v>
      </c>
      <c r="MG409" s="1">
        <v>0.45151150000000001</v>
      </c>
      <c r="MH409">
        <v>0.66888360000000002</v>
      </c>
      <c r="MI409">
        <v>23.353860000000001</v>
      </c>
      <c r="MJ409" s="1">
        <v>1.294941E-3</v>
      </c>
      <c r="MK409" s="1">
        <v>0.43627120000000003</v>
      </c>
      <c r="ML409">
        <v>0.6695257</v>
      </c>
      <c r="MM409">
        <v>22.42848</v>
      </c>
      <c r="MN409" s="1">
        <v>1.256007E-3</v>
      </c>
      <c r="MO409" s="1">
        <v>0.42269689999999999</v>
      </c>
      <c r="MP409">
        <v>0.67002700000000004</v>
      </c>
      <c r="MQ409">
        <v>21.731339999999999</v>
      </c>
      <c r="MR409" s="1">
        <v>1.218677E-3</v>
      </c>
      <c r="MS409" s="1">
        <v>0.40986240000000002</v>
      </c>
      <c r="MT409">
        <v>0.67047069999999998</v>
      </c>
      <c r="MU409">
        <v>21.411370000000002</v>
      </c>
      <c r="MV409" s="1">
        <v>1.1810360000000001E-3</v>
      </c>
      <c r="MW409" s="1">
        <v>0.39698299999999997</v>
      </c>
      <c r="MX409">
        <v>0.67077310000000001</v>
      </c>
      <c r="MY409">
        <v>22.317489999999999</v>
      </c>
      <c r="MZ409" s="1">
        <v>1.1419959999999999E-3</v>
      </c>
      <c r="NA409" s="1">
        <v>0.38371549999999999</v>
      </c>
      <c r="NB409">
        <v>0.67104580000000003</v>
      </c>
      <c r="NC409">
        <v>23.425630000000002</v>
      </c>
      <c r="ND409" s="1">
        <v>1.101472E-3</v>
      </c>
      <c r="NE409" s="1">
        <v>0.37002819999999997</v>
      </c>
      <c r="NF409">
        <v>0.67133010000000004</v>
      </c>
      <c r="NG409">
        <v>24.100159999999999</v>
      </c>
      <c r="NH409" s="1">
        <v>1.0602750000000001E-3</v>
      </c>
      <c r="NI409" s="1">
        <v>0.35606120000000002</v>
      </c>
      <c r="NJ409">
        <v>0.67152990000000001</v>
      </c>
      <c r="NK409">
        <v>24.412459999999999</v>
      </c>
      <c r="NL409" s="1">
        <v>1.0192720000000001E-3</v>
      </c>
      <c r="NM409" s="1">
        <v>0.3422038</v>
      </c>
      <c r="NN409">
        <v>0.67164639999999998</v>
      </c>
      <c r="NO409">
        <v>23.81728</v>
      </c>
      <c r="NP409" s="1">
        <v>9.7920350000000006E-4</v>
      </c>
      <c r="NQ409" s="1">
        <v>0.32868960000000003</v>
      </c>
      <c r="NR409">
        <v>0.67172399999999999</v>
      </c>
      <c r="NS409">
        <v>22.785979999999999</v>
      </c>
      <c r="NT409" s="1">
        <v>9.4011850000000005E-4</v>
      </c>
      <c r="NU409" s="1">
        <v>0.31554369999999998</v>
      </c>
      <c r="NV409">
        <v>0.67150699999999997</v>
      </c>
      <c r="NW409">
        <v>21.984439999999999</v>
      </c>
      <c r="NX409" s="1">
        <v>9.0205350000000005E-4</v>
      </c>
      <c r="NY409" s="1">
        <v>0.30284610000000001</v>
      </c>
      <c r="NZ409">
        <v>0.67131629999999998</v>
      </c>
      <c r="OA409">
        <v>21.594860000000001</v>
      </c>
      <c r="OB409" s="1">
        <v>8.6643189999999995E-4</v>
      </c>
      <c r="OC409" s="1">
        <v>0.29097420000000002</v>
      </c>
      <c r="OD409">
        <v>0.67132069999999999</v>
      </c>
      <c r="OE409">
        <v>21.624949999999998</v>
      </c>
      <c r="OF409" s="1">
        <v>8.3232650000000005E-4</v>
      </c>
      <c r="OG409" s="1">
        <v>0.27951930000000003</v>
      </c>
      <c r="OH409">
        <v>0.67136260000000003</v>
      </c>
      <c r="OI409">
        <v>22.341239999999999</v>
      </c>
      <c r="OJ409" s="1">
        <v>7.994403E-4</v>
      </c>
      <c r="OK409" s="1">
        <v>0.2684665</v>
      </c>
    </row>
    <row r="410" spans="1:401" x14ac:dyDescent="0.35">
      <c r="A410">
        <v>419</v>
      </c>
      <c r="B410" t="s">
        <v>4</v>
      </c>
      <c r="C410" t="s">
        <v>364</v>
      </c>
      <c r="D410" t="s">
        <v>417</v>
      </c>
      <c r="E410">
        <v>701.4393</v>
      </c>
      <c r="F410">
        <v>0.90350810000000004</v>
      </c>
      <c r="G410">
        <v>21.225339999999999</v>
      </c>
      <c r="H410">
        <v>0</v>
      </c>
      <c r="I410">
        <v>0</v>
      </c>
      <c r="J410">
        <v>0.90835679999999996</v>
      </c>
      <c r="K410">
        <v>20.936920000000001</v>
      </c>
      <c r="L410">
        <v>0</v>
      </c>
      <c r="M410">
        <v>0</v>
      </c>
      <c r="N410">
        <v>0.91297419999999996</v>
      </c>
      <c r="O410">
        <v>21.475020000000001</v>
      </c>
      <c r="P410">
        <v>0</v>
      </c>
      <c r="Q410">
        <v>0</v>
      </c>
      <c r="R410">
        <v>0.91718770000000005</v>
      </c>
      <c r="S410">
        <v>21.85407</v>
      </c>
      <c r="T410">
        <v>0</v>
      </c>
      <c r="U410">
        <v>0</v>
      </c>
      <c r="V410">
        <v>0.92105740000000003</v>
      </c>
      <c r="W410">
        <v>22.403880000000001</v>
      </c>
      <c r="X410">
        <v>0</v>
      </c>
      <c r="Y410">
        <v>0</v>
      </c>
      <c r="Z410">
        <v>0.92460989999999998</v>
      </c>
      <c r="AA410">
        <v>22.220140000000001</v>
      </c>
      <c r="AB410">
        <v>0</v>
      </c>
      <c r="AC410">
        <v>0</v>
      </c>
      <c r="AD410">
        <v>0.92779140000000004</v>
      </c>
      <c r="AE410">
        <v>21.813030000000001</v>
      </c>
      <c r="AF410">
        <v>0</v>
      </c>
      <c r="AG410">
        <v>0</v>
      </c>
      <c r="AH410">
        <v>0.93101239999999996</v>
      </c>
      <c r="AI410">
        <v>21.330210000000001</v>
      </c>
      <c r="AJ410">
        <v>0</v>
      </c>
      <c r="AK410">
        <v>0</v>
      </c>
      <c r="AL410">
        <v>0.93407850000000003</v>
      </c>
      <c r="AM410">
        <v>20.897649999999999</v>
      </c>
      <c r="AN410">
        <v>0</v>
      </c>
      <c r="AO410">
        <v>0</v>
      </c>
      <c r="AP410">
        <v>0.93633480000000002</v>
      </c>
      <c r="AQ410">
        <v>20.690110000000001</v>
      </c>
      <c r="AR410">
        <v>0</v>
      </c>
      <c r="AS410">
        <v>0</v>
      </c>
      <c r="AT410">
        <v>0.93799399999999999</v>
      </c>
      <c r="AU410">
        <v>21.093869999999999</v>
      </c>
      <c r="AV410">
        <v>0</v>
      </c>
      <c r="AW410">
        <v>0</v>
      </c>
      <c r="AX410">
        <v>0.93920060000000005</v>
      </c>
      <c r="AY410">
        <v>21.226569999999999</v>
      </c>
      <c r="AZ410">
        <v>0</v>
      </c>
      <c r="BA410">
        <v>0</v>
      </c>
      <c r="BB410">
        <v>0.93992299999999995</v>
      </c>
      <c r="BC410">
        <v>21.315069999999999</v>
      </c>
      <c r="BD410">
        <v>0</v>
      </c>
      <c r="BE410">
        <v>0</v>
      </c>
      <c r="BF410">
        <v>0.94028900000000004</v>
      </c>
      <c r="BG410">
        <v>21.29711</v>
      </c>
      <c r="BH410">
        <v>0</v>
      </c>
      <c r="BI410">
        <v>0</v>
      </c>
      <c r="BJ410">
        <v>0.94026319999999997</v>
      </c>
      <c r="BK410">
        <v>20.850059999999999</v>
      </c>
      <c r="BL410">
        <v>0</v>
      </c>
      <c r="BM410">
        <v>0</v>
      </c>
      <c r="BN410">
        <v>0.93968169999999995</v>
      </c>
      <c r="BO410">
        <v>20.313949999999998</v>
      </c>
      <c r="BP410">
        <v>0</v>
      </c>
      <c r="BQ410">
        <v>0</v>
      </c>
      <c r="BR410">
        <v>0.93854059999999995</v>
      </c>
      <c r="BS410">
        <v>19.76774</v>
      </c>
      <c r="BT410">
        <v>0</v>
      </c>
      <c r="BU410">
        <v>0</v>
      </c>
      <c r="BV410">
        <v>0.93692830000000005</v>
      </c>
      <c r="BW410">
        <v>19.76558</v>
      </c>
      <c r="BX410">
        <v>0</v>
      </c>
      <c r="BY410">
        <v>0</v>
      </c>
      <c r="BZ410">
        <v>0.93469080000000004</v>
      </c>
      <c r="CA410">
        <v>20.241230000000002</v>
      </c>
      <c r="CB410">
        <v>0</v>
      </c>
      <c r="CC410">
        <v>0</v>
      </c>
      <c r="CD410">
        <v>0.93207930000000005</v>
      </c>
      <c r="CE410">
        <v>20.945599999999999</v>
      </c>
      <c r="CF410">
        <v>0</v>
      </c>
      <c r="CG410">
        <v>0</v>
      </c>
      <c r="CH410">
        <v>0.92902090000000004</v>
      </c>
      <c r="CI410">
        <v>21.46238</v>
      </c>
      <c r="CJ410">
        <v>0</v>
      </c>
      <c r="CK410">
        <v>0</v>
      </c>
      <c r="CL410">
        <v>0.92567770000000005</v>
      </c>
      <c r="CM410">
        <v>21.349060000000001</v>
      </c>
      <c r="CN410" s="1">
        <v>7.2773670000000002E-35</v>
      </c>
      <c r="CO410" s="1">
        <v>1.34844E-32</v>
      </c>
      <c r="CP410">
        <v>0.92204470000000005</v>
      </c>
      <c r="CQ410">
        <v>20.74325</v>
      </c>
      <c r="CR410" s="1">
        <v>5.8287710000000005E-29</v>
      </c>
      <c r="CS410" s="1">
        <v>1.0312560000000001E-26</v>
      </c>
      <c r="CT410">
        <v>0.91821149999999996</v>
      </c>
      <c r="CU410">
        <v>20.056080000000001</v>
      </c>
      <c r="CV410" s="1">
        <v>1.19743E-22</v>
      </c>
      <c r="CW410" s="1">
        <v>2.3171480000000001E-20</v>
      </c>
      <c r="CX410">
        <v>0.91418759999999999</v>
      </c>
      <c r="CY410">
        <v>19.501049999999999</v>
      </c>
      <c r="CZ410" s="1">
        <v>4.6759010000000002E-18</v>
      </c>
      <c r="DA410" s="1">
        <v>9.8315909999999995E-16</v>
      </c>
      <c r="DB410">
        <v>0.91000820000000004</v>
      </c>
      <c r="DC410">
        <v>19.662479999999999</v>
      </c>
      <c r="DD410" s="1">
        <v>1.42209E-14</v>
      </c>
      <c r="DE410" s="1">
        <v>3.167768E-12</v>
      </c>
      <c r="DF410">
        <v>0.90566849999999999</v>
      </c>
      <c r="DG410">
        <v>20.339310000000001</v>
      </c>
      <c r="DH410" s="1">
        <v>9.5854070000000007E-12</v>
      </c>
      <c r="DI410" s="1">
        <v>2.2380739999999999E-9</v>
      </c>
      <c r="DJ410">
        <v>0.90130049999999995</v>
      </c>
      <c r="DK410">
        <v>20.936150000000001</v>
      </c>
      <c r="DL410" s="1">
        <v>2.1788709999999998E-9</v>
      </c>
      <c r="DM410" s="1">
        <v>5.2870890000000001E-7</v>
      </c>
      <c r="DN410">
        <v>0.89675090000000002</v>
      </c>
      <c r="DO410">
        <v>21.329789999999999</v>
      </c>
      <c r="DP410" s="1">
        <v>2.0944389999999999E-7</v>
      </c>
      <c r="DQ410" s="1">
        <v>5.2615119999999998E-5</v>
      </c>
      <c r="DR410">
        <v>0.89219340000000003</v>
      </c>
      <c r="DS410">
        <v>21.07677</v>
      </c>
      <c r="DT410" s="1">
        <v>9.9164090000000001E-6</v>
      </c>
      <c r="DU410" s="1">
        <v>2.567359E-3</v>
      </c>
      <c r="DV410">
        <v>0.88768040000000004</v>
      </c>
      <c r="DW410">
        <v>20.2865</v>
      </c>
      <c r="DX410" s="1">
        <v>2.5869290000000002E-4</v>
      </c>
      <c r="DY410">
        <v>6.8938189999999996E-2</v>
      </c>
      <c r="DZ410">
        <v>0.8828994</v>
      </c>
      <c r="EA410">
        <v>19.429040000000001</v>
      </c>
      <c r="EB410" s="1">
        <v>4.0589830000000004E-3</v>
      </c>
      <c r="EC410">
        <v>1.1100650000000001</v>
      </c>
      <c r="ED410">
        <v>0.87807080000000004</v>
      </c>
      <c r="EE410">
        <v>18.704999999999998</v>
      </c>
      <c r="EF410" s="1">
        <v>4.0566390000000001E-2</v>
      </c>
      <c r="EG410">
        <v>11.38682</v>
      </c>
      <c r="EH410">
        <v>0.87305109999999997</v>
      </c>
      <c r="EI410">
        <v>18.58428</v>
      </c>
      <c r="EJ410">
        <v>0.27219850000000001</v>
      </c>
      <c r="EK410">
        <v>78.285340000000005</v>
      </c>
      <c r="EL410">
        <v>0.86841449999999998</v>
      </c>
      <c r="EM410">
        <v>18.972549999999998</v>
      </c>
      <c r="EN410">
        <v>1.2808520000000001</v>
      </c>
      <c r="EO410">
        <v>376.95670000000001</v>
      </c>
      <c r="EP410">
        <v>0.86445289999999997</v>
      </c>
      <c r="EQ410">
        <v>19.547799999999999</v>
      </c>
      <c r="ER410">
        <v>4.3708330000000002</v>
      </c>
      <c r="ES410">
        <v>1314.9570000000001</v>
      </c>
      <c r="ET410">
        <v>0.8601569</v>
      </c>
      <c r="EU410">
        <v>19.96998</v>
      </c>
      <c r="EV410">
        <v>11.23709</v>
      </c>
      <c r="EW410">
        <v>3452.5039999999999</v>
      </c>
      <c r="EX410">
        <v>0.85581739999999995</v>
      </c>
      <c r="EY410">
        <v>19.743870000000001</v>
      </c>
      <c r="EZ410">
        <v>22.497260000000001</v>
      </c>
      <c r="FA410">
        <v>7052.4059999999999</v>
      </c>
      <c r="FB410">
        <v>0.85159229999999997</v>
      </c>
      <c r="FC410">
        <v>19.019290000000002</v>
      </c>
      <c r="FD410">
        <v>36.05095</v>
      </c>
      <c r="FE410">
        <v>11520.37</v>
      </c>
      <c r="FF410">
        <v>0.84732870000000005</v>
      </c>
      <c r="FG410">
        <v>18.142659999999999</v>
      </c>
      <c r="FH410">
        <v>47.304049999999997</v>
      </c>
      <c r="FI410">
        <v>15401.97</v>
      </c>
      <c r="FJ410">
        <v>0.84307670000000001</v>
      </c>
      <c r="FK410">
        <v>17.483149999999998</v>
      </c>
      <c r="FL410">
        <v>51.909390000000002</v>
      </c>
      <c r="FM410">
        <v>17218.310000000001</v>
      </c>
      <c r="FN410">
        <v>0.83939739999999996</v>
      </c>
      <c r="FO410">
        <v>17.828379999999999</v>
      </c>
      <c r="FP410">
        <v>48.289749999999998</v>
      </c>
      <c r="FQ410">
        <v>16311.66</v>
      </c>
      <c r="FR410">
        <v>0.83623060000000005</v>
      </c>
      <c r="FS410">
        <v>18.531549999999999</v>
      </c>
      <c r="FT410">
        <v>38.816749999999999</v>
      </c>
      <c r="FU410">
        <v>13330.72</v>
      </c>
      <c r="FV410">
        <v>0.83242579999999999</v>
      </c>
      <c r="FW410">
        <v>19.31925</v>
      </c>
      <c r="FX410">
        <v>27.355119999999999</v>
      </c>
      <c r="FY410">
        <v>9555.0740000000005</v>
      </c>
      <c r="FZ410">
        <v>0.82886839999999995</v>
      </c>
      <c r="GA410">
        <v>19.77515</v>
      </c>
      <c r="GB410">
        <v>17.17727</v>
      </c>
      <c r="GC410">
        <v>6103.5969999999998</v>
      </c>
      <c r="GD410">
        <v>0.82784840000000004</v>
      </c>
      <c r="GE410">
        <v>19.624210000000001</v>
      </c>
      <c r="GF410">
        <v>9.6839089999999999</v>
      </c>
      <c r="GG410">
        <v>3498.9479999999999</v>
      </c>
      <c r="GH410">
        <v>0.82743149999999999</v>
      </c>
      <c r="GI410">
        <v>18.954339999999998</v>
      </c>
      <c r="GJ410">
        <v>4.9467059999999998</v>
      </c>
      <c r="GK410">
        <v>1815.3130000000001</v>
      </c>
      <c r="GL410">
        <v>0.82730809999999999</v>
      </c>
      <c r="GM410">
        <v>18.219149999999999</v>
      </c>
      <c r="GN410">
        <v>2.3395600000000001</v>
      </c>
      <c r="GO410">
        <v>869.47289999999998</v>
      </c>
      <c r="GP410">
        <v>0.82700680000000004</v>
      </c>
      <c r="GQ410">
        <v>17.873760000000001</v>
      </c>
      <c r="GR410">
        <v>1.050381</v>
      </c>
      <c r="GS410">
        <v>394.80840000000001</v>
      </c>
      <c r="GT410">
        <v>0.82631779999999999</v>
      </c>
      <c r="GU410">
        <v>18.61026</v>
      </c>
      <c r="GV410">
        <v>0.45872160000000001</v>
      </c>
      <c r="GW410">
        <v>173.94210000000001</v>
      </c>
      <c r="GX410">
        <v>0.82569369999999997</v>
      </c>
      <c r="GY410">
        <v>19.701090000000001</v>
      </c>
      <c r="GZ410" s="1">
        <v>0.20921770000000001</v>
      </c>
      <c r="HA410">
        <v>79.191839999999999</v>
      </c>
      <c r="HB410">
        <v>0.8266076</v>
      </c>
      <c r="HC410">
        <v>20.811640000000001</v>
      </c>
      <c r="HD410" s="1">
        <v>0.1122271</v>
      </c>
      <c r="HE410">
        <v>41.727209999999999</v>
      </c>
      <c r="HF410">
        <v>0.82691099999999995</v>
      </c>
      <c r="HG410">
        <v>21.676359999999999</v>
      </c>
      <c r="HH410" s="1">
        <v>7.7272499999999994E-2</v>
      </c>
      <c r="HI410">
        <v>28.088159999999998</v>
      </c>
      <c r="HJ410">
        <v>0.82718519999999995</v>
      </c>
      <c r="HK410">
        <v>21.782419999999998</v>
      </c>
      <c r="HL410" s="1">
        <v>6.4637559999999997E-2</v>
      </c>
      <c r="HM410">
        <v>23.231590000000001</v>
      </c>
      <c r="HN410">
        <v>0.82798499999999997</v>
      </c>
      <c r="HO410">
        <v>21.087230000000002</v>
      </c>
      <c r="HP410" s="1">
        <v>5.8992959999999997E-2</v>
      </c>
      <c r="HQ410">
        <v>21.185919999999999</v>
      </c>
      <c r="HR410">
        <v>0.82961450000000003</v>
      </c>
      <c r="HS410">
        <v>20.19979</v>
      </c>
      <c r="HT410" s="1">
        <v>5.4821639999999998E-2</v>
      </c>
      <c r="HU410">
        <v>19.772349999999999</v>
      </c>
      <c r="HV410">
        <v>0.83166399999999996</v>
      </c>
      <c r="HW410">
        <v>19.537269999999999</v>
      </c>
      <c r="HX410" s="1">
        <v>5.0724999999999999E-2</v>
      </c>
      <c r="HY410" s="1">
        <v>18.395</v>
      </c>
      <c r="HZ410">
        <v>0.8346211</v>
      </c>
      <c r="IA410">
        <v>19.981629999999999</v>
      </c>
      <c r="IB410" s="1">
        <v>4.648501E-2</v>
      </c>
      <c r="IC410" s="1">
        <v>16.941099999999999</v>
      </c>
      <c r="ID410">
        <v>0.83551310000000001</v>
      </c>
      <c r="IE410">
        <v>21.108730000000001</v>
      </c>
      <c r="IF410" s="1">
        <v>4.2042080000000003E-2</v>
      </c>
      <c r="IG410" s="1">
        <v>15.40836</v>
      </c>
      <c r="IH410">
        <v>0.83370080000000002</v>
      </c>
      <c r="II410">
        <v>22.291429999999998</v>
      </c>
      <c r="IJ410" s="1">
        <v>3.7642479999999999E-2</v>
      </c>
      <c r="IK410" s="1">
        <v>13.88096</v>
      </c>
      <c r="IL410">
        <v>0.83218409999999998</v>
      </c>
      <c r="IM410">
        <v>23.116890000000001</v>
      </c>
      <c r="IN410" s="1">
        <v>3.337478E-2</v>
      </c>
      <c r="IO410" s="1">
        <v>12.374079999999999</v>
      </c>
      <c r="IP410">
        <v>0.83077809999999996</v>
      </c>
      <c r="IQ410">
        <v>23.071919999999999</v>
      </c>
      <c r="IR410" s="1">
        <v>2.9350629999999999E-2</v>
      </c>
      <c r="IS410" s="1">
        <v>10.9392</v>
      </c>
      <c r="IT410">
        <v>0.82973799999999998</v>
      </c>
      <c r="IU410">
        <v>22.260190000000001</v>
      </c>
      <c r="IV410" s="1">
        <v>2.5610000000000001E-2</v>
      </c>
      <c r="IW410" s="1">
        <v>9.5905299999999993</v>
      </c>
      <c r="IX410">
        <v>0.82884259999999998</v>
      </c>
      <c r="IY410">
        <v>21.412089999999999</v>
      </c>
      <c r="IZ410" s="1">
        <v>2.2222579999999999E-2</v>
      </c>
      <c r="JA410" s="1">
        <v>8.3553519999999999</v>
      </c>
      <c r="JB410">
        <v>0.82789780000000002</v>
      </c>
      <c r="JC410">
        <v>20.942499999999999</v>
      </c>
      <c r="JD410" s="1">
        <v>1.9287840000000001E-2</v>
      </c>
      <c r="JE410" s="1">
        <v>7.2795030000000001</v>
      </c>
      <c r="JF410">
        <v>0.82813910000000002</v>
      </c>
      <c r="JG410">
        <v>21.244669999999999</v>
      </c>
      <c r="JH410" s="1">
        <v>1.6710559999999999E-2</v>
      </c>
      <c r="JI410" s="1">
        <v>6.3233940000000004</v>
      </c>
      <c r="JJ410">
        <v>0.82895750000000001</v>
      </c>
      <c r="JK410">
        <v>21.802060000000001</v>
      </c>
      <c r="JL410" s="1">
        <v>1.449285E-2</v>
      </c>
      <c r="JM410" s="1">
        <v>5.4949060000000003</v>
      </c>
      <c r="JN410">
        <v>0.82930210000000004</v>
      </c>
      <c r="JO410">
        <v>22.396159999999998</v>
      </c>
      <c r="JP410" s="1">
        <v>1.249197E-2</v>
      </c>
      <c r="JQ410" s="1">
        <v>4.7518820000000002</v>
      </c>
      <c r="JR410">
        <v>0.82982339999999999</v>
      </c>
      <c r="JS410">
        <v>22.420210000000001</v>
      </c>
      <c r="JT410" s="1">
        <v>1.062657E-2</v>
      </c>
      <c r="JU410" s="1">
        <v>4.0571590000000004</v>
      </c>
      <c r="JV410">
        <v>0.83012870000000005</v>
      </c>
      <c r="JW410">
        <v>21.908799999999999</v>
      </c>
      <c r="JX410" s="1">
        <v>8.8555930000000001E-3</v>
      </c>
      <c r="JY410" s="1">
        <v>3.3977650000000001</v>
      </c>
      <c r="JZ410">
        <v>0.83192520000000003</v>
      </c>
      <c r="KA410">
        <v>21.12276</v>
      </c>
      <c r="KB410" s="1">
        <v>7.2048700000000004E-3</v>
      </c>
      <c r="KC410" s="1">
        <v>2.7731349999999999</v>
      </c>
      <c r="KD410">
        <v>0.83362630000000004</v>
      </c>
      <c r="KE410">
        <v>20.494340000000001</v>
      </c>
      <c r="KF410" s="1">
        <v>5.7960019999999998E-3</v>
      </c>
      <c r="KG410" s="1">
        <v>2.2339470000000001</v>
      </c>
      <c r="KH410">
        <v>0.83518990000000004</v>
      </c>
      <c r="KI410">
        <v>20.107949999999999</v>
      </c>
      <c r="KJ410" s="1">
        <v>4.6460590000000001E-3</v>
      </c>
      <c r="KK410" s="1">
        <v>1.791248</v>
      </c>
      <c r="KL410">
        <v>0.83691450000000001</v>
      </c>
      <c r="KM410">
        <v>20.51829</v>
      </c>
      <c r="KN410" s="1">
        <v>3.7599560000000001E-3</v>
      </c>
      <c r="KO410" s="1">
        <v>1.447066</v>
      </c>
      <c r="KP410">
        <v>0.83835409999999999</v>
      </c>
      <c r="KQ410">
        <v>20.928080000000001</v>
      </c>
      <c r="KR410" s="1">
        <v>3.110781E-3</v>
      </c>
      <c r="KS410" s="1">
        <v>1.193702</v>
      </c>
      <c r="KT410">
        <v>0.839785</v>
      </c>
      <c r="KU410">
        <v>21.307919999999999</v>
      </c>
      <c r="KV410" s="1">
        <v>2.649396E-3</v>
      </c>
      <c r="KW410" s="1">
        <v>1.013002</v>
      </c>
      <c r="KX410">
        <v>0.84131120000000004</v>
      </c>
      <c r="KY410">
        <v>21.593610000000002</v>
      </c>
      <c r="KZ410" s="1">
        <v>2.3217659999999998E-3</v>
      </c>
      <c r="LA410" s="1">
        <v>0.8845305</v>
      </c>
      <c r="LB410">
        <v>0.84291839999999996</v>
      </c>
      <c r="LC410">
        <v>21.49783</v>
      </c>
      <c r="LD410" s="1">
        <v>2.0819380000000002E-3</v>
      </c>
      <c r="LE410" s="1">
        <v>0.79073059999999995</v>
      </c>
      <c r="LF410">
        <v>0.84459110000000004</v>
      </c>
      <c r="LG410">
        <v>20.951460000000001</v>
      </c>
      <c r="LH410" s="1">
        <v>1.8988290000000001E-3</v>
      </c>
      <c r="LI410" s="1">
        <v>0.71932229999999997</v>
      </c>
      <c r="LJ410">
        <v>0.84618789999999999</v>
      </c>
      <c r="LK410">
        <v>20.384519999999998</v>
      </c>
      <c r="LL410" s="1">
        <v>1.753643E-3</v>
      </c>
      <c r="LM410" s="1">
        <v>0.66302220000000001</v>
      </c>
      <c r="LN410">
        <v>0.84771569999999996</v>
      </c>
      <c r="LO410">
        <v>20.16461</v>
      </c>
      <c r="LP410" s="1">
        <v>1.636186E-3</v>
      </c>
      <c r="LQ410" s="1">
        <v>0.61757519999999999</v>
      </c>
      <c r="LR410">
        <v>0.84921740000000001</v>
      </c>
      <c r="LS410">
        <v>21.1191</v>
      </c>
      <c r="LT410" s="1">
        <v>1.5404049999999999E-3</v>
      </c>
      <c r="LU410" s="1">
        <v>0.58048239999999995</v>
      </c>
      <c r="LV410">
        <v>0.8508521</v>
      </c>
      <c r="LW410">
        <v>22.16666</v>
      </c>
      <c r="LX410" s="1">
        <v>1.4620029999999999E-3</v>
      </c>
      <c r="LY410" s="1">
        <v>0.54999350000000002</v>
      </c>
      <c r="LZ410">
        <v>0.8521417</v>
      </c>
      <c r="MA410">
        <v>22.90644</v>
      </c>
      <c r="MB410" s="1">
        <v>1.3975770000000001E-3</v>
      </c>
      <c r="MC410" s="1">
        <v>0.52508849999999996</v>
      </c>
      <c r="MD410">
        <v>0.85321709999999995</v>
      </c>
      <c r="ME410">
        <v>23.513310000000001</v>
      </c>
      <c r="MF410" s="1">
        <v>1.344652E-3</v>
      </c>
      <c r="MG410" s="1">
        <v>0.50476810000000005</v>
      </c>
      <c r="MH410">
        <v>0.85413190000000005</v>
      </c>
      <c r="MI410">
        <v>23.409469999999999</v>
      </c>
      <c r="MJ410" s="1">
        <v>1.300233E-3</v>
      </c>
      <c r="MK410" s="1">
        <v>0.48784810000000001</v>
      </c>
      <c r="ML410">
        <v>0.85489040000000005</v>
      </c>
      <c r="MM410">
        <v>22.510729999999999</v>
      </c>
      <c r="MN410" s="1">
        <v>1.2608470000000001E-3</v>
      </c>
      <c r="MO410" s="1">
        <v>0.47300520000000001</v>
      </c>
      <c r="MP410">
        <v>0.85547850000000003</v>
      </c>
      <c r="MQ410">
        <v>21.781649999999999</v>
      </c>
      <c r="MR410" s="1">
        <v>1.2233879999999999E-3</v>
      </c>
      <c r="MS410" s="1">
        <v>0.4591268</v>
      </c>
      <c r="MT410">
        <v>0.85593889999999995</v>
      </c>
      <c r="MU410">
        <v>21.369630000000001</v>
      </c>
      <c r="MV410" s="1">
        <v>1.185803E-3</v>
      </c>
      <c r="MW410" s="1">
        <v>0.44533329999999999</v>
      </c>
      <c r="MX410">
        <v>0.85626709999999995</v>
      </c>
      <c r="MY410">
        <v>22.17051</v>
      </c>
      <c r="MZ410" s="1">
        <v>1.1469150000000001E-3</v>
      </c>
      <c r="NA410" s="1">
        <v>0.43113289999999999</v>
      </c>
      <c r="NB410">
        <v>0.85647010000000001</v>
      </c>
      <c r="NC410">
        <v>23.27721</v>
      </c>
      <c r="ND410" s="1">
        <v>1.106529E-3</v>
      </c>
      <c r="NE410" s="1">
        <v>0.41644809999999999</v>
      </c>
      <c r="NF410">
        <v>0.85679470000000002</v>
      </c>
      <c r="NG410">
        <v>24.019580000000001</v>
      </c>
      <c r="NH410" s="1">
        <v>1.0654180000000001E-3</v>
      </c>
      <c r="NI410" s="1">
        <v>0.40139659999999999</v>
      </c>
      <c r="NJ410">
        <v>0.85688359999999997</v>
      </c>
      <c r="NK410">
        <v>24.399830000000001</v>
      </c>
      <c r="NL410" s="1">
        <v>1.024364E-3</v>
      </c>
      <c r="NM410" s="1">
        <v>0.38638250000000002</v>
      </c>
      <c r="NN410">
        <v>0.85690560000000005</v>
      </c>
      <c r="NO410">
        <v>23.91611</v>
      </c>
      <c r="NP410" s="1">
        <v>9.8418360000000001E-4</v>
      </c>
      <c r="NQ410" s="1">
        <v>0.37167939999999999</v>
      </c>
      <c r="NR410">
        <v>0.85679419999999995</v>
      </c>
      <c r="NS410">
        <v>22.890049999999999</v>
      </c>
      <c r="NT410" s="1">
        <v>9.4495669999999996E-4</v>
      </c>
      <c r="NU410" s="1">
        <v>0.35735620000000001</v>
      </c>
      <c r="NV410">
        <v>0.8563887</v>
      </c>
      <c r="NW410">
        <v>22.04036</v>
      </c>
      <c r="NX410" s="1">
        <v>9.0668430000000004E-4</v>
      </c>
      <c r="NY410" s="1">
        <v>0.34346640000000001</v>
      </c>
      <c r="NZ410">
        <v>0.85582420000000003</v>
      </c>
      <c r="OA410">
        <v>21.590789999999998</v>
      </c>
      <c r="OB410" s="1">
        <v>8.7078009999999996E-4</v>
      </c>
      <c r="OC410" s="1">
        <v>0.33047919999999997</v>
      </c>
      <c r="OD410">
        <v>0.85560309999999995</v>
      </c>
      <c r="OE410">
        <v>21.55697</v>
      </c>
      <c r="OF410" s="1">
        <v>8.3658270000000002E-4</v>
      </c>
      <c r="OG410" s="1">
        <v>0.31802900000000001</v>
      </c>
      <c r="OH410">
        <v>0.85547620000000002</v>
      </c>
      <c r="OI410">
        <v>22.219090000000001</v>
      </c>
      <c r="OJ410" s="1">
        <v>8.0352669999999996E-4</v>
      </c>
      <c r="OK410" s="1">
        <v>0.30597350000000001</v>
      </c>
    </row>
    <row r="411" spans="1:401" x14ac:dyDescent="0.35">
      <c r="A411">
        <v>420</v>
      </c>
      <c r="B411" t="s">
        <v>4</v>
      </c>
      <c r="C411" t="s">
        <v>364</v>
      </c>
      <c r="D411" t="s">
        <v>418</v>
      </c>
      <c r="E411">
        <v>119.5365</v>
      </c>
      <c r="F411">
        <v>0.49124950000000001</v>
      </c>
      <c r="G411">
        <v>21.282050000000002</v>
      </c>
      <c r="H411">
        <v>0</v>
      </c>
      <c r="I411">
        <v>0</v>
      </c>
      <c r="J411">
        <v>0.49491629999999998</v>
      </c>
      <c r="K411">
        <v>20.967949999999998</v>
      </c>
      <c r="L411">
        <v>0</v>
      </c>
      <c r="M411">
        <v>0</v>
      </c>
      <c r="N411">
        <v>0.498645</v>
      </c>
      <c r="O411">
        <v>21.486509999999999</v>
      </c>
      <c r="P411">
        <v>0</v>
      </c>
      <c r="Q411">
        <v>0</v>
      </c>
      <c r="R411">
        <v>0.50229760000000001</v>
      </c>
      <c r="S411">
        <v>21.877179999999999</v>
      </c>
      <c r="T411">
        <v>0</v>
      </c>
      <c r="U411">
        <v>0</v>
      </c>
      <c r="V411">
        <v>0.50594309999999998</v>
      </c>
      <c r="W411">
        <v>22.434280000000001</v>
      </c>
      <c r="X411">
        <v>0</v>
      </c>
      <c r="Y411">
        <v>0</v>
      </c>
      <c r="Z411">
        <v>0.50949960000000005</v>
      </c>
      <c r="AA411">
        <v>22.277329999999999</v>
      </c>
      <c r="AB411">
        <v>0</v>
      </c>
      <c r="AC411">
        <v>0</v>
      </c>
      <c r="AD411">
        <v>0.51297210000000004</v>
      </c>
      <c r="AE411">
        <v>21.880610000000001</v>
      </c>
      <c r="AF411">
        <v>0</v>
      </c>
      <c r="AG411">
        <v>0</v>
      </c>
      <c r="AH411">
        <v>0.51644939999999995</v>
      </c>
      <c r="AI411">
        <v>21.40062</v>
      </c>
      <c r="AJ411">
        <v>0</v>
      </c>
      <c r="AK411">
        <v>0</v>
      </c>
      <c r="AL411">
        <v>0.51996509999999996</v>
      </c>
      <c r="AM411">
        <v>20.959520000000001</v>
      </c>
      <c r="AN411">
        <v>0</v>
      </c>
      <c r="AO411">
        <v>0</v>
      </c>
      <c r="AP411">
        <v>0.52304600000000001</v>
      </c>
      <c r="AQ411">
        <v>20.740279999999998</v>
      </c>
      <c r="AR411">
        <v>0</v>
      </c>
      <c r="AS411">
        <v>0</v>
      </c>
      <c r="AT411">
        <v>0.52580039999999995</v>
      </c>
      <c r="AU411">
        <v>21.128489999999999</v>
      </c>
      <c r="AV411">
        <v>0</v>
      </c>
      <c r="AW411">
        <v>0</v>
      </c>
      <c r="AX411">
        <v>0.52825049999999996</v>
      </c>
      <c r="AY411">
        <v>21.265609999999999</v>
      </c>
      <c r="AZ411">
        <v>0</v>
      </c>
      <c r="BA411">
        <v>0</v>
      </c>
      <c r="BB411">
        <v>0.53033580000000002</v>
      </c>
      <c r="BC411">
        <v>21.35295</v>
      </c>
      <c r="BD411">
        <v>0</v>
      </c>
      <c r="BE411">
        <v>0</v>
      </c>
      <c r="BF411">
        <v>0.53220820000000002</v>
      </c>
      <c r="BG411">
        <v>21.347249999999999</v>
      </c>
      <c r="BH411">
        <v>0</v>
      </c>
      <c r="BI411">
        <v>0</v>
      </c>
      <c r="BJ411">
        <v>0.53372660000000005</v>
      </c>
      <c r="BK411">
        <v>20.90605</v>
      </c>
      <c r="BL411">
        <v>0</v>
      </c>
      <c r="BM411">
        <v>0</v>
      </c>
      <c r="BN411">
        <v>0.5348347</v>
      </c>
      <c r="BO411">
        <v>20.368259999999999</v>
      </c>
      <c r="BP411">
        <v>0</v>
      </c>
      <c r="BQ411">
        <v>0</v>
      </c>
      <c r="BR411">
        <v>0.53548399999999996</v>
      </c>
      <c r="BS411">
        <v>19.813669999999998</v>
      </c>
      <c r="BT411">
        <v>0</v>
      </c>
      <c r="BU411">
        <v>0</v>
      </c>
      <c r="BV411">
        <v>0.53553810000000002</v>
      </c>
      <c r="BW411">
        <v>19.795069999999999</v>
      </c>
      <c r="BX411">
        <v>0</v>
      </c>
      <c r="BY411">
        <v>0</v>
      </c>
      <c r="BZ411">
        <v>0.53529110000000002</v>
      </c>
      <c r="CA411">
        <v>20.244340000000001</v>
      </c>
      <c r="CB411">
        <v>0</v>
      </c>
      <c r="CC411">
        <v>0</v>
      </c>
      <c r="CD411">
        <v>0.53460719999999995</v>
      </c>
      <c r="CE411">
        <v>20.9438</v>
      </c>
      <c r="CF411">
        <v>0</v>
      </c>
      <c r="CG411">
        <v>0</v>
      </c>
      <c r="CH411">
        <v>0.53347710000000004</v>
      </c>
      <c r="CI411">
        <v>21.464040000000001</v>
      </c>
      <c r="CJ411">
        <v>0</v>
      </c>
      <c r="CK411">
        <v>0</v>
      </c>
      <c r="CL411">
        <v>0.53197289999999997</v>
      </c>
      <c r="CM411">
        <v>21.371169999999999</v>
      </c>
      <c r="CN411" s="1">
        <v>2.752561E-35</v>
      </c>
      <c r="CO411" s="1">
        <v>1.4465040000000001E-33</v>
      </c>
      <c r="CP411">
        <v>0.53017409999999998</v>
      </c>
      <c r="CQ411">
        <v>20.773019999999999</v>
      </c>
      <c r="CR411" s="1">
        <v>1.8610750000000001E-29</v>
      </c>
      <c r="CS411" s="1">
        <v>9.7449830000000006E-28</v>
      </c>
      <c r="CT411">
        <v>0.5279682</v>
      </c>
      <c r="CU411">
        <v>20.083659999999998</v>
      </c>
      <c r="CV411" s="1">
        <v>4.9528019999999998E-23</v>
      </c>
      <c r="CW411" s="1">
        <v>2.628604E-21</v>
      </c>
      <c r="CX411">
        <v>0.52551780000000003</v>
      </c>
      <c r="CY411">
        <v>19.512920000000001</v>
      </c>
      <c r="CZ411" s="1">
        <v>2.3204E-18</v>
      </c>
      <c r="DA411" s="1">
        <v>1.2423870000000001E-16</v>
      </c>
      <c r="DB411">
        <v>0.52278230000000003</v>
      </c>
      <c r="DC411">
        <v>19.645710000000001</v>
      </c>
      <c r="DD411" s="1">
        <v>7.8685300000000001E-15</v>
      </c>
      <c r="DE411" s="1">
        <v>4.2481660000000001E-13</v>
      </c>
      <c r="DF411">
        <v>0.51976409999999995</v>
      </c>
      <c r="DG411">
        <v>20.301729999999999</v>
      </c>
      <c r="DH411" s="1">
        <v>5.7463439999999998E-12</v>
      </c>
      <c r="DI411" s="1">
        <v>3.1291440000000001E-10</v>
      </c>
      <c r="DJ411">
        <v>0.51644040000000002</v>
      </c>
      <c r="DK411">
        <v>20.894439999999999</v>
      </c>
      <c r="DL411" s="1">
        <v>1.390854E-9</v>
      </c>
      <c r="DM411" s="1">
        <v>7.6316010000000003E-8</v>
      </c>
      <c r="DN411">
        <v>0.5129589</v>
      </c>
      <c r="DO411">
        <v>21.295059999999999</v>
      </c>
      <c r="DP411" s="1">
        <v>1.4122410000000001E-7</v>
      </c>
      <c r="DQ411" s="1">
        <v>7.8049959999999997E-6</v>
      </c>
      <c r="DR411">
        <v>0.5093181</v>
      </c>
      <c r="DS411">
        <v>21.06981</v>
      </c>
      <c r="DT411" s="1">
        <v>7.0116750000000001E-6</v>
      </c>
      <c r="DU411" s="1">
        <v>3.8989930000000002E-4</v>
      </c>
      <c r="DV411">
        <v>0.50558099999999995</v>
      </c>
      <c r="DW411">
        <v>20.29514</v>
      </c>
      <c r="DX411" s="1">
        <v>1.9084700000000001E-4</v>
      </c>
      <c r="DY411" s="1">
        <v>1.0690669999999999E-2</v>
      </c>
      <c r="DZ411">
        <v>0.50161719999999999</v>
      </c>
      <c r="EA411">
        <v>19.43158</v>
      </c>
      <c r="EB411" s="1">
        <v>3.1115750000000001E-3</v>
      </c>
      <c r="EC411">
        <v>0.17541899999999999</v>
      </c>
      <c r="ED411">
        <v>0.4974248</v>
      </c>
      <c r="EE411">
        <v>18.697900000000001</v>
      </c>
      <c r="EF411" s="1">
        <v>3.2237349999999998E-2</v>
      </c>
      <c r="EG411">
        <v>1.8315980000000001</v>
      </c>
      <c r="EH411">
        <v>0.49303780000000003</v>
      </c>
      <c r="EI411">
        <v>18.54758</v>
      </c>
      <c r="EJ411">
        <v>0.22367919999999999</v>
      </c>
      <c r="EK411">
        <v>12.80223</v>
      </c>
      <c r="EL411">
        <v>0.48873470000000002</v>
      </c>
      <c r="EM411">
        <v>18.911829999999998</v>
      </c>
      <c r="EN411">
        <v>1.086568</v>
      </c>
      <c r="EO411">
        <v>62.623249999999999</v>
      </c>
      <c r="EP411">
        <v>0.48474640000000002</v>
      </c>
      <c r="EQ411">
        <v>19.482410000000002</v>
      </c>
      <c r="ER411">
        <v>3.8220079999999998</v>
      </c>
      <c r="ES411">
        <v>221.77109999999999</v>
      </c>
      <c r="ET411">
        <v>0.48053040000000002</v>
      </c>
      <c r="EU411">
        <v>19.916519999999998</v>
      </c>
      <c r="EV411">
        <v>10.10632</v>
      </c>
      <c r="EW411">
        <v>590.50189999999998</v>
      </c>
      <c r="EX411">
        <v>0.47623510000000002</v>
      </c>
      <c r="EY411">
        <v>19.709879999999998</v>
      </c>
      <c r="EZ411">
        <v>20.774059999999999</v>
      </c>
      <c r="FA411">
        <v>1222.26</v>
      </c>
      <c r="FB411">
        <v>0.47193669999999999</v>
      </c>
      <c r="FC411">
        <v>19.005179999999999</v>
      </c>
      <c r="FD411">
        <v>34.13655</v>
      </c>
      <c r="FE411">
        <v>2021.999</v>
      </c>
      <c r="FF411">
        <v>0.46759129999999999</v>
      </c>
      <c r="FG411">
        <v>18.134419999999999</v>
      </c>
      <c r="FH411">
        <v>45.862050000000004</v>
      </c>
      <c r="FI411">
        <v>2735.8890000000001</v>
      </c>
      <c r="FJ411">
        <v>0.46319969999999999</v>
      </c>
      <c r="FK411">
        <v>17.456060000000001</v>
      </c>
      <c r="FL411">
        <v>51.516089999999998</v>
      </c>
      <c r="FM411">
        <v>3094.7269999999999</v>
      </c>
      <c r="FN411">
        <v>0.45874619999999999</v>
      </c>
      <c r="FO411">
        <v>17.76511</v>
      </c>
      <c r="FP411">
        <v>49.016219999999997</v>
      </c>
      <c r="FQ411">
        <v>2965.9940000000001</v>
      </c>
      <c r="FR411">
        <v>0.45483800000000002</v>
      </c>
      <c r="FS411">
        <v>18.450379999999999</v>
      </c>
      <c r="FT411">
        <v>40.237130000000001</v>
      </c>
      <c r="FU411">
        <v>2450.1529999999998</v>
      </c>
      <c r="FV411">
        <v>0.45062970000000002</v>
      </c>
      <c r="FW411">
        <v>19.227260000000001</v>
      </c>
      <c r="FX411">
        <v>28.929320000000001</v>
      </c>
      <c r="FY411">
        <v>1774.3150000000001</v>
      </c>
      <c r="FZ411">
        <v>0.44588850000000002</v>
      </c>
      <c r="GA411">
        <v>19.696059999999999</v>
      </c>
      <c r="GB411">
        <v>18.50206</v>
      </c>
      <c r="GC411">
        <v>1144.6210000000001</v>
      </c>
      <c r="GD411">
        <v>0.44149070000000001</v>
      </c>
      <c r="GE411">
        <v>19.579619999999998</v>
      </c>
      <c r="GF411">
        <v>10.635859999999999</v>
      </c>
      <c r="GG411">
        <v>663.5335</v>
      </c>
      <c r="GH411">
        <v>0.43753589999999998</v>
      </c>
      <c r="GI411">
        <v>18.939160000000001</v>
      </c>
      <c r="GJ411">
        <v>5.536422</v>
      </c>
      <c r="GK411">
        <v>348.0136</v>
      </c>
      <c r="GL411">
        <v>0.43382009999999999</v>
      </c>
      <c r="GM411">
        <v>18.19735</v>
      </c>
      <c r="GN411">
        <v>2.6563319999999999</v>
      </c>
      <c r="GO411">
        <v>168.1729</v>
      </c>
      <c r="GP411">
        <v>0.43001020000000001</v>
      </c>
      <c r="GQ411">
        <v>17.82592</v>
      </c>
      <c r="GR411">
        <v>1.2060649999999999</v>
      </c>
      <c r="GS411">
        <v>76.925479999999993</v>
      </c>
      <c r="GT411">
        <v>0.4259791</v>
      </c>
      <c r="GU411">
        <v>18.518889999999999</v>
      </c>
      <c r="GV411">
        <v>0.52949769999999996</v>
      </c>
      <c r="GW411">
        <v>34.05256</v>
      </c>
      <c r="GX411">
        <v>0.42194169999999998</v>
      </c>
      <c r="GY411">
        <v>19.588170000000002</v>
      </c>
      <c r="GZ411" s="1">
        <v>0.23876049999999999</v>
      </c>
      <c r="HA411">
        <v>15.46499</v>
      </c>
      <c r="HB411">
        <v>0.41857250000000001</v>
      </c>
      <c r="HC411">
        <v>20.700199999999999</v>
      </c>
      <c r="HD411" s="1">
        <v>0.1235776</v>
      </c>
      <c r="HE411">
        <v>8.0412219999999994</v>
      </c>
      <c r="HF411">
        <v>0.41476350000000001</v>
      </c>
      <c r="HG411">
        <v>21.58353</v>
      </c>
      <c r="HH411" s="1">
        <v>8.1240880000000001E-2</v>
      </c>
      <c r="HI411">
        <v>5.3125580000000001</v>
      </c>
      <c r="HJ411">
        <v>0.41086139999999999</v>
      </c>
      <c r="HK411">
        <v>21.733039999999999</v>
      </c>
      <c r="HL411" s="1">
        <v>6.602566E-2</v>
      </c>
      <c r="HM411">
        <v>4.3452989999999998</v>
      </c>
      <c r="HN411">
        <v>0.40720669999999998</v>
      </c>
      <c r="HO411">
        <v>21.06897</v>
      </c>
      <c r="HP411" s="1">
        <v>5.9618459999999998E-2</v>
      </c>
      <c r="HQ411" s="1">
        <v>3.9517319999999998</v>
      </c>
      <c r="HR411">
        <v>0.40339970000000003</v>
      </c>
      <c r="HS411">
        <v>20.187840000000001</v>
      </c>
      <c r="HT411" s="1">
        <v>5.52775E-2</v>
      </c>
      <c r="HU411" s="1">
        <v>3.6944859999999999</v>
      </c>
      <c r="HV411">
        <v>0.40013290000000001</v>
      </c>
      <c r="HW411">
        <v>19.503779999999999</v>
      </c>
      <c r="HX411" s="1">
        <v>5.121771E-2</v>
      </c>
      <c r="HY411" s="1">
        <v>3.4481959999999998</v>
      </c>
      <c r="HZ411">
        <v>0.39726879999999998</v>
      </c>
      <c r="IA411">
        <v>19.894600000000001</v>
      </c>
      <c r="IB411" s="1">
        <v>4.703164E-2</v>
      </c>
      <c r="IC411" s="1">
        <v>3.1869860000000001</v>
      </c>
      <c r="ID411">
        <v>0.39450950000000001</v>
      </c>
      <c r="IE411">
        <v>20.992190000000001</v>
      </c>
      <c r="IF411" s="1">
        <v>4.2623349999999997E-2</v>
      </c>
      <c r="IG411" s="1">
        <v>2.9063940000000001</v>
      </c>
      <c r="IH411">
        <v>0.39219589999999999</v>
      </c>
      <c r="II411">
        <v>22.17849</v>
      </c>
      <c r="IJ411" s="1">
        <v>3.8244899999999998E-2</v>
      </c>
      <c r="IK411" s="1">
        <v>2.6216149999999998</v>
      </c>
      <c r="IL411">
        <v>0.39006400000000002</v>
      </c>
      <c r="IM411">
        <v>23.028310000000001</v>
      </c>
      <c r="IN411" s="1">
        <v>3.396888E-2</v>
      </c>
      <c r="IO411" s="1">
        <v>2.3396509999999999</v>
      </c>
      <c r="IP411">
        <v>0.38803530000000003</v>
      </c>
      <c r="IQ411">
        <v>23.03256</v>
      </c>
      <c r="IR411" s="1">
        <v>2.9926649999999999E-2</v>
      </c>
      <c r="IS411" s="1">
        <v>2.0705619999999998</v>
      </c>
      <c r="IT411">
        <v>0.38617360000000001</v>
      </c>
      <c r="IU411">
        <v>22.253399999999999</v>
      </c>
      <c r="IV411" s="1">
        <v>2.6152169999999999E-2</v>
      </c>
      <c r="IW411" s="1">
        <v>1.8170249999999999</v>
      </c>
      <c r="IX411">
        <v>0.3844764</v>
      </c>
      <c r="IY411">
        <v>21.398949999999999</v>
      </c>
      <c r="IZ411" s="1">
        <v>2.2713919999999999E-2</v>
      </c>
      <c r="JA411" s="1">
        <v>1.583904</v>
      </c>
      <c r="JB411">
        <v>0.38261210000000001</v>
      </c>
      <c r="JC411">
        <v>20.898250000000001</v>
      </c>
      <c r="JD411" s="1">
        <v>1.97161E-2</v>
      </c>
      <c r="JE411" s="1">
        <v>1.3803650000000001</v>
      </c>
      <c r="JF411">
        <v>0.38141920000000001</v>
      </c>
      <c r="JG411">
        <v>21.162430000000001</v>
      </c>
      <c r="JH411" s="1">
        <v>1.7096190000000001E-2</v>
      </c>
      <c r="JI411" s="1">
        <v>1.199811</v>
      </c>
      <c r="JJ411">
        <v>0.3802932</v>
      </c>
      <c r="JK411">
        <v>21.719390000000001</v>
      </c>
      <c r="JL411" s="1">
        <v>1.483464E-2</v>
      </c>
      <c r="JM411" s="1">
        <v>1.0432900000000001</v>
      </c>
      <c r="JN411">
        <v>0.3790557</v>
      </c>
      <c r="JO411">
        <v>22.31973</v>
      </c>
      <c r="JP411" s="1">
        <v>1.2808409999999999E-2</v>
      </c>
      <c r="JQ411" s="1">
        <v>0.9031382</v>
      </c>
      <c r="JR411">
        <v>0.37797439999999999</v>
      </c>
      <c r="JS411">
        <v>22.381039999999999</v>
      </c>
      <c r="JT411" s="1">
        <v>1.092948E-2</v>
      </c>
      <c r="JU411" s="1">
        <v>0.77234009999999997</v>
      </c>
      <c r="JV411">
        <v>0.3768147</v>
      </c>
      <c r="JW411">
        <v>21.902190000000001</v>
      </c>
      <c r="JX411" s="1">
        <v>9.1492050000000005E-3</v>
      </c>
      <c r="JY411" s="1">
        <v>0.64824899999999996</v>
      </c>
      <c r="JZ411">
        <v>0.37619760000000002</v>
      </c>
      <c r="KA411">
        <v>21.130500000000001</v>
      </c>
      <c r="KB411" s="1">
        <v>7.4762500000000003E-3</v>
      </c>
      <c r="KC411" s="1">
        <v>0.53033620000000004</v>
      </c>
      <c r="KD411">
        <v>0.3758186</v>
      </c>
      <c r="KE411">
        <v>20.492640000000002</v>
      </c>
      <c r="KF411" s="1">
        <v>6.0275290000000002E-3</v>
      </c>
      <c r="KG411" s="1">
        <v>0.42776550000000002</v>
      </c>
      <c r="KH411">
        <v>0.37547340000000001</v>
      </c>
      <c r="KI411">
        <v>20.089320000000001</v>
      </c>
      <c r="KJ411" s="1">
        <v>4.8336009999999999E-3</v>
      </c>
      <c r="KK411" s="1">
        <v>0.34315689999999999</v>
      </c>
      <c r="KL411">
        <v>0.37527690000000002</v>
      </c>
      <c r="KM411">
        <v>20.459379999999999</v>
      </c>
      <c r="KN411" s="1">
        <v>3.903058E-3</v>
      </c>
      <c r="KO411" s="1">
        <v>0.277032</v>
      </c>
      <c r="KP411">
        <v>0.37495830000000002</v>
      </c>
      <c r="KQ411">
        <v>20.881679999999999</v>
      </c>
      <c r="KR411" s="1">
        <v>3.2140879999999999E-3</v>
      </c>
      <c r="KS411" s="1">
        <v>0.22813249999999999</v>
      </c>
      <c r="KT411">
        <v>0.37478689999999998</v>
      </c>
      <c r="KU411">
        <v>21.259910000000001</v>
      </c>
      <c r="KV411" s="1">
        <v>2.7224599999999999E-3</v>
      </c>
      <c r="KW411" s="1">
        <v>0.19317190000000001</v>
      </c>
      <c r="KX411">
        <v>0.37469639999999999</v>
      </c>
      <c r="KY411">
        <v>21.562889999999999</v>
      </c>
      <c r="KZ411" s="1">
        <v>2.3735319999999998E-3</v>
      </c>
      <c r="LA411" s="1">
        <v>0.16831940000000001</v>
      </c>
      <c r="LB411">
        <v>0.37470720000000002</v>
      </c>
      <c r="LC411">
        <v>21.49146</v>
      </c>
      <c r="LD411" s="1">
        <v>2.119943E-3</v>
      </c>
      <c r="LE411" s="1">
        <v>0.15022250000000001</v>
      </c>
      <c r="LF411">
        <v>0.37475540000000002</v>
      </c>
      <c r="LG411">
        <v>20.959869999999999</v>
      </c>
      <c r="LH411" s="1">
        <v>1.9279239999999999E-3</v>
      </c>
      <c r="LI411" s="1">
        <v>0.13649849999999999</v>
      </c>
      <c r="LJ411">
        <v>0.37478830000000002</v>
      </c>
      <c r="LK411">
        <v>20.388870000000001</v>
      </c>
      <c r="LL411" s="1">
        <v>1.776566E-3</v>
      </c>
      <c r="LM411" s="1">
        <v>0.1257056</v>
      </c>
      <c r="LN411">
        <v>0.37483440000000001</v>
      </c>
      <c r="LO411">
        <v>20.142119999999998</v>
      </c>
      <c r="LP411" s="1">
        <v>1.6546379999999999E-3</v>
      </c>
      <c r="LQ411" s="1">
        <v>0.117009</v>
      </c>
      <c r="LR411">
        <v>0.37486459999999999</v>
      </c>
      <c r="LS411">
        <v>21.05096</v>
      </c>
      <c r="LT411" s="1">
        <v>1.5553120000000001E-3</v>
      </c>
      <c r="LU411" s="1">
        <v>0.10991579999999999</v>
      </c>
      <c r="LV411">
        <v>0.37499260000000001</v>
      </c>
      <c r="LW411">
        <v>22.10941</v>
      </c>
      <c r="LX411" s="1">
        <v>1.474087E-3</v>
      </c>
      <c r="LY411" s="1">
        <v>0.1040866</v>
      </c>
      <c r="LZ411">
        <v>0.37496220000000002</v>
      </c>
      <c r="MA411">
        <v>22.86412</v>
      </c>
      <c r="MB411" s="1">
        <v>1.4073060000000001E-3</v>
      </c>
      <c r="MC411" s="1">
        <v>9.9326029999999996E-2</v>
      </c>
      <c r="MD411">
        <v>0.37483050000000001</v>
      </c>
      <c r="ME411">
        <v>23.486660000000001</v>
      </c>
      <c r="MF411" s="1">
        <v>1.352448E-3</v>
      </c>
      <c r="MG411" s="1">
        <v>9.5442940000000004E-2</v>
      </c>
      <c r="MH411">
        <v>0.37465110000000001</v>
      </c>
      <c r="MI411">
        <v>23.423310000000001</v>
      </c>
      <c r="MJ411" s="1">
        <v>1.3066760000000001E-3</v>
      </c>
      <c r="MK411" s="1">
        <v>9.2216380000000001E-2</v>
      </c>
      <c r="ML411">
        <v>0.37439210000000001</v>
      </c>
      <c r="MM411">
        <v>22.5411</v>
      </c>
      <c r="MN411" s="1">
        <v>1.2665350000000001E-3</v>
      </c>
      <c r="MO411" s="1">
        <v>8.9399660000000006E-2</v>
      </c>
      <c r="MP411">
        <v>0.37408469999999999</v>
      </c>
      <c r="MQ411">
        <v>21.799620000000001</v>
      </c>
      <c r="MR411" s="1">
        <v>1.2288290000000001E-3</v>
      </c>
      <c r="MS411" s="1">
        <v>8.6779049999999996E-2</v>
      </c>
      <c r="MT411">
        <v>0.37368709999999999</v>
      </c>
      <c r="MU411">
        <v>21.3568</v>
      </c>
      <c r="MV411" s="1">
        <v>1.191342E-3</v>
      </c>
      <c r="MW411" s="1">
        <v>8.4186090000000005E-2</v>
      </c>
      <c r="MX411">
        <v>0.37322470000000002</v>
      </c>
      <c r="MY411">
        <v>22.110099999999999</v>
      </c>
      <c r="MZ411" s="1">
        <v>1.1527060000000001E-3</v>
      </c>
      <c r="NA411" s="1">
        <v>8.1521280000000002E-2</v>
      </c>
      <c r="NB411">
        <v>0.37270779999999998</v>
      </c>
      <c r="NC411">
        <v>23.211839999999999</v>
      </c>
      <c r="ND411" s="1">
        <v>1.112587E-3</v>
      </c>
      <c r="NE411" s="1">
        <v>7.8763749999999993E-2</v>
      </c>
      <c r="NF411">
        <v>0.3722008</v>
      </c>
      <c r="NG411">
        <v>23.981249999999999</v>
      </c>
      <c r="NH411" s="1">
        <v>1.0716860000000001E-3</v>
      </c>
      <c r="NI411" s="1">
        <v>7.5937699999999997E-2</v>
      </c>
      <c r="NJ411">
        <v>0.37158259999999999</v>
      </c>
      <c r="NK411">
        <v>24.386379999999999</v>
      </c>
      <c r="NL411" s="1">
        <v>1.030607E-3</v>
      </c>
      <c r="NM411" s="1">
        <v>7.3110220000000004E-2</v>
      </c>
      <c r="NN411">
        <v>0.37090119999999999</v>
      </c>
      <c r="NO411">
        <v>23.9481</v>
      </c>
      <c r="NP411" s="1">
        <v>9.9026140000000001E-4</v>
      </c>
      <c r="NQ411" s="1">
        <v>7.0336800000000005E-2</v>
      </c>
      <c r="NR411">
        <v>0.37016650000000001</v>
      </c>
      <c r="NS411">
        <v>22.93008</v>
      </c>
      <c r="NT411" s="1">
        <v>9.5086360000000002E-4</v>
      </c>
      <c r="NU411" s="1">
        <v>6.7634490000000005E-2</v>
      </c>
      <c r="NV411">
        <v>0.36927490000000002</v>
      </c>
      <c r="NW411">
        <v>22.063800000000001</v>
      </c>
      <c r="NX411" s="1">
        <v>9.1232070000000001E-4</v>
      </c>
      <c r="NY411" s="1">
        <v>6.5011760000000002E-2</v>
      </c>
      <c r="NZ411">
        <v>0.3682627</v>
      </c>
      <c r="OA411">
        <v>21.588329999999999</v>
      </c>
      <c r="OB411" s="1">
        <v>8.7596199999999999E-4</v>
      </c>
      <c r="OC411" s="1">
        <v>6.2553239999999996E-2</v>
      </c>
      <c r="OD411">
        <v>0.3673633</v>
      </c>
      <c r="OE411">
        <v>21.53004</v>
      </c>
      <c r="OF411" s="1">
        <v>8.4158200000000001E-4</v>
      </c>
      <c r="OG411" s="1">
        <v>6.020408E-2</v>
      </c>
      <c r="OH411">
        <v>0.36647930000000001</v>
      </c>
      <c r="OI411">
        <v>22.164829999999998</v>
      </c>
      <c r="OJ411" s="1">
        <v>8.083125E-4</v>
      </c>
      <c r="OK411" s="1">
        <v>5.7928920000000002E-2</v>
      </c>
    </row>
    <row r="412" spans="1:401" x14ac:dyDescent="0.35">
      <c r="A412">
        <v>421</v>
      </c>
      <c r="B412" t="s">
        <v>4</v>
      </c>
      <c r="C412" t="s">
        <v>364</v>
      </c>
      <c r="D412" t="s">
        <v>419</v>
      </c>
      <c r="E412">
        <v>68.281300000000002</v>
      </c>
      <c r="F412">
        <v>0.76429550000000002</v>
      </c>
      <c r="G412">
        <v>21.300260000000002</v>
      </c>
      <c r="H412">
        <v>0</v>
      </c>
      <c r="I412">
        <v>0</v>
      </c>
      <c r="J412">
        <v>0.76926950000000005</v>
      </c>
      <c r="K412">
        <v>20.979189999999999</v>
      </c>
      <c r="L412">
        <v>0</v>
      </c>
      <c r="M412">
        <v>0</v>
      </c>
      <c r="N412">
        <v>0.77427279999999998</v>
      </c>
      <c r="O412">
        <v>21.490770000000001</v>
      </c>
      <c r="P412">
        <v>0</v>
      </c>
      <c r="Q412">
        <v>0</v>
      </c>
      <c r="R412">
        <v>0.77908829999999996</v>
      </c>
      <c r="S412">
        <v>21.885010000000001</v>
      </c>
      <c r="T412">
        <v>0</v>
      </c>
      <c r="U412">
        <v>0</v>
      </c>
      <c r="V412">
        <v>0.78381639999999997</v>
      </c>
      <c r="W412">
        <v>22.443239999999999</v>
      </c>
      <c r="X412">
        <v>0</v>
      </c>
      <c r="Y412">
        <v>0</v>
      </c>
      <c r="Z412">
        <v>0.7883694</v>
      </c>
      <c r="AA412">
        <v>22.29523</v>
      </c>
      <c r="AB412">
        <v>0</v>
      </c>
      <c r="AC412">
        <v>0</v>
      </c>
      <c r="AD412">
        <v>0.79263859999999997</v>
      </c>
      <c r="AE412">
        <v>21.901710000000001</v>
      </c>
      <c r="AF412">
        <v>0</v>
      </c>
      <c r="AG412">
        <v>0</v>
      </c>
      <c r="AH412">
        <v>0.79697569999999995</v>
      </c>
      <c r="AI412">
        <v>21.422750000000001</v>
      </c>
      <c r="AJ412">
        <v>0</v>
      </c>
      <c r="AK412">
        <v>0</v>
      </c>
      <c r="AL412">
        <v>0.80133089999999996</v>
      </c>
      <c r="AM412">
        <v>20.979369999999999</v>
      </c>
      <c r="AN412">
        <v>0</v>
      </c>
      <c r="AO412">
        <v>0</v>
      </c>
      <c r="AP412">
        <v>0.80500130000000003</v>
      </c>
      <c r="AQ412">
        <v>20.756620000000002</v>
      </c>
      <c r="AR412">
        <v>0</v>
      </c>
      <c r="AS412">
        <v>0</v>
      </c>
      <c r="AT412">
        <v>0.80818789999999996</v>
      </c>
      <c r="AU412">
        <v>21.139579999999999</v>
      </c>
      <c r="AV412">
        <v>0</v>
      </c>
      <c r="AW412">
        <v>0</v>
      </c>
      <c r="AX412">
        <v>0.81092799999999998</v>
      </c>
      <c r="AY412">
        <v>21.27806</v>
      </c>
      <c r="AZ412">
        <v>0</v>
      </c>
      <c r="BA412">
        <v>0</v>
      </c>
      <c r="BB412">
        <v>0.81314280000000005</v>
      </c>
      <c r="BC412">
        <v>21.365349999999999</v>
      </c>
      <c r="BD412">
        <v>0</v>
      </c>
      <c r="BE412">
        <v>0</v>
      </c>
      <c r="BF412">
        <v>0.8151079</v>
      </c>
      <c r="BG412">
        <v>21.362950000000001</v>
      </c>
      <c r="BH412">
        <v>0</v>
      </c>
      <c r="BI412">
        <v>0</v>
      </c>
      <c r="BJ412">
        <v>0.81657029999999997</v>
      </c>
      <c r="BK412">
        <v>20.923829999999999</v>
      </c>
      <c r="BL412">
        <v>0</v>
      </c>
      <c r="BM412">
        <v>0</v>
      </c>
      <c r="BN412">
        <v>0.81750460000000003</v>
      </c>
      <c r="BO412">
        <v>20.385529999999999</v>
      </c>
      <c r="BP412">
        <v>0</v>
      </c>
      <c r="BQ412">
        <v>0</v>
      </c>
      <c r="BR412">
        <v>0.8178164</v>
      </c>
      <c r="BS412">
        <v>19.828959999999999</v>
      </c>
      <c r="BT412">
        <v>0</v>
      </c>
      <c r="BU412">
        <v>0</v>
      </c>
      <c r="BV412">
        <v>0.81732859999999996</v>
      </c>
      <c r="BW412">
        <v>19.804559999999999</v>
      </c>
      <c r="BX412">
        <v>0</v>
      </c>
      <c r="BY412">
        <v>0</v>
      </c>
      <c r="BZ412">
        <v>0.81646439999999998</v>
      </c>
      <c r="CA412">
        <v>20.24587</v>
      </c>
      <c r="CB412">
        <v>0</v>
      </c>
      <c r="CC412">
        <v>0</v>
      </c>
      <c r="CD412">
        <v>0.81507249999999998</v>
      </c>
      <c r="CE412">
        <v>20.943539999999999</v>
      </c>
      <c r="CF412">
        <v>0</v>
      </c>
      <c r="CG412">
        <v>0</v>
      </c>
      <c r="CH412">
        <v>0.813114</v>
      </c>
      <c r="CI412">
        <v>21.464649999999999</v>
      </c>
      <c r="CJ412">
        <v>0</v>
      </c>
      <c r="CK412">
        <v>0</v>
      </c>
      <c r="CL412">
        <v>0.81070209999999998</v>
      </c>
      <c r="CM412">
        <v>21.377759999999999</v>
      </c>
      <c r="CN412" s="1">
        <v>2.4202080000000001E-35</v>
      </c>
      <c r="CO412" s="1">
        <v>6.4005309999999999E-34</v>
      </c>
      <c r="CP412">
        <v>0.80796129999999999</v>
      </c>
      <c r="CQ412">
        <v>20.782389999999999</v>
      </c>
      <c r="CR412" s="1">
        <v>1.61101E-29</v>
      </c>
      <c r="CS412" s="1">
        <v>4.2471540000000004E-28</v>
      </c>
      <c r="CT412">
        <v>0.80468150000000005</v>
      </c>
      <c r="CU412">
        <v>20.092459999999999</v>
      </c>
      <c r="CV412" s="1">
        <v>4.402854E-23</v>
      </c>
      <c r="CW412" s="1">
        <v>1.1743560000000001E-21</v>
      </c>
      <c r="CX412">
        <v>0.80117899999999997</v>
      </c>
      <c r="CY412">
        <v>19.517510000000001</v>
      </c>
      <c r="CZ412" s="1">
        <v>2.1048169999999999E-18</v>
      </c>
      <c r="DA412" s="1">
        <v>5.649579E-17</v>
      </c>
      <c r="DB412">
        <v>0.79732309999999995</v>
      </c>
      <c r="DC412">
        <v>19.64132</v>
      </c>
      <c r="DD412" s="1">
        <v>7.2332089999999992E-15</v>
      </c>
      <c r="DE412" s="1">
        <v>1.954173E-13</v>
      </c>
      <c r="DF412">
        <v>0.79314119999999999</v>
      </c>
      <c r="DG412">
        <v>20.29045</v>
      </c>
      <c r="DH412" s="1">
        <v>5.3362900000000001E-12</v>
      </c>
      <c r="DI412" s="1">
        <v>1.4520020000000001E-10</v>
      </c>
      <c r="DJ412">
        <v>0.78860719999999995</v>
      </c>
      <c r="DK412">
        <v>20.881689999999999</v>
      </c>
      <c r="DL412" s="1">
        <v>1.302243E-9</v>
      </c>
      <c r="DM412" s="1">
        <v>3.5659750000000003E-8</v>
      </c>
      <c r="DN412">
        <v>0.78390859999999996</v>
      </c>
      <c r="DO412">
        <v>21.284030000000001</v>
      </c>
      <c r="DP412" s="1">
        <v>1.3319679999999999E-7</v>
      </c>
      <c r="DQ412" s="1">
        <v>3.6695709999999998E-6</v>
      </c>
      <c r="DR412">
        <v>0.77904660000000003</v>
      </c>
      <c r="DS412">
        <v>21.06719</v>
      </c>
      <c r="DT412" s="1">
        <v>6.656179E-6</v>
      </c>
      <c r="DU412" s="1">
        <v>1.843143E-4</v>
      </c>
      <c r="DV412">
        <v>0.77412069999999999</v>
      </c>
      <c r="DW412">
        <v>20.297540000000001</v>
      </c>
      <c r="DX412" s="1">
        <v>1.822464E-4</v>
      </c>
      <c r="DY412" s="1">
        <v>5.0786909999999998E-3</v>
      </c>
      <c r="DZ412">
        <v>0.76890670000000005</v>
      </c>
      <c r="EA412">
        <v>19.43263</v>
      </c>
      <c r="EB412" s="1">
        <v>2.9876059999999999E-3</v>
      </c>
      <c r="EC412">
        <v>8.3710419999999994E-2</v>
      </c>
      <c r="ED412">
        <v>0.76343130000000003</v>
      </c>
      <c r="EE412">
        <v>18.695740000000001</v>
      </c>
      <c r="EF412" s="1">
        <v>3.1114670000000001E-2</v>
      </c>
      <c r="EG412">
        <v>0.87777760000000005</v>
      </c>
      <c r="EH412">
        <v>0.75771710000000003</v>
      </c>
      <c r="EI412">
        <v>18.53641</v>
      </c>
      <c r="EJ412">
        <v>0.2169577</v>
      </c>
      <c r="EK412">
        <v>6.159942</v>
      </c>
      <c r="EL412">
        <v>0.7521736</v>
      </c>
      <c r="EM412">
        <v>18.893560000000001</v>
      </c>
      <c r="EN412">
        <v>1.058918</v>
      </c>
      <c r="EO412">
        <v>30.24756</v>
      </c>
      <c r="EP412">
        <v>0.7471198</v>
      </c>
      <c r="EQ412">
        <v>19.462679999999999</v>
      </c>
      <c r="ER412">
        <v>3.741822</v>
      </c>
      <c r="ES412">
        <v>107.5146</v>
      </c>
      <c r="ET412">
        <v>0.74175049999999998</v>
      </c>
      <c r="EU412">
        <v>19.899270000000001</v>
      </c>
      <c r="EV412">
        <v>9.9370370000000001</v>
      </c>
      <c r="EW412">
        <v>287.26119999999997</v>
      </c>
      <c r="EX412">
        <v>0.7363111</v>
      </c>
      <c r="EY412">
        <v>19.698720000000002</v>
      </c>
      <c r="EZ412">
        <v>20.509969999999999</v>
      </c>
      <c r="FA412">
        <v>596.50990000000002</v>
      </c>
      <c r="FB412">
        <v>0.73086340000000005</v>
      </c>
      <c r="FC412">
        <v>19.00065</v>
      </c>
      <c r="FD412">
        <v>33.834180000000003</v>
      </c>
      <c r="FE412">
        <v>989.84670000000006</v>
      </c>
      <c r="FF412">
        <v>0.72526089999999999</v>
      </c>
      <c r="FG412">
        <v>18.131769999999999</v>
      </c>
      <c r="FH412">
        <v>45.620609999999999</v>
      </c>
      <c r="FI412">
        <v>1343.1679999999999</v>
      </c>
      <c r="FJ412">
        <v>0.71967680000000001</v>
      </c>
      <c r="FK412">
        <v>17.448450000000001</v>
      </c>
      <c r="FL412">
        <v>51.431429999999999</v>
      </c>
      <c r="FM412">
        <v>1523.5619999999999</v>
      </c>
      <c r="FN412">
        <v>0.71393180000000001</v>
      </c>
      <c r="FO412">
        <v>17.745940000000001</v>
      </c>
      <c r="FP412">
        <v>49.105519999999999</v>
      </c>
      <c r="FQ412">
        <v>1464.153</v>
      </c>
      <c r="FR412">
        <v>0.70915010000000001</v>
      </c>
      <c r="FS412">
        <v>18.424910000000001</v>
      </c>
      <c r="FT412">
        <v>40.44502</v>
      </c>
      <c r="FU412">
        <v>1212.511</v>
      </c>
      <c r="FV412">
        <v>0.70391079999999995</v>
      </c>
      <c r="FW412">
        <v>19.197690000000001</v>
      </c>
      <c r="FX412">
        <v>29.17266</v>
      </c>
      <c r="FY412">
        <v>880.12620000000004</v>
      </c>
      <c r="FZ412">
        <v>0.69784579999999996</v>
      </c>
      <c r="GA412">
        <v>19.669229999999999</v>
      </c>
      <c r="GB412">
        <v>18.71388</v>
      </c>
      <c r="GC412">
        <v>568.98820000000001</v>
      </c>
      <c r="GD412">
        <v>0.69230930000000002</v>
      </c>
      <c r="GE412">
        <v>19.56278</v>
      </c>
      <c r="GF412">
        <v>10.79064</v>
      </c>
      <c r="GG412">
        <v>330.5718</v>
      </c>
      <c r="GH412">
        <v>0.68745599999999996</v>
      </c>
      <c r="GI412">
        <v>18.93206</v>
      </c>
      <c r="GJ412">
        <v>5.6339779999999999</v>
      </c>
      <c r="GK412">
        <v>173.75540000000001</v>
      </c>
      <c r="GL412">
        <v>0.68296040000000002</v>
      </c>
      <c r="GM412">
        <v>18.18899</v>
      </c>
      <c r="GN412">
        <v>2.709692</v>
      </c>
      <c r="GO412">
        <v>84.102519999999998</v>
      </c>
      <c r="GP412">
        <v>0.67827479999999996</v>
      </c>
      <c r="GQ412">
        <v>17.810680000000001</v>
      </c>
      <c r="GR412">
        <v>1.232559</v>
      </c>
      <c r="GS412">
        <v>38.512819999999998</v>
      </c>
      <c r="GT412">
        <v>0.6732477</v>
      </c>
      <c r="GU412">
        <v>18.49044</v>
      </c>
      <c r="GV412">
        <v>0.5416647</v>
      </c>
      <c r="GW412">
        <v>17.053799999999999</v>
      </c>
      <c r="GX412">
        <v>0.66822459999999995</v>
      </c>
      <c r="GY412">
        <v>19.552489999999999</v>
      </c>
      <c r="GZ412" s="1">
        <v>0.2438969</v>
      </c>
      <c r="HA412">
        <v>7.7301489999999999</v>
      </c>
      <c r="HB412">
        <v>0.66425219999999996</v>
      </c>
      <c r="HC412">
        <v>20.664819999999999</v>
      </c>
      <c r="HD412" s="1">
        <v>0.1255831</v>
      </c>
      <c r="HE412">
        <v>3.9979879999999999</v>
      </c>
      <c r="HF412">
        <v>0.65956130000000002</v>
      </c>
      <c r="HG412">
        <v>21.55339</v>
      </c>
      <c r="HH412">
        <v>8.195471E-2</v>
      </c>
      <c r="HI412">
        <v>2.6219320000000002</v>
      </c>
      <c r="HJ412">
        <v>0.65457019999999999</v>
      </c>
      <c r="HK412">
        <v>21.714849999999998</v>
      </c>
      <c r="HL412" s="1">
        <v>6.6262680000000004E-2</v>
      </c>
      <c r="HM412">
        <v>2.1334119999999999</v>
      </c>
      <c r="HN412">
        <v>0.65009519999999998</v>
      </c>
      <c r="HO412">
        <v>21.060659999999999</v>
      </c>
      <c r="HP412" s="1">
        <v>5.9712880000000003E-2</v>
      </c>
      <c r="HQ412" s="1">
        <v>1.9352929999999999</v>
      </c>
      <c r="HR412">
        <v>0.64531590000000005</v>
      </c>
      <c r="HS412">
        <v>20.180859999999999</v>
      </c>
      <c r="HT412" s="1">
        <v>5.5332119999999999E-2</v>
      </c>
      <c r="HU412" s="1">
        <v>1.8073189999999999</v>
      </c>
      <c r="HV412">
        <v>0.64152730000000002</v>
      </c>
      <c r="HW412">
        <v>19.49136</v>
      </c>
      <c r="HX412" s="1">
        <v>5.127632E-2</v>
      </c>
      <c r="HY412" s="1">
        <v>1.6858610000000001</v>
      </c>
      <c r="HZ412">
        <v>0.6383896</v>
      </c>
      <c r="IA412">
        <v>19.866330000000001</v>
      </c>
      <c r="IB412" s="1">
        <v>4.7098870000000001E-2</v>
      </c>
      <c r="IC412" s="1">
        <v>1.5574220000000001</v>
      </c>
      <c r="ID412">
        <v>0.63542140000000003</v>
      </c>
      <c r="IE412">
        <v>20.954039999999999</v>
      </c>
      <c r="IF412" s="1">
        <v>4.2700269999999999E-2</v>
      </c>
      <c r="IG412" s="1">
        <v>1.419783</v>
      </c>
      <c r="IH412">
        <v>0.63309839999999995</v>
      </c>
      <c r="II412">
        <v>22.140029999999999</v>
      </c>
      <c r="IJ412" s="1">
        <v>3.8325709999999999E-2</v>
      </c>
      <c r="IK412" s="1">
        <v>1.2801439999999999</v>
      </c>
      <c r="IL412">
        <v>0.631073</v>
      </c>
      <c r="IM412">
        <v>22.996949999999998</v>
      </c>
      <c r="IN412" s="1">
        <v>3.4050709999999998E-2</v>
      </c>
      <c r="IO412" s="1">
        <v>1.141972</v>
      </c>
      <c r="IP412">
        <v>0.62916989999999995</v>
      </c>
      <c r="IQ412">
        <v>23.0152</v>
      </c>
      <c r="IR412" s="1">
        <v>3.000684E-2</v>
      </c>
      <c r="IS412" s="1">
        <v>1.010205</v>
      </c>
      <c r="IT412">
        <v>0.62753599999999998</v>
      </c>
      <c r="IU412">
        <v>22.246860000000002</v>
      </c>
      <c r="IV412" s="1">
        <v>2.6228290000000001E-2</v>
      </c>
      <c r="IW412" s="1">
        <v>0.88610149999999999</v>
      </c>
      <c r="IX412">
        <v>0.62623110000000004</v>
      </c>
      <c r="IY412">
        <v>21.3917</v>
      </c>
      <c r="IZ412" s="1">
        <v>2.2783669999999999E-2</v>
      </c>
      <c r="JA412" s="1">
        <v>0.77197340000000003</v>
      </c>
      <c r="JB412">
        <v>0.6246507</v>
      </c>
      <c r="JC412">
        <v>20.88212</v>
      </c>
      <c r="JD412" s="1">
        <v>1.9776370000000001E-2</v>
      </c>
      <c r="JE412" s="1">
        <v>0.67228250000000001</v>
      </c>
      <c r="JF412">
        <v>0.62421230000000005</v>
      </c>
      <c r="JG412">
        <v>21.136209999999998</v>
      </c>
      <c r="JH412" s="1">
        <v>1.7152219999999999E-2</v>
      </c>
      <c r="JI412" s="1">
        <v>0.58402310000000002</v>
      </c>
      <c r="JJ412">
        <v>0.6237933</v>
      </c>
      <c r="JK412">
        <v>21.69211</v>
      </c>
      <c r="JL412" s="1">
        <v>1.4884629999999999E-2</v>
      </c>
      <c r="JM412" s="1">
        <v>0.50754129999999997</v>
      </c>
      <c r="JN412">
        <v>0.62312659999999997</v>
      </c>
      <c r="JO412">
        <v>22.293679999999998</v>
      </c>
      <c r="JP412" s="1">
        <v>1.285385E-2</v>
      </c>
      <c r="JQ412" s="1">
        <v>0.4391506</v>
      </c>
      <c r="JR412">
        <v>0.62264580000000003</v>
      </c>
      <c r="JS412">
        <v>22.36572</v>
      </c>
      <c r="JT412" s="1">
        <v>1.0972869999999999E-2</v>
      </c>
      <c r="JU412" s="1">
        <v>0.37545139999999999</v>
      </c>
      <c r="JV412">
        <v>0.6220137</v>
      </c>
      <c r="JW412">
        <v>21.896560000000001</v>
      </c>
      <c r="JX412" s="1">
        <v>9.1912320000000006E-3</v>
      </c>
      <c r="JY412" s="1">
        <v>0.31511060000000002</v>
      </c>
      <c r="JZ412">
        <v>0.62214250000000004</v>
      </c>
      <c r="KA412">
        <v>21.130880000000001</v>
      </c>
      <c r="KB412" s="1">
        <v>7.5152320000000002E-3</v>
      </c>
      <c r="KC412" s="1">
        <v>0.2578049</v>
      </c>
      <c r="KD412">
        <v>0.62264790000000003</v>
      </c>
      <c r="KE412">
        <v>20.49005</v>
      </c>
      <c r="KF412" s="1">
        <v>6.0611700000000003E-3</v>
      </c>
      <c r="KG412" s="1">
        <v>0.20789820000000001</v>
      </c>
      <c r="KH412">
        <v>0.62313540000000001</v>
      </c>
      <c r="KI412">
        <v>20.082070000000002</v>
      </c>
      <c r="KJ412" s="1">
        <v>4.8611160000000004E-3</v>
      </c>
      <c r="KK412" s="1">
        <v>0.16670760000000001</v>
      </c>
      <c r="KL412">
        <v>0.62382649999999995</v>
      </c>
      <c r="KM412">
        <v>20.4406</v>
      </c>
      <c r="KN412" s="1">
        <v>3.9242499999999998E-3</v>
      </c>
      <c r="KO412" s="1">
        <v>0.13448389999999999</v>
      </c>
      <c r="KP412">
        <v>0.6242434</v>
      </c>
      <c r="KQ412">
        <v>20.86525</v>
      </c>
      <c r="KR412" s="1">
        <v>3.229502E-3</v>
      </c>
      <c r="KS412" s="1">
        <v>0.11063099999999999</v>
      </c>
      <c r="KT412">
        <v>0.62485400000000002</v>
      </c>
      <c r="KU412">
        <v>21.243459999999999</v>
      </c>
      <c r="KV412" s="1">
        <v>2.7333549999999998E-3</v>
      </c>
      <c r="KW412" s="1">
        <v>9.356681E-2</v>
      </c>
      <c r="KX412">
        <v>0.62554690000000002</v>
      </c>
      <c r="KY412">
        <v>21.55161</v>
      </c>
      <c r="KZ412" s="1">
        <v>2.3811980000000002E-3</v>
      </c>
      <c r="LA412" s="1">
        <v>8.1437499999999996E-2</v>
      </c>
      <c r="LB412">
        <v>0.62639080000000003</v>
      </c>
      <c r="LC412">
        <v>21.486460000000001</v>
      </c>
      <c r="LD412" s="1">
        <v>2.125512E-3</v>
      </c>
      <c r="LE412" s="1">
        <v>7.2611019999999998E-2</v>
      </c>
      <c r="LF412">
        <v>0.62726700000000002</v>
      </c>
      <c r="LG412">
        <v>20.960809999999999</v>
      </c>
      <c r="LH412" s="1">
        <v>1.9321469999999999E-3</v>
      </c>
      <c r="LI412" s="1">
        <v>6.5924880000000005E-2</v>
      </c>
      <c r="LJ412">
        <v>0.62809919999999997</v>
      </c>
      <c r="LK412">
        <v>20.38908</v>
      </c>
      <c r="LL412" s="1">
        <v>1.779866E-3</v>
      </c>
      <c r="LM412" s="1">
        <v>6.0670010000000003E-2</v>
      </c>
      <c r="LN412">
        <v>0.62891140000000001</v>
      </c>
      <c r="LO412">
        <v>20.135470000000002</v>
      </c>
      <c r="LP412" s="1">
        <v>1.6572760000000001E-3</v>
      </c>
      <c r="LQ412" s="1">
        <v>5.6439259999999998E-2</v>
      </c>
      <c r="LR412">
        <v>0.62968679999999999</v>
      </c>
      <c r="LS412">
        <v>21.029669999999999</v>
      </c>
      <c r="LT412" s="1">
        <v>1.557424E-3</v>
      </c>
      <c r="LU412" s="1">
        <v>5.2987699999999999E-2</v>
      </c>
      <c r="LV412">
        <v>0.63064240000000005</v>
      </c>
      <c r="LW412">
        <v>22.089790000000001</v>
      </c>
      <c r="LX412" s="1">
        <v>1.475809E-3</v>
      </c>
      <c r="LY412" s="1">
        <v>5.0150819999999999E-2</v>
      </c>
      <c r="LZ412">
        <v>0.63129979999999997</v>
      </c>
      <c r="MA412">
        <v>22.849930000000001</v>
      </c>
      <c r="MB412" s="1">
        <v>1.4086979999999999E-3</v>
      </c>
      <c r="MC412" s="1">
        <v>4.7832479999999997E-2</v>
      </c>
      <c r="MD412">
        <v>0.63175729999999997</v>
      </c>
      <c r="ME412">
        <v>23.476959999999998</v>
      </c>
      <c r="MF412" s="1">
        <v>1.3535489999999999E-3</v>
      </c>
      <c r="MG412" s="1">
        <v>4.594007E-2</v>
      </c>
      <c r="MH412">
        <v>0.63213799999999998</v>
      </c>
      <c r="MI412">
        <v>23.425170000000001</v>
      </c>
      <c r="MJ412" s="1">
        <v>1.3075669999999999E-3</v>
      </c>
      <c r="MK412" s="1">
        <v>4.4366759999999998E-2</v>
      </c>
      <c r="ML412">
        <v>0.63238669999999997</v>
      </c>
      <c r="MM412">
        <v>22.549289999999999</v>
      </c>
      <c r="MN412" s="1">
        <v>1.267308E-3</v>
      </c>
      <c r="MO412" s="1">
        <v>4.2994780000000003E-2</v>
      </c>
      <c r="MP412">
        <v>0.63253700000000002</v>
      </c>
      <c r="MQ412">
        <v>21.804179999999999</v>
      </c>
      <c r="MR412" s="1">
        <v>1.22956E-3</v>
      </c>
      <c r="MS412" s="1">
        <v>4.1720319999999998E-2</v>
      </c>
      <c r="MT412">
        <v>0.63256069999999998</v>
      </c>
      <c r="MU412">
        <v>21.353580000000001</v>
      </c>
      <c r="MV412" s="1">
        <v>1.19209E-3</v>
      </c>
      <c r="MW412" s="1">
        <v>4.0460900000000001E-2</v>
      </c>
      <c r="MX412">
        <v>0.63245989999999996</v>
      </c>
      <c r="MY412">
        <v>22.091280000000001</v>
      </c>
      <c r="MZ412" s="1">
        <v>1.153481E-3</v>
      </c>
      <c r="NA412" s="1">
        <v>3.9168939999999999E-2</v>
      </c>
      <c r="NB412">
        <v>0.63230969999999997</v>
      </c>
      <c r="NC412">
        <v>23.190439999999999</v>
      </c>
      <c r="ND412" s="1">
        <v>1.1134070000000001E-3</v>
      </c>
      <c r="NE412" s="1">
        <v>3.7832669999999999E-2</v>
      </c>
      <c r="NF412">
        <v>0.6322004</v>
      </c>
      <c r="NG412">
        <v>23.968</v>
      </c>
      <c r="NH412" s="1">
        <v>1.0725509999999999E-3</v>
      </c>
      <c r="NI412" s="1">
        <v>3.6464429999999999E-2</v>
      </c>
      <c r="NJ412">
        <v>0.63190440000000003</v>
      </c>
      <c r="NK412">
        <v>24.380230000000001</v>
      </c>
      <c r="NL412" s="1">
        <v>1.0314740000000001E-3</v>
      </c>
      <c r="NM412" s="1">
        <v>3.5094689999999998E-2</v>
      </c>
      <c r="NN412">
        <v>0.63153789999999999</v>
      </c>
      <c r="NO412">
        <v>23.9556</v>
      </c>
      <c r="NP412" s="1">
        <v>9.9110249999999995E-4</v>
      </c>
      <c r="NQ412" s="1">
        <v>3.3751179999999999E-2</v>
      </c>
      <c r="NR412">
        <v>0.63107650000000004</v>
      </c>
      <c r="NS412">
        <v>22.941510000000001</v>
      </c>
      <c r="NT412" s="1">
        <v>9.5168029999999999E-4</v>
      </c>
      <c r="NU412" s="1">
        <v>3.2441860000000003E-2</v>
      </c>
      <c r="NV412">
        <v>0.63036270000000005</v>
      </c>
      <c r="NW412">
        <v>22.07066</v>
      </c>
      <c r="NX412" s="1">
        <v>9.1309650000000002E-4</v>
      </c>
      <c r="NY412" s="1">
        <v>3.1170880000000002E-2</v>
      </c>
      <c r="NZ412">
        <v>0.62949999999999995</v>
      </c>
      <c r="OA412">
        <v>21.58699</v>
      </c>
      <c r="OB412" s="1">
        <v>8.766736E-4</v>
      </c>
      <c r="OC412" s="1">
        <v>2.997795E-2</v>
      </c>
      <c r="OD412">
        <v>0.62885150000000001</v>
      </c>
      <c r="OE412">
        <v>21.521470000000001</v>
      </c>
      <c r="OF412" s="1">
        <v>8.4226030000000005E-4</v>
      </c>
      <c r="OG412" s="1">
        <v>2.8839E-2</v>
      </c>
      <c r="OH412">
        <v>0.62826400000000004</v>
      </c>
      <c r="OI412">
        <v>22.14668</v>
      </c>
      <c r="OJ412" s="1">
        <v>8.0896180000000002E-4</v>
      </c>
      <c r="OK412" s="1">
        <v>2.7735780000000002E-2</v>
      </c>
    </row>
    <row r="413" spans="1:401" x14ac:dyDescent="0.35">
      <c r="A413">
        <v>422</v>
      </c>
      <c r="B413" t="s">
        <v>4</v>
      </c>
      <c r="C413" t="s">
        <v>364</v>
      </c>
      <c r="D413" t="s">
        <v>420</v>
      </c>
      <c r="E413">
        <v>624.5992</v>
      </c>
      <c r="F413">
        <v>0.62344940000000004</v>
      </c>
      <c r="G413">
        <v>21.38165</v>
      </c>
      <c r="H413">
        <v>0</v>
      </c>
      <c r="I413">
        <v>0</v>
      </c>
      <c r="J413">
        <v>0.62780979999999997</v>
      </c>
      <c r="K413">
        <v>21.0319</v>
      </c>
      <c r="L413">
        <v>0</v>
      </c>
      <c r="M413">
        <v>0</v>
      </c>
      <c r="N413">
        <v>0.63222219999999996</v>
      </c>
      <c r="O413">
        <v>21.51737</v>
      </c>
      <c r="P413">
        <v>0</v>
      </c>
      <c r="Q413">
        <v>0</v>
      </c>
      <c r="R413">
        <v>0.63653610000000005</v>
      </c>
      <c r="S413">
        <v>21.924340000000001</v>
      </c>
      <c r="T413">
        <v>0</v>
      </c>
      <c r="U413">
        <v>0</v>
      </c>
      <c r="V413">
        <v>0.64081109999999997</v>
      </c>
      <c r="W413">
        <v>22.48481</v>
      </c>
      <c r="X413">
        <v>0</v>
      </c>
      <c r="Y413">
        <v>0</v>
      </c>
      <c r="Z413">
        <v>0.64494850000000004</v>
      </c>
      <c r="AA413">
        <v>22.37651</v>
      </c>
      <c r="AB413">
        <v>0</v>
      </c>
      <c r="AC413">
        <v>0</v>
      </c>
      <c r="AD413">
        <v>0.64890409999999998</v>
      </c>
      <c r="AE413">
        <v>21.99701</v>
      </c>
      <c r="AF413">
        <v>0</v>
      </c>
      <c r="AG413">
        <v>0</v>
      </c>
      <c r="AH413">
        <v>0.65292439999999996</v>
      </c>
      <c r="AI413">
        <v>21.52291</v>
      </c>
      <c r="AJ413">
        <v>0</v>
      </c>
      <c r="AK413">
        <v>0</v>
      </c>
      <c r="AL413">
        <v>0.65699819999999998</v>
      </c>
      <c r="AM413">
        <v>21.069929999999999</v>
      </c>
      <c r="AN413">
        <v>0</v>
      </c>
      <c r="AO413">
        <v>0</v>
      </c>
      <c r="AP413">
        <v>0.66050310000000001</v>
      </c>
      <c r="AQ413">
        <v>20.831980000000001</v>
      </c>
      <c r="AR413">
        <v>0</v>
      </c>
      <c r="AS413">
        <v>0</v>
      </c>
      <c r="AT413">
        <v>0.66362049999999995</v>
      </c>
      <c r="AU413">
        <v>21.191490000000002</v>
      </c>
      <c r="AV413">
        <v>0</v>
      </c>
      <c r="AW413">
        <v>0</v>
      </c>
      <c r="AX413">
        <v>0.66636090000000003</v>
      </c>
      <c r="AY413">
        <v>21.335809999999999</v>
      </c>
      <c r="AZ413">
        <v>0</v>
      </c>
      <c r="BA413">
        <v>0</v>
      </c>
      <c r="BB413">
        <v>0.66865149999999995</v>
      </c>
      <c r="BC413">
        <v>21.423279999999998</v>
      </c>
      <c r="BD413">
        <v>0</v>
      </c>
      <c r="BE413">
        <v>0</v>
      </c>
      <c r="BF413">
        <v>0.67070439999999998</v>
      </c>
      <c r="BG413">
        <v>21.434740000000001</v>
      </c>
      <c r="BH413">
        <v>0</v>
      </c>
      <c r="BI413">
        <v>0</v>
      </c>
      <c r="BJ413">
        <v>0.6723363</v>
      </c>
      <c r="BK413">
        <v>21.00487</v>
      </c>
      <c r="BL413">
        <v>0</v>
      </c>
      <c r="BM413">
        <v>0</v>
      </c>
      <c r="BN413">
        <v>0.67349029999999999</v>
      </c>
      <c r="BO413">
        <v>20.464200000000002</v>
      </c>
      <c r="BP413">
        <v>0</v>
      </c>
      <c r="BQ413">
        <v>0</v>
      </c>
      <c r="BR413">
        <v>0.67408170000000001</v>
      </c>
      <c r="BS413">
        <v>19.899260000000002</v>
      </c>
      <c r="BT413">
        <v>0</v>
      </c>
      <c r="BU413">
        <v>0</v>
      </c>
      <c r="BV413">
        <v>0.67397799999999997</v>
      </c>
      <c r="BW413">
        <v>19.848469999999999</v>
      </c>
      <c r="BX413">
        <v>0</v>
      </c>
      <c r="BY413">
        <v>0</v>
      </c>
      <c r="BZ413">
        <v>0.6735196</v>
      </c>
      <c r="CA413">
        <v>20.259080000000001</v>
      </c>
      <c r="CB413">
        <v>0</v>
      </c>
      <c r="CC413">
        <v>0</v>
      </c>
      <c r="CD413">
        <v>0.67257860000000003</v>
      </c>
      <c r="CE413">
        <v>20.948429999999998</v>
      </c>
      <c r="CF413">
        <v>0</v>
      </c>
      <c r="CG413">
        <v>0</v>
      </c>
      <c r="CH413">
        <v>0.67110380000000003</v>
      </c>
      <c r="CI413">
        <v>21.47016</v>
      </c>
      <c r="CJ413">
        <v>0</v>
      </c>
      <c r="CK413">
        <v>0</v>
      </c>
      <c r="CL413">
        <v>0.66920100000000005</v>
      </c>
      <c r="CM413">
        <v>21.406949999999998</v>
      </c>
      <c r="CN413" s="1">
        <v>2.0922399999999999E-35</v>
      </c>
      <c r="CO413" s="1">
        <v>4.1916169999999998E-33</v>
      </c>
      <c r="CP413">
        <v>0.66697879999999998</v>
      </c>
      <c r="CQ413">
        <v>20.823969999999999</v>
      </c>
      <c r="CR413" s="1">
        <v>1.3387540000000001E-29</v>
      </c>
      <c r="CS413" s="1">
        <v>2.5346229999999998E-27</v>
      </c>
      <c r="CT413">
        <v>0.66426200000000002</v>
      </c>
      <c r="CU413">
        <v>20.131409999999999</v>
      </c>
      <c r="CV413" s="1">
        <v>3.8803639999999998E-23</v>
      </c>
      <c r="CW413" s="1">
        <v>8.1949820000000004E-21</v>
      </c>
      <c r="CX413">
        <v>0.66129850000000001</v>
      </c>
      <c r="CY413">
        <v>19.53809</v>
      </c>
      <c r="CZ413" s="1">
        <v>1.9185709999999999E-18</v>
      </c>
      <c r="DA413" s="1">
        <v>4.3912349999999999E-16</v>
      </c>
      <c r="DB413">
        <v>0.65800139999999996</v>
      </c>
      <c r="DC413">
        <v>19.621729999999999</v>
      </c>
      <c r="DD413" s="1">
        <v>6.7140850000000003E-15</v>
      </c>
      <c r="DE413" s="1">
        <v>1.6273800000000001E-12</v>
      </c>
      <c r="DF413">
        <v>0.65437789999999996</v>
      </c>
      <c r="DG413">
        <v>20.239529999999998</v>
      </c>
      <c r="DH413" s="1">
        <v>5.014744E-12</v>
      </c>
      <c r="DI413" s="1">
        <v>1.272318E-9</v>
      </c>
      <c r="DJ413">
        <v>0.65043059999999997</v>
      </c>
      <c r="DK413">
        <v>20.82395</v>
      </c>
      <c r="DL413" s="1">
        <v>1.2349730000000001E-9</v>
      </c>
      <c r="DM413" s="1">
        <v>3.251969E-7</v>
      </c>
      <c r="DN413">
        <v>0.64630169999999998</v>
      </c>
      <c r="DO413">
        <v>21.233250000000002</v>
      </c>
      <c r="DP413" s="1">
        <v>1.272757E-7</v>
      </c>
      <c r="DQ413" s="1">
        <v>3.4650319999999997E-5</v>
      </c>
      <c r="DR413">
        <v>0.64199379999999995</v>
      </c>
      <c r="DS413">
        <v>21.048269999999999</v>
      </c>
      <c r="DT413" s="1">
        <v>6.4004419999999996E-6</v>
      </c>
      <c r="DU413" s="1">
        <v>1.7938209999999999E-3</v>
      </c>
      <c r="DV413">
        <v>0.63758800000000004</v>
      </c>
      <c r="DW413">
        <v>20.298760000000001</v>
      </c>
      <c r="DX413" s="1">
        <v>1.7619639999999999E-4</v>
      </c>
      <c r="DY413" s="1">
        <v>5.0782840000000003E-2</v>
      </c>
      <c r="DZ413">
        <v>0.63291949999999997</v>
      </c>
      <c r="EA413">
        <v>19.42775</v>
      </c>
      <c r="EB413" s="1">
        <v>2.9021279999999999E-3</v>
      </c>
      <c r="EC413">
        <v>0.85769530000000005</v>
      </c>
      <c r="ED413">
        <v>0.62800509999999998</v>
      </c>
      <c r="EE413">
        <v>18.67841</v>
      </c>
      <c r="EF413" s="1">
        <v>3.0355110000000001E-2</v>
      </c>
      <c r="EG413">
        <v>9.2017140000000008</v>
      </c>
      <c r="EH413">
        <v>0.62287190000000003</v>
      </c>
      <c r="EI413">
        <v>18.48489</v>
      </c>
      <c r="EJ413">
        <v>0.2124878</v>
      </c>
      <c r="EK413">
        <v>65.957819999999998</v>
      </c>
      <c r="EL413">
        <v>0.61782740000000003</v>
      </c>
      <c r="EM413">
        <v>18.811039999999998</v>
      </c>
      <c r="EN413">
        <v>1.0408360000000001</v>
      </c>
      <c r="EO413">
        <v>330.41250000000002</v>
      </c>
      <c r="EP413">
        <v>0.61318249999999996</v>
      </c>
      <c r="EQ413">
        <v>19.373650000000001</v>
      </c>
      <c r="ER413">
        <v>3.6902330000000001</v>
      </c>
      <c r="ES413">
        <v>1197.0940000000001</v>
      </c>
      <c r="ET413">
        <v>0.60827299999999995</v>
      </c>
      <c r="EU413">
        <v>19.81981</v>
      </c>
      <c r="EV413">
        <v>9.8296720000000004</v>
      </c>
      <c r="EW413">
        <v>3255.0970000000002</v>
      </c>
      <c r="EX413">
        <v>0.60328380000000004</v>
      </c>
      <c r="EY413">
        <v>19.64554</v>
      </c>
      <c r="EZ413">
        <v>20.344470000000001</v>
      </c>
      <c r="FA413">
        <v>6870.5050000000001</v>
      </c>
      <c r="FB413">
        <v>0.59826610000000002</v>
      </c>
      <c r="FC413">
        <v>18.972090000000001</v>
      </c>
      <c r="FD413">
        <v>33.647239999999996</v>
      </c>
      <c r="FE413">
        <v>11576.62</v>
      </c>
      <c r="FF413">
        <v>0.59312540000000002</v>
      </c>
      <c r="FG413">
        <v>18.109649999999998</v>
      </c>
      <c r="FH413">
        <v>45.475209999999997</v>
      </c>
      <c r="FI413">
        <v>15933.63</v>
      </c>
      <c r="FJ413">
        <v>0.58801970000000003</v>
      </c>
      <c r="FK413">
        <v>17.41283</v>
      </c>
      <c r="FL413">
        <v>51.383839999999999</v>
      </c>
      <c r="FM413">
        <v>18321.5</v>
      </c>
      <c r="FN413">
        <v>0.5827658</v>
      </c>
      <c r="FO413">
        <v>17.6601</v>
      </c>
      <c r="FP413">
        <v>49.166359999999997</v>
      </c>
      <c r="FQ413">
        <v>17839.59</v>
      </c>
      <c r="FR413">
        <v>0.57828710000000005</v>
      </c>
      <c r="FS413">
        <v>18.310960000000001</v>
      </c>
      <c r="FT413">
        <v>40.574800000000003</v>
      </c>
      <c r="FU413">
        <v>14953.33</v>
      </c>
      <c r="FV413">
        <v>0.57343180000000005</v>
      </c>
      <c r="FW413">
        <v>19.065110000000001</v>
      </c>
      <c r="FX413">
        <v>29.320180000000001</v>
      </c>
      <c r="FY413">
        <v>10977.64</v>
      </c>
      <c r="FZ413">
        <v>0.56789769999999995</v>
      </c>
      <c r="GA413">
        <v>19.548069999999999</v>
      </c>
      <c r="GB413">
        <v>18.840540000000001</v>
      </c>
      <c r="GC413">
        <v>7169.48</v>
      </c>
      <c r="GD413">
        <v>0.56276660000000001</v>
      </c>
      <c r="GE413">
        <v>19.484300000000001</v>
      </c>
      <c r="GF413">
        <v>10.8826</v>
      </c>
      <c r="GG413">
        <v>4208.8010000000004</v>
      </c>
      <c r="GH413">
        <v>0.55818999999999996</v>
      </c>
      <c r="GI413">
        <v>18.889849999999999</v>
      </c>
      <c r="GJ413">
        <v>5.6914290000000003</v>
      </c>
      <c r="GK413">
        <v>2234.8429999999998</v>
      </c>
      <c r="GL413">
        <v>0.553929</v>
      </c>
      <c r="GM413">
        <v>18.145779999999998</v>
      </c>
      <c r="GN413">
        <v>2.7407870000000001</v>
      </c>
      <c r="GO413">
        <v>1090.24</v>
      </c>
      <c r="GP413">
        <v>0.54952140000000005</v>
      </c>
      <c r="GQ413">
        <v>17.742470000000001</v>
      </c>
      <c r="GR413">
        <v>1.247927</v>
      </c>
      <c r="GS413">
        <v>502.0514</v>
      </c>
      <c r="GT413">
        <v>0.54483689999999996</v>
      </c>
      <c r="GU413">
        <v>18.36609</v>
      </c>
      <c r="GV413">
        <v>0.54868989999999995</v>
      </c>
      <c r="GW413">
        <v>222.85290000000001</v>
      </c>
      <c r="GX413">
        <v>0.54016010000000003</v>
      </c>
      <c r="GY413">
        <v>19.39687</v>
      </c>
      <c r="GZ413">
        <v>0.24684400000000001</v>
      </c>
      <c r="HA413">
        <v>100.38379999999999</v>
      </c>
      <c r="HB413">
        <v>0.53632340000000001</v>
      </c>
      <c r="HC413">
        <v>20.51051</v>
      </c>
      <c r="HD413" s="1">
        <v>0.12671879999999999</v>
      </c>
      <c r="HE413">
        <v>50.904600000000002</v>
      </c>
      <c r="HF413">
        <v>0.53191750000000004</v>
      </c>
      <c r="HG413">
        <v>21.420909999999999</v>
      </c>
      <c r="HH413" s="1">
        <v>8.2350870000000007E-2</v>
      </c>
      <c r="HI413">
        <v>32.451549999999997</v>
      </c>
      <c r="HJ413">
        <v>0.52723209999999998</v>
      </c>
      <c r="HK413">
        <v>21.631319999999999</v>
      </c>
      <c r="HL413" s="1">
        <v>6.6396129999999998E-2</v>
      </c>
      <c r="HM413">
        <v>25.87912</v>
      </c>
      <c r="HN413">
        <v>0.52302409999999999</v>
      </c>
      <c r="HO413">
        <v>21.012969999999999</v>
      </c>
      <c r="HP413" s="1">
        <v>5.976803E-2</v>
      </c>
      <c r="HQ413">
        <v>23.271319999999999</v>
      </c>
      <c r="HR413">
        <v>0.51855359999999995</v>
      </c>
      <c r="HS413">
        <v>20.139579999999999</v>
      </c>
      <c r="HT413" s="1">
        <v>5.5371490000000002E-2</v>
      </c>
      <c r="HU413">
        <v>21.67698</v>
      </c>
      <c r="HV413">
        <v>0.5148701</v>
      </c>
      <c r="HW413">
        <v>19.43459</v>
      </c>
      <c r="HX413" s="1">
        <v>5.1319360000000001E-2</v>
      </c>
      <c r="HY413" s="1">
        <v>20.218</v>
      </c>
      <c r="HZ413">
        <v>0.51168789999999997</v>
      </c>
      <c r="IA413">
        <v>19.743390000000002</v>
      </c>
      <c r="IB413" s="1">
        <v>4.7147130000000002E-2</v>
      </c>
      <c r="IC413" s="1">
        <v>18.684259999999998</v>
      </c>
      <c r="ID413">
        <v>0.50863250000000004</v>
      </c>
      <c r="IE413">
        <v>20.78912</v>
      </c>
      <c r="IF413" s="1">
        <v>4.2754359999999998E-2</v>
      </c>
      <c r="IG413" s="1">
        <v>17.046109999999999</v>
      </c>
      <c r="IH413">
        <v>0.50611759999999995</v>
      </c>
      <c r="II413">
        <v>21.972539999999999</v>
      </c>
      <c r="IJ413" s="1">
        <v>3.8382140000000002E-2</v>
      </c>
      <c r="IK413" s="1">
        <v>15.377660000000001</v>
      </c>
      <c r="IL413">
        <v>0.50385170000000001</v>
      </c>
      <c r="IM413">
        <v>22.859100000000002</v>
      </c>
      <c r="IN413" s="1">
        <v>3.4106869999999997E-2</v>
      </c>
      <c r="IO413" s="1">
        <v>13.725680000000001</v>
      </c>
      <c r="IP413">
        <v>0.50169649999999999</v>
      </c>
      <c r="IQ413">
        <v>22.933789999999998</v>
      </c>
      <c r="IR413" s="1">
        <v>3.006151E-2</v>
      </c>
      <c r="IS413" s="1">
        <v>12.14719</v>
      </c>
      <c r="IT413">
        <v>0.4997588</v>
      </c>
      <c r="IU413">
        <v>22.20532</v>
      </c>
      <c r="IV413" s="1">
        <v>2.6280049999999999E-2</v>
      </c>
      <c r="IW413" s="1">
        <v>10.657999999999999</v>
      </c>
      <c r="IX413">
        <v>0.49806329999999999</v>
      </c>
      <c r="IY413">
        <v>21.350339999999999</v>
      </c>
      <c r="IZ413" s="1">
        <v>2.283075E-2</v>
      </c>
      <c r="JA413" s="1">
        <v>9.283201</v>
      </c>
      <c r="JB413">
        <v>0.4961468</v>
      </c>
      <c r="JC413">
        <v>20.810210000000001</v>
      </c>
      <c r="JD413" s="1">
        <v>1.9817350000000001E-2</v>
      </c>
      <c r="JE413" s="1">
        <v>8.0787180000000003</v>
      </c>
      <c r="JF413">
        <v>0.49513430000000003</v>
      </c>
      <c r="JG413">
        <v>21.024640000000002</v>
      </c>
      <c r="JH413" s="1">
        <v>1.718925E-2</v>
      </c>
      <c r="JI413" s="1">
        <v>7.0203730000000002</v>
      </c>
      <c r="JJ413">
        <v>0.49412620000000002</v>
      </c>
      <c r="JK413">
        <v>21.575399999999998</v>
      </c>
      <c r="JL413" s="1">
        <v>1.4917619999999999E-2</v>
      </c>
      <c r="JM413" s="1">
        <v>6.1052710000000001</v>
      </c>
      <c r="JN413">
        <v>0.49295290000000003</v>
      </c>
      <c r="JO413">
        <v>22.18167</v>
      </c>
      <c r="JP413" s="1">
        <v>1.2884390000000001E-2</v>
      </c>
      <c r="JQ413" s="1">
        <v>5.2878670000000003</v>
      </c>
      <c r="JR413">
        <v>0.49197689999999999</v>
      </c>
      <c r="JS413">
        <v>22.297440000000002</v>
      </c>
      <c r="JT413" s="1">
        <v>1.100219E-2</v>
      </c>
      <c r="JU413" s="1">
        <v>4.5287829999999998</v>
      </c>
      <c r="JV413">
        <v>0.49088589999999999</v>
      </c>
      <c r="JW413">
        <v>21.86401</v>
      </c>
      <c r="JX413" s="1">
        <v>9.2197890000000008E-3</v>
      </c>
      <c r="JY413" s="1">
        <v>3.8102689999999999</v>
      </c>
      <c r="JZ413">
        <v>0.4904464</v>
      </c>
      <c r="KA413">
        <v>21.121919999999999</v>
      </c>
      <c r="KB413" s="1">
        <v>7.5419809999999997E-3</v>
      </c>
      <c r="KC413" s="1">
        <v>3.1262840000000001</v>
      </c>
      <c r="KD413">
        <v>0.49032209999999998</v>
      </c>
      <c r="KE413">
        <v>20.47308</v>
      </c>
      <c r="KF413" s="1">
        <v>6.0841000000000003E-3</v>
      </c>
      <c r="KG413" s="1">
        <v>2.5251450000000002</v>
      </c>
      <c r="KH413">
        <v>0.49022450000000001</v>
      </c>
      <c r="KI413">
        <v>20.049990000000001</v>
      </c>
      <c r="KJ413" s="1">
        <v>4.8797789999999999E-3</v>
      </c>
      <c r="KK413" s="1">
        <v>2.0260980000000002</v>
      </c>
      <c r="KL413">
        <v>0.4902784</v>
      </c>
      <c r="KM413">
        <v>20.361440000000002</v>
      </c>
      <c r="KN413" s="1">
        <v>3.9385050000000001E-3</v>
      </c>
      <c r="KO413" s="1">
        <v>1.6331089999999999</v>
      </c>
      <c r="KP413">
        <v>0.49016920000000003</v>
      </c>
      <c r="KQ413">
        <v>20.794509999999999</v>
      </c>
      <c r="KR413" s="1">
        <v>3.2398430000000001E-3</v>
      </c>
      <c r="KS413" s="1">
        <v>1.3405229999999999</v>
      </c>
      <c r="KT413">
        <v>0.49022959999999999</v>
      </c>
      <c r="KU413">
        <v>21.173300000000001</v>
      </c>
      <c r="KV413" s="1">
        <v>2.740672E-3</v>
      </c>
      <c r="KW413" s="1">
        <v>1.130541</v>
      </c>
      <c r="KX413">
        <v>0.49037969999999997</v>
      </c>
      <c r="KY413">
        <v>21.50235</v>
      </c>
      <c r="KZ413" s="1">
        <v>2.3863700000000001E-3</v>
      </c>
      <c r="LA413" s="1">
        <v>0.98120799999999997</v>
      </c>
      <c r="LB413">
        <v>0.49066700000000002</v>
      </c>
      <c r="LC413">
        <v>21.46058</v>
      </c>
      <c r="LD413" s="1">
        <v>2.129297E-3</v>
      </c>
      <c r="LE413" s="1">
        <v>0.87293310000000002</v>
      </c>
      <c r="LF413">
        <v>0.49098069999999999</v>
      </c>
      <c r="LG413">
        <v>20.956230000000001</v>
      </c>
      <c r="LH413" s="1">
        <v>1.9350330000000001E-3</v>
      </c>
      <c r="LI413" s="1">
        <v>0.79134199999999999</v>
      </c>
      <c r="LJ413">
        <v>0.49128230000000001</v>
      </c>
      <c r="LK413">
        <v>20.383900000000001</v>
      </c>
      <c r="LL413" s="1">
        <v>1.7821359999999999E-3</v>
      </c>
      <c r="LM413" s="1">
        <v>0.72747189999999995</v>
      </c>
      <c r="LN413">
        <v>0.49157800000000001</v>
      </c>
      <c r="LO413">
        <v>20.107520000000001</v>
      </c>
      <c r="LP413" s="1">
        <v>1.659097E-3</v>
      </c>
      <c r="LQ413" s="1">
        <v>0.6761568</v>
      </c>
      <c r="LR413">
        <v>0.49185020000000002</v>
      </c>
      <c r="LS413">
        <v>20.941389999999998</v>
      </c>
      <c r="LT413" s="1">
        <v>1.5588920000000001E-3</v>
      </c>
      <c r="LU413" s="1">
        <v>0.63434170000000001</v>
      </c>
      <c r="LV413">
        <v>0.49225659999999999</v>
      </c>
      <c r="LW413">
        <v>22.006789999999999</v>
      </c>
      <c r="LX413" s="1">
        <v>1.476996E-3</v>
      </c>
      <c r="LY413" s="1">
        <v>0.60001099999999996</v>
      </c>
      <c r="LZ413">
        <v>0.49244949999999998</v>
      </c>
      <c r="MA413">
        <v>22.78978</v>
      </c>
      <c r="MB413" s="1">
        <v>1.409649E-3</v>
      </c>
      <c r="MC413" s="1">
        <v>0.57194869999999998</v>
      </c>
      <c r="MD413">
        <v>0.49249409999999999</v>
      </c>
      <c r="ME413">
        <v>23.434999999999999</v>
      </c>
      <c r="MF413" s="1">
        <v>1.3543069999999999E-3</v>
      </c>
      <c r="MG413" s="1">
        <v>0.54902790000000001</v>
      </c>
      <c r="MH413">
        <v>0.49248399999999998</v>
      </c>
      <c r="MI413">
        <v>23.422139999999999</v>
      </c>
      <c r="MJ413" s="1">
        <v>1.308189E-3</v>
      </c>
      <c r="MK413" s="1">
        <v>0.5300319</v>
      </c>
      <c r="ML413">
        <v>0.49236279999999999</v>
      </c>
      <c r="MM413">
        <v>22.581009999999999</v>
      </c>
      <c r="MN413" s="1">
        <v>1.267853E-3</v>
      </c>
      <c r="MO413" s="1">
        <v>0.51354440000000001</v>
      </c>
      <c r="MP413">
        <v>0.49217119999999998</v>
      </c>
      <c r="MQ413">
        <v>21.821280000000002</v>
      </c>
      <c r="MR413" s="1">
        <v>1.2300760000000001E-3</v>
      </c>
      <c r="MS413" s="1">
        <v>0.4983321</v>
      </c>
      <c r="MT413">
        <v>0.49188169999999998</v>
      </c>
      <c r="MU413">
        <v>21.340109999999999</v>
      </c>
      <c r="MV413" s="1">
        <v>1.192617E-3</v>
      </c>
      <c r="MW413" s="1">
        <v>0.48338979999999998</v>
      </c>
      <c r="MX413">
        <v>0.49148049999999999</v>
      </c>
      <c r="MY413">
        <v>22.013439999999999</v>
      </c>
      <c r="MZ413" s="1">
        <v>1.1540319999999999E-3</v>
      </c>
      <c r="NA413" s="1">
        <v>0.4680877</v>
      </c>
      <c r="NB413">
        <v>0.49104500000000001</v>
      </c>
      <c r="NC413">
        <v>23.101040000000001</v>
      </c>
      <c r="ND413" s="1">
        <v>1.1139870000000001E-3</v>
      </c>
      <c r="NE413" s="1">
        <v>0.45226729999999998</v>
      </c>
      <c r="NF413">
        <v>0.49062260000000002</v>
      </c>
      <c r="NG413">
        <v>23.91178</v>
      </c>
      <c r="NH413" s="1">
        <v>1.073154E-3</v>
      </c>
      <c r="NI413" s="1">
        <v>0.43616490000000002</v>
      </c>
      <c r="NJ413">
        <v>0.49004959999999997</v>
      </c>
      <c r="NK413">
        <v>24.352699999999999</v>
      </c>
      <c r="NL413" s="1">
        <v>1.032076E-3</v>
      </c>
      <c r="NM413" s="1">
        <v>0.4199621</v>
      </c>
      <c r="NN413">
        <v>0.4893961</v>
      </c>
      <c r="NO413">
        <v>23.983139999999999</v>
      </c>
      <c r="NP413" s="1">
        <v>9.9168819999999997E-4</v>
      </c>
      <c r="NQ413" s="1">
        <v>0.4040165</v>
      </c>
      <c r="NR413">
        <v>0.48869030000000002</v>
      </c>
      <c r="NS413">
        <v>22.98648</v>
      </c>
      <c r="NT413" s="1">
        <v>9.5224929999999995E-4</v>
      </c>
      <c r="NU413" s="1">
        <v>0.38848280000000002</v>
      </c>
      <c r="NV413">
        <v>0.48777710000000002</v>
      </c>
      <c r="NW413">
        <v>22.097329999999999</v>
      </c>
      <c r="NX413" s="1">
        <v>9.1363749999999997E-4</v>
      </c>
      <c r="NY413" s="1">
        <v>0.37337569999999998</v>
      </c>
      <c r="NZ413">
        <v>0.48672070000000001</v>
      </c>
      <c r="OA413">
        <v>21.578489999999999</v>
      </c>
      <c r="OB413" s="1">
        <v>8.7716949999999997E-4</v>
      </c>
      <c r="OC413" s="1">
        <v>0.35914259999999998</v>
      </c>
      <c r="OD413">
        <v>0.4858246</v>
      </c>
      <c r="OE413">
        <v>21.48526</v>
      </c>
      <c r="OF413" s="1">
        <v>8.4273699999999998E-4</v>
      </c>
      <c r="OG413" s="1">
        <v>0.3456051</v>
      </c>
      <c r="OH413">
        <v>0.48496319999999998</v>
      </c>
      <c r="OI413">
        <v>22.07076</v>
      </c>
      <c r="OJ413" s="1">
        <v>8.094183E-4</v>
      </c>
      <c r="OK413" s="1">
        <v>0.33250390000000002</v>
      </c>
    </row>
    <row r="414" spans="1:401" x14ac:dyDescent="0.35">
      <c r="A414">
        <v>423</v>
      </c>
      <c r="B414" t="s">
        <v>4</v>
      </c>
      <c r="C414" t="s">
        <v>364</v>
      </c>
      <c r="D414" t="s">
        <v>421</v>
      </c>
      <c r="E414">
        <v>818.60440000000006</v>
      </c>
      <c r="F414">
        <v>0.4732189</v>
      </c>
      <c r="G414">
        <v>21.54044</v>
      </c>
      <c r="H414">
        <v>0</v>
      </c>
      <c r="I414">
        <v>0</v>
      </c>
      <c r="J414">
        <v>0.4756533</v>
      </c>
      <c r="K414">
        <v>21.140529999999998</v>
      </c>
      <c r="L414">
        <v>0</v>
      </c>
      <c r="M414">
        <v>0</v>
      </c>
      <c r="N414">
        <v>0.47803590000000001</v>
      </c>
      <c r="O414">
        <v>21.55875</v>
      </c>
      <c r="P414">
        <v>0</v>
      </c>
      <c r="Q414">
        <v>0</v>
      </c>
      <c r="R414">
        <v>0.48030620000000002</v>
      </c>
      <c r="S414">
        <v>21.987449999999999</v>
      </c>
      <c r="T414">
        <v>0</v>
      </c>
      <c r="U414">
        <v>0</v>
      </c>
      <c r="V414">
        <v>0.48252479999999998</v>
      </c>
      <c r="W414">
        <v>22.544820000000001</v>
      </c>
      <c r="X414">
        <v>0</v>
      </c>
      <c r="Y414">
        <v>0</v>
      </c>
      <c r="Z414">
        <v>0.48458950000000001</v>
      </c>
      <c r="AA414">
        <v>22.521080000000001</v>
      </c>
      <c r="AB414">
        <v>0</v>
      </c>
      <c r="AC414">
        <v>0</v>
      </c>
      <c r="AD414">
        <v>0.48652299999999998</v>
      </c>
      <c r="AE414">
        <v>22.17379</v>
      </c>
      <c r="AF414">
        <v>0</v>
      </c>
      <c r="AG414">
        <v>0</v>
      </c>
      <c r="AH414">
        <v>0.48845810000000001</v>
      </c>
      <c r="AI414">
        <v>21.711279999999999</v>
      </c>
      <c r="AJ414">
        <v>0</v>
      </c>
      <c r="AK414">
        <v>0</v>
      </c>
      <c r="AL414">
        <v>0.49041699999999999</v>
      </c>
      <c r="AM414">
        <v>21.24278</v>
      </c>
      <c r="AN414">
        <v>0</v>
      </c>
      <c r="AO414">
        <v>0</v>
      </c>
      <c r="AP414">
        <v>0.49201590000000001</v>
      </c>
      <c r="AQ414">
        <v>20.975210000000001</v>
      </c>
      <c r="AR414">
        <v>0</v>
      </c>
      <c r="AS414">
        <v>0</v>
      </c>
      <c r="AT414">
        <v>0.49334539999999999</v>
      </c>
      <c r="AU414">
        <v>21.279640000000001</v>
      </c>
      <c r="AV414">
        <v>0</v>
      </c>
      <c r="AW414">
        <v>0</v>
      </c>
      <c r="AX414">
        <v>0.49443890000000001</v>
      </c>
      <c r="AY414">
        <v>21.43713</v>
      </c>
      <c r="AZ414">
        <v>0</v>
      </c>
      <c r="BA414">
        <v>0</v>
      </c>
      <c r="BB414">
        <v>0.49532330000000002</v>
      </c>
      <c r="BC414">
        <v>21.52787</v>
      </c>
      <c r="BD414">
        <v>0</v>
      </c>
      <c r="BE414">
        <v>0</v>
      </c>
      <c r="BF414">
        <v>0.49603530000000001</v>
      </c>
      <c r="BG414">
        <v>21.56306</v>
      </c>
      <c r="BH414">
        <v>0</v>
      </c>
      <c r="BI414">
        <v>0</v>
      </c>
      <c r="BJ414">
        <v>0.49654219999999999</v>
      </c>
      <c r="BK414">
        <v>21.157779999999999</v>
      </c>
      <c r="BL414">
        <v>0</v>
      </c>
      <c r="BM414">
        <v>0</v>
      </c>
      <c r="BN414">
        <v>0.49676199999999998</v>
      </c>
      <c r="BO414">
        <v>20.61374</v>
      </c>
      <c r="BP414">
        <v>0</v>
      </c>
      <c r="BQ414">
        <v>0</v>
      </c>
      <c r="BR414">
        <v>0.49674119999999999</v>
      </c>
      <c r="BS414">
        <v>20.039400000000001</v>
      </c>
      <c r="BT414">
        <v>0</v>
      </c>
      <c r="BU414">
        <v>0</v>
      </c>
      <c r="BV414">
        <v>0.49632540000000003</v>
      </c>
      <c r="BW414">
        <v>19.931360000000002</v>
      </c>
      <c r="BX414">
        <v>0</v>
      </c>
      <c r="BY414">
        <v>0</v>
      </c>
      <c r="BZ414">
        <v>0.4957434</v>
      </c>
      <c r="CA414">
        <v>20.28303</v>
      </c>
      <c r="CB414">
        <v>0</v>
      </c>
      <c r="CC414">
        <v>0</v>
      </c>
      <c r="CD414">
        <v>0.49490529999999999</v>
      </c>
      <c r="CE414">
        <v>20.946570000000001</v>
      </c>
      <c r="CF414">
        <v>0</v>
      </c>
      <c r="CG414">
        <v>0</v>
      </c>
      <c r="CH414">
        <v>0.4938382</v>
      </c>
      <c r="CI414">
        <v>21.475570000000001</v>
      </c>
      <c r="CJ414">
        <v>0</v>
      </c>
      <c r="CK414">
        <v>0</v>
      </c>
      <c r="CL414">
        <v>0.4925813</v>
      </c>
      <c r="CM414">
        <v>21.461210000000001</v>
      </c>
      <c r="CN414" s="1">
        <v>4.3304110000000002E-36</v>
      </c>
      <c r="CO414" s="1">
        <v>2.0296040000000001E-33</v>
      </c>
      <c r="CP414">
        <v>0.49113010000000001</v>
      </c>
      <c r="CQ414">
        <v>20.909099999999999</v>
      </c>
      <c r="CR414" s="1">
        <v>1.845668E-30</v>
      </c>
      <c r="CS414" s="1">
        <v>1.0861599999999999E-27</v>
      </c>
      <c r="CT414">
        <v>0.48945250000000001</v>
      </c>
      <c r="CU414">
        <v>20.215530000000001</v>
      </c>
      <c r="CV414" s="1">
        <v>1.036194E-23</v>
      </c>
      <c r="CW414" s="1">
        <v>4.5792249999999997E-21</v>
      </c>
      <c r="CX414">
        <v>0.4876897</v>
      </c>
      <c r="CY414">
        <v>19.593070000000001</v>
      </c>
      <c r="CZ414" s="1">
        <v>7.1713429999999997E-19</v>
      </c>
      <c r="DA414" s="1">
        <v>2.9899939999999999E-16</v>
      </c>
      <c r="DB414">
        <v>0.48580519999999999</v>
      </c>
      <c r="DC414">
        <v>19.596450000000001</v>
      </c>
      <c r="DD414" s="1">
        <v>3.0123229999999999E-15</v>
      </c>
      <c r="DE414" s="1">
        <v>1.268886E-12</v>
      </c>
      <c r="DF414">
        <v>0.48374630000000002</v>
      </c>
      <c r="DG414">
        <v>20.149239999999999</v>
      </c>
      <c r="DH414" s="1">
        <v>2.5457949999999999E-12</v>
      </c>
      <c r="DI414" s="1">
        <v>1.098174E-9</v>
      </c>
      <c r="DJ414">
        <v>0.48152859999999997</v>
      </c>
      <c r="DK414">
        <v>20.720559999999999</v>
      </c>
      <c r="DL414" s="1">
        <v>6.8739199999999996E-10</v>
      </c>
      <c r="DM414" s="1">
        <v>3.043979E-7</v>
      </c>
      <c r="DN414">
        <v>0.4792611</v>
      </c>
      <c r="DO414">
        <v>21.14246</v>
      </c>
      <c r="DP414" s="1">
        <v>7.6544960000000002E-8</v>
      </c>
      <c r="DQ414" s="1">
        <v>3.4841620000000003E-5</v>
      </c>
      <c r="DR414">
        <v>0.47695910000000002</v>
      </c>
      <c r="DS414">
        <v>21.02309</v>
      </c>
      <c r="DT414" s="1">
        <v>4.1101060000000004E-6</v>
      </c>
      <c r="DU414" s="1">
        <v>1.921222E-3</v>
      </c>
      <c r="DV414">
        <v>0.47457860000000002</v>
      </c>
      <c r="DW414">
        <v>20.316929999999999</v>
      </c>
      <c r="DX414" s="1">
        <v>1.198115E-4</v>
      </c>
      <c r="DY414" s="1">
        <v>5.7569250000000002E-2</v>
      </c>
      <c r="DZ414">
        <v>0.4721129</v>
      </c>
      <c r="EA414">
        <v>19.44286</v>
      </c>
      <c r="EB414" s="1">
        <v>2.076488E-3</v>
      </c>
      <c r="EC414">
        <v>1.023946</v>
      </c>
      <c r="ED414">
        <v>0.46954370000000001</v>
      </c>
      <c r="EE414">
        <v>18.681159999999998</v>
      </c>
      <c r="EF414">
        <v>2.2767969999999998E-2</v>
      </c>
      <c r="EG414">
        <v>11.536060000000001</v>
      </c>
      <c r="EH414">
        <v>0.46684409999999998</v>
      </c>
      <c r="EI414">
        <v>18.40587</v>
      </c>
      <c r="EJ414">
        <v>0.1664243</v>
      </c>
      <c r="EK414">
        <v>86.55283</v>
      </c>
      <c r="EL414">
        <v>0.46423809999999999</v>
      </c>
      <c r="EM414">
        <v>18.671240000000001</v>
      </c>
      <c r="EN414">
        <v>0.84877389999999997</v>
      </c>
      <c r="EO414">
        <v>452.6585</v>
      </c>
      <c r="EP414">
        <v>0.46189740000000001</v>
      </c>
      <c r="EQ414">
        <v>19.218050000000002</v>
      </c>
      <c r="ER414">
        <v>3.1263839999999998</v>
      </c>
      <c r="ES414">
        <v>1709.4010000000001</v>
      </c>
      <c r="ET414">
        <v>0.45939259999999998</v>
      </c>
      <c r="EU414">
        <v>19.673169999999999</v>
      </c>
      <c r="EV414">
        <v>8.6238399999999995</v>
      </c>
      <c r="EW414">
        <v>4829.2569999999996</v>
      </c>
      <c r="EX414">
        <v>0.4568604</v>
      </c>
      <c r="EY414">
        <v>19.55292</v>
      </c>
      <c r="EZ414">
        <v>18.43573</v>
      </c>
      <c r="FA414">
        <v>10562.4</v>
      </c>
      <c r="FB414">
        <v>0.45432489999999998</v>
      </c>
      <c r="FC414">
        <v>18.936630000000001</v>
      </c>
      <c r="FD414">
        <v>31.42717</v>
      </c>
      <c r="FE414">
        <v>18401.71</v>
      </c>
      <c r="FF414">
        <v>0.45176899999999998</v>
      </c>
      <c r="FG414">
        <v>18.093599999999999</v>
      </c>
      <c r="FH414">
        <v>43.689219999999999</v>
      </c>
      <c r="FI414">
        <v>26131.55</v>
      </c>
      <c r="FJ414">
        <v>0.44919439999999999</v>
      </c>
      <c r="FK414">
        <v>17.37246</v>
      </c>
      <c r="FL414">
        <v>50.707169999999998</v>
      </c>
      <c r="FM414">
        <v>30947.05</v>
      </c>
      <c r="FN414">
        <v>0.44656620000000002</v>
      </c>
      <c r="FO414">
        <v>17.520579999999999</v>
      </c>
      <c r="FP414">
        <v>49.790790000000001</v>
      </c>
      <c r="FQ414">
        <v>31001.72</v>
      </c>
      <c r="FR414">
        <v>0.44448759999999998</v>
      </c>
      <c r="FS414">
        <v>18.11026</v>
      </c>
      <c r="FT414">
        <v>42.08128</v>
      </c>
      <c r="FU414">
        <v>26684.81</v>
      </c>
      <c r="FV414">
        <v>0.44213469999999999</v>
      </c>
      <c r="FW414">
        <v>18.824670000000001</v>
      </c>
      <c r="FX414">
        <v>31.09545</v>
      </c>
      <c r="FY414">
        <v>20079.96</v>
      </c>
      <c r="FZ414">
        <v>0.43945220000000002</v>
      </c>
      <c r="GA414">
        <v>19.331209999999999</v>
      </c>
      <c r="GB414">
        <v>20.398319999999998</v>
      </c>
      <c r="GC414">
        <v>13411.88</v>
      </c>
      <c r="GD414">
        <v>0.43687229999999999</v>
      </c>
      <c r="GE414">
        <v>19.343689999999999</v>
      </c>
      <c r="GF414">
        <v>12.0245</v>
      </c>
      <c r="GG414">
        <v>8048.6120000000001</v>
      </c>
      <c r="GH414">
        <v>0.43463230000000003</v>
      </c>
      <c r="GI414">
        <v>18.825469999999999</v>
      </c>
      <c r="GJ414">
        <v>6.4127809999999998</v>
      </c>
      <c r="GK414">
        <v>4365.7820000000002</v>
      </c>
      <c r="GL414">
        <v>0.43270550000000002</v>
      </c>
      <c r="GM414">
        <v>18.08736</v>
      </c>
      <c r="GN414">
        <v>3.1370770000000001</v>
      </c>
      <c r="GO414">
        <v>2167.4229999999998</v>
      </c>
      <c r="GP414">
        <v>0.4306471</v>
      </c>
      <c r="GQ414">
        <v>17.640799999999999</v>
      </c>
      <c r="GR414">
        <v>1.445103</v>
      </c>
      <c r="GS414">
        <v>1010.753</v>
      </c>
      <c r="GT414">
        <v>0.4284404</v>
      </c>
      <c r="GU414">
        <v>18.156079999999999</v>
      </c>
      <c r="GV414">
        <v>0.63947969999999998</v>
      </c>
      <c r="GW414">
        <v>451.82709999999997</v>
      </c>
      <c r="GX414">
        <v>0.42620849999999999</v>
      </c>
      <c r="GY414">
        <v>19.118410000000001</v>
      </c>
      <c r="GZ414" s="1">
        <v>0.28527950000000002</v>
      </c>
      <c r="HA414">
        <v>201.87379999999999</v>
      </c>
      <c r="HB414">
        <v>0.4241125</v>
      </c>
      <c r="HC414">
        <v>20.22336</v>
      </c>
      <c r="HD414" s="1">
        <v>0.14171339999999999</v>
      </c>
      <c r="HE414">
        <v>98.925079999999994</v>
      </c>
      <c r="HF414">
        <v>0.42165229999999998</v>
      </c>
      <c r="HG414">
        <v>21.174530000000001</v>
      </c>
      <c r="HH414" s="1">
        <v>8.7721129999999994E-2</v>
      </c>
      <c r="HI414">
        <v>59.67897</v>
      </c>
      <c r="HJ414">
        <v>0.41897960000000001</v>
      </c>
      <c r="HK414">
        <v>21.475020000000001</v>
      </c>
      <c r="HL414" s="1">
        <v>6.8276219999999999E-2</v>
      </c>
      <c r="HM414">
        <v>45.573140000000002</v>
      </c>
      <c r="HN414">
        <v>0.4167322</v>
      </c>
      <c r="HO414">
        <v>20.937110000000001</v>
      </c>
      <c r="HP414" s="1">
        <v>6.0554410000000003E-2</v>
      </c>
      <c r="HQ414">
        <v>40.163910000000001</v>
      </c>
      <c r="HR414">
        <v>0.41437560000000001</v>
      </c>
      <c r="HS414">
        <v>20.087019999999999</v>
      </c>
      <c r="HT414" s="1">
        <v>5.5918820000000001E-2</v>
      </c>
      <c r="HU414">
        <v>37.199370000000002</v>
      </c>
      <c r="HV414">
        <v>0.41253659999999998</v>
      </c>
      <c r="HW414">
        <v>19.35426</v>
      </c>
      <c r="HX414" s="1">
        <v>5.187572E-2</v>
      </c>
      <c r="HY414">
        <v>34.681690000000003</v>
      </c>
      <c r="HZ414">
        <v>0.41114879999999998</v>
      </c>
      <c r="IA414">
        <v>19.543530000000001</v>
      </c>
      <c r="IB414" s="1">
        <v>4.77502E-2</v>
      </c>
      <c r="IC414" s="1">
        <v>32.08305</v>
      </c>
      <c r="ID414">
        <v>0.40977760000000002</v>
      </c>
      <c r="IE414">
        <v>20.500689999999999</v>
      </c>
      <c r="IF414" s="1">
        <v>4.3409429999999999E-2</v>
      </c>
      <c r="IG414" s="1">
        <v>29.323080000000001</v>
      </c>
      <c r="IH414">
        <v>0.4088117</v>
      </c>
      <c r="II414">
        <v>21.664560000000002</v>
      </c>
      <c r="IJ414" s="1">
        <v>3.9049729999999998E-2</v>
      </c>
      <c r="IK414" s="1">
        <v>26.48836</v>
      </c>
      <c r="IL414">
        <v>0.4079045</v>
      </c>
      <c r="IM414">
        <v>22.600629999999999</v>
      </c>
      <c r="IN414" s="1">
        <v>3.4759529999999997E-2</v>
      </c>
      <c r="IO414" s="1">
        <v>23.670010000000001</v>
      </c>
      <c r="IP414">
        <v>0.40716989999999997</v>
      </c>
      <c r="IQ414">
        <v>22.772600000000001</v>
      </c>
      <c r="IR414" s="1">
        <v>3.068765E-2</v>
      </c>
      <c r="IS414" s="1">
        <v>20.965599999999998</v>
      </c>
      <c r="IT414">
        <v>0.40671689999999999</v>
      </c>
      <c r="IU414">
        <v>22.147010000000002</v>
      </c>
      <c r="IV414" s="1">
        <v>2.6874140000000001E-2</v>
      </c>
      <c r="IW414" s="1">
        <v>18.414639999999999</v>
      </c>
      <c r="IX414">
        <v>0.40664650000000002</v>
      </c>
      <c r="IY414">
        <v>21.301269999999999</v>
      </c>
      <c r="IZ414" s="1">
        <v>2.337521E-2</v>
      </c>
      <c r="JA414" s="1">
        <v>16.038039999999999</v>
      </c>
      <c r="JB414">
        <v>0.40620849999999997</v>
      </c>
      <c r="JC414">
        <v>20.702159999999999</v>
      </c>
      <c r="JD414" s="1">
        <v>2.0286510000000001E-2</v>
      </c>
      <c r="JE414" s="1">
        <v>13.9375</v>
      </c>
      <c r="JF414">
        <v>0.40582550000000001</v>
      </c>
      <c r="JG414">
        <v>20.835360000000001</v>
      </c>
      <c r="JH414" s="1">
        <v>1.75961E-2</v>
      </c>
      <c r="JI414" s="1">
        <v>12.10852</v>
      </c>
      <c r="JJ414">
        <v>0.4053292</v>
      </c>
      <c r="JK414">
        <v>21.354389999999999</v>
      </c>
      <c r="JL414" s="1">
        <v>1.527823E-2</v>
      </c>
      <c r="JM414" s="1">
        <v>10.52703</v>
      </c>
      <c r="JN414">
        <v>0.40480060000000001</v>
      </c>
      <c r="JO414">
        <v>21.96509</v>
      </c>
      <c r="JP414" s="1">
        <v>1.321278E-2</v>
      </c>
      <c r="JQ414" s="1">
        <v>9.1197929999999996</v>
      </c>
      <c r="JR414">
        <v>0.40443249999999997</v>
      </c>
      <c r="JS414">
        <v>22.156559999999999</v>
      </c>
      <c r="JT414" s="1">
        <v>1.131281E-2</v>
      </c>
      <c r="JU414" s="1">
        <v>7.8252290000000002</v>
      </c>
      <c r="JV414">
        <v>0.40398089999999998</v>
      </c>
      <c r="JW414">
        <v>21.802230000000002</v>
      </c>
      <c r="JX414" s="1">
        <v>9.5178820000000001E-3</v>
      </c>
      <c r="JY414" s="1">
        <v>6.605118</v>
      </c>
      <c r="JZ414">
        <v>0.4039606</v>
      </c>
      <c r="KA414">
        <v>21.121079999999999</v>
      </c>
      <c r="KB414" s="1">
        <v>7.82184E-3</v>
      </c>
      <c r="KC414" s="1">
        <v>5.4443159999999997</v>
      </c>
      <c r="KD414">
        <v>0.40413500000000002</v>
      </c>
      <c r="KE414">
        <v>20.451250000000002</v>
      </c>
      <c r="KF414" s="1">
        <v>6.3246209999999999E-3</v>
      </c>
      <c r="KG414" s="1">
        <v>4.406981</v>
      </c>
      <c r="KH414">
        <v>0.40436440000000001</v>
      </c>
      <c r="KI414">
        <v>19.99934</v>
      </c>
      <c r="KJ414" s="1">
        <v>5.0766520000000001E-3</v>
      </c>
      <c r="KK414" s="1">
        <v>3.5375079999999999</v>
      </c>
      <c r="KL414">
        <v>0.40472619999999998</v>
      </c>
      <c r="KM414">
        <v>20.23319</v>
      </c>
      <c r="KN414" s="1">
        <v>4.0902689999999997E-3</v>
      </c>
      <c r="KO414" s="1">
        <v>2.8446120000000001</v>
      </c>
      <c r="KP414">
        <v>0.4049065</v>
      </c>
      <c r="KQ414">
        <v>20.658580000000001</v>
      </c>
      <c r="KR414" s="1">
        <v>3.3508100000000001E-3</v>
      </c>
      <c r="KS414" s="1">
        <v>2.3230849999999998</v>
      </c>
      <c r="KT414">
        <v>0.40521829999999998</v>
      </c>
      <c r="KU414">
        <v>21.048259999999999</v>
      </c>
      <c r="KV414" s="1">
        <v>2.819401E-3</v>
      </c>
      <c r="KW414" s="1">
        <v>1.946105</v>
      </c>
      <c r="KX414">
        <v>0.40565099999999998</v>
      </c>
      <c r="KY414">
        <v>21.41028</v>
      </c>
      <c r="KZ414" s="1">
        <v>2.4422609999999998E-3</v>
      </c>
      <c r="LA414" s="1">
        <v>1.677802</v>
      </c>
      <c r="LB414">
        <v>0.40614909999999999</v>
      </c>
      <c r="LC414">
        <v>21.408169999999998</v>
      </c>
      <c r="LD414" s="1">
        <v>2.1700700000000001E-3</v>
      </c>
      <c r="LE414" s="1">
        <v>1.4843500000000001</v>
      </c>
      <c r="LF414">
        <v>0.40663709999999997</v>
      </c>
      <c r="LG414">
        <v>20.949210000000001</v>
      </c>
      <c r="LH414" s="1">
        <v>1.9659019999999998E-3</v>
      </c>
      <c r="LI414" s="1">
        <v>1.3397300000000001</v>
      </c>
      <c r="LJ414">
        <v>0.40713579999999999</v>
      </c>
      <c r="LK414">
        <v>20.378620000000002</v>
      </c>
      <c r="LL414" s="1">
        <v>1.8063510000000001E-3</v>
      </c>
      <c r="LM414" s="1">
        <v>1.227371</v>
      </c>
      <c r="LN414">
        <v>0.40765289999999998</v>
      </c>
      <c r="LO414">
        <v>20.07404</v>
      </c>
      <c r="LP414" s="1">
        <v>1.678602E-3</v>
      </c>
      <c r="LQ414" s="1">
        <v>1.137537</v>
      </c>
      <c r="LR414">
        <v>0.40813579999999999</v>
      </c>
      <c r="LS414">
        <v>20.792059999999999</v>
      </c>
      <c r="LT414" s="1">
        <v>1.5747039999999999E-3</v>
      </c>
      <c r="LU414" s="1">
        <v>1.064486</v>
      </c>
      <c r="LV414">
        <v>0.40878389999999998</v>
      </c>
      <c r="LW414">
        <v>21.848410000000001</v>
      </c>
      <c r="LX414" s="1">
        <v>1.490147E-3</v>
      </c>
      <c r="LY414" s="1">
        <v>1.004866</v>
      </c>
      <c r="LZ414">
        <v>0.40921239999999998</v>
      </c>
      <c r="MA414">
        <v>22.687239999999999</v>
      </c>
      <c r="MB414" s="1">
        <v>1.420445E-3</v>
      </c>
      <c r="MC414" s="1">
        <v>0.95586919999999997</v>
      </c>
      <c r="MD414">
        <v>0.40950059999999999</v>
      </c>
      <c r="ME414">
        <v>23.365849999999998</v>
      </c>
      <c r="MF414" s="1">
        <v>1.363024E-3</v>
      </c>
      <c r="MG414" s="1">
        <v>0.9156202</v>
      </c>
      <c r="MH414">
        <v>0.40974949999999999</v>
      </c>
      <c r="MI414">
        <v>23.415230000000001</v>
      </c>
      <c r="MJ414" s="1">
        <v>1.3154270000000001E-3</v>
      </c>
      <c r="MK414" s="1">
        <v>0.8823761</v>
      </c>
      <c r="ML414">
        <v>0.40994140000000001</v>
      </c>
      <c r="MM414">
        <v>22.649989999999999</v>
      </c>
      <c r="MN414" s="1">
        <v>1.274241E-3</v>
      </c>
      <c r="MO414" s="1">
        <v>0.85378849999999995</v>
      </c>
      <c r="MP414">
        <v>0.41007310000000002</v>
      </c>
      <c r="MQ414">
        <v>21.866289999999999</v>
      </c>
      <c r="MR414" s="1">
        <v>1.236139E-3</v>
      </c>
      <c r="MS414" s="1">
        <v>0.82773739999999996</v>
      </c>
      <c r="MT414">
        <v>0.41010730000000001</v>
      </c>
      <c r="MU414">
        <v>21.349440000000001</v>
      </c>
      <c r="MV414" s="1">
        <v>1.198675E-3</v>
      </c>
      <c r="MW414" s="1">
        <v>0.80242869999999999</v>
      </c>
      <c r="MX414">
        <v>0.41007519999999997</v>
      </c>
      <c r="MY414">
        <v>21.890180000000001</v>
      </c>
      <c r="MZ414" s="1">
        <v>1.160286E-3</v>
      </c>
      <c r="NA414" s="1">
        <v>0.77671069999999998</v>
      </c>
      <c r="NB414">
        <v>0.41001779999999999</v>
      </c>
      <c r="NC414">
        <v>22.94472</v>
      </c>
      <c r="ND414" s="1">
        <v>1.1205049999999999E-3</v>
      </c>
      <c r="NE414" s="1">
        <v>0.75022109999999997</v>
      </c>
      <c r="NF414">
        <v>0.40972649999999999</v>
      </c>
      <c r="NG414">
        <v>23.812619999999999</v>
      </c>
      <c r="NH414" s="1">
        <v>1.079733E-3</v>
      </c>
      <c r="NI414" s="1">
        <v>0.72324140000000003</v>
      </c>
      <c r="NJ414">
        <v>0.40943049999999998</v>
      </c>
      <c r="NK414">
        <v>24.30819</v>
      </c>
      <c r="NL414" s="1">
        <v>1.0387009999999999E-3</v>
      </c>
      <c r="NM414" s="1">
        <v>0.69598289999999996</v>
      </c>
      <c r="NN414">
        <v>0.40907189999999999</v>
      </c>
      <c r="NO414">
        <v>24.030390000000001</v>
      </c>
      <c r="NP414" s="1">
        <v>9.9813500000000004E-4</v>
      </c>
      <c r="NQ414" s="1">
        <v>0.66902550000000005</v>
      </c>
      <c r="NR414">
        <v>0.40866049999999998</v>
      </c>
      <c r="NS414">
        <v>23.084420000000001</v>
      </c>
      <c r="NT414" s="1">
        <v>9.5854309999999999E-4</v>
      </c>
      <c r="NU414" s="1">
        <v>0.64275499999999997</v>
      </c>
      <c r="NV414">
        <v>0.40808119999999998</v>
      </c>
      <c r="NW414">
        <v>22.16404</v>
      </c>
      <c r="NX414" s="1">
        <v>9.196486E-4</v>
      </c>
      <c r="NY414" s="1">
        <v>0.61714460000000004</v>
      </c>
      <c r="NZ414">
        <v>0.40745569999999998</v>
      </c>
      <c r="OA414">
        <v>21.585039999999999</v>
      </c>
      <c r="OB414" s="1">
        <v>8.8281549999999996E-4</v>
      </c>
      <c r="OC414" s="1">
        <v>0.59285080000000001</v>
      </c>
      <c r="OD414">
        <v>0.40692149999999999</v>
      </c>
      <c r="OE414">
        <v>21.435669999999998</v>
      </c>
      <c r="OF414" s="1">
        <v>8.4813949999999999E-4</v>
      </c>
      <c r="OG414" s="1">
        <v>0.56983609999999996</v>
      </c>
      <c r="OH414">
        <v>0.40640229999999999</v>
      </c>
      <c r="OI414">
        <v>21.942080000000001</v>
      </c>
      <c r="OJ414" s="1">
        <v>8.1459489999999996E-4</v>
      </c>
      <c r="OK414" s="1">
        <v>0.54762299999999997</v>
      </c>
    </row>
    <row r="415" spans="1:401" x14ac:dyDescent="0.35">
      <c r="A415">
        <v>424</v>
      </c>
      <c r="B415" t="s">
        <v>4</v>
      </c>
      <c r="C415" t="s">
        <v>364</v>
      </c>
      <c r="D415" t="s">
        <v>422</v>
      </c>
      <c r="E415">
        <v>799.63980000000004</v>
      </c>
      <c r="F415">
        <v>0.3430397</v>
      </c>
      <c r="G415">
        <v>21.647069999999999</v>
      </c>
      <c r="H415">
        <v>0</v>
      </c>
      <c r="I415">
        <v>0</v>
      </c>
      <c r="J415">
        <v>0.34491100000000002</v>
      </c>
      <c r="K415">
        <v>21.21575</v>
      </c>
      <c r="L415">
        <v>0</v>
      </c>
      <c r="M415">
        <v>0</v>
      </c>
      <c r="N415">
        <v>0.34671540000000001</v>
      </c>
      <c r="O415">
        <v>21.588709999999999</v>
      </c>
      <c r="P415">
        <v>0</v>
      </c>
      <c r="Q415">
        <v>0</v>
      </c>
      <c r="R415">
        <v>0.34852280000000002</v>
      </c>
      <c r="S415">
        <v>22.030609999999999</v>
      </c>
      <c r="T415">
        <v>0</v>
      </c>
      <c r="U415">
        <v>0</v>
      </c>
      <c r="V415">
        <v>0.35034589999999999</v>
      </c>
      <c r="W415">
        <v>22.587409999999998</v>
      </c>
      <c r="X415">
        <v>0</v>
      </c>
      <c r="Y415">
        <v>0</v>
      </c>
      <c r="Z415">
        <v>0.35211009999999998</v>
      </c>
      <c r="AA415">
        <v>22.619499999999999</v>
      </c>
      <c r="AB415">
        <v>0</v>
      </c>
      <c r="AC415">
        <v>0</v>
      </c>
      <c r="AD415">
        <v>0.35380299999999998</v>
      </c>
      <c r="AE415">
        <v>22.294460000000001</v>
      </c>
      <c r="AF415">
        <v>0</v>
      </c>
      <c r="AG415">
        <v>0</v>
      </c>
      <c r="AH415">
        <v>0.3555121</v>
      </c>
      <c r="AI415">
        <v>21.84</v>
      </c>
      <c r="AJ415">
        <v>0</v>
      </c>
      <c r="AK415">
        <v>0</v>
      </c>
      <c r="AL415">
        <v>0.35723880000000002</v>
      </c>
      <c r="AM415">
        <v>21.362559999999998</v>
      </c>
      <c r="AN415">
        <v>0</v>
      </c>
      <c r="AO415">
        <v>0</v>
      </c>
      <c r="AP415">
        <v>0.35876920000000001</v>
      </c>
      <c r="AQ415">
        <v>21.07461</v>
      </c>
      <c r="AR415">
        <v>0</v>
      </c>
      <c r="AS415">
        <v>0</v>
      </c>
      <c r="AT415">
        <v>0.36015190000000002</v>
      </c>
      <c r="AU415">
        <v>21.34074</v>
      </c>
      <c r="AV415">
        <v>0</v>
      </c>
      <c r="AW415">
        <v>0</v>
      </c>
      <c r="AX415">
        <v>0.3613943</v>
      </c>
      <c r="AY415">
        <v>21.509239999999998</v>
      </c>
      <c r="AZ415">
        <v>0</v>
      </c>
      <c r="BA415">
        <v>0</v>
      </c>
      <c r="BB415">
        <v>0.36248829999999999</v>
      </c>
      <c r="BC415">
        <v>21.599060000000001</v>
      </c>
      <c r="BD415">
        <v>0</v>
      </c>
      <c r="BE415">
        <v>0</v>
      </c>
      <c r="BF415">
        <v>0.3634559</v>
      </c>
      <c r="BG415">
        <v>21.649570000000001</v>
      </c>
      <c r="BH415">
        <v>0</v>
      </c>
      <c r="BI415">
        <v>0</v>
      </c>
      <c r="BJ415">
        <v>0.36426989999999998</v>
      </c>
      <c r="BK415">
        <v>21.262650000000001</v>
      </c>
      <c r="BL415">
        <v>0</v>
      </c>
      <c r="BM415">
        <v>0</v>
      </c>
      <c r="BN415">
        <v>0.36487269999999999</v>
      </c>
      <c r="BO415">
        <v>20.716280000000001</v>
      </c>
      <c r="BP415">
        <v>0</v>
      </c>
      <c r="BQ415">
        <v>0</v>
      </c>
      <c r="BR415">
        <v>0.36526609999999998</v>
      </c>
      <c r="BS415">
        <v>20.134540000000001</v>
      </c>
      <c r="BT415">
        <v>0</v>
      </c>
      <c r="BU415">
        <v>0</v>
      </c>
      <c r="BV415">
        <v>0.36541839999999998</v>
      </c>
      <c r="BW415">
        <v>19.987549999999999</v>
      </c>
      <c r="BX415">
        <v>0</v>
      </c>
      <c r="BY415">
        <v>0</v>
      </c>
      <c r="BZ415">
        <v>0.36536370000000001</v>
      </c>
      <c r="CA415">
        <v>20.29946</v>
      </c>
      <c r="CB415">
        <v>0</v>
      </c>
      <c r="CC415">
        <v>0</v>
      </c>
      <c r="CD415">
        <v>0.3651566</v>
      </c>
      <c r="CE415">
        <v>20.946459999999998</v>
      </c>
      <c r="CF415">
        <v>0</v>
      </c>
      <c r="CG415">
        <v>0</v>
      </c>
      <c r="CH415">
        <v>0.36470330000000001</v>
      </c>
      <c r="CI415">
        <v>21.47794</v>
      </c>
      <c r="CJ415">
        <v>0</v>
      </c>
      <c r="CK415">
        <v>0</v>
      </c>
      <c r="CL415">
        <v>0.3640621</v>
      </c>
      <c r="CM415">
        <v>21.495799999999999</v>
      </c>
      <c r="CN415" s="1">
        <v>1.000202E-36</v>
      </c>
      <c r="CO415" s="1">
        <v>4.7050790000000001E-34</v>
      </c>
      <c r="CP415">
        <v>0.36326190000000003</v>
      </c>
      <c r="CQ415">
        <v>20.964600000000001</v>
      </c>
      <c r="CR415" s="1">
        <v>5.10086E-31</v>
      </c>
      <c r="CS415" s="1">
        <v>2.3966040000000002E-28</v>
      </c>
      <c r="CT415">
        <v>0.36224650000000003</v>
      </c>
      <c r="CU415">
        <v>20.270379999999999</v>
      </c>
      <c r="CV415" s="1">
        <v>2.7225300000000001E-24</v>
      </c>
      <c r="CW415" s="1">
        <v>1.2531499999999999E-21</v>
      </c>
      <c r="CX415">
        <v>0.36113279999999998</v>
      </c>
      <c r="CY415">
        <v>19.62951</v>
      </c>
      <c r="CZ415" s="1">
        <v>2.4846620000000001E-19</v>
      </c>
      <c r="DA415" s="1">
        <v>1.040241E-16</v>
      </c>
      <c r="DB415">
        <v>0.35985840000000002</v>
      </c>
      <c r="DC415">
        <v>19.578869999999998</v>
      </c>
      <c r="DD415" s="1">
        <v>1.242168E-15</v>
      </c>
      <c r="DE415" s="1">
        <v>5.1460409999999999E-13</v>
      </c>
      <c r="DF415">
        <v>0.35843560000000002</v>
      </c>
      <c r="DG415">
        <v>20.088329999999999</v>
      </c>
      <c r="DH415" s="1">
        <v>1.187483E-12</v>
      </c>
      <c r="DI415" s="1">
        <v>4.9544720000000002E-10</v>
      </c>
      <c r="DJ415">
        <v>0.35686210000000002</v>
      </c>
      <c r="DK415">
        <v>20.650269999999999</v>
      </c>
      <c r="DL415" s="1">
        <v>3.5281040000000002E-10</v>
      </c>
      <c r="DM415" s="1">
        <v>1.4887570000000001E-7</v>
      </c>
      <c r="DN415">
        <v>0.35520259999999998</v>
      </c>
      <c r="DO415">
        <v>21.079540000000001</v>
      </c>
      <c r="DP415" s="1">
        <v>4.2674750000000003E-8</v>
      </c>
      <c r="DQ415" s="1">
        <v>1.824128E-5</v>
      </c>
      <c r="DR415">
        <v>0.35346709999999998</v>
      </c>
      <c r="DS415">
        <v>21.00159</v>
      </c>
      <c r="DT415" s="1">
        <v>2.4624130000000001E-6</v>
      </c>
      <c r="DU415" s="1">
        <v>1.065744E-3</v>
      </c>
      <c r="DV415">
        <v>0.35164220000000002</v>
      </c>
      <c r="DW415">
        <v>20.323029999999999</v>
      </c>
      <c r="DX415" s="1">
        <v>7.6526079999999998E-5</v>
      </c>
      <c r="DY415" s="1">
        <v>3.3583540000000002E-2</v>
      </c>
      <c r="DZ415">
        <v>0.34972779999999998</v>
      </c>
      <c r="EA415">
        <v>19.448419999999999</v>
      </c>
      <c r="EB415" s="1">
        <v>1.4053150000000001E-3</v>
      </c>
      <c r="EC415">
        <v>0.62450660000000002</v>
      </c>
      <c r="ED415">
        <v>0.34770689999999999</v>
      </c>
      <c r="EE415">
        <v>18.67794</v>
      </c>
      <c r="EF415" s="1">
        <v>1.6267819999999999E-2</v>
      </c>
      <c r="EG415">
        <v>7.3293429999999997</v>
      </c>
      <c r="EH415">
        <v>0.34551599999999999</v>
      </c>
      <c r="EI415">
        <v>18.352460000000001</v>
      </c>
      <c r="EJ415">
        <v>0.125023</v>
      </c>
      <c r="EK415">
        <v>57.067740000000001</v>
      </c>
      <c r="EL415">
        <v>0.34336559999999999</v>
      </c>
      <c r="EM415">
        <v>18.57668</v>
      </c>
      <c r="EN415">
        <v>0.66820290000000004</v>
      </c>
      <c r="EO415">
        <v>308.80149999999998</v>
      </c>
      <c r="EP415">
        <v>0.34134249999999999</v>
      </c>
      <c r="EQ415">
        <v>19.11007</v>
      </c>
      <c r="ER415">
        <v>2.5735920000000001</v>
      </c>
      <c r="ES415">
        <v>1204.0250000000001</v>
      </c>
      <c r="ET415">
        <v>0.33918009999999998</v>
      </c>
      <c r="EU415">
        <v>19.569970000000001</v>
      </c>
      <c r="EV415">
        <v>7.3951650000000004</v>
      </c>
      <c r="EW415">
        <v>3500.835</v>
      </c>
      <c r="EX415">
        <v>0.33701940000000002</v>
      </c>
      <c r="EY415">
        <v>19.485779999999998</v>
      </c>
      <c r="EZ415">
        <v>16.420059999999999</v>
      </c>
      <c r="FA415">
        <v>7860.71</v>
      </c>
      <c r="FB415">
        <v>0.33481719999999998</v>
      </c>
      <c r="FC415">
        <v>18.90615</v>
      </c>
      <c r="FD415">
        <v>28.995080000000002</v>
      </c>
      <c r="FE415">
        <v>14028.87</v>
      </c>
      <c r="FF415">
        <v>0.33262009999999997</v>
      </c>
      <c r="FG415">
        <v>18.077559999999998</v>
      </c>
      <c r="FH415">
        <v>41.659610000000001</v>
      </c>
      <c r="FI415">
        <v>20369.240000000002</v>
      </c>
      <c r="FJ415">
        <v>0.33035330000000002</v>
      </c>
      <c r="FK415">
        <v>17.339649999999999</v>
      </c>
      <c r="FL415">
        <v>49.854889999999997</v>
      </c>
      <c r="FM415">
        <v>24622.23</v>
      </c>
      <c r="FN415">
        <v>0.32807609999999998</v>
      </c>
      <c r="FO415">
        <v>17.422799999999999</v>
      </c>
      <c r="FP415">
        <v>50.379809999999999</v>
      </c>
      <c r="FQ415">
        <v>25138.07</v>
      </c>
      <c r="FR415">
        <v>0.32616329999999999</v>
      </c>
      <c r="FS415">
        <v>17.9772</v>
      </c>
      <c r="FT415">
        <v>43.802430000000001</v>
      </c>
      <c r="FU415">
        <v>22044.73</v>
      </c>
      <c r="FV415">
        <v>0.3240053</v>
      </c>
      <c r="FW415">
        <v>18.668780000000002</v>
      </c>
      <c r="FX415">
        <v>33.19623</v>
      </c>
      <c r="FY415">
        <v>16864.63</v>
      </c>
      <c r="FZ415">
        <v>0.32177280000000003</v>
      </c>
      <c r="GA415">
        <v>19.190550000000002</v>
      </c>
      <c r="GB415">
        <v>22.294499999999999</v>
      </c>
      <c r="GC415">
        <v>11434.55</v>
      </c>
      <c r="GD415">
        <v>0.3193918</v>
      </c>
      <c r="GE415">
        <v>19.246680000000001</v>
      </c>
      <c r="GF415">
        <v>13.434290000000001</v>
      </c>
      <c r="GG415">
        <v>6960.424</v>
      </c>
      <c r="GH415">
        <v>0.31727529999999998</v>
      </c>
      <c r="GI415">
        <v>18.776579999999999</v>
      </c>
      <c r="GJ415">
        <v>7.3194549999999996</v>
      </c>
      <c r="GK415">
        <v>3828.0320000000002</v>
      </c>
      <c r="GL415">
        <v>0.3153128</v>
      </c>
      <c r="GM415">
        <v>18.04711</v>
      </c>
      <c r="GN415">
        <v>3.6451210000000001</v>
      </c>
      <c r="GO415">
        <v>1923.06</v>
      </c>
      <c r="GP415">
        <v>0.31332339999999997</v>
      </c>
      <c r="GQ415">
        <v>17.572019999999998</v>
      </c>
      <c r="GR415">
        <v>1.7012339999999999</v>
      </c>
      <c r="GS415">
        <v>904.8057</v>
      </c>
      <c r="GT415">
        <v>0.31131740000000002</v>
      </c>
      <c r="GU415">
        <v>18.017610000000001</v>
      </c>
      <c r="GV415">
        <v>0.75905109999999998</v>
      </c>
      <c r="GW415">
        <v>406.892</v>
      </c>
      <c r="GX415">
        <v>0.30923610000000001</v>
      </c>
      <c r="GY415">
        <v>18.935510000000001</v>
      </c>
      <c r="GZ415" s="1">
        <v>0.33668700000000001</v>
      </c>
      <c r="HA415">
        <v>181.499</v>
      </c>
      <c r="HB415">
        <v>0.30708449999999998</v>
      </c>
      <c r="HC415">
        <v>20.025839999999999</v>
      </c>
      <c r="HD415" s="1">
        <v>0.16205919999999999</v>
      </c>
      <c r="HE415">
        <v>87.526409999999998</v>
      </c>
      <c r="HF415">
        <v>0.30508980000000002</v>
      </c>
      <c r="HG415">
        <v>21.000419999999998</v>
      </c>
      <c r="HH415" s="1">
        <v>9.5204849999999994E-2</v>
      </c>
      <c r="HI415">
        <v>51.279420000000002</v>
      </c>
      <c r="HJ415">
        <v>0.30303920000000001</v>
      </c>
      <c r="HK415">
        <v>21.359120000000001</v>
      </c>
      <c r="HL415" s="1">
        <v>7.0998610000000004E-2</v>
      </c>
      <c r="HM415">
        <v>38.191450000000003</v>
      </c>
      <c r="HN415">
        <v>0.30127969999999998</v>
      </c>
      <c r="HO415">
        <v>20.87388</v>
      </c>
      <c r="HP415" s="1">
        <v>6.1721579999999998E-2</v>
      </c>
      <c r="HQ415">
        <v>33.270679999999999</v>
      </c>
      <c r="HR415">
        <v>0.2994849</v>
      </c>
      <c r="HS415">
        <v>20.04299</v>
      </c>
      <c r="HT415" s="1">
        <v>5.6732730000000002E-2</v>
      </c>
      <c r="HU415">
        <v>30.750990000000002</v>
      </c>
      <c r="HV415">
        <v>0.29793579999999997</v>
      </c>
      <c r="HW415">
        <v>19.291640000000001</v>
      </c>
      <c r="HX415" s="1">
        <v>5.2649849999999998E-2</v>
      </c>
      <c r="HY415">
        <v>28.70524</v>
      </c>
      <c r="HZ415">
        <v>0.29676960000000002</v>
      </c>
      <c r="IA415">
        <v>19.412230000000001</v>
      </c>
      <c r="IB415" s="1">
        <v>4.8576950000000001E-2</v>
      </c>
      <c r="IC415" s="1">
        <v>26.62529</v>
      </c>
      <c r="ID415">
        <v>0.29554999999999998</v>
      </c>
      <c r="IE415">
        <v>20.311140000000002</v>
      </c>
      <c r="IF415" s="1">
        <v>4.4285199999999997E-2</v>
      </c>
      <c r="IG415" s="1">
        <v>24.40616</v>
      </c>
      <c r="IH415">
        <v>0.2945817</v>
      </c>
      <c r="II415">
        <v>21.45814</v>
      </c>
      <c r="IJ415" s="1">
        <v>3.9924099999999997E-2</v>
      </c>
      <c r="IK415" s="1">
        <v>22.10453</v>
      </c>
      <c r="IL415">
        <v>0.29368820000000001</v>
      </c>
      <c r="IM415">
        <v>22.423739999999999</v>
      </c>
      <c r="IN415" s="1">
        <v>3.5613390000000002E-2</v>
      </c>
      <c r="IO415" s="1">
        <v>19.803090000000001</v>
      </c>
      <c r="IP415">
        <v>0.29292940000000001</v>
      </c>
      <c r="IQ415">
        <v>22.656210000000002</v>
      </c>
      <c r="IR415" s="1">
        <v>3.1499340000000001E-2</v>
      </c>
      <c r="IS415" s="1">
        <v>17.581250000000001</v>
      </c>
      <c r="IT415">
        <v>0.29225329999999999</v>
      </c>
      <c r="IU415">
        <v>22.098749999999999</v>
      </c>
      <c r="IV415" s="1">
        <v>2.7635179999999999E-2</v>
      </c>
      <c r="IW415" s="1">
        <v>15.481070000000001</v>
      </c>
      <c r="IX415">
        <v>0.29218690000000003</v>
      </c>
      <c r="IY415">
        <v>21.265090000000001</v>
      </c>
      <c r="IZ415" s="1">
        <v>2.4083489999999999E-2</v>
      </c>
      <c r="JA415" s="1">
        <v>13.510009999999999</v>
      </c>
      <c r="JB415">
        <v>0.29161239999999999</v>
      </c>
      <c r="JC415">
        <v>20.62997</v>
      </c>
      <c r="JD415" s="1">
        <v>2.089394E-2</v>
      </c>
      <c r="JE415" s="1">
        <v>11.753069999999999</v>
      </c>
      <c r="JF415">
        <v>0.29069590000000001</v>
      </c>
      <c r="JG415">
        <v>20.7</v>
      </c>
      <c r="JH415" s="1">
        <v>1.810055E-2</v>
      </c>
      <c r="JI415" s="1">
        <v>10.22124</v>
      </c>
      <c r="JJ415">
        <v>0.29035899999999998</v>
      </c>
      <c r="JK415">
        <v>21.192209999999999</v>
      </c>
      <c r="JL415" s="1">
        <v>1.5721240000000001E-2</v>
      </c>
      <c r="JM415" s="1">
        <v>8.8964309999999998</v>
      </c>
      <c r="JN415">
        <v>0.2901185</v>
      </c>
      <c r="JO415">
        <v>21.804290000000002</v>
      </c>
      <c r="JP415" s="1">
        <v>1.361248E-2</v>
      </c>
      <c r="JQ415" s="1">
        <v>7.71854</v>
      </c>
      <c r="JR415">
        <v>0.28994209999999998</v>
      </c>
      <c r="JS415">
        <v>22.041840000000001</v>
      </c>
      <c r="JT415" s="1">
        <v>1.16861E-2</v>
      </c>
      <c r="JU415" s="1">
        <v>6.6387890000000001</v>
      </c>
      <c r="JV415">
        <v>0.28977259999999999</v>
      </c>
      <c r="JW415">
        <v>21.73986</v>
      </c>
      <c r="JX415" s="1">
        <v>9.8731440000000004E-3</v>
      </c>
      <c r="JY415" s="1">
        <v>5.6216280000000003</v>
      </c>
      <c r="JZ415">
        <v>0.28979739999999998</v>
      </c>
      <c r="KA415">
        <v>21.09911</v>
      </c>
      <c r="KB415" s="1">
        <v>8.1568439999999999E-3</v>
      </c>
      <c r="KC415" s="1">
        <v>4.6525220000000003</v>
      </c>
      <c r="KD415">
        <v>0.28998689999999999</v>
      </c>
      <c r="KE415">
        <v>20.42238</v>
      </c>
      <c r="KF415" s="1">
        <v>6.6150339999999997E-3</v>
      </c>
      <c r="KG415" s="1">
        <v>3.7759770000000001</v>
      </c>
      <c r="KH415">
        <v>0.2901571</v>
      </c>
      <c r="KI415">
        <v>19.953769999999999</v>
      </c>
      <c r="KJ415" s="1">
        <v>5.3153599999999999E-3</v>
      </c>
      <c r="KK415" s="1">
        <v>3.035412</v>
      </c>
      <c r="KL415">
        <v>0.29051070000000001</v>
      </c>
      <c r="KM415">
        <v>20.145790000000002</v>
      </c>
      <c r="KN415" s="1">
        <v>4.2771110000000001E-3</v>
      </c>
      <c r="KO415" s="1">
        <v>2.4409130000000001</v>
      </c>
      <c r="KP415">
        <v>0.29067890000000002</v>
      </c>
      <c r="KQ415">
        <v>20.560359999999999</v>
      </c>
      <c r="KR415" s="1">
        <v>3.4886610000000001E-3</v>
      </c>
      <c r="KS415" s="1">
        <v>1.989433</v>
      </c>
      <c r="KT415">
        <v>0.29097129999999999</v>
      </c>
      <c r="KU415">
        <v>20.960170000000002</v>
      </c>
      <c r="KV415" s="1">
        <v>2.917935E-3</v>
      </c>
      <c r="KW415" s="1">
        <v>1.6614610000000001</v>
      </c>
      <c r="KX415">
        <v>0.29135129999999998</v>
      </c>
      <c r="KY415">
        <v>21.337620000000001</v>
      </c>
      <c r="KZ415" s="1">
        <v>2.5124399999999999E-3</v>
      </c>
      <c r="LA415" s="1">
        <v>1.427778</v>
      </c>
      <c r="LB415">
        <v>0.29179640000000001</v>
      </c>
      <c r="LC415">
        <v>21.362559999999998</v>
      </c>
      <c r="LD415" s="1">
        <v>2.2213189999999998E-3</v>
      </c>
      <c r="LE415" s="1">
        <v>1.259803</v>
      </c>
      <c r="LF415">
        <v>0.29224090000000003</v>
      </c>
      <c r="LG415">
        <v>20.935030000000001</v>
      </c>
      <c r="LH415" s="1">
        <v>2.0048150000000001E-3</v>
      </c>
      <c r="LI415" s="1">
        <v>1.1348780000000001</v>
      </c>
      <c r="LJ415">
        <v>0.29266969999999998</v>
      </c>
      <c r="LK415">
        <v>20.368179999999999</v>
      </c>
      <c r="LL415" s="1">
        <v>1.8369669999999999E-3</v>
      </c>
      <c r="LM415" s="1">
        <v>1.0383070000000001</v>
      </c>
      <c r="LN415">
        <v>0.29312159999999998</v>
      </c>
      <c r="LO415">
        <v>20.047029999999999</v>
      </c>
      <c r="LP415" s="1">
        <v>1.7033199999999999E-3</v>
      </c>
      <c r="LQ415" s="1">
        <v>0.96136180000000004</v>
      </c>
      <c r="LR415">
        <v>0.29353040000000002</v>
      </c>
      <c r="LS415">
        <v>20.691870000000002</v>
      </c>
      <c r="LT415" s="1">
        <v>1.5948189999999999E-3</v>
      </c>
      <c r="LU415" s="1">
        <v>0.89889160000000001</v>
      </c>
      <c r="LV415">
        <v>0.29392610000000002</v>
      </c>
      <c r="LW415">
        <v>21.73516</v>
      </c>
      <c r="LX415" s="1">
        <v>1.506563E-3</v>
      </c>
      <c r="LY415" s="1">
        <v>0.84814259999999997</v>
      </c>
      <c r="LZ415">
        <v>0.2942901</v>
      </c>
      <c r="MA415">
        <v>22.608139999999999</v>
      </c>
      <c r="MB415" s="1">
        <v>1.4339750000000001E-3</v>
      </c>
      <c r="MC415" s="1">
        <v>0.8063437</v>
      </c>
      <c r="MD415">
        <v>0.29460799999999998</v>
      </c>
      <c r="ME415">
        <v>23.309259999999998</v>
      </c>
      <c r="MF415" s="1">
        <v>1.374124E-3</v>
      </c>
      <c r="MG415" s="1">
        <v>0.77193820000000002</v>
      </c>
      <c r="MH415">
        <v>0.29487600000000003</v>
      </c>
      <c r="MI415">
        <v>23.398219999999998</v>
      </c>
      <c r="MJ415" s="1">
        <v>1.324679E-3</v>
      </c>
      <c r="MK415" s="1">
        <v>0.74360850000000001</v>
      </c>
      <c r="ML415">
        <v>0.29510049999999999</v>
      </c>
      <c r="MM415">
        <v>22.68497</v>
      </c>
      <c r="MN415" s="1">
        <v>1.282364E-3</v>
      </c>
      <c r="MO415" s="1">
        <v>0.71941829999999996</v>
      </c>
      <c r="MP415">
        <v>0.29530230000000002</v>
      </c>
      <c r="MQ415">
        <v>21.889769999999999</v>
      </c>
      <c r="MR415" s="1">
        <v>1.2437590000000001E-3</v>
      </c>
      <c r="MS415" s="1">
        <v>0.69754430000000001</v>
      </c>
      <c r="MT415">
        <v>0.29543730000000001</v>
      </c>
      <c r="MU415">
        <v>21.348030000000001</v>
      </c>
      <c r="MV415" s="1">
        <v>1.206237E-3</v>
      </c>
      <c r="MW415" s="1">
        <v>0.67644040000000005</v>
      </c>
      <c r="MX415">
        <v>0.29554589999999997</v>
      </c>
      <c r="MY415">
        <v>21.806889999999999</v>
      </c>
      <c r="MZ415" s="1">
        <v>1.1681E-3</v>
      </c>
      <c r="NA415" s="1">
        <v>0.65507230000000005</v>
      </c>
      <c r="NB415">
        <v>0.29561100000000001</v>
      </c>
      <c r="NC415">
        <v>22.834579999999999</v>
      </c>
      <c r="ND415" s="1">
        <v>1.1285480000000001E-3</v>
      </c>
      <c r="NE415" s="1">
        <v>0.63306830000000003</v>
      </c>
      <c r="NF415">
        <v>0.29557369999999999</v>
      </c>
      <c r="NG415">
        <v>23.732939999999999</v>
      </c>
      <c r="NH415" s="1">
        <v>1.0877250000000001E-3</v>
      </c>
      <c r="NI415" s="1">
        <v>0.61049189999999998</v>
      </c>
      <c r="NJ415">
        <v>0.29558400000000001</v>
      </c>
      <c r="NK415">
        <v>24.264019999999999</v>
      </c>
      <c r="NL415" s="1">
        <v>1.04667E-3</v>
      </c>
      <c r="NM415" s="1">
        <v>0.58764729999999998</v>
      </c>
      <c r="NN415">
        <v>0.29556900000000003</v>
      </c>
      <c r="NO415">
        <v>24.038219999999999</v>
      </c>
      <c r="NP415" s="1">
        <v>1.005941E-3</v>
      </c>
      <c r="NQ415" s="1">
        <v>0.56499739999999998</v>
      </c>
      <c r="NR415">
        <v>0.29554360000000002</v>
      </c>
      <c r="NS415">
        <v>23.13456</v>
      </c>
      <c r="NT415" s="1">
        <v>9.6616300000000003E-4</v>
      </c>
      <c r="NU415" s="1">
        <v>0.54288930000000002</v>
      </c>
      <c r="NV415">
        <v>0.29540889999999997</v>
      </c>
      <c r="NW415">
        <v>22.196829999999999</v>
      </c>
      <c r="NX415" s="1">
        <v>9.2702959999999999E-4</v>
      </c>
      <c r="NY415" s="1">
        <v>0.52130969999999999</v>
      </c>
      <c r="NZ415">
        <v>0.29525040000000002</v>
      </c>
      <c r="OA415">
        <v>21.57836</v>
      </c>
      <c r="OB415" s="1">
        <v>8.8971150000000001E-4</v>
      </c>
      <c r="OC415" s="1">
        <v>0.50074079999999999</v>
      </c>
      <c r="OD415">
        <v>0.29517520000000003</v>
      </c>
      <c r="OE415">
        <v>21.39142</v>
      </c>
      <c r="OF415" s="1">
        <v>8.5472849999999997E-4</v>
      </c>
      <c r="OG415" s="1">
        <v>0.48131639999999998</v>
      </c>
      <c r="OH415">
        <v>0.29509730000000001</v>
      </c>
      <c r="OI415">
        <v>21.848510000000001</v>
      </c>
      <c r="OJ415" s="1">
        <v>8.2091119999999997E-4</v>
      </c>
      <c r="OK415" s="1">
        <v>0.4626014</v>
      </c>
    </row>
    <row r="416" spans="1:401" x14ac:dyDescent="0.35">
      <c r="A416">
        <v>425</v>
      </c>
      <c r="B416" t="s">
        <v>4</v>
      </c>
      <c r="C416" t="s">
        <v>364</v>
      </c>
      <c r="D416" t="s">
        <v>423</v>
      </c>
      <c r="E416">
        <v>835.97799999999995</v>
      </c>
      <c r="F416">
        <v>0.76937060000000002</v>
      </c>
      <c r="G416">
        <v>21.73415</v>
      </c>
      <c r="H416">
        <v>0</v>
      </c>
      <c r="I416">
        <v>0</v>
      </c>
      <c r="J416">
        <v>0.77389370000000002</v>
      </c>
      <c r="K416">
        <v>21.282889999999998</v>
      </c>
      <c r="L416">
        <v>0</v>
      </c>
      <c r="M416">
        <v>0</v>
      </c>
      <c r="N416">
        <v>0.77843510000000005</v>
      </c>
      <c r="O416">
        <v>21.624300000000002</v>
      </c>
      <c r="P416">
        <v>0</v>
      </c>
      <c r="Q416">
        <v>0</v>
      </c>
      <c r="R416">
        <v>0.7831745</v>
      </c>
      <c r="S416">
        <v>22.07649</v>
      </c>
      <c r="T416">
        <v>0</v>
      </c>
      <c r="U416">
        <v>0</v>
      </c>
      <c r="V416">
        <v>0.78805550000000002</v>
      </c>
      <c r="W416">
        <v>22.63571</v>
      </c>
      <c r="X416">
        <v>0</v>
      </c>
      <c r="Y416">
        <v>0</v>
      </c>
      <c r="Z416">
        <v>0.79291339999999999</v>
      </c>
      <c r="AA416">
        <v>22.708600000000001</v>
      </c>
      <c r="AB416">
        <v>0</v>
      </c>
      <c r="AC416">
        <v>0</v>
      </c>
      <c r="AD416">
        <v>0.79772330000000002</v>
      </c>
      <c r="AE416">
        <v>22.400230000000001</v>
      </c>
      <c r="AF416">
        <v>0</v>
      </c>
      <c r="AG416">
        <v>0</v>
      </c>
      <c r="AH416">
        <v>0.80264780000000002</v>
      </c>
      <c r="AI416">
        <v>21.951709999999999</v>
      </c>
      <c r="AJ416">
        <v>0</v>
      </c>
      <c r="AK416">
        <v>0</v>
      </c>
      <c r="AL416">
        <v>0.80769789999999997</v>
      </c>
      <c r="AM416">
        <v>21.469989999999999</v>
      </c>
      <c r="AN416">
        <v>0</v>
      </c>
      <c r="AO416">
        <v>0</v>
      </c>
      <c r="AP416">
        <v>0.81236730000000001</v>
      </c>
      <c r="AQ416">
        <v>21.166049999999998</v>
      </c>
      <c r="AR416">
        <v>0</v>
      </c>
      <c r="AS416">
        <v>0</v>
      </c>
      <c r="AT416">
        <v>0.81677379999999999</v>
      </c>
      <c r="AU416">
        <v>21.403420000000001</v>
      </c>
      <c r="AV416">
        <v>0</v>
      </c>
      <c r="AW416">
        <v>0</v>
      </c>
      <c r="AX416">
        <v>0.82093240000000001</v>
      </c>
      <c r="AY416">
        <v>21.58156</v>
      </c>
      <c r="AZ416">
        <v>0</v>
      </c>
      <c r="BA416">
        <v>0</v>
      </c>
      <c r="BB416">
        <v>0.82473390000000002</v>
      </c>
      <c r="BC416">
        <v>21.668040000000001</v>
      </c>
      <c r="BD416">
        <v>0</v>
      </c>
      <c r="BE416">
        <v>0</v>
      </c>
      <c r="BF416">
        <v>0.82825070000000001</v>
      </c>
      <c r="BG416">
        <v>21.72841</v>
      </c>
      <c r="BH416">
        <v>0</v>
      </c>
      <c r="BI416">
        <v>0</v>
      </c>
      <c r="BJ416">
        <v>0.83134189999999997</v>
      </c>
      <c r="BK416">
        <v>21.354479999999999</v>
      </c>
      <c r="BL416">
        <v>0</v>
      </c>
      <c r="BM416">
        <v>0</v>
      </c>
      <c r="BN416">
        <v>0.83397909999999997</v>
      </c>
      <c r="BO416">
        <v>20.805389999999999</v>
      </c>
      <c r="BP416">
        <v>0</v>
      </c>
      <c r="BQ416">
        <v>0</v>
      </c>
      <c r="BR416">
        <v>0.83610890000000004</v>
      </c>
      <c r="BS416">
        <v>20.21622</v>
      </c>
      <c r="BT416">
        <v>0</v>
      </c>
      <c r="BU416">
        <v>0</v>
      </c>
      <c r="BV416">
        <v>0.83757550000000003</v>
      </c>
      <c r="BW416">
        <v>20.03867</v>
      </c>
      <c r="BX416">
        <v>0</v>
      </c>
      <c r="BY416">
        <v>0</v>
      </c>
      <c r="BZ416">
        <v>0.838507</v>
      </c>
      <c r="CA416">
        <v>20.320039999999999</v>
      </c>
      <c r="CB416">
        <v>0</v>
      </c>
      <c r="CC416">
        <v>0</v>
      </c>
      <c r="CD416">
        <v>0.83895260000000005</v>
      </c>
      <c r="CE416">
        <v>20.950669999999999</v>
      </c>
      <c r="CF416">
        <v>0</v>
      </c>
      <c r="CG416">
        <v>0</v>
      </c>
      <c r="CH416">
        <v>0.83872820000000003</v>
      </c>
      <c r="CI416">
        <v>21.48339</v>
      </c>
      <c r="CJ416">
        <v>0</v>
      </c>
      <c r="CK416">
        <v>0</v>
      </c>
      <c r="CL416">
        <v>0.83791990000000005</v>
      </c>
      <c r="CM416">
        <v>21.522359999999999</v>
      </c>
      <c r="CN416" s="1">
        <v>4.7810810000000003E-37</v>
      </c>
      <c r="CO416" s="1">
        <v>9.3203780000000002E-35</v>
      </c>
      <c r="CP416">
        <v>0.83665520000000004</v>
      </c>
      <c r="CQ416">
        <v>21.005669999999999</v>
      </c>
      <c r="CR416" s="1">
        <v>2.418393E-31</v>
      </c>
      <c r="CS416" s="1">
        <v>4.951495E-29</v>
      </c>
      <c r="CT416">
        <v>0.83476459999999997</v>
      </c>
      <c r="CU416">
        <v>20.308689999999999</v>
      </c>
      <c r="CV416" s="1">
        <v>1.4725210000000001E-24</v>
      </c>
      <c r="CW416" s="1">
        <v>2.9431499999999999E-22</v>
      </c>
      <c r="CX416">
        <v>0.83248259999999996</v>
      </c>
      <c r="CY416">
        <v>19.653870000000001</v>
      </c>
      <c r="CZ416" s="1">
        <v>1.438022E-19</v>
      </c>
      <c r="DA416" s="1">
        <v>2.9734470000000001E-17</v>
      </c>
      <c r="DB416">
        <v>0.82967279999999999</v>
      </c>
      <c r="DC416">
        <v>19.560770000000002</v>
      </c>
      <c r="DD416" s="1">
        <v>7.784695E-16</v>
      </c>
      <c r="DE416" s="1">
        <v>1.665628E-13</v>
      </c>
      <c r="DF416">
        <v>0.82645760000000001</v>
      </c>
      <c r="DG416">
        <v>20.03791</v>
      </c>
      <c r="DH416" s="1">
        <v>7.9277310000000004E-13</v>
      </c>
      <c r="DI416" s="1">
        <v>1.7433600000000001E-10</v>
      </c>
      <c r="DJ416">
        <v>0.82280850000000005</v>
      </c>
      <c r="DK416">
        <v>20.591670000000001</v>
      </c>
      <c r="DL416" s="1">
        <v>2.480489E-10</v>
      </c>
      <c r="DM416" s="1">
        <v>5.5759140000000001E-8</v>
      </c>
      <c r="DN416">
        <v>0.81872500000000004</v>
      </c>
      <c r="DO416">
        <v>21.02366</v>
      </c>
      <c r="DP416" s="1">
        <v>3.1396630000000001E-8</v>
      </c>
      <c r="DQ416" s="1">
        <v>7.1952640000000002E-6</v>
      </c>
      <c r="DR416">
        <v>0.81437479999999995</v>
      </c>
      <c r="DS416">
        <v>20.97165</v>
      </c>
      <c r="DT416" s="1">
        <v>1.885246E-6</v>
      </c>
      <c r="DU416" s="1">
        <v>4.3909729999999999E-4</v>
      </c>
      <c r="DV416">
        <v>0.80973320000000004</v>
      </c>
      <c r="DW416">
        <v>20.31643</v>
      </c>
      <c r="DX416" s="1">
        <v>6.0702560000000001E-5</v>
      </c>
      <c r="DY416" s="1">
        <v>1.4366759999999999E-2</v>
      </c>
      <c r="DZ416">
        <v>0.80470339999999996</v>
      </c>
      <c r="EA416">
        <v>19.44162</v>
      </c>
      <c r="EB416" s="1">
        <v>1.1506470000000001E-3</v>
      </c>
      <c r="EC416">
        <v>0.27609669999999997</v>
      </c>
      <c r="ED416">
        <v>0.79935979999999995</v>
      </c>
      <c r="EE416">
        <v>18.659369999999999</v>
      </c>
      <c r="EF416" s="1">
        <v>1.3717969999999999E-2</v>
      </c>
      <c r="EG416">
        <v>3.338959</v>
      </c>
      <c r="EH416">
        <v>0.79362770000000005</v>
      </c>
      <c r="EI416">
        <v>18.29888</v>
      </c>
      <c r="EJ416">
        <v>0.10831250000000001</v>
      </c>
      <c r="EK416">
        <v>26.70871</v>
      </c>
      <c r="EL416">
        <v>0.78773919999999997</v>
      </c>
      <c r="EM416">
        <v>18.490739999999999</v>
      </c>
      <c r="EN416">
        <v>0.59338270000000004</v>
      </c>
      <c r="EO416">
        <v>148.1232</v>
      </c>
      <c r="EP416">
        <v>0.78205380000000002</v>
      </c>
      <c r="EQ416">
        <v>19.01153</v>
      </c>
      <c r="ER416">
        <v>2.3392740000000001</v>
      </c>
      <c r="ES416">
        <v>590.97889999999995</v>
      </c>
      <c r="ET416">
        <v>0.77613049999999995</v>
      </c>
      <c r="EU416">
        <v>19.474019999999999</v>
      </c>
      <c r="EV416">
        <v>6.8654919999999997</v>
      </c>
      <c r="EW416">
        <v>1754.14</v>
      </c>
      <c r="EX416">
        <v>0.77002139999999997</v>
      </c>
      <c r="EY416">
        <v>19.415150000000001</v>
      </c>
      <c r="EZ416">
        <v>15.53862</v>
      </c>
      <c r="FA416">
        <v>4012.998</v>
      </c>
      <c r="FB416">
        <v>0.76382919999999999</v>
      </c>
      <c r="FC416">
        <v>18.861419999999999</v>
      </c>
      <c r="FD416">
        <v>27.925270000000001</v>
      </c>
      <c r="FE416">
        <v>7285.2659999999996</v>
      </c>
      <c r="FF416">
        <v>0.75769359999999997</v>
      </c>
      <c r="FG416">
        <v>18.04468</v>
      </c>
      <c r="FH416">
        <v>40.78098</v>
      </c>
      <c r="FI416">
        <v>10744.88</v>
      </c>
      <c r="FJ416">
        <v>0.75123300000000004</v>
      </c>
      <c r="FK416">
        <v>17.294180000000001</v>
      </c>
      <c r="FL416">
        <v>49.52787</v>
      </c>
      <c r="FM416">
        <v>13175.82</v>
      </c>
      <c r="FN416">
        <v>0.74481430000000004</v>
      </c>
      <c r="FO416">
        <v>17.330169999999999</v>
      </c>
      <c r="FP416">
        <v>50.821800000000003</v>
      </c>
      <c r="FQ416">
        <v>13642.03</v>
      </c>
      <c r="FR416">
        <v>0.73882760000000003</v>
      </c>
      <c r="FS416">
        <v>17.861619999999998</v>
      </c>
      <c r="FT416">
        <v>44.701599999999999</v>
      </c>
      <c r="FU416">
        <v>12113.41</v>
      </c>
      <c r="FV416">
        <v>0.73257490000000003</v>
      </c>
      <c r="FW416">
        <v>18.536300000000001</v>
      </c>
      <c r="FX416">
        <v>34.277360000000002</v>
      </c>
      <c r="FY416">
        <v>9373.7759999999998</v>
      </c>
      <c r="FZ416">
        <v>0.7262769</v>
      </c>
      <c r="GA416">
        <v>19.06814</v>
      </c>
      <c r="GB416">
        <v>23.27206</v>
      </c>
      <c r="GC416">
        <v>6422.8760000000002</v>
      </c>
      <c r="GD416">
        <v>0.71948469999999998</v>
      </c>
      <c r="GE416">
        <v>19.151720000000001</v>
      </c>
      <c r="GF416">
        <v>14.16269</v>
      </c>
      <c r="GG416">
        <v>3948.1210000000001</v>
      </c>
      <c r="GH416">
        <v>0.71316049999999997</v>
      </c>
      <c r="GI416">
        <v>18.715679999999999</v>
      </c>
      <c r="GJ416">
        <v>7.7896460000000003</v>
      </c>
      <c r="GK416">
        <v>2192.1790000000001</v>
      </c>
      <c r="GL416">
        <v>0.70711570000000001</v>
      </c>
      <c r="GM416">
        <v>17.99597</v>
      </c>
      <c r="GN416">
        <v>3.9102649999999999</v>
      </c>
      <c r="GO416">
        <v>1110.4690000000001</v>
      </c>
      <c r="GP416">
        <v>0.70109880000000002</v>
      </c>
      <c r="GQ416">
        <v>17.499970000000001</v>
      </c>
      <c r="GR416">
        <v>1.835582</v>
      </c>
      <c r="GS416">
        <v>525.76459999999997</v>
      </c>
      <c r="GT416">
        <v>0.69526259999999995</v>
      </c>
      <c r="GU416">
        <v>17.89395</v>
      </c>
      <c r="GV416">
        <v>0.82222830000000002</v>
      </c>
      <c r="GW416">
        <v>237.47640000000001</v>
      </c>
      <c r="GX416">
        <v>0.68920510000000001</v>
      </c>
      <c r="GY416">
        <v>18.77854</v>
      </c>
      <c r="GZ416">
        <v>0.36413830000000003</v>
      </c>
      <c r="HA416">
        <v>105.8913</v>
      </c>
      <c r="HB416">
        <v>0.68296469999999998</v>
      </c>
      <c r="HC416">
        <v>19.853919999999999</v>
      </c>
      <c r="HD416" s="1">
        <v>0.17314170000000001</v>
      </c>
      <c r="HE416">
        <v>50.571530000000003</v>
      </c>
      <c r="HF416">
        <v>0.67695879999999997</v>
      </c>
      <c r="HG416">
        <v>20.841940000000001</v>
      </c>
      <c r="HH416" s="1">
        <v>9.9426539999999994E-2</v>
      </c>
      <c r="HI416">
        <v>29.063659999999999</v>
      </c>
      <c r="HJ416">
        <v>0.67101010000000005</v>
      </c>
      <c r="HK416">
        <v>21.244009999999999</v>
      </c>
      <c r="HL416" s="1">
        <v>7.2658780000000006E-2</v>
      </c>
      <c r="HM416">
        <v>21.268090000000001</v>
      </c>
      <c r="HN416">
        <v>0.6657691</v>
      </c>
      <c r="HO416">
        <v>20.799340000000001</v>
      </c>
      <c r="HP416" s="1">
        <v>6.2533000000000005E-2</v>
      </c>
      <c r="HQ416">
        <v>18.37218</v>
      </c>
      <c r="HR416">
        <v>0.66041700000000003</v>
      </c>
      <c r="HS416">
        <v>19.985389999999999</v>
      </c>
      <c r="HT416" s="1">
        <v>5.7340950000000002E-2</v>
      </c>
      <c r="HU416">
        <v>16.961069999999999</v>
      </c>
      <c r="HV416">
        <v>0.65549360000000001</v>
      </c>
      <c r="HW416">
        <v>19.220050000000001</v>
      </c>
      <c r="HX416" s="1">
        <v>5.3219839999999997E-2</v>
      </c>
      <c r="HY416">
        <v>15.84972</v>
      </c>
      <c r="HZ416">
        <v>0.65095340000000002</v>
      </c>
      <c r="IA416">
        <v>19.29468</v>
      </c>
      <c r="IB416" s="1">
        <v>4.9134419999999998E-2</v>
      </c>
      <c r="IC416" s="1">
        <v>14.73349</v>
      </c>
      <c r="ID416">
        <v>0.6466326</v>
      </c>
      <c r="IE416">
        <v>20.14865</v>
      </c>
      <c r="IF416" s="1">
        <v>4.4853009999999999E-2</v>
      </c>
      <c r="IG416" s="1">
        <v>13.538690000000001</v>
      </c>
      <c r="IH416">
        <v>0.64279359999999997</v>
      </c>
      <c r="II416">
        <v>21.278269999999999</v>
      </c>
      <c r="IJ416" s="1">
        <v>4.047133E-2</v>
      </c>
      <c r="IK416" s="1">
        <v>12.28782</v>
      </c>
      <c r="IL416">
        <v>0.63925089999999996</v>
      </c>
      <c r="IM416">
        <v>22.263249999999999</v>
      </c>
      <c r="IN416" s="1">
        <v>3.613922E-2</v>
      </c>
      <c r="IO416" s="1">
        <v>11.031890000000001</v>
      </c>
      <c r="IP416">
        <v>0.63602119999999995</v>
      </c>
      <c r="IQ416">
        <v>22.541029999999999</v>
      </c>
      <c r="IR416" s="1">
        <v>3.1992380000000001E-2</v>
      </c>
      <c r="IS416" s="1">
        <v>9.8132649999999995</v>
      </c>
      <c r="IT416">
        <v>0.63268729999999995</v>
      </c>
      <c r="IU416">
        <v>22.030460000000001</v>
      </c>
      <c r="IV416" s="1">
        <v>2.8080440000000002E-2</v>
      </c>
      <c r="IW416" s="1">
        <v>8.6570300000000007</v>
      </c>
      <c r="IX416">
        <v>0.63140450000000004</v>
      </c>
      <c r="IY416">
        <v>21.236329999999999</v>
      </c>
      <c r="IZ416" s="1">
        <v>2.4521000000000001E-2</v>
      </c>
      <c r="JA416" s="1">
        <v>7.5780950000000002</v>
      </c>
      <c r="JB416">
        <v>0.62855740000000004</v>
      </c>
      <c r="JC416">
        <v>20.575839999999999</v>
      </c>
      <c r="JD416" s="1">
        <v>2.1270770000000001E-2</v>
      </c>
      <c r="JE416" s="1">
        <v>6.6008250000000004</v>
      </c>
      <c r="JF416">
        <v>0.62535510000000005</v>
      </c>
      <c r="JG416">
        <v>20.599820000000001</v>
      </c>
      <c r="JH416" s="1">
        <v>1.8434389999999998E-2</v>
      </c>
      <c r="JI416" s="1">
        <v>5.7483089999999999</v>
      </c>
      <c r="JJ416">
        <v>0.6225463</v>
      </c>
      <c r="JK416">
        <v>21.067270000000001</v>
      </c>
      <c r="JL416" s="1">
        <v>1.6004150000000002E-2</v>
      </c>
      <c r="JM416" s="1">
        <v>5.0113089999999998</v>
      </c>
      <c r="JN416">
        <v>0.62033179999999999</v>
      </c>
      <c r="JO416">
        <v>21.67952</v>
      </c>
      <c r="JP416" s="1">
        <v>1.386311E-2</v>
      </c>
      <c r="JQ416" s="1">
        <v>4.3560610000000004</v>
      </c>
      <c r="JR416">
        <v>0.61826409999999998</v>
      </c>
      <c r="JS416">
        <v>21.950469999999999</v>
      </c>
      <c r="JT416" s="1">
        <v>1.1913429999999999E-2</v>
      </c>
      <c r="JU416" s="1">
        <v>3.7559710000000002</v>
      </c>
      <c r="JV416">
        <v>0.61628309999999997</v>
      </c>
      <c r="JW416">
        <v>21.687619999999999</v>
      </c>
      <c r="JX416" s="1">
        <v>1.0082549999999999E-2</v>
      </c>
      <c r="JY416" s="1">
        <v>3.190188</v>
      </c>
      <c r="JZ416">
        <v>0.61470829999999999</v>
      </c>
      <c r="KA416">
        <v>21.07647</v>
      </c>
      <c r="KB416" s="1">
        <v>8.3487490000000008E-3</v>
      </c>
      <c r="KC416" s="1">
        <v>2.649664</v>
      </c>
      <c r="KD416">
        <v>0.61352899999999999</v>
      </c>
      <c r="KE416">
        <v>20.398820000000001</v>
      </c>
      <c r="KF416" s="1">
        <v>6.7794789999999997E-3</v>
      </c>
      <c r="KG416" s="1">
        <v>2.156307</v>
      </c>
      <c r="KH416">
        <v>0.61242790000000003</v>
      </c>
      <c r="KI416">
        <v>19.91797</v>
      </c>
      <c r="KJ416" s="1">
        <v>5.4495150000000003E-3</v>
      </c>
      <c r="KK416" s="1">
        <v>1.7364189999999999</v>
      </c>
      <c r="KL416">
        <v>0.61157910000000004</v>
      </c>
      <c r="KM416">
        <v>20.081849999999999</v>
      </c>
      <c r="KN416" s="1">
        <v>4.3816150000000002E-3</v>
      </c>
      <c r="KO416" s="1">
        <v>1.3977109999999999</v>
      </c>
      <c r="KP416">
        <v>0.61072029999999999</v>
      </c>
      <c r="KQ416">
        <v>20.486460000000001</v>
      </c>
      <c r="KR416" s="1">
        <v>3.5666370000000001E-3</v>
      </c>
      <c r="KS416" s="1">
        <v>1.1383460000000001</v>
      </c>
      <c r="KT416">
        <v>0.61018300000000003</v>
      </c>
      <c r="KU416">
        <v>20.893889999999999</v>
      </c>
      <c r="KV416" s="1">
        <v>2.9744860000000001E-3</v>
      </c>
      <c r="KW416" s="1">
        <v>0.94915119999999997</v>
      </c>
      <c r="KX416">
        <v>0.60994150000000003</v>
      </c>
      <c r="KY416">
        <v>21.279060000000001</v>
      </c>
      <c r="KZ416" s="1">
        <v>2.5535530000000001E-3</v>
      </c>
      <c r="LA416" s="1">
        <v>0.81416449999999996</v>
      </c>
      <c r="LB416">
        <v>0.60985400000000001</v>
      </c>
      <c r="LC416">
        <v>21.32649</v>
      </c>
      <c r="LD416" s="1">
        <v>2.2518830000000001E-3</v>
      </c>
      <c r="LE416" s="1">
        <v>0.71729089999999995</v>
      </c>
      <c r="LF416">
        <v>0.6098441</v>
      </c>
      <c r="LG416">
        <v>20.924689999999998</v>
      </c>
      <c r="LH416" s="1">
        <v>2.0285530000000002E-3</v>
      </c>
      <c r="LI416" s="1">
        <v>0.64553559999999999</v>
      </c>
      <c r="LJ416">
        <v>0.60985630000000002</v>
      </c>
      <c r="LK416">
        <v>20.362449999999999</v>
      </c>
      <c r="LL416" s="1">
        <v>1.8560989999999999E-3</v>
      </c>
      <c r="LM416" s="1">
        <v>0.59026339999999999</v>
      </c>
      <c r="LN416">
        <v>0.60988640000000005</v>
      </c>
      <c r="LO416">
        <v>20.025030000000001</v>
      </c>
      <c r="LP416" s="1">
        <v>1.7190059999999999E-3</v>
      </c>
      <c r="LQ416" s="1">
        <v>0.54633799999999999</v>
      </c>
      <c r="LR416">
        <v>0.60988089999999995</v>
      </c>
      <c r="LS416">
        <v>20.61496</v>
      </c>
      <c r="LT416" s="1">
        <v>1.6078570000000001E-3</v>
      </c>
      <c r="LU416" s="1">
        <v>0.51071940000000005</v>
      </c>
      <c r="LV416">
        <v>0.60961679999999996</v>
      </c>
      <c r="LW416">
        <v>21.642589999999998</v>
      </c>
      <c r="LX416" s="1">
        <v>1.5170450000000001E-3</v>
      </c>
      <c r="LY416" s="1">
        <v>0.48181220000000002</v>
      </c>
      <c r="LZ416">
        <v>0.60952589999999995</v>
      </c>
      <c r="MA416">
        <v>22.535959999999999</v>
      </c>
      <c r="MB416" s="1">
        <v>1.4427419999999999E-3</v>
      </c>
      <c r="MC416" s="1">
        <v>0.45804329999999999</v>
      </c>
      <c r="MD416">
        <v>0.60945490000000002</v>
      </c>
      <c r="ME416">
        <v>23.255330000000001</v>
      </c>
      <c r="MF416" s="1">
        <v>1.3815979999999999E-3</v>
      </c>
      <c r="MG416" s="1">
        <v>0.43847320000000001</v>
      </c>
      <c r="MH416">
        <v>0.60927710000000002</v>
      </c>
      <c r="MI416">
        <v>23.379149999999999</v>
      </c>
      <c r="MJ416" s="1">
        <v>1.331107E-3</v>
      </c>
      <c r="MK416" s="1">
        <v>0.4224002</v>
      </c>
      <c r="ML416">
        <v>0.60904320000000001</v>
      </c>
      <c r="MM416">
        <v>22.7056</v>
      </c>
      <c r="MN416" s="1">
        <v>1.2881660000000001E-3</v>
      </c>
      <c r="MO416" s="1">
        <v>0.40875139999999999</v>
      </c>
      <c r="MP416">
        <v>0.60873339999999998</v>
      </c>
      <c r="MQ416">
        <v>21.905429999999999</v>
      </c>
      <c r="MR416" s="1">
        <v>1.2491939999999999E-3</v>
      </c>
      <c r="MS416" s="1">
        <v>0.39649380000000001</v>
      </c>
      <c r="MT416">
        <v>0.60833619999999999</v>
      </c>
      <c r="MU416">
        <v>21.34338</v>
      </c>
      <c r="MV416" s="1">
        <v>1.211618E-3</v>
      </c>
      <c r="MW416" s="1">
        <v>0.3847235</v>
      </c>
      <c r="MX416">
        <v>0.60789289999999996</v>
      </c>
      <c r="MY416">
        <v>21.739509999999999</v>
      </c>
      <c r="MZ416" s="1">
        <v>1.173599E-3</v>
      </c>
      <c r="NA416" s="1">
        <v>0.37283699999999997</v>
      </c>
      <c r="NB416">
        <v>0.60730669999999998</v>
      </c>
      <c r="NC416">
        <v>22.74278</v>
      </c>
      <c r="ND416" s="1">
        <v>1.1340899999999999E-3</v>
      </c>
      <c r="NE416" s="1">
        <v>0.3605775</v>
      </c>
      <c r="NF416">
        <v>0.60655749999999997</v>
      </c>
      <c r="NG416">
        <v>23.66018</v>
      </c>
      <c r="NH416" s="1">
        <v>1.093344E-3</v>
      </c>
      <c r="NI416" s="1">
        <v>0.34797050000000002</v>
      </c>
      <c r="NJ416">
        <v>0.60583010000000004</v>
      </c>
      <c r="NK416">
        <v>24.219840000000001</v>
      </c>
      <c r="NL416" s="1">
        <v>1.052255E-3</v>
      </c>
      <c r="NM416" s="1">
        <v>0.33519539999999998</v>
      </c>
      <c r="NN416">
        <v>0.60504409999999997</v>
      </c>
      <c r="NO416">
        <v>24.036709999999999</v>
      </c>
      <c r="NP416" s="1">
        <v>1.011425E-3</v>
      </c>
      <c r="NQ416" s="1">
        <v>0.32249949999999999</v>
      </c>
      <c r="NR416">
        <v>0.60423629999999995</v>
      </c>
      <c r="NS416">
        <v>23.16544</v>
      </c>
      <c r="NT416" s="1">
        <v>9.7156260000000002E-4</v>
      </c>
      <c r="NU416" s="1">
        <v>0.31009540000000002</v>
      </c>
      <c r="NV416">
        <v>0.60322960000000003</v>
      </c>
      <c r="NW416">
        <v>22.21705</v>
      </c>
      <c r="NX416" s="1">
        <v>9.3235080000000003E-4</v>
      </c>
      <c r="NY416" s="1">
        <v>0.29796990000000001</v>
      </c>
      <c r="NZ416">
        <v>0.60211380000000003</v>
      </c>
      <c r="OA416">
        <v>21.568899999999999</v>
      </c>
      <c r="OB416" s="1">
        <v>8.9480379999999995E-4</v>
      </c>
      <c r="OC416" s="1">
        <v>0.28637240000000003</v>
      </c>
      <c r="OD416">
        <v>0.60112350000000003</v>
      </c>
      <c r="OE416">
        <v>21.351050000000001</v>
      </c>
      <c r="OF416" s="1">
        <v>8.5965189999999999E-4</v>
      </c>
      <c r="OG416" s="1">
        <v>0.27544229999999997</v>
      </c>
      <c r="OH416">
        <v>0.60007909999999998</v>
      </c>
      <c r="OI416">
        <v>21.773520000000001</v>
      </c>
      <c r="OJ416" s="1">
        <v>8.2570259999999998E-4</v>
      </c>
      <c r="OK416" s="1">
        <v>0.26492520000000003</v>
      </c>
    </row>
    <row r="417" spans="1:401" x14ac:dyDescent="0.35">
      <c r="A417">
        <v>426</v>
      </c>
      <c r="B417" t="s">
        <v>4</v>
      </c>
      <c r="C417" t="s">
        <v>364</v>
      </c>
      <c r="D417" t="s">
        <v>424</v>
      </c>
      <c r="E417">
        <v>875.76350000000002</v>
      </c>
      <c r="F417">
        <v>1.1073310000000001</v>
      </c>
      <c r="G417">
        <v>21.84498</v>
      </c>
      <c r="H417">
        <v>0</v>
      </c>
      <c r="I417">
        <v>0</v>
      </c>
      <c r="J417">
        <v>1.1128579999999999</v>
      </c>
      <c r="K417">
        <v>21.375360000000001</v>
      </c>
      <c r="L417">
        <v>0</v>
      </c>
      <c r="M417">
        <v>0</v>
      </c>
      <c r="N417">
        <v>1.118457</v>
      </c>
      <c r="O417">
        <v>21.666239999999998</v>
      </c>
      <c r="P417">
        <v>0</v>
      </c>
      <c r="Q417">
        <v>0</v>
      </c>
      <c r="R417">
        <v>1.124374</v>
      </c>
      <c r="S417">
        <v>22.120920000000002</v>
      </c>
      <c r="T417">
        <v>0</v>
      </c>
      <c r="U417">
        <v>0</v>
      </c>
      <c r="V417">
        <v>1.130398</v>
      </c>
      <c r="W417">
        <v>22.678290000000001</v>
      </c>
      <c r="X417">
        <v>0</v>
      </c>
      <c r="Y417">
        <v>0</v>
      </c>
      <c r="Z417">
        <v>1.136458</v>
      </c>
      <c r="AA417">
        <v>22.804030000000001</v>
      </c>
      <c r="AB417">
        <v>0</v>
      </c>
      <c r="AC417">
        <v>0</v>
      </c>
      <c r="AD417">
        <v>1.142447</v>
      </c>
      <c r="AE417">
        <v>22.524570000000001</v>
      </c>
      <c r="AF417">
        <v>0</v>
      </c>
      <c r="AG417">
        <v>0</v>
      </c>
      <c r="AH417">
        <v>1.1485810000000001</v>
      </c>
      <c r="AI417">
        <v>22.089929999999999</v>
      </c>
      <c r="AJ417">
        <v>0</v>
      </c>
      <c r="AK417">
        <v>0</v>
      </c>
      <c r="AL417">
        <v>1.1548879999999999</v>
      </c>
      <c r="AM417">
        <v>21.608969999999999</v>
      </c>
      <c r="AN417">
        <v>0</v>
      </c>
      <c r="AO417">
        <v>0</v>
      </c>
      <c r="AP417">
        <v>1.160738</v>
      </c>
      <c r="AQ417">
        <v>21.28453</v>
      </c>
      <c r="AR417">
        <v>0</v>
      </c>
      <c r="AS417">
        <v>0</v>
      </c>
      <c r="AT417">
        <v>1.1662030000000001</v>
      </c>
      <c r="AU417">
        <v>21.48293</v>
      </c>
      <c r="AV417">
        <v>0</v>
      </c>
      <c r="AW417">
        <v>0</v>
      </c>
      <c r="AX417">
        <v>1.1713640000000001</v>
      </c>
      <c r="AY417">
        <v>21.666840000000001</v>
      </c>
      <c r="AZ417">
        <v>0</v>
      </c>
      <c r="BA417">
        <v>0</v>
      </c>
      <c r="BB417">
        <v>1.176172</v>
      </c>
      <c r="BC417">
        <v>21.75581</v>
      </c>
      <c r="BD417">
        <v>0</v>
      </c>
      <c r="BE417">
        <v>0</v>
      </c>
      <c r="BF417">
        <v>1.1805909999999999</v>
      </c>
      <c r="BG417">
        <v>21.823219999999999</v>
      </c>
      <c r="BH417">
        <v>0</v>
      </c>
      <c r="BI417">
        <v>0</v>
      </c>
      <c r="BJ417">
        <v>1.1844790000000001</v>
      </c>
      <c r="BK417">
        <v>21.469550000000002</v>
      </c>
      <c r="BL417">
        <v>0</v>
      </c>
      <c r="BM417">
        <v>0</v>
      </c>
      <c r="BN417">
        <v>1.1878359999999999</v>
      </c>
      <c r="BO417">
        <v>20.91985</v>
      </c>
      <c r="BP417">
        <v>0</v>
      </c>
      <c r="BQ417">
        <v>0</v>
      </c>
      <c r="BR417">
        <v>1.190571</v>
      </c>
      <c r="BS417">
        <v>20.328700000000001</v>
      </c>
      <c r="BT417">
        <v>0</v>
      </c>
      <c r="BU417">
        <v>0</v>
      </c>
      <c r="BV417">
        <v>1.1924870000000001</v>
      </c>
      <c r="BW417">
        <v>20.11159</v>
      </c>
      <c r="BX417">
        <v>0</v>
      </c>
      <c r="BY417">
        <v>0</v>
      </c>
      <c r="BZ417">
        <v>1.1937660000000001</v>
      </c>
      <c r="CA417">
        <v>20.362449999999999</v>
      </c>
      <c r="CB417">
        <v>0</v>
      </c>
      <c r="CC417">
        <v>0</v>
      </c>
      <c r="CD417">
        <v>1.194396</v>
      </c>
      <c r="CE417">
        <v>20.966519999999999</v>
      </c>
      <c r="CF417">
        <v>0</v>
      </c>
      <c r="CG417">
        <v>0</v>
      </c>
      <c r="CH417">
        <v>1.19424</v>
      </c>
      <c r="CI417">
        <v>21.496130000000001</v>
      </c>
      <c r="CJ417">
        <v>0</v>
      </c>
      <c r="CK417">
        <v>0</v>
      </c>
      <c r="CL417">
        <v>1.193306</v>
      </c>
      <c r="CM417">
        <v>21.55519</v>
      </c>
      <c r="CN417" s="1">
        <v>2.180146E-37</v>
      </c>
      <c r="CO417" s="1">
        <v>3.8210979999999999E-35</v>
      </c>
      <c r="CP417">
        <v>1.191724</v>
      </c>
      <c r="CQ417">
        <v>21.063559999999999</v>
      </c>
      <c r="CR417" s="1">
        <v>1.2248450000000001E-31</v>
      </c>
      <c r="CS417" s="1">
        <v>2.4299829999999999E-29</v>
      </c>
      <c r="CT417">
        <v>1.1894579999999999</v>
      </c>
      <c r="CU417">
        <v>20.368169999999999</v>
      </c>
      <c r="CV417" s="1">
        <v>7.71509E-25</v>
      </c>
      <c r="CW417" s="1">
        <v>1.4314799999999999E-22</v>
      </c>
      <c r="CX417">
        <v>1.1867239999999999</v>
      </c>
      <c r="CY417">
        <v>19.702570000000001</v>
      </c>
      <c r="CZ417" s="1">
        <v>8.6925810000000001E-20</v>
      </c>
      <c r="DA417" s="1">
        <v>1.7473739999999999E-17</v>
      </c>
      <c r="DB417">
        <v>1.1833309999999999</v>
      </c>
      <c r="DC417">
        <v>19.56109</v>
      </c>
      <c r="DD417" s="1">
        <v>5.1732740000000004E-16</v>
      </c>
      <c r="DE417" s="1">
        <v>1.114307E-13</v>
      </c>
      <c r="DF417">
        <v>1.1794119999999999</v>
      </c>
      <c r="DG417">
        <v>19.989519999999999</v>
      </c>
      <c r="DH417" s="1">
        <v>5.6170339999999996E-13</v>
      </c>
      <c r="DI417" s="1">
        <v>1.274884E-10</v>
      </c>
      <c r="DJ417">
        <v>1.1749480000000001</v>
      </c>
      <c r="DK417">
        <v>20.529209999999999</v>
      </c>
      <c r="DL417" s="1">
        <v>1.8447819999999999E-10</v>
      </c>
      <c r="DM417" s="1">
        <v>4.3669880000000001E-8</v>
      </c>
      <c r="DN417">
        <v>1.1699029999999999</v>
      </c>
      <c r="DO417">
        <v>20.961069999999999</v>
      </c>
      <c r="DP417" s="1">
        <v>2.4313989999999999E-8</v>
      </c>
      <c r="DQ417" s="1">
        <v>5.9710710000000001E-6</v>
      </c>
      <c r="DR417">
        <v>1.1646019999999999</v>
      </c>
      <c r="DS417">
        <v>20.937159999999999</v>
      </c>
      <c r="DT417" s="1">
        <v>1.5111119999999999E-6</v>
      </c>
      <c r="DU417" s="1">
        <v>3.8304019999999998E-4</v>
      </c>
      <c r="DV417">
        <v>1.1588879999999999</v>
      </c>
      <c r="DW417">
        <v>20.3172</v>
      </c>
      <c r="DX417" s="1">
        <v>5.0130629999999999E-5</v>
      </c>
      <c r="DY417" s="1">
        <v>1.309398E-2</v>
      </c>
      <c r="DZ417">
        <v>1.152671</v>
      </c>
      <c r="EA417">
        <v>19.44613</v>
      </c>
      <c r="EB417" s="1">
        <v>9.7560189999999997E-4</v>
      </c>
      <c r="EC417">
        <v>0.2616251</v>
      </c>
      <c r="ED417">
        <v>1.1460129999999999</v>
      </c>
      <c r="EE417">
        <v>18.65352</v>
      </c>
      <c r="EF417" s="1">
        <v>1.191444E-2</v>
      </c>
      <c r="EG417">
        <v>3.2795700000000001</v>
      </c>
      <c r="EH417">
        <v>1.1390020000000001</v>
      </c>
      <c r="EI417">
        <v>18.244669999999999</v>
      </c>
      <c r="EJ417">
        <v>9.6165509999999996E-2</v>
      </c>
      <c r="EK417">
        <v>27.113389999999999</v>
      </c>
      <c r="EL417">
        <v>1.13164</v>
      </c>
      <c r="EM417">
        <v>18.403739999999999</v>
      </c>
      <c r="EN417">
        <v>0.53749809999999998</v>
      </c>
      <c r="EO417">
        <v>155.0069</v>
      </c>
      <c r="EP417">
        <v>1.1244970000000001</v>
      </c>
      <c r="EQ417">
        <v>18.90043</v>
      </c>
      <c r="ER417">
        <v>2.1591779999999998</v>
      </c>
      <c r="ES417">
        <v>636.54</v>
      </c>
      <c r="ET417">
        <v>1.117119</v>
      </c>
      <c r="EU417">
        <v>19.355930000000001</v>
      </c>
      <c r="EV417">
        <v>6.4465430000000001</v>
      </c>
      <c r="EW417">
        <v>1939.998</v>
      </c>
      <c r="EX417">
        <v>1.109477</v>
      </c>
      <c r="EY417">
        <v>19.327909999999999</v>
      </c>
      <c r="EZ417">
        <v>14.819290000000001</v>
      </c>
      <c r="FA417">
        <v>4546.6559999999999</v>
      </c>
      <c r="FB417">
        <v>1.1016900000000001</v>
      </c>
      <c r="FC417">
        <v>18.8123</v>
      </c>
      <c r="FD417">
        <v>27.016649999999998</v>
      </c>
      <c r="FE417">
        <v>8439.9380000000001</v>
      </c>
      <c r="FF417">
        <v>1.09412</v>
      </c>
      <c r="FG417">
        <v>18.015830000000001</v>
      </c>
      <c r="FH417">
        <v>39.986629999999998</v>
      </c>
      <c r="FI417">
        <v>12712.94</v>
      </c>
      <c r="FJ417">
        <v>1.086039</v>
      </c>
      <c r="FK417">
        <v>17.262879999999999</v>
      </c>
      <c r="FL417">
        <v>49.159770000000002</v>
      </c>
      <c r="FM417">
        <v>15889.47</v>
      </c>
      <c r="FN417">
        <v>1.077968</v>
      </c>
      <c r="FO417">
        <v>17.246600000000001</v>
      </c>
      <c r="FP417">
        <v>51.012219999999999</v>
      </c>
      <c r="FQ417">
        <v>16754.68</v>
      </c>
      <c r="FR417">
        <v>1.0701039999999999</v>
      </c>
      <c r="FS417">
        <v>17.724910000000001</v>
      </c>
      <c r="FT417">
        <v>45.368070000000003</v>
      </c>
      <c r="FU417">
        <v>15135.39</v>
      </c>
      <c r="FV417">
        <v>1.0623800000000001</v>
      </c>
      <c r="FW417">
        <v>18.371040000000001</v>
      </c>
      <c r="FX417">
        <v>35.140700000000002</v>
      </c>
      <c r="FY417">
        <v>11899.52</v>
      </c>
      <c r="FZ417">
        <v>1.0544880000000001</v>
      </c>
      <c r="GA417">
        <v>18.908059999999999</v>
      </c>
      <c r="GB417">
        <v>24.07771</v>
      </c>
      <c r="GC417">
        <v>8271.7720000000008</v>
      </c>
      <c r="GD417">
        <v>1.0460119999999999</v>
      </c>
      <c r="GE417">
        <v>19.025320000000001</v>
      </c>
      <c r="GF417">
        <v>14.779629999999999</v>
      </c>
      <c r="GG417">
        <v>5153.1620000000003</v>
      </c>
      <c r="GH417">
        <v>1.0380469999999999</v>
      </c>
      <c r="GI417">
        <v>18.63945</v>
      </c>
      <c r="GJ417">
        <v>8.1970869999999998</v>
      </c>
      <c r="GK417">
        <v>2899.5390000000002</v>
      </c>
      <c r="GL417">
        <v>1.030416</v>
      </c>
      <c r="GM417">
        <v>17.941669999999998</v>
      </c>
      <c r="GN417">
        <v>4.145308</v>
      </c>
      <c r="GO417">
        <v>1486.41</v>
      </c>
      <c r="GP417">
        <v>1.022864</v>
      </c>
      <c r="GQ417">
        <v>17.428840000000001</v>
      </c>
      <c r="GR417">
        <v>1.956553</v>
      </c>
      <c r="GS417">
        <v>709.79039999999998</v>
      </c>
      <c r="GT417">
        <v>1.0157050000000001</v>
      </c>
      <c r="GU417">
        <v>17.75909</v>
      </c>
      <c r="GV417">
        <v>0.87980849999999999</v>
      </c>
      <c r="GW417">
        <v>322.40600000000001</v>
      </c>
      <c r="GX417">
        <v>1.008154</v>
      </c>
      <c r="GY417">
        <v>18.588750000000001</v>
      </c>
      <c r="GZ417">
        <v>0.38946839999999999</v>
      </c>
      <c r="HA417">
        <v>143.61439999999999</v>
      </c>
      <c r="HB417">
        <v>1.0002819999999999</v>
      </c>
      <c r="HC417">
        <v>19.635020000000001</v>
      </c>
      <c r="HD417" s="1">
        <v>0.18346229999999999</v>
      </c>
      <c r="HE417">
        <v>67.502750000000006</v>
      </c>
      <c r="HF417">
        <v>0.9926585</v>
      </c>
      <c r="HG417">
        <v>20.6374</v>
      </c>
      <c r="HH417" s="1">
        <v>0.103363</v>
      </c>
      <c r="HI417">
        <v>37.536259999999999</v>
      </c>
      <c r="HJ417">
        <v>0.98508580000000001</v>
      </c>
      <c r="HK417">
        <v>21.08559</v>
      </c>
      <c r="HL417" s="1">
        <v>7.4139940000000001E-2</v>
      </c>
      <c r="HM417">
        <v>26.55322</v>
      </c>
      <c r="HN417">
        <v>0.97863049999999996</v>
      </c>
      <c r="HO417">
        <v>20.710529999999999</v>
      </c>
      <c r="HP417" s="1">
        <v>6.3194550000000002E-2</v>
      </c>
      <c r="HQ417">
        <v>22.512280000000001</v>
      </c>
      <c r="HR417">
        <v>0.97200410000000004</v>
      </c>
      <c r="HS417">
        <v>19.920629999999999</v>
      </c>
      <c r="HT417" s="1">
        <v>5.776887E-2</v>
      </c>
      <c r="HU417">
        <v>20.639050000000001</v>
      </c>
      <c r="HV417">
        <v>0.96611979999999997</v>
      </c>
      <c r="HW417">
        <v>19.151499999999999</v>
      </c>
      <c r="HX417" s="1">
        <v>5.3621630000000003E-2</v>
      </c>
      <c r="HY417">
        <v>19.262260000000001</v>
      </c>
      <c r="HZ417">
        <v>0.96013079999999995</v>
      </c>
      <c r="IA417">
        <v>19.173860000000001</v>
      </c>
      <c r="IB417" s="1">
        <v>4.9539420000000001E-2</v>
      </c>
      <c r="IC417">
        <v>17.910270000000001</v>
      </c>
      <c r="ID417">
        <v>0.95499659999999997</v>
      </c>
      <c r="IE417">
        <v>19.95514</v>
      </c>
      <c r="IF417" s="1">
        <v>4.5272949999999999E-2</v>
      </c>
      <c r="IG417" s="1">
        <v>16.46791</v>
      </c>
      <c r="IH417">
        <v>0.95061949999999995</v>
      </c>
      <c r="II417">
        <v>21.043990000000001</v>
      </c>
      <c r="IJ417" s="1">
        <v>4.0886329999999999E-2</v>
      </c>
      <c r="IK417" s="1">
        <v>14.95064</v>
      </c>
      <c r="IL417">
        <v>0.94667219999999996</v>
      </c>
      <c r="IM417">
        <v>22.04702</v>
      </c>
      <c r="IN417" s="1">
        <v>3.6543369999999999E-2</v>
      </c>
      <c r="IO417" s="1">
        <v>13.42662</v>
      </c>
      <c r="IP417">
        <v>0.94317410000000002</v>
      </c>
      <c r="IQ417">
        <v>22.36825</v>
      </c>
      <c r="IR417" s="1">
        <v>3.2373499999999999E-2</v>
      </c>
      <c r="IS417" s="1">
        <v>11.94294</v>
      </c>
      <c r="IT417">
        <v>0.93963149999999995</v>
      </c>
      <c r="IU417">
        <v>21.931840000000001</v>
      </c>
      <c r="IV417" s="1">
        <v>2.8436199999999998E-2</v>
      </c>
      <c r="IW417" s="1">
        <v>10.53434</v>
      </c>
      <c r="IX417">
        <v>0.93742380000000003</v>
      </c>
      <c r="IY417">
        <v>21.20309</v>
      </c>
      <c r="IZ417" s="1">
        <v>2.4840890000000001E-2</v>
      </c>
      <c r="JA417" s="1">
        <v>9.2358890000000002</v>
      </c>
      <c r="JB417">
        <v>0.93416999999999994</v>
      </c>
      <c r="JC417">
        <v>20.52533</v>
      </c>
      <c r="JD417" s="1">
        <v>2.1551649999999999E-2</v>
      </c>
      <c r="JE417" s="1">
        <v>8.0387799999999991</v>
      </c>
      <c r="JF417">
        <v>0.93060010000000004</v>
      </c>
      <c r="JG417">
        <v>20.500830000000001</v>
      </c>
      <c r="JH417" s="1">
        <v>1.8685360000000002E-2</v>
      </c>
      <c r="JI417" s="1">
        <v>6.9948860000000002</v>
      </c>
      <c r="JJ417">
        <v>0.92697909999999994</v>
      </c>
      <c r="JK417">
        <v>20.899550000000001</v>
      </c>
      <c r="JL417" s="1">
        <v>1.62168E-2</v>
      </c>
      <c r="JM417" s="1">
        <v>6.089518</v>
      </c>
      <c r="JN417">
        <v>0.92446859999999997</v>
      </c>
      <c r="JO417">
        <v>21.509969999999999</v>
      </c>
      <c r="JP417" s="1">
        <v>1.4052739999999999E-2</v>
      </c>
      <c r="JQ417" s="1">
        <v>5.291061</v>
      </c>
      <c r="JR417">
        <v>0.92211880000000002</v>
      </c>
      <c r="JS417">
        <v>21.812159999999999</v>
      </c>
      <c r="JT417" s="1">
        <v>1.2088120000000001E-2</v>
      </c>
      <c r="JU417" s="1">
        <v>4.5651570000000001</v>
      </c>
      <c r="JV417">
        <v>0.9198461</v>
      </c>
      <c r="JW417">
        <v>21.60718</v>
      </c>
      <c r="JX417" s="1">
        <v>1.0245519999999999E-2</v>
      </c>
      <c r="JY417" s="1">
        <v>3.8833839999999999</v>
      </c>
      <c r="JZ417">
        <v>0.91820599999999997</v>
      </c>
      <c r="KA417">
        <v>21.045739999999999</v>
      </c>
      <c r="KB417" s="1">
        <v>8.5022780000000003E-3</v>
      </c>
      <c r="KC417" s="1">
        <v>3.2343150000000001</v>
      </c>
      <c r="KD417">
        <v>0.91693829999999998</v>
      </c>
      <c r="KE417">
        <v>20.371469999999999</v>
      </c>
      <c r="KF417" s="1">
        <v>6.9134610000000001E-3</v>
      </c>
      <c r="KG417" s="1">
        <v>2.6369090000000002</v>
      </c>
      <c r="KH417">
        <v>0.91583320000000001</v>
      </c>
      <c r="KI417">
        <v>19.875080000000001</v>
      </c>
      <c r="KJ417" s="1">
        <v>5.5606620000000001E-3</v>
      </c>
      <c r="KK417" s="1">
        <v>2.1244809999999998</v>
      </c>
      <c r="KL417">
        <v>0.91461950000000003</v>
      </c>
      <c r="KM417">
        <v>20.009049999999998</v>
      </c>
      <c r="KN417" s="1">
        <v>4.4681429999999999E-3</v>
      </c>
      <c r="KO417" s="1">
        <v>1.7083060000000001</v>
      </c>
      <c r="KP417">
        <v>0.91391270000000002</v>
      </c>
      <c r="KQ417">
        <v>20.376999999999999</v>
      </c>
      <c r="KR417" s="1">
        <v>3.6319239999999999E-3</v>
      </c>
      <c r="KS417" s="1">
        <v>1.387486</v>
      </c>
      <c r="KT417">
        <v>0.91364489999999998</v>
      </c>
      <c r="KU417">
        <v>20.80621</v>
      </c>
      <c r="KV417" s="1">
        <v>3.0216539999999999E-3</v>
      </c>
      <c r="KW417" s="1">
        <v>1.1515470000000001</v>
      </c>
      <c r="KX417">
        <v>0.9138925</v>
      </c>
      <c r="KY417">
        <v>21.19679</v>
      </c>
      <c r="KZ417" s="1">
        <v>2.5872669999999999E-3</v>
      </c>
      <c r="LA417" s="1">
        <v>0.98259969999999996</v>
      </c>
      <c r="LB417">
        <v>0.91442599999999996</v>
      </c>
      <c r="LC417">
        <v>21.263570000000001</v>
      </c>
      <c r="LD417" s="1">
        <v>2.2765200000000002E-3</v>
      </c>
      <c r="LE417" s="1">
        <v>0.86158420000000002</v>
      </c>
      <c r="LF417">
        <v>0.91503570000000001</v>
      </c>
      <c r="LG417">
        <v>20.898759999999999</v>
      </c>
      <c r="LH417" s="1">
        <v>2.0472279999999999E-3</v>
      </c>
      <c r="LI417" s="1">
        <v>0.77247659999999996</v>
      </c>
      <c r="LJ417">
        <v>0.91564199999999996</v>
      </c>
      <c r="LK417">
        <v>20.349740000000001</v>
      </c>
      <c r="LL417" s="1">
        <v>1.8708209999999999E-3</v>
      </c>
      <c r="LM417" s="1">
        <v>0.7042467</v>
      </c>
      <c r="LN417">
        <v>0.91626680000000005</v>
      </c>
      <c r="LO417">
        <v>20.009799999999998</v>
      </c>
      <c r="LP417" s="1">
        <v>1.730905E-3</v>
      </c>
      <c r="LQ417" s="1">
        <v>0.65022619999999998</v>
      </c>
      <c r="LR417">
        <v>0.91681290000000004</v>
      </c>
      <c r="LS417">
        <v>20.537050000000001</v>
      </c>
      <c r="LT417" s="1">
        <v>1.6176070000000001E-3</v>
      </c>
      <c r="LU417" s="1">
        <v>0.6065005</v>
      </c>
      <c r="LV417">
        <v>0.91705930000000002</v>
      </c>
      <c r="LW417">
        <v>21.513819999999999</v>
      </c>
      <c r="LX417" s="1">
        <v>1.5251349999999999E-3</v>
      </c>
      <c r="LY417" s="1">
        <v>0.57099029999999995</v>
      </c>
      <c r="LZ417">
        <v>0.9174156</v>
      </c>
      <c r="MA417">
        <v>22.44228</v>
      </c>
      <c r="MB417" s="1">
        <v>1.449398E-3</v>
      </c>
      <c r="MC417" s="1">
        <v>0.54180189999999995</v>
      </c>
      <c r="MD417">
        <v>0.91789940000000003</v>
      </c>
      <c r="ME417">
        <v>23.187750000000001</v>
      </c>
      <c r="MF417" s="1">
        <v>1.3871759999999999E-3</v>
      </c>
      <c r="MG417" s="1">
        <v>0.51775959999999999</v>
      </c>
      <c r="MH417">
        <v>0.91816949999999997</v>
      </c>
      <c r="MI417">
        <v>23.334530000000001</v>
      </c>
      <c r="MJ417" s="1">
        <v>1.335789E-3</v>
      </c>
      <c r="MK417" s="1">
        <v>0.4979768</v>
      </c>
      <c r="ML417">
        <v>0.91839740000000003</v>
      </c>
      <c r="MM417">
        <v>22.725560000000002</v>
      </c>
      <c r="MN417" s="1">
        <v>1.2923310000000001E-3</v>
      </c>
      <c r="MO417" s="1">
        <v>0.48126910000000001</v>
      </c>
      <c r="MP417">
        <v>0.91845270000000001</v>
      </c>
      <c r="MQ417">
        <v>21.92709</v>
      </c>
      <c r="MR417" s="1">
        <v>1.2530169999999999E-3</v>
      </c>
      <c r="MS417" s="1">
        <v>0.46635470000000001</v>
      </c>
      <c r="MT417">
        <v>0.91842599999999996</v>
      </c>
      <c r="MU417">
        <v>21.352049999999998</v>
      </c>
      <c r="MV417" s="1">
        <v>1.21539E-3</v>
      </c>
      <c r="MW417" s="1">
        <v>0.45219720000000002</v>
      </c>
      <c r="MX417">
        <v>0.91833290000000001</v>
      </c>
      <c r="MY417">
        <v>21.674499999999998</v>
      </c>
      <c r="MZ417" s="1">
        <v>1.177469E-3</v>
      </c>
      <c r="NA417" s="1">
        <v>0.43800319999999998</v>
      </c>
      <c r="NB417">
        <v>0.91802070000000002</v>
      </c>
      <c r="NC417">
        <v>22.63026</v>
      </c>
      <c r="ND417" s="1">
        <v>1.138043E-3</v>
      </c>
      <c r="NE417" s="1">
        <v>0.4233944</v>
      </c>
      <c r="NF417">
        <v>0.91752979999999995</v>
      </c>
      <c r="NG417">
        <v>23.565010000000001</v>
      </c>
      <c r="NH417" s="1">
        <v>1.0973999999999999E-3</v>
      </c>
      <c r="NI417" s="1">
        <v>0.40838570000000002</v>
      </c>
      <c r="NJ417">
        <v>0.91702819999999996</v>
      </c>
      <c r="NK417">
        <v>24.162610000000001</v>
      </c>
      <c r="NL417" s="1">
        <v>1.0563160000000001E-3</v>
      </c>
      <c r="NM417" s="1">
        <v>0.39316109999999999</v>
      </c>
      <c r="NN417">
        <v>0.91643479999999999</v>
      </c>
      <c r="NO417">
        <v>24.021350000000002</v>
      </c>
      <c r="NP417" s="1">
        <v>1.0154280000000001E-3</v>
      </c>
      <c r="NQ417" s="1">
        <v>0.37801509999999999</v>
      </c>
      <c r="NR417">
        <v>0.91582669999999999</v>
      </c>
      <c r="NS417">
        <v>23.207460000000001</v>
      </c>
      <c r="NT417" s="1">
        <v>9.7545499999999996E-4</v>
      </c>
      <c r="NU417" s="1">
        <v>0.36319889999999999</v>
      </c>
      <c r="NV417">
        <v>0.91496319999999998</v>
      </c>
      <c r="NW417">
        <v>22.253399999999999</v>
      </c>
      <c r="NX417" s="1">
        <v>9.3618219999999999E-4</v>
      </c>
      <c r="NY417" s="1">
        <v>0.34871570000000002</v>
      </c>
      <c r="NZ417">
        <v>0.9140163</v>
      </c>
      <c r="OA417">
        <v>21.56887</v>
      </c>
      <c r="OB417" s="1">
        <v>8.9845020000000003E-4</v>
      </c>
      <c r="OC417" s="1">
        <v>0.33479209999999998</v>
      </c>
      <c r="OD417">
        <v>0.9132574</v>
      </c>
      <c r="OE417">
        <v>21.309380000000001</v>
      </c>
      <c r="OF417" s="1">
        <v>8.6313779999999999E-4</v>
      </c>
      <c r="OG417" s="1">
        <v>0.32164700000000002</v>
      </c>
      <c r="OH417">
        <v>0.91247160000000005</v>
      </c>
      <c r="OI417">
        <v>21.68629</v>
      </c>
      <c r="OJ417" s="1">
        <v>8.2911569999999997E-4</v>
      </c>
      <c r="OK417" s="1">
        <v>0.309056</v>
      </c>
    </row>
    <row r="418" spans="1:401" x14ac:dyDescent="0.35">
      <c r="A418">
        <v>427</v>
      </c>
      <c r="B418" t="s">
        <v>4</v>
      </c>
      <c r="C418" t="s">
        <v>364</v>
      </c>
      <c r="D418" t="s">
        <v>425</v>
      </c>
      <c r="E418">
        <v>877.24189999999999</v>
      </c>
      <c r="F418">
        <v>0.59254340000000005</v>
      </c>
      <c r="G418">
        <v>21.94669</v>
      </c>
      <c r="H418">
        <v>0</v>
      </c>
      <c r="I418">
        <v>0</v>
      </c>
      <c r="J418">
        <v>0.59515669999999998</v>
      </c>
      <c r="K418">
        <v>21.4605</v>
      </c>
      <c r="L418">
        <v>0</v>
      </c>
      <c r="M418">
        <v>0</v>
      </c>
      <c r="N418">
        <v>0.59780719999999998</v>
      </c>
      <c r="O418">
        <v>21.69464</v>
      </c>
      <c r="P418">
        <v>0</v>
      </c>
      <c r="Q418">
        <v>0</v>
      </c>
      <c r="R418">
        <v>0.60064079999999997</v>
      </c>
      <c r="S418">
        <v>22.140499999999999</v>
      </c>
      <c r="T418">
        <v>0</v>
      </c>
      <c r="U418">
        <v>0</v>
      </c>
      <c r="V418">
        <v>0.60349399999999997</v>
      </c>
      <c r="W418">
        <v>22.696449999999999</v>
      </c>
      <c r="X418">
        <v>0</v>
      </c>
      <c r="Y418">
        <v>0</v>
      </c>
      <c r="Z418">
        <v>0.60640629999999995</v>
      </c>
      <c r="AA418">
        <v>22.871310000000001</v>
      </c>
      <c r="AB418">
        <v>0</v>
      </c>
      <c r="AC418">
        <v>0</v>
      </c>
      <c r="AD418">
        <v>0.60928150000000003</v>
      </c>
      <c r="AE418">
        <v>22.62687</v>
      </c>
      <c r="AF418">
        <v>0</v>
      </c>
      <c r="AG418">
        <v>0</v>
      </c>
      <c r="AH418">
        <v>0.61216219999999999</v>
      </c>
      <c r="AI418">
        <v>22.207619999999999</v>
      </c>
      <c r="AJ418">
        <v>0</v>
      </c>
      <c r="AK418">
        <v>0</v>
      </c>
      <c r="AL418">
        <v>0.61514259999999998</v>
      </c>
      <c r="AM418">
        <v>21.729900000000001</v>
      </c>
      <c r="AN418">
        <v>0</v>
      </c>
      <c r="AO418">
        <v>0</v>
      </c>
      <c r="AP418">
        <v>0.61802089999999998</v>
      </c>
      <c r="AQ418">
        <v>21.385639999999999</v>
      </c>
      <c r="AR418">
        <v>0</v>
      </c>
      <c r="AS418">
        <v>0</v>
      </c>
      <c r="AT418">
        <v>0.62068840000000003</v>
      </c>
      <c r="AU418">
        <v>21.544550000000001</v>
      </c>
      <c r="AV418">
        <v>0</v>
      </c>
      <c r="AW418">
        <v>0</v>
      </c>
      <c r="AX418">
        <v>0.62322849999999996</v>
      </c>
      <c r="AY418">
        <v>21.727979999999999</v>
      </c>
      <c r="AZ418">
        <v>0</v>
      </c>
      <c r="BA418">
        <v>0</v>
      </c>
      <c r="BB418">
        <v>0.6256081</v>
      </c>
      <c r="BC418">
        <v>21.821560000000002</v>
      </c>
      <c r="BD418">
        <v>0</v>
      </c>
      <c r="BE418">
        <v>0</v>
      </c>
      <c r="BF418">
        <v>0.62786160000000002</v>
      </c>
      <c r="BG418">
        <v>21.895299999999999</v>
      </c>
      <c r="BH418">
        <v>0</v>
      </c>
      <c r="BI418">
        <v>0</v>
      </c>
      <c r="BJ418">
        <v>0.62987269999999995</v>
      </c>
      <c r="BK418">
        <v>21.567810000000001</v>
      </c>
      <c r="BL418">
        <v>0</v>
      </c>
      <c r="BM418">
        <v>0</v>
      </c>
      <c r="BN418">
        <v>0.63160439999999995</v>
      </c>
      <c r="BO418">
        <v>21.022500000000001</v>
      </c>
      <c r="BP418">
        <v>0</v>
      </c>
      <c r="BQ418">
        <v>0</v>
      </c>
      <c r="BR418">
        <v>0.63305029999999995</v>
      </c>
      <c r="BS418">
        <v>20.43318</v>
      </c>
      <c r="BT418">
        <v>0</v>
      </c>
      <c r="BU418">
        <v>0</v>
      </c>
      <c r="BV418">
        <v>0.6341289</v>
      </c>
      <c r="BW418">
        <v>20.180150000000001</v>
      </c>
      <c r="BX418">
        <v>0</v>
      </c>
      <c r="BY418">
        <v>0</v>
      </c>
      <c r="BZ418">
        <v>0.6349359</v>
      </c>
      <c r="CA418">
        <v>20.40607</v>
      </c>
      <c r="CB418">
        <v>0</v>
      </c>
      <c r="CC418">
        <v>0</v>
      </c>
      <c r="CD418">
        <v>0.63536079999999995</v>
      </c>
      <c r="CE418">
        <v>20.97777</v>
      </c>
      <c r="CF418">
        <v>0</v>
      </c>
      <c r="CG418">
        <v>0</v>
      </c>
      <c r="CH418">
        <v>0.63540189999999996</v>
      </c>
      <c r="CI418">
        <v>21.503520000000002</v>
      </c>
      <c r="CJ418">
        <v>0</v>
      </c>
      <c r="CK418">
        <v>0</v>
      </c>
      <c r="CL418">
        <v>0.63512219999999997</v>
      </c>
      <c r="CM418">
        <v>21.582159999999998</v>
      </c>
      <c r="CN418">
        <v>3.8400569999999999E-38</v>
      </c>
      <c r="CO418" s="1">
        <v>1.2318519999999999E-35</v>
      </c>
      <c r="CP418">
        <v>0.6344841</v>
      </c>
      <c r="CQ418">
        <v>21.123180000000001</v>
      </c>
      <c r="CR418" s="1">
        <v>3.6262880000000002E-32</v>
      </c>
      <c r="CS418" s="1">
        <v>1.148725E-29</v>
      </c>
      <c r="CT418">
        <v>0.6336098</v>
      </c>
      <c r="CU418">
        <v>20.437239999999999</v>
      </c>
      <c r="CV418" s="1">
        <v>2.0518170000000001E-25</v>
      </c>
      <c r="CW418" s="1">
        <v>5.9218619999999997E-23</v>
      </c>
      <c r="CX418">
        <v>0.63233220000000001</v>
      </c>
      <c r="CY418">
        <v>19.76397</v>
      </c>
      <c r="CZ418" s="1">
        <v>3.232938E-20</v>
      </c>
      <c r="DA418" s="1">
        <v>9.1757360000000006E-18</v>
      </c>
      <c r="DB418">
        <v>0.63083339999999999</v>
      </c>
      <c r="DC418">
        <v>19.575579999999999</v>
      </c>
      <c r="DD418" s="1">
        <v>2.3494770000000002E-16</v>
      </c>
      <c r="DE418" s="1">
        <v>6.8778360000000003E-14</v>
      </c>
      <c r="DF418">
        <v>0.62903019999999998</v>
      </c>
      <c r="DG418">
        <v>19.954509999999999</v>
      </c>
      <c r="DH418" s="1">
        <v>2.8963259999999999E-13</v>
      </c>
      <c r="DI418" s="1">
        <v>8.7610550000000003E-11</v>
      </c>
      <c r="DJ418">
        <v>0.62697570000000002</v>
      </c>
      <c r="DK418">
        <v>20.476970000000001</v>
      </c>
      <c r="DL418" s="1">
        <v>1.045117E-10</v>
      </c>
      <c r="DM418" s="1">
        <v>3.2586260000000002E-8</v>
      </c>
      <c r="DN418">
        <v>0.62468769999999996</v>
      </c>
      <c r="DO418">
        <v>20.911909999999999</v>
      </c>
      <c r="DP418" s="1">
        <v>1.488206E-8</v>
      </c>
      <c r="DQ418" s="1">
        <v>4.7731180000000002E-6</v>
      </c>
      <c r="DR418">
        <v>0.62223680000000003</v>
      </c>
      <c r="DS418">
        <v>20.915379999999999</v>
      </c>
      <c r="DT418" s="1">
        <v>9.8744400000000001E-7</v>
      </c>
      <c r="DU418" s="1">
        <v>3.2487720000000001E-4</v>
      </c>
      <c r="DV418">
        <v>0.61948630000000005</v>
      </c>
      <c r="DW418">
        <v>20.333659999999998</v>
      </c>
      <c r="DX418" s="1">
        <v>3.4659259999999999E-5</v>
      </c>
      <c r="DY418" s="1">
        <v>1.1695000000000001E-2</v>
      </c>
      <c r="DZ418">
        <v>0.61659280000000005</v>
      </c>
      <c r="EA418">
        <v>19.477150000000002</v>
      </c>
      <c r="EB418" s="1">
        <v>7.0891740000000002E-4</v>
      </c>
      <c r="EC418">
        <v>0.24466489999999999</v>
      </c>
      <c r="ED418">
        <v>0.61344639999999995</v>
      </c>
      <c r="EE418">
        <v>18.670670000000001</v>
      </c>
      <c r="EF418" s="1">
        <v>9.0591360000000006E-3</v>
      </c>
      <c r="EG418">
        <v>3.1988270000000001</v>
      </c>
      <c r="EH418">
        <v>0.61013580000000001</v>
      </c>
      <c r="EI418">
        <v>18.24119</v>
      </c>
      <c r="EJ418">
        <v>7.6214710000000005E-2</v>
      </c>
      <c r="EK418">
        <v>27.49099</v>
      </c>
      <c r="EL418">
        <v>0.60658599999999996</v>
      </c>
      <c r="EM418">
        <v>18.349160000000001</v>
      </c>
      <c r="EN418">
        <v>0.4424227</v>
      </c>
      <c r="EO418">
        <v>162.8571</v>
      </c>
      <c r="EP418">
        <v>0.60312160000000004</v>
      </c>
      <c r="EQ418">
        <v>18.8156</v>
      </c>
      <c r="ER418">
        <v>1.8416980000000001</v>
      </c>
      <c r="ES418">
        <v>691.61180000000002</v>
      </c>
      <c r="ET418">
        <v>0.59955840000000005</v>
      </c>
      <c r="EU418">
        <v>19.261389999999999</v>
      </c>
      <c r="EV418">
        <v>5.6808269999999998</v>
      </c>
      <c r="EW418">
        <v>2173.877</v>
      </c>
      <c r="EX418">
        <v>0.59582489999999999</v>
      </c>
      <c r="EY418">
        <v>19.264690000000002</v>
      </c>
      <c r="EZ418">
        <v>13.452209999999999</v>
      </c>
      <c r="FA418">
        <v>5240.1260000000002</v>
      </c>
      <c r="FB418">
        <v>0.59206800000000004</v>
      </c>
      <c r="FC418">
        <v>18.790479999999999</v>
      </c>
      <c r="FD418">
        <v>25.204049999999999</v>
      </c>
      <c r="FE418">
        <v>9982.6640000000007</v>
      </c>
      <c r="FF418">
        <v>0.58820380000000005</v>
      </c>
      <c r="FG418">
        <v>18.023399999999999</v>
      </c>
      <c r="FH418">
        <v>38.265749999999997</v>
      </c>
      <c r="FI418">
        <v>15406.52</v>
      </c>
      <c r="FJ418">
        <v>0.58427949999999995</v>
      </c>
      <c r="FK418">
        <v>17.27338</v>
      </c>
      <c r="FL418">
        <v>48.157069999999997</v>
      </c>
      <c r="FM418">
        <v>19687.57</v>
      </c>
      <c r="FN418">
        <v>0.58032479999999997</v>
      </c>
      <c r="FO418">
        <v>17.203040000000001</v>
      </c>
      <c r="FP418">
        <v>51.094160000000002</v>
      </c>
      <c r="FQ418">
        <v>21203.21</v>
      </c>
      <c r="FR418">
        <v>0.57650729999999994</v>
      </c>
      <c r="FS418">
        <v>17.61957</v>
      </c>
      <c r="FT418">
        <v>46.404910000000001</v>
      </c>
      <c r="FU418">
        <v>19535</v>
      </c>
      <c r="FV418">
        <v>0.57276280000000002</v>
      </c>
      <c r="FW418">
        <v>18.236899999999999</v>
      </c>
      <c r="FX418">
        <v>36.6479</v>
      </c>
      <c r="FY418">
        <v>15642.75</v>
      </c>
      <c r="FZ418">
        <v>0.56897489999999995</v>
      </c>
      <c r="GA418">
        <v>18.775670000000002</v>
      </c>
      <c r="GB418">
        <v>25.559940000000001</v>
      </c>
      <c r="GC418">
        <v>11056.57</v>
      </c>
      <c r="GD418">
        <v>0.56485379999999996</v>
      </c>
      <c r="GE418">
        <v>18.924869999999999</v>
      </c>
      <c r="GF418">
        <v>15.95044</v>
      </c>
      <c r="GG418">
        <v>6994.6710000000003</v>
      </c>
      <c r="GH418">
        <v>0.56089299999999997</v>
      </c>
      <c r="GI418">
        <v>18.59066</v>
      </c>
      <c r="GJ418">
        <v>8.9901339999999994</v>
      </c>
      <c r="GK418">
        <v>3995.6089999999999</v>
      </c>
      <c r="GL418">
        <v>0.55715499999999996</v>
      </c>
      <c r="GM418">
        <v>17.92108</v>
      </c>
      <c r="GN418">
        <v>4.6137290000000002</v>
      </c>
      <c r="GO418">
        <v>2077.0050000000001</v>
      </c>
      <c r="GP418">
        <v>0.55345049999999996</v>
      </c>
      <c r="GQ418">
        <v>17.396190000000001</v>
      </c>
      <c r="GR418">
        <v>2.2014580000000001</v>
      </c>
      <c r="GS418">
        <v>1002.076</v>
      </c>
      <c r="GT418">
        <v>0.55012090000000002</v>
      </c>
      <c r="GU418">
        <v>17.67427</v>
      </c>
      <c r="GV418">
        <v>0.99792409999999998</v>
      </c>
      <c r="GW418">
        <v>458.64640000000003</v>
      </c>
      <c r="GX418">
        <v>0.54635739999999999</v>
      </c>
      <c r="GY418">
        <v>18.444369999999999</v>
      </c>
      <c r="GZ418">
        <v>0.44199539999999998</v>
      </c>
      <c r="HA418">
        <v>204.5547</v>
      </c>
      <c r="HB418">
        <v>0.54252489999999998</v>
      </c>
      <c r="HC418">
        <v>19.459569999999999</v>
      </c>
      <c r="HD418" s="1">
        <v>0.2050004</v>
      </c>
      <c r="HE418">
        <v>94.863659999999996</v>
      </c>
      <c r="HF418">
        <v>0.53873740000000003</v>
      </c>
      <c r="HG418">
        <v>20.473759999999999</v>
      </c>
      <c r="HH418" s="1">
        <v>0.1115222</v>
      </c>
      <c r="HI418">
        <v>51.084020000000002</v>
      </c>
      <c r="HJ418">
        <v>0.53494359999999996</v>
      </c>
      <c r="HK418">
        <v>20.962330000000001</v>
      </c>
      <c r="HL418" s="1">
        <v>7.704809E-2</v>
      </c>
      <c r="HM418">
        <v>34.843200000000003</v>
      </c>
      <c r="HN418">
        <v>0.53163300000000002</v>
      </c>
      <c r="HO418">
        <v>20.661770000000001</v>
      </c>
      <c r="HP418" s="1">
        <v>6.4308160000000003E-2</v>
      </c>
      <c r="HQ418">
        <v>28.91771</v>
      </c>
      <c r="HR418">
        <v>0.52834570000000003</v>
      </c>
      <c r="HS418">
        <v>19.92436</v>
      </c>
      <c r="HT418" s="1">
        <v>5.8399010000000001E-2</v>
      </c>
      <c r="HU418">
        <v>26.317080000000001</v>
      </c>
      <c r="HV418">
        <v>0.52534420000000004</v>
      </c>
      <c r="HW418">
        <v>19.154789999999998</v>
      </c>
      <c r="HX418" s="1">
        <v>5.4170749999999997E-2</v>
      </c>
      <c r="HY418">
        <v>24.536290000000001</v>
      </c>
      <c r="HZ418">
        <v>0.52244409999999997</v>
      </c>
      <c r="IA418">
        <v>19.113800000000001</v>
      </c>
      <c r="IB418" s="1">
        <v>5.0106629999999999E-2</v>
      </c>
      <c r="IC418" s="1">
        <v>22.834330000000001</v>
      </c>
      <c r="ID418">
        <v>0.52003270000000001</v>
      </c>
      <c r="IE418">
        <v>19.81869</v>
      </c>
      <c r="IF418" s="1">
        <v>4.5888039999999998E-2</v>
      </c>
      <c r="IG418">
        <v>21.030190000000001</v>
      </c>
      <c r="IH418">
        <v>0.51802389999999998</v>
      </c>
      <c r="II418">
        <v>20.86103</v>
      </c>
      <c r="IJ418" s="1">
        <v>4.1518190000000003E-2</v>
      </c>
      <c r="IK418" s="1">
        <v>19.121880000000001</v>
      </c>
      <c r="IL418">
        <v>0.51624930000000002</v>
      </c>
      <c r="IM418">
        <v>21.878920000000001</v>
      </c>
      <c r="IN418" s="1">
        <v>3.7176309999999997E-2</v>
      </c>
      <c r="IO418" s="1">
        <v>17.197610000000001</v>
      </c>
      <c r="IP418">
        <v>0.51473210000000003</v>
      </c>
      <c r="IQ418">
        <v>22.237069999999999</v>
      </c>
      <c r="IR418" s="1">
        <v>3.2982949999999997E-2</v>
      </c>
      <c r="IS418" s="1">
        <v>15.31465</v>
      </c>
      <c r="IT418">
        <v>0.51319669999999995</v>
      </c>
      <c r="IU418">
        <v>21.877330000000001</v>
      </c>
      <c r="IV418" s="1">
        <v>2.9012110000000001E-2</v>
      </c>
      <c r="IW418" s="1">
        <v>13.52258</v>
      </c>
      <c r="IX418">
        <v>0.51146950000000002</v>
      </c>
      <c r="IY418">
        <v>21.183440000000001</v>
      </c>
      <c r="IZ418" s="1">
        <v>2.5365749999999999E-2</v>
      </c>
      <c r="JA418" s="1">
        <v>11.866379999999999</v>
      </c>
      <c r="JB418">
        <v>0.51009400000000005</v>
      </c>
      <c r="JC418">
        <v>20.496970000000001</v>
      </c>
      <c r="JD418" s="1">
        <v>2.201709E-2</v>
      </c>
      <c r="JE418" s="1">
        <v>10.3329</v>
      </c>
      <c r="JF418">
        <v>0.50862929999999995</v>
      </c>
      <c r="JG418">
        <v>20.430980000000002</v>
      </c>
      <c r="JH418" s="1">
        <v>1.909833E-2</v>
      </c>
      <c r="JI418" s="1">
        <v>8.9914880000000004</v>
      </c>
      <c r="JJ418">
        <v>0.50711660000000003</v>
      </c>
      <c r="JK418">
        <v>20.749230000000001</v>
      </c>
      <c r="JL418" s="1">
        <v>1.656972E-2</v>
      </c>
      <c r="JM418" s="1">
        <v>7.8228920000000004</v>
      </c>
      <c r="JN418">
        <v>0.50619530000000001</v>
      </c>
      <c r="JO418">
        <v>21.359210000000001</v>
      </c>
      <c r="JP418" s="1">
        <v>1.437047E-2</v>
      </c>
      <c r="JQ418" s="1">
        <v>6.8007720000000003</v>
      </c>
      <c r="JR418">
        <v>0.50525750000000003</v>
      </c>
      <c r="JS418">
        <v>21.682200000000002</v>
      </c>
      <c r="JT418" s="1">
        <v>1.2383119999999999E-2</v>
      </c>
      <c r="JU418" s="1">
        <v>5.8758549999999996</v>
      </c>
      <c r="JV418">
        <v>0.50446639999999998</v>
      </c>
      <c r="JW418">
        <v>21.53725</v>
      </c>
      <c r="JX418" s="1">
        <v>1.0526600000000001E-2</v>
      </c>
      <c r="JY418" s="1">
        <v>5.0103479999999996</v>
      </c>
      <c r="JZ418">
        <v>0.5039015</v>
      </c>
      <c r="KA418">
        <v>21.027290000000001</v>
      </c>
      <c r="KB418" s="1">
        <v>8.7712899999999993E-3</v>
      </c>
      <c r="KC418" s="1">
        <v>4.1879429999999997</v>
      </c>
      <c r="KD418">
        <v>0.50348190000000004</v>
      </c>
      <c r="KE418">
        <v>20.36064</v>
      </c>
      <c r="KF418" s="1">
        <v>7.1536179999999996E-3</v>
      </c>
      <c r="KG418" s="1">
        <v>3.4242819999999998</v>
      </c>
      <c r="KH418">
        <v>0.5031679</v>
      </c>
      <c r="KI418">
        <v>19.84881</v>
      </c>
      <c r="KJ418" s="1">
        <v>5.762578E-3</v>
      </c>
      <c r="KK418" s="1">
        <v>2.7629100000000002</v>
      </c>
      <c r="KL418">
        <v>0.50275820000000004</v>
      </c>
      <c r="KM418">
        <v>19.961680000000001</v>
      </c>
      <c r="KN418" s="1">
        <v>4.6288309999999999E-3</v>
      </c>
      <c r="KO418" s="1">
        <v>2.2212429999999999</v>
      </c>
      <c r="KP418">
        <v>0.50239100000000003</v>
      </c>
      <c r="KQ418">
        <v>20.273420000000002</v>
      </c>
      <c r="KR418" s="1">
        <v>3.7525530000000001E-3</v>
      </c>
      <c r="KS418" s="1">
        <v>1.8002290000000001</v>
      </c>
      <c r="KT418">
        <v>0.50257110000000005</v>
      </c>
      <c r="KU418">
        <v>20.727499999999999</v>
      </c>
      <c r="KV418" s="1">
        <v>3.1090110000000001E-3</v>
      </c>
      <c r="KW418" s="1">
        <v>1.4880709999999999</v>
      </c>
      <c r="KX418">
        <v>0.50306700000000004</v>
      </c>
      <c r="KY418">
        <v>21.119420000000002</v>
      </c>
      <c r="KZ418" s="1">
        <v>2.6490989999999998E-3</v>
      </c>
      <c r="LA418" s="1">
        <v>1.2635430000000001</v>
      </c>
      <c r="LB418">
        <v>0.50375709999999996</v>
      </c>
      <c r="LC418">
        <v>21.201519999999999</v>
      </c>
      <c r="LD418" s="1">
        <v>2.32095E-3</v>
      </c>
      <c r="LE418" s="1">
        <v>1.1030439999999999</v>
      </c>
      <c r="LF418">
        <v>0.50442679999999995</v>
      </c>
      <c r="LG418">
        <v>20.8735</v>
      </c>
      <c r="LH418" s="1">
        <v>2.0803290000000001E-3</v>
      </c>
      <c r="LI418" s="1">
        <v>0.98554430000000004</v>
      </c>
      <c r="LJ418">
        <v>0.50506790000000001</v>
      </c>
      <c r="LK418">
        <v>20.341159999999999</v>
      </c>
      <c r="LL418" s="1">
        <v>1.89635E-3</v>
      </c>
      <c r="LM418" s="1">
        <v>0.89610559999999995</v>
      </c>
      <c r="LN418">
        <v>0.50574390000000002</v>
      </c>
      <c r="LO418">
        <v>20.00731</v>
      </c>
      <c r="LP418" s="1">
        <v>1.7512649999999999E-3</v>
      </c>
      <c r="LQ418" s="1">
        <v>0.82567420000000002</v>
      </c>
      <c r="LR418">
        <v>0.50637330000000003</v>
      </c>
      <c r="LS418">
        <v>20.484729999999999</v>
      </c>
      <c r="LT418" s="1">
        <v>1.6340759999999999E-3</v>
      </c>
      <c r="LU418" s="1">
        <v>0.76880769999999998</v>
      </c>
      <c r="LV418">
        <v>0.50681019999999999</v>
      </c>
      <c r="LW418">
        <v>21.394310000000001</v>
      </c>
      <c r="LX418" s="1">
        <v>1.5383840000000001E-3</v>
      </c>
      <c r="LY418" s="1">
        <v>0.72255020000000003</v>
      </c>
      <c r="LZ418">
        <v>0.50733530000000004</v>
      </c>
      <c r="MA418">
        <v>22.356490000000001</v>
      </c>
      <c r="MB418" s="1">
        <v>1.460214E-3</v>
      </c>
      <c r="MC418" s="1">
        <v>0.68464879999999995</v>
      </c>
      <c r="MD418">
        <v>0.50790409999999997</v>
      </c>
      <c r="ME418">
        <v>23.129619999999999</v>
      </c>
      <c r="MF418" s="1">
        <v>1.3960229999999999E-3</v>
      </c>
      <c r="MG418" s="1">
        <v>0.65343819999999997</v>
      </c>
      <c r="MH418">
        <v>0.50834999999999997</v>
      </c>
      <c r="MI418">
        <v>23.288889999999999</v>
      </c>
      <c r="MJ418" s="1">
        <v>1.3429710000000001E-3</v>
      </c>
      <c r="MK418" s="1">
        <v>0.62770090000000001</v>
      </c>
      <c r="ML418">
        <v>0.50878999999999996</v>
      </c>
      <c r="MM418">
        <v>22.74335</v>
      </c>
      <c r="MN418" s="1">
        <v>1.2985080000000001E-3</v>
      </c>
      <c r="MO418" s="1">
        <v>0.60611890000000002</v>
      </c>
      <c r="MP418">
        <v>0.50914429999999999</v>
      </c>
      <c r="MQ418">
        <v>21.95712</v>
      </c>
      <c r="MR418" s="1">
        <v>1.2586279999999999E-3</v>
      </c>
      <c r="MS418" s="1">
        <v>0.58699020000000002</v>
      </c>
      <c r="MT418">
        <v>0.50941499999999995</v>
      </c>
      <c r="MU418">
        <v>21.375530000000001</v>
      </c>
      <c r="MV418" s="1">
        <v>1.220856E-3</v>
      </c>
      <c r="MW418" s="1">
        <v>0.56900819999999996</v>
      </c>
      <c r="MX418">
        <v>0.50967169999999995</v>
      </c>
      <c r="MY418">
        <v>21.634720000000002</v>
      </c>
      <c r="MZ418" s="1">
        <v>1.183066E-3</v>
      </c>
      <c r="NA418" s="1">
        <v>0.55111560000000004</v>
      </c>
      <c r="NB418">
        <v>0.50983610000000001</v>
      </c>
      <c r="NC418">
        <v>22.534099999999999</v>
      </c>
      <c r="ND418" s="1">
        <v>1.143849E-3</v>
      </c>
      <c r="NE418" s="1">
        <v>0.53274840000000001</v>
      </c>
      <c r="NF418">
        <v>0.50988199999999995</v>
      </c>
      <c r="NG418">
        <v>23.476520000000001</v>
      </c>
      <c r="NH418" s="1">
        <v>1.1033309999999999E-3</v>
      </c>
      <c r="NI418" s="1">
        <v>0.5138433</v>
      </c>
      <c r="NJ418">
        <v>0.50996770000000002</v>
      </c>
      <c r="NK418">
        <v>24.11469</v>
      </c>
      <c r="NL418" s="1">
        <v>1.062353E-3</v>
      </c>
      <c r="NM418" s="1">
        <v>0.49469000000000002</v>
      </c>
      <c r="NN418">
        <v>0.5099785</v>
      </c>
      <c r="NO418">
        <v>24.00468</v>
      </c>
      <c r="NP418" s="1">
        <v>1.0213850000000001E-3</v>
      </c>
      <c r="NQ418" s="1">
        <v>0.47554819999999998</v>
      </c>
      <c r="NR418">
        <v>0.50997130000000002</v>
      </c>
      <c r="NS418">
        <v>23.252610000000001</v>
      </c>
      <c r="NT418" s="1">
        <v>9.8122849999999996E-4</v>
      </c>
      <c r="NU418" s="1">
        <v>0.45678950000000001</v>
      </c>
      <c r="NV418">
        <v>0.50990559999999996</v>
      </c>
      <c r="NW418">
        <v>22.300930000000001</v>
      </c>
      <c r="NX418" s="1">
        <v>9.418594E-4</v>
      </c>
      <c r="NY418" s="1">
        <v>0.43846439999999998</v>
      </c>
      <c r="NZ418">
        <v>0.50974039999999998</v>
      </c>
      <c r="OA418">
        <v>21.582329999999999</v>
      </c>
      <c r="OB418" s="1">
        <v>9.0375419999999995E-4</v>
      </c>
      <c r="OC418" s="1">
        <v>0.42075289999999999</v>
      </c>
      <c r="OD418">
        <v>0.50979470000000005</v>
      </c>
      <c r="OE418">
        <v>21.285430000000002</v>
      </c>
      <c r="OF418" s="1">
        <v>8.6819890000000002E-4</v>
      </c>
      <c r="OG418" s="1">
        <v>0.40411229999999998</v>
      </c>
      <c r="OH418">
        <v>0.50979399999999997</v>
      </c>
      <c r="OI418">
        <v>21.623460000000001</v>
      </c>
      <c r="OJ418" s="1">
        <v>8.3400409999999999E-4</v>
      </c>
      <c r="OK418" s="1">
        <v>0.38820139999999997</v>
      </c>
    </row>
    <row r="419" spans="1:401" x14ac:dyDescent="0.35">
      <c r="A419">
        <v>428</v>
      </c>
      <c r="B419" t="s">
        <v>4</v>
      </c>
      <c r="C419" t="s">
        <v>364</v>
      </c>
      <c r="D419" t="s">
        <v>426</v>
      </c>
      <c r="E419">
        <v>892.4819</v>
      </c>
      <c r="F419">
        <v>0.61887990000000004</v>
      </c>
      <c r="G419">
        <v>22.039809999999999</v>
      </c>
      <c r="H419">
        <v>0</v>
      </c>
      <c r="I419">
        <v>0</v>
      </c>
      <c r="J419">
        <v>0.62138959999999999</v>
      </c>
      <c r="K419">
        <v>21.53715</v>
      </c>
      <c r="L419">
        <v>0</v>
      </c>
      <c r="M419">
        <v>0</v>
      </c>
      <c r="N419">
        <v>0.62395639999999997</v>
      </c>
      <c r="O419">
        <v>21.717279999999999</v>
      </c>
      <c r="P419">
        <v>0</v>
      </c>
      <c r="Q419">
        <v>0</v>
      </c>
      <c r="R419">
        <v>0.62674669999999999</v>
      </c>
      <c r="S419">
        <v>22.140560000000001</v>
      </c>
      <c r="T419">
        <v>0</v>
      </c>
      <c r="U419">
        <v>0</v>
      </c>
      <c r="V419">
        <v>0.62957830000000004</v>
      </c>
      <c r="W419">
        <v>22.7073</v>
      </c>
      <c r="X419">
        <v>0</v>
      </c>
      <c r="Y419">
        <v>0</v>
      </c>
      <c r="Z419">
        <v>0.63246599999999997</v>
      </c>
      <c r="AA419">
        <v>22.919930000000001</v>
      </c>
      <c r="AB419">
        <v>0</v>
      </c>
      <c r="AC419">
        <v>0</v>
      </c>
      <c r="AD419">
        <v>0.63535059999999999</v>
      </c>
      <c r="AE419">
        <v>22.71321</v>
      </c>
      <c r="AF419">
        <v>0</v>
      </c>
      <c r="AG419">
        <v>0</v>
      </c>
      <c r="AH419">
        <v>0.63818730000000001</v>
      </c>
      <c r="AI419">
        <v>22.308599999999998</v>
      </c>
      <c r="AJ419">
        <v>0</v>
      </c>
      <c r="AK419">
        <v>0</v>
      </c>
      <c r="AL419">
        <v>0.64117800000000003</v>
      </c>
      <c r="AM419">
        <v>21.835730000000002</v>
      </c>
      <c r="AN419">
        <v>0</v>
      </c>
      <c r="AO419">
        <v>0</v>
      </c>
      <c r="AP419">
        <v>0.64410069999999997</v>
      </c>
      <c r="AQ419">
        <v>21.47334</v>
      </c>
      <c r="AR419">
        <v>0</v>
      </c>
      <c r="AS419">
        <v>0</v>
      </c>
      <c r="AT419">
        <v>0.64686469999999996</v>
      </c>
      <c r="AU419">
        <v>21.597300000000001</v>
      </c>
      <c r="AV419">
        <v>0</v>
      </c>
      <c r="AW419">
        <v>0</v>
      </c>
      <c r="AX419">
        <v>0.64954730000000005</v>
      </c>
      <c r="AY419">
        <v>21.77441</v>
      </c>
      <c r="AZ419">
        <v>0</v>
      </c>
      <c r="BA419">
        <v>0</v>
      </c>
      <c r="BB419">
        <v>0.65209660000000003</v>
      </c>
      <c r="BC419">
        <v>21.871639999999999</v>
      </c>
      <c r="BD419">
        <v>0</v>
      </c>
      <c r="BE419">
        <v>0</v>
      </c>
      <c r="BF419">
        <v>0.65449919999999995</v>
      </c>
      <c r="BG419">
        <v>21.951329999999999</v>
      </c>
      <c r="BH419">
        <v>0</v>
      </c>
      <c r="BI419">
        <v>0</v>
      </c>
      <c r="BJ419">
        <v>0.65668919999999997</v>
      </c>
      <c r="BK419">
        <v>21.651219999999999</v>
      </c>
      <c r="BL419">
        <v>0</v>
      </c>
      <c r="BM419">
        <v>0</v>
      </c>
      <c r="BN419">
        <v>0.65863819999999995</v>
      </c>
      <c r="BO419">
        <v>21.114450000000001</v>
      </c>
      <c r="BP419">
        <v>0</v>
      </c>
      <c r="BQ419">
        <v>0</v>
      </c>
      <c r="BR419">
        <v>0.66027599999999997</v>
      </c>
      <c r="BS419">
        <v>20.526710000000001</v>
      </c>
      <c r="BT419">
        <v>0</v>
      </c>
      <c r="BU419">
        <v>0</v>
      </c>
      <c r="BV419">
        <v>0.66158110000000003</v>
      </c>
      <c r="BW419">
        <v>20.245180000000001</v>
      </c>
      <c r="BX419">
        <v>0</v>
      </c>
      <c r="BY419">
        <v>0</v>
      </c>
      <c r="BZ419">
        <v>0.66256789999999999</v>
      </c>
      <c r="CA419">
        <v>20.447949999999999</v>
      </c>
      <c r="CB419">
        <v>0</v>
      </c>
      <c r="CC419">
        <v>0</v>
      </c>
      <c r="CD419">
        <v>0.66318529999999998</v>
      </c>
      <c r="CE419">
        <v>20.98527</v>
      </c>
      <c r="CF419">
        <v>0</v>
      </c>
      <c r="CG419">
        <v>0</v>
      </c>
      <c r="CH419">
        <v>0.66346609999999995</v>
      </c>
      <c r="CI419">
        <v>21.506160000000001</v>
      </c>
      <c r="CJ419">
        <v>0</v>
      </c>
      <c r="CK419">
        <v>0</v>
      </c>
      <c r="CL419">
        <v>0.66338980000000003</v>
      </c>
      <c r="CM419">
        <v>21.60256</v>
      </c>
      <c r="CN419">
        <v>0</v>
      </c>
      <c r="CO419" s="1">
        <v>2.583989E-36</v>
      </c>
      <c r="CP419">
        <v>0.66297660000000003</v>
      </c>
      <c r="CQ419">
        <v>21.179079999999999</v>
      </c>
      <c r="CR419" s="1">
        <v>1.3538270000000001E-32</v>
      </c>
      <c r="CS419" s="1">
        <v>4.1811599999999998E-30</v>
      </c>
      <c r="CT419">
        <v>0.66228739999999997</v>
      </c>
      <c r="CU419">
        <v>20.506360000000001</v>
      </c>
      <c r="CV419" s="1">
        <v>5.4777639999999996E-26</v>
      </c>
      <c r="CW419" s="1">
        <v>1.6840609999999999E-23</v>
      </c>
      <c r="CX419">
        <v>0.66119439999999996</v>
      </c>
      <c r="CY419">
        <v>19.826910000000002</v>
      </c>
      <c r="CZ419" s="1">
        <v>1.2095969999999999E-20</v>
      </c>
      <c r="DA419" s="1">
        <v>3.4877449999999999E-18</v>
      </c>
      <c r="DB419">
        <v>0.65987629999999997</v>
      </c>
      <c r="DC419">
        <v>19.59807</v>
      </c>
      <c r="DD419" s="1">
        <v>1.070932E-16</v>
      </c>
      <c r="DE419" s="1">
        <v>3.152281E-14</v>
      </c>
      <c r="DF419">
        <v>0.65823940000000003</v>
      </c>
      <c r="DG419">
        <v>19.930140000000002</v>
      </c>
      <c r="DH419" s="1">
        <v>1.4924430000000001E-13</v>
      </c>
      <c r="DI419" s="1">
        <v>4.5183399999999997E-11</v>
      </c>
      <c r="DJ419">
        <v>0.65632880000000005</v>
      </c>
      <c r="DK419">
        <v>20.432040000000001</v>
      </c>
      <c r="DL419" s="1">
        <v>5.9054929999999995E-11</v>
      </c>
      <c r="DM419" s="1">
        <v>1.8375129999999999E-8</v>
      </c>
      <c r="DN419">
        <v>0.65415140000000005</v>
      </c>
      <c r="DO419">
        <v>20.870889999999999</v>
      </c>
      <c r="DP419" s="1">
        <v>9.071766E-9</v>
      </c>
      <c r="DQ419" s="1">
        <v>2.8963390000000001E-6</v>
      </c>
      <c r="DR419">
        <v>0.65175539999999998</v>
      </c>
      <c r="DS419">
        <v>20.897970000000001</v>
      </c>
      <c r="DT419" s="1">
        <v>6.4221050000000004E-7</v>
      </c>
      <c r="DU419" s="1">
        <v>2.0988859999999999E-4</v>
      </c>
      <c r="DV419">
        <v>0.64908770000000005</v>
      </c>
      <c r="DW419">
        <v>20.3553</v>
      </c>
      <c r="DX419" s="1">
        <v>2.3844849999999999E-5</v>
      </c>
      <c r="DY419" s="1">
        <v>7.9768549999999997E-3</v>
      </c>
      <c r="DZ419">
        <v>0.64625319999999997</v>
      </c>
      <c r="EA419">
        <v>19.51849</v>
      </c>
      <c r="EB419" s="1">
        <v>5.1267190000000001E-4</v>
      </c>
      <c r="EC419">
        <v>0.17509640000000001</v>
      </c>
      <c r="ED419">
        <v>0.64316739999999994</v>
      </c>
      <c r="EE419">
        <v>18.701070000000001</v>
      </c>
      <c r="EF419">
        <v>6.8558919999999997E-3</v>
      </c>
      <c r="EG419">
        <v>2.3912450000000001</v>
      </c>
      <c r="EH419">
        <v>0.63988849999999997</v>
      </c>
      <c r="EI419">
        <v>18.248169999999998</v>
      </c>
      <c r="EJ419">
        <v>6.014166E-2</v>
      </c>
      <c r="EK419">
        <v>21.39059</v>
      </c>
      <c r="EL419">
        <v>0.63635489999999995</v>
      </c>
      <c r="EM419">
        <v>18.31324</v>
      </c>
      <c r="EN419">
        <v>0.36274050000000002</v>
      </c>
      <c r="EO419">
        <v>131.44290000000001</v>
      </c>
      <c r="EP419">
        <v>0.63284280000000004</v>
      </c>
      <c r="EQ419">
        <v>18.74616</v>
      </c>
      <c r="ER419">
        <v>1.5651820000000001</v>
      </c>
      <c r="ES419">
        <v>577.66269999999997</v>
      </c>
      <c r="ET419">
        <v>0.62927010000000005</v>
      </c>
      <c r="EU419">
        <v>19.184159999999999</v>
      </c>
      <c r="EV419">
        <v>4.9903120000000003</v>
      </c>
      <c r="EW419">
        <v>1873.9269999999999</v>
      </c>
      <c r="EX419">
        <v>0.62549750000000004</v>
      </c>
      <c r="EY419">
        <v>19.21527</v>
      </c>
      <c r="EZ419">
        <v>12.177809999999999</v>
      </c>
      <c r="FA419">
        <v>4648.1980000000003</v>
      </c>
      <c r="FB419">
        <v>0.62166489999999996</v>
      </c>
      <c r="FC419">
        <v>18.779509999999998</v>
      </c>
      <c r="FD419">
        <v>23.456700000000001</v>
      </c>
      <c r="FE419">
        <v>9091.1409999999996</v>
      </c>
      <c r="FF419">
        <v>0.6176218</v>
      </c>
      <c r="FG419">
        <v>18.038219999999999</v>
      </c>
      <c r="FH419">
        <v>36.536670000000001</v>
      </c>
      <c r="FI419">
        <v>14377.08</v>
      </c>
      <c r="FJ419">
        <v>0.61361140000000003</v>
      </c>
      <c r="FK419">
        <v>17.292339999999999</v>
      </c>
      <c r="FL419">
        <v>47.07978</v>
      </c>
      <c r="FM419">
        <v>18788.43</v>
      </c>
      <c r="FN419">
        <v>0.60963420000000001</v>
      </c>
      <c r="FO419">
        <v>17.179269999999999</v>
      </c>
      <c r="FP419">
        <v>51.092880000000001</v>
      </c>
      <c r="FQ419">
        <v>20670.77</v>
      </c>
      <c r="FR419">
        <v>0.60573359999999998</v>
      </c>
      <c r="FS419">
        <v>17.53519</v>
      </c>
      <c r="FT419">
        <v>47.383519999999997</v>
      </c>
      <c r="FU419">
        <v>19425.39</v>
      </c>
      <c r="FV419">
        <v>0.60188660000000005</v>
      </c>
      <c r="FW419">
        <v>18.126380000000001</v>
      </c>
      <c r="FX419">
        <v>38.155290000000001</v>
      </c>
      <c r="FY419">
        <v>15844.2</v>
      </c>
      <c r="FZ419">
        <v>0.59804279999999999</v>
      </c>
      <c r="GA419">
        <v>18.662510000000001</v>
      </c>
      <c r="GB419">
        <v>27.087900000000001</v>
      </c>
      <c r="GC419">
        <v>11388.63</v>
      </c>
      <c r="GD419">
        <v>0.59388209999999997</v>
      </c>
      <c r="GE419">
        <v>18.839040000000001</v>
      </c>
      <c r="GF419">
        <v>17.182729999999999</v>
      </c>
      <c r="GG419">
        <v>7316.3720000000003</v>
      </c>
      <c r="GH419">
        <v>0.58982599999999996</v>
      </c>
      <c r="GI419">
        <v>18.55369</v>
      </c>
      <c r="GJ419">
        <v>9.8400449999999999</v>
      </c>
      <c r="GK419">
        <v>4242.768</v>
      </c>
      <c r="GL419">
        <v>0.58596280000000001</v>
      </c>
      <c r="GM419">
        <v>17.92163</v>
      </c>
      <c r="GN419">
        <v>5.1249229999999999</v>
      </c>
      <c r="GO419">
        <v>2236.779</v>
      </c>
      <c r="GP419">
        <v>0.58210099999999998</v>
      </c>
      <c r="GQ419">
        <v>17.379470000000001</v>
      </c>
      <c r="GR419">
        <v>2.4723489999999999</v>
      </c>
      <c r="GS419">
        <v>1090.778</v>
      </c>
      <c r="GT419">
        <v>0.57853209999999999</v>
      </c>
      <c r="GU419">
        <v>17.613409999999998</v>
      </c>
      <c r="GV419">
        <v>1.1298349999999999</v>
      </c>
      <c r="GW419">
        <v>503.3526</v>
      </c>
      <c r="GX419">
        <v>0.57461209999999996</v>
      </c>
      <c r="GY419">
        <v>18.326049999999999</v>
      </c>
      <c r="GZ419">
        <v>0.50149080000000001</v>
      </c>
      <c r="HA419">
        <v>225.1806</v>
      </c>
      <c r="HB419">
        <v>0.57067639999999997</v>
      </c>
      <c r="HC419">
        <v>19.309979999999999</v>
      </c>
      <c r="HD419" s="1">
        <v>0.2297497</v>
      </c>
      <c r="HE419">
        <v>103.41840000000001</v>
      </c>
      <c r="HF419">
        <v>0.56671919999999998</v>
      </c>
      <c r="HG419">
        <v>20.330749999999998</v>
      </c>
      <c r="HH419" s="1">
        <v>0.1210614</v>
      </c>
      <c r="HI419">
        <v>54.171810000000001</v>
      </c>
      <c r="HJ419">
        <v>0.56277290000000002</v>
      </c>
      <c r="HK419">
        <v>20.856100000000001</v>
      </c>
      <c r="HL419" s="1">
        <v>8.0514150000000007E-2</v>
      </c>
      <c r="HM419">
        <v>35.685380000000002</v>
      </c>
      <c r="HN419">
        <v>0.55917419999999995</v>
      </c>
      <c r="HO419">
        <v>20.626180000000002</v>
      </c>
      <c r="HP419" s="1">
        <v>6.5644060000000004E-2</v>
      </c>
      <c r="HQ419">
        <v>28.971720000000001</v>
      </c>
      <c r="HR419">
        <v>0.5557976</v>
      </c>
      <c r="HS419">
        <v>19.938009999999998</v>
      </c>
      <c r="HT419" s="1">
        <v>5.9137769999999999E-2</v>
      </c>
      <c r="HU419">
        <v>26.164829999999998</v>
      </c>
      <c r="HV419">
        <v>0.55256959999999999</v>
      </c>
      <c r="HW419">
        <v>19.16621</v>
      </c>
      <c r="HX419" s="1">
        <v>5.4774570000000002E-2</v>
      </c>
      <c r="HY419">
        <v>24.368020000000001</v>
      </c>
      <c r="HZ419">
        <v>0.54964009999999996</v>
      </c>
      <c r="IA419">
        <v>19.078189999999999</v>
      </c>
      <c r="IB419" s="1">
        <v>5.0719859999999999E-2</v>
      </c>
      <c r="IC419" s="1">
        <v>22.709050000000001</v>
      </c>
      <c r="ID419">
        <v>0.54721299999999995</v>
      </c>
      <c r="IE419">
        <v>19.708570000000002</v>
      </c>
      <c r="IF419" s="1">
        <v>4.6542979999999998E-2</v>
      </c>
      <c r="IG419" s="1">
        <v>20.962399999999999</v>
      </c>
      <c r="IH419">
        <v>0.54517079999999996</v>
      </c>
      <c r="II419">
        <v>20.701750000000001</v>
      </c>
      <c r="IJ419" s="1">
        <v>4.2189539999999998E-2</v>
      </c>
      <c r="IK419" s="1">
        <v>19.10417</v>
      </c>
      <c r="IL419">
        <v>0.54341830000000002</v>
      </c>
      <c r="IM419">
        <v>21.729510000000001</v>
      </c>
      <c r="IN419" s="1">
        <v>3.7846449999999997E-2</v>
      </c>
      <c r="IO419" s="1">
        <v>17.218830000000001</v>
      </c>
      <c r="IP419">
        <v>0.54190660000000002</v>
      </c>
      <c r="IQ419">
        <v>22.12397</v>
      </c>
      <c r="IR419" s="1">
        <v>3.3627740000000003E-2</v>
      </c>
      <c r="IS419" s="1">
        <v>15.36403</v>
      </c>
      <c r="IT419">
        <v>0.54035509999999998</v>
      </c>
      <c r="IU419">
        <v>21.835339999999999</v>
      </c>
      <c r="IV419" s="1">
        <v>2.9618640000000002E-2</v>
      </c>
      <c r="IW419" s="1">
        <v>13.59051</v>
      </c>
      <c r="IX419">
        <v>0.53868439999999995</v>
      </c>
      <c r="IY419">
        <v>21.17305</v>
      </c>
      <c r="IZ419" s="1">
        <v>2.5917820000000001E-2</v>
      </c>
      <c r="JA419" s="1">
        <v>11.94262</v>
      </c>
      <c r="JB419">
        <v>0.53727159999999996</v>
      </c>
      <c r="JC419">
        <v>20.49119</v>
      </c>
      <c r="JD419" s="1">
        <v>2.2516250000000002E-2</v>
      </c>
      <c r="JE419" s="1">
        <v>10.416119999999999</v>
      </c>
      <c r="JF419">
        <v>0.53584149999999997</v>
      </c>
      <c r="JG419">
        <v>20.381209999999999</v>
      </c>
      <c r="JH419" s="1">
        <v>1.9538639999999999E-2</v>
      </c>
      <c r="JI419" s="1">
        <v>9.071377</v>
      </c>
      <c r="JJ419">
        <v>0.53433790000000003</v>
      </c>
      <c r="JK419">
        <v>20.621420000000001</v>
      </c>
      <c r="JL419" s="1">
        <v>1.6946900000000001E-2</v>
      </c>
      <c r="JM419" s="1">
        <v>7.8948799999999997</v>
      </c>
      <c r="JN419">
        <v>0.53328390000000003</v>
      </c>
      <c r="JO419">
        <v>21.2271</v>
      </c>
      <c r="JP419" s="1">
        <v>1.470555E-2</v>
      </c>
      <c r="JQ419" s="1">
        <v>6.871677</v>
      </c>
      <c r="JR419">
        <v>0.53229099999999996</v>
      </c>
      <c r="JS419">
        <v>21.565460000000002</v>
      </c>
      <c r="JT419" s="1">
        <v>1.2690730000000001E-2</v>
      </c>
      <c r="JU419" s="1">
        <v>5.9488019999999997</v>
      </c>
      <c r="JV419">
        <v>0.53152880000000002</v>
      </c>
      <c r="JW419">
        <v>21.47701</v>
      </c>
      <c r="JX419" s="1">
        <v>1.081756E-2</v>
      </c>
      <c r="JY419" s="1">
        <v>5.0875579999999996</v>
      </c>
      <c r="JZ419">
        <v>0.53089319999999995</v>
      </c>
      <c r="KA419">
        <v>21.016439999999999</v>
      </c>
      <c r="KB419" s="1">
        <v>9.0472469999999996E-3</v>
      </c>
      <c r="KC419" s="1">
        <v>4.269711</v>
      </c>
      <c r="KD419">
        <v>0.53038419999999997</v>
      </c>
      <c r="KE419">
        <v>20.36429</v>
      </c>
      <c r="KF419" s="1">
        <v>7.4016719999999998E-3</v>
      </c>
      <c r="KG419" s="1">
        <v>3.5040589999999998</v>
      </c>
      <c r="KH419">
        <v>0.52998420000000002</v>
      </c>
      <c r="KI419">
        <v>19.836279999999999</v>
      </c>
      <c r="KJ419" s="1">
        <v>5.9721399999999999E-3</v>
      </c>
      <c r="KK419" s="1">
        <v>2.8335949999999999</v>
      </c>
      <c r="KL419">
        <v>0.5294816</v>
      </c>
      <c r="KM419">
        <v>19.928650000000001</v>
      </c>
      <c r="KN419" s="1">
        <v>4.796753E-3</v>
      </c>
      <c r="KO419" s="1">
        <v>2.2795670000000001</v>
      </c>
      <c r="KP419">
        <v>0.52890389999999998</v>
      </c>
      <c r="KQ419">
        <v>20.17952</v>
      </c>
      <c r="KR419" s="1">
        <v>3.8793780000000002E-3</v>
      </c>
      <c r="KS419" s="1">
        <v>1.8449450000000001</v>
      </c>
      <c r="KT419">
        <v>0.52918030000000005</v>
      </c>
      <c r="KU419">
        <v>20.651450000000001</v>
      </c>
      <c r="KV419" s="1">
        <v>3.201803E-3</v>
      </c>
      <c r="KW419" s="1">
        <v>1.5200610000000001</v>
      </c>
      <c r="KX419">
        <v>0.5298271</v>
      </c>
      <c r="KY419">
        <v>21.042760000000001</v>
      </c>
      <c r="KZ419" s="1">
        <v>2.7152719999999999E-3</v>
      </c>
      <c r="LA419" s="1">
        <v>1.285331</v>
      </c>
      <c r="LB419">
        <v>0.53062350000000003</v>
      </c>
      <c r="LC419">
        <v>21.142099999999999</v>
      </c>
      <c r="LD419" s="1">
        <v>2.368602E-3</v>
      </c>
      <c r="LE419" s="1">
        <v>1.117774</v>
      </c>
      <c r="LF419">
        <v>0.53142279999999997</v>
      </c>
      <c r="LG419">
        <v>20.848549999999999</v>
      </c>
      <c r="LH419" s="1">
        <v>2.115811E-3</v>
      </c>
      <c r="LI419" s="1">
        <v>0.99575080000000005</v>
      </c>
      <c r="LJ419">
        <v>0.53217740000000002</v>
      </c>
      <c r="LK419">
        <v>20.337009999999999</v>
      </c>
      <c r="LL419" s="1">
        <v>1.9237449999999999E-3</v>
      </c>
      <c r="LM419" s="1">
        <v>0.90341839999999995</v>
      </c>
      <c r="LN419">
        <v>0.53294929999999996</v>
      </c>
      <c r="LO419">
        <v>20.003450000000001</v>
      </c>
      <c r="LP419" s="1">
        <v>1.7730879999999999E-3</v>
      </c>
      <c r="LQ419" s="1">
        <v>0.83109659999999996</v>
      </c>
      <c r="LR419">
        <v>0.5336803</v>
      </c>
      <c r="LS419">
        <v>20.44237</v>
      </c>
      <c r="LT419" s="1">
        <v>1.6518170000000001E-3</v>
      </c>
      <c r="LU419" s="1">
        <v>0.77290460000000005</v>
      </c>
      <c r="LV419">
        <v>0.53428410000000004</v>
      </c>
      <c r="LW419">
        <v>21.28302</v>
      </c>
      <c r="LX419" s="1">
        <v>1.552828E-3</v>
      </c>
      <c r="LY419" s="1">
        <v>0.72553469999999998</v>
      </c>
      <c r="LZ419">
        <v>0.53492240000000002</v>
      </c>
      <c r="MA419">
        <v>22.26737</v>
      </c>
      <c r="MB419" s="1">
        <v>1.472154E-3</v>
      </c>
      <c r="MC419" s="1">
        <v>0.68686040000000004</v>
      </c>
      <c r="MD419">
        <v>0.53557929999999998</v>
      </c>
      <c r="ME419">
        <v>23.07066</v>
      </c>
      <c r="MF419" s="1">
        <v>1.4058759999999999E-3</v>
      </c>
      <c r="MG419" s="1">
        <v>0.65503469999999997</v>
      </c>
      <c r="MH419">
        <v>0.53616580000000003</v>
      </c>
      <c r="MI419">
        <v>23.247309999999999</v>
      </c>
      <c r="MJ419" s="1">
        <v>1.351124E-3</v>
      </c>
      <c r="MK419" s="1">
        <v>0.62877340000000004</v>
      </c>
      <c r="ML419">
        <v>0.53670439999999997</v>
      </c>
      <c r="MM419">
        <v>22.757190000000001</v>
      </c>
      <c r="MN419" s="1">
        <v>1.3054989999999999E-3</v>
      </c>
      <c r="MO419" s="1">
        <v>0.60688220000000004</v>
      </c>
      <c r="MP419">
        <v>0.53718969999999999</v>
      </c>
      <c r="MQ419">
        <v>21.99419</v>
      </c>
      <c r="MR419" s="1">
        <v>1.2650059999999999E-3</v>
      </c>
      <c r="MS419" s="1">
        <v>0.58764819999999995</v>
      </c>
      <c r="MT419">
        <v>0.5375993</v>
      </c>
      <c r="MU419">
        <v>21.400300000000001</v>
      </c>
      <c r="MV419" s="1">
        <v>1.2270200000000001E-3</v>
      </c>
      <c r="MW419" s="1">
        <v>0.56972630000000002</v>
      </c>
      <c r="MX419">
        <v>0.53795490000000001</v>
      </c>
      <c r="MY419">
        <v>21.60859</v>
      </c>
      <c r="MZ419" s="1">
        <v>1.189254E-3</v>
      </c>
      <c r="NA419" s="1">
        <v>0.55200729999999998</v>
      </c>
      <c r="NB419">
        <v>0.53825690000000004</v>
      </c>
      <c r="NC419">
        <v>22.44502</v>
      </c>
      <c r="ND419" s="1">
        <v>1.1502699999999999E-3</v>
      </c>
      <c r="NE419" s="1">
        <v>0.53387899999999999</v>
      </c>
      <c r="NF419">
        <v>0.53845169999999998</v>
      </c>
      <c r="NG419">
        <v>23.3858</v>
      </c>
      <c r="NH419" s="1">
        <v>1.10987E-3</v>
      </c>
      <c r="NI419" s="1">
        <v>0.51516969999999995</v>
      </c>
      <c r="NJ419">
        <v>0.53861490000000001</v>
      </c>
      <c r="NK419">
        <v>24.066469999999999</v>
      </c>
      <c r="NL419" s="1">
        <v>1.0689479999999999E-3</v>
      </c>
      <c r="NM419" s="1">
        <v>0.49619859999999999</v>
      </c>
      <c r="NN419">
        <v>0.53877209999999998</v>
      </c>
      <c r="NO419">
        <v>23.987629999999999</v>
      </c>
      <c r="NP419" s="1">
        <v>1.0279320000000001E-3</v>
      </c>
      <c r="NQ419" s="1">
        <v>0.47716769999999997</v>
      </c>
      <c r="NR419">
        <v>0.53890669999999996</v>
      </c>
      <c r="NS419">
        <v>23.297440000000002</v>
      </c>
      <c r="NT419" s="1">
        <v>9.8762570000000003E-4</v>
      </c>
      <c r="NU419" s="1">
        <v>0.45847280000000001</v>
      </c>
      <c r="NV419">
        <v>0.53899529999999995</v>
      </c>
      <c r="NW419">
        <v>22.355779999999999</v>
      </c>
      <c r="NX419" s="1">
        <v>9.481677E-4</v>
      </c>
      <c r="NY419" s="1">
        <v>0.4402295</v>
      </c>
      <c r="NZ419">
        <v>0.53898409999999997</v>
      </c>
      <c r="OA419">
        <v>21.607669999999999</v>
      </c>
      <c r="OB419" s="1">
        <v>9.0973430000000004E-4</v>
      </c>
      <c r="OC419" s="1">
        <v>0.4224871</v>
      </c>
      <c r="OD419">
        <v>0.53898999999999997</v>
      </c>
      <c r="OE419">
        <v>21.269449999999999</v>
      </c>
      <c r="OF419" s="1">
        <v>8.7384300000000002E-4</v>
      </c>
      <c r="OG419" s="1">
        <v>0.405831</v>
      </c>
      <c r="OH419">
        <v>0.53898690000000005</v>
      </c>
      <c r="OI419">
        <v>21.575489999999999</v>
      </c>
      <c r="OJ419" s="1">
        <v>8.3946360000000002E-4</v>
      </c>
      <c r="OK419" s="1">
        <v>0.38993040000000001</v>
      </c>
    </row>
    <row r="420" spans="1:401" x14ac:dyDescent="0.35">
      <c r="A420">
        <v>429</v>
      </c>
      <c r="B420" t="s">
        <v>4</v>
      </c>
      <c r="C420" t="s">
        <v>364</v>
      </c>
      <c r="D420" t="s">
        <v>427</v>
      </c>
      <c r="E420">
        <v>851.19669999999996</v>
      </c>
      <c r="F420">
        <v>0.63015650000000001</v>
      </c>
      <c r="G420">
        <v>22.10116</v>
      </c>
      <c r="H420">
        <v>0</v>
      </c>
      <c r="I420">
        <v>0</v>
      </c>
      <c r="J420">
        <v>0.63272269999999997</v>
      </c>
      <c r="K420">
        <v>21.583659999999998</v>
      </c>
      <c r="L420">
        <v>0</v>
      </c>
      <c r="M420">
        <v>0</v>
      </c>
      <c r="N420">
        <v>0.63545700000000005</v>
      </c>
      <c r="O420">
        <v>21.72616</v>
      </c>
      <c r="P420">
        <v>0</v>
      </c>
      <c r="Q420">
        <v>0</v>
      </c>
      <c r="R420">
        <v>0.63839749999999995</v>
      </c>
      <c r="S420">
        <v>22.13222</v>
      </c>
      <c r="T420">
        <v>0</v>
      </c>
      <c r="U420">
        <v>0</v>
      </c>
      <c r="V420">
        <v>0.64146910000000001</v>
      </c>
      <c r="W420">
        <v>22.706700000000001</v>
      </c>
      <c r="X420">
        <v>0</v>
      </c>
      <c r="Y420">
        <v>0</v>
      </c>
      <c r="Z420">
        <v>0.64463839999999994</v>
      </c>
      <c r="AA420">
        <v>22.942299999999999</v>
      </c>
      <c r="AB420">
        <v>0</v>
      </c>
      <c r="AC420">
        <v>0</v>
      </c>
      <c r="AD420">
        <v>0.64787830000000002</v>
      </c>
      <c r="AE420">
        <v>22.763570000000001</v>
      </c>
      <c r="AF420">
        <v>0</v>
      </c>
      <c r="AG420">
        <v>0</v>
      </c>
      <c r="AH420">
        <v>0.65112959999999998</v>
      </c>
      <c r="AI420">
        <v>22.37002</v>
      </c>
      <c r="AJ420">
        <v>0</v>
      </c>
      <c r="AK420">
        <v>0</v>
      </c>
      <c r="AL420">
        <v>0.65447029999999995</v>
      </c>
      <c r="AM420">
        <v>21.900749999999999</v>
      </c>
      <c r="AN420">
        <v>0</v>
      </c>
      <c r="AO420">
        <v>0</v>
      </c>
      <c r="AP420">
        <v>0.65779019999999999</v>
      </c>
      <c r="AQ420">
        <v>21.525459999999999</v>
      </c>
      <c r="AR420">
        <v>0</v>
      </c>
      <c r="AS420">
        <v>0</v>
      </c>
      <c r="AT420">
        <v>0.66102669999999997</v>
      </c>
      <c r="AU420">
        <v>21.626740000000002</v>
      </c>
      <c r="AV420">
        <v>0</v>
      </c>
      <c r="AW420">
        <v>0</v>
      </c>
      <c r="AX420">
        <v>0.66418739999999998</v>
      </c>
      <c r="AY420">
        <v>21.797720000000002</v>
      </c>
      <c r="AZ420">
        <v>0</v>
      </c>
      <c r="BA420">
        <v>0</v>
      </c>
      <c r="BB420">
        <v>0.6672939</v>
      </c>
      <c r="BC420">
        <v>21.896629999999998</v>
      </c>
      <c r="BD420">
        <v>0</v>
      </c>
      <c r="BE420">
        <v>0</v>
      </c>
      <c r="BF420">
        <v>0.67019459999999997</v>
      </c>
      <c r="BG420">
        <v>21.98141</v>
      </c>
      <c r="BH420">
        <v>0</v>
      </c>
      <c r="BI420">
        <v>0</v>
      </c>
      <c r="BJ420">
        <v>0.67288680000000001</v>
      </c>
      <c r="BK420">
        <v>21.70112</v>
      </c>
      <c r="BL420">
        <v>0</v>
      </c>
      <c r="BM420">
        <v>0</v>
      </c>
      <c r="BN420">
        <v>0.67531770000000002</v>
      </c>
      <c r="BO420">
        <v>21.17259</v>
      </c>
      <c r="BP420">
        <v>0</v>
      </c>
      <c r="BQ420">
        <v>0</v>
      </c>
      <c r="BR420">
        <v>0.67744340000000003</v>
      </c>
      <c r="BS420">
        <v>20.585149999999999</v>
      </c>
      <c r="BT420">
        <v>0</v>
      </c>
      <c r="BU420">
        <v>0</v>
      </c>
      <c r="BV420">
        <v>0.67917970000000005</v>
      </c>
      <c r="BW420">
        <v>20.286650000000002</v>
      </c>
      <c r="BX420">
        <v>0</v>
      </c>
      <c r="BY420">
        <v>0</v>
      </c>
      <c r="BZ420">
        <v>0.6805369</v>
      </c>
      <c r="CA420">
        <v>20.47072</v>
      </c>
      <c r="CB420">
        <v>0</v>
      </c>
      <c r="CC420">
        <v>0</v>
      </c>
      <c r="CD420">
        <v>0.68154049999999999</v>
      </c>
      <c r="CE420">
        <v>20.985250000000001</v>
      </c>
      <c r="CF420">
        <v>0</v>
      </c>
      <c r="CG420">
        <v>0</v>
      </c>
      <c r="CH420">
        <v>0.68218029999999996</v>
      </c>
      <c r="CI420">
        <v>21.504490000000001</v>
      </c>
      <c r="CJ420">
        <v>0</v>
      </c>
      <c r="CK420">
        <v>0</v>
      </c>
      <c r="CL420">
        <v>0.68239950000000005</v>
      </c>
      <c r="CM420">
        <v>21.613209999999999</v>
      </c>
      <c r="CN420">
        <v>0</v>
      </c>
      <c r="CO420" s="1">
        <v>4.9922530000000001E-37</v>
      </c>
      <c r="CP420">
        <v>0.68224240000000003</v>
      </c>
      <c r="CQ420">
        <v>21.216339999999999</v>
      </c>
      <c r="CR420" s="1">
        <v>6.0609730000000002E-33</v>
      </c>
      <c r="CS420" s="1">
        <v>1.441925E-30</v>
      </c>
      <c r="CT420">
        <v>0.68174659999999998</v>
      </c>
      <c r="CU420">
        <v>20.554320000000001</v>
      </c>
      <c r="CV420" s="1">
        <v>1.8486139999999999E-26</v>
      </c>
      <c r="CW420" s="1">
        <v>4.4895999999999998E-24</v>
      </c>
      <c r="CX420">
        <v>0.68084960000000005</v>
      </c>
      <c r="CY420">
        <v>19.871390000000002</v>
      </c>
      <c r="CZ420" s="1">
        <v>5.2102610000000003E-21</v>
      </c>
      <c r="DA420" s="1">
        <v>1.225679E-18</v>
      </c>
      <c r="DB420">
        <v>0.67960419999999999</v>
      </c>
      <c r="DC420">
        <v>19.61619</v>
      </c>
      <c r="DD420" s="1">
        <v>5.4395160000000003E-17</v>
      </c>
      <c r="DE420" s="1">
        <v>1.3106E-14</v>
      </c>
      <c r="DF420">
        <v>0.67802759999999995</v>
      </c>
      <c r="DG420">
        <v>19.917570000000001</v>
      </c>
      <c r="DH420" s="1">
        <v>8.41099E-14</v>
      </c>
      <c r="DI420" s="1">
        <v>2.0762160000000001E-11</v>
      </c>
      <c r="DJ420">
        <v>0.6761279</v>
      </c>
      <c r="DK420">
        <v>20.403849999999998</v>
      </c>
      <c r="DL420" s="1">
        <v>3.6052690000000003E-11</v>
      </c>
      <c r="DM420" s="1">
        <v>9.0929010000000006E-9</v>
      </c>
      <c r="DN420">
        <v>0.67384790000000006</v>
      </c>
      <c r="DO420">
        <v>20.845330000000001</v>
      </c>
      <c r="DP420" s="1">
        <v>5.9150780000000004E-9</v>
      </c>
      <c r="DQ420" s="1">
        <v>1.5208990000000001E-6</v>
      </c>
      <c r="DR420">
        <v>0.6712958</v>
      </c>
      <c r="DS420">
        <v>20.889389999999999</v>
      </c>
      <c r="DT420" s="1">
        <v>4.4314290000000002E-7</v>
      </c>
      <c r="DU420" s="1">
        <v>1.158714E-4</v>
      </c>
      <c r="DV420">
        <v>0.66847659999999998</v>
      </c>
      <c r="DW420">
        <v>20.376159999999999</v>
      </c>
      <c r="DX420" s="1">
        <v>1.728328E-5</v>
      </c>
      <c r="DY420" s="1">
        <v>4.5958969999999998E-3</v>
      </c>
      <c r="DZ420">
        <v>0.66541479999999997</v>
      </c>
      <c r="EA420">
        <v>19.554269999999999</v>
      </c>
      <c r="EB420" s="1">
        <v>3.8815699999999998E-4</v>
      </c>
      <c r="EC420">
        <v>0.1047212</v>
      </c>
      <c r="ED420">
        <v>0.66207329999999998</v>
      </c>
      <c r="EE420">
        <v>18.730180000000001</v>
      </c>
      <c r="EF420" s="1">
        <v>5.3994680000000001E-3</v>
      </c>
      <c r="EG420">
        <v>1.478653</v>
      </c>
      <c r="EH420">
        <v>0.65847860000000003</v>
      </c>
      <c r="EI420">
        <v>18.2623</v>
      </c>
      <c r="EJ420">
        <v>4.9111929999999998E-2</v>
      </c>
      <c r="EK420">
        <v>13.634690000000001</v>
      </c>
      <c r="EL420">
        <v>0.65461930000000002</v>
      </c>
      <c r="EM420">
        <v>18.293790000000001</v>
      </c>
      <c r="EN420">
        <v>0.3061835</v>
      </c>
      <c r="EO420">
        <v>86.119129999999998</v>
      </c>
      <c r="EP420">
        <v>0.65071889999999999</v>
      </c>
      <c r="EQ420">
        <v>18.70412</v>
      </c>
      <c r="ER420">
        <v>1.362382</v>
      </c>
      <c r="ES420">
        <v>388.20499999999998</v>
      </c>
      <c r="ET420">
        <v>0.6467077</v>
      </c>
      <c r="EU420">
        <v>19.139479999999999</v>
      </c>
      <c r="EV420">
        <v>4.4683229999999998</v>
      </c>
      <c r="EW420">
        <v>1288.9190000000001</v>
      </c>
      <c r="EX420">
        <v>0.64252670000000001</v>
      </c>
      <c r="EY420">
        <v>19.190449999999998</v>
      </c>
      <c r="EZ420">
        <v>11.187200000000001</v>
      </c>
      <c r="FA420">
        <v>3264.76</v>
      </c>
      <c r="FB420">
        <v>0.63821669999999997</v>
      </c>
      <c r="FC420">
        <v>18.779990000000002</v>
      </c>
      <c r="FD420">
        <v>22.058260000000001</v>
      </c>
      <c r="FE420">
        <v>6508.1149999999998</v>
      </c>
      <c r="FF420">
        <v>0.63370029999999999</v>
      </c>
      <c r="FG420">
        <v>18.057549999999999</v>
      </c>
      <c r="FH420">
        <v>35.10812</v>
      </c>
      <c r="FI420">
        <v>10474.31</v>
      </c>
      <c r="FJ420">
        <v>0.62919429999999998</v>
      </c>
      <c r="FK420">
        <v>17.312719999999999</v>
      </c>
      <c r="FL420">
        <v>46.142409999999998</v>
      </c>
      <c r="FM420">
        <v>13909.56</v>
      </c>
      <c r="FN420">
        <v>0.6247528</v>
      </c>
      <c r="FO420">
        <v>17.178080000000001</v>
      </c>
      <c r="FP420">
        <v>51.027090000000001</v>
      </c>
      <c r="FQ420">
        <v>15536.96</v>
      </c>
      <c r="FR420">
        <v>0.62028000000000005</v>
      </c>
      <c r="FS420">
        <v>17.487179999999999</v>
      </c>
      <c r="FT420">
        <v>48.145200000000003</v>
      </c>
      <c r="FU420">
        <v>14807.17</v>
      </c>
      <c r="FV420">
        <v>0.61588390000000004</v>
      </c>
      <c r="FW420">
        <v>18.061669999999999</v>
      </c>
      <c r="FX420">
        <v>39.394170000000003</v>
      </c>
      <c r="FY420">
        <v>12235.4</v>
      </c>
      <c r="FZ420">
        <v>0.61148290000000005</v>
      </c>
      <c r="GA420">
        <v>18.59423</v>
      </c>
      <c r="GB420">
        <v>28.377590000000001</v>
      </c>
      <c r="GC420">
        <v>8899.5460000000003</v>
      </c>
      <c r="GD420">
        <v>0.60683350000000003</v>
      </c>
      <c r="GE420">
        <v>18.78952</v>
      </c>
      <c r="GF420">
        <v>18.243510000000001</v>
      </c>
      <c r="GG420">
        <v>5779.83</v>
      </c>
      <c r="GH420">
        <v>0.60221800000000003</v>
      </c>
      <c r="GI420">
        <v>18.5383</v>
      </c>
      <c r="GJ420">
        <v>10.58389</v>
      </c>
      <c r="GK420">
        <v>3387.4969999999998</v>
      </c>
      <c r="GL420">
        <v>0.59773980000000004</v>
      </c>
      <c r="GM420">
        <v>17.932310000000001</v>
      </c>
      <c r="GN420">
        <v>5.5790090000000001</v>
      </c>
      <c r="GO420">
        <v>1803.7370000000001</v>
      </c>
      <c r="GP420">
        <v>0.59330050000000001</v>
      </c>
      <c r="GQ420">
        <v>17.379470000000001</v>
      </c>
      <c r="GR420">
        <v>2.7161559999999998</v>
      </c>
      <c r="GS420">
        <v>886.48580000000004</v>
      </c>
      <c r="GT420">
        <v>0.58900019999999997</v>
      </c>
      <c r="GU420">
        <v>17.5808</v>
      </c>
      <c r="GV420">
        <v>1.2495970000000001</v>
      </c>
      <c r="GW420">
        <v>411.61869999999999</v>
      </c>
      <c r="GX420">
        <v>0.58446779999999998</v>
      </c>
      <c r="GY420">
        <v>18.254390000000001</v>
      </c>
      <c r="GZ420">
        <v>0.55616650000000001</v>
      </c>
      <c r="HA420">
        <v>184.72989999999999</v>
      </c>
      <c r="HB420">
        <v>0.5799453</v>
      </c>
      <c r="HC420">
        <v>19.21583</v>
      </c>
      <c r="HD420" s="1">
        <v>0.25275609999999998</v>
      </c>
      <c r="HE420">
        <v>84.435519999999997</v>
      </c>
      <c r="HF420">
        <v>0.57538769999999995</v>
      </c>
      <c r="HG420">
        <v>20.239740000000001</v>
      </c>
      <c r="HH420" s="1">
        <v>0.13004360000000001</v>
      </c>
      <c r="HI420">
        <v>43.492220000000003</v>
      </c>
      <c r="HJ420">
        <v>0.57084769999999996</v>
      </c>
      <c r="HK420">
        <v>20.792629999999999</v>
      </c>
      <c r="HL420" s="1">
        <v>8.381864E-2</v>
      </c>
      <c r="HM420">
        <v>27.993490000000001</v>
      </c>
      <c r="HN420">
        <v>0.56655199999999994</v>
      </c>
      <c r="HO420">
        <v>20.610669999999999</v>
      </c>
      <c r="HP420" s="1">
        <v>6.6912260000000001E-2</v>
      </c>
      <c r="HQ420">
        <v>22.37229</v>
      </c>
      <c r="HR420">
        <v>0.56264309999999995</v>
      </c>
      <c r="HS420">
        <v>19.959009999999999</v>
      </c>
      <c r="HT420" s="1">
        <v>5.9814899999999997E-2</v>
      </c>
      <c r="HU420">
        <v>20.093640000000001</v>
      </c>
      <c r="HV420">
        <v>0.55889670000000002</v>
      </c>
      <c r="HW420">
        <v>19.185400000000001</v>
      </c>
      <c r="HX420" s="1">
        <v>5.5311430000000002E-2</v>
      </c>
      <c r="HY420">
        <v>18.703669999999999</v>
      </c>
      <c r="HZ420">
        <v>0.55550600000000006</v>
      </c>
      <c r="IA420">
        <v>19.071750000000002</v>
      </c>
      <c r="IB420" s="1">
        <v>5.1263690000000001E-2</v>
      </c>
      <c r="IC420" s="1">
        <v>17.455310000000001</v>
      </c>
      <c r="ID420">
        <v>0.55256609999999995</v>
      </c>
      <c r="IE420">
        <v>19.643660000000001</v>
      </c>
      <c r="IF420" s="1">
        <v>4.7117100000000002E-2</v>
      </c>
      <c r="IG420" s="1">
        <v>16.145700000000001</v>
      </c>
      <c r="IH420">
        <v>0.54996279999999997</v>
      </c>
      <c r="II420">
        <v>20.601130000000001</v>
      </c>
      <c r="IJ420" s="1">
        <v>4.277889E-2</v>
      </c>
      <c r="IK420">
        <v>14.745699999999999</v>
      </c>
      <c r="IL420">
        <v>0.5477033</v>
      </c>
      <c r="IM420">
        <v>21.634160000000001</v>
      </c>
      <c r="IN420" s="1">
        <v>3.8434080000000002E-2</v>
      </c>
      <c r="IO420" s="1">
        <v>13.317629999999999</v>
      </c>
      <c r="IP420">
        <v>0.54557820000000001</v>
      </c>
      <c r="IQ420">
        <v>22.05752</v>
      </c>
      <c r="IR420" s="1">
        <v>3.4191470000000002E-2</v>
      </c>
      <c r="IS420" s="1">
        <v>11.905469999999999</v>
      </c>
      <c r="IT420">
        <v>0.54348940000000001</v>
      </c>
      <c r="IU420">
        <v>21.817299999999999</v>
      </c>
      <c r="IV420" s="1">
        <v>3.0150110000000001E-2</v>
      </c>
      <c r="IW420" s="1">
        <v>10.549620000000001</v>
      </c>
      <c r="IX420">
        <v>0.54127510000000001</v>
      </c>
      <c r="IY420">
        <v>21.177530000000001</v>
      </c>
      <c r="IZ420" s="1">
        <v>2.6401770000000001E-2</v>
      </c>
      <c r="JA420" s="1">
        <v>9.2835970000000003</v>
      </c>
      <c r="JB420">
        <v>0.53929380000000005</v>
      </c>
      <c r="JC420">
        <v>20.498480000000001</v>
      </c>
      <c r="JD420" s="1">
        <v>2.2961209999999999E-2</v>
      </c>
      <c r="JE420" s="1">
        <v>8.1114090000000001</v>
      </c>
      <c r="JF420">
        <v>0.5373076</v>
      </c>
      <c r="JG420">
        <v>20.35866</v>
      </c>
      <c r="JH420" s="1">
        <v>1.9929410000000002E-2</v>
      </c>
      <c r="JI420" s="1">
        <v>7.0715769999999996</v>
      </c>
      <c r="JJ420">
        <v>0.53528180000000003</v>
      </c>
      <c r="JK420">
        <v>20.54729</v>
      </c>
      <c r="JL420" s="1">
        <v>1.7283610000000001E-2</v>
      </c>
      <c r="JM420" s="1">
        <v>6.1589799999999997</v>
      </c>
      <c r="JN420">
        <v>0.53351959999999998</v>
      </c>
      <c r="JO420">
        <v>21.144089999999998</v>
      </c>
      <c r="JP420" s="1">
        <v>1.5001280000000001E-2</v>
      </c>
      <c r="JQ420" s="1">
        <v>5.3674119999999998</v>
      </c>
      <c r="JR420">
        <v>0.53190570000000004</v>
      </c>
      <c r="JS420">
        <v>21.49344</v>
      </c>
      <c r="JT420" s="1">
        <v>1.296046E-2</v>
      </c>
      <c r="JU420" s="1">
        <v>4.6552499999999997</v>
      </c>
      <c r="JV420">
        <v>0.53067359999999997</v>
      </c>
      <c r="JW420">
        <v>21.447120000000002</v>
      </c>
      <c r="JX420" s="1">
        <v>1.107324E-2</v>
      </c>
      <c r="JY420" s="1">
        <v>3.9921899999999999</v>
      </c>
      <c r="JZ420">
        <v>0.52944380000000002</v>
      </c>
      <c r="KA420">
        <v>21.021429999999999</v>
      </c>
      <c r="KB420" s="1">
        <v>9.2888329999999998E-3</v>
      </c>
      <c r="KC420" s="1">
        <v>3.3616649999999999</v>
      </c>
      <c r="KD420">
        <v>0.5283293</v>
      </c>
      <c r="KE420">
        <v>20.382709999999999</v>
      </c>
      <c r="KF420" s="1">
        <v>7.6203449999999997E-3</v>
      </c>
      <c r="KG420" s="1">
        <v>2.767655</v>
      </c>
      <c r="KH420">
        <v>0.52738879999999999</v>
      </c>
      <c r="KI420">
        <v>19.840959999999999</v>
      </c>
      <c r="KJ420" s="1">
        <v>6.1577869999999996E-3</v>
      </c>
      <c r="KK420" s="1">
        <v>2.2428119999999998</v>
      </c>
      <c r="KL420">
        <v>0.52633099999999999</v>
      </c>
      <c r="KM420">
        <v>19.91366</v>
      </c>
      <c r="KN420" s="1">
        <v>4.9462159999999998E-3</v>
      </c>
      <c r="KO420" s="1">
        <v>1.806117</v>
      </c>
      <c r="KP420">
        <v>0.52530220000000005</v>
      </c>
      <c r="KQ420">
        <v>20.125450000000001</v>
      </c>
      <c r="KR420" s="1">
        <v>3.9938380000000004E-3</v>
      </c>
      <c r="KS420" s="1">
        <v>1.461187</v>
      </c>
      <c r="KT420">
        <v>0.52531399999999995</v>
      </c>
      <c r="KU420">
        <v>20.603840000000002</v>
      </c>
      <c r="KV420" s="1">
        <v>3.2863329999999998E-3</v>
      </c>
      <c r="KW420" s="1">
        <v>1.20163</v>
      </c>
      <c r="KX420">
        <v>0.52565620000000002</v>
      </c>
      <c r="KY420">
        <v>20.995470000000001</v>
      </c>
      <c r="KZ420" s="1">
        <v>2.7760699999999998E-3</v>
      </c>
      <c r="LA420" s="1">
        <v>1.013476</v>
      </c>
      <c r="LB420">
        <v>0.52610639999999997</v>
      </c>
      <c r="LC420">
        <v>21.110579999999999</v>
      </c>
      <c r="LD420" s="1">
        <v>2.412441E-3</v>
      </c>
      <c r="LE420" s="1">
        <v>0.87919749999999997</v>
      </c>
      <c r="LF420">
        <v>0.5265476</v>
      </c>
      <c r="LG420">
        <v>20.84076</v>
      </c>
      <c r="LH420" s="1">
        <v>2.148517E-3</v>
      </c>
      <c r="LI420" s="1">
        <v>0.78178040000000004</v>
      </c>
      <c r="LJ420">
        <v>0.52699370000000001</v>
      </c>
      <c r="LK420">
        <v>20.343800000000002</v>
      </c>
      <c r="LL420" s="1">
        <v>1.9491249999999999E-3</v>
      </c>
      <c r="LM420" s="1">
        <v>0.70838860000000003</v>
      </c>
      <c r="LN420">
        <v>0.52742820000000001</v>
      </c>
      <c r="LO420">
        <v>20.005230000000001</v>
      </c>
      <c r="LP420" s="1">
        <v>1.7933370000000001E-3</v>
      </c>
      <c r="LQ420" s="1">
        <v>0.65110509999999999</v>
      </c>
      <c r="LR420">
        <v>0.52784660000000005</v>
      </c>
      <c r="LS420">
        <v>20.417480000000001</v>
      </c>
      <c r="LT420" s="1">
        <v>1.6683690000000001E-3</v>
      </c>
      <c r="LU420" s="1">
        <v>0.60513760000000005</v>
      </c>
      <c r="LV420">
        <v>0.52816689999999999</v>
      </c>
      <c r="LW420">
        <v>21.212710000000001</v>
      </c>
      <c r="LX420" s="1">
        <v>1.5664209999999999E-3</v>
      </c>
      <c r="LY420" s="1">
        <v>0.56775339999999996</v>
      </c>
      <c r="LZ420">
        <v>0.52849999999999997</v>
      </c>
      <c r="MA420">
        <v>22.203569999999999</v>
      </c>
      <c r="MB420" s="1">
        <v>1.4834500000000001E-3</v>
      </c>
      <c r="MC420" s="1">
        <v>0.53728319999999996</v>
      </c>
      <c r="MD420">
        <v>0.52884350000000002</v>
      </c>
      <c r="ME420">
        <v>23.0307</v>
      </c>
      <c r="MF420" s="1">
        <v>1.415248E-3</v>
      </c>
      <c r="MG420" s="1">
        <v>0.51223680000000005</v>
      </c>
      <c r="MH420">
        <v>0.52916620000000003</v>
      </c>
      <c r="MI420">
        <v>23.22899</v>
      </c>
      <c r="MJ420" s="1">
        <v>1.359007E-3</v>
      </c>
      <c r="MK420" s="1">
        <v>0.49157780000000001</v>
      </c>
      <c r="ML420">
        <v>0.5294238</v>
      </c>
      <c r="MM420">
        <v>22.774529999999999</v>
      </c>
      <c r="MN420" s="1">
        <v>1.312253E-3</v>
      </c>
      <c r="MO420" s="1">
        <v>0.47441680000000003</v>
      </c>
      <c r="MP420">
        <v>0.52964469999999997</v>
      </c>
      <c r="MQ420">
        <v>22.033059999999999</v>
      </c>
      <c r="MR420" s="1">
        <v>1.271131E-3</v>
      </c>
      <c r="MS420" s="1">
        <v>0.45944380000000001</v>
      </c>
      <c r="MT420">
        <v>0.52980349999999998</v>
      </c>
      <c r="MU420">
        <v>21.423179999999999</v>
      </c>
      <c r="MV420" s="1">
        <v>1.232931E-3</v>
      </c>
      <c r="MW420" s="1">
        <v>0.44559989999999999</v>
      </c>
      <c r="MX420">
        <v>0.52992450000000002</v>
      </c>
      <c r="MY420">
        <v>21.601520000000001</v>
      </c>
      <c r="MZ420" s="1">
        <v>1.1951760000000001E-3</v>
      </c>
      <c r="NA420" s="1">
        <v>0.43196000000000001</v>
      </c>
      <c r="NB420">
        <v>0.52997459999999996</v>
      </c>
      <c r="NC420">
        <v>22.38626</v>
      </c>
      <c r="ND420" s="1">
        <v>1.1563249999999999E-3</v>
      </c>
      <c r="NE420" s="1">
        <v>0.41803020000000002</v>
      </c>
      <c r="NF420">
        <v>0.52993129999999999</v>
      </c>
      <c r="NG420">
        <v>23.322600000000001</v>
      </c>
      <c r="NH420" s="1">
        <v>1.1160880000000001E-3</v>
      </c>
      <c r="NI420" s="1">
        <v>0.40364709999999998</v>
      </c>
      <c r="NJ420">
        <v>0.52983270000000005</v>
      </c>
      <c r="NK420">
        <v>24.03575</v>
      </c>
      <c r="NL420" s="1">
        <v>1.0751560000000001E-3</v>
      </c>
      <c r="NM420" s="1">
        <v>0.38900800000000002</v>
      </c>
      <c r="NN420">
        <v>0.52975700000000003</v>
      </c>
      <c r="NO420">
        <v>23.98629</v>
      </c>
      <c r="NP420" s="1">
        <v>1.0341370000000001E-3</v>
      </c>
      <c r="NQ420" s="1">
        <v>0.37430750000000002</v>
      </c>
      <c r="NR420">
        <v>0.52963879999999997</v>
      </c>
      <c r="NS420">
        <v>23.339130000000001</v>
      </c>
      <c r="NT420" s="1">
        <v>9.9370300000000008E-4</v>
      </c>
      <c r="NU420" s="1">
        <v>0.3598363</v>
      </c>
      <c r="NV420">
        <v>0.52943439999999997</v>
      </c>
      <c r="NW420">
        <v>22.408390000000001</v>
      </c>
      <c r="NX420" s="1">
        <v>9.5412410000000002E-4</v>
      </c>
      <c r="NY420" s="1">
        <v>0.3457074</v>
      </c>
      <c r="NZ420">
        <v>0.52918920000000003</v>
      </c>
      <c r="OA420">
        <v>21.64038</v>
      </c>
      <c r="OB420" s="1">
        <v>9.1546840000000004E-4</v>
      </c>
      <c r="OC420" s="1">
        <v>0.33191779999999999</v>
      </c>
      <c r="OD420">
        <v>0.52895119999999995</v>
      </c>
      <c r="OE420">
        <v>21.26923</v>
      </c>
      <c r="OF420" s="1">
        <v>8.7917970000000003E-4</v>
      </c>
      <c r="OG420" s="1">
        <v>0.31893310000000002</v>
      </c>
      <c r="OH420">
        <v>0.52878630000000004</v>
      </c>
      <c r="OI420">
        <v>21.551169999999999</v>
      </c>
      <c r="OJ420" s="1">
        <v>8.4462190000000003E-4</v>
      </c>
      <c r="OK420" s="1">
        <v>0.30657570000000001</v>
      </c>
    </row>
    <row r="421" spans="1:401" x14ac:dyDescent="0.35">
      <c r="A421">
        <v>430</v>
      </c>
      <c r="B421" t="s">
        <v>4</v>
      </c>
      <c r="C421" t="s">
        <v>364</v>
      </c>
      <c r="D421" t="s">
        <v>428</v>
      </c>
      <c r="E421">
        <v>888.68399999999997</v>
      </c>
      <c r="F421">
        <v>1.07216</v>
      </c>
      <c r="G421">
        <v>22.194700000000001</v>
      </c>
      <c r="H421">
        <v>0</v>
      </c>
      <c r="I421">
        <v>0</v>
      </c>
      <c r="J421">
        <v>1.0769960000000001</v>
      </c>
      <c r="K421">
        <v>21.67314</v>
      </c>
      <c r="L421">
        <v>0</v>
      </c>
      <c r="M421">
        <v>0</v>
      </c>
      <c r="N421">
        <v>1.0822039999999999</v>
      </c>
      <c r="O421">
        <v>21.766570000000002</v>
      </c>
      <c r="P421">
        <v>0</v>
      </c>
      <c r="Q421">
        <v>0</v>
      </c>
      <c r="R421">
        <v>1.087791</v>
      </c>
      <c r="S421">
        <v>22.123719999999999</v>
      </c>
      <c r="T421">
        <v>0</v>
      </c>
      <c r="U421">
        <v>0</v>
      </c>
      <c r="V421">
        <v>1.093744</v>
      </c>
      <c r="W421">
        <v>22.70664</v>
      </c>
      <c r="X421">
        <v>0</v>
      </c>
      <c r="Y421">
        <v>0</v>
      </c>
      <c r="Z421">
        <v>1.0999719999999999</v>
      </c>
      <c r="AA421">
        <v>22.962029999999999</v>
      </c>
      <c r="AB421">
        <v>0</v>
      </c>
      <c r="AC421">
        <v>0</v>
      </c>
      <c r="AD421">
        <v>1.1064149999999999</v>
      </c>
      <c r="AE421">
        <v>22.837610000000002</v>
      </c>
      <c r="AF421">
        <v>0</v>
      </c>
      <c r="AG421">
        <v>0</v>
      </c>
      <c r="AH421">
        <v>1.1129640000000001</v>
      </c>
      <c r="AI421">
        <v>22.46913</v>
      </c>
      <c r="AJ421">
        <v>0</v>
      </c>
      <c r="AK421">
        <v>0</v>
      </c>
      <c r="AL421">
        <v>1.119602</v>
      </c>
      <c r="AM421">
        <v>22.006900000000002</v>
      </c>
      <c r="AN421">
        <v>0</v>
      </c>
      <c r="AO421">
        <v>0</v>
      </c>
      <c r="AP421">
        <v>1.1263099999999999</v>
      </c>
      <c r="AQ421">
        <v>21.617640000000002</v>
      </c>
      <c r="AR421">
        <v>0</v>
      </c>
      <c r="AS421">
        <v>0</v>
      </c>
      <c r="AT421">
        <v>1.132906</v>
      </c>
      <c r="AU421">
        <v>21.694220000000001</v>
      </c>
      <c r="AV421">
        <v>0</v>
      </c>
      <c r="AW421">
        <v>0</v>
      </c>
      <c r="AX421">
        <v>1.139435</v>
      </c>
      <c r="AY421">
        <v>21.83184</v>
      </c>
      <c r="AZ421">
        <v>0</v>
      </c>
      <c r="BA421">
        <v>0</v>
      </c>
      <c r="BB421">
        <v>1.145886</v>
      </c>
      <c r="BC421">
        <v>21.944230000000001</v>
      </c>
      <c r="BD421">
        <v>0</v>
      </c>
      <c r="BE421">
        <v>0</v>
      </c>
      <c r="BF421">
        <v>1.1519550000000001</v>
      </c>
      <c r="BG421">
        <v>22.028970000000001</v>
      </c>
      <c r="BH421">
        <v>0</v>
      </c>
      <c r="BI421">
        <v>0</v>
      </c>
      <c r="BJ421">
        <v>1.157618</v>
      </c>
      <c r="BK421">
        <v>21.77355</v>
      </c>
      <c r="BL421">
        <v>0</v>
      </c>
      <c r="BM421">
        <v>0</v>
      </c>
      <c r="BN421">
        <v>1.162765</v>
      </c>
      <c r="BO421">
        <v>21.262709999999998</v>
      </c>
      <c r="BP421">
        <v>0</v>
      </c>
      <c r="BQ421">
        <v>0</v>
      </c>
      <c r="BR421">
        <v>1.167359</v>
      </c>
      <c r="BS421">
        <v>20.681789999999999</v>
      </c>
      <c r="BT421">
        <v>0</v>
      </c>
      <c r="BU421">
        <v>0</v>
      </c>
      <c r="BV421">
        <v>1.1712089999999999</v>
      </c>
      <c r="BW421">
        <v>20.370239999999999</v>
      </c>
      <c r="BX421">
        <v>0</v>
      </c>
      <c r="BY421">
        <v>0</v>
      </c>
      <c r="BZ421">
        <v>1.174291</v>
      </c>
      <c r="CA421">
        <v>20.533429999999999</v>
      </c>
      <c r="CB421">
        <v>0</v>
      </c>
      <c r="CC421">
        <v>0</v>
      </c>
      <c r="CD421">
        <v>1.1766840000000001</v>
      </c>
      <c r="CE421">
        <v>21.000160000000001</v>
      </c>
      <c r="CF421">
        <v>0</v>
      </c>
      <c r="CG421">
        <v>0</v>
      </c>
      <c r="CH421">
        <v>1.1782760000000001</v>
      </c>
      <c r="CI421">
        <v>21.51005</v>
      </c>
      <c r="CJ421">
        <v>0</v>
      </c>
      <c r="CK421">
        <v>0</v>
      </c>
      <c r="CL421">
        <v>1.179092</v>
      </c>
      <c r="CM421">
        <v>21.622959999999999</v>
      </c>
      <c r="CN421">
        <v>0</v>
      </c>
      <c r="CO421">
        <v>1.052215E-37</v>
      </c>
      <c r="CP421">
        <v>1.1791320000000001</v>
      </c>
      <c r="CQ421">
        <v>21.26831</v>
      </c>
      <c r="CR421" s="1">
        <v>3.119347E-33</v>
      </c>
      <c r="CS421" s="1">
        <v>6.605121E-31</v>
      </c>
      <c r="CT421">
        <v>1.1784349999999999</v>
      </c>
      <c r="CU421">
        <v>20.62988</v>
      </c>
      <c r="CV421" s="1">
        <v>7.6429170000000002E-27</v>
      </c>
      <c r="CW421" s="1">
        <v>1.561192E-24</v>
      </c>
      <c r="CX421">
        <v>1.176939</v>
      </c>
      <c r="CY421">
        <v>19.950900000000001</v>
      </c>
      <c r="CZ421" s="1">
        <v>2.6988059999999999E-21</v>
      </c>
      <c r="DA421" s="1">
        <v>5.8703489999999996E-19</v>
      </c>
      <c r="DB421">
        <v>1.174752</v>
      </c>
      <c r="DC421">
        <v>19.672529999999998</v>
      </c>
      <c r="DD421" s="1">
        <v>3.2354729999999997E-17</v>
      </c>
      <c r="DE421" s="1">
        <v>7.5588249999999999E-15</v>
      </c>
      <c r="DF421">
        <v>1.171848</v>
      </c>
      <c r="DG421">
        <v>19.922820000000002</v>
      </c>
      <c r="DH421" s="1">
        <v>5.4327599999999997E-14</v>
      </c>
      <c r="DI421" s="1">
        <v>1.339834E-11</v>
      </c>
      <c r="DJ421">
        <v>1.168304</v>
      </c>
      <c r="DK421">
        <v>20.37257</v>
      </c>
      <c r="DL421" s="1">
        <v>2.4778999999999999E-11</v>
      </c>
      <c r="DM421" s="1">
        <v>6.3952679999999998E-9</v>
      </c>
      <c r="DN421">
        <v>1.1639870000000001</v>
      </c>
      <c r="DO421">
        <v>20.810279999999999</v>
      </c>
      <c r="DP421" s="1">
        <v>4.2745230000000004E-9</v>
      </c>
      <c r="DQ421" s="1">
        <v>1.147653E-6</v>
      </c>
      <c r="DR421">
        <v>1.1590609999999999</v>
      </c>
      <c r="DS421">
        <v>20.864930000000001</v>
      </c>
      <c r="DT421" s="1">
        <v>3.3423460000000001E-7</v>
      </c>
      <c r="DU421" s="1">
        <v>9.2935200000000004E-5</v>
      </c>
      <c r="DV421">
        <v>1.1536</v>
      </c>
      <c r="DW421">
        <v>20.39799</v>
      </c>
      <c r="DX421" s="1">
        <v>1.3525689999999999E-5</v>
      </c>
      <c r="DY421" s="1">
        <v>3.8879629999999999E-3</v>
      </c>
      <c r="DZ421">
        <v>1.147645</v>
      </c>
      <c r="EA421">
        <v>19.609369999999998</v>
      </c>
      <c r="EB421" s="1">
        <v>3.1382939999999998E-4</v>
      </c>
      <c r="EC421">
        <v>9.2921130000000005E-2</v>
      </c>
      <c r="ED421">
        <v>1.1411020000000001</v>
      </c>
      <c r="EE421">
        <v>18.779150000000001</v>
      </c>
      <c r="EF421" s="1">
        <v>4.495382E-3</v>
      </c>
      <c r="EG421">
        <v>1.37015</v>
      </c>
      <c r="EH421">
        <v>1.1340330000000001</v>
      </c>
      <c r="EI421">
        <v>18.300909999999998</v>
      </c>
      <c r="EJ421" s="1">
        <v>4.200657E-2</v>
      </c>
      <c r="EK421">
        <v>13.15518</v>
      </c>
      <c r="EL421">
        <v>1.1264700000000001</v>
      </c>
      <c r="EM421">
        <v>18.292819999999999</v>
      </c>
      <c r="EN421">
        <v>0.26843679999999998</v>
      </c>
      <c r="EO421">
        <v>86.257999999999996</v>
      </c>
      <c r="EP421">
        <v>1.1186739999999999</v>
      </c>
      <c r="EQ421">
        <v>18.65588</v>
      </c>
      <c r="ER421">
        <v>1.222124</v>
      </c>
      <c r="ES421">
        <v>402.72500000000002</v>
      </c>
      <c r="ET421">
        <v>1.110754</v>
      </c>
      <c r="EU421">
        <v>19.0715</v>
      </c>
      <c r="EV421">
        <v>4.0946860000000003</v>
      </c>
      <c r="EW421">
        <v>1382.088</v>
      </c>
      <c r="EX421">
        <v>1.1024560000000001</v>
      </c>
      <c r="EY421">
        <v>19.139340000000001</v>
      </c>
      <c r="EZ421">
        <v>10.45289</v>
      </c>
      <c r="FA421">
        <v>3608.8919999999998</v>
      </c>
      <c r="FB421">
        <v>1.093909</v>
      </c>
      <c r="FC421">
        <v>18.768470000000001</v>
      </c>
      <c r="FD421">
        <v>20.981719999999999</v>
      </c>
      <c r="FE421">
        <v>7399.85</v>
      </c>
      <c r="FF421">
        <v>1.0849800000000001</v>
      </c>
      <c r="FG421">
        <v>18.079409999999999</v>
      </c>
      <c r="FH421">
        <v>33.953449999999997</v>
      </c>
      <c r="FI421">
        <v>12227.73</v>
      </c>
      <c r="FJ421">
        <v>1.076058</v>
      </c>
      <c r="FK421">
        <v>17.35454</v>
      </c>
      <c r="FL421">
        <v>45.315849999999998</v>
      </c>
      <c r="FM421">
        <v>16642.400000000001</v>
      </c>
      <c r="FN421">
        <v>1.067294</v>
      </c>
      <c r="FO421">
        <v>17.198070000000001</v>
      </c>
      <c r="FP421">
        <v>50.853580000000001</v>
      </c>
      <c r="FQ421">
        <v>19029.560000000001</v>
      </c>
      <c r="FR421">
        <v>1.0583450000000001</v>
      </c>
      <c r="FS421">
        <v>17.43036</v>
      </c>
      <c r="FT421">
        <v>48.641820000000003</v>
      </c>
      <c r="FU421">
        <v>18541.55</v>
      </c>
      <c r="FV421">
        <v>1.0495779999999999</v>
      </c>
      <c r="FW421">
        <v>17.963750000000001</v>
      </c>
      <c r="FX421">
        <v>40.316920000000003</v>
      </c>
      <c r="FY421">
        <v>15645.23</v>
      </c>
      <c r="FZ421">
        <v>1.040805</v>
      </c>
      <c r="GA421">
        <v>18.475560000000002</v>
      </c>
      <c r="GB421">
        <v>29.3889</v>
      </c>
      <c r="GC421">
        <v>11601.46</v>
      </c>
      <c r="GD421">
        <v>1.0316510000000001</v>
      </c>
      <c r="GE421">
        <v>18.69145</v>
      </c>
      <c r="GF421">
        <v>19.104009999999999</v>
      </c>
      <c r="GG421">
        <v>7671.3959999999997</v>
      </c>
      <c r="GH421">
        <v>1.022467</v>
      </c>
      <c r="GI421">
        <v>18.49325</v>
      </c>
      <c r="GJ421">
        <v>11.20295</v>
      </c>
      <c r="GK421">
        <v>4575.5460000000003</v>
      </c>
      <c r="GL421">
        <v>1.01353</v>
      </c>
      <c r="GM421">
        <v>17.932950000000002</v>
      </c>
      <c r="GN421">
        <v>5.9662430000000004</v>
      </c>
      <c r="GO421">
        <v>2477.7420000000002</v>
      </c>
      <c r="GP421">
        <v>1.0046930000000001</v>
      </c>
      <c r="GQ421">
        <v>17.3873</v>
      </c>
      <c r="GR421">
        <v>2.9288599999999998</v>
      </c>
      <c r="GS421">
        <v>1234.684</v>
      </c>
      <c r="GT421">
        <v>0.99583149999999998</v>
      </c>
      <c r="GU421">
        <v>17.567489999999999</v>
      </c>
      <c r="GV421">
        <v>1.3560479999999999</v>
      </c>
      <c r="GW421">
        <v>579.63059999999996</v>
      </c>
      <c r="GX421">
        <v>0.98675630000000003</v>
      </c>
      <c r="GY421">
        <v>18.16732</v>
      </c>
      <c r="GZ421">
        <v>0.60560020000000003</v>
      </c>
      <c r="HA421">
        <v>261.64089999999999</v>
      </c>
      <c r="HB421">
        <v>0.97774450000000002</v>
      </c>
      <c r="HC421">
        <v>19.081800000000001</v>
      </c>
      <c r="HD421">
        <v>0.27392280000000002</v>
      </c>
      <c r="HE421">
        <v>118.71599999999999</v>
      </c>
      <c r="HF421">
        <v>0.96866209999999997</v>
      </c>
      <c r="HG421">
        <v>20.097390000000001</v>
      </c>
      <c r="HH421" s="1">
        <v>0.13843059999999999</v>
      </c>
      <c r="HI421">
        <v>59.367310000000003</v>
      </c>
      <c r="HJ421">
        <v>0.95965869999999998</v>
      </c>
      <c r="HK421">
        <v>20.674009999999999</v>
      </c>
      <c r="HL421" s="1">
        <v>8.6924050000000003E-2</v>
      </c>
      <c r="HM421">
        <v>36.513159999999999</v>
      </c>
      <c r="HN421">
        <v>0.95102880000000001</v>
      </c>
      <c r="HO421">
        <v>20.561260000000001</v>
      </c>
      <c r="HP421" s="1">
        <v>6.8068210000000004E-2</v>
      </c>
      <c r="HQ421">
        <v>28.16159</v>
      </c>
      <c r="HR421">
        <v>0.94316630000000001</v>
      </c>
      <c r="HS421">
        <v>19.979959999999998</v>
      </c>
      <c r="HT421" s="1">
        <v>6.0369779999999998E-2</v>
      </c>
      <c r="HU421">
        <v>24.894369999999999</v>
      </c>
      <c r="HV421">
        <v>0.93554820000000005</v>
      </c>
      <c r="HW421">
        <v>19.23028</v>
      </c>
      <c r="HX421" s="1">
        <v>5.5719919999999999E-2</v>
      </c>
      <c r="HY421">
        <v>23.06915</v>
      </c>
      <c r="HZ421">
        <v>0.92862900000000004</v>
      </c>
      <c r="IA421">
        <v>19.090910000000001</v>
      </c>
      <c r="IB421" s="1">
        <v>5.1666419999999998E-2</v>
      </c>
      <c r="IC421">
        <v>21.516780000000001</v>
      </c>
      <c r="ID421">
        <v>0.92240770000000005</v>
      </c>
      <c r="IE421">
        <v>19.578810000000001</v>
      </c>
      <c r="IF421" s="1">
        <v>4.7541439999999997E-2</v>
      </c>
      <c r="IG421" s="1">
        <v>19.913250000000001</v>
      </c>
      <c r="IH421">
        <v>0.91682839999999999</v>
      </c>
      <c r="II421">
        <v>20.463730000000002</v>
      </c>
      <c r="IJ421" s="1">
        <v>4.3223209999999998E-2</v>
      </c>
      <c r="IK421" s="1">
        <v>18.203759999999999</v>
      </c>
      <c r="IL421">
        <v>0.91171840000000004</v>
      </c>
      <c r="IM421">
        <v>21.4819</v>
      </c>
      <c r="IN421" s="1">
        <v>3.8879990000000003E-2</v>
      </c>
      <c r="IO421" s="1">
        <v>16.45083</v>
      </c>
      <c r="IP421">
        <v>0.90686710000000004</v>
      </c>
      <c r="IQ421">
        <v>21.92361</v>
      </c>
      <c r="IR421" s="1">
        <v>3.4623220000000003E-2</v>
      </c>
      <c r="IS421" s="1">
        <v>14.710929999999999</v>
      </c>
      <c r="IT421">
        <v>0.90217239999999999</v>
      </c>
      <c r="IU421">
        <v>21.75553</v>
      </c>
      <c r="IV421" s="1">
        <v>3.0561069999999999E-2</v>
      </c>
      <c r="IW421" s="1">
        <v>13.037280000000001</v>
      </c>
      <c r="IX421">
        <v>0.8972059</v>
      </c>
      <c r="IY421">
        <v>21.171230000000001</v>
      </c>
      <c r="IZ421" s="1">
        <v>2.677744E-2</v>
      </c>
      <c r="JA421" s="1">
        <v>11.467650000000001</v>
      </c>
      <c r="JB421">
        <v>0.89262390000000003</v>
      </c>
      <c r="JC421">
        <v>20.513660000000002</v>
      </c>
      <c r="JD421" s="1">
        <v>2.3310460000000002E-2</v>
      </c>
      <c r="JE421" s="1">
        <v>10.021649999999999</v>
      </c>
      <c r="JF421">
        <v>0.88807860000000005</v>
      </c>
      <c r="JG421">
        <v>20.343150000000001</v>
      </c>
      <c r="JH421" s="1">
        <v>2.023612E-2</v>
      </c>
      <c r="JI421" s="1">
        <v>8.7264540000000004</v>
      </c>
      <c r="JJ421">
        <v>0.88356239999999997</v>
      </c>
      <c r="JK421">
        <v>20.445900000000002</v>
      </c>
      <c r="JL421" s="1">
        <v>1.754994E-2</v>
      </c>
      <c r="JM421" s="1">
        <v>7.5902200000000004</v>
      </c>
      <c r="JN421">
        <v>0.87938609999999995</v>
      </c>
      <c r="JO421">
        <v>21.01389</v>
      </c>
      <c r="JP421" s="1">
        <v>1.5236029999999999E-2</v>
      </c>
      <c r="JQ421" s="1">
        <v>6.6108039999999999</v>
      </c>
      <c r="JR421">
        <v>0.87546429999999997</v>
      </c>
      <c r="JS421">
        <v>21.358820000000001</v>
      </c>
      <c r="JT421" s="1">
        <v>1.317404E-2</v>
      </c>
      <c r="JU421" s="1">
        <v>5.7359900000000001</v>
      </c>
      <c r="JV421">
        <v>0.87203649999999999</v>
      </c>
      <c r="JW421">
        <v>21.372620000000001</v>
      </c>
      <c r="JX421" s="1">
        <v>1.1274070000000001E-2</v>
      </c>
      <c r="JY421" s="1">
        <v>4.9287960000000002</v>
      </c>
      <c r="JZ421">
        <v>0.8687819</v>
      </c>
      <c r="KA421">
        <v>21.015789999999999</v>
      </c>
      <c r="KB421" s="1">
        <v>9.4808879999999998E-3</v>
      </c>
      <c r="KC421" s="1">
        <v>4.163951</v>
      </c>
      <c r="KD421">
        <v>0.86581649999999999</v>
      </c>
      <c r="KE421">
        <v>20.40793</v>
      </c>
      <c r="KF421" s="1">
        <v>7.7974660000000003E-3</v>
      </c>
      <c r="KG421" s="1">
        <v>3.4400930000000001</v>
      </c>
      <c r="KH421">
        <v>0.86322710000000002</v>
      </c>
      <c r="KI421">
        <v>19.854569999999999</v>
      </c>
      <c r="KJ421" s="1">
        <v>6.3105330000000001E-3</v>
      </c>
      <c r="KK421" s="1">
        <v>2.7932269999999999</v>
      </c>
      <c r="KL421">
        <v>0.86046480000000003</v>
      </c>
      <c r="KM421">
        <v>19.915420000000001</v>
      </c>
      <c r="KN421" s="1">
        <v>5.0707720000000003E-3</v>
      </c>
      <c r="KO421" s="1">
        <v>2.2498670000000001</v>
      </c>
      <c r="KP421">
        <v>0.85785849999999997</v>
      </c>
      <c r="KQ421">
        <v>20.053000000000001</v>
      </c>
      <c r="KR421" s="1">
        <v>4.0902489999999998E-3</v>
      </c>
      <c r="KS421" s="1">
        <v>1.816481</v>
      </c>
      <c r="KT421">
        <v>0.85724809999999996</v>
      </c>
      <c r="KU421">
        <v>20.523409999999998</v>
      </c>
      <c r="KV421" s="1">
        <v>3.357652E-3</v>
      </c>
      <c r="KW421" s="1">
        <v>1.486227</v>
      </c>
      <c r="KX421">
        <v>0.85714789999999996</v>
      </c>
      <c r="KY421">
        <v>20.922280000000001</v>
      </c>
      <c r="KZ421" s="1">
        <v>2.8272760000000001E-3</v>
      </c>
      <c r="LA421" s="1">
        <v>1.245519</v>
      </c>
      <c r="LB421">
        <v>0.85717920000000003</v>
      </c>
      <c r="LC421">
        <v>21.046189999999999</v>
      </c>
      <c r="LD421" s="1">
        <v>2.4490039999999999E-3</v>
      </c>
      <c r="LE421" s="1">
        <v>1.073464</v>
      </c>
      <c r="LF421">
        <v>0.85723640000000001</v>
      </c>
      <c r="LG421">
        <v>20.807099999999998</v>
      </c>
      <c r="LH421" s="1">
        <v>2.1754439999999999E-3</v>
      </c>
      <c r="LI421" s="1">
        <v>0.94926540000000004</v>
      </c>
      <c r="LJ421">
        <v>0.85730200000000001</v>
      </c>
      <c r="LK421">
        <v>20.342839999999999</v>
      </c>
      <c r="LL421" s="1">
        <v>1.9697460000000001E-3</v>
      </c>
      <c r="LM421" s="1">
        <v>0.85644240000000005</v>
      </c>
      <c r="LN421">
        <v>0.85740070000000002</v>
      </c>
      <c r="LO421">
        <v>20.015329999999999</v>
      </c>
      <c r="LP421" s="1">
        <v>1.809668E-3</v>
      </c>
      <c r="LQ421" s="1">
        <v>0.78444190000000003</v>
      </c>
      <c r="LR421">
        <v>0.85750040000000005</v>
      </c>
      <c r="LS421">
        <v>20.412420000000001</v>
      </c>
      <c r="LT421" s="1">
        <v>1.681627E-3</v>
      </c>
      <c r="LU421" s="1">
        <v>0.7269198</v>
      </c>
      <c r="LV421">
        <v>0.85737149999999995</v>
      </c>
      <c r="LW421">
        <v>21.1188</v>
      </c>
      <c r="LX421" s="1">
        <v>1.577122E-3</v>
      </c>
      <c r="LY421" s="1">
        <v>0.68013259999999998</v>
      </c>
      <c r="LZ421">
        <v>0.85732779999999997</v>
      </c>
      <c r="MA421">
        <v>22.104479999999999</v>
      </c>
      <c r="MB421" s="1">
        <v>1.4922659999999999E-3</v>
      </c>
      <c r="MC421" s="1">
        <v>0.64208639999999995</v>
      </c>
      <c r="MD421">
        <v>0.85724610000000001</v>
      </c>
      <c r="ME421">
        <v>22.964950000000002</v>
      </c>
      <c r="MF421" s="1">
        <v>1.422455E-3</v>
      </c>
      <c r="MG421" s="1">
        <v>0.61077380000000003</v>
      </c>
      <c r="MH421">
        <v>0.85723579999999999</v>
      </c>
      <c r="MI421">
        <v>23.18206</v>
      </c>
      <c r="MJ421" s="1">
        <v>1.364985E-3</v>
      </c>
      <c r="MK421" s="1">
        <v>0.58494900000000005</v>
      </c>
      <c r="ML421">
        <v>0.85709800000000003</v>
      </c>
      <c r="MM421">
        <v>22.77319</v>
      </c>
      <c r="MN421" s="1">
        <v>1.317281E-3</v>
      </c>
      <c r="MO421" s="1">
        <v>0.56347919999999996</v>
      </c>
      <c r="MP421">
        <v>0.85690299999999997</v>
      </c>
      <c r="MQ421">
        <v>22.082339999999999</v>
      </c>
      <c r="MR421" s="1">
        <v>1.275588E-3</v>
      </c>
      <c r="MS421" s="1">
        <v>0.54492479999999999</v>
      </c>
      <c r="MT421">
        <v>0.85660389999999997</v>
      </c>
      <c r="MU421">
        <v>21.467410000000001</v>
      </c>
      <c r="MV421" s="1">
        <v>1.237173E-3</v>
      </c>
      <c r="MW421" s="1">
        <v>0.52796019999999999</v>
      </c>
      <c r="MX421">
        <v>0.85628959999999998</v>
      </c>
      <c r="MY421">
        <v>21.61317</v>
      </c>
      <c r="MZ421" s="1">
        <v>1.1994779999999999E-3</v>
      </c>
      <c r="NA421" s="1">
        <v>0.51146230000000004</v>
      </c>
      <c r="NB421">
        <v>0.8558192</v>
      </c>
      <c r="NC421">
        <v>22.314620000000001</v>
      </c>
      <c r="ND421" s="1">
        <v>1.1607239999999999E-3</v>
      </c>
      <c r="NE421" s="1">
        <v>0.49469279999999999</v>
      </c>
      <c r="NF421">
        <v>0.85520629999999997</v>
      </c>
      <c r="NG421">
        <v>23.223739999999999</v>
      </c>
      <c r="NH421" s="1">
        <v>1.120619E-3</v>
      </c>
      <c r="NI421" s="1">
        <v>0.47743429999999998</v>
      </c>
      <c r="NJ421">
        <v>0.85448610000000003</v>
      </c>
      <c r="NK421">
        <v>23.976559999999999</v>
      </c>
      <c r="NL421" s="1">
        <v>1.0797580000000001E-3</v>
      </c>
      <c r="NM421" s="1">
        <v>0.45987840000000002</v>
      </c>
      <c r="NN421">
        <v>0.85377409999999998</v>
      </c>
      <c r="NO421">
        <v>23.96593</v>
      </c>
      <c r="NP421" s="1">
        <v>1.0387580000000001E-3</v>
      </c>
      <c r="NQ421" s="1">
        <v>0.44223630000000003</v>
      </c>
      <c r="NR421">
        <v>0.85292349999999995</v>
      </c>
      <c r="NS421">
        <v>23.382549999999998</v>
      </c>
      <c r="NT421" s="1">
        <v>9.9819779999999999E-4</v>
      </c>
      <c r="NU421" s="1">
        <v>0.42481439999999998</v>
      </c>
      <c r="NV421">
        <v>0.85199740000000002</v>
      </c>
      <c r="NW421">
        <v>22.487770000000001</v>
      </c>
      <c r="NX421" s="1">
        <v>9.5850980000000002E-4</v>
      </c>
      <c r="NY421" s="1">
        <v>0.40779729999999997</v>
      </c>
      <c r="NZ421">
        <v>0.85100419999999999</v>
      </c>
      <c r="OA421">
        <v>21.700150000000001</v>
      </c>
      <c r="OB421" s="1">
        <v>9.1972129999999997E-4</v>
      </c>
      <c r="OC421" s="1">
        <v>0.391154</v>
      </c>
      <c r="OD421">
        <v>0.84996000000000005</v>
      </c>
      <c r="OE421">
        <v>21.280139999999999</v>
      </c>
      <c r="OF421" s="1">
        <v>8.8313900000000002E-4</v>
      </c>
      <c r="OG421" s="1">
        <v>0.37536449999999999</v>
      </c>
      <c r="OH421">
        <v>0.84900989999999998</v>
      </c>
      <c r="OI421">
        <v>21.521159999999998</v>
      </c>
      <c r="OJ421" s="1">
        <v>8.4841159999999997E-4</v>
      </c>
      <c r="OK421" s="1">
        <v>0.3603962</v>
      </c>
    </row>
    <row r="422" spans="1:401" x14ac:dyDescent="0.35">
      <c r="A422">
        <v>431</v>
      </c>
      <c r="B422" t="s">
        <v>4</v>
      </c>
      <c r="C422" t="s">
        <v>364</v>
      </c>
      <c r="D422" t="s">
        <v>429</v>
      </c>
      <c r="E422">
        <v>909.12699999999995</v>
      </c>
      <c r="F422">
        <v>0.48857820000000002</v>
      </c>
      <c r="G422">
        <v>22.281569999999999</v>
      </c>
      <c r="H422">
        <v>0</v>
      </c>
      <c r="I422">
        <v>0</v>
      </c>
      <c r="J422">
        <v>0.49026819999999999</v>
      </c>
      <c r="K422">
        <v>21.74803</v>
      </c>
      <c r="L422">
        <v>0</v>
      </c>
      <c r="M422">
        <v>0</v>
      </c>
      <c r="N422">
        <v>0.49197239999999998</v>
      </c>
      <c r="O422">
        <v>21.793430000000001</v>
      </c>
      <c r="P422">
        <v>0</v>
      </c>
      <c r="Q422">
        <v>0</v>
      </c>
      <c r="R422">
        <v>0.4937975</v>
      </c>
      <c r="S422">
        <v>22.095330000000001</v>
      </c>
      <c r="T422">
        <v>0</v>
      </c>
      <c r="U422">
        <v>0</v>
      </c>
      <c r="V422">
        <v>0.4957319</v>
      </c>
      <c r="W422">
        <v>22.691269999999999</v>
      </c>
      <c r="X422">
        <v>0</v>
      </c>
      <c r="Y422">
        <v>0</v>
      </c>
      <c r="Z422">
        <v>0.49774239999999997</v>
      </c>
      <c r="AA422">
        <v>22.95299</v>
      </c>
      <c r="AB422">
        <v>0</v>
      </c>
      <c r="AC422">
        <v>0</v>
      </c>
      <c r="AD422">
        <v>0.49980730000000001</v>
      </c>
      <c r="AE422">
        <v>22.886679999999998</v>
      </c>
      <c r="AF422">
        <v>0</v>
      </c>
      <c r="AG422">
        <v>0</v>
      </c>
      <c r="AH422">
        <v>0.50189890000000004</v>
      </c>
      <c r="AI422">
        <v>22.546469999999999</v>
      </c>
      <c r="AJ422">
        <v>0</v>
      </c>
      <c r="AK422">
        <v>0</v>
      </c>
      <c r="AL422">
        <v>0.50401620000000003</v>
      </c>
      <c r="AM422">
        <v>22.092690000000001</v>
      </c>
      <c r="AN422">
        <v>0</v>
      </c>
      <c r="AO422">
        <v>0</v>
      </c>
      <c r="AP422">
        <v>0.50612009999999996</v>
      </c>
      <c r="AQ422">
        <v>21.690110000000001</v>
      </c>
      <c r="AR422">
        <v>0</v>
      </c>
      <c r="AS422">
        <v>0</v>
      </c>
      <c r="AT422">
        <v>0.50817630000000003</v>
      </c>
      <c r="AU422">
        <v>21.743449999999999</v>
      </c>
      <c r="AV422">
        <v>0</v>
      </c>
      <c r="AW422">
        <v>0</v>
      </c>
      <c r="AX422">
        <v>0.51027940000000005</v>
      </c>
      <c r="AY422">
        <v>21.844719999999999</v>
      </c>
      <c r="AZ422">
        <v>0</v>
      </c>
      <c r="BA422">
        <v>0</v>
      </c>
      <c r="BB422">
        <v>0.5123702</v>
      </c>
      <c r="BC422">
        <v>21.96602</v>
      </c>
      <c r="BD422">
        <v>0</v>
      </c>
      <c r="BE422">
        <v>0</v>
      </c>
      <c r="BF422">
        <v>0.51434420000000003</v>
      </c>
      <c r="BG422">
        <v>22.056319999999999</v>
      </c>
      <c r="BH422">
        <v>0</v>
      </c>
      <c r="BI422">
        <v>0</v>
      </c>
      <c r="BJ422">
        <v>0.51618799999999998</v>
      </c>
      <c r="BK422">
        <v>21.826560000000001</v>
      </c>
      <c r="BL422">
        <v>0</v>
      </c>
      <c r="BM422">
        <v>0</v>
      </c>
      <c r="BN422">
        <v>0.51785029999999999</v>
      </c>
      <c r="BO422">
        <v>21.338850000000001</v>
      </c>
      <c r="BP422">
        <v>0</v>
      </c>
      <c r="BQ422">
        <v>0</v>
      </c>
      <c r="BR422">
        <v>0.51932319999999998</v>
      </c>
      <c r="BS422">
        <v>20.762339999999998</v>
      </c>
      <c r="BT422">
        <v>0</v>
      </c>
      <c r="BU422">
        <v>0</v>
      </c>
      <c r="BV422">
        <v>0.52053680000000002</v>
      </c>
      <c r="BW422">
        <v>20.4453</v>
      </c>
      <c r="BX422">
        <v>0</v>
      </c>
      <c r="BY422">
        <v>0</v>
      </c>
      <c r="BZ422">
        <v>0.52150039999999998</v>
      </c>
      <c r="CA422">
        <v>20.581060000000001</v>
      </c>
      <c r="CB422">
        <v>0</v>
      </c>
      <c r="CC422">
        <v>0</v>
      </c>
      <c r="CD422">
        <v>0.5221924</v>
      </c>
      <c r="CE422">
        <v>21.007380000000001</v>
      </c>
      <c r="CF422">
        <v>0</v>
      </c>
      <c r="CG422">
        <v>0</v>
      </c>
      <c r="CH422">
        <v>0.52265289999999998</v>
      </c>
      <c r="CI422">
        <v>21.5046</v>
      </c>
      <c r="CJ422">
        <v>0</v>
      </c>
      <c r="CK422">
        <v>0</v>
      </c>
      <c r="CL422">
        <v>0.52286449999999995</v>
      </c>
      <c r="CM422">
        <v>21.623919999999998</v>
      </c>
      <c r="CN422">
        <v>0</v>
      </c>
      <c r="CO422">
        <v>3.2935080000000001E-38</v>
      </c>
      <c r="CP422">
        <v>0.52282070000000003</v>
      </c>
      <c r="CQ422">
        <v>21.315719999999999</v>
      </c>
      <c r="CR422" s="1">
        <v>7.3409270000000004E-34</v>
      </c>
      <c r="CS422" s="1">
        <v>2.6350870000000002E-31</v>
      </c>
      <c r="CT422">
        <v>0.52251210000000003</v>
      </c>
      <c r="CU422">
        <v>20.705480000000001</v>
      </c>
      <c r="CV422" s="1">
        <v>1.102274E-27</v>
      </c>
      <c r="CW422" s="1">
        <v>5.1511950000000004E-25</v>
      </c>
      <c r="CX422">
        <v>0.52198310000000003</v>
      </c>
      <c r="CY422">
        <v>20.031230000000001</v>
      </c>
      <c r="CZ422" s="1">
        <v>7.1277209999999999E-22</v>
      </c>
      <c r="DA422" s="1">
        <v>2.592642E-19</v>
      </c>
      <c r="DB422">
        <v>0.52119389999999999</v>
      </c>
      <c r="DC422">
        <v>19.73357</v>
      </c>
      <c r="DD422" s="1">
        <v>1.190652E-17</v>
      </c>
      <c r="DE422" s="1">
        <v>4.1703290000000002E-15</v>
      </c>
      <c r="DF422">
        <v>0.52021479999999998</v>
      </c>
      <c r="DG422">
        <v>19.933399999999999</v>
      </c>
      <c r="DH422" s="1">
        <v>2.3725329999999999E-14</v>
      </c>
      <c r="DI422" s="1">
        <v>8.4116499999999992E-12</v>
      </c>
      <c r="DJ422">
        <v>0.51901609999999998</v>
      </c>
      <c r="DK422">
        <v>20.34459</v>
      </c>
      <c r="DL422" s="1">
        <v>1.2230850000000001E-11</v>
      </c>
      <c r="DM422" s="1">
        <v>4.4272439999999997E-9</v>
      </c>
      <c r="DN422">
        <v>0.51758000000000004</v>
      </c>
      <c r="DO422">
        <v>20.780860000000001</v>
      </c>
      <c r="DP422" s="1">
        <v>2.3218030000000001E-9</v>
      </c>
      <c r="DQ422" s="1">
        <v>8.5964300000000002E-7</v>
      </c>
      <c r="DR422">
        <v>0.51590999999999998</v>
      </c>
      <c r="DS422">
        <v>20.850280000000001</v>
      </c>
      <c r="DT422" s="1">
        <v>1.9677470000000001E-7</v>
      </c>
      <c r="DU422" s="1">
        <v>7.4516380000000002E-5</v>
      </c>
      <c r="DV422">
        <v>0.51411309999999999</v>
      </c>
      <c r="DW422">
        <v>20.432590000000001</v>
      </c>
      <c r="DX422" s="1">
        <v>8.5305310000000005E-6</v>
      </c>
      <c r="DY422" s="1">
        <v>3.3076720000000002E-3</v>
      </c>
      <c r="DZ422">
        <v>0.51208379999999998</v>
      </c>
      <c r="EA422">
        <v>19.680350000000001</v>
      </c>
      <c r="EB422" s="1">
        <v>2.1027E-4</v>
      </c>
      <c r="EC422">
        <v>8.3339259999999998E-2</v>
      </c>
      <c r="ED422">
        <v>0.50992269999999995</v>
      </c>
      <c r="EE422">
        <v>18.848179999999999</v>
      </c>
      <c r="EF422" s="1">
        <v>3.1795859999999999E-3</v>
      </c>
      <c r="EG422">
        <v>1.288958</v>
      </c>
      <c r="EH422">
        <v>0.50756559999999995</v>
      </c>
      <c r="EI422">
        <v>18.359770000000001</v>
      </c>
      <c r="EJ422" s="1">
        <v>3.1231620000000002E-2</v>
      </c>
      <c r="EK422">
        <v>12.938409999999999</v>
      </c>
      <c r="EL422">
        <v>0.50503830000000005</v>
      </c>
      <c r="EM422">
        <v>18.303709999999999</v>
      </c>
      <c r="EN422">
        <v>0.2089271</v>
      </c>
      <c r="EO422">
        <v>88.397229999999993</v>
      </c>
      <c r="EP422">
        <v>0.50243320000000002</v>
      </c>
      <c r="EQ422">
        <v>18.622959999999999</v>
      </c>
      <c r="ER422">
        <v>0.99243619999999999</v>
      </c>
      <c r="ES422">
        <v>428.86070000000001</v>
      </c>
      <c r="ET422">
        <v>0.49977280000000002</v>
      </c>
      <c r="EU422">
        <v>19.026319999999998</v>
      </c>
      <c r="EV422">
        <v>3.459854</v>
      </c>
      <c r="EW422">
        <v>1526.049</v>
      </c>
      <c r="EX422">
        <v>0.49699179999999998</v>
      </c>
      <c r="EY422">
        <v>19.10914</v>
      </c>
      <c r="EZ422">
        <v>9.1589240000000007</v>
      </c>
      <c r="FA422">
        <v>4119.7690000000002</v>
      </c>
      <c r="FB422">
        <v>0.49409960000000003</v>
      </c>
      <c r="FC422">
        <v>18.776050000000001</v>
      </c>
      <c r="FD422">
        <v>19.009250000000002</v>
      </c>
      <c r="FE422">
        <v>8711.9860000000008</v>
      </c>
      <c r="FF422">
        <v>0.49108750000000001</v>
      </c>
      <c r="FG422">
        <v>18.124890000000001</v>
      </c>
      <c r="FH422">
        <v>31.73405</v>
      </c>
      <c r="FI422">
        <v>14817.09</v>
      </c>
      <c r="FJ422">
        <v>0.48812879999999997</v>
      </c>
      <c r="FK422">
        <v>17.41527</v>
      </c>
      <c r="FL422">
        <v>43.600819999999999</v>
      </c>
      <c r="FM422">
        <v>20718.54</v>
      </c>
      <c r="FN422">
        <v>0.48530519999999999</v>
      </c>
      <c r="FO422">
        <v>17.24296</v>
      </c>
      <c r="FP422">
        <v>50.295099999999998</v>
      </c>
      <c r="FQ422">
        <v>24305.18</v>
      </c>
      <c r="FR422">
        <v>0.48240660000000002</v>
      </c>
      <c r="FS422">
        <v>17.40147</v>
      </c>
      <c r="FT422">
        <v>49.373240000000003</v>
      </c>
      <c r="FU422">
        <v>24265.9</v>
      </c>
      <c r="FV422">
        <v>0.47959230000000003</v>
      </c>
      <c r="FW422">
        <v>17.895060000000001</v>
      </c>
      <c r="FX422">
        <v>41.937440000000002</v>
      </c>
      <c r="FY422">
        <v>20957.060000000001</v>
      </c>
      <c r="FZ422">
        <v>0.47681889999999999</v>
      </c>
      <c r="GA422">
        <v>18.38485</v>
      </c>
      <c r="GB422">
        <v>31.270019999999999</v>
      </c>
      <c r="GC422">
        <v>15880.42</v>
      </c>
      <c r="GD422">
        <v>0.4738424</v>
      </c>
      <c r="GE422">
        <v>18.620920000000002</v>
      </c>
      <c r="GF422">
        <v>20.758279999999999</v>
      </c>
      <c r="GG422">
        <v>10715.32</v>
      </c>
      <c r="GH422">
        <v>0.47087639999999997</v>
      </c>
      <c r="GI422">
        <v>18.474340000000002</v>
      </c>
      <c r="GJ422">
        <v>12.423159999999999</v>
      </c>
      <c r="GK422">
        <v>6517.25</v>
      </c>
      <c r="GL422">
        <v>0.4679915</v>
      </c>
      <c r="GM422">
        <v>17.961179999999999</v>
      </c>
      <c r="GN422">
        <v>6.7465159999999997</v>
      </c>
      <c r="GO422">
        <v>3596.8829999999998</v>
      </c>
      <c r="GP422">
        <v>0.46516839999999998</v>
      </c>
      <c r="GQ422">
        <v>17.418430000000001</v>
      </c>
      <c r="GR422">
        <v>3.3665470000000002</v>
      </c>
      <c r="GS422">
        <v>1822.164</v>
      </c>
      <c r="GT422">
        <v>0.4620013</v>
      </c>
      <c r="GU422">
        <v>17.56926</v>
      </c>
      <c r="GV422">
        <v>1.5780989999999999</v>
      </c>
      <c r="GW422">
        <v>866.63070000000005</v>
      </c>
      <c r="GX422">
        <v>0.45901229999999998</v>
      </c>
      <c r="GY422">
        <v>18.095479999999998</v>
      </c>
      <c r="GZ422">
        <v>0.71016089999999998</v>
      </c>
      <c r="HA422">
        <v>394.71859999999998</v>
      </c>
      <c r="HB422">
        <v>0.45608729999999997</v>
      </c>
      <c r="HC422">
        <v>18.960170000000002</v>
      </c>
      <c r="HD422" s="1">
        <v>0.319351</v>
      </c>
      <c r="HE422">
        <v>178.73159999999999</v>
      </c>
      <c r="HF422">
        <v>0.4530846</v>
      </c>
      <c r="HG422">
        <v>19.963940000000001</v>
      </c>
      <c r="HH422" s="1">
        <v>0.15667790000000001</v>
      </c>
      <c r="HI422">
        <v>87.379339999999999</v>
      </c>
      <c r="HJ422">
        <v>0.45002750000000002</v>
      </c>
      <c r="HK422">
        <v>20.572209999999998</v>
      </c>
      <c r="HL422" s="1">
        <v>9.3726760000000006E-2</v>
      </c>
      <c r="HM422">
        <v>51.571289999999998</v>
      </c>
      <c r="HN422">
        <v>0.44705660000000003</v>
      </c>
      <c r="HO422">
        <v>20.526969999999999</v>
      </c>
      <c r="HP422" s="1">
        <v>7.0546719999999993E-2</v>
      </c>
      <c r="HQ422">
        <v>38.370339999999999</v>
      </c>
      <c r="HR422">
        <v>0.44430249999999999</v>
      </c>
      <c r="HS422">
        <v>20.015809999999998</v>
      </c>
      <c r="HT422" s="1">
        <v>6.1444039999999998E-2</v>
      </c>
      <c r="HU422">
        <v>33.351999999999997</v>
      </c>
      <c r="HV422">
        <v>0.4416774</v>
      </c>
      <c r="HW422">
        <v>19.293749999999999</v>
      </c>
      <c r="HX422" s="1">
        <v>5.6443529999999999E-2</v>
      </c>
      <c r="HY422">
        <v>30.78922</v>
      </c>
      <c r="HZ422">
        <v>0.4396446</v>
      </c>
      <c r="IA422">
        <v>19.128419999999998</v>
      </c>
      <c r="IB422" s="1">
        <v>5.2357889999999997E-2</v>
      </c>
      <c r="IC422">
        <v>28.750440000000001</v>
      </c>
      <c r="ID422">
        <v>0.43808200000000003</v>
      </c>
      <c r="IE422">
        <v>19.531009999999998</v>
      </c>
      <c r="IF422" s="1">
        <v>4.8274480000000002E-2</v>
      </c>
      <c r="IG422" s="1">
        <v>26.68824</v>
      </c>
      <c r="IH422">
        <v>0.43683319999999998</v>
      </c>
      <c r="II422">
        <v>20.3415</v>
      </c>
      <c r="IJ422" s="1">
        <v>4.4002819999999998E-2</v>
      </c>
      <c r="IK422">
        <v>24.49024</v>
      </c>
      <c r="IL422">
        <v>0.43585889999999999</v>
      </c>
      <c r="IM422">
        <v>21.338889999999999</v>
      </c>
      <c r="IN422" s="1">
        <v>3.9669780000000002E-2</v>
      </c>
      <c r="IO422" s="1">
        <v>22.212260000000001</v>
      </c>
      <c r="IP422">
        <v>0.43502010000000002</v>
      </c>
      <c r="IQ422">
        <v>21.813839999999999</v>
      </c>
      <c r="IR422" s="1">
        <v>3.5396730000000001E-2</v>
      </c>
      <c r="IS422" s="1">
        <v>19.93299</v>
      </c>
      <c r="IT422">
        <v>0.43426979999999998</v>
      </c>
      <c r="IU422">
        <v>21.71491</v>
      </c>
      <c r="IV422" s="1">
        <v>3.1301259999999997E-2</v>
      </c>
      <c r="IW422" s="1">
        <v>17.724889999999998</v>
      </c>
      <c r="IX422">
        <v>0.4333823</v>
      </c>
      <c r="IY422">
        <v>21.189309999999999</v>
      </c>
      <c r="IZ422" s="1">
        <v>2.7458400000000001E-2</v>
      </c>
      <c r="JA422" s="1">
        <v>15.636760000000001</v>
      </c>
      <c r="JB422">
        <v>0.43260680000000001</v>
      </c>
      <c r="JC422">
        <v>20.55301</v>
      </c>
      <c r="JD422" s="1">
        <v>2.394421E-2</v>
      </c>
      <c r="JE422" s="1">
        <v>13.71022</v>
      </c>
      <c r="JF422">
        <v>0.43187730000000002</v>
      </c>
      <c r="JG422">
        <v>20.34901</v>
      </c>
      <c r="JH422" s="1">
        <v>2.079189E-2</v>
      </c>
      <c r="JI422" s="1">
        <v>11.96313</v>
      </c>
      <c r="JJ422">
        <v>0.4310775</v>
      </c>
      <c r="JK422">
        <v>20.38026</v>
      </c>
      <c r="JL422" s="1">
        <v>1.803343E-2</v>
      </c>
      <c r="JM422" s="1">
        <v>10.425459999999999</v>
      </c>
      <c r="JN422">
        <v>0.43015150000000002</v>
      </c>
      <c r="JO422">
        <v>20.904509999999998</v>
      </c>
      <c r="JP422" s="1">
        <v>1.565971E-2</v>
      </c>
      <c r="JQ422" s="1">
        <v>9.0969169999999995</v>
      </c>
      <c r="JR422">
        <v>0.42932700000000001</v>
      </c>
      <c r="JS422">
        <v>21.252669999999998</v>
      </c>
      <c r="JT422" s="1">
        <v>1.355892E-2</v>
      </c>
      <c r="JU422" s="1">
        <v>7.9150900000000002</v>
      </c>
      <c r="JV422">
        <v>0.42845749999999999</v>
      </c>
      <c r="JW422">
        <v>21.309139999999999</v>
      </c>
      <c r="JX422" s="1">
        <v>1.1630710000000001E-2</v>
      </c>
      <c r="JY422" s="1">
        <v>6.8269950000000001</v>
      </c>
      <c r="JZ422">
        <v>0.42791810000000002</v>
      </c>
      <c r="KA422">
        <v>21.019459999999999</v>
      </c>
      <c r="KB422" s="1">
        <v>9.8247500000000001E-3</v>
      </c>
      <c r="KC422" s="1">
        <v>5.7996540000000003</v>
      </c>
      <c r="KD422">
        <v>0.42745850000000002</v>
      </c>
      <c r="KE422">
        <v>20.448370000000001</v>
      </c>
      <c r="KF422" s="1">
        <v>8.1188900000000001E-3</v>
      </c>
      <c r="KG422" s="1">
        <v>4.8205210000000003</v>
      </c>
      <c r="KH422">
        <v>0.42708279999999998</v>
      </c>
      <c r="KI422">
        <v>19.883679999999998</v>
      </c>
      <c r="KJ422" s="1">
        <v>6.5905750000000004E-3</v>
      </c>
      <c r="KK422" s="1">
        <v>3.9317980000000001</v>
      </c>
      <c r="KL422">
        <v>0.42656309999999997</v>
      </c>
      <c r="KM422">
        <v>19.91405</v>
      </c>
      <c r="KN422" s="1">
        <v>5.3014719999999998E-3</v>
      </c>
      <c r="KO422" s="1">
        <v>3.1753019999999998</v>
      </c>
      <c r="KP422">
        <v>0.42614920000000001</v>
      </c>
      <c r="KQ422">
        <v>19.998650000000001</v>
      </c>
      <c r="KR422" s="1">
        <v>4.271225E-3</v>
      </c>
      <c r="KS422" s="1">
        <v>2.5643699999999998</v>
      </c>
      <c r="KT422">
        <v>0.42695830000000001</v>
      </c>
      <c r="KU422">
        <v>20.438420000000001</v>
      </c>
      <c r="KV422" s="1">
        <v>3.4920060000000002E-3</v>
      </c>
      <c r="KW422" s="1">
        <v>2.092927</v>
      </c>
      <c r="KX422">
        <v>0.42797629999999998</v>
      </c>
      <c r="KY422">
        <v>20.848929999999999</v>
      </c>
      <c r="KZ422" s="1">
        <v>2.9237930000000001E-3</v>
      </c>
      <c r="LA422" s="1">
        <v>1.7469790000000001</v>
      </c>
      <c r="LB422">
        <v>0.42903370000000002</v>
      </c>
      <c r="LC422">
        <v>20.993600000000001</v>
      </c>
      <c r="LD422" s="1">
        <v>2.5175269999999999E-3</v>
      </c>
      <c r="LE422" s="1">
        <v>1.499064</v>
      </c>
      <c r="LF422">
        <v>0.43008459999999998</v>
      </c>
      <c r="LG422">
        <v>20.7852</v>
      </c>
      <c r="LH422" s="1">
        <v>2.2252930000000001E-3</v>
      </c>
      <c r="LI422" s="1">
        <v>1.3209120000000001</v>
      </c>
      <c r="LJ422">
        <v>0.43109189999999997</v>
      </c>
      <c r="LK422">
        <v>20.354620000000001</v>
      </c>
      <c r="LL422" s="1">
        <v>2.0074870000000001E-3</v>
      </c>
      <c r="LM422" s="1">
        <v>1.1889019999999999</v>
      </c>
      <c r="LN422">
        <v>0.43207780000000001</v>
      </c>
      <c r="LO422">
        <v>20.025980000000001</v>
      </c>
      <c r="LP422" s="1">
        <v>1.8391989999999999E-3</v>
      </c>
      <c r="LQ422" s="1">
        <v>1.0872379999999999</v>
      </c>
      <c r="LR422">
        <v>0.4330465</v>
      </c>
      <c r="LS422">
        <v>20.3993</v>
      </c>
      <c r="LT422" s="1">
        <v>1.7053560000000001E-3</v>
      </c>
      <c r="LU422" s="1">
        <v>1.00651</v>
      </c>
      <c r="LV422">
        <v>0.43391659999999999</v>
      </c>
      <c r="LW422">
        <v>21.028359999999999</v>
      </c>
      <c r="LX422" s="1">
        <v>1.5963010000000001E-3</v>
      </c>
      <c r="LY422" s="1">
        <v>0.9409923</v>
      </c>
      <c r="LZ422">
        <v>0.43475009999999997</v>
      </c>
      <c r="MA422">
        <v>21.98171</v>
      </c>
      <c r="MB422" s="1">
        <v>1.5078349999999999E-3</v>
      </c>
      <c r="MC422" s="1">
        <v>0.88780950000000003</v>
      </c>
      <c r="MD422">
        <v>0.43559300000000001</v>
      </c>
      <c r="ME422">
        <v>22.88156</v>
      </c>
      <c r="MF422" s="1">
        <v>1.4351769999999999E-3</v>
      </c>
      <c r="MG422" s="1">
        <v>0.84415859999999998</v>
      </c>
      <c r="MH422">
        <v>0.4364131</v>
      </c>
      <c r="MI422">
        <v>23.145530000000001</v>
      </c>
      <c r="MJ422" s="1">
        <v>1.375388E-3</v>
      </c>
      <c r="MK422" s="1">
        <v>0.80824180000000001</v>
      </c>
      <c r="ML422">
        <v>0.43721009999999999</v>
      </c>
      <c r="MM422">
        <v>22.780650000000001</v>
      </c>
      <c r="MN422" s="1">
        <v>1.3259319999999999E-3</v>
      </c>
      <c r="MO422" s="1">
        <v>0.77850640000000004</v>
      </c>
      <c r="MP422">
        <v>0.43794719999999998</v>
      </c>
      <c r="MQ422">
        <v>22.152200000000001</v>
      </c>
      <c r="MR422" s="1">
        <v>1.283204E-3</v>
      </c>
      <c r="MS422" s="1">
        <v>0.75312460000000003</v>
      </c>
      <c r="MT422">
        <v>0.43863210000000002</v>
      </c>
      <c r="MU422">
        <v>21.51981</v>
      </c>
      <c r="MV422" s="1">
        <v>1.244305E-3</v>
      </c>
      <c r="MW422" s="1">
        <v>0.73016170000000002</v>
      </c>
      <c r="MX422">
        <v>0.43927699999999997</v>
      </c>
      <c r="MY422">
        <v>21.627020000000002</v>
      </c>
      <c r="MZ422" s="1">
        <v>1.2065960000000001E-3</v>
      </c>
      <c r="NA422" s="1">
        <v>0.70811049999999998</v>
      </c>
      <c r="NB422">
        <v>0.43989</v>
      </c>
      <c r="NC422">
        <v>22.23488</v>
      </c>
      <c r="ND422" s="1">
        <v>1.1680620000000001E-3</v>
      </c>
      <c r="NE422" s="1">
        <v>0.68576210000000004</v>
      </c>
      <c r="NF422">
        <v>0.44041839999999999</v>
      </c>
      <c r="NG422">
        <v>23.105979999999999</v>
      </c>
      <c r="NH422" s="1">
        <v>1.1281799999999999E-3</v>
      </c>
      <c r="NI422" s="1">
        <v>0.66270519999999999</v>
      </c>
      <c r="NJ422">
        <v>0.44090620000000003</v>
      </c>
      <c r="NK422">
        <v>23.901959999999999</v>
      </c>
      <c r="NL422" s="1">
        <v>1.087464E-3</v>
      </c>
      <c r="NM422" s="1">
        <v>0.63916519999999999</v>
      </c>
      <c r="NN422">
        <v>0.44138159999999999</v>
      </c>
      <c r="NO422">
        <v>23.95448</v>
      </c>
      <c r="NP422" s="1">
        <v>1.046426E-3</v>
      </c>
      <c r="NQ422" s="1">
        <v>0.61538809999999999</v>
      </c>
      <c r="NR422">
        <v>0.44183800000000001</v>
      </c>
      <c r="NS422">
        <v>23.436440000000001</v>
      </c>
      <c r="NT422" s="1">
        <v>1.005721E-3</v>
      </c>
      <c r="NU422" s="1">
        <v>0.59179689999999996</v>
      </c>
      <c r="NV422">
        <v>0.44227699999999998</v>
      </c>
      <c r="NW422">
        <v>22.593520000000002</v>
      </c>
      <c r="NX422" s="1">
        <v>9.6587039999999999E-4</v>
      </c>
      <c r="NY422" s="1">
        <v>0.56870980000000004</v>
      </c>
      <c r="NZ422">
        <v>0.44276959999999999</v>
      </c>
      <c r="OA422">
        <v>21.78875</v>
      </c>
      <c r="OB422" s="1">
        <v>9.2690299999999997E-4</v>
      </c>
      <c r="OC422" s="1">
        <v>0.54608999999999996</v>
      </c>
      <c r="OD422">
        <v>0.44326399999999999</v>
      </c>
      <c r="OE422">
        <v>21.30885</v>
      </c>
      <c r="OF422" s="1">
        <v>8.8980139999999999E-4</v>
      </c>
      <c r="OG422" s="1">
        <v>0.52445390000000003</v>
      </c>
      <c r="OH422">
        <v>0.44386599999999998</v>
      </c>
      <c r="OI422">
        <v>21.49671</v>
      </c>
      <c r="OJ422" s="1">
        <v>8.5478680000000001E-4</v>
      </c>
      <c r="OK422" s="1">
        <v>0.50407150000000001</v>
      </c>
    </row>
    <row r="423" spans="1:401" x14ac:dyDescent="0.35">
      <c r="A423">
        <v>432</v>
      </c>
      <c r="B423" t="s">
        <v>4</v>
      </c>
      <c r="C423" t="s">
        <v>364</v>
      </c>
      <c r="D423" t="s">
        <v>430</v>
      </c>
      <c r="E423">
        <v>868.24109999999996</v>
      </c>
      <c r="F423">
        <v>0.53975220000000002</v>
      </c>
      <c r="G423">
        <v>22.360040000000001</v>
      </c>
      <c r="H423">
        <v>0</v>
      </c>
      <c r="I423">
        <v>0</v>
      </c>
      <c r="J423">
        <v>0.54218909999999998</v>
      </c>
      <c r="K423">
        <v>21.803059999999999</v>
      </c>
      <c r="L423">
        <v>0</v>
      </c>
      <c r="M423">
        <v>0</v>
      </c>
      <c r="N423">
        <v>0.54486000000000001</v>
      </c>
      <c r="O423">
        <v>21.805140000000002</v>
      </c>
      <c r="P423">
        <v>0</v>
      </c>
      <c r="Q423">
        <v>0</v>
      </c>
      <c r="R423">
        <v>0.54774060000000002</v>
      </c>
      <c r="S423">
        <v>22.066050000000001</v>
      </c>
      <c r="T423">
        <v>0</v>
      </c>
      <c r="U423">
        <v>0</v>
      </c>
      <c r="V423">
        <v>0.5508731</v>
      </c>
      <c r="W423">
        <v>22.674140000000001</v>
      </c>
      <c r="X423">
        <v>0</v>
      </c>
      <c r="Y423">
        <v>0</v>
      </c>
      <c r="Z423">
        <v>0.55419549999999995</v>
      </c>
      <c r="AA423">
        <v>22.943809999999999</v>
      </c>
      <c r="AB423">
        <v>0</v>
      </c>
      <c r="AC423">
        <v>0</v>
      </c>
      <c r="AD423">
        <v>0.55771020000000004</v>
      </c>
      <c r="AE423">
        <v>22.921890000000001</v>
      </c>
      <c r="AF423">
        <v>0</v>
      </c>
      <c r="AG423">
        <v>0</v>
      </c>
      <c r="AH423">
        <v>0.56129470000000004</v>
      </c>
      <c r="AI423">
        <v>22.607109999999999</v>
      </c>
      <c r="AJ423">
        <v>0</v>
      </c>
      <c r="AK423">
        <v>0</v>
      </c>
      <c r="AL423">
        <v>0.56499739999999998</v>
      </c>
      <c r="AM423">
        <v>22.16114</v>
      </c>
      <c r="AN423">
        <v>0</v>
      </c>
      <c r="AO423">
        <v>0</v>
      </c>
      <c r="AP423">
        <v>0.56873640000000003</v>
      </c>
      <c r="AQ423">
        <v>21.74615</v>
      </c>
      <c r="AR423">
        <v>0</v>
      </c>
      <c r="AS423">
        <v>0</v>
      </c>
      <c r="AT423">
        <v>0.57247380000000003</v>
      </c>
      <c r="AU423">
        <v>21.776160000000001</v>
      </c>
      <c r="AV423">
        <v>0</v>
      </c>
      <c r="AW423">
        <v>0</v>
      </c>
      <c r="AX423">
        <v>0.57630559999999997</v>
      </c>
      <c r="AY423">
        <v>21.84928</v>
      </c>
      <c r="AZ423">
        <v>0</v>
      </c>
      <c r="BA423">
        <v>0</v>
      </c>
      <c r="BB423">
        <v>0.58006749999999996</v>
      </c>
      <c r="BC423">
        <v>21.9693</v>
      </c>
      <c r="BD423">
        <v>0</v>
      </c>
      <c r="BE423">
        <v>0</v>
      </c>
      <c r="BF423">
        <v>0.58364919999999998</v>
      </c>
      <c r="BG423">
        <v>22.07282</v>
      </c>
      <c r="BH423">
        <v>0</v>
      </c>
      <c r="BI423">
        <v>0</v>
      </c>
      <c r="BJ423">
        <v>0.58705540000000001</v>
      </c>
      <c r="BK423">
        <v>21.867830000000001</v>
      </c>
      <c r="BL423">
        <v>0</v>
      </c>
      <c r="BM423">
        <v>0</v>
      </c>
      <c r="BN423">
        <v>0.59017529999999996</v>
      </c>
      <c r="BO423">
        <v>21.40297</v>
      </c>
      <c r="BP423">
        <v>0</v>
      </c>
      <c r="BQ423">
        <v>0</v>
      </c>
      <c r="BR423">
        <v>0.59300470000000005</v>
      </c>
      <c r="BS423">
        <v>20.825530000000001</v>
      </c>
      <c r="BT423">
        <v>0</v>
      </c>
      <c r="BU423">
        <v>0</v>
      </c>
      <c r="BV423">
        <v>0.5954644</v>
      </c>
      <c r="BW423">
        <v>20.503969999999999</v>
      </c>
      <c r="BX423">
        <v>0</v>
      </c>
      <c r="BY423">
        <v>0</v>
      </c>
      <c r="BZ423">
        <v>0.59753230000000002</v>
      </c>
      <c r="CA423">
        <v>20.602630000000001</v>
      </c>
      <c r="CB423">
        <v>0</v>
      </c>
      <c r="CC423">
        <v>0</v>
      </c>
      <c r="CD423">
        <v>0.59914080000000003</v>
      </c>
      <c r="CE423">
        <v>21.00451</v>
      </c>
      <c r="CF423">
        <v>0</v>
      </c>
      <c r="CG423">
        <v>0</v>
      </c>
      <c r="CH423">
        <v>0.60037720000000006</v>
      </c>
      <c r="CI423">
        <v>21.49051</v>
      </c>
      <c r="CJ423">
        <v>0</v>
      </c>
      <c r="CK423">
        <v>0</v>
      </c>
      <c r="CL423">
        <v>0.60118910000000003</v>
      </c>
      <c r="CM423">
        <v>21.625779999999999</v>
      </c>
      <c r="CN423">
        <v>0</v>
      </c>
      <c r="CO423">
        <v>0</v>
      </c>
      <c r="CP423">
        <v>0.6015334</v>
      </c>
      <c r="CQ423">
        <v>21.356819999999999</v>
      </c>
      <c r="CR423" s="1">
        <v>2.0706830000000001E-34</v>
      </c>
      <c r="CS423" s="1">
        <v>6.4292480000000005E-32</v>
      </c>
      <c r="CT423">
        <v>0.60144759999999997</v>
      </c>
      <c r="CU423">
        <v>20.773430000000001</v>
      </c>
      <c r="CV423" s="1">
        <v>2.598598E-28</v>
      </c>
      <c r="CW423" s="1">
        <v>1.0204340000000001E-25</v>
      </c>
      <c r="CX423">
        <v>0.60094449999999999</v>
      </c>
      <c r="CY423">
        <v>20.09965</v>
      </c>
      <c r="CZ423" s="1">
        <v>2.438845E-22</v>
      </c>
      <c r="DA423" s="1">
        <v>7.5284929999999995E-20</v>
      </c>
      <c r="DB423">
        <v>0.59998569999999996</v>
      </c>
      <c r="DC423">
        <v>19.780480000000001</v>
      </c>
      <c r="DD423" s="1">
        <v>5.1132049999999997E-18</v>
      </c>
      <c r="DE423" s="1">
        <v>1.5582070000000001E-15</v>
      </c>
      <c r="DF423">
        <v>0.59865729999999995</v>
      </c>
      <c r="DG423">
        <v>19.93608</v>
      </c>
      <c r="DH423" s="1">
        <v>1.158124E-14</v>
      </c>
      <c r="DI423" s="1">
        <v>3.6008230000000001E-12</v>
      </c>
      <c r="DJ423">
        <v>0.59693419999999997</v>
      </c>
      <c r="DK423">
        <v>20.313510000000001</v>
      </c>
      <c r="DL423" s="1">
        <v>6.5795699999999996E-12</v>
      </c>
      <c r="DM423" s="1">
        <v>2.0935800000000001E-9</v>
      </c>
      <c r="DN423">
        <v>0.59479300000000002</v>
      </c>
      <c r="DO423">
        <v>20.750139999999998</v>
      </c>
      <c r="DP423" s="1">
        <v>1.3507070000000001E-9</v>
      </c>
      <c r="DQ423" s="1">
        <v>4.3958960000000001E-7</v>
      </c>
      <c r="DR423">
        <v>0.59226089999999998</v>
      </c>
      <c r="DS423">
        <v>20.843419999999998</v>
      </c>
      <c r="DT423" s="1">
        <v>1.2251829999999999E-7</v>
      </c>
      <c r="DU423" s="1">
        <v>4.0729270000000001E-5</v>
      </c>
      <c r="DV423">
        <v>0.58942150000000004</v>
      </c>
      <c r="DW423">
        <v>20.469159999999999</v>
      </c>
      <c r="DX423" s="1">
        <v>5.6348459999999998E-6</v>
      </c>
      <c r="DY423" s="1">
        <v>1.914317E-3</v>
      </c>
      <c r="DZ423">
        <v>0.58624370000000003</v>
      </c>
      <c r="EA423">
        <v>19.751290000000001</v>
      </c>
      <c r="EB423" s="1">
        <v>1.4641559999999999E-4</v>
      </c>
      <c r="EC423" s="1">
        <v>5.0723869999999997E-2</v>
      </c>
      <c r="ED423">
        <v>0.58278980000000002</v>
      </c>
      <c r="EE423">
        <v>18.919910000000002</v>
      </c>
      <c r="EF423" s="1">
        <v>2.321905E-3</v>
      </c>
      <c r="EG423">
        <v>0.82062820000000003</v>
      </c>
      <c r="EH423">
        <v>0.57898510000000003</v>
      </c>
      <c r="EI423">
        <v>18.41574</v>
      </c>
      <c r="EJ423">
        <v>2.3839559999999999E-2</v>
      </c>
      <c r="EK423">
        <v>8.5869529999999994</v>
      </c>
      <c r="EL423">
        <v>0.57491639999999999</v>
      </c>
      <c r="EM423">
        <v>18.307189999999999</v>
      </c>
      <c r="EN423">
        <v>0.16613359999999999</v>
      </c>
      <c r="EO423">
        <v>60.945239999999998</v>
      </c>
      <c r="EP423">
        <v>0.57064119999999996</v>
      </c>
      <c r="EQ423">
        <v>18.589369999999999</v>
      </c>
      <c r="ER423">
        <v>0.81968960000000002</v>
      </c>
      <c r="ES423">
        <v>306.2672</v>
      </c>
      <c r="ET423">
        <v>0.56627859999999997</v>
      </c>
      <c r="EU423">
        <v>18.993359999999999</v>
      </c>
      <c r="EV423">
        <v>2.9618190000000002</v>
      </c>
      <c r="EW423">
        <v>1126.396</v>
      </c>
      <c r="EX423">
        <v>0.56171570000000004</v>
      </c>
      <c r="EY423">
        <v>19.092639999999999</v>
      </c>
      <c r="EZ423">
        <v>8.1024499999999993</v>
      </c>
      <c r="FA423">
        <v>3134.0569999999998</v>
      </c>
      <c r="FB423">
        <v>0.55697470000000004</v>
      </c>
      <c r="FC423">
        <v>18.781569999999999</v>
      </c>
      <c r="FD423">
        <v>17.333449999999999</v>
      </c>
      <c r="FE423">
        <v>6814.1059999999998</v>
      </c>
      <c r="FF423">
        <v>0.55206</v>
      </c>
      <c r="FG423">
        <v>18.173069999999999</v>
      </c>
      <c r="FH423">
        <v>29.763439999999999</v>
      </c>
      <c r="FI423">
        <v>11891.62</v>
      </c>
      <c r="FJ423">
        <v>0.547207</v>
      </c>
      <c r="FK423">
        <v>17.468509999999998</v>
      </c>
      <c r="FL423">
        <v>41.985709999999997</v>
      </c>
      <c r="FM423">
        <v>17032.18</v>
      </c>
      <c r="FN423">
        <v>0.54243129999999995</v>
      </c>
      <c r="FO423">
        <v>17.272870000000001</v>
      </c>
      <c r="FP423">
        <v>49.649059999999999</v>
      </c>
      <c r="FQ423">
        <v>20436.86</v>
      </c>
      <c r="FR423">
        <v>0.5375221</v>
      </c>
      <c r="FS423">
        <v>17.37968</v>
      </c>
      <c r="FT423">
        <v>49.892560000000003</v>
      </c>
      <c r="FU423">
        <v>20839.27</v>
      </c>
      <c r="FV423">
        <v>0.53257330000000003</v>
      </c>
      <c r="FW423">
        <v>17.840009999999999</v>
      </c>
      <c r="FX423">
        <v>43.334220000000002</v>
      </c>
      <c r="FY423">
        <v>18371.53</v>
      </c>
      <c r="FZ423">
        <v>0.52763479999999996</v>
      </c>
      <c r="GA423">
        <v>18.313099999999999</v>
      </c>
      <c r="GB423">
        <v>32.983600000000003</v>
      </c>
      <c r="GC423">
        <v>14185.15</v>
      </c>
      <c r="GD423">
        <v>0.52247399999999999</v>
      </c>
      <c r="GE423">
        <v>18.569800000000001</v>
      </c>
      <c r="GF423">
        <v>22.31803</v>
      </c>
      <c r="GG423">
        <v>9739.9120000000003</v>
      </c>
      <c r="GH423">
        <v>0.51729069999999999</v>
      </c>
      <c r="GI423">
        <v>18.466470000000001</v>
      </c>
      <c r="GJ423">
        <v>13.6023</v>
      </c>
      <c r="GK423">
        <v>6023.192</v>
      </c>
      <c r="GL423">
        <v>0.51217749999999995</v>
      </c>
      <c r="GM423">
        <v>17.985189999999999</v>
      </c>
      <c r="GN423">
        <v>7.5183260000000001</v>
      </c>
      <c r="GO423">
        <v>3378.21</v>
      </c>
      <c r="GP423">
        <v>0.50713739999999996</v>
      </c>
      <c r="GQ423">
        <v>17.437819999999999</v>
      </c>
      <c r="GR423">
        <v>3.809685</v>
      </c>
      <c r="GS423">
        <v>1735.9770000000001</v>
      </c>
      <c r="GT423">
        <v>0.50178429999999996</v>
      </c>
      <c r="GU423">
        <v>17.55846</v>
      </c>
      <c r="GV423">
        <v>1.8068979999999999</v>
      </c>
      <c r="GW423">
        <v>834.99580000000003</v>
      </c>
      <c r="GX423">
        <v>0.49658750000000002</v>
      </c>
      <c r="GY423">
        <v>18.023890000000002</v>
      </c>
      <c r="GZ423">
        <v>0.81958500000000001</v>
      </c>
      <c r="HA423">
        <v>383.45569999999998</v>
      </c>
      <c r="HB423">
        <v>0.49151539999999999</v>
      </c>
      <c r="HC423">
        <v>18.844819999999999</v>
      </c>
      <c r="HD423" s="1">
        <v>0.36775000000000002</v>
      </c>
      <c r="HE423">
        <v>173.69139999999999</v>
      </c>
      <c r="HF423">
        <v>0.48638730000000002</v>
      </c>
      <c r="HG423">
        <v>19.837160000000001</v>
      </c>
      <c r="HH423" s="1">
        <v>0.1764877</v>
      </c>
      <c r="HI423">
        <v>83.616200000000006</v>
      </c>
      <c r="HJ423">
        <v>0.48123860000000002</v>
      </c>
      <c r="HK423">
        <v>20.487439999999999</v>
      </c>
      <c r="HL423" s="1">
        <v>0.1012639</v>
      </c>
      <c r="HM423">
        <v>47.786960000000001</v>
      </c>
      <c r="HN423">
        <v>0.47620069999999998</v>
      </c>
      <c r="HO423">
        <v>20.50168</v>
      </c>
      <c r="HP423" s="1">
        <v>7.3318880000000003E-2</v>
      </c>
      <c r="HQ423">
        <v>34.457360000000001</v>
      </c>
      <c r="HR423">
        <v>0.47152119999999997</v>
      </c>
      <c r="HS423">
        <v>20.042210000000001</v>
      </c>
      <c r="HT423" s="1">
        <v>6.2596520000000003E-2</v>
      </c>
      <c r="HU423">
        <v>29.47334</v>
      </c>
      <c r="HV423">
        <v>0.46720650000000002</v>
      </c>
      <c r="HW423">
        <v>19.346699999999998</v>
      </c>
      <c r="HX423" s="1">
        <v>5.717618E-2</v>
      </c>
      <c r="HY423">
        <v>27.101959999999998</v>
      </c>
      <c r="HZ423">
        <v>0.46352779999999999</v>
      </c>
      <c r="IA423">
        <v>19.14198</v>
      </c>
      <c r="IB423" s="1">
        <v>5.303103E-2</v>
      </c>
      <c r="IC423">
        <v>25.328520000000001</v>
      </c>
      <c r="ID423">
        <v>0.46011360000000001</v>
      </c>
      <c r="IE423">
        <v>19.474060000000001</v>
      </c>
      <c r="IF423" s="1">
        <v>4.8978010000000002E-2</v>
      </c>
      <c r="IG423" s="1">
        <v>23.57619</v>
      </c>
      <c r="IH423">
        <v>0.45689679999999999</v>
      </c>
      <c r="II423">
        <v>20.221589999999999</v>
      </c>
      <c r="IJ423" s="1">
        <v>4.4749730000000001E-2</v>
      </c>
      <c r="IK423" s="1">
        <v>21.709900000000001</v>
      </c>
      <c r="IL423">
        <v>0.45389669999999999</v>
      </c>
      <c r="IM423">
        <v>21.199400000000001</v>
      </c>
      <c r="IN423" s="1">
        <v>4.0430069999999999E-2</v>
      </c>
      <c r="IO423" s="1">
        <v>19.75806</v>
      </c>
      <c r="IP423">
        <v>0.45097520000000002</v>
      </c>
      <c r="IQ423">
        <v>21.726610000000001</v>
      </c>
      <c r="IR423" s="1">
        <v>3.6145410000000003E-2</v>
      </c>
      <c r="IS423" s="1">
        <v>17.789390000000001</v>
      </c>
      <c r="IT423">
        <v>0.4481328</v>
      </c>
      <c r="IU423">
        <v>21.685919999999999</v>
      </c>
      <c r="IV423" s="1">
        <v>3.2018690000000002E-2</v>
      </c>
      <c r="IW423" s="1">
        <v>15.868</v>
      </c>
      <c r="IX423">
        <v>0.44510739999999999</v>
      </c>
      <c r="IY423">
        <v>21.198820000000001</v>
      </c>
      <c r="IZ423" s="1">
        <v>2.8123220000000001E-2</v>
      </c>
      <c r="JA423" s="1">
        <v>14.037979999999999</v>
      </c>
      <c r="JB423">
        <v>0.44221820000000001</v>
      </c>
      <c r="JC423">
        <v>20.575489999999999</v>
      </c>
      <c r="JD423" s="1">
        <v>2.4559359999999999E-2</v>
      </c>
      <c r="JE423" s="1">
        <v>12.34337</v>
      </c>
      <c r="JF423">
        <v>0.4393821</v>
      </c>
      <c r="JG423">
        <v>20.344110000000001</v>
      </c>
      <c r="JH423" s="1">
        <v>2.1332759999999999E-2</v>
      </c>
      <c r="JI423" s="1">
        <v>10.79228</v>
      </c>
      <c r="JJ423">
        <v>0.43647059999999999</v>
      </c>
      <c r="JK423">
        <v>20.339020000000001</v>
      </c>
      <c r="JL423" s="1">
        <v>1.8504630000000001E-2</v>
      </c>
      <c r="JM423" s="1">
        <v>9.4250190000000007</v>
      </c>
      <c r="JN423">
        <v>0.43356729999999999</v>
      </c>
      <c r="JO423">
        <v>20.818909999999999</v>
      </c>
      <c r="JP423" s="1">
        <v>1.6070950000000001E-2</v>
      </c>
      <c r="JQ423" s="1">
        <v>8.2445009999999996</v>
      </c>
      <c r="JR423">
        <v>0.4308379</v>
      </c>
      <c r="JS423">
        <v>21.184249999999999</v>
      </c>
      <c r="JT423" s="1">
        <v>1.392994E-2</v>
      </c>
      <c r="JU423" s="1">
        <v>7.1959590000000002</v>
      </c>
      <c r="JV423">
        <v>0.42819089999999999</v>
      </c>
      <c r="JW423">
        <v>21.272310000000001</v>
      </c>
      <c r="JX423" s="1">
        <v>1.197457E-2</v>
      </c>
      <c r="JY423" s="1">
        <v>6.2310590000000001</v>
      </c>
      <c r="JZ423">
        <v>0.42581849999999999</v>
      </c>
      <c r="KA423">
        <v>21.019390000000001</v>
      </c>
      <c r="KB423" s="1">
        <v>1.015312E-2</v>
      </c>
      <c r="KC423" s="1">
        <v>5.3204690000000001</v>
      </c>
      <c r="KD423">
        <v>0.4236046</v>
      </c>
      <c r="KE423">
        <v>20.478649999999998</v>
      </c>
      <c r="KF423" s="1">
        <v>8.4275779999999998E-3</v>
      </c>
      <c r="KG423" s="1">
        <v>4.4472509999999996</v>
      </c>
      <c r="KH423">
        <v>0.42158600000000002</v>
      </c>
      <c r="KI423">
        <v>19.908149999999999</v>
      </c>
      <c r="KJ423" s="1">
        <v>6.862412E-3</v>
      </c>
      <c r="KK423" s="1">
        <v>3.643929</v>
      </c>
      <c r="KL423">
        <v>0.41953970000000002</v>
      </c>
      <c r="KM423">
        <v>19.901430000000001</v>
      </c>
      <c r="KN423" s="1">
        <v>5.527573E-3</v>
      </c>
      <c r="KO423" s="1">
        <v>2.9518200000000001</v>
      </c>
      <c r="KP423">
        <v>0.41786780000000001</v>
      </c>
      <c r="KQ423">
        <v>19.966930000000001</v>
      </c>
      <c r="KR423" s="1">
        <v>4.4512459999999998E-3</v>
      </c>
      <c r="KS423" s="1">
        <v>2.3868990000000001</v>
      </c>
      <c r="KT423">
        <v>0.41729880000000003</v>
      </c>
      <c r="KU423">
        <v>20.365659999999998</v>
      </c>
      <c r="KV423" s="1">
        <v>3.6277549999999999E-3</v>
      </c>
      <c r="KW423" s="1">
        <v>1.946736</v>
      </c>
      <c r="KX423">
        <v>0.4168326</v>
      </c>
      <c r="KY423">
        <v>20.788650000000001</v>
      </c>
      <c r="KZ423" s="1">
        <v>3.0225009999999999E-3</v>
      </c>
      <c r="LA423" s="1">
        <v>1.621766</v>
      </c>
      <c r="LB423">
        <v>0.41637570000000002</v>
      </c>
      <c r="LC423">
        <v>20.965119999999999</v>
      </c>
      <c r="LD423" s="1">
        <v>2.5882420000000001E-3</v>
      </c>
      <c r="LE423" s="1">
        <v>1.3882829999999999</v>
      </c>
      <c r="LF423">
        <v>0.41593089999999999</v>
      </c>
      <c r="LG423">
        <v>20.785080000000001</v>
      </c>
      <c r="LH423" s="1">
        <v>2.276929E-3</v>
      </c>
      <c r="LI423" s="1">
        <v>1.2209749999999999</v>
      </c>
      <c r="LJ423">
        <v>0.41546470000000002</v>
      </c>
      <c r="LK423">
        <v>20.369219999999999</v>
      </c>
      <c r="LL423" s="1">
        <v>2.0465819999999999E-3</v>
      </c>
      <c r="LM423" s="1">
        <v>1.0977669999999999</v>
      </c>
      <c r="LN423">
        <v>0.41503970000000001</v>
      </c>
      <c r="LO423">
        <v>20.02533</v>
      </c>
      <c r="LP423" s="1">
        <v>1.869856E-3</v>
      </c>
      <c r="LQ423" s="1">
        <v>1.0034479999999999</v>
      </c>
      <c r="LR423">
        <v>0.41463630000000001</v>
      </c>
      <c r="LS423">
        <v>20.368269999999999</v>
      </c>
      <c r="LT423" s="1">
        <v>1.7301199999999999E-3</v>
      </c>
      <c r="LU423" s="1">
        <v>0.92894379999999999</v>
      </c>
      <c r="LV423">
        <v>0.41418260000000001</v>
      </c>
      <c r="LW423">
        <v>20.95523</v>
      </c>
      <c r="LX423" s="1">
        <v>1.6165730000000001E-3</v>
      </c>
      <c r="LY423" s="1">
        <v>0.86865930000000002</v>
      </c>
      <c r="LZ423">
        <v>0.4137111</v>
      </c>
      <c r="MA423">
        <v>21.8645</v>
      </c>
      <c r="MB423" s="1">
        <v>1.524362E-3</v>
      </c>
      <c r="MC423" s="1">
        <v>0.81975790000000004</v>
      </c>
      <c r="MD423">
        <v>0.41329719999999998</v>
      </c>
      <c r="ME423">
        <v>22.798110000000001</v>
      </c>
      <c r="MF423" s="1">
        <v>1.448876E-3</v>
      </c>
      <c r="MG423" s="1">
        <v>0.77979089999999995</v>
      </c>
      <c r="MH423">
        <v>0.41287489999999999</v>
      </c>
      <c r="MI423">
        <v>23.130009999999999</v>
      </c>
      <c r="MJ423" s="1">
        <v>1.3867110000000001E-3</v>
      </c>
      <c r="MK423" s="1">
        <v>0.74697199999999997</v>
      </c>
      <c r="ML423">
        <v>0.41245389999999998</v>
      </c>
      <c r="MM423">
        <v>22.788329999999998</v>
      </c>
      <c r="MN423" s="1">
        <v>1.335429E-3</v>
      </c>
      <c r="MO423" s="1">
        <v>0.71994360000000002</v>
      </c>
      <c r="MP423">
        <v>0.4120065</v>
      </c>
      <c r="MQ423">
        <v>22.218830000000001</v>
      </c>
      <c r="MR423" s="1">
        <v>1.2916010000000001E-3</v>
      </c>
      <c r="MS423" s="1">
        <v>0.69712249999999998</v>
      </c>
      <c r="MT423">
        <v>0.4115395</v>
      </c>
      <c r="MU423">
        <v>21.561050000000002</v>
      </c>
      <c r="MV423" s="1">
        <v>1.2521520000000001E-3</v>
      </c>
      <c r="MW423" s="1">
        <v>0.67667630000000001</v>
      </c>
      <c r="MX423">
        <v>0.41099580000000002</v>
      </c>
      <c r="MY423">
        <v>21.621980000000001</v>
      </c>
      <c r="MZ423" s="1">
        <v>1.2142940000000001E-3</v>
      </c>
      <c r="NA423" s="1">
        <v>0.65719870000000002</v>
      </c>
      <c r="NB423">
        <v>0.41046009999999999</v>
      </c>
      <c r="NC423">
        <v>22.15953</v>
      </c>
      <c r="ND423" s="1">
        <v>1.1759610000000001E-3</v>
      </c>
      <c r="NE423" s="1">
        <v>0.63749769999999994</v>
      </c>
      <c r="NF423">
        <v>0.40985159999999998</v>
      </c>
      <c r="NG423">
        <v>22.999179999999999</v>
      </c>
      <c r="NH423" s="1">
        <v>1.1363009999999999E-3</v>
      </c>
      <c r="NI423" s="1">
        <v>0.61710140000000002</v>
      </c>
      <c r="NJ423">
        <v>0.40918159999999998</v>
      </c>
      <c r="NK423">
        <v>23.831289999999999</v>
      </c>
      <c r="NL423" s="1">
        <v>1.0957269999999999E-3</v>
      </c>
      <c r="NM423" s="1">
        <v>0.59617730000000002</v>
      </c>
      <c r="NN423">
        <v>0.40847109999999998</v>
      </c>
      <c r="NO423">
        <v>23.954419999999999</v>
      </c>
      <c r="NP423" s="1">
        <v>1.054644E-3</v>
      </c>
      <c r="NQ423" s="1">
        <v>0.5749322</v>
      </c>
      <c r="NR423">
        <v>0.40775090000000003</v>
      </c>
      <c r="NS423">
        <v>23.481739999999999</v>
      </c>
      <c r="NT423" s="1">
        <v>1.0138289999999999E-3</v>
      </c>
      <c r="NU423" s="1">
        <v>0.55375960000000002</v>
      </c>
      <c r="NV423">
        <v>0.40699839999999998</v>
      </c>
      <c r="NW423">
        <v>22.69181</v>
      </c>
      <c r="NX423" s="1">
        <v>9.7384070000000004E-4</v>
      </c>
      <c r="NY423" s="1">
        <v>0.53298999999999996</v>
      </c>
      <c r="NZ423">
        <v>0.4062577</v>
      </c>
      <c r="OA423">
        <v>21.873519999999999</v>
      </c>
      <c r="OB423" s="1">
        <v>9.347464E-4</v>
      </c>
      <c r="OC423" s="1">
        <v>0.51260660000000002</v>
      </c>
      <c r="OD423">
        <v>0.40545059999999999</v>
      </c>
      <c r="OE423">
        <v>21.334759999999999</v>
      </c>
      <c r="OF423" s="1">
        <v>8.9718519999999996E-4</v>
      </c>
      <c r="OG423" s="1">
        <v>0.4929963</v>
      </c>
      <c r="OH423">
        <v>0.40463120000000002</v>
      </c>
      <c r="OI423">
        <v>21.475480000000001</v>
      </c>
      <c r="OJ423" s="1">
        <v>8.6182260000000003E-4</v>
      </c>
      <c r="OK423" s="1">
        <v>0.4746013</v>
      </c>
    </row>
    <row r="424" spans="1:401" x14ac:dyDescent="0.35">
      <c r="A424">
        <v>433</v>
      </c>
      <c r="B424" t="s">
        <v>4</v>
      </c>
      <c r="C424" t="s">
        <v>364</v>
      </c>
      <c r="D424" t="s">
        <v>431</v>
      </c>
      <c r="E424">
        <v>283.48840000000001</v>
      </c>
      <c r="F424">
        <v>0.64572390000000002</v>
      </c>
      <c r="G424">
        <v>22.420400000000001</v>
      </c>
      <c r="H424">
        <v>0</v>
      </c>
      <c r="I424">
        <v>0</v>
      </c>
      <c r="J424">
        <v>0.64855370000000001</v>
      </c>
      <c r="K424">
        <v>21.8705</v>
      </c>
      <c r="L424">
        <v>0</v>
      </c>
      <c r="M424">
        <v>0</v>
      </c>
      <c r="N424">
        <v>0.65165640000000002</v>
      </c>
      <c r="O424">
        <v>21.85661</v>
      </c>
      <c r="P424">
        <v>0</v>
      </c>
      <c r="Q424">
        <v>0</v>
      </c>
      <c r="R424">
        <v>0.65504200000000001</v>
      </c>
      <c r="S424">
        <v>22.080570000000002</v>
      </c>
      <c r="T424">
        <v>0</v>
      </c>
      <c r="U424">
        <v>0</v>
      </c>
      <c r="V424">
        <v>0.65876500000000004</v>
      </c>
      <c r="W424">
        <v>22.69087</v>
      </c>
      <c r="X424">
        <v>0</v>
      </c>
      <c r="Y424">
        <v>0</v>
      </c>
      <c r="Z424">
        <v>0.66272819999999999</v>
      </c>
      <c r="AA424">
        <v>22.961749999999999</v>
      </c>
      <c r="AB424">
        <v>0</v>
      </c>
      <c r="AC424">
        <v>0</v>
      </c>
      <c r="AD424">
        <v>0.66692890000000005</v>
      </c>
      <c r="AE424">
        <v>22.985900000000001</v>
      </c>
      <c r="AF424">
        <v>0</v>
      </c>
      <c r="AG424">
        <v>0</v>
      </c>
      <c r="AH424">
        <v>0.67123790000000005</v>
      </c>
      <c r="AI424">
        <v>22.689070000000001</v>
      </c>
      <c r="AJ424">
        <v>0</v>
      </c>
      <c r="AK424">
        <v>0</v>
      </c>
      <c r="AL424">
        <v>0.67566409999999999</v>
      </c>
      <c r="AM424">
        <v>22.24981</v>
      </c>
      <c r="AN424">
        <v>0</v>
      </c>
      <c r="AO424">
        <v>0</v>
      </c>
      <c r="AP424">
        <v>0.68013769999999996</v>
      </c>
      <c r="AQ424">
        <v>21.832260000000002</v>
      </c>
      <c r="AR424">
        <v>0</v>
      </c>
      <c r="AS424">
        <v>0</v>
      </c>
      <c r="AT424">
        <v>0.68463739999999995</v>
      </c>
      <c r="AU424">
        <v>21.8523</v>
      </c>
      <c r="AV424">
        <v>0</v>
      </c>
      <c r="AW424">
        <v>0</v>
      </c>
      <c r="AX424">
        <v>0.68926949999999998</v>
      </c>
      <c r="AY424">
        <v>21.898129999999998</v>
      </c>
      <c r="AZ424">
        <v>0</v>
      </c>
      <c r="BA424">
        <v>0</v>
      </c>
      <c r="BB424">
        <v>0.69381020000000004</v>
      </c>
      <c r="BC424">
        <v>22.022400000000001</v>
      </c>
      <c r="BD424">
        <v>0</v>
      </c>
      <c r="BE424">
        <v>0</v>
      </c>
      <c r="BF424">
        <v>0.69813939999999997</v>
      </c>
      <c r="BG424">
        <v>22.125430000000001</v>
      </c>
      <c r="BH424">
        <v>0</v>
      </c>
      <c r="BI424">
        <v>0</v>
      </c>
      <c r="BJ424">
        <v>0.70226160000000004</v>
      </c>
      <c r="BK424">
        <v>21.928820000000002</v>
      </c>
      <c r="BL424">
        <v>0</v>
      </c>
      <c r="BM424">
        <v>0</v>
      </c>
      <c r="BN424">
        <v>0.70603959999999999</v>
      </c>
      <c r="BO424">
        <v>21.47428</v>
      </c>
      <c r="BP424">
        <v>0</v>
      </c>
      <c r="BQ424">
        <v>0</v>
      </c>
      <c r="BR424">
        <v>0.70948960000000005</v>
      </c>
      <c r="BS424">
        <v>20.897919999999999</v>
      </c>
      <c r="BT424">
        <v>0</v>
      </c>
      <c r="BU424">
        <v>0</v>
      </c>
      <c r="BV424">
        <v>0.71249560000000001</v>
      </c>
      <c r="BW424">
        <v>20.573979999999999</v>
      </c>
      <c r="BX424">
        <v>0</v>
      </c>
      <c r="BY424">
        <v>0</v>
      </c>
      <c r="BZ424">
        <v>0.71500180000000002</v>
      </c>
      <c r="CA424">
        <v>20.65448</v>
      </c>
      <c r="CB424">
        <v>0</v>
      </c>
      <c r="CC424">
        <v>0</v>
      </c>
      <c r="CD424">
        <v>0.71700149999999996</v>
      </c>
      <c r="CE424">
        <v>21.02158</v>
      </c>
      <c r="CF424">
        <v>0</v>
      </c>
      <c r="CG424">
        <v>0</v>
      </c>
      <c r="CH424">
        <v>0.71852269999999996</v>
      </c>
      <c r="CI424">
        <v>21.499749999999999</v>
      </c>
      <c r="CJ424">
        <v>0</v>
      </c>
      <c r="CK424">
        <v>0</v>
      </c>
      <c r="CL424">
        <v>0.71955820000000004</v>
      </c>
      <c r="CM424">
        <v>21.63691</v>
      </c>
      <c r="CN424">
        <v>0</v>
      </c>
      <c r="CO424">
        <v>0</v>
      </c>
      <c r="CP424">
        <v>0.7200088</v>
      </c>
      <c r="CQ424">
        <v>21.384239999999998</v>
      </c>
      <c r="CR424" s="1">
        <v>8.2169460000000004E-35</v>
      </c>
      <c r="CS424" s="1">
        <v>7.7511399999999994E-33</v>
      </c>
      <c r="CT424">
        <v>0.71995350000000002</v>
      </c>
      <c r="CU424">
        <v>20.815930000000002</v>
      </c>
      <c r="CV424" s="1">
        <v>1.104581E-28</v>
      </c>
      <c r="CW424" s="1">
        <v>1.0560830000000001E-26</v>
      </c>
      <c r="CX424">
        <v>0.71938290000000005</v>
      </c>
      <c r="CY424">
        <v>20.144400000000001</v>
      </c>
      <c r="CZ424" s="1">
        <v>1.1024150000000001E-22</v>
      </c>
      <c r="DA424" s="1">
        <v>1.055868E-20</v>
      </c>
      <c r="DB424">
        <v>0.71828389999999998</v>
      </c>
      <c r="DC424">
        <v>19.816739999999999</v>
      </c>
      <c r="DD424" s="1">
        <v>2.6557700000000002E-18</v>
      </c>
      <c r="DE424" s="1">
        <v>2.5955370000000002E-16</v>
      </c>
      <c r="DF424">
        <v>0.71672139999999995</v>
      </c>
      <c r="DG424">
        <v>19.94238</v>
      </c>
      <c r="DH424" s="1">
        <v>6.5887290000000003E-15</v>
      </c>
      <c r="DI424" s="1">
        <v>6.535329E-13</v>
      </c>
      <c r="DJ424">
        <v>0.71468690000000001</v>
      </c>
      <c r="DK424">
        <v>20.290130000000001</v>
      </c>
      <c r="DL424" s="1">
        <v>4.0251919999999997E-12</v>
      </c>
      <c r="DM424" s="1">
        <v>4.040201E-10</v>
      </c>
      <c r="DN424">
        <v>0.71214319999999998</v>
      </c>
      <c r="DO424">
        <v>20.716339999999999</v>
      </c>
      <c r="DP424" s="1">
        <v>8.7718500000000001E-10</v>
      </c>
      <c r="DQ424" s="1">
        <v>8.8952920000000003E-8</v>
      </c>
      <c r="DR424">
        <v>0.70914929999999998</v>
      </c>
      <c r="DS424">
        <v>20.81185</v>
      </c>
      <c r="DT424" s="1">
        <v>8.3876880000000005E-8</v>
      </c>
      <c r="DU424" s="1">
        <v>8.5796640000000001E-6</v>
      </c>
      <c r="DV424">
        <v>0.7057331</v>
      </c>
      <c r="DW424">
        <v>20.461880000000001</v>
      </c>
      <c r="DX424" s="1">
        <v>4.0403180000000002E-6</v>
      </c>
      <c r="DY424" s="1">
        <v>4.1730659999999998E-4</v>
      </c>
      <c r="DZ424">
        <v>0.70194730000000005</v>
      </c>
      <c r="EA424">
        <v>19.764130000000002</v>
      </c>
      <c r="EB424" s="1">
        <v>1.094371E-4</v>
      </c>
      <c r="EC424">
        <v>1.1395189999999999E-2</v>
      </c>
      <c r="ED424">
        <v>0.69784219999999997</v>
      </c>
      <c r="EE424">
        <v>18.934850000000001</v>
      </c>
      <c r="EF424" s="1">
        <v>1.8018789999999999E-3</v>
      </c>
      <c r="EG424">
        <v>0.1893522</v>
      </c>
      <c r="EH424">
        <v>0.69328080000000003</v>
      </c>
      <c r="EI424">
        <v>18.425070000000002</v>
      </c>
      <c r="EJ424">
        <v>1.91594E-2</v>
      </c>
      <c r="EK424">
        <v>2.030735</v>
      </c>
      <c r="EL424">
        <v>0.68839329999999999</v>
      </c>
      <c r="EM424">
        <v>18.297260000000001</v>
      </c>
      <c r="EN424">
        <v>0.13790469999999999</v>
      </c>
      <c r="EO424">
        <v>14.740500000000001</v>
      </c>
      <c r="EP424">
        <v>0.68327680000000002</v>
      </c>
      <c r="EQ424">
        <v>18.544090000000001</v>
      </c>
      <c r="ER424">
        <v>0.70113309999999995</v>
      </c>
      <c r="ES424">
        <v>75.62218</v>
      </c>
      <c r="ET424">
        <v>0.67804620000000004</v>
      </c>
      <c r="EU424">
        <v>18.932929999999999</v>
      </c>
      <c r="EV424">
        <v>2.6064539999999998</v>
      </c>
      <c r="EW424">
        <v>283.59039999999999</v>
      </c>
      <c r="EX424">
        <v>0.6725873</v>
      </c>
      <c r="EY424">
        <v>19.032509999999998</v>
      </c>
      <c r="EZ424">
        <v>7.3186499999999999</v>
      </c>
      <c r="FA424">
        <v>803.17049999999995</v>
      </c>
      <c r="FB424">
        <v>0.66687819999999998</v>
      </c>
      <c r="FC424">
        <v>18.75431</v>
      </c>
      <c r="FD424">
        <v>16.036429999999999</v>
      </c>
      <c r="FE424">
        <v>1774.7560000000001</v>
      </c>
      <c r="FF424">
        <v>0.66099399999999997</v>
      </c>
      <c r="FG424">
        <v>18.15982</v>
      </c>
      <c r="FH424">
        <v>28.155919999999998</v>
      </c>
      <c r="FI424">
        <v>3143.8049999999998</v>
      </c>
      <c r="FJ424">
        <v>0.6551806</v>
      </c>
      <c r="FK424">
        <v>17.463950000000001</v>
      </c>
      <c r="FL424">
        <v>40.549390000000002</v>
      </c>
      <c r="FM424">
        <v>4565.1310000000003</v>
      </c>
      <c r="FN424">
        <v>0.64946179999999998</v>
      </c>
      <c r="FO424">
        <v>17.266729999999999</v>
      </c>
      <c r="FP424">
        <v>48.889069999999997</v>
      </c>
      <c r="FQ424">
        <v>5548.009</v>
      </c>
      <c r="FR424">
        <v>0.64360090000000003</v>
      </c>
      <c r="FS424">
        <v>17.33081</v>
      </c>
      <c r="FT424">
        <v>50.039009999999998</v>
      </c>
      <c r="FU424">
        <v>5726.0469999999996</v>
      </c>
      <c r="FV424">
        <v>0.63769489999999995</v>
      </c>
      <c r="FW424">
        <v>17.75583</v>
      </c>
      <c r="FX424">
        <v>44.222430000000003</v>
      </c>
      <c r="FY424">
        <v>5104.8410000000003</v>
      </c>
      <c r="FZ424">
        <v>0.63190769999999996</v>
      </c>
      <c r="GA424">
        <v>18.212769999999999</v>
      </c>
      <c r="GB424">
        <v>34.204920000000001</v>
      </c>
      <c r="GC424">
        <v>3982.482</v>
      </c>
      <c r="GD424">
        <v>0.6258534</v>
      </c>
      <c r="GE424">
        <v>18.473839999999999</v>
      </c>
      <c r="GF424">
        <v>23.490069999999999</v>
      </c>
      <c r="GG424">
        <v>2760.2620000000002</v>
      </c>
      <c r="GH424">
        <v>0.619757</v>
      </c>
      <c r="GI424">
        <v>18.392880000000002</v>
      </c>
      <c r="GJ424">
        <v>14.51713</v>
      </c>
      <c r="GK424">
        <v>1721.924</v>
      </c>
      <c r="GL424">
        <v>0.61375639999999998</v>
      </c>
      <c r="GM424">
        <v>17.955169999999999</v>
      </c>
      <c r="GN424">
        <v>8.1332079999999998</v>
      </c>
      <c r="GO424">
        <v>973.93539999999996</v>
      </c>
      <c r="GP424">
        <v>0.60783810000000005</v>
      </c>
      <c r="GQ424">
        <v>17.416640000000001</v>
      </c>
      <c r="GR424">
        <v>4.1708819999999998</v>
      </c>
      <c r="GS424">
        <v>504.20139999999998</v>
      </c>
      <c r="GT424">
        <v>0.60154099999999999</v>
      </c>
      <c r="GU424">
        <v>17.514199999999999</v>
      </c>
      <c r="GV424">
        <v>1.996516</v>
      </c>
      <c r="GW424">
        <v>243.86259999999999</v>
      </c>
      <c r="GX424">
        <v>0.59540559999999998</v>
      </c>
      <c r="GY424">
        <v>17.939139999999998</v>
      </c>
      <c r="GZ424">
        <v>0.91146930000000004</v>
      </c>
      <c r="HA424">
        <v>112.4019</v>
      </c>
      <c r="HB424">
        <v>0.58946030000000005</v>
      </c>
      <c r="HC424">
        <v>18.729520000000001</v>
      </c>
      <c r="HD424">
        <v>0.4088947</v>
      </c>
      <c r="HE424">
        <v>50.876930000000002</v>
      </c>
      <c r="HF424">
        <v>0.58339759999999996</v>
      </c>
      <c r="HG424">
        <v>19.70796</v>
      </c>
      <c r="HH424" s="1">
        <v>0.19345309999999999</v>
      </c>
      <c r="HI424">
        <v>24.246279999999999</v>
      </c>
      <c r="HJ424">
        <v>0.57732110000000003</v>
      </c>
      <c r="HK424">
        <v>20.366109999999999</v>
      </c>
      <c r="HL424" s="1">
        <v>0.1076903</v>
      </c>
      <c r="HM424">
        <v>13.56732</v>
      </c>
      <c r="HN424">
        <v>0.57135630000000004</v>
      </c>
      <c r="HO424">
        <v>20.411989999999999</v>
      </c>
      <c r="HP424" s="1">
        <v>7.5575950000000003E-2</v>
      </c>
      <c r="HQ424">
        <v>9.5673340000000007</v>
      </c>
      <c r="HR424">
        <v>0.56578519999999999</v>
      </c>
      <c r="HS424">
        <v>20.0121</v>
      </c>
      <c r="HT424" s="1">
        <v>6.3412609999999994E-2</v>
      </c>
      <c r="HU424">
        <v>8.0792789999999997</v>
      </c>
      <c r="HV424">
        <v>0.56067149999999999</v>
      </c>
      <c r="HW424">
        <v>19.33578</v>
      </c>
      <c r="HX424" s="1">
        <v>5.7599190000000001E-2</v>
      </c>
      <c r="HY424">
        <v>7.3944840000000003</v>
      </c>
      <c r="HZ424">
        <v>0.55644660000000001</v>
      </c>
      <c r="IA424">
        <v>19.1234</v>
      </c>
      <c r="IB424" s="1">
        <v>5.3368100000000002E-2</v>
      </c>
      <c r="IC424">
        <v>6.8975499999999998</v>
      </c>
      <c r="ID424">
        <v>0.55250739999999998</v>
      </c>
      <c r="IE424">
        <v>19.398489999999999</v>
      </c>
      <c r="IF424" s="1">
        <v>4.9325880000000003E-2</v>
      </c>
      <c r="IG424" s="1">
        <v>6.4164199999999996</v>
      </c>
      <c r="IH424">
        <v>0.54881210000000002</v>
      </c>
      <c r="II424">
        <v>20.095479999999998</v>
      </c>
      <c r="IJ424" s="1">
        <v>4.5132400000000003E-2</v>
      </c>
      <c r="IK424" s="1">
        <v>5.9075800000000003</v>
      </c>
      <c r="IL424">
        <v>0.54538189999999998</v>
      </c>
      <c r="IM424">
        <v>21.046800000000001</v>
      </c>
      <c r="IN424" s="1">
        <v>4.0835650000000001E-2</v>
      </c>
      <c r="IO424" s="1">
        <v>5.3759160000000001</v>
      </c>
      <c r="IP424">
        <v>0.54204540000000001</v>
      </c>
      <c r="IQ424">
        <v>21.575340000000001</v>
      </c>
      <c r="IR424" s="1">
        <v>3.656181E-2</v>
      </c>
      <c r="IS424" s="1">
        <v>4.8402469999999997</v>
      </c>
      <c r="IT424">
        <v>0.5387805</v>
      </c>
      <c r="IU424">
        <v>21.557960000000001</v>
      </c>
      <c r="IV424" s="1">
        <v>3.2429769999999997E-2</v>
      </c>
      <c r="IW424" s="1">
        <v>4.3172480000000002</v>
      </c>
      <c r="IX424">
        <v>0.53529110000000002</v>
      </c>
      <c r="IY424">
        <v>21.13965</v>
      </c>
      <c r="IZ424" s="1">
        <v>2.8516940000000001E-2</v>
      </c>
      <c r="JA424" s="1">
        <v>3.8190580000000001</v>
      </c>
      <c r="JB424">
        <v>0.53198129999999999</v>
      </c>
      <c r="JC424">
        <v>20.527650000000001</v>
      </c>
      <c r="JD424" s="1">
        <v>2.493225E-2</v>
      </c>
      <c r="JE424" s="1">
        <v>3.357917</v>
      </c>
      <c r="JF424">
        <v>0.52870150000000005</v>
      </c>
      <c r="JG424">
        <v>20.258659999999999</v>
      </c>
      <c r="JH424" s="1">
        <v>2.166856E-2</v>
      </c>
      <c r="JI424" s="1">
        <v>2.9349189999999998</v>
      </c>
      <c r="JJ424">
        <v>0.52499799999999996</v>
      </c>
      <c r="JK424">
        <v>20.21576</v>
      </c>
      <c r="JL424" s="1">
        <v>1.87972E-2</v>
      </c>
      <c r="JM424" s="1">
        <v>2.5617709999999998</v>
      </c>
      <c r="JN424">
        <v>0.52107570000000003</v>
      </c>
      <c r="JO424">
        <v>20.658580000000001</v>
      </c>
      <c r="JP424" s="1">
        <v>1.6326719999999999E-2</v>
      </c>
      <c r="JQ424" s="1">
        <v>2.2395969999999998</v>
      </c>
      <c r="JR424">
        <v>0.51738519999999999</v>
      </c>
      <c r="JS424">
        <v>21.018339999999998</v>
      </c>
      <c r="JT424" s="1">
        <v>1.416389E-2</v>
      </c>
      <c r="JU424" s="1">
        <v>1.9548939999999999</v>
      </c>
      <c r="JV424">
        <v>0.51382680000000003</v>
      </c>
      <c r="JW424">
        <v>21.123180000000001</v>
      </c>
      <c r="JX424" s="1">
        <v>1.219576E-2</v>
      </c>
      <c r="JY424" s="1">
        <v>1.6937279999999999</v>
      </c>
      <c r="JZ424">
        <v>0.51057609999999998</v>
      </c>
      <c r="KA424">
        <v>20.937390000000001</v>
      </c>
      <c r="KB424" s="1">
        <v>1.036986E-2</v>
      </c>
      <c r="KC424" s="1">
        <v>1.4484980000000001</v>
      </c>
      <c r="KD424">
        <v>0.5075364</v>
      </c>
      <c r="KE424">
        <v>20.43252</v>
      </c>
      <c r="KF424" s="1">
        <v>8.6404559999999995E-3</v>
      </c>
      <c r="KG424" s="1">
        <v>1.2138409999999999</v>
      </c>
      <c r="KH424">
        <v>0.50476569999999998</v>
      </c>
      <c r="KI424">
        <v>19.87473</v>
      </c>
      <c r="KJ424" s="1">
        <v>7.0598659999999997E-3</v>
      </c>
      <c r="KK424" s="1">
        <v>0.99733190000000005</v>
      </c>
      <c r="KL424">
        <v>0.50196779999999996</v>
      </c>
      <c r="KM424">
        <v>19.849</v>
      </c>
      <c r="KN424" s="1">
        <v>5.6971089999999997E-3</v>
      </c>
      <c r="KO424" s="1">
        <v>0.80914909999999995</v>
      </c>
      <c r="KP424">
        <v>0.4997106</v>
      </c>
      <c r="KQ424">
        <v>19.884039999999999</v>
      </c>
      <c r="KR424" s="1">
        <v>4.5869439999999999E-3</v>
      </c>
      <c r="KS424" s="1">
        <v>0.65400170000000002</v>
      </c>
      <c r="KT424">
        <v>0.49879810000000002</v>
      </c>
      <c r="KU424">
        <v>20.24896</v>
      </c>
      <c r="KV424" s="1">
        <v>3.7296970000000001E-3</v>
      </c>
      <c r="KW424" s="1">
        <v>0.53217979999999998</v>
      </c>
      <c r="KX424">
        <v>0.49793949999999998</v>
      </c>
      <c r="KY424">
        <v>20.679390000000001</v>
      </c>
      <c r="KZ424" s="1">
        <v>3.0955420000000002E-3</v>
      </c>
      <c r="LA424" s="1">
        <v>0.44184250000000003</v>
      </c>
      <c r="LB424">
        <v>0.4970987</v>
      </c>
      <c r="LC424">
        <v>20.861350000000002</v>
      </c>
      <c r="LD424" s="1">
        <v>2.6394679999999998E-3</v>
      </c>
      <c r="LE424" s="1">
        <v>0.3768396</v>
      </c>
      <c r="LF424">
        <v>0.49626670000000001</v>
      </c>
      <c r="LG424">
        <v>20.709340000000001</v>
      </c>
      <c r="LH424" s="1">
        <v>2.313065E-3</v>
      </c>
      <c r="LI424" s="1">
        <v>0.3303161</v>
      </c>
      <c r="LJ424">
        <v>0.49541249999999998</v>
      </c>
      <c r="LK424">
        <v>20.33175</v>
      </c>
      <c r="LL424" s="1">
        <v>2.0727509999999998E-3</v>
      </c>
      <c r="LM424" s="1">
        <v>0.2961723</v>
      </c>
      <c r="LN424">
        <v>0.49462450000000002</v>
      </c>
      <c r="LO424">
        <v>19.986799999999999</v>
      </c>
      <c r="LP424" s="1">
        <v>1.889585E-3</v>
      </c>
      <c r="LQ424" s="1">
        <v>0.27017439999999998</v>
      </c>
      <c r="LR424">
        <v>0.4938804</v>
      </c>
      <c r="LS424">
        <v>20.31908</v>
      </c>
      <c r="LT424" s="1">
        <v>1.745445E-3</v>
      </c>
      <c r="LU424" s="1">
        <v>0.2497093</v>
      </c>
      <c r="LV424">
        <v>0.49307970000000001</v>
      </c>
      <c r="LW424">
        <v>20.860769999999999</v>
      </c>
      <c r="LX424" s="1">
        <v>1.6286370000000001E-3</v>
      </c>
      <c r="LY424" s="1">
        <v>0.23318269999999999</v>
      </c>
      <c r="LZ424">
        <v>0.49227219999999999</v>
      </c>
      <c r="MA424">
        <v>21.740670000000001</v>
      </c>
      <c r="MB424" s="1">
        <v>1.533689E-3</v>
      </c>
      <c r="MC424" s="1">
        <v>0.21976280000000001</v>
      </c>
      <c r="MD424">
        <v>0.49153160000000001</v>
      </c>
      <c r="ME424">
        <v>22.68929</v>
      </c>
      <c r="MF424" s="1">
        <v>1.4562310000000001E-3</v>
      </c>
      <c r="MG424" s="1">
        <v>0.20882500000000001</v>
      </c>
      <c r="MH424">
        <v>0.49080210000000002</v>
      </c>
      <c r="MI424">
        <v>23.040240000000001</v>
      </c>
      <c r="MJ424" s="1">
        <v>1.3923749999999999E-3</v>
      </c>
      <c r="MK424" s="1">
        <v>0.19982359999999999</v>
      </c>
      <c r="ML424">
        <v>0.49006309999999997</v>
      </c>
      <c r="MM424">
        <v>22.75037</v>
      </c>
      <c r="MN424" s="1">
        <v>1.339752E-3</v>
      </c>
      <c r="MO424" s="1">
        <v>0.19241510000000001</v>
      </c>
      <c r="MP424">
        <v>0.48930950000000001</v>
      </c>
      <c r="MQ424">
        <v>22.205539999999999</v>
      </c>
      <c r="MR424" s="1">
        <v>1.2950570000000001E-3</v>
      </c>
      <c r="MS424" s="1">
        <v>0.1861855</v>
      </c>
      <c r="MT424">
        <v>0.4885449</v>
      </c>
      <c r="MU424">
        <v>21.55772</v>
      </c>
      <c r="MV424" s="1">
        <v>1.255183E-3</v>
      </c>
      <c r="MW424" s="1">
        <v>0.1806373</v>
      </c>
      <c r="MX424">
        <v>0.48768139999999999</v>
      </c>
      <c r="MY424">
        <v>21.595510000000001</v>
      </c>
      <c r="MZ424" s="1">
        <v>1.2171739999999999E-3</v>
      </c>
      <c r="NA424" s="1">
        <v>0.1753777</v>
      </c>
      <c r="NB424">
        <v>0.48682910000000001</v>
      </c>
      <c r="NC424">
        <v>22.07751</v>
      </c>
      <c r="ND424" s="1">
        <v>1.1792020000000001E-3</v>
      </c>
      <c r="NE424" s="1">
        <v>0.17012360000000001</v>
      </c>
      <c r="NF424">
        <v>0.48589939999999998</v>
      </c>
      <c r="NG424">
        <v>22.884509999999999</v>
      </c>
      <c r="NH424" s="1">
        <v>1.139883E-3</v>
      </c>
      <c r="NI424" s="1">
        <v>0.1646833</v>
      </c>
      <c r="NJ424">
        <v>0.4848982</v>
      </c>
      <c r="NK424">
        <v>23.722470000000001</v>
      </c>
      <c r="NL424" s="1">
        <v>1.0994659999999999E-3</v>
      </c>
      <c r="NM424" s="1">
        <v>0.15908159999999999</v>
      </c>
      <c r="NN424">
        <v>0.4838403</v>
      </c>
      <c r="NO424">
        <v>23.895029999999998</v>
      </c>
      <c r="NP424" s="1">
        <v>1.058455E-3</v>
      </c>
      <c r="NQ424" s="1">
        <v>0.15339079999999999</v>
      </c>
      <c r="NR424">
        <v>0.4827728</v>
      </c>
      <c r="NS424">
        <v>23.457719999999998</v>
      </c>
      <c r="NT424" s="1">
        <v>1.0176370000000001E-3</v>
      </c>
      <c r="NU424" s="1">
        <v>0.14771139999999999</v>
      </c>
      <c r="NV424">
        <v>0.48166009999999998</v>
      </c>
      <c r="NW424">
        <v>22.69406</v>
      </c>
      <c r="NX424" s="1">
        <v>9.7759299999999991E-4</v>
      </c>
      <c r="NY424" s="1">
        <v>0.14213770000000001</v>
      </c>
      <c r="NZ424">
        <v>0.48057870000000003</v>
      </c>
      <c r="OA424">
        <v>21.874559999999999</v>
      </c>
      <c r="OB424" s="1">
        <v>9.3832259999999999E-4</v>
      </c>
      <c r="OC424" s="1">
        <v>0.13663890000000001</v>
      </c>
      <c r="OD424">
        <v>0.47940100000000002</v>
      </c>
      <c r="OE424">
        <v>21.319040000000001</v>
      </c>
      <c r="OF424" s="1">
        <v>9.0040750000000005E-4</v>
      </c>
      <c r="OG424" s="1">
        <v>0.13133310000000001</v>
      </c>
      <c r="OH424">
        <v>0.478182</v>
      </c>
      <c r="OI424">
        <v>21.404489999999999</v>
      </c>
      <c r="OJ424" s="1">
        <v>8.6469379999999998E-4</v>
      </c>
      <c r="OK424" s="1">
        <v>0.1263579</v>
      </c>
    </row>
    <row r="425" spans="1:401" x14ac:dyDescent="0.35">
      <c r="A425">
        <v>434</v>
      </c>
      <c r="B425" t="s">
        <v>4</v>
      </c>
      <c r="C425" t="s">
        <v>364</v>
      </c>
      <c r="D425" t="s">
        <v>432</v>
      </c>
      <c r="E425">
        <v>177.32660000000001</v>
      </c>
      <c r="F425">
        <v>0.77679290000000001</v>
      </c>
      <c r="G425">
        <v>22.457519999999999</v>
      </c>
      <c r="H425">
        <v>0</v>
      </c>
      <c r="I425">
        <v>0</v>
      </c>
      <c r="J425">
        <v>0.77985369999999998</v>
      </c>
      <c r="K425">
        <v>21.9237</v>
      </c>
      <c r="L425">
        <v>0</v>
      </c>
      <c r="M425">
        <v>0</v>
      </c>
      <c r="N425">
        <v>0.78321649999999998</v>
      </c>
      <c r="O425">
        <v>21.903600000000001</v>
      </c>
      <c r="P425">
        <v>0</v>
      </c>
      <c r="Q425">
        <v>0</v>
      </c>
      <c r="R425">
        <v>0.78693780000000002</v>
      </c>
      <c r="S425">
        <v>22.105879999999999</v>
      </c>
      <c r="T425">
        <v>0</v>
      </c>
      <c r="U425">
        <v>0</v>
      </c>
      <c r="V425">
        <v>0.79095490000000002</v>
      </c>
      <c r="W425">
        <v>22.713899999999999</v>
      </c>
      <c r="X425">
        <v>0</v>
      </c>
      <c r="Y425">
        <v>0</v>
      </c>
      <c r="Z425">
        <v>0.79533589999999998</v>
      </c>
      <c r="AA425">
        <v>22.984120000000001</v>
      </c>
      <c r="AB425">
        <v>0</v>
      </c>
      <c r="AC425">
        <v>0</v>
      </c>
      <c r="AD425">
        <v>0.79992629999999998</v>
      </c>
      <c r="AE425">
        <v>23.034109999999998</v>
      </c>
      <c r="AF425">
        <v>0</v>
      </c>
      <c r="AG425">
        <v>0</v>
      </c>
      <c r="AH425">
        <v>0.80465569999999997</v>
      </c>
      <c r="AI425">
        <v>22.7498</v>
      </c>
      <c r="AJ425">
        <v>0</v>
      </c>
      <c r="AK425">
        <v>0</v>
      </c>
      <c r="AL425">
        <v>0.80950619999999995</v>
      </c>
      <c r="AM425">
        <v>22.315339999999999</v>
      </c>
      <c r="AN425">
        <v>0</v>
      </c>
      <c r="AO425">
        <v>0</v>
      </c>
      <c r="AP425">
        <v>0.81442110000000001</v>
      </c>
      <c r="AQ425">
        <v>21.898990000000001</v>
      </c>
      <c r="AR425">
        <v>0</v>
      </c>
      <c r="AS425">
        <v>0</v>
      </c>
      <c r="AT425">
        <v>0.8193705</v>
      </c>
      <c r="AU425">
        <v>21.91581</v>
      </c>
      <c r="AV425">
        <v>0</v>
      </c>
      <c r="AW425">
        <v>0</v>
      </c>
      <c r="AX425">
        <v>0.82456879999999999</v>
      </c>
      <c r="AY425">
        <v>21.93899</v>
      </c>
      <c r="AZ425">
        <v>0</v>
      </c>
      <c r="BA425">
        <v>0</v>
      </c>
      <c r="BB425">
        <v>0.82965129999999998</v>
      </c>
      <c r="BC425">
        <v>22.07075</v>
      </c>
      <c r="BD425">
        <v>0</v>
      </c>
      <c r="BE425">
        <v>0</v>
      </c>
      <c r="BF425">
        <v>0.8345186</v>
      </c>
      <c r="BG425">
        <v>22.16874</v>
      </c>
      <c r="BH425">
        <v>0</v>
      </c>
      <c r="BI425">
        <v>0</v>
      </c>
      <c r="BJ425">
        <v>0.83912120000000001</v>
      </c>
      <c r="BK425">
        <v>21.973890000000001</v>
      </c>
      <c r="BL425">
        <v>0</v>
      </c>
      <c r="BM425">
        <v>0</v>
      </c>
      <c r="BN425">
        <v>0.84336619999999995</v>
      </c>
      <c r="BO425">
        <v>21.525020000000001</v>
      </c>
      <c r="BP425">
        <v>0</v>
      </c>
      <c r="BQ425">
        <v>0</v>
      </c>
      <c r="BR425">
        <v>0.84722569999999997</v>
      </c>
      <c r="BS425">
        <v>20.952639999999999</v>
      </c>
      <c r="BT425">
        <v>0</v>
      </c>
      <c r="BU425">
        <v>0</v>
      </c>
      <c r="BV425">
        <v>0.85059110000000004</v>
      </c>
      <c r="BW425">
        <v>20.628740000000001</v>
      </c>
      <c r="BX425">
        <v>0</v>
      </c>
      <c r="BY425">
        <v>0</v>
      </c>
      <c r="BZ425">
        <v>0.85343869999999999</v>
      </c>
      <c r="CA425">
        <v>20.70354</v>
      </c>
      <c r="CB425">
        <v>0</v>
      </c>
      <c r="CC425">
        <v>0</v>
      </c>
      <c r="CD425">
        <v>0.85572760000000003</v>
      </c>
      <c r="CE425">
        <v>21.052489999999999</v>
      </c>
      <c r="CF425">
        <v>0</v>
      </c>
      <c r="CG425">
        <v>0</v>
      </c>
      <c r="CH425">
        <v>0.85748020000000003</v>
      </c>
      <c r="CI425">
        <v>21.518630000000002</v>
      </c>
      <c r="CJ425">
        <v>0</v>
      </c>
      <c r="CK425">
        <v>0</v>
      </c>
      <c r="CL425">
        <v>0.85865009999999997</v>
      </c>
      <c r="CM425">
        <v>21.644200000000001</v>
      </c>
      <c r="CN425">
        <v>0</v>
      </c>
      <c r="CO425">
        <v>0</v>
      </c>
      <c r="CP425">
        <v>0.85924389999999995</v>
      </c>
      <c r="CQ425">
        <v>21.400680000000001</v>
      </c>
      <c r="CR425" s="1">
        <v>5.5248810000000004E-35</v>
      </c>
      <c r="CS425" s="1">
        <v>4.2043909999999998E-33</v>
      </c>
      <c r="CT425">
        <v>0.85921789999999998</v>
      </c>
      <c r="CU425">
        <v>20.842939999999999</v>
      </c>
      <c r="CV425" s="1">
        <v>7.213976E-29</v>
      </c>
      <c r="CW425" s="1">
        <v>5.4174319999999997E-27</v>
      </c>
      <c r="CX425">
        <v>0.8586395</v>
      </c>
      <c r="CY425">
        <v>20.176659999999998</v>
      </c>
      <c r="CZ425" s="1">
        <v>7.8939629999999995E-23</v>
      </c>
      <c r="DA425" s="1">
        <v>6.266385E-21</v>
      </c>
      <c r="DB425">
        <v>0.85750349999999997</v>
      </c>
      <c r="DC425">
        <v>19.8491</v>
      </c>
      <c r="DD425" s="1">
        <v>2.044412E-18</v>
      </c>
      <c r="DE425" s="1">
        <v>1.707398E-16</v>
      </c>
      <c r="DF425">
        <v>0.85581799999999997</v>
      </c>
      <c r="DG425">
        <v>19.954799999999999</v>
      </c>
      <c r="DH425" s="1">
        <v>5.274899E-15</v>
      </c>
      <c r="DI425" s="1">
        <v>4.5301529999999999E-13</v>
      </c>
      <c r="DJ425">
        <v>0.85359039999999997</v>
      </c>
      <c r="DK425">
        <v>20.278580000000002</v>
      </c>
      <c r="DL425" s="1">
        <v>3.320217E-12</v>
      </c>
      <c r="DM425" s="1">
        <v>2.9123369999999998E-10</v>
      </c>
      <c r="DN425">
        <v>0.85084720000000003</v>
      </c>
      <c r="DO425">
        <v>20.6937</v>
      </c>
      <c r="DP425" s="1">
        <v>7.4116489999999996E-10</v>
      </c>
      <c r="DQ425" s="1">
        <v>6.6128879999999998E-8</v>
      </c>
      <c r="DR425">
        <v>0.84755179999999997</v>
      </c>
      <c r="DS425">
        <v>20.783570000000001</v>
      </c>
      <c r="DT425" s="1">
        <v>7.2371980000000001E-8</v>
      </c>
      <c r="DU425" s="1">
        <v>6.5489790000000004E-6</v>
      </c>
      <c r="DV425">
        <v>0.8438466</v>
      </c>
      <c r="DW425">
        <v>20.445519999999998</v>
      </c>
      <c r="DX425" s="1">
        <v>3.5505079999999999E-6</v>
      </c>
      <c r="DY425" s="1">
        <v>3.257903E-4</v>
      </c>
      <c r="DZ425">
        <v>0.83965860000000003</v>
      </c>
      <c r="EA425">
        <v>19.766500000000001</v>
      </c>
      <c r="EB425" s="1">
        <v>9.7750699999999999E-5</v>
      </c>
      <c r="EC425">
        <v>9.0723279999999993E-3</v>
      </c>
      <c r="ED425">
        <v>0.83511829999999998</v>
      </c>
      <c r="EE425">
        <v>18.939969999999999</v>
      </c>
      <c r="EF425" s="1">
        <v>1.6332899999999999E-3</v>
      </c>
      <c r="EG425">
        <v>0.15337490000000001</v>
      </c>
      <c r="EH425">
        <v>0.83007399999999998</v>
      </c>
      <c r="EI425">
        <v>18.43045</v>
      </c>
      <c r="EJ425" s="1">
        <v>1.7605659999999999E-2</v>
      </c>
      <c r="EK425">
        <v>1.670674</v>
      </c>
      <c r="EL425">
        <v>0.82468859999999999</v>
      </c>
      <c r="EM425">
        <v>18.29195</v>
      </c>
      <c r="EN425">
        <v>0.1283301</v>
      </c>
      <c r="EO425">
        <v>12.296720000000001</v>
      </c>
      <c r="EP425">
        <v>0.81902770000000003</v>
      </c>
      <c r="EQ425">
        <v>18.517019999999999</v>
      </c>
      <c r="ER425">
        <v>0.66012610000000005</v>
      </c>
      <c r="ES425">
        <v>63.875709999999998</v>
      </c>
      <c r="ET425">
        <v>0.81321480000000002</v>
      </c>
      <c r="EU425">
        <v>18.886340000000001</v>
      </c>
      <c r="EV425">
        <v>2.4812029999999998</v>
      </c>
      <c r="EW425">
        <v>242.2884</v>
      </c>
      <c r="EX425">
        <v>0.80711330000000003</v>
      </c>
      <c r="EY425">
        <v>18.98076</v>
      </c>
      <c r="EZ425">
        <v>7.0376320000000003</v>
      </c>
      <c r="FA425">
        <v>693.12549999999999</v>
      </c>
      <c r="FB425">
        <v>0.80077889999999996</v>
      </c>
      <c r="FC425">
        <v>18.714169999999999</v>
      </c>
      <c r="FD425">
        <v>15.56461</v>
      </c>
      <c r="FE425">
        <v>1545.06</v>
      </c>
      <c r="FF425">
        <v>0.79421520000000001</v>
      </c>
      <c r="FG425">
        <v>18.135560000000002</v>
      </c>
      <c r="FH425">
        <v>27.563669999999998</v>
      </c>
      <c r="FI425">
        <v>2758.2890000000002</v>
      </c>
      <c r="FJ425">
        <v>0.78781840000000003</v>
      </c>
      <c r="FK425">
        <v>17.458469999999998</v>
      </c>
      <c r="FL425">
        <v>40.015300000000003</v>
      </c>
      <c r="FM425">
        <v>4031.9059999999999</v>
      </c>
      <c r="FN425">
        <v>0.78153709999999998</v>
      </c>
      <c r="FO425">
        <v>17.267340000000001</v>
      </c>
      <c r="FP425">
        <v>48.604419999999998</v>
      </c>
      <c r="FQ425">
        <v>4927.7120000000004</v>
      </c>
      <c r="FR425">
        <v>0.77505239999999997</v>
      </c>
      <c r="FS425">
        <v>17.298960000000001</v>
      </c>
      <c r="FT425">
        <v>50.09057</v>
      </c>
      <c r="FU425">
        <v>5110.652</v>
      </c>
      <c r="FV425">
        <v>0.76857470000000006</v>
      </c>
      <c r="FW425">
        <v>17.69454</v>
      </c>
      <c r="FX425">
        <v>44.567259999999997</v>
      </c>
      <c r="FY425">
        <v>4576.0360000000001</v>
      </c>
      <c r="FZ425">
        <v>0.76215869999999997</v>
      </c>
      <c r="GA425">
        <v>18.138590000000001</v>
      </c>
      <c r="GB425">
        <v>34.680340000000001</v>
      </c>
      <c r="GC425">
        <v>3582.2660000000001</v>
      </c>
      <c r="GD425">
        <v>0.75549339999999998</v>
      </c>
      <c r="GE425">
        <v>18.398720000000001</v>
      </c>
      <c r="GF425">
        <v>23.949660000000002</v>
      </c>
      <c r="GG425">
        <v>2489.4589999999998</v>
      </c>
      <c r="GH425">
        <v>0.74872530000000004</v>
      </c>
      <c r="GI425">
        <v>18.330369999999998</v>
      </c>
      <c r="GJ425">
        <v>14.8775</v>
      </c>
      <c r="GK425">
        <v>1556.182</v>
      </c>
      <c r="GL425">
        <v>0.74212869999999997</v>
      </c>
      <c r="GM425">
        <v>17.91264</v>
      </c>
      <c r="GN425">
        <v>8.3770319999999998</v>
      </c>
      <c r="GO425">
        <v>881.73099999999999</v>
      </c>
      <c r="GP425">
        <v>0.73556109999999997</v>
      </c>
      <c r="GQ425">
        <v>17.393540000000002</v>
      </c>
      <c r="GR425">
        <v>4.3149629999999997</v>
      </c>
      <c r="GS425">
        <v>456.92239999999998</v>
      </c>
      <c r="GT425">
        <v>0.72850230000000005</v>
      </c>
      <c r="GU425">
        <v>17.48997</v>
      </c>
      <c r="GV425">
        <v>2.0724770000000001</v>
      </c>
      <c r="GW425">
        <v>220.9365</v>
      </c>
      <c r="GX425">
        <v>0.721688</v>
      </c>
      <c r="GY425">
        <v>17.887160000000002</v>
      </c>
      <c r="GZ425">
        <v>0.9484802</v>
      </c>
      <c r="HA425">
        <v>101.68600000000001</v>
      </c>
      <c r="HB425">
        <v>0.71500949999999996</v>
      </c>
      <c r="HC425">
        <v>18.657630000000001</v>
      </c>
      <c r="HD425">
        <v>0.42554839999999999</v>
      </c>
      <c r="HE425">
        <v>45.83699</v>
      </c>
      <c r="HF425">
        <v>0.70825059999999995</v>
      </c>
      <c r="HG425">
        <v>19.625800000000002</v>
      </c>
      <c r="HH425" s="1">
        <v>0.2003914</v>
      </c>
      <c r="HI425">
        <v>21.632169999999999</v>
      </c>
      <c r="HJ425">
        <v>0.70136549999999998</v>
      </c>
      <c r="HK425">
        <v>20.278449999999999</v>
      </c>
      <c r="HL425" s="1">
        <v>0.11036269999999999</v>
      </c>
      <c r="HM425">
        <v>11.90347</v>
      </c>
      <c r="HN425">
        <v>0.69458350000000002</v>
      </c>
      <c r="HO425">
        <v>20.340489999999999</v>
      </c>
      <c r="HP425" s="1">
        <v>7.654772E-2</v>
      </c>
      <c r="HQ425">
        <v>8.2450709999999994</v>
      </c>
      <c r="HR425">
        <v>0.68812030000000002</v>
      </c>
      <c r="HS425">
        <v>19.970040000000001</v>
      </c>
      <c r="HT425" s="1">
        <v>6.3781240000000003E-2</v>
      </c>
      <c r="HU425">
        <v>6.8807150000000004</v>
      </c>
      <c r="HV425">
        <v>0.68237230000000004</v>
      </c>
      <c r="HW425">
        <v>19.321619999999999</v>
      </c>
      <c r="HX425" s="1">
        <v>5.7803750000000001E-2</v>
      </c>
      <c r="HY425">
        <v>6.258419</v>
      </c>
      <c r="HZ425">
        <v>0.67794750000000004</v>
      </c>
      <c r="IA425">
        <v>19.11082</v>
      </c>
      <c r="IB425" s="1">
        <v>5.35348E-2</v>
      </c>
      <c r="IC425" s="1">
        <v>5.8094260000000002</v>
      </c>
      <c r="ID425">
        <v>0.67391570000000001</v>
      </c>
      <c r="IE425">
        <v>19.357199999999999</v>
      </c>
      <c r="IF425" s="1">
        <v>4.9497050000000001E-2</v>
      </c>
      <c r="IG425" s="1">
        <v>5.3802909999999997</v>
      </c>
      <c r="IH425">
        <v>0.67016279999999995</v>
      </c>
      <c r="II425">
        <v>20.020150000000001</v>
      </c>
      <c r="IJ425" s="1">
        <v>4.5313859999999997E-2</v>
      </c>
      <c r="IK425" s="1">
        <v>4.9312829999999996</v>
      </c>
      <c r="IL425">
        <v>0.66670700000000005</v>
      </c>
      <c r="IM425">
        <v>20.951059999999998</v>
      </c>
      <c r="IN425" s="1">
        <v>4.1022959999999997E-2</v>
      </c>
      <c r="IO425" s="1">
        <v>4.466634</v>
      </c>
      <c r="IP425">
        <v>0.66331399999999996</v>
      </c>
      <c r="IQ425">
        <v>21.469080000000002</v>
      </c>
      <c r="IR425" s="1">
        <v>3.674848E-2</v>
      </c>
      <c r="IS425" s="1">
        <v>4.0021000000000004</v>
      </c>
      <c r="IT425">
        <v>0.66005049999999998</v>
      </c>
      <c r="IU425">
        <v>21.465890000000002</v>
      </c>
      <c r="IV425" s="1">
        <v>3.2613110000000001E-2</v>
      </c>
      <c r="IW425" s="1">
        <v>3.5520119999999999</v>
      </c>
      <c r="IX425">
        <v>0.65646210000000005</v>
      </c>
      <c r="IY425">
        <v>21.072150000000001</v>
      </c>
      <c r="IZ425" s="1">
        <v>2.8691080000000001E-2</v>
      </c>
      <c r="JA425" s="1">
        <v>3.1260599999999998</v>
      </c>
      <c r="JB425">
        <v>0.65310040000000003</v>
      </c>
      <c r="JC425">
        <v>20.47757</v>
      </c>
      <c r="JD425" s="1">
        <v>2.5097399999999999E-2</v>
      </c>
      <c r="JE425" s="1">
        <v>2.734658</v>
      </c>
      <c r="JF425">
        <v>0.64972209999999997</v>
      </c>
      <c r="JG425">
        <v>20.212720000000001</v>
      </c>
      <c r="JH425" s="1">
        <v>2.1818130000000002E-2</v>
      </c>
      <c r="JI425" s="1">
        <v>2.3776069999999998</v>
      </c>
      <c r="JJ425">
        <v>0.64604720000000004</v>
      </c>
      <c r="JK425">
        <v>20.145309999999998</v>
      </c>
      <c r="JL425" s="1">
        <v>1.8924199999999999E-2</v>
      </c>
      <c r="JM425" s="1">
        <v>2.0628519999999999</v>
      </c>
      <c r="JN425">
        <v>0.64280440000000005</v>
      </c>
      <c r="JO425">
        <v>20.571149999999999</v>
      </c>
      <c r="JP425" s="1">
        <v>1.6436820000000001E-2</v>
      </c>
      <c r="JQ425" s="1">
        <v>1.7911870000000001</v>
      </c>
      <c r="JR425">
        <v>0.6397427</v>
      </c>
      <c r="JS425">
        <v>20.921019999999999</v>
      </c>
      <c r="JT425" s="1">
        <v>1.426318E-2</v>
      </c>
      <c r="JU425" s="1">
        <v>1.553679</v>
      </c>
      <c r="JV425">
        <v>0.63689430000000002</v>
      </c>
      <c r="JW425">
        <v>21.032509999999998</v>
      </c>
      <c r="JX425" s="1">
        <v>1.22887E-2</v>
      </c>
      <c r="JY425" s="1">
        <v>1.338014</v>
      </c>
      <c r="JZ425">
        <v>0.63432259999999996</v>
      </c>
      <c r="KA425">
        <v>20.866759999999999</v>
      </c>
      <c r="KB425" s="1">
        <v>1.045951E-2</v>
      </c>
      <c r="KC425" s="1">
        <v>1.1380399999999999</v>
      </c>
      <c r="KD425">
        <v>0.63184770000000001</v>
      </c>
      <c r="KE425">
        <v>20.38139</v>
      </c>
      <c r="KF425" s="1">
        <v>8.7270620000000007E-3</v>
      </c>
      <c r="KG425" s="1">
        <v>0.94922779999999995</v>
      </c>
      <c r="KH425">
        <v>0.62908269999999999</v>
      </c>
      <c r="KI425">
        <v>19.8371</v>
      </c>
      <c r="KJ425" s="1">
        <v>7.1383159999999996E-3</v>
      </c>
      <c r="KK425" s="1">
        <v>0.77752710000000003</v>
      </c>
      <c r="KL425">
        <v>0.62630870000000005</v>
      </c>
      <c r="KM425">
        <v>19.823419999999999</v>
      </c>
      <c r="KN425" s="1">
        <v>5.7644970000000004E-3</v>
      </c>
      <c r="KO425" s="1">
        <v>0.62894930000000004</v>
      </c>
      <c r="KP425">
        <v>0.62438979999999999</v>
      </c>
      <c r="KQ425">
        <v>19.83792</v>
      </c>
      <c r="KR425" s="1">
        <v>4.6413799999999996E-3</v>
      </c>
      <c r="KS425" s="1">
        <v>0.50641630000000004</v>
      </c>
      <c r="KT425">
        <v>0.62437189999999998</v>
      </c>
      <c r="KU425">
        <v>20.191839999999999</v>
      </c>
      <c r="KV425" s="1">
        <v>3.7716619999999998E-3</v>
      </c>
      <c r="KW425" s="1">
        <v>0.4099469</v>
      </c>
      <c r="KX425">
        <v>0.62434389999999995</v>
      </c>
      <c r="KY425">
        <v>20.626090000000001</v>
      </c>
      <c r="KZ425" s="1">
        <v>3.126097E-3</v>
      </c>
      <c r="LA425" s="1">
        <v>0.33835409999999999</v>
      </c>
      <c r="LB425">
        <v>0.62420830000000005</v>
      </c>
      <c r="LC425">
        <v>20.80254</v>
      </c>
      <c r="LD425" s="1">
        <v>2.661021E-3</v>
      </c>
      <c r="LE425" s="1">
        <v>0.28683380000000003</v>
      </c>
      <c r="LF425">
        <v>0.62405440000000001</v>
      </c>
      <c r="LG425">
        <v>20.65616</v>
      </c>
      <c r="LH425" s="1">
        <v>2.328316E-3</v>
      </c>
      <c r="LI425" s="1">
        <v>0.24997130000000001</v>
      </c>
      <c r="LJ425">
        <v>0.62388860000000002</v>
      </c>
      <c r="LK425">
        <v>20.292359999999999</v>
      </c>
      <c r="LL425" s="1">
        <v>2.0839169999999998E-3</v>
      </c>
      <c r="LM425" s="1">
        <v>0.22293879999999999</v>
      </c>
      <c r="LN425">
        <v>0.62374870000000004</v>
      </c>
      <c r="LO425">
        <v>19.970140000000001</v>
      </c>
      <c r="LP425" s="1">
        <v>1.898091E-3</v>
      </c>
      <c r="LQ425" s="1">
        <v>0.2023769</v>
      </c>
      <c r="LR425">
        <v>0.62362530000000005</v>
      </c>
      <c r="LS425">
        <v>20.303719999999998</v>
      </c>
      <c r="LT425" s="1">
        <v>1.75208E-3</v>
      </c>
      <c r="LU425" s="1">
        <v>0.18619330000000001</v>
      </c>
      <c r="LV425">
        <v>0.62343389999999999</v>
      </c>
      <c r="LW425">
        <v>20.819410000000001</v>
      </c>
      <c r="LX425" s="1">
        <v>1.633951E-3</v>
      </c>
      <c r="LY425" s="1">
        <v>0.173121</v>
      </c>
      <c r="LZ425">
        <v>0.62319729999999995</v>
      </c>
      <c r="MA425">
        <v>21.69032</v>
      </c>
      <c r="MB425" s="1">
        <v>1.537898E-3</v>
      </c>
      <c r="MC425" s="1">
        <v>0.16246720000000001</v>
      </c>
      <c r="MD425">
        <v>0.62301079999999998</v>
      </c>
      <c r="ME425">
        <v>22.641739999999999</v>
      </c>
      <c r="MF425" s="1">
        <v>1.4595890000000001E-3</v>
      </c>
      <c r="MG425" s="1">
        <v>0.1537625</v>
      </c>
      <c r="MH425">
        <v>0.62286079999999999</v>
      </c>
      <c r="MI425">
        <v>22.98827</v>
      </c>
      <c r="MJ425" s="1">
        <v>1.3950900000000001E-3</v>
      </c>
      <c r="MK425" s="1">
        <v>0.14655170000000001</v>
      </c>
      <c r="ML425">
        <v>0.62265760000000003</v>
      </c>
      <c r="MM425">
        <v>22.7118</v>
      </c>
      <c r="MN425" s="1">
        <v>1.3419040000000001E-3</v>
      </c>
      <c r="MO425" s="1">
        <v>0.1405825</v>
      </c>
      <c r="MP425">
        <v>0.62238400000000005</v>
      </c>
      <c r="MQ425">
        <v>22.184640000000002</v>
      </c>
      <c r="MR425" s="1">
        <v>1.29685E-3</v>
      </c>
      <c r="MS425" s="1">
        <v>0.13553660000000001</v>
      </c>
      <c r="MT425">
        <v>0.62214740000000002</v>
      </c>
      <c r="MU425">
        <v>21.556090000000001</v>
      </c>
      <c r="MV425" s="1">
        <v>1.256917E-3</v>
      </c>
      <c r="MW425" s="1">
        <v>0.13104260000000001</v>
      </c>
      <c r="MX425">
        <v>0.62179620000000002</v>
      </c>
      <c r="MY425">
        <v>21.589230000000001</v>
      </c>
      <c r="MZ425" s="1">
        <v>1.218895E-3</v>
      </c>
      <c r="NA425" s="1">
        <v>0.12679180000000001</v>
      </c>
      <c r="NB425">
        <v>0.62139809999999995</v>
      </c>
      <c r="NC425">
        <v>22.046289999999999</v>
      </c>
      <c r="ND425" s="1">
        <v>1.180838E-3</v>
      </c>
      <c r="NE425" s="1">
        <v>0.1225849</v>
      </c>
      <c r="NF425">
        <v>0.62092950000000002</v>
      </c>
      <c r="NG425">
        <v>22.837820000000001</v>
      </c>
      <c r="NH425" s="1">
        <v>1.141581E-3</v>
      </c>
      <c r="NI425" s="1">
        <v>0.1182733</v>
      </c>
      <c r="NJ425">
        <v>0.62040470000000003</v>
      </c>
      <c r="NK425">
        <v>23.672830000000001</v>
      </c>
      <c r="NL425" s="1">
        <v>1.1012559999999999E-3</v>
      </c>
      <c r="NM425" s="1">
        <v>0.1138671</v>
      </c>
      <c r="NN425">
        <v>0.61978960000000005</v>
      </c>
      <c r="NO425">
        <v>23.84957</v>
      </c>
      <c r="NP425" s="1">
        <v>1.060259E-3</v>
      </c>
      <c r="NQ425" s="1">
        <v>0.10941620000000001</v>
      </c>
      <c r="NR425">
        <v>0.61917789999999995</v>
      </c>
      <c r="NS425">
        <v>23.430330000000001</v>
      </c>
      <c r="NT425" s="1">
        <v>1.0194309999999999E-3</v>
      </c>
      <c r="NU425" s="1">
        <v>0.10499559999999999</v>
      </c>
      <c r="NV425">
        <v>0.61850479999999997</v>
      </c>
      <c r="NW425">
        <v>22.68843</v>
      </c>
      <c r="NX425" s="1">
        <v>9.793483E-4</v>
      </c>
      <c r="NY425" s="1">
        <v>0.100672</v>
      </c>
      <c r="NZ425">
        <v>0.61795849999999997</v>
      </c>
      <c r="OA425">
        <v>21.870370000000001</v>
      </c>
      <c r="OB425" s="1">
        <v>9.4000660000000005E-4</v>
      </c>
      <c r="OC425" s="1">
        <v>9.6403569999999994E-2</v>
      </c>
      <c r="OD425">
        <v>0.61731119999999995</v>
      </c>
      <c r="OE425">
        <v>21.306699999999999</v>
      </c>
      <c r="OF425" s="1">
        <v>9.0195520000000003E-4</v>
      </c>
      <c r="OG425" s="1">
        <v>9.2273270000000004E-2</v>
      </c>
      <c r="OH425">
        <v>0.61666160000000003</v>
      </c>
      <c r="OI425">
        <v>21.370920000000002</v>
      </c>
      <c r="OJ425" s="1">
        <v>8.6619669999999998E-4</v>
      </c>
      <c r="OK425" s="1">
        <v>8.8398060000000001E-2</v>
      </c>
    </row>
    <row r="426" spans="1:401" x14ac:dyDescent="0.35">
      <c r="A426">
        <v>435</v>
      </c>
      <c r="B426" t="s">
        <v>4</v>
      </c>
      <c r="C426" t="s">
        <v>364</v>
      </c>
      <c r="D426" t="s">
        <v>433</v>
      </c>
      <c r="E426">
        <v>461.17160000000001</v>
      </c>
      <c r="F426">
        <v>0.41875810000000002</v>
      </c>
      <c r="G426">
        <v>22.473189999999999</v>
      </c>
      <c r="H426">
        <v>0</v>
      </c>
      <c r="I426">
        <v>0</v>
      </c>
      <c r="J426">
        <v>0.41978799999999999</v>
      </c>
      <c r="K426">
        <v>21.943059999999999</v>
      </c>
      <c r="L426">
        <v>0</v>
      </c>
      <c r="M426">
        <v>0</v>
      </c>
      <c r="N426">
        <v>0.420956</v>
      </c>
      <c r="O426">
        <v>21.916499999999999</v>
      </c>
      <c r="P426">
        <v>0</v>
      </c>
      <c r="Q426">
        <v>0</v>
      </c>
      <c r="R426">
        <v>0.42218309999999998</v>
      </c>
      <c r="S426">
        <v>22.10331</v>
      </c>
      <c r="T426">
        <v>0</v>
      </c>
      <c r="U426">
        <v>0</v>
      </c>
      <c r="V426">
        <v>0.42347099999999999</v>
      </c>
      <c r="W426">
        <v>22.709399999999999</v>
      </c>
      <c r="X426">
        <v>0</v>
      </c>
      <c r="Y426">
        <v>0</v>
      </c>
      <c r="Z426">
        <v>0.42492150000000001</v>
      </c>
      <c r="AA426">
        <v>22.97814</v>
      </c>
      <c r="AB426">
        <v>0</v>
      </c>
      <c r="AC426">
        <v>0</v>
      </c>
      <c r="AD426">
        <v>0.42642780000000002</v>
      </c>
      <c r="AE426">
        <v>23.03426</v>
      </c>
      <c r="AF426">
        <v>0</v>
      </c>
      <c r="AG426">
        <v>0</v>
      </c>
      <c r="AH426">
        <v>0.42798449999999999</v>
      </c>
      <c r="AI426">
        <v>22.758479999999999</v>
      </c>
      <c r="AJ426">
        <v>0</v>
      </c>
      <c r="AK426">
        <v>0</v>
      </c>
      <c r="AL426">
        <v>0.42954629999999999</v>
      </c>
      <c r="AM426">
        <v>22.32762</v>
      </c>
      <c r="AN426">
        <v>0</v>
      </c>
      <c r="AO426">
        <v>0</v>
      </c>
      <c r="AP426">
        <v>0.4311431</v>
      </c>
      <c r="AQ426">
        <v>21.911840000000002</v>
      </c>
      <c r="AR426">
        <v>0</v>
      </c>
      <c r="AS426">
        <v>0</v>
      </c>
      <c r="AT426">
        <v>0.43272939999999999</v>
      </c>
      <c r="AU426">
        <v>21.92484</v>
      </c>
      <c r="AV426">
        <v>0</v>
      </c>
      <c r="AW426">
        <v>0</v>
      </c>
      <c r="AX426">
        <v>0.43455779999999999</v>
      </c>
      <c r="AY426">
        <v>21.937760000000001</v>
      </c>
      <c r="AZ426">
        <v>0</v>
      </c>
      <c r="BA426">
        <v>0</v>
      </c>
      <c r="BB426">
        <v>0.43633290000000002</v>
      </c>
      <c r="BC426">
        <v>22.070799999999998</v>
      </c>
      <c r="BD426">
        <v>0</v>
      </c>
      <c r="BE426">
        <v>0</v>
      </c>
      <c r="BF426">
        <v>0.43802970000000002</v>
      </c>
      <c r="BG426">
        <v>22.168780000000002</v>
      </c>
      <c r="BH426">
        <v>0</v>
      </c>
      <c r="BI426">
        <v>0</v>
      </c>
      <c r="BJ426">
        <v>0.43963609999999997</v>
      </c>
      <c r="BK426">
        <v>21.97484</v>
      </c>
      <c r="BL426">
        <v>0</v>
      </c>
      <c r="BM426">
        <v>0</v>
      </c>
      <c r="BN426">
        <v>0.44112479999999998</v>
      </c>
      <c r="BO426">
        <v>21.534389999999998</v>
      </c>
      <c r="BP426">
        <v>0</v>
      </c>
      <c r="BQ426">
        <v>0</v>
      </c>
      <c r="BR426">
        <v>0.442463</v>
      </c>
      <c r="BS426">
        <v>20.967610000000001</v>
      </c>
      <c r="BT426">
        <v>0</v>
      </c>
      <c r="BU426">
        <v>0</v>
      </c>
      <c r="BV426">
        <v>0.44360129999999998</v>
      </c>
      <c r="BW426">
        <v>20.647580000000001</v>
      </c>
      <c r="BX426">
        <v>0</v>
      </c>
      <c r="BY426">
        <v>0</v>
      </c>
      <c r="BZ426">
        <v>0.44456469999999998</v>
      </c>
      <c r="CA426">
        <v>20.719660000000001</v>
      </c>
      <c r="CB426">
        <v>0</v>
      </c>
      <c r="CC426">
        <v>0</v>
      </c>
      <c r="CD426">
        <v>0.44532100000000002</v>
      </c>
      <c r="CE426">
        <v>21.058669999999999</v>
      </c>
      <c r="CF426">
        <v>0</v>
      </c>
      <c r="CG426">
        <v>0</v>
      </c>
      <c r="CH426">
        <v>0.44590010000000002</v>
      </c>
      <c r="CI426">
        <v>21.518650000000001</v>
      </c>
      <c r="CJ426">
        <v>0</v>
      </c>
      <c r="CK426">
        <v>0</v>
      </c>
      <c r="CL426">
        <v>0.44628109999999999</v>
      </c>
      <c r="CM426">
        <v>21.642340000000001</v>
      </c>
      <c r="CN426">
        <v>0</v>
      </c>
      <c r="CO426">
        <v>0</v>
      </c>
      <c r="CP426">
        <v>0.44644</v>
      </c>
      <c r="CQ426">
        <v>21.405909999999999</v>
      </c>
      <c r="CR426" s="1">
        <v>3.079855E-35</v>
      </c>
      <c r="CS426" s="1">
        <v>8.1752459999999995E-33</v>
      </c>
      <c r="CT426">
        <v>0.44642419999999999</v>
      </c>
      <c r="CU426">
        <v>20.8581</v>
      </c>
      <c r="CV426" s="1">
        <v>3.9190370000000002E-29</v>
      </c>
      <c r="CW426" s="1">
        <v>1.042882E-26</v>
      </c>
      <c r="CX426">
        <v>0.44621450000000001</v>
      </c>
      <c r="CY426">
        <v>20.196539999999999</v>
      </c>
      <c r="CZ426" s="1">
        <v>4.7222820000000002E-23</v>
      </c>
      <c r="DA426" s="1">
        <v>1.252128E-20</v>
      </c>
      <c r="DB426">
        <v>0.44579999999999997</v>
      </c>
      <c r="DC426">
        <v>19.870529999999999</v>
      </c>
      <c r="DD426" s="1">
        <v>1.357959E-18</v>
      </c>
      <c r="DE426" s="1">
        <v>3.5862859999999998E-16</v>
      </c>
      <c r="DF426">
        <v>0.44517950000000001</v>
      </c>
      <c r="DG426">
        <v>19.965530000000001</v>
      </c>
      <c r="DH426" s="1">
        <v>3.7643470000000003E-15</v>
      </c>
      <c r="DI426" s="1">
        <v>9.8783000000000004E-13</v>
      </c>
      <c r="DJ426">
        <v>0.44437680000000002</v>
      </c>
      <c r="DK426">
        <v>20.279029999999999</v>
      </c>
      <c r="DL426" s="1">
        <v>2.4957299999999999E-12</v>
      </c>
      <c r="DM426" s="1">
        <v>6.5307110000000004E-10</v>
      </c>
      <c r="DN426">
        <v>0.44344129999999998</v>
      </c>
      <c r="DO426">
        <v>20.69284</v>
      </c>
      <c r="DP426" s="1">
        <v>5.8002590000000005E-10</v>
      </c>
      <c r="DQ426" s="1">
        <v>1.5161439999999999E-7</v>
      </c>
      <c r="DR426">
        <v>0.44227440000000001</v>
      </c>
      <c r="DS426">
        <v>20.781669999999998</v>
      </c>
      <c r="DT426" s="1">
        <v>5.8599839999999997E-8</v>
      </c>
      <c r="DU426" s="1">
        <v>1.530417E-5</v>
      </c>
      <c r="DV426">
        <v>0.4409747</v>
      </c>
      <c r="DW426">
        <v>20.449010000000001</v>
      </c>
      <c r="DX426" s="1">
        <v>2.959278E-6</v>
      </c>
      <c r="DY426" s="1">
        <v>7.739938E-4</v>
      </c>
      <c r="DZ426">
        <v>0.43952279999999999</v>
      </c>
      <c r="EA426">
        <v>19.7773</v>
      </c>
      <c r="EB426" s="1">
        <v>8.3554500000000001E-5</v>
      </c>
      <c r="EC426" s="1">
        <v>2.1868820000000001E-2</v>
      </c>
      <c r="ED426">
        <v>0.43790810000000002</v>
      </c>
      <c r="EE426">
        <v>18.95308</v>
      </c>
      <c r="EF426" s="1">
        <v>1.427399E-3</v>
      </c>
      <c r="EG426">
        <v>0.3745405</v>
      </c>
      <c r="EH426">
        <v>0.436141</v>
      </c>
      <c r="EI426">
        <v>18.444600000000001</v>
      </c>
      <c r="EJ426" s="1">
        <v>1.5700950000000002E-2</v>
      </c>
      <c r="EK426">
        <v>4.1288489999999998</v>
      </c>
      <c r="EL426">
        <v>0.43422189999999999</v>
      </c>
      <c r="EM426">
        <v>18.301590000000001</v>
      </c>
      <c r="EN426">
        <v>0.11655600000000001</v>
      </c>
      <c r="EO426">
        <v>30.724820000000001</v>
      </c>
      <c r="EP426">
        <v>0.43222939999999999</v>
      </c>
      <c r="EQ426">
        <v>18.520579999999999</v>
      </c>
      <c r="ER426">
        <v>0.60959980000000002</v>
      </c>
      <c r="ES426">
        <v>161.21729999999999</v>
      </c>
      <c r="ET426">
        <v>0.43016320000000002</v>
      </c>
      <c r="EU426">
        <v>18.885459999999998</v>
      </c>
      <c r="EV426">
        <v>2.3266900000000001</v>
      </c>
      <c r="EW426">
        <v>617.30560000000003</v>
      </c>
      <c r="EX426">
        <v>0.4279869</v>
      </c>
      <c r="EY426">
        <v>18.977329999999998</v>
      </c>
      <c r="EZ426">
        <v>6.6911360000000002</v>
      </c>
      <c r="FA426">
        <v>1781.21</v>
      </c>
      <c r="FB426">
        <v>0.42573339999999998</v>
      </c>
      <c r="FC426">
        <v>18.71538</v>
      </c>
      <c r="FD426">
        <v>14.98395</v>
      </c>
      <c r="FE426">
        <v>4001.93</v>
      </c>
      <c r="FF426">
        <v>0.42333179999999998</v>
      </c>
      <c r="FG426">
        <v>18.14209</v>
      </c>
      <c r="FH426">
        <v>26.836770000000001</v>
      </c>
      <c r="FI426">
        <v>7196.54</v>
      </c>
      <c r="FJ426">
        <v>0.42117759999999999</v>
      </c>
      <c r="FK426">
        <v>17.470970000000001</v>
      </c>
      <c r="FL426">
        <v>39.366889999999998</v>
      </c>
      <c r="FM426">
        <v>10590.28</v>
      </c>
      <c r="FN426">
        <v>0.41911209999999999</v>
      </c>
      <c r="FO426">
        <v>17.282319999999999</v>
      </c>
      <c r="FP426">
        <v>48.271070000000002</v>
      </c>
      <c r="FQ426">
        <v>13024.45</v>
      </c>
      <c r="FR426">
        <v>0.4169484</v>
      </c>
      <c r="FS426">
        <v>17.304200000000002</v>
      </c>
      <c r="FT426">
        <v>50.209290000000003</v>
      </c>
      <c r="FU426">
        <v>13592.14</v>
      </c>
      <c r="FV426">
        <v>0.414821</v>
      </c>
      <c r="FW426">
        <v>17.690079999999998</v>
      </c>
      <c r="FX426">
        <v>45.013019999999997</v>
      </c>
      <c r="FY426">
        <v>12234.61</v>
      </c>
      <c r="FZ426">
        <v>0.4127538</v>
      </c>
      <c r="GA426">
        <v>18.125530000000001</v>
      </c>
      <c r="GB426">
        <v>35.283839999999998</v>
      </c>
      <c r="GC426">
        <v>9627.0339999999997</v>
      </c>
      <c r="GD426">
        <v>0.41057480000000002</v>
      </c>
      <c r="GE426">
        <v>18.386030000000002</v>
      </c>
      <c r="GF426">
        <v>24.527650000000001</v>
      </c>
      <c r="GG426">
        <v>6722.2129999999997</v>
      </c>
      <c r="GH426">
        <v>0.40832020000000002</v>
      </c>
      <c r="GI426">
        <v>18.32686</v>
      </c>
      <c r="GJ426">
        <v>15.32728</v>
      </c>
      <c r="GK426">
        <v>4220.7330000000002</v>
      </c>
      <c r="GL426">
        <v>0.40614939999999999</v>
      </c>
      <c r="GM426">
        <v>17.916</v>
      </c>
      <c r="GN426">
        <v>8.6794449999999994</v>
      </c>
      <c r="GO426">
        <v>2401.8649999999998</v>
      </c>
      <c r="GP426">
        <v>0.40401120000000001</v>
      </c>
      <c r="GQ426">
        <v>17.401900000000001</v>
      </c>
      <c r="GR426">
        <v>4.4928359999999996</v>
      </c>
      <c r="GS426">
        <v>1249.5309999999999</v>
      </c>
      <c r="GT426">
        <v>0.40158709999999997</v>
      </c>
      <c r="GU426">
        <v>17.497879999999999</v>
      </c>
      <c r="GV426">
        <v>2.1659160000000002</v>
      </c>
      <c r="GW426">
        <v>606.11479999999995</v>
      </c>
      <c r="GX426">
        <v>0.39930359999999998</v>
      </c>
      <c r="GY426">
        <v>17.887070000000001</v>
      </c>
      <c r="GZ426">
        <v>0.99385290000000004</v>
      </c>
      <c r="HA426">
        <v>279.67</v>
      </c>
      <c r="HB426">
        <v>0.39704620000000002</v>
      </c>
      <c r="HC426">
        <v>18.6435</v>
      </c>
      <c r="HD426">
        <v>0.44590160000000001</v>
      </c>
      <c r="HE426">
        <v>126.1798</v>
      </c>
      <c r="HF426">
        <v>0.3946964</v>
      </c>
      <c r="HG426">
        <v>19.604479999999999</v>
      </c>
      <c r="HH426" s="1">
        <v>0.20886060000000001</v>
      </c>
      <c r="HI426">
        <v>59.404220000000002</v>
      </c>
      <c r="HJ426">
        <v>0.39224550000000002</v>
      </c>
      <c r="HK426">
        <v>20.254909999999999</v>
      </c>
      <c r="HL426">
        <v>0.1136422</v>
      </c>
      <c r="HM426">
        <v>32.462029999999999</v>
      </c>
      <c r="HN426">
        <v>0.3897465</v>
      </c>
      <c r="HO426">
        <v>20.327739999999999</v>
      </c>
      <c r="HP426" s="1">
        <v>7.776363E-2</v>
      </c>
      <c r="HQ426">
        <v>22.30453</v>
      </c>
      <c r="HR426">
        <v>0.38721480000000003</v>
      </c>
      <c r="HS426">
        <v>19.971450000000001</v>
      </c>
      <c r="HT426" s="1">
        <v>6.4262150000000004E-2</v>
      </c>
      <c r="HU426">
        <v>18.525639999999999</v>
      </c>
      <c r="HV426">
        <v>0.3851503</v>
      </c>
      <c r="HW426">
        <v>19.332609999999999</v>
      </c>
      <c r="HX426" s="1">
        <v>5.8085909999999998E-2</v>
      </c>
      <c r="HY426">
        <v>16.828379999999999</v>
      </c>
      <c r="HZ426">
        <v>0.38414419999999999</v>
      </c>
      <c r="IA426">
        <v>19.123840000000001</v>
      </c>
      <c r="IB426" s="1">
        <v>5.377494E-2</v>
      </c>
      <c r="IC426">
        <v>15.623010000000001</v>
      </c>
      <c r="ID426">
        <v>0.38348100000000002</v>
      </c>
      <c r="IE426">
        <v>19.36159</v>
      </c>
      <c r="IF426" s="1">
        <v>4.974195E-2</v>
      </c>
      <c r="IG426" s="1">
        <v>14.48094</v>
      </c>
      <c r="IH426">
        <v>0.38309199999999999</v>
      </c>
      <c r="II426">
        <v>20.00882</v>
      </c>
      <c r="IJ426" s="1">
        <v>4.5571319999999998E-2</v>
      </c>
      <c r="IK426" s="1">
        <v>13.286429999999999</v>
      </c>
      <c r="IL426">
        <v>0.38286480000000001</v>
      </c>
      <c r="IM426">
        <v>20.925899999999999</v>
      </c>
      <c r="IN426" s="1">
        <v>4.1281930000000001E-2</v>
      </c>
      <c r="IO426" s="1">
        <v>12.04768</v>
      </c>
      <c r="IP426">
        <v>0.38272149999999999</v>
      </c>
      <c r="IQ426">
        <v>21.438790000000001</v>
      </c>
      <c r="IR426" s="1">
        <v>3.7001760000000002E-2</v>
      </c>
      <c r="IS426" s="1">
        <v>10.80627</v>
      </c>
      <c r="IT426">
        <v>0.38264229999999999</v>
      </c>
      <c r="IU426">
        <v>21.447179999999999</v>
      </c>
      <c r="IV426" s="1">
        <v>3.2854849999999998E-2</v>
      </c>
      <c r="IW426" s="1">
        <v>9.6014300000000006</v>
      </c>
      <c r="IX426">
        <v>0.38241730000000002</v>
      </c>
      <c r="IY426">
        <v>21.07208</v>
      </c>
      <c r="IZ426" s="1">
        <v>2.8916790000000001E-2</v>
      </c>
      <c r="JA426" s="1">
        <v>8.4586159999999992</v>
      </c>
      <c r="JB426">
        <v>0.3822566</v>
      </c>
      <c r="JC426">
        <v>20.481870000000001</v>
      </c>
      <c r="JD426" s="1">
        <v>2.5303490000000001E-2</v>
      </c>
      <c r="JE426" s="1">
        <v>7.4069320000000003</v>
      </c>
      <c r="JF426">
        <v>0.38208890000000001</v>
      </c>
      <c r="JG426">
        <v>20.218260000000001</v>
      </c>
      <c r="JH426" s="1">
        <v>2.2001179999999999E-2</v>
      </c>
      <c r="JI426" s="1">
        <v>6.4452340000000001</v>
      </c>
      <c r="JJ426">
        <v>0.38179030000000003</v>
      </c>
      <c r="JK426">
        <v>20.13879</v>
      </c>
      <c r="JL426" s="1">
        <v>1.90841E-2</v>
      </c>
      <c r="JM426" s="1">
        <v>5.5959719999999997</v>
      </c>
      <c r="JN426">
        <v>0.38171040000000001</v>
      </c>
      <c r="JO426">
        <v>20.547160000000002</v>
      </c>
      <c r="JP426" s="1">
        <v>1.657403E-2</v>
      </c>
      <c r="JQ426" s="1">
        <v>4.8621730000000003</v>
      </c>
      <c r="JR426">
        <v>0.381658</v>
      </c>
      <c r="JS426">
        <v>20.887920000000001</v>
      </c>
      <c r="JT426" s="1">
        <v>1.438424E-2</v>
      </c>
      <c r="JU426" s="1">
        <v>4.220942</v>
      </c>
      <c r="JV426">
        <v>0.38179039999999997</v>
      </c>
      <c r="JW426">
        <v>21.004100000000001</v>
      </c>
      <c r="JX426" s="1">
        <v>1.239957E-2</v>
      </c>
      <c r="JY426" s="1">
        <v>3.6386289999999999</v>
      </c>
      <c r="JZ426">
        <v>0.38199499999999997</v>
      </c>
      <c r="KA426">
        <v>20.852530000000002</v>
      </c>
      <c r="KB426" s="1">
        <v>1.0561920000000001E-2</v>
      </c>
      <c r="KC426" s="1">
        <v>3.0986880000000001</v>
      </c>
      <c r="KD426">
        <v>0.38210509999999998</v>
      </c>
      <c r="KE426">
        <v>20.381180000000001</v>
      </c>
      <c r="KF426" s="1">
        <v>8.8220169999999997E-3</v>
      </c>
      <c r="KG426" s="1">
        <v>2.5886119999999999</v>
      </c>
      <c r="KH426">
        <v>0.38200719999999999</v>
      </c>
      <c r="KI426">
        <v>19.83709</v>
      </c>
      <c r="KJ426" s="1">
        <v>7.2207089999999996E-3</v>
      </c>
      <c r="KK426" s="1">
        <v>2.1200410000000001</v>
      </c>
      <c r="KL426">
        <v>0.38168580000000002</v>
      </c>
      <c r="KM426">
        <v>19.824739999999998</v>
      </c>
      <c r="KN426" s="1">
        <v>5.832584E-3</v>
      </c>
      <c r="KO426" s="1">
        <v>1.716161</v>
      </c>
      <c r="KP426">
        <v>0.38210699999999997</v>
      </c>
      <c r="KQ426">
        <v>19.824439999999999</v>
      </c>
      <c r="KR426" s="1">
        <v>4.6966050000000004E-3</v>
      </c>
      <c r="KS426" s="1">
        <v>1.3820380000000001</v>
      </c>
      <c r="KT426">
        <v>0.38406610000000002</v>
      </c>
      <c r="KU426">
        <v>20.17943</v>
      </c>
      <c r="KV426" s="1">
        <v>3.8152139999999999E-3</v>
      </c>
      <c r="KW426" s="1">
        <v>1.118722</v>
      </c>
      <c r="KX426">
        <v>0.38595699999999999</v>
      </c>
      <c r="KY426">
        <v>20.61872</v>
      </c>
      <c r="KZ426" s="1">
        <v>3.1585160000000001E-3</v>
      </c>
      <c r="LA426" s="1">
        <v>0.92269089999999998</v>
      </c>
      <c r="LB426">
        <v>0.38769409999999999</v>
      </c>
      <c r="LC426">
        <v>20.790590000000002</v>
      </c>
      <c r="LD426" s="1">
        <v>2.6843660000000001E-3</v>
      </c>
      <c r="LE426" s="1">
        <v>0.78141400000000005</v>
      </c>
      <c r="LF426">
        <v>0.38937090000000002</v>
      </c>
      <c r="LG426">
        <v>20.646229999999999</v>
      </c>
      <c r="LH426" s="1">
        <v>2.3453469999999998E-3</v>
      </c>
      <c r="LI426" s="1">
        <v>0.68034709999999998</v>
      </c>
      <c r="LJ426">
        <v>0.39101360000000002</v>
      </c>
      <c r="LK426">
        <v>20.293320000000001</v>
      </c>
      <c r="LL426" s="1">
        <v>2.0968710000000002E-3</v>
      </c>
      <c r="LM426" s="1">
        <v>0.60635240000000001</v>
      </c>
      <c r="LN426">
        <v>0.39262459999999999</v>
      </c>
      <c r="LO426">
        <v>19.980149999999998</v>
      </c>
      <c r="LP426" s="1">
        <v>1.9082890000000001E-3</v>
      </c>
      <c r="LQ426" s="1">
        <v>0.55015829999999999</v>
      </c>
      <c r="LR426">
        <v>0.3942061</v>
      </c>
      <c r="LS426">
        <v>20.313420000000001</v>
      </c>
      <c r="LT426" s="1">
        <v>1.760333E-3</v>
      </c>
      <c r="LU426" s="1">
        <v>0.50598560000000004</v>
      </c>
      <c r="LV426">
        <v>0.39570880000000003</v>
      </c>
      <c r="LW426">
        <v>20.815249999999999</v>
      </c>
      <c r="LX426" s="1">
        <v>1.6408379999999999E-3</v>
      </c>
      <c r="LY426" s="1">
        <v>0.47034310000000001</v>
      </c>
      <c r="LZ426">
        <v>0.39718759999999997</v>
      </c>
      <c r="MA426">
        <v>21.670960000000001</v>
      </c>
      <c r="MB426" s="1">
        <v>1.543659E-3</v>
      </c>
      <c r="MC426" s="1">
        <v>0.44128980000000001</v>
      </c>
      <c r="MD426">
        <v>0.39861000000000002</v>
      </c>
      <c r="ME426">
        <v>22.625640000000001</v>
      </c>
      <c r="MF426" s="1">
        <v>1.4644110000000001E-3</v>
      </c>
      <c r="MG426" s="1">
        <v>0.41756490000000002</v>
      </c>
      <c r="MH426">
        <v>0.40010800000000002</v>
      </c>
      <c r="MI426">
        <v>22.972940000000001</v>
      </c>
      <c r="MJ426" s="1">
        <v>1.399246E-3</v>
      </c>
      <c r="MK426" s="1">
        <v>0.39792559999999999</v>
      </c>
      <c r="ML426">
        <v>0.40149970000000001</v>
      </c>
      <c r="MM426">
        <v>22.70823</v>
      </c>
      <c r="MN426" s="1">
        <v>1.3454789999999999E-3</v>
      </c>
      <c r="MO426" s="1">
        <v>0.38167099999999998</v>
      </c>
      <c r="MP426">
        <v>0.40283809999999998</v>
      </c>
      <c r="MQ426">
        <v>22.19258</v>
      </c>
      <c r="MR426" s="1">
        <v>1.3000469999999999E-3</v>
      </c>
      <c r="MS426" s="1">
        <v>0.36795129999999998</v>
      </c>
      <c r="MT426">
        <v>0.40417950000000002</v>
      </c>
      <c r="MU426">
        <v>21.571670000000001</v>
      </c>
      <c r="MV426" s="1">
        <v>1.2598749999999999E-3</v>
      </c>
      <c r="MW426" s="1">
        <v>0.35577439999999999</v>
      </c>
      <c r="MX426">
        <v>0.40549849999999998</v>
      </c>
      <c r="MY426">
        <v>21.60275</v>
      </c>
      <c r="MZ426" s="1">
        <v>1.2217910000000001E-3</v>
      </c>
      <c r="NA426" s="1">
        <v>0.34427540000000001</v>
      </c>
      <c r="NB426">
        <v>0.4067791</v>
      </c>
      <c r="NC426">
        <v>22.045929999999998</v>
      </c>
      <c r="ND426" s="1">
        <v>1.1837099999999999E-3</v>
      </c>
      <c r="NE426" s="1">
        <v>0.33290579999999997</v>
      </c>
      <c r="NF426">
        <v>0.40802709999999998</v>
      </c>
      <c r="NG426">
        <v>22.81728</v>
      </c>
      <c r="NH426" s="1">
        <v>1.14444E-3</v>
      </c>
      <c r="NI426" s="1">
        <v>0.32125870000000001</v>
      </c>
      <c r="NJ426">
        <v>0.40926259999999998</v>
      </c>
      <c r="NK426">
        <v>23.651289999999999</v>
      </c>
      <c r="NL426" s="1">
        <v>1.1041130000000001E-3</v>
      </c>
      <c r="NM426" s="1">
        <v>0.3093495</v>
      </c>
      <c r="NN426">
        <v>0.41048620000000002</v>
      </c>
      <c r="NO426">
        <v>23.835349999999998</v>
      </c>
      <c r="NP426" s="1">
        <v>1.0631149999999999E-3</v>
      </c>
      <c r="NQ426" s="1">
        <v>0.29731220000000003</v>
      </c>
      <c r="NR426">
        <v>0.4117208</v>
      </c>
      <c r="NS426">
        <v>23.434619999999999</v>
      </c>
      <c r="NT426" s="1">
        <v>1.0222300000000001E-3</v>
      </c>
      <c r="NU426" s="1">
        <v>0.28534880000000001</v>
      </c>
      <c r="NV426">
        <v>0.41295609999999999</v>
      </c>
      <c r="NW426">
        <v>22.704270000000001</v>
      </c>
      <c r="NX426" s="1">
        <v>9.8207289999999994E-4</v>
      </c>
      <c r="NY426" s="1">
        <v>0.27363720000000002</v>
      </c>
      <c r="NZ426">
        <v>0.41442519999999999</v>
      </c>
      <c r="OA426">
        <v>21.887969999999999</v>
      </c>
      <c r="OB426" s="1">
        <v>9.4272020000000004E-4</v>
      </c>
      <c r="OC426" s="1">
        <v>0.26206489999999999</v>
      </c>
      <c r="OD426">
        <v>0.41596610000000001</v>
      </c>
      <c r="OE426">
        <v>21.31964</v>
      </c>
      <c r="OF426" s="1">
        <v>9.0459589999999999E-4</v>
      </c>
      <c r="OG426" s="1">
        <v>0.25085289999999999</v>
      </c>
      <c r="OH426">
        <v>0.41753970000000001</v>
      </c>
      <c r="OI426">
        <v>21.371980000000001</v>
      </c>
      <c r="OJ426" s="1">
        <v>8.687632E-4</v>
      </c>
      <c r="OK426" s="1">
        <v>0.2403459</v>
      </c>
    </row>
    <row r="427" spans="1:401" x14ac:dyDescent="0.35">
      <c r="A427">
        <v>436</v>
      </c>
      <c r="B427" t="s">
        <v>4</v>
      </c>
      <c r="C427" t="s">
        <v>364</v>
      </c>
      <c r="D427" t="s">
        <v>434</v>
      </c>
      <c r="E427">
        <v>230.7397</v>
      </c>
      <c r="F427">
        <v>0.79682359999999997</v>
      </c>
      <c r="G427">
        <v>22.501460000000002</v>
      </c>
      <c r="H427">
        <v>0</v>
      </c>
      <c r="I427">
        <v>0</v>
      </c>
      <c r="J427">
        <v>0.79993740000000002</v>
      </c>
      <c r="K427">
        <v>21.976030000000002</v>
      </c>
      <c r="L427">
        <v>0</v>
      </c>
      <c r="M427">
        <v>0</v>
      </c>
      <c r="N427">
        <v>0.80369570000000001</v>
      </c>
      <c r="O427">
        <v>21.946870000000001</v>
      </c>
      <c r="P427">
        <v>0</v>
      </c>
      <c r="Q427">
        <v>0</v>
      </c>
      <c r="R427">
        <v>0.80783990000000006</v>
      </c>
      <c r="S427">
        <v>22.111889999999999</v>
      </c>
      <c r="T427">
        <v>0</v>
      </c>
      <c r="U427">
        <v>0</v>
      </c>
      <c r="V427">
        <v>0.81241739999999996</v>
      </c>
      <c r="W427">
        <v>22.718920000000001</v>
      </c>
      <c r="X427">
        <v>0</v>
      </c>
      <c r="Y427">
        <v>0</v>
      </c>
      <c r="Z427">
        <v>0.81752950000000002</v>
      </c>
      <c r="AA427">
        <v>22.985959999999999</v>
      </c>
      <c r="AB427">
        <v>0</v>
      </c>
      <c r="AC427">
        <v>0</v>
      </c>
      <c r="AD427">
        <v>0.82301089999999999</v>
      </c>
      <c r="AE427">
        <v>23.061710000000001</v>
      </c>
      <c r="AF427">
        <v>0</v>
      </c>
      <c r="AG427">
        <v>0</v>
      </c>
      <c r="AH427">
        <v>0.82869550000000003</v>
      </c>
      <c r="AI427">
        <v>22.794499999999999</v>
      </c>
      <c r="AJ427">
        <v>0</v>
      </c>
      <c r="AK427">
        <v>0</v>
      </c>
      <c r="AL427">
        <v>0.83453659999999996</v>
      </c>
      <c r="AM427">
        <v>22.368849999999998</v>
      </c>
      <c r="AN427">
        <v>0</v>
      </c>
      <c r="AO427">
        <v>0</v>
      </c>
      <c r="AP427">
        <v>0.84055299999999999</v>
      </c>
      <c r="AQ427">
        <v>21.953779999999998</v>
      </c>
      <c r="AR427">
        <v>0</v>
      </c>
      <c r="AS427">
        <v>0</v>
      </c>
      <c r="AT427">
        <v>0.84669360000000005</v>
      </c>
      <c r="AU427">
        <v>21.963789999999999</v>
      </c>
      <c r="AV427">
        <v>0</v>
      </c>
      <c r="AW427">
        <v>0</v>
      </c>
      <c r="AX427">
        <v>0.85330640000000002</v>
      </c>
      <c r="AY427">
        <v>21.95288</v>
      </c>
      <c r="AZ427">
        <v>0</v>
      </c>
      <c r="BA427">
        <v>0</v>
      </c>
      <c r="BB427">
        <v>0.85968330000000004</v>
      </c>
      <c r="BC427">
        <v>22.090630000000001</v>
      </c>
      <c r="BD427">
        <v>0</v>
      </c>
      <c r="BE427">
        <v>0</v>
      </c>
      <c r="BF427">
        <v>0.86585529999999999</v>
      </c>
      <c r="BG427">
        <v>22.187280000000001</v>
      </c>
      <c r="BH427">
        <v>0</v>
      </c>
      <c r="BI427">
        <v>0</v>
      </c>
      <c r="BJ427">
        <v>0.87171949999999998</v>
      </c>
      <c r="BK427">
        <v>21.99858</v>
      </c>
      <c r="BL427">
        <v>0</v>
      </c>
      <c r="BM427">
        <v>0</v>
      </c>
      <c r="BN427">
        <v>0.87724999999999997</v>
      </c>
      <c r="BO427">
        <v>21.56635</v>
      </c>
      <c r="BP427">
        <v>0</v>
      </c>
      <c r="BQ427">
        <v>0</v>
      </c>
      <c r="BR427">
        <v>0.8822681</v>
      </c>
      <c r="BS427">
        <v>21.003409999999999</v>
      </c>
      <c r="BT427">
        <v>0</v>
      </c>
      <c r="BU427">
        <v>0</v>
      </c>
      <c r="BV427">
        <v>0.88678129999999999</v>
      </c>
      <c r="BW427">
        <v>20.687419999999999</v>
      </c>
      <c r="BX427">
        <v>0</v>
      </c>
      <c r="BY427">
        <v>0</v>
      </c>
      <c r="BZ427">
        <v>0.89067660000000004</v>
      </c>
      <c r="CA427">
        <v>20.75535</v>
      </c>
      <c r="CB427">
        <v>0</v>
      </c>
      <c r="CC427">
        <v>0</v>
      </c>
      <c r="CD427">
        <v>0.8939011</v>
      </c>
      <c r="CE427">
        <v>21.080770000000001</v>
      </c>
      <c r="CF427">
        <v>0</v>
      </c>
      <c r="CG427">
        <v>0</v>
      </c>
      <c r="CH427">
        <v>0.89650390000000002</v>
      </c>
      <c r="CI427">
        <v>21.527920000000002</v>
      </c>
      <c r="CJ427">
        <v>0</v>
      </c>
      <c r="CK427">
        <v>0</v>
      </c>
      <c r="CL427">
        <v>0.89842540000000004</v>
      </c>
      <c r="CM427">
        <v>21.64471</v>
      </c>
      <c r="CN427">
        <v>0</v>
      </c>
      <c r="CO427">
        <v>0</v>
      </c>
      <c r="CP427">
        <v>0.89960370000000001</v>
      </c>
      <c r="CQ427">
        <v>21.415320000000001</v>
      </c>
      <c r="CR427" s="1">
        <v>2.2939849999999999E-35</v>
      </c>
      <c r="CS427" s="1">
        <v>1.661022E-33</v>
      </c>
      <c r="CT427">
        <v>0.90009090000000003</v>
      </c>
      <c r="CU427">
        <v>20.87922</v>
      </c>
      <c r="CV427" s="1">
        <v>2.8576359999999997E-29</v>
      </c>
      <c r="CW427" s="1">
        <v>2.0498469999999999E-27</v>
      </c>
      <c r="CX427">
        <v>0.899899</v>
      </c>
      <c r="CY427">
        <v>20.22362</v>
      </c>
      <c r="CZ427" s="1">
        <v>3.635735E-23</v>
      </c>
      <c r="DA427" s="1">
        <v>2.6671069999999999E-21</v>
      </c>
      <c r="DB427">
        <v>0.89895270000000005</v>
      </c>
      <c r="DC427">
        <v>19.900230000000001</v>
      </c>
      <c r="DD427" s="1">
        <v>1.098513E-18</v>
      </c>
      <c r="DE427" s="1">
        <v>8.2140729999999994E-17</v>
      </c>
      <c r="DF427">
        <v>0.89726969999999995</v>
      </c>
      <c r="DG427">
        <v>19.980260000000001</v>
      </c>
      <c r="DH427" s="1">
        <v>3.1254349999999999E-15</v>
      </c>
      <c r="DI427" s="1">
        <v>2.364637E-13</v>
      </c>
      <c r="DJ427">
        <v>0.89493270000000003</v>
      </c>
      <c r="DK427">
        <v>20.275120000000001</v>
      </c>
      <c r="DL427" s="1">
        <v>2.11793E-12</v>
      </c>
      <c r="DM427" s="1">
        <v>1.6158870000000001E-10</v>
      </c>
      <c r="DN427">
        <v>0.89200970000000002</v>
      </c>
      <c r="DO427">
        <v>20.680869999999999</v>
      </c>
      <c r="DP427" s="1">
        <v>5.0150839999999996E-10</v>
      </c>
      <c r="DQ427" s="1">
        <v>3.8516289999999999E-8</v>
      </c>
      <c r="DR427">
        <v>0.88832160000000004</v>
      </c>
      <c r="DS427">
        <v>20.765440000000002</v>
      </c>
      <c r="DT427" s="1">
        <v>5.1530059999999998E-8</v>
      </c>
      <c r="DU427" s="1">
        <v>3.9771630000000003E-6</v>
      </c>
      <c r="DV427">
        <v>0.88409400000000005</v>
      </c>
      <c r="DW427">
        <v>20.443339999999999</v>
      </c>
      <c r="DX427" s="1">
        <v>2.6421340000000002E-6</v>
      </c>
      <c r="DY427" s="1">
        <v>2.0514869999999999E-4</v>
      </c>
      <c r="DZ427">
        <v>0.87935940000000001</v>
      </c>
      <c r="EA427">
        <v>19.782340000000001</v>
      </c>
      <c r="EB427" s="1">
        <v>7.5645529999999995E-5</v>
      </c>
      <c r="EC427" s="1">
        <v>5.8983619999999999E-3</v>
      </c>
      <c r="ED427">
        <v>0.87402880000000005</v>
      </c>
      <c r="EE427">
        <v>18.961870000000001</v>
      </c>
      <c r="EF427" s="1">
        <v>1.3087249999999999E-3</v>
      </c>
      <c r="EG427">
        <v>0.1025995</v>
      </c>
      <c r="EH427">
        <v>0.86823309999999998</v>
      </c>
      <c r="EI427">
        <v>18.455349999999999</v>
      </c>
      <c r="EJ427" s="1">
        <v>1.456958E-2</v>
      </c>
      <c r="EK427">
        <v>1.147397</v>
      </c>
      <c r="EL427">
        <v>0.8618709</v>
      </c>
      <c r="EM427">
        <v>18.302129999999998</v>
      </c>
      <c r="EN427">
        <v>0.1093653</v>
      </c>
      <c r="EO427">
        <v>8.6503029999999992</v>
      </c>
      <c r="EP427">
        <v>0.85521150000000001</v>
      </c>
      <c r="EQ427">
        <v>18.511130000000001</v>
      </c>
      <c r="ER427">
        <v>0.57798000000000005</v>
      </c>
      <c r="ES427">
        <v>45.938420000000001</v>
      </c>
      <c r="ET427">
        <v>0.84824790000000005</v>
      </c>
      <c r="EU427">
        <v>18.861799999999999</v>
      </c>
      <c r="EV427">
        <v>2.2277110000000002</v>
      </c>
      <c r="EW427">
        <v>177.87100000000001</v>
      </c>
      <c r="EX427">
        <v>0.84100260000000004</v>
      </c>
      <c r="EY427">
        <v>18.94922</v>
      </c>
      <c r="EZ427">
        <v>6.46516</v>
      </c>
      <c r="FA427">
        <v>518.45989999999995</v>
      </c>
      <c r="FB427">
        <v>0.83347870000000002</v>
      </c>
      <c r="FC427">
        <v>18.701460000000001</v>
      </c>
      <c r="FD427">
        <v>14.59985</v>
      </c>
      <c r="FE427">
        <v>1175.6400000000001</v>
      </c>
      <c r="FF427">
        <v>0.82561660000000003</v>
      </c>
      <c r="FG427">
        <v>18.13438</v>
      </c>
      <c r="FH427">
        <v>26.351749999999999</v>
      </c>
      <c r="FI427">
        <v>2131.6750000000002</v>
      </c>
      <c r="FJ427">
        <v>0.81817609999999996</v>
      </c>
      <c r="FK427">
        <v>17.46902</v>
      </c>
      <c r="FL427">
        <v>38.940010000000001</v>
      </c>
      <c r="FM427">
        <v>3160.55</v>
      </c>
      <c r="FN427">
        <v>0.81067129999999998</v>
      </c>
      <c r="FO427">
        <v>17.28436</v>
      </c>
      <c r="FP427">
        <v>48.07253</v>
      </c>
      <c r="FQ427">
        <v>3913.33</v>
      </c>
      <c r="FR427">
        <v>0.80291270000000003</v>
      </c>
      <c r="FS427">
        <v>17.292549999999999</v>
      </c>
      <c r="FT427">
        <v>50.352269999999997</v>
      </c>
      <c r="FU427">
        <v>4111.2330000000002</v>
      </c>
      <c r="FV427">
        <v>0.79507249999999996</v>
      </c>
      <c r="FW427">
        <v>17.657990000000002</v>
      </c>
      <c r="FX427">
        <v>45.386490000000002</v>
      </c>
      <c r="FY427">
        <v>3719.8490000000002</v>
      </c>
      <c r="FZ427">
        <v>0.78729590000000005</v>
      </c>
      <c r="GA427">
        <v>18.081980000000001</v>
      </c>
      <c r="GB427">
        <v>35.773780000000002</v>
      </c>
      <c r="GC427">
        <v>2941.7910000000002</v>
      </c>
      <c r="GD427">
        <v>0.77928180000000002</v>
      </c>
      <c r="GE427">
        <v>18.341840000000001</v>
      </c>
      <c r="GF427">
        <v>24.996220000000001</v>
      </c>
      <c r="GG427">
        <v>2063.3989999999999</v>
      </c>
      <c r="GH427">
        <v>0.77108370000000004</v>
      </c>
      <c r="GI427">
        <v>18.29224</v>
      </c>
      <c r="GJ427">
        <v>15.692640000000001</v>
      </c>
      <c r="GK427">
        <v>1300.662</v>
      </c>
      <c r="GL427">
        <v>0.76302139999999996</v>
      </c>
      <c r="GM427">
        <v>17.900130000000001</v>
      </c>
      <c r="GN427">
        <v>8.9263060000000003</v>
      </c>
      <c r="GO427">
        <v>742.85429999999997</v>
      </c>
      <c r="GP427">
        <v>0.7550325</v>
      </c>
      <c r="GQ427">
        <v>17.39012</v>
      </c>
      <c r="GR427">
        <v>4.6396050000000004</v>
      </c>
      <c r="GS427">
        <v>389.05189999999999</v>
      </c>
      <c r="GT427">
        <v>0.74656460000000002</v>
      </c>
      <c r="GU427">
        <v>17.484729999999999</v>
      </c>
      <c r="GV427">
        <v>2.244243</v>
      </c>
      <c r="GW427">
        <v>190.30179999999999</v>
      </c>
      <c r="GX427">
        <v>0.73839619999999995</v>
      </c>
      <c r="GY427">
        <v>17.855640000000001</v>
      </c>
      <c r="GZ427">
        <v>1.032465</v>
      </c>
      <c r="HA427">
        <v>88.4696</v>
      </c>
      <c r="HB427">
        <v>0.73035899999999998</v>
      </c>
      <c r="HC427">
        <v>18.593810000000001</v>
      </c>
      <c r="HD427">
        <v>0.4635553</v>
      </c>
      <c r="HE427">
        <v>40.135849999999998</v>
      </c>
      <c r="HF427">
        <v>0.72214049999999996</v>
      </c>
      <c r="HG427">
        <v>19.546119999999998</v>
      </c>
      <c r="HH427" s="1">
        <v>0.2163619</v>
      </c>
      <c r="HI427">
        <v>18.915209999999998</v>
      </c>
      <c r="HJ427">
        <v>0.71386240000000001</v>
      </c>
      <c r="HK427">
        <v>20.19669</v>
      </c>
      <c r="HL427">
        <v>0.11664670000000001</v>
      </c>
      <c r="HM427">
        <v>10.284599999999999</v>
      </c>
      <c r="HN427">
        <v>0.70560310000000004</v>
      </c>
      <c r="HO427">
        <v>20.282789999999999</v>
      </c>
      <c r="HP427" s="1">
        <v>7.8936939999999997E-2</v>
      </c>
      <c r="HQ427">
        <v>7.0163440000000001</v>
      </c>
      <c r="HR427">
        <v>0.69755080000000003</v>
      </c>
      <c r="HS427">
        <v>19.955570000000002</v>
      </c>
      <c r="HT427" s="1">
        <v>6.4760399999999996E-2</v>
      </c>
      <c r="HU427">
        <v>5.8093839999999997</v>
      </c>
      <c r="HV427">
        <v>0.6908898</v>
      </c>
      <c r="HW427">
        <v>19.325810000000001</v>
      </c>
      <c r="HX427" s="1">
        <v>5.8393489999999999E-2</v>
      </c>
      <c r="HY427" s="1">
        <v>5.2834180000000002</v>
      </c>
      <c r="HZ427">
        <v>0.68600629999999996</v>
      </c>
      <c r="IA427">
        <v>19.116109999999999</v>
      </c>
      <c r="IB427" s="1">
        <v>5.40466E-2</v>
      </c>
      <c r="IC427" s="1">
        <v>4.9226260000000002</v>
      </c>
      <c r="ID427">
        <v>0.68117399999999995</v>
      </c>
      <c r="IE427">
        <v>19.340499999999999</v>
      </c>
      <c r="IF427" s="1">
        <v>5.001361E-2</v>
      </c>
      <c r="IG427" s="1">
        <v>4.5863519999999998</v>
      </c>
      <c r="IH427">
        <v>0.67655949999999998</v>
      </c>
      <c r="II427">
        <v>19.955069999999999</v>
      </c>
      <c r="IJ427" s="1">
        <v>4.5855069999999998E-2</v>
      </c>
      <c r="IK427" s="1">
        <v>4.2332400000000003</v>
      </c>
      <c r="IL427">
        <v>0.67193800000000004</v>
      </c>
      <c r="IM427">
        <v>20.85624</v>
      </c>
      <c r="IN427" s="1">
        <v>4.1563530000000001E-2</v>
      </c>
      <c r="IO427" s="1">
        <v>3.862854</v>
      </c>
      <c r="IP427">
        <v>0.66735829999999996</v>
      </c>
      <c r="IQ427">
        <v>21.366350000000001</v>
      </c>
      <c r="IR427" s="1">
        <v>3.7276480000000001E-2</v>
      </c>
      <c r="IS427" s="1">
        <v>3.4875349999999998</v>
      </c>
      <c r="IT427">
        <v>0.66279089999999996</v>
      </c>
      <c r="IU427">
        <v>21.386579999999999</v>
      </c>
      <c r="IV427" s="1">
        <v>3.3114869999999998E-2</v>
      </c>
      <c r="IW427" s="1">
        <v>3.119243</v>
      </c>
      <c r="IX427">
        <v>0.65797000000000005</v>
      </c>
      <c r="IY427">
        <v>21.038430000000002</v>
      </c>
      <c r="IZ427" s="1">
        <v>2.9160740000000001E-2</v>
      </c>
      <c r="JA427" s="1">
        <v>2.766445</v>
      </c>
      <c r="JB427">
        <v>0.65316079999999999</v>
      </c>
      <c r="JC427">
        <v>20.458829999999999</v>
      </c>
      <c r="JD427" s="1">
        <v>2.552248E-2</v>
      </c>
      <c r="JE427" s="1">
        <v>2.4385479999999999</v>
      </c>
      <c r="JF427">
        <v>0.64850479999999999</v>
      </c>
      <c r="JG427">
        <v>20.196580000000001</v>
      </c>
      <c r="JH427" s="1">
        <v>2.219755E-2</v>
      </c>
      <c r="JI427" s="1">
        <v>2.1357339999999998</v>
      </c>
      <c r="JJ427">
        <v>0.64370519999999998</v>
      </c>
      <c r="JK427">
        <v>20.091570000000001</v>
      </c>
      <c r="JL427" s="1">
        <v>1.925791E-2</v>
      </c>
      <c r="JM427" s="1">
        <v>1.866055</v>
      </c>
      <c r="JN427">
        <v>0.63907689999999995</v>
      </c>
      <c r="JO427">
        <v>20.484269999999999</v>
      </c>
      <c r="JP427" s="1">
        <v>1.6723189999999999E-2</v>
      </c>
      <c r="JQ427" s="1">
        <v>1.631756</v>
      </c>
      <c r="JR427">
        <v>0.63461239999999997</v>
      </c>
      <c r="JS427">
        <v>20.820309999999999</v>
      </c>
      <c r="JT427" s="1">
        <v>1.4515129999999999E-2</v>
      </c>
      <c r="JU427" s="1">
        <v>1.4258169999999999</v>
      </c>
      <c r="JV427">
        <v>0.63069790000000003</v>
      </c>
      <c r="JW427">
        <v>20.941420000000001</v>
      </c>
      <c r="JX427" s="1">
        <v>1.2520109999999999E-2</v>
      </c>
      <c r="JY427" s="1">
        <v>1.2373499999999999</v>
      </c>
      <c r="JZ427">
        <v>0.62676900000000002</v>
      </c>
      <c r="KA427">
        <v>20.80622</v>
      </c>
      <c r="KB427" s="1">
        <v>1.0671760000000001E-2</v>
      </c>
      <c r="KC427" s="1">
        <v>1.061169</v>
      </c>
      <c r="KD427">
        <v>0.62291609999999997</v>
      </c>
      <c r="KE427">
        <v>20.351150000000001</v>
      </c>
      <c r="KF427" s="1">
        <v>8.9234050000000006E-3</v>
      </c>
      <c r="KG427" s="1">
        <v>0.89286019999999999</v>
      </c>
      <c r="KH427">
        <v>0.61887420000000004</v>
      </c>
      <c r="KI427">
        <v>19.819109999999998</v>
      </c>
      <c r="KJ427" s="1">
        <v>7.3091249999999997E-3</v>
      </c>
      <c r="KK427" s="1">
        <v>0.73618399999999995</v>
      </c>
      <c r="KL427">
        <v>0.61488949999999998</v>
      </c>
      <c r="KM427">
        <v>19.809159999999999</v>
      </c>
      <c r="KN427" s="1">
        <v>5.9056990000000004E-3</v>
      </c>
      <c r="KO427" s="1">
        <v>0.5986591</v>
      </c>
      <c r="KP427">
        <v>0.61269240000000003</v>
      </c>
      <c r="KQ427">
        <v>19.78632</v>
      </c>
      <c r="KR427" s="1">
        <v>4.7565949999999997E-3</v>
      </c>
      <c r="KS427" s="1">
        <v>0.48374859999999997</v>
      </c>
      <c r="KT427">
        <v>0.61185540000000005</v>
      </c>
      <c r="KU427">
        <v>20.140519999999999</v>
      </c>
      <c r="KV427" s="1">
        <v>3.861593E-3</v>
      </c>
      <c r="KW427" s="1">
        <v>0.39313900000000002</v>
      </c>
      <c r="KX427">
        <v>0.61124219999999996</v>
      </c>
      <c r="KY427">
        <v>20.586580000000001</v>
      </c>
      <c r="KZ427" s="1">
        <v>3.194138E-3</v>
      </c>
      <c r="LA427" s="1">
        <v>0.32532850000000002</v>
      </c>
      <c r="LB427">
        <v>0.61029129999999998</v>
      </c>
      <c r="LC427">
        <v>20.759840000000001</v>
      </c>
      <c r="LD427" s="1">
        <v>2.7104690000000001E-3</v>
      </c>
      <c r="LE427" s="1">
        <v>0.27630169999999998</v>
      </c>
      <c r="LF427">
        <v>0.60936400000000002</v>
      </c>
      <c r="LG427">
        <v>20.61955</v>
      </c>
      <c r="LH427" s="1">
        <v>2.3646040000000002E-3</v>
      </c>
      <c r="LI427" s="1">
        <v>0.24122189999999999</v>
      </c>
      <c r="LJ427">
        <v>0.60849520000000001</v>
      </c>
      <c r="LK427">
        <v>20.282900000000001</v>
      </c>
      <c r="LL427" s="1">
        <v>2.1116820000000001E-3</v>
      </c>
      <c r="LM427" s="1">
        <v>0.21561279999999999</v>
      </c>
      <c r="LN427">
        <v>0.6076298</v>
      </c>
      <c r="LO427">
        <v>19.975370000000002</v>
      </c>
      <c r="LP427" s="1">
        <v>1.9200179999999999E-3</v>
      </c>
      <c r="LQ427" s="1">
        <v>0.196238</v>
      </c>
      <c r="LR427">
        <v>0.60681350000000001</v>
      </c>
      <c r="LS427">
        <v>20.30799</v>
      </c>
      <c r="LT427" s="1">
        <v>1.7699129999999999E-3</v>
      </c>
      <c r="LU427" s="1">
        <v>0.1810533</v>
      </c>
      <c r="LV427">
        <v>0.60600779999999999</v>
      </c>
      <c r="LW427">
        <v>20.794450000000001</v>
      </c>
      <c r="LX427" s="1">
        <v>1.6488869999999999E-3</v>
      </c>
      <c r="LY427" s="1">
        <v>0.16882939999999999</v>
      </c>
      <c r="LZ427">
        <v>0.60517779999999999</v>
      </c>
      <c r="MA427">
        <v>21.631049999999998</v>
      </c>
      <c r="MB427" s="1">
        <v>1.5504539999999999E-3</v>
      </c>
      <c r="MC427" s="1">
        <v>0.15889929999999999</v>
      </c>
      <c r="MD427">
        <v>0.60434149999999998</v>
      </c>
      <c r="ME427">
        <v>22.589780000000001</v>
      </c>
      <c r="MF427" s="1">
        <v>1.4700939999999999E-3</v>
      </c>
      <c r="MG427" s="1">
        <v>0.1508159</v>
      </c>
      <c r="MH427">
        <v>0.60362490000000002</v>
      </c>
      <c r="MI427">
        <v>22.94585</v>
      </c>
      <c r="MJ427" s="1">
        <v>1.404155E-3</v>
      </c>
      <c r="MK427" s="1">
        <v>0.1441752</v>
      </c>
      <c r="ML427">
        <v>0.6028559</v>
      </c>
      <c r="MM427">
        <v>22.691490000000002</v>
      </c>
      <c r="MN427" s="1">
        <v>1.3497159999999999E-3</v>
      </c>
      <c r="MO427" s="1">
        <v>0.13870460000000001</v>
      </c>
      <c r="MP427">
        <v>0.60207690000000003</v>
      </c>
      <c r="MQ427">
        <v>22.19219</v>
      </c>
      <c r="MR427" s="1">
        <v>1.303825E-3</v>
      </c>
      <c r="MS427" s="1">
        <v>0.13413040000000001</v>
      </c>
      <c r="MT427">
        <v>0.60125569999999995</v>
      </c>
      <c r="MU427">
        <v>21.577470000000002</v>
      </c>
      <c r="MV427" s="1">
        <v>1.2632749999999999E-3</v>
      </c>
      <c r="MW427" s="1">
        <v>0.13009680000000001</v>
      </c>
      <c r="MX427">
        <v>0.60045110000000002</v>
      </c>
      <c r="MY427">
        <v>21.60446</v>
      </c>
      <c r="MZ427" s="1">
        <v>1.2251289999999999E-3</v>
      </c>
      <c r="NA427" s="1">
        <v>0.12630330000000001</v>
      </c>
      <c r="NB427">
        <v>0.59956779999999998</v>
      </c>
      <c r="NC427">
        <v>22.027950000000001</v>
      </c>
      <c r="ND427" s="1">
        <v>1.1870559999999999E-3</v>
      </c>
      <c r="NE427" s="1">
        <v>0.122534</v>
      </c>
      <c r="NF427">
        <v>0.59861889999999995</v>
      </c>
      <c r="NG427">
        <v>22.780940000000001</v>
      </c>
      <c r="NH427" s="1">
        <v>1.147812E-3</v>
      </c>
      <c r="NI427" s="1">
        <v>0.1186425</v>
      </c>
      <c r="NJ427">
        <v>0.59762999999999999</v>
      </c>
      <c r="NK427">
        <v>23.616589999999999</v>
      </c>
      <c r="NL427" s="1">
        <v>1.107472E-3</v>
      </c>
      <c r="NM427" s="1">
        <v>0.1146271</v>
      </c>
      <c r="NN427">
        <v>0.59658909999999998</v>
      </c>
      <c r="NO427">
        <v>23.810669999999998</v>
      </c>
      <c r="NP427" s="1">
        <v>1.0664870000000001E-3</v>
      </c>
      <c r="NQ427" s="1">
        <v>0.1105414</v>
      </c>
      <c r="NR427">
        <v>0.59550709999999996</v>
      </c>
      <c r="NS427">
        <v>23.429290000000002</v>
      </c>
      <c r="NT427" s="1">
        <v>1.0255469999999999E-3</v>
      </c>
      <c r="NU427" s="1">
        <v>0.1064561</v>
      </c>
      <c r="NV427">
        <v>0.59437490000000004</v>
      </c>
      <c r="NW427">
        <v>22.713830000000002</v>
      </c>
      <c r="NX427" s="1">
        <v>9.8530839999999998E-4</v>
      </c>
      <c r="NY427" s="1">
        <v>0.102438</v>
      </c>
      <c r="NZ427">
        <v>0.59350959999999997</v>
      </c>
      <c r="OA427">
        <v>21.898759999999999</v>
      </c>
      <c r="OB427" s="1">
        <v>9.4594410000000003E-4</v>
      </c>
      <c r="OC427" s="1">
        <v>9.8451570000000002E-2</v>
      </c>
      <c r="OD427">
        <v>0.59249499999999999</v>
      </c>
      <c r="OE427">
        <v>21.319800000000001</v>
      </c>
      <c r="OF427" s="1">
        <v>9.077531E-4</v>
      </c>
      <c r="OG427" s="1">
        <v>9.459534E-2</v>
      </c>
      <c r="OH427">
        <v>0.59133820000000004</v>
      </c>
      <c r="OI427">
        <v>21.360949999999999</v>
      </c>
      <c r="OJ427" s="1">
        <v>8.7174379999999997E-4</v>
      </c>
      <c r="OK427" s="1">
        <v>9.0987680000000001E-2</v>
      </c>
    </row>
    <row r="428" spans="1:401" x14ac:dyDescent="0.35">
      <c r="A428">
        <v>437</v>
      </c>
      <c r="B428" t="s">
        <v>4</v>
      </c>
      <c r="C428" t="s">
        <v>364</v>
      </c>
      <c r="D428" t="s">
        <v>435</v>
      </c>
      <c r="E428">
        <v>777.38630000000001</v>
      </c>
      <c r="F428">
        <v>0.7996373</v>
      </c>
      <c r="G428">
        <v>22.52768</v>
      </c>
      <c r="H428">
        <v>0</v>
      </c>
      <c r="I428">
        <v>0</v>
      </c>
      <c r="J428">
        <v>0.79961349999999998</v>
      </c>
      <c r="K428">
        <v>22.017869999999998</v>
      </c>
      <c r="L428">
        <v>0</v>
      </c>
      <c r="M428">
        <v>0</v>
      </c>
      <c r="N428">
        <v>0.79943730000000002</v>
      </c>
      <c r="O428">
        <v>21.986139999999999</v>
      </c>
      <c r="P428">
        <v>0</v>
      </c>
      <c r="Q428">
        <v>0</v>
      </c>
      <c r="R428">
        <v>0.79897309999999999</v>
      </c>
      <c r="S428">
        <v>22.10943</v>
      </c>
      <c r="T428">
        <v>0</v>
      </c>
      <c r="U428">
        <v>0</v>
      </c>
      <c r="V428">
        <v>0.7983768</v>
      </c>
      <c r="W428">
        <v>22.70842</v>
      </c>
      <c r="X428">
        <v>0</v>
      </c>
      <c r="Y428">
        <v>0</v>
      </c>
      <c r="Z428">
        <v>0.79799489999999995</v>
      </c>
      <c r="AA428">
        <v>22.96557</v>
      </c>
      <c r="AB428">
        <v>0</v>
      </c>
      <c r="AC428">
        <v>0</v>
      </c>
      <c r="AD428">
        <v>0.79762630000000001</v>
      </c>
      <c r="AE428">
        <v>23.06128</v>
      </c>
      <c r="AF428">
        <v>0</v>
      </c>
      <c r="AG428">
        <v>0</v>
      </c>
      <c r="AH428">
        <v>0.79714960000000001</v>
      </c>
      <c r="AI428">
        <v>22.819310000000002</v>
      </c>
      <c r="AJ428">
        <v>0</v>
      </c>
      <c r="AK428">
        <v>0</v>
      </c>
      <c r="AL428">
        <v>0.7967109</v>
      </c>
      <c r="AM428">
        <v>22.401309999999999</v>
      </c>
      <c r="AN428">
        <v>0</v>
      </c>
      <c r="AO428">
        <v>0</v>
      </c>
      <c r="AP428">
        <v>0.79617959999999999</v>
      </c>
      <c r="AQ428">
        <v>21.99005</v>
      </c>
      <c r="AR428">
        <v>0</v>
      </c>
      <c r="AS428">
        <v>0</v>
      </c>
      <c r="AT428">
        <v>0.79575180000000001</v>
      </c>
      <c r="AU428">
        <v>21.999389999999998</v>
      </c>
      <c r="AV428">
        <v>0</v>
      </c>
      <c r="AW428">
        <v>0</v>
      </c>
      <c r="AX428">
        <v>0.79621410000000004</v>
      </c>
      <c r="AY428">
        <v>21.956489999999999</v>
      </c>
      <c r="AZ428">
        <v>0</v>
      </c>
      <c r="BA428">
        <v>0</v>
      </c>
      <c r="BB428">
        <v>0.79673450000000001</v>
      </c>
      <c r="BC428">
        <v>22.100930000000002</v>
      </c>
      <c r="BD428">
        <v>0</v>
      </c>
      <c r="BE428">
        <v>0</v>
      </c>
      <c r="BF428">
        <v>0.79722360000000003</v>
      </c>
      <c r="BG428">
        <v>22.195360000000001</v>
      </c>
      <c r="BH428">
        <v>0</v>
      </c>
      <c r="BI428">
        <v>0</v>
      </c>
      <c r="BJ428">
        <v>0.79774129999999999</v>
      </c>
      <c r="BK428">
        <v>22.008140000000001</v>
      </c>
      <c r="BL428">
        <v>0</v>
      </c>
      <c r="BM428">
        <v>0</v>
      </c>
      <c r="BN428">
        <v>0.79817459999999996</v>
      </c>
      <c r="BO428">
        <v>21.58887</v>
      </c>
      <c r="BP428">
        <v>0</v>
      </c>
      <c r="BQ428">
        <v>0</v>
      </c>
      <c r="BR428">
        <v>0.79856769999999999</v>
      </c>
      <c r="BS428">
        <v>21.036349999999999</v>
      </c>
      <c r="BT428">
        <v>0</v>
      </c>
      <c r="BU428">
        <v>0</v>
      </c>
      <c r="BV428">
        <v>0.79886349999999995</v>
      </c>
      <c r="BW428">
        <v>20.731940000000002</v>
      </c>
      <c r="BX428">
        <v>0</v>
      </c>
      <c r="BY428">
        <v>0</v>
      </c>
      <c r="BZ428">
        <v>0.79904580000000003</v>
      </c>
      <c r="CA428">
        <v>20.803660000000001</v>
      </c>
      <c r="CB428">
        <v>0</v>
      </c>
      <c r="CC428">
        <v>0</v>
      </c>
      <c r="CD428">
        <v>0.79913389999999995</v>
      </c>
      <c r="CE428">
        <v>21.11093</v>
      </c>
      <c r="CF428">
        <v>0</v>
      </c>
      <c r="CG428">
        <v>0</v>
      </c>
      <c r="CH428">
        <v>0.7992378</v>
      </c>
      <c r="CI428">
        <v>21.539380000000001</v>
      </c>
      <c r="CJ428">
        <v>0</v>
      </c>
      <c r="CK428">
        <v>0</v>
      </c>
      <c r="CL428">
        <v>0.79919700000000005</v>
      </c>
      <c r="CM428">
        <v>21.637080000000001</v>
      </c>
      <c r="CN428">
        <v>0</v>
      </c>
      <c r="CO428">
        <v>0</v>
      </c>
      <c r="CP428">
        <v>0.79911659999999995</v>
      </c>
      <c r="CQ428">
        <v>21.419879999999999</v>
      </c>
      <c r="CR428" s="1">
        <v>1.7915610000000001E-35</v>
      </c>
      <c r="CS428" s="1">
        <v>3.3453880000000002E-33</v>
      </c>
      <c r="CT428">
        <v>0.79895419999999995</v>
      </c>
      <c r="CU428">
        <v>20.904890000000002</v>
      </c>
      <c r="CV428" s="1">
        <v>2.169521E-29</v>
      </c>
      <c r="CW428" s="1">
        <v>3.8481740000000001E-27</v>
      </c>
      <c r="CX428">
        <v>0.79875479999999999</v>
      </c>
      <c r="CY428">
        <v>20.263929999999998</v>
      </c>
      <c r="CZ428" s="1">
        <v>2.9498650000000002E-23</v>
      </c>
      <c r="DA428" s="1">
        <v>5.7718609999999998E-21</v>
      </c>
      <c r="DB428">
        <v>0.7984734</v>
      </c>
      <c r="DC428">
        <v>19.95346</v>
      </c>
      <c r="DD428" s="1">
        <v>9.3886450000000006E-19</v>
      </c>
      <c r="DE428" s="1">
        <v>2.003783E-16</v>
      </c>
      <c r="DF428">
        <v>0.79815729999999996</v>
      </c>
      <c r="DG428">
        <v>20.017299999999999</v>
      </c>
      <c r="DH428" s="1">
        <v>2.7489110000000001E-15</v>
      </c>
      <c r="DI428" s="1">
        <v>6.1819709999999997E-13</v>
      </c>
      <c r="DJ428">
        <v>0.79773550000000004</v>
      </c>
      <c r="DK428">
        <v>20.286860000000001</v>
      </c>
      <c r="DL428" s="1">
        <v>1.9013470000000001E-12</v>
      </c>
      <c r="DM428" s="1">
        <v>4.4474869999999999E-10</v>
      </c>
      <c r="DN428">
        <v>0.79727530000000002</v>
      </c>
      <c r="DO428">
        <v>20.683599999999998</v>
      </c>
      <c r="DP428" s="1">
        <v>4.5735099999999999E-10</v>
      </c>
      <c r="DQ428" s="1">
        <v>1.1040460000000001E-7</v>
      </c>
      <c r="DR428">
        <v>0.79683020000000004</v>
      </c>
      <c r="DS428">
        <v>20.752410000000001</v>
      </c>
      <c r="DT428" s="1">
        <v>4.7622009999999998E-8</v>
      </c>
      <c r="DU428" s="1">
        <v>1.180605E-5</v>
      </c>
      <c r="DV428">
        <v>0.79623100000000002</v>
      </c>
      <c r="DW428">
        <v>20.44125</v>
      </c>
      <c r="DX428" s="1">
        <v>2.4692189999999999E-6</v>
      </c>
      <c r="DY428" s="1">
        <v>6.2760159999999997E-4</v>
      </c>
      <c r="DZ428">
        <v>0.79570110000000005</v>
      </c>
      <c r="EA428">
        <v>19.804349999999999</v>
      </c>
      <c r="EB428" s="1">
        <v>7.1385809999999997E-5</v>
      </c>
      <c r="EC428" s="1">
        <v>1.8530939999999999E-2</v>
      </c>
      <c r="ED428">
        <v>0.79507399999999995</v>
      </c>
      <c r="EE428">
        <v>18.992429999999999</v>
      </c>
      <c r="EF428" s="1">
        <v>1.245613E-3</v>
      </c>
      <c r="EG428">
        <v>0.33006069999999998</v>
      </c>
      <c r="EH428">
        <v>0.79436090000000004</v>
      </c>
      <c r="EI428">
        <v>18.495930000000001</v>
      </c>
      <c r="EJ428" s="1">
        <v>1.3974449999999999E-2</v>
      </c>
      <c r="EK428">
        <v>3.7725409999999999</v>
      </c>
      <c r="EL428">
        <v>0.79367109999999996</v>
      </c>
      <c r="EM428">
        <v>18.340800000000002</v>
      </c>
      <c r="EN428">
        <v>0.1056329</v>
      </c>
      <c r="EO428">
        <v>29.014099999999999</v>
      </c>
      <c r="EP428">
        <v>0.79290119999999997</v>
      </c>
      <c r="EQ428">
        <v>18.53173</v>
      </c>
      <c r="ER428">
        <v>0.56175459999999999</v>
      </c>
      <c r="ES428">
        <v>156.93180000000001</v>
      </c>
      <c r="ET428">
        <v>0.79223589999999999</v>
      </c>
      <c r="EU428">
        <v>18.853300000000001</v>
      </c>
      <c r="EV428">
        <v>2.1777220000000002</v>
      </c>
      <c r="EW428">
        <v>618.17690000000005</v>
      </c>
      <c r="EX428">
        <v>0.79152920000000004</v>
      </c>
      <c r="EY428">
        <v>18.927959999999999</v>
      </c>
      <c r="EZ428">
        <v>6.3527610000000001</v>
      </c>
      <c r="FA428">
        <v>1830.482</v>
      </c>
      <c r="FB428">
        <v>0.79070989999999997</v>
      </c>
      <c r="FC428">
        <v>18.693809999999999</v>
      </c>
      <c r="FD428">
        <v>14.412520000000001</v>
      </c>
      <c r="FE428">
        <v>4210.7759999999998</v>
      </c>
      <c r="FF428">
        <v>0.78990720000000003</v>
      </c>
      <c r="FG428">
        <v>18.145600000000002</v>
      </c>
      <c r="FH428">
        <v>26.122720000000001</v>
      </c>
      <c r="FI428">
        <v>7736.7340000000004</v>
      </c>
      <c r="FJ428">
        <v>0.79001129999999997</v>
      </c>
      <c r="FK428">
        <v>17.504770000000001</v>
      </c>
      <c r="FL428">
        <v>38.751750000000001</v>
      </c>
      <c r="FM428">
        <v>11611.15</v>
      </c>
      <c r="FN428">
        <v>0.79058499999999998</v>
      </c>
      <c r="FO428">
        <v>17.339259999999999</v>
      </c>
      <c r="FP428">
        <v>48.005420000000001</v>
      </c>
      <c r="FQ428">
        <v>14537.6</v>
      </c>
      <c r="FR428">
        <v>0.79124280000000002</v>
      </c>
      <c r="FS428">
        <v>17.318079999999998</v>
      </c>
      <c r="FT428">
        <v>50.432519999999997</v>
      </c>
      <c r="FU428">
        <v>15438.49</v>
      </c>
      <c r="FV428">
        <v>0.79210469999999999</v>
      </c>
      <c r="FW428">
        <v>17.64547</v>
      </c>
      <c r="FX428">
        <v>45.598700000000001</v>
      </c>
      <c r="FY428">
        <v>14102.09</v>
      </c>
      <c r="FZ428">
        <v>0.79331079999999998</v>
      </c>
      <c r="GA428">
        <v>18.04813</v>
      </c>
      <c r="GB428">
        <v>36.033029999999997</v>
      </c>
      <c r="GC428">
        <v>11252.88</v>
      </c>
      <c r="GD428">
        <v>0.79443989999999998</v>
      </c>
      <c r="GE428">
        <v>18.302589999999999</v>
      </c>
      <c r="GF428">
        <v>25.23452</v>
      </c>
      <c r="GG428">
        <v>7957.9970000000003</v>
      </c>
      <c r="GH428">
        <v>0.79558720000000005</v>
      </c>
      <c r="GI428">
        <v>18.266670000000001</v>
      </c>
      <c r="GJ428">
        <v>15.874639999999999</v>
      </c>
      <c r="GK428">
        <v>5054.0590000000002</v>
      </c>
      <c r="GL428">
        <v>0.79710700000000001</v>
      </c>
      <c r="GM428">
        <v>17.90551</v>
      </c>
      <c r="GN428">
        <v>9.046875</v>
      </c>
      <c r="GO428">
        <v>2907.5639999999999</v>
      </c>
      <c r="GP428">
        <v>0.79296750000000005</v>
      </c>
      <c r="GQ428">
        <v>17.4146</v>
      </c>
      <c r="GR428">
        <v>4.7098060000000004</v>
      </c>
      <c r="GS428">
        <v>1531.779</v>
      </c>
      <c r="GT428">
        <v>0.78450779999999998</v>
      </c>
      <c r="GU428">
        <v>17.51906</v>
      </c>
      <c r="GV428">
        <v>2.2816160000000001</v>
      </c>
      <c r="GW428">
        <v>752.42340000000002</v>
      </c>
      <c r="GX428">
        <v>0.77633280000000005</v>
      </c>
      <c r="GY428">
        <v>17.865449999999999</v>
      </c>
      <c r="GZ428">
        <v>1.050854</v>
      </c>
      <c r="HA428">
        <v>350.74360000000001</v>
      </c>
      <c r="HB428">
        <v>0.76830480000000001</v>
      </c>
      <c r="HC428">
        <v>18.560890000000001</v>
      </c>
      <c r="HD428">
        <v>0.47198279999999998</v>
      </c>
      <c r="HE428">
        <v>159.0446</v>
      </c>
      <c r="HF428">
        <v>0.76007349999999996</v>
      </c>
      <c r="HG428">
        <v>19.50046</v>
      </c>
      <c r="HH428" s="1">
        <v>0.2199719</v>
      </c>
      <c r="HI428">
        <v>74.379559999999998</v>
      </c>
      <c r="HJ428">
        <v>0.75167600000000001</v>
      </c>
      <c r="HK428">
        <v>20.139600000000002</v>
      </c>
      <c r="HL428" s="1">
        <v>0.1181176</v>
      </c>
      <c r="HM428">
        <v>39.722610000000003</v>
      </c>
      <c r="HN428">
        <v>0.74318890000000004</v>
      </c>
      <c r="HO428">
        <v>20.238880000000002</v>
      </c>
      <c r="HP428" s="1">
        <v>7.9533950000000006E-2</v>
      </c>
      <c r="HQ428">
        <v>26.506329999999998</v>
      </c>
      <c r="HR428">
        <v>0.7348401</v>
      </c>
      <c r="HS428">
        <v>19.948139999999999</v>
      </c>
      <c r="HT428" s="1">
        <v>6.5034980000000006E-2</v>
      </c>
      <c r="HU428">
        <v>21.617360000000001</v>
      </c>
      <c r="HV428">
        <v>0.72818609999999995</v>
      </c>
      <c r="HW428">
        <v>19.35453</v>
      </c>
      <c r="HX428" s="1">
        <v>5.8579249999999999E-2</v>
      </c>
      <c r="HY428">
        <v>19.527909999999999</v>
      </c>
      <c r="HZ428">
        <v>0.72378520000000002</v>
      </c>
      <c r="IA428">
        <v>19.16686</v>
      </c>
      <c r="IB428" s="1">
        <v>5.4227419999999998E-2</v>
      </c>
      <c r="IC428">
        <v>18.134</v>
      </c>
      <c r="ID428">
        <v>0.71934399999999998</v>
      </c>
      <c r="IE428">
        <v>19.37321</v>
      </c>
      <c r="IF428" s="1">
        <v>5.0198279999999998E-2</v>
      </c>
      <c r="IG428" s="1">
        <v>16.85962</v>
      </c>
      <c r="IH428">
        <v>0.71510439999999997</v>
      </c>
      <c r="II428">
        <v>19.946179999999998</v>
      </c>
      <c r="IJ428" s="1">
        <v>4.6041260000000001E-2</v>
      </c>
      <c r="IK428" s="1">
        <v>15.533110000000001</v>
      </c>
      <c r="IL428">
        <v>0.71080929999999998</v>
      </c>
      <c r="IM428">
        <v>20.80583</v>
      </c>
      <c r="IN428" s="1">
        <v>4.174506E-2</v>
      </c>
      <c r="IO428" s="1">
        <v>14.146559999999999</v>
      </c>
      <c r="IP428">
        <v>0.70651220000000003</v>
      </c>
      <c r="IQ428">
        <v>21.299430000000001</v>
      </c>
      <c r="IR428" s="1">
        <v>3.7450820000000003E-2</v>
      </c>
      <c r="IS428" s="1">
        <v>12.746639999999999</v>
      </c>
      <c r="IT428">
        <v>0.70215340000000004</v>
      </c>
      <c r="IU428">
        <v>21.335090000000001</v>
      </c>
      <c r="IV428" s="1">
        <v>3.327658E-2</v>
      </c>
      <c r="IW428" s="1">
        <v>11.37631</v>
      </c>
      <c r="IX428">
        <v>0.69755290000000003</v>
      </c>
      <c r="IY428">
        <v>21.0243</v>
      </c>
      <c r="IZ428" s="1">
        <v>2.9310249999999999E-2</v>
      </c>
      <c r="JA428" s="1">
        <v>10.0684</v>
      </c>
      <c r="JB428">
        <v>0.69292500000000001</v>
      </c>
      <c r="JC428">
        <v>20.47588</v>
      </c>
      <c r="JD428" s="1">
        <v>2.5657329999999999E-2</v>
      </c>
      <c r="JE428" s="1">
        <v>8.8541860000000003</v>
      </c>
      <c r="JF428">
        <v>0.68846339999999995</v>
      </c>
      <c r="JG428">
        <v>20.229469999999999</v>
      </c>
      <c r="JH428" s="1">
        <v>2.231789E-2</v>
      </c>
      <c r="JI428" s="1">
        <v>7.7359989999999996</v>
      </c>
      <c r="JJ428">
        <v>0.68389979999999995</v>
      </c>
      <c r="JK428">
        <v>20.093879999999999</v>
      </c>
      <c r="JL428" s="1">
        <v>1.9364909999999999E-2</v>
      </c>
      <c r="JM428" s="1">
        <v>6.7404159999999997</v>
      </c>
      <c r="JN428">
        <v>0.67940560000000005</v>
      </c>
      <c r="JO428">
        <v>20.440190000000001</v>
      </c>
      <c r="JP428" s="1">
        <v>1.6815E-2</v>
      </c>
      <c r="JQ428" s="1">
        <v>5.8759940000000004</v>
      </c>
      <c r="JR428">
        <v>0.67500660000000001</v>
      </c>
      <c r="JS428">
        <v>20.759180000000001</v>
      </c>
      <c r="JT428" s="1">
        <v>1.459482E-2</v>
      </c>
      <c r="JU428" s="1">
        <v>5.1210469999999999</v>
      </c>
      <c r="JV428">
        <v>0.67137930000000001</v>
      </c>
      <c r="JW428">
        <v>20.88899</v>
      </c>
      <c r="JX428" s="1">
        <v>1.2593409999999999E-2</v>
      </c>
      <c r="JY428" s="1">
        <v>4.4342740000000003</v>
      </c>
      <c r="JZ428">
        <v>0.66751990000000005</v>
      </c>
      <c r="KA428">
        <v>20.776779999999999</v>
      </c>
      <c r="KB428" s="1">
        <v>1.0737190000000001E-2</v>
      </c>
      <c r="KC428" s="1">
        <v>3.7960829999999999</v>
      </c>
      <c r="KD428">
        <v>0.66363799999999995</v>
      </c>
      <c r="KE428">
        <v>20.355709999999998</v>
      </c>
      <c r="KF428" s="1">
        <v>8.981592E-3</v>
      </c>
      <c r="KG428" s="1">
        <v>3.1911779999999998</v>
      </c>
      <c r="KH428">
        <v>0.65950319999999996</v>
      </c>
      <c r="KI428">
        <v>19.831099999999999</v>
      </c>
      <c r="KJ428" s="1">
        <v>7.3591630000000002E-3</v>
      </c>
      <c r="KK428" s="1">
        <v>2.6291190000000002</v>
      </c>
      <c r="KL428">
        <v>0.65535120000000002</v>
      </c>
      <c r="KM428">
        <v>19.83475</v>
      </c>
      <c r="KN428" s="1">
        <v>5.946654E-3</v>
      </c>
      <c r="KO428" s="1">
        <v>2.1356459999999999</v>
      </c>
      <c r="KP428">
        <v>0.65362120000000001</v>
      </c>
      <c r="KQ428">
        <v>19.785640000000001</v>
      </c>
      <c r="KR428" s="1">
        <v>4.7912620000000001E-3</v>
      </c>
      <c r="KS428" s="1">
        <v>1.7214259999999999</v>
      </c>
      <c r="KT428">
        <v>0.65253050000000001</v>
      </c>
      <c r="KU428">
        <v>20.105540000000001</v>
      </c>
      <c r="KV428" s="1">
        <v>3.8860539999999999E-3</v>
      </c>
      <c r="KW428" s="1">
        <v>1.392655</v>
      </c>
      <c r="KX428">
        <v>0.65197450000000001</v>
      </c>
      <c r="KY428">
        <v>20.555430000000001</v>
      </c>
      <c r="KZ428" s="1">
        <v>3.2114000000000001E-3</v>
      </c>
      <c r="LA428" s="1">
        <v>1.1463749999999999</v>
      </c>
      <c r="LB428">
        <v>0.65137009999999995</v>
      </c>
      <c r="LC428">
        <v>20.723320000000001</v>
      </c>
      <c r="LD428" s="1">
        <v>2.723212E-3</v>
      </c>
      <c r="LE428" s="1">
        <v>0.96810339999999995</v>
      </c>
      <c r="LF428">
        <v>0.65079750000000003</v>
      </c>
      <c r="LG428">
        <v>20.58717</v>
      </c>
      <c r="LH428" s="1">
        <v>2.3741140000000001E-3</v>
      </c>
      <c r="LI428" s="1">
        <v>0.84051330000000002</v>
      </c>
      <c r="LJ428">
        <v>0.65025040000000001</v>
      </c>
      <c r="LK428">
        <v>20.270600000000002</v>
      </c>
      <c r="LL428" s="1">
        <v>2.118979E-3</v>
      </c>
      <c r="LM428" s="1">
        <v>0.74756809999999996</v>
      </c>
      <c r="LN428">
        <v>0.64964849999999996</v>
      </c>
      <c r="LO428">
        <v>19.987159999999999</v>
      </c>
      <c r="LP428" s="1">
        <v>1.9257740000000001E-3</v>
      </c>
      <c r="LQ428" s="1">
        <v>0.67741059999999997</v>
      </c>
      <c r="LR428">
        <v>0.6491268</v>
      </c>
      <c r="LS428">
        <v>20.328659999999999</v>
      </c>
      <c r="LT428" s="1">
        <v>1.774624E-3</v>
      </c>
      <c r="LU428" s="1">
        <v>0.62255289999999996</v>
      </c>
      <c r="LV428">
        <v>0.64860629999999997</v>
      </c>
      <c r="LW428">
        <v>20.784189999999999</v>
      </c>
      <c r="LX428" s="1">
        <v>1.652845E-3</v>
      </c>
      <c r="LY428" s="1">
        <v>0.57845290000000005</v>
      </c>
      <c r="LZ428">
        <v>0.64805979999999996</v>
      </c>
      <c r="MA428">
        <v>21.591000000000001</v>
      </c>
      <c r="MB428" s="1">
        <v>1.5537979999999999E-3</v>
      </c>
      <c r="MC428" s="1">
        <v>0.54254139999999995</v>
      </c>
      <c r="MD428">
        <v>0.64751110000000001</v>
      </c>
      <c r="ME428">
        <v>22.55293</v>
      </c>
      <c r="MF428" s="1">
        <v>1.472973E-3</v>
      </c>
      <c r="MG428" s="1">
        <v>0.51321600000000001</v>
      </c>
      <c r="MH428">
        <v>0.64704850000000003</v>
      </c>
      <c r="MI428">
        <v>22.913150000000002</v>
      </c>
      <c r="MJ428" s="1">
        <v>1.4066129999999999E-3</v>
      </c>
      <c r="MK428" s="1">
        <v>0.48908289999999999</v>
      </c>
      <c r="ML428">
        <v>0.6465592</v>
      </c>
      <c r="MM428">
        <v>22.67266</v>
      </c>
      <c r="MN428" s="1">
        <v>1.351875E-3</v>
      </c>
      <c r="MO428" s="1">
        <v>0.46910109999999999</v>
      </c>
      <c r="MP428">
        <v>0.6460053</v>
      </c>
      <c r="MQ428">
        <v>22.200420000000001</v>
      </c>
      <c r="MR428" s="1">
        <v>1.30573E-3</v>
      </c>
      <c r="MS428" s="1">
        <v>0.45232139999999998</v>
      </c>
      <c r="MT428">
        <v>0.6454664</v>
      </c>
      <c r="MU428">
        <v>21.603079999999999</v>
      </c>
      <c r="MV428" s="1">
        <v>1.2650649999999999E-3</v>
      </c>
      <c r="MW428" s="1">
        <v>0.43754720000000002</v>
      </c>
      <c r="MX428">
        <v>0.6448739</v>
      </c>
      <c r="MY428">
        <v>21.630520000000001</v>
      </c>
      <c r="MZ428" s="1">
        <v>1.226829E-3</v>
      </c>
      <c r="NA428" s="1">
        <v>0.42375269999999998</v>
      </c>
      <c r="NB428">
        <v>0.64424729999999997</v>
      </c>
      <c r="NC428">
        <v>22.028549999999999</v>
      </c>
      <c r="ND428" s="1">
        <v>1.1887320000000001E-3</v>
      </c>
      <c r="NE428" s="1">
        <v>0.41012729999999997</v>
      </c>
      <c r="NF428">
        <v>0.64355700000000005</v>
      </c>
      <c r="NG428">
        <v>22.74428</v>
      </c>
      <c r="NH428" s="1">
        <v>1.14952E-3</v>
      </c>
      <c r="NI428" s="1">
        <v>0.3961964</v>
      </c>
      <c r="NJ428">
        <v>0.64282019999999995</v>
      </c>
      <c r="NK428">
        <v>23.580739999999999</v>
      </c>
      <c r="NL428" s="1">
        <v>1.109189E-3</v>
      </c>
      <c r="NM428" s="1">
        <v>0.38189380000000001</v>
      </c>
      <c r="NN428">
        <v>0.64203049999999995</v>
      </c>
      <c r="NO428">
        <v>23.784089999999999</v>
      </c>
      <c r="NP428" s="1">
        <v>1.068208E-3</v>
      </c>
      <c r="NQ428" s="1">
        <v>0.36741269999999998</v>
      </c>
      <c r="NR428">
        <v>0.6411886</v>
      </c>
      <c r="NS428">
        <v>23.428730000000002</v>
      </c>
      <c r="NT428" s="1">
        <v>1.0272339999999999E-3</v>
      </c>
      <c r="NU428" s="1">
        <v>0.3529698</v>
      </c>
      <c r="NV428">
        <v>0.64029530000000001</v>
      </c>
      <c r="NW428">
        <v>22.73827</v>
      </c>
      <c r="NX428" s="1">
        <v>9.8693289999999992E-4</v>
      </c>
      <c r="NY428" s="1">
        <v>0.33877810000000003</v>
      </c>
      <c r="NZ428">
        <v>0.63978239999999997</v>
      </c>
      <c r="OA428">
        <v>21.927910000000001</v>
      </c>
      <c r="OB428" s="1">
        <v>9.4758859999999996E-4</v>
      </c>
      <c r="OC428" s="1">
        <v>0.32467230000000002</v>
      </c>
      <c r="OD428">
        <v>0.63909170000000004</v>
      </c>
      <c r="OE428">
        <v>21.337879999999998</v>
      </c>
      <c r="OF428" s="1">
        <v>9.0934589999999997E-4</v>
      </c>
      <c r="OG428" s="1">
        <v>0.3110231</v>
      </c>
      <c r="OH428">
        <v>0.63825310000000002</v>
      </c>
      <c r="OI428">
        <v>21.360949999999999</v>
      </c>
      <c r="OJ428" s="1">
        <v>8.7328359999999997E-4</v>
      </c>
      <c r="OK428" s="1">
        <v>0.29822530000000003</v>
      </c>
    </row>
    <row r="429" spans="1:401" x14ac:dyDescent="0.35">
      <c r="A429">
        <v>438</v>
      </c>
      <c r="B429" t="s">
        <v>4</v>
      </c>
      <c r="C429" t="s">
        <v>364</v>
      </c>
      <c r="D429" t="s">
        <v>436</v>
      </c>
      <c r="E429">
        <v>824.45650000000001</v>
      </c>
      <c r="F429">
        <v>0.64855680000000004</v>
      </c>
      <c r="G429">
        <v>22.56073</v>
      </c>
      <c r="H429">
        <v>0</v>
      </c>
      <c r="I429">
        <v>0</v>
      </c>
      <c r="J429">
        <v>0.6501673</v>
      </c>
      <c r="K429">
        <v>22.100159999999999</v>
      </c>
      <c r="L429">
        <v>0</v>
      </c>
      <c r="M429">
        <v>0</v>
      </c>
      <c r="N429">
        <v>0.65209600000000001</v>
      </c>
      <c r="O429">
        <v>22.084790000000002</v>
      </c>
      <c r="P429">
        <v>0</v>
      </c>
      <c r="Q429">
        <v>0</v>
      </c>
      <c r="R429">
        <v>0.65419210000000005</v>
      </c>
      <c r="S429">
        <v>22.116530000000001</v>
      </c>
      <c r="T429">
        <v>0</v>
      </c>
      <c r="U429">
        <v>0</v>
      </c>
      <c r="V429">
        <v>0.65649009999999997</v>
      </c>
      <c r="W429">
        <v>22.69482</v>
      </c>
      <c r="X429">
        <v>0</v>
      </c>
      <c r="Y429">
        <v>0</v>
      </c>
      <c r="Z429">
        <v>0.65922420000000004</v>
      </c>
      <c r="AA429">
        <v>22.914829999999998</v>
      </c>
      <c r="AB429">
        <v>0</v>
      </c>
      <c r="AC429">
        <v>0</v>
      </c>
      <c r="AD429">
        <v>0.66219760000000005</v>
      </c>
      <c r="AE429">
        <v>23.045480000000001</v>
      </c>
      <c r="AF429">
        <v>0</v>
      </c>
      <c r="AG429">
        <v>0</v>
      </c>
      <c r="AH429">
        <v>0.66529830000000001</v>
      </c>
      <c r="AI429">
        <v>22.850840000000002</v>
      </c>
      <c r="AJ429">
        <v>0</v>
      </c>
      <c r="AK429">
        <v>0</v>
      </c>
      <c r="AL429">
        <v>0.66842780000000002</v>
      </c>
      <c r="AM429">
        <v>22.45186</v>
      </c>
      <c r="AN429">
        <v>0</v>
      </c>
      <c r="AO429">
        <v>0</v>
      </c>
      <c r="AP429">
        <v>0.67166539999999997</v>
      </c>
      <c r="AQ429">
        <v>22.053740000000001</v>
      </c>
      <c r="AR429">
        <v>0</v>
      </c>
      <c r="AS429">
        <v>0</v>
      </c>
      <c r="AT429">
        <v>0.67509830000000004</v>
      </c>
      <c r="AU429">
        <v>22.075859999999999</v>
      </c>
      <c r="AV429">
        <v>0</v>
      </c>
      <c r="AW429">
        <v>0</v>
      </c>
      <c r="AX429">
        <v>0.6791526</v>
      </c>
      <c r="AY429">
        <v>21.9648</v>
      </c>
      <c r="AZ429">
        <v>0</v>
      </c>
      <c r="BA429">
        <v>0</v>
      </c>
      <c r="BB429">
        <v>0.68303040000000004</v>
      </c>
      <c r="BC429">
        <v>22.113520000000001</v>
      </c>
      <c r="BD429">
        <v>0</v>
      </c>
      <c r="BE429">
        <v>0</v>
      </c>
      <c r="BF429">
        <v>0.68677960000000005</v>
      </c>
      <c r="BG429">
        <v>22.204789999999999</v>
      </c>
      <c r="BH429">
        <v>0</v>
      </c>
      <c r="BI429">
        <v>0</v>
      </c>
      <c r="BJ429">
        <v>0.69034019999999996</v>
      </c>
      <c r="BK429">
        <v>22.00468</v>
      </c>
      <c r="BL429">
        <v>0</v>
      </c>
      <c r="BM429">
        <v>0</v>
      </c>
      <c r="BN429">
        <v>0.69364309999999996</v>
      </c>
      <c r="BO429">
        <v>21.61711</v>
      </c>
      <c r="BP429">
        <v>0</v>
      </c>
      <c r="BQ429">
        <v>0</v>
      </c>
      <c r="BR429">
        <v>0.6966753</v>
      </c>
      <c r="BS429">
        <v>21.089210000000001</v>
      </c>
      <c r="BT429">
        <v>0</v>
      </c>
      <c r="BU429">
        <v>0</v>
      </c>
      <c r="BV429">
        <v>0.69941370000000003</v>
      </c>
      <c r="BW429">
        <v>20.821919999999999</v>
      </c>
      <c r="BX429">
        <v>0</v>
      </c>
      <c r="BY429">
        <v>0</v>
      </c>
      <c r="BZ429">
        <v>0.70178680000000004</v>
      </c>
      <c r="CA429">
        <v>20.918600000000001</v>
      </c>
      <c r="CB429">
        <v>0</v>
      </c>
      <c r="CC429">
        <v>0</v>
      </c>
      <c r="CD429">
        <v>0.70379100000000006</v>
      </c>
      <c r="CE429">
        <v>21.193960000000001</v>
      </c>
      <c r="CF429">
        <v>0</v>
      </c>
      <c r="CG429">
        <v>0</v>
      </c>
      <c r="CH429">
        <v>0.70540210000000003</v>
      </c>
      <c r="CI429">
        <v>21.574670000000001</v>
      </c>
      <c r="CJ429">
        <v>0</v>
      </c>
      <c r="CK429">
        <v>0</v>
      </c>
      <c r="CL429">
        <v>0.70662150000000001</v>
      </c>
      <c r="CM429">
        <v>21.6189</v>
      </c>
      <c r="CN429">
        <v>0</v>
      </c>
      <c r="CO429">
        <v>0</v>
      </c>
      <c r="CP429">
        <v>0.70743639999999997</v>
      </c>
      <c r="CQ429">
        <v>21.415220000000001</v>
      </c>
      <c r="CR429" s="1">
        <v>5.4494659999999998E-36</v>
      </c>
      <c r="CS429" s="1">
        <v>1.414579E-33</v>
      </c>
      <c r="CT429">
        <v>0.70781360000000004</v>
      </c>
      <c r="CU429">
        <v>20.94716</v>
      </c>
      <c r="CV429" s="1">
        <v>5.4317910000000003E-30</v>
      </c>
      <c r="CW429" s="1">
        <v>1.3919190000000001E-27</v>
      </c>
      <c r="CX429">
        <v>0.70779440000000005</v>
      </c>
      <c r="CY429">
        <v>20.34225</v>
      </c>
      <c r="CZ429" s="1">
        <v>1.0561820000000001E-23</v>
      </c>
      <c r="DA429" s="1">
        <v>2.7099879999999999E-21</v>
      </c>
      <c r="DB429">
        <v>0.70736049999999995</v>
      </c>
      <c r="DC429">
        <v>20.074639999999999</v>
      </c>
      <c r="DD429" s="1">
        <v>4.3191839999999998E-19</v>
      </c>
      <c r="DE429" s="1">
        <v>1.166117E-16</v>
      </c>
      <c r="DF429">
        <v>0.70651750000000002</v>
      </c>
      <c r="DG429">
        <v>20.119129999999998</v>
      </c>
      <c r="DH429" s="1">
        <v>1.4434410000000001E-15</v>
      </c>
      <c r="DI429" s="1">
        <v>4.0787150000000002E-13</v>
      </c>
      <c r="DJ429">
        <v>0.70527569999999995</v>
      </c>
      <c r="DK429">
        <v>20.329799999999999</v>
      </c>
      <c r="DL429" s="1">
        <v>1.097299E-12</v>
      </c>
      <c r="DM429" s="1">
        <v>3.2228E-10</v>
      </c>
      <c r="DN429">
        <v>0.70364389999999999</v>
      </c>
      <c r="DO429">
        <v>20.702570000000001</v>
      </c>
      <c r="DP429" s="1">
        <v>2.8390049999999998E-10</v>
      </c>
      <c r="DQ429" s="1">
        <v>8.6233800000000006E-8</v>
      </c>
      <c r="DR429">
        <v>0.70162239999999998</v>
      </c>
      <c r="DS429">
        <v>20.72963</v>
      </c>
      <c r="DT429" s="1">
        <v>3.144923E-8</v>
      </c>
      <c r="DU429" s="1">
        <v>9.8466210000000007E-6</v>
      </c>
      <c r="DV429">
        <v>0.69925159999999997</v>
      </c>
      <c r="DW429">
        <v>20.427350000000001</v>
      </c>
      <c r="DX429" s="1">
        <v>1.7192500000000001E-6</v>
      </c>
      <c r="DY429" s="1">
        <v>5.5447690000000002E-4</v>
      </c>
      <c r="DZ429">
        <v>0.69656039999999997</v>
      </c>
      <c r="EA429">
        <v>19.840810000000001</v>
      </c>
      <c r="EB429" s="1">
        <v>5.2066569999999998E-5</v>
      </c>
      <c r="EC429" s="1">
        <v>1.7242210000000001E-2</v>
      </c>
      <c r="ED429">
        <v>0.69350820000000002</v>
      </c>
      <c r="EE429">
        <v>19.054459999999999</v>
      </c>
      <c r="EF429" s="1">
        <v>9.4678000000000004E-4</v>
      </c>
      <c r="EG429">
        <v>0.32192510000000002</v>
      </c>
      <c r="EH429">
        <v>0.69016900000000003</v>
      </c>
      <c r="EI429">
        <v>18.59179</v>
      </c>
      <c r="EJ429" s="1">
        <v>1.103345E-2</v>
      </c>
      <c r="EK429">
        <v>3.8458450000000002</v>
      </c>
      <c r="EL429">
        <v>0.68652619999999998</v>
      </c>
      <c r="EM429">
        <v>18.44491</v>
      </c>
      <c r="EN429">
        <v>8.6361660000000007E-2</v>
      </c>
      <c r="EO429">
        <v>30.82911</v>
      </c>
      <c r="EP429">
        <v>0.68259809999999999</v>
      </c>
      <c r="EQ429">
        <v>18.597989999999999</v>
      </c>
      <c r="ER429">
        <v>0.47423389999999999</v>
      </c>
      <c r="ES429">
        <v>173.3588</v>
      </c>
      <c r="ET429">
        <v>0.67850390000000005</v>
      </c>
      <c r="EU429">
        <v>18.859159999999999</v>
      </c>
      <c r="EV429">
        <v>1.894844</v>
      </c>
      <c r="EW429">
        <v>708.77840000000003</v>
      </c>
      <c r="EX429">
        <v>0.67417110000000002</v>
      </c>
      <c r="EY429">
        <v>18.889379999999999</v>
      </c>
      <c r="EZ429">
        <v>5.6833980000000004</v>
      </c>
      <c r="FA429">
        <v>2173.4490000000001</v>
      </c>
      <c r="FB429">
        <v>0.66967790000000005</v>
      </c>
      <c r="FC429">
        <v>18.67173</v>
      </c>
      <c r="FD429">
        <v>13.227790000000001</v>
      </c>
      <c r="FE429">
        <v>5165.732</v>
      </c>
      <c r="FF429">
        <v>0.66495720000000003</v>
      </c>
      <c r="FG429">
        <v>18.15719</v>
      </c>
      <c r="FH429">
        <v>24.550529999999998</v>
      </c>
      <c r="FI429">
        <v>9788.3729999999996</v>
      </c>
      <c r="FJ429">
        <v>0.66093970000000002</v>
      </c>
      <c r="FK429">
        <v>17.577999999999999</v>
      </c>
      <c r="FL429">
        <v>37.241070000000001</v>
      </c>
      <c r="FM429">
        <v>15124.99</v>
      </c>
      <c r="FN429">
        <v>0.65692189999999995</v>
      </c>
      <c r="FO429">
        <v>17.481259999999999</v>
      </c>
      <c r="FP429">
        <v>47.099640000000001</v>
      </c>
      <c r="FQ429">
        <v>19469.03</v>
      </c>
      <c r="FR429">
        <v>0.65270539999999999</v>
      </c>
      <c r="FS429">
        <v>17.402010000000001</v>
      </c>
      <c r="FT429">
        <v>50.480629999999998</v>
      </c>
      <c r="FU429">
        <v>21239.86</v>
      </c>
      <c r="FV429">
        <v>0.64851579999999998</v>
      </c>
      <c r="FW429">
        <v>17.655809999999999</v>
      </c>
      <c r="FX429">
        <v>46.487310000000001</v>
      </c>
      <c r="FY429">
        <v>19901.03</v>
      </c>
      <c r="FZ429">
        <v>0.64437900000000004</v>
      </c>
      <c r="GA429">
        <v>18.002690000000001</v>
      </c>
      <c r="GB429">
        <v>37.378950000000003</v>
      </c>
      <c r="GC429">
        <v>16273.19</v>
      </c>
      <c r="GD429">
        <v>0.64002829999999999</v>
      </c>
      <c r="GE429">
        <v>18.22766</v>
      </c>
      <c r="GF429">
        <v>26.602810000000002</v>
      </c>
      <c r="GG429">
        <v>11776.61</v>
      </c>
      <c r="GH429">
        <v>0.63559829999999995</v>
      </c>
      <c r="GI429">
        <v>18.20936</v>
      </c>
      <c r="GJ429">
        <v>16.98903</v>
      </c>
      <c r="GK429">
        <v>7644.2039999999997</v>
      </c>
      <c r="GL429">
        <v>0.63124910000000001</v>
      </c>
      <c r="GM429">
        <v>17.901230000000002</v>
      </c>
      <c r="GN429">
        <v>9.8248099999999994</v>
      </c>
      <c r="GO429">
        <v>4492.9189999999999</v>
      </c>
      <c r="GP429">
        <v>0.62675639999999999</v>
      </c>
      <c r="GQ429">
        <v>17.480889999999999</v>
      </c>
      <c r="GR429">
        <v>5.1824890000000003</v>
      </c>
      <c r="GS429">
        <v>2408.4940000000001</v>
      </c>
      <c r="GT429">
        <v>0.62200460000000002</v>
      </c>
      <c r="GU429">
        <v>17.640529999999998</v>
      </c>
      <c r="GV429">
        <v>2.5379260000000001</v>
      </c>
      <c r="GW429">
        <v>1197.376</v>
      </c>
      <c r="GX429">
        <v>0.61750260000000001</v>
      </c>
      <c r="GY429">
        <v>17.937799999999999</v>
      </c>
      <c r="GZ429">
        <v>1.1786540000000001</v>
      </c>
      <c r="HA429">
        <v>563.13459999999998</v>
      </c>
      <c r="HB429">
        <v>0.61309029999999998</v>
      </c>
      <c r="HC429">
        <v>18.572330000000001</v>
      </c>
      <c r="HD429">
        <v>0.53096719999999997</v>
      </c>
      <c r="HE429">
        <v>256.13139999999999</v>
      </c>
      <c r="HF429">
        <v>0.60842390000000002</v>
      </c>
      <c r="HG429">
        <v>19.462440000000001</v>
      </c>
      <c r="HH429" s="1">
        <v>0.24519150000000001</v>
      </c>
      <c r="HI429">
        <v>118.5097</v>
      </c>
      <c r="HJ429">
        <v>0.60345930000000003</v>
      </c>
      <c r="HK429">
        <v>20.046880000000002</v>
      </c>
      <c r="HL429" s="1">
        <v>0.1281322</v>
      </c>
      <c r="HM429">
        <v>61.301740000000002</v>
      </c>
      <c r="HN429">
        <v>0.59824409999999995</v>
      </c>
      <c r="HO429">
        <v>20.149850000000001</v>
      </c>
      <c r="HP429" s="1">
        <v>8.3273979999999997E-2</v>
      </c>
      <c r="HQ429">
        <v>39.151020000000003</v>
      </c>
      <c r="HR429">
        <v>0.59287480000000004</v>
      </c>
      <c r="HS429">
        <v>19.925460000000001</v>
      </c>
      <c r="HT429" s="1">
        <v>6.6458199999999995E-2</v>
      </c>
      <c r="HU429">
        <v>30.928080000000001</v>
      </c>
      <c r="HV429">
        <v>0.58914330000000004</v>
      </c>
      <c r="HW429">
        <v>19.41358</v>
      </c>
      <c r="HX429" s="1">
        <v>5.9314899999999997E-2</v>
      </c>
      <c r="HY429">
        <v>27.546970000000002</v>
      </c>
      <c r="HZ429">
        <v>0.58771879999999999</v>
      </c>
      <c r="IA429">
        <v>19.314959999999999</v>
      </c>
      <c r="IB429" s="1">
        <v>5.479974E-2</v>
      </c>
      <c r="IC429">
        <v>25.45233</v>
      </c>
      <c r="ID429">
        <v>0.58650670000000005</v>
      </c>
      <c r="IE429">
        <v>19.506799999999998</v>
      </c>
      <c r="IF429" s="1">
        <v>5.0765089999999999E-2</v>
      </c>
      <c r="IG429" s="1">
        <v>23.627490000000002</v>
      </c>
      <c r="IH429">
        <v>0.58561810000000003</v>
      </c>
      <c r="II429">
        <v>19.987159999999999</v>
      </c>
      <c r="IJ429" s="1">
        <v>4.6636690000000001E-2</v>
      </c>
      <c r="IK429">
        <v>21.756460000000001</v>
      </c>
      <c r="IL429">
        <v>0.58477060000000003</v>
      </c>
      <c r="IM429">
        <v>20.781459999999999</v>
      </c>
      <c r="IN429" s="1">
        <v>4.2354000000000003E-2</v>
      </c>
      <c r="IO429" s="1">
        <v>19.80348</v>
      </c>
      <c r="IP429">
        <v>0.5839666</v>
      </c>
      <c r="IQ429">
        <v>21.191289999999999</v>
      </c>
      <c r="IR429" s="1">
        <v>3.8056880000000001E-2</v>
      </c>
      <c r="IS429" s="1">
        <v>17.832879999999999</v>
      </c>
      <c r="IT429">
        <v>0.58310720000000005</v>
      </c>
      <c r="IU429">
        <v>21.24643</v>
      </c>
      <c r="IV429" s="1">
        <v>3.3862070000000001E-2</v>
      </c>
      <c r="IW429" s="1">
        <v>15.899699999999999</v>
      </c>
      <c r="IX429">
        <v>0.58199599999999996</v>
      </c>
      <c r="IY429">
        <v>21.00928</v>
      </c>
      <c r="IZ429" s="1">
        <v>2.9866509999999999E-2</v>
      </c>
      <c r="JA429" s="1">
        <v>14.006489999999999</v>
      </c>
      <c r="JB429">
        <v>0.58083090000000004</v>
      </c>
      <c r="JC429">
        <v>20.528449999999999</v>
      </c>
      <c r="JD429" s="1">
        <v>2.6166600000000002E-2</v>
      </c>
      <c r="JE429" s="1">
        <v>12.2506</v>
      </c>
      <c r="JF429">
        <v>0.57979049999999999</v>
      </c>
      <c r="JG429">
        <v>20.345780000000001</v>
      </c>
      <c r="JH429" s="1">
        <v>2.2779009999999999E-2</v>
      </c>
      <c r="JI429" s="1">
        <v>10.64471</v>
      </c>
      <c r="JJ429">
        <v>0.57874820000000005</v>
      </c>
      <c r="JK429">
        <v>20.137</v>
      </c>
      <c r="JL429" s="1">
        <v>1.977135E-2</v>
      </c>
      <c r="JM429" s="1">
        <v>9.2163360000000001</v>
      </c>
      <c r="JN429">
        <v>0.57768679999999994</v>
      </c>
      <c r="JO429">
        <v>20.431470000000001</v>
      </c>
      <c r="JP429" s="1">
        <v>1.7162549999999999E-2</v>
      </c>
      <c r="JQ429" s="1">
        <v>7.9774479999999999</v>
      </c>
      <c r="JR429">
        <v>0.57661649999999998</v>
      </c>
      <c r="JS429">
        <v>20.67324</v>
      </c>
      <c r="JT429" s="1">
        <v>1.4900750000000001E-2</v>
      </c>
      <c r="JU429" s="1">
        <v>6.9087810000000003</v>
      </c>
      <c r="JV429">
        <v>0.57646010000000003</v>
      </c>
      <c r="JW429">
        <v>20.808119999999999</v>
      </c>
      <c r="JX429" s="1">
        <v>1.2875599999999999E-2</v>
      </c>
      <c r="JY429" s="1">
        <v>5.9531770000000002</v>
      </c>
      <c r="JZ429">
        <v>0.57597500000000001</v>
      </c>
      <c r="KA429">
        <v>20.73368</v>
      </c>
      <c r="KB429" s="1">
        <v>1.099812E-2</v>
      </c>
      <c r="KC429" s="1">
        <v>5.075113</v>
      </c>
      <c r="KD429">
        <v>0.57521829999999996</v>
      </c>
      <c r="KE429">
        <v>20.36656</v>
      </c>
      <c r="KF429" s="1">
        <v>9.227107E-3</v>
      </c>
      <c r="KG429" s="1">
        <v>4.2561559999999998</v>
      </c>
      <c r="KH429">
        <v>0.57396159999999996</v>
      </c>
      <c r="KI429">
        <v>19.866150000000001</v>
      </c>
      <c r="KJ429" s="1">
        <v>7.5806600000000003E-3</v>
      </c>
      <c r="KK429" s="1">
        <v>3.4997919999999998</v>
      </c>
      <c r="KL429">
        <v>0.5723047</v>
      </c>
      <c r="KM429">
        <v>19.927820000000001</v>
      </c>
      <c r="KN429" s="1">
        <v>6.1351050000000001E-3</v>
      </c>
      <c r="KO429" s="1">
        <v>2.8363119999999999</v>
      </c>
      <c r="KP429">
        <v>0.57358759999999998</v>
      </c>
      <c r="KQ429">
        <v>19.803820000000002</v>
      </c>
      <c r="KR429" s="1">
        <v>4.946939E-3</v>
      </c>
      <c r="KS429" s="1">
        <v>2.2733129999999999</v>
      </c>
      <c r="KT429">
        <v>0.57593910000000004</v>
      </c>
      <c r="KU429">
        <v>20.104340000000001</v>
      </c>
      <c r="KV429" s="1">
        <v>4.0042039999999999E-3</v>
      </c>
      <c r="KW429" s="1">
        <v>1.821069</v>
      </c>
      <c r="KX429">
        <v>0.57850979999999996</v>
      </c>
      <c r="KY429">
        <v>20.53144</v>
      </c>
      <c r="KZ429" s="1">
        <v>3.2968910000000001E-3</v>
      </c>
      <c r="LA429" s="1">
        <v>1.4814830000000001</v>
      </c>
      <c r="LB429">
        <v>0.58119030000000005</v>
      </c>
      <c r="LC429">
        <v>20.66611</v>
      </c>
      <c r="LD429" s="1">
        <v>2.7844100000000002E-3</v>
      </c>
      <c r="LE429" s="1">
        <v>1.235371</v>
      </c>
      <c r="LF429">
        <v>0.58383289999999999</v>
      </c>
      <c r="LG429">
        <v>20.52693</v>
      </c>
      <c r="LH429" s="1">
        <v>2.4178329999999999E-3</v>
      </c>
      <c r="LI429" s="1">
        <v>1.0593859999999999</v>
      </c>
      <c r="LJ429">
        <v>0.58641580000000004</v>
      </c>
      <c r="LK429">
        <v>20.242180000000001</v>
      </c>
      <c r="LL429" s="1">
        <v>2.1511740000000001E-3</v>
      </c>
      <c r="LM429" s="1">
        <v>0.9315059</v>
      </c>
      <c r="LN429">
        <v>0.58887929999999999</v>
      </c>
      <c r="LO429">
        <v>20.02908</v>
      </c>
      <c r="LP429" s="1">
        <v>1.950362E-3</v>
      </c>
      <c r="LQ429" s="1">
        <v>0.83542159999999999</v>
      </c>
      <c r="LR429">
        <v>0.59126999999999996</v>
      </c>
      <c r="LS429">
        <v>20.423829999999999</v>
      </c>
      <c r="LT429" s="1">
        <v>1.7940230000000001E-3</v>
      </c>
      <c r="LU429" s="1">
        <v>0.76057949999999996</v>
      </c>
      <c r="LV429">
        <v>0.59356540000000002</v>
      </c>
      <c r="LW429">
        <v>20.810490000000001</v>
      </c>
      <c r="LX429" s="1">
        <v>1.668538E-3</v>
      </c>
      <c r="LY429" s="1">
        <v>0.70055750000000006</v>
      </c>
      <c r="LZ429">
        <v>0.5958329</v>
      </c>
      <c r="MA429">
        <v>21.59526</v>
      </c>
      <c r="MB429" s="1">
        <v>1.566551E-3</v>
      </c>
      <c r="MC429" s="1">
        <v>0.65148430000000002</v>
      </c>
      <c r="MD429">
        <v>0.59810609999999997</v>
      </c>
      <c r="ME429">
        <v>22.552769999999999</v>
      </c>
      <c r="MF429" s="1">
        <v>1.483428E-3</v>
      </c>
      <c r="MG429" s="1">
        <v>0.61112900000000003</v>
      </c>
      <c r="MH429">
        <v>0.60031800000000002</v>
      </c>
      <c r="MI429">
        <v>22.857469999999999</v>
      </c>
      <c r="MJ429" s="1">
        <v>1.415223E-3</v>
      </c>
      <c r="MK429" s="1">
        <v>0.57765630000000001</v>
      </c>
      <c r="ML429">
        <v>0.60248999999999997</v>
      </c>
      <c r="MM429">
        <v>22.628799999999998</v>
      </c>
      <c r="MN429" s="1">
        <v>1.359004E-3</v>
      </c>
      <c r="MO429" s="1">
        <v>0.5496858</v>
      </c>
      <c r="MP429">
        <v>0.60464669999999998</v>
      </c>
      <c r="MQ429">
        <v>22.200130000000001</v>
      </c>
      <c r="MR429" s="1">
        <v>1.3118369999999999E-3</v>
      </c>
      <c r="MS429" s="1">
        <v>0.52599309999999999</v>
      </c>
      <c r="MT429">
        <v>0.6067399</v>
      </c>
      <c r="MU429">
        <v>21.66939</v>
      </c>
      <c r="MV429" s="1">
        <v>1.2705570000000001E-3</v>
      </c>
      <c r="MW429" s="1">
        <v>0.50505230000000001</v>
      </c>
      <c r="MX429">
        <v>0.60874459999999997</v>
      </c>
      <c r="MY429">
        <v>21.72354</v>
      </c>
      <c r="MZ429" s="1">
        <v>1.232052E-3</v>
      </c>
      <c r="NA429" s="1">
        <v>0.48565940000000002</v>
      </c>
      <c r="NB429">
        <v>0.61077300000000001</v>
      </c>
      <c r="NC429">
        <v>22.084119999999999</v>
      </c>
      <c r="ND429" s="1">
        <v>1.193974E-3</v>
      </c>
      <c r="NE429" s="1">
        <v>0.46678449999999999</v>
      </c>
      <c r="NF429">
        <v>0.61273299999999997</v>
      </c>
      <c r="NG429">
        <v>22.748200000000001</v>
      </c>
      <c r="NH429" s="1">
        <v>1.154897E-3</v>
      </c>
      <c r="NI429" s="1">
        <v>0.44779980000000003</v>
      </c>
      <c r="NJ429">
        <v>0.61468959999999995</v>
      </c>
      <c r="NK429">
        <v>23.554590000000001</v>
      </c>
      <c r="NL429" s="1">
        <v>1.114617E-3</v>
      </c>
      <c r="NM429" s="1">
        <v>0.42854019999999998</v>
      </c>
      <c r="NN429">
        <v>0.61664099999999999</v>
      </c>
      <c r="NO429">
        <v>23.73706</v>
      </c>
      <c r="NP429" s="1">
        <v>1.0736859999999999E-3</v>
      </c>
      <c r="NQ429" s="1">
        <v>0.40925980000000001</v>
      </c>
      <c r="NR429">
        <v>0.61856140000000004</v>
      </c>
      <c r="NS429">
        <v>23.41751</v>
      </c>
      <c r="NT429" s="1">
        <v>1.032612E-3</v>
      </c>
      <c r="NU429" s="1">
        <v>0.39012459999999999</v>
      </c>
      <c r="NV429">
        <v>0.62052240000000003</v>
      </c>
      <c r="NW429">
        <v>22.772549999999999</v>
      </c>
      <c r="NX429" s="1">
        <v>9.9214570000000007E-4</v>
      </c>
      <c r="NY429" s="1">
        <v>0.37144250000000001</v>
      </c>
      <c r="NZ429">
        <v>0.62319950000000002</v>
      </c>
      <c r="OA429">
        <v>21.974789999999999</v>
      </c>
      <c r="OB429" s="1">
        <v>9.5260150000000003E-4</v>
      </c>
      <c r="OC429" s="1">
        <v>0.35451329999999998</v>
      </c>
      <c r="OD429">
        <v>0.62579130000000005</v>
      </c>
      <c r="OE429">
        <v>21.383569999999999</v>
      </c>
      <c r="OF429" s="1">
        <v>9.1411059999999998E-4</v>
      </c>
      <c r="OG429" s="1">
        <v>0.33898289999999998</v>
      </c>
      <c r="OH429">
        <v>0.62838130000000003</v>
      </c>
      <c r="OI429">
        <v>21.383500000000002</v>
      </c>
      <c r="OJ429" s="1">
        <v>8.7774979999999999E-4</v>
      </c>
      <c r="OK429" s="1">
        <v>0.3243703</v>
      </c>
    </row>
    <row r="430" spans="1:401" x14ac:dyDescent="0.35">
      <c r="A430">
        <v>439</v>
      </c>
      <c r="B430" t="s">
        <v>4</v>
      </c>
      <c r="C430" t="s">
        <v>364</v>
      </c>
      <c r="D430" t="s">
        <v>437</v>
      </c>
      <c r="E430">
        <v>720.63559999999995</v>
      </c>
      <c r="F430">
        <v>0.46358640000000001</v>
      </c>
      <c r="G430">
        <v>22.586079999999999</v>
      </c>
      <c r="H430">
        <v>0</v>
      </c>
      <c r="I430">
        <v>0</v>
      </c>
      <c r="J430">
        <v>0.46463480000000001</v>
      </c>
      <c r="K430">
        <v>22.151509999999998</v>
      </c>
      <c r="L430">
        <v>0</v>
      </c>
      <c r="M430">
        <v>0</v>
      </c>
      <c r="N430">
        <v>0.46586369999999999</v>
      </c>
      <c r="O430">
        <v>22.154869999999999</v>
      </c>
      <c r="P430">
        <v>0</v>
      </c>
      <c r="Q430">
        <v>0</v>
      </c>
      <c r="R430">
        <v>0.46722609999999998</v>
      </c>
      <c r="S430">
        <v>22.11591</v>
      </c>
      <c r="T430">
        <v>0</v>
      </c>
      <c r="U430">
        <v>0</v>
      </c>
      <c r="V430">
        <v>0.4687479</v>
      </c>
      <c r="W430">
        <v>22.682320000000001</v>
      </c>
      <c r="X430">
        <v>0</v>
      </c>
      <c r="Y430">
        <v>0</v>
      </c>
      <c r="Z430">
        <v>0.4706109</v>
      </c>
      <c r="AA430">
        <v>22.867809999999999</v>
      </c>
      <c r="AB430">
        <v>0</v>
      </c>
      <c r="AC430">
        <v>0</v>
      </c>
      <c r="AD430">
        <v>0.47266989999999998</v>
      </c>
      <c r="AE430">
        <v>23.02111</v>
      </c>
      <c r="AF430">
        <v>0</v>
      </c>
      <c r="AG430">
        <v>0</v>
      </c>
      <c r="AH430">
        <v>0.47478239999999999</v>
      </c>
      <c r="AI430">
        <v>22.866299999999999</v>
      </c>
      <c r="AJ430">
        <v>0</v>
      </c>
      <c r="AK430">
        <v>0</v>
      </c>
      <c r="AL430">
        <v>0.47694550000000002</v>
      </c>
      <c r="AM430">
        <v>22.484940000000002</v>
      </c>
      <c r="AN430">
        <v>0</v>
      </c>
      <c r="AO430">
        <v>0</v>
      </c>
      <c r="AP430">
        <v>0.47913280000000003</v>
      </c>
      <c r="AQ430">
        <v>22.09515</v>
      </c>
      <c r="AR430">
        <v>0</v>
      </c>
      <c r="AS430">
        <v>0</v>
      </c>
      <c r="AT430">
        <v>0.48156500000000002</v>
      </c>
      <c r="AU430">
        <v>22.132259999999999</v>
      </c>
      <c r="AV430">
        <v>0</v>
      </c>
      <c r="AW430">
        <v>0</v>
      </c>
      <c r="AX430">
        <v>0.48455809999999999</v>
      </c>
      <c r="AY430">
        <v>21.972359999999998</v>
      </c>
      <c r="AZ430">
        <v>0</v>
      </c>
      <c r="BA430">
        <v>0</v>
      </c>
      <c r="BB430">
        <v>0.48742649999999998</v>
      </c>
      <c r="BC430">
        <v>22.109349999999999</v>
      </c>
      <c r="BD430">
        <v>0</v>
      </c>
      <c r="BE430">
        <v>0</v>
      </c>
      <c r="BF430">
        <v>0.49012539999999999</v>
      </c>
      <c r="BG430">
        <v>22.207249999999998</v>
      </c>
      <c r="BH430">
        <v>0</v>
      </c>
      <c r="BI430">
        <v>0</v>
      </c>
      <c r="BJ430">
        <v>0.4927512</v>
      </c>
      <c r="BK430">
        <v>21.997119999999999</v>
      </c>
      <c r="BL430">
        <v>0</v>
      </c>
      <c r="BM430">
        <v>0</v>
      </c>
      <c r="BN430">
        <v>0.49518719999999999</v>
      </c>
      <c r="BO430">
        <v>21.635120000000001</v>
      </c>
      <c r="BP430">
        <v>0</v>
      </c>
      <c r="BQ430">
        <v>0</v>
      </c>
      <c r="BR430">
        <v>0.49740800000000002</v>
      </c>
      <c r="BS430">
        <v>21.12302</v>
      </c>
      <c r="BT430">
        <v>0</v>
      </c>
      <c r="BU430">
        <v>0</v>
      </c>
      <c r="BV430">
        <v>0.49941659999999999</v>
      </c>
      <c r="BW430">
        <v>20.891269999999999</v>
      </c>
      <c r="BX430">
        <v>0</v>
      </c>
      <c r="BY430">
        <v>0</v>
      </c>
      <c r="BZ430">
        <v>0.50119720000000001</v>
      </c>
      <c r="CA430">
        <v>21.00488</v>
      </c>
      <c r="CB430">
        <v>0</v>
      </c>
      <c r="CC430">
        <v>0</v>
      </c>
      <c r="CD430">
        <v>0.50269719999999996</v>
      </c>
      <c r="CE430">
        <v>21.26023</v>
      </c>
      <c r="CF430">
        <v>0</v>
      </c>
      <c r="CG430">
        <v>0</v>
      </c>
      <c r="CH430">
        <v>0.50390250000000003</v>
      </c>
      <c r="CI430">
        <v>21.600370000000002</v>
      </c>
      <c r="CJ430">
        <v>0</v>
      </c>
      <c r="CK430">
        <v>0</v>
      </c>
      <c r="CL430">
        <v>0.50483080000000002</v>
      </c>
      <c r="CM430">
        <v>21.605899999999998</v>
      </c>
      <c r="CN430">
        <v>0</v>
      </c>
      <c r="CO430">
        <v>0</v>
      </c>
      <c r="CP430">
        <v>0.50545110000000004</v>
      </c>
      <c r="CQ430">
        <v>21.408570000000001</v>
      </c>
      <c r="CR430" s="1">
        <v>1.305846E-36</v>
      </c>
      <c r="CS430" s="1">
        <v>4.033718E-34</v>
      </c>
      <c r="CT430">
        <v>0.50580340000000001</v>
      </c>
      <c r="CU430">
        <v>20.98058</v>
      </c>
      <c r="CV430" s="1">
        <v>9.0990390000000004E-31</v>
      </c>
      <c r="CW430" s="1">
        <v>3.230043E-28</v>
      </c>
      <c r="CX430">
        <v>0.50581929999999997</v>
      </c>
      <c r="CY430">
        <v>20.403549999999999</v>
      </c>
      <c r="CZ430" s="1">
        <v>2.9555519999999999E-24</v>
      </c>
      <c r="DA430" s="1">
        <v>8.5564149999999993E-22</v>
      </c>
      <c r="DB430">
        <v>0.50554390000000005</v>
      </c>
      <c r="DC430">
        <v>20.1722</v>
      </c>
      <c r="DD430" s="1">
        <v>1.6467510000000001E-19</v>
      </c>
      <c r="DE430" s="1">
        <v>4.6413580000000001E-17</v>
      </c>
      <c r="DF430">
        <v>0.50497380000000003</v>
      </c>
      <c r="DG430">
        <v>20.20787</v>
      </c>
      <c r="DH430" s="1">
        <v>6.4602920000000001E-16</v>
      </c>
      <c r="DI430" s="1">
        <v>1.845617E-13</v>
      </c>
      <c r="DJ430">
        <v>0.50413909999999995</v>
      </c>
      <c r="DK430">
        <v>20.36824</v>
      </c>
      <c r="DL430" s="1">
        <v>5.500128E-13</v>
      </c>
      <c r="DM430" s="1">
        <v>1.598376E-10</v>
      </c>
      <c r="DN430">
        <v>0.50300350000000005</v>
      </c>
      <c r="DO430">
        <v>20.720859999999998</v>
      </c>
      <c r="DP430" s="1">
        <v>1.553335E-10</v>
      </c>
      <c r="DQ430" s="1">
        <v>4.5921619999999997E-8</v>
      </c>
      <c r="DR430">
        <v>0.5015811</v>
      </c>
      <c r="DS430">
        <v>20.718260000000001</v>
      </c>
      <c r="DT430" s="1">
        <v>1.8543120000000001E-8</v>
      </c>
      <c r="DU430" s="1">
        <v>5.5709560000000002E-6</v>
      </c>
      <c r="DV430">
        <v>0.49993700000000002</v>
      </c>
      <c r="DW430">
        <v>20.42098</v>
      </c>
      <c r="DX430" s="1">
        <v>1.081355E-6</v>
      </c>
      <c r="DY430" s="1">
        <v>3.3050549999999999E-4</v>
      </c>
      <c r="DZ430">
        <v>0.49801390000000001</v>
      </c>
      <c r="EA430">
        <v>19.874649999999999</v>
      </c>
      <c r="EB430" s="1">
        <v>3.4669879999999997E-5</v>
      </c>
      <c r="EC430" s="1">
        <v>1.075919E-2</v>
      </c>
      <c r="ED430">
        <v>0.49583880000000002</v>
      </c>
      <c r="EE430">
        <v>19.113679999999999</v>
      </c>
      <c r="EF430" s="1">
        <v>6.6352890000000002E-4</v>
      </c>
      <c r="EG430">
        <v>0.20924419999999999</v>
      </c>
      <c r="EH430">
        <v>0.4934521</v>
      </c>
      <c r="EI430">
        <v>18.67848</v>
      </c>
      <c r="EJ430" s="1">
        <v>8.1077979999999994E-3</v>
      </c>
      <c r="EK430">
        <v>2.5951010000000001</v>
      </c>
      <c r="EL430">
        <v>0.49086059999999998</v>
      </c>
      <c r="EM430">
        <v>18.534210000000002</v>
      </c>
      <c r="EN430">
        <v>6.6308389999999995E-2</v>
      </c>
      <c r="EO430">
        <v>21.53143</v>
      </c>
      <c r="EP430">
        <v>0.48802210000000001</v>
      </c>
      <c r="EQ430">
        <v>18.654489999999999</v>
      </c>
      <c r="ER430">
        <v>0.37922509999999998</v>
      </c>
      <c r="ES430">
        <v>124.9575</v>
      </c>
      <c r="ET430">
        <v>0.48509210000000003</v>
      </c>
      <c r="EU430">
        <v>18.876159999999999</v>
      </c>
      <c r="EV430">
        <v>1.5747409999999999</v>
      </c>
      <c r="EW430">
        <v>526.25729999999999</v>
      </c>
      <c r="EX430">
        <v>0.48196109999999998</v>
      </c>
      <c r="EY430">
        <v>18.869969999999999</v>
      </c>
      <c r="EZ430">
        <v>4.8953749999999996</v>
      </c>
      <c r="FA430">
        <v>1658.3340000000001</v>
      </c>
      <c r="FB430">
        <v>0.47871419999999998</v>
      </c>
      <c r="FC430">
        <v>18.659400000000002</v>
      </c>
      <c r="FD430">
        <v>11.77707</v>
      </c>
      <c r="FE430">
        <v>4040.5920000000001</v>
      </c>
      <c r="FF430">
        <v>0.47533110000000001</v>
      </c>
      <c r="FG430">
        <v>18.174949999999999</v>
      </c>
      <c r="FH430">
        <v>22.541450000000001</v>
      </c>
      <c r="FI430">
        <v>7833.15</v>
      </c>
      <c r="FJ430">
        <v>0.47266069999999999</v>
      </c>
      <c r="FK430">
        <v>17.634889999999999</v>
      </c>
      <c r="FL430">
        <v>35.206009999999999</v>
      </c>
      <c r="FM430">
        <v>12354.96</v>
      </c>
      <c r="FN430">
        <v>0.469918</v>
      </c>
      <c r="FO430">
        <v>17.594580000000001</v>
      </c>
      <c r="FP430">
        <v>45.74682</v>
      </c>
      <c r="FQ430">
        <v>16201.94</v>
      </c>
      <c r="FR430">
        <v>0.46703640000000002</v>
      </c>
      <c r="FS430">
        <v>17.480560000000001</v>
      </c>
      <c r="FT430">
        <v>50.309759999999997</v>
      </c>
      <c r="FU430">
        <v>17982.66</v>
      </c>
      <c r="FV430">
        <v>0.46424120000000002</v>
      </c>
      <c r="FW430">
        <v>17.679200000000002</v>
      </c>
      <c r="FX430">
        <v>47.468130000000002</v>
      </c>
      <c r="FY430">
        <v>17142.63</v>
      </c>
      <c r="FZ430">
        <v>0.46141290000000001</v>
      </c>
      <c r="GA430">
        <v>17.97991</v>
      </c>
      <c r="GB430">
        <v>39.047550000000001</v>
      </c>
      <c r="GC430">
        <v>14268.7</v>
      </c>
      <c r="GD430">
        <v>0.45847480000000002</v>
      </c>
      <c r="GE430">
        <v>18.17953</v>
      </c>
      <c r="GF430">
        <v>28.386320000000001</v>
      </c>
      <c r="GG430">
        <v>10497.29</v>
      </c>
      <c r="GH430">
        <v>0.45546510000000001</v>
      </c>
      <c r="GI430">
        <v>18.171659999999999</v>
      </c>
      <c r="GJ430">
        <v>18.48929</v>
      </c>
      <c r="GK430">
        <v>6918.5619999999999</v>
      </c>
      <c r="GL430">
        <v>0.45252199999999998</v>
      </c>
      <c r="GM430">
        <v>17.904509999999998</v>
      </c>
      <c r="GN430">
        <v>10.898350000000001</v>
      </c>
      <c r="GO430">
        <v>4126.402</v>
      </c>
      <c r="GP430">
        <v>0.44945449999999998</v>
      </c>
      <c r="GQ430">
        <v>17.529530000000001</v>
      </c>
      <c r="GR430">
        <v>5.8528690000000001</v>
      </c>
      <c r="GS430">
        <v>2242.768</v>
      </c>
      <c r="GT430">
        <v>0.44620919999999997</v>
      </c>
      <c r="GU430">
        <v>17.73433</v>
      </c>
      <c r="GV430">
        <v>2.9075950000000002</v>
      </c>
      <c r="GW430">
        <v>1127.636</v>
      </c>
      <c r="GX430">
        <v>0.44318629999999998</v>
      </c>
      <c r="GY430">
        <v>17.997859999999999</v>
      </c>
      <c r="GZ430">
        <v>1.365294</v>
      </c>
      <c r="HA430">
        <v>535.00789999999995</v>
      </c>
      <c r="HB430">
        <v>0.44016250000000001</v>
      </c>
      <c r="HC430">
        <v>18.580919999999999</v>
      </c>
      <c r="HD430">
        <v>0.61817489999999997</v>
      </c>
      <c r="HE430">
        <v>244.49160000000001</v>
      </c>
      <c r="HF430">
        <v>0.43692799999999998</v>
      </c>
      <c r="HG430">
        <v>19.4359</v>
      </c>
      <c r="HH430">
        <v>0.28292729999999999</v>
      </c>
      <c r="HI430">
        <v>112.5819</v>
      </c>
      <c r="HJ430">
        <v>0.43340960000000001</v>
      </c>
      <c r="HK430">
        <v>19.98799</v>
      </c>
      <c r="HL430" s="1">
        <v>0.14329610000000001</v>
      </c>
      <c r="HM430">
        <v>57.043509999999998</v>
      </c>
      <c r="HN430">
        <v>0.42966739999999998</v>
      </c>
      <c r="HO430">
        <v>20.089770000000001</v>
      </c>
      <c r="HP430" s="1">
        <v>8.8981770000000002E-2</v>
      </c>
      <c r="HQ430">
        <v>35.284739999999999</v>
      </c>
      <c r="HR430">
        <v>0.4257032</v>
      </c>
      <c r="HS430">
        <v>19.913350000000001</v>
      </c>
      <c r="HT430" s="1">
        <v>6.8598619999999999E-2</v>
      </c>
      <c r="HU430">
        <v>27.18092</v>
      </c>
      <c r="HV430">
        <v>0.42343259999999999</v>
      </c>
      <c r="HW430">
        <v>19.45532</v>
      </c>
      <c r="HX430" s="1">
        <v>6.0353270000000001E-2</v>
      </c>
      <c r="HY430">
        <v>23.941050000000001</v>
      </c>
      <c r="HZ430">
        <v>0.42285850000000003</v>
      </c>
      <c r="IA430">
        <v>19.423590000000001</v>
      </c>
      <c r="IB430" s="1">
        <v>5.555682E-2</v>
      </c>
      <c r="IC430">
        <v>22.06504</v>
      </c>
      <c r="ID430">
        <v>0.4223983</v>
      </c>
      <c r="IE430">
        <v>19.60858</v>
      </c>
      <c r="IF430" s="1">
        <v>5.1492759999999999E-2</v>
      </c>
      <c r="IG430" s="1">
        <v>20.49962</v>
      </c>
      <c r="IH430">
        <v>0.42224099999999998</v>
      </c>
      <c r="II430">
        <v>20.022590000000001</v>
      </c>
      <c r="IJ430" s="1">
        <v>4.7395890000000003E-2</v>
      </c>
      <c r="IK430" s="1">
        <v>18.914449999999999</v>
      </c>
      <c r="IL430">
        <v>0.42216880000000001</v>
      </c>
      <c r="IM430">
        <v>20.76848</v>
      </c>
      <c r="IN430" s="1">
        <v>4.3136050000000002E-2</v>
      </c>
      <c r="IO430" s="1">
        <v>17.256789999999999</v>
      </c>
      <c r="IP430">
        <v>0.42205019999999999</v>
      </c>
      <c r="IQ430">
        <v>21.128550000000001</v>
      </c>
      <c r="IR430" s="1">
        <v>3.8835120000000001E-2</v>
      </c>
      <c r="IS430" s="1">
        <v>15.57466</v>
      </c>
      <c r="IT430">
        <v>0.42213010000000001</v>
      </c>
      <c r="IU430">
        <v>21.18824</v>
      </c>
      <c r="IV430" s="1">
        <v>3.4618129999999997E-2</v>
      </c>
      <c r="IW430" s="1">
        <v>13.91738</v>
      </c>
      <c r="IX430">
        <v>0.4246046</v>
      </c>
      <c r="IY430">
        <v>21.007860000000001</v>
      </c>
      <c r="IZ430" s="1">
        <v>3.0588520000000001E-2</v>
      </c>
      <c r="JA430" s="1">
        <v>12.30625</v>
      </c>
      <c r="JB430">
        <v>0.42708220000000002</v>
      </c>
      <c r="JC430">
        <v>20.571750000000002</v>
      </c>
      <c r="JD430" s="1">
        <v>2.682379E-2</v>
      </c>
      <c r="JE430" s="1">
        <v>10.7973</v>
      </c>
      <c r="JF430">
        <v>0.42974459999999998</v>
      </c>
      <c r="JG430">
        <v>20.431059999999999</v>
      </c>
      <c r="JH430" s="1">
        <v>2.3374579999999999E-2</v>
      </c>
      <c r="JI430" s="1">
        <v>9.4121480000000002</v>
      </c>
      <c r="JJ430">
        <v>0.4325177</v>
      </c>
      <c r="JK430">
        <v>20.179099999999998</v>
      </c>
      <c r="JL430" s="1">
        <v>2.029502E-2</v>
      </c>
      <c r="JM430" s="1">
        <v>8.1711109999999998</v>
      </c>
      <c r="JN430">
        <v>0.43535610000000002</v>
      </c>
      <c r="JO430">
        <v>20.427140000000001</v>
      </c>
      <c r="JP430" s="1">
        <v>1.7607979999999999E-2</v>
      </c>
      <c r="JQ430" s="1">
        <v>7.0886760000000004</v>
      </c>
      <c r="JR430">
        <v>0.43806679999999998</v>
      </c>
      <c r="JS430">
        <v>20.622779999999999</v>
      </c>
      <c r="JT430" s="1">
        <v>1.5287530000000001E-2</v>
      </c>
      <c r="JU430" s="1">
        <v>6.1552449999999999</v>
      </c>
      <c r="JV430">
        <v>0.44108459999999999</v>
      </c>
      <c r="JW430">
        <v>20.75572</v>
      </c>
      <c r="JX430" s="1">
        <v>1.322658E-2</v>
      </c>
      <c r="JY430" s="1">
        <v>5.3245529999999999</v>
      </c>
      <c r="JZ430">
        <v>0.44384119999999999</v>
      </c>
      <c r="KA430">
        <v>20.70722</v>
      </c>
      <c r="KB430" s="1">
        <v>1.131982E-2</v>
      </c>
      <c r="KC430" s="1">
        <v>4.5596750000000004</v>
      </c>
      <c r="KD430">
        <v>0.44611840000000003</v>
      </c>
      <c r="KE430">
        <v>20.386869999999998</v>
      </c>
      <c r="KF430" s="1">
        <v>9.5273409999999999E-3</v>
      </c>
      <c r="KG430" s="1">
        <v>3.8449369999999998</v>
      </c>
      <c r="KH430">
        <v>0.4476504</v>
      </c>
      <c r="KI430">
        <v>19.904029999999999</v>
      </c>
      <c r="KJ430" s="1">
        <v>7.851327E-3</v>
      </c>
      <c r="KK430" s="1">
        <v>3.1782409999999999</v>
      </c>
      <c r="KL430">
        <v>0.44842219999999999</v>
      </c>
      <c r="KM430">
        <v>19.996420000000001</v>
      </c>
      <c r="KN430" s="1">
        <v>6.3656559999999999E-3</v>
      </c>
      <c r="KO430" s="1">
        <v>2.5865580000000001</v>
      </c>
      <c r="KP430">
        <v>0.45311210000000002</v>
      </c>
      <c r="KQ430">
        <v>19.821159999999999</v>
      </c>
      <c r="KR430" s="1">
        <v>5.1387760000000003E-3</v>
      </c>
      <c r="KS430" s="1">
        <v>2.077944</v>
      </c>
      <c r="KT430">
        <v>0.4593989</v>
      </c>
      <c r="KU430">
        <v>20.094169999999998</v>
      </c>
      <c r="KV430" s="1">
        <v>4.1516390000000004E-3</v>
      </c>
      <c r="KW430" s="1">
        <v>1.6669670000000001</v>
      </c>
      <c r="KX430">
        <v>0.46599420000000003</v>
      </c>
      <c r="KY430">
        <v>20.500389999999999</v>
      </c>
      <c r="KZ430" s="1">
        <v>3.404575E-3</v>
      </c>
      <c r="LA430" s="1">
        <v>1.3562339999999999</v>
      </c>
      <c r="LB430">
        <v>0.47291650000000002</v>
      </c>
      <c r="LC430">
        <v>20.623519999999999</v>
      </c>
      <c r="LD430" s="1">
        <v>2.8615699999999999E-3</v>
      </c>
      <c r="LE430" s="1">
        <v>1.130306</v>
      </c>
      <c r="LF430">
        <v>0.47973300000000002</v>
      </c>
      <c r="LG430">
        <v>20.481999999999999</v>
      </c>
      <c r="LH430" s="1">
        <v>2.4727759999999999E-3</v>
      </c>
      <c r="LI430" s="1">
        <v>0.96854850000000003</v>
      </c>
      <c r="LJ430">
        <v>0.48669050000000003</v>
      </c>
      <c r="LK430">
        <v>20.221</v>
      </c>
      <c r="LL430" s="1">
        <v>2.1915139999999999E-3</v>
      </c>
      <c r="LM430" s="1">
        <v>0.85152740000000005</v>
      </c>
      <c r="LN430">
        <v>0.49350919999999998</v>
      </c>
      <c r="LO430">
        <v>20.047029999999999</v>
      </c>
      <c r="LP430" s="1">
        <v>1.981132E-3</v>
      </c>
      <c r="LQ430" s="1">
        <v>0.76411410000000002</v>
      </c>
      <c r="LR430">
        <v>0.50024109999999999</v>
      </c>
      <c r="LS430">
        <v>20.490169999999999</v>
      </c>
      <c r="LT430" s="1">
        <v>1.818259E-3</v>
      </c>
      <c r="LU430" s="1">
        <v>0.69640489999999999</v>
      </c>
      <c r="LV430">
        <v>0.50684459999999998</v>
      </c>
      <c r="LW430">
        <v>20.835370000000001</v>
      </c>
      <c r="LX430" s="1">
        <v>1.6880739999999999E-3</v>
      </c>
      <c r="LY430" s="1">
        <v>0.64233300000000004</v>
      </c>
      <c r="LZ430">
        <v>0.51353599999999999</v>
      </c>
      <c r="MA430">
        <v>21.581130000000002</v>
      </c>
      <c r="MB430" s="1">
        <v>1.5824509999999999E-3</v>
      </c>
      <c r="MC430" s="1">
        <v>0.59824469999999996</v>
      </c>
      <c r="MD430">
        <v>0.52037750000000005</v>
      </c>
      <c r="ME430">
        <v>22.533860000000001</v>
      </c>
      <c r="MF430" s="1">
        <v>1.4965309999999999E-3</v>
      </c>
      <c r="MG430" s="1">
        <v>0.56212320000000005</v>
      </c>
      <c r="MH430">
        <v>0.52734610000000004</v>
      </c>
      <c r="MI430">
        <v>22.818560000000002</v>
      </c>
      <c r="MJ430" s="1">
        <v>1.42614E-3</v>
      </c>
      <c r="MK430" s="1">
        <v>0.53229070000000001</v>
      </c>
      <c r="ML430">
        <v>0.53424910000000003</v>
      </c>
      <c r="MM430">
        <v>22.591419999999999</v>
      </c>
      <c r="MN430" s="1">
        <v>1.368101E-3</v>
      </c>
      <c r="MO430" s="1">
        <v>0.50746049999999998</v>
      </c>
      <c r="MP430">
        <v>0.54119090000000003</v>
      </c>
      <c r="MQ430">
        <v>22.20505</v>
      </c>
      <c r="MR430" s="1">
        <v>1.3195940000000001E-3</v>
      </c>
      <c r="MS430" s="1">
        <v>0.48657840000000002</v>
      </c>
      <c r="MT430">
        <v>0.54831439999999998</v>
      </c>
      <c r="MU430">
        <v>21.716670000000001</v>
      </c>
      <c r="MV430" s="1">
        <v>1.2775040000000001E-3</v>
      </c>
      <c r="MW430" s="1">
        <v>0.46830189999999999</v>
      </c>
      <c r="MX430">
        <v>0.55549709999999997</v>
      </c>
      <c r="MY430">
        <v>21.799679999999999</v>
      </c>
      <c r="MZ430" s="1">
        <v>1.238641E-3</v>
      </c>
      <c r="NA430" s="1">
        <v>0.45148850000000001</v>
      </c>
      <c r="NB430">
        <v>0.56286170000000002</v>
      </c>
      <c r="NC430">
        <v>22.132010000000001</v>
      </c>
      <c r="ND430" s="1">
        <v>1.200507E-3</v>
      </c>
      <c r="NE430" s="1">
        <v>0.43518059999999997</v>
      </c>
      <c r="NF430">
        <v>0.57041280000000005</v>
      </c>
      <c r="NG430">
        <v>22.739909999999998</v>
      </c>
      <c r="NH430" s="1">
        <v>1.161488E-3</v>
      </c>
      <c r="NI430" s="1">
        <v>0.41874149999999999</v>
      </c>
      <c r="NJ430">
        <v>0.57827640000000002</v>
      </c>
      <c r="NK430">
        <v>23.528289999999998</v>
      </c>
      <c r="NL430" s="1">
        <v>1.121255E-3</v>
      </c>
      <c r="NM430" s="1">
        <v>0.40196589999999999</v>
      </c>
      <c r="NN430">
        <v>0.58643780000000001</v>
      </c>
      <c r="NO430">
        <v>23.695910000000001</v>
      </c>
      <c r="NP430" s="1">
        <v>1.080318E-3</v>
      </c>
      <c r="NQ430" s="1">
        <v>0.38509710000000003</v>
      </c>
      <c r="NR430">
        <v>0.59504089999999998</v>
      </c>
      <c r="NS430">
        <v>23.406500000000001</v>
      </c>
      <c r="NT430" s="1">
        <v>1.039143E-3</v>
      </c>
      <c r="NU430" s="1">
        <v>0.36825479999999999</v>
      </c>
      <c r="NV430">
        <v>0.60399510000000001</v>
      </c>
      <c r="NW430">
        <v>22.806460000000001</v>
      </c>
      <c r="NX430" s="1">
        <v>9.9849740000000002E-4</v>
      </c>
      <c r="NY430" s="1">
        <v>0.3517361</v>
      </c>
      <c r="NZ430">
        <v>0.60825560000000001</v>
      </c>
      <c r="OA430">
        <v>22.0307</v>
      </c>
      <c r="OB430" s="1">
        <v>9.5823320000000003E-4</v>
      </c>
      <c r="OC430" s="1">
        <v>0.33613029999999999</v>
      </c>
      <c r="OD430">
        <v>0.61003549999999995</v>
      </c>
      <c r="OE430">
        <v>21.429880000000001</v>
      </c>
      <c r="OF430" s="1">
        <v>9.1947280000000001E-4</v>
      </c>
      <c r="OG430" s="1">
        <v>0.32157809999999998</v>
      </c>
      <c r="OH430">
        <v>0.61182610000000004</v>
      </c>
      <c r="OI430">
        <v>21.42116</v>
      </c>
      <c r="OJ430" s="1">
        <v>8.8280100000000001E-4</v>
      </c>
      <c r="OK430" s="1">
        <v>0.30786150000000001</v>
      </c>
    </row>
    <row r="431" spans="1:401" x14ac:dyDescent="0.35">
      <c r="A431">
        <v>440</v>
      </c>
      <c r="B431" t="s">
        <v>4</v>
      </c>
      <c r="C431" t="s">
        <v>364</v>
      </c>
      <c r="D431" t="s">
        <v>438</v>
      </c>
      <c r="E431">
        <v>895.96879999999999</v>
      </c>
      <c r="F431">
        <v>0.54875680000000004</v>
      </c>
      <c r="G431">
        <v>22.610309999999998</v>
      </c>
      <c r="H431">
        <v>0</v>
      </c>
      <c r="I431">
        <v>0</v>
      </c>
      <c r="J431">
        <v>0.55018230000000001</v>
      </c>
      <c r="K431">
        <v>22.184709999999999</v>
      </c>
      <c r="L431">
        <v>0</v>
      </c>
      <c r="M431">
        <v>0</v>
      </c>
      <c r="N431">
        <v>0.55184460000000002</v>
      </c>
      <c r="O431">
        <v>22.204319999999999</v>
      </c>
      <c r="P431">
        <v>0</v>
      </c>
      <c r="Q431">
        <v>0</v>
      </c>
      <c r="R431">
        <v>0.55376860000000006</v>
      </c>
      <c r="S431">
        <v>22.106940000000002</v>
      </c>
      <c r="T431">
        <v>0</v>
      </c>
      <c r="U431">
        <v>0</v>
      </c>
      <c r="V431">
        <v>0.55584230000000001</v>
      </c>
      <c r="W431">
        <v>22.662769999999998</v>
      </c>
      <c r="X431">
        <v>0</v>
      </c>
      <c r="Y431">
        <v>0</v>
      </c>
      <c r="Z431">
        <v>0.5560889</v>
      </c>
      <c r="AA431">
        <v>22.817920000000001</v>
      </c>
      <c r="AB431">
        <v>0</v>
      </c>
      <c r="AC431">
        <v>0</v>
      </c>
      <c r="AD431">
        <v>0.55648330000000001</v>
      </c>
      <c r="AE431">
        <v>22.987739999999999</v>
      </c>
      <c r="AF431">
        <v>0</v>
      </c>
      <c r="AG431">
        <v>0</v>
      </c>
      <c r="AH431">
        <v>0.5568632</v>
      </c>
      <c r="AI431">
        <v>22.871880000000001</v>
      </c>
      <c r="AJ431">
        <v>0</v>
      </c>
      <c r="AK431">
        <v>0</v>
      </c>
      <c r="AL431">
        <v>0.55720139999999996</v>
      </c>
      <c r="AM431">
        <v>22.509879999999999</v>
      </c>
      <c r="AN431">
        <v>0</v>
      </c>
      <c r="AO431">
        <v>0</v>
      </c>
      <c r="AP431">
        <v>0.55748450000000005</v>
      </c>
      <c r="AQ431">
        <v>22.125769999999999</v>
      </c>
      <c r="AR431">
        <v>0</v>
      </c>
      <c r="AS431">
        <v>0</v>
      </c>
      <c r="AT431">
        <v>0.55829289999999998</v>
      </c>
      <c r="AU431">
        <v>22.179469999999998</v>
      </c>
      <c r="AV431">
        <v>0</v>
      </c>
      <c r="AW431">
        <v>0</v>
      </c>
      <c r="AX431">
        <v>0.5601467</v>
      </c>
      <c r="AY431">
        <v>21.98114</v>
      </c>
      <c r="AZ431">
        <v>0</v>
      </c>
      <c r="BA431">
        <v>0</v>
      </c>
      <c r="BB431">
        <v>0.56194319999999998</v>
      </c>
      <c r="BC431">
        <v>22.092210000000001</v>
      </c>
      <c r="BD431">
        <v>0</v>
      </c>
      <c r="BE431">
        <v>0</v>
      </c>
      <c r="BF431">
        <v>0.56360169999999998</v>
      </c>
      <c r="BG431">
        <v>22.205449999999999</v>
      </c>
      <c r="BH431">
        <v>0</v>
      </c>
      <c r="BI431">
        <v>0</v>
      </c>
      <c r="BJ431">
        <v>0.56517669999999998</v>
      </c>
      <c r="BK431">
        <v>21.987590000000001</v>
      </c>
      <c r="BL431">
        <v>0</v>
      </c>
      <c r="BM431">
        <v>0</v>
      </c>
      <c r="BN431">
        <v>0.56660710000000003</v>
      </c>
      <c r="BO431">
        <v>21.649819999999998</v>
      </c>
      <c r="BP431">
        <v>0</v>
      </c>
      <c r="BQ431">
        <v>0</v>
      </c>
      <c r="BR431">
        <v>0.56791650000000005</v>
      </c>
      <c r="BS431">
        <v>21.14941</v>
      </c>
      <c r="BT431">
        <v>0</v>
      </c>
      <c r="BU431">
        <v>0</v>
      </c>
      <c r="BV431">
        <v>0.56909419999999999</v>
      </c>
      <c r="BW431">
        <v>20.95307</v>
      </c>
      <c r="BX431">
        <v>0</v>
      </c>
      <c r="BY431">
        <v>0</v>
      </c>
      <c r="BZ431">
        <v>0.57009109999999996</v>
      </c>
      <c r="CA431">
        <v>21.074310000000001</v>
      </c>
      <c r="CB431">
        <v>0</v>
      </c>
      <c r="CC431">
        <v>0</v>
      </c>
      <c r="CD431">
        <v>0.57095499999999999</v>
      </c>
      <c r="CE431">
        <v>21.31654</v>
      </c>
      <c r="CF431">
        <v>0</v>
      </c>
      <c r="CG431">
        <v>0</v>
      </c>
      <c r="CH431">
        <v>0.57166240000000001</v>
      </c>
      <c r="CI431">
        <v>21.619219999999999</v>
      </c>
      <c r="CJ431">
        <v>0</v>
      </c>
      <c r="CK431">
        <v>0</v>
      </c>
      <c r="CL431">
        <v>0.57215020000000005</v>
      </c>
      <c r="CM431">
        <v>21.59712</v>
      </c>
      <c r="CN431">
        <v>0</v>
      </c>
      <c r="CO431">
        <v>0</v>
      </c>
      <c r="CP431">
        <v>0.57247250000000005</v>
      </c>
      <c r="CQ431">
        <v>21.40136</v>
      </c>
      <c r="CR431" s="1">
        <v>5.0551900000000002E-37</v>
      </c>
      <c r="CS431" s="1">
        <v>1.6646840000000001E-34</v>
      </c>
      <c r="CT431">
        <v>0.57264630000000005</v>
      </c>
      <c r="CU431">
        <v>21.012720000000002</v>
      </c>
      <c r="CV431" s="1">
        <v>2.7185709999999998E-31</v>
      </c>
      <c r="CW431" s="1">
        <v>1.1003869999999999E-28</v>
      </c>
      <c r="CX431">
        <v>0.57266700000000004</v>
      </c>
      <c r="CY431">
        <v>20.459700000000002</v>
      </c>
      <c r="CZ431" s="1">
        <v>1.226593E-24</v>
      </c>
      <c r="DA431" s="1">
        <v>3.854241E-22</v>
      </c>
      <c r="DB431">
        <v>0.57245480000000004</v>
      </c>
      <c r="DC431">
        <v>20.25986</v>
      </c>
      <c r="DD431" s="1">
        <v>8.3710099999999995E-20</v>
      </c>
      <c r="DE431" s="1">
        <v>2.5957600000000001E-17</v>
      </c>
      <c r="DF431">
        <v>0.57215079999999996</v>
      </c>
      <c r="DG431">
        <v>20.292149999999999</v>
      </c>
      <c r="DH431" s="1">
        <v>3.6715270000000002E-16</v>
      </c>
      <c r="DI431" s="1">
        <v>1.170073E-13</v>
      </c>
      <c r="DJ431">
        <v>0.57163889999999995</v>
      </c>
      <c r="DK431">
        <v>20.404530000000001</v>
      </c>
      <c r="DL431" s="1">
        <v>3.3837360000000001E-13</v>
      </c>
      <c r="DM431" s="1">
        <v>1.108768E-10</v>
      </c>
      <c r="DN431">
        <v>0.57101760000000001</v>
      </c>
      <c r="DO431">
        <v>20.735469999999999</v>
      </c>
      <c r="DP431" s="1">
        <v>1.0166350000000001E-10</v>
      </c>
      <c r="DQ431" s="1">
        <v>3.4184749999999998E-8</v>
      </c>
      <c r="DR431">
        <v>0.57019949999999997</v>
      </c>
      <c r="DS431">
        <v>20.71425</v>
      </c>
      <c r="DT431" s="1">
        <v>1.2796549999999999E-8</v>
      </c>
      <c r="DU431" s="1">
        <v>4.4054479999999998E-6</v>
      </c>
      <c r="DV431">
        <v>0.56924660000000005</v>
      </c>
      <c r="DW431">
        <v>20.422899999999998</v>
      </c>
      <c r="DX431" s="1">
        <v>7.8134360000000002E-7</v>
      </c>
      <c r="DY431" s="1">
        <v>2.7547349999999999E-4</v>
      </c>
      <c r="DZ431">
        <v>0.5680963</v>
      </c>
      <c r="EA431">
        <v>19.912179999999999</v>
      </c>
      <c r="EB431" s="1">
        <v>2.608977E-5</v>
      </c>
      <c r="EC431" s="1">
        <v>9.3935010000000003E-3</v>
      </c>
      <c r="ED431">
        <v>0.56687359999999998</v>
      </c>
      <c r="EE431">
        <v>19.179300000000001</v>
      </c>
      <c r="EF431" s="1">
        <v>5.1788850000000005E-4</v>
      </c>
      <c r="EG431">
        <v>0.19046550000000001</v>
      </c>
      <c r="EH431">
        <v>0.56548679999999996</v>
      </c>
      <c r="EI431">
        <v>18.766220000000001</v>
      </c>
      <c r="EJ431" s="1">
        <v>6.5446920000000004E-3</v>
      </c>
      <c r="EK431">
        <v>2.4545400000000002</v>
      </c>
      <c r="EL431">
        <v>0.56388609999999995</v>
      </c>
      <c r="EM431">
        <v>18.618649999999999</v>
      </c>
      <c r="EN431" s="1">
        <v>5.521413E-2</v>
      </c>
      <c r="EO431">
        <v>21.100660000000001</v>
      </c>
      <c r="EP431">
        <v>0.56222649999999996</v>
      </c>
      <c r="EQ431">
        <v>18.707159999999998</v>
      </c>
      <c r="ER431">
        <v>0.32496950000000002</v>
      </c>
      <c r="ES431">
        <v>126.529</v>
      </c>
      <c r="ET431">
        <v>0.56041799999999997</v>
      </c>
      <c r="EU431">
        <v>18.902550000000002</v>
      </c>
      <c r="EV431">
        <v>1.3862639999999999</v>
      </c>
      <c r="EW431">
        <v>549.4769</v>
      </c>
      <c r="EX431">
        <v>0.55850960000000005</v>
      </c>
      <c r="EY431">
        <v>18.866009999999999</v>
      </c>
      <c r="EZ431">
        <v>4.4184780000000003</v>
      </c>
      <c r="FA431">
        <v>1781.4369999999999</v>
      </c>
      <c r="FB431">
        <v>0.55652259999999998</v>
      </c>
      <c r="FC431">
        <v>18.654679999999999</v>
      </c>
      <c r="FD431">
        <v>10.87556</v>
      </c>
      <c r="FE431">
        <v>4454.9380000000001</v>
      </c>
      <c r="FF431">
        <v>0.55435400000000001</v>
      </c>
      <c r="FG431">
        <v>18.20234</v>
      </c>
      <c r="FH431">
        <v>21.258489999999998</v>
      </c>
      <c r="FI431">
        <v>8845.3619999999992</v>
      </c>
      <c r="FJ431">
        <v>0.55396109999999998</v>
      </c>
      <c r="FK431">
        <v>17.689080000000001</v>
      </c>
      <c r="FL431">
        <v>33.871989999999997</v>
      </c>
      <c r="FM431">
        <v>14256.96</v>
      </c>
      <c r="FN431">
        <v>0.55358390000000002</v>
      </c>
      <c r="FO431">
        <v>17.69725</v>
      </c>
      <c r="FP431">
        <v>44.818179999999998</v>
      </c>
      <c r="FQ431">
        <v>19065.95</v>
      </c>
      <c r="FR431">
        <v>0.55315899999999996</v>
      </c>
      <c r="FS431">
        <v>17.564119999999999</v>
      </c>
      <c r="FT431">
        <v>50.126849999999997</v>
      </c>
      <c r="FU431">
        <v>21547.39</v>
      </c>
      <c r="FV431">
        <v>0.55103480000000005</v>
      </c>
      <c r="FW431">
        <v>17.718389999999999</v>
      </c>
      <c r="FX431">
        <v>48.041040000000002</v>
      </c>
      <c r="FY431">
        <v>20862.72</v>
      </c>
      <c r="FZ431">
        <v>0.54698530000000001</v>
      </c>
      <c r="GA431">
        <v>17.978950000000001</v>
      </c>
      <c r="GB431">
        <v>40.09854</v>
      </c>
      <c r="GC431">
        <v>17586.05</v>
      </c>
      <c r="GD431">
        <v>0.54280150000000005</v>
      </c>
      <c r="GE431">
        <v>18.151720000000001</v>
      </c>
      <c r="GF431">
        <v>29.543559999999999</v>
      </c>
      <c r="GG431">
        <v>13080.88</v>
      </c>
      <c r="GH431">
        <v>0.53852929999999999</v>
      </c>
      <c r="GI431">
        <v>18.152339999999999</v>
      </c>
      <c r="GJ431">
        <v>19.480560000000001</v>
      </c>
      <c r="GK431">
        <v>8703.06</v>
      </c>
      <c r="GL431">
        <v>0.53432760000000001</v>
      </c>
      <c r="GM431">
        <v>17.921849999999999</v>
      </c>
      <c r="GN431">
        <v>11.616809999999999</v>
      </c>
      <c r="GO431">
        <v>5233.0060000000003</v>
      </c>
      <c r="GP431">
        <v>0.52998880000000004</v>
      </c>
      <c r="GQ431">
        <v>17.576059999999998</v>
      </c>
      <c r="GR431">
        <v>6.3070360000000001</v>
      </c>
      <c r="GS431">
        <v>2864.7379999999998</v>
      </c>
      <c r="GT431">
        <v>0.52540580000000003</v>
      </c>
      <c r="GU431">
        <v>17.815190000000001</v>
      </c>
      <c r="GV431">
        <v>3.1606960000000002</v>
      </c>
      <c r="GW431">
        <v>1447.306</v>
      </c>
      <c r="GX431">
        <v>0.52113560000000003</v>
      </c>
      <c r="GY431">
        <v>18.054490000000001</v>
      </c>
      <c r="GZ431">
        <v>1.4940450000000001</v>
      </c>
      <c r="HA431">
        <v>688.02949999999998</v>
      </c>
      <c r="HB431">
        <v>0.51686019999999999</v>
      </c>
      <c r="HC431">
        <v>18.59103</v>
      </c>
      <c r="HD431">
        <v>0.67869650000000004</v>
      </c>
      <c r="HE431">
        <v>313.87729999999999</v>
      </c>
      <c r="HF431">
        <v>0.51226590000000005</v>
      </c>
      <c r="HG431">
        <v>19.415649999999999</v>
      </c>
      <c r="HH431" s="1">
        <v>0.30927149999999998</v>
      </c>
      <c r="HI431">
        <v>143.2071</v>
      </c>
      <c r="HJ431">
        <v>0.50738629999999996</v>
      </c>
      <c r="HK431">
        <v>19.95496</v>
      </c>
      <c r="HL431" s="1">
        <v>0.1539518</v>
      </c>
      <c r="HM431">
        <v>70.988690000000005</v>
      </c>
      <c r="HN431">
        <v>0.50222160000000005</v>
      </c>
      <c r="HO431">
        <v>20.055700000000002</v>
      </c>
      <c r="HP431" s="1">
        <v>9.3019329999999997E-2</v>
      </c>
      <c r="HQ431">
        <v>42.523499999999999</v>
      </c>
      <c r="HR431">
        <v>0.49684630000000002</v>
      </c>
      <c r="HS431">
        <v>19.918559999999999</v>
      </c>
      <c r="HT431" s="1">
        <v>7.0108870000000004E-2</v>
      </c>
      <c r="HU431">
        <v>31.897410000000001</v>
      </c>
      <c r="HV431">
        <v>0.4939326</v>
      </c>
      <c r="HW431">
        <v>19.496079999999999</v>
      </c>
      <c r="HX431" s="1">
        <v>6.1074089999999998E-2</v>
      </c>
      <c r="HY431">
        <v>27.654730000000001</v>
      </c>
      <c r="HZ431">
        <v>0.49272969999999999</v>
      </c>
      <c r="IA431">
        <v>19.508980000000001</v>
      </c>
      <c r="IB431" s="1">
        <v>5.6068590000000001E-2</v>
      </c>
      <c r="IC431">
        <v>25.22936</v>
      </c>
      <c r="ID431">
        <v>0.49162339999999999</v>
      </c>
      <c r="IE431">
        <v>19.68918</v>
      </c>
      <c r="IF431" s="1">
        <v>5.1976069999999999E-2</v>
      </c>
      <c r="IG431">
        <v>23.262740000000001</v>
      </c>
      <c r="IH431">
        <v>0.49076900000000001</v>
      </c>
      <c r="II431">
        <v>20.05461</v>
      </c>
      <c r="IJ431" s="1">
        <v>4.7896500000000002E-2</v>
      </c>
      <c r="IK431" s="1">
        <v>21.299219999999998</v>
      </c>
      <c r="IL431">
        <v>0.4898922</v>
      </c>
      <c r="IM431">
        <v>20.763120000000001</v>
      </c>
      <c r="IN431" s="1">
        <v>4.3650019999999998E-2</v>
      </c>
      <c r="IO431" s="1">
        <v>19.270530000000001</v>
      </c>
      <c r="IP431">
        <v>0.48897059999999998</v>
      </c>
      <c r="IQ431">
        <v>21.10567</v>
      </c>
      <c r="IR431" s="1">
        <v>3.9344320000000002E-2</v>
      </c>
      <c r="IS431" s="1">
        <v>17.231390000000001</v>
      </c>
      <c r="IT431">
        <v>0.48793950000000003</v>
      </c>
      <c r="IU431">
        <v>21.163689999999999</v>
      </c>
      <c r="IV431" s="1">
        <v>3.5104040000000003E-2</v>
      </c>
      <c r="IW431" s="1">
        <v>15.245279999999999</v>
      </c>
      <c r="IX431">
        <v>0.48675649999999998</v>
      </c>
      <c r="IY431">
        <v>21.02195</v>
      </c>
      <c r="IZ431" s="1">
        <v>3.1054390000000001E-2</v>
      </c>
      <c r="JA431" s="1">
        <v>13.36819</v>
      </c>
      <c r="JB431">
        <v>0.48551290000000003</v>
      </c>
      <c r="JC431">
        <v>20.61731</v>
      </c>
      <c r="JD431" s="1">
        <v>2.7249280000000001E-2</v>
      </c>
      <c r="JE431" s="1">
        <v>11.621270000000001</v>
      </c>
      <c r="JF431">
        <v>0.48444280000000001</v>
      </c>
      <c r="JG431">
        <v>20.494129999999998</v>
      </c>
      <c r="JH431" s="1">
        <v>2.3763360000000001E-2</v>
      </c>
      <c r="JI431" s="1">
        <v>10.028309999999999</v>
      </c>
      <c r="JJ431">
        <v>0.48344759999999998</v>
      </c>
      <c r="JK431">
        <v>20.223569999999999</v>
      </c>
      <c r="JL431" s="1">
        <v>2.063889E-2</v>
      </c>
      <c r="JM431" s="1">
        <v>8.6034640000000007</v>
      </c>
      <c r="JN431">
        <v>0.48229300000000003</v>
      </c>
      <c r="JO431">
        <v>20.43065</v>
      </c>
      <c r="JP431" s="1">
        <v>1.7902390000000001E-2</v>
      </c>
      <c r="JQ431" s="1">
        <v>7.366072</v>
      </c>
      <c r="JR431">
        <v>0.48104989999999997</v>
      </c>
      <c r="JS431">
        <v>20.613689999999998</v>
      </c>
      <c r="JT431" s="1">
        <v>1.55432E-2</v>
      </c>
      <c r="JU431" s="1">
        <v>6.3080600000000002</v>
      </c>
      <c r="JV431">
        <v>0.48026390000000002</v>
      </c>
      <c r="JW431">
        <v>20.743089999999999</v>
      </c>
      <c r="JX431" s="1">
        <v>1.345765E-2</v>
      </c>
      <c r="JY431" s="1">
        <v>5.3730399999999996</v>
      </c>
      <c r="JZ431">
        <v>0.47915629999999998</v>
      </c>
      <c r="KA431">
        <v>20.710819999999998</v>
      </c>
      <c r="KB431" s="1">
        <v>1.1530820000000001E-2</v>
      </c>
      <c r="KC431" s="1">
        <v>4.5253649999999999</v>
      </c>
      <c r="KD431">
        <v>0.47765570000000002</v>
      </c>
      <c r="KE431">
        <v>20.424810000000001</v>
      </c>
      <c r="KF431" s="1">
        <v>9.7232099999999995E-3</v>
      </c>
      <c r="KG431" s="1">
        <v>3.7506430000000002</v>
      </c>
      <c r="KH431">
        <v>0.47573979999999999</v>
      </c>
      <c r="KI431">
        <v>19.950109999999999</v>
      </c>
      <c r="KJ431" s="1">
        <v>8.0275139999999995E-3</v>
      </c>
      <c r="KK431" s="1">
        <v>3.043072</v>
      </c>
      <c r="KL431">
        <v>0.47332400000000002</v>
      </c>
      <c r="KM431">
        <v>20.038709999999998</v>
      </c>
      <c r="KN431" s="1">
        <v>6.515285E-3</v>
      </c>
      <c r="KO431" s="1">
        <v>2.42578</v>
      </c>
      <c r="KP431">
        <v>0.47520630000000003</v>
      </c>
      <c r="KQ431">
        <v>19.82686</v>
      </c>
      <c r="KR431" s="1">
        <v>5.2629929999999997E-3</v>
      </c>
      <c r="KS431" s="1">
        <v>1.9411259999999999</v>
      </c>
      <c r="KT431">
        <v>0.47733829999999999</v>
      </c>
      <c r="KU431">
        <v>20.075500000000002</v>
      </c>
      <c r="KV431" s="1">
        <v>4.2490389999999996E-3</v>
      </c>
      <c r="KW431" s="1">
        <v>1.5643819999999999</v>
      </c>
      <c r="KX431">
        <v>0.47945389999999999</v>
      </c>
      <c r="KY431">
        <v>20.4679</v>
      </c>
      <c r="KZ431" s="1">
        <v>3.477394E-3</v>
      </c>
      <c r="LA431" s="1">
        <v>1.2776799999999999</v>
      </c>
      <c r="LB431">
        <v>0.48156100000000002</v>
      </c>
      <c r="LC431">
        <v>20.60061</v>
      </c>
      <c r="LD431" s="1">
        <v>2.914593E-3</v>
      </c>
      <c r="LE431" s="1">
        <v>1.068495</v>
      </c>
      <c r="LF431">
        <v>0.4836338</v>
      </c>
      <c r="LG431">
        <v>20.46125</v>
      </c>
      <c r="LH431" s="1">
        <v>2.5111740000000001E-3</v>
      </c>
      <c r="LI431" s="1">
        <v>0.91845829999999995</v>
      </c>
      <c r="LJ431">
        <v>0.4857204</v>
      </c>
      <c r="LK431">
        <v>20.21434</v>
      </c>
      <c r="LL431" s="1">
        <v>2.220096E-3</v>
      </c>
      <c r="LM431" s="1">
        <v>0.81028800000000001</v>
      </c>
      <c r="LN431">
        <v>0.48768889999999998</v>
      </c>
      <c r="LO431">
        <v>20.041340000000002</v>
      </c>
      <c r="LP431" s="1">
        <v>2.0031139999999998E-3</v>
      </c>
      <c r="LQ431" s="1">
        <v>0.7298133</v>
      </c>
      <c r="LR431">
        <v>0.48956820000000001</v>
      </c>
      <c r="LS431">
        <v>20.49316</v>
      </c>
      <c r="LT431" s="1">
        <v>1.8357340000000001E-3</v>
      </c>
      <c r="LU431" s="1">
        <v>0.6677497</v>
      </c>
      <c r="LV431">
        <v>0.49136289999999999</v>
      </c>
      <c r="LW431">
        <v>20.83473</v>
      </c>
      <c r="LX431" s="1">
        <v>1.7023159999999999E-3</v>
      </c>
      <c r="LY431" s="1">
        <v>0.6183554</v>
      </c>
      <c r="LZ431">
        <v>0.49319190000000002</v>
      </c>
      <c r="MA431">
        <v>21.543559999999999</v>
      </c>
      <c r="MB431" s="1">
        <v>1.594231E-3</v>
      </c>
      <c r="MC431" s="1">
        <v>0.57824699999999996</v>
      </c>
      <c r="MD431">
        <v>0.49505470000000001</v>
      </c>
      <c r="ME431">
        <v>22.499970000000001</v>
      </c>
      <c r="MF431" s="1">
        <v>1.506348E-3</v>
      </c>
      <c r="MG431" s="1">
        <v>0.54556009999999999</v>
      </c>
      <c r="MH431">
        <v>0.49689889999999998</v>
      </c>
      <c r="MI431">
        <v>22.803599999999999</v>
      </c>
      <c r="MJ431" s="1">
        <v>1.4343540000000001E-3</v>
      </c>
      <c r="MK431" s="1">
        <v>0.51875599999999999</v>
      </c>
      <c r="ML431">
        <v>0.49870799999999998</v>
      </c>
      <c r="MM431">
        <v>22.575610000000001</v>
      </c>
      <c r="MN431" s="1">
        <v>1.3750450000000001E-3</v>
      </c>
      <c r="MO431" s="1">
        <v>0.49660399999999999</v>
      </c>
      <c r="MP431">
        <v>0.50048749999999997</v>
      </c>
      <c r="MQ431">
        <v>22.21903</v>
      </c>
      <c r="MR431" s="1">
        <v>1.325552E-3</v>
      </c>
      <c r="MS431" s="1">
        <v>0.47814839999999997</v>
      </c>
      <c r="MT431">
        <v>0.50225810000000004</v>
      </c>
      <c r="MU431">
        <v>21.732520000000001</v>
      </c>
      <c r="MV431" s="1">
        <v>1.2828710000000001E-3</v>
      </c>
      <c r="MW431" s="1">
        <v>0.46220909999999998</v>
      </c>
      <c r="MX431">
        <v>0.50400489999999998</v>
      </c>
      <c r="MY431">
        <v>21.827190000000002</v>
      </c>
      <c r="MZ431" s="1">
        <v>1.243769E-3</v>
      </c>
      <c r="NA431" s="1">
        <v>0.44762930000000001</v>
      </c>
      <c r="NB431">
        <v>0.50575800000000004</v>
      </c>
      <c r="NC431">
        <v>22.131920000000001</v>
      </c>
      <c r="ND431" s="1">
        <v>1.205579E-3</v>
      </c>
      <c r="NE431" s="1">
        <v>0.43348049999999999</v>
      </c>
      <c r="NF431">
        <v>0.50748519999999997</v>
      </c>
      <c r="NG431">
        <v>22.710229999999999</v>
      </c>
      <c r="NH431" s="1">
        <v>1.1666650000000001E-3</v>
      </c>
      <c r="NI431" s="1">
        <v>0.4191185</v>
      </c>
      <c r="NJ431">
        <v>0.50926170000000004</v>
      </c>
      <c r="NK431">
        <v>23.499300000000002</v>
      </c>
      <c r="NL431" s="1">
        <v>1.126541E-3</v>
      </c>
      <c r="NM431" s="1">
        <v>0.40431230000000001</v>
      </c>
      <c r="NN431">
        <v>0.51101980000000002</v>
      </c>
      <c r="NO431">
        <v>23.67736</v>
      </c>
      <c r="NP431" s="1">
        <v>1.0856640000000001E-3</v>
      </c>
      <c r="NQ431" s="1">
        <v>0.38929429999999998</v>
      </c>
      <c r="NR431">
        <v>0.51282459999999996</v>
      </c>
      <c r="NS431">
        <v>23.40727</v>
      </c>
      <c r="NT431" s="1">
        <v>1.0444709999999999E-3</v>
      </c>
      <c r="NU431" s="1">
        <v>0.37417280000000003</v>
      </c>
      <c r="NV431">
        <v>0.51466909999999999</v>
      </c>
      <c r="NW431">
        <v>22.83483</v>
      </c>
      <c r="NX431" s="1">
        <v>1.003725E-3</v>
      </c>
      <c r="NY431" s="1">
        <v>0.35923159999999998</v>
      </c>
      <c r="NZ431">
        <v>0.51660609999999996</v>
      </c>
      <c r="OA431">
        <v>22.07405</v>
      </c>
      <c r="OB431" s="1">
        <v>9.6311369999999995E-4</v>
      </c>
      <c r="OC431" s="1">
        <v>0.3443387</v>
      </c>
      <c r="OD431">
        <v>0.51845439999999998</v>
      </c>
      <c r="OE431">
        <v>21.453990000000001</v>
      </c>
      <c r="OF431" s="1">
        <v>9.2413670000000001E-4</v>
      </c>
      <c r="OG431" s="1">
        <v>0.33006229999999998</v>
      </c>
      <c r="OH431">
        <v>0.52030810000000005</v>
      </c>
      <c r="OI431">
        <v>21.442219999999999</v>
      </c>
      <c r="OJ431" s="1">
        <v>8.8719530000000001E-4</v>
      </c>
      <c r="OK431" s="1">
        <v>0.3165905</v>
      </c>
    </row>
    <row r="432" spans="1:401" x14ac:dyDescent="0.35">
      <c r="A432">
        <v>441</v>
      </c>
      <c r="B432" t="s">
        <v>4</v>
      </c>
      <c r="C432" t="s">
        <v>364</v>
      </c>
      <c r="D432" t="s">
        <v>439</v>
      </c>
      <c r="E432">
        <v>845.5213</v>
      </c>
      <c r="F432">
        <v>0.54052359999999999</v>
      </c>
      <c r="G432">
        <v>22.627680000000002</v>
      </c>
      <c r="H432">
        <v>0</v>
      </c>
      <c r="I432">
        <v>0</v>
      </c>
      <c r="J432">
        <v>0.54032610000000003</v>
      </c>
      <c r="K432">
        <v>22.208079999999999</v>
      </c>
      <c r="L432">
        <v>0</v>
      </c>
      <c r="M432">
        <v>0</v>
      </c>
      <c r="N432">
        <v>0.53998539999999995</v>
      </c>
      <c r="O432">
        <v>22.23901</v>
      </c>
      <c r="P432">
        <v>0</v>
      </c>
      <c r="Q432">
        <v>0</v>
      </c>
      <c r="R432">
        <v>0.53942020000000002</v>
      </c>
      <c r="S432">
        <v>22.100300000000001</v>
      </c>
      <c r="T432">
        <v>0</v>
      </c>
      <c r="U432">
        <v>0</v>
      </c>
      <c r="V432">
        <v>0.53867719999999997</v>
      </c>
      <c r="W432">
        <v>22.641380000000002</v>
      </c>
      <c r="X432">
        <v>0</v>
      </c>
      <c r="Y432">
        <v>0</v>
      </c>
      <c r="Z432">
        <v>0.5378579</v>
      </c>
      <c r="AA432">
        <v>22.774450000000002</v>
      </c>
      <c r="AB432">
        <v>0</v>
      </c>
      <c r="AC432">
        <v>0</v>
      </c>
      <c r="AD432">
        <v>0.53722689999999995</v>
      </c>
      <c r="AE432">
        <v>22.953790000000001</v>
      </c>
      <c r="AF432">
        <v>0</v>
      </c>
      <c r="AG432">
        <v>0</v>
      </c>
      <c r="AH432">
        <v>0.5365569</v>
      </c>
      <c r="AI432">
        <v>22.870229999999999</v>
      </c>
      <c r="AJ432">
        <v>0</v>
      </c>
      <c r="AK432">
        <v>0</v>
      </c>
      <c r="AL432">
        <v>0.53575280000000003</v>
      </c>
      <c r="AM432">
        <v>22.525410000000001</v>
      </c>
      <c r="AN432">
        <v>0</v>
      </c>
      <c r="AO432">
        <v>0</v>
      </c>
      <c r="AP432">
        <v>0.53501259999999995</v>
      </c>
      <c r="AQ432">
        <v>22.146899999999999</v>
      </c>
      <c r="AR432">
        <v>0</v>
      </c>
      <c r="AS432">
        <v>0</v>
      </c>
      <c r="AT432">
        <v>0.53491750000000005</v>
      </c>
      <c r="AU432">
        <v>22.216080000000002</v>
      </c>
      <c r="AV432">
        <v>0</v>
      </c>
      <c r="AW432">
        <v>0</v>
      </c>
      <c r="AX432">
        <v>0.53628410000000004</v>
      </c>
      <c r="AY432">
        <v>21.988710000000001</v>
      </c>
      <c r="AZ432">
        <v>0</v>
      </c>
      <c r="BA432">
        <v>0</v>
      </c>
      <c r="BB432">
        <v>0.53756630000000005</v>
      </c>
      <c r="BC432">
        <v>22.0748</v>
      </c>
      <c r="BD432">
        <v>0</v>
      </c>
      <c r="BE432">
        <v>0</v>
      </c>
      <c r="BF432">
        <v>0.53874359999999999</v>
      </c>
      <c r="BG432">
        <v>22.202059999999999</v>
      </c>
      <c r="BH432">
        <v>0</v>
      </c>
      <c r="BI432">
        <v>0</v>
      </c>
      <c r="BJ432">
        <v>0.53992240000000002</v>
      </c>
      <c r="BK432">
        <v>21.977209999999999</v>
      </c>
      <c r="BL432">
        <v>0</v>
      </c>
      <c r="BM432">
        <v>0</v>
      </c>
      <c r="BN432">
        <v>0.54092910000000005</v>
      </c>
      <c r="BO432">
        <v>21.657879999999999</v>
      </c>
      <c r="BP432">
        <v>0</v>
      </c>
      <c r="BQ432">
        <v>0</v>
      </c>
      <c r="BR432">
        <v>0.54183460000000006</v>
      </c>
      <c r="BS432">
        <v>21.1692</v>
      </c>
      <c r="BT432">
        <v>0</v>
      </c>
      <c r="BU432">
        <v>0</v>
      </c>
      <c r="BV432">
        <v>0.54265989999999997</v>
      </c>
      <c r="BW432">
        <v>21.003029999999999</v>
      </c>
      <c r="BX432">
        <v>0</v>
      </c>
      <c r="BY432">
        <v>0</v>
      </c>
      <c r="BZ432">
        <v>0.54331339999999995</v>
      </c>
      <c r="CA432">
        <v>21.130140000000001</v>
      </c>
      <c r="CB432">
        <v>0</v>
      </c>
      <c r="CC432">
        <v>0</v>
      </c>
      <c r="CD432">
        <v>0.54392220000000002</v>
      </c>
      <c r="CE432">
        <v>21.364229999999999</v>
      </c>
      <c r="CF432">
        <v>0</v>
      </c>
      <c r="CG432">
        <v>0</v>
      </c>
      <c r="CH432">
        <v>0.54434769999999999</v>
      </c>
      <c r="CI432">
        <v>21.6356</v>
      </c>
      <c r="CJ432">
        <v>0</v>
      </c>
      <c r="CK432">
        <v>0</v>
      </c>
      <c r="CL432">
        <v>0.54467650000000001</v>
      </c>
      <c r="CM432">
        <v>21.59085</v>
      </c>
      <c r="CN432">
        <v>0</v>
      </c>
      <c r="CO432">
        <v>0</v>
      </c>
      <c r="CP432">
        <v>0.54487379999999996</v>
      </c>
      <c r="CQ432">
        <v>21.392700000000001</v>
      </c>
      <c r="CR432">
        <v>1.7280280000000001E-37</v>
      </c>
      <c r="CS432" s="1">
        <v>4.4807300000000002E-35</v>
      </c>
      <c r="CT432">
        <v>0.54500440000000006</v>
      </c>
      <c r="CU432">
        <v>21.03707</v>
      </c>
      <c r="CV432" s="1">
        <v>8.4799929999999998E-32</v>
      </c>
      <c r="CW432" s="1">
        <v>2.4879610000000001E-29</v>
      </c>
      <c r="CX432">
        <v>0.54497739999999995</v>
      </c>
      <c r="CY432">
        <v>20.506430000000002</v>
      </c>
      <c r="CZ432" s="1">
        <v>4.4754989999999999E-25</v>
      </c>
      <c r="DA432" s="1">
        <v>1.153722E-22</v>
      </c>
      <c r="DB432">
        <v>0.54484359999999998</v>
      </c>
      <c r="DC432">
        <v>20.334040000000002</v>
      </c>
      <c r="DD432" s="1">
        <v>3.724221E-20</v>
      </c>
      <c r="DE432" s="1">
        <v>9.7026670000000007E-18</v>
      </c>
      <c r="DF432">
        <v>0.54467710000000003</v>
      </c>
      <c r="DG432">
        <v>20.366800000000001</v>
      </c>
      <c r="DH432" s="1">
        <v>1.8561050000000001E-16</v>
      </c>
      <c r="DI432" s="1">
        <v>4.9781949999999999E-14</v>
      </c>
      <c r="DJ432">
        <v>0.54434660000000001</v>
      </c>
      <c r="DK432">
        <v>20.438770000000002</v>
      </c>
      <c r="DL432" s="1">
        <v>1.877705E-13</v>
      </c>
      <c r="DM432" s="1">
        <v>5.1626829999999999E-11</v>
      </c>
      <c r="DN432">
        <v>0.54389299999999996</v>
      </c>
      <c r="DO432">
        <v>20.746759999999998</v>
      </c>
      <c r="DP432" s="1">
        <v>6.0745850000000005E-11</v>
      </c>
      <c r="DQ432" s="1">
        <v>1.7060070000000001E-8</v>
      </c>
      <c r="DR432">
        <v>0.54340829999999996</v>
      </c>
      <c r="DS432">
        <v>20.713429999999999</v>
      </c>
      <c r="DT432" s="1">
        <v>8.1500210000000003E-9</v>
      </c>
      <c r="DU432" s="1">
        <v>2.3300819999999999E-6</v>
      </c>
      <c r="DV432">
        <v>0.54269670000000003</v>
      </c>
      <c r="DW432">
        <v>20.42427</v>
      </c>
      <c r="DX432" s="1">
        <v>5.2612630000000004E-7</v>
      </c>
      <c r="DY432" s="1">
        <v>1.5310009999999999E-4</v>
      </c>
      <c r="DZ432">
        <v>0.54200579999999998</v>
      </c>
      <c r="EA432">
        <v>19.94295</v>
      </c>
      <c r="EB432" s="1">
        <v>1.8458399999999999E-5</v>
      </c>
      <c r="EC432" s="1">
        <v>5.4494519999999996E-3</v>
      </c>
      <c r="ED432">
        <v>0.54114410000000002</v>
      </c>
      <c r="EE432">
        <v>19.236039999999999</v>
      </c>
      <c r="EF432" s="1">
        <v>3.8305570000000001E-4</v>
      </c>
      <c r="EG432">
        <v>0.1147348</v>
      </c>
      <c r="EH432">
        <v>0.54023770000000004</v>
      </c>
      <c r="EI432">
        <v>18.840720000000001</v>
      </c>
      <c r="EJ432" s="1">
        <v>5.042993E-3</v>
      </c>
      <c r="EK432">
        <v>1.5295019999999999</v>
      </c>
      <c r="EL432">
        <v>0.53915409999999997</v>
      </c>
      <c r="EM432">
        <v>18.691849999999999</v>
      </c>
      <c r="EN432" s="1">
        <v>4.4186929999999999E-2</v>
      </c>
      <c r="EO432">
        <v>13.5562</v>
      </c>
      <c r="EP432">
        <v>0.53797379999999995</v>
      </c>
      <c r="EQ432">
        <v>18.755890000000001</v>
      </c>
      <c r="ER432">
        <v>0.26929979999999998</v>
      </c>
      <c r="ES432">
        <v>83.546880000000002</v>
      </c>
      <c r="ET432">
        <v>0.53672830000000005</v>
      </c>
      <c r="EU432">
        <v>18.929559999999999</v>
      </c>
      <c r="EV432">
        <v>1.1869270000000001</v>
      </c>
      <c r="EW432">
        <v>372.01100000000002</v>
      </c>
      <c r="EX432">
        <v>0.53537159999999995</v>
      </c>
      <c r="EY432">
        <v>18.86694</v>
      </c>
      <c r="EZ432">
        <v>3.8995039999999999</v>
      </c>
      <c r="FA432">
        <v>1233.6769999999999</v>
      </c>
      <c r="FB432">
        <v>0.53391200000000005</v>
      </c>
      <c r="FC432">
        <v>18.652059999999999</v>
      </c>
      <c r="FD432">
        <v>9.8669829999999994</v>
      </c>
      <c r="FE432">
        <v>3147.56</v>
      </c>
      <c r="FF432">
        <v>0.53234619999999999</v>
      </c>
      <c r="FG432">
        <v>18.225680000000001</v>
      </c>
      <c r="FH432">
        <v>19.781669999999998</v>
      </c>
      <c r="FI432">
        <v>6361.1319999999996</v>
      </c>
      <c r="FJ432">
        <v>0.53331360000000005</v>
      </c>
      <c r="FK432">
        <v>17.735569999999999</v>
      </c>
      <c r="FL432">
        <v>32.286940000000001</v>
      </c>
      <c r="FM432">
        <v>10382.25</v>
      </c>
      <c r="FN432">
        <v>0.53436790000000001</v>
      </c>
      <c r="FO432">
        <v>17.78275</v>
      </c>
      <c r="FP432">
        <v>43.658549999999998</v>
      </c>
      <c r="FQ432">
        <v>14017.75</v>
      </c>
      <c r="FR432">
        <v>0.53545480000000001</v>
      </c>
      <c r="FS432">
        <v>17.641110000000001</v>
      </c>
      <c r="FT432">
        <v>49.81973</v>
      </c>
      <c r="FU432">
        <v>15961.7</v>
      </c>
      <c r="FV432">
        <v>0.53649880000000005</v>
      </c>
      <c r="FW432">
        <v>17.756889999999999</v>
      </c>
      <c r="FX432">
        <v>48.643500000000003</v>
      </c>
      <c r="FY432">
        <v>15540.8</v>
      </c>
      <c r="FZ432">
        <v>0.53738620000000004</v>
      </c>
      <c r="GA432">
        <v>17.98244</v>
      </c>
      <c r="GB432">
        <v>41.290700000000001</v>
      </c>
      <c r="GC432">
        <v>13147.53</v>
      </c>
      <c r="GD432">
        <v>0.53822820000000005</v>
      </c>
      <c r="GE432">
        <v>18.1356</v>
      </c>
      <c r="GF432">
        <v>30.88212</v>
      </c>
      <c r="GG432">
        <v>9796.241</v>
      </c>
      <c r="GH432">
        <v>0.53912230000000005</v>
      </c>
      <c r="GI432">
        <v>18.14293</v>
      </c>
      <c r="GJ432">
        <v>20.639040000000001</v>
      </c>
      <c r="GK432">
        <v>6512.7650000000003</v>
      </c>
      <c r="GL432">
        <v>0.54045460000000001</v>
      </c>
      <c r="GM432">
        <v>17.9405</v>
      </c>
      <c r="GN432">
        <v>12.45894</v>
      </c>
      <c r="GO432">
        <v>3902.424</v>
      </c>
      <c r="GP432">
        <v>0.54157370000000005</v>
      </c>
      <c r="GQ432">
        <v>17.617039999999999</v>
      </c>
      <c r="GR432">
        <v>6.8396860000000004</v>
      </c>
      <c r="GS432">
        <v>2125.0010000000002</v>
      </c>
      <c r="GT432">
        <v>0.54235979999999995</v>
      </c>
      <c r="GU432">
        <v>17.880240000000001</v>
      </c>
      <c r="GV432">
        <v>3.4569179999999999</v>
      </c>
      <c r="GW432">
        <v>1065.23</v>
      </c>
      <c r="GX432">
        <v>0.54395499999999997</v>
      </c>
      <c r="GY432">
        <v>18.106739999999999</v>
      </c>
      <c r="GZ432">
        <v>1.6440779999999999</v>
      </c>
      <c r="HA432">
        <v>499.73180000000002</v>
      </c>
      <c r="HB432">
        <v>0.54560039999999999</v>
      </c>
      <c r="HC432">
        <v>18.608409999999999</v>
      </c>
      <c r="HD432">
        <v>0.74858259999999999</v>
      </c>
      <c r="HE432">
        <v>223.62209999999999</v>
      </c>
      <c r="HF432">
        <v>0.5466297</v>
      </c>
      <c r="HG432">
        <v>19.41395</v>
      </c>
      <c r="HH432" s="1">
        <v>0.33940819999999999</v>
      </c>
      <c r="HI432">
        <v>99.386499999999998</v>
      </c>
      <c r="HJ432">
        <v>0.54668059999999996</v>
      </c>
      <c r="HK432">
        <v>19.948119999999999</v>
      </c>
      <c r="HL432" s="1">
        <v>0.16602220000000001</v>
      </c>
      <c r="HM432">
        <v>47.487079999999999</v>
      </c>
      <c r="HN432">
        <v>0.54579619999999995</v>
      </c>
      <c r="HO432">
        <v>20.048349999999999</v>
      </c>
      <c r="HP432" s="1">
        <v>9.7550490000000004E-2</v>
      </c>
      <c r="HQ432">
        <v>27.176909999999999</v>
      </c>
      <c r="HR432">
        <v>0.54340350000000004</v>
      </c>
      <c r="HS432">
        <v>19.936699999999998</v>
      </c>
      <c r="HT432" s="1">
        <v>7.1781869999999998E-2</v>
      </c>
      <c r="HU432">
        <v>19.50075</v>
      </c>
      <c r="HV432">
        <v>0.54623889999999997</v>
      </c>
      <c r="HW432">
        <v>19.509930000000001</v>
      </c>
      <c r="HX432" s="1">
        <v>6.1820899999999998E-2</v>
      </c>
      <c r="HY432">
        <v>16.547879999999999</v>
      </c>
      <c r="HZ432">
        <v>0.55403000000000002</v>
      </c>
      <c r="IA432">
        <v>19.54823</v>
      </c>
      <c r="IB432" s="1">
        <v>5.6581359999999997E-2</v>
      </c>
      <c r="IC432">
        <v>15.09516</v>
      </c>
      <c r="ID432">
        <v>0.56276950000000003</v>
      </c>
      <c r="IE432">
        <v>19.725549999999998</v>
      </c>
      <c r="IF432" s="1">
        <v>5.2450259999999999E-2</v>
      </c>
      <c r="IG432">
        <v>13.948219999999999</v>
      </c>
      <c r="IH432">
        <v>0.57367360000000001</v>
      </c>
      <c r="II432">
        <v>20.058009999999999</v>
      </c>
      <c r="IJ432" s="1">
        <v>4.8382120000000001E-2</v>
      </c>
      <c r="IK432">
        <v>12.8132</v>
      </c>
      <c r="IL432">
        <v>0.58611360000000001</v>
      </c>
      <c r="IM432">
        <v>20.739519999999999</v>
      </c>
      <c r="IN432" s="1">
        <v>4.4144170000000003E-2</v>
      </c>
      <c r="IO432">
        <v>11.63714</v>
      </c>
      <c r="IP432">
        <v>0.59993799999999997</v>
      </c>
      <c r="IQ432">
        <v>21.074649999999998</v>
      </c>
      <c r="IR432" s="1">
        <v>3.9831169999999999E-2</v>
      </c>
      <c r="IS432" s="1">
        <v>10.44788</v>
      </c>
      <c r="IT432">
        <v>0.61497710000000005</v>
      </c>
      <c r="IU432">
        <v>21.129619999999999</v>
      </c>
      <c r="IV432" s="1">
        <v>3.556488E-2</v>
      </c>
      <c r="IW432" s="1">
        <v>9.2817100000000003</v>
      </c>
      <c r="IX432">
        <v>0.63154489999999996</v>
      </c>
      <c r="IY432">
        <v>21.016079999999999</v>
      </c>
      <c r="IZ432" s="1">
        <v>3.1490310000000001E-2</v>
      </c>
      <c r="JA432" s="1">
        <v>8.174906</v>
      </c>
      <c r="JB432">
        <v>0.64932789999999996</v>
      </c>
      <c r="JC432">
        <v>20.62968</v>
      </c>
      <c r="JD432" s="1">
        <v>2.7643549999999999E-2</v>
      </c>
      <c r="JE432" s="1">
        <v>7.1376569999999999</v>
      </c>
      <c r="JF432">
        <v>0.66982169999999996</v>
      </c>
      <c r="JG432">
        <v>20.51257</v>
      </c>
      <c r="JH432" s="1">
        <v>2.412108E-2</v>
      </c>
      <c r="JI432" s="1">
        <v>6.187214</v>
      </c>
      <c r="JJ432">
        <v>0.69359009999999999</v>
      </c>
      <c r="JK432">
        <v>20.233899999999998</v>
      </c>
      <c r="JL432" s="1">
        <v>2.095174E-2</v>
      </c>
      <c r="JM432" s="1">
        <v>5.3325319999999996</v>
      </c>
      <c r="JN432">
        <v>0.72031800000000001</v>
      </c>
      <c r="JO432">
        <v>20.414300000000001</v>
      </c>
      <c r="JP432" s="1">
        <v>1.8167659999999999E-2</v>
      </c>
      <c r="JQ432" s="1">
        <v>4.5866709999999999</v>
      </c>
      <c r="JR432">
        <v>0.75021899999999997</v>
      </c>
      <c r="JS432">
        <v>20.580439999999999</v>
      </c>
      <c r="JT432" s="1">
        <v>1.57711E-2</v>
      </c>
      <c r="JU432" s="1">
        <v>3.9476599999999999</v>
      </c>
      <c r="JV432">
        <v>0.78733489999999995</v>
      </c>
      <c r="JW432">
        <v>20.69988</v>
      </c>
      <c r="JX432" s="1">
        <v>1.366069E-2</v>
      </c>
      <c r="JY432" s="1">
        <v>3.3812630000000001</v>
      </c>
      <c r="JZ432">
        <v>0.83023820000000004</v>
      </c>
      <c r="KA432">
        <v>20.689910000000001</v>
      </c>
      <c r="KB432" s="1">
        <v>1.1712709999999999E-2</v>
      </c>
      <c r="KC432" s="1">
        <v>2.866374</v>
      </c>
      <c r="KD432">
        <v>0.87921309999999997</v>
      </c>
      <c r="KE432">
        <v>20.42015</v>
      </c>
      <c r="KF432" s="1">
        <v>9.8892770000000001E-3</v>
      </c>
      <c r="KG432" s="1">
        <v>2.393205</v>
      </c>
      <c r="KH432">
        <v>0.93506659999999997</v>
      </c>
      <c r="KI432">
        <v>19.948709999999998</v>
      </c>
      <c r="KJ432" s="1">
        <v>8.1748580000000001E-3</v>
      </c>
      <c r="KK432" s="1">
        <v>1.95669</v>
      </c>
      <c r="KL432">
        <v>0.99985170000000001</v>
      </c>
      <c r="KM432">
        <v>20.026789999999998</v>
      </c>
      <c r="KN432" s="1">
        <v>6.63884E-3</v>
      </c>
      <c r="KO432" s="1">
        <v>1.5711189999999999</v>
      </c>
      <c r="KP432">
        <v>1.021595</v>
      </c>
      <c r="KQ432">
        <v>19.818809999999999</v>
      </c>
      <c r="KR432" s="1">
        <v>5.3585569999999999E-3</v>
      </c>
      <c r="KS432" s="1">
        <v>1.26173</v>
      </c>
      <c r="KT432">
        <v>1.0207459999999999</v>
      </c>
      <c r="KU432">
        <v>20.028759999999998</v>
      </c>
      <c r="KV432" s="1">
        <v>4.3238260000000002E-3</v>
      </c>
      <c r="KW432" s="1">
        <v>1.0185679999999999</v>
      </c>
      <c r="KX432">
        <v>1.019663</v>
      </c>
      <c r="KY432">
        <v>20.41338</v>
      </c>
      <c r="KZ432" s="1">
        <v>3.533577E-3</v>
      </c>
      <c r="LA432" s="1">
        <v>0.83269510000000002</v>
      </c>
      <c r="LB432">
        <v>1.018413</v>
      </c>
      <c r="LC432">
        <v>20.5624</v>
      </c>
      <c r="LD432" s="1">
        <v>2.9552459999999999E-3</v>
      </c>
      <c r="LE432" s="1">
        <v>0.69656560000000001</v>
      </c>
      <c r="LF432">
        <v>1.017182</v>
      </c>
      <c r="LG432">
        <v>20.427990000000001</v>
      </c>
      <c r="LH432" s="1">
        <v>2.540465E-3</v>
      </c>
      <c r="LI432" s="1">
        <v>0.59884919999999997</v>
      </c>
      <c r="LJ432">
        <v>1.0160579999999999</v>
      </c>
      <c r="LK432">
        <v>20.194980000000001</v>
      </c>
      <c r="LL432" s="1">
        <v>2.2416319999999999E-3</v>
      </c>
      <c r="LM432" s="1">
        <v>0.52855300000000005</v>
      </c>
      <c r="LN432">
        <v>1.0148440000000001</v>
      </c>
      <c r="LO432">
        <v>20.013829999999999</v>
      </c>
      <c r="LP432" s="1">
        <v>2.0195120000000002E-3</v>
      </c>
      <c r="LQ432" s="1">
        <v>0.4764448</v>
      </c>
      <c r="LR432">
        <v>1.013663</v>
      </c>
      <c r="LS432">
        <v>20.478999999999999</v>
      </c>
      <c r="LT432" s="1">
        <v>1.8486450000000001E-3</v>
      </c>
      <c r="LU432" s="1">
        <v>0.43639879999999998</v>
      </c>
      <c r="LV432">
        <v>1.0124869999999999</v>
      </c>
      <c r="LW432">
        <v>20.82206</v>
      </c>
      <c r="LX432" s="1">
        <v>1.7127780000000001E-3</v>
      </c>
      <c r="LY432" s="1">
        <v>0.40461599999999998</v>
      </c>
      <c r="LZ432">
        <v>1.011417</v>
      </c>
      <c r="MA432">
        <v>21.48124</v>
      </c>
      <c r="MB432" s="1">
        <v>1.6028450000000001E-3</v>
      </c>
      <c r="MC432" s="1">
        <v>0.378888</v>
      </c>
      <c r="MD432">
        <v>1.0104740000000001</v>
      </c>
      <c r="ME432">
        <v>22.43966</v>
      </c>
      <c r="MF432" s="1">
        <v>1.5134300000000001E-3</v>
      </c>
      <c r="MG432" s="1">
        <v>0.35796499999999998</v>
      </c>
      <c r="MH432">
        <v>1.009512</v>
      </c>
      <c r="MI432">
        <v>22.77739</v>
      </c>
      <c r="MJ432" s="1">
        <v>1.440186E-3</v>
      </c>
      <c r="MK432" s="1">
        <v>0.34086080000000002</v>
      </c>
      <c r="ML432">
        <v>1.008559</v>
      </c>
      <c r="MM432">
        <v>22.54898</v>
      </c>
      <c r="MN432" s="1">
        <v>1.3799019999999999E-3</v>
      </c>
      <c r="MO432" s="1">
        <v>0.32678610000000002</v>
      </c>
      <c r="MP432">
        <v>1.007654</v>
      </c>
      <c r="MQ432">
        <v>22.220749999999999</v>
      </c>
      <c r="MR432" s="1">
        <v>1.329722E-3</v>
      </c>
      <c r="MS432" s="1">
        <v>0.31513269999999999</v>
      </c>
      <c r="MT432">
        <v>1.006686</v>
      </c>
      <c r="MU432">
        <v>21.729199999999999</v>
      </c>
      <c r="MV432" s="1">
        <v>1.2865540000000001E-3</v>
      </c>
      <c r="MW432" s="1">
        <v>0.30514059999999998</v>
      </c>
      <c r="MX432">
        <v>1.005736</v>
      </c>
      <c r="MY432">
        <v>21.826969999999999</v>
      </c>
      <c r="MZ432" s="1">
        <v>1.247267E-3</v>
      </c>
      <c r="NA432" s="1">
        <v>0.2960622</v>
      </c>
      <c r="NB432">
        <v>1.004737</v>
      </c>
      <c r="NC432">
        <v>22.120339999999999</v>
      </c>
      <c r="ND432" s="1">
        <v>1.2090460000000001E-3</v>
      </c>
      <c r="NE432" s="1">
        <v>0.28727530000000001</v>
      </c>
      <c r="NF432">
        <v>1.003717</v>
      </c>
      <c r="NG432">
        <v>22.65821</v>
      </c>
      <c r="NH432" s="1">
        <v>1.170251E-3</v>
      </c>
      <c r="NI432" s="1">
        <v>0.27833390000000002</v>
      </c>
      <c r="NJ432">
        <v>1.002678</v>
      </c>
      <c r="NK432">
        <v>23.448399999999999</v>
      </c>
      <c r="NL432" s="1">
        <v>1.130236E-3</v>
      </c>
      <c r="NM432" s="1">
        <v>0.26907969999999998</v>
      </c>
      <c r="NN432">
        <v>1.001519</v>
      </c>
      <c r="NO432">
        <v>23.649080000000001</v>
      </c>
      <c r="NP432" s="1">
        <v>1.0894190000000001E-3</v>
      </c>
      <c r="NQ432" s="1">
        <v>0.25963310000000001</v>
      </c>
      <c r="NR432">
        <v>1.000359</v>
      </c>
      <c r="NS432">
        <v>23.3995</v>
      </c>
      <c r="NT432" s="1">
        <v>1.0482040000000001E-3</v>
      </c>
      <c r="NU432" s="1">
        <v>0.25007689999999999</v>
      </c>
      <c r="NV432">
        <v>0.99916000000000005</v>
      </c>
      <c r="NW432">
        <v>22.850390000000001</v>
      </c>
      <c r="NX432" s="1">
        <v>1.0074070000000001E-3</v>
      </c>
      <c r="NY432" s="1">
        <v>0.2406017</v>
      </c>
      <c r="NZ432">
        <v>0.99804099999999996</v>
      </c>
      <c r="OA432">
        <v>22.106030000000001</v>
      </c>
      <c r="OB432" s="1">
        <v>9.6677899999999997E-4</v>
      </c>
      <c r="OC432" s="1">
        <v>0.2311368</v>
      </c>
      <c r="OD432">
        <v>0.99686680000000005</v>
      </c>
      <c r="OE432">
        <v>21.466930000000001</v>
      </c>
      <c r="OF432" s="1">
        <v>9.2766089999999995E-4</v>
      </c>
      <c r="OG432" s="1">
        <v>0.22199830000000001</v>
      </c>
      <c r="OH432">
        <v>0.99555470000000001</v>
      </c>
      <c r="OI432">
        <v>21.442299999999999</v>
      </c>
      <c r="OJ432" s="1">
        <v>8.9049530000000004E-4</v>
      </c>
      <c r="OK432" s="1">
        <v>0.21334980000000001</v>
      </c>
    </row>
    <row r="433" spans="1:401" x14ac:dyDescent="0.35">
      <c r="A433">
        <v>442</v>
      </c>
      <c r="B433" t="s">
        <v>4</v>
      </c>
      <c r="C433" t="s">
        <v>364</v>
      </c>
      <c r="D433" t="s">
        <v>440</v>
      </c>
      <c r="E433">
        <v>795.54020000000003</v>
      </c>
      <c r="F433">
        <v>0.68345710000000004</v>
      </c>
      <c r="G433">
        <v>22.638839999999998</v>
      </c>
      <c r="H433">
        <v>0</v>
      </c>
      <c r="I433">
        <v>0</v>
      </c>
      <c r="J433">
        <v>0.67952170000000001</v>
      </c>
      <c r="K433">
        <v>22.220790000000001</v>
      </c>
      <c r="L433">
        <v>0</v>
      </c>
      <c r="M433">
        <v>0</v>
      </c>
      <c r="N433">
        <v>0.6741028</v>
      </c>
      <c r="O433">
        <v>22.25686</v>
      </c>
      <c r="P433">
        <v>0</v>
      </c>
      <c r="Q433">
        <v>0</v>
      </c>
      <c r="R433">
        <v>0.66770750000000001</v>
      </c>
      <c r="S433">
        <v>22.098109999999998</v>
      </c>
      <c r="T433">
        <v>0</v>
      </c>
      <c r="U433">
        <v>0</v>
      </c>
      <c r="V433">
        <v>0.66045089999999995</v>
      </c>
      <c r="W433">
        <v>22.629729999999999</v>
      </c>
      <c r="X433">
        <v>0</v>
      </c>
      <c r="Y433">
        <v>0</v>
      </c>
      <c r="Z433">
        <v>0.65267280000000005</v>
      </c>
      <c r="AA433">
        <v>22.752500000000001</v>
      </c>
      <c r="AB433">
        <v>0</v>
      </c>
      <c r="AC433">
        <v>0</v>
      </c>
      <c r="AD433">
        <v>0.64534630000000004</v>
      </c>
      <c r="AE433">
        <v>22.9361</v>
      </c>
      <c r="AF433">
        <v>0</v>
      </c>
      <c r="AG433">
        <v>0</v>
      </c>
      <c r="AH433">
        <v>0.63803520000000002</v>
      </c>
      <c r="AI433">
        <v>22.86993</v>
      </c>
      <c r="AJ433">
        <v>0</v>
      </c>
      <c r="AK433">
        <v>0</v>
      </c>
      <c r="AL433">
        <v>0.63068179999999996</v>
      </c>
      <c r="AM433">
        <v>22.534649999999999</v>
      </c>
      <c r="AN433">
        <v>0</v>
      </c>
      <c r="AO433">
        <v>0</v>
      </c>
      <c r="AP433">
        <v>0.62335940000000001</v>
      </c>
      <c r="AQ433">
        <v>22.158760000000001</v>
      </c>
      <c r="AR433">
        <v>0</v>
      </c>
      <c r="AS433">
        <v>0</v>
      </c>
      <c r="AT433">
        <v>0.61841089999999999</v>
      </c>
      <c r="AU433">
        <v>22.23394</v>
      </c>
      <c r="AV433">
        <v>0</v>
      </c>
      <c r="AW433">
        <v>0</v>
      </c>
      <c r="AX433">
        <v>0.6172147</v>
      </c>
      <c r="AY433">
        <v>21.992519999999999</v>
      </c>
      <c r="AZ433">
        <v>0</v>
      </c>
      <c r="BA433">
        <v>0</v>
      </c>
      <c r="BB433">
        <v>0.61621420000000005</v>
      </c>
      <c r="BC433">
        <v>22.064419999999998</v>
      </c>
      <c r="BD433">
        <v>0</v>
      </c>
      <c r="BE433">
        <v>0</v>
      </c>
      <c r="BF433">
        <v>0.61509420000000004</v>
      </c>
      <c r="BG433">
        <v>22.19961</v>
      </c>
      <c r="BH433">
        <v>0</v>
      </c>
      <c r="BI433">
        <v>0</v>
      </c>
      <c r="BJ433">
        <v>0.6139365</v>
      </c>
      <c r="BK433">
        <v>21.971129999999999</v>
      </c>
      <c r="BL433">
        <v>0</v>
      </c>
      <c r="BM433">
        <v>0</v>
      </c>
      <c r="BN433">
        <v>0.61293690000000001</v>
      </c>
      <c r="BO433">
        <v>21.658339999999999</v>
      </c>
      <c r="BP433">
        <v>0</v>
      </c>
      <c r="BQ433">
        <v>0</v>
      </c>
      <c r="BR433">
        <v>0.61186050000000003</v>
      </c>
      <c r="BS433">
        <v>21.17886</v>
      </c>
      <c r="BT433">
        <v>0</v>
      </c>
      <c r="BU433">
        <v>0</v>
      </c>
      <c r="BV433">
        <v>0.61094420000000005</v>
      </c>
      <c r="BW433">
        <v>21.028549999999999</v>
      </c>
      <c r="BX433">
        <v>0</v>
      </c>
      <c r="BY433">
        <v>0</v>
      </c>
      <c r="BZ433">
        <v>0.61002389999999995</v>
      </c>
      <c r="CA433">
        <v>21.158619999999999</v>
      </c>
      <c r="CB433">
        <v>0</v>
      </c>
      <c r="CC433">
        <v>0</v>
      </c>
      <c r="CD433">
        <v>0.60915359999999996</v>
      </c>
      <c r="CE433">
        <v>21.389559999999999</v>
      </c>
      <c r="CF433">
        <v>0</v>
      </c>
      <c r="CG433">
        <v>0</v>
      </c>
      <c r="CH433">
        <v>0.60848480000000005</v>
      </c>
      <c r="CI433">
        <v>21.64432</v>
      </c>
      <c r="CJ433">
        <v>0</v>
      </c>
      <c r="CK433">
        <v>0</v>
      </c>
      <c r="CL433">
        <v>0.6079002</v>
      </c>
      <c r="CM433">
        <v>21.587569999999999</v>
      </c>
      <c r="CN433">
        <v>0</v>
      </c>
      <c r="CO433">
        <v>0</v>
      </c>
      <c r="CP433">
        <v>0.60756019999999999</v>
      </c>
      <c r="CQ433">
        <v>21.38693</v>
      </c>
      <c r="CR433">
        <v>7.6648219999999995E-38</v>
      </c>
      <c r="CS433" s="1">
        <v>1.513805E-35</v>
      </c>
      <c r="CT433">
        <v>0.60725090000000004</v>
      </c>
      <c r="CU433">
        <v>21.048919999999999</v>
      </c>
      <c r="CV433" s="1">
        <v>3.7258090000000002E-32</v>
      </c>
      <c r="CW433" s="1">
        <v>7.7564340000000005E-30</v>
      </c>
      <c r="CX433">
        <v>0.60719650000000003</v>
      </c>
      <c r="CY433">
        <v>20.53125</v>
      </c>
      <c r="CZ433" s="1">
        <v>2.146666E-25</v>
      </c>
      <c r="DA433" s="1">
        <v>4.2848530000000002E-23</v>
      </c>
      <c r="DB433">
        <v>0.60716029999999999</v>
      </c>
      <c r="DC433">
        <v>20.373999999999999</v>
      </c>
      <c r="DD433" s="1">
        <v>2.0739689999999999E-20</v>
      </c>
      <c r="DE433" s="1">
        <v>4.2205889999999997E-18</v>
      </c>
      <c r="DF433">
        <v>0.60737759999999996</v>
      </c>
      <c r="DG433">
        <v>20.40795</v>
      </c>
      <c r="DH433" s="1">
        <v>1.1423599999999999E-16</v>
      </c>
      <c r="DI433" s="1">
        <v>2.3757979999999999E-14</v>
      </c>
      <c r="DJ433">
        <v>0.60763739999999999</v>
      </c>
      <c r="DK433">
        <v>20.45852</v>
      </c>
      <c r="DL433" s="1">
        <v>1.2412259999999999E-13</v>
      </c>
      <c r="DM433" s="1">
        <v>2.622217E-11</v>
      </c>
      <c r="DN433">
        <v>0.60815470000000005</v>
      </c>
      <c r="DO433">
        <v>20.752520000000001</v>
      </c>
      <c r="DP433" s="1">
        <v>4.2472810000000003E-11</v>
      </c>
      <c r="DQ433" s="1">
        <v>9.0802489999999992E-9</v>
      </c>
      <c r="DR433">
        <v>0.60886200000000001</v>
      </c>
      <c r="DS433">
        <v>20.71358</v>
      </c>
      <c r="DT433" s="1">
        <v>5.9763209999999998E-9</v>
      </c>
      <c r="DU433" s="1">
        <v>1.288605E-6</v>
      </c>
      <c r="DV433">
        <v>0.60967610000000005</v>
      </c>
      <c r="DW433">
        <v>20.424759999999999</v>
      </c>
      <c r="DX433" s="1">
        <v>4.0200890000000002E-7</v>
      </c>
      <c r="DY433" s="1">
        <v>8.7415729999999999E-5</v>
      </c>
      <c r="DZ433">
        <v>0.6105621</v>
      </c>
      <c r="EA433">
        <v>19.95918</v>
      </c>
      <c r="EB433" s="1">
        <v>1.4620680000000001E-5</v>
      </c>
      <c r="EC433" s="1">
        <v>3.1968869999999998E-3</v>
      </c>
      <c r="ED433">
        <v>0.61163190000000001</v>
      </c>
      <c r="EE433">
        <v>19.26679</v>
      </c>
      <c r="EF433" s="1">
        <v>3.1327269999999999E-4</v>
      </c>
      <c r="EG433" s="1">
        <v>6.8892670000000003E-2</v>
      </c>
      <c r="EH433">
        <v>0.61272309999999996</v>
      </c>
      <c r="EI433">
        <v>18.880739999999999</v>
      </c>
      <c r="EJ433" s="1">
        <v>4.2455390000000004E-3</v>
      </c>
      <c r="EK433">
        <v>0.93720040000000004</v>
      </c>
      <c r="EL433">
        <v>0.61393030000000004</v>
      </c>
      <c r="EM433">
        <v>18.731120000000001</v>
      </c>
      <c r="EN433" s="1">
        <v>3.8198849999999999E-2</v>
      </c>
      <c r="EO433">
        <v>8.455857</v>
      </c>
      <c r="EP433">
        <v>0.61523559999999999</v>
      </c>
      <c r="EQ433">
        <v>18.782730000000001</v>
      </c>
      <c r="ER433">
        <v>0.23846919999999999</v>
      </c>
      <c r="ES433">
        <v>52.930700000000002</v>
      </c>
      <c r="ET433">
        <v>0.61652969999999996</v>
      </c>
      <c r="EU433">
        <v>18.9453</v>
      </c>
      <c r="EV433">
        <v>1.074532</v>
      </c>
      <c r="EW433">
        <v>238.93109999999999</v>
      </c>
      <c r="EX433">
        <v>0.61782289999999995</v>
      </c>
      <c r="EY433">
        <v>18.868860000000002</v>
      </c>
      <c r="EZ433">
        <v>3.6022590000000001</v>
      </c>
      <c r="FA433">
        <v>801.91660000000002</v>
      </c>
      <c r="FB433">
        <v>0.6190428</v>
      </c>
      <c r="FC433">
        <v>18.65213</v>
      </c>
      <c r="FD433">
        <v>9.2814259999999997</v>
      </c>
      <c r="FE433">
        <v>2066.799</v>
      </c>
      <c r="FF433">
        <v>0.62029579999999995</v>
      </c>
      <c r="FG433">
        <v>18.236889999999999</v>
      </c>
      <c r="FH433">
        <v>18.91217</v>
      </c>
      <c r="FI433">
        <v>4213.3860000000004</v>
      </c>
      <c r="FJ433">
        <v>0.62913450000000004</v>
      </c>
      <c r="FK433">
        <v>17.75853</v>
      </c>
      <c r="FL433">
        <v>31.351839999999999</v>
      </c>
      <c r="FM433">
        <v>6955.1059999999998</v>
      </c>
      <c r="FN433">
        <v>0.63901410000000003</v>
      </c>
      <c r="FO433">
        <v>17.8249</v>
      </c>
      <c r="FP433">
        <v>42.971350000000001</v>
      </c>
      <c r="FQ433">
        <v>9488.6020000000008</v>
      </c>
      <c r="FR433">
        <v>0.64965740000000005</v>
      </c>
      <c r="FS433">
        <v>17.681799999999999</v>
      </c>
      <c r="FT433">
        <v>49.639409999999998</v>
      </c>
      <c r="FU433">
        <v>10909.57</v>
      </c>
      <c r="FV433">
        <v>0.66120610000000002</v>
      </c>
      <c r="FW433">
        <v>17.776759999999999</v>
      </c>
      <c r="FX433">
        <v>49.00665</v>
      </c>
      <c r="FY433">
        <v>10718.03</v>
      </c>
      <c r="FZ433">
        <v>0.67340949999999999</v>
      </c>
      <c r="GA433">
        <v>17.984110000000001</v>
      </c>
      <c r="GB433">
        <v>42.014850000000003</v>
      </c>
      <c r="GC433">
        <v>9143.643</v>
      </c>
      <c r="GD433">
        <v>0.68619079999999999</v>
      </c>
      <c r="GE433">
        <v>18.125889999999998</v>
      </c>
      <c r="GF433">
        <v>31.696850000000001</v>
      </c>
      <c r="GG433">
        <v>6865.5680000000002</v>
      </c>
      <c r="GH433">
        <v>0.70110620000000001</v>
      </c>
      <c r="GI433">
        <v>18.137070000000001</v>
      </c>
      <c r="GJ433">
        <v>21.34751</v>
      </c>
      <c r="GK433">
        <v>4595.8100000000004</v>
      </c>
      <c r="GL433">
        <v>0.71929920000000003</v>
      </c>
      <c r="GM433">
        <v>17.949760000000001</v>
      </c>
      <c r="GN433">
        <v>12.974220000000001</v>
      </c>
      <c r="GO433">
        <v>2770.7</v>
      </c>
      <c r="GP433">
        <v>0.73929549999999999</v>
      </c>
      <c r="GQ433">
        <v>17.63766</v>
      </c>
      <c r="GR433">
        <v>7.1651150000000001</v>
      </c>
      <c r="GS433">
        <v>1517.2929999999999</v>
      </c>
      <c r="GT433">
        <v>0.7603763</v>
      </c>
      <c r="GU433">
        <v>17.913049999999998</v>
      </c>
      <c r="GV433">
        <v>3.6374270000000002</v>
      </c>
      <c r="GW433">
        <v>764.27149999999995</v>
      </c>
      <c r="GX433">
        <v>0.78987099999999999</v>
      </c>
      <c r="GY433">
        <v>18.135809999999999</v>
      </c>
      <c r="GZ433">
        <v>1.7357199999999999</v>
      </c>
      <c r="HA433">
        <v>359.49700000000001</v>
      </c>
      <c r="HB433">
        <v>0.82699009999999995</v>
      </c>
      <c r="HC433">
        <v>18.615939999999998</v>
      </c>
      <c r="HD433">
        <v>0.79092949999999995</v>
      </c>
      <c r="HE433">
        <v>160.90700000000001</v>
      </c>
      <c r="HF433">
        <v>0.86969879999999999</v>
      </c>
      <c r="HG433">
        <v>19.40906</v>
      </c>
      <c r="HH433" s="1">
        <v>0.35751830000000001</v>
      </c>
      <c r="HI433">
        <v>71.276009999999999</v>
      </c>
      <c r="HJ433">
        <v>0.91947040000000002</v>
      </c>
      <c r="HK433">
        <v>19.944610000000001</v>
      </c>
      <c r="HL433" s="1">
        <v>0.17324390000000001</v>
      </c>
      <c r="HM433">
        <v>33.726900000000001</v>
      </c>
      <c r="HN433">
        <v>0.97754750000000001</v>
      </c>
      <c r="HO433">
        <v>20.044989999999999</v>
      </c>
      <c r="HP433" s="1">
        <v>0.10028049999999999</v>
      </c>
      <c r="HQ433">
        <v>18.994710000000001</v>
      </c>
      <c r="HR433">
        <v>1.046511</v>
      </c>
      <c r="HS433">
        <v>19.94773</v>
      </c>
      <c r="HT433" s="1">
        <v>7.283133E-2</v>
      </c>
      <c r="HU433">
        <v>13.403</v>
      </c>
      <c r="HV433">
        <v>1.0807599999999999</v>
      </c>
      <c r="HW433">
        <v>19.513570000000001</v>
      </c>
      <c r="HX433" s="1">
        <v>6.2241890000000001E-2</v>
      </c>
      <c r="HY433">
        <v>11.28059</v>
      </c>
      <c r="HZ433">
        <v>1.075107</v>
      </c>
      <c r="IA433">
        <v>19.562760000000001</v>
      </c>
      <c r="IB433" s="1">
        <v>5.687238E-2</v>
      </c>
      <c r="IC433">
        <v>10.32277</v>
      </c>
      <c r="ID433">
        <v>1.0696870000000001</v>
      </c>
      <c r="IE433">
        <v>19.737069999999999</v>
      </c>
      <c r="IF433" s="1">
        <v>5.2722819999999997E-2</v>
      </c>
      <c r="IG433" s="1">
        <v>9.5893510000000006</v>
      </c>
      <c r="IH433">
        <v>1.064341</v>
      </c>
      <c r="II433">
        <v>20.052340000000001</v>
      </c>
      <c r="IJ433" s="1">
        <v>4.8663810000000002E-2</v>
      </c>
      <c r="IK433" s="1">
        <v>8.8693050000000007</v>
      </c>
      <c r="IL433">
        <v>1.058627</v>
      </c>
      <c r="IM433">
        <v>20.709990000000001</v>
      </c>
      <c r="IN433" s="1">
        <v>4.443474E-2</v>
      </c>
      <c r="IO433" s="1">
        <v>8.1169060000000002</v>
      </c>
      <c r="IP433">
        <v>1.0526489999999999</v>
      </c>
      <c r="IQ433">
        <v>21.048390000000001</v>
      </c>
      <c r="IR433" s="1">
        <v>4.0121539999999997E-2</v>
      </c>
      <c r="IS433" s="1">
        <v>7.3462569999999996</v>
      </c>
      <c r="IT433">
        <v>1.04643</v>
      </c>
      <c r="IU433">
        <v>21.100989999999999</v>
      </c>
      <c r="IV433" s="1">
        <v>3.5845969999999998E-2</v>
      </c>
      <c r="IW433" s="1">
        <v>6.580603</v>
      </c>
      <c r="IX433">
        <v>1.0399240000000001</v>
      </c>
      <c r="IY433">
        <v>21.006060000000002</v>
      </c>
      <c r="IZ433" s="1">
        <v>3.1759830000000003E-2</v>
      </c>
      <c r="JA433" s="1">
        <v>5.8466120000000004</v>
      </c>
      <c r="JB433">
        <v>1.033237</v>
      </c>
      <c r="JC433">
        <v>20.630610000000001</v>
      </c>
      <c r="JD433" s="1">
        <v>2.7892759999999999E-2</v>
      </c>
      <c r="JE433" s="1">
        <v>5.1496680000000001</v>
      </c>
      <c r="JF433">
        <v>1.027574</v>
      </c>
      <c r="JG433">
        <v>20.511569999999999</v>
      </c>
      <c r="JH433" s="1">
        <v>2.4353659999999999E-2</v>
      </c>
      <c r="JI433" s="1">
        <v>4.5000869999999997</v>
      </c>
      <c r="JJ433">
        <v>1.0220050000000001</v>
      </c>
      <c r="JK433">
        <v>20.23377</v>
      </c>
      <c r="JL433" s="1">
        <v>2.115997E-2</v>
      </c>
      <c r="JM433" s="1">
        <v>3.9097979999999999</v>
      </c>
      <c r="JN433">
        <v>1.016203</v>
      </c>
      <c r="JO433">
        <v>20.391210000000001</v>
      </c>
      <c r="JP433" s="1">
        <v>1.834891E-2</v>
      </c>
      <c r="JQ433" s="1">
        <v>3.3903810000000001</v>
      </c>
      <c r="JR433">
        <v>1.0104120000000001</v>
      </c>
      <c r="JS433">
        <v>20.55172</v>
      </c>
      <c r="JT433" s="1">
        <v>1.592973E-2</v>
      </c>
      <c r="JU433" s="1">
        <v>2.9426540000000001</v>
      </c>
      <c r="JV433">
        <v>1.006896</v>
      </c>
      <c r="JW433">
        <v>20.659469999999999</v>
      </c>
      <c r="JX433" s="1">
        <v>1.380605E-2</v>
      </c>
      <c r="JY433" s="1">
        <v>2.5611440000000001</v>
      </c>
      <c r="JZ433">
        <v>1.002634</v>
      </c>
      <c r="KA433">
        <v>20.659610000000001</v>
      </c>
      <c r="KB433" s="1">
        <v>1.1847460000000001E-2</v>
      </c>
      <c r="KC433" s="1">
        <v>2.209317</v>
      </c>
      <c r="KD433">
        <v>0.99817730000000005</v>
      </c>
      <c r="KE433">
        <v>20.407409999999999</v>
      </c>
      <c r="KF433" s="1">
        <v>1.0016550000000001E-2</v>
      </c>
      <c r="KG433" s="1">
        <v>1.8786210000000001</v>
      </c>
      <c r="KH433">
        <v>0.99350989999999995</v>
      </c>
      <c r="KI433">
        <v>19.940380000000001</v>
      </c>
      <c r="KJ433" s="1">
        <v>8.2924360000000003E-3</v>
      </c>
      <c r="KK433" s="1">
        <v>1.564729</v>
      </c>
      <c r="KL433">
        <v>0.98882040000000004</v>
      </c>
      <c r="KM433">
        <v>20.005109999999998</v>
      </c>
      <c r="KN433" s="1">
        <v>6.7420459999999998E-3</v>
      </c>
      <c r="KO433" s="1">
        <v>1.2797210000000001</v>
      </c>
      <c r="KP433">
        <v>0.98828870000000002</v>
      </c>
      <c r="KQ433">
        <v>19.815760000000001</v>
      </c>
      <c r="KR433" s="1">
        <v>5.438773E-3</v>
      </c>
      <c r="KS433" s="1">
        <v>1.033914</v>
      </c>
      <c r="KT433">
        <v>0.98783319999999997</v>
      </c>
      <c r="KU433">
        <v>19.995999999999999</v>
      </c>
      <c r="KV433" s="1">
        <v>4.3866779999999998E-3</v>
      </c>
      <c r="KW433" s="1">
        <v>0.83440899999999996</v>
      </c>
      <c r="KX433">
        <v>0.98701289999999997</v>
      </c>
      <c r="KY433">
        <v>20.37979</v>
      </c>
      <c r="KZ433" s="1">
        <v>3.5807740000000001E-3</v>
      </c>
      <c r="LA433" s="1">
        <v>0.68160120000000002</v>
      </c>
      <c r="LB433">
        <v>0.98599210000000004</v>
      </c>
      <c r="LC433">
        <v>20.539929999999998</v>
      </c>
      <c r="LD433" s="1">
        <v>2.9894449999999999E-3</v>
      </c>
      <c r="LE433" s="1">
        <v>0.56942619999999999</v>
      </c>
      <c r="LF433">
        <v>0.98497120000000005</v>
      </c>
      <c r="LG433">
        <v>20.408729999999998</v>
      </c>
      <c r="LH433" s="1">
        <v>2.5650759999999999E-3</v>
      </c>
      <c r="LI433" s="1">
        <v>0.4888535</v>
      </c>
      <c r="LJ433">
        <v>0.98399119999999995</v>
      </c>
      <c r="LK433">
        <v>20.184629999999999</v>
      </c>
      <c r="LL433" s="1">
        <v>2.2596069999999998E-3</v>
      </c>
      <c r="LM433" s="1">
        <v>0.43095810000000001</v>
      </c>
      <c r="LN433">
        <v>0.98294619999999999</v>
      </c>
      <c r="LO433">
        <v>19.997160000000001</v>
      </c>
      <c r="LP433" s="1">
        <v>2.0331630000000002E-3</v>
      </c>
      <c r="LQ433" s="1">
        <v>0.38814569999999998</v>
      </c>
      <c r="LR433">
        <v>0.98189570000000004</v>
      </c>
      <c r="LS433">
        <v>20.46593</v>
      </c>
      <c r="LT433" s="1">
        <v>1.8593920000000001E-3</v>
      </c>
      <c r="LU433" s="1">
        <v>0.35531580000000001</v>
      </c>
      <c r="LV433">
        <v>0.98088470000000005</v>
      </c>
      <c r="LW433">
        <v>20.815110000000001</v>
      </c>
      <c r="LX433" s="1">
        <v>1.7214750000000001E-3</v>
      </c>
      <c r="LY433" s="1">
        <v>0.32930609999999999</v>
      </c>
      <c r="LZ433">
        <v>0.9799563</v>
      </c>
      <c r="MA433">
        <v>21.440239999999999</v>
      </c>
      <c r="MB433" s="1">
        <v>1.6099879999999999E-3</v>
      </c>
      <c r="MC433" s="1">
        <v>0.30826870000000001</v>
      </c>
      <c r="MD433">
        <v>0.97911550000000003</v>
      </c>
      <c r="ME433">
        <v>22.39697</v>
      </c>
      <c r="MF433" s="1">
        <v>1.5192719999999999E-3</v>
      </c>
      <c r="MG433" s="1">
        <v>0.29116239999999999</v>
      </c>
      <c r="MH433">
        <v>0.97829060000000001</v>
      </c>
      <c r="MI433">
        <v>22.761990000000001</v>
      </c>
      <c r="MJ433" s="1">
        <v>1.445017E-3</v>
      </c>
      <c r="MK433" s="1">
        <v>0.27719519999999997</v>
      </c>
      <c r="ML433">
        <v>0.97746569999999999</v>
      </c>
      <c r="MM433">
        <v>22.53379</v>
      </c>
      <c r="MN433" s="1">
        <v>1.383937E-3</v>
      </c>
      <c r="MO433" s="1">
        <v>0.26570670000000002</v>
      </c>
      <c r="MP433">
        <v>0.97666160000000002</v>
      </c>
      <c r="MQ433">
        <v>22.224589999999999</v>
      </c>
      <c r="MR433" s="1">
        <v>1.333129E-3</v>
      </c>
      <c r="MS433" s="1">
        <v>0.25621240000000001</v>
      </c>
      <c r="MT433">
        <v>0.97582630000000004</v>
      </c>
      <c r="MU433">
        <v>21.729669999999999</v>
      </c>
      <c r="MV433" s="1">
        <v>1.2895840000000001E-3</v>
      </c>
      <c r="MW433" s="1">
        <v>0.24809429999999999</v>
      </c>
      <c r="MX433">
        <v>0.9749968</v>
      </c>
      <c r="MY433">
        <v>21.828869999999998</v>
      </c>
      <c r="MZ433" s="1">
        <v>1.250117E-3</v>
      </c>
      <c r="NA433" s="1">
        <v>0.24075160000000001</v>
      </c>
      <c r="NB433">
        <v>0.97412509999999997</v>
      </c>
      <c r="NC433">
        <v>22.112670000000001</v>
      </c>
      <c r="ND433" s="1">
        <v>1.2118630000000001E-3</v>
      </c>
      <c r="NE433" s="1">
        <v>0.2336626</v>
      </c>
      <c r="NF433">
        <v>0.9732712</v>
      </c>
      <c r="NG433">
        <v>22.623290000000001</v>
      </c>
      <c r="NH433" s="1">
        <v>1.173166E-3</v>
      </c>
      <c r="NI433" s="1">
        <v>0.22646830000000001</v>
      </c>
      <c r="NJ433">
        <v>0.97234240000000005</v>
      </c>
      <c r="NK433">
        <v>23.412130000000001</v>
      </c>
      <c r="NL433" s="1">
        <v>1.1332219999999999E-3</v>
      </c>
      <c r="NM433" s="1">
        <v>0.2190185</v>
      </c>
      <c r="NN433">
        <v>0.97136639999999996</v>
      </c>
      <c r="NO433">
        <v>23.63327</v>
      </c>
      <c r="NP433" s="1">
        <v>1.0924590000000001E-3</v>
      </c>
      <c r="NQ433" s="1">
        <v>0.21139450000000001</v>
      </c>
      <c r="NR433">
        <v>0.97030689999999997</v>
      </c>
      <c r="NS433">
        <v>23.39348</v>
      </c>
      <c r="NT433" s="1">
        <v>1.051214E-3</v>
      </c>
      <c r="NU433" s="1">
        <v>0.20367589999999999</v>
      </c>
      <c r="NV433">
        <v>0.96925380000000005</v>
      </c>
      <c r="NW433">
        <v>22.864409999999999</v>
      </c>
      <c r="NX433" s="1">
        <v>1.0103740000000001E-3</v>
      </c>
      <c r="NY433" s="1">
        <v>0.19601779999999999</v>
      </c>
      <c r="NZ433">
        <v>0.96823789999999998</v>
      </c>
      <c r="OA433">
        <v>22.133019999999998</v>
      </c>
      <c r="OB433" s="1">
        <v>9.6972330000000002E-4</v>
      </c>
      <c r="OC433" s="1">
        <v>0.18837219999999999</v>
      </c>
      <c r="OD433">
        <v>0.96721000000000001</v>
      </c>
      <c r="OE433">
        <v>21.48263</v>
      </c>
      <c r="OF433" s="1">
        <v>9.3049829999999997E-4</v>
      </c>
      <c r="OG433" s="1">
        <v>0.18096499999999999</v>
      </c>
      <c r="OH433">
        <v>0.96608320000000003</v>
      </c>
      <c r="OI433">
        <v>21.44537</v>
      </c>
      <c r="OJ433" s="1">
        <v>8.9315900000000003E-4</v>
      </c>
      <c r="OK433" s="1">
        <v>0.1739415</v>
      </c>
    </row>
    <row r="434" spans="1:401" x14ac:dyDescent="0.35">
      <c r="A434">
        <v>443</v>
      </c>
      <c r="B434" t="s">
        <v>4</v>
      </c>
      <c r="C434" t="s">
        <v>364</v>
      </c>
      <c r="D434" t="s">
        <v>441</v>
      </c>
      <c r="E434">
        <v>776.09699999999998</v>
      </c>
      <c r="F434">
        <v>1.418544</v>
      </c>
      <c r="G434">
        <v>22.64048</v>
      </c>
      <c r="H434">
        <v>0</v>
      </c>
      <c r="I434">
        <v>0</v>
      </c>
      <c r="J434">
        <v>1.420982</v>
      </c>
      <c r="K434">
        <v>22.238810000000001</v>
      </c>
      <c r="L434">
        <v>0</v>
      </c>
      <c r="M434">
        <v>0</v>
      </c>
      <c r="N434">
        <v>1.4236169999999999</v>
      </c>
      <c r="O434">
        <v>22.28669</v>
      </c>
      <c r="P434">
        <v>0</v>
      </c>
      <c r="Q434">
        <v>0</v>
      </c>
      <c r="R434">
        <v>1.4263189999999999</v>
      </c>
      <c r="S434">
        <v>22.098690000000001</v>
      </c>
      <c r="T434">
        <v>0</v>
      </c>
      <c r="U434">
        <v>0</v>
      </c>
      <c r="V434">
        <v>1.4289829999999999</v>
      </c>
      <c r="W434">
        <v>22.590589999999999</v>
      </c>
      <c r="X434">
        <v>0</v>
      </c>
      <c r="Y434">
        <v>0</v>
      </c>
      <c r="Z434">
        <v>1.432952</v>
      </c>
      <c r="AA434">
        <v>22.698409999999999</v>
      </c>
      <c r="AB434">
        <v>0</v>
      </c>
      <c r="AC434">
        <v>0</v>
      </c>
      <c r="AD434">
        <v>1.4381900000000001</v>
      </c>
      <c r="AE434">
        <v>22.87894</v>
      </c>
      <c r="AF434">
        <v>0</v>
      </c>
      <c r="AG434">
        <v>0</v>
      </c>
      <c r="AH434">
        <v>1.4437089999999999</v>
      </c>
      <c r="AI434">
        <v>22.848649999999999</v>
      </c>
      <c r="AJ434">
        <v>0</v>
      </c>
      <c r="AK434">
        <v>0</v>
      </c>
      <c r="AL434">
        <v>1.4492130000000001</v>
      </c>
      <c r="AM434">
        <v>22.537050000000001</v>
      </c>
      <c r="AN434">
        <v>0</v>
      </c>
      <c r="AO434">
        <v>0</v>
      </c>
      <c r="AP434">
        <v>1.45492</v>
      </c>
      <c r="AQ434">
        <v>22.172689999999999</v>
      </c>
      <c r="AR434">
        <v>0</v>
      </c>
      <c r="AS434">
        <v>0</v>
      </c>
      <c r="AT434">
        <v>1.4555819999999999</v>
      </c>
      <c r="AU434">
        <v>22.261510000000001</v>
      </c>
      <c r="AV434">
        <v>0</v>
      </c>
      <c r="AW434">
        <v>0</v>
      </c>
      <c r="AX434">
        <v>1.4483760000000001</v>
      </c>
      <c r="AY434">
        <v>21.994669999999999</v>
      </c>
      <c r="AZ434">
        <v>0</v>
      </c>
      <c r="BA434">
        <v>0</v>
      </c>
      <c r="BB434">
        <v>1.4411910000000001</v>
      </c>
      <c r="BC434">
        <v>22.032430000000002</v>
      </c>
      <c r="BD434">
        <v>0</v>
      </c>
      <c r="BE434">
        <v>0</v>
      </c>
      <c r="BF434">
        <v>1.4340930000000001</v>
      </c>
      <c r="BG434">
        <v>22.178609999999999</v>
      </c>
      <c r="BH434">
        <v>0</v>
      </c>
      <c r="BI434">
        <v>0</v>
      </c>
      <c r="BJ434">
        <v>1.4272640000000001</v>
      </c>
      <c r="BK434">
        <v>21.940709999999999</v>
      </c>
      <c r="BL434">
        <v>0</v>
      </c>
      <c r="BM434">
        <v>0</v>
      </c>
      <c r="BN434">
        <v>1.420439</v>
      </c>
      <c r="BO434">
        <v>21.644449999999999</v>
      </c>
      <c r="BP434">
        <v>0</v>
      </c>
      <c r="BQ434">
        <v>0</v>
      </c>
      <c r="BR434">
        <v>1.4139459999999999</v>
      </c>
      <c r="BS434">
        <v>21.18421</v>
      </c>
      <c r="BT434">
        <v>0</v>
      </c>
      <c r="BU434">
        <v>0</v>
      </c>
      <c r="BV434">
        <v>1.4078850000000001</v>
      </c>
      <c r="BW434">
        <v>21.072299999999998</v>
      </c>
      <c r="BX434">
        <v>0</v>
      </c>
      <c r="BY434">
        <v>0</v>
      </c>
      <c r="BZ434">
        <v>1.4020760000000001</v>
      </c>
      <c r="CA434">
        <v>21.227730000000001</v>
      </c>
      <c r="CB434">
        <v>0</v>
      </c>
      <c r="CC434">
        <v>0</v>
      </c>
      <c r="CD434">
        <v>1.3974819999999999</v>
      </c>
      <c r="CE434">
        <v>21.46238</v>
      </c>
      <c r="CF434">
        <v>0</v>
      </c>
      <c r="CG434">
        <v>0</v>
      </c>
      <c r="CH434">
        <v>1.393483</v>
      </c>
      <c r="CI434">
        <v>21.6815</v>
      </c>
      <c r="CJ434">
        <v>0</v>
      </c>
      <c r="CK434">
        <v>0</v>
      </c>
      <c r="CL434">
        <v>1.389826</v>
      </c>
      <c r="CM434">
        <v>21.583279999999998</v>
      </c>
      <c r="CN434">
        <v>0</v>
      </c>
      <c r="CO434">
        <v>0</v>
      </c>
      <c r="CP434">
        <v>1.386649</v>
      </c>
      <c r="CQ434">
        <v>21.36187</v>
      </c>
      <c r="CR434">
        <v>4.1493309999999998E-38</v>
      </c>
      <c r="CS434" s="1">
        <v>6.6455069999999999E-36</v>
      </c>
      <c r="CT434">
        <v>1.384511</v>
      </c>
      <c r="CU434">
        <v>21.062280000000001</v>
      </c>
      <c r="CV434" s="1">
        <v>2.031949E-32</v>
      </c>
      <c r="CW434" s="1">
        <v>3.5157450000000001E-30</v>
      </c>
      <c r="CX434">
        <v>1.3829979999999999</v>
      </c>
      <c r="CY434">
        <v>20.583130000000001</v>
      </c>
      <c r="CZ434" s="1">
        <v>1.258035E-25</v>
      </c>
      <c r="DA434" s="1">
        <v>2.196948E-23</v>
      </c>
      <c r="DB434">
        <v>1.381902</v>
      </c>
      <c r="DC434">
        <v>20.47447</v>
      </c>
      <c r="DD434" s="1">
        <v>1.360348E-20</v>
      </c>
      <c r="DE434" s="1">
        <v>2.5810060000000001E-18</v>
      </c>
      <c r="DF434">
        <v>1.3818360000000001</v>
      </c>
      <c r="DG434">
        <v>20.526769999999999</v>
      </c>
      <c r="DH434" s="1">
        <v>8.0603759999999994E-17</v>
      </c>
      <c r="DI434" s="1">
        <v>1.632908E-14</v>
      </c>
      <c r="DJ434">
        <v>1.382361</v>
      </c>
      <c r="DK434">
        <v>20.5349</v>
      </c>
      <c r="DL434" s="1">
        <v>9.2120649999999999E-14</v>
      </c>
      <c r="DM434" s="1">
        <v>1.956011E-11</v>
      </c>
      <c r="DN434">
        <v>1.3835999999999999</v>
      </c>
      <c r="DO434">
        <v>20.785879999999999</v>
      </c>
      <c r="DP434" s="1">
        <v>3.2784629999999999E-11</v>
      </c>
      <c r="DQ434" s="1">
        <v>7.2244790000000004E-9</v>
      </c>
      <c r="DR434">
        <v>1.385534</v>
      </c>
      <c r="DS434">
        <v>20.723469999999999</v>
      </c>
      <c r="DT434" s="1">
        <v>4.7679510000000002E-9</v>
      </c>
      <c r="DU434" s="1">
        <v>1.082797E-6</v>
      </c>
      <c r="DV434">
        <v>1.388272</v>
      </c>
      <c r="DW434">
        <v>20.42343</v>
      </c>
      <c r="DX434" s="1">
        <v>3.3001599999999998E-7</v>
      </c>
      <c r="DY434" s="1">
        <v>7.7022549999999993E-5</v>
      </c>
      <c r="DZ434">
        <v>1.3917349999999999</v>
      </c>
      <c r="EA434">
        <v>19.992010000000001</v>
      </c>
      <c r="EB434" s="1">
        <v>1.230646E-5</v>
      </c>
      <c r="EC434" s="1">
        <v>2.9358140000000001E-3</v>
      </c>
      <c r="ED434">
        <v>1.3957550000000001</v>
      </c>
      <c r="EE434">
        <v>19.339079999999999</v>
      </c>
      <c r="EF434" s="1">
        <v>2.6964449999999999E-4</v>
      </c>
      <c r="EG434" s="1">
        <v>6.5640130000000005E-2</v>
      </c>
      <c r="EH434">
        <v>1.4013329999999999</v>
      </c>
      <c r="EI434">
        <v>18.983560000000001</v>
      </c>
      <c r="EJ434" s="1">
        <v>3.7295829999999999E-3</v>
      </c>
      <c r="EK434">
        <v>0.92255290000000001</v>
      </c>
      <c r="EL434">
        <v>1.407689</v>
      </c>
      <c r="EM434">
        <v>18.84807</v>
      </c>
      <c r="EN434" s="1">
        <v>3.4196030000000002E-2</v>
      </c>
      <c r="EO434">
        <v>8.5713109999999997</v>
      </c>
      <c r="EP434">
        <v>1.414488</v>
      </c>
      <c r="EQ434">
        <v>18.88203</v>
      </c>
      <c r="ER434">
        <v>0.21720249999999999</v>
      </c>
      <c r="ES434">
        <v>55.063099999999999</v>
      </c>
      <c r="ET434">
        <v>1.4222760000000001</v>
      </c>
      <c r="EU434">
        <v>19.01089</v>
      </c>
      <c r="EV434">
        <v>0.99454600000000004</v>
      </c>
      <c r="EW434">
        <v>254.399</v>
      </c>
      <c r="EX434">
        <v>1.430221</v>
      </c>
      <c r="EY434">
        <v>18.893239999999999</v>
      </c>
      <c r="EZ434">
        <v>3.3842400000000001</v>
      </c>
      <c r="FA434">
        <v>871.42930000000001</v>
      </c>
      <c r="FB434">
        <v>1.4388860000000001</v>
      </c>
      <c r="FC434">
        <v>18.662120000000002</v>
      </c>
      <c r="FD434">
        <v>8.8388969999999993</v>
      </c>
      <c r="FE434">
        <v>2285.9070000000002</v>
      </c>
      <c r="FF434">
        <v>1.4465030000000001</v>
      </c>
      <c r="FG434">
        <v>18.273330000000001</v>
      </c>
      <c r="FH434">
        <v>18.233969999999999</v>
      </c>
      <c r="FI434">
        <v>4727.7110000000002</v>
      </c>
      <c r="FJ434">
        <v>1.4417489999999999</v>
      </c>
      <c r="FK434">
        <v>17.81701</v>
      </c>
      <c r="FL434">
        <v>30.579989999999999</v>
      </c>
      <c r="FM434">
        <v>7946.2340000000004</v>
      </c>
      <c r="FN434">
        <v>1.4350780000000001</v>
      </c>
      <c r="FO434">
        <v>17.930250000000001</v>
      </c>
      <c r="FP434">
        <v>42.360030000000002</v>
      </c>
      <c r="FQ434">
        <v>11018.35</v>
      </c>
      <c r="FR434">
        <v>1.4280079999999999</v>
      </c>
      <c r="FS434">
        <v>17.79954</v>
      </c>
      <c r="FT434">
        <v>49.41986</v>
      </c>
      <c r="FU434">
        <v>12850.88</v>
      </c>
      <c r="FV434">
        <v>1.420528</v>
      </c>
      <c r="FW434">
        <v>17.84684</v>
      </c>
      <c r="FX434">
        <v>49.264330000000001</v>
      </c>
      <c r="FY434">
        <v>12808.1</v>
      </c>
      <c r="FZ434">
        <v>1.412812</v>
      </c>
      <c r="GA434">
        <v>18.010429999999999</v>
      </c>
      <c r="GB434">
        <v>42.58455</v>
      </c>
      <c r="GC434">
        <v>11035.02</v>
      </c>
      <c r="GD434">
        <v>1.404533</v>
      </c>
      <c r="GE434">
        <v>18.122669999999999</v>
      </c>
      <c r="GF434">
        <v>32.381390000000003</v>
      </c>
      <c r="GG434">
        <v>8369.2999999999993</v>
      </c>
      <c r="GH434">
        <v>1.397348</v>
      </c>
      <c r="GI434">
        <v>18.143419999999999</v>
      </c>
      <c r="GJ434">
        <v>21.97308</v>
      </c>
      <c r="GK434">
        <v>5625.2830000000004</v>
      </c>
      <c r="GL434">
        <v>1.391796</v>
      </c>
      <c r="GM434">
        <v>17.993919999999999</v>
      </c>
      <c r="GN434">
        <v>13.44408</v>
      </c>
      <c r="GO434">
        <v>3366.8229999999999</v>
      </c>
      <c r="GP434">
        <v>1.3858790000000001</v>
      </c>
      <c r="GQ434">
        <v>17.70402</v>
      </c>
      <c r="GR434">
        <v>7.4691289999999997</v>
      </c>
      <c r="GS434">
        <v>1819.441</v>
      </c>
      <c r="GT434">
        <v>1.3785940000000001</v>
      </c>
      <c r="GU434">
        <v>18.0017</v>
      </c>
      <c r="GV434">
        <v>3.8095659999999998</v>
      </c>
      <c r="GW434">
        <v>898.76570000000004</v>
      </c>
      <c r="GX434">
        <v>1.378741</v>
      </c>
      <c r="GY434">
        <v>18.165089999999999</v>
      </c>
      <c r="GZ434">
        <v>1.823342</v>
      </c>
      <c r="HA434">
        <v>430.53089999999997</v>
      </c>
      <c r="HB434">
        <v>1.3800859999999999</v>
      </c>
      <c r="HC434">
        <v>18.612069999999999</v>
      </c>
      <c r="HD434">
        <v>0.83266130000000005</v>
      </c>
      <c r="HE434">
        <v>198.4862</v>
      </c>
      <c r="HF434">
        <v>1.381286</v>
      </c>
      <c r="HG434">
        <v>19.365580000000001</v>
      </c>
      <c r="HH434" s="1">
        <v>0.3758958</v>
      </c>
      <c r="HI434">
        <v>90.201890000000006</v>
      </c>
      <c r="HJ434">
        <v>1.3824380000000001</v>
      </c>
      <c r="HK434">
        <v>19.903369999999999</v>
      </c>
      <c r="HL434" s="1">
        <v>0.1807716</v>
      </c>
      <c r="HM434">
        <v>43.38805</v>
      </c>
      <c r="HN434">
        <v>1.3833549999999999</v>
      </c>
      <c r="HO434">
        <v>20.00244</v>
      </c>
      <c r="HP434" s="1">
        <v>0.1031808</v>
      </c>
      <c r="HQ434">
        <v>24.58183</v>
      </c>
      <c r="HR434">
        <v>1.3843799999999999</v>
      </c>
      <c r="HS434">
        <v>19.930869999999999</v>
      </c>
      <c r="HT434" s="1">
        <v>7.3946860000000003E-2</v>
      </c>
      <c r="HU434">
        <v>17.47616</v>
      </c>
      <c r="HV434">
        <v>1.3881330000000001</v>
      </c>
      <c r="HW434">
        <v>19.52853</v>
      </c>
      <c r="HX434" s="1">
        <v>6.2660789999999994E-2</v>
      </c>
      <c r="HY434">
        <v>14.740220000000001</v>
      </c>
      <c r="HZ434">
        <v>1.3909100000000001</v>
      </c>
      <c r="IA434">
        <v>19.597380000000001</v>
      </c>
      <c r="IB434" s="1">
        <v>5.7134360000000002E-2</v>
      </c>
      <c r="IC434">
        <v>13.446210000000001</v>
      </c>
      <c r="ID434">
        <v>1.3935409999999999</v>
      </c>
      <c r="IE434">
        <v>19.77702</v>
      </c>
      <c r="IF434" s="1">
        <v>5.2956669999999997E-2</v>
      </c>
      <c r="IG434">
        <v>12.499610000000001</v>
      </c>
      <c r="IH434">
        <v>1.397259</v>
      </c>
      <c r="II434">
        <v>20.061530000000001</v>
      </c>
      <c r="IJ434" s="1">
        <v>4.8903769999999999E-2</v>
      </c>
      <c r="IK434" s="1">
        <v>11.58802</v>
      </c>
      <c r="IL434">
        <v>1.4011309999999999</v>
      </c>
      <c r="IM434">
        <v>20.676570000000002</v>
      </c>
      <c r="IN434" s="1">
        <v>4.4684380000000003E-2</v>
      </c>
      <c r="IO434" s="1">
        <v>10.6358</v>
      </c>
      <c r="IP434">
        <v>1.405143</v>
      </c>
      <c r="IQ434">
        <v>21.01052</v>
      </c>
      <c r="IR434" s="1">
        <v>4.0372539999999998E-2</v>
      </c>
      <c r="IS434" s="1">
        <v>9.6548420000000004</v>
      </c>
      <c r="IT434">
        <v>1.4091009999999999</v>
      </c>
      <c r="IU434">
        <v>21.066870000000002</v>
      </c>
      <c r="IV434" s="1">
        <v>3.6090940000000002E-2</v>
      </c>
      <c r="IW434" s="1">
        <v>8.674417</v>
      </c>
      <c r="IX434">
        <v>1.412979</v>
      </c>
      <c r="IY434">
        <v>20.998570000000001</v>
      </c>
      <c r="IZ434" s="1">
        <v>3.1993809999999998E-2</v>
      </c>
      <c r="JA434" s="1">
        <v>7.729851</v>
      </c>
      <c r="JB434">
        <v>1.416553</v>
      </c>
      <c r="JC434">
        <v>20.650200000000002</v>
      </c>
      <c r="JD434" s="1">
        <v>2.8109439999999999E-2</v>
      </c>
      <c r="JE434" s="1">
        <v>6.8279909999999999</v>
      </c>
      <c r="JF434">
        <v>1.425878</v>
      </c>
      <c r="JG434">
        <v>20.514510000000001</v>
      </c>
      <c r="JH434" s="1">
        <v>2.455301E-2</v>
      </c>
      <c r="JI434" s="1">
        <v>5.9784170000000003</v>
      </c>
      <c r="JJ434">
        <v>1.4372959999999999</v>
      </c>
      <c r="JK434">
        <v>20.244350000000001</v>
      </c>
      <c r="JL434" s="1">
        <v>2.1337720000000001E-2</v>
      </c>
      <c r="JM434" s="1">
        <v>5.207363</v>
      </c>
      <c r="JN434">
        <v>1.449527</v>
      </c>
      <c r="JO434">
        <v>20.362770000000001</v>
      </c>
      <c r="JP434" s="1">
        <v>1.8503349999999998E-2</v>
      </c>
      <c r="JQ434" s="1">
        <v>4.5260980000000002</v>
      </c>
      <c r="JR434">
        <v>1.4623710000000001</v>
      </c>
      <c r="JS434">
        <v>20.50433</v>
      </c>
      <c r="JT434" s="1">
        <v>1.6063580000000001E-2</v>
      </c>
      <c r="JU434" s="1">
        <v>3.9379469999999999</v>
      </c>
      <c r="JV434">
        <v>1.455452</v>
      </c>
      <c r="JW434">
        <v>20.602180000000001</v>
      </c>
      <c r="JX434" s="1">
        <v>1.3925109999999999E-2</v>
      </c>
      <c r="JY434" s="1">
        <v>3.4293100000000001</v>
      </c>
      <c r="JZ434">
        <v>1.447236</v>
      </c>
      <c r="KA434">
        <v>20.619129999999998</v>
      </c>
      <c r="KB434" s="1">
        <v>1.19592E-2</v>
      </c>
      <c r="KC434" s="1">
        <v>2.9622660000000001</v>
      </c>
      <c r="KD434">
        <v>1.4385239999999999</v>
      </c>
      <c r="KE434">
        <v>20.396319999999999</v>
      </c>
      <c r="KF434" s="1">
        <v>1.012329E-2</v>
      </c>
      <c r="KG434" s="1">
        <v>2.5242460000000002</v>
      </c>
      <c r="KH434">
        <v>1.429541</v>
      </c>
      <c r="KI434">
        <v>19.94511</v>
      </c>
      <c r="KJ434" s="1">
        <v>8.3928600000000003E-3</v>
      </c>
      <c r="KK434" s="1">
        <v>2.107853</v>
      </c>
      <c r="KL434">
        <v>1.420588</v>
      </c>
      <c r="KM434">
        <v>19.988510000000002</v>
      </c>
      <c r="KN434" s="1">
        <v>6.8313820000000004E-3</v>
      </c>
      <c r="KO434" s="1">
        <v>1.7273480000000001</v>
      </c>
      <c r="KP434">
        <v>1.417654</v>
      </c>
      <c r="KQ434">
        <v>19.818750000000001</v>
      </c>
      <c r="KR434" s="1">
        <v>5.5132460000000003E-3</v>
      </c>
      <c r="KS434" s="1">
        <v>1.3968929999999999</v>
      </c>
      <c r="KT434">
        <v>1.4163349999999999</v>
      </c>
      <c r="KU434">
        <v>19.951830000000001</v>
      </c>
      <c r="KV434" s="1">
        <v>4.4454280000000004E-3</v>
      </c>
      <c r="KW434" s="1">
        <v>1.1264449999999999</v>
      </c>
      <c r="KX434">
        <v>1.414229</v>
      </c>
      <c r="KY434">
        <v>20.335699999999999</v>
      </c>
      <c r="KZ434" s="1">
        <v>3.6248859999999999E-3</v>
      </c>
      <c r="LA434" s="1">
        <v>0.91830429999999996</v>
      </c>
      <c r="LB434">
        <v>1.4118440000000001</v>
      </c>
      <c r="LC434">
        <v>20.507529999999999</v>
      </c>
      <c r="LD434" s="1">
        <v>3.021372E-3</v>
      </c>
      <c r="LE434" s="1">
        <v>0.76495899999999994</v>
      </c>
      <c r="LF434">
        <v>1.4094979999999999</v>
      </c>
      <c r="LG434">
        <v>20.38195</v>
      </c>
      <c r="LH434" s="1">
        <v>2.5880590000000002E-3</v>
      </c>
      <c r="LI434" s="1">
        <v>0.65475989999999995</v>
      </c>
      <c r="LJ434">
        <v>1.407143</v>
      </c>
      <c r="LK434">
        <v>20.17108</v>
      </c>
      <c r="LL434" s="1">
        <v>2.2763029999999999E-3</v>
      </c>
      <c r="LM434" s="1">
        <v>0.57571539999999999</v>
      </c>
      <c r="LN434">
        <v>1.4046959999999999</v>
      </c>
      <c r="LO434">
        <v>19.986719999999998</v>
      </c>
      <c r="LP434" s="1">
        <v>2.0457399999999999E-3</v>
      </c>
      <c r="LQ434" s="1">
        <v>0.51746420000000004</v>
      </c>
      <c r="LR434">
        <v>1.4023460000000001</v>
      </c>
      <c r="LS434">
        <v>20.461030000000001</v>
      </c>
      <c r="LT434" s="1">
        <v>1.8692330000000001E-3</v>
      </c>
      <c r="LU434" s="1">
        <v>0.47297610000000001</v>
      </c>
      <c r="LV434">
        <v>1.4000239999999999</v>
      </c>
      <c r="LW434">
        <v>20.81879</v>
      </c>
      <c r="LX434" s="1">
        <v>1.729384E-3</v>
      </c>
      <c r="LY434" s="1">
        <v>0.43783719999999998</v>
      </c>
      <c r="LZ434">
        <v>1.397899</v>
      </c>
      <c r="MA434">
        <v>21.395769999999999</v>
      </c>
      <c r="MB434" s="1">
        <v>1.6164689999999999E-3</v>
      </c>
      <c r="MC434" s="1">
        <v>0.40948220000000002</v>
      </c>
      <c r="MD434">
        <v>1.3959010000000001</v>
      </c>
      <c r="ME434">
        <v>22.339310000000001</v>
      </c>
      <c r="MF434" s="1">
        <v>1.5245549999999999E-3</v>
      </c>
      <c r="MG434" s="1">
        <v>0.38642080000000001</v>
      </c>
      <c r="MH434">
        <v>1.393877</v>
      </c>
      <c r="MI434">
        <v>22.73733</v>
      </c>
      <c r="MJ434" s="1">
        <v>1.449339E-3</v>
      </c>
      <c r="MK434" s="1">
        <v>0.36759950000000002</v>
      </c>
      <c r="ML434">
        <v>1.391937</v>
      </c>
      <c r="MM434">
        <v>22.513390000000001</v>
      </c>
      <c r="MN434" s="1">
        <v>1.387526E-3</v>
      </c>
      <c r="MO434" s="1">
        <v>0.3521435</v>
      </c>
      <c r="MP434">
        <v>1.389975</v>
      </c>
      <c r="MQ434">
        <v>22.229700000000001</v>
      </c>
      <c r="MR434" s="1">
        <v>1.336128E-3</v>
      </c>
      <c r="MS434" s="1">
        <v>0.33937469999999997</v>
      </c>
      <c r="MT434">
        <v>1.3880600000000001</v>
      </c>
      <c r="MU434">
        <v>21.749379999999999</v>
      </c>
      <c r="MV434" s="1">
        <v>1.2922490000000001E-3</v>
      </c>
      <c r="MW434" s="1">
        <v>0.32852120000000001</v>
      </c>
      <c r="MX434">
        <v>1.38611</v>
      </c>
      <c r="MY434">
        <v>21.851330000000001</v>
      </c>
      <c r="MZ434" s="1">
        <v>1.2525959999999999E-3</v>
      </c>
      <c r="NA434" s="1">
        <v>0.31875290000000001</v>
      </c>
      <c r="NB434">
        <v>1.3841600000000001</v>
      </c>
      <c r="NC434">
        <v>22.119689999999999</v>
      </c>
      <c r="ND434" s="1">
        <v>1.2143130000000001E-3</v>
      </c>
      <c r="NE434" s="1">
        <v>0.30938789999999999</v>
      </c>
      <c r="NF434">
        <v>1.382161</v>
      </c>
      <c r="NG434">
        <v>22.587820000000001</v>
      </c>
      <c r="NH434" s="1">
        <v>1.1757E-3</v>
      </c>
      <c r="NI434" s="1">
        <v>0.29993769999999997</v>
      </c>
      <c r="NJ434">
        <v>1.3800669999999999</v>
      </c>
      <c r="NK434">
        <v>23.358270000000001</v>
      </c>
      <c r="NL434" s="1">
        <v>1.135818E-3</v>
      </c>
      <c r="NM434" s="1">
        <v>0.29013620000000001</v>
      </c>
      <c r="NN434">
        <v>1.3779509999999999</v>
      </c>
      <c r="NO434">
        <v>23.61148</v>
      </c>
      <c r="NP434" s="1">
        <v>1.095118E-3</v>
      </c>
      <c r="NQ434" s="1">
        <v>0.28010740000000001</v>
      </c>
      <c r="NR434">
        <v>1.375694</v>
      </c>
      <c r="NS434">
        <v>23.38673</v>
      </c>
      <c r="NT434" s="1">
        <v>1.0538640000000001E-3</v>
      </c>
      <c r="NU434" s="1">
        <v>0.26992480000000002</v>
      </c>
      <c r="NV434">
        <v>1.3733660000000001</v>
      </c>
      <c r="NW434">
        <v>22.892150000000001</v>
      </c>
      <c r="NX434" s="1">
        <v>1.012979E-3</v>
      </c>
      <c r="NY434" s="1">
        <v>0.2598105</v>
      </c>
      <c r="NZ434">
        <v>1.371102</v>
      </c>
      <c r="OA434">
        <v>22.1876</v>
      </c>
      <c r="OB434" s="1">
        <v>9.7231119999999997E-4</v>
      </c>
      <c r="OC434" s="1">
        <v>0.24973000000000001</v>
      </c>
      <c r="OD434">
        <v>1.3688990000000001</v>
      </c>
      <c r="OE434">
        <v>21.531210000000002</v>
      </c>
      <c r="OF434" s="1">
        <v>9.3299660000000005E-4</v>
      </c>
      <c r="OG434" s="1">
        <v>0.23991850000000001</v>
      </c>
      <c r="OH434">
        <v>1.3664909999999999</v>
      </c>
      <c r="OI434">
        <v>21.4649</v>
      </c>
      <c r="OJ434" s="1">
        <v>8.9550700000000003E-4</v>
      </c>
      <c r="OK434" s="1">
        <v>0.23060020000000001</v>
      </c>
    </row>
    <row r="435" spans="1:401" x14ac:dyDescent="0.35">
      <c r="A435">
        <v>444</v>
      </c>
      <c r="B435" t="s">
        <v>4</v>
      </c>
      <c r="C435" t="s">
        <v>364</v>
      </c>
      <c r="D435" t="s">
        <v>442</v>
      </c>
      <c r="E435">
        <v>950.90890000000002</v>
      </c>
      <c r="F435">
        <v>0.6194788</v>
      </c>
      <c r="G435">
        <v>22.61767</v>
      </c>
      <c r="H435">
        <v>0</v>
      </c>
      <c r="I435">
        <v>0</v>
      </c>
      <c r="J435">
        <v>0.61538550000000003</v>
      </c>
      <c r="K435">
        <v>22.27862</v>
      </c>
      <c r="L435">
        <v>0</v>
      </c>
      <c r="M435">
        <v>0</v>
      </c>
      <c r="N435">
        <v>0.60896689999999998</v>
      </c>
      <c r="O435">
        <v>22.36647</v>
      </c>
      <c r="P435">
        <v>0</v>
      </c>
      <c r="Q435">
        <v>0</v>
      </c>
      <c r="R435">
        <v>0.6007595</v>
      </c>
      <c r="S435">
        <v>22.141970000000001</v>
      </c>
      <c r="T435">
        <v>0</v>
      </c>
      <c r="U435">
        <v>0</v>
      </c>
      <c r="V435">
        <v>0.59065570000000001</v>
      </c>
      <c r="W435">
        <v>22.549209999999999</v>
      </c>
      <c r="X435">
        <v>0</v>
      </c>
      <c r="Y435">
        <v>0</v>
      </c>
      <c r="Z435">
        <v>0.58198019999999995</v>
      </c>
      <c r="AA435">
        <v>22.618829999999999</v>
      </c>
      <c r="AB435">
        <v>0</v>
      </c>
      <c r="AC435">
        <v>0</v>
      </c>
      <c r="AD435">
        <v>0.57605430000000002</v>
      </c>
      <c r="AE435">
        <v>22.780999999999999</v>
      </c>
      <c r="AF435">
        <v>0</v>
      </c>
      <c r="AG435">
        <v>0</v>
      </c>
      <c r="AH435">
        <v>0.57036010000000004</v>
      </c>
      <c r="AI435">
        <v>22.801909999999999</v>
      </c>
      <c r="AJ435">
        <v>0</v>
      </c>
      <c r="AK435">
        <v>0</v>
      </c>
      <c r="AL435">
        <v>0.56443169999999998</v>
      </c>
      <c r="AM435">
        <v>22.536359999999998</v>
      </c>
      <c r="AN435">
        <v>0</v>
      </c>
      <c r="AO435">
        <v>0</v>
      </c>
      <c r="AP435">
        <v>0.55846209999999996</v>
      </c>
      <c r="AQ435">
        <v>22.202369999999998</v>
      </c>
      <c r="AR435">
        <v>0</v>
      </c>
      <c r="AS435">
        <v>0</v>
      </c>
      <c r="AT435">
        <v>0.55229349999999999</v>
      </c>
      <c r="AU435">
        <v>22.32179</v>
      </c>
      <c r="AV435">
        <v>0</v>
      </c>
      <c r="AW435">
        <v>0</v>
      </c>
      <c r="AX435">
        <v>0.545373</v>
      </c>
      <c r="AY435">
        <v>22.022500000000001</v>
      </c>
      <c r="AZ435">
        <v>0</v>
      </c>
      <c r="BA435">
        <v>0</v>
      </c>
      <c r="BB435">
        <v>0.53872819999999999</v>
      </c>
      <c r="BC435">
        <v>22.004860000000001</v>
      </c>
      <c r="BD435">
        <v>0</v>
      </c>
      <c r="BE435">
        <v>0</v>
      </c>
      <c r="BF435">
        <v>0.53241720000000003</v>
      </c>
      <c r="BG435">
        <v>22.152899999999999</v>
      </c>
      <c r="BH435">
        <v>0</v>
      </c>
      <c r="BI435">
        <v>0</v>
      </c>
      <c r="BJ435">
        <v>0.52620630000000002</v>
      </c>
      <c r="BK435">
        <v>21.896899999999999</v>
      </c>
      <c r="BL435">
        <v>0</v>
      </c>
      <c r="BM435">
        <v>0</v>
      </c>
      <c r="BN435">
        <v>0.52037849999999997</v>
      </c>
      <c r="BO435">
        <v>21.610779999999998</v>
      </c>
      <c r="BP435">
        <v>0</v>
      </c>
      <c r="BQ435">
        <v>0</v>
      </c>
      <c r="BR435">
        <v>0.51484859999999999</v>
      </c>
      <c r="BS435">
        <v>21.19021</v>
      </c>
      <c r="BT435">
        <v>0</v>
      </c>
      <c r="BU435">
        <v>0</v>
      </c>
      <c r="BV435">
        <v>0.5096754</v>
      </c>
      <c r="BW435">
        <v>21.139949999999999</v>
      </c>
      <c r="BX435">
        <v>0</v>
      </c>
      <c r="BY435">
        <v>0</v>
      </c>
      <c r="BZ435">
        <v>0.50509820000000005</v>
      </c>
      <c r="CA435">
        <v>21.355370000000001</v>
      </c>
      <c r="CB435">
        <v>0</v>
      </c>
      <c r="CC435">
        <v>0</v>
      </c>
      <c r="CD435">
        <v>0.50126040000000005</v>
      </c>
      <c r="CE435">
        <v>21.60285</v>
      </c>
      <c r="CF435">
        <v>0</v>
      </c>
      <c r="CG435">
        <v>0</v>
      </c>
      <c r="CH435">
        <v>0.4981585</v>
      </c>
      <c r="CI435">
        <v>21.769670000000001</v>
      </c>
      <c r="CJ435">
        <v>0</v>
      </c>
      <c r="CK435">
        <v>0</v>
      </c>
      <c r="CL435">
        <v>0.49532680000000001</v>
      </c>
      <c r="CM435">
        <v>21.592700000000001</v>
      </c>
      <c r="CN435">
        <v>0</v>
      </c>
      <c r="CO435">
        <v>0</v>
      </c>
      <c r="CP435">
        <v>0.49302059999999998</v>
      </c>
      <c r="CQ435">
        <v>21.323619999999998</v>
      </c>
      <c r="CR435">
        <v>0</v>
      </c>
      <c r="CS435" s="1">
        <v>2.867619E-36</v>
      </c>
      <c r="CT435">
        <v>0.49133529999999997</v>
      </c>
      <c r="CU435">
        <v>21.060230000000001</v>
      </c>
      <c r="CV435" s="1">
        <v>3.061159E-33</v>
      </c>
      <c r="CW435" s="1">
        <v>1.7901000000000002E-30</v>
      </c>
      <c r="CX435">
        <v>0.49024079999999998</v>
      </c>
      <c r="CY435">
        <v>20.64996</v>
      </c>
      <c r="CZ435" s="1">
        <v>2.2994259999999999E-26</v>
      </c>
      <c r="DA435" s="1">
        <v>1.106672E-23</v>
      </c>
      <c r="DB435">
        <v>0.48952089999999998</v>
      </c>
      <c r="DC435">
        <v>20.622679999999999</v>
      </c>
      <c r="DD435" s="1">
        <v>4.1426180000000003E-21</v>
      </c>
      <c r="DE435" s="1">
        <v>1.708661E-18</v>
      </c>
      <c r="DF435">
        <v>0.489485</v>
      </c>
      <c r="DG435">
        <v>20.719809999999999</v>
      </c>
      <c r="DH435" s="1">
        <v>3.1534819999999999E-17</v>
      </c>
      <c r="DI435" s="1">
        <v>1.2725920000000001E-14</v>
      </c>
      <c r="DJ435">
        <v>0.49000460000000001</v>
      </c>
      <c r="DK435">
        <v>20.677900000000001</v>
      </c>
      <c r="DL435" s="1">
        <v>4.2013300000000001E-14</v>
      </c>
      <c r="DM435" s="1">
        <v>1.7071119999999999E-11</v>
      </c>
      <c r="DN435">
        <v>0.49115510000000001</v>
      </c>
      <c r="DO435">
        <v>20.857620000000001</v>
      </c>
      <c r="DP435" s="1">
        <v>1.6730769999999999E-11</v>
      </c>
      <c r="DQ435" s="1">
        <v>6.9019420000000001E-9</v>
      </c>
      <c r="DR435">
        <v>0.49280950000000001</v>
      </c>
      <c r="DS435">
        <v>20.741630000000001</v>
      </c>
      <c r="DT435" s="1">
        <v>2.6647350000000001E-9</v>
      </c>
      <c r="DU435" s="1">
        <v>1.117833E-6</v>
      </c>
      <c r="DV435">
        <v>0.49504730000000002</v>
      </c>
      <c r="DW435">
        <v>20.406649999999999</v>
      </c>
      <c r="DX435" s="1">
        <v>1.991913E-7</v>
      </c>
      <c r="DY435" s="1">
        <v>8.520798E-5</v>
      </c>
      <c r="DZ435">
        <v>0.49792330000000001</v>
      </c>
      <c r="EA435">
        <v>20.014589999999998</v>
      </c>
      <c r="EB435" s="1">
        <v>7.9385659999999992E-6</v>
      </c>
      <c r="EC435" s="1">
        <v>3.4571649999999999E-3</v>
      </c>
      <c r="ED435">
        <v>0.50124709999999995</v>
      </c>
      <c r="EE435">
        <v>19.424890000000001</v>
      </c>
      <c r="EF435" s="1">
        <v>1.844293E-4</v>
      </c>
      <c r="EG435">
        <v>8.1858189999999997E-2</v>
      </c>
      <c r="EH435">
        <v>0.50570459999999995</v>
      </c>
      <c r="EI435">
        <v>19.130130000000001</v>
      </c>
      <c r="EJ435" s="1">
        <v>2.6905129999999998E-3</v>
      </c>
      <c r="EK435">
        <v>1.2144699999999999</v>
      </c>
      <c r="EL435">
        <v>0.51100239999999997</v>
      </c>
      <c r="EM435">
        <v>19.038239999999998</v>
      </c>
      <c r="EN435" s="1">
        <v>2.5905419999999998E-2</v>
      </c>
      <c r="EO435">
        <v>11.884370000000001</v>
      </c>
      <c r="EP435">
        <v>0.51700939999999995</v>
      </c>
      <c r="EQ435">
        <v>19.060860000000002</v>
      </c>
      <c r="ER435">
        <v>0.1720296</v>
      </c>
      <c r="ES435">
        <v>80.210059999999999</v>
      </c>
      <c r="ET435">
        <v>0.52353559999999999</v>
      </c>
      <c r="EU435">
        <v>19.126899999999999</v>
      </c>
      <c r="EV435">
        <v>0.8205114</v>
      </c>
      <c r="EW435">
        <v>388.52910000000003</v>
      </c>
      <c r="EX435">
        <v>0.53080130000000003</v>
      </c>
      <c r="EY435">
        <v>18.929320000000001</v>
      </c>
      <c r="EZ435">
        <v>2.8990879999999999</v>
      </c>
      <c r="FA435">
        <v>1393.268</v>
      </c>
      <c r="FB435">
        <v>0.53834740000000003</v>
      </c>
      <c r="FC435">
        <v>18.654630000000001</v>
      </c>
      <c r="FD435">
        <v>7.8322209999999997</v>
      </c>
      <c r="FE435">
        <v>3816.7040000000002</v>
      </c>
      <c r="FF435">
        <v>0.54679610000000001</v>
      </c>
      <c r="FG435">
        <v>18.29926</v>
      </c>
      <c r="FH435">
        <v>16.66255</v>
      </c>
      <c r="FI435">
        <v>8230.018</v>
      </c>
      <c r="FJ435">
        <v>0.55457250000000002</v>
      </c>
      <c r="FK435">
        <v>17.89696</v>
      </c>
      <c r="FL435">
        <v>28.712199999999999</v>
      </c>
      <c r="FM435">
        <v>14364.13</v>
      </c>
      <c r="FN435">
        <v>0.56309149999999997</v>
      </c>
      <c r="FO435">
        <v>18.108820000000001</v>
      </c>
      <c r="FP435">
        <v>40.790779999999998</v>
      </c>
      <c r="FQ435">
        <v>20666.25</v>
      </c>
      <c r="FR435">
        <v>0.57239870000000004</v>
      </c>
      <c r="FS435">
        <v>18.015470000000001</v>
      </c>
      <c r="FT435">
        <v>48.710099999999997</v>
      </c>
      <c r="FU435">
        <v>24984.93</v>
      </c>
      <c r="FV435">
        <v>0.58226440000000002</v>
      </c>
      <c r="FW435">
        <v>17.987950000000001</v>
      </c>
      <c r="FX435">
        <v>49.563369999999999</v>
      </c>
      <c r="FY435">
        <v>25740.83</v>
      </c>
      <c r="FZ435">
        <v>0.59252490000000002</v>
      </c>
      <c r="GA435">
        <v>18.063669999999998</v>
      </c>
      <c r="GB435">
        <v>43.728160000000003</v>
      </c>
      <c r="GC435">
        <v>22999.22</v>
      </c>
      <c r="GD435">
        <v>0.60288489999999995</v>
      </c>
      <c r="GE435">
        <v>18.109059999999999</v>
      </c>
      <c r="GF435">
        <v>33.841819999999998</v>
      </c>
      <c r="GG435">
        <v>18031.990000000002</v>
      </c>
      <c r="GH435">
        <v>0.61923609999999996</v>
      </c>
      <c r="GI435">
        <v>18.122499999999999</v>
      </c>
      <c r="GJ435">
        <v>23.348030000000001</v>
      </c>
      <c r="GK435">
        <v>12521.1</v>
      </c>
      <c r="GL435">
        <v>0.64591089999999995</v>
      </c>
      <c r="GM435">
        <v>18.015280000000001</v>
      </c>
      <c r="GN435">
        <v>14.470649999999999</v>
      </c>
      <c r="GO435">
        <v>7726.5010000000002</v>
      </c>
      <c r="GP435">
        <v>0.67835659999999998</v>
      </c>
      <c r="GQ435">
        <v>17.809439999999999</v>
      </c>
      <c r="GR435">
        <v>8.1189520000000002</v>
      </c>
      <c r="GS435">
        <v>4295.6109999999999</v>
      </c>
      <c r="GT435">
        <v>0.71655829999999998</v>
      </c>
      <c r="GU435">
        <v>18.181619999999999</v>
      </c>
      <c r="GV435">
        <v>4.1672219999999998</v>
      </c>
      <c r="GW435">
        <v>2176.2579999999998</v>
      </c>
      <c r="GX435">
        <v>0.71765029999999996</v>
      </c>
      <c r="GY435">
        <v>18.306049999999999</v>
      </c>
      <c r="GZ435">
        <v>2.0041099999999998</v>
      </c>
      <c r="HA435">
        <v>1038.2940000000001</v>
      </c>
      <c r="HB435">
        <v>0.71142539999999999</v>
      </c>
      <c r="HC435">
        <v>18.68357</v>
      </c>
      <c r="HD435">
        <v>0.92171179999999997</v>
      </c>
      <c r="HE435">
        <v>473.38529999999997</v>
      </c>
      <c r="HF435">
        <v>0.70490439999999999</v>
      </c>
      <c r="HG435">
        <v>19.391580000000001</v>
      </c>
      <c r="HH435">
        <v>0.41643400000000003</v>
      </c>
      <c r="HI435">
        <v>210.20240000000001</v>
      </c>
      <c r="HJ435">
        <v>0.69818230000000003</v>
      </c>
      <c r="HK435">
        <v>19.883120000000002</v>
      </c>
      <c r="HL435" s="1">
        <v>0.19784930000000001</v>
      </c>
      <c r="HM435">
        <v>96.653729999999996</v>
      </c>
      <c r="HN435">
        <v>0.69126169999999998</v>
      </c>
      <c r="HO435">
        <v>19.964400000000001</v>
      </c>
      <c r="HP435" s="1">
        <v>0.1098647</v>
      </c>
      <c r="HQ435">
        <v>51.040399999999998</v>
      </c>
      <c r="HR435">
        <v>0.68432479999999996</v>
      </c>
      <c r="HS435">
        <v>19.925249999999998</v>
      </c>
      <c r="HT435" s="1">
        <v>7.6441880000000004E-2</v>
      </c>
      <c r="HU435">
        <v>33.668340000000001</v>
      </c>
      <c r="HV435">
        <v>0.67982869999999995</v>
      </c>
      <c r="HW435">
        <v>19.586220000000001</v>
      </c>
      <c r="HX435" s="1">
        <v>6.3652700000000006E-2</v>
      </c>
      <c r="HY435">
        <v>26.914940000000001</v>
      </c>
      <c r="HZ435">
        <v>0.67638640000000005</v>
      </c>
      <c r="IA435">
        <v>19.691130000000001</v>
      </c>
      <c r="IB435" s="1">
        <v>5.7688709999999997E-2</v>
      </c>
      <c r="IC435">
        <v>23.816929999999999</v>
      </c>
      <c r="ID435">
        <v>0.67300789999999999</v>
      </c>
      <c r="IE435">
        <v>19.886949999999999</v>
      </c>
      <c r="IF435" s="1">
        <v>5.3413710000000003E-2</v>
      </c>
      <c r="IG435">
        <v>21.692679999999999</v>
      </c>
      <c r="IH435">
        <v>0.66952820000000002</v>
      </c>
      <c r="II435">
        <v>20.13073</v>
      </c>
      <c r="IJ435" s="1">
        <v>4.9360380000000002E-2</v>
      </c>
      <c r="IK435">
        <v>19.772220000000001</v>
      </c>
      <c r="IL435">
        <v>0.66577149999999996</v>
      </c>
      <c r="IM435">
        <v>20.693719999999999</v>
      </c>
      <c r="IN435" s="1">
        <v>4.51598E-2</v>
      </c>
      <c r="IO435" s="1">
        <v>17.823879999999999</v>
      </c>
      <c r="IP435">
        <v>0.66176299999999999</v>
      </c>
      <c r="IQ435">
        <v>21.011980000000001</v>
      </c>
      <c r="IR435" s="1">
        <v>4.085101E-2</v>
      </c>
      <c r="IS435" s="1">
        <v>15.85801</v>
      </c>
      <c r="IT435">
        <v>0.65758589999999995</v>
      </c>
      <c r="IU435">
        <v>21.052759999999999</v>
      </c>
      <c r="IV435" s="1">
        <v>3.6559260000000003E-2</v>
      </c>
      <c r="IW435" s="1">
        <v>13.940020000000001</v>
      </c>
      <c r="IX435">
        <v>0.653169</v>
      </c>
      <c r="IY435">
        <v>21.017009999999999</v>
      </c>
      <c r="IZ435" s="1">
        <v>3.2439219999999998E-2</v>
      </c>
      <c r="JA435" s="1">
        <v>12.1281</v>
      </c>
      <c r="JB435">
        <v>0.64858170000000004</v>
      </c>
      <c r="JC435">
        <v>20.703389999999999</v>
      </c>
      <c r="JD435" s="1">
        <v>2.8521410000000001E-2</v>
      </c>
      <c r="JE435">
        <v>10.43857</v>
      </c>
      <c r="JF435">
        <v>0.64574719999999997</v>
      </c>
      <c r="JG435">
        <v>20.514579999999999</v>
      </c>
      <c r="JH435" s="1">
        <v>2.491256E-2</v>
      </c>
      <c r="JI435" s="1">
        <v>9.1161910000000006</v>
      </c>
      <c r="JJ435">
        <v>0.64266420000000002</v>
      </c>
      <c r="JK435">
        <v>20.25694</v>
      </c>
      <c r="JL435" s="1">
        <v>2.1659299999999999E-2</v>
      </c>
      <c r="JM435" s="1">
        <v>7.9713510000000003</v>
      </c>
      <c r="JN435">
        <v>0.63947980000000004</v>
      </c>
      <c r="JO435">
        <v>20.33615</v>
      </c>
      <c r="JP435" s="1">
        <v>1.8784430000000001E-2</v>
      </c>
      <c r="JQ435" s="1">
        <v>6.9544509999999997</v>
      </c>
      <c r="JR435">
        <v>0.63621660000000002</v>
      </c>
      <c r="JS435">
        <v>20.435870000000001</v>
      </c>
      <c r="JT435" s="1">
        <v>1.6308449999999999E-2</v>
      </c>
      <c r="JU435" s="1">
        <v>6.0731520000000003</v>
      </c>
      <c r="JV435">
        <v>0.63362010000000002</v>
      </c>
      <c r="JW435">
        <v>20.531369999999999</v>
      </c>
      <c r="JX435" s="1">
        <v>1.414258E-2</v>
      </c>
      <c r="JY435" s="1">
        <v>5.2948550000000001</v>
      </c>
      <c r="JZ435">
        <v>0.63060130000000003</v>
      </c>
      <c r="KA435">
        <v>20.566050000000001</v>
      </c>
      <c r="KB435" s="1">
        <v>1.2162620000000001E-2</v>
      </c>
      <c r="KC435" s="1">
        <v>4.5820439999999998</v>
      </c>
      <c r="KD435">
        <v>0.62732639999999995</v>
      </c>
      <c r="KE435">
        <v>20.37405</v>
      </c>
      <c r="KF435" s="1">
        <v>1.0317339999999999E-2</v>
      </c>
      <c r="KG435" s="1">
        <v>3.9143460000000001</v>
      </c>
      <c r="KH435">
        <v>0.62394369999999999</v>
      </c>
      <c r="KI435">
        <v>19.948370000000001</v>
      </c>
      <c r="KJ435" s="1">
        <v>8.5765660000000007E-3</v>
      </c>
      <c r="KK435" s="1">
        <v>3.2789809999999999</v>
      </c>
      <c r="KL435">
        <v>0.62062600000000001</v>
      </c>
      <c r="KM435">
        <v>19.981529999999999</v>
      </c>
      <c r="KN435" s="1">
        <v>6.9956569999999997E-3</v>
      </c>
      <c r="KO435" s="1">
        <v>2.693851</v>
      </c>
      <c r="KP435">
        <v>0.61988069999999995</v>
      </c>
      <c r="KQ435">
        <v>19.82039</v>
      </c>
      <c r="KR435" s="1">
        <v>5.6523959999999996E-3</v>
      </c>
      <c r="KS435" s="1">
        <v>2.1821130000000002</v>
      </c>
      <c r="KT435">
        <v>0.61990460000000003</v>
      </c>
      <c r="KU435">
        <v>19.902670000000001</v>
      </c>
      <c r="KV435" s="1">
        <v>4.5559870000000001E-3</v>
      </c>
      <c r="KW435" s="1">
        <v>1.759714</v>
      </c>
      <c r="KX435">
        <v>0.61959319999999996</v>
      </c>
      <c r="KY435">
        <v>20.275359999999999</v>
      </c>
      <c r="KZ435" s="1">
        <v>3.7081179999999998E-3</v>
      </c>
      <c r="LA435" s="1">
        <v>1.432339</v>
      </c>
      <c r="LB435">
        <v>0.61909630000000004</v>
      </c>
      <c r="LC435">
        <v>20.46593</v>
      </c>
      <c r="LD435" s="1">
        <v>3.0815500000000002E-3</v>
      </c>
      <c r="LE435" s="1">
        <v>1.189988</v>
      </c>
      <c r="LF435">
        <v>0.61849399999999999</v>
      </c>
      <c r="LG435">
        <v>20.344709999999999</v>
      </c>
      <c r="LH435" s="1">
        <v>2.6308939999999999E-3</v>
      </c>
      <c r="LI435" s="1">
        <v>1.0154860000000001</v>
      </c>
      <c r="LJ435">
        <v>0.61781109999999995</v>
      </c>
      <c r="LK435">
        <v>20.147680000000001</v>
      </c>
      <c r="LL435" s="1">
        <v>2.3071699999999999E-3</v>
      </c>
      <c r="LM435" s="1">
        <v>0.89042710000000003</v>
      </c>
      <c r="LN435">
        <v>0.61710220000000005</v>
      </c>
      <c r="LO435">
        <v>19.97728</v>
      </c>
      <c r="LP435" s="1">
        <v>2.0687290000000001E-3</v>
      </c>
      <c r="LQ435" s="1">
        <v>0.79857860000000003</v>
      </c>
      <c r="LR435">
        <v>0.61637600000000003</v>
      </c>
      <c r="LS435">
        <v>20.46096</v>
      </c>
      <c r="LT435" s="1">
        <v>1.886972E-3</v>
      </c>
      <c r="LU435" s="1">
        <v>0.72875789999999996</v>
      </c>
      <c r="LV435">
        <v>0.61568369999999994</v>
      </c>
      <c r="LW435">
        <v>20.821549999999998</v>
      </c>
      <c r="LX435" s="1">
        <v>1.7435479999999999E-3</v>
      </c>
      <c r="LY435" s="1">
        <v>0.67384540000000004</v>
      </c>
      <c r="LZ435">
        <v>0.6150101</v>
      </c>
      <c r="MA435">
        <v>21.346779999999999</v>
      </c>
      <c r="MB435" s="1">
        <v>1.6279339999999999E-3</v>
      </c>
      <c r="MC435" s="1">
        <v>0.62961069999999997</v>
      </c>
      <c r="MD435">
        <v>0.61437299999999995</v>
      </c>
      <c r="ME435">
        <v>22.271280000000001</v>
      </c>
      <c r="MF435" s="1">
        <v>1.5337739999999999E-3</v>
      </c>
      <c r="MG435" s="1">
        <v>0.59362669999999995</v>
      </c>
      <c r="MH435">
        <v>0.61375500000000005</v>
      </c>
      <c r="MI435">
        <v>22.701360000000001</v>
      </c>
      <c r="MJ435" s="1">
        <v>1.4568160000000001E-3</v>
      </c>
      <c r="MK435" s="1">
        <v>0.56429770000000001</v>
      </c>
      <c r="ML435">
        <v>0.61312719999999998</v>
      </c>
      <c r="MM435">
        <v>22.48498</v>
      </c>
      <c r="MN435" s="1">
        <v>1.393622E-3</v>
      </c>
      <c r="MO435" s="1">
        <v>0.54023469999999996</v>
      </c>
      <c r="MP435">
        <v>0.61252059999999997</v>
      </c>
      <c r="MQ435">
        <v>22.22578</v>
      </c>
      <c r="MR435" s="1">
        <v>1.341142E-3</v>
      </c>
      <c r="MS435" s="1">
        <v>0.52037610000000001</v>
      </c>
      <c r="MT435">
        <v>0.61190359999999999</v>
      </c>
      <c r="MU435">
        <v>21.77206</v>
      </c>
      <c r="MV435" s="1">
        <v>1.2966029999999999E-3</v>
      </c>
      <c r="MW435" s="1">
        <v>0.50360340000000003</v>
      </c>
      <c r="MX435">
        <v>0.61128899999999997</v>
      </c>
      <c r="MY435">
        <v>21.875630000000001</v>
      </c>
      <c r="MZ435" s="1">
        <v>1.2566019999999999E-3</v>
      </c>
      <c r="NA435" s="1">
        <v>0.48859459999999999</v>
      </c>
      <c r="NB435">
        <v>0.61064890000000005</v>
      </c>
      <c r="NC435">
        <v>22.129909999999999</v>
      </c>
      <c r="ND435" s="1">
        <v>1.21827E-3</v>
      </c>
      <c r="NE435" s="1">
        <v>0.47431780000000001</v>
      </c>
      <c r="NF435">
        <v>0.60998319999999995</v>
      </c>
      <c r="NG435">
        <v>22.553460000000001</v>
      </c>
      <c r="NH435" s="1">
        <v>1.1797999999999999E-3</v>
      </c>
      <c r="NI435" s="1">
        <v>0.45998899999999998</v>
      </c>
      <c r="NJ435">
        <v>0.60931579999999996</v>
      </c>
      <c r="NK435">
        <v>23.294080000000001</v>
      </c>
      <c r="NL435" s="1">
        <v>1.140098E-3</v>
      </c>
      <c r="NM435" s="1">
        <v>0.44513079999999999</v>
      </c>
      <c r="NN435">
        <v>0.60858330000000005</v>
      </c>
      <c r="NO435">
        <v>23.579270000000001</v>
      </c>
      <c r="NP435" s="1">
        <v>1.0994830000000001E-3</v>
      </c>
      <c r="NQ435" s="1">
        <v>0.42989050000000001</v>
      </c>
      <c r="NR435">
        <v>0.60781859999999999</v>
      </c>
      <c r="NS435">
        <v>23.372530000000001</v>
      </c>
      <c r="NT435" s="1">
        <v>1.0582440000000001E-3</v>
      </c>
      <c r="NU435" s="1">
        <v>0.41438069999999999</v>
      </c>
      <c r="NV435">
        <v>0.60703399999999996</v>
      </c>
      <c r="NW435">
        <v>22.916440000000001</v>
      </c>
      <c r="NX435" s="1">
        <v>1.0173129999999999E-3</v>
      </c>
      <c r="NY435" s="1">
        <v>0.39894639999999998</v>
      </c>
      <c r="NZ435">
        <v>0.60625200000000001</v>
      </c>
      <c r="OA435">
        <v>22.24531</v>
      </c>
      <c r="OB435" s="1">
        <v>9.7666159999999997E-4</v>
      </c>
      <c r="OC435" s="1">
        <v>0.3835963</v>
      </c>
      <c r="OD435">
        <v>0.60551940000000004</v>
      </c>
      <c r="OE435">
        <v>21.587869999999999</v>
      </c>
      <c r="OF435" s="1">
        <v>9.3720390000000004E-4</v>
      </c>
      <c r="OG435" s="1">
        <v>0.36858259999999998</v>
      </c>
      <c r="OH435">
        <v>0.60466339999999996</v>
      </c>
      <c r="OI435">
        <v>21.486450000000001</v>
      </c>
      <c r="OJ435" s="1">
        <v>8.9943119999999997E-4</v>
      </c>
      <c r="OK435" s="1">
        <v>0.354273</v>
      </c>
    </row>
    <row r="436" spans="1:401" x14ac:dyDescent="0.35">
      <c r="A436">
        <v>445</v>
      </c>
      <c r="B436" t="s">
        <v>4</v>
      </c>
      <c r="C436" t="s">
        <v>364</v>
      </c>
      <c r="D436" t="s">
        <v>443</v>
      </c>
      <c r="E436">
        <v>851.45569999999998</v>
      </c>
      <c r="F436">
        <v>0.42765599999999998</v>
      </c>
      <c r="G436">
        <v>22.54467</v>
      </c>
      <c r="H436">
        <v>0</v>
      </c>
      <c r="I436">
        <v>0</v>
      </c>
      <c r="J436">
        <v>0.42661569999999999</v>
      </c>
      <c r="K436">
        <v>22.325299999999999</v>
      </c>
      <c r="L436">
        <v>0</v>
      </c>
      <c r="M436">
        <v>0</v>
      </c>
      <c r="N436">
        <v>0.42482330000000001</v>
      </c>
      <c r="O436">
        <v>22.498919999999998</v>
      </c>
      <c r="P436">
        <v>0</v>
      </c>
      <c r="Q436">
        <v>0</v>
      </c>
      <c r="R436">
        <v>0.4222783</v>
      </c>
      <c r="S436">
        <v>22.250900000000001</v>
      </c>
      <c r="T436">
        <v>0</v>
      </c>
      <c r="U436">
        <v>0</v>
      </c>
      <c r="V436">
        <v>0.4190739</v>
      </c>
      <c r="W436">
        <v>22.561070000000001</v>
      </c>
      <c r="X436">
        <v>0</v>
      </c>
      <c r="Y436">
        <v>0</v>
      </c>
      <c r="Z436">
        <v>0.41698459999999998</v>
      </c>
      <c r="AA436">
        <v>22.545089999999998</v>
      </c>
      <c r="AB436">
        <v>0</v>
      </c>
      <c r="AC436">
        <v>0</v>
      </c>
      <c r="AD436">
        <v>0.41632989999999997</v>
      </c>
      <c r="AE436">
        <v>22.662839999999999</v>
      </c>
      <c r="AF436">
        <v>0</v>
      </c>
      <c r="AG436">
        <v>0</v>
      </c>
      <c r="AH436">
        <v>0.41565459999999999</v>
      </c>
      <c r="AI436">
        <v>22.73124</v>
      </c>
      <c r="AJ436">
        <v>0</v>
      </c>
      <c r="AK436">
        <v>0</v>
      </c>
      <c r="AL436">
        <v>0.41490739999999998</v>
      </c>
      <c r="AM436">
        <v>22.53473</v>
      </c>
      <c r="AN436">
        <v>0</v>
      </c>
      <c r="AO436">
        <v>0</v>
      </c>
      <c r="AP436">
        <v>0.41417510000000002</v>
      </c>
      <c r="AQ436">
        <v>22.250219999999999</v>
      </c>
      <c r="AR436">
        <v>0</v>
      </c>
      <c r="AS436">
        <v>0</v>
      </c>
      <c r="AT436">
        <v>0.41343210000000002</v>
      </c>
      <c r="AU436">
        <v>22.42145</v>
      </c>
      <c r="AV436">
        <v>0</v>
      </c>
      <c r="AW436">
        <v>0</v>
      </c>
      <c r="AX436">
        <v>0.41233599999999998</v>
      </c>
      <c r="AY436">
        <v>22.100370000000002</v>
      </c>
      <c r="AZ436">
        <v>0</v>
      </c>
      <c r="BA436">
        <v>0</v>
      </c>
      <c r="BB436">
        <v>0.41115420000000003</v>
      </c>
      <c r="BC436">
        <v>22.014030000000002</v>
      </c>
      <c r="BD436">
        <v>0</v>
      </c>
      <c r="BE436">
        <v>0</v>
      </c>
      <c r="BF436">
        <v>0.4098504</v>
      </c>
      <c r="BG436">
        <v>22.140409999999999</v>
      </c>
      <c r="BH436">
        <v>0</v>
      </c>
      <c r="BI436">
        <v>0</v>
      </c>
      <c r="BJ436">
        <v>0.40851219999999999</v>
      </c>
      <c r="BK436">
        <v>21.863119999999999</v>
      </c>
      <c r="BL436">
        <v>0</v>
      </c>
      <c r="BM436">
        <v>0</v>
      </c>
      <c r="BN436">
        <v>0.4071535</v>
      </c>
      <c r="BO436">
        <v>21.575240000000001</v>
      </c>
      <c r="BP436">
        <v>0</v>
      </c>
      <c r="BQ436">
        <v>0</v>
      </c>
      <c r="BR436">
        <v>0.4057674</v>
      </c>
      <c r="BS436">
        <v>21.199760000000001</v>
      </c>
      <c r="BT436">
        <v>0</v>
      </c>
      <c r="BU436">
        <v>0</v>
      </c>
      <c r="BV436">
        <v>0.40439069999999999</v>
      </c>
      <c r="BW436">
        <v>21.22268</v>
      </c>
      <c r="BX436">
        <v>0</v>
      </c>
      <c r="BY436">
        <v>0</v>
      </c>
      <c r="BZ436">
        <v>0.40307349999999997</v>
      </c>
      <c r="CA436">
        <v>21.522179999999999</v>
      </c>
      <c r="CB436">
        <v>0</v>
      </c>
      <c r="CC436">
        <v>0</v>
      </c>
      <c r="CD436">
        <v>0.40188550000000001</v>
      </c>
      <c r="CE436">
        <v>21.798410000000001</v>
      </c>
      <c r="CF436">
        <v>0</v>
      </c>
      <c r="CG436">
        <v>0</v>
      </c>
      <c r="CH436">
        <v>0.40079720000000002</v>
      </c>
      <c r="CI436">
        <v>21.91283</v>
      </c>
      <c r="CJ436">
        <v>0</v>
      </c>
      <c r="CK436">
        <v>0</v>
      </c>
      <c r="CL436">
        <v>0.39979039999999999</v>
      </c>
      <c r="CM436">
        <v>21.636109999999999</v>
      </c>
      <c r="CN436">
        <v>0</v>
      </c>
      <c r="CO436">
        <v>0</v>
      </c>
      <c r="CP436">
        <v>0.39889409999999997</v>
      </c>
      <c r="CQ436">
        <v>21.29194</v>
      </c>
      <c r="CR436">
        <v>0</v>
      </c>
      <c r="CS436" s="1">
        <v>6.0918989999999997E-37</v>
      </c>
      <c r="CT436">
        <v>0.39815210000000001</v>
      </c>
      <c r="CU436">
        <v>21.0486</v>
      </c>
      <c r="CV436" s="1">
        <v>7.8223829999999998E-34</v>
      </c>
      <c r="CW436" s="1">
        <v>4.8985879999999999E-31</v>
      </c>
      <c r="CX436">
        <v>0.39757300000000001</v>
      </c>
      <c r="CY436">
        <v>20.712489999999999</v>
      </c>
      <c r="CZ436" s="1">
        <v>4.308722E-27</v>
      </c>
      <c r="DA436" s="1">
        <v>2.6920950000000001E-24</v>
      </c>
      <c r="DB436">
        <v>0.39716319999999999</v>
      </c>
      <c r="DC436">
        <v>20.781970000000001</v>
      </c>
      <c r="DD436" s="1">
        <v>8.8812980000000005E-22</v>
      </c>
      <c r="DE436" s="1">
        <v>5.122305E-19</v>
      </c>
      <c r="DF436">
        <v>0.39688000000000001</v>
      </c>
      <c r="DG436">
        <v>20.949929999999998</v>
      </c>
      <c r="DH436" s="1">
        <v>9.4870700000000002E-18</v>
      </c>
      <c r="DI436" s="1">
        <v>4.7365549999999999E-15</v>
      </c>
      <c r="DJ436">
        <v>0.39679140000000002</v>
      </c>
      <c r="DK436">
        <v>20.870809999999999</v>
      </c>
      <c r="DL436" s="1">
        <v>1.5157719999999999E-14</v>
      </c>
      <c r="DM436" s="1">
        <v>7.2882740000000003E-12</v>
      </c>
      <c r="DN436">
        <v>0.3968525</v>
      </c>
      <c r="DO436">
        <v>20.96491</v>
      </c>
      <c r="DP436" s="1">
        <v>6.873103E-12</v>
      </c>
      <c r="DQ436" s="1">
        <v>3.2791470000000001E-9</v>
      </c>
      <c r="DR436">
        <v>0.39708280000000001</v>
      </c>
      <c r="DS436">
        <v>20.772040000000001</v>
      </c>
      <c r="DT436" s="1">
        <v>1.2145110000000001E-9</v>
      </c>
      <c r="DU436" s="1">
        <v>5.8104799999999998E-7</v>
      </c>
      <c r="DV436">
        <v>0.39754299999999998</v>
      </c>
      <c r="DW436">
        <v>20.377870000000001</v>
      </c>
      <c r="DX436" s="1">
        <v>9.9213350000000002E-8</v>
      </c>
      <c r="DY436" s="1">
        <v>4.7972449999999998E-5</v>
      </c>
      <c r="DZ436">
        <v>0.39808539999999998</v>
      </c>
      <c r="EA436">
        <v>20.007239999999999</v>
      </c>
      <c r="EB436" s="1">
        <v>4.271958E-6</v>
      </c>
      <c r="EC436" s="1">
        <v>2.0914869999999999E-3</v>
      </c>
      <c r="ED436">
        <v>0.39882859999999998</v>
      </c>
      <c r="EE436">
        <v>19.494029999999999</v>
      </c>
      <c r="EF436" s="1">
        <v>1.0638850000000001E-4</v>
      </c>
      <c r="EG436" s="1">
        <v>5.2919380000000002E-2</v>
      </c>
      <c r="EH436">
        <v>0.3998718</v>
      </c>
      <c r="EI436">
        <v>19.281110000000002</v>
      </c>
      <c r="EJ436" s="1">
        <v>1.6541850000000001E-3</v>
      </c>
      <c r="EK436">
        <v>0.83541759999999998</v>
      </c>
      <c r="EL436">
        <v>0.40100799999999998</v>
      </c>
      <c r="EM436">
        <v>19.256329999999998</v>
      </c>
      <c r="EN436" s="1">
        <v>1.69103E-2</v>
      </c>
      <c r="EO436">
        <v>8.6793820000000004</v>
      </c>
      <c r="EP436">
        <v>0.4022676</v>
      </c>
      <c r="EQ436">
        <v>19.283339999999999</v>
      </c>
      <c r="ER436">
        <v>0.1187907</v>
      </c>
      <c r="ES436">
        <v>62.05735</v>
      </c>
      <c r="ET436">
        <v>0.40369509999999997</v>
      </c>
      <c r="EU436">
        <v>19.279879999999999</v>
      </c>
      <c r="EV436">
        <v>0.59772789999999998</v>
      </c>
      <c r="EW436">
        <v>317.9212</v>
      </c>
      <c r="EX436">
        <v>0.40520669999999998</v>
      </c>
      <c r="EY436">
        <v>18.976790000000001</v>
      </c>
      <c r="EZ436">
        <v>2.2234319999999999</v>
      </c>
      <c r="FA436">
        <v>1204.8130000000001</v>
      </c>
      <c r="FB436">
        <v>0.40682849999999998</v>
      </c>
      <c r="FC436">
        <v>18.629190000000001</v>
      </c>
      <c r="FD436">
        <v>6.307194</v>
      </c>
      <c r="FE436">
        <v>3482.3649999999998</v>
      </c>
      <c r="FF436">
        <v>0.40847050000000001</v>
      </c>
      <c r="FG436">
        <v>18.28294</v>
      </c>
      <c r="FH436">
        <v>14.05617</v>
      </c>
      <c r="FI436">
        <v>7914.4080000000004</v>
      </c>
      <c r="FJ436">
        <v>0.41007310000000002</v>
      </c>
      <c r="FK436">
        <v>17.958739999999999</v>
      </c>
      <c r="FL436">
        <v>25.31108</v>
      </c>
      <c r="FM436">
        <v>14526.37</v>
      </c>
      <c r="FN436">
        <v>0.41160609999999997</v>
      </c>
      <c r="FO436">
        <v>18.311140000000002</v>
      </c>
      <c r="FP436">
        <v>37.540300000000002</v>
      </c>
      <c r="FQ436">
        <v>21981.52</v>
      </c>
      <c r="FR436">
        <v>0.4132169</v>
      </c>
      <c r="FS436">
        <v>18.29203</v>
      </c>
      <c r="FT436">
        <v>46.7408</v>
      </c>
      <c r="FU436">
        <v>27937.91</v>
      </c>
      <c r="FV436">
        <v>0.41483199999999998</v>
      </c>
      <c r="FW436">
        <v>18.199829999999999</v>
      </c>
      <c r="FX436">
        <v>49.633369999999999</v>
      </c>
      <c r="FY436">
        <v>30298.92</v>
      </c>
      <c r="FZ436">
        <v>0.41629830000000001</v>
      </c>
      <c r="GA436">
        <v>18.15287</v>
      </c>
      <c r="GB436">
        <v>45.514490000000002</v>
      </c>
      <c r="GC436">
        <v>28449.27</v>
      </c>
      <c r="GD436">
        <v>0.4176301</v>
      </c>
      <c r="GE436">
        <v>18.087</v>
      </c>
      <c r="GF436">
        <v>36.635869999999997</v>
      </c>
      <c r="GG436">
        <v>23460.52</v>
      </c>
      <c r="GH436">
        <v>0.42216350000000002</v>
      </c>
      <c r="GI436">
        <v>18.045780000000001</v>
      </c>
      <c r="GJ436">
        <v>26.298279999999998</v>
      </c>
      <c r="GK436">
        <v>17171.45</v>
      </c>
      <c r="GL436">
        <v>0.43060759999999998</v>
      </c>
      <c r="GM436">
        <v>17.972059999999999</v>
      </c>
      <c r="GN436">
        <v>16.91431</v>
      </c>
      <c r="GO436">
        <v>11225.54</v>
      </c>
      <c r="GP436">
        <v>0.44070819999999999</v>
      </c>
      <c r="GQ436">
        <v>17.887979999999999</v>
      </c>
      <c r="GR436">
        <v>9.8276380000000003</v>
      </c>
      <c r="GS436">
        <v>6631.0429999999997</v>
      </c>
      <c r="GT436">
        <v>0.45194119999999999</v>
      </c>
      <c r="GU436">
        <v>18.423729999999999</v>
      </c>
      <c r="GV436">
        <v>5.2072539999999998</v>
      </c>
      <c r="GW436">
        <v>3577.877</v>
      </c>
      <c r="GX436">
        <v>0.46424520000000002</v>
      </c>
      <c r="GY436">
        <v>18.605560000000001</v>
      </c>
      <c r="GZ436">
        <v>2.555415</v>
      </c>
      <c r="HA436">
        <v>1779.346</v>
      </c>
      <c r="HB436">
        <v>0.47744629999999999</v>
      </c>
      <c r="HC436">
        <v>18.904520000000002</v>
      </c>
      <c r="HD436">
        <v>1.1913590000000001</v>
      </c>
      <c r="HE436">
        <v>835.92579999999998</v>
      </c>
      <c r="HF436">
        <v>0.4920853</v>
      </c>
      <c r="HG436">
        <v>19.509679999999999</v>
      </c>
      <c r="HH436">
        <v>0.53798630000000003</v>
      </c>
      <c r="HI436">
        <v>377.54180000000002</v>
      </c>
      <c r="HJ436">
        <v>0.50839369999999995</v>
      </c>
      <c r="HK436">
        <v>19.893940000000001</v>
      </c>
      <c r="HL436" s="1">
        <v>0.24848200000000001</v>
      </c>
      <c r="HM436">
        <v>171.37790000000001</v>
      </c>
      <c r="HN436">
        <v>0.52644690000000005</v>
      </c>
      <c r="HO436">
        <v>19.906369999999999</v>
      </c>
      <c r="HP436" s="1">
        <v>0.12947510000000001</v>
      </c>
      <c r="HQ436">
        <v>85.225309999999993</v>
      </c>
      <c r="HR436">
        <v>0.54658689999999999</v>
      </c>
      <c r="HS436">
        <v>19.890630000000002</v>
      </c>
      <c r="HT436" s="1">
        <v>8.3663520000000005E-2</v>
      </c>
      <c r="HU436">
        <v>51.443570000000001</v>
      </c>
      <c r="HV436">
        <v>0.56837230000000005</v>
      </c>
      <c r="HW436">
        <v>19.680910000000001</v>
      </c>
      <c r="HX436" s="1">
        <v>6.6399810000000004E-2</v>
      </c>
      <c r="HY436">
        <v>38.493000000000002</v>
      </c>
      <c r="HZ436">
        <v>0.58752389999999999</v>
      </c>
      <c r="IA436">
        <v>19.91076</v>
      </c>
      <c r="IB436">
        <v>5.9021190000000001E-2</v>
      </c>
      <c r="IC436">
        <v>33.078719999999997</v>
      </c>
      <c r="ID436">
        <v>0.60625229999999997</v>
      </c>
      <c r="IE436">
        <v>20.18787</v>
      </c>
      <c r="IF436" s="1">
        <v>5.436411E-2</v>
      </c>
      <c r="IG436">
        <v>29.949190000000002</v>
      </c>
      <c r="IH436">
        <v>0.62564330000000001</v>
      </c>
      <c r="II436">
        <v>20.38466</v>
      </c>
      <c r="IJ436" s="1">
        <v>5.0237440000000001E-2</v>
      </c>
      <c r="IK436">
        <v>27.385629999999999</v>
      </c>
      <c r="IL436">
        <v>0.64850909999999995</v>
      </c>
      <c r="IM436">
        <v>20.8294</v>
      </c>
      <c r="IN436" s="1">
        <v>4.6040169999999998E-2</v>
      </c>
      <c r="IO436" s="1">
        <v>24.856909999999999</v>
      </c>
      <c r="IP436">
        <v>0.67519450000000003</v>
      </c>
      <c r="IQ436">
        <v>21.027450000000002</v>
      </c>
      <c r="IR436" s="1">
        <v>4.1708870000000002E-2</v>
      </c>
      <c r="IS436" s="1">
        <v>22.286159999999999</v>
      </c>
      <c r="IT436">
        <v>0.70585790000000004</v>
      </c>
      <c r="IU436">
        <v>21.020240000000001</v>
      </c>
      <c r="IV436" s="1">
        <v>3.7372919999999997E-2</v>
      </c>
      <c r="IW436" s="1">
        <v>19.744039999999998</v>
      </c>
      <c r="IX436">
        <v>0.74157479999999998</v>
      </c>
      <c r="IY436">
        <v>21.017710000000001</v>
      </c>
      <c r="IZ436" s="1">
        <v>3.3186710000000001E-2</v>
      </c>
      <c r="JA436" s="1">
        <v>17.308260000000001</v>
      </c>
      <c r="JB436">
        <v>0.78313820000000001</v>
      </c>
      <c r="JC436">
        <v>20.818349999999999</v>
      </c>
      <c r="JD436" s="1">
        <v>2.9191290000000002E-2</v>
      </c>
      <c r="JE436" s="1">
        <v>15.01324</v>
      </c>
      <c r="JF436">
        <v>0.78524070000000001</v>
      </c>
      <c r="JG436">
        <v>20.673629999999999</v>
      </c>
      <c r="JH436" s="1">
        <v>2.5446360000000001E-2</v>
      </c>
      <c r="JI436" s="1">
        <v>12.99417</v>
      </c>
      <c r="JJ436">
        <v>0.78041340000000003</v>
      </c>
      <c r="JK436">
        <v>20.421720000000001</v>
      </c>
      <c r="JL436" s="1">
        <v>2.2136699999999999E-2</v>
      </c>
      <c r="JM436" s="1">
        <v>11.244479999999999</v>
      </c>
      <c r="JN436">
        <v>0.77543209999999996</v>
      </c>
      <c r="JO436">
        <v>20.418009999999999</v>
      </c>
      <c r="JP436" s="1">
        <v>1.9204180000000001E-2</v>
      </c>
      <c r="JQ436" s="1">
        <v>9.6988800000000008</v>
      </c>
      <c r="JR436">
        <v>0.7703238</v>
      </c>
      <c r="JS436">
        <v>20.442419999999998</v>
      </c>
      <c r="JT436" s="1">
        <v>1.6671979999999999E-2</v>
      </c>
      <c r="JU436" s="1">
        <v>8.3652460000000008</v>
      </c>
      <c r="JV436">
        <v>0.76583710000000005</v>
      </c>
      <c r="JW436">
        <v>20.46491</v>
      </c>
      <c r="JX436" s="1">
        <v>1.446383E-2</v>
      </c>
      <c r="JY436" s="1">
        <v>7.2119390000000001</v>
      </c>
      <c r="JZ436">
        <v>0.76101680000000005</v>
      </c>
      <c r="KA436">
        <v>20.522580000000001</v>
      </c>
      <c r="KB436" s="1">
        <v>1.2457279999999999E-2</v>
      </c>
      <c r="KC436" s="1">
        <v>6.1841549999999996</v>
      </c>
      <c r="KD436">
        <v>0.75597389999999998</v>
      </c>
      <c r="KE436">
        <v>20.390540000000001</v>
      </c>
      <c r="KF436" s="1">
        <v>1.0593200000000001E-2</v>
      </c>
      <c r="KG436" s="1">
        <v>5.2430490000000001</v>
      </c>
      <c r="KH436">
        <v>0.75077450000000001</v>
      </c>
      <c r="KI436">
        <v>20.026910000000001</v>
      </c>
      <c r="KJ436" s="1">
        <v>8.8356709999999998E-3</v>
      </c>
      <c r="KK436" s="1">
        <v>4.366263</v>
      </c>
      <c r="KL436">
        <v>0.74592670000000005</v>
      </c>
      <c r="KM436">
        <v>20.072299999999998</v>
      </c>
      <c r="KN436" s="1">
        <v>7.229264E-3</v>
      </c>
      <c r="KO436" s="1">
        <v>3.562227</v>
      </c>
      <c r="KP436">
        <v>0.74389369999999999</v>
      </c>
      <c r="KQ436">
        <v>19.916250000000002</v>
      </c>
      <c r="KR436" s="1">
        <v>5.8484879999999998E-3</v>
      </c>
      <c r="KS436" s="1">
        <v>2.8531559999999998</v>
      </c>
      <c r="KT436">
        <v>0.74316729999999998</v>
      </c>
      <c r="KU436">
        <v>19.93863</v>
      </c>
      <c r="KV436" s="1">
        <v>4.7128350000000003E-3</v>
      </c>
      <c r="KW436" s="1">
        <v>2.2705510000000002</v>
      </c>
      <c r="KX436">
        <v>0.74205810000000005</v>
      </c>
      <c r="KY436">
        <v>20.279640000000001</v>
      </c>
      <c r="KZ436" s="1">
        <v>3.8269459999999999E-3</v>
      </c>
      <c r="LA436" s="1">
        <v>1.8197559999999999</v>
      </c>
      <c r="LB436">
        <v>0.74070639999999999</v>
      </c>
      <c r="LC436">
        <v>20.43918</v>
      </c>
      <c r="LD436" s="1">
        <v>3.1680300000000001E-3</v>
      </c>
      <c r="LE436" s="1">
        <v>1.4860059999999999</v>
      </c>
      <c r="LF436">
        <v>0.73921870000000001</v>
      </c>
      <c r="LG436">
        <v>20.312349999999999</v>
      </c>
      <c r="LH436" s="1">
        <v>2.6925069999999998E-3</v>
      </c>
      <c r="LI436" s="1">
        <v>1.2457640000000001</v>
      </c>
      <c r="LJ436">
        <v>0.73778560000000004</v>
      </c>
      <c r="LK436">
        <v>20.129380000000001</v>
      </c>
      <c r="LL436" s="1">
        <v>2.3515300000000001E-3</v>
      </c>
      <c r="LM436" s="1">
        <v>1.0740590000000001</v>
      </c>
      <c r="LN436">
        <v>0.73641829999999997</v>
      </c>
      <c r="LO436">
        <v>20.01153</v>
      </c>
      <c r="LP436" s="1">
        <v>2.1017380000000001E-3</v>
      </c>
      <c r="LQ436" s="1">
        <v>0.9488084</v>
      </c>
      <c r="LR436">
        <v>0.7350177</v>
      </c>
      <c r="LS436">
        <v>20.518789999999999</v>
      </c>
      <c r="LT436" s="1">
        <v>1.9123230000000001E-3</v>
      </c>
      <c r="LU436" s="1">
        <v>0.85429040000000001</v>
      </c>
      <c r="LV436">
        <v>0.73366869999999995</v>
      </c>
      <c r="LW436">
        <v>20.892230000000001</v>
      </c>
      <c r="LX436" s="1">
        <v>1.763735E-3</v>
      </c>
      <c r="LY436" s="1">
        <v>0.78043289999999998</v>
      </c>
      <c r="LZ436">
        <v>0.73240930000000004</v>
      </c>
      <c r="MA436">
        <v>21.367819999999998</v>
      </c>
      <c r="MB436" s="1">
        <v>1.6442819999999999E-3</v>
      </c>
      <c r="MC436" s="1">
        <v>0.72108749999999999</v>
      </c>
      <c r="MD436">
        <v>0.7312284</v>
      </c>
      <c r="ME436">
        <v>22.22991</v>
      </c>
      <c r="MF436" s="1">
        <v>1.5470760000000001E-3</v>
      </c>
      <c r="MG436" s="1">
        <v>0.67283590000000004</v>
      </c>
      <c r="MH436">
        <v>0.73004729999999995</v>
      </c>
      <c r="MI436">
        <v>22.661770000000001</v>
      </c>
      <c r="MJ436" s="1">
        <v>1.467707E-3</v>
      </c>
      <c r="MK436" s="1">
        <v>0.63334299999999999</v>
      </c>
      <c r="ML436">
        <v>0.72889579999999998</v>
      </c>
      <c r="MM436">
        <v>22.460930000000001</v>
      </c>
      <c r="MN436" s="1">
        <v>1.402646E-3</v>
      </c>
      <c r="MO436" s="1">
        <v>0.60057720000000003</v>
      </c>
      <c r="MP436">
        <v>0.72777320000000001</v>
      </c>
      <c r="MQ436">
        <v>22.229990000000001</v>
      </c>
      <c r="MR436" s="1">
        <v>1.348639E-3</v>
      </c>
      <c r="MS436" s="1">
        <v>0.57318780000000003</v>
      </c>
      <c r="MT436">
        <v>0.72664119999999999</v>
      </c>
      <c r="MU436">
        <v>21.846150000000002</v>
      </c>
      <c r="MV436" s="1">
        <v>1.3031150000000001E-3</v>
      </c>
      <c r="MW436" s="1">
        <v>0.54984549999999999</v>
      </c>
      <c r="MX436">
        <v>0.7255315</v>
      </c>
      <c r="MY436">
        <v>21.968129999999999</v>
      </c>
      <c r="MZ436" s="1">
        <v>1.2625399999999999E-3</v>
      </c>
      <c r="NA436" s="1">
        <v>0.5289391</v>
      </c>
      <c r="NB436">
        <v>0.72442240000000002</v>
      </c>
      <c r="NC436">
        <v>22.21284</v>
      </c>
      <c r="ND436" s="1">
        <v>1.224068E-3</v>
      </c>
      <c r="NE436" s="1">
        <v>0.50941150000000002</v>
      </c>
      <c r="NF436">
        <v>0.72324250000000001</v>
      </c>
      <c r="NG436">
        <v>22.5747</v>
      </c>
      <c r="NH436" s="1">
        <v>1.185642E-3</v>
      </c>
      <c r="NI436" s="1">
        <v>0.49010120000000001</v>
      </c>
      <c r="NJ436">
        <v>0.72209380000000001</v>
      </c>
      <c r="NK436">
        <v>23.251390000000001</v>
      </c>
      <c r="NL436" s="1">
        <v>1.146153E-3</v>
      </c>
      <c r="NM436" s="1">
        <v>0.4706456</v>
      </c>
      <c r="NN436">
        <v>0.72084409999999999</v>
      </c>
      <c r="NO436">
        <v>23.54552</v>
      </c>
      <c r="NP436" s="1">
        <v>1.1055450000000001E-3</v>
      </c>
      <c r="NQ436" s="1">
        <v>0.4509417</v>
      </c>
      <c r="NR436">
        <v>0.71960349999999995</v>
      </c>
      <c r="NS436">
        <v>23.368870000000001</v>
      </c>
      <c r="NT436" s="1">
        <v>1.064356E-3</v>
      </c>
      <c r="NU436" s="1">
        <v>0.4311779</v>
      </c>
      <c r="NV436">
        <v>0.71831509999999998</v>
      </c>
      <c r="NW436">
        <v>22.964590000000001</v>
      </c>
      <c r="NX436" s="1">
        <v>1.0233320000000001E-3</v>
      </c>
      <c r="NY436" s="1">
        <v>0.41167340000000002</v>
      </c>
      <c r="NZ436">
        <v>0.71700450000000004</v>
      </c>
      <c r="OA436">
        <v>22.345479999999998</v>
      </c>
      <c r="OB436" s="1">
        <v>9.826511E-4</v>
      </c>
      <c r="OC436" s="1">
        <v>0.39250740000000001</v>
      </c>
      <c r="OD436">
        <v>0.71574899999999997</v>
      </c>
      <c r="OE436">
        <v>21.69819</v>
      </c>
      <c r="OF436" s="1">
        <v>9.4295049999999997E-4</v>
      </c>
      <c r="OG436" s="1">
        <v>0.37388320000000003</v>
      </c>
      <c r="OH436">
        <v>0.7143678</v>
      </c>
      <c r="OI436">
        <v>21.55782</v>
      </c>
      <c r="OJ436" s="1">
        <v>9.048118E-4</v>
      </c>
      <c r="OK436" s="1">
        <v>0.35615409999999997</v>
      </c>
    </row>
    <row r="437" spans="1:401" x14ac:dyDescent="0.35">
      <c r="A437">
        <v>446</v>
      </c>
      <c r="B437" t="s">
        <v>4</v>
      </c>
      <c r="C437" t="s">
        <v>364</v>
      </c>
      <c r="D437" t="s">
        <v>444</v>
      </c>
      <c r="E437">
        <v>856.52149999999995</v>
      </c>
      <c r="F437">
        <v>0.30031669999999999</v>
      </c>
      <c r="G437">
        <v>22.464849999999998</v>
      </c>
      <c r="H437">
        <v>0</v>
      </c>
      <c r="I437">
        <v>0</v>
      </c>
      <c r="J437">
        <v>0.30044080000000001</v>
      </c>
      <c r="K437">
        <v>22.348669999999998</v>
      </c>
      <c r="L437">
        <v>0</v>
      </c>
      <c r="M437">
        <v>0</v>
      </c>
      <c r="N437">
        <v>0.30040679999999997</v>
      </c>
      <c r="O437">
        <v>22.602250000000002</v>
      </c>
      <c r="P437">
        <v>0</v>
      </c>
      <c r="Q437">
        <v>0</v>
      </c>
      <c r="R437">
        <v>0.30018850000000002</v>
      </c>
      <c r="S437">
        <v>22.357250000000001</v>
      </c>
      <c r="T437">
        <v>0</v>
      </c>
      <c r="U437">
        <v>0</v>
      </c>
      <c r="V437">
        <v>0.29984369999999999</v>
      </c>
      <c r="W437">
        <v>22.595859999999998</v>
      </c>
      <c r="X437">
        <v>0</v>
      </c>
      <c r="Y437">
        <v>0</v>
      </c>
      <c r="Z437">
        <v>0.3004058</v>
      </c>
      <c r="AA437">
        <v>22.503350000000001</v>
      </c>
      <c r="AB437">
        <v>0</v>
      </c>
      <c r="AC437">
        <v>0</v>
      </c>
      <c r="AD437">
        <v>0.30145440000000001</v>
      </c>
      <c r="AE437">
        <v>22.57282</v>
      </c>
      <c r="AF437">
        <v>0</v>
      </c>
      <c r="AG437">
        <v>0</v>
      </c>
      <c r="AH437">
        <v>0.30246820000000002</v>
      </c>
      <c r="AI437">
        <v>22.66703</v>
      </c>
      <c r="AJ437">
        <v>0</v>
      </c>
      <c r="AK437">
        <v>0</v>
      </c>
      <c r="AL437">
        <v>0.30351800000000001</v>
      </c>
      <c r="AM437">
        <v>22.530270000000002</v>
      </c>
      <c r="AN437">
        <v>0</v>
      </c>
      <c r="AO437">
        <v>0</v>
      </c>
      <c r="AP437">
        <v>0.30476829999999999</v>
      </c>
      <c r="AQ437">
        <v>22.28856</v>
      </c>
      <c r="AR437">
        <v>0</v>
      </c>
      <c r="AS437">
        <v>0</v>
      </c>
      <c r="AT437">
        <v>0.30612889999999998</v>
      </c>
      <c r="AU437">
        <v>22.50534</v>
      </c>
      <c r="AV437">
        <v>0</v>
      </c>
      <c r="AW437">
        <v>0</v>
      </c>
      <c r="AX437">
        <v>0.3075291</v>
      </c>
      <c r="AY437">
        <v>22.183540000000001</v>
      </c>
      <c r="AZ437">
        <v>0</v>
      </c>
      <c r="BA437">
        <v>0</v>
      </c>
      <c r="BB437">
        <v>0.30877339999999998</v>
      </c>
      <c r="BC437">
        <v>22.034690000000001</v>
      </c>
      <c r="BD437">
        <v>0</v>
      </c>
      <c r="BE437">
        <v>0</v>
      </c>
      <c r="BF437">
        <v>0.30988520000000003</v>
      </c>
      <c r="BG437">
        <v>22.139279999999999</v>
      </c>
      <c r="BH437">
        <v>0</v>
      </c>
      <c r="BI437">
        <v>0</v>
      </c>
      <c r="BJ437">
        <v>0.31091279999999999</v>
      </c>
      <c r="BK437">
        <v>21.847829999999998</v>
      </c>
      <c r="BL437">
        <v>0</v>
      </c>
      <c r="BM437">
        <v>0</v>
      </c>
      <c r="BN437">
        <v>0.31184469999999997</v>
      </c>
      <c r="BO437">
        <v>21.55171</v>
      </c>
      <c r="BP437">
        <v>0</v>
      </c>
      <c r="BQ437">
        <v>0</v>
      </c>
      <c r="BR437">
        <v>0.31264579999999997</v>
      </c>
      <c r="BS437">
        <v>21.206499999999998</v>
      </c>
      <c r="BT437">
        <v>0</v>
      </c>
      <c r="BU437">
        <v>0</v>
      </c>
      <c r="BV437">
        <v>0.31334810000000002</v>
      </c>
      <c r="BW437">
        <v>21.284300000000002</v>
      </c>
      <c r="BX437">
        <v>0</v>
      </c>
      <c r="BY437">
        <v>0</v>
      </c>
      <c r="BZ437">
        <v>0.31391229999999998</v>
      </c>
      <c r="CA437">
        <v>21.650880000000001</v>
      </c>
      <c r="CB437">
        <v>0</v>
      </c>
      <c r="CC437">
        <v>0</v>
      </c>
      <c r="CD437">
        <v>0.31436839999999999</v>
      </c>
      <c r="CE437">
        <v>21.960550000000001</v>
      </c>
      <c r="CF437">
        <v>0</v>
      </c>
      <c r="CG437">
        <v>0</v>
      </c>
      <c r="CH437">
        <v>0.3146988</v>
      </c>
      <c r="CI437">
        <v>22.04505</v>
      </c>
      <c r="CJ437">
        <v>0</v>
      </c>
      <c r="CK437">
        <v>0</v>
      </c>
      <c r="CL437">
        <v>0.31489600000000001</v>
      </c>
      <c r="CM437">
        <v>21.694459999999999</v>
      </c>
      <c r="CN437">
        <v>0</v>
      </c>
      <c r="CO437">
        <v>0</v>
      </c>
      <c r="CP437">
        <v>0.3149941</v>
      </c>
      <c r="CQ437">
        <v>21.279029999999999</v>
      </c>
      <c r="CR437">
        <v>0</v>
      </c>
      <c r="CS437">
        <v>1.60489E-37</v>
      </c>
      <c r="CT437">
        <v>0.3149767</v>
      </c>
      <c r="CU437">
        <v>21.034410000000001</v>
      </c>
      <c r="CV437" s="1">
        <v>2.4929009999999999E-34</v>
      </c>
      <c r="CW437" s="1">
        <v>1.6955770000000001E-31</v>
      </c>
      <c r="CX437">
        <v>0.31487880000000001</v>
      </c>
      <c r="CY437">
        <v>20.753209999999999</v>
      </c>
      <c r="CZ437" s="1">
        <v>1.193341E-27</v>
      </c>
      <c r="DA437" s="1">
        <v>8.0964179999999996E-25</v>
      </c>
      <c r="DB437">
        <v>0.31469009999999997</v>
      </c>
      <c r="DC437">
        <v>20.8978</v>
      </c>
      <c r="DD437" s="1">
        <v>2.6635699999999998E-22</v>
      </c>
      <c r="DE437" s="1">
        <v>1.8034460000000001E-19</v>
      </c>
      <c r="DF437">
        <v>0.3144034</v>
      </c>
      <c r="DG437">
        <v>21.13411</v>
      </c>
      <c r="DH437" s="1">
        <v>3.483208E-18</v>
      </c>
      <c r="DI437" s="1">
        <v>2.0017680000000001E-15</v>
      </c>
      <c r="DJ437">
        <v>0.31400099999999997</v>
      </c>
      <c r="DK437">
        <v>21.04222</v>
      </c>
      <c r="DL437" s="1">
        <v>6.3505319999999999E-15</v>
      </c>
      <c r="DM437" s="1">
        <v>3.4770810000000001E-12</v>
      </c>
      <c r="DN437">
        <v>0.31357020000000002</v>
      </c>
      <c r="DO437">
        <v>21.067080000000001</v>
      </c>
      <c r="DP437" s="1">
        <v>3.1768089999999999E-12</v>
      </c>
      <c r="DQ437" s="1">
        <v>1.7172229999999999E-9</v>
      </c>
      <c r="DR437">
        <v>0.31301420000000002</v>
      </c>
      <c r="DS437">
        <v>20.811530000000001</v>
      </c>
      <c r="DT437" s="1">
        <v>6.0807109999999999E-10</v>
      </c>
      <c r="DU437" s="1">
        <v>3.2868009999999999E-7</v>
      </c>
      <c r="DV437">
        <v>0.31237670000000001</v>
      </c>
      <c r="DW437">
        <v>20.363150000000001</v>
      </c>
      <c r="DX437" s="1">
        <v>5.3257559999999998E-8</v>
      </c>
      <c r="DY437" s="1">
        <v>2.904548E-5</v>
      </c>
      <c r="DZ437">
        <v>0.31167549999999999</v>
      </c>
      <c r="EA437">
        <v>19.995560000000001</v>
      </c>
      <c r="EB437" s="1">
        <v>2.43945E-6</v>
      </c>
      <c r="EC437" s="1">
        <v>1.345532E-3</v>
      </c>
      <c r="ED437">
        <v>0.31091170000000001</v>
      </c>
      <c r="EE437">
        <v>19.540990000000001</v>
      </c>
      <c r="EF437" s="1">
        <v>6.4267759999999999E-5</v>
      </c>
      <c r="EG437">
        <v>3.5991389999999998E-2</v>
      </c>
      <c r="EH437">
        <v>0.31006499999999998</v>
      </c>
      <c r="EI437">
        <v>19.392410000000002</v>
      </c>
      <c r="EJ437" s="1">
        <v>1.052856E-3</v>
      </c>
      <c r="EK437">
        <v>0.59897769999999995</v>
      </c>
      <c r="EL437">
        <v>0.30913560000000001</v>
      </c>
      <c r="EM437">
        <v>19.422899999999998</v>
      </c>
      <c r="EN437" s="1">
        <v>1.131365E-2</v>
      </c>
      <c r="EO437">
        <v>6.5471209999999997</v>
      </c>
      <c r="EP437">
        <v>0.30809890000000001</v>
      </c>
      <c r="EQ437">
        <v>19.463360000000002</v>
      </c>
      <c r="ER437">
        <v>8.3349389999999995E-2</v>
      </c>
      <c r="ES437">
        <v>49.150570000000002</v>
      </c>
      <c r="ET437">
        <v>0.30701099999999998</v>
      </c>
      <c r="EU437">
        <v>19.416650000000001</v>
      </c>
      <c r="EV437">
        <v>0.43909100000000001</v>
      </c>
      <c r="EW437">
        <v>263.97199999999998</v>
      </c>
      <c r="EX437">
        <v>0.3058594</v>
      </c>
      <c r="EY437">
        <v>19.031580000000002</v>
      </c>
      <c r="EZ437">
        <v>1.7086140000000001</v>
      </c>
      <c r="FA437">
        <v>1047.7909999999999</v>
      </c>
      <c r="FB437">
        <v>0.3046239</v>
      </c>
      <c r="FC437">
        <v>18.612459999999999</v>
      </c>
      <c r="FD437">
        <v>5.0631519999999997</v>
      </c>
      <c r="FE437">
        <v>3167.9270000000001</v>
      </c>
      <c r="FF437">
        <v>0.30331089999999999</v>
      </c>
      <c r="FG437">
        <v>18.25996</v>
      </c>
      <c r="FH437">
        <v>11.77112</v>
      </c>
      <c r="FI437">
        <v>7519.7060000000001</v>
      </c>
      <c r="FJ437">
        <v>0.3021993</v>
      </c>
      <c r="FK437">
        <v>17.987290000000002</v>
      </c>
      <c r="FL437">
        <v>22.09451</v>
      </c>
      <c r="FM437">
        <v>14392.52</v>
      </c>
      <c r="FN437">
        <v>0.30091119999999999</v>
      </c>
      <c r="FO437">
        <v>18.44584</v>
      </c>
      <c r="FP437">
        <v>34.145820000000001</v>
      </c>
      <c r="FQ437">
        <v>22693.42</v>
      </c>
      <c r="FR437">
        <v>0.29976540000000002</v>
      </c>
      <c r="FS437">
        <v>18.50704</v>
      </c>
      <c r="FT437">
        <v>44.280050000000003</v>
      </c>
      <c r="FU437">
        <v>30019.37</v>
      </c>
      <c r="FV437">
        <v>0.29851480000000002</v>
      </c>
      <c r="FW437">
        <v>18.387119999999999</v>
      </c>
      <c r="FX437">
        <v>48.953870000000002</v>
      </c>
      <c r="FY437">
        <v>33873.14</v>
      </c>
      <c r="FZ437">
        <v>0.29720059999999998</v>
      </c>
      <c r="GA437">
        <v>18.24316</v>
      </c>
      <c r="GB437">
        <v>46.786709999999999</v>
      </c>
      <c r="GC437">
        <v>33050.949999999997</v>
      </c>
      <c r="GD437">
        <v>0.2956994</v>
      </c>
      <c r="GE437">
        <v>18.079920000000001</v>
      </c>
      <c r="GF437">
        <v>39.22842</v>
      </c>
      <c r="GG437">
        <v>28315.63</v>
      </c>
      <c r="GH437">
        <v>0.29593960000000002</v>
      </c>
      <c r="GI437">
        <v>17.97156</v>
      </c>
      <c r="GJ437">
        <v>29.34216</v>
      </c>
      <c r="GK437">
        <v>21517.75</v>
      </c>
      <c r="GL437">
        <v>0.29719580000000001</v>
      </c>
      <c r="GM437">
        <v>17.90429</v>
      </c>
      <c r="GN437">
        <v>19.675319999999999</v>
      </c>
      <c r="GO437">
        <v>14638.04</v>
      </c>
      <c r="GP437">
        <v>0.29870669999999999</v>
      </c>
      <c r="GQ437">
        <v>17.90063</v>
      </c>
      <c r="GR437">
        <v>11.933249999999999</v>
      </c>
      <c r="GS437">
        <v>9004.0630000000001</v>
      </c>
      <c r="GT437">
        <v>0.30020970000000002</v>
      </c>
      <c r="GU437">
        <v>18.604199999999999</v>
      </c>
      <c r="GV437">
        <v>6.6083230000000004</v>
      </c>
      <c r="GW437">
        <v>5045.442</v>
      </c>
      <c r="GX437">
        <v>0.30207410000000001</v>
      </c>
      <c r="GY437">
        <v>18.8721</v>
      </c>
      <c r="GZ437">
        <v>3.3667690000000001</v>
      </c>
      <c r="HA437">
        <v>2592.777</v>
      </c>
      <c r="HB437">
        <v>0.30389949999999999</v>
      </c>
      <c r="HC437">
        <v>19.122810000000001</v>
      </c>
      <c r="HD437">
        <v>1.6131489999999999</v>
      </c>
      <c r="HE437">
        <v>1248.953</v>
      </c>
      <c r="HF437">
        <v>0.30581550000000002</v>
      </c>
      <c r="HG437">
        <v>19.63719</v>
      </c>
      <c r="HH437">
        <v>0.74004270000000005</v>
      </c>
      <c r="HI437">
        <v>573.98379999999997</v>
      </c>
      <c r="HJ437">
        <v>0.30783509999999997</v>
      </c>
      <c r="HK437">
        <v>19.922619999999998</v>
      </c>
      <c r="HL437" s="1">
        <v>0.33795720000000001</v>
      </c>
      <c r="HM437">
        <v>260.49110000000002</v>
      </c>
      <c r="HN437">
        <v>0.30995149999999999</v>
      </c>
      <c r="HO437">
        <v>19.864550000000001</v>
      </c>
      <c r="HP437" s="1">
        <v>0.16623779999999999</v>
      </c>
      <c r="HQ437">
        <v>125.4115</v>
      </c>
      <c r="HR437">
        <v>0.31221510000000002</v>
      </c>
      <c r="HS437">
        <v>19.850539999999999</v>
      </c>
      <c r="HT437" s="1">
        <v>9.7839850000000006E-2</v>
      </c>
      <c r="HU437">
        <v>71.133260000000007</v>
      </c>
      <c r="HV437">
        <v>0.31496560000000001</v>
      </c>
      <c r="HW437">
        <v>19.7441</v>
      </c>
      <c r="HX437" s="1">
        <v>7.183088E-2</v>
      </c>
      <c r="HY437">
        <v>50.298439999999999</v>
      </c>
      <c r="HZ437">
        <v>0.31752809999999998</v>
      </c>
      <c r="IA437">
        <v>20.09787</v>
      </c>
      <c r="IB437" s="1">
        <v>6.1415999999999998E-2</v>
      </c>
      <c r="IC437">
        <v>41.997999999999998</v>
      </c>
      <c r="ID437">
        <v>0.31981399999999999</v>
      </c>
      <c r="IE437">
        <v>20.466460000000001</v>
      </c>
      <c r="IF437" s="1">
        <v>5.590415E-2</v>
      </c>
      <c r="IG437">
        <v>37.794690000000003</v>
      </c>
      <c r="IH437">
        <v>0.3220112</v>
      </c>
      <c r="II437">
        <v>20.642700000000001</v>
      </c>
      <c r="IJ437" s="1">
        <v>5.1615979999999999E-2</v>
      </c>
      <c r="IK437">
        <v>34.692480000000003</v>
      </c>
      <c r="IL437">
        <v>0.32453949999999998</v>
      </c>
      <c r="IM437">
        <v>20.988759999999999</v>
      </c>
      <c r="IN437" s="1">
        <v>4.7453910000000002E-2</v>
      </c>
      <c r="IO437">
        <v>31.741150000000001</v>
      </c>
      <c r="IP437">
        <v>0.32723980000000003</v>
      </c>
      <c r="IQ437">
        <v>21.059470000000001</v>
      </c>
      <c r="IR437" s="1">
        <v>4.3149470000000002E-2</v>
      </c>
      <c r="IS437" s="1">
        <v>28.72476</v>
      </c>
      <c r="IT437">
        <v>0.33016620000000002</v>
      </c>
      <c r="IU437">
        <v>20.992940000000001</v>
      </c>
      <c r="IV437" s="1">
        <v>3.8800710000000002E-2</v>
      </c>
      <c r="IW437">
        <v>25.696169999999999</v>
      </c>
      <c r="IX437">
        <v>0.33332529999999999</v>
      </c>
      <c r="IY437">
        <v>21.00705</v>
      </c>
      <c r="IZ437" s="1">
        <v>3.455544E-2</v>
      </c>
      <c r="JA437" s="1">
        <v>22.74858</v>
      </c>
      <c r="JB437">
        <v>0.33670060000000002</v>
      </c>
      <c r="JC437">
        <v>20.90746</v>
      </c>
      <c r="JD437" s="1">
        <v>3.0482189999999999E-2</v>
      </c>
      <c r="JE437" s="1">
        <v>19.938410000000001</v>
      </c>
      <c r="JF437">
        <v>0.34032580000000001</v>
      </c>
      <c r="JG437">
        <v>20.871860000000002</v>
      </c>
      <c r="JH437" s="1">
        <v>2.6578839999999999E-2</v>
      </c>
      <c r="JI437" s="1">
        <v>17.26482</v>
      </c>
      <c r="JJ437">
        <v>0.34391680000000002</v>
      </c>
      <c r="JK437">
        <v>20.619440000000001</v>
      </c>
      <c r="JL437" s="1">
        <v>2.3130060000000001E-2</v>
      </c>
      <c r="JM437" s="1">
        <v>14.906040000000001</v>
      </c>
      <c r="JN437">
        <v>0.34778049999999999</v>
      </c>
      <c r="JO437">
        <v>20.562480000000001</v>
      </c>
      <c r="JP437" s="1">
        <v>2.006465E-2</v>
      </c>
      <c r="JQ437" s="1">
        <v>12.82203</v>
      </c>
      <c r="JR437">
        <v>0.3517555</v>
      </c>
      <c r="JS437">
        <v>20.489190000000001</v>
      </c>
      <c r="JT437" s="1">
        <v>1.7399939999999999E-2</v>
      </c>
      <c r="JU437" s="1">
        <v>11.01798</v>
      </c>
      <c r="JV437">
        <v>0.35580339999999999</v>
      </c>
      <c r="JW437">
        <v>20.462869999999999</v>
      </c>
      <c r="JX437" s="1">
        <v>1.508784E-2</v>
      </c>
      <c r="JY437" s="1">
        <v>9.4675250000000002</v>
      </c>
      <c r="JZ437">
        <v>0.35954839999999999</v>
      </c>
      <c r="KA437">
        <v>20.509170000000001</v>
      </c>
      <c r="KB437" s="1">
        <v>1.30125E-2</v>
      </c>
      <c r="KC437" s="1">
        <v>8.1032530000000005</v>
      </c>
      <c r="KD437">
        <v>0.36317270000000001</v>
      </c>
      <c r="KE437">
        <v>20.422820000000002</v>
      </c>
      <c r="KF437" s="1">
        <v>1.109803E-2</v>
      </c>
      <c r="KG437" s="1">
        <v>6.8671389999999999</v>
      </c>
      <c r="KH437">
        <v>0.36667159999999999</v>
      </c>
      <c r="KI437">
        <v>20.124759999999998</v>
      </c>
      <c r="KJ437" s="1">
        <v>9.2997440000000004E-3</v>
      </c>
      <c r="KK437" s="1">
        <v>5.7248869999999998</v>
      </c>
      <c r="KL437">
        <v>0.37086999999999998</v>
      </c>
      <c r="KM437">
        <v>20.22288</v>
      </c>
      <c r="KN437" s="1">
        <v>7.6451130000000003E-3</v>
      </c>
      <c r="KO437" s="1">
        <v>4.6746530000000002</v>
      </c>
      <c r="KP437">
        <v>0.37733159999999999</v>
      </c>
      <c r="KQ437">
        <v>20.031389999999998</v>
      </c>
      <c r="KR437" s="1">
        <v>6.1921069999999996E-3</v>
      </c>
      <c r="KS437" s="1">
        <v>3.7310889999999999</v>
      </c>
      <c r="KT437">
        <v>0.38426529999999998</v>
      </c>
      <c r="KU437">
        <v>20.009609999999999</v>
      </c>
      <c r="KV437" s="1">
        <v>4.9834509999999999E-3</v>
      </c>
      <c r="KW437" s="1">
        <v>2.953805</v>
      </c>
      <c r="KX437">
        <v>0.39079849999999999</v>
      </c>
      <c r="KY437">
        <v>20.293140000000001</v>
      </c>
      <c r="KZ437" s="1">
        <v>4.0298230000000001E-3</v>
      </c>
      <c r="LA437" s="1">
        <v>2.350228</v>
      </c>
      <c r="LB437">
        <v>0.39710469999999998</v>
      </c>
      <c r="LC437">
        <v>20.420809999999999</v>
      </c>
      <c r="LD437" s="1">
        <v>3.314258E-3</v>
      </c>
      <c r="LE437" s="1">
        <v>1.900887</v>
      </c>
      <c r="LF437">
        <v>0.40328570000000002</v>
      </c>
      <c r="LG437">
        <v>20.285689999999999</v>
      </c>
      <c r="LH437" s="1">
        <v>2.795821E-3</v>
      </c>
      <c r="LI437" s="1">
        <v>1.576584</v>
      </c>
      <c r="LJ437">
        <v>0.40935480000000002</v>
      </c>
      <c r="LK437">
        <v>20.112179999999999</v>
      </c>
      <c r="LL437" s="1">
        <v>2.4246039999999999E-3</v>
      </c>
      <c r="LM437" s="1">
        <v>1.345037</v>
      </c>
      <c r="LN437">
        <v>0.4153443</v>
      </c>
      <c r="LO437">
        <v>20.06062</v>
      </c>
      <c r="LP437" s="1">
        <v>2.1551029999999998E-3</v>
      </c>
      <c r="LQ437" s="1">
        <v>1.177173</v>
      </c>
      <c r="LR437">
        <v>0.4210971</v>
      </c>
      <c r="LS437">
        <v>20.61459</v>
      </c>
      <c r="LT437" s="1">
        <v>1.9526019999999999E-3</v>
      </c>
      <c r="LU437" s="1">
        <v>1.0512969999999999</v>
      </c>
      <c r="LV437">
        <v>0.4267379</v>
      </c>
      <c r="LW437">
        <v>20.98179</v>
      </c>
      <c r="LX437" s="1">
        <v>1.795198E-3</v>
      </c>
      <c r="LY437" s="1">
        <v>0.95351699999999995</v>
      </c>
      <c r="LZ437">
        <v>0.43228919999999998</v>
      </c>
      <c r="MA437">
        <v>21.423459999999999</v>
      </c>
      <c r="MB437" s="1">
        <v>1.669455E-3</v>
      </c>
      <c r="MC437" s="1">
        <v>0.87533700000000003</v>
      </c>
      <c r="MD437">
        <v>0.43765520000000002</v>
      </c>
      <c r="ME437">
        <v>22.228200000000001</v>
      </c>
      <c r="MF437" s="1">
        <v>1.5674440000000001E-3</v>
      </c>
      <c r="MG437" s="1">
        <v>0.8117896</v>
      </c>
      <c r="MH437">
        <v>0.44287199999999999</v>
      </c>
      <c r="MI437">
        <v>22.625450000000001</v>
      </c>
      <c r="MJ437" s="1">
        <v>1.4842259999999999E-3</v>
      </c>
      <c r="MK437" s="1">
        <v>0.75976969999999999</v>
      </c>
      <c r="ML437">
        <v>0.4482468</v>
      </c>
      <c r="MM437">
        <v>22.43993</v>
      </c>
      <c r="MN437" s="1">
        <v>1.4163520000000001E-3</v>
      </c>
      <c r="MO437" s="1">
        <v>0.71648809999999996</v>
      </c>
      <c r="MP437">
        <v>0.45356790000000002</v>
      </c>
      <c r="MQ437">
        <v>22.230080000000001</v>
      </c>
      <c r="MR437" s="1">
        <v>1.3599409999999999E-3</v>
      </c>
      <c r="MS437" s="1">
        <v>0.6800678</v>
      </c>
      <c r="MT437">
        <v>0.45900289999999999</v>
      </c>
      <c r="MU437">
        <v>21.92567</v>
      </c>
      <c r="MV437" s="1">
        <v>1.312843E-3</v>
      </c>
      <c r="MW437" s="1">
        <v>0.64891940000000004</v>
      </c>
      <c r="MX437">
        <v>0.46456930000000002</v>
      </c>
      <c r="MY437">
        <v>22.081199999999999</v>
      </c>
      <c r="MZ437" s="1">
        <v>1.2712769999999999E-3</v>
      </c>
      <c r="NA437" s="1">
        <v>0.62121760000000004</v>
      </c>
      <c r="NB437">
        <v>0.47012029999999999</v>
      </c>
      <c r="NC437">
        <v>22.325109999999999</v>
      </c>
      <c r="ND437" s="1">
        <v>1.2323690000000001E-3</v>
      </c>
      <c r="NE437" s="1">
        <v>0.59541390000000005</v>
      </c>
      <c r="NF437">
        <v>0.47593229999999997</v>
      </c>
      <c r="NG437">
        <v>22.63261</v>
      </c>
      <c r="NH437" s="1">
        <v>1.1938719999999999E-3</v>
      </c>
      <c r="NI437" s="1">
        <v>0.57025150000000002</v>
      </c>
      <c r="NJ437">
        <v>0.48177950000000003</v>
      </c>
      <c r="NK437">
        <v>23.24419</v>
      </c>
      <c r="NL437" s="1">
        <v>1.1545030000000001E-3</v>
      </c>
      <c r="NM437" s="1">
        <v>0.54509940000000001</v>
      </c>
      <c r="NN437">
        <v>0.48775160000000001</v>
      </c>
      <c r="NO437">
        <v>23.51183</v>
      </c>
      <c r="NP437" s="1">
        <v>1.113829E-3</v>
      </c>
      <c r="NQ437" s="1">
        <v>0.51974149999999997</v>
      </c>
      <c r="NR437">
        <v>0.49400480000000002</v>
      </c>
      <c r="NS437">
        <v>23.365819999999999</v>
      </c>
      <c r="NT437" s="1">
        <v>1.072632E-3</v>
      </c>
      <c r="NU437" s="1">
        <v>0.49444139999999998</v>
      </c>
      <c r="NV437">
        <v>0.50042770000000003</v>
      </c>
      <c r="NW437">
        <v>23.01052</v>
      </c>
      <c r="NX437" s="1">
        <v>1.0313760000000001E-3</v>
      </c>
      <c r="NY437" s="1">
        <v>0.4694547</v>
      </c>
      <c r="NZ437">
        <v>0.50714649999999994</v>
      </c>
      <c r="OA437">
        <v>22.447489999999998</v>
      </c>
      <c r="OB437" s="1">
        <v>9.9054840000000009E-4</v>
      </c>
      <c r="OC437" s="1">
        <v>0.44503340000000002</v>
      </c>
      <c r="OD437">
        <v>0.51401980000000003</v>
      </c>
      <c r="OE437">
        <v>21.81953</v>
      </c>
      <c r="OF437" s="1">
        <v>9.5041009999999998E-4</v>
      </c>
      <c r="OG437" s="1">
        <v>0.42127340000000002</v>
      </c>
      <c r="OH437">
        <v>0.52109300000000003</v>
      </c>
      <c r="OI437">
        <v>21.653680000000001</v>
      </c>
      <c r="OJ437" s="1">
        <v>9.1179719999999996E-4</v>
      </c>
      <c r="OK437" s="1">
        <v>0.39863009999999999</v>
      </c>
    </row>
    <row r="438" spans="1:401" x14ac:dyDescent="0.35">
      <c r="A438">
        <v>447</v>
      </c>
      <c r="B438" t="s">
        <v>4</v>
      </c>
      <c r="C438" t="s">
        <v>364</v>
      </c>
      <c r="D438" t="s">
        <v>445</v>
      </c>
      <c r="E438">
        <v>859.37750000000005</v>
      </c>
      <c r="F438">
        <v>0.27916879999999999</v>
      </c>
      <c r="G438">
        <v>22.387180000000001</v>
      </c>
      <c r="H438">
        <v>0</v>
      </c>
      <c r="I438">
        <v>0</v>
      </c>
      <c r="J438">
        <v>0.27951920000000002</v>
      </c>
      <c r="K438">
        <v>22.34956</v>
      </c>
      <c r="L438">
        <v>0</v>
      </c>
      <c r="M438">
        <v>0</v>
      </c>
      <c r="N438">
        <v>0.27990169999999998</v>
      </c>
      <c r="O438">
        <v>22.67353</v>
      </c>
      <c r="P438">
        <v>0</v>
      </c>
      <c r="Q438">
        <v>0</v>
      </c>
      <c r="R438">
        <v>0.28028599999999998</v>
      </c>
      <c r="S438">
        <v>22.454830000000001</v>
      </c>
      <c r="T438">
        <v>0</v>
      </c>
      <c r="U438">
        <v>0</v>
      </c>
      <c r="V438">
        <v>0.28066619999999998</v>
      </c>
      <c r="W438">
        <v>22.6389</v>
      </c>
      <c r="X438">
        <v>0</v>
      </c>
      <c r="Y438">
        <v>0</v>
      </c>
      <c r="Z438">
        <v>0.2820221</v>
      </c>
      <c r="AA438">
        <v>22.477080000000001</v>
      </c>
      <c r="AB438">
        <v>0</v>
      </c>
      <c r="AC438">
        <v>0</v>
      </c>
      <c r="AD438">
        <v>0.28355039999999998</v>
      </c>
      <c r="AE438">
        <v>22.495509999999999</v>
      </c>
      <c r="AF438">
        <v>0</v>
      </c>
      <c r="AG438">
        <v>0</v>
      </c>
      <c r="AH438">
        <v>0.28507650000000001</v>
      </c>
      <c r="AI438">
        <v>22.60341</v>
      </c>
      <c r="AJ438">
        <v>0</v>
      </c>
      <c r="AK438">
        <v>0</v>
      </c>
      <c r="AL438">
        <v>0.28664400000000001</v>
      </c>
      <c r="AM438">
        <v>22.52233</v>
      </c>
      <c r="AN438">
        <v>0</v>
      </c>
      <c r="AO438">
        <v>0</v>
      </c>
      <c r="AP438">
        <v>0.28821160000000001</v>
      </c>
      <c r="AQ438">
        <v>22.314789999999999</v>
      </c>
      <c r="AR438">
        <v>0</v>
      </c>
      <c r="AS438">
        <v>0</v>
      </c>
      <c r="AT438">
        <v>0.28989670000000001</v>
      </c>
      <c r="AU438">
        <v>22.56925</v>
      </c>
      <c r="AV438">
        <v>0</v>
      </c>
      <c r="AW438">
        <v>0</v>
      </c>
      <c r="AX438">
        <v>0.29169669999999998</v>
      </c>
      <c r="AY438">
        <v>22.266649999999998</v>
      </c>
      <c r="AZ438">
        <v>0</v>
      </c>
      <c r="BA438">
        <v>0</v>
      </c>
      <c r="BB438">
        <v>0.29334519999999997</v>
      </c>
      <c r="BC438">
        <v>22.05367</v>
      </c>
      <c r="BD438">
        <v>0</v>
      </c>
      <c r="BE438">
        <v>0</v>
      </c>
      <c r="BF438">
        <v>0.29487760000000002</v>
      </c>
      <c r="BG438">
        <v>22.135169999999999</v>
      </c>
      <c r="BH438">
        <v>0</v>
      </c>
      <c r="BI438">
        <v>0</v>
      </c>
      <c r="BJ438">
        <v>0.29631269999999998</v>
      </c>
      <c r="BK438">
        <v>21.83924</v>
      </c>
      <c r="BL438">
        <v>0</v>
      </c>
      <c r="BM438">
        <v>0</v>
      </c>
      <c r="BN438">
        <v>0.29761850000000001</v>
      </c>
      <c r="BO438">
        <v>21.531179999999999</v>
      </c>
      <c r="BP438">
        <v>0</v>
      </c>
      <c r="BQ438">
        <v>0</v>
      </c>
      <c r="BR438">
        <v>0.29883120000000002</v>
      </c>
      <c r="BS438">
        <v>21.205719999999999</v>
      </c>
      <c r="BT438">
        <v>0</v>
      </c>
      <c r="BU438">
        <v>0</v>
      </c>
      <c r="BV438">
        <v>0.29988520000000002</v>
      </c>
      <c r="BW438">
        <v>21.328099999999999</v>
      </c>
      <c r="BX438">
        <v>0</v>
      </c>
      <c r="BY438">
        <v>0</v>
      </c>
      <c r="BZ438">
        <v>0.30081279999999999</v>
      </c>
      <c r="CA438">
        <v>21.74888</v>
      </c>
      <c r="CB438">
        <v>0</v>
      </c>
      <c r="CC438">
        <v>0</v>
      </c>
      <c r="CD438">
        <v>0.3015835</v>
      </c>
      <c r="CE438">
        <v>22.102250000000002</v>
      </c>
      <c r="CF438">
        <v>0</v>
      </c>
      <c r="CG438">
        <v>0</v>
      </c>
      <c r="CH438">
        <v>0.30220780000000003</v>
      </c>
      <c r="CI438">
        <v>22.174219999999998</v>
      </c>
      <c r="CJ438">
        <v>0</v>
      </c>
      <c r="CK438">
        <v>0</v>
      </c>
      <c r="CL438">
        <v>0.30266870000000001</v>
      </c>
      <c r="CM438">
        <v>21.769760000000002</v>
      </c>
      <c r="CN438">
        <v>0</v>
      </c>
      <c r="CO438">
        <v>0</v>
      </c>
      <c r="CP438">
        <v>0.302979</v>
      </c>
      <c r="CQ438">
        <v>21.281400000000001</v>
      </c>
      <c r="CR438">
        <v>0</v>
      </c>
      <c r="CS438">
        <v>4.2820009999999999E-38</v>
      </c>
      <c r="CT438">
        <v>0.30314079999999999</v>
      </c>
      <c r="CU438">
        <v>21.019600000000001</v>
      </c>
      <c r="CV438" s="1">
        <v>8.4996259999999996E-35</v>
      </c>
      <c r="CW438" s="1">
        <v>6.1881080000000001E-32</v>
      </c>
      <c r="CX438">
        <v>0.30313400000000001</v>
      </c>
      <c r="CY438">
        <v>20.784009999999999</v>
      </c>
      <c r="CZ438" s="1">
        <v>2.8294219999999999E-28</v>
      </c>
      <c r="DA438" s="1">
        <v>2.4116849999999999E-25</v>
      </c>
      <c r="DB438">
        <v>0.30300110000000002</v>
      </c>
      <c r="DC438">
        <v>20.992419999999999</v>
      </c>
      <c r="DD438" s="1">
        <v>9.4103550000000004E-23</v>
      </c>
      <c r="DE438" s="1">
        <v>6.5840309999999998E-20</v>
      </c>
      <c r="DF438">
        <v>0.30274649999999997</v>
      </c>
      <c r="DG438">
        <v>21.301919999999999</v>
      </c>
      <c r="DH438" s="1">
        <v>1.4313719999999999E-18</v>
      </c>
      <c r="DI438" s="1">
        <v>8.8210960000000002E-16</v>
      </c>
      <c r="DJ438">
        <v>0.3023132</v>
      </c>
      <c r="DK438">
        <v>21.215170000000001</v>
      </c>
      <c r="DL438" s="1">
        <v>2.8852949999999999E-15</v>
      </c>
      <c r="DM438" s="1">
        <v>1.7361179999999999E-12</v>
      </c>
      <c r="DN438">
        <v>0.30177159999999997</v>
      </c>
      <c r="DO438">
        <v>21.176359999999999</v>
      </c>
      <c r="DP438" s="1">
        <v>1.5666389999999999E-12</v>
      </c>
      <c r="DQ438" s="1">
        <v>9.4649069999999992E-10</v>
      </c>
      <c r="DR438">
        <v>0.3010968</v>
      </c>
      <c r="DS438">
        <v>20.86853</v>
      </c>
      <c r="DT438" s="1">
        <v>3.2153879999999999E-10</v>
      </c>
      <c r="DU438" s="1">
        <v>1.9695179999999999E-7</v>
      </c>
      <c r="DV438">
        <v>0.30027399999999999</v>
      </c>
      <c r="DW438">
        <v>20.368950000000002</v>
      </c>
      <c r="DX438" s="1">
        <v>2.9986150000000003E-8</v>
      </c>
      <c r="DY438" s="1">
        <v>1.8765449999999998E-5</v>
      </c>
      <c r="DZ438">
        <v>0.29933530000000003</v>
      </c>
      <c r="EA438">
        <v>19.99004</v>
      </c>
      <c r="EB438" s="1">
        <v>1.45377E-6</v>
      </c>
      <c r="EC438" s="1">
        <v>9.3072619999999995E-4</v>
      </c>
      <c r="ED438">
        <v>0.29826999999999998</v>
      </c>
      <c r="EE438">
        <v>19.588180000000001</v>
      </c>
      <c r="EF438" s="1">
        <v>4.035768E-5</v>
      </c>
      <c r="EG438" s="1">
        <v>2.651825E-2</v>
      </c>
      <c r="EH438">
        <v>0.29712810000000001</v>
      </c>
      <c r="EI438">
        <v>19.495149999999999</v>
      </c>
      <c r="EJ438" s="1">
        <v>6.9424669999999995E-4</v>
      </c>
      <c r="EK438">
        <v>0.4681013</v>
      </c>
      <c r="EL438">
        <v>0.2958326</v>
      </c>
      <c r="EM438">
        <v>19.571819999999999</v>
      </c>
      <c r="EN438">
        <v>7.8185010000000003E-3</v>
      </c>
      <c r="EO438">
        <v>5.4142989999999998</v>
      </c>
      <c r="EP438">
        <v>0.29442679999999999</v>
      </c>
      <c r="EQ438">
        <v>19.632059999999999</v>
      </c>
      <c r="ER438" s="1">
        <v>6.0248610000000001E-2</v>
      </c>
      <c r="ES438">
        <v>42.905470000000001</v>
      </c>
      <c r="ET438">
        <v>0.29289969999999999</v>
      </c>
      <c r="EU438">
        <v>19.563120000000001</v>
      </c>
      <c r="EV438">
        <v>0.33139469999999999</v>
      </c>
      <c r="EW438">
        <v>242.67609999999999</v>
      </c>
      <c r="EX438">
        <v>0.2913287</v>
      </c>
      <c r="EY438">
        <v>19.111249999999998</v>
      </c>
      <c r="EZ438">
        <v>1.3451960000000001</v>
      </c>
      <c r="FA438">
        <v>1012.888</v>
      </c>
      <c r="FB438">
        <v>0.2895973</v>
      </c>
      <c r="FC438">
        <v>18.617989999999999</v>
      </c>
      <c r="FD438">
        <v>4.1513929999999997</v>
      </c>
      <c r="FE438">
        <v>3212.8829999999998</v>
      </c>
      <c r="FF438">
        <v>0.2878271</v>
      </c>
      <c r="FG438">
        <v>18.250499999999999</v>
      </c>
      <c r="FH438">
        <v>10.0344</v>
      </c>
      <c r="FI438">
        <v>7980.585</v>
      </c>
      <c r="FJ438">
        <v>0.28625630000000002</v>
      </c>
      <c r="FK438">
        <v>18.00421</v>
      </c>
      <c r="FL438">
        <v>19.552430000000001</v>
      </c>
      <c r="FM438">
        <v>15944.8</v>
      </c>
      <c r="FN438">
        <v>0.28445130000000002</v>
      </c>
      <c r="FO438">
        <v>18.53698</v>
      </c>
      <c r="FP438">
        <v>31.33221</v>
      </c>
      <c r="FQ438">
        <v>26192.97</v>
      </c>
      <c r="FR438">
        <v>0.2824971</v>
      </c>
      <c r="FS438">
        <v>18.69266</v>
      </c>
      <c r="FT438">
        <v>42.077739999999999</v>
      </c>
      <c r="FU438">
        <v>36058.910000000003</v>
      </c>
      <c r="FV438">
        <v>0.2804471</v>
      </c>
      <c r="FW438">
        <v>18.56832</v>
      </c>
      <c r="FX438">
        <v>48.126359999999998</v>
      </c>
      <c r="FY438">
        <v>42272.9</v>
      </c>
      <c r="FZ438">
        <v>0.27831719999999999</v>
      </c>
      <c r="GA438">
        <v>18.34159</v>
      </c>
      <c r="GB438">
        <v>47.503689999999999</v>
      </c>
      <c r="GC438">
        <v>42687.11</v>
      </c>
      <c r="GD438">
        <v>0.27604709999999999</v>
      </c>
      <c r="GE438">
        <v>18.089400000000001</v>
      </c>
      <c r="GF438">
        <v>41.124569999999999</v>
      </c>
      <c r="GG438">
        <v>37861.589999999997</v>
      </c>
      <c r="GH438">
        <v>0.27541139999999997</v>
      </c>
      <c r="GI438">
        <v>17.913620000000002</v>
      </c>
      <c r="GJ438">
        <v>31.70843</v>
      </c>
      <c r="GK438">
        <v>29681.13</v>
      </c>
      <c r="GL438">
        <v>0.2749876</v>
      </c>
      <c r="GM438">
        <v>17.836749999999999</v>
      </c>
      <c r="GN438">
        <v>21.895099999999999</v>
      </c>
      <c r="GO438">
        <v>20837.57</v>
      </c>
      <c r="GP438">
        <v>0.27480169999999998</v>
      </c>
      <c r="GQ438">
        <v>17.881309999999999</v>
      </c>
      <c r="GR438">
        <v>13.669919999999999</v>
      </c>
      <c r="GS438">
        <v>13222.54</v>
      </c>
      <c r="GT438">
        <v>0.2762249</v>
      </c>
      <c r="GU438">
        <v>18.745570000000001</v>
      </c>
      <c r="GV438">
        <v>7.79392</v>
      </c>
      <c r="GW438">
        <v>7571.72</v>
      </c>
      <c r="GX438">
        <v>0.27795419999999998</v>
      </c>
      <c r="GY438">
        <v>19.113330000000001</v>
      </c>
      <c r="GZ438">
        <v>4.0690039999999996</v>
      </c>
      <c r="HA438">
        <v>3946.2840000000001</v>
      </c>
      <c r="HB438">
        <v>0.27971249999999998</v>
      </c>
      <c r="HC438">
        <v>19.331469999999999</v>
      </c>
      <c r="HD438">
        <v>1.9835290000000001</v>
      </c>
      <c r="HE438">
        <v>1913.373</v>
      </c>
      <c r="HF438">
        <v>0.28154040000000002</v>
      </c>
      <c r="HG438">
        <v>19.768190000000001</v>
      </c>
      <c r="HH438">
        <v>0.9197535</v>
      </c>
      <c r="HI438">
        <v>879.32320000000004</v>
      </c>
      <c r="HJ438">
        <v>0.28345130000000002</v>
      </c>
      <c r="HK438">
        <v>19.988530000000001</v>
      </c>
      <c r="HL438">
        <v>0.41848580000000002</v>
      </c>
      <c r="HM438">
        <v>394.04</v>
      </c>
      <c r="HN438">
        <v>0.28550819999999999</v>
      </c>
      <c r="HO438">
        <v>19.874300000000002</v>
      </c>
      <c r="HP438" s="1">
        <v>0.19967480000000001</v>
      </c>
      <c r="HQ438">
        <v>183.11789999999999</v>
      </c>
      <c r="HR438">
        <v>0.28764479999999998</v>
      </c>
      <c r="HS438">
        <v>19.855799999999999</v>
      </c>
      <c r="HT438" s="1">
        <v>0.1108162</v>
      </c>
      <c r="HU438">
        <v>97.764830000000003</v>
      </c>
      <c r="HV438">
        <v>0.29012139999999997</v>
      </c>
      <c r="HW438">
        <v>19.804760000000002</v>
      </c>
      <c r="HX438" s="1">
        <v>7.6752360000000006E-2</v>
      </c>
      <c r="HY438">
        <v>65.002799999999993</v>
      </c>
      <c r="HZ438">
        <v>0.2925354</v>
      </c>
      <c r="IA438">
        <v>20.242540000000002</v>
      </c>
      <c r="IB438" s="1">
        <v>6.3484940000000004E-2</v>
      </c>
      <c r="IC438">
        <v>52.238480000000003</v>
      </c>
      <c r="ID438">
        <v>0.29474489999999998</v>
      </c>
      <c r="IE438">
        <v>20.687899999999999</v>
      </c>
      <c r="IF438" s="1">
        <v>5.714818E-2</v>
      </c>
      <c r="IG438">
        <v>46.19491</v>
      </c>
      <c r="IH438">
        <v>0.29678909999999997</v>
      </c>
      <c r="II438">
        <v>20.860340000000001</v>
      </c>
      <c r="IJ438" s="1">
        <v>5.2688359999999997E-2</v>
      </c>
      <c r="IK438">
        <v>42.062370000000001</v>
      </c>
      <c r="IL438">
        <v>0.29921330000000002</v>
      </c>
      <c r="IM438">
        <v>21.138079999999999</v>
      </c>
      <c r="IN438" s="1">
        <v>4.8553140000000002E-2</v>
      </c>
      <c r="IO438">
        <v>38.269970000000001</v>
      </c>
      <c r="IP438">
        <v>0.30178690000000002</v>
      </c>
      <c r="IQ438">
        <v>21.129729999999999</v>
      </c>
      <c r="IR438" s="1">
        <v>4.4281580000000001E-2</v>
      </c>
      <c r="IS438">
        <v>34.43882</v>
      </c>
      <c r="IT438">
        <v>0.30455320000000002</v>
      </c>
      <c r="IU438">
        <v>21.010190000000001</v>
      </c>
      <c r="IV438" s="1">
        <v>3.9932460000000003E-2</v>
      </c>
      <c r="IW438" s="1">
        <v>30.608529999999998</v>
      </c>
      <c r="IX438">
        <v>0.30752459999999998</v>
      </c>
      <c r="IY438">
        <v>21.02815</v>
      </c>
      <c r="IZ438" s="1">
        <v>3.5647350000000001E-2</v>
      </c>
      <c r="JA438" s="1">
        <v>26.883459999999999</v>
      </c>
      <c r="JB438">
        <v>0.31072070000000002</v>
      </c>
      <c r="JC438">
        <v>20.99419</v>
      </c>
      <c r="JD438" s="1">
        <v>3.1519409999999998E-2</v>
      </c>
      <c r="JE438" s="1">
        <v>23.35596</v>
      </c>
      <c r="JF438">
        <v>0.3141661</v>
      </c>
      <c r="JG438">
        <v>21.038350000000001</v>
      </c>
      <c r="JH438" s="1">
        <v>2.7545170000000001E-2</v>
      </c>
      <c r="JI438" s="1">
        <v>20.043410000000002</v>
      </c>
      <c r="JJ438">
        <v>0.3175887</v>
      </c>
      <c r="JK438">
        <v>20.802230000000002</v>
      </c>
      <c r="JL438" s="1">
        <v>2.3983379999999999E-2</v>
      </c>
      <c r="JM438" s="1">
        <v>17.115490000000001</v>
      </c>
      <c r="JN438">
        <v>0.32129219999999997</v>
      </c>
      <c r="JO438">
        <v>20.709420000000001</v>
      </c>
      <c r="JP438" s="1">
        <v>2.0812649999999999E-2</v>
      </c>
      <c r="JQ438" s="1">
        <v>14.544280000000001</v>
      </c>
      <c r="JR438">
        <v>0.32507409999999998</v>
      </c>
      <c r="JS438">
        <v>20.575600000000001</v>
      </c>
      <c r="JT438" s="1">
        <v>1.8038470000000001E-2</v>
      </c>
      <c r="JU438" s="1">
        <v>12.32808</v>
      </c>
      <c r="JV438">
        <v>0.32892060000000001</v>
      </c>
      <c r="JW438">
        <v>20.49577</v>
      </c>
      <c r="JX438" s="1">
        <v>1.5634490000000001E-2</v>
      </c>
      <c r="JY438" s="1">
        <v>10.44749</v>
      </c>
      <c r="JZ438">
        <v>0.33251890000000001</v>
      </c>
      <c r="KA438">
        <v>20.534600000000001</v>
      </c>
      <c r="KB438" s="1">
        <v>1.3496960000000001E-2</v>
      </c>
      <c r="KC438" s="1">
        <v>8.8301449999999999</v>
      </c>
      <c r="KD438">
        <v>0.33588839999999998</v>
      </c>
      <c r="KE438">
        <v>20.482939999999999</v>
      </c>
      <c r="KF438" s="1">
        <v>1.1534819999999999E-2</v>
      </c>
      <c r="KG438" s="1">
        <v>7.3967179999999999</v>
      </c>
      <c r="KH438">
        <v>0.33921380000000001</v>
      </c>
      <c r="KI438">
        <v>20.23152</v>
      </c>
      <c r="KJ438" s="1">
        <v>9.7019649999999999E-3</v>
      </c>
      <c r="KK438" s="1">
        <v>6.1003100000000003</v>
      </c>
      <c r="KL438">
        <v>0.34340549999999997</v>
      </c>
      <c r="KM438">
        <v>20.351469999999999</v>
      </c>
      <c r="KN438" s="1">
        <v>8.0123590000000001E-3</v>
      </c>
      <c r="KO438" s="1">
        <v>4.9217579999999996</v>
      </c>
      <c r="KP438">
        <v>0.35001310000000002</v>
      </c>
      <c r="KQ438">
        <v>20.09789</v>
      </c>
      <c r="KR438" s="1">
        <v>6.4905129999999998E-3</v>
      </c>
      <c r="KS438" s="1">
        <v>3.8993950000000002</v>
      </c>
      <c r="KT438">
        <v>0.35713850000000003</v>
      </c>
      <c r="KU438">
        <v>20.031739999999999</v>
      </c>
      <c r="KV438" s="1">
        <v>5.2217890000000001E-3</v>
      </c>
      <c r="KW438" s="1">
        <v>3.1219790000000001</v>
      </c>
      <c r="KX438">
        <v>0.36380940000000001</v>
      </c>
      <c r="KY438">
        <v>20.267309999999998</v>
      </c>
      <c r="KZ438" s="1">
        <v>4.2129020000000001E-3</v>
      </c>
      <c r="LA438" s="1">
        <v>2.5076329999999998</v>
      </c>
      <c r="LB438">
        <v>0.3703999</v>
      </c>
      <c r="LC438">
        <v>20.390879999999999</v>
      </c>
      <c r="LD438" s="1">
        <v>3.4494270000000001E-3</v>
      </c>
      <c r="LE438" s="1">
        <v>2.0430030000000001</v>
      </c>
      <c r="LF438">
        <v>0.37687340000000003</v>
      </c>
      <c r="LG438">
        <v>20.258150000000001</v>
      </c>
      <c r="LH438" s="1">
        <v>2.8930589999999999E-3</v>
      </c>
      <c r="LI438" s="1">
        <v>1.704302</v>
      </c>
      <c r="LJ438">
        <v>0.38326830000000001</v>
      </c>
      <c r="LK438">
        <v>20.090599999999998</v>
      </c>
      <c r="LL438" s="1">
        <v>2.494254E-3</v>
      </c>
      <c r="LM438" s="1">
        <v>1.4618279999999999</v>
      </c>
      <c r="LN438">
        <v>0.38958229999999999</v>
      </c>
      <c r="LO438">
        <v>20.051189999999998</v>
      </c>
      <c r="LP438" s="1">
        <v>2.2061839999999999E-3</v>
      </c>
      <c r="LQ438" s="1">
        <v>1.286837</v>
      </c>
      <c r="LR438">
        <v>0.39579730000000002</v>
      </c>
      <c r="LS438">
        <v>20.612919999999999</v>
      </c>
      <c r="LT438" s="1">
        <v>1.991465E-3</v>
      </c>
      <c r="LU438" s="1">
        <v>1.1566669999999999</v>
      </c>
      <c r="LV438">
        <v>0.4019568</v>
      </c>
      <c r="LW438">
        <v>21.018350000000002</v>
      </c>
      <c r="LX438" s="1">
        <v>1.82573E-3</v>
      </c>
      <c r="LY438" s="1">
        <v>1.056414</v>
      </c>
      <c r="LZ438">
        <v>0.40800639999999999</v>
      </c>
      <c r="MA438">
        <v>21.410060000000001</v>
      </c>
      <c r="MB438" s="1">
        <v>1.6940480000000001E-3</v>
      </c>
      <c r="MC438" s="1">
        <v>0.97682970000000002</v>
      </c>
      <c r="MD438">
        <v>0.41399639999999999</v>
      </c>
      <c r="ME438">
        <v>22.1721</v>
      </c>
      <c r="MF438" s="1">
        <v>1.587544E-3</v>
      </c>
      <c r="MG438" s="1">
        <v>0.91243779999999997</v>
      </c>
      <c r="MH438">
        <v>0.41977049999999999</v>
      </c>
      <c r="MI438">
        <v>22.584700000000002</v>
      </c>
      <c r="MJ438" s="1">
        <v>1.500714E-3</v>
      </c>
      <c r="MK438" s="1">
        <v>0.86000659999999995</v>
      </c>
      <c r="ML438">
        <v>0.42575869999999999</v>
      </c>
      <c r="MM438">
        <v>22.417269999999998</v>
      </c>
      <c r="MN438" s="1">
        <v>1.430092E-3</v>
      </c>
      <c r="MO438" s="1">
        <v>0.81697180000000003</v>
      </c>
      <c r="MP438">
        <v>0.43181849999999999</v>
      </c>
      <c r="MQ438">
        <v>22.226400000000002</v>
      </c>
      <c r="MR438" s="1">
        <v>1.3714269999999999E-3</v>
      </c>
      <c r="MS438" s="1">
        <v>0.78124309999999997</v>
      </c>
      <c r="MT438">
        <v>0.43812139999999999</v>
      </c>
      <c r="MU438">
        <v>21.959420000000001</v>
      </c>
      <c r="MV438" s="1">
        <v>1.3227320000000001E-3</v>
      </c>
      <c r="MW438" s="1">
        <v>0.75135560000000001</v>
      </c>
      <c r="MX438">
        <v>0.4444457</v>
      </c>
      <c r="MY438">
        <v>22.136220000000002</v>
      </c>
      <c r="MZ438" s="1">
        <v>1.2801760000000001E-3</v>
      </c>
      <c r="NA438" s="1">
        <v>0.72530819999999996</v>
      </c>
      <c r="NB438">
        <v>0.45106439999999998</v>
      </c>
      <c r="NC438">
        <v>22.38223</v>
      </c>
      <c r="ND438" s="1">
        <v>1.240782E-3</v>
      </c>
      <c r="NE438" s="1">
        <v>0.70130579999999998</v>
      </c>
      <c r="NF438">
        <v>0.45785599999999999</v>
      </c>
      <c r="NG438">
        <v>22.64265</v>
      </c>
      <c r="NH438" s="1">
        <v>1.2022420000000001E-3</v>
      </c>
      <c r="NI438" s="1">
        <v>0.67801480000000003</v>
      </c>
      <c r="NJ438">
        <v>0.46491280000000001</v>
      </c>
      <c r="NK438">
        <v>23.199200000000001</v>
      </c>
      <c r="NL438" s="1">
        <v>1.1629889999999999E-3</v>
      </c>
      <c r="NM438" s="1">
        <v>0.65442310000000004</v>
      </c>
      <c r="NN438">
        <v>0.47221750000000001</v>
      </c>
      <c r="NO438">
        <v>23.463360000000002</v>
      </c>
      <c r="NP438" s="1">
        <v>1.122397E-3</v>
      </c>
      <c r="NQ438" s="1">
        <v>0.63021000000000005</v>
      </c>
      <c r="NR438">
        <v>0.47993669999999999</v>
      </c>
      <c r="NS438">
        <v>23.348929999999999</v>
      </c>
      <c r="NT438" s="1">
        <v>1.081208E-3</v>
      </c>
      <c r="NU438" s="1">
        <v>0.6057555</v>
      </c>
      <c r="NV438">
        <v>0.48807640000000002</v>
      </c>
      <c r="NW438">
        <v>23.041530000000002</v>
      </c>
      <c r="NX438" s="1">
        <v>1.03984E-3</v>
      </c>
      <c r="NY438" s="1">
        <v>0.58123440000000004</v>
      </c>
      <c r="NZ438">
        <v>0.49661290000000002</v>
      </c>
      <c r="OA438">
        <v>22.5382</v>
      </c>
      <c r="OB438" s="1">
        <v>9.9887400000000007E-4</v>
      </c>
      <c r="OC438" s="1">
        <v>0.55705360000000004</v>
      </c>
      <c r="OD438">
        <v>0.50553190000000003</v>
      </c>
      <c r="OE438">
        <v>21.92445</v>
      </c>
      <c r="OF438" s="1">
        <v>9.5835199999999999E-4</v>
      </c>
      <c r="OG438" s="1">
        <v>0.53314819999999996</v>
      </c>
      <c r="OH438">
        <v>0.51494090000000003</v>
      </c>
      <c r="OI438">
        <v>21.731860000000001</v>
      </c>
      <c r="OJ438" s="1">
        <v>9.1934999999999998E-4</v>
      </c>
      <c r="OK438" s="1">
        <v>0.51020209999999999</v>
      </c>
    </row>
    <row r="439" spans="1:401" x14ac:dyDescent="0.35">
      <c r="A439">
        <v>448</v>
      </c>
      <c r="B439" t="s">
        <v>4</v>
      </c>
      <c r="C439" t="s">
        <v>364</v>
      </c>
      <c r="D439" t="s">
        <v>446</v>
      </c>
      <c r="E439">
        <v>849.02340000000004</v>
      </c>
      <c r="F439">
        <v>0.17246159999999999</v>
      </c>
      <c r="G439">
        <v>22.36365</v>
      </c>
      <c r="H439">
        <v>0</v>
      </c>
      <c r="I439">
        <v>0</v>
      </c>
      <c r="J439">
        <v>0.1727216</v>
      </c>
      <c r="K439">
        <v>22.348320000000001</v>
      </c>
      <c r="L439">
        <v>0</v>
      </c>
      <c r="M439">
        <v>0</v>
      </c>
      <c r="N439">
        <v>0.17302880000000001</v>
      </c>
      <c r="O439">
        <v>22.693149999999999</v>
      </c>
      <c r="P439">
        <v>0</v>
      </c>
      <c r="Q439">
        <v>0</v>
      </c>
      <c r="R439">
        <v>0.17338919999999999</v>
      </c>
      <c r="S439">
        <v>22.486440000000002</v>
      </c>
      <c r="T439">
        <v>0</v>
      </c>
      <c r="U439">
        <v>0</v>
      </c>
      <c r="V439">
        <v>0.17378689999999999</v>
      </c>
      <c r="W439">
        <v>22.654170000000001</v>
      </c>
      <c r="X439">
        <v>0</v>
      </c>
      <c r="Y439">
        <v>0</v>
      </c>
      <c r="Z439">
        <v>0.17488500000000001</v>
      </c>
      <c r="AA439">
        <v>22.467289999999998</v>
      </c>
      <c r="AB439">
        <v>0</v>
      </c>
      <c r="AC439">
        <v>0</v>
      </c>
      <c r="AD439">
        <v>0.1759684</v>
      </c>
      <c r="AE439">
        <v>22.46782</v>
      </c>
      <c r="AF439">
        <v>0</v>
      </c>
      <c r="AG439">
        <v>0</v>
      </c>
      <c r="AH439">
        <v>0.17704710000000001</v>
      </c>
      <c r="AI439">
        <v>22.579370000000001</v>
      </c>
      <c r="AJ439">
        <v>0</v>
      </c>
      <c r="AK439">
        <v>0</v>
      </c>
      <c r="AL439">
        <v>0.17814920000000001</v>
      </c>
      <c r="AM439">
        <v>22.51736</v>
      </c>
      <c r="AN439">
        <v>0</v>
      </c>
      <c r="AO439">
        <v>0</v>
      </c>
      <c r="AP439">
        <v>0.17926790000000001</v>
      </c>
      <c r="AQ439">
        <v>22.316949999999999</v>
      </c>
      <c r="AR439">
        <v>0</v>
      </c>
      <c r="AS439">
        <v>0</v>
      </c>
      <c r="AT439">
        <v>0.18047099999999999</v>
      </c>
      <c r="AU439">
        <v>22.586189999999998</v>
      </c>
      <c r="AV439">
        <v>0</v>
      </c>
      <c r="AW439">
        <v>0</v>
      </c>
      <c r="AX439">
        <v>0.18178549999999999</v>
      </c>
      <c r="AY439">
        <v>22.294180000000001</v>
      </c>
      <c r="AZ439">
        <v>0</v>
      </c>
      <c r="BA439">
        <v>0</v>
      </c>
      <c r="BB439">
        <v>0.18300640000000001</v>
      </c>
      <c r="BC439">
        <v>22.056629999999998</v>
      </c>
      <c r="BD439">
        <v>0</v>
      </c>
      <c r="BE439">
        <v>0</v>
      </c>
      <c r="BF439">
        <v>0.18415129999999999</v>
      </c>
      <c r="BG439">
        <v>22.129799999999999</v>
      </c>
      <c r="BH439">
        <v>0</v>
      </c>
      <c r="BI439">
        <v>0</v>
      </c>
      <c r="BJ439">
        <v>0.18523719999999999</v>
      </c>
      <c r="BK439">
        <v>21.83342</v>
      </c>
      <c r="BL439">
        <v>0</v>
      </c>
      <c r="BM439">
        <v>0</v>
      </c>
      <c r="BN439">
        <v>0.18624260000000001</v>
      </c>
      <c r="BO439">
        <v>21.51999</v>
      </c>
      <c r="BP439">
        <v>0</v>
      </c>
      <c r="BQ439">
        <v>0</v>
      </c>
      <c r="BR439">
        <v>0.18717819999999999</v>
      </c>
      <c r="BS439">
        <v>21.201419999999999</v>
      </c>
      <c r="BT439">
        <v>0</v>
      </c>
      <c r="BU439">
        <v>0</v>
      </c>
      <c r="BV439">
        <v>0.18802779999999999</v>
      </c>
      <c r="BW439">
        <v>21.3383</v>
      </c>
      <c r="BX439">
        <v>0</v>
      </c>
      <c r="BY439">
        <v>0</v>
      </c>
      <c r="BZ439">
        <v>0.1887654</v>
      </c>
      <c r="CA439">
        <v>21.781479999999998</v>
      </c>
      <c r="CB439">
        <v>0</v>
      </c>
      <c r="CC439">
        <v>0</v>
      </c>
      <c r="CD439">
        <v>0.1894092</v>
      </c>
      <c r="CE439">
        <v>22.15456</v>
      </c>
      <c r="CF439">
        <v>0</v>
      </c>
      <c r="CG439">
        <v>0</v>
      </c>
      <c r="CH439">
        <v>0.1899372</v>
      </c>
      <c r="CI439">
        <v>22.22522</v>
      </c>
      <c r="CJ439">
        <v>0</v>
      </c>
      <c r="CK439">
        <v>0</v>
      </c>
      <c r="CL439">
        <v>0.19034789999999999</v>
      </c>
      <c r="CM439">
        <v>21.801559999999998</v>
      </c>
      <c r="CN439">
        <v>0</v>
      </c>
      <c r="CO439">
        <v>0</v>
      </c>
      <c r="CP439">
        <v>0.19064999999999999</v>
      </c>
      <c r="CQ439">
        <v>21.282879999999999</v>
      </c>
      <c r="CR439">
        <v>0</v>
      </c>
      <c r="CS439">
        <v>1.2342979999999999E-38</v>
      </c>
      <c r="CT439">
        <v>0.19081999999999999</v>
      </c>
      <c r="CU439">
        <v>21.011970000000002</v>
      </c>
      <c r="CV439" s="1">
        <v>3.2796139999999998E-35</v>
      </c>
      <c r="CW439" s="1">
        <v>2.441522E-32</v>
      </c>
      <c r="CX439">
        <v>0.1908907</v>
      </c>
      <c r="CY439">
        <v>20.794589999999999</v>
      </c>
      <c r="CZ439" s="1">
        <v>1.069633E-28</v>
      </c>
      <c r="DA439" s="1">
        <v>7.9512959999999997E-26</v>
      </c>
      <c r="DB439">
        <v>0.19083700000000001</v>
      </c>
      <c r="DC439">
        <v>21.029229999999998</v>
      </c>
      <c r="DD439" s="1">
        <v>3.48611E-23</v>
      </c>
      <c r="DE439" s="1">
        <v>2.5876170000000001E-20</v>
      </c>
      <c r="DF439">
        <v>0.19067500000000001</v>
      </c>
      <c r="DG439">
        <v>21.370200000000001</v>
      </c>
      <c r="DH439" s="1">
        <v>5.3814740000000004E-19</v>
      </c>
      <c r="DI439" s="1">
        <v>3.9949980000000002E-16</v>
      </c>
      <c r="DJ439">
        <v>0.1903938</v>
      </c>
      <c r="DK439">
        <v>21.2897</v>
      </c>
      <c r="DL439" s="1">
        <v>1.1980190000000001E-15</v>
      </c>
      <c r="DM439" s="1">
        <v>8.6813100000000003E-13</v>
      </c>
      <c r="DN439">
        <v>0.1900134</v>
      </c>
      <c r="DO439">
        <v>21.225919999999999</v>
      </c>
      <c r="DP439" s="1">
        <v>7.1669890000000004E-13</v>
      </c>
      <c r="DQ439" s="1">
        <v>5.1104030000000002E-10</v>
      </c>
      <c r="DR439">
        <v>0.1895211</v>
      </c>
      <c r="DS439">
        <v>20.896529999999998</v>
      </c>
      <c r="DT439" s="1">
        <v>1.5983529999999999E-10</v>
      </c>
      <c r="DU439" s="1">
        <v>1.13038E-7</v>
      </c>
      <c r="DV439">
        <v>0.18892439999999999</v>
      </c>
      <c r="DW439">
        <v>20.375800000000002</v>
      </c>
      <c r="DX439" s="1">
        <v>1.607117E-8</v>
      </c>
      <c r="DY439" s="1">
        <v>1.134433E-5</v>
      </c>
      <c r="DZ439">
        <v>0.18822729999999999</v>
      </c>
      <c r="EA439">
        <v>19.990919999999999</v>
      </c>
      <c r="EB439" s="1">
        <v>8.3400110000000005E-7</v>
      </c>
      <c r="EC439" s="1">
        <v>5.8818529999999996E-4</v>
      </c>
      <c r="ED439">
        <v>0.18743460000000001</v>
      </c>
      <c r="EE439">
        <v>19.608910000000002</v>
      </c>
      <c r="EF439" s="1">
        <v>2.4643680000000001E-5</v>
      </c>
      <c r="EG439" s="1">
        <v>1.7417530000000001E-2</v>
      </c>
      <c r="EH439">
        <v>0.18656449999999999</v>
      </c>
      <c r="EI439">
        <v>19.537780000000001</v>
      </c>
      <c r="EJ439" s="1">
        <v>4.4907049999999999E-4</v>
      </c>
      <c r="EK439">
        <v>0.31801420000000002</v>
      </c>
      <c r="EL439">
        <v>0.18558630000000001</v>
      </c>
      <c r="EM439">
        <v>19.632660000000001</v>
      </c>
      <c r="EN439" s="1">
        <v>5.341256E-3</v>
      </c>
      <c r="EO439">
        <v>3.791515</v>
      </c>
      <c r="EP439">
        <v>0.18452070000000001</v>
      </c>
      <c r="EQ439">
        <v>19.701699999999999</v>
      </c>
      <c r="ER439" s="1">
        <v>4.3336119999999999E-2</v>
      </c>
      <c r="ES439">
        <v>30.867069999999998</v>
      </c>
      <c r="ET439">
        <v>0.18337870000000001</v>
      </c>
      <c r="EU439">
        <v>19.625910000000001</v>
      </c>
      <c r="EV439">
        <v>0.25022810000000001</v>
      </c>
      <c r="EW439">
        <v>178.79220000000001</v>
      </c>
      <c r="EX439">
        <v>0.1821815</v>
      </c>
      <c r="EY439">
        <v>19.149619999999999</v>
      </c>
      <c r="EZ439">
        <v>1.0638209999999999</v>
      </c>
      <c r="FA439">
        <v>762.35590000000002</v>
      </c>
      <c r="FB439">
        <v>0.1808951</v>
      </c>
      <c r="FC439">
        <v>18.6266</v>
      </c>
      <c r="FD439">
        <v>3.4288340000000002</v>
      </c>
      <c r="FE439">
        <v>2463.5239999999999</v>
      </c>
      <c r="FF439">
        <v>0.1795602</v>
      </c>
      <c r="FG439">
        <v>18.252870000000001</v>
      </c>
      <c r="FH439">
        <v>8.6283650000000005</v>
      </c>
      <c r="FI439">
        <v>6217.0050000000001</v>
      </c>
      <c r="FJ439">
        <v>0.1783547</v>
      </c>
      <c r="FK439">
        <v>18.012129999999999</v>
      </c>
      <c r="FL439">
        <v>17.450469999999999</v>
      </c>
      <c r="FM439">
        <v>12591.71</v>
      </c>
      <c r="FN439">
        <v>0.17703920000000001</v>
      </c>
      <c r="FO439">
        <v>18.567350000000001</v>
      </c>
      <c r="FP439">
        <v>28.952929999999999</v>
      </c>
      <c r="FQ439">
        <v>20924.580000000002</v>
      </c>
      <c r="FR439">
        <v>0.17561180000000001</v>
      </c>
      <c r="FS439">
        <v>18.759260000000001</v>
      </c>
      <c r="FT439">
        <v>40.15522</v>
      </c>
      <c r="FU439">
        <v>29077.03</v>
      </c>
      <c r="FV439">
        <v>0.17411460000000001</v>
      </c>
      <c r="FW439">
        <v>18.635059999999999</v>
      </c>
      <c r="FX439">
        <v>47.328740000000003</v>
      </c>
      <c r="FY439">
        <v>34342.699999999997</v>
      </c>
      <c r="FZ439">
        <v>0.17257459999999999</v>
      </c>
      <c r="GA439">
        <v>18.37913</v>
      </c>
      <c r="GB439">
        <v>47.91422</v>
      </c>
      <c r="GC439">
        <v>34806.629999999997</v>
      </c>
      <c r="GD439">
        <v>0.17097509999999999</v>
      </c>
      <c r="GE439">
        <v>18.097280000000001</v>
      </c>
      <c r="GF439">
        <v>42.60089</v>
      </c>
      <c r="GG439">
        <v>31025.25</v>
      </c>
      <c r="GH439">
        <v>0.1704618</v>
      </c>
      <c r="GI439">
        <v>17.89799</v>
      </c>
      <c r="GJ439">
        <v>33.600389999999997</v>
      </c>
      <c r="GK439">
        <v>24495.4</v>
      </c>
      <c r="GL439">
        <v>0.16982069999999999</v>
      </c>
      <c r="GM439">
        <v>17.813269999999999</v>
      </c>
      <c r="GN439">
        <v>23.69539</v>
      </c>
      <c r="GO439">
        <v>17349.05</v>
      </c>
      <c r="GP439">
        <v>0.1690788</v>
      </c>
      <c r="GQ439">
        <v>17.86655</v>
      </c>
      <c r="GR439">
        <v>15.086980000000001</v>
      </c>
      <c r="GS439">
        <v>11101.33</v>
      </c>
      <c r="GT439">
        <v>0.17153109999999999</v>
      </c>
      <c r="GU439">
        <v>18.785360000000001</v>
      </c>
      <c r="GV439">
        <v>8.7811179999999993</v>
      </c>
      <c r="GW439">
        <v>6406.232</v>
      </c>
      <c r="GX439">
        <v>0.1745063</v>
      </c>
      <c r="GY439">
        <v>19.19041</v>
      </c>
      <c r="GZ439">
        <v>4.6530360000000002</v>
      </c>
      <c r="HA439">
        <v>3355.864</v>
      </c>
      <c r="HB439">
        <v>0.17764949999999999</v>
      </c>
      <c r="HC439">
        <v>19.398530000000001</v>
      </c>
      <c r="HD439">
        <v>2.2891149999999998</v>
      </c>
      <c r="HE439">
        <v>1631.5170000000001</v>
      </c>
      <c r="HF439">
        <v>0.18105070000000001</v>
      </c>
      <c r="HG439">
        <v>19.80951</v>
      </c>
      <c r="HH439">
        <v>1.0663860000000001</v>
      </c>
      <c r="HI439">
        <v>750.43340000000001</v>
      </c>
      <c r="HJ439">
        <v>0.18475520000000001</v>
      </c>
      <c r="HK439">
        <v>20.014209999999999</v>
      </c>
      <c r="HL439">
        <v>0.48329040000000001</v>
      </c>
      <c r="HM439">
        <v>335.39690000000002</v>
      </c>
      <c r="HN439">
        <v>0.1887663</v>
      </c>
      <c r="HO439">
        <v>19.880649999999999</v>
      </c>
      <c r="HP439" s="1">
        <v>0.2261225</v>
      </c>
      <c r="HQ439">
        <v>154.50360000000001</v>
      </c>
      <c r="HR439">
        <v>0.19310269999999999</v>
      </c>
      <c r="HS439">
        <v>19.86008</v>
      </c>
      <c r="HT439">
        <v>0.1208646</v>
      </c>
      <c r="HU439">
        <v>81.185980000000001</v>
      </c>
      <c r="HV439">
        <v>0.1976869</v>
      </c>
      <c r="HW439">
        <v>19.825050000000001</v>
      </c>
      <c r="HX439" s="1">
        <v>8.0460229999999994E-2</v>
      </c>
      <c r="HY439">
        <v>53.09545</v>
      </c>
      <c r="HZ439">
        <v>0.2018809</v>
      </c>
      <c r="IA439">
        <v>20.287849999999999</v>
      </c>
      <c r="IB439" s="1">
        <v>6.5014840000000004E-2</v>
      </c>
      <c r="IC439">
        <v>42.253929999999997</v>
      </c>
      <c r="ID439">
        <v>0.20586740000000001</v>
      </c>
      <c r="IE439">
        <v>20.761410000000001</v>
      </c>
      <c r="IF439" s="1">
        <v>5.8070440000000001E-2</v>
      </c>
      <c r="IG439">
        <v>37.242820000000002</v>
      </c>
      <c r="IH439">
        <v>0.20971100000000001</v>
      </c>
      <c r="II439">
        <v>20.935500000000001</v>
      </c>
      <c r="IJ439" s="1">
        <v>5.349077E-2</v>
      </c>
      <c r="IK439">
        <v>33.8902</v>
      </c>
      <c r="IL439">
        <v>0.2142916</v>
      </c>
      <c r="IM439">
        <v>21.190850000000001</v>
      </c>
      <c r="IN439" s="1">
        <v>4.9388649999999999E-2</v>
      </c>
      <c r="IO439">
        <v>30.843</v>
      </c>
      <c r="IP439">
        <v>0.21928230000000001</v>
      </c>
      <c r="IQ439">
        <v>21.162199999999999</v>
      </c>
      <c r="IR439" s="1">
        <v>4.5141580000000001E-2</v>
      </c>
      <c r="IS439">
        <v>27.763200000000001</v>
      </c>
      <c r="IT439">
        <v>0.22480330000000001</v>
      </c>
      <c r="IU439">
        <v>21.022010000000002</v>
      </c>
      <c r="IV439" s="1">
        <v>4.0788169999999999E-2</v>
      </c>
      <c r="IW439" s="1">
        <v>24.67651</v>
      </c>
      <c r="IX439">
        <v>0.23100419999999999</v>
      </c>
      <c r="IY439">
        <v>21.04149</v>
      </c>
      <c r="IZ439" s="1">
        <v>3.6466640000000002E-2</v>
      </c>
      <c r="JA439">
        <v>21.665579999999999</v>
      </c>
      <c r="JB439">
        <v>0.23786209999999999</v>
      </c>
      <c r="JC439">
        <v>21.02901</v>
      </c>
      <c r="JD439" s="1">
        <v>3.2288499999999998E-2</v>
      </c>
      <c r="JE439" s="1">
        <v>18.812999999999999</v>
      </c>
      <c r="JF439">
        <v>0.24508820000000001</v>
      </c>
      <c r="JG439">
        <v>21.100899999999999</v>
      </c>
      <c r="JH439" s="1">
        <v>2.8253529999999999E-2</v>
      </c>
      <c r="JI439" s="1">
        <v>16.136340000000001</v>
      </c>
      <c r="JJ439">
        <v>0.25286140000000001</v>
      </c>
      <c r="JK439">
        <v>20.87885</v>
      </c>
      <c r="JL439" s="1">
        <v>2.4606289999999999E-2</v>
      </c>
      <c r="JM439" s="1">
        <v>13.760680000000001</v>
      </c>
      <c r="JN439">
        <v>0.2616366</v>
      </c>
      <c r="JO439">
        <v>20.772259999999999</v>
      </c>
      <c r="JP439" s="1">
        <v>2.1358390000000001E-2</v>
      </c>
      <c r="JQ439" s="1">
        <v>11.6755</v>
      </c>
      <c r="JR439">
        <v>0.27118029999999999</v>
      </c>
      <c r="JS439">
        <v>20.620660000000001</v>
      </c>
      <c r="JT439" s="1">
        <v>1.8504690000000001E-2</v>
      </c>
      <c r="JU439" s="1">
        <v>9.8767359999999993</v>
      </c>
      <c r="JV439">
        <v>0.28124549999999998</v>
      </c>
      <c r="JW439">
        <v>20.519659999999998</v>
      </c>
      <c r="JX439" s="1">
        <v>1.6030260000000001E-2</v>
      </c>
      <c r="JY439" s="1">
        <v>8.3525559999999999</v>
      </c>
      <c r="JZ439">
        <v>0.29141719999999999</v>
      </c>
      <c r="KA439">
        <v>20.553319999999999</v>
      </c>
      <c r="KB439" s="1">
        <v>1.3843370000000001E-2</v>
      </c>
      <c r="KC439" s="1">
        <v>7.0480119999999999</v>
      </c>
      <c r="KD439">
        <v>0.30180509999999999</v>
      </c>
      <c r="KE439">
        <v>20.517140000000001</v>
      </c>
      <c r="KF439" s="1">
        <v>1.184235E-2</v>
      </c>
      <c r="KG439" s="1">
        <v>5.8966000000000003</v>
      </c>
      <c r="KH439">
        <v>0.31293270000000001</v>
      </c>
      <c r="KI439">
        <v>20.288930000000001</v>
      </c>
      <c r="KJ439" s="1">
        <v>9.983146E-3</v>
      </c>
      <c r="KK439" s="1">
        <v>4.8607019999999999</v>
      </c>
      <c r="KL439">
        <v>0.32657259999999999</v>
      </c>
      <c r="KM439">
        <v>20.40953</v>
      </c>
      <c r="KN439" s="1">
        <v>8.2715040000000007E-3</v>
      </c>
      <c r="KO439" s="1">
        <v>3.9187500000000002</v>
      </c>
      <c r="KP439">
        <v>0.33637280000000003</v>
      </c>
      <c r="KQ439">
        <v>20.122640000000001</v>
      </c>
      <c r="KR439" s="1">
        <v>6.6863870000000002E-3</v>
      </c>
      <c r="KS439" s="1">
        <v>3.1033409999999999</v>
      </c>
      <c r="KT439">
        <v>0.3356577</v>
      </c>
      <c r="KU439">
        <v>20.02655</v>
      </c>
      <c r="KV439" s="1">
        <v>5.3808379999999998E-3</v>
      </c>
      <c r="KW439" s="1">
        <v>2.5008370000000002</v>
      </c>
      <c r="KX439">
        <v>0.3348005</v>
      </c>
      <c r="KY439">
        <v>20.23779</v>
      </c>
      <c r="KZ439" s="1">
        <v>4.3385439999999997E-3</v>
      </c>
      <c r="LA439" s="1">
        <v>2.019873</v>
      </c>
      <c r="LB439">
        <v>0.33389540000000001</v>
      </c>
      <c r="LC439">
        <v>20.371390000000002</v>
      </c>
      <c r="LD439" s="1">
        <v>3.5444259999999998E-3</v>
      </c>
      <c r="LE439" s="1">
        <v>1.652739</v>
      </c>
      <c r="LF439">
        <v>0.33296389999999998</v>
      </c>
      <c r="LG439">
        <v>20.244129999999998</v>
      </c>
      <c r="LH439" s="1">
        <v>2.9628079999999999E-3</v>
      </c>
      <c r="LI439" s="1">
        <v>1.383435</v>
      </c>
      <c r="LJ439">
        <v>0.33202490000000001</v>
      </c>
      <c r="LK439">
        <v>20.07911</v>
      </c>
      <c r="LL439" s="1">
        <v>2.5450440000000002E-3</v>
      </c>
      <c r="LM439" s="1">
        <v>1.1902029999999999</v>
      </c>
      <c r="LN439">
        <v>0.3311366</v>
      </c>
      <c r="LO439">
        <v>20.033249999999999</v>
      </c>
      <c r="LP439" s="1">
        <v>2.2438580000000001E-3</v>
      </c>
      <c r="LQ439" s="1">
        <v>1.050967</v>
      </c>
      <c r="LR439">
        <v>0.33027830000000002</v>
      </c>
      <c r="LS439">
        <v>20.59205</v>
      </c>
      <c r="LT439" s="1">
        <v>2.0204860000000002E-3</v>
      </c>
      <c r="LU439" s="1">
        <v>0.94782560000000005</v>
      </c>
      <c r="LV439">
        <v>0.3294513</v>
      </c>
      <c r="LW439">
        <v>21.018350000000002</v>
      </c>
      <c r="LX439" s="1">
        <v>1.84881E-3</v>
      </c>
      <c r="LY439" s="1">
        <v>0.86870700000000001</v>
      </c>
      <c r="LZ439">
        <v>0.32865480000000002</v>
      </c>
      <c r="MA439">
        <v>21.386600000000001</v>
      </c>
      <c r="MB439" s="1">
        <v>1.712788E-3</v>
      </c>
      <c r="MC439" s="1">
        <v>0.80609640000000005</v>
      </c>
      <c r="MD439">
        <v>0.32793450000000002</v>
      </c>
      <c r="ME439">
        <v>22.127030000000001</v>
      </c>
      <c r="MF439" s="1">
        <v>1.6029950000000001E-3</v>
      </c>
      <c r="MG439" s="1">
        <v>0.75555779999999995</v>
      </c>
      <c r="MH439">
        <v>0.32723249999999998</v>
      </c>
      <c r="MI439">
        <v>22.563110000000002</v>
      </c>
      <c r="MJ439" s="1">
        <v>1.5135319999999999E-3</v>
      </c>
      <c r="MK439" s="1">
        <v>0.71447700000000003</v>
      </c>
      <c r="ML439">
        <v>0.32659860000000002</v>
      </c>
      <c r="MM439">
        <v>22.406890000000001</v>
      </c>
      <c r="MN439" s="1">
        <v>1.440773E-3</v>
      </c>
      <c r="MO439" s="1">
        <v>0.68098259999999999</v>
      </c>
      <c r="MP439">
        <v>0.32597739999999997</v>
      </c>
      <c r="MQ439">
        <v>22.22466</v>
      </c>
      <c r="MR439" s="1">
        <v>1.3804519999999999E-3</v>
      </c>
      <c r="MS439" s="1">
        <v>0.65338280000000004</v>
      </c>
      <c r="MT439">
        <v>0.32535589999999998</v>
      </c>
      <c r="MU439">
        <v>21.963740000000001</v>
      </c>
      <c r="MV439" s="1">
        <v>1.330459E-3</v>
      </c>
      <c r="MW439" s="1">
        <v>0.63057110000000005</v>
      </c>
      <c r="MX439">
        <v>0.3247369</v>
      </c>
      <c r="MY439">
        <v>22.143969999999999</v>
      </c>
      <c r="MZ439" s="1">
        <v>1.2871390000000001E-3</v>
      </c>
      <c r="NA439" s="1">
        <v>0.61088719999999996</v>
      </c>
      <c r="NB439">
        <v>0.3241388</v>
      </c>
      <c r="NC439">
        <v>22.39235</v>
      </c>
      <c r="ND439" s="1">
        <v>1.2474350000000001E-3</v>
      </c>
      <c r="NE439" s="1">
        <v>0.59290529999999997</v>
      </c>
      <c r="NF439">
        <v>0.32353199999999999</v>
      </c>
      <c r="NG439">
        <v>22.63597</v>
      </c>
      <c r="NH439" s="1">
        <v>1.2089539999999999E-3</v>
      </c>
      <c r="NI439" s="1">
        <v>0.57546850000000005</v>
      </c>
      <c r="NJ439">
        <v>0.32292769999999998</v>
      </c>
      <c r="NK439">
        <v>23.166899999999998</v>
      </c>
      <c r="NL439" s="1">
        <v>1.1699029999999999E-3</v>
      </c>
      <c r="NM439" s="1">
        <v>0.55768410000000002</v>
      </c>
      <c r="NN439">
        <v>0.3223261</v>
      </c>
      <c r="NO439">
        <v>23.437889999999999</v>
      </c>
      <c r="NP439" s="1">
        <v>1.129578E-3</v>
      </c>
      <c r="NQ439" s="1">
        <v>0.53922999999999999</v>
      </c>
      <c r="NR439">
        <v>0.32169150000000002</v>
      </c>
      <c r="NS439">
        <v>23.338709999999999</v>
      </c>
      <c r="NT439" s="1">
        <v>1.088557E-3</v>
      </c>
      <c r="NU439" s="1">
        <v>0.52043439999999996</v>
      </c>
      <c r="NV439">
        <v>0.32105869999999997</v>
      </c>
      <c r="NW439">
        <v>23.052759999999999</v>
      </c>
      <c r="NX439" s="1">
        <v>1.0472229999999999E-3</v>
      </c>
      <c r="NY439" s="1">
        <v>0.50141780000000002</v>
      </c>
      <c r="NZ439">
        <v>0.32041770000000003</v>
      </c>
      <c r="OA439">
        <v>22.57762</v>
      </c>
      <c r="OB439" s="1">
        <v>1.006287E-3</v>
      </c>
      <c r="OC439" s="1">
        <v>0.48254710000000001</v>
      </c>
      <c r="OD439">
        <v>0.31978420000000002</v>
      </c>
      <c r="OE439">
        <v>21.96968</v>
      </c>
      <c r="OF439" s="1">
        <v>9.6567240000000002E-4</v>
      </c>
      <c r="OG439" s="1">
        <v>0.46374090000000001</v>
      </c>
      <c r="OH439">
        <v>0.31913360000000002</v>
      </c>
      <c r="OI439">
        <v>21.76174</v>
      </c>
      <c r="OJ439" s="1">
        <v>9.2641960000000004E-4</v>
      </c>
      <c r="OK439" s="1">
        <v>0.44558150000000002</v>
      </c>
    </row>
    <row r="440" spans="1:401" x14ac:dyDescent="0.35">
      <c r="A440">
        <v>449</v>
      </c>
      <c r="B440" t="s">
        <v>4</v>
      </c>
      <c r="C440" t="s">
        <v>364</v>
      </c>
      <c r="D440" t="s">
        <v>447</v>
      </c>
      <c r="E440">
        <v>816.5806</v>
      </c>
      <c r="F440">
        <v>1.2351559999999999</v>
      </c>
      <c r="G440">
        <v>22.20346</v>
      </c>
      <c r="H440">
        <v>0</v>
      </c>
      <c r="I440">
        <v>0</v>
      </c>
      <c r="J440">
        <v>1.2375590000000001</v>
      </c>
      <c r="K440">
        <v>22.276209999999999</v>
      </c>
      <c r="L440">
        <v>0</v>
      </c>
      <c r="M440">
        <v>0</v>
      </c>
      <c r="N440">
        <v>1.240685</v>
      </c>
      <c r="O440">
        <v>22.691649999999999</v>
      </c>
      <c r="P440">
        <v>0</v>
      </c>
      <c r="Q440">
        <v>0</v>
      </c>
      <c r="R440">
        <v>1.2444630000000001</v>
      </c>
      <c r="S440">
        <v>22.570350000000001</v>
      </c>
      <c r="T440">
        <v>0</v>
      </c>
      <c r="U440">
        <v>0</v>
      </c>
      <c r="V440">
        <v>1.248731</v>
      </c>
      <c r="W440">
        <v>22.706009999999999</v>
      </c>
      <c r="X440">
        <v>0</v>
      </c>
      <c r="Y440">
        <v>0</v>
      </c>
      <c r="Z440">
        <v>1.226985</v>
      </c>
      <c r="AA440">
        <v>22.451599999999999</v>
      </c>
      <c r="AB440">
        <v>0</v>
      </c>
      <c r="AC440">
        <v>0</v>
      </c>
      <c r="AD440">
        <v>1.194628</v>
      </c>
      <c r="AE440">
        <v>22.371390000000002</v>
      </c>
      <c r="AF440">
        <v>0</v>
      </c>
      <c r="AG440">
        <v>0</v>
      </c>
      <c r="AH440">
        <v>1.162337</v>
      </c>
      <c r="AI440">
        <v>22.449179999999998</v>
      </c>
      <c r="AJ440">
        <v>0</v>
      </c>
      <c r="AK440">
        <v>0</v>
      </c>
      <c r="AL440">
        <v>1.1302129999999999</v>
      </c>
      <c r="AM440">
        <v>22.423210000000001</v>
      </c>
      <c r="AN440">
        <v>0</v>
      </c>
      <c r="AO440">
        <v>0</v>
      </c>
      <c r="AP440">
        <v>1.0983499999999999</v>
      </c>
      <c r="AQ440">
        <v>22.289670000000001</v>
      </c>
      <c r="AR440">
        <v>0</v>
      </c>
      <c r="AS440">
        <v>0</v>
      </c>
      <c r="AT440">
        <v>1.0670139999999999</v>
      </c>
      <c r="AU440">
        <v>22.578759999999999</v>
      </c>
      <c r="AV440">
        <v>0</v>
      </c>
      <c r="AW440">
        <v>0</v>
      </c>
      <c r="AX440">
        <v>1.034832</v>
      </c>
      <c r="AY440">
        <v>22.333850000000002</v>
      </c>
      <c r="AZ440">
        <v>0</v>
      </c>
      <c r="BA440">
        <v>0</v>
      </c>
      <c r="BB440">
        <v>1.0041169999999999</v>
      </c>
      <c r="BC440">
        <v>22.075790000000001</v>
      </c>
      <c r="BD440">
        <v>0</v>
      </c>
      <c r="BE440">
        <v>0</v>
      </c>
      <c r="BF440">
        <v>0.97503359999999994</v>
      </c>
      <c r="BG440">
        <v>22.088339999999999</v>
      </c>
      <c r="BH440">
        <v>0</v>
      </c>
      <c r="BI440">
        <v>0</v>
      </c>
      <c r="BJ440">
        <v>0.94833619999999996</v>
      </c>
      <c r="BK440">
        <v>21.788630000000001</v>
      </c>
      <c r="BL440">
        <v>0</v>
      </c>
      <c r="BM440">
        <v>0</v>
      </c>
      <c r="BN440">
        <v>0.92409419999999998</v>
      </c>
      <c r="BO440">
        <v>21.45908</v>
      </c>
      <c r="BP440">
        <v>0</v>
      </c>
      <c r="BQ440">
        <v>0</v>
      </c>
      <c r="BR440">
        <v>0.90215440000000002</v>
      </c>
      <c r="BS440">
        <v>21.154129999999999</v>
      </c>
      <c r="BT440">
        <v>0</v>
      </c>
      <c r="BU440">
        <v>0</v>
      </c>
      <c r="BV440">
        <v>0.8826368</v>
      </c>
      <c r="BW440">
        <v>21.326039999999999</v>
      </c>
      <c r="BX440">
        <v>0</v>
      </c>
      <c r="BY440">
        <v>0</v>
      </c>
      <c r="BZ440">
        <v>0.86505670000000001</v>
      </c>
      <c r="CA440">
        <v>21.82968</v>
      </c>
      <c r="CB440">
        <v>0</v>
      </c>
      <c r="CC440">
        <v>0</v>
      </c>
      <c r="CD440">
        <v>0.84946600000000005</v>
      </c>
      <c r="CE440">
        <v>22.26764</v>
      </c>
      <c r="CF440">
        <v>0</v>
      </c>
      <c r="CG440">
        <v>0</v>
      </c>
      <c r="CH440">
        <v>0.83617850000000005</v>
      </c>
      <c r="CI440">
        <v>22.373249999999999</v>
      </c>
      <c r="CJ440">
        <v>0</v>
      </c>
      <c r="CK440">
        <v>0</v>
      </c>
      <c r="CL440">
        <v>0.82499639999999996</v>
      </c>
      <c r="CM440">
        <v>21.92436</v>
      </c>
      <c r="CN440">
        <v>0</v>
      </c>
      <c r="CO440">
        <v>0</v>
      </c>
      <c r="CP440">
        <v>0.81550210000000001</v>
      </c>
      <c r="CQ440">
        <v>21.33325</v>
      </c>
      <c r="CR440">
        <v>0</v>
      </c>
      <c r="CS440">
        <v>0</v>
      </c>
      <c r="CT440">
        <v>0.80818409999999996</v>
      </c>
      <c r="CU440">
        <v>21.006019999999999</v>
      </c>
      <c r="CV440" s="1">
        <v>1.8129899999999999E-35</v>
      </c>
      <c r="CW440" s="1">
        <v>5.1020919999999999E-33</v>
      </c>
      <c r="CX440">
        <v>0.80280050000000003</v>
      </c>
      <c r="CY440">
        <v>20.808820000000001</v>
      </c>
      <c r="CZ440" s="1">
        <v>5.0863519999999997E-29</v>
      </c>
      <c r="DA440" s="1">
        <v>1.271377E-26</v>
      </c>
      <c r="DB440">
        <v>0.79919609999999996</v>
      </c>
      <c r="DC440">
        <v>21.103840000000002</v>
      </c>
      <c r="DD440" s="1">
        <v>1.9279710000000001E-23</v>
      </c>
      <c r="DE440" s="1">
        <v>5.4879479999999996E-21</v>
      </c>
      <c r="DF440">
        <v>0.79746790000000001</v>
      </c>
      <c r="DG440">
        <v>21.53173</v>
      </c>
      <c r="DH440" s="1">
        <v>3.2835410000000002E-19</v>
      </c>
      <c r="DI440" s="1">
        <v>1.0150569999999999E-16</v>
      </c>
      <c r="DJ440">
        <v>0.79749460000000005</v>
      </c>
      <c r="DK440">
        <v>21.519539999999999</v>
      </c>
      <c r="DL440" s="1">
        <v>7.604651E-16</v>
      </c>
      <c r="DM440" s="1">
        <v>2.49166E-13</v>
      </c>
      <c r="DN440">
        <v>0.79943169999999997</v>
      </c>
      <c r="DO440">
        <v>21.428599999999999</v>
      </c>
      <c r="DP440" s="1">
        <v>4.6991489999999996E-13</v>
      </c>
      <c r="DQ440" s="1">
        <v>1.6140180000000001E-10</v>
      </c>
      <c r="DR440">
        <v>0.80297370000000001</v>
      </c>
      <c r="DS440">
        <v>21.038630000000001</v>
      </c>
      <c r="DT440" s="1">
        <v>1.081738E-10</v>
      </c>
      <c r="DU440" s="1">
        <v>3.858376E-8</v>
      </c>
      <c r="DV440">
        <v>0.8085812</v>
      </c>
      <c r="DW440">
        <v>20.456990000000001</v>
      </c>
      <c r="DX440" s="1">
        <v>1.122116E-8</v>
      </c>
      <c r="DY440" s="1">
        <v>4.1443969999999998E-6</v>
      </c>
      <c r="DZ440">
        <v>0.81607039999999997</v>
      </c>
      <c r="EA440">
        <v>20.028929999999999</v>
      </c>
      <c r="EB440" s="1">
        <v>5.9995889999999996E-7</v>
      </c>
      <c r="EC440" s="1">
        <v>2.281455E-4</v>
      </c>
      <c r="ED440">
        <v>0.8256327</v>
      </c>
      <c r="EE440">
        <v>19.670780000000001</v>
      </c>
      <c r="EF440" s="1">
        <v>1.8241840000000002E-5</v>
      </c>
      <c r="EG440" s="1">
        <v>7.1291640000000003E-3</v>
      </c>
      <c r="EH440">
        <v>0.83716630000000003</v>
      </c>
      <c r="EI440">
        <v>19.657889999999998</v>
      </c>
      <c r="EJ440" s="1">
        <v>3.4160769999999998E-4</v>
      </c>
      <c r="EK440">
        <v>0.13667019999999999</v>
      </c>
      <c r="EL440">
        <v>0.85081430000000002</v>
      </c>
      <c r="EM440">
        <v>19.82375</v>
      </c>
      <c r="EN440" s="1">
        <v>4.1728900000000003E-3</v>
      </c>
      <c r="EO440">
        <v>1.705219</v>
      </c>
      <c r="EP440">
        <v>0.86711110000000002</v>
      </c>
      <c r="EQ440">
        <v>19.949870000000001</v>
      </c>
      <c r="ER440" s="1">
        <v>3.4747130000000001E-2</v>
      </c>
      <c r="ES440">
        <v>14.483779999999999</v>
      </c>
      <c r="ET440">
        <v>0.88640110000000005</v>
      </c>
      <c r="EU440">
        <v>19.878609999999998</v>
      </c>
      <c r="EV440">
        <v>0.20576630000000001</v>
      </c>
      <c r="EW440">
        <v>87.280640000000005</v>
      </c>
      <c r="EX440">
        <v>0.90796790000000005</v>
      </c>
      <c r="EY440">
        <v>19.363289999999999</v>
      </c>
      <c r="EZ440">
        <v>0.8967714</v>
      </c>
      <c r="FA440">
        <v>386.43759999999997</v>
      </c>
      <c r="FB440">
        <v>0.9327027</v>
      </c>
      <c r="FC440">
        <v>18.762550000000001</v>
      </c>
      <c r="FD440">
        <v>2.961862</v>
      </c>
      <c r="FE440">
        <v>1294.0509999999999</v>
      </c>
      <c r="FF440">
        <v>0.96066949999999995</v>
      </c>
      <c r="FG440">
        <v>18.329280000000001</v>
      </c>
      <c r="FH440">
        <v>7.6317300000000001</v>
      </c>
      <c r="FI440">
        <v>3376.3960000000002</v>
      </c>
      <c r="FJ440">
        <v>0.9908283</v>
      </c>
      <c r="FK440">
        <v>18.087630000000001</v>
      </c>
      <c r="FL440">
        <v>15.79538</v>
      </c>
      <c r="FM440">
        <v>7058.56</v>
      </c>
      <c r="FN440">
        <v>1.023714</v>
      </c>
      <c r="FO440">
        <v>18.672619999999998</v>
      </c>
      <c r="FP440">
        <v>26.820209999999999</v>
      </c>
      <c r="FQ440">
        <v>12098.18</v>
      </c>
      <c r="FR440">
        <v>1.0610679999999999</v>
      </c>
      <c r="FS440">
        <v>18.980910000000002</v>
      </c>
      <c r="FT440">
        <v>38.069659999999999</v>
      </c>
      <c r="FU440">
        <v>17321.39</v>
      </c>
      <c r="FV440">
        <v>1.103637</v>
      </c>
      <c r="FW440">
        <v>18.921430000000001</v>
      </c>
      <c r="FX440">
        <v>45.942869999999999</v>
      </c>
      <c r="FY440">
        <v>21064.38</v>
      </c>
      <c r="FZ440">
        <v>1.15205</v>
      </c>
      <c r="GA440">
        <v>18.633939999999999</v>
      </c>
      <c r="GB440">
        <v>47.96996</v>
      </c>
      <c r="GC440">
        <v>22110.73</v>
      </c>
      <c r="GD440">
        <v>1.207851</v>
      </c>
      <c r="GE440">
        <v>18.27074</v>
      </c>
      <c r="GF440">
        <v>43.483240000000002</v>
      </c>
      <c r="GG440">
        <v>20196.939999999999</v>
      </c>
      <c r="GH440">
        <v>1.2205699999999999</v>
      </c>
      <c r="GI440">
        <v>17.934149999999999</v>
      </c>
      <c r="GJ440">
        <v>35.193040000000003</v>
      </c>
      <c r="GK440">
        <v>16462.07</v>
      </c>
      <c r="GL440">
        <v>1.213015</v>
      </c>
      <c r="GM440">
        <v>17.81307</v>
      </c>
      <c r="GN440">
        <v>25.518889999999999</v>
      </c>
      <c r="GO440">
        <v>12093.11</v>
      </c>
      <c r="GP440">
        <v>1.2042250000000001</v>
      </c>
      <c r="GQ440">
        <v>17.86777</v>
      </c>
      <c r="GR440">
        <v>16.745149999999999</v>
      </c>
      <c r="GS440">
        <v>8042.3059999999996</v>
      </c>
      <c r="GT440">
        <v>1.1948030000000001</v>
      </c>
      <c r="GU440">
        <v>18.819980000000001</v>
      </c>
      <c r="GV440">
        <v>10.06565</v>
      </c>
      <c r="GW440">
        <v>4896.3829999999998</v>
      </c>
      <c r="GX440">
        <v>1.18658</v>
      </c>
      <c r="GY440">
        <v>19.367280000000001</v>
      </c>
      <c r="GZ440">
        <v>5.5303440000000004</v>
      </c>
      <c r="HA440">
        <v>2723.3440000000001</v>
      </c>
      <c r="HB440">
        <v>1.1782170000000001</v>
      </c>
      <c r="HC440">
        <v>19.613409999999998</v>
      </c>
      <c r="HD440">
        <v>2.8232699999999999</v>
      </c>
      <c r="HE440">
        <v>1405.8630000000001</v>
      </c>
      <c r="HF440">
        <v>1.1693830000000001</v>
      </c>
      <c r="HG440">
        <v>19.97373</v>
      </c>
      <c r="HH440">
        <v>1.364404</v>
      </c>
      <c r="HI440">
        <v>685.73919999999998</v>
      </c>
      <c r="HJ440">
        <v>1.1602669999999999</v>
      </c>
      <c r="HK440">
        <v>20.127669999999998</v>
      </c>
      <c r="HL440">
        <v>0.63800590000000001</v>
      </c>
      <c r="HM440">
        <v>322.02480000000003</v>
      </c>
      <c r="HN440">
        <v>1.1508240000000001</v>
      </c>
      <c r="HO440">
        <v>19.931799999999999</v>
      </c>
      <c r="HP440">
        <v>0.30131439999999998</v>
      </c>
      <c r="HQ440">
        <v>150.65649999999999</v>
      </c>
      <c r="HR440">
        <v>1.1412329999999999</v>
      </c>
      <c r="HS440">
        <v>19.870460000000001</v>
      </c>
      <c r="HT440" s="1">
        <v>0.15537090000000001</v>
      </c>
      <c r="HU440">
        <v>74.862989999999996</v>
      </c>
      <c r="HV440">
        <v>1.1329130000000001</v>
      </c>
      <c r="HW440">
        <v>19.860289999999999</v>
      </c>
      <c r="HX440" s="1">
        <v>9.5632900000000007E-2</v>
      </c>
      <c r="HY440">
        <v>43.004460000000002</v>
      </c>
      <c r="HZ440">
        <v>1.127974</v>
      </c>
      <c r="IA440">
        <v>20.376930000000002</v>
      </c>
      <c r="IB440" s="1">
        <v>7.1594069999999996E-2</v>
      </c>
      <c r="IC440">
        <v>29.813829999999999</v>
      </c>
      <c r="ID440">
        <v>1.1233359999999999</v>
      </c>
      <c r="IE440">
        <v>20.925550000000001</v>
      </c>
      <c r="IF440" s="1">
        <v>6.1069100000000001E-2</v>
      </c>
      <c r="IG440">
        <v>24.003419999999998</v>
      </c>
      <c r="IH440">
        <v>1.119297</v>
      </c>
      <c r="II440">
        <v>21.143799999999999</v>
      </c>
      <c r="IJ440" s="1">
        <v>5.5081459999999999E-2</v>
      </c>
      <c r="IK440">
        <v>20.83942</v>
      </c>
      <c r="IL440">
        <v>1.1155900000000001</v>
      </c>
      <c r="IM440">
        <v>21.351839999999999</v>
      </c>
      <c r="IN440" s="1">
        <v>5.0446909999999998E-2</v>
      </c>
      <c r="IO440">
        <v>18.597439999999999</v>
      </c>
      <c r="IP440">
        <v>1.1109340000000001</v>
      </c>
      <c r="IQ440">
        <v>21.26661</v>
      </c>
      <c r="IR440" s="1">
        <v>4.6006159999999997E-2</v>
      </c>
      <c r="IS440">
        <v>16.61769</v>
      </c>
      <c r="IT440">
        <v>1.106096</v>
      </c>
      <c r="IU440">
        <v>21.063179999999999</v>
      </c>
      <c r="IV440" s="1">
        <v>4.156733E-2</v>
      </c>
      <c r="IW440">
        <v>14.718629999999999</v>
      </c>
      <c r="IX440">
        <v>1.1011390000000001</v>
      </c>
      <c r="IY440">
        <v>21.060510000000001</v>
      </c>
      <c r="IZ440" s="1">
        <v>3.719008E-2</v>
      </c>
      <c r="JA440" s="1">
        <v>12.88076</v>
      </c>
      <c r="JB440">
        <v>1.096034</v>
      </c>
      <c r="JC440">
        <v>21.079630000000002</v>
      </c>
      <c r="JD440" s="1">
        <v>3.2958510000000003E-2</v>
      </c>
      <c r="JE440" s="1">
        <v>11.139659999999999</v>
      </c>
      <c r="JF440">
        <v>1.091707</v>
      </c>
      <c r="JG440">
        <v>21.215060000000001</v>
      </c>
      <c r="JH440" s="1">
        <v>2.886909E-2</v>
      </c>
      <c r="JI440" s="1">
        <v>9.4930839999999996</v>
      </c>
      <c r="JJ440">
        <v>1.0874410000000001</v>
      </c>
      <c r="JK440">
        <v>21.024560000000001</v>
      </c>
      <c r="JL440" s="1">
        <v>2.5140590000000001E-2</v>
      </c>
      <c r="JM440" s="1">
        <v>8.0113780000000006</v>
      </c>
      <c r="JN440">
        <v>1.083094</v>
      </c>
      <c r="JO440">
        <v>20.89499</v>
      </c>
      <c r="JP440" s="1">
        <v>2.1816200000000001E-2</v>
      </c>
      <c r="JQ440" s="1">
        <v>6.6970159999999996</v>
      </c>
      <c r="JR440">
        <v>1.0781229999999999</v>
      </c>
      <c r="JS440">
        <v>20.704450000000001</v>
      </c>
      <c r="JT440" s="1">
        <v>1.8893469999999999E-2</v>
      </c>
      <c r="JU440" s="1">
        <v>5.5706340000000001</v>
      </c>
      <c r="JV440">
        <v>1.0732390000000001</v>
      </c>
      <c r="JW440">
        <v>20.566120000000002</v>
      </c>
      <c r="JX440" s="1">
        <v>1.6356849999999999E-2</v>
      </c>
      <c r="JY440" s="1">
        <v>4.6159350000000003</v>
      </c>
      <c r="JZ440">
        <v>1.068149</v>
      </c>
      <c r="KA440">
        <v>20.587520000000001</v>
      </c>
      <c r="KB440" s="1">
        <v>1.4123220000000001E-2</v>
      </c>
      <c r="KC440" s="1">
        <v>3.8047279999999999</v>
      </c>
      <c r="KD440">
        <v>1.062398</v>
      </c>
      <c r="KE440">
        <v>20.575530000000001</v>
      </c>
      <c r="KF440" s="1">
        <v>1.2087870000000001E-2</v>
      </c>
      <c r="KG440" s="1">
        <v>3.0994980000000001</v>
      </c>
      <c r="KH440">
        <v>1.055998</v>
      </c>
      <c r="KI440">
        <v>20.373899999999999</v>
      </c>
      <c r="KJ440" s="1">
        <v>1.0202009999999999E-2</v>
      </c>
      <c r="KK440" s="1">
        <v>2.4769999999999999</v>
      </c>
      <c r="KL440">
        <v>1.053833</v>
      </c>
      <c r="KM440">
        <v>20.395769999999999</v>
      </c>
      <c r="KN440" s="1">
        <v>8.4503270000000005E-3</v>
      </c>
      <c r="KO440" s="1">
        <v>2.0001340000000001</v>
      </c>
      <c r="KP440">
        <v>1.0543180000000001</v>
      </c>
      <c r="KQ440">
        <v>20.148350000000001</v>
      </c>
      <c r="KR440" s="1">
        <v>6.8379039999999997E-3</v>
      </c>
      <c r="KS440" s="1">
        <v>1.62368</v>
      </c>
      <c r="KT440">
        <v>1.0553889999999999</v>
      </c>
      <c r="KU440">
        <v>20.025320000000001</v>
      </c>
      <c r="KV440" s="1">
        <v>5.502758E-3</v>
      </c>
      <c r="KW440" s="1">
        <v>1.307812</v>
      </c>
      <c r="KX440">
        <v>1.0556829999999999</v>
      </c>
      <c r="KY440">
        <v>20.20269</v>
      </c>
      <c r="KZ440" s="1">
        <v>4.4349050000000003E-3</v>
      </c>
      <c r="LA440" s="1">
        <v>1.055294</v>
      </c>
      <c r="LB440">
        <v>1.055574</v>
      </c>
      <c r="LC440">
        <v>20.339459999999999</v>
      </c>
      <c r="LD440" s="1">
        <v>3.6169679999999999E-3</v>
      </c>
      <c r="LE440" s="1">
        <v>0.86146650000000002</v>
      </c>
      <c r="LF440">
        <v>1.0552900000000001</v>
      </c>
      <c r="LG440">
        <v>20.216840000000001</v>
      </c>
      <c r="LH440" s="1">
        <v>3.0158530000000002E-3</v>
      </c>
      <c r="LI440" s="1">
        <v>0.71868940000000003</v>
      </c>
      <c r="LJ440">
        <v>1.054802</v>
      </c>
      <c r="LK440">
        <v>20.05377</v>
      </c>
      <c r="LL440" s="1">
        <v>2.5832770000000001E-3</v>
      </c>
      <c r="LM440" s="1">
        <v>0.61600460000000001</v>
      </c>
      <c r="LN440">
        <v>1.0543499999999999</v>
      </c>
      <c r="LO440">
        <v>20.01041</v>
      </c>
      <c r="LP440" s="1">
        <v>2.2717449999999999E-3</v>
      </c>
      <c r="LQ440" s="1">
        <v>0.54205829999999999</v>
      </c>
      <c r="LR440">
        <v>1.053812</v>
      </c>
      <c r="LS440">
        <v>20.571359999999999</v>
      </c>
      <c r="LT440" s="1">
        <v>2.0414370000000001E-3</v>
      </c>
      <c r="LU440" s="1">
        <v>0.48748390000000003</v>
      </c>
      <c r="LV440">
        <v>1.0533440000000001</v>
      </c>
      <c r="LW440">
        <v>21.020119999999999</v>
      </c>
      <c r="LX440" s="1">
        <v>1.8651539999999999E-3</v>
      </c>
      <c r="LY440" s="1">
        <v>0.4458046</v>
      </c>
      <c r="LZ440">
        <v>1.052791</v>
      </c>
      <c r="MA440">
        <v>21.3781</v>
      </c>
      <c r="MB440" s="1">
        <v>1.725755E-3</v>
      </c>
      <c r="MC440" s="1">
        <v>0.412914</v>
      </c>
      <c r="MD440">
        <v>1.0523929999999999</v>
      </c>
      <c r="ME440">
        <v>22.084710000000001</v>
      </c>
      <c r="MF440" s="1">
        <v>1.6134610000000001E-3</v>
      </c>
      <c r="MG440" s="1">
        <v>0.38643280000000002</v>
      </c>
      <c r="MH440">
        <v>1.0519829999999999</v>
      </c>
      <c r="MI440">
        <v>22.524719999999999</v>
      </c>
      <c r="MJ440" s="1">
        <v>1.5220870000000001E-3</v>
      </c>
      <c r="MK440" s="1">
        <v>0.36493059999999999</v>
      </c>
      <c r="ML440">
        <v>1.0517240000000001</v>
      </c>
      <c r="MM440">
        <v>22.38325</v>
      </c>
      <c r="MN440" s="1">
        <v>1.4477890000000001E-3</v>
      </c>
      <c r="MO440" s="1">
        <v>0.34739910000000002</v>
      </c>
      <c r="MP440">
        <v>1.0515110000000001</v>
      </c>
      <c r="MQ440">
        <v>22.20722</v>
      </c>
      <c r="MR440" s="1">
        <v>1.3863129999999999E-3</v>
      </c>
      <c r="MS440" s="1">
        <v>0.33296949999999997</v>
      </c>
      <c r="MT440">
        <v>1.051293</v>
      </c>
      <c r="MU440">
        <v>21.96632</v>
      </c>
      <c r="MV440" s="1">
        <v>1.335391E-3</v>
      </c>
      <c r="MW440" s="1">
        <v>0.32104290000000002</v>
      </c>
      <c r="MX440">
        <v>1.051083</v>
      </c>
      <c r="MY440">
        <v>22.157360000000001</v>
      </c>
      <c r="MZ440" s="1">
        <v>1.291511E-3</v>
      </c>
      <c r="NA440" s="1">
        <v>0.31079489999999999</v>
      </c>
      <c r="NB440">
        <v>1.0509379999999999</v>
      </c>
      <c r="NC440">
        <v>22.413270000000001</v>
      </c>
      <c r="ND440" s="1">
        <v>1.251493E-3</v>
      </c>
      <c r="NE440" s="1">
        <v>0.30149100000000001</v>
      </c>
      <c r="NF440">
        <v>1.0507569999999999</v>
      </c>
      <c r="NG440">
        <v>22.639150000000001</v>
      </c>
      <c r="NH440" s="1">
        <v>1.2129860000000001E-3</v>
      </c>
      <c r="NI440" s="1">
        <v>0.29254849999999999</v>
      </c>
      <c r="NJ440">
        <v>1.050559</v>
      </c>
      <c r="NK440">
        <v>23.12923</v>
      </c>
      <c r="NL440" s="1">
        <v>1.1739809999999999E-3</v>
      </c>
      <c r="NM440" s="1">
        <v>0.28346490000000002</v>
      </c>
      <c r="NN440">
        <v>1.050414</v>
      </c>
      <c r="NO440">
        <v>23.40109</v>
      </c>
      <c r="NP440" s="1">
        <v>1.133762E-3</v>
      </c>
      <c r="NQ440" s="1">
        <v>0.27406130000000001</v>
      </c>
      <c r="NR440">
        <v>1.0502309999999999</v>
      </c>
      <c r="NS440">
        <v>23.314789999999999</v>
      </c>
      <c r="NT440" s="1">
        <v>1.092827E-3</v>
      </c>
      <c r="NU440" s="1">
        <v>0.26447789999999999</v>
      </c>
      <c r="NV440">
        <v>1.0500640000000001</v>
      </c>
      <c r="NW440">
        <v>23.050609999999999</v>
      </c>
      <c r="NX440" s="1">
        <v>1.0514459999999999E-3</v>
      </c>
      <c r="NY440" s="1">
        <v>0.25475199999999998</v>
      </c>
      <c r="NZ440">
        <v>1.0499039999999999</v>
      </c>
      <c r="OA440">
        <v>22.607959999999999</v>
      </c>
      <c r="OB440" s="1">
        <v>1.0105030000000001E-3</v>
      </c>
      <c r="OC440" s="1">
        <v>0.245119</v>
      </c>
      <c r="OD440">
        <v>1.049728</v>
      </c>
      <c r="OE440">
        <v>22.021039999999999</v>
      </c>
      <c r="OF440" s="1">
        <v>9.6984689999999999E-4</v>
      </c>
      <c r="OG440" s="1">
        <v>0.23551739999999999</v>
      </c>
      <c r="OH440">
        <v>1.049553</v>
      </c>
      <c r="OI440">
        <v>21.79909</v>
      </c>
      <c r="OJ440" s="1">
        <v>9.3039350000000002E-4</v>
      </c>
      <c r="OK440" s="1">
        <v>0.22620319999999999</v>
      </c>
    </row>
    <row r="441" spans="1:401" x14ac:dyDescent="0.35">
      <c r="A441">
        <v>450</v>
      </c>
      <c r="B441" t="s">
        <v>4</v>
      </c>
      <c r="C441" t="s">
        <v>364</v>
      </c>
      <c r="D441" t="s">
        <v>448</v>
      </c>
      <c r="E441">
        <v>837.02949999999998</v>
      </c>
      <c r="F441">
        <v>0.32877719999999999</v>
      </c>
      <c r="G441">
        <v>21.99991</v>
      </c>
      <c r="H441">
        <v>0</v>
      </c>
      <c r="I441">
        <v>0</v>
      </c>
      <c r="J441">
        <v>0.32884459999999999</v>
      </c>
      <c r="K441">
        <v>22.157409999999999</v>
      </c>
      <c r="L441">
        <v>0</v>
      </c>
      <c r="M441">
        <v>0</v>
      </c>
      <c r="N441">
        <v>0.3285941</v>
      </c>
      <c r="O441">
        <v>22.653110000000002</v>
      </c>
      <c r="P441">
        <v>0</v>
      </c>
      <c r="Q441">
        <v>0</v>
      </c>
      <c r="R441">
        <v>0.3279358</v>
      </c>
      <c r="S441">
        <v>22.64227</v>
      </c>
      <c r="T441">
        <v>0</v>
      </c>
      <c r="U441">
        <v>0</v>
      </c>
      <c r="V441">
        <v>0.32689580000000001</v>
      </c>
      <c r="W441">
        <v>22.773530000000001</v>
      </c>
      <c r="X441">
        <v>0</v>
      </c>
      <c r="Y441">
        <v>0</v>
      </c>
      <c r="Z441">
        <v>0.32576749999999999</v>
      </c>
      <c r="AA441">
        <v>22.47485</v>
      </c>
      <c r="AB441">
        <v>0</v>
      </c>
      <c r="AC441">
        <v>0</v>
      </c>
      <c r="AD441">
        <v>0.32362770000000002</v>
      </c>
      <c r="AE441">
        <v>22.306370000000001</v>
      </c>
      <c r="AF441">
        <v>0</v>
      </c>
      <c r="AG441">
        <v>0</v>
      </c>
      <c r="AH441">
        <v>0.321214</v>
      </c>
      <c r="AI441">
        <v>22.325849999999999</v>
      </c>
      <c r="AJ441">
        <v>0</v>
      </c>
      <c r="AK441">
        <v>0</v>
      </c>
      <c r="AL441">
        <v>0.31866679999999997</v>
      </c>
      <c r="AM441">
        <v>22.320709999999998</v>
      </c>
      <c r="AN441">
        <v>0</v>
      </c>
      <c r="AO441">
        <v>0</v>
      </c>
      <c r="AP441">
        <v>0.31604549999999998</v>
      </c>
      <c r="AQ441">
        <v>22.243320000000001</v>
      </c>
      <c r="AR441">
        <v>0</v>
      </c>
      <c r="AS441">
        <v>0</v>
      </c>
      <c r="AT441">
        <v>0.31342900000000001</v>
      </c>
      <c r="AU441">
        <v>22.56034</v>
      </c>
      <c r="AV441">
        <v>0</v>
      </c>
      <c r="AW441">
        <v>0</v>
      </c>
      <c r="AX441">
        <v>0.31069590000000002</v>
      </c>
      <c r="AY441">
        <v>22.387039999999999</v>
      </c>
      <c r="AZ441">
        <v>0</v>
      </c>
      <c r="BA441">
        <v>0</v>
      </c>
      <c r="BB441">
        <v>0.30776019999999998</v>
      </c>
      <c r="BC441">
        <v>22.12124</v>
      </c>
      <c r="BD441">
        <v>0</v>
      </c>
      <c r="BE441">
        <v>0</v>
      </c>
      <c r="BF441">
        <v>0.30478250000000001</v>
      </c>
      <c r="BG441">
        <v>22.086960000000001</v>
      </c>
      <c r="BH441">
        <v>0</v>
      </c>
      <c r="BI441">
        <v>0</v>
      </c>
      <c r="BJ441">
        <v>0.3019425</v>
      </c>
      <c r="BK441">
        <v>21.771830000000001</v>
      </c>
      <c r="BL441">
        <v>0</v>
      </c>
      <c r="BM441">
        <v>0</v>
      </c>
      <c r="BN441">
        <v>0.29928880000000002</v>
      </c>
      <c r="BO441">
        <v>21.425249999999998</v>
      </c>
      <c r="BP441">
        <v>0</v>
      </c>
      <c r="BQ441">
        <v>0</v>
      </c>
      <c r="BR441">
        <v>0.29678110000000002</v>
      </c>
      <c r="BS441">
        <v>21.116569999999999</v>
      </c>
      <c r="BT441">
        <v>0</v>
      </c>
      <c r="BU441">
        <v>0</v>
      </c>
      <c r="BV441">
        <v>0.29448730000000001</v>
      </c>
      <c r="BW441">
        <v>21.298919999999999</v>
      </c>
      <c r="BX441">
        <v>0</v>
      </c>
      <c r="BY441">
        <v>0</v>
      </c>
      <c r="BZ441">
        <v>0.29233330000000002</v>
      </c>
      <c r="CA441">
        <v>21.826720000000002</v>
      </c>
      <c r="CB441">
        <v>0</v>
      </c>
      <c r="CC441">
        <v>0</v>
      </c>
      <c r="CD441">
        <v>0.29036119999999999</v>
      </c>
      <c r="CE441">
        <v>22.34637</v>
      </c>
      <c r="CF441">
        <v>0</v>
      </c>
      <c r="CG441">
        <v>0</v>
      </c>
      <c r="CH441">
        <v>0.2885837</v>
      </c>
      <c r="CI441">
        <v>22.51371</v>
      </c>
      <c r="CJ441">
        <v>0</v>
      </c>
      <c r="CK441">
        <v>0</v>
      </c>
      <c r="CL441">
        <v>0.28698279999999998</v>
      </c>
      <c r="CM441">
        <v>22.088799999999999</v>
      </c>
      <c r="CN441">
        <v>0</v>
      </c>
      <c r="CO441">
        <v>0</v>
      </c>
      <c r="CP441">
        <v>0.28562359999999998</v>
      </c>
      <c r="CQ441">
        <v>21.44041</v>
      </c>
      <c r="CR441">
        <v>0</v>
      </c>
      <c r="CS441">
        <v>0</v>
      </c>
      <c r="CT441">
        <v>0.28444079999999999</v>
      </c>
      <c r="CU441">
        <v>21.033110000000001</v>
      </c>
      <c r="CV441" s="1">
        <v>2.2553629999999999E-36</v>
      </c>
      <c r="CW441" s="1">
        <v>2.1147069999999999E-33</v>
      </c>
      <c r="CX441">
        <v>0.2835104</v>
      </c>
      <c r="CY441">
        <v>20.821950000000001</v>
      </c>
      <c r="CZ441" s="1">
        <v>5.208973E-30</v>
      </c>
      <c r="DA441" s="1">
        <v>5.0709589999999999E-27</v>
      </c>
      <c r="DB441">
        <v>0.28276040000000002</v>
      </c>
      <c r="DC441">
        <v>21.140910000000002</v>
      </c>
      <c r="DD441" s="1">
        <v>2.512671E-24</v>
      </c>
      <c r="DE441" s="1">
        <v>2.3433090000000001E-21</v>
      </c>
      <c r="DF441">
        <v>0.28222190000000003</v>
      </c>
      <c r="DG441">
        <v>21.646059999999999</v>
      </c>
      <c r="DH441" s="1">
        <v>7.5182489999999994E-20</v>
      </c>
      <c r="DI441" s="1">
        <v>5.322944E-17</v>
      </c>
      <c r="DJ441">
        <v>0.28191709999999998</v>
      </c>
      <c r="DK441">
        <v>21.725999999999999</v>
      </c>
      <c r="DL441" s="1">
        <v>2.2679170000000002E-16</v>
      </c>
      <c r="DM441" s="1">
        <v>1.5031410000000001E-13</v>
      </c>
      <c r="DN441">
        <v>0.28179409999999999</v>
      </c>
      <c r="DO441">
        <v>21.640080000000001</v>
      </c>
      <c r="DP441" s="1">
        <v>1.6699369999999999E-13</v>
      </c>
      <c r="DQ441" s="1">
        <v>1.088074E-10</v>
      </c>
      <c r="DR441">
        <v>0.28186889999999998</v>
      </c>
      <c r="DS441">
        <v>21.221160000000001</v>
      </c>
      <c r="DT441" s="1">
        <v>4.3717980000000002E-11</v>
      </c>
      <c r="DU441" s="1">
        <v>2.8342500000000001E-8</v>
      </c>
      <c r="DV441">
        <v>0.28219159999999999</v>
      </c>
      <c r="DW441">
        <v>20.586649999999999</v>
      </c>
      <c r="DX441" s="1">
        <v>5.041334E-9</v>
      </c>
      <c r="DY441" s="1">
        <v>3.2876079999999999E-6</v>
      </c>
      <c r="DZ441">
        <v>0.28269309999999997</v>
      </c>
      <c r="EA441">
        <v>20.0962</v>
      </c>
      <c r="EB441" s="1">
        <v>2.9479120000000002E-7</v>
      </c>
      <c r="EC441" s="1">
        <v>1.9415139999999999E-4</v>
      </c>
      <c r="ED441">
        <v>0.28340979999999999</v>
      </c>
      <c r="EE441">
        <v>19.738109999999999</v>
      </c>
      <c r="EF441" s="1">
        <v>9.6923530000000003E-6</v>
      </c>
      <c r="EG441" s="1">
        <v>6.4773829999999998E-3</v>
      </c>
      <c r="EH441">
        <v>0.28435519999999997</v>
      </c>
      <c r="EI441">
        <v>19.757059999999999</v>
      </c>
      <c r="EJ441" s="1">
        <v>1.9463769999999999E-4</v>
      </c>
      <c r="EK441">
        <v>0.13209029999999999</v>
      </c>
      <c r="EL441">
        <v>0.2855203</v>
      </c>
      <c r="EM441">
        <v>19.97512</v>
      </c>
      <c r="EN441" s="1">
        <v>2.5359610000000002E-3</v>
      </c>
      <c r="EO441">
        <v>1.7497590000000001</v>
      </c>
      <c r="EP441">
        <v>0.28693419999999997</v>
      </c>
      <c r="EQ441">
        <v>20.16553</v>
      </c>
      <c r="ER441" s="1">
        <v>2.242156E-2</v>
      </c>
      <c r="ES441">
        <v>15.757440000000001</v>
      </c>
      <c r="ET441">
        <v>0.28859990000000002</v>
      </c>
      <c r="EU441">
        <v>20.136510000000001</v>
      </c>
      <c r="EV441">
        <v>0.1404215</v>
      </c>
      <c r="EW441">
        <v>100.55240000000001</v>
      </c>
      <c r="EX441">
        <v>0.29048580000000002</v>
      </c>
      <c r="EY441">
        <v>19.613779999999998</v>
      </c>
      <c r="EZ441">
        <v>0.64542880000000002</v>
      </c>
      <c r="FA441">
        <v>471.14010000000002</v>
      </c>
      <c r="FB441">
        <v>0.29263</v>
      </c>
      <c r="FC441">
        <v>18.942530000000001</v>
      </c>
      <c r="FD441">
        <v>2.2425139999999999</v>
      </c>
      <c r="FE441">
        <v>1669.183</v>
      </c>
      <c r="FF441">
        <v>0.29500599999999999</v>
      </c>
      <c r="FG441">
        <v>18.434709999999999</v>
      </c>
      <c r="FH441">
        <v>6.0611940000000004</v>
      </c>
      <c r="FI441">
        <v>4604.13</v>
      </c>
      <c r="FJ441">
        <v>0.29779220000000001</v>
      </c>
      <c r="FK441">
        <v>18.157150000000001</v>
      </c>
      <c r="FL441">
        <v>13.127789999999999</v>
      </c>
      <c r="FM441">
        <v>10167.27</v>
      </c>
      <c r="FN441">
        <v>0.3005816</v>
      </c>
      <c r="FO441">
        <v>18.734439999999999</v>
      </c>
      <c r="FP441">
        <v>23.288409999999999</v>
      </c>
      <c r="FQ441">
        <v>18407.03</v>
      </c>
      <c r="FR441">
        <v>0.30355280000000001</v>
      </c>
      <c r="FS441">
        <v>19.156860000000002</v>
      </c>
      <c r="FT441">
        <v>34.490279999999998</v>
      </c>
      <c r="FU441">
        <v>27848.43</v>
      </c>
      <c r="FV441">
        <v>0.30690109999999998</v>
      </c>
      <c r="FW441">
        <v>19.198720000000002</v>
      </c>
      <c r="FX441">
        <v>43.400219999999997</v>
      </c>
      <c r="FY441">
        <v>35825.71</v>
      </c>
      <c r="FZ441">
        <v>0.31060130000000002</v>
      </c>
      <c r="GA441">
        <v>18.91516</v>
      </c>
      <c r="GB441">
        <v>47.241340000000001</v>
      </c>
      <c r="GC441">
        <v>39853.769999999997</v>
      </c>
      <c r="GD441">
        <v>0.31462610000000002</v>
      </c>
      <c r="GE441">
        <v>18.479839999999999</v>
      </c>
      <c r="GF441">
        <v>44.650359999999999</v>
      </c>
      <c r="GG441">
        <v>38662.97</v>
      </c>
      <c r="GH441">
        <v>0.31934190000000001</v>
      </c>
      <c r="GI441">
        <v>18.03678</v>
      </c>
      <c r="GJ441">
        <v>37.573430000000002</v>
      </c>
      <c r="GK441">
        <v>33303.050000000003</v>
      </c>
      <c r="GL441">
        <v>0.32306780000000002</v>
      </c>
      <c r="GM441">
        <v>17.828970000000002</v>
      </c>
      <c r="GN441">
        <v>28.358550000000001</v>
      </c>
      <c r="GO441">
        <v>25852.37</v>
      </c>
      <c r="GP441">
        <v>0.32706950000000001</v>
      </c>
      <c r="GQ441">
        <v>17.864049999999999</v>
      </c>
      <c r="GR441">
        <v>19.38757</v>
      </c>
      <c r="GS441">
        <v>18215.48</v>
      </c>
      <c r="GT441">
        <v>0.33205829999999997</v>
      </c>
      <c r="GU441">
        <v>18.807379999999998</v>
      </c>
      <c r="GV441">
        <v>12.158670000000001</v>
      </c>
      <c r="GW441">
        <v>11769.49</v>
      </c>
      <c r="GX441">
        <v>0.33817700000000001</v>
      </c>
      <c r="GY441">
        <v>19.514769999999999</v>
      </c>
      <c r="GZ441">
        <v>6.9966480000000004</v>
      </c>
      <c r="HA441">
        <v>6991.4840000000004</v>
      </c>
      <c r="HB441">
        <v>0.3448753</v>
      </c>
      <c r="HC441">
        <v>19.85219</v>
      </c>
      <c r="HD441">
        <v>3.7384059999999999</v>
      </c>
      <c r="HE441">
        <v>3859.0340000000001</v>
      </c>
      <c r="HF441">
        <v>0.35209509999999999</v>
      </c>
      <c r="HG441">
        <v>20.186499999999999</v>
      </c>
      <c r="HH441">
        <v>1.887057</v>
      </c>
      <c r="HI441">
        <v>2008.7670000000001</v>
      </c>
      <c r="HJ441">
        <v>0.36000919999999997</v>
      </c>
      <c r="HK441">
        <v>20.293569999999999</v>
      </c>
      <c r="HL441">
        <v>0.91557129999999998</v>
      </c>
      <c r="HM441">
        <v>1000.506</v>
      </c>
      <c r="HN441">
        <v>0.36860949999999998</v>
      </c>
      <c r="HO441">
        <v>20.026869999999999</v>
      </c>
      <c r="HP441">
        <v>0.43933499999999998</v>
      </c>
      <c r="HQ441">
        <v>485.74950000000001</v>
      </c>
      <c r="HR441">
        <v>0.37814550000000002</v>
      </c>
      <c r="HS441">
        <v>19.89931</v>
      </c>
      <c r="HT441">
        <v>0.22016910000000001</v>
      </c>
      <c r="HU441">
        <v>238.5187</v>
      </c>
      <c r="HV441">
        <v>0.3888028</v>
      </c>
      <c r="HW441">
        <v>19.889610000000001</v>
      </c>
      <c r="HX441" s="1">
        <v>0.1246867</v>
      </c>
      <c r="HY441">
        <v>125.6454</v>
      </c>
      <c r="HZ441">
        <v>0.40022730000000001</v>
      </c>
      <c r="IA441">
        <v>20.456309999999998</v>
      </c>
      <c r="IB441" s="1">
        <v>8.4298540000000005E-2</v>
      </c>
      <c r="IC441">
        <v>75.755790000000005</v>
      </c>
      <c r="ID441">
        <v>0.41145910000000002</v>
      </c>
      <c r="IE441">
        <v>21.107780000000002</v>
      </c>
      <c r="IF441" s="1">
        <v>6.6757769999999994E-2</v>
      </c>
      <c r="IG441">
        <v>53.698650000000001</v>
      </c>
      <c r="IH441">
        <v>0.4229406</v>
      </c>
      <c r="II441">
        <v>21.42004</v>
      </c>
      <c r="IJ441" s="1">
        <v>5.7911230000000001E-2</v>
      </c>
      <c r="IK441">
        <v>43.04542</v>
      </c>
      <c r="IL441">
        <v>0.43407610000000002</v>
      </c>
      <c r="IM441">
        <v>21.60474</v>
      </c>
      <c r="IN441" s="1">
        <v>5.2136849999999998E-2</v>
      </c>
      <c r="IO441">
        <v>36.912880000000001</v>
      </c>
      <c r="IP441">
        <v>0.44571929999999998</v>
      </c>
      <c r="IQ441">
        <v>21.454440000000002</v>
      </c>
      <c r="IR441" s="1">
        <v>4.7267999999999998E-2</v>
      </c>
      <c r="IS441">
        <v>32.455060000000003</v>
      </c>
      <c r="IT441">
        <v>0.45892660000000002</v>
      </c>
      <c r="IU441">
        <v>21.15343</v>
      </c>
      <c r="IV441" s="1">
        <v>4.265033E-2</v>
      </c>
      <c r="IW441">
        <v>28.588139999999999</v>
      </c>
      <c r="IX441">
        <v>0.47464849999999997</v>
      </c>
      <c r="IY441">
        <v>21.094719999999999</v>
      </c>
      <c r="IZ441" s="1">
        <v>3.817226E-2</v>
      </c>
      <c r="JA441">
        <v>24.990120000000001</v>
      </c>
      <c r="JB441">
        <v>0.49285879999999999</v>
      </c>
      <c r="JC441">
        <v>21.13485</v>
      </c>
      <c r="JD441" s="1">
        <v>3.3852350000000003E-2</v>
      </c>
      <c r="JE441">
        <v>21.61223</v>
      </c>
      <c r="JF441">
        <v>0.51438300000000003</v>
      </c>
      <c r="JG441">
        <v>21.36046</v>
      </c>
      <c r="JH441" s="1">
        <v>2.968751E-2</v>
      </c>
      <c r="JI441" s="1">
        <v>18.437249999999999</v>
      </c>
      <c r="JJ441">
        <v>0.53964160000000005</v>
      </c>
      <c r="JK441">
        <v>21.216809999999999</v>
      </c>
      <c r="JL441" s="1">
        <v>2.583937E-2</v>
      </c>
      <c r="JM441" s="1">
        <v>15.562709999999999</v>
      </c>
      <c r="JN441">
        <v>0.57162769999999996</v>
      </c>
      <c r="JO441">
        <v>21.062339999999999</v>
      </c>
      <c r="JP441" s="1">
        <v>2.2393529999999998E-2</v>
      </c>
      <c r="JQ441" s="1">
        <v>13.312939999999999</v>
      </c>
      <c r="JR441">
        <v>0.60923229999999995</v>
      </c>
      <c r="JS441">
        <v>20.81786</v>
      </c>
      <c r="JT441" s="1">
        <v>1.9371650000000001E-2</v>
      </c>
      <c r="JU441" s="1">
        <v>11.37077</v>
      </c>
      <c r="JV441">
        <v>0.65408710000000003</v>
      </c>
      <c r="JW441">
        <v>20.600999999999999</v>
      </c>
      <c r="JX441" s="1">
        <v>1.6746750000000001E-2</v>
      </c>
      <c r="JY441" s="1">
        <v>9.6956190000000007</v>
      </c>
      <c r="JZ441">
        <v>0.70707039999999999</v>
      </c>
      <c r="KA441">
        <v>20.558350000000001</v>
      </c>
      <c r="KB441" s="1">
        <v>1.444406E-2</v>
      </c>
      <c r="KC441" s="1">
        <v>8.2464639999999996</v>
      </c>
      <c r="KD441">
        <v>0.77119669999999996</v>
      </c>
      <c r="KE441">
        <v>20.55153</v>
      </c>
      <c r="KF441" s="1">
        <v>1.2355959999999999E-2</v>
      </c>
      <c r="KG441" s="1">
        <v>6.9637599999999997</v>
      </c>
      <c r="KH441">
        <v>0.85305830000000005</v>
      </c>
      <c r="KI441">
        <v>20.423819999999999</v>
      </c>
      <c r="KJ441" s="1">
        <v>1.0427229999999999E-2</v>
      </c>
      <c r="KK441" s="1">
        <v>5.8048339999999996</v>
      </c>
      <c r="KL441">
        <v>0.89229429999999998</v>
      </c>
      <c r="KM441">
        <v>20.415980000000001</v>
      </c>
      <c r="KN441" s="1">
        <v>8.6140409999999994E-3</v>
      </c>
      <c r="KO441" s="1">
        <v>4.7870400000000002</v>
      </c>
      <c r="KP441">
        <v>0.88905599999999996</v>
      </c>
      <c r="KQ441">
        <v>20.2621</v>
      </c>
      <c r="KR441" s="1">
        <v>6.990436E-3</v>
      </c>
      <c r="KS441" s="1">
        <v>3.928156</v>
      </c>
      <c r="KT441">
        <v>0.88694550000000005</v>
      </c>
      <c r="KU441">
        <v>20.0898</v>
      </c>
      <c r="KV441" s="1">
        <v>5.6265300000000002E-3</v>
      </c>
      <c r="KW441" s="1">
        <v>3.1766030000000001</v>
      </c>
      <c r="KX441">
        <v>0.88453230000000005</v>
      </c>
      <c r="KY441">
        <v>20.210249999999998</v>
      </c>
      <c r="KZ441" s="1">
        <v>4.5335139999999998E-3</v>
      </c>
      <c r="LA441" s="1">
        <v>2.5674480000000002</v>
      </c>
      <c r="LB441">
        <v>0.88197709999999996</v>
      </c>
      <c r="LC441">
        <v>20.296250000000001</v>
      </c>
      <c r="LD441" s="1">
        <v>3.6921269999999999E-3</v>
      </c>
      <c r="LE441" s="1">
        <v>2.0906220000000002</v>
      </c>
      <c r="LF441">
        <v>0.87935099999999999</v>
      </c>
      <c r="LG441">
        <v>20.168839999999999</v>
      </c>
      <c r="LH441" s="1">
        <v>3.0711789999999998E-3</v>
      </c>
      <c r="LI441" s="1">
        <v>1.7329460000000001</v>
      </c>
      <c r="LJ441">
        <v>0.87665029999999999</v>
      </c>
      <c r="LK441">
        <v>20.000509999999998</v>
      </c>
      <c r="LL441" s="1">
        <v>2.6231639999999999E-3</v>
      </c>
      <c r="LM441" s="1">
        <v>1.4722839999999999</v>
      </c>
      <c r="LN441">
        <v>0.87415200000000004</v>
      </c>
      <c r="LO441">
        <v>19.963450000000002</v>
      </c>
      <c r="LP441" s="1">
        <v>2.3007209999999999E-3</v>
      </c>
      <c r="LQ441" s="1">
        <v>1.2840119999999999</v>
      </c>
      <c r="LR441">
        <v>0.87168900000000005</v>
      </c>
      <c r="LS441">
        <v>20.55817</v>
      </c>
      <c r="LT441" s="1">
        <v>2.0629849999999998E-3</v>
      </c>
      <c r="LU441" s="1">
        <v>1.145913</v>
      </c>
      <c r="LV441">
        <v>0.86932710000000002</v>
      </c>
      <c r="LW441">
        <v>21.059760000000001</v>
      </c>
      <c r="LX441" s="1">
        <v>1.8816429999999999E-3</v>
      </c>
      <c r="LY441" s="1">
        <v>1.0417810000000001</v>
      </c>
      <c r="LZ441">
        <v>0.8670677</v>
      </c>
      <c r="MA441">
        <v>21.421340000000001</v>
      </c>
      <c r="MB441" s="1">
        <v>1.738748E-3</v>
      </c>
      <c r="MC441" s="1">
        <v>0.9606363</v>
      </c>
      <c r="MD441">
        <v>0.86500169999999998</v>
      </c>
      <c r="ME441">
        <v>22.052959999999999</v>
      </c>
      <c r="MF441" s="1">
        <v>1.623881E-3</v>
      </c>
      <c r="MG441" s="1">
        <v>0.89598060000000002</v>
      </c>
      <c r="MH441">
        <v>0.86300399999999999</v>
      </c>
      <c r="MI441">
        <v>22.445489999999999</v>
      </c>
      <c r="MJ441" s="1">
        <v>1.530518E-3</v>
      </c>
      <c r="MK441" s="1">
        <v>0.8437479</v>
      </c>
      <c r="ML441">
        <v>0.86120830000000004</v>
      </c>
      <c r="MM441">
        <v>22.325980000000001</v>
      </c>
      <c r="MN441" s="1">
        <v>1.4546579999999999E-3</v>
      </c>
      <c r="MO441" s="1">
        <v>0.80135630000000002</v>
      </c>
      <c r="MP441">
        <v>0.85945389999999999</v>
      </c>
      <c r="MQ441">
        <v>22.160530000000001</v>
      </c>
      <c r="MR441" s="1">
        <v>1.3919690000000001E-3</v>
      </c>
      <c r="MS441" s="1">
        <v>0.76660899999999998</v>
      </c>
      <c r="MT441">
        <v>0.85769390000000001</v>
      </c>
      <c r="MU441">
        <v>21.967580000000002</v>
      </c>
      <c r="MV441" s="1">
        <v>1.340082E-3</v>
      </c>
      <c r="MW441" s="1">
        <v>0.73801629999999996</v>
      </c>
      <c r="MX441">
        <v>0.85603180000000001</v>
      </c>
      <c r="MY441">
        <v>22.220369999999999</v>
      </c>
      <c r="MZ441" s="1">
        <v>1.2956389999999999E-3</v>
      </c>
      <c r="NA441" s="1">
        <v>0.71381859999999997</v>
      </c>
      <c r="NB441">
        <v>0.85437790000000002</v>
      </c>
      <c r="NC441">
        <v>22.518940000000001</v>
      </c>
      <c r="ND441" s="1">
        <v>1.255274E-3</v>
      </c>
      <c r="NE441" s="1">
        <v>0.69226069999999995</v>
      </c>
      <c r="NF441">
        <v>0.8526939</v>
      </c>
      <c r="NG441">
        <v>22.72683</v>
      </c>
      <c r="NH441" s="1">
        <v>1.2166519999999999E-3</v>
      </c>
      <c r="NI441" s="1">
        <v>0.67196619999999996</v>
      </c>
      <c r="NJ441">
        <v>0.85101760000000004</v>
      </c>
      <c r="NK441">
        <v>23.136299999999999</v>
      </c>
      <c r="NL441" s="1">
        <v>1.177687E-3</v>
      </c>
      <c r="NM441" s="1">
        <v>0.65168150000000002</v>
      </c>
      <c r="NN441">
        <v>0.84935609999999995</v>
      </c>
      <c r="NO441">
        <v>23.334479999999999</v>
      </c>
      <c r="NP441" s="1">
        <v>1.1375650000000001E-3</v>
      </c>
      <c r="NQ441" s="1">
        <v>0.63083990000000001</v>
      </c>
      <c r="NR441">
        <v>0.84763219999999995</v>
      </c>
      <c r="NS441">
        <v>23.256129999999999</v>
      </c>
      <c r="NT441" s="1">
        <v>1.0966769999999999E-3</v>
      </c>
      <c r="NU441" s="1">
        <v>0.6094813</v>
      </c>
      <c r="NV441">
        <v>0.84595419999999999</v>
      </c>
      <c r="NW441">
        <v>23.035119999999999</v>
      </c>
      <c r="NX441" s="1">
        <v>1.0553190000000001E-3</v>
      </c>
      <c r="NY441" s="1">
        <v>0.58771969999999996</v>
      </c>
      <c r="NZ441">
        <v>0.84418260000000001</v>
      </c>
      <c r="OA441">
        <v>22.675730000000001</v>
      </c>
      <c r="OB441" s="1">
        <v>1.0143229999999999E-3</v>
      </c>
      <c r="OC441" s="1">
        <v>0.56604520000000003</v>
      </c>
      <c r="OD441">
        <v>0.84245490000000001</v>
      </c>
      <c r="OE441">
        <v>22.167269999999998</v>
      </c>
      <c r="OF441" s="1">
        <v>9.7362659999999999E-4</v>
      </c>
      <c r="OG441" s="1">
        <v>0.5444331</v>
      </c>
      <c r="OH441">
        <v>0.84071649999999998</v>
      </c>
      <c r="OI441">
        <v>21.956309999999998</v>
      </c>
      <c r="OJ441" s="1">
        <v>9.3404999999999996E-4</v>
      </c>
      <c r="OK441" s="1">
        <v>0.523289</v>
      </c>
    </row>
    <row r="442" spans="1:401" x14ac:dyDescent="0.35">
      <c r="A442">
        <v>451</v>
      </c>
      <c r="B442" t="s">
        <v>4</v>
      </c>
      <c r="C442" t="s">
        <v>364</v>
      </c>
      <c r="D442" t="s">
        <v>449</v>
      </c>
      <c r="E442">
        <v>825.11800000000005</v>
      </c>
      <c r="F442">
        <v>0.22409109999999999</v>
      </c>
      <c r="G442">
        <v>21.811879999999999</v>
      </c>
      <c r="H442">
        <v>0</v>
      </c>
      <c r="I442">
        <v>0</v>
      </c>
      <c r="J442">
        <v>0.22421440000000001</v>
      </c>
      <c r="K442">
        <v>22.042870000000001</v>
      </c>
      <c r="L442">
        <v>0</v>
      </c>
      <c r="M442">
        <v>0</v>
      </c>
      <c r="N442">
        <v>0.22418070000000001</v>
      </c>
      <c r="O442">
        <v>22.616119999999999</v>
      </c>
      <c r="P442">
        <v>0</v>
      </c>
      <c r="Q442">
        <v>0</v>
      </c>
      <c r="R442">
        <v>0.22402140000000001</v>
      </c>
      <c r="S442">
        <v>22.69556</v>
      </c>
      <c r="T442">
        <v>0</v>
      </c>
      <c r="U442">
        <v>0</v>
      </c>
      <c r="V442">
        <v>0.2236253</v>
      </c>
      <c r="W442">
        <v>22.84647</v>
      </c>
      <c r="X442">
        <v>0</v>
      </c>
      <c r="Y442">
        <v>0</v>
      </c>
      <c r="Z442">
        <v>0.2232845</v>
      </c>
      <c r="AA442">
        <v>22.521640000000001</v>
      </c>
      <c r="AB442">
        <v>0</v>
      </c>
      <c r="AC442">
        <v>0</v>
      </c>
      <c r="AD442">
        <v>0.2224209</v>
      </c>
      <c r="AE442">
        <v>22.291630000000001</v>
      </c>
      <c r="AF442">
        <v>0</v>
      </c>
      <c r="AG442">
        <v>0</v>
      </c>
      <c r="AH442">
        <v>0.2213543</v>
      </c>
      <c r="AI442">
        <v>22.245509999999999</v>
      </c>
      <c r="AJ442">
        <v>0</v>
      </c>
      <c r="AK442">
        <v>0</v>
      </c>
      <c r="AL442">
        <v>0.2202403</v>
      </c>
      <c r="AM442">
        <v>22.243379999999998</v>
      </c>
      <c r="AN442">
        <v>0</v>
      </c>
      <c r="AO442">
        <v>0</v>
      </c>
      <c r="AP442">
        <v>0.21906980000000001</v>
      </c>
      <c r="AQ442">
        <v>22.208390000000001</v>
      </c>
      <c r="AR442">
        <v>0</v>
      </c>
      <c r="AS442">
        <v>0</v>
      </c>
      <c r="AT442">
        <v>0.2178689</v>
      </c>
      <c r="AU442">
        <v>22.558319999999998</v>
      </c>
      <c r="AV442">
        <v>0</v>
      </c>
      <c r="AW442">
        <v>0</v>
      </c>
      <c r="AX442">
        <v>0.21668129999999999</v>
      </c>
      <c r="AY442">
        <v>22.437049999999999</v>
      </c>
      <c r="AZ442">
        <v>0</v>
      </c>
      <c r="BA442">
        <v>0</v>
      </c>
      <c r="BB442">
        <v>0.21530150000000001</v>
      </c>
      <c r="BC442">
        <v>22.185890000000001</v>
      </c>
      <c r="BD442">
        <v>0</v>
      </c>
      <c r="BE442">
        <v>0</v>
      </c>
      <c r="BF442">
        <v>0.2139056</v>
      </c>
      <c r="BG442">
        <v>22.107019999999999</v>
      </c>
      <c r="BH442">
        <v>0</v>
      </c>
      <c r="BI442">
        <v>0</v>
      </c>
      <c r="BJ442">
        <v>0.21255689999999999</v>
      </c>
      <c r="BK442">
        <v>21.778199999999998</v>
      </c>
      <c r="BL442">
        <v>0</v>
      </c>
      <c r="BM442">
        <v>0</v>
      </c>
      <c r="BN442">
        <v>0.21129700000000001</v>
      </c>
      <c r="BO442">
        <v>21.418230000000001</v>
      </c>
      <c r="BP442">
        <v>0</v>
      </c>
      <c r="BQ442">
        <v>0</v>
      </c>
      <c r="BR442">
        <v>0.2100918</v>
      </c>
      <c r="BS442">
        <v>21.10116</v>
      </c>
      <c r="BT442">
        <v>0</v>
      </c>
      <c r="BU442">
        <v>0</v>
      </c>
      <c r="BV442">
        <v>0.2089684</v>
      </c>
      <c r="BW442">
        <v>21.28537</v>
      </c>
      <c r="BX442">
        <v>0</v>
      </c>
      <c r="BY442">
        <v>0</v>
      </c>
      <c r="BZ442">
        <v>0.2079096</v>
      </c>
      <c r="CA442">
        <v>21.837689999999998</v>
      </c>
      <c r="CB442">
        <v>0</v>
      </c>
      <c r="CC442">
        <v>0</v>
      </c>
      <c r="CD442">
        <v>0.2069299</v>
      </c>
      <c r="CE442">
        <v>22.41011</v>
      </c>
      <c r="CF442">
        <v>0</v>
      </c>
      <c r="CG442">
        <v>0</v>
      </c>
      <c r="CH442">
        <v>0.20602699999999999</v>
      </c>
      <c r="CI442">
        <v>22.629149999999999</v>
      </c>
      <c r="CJ442">
        <v>0</v>
      </c>
      <c r="CK442">
        <v>0</v>
      </c>
      <c r="CL442">
        <v>0.2052254</v>
      </c>
      <c r="CM442">
        <v>22.22681</v>
      </c>
      <c r="CN442">
        <v>0</v>
      </c>
      <c r="CO442">
        <v>0</v>
      </c>
      <c r="CP442">
        <v>0.2045042</v>
      </c>
      <c r="CQ442">
        <v>21.543810000000001</v>
      </c>
      <c r="CR442">
        <v>0</v>
      </c>
      <c r="CS442">
        <v>0</v>
      </c>
      <c r="CT442">
        <v>0.2038818</v>
      </c>
      <c r="CU442">
        <v>21.072469999999999</v>
      </c>
      <c r="CV442" s="1">
        <v>6.282978E-37</v>
      </c>
      <c r="CW442" s="1">
        <v>7.0277659999999998E-34</v>
      </c>
      <c r="CX442">
        <v>0.20337959999999999</v>
      </c>
      <c r="CY442">
        <v>20.83718</v>
      </c>
      <c r="CZ442" s="1">
        <v>1.320421E-30</v>
      </c>
      <c r="DA442" s="1">
        <v>1.474536E-27</v>
      </c>
      <c r="DB442">
        <v>0.2029677</v>
      </c>
      <c r="DC442">
        <v>21.166080000000001</v>
      </c>
      <c r="DD442" s="1">
        <v>7.2091720000000004E-25</v>
      </c>
      <c r="DE442" s="1">
        <v>8.0387320000000003E-22</v>
      </c>
      <c r="DF442">
        <v>0.20264589999999999</v>
      </c>
      <c r="DG442">
        <v>21.721319999999999</v>
      </c>
      <c r="DH442" s="1">
        <v>1.852888E-20</v>
      </c>
      <c r="DI442" s="1">
        <v>2.066573E-17</v>
      </c>
      <c r="DJ442">
        <v>0.20243530000000001</v>
      </c>
      <c r="DK442">
        <v>21.874040000000001</v>
      </c>
      <c r="DL442" s="1">
        <v>5.7607050000000002E-17</v>
      </c>
      <c r="DM442" s="1">
        <v>6.4198680000000004E-14</v>
      </c>
      <c r="DN442">
        <v>0.20229430000000001</v>
      </c>
      <c r="DO442">
        <v>21.806349999999998</v>
      </c>
      <c r="DP442" s="1">
        <v>4.5225710000000003E-14</v>
      </c>
      <c r="DQ442" s="1">
        <v>5.0349390000000003E-11</v>
      </c>
      <c r="DR442">
        <v>0.20227220000000001</v>
      </c>
      <c r="DS442">
        <v>21.3672</v>
      </c>
      <c r="DT442" s="1">
        <v>1.3713809999999999E-11</v>
      </c>
      <c r="DU442" s="1">
        <v>1.428655E-8</v>
      </c>
      <c r="DV442">
        <v>0.2023286</v>
      </c>
      <c r="DW442">
        <v>20.691389999999998</v>
      </c>
      <c r="DX442" s="1">
        <v>1.7853269999999999E-9</v>
      </c>
      <c r="DY442" s="1">
        <v>1.790957E-6</v>
      </c>
      <c r="DZ442">
        <v>0.2025006</v>
      </c>
      <c r="EA442">
        <v>20.150230000000001</v>
      </c>
      <c r="EB442" s="1">
        <v>1.157175E-7</v>
      </c>
      <c r="EC442" s="1">
        <v>1.13453E-4</v>
      </c>
      <c r="ED442">
        <v>0.2027572</v>
      </c>
      <c r="EE442">
        <v>19.77853</v>
      </c>
      <c r="EF442" s="1">
        <v>4.1644369999999999E-6</v>
      </c>
      <c r="EG442" s="1">
        <v>4.0377770000000002E-3</v>
      </c>
      <c r="EH442">
        <v>0.2031405</v>
      </c>
      <c r="EI442">
        <v>19.816199999999998</v>
      </c>
      <c r="EJ442" s="1">
        <v>9.0741760000000003E-5</v>
      </c>
      <c r="EK442">
        <v>8.7475960000000005E-2</v>
      </c>
      <c r="EL442">
        <v>0.20361860000000001</v>
      </c>
      <c r="EM442">
        <v>20.07488</v>
      </c>
      <c r="EN442" s="1">
        <v>1.275857E-3</v>
      </c>
      <c r="EO442">
        <v>1.2279819999999999</v>
      </c>
      <c r="EP442">
        <v>0.20422660000000001</v>
      </c>
      <c r="EQ442">
        <v>20.316269999999999</v>
      </c>
      <c r="ER442" s="1">
        <v>1.212529E-2</v>
      </c>
      <c r="ES442">
        <v>11.6999</v>
      </c>
      <c r="ET442">
        <v>0.2049194</v>
      </c>
      <c r="EU442">
        <v>20.320779999999999</v>
      </c>
      <c r="EV442">
        <v>8.1334589999999998E-2</v>
      </c>
      <c r="EW442">
        <v>78.867220000000003</v>
      </c>
      <c r="EX442">
        <v>0.20575479999999999</v>
      </c>
      <c r="EY442">
        <v>19.800660000000001</v>
      </c>
      <c r="EZ442">
        <v>0.39961140000000001</v>
      </c>
      <c r="FA442">
        <v>390.02460000000002</v>
      </c>
      <c r="FB442">
        <v>0.20668210000000001</v>
      </c>
      <c r="FC442">
        <v>19.083819999999999</v>
      </c>
      <c r="FD442">
        <v>1.4816609999999999</v>
      </c>
      <c r="FE442">
        <v>1457.712</v>
      </c>
      <c r="FF442">
        <v>0.2077426</v>
      </c>
      <c r="FG442">
        <v>18.51172</v>
      </c>
      <c r="FH442">
        <v>4.2655450000000004</v>
      </c>
      <c r="FI442">
        <v>4238.259</v>
      </c>
      <c r="FJ442">
        <v>0.20899229999999999</v>
      </c>
      <c r="FK442">
        <v>18.203659999999999</v>
      </c>
      <c r="FL442">
        <v>9.8226329999999997</v>
      </c>
      <c r="FM442">
        <v>9856.4130000000005</v>
      </c>
      <c r="FN442">
        <v>0.21025379999999999</v>
      </c>
      <c r="FO442">
        <v>18.771260000000002</v>
      </c>
      <c r="FP442">
        <v>18.514379999999999</v>
      </c>
      <c r="FQ442">
        <v>18783.32</v>
      </c>
      <c r="FR442">
        <v>0.21158260000000001</v>
      </c>
      <c r="FS442">
        <v>19.262129999999999</v>
      </c>
      <c r="FT442">
        <v>29.120370000000001</v>
      </c>
      <c r="FU442">
        <v>29914.04</v>
      </c>
      <c r="FV442">
        <v>0.21305569999999999</v>
      </c>
      <c r="FW442">
        <v>19.390370000000001</v>
      </c>
      <c r="FX442">
        <v>38.922750000000001</v>
      </c>
      <c r="FY442">
        <v>40534.78</v>
      </c>
      <c r="FZ442">
        <v>0.21473909999999999</v>
      </c>
      <c r="GA442">
        <v>19.12942</v>
      </c>
      <c r="GB442">
        <v>44.992899999999999</v>
      </c>
      <c r="GC442">
        <v>47509.64</v>
      </c>
      <c r="GD442">
        <v>0.21647910000000001</v>
      </c>
      <c r="GE442">
        <v>18.645340000000001</v>
      </c>
      <c r="GF442">
        <v>45.108359999999998</v>
      </c>
      <c r="GG442">
        <v>48605.77</v>
      </c>
      <c r="GH442">
        <v>0.21875410000000001</v>
      </c>
      <c r="GI442">
        <v>18.12754</v>
      </c>
      <c r="GJ442">
        <v>40.627969999999998</v>
      </c>
      <c r="GK442">
        <v>44252.65</v>
      </c>
      <c r="GL442">
        <v>0.2204015</v>
      </c>
      <c r="GM442">
        <v>17.833739999999999</v>
      </c>
      <c r="GN442">
        <v>32.668550000000003</v>
      </c>
      <c r="GO442">
        <v>36221.51</v>
      </c>
      <c r="GP442">
        <v>0.22213720000000001</v>
      </c>
      <c r="GQ442">
        <v>17.847670000000001</v>
      </c>
      <c r="GR442">
        <v>23.84628</v>
      </c>
      <c r="GS442">
        <v>26958.29</v>
      </c>
      <c r="GT442">
        <v>0.2243385</v>
      </c>
      <c r="GU442">
        <v>18.781310000000001</v>
      </c>
      <c r="GV442">
        <v>15.97993</v>
      </c>
      <c r="GW442">
        <v>18428.64</v>
      </c>
      <c r="GX442">
        <v>0.22711039999999999</v>
      </c>
      <c r="GY442">
        <v>19.598590000000002</v>
      </c>
      <c r="GZ442">
        <v>9.8823740000000004</v>
      </c>
      <c r="HA442">
        <v>11635.79</v>
      </c>
      <c r="HB442">
        <v>0.2300779</v>
      </c>
      <c r="HC442">
        <v>20.039110000000001</v>
      </c>
      <c r="HD442">
        <v>5.6769990000000004</v>
      </c>
      <c r="HE442">
        <v>6834.317</v>
      </c>
      <c r="HF442">
        <v>0.2332658</v>
      </c>
      <c r="HG442">
        <v>20.375139999999998</v>
      </c>
      <c r="HH442">
        <v>3.0721099999999999</v>
      </c>
      <c r="HI442">
        <v>3780.9859999999999</v>
      </c>
      <c r="HJ442">
        <v>0.23665050000000001</v>
      </c>
      <c r="HK442">
        <v>20.43299</v>
      </c>
      <c r="HL442">
        <v>1.5870899999999999</v>
      </c>
      <c r="HM442">
        <v>1987.8879999999999</v>
      </c>
      <c r="HN442">
        <v>0.2403372</v>
      </c>
      <c r="HO442">
        <v>20.096409999999999</v>
      </c>
      <c r="HP442">
        <v>0.79476950000000002</v>
      </c>
      <c r="HQ442">
        <v>1008.526</v>
      </c>
      <c r="HR442">
        <v>0.2443362</v>
      </c>
      <c r="HS442">
        <v>19.889250000000001</v>
      </c>
      <c r="HT442">
        <v>0.3975978</v>
      </c>
      <c r="HU442">
        <v>506.42039999999997</v>
      </c>
      <c r="HV442">
        <v>0.2487829</v>
      </c>
      <c r="HW442">
        <v>19.872630000000001</v>
      </c>
      <c r="HX442" s="1">
        <v>0.2089878</v>
      </c>
      <c r="HY442">
        <v>262.26859999999999</v>
      </c>
      <c r="HZ442">
        <v>0.25374849999999999</v>
      </c>
      <c r="IA442">
        <v>20.502569999999999</v>
      </c>
      <c r="IB442" s="1">
        <v>0.12296749999999999</v>
      </c>
      <c r="IC442">
        <v>148.2253</v>
      </c>
      <c r="ID442">
        <v>0.25852930000000002</v>
      </c>
      <c r="IE442">
        <v>21.264030000000002</v>
      </c>
      <c r="IF442" s="1">
        <v>8.4441760000000005E-2</v>
      </c>
      <c r="IG442">
        <v>96.374570000000006</v>
      </c>
      <c r="IH442">
        <v>0.26339109999999999</v>
      </c>
      <c r="II442">
        <v>21.686820000000001</v>
      </c>
      <c r="IJ442" s="1">
        <v>6.6451679999999999E-2</v>
      </c>
      <c r="IK442">
        <v>72.148079999999993</v>
      </c>
      <c r="IL442">
        <v>0.26793450000000002</v>
      </c>
      <c r="IM442">
        <v>21.882760000000001</v>
      </c>
      <c r="IN442" s="1">
        <v>5.6837819999999997E-2</v>
      </c>
      <c r="IO442">
        <v>59.662610000000001</v>
      </c>
      <c r="IP442">
        <v>0.27246199999999998</v>
      </c>
      <c r="IQ442">
        <v>21.64012</v>
      </c>
      <c r="IR442" s="1">
        <v>5.0460150000000002E-2</v>
      </c>
      <c r="IS442">
        <v>51.942349999999998</v>
      </c>
      <c r="IT442">
        <v>0.27760190000000001</v>
      </c>
      <c r="IU442">
        <v>21.226929999999999</v>
      </c>
      <c r="IV442" s="1">
        <v>4.525581E-2</v>
      </c>
      <c r="IW442">
        <v>46.02693</v>
      </c>
      <c r="IX442">
        <v>0.2836149</v>
      </c>
      <c r="IY442">
        <v>21.070640000000001</v>
      </c>
      <c r="IZ442" s="1">
        <v>4.052248E-2</v>
      </c>
      <c r="JA442">
        <v>40.830060000000003</v>
      </c>
      <c r="JB442">
        <v>0.29045090000000001</v>
      </c>
      <c r="JC442">
        <v>21.111689999999999</v>
      </c>
      <c r="JD442" s="1">
        <v>3.6033660000000002E-2</v>
      </c>
      <c r="JE442">
        <v>36.003140000000002</v>
      </c>
      <c r="JF442">
        <v>0.29841820000000002</v>
      </c>
      <c r="JG442">
        <v>21.472200000000001</v>
      </c>
      <c r="JH442" s="1">
        <v>3.174776E-2</v>
      </c>
      <c r="JI442">
        <v>31.44651</v>
      </c>
      <c r="JJ442">
        <v>0.30596970000000001</v>
      </c>
      <c r="JK442">
        <v>21.437470000000001</v>
      </c>
      <c r="JL442" s="1">
        <v>2.764844E-2</v>
      </c>
      <c r="JM442" s="1">
        <v>27.167400000000001</v>
      </c>
      <c r="JN442">
        <v>0.30425160000000001</v>
      </c>
      <c r="JO442">
        <v>21.293030000000002</v>
      </c>
      <c r="JP442" s="1">
        <v>2.3973209999999998E-2</v>
      </c>
      <c r="JQ442" s="1">
        <v>23.47663</v>
      </c>
      <c r="JR442">
        <v>0.3024058</v>
      </c>
      <c r="JS442">
        <v>20.964549999999999</v>
      </c>
      <c r="JT442" s="1">
        <v>2.077814E-2</v>
      </c>
      <c r="JU442" s="1">
        <v>20.275649999999999</v>
      </c>
      <c r="JV442">
        <v>0.3006122</v>
      </c>
      <c r="JW442">
        <v>20.643319999999999</v>
      </c>
      <c r="JX442" s="1">
        <v>1.799193E-2</v>
      </c>
      <c r="JY442" s="1">
        <v>17.486139999999999</v>
      </c>
      <c r="JZ442">
        <v>0.29884709999999998</v>
      </c>
      <c r="KA442">
        <v>20.509329999999999</v>
      </c>
      <c r="KB442" s="1">
        <v>1.555525E-2</v>
      </c>
      <c r="KC442" s="1">
        <v>15.05434</v>
      </c>
      <c r="KD442">
        <v>0.29701349999999999</v>
      </c>
      <c r="KE442">
        <v>20.48368</v>
      </c>
      <c r="KF442" s="1">
        <v>1.337176E-2</v>
      </c>
      <c r="KG442" s="1">
        <v>12.899240000000001</v>
      </c>
      <c r="KH442">
        <v>0.29519440000000002</v>
      </c>
      <c r="KI442">
        <v>20.407800000000002</v>
      </c>
      <c r="KJ442" s="1">
        <v>1.13762E-2</v>
      </c>
      <c r="KK442" s="1">
        <v>10.944649999999999</v>
      </c>
      <c r="KL442">
        <v>0.29385080000000002</v>
      </c>
      <c r="KM442">
        <v>20.56091</v>
      </c>
      <c r="KN442" s="1">
        <v>9.4596060000000006E-3</v>
      </c>
      <c r="KO442" s="1">
        <v>9.0936950000000003</v>
      </c>
      <c r="KP442">
        <v>0.29291420000000001</v>
      </c>
      <c r="KQ442">
        <v>20.447479999999999</v>
      </c>
      <c r="KR442" s="1">
        <v>7.7753579999999996E-3</v>
      </c>
      <c r="KS442" s="1">
        <v>7.4451369999999999</v>
      </c>
      <c r="KT442">
        <v>0.29231119999999999</v>
      </c>
      <c r="KU442">
        <v>20.278269999999999</v>
      </c>
      <c r="KV442" s="1">
        <v>6.2846580000000003E-3</v>
      </c>
      <c r="KW442" s="1">
        <v>5.9917550000000004</v>
      </c>
      <c r="KX442">
        <v>0.29161290000000001</v>
      </c>
      <c r="KY442">
        <v>20.317209999999999</v>
      </c>
      <c r="KZ442" s="1">
        <v>5.0686009999999998E-3</v>
      </c>
      <c r="LA442" s="1">
        <v>4.8068999999999997</v>
      </c>
      <c r="LB442">
        <v>0.29088989999999998</v>
      </c>
      <c r="LC442">
        <v>20.31213</v>
      </c>
      <c r="LD442" s="1">
        <v>4.1089469999999999E-3</v>
      </c>
      <c r="LE442" s="1">
        <v>3.8711920000000002</v>
      </c>
      <c r="LF442">
        <v>0.29012060000000001</v>
      </c>
      <c r="LG442">
        <v>20.127870000000001</v>
      </c>
      <c r="LH442" s="1">
        <v>3.3831849999999999E-3</v>
      </c>
      <c r="LI442" s="1">
        <v>3.160304</v>
      </c>
      <c r="LJ442">
        <v>0.28934409999999999</v>
      </c>
      <c r="LK442">
        <v>19.944500000000001</v>
      </c>
      <c r="LL442" s="1">
        <v>2.8505370000000002E-3</v>
      </c>
      <c r="LM442" s="1">
        <v>2.6373139999999999</v>
      </c>
      <c r="LN442">
        <v>0.28861759999999997</v>
      </c>
      <c r="LO442">
        <v>19.970030000000001</v>
      </c>
      <c r="LP442" s="1">
        <v>2.46547E-3</v>
      </c>
      <c r="LQ442" s="1">
        <v>2.258365</v>
      </c>
      <c r="LR442">
        <v>0.28791889999999998</v>
      </c>
      <c r="LS442">
        <v>20.642240000000001</v>
      </c>
      <c r="LT442" s="1">
        <v>2.1839989999999998E-3</v>
      </c>
      <c r="LU442" s="1">
        <v>1.982084</v>
      </c>
      <c r="LV442">
        <v>0.28722760000000003</v>
      </c>
      <c r="LW442">
        <v>21.176690000000001</v>
      </c>
      <c r="LX442" s="1">
        <v>1.9727880000000001E-3</v>
      </c>
      <c r="LY442" s="1">
        <v>1.7760419999999999</v>
      </c>
      <c r="LZ442">
        <v>0.28657700000000003</v>
      </c>
      <c r="MA442">
        <v>21.57957</v>
      </c>
      <c r="MB442" s="1">
        <v>1.8093849999999999E-3</v>
      </c>
      <c r="MC442" s="1">
        <v>1.6178920000000001</v>
      </c>
      <c r="MD442">
        <v>0.28598659999999998</v>
      </c>
      <c r="ME442">
        <v>22.1386</v>
      </c>
      <c r="MF442" s="1">
        <v>1.679921E-3</v>
      </c>
      <c r="MG442" s="1">
        <v>1.4929699999999999</v>
      </c>
      <c r="MH442">
        <v>0.28540870000000002</v>
      </c>
      <c r="MI442">
        <v>22.414739999999998</v>
      </c>
      <c r="MJ442" s="1">
        <v>1.5754250000000001E-3</v>
      </c>
      <c r="MK442" s="1">
        <v>1.3928050000000001</v>
      </c>
      <c r="ML442">
        <v>0.28488530000000001</v>
      </c>
      <c r="MM442">
        <v>22.257719999999999</v>
      </c>
      <c r="MN442" s="1">
        <v>1.490959E-3</v>
      </c>
      <c r="MO442" s="1">
        <v>1.3115840000000001</v>
      </c>
      <c r="MP442">
        <v>0.28439199999999998</v>
      </c>
      <c r="MQ442">
        <v>22.099119999999999</v>
      </c>
      <c r="MR442" s="1">
        <v>1.4215429999999999E-3</v>
      </c>
      <c r="MS442" s="1">
        <v>1.2448729999999999</v>
      </c>
      <c r="MT442">
        <v>0.2838908</v>
      </c>
      <c r="MU442">
        <v>21.988320000000002</v>
      </c>
      <c r="MV442" s="1">
        <v>1.3643049999999999E-3</v>
      </c>
      <c r="MW442" s="1">
        <v>1.1896009999999999</v>
      </c>
      <c r="MX442">
        <v>0.28343659999999998</v>
      </c>
      <c r="MY442">
        <v>22.35669</v>
      </c>
      <c r="MZ442" s="1">
        <v>1.3162499999999999E-3</v>
      </c>
      <c r="NA442" s="1">
        <v>1.14283</v>
      </c>
      <c r="NB442">
        <v>0.28299020000000003</v>
      </c>
      <c r="NC442">
        <v>22.720790000000001</v>
      </c>
      <c r="ND442" s="1">
        <v>1.273684E-3</v>
      </c>
      <c r="NE442" s="1">
        <v>1.1016220000000001</v>
      </c>
      <c r="NF442">
        <v>0.28253080000000003</v>
      </c>
      <c r="NG442">
        <v>22.923369999999998</v>
      </c>
      <c r="NH442" s="1">
        <v>1.2340809999999999E-3</v>
      </c>
      <c r="NI442" s="1">
        <v>1.0635269999999999</v>
      </c>
      <c r="NJ442">
        <v>0.28207359999999998</v>
      </c>
      <c r="NK442">
        <v>23.239170000000001</v>
      </c>
      <c r="NL442" s="1">
        <v>1.1950960000000001E-3</v>
      </c>
      <c r="NM442" s="1">
        <v>1.026443</v>
      </c>
      <c r="NN442">
        <v>0.28160499999999999</v>
      </c>
      <c r="NO442">
        <v>23.31277</v>
      </c>
      <c r="NP442" s="1">
        <v>1.1553959999999999E-3</v>
      </c>
      <c r="NQ442" s="1">
        <v>0.98909040000000004</v>
      </c>
      <c r="NR442">
        <v>0.28114600000000001</v>
      </c>
      <c r="NS442">
        <v>23.194330000000001</v>
      </c>
      <c r="NT442" s="1">
        <v>1.1148320000000001E-3</v>
      </c>
      <c r="NU442" s="1">
        <v>0.95116730000000005</v>
      </c>
      <c r="NV442">
        <v>0.28069159999999999</v>
      </c>
      <c r="NW442">
        <v>23.006740000000001</v>
      </c>
      <c r="NX442" s="1">
        <v>1.0736299999999999E-3</v>
      </c>
      <c r="NY442" s="1">
        <v>0.9128058</v>
      </c>
      <c r="NZ442">
        <v>0.28021289999999999</v>
      </c>
      <c r="OA442">
        <v>22.733609999999999</v>
      </c>
      <c r="OB442" s="1">
        <v>1.0325E-3</v>
      </c>
      <c r="OC442" s="1">
        <v>0.87466650000000001</v>
      </c>
      <c r="OD442">
        <v>0.27973740000000002</v>
      </c>
      <c r="OE442">
        <v>22.32892</v>
      </c>
      <c r="OF442" s="1">
        <v>9.9170040000000001E-4</v>
      </c>
      <c r="OG442" s="1">
        <v>0.83690880000000001</v>
      </c>
      <c r="OH442">
        <v>0.27927039999999997</v>
      </c>
      <c r="OI442">
        <v>22.174679999999999</v>
      </c>
      <c r="OJ442" s="1">
        <v>9.5163859999999997E-4</v>
      </c>
      <c r="OK442" s="1">
        <v>0.80000099999999996</v>
      </c>
    </row>
    <row r="443" spans="1:401" x14ac:dyDescent="0.35">
      <c r="A443">
        <v>452</v>
      </c>
      <c r="B443" t="s">
        <v>4</v>
      </c>
      <c r="C443" t="s">
        <v>364</v>
      </c>
      <c r="D443" t="s">
        <v>450</v>
      </c>
      <c r="E443">
        <v>843.68640000000005</v>
      </c>
      <c r="F443">
        <v>0.19364709999999999</v>
      </c>
      <c r="G443">
        <v>21.667269999999998</v>
      </c>
      <c r="H443">
        <v>0</v>
      </c>
      <c r="I443">
        <v>0</v>
      </c>
      <c r="J443">
        <v>0.1939264</v>
      </c>
      <c r="K443">
        <v>21.949950000000001</v>
      </c>
      <c r="L443">
        <v>0</v>
      </c>
      <c r="M443">
        <v>0</v>
      </c>
      <c r="N443">
        <v>0.19429650000000001</v>
      </c>
      <c r="O443">
        <v>22.587319999999998</v>
      </c>
      <c r="P443">
        <v>0</v>
      </c>
      <c r="Q443">
        <v>0</v>
      </c>
      <c r="R443">
        <v>0.1947332</v>
      </c>
      <c r="S443">
        <v>22.725960000000001</v>
      </c>
      <c r="T443">
        <v>0</v>
      </c>
      <c r="U443">
        <v>0</v>
      </c>
      <c r="V443">
        <v>0.195211</v>
      </c>
      <c r="W443">
        <v>22.906179999999999</v>
      </c>
      <c r="X443">
        <v>0</v>
      </c>
      <c r="Y443">
        <v>0</v>
      </c>
      <c r="Z443">
        <v>0.19607079999999999</v>
      </c>
      <c r="AA443">
        <v>22.56485</v>
      </c>
      <c r="AB443">
        <v>0</v>
      </c>
      <c r="AC443">
        <v>0</v>
      </c>
      <c r="AD443">
        <v>0.1967932</v>
      </c>
      <c r="AE443">
        <v>22.289829999999998</v>
      </c>
      <c r="AF443">
        <v>0</v>
      </c>
      <c r="AG443">
        <v>0</v>
      </c>
      <c r="AH443">
        <v>0.19745280000000001</v>
      </c>
      <c r="AI443">
        <v>22.193449999999999</v>
      </c>
      <c r="AJ443">
        <v>0</v>
      </c>
      <c r="AK443">
        <v>0</v>
      </c>
      <c r="AL443">
        <v>0.19811039999999999</v>
      </c>
      <c r="AM443">
        <v>22.1831</v>
      </c>
      <c r="AN443">
        <v>0</v>
      </c>
      <c r="AO443">
        <v>0</v>
      </c>
      <c r="AP443">
        <v>0.1987757</v>
      </c>
      <c r="AQ443">
        <v>22.176670000000001</v>
      </c>
      <c r="AR443">
        <v>0</v>
      </c>
      <c r="AS443">
        <v>0</v>
      </c>
      <c r="AT443">
        <v>0.19948009999999999</v>
      </c>
      <c r="AU443">
        <v>22.559200000000001</v>
      </c>
      <c r="AV443">
        <v>0</v>
      </c>
      <c r="AW443">
        <v>0</v>
      </c>
      <c r="AX443">
        <v>0.20028799999999999</v>
      </c>
      <c r="AY443">
        <v>22.470510000000001</v>
      </c>
      <c r="AZ443">
        <v>0</v>
      </c>
      <c r="BA443">
        <v>0</v>
      </c>
      <c r="BB443">
        <v>0.2010131</v>
      </c>
      <c r="BC443">
        <v>22.245899999999999</v>
      </c>
      <c r="BD443">
        <v>0</v>
      </c>
      <c r="BE443">
        <v>0</v>
      </c>
      <c r="BF443">
        <v>0.20167589999999999</v>
      </c>
      <c r="BG443">
        <v>22.135159999999999</v>
      </c>
      <c r="BH443">
        <v>0</v>
      </c>
      <c r="BI443">
        <v>0</v>
      </c>
      <c r="BJ443">
        <v>0.20230509999999999</v>
      </c>
      <c r="BK443">
        <v>21.783080000000002</v>
      </c>
      <c r="BL443">
        <v>0</v>
      </c>
      <c r="BM443">
        <v>0</v>
      </c>
      <c r="BN443">
        <v>0.2029234</v>
      </c>
      <c r="BO443">
        <v>21.411280000000001</v>
      </c>
      <c r="BP443">
        <v>0</v>
      </c>
      <c r="BQ443">
        <v>0</v>
      </c>
      <c r="BR443">
        <v>0.20347979999999999</v>
      </c>
      <c r="BS443">
        <v>21.090389999999999</v>
      </c>
      <c r="BT443">
        <v>0</v>
      </c>
      <c r="BU443">
        <v>0</v>
      </c>
      <c r="BV443">
        <v>0.20398730000000001</v>
      </c>
      <c r="BW443">
        <v>21.27815</v>
      </c>
      <c r="BX443">
        <v>0</v>
      </c>
      <c r="BY443">
        <v>0</v>
      </c>
      <c r="BZ443">
        <v>0.2044193</v>
      </c>
      <c r="CA443">
        <v>21.861059999999998</v>
      </c>
      <c r="CB443">
        <v>0</v>
      </c>
      <c r="CC443">
        <v>0</v>
      </c>
      <c r="CD443">
        <v>0.20480280000000001</v>
      </c>
      <c r="CE443">
        <v>22.47062</v>
      </c>
      <c r="CF443">
        <v>0</v>
      </c>
      <c r="CG443">
        <v>0</v>
      </c>
      <c r="CH443">
        <v>0.2051135</v>
      </c>
      <c r="CI443">
        <v>22.730810000000002</v>
      </c>
      <c r="CJ443">
        <v>0</v>
      </c>
      <c r="CK443">
        <v>0</v>
      </c>
      <c r="CL443">
        <v>0.2053326</v>
      </c>
      <c r="CM443">
        <v>22.339880000000001</v>
      </c>
      <c r="CN443">
        <v>0</v>
      </c>
      <c r="CO443">
        <v>0</v>
      </c>
      <c r="CP443">
        <v>0.20548849999999999</v>
      </c>
      <c r="CQ443">
        <v>21.63449</v>
      </c>
      <c r="CR443">
        <v>0</v>
      </c>
      <c r="CS443">
        <v>0</v>
      </c>
      <c r="CT443">
        <v>0.20556450000000001</v>
      </c>
      <c r="CU443">
        <v>21.1126</v>
      </c>
      <c r="CV443" s="1">
        <v>2.0442469999999998E-37</v>
      </c>
      <c r="CW443" s="1">
        <v>1.7967169999999999E-34</v>
      </c>
      <c r="CX443">
        <v>0.2055603</v>
      </c>
      <c r="CY443">
        <v>20.852900000000002</v>
      </c>
      <c r="CZ443" s="1">
        <v>3.0704550000000001E-31</v>
      </c>
      <c r="DA443" s="1">
        <v>3.2167120000000001E-28</v>
      </c>
      <c r="DB443">
        <v>0.20548620000000001</v>
      </c>
      <c r="DC443">
        <v>21.1935</v>
      </c>
      <c r="DD443" s="1">
        <v>2.5376279999999999E-25</v>
      </c>
      <c r="DE443" s="1">
        <v>2.1864370000000002E-22</v>
      </c>
      <c r="DF443">
        <v>0.20533480000000001</v>
      </c>
      <c r="DG443">
        <v>21.786760000000001</v>
      </c>
      <c r="DH443" s="1">
        <v>8.1120889999999997E-21</v>
      </c>
      <c r="DI443" s="1">
        <v>6.6823499999999997E-18</v>
      </c>
      <c r="DJ443">
        <v>0.20511080000000001</v>
      </c>
      <c r="DK443">
        <v>21.997669999999999</v>
      </c>
      <c r="DL443" s="1">
        <v>2.8762850000000003E-17</v>
      </c>
      <c r="DM443" s="1">
        <v>2.3466190000000001E-14</v>
      </c>
      <c r="DN443">
        <v>0.2047853</v>
      </c>
      <c r="DO443">
        <v>21.953980000000001</v>
      </c>
      <c r="DP443" s="1">
        <v>2.4783250000000001E-14</v>
      </c>
      <c r="DQ443" s="1">
        <v>2.0262909999999999E-11</v>
      </c>
      <c r="DR443">
        <v>0.20440820000000001</v>
      </c>
      <c r="DS443">
        <v>21.490559999999999</v>
      </c>
      <c r="DT443" s="1">
        <v>7.6541319999999998E-12</v>
      </c>
      <c r="DU443" s="1">
        <v>6.2418020000000003E-9</v>
      </c>
      <c r="DV443">
        <v>0.20395050000000001</v>
      </c>
      <c r="DW443">
        <v>20.776240000000001</v>
      </c>
      <c r="DX443" s="1">
        <v>1.025712E-9</v>
      </c>
      <c r="DY443" s="1">
        <v>8.419269E-7</v>
      </c>
      <c r="DZ443">
        <v>0.20342370000000001</v>
      </c>
      <c r="EA443">
        <v>20.194019999999998</v>
      </c>
      <c r="EB443" s="1">
        <v>6.8757070000000001E-8</v>
      </c>
      <c r="EC443" s="1">
        <v>5.69431E-5</v>
      </c>
      <c r="ED443">
        <v>0.20283680000000001</v>
      </c>
      <c r="EE443">
        <v>19.802959999999999</v>
      </c>
      <c r="EF443" s="1">
        <v>2.5639289999999999E-6</v>
      </c>
      <c r="EG443" s="1">
        <v>2.1506699999999999E-3</v>
      </c>
      <c r="EH443">
        <v>0.20219490000000001</v>
      </c>
      <c r="EI443">
        <v>19.859459999999999</v>
      </c>
      <c r="EJ443" s="1">
        <v>5.792357E-5</v>
      </c>
      <c r="EK443" s="1">
        <v>4.9220569999999998E-2</v>
      </c>
      <c r="EL443">
        <v>0.20149439999999999</v>
      </c>
      <c r="EM443">
        <v>20.157869999999999</v>
      </c>
      <c r="EN443" s="1">
        <v>8.4475429999999996E-4</v>
      </c>
      <c r="EO443">
        <v>0.72757609999999995</v>
      </c>
      <c r="EP443">
        <v>0.20075219999999999</v>
      </c>
      <c r="EQ443">
        <v>20.440629999999999</v>
      </c>
      <c r="ER443" s="1">
        <v>8.3312490000000006E-3</v>
      </c>
      <c r="ES443">
        <v>7.2827770000000003</v>
      </c>
      <c r="ET443">
        <v>0.19994990000000001</v>
      </c>
      <c r="EU443">
        <v>20.46481</v>
      </c>
      <c r="EV443" s="1">
        <v>5.799667E-2</v>
      </c>
      <c r="EW443">
        <v>51.454909999999998</v>
      </c>
      <c r="EX443">
        <v>0.19911200000000001</v>
      </c>
      <c r="EY443">
        <v>19.944749999999999</v>
      </c>
      <c r="EZ443">
        <v>0.2957362</v>
      </c>
      <c r="FA443">
        <v>266.22239999999999</v>
      </c>
      <c r="FB443">
        <v>0.19824320000000001</v>
      </c>
      <c r="FC443">
        <v>19.19688</v>
      </c>
      <c r="FD443">
        <v>1.138423</v>
      </c>
      <c r="FE443">
        <v>1039.4639999999999</v>
      </c>
      <c r="FF443">
        <v>0.1973482</v>
      </c>
      <c r="FG443">
        <v>18.569900000000001</v>
      </c>
      <c r="FH443">
        <v>3.4017909999999998</v>
      </c>
      <c r="FI443">
        <v>3151.47</v>
      </c>
      <c r="FJ443">
        <v>0.19656899999999999</v>
      </c>
      <c r="FK443">
        <v>18.241209999999999</v>
      </c>
      <c r="FL443">
        <v>8.1276869999999999</v>
      </c>
      <c r="FM443">
        <v>7627.625</v>
      </c>
      <c r="FN443">
        <v>0.1957218</v>
      </c>
      <c r="FO443">
        <v>18.808920000000001</v>
      </c>
      <c r="FP443">
        <v>15.8919</v>
      </c>
      <c r="FQ443">
        <v>15102.82</v>
      </c>
      <c r="FR443">
        <v>0.19485769999999999</v>
      </c>
      <c r="FS443">
        <v>19.334140000000001</v>
      </c>
      <c r="FT443">
        <v>25.933990000000001</v>
      </c>
      <c r="FU443">
        <v>24956.19</v>
      </c>
      <c r="FV443">
        <v>0.19393930000000001</v>
      </c>
      <c r="FW443">
        <v>19.525320000000001</v>
      </c>
      <c r="FX443">
        <v>35.96499</v>
      </c>
      <c r="FY443">
        <v>35037.410000000003</v>
      </c>
      <c r="FZ443">
        <v>0.1930337</v>
      </c>
      <c r="GA443">
        <v>19.288170000000001</v>
      </c>
      <c r="GB443">
        <v>43.10859</v>
      </c>
      <c r="GC443">
        <v>42480.81</v>
      </c>
      <c r="GD443">
        <v>0.1920741</v>
      </c>
      <c r="GE443">
        <v>18.771180000000001</v>
      </c>
      <c r="GF443">
        <v>45.081270000000004</v>
      </c>
      <c r="GG443">
        <v>44976.76</v>
      </c>
      <c r="GH443">
        <v>0.1916717</v>
      </c>
      <c r="GI443">
        <v>18.20082</v>
      </c>
      <c r="GJ443">
        <v>42.024920000000002</v>
      </c>
      <c r="GK443">
        <v>42278.49</v>
      </c>
      <c r="GL443">
        <v>0.1909032</v>
      </c>
      <c r="GM443">
        <v>17.839220000000001</v>
      </c>
      <c r="GN443">
        <v>35.092619999999997</v>
      </c>
      <c r="GO443">
        <v>35675.910000000003</v>
      </c>
      <c r="GP443">
        <v>0.1899544</v>
      </c>
      <c r="GQ443">
        <v>17.836770000000001</v>
      </c>
      <c r="GR443">
        <v>26.61187</v>
      </c>
      <c r="GS443">
        <v>27337.93</v>
      </c>
      <c r="GT443">
        <v>0.18906800000000001</v>
      </c>
      <c r="GU443">
        <v>18.77083</v>
      </c>
      <c r="GV443">
        <v>18.526589999999999</v>
      </c>
      <c r="GW443">
        <v>19203.09</v>
      </c>
      <c r="GX443">
        <v>0.18829170000000001</v>
      </c>
      <c r="GY443">
        <v>19.647220000000001</v>
      </c>
      <c r="GZ443">
        <v>11.92816</v>
      </c>
      <c r="HA443">
        <v>12454.91</v>
      </c>
      <c r="HB443">
        <v>0.1874951</v>
      </c>
      <c r="HC443">
        <v>20.165379999999999</v>
      </c>
      <c r="HD443">
        <v>7.1372270000000002</v>
      </c>
      <c r="HE443">
        <v>7504.0649999999996</v>
      </c>
      <c r="HF443">
        <v>0.18666730000000001</v>
      </c>
      <c r="HG443">
        <v>20.513590000000001</v>
      </c>
      <c r="HH443">
        <v>4.0159250000000002</v>
      </c>
      <c r="HI443">
        <v>4245.5820000000003</v>
      </c>
      <c r="HJ443">
        <v>0.18690000000000001</v>
      </c>
      <c r="HK443">
        <v>20.526009999999999</v>
      </c>
      <c r="HL443">
        <v>2.1499820000000001</v>
      </c>
      <c r="HM443">
        <v>2276.83</v>
      </c>
      <c r="HN443">
        <v>0.1872761</v>
      </c>
      <c r="HO443">
        <v>20.137799999999999</v>
      </c>
      <c r="HP443">
        <v>1.1078380000000001</v>
      </c>
      <c r="HQ443">
        <v>1172.066</v>
      </c>
      <c r="HR443">
        <v>0.1877076</v>
      </c>
      <c r="HS443">
        <v>19.877079999999999</v>
      </c>
      <c r="HT443">
        <v>0.5615791</v>
      </c>
      <c r="HU443">
        <v>591.24680000000001</v>
      </c>
      <c r="HV443">
        <v>0.18826870000000001</v>
      </c>
      <c r="HW443">
        <v>19.849640000000001</v>
      </c>
      <c r="HX443">
        <v>0.29064030000000002</v>
      </c>
      <c r="HY443">
        <v>302.27769999999998</v>
      </c>
      <c r="HZ443">
        <v>0.1892713</v>
      </c>
      <c r="IA443">
        <v>20.51257</v>
      </c>
      <c r="IB443">
        <v>0.16206570000000001</v>
      </c>
      <c r="IC443">
        <v>165.93700000000001</v>
      </c>
      <c r="ID443">
        <v>0.19024079999999999</v>
      </c>
      <c r="IE443">
        <v>21.348240000000001</v>
      </c>
      <c r="IF443" s="1">
        <v>0.1028613</v>
      </c>
      <c r="IG443">
        <v>103.2666</v>
      </c>
      <c r="IH443">
        <v>0.19124469999999999</v>
      </c>
      <c r="II443">
        <v>21.845269999999999</v>
      </c>
      <c r="IJ443" s="1">
        <v>7.530945E-2</v>
      </c>
      <c r="IK443">
        <v>74.063800000000001</v>
      </c>
      <c r="IL443">
        <v>0.1921128</v>
      </c>
      <c r="IM443">
        <v>22.064219999999999</v>
      </c>
      <c r="IN443" s="1">
        <v>6.148497E-2</v>
      </c>
      <c r="IO443">
        <v>59.599089999999997</v>
      </c>
      <c r="IP443">
        <v>0.19289039999999999</v>
      </c>
      <c r="IQ443">
        <v>21.75414</v>
      </c>
      <c r="IR443" s="1">
        <v>5.3366160000000003E-2</v>
      </c>
      <c r="IS443">
        <v>51.33681</v>
      </c>
      <c r="IT443">
        <v>0.1938135</v>
      </c>
      <c r="IU443">
        <v>21.264030000000002</v>
      </c>
      <c r="IV443" s="1">
        <v>4.749134E-2</v>
      </c>
      <c r="IW443">
        <v>45.520269999999996</v>
      </c>
      <c r="IX443">
        <v>0.19493650000000001</v>
      </c>
      <c r="IY443">
        <v>21.037310000000002</v>
      </c>
      <c r="IZ443" s="1">
        <v>4.2505179999999997E-2</v>
      </c>
      <c r="JA443">
        <v>40.661439999999999</v>
      </c>
      <c r="JB443">
        <v>0.19621269999999999</v>
      </c>
      <c r="JC443">
        <v>21.069330000000001</v>
      </c>
      <c r="JD443" s="1">
        <v>3.7911630000000002E-2</v>
      </c>
      <c r="JE443">
        <v>36.22063</v>
      </c>
      <c r="JF443">
        <v>0.1977353</v>
      </c>
      <c r="JG443">
        <v>21.506540000000001</v>
      </c>
      <c r="JH443" s="1">
        <v>3.3578169999999997E-2</v>
      </c>
      <c r="JI443">
        <v>32.032200000000003</v>
      </c>
      <c r="JJ443">
        <v>0.19957340000000001</v>
      </c>
      <c r="JK443">
        <v>21.556190000000001</v>
      </c>
      <c r="JL443" s="1">
        <v>2.9436819999999999E-2</v>
      </c>
      <c r="JM443" s="1">
        <v>28.024290000000001</v>
      </c>
      <c r="JN443">
        <v>0.20151250000000001</v>
      </c>
      <c r="JO443">
        <v>21.452639999999999</v>
      </c>
      <c r="JP443" s="1">
        <v>2.5543400000000001E-2</v>
      </c>
      <c r="JQ443" s="1">
        <v>24.258900000000001</v>
      </c>
      <c r="JR443">
        <v>0.2035151</v>
      </c>
      <c r="JS443">
        <v>21.070219999999999</v>
      </c>
      <c r="JT443" s="1">
        <v>2.2148520000000001E-2</v>
      </c>
      <c r="JU443" s="1">
        <v>20.969159999999999</v>
      </c>
      <c r="JV443">
        <v>0.20571729999999999</v>
      </c>
      <c r="JW443">
        <v>20.67754</v>
      </c>
      <c r="JX443" s="1">
        <v>1.9182959999999999E-2</v>
      </c>
      <c r="JY443">
        <v>18.097390000000001</v>
      </c>
      <c r="JZ443">
        <v>0.20799400000000001</v>
      </c>
      <c r="KA443">
        <v>20.476140000000001</v>
      </c>
      <c r="KB443" s="1">
        <v>1.6591410000000001E-2</v>
      </c>
      <c r="KC443" s="1">
        <v>15.59445</v>
      </c>
      <c r="KD443">
        <v>0.21032729999999999</v>
      </c>
      <c r="KE443">
        <v>20.423439999999999</v>
      </c>
      <c r="KF443" s="1">
        <v>1.4290489999999999E-2</v>
      </c>
      <c r="KG443" s="1">
        <v>13.387829999999999</v>
      </c>
      <c r="KH443">
        <v>0.212978</v>
      </c>
      <c r="KI443">
        <v>20.380579999999998</v>
      </c>
      <c r="KJ443" s="1">
        <v>1.2210210000000001E-2</v>
      </c>
      <c r="KK443" s="1">
        <v>11.39812</v>
      </c>
      <c r="KL443">
        <v>0.21611939999999999</v>
      </c>
      <c r="KM443">
        <v>20.672999999999998</v>
      </c>
      <c r="KN443" s="1">
        <v>1.0252300000000001E-2</v>
      </c>
      <c r="KO443" s="1">
        <v>9.5367180000000005</v>
      </c>
      <c r="KP443">
        <v>0.2192847</v>
      </c>
      <c r="KQ443">
        <v>20.568539999999999</v>
      </c>
      <c r="KR443" s="1">
        <v>8.4815429999999994E-3</v>
      </c>
      <c r="KS443" s="1">
        <v>7.8551200000000003</v>
      </c>
      <c r="KT443">
        <v>0.2222354</v>
      </c>
      <c r="KU443">
        <v>20.437760000000001</v>
      </c>
      <c r="KV443" s="1">
        <v>6.8878890000000003E-3</v>
      </c>
      <c r="KW443" s="1">
        <v>6.3556920000000003</v>
      </c>
      <c r="KX443">
        <v>0.224829</v>
      </c>
      <c r="KY443">
        <v>20.423729999999999</v>
      </c>
      <c r="KZ443" s="1">
        <v>5.5602660000000003E-3</v>
      </c>
      <c r="LA443" s="1">
        <v>5.1103059999999996</v>
      </c>
      <c r="LB443">
        <v>0.22717560000000001</v>
      </c>
      <c r="LC443">
        <v>20.32855</v>
      </c>
      <c r="LD443" s="1">
        <v>4.4940520000000001E-3</v>
      </c>
      <c r="LE443" s="1">
        <v>4.1123029999999998</v>
      </c>
      <c r="LF443">
        <v>0.22943189999999999</v>
      </c>
      <c r="LG443">
        <v>20.09104</v>
      </c>
      <c r="LH443" s="1">
        <v>3.6737480000000001E-3</v>
      </c>
      <c r="LI443" s="1">
        <v>3.3432729999999999</v>
      </c>
      <c r="LJ443">
        <v>0.23153689999999999</v>
      </c>
      <c r="LK443">
        <v>19.88965</v>
      </c>
      <c r="LL443" s="1">
        <v>3.0632569999999998E-3</v>
      </c>
      <c r="LM443" s="1">
        <v>2.770715</v>
      </c>
      <c r="LN443">
        <v>0.23359089999999999</v>
      </c>
      <c r="LO443">
        <v>19.962669999999999</v>
      </c>
      <c r="LP443" s="1">
        <v>2.6190779999999999E-3</v>
      </c>
      <c r="LQ443" s="1">
        <v>2.3532570000000002</v>
      </c>
      <c r="LR443">
        <v>0.2355611</v>
      </c>
      <c r="LS443">
        <v>20.73563</v>
      </c>
      <c r="LT443" s="1">
        <v>2.2957229999999999E-3</v>
      </c>
      <c r="LU443" s="1">
        <v>2.0492710000000001</v>
      </c>
      <c r="LV443">
        <v>0.2374907</v>
      </c>
      <c r="LW443">
        <v>21.290099999999999</v>
      </c>
      <c r="LX443" s="1">
        <v>2.0557629999999999E-3</v>
      </c>
      <c r="LY443" s="1">
        <v>1.8242179999999999</v>
      </c>
      <c r="LZ443">
        <v>0.239341</v>
      </c>
      <c r="MA443">
        <v>21.737680000000001</v>
      </c>
      <c r="MB443" s="1">
        <v>1.8728989999999999E-3</v>
      </c>
      <c r="MC443" s="1">
        <v>1.65323</v>
      </c>
      <c r="MD443">
        <v>0.2412396</v>
      </c>
      <c r="ME443">
        <v>22.258330000000001</v>
      </c>
      <c r="MF443" s="1">
        <v>1.7298280000000001E-3</v>
      </c>
      <c r="MG443" s="1">
        <v>1.5195719999999999</v>
      </c>
      <c r="MH443">
        <v>0.24298800000000001</v>
      </c>
      <c r="MI443">
        <v>22.40699</v>
      </c>
      <c r="MJ443" s="1">
        <v>1.6152370000000001E-3</v>
      </c>
      <c r="MK443" s="1">
        <v>1.4130579999999999</v>
      </c>
      <c r="ML443">
        <v>0.24473200000000001</v>
      </c>
      <c r="MM443">
        <v>22.188030000000001</v>
      </c>
      <c r="MN443" s="1">
        <v>1.5230899999999999E-3</v>
      </c>
      <c r="MO443" s="1">
        <v>1.3270040000000001</v>
      </c>
      <c r="MP443">
        <v>0.2464818</v>
      </c>
      <c r="MQ443">
        <v>22.031189999999999</v>
      </c>
      <c r="MR443" s="1">
        <v>1.4478010000000001E-3</v>
      </c>
      <c r="MS443" s="1">
        <v>1.256637</v>
      </c>
      <c r="MT443">
        <v>0.24824560000000001</v>
      </c>
      <c r="MU443">
        <v>21.989070000000002</v>
      </c>
      <c r="MV443" s="1">
        <v>1.3859650000000001E-3</v>
      </c>
      <c r="MW443" s="1">
        <v>1.198529</v>
      </c>
      <c r="MX443">
        <v>0.25009720000000002</v>
      </c>
      <c r="MY443">
        <v>22.483460000000001</v>
      </c>
      <c r="MZ443" s="1">
        <v>1.334561E-3</v>
      </c>
      <c r="NA443" s="1">
        <v>1.149662</v>
      </c>
      <c r="NB443">
        <v>0.25197310000000001</v>
      </c>
      <c r="NC443">
        <v>22.91949</v>
      </c>
      <c r="ND443" s="1">
        <v>1.2897550000000001E-3</v>
      </c>
      <c r="NE443" s="1">
        <v>1.1072219999999999</v>
      </c>
      <c r="NF443">
        <v>0.25390049999999997</v>
      </c>
      <c r="NG443">
        <v>23.130269999999999</v>
      </c>
      <c r="NH443" s="1">
        <v>1.248938E-3</v>
      </c>
      <c r="NI443" s="1">
        <v>1.068613</v>
      </c>
      <c r="NJ443">
        <v>0.25586189999999998</v>
      </c>
      <c r="NK443">
        <v>23.378080000000001</v>
      </c>
      <c r="NL443" s="1">
        <v>1.209515E-3</v>
      </c>
      <c r="NM443" s="1">
        <v>1.0316339999999999</v>
      </c>
      <c r="NN443">
        <v>0.25789469999999998</v>
      </c>
      <c r="NO443">
        <v>23.30669</v>
      </c>
      <c r="NP443" s="1">
        <v>1.169841E-3</v>
      </c>
      <c r="NQ443" s="1">
        <v>0.9947568</v>
      </c>
      <c r="NR443">
        <v>0.2600306</v>
      </c>
      <c r="NS443">
        <v>23.127189999999999</v>
      </c>
      <c r="NT443" s="1">
        <v>1.1294479999999999E-3</v>
      </c>
      <c r="NU443" s="1">
        <v>0.95736739999999998</v>
      </c>
      <c r="NV443">
        <v>0.26225559999999998</v>
      </c>
      <c r="NW443">
        <v>22.955559999999998</v>
      </c>
      <c r="NX443" s="1">
        <v>1.088292E-3</v>
      </c>
      <c r="NY443" s="1">
        <v>0.91951470000000002</v>
      </c>
      <c r="NZ443">
        <v>0.26454559999999999</v>
      </c>
      <c r="OA443">
        <v>22.753399999999999</v>
      </c>
      <c r="OB443" s="1">
        <v>1.046986E-3</v>
      </c>
      <c r="OC443" s="1">
        <v>0.88168089999999999</v>
      </c>
      <c r="OD443">
        <v>0.26693349999999999</v>
      </c>
      <c r="OE443">
        <v>22.453520000000001</v>
      </c>
      <c r="OF443" s="1">
        <v>1.0059839999999999E-3</v>
      </c>
      <c r="OG443" s="1">
        <v>0.84420189999999995</v>
      </c>
      <c r="OH443">
        <v>0.26939649999999998</v>
      </c>
      <c r="OI443">
        <v>22.389520000000001</v>
      </c>
      <c r="OJ443" s="1">
        <v>9.6549720000000002E-4</v>
      </c>
      <c r="OK443" s="1">
        <v>0.80740979999999996</v>
      </c>
    </row>
    <row r="444" spans="1:401" x14ac:dyDescent="0.35">
      <c r="A444">
        <v>453</v>
      </c>
      <c r="B444" t="s">
        <v>4</v>
      </c>
      <c r="C444" t="s">
        <v>364</v>
      </c>
      <c r="D444" t="s">
        <v>451</v>
      </c>
      <c r="E444">
        <v>827.11739999999998</v>
      </c>
      <c r="F444">
        <v>0.23759069999999999</v>
      </c>
      <c r="G444">
        <v>21.50093</v>
      </c>
      <c r="H444">
        <v>0</v>
      </c>
      <c r="I444">
        <v>0</v>
      </c>
      <c r="J444">
        <v>0.23764589999999999</v>
      </c>
      <c r="K444">
        <v>21.817979999999999</v>
      </c>
      <c r="L444">
        <v>0</v>
      </c>
      <c r="M444">
        <v>0</v>
      </c>
      <c r="N444">
        <v>0.23761119999999999</v>
      </c>
      <c r="O444">
        <v>22.53651</v>
      </c>
      <c r="P444">
        <v>0</v>
      </c>
      <c r="Q444">
        <v>0</v>
      </c>
      <c r="R444">
        <v>0.2373286</v>
      </c>
      <c r="S444">
        <v>22.742719999999998</v>
      </c>
      <c r="T444">
        <v>0</v>
      </c>
      <c r="U444">
        <v>0</v>
      </c>
      <c r="V444">
        <v>0.23691010000000001</v>
      </c>
      <c r="W444">
        <v>22.982600000000001</v>
      </c>
      <c r="X444">
        <v>0</v>
      </c>
      <c r="Y444">
        <v>0</v>
      </c>
      <c r="Z444">
        <v>0.23649229999999999</v>
      </c>
      <c r="AA444">
        <v>22.62933</v>
      </c>
      <c r="AB444">
        <v>0</v>
      </c>
      <c r="AC444">
        <v>0</v>
      </c>
      <c r="AD444">
        <v>0.23561019999999999</v>
      </c>
      <c r="AE444">
        <v>22.30349</v>
      </c>
      <c r="AF444">
        <v>0</v>
      </c>
      <c r="AG444">
        <v>0</v>
      </c>
      <c r="AH444">
        <v>0.23453750000000001</v>
      </c>
      <c r="AI444">
        <v>22.151489999999999</v>
      </c>
      <c r="AJ444">
        <v>0</v>
      </c>
      <c r="AK444">
        <v>0</v>
      </c>
      <c r="AL444">
        <v>0.23340140000000001</v>
      </c>
      <c r="AM444">
        <v>22.12002</v>
      </c>
      <c r="AN444">
        <v>0</v>
      </c>
      <c r="AO444">
        <v>0</v>
      </c>
      <c r="AP444">
        <v>0.2322118</v>
      </c>
      <c r="AQ444">
        <v>22.138819999999999</v>
      </c>
      <c r="AR444">
        <v>0</v>
      </c>
      <c r="AS444">
        <v>0</v>
      </c>
      <c r="AT444">
        <v>0.2309638</v>
      </c>
      <c r="AU444">
        <v>22.5641</v>
      </c>
      <c r="AV444">
        <v>0</v>
      </c>
      <c r="AW444">
        <v>0</v>
      </c>
      <c r="AX444">
        <v>0.2297409</v>
      </c>
      <c r="AY444">
        <v>22.511230000000001</v>
      </c>
      <c r="AZ444">
        <v>0</v>
      </c>
      <c r="BA444">
        <v>0</v>
      </c>
      <c r="BB444">
        <v>0.22837589999999999</v>
      </c>
      <c r="BC444">
        <v>22.315370000000001</v>
      </c>
      <c r="BD444">
        <v>0</v>
      </c>
      <c r="BE444">
        <v>0</v>
      </c>
      <c r="BF444">
        <v>0.226989</v>
      </c>
      <c r="BG444">
        <v>22.18336</v>
      </c>
      <c r="BH444">
        <v>0</v>
      </c>
      <c r="BI444">
        <v>0</v>
      </c>
      <c r="BJ444">
        <v>0.2256756</v>
      </c>
      <c r="BK444">
        <v>21.79814</v>
      </c>
      <c r="BL444">
        <v>0</v>
      </c>
      <c r="BM444">
        <v>0</v>
      </c>
      <c r="BN444">
        <v>0.22444649999999999</v>
      </c>
      <c r="BO444">
        <v>21.413599999999999</v>
      </c>
      <c r="BP444">
        <v>0</v>
      </c>
      <c r="BQ444">
        <v>0</v>
      </c>
      <c r="BR444">
        <v>0.22326879999999999</v>
      </c>
      <c r="BS444">
        <v>21.082319999999999</v>
      </c>
      <c r="BT444">
        <v>0</v>
      </c>
      <c r="BU444">
        <v>0</v>
      </c>
      <c r="BV444">
        <v>0.22218470000000001</v>
      </c>
      <c r="BW444">
        <v>21.275449999999999</v>
      </c>
      <c r="BX444">
        <v>0</v>
      </c>
      <c r="BY444">
        <v>0</v>
      </c>
      <c r="BZ444">
        <v>0.22118380000000001</v>
      </c>
      <c r="CA444">
        <v>21.887720000000002</v>
      </c>
      <c r="CB444">
        <v>0</v>
      </c>
      <c r="CC444">
        <v>0</v>
      </c>
      <c r="CD444">
        <v>0.22021499999999999</v>
      </c>
      <c r="CE444">
        <v>22.533770000000001</v>
      </c>
      <c r="CF444">
        <v>0</v>
      </c>
      <c r="CG444">
        <v>0</v>
      </c>
      <c r="CH444">
        <v>0.21938579999999999</v>
      </c>
      <c r="CI444">
        <v>22.836569999999998</v>
      </c>
      <c r="CJ444">
        <v>0</v>
      </c>
      <c r="CK444">
        <v>0</v>
      </c>
      <c r="CL444">
        <v>0.2186147</v>
      </c>
      <c r="CM444">
        <v>22.461870000000001</v>
      </c>
      <c r="CN444">
        <v>0</v>
      </c>
      <c r="CO444">
        <v>0</v>
      </c>
      <c r="CP444">
        <v>0.21795419999999999</v>
      </c>
      <c r="CQ444">
        <v>21.737909999999999</v>
      </c>
      <c r="CR444">
        <v>0</v>
      </c>
      <c r="CS444">
        <v>0</v>
      </c>
      <c r="CT444">
        <v>0.21738689999999999</v>
      </c>
      <c r="CU444">
        <v>21.165469999999999</v>
      </c>
      <c r="CV444">
        <v>4.5441080000000002E-38</v>
      </c>
      <c r="CW444" s="1">
        <v>5.0452889999999999E-35</v>
      </c>
      <c r="CX444">
        <v>0.21690690000000001</v>
      </c>
      <c r="CY444">
        <v>20.8706</v>
      </c>
      <c r="CZ444" s="1">
        <v>6.3931110000000002E-32</v>
      </c>
      <c r="DA444" s="1">
        <v>8.2185210000000002E-29</v>
      </c>
      <c r="DB444">
        <v>0.21654599999999999</v>
      </c>
      <c r="DC444">
        <v>21.21997</v>
      </c>
      <c r="DD444" s="1">
        <v>6.5828929999999999E-26</v>
      </c>
      <c r="DE444" s="1">
        <v>6.692349E-23</v>
      </c>
      <c r="DF444">
        <v>0.21627489999999999</v>
      </c>
      <c r="DG444">
        <v>21.849820000000001</v>
      </c>
      <c r="DH444" s="1">
        <v>2.79476E-21</v>
      </c>
      <c r="DI444" s="1">
        <v>2.4687739999999999E-18</v>
      </c>
      <c r="DJ444">
        <v>0.21610119999999999</v>
      </c>
      <c r="DK444">
        <v>22.115580000000001</v>
      </c>
      <c r="DL444" s="1">
        <v>1.157367E-17</v>
      </c>
      <c r="DM444" s="1">
        <v>9.9070140000000001E-15</v>
      </c>
      <c r="DN444">
        <v>0.21598999999999999</v>
      </c>
      <c r="DO444">
        <v>22.1066</v>
      </c>
      <c r="DP444" s="1">
        <v>1.111069E-14</v>
      </c>
      <c r="DQ444" s="1">
        <v>9.502002E-12</v>
      </c>
      <c r="DR444">
        <v>0.21600739999999999</v>
      </c>
      <c r="DS444">
        <v>21.621549999999999</v>
      </c>
      <c r="DT444" s="1">
        <v>3.7067889999999996E-12</v>
      </c>
      <c r="DU444" s="1">
        <v>3.1949039999999998E-9</v>
      </c>
      <c r="DV444">
        <v>0.216089</v>
      </c>
      <c r="DW444">
        <v>20.866589999999999</v>
      </c>
      <c r="DX444" s="1">
        <v>5.3222420000000004E-10</v>
      </c>
      <c r="DY444" s="1">
        <v>4.6670929999999998E-7</v>
      </c>
      <c r="DZ444">
        <v>0.2162637</v>
      </c>
      <c r="EA444">
        <v>20.240670000000001</v>
      </c>
      <c r="EB444" s="1">
        <v>3.7966080000000003E-8</v>
      </c>
      <c r="EC444" s="1">
        <v>3.3952470000000002E-5</v>
      </c>
      <c r="ED444">
        <v>0.21655959999999999</v>
      </c>
      <c r="EE444">
        <v>19.823229999999999</v>
      </c>
      <c r="EF444" s="1">
        <v>1.4984919999999999E-6</v>
      </c>
      <c r="EG444" s="1">
        <v>1.371723E-3</v>
      </c>
      <c r="EH444">
        <v>0.2169654</v>
      </c>
      <c r="EI444">
        <v>19.898129999999998</v>
      </c>
      <c r="EJ444" s="1">
        <v>3.5686599999999998E-5</v>
      </c>
      <c r="EK444" s="1">
        <v>3.3438420000000003E-2</v>
      </c>
      <c r="EL444">
        <v>0.21746879999999999</v>
      </c>
      <c r="EM444">
        <v>20.234169999999999</v>
      </c>
      <c r="EN444" s="1">
        <v>5.4699010000000005E-4</v>
      </c>
      <c r="EO444">
        <v>0.52489260000000004</v>
      </c>
      <c r="EP444">
        <v>0.21808230000000001</v>
      </c>
      <c r="EQ444">
        <v>20.55735</v>
      </c>
      <c r="ER444" s="1">
        <v>5.6574110000000002E-3</v>
      </c>
      <c r="ES444">
        <v>5.5686049999999998</v>
      </c>
      <c r="ET444">
        <v>0.21878839999999999</v>
      </c>
      <c r="EU444">
        <v>20.610430000000001</v>
      </c>
      <c r="EV444" s="1">
        <v>4.121358E-2</v>
      </c>
      <c r="EW444">
        <v>41.615490000000001</v>
      </c>
      <c r="EX444">
        <v>0.219638</v>
      </c>
      <c r="EY444">
        <v>20.09477</v>
      </c>
      <c r="EZ444">
        <v>0.21953139999999999</v>
      </c>
      <c r="FA444">
        <v>227.36109999999999</v>
      </c>
      <c r="FB444">
        <v>0.22058549999999999</v>
      </c>
      <c r="FC444">
        <v>19.319459999999999</v>
      </c>
      <c r="FD444">
        <v>0.88152410000000003</v>
      </c>
      <c r="FE444">
        <v>936.30629999999996</v>
      </c>
      <c r="FF444">
        <v>0.22162129999999999</v>
      </c>
      <c r="FG444">
        <v>18.6355</v>
      </c>
      <c r="FH444">
        <v>2.7424729999999999</v>
      </c>
      <c r="FI444">
        <v>2988.8980000000001</v>
      </c>
      <c r="FJ444">
        <v>0.22285369999999999</v>
      </c>
      <c r="FK444">
        <v>18.272570000000002</v>
      </c>
      <c r="FL444">
        <v>6.8083840000000002</v>
      </c>
      <c r="FM444">
        <v>7602.6859999999997</v>
      </c>
      <c r="FN444">
        <v>0.22409509999999999</v>
      </c>
      <c r="FO444">
        <v>18.84036</v>
      </c>
      <c r="FP444">
        <v>13.80814</v>
      </c>
      <c r="FQ444">
        <v>15791.51</v>
      </c>
      <c r="FR444">
        <v>0.22545709999999999</v>
      </c>
      <c r="FS444">
        <v>19.393419999999999</v>
      </c>
      <c r="FT444">
        <v>23.341419999999999</v>
      </c>
      <c r="FU444">
        <v>27336.720000000001</v>
      </c>
      <c r="FV444">
        <v>0.22699240000000001</v>
      </c>
      <c r="FW444">
        <v>19.65925</v>
      </c>
      <c r="FX444">
        <v>33.481270000000002</v>
      </c>
      <c r="FY444">
        <v>40155.800000000003</v>
      </c>
      <c r="FZ444">
        <v>0.2286561</v>
      </c>
      <c r="GA444">
        <v>19.460840000000001</v>
      </c>
      <c r="GB444">
        <v>41.433140000000002</v>
      </c>
      <c r="GC444">
        <v>50863.89</v>
      </c>
      <c r="GD444">
        <v>0.23042579999999999</v>
      </c>
      <c r="GE444">
        <v>18.91872</v>
      </c>
      <c r="GF444">
        <v>44.763080000000002</v>
      </c>
      <c r="GG444">
        <v>56291.199999999997</v>
      </c>
      <c r="GH444">
        <v>0.23255990000000001</v>
      </c>
      <c r="GI444">
        <v>18.29495</v>
      </c>
      <c r="GJ444">
        <v>42.950899999999997</v>
      </c>
      <c r="GK444">
        <v>55153.64</v>
      </c>
      <c r="GL444">
        <v>0.23429130000000001</v>
      </c>
      <c r="GM444">
        <v>17.851929999999999</v>
      </c>
      <c r="GN444">
        <v>36.896949999999997</v>
      </c>
      <c r="GO444">
        <v>48435.8</v>
      </c>
      <c r="GP444">
        <v>0.2360583</v>
      </c>
      <c r="GQ444">
        <v>17.80857</v>
      </c>
      <c r="GR444">
        <v>28.740010000000002</v>
      </c>
      <c r="GS444">
        <v>38572.410000000003</v>
      </c>
      <c r="GT444">
        <v>0.23845640000000001</v>
      </c>
      <c r="GU444">
        <v>18.7376</v>
      </c>
      <c r="GV444">
        <v>20.520420000000001</v>
      </c>
      <c r="GW444">
        <v>28126.81</v>
      </c>
      <c r="GX444">
        <v>0.24134</v>
      </c>
      <c r="GY444">
        <v>19.664339999999999</v>
      </c>
      <c r="GZ444">
        <v>13.53891</v>
      </c>
      <c r="HA444">
        <v>18945.419999999998</v>
      </c>
      <c r="HB444">
        <v>0.2444375</v>
      </c>
      <c r="HC444">
        <v>20.28492</v>
      </c>
      <c r="HD444">
        <v>8.2925240000000002</v>
      </c>
      <c r="HE444">
        <v>11851.22</v>
      </c>
      <c r="HF444">
        <v>0.24776580000000001</v>
      </c>
      <c r="HG444">
        <v>20.66976</v>
      </c>
      <c r="HH444">
        <v>4.763649</v>
      </c>
      <c r="HI444">
        <v>6946.7550000000001</v>
      </c>
      <c r="HJ444">
        <v>0.25132110000000002</v>
      </c>
      <c r="HK444">
        <v>20.633230000000001</v>
      </c>
      <c r="HL444">
        <v>2.5969899999999999</v>
      </c>
      <c r="HM444">
        <v>3859.556</v>
      </c>
      <c r="HN444">
        <v>0.2552604</v>
      </c>
      <c r="HO444">
        <v>20.178249999999998</v>
      </c>
      <c r="HP444">
        <v>1.3575299999999999</v>
      </c>
      <c r="HQ444">
        <v>2052.942</v>
      </c>
      <c r="HR444">
        <v>0.25946160000000001</v>
      </c>
      <c r="HS444">
        <v>19.846209999999999</v>
      </c>
      <c r="HT444">
        <v>0.69272409999999995</v>
      </c>
      <c r="HU444">
        <v>1061.48</v>
      </c>
      <c r="HV444">
        <v>0.26413379999999997</v>
      </c>
      <c r="HW444">
        <v>19.776800000000001</v>
      </c>
      <c r="HX444">
        <v>0.3560258</v>
      </c>
      <c r="HY444">
        <v>547.4502</v>
      </c>
      <c r="HZ444">
        <v>0.26523419999999998</v>
      </c>
      <c r="IA444">
        <v>20.4986</v>
      </c>
      <c r="IB444" s="1">
        <v>0.19344230000000001</v>
      </c>
      <c r="IC444">
        <v>293.35980000000001</v>
      </c>
      <c r="ID444">
        <v>0.26454109999999997</v>
      </c>
      <c r="IE444">
        <v>21.42165</v>
      </c>
      <c r="IF444" s="1">
        <v>0.1175921</v>
      </c>
      <c r="IG444">
        <v>172.72149999999999</v>
      </c>
      <c r="IH444">
        <v>0.26400780000000001</v>
      </c>
      <c r="II444">
        <v>22.021139999999999</v>
      </c>
      <c r="IJ444" s="1">
        <v>8.2275979999999999E-2</v>
      </c>
      <c r="IK444">
        <v>116.3847</v>
      </c>
      <c r="IL444">
        <v>0.26339810000000002</v>
      </c>
      <c r="IM444">
        <v>22.29767</v>
      </c>
      <c r="IN444" s="1">
        <v>6.5010860000000004E-2</v>
      </c>
      <c r="IO444">
        <v>89.348060000000004</v>
      </c>
      <c r="IP444">
        <v>0.26273439999999998</v>
      </c>
      <c r="IQ444">
        <v>21.927610000000001</v>
      </c>
      <c r="IR444" s="1">
        <v>5.5446620000000002E-2</v>
      </c>
      <c r="IS444">
        <v>75.025220000000004</v>
      </c>
      <c r="IT444">
        <v>0.26218330000000001</v>
      </c>
      <c r="IU444">
        <v>21.33353</v>
      </c>
      <c r="IV444" s="1">
        <v>4.899738E-2</v>
      </c>
      <c r="IW444">
        <v>65.917469999999994</v>
      </c>
      <c r="IX444">
        <v>0.2616715</v>
      </c>
      <c r="IY444">
        <v>21.008199999999999</v>
      </c>
      <c r="IZ444" s="1">
        <v>4.3783049999999997E-2</v>
      </c>
      <c r="JA444">
        <v>58.864170000000001</v>
      </c>
      <c r="JB444">
        <v>0.26121109999999997</v>
      </c>
      <c r="JC444">
        <v>20.998750000000001</v>
      </c>
      <c r="JD444" s="1">
        <v>3.9090479999999997E-2</v>
      </c>
      <c r="JE444">
        <v>52.646819999999998</v>
      </c>
      <c r="JF444">
        <v>0.26085979999999998</v>
      </c>
      <c r="JG444">
        <v>21.50196</v>
      </c>
      <c r="JH444" s="1">
        <v>3.4696360000000002E-2</v>
      </c>
      <c r="JI444">
        <v>46.850700000000003</v>
      </c>
      <c r="JJ444">
        <v>0.2608337</v>
      </c>
      <c r="JK444">
        <v>21.65748</v>
      </c>
      <c r="JL444" s="1">
        <v>3.0529629999999999E-2</v>
      </c>
      <c r="JM444">
        <v>41.302419999999998</v>
      </c>
      <c r="JN444">
        <v>0.26064300000000001</v>
      </c>
      <c r="JO444">
        <v>21.64424</v>
      </c>
      <c r="JP444" s="1">
        <v>2.654844E-2</v>
      </c>
      <c r="JQ444" s="1">
        <v>36.012309999999999</v>
      </c>
      <c r="JR444">
        <v>0.26039950000000001</v>
      </c>
      <c r="JS444">
        <v>21.222529999999999</v>
      </c>
      <c r="JT444" s="1">
        <v>2.3038360000000001E-2</v>
      </c>
      <c r="JU444" s="1">
        <v>31.28266</v>
      </c>
      <c r="JV444">
        <v>0.26019979999999998</v>
      </c>
      <c r="JW444">
        <v>20.74015</v>
      </c>
      <c r="JX444" s="1">
        <v>1.9963390000000001E-2</v>
      </c>
      <c r="JY444" s="1">
        <v>27.126909999999999</v>
      </c>
      <c r="JZ444">
        <v>0.26003340000000003</v>
      </c>
      <c r="KA444">
        <v>20.44971</v>
      </c>
      <c r="KB444" s="1">
        <v>1.7277850000000001E-2</v>
      </c>
      <c r="KC444" s="1">
        <v>23.490500000000001</v>
      </c>
      <c r="KD444">
        <v>0.2598222</v>
      </c>
      <c r="KE444">
        <v>20.34843</v>
      </c>
      <c r="KF444" s="1">
        <v>1.490269E-2</v>
      </c>
      <c r="KG444" s="1">
        <v>20.287050000000001</v>
      </c>
      <c r="KH444">
        <v>0.25981720000000003</v>
      </c>
      <c r="KI444">
        <v>20.325679999999998</v>
      </c>
      <c r="KJ444" s="1">
        <v>1.276944E-2</v>
      </c>
      <c r="KK444" s="1">
        <v>17.407139999999998</v>
      </c>
      <c r="KL444">
        <v>0.26000139999999999</v>
      </c>
      <c r="KM444">
        <v>20.77064</v>
      </c>
      <c r="KN444" s="1">
        <v>1.078281E-2</v>
      </c>
      <c r="KO444" s="1">
        <v>14.74431</v>
      </c>
      <c r="KP444">
        <v>0.26036209999999999</v>
      </c>
      <c r="KQ444">
        <v>20.694959999999998</v>
      </c>
      <c r="KR444" s="1">
        <v>8.961887E-3</v>
      </c>
      <c r="KS444" s="1">
        <v>12.27791</v>
      </c>
      <c r="KT444">
        <v>0.26081300000000002</v>
      </c>
      <c r="KU444">
        <v>20.626169999999998</v>
      </c>
      <c r="KV444" s="1">
        <v>7.3141910000000003E-3</v>
      </c>
      <c r="KW444" s="1">
        <v>10.04739</v>
      </c>
      <c r="KX444">
        <v>0.2611291</v>
      </c>
      <c r="KY444">
        <v>20.563359999999999</v>
      </c>
      <c r="KZ444" s="1">
        <v>5.9172840000000001E-3</v>
      </c>
      <c r="LA444" s="1">
        <v>8.132854</v>
      </c>
      <c r="LB444">
        <v>0.26136199999999998</v>
      </c>
      <c r="LC444">
        <v>20.373090000000001</v>
      </c>
      <c r="LD444" s="1">
        <v>4.7811939999999999E-3</v>
      </c>
      <c r="LE444" s="1">
        <v>6.5640090000000004</v>
      </c>
      <c r="LF444">
        <v>0.26154739999999999</v>
      </c>
      <c r="LG444">
        <v>20.05987</v>
      </c>
      <c r="LH444" s="1">
        <v>3.8958719999999999E-3</v>
      </c>
      <c r="LI444" s="1">
        <v>5.3304210000000003</v>
      </c>
      <c r="LJ444">
        <v>0.26166410000000001</v>
      </c>
      <c r="LK444">
        <v>19.827950000000001</v>
      </c>
      <c r="LL444" s="1">
        <v>3.2294490000000001E-3</v>
      </c>
      <c r="LM444" s="1">
        <v>4.3954190000000004</v>
      </c>
      <c r="LN444">
        <v>0.26177450000000002</v>
      </c>
      <c r="LO444">
        <v>19.917149999999999</v>
      </c>
      <c r="LP444" s="1">
        <v>2.74114E-3</v>
      </c>
      <c r="LQ444" s="1">
        <v>3.706423</v>
      </c>
      <c r="LR444">
        <v>0.26187969999999999</v>
      </c>
      <c r="LS444">
        <v>20.81174</v>
      </c>
      <c r="LT444" s="1">
        <v>2.3855E-3</v>
      </c>
      <c r="LU444" s="1">
        <v>3.2039979999999999</v>
      </c>
      <c r="LV444">
        <v>0.261959</v>
      </c>
      <c r="LW444">
        <v>21.419260000000001</v>
      </c>
      <c r="LX444" s="1">
        <v>2.1228979999999998E-3</v>
      </c>
      <c r="LY444" s="1">
        <v>2.834689</v>
      </c>
      <c r="LZ444">
        <v>0.2620499</v>
      </c>
      <c r="MA444">
        <v>21.905570000000001</v>
      </c>
      <c r="MB444" s="1">
        <v>1.9245390000000001E-3</v>
      </c>
      <c r="MC444" s="1">
        <v>2.5571480000000002</v>
      </c>
      <c r="MD444">
        <v>0.26213999999999998</v>
      </c>
      <c r="ME444">
        <v>22.411740000000002</v>
      </c>
      <c r="MF444" s="1">
        <v>1.7705259999999999E-3</v>
      </c>
      <c r="MG444" s="1">
        <v>2.3431769999999998</v>
      </c>
      <c r="MH444">
        <v>0.26218130000000001</v>
      </c>
      <c r="MI444">
        <v>22.436399999999999</v>
      </c>
      <c r="MJ444" s="1">
        <v>1.64788E-3</v>
      </c>
      <c r="MK444" s="1">
        <v>2.1739489999999999</v>
      </c>
      <c r="ML444">
        <v>0.2622932</v>
      </c>
      <c r="MM444">
        <v>22.113409999999998</v>
      </c>
      <c r="MN444" s="1">
        <v>1.549728E-3</v>
      </c>
      <c r="MO444" s="1">
        <v>2.0381960000000001</v>
      </c>
      <c r="MP444">
        <v>0.26241720000000002</v>
      </c>
      <c r="MQ444">
        <v>21.953900000000001</v>
      </c>
      <c r="MR444" s="1">
        <v>1.469772E-3</v>
      </c>
      <c r="MS444" s="1">
        <v>1.9279219999999999</v>
      </c>
      <c r="MT444">
        <v>0.2625247</v>
      </c>
      <c r="MU444">
        <v>21.944649999999999</v>
      </c>
      <c r="MV444" s="1">
        <v>1.404183E-3</v>
      </c>
      <c r="MW444" s="1">
        <v>1.8375239999999999</v>
      </c>
      <c r="MX444">
        <v>0.26272699999999999</v>
      </c>
      <c r="MY444">
        <v>22.589379999999998</v>
      </c>
      <c r="MZ444" s="1">
        <v>1.3499779999999999E-3</v>
      </c>
      <c r="NA444" s="1">
        <v>1.7631079999999999</v>
      </c>
      <c r="NB444">
        <v>0.2628952</v>
      </c>
      <c r="NC444">
        <v>23.12745</v>
      </c>
      <c r="ND444" s="1">
        <v>1.3032460000000001E-3</v>
      </c>
      <c r="NE444" s="1">
        <v>1.700366</v>
      </c>
      <c r="NF444">
        <v>0.26308330000000002</v>
      </c>
      <c r="NG444">
        <v>23.366</v>
      </c>
      <c r="NH444" s="1">
        <v>1.261376E-3</v>
      </c>
      <c r="NI444" s="1">
        <v>1.644658</v>
      </c>
      <c r="NJ444">
        <v>0.26325569999999998</v>
      </c>
      <c r="NK444">
        <v>23.567710000000002</v>
      </c>
      <c r="NL444" s="1">
        <v>1.221562E-3</v>
      </c>
      <c r="NM444" s="1">
        <v>1.592371</v>
      </c>
      <c r="NN444">
        <v>0.26345269999999998</v>
      </c>
      <c r="NO444">
        <v>23.33689</v>
      </c>
      <c r="NP444" s="1">
        <v>1.1820470000000001E-3</v>
      </c>
      <c r="NQ444" s="1">
        <v>1.5408470000000001</v>
      </c>
      <c r="NR444">
        <v>0.26368370000000002</v>
      </c>
      <c r="NS444">
        <v>23.054839999999999</v>
      </c>
      <c r="NT444" s="1">
        <v>1.1418789999999999E-3</v>
      </c>
      <c r="NU444" s="1">
        <v>1.488599</v>
      </c>
      <c r="NV444">
        <v>0.26390950000000002</v>
      </c>
      <c r="NW444">
        <v>22.881689999999999</v>
      </c>
      <c r="NX444" s="1">
        <v>1.1009240000000001E-3</v>
      </c>
      <c r="NY444" s="1">
        <v>1.4353959999999999</v>
      </c>
      <c r="NZ444">
        <v>0.26414969999999999</v>
      </c>
      <c r="OA444">
        <v>22.750060000000001</v>
      </c>
      <c r="OB444" s="1">
        <v>1.059674E-3</v>
      </c>
      <c r="OC444" s="1">
        <v>1.3816649999999999</v>
      </c>
      <c r="OD444">
        <v>0.2643913</v>
      </c>
      <c r="OE444">
        <v>22.561900000000001</v>
      </c>
      <c r="OF444" s="1">
        <v>1.018648E-3</v>
      </c>
      <c r="OG444" s="1">
        <v>1.328084</v>
      </c>
      <c r="OH444">
        <v>0.2646231</v>
      </c>
      <c r="OI444">
        <v>22.630749999999999</v>
      </c>
      <c r="OJ444" s="1">
        <v>9.7793719999999997E-4</v>
      </c>
      <c r="OK444" s="1">
        <v>1.2749779999999999</v>
      </c>
    </row>
    <row r="445" spans="1:401" x14ac:dyDescent="0.35">
      <c r="A445">
        <v>454</v>
      </c>
      <c r="B445" t="s">
        <v>4</v>
      </c>
      <c r="C445" t="s">
        <v>364</v>
      </c>
      <c r="D445" t="s">
        <v>452</v>
      </c>
      <c r="E445">
        <v>819.37249999999995</v>
      </c>
      <c r="F445">
        <v>0.14063210000000001</v>
      </c>
      <c r="G445">
        <v>21.430260000000001</v>
      </c>
      <c r="H445">
        <v>0</v>
      </c>
      <c r="I445">
        <v>0</v>
      </c>
      <c r="J445">
        <v>0.14078280000000001</v>
      </c>
      <c r="K445">
        <v>21.76857</v>
      </c>
      <c r="L445">
        <v>0</v>
      </c>
      <c r="M445">
        <v>0</v>
      </c>
      <c r="N445">
        <v>0.1410044</v>
      </c>
      <c r="O445">
        <v>22.527010000000001</v>
      </c>
      <c r="P445">
        <v>0</v>
      </c>
      <c r="Q445">
        <v>0</v>
      </c>
      <c r="R445">
        <v>0.14126739999999999</v>
      </c>
      <c r="S445">
        <v>22.75273</v>
      </c>
      <c r="T445">
        <v>0</v>
      </c>
      <c r="U445">
        <v>0</v>
      </c>
      <c r="V445">
        <v>0.14157700000000001</v>
      </c>
      <c r="W445">
        <v>23.015969999999999</v>
      </c>
      <c r="X445">
        <v>0</v>
      </c>
      <c r="Y445">
        <v>0</v>
      </c>
      <c r="Z445">
        <v>0.1421047</v>
      </c>
      <c r="AA445">
        <v>22.654720000000001</v>
      </c>
      <c r="AB445">
        <v>0</v>
      </c>
      <c r="AC445">
        <v>0</v>
      </c>
      <c r="AD445">
        <v>0.14260919999999999</v>
      </c>
      <c r="AE445">
        <v>22.309069999999998</v>
      </c>
      <c r="AF445">
        <v>0</v>
      </c>
      <c r="AG445">
        <v>0</v>
      </c>
      <c r="AH445">
        <v>0.14308419999999999</v>
      </c>
      <c r="AI445">
        <v>22.13503</v>
      </c>
      <c r="AJ445">
        <v>0</v>
      </c>
      <c r="AK445">
        <v>0</v>
      </c>
      <c r="AL445">
        <v>0.14357429999999999</v>
      </c>
      <c r="AM445">
        <v>22.093309999999999</v>
      </c>
      <c r="AN445">
        <v>0</v>
      </c>
      <c r="AO445">
        <v>0</v>
      </c>
      <c r="AP445">
        <v>0.14406179999999999</v>
      </c>
      <c r="AQ445">
        <v>22.123930000000001</v>
      </c>
      <c r="AR445">
        <v>0</v>
      </c>
      <c r="AS445">
        <v>0</v>
      </c>
      <c r="AT445">
        <v>0.14457210000000001</v>
      </c>
      <c r="AU445">
        <v>22.572479999999999</v>
      </c>
      <c r="AV445">
        <v>0</v>
      </c>
      <c r="AW445">
        <v>0</v>
      </c>
      <c r="AX445">
        <v>0.14515649999999999</v>
      </c>
      <c r="AY445">
        <v>22.52711</v>
      </c>
      <c r="AZ445">
        <v>0</v>
      </c>
      <c r="BA445">
        <v>0</v>
      </c>
      <c r="BB445">
        <v>0.1457078</v>
      </c>
      <c r="BC445">
        <v>22.34965</v>
      </c>
      <c r="BD445">
        <v>0</v>
      </c>
      <c r="BE445">
        <v>0</v>
      </c>
      <c r="BF445">
        <v>0.1462302</v>
      </c>
      <c r="BG445">
        <v>22.205909999999999</v>
      </c>
      <c r="BH445">
        <v>0</v>
      </c>
      <c r="BI445">
        <v>0</v>
      </c>
      <c r="BJ445">
        <v>0.14674190000000001</v>
      </c>
      <c r="BK445">
        <v>21.799389999999999</v>
      </c>
      <c r="BL445">
        <v>0</v>
      </c>
      <c r="BM445">
        <v>0</v>
      </c>
      <c r="BN445">
        <v>0.14724809999999999</v>
      </c>
      <c r="BO445">
        <v>21.410499999999999</v>
      </c>
      <c r="BP445">
        <v>0</v>
      </c>
      <c r="BQ445">
        <v>0</v>
      </c>
      <c r="BR445">
        <v>0.14771419999999999</v>
      </c>
      <c r="BS445">
        <v>21.078579999999999</v>
      </c>
      <c r="BT445">
        <v>0</v>
      </c>
      <c r="BU445">
        <v>0</v>
      </c>
      <c r="BV445">
        <v>0.1481421</v>
      </c>
      <c r="BW445">
        <v>21.278659999999999</v>
      </c>
      <c r="BX445">
        <v>0</v>
      </c>
      <c r="BY445">
        <v>0</v>
      </c>
      <c r="BZ445">
        <v>0.14852699999999999</v>
      </c>
      <c r="CA445">
        <v>21.915430000000001</v>
      </c>
      <c r="CB445">
        <v>0</v>
      </c>
      <c r="CC445">
        <v>0</v>
      </c>
      <c r="CD445">
        <v>0.14886640000000001</v>
      </c>
      <c r="CE445">
        <v>22.57508</v>
      </c>
      <c r="CF445">
        <v>0</v>
      </c>
      <c r="CG445">
        <v>0</v>
      </c>
      <c r="CH445">
        <v>0.14915929999999999</v>
      </c>
      <c r="CI445">
        <v>22.89171</v>
      </c>
      <c r="CJ445">
        <v>0</v>
      </c>
      <c r="CK445">
        <v>0</v>
      </c>
      <c r="CL445">
        <v>0.14941119999999999</v>
      </c>
      <c r="CM445">
        <v>22.51099</v>
      </c>
      <c r="CN445">
        <v>0</v>
      </c>
      <c r="CO445">
        <v>0</v>
      </c>
      <c r="CP445">
        <v>0.14964269999999999</v>
      </c>
      <c r="CQ445">
        <v>21.777180000000001</v>
      </c>
      <c r="CR445">
        <v>0</v>
      </c>
      <c r="CS445">
        <v>0</v>
      </c>
      <c r="CT445">
        <v>0.14980379999999999</v>
      </c>
      <c r="CU445">
        <v>21.184740000000001</v>
      </c>
      <c r="CV445">
        <v>1.271541E-38</v>
      </c>
      <c r="CW445" s="1">
        <v>1.2734900000000001E-35</v>
      </c>
      <c r="CX445">
        <v>0.14990049999999999</v>
      </c>
      <c r="CY445">
        <v>20.879270000000002</v>
      </c>
      <c r="CZ445" s="1">
        <v>1.8696829999999999E-32</v>
      </c>
      <c r="DA445" s="1">
        <v>1.8665299999999999E-29</v>
      </c>
      <c r="DB445">
        <v>0.14992130000000001</v>
      </c>
      <c r="DC445">
        <v>21.241630000000001</v>
      </c>
      <c r="DD445" s="1">
        <v>1.868782E-26</v>
      </c>
      <c r="DE445" s="1">
        <v>1.860953E-23</v>
      </c>
      <c r="DF445">
        <v>0.1498736</v>
      </c>
      <c r="DG445">
        <v>21.88908</v>
      </c>
      <c r="DH445" s="1">
        <v>8.2603370000000003E-22</v>
      </c>
      <c r="DI445" s="1">
        <v>8.2221970000000002E-19</v>
      </c>
      <c r="DJ445">
        <v>0.14975530000000001</v>
      </c>
      <c r="DK445">
        <v>22.174759999999999</v>
      </c>
      <c r="DL445" s="1">
        <v>3.9445209999999998E-18</v>
      </c>
      <c r="DM445" s="1">
        <v>3.7605369999999999E-15</v>
      </c>
      <c r="DN445">
        <v>0.14956320000000001</v>
      </c>
      <c r="DO445">
        <v>22.179569999999998</v>
      </c>
      <c r="DP445" s="1">
        <v>4.2542949999999998E-15</v>
      </c>
      <c r="DQ445" s="1">
        <v>3.9732100000000002E-12</v>
      </c>
      <c r="DR445">
        <v>0.14930769999999999</v>
      </c>
      <c r="DS445">
        <v>21.674119999999998</v>
      </c>
      <c r="DT445" s="1">
        <v>1.5574750000000001E-12</v>
      </c>
      <c r="DU445" s="1">
        <v>1.4409650000000001E-9</v>
      </c>
      <c r="DV445">
        <v>0.14897289999999999</v>
      </c>
      <c r="DW445">
        <v>20.895700000000001</v>
      </c>
      <c r="DX445" s="1">
        <v>2.431833E-10</v>
      </c>
      <c r="DY445" s="1">
        <v>2.2465790000000001E-7</v>
      </c>
      <c r="DZ445">
        <v>0.1485832</v>
      </c>
      <c r="EA445">
        <v>20.252590000000001</v>
      </c>
      <c r="EB445" s="1">
        <v>1.8717769999999999E-8</v>
      </c>
      <c r="EC445" s="1">
        <v>1.7296399999999999E-5</v>
      </c>
      <c r="ED445">
        <v>0.1481306</v>
      </c>
      <c r="EE445">
        <v>19.823219999999999</v>
      </c>
      <c r="EF445" s="1">
        <v>7.9168890000000005E-7</v>
      </c>
      <c r="EG445" s="1">
        <v>7.3452700000000001E-4</v>
      </c>
      <c r="EH445">
        <v>0.14768580000000001</v>
      </c>
      <c r="EI445">
        <v>19.91527</v>
      </c>
      <c r="EJ445" s="1">
        <v>2.0102670000000001E-5</v>
      </c>
      <c r="EK445">
        <v>1.8721479999999999E-2</v>
      </c>
      <c r="EL445">
        <v>0.1471971</v>
      </c>
      <c r="EM445">
        <v>20.275950000000002</v>
      </c>
      <c r="EN445" s="1">
        <v>3.2719500000000001E-4</v>
      </c>
      <c r="EO445">
        <v>0.30600060000000001</v>
      </c>
      <c r="EP445">
        <v>0.1466605</v>
      </c>
      <c r="EQ445">
        <v>20.61664</v>
      </c>
      <c r="ER445" s="1">
        <v>3.58319E-3</v>
      </c>
      <c r="ES445">
        <v>3.3699150000000002</v>
      </c>
      <c r="ET445">
        <v>0.1460793</v>
      </c>
      <c r="EU445">
        <v>20.67154</v>
      </c>
      <c r="EV445" s="1">
        <v>2.7559409999999999E-2</v>
      </c>
      <c r="EW445">
        <v>26.06542</v>
      </c>
      <c r="EX445">
        <v>0.14547379999999999</v>
      </c>
      <c r="EY445">
        <v>20.150729999999999</v>
      </c>
      <c r="EZ445">
        <v>0.15459120000000001</v>
      </c>
      <c r="FA445">
        <v>147.00989999999999</v>
      </c>
      <c r="FB445">
        <v>0.14483389999999999</v>
      </c>
      <c r="FC445">
        <v>19.36318</v>
      </c>
      <c r="FD445">
        <v>0.65241260000000001</v>
      </c>
      <c r="FE445">
        <v>623.63310000000001</v>
      </c>
      <c r="FF445">
        <v>0.14417489999999999</v>
      </c>
      <c r="FG445">
        <v>18.652619999999999</v>
      </c>
      <c r="FH445">
        <v>2.1281270000000001</v>
      </c>
      <c r="FI445">
        <v>2045.9839999999999</v>
      </c>
      <c r="FJ445">
        <v>0.14356279999999999</v>
      </c>
      <c r="FK445">
        <v>18.285990000000002</v>
      </c>
      <c r="FL445">
        <v>5.5249680000000003</v>
      </c>
      <c r="FM445">
        <v>5336.4340000000002</v>
      </c>
      <c r="FN445">
        <v>0.14292830000000001</v>
      </c>
      <c r="FO445">
        <v>18.865839999999999</v>
      </c>
      <c r="FP445">
        <v>11.69195</v>
      </c>
      <c r="FQ445">
        <v>11342.71</v>
      </c>
      <c r="FR445">
        <v>0.14229130000000001</v>
      </c>
      <c r="FS445">
        <v>19.423169999999999</v>
      </c>
      <c r="FT445">
        <v>20.58239</v>
      </c>
      <c r="FU445">
        <v>20056.990000000002</v>
      </c>
      <c r="FV445">
        <v>0.1416241</v>
      </c>
      <c r="FW445">
        <v>19.713480000000001</v>
      </c>
      <c r="FX445">
        <v>30.688549999999999</v>
      </c>
      <c r="FY445">
        <v>30047.19</v>
      </c>
      <c r="FZ445">
        <v>0.1409377</v>
      </c>
      <c r="GA445">
        <v>19.528269999999999</v>
      </c>
      <c r="GB445">
        <v>39.39714</v>
      </c>
      <c r="GC445">
        <v>38753.660000000003</v>
      </c>
      <c r="GD445">
        <v>0.140235</v>
      </c>
      <c r="GE445">
        <v>18.97317</v>
      </c>
      <c r="GF445">
        <v>44.149810000000002</v>
      </c>
      <c r="GG445">
        <v>43634.91</v>
      </c>
      <c r="GH445">
        <v>0.1397862</v>
      </c>
      <c r="GI445">
        <v>18.327290000000001</v>
      </c>
      <c r="GJ445">
        <v>43.79804</v>
      </c>
      <c r="GK445">
        <v>43415.98</v>
      </c>
      <c r="GL445">
        <v>0.13922760000000001</v>
      </c>
      <c r="GM445">
        <v>17.85126</v>
      </c>
      <c r="GN445">
        <v>38.861150000000002</v>
      </c>
      <c r="GO445">
        <v>38672.910000000003</v>
      </c>
      <c r="GP445">
        <v>0.13853869999999999</v>
      </c>
      <c r="GQ445">
        <v>17.800260000000002</v>
      </c>
      <c r="GR445">
        <v>31.20628</v>
      </c>
      <c r="GS445">
        <v>31197.040000000001</v>
      </c>
      <c r="GT445">
        <v>0.13798659999999999</v>
      </c>
      <c r="GU445">
        <v>18.739889999999999</v>
      </c>
      <c r="GV445">
        <v>22.941479999999999</v>
      </c>
      <c r="GW445">
        <v>23044.84</v>
      </c>
      <c r="GX445">
        <v>0.1374245</v>
      </c>
      <c r="GY445">
        <v>19.680319999999998</v>
      </c>
      <c r="GZ445">
        <v>15.57404</v>
      </c>
      <c r="HA445">
        <v>15716.16</v>
      </c>
      <c r="HB445">
        <v>0.13684879999999999</v>
      </c>
      <c r="HC445">
        <v>20.339020000000001</v>
      </c>
      <c r="HD445">
        <v>9.8099799999999995</v>
      </c>
      <c r="HE445">
        <v>9947.75</v>
      </c>
      <c r="HF445">
        <v>0.1362392</v>
      </c>
      <c r="HG445">
        <v>20.73845</v>
      </c>
      <c r="HH445">
        <v>5.7828109999999997</v>
      </c>
      <c r="HI445">
        <v>5892.9</v>
      </c>
      <c r="HJ445">
        <v>0.1356097</v>
      </c>
      <c r="HK445">
        <v>20.672999999999998</v>
      </c>
      <c r="HL445">
        <v>3.2267190000000001</v>
      </c>
      <c r="HM445">
        <v>3303.9189999999999</v>
      </c>
      <c r="HN445">
        <v>0.13495760000000001</v>
      </c>
      <c r="HO445">
        <v>20.18554</v>
      </c>
      <c r="HP445">
        <v>1.721657</v>
      </c>
      <c r="HQ445">
        <v>1771.048</v>
      </c>
      <c r="HR445">
        <v>0.13429730000000001</v>
      </c>
      <c r="HS445">
        <v>19.828420000000001</v>
      </c>
      <c r="HT445">
        <v>0.89084719999999995</v>
      </c>
      <c r="HU445">
        <v>920.36710000000005</v>
      </c>
      <c r="HV445">
        <v>0.1336899</v>
      </c>
      <c r="HW445">
        <v>19.748560000000001</v>
      </c>
      <c r="HX445">
        <v>0.45829750000000002</v>
      </c>
      <c r="HY445">
        <v>474.90210000000002</v>
      </c>
      <c r="HZ445">
        <v>0.1333211</v>
      </c>
      <c r="IA445">
        <v>20.506060000000002</v>
      </c>
      <c r="IB445">
        <v>0.24342</v>
      </c>
      <c r="IC445">
        <v>252.4014</v>
      </c>
      <c r="ID445">
        <v>0.13302269999999999</v>
      </c>
      <c r="IE445">
        <v>21.463609999999999</v>
      </c>
      <c r="IF445" s="1">
        <v>0.1409976</v>
      </c>
      <c r="IG445">
        <v>145.97880000000001</v>
      </c>
      <c r="IH445">
        <v>0.13277700000000001</v>
      </c>
      <c r="II445">
        <v>22.098199999999999</v>
      </c>
      <c r="IJ445">
        <v>9.3231259999999996E-2</v>
      </c>
      <c r="IK445">
        <v>96.278210000000001</v>
      </c>
      <c r="IL445">
        <v>0.13250670000000001</v>
      </c>
      <c r="IM445">
        <v>22.39462</v>
      </c>
      <c r="IN445" s="1">
        <v>7.0435230000000001E-2</v>
      </c>
      <c r="IO445">
        <v>72.610979999999998</v>
      </c>
      <c r="IP445">
        <v>0.13223109999999999</v>
      </c>
      <c r="IQ445">
        <v>21.991489999999999</v>
      </c>
      <c r="IR445" s="1">
        <v>5.852781E-2</v>
      </c>
      <c r="IS445">
        <v>60.307749999999999</v>
      </c>
      <c r="IT445">
        <v>0.1320228</v>
      </c>
      <c r="IU445">
        <v>21.35791</v>
      </c>
      <c r="IV445" s="1">
        <v>5.1142609999999998E-2</v>
      </c>
      <c r="IW445">
        <v>52.704479999999997</v>
      </c>
      <c r="IX445">
        <v>0.13186010000000001</v>
      </c>
      <c r="IY445">
        <v>20.99691</v>
      </c>
      <c r="IZ445" s="1">
        <v>4.5554999999999998E-2</v>
      </c>
      <c r="JA445">
        <v>46.958280000000002</v>
      </c>
      <c r="JB445">
        <v>0.1317258</v>
      </c>
      <c r="JC445">
        <v>20.975000000000001</v>
      </c>
      <c r="JD445" s="1">
        <v>4.0701370000000001E-2</v>
      </c>
      <c r="JE445">
        <v>41.962110000000003</v>
      </c>
      <c r="JF445">
        <v>0.1316283</v>
      </c>
      <c r="JG445">
        <v>21.508279999999999</v>
      </c>
      <c r="JH445" s="1">
        <v>3.6211380000000001E-2</v>
      </c>
      <c r="JI445">
        <v>37.333379999999998</v>
      </c>
      <c r="JJ445">
        <v>0.13174379999999999</v>
      </c>
      <c r="JK445">
        <v>21.694469999999999</v>
      </c>
      <c r="JL445" s="1">
        <v>3.198148E-2</v>
      </c>
      <c r="JM445">
        <v>32.912399999999998</v>
      </c>
      <c r="JN445">
        <v>0.13174279999999999</v>
      </c>
      <c r="JO445">
        <v>21.717949999999998</v>
      </c>
      <c r="JP445" s="1">
        <v>2.790428E-2</v>
      </c>
      <c r="JQ445" s="1">
        <v>28.69464</v>
      </c>
      <c r="JR445">
        <v>0.13172110000000001</v>
      </c>
      <c r="JS445">
        <v>21.277889999999999</v>
      </c>
      <c r="JT445" s="1">
        <v>2.423778E-2</v>
      </c>
      <c r="JU445" s="1">
        <v>24.899509999999999</v>
      </c>
      <c r="JV445">
        <v>0.13171369999999999</v>
      </c>
      <c r="JW445">
        <v>20.763110000000001</v>
      </c>
      <c r="JX445" s="1">
        <v>2.1012780000000002E-2</v>
      </c>
      <c r="JY445" s="1">
        <v>21.564240000000002</v>
      </c>
      <c r="JZ445">
        <v>0.13172139999999999</v>
      </c>
      <c r="KA445">
        <v>20.441050000000001</v>
      </c>
      <c r="KB445" s="1">
        <v>1.8196520000000001E-2</v>
      </c>
      <c r="KC445" s="1">
        <v>18.64997</v>
      </c>
      <c r="KD445">
        <v>0.1317159</v>
      </c>
      <c r="KE445">
        <v>20.32094</v>
      </c>
      <c r="KF445" s="1">
        <v>1.5717519999999999E-2</v>
      </c>
      <c r="KG445" s="1">
        <v>16.09036</v>
      </c>
      <c r="KH445">
        <v>0.1318646</v>
      </c>
      <c r="KI445">
        <v>20.305119999999999</v>
      </c>
      <c r="KJ445" s="1">
        <v>1.3509810000000001E-2</v>
      </c>
      <c r="KK445" s="1">
        <v>13.80344</v>
      </c>
      <c r="KL445">
        <v>0.1320404</v>
      </c>
      <c r="KM445">
        <v>20.809139999999999</v>
      </c>
      <c r="KN445" s="1">
        <v>1.147981E-2</v>
      </c>
      <c r="KO445" s="1">
        <v>11.71876</v>
      </c>
      <c r="KP445">
        <v>0.13227040000000001</v>
      </c>
      <c r="KQ445">
        <v>20.740359999999999</v>
      </c>
      <c r="KR445" s="1">
        <v>9.5916309999999998E-3</v>
      </c>
      <c r="KS445" s="1">
        <v>9.778276</v>
      </c>
      <c r="KT445">
        <v>0.13251489999999999</v>
      </c>
      <c r="KU445">
        <v>20.696120000000001</v>
      </c>
      <c r="KV445" s="1">
        <v>7.8785790000000001E-3</v>
      </c>
      <c r="KW445" s="1">
        <v>8.0215549999999993</v>
      </c>
      <c r="KX445">
        <v>0.13271379999999999</v>
      </c>
      <c r="KY445">
        <v>20.618880000000001</v>
      </c>
      <c r="KZ445" s="1">
        <v>6.3916340000000002E-3</v>
      </c>
      <c r="LA445" s="1">
        <v>6.4998659999999999</v>
      </c>
      <c r="LB445">
        <v>0.132881</v>
      </c>
      <c r="LC445">
        <v>20.391300000000001</v>
      </c>
      <c r="LD445" s="1">
        <v>5.1642440000000001E-3</v>
      </c>
      <c r="LE445" s="1">
        <v>5.2459360000000004</v>
      </c>
      <c r="LF445">
        <v>0.1330093</v>
      </c>
      <c r="LG445">
        <v>20.048760000000001</v>
      </c>
      <c r="LH445" s="1">
        <v>4.1927220000000003E-3</v>
      </c>
      <c r="LI445" s="1">
        <v>4.2544469999999999</v>
      </c>
      <c r="LJ445">
        <v>0.13312589999999999</v>
      </c>
      <c r="LK445">
        <v>19.805399999999999</v>
      </c>
      <c r="LL445" s="1">
        <v>3.4519469999999999E-3</v>
      </c>
      <c r="LM445" s="1">
        <v>3.4993120000000002</v>
      </c>
      <c r="LN445">
        <v>0.13322829999999999</v>
      </c>
      <c r="LO445">
        <v>19.902709999999999</v>
      </c>
      <c r="LP445" s="1">
        <v>2.9042510000000001E-3</v>
      </c>
      <c r="LQ445" s="1">
        <v>2.941103</v>
      </c>
      <c r="LR445">
        <v>0.1333241</v>
      </c>
      <c r="LS445">
        <v>20.84252</v>
      </c>
      <c r="LT445" s="1">
        <v>2.5048869999999999E-3</v>
      </c>
      <c r="LU445" s="1">
        <v>2.5339309999999999</v>
      </c>
      <c r="LV445">
        <v>0.13340379999999999</v>
      </c>
      <c r="LW445">
        <v>21.468019999999999</v>
      </c>
      <c r="LX445" s="1">
        <v>2.2115699999999999E-3</v>
      </c>
      <c r="LY445" s="1">
        <v>2.2352120000000002</v>
      </c>
      <c r="LZ445">
        <v>0.133495</v>
      </c>
      <c r="MA445">
        <v>21.96848</v>
      </c>
      <c r="MB445" s="1">
        <v>1.9920960000000001E-3</v>
      </c>
      <c r="MC445" s="1">
        <v>2.0114809999999999</v>
      </c>
      <c r="MD445">
        <v>0.13357040000000001</v>
      </c>
      <c r="ME445">
        <v>22.47101</v>
      </c>
      <c r="MF445" s="1">
        <v>1.8231969999999999E-3</v>
      </c>
      <c r="MG445" s="1">
        <v>1.8395699999999999</v>
      </c>
      <c r="MH445">
        <v>0.1336493</v>
      </c>
      <c r="MI445">
        <v>22.450769999999999</v>
      </c>
      <c r="MJ445" s="1">
        <v>1.6899650000000001E-3</v>
      </c>
      <c r="MK445">
        <v>1.7040029999999999</v>
      </c>
      <c r="ML445">
        <v>0.13375799999999999</v>
      </c>
      <c r="MM445">
        <v>22.087630000000001</v>
      </c>
      <c r="MN445" s="1">
        <v>1.583859E-3</v>
      </c>
      <c r="MO445" s="1">
        <v>1.5954410000000001</v>
      </c>
      <c r="MP445">
        <v>0.13387450000000001</v>
      </c>
      <c r="MQ445">
        <v>21.92605</v>
      </c>
      <c r="MR445" s="1">
        <v>1.4977269999999999E-3</v>
      </c>
      <c r="MS445" s="1">
        <v>1.507339</v>
      </c>
      <c r="MT445">
        <v>0.13397770000000001</v>
      </c>
      <c r="MU445">
        <v>21.927330000000001</v>
      </c>
      <c r="MV445" s="1">
        <v>1.427244E-3</v>
      </c>
      <c r="MW445" s="1">
        <v>1.4351910000000001</v>
      </c>
      <c r="MX445">
        <v>0.13400300000000001</v>
      </c>
      <c r="MY445">
        <v>22.62556</v>
      </c>
      <c r="MZ445" s="1">
        <v>1.369014E-3</v>
      </c>
      <c r="NA445" s="1">
        <v>1.3758410000000001</v>
      </c>
      <c r="NB445">
        <v>0.1339718</v>
      </c>
      <c r="NC445">
        <v>23.200479999999999</v>
      </c>
      <c r="ND445" s="1">
        <v>1.319712E-3</v>
      </c>
      <c r="NE445" s="1">
        <v>1.3260479999999999</v>
      </c>
      <c r="NF445">
        <v>0.13394719999999999</v>
      </c>
      <c r="NG445">
        <v>23.44961</v>
      </c>
      <c r="NH445" s="1">
        <v>1.2763550000000001E-3</v>
      </c>
      <c r="NI445" s="1">
        <v>1.282146</v>
      </c>
      <c r="NJ445">
        <v>0.1339226</v>
      </c>
      <c r="NK445">
        <v>23.637260000000001</v>
      </c>
      <c r="NL445" s="1">
        <v>1.235999E-3</v>
      </c>
      <c r="NM445" s="1">
        <v>1.2412319999999999</v>
      </c>
      <c r="NN445">
        <v>0.1339071</v>
      </c>
      <c r="NO445">
        <v>23.352930000000001</v>
      </c>
      <c r="NP445" s="1">
        <v>1.196522E-3</v>
      </c>
      <c r="NQ445" s="1">
        <v>1.201146</v>
      </c>
      <c r="NR445">
        <v>0.13389760000000001</v>
      </c>
      <c r="NS445">
        <v>23.03135</v>
      </c>
      <c r="NT445" s="1">
        <v>1.1565970000000001E-3</v>
      </c>
      <c r="NU445" s="1">
        <v>1.1606069999999999</v>
      </c>
      <c r="NV445">
        <v>0.13388990000000001</v>
      </c>
      <c r="NW445">
        <v>22.85576</v>
      </c>
      <c r="NX445" s="1">
        <v>1.11593E-3</v>
      </c>
      <c r="NY445" s="1">
        <v>1.1193</v>
      </c>
      <c r="NZ445">
        <v>0.13388120000000001</v>
      </c>
      <c r="OA445">
        <v>22.747789999999998</v>
      </c>
      <c r="OB445" s="1">
        <v>1.0747599999999999E-3</v>
      </c>
      <c r="OC445" s="1">
        <v>1.077539</v>
      </c>
      <c r="OD445">
        <v>0.13387479999999999</v>
      </c>
      <c r="OE445">
        <v>22.59657</v>
      </c>
      <c r="OF445" s="1">
        <v>1.0337160000000001E-3</v>
      </c>
      <c r="OG445" s="1">
        <v>1.0358579999999999</v>
      </c>
      <c r="OH445">
        <v>0.13385710000000001</v>
      </c>
      <c r="OI445">
        <v>22.711880000000001</v>
      </c>
      <c r="OJ445" s="1">
        <v>9.9275870000000007E-4</v>
      </c>
      <c r="OK445" s="1">
        <v>0.99447220000000003</v>
      </c>
    </row>
    <row r="446" spans="1:401" x14ac:dyDescent="0.35">
      <c r="A446">
        <v>455</v>
      </c>
      <c r="B446" t="s">
        <v>4</v>
      </c>
      <c r="C446" t="s">
        <v>364</v>
      </c>
      <c r="D446" t="s">
        <v>453</v>
      </c>
      <c r="E446">
        <v>808.39059999999995</v>
      </c>
      <c r="F446">
        <v>0.62046020000000002</v>
      </c>
      <c r="G446">
        <v>21.301590000000001</v>
      </c>
      <c r="H446">
        <v>0</v>
      </c>
      <c r="I446">
        <v>0</v>
      </c>
      <c r="J446">
        <v>0.62073990000000001</v>
      </c>
      <c r="K446">
        <v>21.717559999999999</v>
      </c>
      <c r="L446">
        <v>0</v>
      </c>
      <c r="M446">
        <v>0</v>
      </c>
      <c r="N446">
        <v>0.62058190000000002</v>
      </c>
      <c r="O446">
        <v>22.558859999999999</v>
      </c>
      <c r="P446">
        <v>0</v>
      </c>
      <c r="Q446">
        <v>0</v>
      </c>
      <c r="R446">
        <v>0.6202356</v>
      </c>
      <c r="S446">
        <v>22.788989999999998</v>
      </c>
      <c r="T446">
        <v>0</v>
      </c>
      <c r="U446">
        <v>0</v>
      </c>
      <c r="V446">
        <v>0.61951020000000001</v>
      </c>
      <c r="W446">
        <v>23.086680000000001</v>
      </c>
      <c r="X446">
        <v>0</v>
      </c>
      <c r="Y446">
        <v>0</v>
      </c>
      <c r="Z446">
        <v>0.61874479999999998</v>
      </c>
      <c r="AA446">
        <v>22.674289999999999</v>
      </c>
      <c r="AB446">
        <v>0</v>
      </c>
      <c r="AC446">
        <v>0</v>
      </c>
      <c r="AD446">
        <v>0.61720370000000002</v>
      </c>
      <c r="AE446">
        <v>22.303000000000001</v>
      </c>
      <c r="AF446">
        <v>0</v>
      </c>
      <c r="AG446">
        <v>0</v>
      </c>
      <c r="AH446">
        <v>0.61529650000000002</v>
      </c>
      <c r="AI446">
        <v>22.100580000000001</v>
      </c>
      <c r="AJ446">
        <v>0</v>
      </c>
      <c r="AK446">
        <v>0</v>
      </c>
      <c r="AL446">
        <v>0.61317469999999996</v>
      </c>
      <c r="AM446">
        <v>22.042149999999999</v>
      </c>
      <c r="AN446">
        <v>0</v>
      </c>
      <c r="AO446">
        <v>0</v>
      </c>
      <c r="AP446">
        <v>0.61095650000000001</v>
      </c>
      <c r="AQ446">
        <v>22.098749999999999</v>
      </c>
      <c r="AR446">
        <v>0</v>
      </c>
      <c r="AS446">
        <v>0</v>
      </c>
      <c r="AT446">
        <v>0.60865959999999997</v>
      </c>
      <c r="AU446">
        <v>22.619420000000002</v>
      </c>
      <c r="AV446">
        <v>0</v>
      </c>
      <c r="AW446">
        <v>0</v>
      </c>
      <c r="AX446">
        <v>0.60630830000000002</v>
      </c>
      <c r="AY446">
        <v>22.541170000000001</v>
      </c>
      <c r="AZ446">
        <v>0</v>
      </c>
      <c r="BA446">
        <v>0</v>
      </c>
      <c r="BB446">
        <v>0.60378609999999999</v>
      </c>
      <c r="BC446">
        <v>22.414020000000001</v>
      </c>
      <c r="BD446">
        <v>0</v>
      </c>
      <c r="BE446">
        <v>0</v>
      </c>
      <c r="BF446">
        <v>0.60117279999999995</v>
      </c>
      <c r="BG446">
        <v>22.238990000000001</v>
      </c>
      <c r="BH446">
        <v>0</v>
      </c>
      <c r="BI446">
        <v>0</v>
      </c>
      <c r="BJ446">
        <v>0.59870809999999997</v>
      </c>
      <c r="BK446">
        <v>21.779890000000002</v>
      </c>
      <c r="BL446">
        <v>0</v>
      </c>
      <c r="BM446">
        <v>0</v>
      </c>
      <c r="BN446">
        <v>0.59649419999999997</v>
      </c>
      <c r="BO446">
        <v>21.368780000000001</v>
      </c>
      <c r="BP446">
        <v>0</v>
      </c>
      <c r="BQ446">
        <v>0</v>
      </c>
      <c r="BR446">
        <v>0.59442790000000001</v>
      </c>
      <c r="BS446">
        <v>21.055569999999999</v>
      </c>
      <c r="BT446">
        <v>0</v>
      </c>
      <c r="BU446">
        <v>0</v>
      </c>
      <c r="BV446">
        <v>0.59243619999999997</v>
      </c>
      <c r="BW446">
        <v>21.304500000000001</v>
      </c>
      <c r="BX446">
        <v>0</v>
      </c>
      <c r="BY446">
        <v>0</v>
      </c>
      <c r="BZ446">
        <v>0.59057780000000004</v>
      </c>
      <c r="CA446">
        <v>22.047080000000001</v>
      </c>
      <c r="CB446">
        <v>0</v>
      </c>
      <c r="CC446">
        <v>0</v>
      </c>
      <c r="CD446">
        <v>0.58886510000000003</v>
      </c>
      <c r="CE446">
        <v>22.71829</v>
      </c>
      <c r="CF446">
        <v>0</v>
      </c>
      <c r="CG446">
        <v>0</v>
      </c>
      <c r="CH446">
        <v>0.58730680000000002</v>
      </c>
      <c r="CI446">
        <v>23.025680000000001</v>
      </c>
      <c r="CJ446">
        <v>0</v>
      </c>
      <c r="CK446">
        <v>0</v>
      </c>
      <c r="CL446">
        <v>0.58593260000000003</v>
      </c>
      <c r="CM446">
        <v>22.556100000000001</v>
      </c>
      <c r="CN446">
        <v>0</v>
      </c>
      <c r="CO446">
        <v>0</v>
      </c>
      <c r="CP446">
        <v>0.58469910000000003</v>
      </c>
      <c r="CQ446">
        <v>21.789339999999999</v>
      </c>
      <c r="CR446">
        <v>0</v>
      </c>
      <c r="CS446">
        <v>0</v>
      </c>
      <c r="CT446">
        <v>0.58367939999999996</v>
      </c>
      <c r="CU446">
        <v>21.180630000000001</v>
      </c>
      <c r="CV446">
        <v>0</v>
      </c>
      <c r="CW446" s="1">
        <v>1.8296029999999998E-36</v>
      </c>
      <c r="CX446">
        <v>0.58284840000000004</v>
      </c>
      <c r="CY446">
        <v>20.888079999999999</v>
      </c>
      <c r="CZ446" s="1">
        <v>7.8911850000000006E-33</v>
      </c>
      <c r="DA446" s="1">
        <v>2.4031049999999998E-30</v>
      </c>
      <c r="DB446">
        <v>0.58215399999999995</v>
      </c>
      <c r="DC446">
        <v>21.32938</v>
      </c>
      <c r="DD446" s="1">
        <v>9.3529919999999999E-27</v>
      </c>
      <c r="DE446" s="1">
        <v>2.993426E-24</v>
      </c>
      <c r="DF446">
        <v>0.58156300000000005</v>
      </c>
      <c r="DG446">
        <v>22.021899999999999</v>
      </c>
      <c r="DH446" s="1">
        <v>4.7075850000000004E-22</v>
      </c>
      <c r="DI446" s="1">
        <v>1.5989180000000001E-19</v>
      </c>
      <c r="DJ446">
        <v>0.58121719999999999</v>
      </c>
      <c r="DK446">
        <v>22.313020000000002</v>
      </c>
      <c r="DL446" s="1">
        <v>2.3473190000000002E-18</v>
      </c>
      <c r="DM446" s="1">
        <v>8.3378249999999996E-16</v>
      </c>
      <c r="DN446">
        <v>0.58097489999999996</v>
      </c>
      <c r="DO446">
        <v>22.32798</v>
      </c>
      <c r="DP446" s="1">
        <v>2.63803E-15</v>
      </c>
      <c r="DQ446" s="1">
        <v>9.6999559999999999E-13</v>
      </c>
      <c r="DR446">
        <v>0.58084769999999997</v>
      </c>
      <c r="DS446">
        <v>21.726790000000001</v>
      </c>
      <c r="DT446" s="1">
        <v>1.004918E-12</v>
      </c>
      <c r="DU446" s="1">
        <v>3.7945440000000003E-10</v>
      </c>
      <c r="DV446">
        <v>0.58098360000000004</v>
      </c>
      <c r="DW446">
        <v>20.88457</v>
      </c>
      <c r="DX446" s="1">
        <v>1.63117E-10</v>
      </c>
      <c r="DY446" s="1">
        <v>6.314666E-8</v>
      </c>
      <c r="DZ446">
        <v>0.58118119999999995</v>
      </c>
      <c r="EA446">
        <v>20.235520000000001</v>
      </c>
      <c r="EB446" s="1">
        <v>1.302902E-8</v>
      </c>
      <c r="EC446" s="1">
        <v>5.1471220000000004E-6</v>
      </c>
      <c r="ED446">
        <v>0.58161059999999998</v>
      </c>
      <c r="EE446">
        <v>19.795719999999999</v>
      </c>
      <c r="EF446" s="1">
        <v>5.706364E-7</v>
      </c>
      <c r="EG446" s="1">
        <v>2.2983920000000001E-4</v>
      </c>
      <c r="EH446">
        <v>0.58217909999999995</v>
      </c>
      <c r="EI446">
        <v>19.954149999999998</v>
      </c>
      <c r="EJ446" s="1">
        <v>1.4973E-5</v>
      </c>
      <c r="EK446" s="1">
        <v>6.1286149999999996E-3</v>
      </c>
      <c r="EL446">
        <v>0.58299199999999995</v>
      </c>
      <c r="EM446">
        <v>20.398350000000001</v>
      </c>
      <c r="EN446" s="1">
        <v>2.5140489999999998E-4</v>
      </c>
      <c r="EO446">
        <v>0.1043538</v>
      </c>
      <c r="EP446">
        <v>0.58397049999999995</v>
      </c>
      <c r="EQ446">
        <v>20.766100000000002</v>
      </c>
      <c r="ER446" s="1">
        <v>2.836622E-3</v>
      </c>
      <c r="ES446">
        <v>1.1933720000000001</v>
      </c>
      <c r="ET446">
        <v>0.58516970000000001</v>
      </c>
      <c r="EU446">
        <v>20.771139999999999</v>
      </c>
      <c r="EV446">
        <v>2.24473E-2</v>
      </c>
      <c r="EW446">
        <v>9.5561769999999999</v>
      </c>
      <c r="EX446">
        <v>0.58654249999999997</v>
      </c>
      <c r="EY446">
        <v>20.195959999999999</v>
      </c>
      <c r="EZ446">
        <v>0.12936520000000001</v>
      </c>
      <c r="FA446">
        <v>55.643709999999999</v>
      </c>
      <c r="FB446">
        <v>0.58811310000000006</v>
      </c>
      <c r="FC446">
        <v>19.37959</v>
      </c>
      <c r="FD446">
        <v>0.56028290000000003</v>
      </c>
      <c r="FE446">
        <v>243.13239999999999</v>
      </c>
      <c r="FF446">
        <v>0.58987780000000001</v>
      </c>
      <c r="FG446">
        <v>18.632390000000001</v>
      </c>
      <c r="FH446">
        <v>1.8729979999999999</v>
      </c>
      <c r="FI446">
        <v>819.60230000000001</v>
      </c>
      <c r="FJ446">
        <v>0.59201590000000004</v>
      </c>
      <c r="FK446">
        <v>18.305900000000001</v>
      </c>
      <c r="FL446">
        <v>4.9753189999999998</v>
      </c>
      <c r="FM446">
        <v>2191.09</v>
      </c>
      <c r="FN446">
        <v>0.59415669999999998</v>
      </c>
      <c r="FO446">
        <v>18.98751</v>
      </c>
      <c r="FP446">
        <v>10.75827</v>
      </c>
      <c r="FQ446">
        <v>4763.2520000000004</v>
      </c>
      <c r="FR446">
        <v>0.59670650000000003</v>
      </c>
      <c r="FS446">
        <v>19.5185</v>
      </c>
      <c r="FT446">
        <v>19.327819999999999</v>
      </c>
      <c r="FU446">
        <v>8595.1560000000009</v>
      </c>
      <c r="FV446">
        <v>0.59954390000000002</v>
      </c>
      <c r="FW446">
        <v>19.81513</v>
      </c>
      <c r="FX446">
        <v>29.374089999999999</v>
      </c>
      <c r="FY446">
        <v>13112.76</v>
      </c>
      <c r="FZ446">
        <v>0.60259370000000001</v>
      </c>
      <c r="GA446">
        <v>19.62462</v>
      </c>
      <c r="GB446">
        <v>38.390949999999997</v>
      </c>
      <c r="GC446">
        <v>17189.73</v>
      </c>
      <c r="GD446">
        <v>0.60590140000000003</v>
      </c>
      <c r="GE446">
        <v>19.023810000000001</v>
      </c>
      <c r="GF446">
        <v>43.76605</v>
      </c>
      <c r="GG446">
        <v>19644.61</v>
      </c>
      <c r="GH446">
        <v>0.60979669999999997</v>
      </c>
      <c r="GI446">
        <v>18.334769999999999</v>
      </c>
      <c r="GJ446">
        <v>44.086320000000001</v>
      </c>
      <c r="GK446">
        <v>19806.98</v>
      </c>
      <c r="GL446">
        <v>0.61311979999999999</v>
      </c>
      <c r="GM446">
        <v>17.82282</v>
      </c>
      <c r="GN446">
        <v>39.699069999999999</v>
      </c>
      <c r="GO446">
        <v>17863.27</v>
      </c>
      <c r="GP446">
        <v>0.61636020000000002</v>
      </c>
      <c r="GQ446">
        <v>17.807469999999999</v>
      </c>
      <c r="GR446">
        <v>32.313789999999997</v>
      </c>
      <c r="GS446">
        <v>14560.53</v>
      </c>
      <c r="GT446">
        <v>0.61721879999999996</v>
      </c>
      <c r="GU446">
        <v>18.849260000000001</v>
      </c>
      <c r="GV446">
        <v>24.048680000000001</v>
      </c>
      <c r="GW446">
        <v>10855.47</v>
      </c>
      <c r="GX446">
        <v>0.6183999</v>
      </c>
      <c r="GY446">
        <v>19.791620000000002</v>
      </c>
      <c r="GZ446">
        <v>16.513660000000002</v>
      </c>
      <c r="HA446">
        <v>7458.82</v>
      </c>
      <c r="HB446">
        <v>0.61966480000000002</v>
      </c>
      <c r="HC446">
        <v>20.488569999999999</v>
      </c>
      <c r="HD446">
        <v>10.515499999999999</v>
      </c>
      <c r="HE446">
        <v>4751.34</v>
      </c>
      <c r="HF446">
        <v>0.62095389999999995</v>
      </c>
      <c r="HG446">
        <v>20.9011</v>
      </c>
      <c r="HH446">
        <v>6.258216</v>
      </c>
      <c r="HI446">
        <v>2826.9630000000002</v>
      </c>
      <c r="HJ446">
        <v>0.62234100000000003</v>
      </c>
      <c r="HK446">
        <v>20.729040000000001</v>
      </c>
      <c r="HL446">
        <v>3.519539</v>
      </c>
      <c r="HM446">
        <v>1588.174</v>
      </c>
      <c r="HN446">
        <v>0.62378420000000001</v>
      </c>
      <c r="HO446">
        <v>20.16761</v>
      </c>
      <c r="HP446">
        <v>1.889621</v>
      </c>
      <c r="HQ446">
        <v>851.05129999999997</v>
      </c>
      <c r="HR446">
        <v>0.62545530000000005</v>
      </c>
      <c r="HS446">
        <v>19.768409999999999</v>
      </c>
      <c r="HT446">
        <v>0.9814233</v>
      </c>
      <c r="HU446">
        <v>440.58240000000001</v>
      </c>
      <c r="HV446">
        <v>0.62739460000000002</v>
      </c>
      <c r="HW446">
        <v>19.706610000000001</v>
      </c>
      <c r="HX446">
        <v>0.50445649999999997</v>
      </c>
      <c r="HY446">
        <v>225.20050000000001</v>
      </c>
      <c r="HZ446">
        <v>0.63000619999999996</v>
      </c>
      <c r="IA446">
        <v>20.591439999999999</v>
      </c>
      <c r="IB446">
        <v>0.26597789999999999</v>
      </c>
      <c r="IC446">
        <v>117.6995</v>
      </c>
      <c r="ID446">
        <v>0.63270590000000004</v>
      </c>
      <c r="IE446">
        <v>21.615790000000001</v>
      </c>
      <c r="IF446" s="1">
        <v>0.15160589999999999</v>
      </c>
      <c r="IG446">
        <v>66.248769999999993</v>
      </c>
      <c r="IH446">
        <v>0.63549350000000004</v>
      </c>
      <c r="II446">
        <v>22.27637</v>
      </c>
      <c r="IJ446" s="1">
        <v>9.8184540000000001E-2</v>
      </c>
      <c r="IK446">
        <v>42.291510000000002</v>
      </c>
      <c r="IL446">
        <v>0.63774609999999998</v>
      </c>
      <c r="IM446">
        <v>22.583600000000001</v>
      </c>
      <c r="IN446" s="1">
        <v>7.2857279999999996E-2</v>
      </c>
      <c r="IO446">
        <v>30.992290000000001</v>
      </c>
      <c r="IP446">
        <v>0.63989200000000002</v>
      </c>
      <c r="IQ446">
        <v>22.059059999999999</v>
      </c>
      <c r="IR446" s="1">
        <v>5.9865469999999997E-2</v>
      </c>
      <c r="IS446">
        <v>25.225480000000001</v>
      </c>
      <c r="IT446">
        <v>0.64279180000000002</v>
      </c>
      <c r="IU446">
        <v>21.3611</v>
      </c>
      <c r="IV446" s="1">
        <v>5.2045880000000003E-2</v>
      </c>
      <c r="IW446">
        <v>21.759370000000001</v>
      </c>
      <c r="IX446">
        <v>0.64618549999999997</v>
      </c>
      <c r="IY446">
        <v>20.960090000000001</v>
      </c>
      <c r="IZ446" s="1">
        <v>4.6283480000000002E-2</v>
      </c>
      <c r="JA446">
        <v>19.202680000000001</v>
      </c>
      <c r="JB446">
        <v>0.65036609999999995</v>
      </c>
      <c r="JC446">
        <v>20.94539</v>
      </c>
      <c r="JD446" s="1">
        <v>4.1355120000000002E-2</v>
      </c>
      <c r="JE446">
        <v>17.01605</v>
      </c>
      <c r="JF446">
        <v>0.6551091</v>
      </c>
      <c r="JG446">
        <v>21.564070000000001</v>
      </c>
      <c r="JH446" s="1">
        <v>3.6820470000000001E-2</v>
      </c>
      <c r="JI446">
        <v>15.014749999999999</v>
      </c>
      <c r="JJ446">
        <v>0.66176429999999997</v>
      </c>
      <c r="JK446">
        <v>21.749289999999998</v>
      </c>
      <c r="JL446" s="1">
        <v>3.2562899999999999E-2</v>
      </c>
      <c r="JM446" s="1">
        <v>13.19552</v>
      </c>
      <c r="JN446">
        <v>0.6679986</v>
      </c>
      <c r="JO446">
        <v>21.8293</v>
      </c>
      <c r="JP446" s="1">
        <v>2.845164E-2</v>
      </c>
      <c r="JQ446" s="1">
        <v>11.50775</v>
      </c>
      <c r="JR446">
        <v>0.67451570000000005</v>
      </c>
      <c r="JS446">
        <v>21.33156</v>
      </c>
      <c r="JT446" s="1">
        <v>2.4725199999999999E-2</v>
      </c>
      <c r="JU446" s="1">
        <v>9.9765630000000005</v>
      </c>
      <c r="JV446">
        <v>0.68148520000000001</v>
      </c>
      <c r="JW446">
        <v>20.772570000000002</v>
      </c>
      <c r="JX446" s="1">
        <v>2.144124E-2</v>
      </c>
      <c r="JY446" s="1">
        <v>8.6298270000000006</v>
      </c>
      <c r="JZ446">
        <v>0.68872480000000003</v>
      </c>
      <c r="KA446">
        <v>20.413689999999999</v>
      </c>
      <c r="KB446" s="1">
        <v>1.8570969999999999E-2</v>
      </c>
      <c r="KC446" s="1">
        <v>7.4543689999999998</v>
      </c>
      <c r="KD446">
        <v>0.69631759999999998</v>
      </c>
      <c r="KE446">
        <v>20.265499999999999</v>
      </c>
      <c r="KF446" s="1">
        <v>1.604879E-2</v>
      </c>
      <c r="KG446">
        <v>6.4246489999999996</v>
      </c>
      <c r="KH446">
        <v>0.70344549999999995</v>
      </c>
      <c r="KI446">
        <v>20.262560000000001</v>
      </c>
      <c r="KJ446" s="1">
        <v>1.380345E-2</v>
      </c>
      <c r="KK446" s="1">
        <v>5.5113310000000002</v>
      </c>
      <c r="KL446">
        <v>0.705932</v>
      </c>
      <c r="KM446">
        <v>20.892700000000001</v>
      </c>
      <c r="KN446" s="1">
        <v>1.1750750000000001E-2</v>
      </c>
      <c r="KO446" s="1">
        <v>4.6944090000000003</v>
      </c>
      <c r="KP446">
        <v>0.7085825</v>
      </c>
      <c r="KQ446">
        <v>20.801210000000001</v>
      </c>
      <c r="KR446" s="1">
        <v>9.8360919999999994E-3</v>
      </c>
      <c r="KS446" s="1">
        <v>3.930631</v>
      </c>
      <c r="KT446">
        <v>0.71109339999999999</v>
      </c>
      <c r="KU446">
        <v>20.809370000000001</v>
      </c>
      <c r="KV446" s="1">
        <v>8.0972760000000005E-3</v>
      </c>
      <c r="KW446" s="1">
        <v>3.2364989999999998</v>
      </c>
      <c r="KX446">
        <v>0.71331169999999999</v>
      </c>
      <c r="KY446">
        <v>20.71941</v>
      </c>
      <c r="KZ446" s="1">
        <v>6.5762249999999998E-3</v>
      </c>
      <c r="LA446" s="1">
        <v>2.6283370000000001</v>
      </c>
      <c r="LB446">
        <v>0.71526129999999999</v>
      </c>
      <c r="LC446">
        <v>20.411460000000002</v>
      </c>
      <c r="LD446" s="1">
        <v>5.3139090000000003E-3</v>
      </c>
      <c r="LE446" s="1">
        <v>2.1231559999999998</v>
      </c>
      <c r="LF446">
        <v>0.71698530000000005</v>
      </c>
      <c r="LG446">
        <v>20.013929999999998</v>
      </c>
      <c r="LH446" s="1">
        <v>4.3095800000000004E-3</v>
      </c>
      <c r="LI446" s="1">
        <v>1.7206399999999999</v>
      </c>
      <c r="LJ446">
        <v>0.71857709999999997</v>
      </c>
      <c r="LK446">
        <v>19.753540000000001</v>
      </c>
      <c r="LL446" s="1">
        <v>3.5402480000000002E-3</v>
      </c>
      <c r="LM446" s="1">
        <v>1.412094</v>
      </c>
      <c r="LN446">
        <v>0.72011040000000004</v>
      </c>
      <c r="LO446">
        <v>19.90081</v>
      </c>
      <c r="LP446" s="1">
        <v>2.9693499999999999E-3</v>
      </c>
      <c r="LQ446" s="1">
        <v>1.1828529999999999</v>
      </c>
      <c r="LR446">
        <v>0.72151940000000003</v>
      </c>
      <c r="LS446">
        <v>20.93817</v>
      </c>
      <c r="LT446" s="1">
        <v>2.5526329999999999E-3</v>
      </c>
      <c r="LU446" s="1">
        <v>1.0154099999999999</v>
      </c>
      <c r="LV446">
        <v>0.72282539999999995</v>
      </c>
      <c r="LW446">
        <v>21.565860000000001</v>
      </c>
      <c r="LX446" s="1">
        <v>2.247087E-3</v>
      </c>
      <c r="LY446" s="1">
        <v>0.89274200000000004</v>
      </c>
      <c r="LZ446">
        <v>0.72414029999999996</v>
      </c>
      <c r="MA446">
        <v>22.098389999999998</v>
      </c>
      <c r="MB446" s="1">
        <v>2.0191670000000001E-3</v>
      </c>
      <c r="MC446" s="1">
        <v>0.8012842</v>
      </c>
      <c r="MD446">
        <v>0.72537370000000001</v>
      </c>
      <c r="ME446">
        <v>22.596640000000001</v>
      </c>
      <c r="MF446" s="1">
        <v>1.844299E-3</v>
      </c>
      <c r="MG446" s="1">
        <v>0.73126899999999995</v>
      </c>
      <c r="MH446">
        <v>0.72652450000000002</v>
      </c>
      <c r="MI446">
        <v>22.469349999999999</v>
      </c>
      <c r="MJ446" s="1">
        <v>1.7068890000000001E-3</v>
      </c>
      <c r="MK446" s="1">
        <v>0.67632780000000003</v>
      </c>
      <c r="ML446">
        <v>0.7278926</v>
      </c>
      <c r="MM446">
        <v>22.037659999999999</v>
      </c>
      <c r="MN446" s="1">
        <v>1.5976079999999999E-3</v>
      </c>
      <c r="MO446" s="1">
        <v>0.63239279999999998</v>
      </c>
      <c r="MP446">
        <v>0.72933199999999998</v>
      </c>
      <c r="MQ446">
        <v>21.8673</v>
      </c>
      <c r="MR446" s="1">
        <v>1.509016E-3</v>
      </c>
      <c r="MS446" s="1">
        <v>0.59677760000000002</v>
      </c>
      <c r="MT446">
        <v>0.73074099999999997</v>
      </c>
      <c r="MU446">
        <v>21.911840000000002</v>
      </c>
      <c r="MV446" s="1">
        <v>1.4366959999999999E-3</v>
      </c>
      <c r="MW446" s="1">
        <v>0.56768059999999998</v>
      </c>
      <c r="MX446">
        <v>0.73225030000000002</v>
      </c>
      <c r="MY446">
        <v>22.702750000000002</v>
      </c>
      <c r="MZ446" s="1">
        <v>1.3769050000000001E-3</v>
      </c>
      <c r="NA446" s="1">
        <v>0.54352900000000004</v>
      </c>
      <c r="NB446">
        <v>0.73381700000000005</v>
      </c>
      <c r="NC446">
        <v>23.332249999999998</v>
      </c>
      <c r="ND446" s="1">
        <v>1.326561E-3</v>
      </c>
      <c r="NE446" s="1">
        <v>0.52319459999999995</v>
      </c>
      <c r="NF446">
        <v>0.73543179999999997</v>
      </c>
      <c r="NG446">
        <v>23.592700000000001</v>
      </c>
      <c r="NH446" s="1">
        <v>1.282556E-3</v>
      </c>
      <c r="NI446" s="1">
        <v>0.50538039999999995</v>
      </c>
      <c r="NJ446">
        <v>0.73712</v>
      </c>
      <c r="NK446">
        <v>23.75583</v>
      </c>
      <c r="NL446" s="1">
        <v>1.241942E-3</v>
      </c>
      <c r="NM446" s="1">
        <v>0.4889288</v>
      </c>
      <c r="NN446">
        <v>0.7388287</v>
      </c>
      <c r="NO446">
        <v>23.376280000000001</v>
      </c>
      <c r="NP446" s="1">
        <v>1.2023590000000001E-3</v>
      </c>
      <c r="NQ446" s="1">
        <v>0.47292659999999997</v>
      </c>
      <c r="NR446">
        <v>0.74065210000000004</v>
      </c>
      <c r="NS446">
        <v>22.993020000000001</v>
      </c>
      <c r="NT446" s="1">
        <v>1.162508E-3</v>
      </c>
      <c r="NU446" s="1">
        <v>0.45681880000000002</v>
      </c>
      <c r="NV446">
        <v>0.74265309999999995</v>
      </c>
      <c r="NW446">
        <v>22.809830000000002</v>
      </c>
      <c r="NX446" s="1">
        <v>1.121957E-3</v>
      </c>
      <c r="NY446" s="1">
        <v>0.44040620000000003</v>
      </c>
      <c r="NZ446">
        <v>0.74462209999999995</v>
      </c>
      <c r="OA446">
        <v>22.731480000000001</v>
      </c>
      <c r="OB446" s="1">
        <v>1.080763E-3</v>
      </c>
      <c r="OC446" s="1">
        <v>0.42381350000000001</v>
      </c>
      <c r="OD446">
        <v>0.74662839999999997</v>
      </c>
      <c r="OE446">
        <v>22.637129999999999</v>
      </c>
      <c r="OF446" s="1">
        <v>1.0396940000000001E-3</v>
      </c>
      <c r="OG446" s="1">
        <v>0.4072653</v>
      </c>
      <c r="OH446">
        <v>0.74866770000000005</v>
      </c>
      <c r="OI446">
        <v>22.820540000000001</v>
      </c>
      <c r="OJ446" s="1">
        <v>9.9866410000000005E-4</v>
      </c>
      <c r="OK446" s="1">
        <v>0.39080520000000002</v>
      </c>
    </row>
    <row r="447" spans="1:401" x14ac:dyDescent="0.35">
      <c r="A447">
        <v>456</v>
      </c>
      <c r="B447" t="s">
        <v>4</v>
      </c>
      <c r="C447" t="s">
        <v>364</v>
      </c>
      <c r="D447" t="s">
        <v>454</v>
      </c>
      <c r="E447">
        <v>799.47820000000002</v>
      </c>
      <c r="F447">
        <v>0.43497029999999998</v>
      </c>
      <c r="G447">
        <v>21.169319999999999</v>
      </c>
      <c r="H447">
        <v>0</v>
      </c>
      <c r="I447">
        <v>0</v>
      </c>
      <c r="J447">
        <v>0.4351952</v>
      </c>
      <c r="K447">
        <v>21.649640000000002</v>
      </c>
      <c r="L447">
        <v>0</v>
      </c>
      <c r="M447">
        <v>0</v>
      </c>
      <c r="N447">
        <v>0.43539329999999998</v>
      </c>
      <c r="O447">
        <v>22.610790000000001</v>
      </c>
      <c r="P447">
        <v>0</v>
      </c>
      <c r="Q447">
        <v>0</v>
      </c>
      <c r="R447">
        <v>0.43549060000000001</v>
      </c>
      <c r="S447">
        <v>22.817499999999999</v>
      </c>
      <c r="T447">
        <v>0</v>
      </c>
      <c r="U447">
        <v>0</v>
      </c>
      <c r="V447">
        <v>0.4355173</v>
      </c>
      <c r="W447">
        <v>23.17548</v>
      </c>
      <c r="X447">
        <v>0</v>
      </c>
      <c r="Y447">
        <v>0</v>
      </c>
      <c r="Z447">
        <v>0.43565789999999999</v>
      </c>
      <c r="AA447">
        <v>22.690159999999999</v>
      </c>
      <c r="AB447">
        <v>0</v>
      </c>
      <c r="AC447">
        <v>0</v>
      </c>
      <c r="AD447">
        <v>0.43552059999999998</v>
      </c>
      <c r="AE447">
        <v>22.292400000000001</v>
      </c>
      <c r="AF447">
        <v>0</v>
      </c>
      <c r="AG447">
        <v>0</v>
      </c>
      <c r="AH447">
        <v>0.43515470000000001</v>
      </c>
      <c r="AI447">
        <v>22.065349999999999</v>
      </c>
      <c r="AJ447">
        <v>0</v>
      </c>
      <c r="AK447">
        <v>0</v>
      </c>
      <c r="AL447">
        <v>0.43472929999999999</v>
      </c>
      <c r="AM447">
        <v>21.98715</v>
      </c>
      <c r="AN447">
        <v>0</v>
      </c>
      <c r="AO447">
        <v>0</v>
      </c>
      <c r="AP447">
        <v>0.43420629999999999</v>
      </c>
      <c r="AQ447">
        <v>22.06447</v>
      </c>
      <c r="AR447">
        <v>0</v>
      </c>
      <c r="AS447">
        <v>0</v>
      </c>
      <c r="AT447">
        <v>0.43367790000000001</v>
      </c>
      <c r="AU447">
        <v>22.677240000000001</v>
      </c>
      <c r="AV447">
        <v>0</v>
      </c>
      <c r="AW447">
        <v>0</v>
      </c>
      <c r="AX447">
        <v>0.43314350000000001</v>
      </c>
      <c r="AY447">
        <v>22.559709999999999</v>
      </c>
      <c r="AZ447">
        <v>0</v>
      </c>
      <c r="BA447">
        <v>0</v>
      </c>
      <c r="BB447">
        <v>0.4325098</v>
      </c>
      <c r="BC447">
        <v>22.466899999999999</v>
      </c>
      <c r="BD447">
        <v>0</v>
      </c>
      <c r="BE447">
        <v>0</v>
      </c>
      <c r="BF447">
        <v>0.4318053</v>
      </c>
      <c r="BG447">
        <v>22.279039999999998</v>
      </c>
      <c r="BH447">
        <v>0</v>
      </c>
      <c r="BI447">
        <v>0</v>
      </c>
      <c r="BJ447">
        <v>0.43126910000000002</v>
      </c>
      <c r="BK447">
        <v>21.74888</v>
      </c>
      <c r="BL447">
        <v>0</v>
      </c>
      <c r="BM447">
        <v>0</v>
      </c>
      <c r="BN447">
        <v>0.43075740000000001</v>
      </c>
      <c r="BO447">
        <v>21.32114</v>
      </c>
      <c r="BP447">
        <v>0</v>
      </c>
      <c r="BQ447">
        <v>0</v>
      </c>
      <c r="BR447">
        <v>0.43028850000000002</v>
      </c>
      <c r="BS447">
        <v>21.016590000000001</v>
      </c>
      <c r="BT447">
        <v>0</v>
      </c>
      <c r="BU447">
        <v>0</v>
      </c>
      <c r="BV447">
        <v>0.4298033</v>
      </c>
      <c r="BW447">
        <v>21.334759999999999</v>
      </c>
      <c r="BX447">
        <v>0</v>
      </c>
      <c r="BY447">
        <v>0</v>
      </c>
      <c r="BZ447">
        <v>0.42935590000000001</v>
      </c>
      <c r="CA447">
        <v>22.189699999999998</v>
      </c>
      <c r="CB447">
        <v>0</v>
      </c>
      <c r="CC447">
        <v>0</v>
      </c>
      <c r="CD447">
        <v>0.4288922</v>
      </c>
      <c r="CE447">
        <v>22.878550000000001</v>
      </c>
      <c r="CF447">
        <v>0</v>
      </c>
      <c r="CG447">
        <v>0</v>
      </c>
      <c r="CH447">
        <v>0.42845080000000002</v>
      </c>
      <c r="CI447">
        <v>23.171379999999999</v>
      </c>
      <c r="CJ447">
        <v>0</v>
      </c>
      <c r="CK447">
        <v>0</v>
      </c>
      <c r="CL447">
        <v>0.42808940000000001</v>
      </c>
      <c r="CM447">
        <v>22.60688</v>
      </c>
      <c r="CN447">
        <v>0</v>
      </c>
      <c r="CO447">
        <v>0</v>
      </c>
      <c r="CP447">
        <v>0.42772670000000002</v>
      </c>
      <c r="CQ447">
        <v>21.79598</v>
      </c>
      <c r="CR447">
        <v>0</v>
      </c>
      <c r="CS447">
        <v>0</v>
      </c>
      <c r="CT447">
        <v>0.42739139999999998</v>
      </c>
      <c r="CU447">
        <v>21.172899999999998</v>
      </c>
      <c r="CV447">
        <v>0</v>
      </c>
      <c r="CW447" s="1">
        <v>6.46823E-37</v>
      </c>
      <c r="CX447">
        <v>0.42708089999999999</v>
      </c>
      <c r="CY447">
        <v>20.887149999999998</v>
      </c>
      <c r="CZ447" s="1">
        <v>2.3506399999999999E-33</v>
      </c>
      <c r="DA447" s="1">
        <v>7.7170650000000003E-31</v>
      </c>
      <c r="DB447">
        <v>0.42679739999999999</v>
      </c>
      <c r="DC447">
        <v>21.419630000000002</v>
      </c>
      <c r="DD447" s="1">
        <v>3.5519290000000001E-27</v>
      </c>
      <c r="DE447" s="1">
        <v>1.172279E-24</v>
      </c>
      <c r="DF447">
        <v>0.42651</v>
      </c>
      <c r="DG447">
        <v>22.173670000000001</v>
      </c>
      <c r="DH447" s="1">
        <v>2.1500480000000001E-22</v>
      </c>
      <c r="DI447" s="1">
        <v>7.4541390000000004E-20</v>
      </c>
      <c r="DJ447">
        <v>0.42623030000000001</v>
      </c>
      <c r="DK447">
        <v>22.459759999999999</v>
      </c>
      <c r="DL447" s="1">
        <v>1.20884E-18</v>
      </c>
      <c r="DM447" s="1">
        <v>4.4012139999999999E-16</v>
      </c>
      <c r="DN447">
        <v>0.4259484</v>
      </c>
      <c r="DO447">
        <v>22.49044</v>
      </c>
      <c r="DP447" s="1">
        <v>1.480699E-15</v>
      </c>
      <c r="DQ447" s="1">
        <v>5.6166349999999995E-13</v>
      </c>
      <c r="DR447">
        <v>0.42569020000000002</v>
      </c>
      <c r="DS447">
        <v>21.7879</v>
      </c>
      <c r="DT447" s="1">
        <v>6.0328420000000003E-13</v>
      </c>
      <c r="DU447" s="1">
        <v>2.3667990000000002E-10</v>
      </c>
      <c r="DV447">
        <v>0.42543029999999998</v>
      </c>
      <c r="DW447">
        <v>20.867290000000001</v>
      </c>
      <c r="DX447" s="1">
        <v>1.037495E-10</v>
      </c>
      <c r="DY447" s="1">
        <v>4.2041739999999997E-8</v>
      </c>
      <c r="DZ447">
        <v>0.42519810000000002</v>
      </c>
      <c r="EA447">
        <v>20.205279999999998</v>
      </c>
      <c r="EB447" s="1">
        <v>8.7177219999999998E-9</v>
      </c>
      <c r="EC447" s="1">
        <v>3.6322850000000002E-6</v>
      </c>
      <c r="ED447">
        <v>0.42499399999999998</v>
      </c>
      <c r="EE447">
        <v>19.758980000000001</v>
      </c>
      <c r="EF447" s="1">
        <v>3.9932909999999998E-7</v>
      </c>
      <c r="EG447" s="1">
        <v>1.7091830000000001E-4</v>
      </c>
      <c r="EH447">
        <v>0.42483520000000002</v>
      </c>
      <c r="EI447">
        <v>19.999569999999999</v>
      </c>
      <c r="EJ447" s="1">
        <v>1.0909590000000001E-5</v>
      </c>
      <c r="EK447" s="1">
        <v>4.7805740000000001E-3</v>
      </c>
      <c r="EL447">
        <v>0.4247341</v>
      </c>
      <c r="EM447">
        <v>20.526289999999999</v>
      </c>
      <c r="EN447" s="1">
        <v>1.9006359999999999E-4</v>
      </c>
      <c r="EO447">
        <v>8.5074810000000001E-2</v>
      </c>
      <c r="EP447">
        <v>0.42469489999999999</v>
      </c>
      <c r="EQ447">
        <v>20.9192</v>
      </c>
      <c r="ER447" s="1">
        <v>2.2193769999999998E-3</v>
      </c>
      <c r="ES447">
        <v>1.014181</v>
      </c>
      <c r="ET447">
        <v>0.42463780000000001</v>
      </c>
      <c r="EU447">
        <v>20.88795</v>
      </c>
      <c r="EV447" s="1">
        <v>1.813176E-2</v>
      </c>
      <c r="EW447">
        <v>8.4449059999999996</v>
      </c>
      <c r="EX447">
        <v>0.42463479999999998</v>
      </c>
      <c r="EY447">
        <v>20.245809999999999</v>
      </c>
      <c r="EZ447">
        <v>0.1076394</v>
      </c>
      <c r="FA447">
        <v>51.010300000000001</v>
      </c>
      <c r="FB447">
        <v>0.42469639999999997</v>
      </c>
      <c r="FC447">
        <v>19.387799999999999</v>
      </c>
      <c r="FD447">
        <v>0.4793559</v>
      </c>
      <c r="FE447">
        <v>230.77619999999999</v>
      </c>
      <c r="FF447">
        <v>0.42482320000000001</v>
      </c>
      <c r="FG447">
        <v>18.599270000000001</v>
      </c>
      <c r="FH447">
        <v>1.6445669999999999</v>
      </c>
      <c r="FI447">
        <v>803.81849999999997</v>
      </c>
      <c r="FJ447">
        <v>0.4251238</v>
      </c>
      <c r="FK447">
        <v>18.30856</v>
      </c>
      <c r="FL447">
        <v>4.4742189999999997</v>
      </c>
      <c r="FM447">
        <v>2215.4560000000001</v>
      </c>
      <c r="FN447">
        <v>0.4254598</v>
      </c>
      <c r="FO447">
        <v>19.120750000000001</v>
      </c>
      <c r="FP447">
        <v>9.8914249999999999</v>
      </c>
      <c r="FQ447">
        <v>4954.7139999999999</v>
      </c>
      <c r="FR447">
        <v>0.42604399999999998</v>
      </c>
      <c r="FS447">
        <v>19.628229999999999</v>
      </c>
      <c r="FT447">
        <v>18.140429999999999</v>
      </c>
      <c r="FU447">
        <v>9180.7710000000006</v>
      </c>
      <c r="FV447">
        <v>0.42665979999999998</v>
      </c>
      <c r="FW447">
        <v>19.936150000000001</v>
      </c>
      <c r="FX447">
        <v>28.09985</v>
      </c>
      <c r="FY447">
        <v>14357.62</v>
      </c>
      <c r="FZ447">
        <v>0.42733359999999998</v>
      </c>
      <c r="GA447">
        <v>19.73235</v>
      </c>
      <c r="GB447">
        <v>37.379959999999997</v>
      </c>
      <c r="GC447">
        <v>19263.740000000002</v>
      </c>
      <c r="GD447">
        <v>0.42809019999999998</v>
      </c>
      <c r="GE447">
        <v>19.075859999999999</v>
      </c>
      <c r="GF447">
        <v>43.32593</v>
      </c>
      <c r="GG447">
        <v>22502.33</v>
      </c>
      <c r="GH447">
        <v>0.42920700000000001</v>
      </c>
      <c r="GI447">
        <v>18.335349999999998</v>
      </c>
      <c r="GJ447">
        <v>44.292059999999999</v>
      </c>
      <c r="GK447">
        <v>23147.45</v>
      </c>
      <c r="GL447">
        <v>0.43013230000000002</v>
      </c>
      <c r="GM447">
        <v>17.78764</v>
      </c>
      <c r="GN447">
        <v>40.446339999999999</v>
      </c>
      <c r="GO447">
        <v>21270.99</v>
      </c>
      <c r="GP447">
        <v>0.4308341</v>
      </c>
      <c r="GQ447">
        <v>17.806509999999999</v>
      </c>
      <c r="GR447">
        <v>33.341630000000002</v>
      </c>
      <c r="GS447">
        <v>17637.78</v>
      </c>
      <c r="GT447">
        <v>0.43231979999999998</v>
      </c>
      <c r="GU447">
        <v>18.982710000000001</v>
      </c>
      <c r="GV447">
        <v>25.096060000000001</v>
      </c>
      <c r="GW447">
        <v>13321.73</v>
      </c>
      <c r="GX447">
        <v>0.43412539999999999</v>
      </c>
      <c r="GY447">
        <v>19.925940000000001</v>
      </c>
      <c r="GZ447">
        <v>17.412199999999999</v>
      </c>
      <c r="HA447">
        <v>9259.39</v>
      </c>
      <c r="HB447">
        <v>0.43609520000000002</v>
      </c>
      <c r="HC447">
        <v>20.656490000000002</v>
      </c>
      <c r="HD447">
        <v>11.196350000000001</v>
      </c>
      <c r="HE447">
        <v>5961.866</v>
      </c>
      <c r="HF447">
        <v>0.43819239999999998</v>
      </c>
      <c r="HG447">
        <v>21.084879999999998</v>
      </c>
      <c r="HH447">
        <v>6.7209849999999998</v>
      </c>
      <c r="HI447">
        <v>3580.0230000000001</v>
      </c>
      <c r="HJ447">
        <v>0.44036120000000001</v>
      </c>
      <c r="HK447">
        <v>20.79907</v>
      </c>
      <c r="HL447">
        <v>3.8061530000000001</v>
      </c>
      <c r="HM447">
        <v>2025.585</v>
      </c>
      <c r="HN447">
        <v>0.44269380000000003</v>
      </c>
      <c r="HO447">
        <v>20.13636</v>
      </c>
      <c r="HP447">
        <v>2.0549179999999998</v>
      </c>
      <c r="HQ447">
        <v>1091.1600000000001</v>
      </c>
      <c r="HR447">
        <v>0.44526270000000001</v>
      </c>
      <c r="HS447">
        <v>19.70092</v>
      </c>
      <c r="HT447">
        <v>1.0708610000000001</v>
      </c>
      <c r="HU447">
        <v>566.22799999999995</v>
      </c>
      <c r="HV447">
        <v>0.4480441</v>
      </c>
      <c r="HW447">
        <v>19.651070000000001</v>
      </c>
      <c r="HX447">
        <v>0.55015049999999999</v>
      </c>
      <c r="HY447">
        <v>288.7131</v>
      </c>
      <c r="HZ447">
        <v>0.4512274</v>
      </c>
      <c r="IA447">
        <v>20.690709999999999</v>
      </c>
      <c r="IB447">
        <v>0.28831459999999998</v>
      </c>
      <c r="IC447">
        <v>149.5061</v>
      </c>
      <c r="ID447">
        <v>0.4547021</v>
      </c>
      <c r="IE447">
        <v>21.79458</v>
      </c>
      <c r="IF447" s="1">
        <v>0.16212779999999999</v>
      </c>
      <c r="IG447">
        <v>82.637020000000007</v>
      </c>
      <c r="IH447">
        <v>0.45794360000000001</v>
      </c>
      <c r="II447">
        <v>22.47428</v>
      </c>
      <c r="IJ447" s="1">
        <v>0.10307280000000001</v>
      </c>
      <c r="IK447">
        <v>51.701500000000003</v>
      </c>
      <c r="IL447">
        <v>0.46079140000000002</v>
      </c>
      <c r="IM447">
        <v>22.794149999999998</v>
      </c>
      <c r="IN447" s="1">
        <v>7.5222830000000004E-2</v>
      </c>
      <c r="IO447">
        <v>37.16639</v>
      </c>
      <c r="IP447">
        <v>0.46344740000000001</v>
      </c>
      <c r="IQ447">
        <v>22.136890000000001</v>
      </c>
      <c r="IR447" s="1">
        <v>6.114385E-2</v>
      </c>
      <c r="IS447">
        <v>29.885110000000001</v>
      </c>
      <c r="IT447">
        <v>0.466613</v>
      </c>
      <c r="IU447">
        <v>21.360859999999999</v>
      </c>
      <c r="IV447" s="1">
        <v>5.289083E-2</v>
      </c>
      <c r="IW447">
        <v>25.664999999999999</v>
      </c>
      <c r="IX447">
        <v>0.47047040000000001</v>
      </c>
      <c r="IY447">
        <v>20.920860000000001</v>
      </c>
      <c r="IZ447" s="1">
        <v>4.6951340000000001E-2</v>
      </c>
      <c r="JA447">
        <v>22.65934</v>
      </c>
      <c r="JB447">
        <v>0.47505560000000002</v>
      </c>
      <c r="JC447">
        <v>20.90757</v>
      </c>
      <c r="JD447" s="1">
        <v>4.1948079999999999E-2</v>
      </c>
      <c r="JE447">
        <v>20.143329999999999</v>
      </c>
      <c r="JF447">
        <v>0.48024939999999999</v>
      </c>
      <c r="JG447">
        <v>21.619530000000001</v>
      </c>
      <c r="JH447" s="1">
        <v>3.7369619999999999E-2</v>
      </c>
      <c r="JI447">
        <v>17.854610000000001</v>
      </c>
      <c r="JJ447">
        <v>0.48179840000000002</v>
      </c>
      <c r="JK447">
        <v>21.800999999999998</v>
      </c>
      <c r="JL447" s="1">
        <v>3.3048130000000002E-2</v>
      </c>
      <c r="JM447">
        <v>15.764659999999999</v>
      </c>
      <c r="JN447">
        <v>0.48066300000000001</v>
      </c>
      <c r="JO447">
        <v>21.941089999999999</v>
      </c>
      <c r="JP447" s="1">
        <v>2.89114E-2</v>
      </c>
      <c r="JQ447" s="1">
        <v>13.815659999999999</v>
      </c>
      <c r="JR447">
        <v>0.4794369</v>
      </c>
      <c r="JS447">
        <v>21.39142</v>
      </c>
      <c r="JT447" s="1">
        <v>2.513518E-2</v>
      </c>
      <c r="JU447" s="1">
        <v>12.024139999999999</v>
      </c>
      <c r="JV447">
        <v>0.47819689999999998</v>
      </c>
      <c r="JW447">
        <v>20.784600000000001</v>
      </c>
      <c r="JX447" s="1">
        <v>2.1801319999999999E-2</v>
      </c>
      <c r="JY447" s="1">
        <v>10.43995</v>
      </c>
      <c r="JZ447">
        <v>0.47695359999999998</v>
      </c>
      <c r="KA447">
        <v>20.389330000000001</v>
      </c>
      <c r="KB447" s="1">
        <v>1.8886529999999999E-2</v>
      </c>
      <c r="KC447" s="1">
        <v>9.051914</v>
      </c>
      <c r="KD447">
        <v>0.47570800000000002</v>
      </c>
      <c r="KE447">
        <v>20.213229999999999</v>
      </c>
      <c r="KF447" s="1">
        <v>1.632757E-2</v>
      </c>
      <c r="KG447" s="1">
        <v>7.8332990000000002</v>
      </c>
      <c r="KH447">
        <v>0.47465429999999997</v>
      </c>
      <c r="KI447">
        <v>20.216249999999999</v>
      </c>
      <c r="KJ447" s="1">
        <v>1.4048329999999999E-2</v>
      </c>
      <c r="KK447" s="1">
        <v>6.7447999999999997</v>
      </c>
      <c r="KL447">
        <v>0.47365420000000003</v>
      </c>
      <c r="KM447">
        <v>20.956790000000002</v>
      </c>
      <c r="KN447" s="1">
        <v>1.19778E-2</v>
      </c>
      <c r="KO447" s="1">
        <v>5.7569670000000004</v>
      </c>
      <c r="KP447">
        <v>0.47288229999999998</v>
      </c>
      <c r="KQ447">
        <v>20.8581</v>
      </c>
      <c r="KR447" s="1">
        <v>1.0044640000000001E-2</v>
      </c>
      <c r="KS447" s="1">
        <v>4.8335939999999997</v>
      </c>
      <c r="KT447">
        <v>0.47238930000000001</v>
      </c>
      <c r="KU447">
        <v>20.911650000000002</v>
      </c>
      <c r="KV447" s="1">
        <v>8.2863420000000004E-3</v>
      </c>
      <c r="KW447" s="1">
        <v>3.9917639999999999</v>
      </c>
      <c r="KX447">
        <v>0.4718871</v>
      </c>
      <c r="KY447">
        <v>20.809889999999999</v>
      </c>
      <c r="KZ447" s="1">
        <v>6.7376759999999997E-3</v>
      </c>
      <c r="LA447" s="1">
        <v>3.2475260000000001</v>
      </c>
      <c r="LB447">
        <v>0.4713794</v>
      </c>
      <c r="LC447">
        <v>20.442209999999999</v>
      </c>
      <c r="LD447" s="1">
        <v>5.4458989999999997E-3</v>
      </c>
      <c r="LE447" s="1">
        <v>2.624819</v>
      </c>
      <c r="LF447">
        <v>0.47082829999999998</v>
      </c>
      <c r="LG447">
        <v>19.98798</v>
      </c>
      <c r="LH447" s="1">
        <v>4.4130209999999996E-3</v>
      </c>
      <c r="LI447" s="1">
        <v>2.1252749999999998</v>
      </c>
      <c r="LJ447">
        <v>0.47029769999999999</v>
      </c>
      <c r="LK447">
        <v>19.708659999999998</v>
      </c>
      <c r="LL447" s="1">
        <v>3.6185739999999998E-3</v>
      </c>
      <c r="LM447" s="1">
        <v>1.7402059999999999</v>
      </c>
      <c r="LN447">
        <v>0.4697614</v>
      </c>
      <c r="LO447">
        <v>19.879629999999999</v>
      </c>
      <c r="LP447" s="1">
        <v>3.0270819999999999E-3</v>
      </c>
      <c r="LQ447" s="1">
        <v>1.4528319999999999</v>
      </c>
      <c r="LR447">
        <v>0.46922249999999999</v>
      </c>
      <c r="LS447">
        <v>21.008420000000001</v>
      </c>
      <c r="LT447" s="1">
        <v>2.5947959999999999E-3</v>
      </c>
      <c r="LU447" s="1">
        <v>1.2424869999999999</v>
      </c>
      <c r="LV447">
        <v>0.4687151</v>
      </c>
      <c r="LW447">
        <v>21.654520000000002</v>
      </c>
      <c r="LX447" s="1">
        <v>2.2782000000000002E-3</v>
      </c>
      <c r="LY447" s="1">
        <v>1.088633</v>
      </c>
      <c r="LZ447">
        <v>0.46823019999999999</v>
      </c>
      <c r="MA447">
        <v>22.202010000000001</v>
      </c>
      <c r="MB447" s="1">
        <v>2.0426369999999999E-3</v>
      </c>
      <c r="MC447" s="1">
        <v>0.97431869999999998</v>
      </c>
      <c r="MD447">
        <v>0.46775240000000001</v>
      </c>
      <c r="ME447">
        <v>22.70777</v>
      </c>
      <c r="MF447" s="1">
        <v>1.86247E-3</v>
      </c>
      <c r="MG447" s="1">
        <v>0.88717380000000001</v>
      </c>
      <c r="MH447">
        <v>0.46731800000000001</v>
      </c>
      <c r="MI447">
        <v>22.50939</v>
      </c>
      <c r="MJ447" s="1">
        <v>1.7213230000000001E-3</v>
      </c>
      <c r="MK447" s="1">
        <v>0.81907890000000005</v>
      </c>
      <c r="ML447">
        <v>0.46703519999999998</v>
      </c>
      <c r="MM447">
        <v>22.001180000000002</v>
      </c>
      <c r="MN447" s="1">
        <v>1.609203E-3</v>
      </c>
      <c r="MO447" s="1">
        <v>0.76467499999999999</v>
      </c>
      <c r="MP447">
        <v>0.46683940000000002</v>
      </c>
      <c r="MQ447">
        <v>21.821090000000002</v>
      </c>
      <c r="MR447" s="1">
        <v>1.518473E-3</v>
      </c>
      <c r="MS447" s="1">
        <v>0.72065760000000001</v>
      </c>
      <c r="MT447">
        <v>0.46662090000000001</v>
      </c>
      <c r="MU447">
        <v>21.878250000000001</v>
      </c>
      <c r="MV447" s="1">
        <v>1.4444799999999999E-3</v>
      </c>
      <c r="MW447" s="1">
        <v>0.68476009999999998</v>
      </c>
      <c r="MX447">
        <v>0.46646710000000002</v>
      </c>
      <c r="MY447">
        <v>22.751270000000002</v>
      </c>
      <c r="MZ447" s="1">
        <v>1.3834170000000001E-3</v>
      </c>
      <c r="NA447" s="1">
        <v>0.65505979999999997</v>
      </c>
      <c r="NB447">
        <v>0.46633520000000001</v>
      </c>
      <c r="NC447">
        <v>23.43365</v>
      </c>
      <c r="ND447" s="1">
        <v>1.3320960000000001E-3</v>
      </c>
      <c r="NE447" s="1">
        <v>0.63011139999999999</v>
      </c>
      <c r="NF447">
        <v>0.46625230000000001</v>
      </c>
      <c r="NG447">
        <v>23.70926</v>
      </c>
      <c r="NH447" s="1">
        <v>1.2875300000000001E-3</v>
      </c>
      <c r="NI447" s="1">
        <v>0.60841579999999995</v>
      </c>
      <c r="NJ447">
        <v>0.4661747</v>
      </c>
      <c r="NK447">
        <v>23.864840000000001</v>
      </c>
      <c r="NL447" s="1">
        <v>1.2466459999999999E-3</v>
      </c>
      <c r="NM447" s="1">
        <v>0.58854589999999996</v>
      </c>
      <c r="NN447">
        <v>0.46612110000000001</v>
      </c>
      <c r="NO447">
        <v>23.416219999999999</v>
      </c>
      <c r="NP447" s="1">
        <v>1.2070360000000001E-3</v>
      </c>
      <c r="NQ447" s="1">
        <v>0.56933330000000004</v>
      </c>
      <c r="NR447">
        <v>0.46612179999999998</v>
      </c>
      <c r="NS447">
        <v>22.970120000000001</v>
      </c>
      <c r="NT447" s="1">
        <v>1.1672729999999999E-3</v>
      </c>
      <c r="NU447" s="1">
        <v>0.55013749999999995</v>
      </c>
      <c r="NV447">
        <v>0.46613719999999997</v>
      </c>
      <c r="NW447">
        <v>22.772069999999999</v>
      </c>
      <c r="NX447" s="1">
        <v>1.1267619999999999E-3</v>
      </c>
      <c r="NY447" s="1">
        <v>0.53117530000000002</v>
      </c>
      <c r="NZ447">
        <v>0.46612009999999998</v>
      </c>
      <c r="OA447">
        <v>22.713059999999999</v>
      </c>
      <c r="OB447" s="1">
        <v>1.0856209999999999E-3</v>
      </c>
      <c r="OC447" s="1">
        <v>0.51194519999999999</v>
      </c>
      <c r="OD447">
        <v>0.46608840000000001</v>
      </c>
      <c r="OE447">
        <v>22.658169999999998</v>
      </c>
      <c r="OF447" s="1">
        <v>1.0445140000000001E-3</v>
      </c>
      <c r="OG447" s="1">
        <v>0.49268699999999999</v>
      </c>
      <c r="OH447">
        <v>0.46606259999999999</v>
      </c>
      <c r="OI447">
        <v>22.908460000000002</v>
      </c>
      <c r="OJ447" s="1">
        <v>1.0034449999999999E-3</v>
      </c>
      <c r="OK447" s="1">
        <v>0.47348610000000002</v>
      </c>
    </row>
    <row r="448" spans="1:401" x14ac:dyDescent="0.35">
      <c r="A448">
        <v>457</v>
      </c>
      <c r="B448" t="s">
        <v>4</v>
      </c>
      <c r="C448" t="s">
        <v>364</v>
      </c>
      <c r="D448" t="s">
        <v>455</v>
      </c>
      <c r="E448">
        <v>771.36350000000004</v>
      </c>
      <c r="F448">
        <v>0.43299949999999998</v>
      </c>
      <c r="G448">
        <v>21.05508</v>
      </c>
      <c r="H448">
        <v>0</v>
      </c>
      <c r="I448">
        <v>0</v>
      </c>
      <c r="J448">
        <v>0.43322280000000002</v>
      </c>
      <c r="K448">
        <v>21.587330000000001</v>
      </c>
      <c r="L448">
        <v>0</v>
      </c>
      <c r="M448">
        <v>0</v>
      </c>
      <c r="N448">
        <v>0.43325019999999997</v>
      </c>
      <c r="O448">
        <v>22.659549999999999</v>
      </c>
      <c r="P448">
        <v>0</v>
      </c>
      <c r="Q448">
        <v>0</v>
      </c>
      <c r="R448">
        <v>0.43323990000000001</v>
      </c>
      <c r="S448">
        <v>22.840910000000001</v>
      </c>
      <c r="T448">
        <v>0</v>
      </c>
      <c r="U448">
        <v>0</v>
      </c>
      <c r="V448">
        <v>0.43309350000000002</v>
      </c>
      <c r="W448">
        <v>23.256689999999999</v>
      </c>
      <c r="X448">
        <v>0</v>
      </c>
      <c r="Y448">
        <v>0</v>
      </c>
      <c r="Z448">
        <v>0.43290790000000001</v>
      </c>
      <c r="AA448">
        <v>22.701460000000001</v>
      </c>
      <c r="AB448">
        <v>0</v>
      </c>
      <c r="AC448">
        <v>0</v>
      </c>
      <c r="AD448">
        <v>0.43252699999999999</v>
      </c>
      <c r="AE448">
        <v>22.282160000000001</v>
      </c>
      <c r="AF448">
        <v>0</v>
      </c>
      <c r="AG448">
        <v>0</v>
      </c>
      <c r="AH448">
        <v>0.43186249999999998</v>
      </c>
      <c r="AI448">
        <v>22.03492</v>
      </c>
      <c r="AJ448">
        <v>0</v>
      </c>
      <c r="AK448">
        <v>0</v>
      </c>
      <c r="AL448">
        <v>0.43109360000000002</v>
      </c>
      <c r="AM448">
        <v>21.93817</v>
      </c>
      <c r="AN448">
        <v>0</v>
      </c>
      <c r="AO448">
        <v>0</v>
      </c>
      <c r="AP448">
        <v>0.43026629999999999</v>
      </c>
      <c r="AQ448">
        <v>22.03115</v>
      </c>
      <c r="AR448">
        <v>0</v>
      </c>
      <c r="AS448">
        <v>0</v>
      </c>
      <c r="AT448">
        <v>0.4293264</v>
      </c>
      <c r="AU448">
        <v>22.73218</v>
      </c>
      <c r="AV448">
        <v>0</v>
      </c>
      <c r="AW448">
        <v>0</v>
      </c>
      <c r="AX448">
        <v>0.42845840000000002</v>
      </c>
      <c r="AY448">
        <v>22.576090000000001</v>
      </c>
      <c r="AZ448">
        <v>0</v>
      </c>
      <c r="BA448">
        <v>0</v>
      </c>
      <c r="BB448">
        <v>0.42745689999999997</v>
      </c>
      <c r="BC448">
        <v>22.507280000000002</v>
      </c>
      <c r="BD448">
        <v>0</v>
      </c>
      <c r="BE448">
        <v>0</v>
      </c>
      <c r="BF448">
        <v>0.42635970000000001</v>
      </c>
      <c r="BG448">
        <v>22.316469999999999</v>
      </c>
      <c r="BH448">
        <v>0</v>
      </c>
      <c r="BI448">
        <v>0</v>
      </c>
      <c r="BJ448">
        <v>0.42554399999999998</v>
      </c>
      <c r="BK448">
        <v>21.720739999999999</v>
      </c>
      <c r="BL448">
        <v>0</v>
      </c>
      <c r="BM448">
        <v>0</v>
      </c>
      <c r="BN448">
        <v>0.42474990000000001</v>
      </c>
      <c r="BO448">
        <v>21.276</v>
      </c>
      <c r="BP448">
        <v>0</v>
      </c>
      <c r="BQ448">
        <v>0</v>
      </c>
      <c r="BR448">
        <v>0.42406919999999998</v>
      </c>
      <c r="BS448">
        <v>20.97504</v>
      </c>
      <c r="BT448">
        <v>0</v>
      </c>
      <c r="BU448">
        <v>0</v>
      </c>
      <c r="BV448">
        <v>0.42341519999999999</v>
      </c>
      <c r="BW448">
        <v>21.362480000000001</v>
      </c>
      <c r="BX448">
        <v>0</v>
      </c>
      <c r="BY448">
        <v>0</v>
      </c>
      <c r="BZ448">
        <v>0.42272900000000002</v>
      </c>
      <c r="CA448">
        <v>22.315159999999999</v>
      </c>
      <c r="CB448">
        <v>0</v>
      </c>
      <c r="CC448">
        <v>0</v>
      </c>
      <c r="CD448">
        <v>0.42210209999999998</v>
      </c>
      <c r="CE448">
        <v>23.025300000000001</v>
      </c>
      <c r="CF448">
        <v>0</v>
      </c>
      <c r="CG448">
        <v>0</v>
      </c>
      <c r="CH448">
        <v>0.42154229999999998</v>
      </c>
      <c r="CI448">
        <v>23.30369</v>
      </c>
      <c r="CJ448">
        <v>0</v>
      </c>
      <c r="CK448">
        <v>0</v>
      </c>
      <c r="CL448">
        <v>0.42107549999999999</v>
      </c>
      <c r="CM448">
        <v>22.65512</v>
      </c>
      <c r="CN448">
        <v>0</v>
      </c>
      <c r="CO448">
        <v>0</v>
      </c>
      <c r="CP448">
        <v>0.42057899999999998</v>
      </c>
      <c r="CQ448">
        <v>21.798159999999999</v>
      </c>
      <c r="CR448">
        <v>0</v>
      </c>
      <c r="CS448">
        <v>0</v>
      </c>
      <c r="CT448">
        <v>0.42020049999999998</v>
      </c>
      <c r="CU448">
        <v>21.163219999999999</v>
      </c>
      <c r="CV448">
        <v>0</v>
      </c>
      <c r="CW448">
        <v>1.704743E-37</v>
      </c>
      <c r="CX448">
        <v>0.41986449999999997</v>
      </c>
      <c r="CY448">
        <v>20.881129999999999</v>
      </c>
      <c r="CZ448" s="1">
        <v>4.4282089999999998E-34</v>
      </c>
      <c r="DA448" s="1">
        <v>1.818071E-31</v>
      </c>
      <c r="DB448">
        <v>0.41956070000000001</v>
      </c>
      <c r="DC448">
        <v>21.49747</v>
      </c>
      <c r="DD448" s="1">
        <v>9.4249270000000004E-28</v>
      </c>
      <c r="DE448" s="1">
        <v>3.48443E-25</v>
      </c>
      <c r="DF448">
        <v>0.4192767</v>
      </c>
      <c r="DG448">
        <v>22.31183</v>
      </c>
      <c r="DH448" s="1">
        <v>7.3492500000000006E-23</v>
      </c>
      <c r="DI448" s="1">
        <v>2.689368E-20</v>
      </c>
      <c r="DJ448">
        <v>0.4190297</v>
      </c>
      <c r="DK448">
        <v>22.58907</v>
      </c>
      <c r="DL448" s="1">
        <v>4.8809380000000001E-19</v>
      </c>
      <c r="DM448" s="1">
        <v>1.8153620000000001E-16</v>
      </c>
      <c r="DN448">
        <v>0.4188055</v>
      </c>
      <c r="DO448">
        <v>22.631979999999999</v>
      </c>
      <c r="DP448" s="1">
        <v>6.7284580000000004E-16</v>
      </c>
      <c r="DQ448" s="1">
        <v>2.549508E-13</v>
      </c>
      <c r="DR448">
        <v>0.4185951</v>
      </c>
      <c r="DS448">
        <v>21.84526</v>
      </c>
      <c r="DT448" s="1">
        <v>3.0063240000000002E-13</v>
      </c>
      <c r="DU448" s="1">
        <v>1.158021E-10</v>
      </c>
      <c r="DV448">
        <v>0.4184619</v>
      </c>
      <c r="DW448">
        <v>20.852270000000001</v>
      </c>
      <c r="DX448" s="1">
        <v>5.5944700000000002E-11</v>
      </c>
      <c r="DY448" s="1">
        <v>2.1928700000000001E-8</v>
      </c>
      <c r="DZ448">
        <v>0.41831180000000001</v>
      </c>
      <c r="EA448">
        <v>20.174710000000001</v>
      </c>
      <c r="EB448" s="1">
        <v>5.0374869999999996E-9</v>
      </c>
      <c r="EC448" s="1">
        <v>2.003532E-6</v>
      </c>
      <c r="ED448">
        <v>0.41822670000000001</v>
      </c>
      <c r="EE448">
        <v>19.722930000000002</v>
      </c>
      <c r="EF448" s="1">
        <v>2.4529559999999998E-7</v>
      </c>
      <c r="EG448" s="1">
        <v>9.9034580000000001E-5</v>
      </c>
      <c r="EH448">
        <v>0.4182072</v>
      </c>
      <c r="EI448">
        <v>20.037890000000001</v>
      </c>
      <c r="EJ448" s="1">
        <v>7.0805750000000004E-6</v>
      </c>
      <c r="EK448" s="1">
        <v>2.8946150000000001E-3</v>
      </c>
      <c r="EL448">
        <v>0.41831370000000001</v>
      </c>
      <c r="EM448">
        <v>20.635999999999999</v>
      </c>
      <c r="EN448" s="1">
        <v>1.2970430000000001E-4</v>
      </c>
      <c r="EO448" s="1">
        <v>5.3601219999999998E-2</v>
      </c>
      <c r="EP448">
        <v>0.41843550000000002</v>
      </c>
      <c r="EQ448">
        <v>21.053699999999999</v>
      </c>
      <c r="ER448" s="1">
        <v>1.586795E-3</v>
      </c>
      <c r="ES448">
        <v>0.66286699999999998</v>
      </c>
      <c r="ET448">
        <v>0.4186145</v>
      </c>
      <c r="EU448">
        <v>20.9969</v>
      </c>
      <c r="EV448" s="1">
        <v>1.3537250000000001E-2</v>
      </c>
      <c r="EW448">
        <v>5.7086420000000002</v>
      </c>
      <c r="EX448">
        <v>0.41887039999999998</v>
      </c>
      <c r="EY448">
        <v>20.290859999999999</v>
      </c>
      <c r="EZ448">
        <v>8.3661289999999999E-2</v>
      </c>
      <c r="FA448">
        <v>35.569319999999998</v>
      </c>
      <c r="FB448">
        <v>0.41917019999999999</v>
      </c>
      <c r="FC448">
        <v>19.38935</v>
      </c>
      <c r="FD448">
        <v>0.38687830000000001</v>
      </c>
      <c r="FE448">
        <v>165.61529999999999</v>
      </c>
      <c r="FF448">
        <v>0.4196009</v>
      </c>
      <c r="FG448">
        <v>18.567229999999999</v>
      </c>
      <c r="FH448">
        <v>1.3748210000000001</v>
      </c>
      <c r="FI448">
        <v>592.31960000000004</v>
      </c>
      <c r="FJ448">
        <v>0.42017009999999999</v>
      </c>
      <c r="FK448">
        <v>18.303370000000001</v>
      </c>
      <c r="FL448">
        <v>3.8634210000000002</v>
      </c>
      <c r="FM448">
        <v>1672.4159999999999</v>
      </c>
      <c r="FN448">
        <v>0.42083670000000001</v>
      </c>
      <c r="FO448">
        <v>19.239709999999999</v>
      </c>
      <c r="FP448">
        <v>8.8009550000000001</v>
      </c>
      <c r="FQ448">
        <v>3823.297</v>
      </c>
      <c r="FR448">
        <v>0.42180679999999998</v>
      </c>
      <c r="FS448">
        <v>19.73265</v>
      </c>
      <c r="FT448">
        <v>16.59637</v>
      </c>
      <c r="FU448">
        <v>7225.5240000000003</v>
      </c>
      <c r="FV448">
        <v>0.42285440000000002</v>
      </c>
      <c r="FW448">
        <v>20.046970000000002</v>
      </c>
      <c r="FX448">
        <v>26.37809</v>
      </c>
      <c r="FY448">
        <v>11503.09</v>
      </c>
      <c r="FZ448">
        <v>0.42396929999999999</v>
      </c>
      <c r="GA448">
        <v>19.827249999999999</v>
      </c>
      <c r="GB448">
        <v>35.936750000000004</v>
      </c>
      <c r="GC448">
        <v>15685.17</v>
      </c>
      <c r="GD448">
        <v>0.42517769999999999</v>
      </c>
      <c r="GE448">
        <v>19.119679999999999</v>
      </c>
      <c r="GF448">
        <v>42.589869999999998</v>
      </c>
      <c r="GG448">
        <v>18592.259999999998</v>
      </c>
      <c r="GH448">
        <v>0.4267128</v>
      </c>
      <c r="GI448">
        <v>18.332830000000001</v>
      </c>
      <c r="GJ448">
        <v>44.422640000000001</v>
      </c>
      <c r="GK448">
        <v>19379.759999999998</v>
      </c>
      <c r="GL448">
        <v>0.4280525</v>
      </c>
      <c r="GM448">
        <v>17.752490000000002</v>
      </c>
      <c r="GN448">
        <v>41.342619999999997</v>
      </c>
      <c r="GO448">
        <v>18021.14</v>
      </c>
      <c r="GP448">
        <v>0.42926760000000003</v>
      </c>
      <c r="GQ448">
        <v>17.80057</v>
      </c>
      <c r="GR448">
        <v>34.668709999999997</v>
      </c>
      <c r="GS448">
        <v>15098.11</v>
      </c>
      <c r="GT448">
        <v>0.43157960000000001</v>
      </c>
      <c r="GU448">
        <v>19.110060000000001</v>
      </c>
      <c r="GV448">
        <v>26.511209999999998</v>
      </c>
      <c r="GW448">
        <v>11543.2</v>
      </c>
      <c r="GX448">
        <v>0.43423699999999998</v>
      </c>
      <c r="GY448">
        <v>20.05733</v>
      </c>
      <c r="GZ448">
        <v>18.65727</v>
      </c>
      <c r="HA448">
        <v>8137.3059999999996</v>
      </c>
      <c r="HB448">
        <v>0.4370829</v>
      </c>
      <c r="HC448">
        <v>20.812860000000001</v>
      </c>
      <c r="HD448">
        <v>12.16019</v>
      </c>
      <c r="HE448">
        <v>5312.8959999999997</v>
      </c>
      <c r="HF448">
        <v>0.44008219999999998</v>
      </c>
      <c r="HG448">
        <v>21.25751</v>
      </c>
      <c r="HH448">
        <v>7.3885990000000001</v>
      </c>
      <c r="HI448">
        <v>3232.9349999999999</v>
      </c>
      <c r="HJ448">
        <v>0.44326840000000001</v>
      </c>
      <c r="HK448">
        <v>20.87144</v>
      </c>
      <c r="HL448">
        <v>4.226928</v>
      </c>
      <c r="HM448">
        <v>1851.45</v>
      </c>
      <c r="HN448">
        <v>0.44665159999999998</v>
      </c>
      <c r="HO448">
        <v>20.107420000000001</v>
      </c>
      <c r="HP448">
        <v>2.3013279999999998</v>
      </c>
      <c r="HQ448">
        <v>1008.456</v>
      </c>
      <c r="HR448">
        <v>0.45038669999999997</v>
      </c>
      <c r="HS448">
        <v>19.6372</v>
      </c>
      <c r="HT448">
        <v>1.206102</v>
      </c>
      <c r="HU448">
        <v>528.21249999999998</v>
      </c>
      <c r="HV448">
        <v>0.45439950000000001</v>
      </c>
      <c r="HW448">
        <v>19.594760000000001</v>
      </c>
      <c r="HX448">
        <v>0.62016610000000005</v>
      </c>
      <c r="HY448">
        <v>270.94009999999997</v>
      </c>
      <c r="HZ448">
        <v>0.45869369999999998</v>
      </c>
      <c r="IA448">
        <v>20.78595</v>
      </c>
      <c r="IB448">
        <v>0.32292480000000001</v>
      </c>
      <c r="IC448">
        <v>140.3348</v>
      </c>
      <c r="ID448">
        <v>0.46197100000000002</v>
      </c>
      <c r="IE448">
        <v>21.972629999999999</v>
      </c>
      <c r="IF448" s="1">
        <v>0.17844679999999999</v>
      </c>
      <c r="IG448">
        <v>76.90428</v>
      </c>
      <c r="IH448">
        <v>0.46123799999999998</v>
      </c>
      <c r="II448">
        <v>22.667929999999998</v>
      </c>
      <c r="IJ448" s="1">
        <v>0.1107054</v>
      </c>
      <c r="IK448">
        <v>47.377569999999999</v>
      </c>
      <c r="IL448">
        <v>0.46050950000000002</v>
      </c>
      <c r="IM448">
        <v>22.998950000000001</v>
      </c>
      <c r="IN448" s="1">
        <v>7.8893080000000004E-2</v>
      </c>
      <c r="IO448">
        <v>33.514899999999997</v>
      </c>
      <c r="IP448">
        <v>0.45978089999999999</v>
      </c>
      <c r="IQ448">
        <v>22.216270000000002</v>
      </c>
      <c r="IR448" s="1">
        <v>6.3080189999999994E-2</v>
      </c>
      <c r="IS448">
        <v>26.66696</v>
      </c>
      <c r="IT448">
        <v>0.45947979999999999</v>
      </c>
      <c r="IU448">
        <v>21.35989</v>
      </c>
      <c r="IV448" s="1">
        <v>5.4119470000000003E-2</v>
      </c>
      <c r="IW448">
        <v>22.819880000000001</v>
      </c>
      <c r="IX448">
        <v>0.45936440000000001</v>
      </c>
      <c r="IY448">
        <v>20.88335</v>
      </c>
      <c r="IZ448" s="1">
        <v>4.7896870000000001E-2</v>
      </c>
      <c r="JA448">
        <v>20.175689999999999</v>
      </c>
      <c r="JB448">
        <v>0.45949580000000001</v>
      </c>
      <c r="JC448">
        <v>20.8706</v>
      </c>
      <c r="JD448" s="1">
        <v>4.2778190000000001E-2</v>
      </c>
      <c r="JE448">
        <v>18.01003</v>
      </c>
      <c r="JF448">
        <v>0.45976909999999999</v>
      </c>
      <c r="JG448">
        <v>21.673729999999999</v>
      </c>
      <c r="JH448" s="1">
        <v>3.8139640000000002E-2</v>
      </c>
      <c r="JI448">
        <v>16.0535</v>
      </c>
      <c r="JJ448">
        <v>0.46002349999999997</v>
      </c>
      <c r="JK448">
        <v>21.849799999999998</v>
      </c>
      <c r="JL448" s="1">
        <v>3.3743019999999999E-2</v>
      </c>
      <c r="JM448">
        <v>14.201840000000001</v>
      </c>
      <c r="JN448">
        <v>0.46048020000000001</v>
      </c>
      <c r="JO448">
        <v>22.04504</v>
      </c>
      <c r="JP448" s="1">
        <v>2.957342E-2</v>
      </c>
      <c r="JQ448" s="1">
        <v>12.44378</v>
      </c>
      <c r="JR448">
        <v>0.46090219999999998</v>
      </c>
      <c r="JS448">
        <v>21.44613</v>
      </c>
      <c r="JT448" s="1">
        <v>2.572758E-2</v>
      </c>
      <c r="JU448">
        <v>10.817690000000001</v>
      </c>
      <c r="JV448">
        <v>0.46135019999999999</v>
      </c>
      <c r="JW448">
        <v>20.793410000000002</v>
      </c>
      <c r="JX448" s="1">
        <v>2.2321270000000001E-2</v>
      </c>
      <c r="JY448" s="1">
        <v>9.3779509999999995</v>
      </c>
      <c r="JZ448">
        <v>0.461837</v>
      </c>
      <c r="KA448">
        <v>20.365069999999999</v>
      </c>
      <c r="KB448" s="1">
        <v>1.934166E-2</v>
      </c>
      <c r="KC448" s="1">
        <v>8.1178319999999999</v>
      </c>
      <c r="KD448">
        <v>0.46231879999999997</v>
      </c>
      <c r="KE448">
        <v>20.162949999999999</v>
      </c>
      <c r="KF448" s="1">
        <v>1.6727639999999998E-2</v>
      </c>
      <c r="KG448" s="1">
        <v>7.014227</v>
      </c>
      <c r="KH448">
        <v>0.4632365</v>
      </c>
      <c r="KI448">
        <v>20.17098</v>
      </c>
      <c r="KJ448" s="1">
        <v>1.440873E-2</v>
      </c>
      <c r="KK448" s="1">
        <v>6.0313800000000004</v>
      </c>
      <c r="KL448">
        <v>0.46415230000000002</v>
      </c>
      <c r="KM448">
        <v>21.01755</v>
      </c>
      <c r="KN448" s="1">
        <v>1.230846E-2</v>
      </c>
      <c r="KO448" s="1">
        <v>5.1443469999999998</v>
      </c>
      <c r="KP448">
        <v>0.46514870000000003</v>
      </c>
      <c r="KQ448">
        <v>20.911709999999999</v>
      </c>
      <c r="KR448" s="1">
        <v>1.034992E-2</v>
      </c>
      <c r="KS448" s="1">
        <v>4.3201590000000003</v>
      </c>
      <c r="KT448">
        <v>0.46620869999999998</v>
      </c>
      <c r="KU448">
        <v>21.006080000000001</v>
      </c>
      <c r="KV448" s="1">
        <v>8.5635320000000004E-3</v>
      </c>
      <c r="KW448" s="1">
        <v>3.569979</v>
      </c>
      <c r="KX448">
        <v>0.4671073</v>
      </c>
      <c r="KY448">
        <v>20.899789999999999</v>
      </c>
      <c r="KZ448" s="1">
        <v>6.9758329999999999E-3</v>
      </c>
      <c r="LA448" s="1">
        <v>2.904258</v>
      </c>
      <c r="LB448">
        <v>0.46788800000000003</v>
      </c>
      <c r="LC448">
        <v>20.473220000000001</v>
      </c>
      <c r="LD448" s="1">
        <v>5.6413540000000003E-3</v>
      </c>
      <c r="LE448" s="1">
        <v>2.345224</v>
      </c>
      <c r="LF448">
        <v>0.4685647</v>
      </c>
      <c r="LG448">
        <v>19.96133</v>
      </c>
      <c r="LH448" s="1">
        <v>4.5668310000000004E-3</v>
      </c>
      <c r="LI448" s="1">
        <v>1.8949659999999999</v>
      </c>
      <c r="LJ448">
        <v>0.46915829999999997</v>
      </c>
      <c r="LK448">
        <v>19.66216</v>
      </c>
      <c r="LL448" s="1">
        <v>3.7352219999999998E-3</v>
      </c>
      <c r="LM448" s="1">
        <v>1.5466470000000001</v>
      </c>
      <c r="LN448">
        <v>0.4696998</v>
      </c>
      <c r="LO448">
        <v>19.86233</v>
      </c>
      <c r="LP448" s="1">
        <v>3.1130709999999998E-3</v>
      </c>
      <c r="LQ448" s="1">
        <v>1.285963</v>
      </c>
      <c r="LR448">
        <v>0.47023710000000002</v>
      </c>
      <c r="LS448">
        <v>21.086960000000001</v>
      </c>
      <c r="LT448" s="1">
        <v>2.6574889999999999E-3</v>
      </c>
      <c r="LU448" s="1">
        <v>1.0948519999999999</v>
      </c>
      <c r="LV448">
        <v>0.47069830000000001</v>
      </c>
      <c r="LW448">
        <v>21.747959999999999</v>
      </c>
      <c r="LX448" s="1">
        <v>2.3242279999999998E-3</v>
      </c>
      <c r="LY448" s="1">
        <v>0.95524529999999996</v>
      </c>
      <c r="LZ448">
        <v>0.47115040000000002</v>
      </c>
      <c r="MA448">
        <v>22.31034</v>
      </c>
      <c r="MB448" s="1">
        <v>2.0770889999999998E-3</v>
      </c>
      <c r="MC448" s="1">
        <v>0.85179260000000001</v>
      </c>
      <c r="MD448">
        <v>0.47159289999999998</v>
      </c>
      <c r="ME448">
        <v>22.823920000000001</v>
      </c>
      <c r="MF448" s="1">
        <v>1.889036E-3</v>
      </c>
      <c r="MG448" s="1">
        <v>0.77320239999999996</v>
      </c>
      <c r="MH448">
        <v>0.47197460000000002</v>
      </c>
      <c r="MI448">
        <v>22.550740000000001</v>
      </c>
      <c r="MJ448" s="1">
        <v>1.7422749999999999E-3</v>
      </c>
      <c r="MK448" s="1">
        <v>0.71199129999999999</v>
      </c>
      <c r="ML448">
        <v>0.47259649999999997</v>
      </c>
      <c r="MM448">
        <v>21.96546</v>
      </c>
      <c r="MN448" s="1">
        <v>1.6260140000000001E-3</v>
      </c>
      <c r="MO448" s="1">
        <v>0.66306180000000003</v>
      </c>
      <c r="MP448">
        <v>0.47328350000000002</v>
      </c>
      <c r="MQ448">
        <v>21.772390000000001</v>
      </c>
      <c r="MR448" s="1">
        <v>1.5320990000000001E-3</v>
      </c>
      <c r="MS448" s="1">
        <v>0.62349889999999997</v>
      </c>
      <c r="MT448">
        <v>0.47392580000000001</v>
      </c>
      <c r="MU448">
        <v>21.84872</v>
      </c>
      <c r="MV448" s="1">
        <v>1.4556250000000001E-3</v>
      </c>
      <c r="MW448" s="1">
        <v>0.59125830000000001</v>
      </c>
      <c r="MX448">
        <v>0.47461890000000001</v>
      </c>
      <c r="MY448">
        <v>22.804010000000002</v>
      </c>
      <c r="MZ448" s="1">
        <v>1.3927239999999999E-3</v>
      </c>
      <c r="NA448" s="1">
        <v>0.56459389999999998</v>
      </c>
      <c r="NB448">
        <v>0.47533930000000002</v>
      </c>
      <c r="NC448">
        <v>23.537590000000002</v>
      </c>
      <c r="ND448" s="1">
        <v>1.339961E-3</v>
      </c>
      <c r="NE448" s="1">
        <v>0.54219039999999996</v>
      </c>
      <c r="NF448">
        <v>0.47611979999999998</v>
      </c>
      <c r="NG448">
        <v>23.826329999999999</v>
      </c>
      <c r="NH448" s="1">
        <v>1.2945159999999999E-3</v>
      </c>
      <c r="NI448" s="1">
        <v>0.52277709999999999</v>
      </c>
      <c r="NJ448">
        <v>0.47691840000000002</v>
      </c>
      <c r="NK448">
        <v>23.97334</v>
      </c>
      <c r="NL448" s="1">
        <v>1.25318E-3</v>
      </c>
      <c r="NM448" s="1">
        <v>0.50509269999999995</v>
      </c>
      <c r="NN448">
        <v>0.47778730000000003</v>
      </c>
      <c r="NO448">
        <v>23.45467</v>
      </c>
      <c r="NP448" s="1">
        <v>1.213471E-3</v>
      </c>
      <c r="NQ448" s="1">
        <v>0.4881125</v>
      </c>
      <c r="NR448">
        <v>0.4785277</v>
      </c>
      <c r="NS448">
        <v>22.948090000000001</v>
      </c>
      <c r="NT448" s="1">
        <v>1.173632E-3</v>
      </c>
      <c r="NU448" s="1">
        <v>0.47122310000000001</v>
      </c>
      <c r="NV448">
        <v>0.47830739999999999</v>
      </c>
      <c r="NW448">
        <v>22.733540000000001</v>
      </c>
      <c r="NX448" s="1">
        <v>1.133179E-3</v>
      </c>
      <c r="NY448" s="1">
        <v>0.45464870000000002</v>
      </c>
      <c r="NZ448">
        <v>0.47806739999999998</v>
      </c>
      <c r="OA448">
        <v>22.691279999999999</v>
      </c>
      <c r="OB448" s="1">
        <v>1.09212E-3</v>
      </c>
      <c r="OC448" s="1">
        <v>0.43785770000000002</v>
      </c>
      <c r="OD448">
        <v>0.47780329999999999</v>
      </c>
      <c r="OE448">
        <v>22.67381</v>
      </c>
      <c r="OF448" s="1">
        <v>1.05097E-3</v>
      </c>
      <c r="OG448" s="1">
        <v>0.42104399999999997</v>
      </c>
      <c r="OH448">
        <v>0.47754570000000002</v>
      </c>
      <c r="OI448">
        <v>22.98667</v>
      </c>
      <c r="OJ448" s="1">
        <v>1.0098629999999999E-3</v>
      </c>
      <c r="OK448" s="1">
        <v>0.40430440000000001</v>
      </c>
    </row>
    <row r="449" spans="1:401" x14ac:dyDescent="0.35">
      <c r="A449">
        <v>458</v>
      </c>
      <c r="B449" t="s">
        <v>4</v>
      </c>
      <c r="C449" t="s">
        <v>364</v>
      </c>
      <c r="D449" t="s">
        <v>456</v>
      </c>
      <c r="E449">
        <v>789.84659999999997</v>
      </c>
      <c r="F449">
        <v>0.60174830000000001</v>
      </c>
      <c r="G449">
        <v>20.91987</v>
      </c>
      <c r="H449">
        <v>0</v>
      </c>
      <c r="I449">
        <v>0</v>
      </c>
      <c r="J449">
        <v>0.60195980000000004</v>
      </c>
      <c r="K449">
        <v>21.478300000000001</v>
      </c>
      <c r="L449">
        <v>0</v>
      </c>
      <c r="M449">
        <v>0</v>
      </c>
      <c r="N449">
        <v>0.60168779999999999</v>
      </c>
      <c r="O449">
        <v>22.687169999999998</v>
      </c>
      <c r="P449">
        <v>0</v>
      </c>
      <c r="Q449">
        <v>0</v>
      </c>
      <c r="R449">
        <v>0.600939</v>
      </c>
      <c r="S449">
        <v>22.857839999999999</v>
      </c>
      <c r="T449">
        <v>0</v>
      </c>
      <c r="U449">
        <v>0</v>
      </c>
      <c r="V449">
        <v>0.59971730000000001</v>
      </c>
      <c r="W449">
        <v>23.357669999999999</v>
      </c>
      <c r="X449">
        <v>0</v>
      </c>
      <c r="Y449">
        <v>0</v>
      </c>
      <c r="Z449">
        <v>0.59812710000000002</v>
      </c>
      <c r="AA449">
        <v>22.725940000000001</v>
      </c>
      <c r="AB449">
        <v>0</v>
      </c>
      <c r="AC449">
        <v>0</v>
      </c>
      <c r="AD449">
        <v>0.595885</v>
      </c>
      <c r="AE449">
        <v>22.277850000000001</v>
      </c>
      <c r="AF449">
        <v>0</v>
      </c>
      <c r="AG449">
        <v>0</v>
      </c>
      <c r="AH449">
        <v>0.59305200000000002</v>
      </c>
      <c r="AI449">
        <v>22.00421</v>
      </c>
      <c r="AJ449">
        <v>0</v>
      </c>
      <c r="AK449">
        <v>0</v>
      </c>
      <c r="AL449">
        <v>0.58980100000000002</v>
      </c>
      <c r="AM449">
        <v>21.8809</v>
      </c>
      <c r="AN449">
        <v>0</v>
      </c>
      <c r="AO449">
        <v>0</v>
      </c>
      <c r="AP449">
        <v>0.58648630000000002</v>
      </c>
      <c r="AQ449">
        <v>21.982430000000001</v>
      </c>
      <c r="AR449">
        <v>0</v>
      </c>
      <c r="AS449">
        <v>0</v>
      </c>
      <c r="AT449">
        <v>0.58306910000000001</v>
      </c>
      <c r="AU449">
        <v>22.791979999999999</v>
      </c>
      <c r="AV449">
        <v>0</v>
      </c>
      <c r="AW449">
        <v>0</v>
      </c>
      <c r="AX449">
        <v>0.57952329999999996</v>
      </c>
      <c r="AY449">
        <v>22.603750000000002</v>
      </c>
      <c r="AZ449">
        <v>0</v>
      </c>
      <c r="BA449">
        <v>0</v>
      </c>
      <c r="BB449">
        <v>0.57579340000000001</v>
      </c>
      <c r="BC449">
        <v>22.54175</v>
      </c>
      <c r="BD449">
        <v>0</v>
      </c>
      <c r="BE449">
        <v>0</v>
      </c>
      <c r="BF449">
        <v>0.57202719999999996</v>
      </c>
      <c r="BG449">
        <v>22.37134</v>
      </c>
      <c r="BH449">
        <v>0</v>
      </c>
      <c r="BI449">
        <v>0</v>
      </c>
      <c r="BJ449">
        <v>0.56902350000000002</v>
      </c>
      <c r="BK449">
        <v>21.701699999999999</v>
      </c>
      <c r="BL449">
        <v>0</v>
      </c>
      <c r="BM449">
        <v>0</v>
      </c>
      <c r="BN449">
        <v>0.5661718</v>
      </c>
      <c r="BO449">
        <v>21.229420000000001</v>
      </c>
      <c r="BP449">
        <v>0</v>
      </c>
      <c r="BQ449">
        <v>0</v>
      </c>
      <c r="BR449">
        <v>0.563581</v>
      </c>
      <c r="BS449">
        <v>20.917819999999999</v>
      </c>
      <c r="BT449">
        <v>0</v>
      </c>
      <c r="BU449">
        <v>0</v>
      </c>
      <c r="BV449">
        <v>0.56113800000000003</v>
      </c>
      <c r="BW449">
        <v>21.388999999999999</v>
      </c>
      <c r="BX449">
        <v>0</v>
      </c>
      <c r="BY449">
        <v>0</v>
      </c>
      <c r="BZ449">
        <v>0.5588284</v>
      </c>
      <c r="CA449">
        <v>22.435839999999999</v>
      </c>
      <c r="CB449">
        <v>0</v>
      </c>
      <c r="CC449">
        <v>0</v>
      </c>
      <c r="CD449">
        <v>0.55674429999999997</v>
      </c>
      <c r="CE449">
        <v>23.1906</v>
      </c>
      <c r="CF449">
        <v>0</v>
      </c>
      <c r="CG449">
        <v>0</v>
      </c>
      <c r="CH449">
        <v>0.55493769999999998</v>
      </c>
      <c r="CI449">
        <v>23.460070000000002</v>
      </c>
      <c r="CJ449">
        <v>0</v>
      </c>
      <c r="CK449">
        <v>0</v>
      </c>
      <c r="CL449">
        <v>0.55335199999999996</v>
      </c>
      <c r="CM449">
        <v>22.736920000000001</v>
      </c>
      <c r="CN449">
        <v>0</v>
      </c>
      <c r="CO449">
        <v>0</v>
      </c>
      <c r="CP449">
        <v>0.55192969999999997</v>
      </c>
      <c r="CQ449">
        <v>21.814550000000001</v>
      </c>
      <c r="CR449">
        <v>0</v>
      </c>
      <c r="CS449">
        <v>0</v>
      </c>
      <c r="CT449">
        <v>0.55086639999999998</v>
      </c>
      <c r="CU449">
        <v>21.162410000000001</v>
      </c>
      <c r="CV449">
        <v>0</v>
      </c>
      <c r="CW449">
        <v>4.8608429999999999E-38</v>
      </c>
      <c r="CX449">
        <v>0.54999949999999997</v>
      </c>
      <c r="CY449">
        <v>20.86806</v>
      </c>
      <c r="CZ449" s="1">
        <v>1.3621950000000001E-34</v>
      </c>
      <c r="DA449" s="1">
        <v>4.5865890000000001E-32</v>
      </c>
      <c r="DB449">
        <v>0.5492243</v>
      </c>
      <c r="DC449">
        <v>21.569140000000001</v>
      </c>
      <c r="DD449" s="1">
        <v>3.5899380000000001E-28</v>
      </c>
      <c r="DE449" s="1">
        <v>1.121162E-25</v>
      </c>
      <c r="DF449">
        <v>0.54869000000000001</v>
      </c>
      <c r="DG449">
        <v>22.46067</v>
      </c>
      <c r="DH449" s="1">
        <v>3.3222899999999999E-23</v>
      </c>
      <c r="DI449" s="1">
        <v>1.0506089999999999E-20</v>
      </c>
      <c r="DJ449">
        <v>0.54823679999999997</v>
      </c>
      <c r="DK449">
        <v>22.733000000000001</v>
      </c>
      <c r="DL449" s="1">
        <v>2.486303E-19</v>
      </c>
      <c r="DM449" s="1">
        <v>8.1248280000000003E-17</v>
      </c>
      <c r="DN449">
        <v>0.54804149999999996</v>
      </c>
      <c r="DO449">
        <v>22.789349999999999</v>
      </c>
      <c r="DP449" s="1">
        <v>3.7320349999999999E-16</v>
      </c>
      <c r="DQ449" s="1">
        <v>1.2568789999999999E-13</v>
      </c>
      <c r="DR449">
        <v>0.54803400000000002</v>
      </c>
      <c r="DS449">
        <v>21.936160000000001</v>
      </c>
      <c r="DT449" s="1">
        <v>1.783354E-13</v>
      </c>
      <c r="DU449" s="1">
        <v>6.1601469999999995E-11</v>
      </c>
      <c r="DV449">
        <v>0.54813109999999998</v>
      </c>
      <c r="DW449">
        <v>20.856680000000001</v>
      </c>
      <c r="DX449" s="1">
        <v>3.5149540000000002E-11</v>
      </c>
      <c r="DY449" s="1">
        <v>1.2449429999999999E-8</v>
      </c>
      <c r="DZ449">
        <v>0.54847179999999995</v>
      </c>
      <c r="EA449">
        <v>20.146129999999999</v>
      </c>
      <c r="EB449" s="1">
        <v>3.3296840000000001E-9</v>
      </c>
      <c r="EC449" s="1">
        <v>1.2045179999999999E-6</v>
      </c>
      <c r="ED449">
        <v>0.54892929999999995</v>
      </c>
      <c r="EE449">
        <v>19.684999999999999</v>
      </c>
      <c r="EF449" s="1">
        <v>1.6959900000000001E-7</v>
      </c>
      <c r="EG449" s="1">
        <v>6.2648289999999994E-5</v>
      </c>
      <c r="EH449">
        <v>0.54965620000000004</v>
      </c>
      <c r="EI449">
        <v>20.072150000000001</v>
      </c>
      <c r="EJ449" s="1">
        <v>5.0986109999999999E-6</v>
      </c>
      <c r="EK449" s="1">
        <v>1.9171660000000001E-3</v>
      </c>
      <c r="EL449">
        <v>0.55071999999999999</v>
      </c>
      <c r="EM449">
        <v>20.74145</v>
      </c>
      <c r="EN449" s="1">
        <v>9.6934109999999998E-5</v>
      </c>
      <c r="EO449" s="1">
        <v>3.7022270000000003E-2</v>
      </c>
      <c r="EP449">
        <v>0.5519212</v>
      </c>
      <c r="EQ449">
        <v>21.19876</v>
      </c>
      <c r="ER449" s="1">
        <v>1.2275560000000001E-3</v>
      </c>
      <c r="ES449">
        <v>0.47606120000000002</v>
      </c>
      <c r="ET449">
        <v>0.55345169999999999</v>
      </c>
      <c r="EU449">
        <v>21.143170000000001</v>
      </c>
      <c r="EV449">
        <v>1.081617E-2</v>
      </c>
      <c r="EW449">
        <v>4.2523580000000001</v>
      </c>
      <c r="EX449">
        <v>0.55507390000000001</v>
      </c>
      <c r="EY449">
        <v>20.365629999999999</v>
      </c>
      <c r="EZ449">
        <v>6.8879640000000006E-2</v>
      </c>
      <c r="FA449">
        <v>27.413709999999998</v>
      </c>
      <c r="FB449">
        <v>0.55697010000000002</v>
      </c>
      <c r="FC449">
        <v>19.402200000000001</v>
      </c>
      <c r="FD449">
        <v>0.3276347</v>
      </c>
      <c r="FE449">
        <v>131.7962</v>
      </c>
      <c r="FF449">
        <v>0.55930230000000003</v>
      </c>
      <c r="FG449">
        <v>18.543279999999999</v>
      </c>
      <c r="FH449">
        <v>1.195562</v>
      </c>
      <c r="FI449">
        <v>485.75810000000001</v>
      </c>
      <c r="FJ449">
        <v>0.56180920000000001</v>
      </c>
      <c r="FK449">
        <v>18.278490000000001</v>
      </c>
      <c r="FL449">
        <v>3.442796</v>
      </c>
      <c r="FM449">
        <v>1410.3710000000001</v>
      </c>
      <c r="FN449">
        <v>0.56457109999999999</v>
      </c>
      <c r="FO449">
        <v>19.354340000000001</v>
      </c>
      <c r="FP449">
        <v>8.0226830000000007</v>
      </c>
      <c r="FQ449">
        <v>3309.0729999999999</v>
      </c>
      <c r="FR449">
        <v>0.5683764</v>
      </c>
      <c r="FS449">
        <v>19.862449999999999</v>
      </c>
      <c r="FT449">
        <v>15.45439</v>
      </c>
      <c r="FU449">
        <v>6415.2870000000003</v>
      </c>
      <c r="FV449">
        <v>0.57242420000000005</v>
      </c>
      <c r="FW449">
        <v>20.188089999999999</v>
      </c>
      <c r="FX449">
        <v>25.051880000000001</v>
      </c>
      <c r="FY449">
        <v>10464.39</v>
      </c>
      <c r="FZ449">
        <v>0.57673189999999996</v>
      </c>
      <c r="GA449">
        <v>19.95214</v>
      </c>
      <c r="GB449">
        <v>34.762500000000003</v>
      </c>
      <c r="GC449">
        <v>14601.42</v>
      </c>
      <c r="GD449">
        <v>0.58136960000000004</v>
      </c>
      <c r="GE449">
        <v>19.19014</v>
      </c>
      <c r="GF449">
        <v>41.910960000000003</v>
      </c>
      <c r="GG449">
        <v>17691.38</v>
      </c>
      <c r="GH449">
        <v>0.58645029999999998</v>
      </c>
      <c r="GI449">
        <v>18.34046</v>
      </c>
      <c r="GJ449">
        <v>44.424880000000002</v>
      </c>
      <c r="GK449">
        <v>18831.759999999998</v>
      </c>
      <c r="GL449">
        <v>0.59128179999999997</v>
      </c>
      <c r="GM449">
        <v>17.718830000000001</v>
      </c>
      <c r="GN449">
        <v>41.9514</v>
      </c>
      <c r="GO449">
        <v>17855.150000000001</v>
      </c>
      <c r="GP449">
        <v>0.59623740000000003</v>
      </c>
      <c r="GQ449">
        <v>17.77074</v>
      </c>
      <c r="GR449">
        <v>35.665869999999998</v>
      </c>
      <c r="GS449">
        <v>15237.2</v>
      </c>
      <c r="GT449">
        <v>0.59788549999999996</v>
      </c>
      <c r="GU449">
        <v>19.236940000000001</v>
      </c>
      <c r="GV449">
        <v>27.606269999999999</v>
      </c>
      <c r="GW449">
        <v>11861.8</v>
      </c>
      <c r="GX449">
        <v>0.59620359999999994</v>
      </c>
      <c r="GY449">
        <v>20.209710000000001</v>
      </c>
      <c r="GZ449">
        <v>19.661799999999999</v>
      </c>
      <c r="HA449">
        <v>8513.8539999999994</v>
      </c>
      <c r="HB449">
        <v>0.59445099999999995</v>
      </c>
      <c r="HC449">
        <v>20.99333</v>
      </c>
      <c r="HD449">
        <v>12.96449</v>
      </c>
      <c r="HE449">
        <v>5657.9219999999996</v>
      </c>
      <c r="HF449">
        <v>0.59259300000000004</v>
      </c>
      <c r="HG449">
        <v>21.4665</v>
      </c>
      <c r="HH449">
        <v>7.9629459999999996</v>
      </c>
      <c r="HI449">
        <v>3501.4349999999999</v>
      </c>
      <c r="HJ449">
        <v>0.59061839999999999</v>
      </c>
      <c r="HK449">
        <v>20.996120000000001</v>
      </c>
      <c r="HL449">
        <v>4.5994820000000001</v>
      </c>
      <c r="HM449">
        <v>2036.5719999999999</v>
      </c>
      <c r="HN449">
        <v>0.58861269999999999</v>
      </c>
      <c r="HO449">
        <v>20.098929999999999</v>
      </c>
      <c r="HP449">
        <v>2.525093</v>
      </c>
      <c r="HQ449">
        <v>1124.8499999999999</v>
      </c>
      <c r="HR449">
        <v>0.58664550000000004</v>
      </c>
      <c r="HS449">
        <v>19.571110000000001</v>
      </c>
      <c r="HT449">
        <v>1.3318749999999999</v>
      </c>
      <c r="HU449">
        <v>596.07389999999998</v>
      </c>
      <c r="HV449">
        <v>0.58468589999999998</v>
      </c>
      <c r="HW449">
        <v>19.512149999999998</v>
      </c>
      <c r="HX449">
        <v>0.6868187</v>
      </c>
      <c r="HY449">
        <v>308.04300000000001</v>
      </c>
      <c r="HZ449">
        <v>0.58322229999999997</v>
      </c>
      <c r="IA449">
        <v>20.865100000000002</v>
      </c>
      <c r="IB449">
        <v>0.35654799999999998</v>
      </c>
      <c r="IC449">
        <v>159.56549999999999</v>
      </c>
      <c r="ID449">
        <v>0.58182279999999997</v>
      </c>
      <c r="IE449">
        <v>22.16356</v>
      </c>
      <c r="IF449" s="1">
        <v>0.19455520000000001</v>
      </c>
      <c r="IG449">
        <v>86.379599999999996</v>
      </c>
      <c r="IH449">
        <v>0.58080869999999996</v>
      </c>
      <c r="II449">
        <v>22.89256</v>
      </c>
      <c r="IJ449" s="1">
        <v>0.1182603</v>
      </c>
      <c r="IK449">
        <v>51.727089999999997</v>
      </c>
      <c r="IL449">
        <v>0.57983750000000001</v>
      </c>
      <c r="IM449">
        <v>23.24812</v>
      </c>
      <c r="IN449" s="1">
        <v>8.2480849999999994E-2</v>
      </c>
      <c r="IO449">
        <v>35.494030000000002</v>
      </c>
      <c r="IP449">
        <v>0.5788411</v>
      </c>
      <c r="IQ449">
        <v>22.348980000000001</v>
      </c>
      <c r="IR449" s="1">
        <v>6.4908019999999997E-2</v>
      </c>
      <c r="IS449">
        <v>27.58277</v>
      </c>
      <c r="IT449">
        <v>0.57835460000000005</v>
      </c>
      <c r="IU449">
        <v>21.371259999999999</v>
      </c>
      <c r="IV449" s="1">
        <v>5.5210090000000003E-2</v>
      </c>
      <c r="IW449">
        <v>23.276009999999999</v>
      </c>
      <c r="IX449">
        <v>0.5781752</v>
      </c>
      <c r="IY449">
        <v>20.84686</v>
      </c>
      <c r="IZ449" s="1">
        <v>4.8693229999999997E-2</v>
      </c>
      <c r="JA449">
        <v>20.427070000000001</v>
      </c>
      <c r="JB449">
        <v>0.57835009999999998</v>
      </c>
      <c r="JC449">
        <v>20.820270000000001</v>
      </c>
      <c r="JD449" s="1">
        <v>4.3453859999999997E-2</v>
      </c>
      <c r="JE449">
        <v>18.152259999999998</v>
      </c>
      <c r="JF449">
        <v>0.57863540000000002</v>
      </c>
      <c r="JG449">
        <v>21.723220000000001</v>
      </c>
      <c r="JH449" s="1">
        <v>3.8756249999999999E-2</v>
      </c>
      <c r="JI449">
        <v>16.129650000000002</v>
      </c>
      <c r="JJ449">
        <v>0.5789377</v>
      </c>
      <c r="JK449">
        <v>21.909410000000001</v>
      </c>
      <c r="JL449" s="1">
        <v>3.4324779999999999E-2</v>
      </c>
      <c r="JM449">
        <v>14.23179</v>
      </c>
      <c r="JN449">
        <v>0.57953160000000004</v>
      </c>
      <c r="JO449">
        <v>22.167870000000001</v>
      </c>
      <c r="JP449" s="1">
        <v>3.0126480000000001E-2</v>
      </c>
      <c r="JQ449" s="1">
        <v>12.441129999999999</v>
      </c>
      <c r="JR449">
        <v>0.58009770000000005</v>
      </c>
      <c r="JS449">
        <v>21.520700000000001</v>
      </c>
      <c r="JT449" s="1">
        <v>2.6225559999999998E-2</v>
      </c>
      <c r="JU449" s="1">
        <v>10.77895</v>
      </c>
      <c r="JV449">
        <v>0.58067860000000004</v>
      </c>
      <c r="JW449">
        <v>20.806550000000001</v>
      </c>
      <c r="JX449" s="1">
        <v>2.2757489999999998E-2</v>
      </c>
      <c r="JY449" s="1">
        <v>9.3059429999999992</v>
      </c>
      <c r="JZ449">
        <v>0.58128769999999996</v>
      </c>
      <c r="KA449">
        <v>20.33541</v>
      </c>
      <c r="KB449" s="1">
        <v>1.9721860000000001E-2</v>
      </c>
      <c r="KC449" s="1">
        <v>8.0200399999999998</v>
      </c>
      <c r="KD449">
        <v>0.58188470000000003</v>
      </c>
      <c r="KE449">
        <v>20.100819999999999</v>
      </c>
      <c r="KF449" s="1">
        <v>1.705974E-2</v>
      </c>
      <c r="KG449" s="1">
        <v>6.899343</v>
      </c>
      <c r="KH449">
        <v>0.58325179999999999</v>
      </c>
      <c r="KI449">
        <v>20.11009</v>
      </c>
      <c r="KJ449" s="1">
        <v>1.470639E-2</v>
      </c>
      <c r="KK449">
        <v>5.9279929999999998</v>
      </c>
      <c r="KL449">
        <v>0.58451969999999998</v>
      </c>
      <c r="KM449">
        <v>21.09225</v>
      </c>
      <c r="KN449" s="1">
        <v>1.2578219999999999E-2</v>
      </c>
      <c r="KO449" s="1">
        <v>5.0610439999999999</v>
      </c>
      <c r="KP449">
        <v>0.58588370000000001</v>
      </c>
      <c r="KQ449">
        <v>20.981369999999998</v>
      </c>
      <c r="KR449" s="1">
        <v>1.05994E-2</v>
      </c>
      <c r="KS449" s="1">
        <v>4.2590690000000002</v>
      </c>
      <c r="KT449">
        <v>0.58725939999999999</v>
      </c>
      <c r="KU449">
        <v>21.12519</v>
      </c>
      <c r="KV449" s="1">
        <v>8.7893269999999996E-3</v>
      </c>
      <c r="KW449" s="1">
        <v>3.5272420000000002</v>
      </c>
      <c r="KX449">
        <v>0.58852090000000001</v>
      </c>
      <c r="KY449">
        <v>21.02562</v>
      </c>
      <c r="KZ449" s="1">
        <v>7.1714550000000002E-3</v>
      </c>
      <c r="LA449" s="1">
        <v>2.8743059999999998</v>
      </c>
      <c r="LB449">
        <v>0.58954689999999998</v>
      </c>
      <c r="LC449">
        <v>20.516269999999999</v>
      </c>
      <c r="LD449" s="1">
        <v>5.8028910000000001E-3</v>
      </c>
      <c r="LE449" s="1">
        <v>2.3221219999999998</v>
      </c>
      <c r="LF449">
        <v>0.59048959999999995</v>
      </c>
      <c r="LG449">
        <v>19.920529999999999</v>
      </c>
      <c r="LH449" s="1">
        <v>4.6949770000000004E-3</v>
      </c>
      <c r="LI449" s="1">
        <v>1.874795</v>
      </c>
      <c r="LJ449">
        <v>0.59132709999999999</v>
      </c>
      <c r="LK449">
        <v>19.590389999999999</v>
      </c>
      <c r="LL449" s="1">
        <v>3.8329689999999999E-3</v>
      </c>
      <c r="LM449" s="1">
        <v>1.5266869999999999</v>
      </c>
      <c r="LN449">
        <v>0.5920415</v>
      </c>
      <c r="LO449">
        <v>19.850090000000002</v>
      </c>
      <c r="LP449" s="1">
        <v>3.185457E-3</v>
      </c>
      <c r="LQ449" s="1">
        <v>1.264921</v>
      </c>
      <c r="LR449">
        <v>0.59276810000000002</v>
      </c>
      <c r="LS449">
        <v>21.227740000000001</v>
      </c>
      <c r="LT449" s="1">
        <v>2.7103829999999998E-3</v>
      </c>
      <c r="LU449" s="1">
        <v>1.0726039999999999</v>
      </c>
      <c r="LV449">
        <v>0.5934159</v>
      </c>
      <c r="LW449">
        <v>21.89903</v>
      </c>
      <c r="LX449" s="1">
        <v>2.363029E-3</v>
      </c>
      <c r="LY449" s="1">
        <v>0.93212320000000004</v>
      </c>
      <c r="LZ449">
        <v>0.59399120000000005</v>
      </c>
      <c r="MA449">
        <v>22.49166</v>
      </c>
      <c r="MB449" s="1">
        <v>2.1060139999999998E-3</v>
      </c>
      <c r="MC449" s="1">
        <v>0.82833080000000003</v>
      </c>
      <c r="MD449">
        <v>0.59458580000000005</v>
      </c>
      <c r="ME449">
        <v>23.013359999999999</v>
      </c>
      <c r="MF449" s="1">
        <v>1.9112319999999999E-3</v>
      </c>
      <c r="MG449" s="1">
        <v>0.74982210000000005</v>
      </c>
      <c r="MH449">
        <v>0.59513629999999995</v>
      </c>
      <c r="MI449">
        <v>22.604279999999999</v>
      </c>
      <c r="MJ449" s="1">
        <v>1.759678E-3</v>
      </c>
      <c r="MK449" s="1">
        <v>0.68891530000000001</v>
      </c>
      <c r="ML449">
        <v>0.59610680000000005</v>
      </c>
      <c r="MM449">
        <v>21.9069</v>
      </c>
      <c r="MN449" s="1">
        <v>1.6400469999999999E-3</v>
      </c>
      <c r="MO449" s="1">
        <v>0.6402139</v>
      </c>
      <c r="MP449">
        <v>0.59711250000000005</v>
      </c>
      <c r="MQ449">
        <v>21.688749999999999</v>
      </c>
      <c r="MR449" s="1">
        <v>1.543474E-3</v>
      </c>
      <c r="MS449" s="1">
        <v>0.60090100000000002</v>
      </c>
      <c r="MT449">
        <v>0.59800759999999997</v>
      </c>
      <c r="MU449">
        <v>21.82281</v>
      </c>
      <c r="MV449" s="1">
        <v>1.4649109999999999E-3</v>
      </c>
      <c r="MW449" s="1">
        <v>0.5688995</v>
      </c>
      <c r="MX449">
        <v>0.59903519999999999</v>
      </c>
      <c r="MY449">
        <v>22.912189999999999</v>
      </c>
      <c r="MZ449" s="1">
        <v>1.400508E-3</v>
      </c>
      <c r="NA449" s="1">
        <v>0.54256099999999996</v>
      </c>
      <c r="NB449">
        <v>0.60005719999999996</v>
      </c>
      <c r="NC449">
        <v>23.720510000000001</v>
      </c>
      <c r="ND449" s="1">
        <v>1.3465479999999999E-3</v>
      </c>
      <c r="NE449" s="1">
        <v>0.52041230000000005</v>
      </c>
      <c r="NF449">
        <v>0.60119040000000001</v>
      </c>
      <c r="NG449">
        <v>24.02131</v>
      </c>
      <c r="NH449" s="1">
        <v>1.3003330000000001E-3</v>
      </c>
      <c r="NI449" s="1">
        <v>0.50133130000000004</v>
      </c>
      <c r="NJ449">
        <v>0.60235099999999997</v>
      </c>
      <c r="NK449">
        <v>24.144290000000002</v>
      </c>
      <c r="NL449" s="1">
        <v>1.2585700000000001E-3</v>
      </c>
      <c r="NM449" s="1">
        <v>0.48401250000000001</v>
      </c>
      <c r="NN449">
        <v>0.60355820000000004</v>
      </c>
      <c r="NO449">
        <v>23.494289999999999</v>
      </c>
      <c r="NP449" s="1">
        <v>1.2187109999999999E-3</v>
      </c>
      <c r="NQ449" s="1">
        <v>0.4675609</v>
      </c>
      <c r="NR449">
        <v>0.60478089999999995</v>
      </c>
      <c r="NS449">
        <v>22.903220000000001</v>
      </c>
      <c r="NT449" s="1">
        <v>1.178765E-3</v>
      </c>
      <c r="NU449" s="1">
        <v>0.4511868</v>
      </c>
      <c r="NV449">
        <v>0.60609590000000002</v>
      </c>
      <c r="NW449">
        <v>22.665659999999999</v>
      </c>
      <c r="NX449" s="1">
        <v>1.1383420000000001E-3</v>
      </c>
      <c r="NY449" s="1">
        <v>0.43460549999999998</v>
      </c>
      <c r="NZ449">
        <v>0.60745890000000002</v>
      </c>
      <c r="OA449">
        <v>22.648790000000002</v>
      </c>
      <c r="OB449" s="1">
        <v>1.0973140000000001E-3</v>
      </c>
      <c r="OC449" s="1">
        <v>0.41788170000000002</v>
      </c>
      <c r="OD449">
        <v>0.60879530000000004</v>
      </c>
      <c r="OE449">
        <v>22.694959999999998</v>
      </c>
      <c r="OF449" s="1">
        <v>1.0561349999999999E-3</v>
      </c>
      <c r="OG449" s="1">
        <v>0.40114719999999998</v>
      </c>
      <c r="OH449">
        <v>0.61015319999999995</v>
      </c>
      <c r="OI449">
        <v>23.099889999999998</v>
      </c>
      <c r="OJ449" s="1">
        <v>1.0149689999999999E-3</v>
      </c>
      <c r="OK449" s="1">
        <v>0.38452890000000001</v>
      </c>
    </row>
    <row r="450" spans="1:401" x14ac:dyDescent="0.35">
      <c r="A450">
        <v>459</v>
      </c>
      <c r="B450" t="s">
        <v>4</v>
      </c>
      <c r="C450" t="s">
        <v>364</v>
      </c>
      <c r="D450" t="s">
        <v>457</v>
      </c>
      <c r="E450">
        <v>845.08540000000005</v>
      </c>
      <c r="F450">
        <v>0.4726902</v>
      </c>
      <c r="G450">
        <v>20.754840000000002</v>
      </c>
      <c r="H450">
        <v>0</v>
      </c>
      <c r="I450">
        <v>0</v>
      </c>
      <c r="J450">
        <v>0.47290919999999997</v>
      </c>
      <c r="K450">
        <v>21.291550000000001</v>
      </c>
      <c r="L450">
        <v>0</v>
      </c>
      <c r="M450">
        <v>0</v>
      </c>
      <c r="N450">
        <v>0.47303669999999998</v>
      </c>
      <c r="O450">
        <v>22.659880000000001</v>
      </c>
      <c r="P450">
        <v>0</v>
      </c>
      <c r="Q450">
        <v>0</v>
      </c>
      <c r="R450">
        <v>0.47310000000000002</v>
      </c>
      <c r="S450">
        <v>22.868480000000002</v>
      </c>
      <c r="T450">
        <v>0</v>
      </c>
      <c r="U450">
        <v>0</v>
      </c>
      <c r="V450">
        <v>0.47312739999999998</v>
      </c>
      <c r="W450">
        <v>23.474779999999999</v>
      </c>
      <c r="X450">
        <v>0</v>
      </c>
      <c r="Y450">
        <v>0</v>
      </c>
      <c r="Z450">
        <v>0.47313769999999999</v>
      </c>
      <c r="AA450">
        <v>22.785540000000001</v>
      </c>
      <c r="AB450">
        <v>0</v>
      </c>
      <c r="AC450">
        <v>0</v>
      </c>
      <c r="AD450">
        <v>0.47308990000000001</v>
      </c>
      <c r="AE450">
        <v>22.287980000000001</v>
      </c>
      <c r="AF450">
        <v>0</v>
      </c>
      <c r="AG450">
        <v>0</v>
      </c>
      <c r="AH450">
        <v>0.47278399999999998</v>
      </c>
      <c r="AI450">
        <v>21.977440000000001</v>
      </c>
      <c r="AJ450">
        <v>0</v>
      </c>
      <c r="AK450">
        <v>0</v>
      </c>
      <c r="AL450">
        <v>0.47232049999999998</v>
      </c>
      <c r="AM450">
        <v>21.814070000000001</v>
      </c>
      <c r="AN450">
        <v>0</v>
      </c>
      <c r="AO450">
        <v>0</v>
      </c>
      <c r="AP450">
        <v>0.47180109999999997</v>
      </c>
      <c r="AQ450">
        <v>21.908470000000001</v>
      </c>
      <c r="AR450">
        <v>0</v>
      </c>
      <c r="AS450">
        <v>0</v>
      </c>
      <c r="AT450">
        <v>0.4712325</v>
      </c>
      <c r="AU450">
        <v>22.84282</v>
      </c>
      <c r="AV450">
        <v>0</v>
      </c>
      <c r="AW450">
        <v>0</v>
      </c>
      <c r="AX450">
        <v>0.47070960000000001</v>
      </c>
      <c r="AY450">
        <v>22.652229999999999</v>
      </c>
      <c r="AZ450">
        <v>0</v>
      </c>
      <c r="BA450">
        <v>0</v>
      </c>
      <c r="BB450">
        <v>0.47006500000000001</v>
      </c>
      <c r="BC450">
        <v>22.570340000000002</v>
      </c>
      <c r="BD450">
        <v>0</v>
      </c>
      <c r="BE450">
        <v>0</v>
      </c>
      <c r="BF450">
        <v>0.46940860000000001</v>
      </c>
      <c r="BG450">
        <v>22.456790000000002</v>
      </c>
      <c r="BH450">
        <v>0</v>
      </c>
      <c r="BI450">
        <v>0</v>
      </c>
      <c r="BJ450">
        <v>0.46791569999999999</v>
      </c>
      <c r="BK450">
        <v>21.712209999999999</v>
      </c>
      <c r="BL450">
        <v>0</v>
      </c>
      <c r="BM450">
        <v>0</v>
      </c>
      <c r="BN450">
        <v>0.46626570000000001</v>
      </c>
      <c r="BO450">
        <v>21.18807</v>
      </c>
      <c r="BP450">
        <v>0</v>
      </c>
      <c r="BQ450">
        <v>0</v>
      </c>
      <c r="BR450">
        <v>0.464756</v>
      </c>
      <c r="BS450">
        <v>20.843889999999998</v>
      </c>
      <c r="BT450">
        <v>0</v>
      </c>
      <c r="BU450">
        <v>0</v>
      </c>
      <c r="BV450">
        <v>0.46332770000000001</v>
      </c>
      <c r="BW450">
        <v>21.401399999999999</v>
      </c>
      <c r="BX450">
        <v>0</v>
      </c>
      <c r="BY450">
        <v>0</v>
      </c>
      <c r="BZ450">
        <v>0.46197050000000001</v>
      </c>
      <c r="CA450">
        <v>22.531120000000001</v>
      </c>
      <c r="CB450">
        <v>0</v>
      </c>
      <c r="CC450">
        <v>0</v>
      </c>
      <c r="CD450">
        <v>0.460758</v>
      </c>
      <c r="CE450">
        <v>23.375029999999999</v>
      </c>
      <c r="CF450">
        <v>0</v>
      </c>
      <c r="CG450">
        <v>0</v>
      </c>
      <c r="CH450">
        <v>0.45975389999999999</v>
      </c>
      <c r="CI450">
        <v>23.653559999999999</v>
      </c>
      <c r="CJ450">
        <v>0</v>
      </c>
      <c r="CK450">
        <v>0</v>
      </c>
      <c r="CL450">
        <v>0.4588602</v>
      </c>
      <c r="CM450">
        <v>22.885850000000001</v>
      </c>
      <c r="CN450">
        <v>0</v>
      </c>
      <c r="CO450">
        <v>0</v>
      </c>
      <c r="CP450">
        <v>0.45806249999999998</v>
      </c>
      <c r="CQ450">
        <v>21.869789999999998</v>
      </c>
      <c r="CR450">
        <v>0</v>
      </c>
      <c r="CS450">
        <v>0</v>
      </c>
      <c r="CT450">
        <v>0.45750390000000002</v>
      </c>
      <c r="CU450">
        <v>21.177510000000002</v>
      </c>
      <c r="CV450">
        <v>0</v>
      </c>
      <c r="CW450">
        <v>1.473906E-38</v>
      </c>
      <c r="CX450">
        <v>0.4570206</v>
      </c>
      <c r="CY450">
        <v>20.850739999999998</v>
      </c>
      <c r="CZ450" s="1">
        <v>1.9618599999999999E-35</v>
      </c>
      <c r="DA450" s="1">
        <v>1.2932249999999999E-32</v>
      </c>
      <c r="DB450">
        <v>0.45652470000000001</v>
      </c>
      <c r="DC450">
        <v>21.62369</v>
      </c>
      <c r="DD450" s="1">
        <v>8.4985430000000006E-29</v>
      </c>
      <c r="DE450" s="1">
        <v>3.953694E-26</v>
      </c>
      <c r="DF450">
        <v>0.45615810000000001</v>
      </c>
      <c r="DG450">
        <v>22.612860000000001</v>
      </c>
      <c r="DH450" s="1">
        <v>1.114179E-23</v>
      </c>
      <c r="DI450" s="1">
        <v>4.6987559999999999E-21</v>
      </c>
      <c r="DJ450">
        <v>0.45586919999999997</v>
      </c>
      <c r="DK450">
        <v>22.901050000000001</v>
      </c>
      <c r="DL450" s="1">
        <v>1.014397E-19</v>
      </c>
      <c r="DM450" s="1">
        <v>4.2573860000000002E-17</v>
      </c>
      <c r="DN450">
        <v>0.45558399999999999</v>
      </c>
      <c r="DO450">
        <v>22.971350000000001</v>
      </c>
      <c r="DP450" s="1">
        <v>1.7265799999999999E-16</v>
      </c>
      <c r="DQ450" s="1">
        <v>7.3745490000000005E-14</v>
      </c>
      <c r="DR450">
        <v>0.455455</v>
      </c>
      <c r="DS450">
        <v>22.091570000000001</v>
      </c>
      <c r="DT450" s="1">
        <v>9.063211E-14</v>
      </c>
      <c r="DU450" s="1">
        <v>3.9560719999999999E-11</v>
      </c>
      <c r="DV450">
        <v>0.45530720000000002</v>
      </c>
      <c r="DW450">
        <v>20.909790000000001</v>
      </c>
      <c r="DX450" s="1">
        <v>1.9298289999999999E-11</v>
      </c>
      <c r="DY450" s="1">
        <v>8.6414829999999995E-9</v>
      </c>
      <c r="DZ450">
        <v>0.45526699999999998</v>
      </c>
      <c r="EA450">
        <v>20.133050000000001</v>
      </c>
      <c r="EB450" s="1">
        <v>1.9539849999999998E-9</v>
      </c>
      <c r="EC450" s="1">
        <v>8.9643109999999995E-7</v>
      </c>
      <c r="ED450">
        <v>0.455349</v>
      </c>
      <c r="EE450">
        <v>19.650580000000001</v>
      </c>
      <c r="EF450" s="1">
        <v>1.054841E-7</v>
      </c>
      <c r="EG450" s="1">
        <v>4.964766E-5</v>
      </c>
      <c r="EH450">
        <v>0.45555570000000001</v>
      </c>
      <c r="EI450">
        <v>20.084320000000002</v>
      </c>
      <c r="EJ450" s="1">
        <v>3.3397859999999998E-6</v>
      </c>
      <c r="EK450" s="1">
        <v>1.609557E-3</v>
      </c>
      <c r="EL450">
        <v>0.45599679999999998</v>
      </c>
      <c r="EM450">
        <v>20.829270000000001</v>
      </c>
      <c r="EN450" s="1">
        <v>6.6547040000000001E-5</v>
      </c>
      <c r="EO450" s="1">
        <v>3.2801440000000001E-2</v>
      </c>
      <c r="EP450">
        <v>0.45651000000000003</v>
      </c>
      <c r="EQ450">
        <v>21.356400000000001</v>
      </c>
      <c r="ER450" s="1">
        <v>8.8010170000000002E-4</v>
      </c>
      <c r="ES450">
        <v>0.44385609999999998</v>
      </c>
      <c r="ET450">
        <v>0.45711279999999999</v>
      </c>
      <c r="EU450">
        <v>21.34817</v>
      </c>
      <c r="EV450">
        <v>8.0741619999999993E-3</v>
      </c>
      <c r="EW450">
        <v>4.1629769999999997</v>
      </c>
      <c r="EX450">
        <v>0.45782080000000003</v>
      </c>
      <c r="EY450">
        <v>20.501339999999999</v>
      </c>
      <c r="EZ450" s="1">
        <v>5.3387839999999999E-2</v>
      </c>
      <c r="FA450">
        <v>28.11374</v>
      </c>
      <c r="FB450">
        <v>0.45868409999999998</v>
      </c>
      <c r="FC450">
        <v>19.4512</v>
      </c>
      <c r="FD450">
        <v>0.2630865</v>
      </c>
      <c r="FE450">
        <v>141.34790000000001</v>
      </c>
      <c r="FF450">
        <v>0.45985579999999998</v>
      </c>
      <c r="FG450">
        <v>18.550450000000001</v>
      </c>
      <c r="FH450">
        <v>0.99259759999999997</v>
      </c>
      <c r="FI450">
        <v>543.9769</v>
      </c>
      <c r="FJ450">
        <v>0.46118290000000001</v>
      </c>
      <c r="FK450">
        <v>18.23068</v>
      </c>
      <c r="FL450">
        <v>2.9485649999999999</v>
      </c>
      <c r="FM450">
        <v>1645.914</v>
      </c>
      <c r="FN450">
        <v>0.46264759999999999</v>
      </c>
      <c r="FO450">
        <v>19.441210000000002</v>
      </c>
      <c r="FP450">
        <v>7.072927</v>
      </c>
      <c r="FQ450">
        <v>4016.7249999999999</v>
      </c>
      <c r="FR450">
        <v>0.46334530000000002</v>
      </c>
      <c r="FS450">
        <v>20.025269999999999</v>
      </c>
      <c r="FT450">
        <v>13.99624</v>
      </c>
      <c r="FU450">
        <v>8087.6469999999999</v>
      </c>
      <c r="FV450">
        <v>0.46387489999999998</v>
      </c>
      <c r="FW450">
        <v>20.369599999999998</v>
      </c>
      <c r="FX450">
        <v>23.272079999999999</v>
      </c>
      <c r="FY450">
        <v>13684.01</v>
      </c>
      <c r="FZ450">
        <v>0.46441640000000001</v>
      </c>
      <c r="GA450">
        <v>20.126609999999999</v>
      </c>
      <c r="GB450">
        <v>33.07846</v>
      </c>
      <c r="GC450">
        <v>19780.64</v>
      </c>
      <c r="GD450">
        <v>0.46497739999999999</v>
      </c>
      <c r="GE450">
        <v>19.31635</v>
      </c>
      <c r="GF450">
        <v>40.798490000000001</v>
      </c>
      <c r="GG450">
        <v>24799.66</v>
      </c>
      <c r="GH450">
        <v>0.46579779999999998</v>
      </c>
      <c r="GI450">
        <v>18.38824</v>
      </c>
      <c r="GJ450">
        <v>44.195329999999998</v>
      </c>
      <c r="GK450">
        <v>27290.75</v>
      </c>
      <c r="GL450">
        <v>0.46668979999999999</v>
      </c>
      <c r="GM450">
        <v>17.70684</v>
      </c>
      <c r="GN450">
        <v>42.598170000000003</v>
      </c>
      <c r="GO450">
        <v>26705.54</v>
      </c>
      <c r="GP450">
        <v>0.4674141</v>
      </c>
      <c r="GQ450">
        <v>17.705020000000001</v>
      </c>
      <c r="GR450">
        <v>36.921059999999997</v>
      </c>
      <c r="GS450">
        <v>23490.55</v>
      </c>
      <c r="GT450">
        <v>0.46809719999999999</v>
      </c>
      <c r="GU450">
        <v>19.332940000000001</v>
      </c>
      <c r="GV450">
        <v>29.076339999999998</v>
      </c>
      <c r="GW450">
        <v>18771.89</v>
      </c>
      <c r="GX450">
        <v>0.46898840000000003</v>
      </c>
      <c r="GY450">
        <v>20.378419999999998</v>
      </c>
      <c r="GZ450">
        <v>21.060490000000001</v>
      </c>
      <c r="HA450">
        <v>13778.04</v>
      </c>
      <c r="HB450">
        <v>0.46990330000000002</v>
      </c>
      <c r="HC450">
        <v>21.201319999999999</v>
      </c>
      <c r="HD450">
        <v>14.115349999999999</v>
      </c>
      <c r="HE450">
        <v>9356.6650000000009</v>
      </c>
      <c r="HF450">
        <v>0.4708619</v>
      </c>
      <c r="HG450">
        <v>21.731069999999999</v>
      </c>
      <c r="HH450">
        <v>8.8051270000000006</v>
      </c>
      <c r="HI450">
        <v>5911.6610000000001</v>
      </c>
      <c r="HJ450">
        <v>0.47182689999999999</v>
      </c>
      <c r="HK450">
        <v>21.216799999999999</v>
      </c>
      <c r="HL450">
        <v>5.1570669999999996</v>
      </c>
      <c r="HM450">
        <v>3503.6239999999998</v>
      </c>
      <c r="HN450">
        <v>0.4728658</v>
      </c>
      <c r="HO450">
        <v>20.128820000000001</v>
      </c>
      <c r="HP450">
        <v>2.8658090000000001</v>
      </c>
      <c r="HQ450">
        <v>1967.116</v>
      </c>
      <c r="HR450">
        <v>0.47412199999999999</v>
      </c>
      <c r="HS450">
        <v>19.506550000000001</v>
      </c>
      <c r="HT450">
        <v>1.5262960000000001</v>
      </c>
      <c r="HU450">
        <v>1056.1890000000001</v>
      </c>
      <c r="HV450">
        <v>0.4755202</v>
      </c>
      <c r="HW450">
        <v>19.390840000000001</v>
      </c>
      <c r="HX450">
        <v>0.7912941</v>
      </c>
      <c r="HY450">
        <v>550.08029999999997</v>
      </c>
      <c r="HZ450">
        <v>0.47725840000000003</v>
      </c>
      <c r="IA450">
        <v>20.890750000000001</v>
      </c>
      <c r="IB450">
        <v>0.40989229999999999</v>
      </c>
      <c r="IC450">
        <v>284.45650000000001</v>
      </c>
      <c r="ID450">
        <v>0.47878110000000002</v>
      </c>
      <c r="IE450">
        <v>22.375920000000001</v>
      </c>
      <c r="IF450">
        <v>0.2206109</v>
      </c>
      <c r="IG450">
        <v>151.42670000000001</v>
      </c>
      <c r="IH450">
        <v>0.48046169999999999</v>
      </c>
      <c r="II450">
        <v>23.18731</v>
      </c>
      <c r="IJ450" s="1">
        <v>0.130519</v>
      </c>
      <c r="IK450">
        <v>87.533320000000003</v>
      </c>
      <c r="IL450">
        <v>0.48192649999999998</v>
      </c>
      <c r="IM450">
        <v>23.593</v>
      </c>
      <c r="IN450" s="1">
        <v>8.8258439999999994E-2</v>
      </c>
      <c r="IO450">
        <v>57.503399999999999</v>
      </c>
      <c r="IP450">
        <v>0.48323739999999998</v>
      </c>
      <c r="IQ450">
        <v>22.600480000000001</v>
      </c>
      <c r="IR450" s="1">
        <v>6.7778249999999998E-2</v>
      </c>
      <c r="IS450">
        <v>43.07667</v>
      </c>
      <c r="IT450">
        <v>0.48473709999999998</v>
      </c>
      <c r="IU450">
        <v>21.43178</v>
      </c>
      <c r="IV450" s="1">
        <v>5.6837850000000002E-2</v>
      </c>
      <c r="IW450">
        <v>35.535760000000003</v>
      </c>
      <c r="IX450">
        <v>0.48679709999999998</v>
      </c>
      <c r="IY450">
        <v>20.81474</v>
      </c>
      <c r="IZ450" s="1">
        <v>4.9822560000000002E-2</v>
      </c>
      <c r="JA450">
        <v>30.848749999999999</v>
      </c>
      <c r="JB450">
        <v>0.4897263</v>
      </c>
      <c r="JC450">
        <v>20.74306</v>
      </c>
      <c r="JD450" s="1">
        <v>4.4377010000000001E-2</v>
      </c>
      <c r="JE450">
        <v>27.287210000000002</v>
      </c>
      <c r="JF450">
        <v>0.49307479999999998</v>
      </c>
      <c r="JG450">
        <v>21.741309999999999</v>
      </c>
      <c r="JH450" s="1">
        <v>3.9583930000000003E-2</v>
      </c>
      <c r="JI450">
        <v>24.208970000000001</v>
      </c>
      <c r="JJ450">
        <v>0.49680410000000003</v>
      </c>
      <c r="JK450">
        <v>21.995940000000001</v>
      </c>
      <c r="JL450" s="1">
        <v>3.5099100000000001E-2</v>
      </c>
      <c r="JM450">
        <v>21.361799999999999</v>
      </c>
      <c r="JN450">
        <v>0.50092829999999999</v>
      </c>
      <c r="JO450">
        <v>22.33474</v>
      </c>
      <c r="JP450" s="1">
        <v>3.085746E-2</v>
      </c>
      <c r="JQ450">
        <v>18.685590000000001</v>
      </c>
      <c r="JR450">
        <v>0.5053105</v>
      </c>
      <c r="JS450">
        <v>21.657319999999999</v>
      </c>
      <c r="JT450" s="1">
        <v>2.688815E-2</v>
      </c>
      <c r="JU450">
        <v>16.188379999999999</v>
      </c>
      <c r="JV450">
        <v>0.50987039999999995</v>
      </c>
      <c r="JW450">
        <v>20.846769999999999</v>
      </c>
      <c r="JX450" s="1">
        <v>2.3337509999999999E-2</v>
      </c>
      <c r="JY450">
        <v>13.95781</v>
      </c>
      <c r="JZ450">
        <v>0.51469050000000005</v>
      </c>
      <c r="KA450">
        <v>20.301590000000001</v>
      </c>
      <c r="KB450" s="1">
        <v>2.0225099999999999E-2</v>
      </c>
      <c r="KC450">
        <v>12.00877</v>
      </c>
      <c r="KD450">
        <v>0.51963170000000003</v>
      </c>
      <c r="KE450">
        <v>20.015910000000002</v>
      </c>
      <c r="KF450" s="1">
        <v>1.7496979999999999E-2</v>
      </c>
      <c r="KG450" s="1">
        <v>10.31274</v>
      </c>
      <c r="KH450">
        <v>0.5219279</v>
      </c>
      <c r="KI450">
        <v>20.009060000000002</v>
      </c>
      <c r="KJ450" s="1">
        <v>1.50869E-2</v>
      </c>
      <c r="KK450" s="1">
        <v>8.8433709999999994</v>
      </c>
      <c r="KL450">
        <v>0.5233257</v>
      </c>
      <c r="KM450">
        <v>21.16958</v>
      </c>
      <c r="KN450" s="1">
        <v>1.292135E-2</v>
      </c>
      <c r="KO450" s="1">
        <v>7.5422070000000003</v>
      </c>
      <c r="KP450">
        <v>0.52485000000000004</v>
      </c>
      <c r="KQ450">
        <v>21.092919999999999</v>
      </c>
      <c r="KR450" s="1">
        <v>1.091778E-2</v>
      </c>
      <c r="KS450" s="1">
        <v>6.3526360000000004</v>
      </c>
      <c r="KT450">
        <v>0.52640240000000005</v>
      </c>
      <c r="KU450">
        <v>21.2958</v>
      </c>
      <c r="KV450" s="1">
        <v>9.0786270000000006E-3</v>
      </c>
      <c r="KW450">
        <v>5.2676879999999997</v>
      </c>
      <c r="KX450">
        <v>0.52777030000000003</v>
      </c>
      <c r="KY450">
        <v>21.225519999999999</v>
      </c>
      <c r="KZ450" s="1">
        <v>7.4249570000000003E-3</v>
      </c>
      <c r="LA450" s="1">
        <v>4.2977689999999997</v>
      </c>
      <c r="LB450">
        <v>0.52899379999999996</v>
      </c>
      <c r="LC450">
        <v>20.60989</v>
      </c>
      <c r="LD450" s="1">
        <v>6.014274E-3</v>
      </c>
      <c r="LE450" s="1">
        <v>3.470399</v>
      </c>
      <c r="LF450">
        <v>0.53004209999999996</v>
      </c>
      <c r="LG450">
        <v>19.868259999999999</v>
      </c>
      <c r="LH450" s="1">
        <v>4.8640139999999998E-3</v>
      </c>
      <c r="LI450" s="1">
        <v>2.795598</v>
      </c>
      <c r="LJ450">
        <v>0.53096779999999999</v>
      </c>
      <c r="LK450">
        <v>19.477129999999999</v>
      </c>
      <c r="LL450" s="1">
        <v>3.9628440000000001E-3</v>
      </c>
      <c r="LM450">
        <v>2.2662719999999998</v>
      </c>
      <c r="LN450">
        <v>0.53184620000000005</v>
      </c>
      <c r="LO450">
        <v>19.807580000000002</v>
      </c>
      <c r="LP450" s="1">
        <v>3.2821389999999999E-3</v>
      </c>
      <c r="LQ450">
        <v>1.8655600000000001</v>
      </c>
      <c r="LR450">
        <v>0.53265709999999999</v>
      </c>
      <c r="LS450">
        <v>21.443770000000001</v>
      </c>
      <c r="LT450" s="1">
        <v>2.7810959999999998E-3</v>
      </c>
      <c r="LU450" s="1">
        <v>1.570119</v>
      </c>
      <c r="LV450">
        <v>0.53341640000000001</v>
      </c>
      <c r="LW450">
        <v>22.161149999999999</v>
      </c>
      <c r="LX450" s="1">
        <v>2.4147489999999999E-3</v>
      </c>
      <c r="LY450" s="1">
        <v>1.354244</v>
      </c>
      <c r="LZ450">
        <v>0.53410780000000002</v>
      </c>
      <c r="MA450">
        <v>22.79278</v>
      </c>
      <c r="MB450" s="1">
        <v>2.1443730000000002E-3</v>
      </c>
      <c r="MC450" s="1">
        <v>1.1952469999999999</v>
      </c>
      <c r="MD450">
        <v>0.53480850000000002</v>
      </c>
      <c r="ME450">
        <v>23.338339999999999</v>
      </c>
      <c r="MF450" s="1">
        <v>1.9404509999999999E-3</v>
      </c>
      <c r="MG450" s="1">
        <v>1.0757650000000001</v>
      </c>
      <c r="MH450">
        <v>0.53539840000000005</v>
      </c>
      <c r="MI450">
        <v>22.729810000000001</v>
      </c>
      <c r="MJ450" s="1">
        <v>1.78246E-3</v>
      </c>
      <c r="MK450" s="1">
        <v>0.98360749999999997</v>
      </c>
      <c r="ML450">
        <v>0.53663530000000004</v>
      </c>
      <c r="MM450">
        <v>21.82451</v>
      </c>
      <c r="MN450" s="1">
        <v>1.65836E-3</v>
      </c>
      <c r="MO450" s="1">
        <v>0.91089169999999997</v>
      </c>
      <c r="MP450">
        <v>0.53783709999999996</v>
      </c>
      <c r="MQ450">
        <v>21.55114</v>
      </c>
      <c r="MR450" s="1">
        <v>1.558228E-3</v>
      </c>
      <c r="MS450" s="1">
        <v>0.85287990000000002</v>
      </c>
      <c r="MT450">
        <v>0.53897519999999999</v>
      </c>
      <c r="MU450">
        <v>21.758240000000001</v>
      </c>
      <c r="MV450" s="1">
        <v>1.4769169999999999E-3</v>
      </c>
      <c r="MW450" s="1">
        <v>0.80579559999999995</v>
      </c>
      <c r="MX450">
        <v>0.5400741</v>
      </c>
      <c r="MY450">
        <v>23.085280000000001</v>
      </c>
      <c r="MZ450" s="1">
        <v>1.4104790000000001E-3</v>
      </c>
      <c r="NA450" s="1">
        <v>0.76725449999999995</v>
      </c>
      <c r="NB450">
        <v>0.54129090000000002</v>
      </c>
      <c r="NC450">
        <v>24.03069</v>
      </c>
      <c r="ND450" s="1">
        <v>1.354914E-3</v>
      </c>
      <c r="NE450" s="1">
        <v>0.73493249999999999</v>
      </c>
      <c r="NF450">
        <v>0.5425565</v>
      </c>
      <c r="NG450">
        <v>24.356480000000001</v>
      </c>
      <c r="NH450" s="1">
        <v>1.307641E-3</v>
      </c>
      <c r="NI450" s="1">
        <v>0.70731469999999996</v>
      </c>
      <c r="NJ450">
        <v>0.5439832</v>
      </c>
      <c r="NK450">
        <v>24.4544</v>
      </c>
      <c r="NL450" s="1">
        <v>1.2653079999999999E-3</v>
      </c>
      <c r="NM450" s="1">
        <v>0.6824732</v>
      </c>
      <c r="NN450">
        <v>0.54535800000000001</v>
      </c>
      <c r="NO450">
        <v>23.583089999999999</v>
      </c>
      <c r="NP450" s="1">
        <v>1.2251950000000001E-3</v>
      </c>
      <c r="NQ450" s="1">
        <v>0.65907380000000004</v>
      </c>
      <c r="NR450">
        <v>0.5467841</v>
      </c>
      <c r="NS450">
        <v>22.834569999999999</v>
      </c>
      <c r="NT450" s="1">
        <v>1.185291E-3</v>
      </c>
      <c r="NU450" s="1">
        <v>0.63603600000000005</v>
      </c>
      <c r="NV450">
        <v>0.54836739999999995</v>
      </c>
      <c r="NW450">
        <v>22.545259999999999</v>
      </c>
      <c r="NX450" s="1">
        <v>1.1449120000000001E-3</v>
      </c>
      <c r="NY450" s="1">
        <v>0.61275049999999998</v>
      </c>
      <c r="NZ450">
        <v>0.54991880000000004</v>
      </c>
      <c r="OA450">
        <v>22.561540000000001</v>
      </c>
      <c r="OB450" s="1">
        <v>1.1039260000000001E-3</v>
      </c>
      <c r="OC450" s="1">
        <v>0.58930939999999998</v>
      </c>
      <c r="OD450">
        <v>0.55151430000000001</v>
      </c>
      <c r="OE450">
        <v>22.701360000000001</v>
      </c>
      <c r="OF450" s="1">
        <v>1.06273E-3</v>
      </c>
      <c r="OG450" s="1">
        <v>0.56578899999999999</v>
      </c>
      <c r="OH450">
        <v>0.5531142</v>
      </c>
      <c r="OI450">
        <v>23.286539999999999</v>
      </c>
      <c r="OJ450" s="1">
        <v>1.0214880000000001E-3</v>
      </c>
      <c r="OK450" s="1">
        <v>0.54238439999999999</v>
      </c>
    </row>
    <row r="451" spans="1:401" x14ac:dyDescent="0.35">
      <c r="A451">
        <v>460</v>
      </c>
      <c r="B451" t="s">
        <v>4</v>
      </c>
      <c r="C451" t="s">
        <v>364</v>
      </c>
      <c r="D451" t="s">
        <v>458</v>
      </c>
      <c r="E451">
        <v>734.60760000000005</v>
      </c>
      <c r="F451">
        <v>0.32291239999999999</v>
      </c>
      <c r="G451">
        <v>20.63917</v>
      </c>
      <c r="H451">
        <v>0</v>
      </c>
      <c r="I451">
        <v>0</v>
      </c>
      <c r="J451">
        <v>0.32304500000000003</v>
      </c>
      <c r="K451">
        <v>21.125640000000001</v>
      </c>
      <c r="L451">
        <v>0</v>
      </c>
      <c r="M451">
        <v>0</v>
      </c>
      <c r="N451">
        <v>0.32316430000000002</v>
      </c>
      <c r="O451">
        <v>22.589230000000001</v>
      </c>
      <c r="P451">
        <v>0</v>
      </c>
      <c r="Q451">
        <v>0</v>
      </c>
      <c r="R451">
        <v>0.32329190000000002</v>
      </c>
      <c r="S451">
        <v>22.870999999999999</v>
      </c>
      <c r="T451">
        <v>0</v>
      </c>
      <c r="U451">
        <v>0</v>
      </c>
      <c r="V451">
        <v>0.32342989999999999</v>
      </c>
      <c r="W451">
        <v>23.54496</v>
      </c>
      <c r="X451">
        <v>0</v>
      </c>
      <c r="Y451">
        <v>0</v>
      </c>
      <c r="Z451">
        <v>0.3236443</v>
      </c>
      <c r="AA451">
        <v>22.85304</v>
      </c>
      <c r="AB451">
        <v>0</v>
      </c>
      <c r="AC451">
        <v>0</v>
      </c>
      <c r="AD451">
        <v>0.32389259999999997</v>
      </c>
      <c r="AE451">
        <v>22.312580000000001</v>
      </c>
      <c r="AF451">
        <v>0</v>
      </c>
      <c r="AG451">
        <v>0</v>
      </c>
      <c r="AH451">
        <v>0.32401150000000001</v>
      </c>
      <c r="AI451">
        <v>21.968779999999999</v>
      </c>
      <c r="AJ451">
        <v>0</v>
      </c>
      <c r="AK451">
        <v>0</v>
      </c>
      <c r="AL451">
        <v>0.3240806</v>
      </c>
      <c r="AM451">
        <v>21.770250000000001</v>
      </c>
      <c r="AN451">
        <v>0</v>
      </c>
      <c r="AO451">
        <v>0</v>
      </c>
      <c r="AP451">
        <v>0.3241078</v>
      </c>
      <c r="AQ451">
        <v>21.847300000000001</v>
      </c>
      <c r="AR451">
        <v>0</v>
      </c>
      <c r="AS451">
        <v>0</v>
      </c>
      <c r="AT451">
        <v>0.32413700000000001</v>
      </c>
      <c r="AU451">
        <v>22.846589999999999</v>
      </c>
      <c r="AV451">
        <v>0</v>
      </c>
      <c r="AW451">
        <v>0</v>
      </c>
      <c r="AX451">
        <v>0.32419389999999998</v>
      </c>
      <c r="AY451">
        <v>22.696660000000001</v>
      </c>
      <c r="AZ451">
        <v>0</v>
      </c>
      <c r="BA451">
        <v>0</v>
      </c>
      <c r="BB451">
        <v>0.32422250000000002</v>
      </c>
      <c r="BC451">
        <v>22.58595</v>
      </c>
      <c r="BD451">
        <v>0</v>
      </c>
      <c r="BE451">
        <v>0</v>
      </c>
      <c r="BF451">
        <v>0.32423560000000001</v>
      </c>
      <c r="BG451">
        <v>22.528320000000001</v>
      </c>
      <c r="BH451">
        <v>0</v>
      </c>
      <c r="BI451">
        <v>0</v>
      </c>
      <c r="BJ451">
        <v>0.32422649999999997</v>
      </c>
      <c r="BK451">
        <v>21.746220000000001</v>
      </c>
      <c r="BL451">
        <v>0</v>
      </c>
      <c r="BM451">
        <v>0</v>
      </c>
      <c r="BN451">
        <v>0.32433119999999999</v>
      </c>
      <c r="BO451">
        <v>21.172219999999999</v>
      </c>
      <c r="BP451">
        <v>0</v>
      </c>
      <c r="BQ451">
        <v>0</v>
      </c>
      <c r="BR451">
        <v>0.32445659999999998</v>
      </c>
      <c r="BS451">
        <v>20.792639999999999</v>
      </c>
      <c r="BT451">
        <v>0</v>
      </c>
      <c r="BU451">
        <v>0</v>
      </c>
      <c r="BV451">
        <v>0.32453979999999999</v>
      </c>
      <c r="BW451">
        <v>21.393969999999999</v>
      </c>
      <c r="BX451">
        <v>0</v>
      </c>
      <c r="BY451">
        <v>0</v>
      </c>
      <c r="BZ451">
        <v>0.3246076</v>
      </c>
      <c r="CA451">
        <v>22.551290000000002</v>
      </c>
      <c r="CB451">
        <v>0</v>
      </c>
      <c r="CC451">
        <v>0</v>
      </c>
      <c r="CD451">
        <v>0.32471919999999999</v>
      </c>
      <c r="CE451">
        <v>23.491879999999998</v>
      </c>
      <c r="CF451">
        <v>0</v>
      </c>
      <c r="CG451">
        <v>0</v>
      </c>
      <c r="CH451">
        <v>0.32486359999999997</v>
      </c>
      <c r="CI451">
        <v>23.795970000000001</v>
      </c>
      <c r="CJ451">
        <v>0</v>
      </c>
      <c r="CK451">
        <v>0</v>
      </c>
      <c r="CL451">
        <v>0.32497549999999997</v>
      </c>
      <c r="CM451">
        <v>23.030760000000001</v>
      </c>
      <c r="CN451">
        <v>0</v>
      </c>
      <c r="CO451">
        <v>0</v>
      </c>
      <c r="CP451">
        <v>0.32503409999999999</v>
      </c>
      <c r="CQ451">
        <v>21.939810000000001</v>
      </c>
      <c r="CR451">
        <v>0</v>
      </c>
      <c r="CS451">
        <v>0</v>
      </c>
      <c r="CT451">
        <v>0.3249243</v>
      </c>
      <c r="CU451">
        <v>21.206610000000001</v>
      </c>
      <c r="CV451">
        <v>0</v>
      </c>
      <c r="CW451">
        <v>0</v>
      </c>
      <c r="CX451">
        <v>0.32479629999999998</v>
      </c>
      <c r="CY451">
        <v>20.841419999999999</v>
      </c>
      <c r="CZ451" s="1">
        <v>4.6427699999999998E-36</v>
      </c>
      <c r="DA451" s="1">
        <v>2.9350310000000001E-33</v>
      </c>
      <c r="DB451">
        <v>0.32462469999999999</v>
      </c>
      <c r="DC451">
        <v>21.632010000000001</v>
      </c>
      <c r="DD451" s="1">
        <v>1.6158520000000001E-29</v>
      </c>
      <c r="DE451" s="1">
        <v>1.0191849999999999E-26</v>
      </c>
      <c r="DF451">
        <v>0.32445790000000002</v>
      </c>
      <c r="DG451">
        <v>22.699300000000001</v>
      </c>
      <c r="DH451" s="1">
        <v>2.4934920000000002E-24</v>
      </c>
      <c r="DI451" s="1">
        <v>1.457145E-21</v>
      </c>
      <c r="DJ451">
        <v>0.32429190000000002</v>
      </c>
      <c r="DK451">
        <v>23.019369999999999</v>
      </c>
      <c r="DL451" s="1">
        <v>2.9883929999999999E-20</v>
      </c>
      <c r="DM451" s="1">
        <v>1.57735E-17</v>
      </c>
      <c r="DN451">
        <v>0.32411319999999999</v>
      </c>
      <c r="DO451">
        <v>23.100259999999999</v>
      </c>
      <c r="DP451" s="1">
        <v>6.0082529999999995E-17</v>
      </c>
      <c r="DQ451" s="1">
        <v>3.0829250000000002E-14</v>
      </c>
      <c r="DR451">
        <v>0.32390750000000001</v>
      </c>
      <c r="DS451">
        <v>22.237819999999999</v>
      </c>
      <c r="DT451" s="1">
        <v>3.566787E-14</v>
      </c>
      <c r="DU451" s="1">
        <v>1.8162479999999999E-11</v>
      </c>
      <c r="DV451">
        <v>0.32372820000000002</v>
      </c>
      <c r="DW451">
        <v>20.986219999999999</v>
      </c>
      <c r="DX451" s="1">
        <v>8.4006519999999997E-12</v>
      </c>
      <c r="DY451" s="1">
        <v>4.2912800000000001E-9</v>
      </c>
      <c r="DZ451">
        <v>0.32353009999999999</v>
      </c>
      <c r="EA451">
        <v>20.14123</v>
      </c>
      <c r="EB451" s="1">
        <v>9.2812620000000001E-10</v>
      </c>
      <c r="EC451" s="1">
        <v>4.7697729999999997E-7</v>
      </c>
      <c r="ED451">
        <v>0.32335079999999999</v>
      </c>
      <c r="EE451">
        <v>19.635439999999999</v>
      </c>
      <c r="EF451" s="1">
        <v>5.4096419999999998E-8</v>
      </c>
      <c r="EG451" s="1">
        <v>2.8088370000000002E-5</v>
      </c>
      <c r="EH451">
        <v>0.32310709999999998</v>
      </c>
      <c r="EI451">
        <v>20.075859999999999</v>
      </c>
      <c r="EJ451" s="1">
        <v>1.8344E-6</v>
      </c>
      <c r="EK451" s="1">
        <v>9.6249379999999998E-4</v>
      </c>
      <c r="EL451">
        <v>0.32273879999999999</v>
      </c>
      <c r="EM451">
        <v>20.862839999999998</v>
      </c>
      <c r="EN451" s="1">
        <v>3.8900299999999998E-5</v>
      </c>
      <c r="EO451" s="1">
        <v>2.063829E-2</v>
      </c>
      <c r="EP451">
        <v>0.3223299</v>
      </c>
      <c r="EQ451">
        <v>21.456720000000001</v>
      </c>
      <c r="ER451" s="1">
        <v>5.4516329999999998E-4</v>
      </c>
      <c r="ES451">
        <v>0.2928656</v>
      </c>
      <c r="ET451">
        <v>0.32186720000000002</v>
      </c>
      <c r="EU451">
        <v>21.510770000000001</v>
      </c>
      <c r="EV451" s="1">
        <v>5.2809370000000003E-3</v>
      </c>
      <c r="EW451">
        <v>2.872735</v>
      </c>
      <c r="EX451">
        <v>0.32143139999999998</v>
      </c>
      <c r="EY451">
        <v>20.632470000000001</v>
      </c>
      <c r="EZ451" s="1">
        <v>3.6753960000000002E-2</v>
      </c>
      <c r="FA451">
        <v>20.238810000000001</v>
      </c>
      <c r="FB451">
        <v>0.32096639999999999</v>
      </c>
      <c r="FC451">
        <v>19.515899999999998</v>
      </c>
      <c r="FD451">
        <v>0.1901217</v>
      </c>
      <c r="FE451">
        <v>105.9308</v>
      </c>
      <c r="FF451">
        <v>0.3206311</v>
      </c>
      <c r="FG451">
        <v>18.58061</v>
      </c>
      <c r="FH451">
        <v>0.75127540000000004</v>
      </c>
      <c r="FI451">
        <v>423.64109999999999</v>
      </c>
      <c r="FJ451">
        <v>0.32033709999999999</v>
      </c>
      <c r="FK451">
        <v>18.192209999999999</v>
      </c>
      <c r="FL451">
        <v>2.3314550000000001</v>
      </c>
      <c r="FM451">
        <v>1329.335</v>
      </c>
      <c r="FN451">
        <v>0.3200711</v>
      </c>
      <c r="FO451">
        <v>19.44706</v>
      </c>
      <c r="FP451">
        <v>5.8277850000000004</v>
      </c>
      <c r="FQ451">
        <v>3357.5419999999999</v>
      </c>
      <c r="FR451">
        <v>0.31995370000000001</v>
      </c>
      <c r="FS451">
        <v>20.138529999999999</v>
      </c>
      <c r="FT451">
        <v>11.99122</v>
      </c>
      <c r="FU451">
        <v>6977.5990000000002</v>
      </c>
      <c r="FV451">
        <v>0.31977850000000002</v>
      </c>
      <c r="FW451">
        <v>20.499580000000002</v>
      </c>
      <c r="FX451">
        <v>20.693709999999999</v>
      </c>
      <c r="FY451">
        <v>12165.01</v>
      </c>
      <c r="FZ451">
        <v>0.3195733</v>
      </c>
      <c r="GA451">
        <v>20.264140000000001</v>
      </c>
      <c r="GB451">
        <v>30.472799999999999</v>
      </c>
      <c r="GC451">
        <v>18093.38</v>
      </c>
      <c r="GD451">
        <v>0.31936049999999999</v>
      </c>
      <c r="GE451">
        <v>19.437100000000001</v>
      </c>
      <c r="GF451">
        <v>38.872869999999999</v>
      </c>
      <c r="GG451">
        <v>23307.64</v>
      </c>
      <c r="GH451">
        <v>0.31928770000000001</v>
      </c>
      <c r="GI451">
        <v>18.452919999999999</v>
      </c>
      <c r="GJ451">
        <v>43.498309999999996</v>
      </c>
      <c r="GK451">
        <v>26328.66</v>
      </c>
      <c r="GL451">
        <v>0.3193262</v>
      </c>
      <c r="GM451">
        <v>17.718150000000001</v>
      </c>
      <c r="GN451">
        <v>43.246169999999999</v>
      </c>
      <c r="GO451">
        <v>26407.77</v>
      </c>
      <c r="GP451">
        <v>0.3192391</v>
      </c>
      <c r="GQ451">
        <v>17.644780000000001</v>
      </c>
      <c r="GR451">
        <v>38.593069999999997</v>
      </c>
      <c r="GS451">
        <v>23775.86</v>
      </c>
      <c r="GT451">
        <v>0.31908550000000002</v>
      </c>
      <c r="GU451">
        <v>19.333400000000001</v>
      </c>
      <c r="GV451">
        <v>31.241890000000001</v>
      </c>
      <c r="GW451">
        <v>19422.48</v>
      </c>
      <c r="GX451">
        <v>0.31904840000000001</v>
      </c>
      <c r="GY451">
        <v>20.477440000000001</v>
      </c>
      <c r="GZ451">
        <v>23.215990000000001</v>
      </c>
      <c r="HA451">
        <v>14551.84</v>
      </c>
      <c r="HB451">
        <v>0.31897989999999998</v>
      </c>
      <c r="HC451">
        <v>21.333020000000001</v>
      </c>
      <c r="HD451">
        <v>15.948460000000001</v>
      </c>
      <c r="HE451">
        <v>10079.280000000001</v>
      </c>
      <c r="HF451">
        <v>0.31892229999999999</v>
      </c>
      <c r="HG451">
        <v>21.916429999999998</v>
      </c>
      <c r="HH451">
        <v>10.187580000000001</v>
      </c>
      <c r="HI451">
        <v>6491.3320000000003</v>
      </c>
      <c r="HJ451">
        <v>0.318797</v>
      </c>
      <c r="HK451">
        <v>21.419370000000001</v>
      </c>
      <c r="HL451">
        <v>6.0967969999999996</v>
      </c>
      <c r="HM451">
        <v>3915.7080000000001</v>
      </c>
      <c r="HN451">
        <v>0.3187179</v>
      </c>
      <c r="HO451">
        <v>20.197710000000001</v>
      </c>
      <c r="HP451">
        <v>3.4530780000000001</v>
      </c>
      <c r="HQ451">
        <v>2233.5859999999998</v>
      </c>
      <c r="HR451">
        <v>0.31879049999999998</v>
      </c>
      <c r="HS451">
        <v>19.482299999999999</v>
      </c>
      <c r="HT451">
        <v>1.8683879999999999</v>
      </c>
      <c r="HU451">
        <v>1215.5920000000001</v>
      </c>
      <c r="HV451">
        <v>0.31884020000000002</v>
      </c>
      <c r="HW451">
        <v>19.296710000000001</v>
      </c>
      <c r="HX451">
        <v>0.97858069999999997</v>
      </c>
      <c r="HY451">
        <v>639.38390000000004</v>
      </c>
      <c r="HZ451">
        <v>0.31907720000000001</v>
      </c>
      <c r="IA451">
        <v>20.8568</v>
      </c>
      <c r="IB451">
        <v>0.50709890000000002</v>
      </c>
      <c r="IC451">
        <v>331.68619999999999</v>
      </c>
      <c r="ID451">
        <v>0.31934200000000001</v>
      </c>
      <c r="IE451">
        <v>22.48404</v>
      </c>
      <c r="IF451">
        <v>0.2688605</v>
      </c>
      <c r="IG451">
        <v>175.20959999999999</v>
      </c>
      <c r="IH451">
        <v>0.31967020000000002</v>
      </c>
      <c r="II451">
        <v>23.388059999999999</v>
      </c>
      <c r="IJ451" s="1">
        <v>0.15353600000000001</v>
      </c>
      <c r="IK451">
        <v>99.017099999999999</v>
      </c>
      <c r="IL451">
        <v>0.31994519999999999</v>
      </c>
      <c r="IM451">
        <v>23.84675</v>
      </c>
      <c r="IN451" s="1">
        <v>9.9131839999999999E-2</v>
      </c>
      <c r="IO451">
        <v>62.964770000000001</v>
      </c>
      <c r="IP451">
        <v>0.32014219999999999</v>
      </c>
      <c r="IQ451">
        <v>22.846109999999999</v>
      </c>
      <c r="IR451" s="1">
        <v>7.3099339999999999E-2</v>
      </c>
      <c r="IS451">
        <v>45.763449999999999</v>
      </c>
      <c r="IT451">
        <v>0.32050719999999999</v>
      </c>
      <c r="IU451">
        <v>21.521249999999998</v>
      </c>
      <c r="IV451" s="1">
        <v>5.9737190000000003E-2</v>
      </c>
      <c r="IW451">
        <v>37.015369999999997</v>
      </c>
      <c r="IX451">
        <v>0.32125759999999998</v>
      </c>
      <c r="IY451">
        <v>20.815930000000002</v>
      </c>
      <c r="IZ451" s="1">
        <v>5.1739E-2</v>
      </c>
      <c r="JA451">
        <v>31.859839999999998</v>
      </c>
      <c r="JB451">
        <v>0.3224593</v>
      </c>
      <c r="JC451">
        <v>20.68056</v>
      </c>
      <c r="JD451" s="1">
        <v>4.5888980000000003E-2</v>
      </c>
      <c r="JE451">
        <v>28.156939999999999</v>
      </c>
      <c r="JF451">
        <v>0.32389000000000001</v>
      </c>
      <c r="JG451">
        <v>21.713290000000001</v>
      </c>
      <c r="JH451" s="1">
        <v>4.09196E-2</v>
      </c>
      <c r="JI451">
        <v>25.047879999999999</v>
      </c>
      <c r="JJ451">
        <v>0.32546740000000002</v>
      </c>
      <c r="JK451">
        <v>22.057919999999999</v>
      </c>
      <c r="JL451" s="1">
        <v>3.6349960000000001E-2</v>
      </c>
      <c r="JM451">
        <v>22.208310000000001</v>
      </c>
      <c r="JN451">
        <v>0.32727729999999999</v>
      </c>
      <c r="JO451">
        <v>22.45044</v>
      </c>
      <c r="JP451" s="1">
        <v>3.2038469999999999E-2</v>
      </c>
      <c r="JQ451">
        <v>19.534949999999998</v>
      </c>
      <c r="JR451">
        <v>0.32915090000000002</v>
      </c>
      <c r="JS451">
        <v>21.794799999999999</v>
      </c>
      <c r="JT451" s="1">
        <v>2.7975750000000001E-2</v>
      </c>
      <c r="JU451">
        <v>17.02102</v>
      </c>
      <c r="JV451">
        <v>0.3311482</v>
      </c>
      <c r="JW451">
        <v>20.907699999999998</v>
      </c>
      <c r="JX451" s="1">
        <v>2.4302649999999999E-2</v>
      </c>
      <c r="JY451">
        <v>14.74776</v>
      </c>
      <c r="JZ451">
        <v>0.33318779999999998</v>
      </c>
      <c r="KA451">
        <v>20.298950000000001</v>
      </c>
      <c r="KB451" s="1">
        <v>2.1068679999999999E-2</v>
      </c>
      <c r="KC451">
        <v>12.746969999999999</v>
      </c>
      <c r="KD451">
        <v>0.3352986</v>
      </c>
      <c r="KE451">
        <v>19.962029999999999</v>
      </c>
      <c r="KF451" s="1">
        <v>1.8233829999999999E-2</v>
      </c>
      <c r="KG451">
        <v>10.99812</v>
      </c>
      <c r="KH451">
        <v>0.33750750000000002</v>
      </c>
      <c r="KI451">
        <v>19.922910000000002</v>
      </c>
      <c r="KJ451" s="1">
        <v>1.572838E-2</v>
      </c>
      <c r="KK451">
        <v>9.4595079999999996</v>
      </c>
      <c r="KL451">
        <v>0.33981</v>
      </c>
      <c r="KM451">
        <v>21.164069999999999</v>
      </c>
      <c r="KN451" s="1">
        <v>1.349537E-2</v>
      </c>
      <c r="KO451">
        <v>8.0930630000000008</v>
      </c>
      <c r="KP451">
        <v>0.34218229999999999</v>
      </c>
      <c r="KQ451">
        <v>21.187280000000001</v>
      </c>
      <c r="KR451" s="1">
        <v>1.144804E-2</v>
      </c>
      <c r="KS451">
        <v>6.8491559999999998</v>
      </c>
      <c r="KT451">
        <v>0.34449249999999998</v>
      </c>
      <c r="KU451">
        <v>21.413689999999999</v>
      </c>
      <c r="KV451" s="1">
        <v>9.5604250000000009E-3</v>
      </c>
      <c r="KW451">
        <v>5.7082620000000004</v>
      </c>
      <c r="KX451">
        <v>0.34658139999999998</v>
      </c>
      <c r="KY451">
        <v>21.38655</v>
      </c>
      <c r="KZ451" s="1">
        <v>7.8511050000000006E-3</v>
      </c>
      <c r="LA451">
        <v>4.6803189999999999</v>
      </c>
      <c r="LB451">
        <v>0.3484912</v>
      </c>
      <c r="LC451">
        <v>20.726189999999999</v>
      </c>
      <c r="LD451" s="1">
        <v>6.372908E-3</v>
      </c>
      <c r="LE451">
        <v>3.791687</v>
      </c>
      <c r="LF451">
        <v>0.35016950000000002</v>
      </c>
      <c r="LG451">
        <v>19.866060000000001</v>
      </c>
      <c r="LH451" s="1">
        <v>5.1531249999999997E-3</v>
      </c>
      <c r="LI451">
        <v>3.0585089999999999</v>
      </c>
      <c r="LJ451">
        <v>0.35175499999999998</v>
      </c>
      <c r="LK451">
        <v>19.397020000000001</v>
      </c>
      <c r="LL451" s="1">
        <v>4.1866459999999996E-3</v>
      </c>
      <c r="LM451" s="1">
        <v>2.4773649999999998</v>
      </c>
      <c r="LN451">
        <v>0.35327540000000002</v>
      </c>
      <c r="LO451">
        <v>19.725539999999999</v>
      </c>
      <c r="LP451" s="1">
        <v>3.449981E-3</v>
      </c>
      <c r="LQ451" s="1">
        <v>2.0335839999999998</v>
      </c>
      <c r="LR451">
        <v>0.3546745</v>
      </c>
      <c r="LS451">
        <v>21.562439999999999</v>
      </c>
      <c r="LT451" s="1">
        <v>2.9040979999999999E-3</v>
      </c>
      <c r="LU451" s="1">
        <v>1.7042109999999999</v>
      </c>
      <c r="LV451">
        <v>0.35602080000000003</v>
      </c>
      <c r="LW451">
        <v>22.381139999999998</v>
      </c>
      <c r="LX451" s="1">
        <v>2.504559E-3</v>
      </c>
      <c r="LY451" s="1">
        <v>1.463122</v>
      </c>
      <c r="LZ451">
        <v>0.35733379999999998</v>
      </c>
      <c r="MA451">
        <v>23.023910000000001</v>
      </c>
      <c r="MB451" s="1">
        <v>2.210807E-3</v>
      </c>
      <c r="MC451" s="1">
        <v>1.2859579999999999</v>
      </c>
      <c r="MD451">
        <v>0.35859439999999998</v>
      </c>
      <c r="ME451">
        <v>23.608709999999999</v>
      </c>
      <c r="MF451" s="1">
        <v>1.990688E-3</v>
      </c>
      <c r="MG451" s="1">
        <v>1.1535409999999999</v>
      </c>
      <c r="MH451">
        <v>0.35981030000000003</v>
      </c>
      <c r="MI451">
        <v>22.904730000000001</v>
      </c>
      <c r="MJ451" s="1">
        <v>1.82146E-3</v>
      </c>
      <c r="MK451" s="1">
        <v>1.0519799999999999</v>
      </c>
      <c r="ML451">
        <v>0.3609001</v>
      </c>
      <c r="MM451">
        <v>21.79429</v>
      </c>
      <c r="MN451" s="1">
        <v>1.6891250000000001E-3</v>
      </c>
      <c r="MO451" s="1">
        <v>0.97221780000000002</v>
      </c>
      <c r="MP451">
        <v>0.36164259999999998</v>
      </c>
      <c r="MQ451">
        <v>21.44735</v>
      </c>
      <c r="MR451" s="1">
        <v>1.5829800000000001E-3</v>
      </c>
      <c r="MS451" s="1">
        <v>0.9088598</v>
      </c>
      <c r="MT451">
        <v>0.36230570000000001</v>
      </c>
      <c r="MU451">
        <v>21.653359999999999</v>
      </c>
      <c r="MV451" s="1">
        <v>1.49705E-3</v>
      </c>
      <c r="MW451" s="1">
        <v>0.85760510000000001</v>
      </c>
      <c r="MX451">
        <v>0.3629753</v>
      </c>
      <c r="MY451">
        <v>23.183219999999999</v>
      </c>
      <c r="MZ451" s="1">
        <v>1.427085E-3</v>
      </c>
      <c r="NA451" s="1">
        <v>0.81579029999999997</v>
      </c>
      <c r="NB451">
        <v>0.36367349999999998</v>
      </c>
      <c r="NC451">
        <v>24.27017</v>
      </c>
      <c r="ND451" s="1">
        <v>1.3688229999999999E-3</v>
      </c>
      <c r="NE451" s="1">
        <v>0.7809507</v>
      </c>
      <c r="NF451">
        <v>0.36442089999999999</v>
      </c>
      <c r="NG451">
        <v>24.637889999999999</v>
      </c>
      <c r="NH451" s="1">
        <v>1.3196429999999999E-3</v>
      </c>
      <c r="NI451" s="1">
        <v>0.75137620000000005</v>
      </c>
      <c r="NJ451">
        <v>0.36528050000000001</v>
      </c>
      <c r="NK451">
        <v>24.744420000000002</v>
      </c>
      <c r="NL451" s="1">
        <v>1.276239E-3</v>
      </c>
      <c r="NM451" s="1">
        <v>0.7250721</v>
      </c>
      <c r="NN451">
        <v>0.36619249999999998</v>
      </c>
      <c r="NO451">
        <v>23.7212</v>
      </c>
      <c r="NP451" s="1">
        <v>1.2356419999999999E-3</v>
      </c>
      <c r="NQ451" s="1">
        <v>0.700519</v>
      </c>
      <c r="NR451">
        <v>0.36709039999999998</v>
      </c>
      <c r="NS451">
        <v>22.807009999999998</v>
      </c>
      <c r="NT451" s="1">
        <v>1.1957109999999999E-3</v>
      </c>
      <c r="NU451" s="1">
        <v>0.67656959999999999</v>
      </c>
      <c r="NV451">
        <v>0.36806630000000001</v>
      </c>
      <c r="NW451">
        <v>22.44538</v>
      </c>
      <c r="NX451" s="1">
        <v>1.15543E-3</v>
      </c>
      <c r="NY451" s="1">
        <v>0.6524702</v>
      </c>
      <c r="NZ451">
        <v>0.36901719999999999</v>
      </c>
      <c r="OA451">
        <v>22.473700000000001</v>
      </c>
      <c r="OB451" s="1">
        <v>1.114526E-3</v>
      </c>
      <c r="OC451" s="1">
        <v>0.62815019999999999</v>
      </c>
      <c r="OD451">
        <v>0.36998740000000002</v>
      </c>
      <c r="OE451">
        <v>22.67755</v>
      </c>
      <c r="OF451" s="1">
        <v>1.0733209999999999E-3</v>
      </c>
      <c r="OG451" s="1">
        <v>0.60368509999999997</v>
      </c>
      <c r="OH451">
        <v>0.37100830000000001</v>
      </c>
      <c r="OI451">
        <v>23.435359999999999</v>
      </c>
      <c r="OJ451" s="1">
        <v>1.032041E-3</v>
      </c>
      <c r="OK451" s="1">
        <v>0.57929350000000002</v>
      </c>
    </row>
    <row r="452" spans="1:401" x14ac:dyDescent="0.35">
      <c r="A452">
        <v>461</v>
      </c>
      <c r="B452" t="s">
        <v>4</v>
      </c>
      <c r="C452" t="s">
        <v>364</v>
      </c>
      <c r="D452" t="s">
        <v>459</v>
      </c>
      <c r="E452">
        <v>824.09389999999996</v>
      </c>
      <c r="F452">
        <v>0.3590507</v>
      </c>
      <c r="G452">
        <v>20.546399999999998</v>
      </c>
      <c r="H452">
        <v>0</v>
      </c>
      <c r="I452">
        <v>0</v>
      </c>
      <c r="J452">
        <v>0.35915720000000001</v>
      </c>
      <c r="K452">
        <v>20.977830000000001</v>
      </c>
      <c r="L452">
        <v>0</v>
      </c>
      <c r="M452">
        <v>0</v>
      </c>
      <c r="N452">
        <v>0.35929070000000002</v>
      </c>
      <c r="O452">
        <v>22.493230000000001</v>
      </c>
      <c r="P452">
        <v>0</v>
      </c>
      <c r="Q452">
        <v>0</v>
      </c>
      <c r="R452">
        <v>0.359458</v>
      </c>
      <c r="S452">
        <v>22.87398</v>
      </c>
      <c r="T452">
        <v>0</v>
      </c>
      <c r="U452">
        <v>0</v>
      </c>
      <c r="V452">
        <v>0.35964990000000002</v>
      </c>
      <c r="W452">
        <v>23.582599999999999</v>
      </c>
      <c r="X452">
        <v>0</v>
      </c>
      <c r="Y452">
        <v>0</v>
      </c>
      <c r="Z452">
        <v>0.35996089999999997</v>
      </c>
      <c r="AA452">
        <v>22.927720000000001</v>
      </c>
      <c r="AB452">
        <v>0</v>
      </c>
      <c r="AC452">
        <v>0</v>
      </c>
      <c r="AD452">
        <v>0.3603556</v>
      </c>
      <c r="AE452">
        <v>22.34646</v>
      </c>
      <c r="AF452">
        <v>0</v>
      </c>
      <c r="AG452">
        <v>0</v>
      </c>
      <c r="AH452">
        <v>0.36065140000000001</v>
      </c>
      <c r="AI452">
        <v>21.969650000000001</v>
      </c>
      <c r="AJ452">
        <v>0</v>
      </c>
      <c r="AK452">
        <v>0</v>
      </c>
      <c r="AL452">
        <v>0.360931</v>
      </c>
      <c r="AM452">
        <v>21.738800000000001</v>
      </c>
      <c r="AN452">
        <v>0</v>
      </c>
      <c r="AO452">
        <v>0</v>
      </c>
      <c r="AP452">
        <v>0.36119509999999999</v>
      </c>
      <c r="AQ452">
        <v>21.794360000000001</v>
      </c>
      <c r="AR452">
        <v>0</v>
      </c>
      <c r="AS452">
        <v>0</v>
      </c>
      <c r="AT452">
        <v>0.36145040000000001</v>
      </c>
      <c r="AU452">
        <v>22.829830000000001</v>
      </c>
      <c r="AV452">
        <v>0</v>
      </c>
      <c r="AW452">
        <v>0</v>
      </c>
      <c r="AX452">
        <v>0.36173329999999998</v>
      </c>
      <c r="AY452">
        <v>22.736899999999999</v>
      </c>
      <c r="AZ452">
        <v>0</v>
      </c>
      <c r="BA452">
        <v>0</v>
      </c>
      <c r="BB452">
        <v>0.36204150000000002</v>
      </c>
      <c r="BC452">
        <v>22.602440000000001</v>
      </c>
      <c r="BD452">
        <v>0</v>
      </c>
      <c r="BE452">
        <v>0</v>
      </c>
      <c r="BF452">
        <v>0.36231259999999998</v>
      </c>
      <c r="BG452">
        <v>22.588909999999998</v>
      </c>
      <c r="BH452">
        <v>0</v>
      </c>
      <c r="BI452">
        <v>0</v>
      </c>
      <c r="BJ452">
        <v>0.36258040000000002</v>
      </c>
      <c r="BK452">
        <v>21.794119999999999</v>
      </c>
      <c r="BL452">
        <v>0</v>
      </c>
      <c r="BM452">
        <v>0</v>
      </c>
      <c r="BN452">
        <v>0.36305939999999998</v>
      </c>
      <c r="BO452">
        <v>21.170169999999999</v>
      </c>
      <c r="BP452">
        <v>0</v>
      </c>
      <c r="BQ452">
        <v>0</v>
      </c>
      <c r="BR452">
        <v>0.36349379999999998</v>
      </c>
      <c r="BS452">
        <v>20.756340000000002</v>
      </c>
      <c r="BT452">
        <v>0</v>
      </c>
      <c r="BU452">
        <v>0</v>
      </c>
      <c r="BV452">
        <v>0.36390060000000002</v>
      </c>
      <c r="BW452">
        <v>21.37153</v>
      </c>
      <c r="BX452">
        <v>0</v>
      </c>
      <c r="BY452">
        <v>0</v>
      </c>
      <c r="BZ452">
        <v>0.3642454</v>
      </c>
      <c r="CA452">
        <v>22.547440000000002</v>
      </c>
      <c r="CB452">
        <v>0</v>
      </c>
      <c r="CC452">
        <v>0</v>
      </c>
      <c r="CD452">
        <v>0.36467139999999998</v>
      </c>
      <c r="CE452">
        <v>23.5791</v>
      </c>
      <c r="CF452">
        <v>0</v>
      </c>
      <c r="CG452">
        <v>0</v>
      </c>
      <c r="CH452">
        <v>0.36511830000000001</v>
      </c>
      <c r="CI452">
        <v>23.919730000000001</v>
      </c>
      <c r="CJ452">
        <v>0</v>
      </c>
      <c r="CK452">
        <v>0</v>
      </c>
      <c r="CL452">
        <v>0.36547560000000001</v>
      </c>
      <c r="CM452">
        <v>23.17512</v>
      </c>
      <c r="CN452">
        <v>0</v>
      </c>
      <c r="CO452">
        <v>0</v>
      </c>
      <c r="CP452">
        <v>0.36576170000000002</v>
      </c>
      <c r="CQ452">
        <v>22.020309999999998</v>
      </c>
      <c r="CR452">
        <v>0</v>
      </c>
      <c r="CS452">
        <v>0</v>
      </c>
      <c r="CT452">
        <v>0.36595860000000002</v>
      </c>
      <c r="CU452">
        <v>21.241759999999999</v>
      </c>
      <c r="CV452">
        <v>0</v>
      </c>
      <c r="CW452">
        <v>0</v>
      </c>
      <c r="CX452">
        <v>0.36610500000000001</v>
      </c>
      <c r="CY452">
        <v>20.841000000000001</v>
      </c>
      <c r="CZ452" s="1">
        <v>1.1745049999999999E-36</v>
      </c>
      <c r="DA452" s="1">
        <v>7.8343960000000007E-34</v>
      </c>
      <c r="DB452">
        <v>0.36613329999999999</v>
      </c>
      <c r="DC452">
        <v>21.627320000000001</v>
      </c>
      <c r="DD452" s="1">
        <v>4.9600220000000003E-30</v>
      </c>
      <c r="DE452" s="1">
        <v>2.9906300000000001E-27</v>
      </c>
      <c r="DF452">
        <v>0.36612919999999999</v>
      </c>
      <c r="DG452">
        <v>22.754899999999999</v>
      </c>
      <c r="DH452" s="1">
        <v>1.0033169999999999E-24</v>
      </c>
      <c r="DI452" s="1">
        <v>5.2289639999999996E-22</v>
      </c>
      <c r="DJ452">
        <v>0.36601099999999998</v>
      </c>
      <c r="DK452">
        <v>23.120719999999999</v>
      </c>
      <c r="DL452" s="1">
        <v>1.35326E-20</v>
      </c>
      <c r="DM452" s="1">
        <v>6.6999280000000003E-18</v>
      </c>
      <c r="DN452">
        <v>0.36582209999999998</v>
      </c>
      <c r="DO452">
        <v>23.21049</v>
      </c>
      <c r="DP452" s="1">
        <v>2.9720400000000001E-17</v>
      </c>
      <c r="DQ452" s="1">
        <v>1.4678470000000001E-14</v>
      </c>
      <c r="DR452">
        <v>0.36556070000000002</v>
      </c>
      <c r="DS452">
        <v>22.380749999999999</v>
      </c>
      <c r="DT452" s="1">
        <v>1.8962839999999999E-14</v>
      </c>
      <c r="DU452" s="1">
        <v>9.4501389999999998E-12</v>
      </c>
      <c r="DV452">
        <v>0.36521870000000001</v>
      </c>
      <c r="DW452">
        <v>21.0749</v>
      </c>
      <c r="DX452" s="1">
        <v>4.7515169999999998E-12</v>
      </c>
      <c r="DY452" s="1">
        <v>2.404938E-9</v>
      </c>
      <c r="DZ452">
        <v>0.36481089999999999</v>
      </c>
      <c r="EA452">
        <v>20.16123</v>
      </c>
      <c r="EB452" s="1">
        <v>5.5504830000000004E-10</v>
      </c>
      <c r="EC452" s="1">
        <v>2.8541340000000001E-7</v>
      </c>
      <c r="ED452">
        <v>0.36432490000000001</v>
      </c>
      <c r="EE452">
        <v>19.628080000000001</v>
      </c>
      <c r="EF452" s="1">
        <v>3.4016760000000002E-8</v>
      </c>
      <c r="EG452" s="1">
        <v>1.7818090000000001E-5</v>
      </c>
      <c r="EH452">
        <v>0.36376770000000003</v>
      </c>
      <c r="EI452">
        <v>20.052050000000001</v>
      </c>
      <c r="EJ452" s="1">
        <v>1.2075469999999999E-6</v>
      </c>
      <c r="EK452" s="1">
        <v>6.4360229999999995E-4</v>
      </c>
      <c r="EL452">
        <v>0.36319119999999999</v>
      </c>
      <c r="EM452">
        <v>20.87311</v>
      </c>
      <c r="EN452" s="1">
        <v>2.6715870000000001E-5</v>
      </c>
      <c r="EO452" s="1">
        <v>1.448027E-2</v>
      </c>
      <c r="EP452">
        <v>0.36252790000000001</v>
      </c>
      <c r="EQ452">
        <v>21.536210000000001</v>
      </c>
      <c r="ER452" s="1">
        <v>3.8957569999999999E-4</v>
      </c>
      <c r="ES452">
        <v>0.21489929999999999</v>
      </c>
      <c r="ET452">
        <v>0.3617978</v>
      </c>
      <c r="EU452">
        <v>21.649799999999999</v>
      </c>
      <c r="EV452" s="1">
        <v>3.9183810000000003E-3</v>
      </c>
      <c r="EW452">
        <v>2.1988259999999999</v>
      </c>
      <c r="EX452">
        <v>0.36103069999999998</v>
      </c>
      <c r="EY452">
        <v>20.761340000000001</v>
      </c>
      <c r="EZ452" s="1">
        <v>2.8256880000000002E-2</v>
      </c>
      <c r="FA452">
        <v>16.11947</v>
      </c>
      <c r="FB452">
        <v>0.36021760000000003</v>
      </c>
      <c r="FC452">
        <v>19.59111</v>
      </c>
      <c r="FD452">
        <v>0.15117900000000001</v>
      </c>
      <c r="FE452">
        <v>87.600660000000005</v>
      </c>
      <c r="FF452">
        <v>0.3595894</v>
      </c>
      <c r="FG452">
        <v>18.621320000000001</v>
      </c>
      <c r="FH452">
        <v>0.61699579999999998</v>
      </c>
      <c r="FI452">
        <v>363.10270000000003</v>
      </c>
      <c r="FJ452">
        <v>0.3589522</v>
      </c>
      <c r="FK452">
        <v>18.168189999999999</v>
      </c>
      <c r="FL452">
        <v>1.9740519999999999</v>
      </c>
      <c r="FM452">
        <v>1178.557</v>
      </c>
      <c r="FN452">
        <v>0.35832809999999998</v>
      </c>
      <c r="FO452">
        <v>19.43319</v>
      </c>
      <c r="FP452">
        <v>5.0781809999999998</v>
      </c>
      <c r="FQ452">
        <v>3072.7750000000001</v>
      </c>
      <c r="FR452">
        <v>0.35790719999999998</v>
      </c>
      <c r="FS452">
        <v>20.22747</v>
      </c>
      <c r="FT452">
        <v>10.73776</v>
      </c>
      <c r="FU452">
        <v>6579.4790000000003</v>
      </c>
      <c r="FV452">
        <v>0.35739369999999998</v>
      </c>
      <c r="FW452">
        <v>20.601489999999998</v>
      </c>
      <c r="FX452">
        <v>19.015250000000002</v>
      </c>
      <c r="FY452">
        <v>11800</v>
      </c>
      <c r="FZ452">
        <v>0.35681170000000001</v>
      </c>
      <c r="GA452">
        <v>20.381830000000001</v>
      </c>
      <c r="GB452">
        <v>28.693429999999999</v>
      </c>
      <c r="GC452">
        <v>18025.82</v>
      </c>
      <c r="GD452">
        <v>0.35623159999999998</v>
      </c>
      <c r="GE452">
        <v>19.55566</v>
      </c>
      <c r="GF452">
        <v>37.462060000000001</v>
      </c>
      <c r="GG452">
        <v>23816.41</v>
      </c>
      <c r="GH452">
        <v>0.35571900000000001</v>
      </c>
      <c r="GI452">
        <v>18.528659999999999</v>
      </c>
      <c r="GJ452">
        <v>42.85942</v>
      </c>
      <c r="GK452">
        <v>27564.51</v>
      </c>
      <c r="GL452">
        <v>0.35543710000000001</v>
      </c>
      <c r="GM452">
        <v>17.743729999999999</v>
      </c>
      <c r="GN452">
        <v>43.514690000000002</v>
      </c>
      <c r="GO452">
        <v>28281.67</v>
      </c>
      <c r="GP452">
        <v>0.35503220000000002</v>
      </c>
      <c r="GQ452">
        <v>17.59864</v>
      </c>
      <c r="GR452">
        <v>39.615569999999998</v>
      </c>
      <c r="GS452">
        <v>26019.599999999999</v>
      </c>
      <c r="GT452">
        <v>0.3545394</v>
      </c>
      <c r="GU452">
        <v>19.303830000000001</v>
      </c>
      <c r="GV452">
        <v>32.674250000000001</v>
      </c>
      <c r="GW452">
        <v>21687.48</v>
      </c>
      <c r="GX452">
        <v>0.35411219999999999</v>
      </c>
      <c r="GY452">
        <v>20.543749999999999</v>
      </c>
      <c r="GZ452">
        <v>24.703240000000001</v>
      </c>
      <c r="HA452">
        <v>16554.48</v>
      </c>
      <c r="HB452">
        <v>0.35369210000000001</v>
      </c>
      <c r="HC452">
        <v>21.43027</v>
      </c>
      <c r="HD452">
        <v>17.252459999999999</v>
      </c>
      <c r="HE452">
        <v>11671.3</v>
      </c>
      <c r="HF452">
        <v>0.35322809999999999</v>
      </c>
      <c r="HG452">
        <v>22.063140000000001</v>
      </c>
      <c r="HH452">
        <v>11.19699</v>
      </c>
      <c r="HI452">
        <v>7645.9430000000002</v>
      </c>
      <c r="HJ452">
        <v>0.35271639999999999</v>
      </c>
      <c r="HK452">
        <v>21.613119999999999</v>
      </c>
      <c r="HL452">
        <v>6.7997329999999998</v>
      </c>
      <c r="HM452">
        <v>4685.4459999999999</v>
      </c>
      <c r="HN452">
        <v>0.35220780000000002</v>
      </c>
      <c r="HO452">
        <v>20.295159999999999</v>
      </c>
      <c r="HP452">
        <v>3.9013909999999998</v>
      </c>
      <c r="HQ452">
        <v>2710.3330000000001</v>
      </c>
      <c r="HR452">
        <v>0.35190769999999999</v>
      </c>
      <c r="HS452">
        <v>19.48413</v>
      </c>
      <c r="HT452">
        <v>2.1344210000000001</v>
      </c>
      <c r="HU452">
        <v>1492.914</v>
      </c>
      <c r="HV452">
        <v>0.35153839999999997</v>
      </c>
      <c r="HW452">
        <v>19.22458</v>
      </c>
      <c r="HX452">
        <v>1.126717</v>
      </c>
      <c r="HY452">
        <v>792.32370000000003</v>
      </c>
      <c r="HZ452">
        <v>0.35137069999999998</v>
      </c>
      <c r="IA452">
        <v>20.780850000000001</v>
      </c>
      <c r="IB452">
        <v>0.5851286</v>
      </c>
      <c r="IC452">
        <v>412.5204</v>
      </c>
      <c r="ID452">
        <v>0.35127920000000001</v>
      </c>
      <c r="IE452">
        <v>22.532609999999998</v>
      </c>
      <c r="IF452">
        <v>0.30815740000000003</v>
      </c>
      <c r="IG452">
        <v>216.803</v>
      </c>
      <c r="IH452">
        <v>0.35120069999999998</v>
      </c>
      <c r="II452">
        <v>23.53952</v>
      </c>
      <c r="IJ452" s="1">
        <v>0.17250560000000001</v>
      </c>
      <c r="IK452">
        <v>120.3357</v>
      </c>
      <c r="IL452">
        <v>0.35118949999999999</v>
      </c>
      <c r="IM452">
        <v>24.052589999999999</v>
      </c>
      <c r="IN452">
        <v>0.1081332</v>
      </c>
      <c r="IO452">
        <v>74.351939999999999</v>
      </c>
      <c r="IP452">
        <v>0.35112900000000002</v>
      </c>
      <c r="IQ452">
        <v>23.091619999999999</v>
      </c>
      <c r="IR452" s="1">
        <v>7.7470360000000002E-2</v>
      </c>
      <c r="IS452">
        <v>52.480609999999999</v>
      </c>
      <c r="IT452">
        <v>0.35120259999999998</v>
      </c>
      <c r="IU452">
        <v>21.637499999999999</v>
      </c>
      <c r="IV452" s="1">
        <v>6.2053650000000002E-2</v>
      </c>
      <c r="IW452">
        <v>41.573599999999999</v>
      </c>
      <c r="IX452">
        <v>0.35131790000000002</v>
      </c>
      <c r="IY452">
        <v>20.834890000000001</v>
      </c>
      <c r="IZ452" s="1">
        <v>5.319724E-2</v>
      </c>
      <c r="JA452">
        <v>35.411879999999996</v>
      </c>
      <c r="JB452">
        <v>0.35120440000000003</v>
      </c>
      <c r="JC452">
        <v>20.631820000000001</v>
      </c>
      <c r="JD452" s="1">
        <v>4.7002200000000001E-2</v>
      </c>
      <c r="JE452">
        <v>31.199680000000001</v>
      </c>
      <c r="JF452">
        <v>0.35115689999999999</v>
      </c>
      <c r="JG452">
        <v>21.652740000000001</v>
      </c>
      <c r="JH452" s="1">
        <v>4.1886439999999997E-2</v>
      </c>
      <c r="JI452">
        <v>27.771550000000001</v>
      </c>
      <c r="JJ452">
        <v>0.35112339999999997</v>
      </c>
      <c r="JK452">
        <v>22.104199999999999</v>
      </c>
      <c r="JL452" s="1">
        <v>3.7251399999999997E-2</v>
      </c>
      <c r="JM452">
        <v>24.686640000000001</v>
      </c>
      <c r="JN452">
        <v>0.35120790000000002</v>
      </c>
      <c r="JO452">
        <v>22.53378</v>
      </c>
      <c r="JP452" s="1">
        <v>3.2889910000000001E-2</v>
      </c>
      <c r="JQ452">
        <v>21.789249999999999</v>
      </c>
      <c r="JR452">
        <v>0.35125079999999997</v>
      </c>
      <c r="JS452">
        <v>21.93038</v>
      </c>
      <c r="JT452" s="1">
        <v>2.8769690000000001E-2</v>
      </c>
      <c r="JU452">
        <v>19.053429999999999</v>
      </c>
      <c r="JV452">
        <v>0.35133160000000002</v>
      </c>
      <c r="JW452">
        <v>20.984059999999999</v>
      </c>
      <c r="JX452" s="1">
        <v>2.501716E-2</v>
      </c>
      <c r="JY452">
        <v>16.556059999999999</v>
      </c>
      <c r="JZ452">
        <v>0.35139690000000001</v>
      </c>
      <c r="KA452">
        <v>20.309940000000001</v>
      </c>
      <c r="KB452" s="1">
        <v>2.1698289999999999E-2</v>
      </c>
      <c r="KC452">
        <v>14.34315</v>
      </c>
      <c r="KD452">
        <v>0.35146529999999998</v>
      </c>
      <c r="KE452">
        <v>19.92999</v>
      </c>
      <c r="KF452" s="1">
        <v>1.878695E-2</v>
      </c>
      <c r="KG452">
        <v>12.404109999999999</v>
      </c>
      <c r="KH452">
        <v>0.35146290000000002</v>
      </c>
      <c r="KI452">
        <v>19.85144</v>
      </c>
      <c r="KJ452" s="1">
        <v>1.62179E-2</v>
      </c>
      <c r="KK452">
        <v>10.69853</v>
      </c>
      <c r="KL452">
        <v>0.35154600000000003</v>
      </c>
      <c r="KM452">
        <v>21.115600000000001</v>
      </c>
      <c r="KN452" s="1">
        <v>1.3934210000000001E-2</v>
      </c>
      <c r="KO452">
        <v>9.183662</v>
      </c>
      <c r="KP452">
        <v>0.35172930000000002</v>
      </c>
      <c r="KQ452">
        <v>21.26548</v>
      </c>
      <c r="KR452" s="1">
        <v>1.18534E-2</v>
      </c>
      <c r="KS452">
        <v>7.8086219999999997</v>
      </c>
      <c r="KT452">
        <v>0.35197129999999999</v>
      </c>
      <c r="KU452">
        <v>21.490459999999999</v>
      </c>
      <c r="KV452" s="1">
        <v>9.9308959999999998E-3</v>
      </c>
      <c r="KW452">
        <v>6.5410339999999998</v>
      </c>
      <c r="KX452">
        <v>0.3521899</v>
      </c>
      <c r="KY452">
        <v>21.51735</v>
      </c>
      <c r="KZ452" s="1">
        <v>8.1832999999999993E-3</v>
      </c>
      <c r="LA452">
        <v>5.3903239999999997</v>
      </c>
      <c r="LB452">
        <v>0.35241420000000001</v>
      </c>
      <c r="LC452">
        <v>20.853120000000001</v>
      </c>
      <c r="LD452" s="1">
        <v>6.6567670000000001E-3</v>
      </c>
      <c r="LE452">
        <v>4.3831490000000004</v>
      </c>
      <c r="LF452">
        <v>0.35255599999999998</v>
      </c>
      <c r="LG452">
        <v>19.888770000000001</v>
      </c>
      <c r="LH452" s="1">
        <v>5.3850920000000002E-3</v>
      </c>
      <c r="LI452">
        <v>3.5421960000000001</v>
      </c>
      <c r="LJ452">
        <v>0.35264980000000001</v>
      </c>
      <c r="LK452">
        <v>19.347760000000001</v>
      </c>
      <c r="LL452" s="1">
        <v>4.3688030000000001E-3</v>
      </c>
      <c r="LM452">
        <v>2.8692199999999999</v>
      </c>
      <c r="LN452">
        <v>0.35273949999999998</v>
      </c>
      <c r="LO452">
        <v>19.62782</v>
      </c>
      <c r="LP452" s="1">
        <v>3.5882050000000001E-3</v>
      </c>
      <c r="LQ452">
        <v>2.3507539999999998</v>
      </c>
      <c r="LR452">
        <v>0.3528017</v>
      </c>
      <c r="LS452">
        <v>21.582170000000001</v>
      </c>
      <c r="LT452" s="1">
        <v>3.006342E-3</v>
      </c>
      <c r="LU452">
        <v>1.963374</v>
      </c>
      <c r="LV452">
        <v>0.35286519999999999</v>
      </c>
      <c r="LW452">
        <v>22.549479999999999</v>
      </c>
      <c r="LX452" s="1">
        <v>2.5796980000000001E-3</v>
      </c>
      <c r="LY452">
        <v>1.679079</v>
      </c>
      <c r="LZ452">
        <v>0.3529291</v>
      </c>
      <c r="MA452">
        <v>23.189450000000001</v>
      </c>
      <c r="MB452" s="1">
        <v>2.2665419999999999E-3</v>
      </c>
      <c r="MC452">
        <v>1.4705239999999999</v>
      </c>
      <c r="MD452">
        <v>0.3529602</v>
      </c>
      <c r="ME452">
        <v>23.81503</v>
      </c>
      <c r="MF452" s="1">
        <v>2.0328009999999999E-3</v>
      </c>
      <c r="MG452">
        <v>1.315218</v>
      </c>
      <c r="MH452">
        <v>0.35303210000000002</v>
      </c>
      <c r="MI452">
        <v>23.098030000000001</v>
      </c>
      <c r="MJ452" s="1">
        <v>1.8542400000000001E-3</v>
      </c>
      <c r="MK452">
        <v>1.196882</v>
      </c>
      <c r="ML452">
        <v>0.35338059999999999</v>
      </c>
      <c r="MM452">
        <v>21.80789</v>
      </c>
      <c r="MN452" s="1">
        <v>1.7149789999999999E-3</v>
      </c>
      <c r="MO452">
        <v>1.1047990000000001</v>
      </c>
      <c r="MP452">
        <v>0.3537013</v>
      </c>
      <c r="MQ452">
        <v>21.377579999999998</v>
      </c>
      <c r="MR452" s="1">
        <v>1.6038199999999999E-3</v>
      </c>
      <c r="MS452">
        <v>1.0318160000000001</v>
      </c>
      <c r="MT452">
        <v>0.35398239999999997</v>
      </c>
      <c r="MU452">
        <v>21.535630000000001</v>
      </c>
      <c r="MV452" s="1">
        <v>1.514034E-3</v>
      </c>
      <c r="MW452">
        <v>0.97291609999999995</v>
      </c>
      <c r="MX452">
        <v>0.35425519999999999</v>
      </c>
      <c r="MY452">
        <v>23.195460000000001</v>
      </c>
      <c r="MZ452" s="1">
        <v>1.4410670000000001E-3</v>
      </c>
      <c r="NA452" s="1">
        <v>0.92502050000000002</v>
      </c>
      <c r="NB452">
        <v>0.3545663</v>
      </c>
      <c r="NC452">
        <v>24.429539999999999</v>
      </c>
      <c r="ND452" s="1">
        <v>1.380601E-3</v>
      </c>
      <c r="NE452" s="1">
        <v>0.88537080000000001</v>
      </c>
      <c r="NF452">
        <v>0.35492170000000001</v>
      </c>
      <c r="NG452">
        <v>24.85219</v>
      </c>
      <c r="NH452" s="1">
        <v>1.329771E-3</v>
      </c>
      <c r="NI452" s="1">
        <v>0.85188810000000004</v>
      </c>
      <c r="NJ452">
        <v>0.35540539999999998</v>
      </c>
      <c r="NK452">
        <v>24.986070000000002</v>
      </c>
      <c r="NL452" s="1">
        <v>1.2853999999999999E-3</v>
      </c>
      <c r="NM452" s="1">
        <v>0.82247519999999996</v>
      </c>
      <c r="NN452">
        <v>0.3559023</v>
      </c>
      <c r="NO452">
        <v>23.88926</v>
      </c>
      <c r="NP452" s="1">
        <v>1.2443210000000001E-3</v>
      </c>
      <c r="NQ452" s="1">
        <v>0.79531669999999999</v>
      </c>
      <c r="NR452">
        <v>0.35641089999999997</v>
      </c>
      <c r="NS452">
        <v>22.81776</v>
      </c>
      <c r="NT452" s="1">
        <v>1.2043399999999999E-3</v>
      </c>
      <c r="NU452" s="1">
        <v>0.76903149999999998</v>
      </c>
      <c r="NV452">
        <v>0.35692770000000001</v>
      </c>
      <c r="NW452">
        <v>22.374669999999998</v>
      </c>
      <c r="NX452" s="1">
        <v>1.164092E-3</v>
      </c>
      <c r="NY452" s="1">
        <v>0.74267510000000003</v>
      </c>
      <c r="NZ452">
        <v>0.35744819999999999</v>
      </c>
      <c r="OA452">
        <v>22.39648</v>
      </c>
      <c r="OB452" s="1">
        <v>1.123256E-3</v>
      </c>
      <c r="OC452" s="1">
        <v>0.7160242</v>
      </c>
      <c r="OD452">
        <v>0.35798140000000001</v>
      </c>
      <c r="OE452">
        <v>22.635349999999999</v>
      </c>
      <c r="OF452" s="1">
        <v>1.0820490000000001E-3</v>
      </c>
      <c r="OG452" s="1">
        <v>0.68911199999999995</v>
      </c>
      <c r="OH452">
        <v>0.3585277</v>
      </c>
      <c r="OI452">
        <v>23.530360000000002</v>
      </c>
      <c r="OJ452" s="1">
        <v>1.0407490000000001E-3</v>
      </c>
      <c r="OK452" s="1">
        <v>0.66224000000000005</v>
      </c>
    </row>
    <row r="453" spans="1:401" x14ac:dyDescent="0.35">
      <c r="A453">
        <v>462</v>
      </c>
      <c r="B453" t="s">
        <v>4</v>
      </c>
      <c r="C453" t="s">
        <v>364</v>
      </c>
      <c r="D453" t="s">
        <v>460</v>
      </c>
      <c r="E453">
        <v>818.27520000000004</v>
      </c>
      <c r="F453">
        <v>0.35623830000000001</v>
      </c>
      <c r="G453">
        <v>20.46808</v>
      </c>
      <c r="H453">
        <v>0</v>
      </c>
      <c r="I453">
        <v>0</v>
      </c>
      <c r="J453">
        <v>0.35629260000000001</v>
      </c>
      <c r="K453">
        <v>20.851230000000001</v>
      </c>
      <c r="L453">
        <v>0</v>
      </c>
      <c r="M453">
        <v>0</v>
      </c>
      <c r="N453">
        <v>0.35638599999999998</v>
      </c>
      <c r="O453">
        <v>22.388490000000001</v>
      </c>
      <c r="P453">
        <v>0</v>
      </c>
      <c r="Q453">
        <v>0</v>
      </c>
      <c r="R453">
        <v>0.3565373</v>
      </c>
      <c r="S453">
        <v>22.87743</v>
      </c>
      <c r="T453">
        <v>0</v>
      </c>
      <c r="U453">
        <v>0</v>
      </c>
      <c r="V453">
        <v>0.356736</v>
      </c>
      <c r="W453">
        <v>23.598120000000002</v>
      </c>
      <c r="X453">
        <v>0</v>
      </c>
      <c r="Y453">
        <v>0</v>
      </c>
      <c r="Z453">
        <v>0.35704639999999999</v>
      </c>
      <c r="AA453">
        <v>23.003450000000001</v>
      </c>
      <c r="AB453">
        <v>0</v>
      </c>
      <c r="AC453">
        <v>0</v>
      </c>
      <c r="AD453">
        <v>0.3574329</v>
      </c>
      <c r="AE453">
        <v>22.384260000000001</v>
      </c>
      <c r="AF453">
        <v>0</v>
      </c>
      <c r="AG453">
        <v>0</v>
      </c>
      <c r="AH453">
        <v>0.35780849999999997</v>
      </c>
      <c r="AI453">
        <v>21.974989999999998</v>
      </c>
      <c r="AJ453">
        <v>0</v>
      </c>
      <c r="AK453">
        <v>0</v>
      </c>
      <c r="AL453">
        <v>0.35817470000000001</v>
      </c>
      <c r="AM453">
        <v>21.71557</v>
      </c>
      <c r="AN453">
        <v>0</v>
      </c>
      <c r="AO453">
        <v>0</v>
      </c>
      <c r="AP453">
        <v>0.35851559999999999</v>
      </c>
      <c r="AQ453">
        <v>21.748339999999999</v>
      </c>
      <c r="AR453">
        <v>0</v>
      </c>
      <c r="AS453">
        <v>0</v>
      </c>
      <c r="AT453">
        <v>0.3588616</v>
      </c>
      <c r="AU453">
        <v>22.792639999999999</v>
      </c>
      <c r="AV453">
        <v>0</v>
      </c>
      <c r="AW453">
        <v>0</v>
      </c>
      <c r="AX453">
        <v>0.3592455</v>
      </c>
      <c r="AY453">
        <v>22.771249999999998</v>
      </c>
      <c r="AZ453">
        <v>0</v>
      </c>
      <c r="BA453">
        <v>0</v>
      </c>
      <c r="BB453">
        <v>0.35964800000000002</v>
      </c>
      <c r="BC453">
        <v>22.623270000000002</v>
      </c>
      <c r="BD453">
        <v>0</v>
      </c>
      <c r="BE453">
        <v>0</v>
      </c>
      <c r="BF453">
        <v>0.3600487</v>
      </c>
      <c r="BG453">
        <v>22.63785</v>
      </c>
      <c r="BH453">
        <v>0</v>
      </c>
      <c r="BI453">
        <v>0</v>
      </c>
      <c r="BJ453">
        <v>0.36048210000000003</v>
      </c>
      <c r="BK453">
        <v>21.84695</v>
      </c>
      <c r="BL453">
        <v>0</v>
      </c>
      <c r="BM453">
        <v>0</v>
      </c>
      <c r="BN453">
        <v>0.36119960000000001</v>
      </c>
      <c r="BO453">
        <v>21.17202</v>
      </c>
      <c r="BP453">
        <v>0</v>
      </c>
      <c r="BQ453">
        <v>0</v>
      </c>
      <c r="BR453">
        <v>0.36184959999999999</v>
      </c>
      <c r="BS453">
        <v>20.730219999999999</v>
      </c>
      <c r="BT453">
        <v>0</v>
      </c>
      <c r="BU453">
        <v>0</v>
      </c>
      <c r="BV453">
        <v>0.36241400000000001</v>
      </c>
      <c r="BW453">
        <v>21.339259999999999</v>
      </c>
      <c r="BX453">
        <v>0</v>
      </c>
      <c r="BY453">
        <v>0</v>
      </c>
      <c r="BZ453">
        <v>0.36294179999999998</v>
      </c>
      <c r="CA453">
        <v>22.53912</v>
      </c>
      <c r="CB453">
        <v>0</v>
      </c>
      <c r="CC453">
        <v>0</v>
      </c>
      <c r="CD453">
        <v>0.36361060000000001</v>
      </c>
      <c r="CE453">
        <v>23.651879999999998</v>
      </c>
      <c r="CF453">
        <v>0</v>
      </c>
      <c r="CG453">
        <v>0</v>
      </c>
      <c r="CH453">
        <v>0.3642418</v>
      </c>
      <c r="CI453">
        <v>24.034590000000001</v>
      </c>
      <c r="CJ453">
        <v>0</v>
      </c>
      <c r="CK453">
        <v>0</v>
      </c>
      <c r="CL453">
        <v>0.36478129999999998</v>
      </c>
      <c r="CM453">
        <v>23.312719999999999</v>
      </c>
      <c r="CN453">
        <v>0</v>
      </c>
      <c r="CO453">
        <v>0</v>
      </c>
      <c r="CP453">
        <v>0.36521389999999998</v>
      </c>
      <c r="CQ453">
        <v>22.104590000000002</v>
      </c>
      <c r="CR453">
        <v>0</v>
      </c>
      <c r="CS453">
        <v>0</v>
      </c>
      <c r="CT453">
        <v>0.36554979999999998</v>
      </c>
      <c r="CU453">
        <v>21.27826</v>
      </c>
      <c r="CV453">
        <v>0</v>
      </c>
      <c r="CW453">
        <v>0</v>
      </c>
      <c r="CX453">
        <v>0.3657803</v>
      </c>
      <c r="CY453">
        <v>20.847079999999998</v>
      </c>
      <c r="CZ453" s="1">
        <v>2.9884200000000001E-37</v>
      </c>
      <c r="DA453" s="1">
        <v>1.8867499999999999E-34</v>
      </c>
      <c r="DB453">
        <v>0.36592819999999998</v>
      </c>
      <c r="DC453">
        <v>21.619160000000001</v>
      </c>
      <c r="DD453" s="1">
        <v>1.4346260000000001E-30</v>
      </c>
      <c r="DE453" s="1">
        <v>7.6658059999999999E-28</v>
      </c>
      <c r="DF453">
        <v>0.36598960000000003</v>
      </c>
      <c r="DG453">
        <v>22.796720000000001</v>
      </c>
      <c r="DH453" s="1">
        <v>3.5378589999999998E-25</v>
      </c>
      <c r="DI453" s="1">
        <v>1.6664899999999999E-22</v>
      </c>
      <c r="DJ453">
        <v>0.36592190000000002</v>
      </c>
      <c r="DK453">
        <v>23.216670000000001</v>
      </c>
      <c r="DL453" s="1">
        <v>5.5234699999999998E-21</v>
      </c>
      <c r="DM453" s="1">
        <v>2.5450840000000001E-18</v>
      </c>
      <c r="DN453">
        <v>0.36574950000000001</v>
      </c>
      <c r="DO453">
        <v>23.315539999999999</v>
      </c>
      <c r="DP453" s="1">
        <v>1.348292E-17</v>
      </c>
      <c r="DQ453" s="1">
        <v>6.275528E-15</v>
      </c>
      <c r="DR453">
        <v>0.36547970000000002</v>
      </c>
      <c r="DS453">
        <v>22.516400000000001</v>
      </c>
      <c r="DT453" s="1">
        <v>9.3635969999999999E-15</v>
      </c>
      <c r="DU453" s="1">
        <v>4.4279920000000003E-12</v>
      </c>
      <c r="DV453">
        <v>0.36509520000000001</v>
      </c>
      <c r="DW453">
        <v>21.164999999999999</v>
      </c>
      <c r="DX453" s="1">
        <v>2.5203100000000002E-12</v>
      </c>
      <c r="DY453" s="1">
        <v>1.215701E-9</v>
      </c>
      <c r="DZ453">
        <v>0.3646431</v>
      </c>
      <c r="EA453">
        <v>20.186229999999998</v>
      </c>
      <c r="EB453" s="1">
        <v>3.1385390000000001E-10</v>
      </c>
      <c r="EC453" s="1">
        <v>1.5424980000000001E-7</v>
      </c>
      <c r="ED453">
        <v>0.36408869999999999</v>
      </c>
      <c r="EE453">
        <v>19.623000000000001</v>
      </c>
      <c r="EF453" s="1">
        <v>2.036835E-8</v>
      </c>
      <c r="EG453" s="1">
        <v>1.0218119999999999E-5</v>
      </c>
      <c r="EH453">
        <v>0.36343310000000001</v>
      </c>
      <c r="EI453">
        <v>20.022130000000001</v>
      </c>
      <c r="EJ453" s="1">
        <v>7.6161269999999995E-7</v>
      </c>
      <c r="EK453" s="1">
        <v>3.8933009999999999E-4</v>
      </c>
      <c r="EL453">
        <v>0.36273610000000001</v>
      </c>
      <c r="EM453">
        <v>20.877880000000001</v>
      </c>
      <c r="EN453" s="1">
        <v>1.767327E-5</v>
      </c>
      <c r="EO453" s="1">
        <v>9.1966280000000001E-3</v>
      </c>
      <c r="EP453">
        <v>0.3619484</v>
      </c>
      <c r="EQ453">
        <v>21.607420000000001</v>
      </c>
      <c r="ER453" s="1">
        <v>2.694358E-4</v>
      </c>
      <c r="ES453">
        <v>0.14279020000000001</v>
      </c>
      <c r="ET453">
        <v>0.36106739999999998</v>
      </c>
      <c r="EU453">
        <v>21.769179999999999</v>
      </c>
      <c r="EV453" s="1">
        <v>2.8260490000000002E-3</v>
      </c>
      <c r="EW453">
        <v>1.524238</v>
      </c>
      <c r="EX453">
        <v>0.36011530000000003</v>
      </c>
      <c r="EY453">
        <v>20.883710000000001</v>
      </c>
      <c r="EZ453" s="1">
        <v>2.1198100000000001E-2</v>
      </c>
      <c r="FA453">
        <v>11.62636</v>
      </c>
      <c r="FB453">
        <v>0.35916219999999999</v>
      </c>
      <c r="FC453">
        <v>19.6707</v>
      </c>
      <c r="FD453">
        <v>0.117724</v>
      </c>
      <c r="FE453">
        <v>65.580740000000006</v>
      </c>
      <c r="FF453">
        <v>0.35836129999999999</v>
      </c>
      <c r="FG453">
        <v>18.663309999999999</v>
      </c>
      <c r="FH453">
        <v>0.49780069999999998</v>
      </c>
      <c r="FI453">
        <v>281.58609999999999</v>
      </c>
      <c r="FJ453">
        <v>0.35753269999999998</v>
      </c>
      <c r="FK453">
        <v>18.159459999999999</v>
      </c>
      <c r="FL453">
        <v>1.646787</v>
      </c>
      <c r="FM453">
        <v>944.721</v>
      </c>
      <c r="FN453">
        <v>0.35670780000000002</v>
      </c>
      <c r="FO453">
        <v>19.408200000000001</v>
      </c>
      <c r="FP453">
        <v>4.3707960000000003</v>
      </c>
      <c r="FQ453">
        <v>2540.252</v>
      </c>
      <c r="FR453">
        <v>0.35616110000000001</v>
      </c>
      <c r="FS453">
        <v>20.298400000000001</v>
      </c>
      <c r="FT453">
        <v>9.5183630000000008</v>
      </c>
      <c r="FU453">
        <v>5597.4</v>
      </c>
      <c r="FV453">
        <v>0.3554717</v>
      </c>
      <c r="FW453">
        <v>20.68581</v>
      </c>
      <c r="FX453">
        <v>17.32892</v>
      </c>
      <c r="FY453">
        <v>10312.08</v>
      </c>
      <c r="FZ453">
        <v>0.35471950000000002</v>
      </c>
      <c r="GA453">
        <v>20.48563</v>
      </c>
      <c r="GB453">
        <v>26.838619999999999</v>
      </c>
      <c r="GC453">
        <v>16154.19</v>
      </c>
      <c r="GD453">
        <v>0.35392479999999998</v>
      </c>
      <c r="GE453">
        <v>19.66808</v>
      </c>
      <c r="GF453">
        <v>35.9101</v>
      </c>
      <c r="GG453">
        <v>21852.04</v>
      </c>
      <c r="GH453">
        <v>0.3532285</v>
      </c>
      <c r="GI453">
        <v>18.608630000000002</v>
      </c>
      <c r="GJ453">
        <v>42.054349999999999</v>
      </c>
      <c r="GK453">
        <v>25863.09</v>
      </c>
      <c r="GL453">
        <v>0.35272510000000001</v>
      </c>
      <c r="GM453">
        <v>17.77572</v>
      </c>
      <c r="GN453">
        <v>43.624490000000002</v>
      </c>
      <c r="GO453">
        <v>27094.81</v>
      </c>
      <c r="GP453">
        <v>0.35218860000000002</v>
      </c>
      <c r="GQ453">
        <v>17.56981</v>
      </c>
      <c r="GR453">
        <v>40.565719999999999</v>
      </c>
      <c r="GS453">
        <v>25417.16</v>
      </c>
      <c r="GT453">
        <v>0.35154360000000001</v>
      </c>
      <c r="GU453">
        <v>19.257180000000002</v>
      </c>
      <c r="GV453">
        <v>34.109319999999997</v>
      </c>
      <c r="GW453">
        <v>21569.3</v>
      </c>
      <c r="GX453">
        <v>0.35096549999999999</v>
      </c>
      <c r="GY453">
        <v>20.592949999999998</v>
      </c>
      <c r="GZ453">
        <v>26.247309999999999</v>
      </c>
      <c r="HA453">
        <v>16735.009999999998</v>
      </c>
      <c r="HB453">
        <v>0.3503733</v>
      </c>
      <c r="HC453">
        <v>21.5108</v>
      </c>
      <c r="HD453">
        <v>18.63945</v>
      </c>
      <c r="HE453">
        <v>11980.83</v>
      </c>
      <c r="HF453">
        <v>0.34973189999999998</v>
      </c>
      <c r="HG453">
        <v>22.18619</v>
      </c>
      <c r="HH453">
        <v>12.29101</v>
      </c>
      <c r="HI453">
        <v>7963.4430000000002</v>
      </c>
      <c r="HJ453">
        <v>0.34906409999999999</v>
      </c>
      <c r="HK453">
        <v>21.7912</v>
      </c>
      <c r="HL453">
        <v>7.5749490000000002</v>
      </c>
      <c r="HM453">
        <v>4945.5259999999998</v>
      </c>
      <c r="HN453">
        <v>0.34843020000000002</v>
      </c>
      <c r="HO453">
        <v>20.408280000000001</v>
      </c>
      <c r="HP453">
        <v>4.4030279999999999</v>
      </c>
      <c r="HQ453">
        <v>2894.4180000000001</v>
      </c>
      <c r="HR453">
        <v>0.34796260000000001</v>
      </c>
      <c r="HS453">
        <v>19.498560000000001</v>
      </c>
      <c r="HT453">
        <v>2.4356949999999999</v>
      </c>
      <c r="HU453">
        <v>1612.2719999999999</v>
      </c>
      <c r="HV453">
        <v>0.3474759</v>
      </c>
      <c r="HW453">
        <v>19.172930000000001</v>
      </c>
      <c r="HX453">
        <v>1.2964929999999999</v>
      </c>
      <c r="HY453">
        <v>863.19730000000004</v>
      </c>
      <c r="HZ453">
        <v>0.34710790000000002</v>
      </c>
      <c r="IA453">
        <v>20.691099999999999</v>
      </c>
      <c r="IB453">
        <v>0.6755023</v>
      </c>
      <c r="IC453">
        <v>451.45589999999999</v>
      </c>
      <c r="ID453">
        <v>0.3468754</v>
      </c>
      <c r="IE453">
        <v>22.546040000000001</v>
      </c>
      <c r="IF453">
        <v>0.35409119999999999</v>
      </c>
      <c r="IG453">
        <v>236.6583</v>
      </c>
      <c r="IH453">
        <v>0.34662349999999997</v>
      </c>
      <c r="II453">
        <v>23.661619999999999</v>
      </c>
      <c r="IJ453">
        <v>0.19486590000000001</v>
      </c>
      <c r="IK453">
        <v>129.57660000000001</v>
      </c>
      <c r="IL453">
        <v>0.34648309999999999</v>
      </c>
      <c r="IM453">
        <v>24.228120000000001</v>
      </c>
      <c r="IN453" s="1">
        <v>0.1187825</v>
      </c>
      <c r="IO453">
        <v>78.142300000000006</v>
      </c>
      <c r="IP453">
        <v>0.34631889999999999</v>
      </c>
      <c r="IQ453">
        <v>23.324310000000001</v>
      </c>
      <c r="IR453">
        <v>8.2619239999999997E-2</v>
      </c>
      <c r="IS453">
        <v>53.687719999999999</v>
      </c>
      <c r="IT453">
        <v>0.3462672</v>
      </c>
      <c r="IU453">
        <v>21.76953</v>
      </c>
      <c r="IV453" s="1">
        <v>6.4729170000000003E-2</v>
      </c>
      <c r="IW453">
        <v>41.655970000000003</v>
      </c>
      <c r="IX453">
        <v>0.34642109999999998</v>
      </c>
      <c r="IY453">
        <v>20.86777</v>
      </c>
      <c r="IZ453" s="1">
        <v>5.4819E-2</v>
      </c>
      <c r="JA453">
        <v>35.070010000000003</v>
      </c>
      <c r="JB453">
        <v>0.3468426</v>
      </c>
      <c r="JC453">
        <v>20.59816</v>
      </c>
      <c r="JD453" s="1">
        <v>4.8199470000000001E-2</v>
      </c>
      <c r="JE453">
        <v>30.731539999999999</v>
      </c>
      <c r="JF453">
        <v>0.3473946</v>
      </c>
      <c r="JG453">
        <v>21.58549</v>
      </c>
      <c r="JH453" s="1">
        <v>4.2904379999999999E-2</v>
      </c>
      <c r="JI453">
        <v>27.309480000000001</v>
      </c>
      <c r="JJ453">
        <v>0.34803070000000003</v>
      </c>
      <c r="JK453">
        <v>22.138649999999998</v>
      </c>
      <c r="JL453" s="1">
        <v>3.8187359999999997E-2</v>
      </c>
      <c r="JM453">
        <v>24.280429999999999</v>
      </c>
      <c r="JN453">
        <v>0.34878029999999999</v>
      </c>
      <c r="JO453">
        <v>22.597529999999999</v>
      </c>
      <c r="JP453" s="1">
        <v>3.3767980000000003E-2</v>
      </c>
      <c r="JQ453">
        <v>21.453220000000002</v>
      </c>
      <c r="JR453">
        <v>0.34956150000000002</v>
      </c>
      <c r="JS453">
        <v>22.056709999999999</v>
      </c>
      <c r="JT453" s="1">
        <v>2.9591260000000001E-2</v>
      </c>
      <c r="JU453">
        <v>18.78389</v>
      </c>
      <c r="JV453">
        <v>0.3503831</v>
      </c>
      <c r="JW453">
        <v>21.067959999999999</v>
      </c>
      <c r="JX453" s="1">
        <v>2.5755790000000001E-2</v>
      </c>
      <c r="JY453">
        <v>16.330469999999998</v>
      </c>
      <c r="JZ453">
        <v>0.35125650000000003</v>
      </c>
      <c r="KA453">
        <v>20.33399</v>
      </c>
      <c r="KB453" s="1">
        <v>2.2349170000000002E-2</v>
      </c>
      <c r="KC453">
        <v>14.14762</v>
      </c>
      <c r="KD453">
        <v>0.35212389999999999</v>
      </c>
      <c r="KE453">
        <v>19.909459999999999</v>
      </c>
      <c r="KF453" s="1">
        <v>1.935634E-2</v>
      </c>
      <c r="KG453">
        <v>12.23335</v>
      </c>
      <c r="KH453">
        <v>0.35297430000000002</v>
      </c>
      <c r="KI453">
        <v>19.79149</v>
      </c>
      <c r="KJ453" s="1">
        <v>1.6719560000000001E-2</v>
      </c>
      <c r="KK453">
        <v>10.551629999999999</v>
      </c>
      <c r="KL453">
        <v>0.3539272</v>
      </c>
      <c r="KM453">
        <v>21.046620000000001</v>
      </c>
      <c r="KN453" s="1">
        <v>1.4381970000000001E-2</v>
      </c>
      <c r="KO453">
        <v>9.0627879999999994</v>
      </c>
      <c r="KP453">
        <v>0.35493190000000002</v>
      </c>
      <c r="KQ453">
        <v>21.331140000000001</v>
      </c>
      <c r="KR453" s="1">
        <v>1.2264219999999999E-2</v>
      </c>
      <c r="KS453">
        <v>7.7197740000000001</v>
      </c>
      <c r="KT453">
        <v>0.35593390000000003</v>
      </c>
      <c r="KU453">
        <v>21.550139999999999</v>
      </c>
      <c r="KV453" s="1">
        <v>1.0306569999999999E-2</v>
      </c>
      <c r="KW453">
        <v>6.4831599999999998</v>
      </c>
      <c r="KX453">
        <v>0.35687039999999998</v>
      </c>
      <c r="KY453">
        <v>21.637350000000001</v>
      </c>
      <c r="KZ453" s="1">
        <v>8.5213379999999998E-3</v>
      </c>
      <c r="LA453">
        <v>5.3575809999999997</v>
      </c>
      <c r="LB453">
        <v>0.35771340000000001</v>
      </c>
      <c r="LC453">
        <v>20.982620000000001</v>
      </c>
      <c r="LD453" s="1">
        <v>6.9473950000000003E-3</v>
      </c>
      <c r="LE453">
        <v>4.3651520000000001</v>
      </c>
      <c r="LF453">
        <v>0.35848590000000002</v>
      </c>
      <c r="LG453">
        <v>19.932189999999999</v>
      </c>
      <c r="LH453" s="1">
        <v>5.6242990000000001E-3</v>
      </c>
      <c r="LI453">
        <v>3.5293410000000001</v>
      </c>
      <c r="LJ453">
        <v>0.35915360000000002</v>
      </c>
      <c r="LK453">
        <v>19.31363</v>
      </c>
      <c r="LL453" s="1">
        <v>4.557991E-3</v>
      </c>
      <c r="LM453">
        <v>2.8554360000000001</v>
      </c>
      <c r="LN453">
        <v>0.35979119999999998</v>
      </c>
      <c r="LO453">
        <v>19.537579999999998</v>
      </c>
      <c r="LP453" s="1">
        <v>3.7325040000000002E-3</v>
      </c>
      <c r="LQ453">
        <v>2.3325589999999998</v>
      </c>
      <c r="LR453">
        <v>0.3603808</v>
      </c>
      <c r="LS453">
        <v>21.57291</v>
      </c>
      <c r="LT453" s="1">
        <v>3.1137000000000001E-3</v>
      </c>
      <c r="LU453">
        <v>1.939692</v>
      </c>
      <c r="LV453">
        <v>0.36097370000000001</v>
      </c>
      <c r="LW453">
        <v>22.690799999999999</v>
      </c>
      <c r="LX453" s="1">
        <v>2.6588200000000001E-3</v>
      </c>
      <c r="LY453">
        <v>1.650604</v>
      </c>
      <c r="LZ453">
        <v>0.36151109999999997</v>
      </c>
      <c r="MA453">
        <v>23.336480000000002</v>
      </c>
      <c r="MB453" s="1">
        <v>2.3251769999999999E-3</v>
      </c>
      <c r="MC453">
        <v>1.4387129999999999</v>
      </c>
      <c r="MD453">
        <v>0.36205290000000001</v>
      </c>
      <c r="ME453">
        <v>23.99596</v>
      </c>
      <c r="MF453" s="1">
        <v>2.0771180000000002E-3</v>
      </c>
      <c r="MG453">
        <v>1.28142</v>
      </c>
      <c r="MH453">
        <v>0.36253160000000001</v>
      </c>
      <c r="MI453">
        <v>23.291679999999999</v>
      </c>
      <c r="MJ453" s="1">
        <v>1.8885600000000001E-3</v>
      </c>
      <c r="MK453">
        <v>1.162123</v>
      </c>
      <c r="ML453">
        <v>0.36258439999999997</v>
      </c>
      <c r="MM453">
        <v>21.848669999999998</v>
      </c>
      <c r="MN453" s="1">
        <v>1.7420859999999999E-3</v>
      </c>
      <c r="MO453">
        <v>1.0700529999999999</v>
      </c>
      <c r="MP453">
        <v>0.36247679999999999</v>
      </c>
      <c r="MQ453">
        <v>21.32037</v>
      </c>
      <c r="MR453" s="1">
        <v>1.625626E-3</v>
      </c>
      <c r="MS453">
        <v>0.99734</v>
      </c>
      <c r="MT453">
        <v>0.36237419999999998</v>
      </c>
      <c r="MU453">
        <v>21.427969999999998</v>
      </c>
      <c r="MV453" s="1">
        <v>1.5318580000000001E-3</v>
      </c>
      <c r="MW453">
        <v>0.93883459999999996</v>
      </c>
      <c r="MX453">
        <v>0.36227029999999999</v>
      </c>
      <c r="MY453">
        <v>23.184049999999999</v>
      </c>
      <c r="MZ453" s="1">
        <v>1.4556899999999999E-3</v>
      </c>
      <c r="NA453">
        <v>0.89127529999999999</v>
      </c>
      <c r="NB453">
        <v>0.36222470000000001</v>
      </c>
      <c r="NC453">
        <v>24.552710000000001</v>
      </c>
      <c r="ND453" s="1">
        <v>1.392929E-3</v>
      </c>
      <c r="NE453">
        <v>0.85210010000000003</v>
      </c>
      <c r="NF453">
        <v>0.36226340000000001</v>
      </c>
      <c r="NG453">
        <v>25.04073</v>
      </c>
      <c r="NH453" s="1">
        <v>1.3404210000000001E-3</v>
      </c>
      <c r="NI453">
        <v>0.81910570000000005</v>
      </c>
      <c r="NJ453">
        <v>0.36236550000000001</v>
      </c>
      <c r="NK453">
        <v>25.200009999999999</v>
      </c>
      <c r="NL453" s="1">
        <v>1.2949420000000001E-3</v>
      </c>
      <c r="NM453">
        <v>0.79030619999999996</v>
      </c>
      <c r="NN453">
        <v>0.36248049999999998</v>
      </c>
      <c r="NO453">
        <v>24.06888</v>
      </c>
      <c r="NP453" s="1">
        <v>1.253222E-3</v>
      </c>
      <c r="NQ453">
        <v>0.76398339999999998</v>
      </c>
      <c r="NR453">
        <v>0.36263129999999999</v>
      </c>
      <c r="NS453">
        <v>22.849</v>
      </c>
      <c r="NT453" s="1">
        <v>1.2131189999999999E-3</v>
      </c>
      <c r="NU453">
        <v>0.73875109999999999</v>
      </c>
      <c r="NV453">
        <v>0.36275210000000002</v>
      </c>
      <c r="NW453">
        <v>22.320139999999999</v>
      </c>
      <c r="NX453" s="1">
        <v>1.172848E-3</v>
      </c>
      <c r="NY453">
        <v>0.71353009999999994</v>
      </c>
      <c r="NZ453">
        <v>0.362875</v>
      </c>
      <c r="OA453">
        <v>22.325579999999999</v>
      </c>
      <c r="OB453" s="1">
        <v>1.1320830000000001E-3</v>
      </c>
      <c r="OC453">
        <v>0.68809529999999997</v>
      </c>
      <c r="OD453">
        <v>0.36299969999999998</v>
      </c>
      <c r="OE453">
        <v>22.596019999999999</v>
      </c>
      <c r="OF453" s="1">
        <v>1.090864E-3</v>
      </c>
      <c r="OG453">
        <v>0.66238090000000005</v>
      </c>
      <c r="OH453">
        <v>0.36313089999999998</v>
      </c>
      <c r="OI453">
        <v>23.589680000000001</v>
      </c>
      <c r="OJ453" s="1">
        <v>1.04951E-3</v>
      </c>
      <c r="OK453">
        <v>0.6366676</v>
      </c>
    </row>
    <row r="454" spans="1:401" x14ac:dyDescent="0.35">
      <c r="A454">
        <v>463</v>
      </c>
      <c r="B454" t="s">
        <v>4</v>
      </c>
      <c r="C454" t="s">
        <v>364</v>
      </c>
      <c r="D454" t="s">
        <v>461</v>
      </c>
      <c r="E454">
        <v>838.78520000000003</v>
      </c>
      <c r="F454">
        <v>0.3883566</v>
      </c>
      <c r="G454">
        <v>20.40982</v>
      </c>
      <c r="H454">
        <v>0</v>
      </c>
      <c r="I454">
        <v>0</v>
      </c>
      <c r="J454">
        <v>0.38838109999999998</v>
      </c>
      <c r="K454">
        <v>20.750800000000002</v>
      </c>
      <c r="L454">
        <v>0</v>
      </c>
      <c r="M454">
        <v>0</v>
      </c>
      <c r="N454">
        <v>0.38837500000000003</v>
      </c>
      <c r="O454">
        <v>22.288699999999999</v>
      </c>
      <c r="P454">
        <v>0</v>
      </c>
      <c r="Q454">
        <v>0</v>
      </c>
      <c r="R454">
        <v>0.38842779999999999</v>
      </c>
      <c r="S454">
        <v>22.876049999999999</v>
      </c>
      <c r="T454">
        <v>0</v>
      </c>
      <c r="U454">
        <v>0</v>
      </c>
      <c r="V454">
        <v>0.38849499999999998</v>
      </c>
      <c r="W454">
        <v>23.59937</v>
      </c>
      <c r="X454">
        <v>0</v>
      </c>
      <c r="Y454">
        <v>0</v>
      </c>
      <c r="Z454">
        <v>0.38866079999999997</v>
      </c>
      <c r="AA454">
        <v>23.070080000000001</v>
      </c>
      <c r="AB454">
        <v>0</v>
      </c>
      <c r="AC454">
        <v>0</v>
      </c>
      <c r="AD454">
        <v>0.38881359999999998</v>
      </c>
      <c r="AE454">
        <v>22.42117</v>
      </c>
      <c r="AF454">
        <v>0</v>
      </c>
      <c r="AG454">
        <v>0</v>
      </c>
      <c r="AH454">
        <v>0.3889476</v>
      </c>
      <c r="AI454">
        <v>21.98415</v>
      </c>
      <c r="AJ454">
        <v>0</v>
      </c>
      <c r="AK454">
        <v>0</v>
      </c>
      <c r="AL454">
        <v>0.38908409999999999</v>
      </c>
      <c r="AM454">
        <v>21.701039999999999</v>
      </c>
      <c r="AN454">
        <v>0</v>
      </c>
      <c r="AO454">
        <v>0</v>
      </c>
      <c r="AP454">
        <v>0.38918320000000001</v>
      </c>
      <c r="AQ454">
        <v>21.712009999999999</v>
      </c>
      <c r="AR454">
        <v>0</v>
      </c>
      <c r="AS454">
        <v>0</v>
      </c>
      <c r="AT454">
        <v>0.38927200000000001</v>
      </c>
      <c r="AU454">
        <v>22.74821</v>
      </c>
      <c r="AV454">
        <v>0</v>
      </c>
      <c r="AW454">
        <v>0</v>
      </c>
      <c r="AX454">
        <v>0.38938669999999997</v>
      </c>
      <c r="AY454">
        <v>22.797899999999998</v>
      </c>
      <c r="AZ454">
        <v>0</v>
      </c>
      <c r="BA454">
        <v>0</v>
      </c>
      <c r="BB454">
        <v>0.38951429999999998</v>
      </c>
      <c r="BC454">
        <v>22.643460000000001</v>
      </c>
      <c r="BD454">
        <v>0</v>
      </c>
      <c r="BE454">
        <v>0</v>
      </c>
      <c r="BF454">
        <v>0.38963589999999998</v>
      </c>
      <c r="BG454">
        <v>22.673010000000001</v>
      </c>
      <c r="BH454">
        <v>0</v>
      </c>
      <c r="BI454">
        <v>0</v>
      </c>
      <c r="BJ454">
        <v>0.38988689999999998</v>
      </c>
      <c r="BK454">
        <v>21.896799999999999</v>
      </c>
      <c r="BL454">
        <v>0</v>
      </c>
      <c r="BM454">
        <v>0</v>
      </c>
      <c r="BN454">
        <v>0.39051580000000002</v>
      </c>
      <c r="BO454">
        <v>21.17905</v>
      </c>
      <c r="BP454">
        <v>0</v>
      </c>
      <c r="BQ454">
        <v>0</v>
      </c>
      <c r="BR454">
        <v>0.39106449999999998</v>
      </c>
      <c r="BS454">
        <v>20.71313</v>
      </c>
      <c r="BT454">
        <v>0</v>
      </c>
      <c r="BU454">
        <v>0</v>
      </c>
      <c r="BV454">
        <v>0.39156560000000001</v>
      </c>
      <c r="BW454">
        <v>21.304829999999999</v>
      </c>
      <c r="BX454">
        <v>0</v>
      </c>
      <c r="BY454">
        <v>0</v>
      </c>
      <c r="BZ454">
        <v>0.39201249999999999</v>
      </c>
      <c r="CA454">
        <v>22.527139999999999</v>
      </c>
      <c r="CB454">
        <v>0</v>
      </c>
      <c r="CC454">
        <v>0</v>
      </c>
      <c r="CD454">
        <v>0.39266839999999997</v>
      </c>
      <c r="CE454">
        <v>23.703859999999999</v>
      </c>
      <c r="CF454">
        <v>0</v>
      </c>
      <c r="CG454">
        <v>0</v>
      </c>
      <c r="CH454">
        <v>0.39334429999999998</v>
      </c>
      <c r="CI454">
        <v>24.128730000000001</v>
      </c>
      <c r="CJ454">
        <v>0</v>
      </c>
      <c r="CK454">
        <v>0</v>
      </c>
      <c r="CL454">
        <v>0.39389089999999999</v>
      </c>
      <c r="CM454">
        <v>23.428899999999999</v>
      </c>
      <c r="CN454">
        <v>0</v>
      </c>
      <c r="CO454">
        <v>0</v>
      </c>
      <c r="CP454">
        <v>0.39431379999999999</v>
      </c>
      <c r="CQ454">
        <v>22.182539999999999</v>
      </c>
      <c r="CR454">
        <v>0</v>
      </c>
      <c r="CS454">
        <v>0</v>
      </c>
      <c r="CT454">
        <v>0.39469720000000003</v>
      </c>
      <c r="CU454">
        <v>21.313009999999998</v>
      </c>
      <c r="CV454">
        <v>0</v>
      </c>
      <c r="CW454">
        <v>0</v>
      </c>
      <c r="CX454">
        <v>0.39494560000000001</v>
      </c>
      <c r="CY454">
        <v>20.857659999999999</v>
      </c>
      <c r="CZ454">
        <v>8.9518839999999996E-38</v>
      </c>
      <c r="DA454" s="1">
        <v>4.877422E-35</v>
      </c>
      <c r="DB454">
        <v>0.39512019999999998</v>
      </c>
      <c r="DC454">
        <v>21.609470000000002</v>
      </c>
      <c r="DD454" s="1">
        <v>4.0404659999999999E-31</v>
      </c>
      <c r="DE454" s="1">
        <v>1.936835E-28</v>
      </c>
      <c r="DF454">
        <v>0.39516980000000002</v>
      </c>
      <c r="DG454">
        <v>22.825140000000001</v>
      </c>
      <c r="DH454" s="1">
        <v>1.226095E-25</v>
      </c>
      <c r="DI454" s="1">
        <v>5.2707339999999998E-23</v>
      </c>
      <c r="DJ454">
        <v>0.39510200000000001</v>
      </c>
      <c r="DK454">
        <v>23.29721</v>
      </c>
      <c r="DL454" s="1">
        <v>2.2588870000000002E-21</v>
      </c>
      <c r="DM454" s="1">
        <v>9.6184429999999994E-19</v>
      </c>
      <c r="DN454">
        <v>0.39494820000000003</v>
      </c>
      <c r="DO454">
        <v>23.407029999999999</v>
      </c>
      <c r="DP454" s="1">
        <v>6.1774069999999996E-18</v>
      </c>
      <c r="DQ454" s="1">
        <v>2.6709590000000001E-15</v>
      </c>
      <c r="DR454">
        <v>0.39468039999999999</v>
      </c>
      <c r="DS454">
        <v>22.631799999999998</v>
      </c>
      <c r="DT454" s="1">
        <v>4.6883390000000002E-15</v>
      </c>
      <c r="DU454" s="1">
        <v>2.0645690000000002E-12</v>
      </c>
      <c r="DV454">
        <v>0.3942948</v>
      </c>
      <c r="DW454">
        <v>21.246600000000001</v>
      </c>
      <c r="DX454" s="1">
        <v>1.3582050000000001E-12</v>
      </c>
      <c r="DY454" s="1">
        <v>6.1064370000000001E-10</v>
      </c>
      <c r="DZ454">
        <v>0.39383210000000002</v>
      </c>
      <c r="EA454">
        <v>20.212910000000001</v>
      </c>
      <c r="EB454" s="1">
        <v>1.8050679999999999E-10</v>
      </c>
      <c r="EC454" s="1">
        <v>8.2691830000000002E-8</v>
      </c>
      <c r="ED454">
        <v>0.3932697</v>
      </c>
      <c r="EE454">
        <v>19.62114</v>
      </c>
      <c r="EF454" s="1">
        <v>1.2412099999999999E-8</v>
      </c>
      <c r="EG454" s="1">
        <v>5.8010260000000003E-6</v>
      </c>
      <c r="EH454">
        <v>0.3926385</v>
      </c>
      <c r="EI454">
        <v>19.994630000000001</v>
      </c>
      <c r="EJ454" s="1">
        <v>4.8896799999999996E-7</v>
      </c>
      <c r="EK454" s="1">
        <v>2.3260840000000001E-4</v>
      </c>
      <c r="EL454">
        <v>0.39193139999999999</v>
      </c>
      <c r="EM454">
        <v>20.878129999999999</v>
      </c>
      <c r="EN454" s="1">
        <v>1.1898129999999999E-5</v>
      </c>
      <c r="EO454" s="1">
        <v>5.7536139999999998E-3</v>
      </c>
      <c r="EP454">
        <v>0.39113350000000002</v>
      </c>
      <c r="EQ454">
        <v>21.661740000000002</v>
      </c>
      <c r="ER454" s="1">
        <v>1.895423E-4</v>
      </c>
      <c r="ES454">
        <v>9.3183829999999995E-2</v>
      </c>
      <c r="ET454">
        <v>0.39024340000000002</v>
      </c>
      <c r="EU454">
        <v>21.861350000000002</v>
      </c>
      <c r="EV454" s="1">
        <v>2.0715690000000001E-3</v>
      </c>
      <c r="EW454">
        <v>1.0343389999999999</v>
      </c>
      <c r="EX454">
        <v>0.38926309999999997</v>
      </c>
      <c r="EY454">
        <v>20.988289999999999</v>
      </c>
      <c r="EZ454" s="1">
        <v>1.614755E-2</v>
      </c>
      <c r="FA454">
        <v>8.1799569999999999</v>
      </c>
      <c r="FB454">
        <v>0.38840249999999998</v>
      </c>
      <c r="FC454">
        <v>19.745529999999999</v>
      </c>
      <c r="FD454">
        <v>9.2987379999999994E-2</v>
      </c>
      <c r="FE454">
        <v>47.704590000000003</v>
      </c>
      <c r="FF454">
        <v>0.38770179999999999</v>
      </c>
      <c r="FG454">
        <v>18.703150000000001</v>
      </c>
      <c r="FH454">
        <v>0.40684090000000001</v>
      </c>
      <c r="FI454">
        <v>211.22499999999999</v>
      </c>
      <c r="FJ454">
        <v>0.38696609999999998</v>
      </c>
      <c r="FK454">
        <v>18.16001</v>
      </c>
      <c r="FL454">
        <v>1.389467</v>
      </c>
      <c r="FM454">
        <v>729.02139999999997</v>
      </c>
      <c r="FN454">
        <v>0.38624459999999999</v>
      </c>
      <c r="FO454">
        <v>19.378489999999999</v>
      </c>
      <c r="FP454">
        <v>3.7987579999999999</v>
      </c>
      <c r="FQ454">
        <v>2011.6410000000001</v>
      </c>
      <c r="FR454">
        <v>0.38594420000000002</v>
      </c>
      <c r="FS454">
        <v>20.345040000000001</v>
      </c>
      <c r="FT454">
        <v>8.5041930000000008</v>
      </c>
      <c r="FU454">
        <v>4545.9309999999996</v>
      </c>
      <c r="FV454">
        <v>0.38545560000000001</v>
      </c>
      <c r="FW454">
        <v>20.750119999999999</v>
      </c>
      <c r="FX454">
        <v>15.884370000000001</v>
      </c>
      <c r="FY454">
        <v>8576.7749999999996</v>
      </c>
      <c r="FZ454">
        <v>0.3848895</v>
      </c>
      <c r="GA454">
        <v>20.56991</v>
      </c>
      <c r="GB454">
        <v>25.197849999999999</v>
      </c>
      <c r="GC454">
        <v>13737.13</v>
      </c>
      <c r="GD454">
        <v>0.38432309999999997</v>
      </c>
      <c r="GE454">
        <v>19.764230000000001</v>
      </c>
      <c r="GF454">
        <v>34.476489999999998</v>
      </c>
      <c r="GG454">
        <v>18969.560000000001</v>
      </c>
      <c r="GH454">
        <v>0.38377689999999998</v>
      </c>
      <c r="GI454">
        <v>18.683430000000001</v>
      </c>
      <c r="GJ454">
        <v>41.235709999999997</v>
      </c>
      <c r="GK454">
        <v>22893.85</v>
      </c>
      <c r="GL454">
        <v>0.38353769999999998</v>
      </c>
      <c r="GM454">
        <v>17.809940000000001</v>
      </c>
      <c r="GN454">
        <v>43.641770000000001</v>
      </c>
      <c r="GO454">
        <v>24423.88</v>
      </c>
      <c r="GP454">
        <v>0.38327270000000002</v>
      </c>
      <c r="GQ454">
        <v>17.554659999999998</v>
      </c>
      <c r="GR454">
        <v>41.320689999999999</v>
      </c>
      <c r="GS454">
        <v>23297.33</v>
      </c>
      <c r="GT454">
        <v>0.38294610000000001</v>
      </c>
      <c r="GU454">
        <v>19.204149999999998</v>
      </c>
      <c r="GV454">
        <v>35.342129999999997</v>
      </c>
      <c r="GW454">
        <v>20078.810000000001</v>
      </c>
      <c r="GX454">
        <v>0.3827179</v>
      </c>
      <c r="GY454">
        <v>20.622250000000001</v>
      </c>
      <c r="GZ454">
        <v>27.62088</v>
      </c>
      <c r="HA454">
        <v>15800.04</v>
      </c>
      <c r="HB454">
        <v>0.38244879999999998</v>
      </c>
      <c r="HC454">
        <v>21.570239999999998</v>
      </c>
      <c r="HD454">
        <v>19.90042</v>
      </c>
      <c r="HE454">
        <v>11461.29</v>
      </c>
      <c r="HF454">
        <v>0.3821464</v>
      </c>
      <c r="HG454">
        <v>22.279039999999998</v>
      </c>
      <c r="HH454">
        <v>13.30345</v>
      </c>
      <c r="HI454">
        <v>7713.6360000000004</v>
      </c>
      <c r="HJ454">
        <v>0.3818434</v>
      </c>
      <c r="HK454">
        <v>21.9377</v>
      </c>
      <c r="HL454">
        <v>8.3034189999999999</v>
      </c>
      <c r="HM454">
        <v>4846.232</v>
      </c>
      <c r="HN454">
        <v>0.38150719999999999</v>
      </c>
      <c r="HO454">
        <v>20.520859999999999</v>
      </c>
      <c r="HP454">
        <v>4.8802219999999998</v>
      </c>
      <c r="HQ454">
        <v>2865.5010000000002</v>
      </c>
      <c r="HR454">
        <v>0.38049240000000001</v>
      </c>
      <c r="HS454">
        <v>19.523009999999999</v>
      </c>
      <c r="HT454">
        <v>2.7257560000000001</v>
      </c>
      <c r="HU454">
        <v>1610.886</v>
      </c>
      <c r="HV454">
        <v>0.37945620000000002</v>
      </c>
      <c r="HW454">
        <v>19.139579999999999</v>
      </c>
      <c r="HX454">
        <v>1.461897</v>
      </c>
      <c r="HY454">
        <v>868.91229999999996</v>
      </c>
      <c r="HZ454">
        <v>0.37850400000000001</v>
      </c>
      <c r="IA454">
        <v>20.602239999999998</v>
      </c>
      <c r="IB454">
        <v>0.76451720000000001</v>
      </c>
      <c r="IC454">
        <v>456.3793</v>
      </c>
      <c r="ID454">
        <v>0.37772630000000001</v>
      </c>
      <c r="IE454">
        <v>22.5364</v>
      </c>
      <c r="IF454">
        <v>0.39979999999999999</v>
      </c>
      <c r="IG454">
        <v>239.023</v>
      </c>
      <c r="IH454">
        <v>0.37697930000000002</v>
      </c>
      <c r="II454">
        <v>23.746289999999998</v>
      </c>
      <c r="IJ454">
        <v>0.21735940000000001</v>
      </c>
      <c r="IK454">
        <v>129.64859999999999</v>
      </c>
      <c r="IL454">
        <v>0.3763493</v>
      </c>
      <c r="IM454">
        <v>24.361809999999998</v>
      </c>
      <c r="IN454" s="1">
        <v>0.12957550000000001</v>
      </c>
      <c r="IO454">
        <v>76.745900000000006</v>
      </c>
      <c r="IP454">
        <v>0.37579059999999997</v>
      </c>
      <c r="IQ454">
        <v>23.521249999999998</v>
      </c>
      <c r="IR454" s="1">
        <v>8.7856290000000004E-2</v>
      </c>
      <c r="IS454">
        <v>51.565399999999997</v>
      </c>
      <c r="IT454">
        <v>0.37535649999999998</v>
      </c>
      <c r="IU454">
        <v>21.900069999999999</v>
      </c>
      <c r="IV454" s="1">
        <v>6.7433930000000003E-2</v>
      </c>
      <c r="IW454">
        <v>39.279229999999998</v>
      </c>
      <c r="IX454">
        <v>0.37518439999999997</v>
      </c>
      <c r="IY454">
        <v>20.909199999999998</v>
      </c>
      <c r="IZ454" s="1">
        <v>5.6438330000000002E-2</v>
      </c>
      <c r="JA454">
        <v>32.712780000000002</v>
      </c>
      <c r="JB454">
        <v>0.37534849999999997</v>
      </c>
      <c r="JC454">
        <v>20.57911</v>
      </c>
      <c r="JD454" s="1">
        <v>4.9369410000000002E-2</v>
      </c>
      <c r="JE454">
        <v>28.528890000000001</v>
      </c>
      <c r="JF454">
        <v>0.37555539999999998</v>
      </c>
      <c r="JG454">
        <v>21.520659999999999</v>
      </c>
      <c r="JH454" s="1">
        <v>4.3880809999999999E-2</v>
      </c>
      <c r="JI454">
        <v>25.319459999999999</v>
      </c>
      <c r="JJ454">
        <v>0.37585849999999998</v>
      </c>
      <c r="JK454">
        <v>22.157139999999998</v>
      </c>
      <c r="JL454" s="1">
        <v>3.9075150000000003E-2</v>
      </c>
      <c r="JM454">
        <v>22.524760000000001</v>
      </c>
      <c r="JN454">
        <v>0.37619619999999998</v>
      </c>
      <c r="JO454">
        <v>22.638850000000001</v>
      </c>
      <c r="JP454" s="1">
        <v>3.4594489999999999E-2</v>
      </c>
      <c r="JQ454">
        <v>19.930879999999998</v>
      </c>
      <c r="JR454">
        <v>0.37657790000000002</v>
      </c>
      <c r="JS454">
        <v>22.162109999999998</v>
      </c>
      <c r="JT454" s="1">
        <v>3.0366069999999998E-2</v>
      </c>
      <c r="JU454">
        <v>17.48415</v>
      </c>
      <c r="JV454">
        <v>0.3769748</v>
      </c>
      <c r="JW454">
        <v>21.149360000000001</v>
      </c>
      <c r="JX454" s="1">
        <v>2.6454680000000001E-2</v>
      </c>
      <c r="JY454">
        <v>15.22101</v>
      </c>
      <c r="JZ454">
        <v>0.37739</v>
      </c>
      <c r="KA454">
        <v>20.365320000000001</v>
      </c>
      <c r="KB454" s="1">
        <v>2.2965820000000001E-2</v>
      </c>
      <c r="KC454">
        <v>13.19843</v>
      </c>
      <c r="KD454">
        <v>0.37778430000000002</v>
      </c>
      <c r="KE454">
        <v>19.901029999999999</v>
      </c>
      <c r="KF454" s="1">
        <v>1.989631E-2</v>
      </c>
      <c r="KG454">
        <v>11.420959999999999</v>
      </c>
      <c r="KH454">
        <v>0.37817980000000001</v>
      </c>
      <c r="KI454">
        <v>19.747160000000001</v>
      </c>
      <c r="KJ454" s="1">
        <v>1.7195240000000001E-2</v>
      </c>
      <c r="KK454">
        <v>9.860277</v>
      </c>
      <c r="KL454">
        <v>0.3786351</v>
      </c>
      <c r="KM454">
        <v>20.969390000000001</v>
      </c>
      <c r="KN454" s="1">
        <v>1.480561E-2</v>
      </c>
      <c r="KO454">
        <v>8.4809889999999992</v>
      </c>
      <c r="KP454">
        <v>0.37912299999999999</v>
      </c>
      <c r="KQ454">
        <v>21.37631</v>
      </c>
      <c r="KR454" s="1">
        <v>1.264994E-2</v>
      </c>
      <c r="KS454">
        <v>7.24078</v>
      </c>
      <c r="KT454">
        <v>0.37963669999999999</v>
      </c>
      <c r="KU454">
        <v>21.591069999999998</v>
      </c>
      <c r="KV454" s="1">
        <v>1.0659439999999999E-2</v>
      </c>
      <c r="KW454">
        <v>6.0994619999999999</v>
      </c>
      <c r="KX454">
        <v>0.38019019999999998</v>
      </c>
      <c r="KY454">
        <v>21.729970000000002</v>
      </c>
      <c r="KZ454" s="1">
        <v>8.8401260000000002E-3</v>
      </c>
      <c r="LA454">
        <v>5.057118</v>
      </c>
      <c r="LB454">
        <v>0.38062469999999998</v>
      </c>
      <c r="LC454">
        <v>21.098459999999999</v>
      </c>
      <c r="LD454" s="1">
        <v>7.2231860000000004E-3</v>
      </c>
      <c r="LE454">
        <v>4.1310719999999996</v>
      </c>
      <c r="LF454">
        <v>0.3810501</v>
      </c>
      <c r="LG454">
        <v>19.986999999999998</v>
      </c>
      <c r="LH454" s="1">
        <v>5.8532289999999997E-3</v>
      </c>
      <c r="LI454">
        <v>3.3450389999999999</v>
      </c>
      <c r="LJ454">
        <v>0.38140489999999999</v>
      </c>
      <c r="LK454">
        <v>19.29833</v>
      </c>
      <c r="LL454" s="1">
        <v>4.7408140000000003E-3</v>
      </c>
      <c r="LM454">
        <v>2.7063600000000001</v>
      </c>
      <c r="LN454">
        <v>0.38173679999999999</v>
      </c>
      <c r="LO454">
        <v>19.461950000000002</v>
      </c>
      <c r="LP454" s="1">
        <v>3.8736550000000002E-3</v>
      </c>
      <c r="LQ454">
        <v>2.2075819999999999</v>
      </c>
      <c r="LR454">
        <v>0.38208140000000002</v>
      </c>
      <c r="LS454">
        <v>21.528500000000001</v>
      </c>
      <c r="LT454" s="1">
        <v>3.219998E-3</v>
      </c>
      <c r="LU454">
        <v>1.83067</v>
      </c>
      <c r="LV454">
        <v>0.38240930000000001</v>
      </c>
      <c r="LW454">
        <v>22.785679999999999</v>
      </c>
      <c r="LX454" s="1">
        <v>2.7379679999999999E-3</v>
      </c>
      <c r="LY454">
        <v>1.5524290000000001</v>
      </c>
      <c r="LZ454">
        <v>0.38268609999999997</v>
      </c>
      <c r="MA454">
        <v>23.442799999999998</v>
      </c>
      <c r="MB454" s="1">
        <v>2.384485E-3</v>
      </c>
      <c r="MC454">
        <v>1.3484130000000001</v>
      </c>
      <c r="MD454">
        <v>0.38296730000000001</v>
      </c>
      <c r="ME454">
        <v>24.12875</v>
      </c>
      <c r="MF454" s="1">
        <v>2.1224569999999999E-3</v>
      </c>
      <c r="MG454">
        <v>1.1973800000000001</v>
      </c>
      <c r="MH454">
        <v>0.3832448</v>
      </c>
      <c r="MI454">
        <v>23.462720000000001</v>
      </c>
      <c r="MJ454" s="1">
        <v>1.923974E-3</v>
      </c>
      <c r="MK454">
        <v>1.083115</v>
      </c>
      <c r="ML454">
        <v>0.38352350000000002</v>
      </c>
      <c r="MM454">
        <v>21.911169999999998</v>
      </c>
      <c r="MN454" s="1">
        <v>1.7702480000000001E-3</v>
      </c>
      <c r="MO454">
        <v>0.99457930000000005</v>
      </c>
      <c r="MP454">
        <v>0.38379940000000001</v>
      </c>
      <c r="MQ454">
        <v>21.28585</v>
      </c>
      <c r="MR454" s="1">
        <v>1.6485149999999999E-3</v>
      </c>
      <c r="MS454">
        <v>0.92461740000000003</v>
      </c>
      <c r="MT454">
        <v>0.38405260000000002</v>
      </c>
      <c r="MU454">
        <v>21.33867</v>
      </c>
      <c r="MV454" s="1">
        <v>1.5508060000000001E-3</v>
      </c>
      <c r="MW454">
        <v>0.86845159999999999</v>
      </c>
      <c r="MX454">
        <v>0.38430049999999999</v>
      </c>
      <c r="MY454">
        <v>23.140160000000002</v>
      </c>
      <c r="MZ454" s="1">
        <v>1.471438E-3</v>
      </c>
      <c r="NA454">
        <v>0.82275779999999998</v>
      </c>
      <c r="NB454">
        <v>0.38459789999999999</v>
      </c>
      <c r="NC454">
        <v>24.624410000000001</v>
      </c>
      <c r="ND454" s="1">
        <v>1.406308E-3</v>
      </c>
      <c r="NE454">
        <v>0.78522309999999995</v>
      </c>
      <c r="NF454">
        <v>0.38502799999999998</v>
      </c>
      <c r="NG454">
        <v>25.17999</v>
      </c>
      <c r="NH454" s="1">
        <v>1.3520819999999999E-3</v>
      </c>
      <c r="NI454">
        <v>0.75358389999999997</v>
      </c>
      <c r="NJ454">
        <v>0.38560549999999999</v>
      </c>
      <c r="NK454">
        <v>25.365179999999999</v>
      </c>
      <c r="NL454" s="1">
        <v>1.3053730000000001E-3</v>
      </c>
      <c r="NM454">
        <v>0.72595909999999997</v>
      </c>
      <c r="NN454">
        <v>0.38616089999999997</v>
      </c>
      <c r="NO454">
        <v>24.236979999999999</v>
      </c>
      <c r="NP454" s="1">
        <v>1.262904E-3</v>
      </c>
      <c r="NQ454">
        <v>0.70095320000000005</v>
      </c>
      <c r="NR454">
        <v>0.38675549999999997</v>
      </c>
      <c r="NS454">
        <v>22.89772</v>
      </c>
      <c r="NT454" s="1">
        <v>1.222431E-3</v>
      </c>
      <c r="NU454">
        <v>0.67716379999999998</v>
      </c>
      <c r="NV454">
        <v>0.38739220000000002</v>
      </c>
      <c r="NW454">
        <v>22.288219999999999</v>
      </c>
      <c r="NX454" s="1">
        <v>1.182069E-3</v>
      </c>
      <c r="NY454">
        <v>0.65351740000000003</v>
      </c>
      <c r="NZ454">
        <v>0.38800899999999999</v>
      </c>
      <c r="OA454">
        <v>22.268640000000001</v>
      </c>
      <c r="OB454" s="1">
        <v>1.141226E-3</v>
      </c>
      <c r="OC454">
        <v>0.62972079999999997</v>
      </c>
      <c r="OD454">
        <v>0.38864100000000001</v>
      </c>
      <c r="OE454">
        <v>22.559280000000001</v>
      </c>
      <c r="OF454" s="1">
        <v>1.0999429999999999E-3</v>
      </c>
      <c r="OG454">
        <v>0.60576129999999995</v>
      </c>
      <c r="OH454">
        <v>0.38929340000000001</v>
      </c>
      <c r="OI454">
        <v>23.61063</v>
      </c>
      <c r="OJ454" s="1">
        <v>1.058441E-3</v>
      </c>
      <c r="OK454">
        <v>0.58177420000000002</v>
      </c>
    </row>
    <row r="455" spans="1:401" x14ac:dyDescent="0.35">
      <c r="A455">
        <v>464</v>
      </c>
      <c r="B455" t="s">
        <v>4</v>
      </c>
      <c r="C455" t="s">
        <v>364</v>
      </c>
      <c r="D455" t="s">
        <v>462</v>
      </c>
      <c r="E455">
        <v>815.2242</v>
      </c>
      <c r="F455">
        <v>0.46324070000000001</v>
      </c>
      <c r="G455">
        <v>20.373750000000001</v>
      </c>
      <c r="H455">
        <v>0</v>
      </c>
      <c r="I455">
        <v>0</v>
      </c>
      <c r="J455">
        <v>0.46316990000000002</v>
      </c>
      <c r="K455">
        <v>20.671099999999999</v>
      </c>
      <c r="L455">
        <v>0</v>
      </c>
      <c r="M455">
        <v>0</v>
      </c>
      <c r="N455">
        <v>0.46314139999999998</v>
      </c>
      <c r="O455">
        <v>22.196809999999999</v>
      </c>
      <c r="P455">
        <v>0</v>
      </c>
      <c r="Q455">
        <v>0</v>
      </c>
      <c r="R455">
        <v>0.46320349999999999</v>
      </c>
      <c r="S455">
        <v>22.8642</v>
      </c>
      <c r="T455">
        <v>0</v>
      </c>
      <c r="U455">
        <v>0</v>
      </c>
      <c r="V455">
        <v>0.46340429999999999</v>
      </c>
      <c r="W455">
        <v>23.59562</v>
      </c>
      <c r="X455">
        <v>0</v>
      </c>
      <c r="Y455">
        <v>0</v>
      </c>
      <c r="Z455">
        <v>0.46366000000000002</v>
      </c>
      <c r="AA455">
        <v>23.123809999999999</v>
      </c>
      <c r="AB455">
        <v>0</v>
      </c>
      <c r="AC455">
        <v>0</v>
      </c>
      <c r="AD455">
        <v>0.4640455</v>
      </c>
      <c r="AE455">
        <v>22.455549999999999</v>
      </c>
      <c r="AF455">
        <v>0</v>
      </c>
      <c r="AG455">
        <v>0</v>
      </c>
      <c r="AH455">
        <v>0.46446680000000001</v>
      </c>
      <c r="AI455">
        <v>21.99652</v>
      </c>
      <c r="AJ455">
        <v>0</v>
      </c>
      <c r="AK455">
        <v>0</v>
      </c>
      <c r="AL455">
        <v>0.46494099999999999</v>
      </c>
      <c r="AM455">
        <v>21.69481</v>
      </c>
      <c r="AN455">
        <v>0</v>
      </c>
      <c r="AO455">
        <v>0</v>
      </c>
      <c r="AP455">
        <v>0.46538190000000002</v>
      </c>
      <c r="AQ455">
        <v>21.684989999999999</v>
      </c>
      <c r="AR455">
        <v>0</v>
      </c>
      <c r="AS455">
        <v>0</v>
      </c>
      <c r="AT455">
        <v>0.46584170000000003</v>
      </c>
      <c r="AU455">
        <v>22.704139999999999</v>
      </c>
      <c r="AV455">
        <v>0</v>
      </c>
      <c r="AW455">
        <v>0</v>
      </c>
      <c r="AX455">
        <v>0.4663601</v>
      </c>
      <c r="AY455">
        <v>22.818300000000001</v>
      </c>
      <c r="AZ455">
        <v>0</v>
      </c>
      <c r="BA455">
        <v>0</v>
      </c>
      <c r="BB455">
        <v>0.46696359999999998</v>
      </c>
      <c r="BC455">
        <v>22.65634</v>
      </c>
      <c r="BD455">
        <v>0</v>
      </c>
      <c r="BE455">
        <v>0</v>
      </c>
      <c r="BF455">
        <v>0.46753159999999999</v>
      </c>
      <c r="BG455">
        <v>22.697420000000001</v>
      </c>
      <c r="BH455">
        <v>0</v>
      </c>
      <c r="BI455">
        <v>0</v>
      </c>
      <c r="BJ455">
        <v>0.46833740000000001</v>
      </c>
      <c r="BK455">
        <v>21.942419999999998</v>
      </c>
      <c r="BL455">
        <v>0</v>
      </c>
      <c r="BM455">
        <v>0</v>
      </c>
      <c r="BN455">
        <v>0.46830909999999998</v>
      </c>
      <c r="BO455">
        <v>21.193650000000002</v>
      </c>
      <c r="BP455">
        <v>0</v>
      </c>
      <c r="BQ455">
        <v>0</v>
      </c>
      <c r="BR455">
        <v>0.46718159999999997</v>
      </c>
      <c r="BS455">
        <v>20.703240000000001</v>
      </c>
      <c r="BT455">
        <v>0</v>
      </c>
      <c r="BU455">
        <v>0</v>
      </c>
      <c r="BV455">
        <v>0.46615689999999999</v>
      </c>
      <c r="BW455">
        <v>21.2729</v>
      </c>
      <c r="BX455">
        <v>0</v>
      </c>
      <c r="BY455">
        <v>0</v>
      </c>
      <c r="BZ455">
        <v>0.4651438</v>
      </c>
      <c r="CA455">
        <v>22.50217</v>
      </c>
      <c r="CB455">
        <v>0</v>
      </c>
      <c r="CC455">
        <v>0</v>
      </c>
      <c r="CD455">
        <v>0.46481529999999999</v>
      </c>
      <c r="CE455">
        <v>23.72561</v>
      </c>
      <c r="CF455">
        <v>0</v>
      </c>
      <c r="CG455">
        <v>0</v>
      </c>
      <c r="CH455">
        <v>0.46461330000000001</v>
      </c>
      <c r="CI455">
        <v>24.18975</v>
      </c>
      <c r="CJ455">
        <v>0</v>
      </c>
      <c r="CK455">
        <v>0</v>
      </c>
      <c r="CL455">
        <v>0.46442800000000001</v>
      </c>
      <c r="CM455">
        <v>23.519760000000002</v>
      </c>
      <c r="CN455">
        <v>0</v>
      </c>
      <c r="CO455">
        <v>0</v>
      </c>
      <c r="CP455">
        <v>0.46422540000000001</v>
      </c>
      <c r="CQ455">
        <v>22.2514</v>
      </c>
      <c r="CR455">
        <v>0</v>
      </c>
      <c r="CS455">
        <v>0</v>
      </c>
      <c r="CT455">
        <v>0.46399649999999998</v>
      </c>
      <c r="CU455">
        <v>21.346319999999999</v>
      </c>
      <c r="CV455">
        <v>0</v>
      </c>
      <c r="CW455">
        <v>0</v>
      </c>
      <c r="CX455">
        <v>0.46378079999999999</v>
      </c>
      <c r="CY455">
        <v>20.867519999999999</v>
      </c>
      <c r="CZ455">
        <v>3.5933680000000002E-38</v>
      </c>
      <c r="DA455" s="1">
        <v>1.301829E-35</v>
      </c>
      <c r="DB455">
        <v>0.4635686</v>
      </c>
      <c r="DC455">
        <v>21.592369999999999</v>
      </c>
      <c r="DD455" s="1">
        <v>1.340939E-31</v>
      </c>
      <c r="DE455" s="1">
        <v>4.6069169999999999E-29</v>
      </c>
      <c r="DF455">
        <v>0.46336470000000002</v>
      </c>
      <c r="DG455">
        <v>22.833680000000001</v>
      </c>
      <c r="DH455" s="1">
        <v>4.717986E-26</v>
      </c>
      <c r="DI455" s="1">
        <v>1.5636509999999999E-23</v>
      </c>
      <c r="DJ455">
        <v>0.4631673</v>
      </c>
      <c r="DK455">
        <v>23.34984</v>
      </c>
      <c r="DL455" s="1">
        <v>1.005096E-21</v>
      </c>
      <c r="DM455" s="1">
        <v>3.382781E-19</v>
      </c>
      <c r="DN455">
        <v>0.46298479999999997</v>
      </c>
      <c r="DO455">
        <v>23.473299999999998</v>
      </c>
      <c r="DP455" s="1">
        <v>3.0509550000000002E-18</v>
      </c>
      <c r="DQ455" s="1">
        <v>1.050191E-15</v>
      </c>
      <c r="DR455">
        <v>0.46277550000000001</v>
      </c>
      <c r="DS455">
        <v>22.722709999999999</v>
      </c>
      <c r="DT455" s="1">
        <v>2.5145189999999999E-15</v>
      </c>
      <c r="DU455" s="1">
        <v>8.8268919999999999E-13</v>
      </c>
      <c r="DV455">
        <v>0.46255249999999998</v>
      </c>
      <c r="DW455">
        <v>21.319199999999999</v>
      </c>
      <c r="DX455" s="1">
        <v>7.79919E-13</v>
      </c>
      <c r="DY455" s="1">
        <v>2.791477E-10</v>
      </c>
      <c r="DZ455">
        <v>0.46235310000000002</v>
      </c>
      <c r="EA455">
        <v>20.24239</v>
      </c>
      <c r="EB455" s="1">
        <v>1.101159E-10</v>
      </c>
      <c r="EC455" s="1">
        <v>4.0042000000000002E-8</v>
      </c>
      <c r="ED455">
        <v>0.46214830000000001</v>
      </c>
      <c r="EE455">
        <v>19.624659999999999</v>
      </c>
      <c r="EF455" s="1">
        <v>7.9902640000000005E-9</v>
      </c>
      <c r="EG455" s="1">
        <v>2.9529920000000001E-6</v>
      </c>
      <c r="EH455">
        <v>0.46206540000000002</v>
      </c>
      <c r="EI455">
        <v>19.972899999999999</v>
      </c>
      <c r="EJ455" s="1">
        <v>3.3038729999999998E-7</v>
      </c>
      <c r="EK455" s="1">
        <v>1.2370630000000001E-4</v>
      </c>
      <c r="EL455">
        <v>0.46194859999999999</v>
      </c>
      <c r="EM455">
        <v>20.870709999999999</v>
      </c>
      <c r="EN455" s="1">
        <v>8.3997009999999996E-6</v>
      </c>
      <c r="EO455" s="1">
        <v>3.1808520000000001E-3</v>
      </c>
      <c r="EP455">
        <v>0.46180759999999998</v>
      </c>
      <c r="EQ455">
        <v>21.68806</v>
      </c>
      <c r="ER455" s="1">
        <v>1.393116E-4</v>
      </c>
      <c r="ES455" s="1">
        <v>5.3344990000000002E-2</v>
      </c>
      <c r="ET455">
        <v>0.46169759999999999</v>
      </c>
      <c r="EU455">
        <v>21.926480000000002</v>
      </c>
      <c r="EV455" s="1">
        <v>1.580786E-3</v>
      </c>
      <c r="EW455">
        <v>0.61123070000000002</v>
      </c>
      <c r="EX455">
        <v>0.4615303</v>
      </c>
      <c r="EY455">
        <v>21.073399999999999</v>
      </c>
      <c r="EZ455" s="1">
        <v>1.275776E-2</v>
      </c>
      <c r="FA455">
        <v>4.974952</v>
      </c>
      <c r="FB455">
        <v>0.46187620000000001</v>
      </c>
      <c r="FC455">
        <v>19.811730000000001</v>
      </c>
      <c r="FD455" s="1">
        <v>7.5897950000000006E-2</v>
      </c>
      <c r="FE455">
        <v>29.802160000000001</v>
      </c>
      <c r="FF455">
        <v>0.46268219999999999</v>
      </c>
      <c r="FG455">
        <v>18.743739999999999</v>
      </c>
      <c r="FH455">
        <v>0.34221259999999998</v>
      </c>
      <c r="FI455">
        <v>135.51140000000001</v>
      </c>
      <c r="FJ455">
        <v>0.46351360000000003</v>
      </c>
      <c r="FK455">
        <v>18.161899999999999</v>
      </c>
      <c r="FL455">
        <v>1.201757</v>
      </c>
      <c r="FM455">
        <v>479.40190000000001</v>
      </c>
      <c r="FN455">
        <v>0.4644817</v>
      </c>
      <c r="FO455">
        <v>19.340440000000001</v>
      </c>
      <c r="FP455">
        <v>3.3710469999999999</v>
      </c>
      <c r="FQ455">
        <v>1353.3789999999999</v>
      </c>
      <c r="FR455">
        <v>0.46389849999999999</v>
      </c>
      <c r="FS455">
        <v>20.36561</v>
      </c>
      <c r="FT455">
        <v>7.7230340000000002</v>
      </c>
      <c r="FU455">
        <v>3126.0650000000001</v>
      </c>
      <c r="FV455">
        <v>0.4627231</v>
      </c>
      <c r="FW455">
        <v>20.795449999999999</v>
      </c>
      <c r="FX455">
        <v>14.74028</v>
      </c>
      <c r="FY455">
        <v>6020.7870000000003</v>
      </c>
      <c r="FZ455">
        <v>0.46151049999999999</v>
      </c>
      <c r="GA455">
        <v>20.634650000000001</v>
      </c>
      <c r="GB455">
        <v>23.858799999999999</v>
      </c>
      <c r="GC455">
        <v>9831.56</v>
      </c>
      <c r="GD455">
        <v>0.46022600000000002</v>
      </c>
      <c r="GE455">
        <v>19.84337</v>
      </c>
      <c r="GF455">
        <v>33.26079</v>
      </c>
      <c r="GG455">
        <v>13826.16</v>
      </c>
      <c r="GH455">
        <v>0.45897890000000002</v>
      </c>
      <c r="GI455">
        <v>18.75055</v>
      </c>
      <c r="GJ455">
        <v>40.485860000000002</v>
      </c>
      <c r="GK455">
        <v>16977.63</v>
      </c>
      <c r="GL455">
        <v>0.4581035</v>
      </c>
      <c r="GM455">
        <v>17.845700000000001</v>
      </c>
      <c r="GN455">
        <v>43.560580000000002</v>
      </c>
      <c r="GO455">
        <v>18408.939999999999</v>
      </c>
      <c r="GP455">
        <v>0.4572792</v>
      </c>
      <c r="GQ455">
        <v>17.54477</v>
      </c>
      <c r="GR455">
        <v>41.876010000000001</v>
      </c>
      <c r="GS455">
        <v>17827.77</v>
      </c>
      <c r="GT455">
        <v>0.4563758</v>
      </c>
      <c r="GU455">
        <v>19.144269999999999</v>
      </c>
      <c r="GV455">
        <v>36.329479999999997</v>
      </c>
      <c r="GW455">
        <v>15586.61</v>
      </c>
      <c r="GX455">
        <v>0.45550439999999998</v>
      </c>
      <c r="GY455">
        <v>20.624289999999998</v>
      </c>
      <c r="GZ455">
        <v>28.76145</v>
      </c>
      <c r="HA455">
        <v>12431.37</v>
      </c>
      <c r="HB455">
        <v>0.45457310000000001</v>
      </c>
      <c r="HC455">
        <v>21.60304</v>
      </c>
      <c r="HD455">
        <v>20.972069999999999</v>
      </c>
      <c r="HE455">
        <v>9133.6669999999995</v>
      </c>
      <c r="HF455">
        <v>0.45359379999999999</v>
      </c>
      <c r="HG455">
        <v>22.337700000000002</v>
      </c>
      <c r="HH455">
        <v>14.18031</v>
      </c>
      <c r="HI455">
        <v>6223.6220000000003</v>
      </c>
      <c r="HJ455">
        <v>0.4525515</v>
      </c>
      <c r="HK455">
        <v>22.050039999999999</v>
      </c>
      <c r="HL455">
        <v>8.9452719999999992</v>
      </c>
      <c r="HM455">
        <v>3956.9479999999999</v>
      </c>
      <c r="HN455">
        <v>0.45153480000000001</v>
      </c>
      <c r="HO455">
        <v>20.62379</v>
      </c>
      <c r="HP455">
        <v>5.307239</v>
      </c>
      <c r="HQ455">
        <v>2365.7139999999999</v>
      </c>
      <c r="HR455">
        <v>0.45050309999999999</v>
      </c>
      <c r="HS455">
        <v>19.555530000000001</v>
      </c>
      <c r="HT455">
        <v>2.9886189999999999</v>
      </c>
      <c r="HU455">
        <v>1342.193</v>
      </c>
      <c r="HV455">
        <v>0.44941540000000002</v>
      </c>
      <c r="HW455">
        <v>19.118639999999999</v>
      </c>
      <c r="HX455">
        <v>1.613672</v>
      </c>
      <c r="HY455">
        <v>729.87829999999997</v>
      </c>
      <c r="HZ455">
        <v>0.44844020000000001</v>
      </c>
      <c r="IA455">
        <v>20.51605</v>
      </c>
      <c r="IB455">
        <v>0.84726190000000001</v>
      </c>
      <c r="IC455">
        <v>385.68459999999999</v>
      </c>
      <c r="ID455">
        <v>0.44761709999999999</v>
      </c>
      <c r="IE455">
        <v>22.500299999999999</v>
      </c>
      <c r="IF455">
        <v>0.44289119999999998</v>
      </c>
      <c r="IG455">
        <v>202.50110000000001</v>
      </c>
      <c r="IH455">
        <v>0.4468454</v>
      </c>
      <c r="II455">
        <v>23.79074</v>
      </c>
      <c r="IJ455">
        <v>0.23894960000000001</v>
      </c>
      <c r="IK455">
        <v>109.44759999999999</v>
      </c>
      <c r="IL455">
        <v>0.44621250000000001</v>
      </c>
      <c r="IM455">
        <v>24.451750000000001</v>
      </c>
      <c r="IN455">
        <v>0.140158</v>
      </c>
      <c r="IO455">
        <v>64.068550000000002</v>
      </c>
      <c r="IP455">
        <v>0.44564100000000001</v>
      </c>
      <c r="IQ455">
        <v>23.680689999999998</v>
      </c>
      <c r="IR455" s="1">
        <v>9.3125449999999999E-2</v>
      </c>
      <c r="IS455">
        <v>42.387650000000001</v>
      </c>
      <c r="IT455">
        <v>0.44517640000000003</v>
      </c>
      <c r="IU455">
        <v>22.022269999999999</v>
      </c>
      <c r="IV455" s="1">
        <v>7.0232500000000003E-2</v>
      </c>
      <c r="IW455">
        <v>31.8398</v>
      </c>
      <c r="IX455">
        <v>0.44505159999999999</v>
      </c>
      <c r="IY455">
        <v>20.956499999999998</v>
      </c>
      <c r="IZ455" s="1">
        <v>5.8142640000000002E-2</v>
      </c>
      <c r="JA455">
        <v>26.283180000000002</v>
      </c>
      <c r="JB455">
        <v>0.44539410000000001</v>
      </c>
      <c r="JC455">
        <v>20.570119999999999</v>
      </c>
      <c r="JD455" s="1">
        <v>5.0596549999999997E-2</v>
      </c>
      <c r="JE455">
        <v>22.834240000000001</v>
      </c>
      <c r="JF455">
        <v>0.44587789999999999</v>
      </c>
      <c r="JG455">
        <v>21.456880000000002</v>
      </c>
      <c r="JH455" s="1">
        <v>4.4889539999999999E-2</v>
      </c>
      <c r="JI455">
        <v>20.251560000000001</v>
      </c>
      <c r="JJ455">
        <v>0.44643070000000001</v>
      </c>
      <c r="JK455">
        <v>22.157979999999998</v>
      </c>
      <c r="JL455" s="1">
        <v>3.9971630000000001E-2</v>
      </c>
      <c r="JM455">
        <v>18.037279999999999</v>
      </c>
      <c r="JN455">
        <v>0.44704850000000002</v>
      </c>
      <c r="JO455">
        <v>22.660260000000001</v>
      </c>
      <c r="JP455" s="1">
        <v>3.5416929999999999E-2</v>
      </c>
      <c r="JQ455">
        <v>15.995290000000001</v>
      </c>
      <c r="JR455">
        <v>0.44771870000000002</v>
      </c>
      <c r="JS455">
        <v>22.248080000000002</v>
      </c>
      <c r="JT455" s="1">
        <v>3.112842E-2</v>
      </c>
      <c r="JU455">
        <v>14.07108</v>
      </c>
      <c r="JV455">
        <v>0.44838139999999999</v>
      </c>
      <c r="JW455">
        <v>21.226489999999998</v>
      </c>
      <c r="JX455" s="1">
        <v>2.71414E-2</v>
      </c>
      <c r="JY455">
        <v>12.281610000000001</v>
      </c>
      <c r="JZ455">
        <v>0.44909900000000003</v>
      </c>
      <c r="KA455">
        <v>20.401959999999999</v>
      </c>
      <c r="KB455" s="1">
        <v>2.3571399999999999E-2</v>
      </c>
      <c r="KC455">
        <v>10.673920000000001</v>
      </c>
      <c r="KD455">
        <v>0.44983919999999999</v>
      </c>
      <c r="KE455">
        <v>19.903320000000001</v>
      </c>
      <c r="KF455" s="1">
        <v>2.042687E-2</v>
      </c>
      <c r="KG455">
        <v>9.2569649999999992</v>
      </c>
      <c r="KH455">
        <v>0.45055450000000002</v>
      </c>
      <c r="KI455">
        <v>19.716650000000001</v>
      </c>
      <c r="KJ455" s="1">
        <v>1.7662379999999998E-2</v>
      </c>
      <c r="KK455">
        <v>8.0118849999999995</v>
      </c>
      <c r="KL455">
        <v>0.45129989999999998</v>
      </c>
      <c r="KM455">
        <v>20.886600000000001</v>
      </c>
      <c r="KN455" s="1">
        <v>1.5220010000000001E-2</v>
      </c>
      <c r="KO455">
        <v>6.9112479999999996</v>
      </c>
      <c r="KP455">
        <v>0.45208660000000001</v>
      </c>
      <c r="KQ455">
        <v>21.401859999999999</v>
      </c>
      <c r="KR455" s="1">
        <v>1.302467E-2</v>
      </c>
      <c r="KS455">
        <v>5.9220189999999997</v>
      </c>
      <c r="KT455">
        <v>0.45288339999999999</v>
      </c>
      <c r="KU455">
        <v>21.614750000000001</v>
      </c>
      <c r="KV455" s="1">
        <v>1.100189E-2</v>
      </c>
      <c r="KW455">
        <v>5.0105789999999999</v>
      </c>
      <c r="KX455">
        <v>0.45369599999999999</v>
      </c>
      <c r="KY455">
        <v>21.79326</v>
      </c>
      <c r="KZ455" s="1">
        <v>9.1500899999999996E-3</v>
      </c>
      <c r="LA455">
        <v>4.1739579999999998</v>
      </c>
      <c r="LB455">
        <v>0.45440140000000001</v>
      </c>
      <c r="LC455">
        <v>21.201000000000001</v>
      </c>
      <c r="LD455" s="1">
        <v>7.4943029999999999E-3</v>
      </c>
      <c r="LE455">
        <v>3.424029</v>
      </c>
      <c r="LF455">
        <v>0.45502029999999999</v>
      </c>
      <c r="LG455">
        <v>20.052199999999999</v>
      </c>
      <c r="LH455" s="1">
        <v>6.0814830000000004E-3</v>
      </c>
      <c r="LI455">
        <v>2.781844</v>
      </c>
      <c r="LJ455">
        <v>0.45561089999999999</v>
      </c>
      <c r="LK455">
        <v>19.301269999999999</v>
      </c>
      <c r="LL455" s="1">
        <v>4.9267549999999997E-3</v>
      </c>
      <c r="LM455">
        <v>2.255611</v>
      </c>
      <c r="LN455">
        <v>0.4561576</v>
      </c>
      <c r="LO455">
        <v>19.394449999999999</v>
      </c>
      <c r="LP455" s="1">
        <v>4.0209470000000004E-3</v>
      </c>
      <c r="LQ455">
        <v>1.8415619999999999</v>
      </c>
      <c r="LR455">
        <v>0.4567041</v>
      </c>
      <c r="LS455">
        <v>21.44905</v>
      </c>
      <c r="LT455" s="1">
        <v>3.3345829999999999E-3</v>
      </c>
      <c r="LU455">
        <v>1.5266519999999999</v>
      </c>
      <c r="LV455">
        <v>0.45723469999999999</v>
      </c>
      <c r="LW455">
        <v>22.83512</v>
      </c>
      <c r="LX455" s="1">
        <v>2.8264230000000002E-3</v>
      </c>
      <c r="LY455">
        <v>1.293031</v>
      </c>
      <c r="LZ455">
        <v>0.45774140000000002</v>
      </c>
      <c r="MA455">
        <v>23.50601</v>
      </c>
      <c r="MB455" s="1">
        <v>2.4534769999999999E-3</v>
      </c>
      <c r="MC455">
        <v>1.121346</v>
      </c>
      <c r="MD455">
        <v>0.45820559999999999</v>
      </c>
      <c r="ME455">
        <v>24.215050000000002</v>
      </c>
      <c r="MF455" s="1">
        <v>2.1773360000000002E-3</v>
      </c>
      <c r="MG455">
        <v>0.99426490000000001</v>
      </c>
      <c r="MH455">
        <v>0.45865990000000001</v>
      </c>
      <c r="MI455">
        <v>23.615749999999998</v>
      </c>
      <c r="MJ455" s="1">
        <v>1.9686700000000001E-3</v>
      </c>
      <c r="MK455">
        <v>0.89828410000000003</v>
      </c>
      <c r="ML455">
        <v>0.45913589999999999</v>
      </c>
      <c r="MM455">
        <v>21.993300000000001</v>
      </c>
      <c r="MN455" s="1">
        <v>1.807494E-3</v>
      </c>
      <c r="MO455">
        <v>0.82399739999999999</v>
      </c>
      <c r="MP455">
        <v>0.45958949999999998</v>
      </c>
      <c r="MQ455">
        <v>21.276869999999999</v>
      </c>
      <c r="MR455" s="1">
        <v>1.6799759999999999E-3</v>
      </c>
      <c r="MS455">
        <v>0.76531680000000002</v>
      </c>
      <c r="MT455">
        <v>0.46001249999999999</v>
      </c>
      <c r="MU455">
        <v>21.260860000000001</v>
      </c>
      <c r="MV455" s="1">
        <v>1.577756E-3</v>
      </c>
      <c r="MW455">
        <v>0.71821579999999996</v>
      </c>
      <c r="MX455">
        <v>0.46043669999999998</v>
      </c>
      <c r="MY455">
        <v>23.06513</v>
      </c>
      <c r="MZ455" s="1">
        <v>1.494722E-3</v>
      </c>
      <c r="NA455">
        <v>0.6798691</v>
      </c>
      <c r="NB455">
        <v>0.46089809999999998</v>
      </c>
      <c r="NC455">
        <v>24.644179999999999</v>
      </c>
      <c r="ND455" s="1">
        <v>1.426664E-3</v>
      </c>
      <c r="NE455">
        <v>0.64841009999999999</v>
      </c>
      <c r="NF455">
        <v>0.46163900000000002</v>
      </c>
      <c r="NG455">
        <v>25.270700000000001</v>
      </c>
      <c r="NH455" s="1">
        <v>1.3702219999999999E-3</v>
      </c>
      <c r="NI455">
        <v>0.62189819999999996</v>
      </c>
      <c r="NJ455">
        <v>0.4626112</v>
      </c>
      <c r="NK455">
        <v>25.488150000000001</v>
      </c>
      <c r="NL455" s="1">
        <v>1.321837E-3</v>
      </c>
      <c r="NM455">
        <v>0.5989352</v>
      </c>
      <c r="NN455">
        <v>0.46351730000000002</v>
      </c>
      <c r="NO455">
        <v>24.396850000000001</v>
      </c>
      <c r="NP455" s="1">
        <v>1.278169E-3</v>
      </c>
      <c r="NQ455">
        <v>0.5783121</v>
      </c>
      <c r="NR455">
        <v>0.46446120000000002</v>
      </c>
      <c r="NS455">
        <v>22.965140000000002</v>
      </c>
      <c r="NT455" s="1">
        <v>1.236813E-3</v>
      </c>
      <c r="NU455">
        <v>0.55883959999999999</v>
      </c>
      <c r="NV455">
        <v>0.46548709999999999</v>
      </c>
      <c r="NW455">
        <v>22.279620000000001</v>
      </c>
      <c r="NX455" s="1">
        <v>1.1959309999999999E-3</v>
      </c>
      <c r="NY455">
        <v>0.53962750000000004</v>
      </c>
      <c r="NZ455">
        <v>0.46651870000000001</v>
      </c>
      <c r="OA455">
        <v>22.22484</v>
      </c>
      <c r="OB455" s="1">
        <v>1.154602E-3</v>
      </c>
      <c r="OC455">
        <v>0.5202947</v>
      </c>
      <c r="OD455">
        <v>0.46752700000000003</v>
      </c>
      <c r="OE455">
        <v>22.519449999999999</v>
      </c>
      <c r="OF455" s="1">
        <v>1.112923E-3</v>
      </c>
      <c r="OG455">
        <v>0.50088379999999999</v>
      </c>
      <c r="OH455">
        <v>0.46858509999999998</v>
      </c>
      <c r="OI455">
        <v>23.60361</v>
      </c>
      <c r="OJ455" s="1">
        <v>1.0709789999999999E-3</v>
      </c>
      <c r="OK455">
        <v>0.48142220000000002</v>
      </c>
    </row>
    <row r="456" spans="1:401" x14ac:dyDescent="0.35">
      <c r="A456">
        <v>465</v>
      </c>
      <c r="B456" t="s">
        <v>4</v>
      </c>
      <c r="C456" t="s">
        <v>364</v>
      </c>
      <c r="D456" t="s">
        <v>463</v>
      </c>
      <c r="E456">
        <v>757.47670000000005</v>
      </c>
      <c r="F456">
        <v>0.65185899999999997</v>
      </c>
      <c r="G456">
        <v>20.33231</v>
      </c>
      <c r="H456">
        <v>0</v>
      </c>
      <c r="I456">
        <v>0</v>
      </c>
      <c r="J456">
        <v>0.65164420000000001</v>
      </c>
      <c r="K456">
        <v>20.601710000000001</v>
      </c>
      <c r="L456">
        <v>0</v>
      </c>
      <c r="M456">
        <v>0</v>
      </c>
      <c r="N456">
        <v>0.65171889999999999</v>
      </c>
      <c r="O456">
        <v>22.110910000000001</v>
      </c>
      <c r="P456">
        <v>0</v>
      </c>
      <c r="Q456">
        <v>0</v>
      </c>
      <c r="R456">
        <v>0.65213779999999999</v>
      </c>
      <c r="S456">
        <v>22.848310000000001</v>
      </c>
      <c r="T456">
        <v>0</v>
      </c>
      <c r="U456">
        <v>0</v>
      </c>
      <c r="V456">
        <v>0.65289030000000003</v>
      </c>
      <c r="W456">
        <v>23.58981</v>
      </c>
      <c r="X456">
        <v>0</v>
      </c>
      <c r="Y456">
        <v>0</v>
      </c>
      <c r="Z456">
        <v>0.65396739999999998</v>
      </c>
      <c r="AA456">
        <v>23.17343</v>
      </c>
      <c r="AB456">
        <v>0</v>
      </c>
      <c r="AC456">
        <v>0</v>
      </c>
      <c r="AD456">
        <v>0.6555628</v>
      </c>
      <c r="AE456">
        <v>22.491610000000001</v>
      </c>
      <c r="AF456">
        <v>0</v>
      </c>
      <c r="AG456">
        <v>0</v>
      </c>
      <c r="AH456">
        <v>0.65750810000000004</v>
      </c>
      <c r="AI456">
        <v>22.009219999999999</v>
      </c>
      <c r="AJ456">
        <v>0</v>
      </c>
      <c r="AK456">
        <v>0</v>
      </c>
      <c r="AL456">
        <v>0.6596379</v>
      </c>
      <c r="AM456">
        <v>21.687259999999998</v>
      </c>
      <c r="AN456">
        <v>0</v>
      </c>
      <c r="AO456">
        <v>0</v>
      </c>
      <c r="AP456">
        <v>0.66189940000000003</v>
      </c>
      <c r="AQ456">
        <v>21.657830000000001</v>
      </c>
      <c r="AR456">
        <v>0</v>
      </c>
      <c r="AS456">
        <v>0</v>
      </c>
      <c r="AT456">
        <v>0.66429859999999996</v>
      </c>
      <c r="AU456">
        <v>22.660299999999999</v>
      </c>
      <c r="AV456">
        <v>0</v>
      </c>
      <c r="AW456">
        <v>0</v>
      </c>
      <c r="AX456">
        <v>0.6668482</v>
      </c>
      <c r="AY456">
        <v>22.83099</v>
      </c>
      <c r="AZ456">
        <v>0</v>
      </c>
      <c r="BA456">
        <v>0</v>
      </c>
      <c r="BB456">
        <v>0.66960900000000001</v>
      </c>
      <c r="BC456">
        <v>22.680669999999999</v>
      </c>
      <c r="BD456">
        <v>0</v>
      </c>
      <c r="BE456">
        <v>0</v>
      </c>
      <c r="BF456">
        <v>0.67244000000000004</v>
      </c>
      <c r="BG456">
        <v>22.717369999999999</v>
      </c>
      <c r="BH456">
        <v>0</v>
      </c>
      <c r="BI456">
        <v>0</v>
      </c>
      <c r="BJ456">
        <v>0.67571239999999999</v>
      </c>
      <c r="BK456">
        <v>21.983650000000001</v>
      </c>
      <c r="BL456">
        <v>0</v>
      </c>
      <c r="BM456">
        <v>0</v>
      </c>
      <c r="BN456">
        <v>0.67898369999999997</v>
      </c>
      <c r="BO456">
        <v>21.2056</v>
      </c>
      <c r="BP456">
        <v>0</v>
      </c>
      <c r="BQ456">
        <v>0</v>
      </c>
      <c r="BR456">
        <v>0.68223820000000002</v>
      </c>
      <c r="BS456">
        <v>20.69455</v>
      </c>
      <c r="BT456">
        <v>0</v>
      </c>
      <c r="BU456">
        <v>0</v>
      </c>
      <c r="BV456">
        <v>0.68531819999999999</v>
      </c>
      <c r="BW456">
        <v>21.240259999999999</v>
      </c>
      <c r="BX456">
        <v>0</v>
      </c>
      <c r="BY456">
        <v>0</v>
      </c>
      <c r="BZ456">
        <v>0.68825700000000001</v>
      </c>
      <c r="CA456">
        <v>22.502189999999999</v>
      </c>
      <c r="CB456">
        <v>0</v>
      </c>
      <c r="CC456">
        <v>0</v>
      </c>
      <c r="CD456">
        <v>0.68827459999999996</v>
      </c>
      <c r="CE456">
        <v>23.759820000000001</v>
      </c>
      <c r="CF456">
        <v>0</v>
      </c>
      <c r="CG456">
        <v>0</v>
      </c>
      <c r="CH456">
        <v>0.68593440000000006</v>
      </c>
      <c r="CI456">
        <v>24.26642</v>
      </c>
      <c r="CJ456">
        <v>0</v>
      </c>
      <c r="CK456">
        <v>0</v>
      </c>
      <c r="CL456">
        <v>0.68383150000000004</v>
      </c>
      <c r="CM456">
        <v>23.612179999999999</v>
      </c>
      <c r="CN456">
        <v>0</v>
      </c>
      <c r="CO456">
        <v>0</v>
      </c>
      <c r="CP456">
        <v>0.68184359999999999</v>
      </c>
      <c r="CQ456">
        <v>22.325859999999999</v>
      </c>
      <c r="CR456">
        <v>0</v>
      </c>
      <c r="CS456">
        <v>0</v>
      </c>
      <c r="CT456">
        <v>0.68016489999999996</v>
      </c>
      <c r="CU456">
        <v>21.381489999999999</v>
      </c>
      <c r="CV456">
        <v>0</v>
      </c>
      <c r="CW456">
        <v>0</v>
      </c>
      <c r="CX456">
        <v>0.67878450000000001</v>
      </c>
      <c r="CY456">
        <v>20.883579999999998</v>
      </c>
      <c r="CZ456">
        <v>1.6402369999999999E-38</v>
      </c>
      <c r="DA456" s="1">
        <v>4.212754E-36</v>
      </c>
      <c r="DB456">
        <v>0.67763070000000003</v>
      </c>
      <c r="DC456">
        <v>21.592379999999999</v>
      </c>
      <c r="DD456" s="1">
        <v>5.1512099999999997E-32</v>
      </c>
      <c r="DE456" s="1">
        <v>1.2627430000000001E-29</v>
      </c>
      <c r="DF456">
        <v>0.67667500000000003</v>
      </c>
      <c r="DG456">
        <v>22.853459999999998</v>
      </c>
      <c r="DH456" s="1">
        <v>2.099369E-26</v>
      </c>
      <c r="DI456" s="1">
        <v>5.2258000000000001E-24</v>
      </c>
      <c r="DJ456">
        <v>0.67603979999999997</v>
      </c>
      <c r="DK456">
        <v>23.41638</v>
      </c>
      <c r="DL456" s="1">
        <v>5.0993049999999997E-22</v>
      </c>
      <c r="DM456" s="1">
        <v>1.3209269999999999E-19</v>
      </c>
      <c r="DN456">
        <v>0.67550310000000002</v>
      </c>
      <c r="DO456">
        <v>23.55546</v>
      </c>
      <c r="DP456" s="1">
        <v>1.696477E-18</v>
      </c>
      <c r="DQ456" s="1">
        <v>4.5533720000000003E-16</v>
      </c>
      <c r="DR456">
        <v>0.67524130000000004</v>
      </c>
      <c r="DS456">
        <v>22.81306</v>
      </c>
      <c r="DT456" s="1">
        <v>1.500978E-15</v>
      </c>
      <c r="DU456" s="1">
        <v>4.1433270000000001E-13</v>
      </c>
      <c r="DV456">
        <v>0.67518670000000003</v>
      </c>
      <c r="DW456">
        <v>21.39264</v>
      </c>
      <c r="DX456" s="1">
        <v>4.9324860000000004E-13</v>
      </c>
      <c r="DY456" s="1">
        <v>1.396868E-10</v>
      </c>
      <c r="DZ456">
        <v>0.67545569999999999</v>
      </c>
      <c r="EA456">
        <v>20.274439999999998</v>
      </c>
      <c r="EB456" s="1">
        <v>7.3266729999999996E-11</v>
      </c>
      <c r="EC456" s="1">
        <v>2.118776E-8</v>
      </c>
      <c r="ED456">
        <v>0.67587050000000004</v>
      </c>
      <c r="EE456">
        <v>19.62612</v>
      </c>
      <c r="EF456" s="1">
        <v>5.5600870000000003E-9</v>
      </c>
      <c r="EG456" s="1">
        <v>1.641391E-6</v>
      </c>
      <c r="EH456">
        <v>0.67675229999999997</v>
      </c>
      <c r="EI456">
        <v>19.954899999999999</v>
      </c>
      <c r="EJ456" s="1">
        <v>2.3931009999999998E-7</v>
      </c>
      <c r="EK456" s="1">
        <v>7.1851329999999996E-5</v>
      </c>
      <c r="EL456">
        <v>0.67791089999999998</v>
      </c>
      <c r="EM456">
        <v>20.874610000000001</v>
      </c>
      <c r="EN456" s="1">
        <v>6.3084550000000001E-6</v>
      </c>
      <c r="EO456" s="1">
        <v>1.922268E-3</v>
      </c>
      <c r="EP456">
        <v>0.67914410000000003</v>
      </c>
      <c r="EQ456">
        <v>21.728539999999999</v>
      </c>
      <c r="ER456" s="1">
        <v>1.0814370000000001E-4</v>
      </c>
      <c r="ES456" s="1">
        <v>3.3432839999999998E-2</v>
      </c>
      <c r="ET456">
        <v>0.68057809999999996</v>
      </c>
      <c r="EU456">
        <v>21.99278</v>
      </c>
      <c r="EV456" s="1">
        <v>1.265302E-3</v>
      </c>
      <c r="EW456">
        <v>0.39631899999999998</v>
      </c>
      <c r="EX456">
        <v>0.68219410000000003</v>
      </c>
      <c r="EY456">
        <v>21.161439999999999</v>
      </c>
      <c r="EZ456" s="1">
        <v>1.0505499999999999E-2</v>
      </c>
      <c r="FA456">
        <v>3.3293170000000001</v>
      </c>
      <c r="FB456">
        <v>0.68271890000000002</v>
      </c>
      <c r="FC456">
        <v>19.882529999999999</v>
      </c>
      <c r="FD456" s="1">
        <v>6.4133469999999998E-2</v>
      </c>
      <c r="FE456">
        <v>20.54749</v>
      </c>
      <c r="FF456">
        <v>0.67940250000000002</v>
      </c>
      <c r="FG456">
        <v>18.780190000000001</v>
      </c>
      <c r="FH456">
        <v>0.29616730000000002</v>
      </c>
      <c r="FI456">
        <v>96.203779999999995</v>
      </c>
      <c r="FJ456">
        <v>0.67581559999999996</v>
      </c>
      <c r="FK456">
        <v>18.177669999999999</v>
      </c>
      <c r="FL456">
        <v>1.06349</v>
      </c>
      <c r="FM456">
        <v>349.84550000000002</v>
      </c>
      <c r="FN456">
        <v>0.67217700000000002</v>
      </c>
      <c r="FO456">
        <v>19.325230000000001</v>
      </c>
      <c r="FP456">
        <v>3.0453519999999998</v>
      </c>
      <c r="FQ456">
        <v>1013.479</v>
      </c>
      <c r="FR456">
        <v>0.66844190000000003</v>
      </c>
      <c r="FS456">
        <v>20.391449999999999</v>
      </c>
      <c r="FT456">
        <v>7.1091759999999997</v>
      </c>
      <c r="FU456">
        <v>2393.145</v>
      </c>
      <c r="FV456">
        <v>0.66462489999999996</v>
      </c>
      <c r="FW456">
        <v>20.849710000000002</v>
      </c>
      <c r="FX456">
        <v>13.811859999999999</v>
      </c>
      <c r="FY456">
        <v>4702.5029999999997</v>
      </c>
      <c r="FZ456">
        <v>0.66066590000000003</v>
      </c>
      <c r="GA456">
        <v>20.705880000000001</v>
      </c>
      <c r="GB456">
        <v>22.731439999999999</v>
      </c>
      <c r="GC456">
        <v>7825.3140000000003</v>
      </c>
      <c r="GD456">
        <v>0.65651760000000003</v>
      </c>
      <c r="GE456">
        <v>19.925419999999999</v>
      </c>
      <c r="GF456">
        <v>32.186079999999997</v>
      </c>
      <c r="GG456">
        <v>11200.15</v>
      </c>
      <c r="GH456">
        <v>0.65230719999999998</v>
      </c>
      <c r="GI456">
        <v>18.821110000000001</v>
      </c>
      <c r="GJ456">
        <v>39.756520000000002</v>
      </c>
      <c r="GK456">
        <v>13983.92</v>
      </c>
      <c r="GL456">
        <v>0.64887459999999997</v>
      </c>
      <c r="GM456">
        <v>17.882680000000001</v>
      </c>
      <c r="GN456">
        <v>43.375109999999999</v>
      </c>
      <c r="GO456">
        <v>15393.99</v>
      </c>
      <c r="GP456">
        <v>0.64550070000000004</v>
      </c>
      <c r="GQ456">
        <v>17.55058</v>
      </c>
      <c r="GR456">
        <v>42.243510000000001</v>
      </c>
      <c r="GS456">
        <v>15119.69</v>
      </c>
      <c r="GT456">
        <v>0.64192729999999998</v>
      </c>
      <c r="GU456">
        <v>19.106670000000001</v>
      </c>
      <c r="GV456">
        <v>37.09919</v>
      </c>
      <c r="GW456">
        <v>13392.17</v>
      </c>
      <c r="GX456">
        <v>0.63826839999999996</v>
      </c>
      <c r="GY456">
        <v>20.640889999999999</v>
      </c>
      <c r="GZ456">
        <v>29.702829999999999</v>
      </c>
      <c r="HA456">
        <v>10808.27</v>
      </c>
      <c r="HB456">
        <v>0.6344303</v>
      </c>
      <c r="HC456">
        <v>21.6572</v>
      </c>
      <c r="HD456">
        <v>21.888210000000001</v>
      </c>
      <c r="HE456">
        <v>8029.1580000000004</v>
      </c>
      <c r="HF456">
        <v>0.63047359999999997</v>
      </c>
      <c r="HG456">
        <v>22.414729999999999</v>
      </c>
      <c r="HH456">
        <v>14.9512</v>
      </c>
      <c r="HI456">
        <v>5530.0649999999996</v>
      </c>
      <c r="HJ456">
        <v>0.62639160000000005</v>
      </c>
      <c r="HK456">
        <v>22.163239999999998</v>
      </c>
      <c r="HL456">
        <v>9.5240200000000002</v>
      </c>
      <c r="HM456">
        <v>3551.9920000000002</v>
      </c>
      <c r="HN456">
        <v>0.62217599999999995</v>
      </c>
      <c r="HO456">
        <v>20.734960000000001</v>
      </c>
      <c r="HP456">
        <v>5.7022719999999998</v>
      </c>
      <c r="HQ456">
        <v>2144.0300000000002</v>
      </c>
      <c r="HR456">
        <v>0.61787179999999997</v>
      </c>
      <c r="HS456">
        <v>19.594429999999999</v>
      </c>
      <c r="HT456">
        <v>3.237806</v>
      </c>
      <c r="HU456">
        <v>1227.223</v>
      </c>
      <c r="HV456">
        <v>0.61348340000000001</v>
      </c>
      <c r="HW456">
        <v>19.109000000000002</v>
      </c>
      <c r="HX456">
        <v>1.761455</v>
      </c>
      <c r="HY456">
        <v>672.86509999999998</v>
      </c>
      <c r="HZ456">
        <v>0.60918969999999995</v>
      </c>
      <c r="IA456">
        <v>20.44415</v>
      </c>
      <c r="IB456">
        <v>0.93049579999999998</v>
      </c>
      <c r="IC456">
        <v>358.12549999999999</v>
      </c>
      <c r="ID456">
        <v>0.60530600000000001</v>
      </c>
      <c r="IE456">
        <v>22.472329999999999</v>
      </c>
      <c r="IF456">
        <v>0.4880852</v>
      </c>
      <c r="IG456">
        <v>189.03380000000001</v>
      </c>
      <c r="IH456">
        <v>0.6016804</v>
      </c>
      <c r="II456">
        <v>23.844529999999999</v>
      </c>
      <c r="IJ456">
        <v>0.26296639999999999</v>
      </c>
      <c r="IK456">
        <v>102.2842</v>
      </c>
      <c r="IL456">
        <v>0.59848469999999998</v>
      </c>
      <c r="IM456">
        <v>24.55414</v>
      </c>
      <c r="IN456">
        <v>0.15295039999999999</v>
      </c>
      <c r="IO456">
        <v>59.516889999999997</v>
      </c>
      <c r="IP456">
        <v>0.59557749999999998</v>
      </c>
      <c r="IQ456">
        <v>23.834409999999998</v>
      </c>
      <c r="IR456">
        <v>0.10023360000000001</v>
      </c>
      <c r="IS456">
        <v>38.874670000000002</v>
      </c>
      <c r="IT456">
        <v>0.59302880000000002</v>
      </c>
      <c r="IU456">
        <v>22.15681</v>
      </c>
      <c r="IV456">
        <v>7.4522229999999995E-2</v>
      </c>
      <c r="IW456">
        <v>28.754750000000001</v>
      </c>
      <c r="IX456">
        <v>0.59121040000000002</v>
      </c>
      <c r="IY456">
        <v>21.014469999999999</v>
      </c>
      <c r="IZ456" s="1">
        <v>6.1042270000000003E-2</v>
      </c>
      <c r="JA456">
        <v>23.42681</v>
      </c>
      <c r="JB456">
        <v>0.58973370000000003</v>
      </c>
      <c r="JC456">
        <v>20.572299999999998</v>
      </c>
      <c r="JD456" s="1">
        <v>5.2775950000000002E-2</v>
      </c>
      <c r="JE456">
        <v>20.158059999999999</v>
      </c>
      <c r="JF456">
        <v>0.58819969999999999</v>
      </c>
      <c r="JG456">
        <v>21.407499999999999</v>
      </c>
      <c r="JH456">
        <v>4.6660199999999999E-2</v>
      </c>
      <c r="JI456">
        <v>17.756229999999999</v>
      </c>
      <c r="JJ456">
        <v>0.58656779999999997</v>
      </c>
      <c r="JK456">
        <v>22.154160000000001</v>
      </c>
      <c r="JL456" s="1">
        <v>4.1480400000000001E-2</v>
      </c>
      <c r="JM456">
        <v>15.738960000000001</v>
      </c>
      <c r="JN456">
        <v>0.58480469999999996</v>
      </c>
      <c r="JO456">
        <v>22.682600000000001</v>
      </c>
      <c r="JP456" s="1">
        <v>3.6739569999999999E-2</v>
      </c>
      <c r="JQ456">
        <v>13.91306</v>
      </c>
      <c r="JR456">
        <v>0.58298609999999995</v>
      </c>
      <c r="JS456">
        <v>22.323129999999999</v>
      </c>
      <c r="JT456" s="1">
        <v>3.2302839999999999E-2</v>
      </c>
      <c r="JU456">
        <v>12.21364</v>
      </c>
      <c r="JV456">
        <v>0.58105830000000003</v>
      </c>
      <c r="JW456">
        <v>21.305540000000001</v>
      </c>
      <c r="JX456" s="1">
        <v>2.817627E-2</v>
      </c>
      <c r="JY456">
        <v>10.64151</v>
      </c>
      <c r="JZ456">
        <v>0.57911570000000001</v>
      </c>
      <c r="KA456">
        <v>20.44341</v>
      </c>
      <c r="KB456" s="1">
        <v>2.4474249999999999E-2</v>
      </c>
      <c r="KC456">
        <v>9.2310169999999996</v>
      </c>
      <c r="KD456">
        <v>0.57711420000000002</v>
      </c>
      <c r="KE456">
        <v>19.908670000000001</v>
      </c>
      <c r="KF456" s="1">
        <v>2.1212849999999998E-2</v>
      </c>
      <c r="KG456">
        <v>7.9906170000000003</v>
      </c>
      <c r="KH456">
        <v>0.57503870000000001</v>
      </c>
      <c r="KI456">
        <v>19.69228</v>
      </c>
      <c r="KJ456" s="1">
        <v>1.835007E-2</v>
      </c>
      <c r="KK456">
        <v>6.904954</v>
      </c>
      <c r="KL456">
        <v>0.57289400000000001</v>
      </c>
      <c r="KM456">
        <v>20.81692</v>
      </c>
      <c r="KN456" s="1">
        <v>1.5824669999999999E-2</v>
      </c>
      <c r="KO456">
        <v>5.9498119999999997</v>
      </c>
      <c r="KP456">
        <v>0.57085379999999997</v>
      </c>
      <c r="KQ456">
        <v>21.414380000000001</v>
      </c>
      <c r="KR456" s="1">
        <v>1.356459E-2</v>
      </c>
      <c r="KS456">
        <v>5.097588</v>
      </c>
      <c r="KT456">
        <v>0.56897379999999997</v>
      </c>
      <c r="KU456">
        <v>21.64357</v>
      </c>
      <c r="KV456" s="1">
        <v>1.1489539999999999E-2</v>
      </c>
      <c r="KW456">
        <v>4.3189510000000002</v>
      </c>
      <c r="KX456">
        <v>0.56733599999999995</v>
      </c>
      <c r="KY456">
        <v>21.852239999999998</v>
      </c>
      <c r="KZ456" s="1">
        <v>9.5887500000000001E-3</v>
      </c>
      <c r="LA456">
        <v>3.6074609999999998</v>
      </c>
      <c r="LB456">
        <v>0.56586919999999996</v>
      </c>
      <c r="LC456">
        <v>21.295750000000002</v>
      </c>
      <c r="LD456" s="1">
        <v>7.8829E-3</v>
      </c>
      <c r="LE456">
        <v>2.9693550000000002</v>
      </c>
      <c r="LF456">
        <v>0.56450299999999998</v>
      </c>
      <c r="LG456">
        <v>20.12182</v>
      </c>
      <c r="LH456" s="1">
        <v>6.41802E-3</v>
      </c>
      <c r="LI456">
        <v>2.4209830000000001</v>
      </c>
      <c r="LJ456">
        <v>0.56324370000000001</v>
      </c>
      <c r="LK456">
        <v>19.31148</v>
      </c>
      <c r="LL456">
        <v>5.2129969999999996E-3</v>
      </c>
      <c r="LM456">
        <v>1.9693689999999999</v>
      </c>
      <c r="LN456">
        <v>0.56202859999999999</v>
      </c>
      <c r="LO456">
        <v>19.345140000000001</v>
      </c>
      <c r="LP456" s="1">
        <v>4.2610089999999996E-3</v>
      </c>
      <c r="LQ456">
        <v>1.611372</v>
      </c>
      <c r="LR456">
        <v>0.5609594</v>
      </c>
      <c r="LS456">
        <v>21.3735</v>
      </c>
      <c r="LT456" s="1">
        <v>3.5348290000000002E-3</v>
      </c>
      <c r="LU456">
        <v>1.3370690000000001</v>
      </c>
      <c r="LV456">
        <v>0.55992180000000003</v>
      </c>
      <c r="LW456">
        <v>22.866029999999999</v>
      </c>
      <c r="LX456" s="1">
        <v>2.9935959999999998E-3</v>
      </c>
      <c r="LY456">
        <v>1.1317429999999999</v>
      </c>
      <c r="LZ456">
        <v>0.55892500000000001</v>
      </c>
      <c r="MA456">
        <v>23.567720000000001</v>
      </c>
      <c r="MB456" s="1">
        <v>2.594495E-3</v>
      </c>
      <c r="MC456">
        <v>0.97960919999999996</v>
      </c>
      <c r="MD456">
        <v>0.55797269999999999</v>
      </c>
      <c r="ME456">
        <v>24.292940000000002</v>
      </c>
      <c r="MF456" s="1">
        <v>2.2980209999999999E-3</v>
      </c>
      <c r="MG456">
        <v>0.8662803</v>
      </c>
      <c r="MH456">
        <v>0.55704419999999999</v>
      </c>
      <c r="MI456">
        <v>23.749469999999999</v>
      </c>
      <c r="MJ456" s="1">
        <v>2.0734400000000002E-3</v>
      </c>
      <c r="MK456">
        <v>0.78007890000000002</v>
      </c>
      <c r="ML456">
        <v>0.55623979999999995</v>
      </c>
      <c r="MM456">
        <v>22.08418</v>
      </c>
      <c r="MN456" s="1">
        <v>1.899588E-3</v>
      </c>
      <c r="MO456">
        <v>0.71292690000000003</v>
      </c>
      <c r="MP456">
        <v>0.55549579999999998</v>
      </c>
      <c r="MQ456">
        <v>21.27834</v>
      </c>
      <c r="MR456" s="1">
        <v>1.761641E-3</v>
      </c>
      <c r="MS456">
        <v>0.65948130000000005</v>
      </c>
      <c r="MT456">
        <v>0.55479860000000003</v>
      </c>
      <c r="MU456">
        <v>21.20383</v>
      </c>
      <c r="MV456" s="1">
        <v>1.6506520000000001E-3</v>
      </c>
      <c r="MW456">
        <v>0.61623090000000003</v>
      </c>
      <c r="MX456">
        <v>0.55418460000000003</v>
      </c>
      <c r="MY456">
        <v>22.991119999999999</v>
      </c>
      <c r="MZ456" s="1">
        <v>1.560096E-3</v>
      </c>
      <c r="NA456">
        <v>0.58062610000000003</v>
      </c>
      <c r="NB456">
        <v>0.55362619999999996</v>
      </c>
      <c r="NC456">
        <v>24.649529999999999</v>
      </c>
      <c r="ND456" s="1">
        <v>1.4854989999999999E-3</v>
      </c>
      <c r="NE456">
        <v>0.55113449999999997</v>
      </c>
      <c r="NF456">
        <v>0.55347380000000002</v>
      </c>
      <c r="NG456">
        <v>25.34685</v>
      </c>
      <c r="NH456" s="1">
        <v>1.423707E-3</v>
      </c>
      <c r="NI456">
        <v>0.52666400000000002</v>
      </c>
      <c r="NJ456">
        <v>0.55339760000000005</v>
      </c>
      <c r="NK456">
        <v>25.593669999999999</v>
      </c>
      <c r="NL456" s="1">
        <v>1.370912E-3</v>
      </c>
      <c r="NM456">
        <v>0.50648530000000003</v>
      </c>
      <c r="NN456">
        <v>0.55328109999999997</v>
      </c>
      <c r="NO456">
        <v>24.54111</v>
      </c>
      <c r="NP456" s="1">
        <v>1.323591E-3</v>
      </c>
      <c r="NQ456">
        <v>0.48846109999999998</v>
      </c>
      <c r="NR456">
        <v>0.55315179999999997</v>
      </c>
      <c r="NS456">
        <v>23.0411</v>
      </c>
      <c r="NT456" s="1">
        <v>1.2791409999999999E-3</v>
      </c>
      <c r="NU456">
        <v>0.4716224</v>
      </c>
      <c r="NV456">
        <v>0.55304399999999998</v>
      </c>
      <c r="NW456">
        <v>22.281369999999999</v>
      </c>
      <c r="NX456" s="1">
        <v>1.2356170000000001E-3</v>
      </c>
      <c r="NY456">
        <v>0.45521640000000002</v>
      </c>
      <c r="NZ456">
        <v>0.55292960000000002</v>
      </c>
      <c r="OA456">
        <v>22.189250000000001</v>
      </c>
      <c r="OB456" s="1">
        <v>1.1919610000000001E-3</v>
      </c>
      <c r="OC456">
        <v>0.43886589999999998</v>
      </c>
      <c r="OD456">
        <v>0.55277569999999998</v>
      </c>
      <c r="OE456">
        <v>22.48394</v>
      </c>
      <c r="OF456" s="1">
        <v>1.1482090000000001E-3</v>
      </c>
      <c r="OG456">
        <v>0.42256759999999999</v>
      </c>
      <c r="OH456">
        <v>0.55263759999999995</v>
      </c>
      <c r="OI456">
        <v>23.58361</v>
      </c>
      <c r="OJ456" s="1">
        <v>1.10436E-3</v>
      </c>
      <c r="OK456">
        <v>0.40632560000000001</v>
      </c>
    </row>
    <row r="457" spans="1:401" x14ac:dyDescent="0.35">
      <c r="A457">
        <v>466</v>
      </c>
      <c r="B457" t="s">
        <v>4</v>
      </c>
      <c r="C457" t="s">
        <v>364</v>
      </c>
      <c r="D457" t="s">
        <v>464</v>
      </c>
      <c r="E457">
        <v>883.4384</v>
      </c>
      <c r="F457">
        <v>0.5656641</v>
      </c>
      <c r="G457">
        <v>20.26857</v>
      </c>
      <c r="H457">
        <v>0</v>
      </c>
      <c r="I457">
        <v>0</v>
      </c>
      <c r="J457">
        <v>0.56523380000000001</v>
      </c>
      <c r="K457">
        <v>20.541239999999998</v>
      </c>
      <c r="L457">
        <v>0</v>
      </c>
      <c r="M457">
        <v>0</v>
      </c>
      <c r="N457">
        <v>0.56474369999999996</v>
      </c>
      <c r="O457">
        <v>22.041</v>
      </c>
      <c r="P457">
        <v>0</v>
      </c>
      <c r="Q457">
        <v>0</v>
      </c>
      <c r="R457">
        <v>0.56432740000000003</v>
      </c>
      <c r="S457">
        <v>22.827220000000001</v>
      </c>
      <c r="T457">
        <v>0</v>
      </c>
      <c r="U457">
        <v>0</v>
      </c>
      <c r="V457">
        <v>0.56394089999999997</v>
      </c>
      <c r="W457">
        <v>23.589870000000001</v>
      </c>
      <c r="X457">
        <v>0</v>
      </c>
      <c r="Y457">
        <v>0</v>
      </c>
      <c r="Z457">
        <v>0.56357829999999998</v>
      </c>
      <c r="AA457">
        <v>23.215340000000001</v>
      </c>
      <c r="AB457">
        <v>0</v>
      </c>
      <c r="AC457">
        <v>0</v>
      </c>
      <c r="AD457">
        <v>0.56317759999999994</v>
      </c>
      <c r="AE457">
        <v>22.528770000000002</v>
      </c>
      <c r="AF457">
        <v>0</v>
      </c>
      <c r="AG457">
        <v>0</v>
      </c>
      <c r="AH457">
        <v>0.56268099999999999</v>
      </c>
      <c r="AI457">
        <v>22.019739999999999</v>
      </c>
      <c r="AJ457">
        <v>0</v>
      </c>
      <c r="AK457">
        <v>0</v>
      </c>
      <c r="AL457">
        <v>0.56208689999999994</v>
      </c>
      <c r="AM457">
        <v>21.671530000000001</v>
      </c>
      <c r="AN457">
        <v>0</v>
      </c>
      <c r="AO457">
        <v>0</v>
      </c>
      <c r="AP457">
        <v>0.56137409999999999</v>
      </c>
      <c r="AQ457">
        <v>21.627970000000001</v>
      </c>
      <c r="AR457">
        <v>0</v>
      </c>
      <c r="AS457">
        <v>0</v>
      </c>
      <c r="AT457">
        <v>0.56075249999999999</v>
      </c>
      <c r="AU457">
        <v>22.624700000000001</v>
      </c>
      <c r="AV457">
        <v>0</v>
      </c>
      <c r="AW457">
        <v>0</v>
      </c>
      <c r="AX457">
        <v>0.56008230000000003</v>
      </c>
      <c r="AY457">
        <v>22.82799</v>
      </c>
      <c r="AZ457">
        <v>0</v>
      </c>
      <c r="BA457">
        <v>0</v>
      </c>
      <c r="BB457">
        <v>0.5594943</v>
      </c>
      <c r="BC457">
        <v>22.725249999999999</v>
      </c>
      <c r="BD457">
        <v>0</v>
      </c>
      <c r="BE457">
        <v>0</v>
      </c>
      <c r="BF457">
        <v>0.55888550000000004</v>
      </c>
      <c r="BG457">
        <v>22.734629999999999</v>
      </c>
      <c r="BH457">
        <v>0</v>
      </c>
      <c r="BI457">
        <v>0</v>
      </c>
      <c r="BJ457">
        <v>0.559195</v>
      </c>
      <c r="BK457">
        <v>22.01324</v>
      </c>
      <c r="BL457">
        <v>0</v>
      </c>
      <c r="BM457">
        <v>0</v>
      </c>
      <c r="BN457">
        <v>0.55977639999999995</v>
      </c>
      <c r="BO457">
        <v>21.207529999999998</v>
      </c>
      <c r="BP457">
        <v>0</v>
      </c>
      <c r="BQ457">
        <v>0</v>
      </c>
      <c r="BR457">
        <v>0.56030959999999996</v>
      </c>
      <c r="BS457">
        <v>20.6828</v>
      </c>
      <c r="BT457">
        <v>0</v>
      </c>
      <c r="BU457">
        <v>0</v>
      </c>
      <c r="BV457">
        <v>0.56084330000000004</v>
      </c>
      <c r="BW457">
        <v>21.212260000000001</v>
      </c>
      <c r="BX457">
        <v>0</v>
      </c>
      <c r="BY457">
        <v>0</v>
      </c>
      <c r="BZ457">
        <v>0.56130340000000001</v>
      </c>
      <c r="CA457">
        <v>22.54355</v>
      </c>
      <c r="CB457">
        <v>0</v>
      </c>
      <c r="CC457">
        <v>0</v>
      </c>
      <c r="CD457">
        <v>0.56167909999999999</v>
      </c>
      <c r="CE457">
        <v>23.829609999999999</v>
      </c>
      <c r="CF457">
        <v>0</v>
      </c>
      <c r="CG457">
        <v>0</v>
      </c>
      <c r="CH457">
        <v>0.56200119999999998</v>
      </c>
      <c r="CI457">
        <v>24.38034</v>
      </c>
      <c r="CJ457">
        <v>0</v>
      </c>
      <c r="CK457">
        <v>0</v>
      </c>
      <c r="CL457">
        <v>0.56224059999999998</v>
      </c>
      <c r="CM457">
        <v>23.710909999999998</v>
      </c>
      <c r="CN457">
        <v>0</v>
      </c>
      <c r="CO457">
        <v>0</v>
      </c>
      <c r="CP457">
        <v>0.56243829999999995</v>
      </c>
      <c r="CQ457">
        <v>22.408709999999999</v>
      </c>
      <c r="CR457">
        <v>0</v>
      </c>
      <c r="CS457">
        <v>0</v>
      </c>
      <c r="CT457">
        <v>0.56248679999999995</v>
      </c>
      <c r="CU457">
        <v>21.421209999999999</v>
      </c>
      <c r="CV457">
        <v>0</v>
      </c>
      <c r="CW457">
        <v>0</v>
      </c>
      <c r="CX457">
        <v>0.56246960000000001</v>
      </c>
      <c r="CY457">
        <v>20.910150000000002</v>
      </c>
      <c r="CZ457">
        <v>0</v>
      </c>
      <c r="DA457" s="1">
        <v>2.0133159999999998E-36</v>
      </c>
      <c r="DB457">
        <v>0.56245339999999999</v>
      </c>
      <c r="DC457">
        <v>21.616389999999999</v>
      </c>
      <c r="DD457" s="1">
        <v>1.4345209999999999E-32</v>
      </c>
      <c r="DE457" s="1">
        <v>4.943985E-30</v>
      </c>
      <c r="DF457">
        <v>0.56235279999999999</v>
      </c>
      <c r="DG457">
        <v>22.902850000000001</v>
      </c>
      <c r="DH457" s="1">
        <v>7.787737E-27</v>
      </c>
      <c r="DI457" s="1">
        <v>2.530769E-24</v>
      </c>
      <c r="DJ457">
        <v>0.56216279999999996</v>
      </c>
      <c r="DK457">
        <v>23.512820000000001</v>
      </c>
      <c r="DL457" s="1">
        <v>2.2957779999999999E-22</v>
      </c>
      <c r="DM457" s="1">
        <v>7.5734799999999995E-20</v>
      </c>
      <c r="DN457">
        <v>0.56178340000000004</v>
      </c>
      <c r="DO457">
        <v>23.67259</v>
      </c>
      <c r="DP457" s="1">
        <v>8.623934E-19</v>
      </c>
      <c r="DQ457" s="1">
        <v>2.9330430000000002E-16</v>
      </c>
      <c r="DR457">
        <v>0.56132680000000001</v>
      </c>
      <c r="DS457">
        <v>22.910399999999999</v>
      </c>
      <c r="DT457" s="1">
        <v>8.333731E-16</v>
      </c>
      <c r="DU457" s="1">
        <v>2.916915E-13</v>
      </c>
      <c r="DV457">
        <v>0.56082580000000004</v>
      </c>
      <c r="DW457">
        <v>21.46875</v>
      </c>
      <c r="DX457" s="1">
        <v>2.9342859999999999E-13</v>
      </c>
      <c r="DY457" s="1">
        <v>1.056827E-10</v>
      </c>
      <c r="DZ457">
        <v>0.56021779999999999</v>
      </c>
      <c r="EA457">
        <v>20.310420000000001</v>
      </c>
      <c r="EB457" s="1">
        <v>4.623175E-11</v>
      </c>
      <c r="EC457" s="1">
        <v>1.7078579999999999E-8</v>
      </c>
      <c r="ED457">
        <v>0.55954630000000005</v>
      </c>
      <c r="EE457">
        <v>19.624210000000001</v>
      </c>
      <c r="EF457" s="1">
        <v>3.69245E-9</v>
      </c>
      <c r="EG457" s="1">
        <v>1.3998510000000001E-6</v>
      </c>
      <c r="EH457">
        <v>0.55898550000000002</v>
      </c>
      <c r="EI457">
        <v>19.94886</v>
      </c>
      <c r="EJ457" s="1">
        <v>1.662486E-7</v>
      </c>
      <c r="EK457" s="1">
        <v>6.4473099999999998E-5</v>
      </c>
      <c r="EL457">
        <v>0.55837950000000003</v>
      </c>
      <c r="EM457">
        <v>20.90897</v>
      </c>
      <c r="EN457" s="1">
        <v>4.562564E-6</v>
      </c>
      <c r="EO457" s="1">
        <v>1.8069379999999999E-3</v>
      </c>
      <c r="EP457">
        <v>0.55760790000000005</v>
      </c>
      <c r="EQ457">
        <v>21.80078</v>
      </c>
      <c r="ER457" s="1">
        <v>8.1120999999999998E-5</v>
      </c>
      <c r="ES457" s="1">
        <v>3.2809350000000001E-2</v>
      </c>
      <c r="ET457">
        <v>0.55664760000000002</v>
      </c>
      <c r="EU457">
        <v>22.069590000000002</v>
      </c>
      <c r="EV457" s="1">
        <v>9.8151620000000005E-4</v>
      </c>
      <c r="EW457">
        <v>0.40502529999999998</v>
      </c>
      <c r="EX457">
        <v>0.55565949999999997</v>
      </c>
      <c r="EY457">
        <v>21.255839999999999</v>
      </c>
      <c r="EZ457" s="1">
        <v>8.406719E-3</v>
      </c>
      <c r="FA457">
        <v>3.535374</v>
      </c>
      <c r="FB457">
        <v>0.55464740000000001</v>
      </c>
      <c r="FC457">
        <v>19.96163</v>
      </c>
      <c r="FD457" s="1">
        <v>5.2800720000000002E-2</v>
      </c>
      <c r="FE457">
        <v>22.601400000000002</v>
      </c>
      <c r="FF457">
        <v>0.55360189999999998</v>
      </c>
      <c r="FG457">
        <v>18.809010000000001</v>
      </c>
      <c r="FH457">
        <v>0.25046610000000002</v>
      </c>
      <c r="FI457">
        <v>109.1374</v>
      </c>
      <c r="FJ457">
        <v>0.5525641</v>
      </c>
      <c r="FK457">
        <v>18.213899999999999</v>
      </c>
      <c r="FL457">
        <v>0.92223129999999998</v>
      </c>
      <c r="FM457">
        <v>408.57839999999999</v>
      </c>
      <c r="FN457">
        <v>0.55159899999999995</v>
      </c>
      <c r="FO457">
        <v>19.352399999999999</v>
      </c>
      <c r="FP457">
        <v>2.7030829999999999</v>
      </c>
      <c r="FQ457">
        <v>1215.9069999999999</v>
      </c>
      <c r="FR457">
        <v>0.55060580000000003</v>
      </c>
      <c r="FS457">
        <v>20.436679999999999</v>
      </c>
      <c r="FT457">
        <v>6.4486670000000004</v>
      </c>
      <c r="FU457">
        <v>2944.328</v>
      </c>
      <c r="FV457">
        <v>0.54958059999999997</v>
      </c>
      <c r="FW457">
        <v>20.92792</v>
      </c>
      <c r="FX457">
        <v>12.784599999999999</v>
      </c>
      <c r="FY457">
        <v>5923.884</v>
      </c>
      <c r="FZ457">
        <v>0.54836989999999997</v>
      </c>
      <c r="GA457">
        <v>20.795549999999999</v>
      </c>
      <c r="GB457">
        <v>21.441839999999999</v>
      </c>
      <c r="GC457">
        <v>10080.23</v>
      </c>
      <c r="GD457">
        <v>0.54718999999999995</v>
      </c>
      <c r="GE457">
        <v>20.01604</v>
      </c>
      <c r="GF457">
        <v>30.903569999999998</v>
      </c>
      <c r="GG457">
        <v>14734.37</v>
      </c>
      <c r="GH457">
        <v>0.54596599999999995</v>
      </c>
      <c r="GI457">
        <v>18.897670000000002</v>
      </c>
      <c r="GJ457">
        <v>38.814599999999999</v>
      </c>
      <c r="GK457">
        <v>18765.7</v>
      </c>
      <c r="GL457">
        <v>0.5459271</v>
      </c>
      <c r="GM457">
        <v>17.921340000000001</v>
      </c>
      <c r="GN457">
        <v>43.031730000000003</v>
      </c>
      <c r="GO457">
        <v>21075.32</v>
      </c>
      <c r="GP457">
        <v>0.54589180000000004</v>
      </c>
      <c r="GQ457">
        <v>17.58962</v>
      </c>
      <c r="GR457">
        <v>42.536960000000001</v>
      </c>
      <c r="GS457">
        <v>21092.29</v>
      </c>
      <c r="GT457">
        <v>0.54603579999999996</v>
      </c>
      <c r="GU457">
        <v>19.131229999999999</v>
      </c>
      <c r="GV457">
        <v>37.895200000000003</v>
      </c>
      <c r="GW457">
        <v>19035.05</v>
      </c>
      <c r="GX457">
        <v>0.54625829999999997</v>
      </c>
      <c r="GY457">
        <v>20.703189999999999</v>
      </c>
      <c r="GZ457">
        <v>30.741530000000001</v>
      </c>
      <c r="HA457">
        <v>15631.21</v>
      </c>
      <c r="HB457">
        <v>0.54644110000000001</v>
      </c>
      <c r="HC457">
        <v>21.77026</v>
      </c>
      <c r="HD457">
        <v>22.93768</v>
      </c>
      <c r="HE457">
        <v>11810.13</v>
      </c>
      <c r="HF457">
        <v>0.54645220000000005</v>
      </c>
      <c r="HG457">
        <v>22.551069999999999</v>
      </c>
      <c r="HH457">
        <v>15.860239999999999</v>
      </c>
      <c r="HI457">
        <v>8274.2430000000004</v>
      </c>
      <c r="HJ457">
        <v>0.54655299999999996</v>
      </c>
      <c r="HK457">
        <v>22.298010000000001</v>
      </c>
      <c r="HL457">
        <v>10.225429999999999</v>
      </c>
      <c r="HM457">
        <v>5408.335</v>
      </c>
      <c r="HN457">
        <v>0.54669579999999995</v>
      </c>
      <c r="HO457">
        <v>20.86646</v>
      </c>
      <c r="HP457">
        <v>6.1945509999999997</v>
      </c>
      <c r="HQ457">
        <v>3323.37</v>
      </c>
      <c r="HR457">
        <v>0.54690810000000001</v>
      </c>
      <c r="HS457">
        <v>19.643920000000001</v>
      </c>
      <c r="HT457">
        <v>3.558281</v>
      </c>
      <c r="HU457">
        <v>1938.2170000000001</v>
      </c>
      <c r="HV457">
        <v>0.54718469999999997</v>
      </c>
      <c r="HW457">
        <v>19.116630000000001</v>
      </c>
      <c r="HX457">
        <v>1.958691</v>
      </c>
      <c r="HY457">
        <v>1084.751</v>
      </c>
      <c r="HZ457">
        <v>0.5476162</v>
      </c>
      <c r="IA457">
        <v>20.436409999999999</v>
      </c>
      <c r="IB457">
        <v>1.0470470000000001</v>
      </c>
      <c r="IC457">
        <v>590.7192</v>
      </c>
      <c r="ID457">
        <v>0.54810170000000002</v>
      </c>
      <c r="IE457">
        <v>22.49568</v>
      </c>
      <c r="IF457">
        <v>0.55551850000000003</v>
      </c>
      <c r="IG457">
        <v>319.86930000000001</v>
      </c>
      <c r="IH457">
        <v>0.54862100000000003</v>
      </c>
      <c r="II457">
        <v>23.955590000000001</v>
      </c>
      <c r="IJ457">
        <v>0.30203099999999999</v>
      </c>
      <c r="IK457">
        <v>177.62970000000001</v>
      </c>
      <c r="IL457">
        <v>0.54922689999999996</v>
      </c>
      <c r="IM457">
        <v>24.728120000000001</v>
      </c>
      <c r="IN457">
        <v>0.17621010000000001</v>
      </c>
      <c r="IO457">
        <v>105.45480000000001</v>
      </c>
      <c r="IP457">
        <v>0.54987109999999995</v>
      </c>
      <c r="IQ457">
        <v>24.01155</v>
      </c>
      <c r="IR457">
        <v>0.1149134</v>
      </c>
      <c r="IS457">
        <v>69.392229999999998</v>
      </c>
      <c r="IT457">
        <v>0.55056419999999995</v>
      </c>
      <c r="IU457">
        <v>22.333670000000001</v>
      </c>
      <c r="IV457">
        <v>8.4520680000000001E-2</v>
      </c>
      <c r="IW457">
        <v>50.999490000000002</v>
      </c>
      <c r="IX457">
        <v>0.55150279999999996</v>
      </c>
      <c r="IY457">
        <v>21.100460000000002</v>
      </c>
      <c r="IZ457">
        <v>6.8405439999999998E-2</v>
      </c>
      <c r="JA457">
        <v>40.946779999999997</v>
      </c>
      <c r="JB457">
        <v>0.55315999999999999</v>
      </c>
      <c r="JC457">
        <v>20.602399999999999</v>
      </c>
      <c r="JD457" s="1">
        <v>5.8541580000000003E-2</v>
      </c>
      <c r="JE457">
        <v>34.655529999999999</v>
      </c>
      <c r="JF457">
        <v>0.55536319999999995</v>
      </c>
      <c r="JG457">
        <v>21.416899999999998</v>
      </c>
      <c r="JH457" s="1">
        <v>5.1361299999999999E-2</v>
      </c>
      <c r="JI457">
        <v>30.07893</v>
      </c>
      <c r="JJ457">
        <v>0.55790070000000003</v>
      </c>
      <c r="JK457">
        <v>22.150919999999999</v>
      </c>
      <c r="JL457">
        <v>4.5421360000000001E-2</v>
      </c>
      <c r="JM457">
        <v>26.36037</v>
      </c>
      <c r="JN457">
        <v>0.56059789999999998</v>
      </c>
      <c r="JO457">
        <v>22.731380000000001</v>
      </c>
      <c r="JP457" s="1">
        <v>4.0105979999999999E-2</v>
      </c>
      <c r="JQ457">
        <v>23.12349</v>
      </c>
      <c r="JR457">
        <v>0.56349830000000001</v>
      </c>
      <c r="JS457">
        <v>22.39677</v>
      </c>
      <c r="JT457" s="1">
        <v>3.5215059999999999E-2</v>
      </c>
      <c r="JU457">
        <v>20.213190000000001</v>
      </c>
      <c r="JV457">
        <v>0.56646609999999997</v>
      </c>
      <c r="JW457">
        <v>21.40194</v>
      </c>
      <c r="JX457" s="1">
        <v>3.070347E-2</v>
      </c>
      <c r="JY457">
        <v>17.578250000000001</v>
      </c>
      <c r="JZ457">
        <v>0.56959289999999996</v>
      </c>
      <c r="KA457">
        <v>20.500019999999999</v>
      </c>
      <c r="KB457" s="1">
        <v>2.6665870000000001E-2</v>
      </c>
      <c r="KC457">
        <v>15.23687</v>
      </c>
      <c r="KD457">
        <v>0.57288839999999996</v>
      </c>
      <c r="KE457">
        <v>19.912430000000001</v>
      </c>
      <c r="KF457" s="1">
        <v>2.3116899999999999E-2</v>
      </c>
      <c r="KG457">
        <v>13.190810000000001</v>
      </c>
      <c r="KH457">
        <v>0.57627530000000005</v>
      </c>
      <c r="KI457">
        <v>19.66272</v>
      </c>
      <c r="KJ457" s="1">
        <v>2.00123E-2</v>
      </c>
      <c r="KK457">
        <v>11.4139</v>
      </c>
      <c r="KL457">
        <v>0.57972089999999998</v>
      </c>
      <c r="KM457">
        <v>20.78725</v>
      </c>
      <c r="KN457" s="1">
        <v>1.728447E-2</v>
      </c>
      <c r="KO457">
        <v>9.8629200000000008</v>
      </c>
      <c r="KP457">
        <v>0.58333080000000004</v>
      </c>
      <c r="KQ457">
        <v>21.414259999999999</v>
      </c>
      <c r="KR457" s="1">
        <v>1.485855E-2</v>
      </c>
      <c r="KS457">
        <v>8.4964700000000004</v>
      </c>
      <c r="KT457">
        <v>0.58688200000000001</v>
      </c>
      <c r="KU457">
        <v>21.720939999999999</v>
      </c>
      <c r="KV457" s="1">
        <v>1.2646940000000001E-2</v>
      </c>
      <c r="KW457">
        <v>7.2649020000000002</v>
      </c>
      <c r="KX457">
        <v>0.5901961</v>
      </c>
      <c r="KY457">
        <v>21.95919</v>
      </c>
      <c r="KZ457" s="1">
        <v>1.0625920000000001E-2</v>
      </c>
      <c r="LA457">
        <v>6.1483819999999998</v>
      </c>
      <c r="LB457">
        <v>0.59339739999999996</v>
      </c>
      <c r="LC457">
        <v>21.413080000000001</v>
      </c>
      <c r="LD457" s="1">
        <v>8.8088070000000001E-3</v>
      </c>
      <c r="LE457">
        <v>5.1476389999999999</v>
      </c>
      <c r="LF457">
        <v>0.59630859999999997</v>
      </c>
      <c r="LG457">
        <v>20.211960000000001</v>
      </c>
      <c r="LH457" s="1">
        <v>7.2385779999999999E-3</v>
      </c>
      <c r="LI457">
        <v>4.280424</v>
      </c>
      <c r="LJ457">
        <v>0.5990742</v>
      </c>
      <c r="LK457">
        <v>19.321929999999998</v>
      </c>
      <c r="LL457" s="1">
        <v>5.9356799999999996E-3</v>
      </c>
      <c r="LM457">
        <v>3.5559280000000002</v>
      </c>
      <c r="LN457">
        <v>0.60186850000000003</v>
      </c>
      <c r="LO457">
        <v>19.3383</v>
      </c>
      <c r="LP457" s="1">
        <v>4.8950770000000003E-3</v>
      </c>
      <c r="LQ457">
        <v>2.9698609999999999</v>
      </c>
      <c r="LR457">
        <v>0.60456589999999999</v>
      </c>
      <c r="LS457">
        <v>21.352129999999999</v>
      </c>
      <c r="LT457" s="1">
        <v>4.0906620000000001E-3</v>
      </c>
      <c r="LU457">
        <v>2.5085389999999999</v>
      </c>
      <c r="LV457">
        <v>0.60723609999999995</v>
      </c>
      <c r="LW457">
        <v>22.925940000000001</v>
      </c>
      <c r="LX457" s="1">
        <v>3.4819069999999998E-3</v>
      </c>
      <c r="LY457">
        <v>2.1518809999999999</v>
      </c>
      <c r="LZ457">
        <v>0.60990169999999999</v>
      </c>
      <c r="MA457">
        <v>23.729099999999999</v>
      </c>
      <c r="MB457" s="1">
        <v>3.0261590000000001E-3</v>
      </c>
      <c r="MC457">
        <v>1.878871</v>
      </c>
      <c r="MD457">
        <v>0.61235850000000003</v>
      </c>
      <c r="ME457">
        <v>24.465969999999999</v>
      </c>
      <c r="MF457" s="1">
        <v>2.682593E-3</v>
      </c>
      <c r="MG457">
        <v>1.668593</v>
      </c>
      <c r="MH457">
        <v>0.61483900000000002</v>
      </c>
      <c r="MI457">
        <v>23.911049999999999</v>
      </c>
      <c r="MJ457" s="1">
        <v>2.4185779999999998E-3</v>
      </c>
      <c r="MK457">
        <v>1.503139</v>
      </c>
      <c r="ML457">
        <v>0.6172704</v>
      </c>
      <c r="MM457">
        <v>22.2164</v>
      </c>
      <c r="MN457" s="1">
        <v>2.2110839999999999E-3</v>
      </c>
      <c r="MO457">
        <v>1.369893</v>
      </c>
      <c r="MP457">
        <v>0.61967309999999998</v>
      </c>
      <c r="MQ457">
        <v>21.278179999999999</v>
      </c>
      <c r="MR457" s="1">
        <v>2.0440710000000002E-3</v>
      </c>
      <c r="MS457">
        <v>1.260327</v>
      </c>
      <c r="MT457">
        <v>0.62202259999999998</v>
      </c>
      <c r="MU457">
        <v>21.175190000000001</v>
      </c>
      <c r="MV457" s="1">
        <v>1.9077479999999999E-3</v>
      </c>
      <c r="MW457">
        <v>1.168981</v>
      </c>
      <c r="MX457">
        <v>0.62448899999999996</v>
      </c>
      <c r="MY457">
        <v>22.950700000000001</v>
      </c>
      <c r="MZ457" s="1">
        <v>1.7946500000000001E-3</v>
      </c>
      <c r="NA457">
        <v>1.091064</v>
      </c>
      <c r="NB457">
        <v>0.62689830000000002</v>
      </c>
      <c r="NC457">
        <v>24.711970000000001</v>
      </c>
      <c r="ND457" s="1">
        <v>1.699845E-3</v>
      </c>
      <c r="NE457">
        <v>1.024305</v>
      </c>
      <c r="NF457">
        <v>0.62842779999999998</v>
      </c>
      <c r="NG457">
        <v>25.513760000000001</v>
      </c>
      <c r="NH457" s="1">
        <v>1.619976E-3</v>
      </c>
      <c r="NI457">
        <v>0.96741319999999997</v>
      </c>
      <c r="NJ457">
        <v>0.62815770000000004</v>
      </c>
      <c r="NK457">
        <v>25.785039999999999</v>
      </c>
      <c r="NL457" s="1">
        <v>1.5519959999999999E-3</v>
      </c>
      <c r="NM457">
        <v>0.91922020000000004</v>
      </c>
      <c r="NN457">
        <v>0.62786160000000002</v>
      </c>
      <c r="NO457">
        <v>24.725629999999999</v>
      </c>
      <c r="NP457" s="1">
        <v>1.4912599999999999E-3</v>
      </c>
      <c r="NQ457">
        <v>0.87612950000000001</v>
      </c>
      <c r="NR457">
        <v>0.62754849999999995</v>
      </c>
      <c r="NS457">
        <v>23.157910000000001</v>
      </c>
      <c r="NT457" s="1">
        <v>1.4348729999999999E-3</v>
      </c>
      <c r="NU457">
        <v>0.83655139999999995</v>
      </c>
      <c r="NV457">
        <v>0.62723850000000003</v>
      </c>
      <c r="NW457">
        <v>22.289470000000001</v>
      </c>
      <c r="NX457" s="1">
        <v>1.3806529999999999E-3</v>
      </c>
      <c r="NY457">
        <v>0.79917879999999997</v>
      </c>
      <c r="NZ457">
        <v>0.62693100000000002</v>
      </c>
      <c r="OA457">
        <v>22.140509999999999</v>
      </c>
      <c r="OB457" s="1">
        <v>1.327448E-3</v>
      </c>
      <c r="OC457">
        <v>0.76343740000000004</v>
      </c>
      <c r="OD457">
        <v>0.62656699999999999</v>
      </c>
      <c r="OE457">
        <v>22.450209999999998</v>
      </c>
      <c r="OF457" s="1">
        <v>1.275104E-3</v>
      </c>
      <c r="OG457">
        <v>0.72923700000000002</v>
      </c>
      <c r="OH457">
        <v>0.62623949999999995</v>
      </c>
      <c r="OI457">
        <v>23.581880000000002</v>
      </c>
      <c r="OJ457" s="1">
        <v>1.223514E-3</v>
      </c>
      <c r="OK457">
        <v>0.69633160000000005</v>
      </c>
    </row>
    <row r="458" spans="1:401" x14ac:dyDescent="0.35">
      <c r="A458">
        <v>467</v>
      </c>
      <c r="B458" t="s">
        <v>4</v>
      </c>
      <c r="C458" t="s">
        <v>364</v>
      </c>
      <c r="D458" t="s">
        <v>465</v>
      </c>
      <c r="E458">
        <v>742.93169999999998</v>
      </c>
      <c r="F458">
        <v>0.47611009999999998</v>
      </c>
      <c r="G458">
        <v>20.217790000000001</v>
      </c>
      <c r="H458">
        <v>0</v>
      </c>
      <c r="I458">
        <v>0</v>
      </c>
      <c r="J458">
        <v>0.47544690000000001</v>
      </c>
      <c r="K458">
        <v>20.453410000000002</v>
      </c>
      <c r="L458">
        <v>0</v>
      </c>
      <c r="M458">
        <v>0</v>
      </c>
      <c r="N458">
        <v>0.47494700000000001</v>
      </c>
      <c r="O458">
        <v>21.932659999999998</v>
      </c>
      <c r="P458">
        <v>0</v>
      </c>
      <c r="Q458">
        <v>0</v>
      </c>
      <c r="R458">
        <v>0.47473189999999998</v>
      </c>
      <c r="S458">
        <v>22.751239999999999</v>
      </c>
      <c r="T458">
        <v>0</v>
      </c>
      <c r="U458">
        <v>0</v>
      </c>
      <c r="V458">
        <v>0.47472330000000001</v>
      </c>
      <c r="W458">
        <v>23.58493</v>
      </c>
      <c r="X458">
        <v>0</v>
      </c>
      <c r="Y458">
        <v>0</v>
      </c>
      <c r="Z458">
        <v>0.47483360000000002</v>
      </c>
      <c r="AA458">
        <v>23.24924</v>
      </c>
      <c r="AB458">
        <v>0</v>
      </c>
      <c r="AC458">
        <v>0</v>
      </c>
      <c r="AD458">
        <v>0.47519090000000003</v>
      </c>
      <c r="AE458">
        <v>22.58371</v>
      </c>
      <c r="AF458">
        <v>0</v>
      </c>
      <c r="AG458">
        <v>0</v>
      </c>
      <c r="AH458">
        <v>0.47565600000000002</v>
      </c>
      <c r="AI458">
        <v>22.04738</v>
      </c>
      <c r="AJ458">
        <v>0</v>
      </c>
      <c r="AK458">
        <v>0</v>
      </c>
      <c r="AL458">
        <v>0.47622059999999999</v>
      </c>
      <c r="AM458">
        <v>21.670500000000001</v>
      </c>
      <c r="AN458">
        <v>0</v>
      </c>
      <c r="AO458">
        <v>0</v>
      </c>
      <c r="AP458">
        <v>0.47680149999999999</v>
      </c>
      <c r="AQ458">
        <v>21.59421</v>
      </c>
      <c r="AR458">
        <v>0</v>
      </c>
      <c r="AS458">
        <v>0</v>
      </c>
      <c r="AT458">
        <v>0.4774523</v>
      </c>
      <c r="AU458">
        <v>22.580279999999998</v>
      </c>
      <c r="AV458">
        <v>0</v>
      </c>
      <c r="AW458">
        <v>0</v>
      </c>
      <c r="AX458">
        <v>0.4782093</v>
      </c>
      <c r="AY458">
        <v>22.815439999999999</v>
      </c>
      <c r="AZ458">
        <v>0</v>
      </c>
      <c r="BA458">
        <v>0</v>
      </c>
      <c r="BB458">
        <v>0.47910039999999998</v>
      </c>
      <c r="BC458">
        <v>22.75891</v>
      </c>
      <c r="BD458">
        <v>0</v>
      </c>
      <c r="BE458">
        <v>0</v>
      </c>
      <c r="BF458">
        <v>0.48002309999999998</v>
      </c>
      <c r="BG458">
        <v>22.759620000000002</v>
      </c>
      <c r="BH458">
        <v>0</v>
      </c>
      <c r="BI458">
        <v>0</v>
      </c>
      <c r="BJ458">
        <v>0.48072759999999998</v>
      </c>
      <c r="BK458">
        <v>22.05922</v>
      </c>
      <c r="BL458">
        <v>0</v>
      </c>
      <c r="BM458">
        <v>0</v>
      </c>
      <c r="BN458">
        <v>0.4811896</v>
      </c>
      <c r="BO458">
        <v>21.237749999999998</v>
      </c>
      <c r="BP458">
        <v>0</v>
      </c>
      <c r="BQ458">
        <v>0</v>
      </c>
      <c r="BR458">
        <v>0.4816898</v>
      </c>
      <c r="BS458">
        <v>20.677119999999999</v>
      </c>
      <c r="BT458">
        <v>0</v>
      </c>
      <c r="BU458">
        <v>0</v>
      </c>
      <c r="BV458">
        <v>0.48221059999999999</v>
      </c>
      <c r="BW458">
        <v>21.181329999999999</v>
      </c>
      <c r="BX458">
        <v>0</v>
      </c>
      <c r="BY458">
        <v>0</v>
      </c>
      <c r="BZ458">
        <v>0.48261989999999999</v>
      </c>
      <c r="CA458">
        <v>22.542960000000001</v>
      </c>
      <c r="CB458">
        <v>0</v>
      </c>
      <c r="CC458">
        <v>0</v>
      </c>
      <c r="CD458">
        <v>0.48289500000000002</v>
      </c>
      <c r="CE458">
        <v>23.872610000000002</v>
      </c>
      <c r="CF458">
        <v>0</v>
      </c>
      <c r="CG458">
        <v>0</v>
      </c>
      <c r="CH458">
        <v>0.4831589</v>
      </c>
      <c r="CI458">
        <v>24.487649999999999</v>
      </c>
      <c r="CJ458">
        <v>0</v>
      </c>
      <c r="CK458">
        <v>0</v>
      </c>
      <c r="CL458">
        <v>0.48330899999999999</v>
      </c>
      <c r="CM458">
        <v>23.84055</v>
      </c>
      <c r="CN458">
        <v>0</v>
      </c>
      <c r="CO458">
        <v>0</v>
      </c>
      <c r="CP458">
        <v>0.48339799999999999</v>
      </c>
      <c r="CQ458">
        <v>22.53914</v>
      </c>
      <c r="CR458">
        <v>0</v>
      </c>
      <c r="CS458">
        <v>0</v>
      </c>
      <c r="CT458">
        <v>0.48332069999999999</v>
      </c>
      <c r="CU458">
        <v>21.503260000000001</v>
      </c>
      <c r="CV458">
        <v>0</v>
      </c>
      <c r="CW458">
        <v>0</v>
      </c>
      <c r="CX458">
        <v>0.48316579999999998</v>
      </c>
      <c r="CY458">
        <v>20.952729999999999</v>
      </c>
      <c r="CZ458">
        <v>0</v>
      </c>
      <c r="DA458" s="1">
        <v>5.7458909999999997E-37</v>
      </c>
      <c r="DB458">
        <v>0.48311910000000002</v>
      </c>
      <c r="DC458">
        <v>21.633050000000001</v>
      </c>
      <c r="DD458" s="1">
        <v>2.204518E-33</v>
      </c>
      <c r="DE458" s="1">
        <v>1.038484E-30</v>
      </c>
      <c r="DF458">
        <v>0.4829463</v>
      </c>
      <c r="DG458">
        <v>22.934850000000001</v>
      </c>
      <c r="DH458" s="1">
        <v>1.9729300000000001E-27</v>
      </c>
      <c r="DI458" s="1">
        <v>7.5061550000000001E-25</v>
      </c>
      <c r="DJ458">
        <v>0.48257280000000002</v>
      </c>
      <c r="DK458">
        <v>23.594729999999998</v>
      </c>
      <c r="DL458" s="1">
        <v>7.6308980000000004E-23</v>
      </c>
      <c r="DM458" s="1">
        <v>2.7796840000000002E-20</v>
      </c>
      <c r="DN458">
        <v>0.48195110000000002</v>
      </c>
      <c r="DO458">
        <v>23.797280000000001</v>
      </c>
      <c r="DP458" s="1">
        <v>3.3779549999999998E-19</v>
      </c>
      <c r="DQ458" s="1">
        <v>1.234743E-16</v>
      </c>
      <c r="DR458">
        <v>0.48124289999999997</v>
      </c>
      <c r="DS458">
        <v>23.042899999999999</v>
      </c>
      <c r="DT458" s="1">
        <v>3.6698719999999999E-16</v>
      </c>
      <c r="DU458" s="1">
        <v>1.3597609999999999E-13</v>
      </c>
      <c r="DV458">
        <v>0.48046759999999999</v>
      </c>
      <c r="DW458">
        <v>21.599209999999999</v>
      </c>
      <c r="DX458" s="1">
        <v>1.4152949999999999E-13</v>
      </c>
      <c r="DY458" s="1">
        <v>5.3441440000000003E-11</v>
      </c>
      <c r="DZ458">
        <v>0.47961090000000001</v>
      </c>
      <c r="EA458">
        <v>20.394770000000001</v>
      </c>
      <c r="EB458" s="1">
        <v>2.410149E-11</v>
      </c>
      <c r="EC458" s="1">
        <v>9.268989E-9</v>
      </c>
      <c r="ED458">
        <v>0.47870309999999999</v>
      </c>
      <c r="EE458">
        <v>19.64714</v>
      </c>
      <c r="EF458" s="1">
        <v>2.059955E-9</v>
      </c>
      <c r="EG458" s="1">
        <v>8.0885679999999999E-7</v>
      </c>
      <c r="EH458">
        <v>0.47799039999999998</v>
      </c>
      <c r="EI458">
        <v>19.951830000000001</v>
      </c>
      <c r="EJ458" s="1">
        <v>9.8492130000000001E-8</v>
      </c>
      <c r="EK458" s="1">
        <v>3.940403E-5</v>
      </c>
      <c r="EL458">
        <v>0.47718149999999998</v>
      </c>
      <c r="EM458">
        <v>20.910489999999999</v>
      </c>
      <c r="EN458" s="1">
        <v>2.852943E-6</v>
      </c>
      <c r="EO458" s="1">
        <v>1.1622749999999999E-3</v>
      </c>
      <c r="EP458">
        <v>0.4761089</v>
      </c>
      <c r="EQ458">
        <v>21.84562</v>
      </c>
      <c r="ER458" s="1">
        <v>5.3275500000000002E-5</v>
      </c>
      <c r="ES458" s="1">
        <v>2.212277E-2</v>
      </c>
      <c r="ET458">
        <v>0.47475129999999999</v>
      </c>
      <c r="EU458">
        <v>22.158750000000001</v>
      </c>
      <c r="EV458" s="1">
        <v>6.745214E-4</v>
      </c>
      <c r="EW458">
        <v>0.28545730000000002</v>
      </c>
      <c r="EX458">
        <v>0.47335509999999997</v>
      </c>
      <c r="EY458">
        <v>21.387930000000001</v>
      </c>
      <c r="EZ458" s="1">
        <v>6.0275229999999999E-3</v>
      </c>
      <c r="FA458">
        <v>2.5981320000000001</v>
      </c>
      <c r="FB458">
        <v>0.47190470000000001</v>
      </c>
      <c r="FC458">
        <v>20.090070000000001</v>
      </c>
      <c r="FD458" s="1">
        <v>3.9393640000000001E-2</v>
      </c>
      <c r="FE458">
        <v>17.28173</v>
      </c>
      <c r="FF458">
        <v>0.47055209999999997</v>
      </c>
      <c r="FG458">
        <v>18.88907</v>
      </c>
      <c r="FH458">
        <v>0.1940376</v>
      </c>
      <c r="FI458">
        <v>86.65907</v>
      </c>
      <c r="FJ458">
        <v>0.46907280000000001</v>
      </c>
      <c r="FK458">
        <v>18.262869999999999</v>
      </c>
      <c r="FL458">
        <v>0.74031329999999995</v>
      </c>
      <c r="FM458">
        <v>336.38760000000002</v>
      </c>
      <c r="FN458">
        <v>0.46784989999999999</v>
      </c>
      <c r="FO458">
        <v>19.367280000000001</v>
      </c>
      <c r="FP458">
        <v>2.2437619999999998</v>
      </c>
      <c r="FQ458">
        <v>1036.0039999999999</v>
      </c>
      <c r="FR458">
        <v>0.46651759999999998</v>
      </c>
      <c r="FS458">
        <v>20.458950000000002</v>
      </c>
      <c r="FT458">
        <v>5.5232789999999996</v>
      </c>
      <c r="FU458">
        <v>2592.2809999999999</v>
      </c>
      <c r="FV458">
        <v>0.46508640000000001</v>
      </c>
      <c r="FW458">
        <v>21.019539999999999</v>
      </c>
      <c r="FX458">
        <v>11.277889999999999</v>
      </c>
      <c r="FY458">
        <v>5381.6859999999997</v>
      </c>
      <c r="FZ458">
        <v>0.46344770000000002</v>
      </c>
      <c r="GA458">
        <v>20.91169</v>
      </c>
      <c r="GB458">
        <v>19.450289999999999</v>
      </c>
      <c r="GC458">
        <v>9438.7000000000007</v>
      </c>
      <c r="GD458">
        <v>0.46178770000000002</v>
      </c>
      <c r="GE458">
        <v>20.145879999999998</v>
      </c>
      <c r="GF458">
        <v>28.790800000000001</v>
      </c>
      <c r="GG458">
        <v>14207.51</v>
      </c>
      <c r="GH458">
        <v>0.46014759999999999</v>
      </c>
      <c r="GI458">
        <v>19.024239999999999</v>
      </c>
      <c r="GJ458">
        <v>37.094610000000003</v>
      </c>
      <c r="GK458">
        <v>18617.04</v>
      </c>
      <c r="GL458">
        <v>0.45839639999999998</v>
      </c>
      <c r="GM458">
        <v>18.00957</v>
      </c>
      <c r="GN458">
        <v>42.153190000000002</v>
      </c>
      <c r="GO458">
        <v>21515.18</v>
      </c>
      <c r="GP458">
        <v>0.45665099999999997</v>
      </c>
      <c r="GQ458">
        <v>17.64077</v>
      </c>
      <c r="GR458">
        <v>42.671819999999997</v>
      </c>
      <c r="GS458">
        <v>22156.87</v>
      </c>
      <c r="GT458">
        <v>0.45501819999999998</v>
      </c>
      <c r="GU458">
        <v>19.138590000000001</v>
      </c>
      <c r="GV458">
        <v>38.928069999999998</v>
      </c>
      <c r="GW458">
        <v>20555.78</v>
      </c>
      <c r="GX458">
        <v>0.45325409999999999</v>
      </c>
      <c r="GY458">
        <v>20.716470000000001</v>
      </c>
      <c r="GZ458">
        <v>32.298749999999998</v>
      </c>
      <c r="HA458">
        <v>17357.82</v>
      </c>
      <c r="HB458">
        <v>0.45130769999999998</v>
      </c>
      <c r="HC458">
        <v>21.869230000000002</v>
      </c>
      <c r="HD458">
        <v>24.64068</v>
      </c>
      <c r="HE458">
        <v>13490.14</v>
      </c>
      <c r="HF458">
        <v>0.44922309999999999</v>
      </c>
      <c r="HG458">
        <v>22.687080000000002</v>
      </c>
      <c r="HH458">
        <v>17.429670000000002</v>
      </c>
      <c r="HI458">
        <v>9734.0969999999998</v>
      </c>
      <c r="HJ458">
        <v>0.4470865</v>
      </c>
      <c r="HK458">
        <v>22.464739999999999</v>
      </c>
      <c r="HL458">
        <v>11.508979999999999</v>
      </c>
      <c r="HM458">
        <v>6567.8140000000003</v>
      </c>
      <c r="HN458">
        <v>0.44493640000000001</v>
      </c>
      <c r="HO458">
        <v>21.05968</v>
      </c>
      <c r="HP458">
        <v>7.151141</v>
      </c>
      <c r="HQ458">
        <v>4178.1379999999999</v>
      </c>
      <c r="HR458">
        <v>0.44275959999999998</v>
      </c>
      <c r="HS458">
        <v>19.762640000000001</v>
      </c>
      <c r="HT458">
        <v>4.2232209999999997</v>
      </c>
      <c r="HU458">
        <v>2533.7809999999999</v>
      </c>
      <c r="HV458">
        <v>0.44052770000000002</v>
      </c>
      <c r="HW458">
        <v>19.150259999999999</v>
      </c>
      <c r="HX458">
        <v>2.3995739999999999</v>
      </c>
      <c r="HY458">
        <v>1484.4190000000001</v>
      </c>
      <c r="HZ458">
        <v>0.4384459</v>
      </c>
      <c r="IA458">
        <v>20.418320000000001</v>
      </c>
      <c r="IB458">
        <v>1.331402</v>
      </c>
      <c r="IC458">
        <v>853.67370000000005</v>
      </c>
      <c r="ID458">
        <v>0.43645329999999999</v>
      </c>
      <c r="IE458">
        <v>22.477119999999999</v>
      </c>
      <c r="IF458">
        <v>0.73780230000000002</v>
      </c>
      <c r="IG458">
        <v>493.00909999999999</v>
      </c>
      <c r="IH458">
        <v>0.43468200000000001</v>
      </c>
      <c r="II458">
        <v>24.030850000000001</v>
      </c>
      <c r="IJ458">
        <v>0.42074250000000002</v>
      </c>
      <c r="IK458">
        <v>294.07389999999998</v>
      </c>
      <c r="IL458">
        <v>0.4331777</v>
      </c>
      <c r="IM458">
        <v>24.90523</v>
      </c>
      <c r="IN458">
        <v>0.25619380000000003</v>
      </c>
      <c r="IO458">
        <v>186.7491</v>
      </c>
      <c r="IP458">
        <v>0.43188179999999998</v>
      </c>
      <c r="IQ458">
        <v>24.231649999999998</v>
      </c>
      <c r="IR458">
        <v>0.17143630000000001</v>
      </c>
      <c r="IS458">
        <v>128.8442</v>
      </c>
      <c r="IT458">
        <v>0.43074119999999999</v>
      </c>
      <c r="IU458">
        <v>22.592130000000001</v>
      </c>
      <c r="IV458">
        <v>0.12653449999999999</v>
      </c>
      <c r="IW458">
        <v>96.537639999999996</v>
      </c>
      <c r="IX458">
        <v>0.43000290000000002</v>
      </c>
      <c r="IY458">
        <v>21.271619999999999</v>
      </c>
      <c r="IZ458">
        <v>0.1010783</v>
      </c>
      <c r="JA458">
        <v>77.201899999999995</v>
      </c>
      <c r="JB458">
        <v>0.42980309999999999</v>
      </c>
      <c r="JC458">
        <v>20.68272</v>
      </c>
      <c r="JD458">
        <v>8.4810830000000004E-2</v>
      </c>
      <c r="JE458">
        <v>64.334850000000003</v>
      </c>
      <c r="JF458">
        <v>0.42972110000000002</v>
      </c>
      <c r="JG458">
        <v>21.438079999999999</v>
      </c>
      <c r="JH458">
        <v>7.2947170000000006E-2</v>
      </c>
      <c r="JI458">
        <v>54.836649999999999</v>
      </c>
      <c r="JJ458">
        <v>0.42959969999999997</v>
      </c>
      <c r="JK458">
        <v>22.12893</v>
      </c>
      <c r="JL458">
        <v>6.3462279999999996E-2</v>
      </c>
      <c r="JM458">
        <v>47.318939999999998</v>
      </c>
      <c r="JN458">
        <v>0.4294462</v>
      </c>
      <c r="JO458">
        <v>22.778199999999998</v>
      </c>
      <c r="JP458">
        <v>5.5394110000000003E-2</v>
      </c>
      <c r="JQ458">
        <v>41.082520000000002</v>
      </c>
      <c r="JR458">
        <v>0.42922199999999999</v>
      </c>
      <c r="JS458">
        <v>22.481829999999999</v>
      </c>
      <c r="JT458">
        <v>4.8316209999999998E-2</v>
      </c>
      <c r="JU458">
        <v>35.744320000000002</v>
      </c>
      <c r="JV458">
        <v>0.42896279999999998</v>
      </c>
      <c r="JW458">
        <v>21.54044</v>
      </c>
      <c r="JX458">
        <v>4.2011159999999999E-2</v>
      </c>
      <c r="JY458">
        <v>31.094899999999999</v>
      </c>
      <c r="JZ458">
        <v>0.42871320000000002</v>
      </c>
      <c r="KA458">
        <v>20.608519999999999</v>
      </c>
      <c r="KB458">
        <v>3.6466329999999998E-2</v>
      </c>
      <c r="KC458">
        <v>27.047920000000001</v>
      </c>
      <c r="KD458">
        <v>0.42848399999999998</v>
      </c>
      <c r="KE458">
        <v>19.95682</v>
      </c>
      <c r="KF458">
        <v>3.1646359999999998E-2</v>
      </c>
      <c r="KG458">
        <v>23.553750000000001</v>
      </c>
      <c r="KH458">
        <v>0.42817060000000001</v>
      </c>
      <c r="KI458">
        <v>19.660699999999999</v>
      </c>
      <c r="KJ458" s="1">
        <v>2.7473540000000001E-2</v>
      </c>
      <c r="KK458">
        <v>20.549099999999999</v>
      </c>
      <c r="KL458">
        <v>0.42789139999999998</v>
      </c>
      <c r="KM458">
        <v>20.761620000000001</v>
      </c>
      <c r="KN458">
        <v>2.3852100000000001E-2</v>
      </c>
      <c r="KO458">
        <v>17.956199999999999</v>
      </c>
      <c r="KP458">
        <v>0.4275602</v>
      </c>
      <c r="KQ458">
        <v>21.381489999999999</v>
      </c>
      <c r="KR458" s="1">
        <v>2.0679590000000001E-2</v>
      </c>
      <c r="KS458">
        <v>15.69875</v>
      </c>
      <c r="KT458">
        <v>0.42732049999999999</v>
      </c>
      <c r="KU458">
        <v>21.808330000000002</v>
      </c>
      <c r="KV458" s="1">
        <v>1.7841900000000001E-2</v>
      </c>
      <c r="KW458">
        <v>13.69633</v>
      </c>
      <c r="KX458">
        <v>0.42718279999999997</v>
      </c>
      <c r="KY458">
        <v>22.073160000000001</v>
      </c>
      <c r="KZ458" s="1">
        <v>1.5282230000000001E-2</v>
      </c>
      <c r="LA458">
        <v>11.89715</v>
      </c>
      <c r="LB458">
        <v>0.42710680000000001</v>
      </c>
      <c r="LC458">
        <v>21.5639</v>
      </c>
      <c r="LD458" s="1">
        <v>1.298704E-2</v>
      </c>
      <c r="LE458">
        <v>10.28453</v>
      </c>
      <c r="LF458">
        <v>0.42708980000000002</v>
      </c>
      <c r="LG458">
        <v>20.362279999999998</v>
      </c>
      <c r="LH458" s="1">
        <v>1.0985139999999999E-2</v>
      </c>
      <c r="LI458">
        <v>8.867165</v>
      </c>
      <c r="LJ458">
        <v>0.42710310000000001</v>
      </c>
      <c r="LK458">
        <v>19.386839999999999</v>
      </c>
      <c r="LL458" s="1">
        <v>9.2903350000000003E-3</v>
      </c>
      <c r="LM458">
        <v>7.6510540000000002</v>
      </c>
      <c r="LN458">
        <v>0.42717549999999999</v>
      </c>
      <c r="LO458">
        <v>19.35163</v>
      </c>
      <c r="LP458" s="1">
        <v>7.8972000000000001E-3</v>
      </c>
      <c r="LQ458">
        <v>6.629702</v>
      </c>
      <c r="LR458">
        <v>0.42733520000000003</v>
      </c>
      <c r="LS458">
        <v>21.328610000000001</v>
      </c>
      <c r="LT458" s="1">
        <v>6.7774749999999998E-3</v>
      </c>
      <c r="LU458">
        <v>5.7846900000000003</v>
      </c>
      <c r="LV458">
        <v>0.42756880000000003</v>
      </c>
      <c r="LW458">
        <v>22.95804</v>
      </c>
      <c r="LX458" s="1">
        <v>5.8899520000000004E-3</v>
      </c>
      <c r="LY458">
        <v>5.0942499999999997</v>
      </c>
      <c r="LZ458">
        <v>0.4277746</v>
      </c>
      <c r="MA458">
        <v>23.910119999999999</v>
      </c>
      <c r="MB458" s="1">
        <v>5.1928369999999996E-3</v>
      </c>
      <c r="MC458">
        <v>4.5350279999999996</v>
      </c>
      <c r="MD458">
        <v>0.42793100000000001</v>
      </c>
      <c r="ME458">
        <v>24.685310000000001</v>
      </c>
      <c r="MF458" s="1">
        <v>4.6405550000000002E-3</v>
      </c>
      <c r="MG458">
        <v>4.0786939999999996</v>
      </c>
      <c r="MH458">
        <v>0.42816219999999999</v>
      </c>
      <c r="MI458">
        <v>24.12744</v>
      </c>
      <c r="MJ458" s="1">
        <v>4.1957720000000004E-3</v>
      </c>
      <c r="MK458">
        <v>3.700332</v>
      </c>
      <c r="ML458">
        <v>0.42841689999999999</v>
      </c>
      <c r="MM458">
        <v>22.434529999999999</v>
      </c>
      <c r="MN458" s="1">
        <v>3.829715E-3</v>
      </c>
      <c r="MO458">
        <v>3.3801549999999998</v>
      </c>
      <c r="MP458">
        <v>0.4287762</v>
      </c>
      <c r="MQ458">
        <v>21.350300000000001</v>
      </c>
      <c r="MR458" s="1">
        <v>3.5227589999999999E-3</v>
      </c>
      <c r="MS458">
        <v>3.1058530000000002</v>
      </c>
      <c r="MT458">
        <v>0.42916169999999998</v>
      </c>
      <c r="MU458">
        <v>21.17934</v>
      </c>
      <c r="MV458" s="1">
        <v>3.2624849999999999E-3</v>
      </c>
      <c r="MW458">
        <v>2.86829</v>
      </c>
      <c r="MX458">
        <v>0.42969099999999999</v>
      </c>
      <c r="MY458">
        <v>22.905660000000001</v>
      </c>
      <c r="MZ458" s="1">
        <v>3.0372889999999999E-3</v>
      </c>
      <c r="NA458">
        <v>2.6576080000000002</v>
      </c>
      <c r="NB458">
        <v>0.43029210000000001</v>
      </c>
      <c r="NC458">
        <v>24.760539999999999</v>
      </c>
      <c r="ND458" s="1">
        <v>2.841363E-3</v>
      </c>
      <c r="NE458">
        <v>2.4716610000000001</v>
      </c>
      <c r="NF458">
        <v>0.43084</v>
      </c>
      <c r="NG458">
        <v>25.703479999999999</v>
      </c>
      <c r="NH458" s="1">
        <v>2.6707760000000001E-3</v>
      </c>
      <c r="NI458">
        <v>2.3076530000000002</v>
      </c>
      <c r="NJ458">
        <v>0.43145860000000003</v>
      </c>
      <c r="NK458">
        <v>26.041239999999998</v>
      </c>
      <c r="NL458" s="1">
        <v>2.5226810000000001E-3</v>
      </c>
      <c r="NM458">
        <v>2.1627839999999998</v>
      </c>
      <c r="NN458">
        <v>0.43213449999999998</v>
      </c>
      <c r="NO458">
        <v>24.978169999999999</v>
      </c>
      <c r="NP458" s="1">
        <v>2.3903729999999999E-3</v>
      </c>
      <c r="NQ458">
        <v>2.0328819999999999</v>
      </c>
      <c r="NR458">
        <v>0.43277850000000001</v>
      </c>
      <c r="NS458">
        <v>23.368639999999999</v>
      </c>
      <c r="NT458" s="1">
        <v>2.2692179999999999E-3</v>
      </c>
      <c r="NU458">
        <v>1.914172</v>
      </c>
      <c r="NV458">
        <v>0.43347750000000002</v>
      </c>
      <c r="NW458">
        <v>22.362580000000001</v>
      </c>
      <c r="NX458" s="1">
        <v>2.1565349999999998E-3</v>
      </c>
      <c r="NY458">
        <v>1.8048500000000001</v>
      </c>
      <c r="NZ458">
        <v>0.43418380000000001</v>
      </c>
      <c r="OA458">
        <v>22.116479999999999</v>
      </c>
      <c r="OB458" s="1">
        <v>2.050662E-3</v>
      </c>
      <c r="OC458">
        <v>1.7041249999999999</v>
      </c>
      <c r="OD458">
        <v>0.43482379999999998</v>
      </c>
      <c r="OE458">
        <v>22.404440000000001</v>
      </c>
      <c r="OF458" s="1">
        <v>1.951174E-3</v>
      </c>
      <c r="OG458">
        <v>1.6112919999999999</v>
      </c>
      <c r="OH458">
        <v>0.43550460000000002</v>
      </c>
      <c r="OI458">
        <v>23.580220000000001</v>
      </c>
      <c r="OJ458" s="1">
        <v>1.8570959999999999E-3</v>
      </c>
      <c r="OK458">
        <v>1.525004</v>
      </c>
    </row>
    <row r="459" spans="1:401" x14ac:dyDescent="0.35">
      <c r="A459">
        <v>468</v>
      </c>
      <c r="B459" t="s">
        <v>4</v>
      </c>
      <c r="C459" t="s">
        <v>364</v>
      </c>
      <c r="D459" t="s">
        <v>466</v>
      </c>
      <c r="E459">
        <v>880.04600000000005</v>
      </c>
      <c r="F459">
        <v>0.37232589999999999</v>
      </c>
      <c r="G459">
        <v>20.221550000000001</v>
      </c>
      <c r="H459">
        <v>0</v>
      </c>
      <c r="I459">
        <v>0</v>
      </c>
      <c r="J459">
        <v>0.3715174</v>
      </c>
      <c r="K459">
        <v>20.363119999999999</v>
      </c>
      <c r="L459">
        <v>0</v>
      </c>
      <c r="M459">
        <v>0</v>
      </c>
      <c r="N459">
        <v>0.37094319999999997</v>
      </c>
      <c r="O459">
        <v>21.789200000000001</v>
      </c>
      <c r="P459">
        <v>0</v>
      </c>
      <c r="Q459">
        <v>0</v>
      </c>
      <c r="R459">
        <v>0.37065900000000002</v>
      </c>
      <c r="S459">
        <v>22.624469999999999</v>
      </c>
      <c r="T459">
        <v>0</v>
      </c>
      <c r="U459">
        <v>0</v>
      </c>
      <c r="V459">
        <v>0.3706044</v>
      </c>
      <c r="W459">
        <v>23.550799999999999</v>
      </c>
      <c r="X459">
        <v>0</v>
      </c>
      <c r="Y459">
        <v>0</v>
      </c>
      <c r="Z459">
        <v>0.37066840000000001</v>
      </c>
      <c r="AA459">
        <v>23.261970000000002</v>
      </c>
      <c r="AB459">
        <v>0</v>
      </c>
      <c r="AC459">
        <v>0</v>
      </c>
      <c r="AD459">
        <v>0.37096299999999999</v>
      </c>
      <c r="AE459">
        <v>22.649730000000002</v>
      </c>
      <c r="AF459">
        <v>0</v>
      </c>
      <c r="AG459">
        <v>0</v>
      </c>
      <c r="AH459">
        <v>0.37143300000000001</v>
      </c>
      <c r="AI459">
        <v>22.095780000000001</v>
      </c>
      <c r="AJ459">
        <v>0</v>
      </c>
      <c r="AK459">
        <v>0</v>
      </c>
      <c r="AL459">
        <v>0.3720619</v>
      </c>
      <c r="AM459">
        <v>21.68525</v>
      </c>
      <c r="AN459">
        <v>0</v>
      </c>
      <c r="AO459">
        <v>0</v>
      </c>
      <c r="AP459">
        <v>0.37264229999999998</v>
      </c>
      <c r="AQ459">
        <v>21.56833</v>
      </c>
      <c r="AR459">
        <v>0</v>
      </c>
      <c r="AS459">
        <v>0</v>
      </c>
      <c r="AT459">
        <v>0.37334040000000002</v>
      </c>
      <c r="AU459">
        <v>22.52627</v>
      </c>
      <c r="AV459">
        <v>0</v>
      </c>
      <c r="AW459">
        <v>0</v>
      </c>
      <c r="AX459">
        <v>0.37417499999999998</v>
      </c>
      <c r="AY459">
        <v>22.786529999999999</v>
      </c>
      <c r="AZ459">
        <v>0</v>
      </c>
      <c r="BA459">
        <v>0</v>
      </c>
      <c r="BB459">
        <v>0.3751602</v>
      </c>
      <c r="BC459">
        <v>22.77364</v>
      </c>
      <c r="BD459">
        <v>0</v>
      </c>
      <c r="BE459">
        <v>0</v>
      </c>
      <c r="BF459">
        <v>0.37617319999999999</v>
      </c>
      <c r="BG459">
        <v>22.788709999999998</v>
      </c>
      <c r="BH459">
        <v>0</v>
      </c>
      <c r="BI459">
        <v>0</v>
      </c>
      <c r="BJ459">
        <v>0.37729220000000002</v>
      </c>
      <c r="BK459">
        <v>22.121079999999999</v>
      </c>
      <c r="BL459">
        <v>0</v>
      </c>
      <c r="BM459">
        <v>0</v>
      </c>
      <c r="BN459">
        <v>0.3783144</v>
      </c>
      <c r="BO459">
        <v>21.301939999999998</v>
      </c>
      <c r="BP459">
        <v>0</v>
      </c>
      <c r="BQ459">
        <v>0</v>
      </c>
      <c r="BR459">
        <v>0.37940279999999998</v>
      </c>
      <c r="BS459">
        <v>20.689979999999998</v>
      </c>
      <c r="BT459">
        <v>0</v>
      </c>
      <c r="BU459">
        <v>0</v>
      </c>
      <c r="BV459">
        <v>0.38043460000000001</v>
      </c>
      <c r="BW459">
        <v>21.154440000000001</v>
      </c>
      <c r="BX459">
        <v>0</v>
      </c>
      <c r="BY459">
        <v>0</v>
      </c>
      <c r="BZ459">
        <v>0.38137870000000001</v>
      </c>
      <c r="CA459">
        <v>22.498930000000001</v>
      </c>
      <c r="CB459">
        <v>0</v>
      </c>
      <c r="CC459">
        <v>0</v>
      </c>
      <c r="CD459">
        <v>0.38217089999999998</v>
      </c>
      <c r="CE459">
        <v>23.85792</v>
      </c>
      <c r="CF459">
        <v>0</v>
      </c>
      <c r="CG459">
        <v>0</v>
      </c>
      <c r="CH459">
        <v>0.38290669999999999</v>
      </c>
      <c r="CI459">
        <v>24.560590000000001</v>
      </c>
      <c r="CJ459">
        <v>0</v>
      </c>
      <c r="CK459">
        <v>0</v>
      </c>
      <c r="CL459">
        <v>0.38347439999999999</v>
      </c>
      <c r="CM459">
        <v>23.981680000000001</v>
      </c>
      <c r="CN459">
        <v>0</v>
      </c>
      <c r="CO459">
        <v>0</v>
      </c>
      <c r="CP459">
        <v>0.38393319999999997</v>
      </c>
      <c r="CQ459">
        <v>22.707609999999999</v>
      </c>
      <c r="CR459">
        <v>0</v>
      </c>
      <c r="CS459">
        <v>0</v>
      </c>
      <c r="CT459">
        <v>0.38423420000000003</v>
      </c>
      <c r="CU459">
        <v>21.631499999999999</v>
      </c>
      <c r="CV459">
        <v>0</v>
      </c>
      <c r="CW459">
        <v>0</v>
      </c>
      <c r="CX459">
        <v>0.3843956</v>
      </c>
      <c r="CY459">
        <v>21.0229</v>
      </c>
      <c r="CZ459">
        <v>0</v>
      </c>
      <c r="DA459">
        <v>2.1500970000000001E-37</v>
      </c>
      <c r="DB459">
        <v>0.38460080000000002</v>
      </c>
      <c r="DC459">
        <v>21.645409999999998</v>
      </c>
      <c r="DD459" s="1">
        <v>5.2044419999999998E-34</v>
      </c>
      <c r="DE459" s="1">
        <v>3.7630140000000001E-31</v>
      </c>
      <c r="DF459">
        <v>0.38458249999999999</v>
      </c>
      <c r="DG459">
        <v>22.928619999999999</v>
      </c>
      <c r="DH459" s="1">
        <v>4.03978E-28</v>
      </c>
      <c r="DI459" s="1">
        <v>2.9193760000000002E-25</v>
      </c>
      <c r="DJ459">
        <v>0.38431789999999999</v>
      </c>
      <c r="DK459">
        <v>23.644069999999999</v>
      </c>
      <c r="DL459" s="1">
        <v>2.2919280000000001E-23</v>
      </c>
      <c r="DM459" s="1">
        <v>1.327995E-20</v>
      </c>
      <c r="DN459">
        <v>0.3837894</v>
      </c>
      <c r="DO459">
        <v>23.900580000000001</v>
      </c>
      <c r="DP459" s="1">
        <v>1.255882E-19</v>
      </c>
      <c r="DQ459" s="1">
        <v>6.7894889999999999E-17</v>
      </c>
      <c r="DR459">
        <v>0.3831176</v>
      </c>
      <c r="DS459">
        <v>23.193950000000001</v>
      </c>
      <c r="DT459" s="1">
        <v>1.5634369999999999E-16</v>
      </c>
      <c r="DU459" s="1">
        <v>8.2962680000000004E-14</v>
      </c>
      <c r="DV459">
        <v>0.38232080000000002</v>
      </c>
      <c r="DW459">
        <v>21.77806</v>
      </c>
      <c r="DX459" s="1">
        <v>6.6632359999999994E-14</v>
      </c>
      <c r="DY459" s="1">
        <v>3.5431660000000003E-11</v>
      </c>
      <c r="DZ459">
        <v>0.38136100000000001</v>
      </c>
      <c r="EA459">
        <v>20.533390000000001</v>
      </c>
      <c r="EB459" s="1">
        <v>1.232048E-11</v>
      </c>
      <c r="EC459" s="1">
        <v>6.6059780000000002E-9</v>
      </c>
      <c r="ED459">
        <v>0.38031500000000001</v>
      </c>
      <c r="EE459">
        <v>19.721910000000001</v>
      </c>
      <c r="EF459" s="1">
        <v>1.129688E-9</v>
      </c>
      <c r="EG459" s="1">
        <v>6.1478159999999998E-7</v>
      </c>
      <c r="EH459">
        <v>0.37941609999999998</v>
      </c>
      <c r="EI459">
        <v>19.96857</v>
      </c>
      <c r="EJ459" s="1">
        <v>5.7435240000000002E-8</v>
      </c>
      <c r="EK459" s="1">
        <v>3.1736090000000002E-5</v>
      </c>
      <c r="EL459">
        <v>0.37829220000000002</v>
      </c>
      <c r="EM459">
        <v>20.890930000000001</v>
      </c>
      <c r="EN459" s="1">
        <v>1.756776E-6</v>
      </c>
      <c r="EO459" s="1">
        <v>9.8696419999999997E-4</v>
      </c>
      <c r="EP459">
        <v>0.3768936</v>
      </c>
      <c r="EQ459">
        <v>21.841139999999999</v>
      </c>
      <c r="ER459" s="1">
        <v>3.4455880000000002E-5</v>
      </c>
      <c r="ES459" s="1">
        <v>1.972701E-2</v>
      </c>
      <c r="ET459">
        <v>0.37517489999999998</v>
      </c>
      <c r="EU459">
        <v>22.237449999999999</v>
      </c>
      <c r="EV459" s="1">
        <v>4.5636059999999999E-4</v>
      </c>
      <c r="EW459">
        <v>0.26650459999999998</v>
      </c>
      <c r="EX459">
        <v>0.37338440000000001</v>
      </c>
      <c r="EY459">
        <v>21.537929999999999</v>
      </c>
      <c r="EZ459" s="1">
        <v>4.2532789999999996E-3</v>
      </c>
      <c r="FA459">
        <v>2.5335730000000001</v>
      </c>
      <c r="FB459">
        <v>0.3715405</v>
      </c>
      <c r="FC459">
        <v>20.260210000000001</v>
      </c>
      <c r="FD459" s="1">
        <v>2.8915079999999999E-2</v>
      </c>
      <c r="FE459">
        <v>17.564299999999999</v>
      </c>
      <c r="FF459">
        <v>0.36967159999999999</v>
      </c>
      <c r="FG459">
        <v>19.0289</v>
      </c>
      <c r="FH459">
        <v>0.14779700000000001</v>
      </c>
      <c r="FI459">
        <v>91.629279999999994</v>
      </c>
      <c r="FJ459">
        <v>0.3676835</v>
      </c>
      <c r="FK459">
        <v>18.338940000000001</v>
      </c>
      <c r="FL459">
        <v>0.58404920000000005</v>
      </c>
      <c r="FM459">
        <v>369.43729999999999</v>
      </c>
      <c r="FN459">
        <v>0.36597560000000001</v>
      </c>
      <c r="FO459">
        <v>19.364560000000001</v>
      </c>
      <c r="FP459">
        <v>1.8303469999999999</v>
      </c>
      <c r="FQ459">
        <v>1179.9280000000001</v>
      </c>
      <c r="FR459">
        <v>0.36404340000000002</v>
      </c>
      <c r="FS459">
        <v>20.448519999999998</v>
      </c>
      <c r="FT459">
        <v>4.6495730000000002</v>
      </c>
      <c r="FU459">
        <v>3057.058</v>
      </c>
      <c r="FV459">
        <v>0.36204310000000001</v>
      </c>
      <c r="FW459">
        <v>21.09179</v>
      </c>
      <c r="FX459">
        <v>9.7815159999999999</v>
      </c>
      <c r="FY459">
        <v>6562.54</v>
      </c>
      <c r="FZ459">
        <v>0.35983599999999999</v>
      </c>
      <c r="GA459">
        <v>21.02692</v>
      </c>
      <c r="GB459">
        <v>17.358560000000001</v>
      </c>
      <c r="GC459">
        <v>11889.21</v>
      </c>
      <c r="GD459">
        <v>0.35759669999999999</v>
      </c>
      <c r="GE459">
        <v>20.29832</v>
      </c>
      <c r="GF459">
        <v>26.412420000000001</v>
      </c>
      <c r="GG459">
        <v>18469.45</v>
      </c>
      <c r="GH459">
        <v>0.35540389999999999</v>
      </c>
      <c r="GI459">
        <v>19.195799999999998</v>
      </c>
      <c r="GJ459">
        <v>34.954459999999997</v>
      </c>
      <c r="GK459">
        <v>24962.09</v>
      </c>
      <c r="GL459">
        <v>0.35339660000000001</v>
      </c>
      <c r="GM459">
        <v>18.155560000000001</v>
      </c>
      <c r="GN459">
        <v>40.776339999999998</v>
      </c>
      <c r="GO459">
        <v>29734.45</v>
      </c>
      <c r="GP459">
        <v>0.35149269999999999</v>
      </c>
      <c r="GQ459">
        <v>17.715170000000001</v>
      </c>
      <c r="GR459">
        <v>42.388159999999999</v>
      </c>
      <c r="GS459">
        <v>31566.16</v>
      </c>
      <c r="GT459">
        <v>0.34977760000000002</v>
      </c>
      <c r="GU459">
        <v>19.11946</v>
      </c>
      <c r="GV459">
        <v>39.67389</v>
      </c>
      <c r="GW459">
        <v>30172.15</v>
      </c>
      <c r="GX459">
        <v>0.3478463</v>
      </c>
      <c r="GY459">
        <v>20.67754</v>
      </c>
      <c r="GZ459">
        <v>33.779339999999998</v>
      </c>
      <c r="HA459">
        <v>26278.240000000002</v>
      </c>
      <c r="HB459">
        <v>0.34573870000000001</v>
      </c>
      <c r="HC459">
        <v>21.884689999999999</v>
      </c>
      <c r="HD459">
        <v>26.450330000000001</v>
      </c>
      <c r="HE459">
        <v>21075.02</v>
      </c>
      <c r="HF459">
        <v>0.34348590000000001</v>
      </c>
      <c r="HG459">
        <v>22.77732</v>
      </c>
      <c r="HH459">
        <v>19.229990000000001</v>
      </c>
      <c r="HI459">
        <v>15725.09</v>
      </c>
      <c r="HJ459">
        <v>0.34121469999999998</v>
      </c>
      <c r="HK459">
        <v>22.627929999999999</v>
      </c>
      <c r="HL459">
        <v>13.08376</v>
      </c>
      <c r="HM459">
        <v>11008.56</v>
      </c>
      <c r="HN459">
        <v>0.33893820000000002</v>
      </c>
      <c r="HO459">
        <v>21.29232</v>
      </c>
      <c r="HP459">
        <v>8.4045570000000005</v>
      </c>
      <c r="HQ459">
        <v>7299.076</v>
      </c>
      <c r="HR459">
        <v>0.33661259999999998</v>
      </c>
      <c r="HS459">
        <v>19.956620000000001</v>
      </c>
      <c r="HT459">
        <v>5.1561669999999999</v>
      </c>
      <c r="HU459">
        <v>4642.4830000000002</v>
      </c>
      <c r="HV459">
        <v>0.33422479999999999</v>
      </c>
      <c r="HW459">
        <v>19.23387</v>
      </c>
      <c r="HX459">
        <v>3.0648520000000001</v>
      </c>
      <c r="HY459">
        <v>2876.431</v>
      </c>
      <c r="HZ459">
        <v>0.33196700000000001</v>
      </c>
      <c r="IA459">
        <v>20.388480000000001</v>
      </c>
      <c r="IB459">
        <v>1.7952840000000001</v>
      </c>
      <c r="IC459">
        <v>1766.912</v>
      </c>
      <c r="ID459">
        <v>0.32982270000000002</v>
      </c>
      <c r="IE459">
        <v>22.38794</v>
      </c>
      <c r="IF459">
        <v>1.060419</v>
      </c>
      <c r="IG459">
        <v>1099.79</v>
      </c>
      <c r="IH459">
        <v>0.32783289999999998</v>
      </c>
      <c r="II459">
        <v>24.004020000000001</v>
      </c>
      <c r="IJ459">
        <v>0.64840560000000003</v>
      </c>
      <c r="IK459">
        <v>709.49069999999995</v>
      </c>
      <c r="IL459">
        <v>0.32603759999999998</v>
      </c>
      <c r="IM459">
        <v>25.01305</v>
      </c>
      <c r="IN459">
        <v>0.42116419999999999</v>
      </c>
      <c r="IO459">
        <v>483.3125</v>
      </c>
      <c r="IP459">
        <v>0.32447179999999998</v>
      </c>
      <c r="IQ459">
        <v>24.45035</v>
      </c>
      <c r="IR459">
        <v>0.29494389999999998</v>
      </c>
      <c r="IS459">
        <v>350.34449999999998</v>
      </c>
      <c r="IT459">
        <v>0.32311590000000001</v>
      </c>
      <c r="IU459">
        <v>22.89584</v>
      </c>
      <c r="IV459">
        <v>0.22206119999999999</v>
      </c>
      <c r="IW459">
        <v>268.9819</v>
      </c>
      <c r="IX459">
        <v>0.32212839999999998</v>
      </c>
      <c r="IY459">
        <v>21.526450000000001</v>
      </c>
      <c r="IZ459">
        <v>0.17713290000000001</v>
      </c>
      <c r="JA459">
        <v>215.9819</v>
      </c>
      <c r="JB459">
        <v>0.32152700000000001</v>
      </c>
      <c r="JC459">
        <v>20.82695</v>
      </c>
      <c r="JD459">
        <v>0.14671899999999999</v>
      </c>
      <c r="JE459">
        <v>178.61340000000001</v>
      </c>
      <c r="JF459">
        <v>0.32096000000000002</v>
      </c>
      <c r="JG459">
        <v>21.470040000000001</v>
      </c>
      <c r="JH459">
        <v>0.12409199999999999</v>
      </c>
      <c r="JI459">
        <v>150.3698</v>
      </c>
      <c r="JJ459">
        <v>0.32030839999999999</v>
      </c>
      <c r="JK459">
        <v>22.099900000000002</v>
      </c>
      <c r="JL459">
        <v>0.10626339999999999</v>
      </c>
      <c r="JM459">
        <v>128.1524</v>
      </c>
      <c r="JN459">
        <v>0.31951459999999998</v>
      </c>
      <c r="JO459">
        <v>22.802489999999999</v>
      </c>
      <c r="JP459">
        <v>9.1631340000000006E-2</v>
      </c>
      <c r="JQ459">
        <v>110.1678</v>
      </c>
      <c r="JR459">
        <v>0.31864399999999998</v>
      </c>
      <c r="JS459">
        <v>22.568390000000001</v>
      </c>
      <c r="JT459">
        <v>7.9311999999999994E-2</v>
      </c>
      <c r="JU459">
        <v>95.254450000000006</v>
      </c>
      <c r="JV459">
        <v>0.31772080000000003</v>
      </c>
      <c r="JW459">
        <v>21.70543</v>
      </c>
      <c r="JX459">
        <v>6.8733719999999998E-2</v>
      </c>
      <c r="JY459">
        <v>82.641540000000006</v>
      </c>
      <c r="JZ459">
        <v>0.31680530000000001</v>
      </c>
      <c r="KA459">
        <v>20.769300000000001</v>
      </c>
      <c r="KB459">
        <v>5.9639209999999998E-2</v>
      </c>
      <c r="KC459">
        <v>71.894069999999999</v>
      </c>
      <c r="KD459">
        <v>0.31587029999999999</v>
      </c>
      <c r="KE459">
        <v>20.06259</v>
      </c>
      <c r="KF459">
        <v>5.1845809999999999E-2</v>
      </c>
      <c r="KG459">
        <v>62.7395</v>
      </c>
      <c r="KH459">
        <v>0.31484410000000002</v>
      </c>
      <c r="KI459">
        <v>19.695789999999999</v>
      </c>
      <c r="KJ459">
        <v>4.5176210000000001E-2</v>
      </c>
      <c r="KK459">
        <v>54.943199999999997</v>
      </c>
      <c r="KL459">
        <v>0.31377440000000001</v>
      </c>
      <c r="KM459">
        <v>20.725300000000001</v>
      </c>
      <c r="KN459">
        <v>3.9463360000000003E-2</v>
      </c>
      <c r="KO459">
        <v>48.296140000000001</v>
      </c>
      <c r="KP459">
        <v>0.3127452</v>
      </c>
      <c r="KQ459">
        <v>21.322189999999999</v>
      </c>
      <c r="KR459">
        <v>3.453121E-2</v>
      </c>
      <c r="KS459">
        <v>42.576180000000001</v>
      </c>
      <c r="KT459">
        <v>0.31178410000000001</v>
      </c>
      <c r="KU459">
        <v>21.85144</v>
      </c>
      <c r="KV459">
        <v>3.020811E-2</v>
      </c>
      <c r="KW459">
        <v>37.582279999999997</v>
      </c>
      <c r="KX459">
        <v>0.31096940000000001</v>
      </c>
      <c r="KY459">
        <v>22.152090000000001</v>
      </c>
      <c r="KZ459" s="1">
        <v>2.6372159999999999E-2</v>
      </c>
      <c r="LA459">
        <v>33.163919999999997</v>
      </c>
      <c r="LB459">
        <v>0.3102859</v>
      </c>
      <c r="LC459">
        <v>21.72195</v>
      </c>
      <c r="LD459" s="1">
        <v>2.2963170000000001E-2</v>
      </c>
      <c r="LE459">
        <v>29.237030000000001</v>
      </c>
      <c r="LF459">
        <v>0.30967810000000001</v>
      </c>
      <c r="LG459">
        <v>20.563659999999999</v>
      </c>
      <c r="LH459" s="1">
        <v>1.9971050000000001E-2</v>
      </c>
      <c r="LI459">
        <v>25.771629999999998</v>
      </c>
      <c r="LJ459">
        <v>0.30916120000000002</v>
      </c>
      <c r="LK459">
        <v>19.530449999999998</v>
      </c>
      <c r="LL459" s="1">
        <v>1.7389600000000002E-2</v>
      </c>
      <c r="LM459">
        <v>22.748460000000001</v>
      </c>
      <c r="LN459">
        <v>0.3087493</v>
      </c>
      <c r="LO459">
        <v>19.393879999999999</v>
      </c>
      <c r="LP459" s="1">
        <v>1.52014E-2</v>
      </c>
      <c r="LQ459">
        <v>20.14132</v>
      </c>
      <c r="LR459">
        <v>0.30846899999999999</v>
      </c>
      <c r="LS459">
        <v>21.26952</v>
      </c>
      <c r="LT459" s="1">
        <v>1.3369549999999999E-2</v>
      </c>
      <c r="LU459">
        <v>17.903949999999998</v>
      </c>
      <c r="LV459">
        <v>0.30821589999999999</v>
      </c>
      <c r="LW459">
        <v>22.92136</v>
      </c>
      <c r="LX459" s="1">
        <v>1.1847470000000001E-2</v>
      </c>
      <c r="LY459">
        <v>16.004090000000001</v>
      </c>
      <c r="LZ459">
        <v>0.30794820000000001</v>
      </c>
      <c r="MA459">
        <v>24.008759999999999</v>
      </c>
      <c r="MB459" s="1">
        <v>1.0592259999999999E-2</v>
      </c>
      <c r="MC459">
        <v>14.40259</v>
      </c>
      <c r="MD459">
        <v>0.30770059999999999</v>
      </c>
      <c r="ME459">
        <v>24.85003</v>
      </c>
      <c r="MF459" s="1">
        <v>9.5504839999999997E-3</v>
      </c>
      <c r="MG459">
        <v>13.046860000000001</v>
      </c>
      <c r="MH459">
        <v>0.30750899999999998</v>
      </c>
      <c r="MI459">
        <v>24.355630000000001</v>
      </c>
      <c r="MJ459" s="1">
        <v>8.6752459999999993E-3</v>
      </c>
      <c r="MK459">
        <v>11.88414</v>
      </c>
      <c r="ML459">
        <v>0.30739509999999998</v>
      </c>
      <c r="MM459">
        <v>22.715309999999999</v>
      </c>
      <c r="MN459" s="1">
        <v>7.9277949999999996E-3</v>
      </c>
      <c r="MO459">
        <v>10.872870000000001</v>
      </c>
      <c r="MP459">
        <v>0.30733779999999999</v>
      </c>
      <c r="MQ459">
        <v>21.529319999999998</v>
      </c>
      <c r="MR459" s="1">
        <v>7.2812170000000004E-3</v>
      </c>
      <c r="MS459">
        <v>9.9880080000000007</v>
      </c>
      <c r="MT459">
        <v>0.30735400000000002</v>
      </c>
      <c r="MU459">
        <v>21.22053</v>
      </c>
      <c r="MV459" s="1">
        <v>6.718267E-3</v>
      </c>
      <c r="MW459">
        <v>9.2062299999999997</v>
      </c>
      <c r="MX459">
        <v>0.30753809999999998</v>
      </c>
      <c r="MY459">
        <v>22.84047</v>
      </c>
      <c r="MZ459" s="1">
        <v>6.2181729999999996E-3</v>
      </c>
      <c r="NA459">
        <v>8.5018619999999991</v>
      </c>
      <c r="NB459">
        <v>0.30771379999999998</v>
      </c>
      <c r="NC459">
        <v>24.722190000000001</v>
      </c>
      <c r="ND459" s="1">
        <v>5.7735160000000002E-3</v>
      </c>
      <c r="NE459">
        <v>7.8727510000000001</v>
      </c>
      <c r="NF459">
        <v>0.3079016</v>
      </c>
      <c r="NG459">
        <v>25.807200000000002</v>
      </c>
      <c r="NH459" s="1">
        <v>5.3796199999999999E-3</v>
      </c>
      <c r="NI459">
        <v>7.3124089999999997</v>
      </c>
      <c r="NJ459">
        <v>0.30809300000000001</v>
      </c>
      <c r="NK459">
        <v>26.256969999999999</v>
      </c>
      <c r="NL459" s="1">
        <v>5.0303409999999998E-3</v>
      </c>
      <c r="NM459">
        <v>6.8139349999999999</v>
      </c>
      <c r="NN459">
        <v>0.30830580000000002</v>
      </c>
      <c r="NO459">
        <v>25.258089999999999</v>
      </c>
      <c r="NP459" s="1">
        <v>4.7172000000000004E-3</v>
      </c>
      <c r="NQ459">
        <v>6.3645379999999996</v>
      </c>
      <c r="NR459">
        <v>0.30857620000000002</v>
      </c>
      <c r="NS459">
        <v>23.658740000000002</v>
      </c>
      <c r="NT459" s="1">
        <v>4.4316709999999999E-3</v>
      </c>
      <c r="NU459">
        <v>5.9546780000000004</v>
      </c>
      <c r="NV459">
        <v>0.30887179999999997</v>
      </c>
      <c r="NW459">
        <v>22.53342</v>
      </c>
      <c r="NX459" s="1">
        <v>4.1701760000000003E-3</v>
      </c>
      <c r="NY459">
        <v>5.5806110000000002</v>
      </c>
      <c r="NZ459">
        <v>0.30907410000000002</v>
      </c>
      <c r="OA459">
        <v>22.160170000000001</v>
      </c>
      <c r="OB459" s="1">
        <v>3.929765E-3</v>
      </c>
      <c r="OC459">
        <v>5.2402030000000002</v>
      </c>
      <c r="OD459">
        <v>0.30927680000000002</v>
      </c>
      <c r="OE459">
        <v>22.381250000000001</v>
      </c>
      <c r="OF459" s="1">
        <v>3.7099099999999999E-3</v>
      </c>
      <c r="OG459">
        <v>4.9320459999999997</v>
      </c>
      <c r="OH459">
        <v>0.30951119999999999</v>
      </c>
      <c r="OI459">
        <v>23.560600000000001</v>
      </c>
      <c r="OJ459" s="1">
        <v>3.506861E-3</v>
      </c>
      <c r="OK459">
        <v>4.6503139999999998</v>
      </c>
    </row>
    <row r="460" spans="1:401" s="3" customFormat="1" x14ac:dyDescent="0.35">
      <c r="A460">
        <v>469</v>
      </c>
      <c r="B460" t="s">
        <v>4</v>
      </c>
      <c r="C460" t="s">
        <v>364</v>
      </c>
      <c r="D460" t="s">
        <v>467</v>
      </c>
      <c r="E460">
        <v>967.74</v>
      </c>
      <c r="F460">
        <v>0.32599099999999998</v>
      </c>
      <c r="G460">
        <v>20.29739</v>
      </c>
      <c r="H460">
        <v>0</v>
      </c>
      <c r="I460">
        <v>0</v>
      </c>
      <c r="J460">
        <v>0.32494519999999999</v>
      </c>
      <c r="K460">
        <v>20.31212</v>
      </c>
      <c r="L460">
        <v>0</v>
      </c>
      <c r="M460">
        <v>0</v>
      </c>
      <c r="N460">
        <v>0.32421739999999999</v>
      </c>
      <c r="O460">
        <v>21.605979999999999</v>
      </c>
      <c r="P460">
        <v>0</v>
      </c>
      <c r="Q460">
        <v>0</v>
      </c>
      <c r="R460">
        <v>0.3238085</v>
      </c>
      <c r="S460">
        <v>22.430050000000001</v>
      </c>
      <c r="T460">
        <v>0</v>
      </c>
      <c r="U460">
        <v>0</v>
      </c>
      <c r="V460">
        <v>0.32367099999999999</v>
      </c>
      <c r="W460">
        <v>23.43798</v>
      </c>
      <c r="X460">
        <v>0</v>
      </c>
      <c r="Y460">
        <v>0</v>
      </c>
      <c r="Z460">
        <v>0.32365509999999997</v>
      </c>
      <c r="AA460">
        <v>23.239599999999999</v>
      </c>
      <c r="AB460">
        <v>0</v>
      </c>
      <c r="AC460">
        <v>0</v>
      </c>
      <c r="AD460">
        <v>0.32380629999999999</v>
      </c>
      <c r="AE460">
        <v>22.722339999999999</v>
      </c>
      <c r="AF460">
        <v>0</v>
      </c>
      <c r="AG460">
        <v>0</v>
      </c>
      <c r="AH460">
        <v>0.32423069999999998</v>
      </c>
      <c r="AI460">
        <v>22.175509999999999</v>
      </c>
      <c r="AJ460">
        <v>0</v>
      </c>
      <c r="AK460">
        <v>0</v>
      </c>
      <c r="AL460">
        <v>0.32479170000000002</v>
      </c>
      <c r="AM460">
        <v>21.735230000000001</v>
      </c>
      <c r="AN460">
        <v>0</v>
      </c>
      <c r="AO460">
        <v>0</v>
      </c>
      <c r="AP460">
        <v>0.32530490000000001</v>
      </c>
      <c r="AQ460">
        <v>21.570360000000001</v>
      </c>
      <c r="AR460">
        <v>0</v>
      </c>
      <c r="AS460">
        <v>0</v>
      </c>
      <c r="AT460">
        <v>0.32598890000000003</v>
      </c>
      <c r="AU460">
        <v>22.453340000000001</v>
      </c>
      <c r="AV460">
        <v>0</v>
      </c>
      <c r="AW460">
        <v>0</v>
      </c>
      <c r="AX460">
        <v>0.32683889999999999</v>
      </c>
      <c r="AY460">
        <v>22.722049999999999</v>
      </c>
      <c r="AZ460">
        <v>0</v>
      </c>
      <c r="BA460">
        <v>0</v>
      </c>
      <c r="BB460">
        <v>0.32785350000000002</v>
      </c>
      <c r="BC460">
        <v>22.76802</v>
      </c>
      <c r="BD460">
        <v>0</v>
      </c>
      <c r="BE460">
        <v>0</v>
      </c>
      <c r="BF460">
        <v>0.32886949999999998</v>
      </c>
      <c r="BG460">
        <v>22.816520000000001</v>
      </c>
      <c r="BH460">
        <v>0</v>
      </c>
      <c r="BI460">
        <v>0</v>
      </c>
      <c r="BJ460">
        <v>0.3299684</v>
      </c>
      <c r="BK460">
        <v>22.201899999999998</v>
      </c>
      <c r="BL460">
        <v>0</v>
      </c>
      <c r="BM460">
        <v>0</v>
      </c>
      <c r="BN460">
        <v>0.33108169999999998</v>
      </c>
      <c r="BO460">
        <v>21.413219999999999</v>
      </c>
      <c r="BP460">
        <v>0</v>
      </c>
      <c r="BQ460">
        <v>0</v>
      </c>
      <c r="BR460">
        <v>0.33217960000000002</v>
      </c>
      <c r="BS460">
        <v>20.754180000000002</v>
      </c>
      <c r="BT460">
        <v>0</v>
      </c>
      <c r="BU460">
        <v>0</v>
      </c>
      <c r="BV460">
        <v>0.33327869999999998</v>
      </c>
      <c r="BW460">
        <v>21.145109999999999</v>
      </c>
      <c r="BX460">
        <v>0</v>
      </c>
      <c r="BY460">
        <v>0</v>
      </c>
      <c r="BZ460">
        <v>0.3342793</v>
      </c>
      <c r="CA460">
        <v>22.40737</v>
      </c>
      <c r="CB460">
        <v>0</v>
      </c>
      <c r="CC460">
        <v>0</v>
      </c>
      <c r="CD460">
        <v>0.33509280000000002</v>
      </c>
      <c r="CE460">
        <v>23.780629999999999</v>
      </c>
      <c r="CF460">
        <v>0</v>
      </c>
      <c r="CG460">
        <v>0</v>
      </c>
      <c r="CH460">
        <v>0.33586329999999998</v>
      </c>
      <c r="CI460">
        <v>24.56108</v>
      </c>
      <c r="CJ460">
        <v>0</v>
      </c>
      <c r="CK460">
        <v>0</v>
      </c>
      <c r="CL460">
        <v>0.33646520000000002</v>
      </c>
      <c r="CM460">
        <v>24.130369999999999</v>
      </c>
      <c r="CN460">
        <v>0</v>
      </c>
      <c r="CO460">
        <v>0</v>
      </c>
      <c r="CP460">
        <v>0.33696179999999998</v>
      </c>
      <c r="CQ460">
        <v>22.937259999999998</v>
      </c>
      <c r="CR460">
        <v>0</v>
      </c>
      <c r="CS460">
        <v>0</v>
      </c>
      <c r="CT460">
        <v>0.33724929999999997</v>
      </c>
      <c r="CU460">
        <v>21.844740000000002</v>
      </c>
      <c r="CV460">
        <v>0</v>
      </c>
      <c r="CW460">
        <v>0</v>
      </c>
      <c r="CX460">
        <v>0.33749269999999998</v>
      </c>
      <c r="CY460">
        <v>21.167190000000002</v>
      </c>
      <c r="CZ460">
        <v>0</v>
      </c>
      <c r="DA460">
        <v>5.8961209999999996E-38</v>
      </c>
      <c r="DB460">
        <v>0.33772619999999998</v>
      </c>
      <c r="DC460">
        <v>21.685970000000001</v>
      </c>
      <c r="DD460" s="1">
        <v>9.7746600000000006E-35</v>
      </c>
      <c r="DE460" s="1">
        <v>9.1390639999999996E-32</v>
      </c>
      <c r="DF460">
        <v>0.3376943</v>
      </c>
      <c r="DG460">
        <v>22.89922</v>
      </c>
      <c r="DH460" s="1">
        <v>9.0712500000000004E-29</v>
      </c>
      <c r="DI460" s="1">
        <v>8.4766639999999995E-26</v>
      </c>
      <c r="DJ460">
        <v>0.33736460000000001</v>
      </c>
      <c r="DK460">
        <v>23.64649</v>
      </c>
      <c r="DL460" s="1">
        <v>5.5175019999999998E-24</v>
      </c>
      <c r="DM460" s="1">
        <v>4.5286039999999999E-21</v>
      </c>
      <c r="DN460">
        <v>0.33673920000000002</v>
      </c>
      <c r="DO460">
        <v>23.985250000000001</v>
      </c>
      <c r="DP460" s="1">
        <v>3.9133929999999999E-20</v>
      </c>
      <c r="DQ460" s="1">
        <v>2.7508790000000001E-17</v>
      </c>
      <c r="DR460">
        <v>0.33602680000000001</v>
      </c>
      <c r="DS460">
        <v>23.37462</v>
      </c>
      <c r="DT460" s="1">
        <v>5.6884389999999998E-17</v>
      </c>
      <c r="DU460" s="1">
        <v>3.8048650000000003E-14</v>
      </c>
      <c r="DV460">
        <v>0.33515590000000001</v>
      </c>
      <c r="DW460">
        <v>22.03491</v>
      </c>
      <c r="DX460" s="1">
        <v>2.7131549999999999E-14</v>
      </c>
      <c r="DY460" s="1">
        <v>1.792508E-11</v>
      </c>
      <c r="DZ460">
        <v>0.33411039999999997</v>
      </c>
      <c r="EA460">
        <v>20.772590000000001</v>
      </c>
      <c r="EB460" s="1">
        <v>5.5022120000000002E-12</v>
      </c>
      <c r="EC460" s="1">
        <v>3.6377359999999999E-9</v>
      </c>
      <c r="ED460">
        <v>0.3330323</v>
      </c>
      <c r="EE460">
        <v>19.88841</v>
      </c>
      <c r="EF460" s="1">
        <v>5.4622539999999997E-10</v>
      </c>
      <c r="EG460" s="1">
        <v>3.6511340000000002E-7</v>
      </c>
      <c r="EH460">
        <v>0.33213379999999998</v>
      </c>
      <c r="EI460">
        <v>20.02711</v>
      </c>
      <c r="EJ460" s="1">
        <v>2.9780910000000002E-8</v>
      </c>
      <c r="EK460" s="1">
        <v>2.0176349999999999E-5</v>
      </c>
      <c r="EL460">
        <v>0.33092480000000002</v>
      </c>
      <c r="EM460">
        <v>20.85998</v>
      </c>
      <c r="EN460" s="1">
        <v>9.6929759999999995E-7</v>
      </c>
      <c r="EO460" s="1">
        <v>6.6771599999999995E-4</v>
      </c>
      <c r="EP460">
        <v>0.32937759999999999</v>
      </c>
      <c r="EQ460">
        <v>21.810569999999998</v>
      </c>
      <c r="ER460" s="1">
        <v>2.0109169999999998E-5</v>
      </c>
      <c r="ES460" s="1">
        <v>1.413506E-2</v>
      </c>
      <c r="ET460">
        <v>0.32748100000000002</v>
      </c>
      <c r="EU460">
        <v>22.292840000000002</v>
      </c>
      <c r="EV460" s="1">
        <v>2.805164E-4</v>
      </c>
      <c r="EW460">
        <v>0.20154440000000001</v>
      </c>
      <c r="EX460">
        <v>0.32558769999999998</v>
      </c>
      <c r="EY460">
        <v>21.707889999999999</v>
      </c>
      <c r="EZ460" s="1">
        <v>2.745094E-3</v>
      </c>
      <c r="FA460">
        <v>2.016788</v>
      </c>
      <c r="FB460">
        <v>0.3236269</v>
      </c>
      <c r="FC460">
        <v>20.502210000000002</v>
      </c>
      <c r="FD460" s="1">
        <v>1.953906E-2</v>
      </c>
      <c r="FE460">
        <v>14.681050000000001</v>
      </c>
      <c r="FF460">
        <v>0.32159860000000001</v>
      </c>
      <c r="FG460">
        <v>19.2683</v>
      </c>
      <c r="FH460" s="1">
        <v>0.1042873</v>
      </c>
      <c r="FI460">
        <v>80.249350000000007</v>
      </c>
      <c r="FJ460">
        <v>0.3195363</v>
      </c>
      <c r="FK460">
        <v>18.504339999999999</v>
      </c>
      <c r="FL460">
        <v>0.42956949999999999</v>
      </c>
      <c r="FM460">
        <v>338.4665</v>
      </c>
      <c r="FN460">
        <v>0.31772400000000001</v>
      </c>
      <c r="FO460">
        <v>19.386289999999999</v>
      </c>
      <c r="FP460">
        <v>1.400714</v>
      </c>
      <c r="FQ460">
        <v>1129</v>
      </c>
      <c r="FR460">
        <v>0.31565720000000003</v>
      </c>
      <c r="FS460">
        <v>20.4191</v>
      </c>
      <c r="FT460">
        <v>3.6942840000000001</v>
      </c>
      <c r="FU460">
        <v>3049.8960000000002</v>
      </c>
      <c r="FV460">
        <v>0.31347770000000003</v>
      </c>
      <c r="FW460">
        <v>21.119029999999999</v>
      </c>
      <c r="FX460">
        <v>8.0553349999999995</v>
      </c>
      <c r="FY460">
        <v>6816.7809999999999</v>
      </c>
      <c r="FZ460">
        <v>0.3111102</v>
      </c>
      <c r="GA460">
        <v>21.136050000000001</v>
      </c>
      <c r="GB460">
        <v>14.798450000000001</v>
      </c>
      <c r="GC460">
        <v>12845.23</v>
      </c>
      <c r="GD460">
        <v>0.30875550000000002</v>
      </c>
      <c r="GE460">
        <v>20.485880000000002</v>
      </c>
      <c r="GF460">
        <v>23.287880000000001</v>
      </c>
      <c r="GG460">
        <v>20738.8</v>
      </c>
      <c r="GH460">
        <v>0.30643809999999999</v>
      </c>
      <c r="GI460">
        <v>19.443439999999999</v>
      </c>
      <c r="GJ460">
        <v>31.854500000000002</v>
      </c>
      <c r="GK460">
        <v>29119.55</v>
      </c>
      <c r="GL460">
        <v>0.30429079999999997</v>
      </c>
      <c r="GM460">
        <v>18.403880000000001</v>
      </c>
      <c r="GN460">
        <v>38.399650000000001</v>
      </c>
      <c r="GO460">
        <v>36041.4</v>
      </c>
      <c r="GP460">
        <v>0.30233189999999999</v>
      </c>
      <c r="GQ460">
        <v>17.879950000000001</v>
      </c>
      <c r="GR460">
        <v>41.26961</v>
      </c>
      <c r="GS460">
        <v>39776.089999999997</v>
      </c>
      <c r="GT460">
        <v>0.30057460000000003</v>
      </c>
      <c r="GU460">
        <v>19.115690000000001</v>
      </c>
      <c r="GV460">
        <v>39.874850000000002</v>
      </c>
      <c r="GW460">
        <v>39541.279999999999</v>
      </c>
      <c r="GX460">
        <v>0.29853299999999999</v>
      </c>
      <c r="GY460">
        <v>20.584240000000001</v>
      </c>
      <c r="GZ460">
        <v>35.194470000000003</v>
      </c>
      <c r="HA460">
        <v>35926.449999999997</v>
      </c>
      <c r="HB460">
        <v>0.2962978</v>
      </c>
      <c r="HC460">
        <v>21.838519999999999</v>
      </c>
      <c r="HD460">
        <v>28.536200000000001</v>
      </c>
      <c r="HE460">
        <v>30056.6</v>
      </c>
      <c r="HF460">
        <v>0.29393520000000001</v>
      </c>
      <c r="HG460">
        <v>22.777619999999999</v>
      </c>
      <c r="HH460">
        <v>21.540230000000001</v>
      </c>
      <c r="HI460">
        <v>23488.1</v>
      </c>
      <c r="HJ460">
        <v>0.29157630000000001</v>
      </c>
      <c r="HK460">
        <v>22.772580000000001</v>
      </c>
      <c r="HL460">
        <v>15.2813</v>
      </c>
      <c r="HM460">
        <v>17308.419999999998</v>
      </c>
      <c r="HN460">
        <v>0.28923369999999998</v>
      </c>
      <c r="HO460">
        <v>21.58137</v>
      </c>
      <c r="HP460">
        <v>10.292920000000001</v>
      </c>
      <c r="HQ460">
        <v>12160.53</v>
      </c>
      <c r="HR460">
        <v>0.28682560000000001</v>
      </c>
      <c r="HS460">
        <v>20.270499999999998</v>
      </c>
      <c r="HT460">
        <v>6.6692900000000002</v>
      </c>
      <c r="HU460">
        <v>8260.8279999999995</v>
      </c>
      <c r="HV460">
        <v>0.2844063</v>
      </c>
      <c r="HW460">
        <v>19.438459999999999</v>
      </c>
      <c r="HX460">
        <v>4.2254800000000001</v>
      </c>
      <c r="HY460">
        <v>5514.3069999999998</v>
      </c>
      <c r="HZ460">
        <v>0.28205409999999997</v>
      </c>
      <c r="IA460">
        <v>20.393190000000001</v>
      </c>
      <c r="IB460">
        <v>2.6642510000000001</v>
      </c>
      <c r="IC460">
        <v>3677.4029999999998</v>
      </c>
      <c r="ID460">
        <v>0.2798119</v>
      </c>
      <c r="IE460">
        <v>22.232859999999999</v>
      </c>
      <c r="IF460">
        <v>1.706939</v>
      </c>
      <c r="IG460">
        <v>2493.8760000000002</v>
      </c>
      <c r="IH460">
        <v>0.27772750000000002</v>
      </c>
      <c r="II460">
        <v>23.8706</v>
      </c>
      <c r="IJ460">
        <v>1.1327940000000001</v>
      </c>
      <c r="IK460">
        <v>1744.9459999999999</v>
      </c>
      <c r="IL460">
        <v>0.27580270000000001</v>
      </c>
      <c r="IM460">
        <v>24.99184</v>
      </c>
      <c r="IN460">
        <v>0.78974080000000002</v>
      </c>
      <c r="IO460">
        <v>1270.7950000000001</v>
      </c>
      <c r="IP460">
        <v>0.27418340000000002</v>
      </c>
      <c r="IQ460">
        <v>24.644819999999999</v>
      </c>
      <c r="IR460">
        <v>0.58095839999999999</v>
      </c>
      <c r="IS460">
        <v>964.19979999999998</v>
      </c>
      <c r="IT460">
        <v>0.27277420000000002</v>
      </c>
      <c r="IU460">
        <v>23.266380000000002</v>
      </c>
      <c r="IV460">
        <v>0.44845659999999998</v>
      </c>
      <c r="IW460">
        <v>758.57389999999998</v>
      </c>
      <c r="IX460">
        <v>0.27168789999999998</v>
      </c>
      <c r="IY460">
        <v>21.9208</v>
      </c>
      <c r="IZ460">
        <v>0.35972959999999998</v>
      </c>
      <c r="JA460">
        <v>614.10059999999999</v>
      </c>
      <c r="JB460">
        <v>0.27099869999999998</v>
      </c>
      <c r="JC460">
        <v>21.110610000000001</v>
      </c>
      <c r="JD460">
        <v>0.29627330000000002</v>
      </c>
      <c r="JE460">
        <v>507.02359999999999</v>
      </c>
      <c r="JF460">
        <v>0.27031899999999998</v>
      </c>
      <c r="JG460">
        <v>21.57076</v>
      </c>
      <c r="JH460">
        <v>0.24786320000000001</v>
      </c>
      <c r="JI460">
        <v>424.21839999999997</v>
      </c>
      <c r="JJ460">
        <v>0.26949430000000002</v>
      </c>
      <c r="JK460">
        <v>22.101669999999999</v>
      </c>
      <c r="JL460">
        <v>0.20973310000000001</v>
      </c>
      <c r="JM460">
        <v>358.85919999999999</v>
      </c>
      <c r="JN460">
        <v>0.26849309999999998</v>
      </c>
      <c r="JO460">
        <v>22.80105</v>
      </c>
      <c r="JP460">
        <v>0.17895369999999999</v>
      </c>
      <c r="JQ460">
        <v>306.38189999999997</v>
      </c>
      <c r="JR460">
        <v>0.26737509999999998</v>
      </c>
      <c r="JS460">
        <v>22.657910000000001</v>
      </c>
      <c r="JT460">
        <v>0.15368119999999999</v>
      </c>
      <c r="JU460">
        <v>263.50619999999998</v>
      </c>
      <c r="JV460">
        <v>0.2662525</v>
      </c>
      <c r="JW460">
        <v>21.913640000000001</v>
      </c>
      <c r="JX460">
        <v>0.13254540000000001</v>
      </c>
      <c r="JY460">
        <v>227.90539999999999</v>
      </c>
      <c r="JZ460">
        <v>0.26512370000000002</v>
      </c>
      <c r="KA460">
        <v>21.0214</v>
      </c>
      <c r="KB460">
        <v>0.1147529</v>
      </c>
      <c r="KC460">
        <v>198.0129</v>
      </c>
      <c r="KD460">
        <v>0.26393810000000001</v>
      </c>
      <c r="KE460">
        <v>20.277989999999999</v>
      </c>
      <c r="KF460">
        <v>9.9700949999999997E-2</v>
      </c>
      <c r="KG460">
        <v>172.81829999999999</v>
      </c>
      <c r="KH460">
        <v>0.26271139999999998</v>
      </c>
      <c r="KI460">
        <v>19.830880000000001</v>
      </c>
      <c r="KJ460">
        <v>8.6956549999999994E-2</v>
      </c>
      <c r="KK460">
        <v>151.53870000000001</v>
      </c>
      <c r="KL460">
        <v>0.26139790000000002</v>
      </c>
      <c r="KM460">
        <v>20.707149999999999</v>
      </c>
      <c r="KN460">
        <v>7.6156269999999998E-2</v>
      </c>
      <c r="KO460">
        <v>133.5266</v>
      </c>
      <c r="KP460">
        <v>0.26009979999999999</v>
      </c>
      <c r="KQ460">
        <v>21.246410000000001</v>
      </c>
      <c r="KR460">
        <v>6.6941749999999994E-2</v>
      </c>
      <c r="KS460">
        <v>118.1639</v>
      </c>
      <c r="KT460">
        <v>0.25894070000000002</v>
      </c>
      <c r="KU460">
        <v>21.832789999999999</v>
      </c>
      <c r="KV460">
        <v>5.9003079999999999E-2</v>
      </c>
      <c r="KW460">
        <v>104.91289999999999</v>
      </c>
      <c r="KX460">
        <v>0.25788919999999999</v>
      </c>
      <c r="KY460">
        <v>22.196750000000002</v>
      </c>
      <c r="KZ460">
        <v>5.2080290000000001E-2</v>
      </c>
      <c r="LA460">
        <v>93.339420000000004</v>
      </c>
      <c r="LB460">
        <v>0.25700699999999999</v>
      </c>
      <c r="LC460">
        <v>21.887969999999999</v>
      </c>
      <c r="LD460">
        <v>4.601251E-2</v>
      </c>
      <c r="LE460">
        <v>83.176500000000004</v>
      </c>
      <c r="LF460">
        <v>0.25620900000000002</v>
      </c>
      <c r="LG460">
        <v>20.842780000000001</v>
      </c>
      <c r="LH460">
        <v>4.0693489999999999E-2</v>
      </c>
      <c r="LI460">
        <v>74.221000000000004</v>
      </c>
      <c r="LJ460">
        <v>0.25555640000000002</v>
      </c>
      <c r="LK460">
        <v>19.803339999999999</v>
      </c>
      <c r="LL460">
        <v>3.6060059999999998E-2</v>
      </c>
      <c r="LM460">
        <v>66.359750000000005</v>
      </c>
      <c r="LN460">
        <v>0.2549903</v>
      </c>
      <c r="LO460">
        <v>19.530539999999998</v>
      </c>
      <c r="LP460">
        <v>3.2051209999999997E-2</v>
      </c>
      <c r="LQ460">
        <v>59.466970000000003</v>
      </c>
      <c r="LR460">
        <v>0.25459789999999999</v>
      </c>
      <c r="LS460">
        <v>21.189109999999999</v>
      </c>
      <c r="LT460">
        <v>2.8598579999999998E-2</v>
      </c>
      <c r="LU460">
        <v>53.429160000000003</v>
      </c>
      <c r="LV460">
        <v>0.2542295</v>
      </c>
      <c r="LW460">
        <v>22.790140000000001</v>
      </c>
      <c r="LX460" s="1">
        <v>2.5635999999999999E-2</v>
      </c>
      <c r="LY460">
        <v>48.18047</v>
      </c>
      <c r="LZ460">
        <v>0.2538242</v>
      </c>
      <c r="MA460">
        <v>23.969650000000001</v>
      </c>
      <c r="MB460" s="1">
        <v>2.3106100000000001E-2</v>
      </c>
      <c r="MC460">
        <v>43.640540000000001</v>
      </c>
      <c r="MD460">
        <v>0.25344539999999999</v>
      </c>
      <c r="ME460">
        <v>24.895119999999999</v>
      </c>
      <c r="MF460" s="1">
        <v>2.0942990000000002E-2</v>
      </c>
      <c r="MG460">
        <v>39.70496</v>
      </c>
      <c r="MH460">
        <v>0.25314120000000001</v>
      </c>
      <c r="MI460">
        <v>24.572749999999999</v>
      </c>
      <c r="MJ460" s="1">
        <v>1.9074750000000001E-2</v>
      </c>
      <c r="MK460">
        <v>36.261110000000002</v>
      </c>
      <c r="ML460">
        <v>0.25293120000000002</v>
      </c>
      <c r="MM460">
        <v>23.085889999999999</v>
      </c>
      <c r="MN460">
        <v>1.7447460000000001E-2</v>
      </c>
      <c r="MO460">
        <v>33.22569</v>
      </c>
      <c r="MP460">
        <v>0.25274809999999998</v>
      </c>
      <c r="MQ460">
        <v>21.868819999999999</v>
      </c>
      <c r="MR460" s="1">
        <v>1.601493E-2</v>
      </c>
      <c r="MS460">
        <v>30.534559999999999</v>
      </c>
      <c r="MT460">
        <v>0.25270690000000001</v>
      </c>
      <c r="MU460">
        <v>21.379940000000001</v>
      </c>
      <c r="MV460" s="1">
        <v>1.4752360000000001E-2</v>
      </c>
      <c r="MW460">
        <v>28.133759999999999</v>
      </c>
      <c r="MX460">
        <v>0.2528009</v>
      </c>
      <c r="MY460">
        <v>22.778549999999999</v>
      </c>
      <c r="MZ460" s="1">
        <v>1.3619289999999999E-2</v>
      </c>
      <c r="NA460">
        <v>25.95861</v>
      </c>
      <c r="NB460">
        <v>0.25288329999999998</v>
      </c>
      <c r="NC460">
        <v>24.57865</v>
      </c>
      <c r="ND460" s="1">
        <v>1.26024E-2</v>
      </c>
      <c r="NE460">
        <v>24.006779999999999</v>
      </c>
      <c r="NF460">
        <v>0.25295820000000002</v>
      </c>
      <c r="NG460">
        <v>25.76277</v>
      </c>
      <c r="NH460" s="1">
        <v>1.169479E-2</v>
      </c>
      <c r="NI460">
        <v>22.26078</v>
      </c>
      <c r="NJ460">
        <v>0.25301639999999997</v>
      </c>
      <c r="NK460">
        <v>26.380109999999998</v>
      </c>
      <c r="NL460" s="1">
        <v>1.0885519999999999E-2</v>
      </c>
      <c r="NM460">
        <v>20.698250000000002</v>
      </c>
      <c r="NN460">
        <v>0.25313659999999999</v>
      </c>
      <c r="NO460">
        <v>25.564869999999999</v>
      </c>
      <c r="NP460" s="1">
        <v>1.015686E-2</v>
      </c>
      <c r="NQ460">
        <v>19.28443</v>
      </c>
      <c r="NR460">
        <v>0.25331480000000001</v>
      </c>
      <c r="NS460">
        <v>24.07105</v>
      </c>
      <c r="NT460" s="1">
        <v>9.4950220000000005E-3</v>
      </c>
      <c r="NU460">
        <v>17.997610000000002</v>
      </c>
      <c r="NV460">
        <v>0.25348359999999998</v>
      </c>
      <c r="NW460">
        <v>22.875440000000001</v>
      </c>
      <c r="NX460" s="1">
        <v>8.8913770000000007E-3</v>
      </c>
      <c r="NY460">
        <v>16.826930000000001</v>
      </c>
      <c r="NZ460">
        <v>0.2535732</v>
      </c>
      <c r="OA460">
        <v>22.34958</v>
      </c>
      <c r="OB460" s="1">
        <v>8.3406739999999993E-3</v>
      </c>
      <c r="OC460">
        <v>15.76693</v>
      </c>
      <c r="OD460">
        <v>0.25359090000000001</v>
      </c>
      <c r="OE460">
        <v>22.431290000000001</v>
      </c>
      <c r="OF460" s="1">
        <v>7.8424629999999992E-3</v>
      </c>
      <c r="OG460">
        <v>14.810409999999999</v>
      </c>
      <c r="OH460">
        <v>0.25358809999999998</v>
      </c>
      <c r="OI460">
        <v>23.5244</v>
      </c>
      <c r="OJ460" s="1">
        <v>7.3875939999999999E-3</v>
      </c>
      <c r="OK460">
        <v>13.940469999999999</v>
      </c>
    </row>
    <row r="461" spans="1:401" x14ac:dyDescent="0.35">
      <c r="A461">
        <v>470</v>
      </c>
      <c r="B461" t="s">
        <v>4</v>
      </c>
      <c r="C461" t="s">
        <v>364</v>
      </c>
      <c r="D461" t="s">
        <v>468</v>
      </c>
      <c r="E461">
        <v>733.98889999999994</v>
      </c>
      <c r="F461">
        <v>0.26597680000000001</v>
      </c>
      <c r="G461">
        <v>20.473369999999999</v>
      </c>
      <c r="H461">
        <v>0</v>
      </c>
      <c r="I461">
        <v>0</v>
      </c>
      <c r="J461">
        <v>0.26497130000000002</v>
      </c>
      <c r="K461">
        <v>20.339369999999999</v>
      </c>
      <c r="L461">
        <v>0</v>
      </c>
      <c r="M461">
        <v>0</v>
      </c>
      <c r="N461">
        <v>0.26431579999999999</v>
      </c>
      <c r="O461">
        <v>21.44012</v>
      </c>
      <c r="P461">
        <v>0</v>
      </c>
      <c r="Q461">
        <v>0</v>
      </c>
      <c r="R461">
        <v>0.26400010000000002</v>
      </c>
      <c r="S461">
        <v>22.213470000000001</v>
      </c>
      <c r="T461">
        <v>0</v>
      </c>
      <c r="U461">
        <v>0</v>
      </c>
      <c r="V461">
        <v>0.26391369999999997</v>
      </c>
      <c r="W461">
        <v>23.240069999999999</v>
      </c>
      <c r="X461">
        <v>0</v>
      </c>
      <c r="Y461">
        <v>0</v>
      </c>
      <c r="Z461">
        <v>0.26393529999999998</v>
      </c>
      <c r="AA461">
        <v>23.161159999999999</v>
      </c>
      <c r="AB461">
        <v>0</v>
      </c>
      <c r="AC461">
        <v>0</v>
      </c>
      <c r="AD461">
        <v>0.26408959999999998</v>
      </c>
      <c r="AE461">
        <v>22.766110000000001</v>
      </c>
      <c r="AF461">
        <v>0</v>
      </c>
      <c r="AG461">
        <v>0</v>
      </c>
      <c r="AH461">
        <v>0.26457979999999998</v>
      </c>
      <c r="AI461">
        <v>22.264959999999999</v>
      </c>
      <c r="AJ461">
        <v>0</v>
      </c>
      <c r="AK461">
        <v>0</v>
      </c>
      <c r="AL461">
        <v>0.26519189999999998</v>
      </c>
      <c r="AM461">
        <v>21.817769999999999</v>
      </c>
      <c r="AN461">
        <v>0</v>
      </c>
      <c r="AO461">
        <v>0</v>
      </c>
      <c r="AP461">
        <v>0.26579039999999998</v>
      </c>
      <c r="AQ461">
        <v>21.606919999999999</v>
      </c>
      <c r="AR461">
        <v>0</v>
      </c>
      <c r="AS461">
        <v>0</v>
      </c>
      <c r="AT461">
        <v>0.26658110000000002</v>
      </c>
      <c r="AU461">
        <v>22.374919999999999</v>
      </c>
      <c r="AV461">
        <v>0</v>
      </c>
      <c r="AW461">
        <v>0</v>
      </c>
      <c r="AX461">
        <v>0.26752019999999999</v>
      </c>
      <c r="AY461">
        <v>22.63786</v>
      </c>
      <c r="AZ461">
        <v>0</v>
      </c>
      <c r="BA461">
        <v>0</v>
      </c>
      <c r="BB461">
        <v>0.26860040000000002</v>
      </c>
      <c r="BC461">
        <v>22.73433</v>
      </c>
      <c r="BD461">
        <v>0</v>
      </c>
      <c r="BE461">
        <v>0</v>
      </c>
      <c r="BF461">
        <v>0.26971630000000002</v>
      </c>
      <c r="BG461">
        <v>22.820799999999998</v>
      </c>
      <c r="BH461">
        <v>0</v>
      </c>
      <c r="BI461">
        <v>0</v>
      </c>
      <c r="BJ461">
        <v>0.27088089999999998</v>
      </c>
      <c r="BK461">
        <v>22.283529999999999</v>
      </c>
      <c r="BL461">
        <v>0</v>
      </c>
      <c r="BM461">
        <v>0</v>
      </c>
      <c r="BN461">
        <v>0.27207209999999998</v>
      </c>
      <c r="BO461">
        <v>21.553840000000001</v>
      </c>
      <c r="BP461">
        <v>0</v>
      </c>
      <c r="BQ461">
        <v>0</v>
      </c>
      <c r="BR461">
        <v>0.27324779999999999</v>
      </c>
      <c r="BS461">
        <v>20.87698</v>
      </c>
      <c r="BT461">
        <v>0</v>
      </c>
      <c r="BU461">
        <v>0</v>
      </c>
      <c r="BV461">
        <v>0.27440569999999997</v>
      </c>
      <c r="BW461">
        <v>21.15972</v>
      </c>
      <c r="BX461">
        <v>0</v>
      </c>
      <c r="BY461">
        <v>0</v>
      </c>
      <c r="BZ461">
        <v>0.27546920000000003</v>
      </c>
      <c r="CA461">
        <v>22.287220000000001</v>
      </c>
      <c r="CB461">
        <v>0</v>
      </c>
      <c r="CC461">
        <v>0</v>
      </c>
      <c r="CD461">
        <v>0.2763369</v>
      </c>
      <c r="CE461">
        <v>23.628170000000001</v>
      </c>
      <c r="CF461">
        <v>0</v>
      </c>
      <c r="CG461">
        <v>0</v>
      </c>
      <c r="CH461">
        <v>0.27714699999999998</v>
      </c>
      <c r="CI461">
        <v>24.4863</v>
      </c>
      <c r="CJ461">
        <v>0</v>
      </c>
      <c r="CK461">
        <v>0</v>
      </c>
      <c r="CL461">
        <v>0.27783170000000001</v>
      </c>
      <c r="CM461">
        <v>24.22589</v>
      </c>
      <c r="CN461">
        <v>0</v>
      </c>
      <c r="CO461">
        <v>0</v>
      </c>
      <c r="CP461">
        <v>0.27838230000000003</v>
      </c>
      <c r="CQ461">
        <v>23.170829999999999</v>
      </c>
      <c r="CR461">
        <v>0</v>
      </c>
      <c r="CS461">
        <v>0</v>
      </c>
      <c r="CT461">
        <v>0.27874290000000002</v>
      </c>
      <c r="CU461">
        <v>22.112380000000002</v>
      </c>
      <c r="CV461">
        <v>0</v>
      </c>
      <c r="CW461">
        <v>0</v>
      </c>
      <c r="CX461">
        <v>0.27906710000000001</v>
      </c>
      <c r="CY461">
        <v>21.383620000000001</v>
      </c>
      <c r="CZ461">
        <v>0</v>
      </c>
      <c r="DA461">
        <v>0</v>
      </c>
      <c r="DB461">
        <v>0.27940789999999999</v>
      </c>
      <c r="DC461">
        <v>21.764759999999999</v>
      </c>
      <c r="DD461" s="1">
        <v>1.4997610000000001E-35</v>
      </c>
      <c r="DE461" s="1">
        <v>1.2859559999999999E-32</v>
      </c>
      <c r="DF461">
        <v>0.27941680000000002</v>
      </c>
      <c r="DG461">
        <v>22.852740000000001</v>
      </c>
      <c r="DH461" s="1">
        <v>1.7222809999999999E-29</v>
      </c>
      <c r="DI461" s="1">
        <v>1.4756810000000001E-26</v>
      </c>
      <c r="DJ461">
        <v>0.27910000000000001</v>
      </c>
      <c r="DK461">
        <v>23.612359999999999</v>
      </c>
      <c r="DL461" s="1">
        <v>1.1116660000000001E-24</v>
      </c>
      <c r="DM461" s="1">
        <v>9.5156490000000008E-22</v>
      </c>
      <c r="DN461">
        <v>0.27855530000000001</v>
      </c>
      <c r="DO461">
        <v>24.014990000000001</v>
      </c>
      <c r="DP461" s="1">
        <v>1.0440970000000001E-20</v>
      </c>
      <c r="DQ461" s="1">
        <v>7.3074929999999994E-18</v>
      </c>
      <c r="DR461">
        <v>0.2778968</v>
      </c>
      <c r="DS461">
        <v>23.535250000000001</v>
      </c>
      <c r="DT461" s="1">
        <v>1.7866920000000001E-17</v>
      </c>
      <c r="DU461" s="1">
        <v>1.1753460000000001E-14</v>
      </c>
      <c r="DV461">
        <v>0.27712189999999998</v>
      </c>
      <c r="DW461">
        <v>22.319140000000001</v>
      </c>
      <c r="DX461" s="1">
        <v>9.5707589999999995E-15</v>
      </c>
      <c r="DY461" s="1">
        <v>6.1568879999999997E-12</v>
      </c>
      <c r="DZ461">
        <v>0.27612740000000002</v>
      </c>
      <c r="EA461">
        <v>21.085809999999999</v>
      </c>
      <c r="EB461" s="1">
        <v>2.1359530000000001E-12</v>
      </c>
      <c r="EC461" s="1">
        <v>1.365597E-9</v>
      </c>
      <c r="ED461">
        <v>0.2751691</v>
      </c>
      <c r="EE461">
        <v>20.1495</v>
      </c>
      <c r="EF461" s="1">
        <v>2.305621E-10</v>
      </c>
      <c r="EG461" s="1">
        <v>1.481589E-7</v>
      </c>
      <c r="EH461">
        <v>0.2743815</v>
      </c>
      <c r="EI461">
        <v>20.149940000000001</v>
      </c>
      <c r="EJ461" s="1">
        <v>1.3543840000000001E-8</v>
      </c>
      <c r="EK461" s="1">
        <v>8.7749059999999994E-6</v>
      </c>
      <c r="EL461">
        <v>0.27317770000000002</v>
      </c>
      <c r="EM461">
        <v>20.849209999999999</v>
      </c>
      <c r="EN461" s="1">
        <v>4.7127050000000002E-7</v>
      </c>
      <c r="EO461" s="1">
        <v>3.0911369999999999E-4</v>
      </c>
      <c r="EP461">
        <v>0.27161560000000001</v>
      </c>
      <c r="EQ461">
        <v>21.75245</v>
      </c>
      <c r="ER461" s="1">
        <v>1.039055E-5</v>
      </c>
      <c r="ES461" s="1">
        <v>6.9279980000000003E-3</v>
      </c>
      <c r="ET461">
        <v>0.26979019999999998</v>
      </c>
      <c r="EU461">
        <v>22.291160000000001</v>
      </c>
      <c r="EV461" s="1">
        <v>1.5342719999999999E-4</v>
      </c>
      <c r="EW461" s="1">
        <v>0.1041768</v>
      </c>
      <c r="EX461">
        <v>0.26797680000000001</v>
      </c>
      <c r="EY461">
        <v>21.847010000000001</v>
      </c>
      <c r="EZ461" s="1">
        <v>1.584645E-3</v>
      </c>
      <c r="FA461">
        <v>1.0962510000000001</v>
      </c>
      <c r="FB461">
        <v>0.2661384</v>
      </c>
      <c r="FC461">
        <v>20.766069999999999</v>
      </c>
      <c r="FD461" s="1">
        <v>1.187321E-2</v>
      </c>
      <c r="FE461">
        <v>8.3708899999999993</v>
      </c>
      <c r="FF461">
        <v>0.26416010000000001</v>
      </c>
      <c r="FG461">
        <v>19.575589999999998</v>
      </c>
      <c r="FH461" s="1">
        <v>6.6535259999999999E-2</v>
      </c>
      <c r="FI461">
        <v>47.895049999999998</v>
      </c>
      <c r="FJ461">
        <v>0.26224239999999999</v>
      </c>
      <c r="FK461">
        <v>18.756489999999999</v>
      </c>
      <c r="FL461">
        <v>0.28736089999999997</v>
      </c>
      <c r="FM461">
        <v>211.11869999999999</v>
      </c>
      <c r="FN461">
        <v>0.26050790000000001</v>
      </c>
      <c r="FO461">
        <v>19.45129</v>
      </c>
      <c r="FP461">
        <v>0.98072809999999999</v>
      </c>
      <c r="FQ461">
        <v>734.92610000000002</v>
      </c>
      <c r="FR461">
        <v>0.25847179999999997</v>
      </c>
      <c r="FS461">
        <v>20.381889999999999</v>
      </c>
      <c r="FT461">
        <v>2.7019069999999998</v>
      </c>
      <c r="FU461">
        <v>2068.8690000000001</v>
      </c>
      <c r="FV461">
        <v>0.25633800000000001</v>
      </c>
      <c r="FW461">
        <v>21.098569999999999</v>
      </c>
      <c r="FX461">
        <v>6.1446829999999997</v>
      </c>
      <c r="FY461">
        <v>4812.7259999999997</v>
      </c>
      <c r="FZ461">
        <v>0.25406400000000001</v>
      </c>
      <c r="GA461">
        <v>21.200759999999999</v>
      </c>
      <c r="GB461">
        <v>11.762359999999999</v>
      </c>
      <c r="GC461">
        <v>9430.8259999999991</v>
      </c>
      <c r="GD461">
        <v>0.25182870000000002</v>
      </c>
      <c r="GE461">
        <v>20.660060000000001</v>
      </c>
      <c r="GF461">
        <v>19.27758</v>
      </c>
      <c r="GG461">
        <v>15827.21</v>
      </c>
      <c r="GH461">
        <v>0.24963109999999999</v>
      </c>
      <c r="GI461">
        <v>19.715920000000001</v>
      </c>
      <c r="GJ461">
        <v>27.455030000000001</v>
      </c>
      <c r="GK461">
        <v>23099.31</v>
      </c>
      <c r="GL461">
        <v>0.2475367</v>
      </c>
      <c r="GM461">
        <v>18.71547</v>
      </c>
      <c r="GN461">
        <v>34.468490000000003</v>
      </c>
      <c r="GO461">
        <v>29731.93</v>
      </c>
      <c r="GP461">
        <v>0.245723</v>
      </c>
      <c r="GQ461">
        <v>18.128139999999998</v>
      </c>
      <c r="GR461">
        <v>38.632190000000001</v>
      </c>
      <c r="GS461">
        <v>34159.519999999997</v>
      </c>
      <c r="GT461">
        <v>0.2440872</v>
      </c>
      <c r="GU461">
        <v>19.142959999999999</v>
      </c>
      <c r="GV461">
        <v>39.02628</v>
      </c>
      <c r="GW461">
        <v>35412.089999999997</v>
      </c>
      <c r="GX461">
        <v>0.2421017</v>
      </c>
      <c r="GY461">
        <v>20.467790000000001</v>
      </c>
      <c r="GZ461">
        <v>35.809869999999997</v>
      </c>
      <c r="HA461">
        <v>33507.39</v>
      </c>
      <c r="HB461">
        <v>0.2399492</v>
      </c>
      <c r="HC461">
        <v>21.706040000000002</v>
      </c>
      <c r="HD461">
        <v>30.587409999999998</v>
      </c>
      <c r="HE461">
        <v>29440.35</v>
      </c>
      <c r="HF461">
        <v>0.2376925</v>
      </c>
      <c r="HG461">
        <v>22.699210000000001</v>
      </c>
      <c r="HH461">
        <v>24.294730000000001</v>
      </c>
      <c r="HI461">
        <v>24170.48</v>
      </c>
      <c r="HJ461">
        <v>0.23549729999999999</v>
      </c>
      <c r="HK461">
        <v>22.82611</v>
      </c>
      <c r="HL461">
        <v>18.237290000000002</v>
      </c>
      <c r="HM461">
        <v>18794.78</v>
      </c>
      <c r="HN461">
        <v>0.2333112</v>
      </c>
      <c r="HO461">
        <v>21.838010000000001</v>
      </c>
      <c r="HP461">
        <v>13.08877</v>
      </c>
      <c r="HQ461">
        <v>14008.59</v>
      </c>
      <c r="HR461">
        <v>0.23103560000000001</v>
      </c>
      <c r="HS461">
        <v>20.62772</v>
      </c>
      <c r="HT461">
        <v>9.1035219999999999</v>
      </c>
      <c r="HU461">
        <v>10146.48</v>
      </c>
      <c r="HV461">
        <v>0.22876379999999999</v>
      </c>
      <c r="HW461">
        <v>19.739629999999998</v>
      </c>
      <c r="HX461">
        <v>6.2366239999999999</v>
      </c>
      <c r="HY461">
        <v>7248.5929999999998</v>
      </c>
      <c r="HZ461">
        <v>0.22656889999999999</v>
      </c>
      <c r="IA461">
        <v>20.454219999999999</v>
      </c>
      <c r="IB461">
        <v>4.2729619999999997</v>
      </c>
      <c r="IC461">
        <v>5177.3919999999998</v>
      </c>
      <c r="ID461">
        <v>0.22442110000000001</v>
      </c>
      <c r="IE461">
        <v>22.063929999999999</v>
      </c>
      <c r="IF461">
        <v>2.973684</v>
      </c>
      <c r="IG461">
        <v>3746.8539999999998</v>
      </c>
      <c r="IH461">
        <v>0.2224392</v>
      </c>
      <c r="II461">
        <v>23.640730000000001</v>
      </c>
      <c r="IJ461">
        <v>2.126941</v>
      </c>
      <c r="IK461">
        <v>2772.5140000000001</v>
      </c>
      <c r="IL461">
        <v>0.22060940000000001</v>
      </c>
      <c r="IM461">
        <v>24.835940000000001</v>
      </c>
      <c r="IN461">
        <v>1.573404</v>
      </c>
      <c r="IO461">
        <v>2107.252</v>
      </c>
      <c r="IP461">
        <v>0.21905669999999999</v>
      </c>
      <c r="IQ461">
        <v>24.718109999999999</v>
      </c>
      <c r="IR461">
        <v>1.204434</v>
      </c>
      <c r="IS461">
        <v>1644.847</v>
      </c>
      <c r="IT461">
        <v>0.21771370000000001</v>
      </c>
      <c r="IU461">
        <v>23.58268</v>
      </c>
      <c r="IV461">
        <v>0.94994319999999999</v>
      </c>
      <c r="IW461">
        <v>1314.778</v>
      </c>
      <c r="IX461">
        <v>0.21663009999999999</v>
      </c>
      <c r="IY461">
        <v>22.348189999999999</v>
      </c>
      <c r="IZ461">
        <v>0.76789070000000004</v>
      </c>
      <c r="JA461">
        <v>1071.634</v>
      </c>
      <c r="JB461">
        <v>0.21596009999999999</v>
      </c>
      <c r="JC461">
        <v>21.484770000000001</v>
      </c>
      <c r="JD461">
        <v>0.63231320000000002</v>
      </c>
      <c r="JE461">
        <v>885.93619999999999</v>
      </c>
      <c r="JF461">
        <v>0.21523500000000001</v>
      </c>
      <c r="JG461">
        <v>21.746269999999999</v>
      </c>
      <c r="JH461">
        <v>0.52661380000000002</v>
      </c>
      <c r="JI461">
        <v>740.13400000000001</v>
      </c>
      <c r="JJ461">
        <v>0.21432390000000001</v>
      </c>
      <c r="JK461">
        <v>22.15136</v>
      </c>
      <c r="JL461">
        <v>0.44279449999999998</v>
      </c>
      <c r="JM461">
        <v>624.36090000000002</v>
      </c>
      <c r="JN461">
        <v>0.21322440000000001</v>
      </c>
      <c r="JO461">
        <v>22.78922</v>
      </c>
      <c r="JP461">
        <v>0.37531310000000001</v>
      </c>
      <c r="JQ461">
        <v>531.25840000000005</v>
      </c>
      <c r="JR461">
        <v>0.2120667</v>
      </c>
      <c r="JS461">
        <v>22.726469999999999</v>
      </c>
      <c r="JT461">
        <v>0.32046200000000002</v>
      </c>
      <c r="JU461">
        <v>455.50880000000001</v>
      </c>
      <c r="JV461">
        <v>0.21086849999999999</v>
      </c>
      <c r="JW461">
        <v>22.110189999999999</v>
      </c>
      <c r="JX461">
        <v>0.27520719999999999</v>
      </c>
      <c r="JY461">
        <v>392.9991</v>
      </c>
      <c r="JZ461">
        <v>0.2096963</v>
      </c>
      <c r="KA461">
        <v>21.304120000000001</v>
      </c>
      <c r="KB461">
        <v>0.23757519999999999</v>
      </c>
      <c r="KC461">
        <v>340.88249999999999</v>
      </c>
      <c r="KD461">
        <v>0.2084635</v>
      </c>
      <c r="KE461">
        <v>20.563800000000001</v>
      </c>
      <c r="KF461">
        <v>0.20601559999999999</v>
      </c>
      <c r="KG461">
        <v>297.19600000000003</v>
      </c>
      <c r="KH461">
        <v>0.20718010000000001</v>
      </c>
      <c r="KI461">
        <v>20.055730000000001</v>
      </c>
      <c r="KJ461">
        <v>0.17949670000000001</v>
      </c>
      <c r="KK461">
        <v>260.45069999999998</v>
      </c>
      <c r="KL461">
        <v>0.20584269999999999</v>
      </c>
      <c r="KM461">
        <v>20.729700000000001</v>
      </c>
      <c r="KN461">
        <v>0.15714439999999999</v>
      </c>
      <c r="KO461">
        <v>229.4427</v>
      </c>
      <c r="KP461">
        <v>0.20450660000000001</v>
      </c>
      <c r="KQ461">
        <v>21.19511</v>
      </c>
      <c r="KR461">
        <v>0.1382149</v>
      </c>
      <c r="KS461">
        <v>203.09870000000001</v>
      </c>
      <c r="KT461">
        <v>0.20327329999999999</v>
      </c>
      <c r="KU461">
        <v>21.771080000000001</v>
      </c>
      <c r="KV461">
        <v>0.12207560000000001</v>
      </c>
      <c r="KW461">
        <v>180.51609999999999</v>
      </c>
      <c r="KX461">
        <v>0.20219780000000001</v>
      </c>
      <c r="KY461">
        <v>22.18355</v>
      </c>
      <c r="KZ461">
        <v>0.10819620000000001</v>
      </c>
      <c r="LA461">
        <v>160.9597</v>
      </c>
      <c r="LB461">
        <v>0.2012246</v>
      </c>
      <c r="LC461">
        <v>22.00253</v>
      </c>
      <c r="LD461">
        <v>9.6165600000000004E-2</v>
      </c>
      <c r="LE461">
        <v>143.92349999999999</v>
      </c>
      <c r="LF461">
        <v>0.20038729999999999</v>
      </c>
      <c r="LG461">
        <v>21.115290000000002</v>
      </c>
      <c r="LH461">
        <v>8.5692840000000006E-2</v>
      </c>
      <c r="LI461">
        <v>128.97499999999999</v>
      </c>
      <c r="LJ461">
        <v>0.19966020000000001</v>
      </c>
      <c r="LK461">
        <v>20.13569</v>
      </c>
      <c r="LL461">
        <v>7.6559020000000005E-2</v>
      </c>
      <c r="LM461">
        <v>115.8629</v>
      </c>
      <c r="LN461">
        <v>0.199077</v>
      </c>
      <c r="LO461">
        <v>19.755210000000002</v>
      </c>
      <c r="LP461">
        <v>6.8595299999999998E-2</v>
      </c>
      <c r="LQ461">
        <v>104.31399999999999</v>
      </c>
      <c r="LR461">
        <v>0.1985818</v>
      </c>
      <c r="LS461">
        <v>21.13035</v>
      </c>
      <c r="LT461">
        <v>6.1640069999999998E-2</v>
      </c>
      <c r="LU461">
        <v>94.124859999999998</v>
      </c>
      <c r="LV461">
        <v>0.19809950000000001</v>
      </c>
      <c r="LW461">
        <v>22.60042</v>
      </c>
      <c r="LX461">
        <v>5.5570580000000001E-2</v>
      </c>
      <c r="LY461">
        <v>85.193979999999996</v>
      </c>
      <c r="LZ461">
        <v>0.19761819999999999</v>
      </c>
      <c r="MA461">
        <v>23.807089999999999</v>
      </c>
      <c r="MB461">
        <v>5.0297660000000001E-2</v>
      </c>
      <c r="MC461">
        <v>77.38391</v>
      </c>
      <c r="MD461">
        <v>0.1971763</v>
      </c>
      <c r="ME461">
        <v>24.81382</v>
      </c>
      <c r="MF461">
        <v>4.5708150000000003E-2</v>
      </c>
      <c r="MG461">
        <v>70.540629999999993</v>
      </c>
      <c r="MH461">
        <v>0.1968068</v>
      </c>
      <c r="MI461">
        <v>24.680209999999999</v>
      </c>
      <c r="MJ461">
        <v>4.1693960000000002E-2</v>
      </c>
      <c r="MK461">
        <v>64.502880000000005</v>
      </c>
      <c r="ML461">
        <v>0.19647919999999999</v>
      </c>
      <c r="MM461">
        <v>23.420580000000001</v>
      </c>
      <c r="MN461">
        <v>3.8160640000000003E-2</v>
      </c>
      <c r="MO461">
        <v>59.148209999999999</v>
      </c>
      <c r="MP461">
        <v>0.19621279999999999</v>
      </c>
      <c r="MQ461">
        <v>22.270019999999999</v>
      </c>
      <c r="MR461">
        <v>3.502744E-2</v>
      </c>
      <c r="MS461">
        <v>54.38447</v>
      </c>
      <c r="MT461">
        <v>0.1960799</v>
      </c>
      <c r="MU461">
        <v>21.64921</v>
      </c>
      <c r="MV461" s="1">
        <v>3.225302E-2</v>
      </c>
      <c r="MW461">
        <v>50.120600000000003</v>
      </c>
      <c r="MX461">
        <v>0.19605500000000001</v>
      </c>
      <c r="MY461">
        <v>22.766079999999999</v>
      </c>
      <c r="MZ461" s="1">
        <v>2.975647E-2</v>
      </c>
      <c r="NA461">
        <v>46.254449999999999</v>
      </c>
      <c r="NB461">
        <v>0.19599459999999999</v>
      </c>
      <c r="NC461">
        <v>24.377700000000001</v>
      </c>
      <c r="ND461" s="1">
        <v>2.7507839999999999E-2</v>
      </c>
      <c r="NE461">
        <v>42.784460000000003</v>
      </c>
      <c r="NF461">
        <v>0.19590440000000001</v>
      </c>
      <c r="NG461">
        <v>25.59093</v>
      </c>
      <c r="NH461" s="1">
        <v>2.549272E-2</v>
      </c>
      <c r="NI461">
        <v>39.66901</v>
      </c>
      <c r="NJ461">
        <v>0.19583200000000001</v>
      </c>
      <c r="NK461">
        <v>26.338989999999999</v>
      </c>
      <c r="NL461" s="1">
        <v>2.368895E-2</v>
      </c>
      <c r="NM461">
        <v>36.874899999999997</v>
      </c>
      <c r="NN461">
        <v>0.19583030000000001</v>
      </c>
      <c r="NO461">
        <v>25.773479999999999</v>
      </c>
      <c r="NP461" s="1">
        <v>2.206499E-2</v>
      </c>
      <c r="NQ461">
        <v>34.341880000000003</v>
      </c>
      <c r="NR461">
        <v>0.1958685</v>
      </c>
      <c r="NS461">
        <v>24.471599999999999</v>
      </c>
      <c r="NT461" s="1">
        <v>2.059126E-2</v>
      </c>
      <c r="NU461">
        <v>32.039700000000003</v>
      </c>
      <c r="NV461">
        <v>0.19586339999999999</v>
      </c>
      <c r="NW461">
        <v>23.299689999999998</v>
      </c>
      <c r="NX461" s="1">
        <v>1.9246699999999999E-2</v>
      </c>
      <c r="NY461">
        <v>29.946770000000001</v>
      </c>
      <c r="NZ461">
        <v>0.19578129999999999</v>
      </c>
      <c r="OA461">
        <v>22.662189999999999</v>
      </c>
      <c r="OB461" s="1">
        <v>1.8023589999999999E-2</v>
      </c>
      <c r="OC461">
        <v>28.051410000000001</v>
      </c>
      <c r="OD461">
        <v>0.19567100000000001</v>
      </c>
      <c r="OE461">
        <v>22.588460000000001</v>
      </c>
      <c r="OF461" s="1">
        <v>1.6917229999999998E-2</v>
      </c>
      <c r="OG461">
        <v>26.340579999999999</v>
      </c>
      <c r="OH461">
        <v>0.19559009999999999</v>
      </c>
      <c r="OI461">
        <v>23.506019999999999</v>
      </c>
      <c r="OJ461" s="1">
        <v>1.591221E-2</v>
      </c>
      <c r="OK461">
        <v>24.78416</v>
      </c>
    </row>
    <row r="462" spans="1:401" x14ac:dyDescent="0.35">
      <c r="A462">
        <v>471</v>
      </c>
      <c r="B462" t="s">
        <v>4</v>
      </c>
      <c r="C462" t="s">
        <v>364</v>
      </c>
      <c r="D462" t="s">
        <v>469</v>
      </c>
      <c r="E462">
        <v>883.88340000000005</v>
      </c>
      <c r="F462">
        <v>0.21693709999999999</v>
      </c>
      <c r="G462">
        <v>20.74034</v>
      </c>
      <c r="H462">
        <v>0</v>
      </c>
      <c r="I462">
        <v>0</v>
      </c>
      <c r="J462">
        <v>0.21607209999999999</v>
      </c>
      <c r="K462">
        <v>20.4556</v>
      </c>
      <c r="L462">
        <v>0</v>
      </c>
      <c r="M462">
        <v>0</v>
      </c>
      <c r="N462">
        <v>0.2155717</v>
      </c>
      <c r="O462">
        <v>21.309180000000001</v>
      </c>
      <c r="P462">
        <v>0</v>
      </c>
      <c r="Q462">
        <v>0</v>
      </c>
      <c r="R462">
        <v>0.21537629999999999</v>
      </c>
      <c r="S462">
        <v>21.991309999999999</v>
      </c>
      <c r="T462">
        <v>0</v>
      </c>
      <c r="U462">
        <v>0</v>
      </c>
      <c r="V462">
        <v>0.21535770000000001</v>
      </c>
      <c r="W462">
        <v>22.974080000000001</v>
      </c>
      <c r="X462">
        <v>0</v>
      </c>
      <c r="Y462">
        <v>0</v>
      </c>
      <c r="Z462">
        <v>0.2154007</v>
      </c>
      <c r="AA462">
        <v>23.02871</v>
      </c>
      <c r="AB462">
        <v>0</v>
      </c>
      <c r="AC462">
        <v>0</v>
      </c>
      <c r="AD462">
        <v>0.21559610000000001</v>
      </c>
      <c r="AE462">
        <v>22.764900000000001</v>
      </c>
      <c r="AF462">
        <v>0</v>
      </c>
      <c r="AG462">
        <v>0</v>
      </c>
      <c r="AH462">
        <v>0.2161013</v>
      </c>
      <c r="AI462">
        <v>22.351140000000001</v>
      </c>
      <c r="AJ462">
        <v>0</v>
      </c>
      <c r="AK462">
        <v>0</v>
      </c>
      <c r="AL462">
        <v>0.2166998</v>
      </c>
      <c r="AM462">
        <v>21.924209999999999</v>
      </c>
      <c r="AN462">
        <v>0</v>
      </c>
      <c r="AO462">
        <v>0</v>
      </c>
      <c r="AP462">
        <v>0.2173127</v>
      </c>
      <c r="AQ462">
        <v>21.677530000000001</v>
      </c>
      <c r="AR462">
        <v>0</v>
      </c>
      <c r="AS462">
        <v>0</v>
      </c>
      <c r="AT462">
        <v>0.2181083</v>
      </c>
      <c r="AU462">
        <v>22.29777</v>
      </c>
      <c r="AV462">
        <v>0</v>
      </c>
      <c r="AW462">
        <v>0</v>
      </c>
      <c r="AX462">
        <v>0.21905640000000001</v>
      </c>
      <c r="AY462">
        <v>22.544619999999998</v>
      </c>
      <c r="AZ462">
        <v>0</v>
      </c>
      <c r="BA462">
        <v>0</v>
      </c>
      <c r="BB462">
        <v>0.22009339999999999</v>
      </c>
      <c r="BC462">
        <v>22.67305</v>
      </c>
      <c r="BD462">
        <v>0</v>
      </c>
      <c r="BE462">
        <v>0</v>
      </c>
      <c r="BF462">
        <v>0.22116530000000001</v>
      </c>
      <c r="BG462">
        <v>22.80387</v>
      </c>
      <c r="BH462">
        <v>0</v>
      </c>
      <c r="BI462">
        <v>0</v>
      </c>
      <c r="BJ462">
        <v>0.2222818</v>
      </c>
      <c r="BK462">
        <v>22.361249999999998</v>
      </c>
      <c r="BL462">
        <v>0</v>
      </c>
      <c r="BM462">
        <v>0</v>
      </c>
      <c r="BN462">
        <v>0.2234612</v>
      </c>
      <c r="BO462">
        <v>21.714939999999999</v>
      </c>
      <c r="BP462">
        <v>0</v>
      </c>
      <c r="BQ462">
        <v>0</v>
      </c>
      <c r="BR462">
        <v>0.22461100000000001</v>
      </c>
      <c r="BS462">
        <v>21.050509999999999</v>
      </c>
      <c r="BT462">
        <v>0</v>
      </c>
      <c r="BU462">
        <v>0</v>
      </c>
      <c r="BV462">
        <v>0.22576350000000001</v>
      </c>
      <c r="BW462">
        <v>21.209790000000002</v>
      </c>
      <c r="BX462">
        <v>0</v>
      </c>
      <c r="BY462">
        <v>0</v>
      </c>
      <c r="BZ462">
        <v>0.2268056</v>
      </c>
      <c r="CA462">
        <v>22.154630000000001</v>
      </c>
      <c r="CB462">
        <v>0</v>
      </c>
      <c r="CC462">
        <v>0</v>
      </c>
      <c r="CD462">
        <v>0.22768430000000001</v>
      </c>
      <c r="CE462">
        <v>23.411840000000002</v>
      </c>
      <c r="CF462">
        <v>0</v>
      </c>
      <c r="CG462">
        <v>0</v>
      </c>
      <c r="CH462">
        <v>0.22849559999999999</v>
      </c>
      <c r="CI462">
        <v>24.312850000000001</v>
      </c>
      <c r="CJ462">
        <v>0</v>
      </c>
      <c r="CK462">
        <v>0</v>
      </c>
      <c r="CL462">
        <v>0.2292344</v>
      </c>
      <c r="CM462">
        <v>24.241540000000001</v>
      </c>
      <c r="CN462">
        <v>0</v>
      </c>
      <c r="CO462">
        <v>0</v>
      </c>
      <c r="CP462">
        <v>0.2298201</v>
      </c>
      <c r="CQ462">
        <v>23.391110000000001</v>
      </c>
      <c r="CR462">
        <v>0</v>
      </c>
      <c r="CS462">
        <v>0</v>
      </c>
      <c r="CT462">
        <v>0.2302401</v>
      </c>
      <c r="CU462">
        <v>22.419910000000002</v>
      </c>
      <c r="CV462">
        <v>0</v>
      </c>
      <c r="CW462">
        <v>0</v>
      </c>
      <c r="CX462">
        <v>0.230658</v>
      </c>
      <c r="CY462">
        <v>21.66703</v>
      </c>
      <c r="CZ462">
        <v>0</v>
      </c>
      <c r="DA462">
        <v>0</v>
      </c>
      <c r="DB462">
        <v>0.23105500000000001</v>
      </c>
      <c r="DC462">
        <v>21.887170000000001</v>
      </c>
      <c r="DD462" s="1">
        <v>3.8356479999999999E-36</v>
      </c>
      <c r="DE462" s="1">
        <v>5.0821550000000001E-33</v>
      </c>
      <c r="DF462">
        <v>0.23110929999999999</v>
      </c>
      <c r="DG462">
        <v>22.803560000000001</v>
      </c>
      <c r="DH462" s="1">
        <v>4.7052230000000002E-30</v>
      </c>
      <c r="DI462" s="1">
        <v>6.2279859999999998E-27</v>
      </c>
      <c r="DJ462">
        <v>0.23087250000000001</v>
      </c>
      <c r="DK462">
        <v>23.534079999999999</v>
      </c>
      <c r="DL462" s="1">
        <v>3.2737500000000001E-25</v>
      </c>
      <c r="DM462" s="1">
        <v>4.3278829999999998E-22</v>
      </c>
      <c r="DN462">
        <v>0.23046059999999999</v>
      </c>
      <c r="DO462">
        <v>23.991620000000001</v>
      </c>
      <c r="DP462" s="1">
        <v>2.6287050000000002E-21</v>
      </c>
      <c r="DQ462" s="1">
        <v>3.4722010000000002E-18</v>
      </c>
      <c r="DR462">
        <v>0.2299455</v>
      </c>
      <c r="DS462">
        <v>23.668810000000001</v>
      </c>
      <c r="DT462" s="1">
        <v>5.2029330000000003E-18</v>
      </c>
      <c r="DU462" s="1">
        <v>6.0724460000000002E-15</v>
      </c>
      <c r="DV462">
        <v>0.2293232</v>
      </c>
      <c r="DW462">
        <v>22.619060000000001</v>
      </c>
      <c r="DX462" s="1">
        <v>3.3091359999999999E-15</v>
      </c>
      <c r="DY462" s="1">
        <v>3.4769460000000002E-12</v>
      </c>
      <c r="DZ462">
        <v>0.22848099999999999</v>
      </c>
      <c r="EA462">
        <v>21.461659999999998</v>
      </c>
      <c r="EB462" s="1">
        <v>8.3444370000000004E-13</v>
      </c>
      <c r="EC462" s="1">
        <v>8.325108E-10</v>
      </c>
      <c r="ED462">
        <v>0.22772400000000001</v>
      </c>
      <c r="EE462">
        <v>20.501159999999999</v>
      </c>
      <c r="EF462" s="1">
        <v>9.9290120000000005E-11</v>
      </c>
      <c r="EG462" s="1">
        <v>9.6785300000000006E-8</v>
      </c>
      <c r="EH462">
        <v>0.22706799999999999</v>
      </c>
      <c r="EI462">
        <v>20.346720000000001</v>
      </c>
      <c r="EJ462" s="1">
        <v>6.3263809999999997E-9</v>
      </c>
      <c r="EK462" s="1">
        <v>6.1059570000000004E-6</v>
      </c>
      <c r="EL462">
        <v>0.22598199999999999</v>
      </c>
      <c r="EM462">
        <v>20.869730000000001</v>
      </c>
      <c r="EN462" s="1">
        <v>2.3597580000000001E-7</v>
      </c>
      <c r="EO462" s="1">
        <v>2.279696E-4</v>
      </c>
      <c r="EP462">
        <v>0.22456290000000001</v>
      </c>
      <c r="EQ462">
        <v>21.679020000000001</v>
      </c>
      <c r="ER462" s="1">
        <v>5.5307969999999998E-6</v>
      </c>
      <c r="ES462" s="1">
        <v>5.3932269999999996E-3</v>
      </c>
      <c r="ET462">
        <v>0.22295400000000001</v>
      </c>
      <c r="EU462">
        <v>22.24784</v>
      </c>
      <c r="EV462" s="1">
        <v>8.6336870000000001E-5</v>
      </c>
      <c r="EW462" s="1">
        <v>8.5355500000000001E-2</v>
      </c>
      <c r="EX462">
        <v>0.2213898</v>
      </c>
      <c r="EY462">
        <v>21.953790000000001</v>
      </c>
      <c r="EZ462" s="1">
        <v>9.3898039999999999E-4</v>
      </c>
      <c r="FA462">
        <v>0.94344879999999998</v>
      </c>
      <c r="FB462">
        <v>0.21977360000000001</v>
      </c>
      <c r="FC462">
        <v>21.038419999999999</v>
      </c>
      <c r="FD462" s="1">
        <v>7.3829350000000002E-3</v>
      </c>
      <c r="FE462">
        <v>7.5539480000000001</v>
      </c>
      <c r="FF462">
        <v>0.2180087</v>
      </c>
      <c r="FG462">
        <v>19.936509999999998</v>
      </c>
      <c r="FH462" s="1">
        <v>4.3284669999999997E-2</v>
      </c>
      <c r="FI462">
        <v>45.248519999999999</v>
      </c>
      <c r="FJ462">
        <v>0.21636349999999999</v>
      </c>
      <c r="FK462">
        <v>19.085660000000001</v>
      </c>
      <c r="FL462">
        <v>0.19525049999999999</v>
      </c>
      <c r="FM462">
        <v>208.60120000000001</v>
      </c>
      <c r="FN462">
        <v>0.21481349999999999</v>
      </c>
      <c r="FO462">
        <v>19.564019999999999</v>
      </c>
      <c r="FP462">
        <v>0.69460390000000005</v>
      </c>
      <c r="FQ462">
        <v>758.83320000000003</v>
      </c>
      <c r="FR462">
        <v>0.21297479999999999</v>
      </c>
      <c r="FS462">
        <v>20.351009999999999</v>
      </c>
      <c r="FT462">
        <v>1.9906999999999999</v>
      </c>
      <c r="FU462">
        <v>2229.8969999999999</v>
      </c>
      <c r="FV462">
        <v>0.2110341</v>
      </c>
      <c r="FW462">
        <v>21.039339999999999</v>
      </c>
      <c r="FX462">
        <v>4.7023020000000004</v>
      </c>
      <c r="FY462">
        <v>5410.0959999999995</v>
      </c>
      <c r="FZ462">
        <v>0.20901339999999999</v>
      </c>
      <c r="GA462">
        <v>21.220009999999998</v>
      </c>
      <c r="GB462">
        <v>9.3409399999999998</v>
      </c>
      <c r="GC462">
        <v>11050.4</v>
      </c>
      <c r="GD462">
        <v>0.20705760000000001</v>
      </c>
      <c r="GE462">
        <v>20.813859999999998</v>
      </c>
      <c r="GF462">
        <v>15.87945</v>
      </c>
      <c r="GG462">
        <v>19328.73</v>
      </c>
      <c r="GH462">
        <v>0.20511570000000001</v>
      </c>
      <c r="GI462">
        <v>19.999110000000002</v>
      </c>
      <c r="GJ462">
        <v>23.452059999999999</v>
      </c>
      <c r="GK462">
        <v>29408.39</v>
      </c>
      <c r="GL462">
        <v>0.2032465</v>
      </c>
      <c r="GM462">
        <v>19.072489999999998</v>
      </c>
      <c r="GN462">
        <v>30.537310000000002</v>
      </c>
      <c r="GO462">
        <v>39485.94</v>
      </c>
      <c r="GP462">
        <v>0.20167570000000001</v>
      </c>
      <c r="GQ462">
        <v>18.445239999999998</v>
      </c>
      <c r="GR462">
        <v>35.540590000000002</v>
      </c>
      <c r="GS462">
        <v>47382.77</v>
      </c>
      <c r="GT462">
        <v>0.2002177</v>
      </c>
      <c r="GU462">
        <v>19.213950000000001</v>
      </c>
      <c r="GV462">
        <v>37.335610000000003</v>
      </c>
      <c r="GW462">
        <v>51393.93</v>
      </c>
      <c r="GX462">
        <v>0.19842679999999999</v>
      </c>
      <c r="GY462">
        <v>20.349260000000001</v>
      </c>
      <c r="GZ462">
        <v>35.838169999999998</v>
      </c>
      <c r="HA462">
        <v>51028.85</v>
      </c>
      <c r="HB462">
        <v>0.1964823</v>
      </c>
      <c r="HC462">
        <v>21.513570000000001</v>
      </c>
      <c r="HD462">
        <v>31.75028</v>
      </c>
      <c r="HE462">
        <v>47023.05</v>
      </c>
      <c r="HF462">
        <v>0.19448480000000001</v>
      </c>
      <c r="HG462">
        <v>22.522849999999998</v>
      </c>
      <c r="HH462">
        <v>26.358440000000002</v>
      </c>
      <c r="HI462">
        <v>40613.29</v>
      </c>
      <c r="HJ462">
        <v>0.1925606</v>
      </c>
      <c r="HK462">
        <v>22.793230000000001</v>
      </c>
      <c r="HL462">
        <v>20.748719999999999</v>
      </c>
      <c r="HM462">
        <v>33312.68</v>
      </c>
      <c r="HN462">
        <v>0.19063579999999999</v>
      </c>
      <c r="HO462">
        <v>22.043970000000002</v>
      </c>
      <c r="HP462">
        <v>15.66854</v>
      </c>
      <c r="HQ462">
        <v>26255.39</v>
      </c>
      <c r="HR462">
        <v>0.1886216</v>
      </c>
      <c r="HS462">
        <v>20.992599999999999</v>
      </c>
      <c r="HT462">
        <v>11.496930000000001</v>
      </c>
      <c r="HU462">
        <v>20132.63</v>
      </c>
      <c r="HV462">
        <v>0.1866169</v>
      </c>
      <c r="HW462">
        <v>20.104839999999999</v>
      </c>
      <c r="HX462">
        <v>8.3188180000000003</v>
      </c>
      <c r="HY462">
        <v>15212.87</v>
      </c>
      <c r="HZ462">
        <v>0.184693</v>
      </c>
      <c r="IA462">
        <v>20.572679999999998</v>
      </c>
      <c r="IB462">
        <v>6.0113240000000001</v>
      </c>
      <c r="IC462">
        <v>11453.68</v>
      </c>
      <c r="ID462">
        <v>0.1827561</v>
      </c>
      <c r="IE462">
        <v>21.90775</v>
      </c>
      <c r="IF462">
        <v>4.389729</v>
      </c>
      <c r="IG462">
        <v>8680.4879999999994</v>
      </c>
      <c r="IH462">
        <v>0.1809743</v>
      </c>
      <c r="II462">
        <v>23.35303</v>
      </c>
      <c r="IJ462">
        <v>3.2678500000000001</v>
      </c>
      <c r="IK462">
        <v>6667.1210000000001</v>
      </c>
      <c r="IL462">
        <v>0.17936679999999999</v>
      </c>
      <c r="IM462">
        <v>24.567160000000001</v>
      </c>
      <c r="IN462">
        <v>2.4904039999999998</v>
      </c>
      <c r="IO462">
        <v>5207.8599999999997</v>
      </c>
      <c r="IP462">
        <v>0.17800750000000001</v>
      </c>
      <c r="IQ462">
        <v>24.67708</v>
      </c>
      <c r="IR462">
        <v>1.9438880000000001</v>
      </c>
      <c r="IS462">
        <v>4139.2030000000004</v>
      </c>
      <c r="IT462">
        <v>0.176813</v>
      </c>
      <c r="IU462">
        <v>23.822369999999999</v>
      </c>
      <c r="IV462">
        <v>1.549885</v>
      </c>
      <c r="IW462">
        <v>3343.63</v>
      </c>
      <c r="IX462">
        <v>0.17581910000000001</v>
      </c>
      <c r="IY462">
        <v>22.764009999999999</v>
      </c>
      <c r="IZ462">
        <v>1.2586409999999999</v>
      </c>
      <c r="JA462">
        <v>2739.4789999999998</v>
      </c>
      <c r="JB462">
        <v>0.1752408</v>
      </c>
      <c r="JC462">
        <v>21.908999999999999</v>
      </c>
      <c r="JD462">
        <v>1.0377449999999999</v>
      </c>
      <c r="JE462">
        <v>2269.4929999999999</v>
      </c>
      <c r="JF462">
        <v>0.17457320000000001</v>
      </c>
      <c r="JG462">
        <v>21.983429999999998</v>
      </c>
      <c r="JH462">
        <v>0.863483</v>
      </c>
      <c r="JI462">
        <v>1896.431</v>
      </c>
      <c r="JJ462">
        <v>0.17370659999999999</v>
      </c>
      <c r="JK462">
        <v>22.25187</v>
      </c>
      <c r="JL462">
        <v>0.72446259999999996</v>
      </c>
      <c r="JM462">
        <v>1598.472</v>
      </c>
      <c r="JN462">
        <v>0.17270930000000001</v>
      </c>
      <c r="JO462">
        <v>22.782579999999999</v>
      </c>
      <c r="JP462">
        <v>0.61237129999999995</v>
      </c>
      <c r="JQ462">
        <v>1357.991</v>
      </c>
      <c r="JR462">
        <v>0.17163519999999999</v>
      </c>
      <c r="JS462">
        <v>22.780480000000001</v>
      </c>
      <c r="JT462">
        <v>0.52144939999999995</v>
      </c>
      <c r="JU462">
        <v>1162.3050000000001</v>
      </c>
      <c r="JV462">
        <v>0.1705631</v>
      </c>
      <c r="JW462">
        <v>22.289210000000001</v>
      </c>
      <c r="JX462">
        <v>0.44673819999999997</v>
      </c>
      <c r="JY462">
        <v>1001.144</v>
      </c>
      <c r="JZ462">
        <v>0.16948389999999999</v>
      </c>
      <c r="KA462">
        <v>21.59282</v>
      </c>
      <c r="KB462">
        <v>0.38486890000000001</v>
      </c>
      <c r="KC462">
        <v>867.22239999999999</v>
      </c>
      <c r="KD462">
        <v>0.1683606</v>
      </c>
      <c r="KE462">
        <v>20.89021</v>
      </c>
      <c r="KF462">
        <v>0.333208</v>
      </c>
      <c r="KG462">
        <v>755.23509999999999</v>
      </c>
      <c r="KH462">
        <v>0.16719709999999999</v>
      </c>
      <c r="KI462">
        <v>20.34571</v>
      </c>
      <c r="KJ462">
        <v>0.28990729999999998</v>
      </c>
      <c r="KK462">
        <v>661.24059999999997</v>
      </c>
      <c r="KL462">
        <v>0.1659697</v>
      </c>
      <c r="KM462">
        <v>20.807369999999999</v>
      </c>
      <c r="KN462">
        <v>0.25348549999999997</v>
      </c>
      <c r="KO462">
        <v>582.02120000000002</v>
      </c>
      <c r="KP462">
        <v>0.16477040000000001</v>
      </c>
      <c r="KQ462">
        <v>21.184059999999999</v>
      </c>
      <c r="KR462">
        <v>0.2227452</v>
      </c>
      <c r="KS462">
        <v>514.82619999999997</v>
      </c>
      <c r="KT462">
        <v>0.163662</v>
      </c>
      <c r="KU462">
        <v>21.69276</v>
      </c>
      <c r="KV462">
        <v>0.19665150000000001</v>
      </c>
      <c r="KW462">
        <v>457.43979999999999</v>
      </c>
      <c r="KX462">
        <v>0.16267319999999999</v>
      </c>
      <c r="KY462">
        <v>22.131509999999999</v>
      </c>
      <c r="KZ462">
        <v>0.17435510000000001</v>
      </c>
      <c r="LA462">
        <v>408.00360000000001</v>
      </c>
      <c r="LB462">
        <v>0.16177240000000001</v>
      </c>
      <c r="LC462">
        <v>22.066749999999999</v>
      </c>
      <c r="LD462">
        <v>0.1551371</v>
      </c>
      <c r="LE462">
        <v>365.1465</v>
      </c>
      <c r="LF462">
        <v>0.16101119999999999</v>
      </c>
      <c r="LG462">
        <v>21.358460000000001</v>
      </c>
      <c r="LH462">
        <v>0.1385033</v>
      </c>
      <c r="LI462">
        <v>327.72300000000001</v>
      </c>
      <c r="LJ462">
        <v>0.16032379999999999</v>
      </c>
      <c r="LK462">
        <v>20.485209999999999</v>
      </c>
      <c r="LL462">
        <v>0.1240071</v>
      </c>
      <c r="LM462">
        <v>294.9375</v>
      </c>
      <c r="LN462">
        <v>0.1597924</v>
      </c>
      <c r="LO462">
        <v>20.038599999999999</v>
      </c>
      <c r="LP462">
        <v>0.1113866</v>
      </c>
      <c r="LQ462">
        <v>266.089</v>
      </c>
      <c r="LR462">
        <v>0.159331</v>
      </c>
      <c r="LS462">
        <v>21.11251</v>
      </c>
      <c r="LT462">
        <v>0.1003155</v>
      </c>
      <c r="LU462">
        <v>240.5917</v>
      </c>
      <c r="LV462">
        <v>0.15883700000000001</v>
      </c>
      <c r="LW462">
        <v>22.394819999999999</v>
      </c>
      <c r="LX462">
        <v>9.0595549999999997E-2</v>
      </c>
      <c r="LY462">
        <v>218.15719999999999</v>
      </c>
      <c r="LZ462">
        <v>0.15836819999999999</v>
      </c>
      <c r="MA462">
        <v>23.560690000000001</v>
      </c>
      <c r="MB462">
        <v>8.2106059999999995E-2</v>
      </c>
      <c r="MC462">
        <v>198.43819999999999</v>
      </c>
      <c r="MD462">
        <v>0.1579305</v>
      </c>
      <c r="ME462">
        <v>24.60981</v>
      </c>
      <c r="MF462">
        <v>7.4675969999999994E-2</v>
      </c>
      <c r="MG462">
        <v>181.08070000000001</v>
      </c>
      <c r="MH462">
        <v>0.1575722</v>
      </c>
      <c r="MI462">
        <v>24.67182</v>
      </c>
      <c r="MJ462">
        <v>6.8151260000000005E-2</v>
      </c>
      <c r="MK462">
        <v>165.71190000000001</v>
      </c>
      <c r="ML462">
        <v>0.15726109999999999</v>
      </c>
      <c r="MM462">
        <v>23.68835</v>
      </c>
      <c r="MN462">
        <v>6.238863E-2</v>
      </c>
      <c r="MO462">
        <v>152.0497</v>
      </c>
      <c r="MP462">
        <v>0.15697059999999999</v>
      </c>
      <c r="MQ462">
        <v>22.674399999999999</v>
      </c>
      <c r="MR462">
        <v>5.7265700000000003E-2</v>
      </c>
      <c r="MS462">
        <v>139.8715</v>
      </c>
      <c r="MT462">
        <v>0.15680630000000001</v>
      </c>
      <c r="MU462">
        <v>21.987570000000002</v>
      </c>
      <c r="MV462">
        <v>5.272963E-2</v>
      </c>
      <c r="MW462">
        <v>128.96199999999999</v>
      </c>
      <c r="MX462">
        <v>0.1567383</v>
      </c>
      <c r="MY462">
        <v>22.802109999999999</v>
      </c>
      <c r="MZ462">
        <v>4.8650690000000003E-2</v>
      </c>
      <c r="NA462">
        <v>119.089</v>
      </c>
      <c r="NB462">
        <v>0.1565867</v>
      </c>
      <c r="NC462">
        <v>24.168759999999999</v>
      </c>
      <c r="ND462">
        <v>4.496377E-2</v>
      </c>
      <c r="NE462">
        <v>110.2107</v>
      </c>
      <c r="NF462">
        <v>0.15645310000000001</v>
      </c>
      <c r="NG462">
        <v>25.337869999999999</v>
      </c>
      <c r="NH462">
        <v>4.1658010000000002E-2</v>
      </c>
      <c r="NI462">
        <v>102.2325</v>
      </c>
      <c r="NJ462">
        <v>0.15631809999999999</v>
      </c>
      <c r="NK462">
        <v>26.175930000000001</v>
      </c>
      <c r="NL462">
        <v>3.8696340000000003E-2</v>
      </c>
      <c r="NM462">
        <v>95.062629999999999</v>
      </c>
      <c r="NN462">
        <v>0.15628359999999999</v>
      </c>
      <c r="NO462">
        <v>25.873460000000001</v>
      </c>
      <c r="NP462">
        <v>3.6034900000000002E-2</v>
      </c>
      <c r="NQ462">
        <v>88.563339999999997</v>
      </c>
      <c r="NR462">
        <v>0.15623609999999999</v>
      </c>
      <c r="NS462">
        <v>24.817440000000001</v>
      </c>
      <c r="NT462">
        <v>3.3614049999999999E-2</v>
      </c>
      <c r="NU462">
        <v>82.655299999999997</v>
      </c>
      <c r="NV462">
        <v>0.15615780000000001</v>
      </c>
      <c r="NW462">
        <v>23.74549</v>
      </c>
      <c r="NX462">
        <v>3.1407890000000001E-2</v>
      </c>
      <c r="NY462">
        <v>77.283159999999995</v>
      </c>
      <c r="NZ462">
        <v>0.15602150000000001</v>
      </c>
      <c r="OA462">
        <v>23.048749999999998</v>
      </c>
      <c r="OB462">
        <v>2.93975E-2</v>
      </c>
      <c r="OC462">
        <v>72.416629999999998</v>
      </c>
      <c r="OD462">
        <v>0.15586050000000001</v>
      </c>
      <c r="OE462">
        <v>22.8294</v>
      </c>
      <c r="OF462">
        <v>2.758159E-2</v>
      </c>
      <c r="OG462">
        <v>68.018680000000003</v>
      </c>
      <c r="OH462">
        <v>0.15573380000000001</v>
      </c>
      <c r="OI462">
        <v>23.523859999999999</v>
      </c>
      <c r="OJ462">
        <v>2.5932630000000002E-2</v>
      </c>
      <c r="OK462">
        <v>64.013030000000001</v>
      </c>
    </row>
    <row r="463" spans="1:401" x14ac:dyDescent="0.35">
      <c r="A463">
        <v>472</v>
      </c>
      <c r="B463" t="s">
        <v>4</v>
      </c>
      <c r="C463" t="s">
        <v>364</v>
      </c>
      <c r="D463" t="s">
        <v>470</v>
      </c>
      <c r="E463">
        <v>801.68489999999997</v>
      </c>
      <c r="F463">
        <v>0.15813140000000001</v>
      </c>
      <c r="G463">
        <v>21.031839999999999</v>
      </c>
      <c r="H463">
        <v>0</v>
      </c>
      <c r="I463">
        <v>0</v>
      </c>
      <c r="J463">
        <v>0.1575521</v>
      </c>
      <c r="K463">
        <v>20.63364</v>
      </c>
      <c r="L463">
        <v>0</v>
      </c>
      <c r="M463">
        <v>0</v>
      </c>
      <c r="N463">
        <v>0.1572954</v>
      </c>
      <c r="O463">
        <v>21.248830000000002</v>
      </c>
      <c r="P463">
        <v>0</v>
      </c>
      <c r="Q463">
        <v>0</v>
      </c>
      <c r="R463">
        <v>0.15724170000000001</v>
      </c>
      <c r="S463">
        <v>21.81155</v>
      </c>
      <c r="T463">
        <v>0</v>
      </c>
      <c r="U463">
        <v>0</v>
      </c>
      <c r="V463">
        <v>0.15731980000000001</v>
      </c>
      <c r="W463">
        <v>22.707249999999998</v>
      </c>
      <c r="X463">
        <v>0</v>
      </c>
      <c r="Y463">
        <v>0</v>
      </c>
      <c r="Z463">
        <v>0.15740899999999999</v>
      </c>
      <c r="AA463">
        <v>22.86673</v>
      </c>
      <c r="AB463">
        <v>0</v>
      </c>
      <c r="AC463">
        <v>0</v>
      </c>
      <c r="AD463">
        <v>0.15764249999999999</v>
      </c>
      <c r="AE463">
        <v>22.725090000000002</v>
      </c>
      <c r="AF463">
        <v>0</v>
      </c>
      <c r="AG463">
        <v>0</v>
      </c>
      <c r="AH463">
        <v>0.15813540000000001</v>
      </c>
      <c r="AI463">
        <v>22.408639999999998</v>
      </c>
      <c r="AJ463">
        <v>0</v>
      </c>
      <c r="AK463">
        <v>0</v>
      </c>
      <c r="AL463">
        <v>0.15866230000000001</v>
      </c>
      <c r="AM463">
        <v>22.02552</v>
      </c>
      <c r="AN463">
        <v>0</v>
      </c>
      <c r="AO463">
        <v>0</v>
      </c>
      <c r="AP463">
        <v>0.15925210000000001</v>
      </c>
      <c r="AQ463">
        <v>21.763159999999999</v>
      </c>
      <c r="AR463">
        <v>0</v>
      </c>
      <c r="AS463">
        <v>0</v>
      </c>
      <c r="AT463">
        <v>0.1599883</v>
      </c>
      <c r="AU463">
        <v>22.244620000000001</v>
      </c>
      <c r="AV463">
        <v>0</v>
      </c>
      <c r="AW463">
        <v>0</v>
      </c>
      <c r="AX463">
        <v>0.16085379999999999</v>
      </c>
      <c r="AY463">
        <v>22.461819999999999</v>
      </c>
      <c r="AZ463">
        <v>0</v>
      </c>
      <c r="BA463">
        <v>0</v>
      </c>
      <c r="BB463">
        <v>0.16176840000000001</v>
      </c>
      <c r="BC463">
        <v>22.602779999999999</v>
      </c>
      <c r="BD463">
        <v>0</v>
      </c>
      <c r="BE463">
        <v>0</v>
      </c>
      <c r="BF463">
        <v>0.16270370000000001</v>
      </c>
      <c r="BG463">
        <v>22.764579999999999</v>
      </c>
      <c r="BH463">
        <v>0</v>
      </c>
      <c r="BI463">
        <v>0</v>
      </c>
      <c r="BJ463">
        <v>0.1636871</v>
      </c>
      <c r="BK463">
        <v>22.416540000000001</v>
      </c>
      <c r="BL463">
        <v>0</v>
      </c>
      <c r="BM463">
        <v>0</v>
      </c>
      <c r="BN463">
        <v>0.164712</v>
      </c>
      <c r="BO463">
        <v>21.86007</v>
      </c>
      <c r="BP463">
        <v>0</v>
      </c>
      <c r="BQ463">
        <v>0</v>
      </c>
      <c r="BR463">
        <v>0.1657487</v>
      </c>
      <c r="BS463">
        <v>21.235230000000001</v>
      </c>
      <c r="BT463">
        <v>0</v>
      </c>
      <c r="BU463">
        <v>0</v>
      </c>
      <c r="BV463">
        <v>0.16676669999999999</v>
      </c>
      <c r="BW463">
        <v>21.288270000000001</v>
      </c>
      <c r="BX463">
        <v>0</v>
      </c>
      <c r="BY463">
        <v>0</v>
      </c>
      <c r="BZ463">
        <v>0.1676918</v>
      </c>
      <c r="CA463">
        <v>22.053850000000001</v>
      </c>
      <c r="CB463">
        <v>0</v>
      </c>
      <c r="CC463">
        <v>0</v>
      </c>
      <c r="CD463">
        <v>0.16849839999999999</v>
      </c>
      <c r="CE463">
        <v>23.1907</v>
      </c>
      <c r="CF463">
        <v>0</v>
      </c>
      <c r="CG463">
        <v>0</v>
      </c>
      <c r="CH463">
        <v>0.1692428</v>
      </c>
      <c r="CI463">
        <v>24.097919999999998</v>
      </c>
      <c r="CJ463">
        <v>0</v>
      </c>
      <c r="CK463">
        <v>0</v>
      </c>
      <c r="CL463">
        <v>0.1699493</v>
      </c>
      <c r="CM463">
        <v>24.197469999999999</v>
      </c>
      <c r="CN463">
        <v>0</v>
      </c>
      <c r="CO463">
        <v>0</v>
      </c>
      <c r="CP463">
        <v>0.1705227</v>
      </c>
      <c r="CQ463">
        <v>23.5519</v>
      </c>
      <c r="CR463">
        <v>0</v>
      </c>
      <c r="CS463">
        <v>0</v>
      </c>
      <c r="CT463">
        <v>0.1709656</v>
      </c>
      <c r="CU463">
        <v>22.705500000000001</v>
      </c>
      <c r="CV463">
        <v>0</v>
      </c>
      <c r="CW463">
        <v>0</v>
      </c>
      <c r="CX463">
        <v>0.17143939999999999</v>
      </c>
      <c r="CY463">
        <v>21.967020000000002</v>
      </c>
      <c r="CZ463">
        <v>0</v>
      </c>
      <c r="DA463">
        <v>0</v>
      </c>
      <c r="DB463">
        <v>0.17183789999999999</v>
      </c>
      <c r="DC463">
        <v>22.04635</v>
      </c>
      <c r="DD463" s="1">
        <v>6.8016639999999998E-37</v>
      </c>
      <c r="DE463" s="1">
        <v>1.034897E-33</v>
      </c>
      <c r="DF463">
        <v>0.17194319999999999</v>
      </c>
      <c r="DG463">
        <v>22.785229999999999</v>
      </c>
      <c r="DH463" s="1">
        <v>9.7630870000000005E-31</v>
      </c>
      <c r="DI463" s="1">
        <v>1.483603E-27</v>
      </c>
      <c r="DJ463">
        <v>0.1718298</v>
      </c>
      <c r="DK463">
        <v>23.451309999999999</v>
      </c>
      <c r="DL463" s="1">
        <v>7.8623679999999995E-26</v>
      </c>
      <c r="DM463" s="1">
        <v>1.1930809999999999E-22</v>
      </c>
      <c r="DN463">
        <v>0.17159170000000001</v>
      </c>
      <c r="DO463">
        <v>23.93571</v>
      </c>
      <c r="DP463" s="1">
        <v>7.2097829999999995E-22</v>
      </c>
      <c r="DQ463" s="1">
        <v>1.0927939999999999E-18</v>
      </c>
      <c r="DR463">
        <v>0.171297</v>
      </c>
      <c r="DS463">
        <v>23.75366</v>
      </c>
      <c r="DT463" s="1">
        <v>1.442779E-18</v>
      </c>
      <c r="DU463" s="1">
        <v>2.110977E-15</v>
      </c>
      <c r="DV463">
        <v>0.1708875</v>
      </c>
      <c r="DW463">
        <v>22.880320000000001</v>
      </c>
      <c r="DX463" s="1">
        <v>1.0162940000000001E-15</v>
      </c>
      <c r="DY463" s="1">
        <v>1.3370920000000001E-12</v>
      </c>
      <c r="DZ463">
        <v>0.17030719999999999</v>
      </c>
      <c r="EA463">
        <v>21.83128</v>
      </c>
      <c r="EB463" s="1">
        <v>2.8028370000000001E-13</v>
      </c>
      <c r="EC463" s="1">
        <v>3.4807829999999998E-10</v>
      </c>
      <c r="ED463">
        <v>0.16981789999999999</v>
      </c>
      <c r="EE463">
        <v>20.881229999999999</v>
      </c>
      <c r="EF463" s="1">
        <v>3.6209840000000002E-11</v>
      </c>
      <c r="EG463" s="1">
        <v>4.362952E-8</v>
      </c>
      <c r="EH463">
        <v>0.1693414</v>
      </c>
      <c r="EI463">
        <v>20.595759999999999</v>
      </c>
      <c r="EJ463" s="1">
        <v>2.4868050000000001E-9</v>
      </c>
      <c r="EK463" s="1">
        <v>2.9477289999999999E-6</v>
      </c>
      <c r="EL463">
        <v>0.16846459999999999</v>
      </c>
      <c r="EM463">
        <v>20.9419</v>
      </c>
      <c r="EN463" s="1">
        <v>9.9346400000000003E-8</v>
      </c>
      <c r="EO463" s="1">
        <v>1.171982E-4</v>
      </c>
      <c r="EP463">
        <v>0.16735369999999999</v>
      </c>
      <c r="EQ463">
        <v>21.624849999999999</v>
      </c>
      <c r="ER463" s="1">
        <v>2.4816789999999999E-6</v>
      </c>
      <c r="ES463" s="1">
        <v>2.9392709999999998E-3</v>
      </c>
      <c r="ET463">
        <v>0.16614190000000001</v>
      </c>
      <c r="EU463">
        <v>22.183399999999999</v>
      </c>
      <c r="EV463" s="1">
        <v>4.1147209999999999E-5</v>
      </c>
      <c r="EW463" s="1">
        <v>4.9149890000000002E-2</v>
      </c>
      <c r="EX463">
        <v>0.16497249999999999</v>
      </c>
      <c r="EY463">
        <v>22.017109999999999</v>
      </c>
      <c r="EZ463" s="1">
        <v>4.741255E-4</v>
      </c>
      <c r="FA463">
        <v>0.57269320000000001</v>
      </c>
      <c r="FB463">
        <v>0.16374839999999999</v>
      </c>
      <c r="FC463">
        <v>21.27112</v>
      </c>
      <c r="FD463" s="1">
        <v>3.9402489999999998E-3</v>
      </c>
      <c r="FE463">
        <v>4.8242060000000002</v>
      </c>
      <c r="FF463">
        <v>0.162387</v>
      </c>
      <c r="FG463">
        <v>20.283760000000001</v>
      </c>
      <c r="FH463" s="1">
        <v>2.4362100000000001E-2</v>
      </c>
      <c r="FI463">
        <v>30.348009999999999</v>
      </c>
      <c r="FJ463">
        <v>0.1611428</v>
      </c>
      <c r="FK463">
        <v>19.436869999999999</v>
      </c>
      <c r="FL463" s="1">
        <v>0.1157596</v>
      </c>
      <c r="FM463">
        <v>146.74979999999999</v>
      </c>
      <c r="FN463">
        <v>0.1599305</v>
      </c>
      <c r="FO463">
        <v>19.723179999999999</v>
      </c>
      <c r="FP463">
        <v>0.43319059999999998</v>
      </c>
      <c r="FQ463">
        <v>559.38829999999996</v>
      </c>
      <c r="FR463">
        <v>0.15845100000000001</v>
      </c>
      <c r="FS463">
        <v>20.353649999999998</v>
      </c>
      <c r="FT463">
        <v>1.3037430000000001</v>
      </c>
      <c r="FU463">
        <v>1720.4010000000001</v>
      </c>
      <c r="FV463">
        <v>0.15690850000000001</v>
      </c>
      <c r="FW463">
        <v>20.976500000000001</v>
      </c>
      <c r="FX463">
        <v>3.2301959999999998</v>
      </c>
      <c r="FY463">
        <v>4363.6660000000002</v>
      </c>
      <c r="FZ463">
        <v>0.15532960000000001</v>
      </c>
      <c r="GA463">
        <v>21.211939999999998</v>
      </c>
      <c r="GB463">
        <v>6.725797</v>
      </c>
      <c r="GC463">
        <v>9310.4879999999994</v>
      </c>
      <c r="GD463">
        <v>0.15383369999999999</v>
      </c>
      <c r="GE463">
        <v>20.926780000000001</v>
      </c>
      <c r="GF463">
        <v>11.98432</v>
      </c>
      <c r="GG463">
        <v>17006.21</v>
      </c>
      <c r="GH463">
        <v>0.15233859999999999</v>
      </c>
      <c r="GI463">
        <v>20.245570000000001</v>
      </c>
      <c r="GJ463">
        <v>18.550270000000001</v>
      </c>
      <c r="GK463">
        <v>27017.98</v>
      </c>
      <c r="GL463">
        <v>0.150868</v>
      </c>
      <c r="GM463">
        <v>19.41132</v>
      </c>
      <c r="GN463">
        <v>25.32282</v>
      </c>
      <c r="GO463">
        <v>37885.879999999997</v>
      </c>
      <c r="GP463">
        <v>0.1496595</v>
      </c>
      <c r="GQ463">
        <v>18.77741</v>
      </c>
      <c r="GR463">
        <v>30.93882</v>
      </c>
      <c r="GS463">
        <v>47510.2</v>
      </c>
      <c r="GT463">
        <v>0.14852029999999999</v>
      </c>
      <c r="GU463">
        <v>19.332100000000001</v>
      </c>
      <c r="GV463">
        <v>34.169420000000002</v>
      </c>
      <c r="GW463">
        <v>53909.95</v>
      </c>
      <c r="GX463">
        <v>0.14706359999999999</v>
      </c>
      <c r="GY463">
        <v>20.271540000000002</v>
      </c>
      <c r="GZ463">
        <v>34.475569999999998</v>
      </c>
      <c r="HA463">
        <v>56040.56</v>
      </c>
      <c r="HB463">
        <v>0.14550660000000001</v>
      </c>
      <c r="HC463">
        <v>21.326630000000002</v>
      </c>
      <c r="HD463">
        <v>32.034730000000003</v>
      </c>
      <c r="HE463">
        <v>54014.18</v>
      </c>
      <c r="HF463">
        <v>0.1439279</v>
      </c>
      <c r="HG463">
        <v>22.318449999999999</v>
      </c>
      <c r="HH463">
        <v>28.23826</v>
      </c>
      <c r="HI463">
        <v>48963</v>
      </c>
      <c r="HJ463">
        <v>0.14244809999999999</v>
      </c>
      <c r="HK463">
        <v>22.699459999999998</v>
      </c>
      <c r="HL463">
        <v>23.508690000000001</v>
      </c>
      <c r="HM463">
        <v>42111.66</v>
      </c>
      <c r="HN463">
        <v>0.1409396</v>
      </c>
      <c r="HO463">
        <v>22.16844</v>
      </c>
      <c r="HP463">
        <v>18.795580000000001</v>
      </c>
      <c r="HQ463">
        <v>34791.33</v>
      </c>
      <c r="HR463">
        <v>0.13935929999999999</v>
      </c>
      <c r="HS463">
        <v>21.29505</v>
      </c>
      <c r="HT463">
        <v>14.59849</v>
      </c>
      <c r="HU463">
        <v>27925.98</v>
      </c>
      <c r="HV463">
        <v>0.13780229999999999</v>
      </c>
      <c r="HW463">
        <v>20.45862</v>
      </c>
      <c r="HX463">
        <v>11.156079999999999</v>
      </c>
      <c r="HY463">
        <v>22021.67</v>
      </c>
      <c r="HZ463">
        <v>0.13628019999999999</v>
      </c>
      <c r="IA463">
        <v>20.733840000000001</v>
      </c>
      <c r="IB463">
        <v>8.4740319999999993</v>
      </c>
      <c r="IC463">
        <v>17223.21</v>
      </c>
      <c r="ID463">
        <v>0.13473750000000001</v>
      </c>
      <c r="IE463">
        <v>21.811399999999999</v>
      </c>
      <c r="IF463">
        <v>6.4570800000000004</v>
      </c>
      <c r="IG463">
        <v>13476.96</v>
      </c>
      <c r="IH463">
        <v>0.1333125</v>
      </c>
      <c r="II463">
        <v>23.09188</v>
      </c>
      <c r="IJ463">
        <v>4.9714260000000001</v>
      </c>
      <c r="IK463">
        <v>10614.08</v>
      </c>
      <c r="IL463">
        <v>0.13204959999999999</v>
      </c>
      <c r="IM463">
        <v>24.272310000000001</v>
      </c>
      <c r="IN463">
        <v>3.883251</v>
      </c>
      <c r="IO463">
        <v>8444.2759999999998</v>
      </c>
      <c r="IP463">
        <v>0.13097149999999999</v>
      </c>
      <c r="IQ463">
        <v>24.556059999999999</v>
      </c>
      <c r="IR463">
        <v>3.0807739999999999</v>
      </c>
      <c r="IS463">
        <v>6795.1729999999998</v>
      </c>
      <c r="IT463">
        <v>0.13002059999999999</v>
      </c>
      <c r="IU463">
        <v>23.95749</v>
      </c>
      <c r="IV463">
        <v>2.479765</v>
      </c>
      <c r="IW463">
        <v>5531.3990000000003</v>
      </c>
      <c r="IX463">
        <v>0.12921150000000001</v>
      </c>
      <c r="IY463">
        <v>23.093260000000001</v>
      </c>
      <c r="IZ463">
        <v>2.0231460000000001</v>
      </c>
      <c r="JA463">
        <v>4551.4960000000001</v>
      </c>
      <c r="JB463">
        <v>0.12874389999999999</v>
      </c>
      <c r="JC463">
        <v>22.298860000000001</v>
      </c>
      <c r="JD463">
        <v>1.6717470000000001</v>
      </c>
      <c r="JE463">
        <v>3779.5129999999999</v>
      </c>
      <c r="JF463">
        <v>0.12820190000000001</v>
      </c>
      <c r="JG463">
        <v>22.24286</v>
      </c>
      <c r="JH463">
        <v>1.391526</v>
      </c>
      <c r="JI463">
        <v>3161.8020000000001</v>
      </c>
      <c r="JJ463">
        <v>0.12746450000000001</v>
      </c>
      <c r="JK463">
        <v>22.386849999999999</v>
      </c>
      <c r="JL463">
        <v>1.166185</v>
      </c>
      <c r="JM463">
        <v>2665.422</v>
      </c>
      <c r="JN463">
        <v>0.1266523</v>
      </c>
      <c r="JO463">
        <v>22.798719999999999</v>
      </c>
      <c r="JP463">
        <v>0.98406159999999998</v>
      </c>
      <c r="JQ463">
        <v>2263.4409999999998</v>
      </c>
      <c r="JR463">
        <v>0.125776</v>
      </c>
      <c r="JS463">
        <v>22.823270000000001</v>
      </c>
      <c r="JT463">
        <v>0.83609180000000005</v>
      </c>
      <c r="JU463">
        <v>1935.6369999999999</v>
      </c>
      <c r="JV463">
        <v>0.12491140000000001</v>
      </c>
      <c r="JW463">
        <v>22.43149</v>
      </c>
      <c r="JX463">
        <v>0.7148333</v>
      </c>
      <c r="JY463">
        <v>1665.7190000000001</v>
      </c>
      <c r="JZ463">
        <v>0.1240238</v>
      </c>
      <c r="KA463">
        <v>21.840019999999999</v>
      </c>
      <c r="KB463">
        <v>0.614595</v>
      </c>
      <c r="KC463">
        <v>1441.617</v>
      </c>
      <c r="KD463" s="1">
        <v>0.1231225</v>
      </c>
      <c r="KE463">
        <v>21.193539999999999</v>
      </c>
      <c r="KF463">
        <v>0.5311496</v>
      </c>
      <c r="KG463">
        <v>1254.471</v>
      </c>
      <c r="KH463" s="1">
        <v>0.1221613</v>
      </c>
      <c r="KI463">
        <v>20.639669999999999</v>
      </c>
      <c r="KJ463">
        <v>0.46126129999999999</v>
      </c>
      <c r="KK463">
        <v>1097.4459999999999</v>
      </c>
      <c r="KL463" s="1">
        <v>0.1211651</v>
      </c>
      <c r="KM463">
        <v>20.929929999999999</v>
      </c>
      <c r="KN463">
        <v>0.40258189999999999</v>
      </c>
      <c r="KO463">
        <v>965.16769999999997</v>
      </c>
      <c r="KP463" s="1">
        <v>0.1202169</v>
      </c>
      <c r="KQ463">
        <v>21.20665</v>
      </c>
      <c r="KR463">
        <v>0.35322710000000002</v>
      </c>
      <c r="KS463">
        <v>853.11469999999997</v>
      </c>
      <c r="KT463" s="1">
        <v>0.11931940000000001</v>
      </c>
      <c r="KU463">
        <v>21.63635</v>
      </c>
      <c r="KV463">
        <v>0.3114499</v>
      </c>
      <c r="KW463">
        <v>757.56129999999996</v>
      </c>
      <c r="KX463" s="1">
        <v>0.1185128</v>
      </c>
      <c r="KY463">
        <v>22.070889999999999</v>
      </c>
      <c r="KZ463">
        <v>0.27591700000000002</v>
      </c>
      <c r="LA463">
        <v>675.51760000000002</v>
      </c>
      <c r="LB463" s="1">
        <v>0.11777559999999999</v>
      </c>
      <c r="LC463">
        <v>22.088059999999999</v>
      </c>
      <c r="LD463">
        <v>0.24544750000000001</v>
      </c>
      <c r="LE463">
        <v>604.61149999999998</v>
      </c>
      <c r="LF463" s="1">
        <v>0.1171403</v>
      </c>
      <c r="LG463">
        <v>21.5381</v>
      </c>
      <c r="LH463">
        <v>0.21921360000000001</v>
      </c>
      <c r="LI463">
        <v>542.90629999999999</v>
      </c>
      <c r="LJ463" s="1">
        <v>0.1165765</v>
      </c>
      <c r="LK463">
        <v>20.783899999999999</v>
      </c>
      <c r="LL463">
        <v>0.1964214</v>
      </c>
      <c r="LM463">
        <v>488.94200000000001</v>
      </c>
      <c r="LN463" s="1">
        <v>0.1161331</v>
      </c>
      <c r="LO463">
        <v>20.32094</v>
      </c>
      <c r="LP463">
        <v>0.1766334</v>
      </c>
      <c r="LQ463">
        <v>441.52789999999999</v>
      </c>
      <c r="LR463" s="1">
        <v>0.11572399999999999</v>
      </c>
      <c r="LS463">
        <v>21.143689999999999</v>
      </c>
      <c r="LT463">
        <v>0.15925510000000001</v>
      </c>
      <c r="LU463">
        <v>399.62569999999999</v>
      </c>
      <c r="LV463">
        <v>0.1152857</v>
      </c>
      <c r="LW463">
        <v>22.236129999999999</v>
      </c>
      <c r="LX463">
        <v>0.14394409999999999</v>
      </c>
      <c r="LY463">
        <v>362.69150000000002</v>
      </c>
      <c r="LZ463" s="1">
        <v>0.1148739</v>
      </c>
      <c r="MA463">
        <v>23.32038</v>
      </c>
      <c r="MB463">
        <v>0.13053380000000001</v>
      </c>
      <c r="MC463">
        <v>330.17779999999999</v>
      </c>
      <c r="MD463" s="1">
        <v>0.11448759999999999</v>
      </c>
      <c r="ME463">
        <v>24.373609999999999</v>
      </c>
      <c r="MF463">
        <v>0.11876159999999999</v>
      </c>
      <c r="MG463">
        <v>301.47050000000002</v>
      </c>
      <c r="MH463" s="1">
        <v>0.1141687</v>
      </c>
      <c r="MI463">
        <v>24.593969999999999</v>
      </c>
      <c r="MJ463">
        <v>0.1084118</v>
      </c>
      <c r="MK463">
        <v>276.02330000000001</v>
      </c>
      <c r="ML463" s="1">
        <v>0.1138752</v>
      </c>
      <c r="MM463">
        <v>23.854369999999999</v>
      </c>
      <c r="MN463">
        <v>9.9258260000000001E-2</v>
      </c>
      <c r="MO463">
        <v>253.3768</v>
      </c>
      <c r="MP463">
        <v>0.11360729999999999</v>
      </c>
      <c r="MQ463">
        <v>22.99906</v>
      </c>
      <c r="MR463">
        <v>9.1109739999999995E-2</v>
      </c>
      <c r="MS463">
        <v>233.17320000000001</v>
      </c>
      <c r="MT463" s="1">
        <v>0.1134444</v>
      </c>
      <c r="MU463">
        <v>22.314209999999999</v>
      </c>
      <c r="MV463">
        <v>8.3904049999999994E-2</v>
      </c>
      <c r="MW463">
        <v>215.07140000000001</v>
      </c>
      <c r="MX463" s="1">
        <v>0.1133131</v>
      </c>
      <c r="MY463">
        <v>22.888120000000001</v>
      </c>
      <c r="MZ463">
        <v>7.741982E-2</v>
      </c>
      <c r="NA463">
        <v>198.6987</v>
      </c>
      <c r="NB463" s="1">
        <v>0.11312949999999999</v>
      </c>
      <c r="NC463">
        <v>24.017969999999998</v>
      </c>
      <c r="ND463">
        <v>7.1547659999999999E-2</v>
      </c>
      <c r="NE463">
        <v>183.97130000000001</v>
      </c>
      <c r="NF463" s="1">
        <v>0.11294659999999999</v>
      </c>
      <c r="NG463">
        <v>25.095949999999998</v>
      </c>
      <c r="NH463">
        <v>6.6282400000000005E-2</v>
      </c>
      <c r="NI463">
        <v>170.7287</v>
      </c>
      <c r="NJ463" s="1">
        <v>0.112789</v>
      </c>
      <c r="NK463">
        <v>25.969000000000001</v>
      </c>
      <c r="NL463">
        <v>6.1566070000000001E-2</v>
      </c>
      <c r="NM463">
        <v>158.8126</v>
      </c>
      <c r="NN463" s="1">
        <v>0.11270860000000001</v>
      </c>
      <c r="NO463">
        <v>25.873069999999998</v>
      </c>
      <c r="NP463">
        <v>5.7336720000000001E-2</v>
      </c>
      <c r="NQ463">
        <v>148.0155</v>
      </c>
      <c r="NR463" s="1">
        <v>0.1126016</v>
      </c>
      <c r="NS463">
        <v>25.055980000000002</v>
      </c>
      <c r="NT463">
        <v>5.3478860000000003E-2</v>
      </c>
      <c r="NU463">
        <v>138.19820000000001</v>
      </c>
      <c r="NV463" s="1">
        <v>0.1124898</v>
      </c>
      <c r="NW463">
        <v>24.11842</v>
      </c>
      <c r="NX463">
        <v>4.9970100000000003E-2</v>
      </c>
      <c r="NY463">
        <v>129.26689999999999</v>
      </c>
      <c r="NZ463" s="1">
        <v>0.1122953</v>
      </c>
      <c r="OA463">
        <v>23.41648</v>
      </c>
      <c r="OB463">
        <v>4.6758939999999999E-2</v>
      </c>
      <c r="OC463">
        <v>121.1711</v>
      </c>
      <c r="OD463" s="1">
        <v>0.1121196</v>
      </c>
      <c r="OE463">
        <v>23.094550000000002</v>
      </c>
      <c r="OF463">
        <v>4.3866000000000002E-2</v>
      </c>
      <c r="OG463">
        <v>113.8467</v>
      </c>
      <c r="OH463" s="1">
        <v>0.1119692</v>
      </c>
      <c r="OI463">
        <v>23.586539999999999</v>
      </c>
      <c r="OJ463">
        <v>4.1236000000000002E-2</v>
      </c>
      <c r="OK463">
        <v>107.16930000000001</v>
      </c>
    </row>
    <row r="464" spans="1:401" x14ac:dyDescent="0.35">
      <c r="A464">
        <v>473</v>
      </c>
      <c r="B464" t="s">
        <v>4</v>
      </c>
      <c r="C464" t="s">
        <v>364</v>
      </c>
      <c r="D464" t="s">
        <v>471</v>
      </c>
      <c r="E464">
        <v>863.59590000000003</v>
      </c>
      <c r="F464">
        <v>0.12984490000000001</v>
      </c>
      <c r="G464">
        <v>21.27983</v>
      </c>
      <c r="H464">
        <v>0</v>
      </c>
      <c r="I464">
        <v>0</v>
      </c>
      <c r="J464">
        <v>0.12937419999999999</v>
      </c>
      <c r="K464">
        <v>20.822520000000001</v>
      </c>
      <c r="L464">
        <v>0</v>
      </c>
      <c r="M464">
        <v>0</v>
      </c>
      <c r="N464">
        <v>0.12921250000000001</v>
      </c>
      <c r="O464">
        <v>21.25909</v>
      </c>
      <c r="P464">
        <v>0</v>
      </c>
      <c r="Q464">
        <v>0</v>
      </c>
      <c r="R464">
        <v>0.12921540000000001</v>
      </c>
      <c r="S464">
        <v>21.70083</v>
      </c>
      <c r="T464">
        <v>0</v>
      </c>
      <c r="U464">
        <v>0</v>
      </c>
      <c r="V464">
        <v>0.1293089</v>
      </c>
      <c r="W464">
        <v>22.49821</v>
      </c>
      <c r="X464">
        <v>0</v>
      </c>
      <c r="Y464">
        <v>0</v>
      </c>
      <c r="Z464">
        <v>0.12938939999999999</v>
      </c>
      <c r="AA464">
        <v>22.710799999999999</v>
      </c>
      <c r="AB464">
        <v>0</v>
      </c>
      <c r="AC464">
        <v>0</v>
      </c>
      <c r="AD464">
        <v>0.12959989999999999</v>
      </c>
      <c r="AE464">
        <v>22.657589999999999</v>
      </c>
      <c r="AF464">
        <v>0</v>
      </c>
      <c r="AG464">
        <v>0</v>
      </c>
      <c r="AH464">
        <v>0.13003690000000001</v>
      </c>
      <c r="AI464">
        <v>22.427610000000001</v>
      </c>
      <c r="AJ464">
        <v>0</v>
      </c>
      <c r="AK464">
        <v>0</v>
      </c>
      <c r="AL464">
        <v>0.130498</v>
      </c>
      <c r="AM464">
        <v>22.098510000000001</v>
      </c>
      <c r="AN464">
        <v>0</v>
      </c>
      <c r="AO464">
        <v>0</v>
      </c>
      <c r="AP464">
        <v>0.13101769999999999</v>
      </c>
      <c r="AQ464">
        <v>21.84046</v>
      </c>
      <c r="AR464">
        <v>0</v>
      </c>
      <c r="AS464">
        <v>0</v>
      </c>
      <c r="AT464">
        <v>0.13168969999999999</v>
      </c>
      <c r="AU464">
        <v>22.224329999999998</v>
      </c>
      <c r="AV464">
        <v>0</v>
      </c>
      <c r="AW464">
        <v>0</v>
      </c>
      <c r="AX464">
        <v>0.13245779999999999</v>
      </c>
      <c r="AY464">
        <v>22.402329999999999</v>
      </c>
      <c r="AZ464">
        <v>0</v>
      </c>
      <c r="BA464">
        <v>0</v>
      </c>
      <c r="BB464">
        <v>0.1332691</v>
      </c>
      <c r="BC464">
        <v>22.541820000000001</v>
      </c>
      <c r="BD464">
        <v>0</v>
      </c>
      <c r="BE464">
        <v>0</v>
      </c>
      <c r="BF464">
        <v>0.13407839999999999</v>
      </c>
      <c r="BG464">
        <v>22.717549999999999</v>
      </c>
      <c r="BH464">
        <v>0</v>
      </c>
      <c r="BI464">
        <v>0</v>
      </c>
      <c r="BJ464" s="1">
        <v>0.1349342</v>
      </c>
      <c r="BK464">
        <v>22.441659999999999</v>
      </c>
      <c r="BL464">
        <v>0</v>
      </c>
      <c r="BM464">
        <v>0</v>
      </c>
      <c r="BN464" s="1">
        <v>0.1358443</v>
      </c>
      <c r="BO464">
        <v>21.962789999999998</v>
      </c>
      <c r="BP464">
        <v>0</v>
      </c>
      <c r="BQ464">
        <v>0</v>
      </c>
      <c r="BR464" s="1">
        <v>0.136767</v>
      </c>
      <c r="BS464">
        <v>21.38963</v>
      </c>
      <c r="BT464">
        <v>0</v>
      </c>
      <c r="BU464">
        <v>0</v>
      </c>
      <c r="BV464" s="1">
        <v>0.13766300000000001</v>
      </c>
      <c r="BW464">
        <v>21.377420000000001</v>
      </c>
      <c r="BX464">
        <v>0</v>
      </c>
      <c r="BY464">
        <v>0</v>
      </c>
      <c r="BZ464" s="1">
        <v>0.13847979999999999</v>
      </c>
      <c r="CA464">
        <v>22.007480000000001</v>
      </c>
      <c r="CB464">
        <v>0</v>
      </c>
      <c r="CC464">
        <v>0</v>
      </c>
      <c r="CD464" s="1">
        <v>0.13919309999999999</v>
      </c>
      <c r="CE464">
        <v>23.020759999999999</v>
      </c>
      <c r="CF464">
        <v>0</v>
      </c>
      <c r="CG464">
        <v>0</v>
      </c>
      <c r="CH464" s="1">
        <v>0.13986970000000001</v>
      </c>
      <c r="CI464">
        <v>23.90136</v>
      </c>
      <c r="CJ464">
        <v>0</v>
      </c>
      <c r="CK464">
        <v>0</v>
      </c>
      <c r="CL464" s="1">
        <v>0.1405101</v>
      </c>
      <c r="CM464">
        <v>24.105550000000001</v>
      </c>
      <c r="CN464">
        <v>0</v>
      </c>
      <c r="CO464">
        <v>0</v>
      </c>
      <c r="CP464">
        <v>0.14102909999999999</v>
      </c>
      <c r="CQ464">
        <v>23.632739999999998</v>
      </c>
      <c r="CR464">
        <v>0</v>
      </c>
      <c r="CS464">
        <v>0</v>
      </c>
      <c r="CT464" s="1">
        <v>0.141461</v>
      </c>
      <c r="CU464">
        <v>22.91581</v>
      </c>
      <c r="CV464">
        <v>0</v>
      </c>
      <c r="CW464">
        <v>0</v>
      </c>
      <c r="CX464" s="1">
        <v>0.14192669999999999</v>
      </c>
      <c r="CY464">
        <v>22.222860000000001</v>
      </c>
      <c r="CZ464">
        <v>0</v>
      </c>
      <c r="DA464">
        <v>0</v>
      </c>
      <c r="DB464" s="1">
        <v>0.1422986</v>
      </c>
      <c r="DC464">
        <v>22.213760000000001</v>
      </c>
      <c r="DD464">
        <v>1.47744E-37</v>
      </c>
      <c r="DE464" s="1">
        <v>2.750753E-34</v>
      </c>
      <c r="DF464" s="1">
        <v>0.1424125</v>
      </c>
      <c r="DG464">
        <v>22.804849999999998</v>
      </c>
      <c r="DH464" s="1">
        <v>2.383826E-31</v>
      </c>
      <c r="DI464" s="1">
        <v>4.4322839999999998E-28</v>
      </c>
      <c r="DJ464" s="1">
        <v>0.14232429999999999</v>
      </c>
      <c r="DK464">
        <v>23.393609999999999</v>
      </c>
      <c r="DL464" s="1">
        <v>2.1623640000000001E-26</v>
      </c>
      <c r="DM464" s="1">
        <v>4.0148239999999999E-23</v>
      </c>
      <c r="DN464" s="1">
        <v>0.1421673</v>
      </c>
      <c r="DO464">
        <v>23.87603</v>
      </c>
      <c r="DP464" s="1">
        <v>2.199836E-22</v>
      </c>
      <c r="DQ464" s="1">
        <v>4.0789019999999999E-19</v>
      </c>
      <c r="DR464" s="1">
        <v>0.14195459999999999</v>
      </c>
      <c r="DS464">
        <v>23.787669999999999</v>
      </c>
      <c r="DT464" s="1">
        <v>4.6192469999999996E-19</v>
      </c>
      <c r="DU464" s="1">
        <v>8.5417160000000004E-16</v>
      </c>
      <c r="DV464">
        <v>0.1416472</v>
      </c>
      <c r="DW464">
        <v>23.061209999999999</v>
      </c>
      <c r="DX464" s="1">
        <v>3.4129220000000002E-16</v>
      </c>
      <c r="DY464" s="1">
        <v>5.8585419999999997E-13</v>
      </c>
      <c r="DZ464" s="1">
        <v>0.14118520000000001</v>
      </c>
      <c r="EA464">
        <v>22.125150000000001</v>
      </c>
      <c r="EB464" s="1">
        <v>1.0307659999999999E-13</v>
      </c>
      <c r="EC464" s="1">
        <v>1.646827E-10</v>
      </c>
      <c r="ED464">
        <v>0.1408596</v>
      </c>
      <c r="EE464">
        <v>21.212769999999999</v>
      </c>
      <c r="EF464" s="1">
        <v>1.441584E-11</v>
      </c>
      <c r="EG464" s="1">
        <v>2.2126829999999999E-8</v>
      </c>
      <c r="EH464" s="1">
        <v>0.14048830000000001</v>
      </c>
      <c r="EI464">
        <v>20.847069999999999</v>
      </c>
      <c r="EJ464" s="1">
        <v>1.062227E-9</v>
      </c>
      <c r="EK464" s="1">
        <v>1.593083E-6</v>
      </c>
      <c r="EL464" s="1">
        <v>0.13973189999999999</v>
      </c>
      <c r="EM464">
        <v>21.053930000000001</v>
      </c>
      <c r="EN464" s="1">
        <v>4.5210869999999999E-8</v>
      </c>
      <c r="EO464" s="1">
        <v>6.7159939999999997E-5</v>
      </c>
      <c r="EP464" s="1">
        <v>0.13876939999999999</v>
      </c>
      <c r="EQ464">
        <v>21.615189999999998</v>
      </c>
      <c r="ER464" s="1">
        <v>1.1970369999999999E-6</v>
      </c>
      <c r="ES464" s="1">
        <v>1.778815E-3</v>
      </c>
      <c r="ET464" s="1">
        <v>0.13777719999999999</v>
      </c>
      <c r="EU464">
        <v>22.127520000000001</v>
      </c>
      <c r="EV464" s="1">
        <v>2.0965300000000001E-5</v>
      </c>
      <c r="EW464" s="1">
        <v>3.1318230000000002E-2</v>
      </c>
      <c r="EX464" s="1">
        <v>0.13682179999999999</v>
      </c>
      <c r="EY464">
        <v>22.040690000000001</v>
      </c>
      <c r="EZ464" s="1">
        <v>2.5453310000000002E-4</v>
      </c>
      <c r="FA464">
        <v>0.38340849999999999</v>
      </c>
      <c r="FB464" s="1">
        <v>0.13581190000000001</v>
      </c>
      <c r="FC464">
        <v>21.43122</v>
      </c>
      <c r="FD464" s="1">
        <v>2.2237939999999999E-3</v>
      </c>
      <c r="FE464">
        <v>3.3872300000000002</v>
      </c>
      <c r="FF464" s="1">
        <v>0.13467470000000001</v>
      </c>
      <c r="FG464">
        <v>20.555209999999999</v>
      </c>
      <c r="FH464" s="1">
        <v>1.442508E-2</v>
      </c>
      <c r="FI464">
        <v>22.31061</v>
      </c>
      <c r="FJ464" s="1">
        <v>0.13366990000000001</v>
      </c>
      <c r="FK464">
        <v>19.743539999999999</v>
      </c>
      <c r="FL464" s="1">
        <v>7.1823189999999995E-2</v>
      </c>
      <c r="FM464">
        <v>112.81059999999999</v>
      </c>
      <c r="FN464" s="1">
        <v>0.13265370000000001</v>
      </c>
      <c r="FO464">
        <v>19.902000000000001</v>
      </c>
      <c r="FP464">
        <v>0.28126309999999999</v>
      </c>
      <c r="FQ464">
        <v>449.21910000000003</v>
      </c>
      <c r="FR464" s="1">
        <v>0.13139039999999999</v>
      </c>
      <c r="FS464">
        <v>20.392489999999999</v>
      </c>
      <c r="FT464">
        <v>0.88448380000000004</v>
      </c>
      <c r="FU464">
        <v>1441.5640000000001</v>
      </c>
      <c r="FV464">
        <v>0.13006789999999999</v>
      </c>
      <c r="FW464">
        <v>20.937169999999998</v>
      </c>
      <c r="FX464">
        <v>2.2869760000000001</v>
      </c>
      <c r="FY464">
        <v>3810.91</v>
      </c>
      <c r="FZ464" s="1">
        <v>0.1287383</v>
      </c>
      <c r="GA464">
        <v>21.192360000000001</v>
      </c>
      <c r="GB464">
        <v>4.965649</v>
      </c>
      <c r="GC464">
        <v>8467.0020000000004</v>
      </c>
      <c r="GD464" s="1">
        <v>0.12751380000000001</v>
      </c>
      <c r="GE464">
        <v>20.99305</v>
      </c>
      <c r="GF464">
        <v>9.2248009999999994</v>
      </c>
      <c r="GG464">
        <v>16095.68</v>
      </c>
      <c r="GH464" s="1">
        <v>0.12625620000000001</v>
      </c>
      <c r="GI464">
        <v>20.421880000000002</v>
      </c>
      <c r="GJ464">
        <v>14.879379999999999</v>
      </c>
      <c r="GK464">
        <v>26603.54</v>
      </c>
      <c r="GL464" s="1">
        <v>0.12501300000000001</v>
      </c>
      <c r="GM464">
        <v>19.67689</v>
      </c>
      <c r="GN464">
        <v>21.161930000000002</v>
      </c>
      <c r="GO464">
        <v>38799.68</v>
      </c>
      <c r="GP464" s="1">
        <v>0.124025</v>
      </c>
      <c r="GQ464">
        <v>19.066079999999999</v>
      </c>
      <c r="GR464">
        <v>26.953970000000002</v>
      </c>
      <c r="GS464">
        <v>50609.24</v>
      </c>
      <c r="GT464" s="1">
        <v>0.12306930000000001</v>
      </c>
      <c r="GU464">
        <v>19.478380000000001</v>
      </c>
      <c r="GV464">
        <v>31.047709999999999</v>
      </c>
      <c r="GW464">
        <v>59751.54</v>
      </c>
      <c r="GX464" s="1">
        <v>0.1218133</v>
      </c>
      <c r="GY464">
        <v>20.25741</v>
      </c>
      <c r="GZ464">
        <v>32.662320000000001</v>
      </c>
      <c r="HA464">
        <v>64628.94</v>
      </c>
      <c r="HB464">
        <v>0.1204789</v>
      </c>
      <c r="HC464">
        <v>21.19408</v>
      </c>
      <c r="HD464">
        <v>31.803799999999999</v>
      </c>
      <c r="HE464">
        <v>64810.33</v>
      </c>
      <c r="HF464">
        <v>0.11914959999999999</v>
      </c>
      <c r="HG464">
        <v>22.142959999999999</v>
      </c>
      <c r="HH464">
        <v>29.116759999999999</v>
      </c>
      <c r="HI464">
        <v>61053.31</v>
      </c>
      <c r="HJ464" s="1">
        <v>0.1179109</v>
      </c>
      <c r="HK464">
        <v>22.58231</v>
      </c>
      <c r="HL464">
        <v>25.284009999999999</v>
      </c>
      <c r="HM464">
        <v>54545.52</v>
      </c>
      <c r="HN464" s="1">
        <v>0.11664620000000001</v>
      </c>
      <c r="HO464">
        <v>22.211549999999999</v>
      </c>
      <c r="HP464">
        <v>21.062940000000001</v>
      </c>
      <c r="HQ464">
        <v>46746.23</v>
      </c>
      <c r="HR464" s="1">
        <v>0.1153148</v>
      </c>
      <c r="HS464">
        <v>21.496790000000001</v>
      </c>
      <c r="HT464">
        <v>17.012730000000001</v>
      </c>
      <c r="HU464">
        <v>38837.589999999997</v>
      </c>
      <c r="HV464" s="1">
        <v>0.11401409999999999</v>
      </c>
      <c r="HW464">
        <v>20.7393</v>
      </c>
      <c r="HX464">
        <v>13.478260000000001</v>
      </c>
      <c r="HY464">
        <v>31599.360000000001</v>
      </c>
      <c r="HZ464" s="1">
        <v>0.1127247</v>
      </c>
      <c r="IA464">
        <v>20.904669999999999</v>
      </c>
      <c r="IB464">
        <v>10.565709999999999</v>
      </c>
      <c r="IC464">
        <v>25396.81</v>
      </c>
      <c r="ID464">
        <v>0.1114122</v>
      </c>
      <c r="IE464">
        <v>21.791460000000001</v>
      </c>
      <c r="IF464">
        <v>8.2642150000000001</v>
      </c>
      <c r="IG464">
        <v>20327.03</v>
      </c>
      <c r="IH464" s="1">
        <v>0.1101843</v>
      </c>
      <c r="II464">
        <v>22.91123</v>
      </c>
      <c r="IJ464">
        <v>6.4932270000000001</v>
      </c>
      <c r="IK464">
        <v>16295.98</v>
      </c>
      <c r="IL464" s="1">
        <v>0.1091198</v>
      </c>
      <c r="IM464">
        <v>24.026199999999999</v>
      </c>
      <c r="IN464">
        <v>5.1488269999999998</v>
      </c>
      <c r="IO464">
        <v>13137.13</v>
      </c>
      <c r="IP464" s="1">
        <v>0.10820920000000001</v>
      </c>
      <c r="IQ464">
        <v>24.402740000000001</v>
      </c>
      <c r="IR464">
        <v>4.1270119999999997</v>
      </c>
      <c r="IS464">
        <v>10670.62</v>
      </c>
      <c r="IT464" s="1">
        <v>0.1074011</v>
      </c>
      <c r="IU464">
        <v>23.992170000000002</v>
      </c>
      <c r="IV464">
        <v>3.3435329999999999</v>
      </c>
      <c r="IW464">
        <v>8740.14</v>
      </c>
      <c r="IX464" s="1">
        <v>0.1067101</v>
      </c>
      <c r="IY464">
        <v>23.303080000000001</v>
      </c>
      <c r="IZ464">
        <v>2.738184</v>
      </c>
      <c r="JA464">
        <v>7220.5550000000003</v>
      </c>
      <c r="JB464" s="1">
        <v>0.1063196</v>
      </c>
      <c r="JC464">
        <v>22.595960000000002</v>
      </c>
      <c r="JD464">
        <v>2.2678159999999998</v>
      </c>
      <c r="JE464">
        <v>6011.357</v>
      </c>
      <c r="JF464" s="1">
        <v>0.1058538</v>
      </c>
      <c r="JG464">
        <v>22.479240000000001</v>
      </c>
      <c r="JH464">
        <v>1.889913</v>
      </c>
      <c r="JI464">
        <v>5037.259</v>
      </c>
      <c r="JJ464" s="1">
        <v>0.1052206</v>
      </c>
      <c r="JK464">
        <v>22.529070000000001</v>
      </c>
      <c r="JL464">
        <v>1.584144</v>
      </c>
      <c r="JM464">
        <v>4250.1040000000003</v>
      </c>
      <c r="JN464">
        <v>0.1045204</v>
      </c>
      <c r="JO464">
        <v>22.84168</v>
      </c>
      <c r="JP464">
        <v>1.336236</v>
      </c>
      <c r="JQ464">
        <v>3610.453</v>
      </c>
      <c r="JR464" s="1">
        <v>0.1037672</v>
      </c>
      <c r="JS464">
        <v>22.858280000000001</v>
      </c>
      <c r="JT464">
        <v>1.1344179999999999</v>
      </c>
      <c r="JU464">
        <v>3087.59</v>
      </c>
      <c r="JV464" s="1">
        <v>0.10303759999999999</v>
      </c>
      <c r="JW464">
        <v>22.529699999999998</v>
      </c>
      <c r="JX464">
        <v>0.9690936</v>
      </c>
      <c r="JY464">
        <v>2656.5390000000002</v>
      </c>
      <c r="JZ464" s="1">
        <v>0.10228379999999999</v>
      </c>
      <c r="KA464">
        <v>22.02008</v>
      </c>
      <c r="KB464">
        <v>0.83243449999999997</v>
      </c>
      <c r="KC464">
        <v>2298.498</v>
      </c>
      <c r="KD464" s="1">
        <v>0.10150140000000001</v>
      </c>
      <c r="KE464">
        <v>21.43066</v>
      </c>
      <c r="KF464">
        <v>0.71870469999999997</v>
      </c>
      <c r="KG464">
        <v>1999.5740000000001</v>
      </c>
      <c r="KH464">
        <v>0.1006848</v>
      </c>
      <c r="KI464">
        <v>20.888500000000001</v>
      </c>
      <c r="KJ464">
        <v>0.62352929999999995</v>
      </c>
      <c r="KK464">
        <v>1748.6890000000001</v>
      </c>
      <c r="KL464" s="1">
        <v>9.9833630000000007E-2</v>
      </c>
      <c r="KM464">
        <v>21.072299999999998</v>
      </c>
      <c r="KN464">
        <v>0.54363620000000001</v>
      </c>
      <c r="KO464">
        <v>1537.337</v>
      </c>
      <c r="KP464" s="1">
        <v>9.9024570000000006E-2</v>
      </c>
      <c r="KQ464">
        <v>21.259550000000001</v>
      </c>
      <c r="KR464">
        <v>0.47655429999999999</v>
      </c>
      <c r="KS464">
        <v>1358.3610000000001</v>
      </c>
      <c r="KT464" s="1">
        <v>9.8268880000000003E-2</v>
      </c>
      <c r="KU464">
        <v>21.617090000000001</v>
      </c>
      <c r="KV464">
        <v>0.41984890000000002</v>
      </c>
      <c r="KW464">
        <v>1205.8489999999999</v>
      </c>
      <c r="KX464" s="1">
        <v>9.7569879999999998E-2</v>
      </c>
      <c r="KY464">
        <v>22.025169999999999</v>
      </c>
      <c r="KZ464">
        <v>0.37168859999999998</v>
      </c>
      <c r="LA464">
        <v>1075.0920000000001</v>
      </c>
      <c r="LB464" s="1">
        <v>9.6933279999999997E-2</v>
      </c>
      <c r="LC464">
        <v>22.085460000000001</v>
      </c>
      <c r="LD464">
        <v>0.33051570000000002</v>
      </c>
      <c r="LE464">
        <v>962.26059999999995</v>
      </c>
      <c r="LF464">
        <v>9.6384120000000004E-2</v>
      </c>
      <c r="LG464">
        <v>21.647110000000001</v>
      </c>
      <c r="LH464">
        <v>0.29517280000000001</v>
      </c>
      <c r="LI464">
        <v>864.2826</v>
      </c>
      <c r="LJ464" s="1">
        <v>9.5907510000000001E-2</v>
      </c>
      <c r="LK464">
        <v>20.99775</v>
      </c>
      <c r="LL464">
        <v>0.26456439999999998</v>
      </c>
      <c r="LM464">
        <v>778.71799999999996</v>
      </c>
      <c r="LN464" s="1">
        <v>9.5524880000000006E-2</v>
      </c>
      <c r="LO464">
        <v>20.556560000000001</v>
      </c>
      <c r="LP464">
        <v>0.23801040000000001</v>
      </c>
      <c r="LQ464">
        <v>703.60440000000006</v>
      </c>
      <c r="LR464" s="1">
        <v>9.5168929999999999E-2</v>
      </c>
      <c r="LS464">
        <v>21.219069999999999</v>
      </c>
      <c r="LT464">
        <v>0.2147</v>
      </c>
      <c r="LU464">
        <v>637.23519999999996</v>
      </c>
      <c r="LV464" s="1">
        <v>9.4788020000000001E-2</v>
      </c>
      <c r="LW464">
        <v>22.1494</v>
      </c>
      <c r="LX464">
        <v>0.19413749999999999</v>
      </c>
      <c r="LY464">
        <v>578.7174</v>
      </c>
      <c r="LZ464" s="1">
        <v>9.4406760000000006E-2</v>
      </c>
      <c r="MA464">
        <v>23.141960000000001</v>
      </c>
      <c r="MB464">
        <v>0.17608789999999999</v>
      </c>
      <c r="MC464">
        <v>527.14700000000005</v>
      </c>
      <c r="MD464" s="1">
        <v>9.4078729999999999E-2</v>
      </c>
      <c r="ME464">
        <v>24.169989999999999</v>
      </c>
      <c r="MF464">
        <v>0.16025519999999999</v>
      </c>
      <c r="MG464">
        <v>481.5616</v>
      </c>
      <c r="MH464" s="1">
        <v>9.3799759999999996E-2</v>
      </c>
      <c r="MI464">
        <v>24.481020000000001</v>
      </c>
      <c r="MJ464">
        <v>0.14632310000000001</v>
      </c>
      <c r="MK464">
        <v>441.10649999999998</v>
      </c>
      <c r="ML464" s="1">
        <v>9.3536259999999996E-2</v>
      </c>
      <c r="MM464">
        <v>23.92323</v>
      </c>
      <c r="MN464">
        <v>0.1339757</v>
      </c>
      <c r="MO464">
        <v>405.0736</v>
      </c>
      <c r="MP464" s="1">
        <v>9.3302179999999998E-2</v>
      </c>
      <c r="MQ464">
        <v>23.211410000000001</v>
      </c>
      <c r="MR464">
        <v>0.123001</v>
      </c>
      <c r="MS464">
        <v>372.92169999999999</v>
      </c>
      <c r="MT464" s="1">
        <v>9.3157370000000003E-2</v>
      </c>
      <c r="MU464">
        <v>22.574269999999999</v>
      </c>
      <c r="MV464">
        <v>0.11329939999999999</v>
      </c>
      <c r="MW464">
        <v>344.09640000000002</v>
      </c>
      <c r="MX464" s="1">
        <v>9.3031290000000003E-2</v>
      </c>
      <c r="MY464">
        <v>22.99982</v>
      </c>
      <c r="MZ464">
        <v>0.1045566</v>
      </c>
      <c r="NA464">
        <v>318.02940000000001</v>
      </c>
      <c r="NB464" s="1">
        <v>9.2848440000000004E-2</v>
      </c>
      <c r="NC464">
        <v>23.94501</v>
      </c>
      <c r="ND464">
        <v>9.6634510000000007E-2</v>
      </c>
      <c r="NE464">
        <v>294.58589999999998</v>
      </c>
      <c r="NF464" s="1">
        <v>9.2674629999999994E-2</v>
      </c>
      <c r="NG464">
        <v>24.919360000000001</v>
      </c>
      <c r="NH464">
        <v>8.9531659999999999E-2</v>
      </c>
      <c r="NI464">
        <v>273.49720000000002</v>
      </c>
      <c r="NJ464" s="1">
        <v>9.2523359999999999E-2</v>
      </c>
      <c r="NK464">
        <v>25.782499999999999</v>
      </c>
      <c r="NL464">
        <v>8.3168240000000004E-2</v>
      </c>
      <c r="NM464">
        <v>254.5026</v>
      </c>
      <c r="NN464" s="1">
        <v>9.2440750000000002E-2</v>
      </c>
      <c r="NO464">
        <v>25.818000000000001</v>
      </c>
      <c r="NP464">
        <v>7.746778E-2</v>
      </c>
      <c r="NQ464">
        <v>237.2972</v>
      </c>
      <c r="NR464" s="1">
        <v>9.2331629999999998E-2</v>
      </c>
      <c r="NS464">
        <v>25.18207</v>
      </c>
      <c r="NT464">
        <v>7.2265280000000001E-2</v>
      </c>
      <c r="NU464">
        <v>221.63749999999999</v>
      </c>
      <c r="NV464" s="1">
        <v>9.2217800000000003E-2</v>
      </c>
      <c r="NW464">
        <v>24.375610000000002</v>
      </c>
      <c r="NX464">
        <v>6.7530709999999994E-2</v>
      </c>
      <c r="NY464">
        <v>207.39570000000001</v>
      </c>
      <c r="NZ464" s="1">
        <v>9.2031550000000004E-2</v>
      </c>
      <c r="OA464">
        <v>23.707319999999999</v>
      </c>
      <c r="OB464">
        <v>6.3190360000000001E-2</v>
      </c>
      <c r="OC464">
        <v>194.47569999999999</v>
      </c>
      <c r="OD464" s="1">
        <v>9.1857519999999998E-2</v>
      </c>
      <c r="OE464">
        <v>23.332909999999998</v>
      </c>
      <c r="OF464">
        <v>5.9275990000000001E-2</v>
      </c>
      <c r="OG464">
        <v>182.77199999999999</v>
      </c>
      <c r="OH464" s="1">
        <v>9.1714989999999996E-2</v>
      </c>
      <c r="OI464">
        <v>23.680029999999999</v>
      </c>
      <c r="OJ464">
        <v>5.5723889999999998E-2</v>
      </c>
      <c r="OK464">
        <v>172.09970000000001</v>
      </c>
    </row>
    <row r="465" spans="1:401" x14ac:dyDescent="0.35">
      <c r="A465">
        <v>474</v>
      </c>
      <c r="B465" t="s">
        <v>4</v>
      </c>
      <c r="C465" t="s">
        <v>364</v>
      </c>
      <c r="D465" t="s">
        <v>472</v>
      </c>
      <c r="E465">
        <v>892.99080000000004</v>
      </c>
      <c r="F465">
        <v>0.12014030000000001</v>
      </c>
      <c r="G465">
        <v>21.500350000000001</v>
      </c>
      <c r="H465">
        <v>0</v>
      </c>
      <c r="I465">
        <v>0</v>
      </c>
      <c r="J465">
        <v>0.1196986</v>
      </c>
      <c r="K465">
        <v>21.022400000000001</v>
      </c>
      <c r="L465">
        <v>0</v>
      </c>
      <c r="M465">
        <v>0</v>
      </c>
      <c r="N465">
        <v>0.11957669999999999</v>
      </c>
      <c r="O465">
        <v>21.31964</v>
      </c>
      <c r="P465">
        <v>0</v>
      </c>
      <c r="Q465">
        <v>0</v>
      </c>
      <c r="R465">
        <v>0.1196116</v>
      </c>
      <c r="S465">
        <v>21.638960000000001</v>
      </c>
      <c r="T465">
        <v>0</v>
      </c>
      <c r="U465">
        <v>0</v>
      </c>
      <c r="V465">
        <v>0.11969829999999999</v>
      </c>
      <c r="W465">
        <v>22.329920000000001</v>
      </c>
      <c r="X465">
        <v>0</v>
      </c>
      <c r="Y465">
        <v>0</v>
      </c>
      <c r="Z465">
        <v>0.11977069999999999</v>
      </c>
      <c r="AA465">
        <v>22.55442</v>
      </c>
      <c r="AB465">
        <v>0</v>
      </c>
      <c r="AC465">
        <v>0</v>
      </c>
      <c r="AD465">
        <v>0.1199571</v>
      </c>
      <c r="AE465">
        <v>22.566770000000002</v>
      </c>
      <c r="AF465">
        <v>0</v>
      </c>
      <c r="AG465">
        <v>0</v>
      </c>
      <c r="AH465">
        <v>0.120369</v>
      </c>
      <c r="AI465">
        <v>22.417999999999999</v>
      </c>
      <c r="AJ465">
        <v>0</v>
      </c>
      <c r="AK465">
        <v>0</v>
      </c>
      <c r="AL465" s="1">
        <v>0.12079479999999999</v>
      </c>
      <c r="AM465">
        <v>22.14892</v>
      </c>
      <c r="AN465">
        <v>0</v>
      </c>
      <c r="AO465">
        <v>0</v>
      </c>
      <c r="AP465" s="1">
        <v>0.1212906</v>
      </c>
      <c r="AQ465">
        <v>21.91076</v>
      </c>
      <c r="AR465">
        <v>0</v>
      </c>
      <c r="AS465">
        <v>0</v>
      </c>
      <c r="AT465" s="1">
        <v>0.1219324</v>
      </c>
      <c r="AU465">
        <v>22.227270000000001</v>
      </c>
      <c r="AV465">
        <v>0</v>
      </c>
      <c r="AW465">
        <v>0</v>
      </c>
      <c r="AX465" s="1">
        <v>0.12268030000000001</v>
      </c>
      <c r="AY465">
        <v>22.35838</v>
      </c>
      <c r="AZ465">
        <v>0</v>
      </c>
      <c r="BA465">
        <v>0</v>
      </c>
      <c r="BB465" s="1">
        <v>0.123449</v>
      </c>
      <c r="BC465">
        <v>22.486429999999999</v>
      </c>
      <c r="BD465">
        <v>0</v>
      </c>
      <c r="BE465">
        <v>0</v>
      </c>
      <c r="BF465" s="1">
        <v>0.1242191</v>
      </c>
      <c r="BG465">
        <v>22.66527</v>
      </c>
      <c r="BH465">
        <v>0</v>
      </c>
      <c r="BI465">
        <v>0</v>
      </c>
      <c r="BJ465" s="1">
        <v>0.12502269999999999</v>
      </c>
      <c r="BK465">
        <v>22.443660000000001</v>
      </c>
      <c r="BL465">
        <v>0</v>
      </c>
      <c r="BM465">
        <v>0</v>
      </c>
      <c r="BN465" s="1">
        <v>0.12589729999999999</v>
      </c>
      <c r="BO465">
        <v>22.037289999999999</v>
      </c>
      <c r="BP465">
        <v>0</v>
      </c>
      <c r="BQ465">
        <v>0</v>
      </c>
      <c r="BR465" s="1">
        <v>0.1267904</v>
      </c>
      <c r="BS465">
        <v>21.523949999999999</v>
      </c>
      <c r="BT465">
        <v>0</v>
      </c>
      <c r="BU465">
        <v>0</v>
      </c>
      <c r="BV465" s="1">
        <v>0.12764439999999999</v>
      </c>
      <c r="BW465">
        <v>21.478400000000001</v>
      </c>
      <c r="BX465">
        <v>0</v>
      </c>
      <c r="BY465">
        <v>0</v>
      </c>
      <c r="BZ465" s="1">
        <v>0.12841420000000001</v>
      </c>
      <c r="CA465">
        <v>22.00421</v>
      </c>
      <c r="CB465">
        <v>0</v>
      </c>
      <c r="CC465">
        <v>0</v>
      </c>
      <c r="CD465" s="1">
        <v>0.12910060000000001</v>
      </c>
      <c r="CE465">
        <v>22.89067</v>
      </c>
      <c r="CF465">
        <v>0</v>
      </c>
      <c r="CG465">
        <v>0</v>
      </c>
      <c r="CH465">
        <v>0.1297499</v>
      </c>
      <c r="CI465">
        <v>23.71801</v>
      </c>
      <c r="CJ465">
        <v>0</v>
      </c>
      <c r="CK465">
        <v>0</v>
      </c>
      <c r="CL465" s="1">
        <v>0.1303686</v>
      </c>
      <c r="CM465">
        <v>23.981390000000001</v>
      </c>
      <c r="CN465">
        <v>0</v>
      </c>
      <c r="CO465">
        <v>0</v>
      </c>
      <c r="CP465" s="1">
        <v>0.1308792</v>
      </c>
      <c r="CQ465">
        <v>23.65277</v>
      </c>
      <c r="CR465">
        <v>0</v>
      </c>
      <c r="CS465">
        <v>0</v>
      </c>
      <c r="CT465" s="1">
        <v>0.13130610000000001</v>
      </c>
      <c r="CU465">
        <v>23.073589999999999</v>
      </c>
      <c r="CV465">
        <v>0</v>
      </c>
      <c r="CW465">
        <v>0</v>
      </c>
      <c r="CX465" s="1">
        <v>0.13179399999999999</v>
      </c>
      <c r="CY465">
        <v>22.451740000000001</v>
      </c>
      <c r="CZ465">
        <v>0</v>
      </c>
      <c r="DA465">
        <v>0</v>
      </c>
      <c r="DB465" s="1">
        <v>0.1321678</v>
      </c>
      <c r="DC465">
        <v>22.395479999999999</v>
      </c>
      <c r="DD465">
        <v>2.7065070000000001E-38</v>
      </c>
      <c r="DE465" s="1">
        <v>5.5293469999999997E-35</v>
      </c>
      <c r="DF465">
        <v>0.13227939999999999</v>
      </c>
      <c r="DG465">
        <v>22.863869999999999</v>
      </c>
      <c r="DH465" s="1">
        <v>5.0223590000000004E-32</v>
      </c>
      <c r="DI465" s="1">
        <v>1.0246770000000001E-28</v>
      </c>
      <c r="DJ465" s="1">
        <v>0.13219020000000001</v>
      </c>
      <c r="DK465">
        <v>23.36148</v>
      </c>
      <c r="DL465" s="1">
        <v>5.2542399999999998E-27</v>
      </c>
      <c r="DM465" s="1">
        <v>1.070561E-23</v>
      </c>
      <c r="DN465" s="1">
        <v>0.1320556</v>
      </c>
      <c r="DO465">
        <v>23.81964</v>
      </c>
      <c r="DP465" s="1">
        <v>6.8401139999999998E-23</v>
      </c>
      <c r="DQ465" s="1">
        <v>1.247373E-19</v>
      </c>
      <c r="DR465" s="1">
        <v>0.13188540000000001</v>
      </c>
      <c r="DS465">
        <v>23.789950000000001</v>
      </c>
      <c r="DT465" s="1">
        <v>1.7252060000000001E-19</v>
      </c>
      <c r="DU465" s="1">
        <v>2.9074820000000002E-16</v>
      </c>
      <c r="DV465" s="1">
        <v>0.1316223</v>
      </c>
      <c r="DW465">
        <v>23.190539999999999</v>
      </c>
      <c r="DX465" s="1">
        <v>1.363898E-16</v>
      </c>
      <c r="DY465" s="1">
        <v>2.1847439999999999E-13</v>
      </c>
      <c r="DZ465" s="1">
        <v>0.13119020000000001</v>
      </c>
      <c r="EA465">
        <v>22.372949999999999</v>
      </c>
      <c r="EB465" s="1">
        <v>4.2962940000000002E-14</v>
      </c>
      <c r="EC465" s="1">
        <v>6.6600339999999997E-11</v>
      </c>
      <c r="ED465" s="1">
        <v>0.13096849999999999</v>
      </c>
      <c r="EE465">
        <v>21.520800000000001</v>
      </c>
      <c r="EF465" s="1">
        <v>6.305709E-12</v>
      </c>
      <c r="EG465" s="1">
        <v>9.6285269999999995E-9</v>
      </c>
      <c r="EH465" s="1">
        <v>0.13064890000000001</v>
      </c>
      <c r="EI465">
        <v>21.113409999999998</v>
      </c>
      <c r="EJ465" s="1">
        <v>4.8806540000000003E-10</v>
      </c>
      <c r="EK465" s="1">
        <v>7.4120279999999999E-7</v>
      </c>
      <c r="EL465" s="1">
        <v>0.1299208</v>
      </c>
      <c r="EM465">
        <v>21.206890000000001</v>
      </c>
      <c r="EN465" s="1">
        <v>2.1797099999999999E-8</v>
      </c>
      <c r="EO465" s="1">
        <v>3.3229190000000003E-5</v>
      </c>
      <c r="EP465" s="1">
        <v>0.1289845</v>
      </c>
      <c r="EQ465">
        <v>21.641390000000001</v>
      </c>
      <c r="ER465" s="1">
        <v>6.046988E-7</v>
      </c>
      <c r="ES465" s="1">
        <v>9.3190530000000001E-4</v>
      </c>
      <c r="ET465" s="1">
        <v>0.12805910000000001</v>
      </c>
      <c r="EU465">
        <v>22.08803</v>
      </c>
      <c r="EV465" s="1">
        <v>1.1086710000000001E-5</v>
      </c>
      <c r="EW465" s="1">
        <v>1.7317019999999999E-2</v>
      </c>
      <c r="EX465" s="1">
        <v>0.127196</v>
      </c>
      <c r="EY465">
        <v>22.043769999999999</v>
      </c>
      <c r="EZ465" s="1">
        <v>1.4080949999999999E-4</v>
      </c>
      <c r="FA465">
        <v>0.22323399999999999</v>
      </c>
      <c r="FB465" s="1">
        <v>0.12627530000000001</v>
      </c>
      <c r="FC465">
        <v>21.547409999999999</v>
      </c>
      <c r="FD465" s="1">
        <v>1.285853E-3</v>
      </c>
      <c r="FE465">
        <v>2.0727289999999998</v>
      </c>
      <c r="FF465" s="1">
        <v>0.1252065</v>
      </c>
      <c r="FG465">
        <v>20.782170000000001</v>
      </c>
      <c r="FH465" s="1">
        <v>8.7080460000000005E-3</v>
      </c>
      <c r="FI465">
        <v>14.322990000000001</v>
      </c>
      <c r="FJ465" s="1">
        <v>0.12431200000000001</v>
      </c>
      <c r="FK465">
        <v>20.029309999999999</v>
      </c>
      <c r="FL465" s="1">
        <v>4.5248509999999999E-2</v>
      </c>
      <c r="FM465">
        <v>75.868530000000007</v>
      </c>
      <c r="FN465" s="1">
        <v>0.12337869999999999</v>
      </c>
      <c r="FO465">
        <v>20.107679999999998</v>
      </c>
      <c r="FP465" s="1">
        <v>0.1847867</v>
      </c>
      <c r="FQ465">
        <v>316.15480000000002</v>
      </c>
      <c r="FR465" s="1">
        <v>0.12217740000000001</v>
      </c>
      <c r="FS465">
        <v>20.470580000000002</v>
      </c>
      <c r="FT465">
        <v>0.60532640000000004</v>
      </c>
      <c r="FU465">
        <v>1060.354</v>
      </c>
      <c r="FV465" s="1">
        <v>0.1209127</v>
      </c>
      <c r="FW465">
        <v>20.926649999999999</v>
      </c>
      <c r="FX465">
        <v>1.6288549999999999</v>
      </c>
      <c r="FY465">
        <v>2925.9749999999999</v>
      </c>
      <c r="FZ465" s="1">
        <v>0.1196662</v>
      </c>
      <c r="GA465">
        <v>21.172460000000001</v>
      </c>
      <c r="GB465">
        <v>3.6788759999999998</v>
      </c>
      <c r="GC465">
        <v>6778.768</v>
      </c>
      <c r="GD465" s="1">
        <v>0.1185378</v>
      </c>
      <c r="GE465">
        <v>21.033550000000002</v>
      </c>
      <c r="GF465">
        <v>7.1075439999999999</v>
      </c>
      <c r="GG465">
        <v>13427.15</v>
      </c>
      <c r="GH465" s="1">
        <v>0.1173626</v>
      </c>
      <c r="GI465">
        <v>20.557559999999999</v>
      </c>
      <c r="GJ465">
        <v>11.91689</v>
      </c>
      <c r="GK465">
        <v>23109.43</v>
      </c>
      <c r="GL465" s="1">
        <v>0.1161948</v>
      </c>
      <c r="GM465">
        <v>19.902760000000001</v>
      </c>
      <c r="GN465">
        <v>17.61233</v>
      </c>
      <c r="GO465">
        <v>35076.14</v>
      </c>
      <c r="GP465" s="1">
        <v>0.11531719999999999</v>
      </c>
      <c r="GQ465">
        <v>19.33663</v>
      </c>
      <c r="GR465">
        <v>23.322109999999999</v>
      </c>
      <c r="GS465">
        <v>47598.45</v>
      </c>
      <c r="GT465" s="1">
        <v>0.1144225</v>
      </c>
      <c r="GU465">
        <v>19.655840000000001</v>
      </c>
      <c r="GV465">
        <v>27.924489999999999</v>
      </c>
      <c r="GW465">
        <v>58455.35</v>
      </c>
      <c r="GX465" s="1">
        <v>0.1132387</v>
      </c>
      <c r="GY465">
        <v>20.288160000000001</v>
      </c>
      <c r="GZ465">
        <v>30.529610000000002</v>
      </c>
      <c r="HA465">
        <v>65736.990000000005</v>
      </c>
      <c r="HB465" s="1">
        <v>0.1119492</v>
      </c>
      <c r="HC465">
        <v>21.1053</v>
      </c>
      <c r="HD465">
        <v>30.89133</v>
      </c>
      <c r="HE465">
        <v>68490.12</v>
      </c>
      <c r="HF465" s="1">
        <v>0.1107095</v>
      </c>
      <c r="HG465">
        <v>21.989979999999999</v>
      </c>
      <c r="HH465">
        <v>29.235489999999999</v>
      </c>
      <c r="HI465">
        <v>66894.41</v>
      </c>
      <c r="HJ465" s="1">
        <v>0.10956349999999999</v>
      </c>
      <c r="HK465">
        <v>22.45065</v>
      </c>
      <c r="HL465">
        <v>26.419319999999999</v>
      </c>
      <c r="HM465">
        <v>61951.23</v>
      </c>
      <c r="HN465" s="1">
        <v>0.1083901</v>
      </c>
      <c r="HO465">
        <v>22.203320000000001</v>
      </c>
      <c r="HP465">
        <v>22.789079999999998</v>
      </c>
      <c r="HQ465">
        <v>54907.51</v>
      </c>
      <c r="HR465" s="1">
        <v>0.1071411</v>
      </c>
      <c r="HS465">
        <v>21.634830000000001</v>
      </c>
      <c r="HT465">
        <v>19.01294</v>
      </c>
      <c r="HU465">
        <v>47056.639999999999</v>
      </c>
      <c r="HV465" s="1">
        <v>0.1059427</v>
      </c>
      <c r="HW465">
        <v>20.976279999999999</v>
      </c>
      <c r="HX465">
        <v>15.513159999999999</v>
      </c>
      <c r="HY465">
        <v>39368.959999999999</v>
      </c>
      <c r="HZ465" s="1">
        <v>0.1047303</v>
      </c>
      <c r="IA465">
        <v>21.089310000000001</v>
      </c>
      <c r="IB465">
        <v>12.4742</v>
      </c>
      <c r="IC465">
        <v>32414.7</v>
      </c>
      <c r="ID465" s="1">
        <v>0.10348930000000001</v>
      </c>
      <c r="IE465">
        <v>21.820139999999999</v>
      </c>
      <c r="IF465">
        <v>9.9643139999999999</v>
      </c>
      <c r="IG465">
        <v>26470.93</v>
      </c>
      <c r="IH465">
        <v>0.1023236</v>
      </c>
      <c r="II465">
        <v>22.787479999999999</v>
      </c>
      <c r="IJ465">
        <v>7.9599859999999998</v>
      </c>
      <c r="IK465">
        <v>21565.57</v>
      </c>
      <c r="IL465" s="1">
        <v>0.1013198</v>
      </c>
      <c r="IM465">
        <v>23.813099999999999</v>
      </c>
      <c r="IN465">
        <v>6.3918280000000003</v>
      </c>
      <c r="IO465">
        <v>17601.53</v>
      </c>
      <c r="IP465" s="1">
        <v>0.10047010000000001</v>
      </c>
      <c r="IQ465">
        <v>24.227820000000001</v>
      </c>
      <c r="IR465">
        <v>5.170623</v>
      </c>
      <c r="IS465">
        <v>14428.58</v>
      </c>
      <c r="IT465" s="1">
        <v>9.9719650000000007E-2</v>
      </c>
      <c r="IU465">
        <v>23.96828</v>
      </c>
      <c r="IV465">
        <v>4.2157770000000001</v>
      </c>
      <c r="IW465">
        <v>11896.34</v>
      </c>
      <c r="IX465" s="1">
        <v>9.906247E-2</v>
      </c>
      <c r="IY465">
        <v>23.438379999999999</v>
      </c>
      <c r="IZ465">
        <v>3.4669759999999998</v>
      </c>
      <c r="JA465">
        <v>9874.1640000000007</v>
      </c>
      <c r="JB465" s="1">
        <v>9.8709729999999996E-2</v>
      </c>
      <c r="JC465">
        <v>22.8386</v>
      </c>
      <c r="JD465">
        <v>2.880306</v>
      </c>
      <c r="JE465">
        <v>8248.5750000000007</v>
      </c>
      <c r="JF465" s="1">
        <v>9.8272890000000002E-2</v>
      </c>
      <c r="JG465">
        <v>22.709250000000001</v>
      </c>
      <c r="JH465">
        <v>2.4051930000000001</v>
      </c>
      <c r="JI465">
        <v>6929.0910000000003</v>
      </c>
      <c r="JJ465" s="1">
        <v>9.7677399999999998E-2</v>
      </c>
      <c r="JK465">
        <v>22.685919999999999</v>
      </c>
      <c r="JL465">
        <v>2.0184880000000001</v>
      </c>
      <c r="JM465">
        <v>5856.7259999999997</v>
      </c>
      <c r="JN465" s="1">
        <v>9.7008419999999998E-2</v>
      </c>
      <c r="JO465">
        <v>22.91085</v>
      </c>
      <c r="JP465">
        <v>1.7035739999999999</v>
      </c>
      <c r="JQ465">
        <v>4981.4560000000001</v>
      </c>
      <c r="JR465" s="1">
        <v>9.630097E-2</v>
      </c>
      <c r="JS465">
        <v>22.897780000000001</v>
      </c>
      <c r="JT465">
        <v>1.446731</v>
      </c>
      <c r="JU465">
        <v>4263.6959999999999</v>
      </c>
      <c r="JV465">
        <v>9.5614249999999998E-2</v>
      </c>
      <c r="JW465">
        <v>22.60858</v>
      </c>
      <c r="JX465">
        <v>1.2359709999999999</v>
      </c>
      <c r="JY465">
        <v>3670.6979999999999</v>
      </c>
      <c r="JZ465" s="1">
        <v>9.4915879999999994E-2</v>
      </c>
      <c r="KA465">
        <v>22.167059999999999</v>
      </c>
      <c r="KB465">
        <v>1.0617220000000001</v>
      </c>
      <c r="KC465">
        <v>3177.4140000000002</v>
      </c>
      <c r="KD465" s="1">
        <v>9.4163179999999999E-2</v>
      </c>
      <c r="KE465">
        <v>21.636230000000001</v>
      </c>
      <c r="KF465">
        <v>0.91637259999999998</v>
      </c>
      <c r="KG465">
        <v>2765.1379999999999</v>
      </c>
      <c r="KH465" s="1">
        <v>9.3407340000000005E-2</v>
      </c>
      <c r="KI465">
        <v>21.120349999999998</v>
      </c>
      <c r="KJ465">
        <v>0.79498020000000003</v>
      </c>
      <c r="KK465">
        <v>2418.9499999999998</v>
      </c>
      <c r="KL465">
        <v>9.2606530000000006E-2</v>
      </c>
      <c r="KM465">
        <v>21.238479999999999</v>
      </c>
      <c r="KN465">
        <v>0.69294330000000004</v>
      </c>
      <c r="KO465">
        <v>2127.1170000000002</v>
      </c>
      <c r="KP465" s="1">
        <v>9.1844090000000003E-2</v>
      </c>
      <c r="KQ465">
        <v>21.34113</v>
      </c>
      <c r="KR465">
        <v>0.6072398</v>
      </c>
      <c r="KS465">
        <v>1879.797</v>
      </c>
      <c r="KT465">
        <v>9.1134880000000001E-2</v>
      </c>
      <c r="KU465">
        <v>21.62856</v>
      </c>
      <c r="KV465">
        <v>0.53489180000000003</v>
      </c>
      <c r="KW465">
        <v>1669.0440000000001</v>
      </c>
      <c r="KX465" s="1">
        <v>9.0462769999999998E-2</v>
      </c>
      <c r="KY465">
        <v>21.995560000000001</v>
      </c>
      <c r="KZ465">
        <v>0.4733966</v>
      </c>
      <c r="LA465">
        <v>1488.394</v>
      </c>
      <c r="LB465" s="1">
        <v>8.9861629999999998E-2</v>
      </c>
      <c r="LC465">
        <v>22.073879999999999</v>
      </c>
      <c r="LD465">
        <v>0.42094189999999998</v>
      </c>
      <c r="LE465">
        <v>1332.625</v>
      </c>
      <c r="LF465" s="1">
        <v>8.9342190000000002E-2</v>
      </c>
      <c r="LG465">
        <v>21.718889999999998</v>
      </c>
      <c r="LH465">
        <v>0.37600479999999997</v>
      </c>
      <c r="LI465">
        <v>1197.5419999999999</v>
      </c>
      <c r="LJ465" s="1">
        <v>8.8893639999999996E-2</v>
      </c>
      <c r="LK465">
        <v>21.166170000000001</v>
      </c>
      <c r="LL465">
        <v>0.33714319999999998</v>
      </c>
      <c r="LM465">
        <v>1079.652</v>
      </c>
      <c r="LN465" s="1">
        <v>8.8533470000000003E-2</v>
      </c>
      <c r="LO465">
        <v>20.77037</v>
      </c>
      <c r="LP465">
        <v>0.30346450000000003</v>
      </c>
      <c r="LQ465">
        <v>976.18820000000005</v>
      </c>
      <c r="LR465" s="1">
        <v>8.8204530000000003E-2</v>
      </c>
      <c r="LS465">
        <v>21.329660000000001</v>
      </c>
      <c r="LT465">
        <v>0.27391959999999999</v>
      </c>
      <c r="LU465">
        <v>884.79520000000002</v>
      </c>
      <c r="LV465">
        <v>8.7840399999999999E-2</v>
      </c>
      <c r="LW465">
        <v>22.115200000000002</v>
      </c>
      <c r="LX465">
        <v>0.24783089999999999</v>
      </c>
      <c r="LY465">
        <v>804.19780000000003</v>
      </c>
      <c r="LZ465" s="1">
        <v>8.7468340000000006E-2</v>
      </c>
      <c r="MA465">
        <v>23.00656</v>
      </c>
      <c r="MB465">
        <v>0.2248735</v>
      </c>
      <c r="MC465">
        <v>733.07569999999998</v>
      </c>
      <c r="MD465" s="1">
        <v>8.7155360000000001E-2</v>
      </c>
      <c r="ME465">
        <v>23.987310000000001</v>
      </c>
      <c r="MF465">
        <v>0.20476040000000001</v>
      </c>
      <c r="MG465">
        <v>670.18269999999995</v>
      </c>
      <c r="MH465" s="1">
        <v>8.6895559999999997E-2</v>
      </c>
      <c r="MI465">
        <v>24.34545</v>
      </c>
      <c r="MJ465">
        <v>0.18704799999999999</v>
      </c>
      <c r="MK465">
        <v>614.29539999999997</v>
      </c>
      <c r="ML465" s="1">
        <v>8.6642250000000004E-2</v>
      </c>
      <c r="MM465">
        <v>23.9285</v>
      </c>
      <c r="MN465">
        <v>0.1713307</v>
      </c>
      <c r="MO465">
        <v>564.46360000000004</v>
      </c>
      <c r="MP465">
        <v>8.6419120000000002E-2</v>
      </c>
      <c r="MQ465">
        <v>23.356190000000002</v>
      </c>
      <c r="MR465">
        <v>0.15735769999999999</v>
      </c>
      <c r="MS465">
        <v>519.9846</v>
      </c>
      <c r="MT465" s="1">
        <v>8.6296719999999993E-2</v>
      </c>
      <c r="MU465">
        <v>22.795310000000001</v>
      </c>
      <c r="MV465">
        <v>0.14502470000000001</v>
      </c>
      <c r="MW465">
        <v>480.05610000000001</v>
      </c>
      <c r="MX465" s="1">
        <v>8.6174089999999995E-2</v>
      </c>
      <c r="MY465">
        <v>23.133600000000001</v>
      </c>
      <c r="MZ465">
        <v>0.1338907</v>
      </c>
      <c r="NA465">
        <v>443.95760000000001</v>
      </c>
      <c r="NB465" s="1">
        <v>8.5989049999999997E-2</v>
      </c>
      <c r="NC465">
        <v>23.92746</v>
      </c>
      <c r="ND465">
        <v>0.1237839</v>
      </c>
      <c r="NE465">
        <v>411.47460000000001</v>
      </c>
      <c r="NF465" s="1">
        <v>8.5811230000000002E-2</v>
      </c>
      <c r="NG465">
        <v>24.786799999999999</v>
      </c>
      <c r="NH465">
        <v>0.1147208</v>
      </c>
      <c r="NI465">
        <v>382.25510000000003</v>
      </c>
      <c r="NJ465" s="1">
        <v>8.5665530000000004E-2</v>
      </c>
      <c r="NK465">
        <v>25.61007</v>
      </c>
      <c r="NL465">
        <v>0.10660749999999999</v>
      </c>
      <c r="NM465">
        <v>355.9282</v>
      </c>
      <c r="NN465" s="1">
        <v>8.5579210000000003E-2</v>
      </c>
      <c r="NO465">
        <v>25.72456</v>
      </c>
      <c r="NP465">
        <v>9.933757E-2</v>
      </c>
      <c r="NQ465">
        <v>332.05950000000001</v>
      </c>
      <c r="NR465" s="1">
        <v>8.5479879999999994E-2</v>
      </c>
      <c r="NS465">
        <v>25.239619999999999</v>
      </c>
      <c r="NT465">
        <v>9.2704010000000003E-2</v>
      </c>
      <c r="NU465">
        <v>310.31880000000001</v>
      </c>
      <c r="NV465" s="1">
        <v>8.5357639999999999E-2</v>
      </c>
      <c r="NW465">
        <v>24.564979999999998</v>
      </c>
      <c r="NX465">
        <v>8.6653869999999994E-2</v>
      </c>
      <c r="NY465">
        <v>290.53879999999998</v>
      </c>
      <c r="NZ465" s="1">
        <v>8.5169729999999999E-2</v>
      </c>
      <c r="OA465">
        <v>23.957550000000001</v>
      </c>
      <c r="OB465">
        <v>8.1104430000000005E-2</v>
      </c>
      <c r="OC465">
        <v>272.58879999999999</v>
      </c>
      <c r="OD465" s="1">
        <v>8.4993410000000005E-2</v>
      </c>
      <c r="OE465">
        <v>23.563649999999999</v>
      </c>
      <c r="OF465">
        <v>7.6092000000000007E-2</v>
      </c>
      <c r="OG465">
        <v>256.30990000000003</v>
      </c>
      <c r="OH465" s="1">
        <v>8.4862430000000003E-2</v>
      </c>
      <c r="OI465">
        <v>23.804259999999999</v>
      </c>
      <c r="OJ465">
        <v>7.1556640000000005E-2</v>
      </c>
      <c r="OK465">
        <v>241.45599999999999</v>
      </c>
    </row>
    <row r="466" spans="1:401" x14ac:dyDescent="0.35">
      <c r="A466">
        <v>475</v>
      </c>
      <c r="B466" t="s">
        <v>4</v>
      </c>
      <c r="C466" t="s">
        <v>364</v>
      </c>
      <c r="D466" t="s">
        <v>473</v>
      </c>
      <c r="E466">
        <v>872.45339999999999</v>
      </c>
      <c r="F466">
        <v>0.1145528</v>
      </c>
      <c r="G466">
        <v>21.680299999999999</v>
      </c>
      <c r="H466">
        <v>0</v>
      </c>
      <c r="I466">
        <v>0</v>
      </c>
      <c r="J466">
        <v>0.1141191</v>
      </c>
      <c r="K466">
        <v>21.2103</v>
      </c>
      <c r="L466">
        <v>0</v>
      </c>
      <c r="M466">
        <v>0</v>
      </c>
      <c r="N466">
        <v>0.11401799999999999</v>
      </c>
      <c r="O466">
        <v>21.413709999999998</v>
      </c>
      <c r="P466">
        <v>0</v>
      </c>
      <c r="Q466">
        <v>0</v>
      </c>
      <c r="R466">
        <v>0.11408219999999999</v>
      </c>
      <c r="S466">
        <v>21.622140000000002</v>
      </c>
      <c r="T466">
        <v>0</v>
      </c>
      <c r="U466">
        <v>0</v>
      </c>
      <c r="V466" s="1">
        <v>0.1141648</v>
      </c>
      <c r="W466">
        <v>22.210450000000002</v>
      </c>
      <c r="X466">
        <v>0</v>
      </c>
      <c r="Y466">
        <v>0</v>
      </c>
      <c r="Z466" s="1">
        <v>0.1142151</v>
      </c>
      <c r="AA466">
        <v>22.413250000000001</v>
      </c>
      <c r="AB466">
        <v>0</v>
      </c>
      <c r="AC466">
        <v>0</v>
      </c>
      <c r="AD466" s="1">
        <v>0.1143782</v>
      </c>
      <c r="AE466">
        <v>22.466670000000001</v>
      </c>
      <c r="AF466">
        <v>0</v>
      </c>
      <c r="AG466">
        <v>0</v>
      </c>
      <c r="AH466" s="1">
        <v>0.1147792</v>
      </c>
      <c r="AI466">
        <v>22.385100000000001</v>
      </c>
      <c r="AJ466">
        <v>0</v>
      </c>
      <c r="AK466">
        <v>0</v>
      </c>
      <c r="AL466" s="1">
        <v>0.1151597</v>
      </c>
      <c r="AM466">
        <v>22.175280000000001</v>
      </c>
      <c r="AN466">
        <v>0</v>
      </c>
      <c r="AO466">
        <v>0</v>
      </c>
      <c r="AP466" s="1">
        <v>0.1156377</v>
      </c>
      <c r="AQ466">
        <v>21.966799999999999</v>
      </c>
      <c r="AR466">
        <v>0</v>
      </c>
      <c r="AS466">
        <v>0</v>
      </c>
      <c r="AT466" s="1">
        <v>0.1162702</v>
      </c>
      <c r="AU466">
        <v>22.24484</v>
      </c>
      <c r="AV466">
        <v>0</v>
      </c>
      <c r="AW466">
        <v>0</v>
      </c>
      <c r="AX466" s="1">
        <v>0.1170089</v>
      </c>
      <c r="AY466">
        <v>22.331420000000001</v>
      </c>
      <c r="AZ466">
        <v>0</v>
      </c>
      <c r="BA466">
        <v>0</v>
      </c>
      <c r="BB466" s="1">
        <v>0.11774660000000001</v>
      </c>
      <c r="BC466">
        <v>22.43976</v>
      </c>
      <c r="BD466">
        <v>0</v>
      </c>
      <c r="BE466">
        <v>0</v>
      </c>
      <c r="BF466" s="1">
        <v>0.1184738</v>
      </c>
      <c r="BG466">
        <v>22.614619999999999</v>
      </c>
      <c r="BH466">
        <v>0</v>
      </c>
      <c r="BI466">
        <v>0</v>
      </c>
      <c r="BJ466" s="1">
        <v>0.1192477</v>
      </c>
      <c r="BK466">
        <v>22.43141</v>
      </c>
      <c r="BL466">
        <v>0</v>
      </c>
      <c r="BM466">
        <v>0</v>
      </c>
      <c r="BN466" s="1">
        <v>0.12009599999999999</v>
      </c>
      <c r="BO466">
        <v>22.085090000000001</v>
      </c>
      <c r="BP466">
        <v>0</v>
      </c>
      <c r="BQ466">
        <v>0</v>
      </c>
      <c r="BR466" s="1">
        <v>0.1209669</v>
      </c>
      <c r="BS466">
        <v>21.630479999999999</v>
      </c>
      <c r="BT466">
        <v>0</v>
      </c>
      <c r="BU466">
        <v>0</v>
      </c>
      <c r="BV466" s="1">
        <v>0.12180439999999999</v>
      </c>
      <c r="BW466">
        <v>21.578869999999998</v>
      </c>
      <c r="BX466">
        <v>0</v>
      </c>
      <c r="BY466">
        <v>0</v>
      </c>
      <c r="BZ466" s="1">
        <v>0.1225444</v>
      </c>
      <c r="CA466">
        <v>22.027290000000001</v>
      </c>
      <c r="CB466">
        <v>0</v>
      </c>
      <c r="CC466">
        <v>0</v>
      </c>
      <c r="CD466" s="1">
        <v>0.1232057</v>
      </c>
      <c r="CE466">
        <v>22.803100000000001</v>
      </c>
      <c r="CF466">
        <v>0</v>
      </c>
      <c r="CG466">
        <v>0</v>
      </c>
      <c r="CH466">
        <v>0.12383959999999999</v>
      </c>
      <c r="CI466">
        <v>23.561879999999999</v>
      </c>
      <c r="CJ466">
        <v>0</v>
      </c>
      <c r="CK466">
        <v>0</v>
      </c>
      <c r="CL466" s="1">
        <v>0.12444230000000001</v>
      </c>
      <c r="CM466">
        <v>23.847000000000001</v>
      </c>
      <c r="CN466">
        <v>0</v>
      </c>
      <c r="CO466">
        <v>0</v>
      </c>
      <c r="CP466" s="1">
        <v>0.1249458</v>
      </c>
      <c r="CQ466">
        <v>23.631930000000001</v>
      </c>
      <c r="CR466">
        <v>0</v>
      </c>
      <c r="CS466">
        <v>0</v>
      </c>
      <c r="CT466" s="1">
        <v>0.12536459999999999</v>
      </c>
      <c r="CU466">
        <v>23.176400000000001</v>
      </c>
      <c r="CV466">
        <v>0</v>
      </c>
      <c r="CW466">
        <v>0</v>
      </c>
      <c r="CX466">
        <v>0.12587309999999999</v>
      </c>
      <c r="CY466">
        <v>22.638580000000001</v>
      </c>
      <c r="CZ466">
        <v>0</v>
      </c>
      <c r="DA466">
        <v>0</v>
      </c>
      <c r="DB466" s="1">
        <v>0.12625749999999999</v>
      </c>
      <c r="DC466">
        <v>22.571380000000001</v>
      </c>
      <c r="DD466">
        <v>0</v>
      </c>
      <c r="DE466" s="1">
        <v>1.0039749999999999E-35</v>
      </c>
      <c r="DF466" s="1">
        <v>0.12635560000000001</v>
      </c>
      <c r="DG466">
        <v>22.949079999999999</v>
      </c>
      <c r="DH466" s="1">
        <v>1.007041E-32</v>
      </c>
      <c r="DI466" s="1">
        <v>2.1290710000000001E-29</v>
      </c>
      <c r="DJ466" s="1">
        <v>0.12626329999999999</v>
      </c>
      <c r="DK466">
        <v>23.357859999999999</v>
      </c>
      <c r="DL466" s="1">
        <v>1.220253E-27</v>
      </c>
      <c r="DM466" s="1">
        <v>2.576452E-24</v>
      </c>
      <c r="DN466" s="1">
        <v>0.12613269999999999</v>
      </c>
      <c r="DO466">
        <v>23.774889999999999</v>
      </c>
      <c r="DP466" s="1">
        <v>1.783699E-23</v>
      </c>
      <c r="DQ466" s="1">
        <v>3.4418629999999998E-20</v>
      </c>
      <c r="DR466" s="1">
        <v>0.12598819999999999</v>
      </c>
      <c r="DS466">
        <v>23.776800000000001</v>
      </c>
      <c r="DT466" s="1">
        <v>5.279917E-20</v>
      </c>
      <c r="DU466" s="1">
        <v>9.0136569999999998E-17</v>
      </c>
      <c r="DV466" s="1">
        <v>0.12576409999999999</v>
      </c>
      <c r="DW466">
        <v>23.274920000000002</v>
      </c>
      <c r="DX466" s="1">
        <v>4.6263170000000001E-17</v>
      </c>
      <c r="DY466" s="1">
        <v>7.4533669999999995E-14</v>
      </c>
      <c r="DZ466" s="1">
        <v>0.1253454</v>
      </c>
      <c r="EA466">
        <v>22.567769999999999</v>
      </c>
      <c r="EB466" s="1">
        <v>1.579686E-14</v>
      </c>
      <c r="EC466" s="1">
        <v>2.471171E-11</v>
      </c>
      <c r="ED466" s="1">
        <v>0.12519859999999999</v>
      </c>
      <c r="EE466">
        <v>21.78811</v>
      </c>
      <c r="EF466" s="1">
        <v>2.4947460000000002E-12</v>
      </c>
      <c r="EG466" s="1">
        <v>3.8536240000000002E-9</v>
      </c>
      <c r="EH466" s="1">
        <v>0.1249258</v>
      </c>
      <c r="EI466">
        <v>21.37247</v>
      </c>
      <c r="EJ466" s="1">
        <v>2.06426E-10</v>
      </c>
      <c r="EK466" s="1">
        <v>3.1788669999999999E-7</v>
      </c>
      <c r="EL466" s="1">
        <v>0.1241993</v>
      </c>
      <c r="EM466">
        <v>21.381730000000001</v>
      </c>
      <c r="EN466" s="1">
        <v>9.7974959999999993E-9</v>
      </c>
      <c r="EO466" s="1">
        <v>1.518479E-5</v>
      </c>
      <c r="EP466" s="1">
        <v>0.12327059999999999</v>
      </c>
      <c r="EQ466">
        <v>21.704370000000001</v>
      </c>
      <c r="ER466" s="1">
        <v>2.8761709999999999E-7</v>
      </c>
      <c r="ES466" s="1">
        <v>4.5171859999999997E-4</v>
      </c>
      <c r="ET466" s="1">
        <v>0.1223767</v>
      </c>
      <c r="EU466">
        <v>22.074480000000001</v>
      </c>
      <c r="EV466" s="1">
        <v>5.5635530000000002E-6</v>
      </c>
      <c r="EW466" s="1">
        <v>8.8738419999999998E-3</v>
      </c>
      <c r="EX466" s="1">
        <v>0.1215852</v>
      </c>
      <c r="EY466">
        <v>22.041029999999999</v>
      </c>
      <c r="EZ466" s="1">
        <v>7.4409699999999993E-5</v>
      </c>
      <c r="FA466" s="1">
        <v>0.12064039999999999</v>
      </c>
      <c r="FB466" s="1">
        <v>0.1207194</v>
      </c>
      <c r="FC466">
        <v>21.626670000000001</v>
      </c>
      <c r="FD466" s="1">
        <v>7.1415599999999997E-4</v>
      </c>
      <c r="FE466">
        <v>1.179019</v>
      </c>
      <c r="FF466" s="1">
        <v>0.1196832</v>
      </c>
      <c r="FG466">
        <v>20.96134</v>
      </c>
      <c r="FH466" s="1">
        <v>5.0730009999999997E-3</v>
      </c>
      <c r="FI466">
        <v>8.5596390000000007</v>
      </c>
      <c r="FJ466" s="1">
        <v>0.1188738</v>
      </c>
      <c r="FK466">
        <v>20.27674</v>
      </c>
      <c r="FL466" s="1">
        <v>2.7624010000000001E-2</v>
      </c>
      <c r="FM466">
        <v>47.559939999999997</v>
      </c>
      <c r="FN466" s="1">
        <v>0.1179954</v>
      </c>
      <c r="FO466">
        <v>20.317419999999998</v>
      </c>
      <c r="FP466" s="1">
        <v>0.1180726</v>
      </c>
      <c r="FQ466">
        <v>207.6574</v>
      </c>
      <c r="FR466" s="1">
        <v>0.1168294</v>
      </c>
      <c r="FS466">
        <v>20.577860000000001</v>
      </c>
      <c r="FT466">
        <v>0.4041999</v>
      </c>
      <c r="FU466">
        <v>728.70540000000005</v>
      </c>
      <c r="FV466" s="1">
        <v>0.115579</v>
      </c>
      <c r="FW466">
        <v>20.943719999999999</v>
      </c>
      <c r="FX466">
        <v>1.1349560000000001</v>
      </c>
      <c r="FY466">
        <v>2100.9340000000002</v>
      </c>
      <c r="FZ466" s="1">
        <v>0.11437799999999999</v>
      </c>
      <c r="GA466">
        <v>21.16169</v>
      </c>
      <c r="GB466">
        <v>2.672777</v>
      </c>
      <c r="GC466">
        <v>5079.0649999999996</v>
      </c>
      <c r="GD466" s="1">
        <v>0.11330800000000001</v>
      </c>
      <c r="GE466">
        <v>21.05742</v>
      </c>
      <c r="GF466">
        <v>5.3805880000000004</v>
      </c>
      <c r="GG466">
        <v>10487.09</v>
      </c>
      <c r="GH466" s="1">
        <v>0.1121901</v>
      </c>
      <c r="GI466">
        <v>20.65673</v>
      </c>
      <c r="GJ466">
        <v>9.3930830000000007</v>
      </c>
      <c r="GK466">
        <v>18797</v>
      </c>
      <c r="GL466" s="1">
        <v>0.1110659</v>
      </c>
      <c r="GM466">
        <v>20.084710000000001</v>
      </c>
      <c r="GN466">
        <v>14.442830000000001</v>
      </c>
      <c r="GO466">
        <v>29685.56</v>
      </c>
      <c r="GP466">
        <v>0.1102803</v>
      </c>
      <c r="GQ466">
        <v>19.572510000000001</v>
      </c>
      <c r="GR466">
        <v>19.897549999999999</v>
      </c>
      <c r="GS466">
        <v>41879.949999999997</v>
      </c>
      <c r="GT466" s="1">
        <v>0.1094241</v>
      </c>
      <c r="GU466">
        <v>19.842459999999999</v>
      </c>
      <c r="GV466">
        <v>24.765830000000001</v>
      </c>
      <c r="GW466">
        <v>53433.97</v>
      </c>
      <c r="GX466" s="1">
        <v>0.10827299999999999</v>
      </c>
      <c r="GY466">
        <v>20.359269999999999</v>
      </c>
      <c r="GZ466">
        <v>28.122920000000001</v>
      </c>
      <c r="HA466">
        <v>62369.66</v>
      </c>
      <c r="HB466" s="1">
        <v>0.1070092</v>
      </c>
      <c r="HC466">
        <v>21.061509999999998</v>
      </c>
      <c r="HD466">
        <v>29.524349999999998</v>
      </c>
      <c r="HE466">
        <v>67361.789999999994</v>
      </c>
      <c r="HF466" s="1">
        <v>0.1058195</v>
      </c>
      <c r="HG466">
        <v>21.870930000000001</v>
      </c>
      <c r="HH466">
        <v>29.034680000000002</v>
      </c>
      <c r="HI466">
        <v>68091.91</v>
      </c>
      <c r="HJ466" s="1">
        <v>0.1047351</v>
      </c>
      <c r="HK466">
        <v>22.324809999999999</v>
      </c>
      <c r="HL466">
        <v>27.069520000000001</v>
      </c>
      <c r="HM466">
        <v>65125.82</v>
      </c>
      <c r="HN466" s="1">
        <v>0.103628</v>
      </c>
      <c r="HO466">
        <v>22.161740000000002</v>
      </c>
      <c r="HP466">
        <v>24.113710000000001</v>
      </c>
      <c r="HQ466">
        <v>59495.32</v>
      </c>
      <c r="HR466" s="1">
        <v>0.102419</v>
      </c>
      <c r="HS466">
        <v>21.715199999999999</v>
      </c>
      <c r="HT466">
        <v>20.717680000000001</v>
      </c>
      <c r="HU466">
        <v>52425.95</v>
      </c>
      <c r="HV466" s="1">
        <v>0.101283</v>
      </c>
      <c r="HW466">
        <v>21.158300000000001</v>
      </c>
      <c r="HX466">
        <v>17.358840000000001</v>
      </c>
      <c r="HY466">
        <v>44964.24</v>
      </c>
      <c r="HZ466" s="1">
        <v>0.1001272</v>
      </c>
      <c r="IA466">
        <v>21.264610000000001</v>
      </c>
      <c r="IB466">
        <v>14.28233</v>
      </c>
      <c r="IC466">
        <v>37829.769999999997</v>
      </c>
      <c r="ID466" s="1">
        <v>9.8921099999999998E-2</v>
      </c>
      <c r="IE466">
        <v>21.88588</v>
      </c>
      <c r="IF466">
        <v>11.627520000000001</v>
      </c>
      <c r="IG466">
        <v>31460.81</v>
      </c>
      <c r="IH466" s="1">
        <v>9.7794010000000001E-2</v>
      </c>
      <c r="II466">
        <v>22.717469999999999</v>
      </c>
      <c r="IJ466">
        <v>9.4328590000000005</v>
      </c>
      <c r="IK466">
        <v>26016.11</v>
      </c>
      <c r="IL466" s="1">
        <v>9.6820680000000006E-2</v>
      </c>
      <c r="IM466">
        <v>23.645299999999999</v>
      </c>
      <c r="IN466">
        <v>7.6661339999999996</v>
      </c>
      <c r="IO466">
        <v>21487.85</v>
      </c>
      <c r="IP466" s="1">
        <v>9.6009890000000001E-2</v>
      </c>
      <c r="IQ466">
        <v>24.057449999999999</v>
      </c>
      <c r="IR466">
        <v>6.2591140000000003</v>
      </c>
      <c r="IS466">
        <v>17778.09</v>
      </c>
      <c r="IT466" s="1">
        <v>9.5298709999999995E-2</v>
      </c>
      <c r="IU466">
        <v>23.901730000000001</v>
      </c>
      <c r="IV466">
        <v>5.1388439999999997</v>
      </c>
      <c r="IW466">
        <v>14762.98</v>
      </c>
      <c r="IX466" s="1">
        <v>9.4652979999999998E-2</v>
      </c>
      <c r="IY466">
        <v>23.50714</v>
      </c>
      <c r="IZ466">
        <v>4.2467439999999996</v>
      </c>
      <c r="JA466">
        <v>12320.54</v>
      </c>
      <c r="JB466" s="1">
        <v>9.4330800000000006E-2</v>
      </c>
      <c r="JC466">
        <v>23.017769999999999</v>
      </c>
      <c r="JD466">
        <v>3.5422539999999998</v>
      </c>
      <c r="JE466">
        <v>10336.24</v>
      </c>
      <c r="JF466" s="1">
        <v>9.3927720000000006E-2</v>
      </c>
      <c r="JG466">
        <v>22.910869999999999</v>
      </c>
      <c r="JH466">
        <v>2.9669840000000001</v>
      </c>
      <c r="JI466">
        <v>8712.6880000000001</v>
      </c>
      <c r="JJ466" s="1">
        <v>9.3351199999999995E-2</v>
      </c>
      <c r="JK466">
        <v>22.84169</v>
      </c>
      <c r="JL466">
        <v>2.495393</v>
      </c>
      <c r="JM466">
        <v>7384.5879999999997</v>
      </c>
      <c r="JN466" s="1">
        <v>9.2697180000000004E-2</v>
      </c>
      <c r="JO466">
        <v>22.997039999999998</v>
      </c>
      <c r="JP466">
        <v>2.1093190000000002</v>
      </c>
      <c r="JQ466">
        <v>6294.8779999999997</v>
      </c>
      <c r="JR466" s="1">
        <v>9.2020619999999997E-2</v>
      </c>
      <c r="JS466">
        <v>22.94492</v>
      </c>
      <c r="JT466">
        <v>1.7935779999999999</v>
      </c>
      <c r="JU466">
        <v>5397.634</v>
      </c>
      <c r="JV466">
        <v>9.1359209999999996E-2</v>
      </c>
      <c r="JW466">
        <v>22.673649999999999</v>
      </c>
      <c r="JX466">
        <v>1.533765</v>
      </c>
      <c r="JY466">
        <v>4653.9350000000004</v>
      </c>
      <c r="JZ466" s="1">
        <v>9.0696620000000006E-2</v>
      </c>
      <c r="KA466">
        <v>22.283750000000001</v>
      </c>
      <c r="KB466">
        <v>1.31871</v>
      </c>
      <c r="KC466">
        <v>4033.8820000000001</v>
      </c>
      <c r="KD466" s="1">
        <v>8.9969579999999993E-2</v>
      </c>
      <c r="KE466">
        <v>21.807099999999998</v>
      </c>
      <c r="KF466">
        <v>1.138871</v>
      </c>
      <c r="KG466">
        <v>3514.4720000000002</v>
      </c>
      <c r="KH466">
        <v>8.9243580000000003E-2</v>
      </c>
      <c r="KI466">
        <v>21.324750000000002</v>
      </c>
      <c r="KJ466">
        <v>0.98859980000000003</v>
      </c>
      <c r="KK466">
        <v>3077.8270000000002</v>
      </c>
      <c r="KL466" s="1">
        <v>8.8473979999999994E-2</v>
      </c>
      <c r="KM466">
        <v>21.409230000000001</v>
      </c>
      <c r="KN466">
        <v>0.86216839999999995</v>
      </c>
      <c r="KO466">
        <v>2709.1039999999998</v>
      </c>
      <c r="KP466" s="1">
        <v>8.7734240000000005E-2</v>
      </c>
      <c r="KQ466">
        <v>21.442589999999999</v>
      </c>
      <c r="KR466">
        <v>0.75580130000000001</v>
      </c>
      <c r="KS466">
        <v>2396.2139999999999</v>
      </c>
      <c r="KT466" s="1">
        <v>8.7054220000000002E-2</v>
      </c>
      <c r="KU466">
        <v>21.667000000000002</v>
      </c>
      <c r="KV466">
        <v>0.66601030000000006</v>
      </c>
      <c r="KW466">
        <v>2129.2570000000001</v>
      </c>
      <c r="KX466" s="1">
        <v>8.6404060000000005E-2</v>
      </c>
      <c r="KY466">
        <v>21.986719999999998</v>
      </c>
      <c r="KZ466">
        <v>0.58965780000000001</v>
      </c>
      <c r="LA466">
        <v>1900.327</v>
      </c>
      <c r="LB466" s="1">
        <v>8.5828429999999997E-2</v>
      </c>
      <c r="LC466">
        <v>22.063790000000001</v>
      </c>
      <c r="LD466">
        <v>0.52459339999999999</v>
      </c>
      <c r="LE466">
        <v>1702.9369999999999</v>
      </c>
      <c r="LF466" s="1">
        <v>8.5317569999999995E-2</v>
      </c>
      <c r="LG466">
        <v>21.764379999999999</v>
      </c>
      <c r="LH466">
        <v>0.4688254</v>
      </c>
      <c r="LI466">
        <v>1531.7090000000001</v>
      </c>
      <c r="LJ466" s="1">
        <v>8.4887110000000002E-2</v>
      </c>
      <c r="LK466">
        <v>21.292269999999998</v>
      </c>
      <c r="LL466">
        <v>0.42068349999999999</v>
      </c>
      <c r="LM466">
        <v>1382.3109999999999</v>
      </c>
      <c r="LN466" s="1">
        <v>8.4550539999999993E-2</v>
      </c>
      <c r="LO466">
        <v>20.950330000000001</v>
      </c>
      <c r="LP466">
        <v>0.37899719999999998</v>
      </c>
      <c r="LQ466">
        <v>1251.1410000000001</v>
      </c>
      <c r="LR466">
        <v>8.4238080000000007E-2</v>
      </c>
      <c r="LS466">
        <v>21.454740000000001</v>
      </c>
      <c r="LT466">
        <v>0.34241319999999997</v>
      </c>
      <c r="LU466">
        <v>1135.2560000000001</v>
      </c>
      <c r="LV466" s="1">
        <v>8.3884050000000002E-2</v>
      </c>
      <c r="LW466">
        <v>22.124289999999998</v>
      </c>
      <c r="LX466">
        <v>0.31006030000000001</v>
      </c>
      <c r="LY466">
        <v>1032.9970000000001</v>
      </c>
      <c r="LZ466" s="1">
        <v>8.3519029999999994E-2</v>
      </c>
      <c r="MA466">
        <v>22.916250000000002</v>
      </c>
      <c r="MB466">
        <v>0.28155079999999999</v>
      </c>
      <c r="MC466">
        <v>942.6703</v>
      </c>
      <c r="MD466" s="1">
        <v>8.3209039999999998E-2</v>
      </c>
      <c r="ME466">
        <v>23.837309999999999</v>
      </c>
      <c r="MF466">
        <v>0.25655610000000001</v>
      </c>
      <c r="MG466">
        <v>862.73469999999998</v>
      </c>
      <c r="MH466" s="1">
        <v>8.2959199999999997E-2</v>
      </c>
      <c r="MI466">
        <v>24.209379999999999</v>
      </c>
      <c r="MJ466">
        <v>0.23455400000000001</v>
      </c>
      <c r="MK466">
        <v>791.60410000000002</v>
      </c>
      <c r="ML466">
        <v>8.2724919999999993E-2</v>
      </c>
      <c r="MM466">
        <v>23.893999999999998</v>
      </c>
      <c r="MN466">
        <v>0.2150243</v>
      </c>
      <c r="MO466">
        <v>728.11030000000005</v>
      </c>
      <c r="MP466" s="1">
        <v>8.2502190000000003E-2</v>
      </c>
      <c r="MQ466">
        <v>23.439550000000001</v>
      </c>
      <c r="MR466">
        <v>0.1976165</v>
      </c>
      <c r="MS466">
        <v>671.37329999999997</v>
      </c>
      <c r="MT466" s="1">
        <v>8.2413719999999996E-2</v>
      </c>
      <c r="MU466">
        <v>22.96378</v>
      </c>
      <c r="MV466">
        <v>0.18231720000000001</v>
      </c>
      <c r="MW466">
        <v>620.3981</v>
      </c>
      <c r="MX466" s="1">
        <v>8.2295980000000005E-2</v>
      </c>
      <c r="MY466">
        <v>23.26708</v>
      </c>
      <c r="MZ466">
        <v>0.168438</v>
      </c>
      <c r="NA466">
        <v>574.27689999999996</v>
      </c>
      <c r="NB466" s="1">
        <v>8.2105609999999996E-2</v>
      </c>
      <c r="NC466">
        <v>23.946349999999999</v>
      </c>
      <c r="ND466">
        <v>0.155806</v>
      </c>
      <c r="NE466">
        <v>532.74369999999999</v>
      </c>
      <c r="NF466" s="1">
        <v>8.1921380000000002E-2</v>
      </c>
      <c r="NG466">
        <v>24.698589999999999</v>
      </c>
      <c r="NH466">
        <v>0.1444771</v>
      </c>
      <c r="NI466">
        <v>495.37700000000001</v>
      </c>
      <c r="NJ466" s="1">
        <v>8.1777509999999998E-2</v>
      </c>
      <c r="NK466">
        <v>25.466080000000002</v>
      </c>
      <c r="NL466">
        <v>0.13435730000000001</v>
      </c>
      <c r="NM466">
        <v>461.68049999999999</v>
      </c>
      <c r="NN466" s="1">
        <v>8.1690319999999997E-2</v>
      </c>
      <c r="NO466">
        <v>25.616019999999999</v>
      </c>
      <c r="NP466">
        <v>0.1252714</v>
      </c>
      <c r="NQ466">
        <v>431.0829</v>
      </c>
      <c r="NR466" s="1">
        <v>8.1599179999999993E-2</v>
      </c>
      <c r="NS466">
        <v>25.24269</v>
      </c>
      <c r="NT466">
        <v>0.1169945</v>
      </c>
      <c r="NU466">
        <v>403.20620000000002</v>
      </c>
      <c r="NV466" s="1">
        <v>8.1479170000000004E-2</v>
      </c>
      <c r="NW466">
        <v>24.68881</v>
      </c>
      <c r="NX466">
        <v>0.1094242</v>
      </c>
      <c r="NY466">
        <v>377.81529999999998</v>
      </c>
      <c r="NZ466" s="1">
        <v>8.1281679999999995E-2</v>
      </c>
      <c r="OA466">
        <v>24.155349999999999</v>
      </c>
      <c r="OB466">
        <v>0.1024601</v>
      </c>
      <c r="OC466">
        <v>354.76029999999997</v>
      </c>
      <c r="OD466" s="1">
        <v>8.1097009999999997E-2</v>
      </c>
      <c r="OE466">
        <v>23.7685</v>
      </c>
      <c r="OF466">
        <v>9.6170130000000006E-2</v>
      </c>
      <c r="OG466">
        <v>333.82740000000001</v>
      </c>
      <c r="OH466" s="1">
        <v>8.0983520000000003E-2</v>
      </c>
      <c r="OI466">
        <v>23.941880000000001</v>
      </c>
      <c r="OJ466">
        <v>9.0502310000000002E-2</v>
      </c>
      <c r="OK466">
        <v>314.7201</v>
      </c>
    </row>
    <row r="467" spans="1:401" x14ac:dyDescent="0.35">
      <c r="A467">
        <v>476</v>
      </c>
      <c r="B467" t="s">
        <v>4</v>
      </c>
      <c r="C467" t="s">
        <v>364</v>
      </c>
      <c r="D467" t="s">
        <v>474</v>
      </c>
      <c r="E467">
        <v>872.96860000000004</v>
      </c>
      <c r="F467">
        <v>0.1060874</v>
      </c>
      <c r="G467">
        <v>21.80077</v>
      </c>
      <c r="H467">
        <v>0</v>
      </c>
      <c r="I467">
        <v>0</v>
      </c>
      <c r="J467" s="1">
        <v>0.1056791</v>
      </c>
      <c r="K467">
        <v>21.35894</v>
      </c>
      <c r="L467">
        <v>0</v>
      </c>
      <c r="M467">
        <v>0</v>
      </c>
      <c r="N467" s="1">
        <v>0.105619</v>
      </c>
      <c r="O467">
        <v>21.515059999999998</v>
      </c>
      <c r="P467">
        <v>0</v>
      </c>
      <c r="Q467">
        <v>0</v>
      </c>
      <c r="R467" s="1">
        <v>0.1057192</v>
      </c>
      <c r="S467">
        <v>21.636990000000001</v>
      </c>
      <c r="T467">
        <v>0</v>
      </c>
      <c r="U467">
        <v>0</v>
      </c>
      <c r="V467" s="1">
        <v>0.1058041</v>
      </c>
      <c r="W467">
        <v>22.144310000000001</v>
      </c>
      <c r="X467">
        <v>0</v>
      </c>
      <c r="Y467">
        <v>0</v>
      </c>
      <c r="Z467" s="1">
        <v>0.1058461</v>
      </c>
      <c r="AA467">
        <v>22.30752</v>
      </c>
      <c r="AB467">
        <v>0</v>
      </c>
      <c r="AC467">
        <v>0</v>
      </c>
      <c r="AD467" s="1">
        <v>0.1060123</v>
      </c>
      <c r="AE467">
        <v>22.37819</v>
      </c>
      <c r="AF467">
        <v>0</v>
      </c>
      <c r="AG467">
        <v>0</v>
      </c>
      <c r="AH467" s="1">
        <v>0.1064035</v>
      </c>
      <c r="AI467">
        <v>22.341719999999999</v>
      </c>
      <c r="AJ467">
        <v>0</v>
      </c>
      <c r="AK467">
        <v>0</v>
      </c>
      <c r="AL467">
        <v>0.10675370000000001</v>
      </c>
      <c r="AM467">
        <v>22.17897</v>
      </c>
      <c r="AN467">
        <v>0</v>
      </c>
      <c r="AO467">
        <v>0</v>
      </c>
      <c r="AP467" s="1">
        <v>0.10721360000000001</v>
      </c>
      <c r="AQ467">
        <v>22.002479999999998</v>
      </c>
      <c r="AR467">
        <v>0</v>
      </c>
      <c r="AS467">
        <v>0</v>
      </c>
      <c r="AT467" s="1">
        <v>0.10783959999999999</v>
      </c>
      <c r="AU467">
        <v>22.26755</v>
      </c>
      <c r="AV467">
        <v>0</v>
      </c>
      <c r="AW467">
        <v>0</v>
      </c>
      <c r="AX467" s="1">
        <v>0.1085667</v>
      </c>
      <c r="AY467">
        <v>22.318760000000001</v>
      </c>
      <c r="AZ467">
        <v>0</v>
      </c>
      <c r="BA467">
        <v>0</v>
      </c>
      <c r="BB467" s="1">
        <v>0.1092636</v>
      </c>
      <c r="BC467">
        <v>22.407889999999998</v>
      </c>
      <c r="BD467">
        <v>0</v>
      </c>
      <c r="BE467">
        <v>0</v>
      </c>
      <c r="BF467" s="1">
        <v>0.10996110000000001</v>
      </c>
      <c r="BG467">
        <v>22.573689999999999</v>
      </c>
      <c r="BH467">
        <v>0</v>
      </c>
      <c r="BI467">
        <v>0</v>
      </c>
      <c r="BJ467" s="1">
        <v>0.11070820000000001</v>
      </c>
      <c r="BK467">
        <v>22.4102</v>
      </c>
      <c r="BL467">
        <v>0</v>
      </c>
      <c r="BM467">
        <v>0</v>
      </c>
      <c r="BN467" s="1">
        <v>0.1115293</v>
      </c>
      <c r="BO467">
        <v>22.10718</v>
      </c>
      <c r="BP467">
        <v>0</v>
      </c>
      <c r="BQ467">
        <v>0</v>
      </c>
      <c r="BR467" s="1">
        <v>0.1123716</v>
      </c>
      <c r="BS467">
        <v>21.701640000000001</v>
      </c>
      <c r="BT467">
        <v>0</v>
      </c>
      <c r="BU467">
        <v>0</v>
      </c>
      <c r="BV467">
        <v>0.1131899</v>
      </c>
      <c r="BW467">
        <v>21.662089999999999</v>
      </c>
      <c r="BX467">
        <v>0</v>
      </c>
      <c r="BY467">
        <v>0</v>
      </c>
      <c r="BZ467" s="1">
        <v>0.11389580000000001</v>
      </c>
      <c r="CA467">
        <v>22.068840000000002</v>
      </c>
      <c r="CB467">
        <v>0</v>
      </c>
      <c r="CC467">
        <v>0</v>
      </c>
      <c r="CD467" s="1">
        <v>0.11453290000000001</v>
      </c>
      <c r="CE467">
        <v>22.7605</v>
      </c>
      <c r="CF467">
        <v>0</v>
      </c>
      <c r="CG467">
        <v>0</v>
      </c>
      <c r="CH467" s="1">
        <v>0.1151568</v>
      </c>
      <c r="CI467">
        <v>23.452780000000001</v>
      </c>
      <c r="CJ467">
        <v>0</v>
      </c>
      <c r="CK467">
        <v>0</v>
      </c>
      <c r="CL467" s="1">
        <v>0.1157473</v>
      </c>
      <c r="CM467">
        <v>23.729469999999999</v>
      </c>
      <c r="CN467">
        <v>0</v>
      </c>
      <c r="CO467">
        <v>0</v>
      </c>
      <c r="CP467" s="1">
        <v>0.1162453</v>
      </c>
      <c r="CQ467">
        <v>23.58351</v>
      </c>
      <c r="CR467">
        <v>0</v>
      </c>
      <c r="CS467">
        <v>0</v>
      </c>
      <c r="CT467" s="1">
        <v>0.11666550000000001</v>
      </c>
      <c r="CU467">
        <v>23.225300000000001</v>
      </c>
      <c r="CV467">
        <v>0</v>
      </c>
      <c r="CW467">
        <v>0</v>
      </c>
      <c r="CX467" s="1">
        <v>0.11719540000000001</v>
      </c>
      <c r="CY467">
        <v>22.766760000000001</v>
      </c>
      <c r="CZ467">
        <v>0</v>
      </c>
      <c r="DA467">
        <v>0</v>
      </c>
      <c r="DB467" s="1">
        <v>0.1175947</v>
      </c>
      <c r="DC467">
        <v>22.716059999999999</v>
      </c>
      <c r="DD467">
        <v>0</v>
      </c>
      <c r="DE467" s="1">
        <v>1.9388419999999999E-36</v>
      </c>
      <c r="DF467">
        <v>0.11767569999999999</v>
      </c>
      <c r="DG467">
        <v>23.039750000000002</v>
      </c>
      <c r="DH467" s="1">
        <v>2.1743700000000001E-33</v>
      </c>
      <c r="DI467" s="1">
        <v>4.6459399999999998E-30</v>
      </c>
      <c r="DJ467">
        <v>0.117594</v>
      </c>
      <c r="DK467">
        <v>23.374849999999999</v>
      </c>
      <c r="DL467" s="1">
        <v>3.0416879999999998E-28</v>
      </c>
      <c r="DM467" s="1">
        <v>6.4910050000000002E-25</v>
      </c>
      <c r="DN467" s="1">
        <v>0.117496</v>
      </c>
      <c r="DO467">
        <v>23.75037</v>
      </c>
      <c r="DP467" s="1">
        <v>4.7272960000000001E-24</v>
      </c>
      <c r="DQ467" s="1">
        <v>9.8203720000000001E-21</v>
      </c>
      <c r="DR467" s="1">
        <v>0.1173964</v>
      </c>
      <c r="DS467">
        <v>23.75712</v>
      </c>
      <c r="DT467" s="1">
        <v>1.5967560000000001E-20</v>
      </c>
      <c r="DU467" s="1">
        <v>2.892108E-17</v>
      </c>
      <c r="DV467" s="1">
        <v>0.1172101</v>
      </c>
      <c r="DW467">
        <v>23.317959999999999</v>
      </c>
      <c r="DX467" s="1">
        <v>1.5435840000000001E-17</v>
      </c>
      <c r="DY467" s="1">
        <v>2.629493E-14</v>
      </c>
      <c r="DZ467" s="1">
        <v>0.11683730000000001</v>
      </c>
      <c r="EA467">
        <v>22.69828</v>
      </c>
      <c r="EB467" s="1">
        <v>5.7349059999999999E-15</v>
      </c>
      <c r="EC467" s="1">
        <v>9.4730000000000005E-12</v>
      </c>
      <c r="ED467" s="1">
        <v>0.1167622</v>
      </c>
      <c r="EE467">
        <v>21.987030000000001</v>
      </c>
      <c r="EF467" s="1">
        <v>9.7735590000000004E-13</v>
      </c>
      <c r="EG467" s="1">
        <v>1.5916679999999999E-9</v>
      </c>
      <c r="EH467">
        <v>0.11652609999999999</v>
      </c>
      <c r="EI467">
        <v>21.586970000000001</v>
      </c>
      <c r="EJ467" s="1">
        <v>8.6667330000000006E-11</v>
      </c>
      <c r="EK467" s="1">
        <v>1.4054580000000001E-7</v>
      </c>
      <c r="EL467" s="1">
        <v>0.1158275</v>
      </c>
      <c r="EM467">
        <v>21.548190000000002</v>
      </c>
      <c r="EN467" s="1">
        <v>4.3813370000000004E-9</v>
      </c>
      <c r="EO467" s="1">
        <v>7.1450869999999998E-6</v>
      </c>
      <c r="EP467" s="1">
        <v>0.1149399</v>
      </c>
      <c r="EQ467">
        <v>21.787569999999999</v>
      </c>
      <c r="ER467" s="1">
        <v>1.3637630000000001E-7</v>
      </c>
      <c r="ES467" s="1">
        <v>2.251783E-4</v>
      </c>
      <c r="ET467" s="1">
        <v>0.1141084</v>
      </c>
      <c r="EU467">
        <v>22.08502</v>
      </c>
      <c r="EV467" s="1">
        <v>2.788084E-6</v>
      </c>
      <c r="EW467" s="1">
        <v>4.669589E-3</v>
      </c>
      <c r="EX467">
        <v>0.11340550000000001</v>
      </c>
      <c r="EY467">
        <v>22.039670000000001</v>
      </c>
      <c r="EZ467" s="1">
        <v>3.9326780000000003E-5</v>
      </c>
      <c r="FA467" s="1">
        <v>6.6841269999999994E-2</v>
      </c>
      <c r="FB467" s="1">
        <v>0.1126051</v>
      </c>
      <c r="FC467">
        <v>21.67379</v>
      </c>
      <c r="FD467" s="1">
        <v>3.9717620000000002E-4</v>
      </c>
      <c r="FE467">
        <v>0.68628400000000001</v>
      </c>
      <c r="FF467" s="1">
        <v>0.11163099999999999</v>
      </c>
      <c r="FG467">
        <v>21.083290000000002</v>
      </c>
      <c r="FH467" s="1">
        <v>2.962789E-3</v>
      </c>
      <c r="FI467">
        <v>5.2237720000000003</v>
      </c>
      <c r="FJ467" s="1">
        <v>0.1109155</v>
      </c>
      <c r="FK467">
        <v>20.463550000000001</v>
      </c>
      <c r="FL467" s="1">
        <v>1.6921410000000001E-2</v>
      </c>
      <c r="FM467">
        <v>30.373899999999999</v>
      </c>
      <c r="FN467" s="1">
        <v>0.1101008</v>
      </c>
      <c r="FO467">
        <v>20.50104</v>
      </c>
      <c r="FP467" s="1">
        <v>7.5745400000000004E-2</v>
      </c>
      <c r="FQ467">
        <v>138.58680000000001</v>
      </c>
      <c r="FR467" s="1">
        <v>0.10899060000000001</v>
      </c>
      <c r="FS467">
        <v>20.692160000000001</v>
      </c>
      <c r="FT467">
        <v>0.2710728</v>
      </c>
      <c r="FU467">
        <v>507.34269999999998</v>
      </c>
      <c r="FV467" s="1">
        <v>0.10778160000000001</v>
      </c>
      <c r="FW467">
        <v>20.984570000000001</v>
      </c>
      <c r="FX467">
        <v>0.79432000000000003</v>
      </c>
      <c r="FY467">
        <v>1523.2619999999999</v>
      </c>
      <c r="FZ467" s="1">
        <v>0.1066545</v>
      </c>
      <c r="GA467">
        <v>21.164809999999999</v>
      </c>
      <c r="GB467">
        <v>1.9499649999999999</v>
      </c>
      <c r="GC467">
        <v>3828.7950000000001</v>
      </c>
      <c r="GD467" s="1">
        <v>0.10566929999999999</v>
      </c>
      <c r="GE467">
        <v>21.071819999999999</v>
      </c>
      <c r="GF467">
        <v>4.0878560000000004</v>
      </c>
      <c r="GG467">
        <v>8208.0570000000007</v>
      </c>
      <c r="GH467" s="1">
        <v>0.1046318</v>
      </c>
      <c r="GI467">
        <v>20.720369999999999</v>
      </c>
      <c r="GJ467">
        <v>7.4223410000000003</v>
      </c>
      <c r="GK467">
        <v>15254.32</v>
      </c>
      <c r="GL467" s="1">
        <v>0.10356849999999999</v>
      </c>
      <c r="GM467">
        <v>20.21255</v>
      </c>
      <c r="GN467">
        <v>11.855040000000001</v>
      </c>
      <c r="GO467">
        <v>24946.78</v>
      </c>
      <c r="GP467" s="1">
        <v>0.1028688</v>
      </c>
      <c r="GQ467">
        <v>19.753329999999998</v>
      </c>
      <c r="GR467">
        <v>16.956140000000001</v>
      </c>
      <c r="GS467">
        <v>36400.5</v>
      </c>
      <c r="GT467" s="1">
        <v>0.1020706</v>
      </c>
      <c r="GU467">
        <v>20.011009999999999</v>
      </c>
      <c r="GV467">
        <v>21.883310000000002</v>
      </c>
      <c r="GW467">
        <v>47982.52</v>
      </c>
      <c r="GX467" s="1">
        <v>0.1009664</v>
      </c>
      <c r="GY467">
        <v>20.449809999999999</v>
      </c>
      <c r="GZ467">
        <v>25.729299999999999</v>
      </c>
      <c r="HA467">
        <v>57790.81</v>
      </c>
      <c r="HB467" s="1">
        <v>9.9766789999999994E-2</v>
      </c>
      <c r="HC467">
        <v>21.062110000000001</v>
      </c>
      <c r="HD467">
        <v>27.93064</v>
      </c>
      <c r="HE467">
        <v>64313.96</v>
      </c>
      <c r="HF467" s="1">
        <v>9.8637779999999994E-2</v>
      </c>
      <c r="HG467">
        <v>21.79982</v>
      </c>
      <c r="HH467">
        <v>28.358920000000001</v>
      </c>
      <c r="HI467">
        <v>66874.05</v>
      </c>
      <c r="HJ467" s="1">
        <v>9.7632629999999998E-2</v>
      </c>
      <c r="HK467">
        <v>22.226459999999999</v>
      </c>
      <c r="HL467">
        <v>27.189209999999999</v>
      </c>
      <c r="HM467">
        <v>65659.55</v>
      </c>
      <c r="HN467" s="1">
        <v>9.6601129999999993E-2</v>
      </c>
      <c r="HO467">
        <v>22.106490000000001</v>
      </c>
      <c r="HP467">
        <v>24.95083</v>
      </c>
      <c r="HQ467">
        <v>61473.91</v>
      </c>
      <c r="HR467" s="1">
        <v>9.5452469999999998E-2</v>
      </c>
      <c r="HS467">
        <v>21.746690000000001</v>
      </c>
      <c r="HT467">
        <v>21.989280000000001</v>
      </c>
      <c r="HU467">
        <v>55409.34</v>
      </c>
      <c r="HV467" s="1">
        <v>9.4401959999999993E-2</v>
      </c>
      <c r="HW467">
        <v>21.276710000000001</v>
      </c>
      <c r="HX467">
        <v>18.85267</v>
      </c>
      <c r="HY467">
        <v>48494.52</v>
      </c>
      <c r="HZ467" s="1">
        <v>9.3321689999999999E-2</v>
      </c>
      <c r="IA467">
        <v>21.407080000000001</v>
      </c>
      <c r="IB467">
        <v>15.82474</v>
      </c>
      <c r="IC467">
        <v>41532.519999999997</v>
      </c>
      <c r="ID467" s="1">
        <v>9.2169899999999999E-2</v>
      </c>
      <c r="IE467">
        <v>21.96622</v>
      </c>
      <c r="IF467">
        <v>13.10083</v>
      </c>
      <c r="IG467">
        <v>35071.74</v>
      </c>
      <c r="IH467" s="1">
        <v>9.1093789999999994E-2</v>
      </c>
      <c r="II467">
        <v>22.697389999999999</v>
      </c>
      <c r="IJ467">
        <v>10.77655</v>
      </c>
      <c r="IK467">
        <v>29378.28</v>
      </c>
      <c r="IL467" s="1">
        <v>9.0170929999999996E-2</v>
      </c>
      <c r="IM467">
        <v>23.537769999999998</v>
      </c>
      <c r="IN467">
        <v>8.8575009999999992</v>
      </c>
      <c r="IO467">
        <v>24525.040000000001</v>
      </c>
      <c r="IP467" s="1">
        <v>8.9414489999999999E-2</v>
      </c>
      <c r="IQ467">
        <v>23.919540000000001</v>
      </c>
      <c r="IR467">
        <v>7.298133</v>
      </c>
      <c r="IS467">
        <v>20467.759999999998</v>
      </c>
      <c r="IT467" s="1">
        <v>8.8744390000000006E-2</v>
      </c>
      <c r="IU467">
        <v>23.819980000000001</v>
      </c>
      <c r="IV467">
        <v>6.0349159999999999</v>
      </c>
      <c r="IW467">
        <v>17117.39</v>
      </c>
      <c r="IX467" s="1">
        <v>8.8125930000000005E-2</v>
      </c>
      <c r="IY467">
        <v>23.520679999999999</v>
      </c>
      <c r="IZ467">
        <v>5.014907</v>
      </c>
      <c r="JA467">
        <v>14367.15</v>
      </c>
      <c r="JB467" s="1">
        <v>8.783154E-2</v>
      </c>
      <c r="JC467">
        <v>23.126899999999999</v>
      </c>
      <c r="JD467">
        <v>4.2024460000000001</v>
      </c>
      <c r="JE467">
        <v>12109.74</v>
      </c>
      <c r="JF467" s="1">
        <v>8.7455060000000001E-2</v>
      </c>
      <c r="JG467">
        <v>23.062080000000002</v>
      </c>
      <c r="JH467">
        <v>3.53349</v>
      </c>
      <c r="JI467">
        <v>10248.07</v>
      </c>
      <c r="JJ467" s="1">
        <v>8.6900699999999997E-2</v>
      </c>
      <c r="JK467">
        <v>22.971820000000001</v>
      </c>
      <c r="JL467">
        <v>2.980623</v>
      </c>
      <c r="JM467">
        <v>8714.7479999999996</v>
      </c>
      <c r="JN467" s="1">
        <v>8.6281590000000005E-2</v>
      </c>
      <c r="JO467">
        <v>23.083100000000002</v>
      </c>
      <c r="JP467">
        <v>2.5258150000000001</v>
      </c>
      <c r="JQ467">
        <v>7450.125</v>
      </c>
      <c r="JR467" s="1">
        <v>8.5634189999999999E-2</v>
      </c>
      <c r="JS467">
        <v>22.992349999999998</v>
      </c>
      <c r="JT467">
        <v>2.152104</v>
      </c>
      <c r="JU467">
        <v>6403.8940000000002</v>
      </c>
      <c r="JV467" s="1">
        <v>8.5007620000000006E-2</v>
      </c>
      <c r="JW467">
        <v>22.72392</v>
      </c>
      <c r="JX467">
        <v>1.84365</v>
      </c>
      <c r="JY467">
        <v>5533.3130000000001</v>
      </c>
      <c r="JZ467" s="1">
        <v>8.4380910000000003E-2</v>
      </c>
      <c r="KA467">
        <v>22.366679999999999</v>
      </c>
      <c r="KB467">
        <v>1.5876889999999999</v>
      </c>
      <c r="KC467">
        <v>4805.2650000000003</v>
      </c>
      <c r="KD467" s="1">
        <v>8.3705689999999999E-2</v>
      </c>
      <c r="KE467">
        <v>21.932359999999999</v>
      </c>
      <c r="KF467">
        <v>1.37327</v>
      </c>
      <c r="KG467">
        <v>4193.83</v>
      </c>
      <c r="KH467" s="1">
        <v>8.3002140000000002E-2</v>
      </c>
      <c r="KI467">
        <v>21.48265</v>
      </c>
      <c r="KJ467">
        <v>1.1934119999999999</v>
      </c>
      <c r="KK467">
        <v>3678.7049999999999</v>
      </c>
      <c r="KL467" s="1">
        <v>8.2278480000000001E-2</v>
      </c>
      <c r="KM467">
        <v>21.561140000000002</v>
      </c>
      <c r="KN467">
        <v>1.042025</v>
      </c>
      <c r="KO467">
        <v>3242.7640000000001</v>
      </c>
      <c r="KP467" s="1">
        <v>8.1573380000000001E-2</v>
      </c>
      <c r="KQ467">
        <v>21.544589999999999</v>
      </c>
      <c r="KR467">
        <v>0.91438039999999998</v>
      </c>
      <c r="KS467">
        <v>2872.0929999999998</v>
      </c>
      <c r="KT467" s="1">
        <v>8.0926570000000003E-2</v>
      </c>
      <c r="KU467">
        <v>21.722639999999998</v>
      </c>
      <c r="KV467">
        <v>0.80650350000000004</v>
      </c>
      <c r="KW467">
        <v>2555.3879999999999</v>
      </c>
      <c r="KX467" s="1">
        <v>8.0313259999999997E-2</v>
      </c>
      <c r="KY467">
        <v>21.99849</v>
      </c>
      <c r="KZ467">
        <v>0.71474420000000005</v>
      </c>
      <c r="LA467">
        <v>2283.4119999999998</v>
      </c>
      <c r="LB467" s="1">
        <v>7.9764219999999997E-2</v>
      </c>
      <c r="LC467">
        <v>22.061319999999998</v>
      </c>
      <c r="LD467">
        <v>0.63650410000000002</v>
      </c>
      <c r="LE467">
        <v>2048.7280000000001</v>
      </c>
      <c r="LF467" s="1">
        <v>7.9274289999999997E-2</v>
      </c>
      <c r="LG467">
        <v>21.790220000000001</v>
      </c>
      <c r="LH467">
        <v>0.56935910000000001</v>
      </c>
      <c r="LI467">
        <v>1844.933</v>
      </c>
      <c r="LJ467" s="1">
        <v>7.8861689999999998E-2</v>
      </c>
      <c r="LK467">
        <v>21.374939999999999</v>
      </c>
      <c r="LL467">
        <v>0.51142759999999998</v>
      </c>
      <c r="LM467">
        <v>1667.0409999999999</v>
      </c>
      <c r="LN467" s="1">
        <v>7.8554209999999999E-2</v>
      </c>
      <c r="LO467">
        <v>21.085159999999998</v>
      </c>
      <c r="LP467">
        <v>0.46134130000000001</v>
      </c>
      <c r="LQ467">
        <v>1510.723</v>
      </c>
      <c r="LR467" s="1">
        <v>7.8256469999999995E-2</v>
      </c>
      <c r="LS467">
        <v>21.573869999999999</v>
      </c>
      <c r="LT467">
        <v>0.41729919999999998</v>
      </c>
      <c r="LU467">
        <v>1372.4739999999999</v>
      </c>
      <c r="LV467" s="1">
        <v>7.7904559999999998E-2</v>
      </c>
      <c r="LW467">
        <v>22.162240000000001</v>
      </c>
      <c r="LX467">
        <v>0.37823970000000001</v>
      </c>
      <c r="LY467">
        <v>1250.403</v>
      </c>
      <c r="LZ467" s="1">
        <v>7.7554289999999998E-2</v>
      </c>
      <c r="MA467">
        <v>22.87527</v>
      </c>
      <c r="MB467">
        <v>0.34384680000000001</v>
      </c>
      <c r="MC467">
        <v>1142.52</v>
      </c>
      <c r="MD467" s="1">
        <v>7.7247109999999994E-2</v>
      </c>
      <c r="ME467">
        <v>23.737749999999998</v>
      </c>
      <c r="MF467">
        <v>0.31363940000000001</v>
      </c>
      <c r="MG467">
        <v>1046.9290000000001</v>
      </c>
      <c r="MH467" s="1">
        <v>7.7009250000000001E-2</v>
      </c>
      <c r="MI467">
        <v>24.095680000000002</v>
      </c>
      <c r="MJ467">
        <v>0.28705950000000002</v>
      </c>
      <c r="MK467">
        <v>961.74239999999998</v>
      </c>
      <c r="ML467" s="1">
        <v>7.679018E-2</v>
      </c>
      <c r="MM467">
        <v>23.836960000000001</v>
      </c>
      <c r="MN467">
        <v>0.26346330000000001</v>
      </c>
      <c r="MO467">
        <v>885.62189999999998</v>
      </c>
      <c r="MP467" s="1">
        <v>7.6566540000000002E-2</v>
      </c>
      <c r="MQ467">
        <v>23.469280000000001</v>
      </c>
      <c r="MR467">
        <v>0.24234410000000001</v>
      </c>
      <c r="MS467">
        <v>817.50480000000005</v>
      </c>
      <c r="MT467" s="1">
        <v>7.6497709999999997E-2</v>
      </c>
      <c r="MU467">
        <v>23.071999999999999</v>
      </c>
      <c r="MV467">
        <v>0.22387109999999999</v>
      </c>
      <c r="MW467">
        <v>756.24900000000002</v>
      </c>
      <c r="MX467" s="1">
        <v>7.6383110000000004E-2</v>
      </c>
      <c r="MY467">
        <v>23.378769999999999</v>
      </c>
      <c r="MZ467">
        <v>0.2070401</v>
      </c>
      <c r="NA467">
        <v>700.74580000000003</v>
      </c>
      <c r="NB467" s="1">
        <v>7.6181639999999995E-2</v>
      </c>
      <c r="NC467">
        <v>23.98873</v>
      </c>
      <c r="ND467">
        <v>0.1916543</v>
      </c>
      <c r="NE467">
        <v>650.73940000000005</v>
      </c>
      <c r="NF467" s="1">
        <v>7.5989280000000006E-2</v>
      </c>
      <c r="NG467">
        <v>24.655999999999999</v>
      </c>
      <c r="NH467">
        <v>0.17786569999999999</v>
      </c>
      <c r="NI467">
        <v>605.72879999999998</v>
      </c>
      <c r="NJ467" s="1">
        <v>7.584349E-2</v>
      </c>
      <c r="NK467">
        <v>25.366320000000002</v>
      </c>
      <c r="NL467">
        <v>0.16554550000000001</v>
      </c>
      <c r="NM467">
        <v>565.0883</v>
      </c>
      <c r="NN467" s="1">
        <v>7.5763780000000003E-2</v>
      </c>
      <c r="NO467">
        <v>25.516490000000001</v>
      </c>
      <c r="NP467">
        <v>0.15450549999999999</v>
      </c>
      <c r="NQ467">
        <v>528.14210000000003</v>
      </c>
      <c r="NR467" s="1">
        <v>7.5677949999999994E-2</v>
      </c>
      <c r="NS467">
        <v>25.21397</v>
      </c>
      <c r="NT467">
        <v>0.14443429999999999</v>
      </c>
      <c r="NU467">
        <v>494.44889999999998</v>
      </c>
      <c r="NV467" s="1">
        <v>7.5553910000000002E-2</v>
      </c>
      <c r="NW467">
        <v>24.74953</v>
      </c>
      <c r="NX467">
        <v>0.1351947</v>
      </c>
      <c r="NY467">
        <v>463.73329999999999</v>
      </c>
      <c r="NZ467" s="1">
        <v>7.5348990000000005E-2</v>
      </c>
      <c r="OA467">
        <v>24.285430000000002</v>
      </c>
      <c r="OB467">
        <v>0.12667249999999999</v>
      </c>
      <c r="OC467">
        <v>435.81880000000001</v>
      </c>
      <c r="OD467" s="1">
        <v>7.5166830000000004E-2</v>
      </c>
      <c r="OE467">
        <v>23.923159999999999</v>
      </c>
      <c r="OF467">
        <v>0.11897919999999999</v>
      </c>
      <c r="OG467">
        <v>410.45519999999999</v>
      </c>
      <c r="OH467" s="1">
        <v>7.5060020000000005E-2</v>
      </c>
      <c r="OI467">
        <v>24.066109999999998</v>
      </c>
      <c r="OJ467">
        <v>0.1120657</v>
      </c>
      <c r="OK467">
        <v>387.28969999999998</v>
      </c>
    </row>
    <row r="468" spans="1:401" x14ac:dyDescent="0.35">
      <c r="A468">
        <v>477</v>
      </c>
      <c r="B468" t="s">
        <v>4</v>
      </c>
      <c r="C468" t="s">
        <v>364</v>
      </c>
      <c r="D468" t="s">
        <v>475</v>
      </c>
      <c r="E468">
        <v>853.60770000000002</v>
      </c>
      <c r="F468">
        <v>0.1118333</v>
      </c>
      <c r="G468">
        <v>21.871020000000001</v>
      </c>
      <c r="H468">
        <v>0</v>
      </c>
      <c r="I468">
        <v>0</v>
      </c>
      <c r="J468">
        <v>0.1113739</v>
      </c>
      <c r="K468">
        <v>21.471019999999999</v>
      </c>
      <c r="L468">
        <v>0</v>
      </c>
      <c r="M468">
        <v>0</v>
      </c>
      <c r="N468">
        <v>0.1113145</v>
      </c>
      <c r="O468">
        <v>21.611249999999998</v>
      </c>
      <c r="P468">
        <v>0</v>
      </c>
      <c r="Q468">
        <v>0</v>
      </c>
      <c r="R468">
        <v>0.1114295</v>
      </c>
      <c r="S468">
        <v>21.673719999999999</v>
      </c>
      <c r="T468">
        <v>0</v>
      </c>
      <c r="U468">
        <v>0</v>
      </c>
      <c r="V468" s="1">
        <v>0.11150980000000001</v>
      </c>
      <c r="W468">
        <v>22.11722</v>
      </c>
      <c r="X468">
        <v>0</v>
      </c>
      <c r="Y468">
        <v>0</v>
      </c>
      <c r="Z468" s="1">
        <v>0.1115269</v>
      </c>
      <c r="AA468">
        <v>22.236350000000002</v>
      </c>
      <c r="AB468">
        <v>0</v>
      </c>
      <c r="AC468">
        <v>0</v>
      </c>
      <c r="AD468">
        <v>0.1116861</v>
      </c>
      <c r="AE468">
        <v>22.307400000000001</v>
      </c>
      <c r="AF468">
        <v>0</v>
      </c>
      <c r="AG468">
        <v>0</v>
      </c>
      <c r="AH468" s="1">
        <v>0.1120757</v>
      </c>
      <c r="AI468">
        <v>22.29646</v>
      </c>
      <c r="AJ468">
        <v>0</v>
      </c>
      <c r="AK468">
        <v>0</v>
      </c>
      <c r="AL468" s="1">
        <v>0.1124188</v>
      </c>
      <c r="AM468">
        <v>22.16938</v>
      </c>
      <c r="AN468">
        <v>0</v>
      </c>
      <c r="AO468">
        <v>0</v>
      </c>
      <c r="AP468" s="1">
        <v>0.1128803</v>
      </c>
      <c r="AQ468">
        <v>22.021370000000001</v>
      </c>
      <c r="AR468">
        <v>0</v>
      </c>
      <c r="AS468">
        <v>0</v>
      </c>
      <c r="AT468" s="1">
        <v>0.1135394</v>
      </c>
      <c r="AU468">
        <v>22.288589999999999</v>
      </c>
      <c r="AV468">
        <v>0</v>
      </c>
      <c r="AW468">
        <v>0</v>
      </c>
      <c r="AX468" s="1">
        <v>0.1142981</v>
      </c>
      <c r="AY468">
        <v>22.31343</v>
      </c>
      <c r="AZ468">
        <v>0</v>
      </c>
      <c r="BA468">
        <v>0</v>
      </c>
      <c r="BB468" s="1">
        <v>0.11502080000000001</v>
      </c>
      <c r="BC468">
        <v>22.3902</v>
      </c>
      <c r="BD468">
        <v>0</v>
      </c>
      <c r="BE468">
        <v>0</v>
      </c>
      <c r="BF468">
        <v>0.1157364</v>
      </c>
      <c r="BG468">
        <v>22.542560000000002</v>
      </c>
      <c r="BH468">
        <v>0</v>
      </c>
      <c r="BI468">
        <v>0</v>
      </c>
      <c r="BJ468" s="1">
        <v>0.1165103</v>
      </c>
      <c r="BK468">
        <v>22.385729999999999</v>
      </c>
      <c r="BL468">
        <v>0</v>
      </c>
      <c r="BM468">
        <v>0</v>
      </c>
      <c r="BN468" s="1">
        <v>0.1173628</v>
      </c>
      <c r="BO468">
        <v>22.110469999999999</v>
      </c>
      <c r="BP468">
        <v>0</v>
      </c>
      <c r="BQ468">
        <v>0</v>
      </c>
      <c r="BR468" s="1">
        <v>0.11825380000000001</v>
      </c>
      <c r="BS468">
        <v>21.7454</v>
      </c>
      <c r="BT468">
        <v>0</v>
      </c>
      <c r="BU468">
        <v>0</v>
      </c>
      <c r="BV468" s="1">
        <v>0.119106</v>
      </c>
      <c r="BW468">
        <v>21.725290000000001</v>
      </c>
      <c r="BX468">
        <v>0</v>
      </c>
      <c r="BY468">
        <v>0</v>
      </c>
      <c r="BZ468" s="1">
        <v>0.11983539999999999</v>
      </c>
      <c r="CA468">
        <v>22.118010000000002</v>
      </c>
      <c r="CB468">
        <v>0</v>
      </c>
      <c r="CC468">
        <v>0</v>
      </c>
      <c r="CD468" s="1">
        <v>0.1205015</v>
      </c>
      <c r="CE468">
        <v>22.751390000000001</v>
      </c>
      <c r="CF468">
        <v>0</v>
      </c>
      <c r="CG468">
        <v>0</v>
      </c>
      <c r="CH468" s="1">
        <v>0.1211325</v>
      </c>
      <c r="CI468">
        <v>23.3855</v>
      </c>
      <c r="CJ468">
        <v>0</v>
      </c>
      <c r="CK468">
        <v>0</v>
      </c>
      <c r="CL468" s="1">
        <v>0.12175660000000001</v>
      </c>
      <c r="CM468">
        <v>23.634689999999999</v>
      </c>
      <c r="CN468">
        <v>0</v>
      </c>
      <c r="CO468">
        <v>0</v>
      </c>
      <c r="CP468" s="1">
        <v>0.12227830000000001</v>
      </c>
      <c r="CQ468">
        <v>23.524180000000001</v>
      </c>
      <c r="CR468">
        <v>0</v>
      </c>
      <c r="CS468">
        <v>0</v>
      </c>
      <c r="CT468" s="1">
        <v>0.1227105</v>
      </c>
      <c r="CU468">
        <v>23.233789999999999</v>
      </c>
      <c r="CV468">
        <v>0</v>
      </c>
      <c r="CW468">
        <v>0</v>
      </c>
      <c r="CX468" s="1">
        <v>0.12330240000000001</v>
      </c>
      <c r="CY468">
        <v>22.844930000000002</v>
      </c>
      <c r="CZ468">
        <v>0</v>
      </c>
      <c r="DA468">
        <v>0</v>
      </c>
      <c r="DB468" s="1">
        <v>0.1237364</v>
      </c>
      <c r="DC468">
        <v>22.8263</v>
      </c>
      <c r="DD468">
        <v>0</v>
      </c>
      <c r="DE468">
        <v>3.1554209999999999E-37</v>
      </c>
      <c r="DF468" s="1">
        <v>0.1237948</v>
      </c>
      <c r="DG468">
        <v>23.124130000000001</v>
      </c>
      <c r="DH468" s="1">
        <v>5.0371670000000002E-34</v>
      </c>
      <c r="DI468" s="1">
        <v>8.5933070000000007E-31</v>
      </c>
      <c r="DJ468" s="1">
        <v>0.1236834</v>
      </c>
      <c r="DK468">
        <v>23.407530000000001</v>
      </c>
      <c r="DL468" s="1">
        <v>9.277641E-29</v>
      </c>
      <c r="DM468" s="1">
        <v>1.431196E-25</v>
      </c>
      <c r="DN468" s="1">
        <v>0.1235725</v>
      </c>
      <c r="DO468">
        <v>23.744319999999998</v>
      </c>
      <c r="DP468" s="1">
        <v>1.775745E-24</v>
      </c>
      <c r="DQ468" s="1">
        <v>2.5145240000000002E-21</v>
      </c>
      <c r="DR468" s="1">
        <v>0.1234833</v>
      </c>
      <c r="DS468">
        <v>23.737410000000001</v>
      </c>
      <c r="DT468" s="1">
        <v>6.186528E-21</v>
      </c>
      <c r="DU468" s="1">
        <v>8.3647609999999994E-18</v>
      </c>
      <c r="DV468">
        <v>0.1232808</v>
      </c>
      <c r="DW468">
        <v>23.33229</v>
      </c>
      <c r="DX468" s="1">
        <v>6.274896E-18</v>
      </c>
      <c r="DY468" s="1">
        <v>8.3637969999999997E-15</v>
      </c>
      <c r="DZ468" s="1">
        <v>0.1228923</v>
      </c>
      <c r="EA468">
        <v>22.77741</v>
      </c>
      <c r="EB468" s="1">
        <v>2.4591709999999999E-15</v>
      </c>
      <c r="EC468" s="1">
        <v>3.268474E-12</v>
      </c>
      <c r="ED468" s="1">
        <v>0.12288</v>
      </c>
      <c r="EE468">
        <v>22.123950000000001</v>
      </c>
      <c r="EF468" s="1">
        <v>4.425239E-13</v>
      </c>
      <c r="EG468" s="1">
        <v>5.8988849999999995E-10</v>
      </c>
      <c r="EH468" s="1">
        <v>0.12264650000000001</v>
      </c>
      <c r="EI468">
        <v>21.752649999999999</v>
      </c>
      <c r="EJ468" s="1">
        <v>4.1376010000000001E-11</v>
      </c>
      <c r="EK468" s="1">
        <v>5.5532950000000002E-8</v>
      </c>
      <c r="EL468" s="1">
        <v>0.1218781</v>
      </c>
      <c r="EM468">
        <v>21.69623</v>
      </c>
      <c r="EN468" s="1">
        <v>2.1996899999999999E-9</v>
      </c>
      <c r="EO468" s="1">
        <v>2.9903380000000002E-6</v>
      </c>
      <c r="EP468" s="1">
        <v>0.1209153</v>
      </c>
      <c r="EQ468">
        <v>21.880369999999999</v>
      </c>
      <c r="ER468" s="1">
        <v>7.1842730000000003E-8</v>
      </c>
      <c r="ES468" s="1">
        <v>9.9313899999999998E-5</v>
      </c>
      <c r="ET468" s="1">
        <v>0.1200286</v>
      </c>
      <c r="EU468">
        <v>22.11384</v>
      </c>
      <c r="EV468" s="1">
        <v>1.53828E-6</v>
      </c>
      <c r="EW468" s="1">
        <v>2.1616669999999999E-3</v>
      </c>
      <c r="EX468" s="1">
        <v>0.1193121</v>
      </c>
      <c r="EY468">
        <v>22.043150000000001</v>
      </c>
      <c r="EZ468" s="1">
        <v>2.2697650000000001E-5</v>
      </c>
      <c r="FA468">
        <v>3.2380069999999997E-2</v>
      </c>
      <c r="FB468" s="1">
        <v>0.1184857</v>
      </c>
      <c r="FC468">
        <v>21.701509999999999</v>
      </c>
      <c r="FD468" s="1">
        <v>2.394512E-4</v>
      </c>
      <c r="FE468">
        <v>0.34701530000000003</v>
      </c>
      <c r="FF468" s="1">
        <v>0.11744839999999999</v>
      </c>
      <c r="FG468">
        <v>21.160520000000002</v>
      </c>
      <c r="FH468" s="1">
        <v>1.8627050000000001E-3</v>
      </c>
      <c r="FI468">
        <v>2.750445</v>
      </c>
      <c r="FJ468" s="1">
        <v>0.11674610000000001</v>
      </c>
      <c r="FK468">
        <v>20.599679999999999</v>
      </c>
      <c r="FL468" s="1">
        <v>1.1084399999999999E-2</v>
      </c>
      <c r="FM468">
        <v>16.617899999999999</v>
      </c>
      <c r="FN468" s="1">
        <v>0.1158994</v>
      </c>
      <c r="FO468">
        <v>20.654309999999999</v>
      </c>
      <c r="FP468" s="1">
        <v>5.1624530000000002E-2</v>
      </c>
      <c r="FQ468">
        <v>78.653530000000003</v>
      </c>
      <c r="FR468" s="1">
        <v>0.1147065</v>
      </c>
      <c r="FS468">
        <v>20.801880000000001</v>
      </c>
      <c r="FT468" s="1">
        <v>0.19189410000000001</v>
      </c>
      <c r="FU468">
        <v>298.12630000000001</v>
      </c>
      <c r="FV468" s="1">
        <v>0.11341610000000001</v>
      </c>
      <c r="FW468">
        <v>21.038250000000001</v>
      </c>
      <c r="FX468">
        <v>0.58317640000000004</v>
      </c>
      <c r="FY468">
        <v>925.125</v>
      </c>
      <c r="FZ468" s="1">
        <v>0.1122321</v>
      </c>
      <c r="GA468">
        <v>21.180409999999998</v>
      </c>
      <c r="GB468">
        <v>1.4830179999999999</v>
      </c>
      <c r="GC468">
        <v>2399.5149999999999</v>
      </c>
      <c r="GD468" s="1">
        <v>0.11120679999999999</v>
      </c>
      <c r="GE468">
        <v>21.083500000000001</v>
      </c>
      <c r="GF468">
        <v>3.2169029999999998</v>
      </c>
      <c r="GG468">
        <v>5300.6689999999999</v>
      </c>
      <c r="GH468" s="1">
        <v>0.1101275</v>
      </c>
      <c r="GI468">
        <v>20.76023</v>
      </c>
      <c r="GJ468">
        <v>6.0362980000000004</v>
      </c>
      <c r="GK468">
        <v>10137.56</v>
      </c>
      <c r="GL468">
        <v>0.1089995</v>
      </c>
      <c r="GM468">
        <v>20.298390000000001</v>
      </c>
      <c r="GN468">
        <v>9.9500499999999992</v>
      </c>
      <c r="GO468">
        <v>17040.27</v>
      </c>
      <c r="GP468" s="1">
        <v>0.1083136</v>
      </c>
      <c r="GQ468">
        <v>19.889220000000002</v>
      </c>
      <c r="GR468">
        <v>14.67881</v>
      </c>
      <c r="GS468">
        <v>25526.91</v>
      </c>
      <c r="GT468" s="1">
        <v>0.107489</v>
      </c>
      <c r="GU468">
        <v>20.156860000000002</v>
      </c>
      <c r="GV468">
        <v>19.515270000000001</v>
      </c>
      <c r="GW468">
        <v>34513.279999999999</v>
      </c>
      <c r="GX468" s="1">
        <v>0.10631019999999999</v>
      </c>
      <c r="GY468">
        <v>20.547029999999999</v>
      </c>
      <c r="GZ468">
        <v>23.602139999999999</v>
      </c>
      <c r="HA468">
        <v>42592.07</v>
      </c>
      <c r="HB468" s="1">
        <v>0.1050309</v>
      </c>
      <c r="HC468">
        <v>21.09244</v>
      </c>
      <c r="HD468">
        <v>26.324809999999999</v>
      </c>
      <c r="HE468">
        <v>48516.15</v>
      </c>
      <c r="HF468" s="1">
        <v>0.1038404</v>
      </c>
      <c r="HG468">
        <v>21.769570000000002</v>
      </c>
      <c r="HH468">
        <v>27.42455</v>
      </c>
      <c r="HI468">
        <v>51574.96</v>
      </c>
      <c r="HJ468" s="1">
        <v>0.1027967</v>
      </c>
      <c r="HK468">
        <v>22.15598</v>
      </c>
      <c r="HL468">
        <v>26.986560000000001</v>
      </c>
      <c r="HM468">
        <v>51708.67</v>
      </c>
      <c r="HN468" s="1">
        <v>0.10172730000000001</v>
      </c>
      <c r="HO468">
        <v>22.05068</v>
      </c>
      <c r="HP468">
        <v>25.28351</v>
      </c>
      <c r="HQ468">
        <v>49336.53</v>
      </c>
      <c r="HR468">
        <v>0.10051930000000001</v>
      </c>
      <c r="HS468">
        <v>21.746639999999999</v>
      </c>
      <c r="HT468">
        <v>22.75929</v>
      </c>
      <c r="HU468">
        <v>45305.61</v>
      </c>
      <c r="HV468" s="1">
        <v>9.9431980000000003E-2</v>
      </c>
      <c r="HW468">
        <v>21.34788</v>
      </c>
      <c r="HX468">
        <v>19.891300000000001</v>
      </c>
      <c r="HY468">
        <v>40318.589999999997</v>
      </c>
      <c r="HZ468" s="1">
        <v>9.8304030000000001E-2</v>
      </c>
      <c r="IA468">
        <v>21.517209999999999</v>
      </c>
      <c r="IB468">
        <v>16.983350000000002</v>
      </c>
      <c r="IC468">
        <v>35051.65</v>
      </c>
      <c r="ID468" s="1">
        <v>9.7090170000000003E-2</v>
      </c>
      <c r="IE468">
        <v>22.048069999999999</v>
      </c>
      <c r="IF468">
        <v>14.26858</v>
      </c>
      <c r="IG468">
        <v>29994.39</v>
      </c>
      <c r="IH468" s="1">
        <v>9.5946480000000001E-2</v>
      </c>
      <c r="II468">
        <v>22.7087</v>
      </c>
      <c r="IJ468">
        <v>11.88574</v>
      </c>
      <c r="IK468">
        <v>25418.2</v>
      </c>
      <c r="IL468" s="1">
        <v>9.4972189999999998E-2</v>
      </c>
      <c r="IM468">
        <v>23.47804</v>
      </c>
      <c r="IN468">
        <v>9.874682</v>
      </c>
      <c r="IO468">
        <v>21432.65</v>
      </c>
      <c r="IP468" s="1">
        <v>9.4192559999999995E-2</v>
      </c>
      <c r="IQ468">
        <v>23.81391</v>
      </c>
      <c r="IR468">
        <v>8.2108129999999999</v>
      </c>
      <c r="IS468">
        <v>18039.599999999999</v>
      </c>
      <c r="IT468" s="1">
        <v>9.3479789999999993E-2</v>
      </c>
      <c r="IU468">
        <v>23.737870000000001</v>
      </c>
      <c r="IV468">
        <v>6.8404040000000004</v>
      </c>
      <c r="IW468">
        <v>15195.49</v>
      </c>
      <c r="IX468">
        <v>9.2838210000000004E-2</v>
      </c>
      <c r="IY468">
        <v>23.50366</v>
      </c>
      <c r="IZ468">
        <v>5.7200920000000002</v>
      </c>
      <c r="JA468">
        <v>12831.64</v>
      </c>
      <c r="JB468" s="1">
        <v>9.2552060000000005E-2</v>
      </c>
      <c r="JC468">
        <v>23.184090000000001</v>
      </c>
      <c r="JD468">
        <v>4.8194379999999999</v>
      </c>
      <c r="JE468">
        <v>10871.17</v>
      </c>
      <c r="JF468" s="1">
        <v>9.2164430000000006E-2</v>
      </c>
      <c r="JG468">
        <v>23.168980000000001</v>
      </c>
      <c r="JH468">
        <v>4.0705439999999999</v>
      </c>
      <c r="JI468">
        <v>9240.1849999999995</v>
      </c>
      <c r="JJ468" s="1">
        <v>9.1588649999999994E-2</v>
      </c>
      <c r="JK468">
        <v>23.073560000000001</v>
      </c>
      <c r="JL468">
        <v>3.446936</v>
      </c>
      <c r="JM468">
        <v>7887.7619999999997</v>
      </c>
      <c r="JN468" s="1">
        <v>9.0929940000000001E-2</v>
      </c>
      <c r="JO468">
        <v>23.16123</v>
      </c>
      <c r="JP468">
        <v>2.9305430000000001</v>
      </c>
      <c r="JQ468">
        <v>6766.2269999999999</v>
      </c>
      <c r="JR468" s="1">
        <v>9.0250220000000006E-2</v>
      </c>
      <c r="JS468">
        <v>23.0367</v>
      </c>
      <c r="JT468">
        <v>2.504248</v>
      </c>
      <c r="JU468">
        <v>5833.4009999999998</v>
      </c>
      <c r="JV468" s="1">
        <v>8.9602810000000005E-2</v>
      </c>
      <c r="JW468">
        <v>22.764309999999998</v>
      </c>
      <c r="JX468">
        <v>2.1510549999999999</v>
      </c>
      <c r="JY468">
        <v>5053.6940000000004</v>
      </c>
      <c r="JZ468" s="1">
        <v>8.895546E-2</v>
      </c>
      <c r="KA468">
        <v>22.42652</v>
      </c>
      <c r="KB468">
        <v>1.856919</v>
      </c>
      <c r="KC468">
        <v>4399.1229999999996</v>
      </c>
      <c r="KD468" s="1">
        <v>8.8248430000000003E-2</v>
      </c>
      <c r="KE468">
        <v>22.022500000000001</v>
      </c>
      <c r="KF468">
        <v>1.6096090000000001</v>
      </c>
      <c r="KG468">
        <v>3847.7669999999998</v>
      </c>
      <c r="KH468" s="1">
        <v>8.750173E-2</v>
      </c>
      <c r="KI468">
        <v>21.602799999999998</v>
      </c>
      <c r="KJ468">
        <v>1.401408</v>
      </c>
      <c r="KK468">
        <v>3381.893</v>
      </c>
      <c r="KL468" s="1">
        <v>8.6740810000000002E-2</v>
      </c>
      <c r="KM468">
        <v>21.692830000000001</v>
      </c>
      <c r="KN468">
        <v>1.225854</v>
      </c>
      <c r="KO468">
        <v>2986.6559999999999</v>
      </c>
      <c r="KP468" s="1">
        <v>8.6011409999999996E-2</v>
      </c>
      <c r="KQ468">
        <v>21.640889999999999</v>
      </c>
      <c r="KR468">
        <v>1.0776060000000001</v>
      </c>
      <c r="KS468">
        <v>2649.8319999999999</v>
      </c>
      <c r="KT468" s="1">
        <v>8.5325449999999997E-2</v>
      </c>
      <c r="KU468">
        <v>21.78876</v>
      </c>
      <c r="KV468">
        <v>0.95191820000000005</v>
      </c>
      <c r="KW468">
        <v>2361.3890000000001</v>
      </c>
      <c r="KX468" s="1">
        <v>8.4685969999999999E-2</v>
      </c>
      <c r="KY468">
        <v>22.0288</v>
      </c>
      <c r="KZ468">
        <v>0.84490659999999995</v>
      </c>
      <c r="LA468">
        <v>2113.2640000000001</v>
      </c>
      <c r="LB468" s="1">
        <v>8.4106730000000005E-2</v>
      </c>
      <c r="LC468">
        <v>22.066759999999999</v>
      </c>
      <c r="LD468">
        <v>0.75347010000000003</v>
      </c>
      <c r="LE468">
        <v>1898.79</v>
      </c>
      <c r="LF468">
        <v>8.3596680000000007E-2</v>
      </c>
      <c r="LG468">
        <v>21.806570000000001</v>
      </c>
      <c r="LH468">
        <v>0.67498409999999998</v>
      </c>
      <c r="LI468">
        <v>1712.34</v>
      </c>
      <c r="LJ468" s="1">
        <v>8.3163529999999999E-2</v>
      </c>
      <c r="LK468">
        <v>21.428840000000001</v>
      </c>
      <c r="LL468">
        <v>0.6071588</v>
      </c>
      <c r="LM468">
        <v>1549.3520000000001</v>
      </c>
      <c r="LN468" s="1">
        <v>8.2859000000000002E-2</v>
      </c>
      <c r="LO468">
        <v>21.18798</v>
      </c>
      <c r="LP468">
        <v>0.54858150000000006</v>
      </c>
      <c r="LQ468">
        <v>1405.9159999999999</v>
      </c>
      <c r="LR468" s="1">
        <v>8.2551949999999999E-2</v>
      </c>
      <c r="LS468">
        <v>21.68206</v>
      </c>
      <c r="LT468">
        <v>0.4968998</v>
      </c>
      <c r="LU468">
        <v>1278.8789999999999</v>
      </c>
      <c r="LV468" s="1">
        <v>8.2179219999999997E-2</v>
      </c>
      <c r="LW468">
        <v>22.21452</v>
      </c>
      <c r="LX468">
        <v>0.45099410000000001</v>
      </c>
      <c r="LY468">
        <v>1166.655</v>
      </c>
      <c r="LZ468" s="1">
        <v>8.1810999999999995E-2</v>
      </c>
      <c r="MA468">
        <v>22.872119999999999</v>
      </c>
      <c r="MB468">
        <v>0.41056690000000001</v>
      </c>
      <c r="MC468">
        <v>1067.415</v>
      </c>
      <c r="MD468" s="1">
        <v>8.1484769999999998E-2</v>
      </c>
      <c r="ME468">
        <v>23.679539999999999</v>
      </c>
      <c r="MF468">
        <v>0.37498579999999998</v>
      </c>
      <c r="MG468">
        <v>979.36599999999999</v>
      </c>
      <c r="MH468" s="1">
        <v>8.1253809999999996E-2</v>
      </c>
      <c r="MI468">
        <v>24.003620000000002</v>
      </c>
      <c r="MJ468">
        <v>0.34373209999999998</v>
      </c>
      <c r="MK468">
        <v>900.79290000000003</v>
      </c>
      <c r="ML468" s="1">
        <v>8.1025840000000002E-2</v>
      </c>
      <c r="MM468">
        <v>23.773309999999999</v>
      </c>
      <c r="MN468">
        <v>0.31587890000000002</v>
      </c>
      <c r="MO468">
        <v>830.46159999999998</v>
      </c>
      <c r="MP468" s="1">
        <v>8.078755E-2</v>
      </c>
      <c r="MQ468">
        <v>23.464259999999999</v>
      </c>
      <c r="MR468">
        <v>0.29090110000000002</v>
      </c>
      <c r="MS468">
        <v>767.44219999999996</v>
      </c>
      <c r="MT468" s="1">
        <v>8.0739350000000001E-2</v>
      </c>
      <c r="MU468">
        <v>23.137530000000002</v>
      </c>
      <c r="MV468">
        <v>0.2691151</v>
      </c>
      <c r="MW468">
        <v>710.70259999999996</v>
      </c>
      <c r="MX468" s="1">
        <v>8.0631400000000006E-2</v>
      </c>
      <c r="MY468">
        <v>23.466190000000001</v>
      </c>
      <c r="MZ468">
        <v>0.24918589999999999</v>
      </c>
      <c r="NA468">
        <v>659.17160000000001</v>
      </c>
      <c r="NB468" s="1">
        <v>8.0418400000000001E-2</v>
      </c>
      <c r="NC468">
        <v>24.038589999999999</v>
      </c>
      <c r="ND468">
        <v>0.23092550000000001</v>
      </c>
      <c r="NE468">
        <v>612.75710000000004</v>
      </c>
      <c r="NF468" s="1">
        <v>8.0207230000000004E-2</v>
      </c>
      <c r="NG468">
        <v>24.643840000000001</v>
      </c>
      <c r="NH468">
        <v>0.21452399999999999</v>
      </c>
      <c r="NI468">
        <v>570.94129999999996</v>
      </c>
      <c r="NJ468" s="1">
        <v>8.005814E-2</v>
      </c>
      <c r="NK468">
        <v>25.300229999999999</v>
      </c>
      <c r="NL468">
        <v>0.19989409999999999</v>
      </c>
      <c r="NM468">
        <v>533.17499999999995</v>
      </c>
      <c r="NN468" s="1">
        <v>7.9990099999999995E-2</v>
      </c>
      <c r="NO468">
        <v>25.429680000000001</v>
      </c>
      <c r="NP468">
        <v>0.1867915</v>
      </c>
      <c r="NQ468">
        <v>498.77249999999998</v>
      </c>
      <c r="NR468" s="1">
        <v>7.9911070000000001E-2</v>
      </c>
      <c r="NS468">
        <v>25.166640000000001</v>
      </c>
      <c r="NT468">
        <v>0.17481260000000001</v>
      </c>
      <c r="NU468">
        <v>467.36470000000003</v>
      </c>
      <c r="NV468" s="1">
        <v>7.9778929999999998E-2</v>
      </c>
      <c r="NW468">
        <v>24.766760000000001</v>
      </c>
      <c r="NX468">
        <v>0.16378380000000001</v>
      </c>
      <c r="NY468">
        <v>438.69990000000001</v>
      </c>
      <c r="NZ468" s="1">
        <v>7.9558110000000001E-2</v>
      </c>
      <c r="OA468">
        <v>24.362760000000002</v>
      </c>
      <c r="OB468">
        <v>0.1535926</v>
      </c>
      <c r="OC468">
        <v>412.6404</v>
      </c>
      <c r="OD468" s="1">
        <v>7.937437E-2</v>
      </c>
      <c r="OE468">
        <v>24.035219999999999</v>
      </c>
      <c r="OF468">
        <v>0.14441780000000001</v>
      </c>
      <c r="OG468">
        <v>388.959</v>
      </c>
      <c r="OH468" s="1">
        <v>7.9264840000000003E-2</v>
      </c>
      <c r="OI468">
        <v>24.17023</v>
      </c>
      <c r="OJ468">
        <v>0.13615099999999999</v>
      </c>
      <c r="OK468">
        <v>367.28269999999998</v>
      </c>
    </row>
    <row r="469" spans="1:401" x14ac:dyDescent="0.35">
      <c r="A469">
        <v>478</v>
      </c>
      <c r="B469" t="s">
        <v>4</v>
      </c>
      <c r="C469" t="s">
        <v>364</v>
      </c>
      <c r="D469" t="s">
        <v>476</v>
      </c>
      <c r="E469">
        <v>836.87099999999998</v>
      </c>
      <c r="F469">
        <v>0.1675652</v>
      </c>
      <c r="G469">
        <v>21.941179999999999</v>
      </c>
      <c r="H469">
        <v>0</v>
      </c>
      <c r="I469">
        <v>0</v>
      </c>
      <c r="J469">
        <v>0.1667603</v>
      </c>
      <c r="K469">
        <v>21.599170000000001</v>
      </c>
      <c r="L469">
        <v>0</v>
      </c>
      <c r="M469">
        <v>0</v>
      </c>
      <c r="N469">
        <v>0.16661210000000001</v>
      </c>
      <c r="O469">
        <v>21.734310000000001</v>
      </c>
      <c r="P469">
        <v>0</v>
      </c>
      <c r="Q469">
        <v>0</v>
      </c>
      <c r="R469">
        <v>0.1667361</v>
      </c>
      <c r="S469">
        <v>21.743680000000001</v>
      </c>
      <c r="T469">
        <v>0</v>
      </c>
      <c r="U469">
        <v>0</v>
      </c>
      <c r="V469">
        <v>0.16680149999999999</v>
      </c>
      <c r="W469">
        <v>22.11065</v>
      </c>
      <c r="X469">
        <v>0</v>
      </c>
      <c r="Y469">
        <v>0</v>
      </c>
      <c r="Z469">
        <v>0.16673209999999999</v>
      </c>
      <c r="AA469">
        <v>22.169350000000001</v>
      </c>
      <c r="AB469">
        <v>0</v>
      </c>
      <c r="AC469">
        <v>0</v>
      </c>
      <c r="AD469">
        <v>0.1668618</v>
      </c>
      <c r="AE469">
        <v>22.223299999999998</v>
      </c>
      <c r="AF469">
        <v>0</v>
      </c>
      <c r="AG469">
        <v>0</v>
      </c>
      <c r="AH469">
        <v>0.16737099999999999</v>
      </c>
      <c r="AI469">
        <v>22.230309999999999</v>
      </c>
      <c r="AJ469">
        <v>0</v>
      </c>
      <c r="AK469">
        <v>0</v>
      </c>
      <c r="AL469">
        <v>0.16777049999999999</v>
      </c>
      <c r="AM469">
        <v>22.1417</v>
      </c>
      <c r="AN469">
        <v>0</v>
      </c>
      <c r="AO469">
        <v>0</v>
      </c>
      <c r="AP469">
        <v>0.16835220000000001</v>
      </c>
      <c r="AQ469">
        <v>22.031680000000001</v>
      </c>
      <c r="AR469">
        <v>0</v>
      </c>
      <c r="AS469">
        <v>0</v>
      </c>
      <c r="AT469">
        <v>0.1692668</v>
      </c>
      <c r="AU469">
        <v>22.30585</v>
      </c>
      <c r="AV469">
        <v>0</v>
      </c>
      <c r="AW469">
        <v>0</v>
      </c>
      <c r="AX469">
        <v>0.17031250000000001</v>
      </c>
      <c r="AY469">
        <v>22.31305</v>
      </c>
      <c r="AZ469">
        <v>0</v>
      </c>
      <c r="BA469">
        <v>0</v>
      </c>
      <c r="BB469">
        <v>0.1713249</v>
      </c>
      <c r="BC469">
        <v>22.369859999999999</v>
      </c>
      <c r="BD469">
        <v>0</v>
      </c>
      <c r="BE469">
        <v>0</v>
      </c>
      <c r="BF469">
        <v>0.17228850000000001</v>
      </c>
      <c r="BG469">
        <v>22.50545</v>
      </c>
      <c r="BH469">
        <v>0</v>
      </c>
      <c r="BI469">
        <v>0</v>
      </c>
      <c r="BJ469">
        <v>0.17333100000000001</v>
      </c>
      <c r="BK469">
        <v>22.354900000000001</v>
      </c>
      <c r="BL469">
        <v>0</v>
      </c>
      <c r="BM469">
        <v>0</v>
      </c>
      <c r="BN469">
        <v>0.1745159</v>
      </c>
      <c r="BO469">
        <v>22.11008</v>
      </c>
      <c r="BP469">
        <v>0</v>
      </c>
      <c r="BQ469">
        <v>0</v>
      </c>
      <c r="BR469">
        <v>0.17577870000000001</v>
      </c>
      <c r="BS469">
        <v>21.790120000000002</v>
      </c>
      <c r="BT469">
        <v>0</v>
      </c>
      <c r="BU469">
        <v>0</v>
      </c>
      <c r="BV469">
        <v>0.1769743</v>
      </c>
      <c r="BW469">
        <v>21.797329999999999</v>
      </c>
      <c r="BX469">
        <v>0</v>
      </c>
      <c r="BY469">
        <v>0</v>
      </c>
      <c r="BZ469">
        <v>0.17796819999999999</v>
      </c>
      <c r="CA469">
        <v>22.17427</v>
      </c>
      <c r="CB469">
        <v>0</v>
      </c>
      <c r="CC469">
        <v>0</v>
      </c>
      <c r="CD469">
        <v>0.17886340000000001</v>
      </c>
      <c r="CE469">
        <v>22.745460000000001</v>
      </c>
      <c r="CF469">
        <v>0</v>
      </c>
      <c r="CG469">
        <v>0</v>
      </c>
      <c r="CH469">
        <v>0.17970920000000001</v>
      </c>
      <c r="CI469">
        <v>23.307269999999999</v>
      </c>
      <c r="CJ469">
        <v>0</v>
      </c>
      <c r="CK469">
        <v>0</v>
      </c>
      <c r="CL469">
        <v>0.1805657</v>
      </c>
      <c r="CM469">
        <v>23.518329999999999</v>
      </c>
      <c r="CN469">
        <v>0</v>
      </c>
      <c r="CO469">
        <v>0</v>
      </c>
      <c r="CP469">
        <v>0.18126400000000001</v>
      </c>
      <c r="CQ469">
        <v>23.433450000000001</v>
      </c>
      <c r="CR469">
        <v>0</v>
      </c>
      <c r="CS469">
        <v>0</v>
      </c>
      <c r="CT469">
        <v>0.18182970000000001</v>
      </c>
      <c r="CU469">
        <v>23.218900000000001</v>
      </c>
      <c r="CV469">
        <v>0</v>
      </c>
      <c r="CW469">
        <v>0</v>
      </c>
      <c r="CX469">
        <v>0.18269089999999999</v>
      </c>
      <c r="CY469">
        <v>22.91253</v>
      </c>
      <c r="CZ469">
        <v>0</v>
      </c>
      <c r="DA469">
        <v>0</v>
      </c>
      <c r="DB469">
        <v>0.1833002</v>
      </c>
      <c r="DC469">
        <v>22.94229</v>
      </c>
      <c r="DD469">
        <v>0</v>
      </c>
      <c r="DE469">
        <v>4.902655E-38</v>
      </c>
      <c r="DF469">
        <v>0.1833206</v>
      </c>
      <c r="DG469">
        <v>23.226410000000001</v>
      </c>
      <c r="DH469" s="1">
        <v>1.442801E-34</v>
      </c>
      <c r="DI469" s="1">
        <v>1.510722E-31</v>
      </c>
      <c r="DJ469">
        <v>0.18306520000000001</v>
      </c>
      <c r="DK469">
        <v>23.45861</v>
      </c>
      <c r="DL469" s="1">
        <v>3.2591380000000001E-29</v>
      </c>
      <c r="DM469" s="1">
        <v>3.0684699999999998E-26</v>
      </c>
      <c r="DN469">
        <v>0.18281810000000001</v>
      </c>
      <c r="DO469">
        <v>23.74417</v>
      </c>
      <c r="DP469" s="1">
        <v>6.8699719999999999E-25</v>
      </c>
      <c r="DQ469" s="1">
        <v>6.2845600000000003E-22</v>
      </c>
      <c r="DR469">
        <v>0.18265429999999999</v>
      </c>
      <c r="DS469">
        <v>23.718430000000001</v>
      </c>
      <c r="DT469" s="1">
        <v>2.5784529999999999E-21</v>
      </c>
      <c r="DU469" s="1">
        <v>2.3590149999999999E-18</v>
      </c>
      <c r="DV469">
        <v>0.18230759999999999</v>
      </c>
      <c r="DW469">
        <v>23.346270000000001</v>
      </c>
      <c r="DX469" s="1">
        <v>2.7893760000000001E-18</v>
      </c>
      <c r="DY469" s="1">
        <v>2.5927559999999999E-15</v>
      </c>
      <c r="DZ469">
        <v>0.1816856</v>
      </c>
      <c r="EA469">
        <v>22.862259999999999</v>
      </c>
      <c r="EB469" s="1">
        <v>1.1595050000000001E-15</v>
      </c>
      <c r="EC469" s="1">
        <v>1.0993159999999999E-12</v>
      </c>
      <c r="ED469">
        <v>0.18172720000000001</v>
      </c>
      <c r="EE469">
        <v>22.28557</v>
      </c>
      <c r="EF469" s="1">
        <v>2.203825E-13</v>
      </c>
      <c r="EG469" s="1">
        <v>2.133322E-10</v>
      </c>
      <c r="EH469">
        <v>0.18140519999999999</v>
      </c>
      <c r="EI469">
        <v>21.959320000000002</v>
      </c>
      <c r="EJ469" s="1">
        <v>2.1670140000000001E-11</v>
      </c>
      <c r="EK469" s="1">
        <v>2.1444039999999999E-8</v>
      </c>
      <c r="EL469">
        <v>0.18022009999999999</v>
      </c>
      <c r="EM469">
        <v>21.893180000000001</v>
      </c>
      <c r="EN469" s="1">
        <v>1.2061580000000001E-9</v>
      </c>
      <c r="EO469" s="1">
        <v>1.224979E-6</v>
      </c>
      <c r="EP469">
        <v>0.17871809999999999</v>
      </c>
      <c r="EQ469">
        <v>22.02047</v>
      </c>
      <c r="ER469" s="1">
        <v>4.1107010000000002E-8</v>
      </c>
      <c r="ES469" s="1">
        <v>4.295145E-5</v>
      </c>
      <c r="ET469">
        <v>0.17735190000000001</v>
      </c>
      <c r="EU469">
        <v>22.182310000000001</v>
      </c>
      <c r="EV469" s="1">
        <v>9.1619060000000001E-7</v>
      </c>
      <c r="EW469" s="1">
        <v>9.8332679999999992E-4</v>
      </c>
      <c r="EX469">
        <v>0.17629639999999999</v>
      </c>
      <c r="EY469">
        <v>22.072790000000001</v>
      </c>
      <c r="EZ469" s="1">
        <v>1.404981E-5</v>
      </c>
      <c r="FA469" s="1">
        <v>1.545318E-2</v>
      </c>
      <c r="FB469">
        <v>0.17508650000000001</v>
      </c>
      <c r="FC469">
        <v>21.745039999999999</v>
      </c>
      <c r="FD469" s="1">
        <v>1.5379599999999999E-4</v>
      </c>
      <c r="FE469" s="1">
        <v>0.17335400000000001</v>
      </c>
      <c r="FF469">
        <v>0.1735217</v>
      </c>
      <c r="FG469">
        <v>21.257480000000001</v>
      </c>
      <c r="FH469" s="1">
        <v>1.2390249999999999E-3</v>
      </c>
      <c r="FI469">
        <v>1.435101</v>
      </c>
      <c r="FJ469">
        <v>0.1725632</v>
      </c>
      <c r="FK469">
        <v>20.76286</v>
      </c>
      <c r="FL469" s="1">
        <v>7.6301260000000001E-3</v>
      </c>
      <c r="FM469">
        <v>9.0412359999999996</v>
      </c>
      <c r="FN469">
        <v>0.1713315</v>
      </c>
      <c r="FO469">
        <v>20.84141</v>
      </c>
      <c r="FP469" s="1">
        <v>3.6720549999999998E-2</v>
      </c>
      <c r="FQ469">
        <v>44.558880000000002</v>
      </c>
      <c r="FR469">
        <v>0.1695614</v>
      </c>
      <c r="FS469">
        <v>20.957000000000001</v>
      </c>
      <c r="FT469" s="1">
        <v>0.1408298</v>
      </c>
      <c r="FU469">
        <v>175.56299999999999</v>
      </c>
      <c r="FV469">
        <v>0.16761860000000001</v>
      </c>
      <c r="FW469">
        <v>21.133880000000001</v>
      </c>
      <c r="FX469">
        <v>0.44099129999999997</v>
      </c>
      <c r="FY469">
        <v>565.45770000000005</v>
      </c>
      <c r="FZ469">
        <v>0.16586600000000001</v>
      </c>
      <c r="GA469">
        <v>21.225490000000001</v>
      </c>
      <c r="GB469">
        <v>1.154495</v>
      </c>
      <c r="GC469">
        <v>1520.271</v>
      </c>
      <c r="GD469">
        <v>0.1643627</v>
      </c>
      <c r="GE469">
        <v>21.113630000000001</v>
      </c>
      <c r="GF469">
        <v>2.575825</v>
      </c>
      <c r="GG469">
        <v>3477.4270000000001</v>
      </c>
      <c r="GH469">
        <v>0.16279850000000001</v>
      </c>
      <c r="GI469">
        <v>20.815850000000001</v>
      </c>
      <c r="GJ469">
        <v>4.9675589999999996</v>
      </c>
      <c r="GK469">
        <v>6879.6689999999999</v>
      </c>
      <c r="GL469">
        <v>0.16111110000000001</v>
      </c>
      <c r="GM469">
        <v>20.405169999999998</v>
      </c>
      <c r="GN469">
        <v>8.4060319999999997</v>
      </c>
      <c r="GO469">
        <v>11950.62</v>
      </c>
      <c r="GP469">
        <v>0.16019069999999999</v>
      </c>
      <c r="GQ469">
        <v>20.052320000000002</v>
      </c>
      <c r="GR469">
        <v>12.729900000000001</v>
      </c>
      <c r="GS469">
        <v>18487.3</v>
      </c>
      <c r="GT469">
        <v>0.15902910000000001</v>
      </c>
      <c r="GU469">
        <v>20.33333</v>
      </c>
      <c r="GV469">
        <v>17.357520000000001</v>
      </c>
      <c r="GW469">
        <v>25796.82</v>
      </c>
      <c r="GX469">
        <v>0.15727550000000001</v>
      </c>
      <c r="GY469">
        <v>20.68085</v>
      </c>
      <c r="GZ469">
        <v>21.507619999999999</v>
      </c>
      <c r="HA469">
        <v>32828.870000000003</v>
      </c>
      <c r="HB469">
        <v>0.1553862</v>
      </c>
      <c r="HC469">
        <v>21.15109</v>
      </c>
      <c r="HD469">
        <v>24.561150000000001</v>
      </c>
      <c r="HE469">
        <v>38531.360000000001</v>
      </c>
      <c r="HF469">
        <v>0.15362149999999999</v>
      </c>
      <c r="HG469">
        <v>21.747140000000002</v>
      </c>
      <c r="HH469">
        <v>26.178280000000001</v>
      </c>
      <c r="HI469">
        <v>42165.49</v>
      </c>
      <c r="HJ469">
        <v>0.1521265</v>
      </c>
      <c r="HK469">
        <v>22.080310000000001</v>
      </c>
      <c r="HL469">
        <v>26.34038</v>
      </c>
      <c r="HM469">
        <v>43474.29</v>
      </c>
      <c r="HN469">
        <v>0.15058469999999999</v>
      </c>
      <c r="HO469">
        <v>21.979710000000001</v>
      </c>
      <c r="HP469">
        <v>25.301410000000001</v>
      </c>
      <c r="HQ469">
        <v>42658.73</v>
      </c>
      <c r="HR469">
        <v>0.14881559999999999</v>
      </c>
      <c r="HS469">
        <v>21.730920000000001</v>
      </c>
      <c r="HT469">
        <v>23.139710000000001</v>
      </c>
      <c r="HU469">
        <v>40134.36</v>
      </c>
      <c r="HV469">
        <v>0.14727419999999999</v>
      </c>
      <c r="HW469">
        <v>21.411580000000001</v>
      </c>
      <c r="HX469">
        <v>20.608720000000002</v>
      </c>
      <c r="HY469">
        <v>36581.93</v>
      </c>
      <c r="HZ469">
        <v>0.14563989999999999</v>
      </c>
      <c r="IA469">
        <v>21.627770000000002</v>
      </c>
      <c r="IB469">
        <v>17.898669999999999</v>
      </c>
      <c r="IC469">
        <v>32512.48</v>
      </c>
      <c r="ID469">
        <v>0.14385629999999999</v>
      </c>
      <c r="IE469">
        <v>22.139669999999999</v>
      </c>
      <c r="IF469">
        <v>15.27051</v>
      </c>
      <c r="IG469">
        <v>28386.53</v>
      </c>
      <c r="IH469">
        <v>0.1421791</v>
      </c>
      <c r="II469">
        <v>22.729559999999999</v>
      </c>
      <c r="IJ469">
        <v>12.89626</v>
      </c>
      <c r="IK469">
        <v>24493.79</v>
      </c>
      <c r="IL469">
        <v>0.14076050000000001</v>
      </c>
      <c r="IM469">
        <v>23.41093</v>
      </c>
      <c r="IN469">
        <v>10.845470000000001</v>
      </c>
      <c r="IO469">
        <v>20986.13</v>
      </c>
      <c r="IP469">
        <v>0.13962920000000001</v>
      </c>
      <c r="IQ469">
        <v>23.690020000000001</v>
      </c>
      <c r="IR469">
        <v>9.1140819999999998</v>
      </c>
      <c r="IS469">
        <v>17913.080000000002</v>
      </c>
      <c r="IT469">
        <v>0.1386107</v>
      </c>
      <c r="IU469">
        <v>23.6235</v>
      </c>
      <c r="IV469">
        <v>7.6628769999999999</v>
      </c>
      <c r="IW469">
        <v>15273.57</v>
      </c>
      <c r="IX469">
        <v>0.13769020000000001</v>
      </c>
      <c r="IY469">
        <v>23.45194</v>
      </c>
      <c r="IZ469">
        <v>6.4588679999999998</v>
      </c>
      <c r="JA469">
        <v>13035.1</v>
      </c>
      <c r="JB469">
        <v>0.137318</v>
      </c>
      <c r="JC469">
        <v>23.218509999999998</v>
      </c>
      <c r="JD469">
        <v>5.4801789999999997</v>
      </c>
      <c r="JE469">
        <v>11145.56</v>
      </c>
      <c r="JF469">
        <v>0.13679430000000001</v>
      </c>
      <c r="JG469">
        <v>23.266380000000002</v>
      </c>
      <c r="JH469">
        <v>4.6565859999999999</v>
      </c>
      <c r="JI469">
        <v>9550.1419999999998</v>
      </c>
      <c r="JJ469">
        <v>0.13598950000000001</v>
      </c>
      <c r="JK469">
        <v>23.192</v>
      </c>
      <c r="JL469">
        <v>3.9645199999999998</v>
      </c>
      <c r="JM469">
        <v>8211.7219999999998</v>
      </c>
      <c r="JN469">
        <v>0.13501630000000001</v>
      </c>
      <c r="JO469">
        <v>23.26257</v>
      </c>
      <c r="JP469">
        <v>3.3859309999999998</v>
      </c>
      <c r="JQ469">
        <v>7089.7209999999995</v>
      </c>
      <c r="JR469">
        <v>0.1340423</v>
      </c>
      <c r="JS469">
        <v>23.11158</v>
      </c>
      <c r="JT469">
        <v>2.9056790000000001</v>
      </c>
      <c r="JU469">
        <v>6147.9979999999996</v>
      </c>
      <c r="JV469">
        <v>0.13313659999999999</v>
      </c>
      <c r="JW469">
        <v>22.831939999999999</v>
      </c>
      <c r="JX469">
        <v>2.5058050000000001</v>
      </c>
      <c r="JY469">
        <v>5354.26</v>
      </c>
      <c r="JZ469">
        <v>0.13222110000000001</v>
      </c>
      <c r="KA469">
        <v>22.511710000000001</v>
      </c>
      <c r="KB469">
        <v>2.170763</v>
      </c>
      <c r="KC469">
        <v>4683.0069999999996</v>
      </c>
      <c r="KD469">
        <v>0.1311947</v>
      </c>
      <c r="KE469">
        <v>22.14218</v>
      </c>
      <c r="KF469">
        <v>1.887483</v>
      </c>
      <c r="KG469">
        <v>4114.0870000000004</v>
      </c>
      <c r="KH469">
        <v>0.13012019999999999</v>
      </c>
      <c r="KI469">
        <v>21.761019999999998</v>
      </c>
      <c r="KJ469">
        <v>1.648169</v>
      </c>
      <c r="KK469">
        <v>3630.703</v>
      </c>
      <c r="KL469">
        <v>0.1290221</v>
      </c>
      <c r="KM469">
        <v>21.859829999999999</v>
      </c>
      <c r="KN469">
        <v>1.4456260000000001</v>
      </c>
      <c r="KO469">
        <v>3218.547</v>
      </c>
      <c r="KP469">
        <v>0.12797810000000001</v>
      </c>
      <c r="KQ469">
        <v>21.785499999999999</v>
      </c>
      <c r="KR469">
        <v>1.274186</v>
      </c>
      <c r="KS469">
        <v>2865.7759999999998</v>
      </c>
      <c r="KT469">
        <v>0.126995</v>
      </c>
      <c r="KU469">
        <v>21.89442</v>
      </c>
      <c r="KV469">
        <v>1.128234</v>
      </c>
      <c r="KW469">
        <v>2562.29</v>
      </c>
      <c r="KX469">
        <v>0.12607090000000001</v>
      </c>
      <c r="KY469">
        <v>22.08794</v>
      </c>
      <c r="KZ469">
        <v>1.00366</v>
      </c>
      <c r="LA469">
        <v>2300.2350000000001</v>
      </c>
      <c r="LB469">
        <v>0.12523529999999999</v>
      </c>
      <c r="LC469">
        <v>22.096250000000001</v>
      </c>
      <c r="LD469">
        <v>0.89691600000000005</v>
      </c>
      <c r="LE469">
        <v>2072.8870000000002</v>
      </c>
      <c r="LF469">
        <v>0.124505</v>
      </c>
      <c r="LG469">
        <v>21.842649999999999</v>
      </c>
      <c r="LH469">
        <v>0.80515820000000005</v>
      </c>
      <c r="LI469">
        <v>1874.684</v>
      </c>
      <c r="LJ469">
        <v>0.123902</v>
      </c>
      <c r="LK469">
        <v>21.503240000000002</v>
      </c>
      <c r="LL469">
        <v>0.72576269999999998</v>
      </c>
      <c r="LM469">
        <v>1700.96</v>
      </c>
      <c r="LN469">
        <v>0.1235053</v>
      </c>
      <c r="LO469">
        <v>21.309539999999998</v>
      </c>
      <c r="LP469">
        <v>0.65711580000000003</v>
      </c>
      <c r="LQ469">
        <v>1547.5260000000001</v>
      </c>
      <c r="LR469">
        <v>0.1230808</v>
      </c>
      <c r="LS469">
        <v>21.805759999999999</v>
      </c>
      <c r="LT469">
        <v>0.59632280000000004</v>
      </c>
      <c r="LU469">
        <v>1411.39</v>
      </c>
      <c r="LV469">
        <v>0.1225588</v>
      </c>
      <c r="LW469">
        <v>22.28979</v>
      </c>
      <c r="LX469">
        <v>0.54226390000000002</v>
      </c>
      <c r="LY469">
        <v>1290.9159999999999</v>
      </c>
      <c r="LZ469">
        <v>0.1220366</v>
      </c>
      <c r="MA469">
        <v>22.874120000000001</v>
      </c>
      <c r="MB469">
        <v>0.49456290000000003</v>
      </c>
      <c r="MC469">
        <v>1184.1790000000001</v>
      </c>
      <c r="MD469">
        <v>0.1215883</v>
      </c>
      <c r="ME469">
        <v>23.6067</v>
      </c>
      <c r="MF469">
        <v>0.4525749</v>
      </c>
      <c r="MG469">
        <v>1089.249</v>
      </c>
      <c r="MH469">
        <v>0.12128800000000001</v>
      </c>
      <c r="MI469">
        <v>23.891470000000002</v>
      </c>
      <c r="MJ469">
        <v>0.41564830000000003</v>
      </c>
      <c r="MK469">
        <v>1004.327</v>
      </c>
      <c r="ML469">
        <v>0.1209828</v>
      </c>
      <c r="MM469">
        <v>23.68336</v>
      </c>
      <c r="MN469">
        <v>0.38262380000000001</v>
      </c>
      <c r="MO469">
        <v>928.08590000000004</v>
      </c>
      <c r="MP469">
        <v>0.1206739</v>
      </c>
      <c r="MQ469">
        <v>23.436389999999999</v>
      </c>
      <c r="MR469">
        <v>0.35297970000000001</v>
      </c>
      <c r="MS469">
        <v>859.64499999999998</v>
      </c>
      <c r="MT469">
        <v>0.1206554</v>
      </c>
      <c r="MU469">
        <v>23.187190000000001</v>
      </c>
      <c r="MV469">
        <v>0.32712580000000002</v>
      </c>
      <c r="MW469">
        <v>797.85109999999997</v>
      </c>
      <c r="MX469">
        <v>0.12055630000000001</v>
      </c>
      <c r="MY469">
        <v>23.545639999999999</v>
      </c>
      <c r="MZ469">
        <v>0.30340610000000001</v>
      </c>
      <c r="NA469">
        <v>741.60550000000001</v>
      </c>
      <c r="NB469">
        <v>0.1202773</v>
      </c>
      <c r="NC469">
        <v>24.087309999999999</v>
      </c>
      <c r="ND469">
        <v>0.28160859999999999</v>
      </c>
      <c r="NE469">
        <v>690.87779999999998</v>
      </c>
      <c r="NF469">
        <v>0.11998780000000001</v>
      </c>
      <c r="NG469">
        <v>24.625800000000002</v>
      </c>
      <c r="NH469">
        <v>0.26197809999999999</v>
      </c>
      <c r="NI469">
        <v>645.09400000000005</v>
      </c>
      <c r="NJ469">
        <v>0.1198072</v>
      </c>
      <c r="NK469">
        <v>25.213740000000001</v>
      </c>
      <c r="NL469">
        <v>0.24450040000000001</v>
      </c>
      <c r="NM469">
        <v>603.67160000000001</v>
      </c>
      <c r="NN469">
        <v>0.11975520000000001</v>
      </c>
      <c r="NO469">
        <v>25.317309999999999</v>
      </c>
      <c r="NP469">
        <v>0.22881470000000001</v>
      </c>
      <c r="NQ469">
        <v>565.84090000000003</v>
      </c>
      <c r="NR469">
        <v>0.1196847</v>
      </c>
      <c r="NS469">
        <v>25.08924</v>
      </c>
      <c r="NT469">
        <v>0.21445220000000001</v>
      </c>
      <c r="NU469">
        <v>531.22029999999995</v>
      </c>
      <c r="NV469">
        <v>0.1195297</v>
      </c>
      <c r="NW469">
        <v>24.76172</v>
      </c>
      <c r="NX469">
        <v>0.20119100000000001</v>
      </c>
      <c r="NY469">
        <v>499.57639999999998</v>
      </c>
      <c r="NZ469">
        <v>0.1192236</v>
      </c>
      <c r="OA469">
        <v>24.43439</v>
      </c>
      <c r="OB469">
        <v>0.1889036</v>
      </c>
      <c r="OC469">
        <v>470.77379999999999</v>
      </c>
      <c r="OD469">
        <v>0.1189976</v>
      </c>
      <c r="OE469">
        <v>24.161079999999998</v>
      </c>
      <c r="OF469">
        <v>0.17787120000000001</v>
      </c>
      <c r="OG469">
        <v>444.55919999999998</v>
      </c>
      <c r="OH469">
        <v>0.1188825</v>
      </c>
      <c r="OI469">
        <v>24.297709999999999</v>
      </c>
      <c r="OJ469">
        <v>0.1679022</v>
      </c>
      <c r="OK469">
        <v>420.49689999999998</v>
      </c>
    </row>
    <row r="470" spans="1:401" x14ac:dyDescent="0.35">
      <c r="A470">
        <v>479</v>
      </c>
      <c r="B470" t="s">
        <v>4</v>
      </c>
      <c r="C470" t="s">
        <v>364</v>
      </c>
      <c r="D470" t="s">
        <v>477</v>
      </c>
      <c r="E470">
        <v>850.02930000000003</v>
      </c>
      <c r="F470">
        <v>0.13595640000000001</v>
      </c>
      <c r="G470">
        <v>21.997440000000001</v>
      </c>
      <c r="H470">
        <v>0</v>
      </c>
      <c r="I470">
        <v>0</v>
      </c>
      <c r="J470">
        <v>0.13537669999999999</v>
      </c>
      <c r="K470">
        <v>21.703669999999999</v>
      </c>
      <c r="L470">
        <v>0</v>
      </c>
      <c r="M470">
        <v>0</v>
      </c>
      <c r="N470">
        <v>0.135354</v>
      </c>
      <c r="O470">
        <v>21.8354</v>
      </c>
      <c r="P470">
        <v>0</v>
      </c>
      <c r="Q470">
        <v>0</v>
      </c>
      <c r="R470">
        <v>0.13554649999999999</v>
      </c>
      <c r="S470">
        <v>21.819690000000001</v>
      </c>
      <c r="T470">
        <v>0</v>
      </c>
      <c r="U470">
        <v>0</v>
      </c>
      <c r="V470">
        <v>0.135659</v>
      </c>
      <c r="W470">
        <v>22.11833</v>
      </c>
      <c r="X470">
        <v>0</v>
      </c>
      <c r="Y470">
        <v>0</v>
      </c>
      <c r="Z470">
        <v>0.1356581</v>
      </c>
      <c r="AA470">
        <v>22.130189999999999</v>
      </c>
      <c r="AB470">
        <v>0</v>
      </c>
      <c r="AC470">
        <v>0</v>
      </c>
      <c r="AD470">
        <v>0.1358221</v>
      </c>
      <c r="AE470">
        <v>22.1568</v>
      </c>
      <c r="AF470">
        <v>0</v>
      </c>
      <c r="AG470">
        <v>0</v>
      </c>
      <c r="AH470">
        <v>0.1363385</v>
      </c>
      <c r="AI470">
        <v>22.168600000000001</v>
      </c>
      <c r="AJ470">
        <v>0</v>
      </c>
      <c r="AK470">
        <v>0</v>
      </c>
      <c r="AL470">
        <v>0.13672400000000001</v>
      </c>
      <c r="AM470">
        <v>22.109020000000001</v>
      </c>
      <c r="AN470">
        <v>0</v>
      </c>
      <c r="AO470">
        <v>0</v>
      </c>
      <c r="AP470">
        <v>0.13729569999999999</v>
      </c>
      <c r="AQ470">
        <v>22.030719999999999</v>
      </c>
      <c r="AR470">
        <v>0</v>
      </c>
      <c r="AS470">
        <v>0</v>
      </c>
      <c r="AT470">
        <v>0.13816149999999999</v>
      </c>
      <c r="AU470">
        <v>22.304320000000001</v>
      </c>
      <c r="AV470">
        <v>0</v>
      </c>
      <c r="AW470">
        <v>0</v>
      </c>
      <c r="AX470">
        <v>0.1391249</v>
      </c>
      <c r="AY470">
        <v>22.314630000000001</v>
      </c>
      <c r="AZ470">
        <v>0</v>
      </c>
      <c r="BA470">
        <v>0</v>
      </c>
      <c r="BB470">
        <v>0.1400536</v>
      </c>
      <c r="BC470">
        <v>22.34984</v>
      </c>
      <c r="BD470">
        <v>0</v>
      </c>
      <c r="BE470">
        <v>0</v>
      </c>
      <c r="BF470">
        <v>0.1409349</v>
      </c>
      <c r="BG470">
        <v>22.472280000000001</v>
      </c>
      <c r="BH470">
        <v>0</v>
      </c>
      <c r="BI470">
        <v>0</v>
      </c>
      <c r="BJ470">
        <v>0.1418867</v>
      </c>
      <c r="BK470">
        <v>22.332319999999999</v>
      </c>
      <c r="BL470">
        <v>0</v>
      </c>
      <c r="BM470">
        <v>0</v>
      </c>
      <c r="BN470">
        <v>0.1429735</v>
      </c>
      <c r="BO470">
        <v>22.112929999999999</v>
      </c>
      <c r="BP470">
        <v>0</v>
      </c>
      <c r="BQ470">
        <v>0</v>
      </c>
      <c r="BR470">
        <v>0.14412459999999999</v>
      </c>
      <c r="BS470">
        <v>21.82891</v>
      </c>
      <c r="BT470">
        <v>0</v>
      </c>
      <c r="BU470">
        <v>0</v>
      </c>
      <c r="BV470">
        <v>0.14520839999999999</v>
      </c>
      <c r="BW470">
        <v>21.855409999999999</v>
      </c>
      <c r="BX470">
        <v>0</v>
      </c>
      <c r="BY470">
        <v>0</v>
      </c>
      <c r="BZ470">
        <v>0.14612430000000001</v>
      </c>
      <c r="CA470">
        <v>22.206980000000001</v>
      </c>
      <c r="CB470">
        <v>0</v>
      </c>
      <c r="CC470">
        <v>0</v>
      </c>
      <c r="CD470">
        <v>0.14696400000000001</v>
      </c>
      <c r="CE470">
        <v>22.729099999999999</v>
      </c>
      <c r="CF470">
        <v>0</v>
      </c>
      <c r="CG470">
        <v>0</v>
      </c>
      <c r="CH470">
        <v>0.14776700000000001</v>
      </c>
      <c r="CI470">
        <v>23.228590000000001</v>
      </c>
      <c r="CJ470">
        <v>0</v>
      </c>
      <c r="CK470">
        <v>0</v>
      </c>
      <c r="CL470">
        <v>0.14858080000000001</v>
      </c>
      <c r="CM470">
        <v>23.414269999999998</v>
      </c>
      <c r="CN470">
        <v>0</v>
      </c>
      <c r="CO470">
        <v>0</v>
      </c>
      <c r="CP470">
        <v>0.14924660000000001</v>
      </c>
      <c r="CQ470">
        <v>23.34431</v>
      </c>
      <c r="CR470">
        <v>0</v>
      </c>
      <c r="CS470">
        <v>0</v>
      </c>
      <c r="CT470">
        <v>0.14981159999999999</v>
      </c>
      <c r="CU470">
        <v>23.186599999999999</v>
      </c>
      <c r="CV470">
        <v>0</v>
      </c>
      <c r="CW470">
        <v>0</v>
      </c>
      <c r="CX470">
        <v>0.15065249999999999</v>
      </c>
      <c r="CY470">
        <v>22.952999999999999</v>
      </c>
      <c r="CZ470">
        <v>0</v>
      </c>
      <c r="DA470">
        <v>0</v>
      </c>
      <c r="DB470">
        <v>0.15121989999999999</v>
      </c>
      <c r="DC470">
        <v>23.023199999999999</v>
      </c>
      <c r="DD470">
        <v>0</v>
      </c>
      <c r="DE470">
        <v>0</v>
      </c>
      <c r="DF470">
        <v>0.1512831</v>
      </c>
      <c r="DG470">
        <v>23.304379999999998</v>
      </c>
      <c r="DH470" s="1">
        <v>2.1812809999999999E-35</v>
      </c>
      <c r="DI470" s="1">
        <v>3.7307170000000002E-32</v>
      </c>
      <c r="DJ470">
        <v>0.15113660000000001</v>
      </c>
      <c r="DK470">
        <v>23.504049999999999</v>
      </c>
      <c r="DL470" s="1">
        <v>5.0153139999999997E-30</v>
      </c>
      <c r="DM470" s="1">
        <v>8.5687500000000001E-27</v>
      </c>
      <c r="DN470">
        <v>0.15099679999999999</v>
      </c>
      <c r="DO470">
        <v>23.74344</v>
      </c>
      <c r="DP470" s="1">
        <v>1.4940770000000001E-25</v>
      </c>
      <c r="DQ470" s="1">
        <v>2.0330020000000001E-22</v>
      </c>
      <c r="DR470">
        <v>0.150947</v>
      </c>
      <c r="DS470">
        <v>23.710249999999998</v>
      </c>
      <c r="DT470" s="1">
        <v>6.8985940000000002E-22</v>
      </c>
      <c r="DU470" s="1">
        <v>8.5575969999999999E-19</v>
      </c>
      <c r="DV470">
        <v>0.15071960000000001</v>
      </c>
      <c r="DW470">
        <v>23.368970000000001</v>
      </c>
      <c r="DX470" s="1">
        <v>8.5922660000000001E-19</v>
      </c>
      <c r="DY470" s="1">
        <v>1.029643E-15</v>
      </c>
      <c r="DZ470">
        <v>0.15025910000000001</v>
      </c>
      <c r="EA470">
        <v>22.941690000000001</v>
      </c>
      <c r="EB470" s="1">
        <v>3.9948860000000001E-16</v>
      </c>
      <c r="EC470" s="1">
        <v>4.7231960000000002E-13</v>
      </c>
      <c r="ED470">
        <v>0.15040110000000001</v>
      </c>
      <c r="EE470">
        <v>22.43853</v>
      </c>
      <c r="EF470" s="1">
        <v>8.346753E-14</v>
      </c>
      <c r="EG470" s="1">
        <v>9.8355980000000003E-11</v>
      </c>
      <c r="EH470">
        <v>0.15014189999999999</v>
      </c>
      <c r="EI470">
        <v>22.152529999999999</v>
      </c>
      <c r="EJ470" s="1">
        <v>8.9058349999999995E-12</v>
      </c>
      <c r="EK470" s="1">
        <v>1.0544230000000001E-8</v>
      </c>
      <c r="EL470">
        <v>0.14914240000000001</v>
      </c>
      <c r="EM470">
        <v>22.079689999999999</v>
      </c>
      <c r="EN470" s="1">
        <v>5.3218409999999998E-10</v>
      </c>
      <c r="EO470" s="1">
        <v>6.3852059999999998E-7</v>
      </c>
      <c r="EP470">
        <v>0.1478854</v>
      </c>
      <c r="EQ470">
        <v>22.16328</v>
      </c>
      <c r="ER470" s="1">
        <v>1.9325279999999999E-8</v>
      </c>
      <c r="ES470" s="1">
        <v>2.3623499999999998E-5</v>
      </c>
      <c r="ET470">
        <v>0.14677960000000001</v>
      </c>
      <c r="EU470">
        <v>22.272580000000001</v>
      </c>
      <c r="EV470" s="1">
        <v>4.5649630000000002E-7</v>
      </c>
      <c r="EW470" s="1">
        <v>5.6863840000000003E-4</v>
      </c>
      <c r="EX470" s="1">
        <v>0.14593419999999999</v>
      </c>
      <c r="EY470">
        <v>22.13007</v>
      </c>
      <c r="EZ470" s="1">
        <v>7.3914509999999996E-6</v>
      </c>
      <c r="FA470" s="1">
        <v>9.3734879999999993E-3</v>
      </c>
      <c r="FB470" s="1">
        <v>0.1449647</v>
      </c>
      <c r="FC470">
        <v>21.80669</v>
      </c>
      <c r="FD470" s="1">
        <v>8.5152450000000005E-5</v>
      </c>
      <c r="FE470">
        <v>0.110073</v>
      </c>
      <c r="FF470">
        <v>0.14365539999999999</v>
      </c>
      <c r="FG470">
        <v>21.363890000000001</v>
      </c>
      <c r="FH470" s="1">
        <v>7.1955469999999998E-4</v>
      </c>
      <c r="FI470">
        <v>0.951955</v>
      </c>
      <c r="FJ470" s="1">
        <v>0.14290739999999999</v>
      </c>
      <c r="FK470">
        <v>20.917560000000002</v>
      </c>
      <c r="FL470" s="1">
        <v>4.6393679999999996E-3</v>
      </c>
      <c r="FM470">
        <v>6.2559469999999999</v>
      </c>
      <c r="FN470" s="1">
        <v>0.14186070000000001</v>
      </c>
      <c r="FO470">
        <v>21.005120000000002</v>
      </c>
      <c r="FP470" s="1">
        <v>2.3321560000000002E-2</v>
      </c>
      <c r="FQ470">
        <v>32.122959999999999</v>
      </c>
      <c r="FR470" s="1">
        <v>0.14034869999999999</v>
      </c>
      <c r="FS470">
        <v>21.109279999999998</v>
      </c>
      <c r="FT470" s="1">
        <v>9.3202279999999998E-2</v>
      </c>
      <c r="FU470">
        <v>131.654</v>
      </c>
      <c r="FV470" s="1">
        <v>0.13869580000000001</v>
      </c>
      <c r="FW470">
        <v>21.241990000000001</v>
      </c>
      <c r="FX470">
        <v>0.30351289999999997</v>
      </c>
      <c r="FY470">
        <v>440.44049999999999</v>
      </c>
      <c r="FZ470" s="1">
        <v>0.13722690000000001</v>
      </c>
      <c r="GA470">
        <v>21.290040000000001</v>
      </c>
      <c r="GB470">
        <v>0.82508519999999996</v>
      </c>
      <c r="GC470">
        <v>1228.394</v>
      </c>
      <c r="GD470" s="1">
        <v>0.135991</v>
      </c>
      <c r="GE470">
        <v>21.1631</v>
      </c>
      <c r="GF470">
        <v>1.9094519999999999</v>
      </c>
      <c r="GG470">
        <v>2911.9650000000001</v>
      </c>
      <c r="GH470" s="1">
        <v>0.13469110000000001</v>
      </c>
      <c r="GI470">
        <v>20.883790000000001</v>
      </c>
      <c r="GJ470">
        <v>3.8146409999999999</v>
      </c>
      <c r="GK470">
        <v>5965.35</v>
      </c>
      <c r="GL470" s="1">
        <v>0.13325039999999999</v>
      </c>
      <c r="GM470">
        <v>20.515270000000001</v>
      </c>
      <c r="GN470">
        <v>6.6768710000000002</v>
      </c>
      <c r="GO470">
        <v>10719.32</v>
      </c>
      <c r="GP470" s="1">
        <v>0.13250970000000001</v>
      </c>
      <c r="GQ470">
        <v>20.201889999999999</v>
      </c>
      <c r="GR470">
        <v>10.45513</v>
      </c>
      <c r="GS470">
        <v>17142.63</v>
      </c>
      <c r="GT470" s="1">
        <v>0.131499</v>
      </c>
      <c r="GU470">
        <v>20.479769999999998</v>
      </c>
      <c r="GV470">
        <v>14.723929999999999</v>
      </c>
      <c r="GW470">
        <v>24716.35</v>
      </c>
      <c r="GX470" s="1">
        <v>0.12999579999999999</v>
      </c>
      <c r="GY470">
        <v>20.801220000000001</v>
      </c>
      <c r="GZ470">
        <v>18.821670000000001</v>
      </c>
      <c r="HA470">
        <v>32471.99</v>
      </c>
      <c r="HB470" s="1">
        <v>0.12835949999999999</v>
      </c>
      <c r="HC470">
        <v>21.209289999999999</v>
      </c>
      <c r="HD470">
        <v>22.149750000000001</v>
      </c>
      <c r="HE470">
        <v>39311.370000000003</v>
      </c>
      <c r="HF470" s="1">
        <v>0.12687780000000001</v>
      </c>
      <c r="HG470">
        <v>21.72944</v>
      </c>
      <c r="HH470">
        <v>24.308039999999998</v>
      </c>
      <c r="HI470">
        <v>44326.39</v>
      </c>
      <c r="HJ470" s="1">
        <v>0.1256302</v>
      </c>
      <c r="HK470">
        <v>22.02262</v>
      </c>
      <c r="HL470">
        <v>25.159490000000002</v>
      </c>
      <c r="HM470">
        <v>47041.49</v>
      </c>
      <c r="HN470">
        <v>0.12432070000000001</v>
      </c>
      <c r="HO470">
        <v>21.924569999999999</v>
      </c>
      <c r="HP470">
        <v>24.754860000000001</v>
      </c>
      <c r="HQ470">
        <v>47446.93</v>
      </c>
      <c r="HR470">
        <v>0.1228134</v>
      </c>
      <c r="HS470">
        <v>21.715229999999998</v>
      </c>
      <c r="HT470">
        <v>23.2651</v>
      </c>
      <c r="HU470">
        <v>45837.05</v>
      </c>
      <c r="HV470">
        <v>0.1215234</v>
      </c>
      <c r="HW470">
        <v>21.45581</v>
      </c>
      <c r="HX470">
        <v>21.243749999999999</v>
      </c>
      <c r="HY470">
        <v>42828.95</v>
      </c>
      <c r="HZ470">
        <v>0.1201072</v>
      </c>
      <c r="IA470">
        <v>21.695789999999999</v>
      </c>
      <c r="IB470">
        <v>18.854230000000001</v>
      </c>
      <c r="IC470">
        <v>38933.839999999997</v>
      </c>
      <c r="ID470">
        <v>0.1185832</v>
      </c>
      <c r="IE470">
        <v>22.194430000000001</v>
      </c>
      <c r="IF470">
        <v>16.406770000000002</v>
      </c>
      <c r="IG470">
        <v>34705.01</v>
      </c>
      <c r="IH470">
        <v>0.11715</v>
      </c>
      <c r="II470">
        <v>22.734680000000001</v>
      </c>
      <c r="IJ470">
        <v>14.103490000000001</v>
      </c>
      <c r="IK470">
        <v>30509.46</v>
      </c>
      <c r="IL470">
        <v>0.11593879999999999</v>
      </c>
      <c r="IM470">
        <v>23.341650000000001</v>
      </c>
      <c r="IN470">
        <v>12.04837</v>
      </c>
      <c r="IO470">
        <v>26576.21</v>
      </c>
      <c r="IP470" s="1">
        <v>0.1149715</v>
      </c>
      <c r="IQ470">
        <v>23.585599999999999</v>
      </c>
      <c r="IR470">
        <v>10.26576</v>
      </c>
      <c r="IS470">
        <v>23018.23</v>
      </c>
      <c r="IT470">
        <v>0.1140939</v>
      </c>
      <c r="IU470">
        <v>23.519870000000001</v>
      </c>
      <c r="IV470">
        <v>8.7355769999999993</v>
      </c>
      <c r="IW470">
        <v>19879.04</v>
      </c>
      <c r="IX470">
        <v>0.1132922</v>
      </c>
      <c r="IY470">
        <v>23.39087</v>
      </c>
      <c r="IZ470">
        <v>7.44008</v>
      </c>
      <c r="JA470">
        <v>17156.7</v>
      </c>
      <c r="JB470" s="1">
        <v>0.11296440000000001</v>
      </c>
      <c r="JC470">
        <v>23.221710000000002</v>
      </c>
      <c r="JD470">
        <v>6.3711390000000003</v>
      </c>
      <c r="JE470">
        <v>14814.22</v>
      </c>
      <c r="JF470" s="1">
        <v>0.1124989</v>
      </c>
      <c r="JG470">
        <v>23.316089999999999</v>
      </c>
      <c r="JH470">
        <v>5.4576310000000001</v>
      </c>
      <c r="JI470">
        <v>12805.17</v>
      </c>
      <c r="JJ470" s="1">
        <v>0.11178539999999999</v>
      </c>
      <c r="JK470">
        <v>23.283580000000001</v>
      </c>
      <c r="JL470">
        <v>4.6796879999999996</v>
      </c>
      <c r="JM470">
        <v>11096.61</v>
      </c>
      <c r="JN470" s="1">
        <v>0.1109333</v>
      </c>
      <c r="JO470">
        <v>23.348420000000001</v>
      </c>
      <c r="JP470">
        <v>4.0217109999999998</v>
      </c>
      <c r="JQ470">
        <v>9646.723</v>
      </c>
      <c r="JR470" s="1">
        <v>0.110081</v>
      </c>
      <c r="JS470">
        <v>23.194769999999998</v>
      </c>
      <c r="JT470">
        <v>3.4707680000000001</v>
      </c>
      <c r="JU470">
        <v>8417.5310000000009</v>
      </c>
      <c r="JV470" s="1">
        <v>0.10929850000000001</v>
      </c>
      <c r="JW470">
        <v>22.91264</v>
      </c>
      <c r="JX470">
        <v>3.0086460000000002</v>
      </c>
      <c r="JY470">
        <v>7371.8890000000001</v>
      </c>
      <c r="JZ470" s="1">
        <v>0.1084947</v>
      </c>
      <c r="KA470">
        <v>22.604299999999999</v>
      </c>
      <c r="KB470">
        <v>2.618325</v>
      </c>
      <c r="KC470">
        <v>6480.6790000000001</v>
      </c>
      <c r="KD470">
        <v>0.1076053</v>
      </c>
      <c r="KE470">
        <v>22.264019999999999</v>
      </c>
      <c r="KF470">
        <v>2.2862960000000001</v>
      </c>
      <c r="KG470">
        <v>5719.9620000000004</v>
      </c>
      <c r="KH470" s="1">
        <v>0.1066781</v>
      </c>
      <c r="KI470">
        <v>21.915289999999999</v>
      </c>
      <c r="KJ470">
        <v>2.0042260000000001</v>
      </c>
      <c r="KK470">
        <v>5069.6189999999997</v>
      </c>
      <c r="KL470" s="1">
        <v>0.1057299</v>
      </c>
      <c r="KM470">
        <v>22.003900000000002</v>
      </c>
      <c r="KN470">
        <v>1.7642549999999999</v>
      </c>
      <c r="KO470">
        <v>4511.9939999999997</v>
      </c>
      <c r="KP470">
        <v>0.1048288</v>
      </c>
      <c r="KQ470">
        <v>21.931789999999999</v>
      </c>
      <c r="KR470">
        <v>1.5602320000000001</v>
      </c>
      <c r="KS470">
        <v>4032.2220000000002</v>
      </c>
      <c r="KT470" s="1">
        <v>0.1039708</v>
      </c>
      <c r="KU470">
        <v>22.001709999999999</v>
      </c>
      <c r="KV470">
        <v>1.3857930000000001</v>
      </c>
      <c r="KW470">
        <v>3617.645</v>
      </c>
      <c r="KX470" s="1">
        <v>0.10316889999999999</v>
      </c>
      <c r="KY470">
        <v>22.15446</v>
      </c>
      <c r="KZ470">
        <v>1.236332</v>
      </c>
      <c r="LA470">
        <v>3258.06</v>
      </c>
      <c r="LB470" s="1">
        <v>0.1024448</v>
      </c>
      <c r="LC470">
        <v>22.145569999999999</v>
      </c>
      <c r="LD470">
        <v>1.107918</v>
      </c>
      <c r="LE470">
        <v>2944.99</v>
      </c>
      <c r="LF470" s="1">
        <v>0.101802</v>
      </c>
      <c r="LG470">
        <v>21.898579999999999</v>
      </c>
      <c r="LH470">
        <v>0.99715759999999998</v>
      </c>
      <c r="LI470">
        <v>2671.1019999999999</v>
      </c>
      <c r="LJ470" s="1">
        <v>0.1012634</v>
      </c>
      <c r="LK470">
        <v>21.586639999999999</v>
      </c>
      <c r="LL470">
        <v>0.90112460000000005</v>
      </c>
      <c r="LM470">
        <v>2430.377</v>
      </c>
      <c r="LN470" s="1">
        <v>0.1009202</v>
      </c>
      <c r="LO470">
        <v>21.414639999999999</v>
      </c>
      <c r="LP470">
        <v>0.81806590000000001</v>
      </c>
      <c r="LQ470">
        <v>2217.1759999999999</v>
      </c>
      <c r="LR470" s="1">
        <v>0.1005206</v>
      </c>
      <c r="LS470">
        <v>21.892150000000001</v>
      </c>
      <c r="LT470">
        <v>0.74413779999999996</v>
      </c>
      <c r="LU470">
        <v>2027.566</v>
      </c>
      <c r="LV470" s="1">
        <v>0.10003819999999999</v>
      </c>
      <c r="LW470">
        <v>22.350629999999999</v>
      </c>
      <c r="LX470">
        <v>0.67821739999999997</v>
      </c>
      <c r="LY470">
        <v>1859.4010000000001</v>
      </c>
      <c r="LZ470" s="1">
        <v>9.9563609999999997E-2</v>
      </c>
      <c r="MA470">
        <v>22.867740000000001</v>
      </c>
      <c r="MB470">
        <v>0.62000520000000003</v>
      </c>
      <c r="MC470">
        <v>1710.06</v>
      </c>
      <c r="MD470" s="1">
        <v>9.9165779999999995E-2</v>
      </c>
      <c r="ME470">
        <v>23.53023</v>
      </c>
      <c r="MF470">
        <v>0.56871400000000005</v>
      </c>
      <c r="MG470">
        <v>1576.9269999999999</v>
      </c>
      <c r="MH470" s="1">
        <v>9.8877010000000001E-2</v>
      </c>
      <c r="MI470">
        <v>23.797049999999999</v>
      </c>
      <c r="MJ470">
        <v>0.52346130000000002</v>
      </c>
      <c r="MK470">
        <v>1457.556</v>
      </c>
      <c r="ML470" s="1">
        <v>9.8597190000000001E-2</v>
      </c>
      <c r="MM470">
        <v>23.606940000000002</v>
      </c>
      <c r="MN470">
        <v>0.48296169999999999</v>
      </c>
      <c r="MO470">
        <v>1350.155</v>
      </c>
      <c r="MP470" s="1">
        <v>9.8298269999999993E-2</v>
      </c>
      <c r="MQ470">
        <v>23.405000000000001</v>
      </c>
      <c r="MR470">
        <v>0.44648409999999999</v>
      </c>
      <c r="MS470">
        <v>1253.51</v>
      </c>
      <c r="MT470" s="1">
        <v>9.8254999999999995E-2</v>
      </c>
      <c r="MU470">
        <v>23.206669999999999</v>
      </c>
      <c r="MV470">
        <v>0.41466769999999997</v>
      </c>
      <c r="MW470">
        <v>1166.047</v>
      </c>
      <c r="MX470" s="1">
        <v>9.8123000000000002E-2</v>
      </c>
      <c r="MY470">
        <v>23.577470000000002</v>
      </c>
      <c r="MZ470">
        <v>0.38537460000000001</v>
      </c>
      <c r="NA470">
        <v>1086.306</v>
      </c>
      <c r="NB470" s="1">
        <v>9.784234E-2</v>
      </c>
      <c r="NC470">
        <v>24.09872</v>
      </c>
      <c r="ND470">
        <v>0.35836630000000003</v>
      </c>
      <c r="NE470">
        <v>1014.222</v>
      </c>
      <c r="NF470" s="1">
        <v>9.7554230000000006E-2</v>
      </c>
      <c r="NG470">
        <v>24.590250000000001</v>
      </c>
      <c r="NH470">
        <v>0.33400089999999999</v>
      </c>
      <c r="NI470">
        <v>949.0616</v>
      </c>
      <c r="NJ470" s="1">
        <v>9.7366759999999997E-2</v>
      </c>
      <c r="NK470">
        <v>25.12265</v>
      </c>
      <c r="NL470">
        <v>0.31229780000000001</v>
      </c>
      <c r="NM470">
        <v>889.95780000000002</v>
      </c>
      <c r="NN470" s="1">
        <v>9.7283579999999995E-2</v>
      </c>
      <c r="NO470">
        <v>25.21931</v>
      </c>
      <c r="NP470">
        <v>0.29280850000000003</v>
      </c>
      <c r="NQ470">
        <v>835.88630000000001</v>
      </c>
      <c r="NR470" s="1">
        <v>9.7184129999999994E-2</v>
      </c>
      <c r="NS470">
        <v>25.01651</v>
      </c>
      <c r="NT470">
        <v>0.27490629999999999</v>
      </c>
      <c r="NU470">
        <v>786.27760000000001</v>
      </c>
      <c r="NV470" s="1">
        <v>9.7006949999999995E-2</v>
      </c>
      <c r="NW470">
        <v>24.74446</v>
      </c>
      <c r="NX470">
        <v>0.25833850000000003</v>
      </c>
      <c r="NY470">
        <v>740.87130000000002</v>
      </c>
      <c r="NZ470" s="1">
        <v>9.6704250000000005E-2</v>
      </c>
      <c r="OA470">
        <v>24.481359999999999</v>
      </c>
      <c r="OB470">
        <v>0.2429356</v>
      </c>
      <c r="OC470">
        <v>699.45420000000001</v>
      </c>
      <c r="OD470" s="1">
        <v>9.6476839999999994E-2</v>
      </c>
      <c r="OE470">
        <v>24.257449999999999</v>
      </c>
      <c r="OF470">
        <v>0.22911010000000001</v>
      </c>
      <c r="OG470">
        <v>661.6807</v>
      </c>
      <c r="OH470" s="1">
        <v>9.6339880000000003E-2</v>
      </c>
      <c r="OI470">
        <v>24.39594</v>
      </c>
      <c r="OJ470">
        <v>0.2166052</v>
      </c>
      <c r="OK470">
        <v>626.93949999999995</v>
      </c>
    </row>
    <row r="471" spans="1:401" x14ac:dyDescent="0.35">
      <c r="A471">
        <v>480</v>
      </c>
      <c r="B471" t="s">
        <v>4</v>
      </c>
      <c r="C471" t="s">
        <v>364</v>
      </c>
      <c r="D471" t="s">
        <v>478</v>
      </c>
      <c r="E471">
        <v>844.41790000000003</v>
      </c>
      <c r="F471">
        <v>0.1274769</v>
      </c>
      <c r="G471">
        <v>22.03473</v>
      </c>
      <c r="H471">
        <v>0</v>
      </c>
      <c r="I471">
        <v>0</v>
      </c>
      <c r="J471">
        <v>0.1269497</v>
      </c>
      <c r="K471">
        <v>21.791979999999999</v>
      </c>
      <c r="L471">
        <v>0</v>
      </c>
      <c r="M471">
        <v>0</v>
      </c>
      <c r="N471">
        <v>0.12696289999999999</v>
      </c>
      <c r="O471">
        <v>21.92409</v>
      </c>
      <c r="P471">
        <v>0</v>
      </c>
      <c r="Q471">
        <v>0</v>
      </c>
      <c r="R471">
        <v>0.1271863</v>
      </c>
      <c r="S471">
        <v>21.902200000000001</v>
      </c>
      <c r="T471">
        <v>0</v>
      </c>
      <c r="U471">
        <v>0</v>
      </c>
      <c r="V471">
        <v>0.12730569999999999</v>
      </c>
      <c r="W471">
        <v>22.13993</v>
      </c>
      <c r="X471">
        <v>0</v>
      </c>
      <c r="Y471">
        <v>0</v>
      </c>
      <c r="Z471">
        <v>0.12730939999999999</v>
      </c>
      <c r="AA471">
        <v>22.113990000000001</v>
      </c>
      <c r="AB471">
        <v>0</v>
      </c>
      <c r="AC471">
        <v>0</v>
      </c>
      <c r="AD471">
        <v>0.12746950000000001</v>
      </c>
      <c r="AE471">
        <v>22.107659999999999</v>
      </c>
      <c r="AF471">
        <v>0</v>
      </c>
      <c r="AG471">
        <v>0</v>
      </c>
      <c r="AH471">
        <v>0.1279795</v>
      </c>
      <c r="AI471">
        <v>22.112639999999999</v>
      </c>
      <c r="AJ471">
        <v>0</v>
      </c>
      <c r="AK471">
        <v>0</v>
      </c>
      <c r="AL471">
        <v>0.12834480000000001</v>
      </c>
      <c r="AM471">
        <v>22.072289999999999</v>
      </c>
      <c r="AN471">
        <v>0</v>
      </c>
      <c r="AO471">
        <v>0</v>
      </c>
      <c r="AP471">
        <v>0.12891430000000001</v>
      </c>
      <c r="AQ471">
        <v>22.021740000000001</v>
      </c>
      <c r="AR471">
        <v>0</v>
      </c>
      <c r="AS471">
        <v>0</v>
      </c>
      <c r="AT471">
        <v>0.12976599999999999</v>
      </c>
      <c r="AU471">
        <v>22.291509999999999</v>
      </c>
      <c r="AV471">
        <v>0</v>
      </c>
      <c r="AW471">
        <v>0</v>
      </c>
      <c r="AX471">
        <v>0.1307046</v>
      </c>
      <c r="AY471">
        <v>22.31306</v>
      </c>
      <c r="AZ471">
        <v>0</v>
      </c>
      <c r="BA471">
        <v>0</v>
      </c>
      <c r="BB471">
        <v>0.1316001</v>
      </c>
      <c r="BC471">
        <v>22.334389999999999</v>
      </c>
      <c r="BD471">
        <v>0</v>
      </c>
      <c r="BE471">
        <v>0</v>
      </c>
      <c r="BF471">
        <v>0.13245309999999999</v>
      </c>
      <c r="BG471">
        <v>22.44106</v>
      </c>
      <c r="BH471">
        <v>0</v>
      </c>
      <c r="BI471">
        <v>0</v>
      </c>
      <c r="BJ471">
        <v>0.13337189999999999</v>
      </c>
      <c r="BK471">
        <v>22.311920000000001</v>
      </c>
      <c r="BL471">
        <v>0</v>
      </c>
      <c r="BM471">
        <v>0</v>
      </c>
      <c r="BN471">
        <v>0.13442850000000001</v>
      </c>
      <c r="BO471">
        <v>22.113589999999999</v>
      </c>
      <c r="BP471">
        <v>0</v>
      </c>
      <c r="BQ471">
        <v>0</v>
      </c>
      <c r="BR471">
        <v>0.13554659999999999</v>
      </c>
      <c r="BS471">
        <v>21.862349999999999</v>
      </c>
      <c r="BT471">
        <v>0</v>
      </c>
      <c r="BU471">
        <v>0</v>
      </c>
      <c r="BV471">
        <v>0.13659789999999999</v>
      </c>
      <c r="BW471">
        <v>21.901689999999999</v>
      </c>
      <c r="BX471">
        <v>0</v>
      </c>
      <c r="BY471">
        <v>0</v>
      </c>
      <c r="BZ471">
        <v>0.13748650000000001</v>
      </c>
      <c r="CA471">
        <v>22.23094</v>
      </c>
      <c r="CB471">
        <v>0</v>
      </c>
      <c r="CC471">
        <v>0</v>
      </c>
      <c r="CD471">
        <v>0.1382989</v>
      </c>
      <c r="CE471">
        <v>22.711690000000001</v>
      </c>
      <c r="CF471">
        <v>0</v>
      </c>
      <c r="CG471">
        <v>0</v>
      </c>
      <c r="CH471">
        <v>0.13909299999999999</v>
      </c>
      <c r="CI471">
        <v>23.157250000000001</v>
      </c>
      <c r="CJ471">
        <v>0</v>
      </c>
      <c r="CK471">
        <v>0</v>
      </c>
      <c r="CL471">
        <v>0.13988639999999999</v>
      </c>
      <c r="CM471">
        <v>23.318239999999999</v>
      </c>
      <c r="CN471">
        <v>0</v>
      </c>
      <c r="CO471">
        <v>0</v>
      </c>
      <c r="CP471">
        <v>0.14054839999999999</v>
      </c>
      <c r="CQ471">
        <v>23.254750000000001</v>
      </c>
      <c r="CR471">
        <v>0</v>
      </c>
      <c r="CS471">
        <v>0</v>
      </c>
      <c r="CT471">
        <v>0.14110139999999999</v>
      </c>
      <c r="CU471">
        <v>23.13823</v>
      </c>
      <c r="CV471">
        <v>0</v>
      </c>
      <c r="CW471">
        <v>0</v>
      </c>
      <c r="CX471">
        <v>0.14196149999999999</v>
      </c>
      <c r="CY471">
        <v>22.969370000000001</v>
      </c>
      <c r="CZ471">
        <v>0</v>
      </c>
      <c r="DA471">
        <v>0</v>
      </c>
      <c r="DB471">
        <v>0.14251620000000001</v>
      </c>
      <c r="DC471">
        <v>23.07724</v>
      </c>
      <c r="DD471">
        <v>0</v>
      </c>
      <c r="DE471">
        <v>0</v>
      </c>
      <c r="DF471">
        <v>0.14257259999999999</v>
      </c>
      <c r="DG471">
        <v>23.363340000000001</v>
      </c>
      <c r="DH471" s="1">
        <v>4.3480559999999998E-36</v>
      </c>
      <c r="DI471" s="1">
        <v>8.3419920000000003E-33</v>
      </c>
      <c r="DJ471">
        <v>0.1424501</v>
      </c>
      <c r="DK471">
        <v>23.546849999999999</v>
      </c>
      <c r="DL471" s="1">
        <v>1.141975E-30</v>
      </c>
      <c r="DM471" s="1">
        <v>2.1884149999999999E-27</v>
      </c>
      <c r="DN471" s="1">
        <v>0.14234240000000001</v>
      </c>
      <c r="DO471">
        <v>23.746590000000001</v>
      </c>
      <c r="DP471" s="1">
        <v>3.1164380000000001E-26</v>
      </c>
      <c r="DQ471" s="1">
        <v>5.8271459999999998E-23</v>
      </c>
      <c r="DR471" s="1">
        <v>0.14232030000000001</v>
      </c>
      <c r="DS471">
        <v>23.70655</v>
      </c>
      <c r="DT471" s="1">
        <v>1.7653280000000001E-22</v>
      </c>
      <c r="DU471" s="1">
        <v>2.7794779999999999E-19</v>
      </c>
      <c r="DV471" s="1">
        <v>0.14213039999999999</v>
      </c>
      <c r="DW471">
        <v>23.39189</v>
      </c>
      <c r="DX471" s="1">
        <v>2.5169799999999999E-19</v>
      </c>
      <c r="DY471" s="1">
        <v>3.6784440000000002E-16</v>
      </c>
      <c r="DZ471" s="1">
        <v>0.14170479999999999</v>
      </c>
      <c r="EA471">
        <v>23.011510000000001</v>
      </c>
      <c r="EB471" s="1">
        <v>1.3033880000000001E-16</v>
      </c>
      <c r="EC471" s="1">
        <v>1.8331019999999999E-13</v>
      </c>
      <c r="ED471" s="1">
        <v>0.1419134</v>
      </c>
      <c r="EE471">
        <v>22.576059999999998</v>
      </c>
      <c r="EF471" s="1">
        <v>2.984846E-14</v>
      </c>
      <c r="EG471" s="1">
        <v>4.1113920000000002E-11</v>
      </c>
      <c r="EH471" s="1">
        <v>0.1416733</v>
      </c>
      <c r="EI471">
        <v>22.33053</v>
      </c>
      <c r="EJ471" s="1">
        <v>3.4507839999999998E-12</v>
      </c>
      <c r="EK471" s="1">
        <v>4.7176499999999997E-9</v>
      </c>
      <c r="EL471" s="1">
        <v>0.1407108</v>
      </c>
      <c r="EM471">
        <v>22.261150000000001</v>
      </c>
      <c r="EN471" s="1">
        <v>2.2129500000000001E-10</v>
      </c>
      <c r="EO471" s="1">
        <v>3.0391420000000001E-7</v>
      </c>
      <c r="EP471" s="1">
        <v>0.13949890000000001</v>
      </c>
      <c r="EQ471">
        <v>22.314920000000001</v>
      </c>
      <c r="ER471" s="1">
        <v>8.5638809999999999E-9</v>
      </c>
      <c r="ES471" s="1">
        <v>1.190488E-5</v>
      </c>
      <c r="ET471" s="1">
        <v>0.13846810000000001</v>
      </c>
      <c r="EU471">
        <v>22.379560000000001</v>
      </c>
      <c r="EV471" s="1">
        <v>2.1452029999999999E-7</v>
      </c>
      <c r="EW471" s="1">
        <v>3.0228770000000001E-4</v>
      </c>
      <c r="EX471" s="1">
        <v>0.1376954</v>
      </c>
      <c r="EY471">
        <v>22.20815</v>
      </c>
      <c r="EZ471" s="1">
        <v>3.6705779999999999E-6</v>
      </c>
      <c r="FA471">
        <v>5.2431919999999998E-3</v>
      </c>
      <c r="FB471" s="1">
        <v>0.13679369999999999</v>
      </c>
      <c r="FC471">
        <v>21.883140000000001</v>
      </c>
      <c r="FD471" s="1">
        <v>4.455389E-5</v>
      </c>
      <c r="FE471" s="1">
        <v>6.4654829999999996E-2</v>
      </c>
      <c r="FF471" s="1">
        <v>0.13555120000000001</v>
      </c>
      <c r="FG471">
        <v>21.47336</v>
      </c>
      <c r="FH471" s="1">
        <v>3.9550400000000003E-4</v>
      </c>
      <c r="FI471">
        <v>0.58598119999999998</v>
      </c>
      <c r="FJ471" s="1">
        <v>0.13489029999999999</v>
      </c>
      <c r="FK471">
        <v>21.069289999999999</v>
      </c>
      <c r="FL471" s="1">
        <v>2.6741949999999999E-3</v>
      </c>
      <c r="FM471">
        <v>4.0290140000000001</v>
      </c>
      <c r="FN471" s="1">
        <v>0.1338956</v>
      </c>
      <c r="FO471">
        <v>21.159479999999999</v>
      </c>
      <c r="FP471" s="1">
        <v>1.4068499999999999E-2</v>
      </c>
      <c r="FQ471">
        <v>21.6188</v>
      </c>
      <c r="FR471" s="1">
        <v>0.13244410000000001</v>
      </c>
      <c r="FS471">
        <v>21.261489999999998</v>
      </c>
      <c r="FT471" s="1">
        <v>5.8713389999999997E-2</v>
      </c>
      <c r="FU471">
        <v>92.443759999999997</v>
      </c>
      <c r="FV471" s="1">
        <v>0.13085669999999999</v>
      </c>
      <c r="FW471">
        <v>21.360289999999999</v>
      </c>
      <c r="FX471" s="1">
        <v>0.1993046</v>
      </c>
      <c r="FY471">
        <v>322.18939999999998</v>
      </c>
      <c r="FZ471" s="1">
        <v>0.12946269999999999</v>
      </c>
      <c r="GA471">
        <v>21.371179999999999</v>
      </c>
      <c r="GB471">
        <v>0.56395450000000003</v>
      </c>
      <c r="GC471">
        <v>934.85029999999995</v>
      </c>
      <c r="GD471" s="1">
        <v>0.1283185</v>
      </c>
      <c r="GE471">
        <v>21.228549999999998</v>
      </c>
      <c r="GF471">
        <v>1.357129</v>
      </c>
      <c r="GG471">
        <v>2303.0430000000001</v>
      </c>
      <c r="GH471">
        <v>0.12707950000000001</v>
      </c>
      <c r="GI471">
        <v>20.96049</v>
      </c>
      <c r="GJ471">
        <v>2.815445</v>
      </c>
      <c r="GK471">
        <v>4898.1440000000002</v>
      </c>
      <c r="GL471" s="1">
        <v>0.1257172</v>
      </c>
      <c r="GM471">
        <v>20.625859999999999</v>
      </c>
      <c r="GN471">
        <v>5.1112500000000001</v>
      </c>
      <c r="GO471">
        <v>9127.7009999999991</v>
      </c>
      <c r="GP471" s="1">
        <v>0.1250491</v>
      </c>
      <c r="GQ471">
        <v>20.34674</v>
      </c>
      <c r="GR471">
        <v>8.2962410000000002</v>
      </c>
      <c r="GS471">
        <v>15124.11</v>
      </c>
      <c r="GT471" s="1">
        <v>0.12408180000000001</v>
      </c>
      <c r="GU471">
        <v>20.615010000000002</v>
      </c>
      <c r="GV471">
        <v>12.097580000000001</v>
      </c>
      <c r="GW471">
        <v>22576.86</v>
      </c>
      <c r="GX471">
        <v>0.1226375</v>
      </c>
      <c r="GY471">
        <v>20.919709999999998</v>
      </c>
      <c r="GZ471">
        <v>15.99438</v>
      </c>
      <c r="HA471">
        <v>30678.57</v>
      </c>
      <c r="HB471" s="1">
        <v>0.1210577</v>
      </c>
      <c r="HC471">
        <v>21.277470000000001</v>
      </c>
      <c r="HD471">
        <v>19.444120000000002</v>
      </c>
      <c r="HE471">
        <v>38369.730000000003</v>
      </c>
      <c r="HF471" s="1">
        <v>0.1196567</v>
      </c>
      <c r="HG471">
        <v>21.729040000000001</v>
      </c>
      <c r="HH471">
        <v>22.02412</v>
      </c>
      <c r="HI471">
        <v>44642.95</v>
      </c>
      <c r="HJ471" s="1">
        <v>0.1184897</v>
      </c>
      <c r="HK471">
        <v>21.981739999999999</v>
      </c>
      <c r="HL471">
        <v>23.499669999999998</v>
      </c>
      <c r="HM471">
        <v>48820.73</v>
      </c>
      <c r="HN471">
        <v>0.11725099999999999</v>
      </c>
      <c r="HO471">
        <v>21.882169999999999</v>
      </c>
      <c r="HP471">
        <v>23.789449999999999</v>
      </c>
      <c r="HQ471">
        <v>50658.22</v>
      </c>
      <c r="HR471">
        <v>0.1158208</v>
      </c>
      <c r="HS471">
        <v>21.698820000000001</v>
      </c>
      <c r="HT471">
        <v>23.00892</v>
      </c>
      <c r="HU471">
        <v>50291.26</v>
      </c>
      <c r="HV471" s="1">
        <v>0.1146022</v>
      </c>
      <c r="HW471">
        <v>21.4877</v>
      </c>
      <c r="HX471">
        <v>21.470849999999999</v>
      </c>
      <c r="HY471">
        <v>48127.29</v>
      </c>
      <c r="HZ471" s="1">
        <v>0.1132489</v>
      </c>
      <c r="IA471">
        <v>21.741019999999999</v>
      </c>
      <c r="IB471">
        <v>19.56005</v>
      </c>
      <c r="IC471">
        <v>44812.69</v>
      </c>
      <c r="ID471" s="1">
        <v>0.1117904</v>
      </c>
      <c r="IE471">
        <v>22.230920000000001</v>
      </c>
      <c r="IF471">
        <v>17.3858</v>
      </c>
      <c r="IG471">
        <v>40793.14</v>
      </c>
      <c r="IH471" s="1">
        <v>0.1104184</v>
      </c>
      <c r="II471">
        <v>22.736409999999999</v>
      </c>
      <c r="IJ471">
        <v>15.23179</v>
      </c>
      <c r="IK471">
        <v>36543.550000000003</v>
      </c>
      <c r="IL471" s="1">
        <v>0.1092629</v>
      </c>
      <c r="IM471">
        <v>23.28031</v>
      </c>
      <c r="IN471">
        <v>13.23363</v>
      </c>
      <c r="IO471">
        <v>32368.959999999999</v>
      </c>
      <c r="IP471">
        <v>0.1083524</v>
      </c>
      <c r="IQ471">
        <v>23.493919999999999</v>
      </c>
      <c r="IR471">
        <v>11.446429999999999</v>
      </c>
      <c r="IS471">
        <v>28453.200000000001</v>
      </c>
      <c r="IT471" s="1">
        <v>0.1075184</v>
      </c>
      <c r="IU471">
        <v>23.424489999999999</v>
      </c>
      <c r="IV471">
        <v>9.8684580000000004</v>
      </c>
      <c r="IW471">
        <v>24894.55</v>
      </c>
      <c r="IX471" s="1">
        <v>0.10674939999999999</v>
      </c>
      <c r="IY471">
        <v>23.32198</v>
      </c>
      <c r="IZ471">
        <v>8.5012790000000003</v>
      </c>
      <c r="JA471">
        <v>21731.97</v>
      </c>
      <c r="JB471" s="1">
        <v>0.10644679999999999</v>
      </c>
      <c r="JC471">
        <v>23.205359999999999</v>
      </c>
      <c r="JD471">
        <v>7.3542360000000002</v>
      </c>
      <c r="JE471">
        <v>18954.95</v>
      </c>
      <c r="JF471" s="1">
        <v>0.1059928</v>
      </c>
      <c r="JG471">
        <v>23.335239999999999</v>
      </c>
      <c r="JH471">
        <v>6.3557759999999996</v>
      </c>
      <c r="JI471">
        <v>16531.759999999998</v>
      </c>
      <c r="JJ471" s="1">
        <v>0.1053099</v>
      </c>
      <c r="JK471">
        <v>23.349080000000001</v>
      </c>
      <c r="JL471">
        <v>5.49275</v>
      </c>
      <c r="JM471">
        <v>14440.06</v>
      </c>
      <c r="JN471" s="1">
        <v>0.1044863</v>
      </c>
      <c r="JO471">
        <v>23.41948</v>
      </c>
      <c r="JP471">
        <v>4.7529050000000002</v>
      </c>
      <c r="JQ471">
        <v>12642.15</v>
      </c>
      <c r="JR471">
        <v>0.103672</v>
      </c>
      <c r="JS471">
        <v>23.274450000000002</v>
      </c>
      <c r="JT471">
        <v>4.1273280000000003</v>
      </c>
      <c r="JU471">
        <v>11101.02</v>
      </c>
      <c r="JV471" s="1">
        <v>0.1029359</v>
      </c>
      <c r="JW471">
        <v>22.996400000000001</v>
      </c>
      <c r="JX471">
        <v>3.5980850000000002</v>
      </c>
      <c r="JY471">
        <v>9777.3799999999992</v>
      </c>
      <c r="JZ471" s="1">
        <v>0.1021606</v>
      </c>
      <c r="KA471">
        <v>22.697990000000001</v>
      </c>
      <c r="KB471">
        <v>3.1469239999999998</v>
      </c>
      <c r="KC471">
        <v>8639.5869999999995</v>
      </c>
      <c r="KD471" s="1">
        <v>0.10131130000000001</v>
      </c>
      <c r="KE471">
        <v>22.382100000000001</v>
      </c>
      <c r="KF471">
        <v>2.7604069999999998</v>
      </c>
      <c r="KG471">
        <v>7661.02</v>
      </c>
      <c r="KH471" s="1">
        <v>0.1004237</v>
      </c>
      <c r="KI471">
        <v>22.062760000000001</v>
      </c>
      <c r="KJ471">
        <v>2.429878</v>
      </c>
      <c r="KK471">
        <v>6818.875</v>
      </c>
      <c r="KL471" s="1">
        <v>9.9521090000000006E-2</v>
      </c>
      <c r="KM471">
        <v>22.13937</v>
      </c>
      <c r="KN471">
        <v>2.1471830000000001</v>
      </c>
      <c r="KO471">
        <v>6092.5029999999997</v>
      </c>
      <c r="KP471" s="1">
        <v>9.8654019999999995E-2</v>
      </c>
      <c r="KQ471">
        <v>22.076049999999999</v>
      </c>
      <c r="KR471">
        <v>1.9053819999999999</v>
      </c>
      <c r="KS471">
        <v>5464.1210000000001</v>
      </c>
      <c r="KT471" s="1">
        <v>9.7833569999999995E-2</v>
      </c>
      <c r="KU471">
        <v>22.11561</v>
      </c>
      <c r="KV471">
        <v>1.697827</v>
      </c>
      <c r="KW471">
        <v>4918.585</v>
      </c>
      <c r="KX471" s="1">
        <v>9.7066490000000005E-2</v>
      </c>
      <c r="KY471">
        <v>22.233720000000002</v>
      </c>
      <c r="KZ471">
        <v>1.5192840000000001</v>
      </c>
      <c r="LA471">
        <v>4443.3940000000002</v>
      </c>
      <c r="LB471" s="1">
        <v>9.6374360000000006E-2</v>
      </c>
      <c r="LC471">
        <v>22.20842</v>
      </c>
      <c r="LD471">
        <v>1.3653740000000001</v>
      </c>
      <c r="LE471">
        <v>4028.1390000000001</v>
      </c>
      <c r="LF471" s="1">
        <v>9.5759029999999995E-2</v>
      </c>
      <c r="LG471">
        <v>21.9663</v>
      </c>
      <c r="LH471">
        <v>1.232186</v>
      </c>
      <c r="LI471">
        <v>3663.5650000000001</v>
      </c>
      <c r="LJ471" s="1">
        <v>9.5239439999999995E-2</v>
      </c>
      <c r="LK471">
        <v>21.673780000000001</v>
      </c>
      <c r="LL471">
        <v>1.11636</v>
      </c>
      <c r="LM471">
        <v>3342.1410000000001</v>
      </c>
      <c r="LN471" s="1">
        <v>9.4922510000000002E-2</v>
      </c>
      <c r="LO471">
        <v>21.51737</v>
      </c>
      <c r="LP471">
        <v>1.016216</v>
      </c>
      <c r="LQ471">
        <v>3056.8760000000002</v>
      </c>
      <c r="LR471" s="1">
        <v>9.4533320000000004E-2</v>
      </c>
      <c r="LS471">
        <v>21.967310000000001</v>
      </c>
      <c r="LT471">
        <v>0.92661720000000003</v>
      </c>
      <c r="LU471">
        <v>2802.4319999999998</v>
      </c>
      <c r="LV471" s="1">
        <v>9.406175E-2</v>
      </c>
      <c r="LW471">
        <v>22.406230000000001</v>
      </c>
      <c r="LX471">
        <v>0.84651089999999996</v>
      </c>
      <c r="LY471">
        <v>2576.3090000000002</v>
      </c>
      <c r="LZ471" s="1">
        <v>9.3599909999999995E-2</v>
      </c>
      <c r="MA471">
        <v>22.869630000000001</v>
      </c>
      <c r="MB471">
        <v>0.77559599999999995</v>
      </c>
      <c r="MC471">
        <v>2374.9490000000001</v>
      </c>
      <c r="MD471" s="1">
        <v>9.3216590000000002E-2</v>
      </c>
      <c r="ME471">
        <v>23.46546</v>
      </c>
      <c r="MF471">
        <v>0.71306550000000002</v>
      </c>
      <c r="MG471">
        <v>2195.125</v>
      </c>
      <c r="MH471" s="1">
        <v>9.2935260000000006E-2</v>
      </c>
      <c r="MI471">
        <v>23.712900000000001</v>
      </c>
      <c r="MJ471">
        <v>0.65779270000000001</v>
      </c>
      <c r="MK471">
        <v>2033.4559999999999</v>
      </c>
      <c r="ML471" s="1">
        <v>9.2661540000000001E-2</v>
      </c>
      <c r="MM471">
        <v>23.538609999999998</v>
      </c>
      <c r="MN471">
        <v>0.6082244</v>
      </c>
      <c r="MO471">
        <v>1887.7370000000001</v>
      </c>
      <c r="MP471" s="1">
        <v>9.2371579999999995E-2</v>
      </c>
      <c r="MQ471">
        <v>23.367370000000001</v>
      </c>
      <c r="MR471">
        <v>0.56344959999999999</v>
      </c>
      <c r="MS471">
        <v>1756.326</v>
      </c>
      <c r="MT471" s="1">
        <v>9.2333139999999994E-2</v>
      </c>
      <c r="MU471">
        <v>23.21041</v>
      </c>
      <c r="MV471">
        <v>0.5244472</v>
      </c>
      <c r="MW471">
        <v>1637.1320000000001</v>
      </c>
      <c r="MX471" s="1">
        <v>9.2190850000000005E-2</v>
      </c>
      <c r="MY471">
        <v>23.583469999999998</v>
      </c>
      <c r="MZ471">
        <v>0.4883227</v>
      </c>
      <c r="NA471">
        <v>1528.252</v>
      </c>
      <c r="NB471" s="1">
        <v>9.1916899999999996E-2</v>
      </c>
      <c r="NC471">
        <v>24.09103</v>
      </c>
      <c r="ND471">
        <v>0.45497349999999998</v>
      </c>
      <c r="NE471">
        <v>1429.617</v>
      </c>
      <c r="NF471" s="1">
        <v>9.1625620000000005E-2</v>
      </c>
      <c r="NG471">
        <v>24.549890000000001</v>
      </c>
      <c r="NH471">
        <v>0.42479919999999999</v>
      </c>
      <c r="NI471">
        <v>1340.3019999999999</v>
      </c>
      <c r="NJ471" s="1">
        <v>9.1433479999999998E-2</v>
      </c>
      <c r="NK471">
        <v>25.033380000000001</v>
      </c>
      <c r="NL471">
        <v>0.39789210000000003</v>
      </c>
      <c r="NM471">
        <v>1259.1199999999999</v>
      </c>
      <c r="NN471" s="1">
        <v>9.1355640000000002E-2</v>
      </c>
      <c r="NO471">
        <v>25.126190000000001</v>
      </c>
      <c r="NP471">
        <v>0.37376150000000002</v>
      </c>
      <c r="NQ471">
        <v>1184.7349999999999</v>
      </c>
      <c r="NR471" s="1">
        <v>9.1249880000000005E-2</v>
      </c>
      <c r="NS471">
        <v>24.943090000000002</v>
      </c>
      <c r="NT471">
        <v>0.35149720000000001</v>
      </c>
      <c r="NU471">
        <v>1116.3499999999999</v>
      </c>
      <c r="NV471" s="1">
        <v>9.1066809999999998E-2</v>
      </c>
      <c r="NW471">
        <v>24.71368</v>
      </c>
      <c r="NX471">
        <v>0.33083220000000002</v>
      </c>
      <c r="NY471">
        <v>1053.624</v>
      </c>
      <c r="NZ471" s="1">
        <v>9.0765250000000006E-2</v>
      </c>
      <c r="OA471">
        <v>24.50441</v>
      </c>
      <c r="OB471">
        <v>0.31157509999999999</v>
      </c>
      <c r="OC471">
        <v>996.2894</v>
      </c>
      <c r="OD471" s="1">
        <v>9.0532119999999994E-2</v>
      </c>
      <c r="OE471">
        <v>24.328679999999999</v>
      </c>
      <c r="OF471">
        <v>0.29425220000000002</v>
      </c>
      <c r="OG471">
        <v>943.89980000000003</v>
      </c>
      <c r="OH471" s="1">
        <v>9.0401839999999997E-2</v>
      </c>
      <c r="OI471">
        <v>24.47073</v>
      </c>
      <c r="OJ471">
        <v>0.27860869999999999</v>
      </c>
      <c r="OK471">
        <v>895.6431</v>
      </c>
    </row>
    <row r="472" spans="1:401" x14ac:dyDescent="0.35">
      <c r="A472">
        <v>481</v>
      </c>
      <c r="B472" t="s">
        <v>4</v>
      </c>
      <c r="C472" t="s">
        <v>364</v>
      </c>
      <c r="D472" t="s">
        <v>479</v>
      </c>
      <c r="E472">
        <v>840.73599999999999</v>
      </c>
      <c r="F472">
        <v>0.1063283</v>
      </c>
      <c r="G472">
        <v>22.051269999999999</v>
      </c>
      <c r="H472">
        <v>0</v>
      </c>
      <c r="I472">
        <v>0</v>
      </c>
      <c r="J472">
        <v>0.10590479999999999</v>
      </c>
      <c r="K472">
        <v>21.850460000000002</v>
      </c>
      <c r="L472">
        <v>0</v>
      </c>
      <c r="M472">
        <v>0</v>
      </c>
      <c r="N472">
        <v>0.1059417</v>
      </c>
      <c r="O472">
        <v>21.988040000000002</v>
      </c>
      <c r="P472">
        <v>0</v>
      </c>
      <c r="Q472">
        <v>0</v>
      </c>
      <c r="R472">
        <v>0.106165</v>
      </c>
      <c r="S472">
        <v>21.969899999999999</v>
      </c>
      <c r="T472">
        <v>0</v>
      </c>
      <c r="U472">
        <v>0</v>
      </c>
      <c r="V472">
        <v>0.106269</v>
      </c>
      <c r="W472">
        <v>22.167480000000001</v>
      </c>
      <c r="X472">
        <v>0</v>
      </c>
      <c r="Y472">
        <v>0</v>
      </c>
      <c r="Z472">
        <v>0.1062728</v>
      </c>
      <c r="AA472">
        <v>22.115929999999999</v>
      </c>
      <c r="AB472">
        <v>0</v>
      </c>
      <c r="AC472">
        <v>0</v>
      </c>
      <c r="AD472">
        <v>0.1064145</v>
      </c>
      <c r="AE472">
        <v>22.08135</v>
      </c>
      <c r="AF472">
        <v>0</v>
      </c>
      <c r="AG472">
        <v>0</v>
      </c>
      <c r="AH472" s="1">
        <v>0.1068602</v>
      </c>
      <c r="AI472">
        <v>22.073820000000001</v>
      </c>
      <c r="AJ472">
        <v>0</v>
      </c>
      <c r="AK472">
        <v>0</v>
      </c>
      <c r="AL472" s="1">
        <v>0.1071589</v>
      </c>
      <c r="AM472">
        <v>22.041589999999999</v>
      </c>
      <c r="AN472">
        <v>0</v>
      </c>
      <c r="AO472">
        <v>0</v>
      </c>
      <c r="AP472" s="1">
        <v>0.1076619</v>
      </c>
      <c r="AQ472">
        <v>22.008959999999998</v>
      </c>
      <c r="AR472">
        <v>0</v>
      </c>
      <c r="AS472">
        <v>0</v>
      </c>
      <c r="AT472" s="1">
        <v>0.1084015</v>
      </c>
      <c r="AU472">
        <v>22.274529999999999</v>
      </c>
      <c r="AV472">
        <v>0</v>
      </c>
      <c r="AW472">
        <v>0</v>
      </c>
      <c r="AX472">
        <v>0.10921169999999999</v>
      </c>
      <c r="AY472">
        <v>22.307580000000002</v>
      </c>
      <c r="AZ472">
        <v>0</v>
      </c>
      <c r="BA472">
        <v>0</v>
      </c>
      <c r="BB472" s="1">
        <v>0.1099801</v>
      </c>
      <c r="BC472">
        <v>22.323599999999999</v>
      </c>
      <c r="BD472">
        <v>0</v>
      </c>
      <c r="BE472">
        <v>0</v>
      </c>
      <c r="BF472" s="1">
        <v>0.1107065</v>
      </c>
      <c r="BG472">
        <v>22.417000000000002</v>
      </c>
      <c r="BH472">
        <v>0</v>
      </c>
      <c r="BI472">
        <v>0</v>
      </c>
      <c r="BJ472" s="1">
        <v>0.11149390000000001</v>
      </c>
      <c r="BK472">
        <v>22.295310000000001</v>
      </c>
      <c r="BL472">
        <v>0</v>
      </c>
      <c r="BM472">
        <v>0</v>
      </c>
      <c r="BN472">
        <v>0.11240169999999999</v>
      </c>
      <c r="BO472">
        <v>22.111509999999999</v>
      </c>
      <c r="BP472">
        <v>0</v>
      </c>
      <c r="BQ472">
        <v>0</v>
      </c>
      <c r="BR472">
        <v>0.1133721</v>
      </c>
      <c r="BS472">
        <v>21.884509999999999</v>
      </c>
      <c r="BT472">
        <v>0</v>
      </c>
      <c r="BU472">
        <v>0</v>
      </c>
      <c r="BV472" s="1">
        <v>0.11426939999999999</v>
      </c>
      <c r="BW472">
        <v>21.931930000000001</v>
      </c>
      <c r="BX472">
        <v>0</v>
      </c>
      <c r="BY472">
        <v>0</v>
      </c>
      <c r="BZ472" s="1">
        <v>0.1150357</v>
      </c>
      <c r="CA472">
        <v>22.247330000000002</v>
      </c>
      <c r="CB472">
        <v>0</v>
      </c>
      <c r="CC472">
        <v>0</v>
      </c>
      <c r="CD472" s="1">
        <v>0.1157321</v>
      </c>
      <c r="CE472">
        <v>22.698730000000001</v>
      </c>
      <c r="CF472">
        <v>0</v>
      </c>
      <c r="CG472">
        <v>0</v>
      </c>
      <c r="CH472" s="1">
        <v>0.1164258</v>
      </c>
      <c r="CI472">
        <v>23.10585</v>
      </c>
      <c r="CJ472">
        <v>0</v>
      </c>
      <c r="CK472">
        <v>0</v>
      </c>
      <c r="CL472" s="1">
        <v>0.1171106</v>
      </c>
      <c r="CM472">
        <v>23.245239999999999</v>
      </c>
      <c r="CN472">
        <v>0</v>
      </c>
      <c r="CO472">
        <v>0</v>
      </c>
      <c r="CP472" s="1">
        <v>0.1176937</v>
      </c>
      <c r="CQ472">
        <v>23.181809999999999</v>
      </c>
      <c r="CR472">
        <v>0</v>
      </c>
      <c r="CS472">
        <v>0</v>
      </c>
      <c r="CT472" s="1">
        <v>0.11816840000000001</v>
      </c>
      <c r="CU472">
        <v>23.088519999999999</v>
      </c>
      <c r="CV472">
        <v>0</v>
      </c>
      <c r="CW472">
        <v>0</v>
      </c>
      <c r="CX472" s="1">
        <v>0.1189457</v>
      </c>
      <c r="CY472">
        <v>22.965119999999999</v>
      </c>
      <c r="CZ472">
        <v>0</v>
      </c>
      <c r="DA472">
        <v>0</v>
      </c>
      <c r="DB472" s="1">
        <v>0.1194229</v>
      </c>
      <c r="DC472">
        <v>23.102160000000001</v>
      </c>
      <c r="DD472">
        <v>0</v>
      </c>
      <c r="DE472">
        <v>0</v>
      </c>
      <c r="DF472" s="1">
        <v>0.1194766</v>
      </c>
      <c r="DG472">
        <v>23.397670000000002</v>
      </c>
      <c r="DH472" s="1">
        <v>9.5778159999999996E-37</v>
      </c>
      <c r="DI472" s="1">
        <v>1.9665250000000001E-33</v>
      </c>
      <c r="DJ472" s="1">
        <v>0.1193738</v>
      </c>
      <c r="DK472">
        <v>23.57769</v>
      </c>
      <c r="DL472" s="1">
        <v>2.8647369999999998E-31</v>
      </c>
      <c r="DM472" s="1">
        <v>5.8751720000000001E-28</v>
      </c>
      <c r="DN472" s="1">
        <v>0.1193046</v>
      </c>
      <c r="DO472">
        <v>23.75263</v>
      </c>
      <c r="DP472" s="1">
        <v>8.5562859999999997E-27</v>
      </c>
      <c r="DQ472" s="1">
        <v>1.751504E-23</v>
      </c>
      <c r="DR472">
        <v>0.1193097</v>
      </c>
      <c r="DS472">
        <v>23.7058</v>
      </c>
      <c r="DT472" s="1">
        <v>4.6035729999999999E-23</v>
      </c>
      <c r="DU472" s="1">
        <v>9.2085380000000006E-20</v>
      </c>
      <c r="DV472" s="1">
        <v>0.1191755</v>
      </c>
      <c r="DW472">
        <v>23.408580000000001</v>
      </c>
      <c r="DX472" s="1">
        <v>7.4450949999999995E-20</v>
      </c>
      <c r="DY472" s="1">
        <v>1.3381919999999999E-16</v>
      </c>
      <c r="DZ472" s="1">
        <v>0.1188217</v>
      </c>
      <c r="EA472">
        <v>23.060420000000001</v>
      </c>
      <c r="EB472" s="1">
        <v>4.2633199999999999E-17</v>
      </c>
      <c r="EC472" s="1">
        <v>7.230816E-14</v>
      </c>
      <c r="ED472">
        <v>0.11905590000000001</v>
      </c>
      <c r="EE472">
        <v>22.674880000000002</v>
      </c>
      <c r="EF472" s="1">
        <v>1.064464E-14</v>
      </c>
      <c r="EG472" s="1">
        <v>1.743129E-11</v>
      </c>
      <c r="EH472" s="1">
        <v>0.1188588</v>
      </c>
      <c r="EI472">
        <v>22.463979999999999</v>
      </c>
      <c r="EJ472" s="1">
        <v>1.3286519999999999E-12</v>
      </c>
      <c r="EK472" s="1">
        <v>2.1365490000000001E-9</v>
      </c>
      <c r="EL472" s="1">
        <v>0.11803909999999999</v>
      </c>
      <c r="EM472">
        <v>22.405349999999999</v>
      </c>
      <c r="EN472" s="1">
        <v>9.1232559999999996E-11</v>
      </c>
      <c r="EO472" s="1">
        <v>1.4615309999999999E-7</v>
      </c>
      <c r="EP472" s="1">
        <v>0.1170047</v>
      </c>
      <c r="EQ472">
        <v>22.444109999999998</v>
      </c>
      <c r="ER472" s="1">
        <v>3.7567510000000002E-9</v>
      </c>
      <c r="ES472" s="1">
        <v>6.0502299999999997E-6</v>
      </c>
      <c r="ET472" s="1">
        <v>0.1161513</v>
      </c>
      <c r="EU472">
        <v>22.47851</v>
      </c>
      <c r="EV472" s="1">
        <v>9.9687490000000002E-8</v>
      </c>
      <c r="EW472" s="1">
        <v>1.6173899999999999E-4</v>
      </c>
      <c r="EX472" s="1">
        <v>0.11552370000000001</v>
      </c>
      <c r="EY472">
        <v>22.286629999999999</v>
      </c>
      <c r="EZ472" s="1">
        <v>1.8011729999999999E-6</v>
      </c>
      <c r="FA472" s="1">
        <v>2.9455250000000001E-3</v>
      </c>
      <c r="FB472">
        <v>0.1147724</v>
      </c>
      <c r="FC472">
        <v>21.957170000000001</v>
      </c>
      <c r="FD472" s="1">
        <v>2.3023949999999998E-5</v>
      </c>
      <c r="FE472" s="1">
        <v>3.8053959999999998E-2</v>
      </c>
      <c r="FF472" s="1">
        <v>0.11373229999999999</v>
      </c>
      <c r="FG472">
        <v>21.566330000000001</v>
      </c>
      <c r="FH472" s="1">
        <v>2.147126E-4</v>
      </c>
      <c r="FI472">
        <v>0.36060750000000003</v>
      </c>
      <c r="FJ472" s="1">
        <v>0.1132162</v>
      </c>
      <c r="FK472">
        <v>21.192350000000001</v>
      </c>
      <c r="FL472" s="1">
        <v>1.5224800000000001E-3</v>
      </c>
      <c r="FM472">
        <v>2.5875279999999998</v>
      </c>
      <c r="FN472" s="1">
        <v>0.11237419999999999</v>
      </c>
      <c r="FO472">
        <v>21.283570000000001</v>
      </c>
      <c r="FP472" s="1">
        <v>8.3836829999999994E-3</v>
      </c>
      <c r="FQ472">
        <v>14.46973</v>
      </c>
      <c r="FR472" s="1">
        <v>0.11113969999999999</v>
      </c>
      <c r="FS472">
        <v>21.38646</v>
      </c>
      <c r="FT472" s="1">
        <v>3.655361E-2</v>
      </c>
      <c r="FU472">
        <v>64.380650000000003</v>
      </c>
      <c r="FV472" s="1">
        <v>0.1097829</v>
      </c>
      <c r="FW472">
        <v>21.465479999999999</v>
      </c>
      <c r="FX472" s="1">
        <v>0.12939320000000001</v>
      </c>
      <c r="FY472">
        <v>233.08969999999999</v>
      </c>
      <c r="FZ472" s="1">
        <v>0.1086174</v>
      </c>
      <c r="GA472">
        <v>21.451160000000002</v>
      </c>
      <c r="GB472">
        <v>0.38128200000000001</v>
      </c>
      <c r="GC472">
        <v>701.48389999999995</v>
      </c>
      <c r="GD472">
        <v>0.1076686</v>
      </c>
      <c r="GE472">
        <v>21.29513</v>
      </c>
      <c r="GF472">
        <v>0.95431569999999999</v>
      </c>
      <c r="GG472">
        <v>1790.0830000000001</v>
      </c>
      <c r="GH472" s="1">
        <v>0.1066227</v>
      </c>
      <c r="GI472">
        <v>21.031179999999999</v>
      </c>
      <c r="GJ472">
        <v>2.0561919999999998</v>
      </c>
      <c r="GK472">
        <v>3938.8270000000002</v>
      </c>
      <c r="GL472" s="1">
        <v>0.10548109999999999</v>
      </c>
      <c r="GM472">
        <v>20.718389999999999</v>
      </c>
      <c r="GN472">
        <v>3.8724159999999999</v>
      </c>
      <c r="GO472">
        <v>7584.7790000000005</v>
      </c>
      <c r="GP472" s="1">
        <v>0.1049501</v>
      </c>
      <c r="GQ472">
        <v>20.464189999999999</v>
      </c>
      <c r="GR472">
        <v>6.5144310000000001</v>
      </c>
      <c r="GS472">
        <v>12970.9</v>
      </c>
      <c r="GT472" s="1">
        <v>0.1041279</v>
      </c>
      <c r="GU472">
        <v>20.724119999999999</v>
      </c>
      <c r="GV472">
        <v>9.8328209999999991</v>
      </c>
      <c r="GW472">
        <v>19965.64</v>
      </c>
      <c r="GX472">
        <v>0.102894</v>
      </c>
      <c r="GY472">
        <v>21.018139999999999</v>
      </c>
      <c r="GZ472">
        <v>13.43862</v>
      </c>
      <c r="HA472">
        <v>27943.11</v>
      </c>
      <c r="HB472" s="1">
        <v>0.1015462</v>
      </c>
      <c r="HC472">
        <v>21.343409999999999</v>
      </c>
      <c r="HD472">
        <v>16.866389999999999</v>
      </c>
      <c r="HE472">
        <v>35950.559999999998</v>
      </c>
      <c r="HF472">
        <v>0.1003695</v>
      </c>
      <c r="HG472">
        <v>21.744440000000001</v>
      </c>
      <c r="HH472">
        <v>19.700040000000001</v>
      </c>
      <c r="HI472">
        <v>42971.91</v>
      </c>
      <c r="HJ472" s="1">
        <v>9.9399130000000002E-2</v>
      </c>
      <c r="HK472">
        <v>21.96292</v>
      </c>
      <c r="HL472">
        <v>21.645869999999999</v>
      </c>
      <c r="HM472">
        <v>48211.98</v>
      </c>
      <c r="HN472" s="1">
        <v>9.8351110000000005E-2</v>
      </c>
      <c r="HO472">
        <v>21.857939999999999</v>
      </c>
      <c r="HP472">
        <v>22.522780000000001</v>
      </c>
      <c r="HQ472">
        <v>51246.89</v>
      </c>
      <c r="HR472" s="1">
        <v>9.7146090000000004E-2</v>
      </c>
      <c r="HS472">
        <v>21.687419999999999</v>
      </c>
      <c r="HT472">
        <v>22.363340000000001</v>
      </c>
      <c r="HU472">
        <v>52048.9</v>
      </c>
      <c r="HV472" s="1">
        <v>9.6127900000000002E-2</v>
      </c>
      <c r="HW472">
        <v>21.507259999999999</v>
      </c>
      <c r="HX472">
        <v>21.483529999999998</v>
      </c>
      <c r="HY472">
        <v>50899.28</v>
      </c>
      <c r="HZ472" s="1">
        <v>9.4984479999999996E-2</v>
      </c>
      <c r="IA472">
        <v>21.76782</v>
      </c>
      <c r="IB472">
        <v>19.900300000000001</v>
      </c>
      <c r="IC472">
        <v>48267.92</v>
      </c>
      <c r="ID472" s="1">
        <v>9.3740489999999996E-2</v>
      </c>
      <c r="IE472">
        <v>22.252050000000001</v>
      </c>
      <c r="IF472">
        <v>18.049990000000001</v>
      </c>
      <c r="IG472">
        <v>44733.13</v>
      </c>
      <c r="IH472" s="1">
        <v>9.2571420000000001E-2</v>
      </c>
      <c r="II472">
        <v>22.73657</v>
      </c>
      <c r="IJ472">
        <v>16.099219999999999</v>
      </c>
      <c r="IK472">
        <v>40714.25</v>
      </c>
      <c r="IL472" s="1">
        <v>9.1596949999999996E-2</v>
      </c>
      <c r="IM472">
        <v>23.237539999999999</v>
      </c>
      <c r="IN472">
        <v>14.213089999999999</v>
      </c>
      <c r="IO472">
        <v>36577.85</v>
      </c>
      <c r="IP472" s="1">
        <v>9.0836990000000006E-2</v>
      </c>
      <c r="IQ472">
        <v>23.427029999999998</v>
      </c>
      <c r="IR472">
        <v>12.4703</v>
      </c>
      <c r="IS472">
        <v>32561.17</v>
      </c>
      <c r="IT472" s="1">
        <v>9.0130859999999993E-2</v>
      </c>
      <c r="IU472">
        <v>23.352340000000002</v>
      </c>
      <c r="IV472">
        <v>10.88641</v>
      </c>
      <c r="IW472">
        <v>28809.25</v>
      </c>
      <c r="IX472" s="1">
        <v>8.9479089999999997E-2</v>
      </c>
      <c r="IY472">
        <v>23.262119999999999</v>
      </c>
      <c r="IZ472">
        <v>9.4815649999999998</v>
      </c>
      <c r="JA472">
        <v>25399.59</v>
      </c>
      <c r="JB472" s="1">
        <v>8.922708E-2</v>
      </c>
      <c r="JC472">
        <v>23.177849999999999</v>
      </c>
      <c r="JD472">
        <v>8.2832299999999996</v>
      </c>
      <c r="JE472">
        <v>22349.95</v>
      </c>
      <c r="JF472" s="1">
        <v>8.8837349999999995E-2</v>
      </c>
      <c r="JG472">
        <v>23.332159999999998</v>
      </c>
      <c r="JH472">
        <v>7.2204499999999996</v>
      </c>
      <c r="JI472">
        <v>19647.32</v>
      </c>
      <c r="JJ472" s="1">
        <v>8.825558E-2</v>
      </c>
      <c r="JK472">
        <v>23.382269999999998</v>
      </c>
      <c r="JL472">
        <v>6.2877809999999998</v>
      </c>
      <c r="JM472">
        <v>17282.2</v>
      </c>
      <c r="JN472" s="1">
        <v>8.755156E-2</v>
      </c>
      <c r="JO472">
        <v>23.464739999999999</v>
      </c>
      <c r="JP472">
        <v>5.4775330000000002</v>
      </c>
      <c r="JQ472">
        <v>15225.89</v>
      </c>
      <c r="JR472" s="1">
        <v>8.6862620000000001E-2</v>
      </c>
      <c r="JS472">
        <v>23.33239</v>
      </c>
      <c r="JT472">
        <v>4.785558</v>
      </c>
      <c r="JU472">
        <v>13445.22</v>
      </c>
      <c r="JV472" s="1">
        <v>8.6241650000000003E-2</v>
      </c>
      <c r="JW472">
        <v>23.06298</v>
      </c>
      <c r="JX472">
        <v>4.1950070000000004</v>
      </c>
      <c r="JY472">
        <v>11902.63</v>
      </c>
      <c r="JZ472" s="1">
        <v>8.5582679999999994E-2</v>
      </c>
      <c r="KA472">
        <v>22.773479999999999</v>
      </c>
      <c r="KB472">
        <v>3.686998</v>
      </c>
      <c r="KC472">
        <v>10565.86</v>
      </c>
      <c r="KD472" s="1">
        <v>8.486022E-2</v>
      </c>
      <c r="KE472">
        <v>22.474910000000001</v>
      </c>
      <c r="KF472">
        <v>3.248437</v>
      </c>
      <c r="KG472">
        <v>9408.4509999999991</v>
      </c>
      <c r="KH472" s="1">
        <v>8.4101330000000002E-2</v>
      </c>
      <c r="KI472">
        <v>22.177820000000001</v>
      </c>
      <c r="KJ472">
        <v>2.870806</v>
      </c>
      <c r="KK472">
        <v>8406.1460000000006</v>
      </c>
      <c r="KL472" s="1">
        <v>8.3338220000000005E-2</v>
      </c>
      <c r="KM472">
        <v>22.247789999999998</v>
      </c>
      <c r="KN472">
        <v>2.5461849999999999</v>
      </c>
      <c r="KO472">
        <v>7536.9889999999996</v>
      </c>
      <c r="KP472">
        <v>8.2603289999999996E-2</v>
      </c>
      <c r="KQ472">
        <v>22.191649999999999</v>
      </c>
      <c r="KR472">
        <v>2.2670810000000001</v>
      </c>
      <c r="KS472">
        <v>6781.3649999999998</v>
      </c>
      <c r="KT472" s="1">
        <v>8.190567E-2</v>
      </c>
      <c r="KU472">
        <v>22.214839999999999</v>
      </c>
      <c r="KV472">
        <v>2.026367</v>
      </c>
      <c r="KW472">
        <v>6122.47</v>
      </c>
      <c r="KX472" s="1">
        <v>8.1259380000000006E-2</v>
      </c>
      <c r="KY472">
        <v>22.308679999999999</v>
      </c>
      <c r="KZ472">
        <v>1.8186439999999999</v>
      </c>
      <c r="LA472">
        <v>5546.3710000000001</v>
      </c>
      <c r="LB472" s="1">
        <v>8.066624E-2</v>
      </c>
      <c r="LC472">
        <v>22.269729999999999</v>
      </c>
      <c r="LD472">
        <v>1.638749</v>
      </c>
      <c r="LE472">
        <v>5041.0640000000003</v>
      </c>
      <c r="LF472" s="1">
        <v>8.0144980000000005E-2</v>
      </c>
      <c r="LG472">
        <v>22.030159999999999</v>
      </c>
      <c r="LH472">
        <v>1.4827239999999999</v>
      </c>
      <c r="LI472">
        <v>4596.1450000000004</v>
      </c>
      <c r="LJ472" s="1">
        <v>7.9703140000000006E-2</v>
      </c>
      <c r="LK472">
        <v>21.74924</v>
      </c>
      <c r="LL472">
        <v>1.3466370000000001</v>
      </c>
      <c r="LM472">
        <v>4202.701</v>
      </c>
      <c r="LN472" s="1">
        <v>7.9435699999999998E-2</v>
      </c>
      <c r="LO472">
        <v>21.60305</v>
      </c>
      <c r="LP472">
        <v>1.2288650000000001</v>
      </c>
      <c r="LQ472">
        <v>3852.7440000000001</v>
      </c>
      <c r="LR472" s="1">
        <v>7.9104320000000006E-2</v>
      </c>
      <c r="LS472">
        <v>22.0291</v>
      </c>
      <c r="LT472">
        <v>1.1231370000000001</v>
      </c>
      <c r="LU472">
        <v>3539.893</v>
      </c>
      <c r="LV472" s="1">
        <v>7.8694249999999993E-2</v>
      </c>
      <c r="LW472">
        <v>22.451589999999999</v>
      </c>
      <c r="LX472">
        <v>1.0282560000000001</v>
      </c>
      <c r="LY472">
        <v>3261.1880000000001</v>
      </c>
      <c r="LZ472" s="1">
        <v>7.8297989999999998E-2</v>
      </c>
      <c r="MA472">
        <v>22.879930000000002</v>
      </c>
      <c r="MB472">
        <v>0.94412580000000002</v>
      </c>
      <c r="MC472">
        <v>3012.52</v>
      </c>
      <c r="MD472" s="1">
        <v>7.7962489999999995E-2</v>
      </c>
      <c r="ME472">
        <v>23.425190000000001</v>
      </c>
      <c r="MF472">
        <v>0.86977450000000001</v>
      </c>
      <c r="MG472">
        <v>2789.962</v>
      </c>
      <c r="MH472">
        <v>7.7731010000000003E-2</v>
      </c>
      <c r="MI472">
        <v>23.652809999999999</v>
      </c>
      <c r="MJ472">
        <v>0.80407569999999995</v>
      </c>
      <c r="MK472">
        <v>2589.4780000000001</v>
      </c>
      <c r="ML472" s="1">
        <v>7.7493649999999997E-2</v>
      </c>
      <c r="MM472">
        <v>23.487929999999999</v>
      </c>
      <c r="MN472">
        <v>0.74493600000000004</v>
      </c>
      <c r="MO472">
        <v>2408.4430000000002</v>
      </c>
      <c r="MP472" s="1">
        <v>7.724164E-2</v>
      </c>
      <c r="MQ472">
        <v>23.333950000000002</v>
      </c>
      <c r="MR472">
        <v>0.69142720000000002</v>
      </c>
      <c r="MS472">
        <v>2244.8739999999998</v>
      </c>
      <c r="MT472" s="1">
        <v>7.7216140000000003E-2</v>
      </c>
      <c r="MU472">
        <v>23.205439999999999</v>
      </c>
      <c r="MV472">
        <v>0.64486549999999998</v>
      </c>
      <c r="MW472">
        <v>2096.2109999999998</v>
      </c>
      <c r="MX472">
        <v>7.7080930000000006E-2</v>
      </c>
      <c r="MY472">
        <v>23.57705</v>
      </c>
      <c r="MZ472">
        <v>0.6014737</v>
      </c>
      <c r="NA472">
        <v>1960.2080000000001</v>
      </c>
      <c r="NB472">
        <v>7.6841080000000006E-2</v>
      </c>
      <c r="NC472">
        <v>24.074929999999998</v>
      </c>
      <c r="ND472">
        <v>0.56135290000000004</v>
      </c>
      <c r="NE472">
        <v>1836.7449999999999</v>
      </c>
      <c r="NF472">
        <v>7.6584959999999994E-2</v>
      </c>
      <c r="NG472">
        <v>24.514140000000001</v>
      </c>
      <c r="NH472">
        <v>0.52496889999999996</v>
      </c>
      <c r="NI472">
        <v>1724.752</v>
      </c>
      <c r="NJ472">
        <v>7.6415869999999997E-2</v>
      </c>
      <c r="NK472">
        <v>24.963360000000002</v>
      </c>
      <c r="NL472">
        <v>0.49250719999999998</v>
      </c>
      <c r="NM472">
        <v>1622.8040000000001</v>
      </c>
      <c r="NN472">
        <v>7.6345430000000006E-2</v>
      </c>
      <c r="NO472">
        <v>25.050650000000001</v>
      </c>
      <c r="NP472">
        <v>0.46338649999999998</v>
      </c>
      <c r="NQ472">
        <v>1529.2080000000001</v>
      </c>
      <c r="NR472">
        <v>7.6251059999999996E-2</v>
      </c>
      <c r="NS472">
        <v>24.880859999999998</v>
      </c>
      <c r="NT472">
        <v>0.43646600000000002</v>
      </c>
      <c r="NU472">
        <v>1443.0509999999999</v>
      </c>
      <c r="NV472">
        <v>7.6082769999999994E-2</v>
      </c>
      <c r="NW472">
        <v>24.678239999999999</v>
      </c>
      <c r="NX472">
        <v>0.41136220000000001</v>
      </c>
      <c r="NY472">
        <v>1363.854</v>
      </c>
      <c r="NZ472">
        <v>7.5820159999999998E-2</v>
      </c>
      <c r="OA472">
        <v>24.505269999999999</v>
      </c>
      <c r="OB472">
        <v>0.38793299999999997</v>
      </c>
      <c r="OC472">
        <v>1291.3489999999999</v>
      </c>
      <c r="OD472">
        <v>7.561242E-2</v>
      </c>
      <c r="OE472">
        <v>24.367280000000001</v>
      </c>
      <c r="OF472">
        <v>0.36681589999999997</v>
      </c>
      <c r="OG472">
        <v>1224.9860000000001</v>
      </c>
      <c r="OH472">
        <v>7.5497590000000003E-2</v>
      </c>
      <c r="OI472">
        <v>24.51604</v>
      </c>
      <c r="OJ472">
        <v>0.3477674</v>
      </c>
      <c r="OK472">
        <v>1163.7539999999999</v>
      </c>
    </row>
    <row r="473" spans="1:401" x14ac:dyDescent="0.35">
      <c r="A473">
        <v>482</v>
      </c>
      <c r="B473" t="s">
        <v>4</v>
      </c>
      <c r="C473" t="s">
        <v>364</v>
      </c>
      <c r="D473" t="s">
        <v>480</v>
      </c>
      <c r="E473">
        <v>749.49099999999999</v>
      </c>
      <c r="F473">
        <v>0.10864840000000001</v>
      </c>
      <c r="G473">
        <v>22.05359</v>
      </c>
      <c r="H473">
        <v>0</v>
      </c>
      <c r="I473">
        <v>0</v>
      </c>
      <c r="J473">
        <v>0.1082301</v>
      </c>
      <c r="K473">
        <v>21.889810000000001</v>
      </c>
      <c r="L473">
        <v>0</v>
      </c>
      <c r="M473">
        <v>0</v>
      </c>
      <c r="N473">
        <v>0.10828359999999999</v>
      </c>
      <c r="O473">
        <v>22.037479999999999</v>
      </c>
      <c r="P473">
        <v>0</v>
      </c>
      <c r="Q473">
        <v>0</v>
      </c>
      <c r="R473">
        <v>0.108544</v>
      </c>
      <c r="S473">
        <v>22.025919999999999</v>
      </c>
      <c r="T473">
        <v>0</v>
      </c>
      <c r="U473">
        <v>0</v>
      </c>
      <c r="V473">
        <v>0.108651</v>
      </c>
      <c r="W473">
        <v>22.198530000000002</v>
      </c>
      <c r="X473">
        <v>0</v>
      </c>
      <c r="Y473">
        <v>0</v>
      </c>
      <c r="Z473">
        <v>0.1086507</v>
      </c>
      <c r="AA473">
        <v>22.126909999999999</v>
      </c>
      <c r="AB473">
        <v>0</v>
      </c>
      <c r="AC473">
        <v>0</v>
      </c>
      <c r="AD473">
        <v>0.108808</v>
      </c>
      <c r="AE473">
        <v>22.069800000000001</v>
      </c>
      <c r="AF473">
        <v>0</v>
      </c>
      <c r="AG473">
        <v>0</v>
      </c>
      <c r="AH473">
        <v>0.1092741</v>
      </c>
      <c r="AI473">
        <v>22.047879999999999</v>
      </c>
      <c r="AJ473">
        <v>0</v>
      </c>
      <c r="AK473">
        <v>0</v>
      </c>
      <c r="AL473">
        <v>0.1095691</v>
      </c>
      <c r="AM473">
        <v>22.016269999999999</v>
      </c>
      <c r="AN473">
        <v>0</v>
      </c>
      <c r="AO473">
        <v>0</v>
      </c>
      <c r="AP473">
        <v>0.11010200000000001</v>
      </c>
      <c r="AQ473">
        <v>21.994910000000001</v>
      </c>
      <c r="AR473">
        <v>0</v>
      </c>
      <c r="AS473">
        <v>0</v>
      </c>
      <c r="AT473">
        <v>0.1108716</v>
      </c>
      <c r="AU473">
        <v>22.257359999999998</v>
      </c>
      <c r="AV473">
        <v>0</v>
      </c>
      <c r="AW473">
        <v>0</v>
      </c>
      <c r="AX473" s="1">
        <v>0.11173370000000001</v>
      </c>
      <c r="AY473">
        <v>22.298590000000001</v>
      </c>
      <c r="AZ473">
        <v>0</v>
      </c>
      <c r="BA473">
        <v>0</v>
      </c>
      <c r="BB473" s="1">
        <v>0.11253009999999999</v>
      </c>
      <c r="BC473">
        <v>22.315300000000001</v>
      </c>
      <c r="BD473">
        <v>0</v>
      </c>
      <c r="BE473">
        <v>0</v>
      </c>
      <c r="BF473">
        <v>0.11328100000000001</v>
      </c>
      <c r="BG473">
        <v>22.39753</v>
      </c>
      <c r="BH473">
        <v>0</v>
      </c>
      <c r="BI473">
        <v>0</v>
      </c>
      <c r="BJ473" s="1">
        <v>0.1141032</v>
      </c>
      <c r="BK473">
        <v>22.27937</v>
      </c>
      <c r="BL473">
        <v>0</v>
      </c>
      <c r="BM473">
        <v>0</v>
      </c>
      <c r="BN473" s="1">
        <v>0.115046</v>
      </c>
      <c r="BO473">
        <v>22.10595</v>
      </c>
      <c r="BP473">
        <v>0</v>
      </c>
      <c r="BQ473">
        <v>0</v>
      </c>
      <c r="BR473">
        <v>0.11606279999999999</v>
      </c>
      <c r="BS473">
        <v>21.898219999999998</v>
      </c>
      <c r="BT473">
        <v>0</v>
      </c>
      <c r="BU473">
        <v>0</v>
      </c>
      <c r="BV473" s="1">
        <v>0.11699859999999999</v>
      </c>
      <c r="BW473">
        <v>21.952999999999999</v>
      </c>
      <c r="BX473">
        <v>0</v>
      </c>
      <c r="BY473">
        <v>0</v>
      </c>
      <c r="BZ473" s="1">
        <v>0.11779390000000001</v>
      </c>
      <c r="CA473">
        <v>22.2624</v>
      </c>
      <c r="CB473">
        <v>0</v>
      </c>
      <c r="CC473">
        <v>0</v>
      </c>
      <c r="CD473" s="1">
        <v>0.1185229</v>
      </c>
      <c r="CE473">
        <v>22.69173</v>
      </c>
      <c r="CF473">
        <v>0</v>
      </c>
      <c r="CG473">
        <v>0</v>
      </c>
      <c r="CH473" s="1">
        <v>0.1192487</v>
      </c>
      <c r="CI473">
        <v>23.068989999999999</v>
      </c>
      <c r="CJ473">
        <v>0</v>
      </c>
      <c r="CK473">
        <v>0</v>
      </c>
      <c r="CL473" s="1">
        <v>0.1199658</v>
      </c>
      <c r="CM473">
        <v>23.186520000000002</v>
      </c>
      <c r="CN473">
        <v>0</v>
      </c>
      <c r="CO473">
        <v>0</v>
      </c>
      <c r="CP473" s="1">
        <v>0.120587</v>
      </c>
      <c r="CQ473">
        <v>23.118960000000001</v>
      </c>
      <c r="CR473">
        <v>0</v>
      </c>
      <c r="CS473">
        <v>0</v>
      </c>
      <c r="CT473" s="1">
        <v>0.1210859</v>
      </c>
      <c r="CU473">
        <v>23.038060000000002</v>
      </c>
      <c r="CV473">
        <v>0</v>
      </c>
      <c r="CW473">
        <v>0</v>
      </c>
      <c r="CX473" s="1">
        <v>0.1219223</v>
      </c>
      <c r="CY473">
        <v>22.947600000000001</v>
      </c>
      <c r="CZ473">
        <v>0</v>
      </c>
      <c r="DA473">
        <v>0</v>
      </c>
      <c r="DB473" s="1">
        <v>0.1224201</v>
      </c>
      <c r="DC473">
        <v>23.109439999999999</v>
      </c>
      <c r="DD473">
        <v>0</v>
      </c>
      <c r="DE473">
        <v>0</v>
      </c>
      <c r="DF473" s="1">
        <v>0.1224822</v>
      </c>
      <c r="DG473">
        <v>23.416779999999999</v>
      </c>
      <c r="DH473">
        <v>2.0754340000000001E-37</v>
      </c>
      <c r="DI473" s="1">
        <v>3.6473779999999998E-34</v>
      </c>
      <c r="DJ473" s="1">
        <v>0.12236900000000001</v>
      </c>
      <c r="DK473">
        <v>23.599299999999999</v>
      </c>
      <c r="DL473" s="1">
        <v>7.7643919999999995E-32</v>
      </c>
      <c r="DM473" s="1">
        <v>1.274288E-28</v>
      </c>
      <c r="DN473" s="1">
        <v>0.1223177</v>
      </c>
      <c r="DO473">
        <v>23.75994</v>
      </c>
      <c r="DP473" s="1">
        <v>2.986087E-27</v>
      </c>
      <c r="DQ473" s="1">
        <v>4.3783970000000001E-24</v>
      </c>
      <c r="DR473" s="1">
        <v>0.12234150000000001</v>
      </c>
      <c r="DS473">
        <v>23.704650000000001</v>
      </c>
      <c r="DT473" s="1">
        <v>1.860562E-23</v>
      </c>
      <c r="DU473" s="1">
        <v>2.5852460000000001E-20</v>
      </c>
      <c r="DV473" s="1">
        <v>0.122215</v>
      </c>
      <c r="DW473">
        <v>23.418040000000001</v>
      </c>
      <c r="DX473" s="1">
        <v>3.069359E-20</v>
      </c>
      <c r="DY473" s="1">
        <v>4.1352750000000001E-17</v>
      </c>
      <c r="DZ473" s="1">
        <v>0.1218632</v>
      </c>
      <c r="EA473">
        <v>23.094290000000001</v>
      </c>
      <c r="EB473" s="1">
        <v>1.8228550000000002E-17</v>
      </c>
      <c r="EC473" s="1">
        <v>2.4243279999999999E-14</v>
      </c>
      <c r="ED473">
        <v>0.1221626</v>
      </c>
      <c r="EE473">
        <v>22.746739999999999</v>
      </c>
      <c r="EF473" s="1">
        <v>4.7489069999999998E-15</v>
      </c>
      <c r="EG473" s="1">
        <v>6.2791400000000002E-12</v>
      </c>
      <c r="EH473" s="1">
        <v>0.1219639</v>
      </c>
      <c r="EI473">
        <v>22.568000000000001</v>
      </c>
      <c r="EJ473" s="1">
        <v>6.1959729999999996E-13</v>
      </c>
      <c r="EK473" s="1">
        <v>8.2112229999999996E-10</v>
      </c>
      <c r="EL473" s="1">
        <v>0.1211082</v>
      </c>
      <c r="EM473">
        <v>22.525960000000001</v>
      </c>
      <c r="EN473" s="1">
        <v>4.4451720000000003E-11</v>
      </c>
      <c r="EO473" s="1">
        <v>5.9541970000000002E-8</v>
      </c>
      <c r="EP473" s="1">
        <v>0.1200225</v>
      </c>
      <c r="EQ473">
        <v>22.559290000000001</v>
      </c>
      <c r="ER473" s="1">
        <v>1.909954E-9</v>
      </c>
      <c r="ES473" s="1">
        <v>2.5992800000000001E-6</v>
      </c>
      <c r="ET473" s="1">
        <v>0.11916119999999999</v>
      </c>
      <c r="EU473">
        <v>22.571919999999999</v>
      </c>
      <c r="EV473" s="1">
        <v>5.2828560000000001E-8</v>
      </c>
      <c r="EW473" s="1">
        <v>7.2979839999999998E-5</v>
      </c>
      <c r="EX473" s="1">
        <v>0.1185325</v>
      </c>
      <c r="EY473">
        <v>22.364409999999999</v>
      </c>
      <c r="EZ473" s="1">
        <v>9.9394120000000008E-7</v>
      </c>
      <c r="FA473" s="1">
        <v>1.3917510000000001E-3</v>
      </c>
      <c r="FB473" s="1">
        <v>0.1177682</v>
      </c>
      <c r="FC473">
        <v>22.02975</v>
      </c>
      <c r="FD473" s="1">
        <v>1.3217849999999999E-5</v>
      </c>
      <c r="FE473" s="1">
        <v>1.8783439999999998E-2</v>
      </c>
      <c r="FF473" s="1">
        <v>0.11670759999999999</v>
      </c>
      <c r="FG473">
        <v>21.64931</v>
      </c>
      <c r="FH473" s="1">
        <v>1.28112E-4</v>
      </c>
      <c r="FI473" s="1">
        <v>0.1855386</v>
      </c>
      <c r="FJ473" s="1">
        <v>0.1162116</v>
      </c>
      <c r="FK473">
        <v>21.299060000000001</v>
      </c>
      <c r="FL473" s="1">
        <v>9.4332940000000005E-4</v>
      </c>
      <c r="FM473">
        <v>1.384957</v>
      </c>
      <c r="FN473" s="1">
        <v>0.1153464</v>
      </c>
      <c r="FO473">
        <v>21.393940000000001</v>
      </c>
      <c r="FP473" s="1">
        <v>5.3885310000000002E-3</v>
      </c>
      <c r="FQ473">
        <v>8.0442800000000005</v>
      </c>
      <c r="FR473" s="1">
        <v>0.1140602</v>
      </c>
      <c r="FS473">
        <v>21.49663</v>
      </c>
      <c r="FT473" s="1">
        <v>2.434335E-2</v>
      </c>
      <c r="FU473">
        <v>37.111989999999999</v>
      </c>
      <c r="FV473">
        <v>0.1126458</v>
      </c>
      <c r="FW473">
        <v>21.56401</v>
      </c>
      <c r="FX473" s="1">
        <v>8.9174149999999994E-2</v>
      </c>
      <c r="FY473">
        <v>139.08590000000001</v>
      </c>
      <c r="FZ473" s="1">
        <v>0.1114545</v>
      </c>
      <c r="GA473">
        <v>21.531970000000001</v>
      </c>
      <c r="GB473">
        <v>0.27167249999999998</v>
      </c>
      <c r="GC473">
        <v>432.6123</v>
      </c>
      <c r="GD473" s="1">
        <v>0.11049299999999999</v>
      </c>
      <c r="GE473">
        <v>21.36373</v>
      </c>
      <c r="GF473">
        <v>0.70234070000000004</v>
      </c>
      <c r="GG473">
        <v>1139.4269999999999</v>
      </c>
      <c r="GH473" s="1">
        <v>0.1094238</v>
      </c>
      <c r="GI473">
        <v>21.10005</v>
      </c>
      <c r="GJ473">
        <v>1.5614300000000001</v>
      </c>
      <c r="GK473">
        <v>2584.4659999999999</v>
      </c>
      <c r="GL473" s="1">
        <v>0.1082403</v>
      </c>
      <c r="GM473">
        <v>20.801100000000002</v>
      </c>
      <c r="GN473">
        <v>3.0308130000000002</v>
      </c>
      <c r="GO473">
        <v>5123.9949999999999</v>
      </c>
      <c r="GP473" s="1">
        <v>0.1077396</v>
      </c>
      <c r="GQ473">
        <v>20.568010000000001</v>
      </c>
      <c r="GR473">
        <v>5.2522710000000004</v>
      </c>
      <c r="GS473">
        <v>9011.2829999999994</v>
      </c>
      <c r="GT473" s="1">
        <v>0.1068836</v>
      </c>
      <c r="GU473">
        <v>20.82405</v>
      </c>
      <c r="GV473">
        <v>8.1560249999999996</v>
      </c>
      <c r="GW473">
        <v>14250.59</v>
      </c>
      <c r="GX473" s="1">
        <v>0.1055991</v>
      </c>
      <c r="GY473">
        <v>21.109349999999999</v>
      </c>
      <c r="GZ473">
        <v>11.45607</v>
      </c>
      <c r="HA473">
        <v>20468.55</v>
      </c>
      <c r="HB473" s="1">
        <v>0.10419680000000001</v>
      </c>
      <c r="HC473">
        <v>21.41263</v>
      </c>
      <c r="HD473">
        <v>14.760429999999999</v>
      </c>
      <c r="HE473">
        <v>26994.67</v>
      </c>
      <c r="HF473" s="1">
        <v>0.1029842</v>
      </c>
      <c r="HG473">
        <v>21.77534</v>
      </c>
      <c r="HH473">
        <v>17.68111</v>
      </c>
      <c r="HI473">
        <v>33038.76</v>
      </c>
      <c r="HJ473" s="1">
        <v>0.1019999</v>
      </c>
      <c r="HK473">
        <v>21.961279999999999</v>
      </c>
      <c r="HL473">
        <v>19.903169999999999</v>
      </c>
      <c r="HM473">
        <v>37909.96</v>
      </c>
      <c r="HN473" s="1">
        <v>0.1009231</v>
      </c>
      <c r="HO473">
        <v>21.84629</v>
      </c>
      <c r="HP473">
        <v>21.186419999999998</v>
      </c>
      <c r="HQ473">
        <v>41161.18</v>
      </c>
      <c r="HR473" s="1">
        <v>9.9672880000000005E-2</v>
      </c>
      <c r="HS473">
        <v>21.68084</v>
      </c>
      <c r="HT473">
        <v>21.491779999999999</v>
      </c>
      <c r="HU473">
        <v>42650.32</v>
      </c>
      <c r="HV473" s="1">
        <v>9.8644190000000007E-2</v>
      </c>
      <c r="HW473">
        <v>21.521799999999999</v>
      </c>
      <c r="HX473">
        <v>21.01803</v>
      </c>
      <c r="HY473">
        <v>42493.03</v>
      </c>
      <c r="HZ473" s="1">
        <v>9.7462709999999994E-2</v>
      </c>
      <c r="IA473">
        <v>21.789390000000001</v>
      </c>
      <c r="IB473">
        <v>19.912330000000001</v>
      </c>
      <c r="IC473">
        <v>41016.550000000003</v>
      </c>
      <c r="ID473" s="1">
        <v>9.617241E-2</v>
      </c>
      <c r="IE473">
        <v>22.26932</v>
      </c>
      <c r="IF473">
        <v>18.334779999999999</v>
      </c>
      <c r="IG473">
        <v>38602.39</v>
      </c>
      <c r="IH473" s="1">
        <v>9.496135E-2</v>
      </c>
      <c r="II473">
        <v>22.738990000000001</v>
      </c>
      <c r="IJ473">
        <v>16.605360000000001</v>
      </c>
      <c r="IK473">
        <v>35646.43</v>
      </c>
      <c r="IL473" s="1">
        <v>9.3958910000000007E-2</v>
      </c>
      <c r="IM473">
        <v>23.208770000000001</v>
      </c>
      <c r="IN473">
        <v>14.8644</v>
      </c>
      <c r="IO473">
        <v>32446.58</v>
      </c>
      <c r="IP473" s="1">
        <v>9.3175560000000004E-2</v>
      </c>
      <c r="IQ473">
        <v>23.374379999999999</v>
      </c>
      <c r="IR473">
        <v>13.20481</v>
      </c>
      <c r="IS473">
        <v>29225.98</v>
      </c>
      <c r="IT473" s="1">
        <v>9.244687E-2</v>
      </c>
      <c r="IU473">
        <v>23.293330000000001</v>
      </c>
      <c r="IV473">
        <v>11.65605</v>
      </c>
      <c r="IW473">
        <v>26133.13</v>
      </c>
      <c r="IX473" s="1">
        <v>9.1771000000000005E-2</v>
      </c>
      <c r="IY473">
        <v>23.208020000000001</v>
      </c>
      <c r="IZ473">
        <v>10.252470000000001</v>
      </c>
      <c r="JA473">
        <v>23259.58</v>
      </c>
      <c r="JB473" s="1">
        <v>9.1524129999999995E-2</v>
      </c>
      <c r="JC473">
        <v>23.145189999999999</v>
      </c>
      <c r="JD473">
        <v>9.0376750000000001</v>
      </c>
      <c r="JE473">
        <v>20641.52</v>
      </c>
      <c r="JF473" s="1">
        <v>9.1113689999999997E-2</v>
      </c>
      <c r="JG473">
        <v>23.31926</v>
      </c>
      <c r="JH473">
        <v>7.9407839999999998</v>
      </c>
      <c r="JI473">
        <v>18285.599999999999</v>
      </c>
      <c r="JJ473" s="1">
        <v>9.0516589999999994E-2</v>
      </c>
      <c r="JK473">
        <v>23.394970000000001</v>
      </c>
      <c r="JL473">
        <v>6.9646619999999997</v>
      </c>
      <c r="JM473">
        <v>16195.92</v>
      </c>
      <c r="JN473" s="1">
        <v>8.9781719999999995E-2</v>
      </c>
      <c r="JO473">
        <v>23.492570000000001</v>
      </c>
      <c r="JP473">
        <v>6.1056499999999998</v>
      </c>
      <c r="JQ473">
        <v>14358.15</v>
      </c>
      <c r="JR473" s="1">
        <v>8.9072319999999996E-2</v>
      </c>
      <c r="JS473">
        <v>23.373059999999999</v>
      </c>
      <c r="JT473">
        <v>5.3651689999999999</v>
      </c>
      <c r="JU473">
        <v>12750.34</v>
      </c>
      <c r="JV473" s="1">
        <v>8.8425829999999997E-2</v>
      </c>
      <c r="JW473">
        <v>23.11524</v>
      </c>
      <c r="JX473">
        <v>4.7273759999999996</v>
      </c>
      <c r="JY473">
        <v>11344.94</v>
      </c>
      <c r="JZ473" s="1">
        <v>8.7748240000000005E-2</v>
      </c>
      <c r="KA473">
        <v>22.835809999999999</v>
      </c>
      <c r="KB473">
        <v>4.1745390000000002</v>
      </c>
      <c r="KC473">
        <v>10117.469999999999</v>
      </c>
      <c r="KD473" s="1">
        <v>8.6998430000000002E-2</v>
      </c>
      <c r="KE473">
        <v>22.551130000000001</v>
      </c>
      <c r="KF473">
        <v>3.6936640000000001</v>
      </c>
      <c r="KG473">
        <v>9047.3029999999999</v>
      </c>
      <c r="KH473" s="1">
        <v>8.6214970000000002E-2</v>
      </c>
      <c r="KI473">
        <v>22.273070000000001</v>
      </c>
      <c r="KJ473">
        <v>3.2769949999999999</v>
      </c>
      <c r="KK473">
        <v>8114.7250000000004</v>
      </c>
      <c r="KL473">
        <v>8.5422189999999995E-2</v>
      </c>
      <c r="KM473">
        <v>22.343800000000002</v>
      </c>
      <c r="KN473">
        <v>2.9167209999999999</v>
      </c>
      <c r="KO473">
        <v>7301.5640000000003</v>
      </c>
      <c r="KP473" s="1">
        <v>8.4669209999999995E-2</v>
      </c>
      <c r="KQ473">
        <v>22.29092</v>
      </c>
      <c r="KR473">
        <v>2.6057389999999998</v>
      </c>
      <c r="KS473">
        <v>6591.116</v>
      </c>
      <c r="KT473">
        <v>8.394749E-2</v>
      </c>
      <c r="KU473">
        <v>22.307510000000001</v>
      </c>
      <c r="KV473">
        <v>2.3361070000000002</v>
      </c>
      <c r="KW473">
        <v>5968.6369999999997</v>
      </c>
      <c r="KX473" s="1">
        <v>8.327822E-2</v>
      </c>
      <c r="KY473">
        <v>22.38354</v>
      </c>
      <c r="KZ473">
        <v>2.1025450000000001</v>
      </c>
      <c r="LA473">
        <v>5422.3329999999996</v>
      </c>
      <c r="LB473" s="1">
        <v>8.2664000000000001E-2</v>
      </c>
      <c r="LC473">
        <v>22.331250000000001</v>
      </c>
      <c r="LD473">
        <v>1.899527</v>
      </c>
      <c r="LE473">
        <v>4941.2560000000003</v>
      </c>
      <c r="LF473" s="1">
        <v>8.2124130000000004E-2</v>
      </c>
      <c r="LG473">
        <v>22.092220000000001</v>
      </c>
      <c r="LH473">
        <v>1.7230019999999999</v>
      </c>
      <c r="LI473">
        <v>4516.4229999999998</v>
      </c>
      <c r="LJ473" s="1">
        <v>8.1666749999999996E-2</v>
      </c>
      <c r="LK473">
        <v>21.818999999999999</v>
      </c>
      <c r="LL473">
        <v>1.5685819999999999</v>
      </c>
      <c r="LM473">
        <v>4139.57</v>
      </c>
      <c r="LN473" s="1">
        <v>8.1396029999999994E-2</v>
      </c>
      <c r="LO473">
        <v>21.682839999999999</v>
      </c>
      <c r="LP473">
        <v>1.43483</v>
      </c>
      <c r="LQ473">
        <v>3803.4470000000001</v>
      </c>
      <c r="LR473" s="1">
        <v>8.1048019999999998E-2</v>
      </c>
      <c r="LS473">
        <v>22.091239999999999</v>
      </c>
      <c r="LT473">
        <v>1.314265</v>
      </c>
      <c r="LU473">
        <v>3502.299</v>
      </c>
      <c r="LV473" s="1">
        <v>8.0618629999999997E-2</v>
      </c>
      <c r="LW473">
        <v>22.49568</v>
      </c>
      <c r="LX473">
        <v>1.2057230000000001</v>
      </c>
      <c r="LY473">
        <v>3233.3270000000002</v>
      </c>
      <c r="LZ473" s="1">
        <v>8.0205120000000005E-2</v>
      </c>
      <c r="MA473">
        <v>22.899799999999999</v>
      </c>
      <c r="MB473">
        <v>1.1093420000000001</v>
      </c>
      <c r="MC473">
        <v>2992.8969999999999</v>
      </c>
      <c r="MD473">
        <v>7.9855259999999997E-2</v>
      </c>
      <c r="ME473">
        <v>23.404599999999999</v>
      </c>
      <c r="MF473">
        <v>1.023968</v>
      </c>
      <c r="MG473">
        <v>2777.1860000000001</v>
      </c>
      <c r="MH473" s="1">
        <v>7.9618809999999998E-2</v>
      </c>
      <c r="MI473">
        <v>23.607690000000002</v>
      </c>
      <c r="MJ473">
        <v>0.94852860000000006</v>
      </c>
      <c r="MK473">
        <v>2582.5079999999998</v>
      </c>
      <c r="ML473" s="1">
        <v>7.9368919999999996E-2</v>
      </c>
      <c r="MM473">
        <v>23.44678</v>
      </c>
      <c r="MN473">
        <v>0.88040160000000001</v>
      </c>
      <c r="MO473">
        <v>2406.37</v>
      </c>
      <c r="MP473" s="1">
        <v>7.910615E-2</v>
      </c>
      <c r="MQ473">
        <v>23.302980000000002</v>
      </c>
      <c r="MR473">
        <v>0.81862089999999998</v>
      </c>
      <c r="MS473">
        <v>2246.8829999999998</v>
      </c>
      <c r="MT473" s="1">
        <v>7.9087969999999994E-2</v>
      </c>
      <c r="MU473">
        <v>23.1966</v>
      </c>
      <c r="MV473">
        <v>0.76495150000000001</v>
      </c>
      <c r="MW473">
        <v>2101.6640000000002</v>
      </c>
      <c r="MX473">
        <v>7.8938019999999998E-2</v>
      </c>
      <c r="MY473">
        <v>23.567489999999999</v>
      </c>
      <c r="MZ473">
        <v>0.71465020000000001</v>
      </c>
      <c r="NA473">
        <v>1968.53</v>
      </c>
      <c r="NB473" s="1">
        <v>7.8676869999999996E-2</v>
      </c>
      <c r="NC473">
        <v>24.05733</v>
      </c>
      <c r="ND473">
        <v>0.66798170000000001</v>
      </c>
      <c r="NE473">
        <v>1847.499</v>
      </c>
      <c r="NF473" s="1">
        <v>7.8407080000000004E-2</v>
      </c>
      <c r="NG473">
        <v>24.482559999999999</v>
      </c>
      <c r="NH473">
        <v>0.6256467</v>
      </c>
      <c r="NI473">
        <v>1737.509</v>
      </c>
      <c r="NJ473" s="1">
        <v>7.8230690000000006E-2</v>
      </c>
      <c r="NK473">
        <v>24.905719999999999</v>
      </c>
      <c r="NL473">
        <v>0.5878698</v>
      </c>
      <c r="NM473">
        <v>1637.23</v>
      </c>
      <c r="NN473" s="1">
        <v>7.8156509999999998E-2</v>
      </c>
      <c r="NO473">
        <v>24.982659999999999</v>
      </c>
      <c r="NP473">
        <v>0.55392010000000003</v>
      </c>
      <c r="NQ473">
        <v>1544.9480000000001</v>
      </c>
      <c r="NR473" s="1">
        <v>7.8057669999999996E-2</v>
      </c>
      <c r="NS473">
        <v>24.822199999999999</v>
      </c>
      <c r="NT473">
        <v>0.52249540000000005</v>
      </c>
      <c r="NU473">
        <v>1459.8810000000001</v>
      </c>
      <c r="NV473" s="1">
        <v>7.7876139999999996E-2</v>
      </c>
      <c r="NW473">
        <v>24.638059999999999</v>
      </c>
      <c r="NX473">
        <v>0.4930736</v>
      </c>
      <c r="NY473">
        <v>1381.557</v>
      </c>
      <c r="NZ473" s="1">
        <v>7.7596280000000004E-2</v>
      </c>
      <c r="OA473">
        <v>24.49287</v>
      </c>
      <c r="OB473">
        <v>0.46555220000000003</v>
      </c>
      <c r="OC473">
        <v>1309.752</v>
      </c>
      <c r="OD473" s="1">
        <v>7.7374579999999998E-2</v>
      </c>
      <c r="OE473">
        <v>24.38494</v>
      </c>
      <c r="OF473">
        <v>0.44072240000000001</v>
      </c>
      <c r="OG473">
        <v>1243.904</v>
      </c>
      <c r="OH473" s="1">
        <v>7.7255110000000002E-2</v>
      </c>
      <c r="OI473">
        <v>24.543690000000002</v>
      </c>
      <c r="OJ473">
        <v>0.41831960000000001</v>
      </c>
      <c r="OK473">
        <v>1183.0129999999999</v>
      </c>
    </row>
    <row r="474" spans="1:401" x14ac:dyDescent="0.35">
      <c r="A474">
        <v>483</v>
      </c>
      <c r="B474" t="s">
        <v>4</v>
      </c>
      <c r="C474" t="s">
        <v>364</v>
      </c>
      <c r="D474" t="s">
        <v>481</v>
      </c>
      <c r="E474">
        <v>750.64919999999995</v>
      </c>
      <c r="F474">
        <v>0.11514720000000001</v>
      </c>
      <c r="G474">
        <v>22.048369999999998</v>
      </c>
      <c r="H474">
        <v>0</v>
      </c>
      <c r="I474">
        <v>0</v>
      </c>
      <c r="J474">
        <v>0.114699</v>
      </c>
      <c r="K474">
        <v>21.91778</v>
      </c>
      <c r="L474">
        <v>0</v>
      </c>
      <c r="M474">
        <v>0</v>
      </c>
      <c r="N474">
        <v>0.1147545</v>
      </c>
      <c r="O474">
        <v>22.07827</v>
      </c>
      <c r="P474">
        <v>0</v>
      </c>
      <c r="Q474">
        <v>0</v>
      </c>
      <c r="R474">
        <v>0.1150427</v>
      </c>
      <c r="S474">
        <v>22.075030000000002</v>
      </c>
      <c r="T474">
        <v>0</v>
      </c>
      <c r="U474">
        <v>0</v>
      </c>
      <c r="V474">
        <v>0.11515019999999999</v>
      </c>
      <c r="W474">
        <v>22.232320000000001</v>
      </c>
      <c r="X474">
        <v>0</v>
      </c>
      <c r="Y474">
        <v>0</v>
      </c>
      <c r="Z474">
        <v>0.1151301</v>
      </c>
      <c r="AA474">
        <v>22.144629999999999</v>
      </c>
      <c r="AB474">
        <v>0</v>
      </c>
      <c r="AC474">
        <v>0</v>
      </c>
      <c r="AD474">
        <v>0.11529399999999999</v>
      </c>
      <c r="AE474">
        <v>22.069040000000001</v>
      </c>
      <c r="AF474">
        <v>0</v>
      </c>
      <c r="AG474">
        <v>0</v>
      </c>
      <c r="AH474">
        <v>0.1157794</v>
      </c>
      <c r="AI474">
        <v>22.031230000000001</v>
      </c>
      <c r="AJ474">
        <v>0</v>
      </c>
      <c r="AK474">
        <v>0</v>
      </c>
      <c r="AL474">
        <v>0.116073</v>
      </c>
      <c r="AM474">
        <v>21.995290000000001</v>
      </c>
      <c r="AN474">
        <v>0</v>
      </c>
      <c r="AO474">
        <v>0</v>
      </c>
      <c r="AP474">
        <v>0.1166353</v>
      </c>
      <c r="AQ474">
        <v>21.980350000000001</v>
      </c>
      <c r="AR474">
        <v>0</v>
      </c>
      <c r="AS474">
        <v>0</v>
      </c>
      <c r="AT474">
        <v>0.117447</v>
      </c>
      <c r="AU474">
        <v>22.239699999999999</v>
      </c>
      <c r="AV474">
        <v>0</v>
      </c>
      <c r="AW474">
        <v>0</v>
      </c>
      <c r="AX474">
        <v>0.11836530000000001</v>
      </c>
      <c r="AY474">
        <v>22.28584</v>
      </c>
      <c r="AZ474">
        <v>0</v>
      </c>
      <c r="BA474">
        <v>0</v>
      </c>
      <c r="BB474">
        <v>0.1192016</v>
      </c>
      <c r="BC474">
        <v>22.306730000000002</v>
      </c>
      <c r="BD474">
        <v>0</v>
      </c>
      <c r="BE474">
        <v>0</v>
      </c>
      <c r="BF474">
        <v>0.1199871</v>
      </c>
      <c r="BG474">
        <v>22.379670000000001</v>
      </c>
      <c r="BH474">
        <v>0</v>
      </c>
      <c r="BI474">
        <v>0</v>
      </c>
      <c r="BJ474">
        <v>0.12084839999999999</v>
      </c>
      <c r="BK474">
        <v>22.26266</v>
      </c>
      <c r="BL474">
        <v>0</v>
      </c>
      <c r="BM474">
        <v>0</v>
      </c>
      <c r="BN474">
        <v>0.12184680000000001</v>
      </c>
      <c r="BO474">
        <v>22.097719999999999</v>
      </c>
      <c r="BP474">
        <v>0</v>
      </c>
      <c r="BQ474">
        <v>0</v>
      </c>
      <c r="BR474">
        <v>0.12292939999999999</v>
      </c>
      <c r="BS474">
        <v>21.906880000000001</v>
      </c>
      <c r="BT474">
        <v>0</v>
      </c>
      <c r="BU474">
        <v>0</v>
      </c>
      <c r="BV474" s="1">
        <v>0.12391870000000001</v>
      </c>
      <c r="BW474">
        <v>21.969169999999998</v>
      </c>
      <c r="BX474">
        <v>0</v>
      </c>
      <c r="BY474">
        <v>0</v>
      </c>
      <c r="BZ474" s="1">
        <v>0.1247484</v>
      </c>
      <c r="CA474">
        <v>22.276869999999999</v>
      </c>
      <c r="CB474">
        <v>0</v>
      </c>
      <c r="CC474">
        <v>0</v>
      </c>
      <c r="CD474" s="1">
        <v>0.12551419999999999</v>
      </c>
      <c r="CE474">
        <v>22.687360000000002</v>
      </c>
      <c r="CF474">
        <v>0</v>
      </c>
      <c r="CG474">
        <v>0</v>
      </c>
      <c r="CH474" s="1">
        <v>0.12627350000000001</v>
      </c>
      <c r="CI474">
        <v>23.038810000000002</v>
      </c>
      <c r="CJ474">
        <v>0</v>
      </c>
      <c r="CK474">
        <v>0</v>
      </c>
      <c r="CL474" s="1">
        <v>0.12703739999999999</v>
      </c>
      <c r="CM474">
        <v>23.133929999999999</v>
      </c>
      <c r="CN474">
        <v>0</v>
      </c>
      <c r="CO474">
        <v>0</v>
      </c>
      <c r="CP474" s="1">
        <v>0.12769079999999999</v>
      </c>
      <c r="CQ474">
        <v>23.0595</v>
      </c>
      <c r="CR474">
        <v>0</v>
      </c>
      <c r="CS474">
        <v>0</v>
      </c>
      <c r="CT474" s="1">
        <v>0.1282181</v>
      </c>
      <c r="CU474">
        <v>22.984850000000002</v>
      </c>
      <c r="CV474">
        <v>0</v>
      </c>
      <c r="CW474">
        <v>0</v>
      </c>
      <c r="CX474" s="1">
        <v>0.1291245</v>
      </c>
      <c r="CY474">
        <v>22.919260000000001</v>
      </c>
      <c r="CZ474">
        <v>0</v>
      </c>
      <c r="DA474">
        <v>0</v>
      </c>
      <c r="DB474" s="1">
        <v>0.12965479999999999</v>
      </c>
      <c r="DC474">
        <v>23.104189999999999</v>
      </c>
      <c r="DD474">
        <v>0</v>
      </c>
      <c r="DE474">
        <v>0</v>
      </c>
      <c r="DF474" s="1">
        <v>0.12970390000000001</v>
      </c>
      <c r="DG474">
        <v>23.4236</v>
      </c>
      <c r="DH474">
        <v>4.9269050000000004E-38</v>
      </c>
      <c r="DI474" s="1">
        <v>8.4386450000000002E-35</v>
      </c>
      <c r="DJ474" s="1">
        <v>0.1295656</v>
      </c>
      <c r="DK474">
        <v>23.612410000000001</v>
      </c>
      <c r="DL474" s="1">
        <v>2.3355089999999999E-32</v>
      </c>
      <c r="DM474" s="1">
        <v>3.4171949999999999E-29</v>
      </c>
      <c r="DN474" s="1">
        <v>0.12951260000000001</v>
      </c>
      <c r="DO474">
        <v>23.765689999999999</v>
      </c>
      <c r="DP474" s="1">
        <v>1.026784E-27</v>
      </c>
      <c r="DQ474" s="1">
        <v>1.3404830000000001E-24</v>
      </c>
      <c r="DR474" s="1">
        <v>0.1295394</v>
      </c>
      <c r="DS474">
        <v>23.70185</v>
      </c>
      <c r="DT474" s="1">
        <v>7.0802600000000007E-24</v>
      </c>
      <c r="DU474" s="1">
        <v>8.8179460000000002E-21</v>
      </c>
      <c r="DV474" s="1">
        <v>0.1294072</v>
      </c>
      <c r="DW474">
        <v>23.42268</v>
      </c>
      <c r="DX474" s="1">
        <v>1.2550070000000001E-20</v>
      </c>
      <c r="DY474" s="1">
        <v>1.5378900000000001E-17</v>
      </c>
      <c r="DZ474" s="1">
        <v>0.12903000000000001</v>
      </c>
      <c r="EA474">
        <v>23.119779999999999</v>
      </c>
      <c r="EB474" s="1">
        <v>7.9458050000000004E-18</v>
      </c>
      <c r="EC474" s="1">
        <v>9.7081330000000005E-15</v>
      </c>
      <c r="ED474" s="1">
        <v>0.12939809999999999</v>
      </c>
      <c r="EE474">
        <v>22.80414</v>
      </c>
      <c r="EF474" s="1">
        <v>2.1947789999999999E-15</v>
      </c>
      <c r="EG474" s="1">
        <v>2.684548E-12</v>
      </c>
      <c r="EH474" s="1">
        <v>0.12918840000000001</v>
      </c>
      <c r="EI474">
        <v>22.657150000000001</v>
      </c>
      <c r="EJ474" s="1">
        <v>3.021154E-13</v>
      </c>
      <c r="EK474" s="1">
        <v>3.7248200000000001E-10</v>
      </c>
      <c r="EL474">
        <v>0.12826029999999999</v>
      </c>
      <c r="EM474">
        <v>22.635770000000001</v>
      </c>
      <c r="EN474" s="1">
        <v>2.2759380000000002E-11</v>
      </c>
      <c r="EO474" s="1">
        <v>2.8493519999999999E-8</v>
      </c>
      <c r="EP474" s="1">
        <v>0.1270925</v>
      </c>
      <c r="EQ474">
        <v>22.670570000000001</v>
      </c>
      <c r="ER474" s="1">
        <v>1.0229150000000001E-9</v>
      </c>
      <c r="ES474" s="1">
        <v>1.306104E-6</v>
      </c>
      <c r="ET474" s="1">
        <v>0.12617339999999999</v>
      </c>
      <c r="EU474">
        <v>22.66695</v>
      </c>
      <c r="EV474" s="1">
        <v>2.951091E-8</v>
      </c>
      <c r="EW474" s="1">
        <v>3.8368870000000003E-5</v>
      </c>
      <c r="EX474" s="1">
        <v>0.12552179999999999</v>
      </c>
      <c r="EY474">
        <v>22.447279999999999</v>
      </c>
      <c r="EZ474" s="1">
        <v>5.7789790000000001E-7</v>
      </c>
      <c r="FA474" s="1">
        <v>7.6351480000000002E-4</v>
      </c>
      <c r="FB474" s="1">
        <v>0.12472030000000001</v>
      </c>
      <c r="FC474">
        <v>22.10829</v>
      </c>
      <c r="FD474" s="1">
        <v>7.9841810000000003E-6</v>
      </c>
      <c r="FE474" s="1">
        <v>1.072969E-2</v>
      </c>
      <c r="FF474" s="1">
        <v>0.1235854</v>
      </c>
      <c r="FG474">
        <v>21.733419999999999</v>
      </c>
      <c r="FH474" s="1">
        <v>8.0248039999999997E-5</v>
      </c>
      <c r="FI474" s="1">
        <v>0.11014</v>
      </c>
      <c r="FJ474" s="1">
        <v>0.1231027</v>
      </c>
      <c r="FK474">
        <v>21.403770000000002</v>
      </c>
      <c r="FL474" s="1">
        <v>6.1204640000000002E-4</v>
      </c>
      <c r="FM474">
        <v>0.85286470000000003</v>
      </c>
      <c r="FN474">
        <v>0.1221797</v>
      </c>
      <c r="FO474">
        <v>21.503699999999998</v>
      </c>
      <c r="FP474" s="1">
        <v>3.6154770000000002E-3</v>
      </c>
      <c r="FQ474">
        <v>5.1314140000000004</v>
      </c>
      <c r="FR474" s="1">
        <v>0.1208076</v>
      </c>
      <c r="FS474">
        <v>21.604669999999999</v>
      </c>
      <c r="FT474" s="1">
        <v>1.6866269999999999E-2</v>
      </c>
      <c r="FU474">
        <v>24.484660000000002</v>
      </c>
      <c r="FV474" s="1">
        <v>0.119294</v>
      </c>
      <c r="FW474">
        <v>21.664770000000001</v>
      </c>
      <c r="FX474" s="1">
        <v>6.3710000000000003E-2</v>
      </c>
      <c r="FY474">
        <v>94.765140000000002</v>
      </c>
      <c r="FZ474" s="1">
        <v>0.1180325</v>
      </c>
      <c r="GA474">
        <v>21.61975</v>
      </c>
      <c r="GB474" s="1">
        <v>0.19991590000000001</v>
      </c>
      <c r="GC474">
        <v>303.98110000000003</v>
      </c>
      <c r="GD474" s="1">
        <v>0.1170233</v>
      </c>
      <c r="GE474">
        <v>21.44059</v>
      </c>
      <c r="GF474">
        <v>0.53178190000000003</v>
      </c>
      <c r="GG474">
        <v>824.71469999999999</v>
      </c>
      <c r="GH474" s="1">
        <v>0.1158999</v>
      </c>
      <c r="GI474">
        <v>21.175429999999999</v>
      </c>
      <c r="GJ474">
        <v>1.21515</v>
      </c>
      <c r="GK474">
        <v>1924.7180000000001</v>
      </c>
      <c r="GL474" s="1">
        <v>0.1146351</v>
      </c>
      <c r="GM474">
        <v>20.885649999999998</v>
      </c>
      <c r="GN474">
        <v>2.4213840000000002</v>
      </c>
      <c r="GO474">
        <v>3922.0279999999998</v>
      </c>
      <c r="GP474" s="1">
        <v>0.114153</v>
      </c>
      <c r="GQ474">
        <v>20.671690000000002</v>
      </c>
      <c r="GR474">
        <v>4.3057590000000001</v>
      </c>
      <c r="GS474">
        <v>7082.1679999999997</v>
      </c>
      <c r="GT474" s="1">
        <v>0.11324149999999999</v>
      </c>
      <c r="GU474">
        <v>20.926210000000001</v>
      </c>
      <c r="GV474">
        <v>6.8520649999999996</v>
      </c>
      <c r="GW474">
        <v>11489.56</v>
      </c>
      <c r="GX474" s="1">
        <v>0.1118707</v>
      </c>
      <c r="GY474">
        <v>21.202760000000001</v>
      </c>
      <c r="GZ474">
        <v>9.8534849999999992</v>
      </c>
      <c r="HA474">
        <v>16913.61</v>
      </c>
      <c r="HB474" s="1">
        <v>0.1103755</v>
      </c>
      <c r="HC474">
        <v>21.48921</v>
      </c>
      <c r="HD474">
        <v>12.985189999999999</v>
      </c>
      <c r="HE474">
        <v>22839.22</v>
      </c>
      <c r="HF474" s="1">
        <v>0.1090952</v>
      </c>
      <c r="HG474">
        <v>21.82011</v>
      </c>
      <c r="HH474">
        <v>15.89621</v>
      </c>
      <c r="HI474">
        <v>28593.5</v>
      </c>
      <c r="HJ474" s="1">
        <v>0.1080594</v>
      </c>
      <c r="HK474">
        <v>21.972249999999999</v>
      </c>
      <c r="HL474">
        <v>18.26999</v>
      </c>
      <c r="HM474">
        <v>33528.68</v>
      </c>
      <c r="HN474" s="1">
        <v>0.1069218</v>
      </c>
      <c r="HO474">
        <v>21.84628</v>
      </c>
      <c r="HP474">
        <v>19.834990000000001</v>
      </c>
      <c r="HQ474">
        <v>37163.79</v>
      </c>
      <c r="HR474" s="1">
        <v>0.1055924</v>
      </c>
      <c r="HS474">
        <v>21.68093</v>
      </c>
      <c r="HT474">
        <v>20.496919999999999</v>
      </c>
      <c r="HU474">
        <v>39268.269999999997</v>
      </c>
      <c r="HV474" s="1">
        <v>0.1045301</v>
      </c>
      <c r="HW474">
        <v>21.53679</v>
      </c>
      <c r="HX474">
        <v>20.40109</v>
      </c>
      <c r="HY474">
        <v>39852.720000000001</v>
      </c>
      <c r="HZ474" s="1">
        <v>0.103273</v>
      </c>
      <c r="IA474">
        <v>21.810449999999999</v>
      </c>
      <c r="IB474">
        <v>19.620840000000001</v>
      </c>
      <c r="IC474">
        <v>39137.730000000003</v>
      </c>
      <c r="ID474" s="1">
        <v>0.10190299999999999</v>
      </c>
      <c r="IE474">
        <v>22.285329999999998</v>
      </c>
      <c r="IF474">
        <v>18.371759999999998</v>
      </c>
      <c r="IG474">
        <v>37433.85</v>
      </c>
      <c r="IH474" s="1">
        <v>0.1006185</v>
      </c>
      <c r="II474">
        <v>22.742260000000002</v>
      </c>
      <c r="IJ474">
        <v>16.860579999999999</v>
      </c>
      <c r="IK474">
        <v>35073.120000000003</v>
      </c>
      <c r="IL474" s="1">
        <v>9.9556190000000003E-2</v>
      </c>
      <c r="IM474">
        <v>23.186869999999999</v>
      </c>
      <c r="IN474">
        <v>15.28318</v>
      </c>
      <c r="IO474">
        <v>32356.26</v>
      </c>
      <c r="IP474" s="1">
        <v>9.8729280000000003E-2</v>
      </c>
      <c r="IQ474">
        <v>23.328389999999999</v>
      </c>
      <c r="IR474">
        <v>13.732229999999999</v>
      </c>
      <c r="IS474">
        <v>29503</v>
      </c>
      <c r="IT474" s="1">
        <v>9.7963419999999996E-2</v>
      </c>
      <c r="IU474">
        <v>23.240559999999999</v>
      </c>
      <c r="IV474">
        <v>12.247310000000001</v>
      </c>
      <c r="IW474">
        <v>26675.31</v>
      </c>
      <c r="IX474" s="1">
        <v>9.7243800000000005E-2</v>
      </c>
      <c r="IY474">
        <v>23.156120000000001</v>
      </c>
      <c r="IZ474">
        <v>10.87201</v>
      </c>
      <c r="JA474">
        <v>23981.02</v>
      </c>
      <c r="JB474" s="1">
        <v>9.7002370000000004E-2</v>
      </c>
      <c r="JC474">
        <v>23.108059999999998</v>
      </c>
      <c r="JD474">
        <v>9.6658880000000007</v>
      </c>
      <c r="JE474">
        <v>21475.51</v>
      </c>
      <c r="JF474" s="1">
        <v>9.6570409999999995E-2</v>
      </c>
      <c r="JG474">
        <v>23.298480000000001</v>
      </c>
      <c r="JH474">
        <v>8.5572029999999994</v>
      </c>
      <c r="JI474">
        <v>19181.32</v>
      </c>
      <c r="JJ474" s="1">
        <v>9.5941330000000005E-2</v>
      </c>
      <c r="JK474">
        <v>23.392969999999998</v>
      </c>
      <c r="JL474">
        <v>7.5570130000000004</v>
      </c>
      <c r="JM474">
        <v>17116.55</v>
      </c>
      <c r="JN474" s="1">
        <v>9.5154580000000002E-2</v>
      </c>
      <c r="JO474">
        <v>23.507429999999999</v>
      </c>
      <c r="JP474">
        <v>6.6653010000000004</v>
      </c>
      <c r="JQ474">
        <v>15276.82</v>
      </c>
      <c r="JR474" s="1">
        <v>9.4406169999999998E-2</v>
      </c>
      <c r="JS474">
        <v>23.401589999999999</v>
      </c>
      <c r="JT474">
        <v>5.8897729999999999</v>
      </c>
      <c r="JU474">
        <v>13649.05</v>
      </c>
      <c r="JV474" s="1">
        <v>9.3724509999999997E-2</v>
      </c>
      <c r="JW474">
        <v>23.15879</v>
      </c>
      <c r="JX474">
        <v>5.2159300000000002</v>
      </c>
      <c r="JY474">
        <v>12211.9</v>
      </c>
      <c r="JZ474" s="1">
        <v>9.301152E-2</v>
      </c>
      <c r="KA474">
        <v>22.89199</v>
      </c>
      <c r="KB474">
        <v>4.6274810000000004</v>
      </c>
      <c r="KC474">
        <v>10945.94</v>
      </c>
      <c r="KD474" s="1">
        <v>9.2220099999999999E-2</v>
      </c>
      <c r="KE474">
        <v>22.620660000000001</v>
      </c>
      <c r="KF474">
        <v>4.1117189999999999</v>
      </c>
      <c r="KG474">
        <v>9833.259</v>
      </c>
      <c r="KH474" s="1">
        <v>9.1392890000000004E-2</v>
      </c>
      <c r="KI474">
        <v>22.36073</v>
      </c>
      <c r="KJ474">
        <v>3.6620599999999999</v>
      </c>
      <c r="KK474">
        <v>8857.1440000000002</v>
      </c>
      <c r="KL474" s="1">
        <v>9.0554079999999995E-2</v>
      </c>
      <c r="KM474">
        <v>22.437139999999999</v>
      </c>
      <c r="KN474">
        <v>3.2709980000000001</v>
      </c>
      <c r="KO474">
        <v>8000.5680000000002</v>
      </c>
      <c r="KP474" s="1">
        <v>8.9755589999999996E-2</v>
      </c>
      <c r="KQ474">
        <v>22.385100000000001</v>
      </c>
      <c r="KR474">
        <v>2.9317639999999998</v>
      </c>
      <c r="KS474">
        <v>7247.9639999999999</v>
      </c>
      <c r="KT474" s="1">
        <v>8.8999830000000002E-2</v>
      </c>
      <c r="KU474">
        <v>22.400929999999999</v>
      </c>
      <c r="KV474">
        <v>2.6365270000000001</v>
      </c>
      <c r="KW474">
        <v>6585.1629999999996</v>
      </c>
      <c r="KX474" s="1">
        <v>8.8283710000000001E-2</v>
      </c>
      <c r="KY474">
        <v>22.46313</v>
      </c>
      <c r="KZ474">
        <v>2.379429</v>
      </c>
      <c r="LA474">
        <v>6000.8739999999998</v>
      </c>
      <c r="LB474" s="1">
        <v>8.7638460000000001E-2</v>
      </c>
      <c r="LC474">
        <v>22.39808</v>
      </c>
      <c r="LD474">
        <v>2.1554180000000001</v>
      </c>
      <c r="LE474">
        <v>5484.2550000000001</v>
      </c>
      <c r="LF474" s="1">
        <v>8.7064260000000004E-2</v>
      </c>
      <c r="LG474">
        <v>22.158639999999998</v>
      </c>
      <c r="LH474">
        <v>1.959886</v>
      </c>
      <c r="LI474">
        <v>5026.2470000000003</v>
      </c>
      <c r="LJ474" s="1">
        <v>8.6581400000000003E-2</v>
      </c>
      <c r="LK474">
        <v>21.891529999999999</v>
      </c>
      <c r="LL474">
        <v>1.7884580000000001</v>
      </c>
      <c r="LM474">
        <v>4618.7209999999995</v>
      </c>
      <c r="LN474" s="1">
        <v>8.6308190000000007E-2</v>
      </c>
      <c r="LO474">
        <v>21.76558</v>
      </c>
      <c r="LP474">
        <v>1.6398440000000001</v>
      </c>
      <c r="LQ474">
        <v>4254.0240000000003</v>
      </c>
      <c r="LR474" s="1">
        <v>8.5935869999999998E-2</v>
      </c>
      <c r="LS474">
        <v>22.15925</v>
      </c>
      <c r="LT474">
        <v>1.5052270000000001</v>
      </c>
      <c r="LU474">
        <v>3926.357</v>
      </c>
      <c r="LV474" s="1">
        <v>8.5485080000000005E-2</v>
      </c>
      <c r="LW474">
        <v>22.54327</v>
      </c>
      <c r="LX474">
        <v>1.3838349999999999</v>
      </c>
      <c r="LY474">
        <v>3633.0720000000001</v>
      </c>
      <c r="LZ474" s="1">
        <v>8.5044270000000005E-2</v>
      </c>
      <c r="MA474">
        <v>22.927600000000002</v>
      </c>
      <c r="MB474">
        <v>1.2757130000000001</v>
      </c>
      <c r="MC474">
        <v>3370.2280000000001</v>
      </c>
      <c r="MD474" s="1">
        <v>8.4680610000000003E-2</v>
      </c>
      <c r="ME474">
        <v>23.396920000000001</v>
      </c>
      <c r="MF474">
        <v>1.179886</v>
      </c>
      <c r="MG474">
        <v>3133.8130000000001</v>
      </c>
      <c r="MH474" s="1">
        <v>8.443196E-2</v>
      </c>
      <c r="MI474">
        <v>23.571829999999999</v>
      </c>
      <c r="MJ474">
        <v>1.0949850000000001</v>
      </c>
      <c r="MK474">
        <v>2919.9609999999998</v>
      </c>
      <c r="ML474">
        <v>8.4172090000000005E-2</v>
      </c>
      <c r="MM474">
        <v>23.41141</v>
      </c>
      <c r="MN474">
        <v>1.018195</v>
      </c>
      <c r="MO474">
        <v>2726.03</v>
      </c>
      <c r="MP474" s="1">
        <v>8.3893270000000006E-2</v>
      </c>
      <c r="MQ474">
        <v>23.27384</v>
      </c>
      <c r="MR474">
        <v>0.94835729999999996</v>
      </c>
      <c r="MS474">
        <v>2550.0650000000001</v>
      </c>
      <c r="MT474" s="1">
        <v>8.3888370000000004E-2</v>
      </c>
      <c r="MU474">
        <v>23.185839999999999</v>
      </c>
      <c r="MV474">
        <v>0.88779070000000004</v>
      </c>
      <c r="MW474">
        <v>2389.4740000000002</v>
      </c>
      <c r="MX474" s="1">
        <v>8.3735980000000002E-2</v>
      </c>
      <c r="MY474">
        <v>23.555800000000001</v>
      </c>
      <c r="MZ474">
        <v>0.83075399999999999</v>
      </c>
      <c r="NA474">
        <v>2241.9029999999998</v>
      </c>
      <c r="NB474" s="1">
        <v>8.3455500000000002E-2</v>
      </c>
      <c r="NC474">
        <v>24.03689</v>
      </c>
      <c r="ND474">
        <v>0.77766749999999996</v>
      </c>
      <c r="NE474">
        <v>2107.578</v>
      </c>
      <c r="NF474" s="1">
        <v>8.3168290000000006E-2</v>
      </c>
      <c r="NG474">
        <v>24.450030000000002</v>
      </c>
      <c r="NH474">
        <v>0.7294368</v>
      </c>
      <c r="NI474">
        <v>1985.2380000000001</v>
      </c>
      <c r="NJ474" s="1">
        <v>8.29815E-2</v>
      </c>
      <c r="NK474">
        <v>24.850989999999999</v>
      </c>
      <c r="NL474">
        <v>0.6863551</v>
      </c>
      <c r="NM474">
        <v>1873.4770000000001</v>
      </c>
      <c r="NN474" s="1">
        <v>8.2910960000000006E-2</v>
      </c>
      <c r="NO474">
        <v>24.91517</v>
      </c>
      <c r="NP474">
        <v>0.647644</v>
      </c>
      <c r="NQ474">
        <v>1770.412</v>
      </c>
      <c r="NR474" s="1">
        <v>8.2808270000000003E-2</v>
      </c>
      <c r="NS474">
        <v>24.761869999999998</v>
      </c>
      <c r="NT474">
        <v>0.61169099999999998</v>
      </c>
      <c r="NU474">
        <v>1675.22</v>
      </c>
      <c r="NV474" s="1">
        <v>8.2622879999999996E-2</v>
      </c>
      <c r="NW474">
        <v>24.592449999999999</v>
      </c>
      <c r="NX474">
        <v>0.57801250000000004</v>
      </c>
      <c r="NY474">
        <v>1587.4380000000001</v>
      </c>
      <c r="NZ474" s="1">
        <v>8.2316500000000001E-2</v>
      </c>
      <c r="OA474">
        <v>24.469149999999999</v>
      </c>
      <c r="OB474">
        <v>0.54633050000000005</v>
      </c>
      <c r="OC474">
        <v>1506.846</v>
      </c>
      <c r="OD474" s="1">
        <v>8.2085240000000004E-2</v>
      </c>
      <c r="OE474">
        <v>24.387789999999999</v>
      </c>
      <c r="OF474">
        <v>0.51778460000000004</v>
      </c>
      <c r="OG474">
        <v>1432.78</v>
      </c>
      <c r="OH474" s="1">
        <v>8.1967109999999996E-2</v>
      </c>
      <c r="OI474">
        <v>24.558789999999998</v>
      </c>
      <c r="OJ474">
        <v>0.49201929999999999</v>
      </c>
      <c r="OK474">
        <v>1364.1410000000001</v>
      </c>
    </row>
    <row r="475" spans="1:401" x14ac:dyDescent="0.35">
      <c r="A475">
        <v>484</v>
      </c>
      <c r="B475" t="s">
        <v>4</v>
      </c>
      <c r="C475" t="s">
        <v>364</v>
      </c>
      <c r="D475" t="s">
        <v>482</v>
      </c>
      <c r="E475">
        <v>753.09379999999999</v>
      </c>
      <c r="F475">
        <v>0.1148271</v>
      </c>
      <c r="G475">
        <v>22.04035</v>
      </c>
      <c r="H475">
        <v>0</v>
      </c>
      <c r="I475">
        <v>0</v>
      </c>
      <c r="J475">
        <v>0.1143713</v>
      </c>
      <c r="K475">
        <v>21.93629</v>
      </c>
      <c r="L475">
        <v>0</v>
      </c>
      <c r="M475">
        <v>0</v>
      </c>
      <c r="N475">
        <v>0.1144281</v>
      </c>
      <c r="O475">
        <v>22.108930000000001</v>
      </c>
      <c r="P475">
        <v>0</v>
      </c>
      <c r="Q475">
        <v>0</v>
      </c>
      <c r="R475">
        <v>0.1147208</v>
      </c>
      <c r="S475">
        <v>22.11712</v>
      </c>
      <c r="T475">
        <v>0</v>
      </c>
      <c r="U475">
        <v>0</v>
      </c>
      <c r="V475">
        <v>0.1148267</v>
      </c>
      <c r="W475">
        <v>22.266739999999999</v>
      </c>
      <c r="X475">
        <v>0</v>
      </c>
      <c r="Y475">
        <v>0</v>
      </c>
      <c r="Z475">
        <v>0.11479549999999999</v>
      </c>
      <c r="AA475">
        <v>22.169090000000001</v>
      </c>
      <c r="AB475">
        <v>0</v>
      </c>
      <c r="AC475">
        <v>0</v>
      </c>
      <c r="AD475">
        <v>0.1149411</v>
      </c>
      <c r="AE475">
        <v>22.077439999999999</v>
      </c>
      <c r="AF475">
        <v>0</v>
      </c>
      <c r="AG475">
        <v>0</v>
      </c>
      <c r="AH475">
        <v>0.1154202</v>
      </c>
      <c r="AI475">
        <v>22.023679999999999</v>
      </c>
      <c r="AJ475">
        <v>0</v>
      </c>
      <c r="AK475">
        <v>0</v>
      </c>
      <c r="AL475">
        <v>0.1156906</v>
      </c>
      <c r="AM475">
        <v>21.979649999999999</v>
      </c>
      <c r="AN475">
        <v>0</v>
      </c>
      <c r="AO475">
        <v>0</v>
      </c>
      <c r="AP475">
        <v>0.1162503</v>
      </c>
      <c r="AQ475">
        <v>21.965979999999998</v>
      </c>
      <c r="AR475">
        <v>0</v>
      </c>
      <c r="AS475">
        <v>0</v>
      </c>
      <c r="AT475">
        <v>0.1170605</v>
      </c>
      <c r="AU475">
        <v>22.21904</v>
      </c>
      <c r="AV475">
        <v>0</v>
      </c>
      <c r="AW475">
        <v>0</v>
      </c>
      <c r="AX475">
        <v>0.1179751</v>
      </c>
      <c r="AY475">
        <v>22.26952</v>
      </c>
      <c r="AZ475">
        <v>0</v>
      </c>
      <c r="BA475">
        <v>0</v>
      </c>
      <c r="BB475">
        <v>0.1188014</v>
      </c>
      <c r="BC475">
        <v>22.29449</v>
      </c>
      <c r="BD475">
        <v>0</v>
      </c>
      <c r="BE475">
        <v>0</v>
      </c>
      <c r="BF475">
        <v>0.1195745</v>
      </c>
      <c r="BG475">
        <v>22.361630000000002</v>
      </c>
      <c r="BH475">
        <v>0</v>
      </c>
      <c r="BI475">
        <v>0</v>
      </c>
      <c r="BJ475">
        <v>0.1204306</v>
      </c>
      <c r="BK475">
        <v>22.246690000000001</v>
      </c>
      <c r="BL475">
        <v>0</v>
      </c>
      <c r="BM475">
        <v>0</v>
      </c>
      <c r="BN475" s="1">
        <v>0.12142409999999999</v>
      </c>
      <c r="BO475">
        <v>22.089870000000001</v>
      </c>
      <c r="BP475">
        <v>0</v>
      </c>
      <c r="BQ475">
        <v>0</v>
      </c>
      <c r="BR475" s="1">
        <v>0.12251099999999999</v>
      </c>
      <c r="BS475">
        <v>21.913340000000002</v>
      </c>
      <c r="BT475">
        <v>0</v>
      </c>
      <c r="BU475">
        <v>0</v>
      </c>
      <c r="BV475" s="1">
        <v>0.1234909</v>
      </c>
      <c r="BW475">
        <v>21.981310000000001</v>
      </c>
      <c r="BX475">
        <v>0</v>
      </c>
      <c r="BY475">
        <v>0</v>
      </c>
      <c r="BZ475" s="1">
        <v>0.1243141</v>
      </c>
      <c r="CA475">
        <v>22.28473</v>
      </c>
      <c r="CB475">
        <v>0</v>
      </c>
      <c r="CC475">
        <v>0</v>
      </c>
      <c r="CD475" s="1">
        <v>0.12506729999999999</v>
      </c>
      <c r="CE475">
        <v>22.67801</v>
      </c>
      <c r="CF475">
        <v>0</v>
      </c>
      <c r="CG475">
        <v>0</v>
      </c>
      <c r="CH475" s="1">
        <v>0.12581819999999999</v>
      </c>
      <c r="CI475">
        <v>23.007020000000001</v>
      </c>
      <c r="CJ475">
        <v>0</v>
      </c>
      <c r="CK475">
        <v>0</v>
      </c>
      <c r="CL475" s="1">
        <v>0.12658079999999999</v>
      </c>
      <c r="CM475">
        <v>23.084029999999998</v>
      </c>
      <c r="CN475">
        <v>0</v>
      </c>
      <c r="CO475">
        <v>0</v>
      </c>
      <c r="CP475" s="1">
        <v>0.1272296</v>
      </c>
      <c r="CQ475">
        <v>23.002199999999998</v>
      </c>
      <c r="CR475">
        <v>0</v>
      </c>
      <c r="CS475">
        <v>0</v>
      </c>
      <c r="CT475">
        <v>0.12775980000000001</v>
      </c>
      <c r="CU475">
        <v>22.92971</v>
      </c>
      <c r="CV475">
        <v>0</v>
      </c>
      <c r="CW475">
        <v>0</v>
      </c>
      <c r="CX475" s="1">
        <v>0.1286832</v>
      </c>
      <c r="CY475">
        <v>22.8812</v>
      </c>
      <c r="CZ475">
        <v>0</v>
      </c>
      <c r="DA475">
        <v>0</v>
      </c>
      <c r="DB475" s="1">
        <v>0.1292121</v>
      </c>
      <c r="DC475">
        <v>23.083390000000001</v>
      </c>
      <c r="DD475">
        <v>0</v>
      </c>
      <c r="DE475">
        <v>0</v>
      </c>
      <c r="DF475" s="1">
        <v>0.129247</v>
      </c>
      <c r="DG475">
        <v>23.41451</v>
      </c>
      <c r="DH475">
        <v>0</v>
      </c>
      <c r="DI475" s="1">
        <v>2.0162919999999999E-35</v>
      </c>
      <c r="DJ475" s="1">
        <v>0.1290936</v>
      </c>
      <c r="DK475">
        <v>23.611740000000001</v>
      </c>
      <c r="DL475" s="1">
        <v>6.3504270000000001E-33</v>
      </c>
      <c r="DM475" s="1">
        <v>9.4390809999999996E-30</v>
      </c>
      <c r="DN475" s="1">
        <v>0.1290396</v>
      </c>
      <c r="DO475">
        <v>23.764030000000002</v>
      </c>
      <c r="DP475" s="1">
        <v>3.1875360000000001E-28</v>
      </c>
      <c r="DQ475" s="1">
        <v>4.2134350000000001E-25</v>
      </c>
      <c r="DR475" s="1">
        <v>0.12907299999999999</v>
      </c>
      <c r="DS475">
        <v>23.697780000000002</v>
      </c>
      <c r="DT475" s="1">
        <v>2.4498709999999998E-24</v>
      </c>
      <c r="DU475" s="1">
        <v>3.0839960000000001E-21</v>
      </c>
      <c r="DV475" s="1">
        <v>0.12893669999999999</v>
      </c>
      <c r="DW475">
        <v>23.427569999999999</v>
      </c>
      <c r="DX475" s="1">
        <v>4.725435E-21</v>
      </c>
      <c r="DY475" s="1">
        <v>5.8583519999999999E-18</v>
      </c>
      <c r="DZ475" s="1">
        <v>0.1285588</v>
      </c>
      <c r="EA475">
        <v>23.14321</v>
      </c>
      <c r="EB475" s="1">
        <v>3.219336E-18</v>
      </c>
      <c r="EC475" s="1">
        <v>3.9796960000000003E-15</v>
      </c>
      <c r="ED475">
        <v>0.12897359999999999</v>
      </c>
      <c r="EE475">
        <v>22.856269999999999</v>
      </c>
      <c r="EF475" s="1">
        <v>9.4966869999999995E-16</v>
      </c>
      <c r="EG475" s="1">
        <v>1.1746329999999999E-12</v>
      </c>
      <c r="EH475" s="1">
        <v>0.1287625</v>
      </c>
      <c r="EI475">
        <v>22.738350000000001</v>
      </c>
      <c r="EJ475" s="1">
        <v>1.3871829999999999E-13</v>
      </c>
      <c r="EK475" s="1">
        <v>1.7291320000000001E-10</v>
      </c>
      <c r="EL475" s="1">
        <v>0.12782170000000001</v>
      </c>
      <c r="EM475">
        <v>22.737760000000002</v>
      </c>
      <c r="EN475" s="1">
        <v>1.10255E-11</v>
      </c>
      <c r="EO475" s="1">
        <v>1.3955080000000001E-8</v>
      </c>
      <c r="EP475" s="1">
        <v>0.12663379999999999</v>
      </c>
      <c r="EQ475">
        <v>22.778949999999998</v>
      </c>
      <c r="ER475" s="1">
        <v>5.2036710000000004E-10</v>
      </c>
      <c r="ES475" s="1">
        <v>6.7178440000000002E-7</v>
      </c>
      <c r="ET475" s="1">
        <v>0.12572059999999999</v>
      </c>
      <c r="EU475">
        <v>22.767900000000001</v>
      </c>
      <c r="EV475" s="1">
        <v>1.5711749999999998E-8</v>
      </c>
      <c r="EW475" s="1">
        <v>2.0652259999999999E-5</v>
      </c>
      <c r="EX475" s="1">
        <v>0.1250839</v>
      </c>
      <c r="EY475">
        <v>22.541979999999999</v>
      </c>
      <c r="EZ475" s="1">
        <v>3.211755E-7</v>
      </c>
      <c r="FA475" s="1">
        <v>4.2894359999999998E-4</v>
      </c>
      <c r="FB475" s="1">
        <v>0.1242887</v>
      </c>
      <c r="FC475">
        <v>22.20101</v>
      </c>
      <c r="FD475" s="1">
        <v>4.6217860000000004E-6</v>
      </c>
      <c r="FE475" s="1">
        <v>6.2784770000000002E-3</v>
      </c>
      <c r="FF475" s="1">
        <v>0.1231452</v>
      </c>
      <c r="FG475">
        <v>21.830469999999998</v>
      </c>
      <c r="FH475" s="1">
        <v>4.8279660000000002E-5</v>
      </c>
      <c r="FI475" s="1">
        <v>6.699666E-2</v>
      </c>
      <c r="FJ475" s="1">
        <v>0.122711</v>
      </c>
      <c r="FK475">
        <v>21.515799999999999</v>
      </c>
      <c r="FL475" s="1">
        <v>3.8223469999999998E-4</v>
      </c>
      <c r="FM475">
        <v>0.53840489999999996</v>
      </c>
      <c r="FN475" s="1">
        <v>0.1217868</v>
      </c>
      <c r="FO475">
        <v>21.616530000000001</v>
      </c>
      <c r="FP475" s="1">
        <v>2.3393530000000002E-3</v>
      </c>
      <c r="FQ475">
        <v>3.357097</v>
      </c>
      <c r="FR475" s="1">
        <v>0.1204098</v>
      </c>
      <c r="FS475">
        <v>21.71602</v>
      </c>
      <c r="FT475" s="1">
        <v>1.128871E-2</v>
      </c>
      <c r="FU475">
        <v>16.57582</v>
      </c>
      <c r="FV475" s="1">
        <v>0.1188819</v>
      </c>
      <c r="FW475">
        <v>21.772690000000001</v>
      </c>
      <c r="FX475">
        <v>4.403903E-2</v>
      </c>
      <c r="FY475">
        <v>66.289900000000003</v>
      </c>
      <c r="FZ475" s="1">
        <v>0.1176246</v>
      </c>
      <c r="GA475">
        <v>21.719290000000001</v>
      </c>
      <c r="GB475" s="1">
        <v>0.142543</v>
      </c>
      <c r="GC475">
        <v>219.42330000000001</v>
      </c>
      <c r="GD475">
        <v>0.1166229</v>
      </c>
      <c r="GE475">
        <v>21.53248</v>
      </c>
      <c r="GF475">
        <v>0.39067410000000002</v>
      </c>
      <c r="GG475">
        <v>613.61440000000005</v>
      </c>
      <c r="GH475" s="1">
        <v>0.11551259999999999</v>
      </c>
      <c r="GI475">
        <v>21.265830000000001</v>
      </c>
      <c r="GJ475">
        <v>0.9187881</v>
      </c>
      <c r="GK475">
        <v>1474.529</v>
      </c>
      <c r="GL475" s="1">
        <v>0.11424520000000001</v>
      </c>
      <c r="GM475">
        <v>20.982859999999999</v>
      </c>
      <c r="GN475">
        <v>1.8820440000000001</v>
      </c>
      <c r="GO475">
        <v>3090.5610000000001</v>
      </c>
      <c r="GP475" s="1">
        <v>0.1138035</v>
      </c>
      <c r="GQ475">
        <v>20.782399999999999</v>
      </c>
      <c r="GR475">
        <v>3.4384060000000001</v>
      </c>
      <c r="GS475">
        <v>5735.3209999999999</v>
      </c>
      <c r="GT475" s="1">
        <v>0.1129005</v>
      </c>
      <c r="GU475">
        <v>21.031749999999999</v>
      </c>
      <c r="GV475">
        <v>5.6150469999999997</v>
      </c>
      <c r="GW475">
        <v>9554.3870000000006</v>
      </c>
      <c r="GX475">
        <v>0.1115203</v>
      </c>
      <c r="GY475">
        <v>21.298850000000002</v>
      </c>
      <c r="GZ475">
        <v>8.2768180000000005</v>
      </c>
      <c r="HA475">
        <v>14429.25</v>
      </c>
      <c r="HB475" s="1">
        <v>0.11001809999999999</v>
      </c>
      <c r="HC475">
        <v>21.570930000000001</v>
      </c>
      <c r="HD475">
        <v>11.17029</v>
      </c>
      <c r="HE475">
        <v>19971.509999999998</v>
      </c>
      <c r="HF475" s="1">
        <v>0.10874259999999999</v>
      </c>
      <c r="HG475">
        <v>21.874189999999999</v>
      </c>
      <c r="HH475">
        <v>13.992610000000001</v>
      </c>
      <c r="HI475">
        <v>25605.07</v>
      </c>
      <c r="HJ475" s="1">
        <v>0.1077216</v>
      </c>
      <c r="HK475">
        <v>21.998349999999999</v>
      </c>
      <c r="HL475">
        <v>16.442229999999999</v>
      </c>
      <c r="HM475">
        <v>30719.93</v>
      </c>
      <c r="HN475" s="1">
        <v>0.10659150000000001</v>
      </c>
      <c r="HO475">
        <v>21.8598</v>
      </c>
      <c r="HP475">
        <v>18.23096</v>
      </c>
      <c r="HQ475">
        <v>34806.019999999997</v>
      </c>
      <c r="HR475" s="1">
        <v>0.1052616</v>
      </c>
      <c r="HS475">
        <v>21.691759999999999</v>
      </c>
      <c r="HT475">
        <v>19.218540000000001</v>
      </c>
      <c r="HU475">
        <v>37553.39</v>
      </c>
      <c r="HV475" s="1">
        <v>0.1042223</v>
      </c>
      <c r="HW475">
        <v>21.556370000000001</v>
      </c>
      <c r="HX475">
        <v>19.49823</v>
      </c>
      <c r="HY475">
        <v>38877.03</v>
      </c>
      <c r="HZ475" s="1">
        <v>0.1029663</v>
      </c>
      <c r="IA475">
        <v>21.828859999999999</v>
      </c>
      <c r="IB475">
        <v>19.08623</v>
      </c>
      <c r="IC475">
        <v>38897.519999999997</v>
      </c>
      <c r="ID475" s="1">
        <v>0.1015976</v>
      </c>
      <c r="IE475">
        <v>22.294530000000002</v>
      </c>
      <c r="IF475">
        <v>18.162880000000001</v>
      </c>
      <c r="IG475">
        <v>37858.550000000003</v>
      </c>
      <c r="IH475" s="1">
        <v>0.100314</v>
      </c>
      <c r="II475">
        <v>22.73931</v>
      </c>
      <c r="IJ475">
        <v>16.91855</v>
      </c>
      <c r="IK475">
        <v>36045.550000000003</v>
      </c>
      <c r="IL475" s="1">
        <v>9.9253209999999994E-2</v>
      </c>
      <c r="IM475">
        <v>23.162749999999999</v>
      </c>
      <c r="IN475">
        <v>15.559950000000001</v>
      </c>
      <c r="IO475">
        <v>33751.160000000003</v>
      </c>
      <c r="IP475" s="1">
        <v>9.8434939999999999E-2</v>
      </c>
      <c r="IQ475">
        <v>23.2864</v>
      </c>
      <c r="IR475">
        <v>14.16015</v>
      </c>
      <c r="IS475">
        <v>31192.43</v>
      </c>
      <c r="IT475" s="1">
        <v>9.7678959999999995E-2</v>
      </c>
      <c r="IU475">
        <v>23.193069999999999</v>
      </c>
      <c r="IV475">
        <v>12.77689</v>
      </c>
      <c r="IW475">
        <v>28552.65</v>
      </c>
      <c r="IX475" s="1">
        <v>9.6957349999999998E-2</v>
      </c>
      <c r="IY475">
        <v>23.10726</v>
      </c>
      <c r="IZ475">
        <v>11.46073</v>
      </c>
      <c r="JA475">
        <v>25957.119999999999</v>
      </c>
      <c r="JB475" s="1">
        <v>9.6733910000000006E-2</v>
      </c>
      <c r="JC475">
        <v>23.0672</v>
      </c>
      <c r="JD475">
        <v>10.28819</v>
      </c>
      <c r="JE475">
        <v>23482.32</v>
      </c>
      <c r="JF475" s="1">
        <v>9.6308149999999995E-2</v>
      </c>
      <c r="JG475">
        <v>23.26641</v>
      </c>
      <c r="JH475">
        <v>9.1871969999999994</v>
      </c>
      <c r="JI475">
        <v>21169.01</v>
      </c>
      <c r="JJ475" s="1">
        <v>9.5678139999999995E-2</v>
      </c>
      <c r="JK475">
        <v>23.377490000000002</v>
      </c>
      <c r="JL475">
        <v>8.176876</v>
      </c>
      <c r="JM475">
        <v>19049.89</v>
      </c>
      <c r="JN475" s="1">
        <v>9.4892480000000001E-2</v>
      </c>
      <c r="JO475">
        <v>23.50817</v>
      </c>
      <c r="JP475">
        <v>7.2629799999999998</v>
      </c>
      <c r="JQ475">
        <v>17132.13</v>
      </c>
      <c r="JR475" s="1">
        <v>9.4146380000000002E-2</v>
      </c>
      <c r="JS475">
        <v>23.421530000000001</v>
      </c>
      <c r="JT475">
        <v>6.4590860000000001</v>
      </c>
      <c r="JU475">
        <v>15412.58</v>
      </c>
      <c r="JV475" s="1">
        <v>9.3470440000000002E-2</v>
      </c>
      <c r="JW475">
        <v>23.198119999999999</v>
      </c>
      <c r="JX475">
        <v>5.7536959999999997</v>
      </c>
      <c r="JY475">
        <v>13876.6</v>
      </c>
      <c r="JZ475" s="1">
        <v>9.2766219999999996E-2</v>
      </c>
      <c r="KA475">
        <v>22.947150000000001</v>
      </c>
      <c r="KB475">
        <v>5.1321820000000002</v>
      </c>
      <c r="KC475">
        <v>12509.66</v>
      </c>
      <c r="KD475" s="1">
        <v>9.1981540000000001E-2</v>
      </c>
      <c r="KE475">
        <v>22.690650000000002</v>
      </c>
      <c r="KF475">
        <v>4.5824680000000004</v>
      </c>
      <c r="KG475">
        <v>11297.07</v>
      </c>
      <c r="KH475" s="1">
        <v>9.1148999999999994E-2</v>
      </c>
      <c r="KI475">
        <v>22.448049999999999</v>
      </c>
      <c r="KJ475">
        <v>4.0992360000000003</v>
      </c>
      <c r="KK475">
        <v>10224.530000000001</v>
      </c>
      <c r="KL475" s="1">
        <v>9.0315359999999997E-2</v>
      </c>
      <c r="KM475">
        <v>22.528040000000001</v>
      </c>
      <c r="KN475">
        <v>3.676555</v>
      </c>
      <c r="KO475">
        <v>9276.652</v>
      </c>
      <c r="KP475" s="1">
        <v>8.9521879999999998E-2</v>
      </c>
      <c r="KQ475">
        <v>22.479479999999999</v>
      </c>
      <c r="KR475">
        <v>3.3077139999999998</v>
      </c>
      <c r="KS475">
        <v>8438.1260000000002</v>
      </c>
      <c r="KT475" s="1">
        <v>8.8772770000000001E-2</v>
      </c>
      <c r="KU475">
        <v>22.495940000000001</v>
      </c>
      <c r="KV475">
        <v>2.9851290000000001</v>
      </c>
      <c r="KW475">
        <v>7695.3829999999998</v>
      </c>
      <c r="KX475">
        <v>8.8056499999999996E-2</v>
      </c>
      <c r="KY475">
        <v>22.547619999999998</v>
      </c>
      <c r="KZ475">
        <v>2.7026560000000002</v>
      </c>
      <c r="LA475">
        <v>7037.1959999999999</v>
      </c>
      <c r="LB475" s="1">
        <v>8.74109E-2</v>
      </c>
      <c r="LC475">
        <v>22.474350000000001</v>
      </c>
      <c r="LD475">
        <v>2.4555940000000001</v>
      </c>
      <c r="LE475">
        <v>6452.509</v>
      </c>
      <c r="LF475" s="1">
        <v>8.6842500000000003E-2</v>
      </c>
      <c r="LG475">
        <v>22.236090000000001</v>
      </c>
      <c r="LH475">
        <v>2.2392210000000001</v>
      </c>
      <c r="LI475">
        <v>5931.9129999999996</v>
      </c>
      <c r="LJ475" s="1">
        <v>8.6362969999999997E-2</v>
      </c>
      <c r="LK475">
        <v>21.97467</v>
      </c>
      <c r="LL475">
        <v>2.0489160000000002</v>
      </c>
      <c r="LM475">
        <v>5466.8119999999999</v>
      </c>
      <c r="LN475" s="1">
        <v>8.6102040000000005E-2</v>
      </c>
      <c r="LO475">
        <v>21.85407</v>
      </c>
      <c r="LP475">
        <v>1.883696</v>
      </c>
      <c r="LQ475">
        <v>5049.1580000000004</v>
      </c>
      <c r="LR475" s="1">
        <v>8.5736220000000002E-2</v>
      </c>
      <c r="LS475">
        <v>22.229579999999999</v>
      </c>
      <c r="LT475">
        <v>1.7333719999999999</v>
      </c>
      <c r="LU475">
        <v>4672.7759999999998</v>
      </c>
      <c r="LV475" s="1">
        <v>8.5284750000000006E-2</v>
      </c>
      <c r="LW475">
        <v>22.59308</v>
      </c>
      <c r="LX475">
        <v>1.5973440000000001</v>
      </c>
      <c r="LY475">
        <v>4334.8540000000003</v>
      </c>
      <c r="LZ475" s="1">
        <v>8.4842799999999996E-2</v>
      </c>
      <c r="MA475">
        <v>22.95684</v>
      </c>
      <c r="MB475">
        <v>1.4758370000000001</v>
      </c>
      <c r="MC475">
        <v>4031.1210000000001</v>
      </c>
      <c r="MD475" s="1">
        <v>8.4486270000000002E-2</v>
      </c>
      <c r="ME475">
        <v>23.393439999999998</v>
      </c>
      <c r="MF475">
        <v>1.368001</v>
      </c>
      <c r="MG475">
        <v>3757.174</v>
      </c>
      <c r="MH475" s="1">
        <v>8.4236720000000001E-2</v>
      </c>
      <c r="MI475">
        <v>23.544809999999998</v>
      </c>
      <c r="MJ475">
        <v>1.2721880000000001</v>
      </c>
      <c r="MK475">
        <v>3508.6770000000001</v>
      </c>
      <c r="ML475" s="1">
        <v>8.3985130000000005E-2</v>
      </c>
      <c r="MM475">
        <v>23.383600000000001</v>
      </c>
      <c r="MN475">
        <v>1.1854279999999999</v>
      </c>
      <c r="MO475">
        <v>3282.7579999999998</v>
      </c>
      <c r="MP475" s="1">
        <v>8.3709610000000004E-2</v>
      </c>
      <c r="MQ475">
        <v>23.249960000000002</v>
      </c>
      <c r="MR475">
        <v>1.106266</v>
      </c>
      <c r="MS475">
        <v>3077.3009999999999</v>
      </c>
      <c r="MT475">
        <v>8.3721749999999998E-2</v>
      </c>
      <c r="MU475">
        <v>23.17296</v>
      </c>
      <c r="MV475">
        <v>1.0377130000000001</v>
      </c>
      <c r="MW475">
        <v>2889.2660000000001</v>
      </c>
      <c r="MX475" s="1">
        <v>8.3571110000000004E-2</v>
      </c>
      <c r="MY475">
        <v>23.536650000000002</v>
      </c>
      <c r="MZ475">
        <v>0.97277930000000001</v>
      </c>
      <c r="NA475">
        <v>2716.1619999999998</v>
      </c>
      <c r="NB475" s="1">
        <v>8.3290710000000004E-2</v>
      </c>
      <c r="NC475">
        <v>24.006239999999998</v>
      </c>
      <c r="ND475">
        <v>0.91218109999999997</v>
      </c>
      <c r="NE475">
        <v>2558.2179999999998</v>
      </c>
      <c r="NF475" s="1">
        <v>8.300051E-2</v>
      </c>
      <c r="NG475">
        <v>24.40794</v>
      </c>
      <c r="NH475">
        <v>0.85696190000000005</v>
      </c>
      <c r="NI475">
        <v>2414.0479999999998</v>
      </c>
      <c r="NJ475" s="1">
        <v>8.2813490000000003E-2</v>
      </c>
      <c r="NK475">
        <v>24.79053</v>
      </c>
      <c r="NL475">
        <v>0.80758609999999997</v>
      </c>
      <c r="NM475">
        <v>2281.971</v>
      </c>
      <c r="NN475" s="1">
        <v>8.2752519999999996E-2</v>
      </c>
      <c r="NO475">
        <v>24.846599999999999</v>
      </c>
      <c r="NP475">
        <v>0.76324159999999996</v>
      </c>
      <c r="NQ475">
        <v>2159.9659999999999</v>
      </c>
      <c r="NR475" s="1">
        <v>8.2654950000000005E-2</v>
      </c>
      <c r="NS475">
        <v>24.699929999999998</v>
      </c>
      <c r="NT475">
        <v>0.72193050000000003</v>
      </c>
      <c r="NU475">
        <v>2047.018</v>
      </c>
      <c r="NV475" s="1">
        <v>8.2473550000000007E-2</v>
      </c>
      <c r="NW475">
        <v>24.54299</v>
      </c>
      <c r="NX475">
        <v>0.68312689999999998</v>
      </c>
      <c r="NY475">
        <v>1942.694</v>
      </c>
      <c r="NZ475" s="1">
        <v>8.2159060000000006E-2</v>
      </c>
      <c r="OA475">
        <v>24.437159999999999</v>
      </c>
      <c r="OB475">
        <v>0.64645790000000003</v>
      </c>
      <c r="OC475">
        <v>1846.675</v>
      </c>
      <c r="OD475" s="1">
        <v>8.1930320000000001E-2</v>
      </c>
      <c r="OE475">
        <v>24.378609999999998</v>
      </c>
      <c r="OF475">
        <v>0.61343490000000001</v>
      </c>
      <c r="OG475">
        <v>1758.2429999999999</v>
      </c>
      <c r="OH475" s="1">
        <v>8.1825030000000007E-2</v>
      </c>
      <c r="OI475">
        <v>24.559609999999999</v>
      </c>
      <c r="OJ475">
        <v>0.58365389999999995</v>
      </c>
      <c r="OK475">
        <v>1676.124</v>
      </c>
    </row>
    <row r="476" spans="1:401" x14ac:dyDescent="0.35">
      <c r="A476">
        <v>485</v>
      </c>
      <c r="B476" t="s">
        <v>4</v>
      </c>
      <c r="C476" t="s">
        <v>364</v>
      </c>
      <c r="D476" t="s">
        <v>483</v>
      </c>
      <c r="E476">
        <v>753.47479999999996</v>
      </c>
      <c r="F476">
        <v>0.1086516</v>
      </c>
      <c r="G476">
        <v>22.032959999999999</v>
      </c>
      <c r="H476">
        <v>0</v>
      </c>
      <c r="I476">
        <v>0</v>
      </c>
      <c r="J476">
        <v>0.10824250000000001</v>
      </c>
      <c r="K476">
        <v>21.946919999999999</v>
      </c>
      <c r="L476">
        <v>0</v>
      </c>
      <c r="M476">
        <v>0</v>
      </c>
      <c r="N476">
        <v>0.1083252</v>
      </c>
      <c r="O476">
        <v>22.127870000000001</v>
      </c>
      <c r="P476">
        <v>0</v>
      </c>
      <c r="Q476">
        <v>0</v>
      </c>
      <c r="R476">
        <v>0.108628</v>
      </c>
      <c r="S476">
        <v>22.15</v>
      </c>
      <c r="T476">
        <v>0</v>
      </c>
      <c r="U476">
        <v>0</v>
      </c>
      <c r="V476">
        <v>0.1087374</v>
      </c>
      <c r="W476">
        <v>22.297339999999998</v>
      </c>
      <c r="X476">
        <v>0</v>
      </c>
      <c r="Y476">
        <v>0</v>
      </c>
      <c r="Z476">
        <v>0.1087183</v>
      </c>
      <c r="AA476">
        <v>22.19746</v>
      </c>
      <c r="AB476">
        <v>0</v>
      </c>
      <c r="AC476">
        <v>0</v>
      </c>
      <c r="AD476">
        <v>0.10886</v>
      </c>
      <c r="AE476">
        <v>22.094740000000002</v>
      </c>
      <c r="AF476">
        <v>0</v>
      </c>
      <c r="AG476">
        <v>0</v>
      </c>
      <c r="AH476">
        <v>0.109335</v>
      </c>
      <c r="AI476">
        <v>22.025580000000001</v>
      </c>
      <c r="AJ476">
        <v>0</v>
      </c>
      <c r="AK476">
        <v>0</v>
      </c>
      <c r="AL476">
        <v>0.1095932</v>
      </c>
      <c r="AM476">
        <v>21.971139999999998</v>
      </c>
      <c r="AN476">
        <v>0</v>
      </c>
      <c r="AO476">
        <v>0</v>
      </c>
      <c r="AP476">
        <v>0.110149</v>
      </c>
      <c r="AQ476">
        <v>21.95431</v>
      </c>
      <c r="AR476">
        <v>0</v>
      </c>
      <c r="AS476">
        <v>0</v>
      </c>
      <c r="AT476">
        <v>0.1109393</v>
      </c>
      <c r="AU476">
        <v>22.196459999999998</v>
      </c>
      <c r="AV476">
        <v>0</v>
      </c>
      <c r="AW476">
        <v>0</v>
      </c>
      <c r="AX476">
        <v>0.1118374</v>
      </c>
      <c r="AY476">
        <v>22.250779999999999</v>
      </c>
      <c r="AZ476">
        <v>0</v>
      </c>
      <c r="BA476">
        <v>0</v>
      </c>
      <c r="BB476" s="1">
        <v>0.1126395</v>
      </c>
      <c r="BC476">
        <v>22.279060000000001</v>
      </c>
      <c r="BD476">
        <v>0</v>
      </c>
      <c r="BE476">
        <v>0</v>
      </c>
      <c r="BF476" s="1">
        <v>0.1133861</v>
      </c>
      <c r="BG476">
        <v>22.343319999999999</v>
      </c>
      <c r="BH476">
        <v>0</v>
      </c>
      <c r="BI476">
        <v>0</v>
      </c>
      <c r="BJ476" s="1">
        <v>0.11422060000000001</v>
      </c>
      <c r="BK476">
        <v>22.232610000000001</v>
      </c>
      <c r="BL476">
        <v>0</v>
      </c>
      <c r="BM476">
        <v>0</v>
      </c>
      <c r="BN476" s="1">
        <v>0.115187</v>
      </c>
      <c r="BO476">
        <v>22.083500000000001</v>
      </c>
      <c r="BP476">
        <v>0</v>
      </c>
      <c r="BQ476">
        <v>0</v>
      </c>
      <c r="BR476" s="1">
        <v>0.1162445</v>
      </c>
      <c r="BS476">
        <v>21.918610000000001</v>
      </c>
      <c r="BT476">
        <v>0</v>
      </c>
      <c r="BU476">
        <v>0</v>
      </c>
      <c r="BV476" s="1">
        <v>0.11719400000000001</v>
      </c>
      <c r="BW476">
        <v>21.98921</v>
      </c>
      <c r="BX476">
        <v>0</v>
      </c>
      <c r="BY476">
        <v>0</v>
      </c>
      <c r="BZ476" s="1">
        <v>0.11799419999999999</v>
      </c>
      <c r="CA476">
        <v>22.28349</v>
      </c>
      <c r="CB476">
        <v>0</v>
      </c>
      <c r="CC476">
        <v>0</v>
      </c>
      <c r="CD476" s="1">
        <v>0.11872290000000001</v>
      </c>
      <c r="CE476">
        <v>22.66161</v>
      </c>
      <c r="CF476">
        <v>0</v>
      </c>
      <c r="CG476">
        <v>0</v>
      </c>
      <c r="CH476" s="1">
        <v>0.1194648</v>
      </c>
      <c r="CI476">
        <v>22.972200000000001</v>
      </c>
      <c r="CJ476">
        <v>0</v>
      </c>
      <c r="CK476">
        <v>0</v>
      </c>
      <c r="CL476" s="1">
        <v>0.1202039</v>
      </c>
      <c r="CM476">
        <v>23.037389999999998</v>
      </c>
      <c r="CN476">
        <v>0</v>
      </c>
      <c r="CO476">
        <v>0</v>
      </c>
      <c r="CP476" s="1">
        <v>0.12084789999999999</v>
      </c>
      <c r="CQ476">
        <v>22.94971</v>
      </c>
      <c r="CR476">
        <v>0</v>
      </c>
      <c r="CS476">
        <v>0</v>
      </c>
      <c r="CT476" s="1">
        <v>0.1213712</v>
      </c>
      <c r="CU476">
        <v>22.875969999999999</v>
      </c>
      <c r="CV476">
        <v>0</v>
      </c>
      <c r="CW476">
        <v>0</v>
      </c>
      <c r="CX476" s="1">
        <v>0.1222965</v>
      </c>
      <c r="CY476">
        <v>22.836980000000001</v>
      </c>
      <c r="CZ476">
        <v>0</v>
      </c>
      <c r="DA476">
        <v>0</v>
      </c>
      <c r="DB476">
        <v>0.1228091</v>
      </c>
      <c r="DC476">
        <v>23.04832</v>
      </c>
      <c r="DD476">
        <v>0</v>
      </c>
      <c r="DE476">
        <v>0</v>
      </c>
      <c r="DF476" s="1">
        <v>0.1228498</v>
      </c>
      <c r="DG476">
        <v>23.387219999999999</v>
      </c>
      <c r="DH476">
        <v>0</v>
      </c>
      <c r="DI476" s="1">
        <v>4.9237169999999998E-36</v>
      </c>
      <c r="DJ476" s="1">
        <v>0.1227119</v>
      </c>
      <c r="DK476">
        <v>23.596029999999999</v>
      </c>
      <c r="DL476" s="1">
        <v>1.453224E-33</v>
      </c>
      <c r="DM476" s="1">
        <v>2.6131459999999998E-30</v>
      </c>
      <c r="DN476" s="1">
        <v>0.12267500000000001</v>
      </c>
      <c r="DO476">
        <v>23.752020000000002</v>
      </c>
      <c r="DP476" s="1">
        <v>8.7394900000000002E-29</v>
      </c>
      <c r="DQ476" s="1">
        <v>1.3258979999999999E-25</v>
      </c>
      <c r="DR476" s="1">
        <v>0.12273149999999999</v>
      </c>
      <c r="DS476">
        <v>23.6907</v>
      </c>
      <c r="DT476" s="1">
        <v>7.6754409999999995E-25</v>
      </c>
      <c r="DU476" s="1">
        <v>1.0792410000000001E-21</v>
      </c>
      <c r="DV476" s="1">
        <v>0.1226211</v>
      </c>
      <c r="DW476">
        <v>23.43289</v>
      </c>
      <c r="DX476" s="1">
        <v>1.6366160000000001E-21</v>
      </c>
      <c r="DY476" s="1">
        <v>2.2329090000000001E-18</v>
      </c>
      <c r="DZ476" s="1">
        <v>0.1222761</v>
      </c>
      <c r="EA476">
        <v>23.164999999999999</v>
      </c>
      <c r="EB476" s="1">
        <v>1.2119539999999999E-18</v>
      </c>
      <c r="EC476" s="1">
        <v>1.6322759999999999E-15</v>
      </c>
      <c r="ED476" s="1">
        <v>0.1227278</v>
      </c>
      <c r="EE476">
        <v>22.903410000000001</v>
      </c>
      <c r="EF476" s="1">
        <v>3.8453639999999999E-16</v>
      </c>
      <c r="EG476" s="1">
        <v>5.1425019999999997E-13</v>
      </c>
      <c r="EH476">
        <v>0.12252109999999999</v>
      </c>
      <c r="EI476">
        <v>22.809190000000001</v>
      </c>
      <c r="EJ476" s="1">
        <v>5.9921819999999999E-14</v>
      </c>
      <c r="EK476" s="1">
        <v>8.0326999999999996E-11</v>
      </c>
      <c r="EL476" s="1">
        <v>0.12161039999999999</v>
      </c>
      <c r="EM476">
        <v>22.827290000000001</v>
      </c>
      <c r="EN476" s="1">
        <v>5.046288E-12</v>
      </c>
      <c r="EO476" s="1">
        <v>6.841805E-9</v>
      </c>
      <c r="EP476" s="1">
        <v>0.120466</v>
      </c>
      <c r="EQ476">
        <v>22.878350000000001</v>
      </c>
      <c r="ER476" s="1">
        <v>2.5096539999999999E-10</v>
      </c>
      <c r="ES476" s="1">
        <v>3.4600149999999999E-7</v>
      </c>
      <c r="ET476" s="1">
        <v>0.119614</v>
      </c>
      <c r="EU476">
        <v>22.8688</v>
      </c>
      <c r="EV476" s="1">
        <v>7.9539779999999992E-9</v>
      </c>
      <c r="EW476" s="1">
        <v>1.1135629999999999E-5</v>
      </c>
      <c r="EX476" s="1">
        <v>0.1190262</v>
      </c>
      <c r="EY476">
        <v>22.644010000000002</v>
      </c>
      <c r="EZ476" s="1">
        <v>1.701453E-7</v>
      </c>
      <c r="FA476" s="1">
        <v>2.4149250000000001E-4</v>
      </c>
      <c r="FB476" s="1">
        <v>0.11827840000000001</v>
      </c>
      <c r="FC476">
        <v>22.304770000000001</v>
      </c>
      <c r="FD476" s="1">
        <v>2.555741E-6</v>
      </c>
      <c r="FE476" s="1">
        <v>3.6832219999999999E-3</v>
      </c>
      <c r="FF476" s="1">
        <v>0.11718489999999999</v>
      </c>
      <c r="FG476">
        <v>21.939229999999998</v>
      </c>
      <c r="FH476" s="1">
        <v>2.780293E-5</v>
      </c>
      <c r="FI476">
        <v>4.0877959999999998E-2</v>
      </c>
      <c r="FJ476">
        <v>0.1168174</v>
      </c>
      <c r="FK476">
        <v>21.633959999999998</v>
      </c>
      <c r="FL476" s="1">
        <v>2.2890590000000001E-4</v>
      </c>
      <c r="FM476">
        <v>0.3411228</v>
      </c>
      <c r="FN476" s="1">
        <v>0.1159282</v>
      </c>
      <c r="FO476">
        <v>21.72927</v>
      </c>
      <c r="FP476" s="1">
        <v>1.453902E-3</v>
      </c>
      <c r="FQ476">
        <v>2.2056849999999999</v>
      </c>
      <c r="FR476" s="1">
        <v>0.1146042</v>
      </c>
      <c r="FS476">
        <v>21.827580000000001</v>
      </c>
      <c r="FT476" s="1">
        <v>7.268933E-3</v>
      </c>
      <c r="FU476">
        <v>11.27759</v>
      </c>
      <c r="FV476" s="1">
        <v>0.1131315</v>
      </c>
      <c r="FW476">
        <v>21.883189999999999</v>
      </c>
      <c r="FX476" s="1">
        <v>2.933067E-2</v>
      </c>
      <c r="FY476">
        <v>46.637619999999998</v>
      </c>
      <c r="FZ476" s="1">
        <v>0.11193740000000001</v>
      </c>
      <c r="GA476">
        <v>21.826149999999998</v>
      </c>
      <c r="GB476" s="1">
        <v>9.8074910000000001E-2</v>
      </c>
      <c r="GC476">
        <v>159.43109999999999</v>
      </c>
      <c r="GD476" s="1">
        <v>0.11098570000000001</v>
      </c>
      <c r="GE476">
        <v>21.636030000000002</v>
      </c>
      <c r="GF476">
        <v>0.27735470000000001</v>
      </c>
      <c r="GG476">
        <v>459.96499999999997</v>
      </c>
      <c r="GH476" s="1">
        <v>0.1099345</v>
      </c>
      <c r="GI476">
        <v>21.369430000000001</v>
      </c>
      <c r="GJ476">
        <v>0.67233259999999995</v>
      </c>
      <c r="GK476">
        <v>1139.1949999999999</v>
      </c>
      <c r="GL476">
        <v>0.10872800000000001</v>
      </c>
      <c r="GM476">
        <v>21.09178</v>
      </c>
      <c r="GN476">
        <v>1.417843</v>
      </c>
      <c r="GO476">
        <v>2458.4679999999998</v>
      </c>
      <c r="GP476" s="1">
        <v>0.10833329999999999</v>
      </c>
      <c r="GQ476">
        <v>20.898769999999999</v>
      </c>
      <c r="GR476">
        <v>2.6651370000000001</v>
      </c>
      <c r="GS476">
        <v>4693.701</v>
      </c>
      <c r="GT476" s="1">
        <v>0.10746029999999999</v>
      </c>
      <c r="GU476">
        <v>21.137149999999998</v>
      </c>
      <c r="GV476">
        <v>4.4726340000000002</v>
      </c>
      <c r="GW476">
        <v>8038.2839999999997</v>
      </c>
      <c r="GX476" s="1">
        <v>0.1061328</v>
      </c>
      <c r="GY476">
        <v>21.394179999999999</v>
      </c>
      <c r="GZ476">
        <v>6.7684110000000004</v>
      </c>
      <c r="HA476">
        <v>12468.9</v>
      </c>
      <c r="HB476" s="1">
        <v>0.1046811</v>
      </c>
      <c r="HC476">
        <v>21.653549999999999</v>
      </c>
      <c r="HD476">
        <v>9.3686229999999995</v>
      </c>
      <c r="HE476">
        <v>17710.759999999998</v>
      </c>
      <c r="HF476" s="1">
        <v>0.10346470000000001</v>
      </c>
      <c r="HG476">
        <v>21.933540000000001</v>
      </c>
      <c r="HH476">
        <v>12.027089999999999</v>
      </c>
      <c r="HI476">
        <v>23281.34</v>
      </c>
      <c r="HJ476" s="1">
        <v>0.1024986</v>
      </c>
      <c r="HK476">
        <v>22.03697</v>
      </c>
      <c r="HL476">
        <v>14.4719</v>
      </c>
      <c r="HM476">
        <v>28614.81</v>
      </c>
      <c r="HN476" s="1">
        <v>0.10142089999999999</v>
      </c>
      <c r="HO476">
        <v>21.88888</v>
      </c>
      <c r="HP476">
        <v>16.41442</v>
      </c>
      <c r="HQ476">
        <v>33181.65</v>
      </c>
      <c r="HR476" s="1">
        <v>0.1001411</v>
      </c>
      <c r="HS476">
        <v>21.71649</v>
      </c>
      <c r="HT476">
        <v>17.679189999999998</v>
      </c>
      <c r="HU476">
        <v>36600.660000000003</v>
      </c>
      <c r="HV476" s="1">
        <v>9.9162239999999999E-2</v>
      </c>
      <c r="HW476">
        <v>21.583110000000001</v>
      </c>
      <c r="HX476">
        <v>18.310510000000001</v>
      </c>
      <c r="HY476">
        <v>38695.33</v>
      </c>
      <c r="HZ476" s="1">
        <v>9.7958299999999998E-2</v>
      </c>
      <c r="IA476">
        <v>21.845479999999998</v>
      </c>
      <c r="IB476">
        <v>18.2712</v>
      </c>
      <c r="IC476">
        <v>39489.589999999997</v>
      </c>
      <c r="ID476" s="1">
        <v>9.6645380000000003E-2</v>
      </c>
      <c r="IE476">
        <v>22.2971</v>
      </c>
      <c r="IF476">
        <v>17.70185</v>
      </c>
      <c r="IG476">
        <v>39151.5</v>
      </c>
      <c r="IH476" s="1">
        <v>9.5410090000000003E-2</v>
      </c>
      <c r="II476">
        <v>22.729600000000001</v>
      </c>
      <c r="IJ476">
        <v>16.774360000000001</v>
      </c>
      <c r="IK476">
        <v>37921.93</v>
      </c>
      <c r="IL476" s="1">
        <v>9.4391989999999995E-2</v>
      </c>
      <c r="IM476">
        <v>23.135300000000001</v>
      </c>
      <c r="IN476">
        <v>15.62811</v>
      </c>
      <c r="IO476">
        <v>36059.5</v>
      </c>
      <c r="IP476" s="1">
        <v>9.3612500000000001E-2</v>
      </c>
      <c r="IQ476">
        <v>23.249230000000001</v>
      </c>
      <c r="IR476">
        <v>14.447749999999999</v>
      </c>
      <c r="IS476">
        <v>33819</v>
      </c>
      <c r="IT476" s="1">
        <v>9.2888280000000004E-2</v>
      </c>
      <c r="IU476">
        <v>23.152889999999999</v>
      </c>
      <c r="IV476">
        <v>13.20293</v>
      </c>
      <c r="IW476">
        <v>31362.62</v>
      </c>
      <c r="IX476" s="1">
        <v>9.2193339999999999E-2</v>
      </c>
      <c r="IY476">
        <v>23.064720000000001</v>
      </c>
      <c r="IZ476">
        <v>11.97969</v>
      </c>
      <c r="JA476">
        <v>28851.72</v>
      </c>
      <c r="JB476" s="1">
        <v>9.1988340000000002E-2</v>
      </c>
      <c r="JC476">
        <v>23.02694</v>
      </c>
      <c r="JD476">
        <v>10.868650000000001</v>
      </c>
      <c r="JE476">
        <v>26383.29</v>
      </c>
      <c r="JF476" s="1">
        <v>9.1572920000000002E-2</v>
      </c>
      <c r="JG476">
        <v>23.22606</v>
      </c>
      <c r="JH476">
        <v>9.7984620000000007</v>
      </c>
      <c r="JI476">
        <v>24019.14</v>
      </c>
      <c r="JJ476" s="1">
        <v>9.0956800000000004E-2</v>
      </c>
      <c r="JK476">
        <v>23.35106</v>
      </c>
      <c r="JL476">
        <v>8.7957429999999999</v>
      </c>
      <c r="JM476">
        <v>21808.46</v>
      </c>
      <c r="JN476">
        <v>9.0203450000000004E-2</v>
      </c>
      <c r="JO476">
        <v>23.497029999999999</v>
      </c>
      <c r="JP476">
        <v>7.8740420000000002</v>
      </c>
      <c r="JQ476">
        <v>19771.810000000001</v>
      </c>
      <c r="JR476" s="1">
        <v>8.9480489999999996E-2</v>
      </c>
      <c r="JS476">
        <v>23.43214</v>
      </c>
      <c r="JT476">
        <v>7.0517300000000001</v>
      </c>
      <c r="JU476">
        <v>17917.349999999999</v>
      </c>
      <c r="JV476" s="1">
        <v>8.8833739999999994E-2</v>
      </c>
      <c r="JW476">
        <v>23.231390000000001</v>
      </c>
      <c r="JX476">
        <v>6.3224140000000002</v>
      </c>
      <c r="JY476">
        <v>16239.17</v>
      </c>
      <c r="JZ476" s="1">
        <v>8.8154910000000003E-2</v>
      </c>
      <c r="KA476">
        <v>22.99849</v>
      </c>
      <c r="KB476">
        <v>5.6724920000000001</v>
      </c>
      <c r="KC476">
        <v>14728.15</v>
      </c>
      <c r="KD476">
        <v>8.7402569999999999E-2</v>
      </c>
      <c r="KE476">
        <v>22.75845</v>
      </c>
      <c r="KF476">
        <v>5.0922289999999997</v>
      </c>
      <c r="KG476">
        <v>13374.4</v>
      </c>
      <c r="KH476" s="1">
        <v>8.6600220000000006E-2</v>
      </c>
      <c r="KI476">
        <v>22.532129999999999</v>
      </c>
      <c r="KJ476">
        <v>4.5772500000000003</v>
      </c>
      <c r="KK476">
        <v>12165.81</v>
      </c>
      <c r="KL476">
        <v>8.5796590000000006E-2</v>
      </c>
      <c r="KM476">
        <v>22.611609999999999</v>
      </c>
      <c r="KN476">
        <v>4.1236439999999996</v>
      </c>
      <c r="KO476">
        <v>11089.32</v>
      </c>
      <c r="KP476" s="1">
        <v>8.5041800000000001E-2</v>
      </c>
      <c r="KQ476">
        <v>22.57002</v>
      </c>
      <c r="KR476">
        <v>3.7255539999999998</v>
      </c>
      <c r="KS476">
        <v>10130.1</v>
      </c>
      <c r="KT476" s="1">
        <v>8.4323770000000006E-2</v>
      </c>
      <c r="KU476">
        <v>22.587019999999999</v>
      </c>
      <c r="KV476">
        <v>3.3751129999999998</v>
      </c>
      <c r="KW476">
        <v>9275.0360000000001</v>
      </c>
      <c r="KX476" s="1">
        <v>8.3632979999999996E-2</v>
      </c>
      <c r="KY476">
        <v>22.632069999999999</v>
      </c>
      <c r="KZ476">
        <v>3.0665330000000002</v>
      </c>
      <c r="LA476">
        <v>8512.8780000000006</v>
      </c>
      <c r="LB476" s="1">
        <v>8.3004789999999995E-2</v>
      </c>
      <c r="LC476">
        <v>22.555789999999998</v>
      </c>
      <c r="LD476">
        <v>2.7951959999999998</v>
      </c>
      <c r="LE476">
        <v>7832.375</v>
      </c>
      <c r="LF476" s="1">
        <v>8.2454849999999996E-2</v>
      </c>
      <c r="LG476">
        <v>22.321200000000001</v>
      </c>
      <c r="LH476">
        <v>2.5568399999999998</v>
      </c>
      <c r="LI476">
        <v>7223.7690000000002</v>
      </c>
      <c r="LJ476" s="1">
        <v>8.2000229999999993E-2</v>
      </c>
      <c r="LK476">
        <v>22.065629999999999</v>
      </c>
      <c r="LL476">
        <v>2.3466010000000002</v>
      </c>
      <c r="LM476">
        <v>6677.692</v>
      </c>
      <c r="LN476" s="1">
        <v>8.1751149999999995E-2</v>
      </c>
      <c r="LO476">
        <v>21.94548</v>
      </c>
      <c r="LP476">
        <v>2.1636009999999999</v>
      </c>
      <c r="LQ476">
        <v>6185.4859999999999</v>
      </c>
      <c r="LR476" s="1">
        <v>8.1395679999999998E-2</v>
      </c>
      <c r="LS476">
        <v>22.298480000000001</v>
      </c>
      <c r="LT476">
        <v>1.9963770000000001</v>
      </c>
      <c r="LU476">
        <v>5740.5940000000001</v>
      </c>
      <c r="LV476" s="1">
        <v>8.0958459999999996E-2</v>
      </c>
      <c r="LW476">
        <v>22.642569999999999</v>
      </c>
      <c r="LX476">
        <v>1.8444</v>
      </c>
      <c r="LY476">
        <v>5339.643</v>
      </c>
      <c r="LZ476" s="1">
        <v>8.0524860000000004E-2</v>
      </c>
      <c r="MA476">
        <v>22.98507</v>
      </c>
      <c r="MB476">
        <v>1.7081390000000001</v>
      </c>
      <c r="MC476">
        <v>4978.0910000000003</v>
      </c>
      <c r="MD476">
        <v>8.0175529999999995E-2</v>
      </c>
      <c r="ME476">
        <v>23.392119999999998</v>
      </c>
      <c r="MF476">
        <v>1.5870200000000001</v>
      </c>
      <c r="MG476">
        <v>4651.0460000000003</v>
      </c>
      <c r="MH476" s="1">
        <v>7.9932619999999996E-2</v>
      </c>
      <c r="MI476">
        <v>23.527069999999998</v>
      </c>
      <c r="MJ476">
        <v>1.47919</v>
      </c>
      <c r="MK476">
        <v>4353.5259999999998</v>
      </c>
      <c r="ML476" s="1">
        <v>7.9688030000000007E-2</v>
      </c>
      <c r="MM476">
        <v>23.365469999999998</v>
      </c>
      <c r="MN476">
        <v>1.3813249999999999</v>
      </c>
      <c r="MO476">
        <v>4082.299</v>
      </c>
      <c r="MP476" s="1">
        <v>7.9419400000000001E-2</v>
      </c>
      <c r="MQ476">
        <v>23.233820000000001</v>
      </c>
      <c r="MR476">
        <v>1.2917879999999999</v>
      </c>
      <c r="MS476">
        <v>3835.0279999999998</v>
      </c>
      <c r="MT476" s="1">
        <v>7.9432699999999995E-2</v>
      </c>
      <c r="MU476">
        <v>23.16075</v>
      </c>
      <c r="MV476">
        <v>1.2142850000000001</v>
      </c>
      <c r="MW476">
        <v>3608.1060000000002</v>
      </c>
      <c r="MX476" s="1">
        <v>7.9278390000000004E-2</v>
      </c>
      <c r="MY476">
        <v>23.511590000000002</v>
      </c>
      <c r="MZ476">
        <v>1.140501</v>
      </c>
      <c r="NA476">
        <v>3398.8009999999999</v>
      </c>
      <c r="NB476" s="1">
        <v>7.9000669999999995E-2</v>
      </c>
      <c r="NC476">
        <v>23.966709999999999</v>
      </c>
      <c r="ND476">
        <v>1.0713790000000001</v>
      </c>
      <c r="NE476">
        <v>3207.297</v>
      </c>
      <c r="NF476" s="1">
        <v>7.8706520000000002E-2</v>
      </c>
      <c r="NG476">
        <v>24.357209999999998</v>
      </c>
      <c r="NH476">
        <v>1.00817</v>
      </c>
      <c r="NI476">
        <v>3032.0360000000001</v>
      </c>
      <c r="NJ476" s="1">
        <v>7.8526849999999995E-2</v>
      </c>
      <c r="NK476">
        <v>24.725200000000001</v>
      </c>
      <c r="NL476">
        <v>0.95171030000000001</v>
      </c>
      <c r="NM476">
        <v>2871.087</v>
      </c>
      <c r="NN476" s="1">
        <v>7.8459829999999994E-2</v>
      </c>
      <c r="NO476">
        <v>24.779509999999998</v>
      </c>
      <c r="NP476">
        <v>0.90089759999999997</v>
      </c>
      <c r="NQ476">
        <v>2722.0659999999998</v>
      </c>
      <c r="NR476" s="1">
        <v>7.8362959999999995E-2</v>
      </c>
      <c r="NS476">
        <v>24.63982</v>
      </c>
      <c r="NT476">
        <v>0.85348380000000001</v>
      </c>
      <c r="NU476">
        <v>2583.8420000000001</v>
      </c>
      <c r="NV476" s="1">
        <v>7.8172729999999996E-2</v>
      </c>
      <c r="NW476">
        <v>24.493269999999999</v>
      </c>
      <c r="NX476">
        <v>0.80871990000000005</v>
      </c>
      <c r="NY476">
        <v>2455.933</v>
      </c>
      <c r="NZ476" s="1">
        <v>7.7864680000000006E-2</v>
      </c>
      <c r="OA476">
        <v>24.400490000000001</v>
      </c>
      <c r="OB476">
        <v>0.76632849999999997</v>
      </c>
      <c r="OC476">
        <v>2337.8510000000001</v>
      </c>
      <c r="OD476" s="1">
        <v>7.7637399999999995E-2</v>
      </c>
      <c r="OE476">
        <v>24.35887</v>
      </c>
      <c r="OF476">
        <v>0.72809349999999995</v>
      </c>
      <c r="OG476">
        <v>2228.8780000000002</v>
      </c>
      <c r="OH476" s="1">
        <v>7.7535900000000005E-2</v>
      </c>
      <c r="OI476">
        <v>24.547840000000001</v>
      </c>
      <c r="OJ476">
        <v>0.69365600000000005</v>
      </c>
      <c r="OK476">
        <v>2127.4850000000001</v>
      </c>
    </row>
    <row r="477" spans="1:401" x14ac:dyDescent="0.35">
      <c r="A477">
        <v>486</v>
      </c>
      <c r="B477" t="s">
        <v>4</v>
      </c>
      <c r="C477" t="s">
        <v>364</v>
      </c>
      <c r="D477" t="s">
        <v>484</v>
      </c>
      <c r="E477">
        <v>697.26350000000002</v>
      </c>
      <c r="F477">
        <v>9.981189E-2</v>
      </c>
      <c r="G477">
        <v>22.026900000000001</v>
      </c>
      <c r="H477">
        <v>0</v>
      </c>
      <c r="I477">
        <v>0</v>
      </c>
      <c r="J477">
        <v>9.9446989999999999E-2</v>
      </c>
      <c r="K477">
        <v>21.952629999999999</v>
      </c>
      <c r="L477">
        <v>0</v>
      </c>
      <c r="M477">
        <v>0</v>
      </c>
      <c r="N477">
        <v>9.9534849999999994E-2</v>
      </c>
      <c r="O477">
        <v>22.13747</v>
      </c>
      <c r="P477">
        <v>0</v>
      </c>
      <c r="Q477">
        <v>0</v>
      </c>
      <c r="R477">
        <v>9.9835400000000005E-2</v>
      </c>
      <c r="S477">
        <v>22.173660000000002</v>
      </c>
      <c r="T477">
        <v>0</v>
      </c>
      <c r="U477">
        <v>0</v>
      </c>
      <c r="V477">
        <v>9.9938109999999997E-2</v>
      </c>
      <c r="W477">
        <v>22.321179999999998</v>
      </c>
      <c r="X477">
        <v>0</v>
      </c>
      <c r="Y477">
        <v>0</v>
      </c>
      <c r="Z477">
        <v>9.9916119999999997E-2</v>
      </c>
      <c r="AA477">
        <v>22.224889999999998</v>
      </c>
      <c r="AB477">
        <v>0</v>
      </c>
      <c r="AC477">
        <v>0</v>
      </c>
      <c r="AD477" s="1">
        <v>0.1000463</v>
      </c>
      <c r="AE477">
        <v>22.11598</v>
      </c>
      <c r="AF477">
        <v>0</v>
      </c>
      <c r="AG477">
        <v>0</v>
      </c>
      <c r="AH477">
        <v>0.10049420000000001</v>
      </c>
      <c r="AI477">
        <v>22.034420000000001</v>
      </c>
      <c r="AJ477">
        <v>0</v>
      </c>
      <c r="AK477">
        <v>0</v>
      </c>
      <c r="AL477">
        <v>0.1007204</v>
      </c>
      <c r="AM477">
        <v>21.969840000000001</v>
      </c>
      <c r="AN477">
        <v>0</v>
      </c>
      <c r="AO477">
        <v>0</v>
      </c>
      <c r="AP477" s="1">
        <v>0.1012396</v>
      </c>
      <c r="AQ477">
        <v>21.9468</v>
      </c>
      <c r="AR477">
        <v>0</v>
      </c>
      <c r="AS477">
        <v>0</v>
      </c>
      <c r="AT477" s="1">
        <v>0.1019828</v>
      </c>
      <c r="AU477">
        <v>22.175149999999999</v>
      </c>
      <c r="AV477">
        <v>0</v>
      </c>
      <c r="AW477">
        <v>0</v>
      </c>
      <c r="AX477" s="1">
        <v>0.1028145</v>
      </c>
      <c r="AY477">
        <v>22.231439999999999</v>
      </c>
      <c r="AZ477">
        <v>0</v>
      </c>
      <c r="BA477">
        <v>0</v>
      </c>
      <c r="BB477" s="1">
        <v>0.1035672</v>
      </c>
      <c r="BC477">
        <v>22.262589999999999</v>
      </c>
      <c r="BD477">
        <v>0</v>
      </c>
      <c r="BE477">
        <v>0</v>
      </c>
      <c r="BF477">
        <v>0.1042527</v>
      </c>
      <c r="BG477">
        <v>22.325330000000001</v>
      </c>
      <c r="BH477">
        <v>0</v>
      </c>
      <c r="BI477">
        <v>0</v>
      </c>
      <c r="BJ477">
        <v>0.1050268</v>
      </c>
      <c r="BK477">
        <v>22.219930000000002</v>
      </c>
      <c r="BL477">
        <v>0</v>
      </c>
      <c r="BM477">
        <v>0</v>
      </c>
      <c r="BN477" s="1">
        <v>0.1059245</v>
      </c>
      <c r="BO477">
        <v>22.077719999999999</v>
      </c>
      <c r="BP477">
        <v>0</v>
      </c>
      <c r="BQ477">
        <v>0</v>
      </c>
      <c r="BR477" s="1">
        <v>0.1069112</v>
      </c>
      <c r="BS477">
        <v>21.922619999999998</v>
      </c>
      <c r="BT477">
        <v>0</v>
      </c>
      <c r="BU477">
        <v>0</v>
      </c>
      <c r="BV477" s="1">
        <v>0.1077945</v>
      </c>
      <c r="BW477">
        <v>21.99353</v>
      </c>
      <c r="BX477">
        <v>0</v>
      </c>
      <c r="BY477">
        <v>0</v>
      </c>
      <c r="BZ477" s="1">
        <v>0.1085339</v>
      </c>
      <c r="CA477">
        <v>22.277239999999999</v>
      </c>
      <c r="CB477">
        <v>0</v>
      </c>
      <c r="CC477">
        <v>0</v>
      </c>
      <c r="CD477" s="1">
        <v>0.1092124</v>
      </c>
      <c r="CE477">
        <v>22.641310000000001</v>
      </c>
      <c r="CF477">
        <v>0</v>
      </c>
      <c r="CG477">
        <v>0</v>
      </c>
      <c r="CH477" s="1">
        <v>0.1099031</v>
      </c>
      <c r="CI477">
        <v>22.93703</v>
      </c>
      <c r="CJ477">
        <v>0</v>
      </c>
      <c r="CK477">
        <v>0</v>
      </c>
      <c r="CL477" s="1">
        <v>0.11059239999999999</v>
      </c>
      <c r="CM477">
        <v>22.99475</v>
      </c>
      <c r="CN477">
        <v>0</v>
      </c>
      <c r="CO477">
        <v>0</v>
      </c>
      <c r="CP477" s="1">
        <v>0.1111963</v>
      </c>
      <c r="CQ477">
        <v>22.903400000000001</v>
      </c>
      <c r="CR477">
        <v>0</v>
      </c>
      <c r="CS477">
        <v>0</v>
      </c>
      <c r="CT477" s="1">
        <v>0.11168210000000001</v>
      </c>
      <c r="CU477">
        <v>22.826560000000001</v>
      </c>
      <c r="CV477">
        <v>0</v>
      </c>
      <c r="CW477">
        <v>0</v>
      </c>
      <c r="CX477" s="1">
        <v>0.1125657</v>
      </c>
      <c r="CY477">
        <v>22.79166</v>
      </c>
      <c r="CZ477">
        <v>0</v>
      </c>
      <c r="DA477">
        <v>0</v>
      </c>
      <c r="DB477">
        <v>0.1130403</v>
      </c>
      <c r="DC477">
        <v>23.005210000000002</v>
      </c>
      <c r="DD477">
        <v>0</v>
      </c>
      <c r="DE477">
        <v>0</v>
      </c>
      <c r="DF477" s="1">
        <v>0.1130791</v>
      </c>
      <c r="DG477">
        <v>23.347829999999998</v>
      </c>
      <c r="DH477">
        <v>0</v>
      </c>
      <c r="DI477" s="1">
        <v>1.144938E-36</v>
      </c>
      <c r="DJ477" s="1">
        <v>0.112951</v>
      </c>
      <c r="DK477">
        <v>23.567979999999999</v>
      </c>
      <c r="DL477" s="1">
        <v>3.485309E-34</v>
      </c>
      <c r="DM477" s="1">
        <v>6.8691090000000003E-31</v>
      </c>
      <c r="DN477" s="1">
        <v>0.1129208</v>
      </c>
      <c r="DO477">
        <v>23.730550000000001</v>
      </c>
      <c r="DP477" s="1">
        <v>2.3673990000000001E-29</v>
      </c>
      <c r="DQ477" s="1">
        <v>3.957995E-26</v>
      </c>
      <c r="DR477" s="1">
        <v>0.1129867</v>
      </c>
      <c r="DS477">
        <v>23.678820000000002</v>
      </c>
      <c r="DT477" s="1">
        <v>2.3552080000000001E-25</v>
      </c>
      <c r="DU477" s="1">
        <v>3.584799E-22</v>
      </c>
      <c r="DV477" s="1">
        <v>0.1128958</v>
      </c>
      <c r="DW477">
        <v>23.435590000000001</v>
      </c>
      <c r="DX477" s="1">
        <v>5.5286460000000004E-22</v>
      </c>
      <c r="DY477" s="1">
        <v>8.0846400000000002E-19</v>
      </c>
      <c r="DZ477">
        <v>0.1125848</v>
      </c>
      <c r="EA477">
        <v>23.182549999999999</v>
      </c>
      <c r="EB477" s="1">
        <v>4.4365680000000004E-19</v>
      </c>
      <c r="EC477" s="1">
        <v>6.362064E-16</v>
      </c>
      <c r="ED477" s="1">
        <v>0.1130468</v>
      </c>
      <c r="EE477">
        <v>22.942270000000001</v>
      </c>
      <c r="EF477" s="1">
        <v>1.5106970000000001E-16</v>
      </c>
      <c r="EG477" s="1">
        <v>2.140007E-13</v>
      </c>
      <c r="EH477" s="1">
        <v>0.1128533</v>
      </c>
      <c r="EI477">
        <v>22.86693</v>
      </c>
      <c r="EJ477" s="1">
        <v>2.5076800000000001E-14</v>
      </c>
      <c r="EK477" s="1">
        <v>3.5478890000000002E-11</v>
      </c>
      <c r="EL477">
        <v>0.1119993</v>
      </c>
      <c r="EM477">
        <v>22.901260000000001</v>
      </c>
      <c r="EN477" s="1">
        <v>2.2356570000000001E-12</v>
      </c>
      <c r="EO477" s="1">
        <v>3.1904130000000001E-9</v>
      </c>
      <c r="EP477" s="1">
        <v>0.11092970000000001</v>
      </c>
      <c r="EQ477">
        <v>22.963840000000001</v>
      </c>
      <c r="ER477" s="1">
        <v>1.1709829999999999E-10</v>
      </c>
      <c r="ES477" s="1">
        <v>1.695704E-7</v>
      </c>
      <c r="ET477" s="1">
        <v>0.1101511</v>
      </c>
      <c r="EU477">
        <v>22.960709999999999</v>
      </c>
      <c r="EV477" s="1">
        <v>3.8942530000000004E-9</v>
      </c>
      <c r="EW477" s="1">
        <v>5.715678E-6</v>
      </c>
      <c r="EX477" s="1">
        <v>0.10962959999999999</v>
      </c>
      <c r="EY477">
        <v>22.742850000000001</v>
      </c>
      <c r="EZ477" s="1">
        <v>8.7164030000000002E-8</v>
      </c>
      <c r="FA477" s="1">
        <v>1.294767E-4</v>
      </c>
      <c r="FB477" s="1">
        <v>0.1089393</v>
      </c>
      <c r="FC477">
        <v>22.409269999999999</v>
      </c>
      <c r="FD477" s="1">
        <v>1.3666730000000001E-6</v>
      </c>
      <c r="FE477" s="1">
        <v>2.0586480000000002E-3</v>
      </c>
      <c r="FF477" s="1">
        <v>0.1079329</v>
      </c>
      <c r="FG477">
        <v>22.049700000000001</v>
      </c>
      <c r="FH477" s="1">
        <v>1.5487600000000001E-5</v>
      </c>
      <c r="FI477" s="1">
        <v>2.3775330000000001E-2</v>
      </c>
      <c r="FJ477" s="1">
        <v>0.10762819999999999</v>
      </c>
      <c r="FK477">
        <v>21.75102</v>
      </c>
      <c r="FL477" s="1">
        <v>1.326434E-4</v>
      </c>
      <c r="FM477" s="1">
        <v>0.2061336</v>
      </c>
      <c r="FN477" s="1">
        <v>0.10680149999999999</v>
      </c>
      <c r="FO477">
        <v>21.837579999999999</v>
      </c>
      <c r="FP477" s="1">
        <v>8.7477289999999999E-4</v>
      </c>
      <c r="FQ477">
        <v>1.3829400000000001</v>
      </c>
      <c r="FR477" s="1">
        <v>0.1055753</v>
      </c>
      <c r="FS477">
        <v>21.933730000000001</v>
      </c>
      <c r="FT477" s="1">
        <v>4.5343149999999997E-3</v>
      </c>
      <c r="FU477">
        <v>7.3269270000000004</v>
      </c>
      <c r="FV477" s="1">
        <v>0.1042014</v>
      </c>
      <c r="FW477">
        <v>21.988790000000002</v>
      </c>
      <c r="FX477" s="1">
        <v>1.8939500000000001E-2</v>
      </c>
      <c r="FY477">
        <v>31.355219999999999</v>
      </c>
      <c r="FZ477" s="1">
        <v>0.10310329999999999</v>
      </c>
      <c r="GA477">
        <v>21.931629999999998</v>
      </c>
      <c r="GB477" s="1">
        <v>6.5481090000000006E-2</v>
      </c>
      <c r="GC477">
        <v>110.78360000000001</v>
      </c>
      <c r="GD477" s="1">
        <v>0.10223210000000001</v>
      </c>
      <c r="GE477">
        <v>21.741959999999999</v>
      </c>
      <c r="GF477" s="1">
        <v>0.19126509999999999</v>
      </c>
      <c r="GG477">
        <v>329.98439999999999</v>
      </c>
      <c r="GH477" s="1">
        <v>0.1012715</v>
      </c>
      <c r="GI477">
        <v>21.4772</v>
      </c>
      <c r="GJ477">
        <v>0.47838259999999999</v>
      </c>
      <c r="GK477">
        <v>842.96569999999997</v>
      </c>
      <c r="GL477" s="1">
        <v>0.1001572</v>
      </c>
      <c r="GM477">
        <v>21.203890000000001</v>
      </c>
      <c r="GN477">
        <v>1.03976</v>
      </c>
      <c r="GO477">
        <v>1874.575</v>
      </c>
      <c r="GP477" s="1">
        <v>9.9824560000000007E-2</v>
      </c>
      <c r="GQ477">
        <v>21.015219999999999</v>
      </c>
      <c r="GR477">
        <v>2.0132270000000001</v>
      </c>
      <c r="GS477">
        <v>3684.6260000000002</v>
      </c>
      <c r="GT477" s="1">
        <v>9.901132E-2</v>
      </c>
      <c r="GU477">
        <v>21.239550000000001</v>
      </c>
      <c r="GV477">
        <v>3.4760149999999999</v>
      </c>
      <c r="GW477">
        <v>6491.442</v>
      </c>
      <c r="GX477" s="1">
        <v>9.7776160000000001E-2</v>
      </c>
      <c r="GY477">
        <v>21.486129999999999</v>
      </c>
      <c r="GZ477">
        <v>5.4069260000000003</v>
      </c>
      <c r="HA477">
        <v>10349.67</v>
      </c>
      <c r="HB477" s="1">
        <v>9.6425040000000004E-2</v>
      </c>
      <c r="HC477">
        <v>21.733979999999999</v>
      </c>
      <c r="HD477">
        <v>7.6853540000000002</v>
      </c>
      <c r="HE477">
        <v>15095.59</v>
      </c>
      <c r="HF477" s="1">
        <v>9.530769E-2</v>
      </c>
      <c r="HG477">
        <v>21.99512</v>
      </c>
      <c r="HH477">
        <v>10.123989999999999</v>
      </c>
      <c r="HI477">
        <v>20357.43</v>
      </c>
      <c r="HJ477" s="1">
        <v>9.4417669999999995E-2</v>
      </c>
      <c r="HK477">
        <v>22.08333</v>
      </c>
      <c r="HL477">
        <v>12.488530000000001</v>
      </c>
      <c r="HM477">
        <v>25644.68</v>
      </c>
      <c r="HN477" s="1">
        <v>9.3427570000000001E-2</v>
      </c>
      <c r="HO477">
        <v>21.9285</v>
      </c>
      <c r="HP477">
        <v>14.506740000000001</v>
      </c>
      <c r="HQ477">
        <v>30446.720000000001</v>
      </c>
      <c r="HR477" s="1">
        <v>9.2246339999999996E-2</v>
      </c>
      <c r="HS477">
        <v>21.7515</v>
      </c>
      <c r="HT477">
        <v>15.982060000000001</v>
      </c>
      <c r="HU477">
        <v>34344.410000000003</v>
      </c>
      <c r="HV477" s="1">
        <v>9.135654E-2</v>
      </c>
      <c r="HW477">
        <v>21.616720000000001</v>
      </c>
      <c r="HX477">
        <v>16.914670000000001</v>
      </c>
      <c r="HY477">
        <v>37087.58</v>
      </c>
      <c r="HZ477" s="1">
        <v>9.0243130000000005E-2</v>
      </c>
      <c r="IA477">
        <v>21.863890000000001</v>
      </c>
      <c r="IB477">
        <v>17.222619999999999</v>
      </c>
      <c r="IC477">
        <v>38610.239999999998</v>
      </c>
      <c r="ID477" s="1">
        <v>8.9025300000000002E-2</v>
      </c>
      <c r="IE477">
        <v>22.29853</v>
      </c>
      <c r="IF477">
        <v>17.001519999999999</v>
      </c>
      <c r="IG477">
        <v>38993.230000000003</v>
      </c>
      <c r="IH477" s="1">
        <v>8.7877750000000004E-2</v>
      </c>
      <c r="II477">
        <v>22.718360000000001</v>
      </c>
      <c r="IJ477">
        <v>16.393149999999999</v>
      </c>
      <c r="IK477">
        <v>38419.18</v>
      </c>
      <c r="IL477" s="1">
        <v>8.6940920000000005E-2</v>
      </c>
      <c r="IM477">
        <v>23.10877</v>
      </c>
      <c r="IN477">
        <v>15.540559999999999</v>
      </c>
      <c r="IO477">
        <v>37108.94</v>
      </c>
      <c r="IP477" s="1">
        <v>8.6225659999999996E-2</v>
      </c>
      <c r="IQ477">
        <v>23.217839999999999</v>
      </c>
      <c r="IR477">
        <v>14.52327</v>
      </c>
      <c r="IS477">
        <v>35284.76</v>
      </c>
      <c r="IT477" s="1">
        <v>8.5553439999999994E-2</v>
      </c>
      <c r="IU477">
        <v>23.120699999999999</v>
      </c>
      <c r="IV477">
        <v>13.479570000000001</v>
      </c>
      <c r="IW477">
        <v>33162.35</v>
      </c>
      <c r="IX477">
        <v>8.490868E-2</v>
      </c>
      <c r="IY477">
        <v>23.03012</v>
      </c>
      <c r="IZ477">
        <v>12.37763</v>
      </c>
      <c r="JA477">
        <v>30866.07</v>
      </c>
      <c r="JB477" s="1">
        <v>8.4730769999999997E-2</v>
      </c>
      <c r="JC477">
        <v>22.991599999999998</v>
      </c>
      <c r="JD477">
        <v>11.35378</v>
      </c>
      <c r="JE477">
        <v>28524.82</v>
      </c>
      <c r="JF477" s="1">
        <v>8.4347850000000002E-2</v>
      </c>
      <c r="JG477">
        <v>23.18506</v>
      </c>
      <c r="JH477">
        <v>10.33746</v>
      </c>
      <c r="JI477">
        <v>26220.28</v>
      </c>
      <c r="JJ477" s="1">
        <v>8.3768670000000003E-2</v>
      </c>
      <c r="JK477">
        <v>23.319410000000001</v>
      </c>
      <c r="JL477">
        <v>9.3621409999999994</v>
      </c>
      <c r="JM477">
        <v>24016.03</v>
      </c>
      <c r="JN477" s="1">
        <v>8.3071510000000001E-2</v>
      </c>
      <c r="JO477">
        <v>23.47653</v>
      </c>
      <c r="JP477">
        <v>8.4490420000000004</v>
      </c>
      <c r="JQ477">
        <v>21946.05</v>
      </c>
      <c r="JR477" s="1">
        <v>8.2400570000000006E-2</v>
      </c>
      <c r="JS477">
        <v>23.433029999999999</v>
      </c>
      <c r="JT477">
        <v>7.6217600000000001</v>
      </c>
      <c r="JU477">
        <v>20029.28</v>
      </c>
      <c r="JV477" s="1">
        <v>8.1806420000000005E-2</v>
      </c>
      <c r="JW477">
        <v>23.255600000000001</v>
      </c>
      <c r="JX477">
        <v>6.8792450000000001</v>
      </c>
      <c r="JY477">
        <v>18271.02</v>
      </c>
      <c r="JZ477" s="1">
        <v>8.117634E-2</v>
      </c>
      <c r="KA477">
        <v>23.041440000000001</v>
      </c>
      <c r="KB477">
        <v>6.2091529999999997</v>
      </c>
      <c r="KC477">
        <v>16668.88</v>
      </c>
      <c r="KD477" s="1">
        <v>8.0482490000000004E-2</v>
      </c>
      <c r="KE477">
        <v>22.818180000000002</v>
      </c>
      <c r="KF477">
        <v>5.6048850000000003</v>
      </c>
      <c r="KG477">
        <v>15218.76</v>
      </c>
      <c r="KH477" s="1">
        <v>7.9742069999999998E-2</v>
      </c>
      <c r="KI477">
        <v>22.607250000000001</v>
      </c>
      <c r="KJ477">
        <v>5.0635339999999998</v>
      </c>
      <c r="KK477">
        <v>13911.87</v>
      </c>
      <c r="KL477">
        <v>7.8995999999999997E-2</v>
      </c>
      <c r="KM477">
        <v>22.684799999999999</v>
      </c>
      <c r="KN477">
        <v>4.5825509999999996</v>
      </c>
      <c r="KO477">
        <v>12738.15</v>
      </c>
      <c r="KP477" s="1">
        <v>7.8302179999999999E-2</v>
      </c>
      <c r="KQ477">
        <v>22.651160000000001</v>
      </c>
      <c r="KR477">
        <v>4.1579499999999996</v>
      </c>
      <c r="KS477">
        <v>11684.77</v>
      </c>
      <c r="KT477" s="1">
        <v>7.7637730000000002E-2</v>
      </c>
      <c r="KU477">
        <v>22.66919</v>
      </c>
      <c r="KV477">
        <v>3.781612</v>
      </c>
      <c r="KW477">
        <v>10739.79</v>
      </c>
      <c r="KX477" s="1">
        <v>7.6999129999999999E-2</v>
      </c>
      <c r="KY477">
        <v>22.710789999999999</v>
      </c>
      <c r="KZ477">
        <v>3.4482599999999999</v>
      </c>
      <c r="LA477">
        <v>9892.402</v>
      </c>
      <c r="LB477" s="1">
        <v>7.6415689999999994E-2</v>
      </c>
      <c r="LC477">
        <v>22.634720000000002</v>
      </c>
      <c r="LD477">
        <v>3.1536849999999998</v>
      </c>
      <c r="LE477">
        <v>9131.9930000000004</v>
      </c>
      <c r="LF477" s="1">
        <v>7.5903750000000006E-2</v>
      </c>
      <c r="LG477">
        <v>22.4056</v>
      </c>
      <c r="LH477">
        <v>2.8937900000000001</v>
      </c>
      <c r="LI477">
        <v>8448.7389999999996</v>
      </c>
      <c r="LJ477" s="1">
        <v>7.548465E-2</v>
      </c>
      <c r="LK477">
        <v>22.155999999999999</v>
      </c>
      <c r="LL477">
        <v>2.663929</v>
      </c>
      <c r="LM477">
        <v>7833.2290000000003</v>
      </c>
      <c r="LN477" s="1">
        <v>7.5261700000000001E-2</v>
      </c>
      <c r="LO477">
        <v>22.035070000000001</v>
      </c>
      <c r="LP477">
        <v>2.4634939999999999</v>
      </c>
      <c r="LQ477">
        <v>7276.433</v>
      </c>
      <c r="LR477" s="1">
        <v>7.4930730000000001E-2</v>
      </c>
      <c r="LS477">
        <v>22.364840000000001</v>
      </c>
      <c r="LT477">
        <v>2.2793290000000002</v>
      </c>
      <c r="LU477">
        <v>6771.4160000000002</v>
      </c>
      <c r="LV477" s="1">
        <v>7.4524220000000002E-2</v>
      </c>
      <c r="LW477">
        <v>22.690660000000001</v>
      </c>
      <c r="LX477">
        <v>2.111275</v>
      </c>
      <c r="LY477">
        <v>6314.6629999999996</v>
      </c>
      <c r="LZ477" s="1">
        <v>7.411827E-2</v>
      </c>
      <c r="MA477">
        <v>23.01322</v>
      </c>
      <c r="MB477">
        <v>1.959999</v>
      </c>
      <c r="MC477">
        <v>5901.393</v>
      </c>
      <c r="MD477" s="1">
        <v>7.3792010000000005E-2</v>
      </c>
      <c r="ME477">
        <v>23.394490000000001</v>
      </c>
      <c r="MF477">
        <v>1.8252200000000001</v>
      </c>
      <c r="MG477">
        <v>5526.3429999999998</v>
      </c>
      <c r="MH477" s="1">
        <v>7.3568750000000002E-2</v>
      </c>
      <c r="MI477">
        <v>23.517250000000001</v>
      </c>
      <c r="MJ477">
        <v>1.705117</v>
      </c>
      <c r="MK477">
        <v>5184.3410000000003</v>
      </c>
      <c r="ML477" s="1">
        <v>7.334127E-2</v>
      </c>
      <c r="MM477">
        <v>23.35615</v>
      </c>
      <c r="MN477">
        <v>1.595734</v>
      </c>
      <c r="MO477">
        <v>4871.7</v>
      </c>
      <c r="MP477" s="1">
        <v>7.3092000000000004E-2</v>
      </c>
      <c r="MQ477">
        <v>23.225020000000001</v>
      </c>
      <c r="MR477">
        <v>1.4953799999999999</v>
      </c>
      <c r="MS477">
        <v>4585.875</v>
      </c>
      <c r="MT477" s="1">
        <v>7.3109729999999998E-2</v>
      </c>
      <c r="MU477">
        <v>23.152470000000001</v>
      </c>
      <c r="MV477">
        <v>1.408606</v>
      </c>
      <c r="MW477">
        <v>4322.9350000000004</v>
      </c>
      <c r="MX477" s="1">
        <v>7.2966929999999999E-2</v>
      </c>
      <c r="MY477">
        <v>23.48714</v>
      </c>
      <c r="MZ477">
        <v>1.325599</v>
      </c>
      <c r="NA477">
        <v>4079.931</v>
      </c>
      <c r="NB477">
        <v>7.2699079999999999E-2</v>
      </c>
      <c r="NC477">
        <v>23.92587</v>
      </c>
      <c r="ND477">
        <v>1.247371</v>
      </c>
      <c r="NE477">
        <v>3856.94</v>
      </c>
      <c r="NF477">
        <v>7.2419849999999994E-2</v>
      </c>
      <c r="NG477">
        <v>24.305209999999999</v>
      </c>
      <c r="NH477">
        <v>1.175689</v>
      </c>
      <c r="NI477">
        <v>3652.3009999999999</v>
      </c>
      <c r="NJ477">
        <v>7.2253880000000006E-2</v>
      </c>
      <c r="NK477">
        <v>24.660789999999999</v>
      </c>
      <c r="NL477">
        <v>1.111707</v>
      </c>
      <c r="NM477">
        <v>3463.9870000000001</v>
      </c>
      <c r="NN477">
        <v>7.219623E-2</v>
      </c>
      <c r="NO477">
        <v>24.716650000000001</v>
      </c>
      <c r="NP477">
        <v>1.054063</v>
      </c>
      <c r="NQ477">
        <v>3289.2629999999999</v>
      </c>
      <c r="NR477">
        <v>7.2102349999999996E-2</v>
      </c>
      <c r="NS477">
        <v>24.584129999999998</v>
      </c>
      <c r="NT477">
        <v>1.0000640000000001</v>
      </c>
      <c r="NU477">
        <v>3126.82</v>
      </c>
      <c r="NV477">
        <v>7.1920330000000005E-2</v>
      </c>
      <c r="NW477">
        <v>24.446190000000001</v>
      </c>
      <c r="NX477">
        <v>0.94891049999999999</v>
      </c>
      <c r="NY477">
        <v>2976.21</v>
      </c>
      <c r="NZ477">
        <v>7.1633820000000001E-2</v>
      </c>
      <c r="OA477">
        <v>24.362950000000001</v>
      </c>
      <c r="OB477">
        <v>0.90035960000000004</v>
      </c>
      <c r="OC477">
        <v>2836.857</v>
      </c>
      <c r="OD477">
        <v>7.1417419999999995E-2</v>
      </c>
      <c r="OE477">
        <v>24.333770000000001</v>
      </c>
      <c r="OF477">
        <v>0.85645099999999996</v>
      </c>
      <c r="OG477">
        <v>2707.9079999999999</v>
      </c>
      <c r="OH477">
        <v>7.1323479999999995E-2</v>
      </c>
      <c r="OI477">
        <v>24.526209999999999</v>
      </c>
      <c r="OJ477">
        <v>0.8169208</v>
      </c>
      <c r="OK477">
        <v>2587.7080000000001</v>
      </c>
    </row>
    <row r="478" spans="1:401" x14ac:dyDescent="0.35">
      <c r="A478">
        <v>487</v>
      </c>
      <c r="B478" t="s">
        <v>4</v>
      </c>
      <c r="C478" t="s">
        <v>364</v>
      </c>
      <c r="D478" t="s">
        <v>485</v>
      </c>
      <c r="E478">
        <v>705.53890000000001</v>
      </c>
      <c r="F478" s="1">
        <v>8.5415130000000006E-2</v>
      </c>
      <c r="G478">
        <v>22.022760000000002</v>
      </c>
      <c r="H478">
        <v>0</v>
      </c>
      <c r="I478">
        <v>0</v>
      </c>
      <c r="J478" s="1">
        <v>8.5111629999999994E-2</v>
      </c>
      <c r="K478">
        <v>21.955290000000002</v>
      </c>
      <c r="L478">
        <v>0</v>
      </c>
      <c r="M478">
        <v>0</v>
      </c>
      <c r="N478" s="1">
        <v>8.5203989999999993E-2</v>
      </c>
      <c r="O478">
        <v>22.140840000000001</v>
      </c>
      <c r="P478">
        <v>0</v>
      </c>
      <c r="Q478">
        <v>0</v>
      </c>
      <c r="R478" s="1">
        <v>8.5476010000000005E-2</v>
      </c>
      <c r="S478">
        <v>22.187950000000001</v>
      </c>
      <c r="T478">
        <v>0</v>
      </c>
      <c r="U478">
        <v>0</v>
      </c>
      <c r="V478" s="1">
        <v>8.5567950000000004E-2</v>
      </c>
      <c r="W478">
        <v>22.33663</v>
      </c>
      <c r="X478">
        <v>0</v>
      </c>
      <c r="Y478">
        <v>0</v>
      </c>
      <c r="Z478" s="1">
        <v>8.5545579999999996E-2</v>
      </c>
      <c r="AA478">
        <v>22.246400000000001</v>
      </c>
      <c r="AB478">
        <v>0</v>
      </c>
      <c r="AC478">
        <v>0</v>
      </c>
      <c r="AD478" s="1">
        <v>8.5663210000000004E-2</v>
      </c>
      <c r="AE478">
        <v>22.1357</v>
      </c>
      <c r="AF478">
        <v>0</v>
      </c>
      <c r="AG478">
        <v>0</v>
      </c>
      <c r="AH478" s="1">
        <v>8.6056519999999997E-2</v>
      </c>
      <c r="AI478">
        <v>22.046109999999999</v>
      </c>
      <c r="AJ478">
        <v>0</v>
      </c>
      <c r="AK478">
        <v>0</v>
      </c>
      <c r="AL478" s="1">
        <v>8.6240629999999999E-2</v>
      </c>
      <c r="AM478">
        <v>21.972850000000001</v>
      </c>
      <c r="AN478">
        <v>0</v>
      </c>
      <c r="AO478">
        <v>0</v>
      </c>
      <c r="AP478" s="1">
        <v>8.6697930000000006E-2</v>
      </c>
      <c r="AQ478">
        <v>21.943529999999999</v>
      </c>
      <c r="AR478">
        <v>0</v>
      </c>
      <c r="AS478">
        <v>0</v>
      </c>
      <c r="AT478" s="1">
        <v>8.735213E-2</v>
      </c>
      <c r="AU478">
        <v>22.158580000000001</v>
      </c>
      <c r="AV478">
        <v>0</v>
      </c>
      <c r="AW478">
        <v>0</v>
      </c>
      <c r="AX478" s="1">
        <v>8.8077050000000004E-2</v>
      </c>
      <c r="AY478">
        <v>22.214839999999999</v>
      </c>
      <c r="AZ478">
        <v>0</v>
      </c>
      <c r="BA478">
        <v>0</v>
      </c>
      <c r="BB478" s="1">
        <v>8.8728100000000004E-2</v>
      </c>
      <c r="BC478">
        <v>22.24776</v>
      </c>
      <c r="BD478">
        <v>0</v>
      </c>
      <c r="BE478">
        <v>0</v>
      </c>
      <c r="BF478" s="1">
        <v>8.9323589999999994E-2</v>
      </c>
      <c r="BG478">
        <v>22.309670000000001</v>
      </c>
      <c r="BH478">
        <v>0</v>
      </c>
      <c r="BI478">
        <v>0</v>
      </c>
      <c r="BJ478" s="1">
        <v>8.9991379999999996E-2</v>
      </c>
      <c r="BK478">
        <v>22.209119999999999</v>
      </c>
      <c r="BL478">
        <v>0</v>
      </c>
      <c r="BM478">
        <v>0</v>
      </c>
      <c r="BN478">
        <v>9.077201E-2</v>
      </c>
      <c r="BO478">
        <v>22.07254</v>
      </c>
      <c r="BP478">
        <v>0</v>
      </c>
      <c r="BQ478">
        <v>0</v>
      </c>
      <c r="BR478" s="1">
        <v>9.1633619999999999E-2</v>
      </c>
      <c r="BS478">
        <v>21.924939999999999</v>
      </c>
      <c r="BT478">
        <v>0</v>
      </c>
      <c r="BU478">
        <v>0</v>
      </c>
      <c r="BV478" s="1">
        <v>9.2403869999999999E-2</v>
      </c>
      <c r="BW478">
        <v>21.995139999999999</v>
      </c>
      <c r="BX478">
        <v>0</v>
      </c>
      <c r="BY478">
        <v>0</v>
      </c>
      <c r="BZ478" s="1">
        <v>9.3044039999999995E-2</v>
      </c>
      <c r="CA478">
        <v>22.269410000000001</v>
      </c>
      <c r="CB478">
        <v>0</v>
      </c>
      <c r="CC478">
        <v>0</v>
      </c>
      <c r="CD478" s="1">
        <v>9.3633569999999999E-2</v>
      </c>
      <c r="CE478">
        <v>22.621870000000001</v>
      </c>
      <c r="CF478">
        <v>0</v>
      </c>
      <c r="CG478">
        <v>0</v>
      </c>
      <c r="CH478" s="1">
        <v>9.4235529999999998E-2</v>
      </c>
      <c r="CI478">
        <v>22.906279999999999</v>
      </c>
      <c r="CJ478">
        <v>0</v>
      </c>
      <c r="CK478">
        <v>0</v>
      </c>
      <c r="CL478" s="1">
        <v>9.4840859999999999E-2</v>
      </c>
      <c r="CM478">
        <v>22.959489999999999</v>
      </c>
      <c r="CN478">
        <v>0</v>
      </c>
      <c r="CO478">
        <v>0</v>
      </c>
      <c r="CP478" s="1">
        <v>9.5365489999999997E-2</v>
      </c>
      <c r="CQ478">
        <v>22.866129999999998</v>
      </c>
      <c r="CR478">
        <v>0</v>
      </c>
      <c r="CS478">
        <v>0</v>
      </c>
      <c r="CT478" s="1">
        <v>9.5792669999999996E-2</v>
      </c>
      <c r="CU478">
        <v>22.786269999999998</v>
      </c>
      <c r="CV478">
        <v>0</v>
      </c>
      <c r="CW478">
        <v>0</v>
      </c>
      <c r="CX478" s="1">
        <v>9.6580830000000006E-2</v>
      </c>
      <c r="CY478">
        <v>22.75217</v>
      </c>
      <c r="CZ478">
        <v>0</v>
      </c>
      <c r="DA478">
        <v>0</v>
      </c>
      <c r="DB478" s="1">
        <v>9.6995310000000001E-2</v>
      </c>
      <c r="DC478">
        <v>22.96367</v>
      </c>
      <c r="DD478">
        <v>0</v>
      </c>
      <c r="DE478">
        <v>0</v>
      </c>
      <c r="DF478" s="1">
        <v>9.7025299999999995E-2</v>
      </c>
      <c r="DG478">
        <v>23.306380000000001</v>
      </c>
      <c r="DH478">
        <v>0</v>
      </c>
      <c r="DI478">
        <v>3.253765E-37</v>
      </c>
      <c r="DJ478" s="1">
        <v>9.6918130000000005E-2</v>
      </c>
      <c r="DK478">
        <v>23.53519</v>
      </c>
      <c r="DL478" s="1">
        <v>9.8179940000000003E-35</v>
      </c>
      <c r="DM478" s="1">
        <v>2.1771209999999999E-31</v>
      </c>
      <c r="DN478">
        <v>9.6900929999999996E-2</v>
      </c>
      <c r="DO478">
        <v>23.704519999999999</v>
      </c>
      <c r="DP478" s="1">
        <v>6.3283810000000006E-30</v>
      </c>
      <c r="DQ478" s="1">
        <v>1.3824769999999999E-26</v>
      </c>
      <c r="DR478" s="1">
        <v>9.6971680000000005E-2</v>
      </c>
      <c r="DS478">
        <v>23.663229999999999</v>
      </c>
      <c r="DT478" s="1">
        <v>7.1919870000000002E-26</v>
      </c>
      <c r="DU478" s="1">
        <v>1.3801040000000001E-22</v>
      </c>
      <c r="DV478" s="1">
        <v>9.6899139999999995E-2</v>
      </c>
      <c r="DW478">
        <v>23.433859999999999</v>
      </c>
      <c r="DX478" s="1">
        <v>1.866042E-22</v>
      </c>
      <c r="DY478" s="1">
        <v>3.3709760000000002E-19</v>
      </c>
      <c r="DZ478" s="1">
        <v>9.6641519999999995E-2</v>
      </c>
      <c r="EA478">
        <v>23.193480000000001</v>
      </c>
      <c r="EB478" s="1">
        <v>1.6253809999999999E-19</v>
      </c>
      <c r="EC478" s="1">
        <v>2.8402940000000001E-16</v>
      </c>
      <c r="ED478" s="1">
        <v>9.707607E-2</v>
      </c>
      <c r="EE478">
        <v>22.96942</v>
      </c>
      <c r="EF478" s="1">
        <v>5.9435260000000001E-17</v>
      </c>
      <c r="EG478" s="1">
        <v>1.015264E-13</v>
      </c>
      <c r="EH478" s="1">
        <v>9.6911090000000005E-2</v>
      </c>
      <c r="EI478">
        <v>22.90812</v>
      </c>
      <c r="EJ478" s="1">
        <v>1.051278E-14</v>
      </c>
      <c r="EK478" s="1">
        <v>1.779292E-11</v>
      </c>
      <c r="EL478" s="1">
        <v>9.6168089999999998E-2</v>
      </c>
      <c r="EM478">
        <v>22.95505</v>
      </c>
      <c r="EN478" s="1">
        <v>9.9242669999999996E-13</v>
      </c>
      <c r="EO478" s="1">
        <v>1.683588E-9</v>
      </c>
      <c r="EP478" s="1">
        <v>9.5235929999999996E-2</v>
      </c>
      <c r="EQ478">
        <v>23.028110000000002</v>
      </c>
      <c r="ER478" s="1">
        <v>5.4749429999999999E-11</v>
      </c>
      <c r="ES478" s="1">
        <v>9.3768199999999994E-8</v>
      </c>
      <c r="ET478" s="1">
        <v>9.4574320000000003E-2</v>
      </c>
      <c r="EU478">
        <v>23.032910000000001</v>
      </c>
      <c r="EV478" s="1">
        <v>1.9104799999999998E-9</v>
      </c>
      <c r="EW478" s="1">
        <v>3.3012249999999999E-6</v>
      </c>
      <c r="EX478" s="1">
        <v>9.4140520000000005E-2</v>
      </c>
      <c r="EY478">
        <v>22.824670000000001</v>
      </c>
      <c r="EZ478" s="1">
        <v>4.4737360000000001E-8</v>
      </c>
      <c r="FA478" s="1">
        <v>7.7915869999999995E-5</v>
      </c>
      <c r="FB478" s="1">
        <v>9.3551430000000005E-2</v>
      </c>
      <c r="FC478">
        <v>22.49896</v>
      </c>
      <c r="FD478" s="1">
        <v>7.3208829999999996E-7</v>
      </c>
      <c r="FE478" s="1">
        <v>1.2883300000000001E-3</v>
      </c>
      <c r="FF478" s="1">
        <v>9.2690209999999995E-2</v>
      </c>
      <c r="FG478">
        <v>22.145869999999999</v>
      </c>
      <c r="FH478" s="1">
        <v>8.6413789999999992E-6</v>
      </c>
      <c r="FI478" s="1">
        <v>1.544851E-2</v>
      </c>
      <c r="FJ478" s="1">
        <v>9.2451839999999993E-2</v>
      </c>
      <c r="FK478">
        <v>21.852260000000001</v>
      </c>
      <c r="FL478" s="1">
        <v>7.6967840000000001E-5</v>
      </c>
      <c r="FM478" s="1">
        <v>0.138852</v>
      </c>
      <c r="FN478" s="1">
        <v>9.1737310000000002E-2</v>
      </c>
      <c r="FO478">
        <v>21.93036</v>
      </c>
      <c r="FP478" s="1">
        <v>5.2694899999999997E-4</v>
      </c>
      <c r="FQ478">
        <v>0.96451109999999995</v>
      </c>
      <c r="FR478" s="1">
        <v>9.0676670000000001E-2</v>
      </c>
      <c r="FS478">
        <v>22.023510000000002</v>
      </c>
      <c r="FT478" s="1">
        <v>2.8314690000000001E-3</v>
      </c>
      <c r="FU478">
        <v>5.2847369999999998</v>
      </c>
      <c r="FV478" s="1">
        <v>8.9487590000000006E-2</v>
      </c>
      <c r="FW478">
        <v>22.07807</v>
      </c>
      <c r="FX478" s="1">
        <v>1.224189E-2</v>
      </c>
      <c r="FY478">
        <v>23.359210000000001</v>
      </c>
      <c r="FZ478" s="1">
        <v>8.8546949999999999E-2</v>
      </c>
      <c r="GA478">
        <v>22.02252</v>
      </c>
      <c r="GB478" s="1">
        <v>4.375656E-2</v>
      </c>
      <c r="GC478">
        <v>85.139709999999994</v>
      </c>
      <c r="GD478" s="1">
        <v>8.7807380000000004E-2</v>
      </c>
      <c r="GE478">
        <v>21.835529999999999</v>
      </c>
      <c r="GF478" s="1">
        <v>0.13198650000000001</v>
      </c>
      <c r="GG478">
        <v>261.3252</v>
      </c>
      <c r="GH478" s="1">
        <v>8.6981539999999996E-2</v>
      </c>
      <c r="GI478">
        <v>21.573740000000001</v>
      </c>
      <c r="GJ478">
        <v>0.34050930000000001</v>
      </c>
      <c r="GK478">
        <v>687.23720000000003</v>
      </c>
      <c r="GL478" s="1">
        <v>8.6025149999999995E-2</v>
      </c>
      <c r="GM478">
        <v>21.304179999999999</v>
      </c>
      <c r="GN478">
        <v>0.76259209999999999</v>
      </c>
      <c r="GO478">
        <v>1571.7670000000001</v>
      </c>
      <c r="GP478" s="1">
        <v>8.5764099999999996E-2</v>
      </c>
      <c r="GQ478">
        <v>21.11824</v>
      </c>
      <c r="GR478">
        <v>1.520362</v>
      </c>
      <c r="GS478">
        <v>3174.2240000000002</v>
      </c>
      <c r="GT478" s="1">
        <v>8.5055919999999993E-2</v>
      </c>
      <c r="GU478">
        <v>21.329550000000001</v>
      </c>
      <c r="GV478">
        <v>2.6995200000000001</v>
      </c>
      <c r="GW478">
        <v>5740.9560000000001</v>
      </c>
      <c r="GX478" s="1">
        <v>8.3982650000000006E-2</v>
      </c>
      <c r="GY478">
        <v>21.566320000000001</v>
      </c>
      <c r="GZ478">
        <v>4.313822</v>
      </c>
      <c r="HA478">
        <v>9388.0380000000005</v>
      </c>
      <c r="HB478" s="1">
        <v>8.2808530000000005E-2</v>
      </c>
      <c r="HC478">
        <v>21.80453</v>
      </c>
      <c r="HD478">
        <v>6.2928940000000004</v>
      </c>
      <c r="HE478">
        <v>14031.03</v>
      </c>
      <c r="HF478" s="1">
        <v>8.1855109999999995E-2</v>
      </c>
      <c r="HG478">
        <v>22.05179</v>
      </c>
      <c r="HH478">
        <v>8.50075</v>
      </c>
      <c r="HI478">
        <v>19369.18</v>
      </c>
      <c r="HJ478" s="1">
        <v>8.1091189999999994E-2</v>
      </c>
      <c r="HK478">
        <v>22.129429999999999</v>
      </c>
      <c r="HL478">
        <v>10.741339999999999</v>
      </c>
      <c r="HM478">
        <v>24950.84</v>
      </c>
      <c r="HN478">
        <v>8.0242499999999994E-2</v>
      </c>
      <c r="HO478">
        <v>21.97044</v>
      </c>
      <c r="HP478">
        <v>12.76681</v>
      </c>
      <c r="HQ478">
        <v>30259.82</v>
      </c>
      <c r="HR478" s="1">
        <v>7.9224260000000005E-2</v>
      </c>
      <c r="HS478">
        <v>21.789580000000001</v>
      </c>
      <c r="HT478">
        <v>14.37341</v>
      </c>
      <c r="HU478">
        <v>34826.800000000003</v>
      </c>
      <c r="HV478" s="1">
        <v>7.8469399999999995E-2</v>
      </c>
      <c r="HW478">
        <v>21.65239</v>
      </c>
      <c r="HX478">
        <v>15.52839</v>
      </c>
      <c r="HY478">
        <v>38326.32</v>
      </c>
      <c r="HZ478" s="1">
        <v>7.7506900000000004E-2</v>
      </c>
      <c r="IA478">
        <v>21.884419999999999</v>
      </c>
      <c r="IB478">
        <v>16.1159</v>
      </c>
      <c r="IC478">
        <v>40610.629999999997</v>
      </c>
      <c r="ID478" s="1">
        <v>7.6451119999999997E-2</v>
      </c>
      <c r="IE478">
        <v>22.302309999999999</v>
      </c>
      <c r="IF478">
        <v>16.190940000000001</v>
      </c>
      <c r="IG478">
        <v>41687.29</v>
      </c>
      <c r="IH478" s="1">
        <v>7.5460200000000005E-2</v>
      </c>
      <c r="II478">
        <v>22.71011</v>
      </c>
      <c r="IJ478">
        <v>15.86708</v>
      </c>
      <c r="IK478">
        <v>41693.42</v>
      </c>
      <c r="IL478">
        <v>7.4653570000000002E-2</v>
      </c>
      <c r="IM478">
        <v>23.088069999999998</v>
      </c>
      <c r="IN478">
        <v>15.268800000000001</v>
      </c>
      <c r="IO478">
        <v>40827.22</v>
      </c>
      <c r="IP478" s="1">
        <v>7.4036019999999994E-2</v>
      </c>
      <c r="IQ478">
        <v>23.194230000000001</v>
      </c>
      <c r="IR478">
        <v>14.52824</v>
      </c>
      <c r="IS478">
        <v>39311.519999999997</v>
      </c>
      <c r="IT478" s="1">
        <v>7.3461109999999996E-2</v>
      </c>
      <c r="IU478">
        <v>23.097819999999999</v>
      </c>
      <c r="IV478">
        <v>13.562659999999999</v>
      </c>
      <c r="IW478">
        <v>37342.04</v>
      </c>
      <c r="IX478">
        <v>7.2897050000000005E-2</v>
      </c>
      <c r="IY478">
        <v>23.005320000000001</v>
      </c>
      <c r="IZ478">
        <v>12.6151</v>
      </c>
      <c r="JA478">
        <v>35127.75</v>
      </c>
      <c r="JB478">
        <v>7.2757740000000001E-2</v>
      </c>
      <c r="JC478">
        <v>22.965070000000001</v>
      </c>
      <c r="JD478">
        <v>11.689970000000001</v>
      </c>
      <c r="JE478">
        <v>32763.72</v>
      </c>
      <c r="JF478" s="1">
        <v>7.2421689999999997E-2</v>
      </c>
      <c r="JG478">
        <v>23.151140000000002</v>
      </c>
      <c r="JH478">
        <v>10.74024</v>
      </c>
      <c r="JI478">
        <v>30369.81</v>
      </c>
      <c r="JJ478" s="1">
        <v>7.191546E-2</v>
      </c>
      <c r="JK478">
        <v>23.289909999999999</v>
      </c>
      <c r="JL478">
        <v>9.8064339999999994</v>
      </c>
      <c r="JM478">
        <v>28029.03</v>
      </c>
      <c r="JN478" s="1">
        <v>7.1308010000000005E-2</v>
      </c>
      <c r="JO478">
        <v>23.453659999999999</v>
      </c>
      <c r="JP478">
        <v>8.9154060000000008</v>
      </c>
      <c r="JQ478">
        <v>25790.28</v>
      </c>
      <c r="JR478" s="1">
        <v>7.0735640000000002E-2</v>
      </c>
      <c r="JS478">
        <v>23.427620000000001</v>
      </c>
      <c r="JT478">
        <v>8.0969549999999995</v>
      </c>
      <c r="JU478">
        <v>23684.42</v>
      </c>
      <c r="JV478" s="1">
        <v>7.02237E-2</v>
      </c>
      <c r="JW478">
        <v>23.269390000000001</v>
      </c>
      <c r="JX478">
        <v>7.352722</v>
      </c>
      <c r="JY478">
        <v>21727.78</v>
      </c>
      <c r="JZ478" s="1">
        <v>6.9679920000000006E-2</v>
      </c>
      <c r="KA478">
        <v>23.072130000000001</v>
      </c>
      <c r="KB478">
        <v>6.673432</v>
      </c>
      <c r="KC478">
        <v>19925.41</v>
      </c>
      <c r="KD478" s="1">
        <v>6.9077890000000003E-2</v>
      </c>
      <c r="KE478">
        <v>22.863430000000001</v>
      </c>
      <c r="KF478">
        <v>6.0543459999999998</v>
      </c>
      <c r="KG478">
        <v>18278.32</v>
      </c>
      <c r="KH478" s="1">
        <v>6.8440829999999994E-2</v>
      </c>
      <c r="KI478">
        <v>22.665849999999999</v>
      </c>
      <c r="KJ478">
        <v>5.4950359999999998</v>
      </c>
      <c r="KK478">
        <v>16781.37</v>
      </c>
      <c r="KL478">
        <v>6.7794140000000003E-2</v>
      </c>
      <c r="KM478">
        <v>22.742069999999998</v>
      </c>
      <c r="KN478">
        <v>4.9938779999999996</v>
      </c>
      <c r="KO478">
        <v>15426.7</v>
      </c>
      <c r="KP478" s="1">
        <v>6.7196510000000001E-2</v>
      </c>
      <c r="KQ478">
        <v>22.715119999999999</v>
      </c>
      <c r="KR478">
        <v>4.548889</v>
      </c>
      <c r="KS478">
        <v>14203.02</v>
      </c>
      <c r="KT478" s="1">
        <v>6.6620390000000002E-2</v>
      </c>
      <c r="KU478">
        <v>22.734780000000001</v>
      </c>
      <c r="KV478">
        <v>4.1519320000000004</v>
      </c>
      <c r="KW478">
        <v>13098.93</v>
      </c>
      <c r="KX478" s="1">
        <v>6.6067639999999997E-2</v>
      </c>
      <c r="KY478">
        <v>22.775010000000002</v>
      </c>
      <c r="KZ478">
        <v>3.7985259999999998</v>
      </c>
      <c r="LA478">
        <v>12103.66</v>
      </c>
      <c r="LB478" s="1">
        <v>6.5565849999999995E-2</v>
      </c>
      <c r="LC478">
        <v>22.70082</v>
      </c>
      <c r="LD478">
        <v>3.484982</v>
      </c>
      <c r="LE478">
        <v>11206.44</v>
      </c>
      <c r="LF478" s="1">
        <v>6.5122070000000004E-2</v>
      </c>
      <c r="LG478">
        <v>22.477609999999999</v>
      </c>
      <c r="LH478">
        <v>3.2070630000000002</v>
      </c>
      <c r="LI478">
        <v>10396.81</v>
      </c>
      <c r="LJ478" s="1">
        <v>6.4760540000000005E-2</v>
      </c>
      <c r="LK478">
        <v>22.233699999999999</v>
      </c>
      <c r="LL478">
        <v>2.9605260000000002</v>
      </c>
      <c r="LM478">
        <v>9664.7309999999998</v>
      </c>
      <c r="LN478" s="1">
        <v>6.4571370000000003E-2</v>
      </c>
      <c r="LO478">
        <v>22.11262</v>
      </c>
      <c r="LP478">
        <v>2.7452730000000001</v>
      </c>
      <c r="LQ478">
        <v>9000.3330000000005</v>
      </c>
      <c r="LR478" s="1">
        <v>6.4282069999999997E-2</v>
      </c>
      <c r="LS478">
        <v>22.422820000000002</v>
      </c>
      <c r="LT478">
        <v>2.5463550000000001</v>
      </c>
      <c r="LU478">
        <v>8395.7829999999994</v>
      </c>
      <c r="LV478">
        <v>6.3928139999999994E-2</v>
      </c>
      <c r="LW478">
        <v>22.733149999999998</v>
      </c>
      <c r="LX478">
        <v>2.3641589999999999</v>
      </c>
      <c r="LY478">
        <v>7847.2370000000001</v>
      </c>
      <c r="LZ478" s="1">
        <v>6.3573760000000007E-2</v>
      </c>
      <c r="MA478">
        <v>23.039449999999999</v>
      </c>
      <c r="MB478">
        <v>2.199614</v>
      </c>
      <c r="MC478">
        <v>7349.3670000000002</v>
      </c>
      <c r="MD478" s="1">
        <v>6.3292109999999999E-2</v>
      </c>
      <c r="ME478">
        <v>23.400600000000001</v>
      </c>
      <c r="MF478">
        <v>2.0527340000000001</v>
      </c>
      <c r="MG478">
        <v>6896.223</v>
      </c>
      <c r="MH478" s="1">
        <v>6.3098609999999999E-2</v>
      </c>
      <c r="MI478">
        <v>23.51398</v>
      </c>
      <c r="MJ478">
        <v>1.9216310000000001</v>
      </c>
      <c r="MK478">
        <v>6482.0420000000004</v>
      </c>
      <c r="ML478" s="1">
        <v>6.2898170000000003E-2</v>
      </c>
      <c r="MM478">
        <v>23.35379</v>
      </c>
      <c r="MN478">
        <v>1.8018339999999999</v>
      </c>
      <c r="MO478">
        <v>6102.4889999999996</v>
      </c>
      <c r="MP478" s="1">
        <v>6.2680479999999997E-2</v>
      </c>
      <c r="MQ478">
        <v>23.222519999999999</v>
      </c>
      <c r="MR478">
        <v>1.691638</v>
      </c>
      <c r="MS478">
        <v>5754.6019999999999</v>
      </c>
      <c r="MT478" s="1">
        <v>6.2703040000000002E-2</v>
      </c>
      <c r="MU478">
        <v>23.14931</v>
      </c>
      <c r="MV478">
        <v>1.596592</v>
      </c>
      <c r="MW478">
        <v>5433.8789999999999</v>
      </c>
      <c r="MX478" s="1">
        <v>6.2573980000000001E-2</v>
      </c>
      <c r="MY478">
        <v>23.468579999999999</v>
      </c>
      <c r="MZ478">
        <v>1.5050509999999999</v>
      </c>
      <c r="NA478">
        <v>5136.8810000000003</v>
      </c>
      <c r="NB478" s="1">
        <v>6.2335620000000001E-2</v>
      </c>
      <c r="NC478">
        <v>23.891940000000002</v>
      </c>
      <c r="ND478">
        <v>1.418418</v>
      </c>
      <c r="NE478">
        <v>4863.6239999999998</v>
      </c>
      <c r="NF478" s="1">
        <v>6.2090199999999998E-2</v>
      </c>
      <c r="NG478">
        <v>24.261130000000001</v>
      </c>
      <c r="NH478">
        <v>1.338886</v>
      </c>
      <c r="NI478">
        <v>4612.2730000000001</v>
      </c>
      <c r="NJ478" s="1">
        <v>6.194359E-2</v>
      </c>
      <c r="NK478">
        <v>24.606400000000001</v>
      </c>
      <c r="NL478">
        <v>1.2678339999999999</v>
      </c>
      <c r="NM478">
        <v>4380.4690000000001</v>
      </c>
      <c r="NN478" s="1">
        <v>6.1896319999999998E-2</v>
      </c>
      <c r="NO478">
        <v>24.664159999999999</v>
      </c>
      <c r="NP478">
        <v>1.20391</v>
      </c>
      <c r="NQ478">
        <v>4165.0709999999999</v>
      </c>
      <c r="NR478" s="1">
        <v>6.1812310000000002E-2</v>
      </c>
      <c r="NS478">
        <v>24.538029999999999</v>
      </c>
      <c r="NT478">
        <v>1.1437299999999999</v>
      </c>
      <c r="NU478">
        <v>3964.4050000000002</v>
      </c>
      <c r="NV478" s="1">
        <v>6.1648290000000001E-2</v>
      </c>
      <c r="NW478">
        <v>24.406420000000001</v>
      </c>
      <c r="NX478">
        <v>1.0865130000000001</v>
      </c>
      <c r="NY478">
        <v>3777.9459999999999</v>
      </c>
      <c r="NZ478" s="1">
        <v>6.1393530000000002E-2</v>
      </c>
      <c r="OA478">
        <v>24.329560000000001</v>
      </c>
      <c r="OB478">
        <v>1.032052</v>
      </c>
      <c r="OC478">
        <v>3605.0549999999998</v>
      </c>
      <c r="OD478" s="1">
        <v>6.120225E-2</v>
      </c>
      <c r="OE478">
        <v>24.308520000000001</v>
      </c>
      <c r="OF478">
        <v>0.98272879999999996</v>
      </c>
      <c r="OG478">
        <v>3444.7649999999999</v>
      </c>
      <c r="OH478" s="1">
        <v>6.1119819999999998E-2</v>
      </c>
      <c r="OI478">
        <v>24.502020000000002</v>
      </c>
      <c r="OJ478">
        <v>0.93835440000000003</v>
      </c>
      <c r="OK478">
        <v>3295.1019999999999</v>
      </c>
    </row>
    <row r="479" spans="1:401" x14ac:dyDescent="0.35">
      <c r="A479">
        <v>488</v>
      </c>
      <c r="B479" t="s">
        <v>4</v>
      </c>
      <c r="C479" t="s">
        <v>364</v>
      </c>
      <c r="D479" t="s">
        <v>486</v>
      </c>
      <c r="E479">
        <v>701.40269999999998</v>
      </c>
      <c r="F479">
        <v>8.0027730000000005E-2</v>
      </c>
      <c r="G479">
        <v>22.0197</v>
      </c>
      <c r="H479">
        <v>0</v>
      </c>
      <c r="I479">
        <v>0</v>
      </c>
      <c r="J479">
        <v>7.9748200000000005E-2</v>
      </c>
      <c r="K479">
        <v>21.956710000000001</v>
      </c>
      <c r="L479">
        <v>0</v>
      </c>
      <c r="M479">
        <v>0</v>
      </c>
      <c r="N479" s="1">
        <v>7.9847399999999999E-2</v>
      </c>
      <c r="O479">
        <v>22.141290000000001</v>
      </c>
      <c r="P479">
        <v>0</v>
      </c>
      <c r="Q479">
        <v>0</v>
      </c>
      <c r="R479" s="1">
        <v>8.0115749999999999E-2</v>
      </c>
      <c r="S479">
        <v>22.196390000000001</v>
      </c>
      <c r="T479">
        <v>0</v>
      </c>
      <c r="U479">
        <v>0</v>
      </c>
      <c r="V479" s="1">
        <v>8.0201120000000001E-2</v>
      </c>
      <c r="W479">
        <v>22.346599999999999</v>
      </c>
      <c r="X479">
        <v>0</v>
      </c>
      <c r="Y479">
        <v>0</v>
      </c>
      <c r="Z479" s="1">
        <v>8.0172670000000001E-2</v>
      </c>
      <c r="AA479">
        <v>22.263300000000001</v>
      </c>
      <c r="AB479">
        <v>0</v>
      </c>
      <c r="AC479">
        <v>0</v>
      </c>
      <c r="AD479" s="1">
        <v>8.0281729999999996E-2</v>
      </c>
      <c r="AE479">
        <v>22.153590000000001</v>
      </c>
      <c r="AF479">
        <v>0</v>
      </c>
      <c r="AG479">
        <v>0</v>
      </c>
      <c r="AH479" s="1">
        <v>8.0656060000000002E-2</v>
      </c>
      <c r="AI479">
        <v>22.05904</v>
      </c>
      <c r="AJ479">
        <v>0</v>
      </c>
      <c r="AK479">
        <v>0</v>
      </c>
      <c r="AL479" s="1">
        <v>8.0814120000000003E-2</v>
      </c>
      <c r="AM479">
        <v>21.978909999999999</v>
      </c>
      <c r="AN479">
        <v>0</v>
      </c>
      <c r="AO479">
        <v>0</v>
      </c>
      <c r="AP479" s="1">
        <v>8.1251489999999996E-2</v>
      </c>
      <c r="AQ479">
        <v>21.943470000000001</v>
      </c>
      <c r="AR479">
        <v>0</v>
      </c>
      <c r="AS479">
        <v>0</v>
      </c>
      <c r="AT479" s="1">
        <v>8.1877099999999994E-2</v>
      </c>
      <c r="AU479">
        <v>22.145790000000002</v>
      </c>
      <c r="AV479">
        <v>0</v>
      </c>
      <c r="AW479">
        <v>0</v>
      </c>
      <c r="AX479" s="1">
        <v>8.2562079999999996E-2</v>
      </c>
      <c r="AY479">
        <v>22.200030000000002</v>
      </c>
      <c r="AZ479">
        <v>0</v>
      </c>
      <c r="BA479">
        <v>0</v>
      </c>
      <c r="BB479" s="1">
        <v>8.3176150000000004E-2</v>
      </c>
      <c r="BC479">
        <v>22.23405</v>
      </c>
      <c r="BD479">
        <v>0</v>
      </c>
      <c r="BE479">
        <v>0</v>
      </c>
      <c r="BF479" s="1">
        <v>8.3734009999999998E-2</v>
      </c>
      <c r="BG479">
        <v>22.29487</v>
      </c>
      <c r="BH479">
        <v>0</v>
      </c>
      <c r="BI479">
        <v>0</v>
      </c>
      <c r="BJ479" s="1">
        <v>8.4362400000000004E-2</v>
      </c>
      <c r="BK479">
        <v>22.198550000000001</v>
      </c>
      <c r="BL479">
        <v>0</v>
      </c>
      <c r="BM479">
        <v>0</v>
      </c>
      <c r="BN479" s="1">
        <v>8.5098969999999996E-2</v>
      </c>
      <c r="BO479">
        <v>22.06701</v>
      </c>
      <c r="BP479">
        <v>0</v>
      </c>
      <c r="BQ479">
        <v>0</v>
      </c>
      <c r="BR479" s="1">
        <v>8.5913959999999998E-2</v>
      </c>
      <c r="BS479">
        <v>21.92586</v>
      </c>
      <c r="BT479">
        <v>0</v>
      </c>
      <c r="BU479">
        <v>0</v>
      </c>
      <c r="BV479" s="1">
        <v>8.6642780000000003E-2</v>
      </c>
      <c r="BW479">
        <v>21.99513</v>
      </c>
      <c r="BX479">
        <v>0</v>
      </c>
      <c r="BY479">
        <v>0</v>
      </c>
      <c r="BZ479" s="1">
        <v>8.7248519999999996E-2</v>
      </c>
      <c r="CA479">
        <v>22.261520000000001</v>
      </c>
      <c r="CB479">
        <v>0</v>
      </c>
      <c r="CC479">
        <v>0</v>
      </c>
      <c r="CD479" s="1">
        <v>8.7797459999999994E-2</v>
      </c>
      <c r="CE479">
        <v>22.60322</v>
      </c>
      <c r="CF479">
        <v>0</v>
      </c>
      <c r="CG479">
        <v>0</v>
      </c>
      <c r="CH479" s="1">
        <v>8.8366330000000007E-2</v>
      </c>
      <c r="CI479">
        <v>22.87782</v>
      </c>
      <c r="CJ479">
        <v>0</v>
      </c>
      <c r="CK479">
        <v>0</v>
      </c>
      <c r="CL479" s="1">
        <v>8.8944330000000002E-2</v>
      </c>
      <c r="CM479">
        <v>22.927420000000001</v>
      </c>
      <c r="CN479">
        <v>0</v>
      </c>
      <c r="CO479">
        <v>0</v>
      </c>
      <c r="CP479" s="1">
        <v>8.9437370000000002E-2</v>
      </c>
      <c r="CQ479">
        <v>22.832799999999999</v>
      </c>
      <c r="CR479">
        <v>0</v>
      </c>
      <c r="CS479">
        <v>0</v>
      </c>
      <c r="CT479" s="1">
        <v>8.9844090000000001E-2</v>
      </c>
      <c r="CU479">
        <v>22.750309999999999</v>
      </c>
      <c r="CV479">
        <v>0</v>
      </c>
      <c r="CW479">
        <v>0</v>
      </c>
      <c r="CX479" s="1">
        <v>9.0608649999999999E-2</v>
      </c>
      <c r="CY479">
        <v>22.71566</v>
      </c>
      <c r="CZ479">
        <v>0</v>
      </c>
      <c r="DA479">
        <v>0</v>
      </c>
      <c r="DB479" s="1">
        <v>9.1000529999999996E-2</v>
      </c>
      <c r="DC479">
        <v>22.923210000000001</v>
      </c>
      <c r="DD479">
        <v>0</v>
      </c>
      <c r="DE479">
        <v>0</v>
      </c>
      <c r="DF479" s="1">
        <v>9.1021389999999994E-2</v>
      </c>
      <c r="DG479">
        <v>23.263470000000002</v>
      </c>
      <c r="DH479">
        <v>0</v>
      </c>
      <c r="DI479">
        <v>8.4200860000000004E-38</v>
      </c>
      <c r="DJ479" s="1">
        <v>9.0916479999999994E-2</v>
      </c>
      <c r="DK479">
        <v>23.498270000000002</v>
      </c>
      <c r="DL479" s="1">
        <v>2.813796E-35</v>
      </c>
      <c r="DM479" s="1">
        <v>6.3399600000000005E-32</v>
      </c>
      <c r="DN479" s="1">
        <v>9.0905819999999998E-2</v>
      </c>
      <c r="DO479">
        <v>23.673929999999999</v>
      </c>
      <c r="DP479" s="1">
        <v>2.2484459999999999E-30</v>
      </c>
      <c r="DQ479" s="1">
        <v>4.5086819999999997E-27</v>
      </c>
      <c r="DR479" s="1">
        <v>9.0981859999999998E-2</v>
      </c>
      <c r="DS479">
        <v>23.64265</v>
      </c>
      <c r="DT479" s="1">
        <v>2.6781790000000003E-26</v>
      </c>
      <c r="DU479" s="1">
        <v>4.9709499999999998E-23</v>
      </c>
      <c r="DV479" s="1">
        <v>9.0917670000000006E-2</v>
      </c>
      <c r="DW479">
        <v>23.426490000000001</v>
      </c>
      <c r="DX479" s="1">
        <v>7.3434749999999995E-23</v>
      </c>
      <c r="DY479" s="1">
        <v>1.3179349999999999E-19</v>
      </c>
      <c r="DZ479" s="1">
        <v>9.0675539999999999E-2</v>
      </c>
      <c r="EA479">
        <v>23.198260000000001</v>
      </c>
      <c r="EB479" s="1">
        <v>6.7461009999999994E-20</v>
      </c>
      <c r="EC479" s="1">
        <v>1.1908270000000001E-16</v>
      </c>
      <c r="ED479" s="1">
        <v>9.1125970000000001E-2</v>
      </c>
      <c r="EE479">
        <v>22.988099999999999</v>
      </c>
      <c r="EF479" s="1">
        <v>2.5960150000000001E-17</v>
      </c>
      <c r="EG479" s="1">
        <v>4.5293179999999997E-14</v>
      </c>
      <c r="EH479" s="1">
        <v>9.0964110000000001E-2</v>
      </c>
      <c r="EI479">
        <v>22.938580000000002</v>
      </c>
      <c r="EJ479" s="1">
        <v>4.818687E-15</v>
      </c>
      <c r="EK479" s="1">
        <v>8.4000910000000006E-12</v>
      </c>
      <c r="EL479" s="1">
        <v>9.0259539999999999E-2</v>
      </c>
      <c r="EM479">
        <v>22.996379999999998</v>
      </c>
      <c r="EN479" s="1">
        <v>4.7616279999999996E-13</v>
      </c>
      <c r="EO479" s="1">
        <v>8.3721069999999996E-10</v>
      </c>
      <c r="EP479">
        <v>8.9365120000000006E-2</v>
      </c>
      <c r="EQ479">
        <v>23.0792</v>
      </c>
      <c r="ER479" s="1">
        <v>2.7414869999999999E-11</v>
      </c>
      <c r="ES479" s="1">
        <v>4.8906339999999997E-8</v>
      </c>
      <c r="ET479">
        <v>8.8755940000000005E-2</v>
      </c>
      <c r="EU479">
        <v>23.092449999999999</v>
      </c>
      <c r="EV479" s="1">
        <v>9.9631770000000002E-10</v>
      </c>
      <c r="EW479" s="1">
        <v>1.7998610000000001E-6</v>
      </c>
      <c r="EX479" s="1">
        <v>8.8360030000000006E-2</v>
      </c>
      <c r="EY479">
        <v>22.895309999999998</v>
      </c>
      <c r="EZ479" s="1">
        <v>2.4251760000000001E-8</v>
      </c>
      <c r="FA479" s="1">
        <v>4.4289339999999999E-5</v>
      </c>
      <c r="FB479" s="1">
        <v>8.7810940000000004E-2</v>
      </c>
      <c r="FC479">
        <v>22.579319999999999</v>
      </c>
      <c r="FD479" s="1">
        <v>4.1191469999999999E-7</v>
      </c>
      <c r="FE479" s="1">
        <v>7.6199830000000005E-4</v>
      </c>
      <c r="FF479" s="1">
        <v>8.7000910000000001E-2</v>
      </c>
      <c r="FG479">
        <v>22.23367</v>
      </c>
      <c r="FH479" s="1">
        <v>5.039961E-6</v>
      </c>
      <c r="FI479" s="1">
        <v>9.4915889999999999E-3</v>
      </c>
      <c r="FJ479" s="1">
        <v>8.6805140000000003E-2</v>
      </c>
      <c r="FK479">
        <v>21.945730000000001</v>
      </c>
      <c r="FL479" s="1">
        <v>4.6487209999999998E-5</v>
      </c>
      <c r="FM479" s="1">
        <v>8.8473300000000005E-2</v>
      </c>
      <c r="FN479" s="1">
        <v>8.6129430000000007E-2</v>
      </c>
      <c r="FO479">
        <v>22.016770000000001</v>
      </c>
      <c r="FP479" s="1">
        <v>3.2912870000000001E-4</v>
      </c>
      <c r="FQ479">
        <v>0.63647940000000003</v>
      </c>
      <c r="FR479" s="1">
        <v>8.5123470000000007E-2</v>
      </c>
      <c r="FS479">
        <v>22.106120000000001</v>
      </c>
      <c r="FT479" s="1">
        <v>1.826987E-3</v>
      </c>
      <c r="FU479">
        <v>3.6072799999999998</v>
      </c>
      <c r="FV479" s="1">
        <v>8.3995760000000003E-2</v>
      </c>
      <c r="FW479">
        <v>22.159839999999999</v>
      </c>
      <c r="FX479">
        <v>8.1508750000000001E-3</v>
      </c>
      <c r="FY479">
        <v>16.47081</v>
      </c>
      <c r="FZ479" s="1">
        <v>8.3118230000000001E-2</v>
      </c>
      <c r="GA479">
        <v>22.106619999999999</v>
      </c>
      <c r="GB479" s="1">
        <v>3.0034439999999999E-2</v>
      </c>
      <c r="GC479">
        <v>61.931629999999998</v>
      </c>
      <c r="GD479" s="1">
        <v>8.2433359999999997E-2</v>
      </c>
      <c r="GE479">
        <v>21.923390000000001</v>
      </c>
      <c r="GF479" s="1">
        <v>9.3302949999999996E-2</v>
      </c>
      <c r="GG479">
        <v>195.86109999999999</v>
      </c>
      <c r="GH479" s="1">
        <v>8.1659469999999998E-2</v>
      </c>
      <c r="GI479">
        <v>21.665620000000001</v>
      </c>
      <c r="GJ479">
        <v>0.24764700000000001</v>
      </c>
      <c r="GK479">
        <v>530.13260000000002</v>
      </c>
      <c r="GL479">
        <v>8.0755140000000003E-2</v>
      </c>
      <c r="GM479">
        <v>21.399840000000001</v>
      </c>
      <c r="GN479">
        <v>0.57002989999999998</v>
      </c>
      <c r="GO479">
        <v>1246.557</v>
      </c>
      <c r="GP479" s="1">
        <v>8.0540689999999998E-2</v>
      </c>
      <c r="GQ479">
        <v>21.216699999999999</v>
      </c>
      <c r="GR479">
        <v>1.1674</v>
      </c>
      <c r="GS479">
        <v>2585.433</v>
      </c>
      <c r="GT479" s="1">
        <v>7.9871410000000004E-2</v>
      </c>
      <c r="GU479">
        <v>21.416709999999998</v>
      </c>
      <c r="GV479">
        <v>2.1265559999999999</v>
      </c>
      <c r="GW479">
        <v>4797.5640000000003</v>
      </c>
      <c r="GX479" s="1">
        <v>7.8852119999999998E-2</v>
      </c>
      <c r="GY479">
        <v>21.64368</v>
      </c>
      <c r="GZ479">
        <v>3.4829569999999999</v>
      </c>
      <c r="HA479">
        <v>8041.3590000000004</v>
      </c>
      <c r="HB479" s="1">
        <v>7.7737109999999998E-2</v>
      </c>
      <c r="HC479">
        <v>21.87303</v>
      </c>
      <c r="HD479">
        <v>5.2025309999999996</v>
      </c>
      <c r="HE479">
        <v>12305.65</v>
      </c>
      <c r="HF479" s="1">
        <v>7.6845499999999997E-2</v>
      </c>
      <c r="HG479">
        <v>22.108740000000001</v>
      </c>
      <c r="HH479">
        <v>7.1903269999999999</v>
      </c>
      <c r="HI479">
        <v>17374.400000000001</v>
      </c>
      <c r="HJ479" s="1">
        <v>7.6135359999999999E-2</v>
      </c>
      <c r="HK479">
        <v>22.177600000000002</v>
      </c>
      <c r="HL479">
        <v>9.2861840000000004</v>
      </c>
      <c r="HM479">
        <v>22866.15</v>
      </c>
      <c r="HN479" s="1">
        <v>7.5341549999999993E-2</v>
      </c>
      <c r="HO479">
        <v>22.01576</v>
      </c>
      <c r="HP479">
        <v>11.268610000000001</v>
      </c>
      <c r="HQ479">
        <v>28300.43</v>
      </c>
      <c r="HR479">
        <v>7.4385039999999999E-2</v>
      </c>
      <c r="HS479">
        <v>21.831769999999999</v>
      </c>
      <c r="HT479">
        <v>12.936909999999999</v>
      </c>
      <c r="HU479">
        <v>33200.42</v>
      </c>
      <c r="HV479" s="1">
        <v>7.368152E-2</v>
      </c>
      <c r="HW479">
        <v>21.692</v>
      </c>
      <c r="HX479">
        <v>14.2364</v>
      </c>
      <c r="HY479">
        <v>37196.449999999997</v>
      </c>
      <c r="HZ479" s="1">
        <v>7.2776560000000004E-2</v>
      </c>
      <c r="IA479">
        <v>21.910080000000001</v>
      </c>
      <c r="IB479">
        <v>15.029859999999999</v>
      </c>
      <c r="IC479">
        <v>40076.44</v>
      </c>
      <c r="ID479" s="1">
        <v>7.1779220000000005E-2</v>
      </c>
      <c r="IE479">
        <v>22.311250000000001</v>
      </c>
      <c r="IF479">
        <v>15.339230000000001</v>
      </c>
      <c r="IG479">
        <v>41776.31</v>
      </c>
      <c r="IH479" s="1">
        <v>7.0842639999999998E-2</v>
      </c>
      <c r="II479">
        <v>22.706289999999999</v>
      </c>
      <c r="IJ479">
        <v>15.250769999999999</v>
      </c>
      <c r="IK479">
        <v>42375.76</v>
      </c>
      <c r="IL479" s="1">
        <v>7.0087300000000005E-2</v>
      </c>
      <c r="IM479">
        <v>23.072590000000002</v>
      </c>
      <c r="IN479">
        <v>14.872210000000001</v>
      </c>
      <c r="IO479">
        <v>42033.77</v>
      </c>
      <c r="IP479" s="1">
        <v>6.9507990000000006E-2</v>
      </c>
      <c r="IQ479">
        <v>23.175350000000002</v>
      </c>
      <c r="IR479">
        <v>14.28716</v>
      </c>
      <c r="IS479">
        <v>40949.42</v>
      </c>
      <c r="IT479" s="1">
        <v>6.8974069999999998E-2</v>
      </c>
      <c r="IU479">
        <v>23.08024</v>
      </c>
      <c r="IV479">
        <v>13.56898</v>
      </c>
      <c r="IW479">
        <v>39326.269999999997</v>
      </c>
      <c r="IX479" s="1">
        <v>6.8439369999999999E-2</v>
      </c>
      <c r="IY479">
        <v>22.9864</v>
      </c>
      <c r="IZ479">
        <v>12.67638</v>
      </c>
      <c r="JA479">
        <v>37327.71</v>
      </c>
      <c r="JB479" s="1">
        <v>6.8317929999999999E-2</v>
      </c>
      <c r="JC479">
        <v>22.944179999999999</v>
      </c>
      <c r="JD479">
        <v>11.875069999999999</v>
      </c>
      <c r="JE479">
        <v>35136.86</v>
      </c>
      <c r="JF479" s="1">
        <v>6.7999740000000003E-2</v>
      </c>
      <c r="JG479">
        <v>23.122779999999999</v>
      </c>
      <c r="JH479">
        <v>10.99888</v>
      </c>
      <c r="JI479">
        <v>32829.620000000003</v>
      </c>
      <c r="JJ479" s="1">
        <v>6.7519919999999997E-2</v>
      </c>
      <c r="JK479">
        <v>23.262229999999999</v>
      </c>
      <c r="JL479">
        <v>10.11675</v>
      </c>
      <c r="JM479">
        <v>30520.080000000002</v>
      </c>
      <c r="JN479" s="1">
        <v>6.6945199999999996E-2</v>
      </c>
      <c r="JO479">
        <v>23.429539999999999</v>
      </c>
      <c r="JP479">
        <v>9.2591000000000001</v>
      </c>
      <c r="JQ479">
        <v>28269.35</v>
      </c>
      <c r="JR479" s="1">
        <v>6.6409389999999999E-2</v>
      </c>
      <c r="JS479">
        <v>23.417020000000001</v>
      </c>
      <c r="JT479">
        <v>8.4608810000000005</v>
      </c>
      <c r="JU479">
        <v>26117.82</v>
      </c>
      <c r="JV479" s="1">
        <v>6.5928849999999997E-2</v>
      </c>
      <c r="JW479">
        <v>23.27589</v>
      </c>
      <c r="JX479">
        <v>7.7261170000000003</v>
      </c>
      <c r="JY479">
        <v>24092.29</v>
      </c>
      <c r="JZ479" s="1">
        <v>6.5416760000000004E-2</v>
      </c>
      <c r="KA479">
        <v>23.09451</v>
      </c>
      <c r="KB479">
        <v>7.0480039999999997</v>
      </c>
      <c r="KC479">
        <v>22205.84</v>
      </c>
      <c r="KD479" s="1">
        <v>6.4850019999999994E-2</v>
      </c>
      <c r="KE479">
        <v>22.899539999999998</v>
      </c>
      <c r="KF479">
        <v>6.4239170000000003</v>
      </c>
      <c r="KG479">
        <v>20465.14</v>
      </c>
      <c r="KH479" s="1">
        <v>6.4250689999999999E-2</v>
      </c>
      <c r="KI479">
        <v>22.714670000000002</v>
      </c>
      <c r="KJ479">
        <v>5.8554639999999996</v>
      </c>
      <c r="KK479">
        <v>18869.990000000002</v>
      </c>
      <c r="KL479" s="1">
        <v>6.3640639999999998E-2</v>
      </c>
      <c r="KM479">
        <v>22.791260000000001</v>
      </c>
      <c r="KN479">
        <v>5.342187</v>
      </c>
      <c r="KO479">
        <v>17415.27</v>
      </c>
      <c r="KP479" s="1">
        <v>6.3077789999999995E-2</v>
      </c>
      <c r="KQ479">
        <v>22.769580000000001</v>
      </c>
      <c r="KR479">
        <v>4.8837910000000004</v>
      </c>
      <c r="KS479">
        <v>16092.7</v>
      </c>
      <c r="KT479" s="1">
        <v>6.2534850000000003E-2</v>
      </c>
      <c r="KU479">
        <v>22.791820000000001</v>
      </c>
      <c r="KV479">
        <v>4.4725960000000002</v>
      </c>
      <c r="KW479">
        <v>14892.32</v>
      </c>
      <c r="KX479" s="1">
        <v>6.2015319999999999E-2</v>
      </c>
      <c r="KY479">
        <v>22.831969999999998</v>
      </c>
      <c r="KZ479">
        <v>4.104787</v>
      </c>
      <c r="LA479">
        <v>13804.61</v>
      </c>
      <c r="LB479" s="1">
        <v>6.1543849999999997E-2</v>
      </c>
      <c r="LC479">
        <v>22.760190000000001</v>
      </c>
      <c r="LD479">
        <v>3.7770869999999999</v>
      </c>
      <c r="LE479">
        <v>12819.56</v>
      </c>
      <c r="LF479" s="1">
        <v>6.1126800000000002E-2</v>
      </c>
      <c r="LG479">
        <v>22.54316</v>
      </c>
      <c r="LH479">
        <v>3.485493</v>
      </c>
      <c r="LI479">
        <v>11926.72</v>
      </c>
      <c r="LJ479" s="1">
        <v>6.0786630000000001E-2</v>
      </c>
      <c r="LK479">
        <v>22.305250000000001</v>
      </c>
      <c r="LL479">
        <v>3.2259600000000002</v>
      </c>
      <c r="LM479">
        <v>11116.26</v>
      </c>
      <c r="LN479" s="1">
        <v>6.0615210000000003E-2</v>
      </c>
      <c r="LO479">
        <v>22.18554</v>
      </c>
      <c r="LP479">
        <v>2.9991720000000002</v>
      </c>
      <c r="LQ479">
        <v>10378.290000000001</v>
      </c>
      <c r="LR479" s="1">
        <v>6.0337920000000003E-2</v>
      </c>
      <c r="LS479">
        <v>22.479330000000001</v>
      </c>
      <c r="LT479">
        <v>2.788265</v>
      </c>
      <c r="LU479">
        <v>9704.4069999999992</v>
      </c>
      <c r="LV479" s="1">
        <v>6.0002130000000001E-2</v>
      </c>
      <c r="LW479">
        <v>22.775099999999998</v>
      </c>
      <c r="LX479">
        <v>2.5944590000000001</v>
      </c>
      <c r="LY479">
        <v>9091.14</v>
      </c>
      <c r="LZ479">
        <v>5.9665650000000001E-2</v>
      </c>
      <c r="MA479">
        <v>23.067270000000001</v>
      </c>
      <c r="MB479">
        <v>2.4188559999999999</v>
      </c>
      <c r="MC479">
        <v>8532.5840000000007</v>
      </c>
      <c r="MD479" s="1">
        <v>5.9403329999999997E-2</v>
      </c>
      <c r="ME479">
        <v>23.410959999999999</v>
      </c>
      <c r="MF479">
        <v>2.2619739999999999</v>
      </c>
      <c r="MG479">
        <v>8022.8689999999997</v>
      </c>
      <c r="MH479" s="1">
        <v>5.922492E-2</v>
      </c>
      <c r="MI479">
        <v>23.515239999999999</v>
      </c>
      <c r="MJ479">
        <v>2.121705</v>
      </c>
      <c r="MK479">
        <v>7555.7060000000001</v>
      </c>
      <c r="ML479" s="1">
        <v>5.903419E-2</v>
      </c>
      <c r="MM479">
        <v>23.355820000000001</v>
      </c>
      <c r="MN479">
        <v>1.9930019999999999</v>
      </c>
      <c r="MO479">
        <v>7126.384</v>
      </c>
      <c r="MP479" s="1">
        <v>5.8827909999999997E-2</v>
      </c>
      <c r="MQ479">
        <v>23.224260000000001</v>
      </c>
      <c r="MR479">
        <v>1.8743209999999999</v>
      </c>
      <c r="MS479">
        <v>6731.9279999999999</v>
      </c>
      <c r="MT479">
        <v>5.885584E-2</v>
      </c>
      <c r="MU479">
        <v>23.150369999999999</v>
      </c>
      <c r="MV479">
        <v>1.7721819999999999</v>
      </c>
      <c r="MW479">
        <v>6367.4089999999997</v>
      </c>
      <c r="MX479" s="1">
        <v>5.8730350000000001E-2</v>
      </c>
      <c r="MY479">
        <v>23.45533</v>
      </c>
      <c r="MZ479">
        <v>1.6731529999999999</v>
      </c>
      <c r="NA479">
        <v>6029.125</v>
      </c>
      <c r="NB479" s="1">
        <v>5.8506660000000002E-2</v>
      </c>
      <c r="NC479">
        <v>23.863810000000001</v>
      </c>
      <c r="ND479">
        <v>1.5792440000000001</v>
      </c>
      <c r="NE479">
        <v>5717.1610000000001</v>
      </c>
      <c r="NF479" s="1">
        <v>5.8272150000000002E-2</v>
      </c>
      <c r="NG479">
        <v>24.222529999999999</v>
      </c>
      <c r="NH479">
        <v>1.4927239999999999</v>
      </c>
      <c r="NI479">
        <v>5429.5410000000002</v>
      </c>
      <c r="NJ479" s="1">
        <v>5.8132490000000002E-2</v>
      </c>
      <c r="NK479">
        <v>24.55781</v>
      </c>
      <c r="NL479">
        <v>1.4153629999999999</v>
      </c>
      <c r="NM479">
        <v>5163.5940000000001</v>
      </c>
      <c r="NN479" s="1">
        <v>5.8090999999999997E-2</v>
      </c>
      <c r="NO479">
        <v>24.61598</v>
      </c>
      <c r="NP479">
        <v>1.3458030000000001</v>
      </c>
      <c r="NQ479">
        <v>4916.0630000000001</v>
      </c>
      <c r="NR479" s="1">
        <v>5.8008949999999997E-2</v>
      </c>
      <c r="NS479">
        <v>24.495740000000001</v>
      </c>
      <c r="NT479">
        <v>1.280071</v>
      </c>
      <c r="NU479">
        <v>4685.0709999999999</v>
      </c>
      <c r="NV479" s="1">
        <v>5.7852349999999997E-2</v>
      </c>
      <c r="NW479">
        <v>24.36936</v>
      </c>
      <c r="NX479">
        <v>1.2173879999999999</v>
      </c>
      <c r="NY479">
        <v>4469.884</v>
      </c>
      <c r="NZ479" s="1">
        <v>5.7608630000000001E-2</v>
      </c>
      <c r="OA479">
        <v>24.297319999999999</v>
      </c>
      <c r="OB479">
        <v>1.1575040000000001</v>
      </c>
      <c r="OC479">
        <v>4269.9679999999998</v>
      </c>
      <c r="OD479" s="1">
        <v>5.742336E-2</v>
      </c>
      <c r="OE479">
        <v>24.282229999999998</v>
      </c>
      <c r="OF479">
        <v>1.10321</v>
      </c>
      <c r="OG479">
        <v>4084.2539999999999</v>
      </c>
      <c r="OH479" s="1">
        <v>5.7346210000000002E-2</v>
      </c>
      <c r="OI479">
        <v>24.475750000000001</v>
      </c>
      <c r="OJ479">
        <v>1.0544119999999999</v>
      </c>
      <c r="OK479">
        <v>3910.5909999999999</v>
      </c>
    </row>
    <row r="480" spans="1:401" x14ac:dyDescent="0.35">
      <c r="A480">
        <v>489</v>
      </c>
      <c r="B480" t="s">
        <v>4</v>
      </c>
      <c r="C480" t="s">
        <v>364</v>
      </c>
      <c r="D480" t="s">
        <v>487</v>
      </c>
      <c r="E480">
        <v>701.40269999999998</v>
      </c>
      <c r="F480" s="1">
        <v>7.4651609999999993E-2</v>
      </c>
      <c r="G480">
        <v>22.01756</v>
      </c>
      <c r="H480">
        <v>0</v>
      </c>
      <c r="I480">
        <v>0</v>
      </c>
      <c r="J480" s="1">
        <v>7.4394249999999995E-2</v>
      </c>
      <c r="K480">
        <v>21.957419999999999</v>
      </c>
      <c r="L480">
        <v>0</v>
      </c>
      <c r="M480">
        <v>0</v>
      </c>
      <c r="N480" s="1">
        <v>7.4499060000000006E-2</v>
      </c>
      <c r="O480">
        <v>22.140270000000001</v>
      </c>
      <c r="P480">
        <v>0</v>
      </c>
      <c r="Q480">
        <v>0</v>
      </c>
      <c r="R480" s="1">
        <v>7.4764010000000006E-2</v>
      </c>
      <c r="S480">
        <v>22.200220000000002</v>
      </c>
      <c r="T480">
        <v>0</v>
      </c>
      <c r="U480">
        <v>0</v>
      </c>
      <c r="V480">
        <v>7.4840660000000003E-2</v>
      </c>
      <c r="W480">
        <v>22.351649999999999</v>
      </c>
      <c r="X480">
        <v>0</v>
      </c>
      <c r="Y480">
        <v>0</v>
      </c>
      <c r="Z480">
        <v>7.4806910000000004E-2</v>
      </c>
      <c r="AA480">
        <v>22.274640000000002</v>
      </c>
      <c r="AB480">
        <v>0</v>
      </c>
      <c r="AC480">
        <v>0</v>
      </c>
      <c r="AD480" s="1">
        <v>7.4912320000000004E-2</v>
      </c>
      <c r="AE480">
        <v>22.16778</v>
      </c>
      <c r="AF480">
        <v>0</v>
      </c>
      <c r="AG480">
        <v>0</v>
      </c>
      <c r="AH480" s="1">
        <v>7.5266680000000002E-2</v>
      </c>
      <c r="AI480">
        <v>22.071000000000002</v>
      </c>
      <c r="AJ480">
        <v>0</v>
      </c>
      <c r="AK480">
        <v>0</v>
      </c>
      <c r="AL480" s="1">
        <v>7.5403940000000003E-2</v>
      </c>
      <c r="AM480">
        <v>21.986270000000001</v>
      </c>
      <c r="AN480">
        <v>0</v>
      </c>
      <c r="AO480">
        <v>0</v>
      </c>
      <c r="AP480" s="1">
        <v>7.5820410000000005E-2</v>
      </c>
      <c r="AQ480">
        <v>21.945679999999999</v>
      </c>
      <c r="AR480">
        <v>0</v>
      </c>
      <c r="AS480">
        <v>0</v>
      </c>
      <c r="AT480" s="1">
        <v>7.6409560000000001E-2</v>
      </c>
      <c r="AU480">
        <v>22.137229999999999</v>
      </c>
      <c r="AV480">
        <v>0</v>
      </c>
      <c r="AW480">
        <v>0</v>
      </c>
      <c r="AX480" s="1">
        <v>7.7058409999999994E-2</v>
      </c>
      <c r="AY480">
        <v>22.187989999999999</v>
      </c>
      <c r="AZ480">
        <v>0</v>
      </c>
      <c r="BA480">
        <v>0</v>
      </c>
      <c r="BB480" s="1">
        <v>7.7632660000000006E-2</v>
      </c>
      <c r="BC480">
        <v>22.222370000000002</v>
      </c>
      <c r="BD480">
        <v>0</v>
      </c>
      <c r="BE480">
        <v>0</v>
      </c>
      <c r="BF480" s="1">
        <v>7.8154909999999994E-2</v>
      </c>
      <c r="BG480">
        <v>22.281659999999999</v>
      </c>
      <c r="BH480">
        <v>0</v>
      </c>
      <c r="BI480">
        <v>0</v>
      </c>
      <c r="BJ480" s="1">
        <v>7.8744869999999995E-2</v>
      </c>
      <c r="BK480">
        <v>22.188569999999999</v>
      </c>
      <c r="BL480">
        <v>0</v>
      </c>
      <c r="BM480">
        <v>0</v>
      </c>
      <c r="BN480" s="1">
        <v>7.9436090000000001E-2</v>
      </c>
      <c r="BO480">
        <v>22.06119</v>
      </c>
      <c r="BP480">
        <v>0</v>
      </c>
      <c r="BQ480">
        <v>0</v>
      </c>
      <c r="BR480" s="1">
        <v>8.0208680000000004E-2</v>
      </c>
      <c r="BS480">
        <v>21.92557</v>
      </c>
      <c r="BT480">
        <v>0</v>
      </c>
      <c r="BU480">
        <v>0</v>
      </c>
      <c r="BV480" s="1">
        <v>8.0890229999999994E-2</v>
      </c>
      <c r="BW480">
        <v>21.994070000000001</v>
      </c>
      <c r="BX480">
        <v>0</v>
      </c>
      <c r="BY480">
        <v>0</v>
      </c>
      <c r="BZ480" s="1">
        <v>8.1457440000000006E-2</v>
      </c>
      <c r="CA480">
        <v>22.254519999999999</v>
      </c>
      <c r="CB480">
        <v>0</v>
      </c>
      <c r="CC480">
        <v>0</v>
      </c>
      <c r="CD480" s="1">
        <v>8.1973580000000004E-2</v>
      </c>
      <c r="CE480">
        <v>22.58681</v>
      </c>
      <c r="CF480">
        <v>0</v>
      </c>
      <c r="CG480">
        <v>0</v>
      </c>
      <c r="CH480">
        <v>8.251203E-2</v>
      </c>
      <c r="CI480">
        <v>22.853120000000001</v>
      </c>
      <c r="CJ480">
        <v>0</v>
      </c>
      <c r="CK480">
        <v>0</v>
      </c>
      <c r="CL480" s="1">
        <v>8.3056160000000004E-2</v>
      </c>
      <c r="CM480">
        <v>22.89922</v>
      </c>
      <c r="CN480">
        <v>0</v>
      </c>
      <c r="CO480">
        <v>0</v>
      </c>
      <c r="CP480" s="1">
        <v>8.3522250000000006E-2</v>
      </c>
      <c r="CQ480">
        <v>22.804010000000002</v>
      </c>
      <c r="CR480">
        <v>0</v>
      </c>
      <c r="CS480">
        <v>0</v>
      </c>
      <c r="CT480" s="1">
        <v>8.3904969999999995E-2</v>
      </c>
      <c r="CU480">
        <v>22.7196</v>
      </c>
      <c r="CV480">
        <v>0</v>
      </c>
      <c r="CW480">
        <v>0</v>
      </c>
      <c r="CX480" s="1">
        <v>8.4641640000000004E-2</v>
      </c>
      <c r="CY480">
        <v>22.683890000000002</v>
      </c>
      <c r="CZ480">
        <v>0</v>
      </c>
      <c r="DA480">
        <v>0</v>
      </c>
      <c r="DB480" s="1">
        <v>8.5010509999999997E-2</v>
      </c>
      <c r="DC480">
        <v>22.887039999999999</v>
      </c>
      <c r="DD480">
        <v>0</v>
      </c>
      <c r="DE480">
        <v>0</v>
      </c>
      <c r="DF480">
        <v>8.5026249999999998E-2</v>
      </c>
      <c r="DG480">
        <v>23.223199999999999</v>
      </c>
      <c r="DH480">
        <v>0</v>
      </c>
      <c r="DI480">
        <v>2.132045E-38</v>
      </c>
      <c r="DJ480" s="1">
        <v>8.4924079999999999E-2</v>
      </c>
      <c r="DK480">
        <v>23.461120000000001</v>
      </c>
      <c r="DL480" s="1">
        <v>8.373262E-36</v>
      </c>
      <c r="DM480" s="1">
        <v>1.8123310000000001E-32</v>
      </c>
      <c r="DN480" s="1">
        <v>8.4919529999999993E-2</v>
      </c>
      <c r="DO480">
        <v>23.641580000000001</v>
      </c>
      <c r="DP480" s="1">
        <v>7.4721479999999999E-31</v>
      </c>
      <c r="DQ480" s="1">
        <v>1.4468459999999999E-27</v>
      </c>
      <c r="DR480" s="1">
        <v>8.4998980000000002E-2</v>
      </c>
      <c r="DS480">
        <v>23.618559999999999</v>
      </c>
      <c r="DT480" s="1">
        <v>9.6410839999999994E-27</v>
      </c>
      <c r="DU480" s="1">
        <v>1.761877E-23</v>
      </c>
      <c r="DV480" s="1">
        <v>8.4944259999999994E-2</v>
      </c>
      <c r="DW480">
        <v>23.41394</v>
      </c>
      <c r="DX480" s="1">
        <v>2.8396429999999998E-23</v>
      </c>
      <c r="DY480" s="1">
        <v>5.06941E-20</v>
      </c>
      <c r="DZ480" s="1">
        <v>8.4718329999999994E-2</v>
      </c>
      <c r="EA480">
        <v>23.196850000000001</v>
      </c>
      <c r="EB480" s="1">
        <v>2.777157E-20</v>
      </c>
      <c r="EC480" s="1">
        <v>4.9067770000000002E-17</v>
      </c>
      <c r="ED480" s="1">
        <v>8.5177820000000001E-2</v>
      </c>
      <c r="EE480">
        <v>22.9983</v>
      </c>
      <c r="EF480" s="1">
        <v>1.1316170000000001E-17</v>
      </c>
      <c r="EG480" s="1">
        <v>1.9830270000000001E-14</v>
      </c>
      <c r="EH480" s="1">
        <v>8.5023600000000005E-2</v>
      </c>
      <c r="EI480">
        <v>22.958559999999999</v>
      </c>
      <c r="EJ480" s="1">
        <v>2.2134210000000002E-15</v>
      </c>
      <c r="EK480" s="1">
        <v>3.884988E-12</v>
      </c>
      <c r="EL480" s="1">
        <v>8.4354769999999996E-2</v>
      </c>
      <c r="EM480">
        <v>23.025379999999998</v>
      </c>
      <c r="EN480" s="1">
        <v>2.2960039999999998E-13</v>
      </c>
      <c r="EO480" s="1">
        <v>4.0707699999999998E-10</v>
      </c>
      <c r="EP480" s="1">
        <v>8.3506070000000002E-2</v>
      </c>
      <c r="EQ480">
        <v>23.116520000000001</v>
      </c>
      <c r="ER480" s="1">
        <v>1.382499E-11</v>
      </c>
      <c r="ES480" s="1">
        <v>2.489057E-8</v>
      </c>
      <c r="ET480" s="1">
        <v>8.2945539999999998E-2</v>
      </c>
      <c r="EU480">
        <v>23.137329999999999</v>
      </c>
      <c r="EV480" s="1">
        <v>5.2405700000000002E-10</v>
      </c>
      <c r="EW480" s="1">
        <v>9.5549650000000001E-7</v>
      </c>
      <c r="EX480" s="1">
        <v>8.258393E-2</v>
      </c>
      <c r="EY480">
        <v>22.95112</v>
      </c>
      <c r="EZ480" s="1">
        <v>1.32739E-8</v>
      </c>
      <c r="FA480" s="1">
        <v>2.4457500000000001E-5</v>
      </c>
      <c r="FB480" s="1">
        <v>8.2076830000000003E-2</v>
      </c>
      <c r="FC480">
        <v>22.645579999999999</v>
      </c>
      <c r="FD480" s="1">
        <v>2.341799E-7</v>
      </c>
      <c r="FE480" s="1">
        <v>4.3679040000000003E-4</v>
      </c>
      <c r="FF480" s="1">
        <v>8.1313529999999995E-2</v>
      </c>
      <c r="FG480">
        <v>22.30782</v>
      </c>
      <c r="FH480" s="1">
        <v>2.9712259999999999E-6</v>
      </c>
      <c r="FI480" s="1">
        <v>5.637591E-3</v>
      </c>
      <c r="FJ480" s="1">
        <v>8.11616E-2</v>
      </c>
      <c r="FK480">
        <v>22.026530000000001</v>
      </c>
      <c r="FL480" s="1">
        <v>2.838892E-5</v>
      </c>
      <c r="FM480" s="1">
        <v>5.4358509999999999E-2</v>
      </c>
      <c r="FN480" s="1">
        <v>8.0524200000000004E-2</v>
      </c>
      <c r="FO480">
        <v>22.093029999999999</v>
      </c>
      <c r="FP480" s="1">
        <v>2.078452E-4</v>
      </c>
      <c r="FQ480">
        <v>0.403922</v>
      </c>
      <c r="FR480" s="1">
        <v>7.9573469999999993E-2</v>
      </c>
      <c r="FS480">
        <v>22.178329999999999</v>
      </c>
      <c r="FT480" s="1">
        <v>1.1916050000000001E-3</v>
      </c>
      <c r="FU480">
        <v>2.3614809999999999</v>
      </c>
      <c r="FV480" s="1">
        <v>7.8509389999999998E-2</v>
      </c>
      <c r="FW480">
        <v>22.23086</v>
      </c>
      <c r="FX480" s="1">
        <v>5.4837369999999998E-3</v>
      </c>
      <c r="FY480">
        <v>11.1076</v>
      </c>
      <c r="FZ480" s="1">
        <v>7.7691200000000002E-2</v>
      </c>
      <c r="GA480">
        <v>22.179960000000001</v>
      </c>
      <c r="GB480" s="1">
        <v>2.0820479999999999E-2</v>
      </c>
      <c r="GC480">
        <v>42.967219999999998</v>
      </c>
      <c r="GD480" s="1">
        <v>7.7061119999999997E-2</v>
      </c>
      <c r="GE480">
        <v>22.000810000000001</v>
      </c>
      <c r="GF480" s="1">
        <v>6.6571439999999996E-2</v>
      </c>
      <c r="GG480">
        <v>139.61920000000001</v>
      </c>
      <c r="GH480" s="1">
        <v>7.6342850000000004E-2</v>
      </c>
      <c r="GI480">
        <v>21.74765</v>
      </c>
      <c r="GJ480" s="1">
        <v>0.18165700000000001</v>
      </c>
      <c r="GK480">
        <v>387.85520000000002</v>
      </c>
      <c r="GL480" s="1">
        <v>7.5490160000000001E-2</v>
      </c>
      <c r="GM480">
        <v>21.485710000000001</v>
      </c>
      <c r="GN480">
        <v>0.42935230000000002</v>
      </c>
      <c r="GO480">
        <v>934.98789999999997</v>
      </c>
      <c r="GP480" s="1">
        <v>7.5313779999999997E-2</v>
      </c>
      <c r="GQ480">
        <v>21.305779999999999</v>
      </c>
      <c r="GR480">
        <v>0.90232939999999995</v>
      </c>
      <c r="GS480">
        <v>1986.02</v>
      </c>
      <c r="GT480" s="1">
        <v>7.4688130000000005E-2</v>
      </c>
      <c r="GU480">
        <v>21.497260000000001</v>
      </c>
      <c r="GV480">
        <v>1.6845330000000001</v>
      </c>
      <c r="GW480">
        <v>3770.4160000000002</v>
      </c>
      <c r="GX480" s="1">
        <v>7.3723360000000002E-2</v>
      </c>
      <c r="GY480">
        <v>21.715350000000001</v>
      </c>
      <c r="GZ480">
        <v>2.824376</v>
      </c>
      <c r="HA480">
        <v>6459.4309999999996</v>
      </c>
      <c r="HB480" s="1">
        <v>7.267005E-2</v>
      </c>
      <c r="HC480">
        <v>21.936810000000001</v>
      </c>
      <c r="HD480">
        <v>4.3143630000000002</v>
      </c>
      <c r="HE480">
        <v>10093.209999999999</v>
      </c>
      <c r="HF480" s="1">
        <v>7.1840130000000002E-2</v>
      </c>
      <c r="HG480">
        <v>22.163139999999999</v>
      </c>
      <c r="HH480">
        <v>6.0925289999999999</v>
      </c>
      <c r="HI480">
        <v>14536.23</v>
      </c>
      <c r="HJ480" s="1">
        <v>7.1181129999999995E-2</v>
      </c>
      <c r="HK480">
        <v>22.224630000000001</v>
      </c>
      <c r="HL480">
        <v>8.0315270000000005</v>
      </c>
      <c r="HM480">
        <v>19494.810000000001</v>
      </c>
      <c r="HN480" s="1">
        <v>7.0441530000000002E-2</v>
      </c>
      <c r="HO480">
        <v>22.060890000000001</v>
      </c>
      <c r="HP480">
        <v>9.9367190000000001</v>
      </c>
      <c r="HQ480">
        <v>24561.46</v>
      </c>
      <c r="HR480" s="1">
        <v>6.9546330000000003E-2</v>
      </c>
      <c r="HS480">
        <v>21.874749999999999</v>
      </c>
      <c r="HT480">
        <v>11.617430000000001</v>
      </c>
      <c r="HU480">
        <v>29301.19</v>
      </c>
      <c r="HV480" s="1">
        <v>6.8894189999999994E-2</v>
      </c>
      <c r="HW480">
        <v>21.732839999999999</v>
      </c>
      <c r="HX480">
        <v>13.00508</v>
      </c>
      <c r="HY480">
        <v>33346.49</v>
      </c>
      <c r="HZ480" s="1">
        <v>6.8045439999999999E-2</v>
      </c>
      <c r="IA480">
        <v>21.939589999999999</v>
      </c>
      <c r="IB480">
        <v>13.94969</v>
      </c>
      <c r="IC480">
        <v>36458.17</v>
      </c>
      <c r="ID480" s="1">
        <v>6.7108909999999994E-2</v>
      </c>
      <c r="IE480">
        <v>22.325579999999999</v>
      </c>
      <c r="IF480">
        <v>14.446260000000001</v>
      </c>
      <c r="IG480">
        <v>38521.54</v>
      </c>
      <c r="IH480" s="1">
        <v>6.6227469999999997E-2</v>
      </c>
      <c r="II480">
        <v>22.708079999999999</v>
      </c>
      <c r="IJ480">
        <v>14.556509999999999</v>
      </c>
      <c r="IK480">
        <v>39562.82</v>
      </c>
      <c r="IL480" s="1">
        <v>6.5521640000000006E-2</v>
      </c>
      <c r="IM480">
        <v>23.063510000000001</v>
      </c>
      <c r="IN480">
        <v>14.3714</v>
      </c>
      <c r="IO480">
        <v>39693.360000000001</v>
      </c>
      <c r="IP480" s="1">
        <v>6.498218E-2</v>
      </c>
      <c r="IQ480">
        <v>23.16187</v>
      </c>
      <c r="IR480">
        <v>13.962</v>
      </c>
      <c r="IS480">
        <v>39074.93</v>
      </c>
      <c r="IT480" s="1">
        <v>6.4484200000000005E-2</v>
      </c>
      <c r="IU480">
        <v>23.067810000000001</v>
      </c>
      <c r="IV480">
        <v>13.37175</v>
      </c>
      <c r="IW480">
        <v>37882.9</v>
      </c>
      <c r="IX480" s="1">
        <v>6.3984360000000004E-2</v>
      </c>
      <c r="IY480">
        <v>22.973369999999999</v>
      </c>
      <c r="IZ480">
        <v>12.68205</v>
      </c>
      <c r="JA480">
        <v>36282.86</v>
      </c>
      <c r="JB480" s="1">
        <v>6.3877859999999995E-2</v>
      </c>
      <c r="JC480">
        <v>22.92944</v>
      </c>
      <c r="JD480">
        <v>11.91757</v>
      </c>
      <c r="JE480">
        <v>34410.129999999997</v>
      </c>
      <c r="JF480" s="1">
        <v>6.3574599999999995E-2</v>
      </c>
      <c r="JG480">
        <v>23.101510000000001</v>
      </c>
      <c r="JH480">
        <v>11.14152</v>
      </c>
      <c r="JI480">
        <v>32392.240000000002</v>
      </c>
      <c r="JJ480" s="1">
        <v>6.3124299999999994E-2</v>
      </c>
      <c r="JK480">
        <v>23.23873</v>
      </c>
      <c r="JL480">
        <v>10.32028</v>
      </c>
      <c r="JM480">
        <v>30314.12</v>
      </c>
      <c r="JN480" s="1">
        <v>6.2583070000000005E-2</v>
      </c>
      <c r="JO480">
        <v>23.407170000000001</v>
      </c>
      <c r="JP480">
        <v>9.5063639999999996</v>
      </c>
      <c r="JQ480">
        <v>28251.23</v>
      </c>
      <c r="JR480" s="1">
        <v>6.2083779999999998E-2</v>
      </c>
      <c r="JS480">
        <v>23.403759999999998</v>
      </c>
      <c r="JT480">
        <v>8.7385300000000008</v>
      </c>
      <c r="JU480">
        <v>26248.47</v>
      </c>
      <c r="JV480" s="1">
        <v>6.1633970000000003E-2</v>
      </c>
      <c r="JW480">
        <v>23.276260000000001</v>
      </c>
      <c r="JX480">
        <v>8.0228839999999995</v>
      </c>
      <c r="JY480">
        <v>24337.82</v>
      </c>
      <c r="JZ480">
        <v>6.1155189999999998E-2</v>
      </c>
      <c r="KA480">
        <v>23.108730000000001</v>
      </c>
      <c r="KB480">
        <v>7.3554440000000003</v>
      </c>
      <c r="KC480">
        <v>22539.64</v>
      </c>
      <c r="KD480" s="1">
        <v>6.0625239999999997E-2</v>
      </c>
      <c r="KE480">
        <v>22.92595</v>
      </c>
      <c r="KF480">
        <v>6.7351279999999996</v>
      </c>
      <c r="KG480">
        <v>20864.95</v>
      </c>
      <c r="KH480" s="1">
        <v>6.0058050000000002E-2</v>
      </c>
      <c r="KI480">
        <v>22.752410000000001</v>
      </c>
      <c r="KJ480">
        <v>6.164771</v>
      </c>
      <c r="KK480">
        <v>19317.740000000002</v>
      </c>
      <c r="KL480" s="1">
        <v>5.9486070000000002E-2</v>
      </c>
      <c r="KM480">
        <v>22.831199999999999</v>
      </c>
      <c r="KN480">
        <v>5.6464290000000004</v>
      </c>
      <c r="KO480">
        <v>17896.55</v>
      </c>
      <c r="KP480">
        <v>5.8958959999999998E-2</v>
      </c>
      <c r="KQ480">
        <v>22.81343</v>
      </c>
      <c r="KR480">
        <v>5.1808589999999999</v>
      </c>
      <c r="KS480">
        <v>16596.14</v>
      </c>
      <c r="KT480" s="1">
        <v>5.845496E-2</v>
      </c>
      <c r="KU480">
        <v>22.838889999999999</v>
      </c>
      <c r="KV480">
        <v>4.7611530000000002</v>
      </c>
      <c r="KW480">
        <v>15409.23</v>
      </c>
      <c r="KX480" s="1">
        <v>5.796494E-2</v>
      </c>
      <c r="KY480">
        <v>22.87969</v>
      </c>
      <c r="KZ480">
        <v>4.3832560000000003</v>
      </c>
      <c r="LA480">
        <v>14328.04</v>
      </c>
      <c r="LB480" s="1">
        <v>5.7521820000000001E-2</v>
      </c>
      <c r="LC480">
        <v>22.81026</v>
      </c>
      <c r="LD480">
        <v>4.0453419999999998</v>
      </c>
      <c r="LE480">
        <v>13344.46</v>
      </c>
      <c r="LF480" s="1">
        <v>5.7130350000000003E-2</v>
      </c>
      <c r="LG480">
        <v>22.599080000000001</v>
      </c>
      <c r="LH480">
        <v>3.743474</v>
      </c>
      <c r="LI480">
        <v>12449.17</v>
      </c>
      <c r="LJ480" s="1">
        <v>5.6811609999999998E-2</v>
      </c>
      <c r="LK480">
        <v>22.367100000000001</v>
      </c>
      <c r="LL480">
        <v>3.4739040000000001</v>
      </c>
      <c r="LM480">
        <v>11633.32</v>
      </c>
      <c r="LN480" s="1">
        <v>5.665514E-2</v>
      </c>
      <c r="LO480">
        <v>22.250139999999998</v>
      </c>
      <c r="LP480">
        <v>3.238178</v>
      </c>
      <c r="LQ480">
        <v>10887.78</v>
      </c>
      <c r="LR480" s="1">
        <v>5.6397370000000002E-2</v>
      </c>
      <c r="LS480">
        <v>22.531939999999999</v>
      </c>
      <c r="LT480">
        <v>3.0177749999999999</v>
      </c>
      <c r="LU480">
        <v>10204.75</v>
      </c>
      <c r="LV480" s="1">
        <v>5.6075270000000003E-2</v>
      </c>
      <c r="LW480">
        <v>22.814879999999999</v>
      </c>
      <c r="LX480">
        <v>2.8141069999999999</v>
      </c>
      <c r="LY480">
        <v>9581.0869999999995</v>
      </c>
      <c r="LZ480" s="1">
        <v>5.5760209999999998E-2</v>
      </c>
      <c r="MA480">
        <v>23.095389999999998</v>
      </c>
      <c r="MB480">
        <v>2.6292589999999998</v>
      </c>
      <c r="MC480">
        <v>9011.2900000000009</v>
      </c>
      <c r="MD480">
        <v>5.5512440000000003E-2</v>
      </c>
      <c r="ME480">
        <v>23.424430000000001</v>
      </c>
      <c r="MF480">
        <v>2.463695</v>
      </c>
      <c r="MG480">
        <v>8489.8130000000001</v>
      </c>
      <c r="MH480" s="1">
        <v>5.5347319999999998E-2</v>
      </c>
      <c r="MI480">
        <v>23.51989</v>
      </c>
      <c r="MJ480">
        <v>2.3155209999999999</v>
      </c>
      <c r="MK480">
        <v>8010.4769999999999</v>
      </c>
      <c r="ML480" s="1">
        <v>5.5169820000000001E-2</v>
      </c>
      <c r="MM480">
        <v>23.360949999999999</v>
      </c>
      <c r="MN480">
        <v>2.1790980000000002</v>
      </c>
      <c r="MO480">
        <v>7568.8040000000001</v>
      </c>
      <c r="MP480">
        <v>5.4974660000000002E-2</v>
      </c>
      <c r="MQ480">
        <v>23.229130000000001</v>
      </c>
      <c r="MR480">
        <v>2.0528599999999999</v>
      </c>
      <c r="MS480">
        <v>7161.9709999999995</v>
      </c>
      <c r="MT480" s="1">
        <v>5.5007380000000002E-2</v>
      </c>
      <c r="MU480">
        <v>23.15503</v>
      </c>
      <c r="MV480">
        <v>1.9444889999999999</v>
      </c>
      <c r="MW480">
        <v>6785.0550000000003</v>
      </c>
      <c r="MX480" s="1">
        <v>5.4888159999999998E-2</v>
      </c>
      <c r="MY480">
        <v>23.448170000000001</v>
      </c>
      <c r="MZ480">
        <v>1.838738</v>
      </c>
      <c r="NA480">
        <v>6434.5020000000004</v>
      </c>
      <c r="NB480">
        <v>5.4675309999999998E-2</v>
      </c>
      <c r="NC480">
        <v>23.843039999999998</v>
      </c>
      <c r="ND480">
        <v>1.738083</v>
      </c>
      <c r="NE480">
        <v>6110.49</v>
      </c>
      <c r="NF480">
        <v>5.4450800000000001E-2</v>
      </c>
      <c r="NG480">
        <v>24.191490000000002</v>
      </c>
      <c r="NH480">
        <v>1.645092</v>
      </c>
      <c r="NI480">
        <v>5811.0829999999996</v>
      </c>
      <c r="NJ480">
        <v>5.4322059999999998E-2</v>
      </c>
      <c r="NK480">
        <v>24.517320000000002</v>
      </c>
      <c r="NL480">
        <v>1.561976</v>
      </c>
      <c r="NM480">
        <v>5533.5969999999998</v>
      </c>
      <c r="NN480">
        <v>5.4281360000000001E-2</v>
      </c>
      <c r="NO480">
        <v>24.57404</v>
      </c>
      <c r="NP480">
        <v>1.4870939999999999</v>
      </c>
      <c r="NQ480">
        <v>5274.7969999999996</v>
      </c>
      <c r="NR480">
        <v>5.4202239999999999E-2</v>
      </c>
      <c r="NS480">
        <v>24.458549999999999</v>
      </c>
      <c r="NT480">
        <v>1.416153</v>
      </c>
      <c r="NU480">
        <v>5032.866</v>
      </c>
      <c r="NV480">
        <v>5.4055970000000002E-2</v>
      </c>
      <c r="NW480">
        <v>24.336539999999999</v>
      </c>
      <c r="NX480">
        <v>1.3483639999999999</v>
      </c>
      <c r="NY480">
        <v>4806.9480000000003</v>
      </c>
      <c r="NZ480">
        <v>5.3824190000000001E-2</v>
      </c>
      <c r="OA480">
        <v>24.268149999999999</v>
      </c>
      <c r="OB480">
        <v>1.2833600000000001</v>
      </c>
      <c r="OC480">
        <v>4596.7849999999999</v>
      </c>
      <c r="OD480">
        <v>5.3646779999999998E-2</v>
      </c>
      <c r="OE480">
        <v>24.257210000000001</v>
      </c>
      <c r="OF480">
        <v>1.224288</v>
      </c>
      <c r="OG480">
        <v>4401.0879999999997</v>
      </c>
      <c r="OH480">
        <v>5.3574040000000003E-2</v>
      </c>
      <c r="OI480">
        <v>24.450099999999999</v>
      </c>
      <c r="OJ480">
        <v>1.1712560000000001</v>
      </c>
      <c r="OK480">
        <v>4217.7330000000002</v>
      </c>
    </row>
    <row r="481" spans="1:401" x14ac:dyDescent="0.35">
      <c r="A481">
        <v>490</v>
      </c>
      <c r="B481" t="s">
        <v>4</v>
      </c>
      <c r="C481" t="s">
        <v>364</v>
      </c>
      <c r="D481" t="s">
        <v>488</v>
      </c>
      <c r="E481">
        <v>690.0154</v>
      </c>
      <c r="F481" s="1">
        <v>8.3375560000000001E-2</v>
      </c>
      <c r="G481">
        <v>22.01604</v>
      </c>
      <c r="H481">
        <v>0</v>
      </c>
      <c r="I481">
        <v>0</v>
      </c>
      <c r="J481">
        <v>8.3085950000000006E-2</v>
      </c>
      <c r="K481">
        <v>21.95749</v>
      </c>
      <c r="L481">
        <v>0</v>
      </c>
      <c r="M481">
        <v>0</v>
      </c>
      <c r="N481" s="1">
        <v>8.3213679999999998E-2</v>
      </c>
      <c r="O481">
        <v>22.137270000000001</v>
      </c>
      <c r="P481">
        <v>0</v>
      </c>
      <c r="Q481">
        <v>0</v>
      </c>
      <c r="R481" s="1">
        <v>8.3520620000000004E-2</v>
      </c>
      <c r="S481">
        <v>22.200479999999999</v>
      </c>
      <c r="T481">
        <v>0</v>
      </c>
      <c r="U481">
        <v>0</v>
      </c>
      <c r="V481">
        <v>8.3599290000000007E-2</v>
      </c>
      <c r="W481">
        <v>22.352989999999998</v>
      </c>
      <c r="X481">
        <v>0</v>
      </c>
      <c r="Y481">
        <v>0</v>
      </c>
      <c r="Z481" s="1">
        <v>8.3554100000000006E-2</v>
      </c>
      <c r="AA481">
        <v>22.282810000000001</v>
      </c>
      <c r="AB481">
        <v>0</v>
      </c>
      <c r="AC481">
        <v>0</v>
      </c>
      <c r="AD481" s="1">
        <v>8.3666560000000001E-2</v>
      </c>
      <c r="AE481">
        <v>22.180589999999999</v>
      </c>
      <c r="AF481">
        <v>0</v>
      </c>
      <c r="AG481">
        <v>0</v>
      </c>
      <c r="AH481" s="1">
        <v>8.406334E-2</v>
      </c>
      <c r="AI481">
        <v>22.0837</v>
      </c>
      <c r="AJ481">
        <v>0</v>
      </c>
      <c r="AK481">
        <v>0</v>
      </c>
      <c r="AL481" s="1">
        <v>8.4200399999999995E-2</v>
      </c>
      <c r="AM481">
        <v>21.995650000000001</v>
      </c>
      <c r="AN481">
        <v>0</v>
      </c>
      <c r="AO481">
        <v>0</v>
      </c>
      <c r="AP481" s="1">
        <v>8.4669449999999993E-2</v>
      </c>
      <c r="AQ481">
        <v>21.95035</v>
      </c>
      <c r="AR481">
        <v>0</v>
      </c>
      <c r="AS481">
        <v>0</v>
      </c>
      <c r="AT481" s="1">
        <v>8.5325079999999998E-2</v>
      </c>
      <c r="AU481">
        <v>22.130569999999999</v>
      </c>
      <c r="AV481">
        <v>0</v>
      </c>
      <c r="AW481">
        <v>0</v>
      </c>
      <c r="AX481" s="1">
        <v>8.6055850000000003E-2</v>
      </c>
      <c r="AY481">
        <v>22.176439999999999</v>
      </c>
      <c r="AZ481">
        <v>0</v>
      </c>
      <c r="BA481">
        <v>0</v>
      </c>
      <c r="BB481" s="1">
        <v>8.6691550000000006E-2</v>
      </c>
      <c r="BC481">
        <v>22.209949999999999</v>
      </c>
      <c r="BD481">
        <v>0</v>
      </c>
      <c r="BE481">
        <v>0</v>
      </c>
      <c r="BF481" s="1">
        <v>8.7272879999999997E-2</v>
      </c>
      <c r="BG481">
        <v>22.267309999999998</v>
      </c>
      <c r="BH481">
        <v>0</v>
      </c>
      <c r="BI481">
        <v>0</v>
      </c>
      <c r="BJ481" s="1">
        <v>8.7928590000000001E-2</v>
      </c>
      <c r="BK481">
        <v>22.177350000000001</v>
      </c>
      <c r="BL481">
        <v>0</v>
      </c>
      <c r="BM481">
        <v>0</v>
      </c>
      <c r="BN481" s="1">
        <v>8.8701989999999994E-2</v>
      </c>
      <c r="BO481">
        <v>22.054169999999999</v>
      </c>
      <c r="BP481">
        <v>0</v>
      </c>
      <c r="BQ481">
        <v>0</v>
      </c>
      <c r="BR481" s="1">
        <v>8.957031E-2</v>
      </c>
      <c r="BS481">
        <v>21.92408</v>
      </c>
      <c r="BT481">
        <v>0</v>
      </c>
      <c r="BU481">
        <v>0</v>
      </c>
      <c r="BV481" s="1">
        <v>9.0328279999999997E-2</v>
      </c>
      <c r="BW481">
        <v>21.991689999999998</v>
      </c>
      <c r="BX481">
        <v>0</v>
      </c>
      <c r="BY481">
        <v>0</v>
      </c>
      <c r="BZ481" s="1">
        <v>9.0959040000000005E-2</v>
      </c>
      <c r="CA481">
        <v>22.24607</v>
      </c>
      <c r="CB481">
        <v>0</v>
      </c>
      <c r="CC481">
        <v>0</v>
      </c>
      <c r="CD481" s="1">
        <v>9.1534160000000003E-2</v>
      </c>
      <c r="CE481">
        <v>22.5686</v>
      </c>
      <c r="CF481">
        <v>0</v>
      </c>
      <c r="CG481">
        <v>0</v>
      </c>
      <c r="CH481" s="1">
        <v>9.2138230000000002E-2</v>
      </c>
      <c r="CI481">
        <v>22.8263</v>
      </c>
      <c r="CJ481">
        <v>0</v>
      </c>
      <c r="CK481">
        <v>0</v>
      </c>
      <c r="CL481">
        <v>9.2741530000000003E-2</v>
      </c>
      <c r="CM481">
        <v>22.868659999999998</v>
      </c>
      <c r="CN481">
        <v>0</v>
      </c>
      <c r="CO481">
        <v>0</v>
      </c>
      <c r="CP481" s="1">
        <v>9.3262999999999999E-2</v>
      </c>
      <c r="CQ481">
        <v>22.77336</v>
      </c>
      <c r="CR481">
        <v>0</v>
      </c>
      <c r="CS481">
        <v>0</v>
      </c>
      <c r="CT481" s="1">
        <v>9.3691769999999994E-2</v>
      </c>
      <c r="CU481">
        <v>22.687550000000002</v>
      </c>
      <c r="CV481">
        <v>0</v>
      </c>
      <c r="CW481">
        <v>0</v>
      </c>
      <c r="CX481" s="1">
        <v>9.4534229999999997E-2</v>
      </c>
      <c r="CY481">
        <v>22.65016</v>
      </c>
      <c r="CZ481">
        <v>0</v>
      </c>
      <c r="DA481">
        <v>0</v>
      </c>
      <c r="DB481" s="1">
        <v>9.4940570000000002E-2</v>
      </c>
      <c r="DC481">
        <v>22.847449999999998</v>
      </c>
      <c r="DD481">
        <v>0</v>
      </c>
      <c r="DE481">
        <v>0</v>
      </c>
      <c r="DF481" s="1">
        <v>9.4954620000000003E-2</v>
      </c>
      <c r="DG481">
        <v>23.17727</v>
      </c>
      <c r="DH481">
        <v>0</v>
      </c>
      <c r="DI481">
        <v>0</v>
      </c>
      <c r="DJ481">
        <v>9.4831209999999999E-2</v>
      </c>
      <c r="DK481">
        <v>23.41619</v>
      </c>
      <c r="DL481" s="1">
        <v>2.8871020000000002E-36</v>
      </c>
      <c r="DM481" s="1">
        <v>4.792608E-33</v>
      </c>
      <c r="DN481" s="1">
        <v>9.4827129999999996E-2</v>
      </c>
      <c r="DO481">
        <v>23.60051</v>
      </c>
      <c r="DP481" s="1">
        <v>2.7538450000000002E-31</v>
      </c>
      <c r="DQ481" s="1">
        <v>4.3058550000000002E-28</v>
      </c>
      <c r="DR481" s="1">
        <v>9.4923359999999998E-2</v>
      </c>
      <c r="DS481">
        <v>23.585999999999999</v>
      </c>
      <c r="DT481" s="1">
        <v>3.8090439999999997E-27</v>
      </c>
      <c r="DU481" s="1">
        <v>5.8041079999999998E-24</v>
      </c>
      <c r="DV481" s="1">
        <v>9.4862440000000006E-2</v>
      </c>
      <c r="DW481">
        <v>23.393830000000001</v>
      </c>
      <c r="DX481" s="1">
        <v>1.195566E-23</v>
      </c>
      <c r="DY481" s="1">
        <v>1.81648E-20</v>
      </c>
      <c r="DZ481" s="1">
        <v>9.4609100000000002E-2</v>
      </c>
      <c r="EA481">
        <v>23.189219999999999</v>
      </c>
      <c r="EB481" s="1">
        <v>1.236515E-20</v>
      </c>
      <c r="EC481" s="1">
        <v>1.8864559999999998E-17</v>
      </c>
      <c r="ED481" s="1">
        <v>9.5158160000000006E-2</v>
      </c>
      <c r="EE481">
        <v>23.002600000000001</v>
      </c>
      <c r="EF481" s="1">
        <v>5.3038499999999997E-18</v>
      </c>
      <c r="EG481" s="1">
        <v>8.1129979999999995E-15</v>
      </c>
      <c r="EH481" s="1">
        <v>9.4982689999999995E-2</v>
      </c>
      <c r="EI481">
        <v>22.972580000000001</v>
      </c>
      <c r="EJ481" s="1">
        <v>1.0873870000000001E-15</v>
      </c>
      <c r="EK481" s="1">
        <v>1.6810890000000001E-12</v>
      </c>
      <c r="EL481" s="1">
        <v>9.4225199999999995E-2</v>
      </c>
      <c r="EM481">
        <v>23.048190000000002</v>
      </c>
      <c r="EN481" s="1">
        <v>1.178302E-13</v>
      </c>
      <c r="EO481" s="1">
        <v>1.853935E-10</v>
      </c>
      <c r="EP481">
        <v>9.3257489999999998E-2</v>
      </c>
      <c r="EQ481">
        <v>23.147649999999999</v>
      </c>
      <c r="ER481" s="1">
        <v>7.3866900000000003E-12</v>
      </c>
      <c r="ES481" s="1">
        <v>1.187776E-8</v>
      </c>
      <c r="ET481" s="1">
        <v>9.2639189999999996E-2</v>
      </c>
      <c r="EU481">
        <v>23.177060000000001</v>
      </c>
      <c r="EV481" s="1">
        <v>2.908249E-10</v>
      </c>
      <c r="EW481" s="1">
        <v>4.7609449999999999E-7</v>
      </c>
      <c r="EX481" s="1">
        <v>9.2241180000000006E-2</v>
      </c>
      <c r="EY481">
        <v>23.00357</v>
      </c>
      <c r="EZ481" s="1">
        <v>7.6345559999999993E-9</v>
      </c>
      <c r="FA481" s="1">
        <v>1.268924E-5</v>
      </c>
      <c r="FB481" s="1">
        <v>9.1676969999999997E-2</v>
      </c>
      <c r="FC481">
        <v>22.711169999999999</v>
      </c>
      <c r="FD481" s="1">
        <v>1.3935939999999999E-7</v>
      </c>
      <c r="FE481" s="1">
        <v>2.3545679999999999E-4</v>
      </c>
      <c r="FF481" s="1">
        <v>9.0828350000000002E-2</v>
      </c>
      <c r="FG481">
        <v>22.38391</v>
      </c>
      <c r="FH481" s="1">
        <v>1.8268640000000001E-6</v>
      </c>
      <c r="FI481" s="1">
        <v>3.1517590000000001E-3</v>
      </c>
      <c r="FJ481" s="1">
        <v>9.0683799999999995E-2</v>
      </c>
      <c r="FK481">
        <v>22.111000000000001</v>
      </c>
      <c r="FL481" s="1">
        <v>1.8015650000000001E-5</v>
      </c>
      <c r="FM481" s="1">
        <v>3.1467080000000001E-2</v>
      </c>
      <c r="FN481" s="1">
        <v>8.9972410000000003E-2</v>
      </c>
      <c r="FO481">
        <v>22.174340000000001</v>
      </c>
      <c r="FP481" s="1">
        <v>1.3592850000000001E-4</v>
      </c>
      <c r="FQ481" s="1">
        <v>0.24173320000000001</v>
      </c>
      <c r="FR481" s="1">
        <v>8.8896299999999998E-2</v>
      </c>
      <c r="FS481">
        <v>22.255289999999999</v>
      </c>
      <c r="FT481" s="1">
        <v>8.0213240000000002E-4</v>
      </c>
      <c r="FU481">
        <v>1.4591160000000001</v>
      </c>
      <c r="FV481">
        <v>8.7698470000000001E-2</v>
      </c>
      <c r="FW481">
        <v>22.306550000000001</v>
      </c>
      <c r="FX481" s="1">
        <v>3.7954170000000001E-3</v>
      </c>
      <c r="FY481">
        <v>7.0762479999999996</v>
      </c>
      <c r="FZ481" s="1">
        <v>8.6782869999999998E-2</v>
      </c>
      <c r="GA481">
        <v>22.258140000000001</v>
      </c>
      <c r="GB481" s="1">
        <v>1.4800799999999999E-2</v>
      </c>
      <c r="GC481">
        <v>28.18554</v>
      </c>
      <c r="GD481" s="1">
        <v>8.6091180000000003E-2</v>
      </c>
      <c r="GE481">
        <v>22.084340000000001</v>
      </c>
      <c r="GF481" s="1">
        <v>4.856278E-2</v>
      </c>
      <c r="GG481">
        <v>94.191360000000003</v>
      </c>
      <c r="GH481" s="1">
        <v>8.5291350000000002E-2</v>
      </c>
      <c r="GI481">
        <v>21.83718</v>
      </c>
      <c r="GJ481" s="1">
        <v>0.1358366</v>
      </c>
      <c r="GK481">
        <v>268.78899999999999</v>
      </c>
      <c r="GL481">
        <v>8.4338540000000004E-2</v>
      </c>
      <c r="GM481">
        <v>21.580449999999999</v>
      </c>
      <c r="GN481">
        <v>0.3287677</v>
      </c>
      <c r="GO481">
        <v>664.87739999999997</v>
      </c>
      <c r="GP481" s="1">
        <v>8.4163979999999999E-2</v>
      </c>
      <c r="GQ481">
        <v>21.404229999999998</v>
      </c>
      <c r="GR481">
        <v>0.70709239999999995</v>
      </c>
      <c r="GS481">
        <v>1447.6969999999999</v>
      </c>
      <c r="GT481" s="1">
        <v>8.3465670000000006E-2</v>
      </c>
      <c r="GU481">
        <v>21.587700000000002</v>
      </c>
      <c r="GV481">
        <v>1.3493580000000001</v>
      </c>
      <c r="GW481">
        <v>2814.491</v>
      </c>
      <c r="GX481" s="1">
        <v>8.2379359999999999E-2</v>
      </c>
      <c r="GY481">
        <v>21.796240000000001</v>
      </c>
      <c r="GZ481">
        <v>2.310257</v>
      </c>
      <c r="HA481">
        <v>4932.5309999999999</v>
      </c>
      <c r="HB481" s="1">
        <v>8.1194130000000003E-2</v>
      </c>
      <c r="HC481">
        <v>22.009129999999999</v>
      </c>
      <c r="HD481">
        <v>3.6005129999999999</v>
      </c>
      <c r="HE481">
        <v>7876.5780000000004</v>
      </c>
      <c r="HF481">
        <v>8.0267759999999994E-2</v>
      </c>
      <c r="HG481">
        <v>22.225989999999999</v>
      </c>
      <c r="HH481">
        <v>5.1833140000000002</v>
      </c>
      <c r="HI481">
        <v>11581.44</v>
      </c>
      <c r="HJ481" s="1">
        <v>7.9542559999999998E-2</v>
      </c>
      <c r="HK481">
        <v>22.280570000000001</v>
      </c>
      <c r="HL481">
        <v>6.9601860000000002</v>
      </c>
      <c r="HM481">
        <v>15841.68</v>
      </c>
      <c r="HN481">
        <v>7.8717190000000006E-2</v>
      </c>
      <c r="HO481">
        <v>22.11543</v>
      </c>
      <c r="HP481">
        <v>8.7623619999999995</v>
      </c>
      <c r="HQ481">
        <v>20336.03</v>
      </c>
      <c r="HR481" s="1">
        <v>7.7714930000000002E-2</v>
      </c>
      <c r="HS481">
        <v>21.927790000000002</v>
      </c>
      <c r="HT481">
        <v>10.413740000000001</v>
      </c>
      <c r="HU481">
        <v>24692.86</v>
      </c>
      <c r="HV481" s="1">
        <v>7.6998609999999995E-2</v>
      </c>
      <c r="HW481">
        <v>21.783750000000001</v>
      </c>
      <c r="HX481">
        <v>11.840490000000001</v>
      </c>
      <c r="HY481">
        <v>28572.639999999999</v>
      </c>
      <c r="HZ481" s="1">
        <v>7.6048080000000004E-2</v>
      </c>
      <c r="IA481">
        <v>21.978680000000001</v>
      </c>
      <c r="IB481">
        <v>12.884840000000001</v>
      </c>
      <c r="IC481">
        <v>31729.279999999999</v>
      </c>
      <c r="ID481" s="1">
        <v>7.4999029999999994E-2</v>
      </c>
      <c r="IE481">
        <v>22.34797</v>
      </c>
      <c r="IF481">
        <v>13.523059999999999</v>
      </c>
      <c r="IG481">
        <v>34013.39</v>
      </c>
      <c r="IH481" s="1">
        <v>7.4008400000000002E-2</v>
      </c>
      <c r="II481">
        <v>22.71574</v>
      </c>
      <c r="IJ481">
        <v>13.794739999999999</v>
      </c>
      <c r="IK481">
        <v>35403.54</v>
      </c>
      <c r="IL481" s="1">
        <v>7.3223300000000005E-2</v>
      </c>
      <c r="IM481">
        <v>23.058689999999999</v>
      </c>
      <c r="IN481">
        <v>13.776149999999999</v>
      </c>
      <c r="IO481">
        <v>35962.339999999997</v>
      </c>
      <c r="IP481" s="1">
        <v>7.2623090000000001E-2</v>
      </c>
      <c r="IQ481">
        <v>23.151399999999999</v>
      </c>
      <c r="IR481">
        <v>13.52539</v>
      </c>
      <c r="IS481">
        <v>35808.06</v>
      </c>
      <c r="IT481" s="1">
        <v>7.2068649999999998E-2</v>
      </c>
      <c r="IU481">
        <v>23.05818</v>
      </c>
      <c r="IV481">
        <v>13.07785</v>
      </c>
      <c r="IW481">
        <v>35081.43</v>
      </c>
      <c r="IX481">
        <v>7.151072E-2</v>
      </c>
      <c r="IY481">
        <v>22.963529999999999</v>
      </c>
      <c r="IZ481">
        <v>12.48696</v>
      </c>
      <c r="JA481">
        <v>33924.69</v>
      </c>
      <c r="JB481" s="1">
        <v>7.1405339999999998E-2</v>
      </c>
      <c r="JC481">
        <v>22.91778</v>
      </c>
      <c r="JD481">
        <v>11.87546</v>
      </c>
      <c r="JE481">
        <v>32464.04</v>
      </c>
      <c r="JF481" s="1">
        <v>7.1062390000000003E-2</v>
      </c>
      <c r="JG481">
        <v>23.082370000000001</v>
      </c>
      <c r="JH481">
        <v>11.166</v>
      </c>
      <c r="JI481">
        <v>30812.68</v>
      </c>
      <c r="JJ481" s="1">
        <v>7.0559810000000001E-2</v>
      </c>
      <c r="JK481">
        <v>23.215119999999999</v>
      </c>
      <c r="JL481">
        <v>10.41695</v>
      </c>
      <c r="JM481">
        <v>29055.14</v>
      </c>
      <c r="JN481" s="1">
        <v>6.9952810000000004E-2</v>
      </c>
      <c r="JO481">
        <v>23.3826</v>
      </c>
      <c r="JP481">
        <v>9.6560129999999997</v>
      </c>
      <c r="JQ481">
        <v>27268.13</v>
      </c>
      <c r="JR481" s="1">
        <v>6.9398580000000001E-2</v>
      </c>
      <c r="JS481">
        <v>23.386510000000001</v>
      </c>
      <c r="JT481">
        <v>8.9291160000000005</v>
      </c>
      <c r="JU481">
        <v>25502.12</v>
      </c>
      <c r="JV481" s="1">
        <v>6.8895869999999998E-2</v>
      </c>
      <c r="JW481">
        <v>23.272130000000001</v>
      </c>
      <c r="JX481">
        <v>8.2420899999999993</v>
      </c>
      <c r="JY481">
        <v>23787.69</v>
      </c>
      <c r="JZ481" s="1">
        <v>6.8364839999999996E-2</v>
      </c>
      <c r="KA481">
        <v>23.118749999999999</v>
      </c>
      <c r="KB481">
        <v>7.5948890000000002</v>
      </c>
      <c r="KC481">
        <v>22153.95</v>
      </c>
      <c r="KD481" s="1">
        <v>6.7773009999999995E-2</v>
      </c>
      <c r="KE481">
        <v>22.949010000000001</v>
      </c>
      <c r="KF481">
        <v>6.9869700000000003</v>
      </c>
      <c r="KG481">
        <v>20615.43</v>
      </c>
      <c r="KH481" s="1">
        <v>6.7132780000000003E-2</v>
      </c>
      <c r="KI481">
        <v>22.787579999999998</v>
      </c>
      <c r="KJ481">
        <v>6.422434</v>
      </c>
      <c r="KK481">
        <v>19179.55</v>
      </c>
      <c r="KL481" s="1">
        <v>6.6494129999999999E-2</v>
      </c>
      <c r="KM481">
        <v>22.869890000000002</v>
      </c>
      <c r="KN481">
        <v>5.9063720000000002</v>
      </c>
      <c r="KO481">
        <v>17849.64</v>
      </c>
      <c r="KP481" s="1">
        <v>6.5909609999999993E-2</v>
      </c>
      <c r="KQ481">
        <v>22.856449999999999</v>
      </c>
      <c r="KR481">
        <v>5.4401659999999996</v>
      </c>
      <c r="KS481">
        <v>16623.07</v>
      </c>
      <c r="KT481" s="1">
        <v>6.5349149999999995E-2</v>
      </c>
      <c r="KU481">
        <v>22.885729999999999</v>
      </c>
      <c r="KV481">
        <v>5.017436</v>
      </c>
      <c r="KW481">
        <v>15495.84</v>
      </c>
      <c r="KX481" s="1">
        <v>6.4800510000000006E-2</v>
      </c>
      <c r="KY481">
        <v>22.928039999999999</v>
      </c>
      <c r="KZ481">
        <v>4.6344339999999997</v>
      </c>
      <c r="LA481">
        <v>14462.46</v>
      </c>
      <c r="LB481">
        <v>6.4305230000000005E-2</v>
      </c>
      <c r="LC481">
        <v>22.861789999999999</v>
      </c>
      <c r="LD481">
        <v>4.2904229999999997</v>
      </c>
      <c r="LE481">
        <v>13516.96</v>
      </c>
      <c r="LF481" s="1">
        <v>6.3865900000000003E-2</v>
      </c>
      <c r="LG481">
        <v>22.65767</v>
      </c>
      <c r="LH481">
        <v>3.981849</v>
      </c>
      <c r="LI481">
        <v>12651.83</v>
      </c>
      <c r="LJ481" s="1">
        <v>6.3511659999999998E-2</v>
      </c>
      <c r="LK481">
        <v>22.432870000000001</v>
      </c>
      <c r="LL481">
        <v>3.7055250000000002</v>
      </c>
      <c r="LM481">
        <v>11859.74</v>
      </c>
      <c r="LN481" s="1">
        <v>6.3344460000000005E-2</v>
      </c>
      <c r="LO481">
        <v>22.319759999999999</v>
      </c>
      <c r="LP481">
        <v>3.463524</v>
      </c>
      <c r="LQ481">
        <v>11132.48</v>
      </c>
      <c r="LR481" s="1">
        <v>6.3056940000000006E-2</v>
      </c>
      <c r="LS481">
        <v>22.590610000000002</v>
      </c>
      <c r="LT481">
        <v>3.2359640000000001</v>
      </c>
      <c r="LU481">
        <v>10463.620000000001</v>
      </c>
      <c r="LV481" s="1">
        <v>6.2691919999999998E-2</v>
      </c>
      <c r="LW481">
        <v>22.860410000000002</v>
      </c>
      <c r="LX481">
        <v>3.0244070000000001</v>
      </c>
      <c r="LY481">
        <v>9850.3379999999997</v>
      </c>
      <c r="LZ481" s="1">
        <v>6.2342149999999999E-2</v>
      </c>
      <c r="MA481">
        <v>23.128820000000001</v>
      </c>
      <c r="MB481">
        <v>2.832211</v>
      </c>
      <c r="MC481">
        <v>9287.9290000000001</v>
      </c>
      <c r="MD481" s="1">
        <v>6.2064679999999997E-2</v>
      </c>
      <c r="ME481">
        <v>23.442830000000001</v>
      </c>
      <c r="MF481">
        <v>2.6594340000000001</v>
      </c>
      <c r="MG481">
        <v>8771.1679999999997</v>
      </c>
      <c r="MH481" s="1">
        <v>6.1881859999999997E-2</v>
      </c>
      <c r="MI481">
        <v>23.52899</v>
      </c>
      <c r="MJ481">
        <v>2.5045030000000001</v>
      </c>
      <c r="MK481">
        <v>8294.3610000000008</v>
      </c>
      <c r="ML481" s="1">
        <v>6.168767E-2</v>
      </c>
      <c r="MM481">
        <v>23.370370000000001</v>
      </c>
      <c r="MN481">
        <v>2.3615949999999999</v>
      </c>
      <c r="MO481">
        <v>7853.7380000000003</v>
      </c>
      <c r="MP481" s="1">
        <v>6.1468790000000002E-2</v>
      </c>
      <c r="MQ481">
        <v>23.238409999999998</v>
      </c>
      <c r="MR481">
        <v>2.228745</v>
      </c>
      <c r="MS481">
        <v>7446.607</v>
      </c>
      <c r="MT481">
        <v>6.1515569999999999E-2</v>
      </c>
      <c r="MU481">
        <v>23.163959999999999</v>
      </c>
      <c r="MV481">
        <v>2.1150159999999998</v>
      </c>
      <c r="MW481">
        <v>7068.1139999999996</v>
      </c>
      <c r="MX481" s="1">
        <v>6.1382260000000001E-2</v>
      </c>
      <c r="MY481">
        <v>23.444739999999999</v>
      </c>
      <c r="MZ481">
        <v>2.0032299999999998</v>
      </c>
      <c r="NA481">
        <v>6715.14</v>
      </c>
      <c r="NB481" s="1">
        <v>6.1142340000000003E-2</v>
      </c>
      <c r="NC481">
        <v>23.824369999999998</v>
      </c>
      <c r="ND481">
        <v>1.8964179999999999</v>
      </c>
      <c r="NE481">
        <v>6388.0420000000004</v>
      </c>
      <c r="NF481" s="1">
        <v>6.088913E-2</v>
      </c>
      <c r="NG481">
        <v>24.160820000000001</v>
      </c>
      <c r="NH481">
        <v>1.7974730000000001</v>
      </c>
      <c r="NI481">
        <v>6084.93</v>
      </c>
      <c r="NJ481" s="1">
        <v>6.0747889999999999E-2</v>
      </c>
      <c r="NK481">
        <v>24.47579</v>
      </c>
      <c r="NL481">
        <v>1.7090749999999999</v>
      </c>
      <c r="NM481">
        <v>5803.2340000000004</v>
      </c>
      <c r="NN481" s="1">
        <v>6.0703350000000003E-2</v>
      </c>
      <c r="NO481">
        <v>24.52983</v>
      </c>
      <c r="NP481">
        <v>1.6292420000000001</v>
      </c>
      <c r="NQ481">
        <v>5539.768</v>
      </c>
      <c r="NR481" s="1">
        <v>6.0617829999999998E-2</v>
      </c>
      <c r="NS481">
        <v>24.418810000000001</v>
      </c>
      <c r="NT481">
        <v>1.553501</v>
      </c>
      <c r="NU481">
        <v>5292.9880000000003</v>
      </c>
      <c r="NV481" s="1">
        <v>6.0457160000000003E-2</v>
      </c>
      <c r="NW481">
        <v>24.301269999999999</v>
      </c>
      <c r="NX481">
        <v>1.48089</v>
      </c>
      <c r="NY481">
        <v>5061.9409999999998</v>
      </c>
      <c r="NZ481" s="1">
        <v>6.0192120000000002E-2</v>
      </c>
      <c r="OA481">
        <v>24.2361</v>
      </c>
      <c r="OB481">
        <v>1.4109069999999999</v>
      </c>
      <c r="OC481">
        <v>4846.5619999999999</v>
      </c>
      <c r="OD481" s="1">
        <v>5.9992530000000002E-2</v>
      </c>
      <c r="OE481">
        <v>24.22851</v>
      </c>
      <c r="OF481">
        <v>1.34731</v>
      </c>
      <c r="OG481">
        <v>4645.5379999999996</v>
      </c>
      <c r="OH481" s="1">
        <v>5.9918079999999999E-2</v>
      </c>
      <c r="OI481">
        <v>24.419969999999999</v>
      </c>
      <c r="OJ481">
        <v>1.2902769999999999</v>
      </c>
      <c r="OK481">
        <v>4456.6689999999999</v>
      </c>
    </row>
    <row r="482" spans="1:401" x14ac:dyDescent="0.35">
      <c r="A482">
        <v>491</v>
      </c>
      <c r="B482" t="s">
        <v>4</v>
      </c>
      <c r="C482" t="s">
        <v>364</v>
      </c>
      <c r="D482" t="s">
        <v>489</v>
      </c>
      <c r="E482">
        <v>688.3329</v>
      </c>
      <c r="F482" s="1">
        <v>7.9099639999999999E-2</v>
      </c>
      <c r="G482">
        <v>22.0152</v>
      </c>
      <c r="H482">
        <v>0</v>
      </c>
      <c r="I482">
        <v>0</v>
      </c>
      <c r="J482">
        <v>7.8833039999999993E-2</v>
      </c>
      <c r="K482">
        <v>21.95683</v>
      </c>
      <c r="L482">
        <v>0</v>
      </c>
      <c r="M482">
        <v>0</v>
      </c>
      <c r="N482" s="1">
        <v>7.8965980000000005E-2</v>
      </c>
      <c r="O482">
        <v>22.132349999999999</v>
      </c>
      <c r="P482">
        <v>0</v>
      </c>
      <c r="Q482">
        <v>0</v>
      </c>
      <c r="R482" s="1">
        <v>7.9269480000000003E-2</v>
      </c>
      <c r="S482">
        <v>22.197569999999999</v>
      </c>
      <c r="T482">
        <v>0</v>
      </c>
      <c r="U482">
        <v>0</v>
      </c>
      <c r="V482" s="1">
        <v>7.9341300000000003E-2</v>
      </c>
      <c r="W482">
        <v>22.350549999999998</v>
      </c>
      <c r="X482">
        <v>0</v>
      </c>
      <c r="Y482">
        <v>0</v>
      </c>
      <c r="Z482">
        <v>7.9296900000000003E-2</v>
      </c>
      <c r="AA482">
        <v>22.286960000000001</v>
      </c>
      <c r="AB482">
        <v>0</v>
      </c>
      <c r="AC482">
        <v>0</v>
      </c>
      <c r="AD482" s="1">
        <v>7.93986E-2</v>
      </c>
      <c r="AE482">
        <v>22.190180000000002</v>
      </c>
      <c r="AF482">
        <v>0</v>
      </c>
      <c r="AG482">
        <v>0</v>
      </c>
      <c r="AH482" s="1">
        <v>7.9786410000000002E-2</v>
      </c>
      <c r="AI482">
        <v>22.095210000000002</v>
      </c>
      <c r="AJ482">
        <v>0</v>
      </c>
      <c r="AK482">
        <v>0</v>
      </c>
      <c r="AL482" s="1">
        <v>7.9906959999999999E-2</v>
      </c>
      <c r="AM482">
        <v>22.005410000000001</v>
      </c>
      <c r="AN482">
        <v>0</v>
      </c>
      <c r="AO482">
        <v>0</v>
      </c>
      <c r="AP482" s="1">
        <v>8.0357049999999999E-2</v>
      </c>
      <c r="AQ482">
        <v>21.956340000000001</v>
      </c>
      <c r="AR482">
        <v>0</v>
      </c>
      <c r="AS482">
        <v>0</v>
      </c>
      <c r="AT482" s="1">
        <v>8.0986459999999996E-2</v>
      </c>
      <c r="AU482">
        <v>22.12585</v>
      </c>
      <c r="AV482">
        <v>0</v>
      </c>
      <c r="AW482">
        <v>0</v>
      </c>
      <c r="AX482" s="1">
        <v>8.1688140000000006E-2</v>
      </c>
      <c r="AY482">
        <v>22.16666</v>
      </c>
      <c r="AZ482">
        <v>0</v>
      </c>
      <c r="BA482">
        <v>0</v>
      </c>
      <c r="BB482" s="1">
        <v>8.2297490000000001E-2</v>
      </c>
      <c r="BC482">
        <v>22.197949999999999</v>
      </c>
      <c r="BD482">
        <v>0</v>
      </c>
      <c r="BE482">
        <v>0</v>
      </c>
      <c r="BF482">
        <v>8.28483E-2</v>
      </c>
      <c r="BG482">
        <v>22.25328</v>
      </c>
      <c r="BH482">
        <v>0</v>
      </c>
      <c r="BI482">
        <v>0</v>
      </c>
      <c r="BJ482" s="1">
        <v>8.3473439999999996E-2</v>
      </c>
      <c r="BK482">
        <v>22.166170000000001</v>
      </c>
      <c r="BL482">
        <v>0</v>
      </c>
      <c r="BM482">
        <v>0</v>
      </c>
      <c r="BN482" s="1">
        <v>8.4214520000000001E-2</v>
      </c>
      <c r="BO482">
        <v>22.046890000000001</v>
      </c>
      <c r="BP482">
        <v>0</v>
      </c>
      <c r="BQ482">
        <v>0</v>
      </c>
      <c r="BR482" s="1">
        <v>8.5045229999999999E-2</v>
      </c>
      <c r="BS482">
        <v>21.92155</v>
      </c>
      <c r="BT482">
        <v>0</v>
      </c>
      <c r="BU482">
        <v>0</v>
      </c>
      <c r="BV482" s="1">
        <v>8.5774649999999994E-2</v>
      </c>
      <c r="BW482">
        <v>21.988199999999999</v>
      </c>
      <c r="BX482">
        <v>0</v>
      </c>
      <c r="BY482">
        <v>0</v>
      </c>
      <c r="BZ482" s="1">
        <v>8.6374039999999999E-2</v>
      </c>
      <c r="CA482">
        <v>22.236049999999999</v>
      </c>
      <c r="CB482">
        <v>0</v>
      </c>
      <c r="CC482">
        <v>0</v>
      </c>
      <c r="CD482" s="1">
        <v>8.6923979999999998E-2</v>
      </c>
      <c r="CE482">
        <v>22.549330000000001</v>
      </c>
      <c r="CF482">
        <v>0</v>
      </c>
      <c r="CG482">
        <v>0</v>
      </c>
      <c r="CH482" s="1">
        <v>8.7503239999999996E-2</v>
      </c>
      <c r="CI482">
        <v>22.799009999999999</v>
      </c>
      <c r="CJ482">
        <v>0</v>
      </c>
      <c r="CK482">
        <v>0</v>
      </c>
      <c r="CL482">
        <v>8.8081619999999999E-2</v>
      </c>
      <c r="CM482">
        <v>22.838380000000001</v>
      </c>
      <c r="CN482">
        <v>0</v>
      </c>
      <c r="CO482">
        <v>0</v>
      </c>
      <c r="CP482" s="1">
        <v>8.8583250000000002E-2</v>
      </c>
      <c r="CQ482">
        <v>22.743590000000001</v>
      </c>
      <c r="CR482">
        <v>0</v>
      </c>
      <c r="CS482">
        <v>0</v>
      </c>
      <c r="CT482" s="1">
        <v>8.8997010000000001E-2</v>
      </c>
      <c r="CU482">
        <v>22.657039999999999</v>
      </c>
      <c r="CV482">
        <v>0</v>
      </c>
      <c r="CW482">
        <v>0</v>
      </c>
      <c r="CX482" s="1">
        <v>8.9819040000000003E-2</v>
      </c>
      <c r="CY482">
        <v>22.61758</v>
      </c>
      <c r="CZ482">
        <v>0</v>
      </c>
      <c r="DA482">
        <v>0</v>
      </c>
      <c r="DB482" s="1">
        <v>9.0201660000000003E-2</v>
      </c>
      <c r="DC482">
        <v>22.80782</v>
      </c>
      <c r="DD482">
        <v>0</v>
      </c>
      <c r="DE482">
        <v>0</v>
      </c>
      <c r="DF482">
        <v>9.0217459999999999E-2</v>
      </c>
      <c r="DG482">
        <v>23.12988</v>
      </c>
      <c r="DH482">
        <v>0</v>
      </c>
      <c r="DI482">
        <v>0</v>
      </c>
      <c r="DJ482" s="1">
        <v>9.0092829999999999E-2</v>
      </c>
      <c r="DK482">
        <v>23.367599999999999</v>
      </c>
      <c r="DL482" s="1">
        <v>7.3220960000000002E-37</v>
      </c>
      <c r="DM482" s="1">
        <v>1.38907E-33</v>
      </c>
      <c r="DN482" s="1">
        <v>9.0097759999999999E-2</v>
      </c>
      <c r="DO482">
        <v>23.55434</v>
      </c>
      <c r="DP482" s="1">
        <v>8.1086259999999997E-32</v>
      </c>
      <c r="DQ482" s="1">
        <v>1.397858E-28</v>
      </c>
      <c r="DR482" s="1">
        <v>9.0196079999999998E-2</v>
      </c>
      <c r="DS482">
        <v>23.547979999999999</v>
      </c>
      <c r="DT482" s="1">
        <v>1.2631300000000001E-27</v>
      </c>
      <c r="DU482" s="1">
        <v>2.0787850000000002E-24</v>
      </c>
      <c r="DV482" s="1">
        <v>9.0147000000000005E-2</v>
      </c>
      <c r="DW482">
        <v>23.36825</v>
      </c>
      <c r="DX482" s="1">
        <v>4.3583280000000003E-24</v>
      </c>
      <c r="DY482" s="1">
        <v>7.0611470000000005E-21</v>
      </c>
      <c r="DZ482" s="1">
        <v>8.9905109999999996E-2</v>
      </c>
      <c r="EA482">
        <v>23.175850000000001</v>
      </c>
      <c r="EB482" s="1">
        <v>4.8678839999999997E-21</v>
      </c>
      <c r="EC482" s="1">
        <v>7.8526429999999999E-18</v>
      </c>
      <c r="ED482" s="1">
        <v>9.046332E-2</v>
      </c>
      <c r="EE482">
        <v>23.00076</v>
      </c>
      <c r="EF482" s="1">
        <v>2.233108E-18</v>
      </c>
      <c r="EG482" s="1">
        <v>3.587592E-15</v>
      </c>
      <c r="EH482">
        <v>9.0289410000000001E-2</v>
      </c>
      <c r="EI482">
        <v>22.979299999999999</v>
      </c>
      <c r="EJ482" s="1">
        <v>4.8581289999999997E-16</v>
      </c>
      <c r="EK482" s="1">
        <v>7.8503380000000001E-13</v>
      </c>
      <c r="EL482" s="1">
        <v>8.9562199999999995E-2</v>
      </c>
      <c r="EM482">
        <v>23.06231</v>
      </c>
      <c r="EN482" s="1">
        <v>5.5542380000000003E-14</v>
      </c>
      <c r="EO482" s="1">
        <v>9.0994159999999998E-11</v>
      </c>
      <c r="EP482" s="1">
        <v>8.8634409999999997E-2</v>
      </c>
      <c r="EQ482">
        <v>23.1692</v>
      </c>
      <c r="ER482" s="1">
        <v>3.6550130000000003E-12</v>
      </c>
      <c r="ES482" s="1">
        <v>6.1008789999999998E-9</v>
      </c>
      <c r="ET482" s="1">
        <v>8.8053000000000006E-2</v>
      </c>
      <c r="EU482">
        <v>23.20777</v>
      </c>
      <c r="EV482" s="1">
        <v>1.5049909999999999E-10</v>
      </c>
      <c r="EW482" s="1">
        <v>2.5504170000000001E-7</v>
      </c>
      <c r="EX482" s="1">
        <v>8.7682399999999994E-2</v>
      </c>
      <c r="EY482">
        <v>23.047619999999998</v>
      </c>
      <c r="EZ482" s="1">
        <v>4.1192389999999996E-9</v>
      </c>
      <c r="FA482" s="1">
        <v>7.0701289999999996E-6</v>
      </c>
      <c r="FB482">
        <v>8.714964E-2</v>
      </c>
      <c r="FC482">
        <v>22.769590000000001</v>
      </c>
      <c r="FD482" s="1">
        <v>7.8202220000000005E-8</v>
      </c>
      <c r="FE482" s="1">
        <v>1.3615759999999999E-4</v>
      </c>
      <c r="FF482" s="1">
        <v>8.6343859999999995E-2</v>
      </c>
      <c r="FG482">
        <v>22.454619999999998</v>
      </c>
      <c r="FH482" s="1">
        <v>1.0640300000000001E-6</v>
      </c>
      <c r="FI482" s="1">
        <v>1.8882219999999999E-3</v>
      </c>
      <c r="FJ482" s="1">
        <v>8.6231349999999998E-2</v>
      </c>
      <c r="FK482">
        <v>22.190729999999999</v>
      </c>
      <c r="FL482" s="1">
        <v>1.0874989999999999E-5</v>
      </c>
      <c r="FM482" s="1">
        <v>1.9500489999999999E-2</v>
      </c>
      <c r="FN482" s="1">
        <v>8.5552359999999994E-2</v>
      </c>
      <c r="FO482">
        <v>22.252030000000001</v>
      </c>
      <c r="FP482" s="1">
        <v>8.4870010000000006E-5</v>
      </c>
      <c r="FQ482" s="1">
        <v>0.15472520000000001</v>
      </c>
      <c r="FR482" s="1">
        <v>8.4518280000000001E-2</v>
      </c>
      <c r="FS482">
        <v>22.32949</v>
      </c>
      <c r="FT482" s="1">
        <v>5.1719530000000002E-4</v>
      </c>
      <c r="FU482">
        <v>0.9632811</v>
      </c>
      <c r="FV482" s="1">
        <v>8.3373610000000001E-2</v>
      </c>
      <c r="FW482">
        <v>22.379760000000001</v>
      </c>
      <c r="FX482" s="1">
        <v>2.5236439999999998E-3</v>
      </c>
      <c r="FY482">
        <v>4.8121289999999997</v>
      </c>
      <c r="FZ482" s="1">
        <v>8.2504140000000004E-2</v>
      </c>
      <c r="GA482">
        <v>22.333960000000001</v>
      </c>
      <c r="GB482" s="1">
        <v>1.013586E-2</v>
      </c>
      <c r="GC482">
        <v>19.718730000000001</v>
      </c>
      <c r="GD482" s="1">
        <v>8.1851800000000002E-2</v>
      </c>
      <c r="GE482">
        <v>22.16619</v>
      </c>
      <c r="GF482" s="1">
        <v>3.4210259999999999E-2</v>
      </c>
      <c r="GG482">
        <v>67.712040000000002</v>
      </c>
      <c r="GH482" s="1">
        <v>8.1095899999999999E-2</v>
      </c>
      <c r="GI482">
        <v>21.925830000000001</v>
      </c>
      <c r="GJ482" s="1">
        <v>9.831086E-2</v>
      </c>
      <c r="GK482">
        <v>198.32300000000001</v>
      </c>
      <c r="GL482" s="1">
        <v>8.0190079999999997E-2</v>
      </c>
      <c r="GM482">
        <v>21.675249999999998</v>
      </c>
      <c r="GN482" s="1">
        <v>0.24416560000000001</v>
      </c>
      <c r="GO482">
        <v>502.97309999999999</v>
      </c>
      <c r="GP482">
        <v>8.0043210000000004E-2</v>
      </c>
      <c r="GQ482">
        <v>21.502590000000001</v>
      </c>
      <c r="GR482">
        <v>0.53844530000000002</v>
      </c>
      <c r="GS482">
        <v>1121.7529999999999</v>
      </c>
      <c r="GT482" s="1">
        <v>7.9374539999999993E-2</v>
      </c>
      <c r="GU482">
        <v>21.678650000000001</v>
      </c>
      <c r="GV482">
        <v>1.0521560000000001</v>
      </c>
      <c r="GW482">
        <v>2231.5859999999998</v>
      </c>
      <c r="GX482" s="1">
        <v>7.8334470000000003E-2</v>
      </c>
      <c r="GY482">
        <v>21.87818</v>
      </c>
      <c r="GZ482">
        <v>1.8425240000000001</v>
      </c>
      <c r="HA482">
        <v>3997.9679999999998</v>
      </c>
      <c r="HB482" s="1">
        <v>7.7200110000000002E-2</v>
      </c>
      <c r="HC482">
        <v>22.08267</v>
      </c>
      <c r="HD482">
        <v>2.9340579999999998</v>
      </c>
      <c r="HE482">
        <v>6519.8119999999999</v>
      </c>
      <c r="HF482" s="1">
        <v>7.6317270000000006E-2</v>
      </c>
      <c r="HG482">
        <v>22.290769999999998</v>
      </c>
      <c r="HH482">
        <v>4.3118230000000004</v>
      </c>
      <c r="HI482">
        <v>9780.9</v>
      </c>
      <c r="HJ482" s="1">
        <v>7.5633790000000006E-2</v>
      </c>
      <c r="HK482">
        <v>22.33989</v>
      </c>
      <c r="HL482">
        <v>5.9053209999999998</v>
      </c>
      <c r="HM482">
        <v>13637.71</v>
      </c>
      <c r="HN482" s="1">
        <v>7.4852230000000006E-2</v>
      </c>
      <c r="HO482">
        <v>22.174379999999999</v>
      </c>
      <c r="HP482">
        <v>7.5744949999999998</v>
      </c>
      <c r="HQ482">
        <v>17828.46</v>
      </c>
      <c r="HR482" s="1">
        <v>7.3897290000000004E-2</v>
      </c>
      <c r="HS482">
        <v>21.986129999999999</v>
      </c>
      <c r="HT482">
        <v>9.1614599999999999</v>
      </c>
      <c r="HU482">
        <v>22024.22</v>
      </c>
      <c r="HV482" s="1">
        <v>7.3223769999999994E-2</v>
      </c>
      <c r="HW482">
        <v>21.839919999999999</v>
      </c>
      <c r="HX482">
        <v>10.59151</v>
      </c>
      <c r="HY482">
        <v>25901.94</v>
      </c>
      <c r="HZ482" s="1">
        <v>7.2312199999999993E-2</v>
      </c>
      <c r="IA482">
        <v>22.022939999999998</v>
      </c>
      <c r="IB482">
        <v>11.704980000000001</v>
      </c>
      <c r="IC482">
        <v>29206.49</v>
      </c>
      <c r="ID482" s="1">
        <v>7.1313230000000005E-2</v>
      </c>
      <c r="IE482">
        <v>22.375679999999999</v>
      </c>
      <c r="IF482">
        <v>12.46308</v>
      </c>
      <c r="IG482">
        <v>31758.74</v>
      </c>
      <c r="IH482">
        <v>7.036133E-2</v>
      </c>
      <c r="II482">
        <v>22.72814</v>
      </c>
      <c r="IJ482">
        <v>12.88303</v>
      </c>
      <c r="IK482">
        <v>33497.57</v>
      </c>
      <c r="IL482" s="1">
        <v>6.9618299999999994E-2</v>
      </c>
      <c r="IM482">
        <v>23.058389999999999</v>
      </c>
      <c r="IN482">
        <v>13.026719999999999</v>
      </c>
      <c r="IO482">
        <v>34447.96</v>
      </c>
      <c r="IP482" s="1">
        <v>6.9050100000000003E-2</v>
      </c>
      <c r="IQ482">
        <v>23.14565</v>
      </c>
      <c r="IR482">
        <v>12.937379999999999</v>
      </c>
      <c r="IS482">
        <v>34694.36</v>
      </c>
      <c r="IT482" s="1">
        <v>6.8520780000000003E-2</v>
      </c>
      <c r="IU482">
        <v>23.052879999999998</v>
      </c>
      <c r="IV482">
        <v>12.641920000000001</v>
      </c>
      <c r="IW482">
        <v>34352.269999999997</v>
      </c>
      <c r="IX482" s="1">
        <v>6.7987880000000001E-2</v>
      </c>
      <c r="IY482">
        <v>22.958210000000001</v>
      </c>
      <c r="IZ482">
        <v>12.1876</v>
      </c>
      <c r="JA482">
        <v>33546.160000000003</v>
      </c>
      <c r="JB482" s="1">
        <v>6.7898890000000003E-2</v>
      </c>
      <c r="JC482">
        <v>22.910419999999998</v>
      </c>
      <c r="JD482">
        <v>11.699400000000001</v>
      </c>
      <c r="JE482">
        <v>32396.58</v>
      </c>
      <c r="JF482" s="1">
        <v>6.7568240000000002E-2</v>
      </c>
      <c r="JG482">
        <v>23.066970000000001</v>
      </c>
      <c r="JH482">
        <v>11.09463</v>
      </c>
      <c r="JI482">
        <v>31010.42</v>
      </c>
      <c r="JJ482" s="1">
        <v>6.7088499999999995E-2</v>
      </c>
      <c r="JK482">
        <v>23.194369999999999</v>
      </c>
      <c r="JL482">
        <v>10.434340000000001</v>
      </c>
      <c r="JM482">
        <v>29475.16</v>
      </c>
      <c r="JN482">
        <v>6.6506689999999993E-2</v>
      </c>
      <c r="JO482">
        <v>23.35904</v>
      </c>
      <c r="JP482">
        <v>9.7317</v>
      </c>
      <c r="JQ482">
        <v>27857.73</v>
      </c>
      <c r="JR482" s="1">
        <v>6.5977460000000002E-2</v>
      </c>
      <c r="JS482">
        <v>23.36815</v>
      </c>
      <c r="JT482">
        <v>9.0621109999999998</v>
      </c>
      <c r="JU482">
        <v>26235.599999999999</v>
      </c>
      <c r="JV482" s="1">
        <v>6.5502099999999994E-2</v>
      </c>
      <c r="JW482">
        <v>23.264769999999999</v>
      </c>
      <c r="JX482">
        <v>8.4166419999999995</v>
      </c>
      <c r="JY482">
        <v>24625.84</v>
      </c>
      <c r="JZ482" s="1">
        <v>6.4993800000000004E-2</v>
      </c>
      <c r="KA482">
        <v>23.124179999999999</v>
      </c>
      <c r="KB482">
        <v>7.8000780000000001</v>
      </c>
      <c r="KC482">
        <v>23070.05</v>
      </c>
      <c r="KD482" s="1">
        <v>6.4430730000000005E-2</v>
      </c>
      <c r="KE482">
        <v>22.967009999999998</v>
      </c>
      <c r="KF482">
        <v>7.214429</v>
      </c>
      <c r="KG482">
        <v>21586.99</v>
      </c>
      <c r="KH482" s="1">
        <v>6.3818829999999993E-2</v>
      </c>
      <c r="KI482">
        <v>22.817160000000001</v>
      </c>
      <c r="KJ482">
        <v>6.6644480000000001</v>
      </c>
      <c r="KK482">
        <v>20187.18</v>
      </c>
      <c r="KL482" s="1">
        <v>6.3208479999999997E-2</v>
      </c>
      <c r="KM482">
        <v>22.902920000000002</v>
      </c>
      <c r="KN482">
        <v>6.1574949999999999</v>
      </c>
      <c r="KO482">
        <v>18878.16</v>
      </c>
      <c r="KP482" s="1">
        <v>6.2652600000000003E-2</v>
      </c>
      <c r="KQ482">
        <v>22.894349999999999</v>
      </c>
      <c r="KR482">
        <v>5.6964420000000002</v>
      </c>
      <c r="KS482">
        <v>17660.84</v>
      </c>
      <c r="KT482" s="1">
        <v>6.2119500000000001E-2</v>
      </c>
      <c r="KU482">
        <v>22.927109999999999</v>
      </c>
      <c r="KV482">
        <v>5.2753990000000002</v>
      </c>
      <c r="KW482">
        <v>16533.07</v>
      </c>
      <c r="KX482" s="1">
        <v>6.1597029999999997E-2</v>
      </c>
      <c r="KY482">
        <v>22.97165</v>
      </c>
      <c r="KZ482">
        <v>4.8915030000000002</v>
      </c>
      <c r="LA482">
        <v>15492.05</v>
      </c>
      <c r="LB482">
        <v>6.1124589999999999E-2</v>
      </c>
      <c r="LC482">
        <v>22.909669999999998</v>
      </c>
      <c r="LD482">
        <v>4.5447990000000003</v>
      </c>
      <c r="LE482">
        <v>14533.5</v>
      </c>
      <c r="LF482" s="1">
        <v>6.0703960000000001E-2</v>
      </c>
      <c r="LG482">
        <v>22.713200000000001</v>
      </c>
      <c r="LH482">
        <v>4.2320929999999999</v>
      </c>
      <c r="LI482">
        <v>13651.08</v>
      </c>
      <c r="LJ482" s="1">
        <v>6.0367030000000002E-2</v>
      </c>
      <c r="LK482">
        <v>22.496020000000001</v>
      </c>
      <c r="LL482">
        <v>3.9511069999999999</v>
      </c>
      <c r="LM482">
        <v>12838.86</v>
      </c>
      <c r="LN482" s="1">
        <v>6.0214910000000003E-2</v>
      </c>
      <c r="LO482">
        <v>22.38682</v>
      </c>
      <c r="LP482">
        <v>3.7047819999999998</v>
      </c>
      <c r="LQ482">
        <v>12089.49</v>
      </c>
      <c r="LR482" s="1">
        <v>5.9936969999999999E-2</v>
      </c>
      <c r="LS482">
        <v>22.647960000000001</v>
      </c>
      <c r="LT482">
        <v>3.4711590000000001</v>
      </c>
      <c r="LU482">
        <v>11396.83</v>
      </c>
      <c r="LV482" s="1">
        <v>5.9583270000000001E-2</v>
      </c>
      <c r="LW482">
        <v>22.90615</v>
      </c>
      <c r="LX482">
        <v>3.2528440000000001</v>
      </c>
      <c r="LY482">
        <v>10759.18</v>
      </c>
      <c r="LZ482" s="1">
        <v>5.9247889999999998E-2</v>
      </c>
      <c r="MA482">
        <v>23.162939999999999</v>
      </c>
      <c r="MB482">
        <v>3.0538829999999999</v>
      </c>
      <c r="MC482">
        <v>10171.77</v>
      </c>
      <c r="MD482" s="1">
        <v>5.8984460000000002E-2</v>
      </c>
      <c r="ME482">
        <v>23.463229999999999</v>
      </c>
      <c r="MF482">
        <v>2.8745859999999999</v>
      </c>
      <c r="MG482">
        <v>9629.6740000000009</v>
      </c>
      <c r="MH482" s="1">
        <v>5.8812730000000001E-2</v>
      </c>
      <c r="MI482">
        <v>23.54166</v>
      </c>
      <c r="MJ482">
        <v>2.7134119999999999</v>
      </c>
      <c r="MK482">
        <v>9127.6110000000008</v>
      </c>
      <c r="ML482" s="1">
        <v>5.8629929999999997E-2</v>
      </c>
      <c r="MM482">
        <v>23.38345</v>
      </c>
      <c r="MN482">
        <v>2.564244</v>
      </c>
      <c r="MO482">
        <v>8661.8510000000006</v>
      </c>
      <c r="MP482" s="1">
        <v>5.8414760000000003E-2</v>
      </c>
      <c r="MQ482">
        <v>23.25142</v>
      </c>
      <c r="MR482">
        <v>2.4247299999999998</v>
      </c>
      <c r="MS482">
        <v>8230.01</v>
      </c>
      <c r="MT482" s="1">
        <v>5.8469680000000003E-2</v>
      </c>
      <c r="MU482">
        <v>23.17596</v>
      </c>
      <c r="MV482">
        <v>2.305895</v>
      </c>
      <c r="MW482">
        <v>7827.2539999999999</v>
      </c>
      <c r="MX482" s="1">
        <v>5.8339330000000002E-2</v>
      </c>
      <c r="MY482">
        <v>23.444579999999998</v>
      </c>
      <c r="MZ482">
        <v>2.1879659999999999</v>
      </c>
      <c r="NA482">
        <v>7450.4530000000004</v>
      </c>
      <c r="NB482" s="1">
        <v>5.8105820000000002E-2</v>
      </c>
      <c r="NC482">
        <v>23.809139999999999</v>
      </c>
      <c r="ND482">
        <v>2.0748069999999998</v>
      </c>
      <c r="NE482">
        <v>7100.2370000000001</v>
      </c>
      <c r="NF482" s="1">
        <v>5.7859580000000001E-2</v>
      </c>
      <c r="NG482">
        <v>24.133209999999998</v>
      </c>
      <c r="NH482">
        <v>1.969662</v>
      </c>
      <c r="NI482">
        <v>6774.7619999999997</v>
      </c>
      <c r="NJ482" s="1">
        <v>5.7722830000000003E-2</v>
      </c>
      <c r="NK482">
        <v>24.437190000000001</v>
      </c>
      <c r="NL482">
        <v>1.875637</v>
      </c>
      <c r="NM482">
        <v>6471.24</v>
      </c>
      <c r="NN482" s="1">
        <v>5.7684810000000003E-2</v>
      </c>
      <c r="NO482">
        <v>24.48865</v>
      </c>
      <c r="NP482">
        <v>1.7907979999999999</v>
      </c>
      <c r="NQ482">
        <v>6186.6760000000004</v>
      </c>
      <c r="NR482" s="1">
        <v>5.7599980000000002E-2</v>
      </c>
      <c r="NS482">
        <v>24.3811</v>
      </c>
      <c r="NT482">
        <v>1.709857</v>
      </c>
      <c r="NU482">
        <v>5919.442</v>
      </c>
      <c r="NV482" s="1">
        <v>5.7445910000000003E-2</v>
      </c>
      <c r="NW482">
        <v>24.267479999999999</v>
      </c>
      <c r="NX482">
        <v>1.6320809999999999</v>
      </c>
      <c r="NY482">
        <v>5668.6419999999998</v>
      </c>
      <c r="NZ482" s="1">
        <v>5.718645E-2</v>
      </c>
      <c r="OA482">
        <v>24.204920000000001</v>
      </c>
      <c r="OB482">
        <v>1.556692</v>
      </c>
      <c r="OC482">
        <v>5434.3119999999999</v>
      </c>
      <c r="OD482" s="1">
        <v>5.6996970000000001E-2</v>
      </c>
      <c r="OE482">
        <v>24.199560000000002</v>
      </c>
      <c r="OF482">
        <v>1.4882629999999999</v>
      </c>
      <c r="OG482">
        <v>5214.9809999999998</v>
      </c>
      <c r="OH482" s="1">
        <v>5.6928840000000001E-2</v>
      </c>
      <c r="OI482">
        <v>24.388639999999999</v>
      </c>
      <c r="OJ482">
        <v>1.4268829999999999</v>
      </c>
      <c r="OK482">
        <v>5008.43</v>
      </c>
    </row>
    <row r="483" spans="1:401" x14ac:dyDescent="0.35">
      <c r="A483">
        <v>492</v>
      </c>
      <c r="B483" t="s">
        <v>4</v>
      </c>
      <c r="C483" t="s">
        <v>364</v>
      </c>
      <c r="D483" t="s">
        <v>490</v>
      </c>
      <c r="E483">
        <v>694.48990000000003</v>
      </c>
      <c r="F483" s="1">
        <v>7.9615290000000005E-2</v>
      </c>
      <c r="G483">
        <v>22.014340000000001</v>
      </c>
      <c r="H483">
        <v>0</v>
      </c>
      <c r="I483">
        <v>0</v>
      </c>
      <c r="J483" s="1">
        <v>7.935296E-2</v>
      </c>
      <c r="K483">
        <v>21.9556</v>
      </c>
      <c r="L483">
        <v>0</v>
      </c>
      <c r="M483">
        <v>0</v>
      </c>
      <c r="N483" s="1">
        <v>7.9499829999999994E-2</v>
      </c>
      <c r="O483">
        <v>22.125859999999999</v>
      </c>
      <c r="P483">
        <v>0</v>
      </c>
      <c r="Q483">
        <v>0</v>
      </c>
      <c r="R483" s="1">
        <v>7.9812499999999995E-2</v>
      </c>
      <c r="S483">
        <v>22.191549999999999</v>
      </c>
      <c r="T483">
        <v>0</v>
      </c>
      <c r="U483">
        <v>0</v>
      </c>
      <c r="V483" s="1">
        <v>7.9879640000000002E-2</v>
      </c>
      <c r="W483">
        <v>22.344090000000001</v>
      </c>
      <c r="X483">
        <v>0</v>
      </c>
      <c r="Y483">
        <v>0</v>
      </c>
      <c r="Z483" s="1">
        <v>7.9834219999999997E-2</v>
      </c>
      <c r="AA483">
        <v>22.286989999999999</v>
      </c>
      <c r="AB483">
        <v>0</v>
      </c>
      <c r="AC483">
        <v>0</v>
      </c>
      <c r="AD483" s="1">
        <v>7.9934790000000006E-2</v>
      </c>
      <c r="AE483">
        <v>22.19661</v>
      </c>
      <c r="AF483">
        <v>0</v>
      </c>
      <c r="AG483">
        <v>0</v>
      </c>
      <c r="AH483" s="1">
        <v>8.0328010000000005E-2</v>
      </c>
      <c r="AI483">
        <v>22.105070000000001</v>
      </c>
      <c r="AJ483">
        <v>0</v>
      </c>
      <c r="AK483">
        <v>0</v>
      </c>
      <c r="AL483" s="1">
        <v>8.0444189999999999E-2</v>
      </c>
      <c r="AM483">
        <v>22.015250000000002</v>
      </c>
      <c r="AN483">
        <v>0</v>
      </c>
      <c r="AO483">
        <v>0</v>
      </c>
      <c r="AP483" s="1">
        <v>8.0897430000000006E-2</v>
      </c>
      <c r="AQ483">
        <v>21.963249999999999</v>
      </c>
      <c r="AR483">
        <v>0</v>
      </c>
      <c r="AS483">
        <v>0</v>
      </c>
      <c r="AT483" s="1">
        <v>8.1540399999999999E-2</v>
      </c>
      <c r="AU483">
        <v>22.12255</v>
      </c>
      <c r="AV483">
        <v>0</v>
      </c>
      <c r="AW483">
        <v>0</v>
      </c>
      <c r="AX483">
        <v>8.2254599999999997E-2</v>
      </c>
      <c r="AY483">
        <v>22.157969999999999</v>
      </c>
      <c r="AZ483">
        <v>0</v>
      </c>
      <c r="BA483">
        <v>0</v>
      </c>
      <c r="BB483" s="1">
        <v>8.2872899999999999E-2</v>
      </c>
      <c r="BC483">
        <v>22.18618</v>
      </c>
      <c r="BD483">
        <v>0</v>
      </c>
      <c r="BE483">
        <v>0</v>
      </c>
      <c r="BF483" s="1">
        <v>8.342347E-2</v>
      </c>
      <c r="BG483">
        <v>22.23884</v>
      </c>
      <c r="BH483">
        <v>0</v>
      </c>
      <c r="BI483">
        <v>0</v>
      </c>
      <c r="BJ483" s="1">
        <v>8.4050680000000003E-2</v>
      </c>
      <c r="BK483">
        <v>22.154219999999999</v>
      </c>
      <c r="BL483">
        <v>0</v>
      </c>
      <c r="BM483">
        <v>0</v>
      </c>
      <c r="BN483" s="1">
        <v>8.4807179999999996E-2</v>
      </c>
      <c r="BO483">
        <v>22.03875</v>
      </c>
      <c r="BP483">
        <v>0</v>
      </c>
      <c r="BQ483">
        <v>0</v>
      </c>
      <c r="BR483" s="1">
        <v>8.564766E-2</v>
      </c>
      <c r="BS483">
        <v>21.917940000000002</v>
      </c>
      <c r="BT483">
        <v>0</v>
      </c>
      <c r="BU483">
        <v>0</v>
      </c>
      <c r="BV483" s="1">
        <v>8.6388179999999995E-2</v>
      </c>
      <c r="BW483">
        <v>21.983460000000001</v>
      </c>
      <c r="BX483">
        <v>0</v>
      </c>
      <c r="BY483">
        <v>0</v>
      </c>
      <c r="BZ483" s="1">
        <v>8.6992269999999997E-2</v>
      </c>
      <c r="CA483">
        <v>22.224460000000001</v>
      </c>
      <c r="CB483">
        <v>0</v>
      </c>
      <c r="CC483">
        <v>0</v>
      </c>
      <c r="CD483" s="1">
        <v>8.7544540000000004E-2</v>
      </c>
      <c r="CE483">
        <v>22.52816</v>
      </c>
      <c r="CF483">
        <v>0</v>
      </c>
      <c r="CG483">
        <v>0</v>
      </c>
      <c r="CH483" s="1">
        <v>8.8133950000000003E-2</v>
      </c>
      <c r="CI483">
        <v>22.769649999999999</v>
      </c>
      <c r="CJ483">
        <v>0</v>
      </c>
      <c r="CK483">
        <v>0</v>
      </c>
      <c r="CL483" s="1">
        <v>8.8721330000000001E-2</v>
      </c>
      <c r="CM483">
        <v>22.8063</v>
      </c>
      <c r="CN483">
        <v>0</v>
      </c>
      <c r="CO483">
        <v>0</v>
      </c>
      <c r="CP483" s="1">
        <v>8.9230900000000002E-2</v>
      </c>
      <c r="CQ483">
        <v>22.71247</v>
      </c>
      <c r="CR483">
        <v>0</v>
      </c>
      <c r="CS483">
        <v>0</v>
      </c>
      <c r="CT483" s="1">
        <v>8.9650750000000001E-2</v>
      </c>
      <c r="CU483">
        <v>22.625699999999998</v>
      </c>
      <c r="CV483">
        <v>0</v>
      </c>
      <c r="CW483">
        <v>0</v>
      </c>
      <c r="CX483" s="1">
        <v>9.0502899999999997E-2</v>
      </c>
      <c r="CY483">
        <v>22.58426</v>
      </c>
      <c r="CZ483">
        <v>0</v>
      </c>
      <c r="DA483">
        <v>0</v>
      </c>
      <c r="DB483" s="1">
        <v>9.0888380000000005E-2</v>
      </c>
      <c r="DC483">
        <v>22.766559999999998</v>
      </c>
      <c r="DD483">
        <v>0</v>
      </c>
      <c r="DE483">
        <v>0</v>
      </c>
      <c r="DF483" s="1">
        <v>9.0900469999999997E-2</v>
      </c>
      <c r="DG483">
        <v>23.079239999999999</v>
      </c>
      <c r="DH483">
        <v>0</v>
      </c>
      <c r="DI483">
        <v>0</v>
      </c>
      <c r="DJ483" s="1">
        <v>9.0767139999999996E-2</v>
      </c>
      <c r="DK483">
        <v>23.313610000000001</v>
      </c>
      <c r="DL483">
        <v>2.0232679999999999E-37</v>
      </c>
      <c r="DM483" s="1">
        <v>3.939778E-34</v>
      </c>
      <c r="DN483" s="1">
        <v>9.0779609999999997E-2</v>
      </c>
      <c r="DO483">
        <v>23.501159999999999</v>
      </c>
      <c r="DP483" s="1">
        <v>2.5186990000000001E-32</v>
      </c>
      <c r="DQ483" s="1">
        <v>4.4416570000000002E-29</v>
      </c>
      <c r="DR483" s="1">
        <v>9.0881539999999997E-2</v>
      </c>
      <c r="DS483">
        <v>23.502230000000001</v>
      </c>
      <c r="DT483" s="1">
        <v>4.3424830000000002E-28</v>
      </c>
      <c r="DU483" s="1">
        <v>7.2926670000000004E-25</v>
      </c>
      <c r="DV483" s="1">
        <v>9.0840039999999997E-2</v>
      </c>
      <c r="DW483">
        <v>23.335380000000001</v>
      </c>
      <c r="DX483" s="1">
        <v>1.630771E-24</v>
      </c>
      <c r="DY483" s="1">
        <v>2.691849E-21</v>
      </c>
      <c r="DZ483" s="1">
        <v>9.0593259999999995E-2</v>
      </c>
      <c r="EA483">
        <v>23.155439999999999</v>
      </c>
      <c r="EB483" s="1">
        <v>1.9537719999999999E-21</v>
      </c>
      <c r="EC483" s="1">
        <v>3.2085819999999999E-18</v>
      </c>
      <c r="ED483" s="1">
        <v>9.1194819999999996E-2</v>
      </c>
      <c r="EE483">
        <v>22.992229999999999</v>
      </c>
      <c r="EF483" s="1">
        <v>9.5376399999999993E-19</v>
      </c>
      <c r="EG483" s="1">
        <v>1.5585779999999999E-15</v>
      </c>
      <c r="EH483" s="1">
        <v>9.1012960000000004E-2</v>
      </c>
      <c r="EI483">
        <v>22.978950000000001</v>
      </c>
      <c r="EJ483" s="1">
        <v>2.1932520000000001E-16</v>
      </c>
      <c r="EK483" s="1">
        <v>3.6043500000000002E-13</v>
      </c>
      <c r="EL483" s="1">
        <v>9.0270470000000005E-2</v>
      </c>
      <c r="EM483">
        <v>23.068840000000002</v>
      </c>
      <c r="EN483" s="1">
        <v>2.6375720000000001E-14</v>
      </c>
      <c r="EO483" s="1">
        <v>4.3945000000000003E-11</v>
      </c>
      <c r="EP483" s="1">
        <v>8.9325459999999995E-2</v>
      </c>
      <c r="EQ483">
        <v>23.182839999999999</v>
      </c>
      <c r="ER483" s="1">
        <v>1.8175700000000001E-12</v>
      </c>
      <c r="ES483" s="1">
        <v>3.085807E-9</v>
      </c>
      <c r="ET483" s="1">
        <v>8.8742210000000002E-2</v>
      </c>
      <c r="EU483">
        <v>23.230730000000001</v>
      </c>
      <c r="EV483" s="1">
        <v>7.8104799999999999E-11</v>
      </c>
      <c r="EW483" s="1">
        <v>1.346352E-7</v>
      </c>
      <c r="EX483" s="1">
        <v>8.8379869999999999E-2</v>
      </c>
      <c r="EY483">
        <v>23.084949999999999</v>
      </c>
      <c r="EZ483" s="1">
        <v>2.224931E-9</v>
      </c>
      <c r="FA483" s="1">
        <v>3.884582E-6</v>
      </c>
      <c r="FB483" s="1">
        <v>8.7845030000000004E-2</v>
      </c>
      <c r="FC483">
        <v>22.82301</v>
      </c>
      <c r="FD483" s="1">
        <v>4.3860350000000003E-8</v>
      </c>
      <c r="FE483" s="1">
        <v>7.7692200000000001E-5</v>
      </c>
      <c r="FF483" s="1">
        <v>8.7034490000000006E-2</v>
      </c>
      <c r="FG483">
        <v>22.52251</v>
      </c>
      <c r="FH483" s="1">
        <v>6.1850530000000005E-7</v>
      </c>
      <c r="FI483" s="1">
        <v>1.116903E-3</v>
      </c>
      <c r="FJ483" s="1">
        <v>8.6948109999999995E-2</v>
      </c>
      <c r="FK483">
        <v>22.269459999999999</v>
      </c>
      <c r="FL483" s="1">
        <v>6.5433730000000002E-6</v>
      </c>
      <c r="FM483" s="1">
        <v>1.1939E-2</v>
      </c>
      <c r="FN483">
        <v>8.6255650000000003E-2</v>
      </c>
      <c r="FO483">
        <v>22.32996</v>
      </c>
      <c r="FP483" s="1">
        <v>5.2755089999999998E-5</v>
      </c>
      <c r="FQ483" s="1">
        <v>9.7897709999999999E-2</v>
      </c>
      <c r="FR483">
        <v>8.5205509999999998E-2</v>
      </c>
      <c r="FS483">
        <v>22.404820000000001</v>
      </c>
      <c r="FT483" s="1">
        <v>3.3165290000000002E-4</v>
      </c>
      <c r="FU483">
        <v>0.62898770000000004</v>
      </c>
      <c r="FV483" s="1">
        <v>8.404064E-2</v>
      </c>
      <c r="FW483">
        <v>22.4541</v>
      </c>
      <c r="FX483" s="1">
        <v>1.6671920000000001E-3</v>
      </c>
      <c r="FY483">
        <v>3.2384400000000002</v>
      </c>
      <c r="FZ483" s="1">
        <v>8.3173079999999996E-2</v>
      </c>
      <c r="GA483">
        <v>22.41123</v>
      </c>
      <c r="GB483" s="1">
        <v>6.8910270000000001E-3</v>
      </c>
      <c r="GC483">
        <v>13.65958</v>
      </c>
      <c r="GD483" s="1">
        <v>8.2518220000000003E-2</v>
      </c>
      <c r="GE483">
        <v>22.250160000000001</v>
      </c>
      <c r="GF483" s="1">
        <v>2.390517E-2</v>
      </c>
      <c r="GG483">
        <v>48.223869999999998</v>
      </c>
      <c r="GH483" s="1">
        <v>8.1759680000000001E-2</v>
      </c>
      <c r="GI483">
        <v>22.017700000000001</v>
      </c>
      <c r="GJ483" s="1">
        <v>7.0526779999999997E-2</v>
      </c>
      <c r="GK483">
        <v>145.0479</v>
      </c>
      <c r="GL483" s="1">
        <v>8.0843460000000006E-2</v>
      </c>
      <c r="GM483">
        <v>21.774470000000001</v>
      </c>
      <c r="GN483" s="1">
        <v>0.179617</v>
      </c>
      <c r="GO483">
        <v>377.35939999999999</v>
      </c>
      <c r="GP483" s="1">
        <v>8.0719070000000004E-2</v>
      </c>
      <c r="GQ483">
        <v>21.60614</v>
      </c>
      <c r="GR483">
        <v>0.40590660000000001</v>
      </c>
      <c r="GS483">
        <v>862.50040000000001</v>
      </c>
      <c r="GT483" s="1">
        <v>8.0043349999999999E-2</v>
      </c>
      <c r="GU483">
        <v>21.775279999999999</v>
      </c>
      <c r="GV483">
        <v>0.81175819999999999</v>
      </c>
      <c r="GW483">
        <v>1756.723</v>
      </c>
      <c r="GX483" s="1">
        <v>7.8986500000000001E-2</v>
      </c>
      <c r="GY483">
        <v>21.965920000000001</v>
      </c>
      <c r="GZ483">
        <v>1.4532689999999999</v>
      </c>
      <c r="HA483">
        <v>3218.931</v>
      </c>
      <c r="HB483" s="1">
        <v>7.7833250000000007E-2</v>
      </c>
      <c r="HC483">
        <v>22.16179</v>
      </c>
      <c r="HD483">
        <v>2.3634680000000001</v>
      </c>
      <c r="HE483">
        <v>5363.741</v>
      </c>
      <c r="HF483">
        <v>7.6944670000000007E-2</v>
      </c>
      <c r="HG483">
        <v>22.361129999999999</v>
      </c>
      <c r="HH483">
        <v>3.5443690000000001</v>
      </c>
      <c r="HI483">
        <v>8214.23</v>
      </c>
      <c r="HJ483" s="1">
        <v>7.6259400000000005E-2</v>
      </c>
      <c r="HK483">
        <v>22.405270000000002</v>
      </c>
      <c r="HL483">
        <v>4.9493580000000001</v>
      </c>
      <c r="HM483">
        <v>11681.6</v>
      </c>
      <c r="HN483">
        <v>7.5476070000000006E-2</v>
      </c>
      <c r="HO483">
        <v>22.24025</v>
      </c>
      <c r="HP483">
        <v>6.4666300000000003</v>
      </c>
      <c r="HQ483">
        <v>15561.35</v>
      </c>
      <c r="HR483" s="1">
        <v>7.4508690000000002E-2</v>
      </c>
      <c r="HS483">
        <v>22.052150000000001</v>
      </c>
      <c r="HT483">
        <v>7.9586139999999999</v>
      </c>
      <c r="HU483">
        <v>19569.7</v>
      </c>
      <c r="HV483" s="1">
        <v>7.3842340000000006E-2</v>
      </c>
      <c r="HW483">
        <v>21.904319999999998</v>
      </c>
      <c r="HX483">
        <v>9.3552060000000008</v>
      </c>
      <c r="HY483">
        <v>23407.55</v>
      </c>
      <c r="HZ483">
        <v>7.2917759999999998E-2</v>
      </c>
      <c r="IA483">
        <v>22.07526</v>
      </c>
      <c r="IB483">
        <v>10.49957</v>
      </c>
      <c r="IC483">
        <v>26818.23</v>
      </c>
      <c r="ID483" s="1">
        <v>7.1902880000000002E-2</v>
      </c>
      <c r="IE483">
        <v>22.41075</v>
      </c>
      <c r="IF483">
        <v>11.34202</v>
      </c>
      <c r="IG483">
        <v>29601.58</v>
      </c>
      <c r="IH483" s="1">
        <v>7.0942469999999994E-2</v>
      </c>
      <c r="II483">
        <v>22.746949999999998</v>
      </c>
      <c r="IJ483">
        <v>11.88349</v>
      </c>
      <c r="IK483">
        <v>31661.71</v>
      </c>
      <c r="IL483" s="1">
        <v>7.0193080000000005E-2</v>
      </c>
      <c r="IM483">
        <v>23.063030000000001</v>
      </c>
      <c r="IN483">
        <v>12.168290000000001</v>
      </c>
      <c r="IO483">
        <v>32987.980000000003</v>
      </c>
      <c r="IP483" s="1">
        <v>6.9621970000000005E-2</v>
      </c>
      <c r="IQ483">
        <v>23.144449999999999</v>
      </c>
      <c r="IR483">
        <v>12.22761</v>
      </c>
      <c r="IS483">
        <v>33631.550000000003</v>
      </c>
      <c r="IT483" s="1">
        <v>6.9089490000000003E-2</v>
      </c>
      <c r="IU483">
        <v>23.051670000000001</v>
      </c>
      <c r="IV483">
        <v>12.07943</v>
      </c>
      <c r="IW483">
        <v>33680.04</v>
      </c>
      <c r="IX483" s="1">
        <v>6.8549310000000002E-2</v>
      </c>
      <c r="IY483">
        <v>22.956990000000001</v>
      </c>
      <c r="IZ483">
        <v>11.76301</v>
      </c>
      <c r="JA483">
        <v>33239.269999999997</v>
      </c>
      <c r="JB483" s="1">
        <v>6.8467009999999995E-2</v>
      </c>
      <c r="JC483">
        <v>22.907019999999999</v>
      </c>
      <c r="JD483">
        <v>11.40019</v>
      </c>
      <c r="JE483">
        <v>32418.71</v>
      </c>
      <c r="JF483" s="1">
        <v>6.8134410000000006E-2</v>
      </c>
      <c r="JG483">
        <v>23.05519</v>
      </c>
      <c r="JH483">
        <v>10.906409999999999</v>
      </c>
      <c r="JI483">
        <v>31319.15</v>
      </c>
      <c r="JJ483" s="1">
        <v>6.7645529999999995E-2</v>
      </c>
      <c r="JK483">
        <v>23.17614</v>
      </c>
      <c r="JL483">
        <v>10.33516</v>
      </c>
      <c r="JM483">
        <v>30025.21</v>
      </c>
      <c r="JN483" s="1">
        <v>6.7057140000000001E-2</v>
      </c>
      <c r="JO483">
        <v>23.33634</v>
      </c>
      <c r="JP483">
        <v>9.7359709999999993</v>
      </c>
      <c r="JQ483">
        <v>28613.03</v>
      </c>
      <c r="JR483" s="1">
        <v>6.6520480000000007E-2</v>
      </c>
      <c r="JS483">
        <v>23.348590000000002</v>
      </c>
      <c r="JT483">
        <v>9.0983099999999997</v>
      </c>
      <c r="JU483">
        <v>27134.79</v>
      </c>
      <c r="JV483" s="1">
        <v>6.604314E-2</v>
      </c>
      <c r="JW483">
        <v>23.254719999999999</v>
      </c>
      <c r="JX483">
        <v>8.5197479999999999</v>
      </c>
      <c r="JY483">
        <v>25655.59</v>
      </c>
      <c r="JZ483" s="1">
        <v>6.552856E-2</v>
      </c>
      <c r="KA483">
        <v>23.125990000000002</v>
      </c>
      <c r="KB483">
        <v>7.9441230000000003</v>
      </c>
      <c r="KC483">
        <v>24191.42</v>
      </c>
      <c r="KD483">
        <v>6.4962660000000005E-2</v>
      </c>
      <c r="KE483">
        <v>22.981310000000001</v>
      </c>
      <c r="KF483">
        <v>7.3904719999999999</v>
      </c>
      <c r="KG483">
        <v>22775.31</v>
      </c>
      <c r="KH483" s="1">
        <v>6.4344570000000004E-2</v>
      </c>
      <c r="KI483">
        <v>22.843240000000002</v>
      </c>
      <c r="KJ483">
        <v>6.8639539999999997</v>
      </c>
      <c r="KK483">
        <v>21421.09</v>
      </c>
      <c r="KL483" s="1">
        <v>6.3726560000000002E-2</v>
      </c>
      <c r="KM483">
        <v>22.932549999999999</v>
      </c>
      <c r="KN483">
        <v>6.3735379999999999</v>
      </c>
      <c r="KO483">
        <v>20139.18</v>
      </c>
      <c r="KP483" s="1">
        <v>6.3164369999999997E-2</v>
      </c>
      <c r="KQ483">
        <v>22.929200000000002</v>
      </c>
      <c r="KR483">
        <v>5.9242590000000002</v>
      </c>
      <c r="KS483">
        <v>18935.439999999999</v>
      </c>
      <c r="KT483" s="1">
        <v>6.2628219999999998E-2</v>
      </c>
      <c r="KU483">
        <v>22.965589999999999</v>
      </c>
      <c r="KV483">
        <v>5.5108930000000003</v>
      </c>
      <c r="KW483">
        <v>17809.71</v>
      </c>
      <c r="KX483" s="1">
        <v>6.2097699999999999E-2</v>
      </c>
      <c r="KY483">
        <v>23.012889999999999</v>
      </c>
      <c r="KZ483">
        <v>5.1308470000000002</v>
      </c>
      <c r="LA483">
        <v>16762.080000000002</v>
      </c>
      <c r="LB483" s="1">
        <v>6.1623259999999999E-2</v>
      </c>
      <c r="LC483">
        <v>22.95608</v>
      </c>
      <c r="LD483">
        <v>4.7859850000000002</v>
      </c>
      <c r="LE483">
        <v>15790.1</v>
      </c>
      <c r="LF483" s="1">
        <v>6.1197920000000003E-2</v>
      </c>
      <c r="LG483">
        <v>22.768000000000001</v>
      </c>
      <c r="LH483">
        <v>4.4729660000000004</v>
      </c>
      <c r="LI483">
        <v>14888.88</v>
      </c>
      <c r="LJ483" s="1">
        <v>6.0857870000000001E-2</v>
      </c>
      <c r="LK483">
        <v>22.5593</v>
      </c>
      <c r="LL483">
        <v>4.1904050000000002</v>
      </c>
      <c r="LM483">
        <v>14054.07</v>
      </c>
      <c r="LN483" s="1">
        <v>6.0708039999999998E-2</v>
      </c>
      <c r="LO483">
        <v>22.454709999999999</v>
      </c>
      <c r="LP483">
        <v>3.942291</v>
      </c>
      <c r="LQ483">
        <v>13279.35</v>
      </c>
      <c r="LR483" s="1">
        <v>6.0429740000000003E-2</v>
      </c>
      <c r="LS483">
        <v>22.707159999999998</v>
      </c>
      <c r="LT483">
        <v>3.705184</v>
      </c>
      <c r="LU483">
        <v>12559.28</v>
      </c>
      <c r="LV483" s="1">
        <v>6.0066380000000003E-2</v>
      </c>
      <c r="LW483">
        <v>22.954370000000001</v>
      </c>
      <c r="LX483">
        <v>3.4819290000000001</v>
      </c>
      <c r="LY483">
        <v>11892.79</v>
      </c>
      <c r="LZ483" s="1">
        <v>5.9722329999999997E-2</v>
      </c>
      <c r="MA483">
        <v>23.199660000000002</v>
      </c>
      <c r="MB483">
        <v>3.2776049999999999</v>
      </c>
      <c r="MC483">
        <v>11275.69</v>
      </c>
      <c r="MD483" s="1">
        <v>5.9457969999999999E-2</v>
      </c>
      <c r="ME483">
        <v>23.486419999999999</v>
      </c>
      <c r="MF483">
        <v>3.0931380000000002</v>
      </c>
      <c r="MG483">
        <v>10703.47</v>
      </c>
      <c r="MH483">
        <v>5.9284829999999997E-2</v>
      </c>
      <c r="MI483">
        <v>23.55772</v>
      </c>
      <c r="MJ483">
        <v>2.9268619999999999</v>
      </c>
      <c r="MK483">
        <v>10171.18</v>
      </c>
      <c r="ML483" s="1">
        <v>5.910323E-2</v>
      </c>
      <c r="MM483">
        <v>23.400110000000002</v>
      </c>
      <c r="MN483">
        <v>2.7723789999999999</v>
      </c>
      <c r="MO483">
        <v>9675.2369999999992</v>
      </c>
      <c r="MP483" s="1">
        <v>5.888376E-2</v>
      </c>
      <c r="MQ483">
        <v>23.268239999999999</v>
      </c>
      <c r="MR483">
        <v>2.6270419999999999</v>
      </c>
      <c r="MS483">
        <v>9213.4150000000009</v>
      </c>
      <c r="MT483" s="1">
        <v>5.8951900000000002E-2</v>
      </c>
      <c r="MU483">
        <v>23.19182</v>
      </c>
      <c r="MV483">
        <v>2.5039889999999998</v>
      </c>
      <c r="MW483">
        <v>8781.2340000000004</v>
      </c>
      <c r="MX483" s="1">
        <v>5.8816069999999998E-2</v>
      </c>
      <c r="MY483">
        <v>23.447990000000001</v>
      </c>
      <c r="MZ483">
        <v>2.3803830000000001</v>
      </c>
      <c r="NA483">
        <v>8375.2860000000001</v>
      </c>
      <c r="NB483" s="1">
        <v>5.8577009999999999E-2</v>
      </c>
      <c r="NC483">
        <v>23.797170000000001</v>
      </c>
      <c r="ND483">
        <v>2.2612519999999998</v>
      </c>
      <c r="NE483">
        <v>7996.7950000000001</v>
      </c>
      <c r="NF483" s="1">
        <v>5.8320440000000001E-2</v>
      </c>
      <c r="NG483">
        <v>24.107749999999999</v>
      </c>
      <c r="NH483">
        <v>2.150058</v>
      </c>
      <c r="NI483">
        <v>7643.7839999999997</v>
      </c>
      <c r="NJ483" s="1">
        <v>5.8184279999999998E-2</v>
      </c>
      <c r="NK483">
        <v>24.399930000000001</v>
      </c>
      <c r="NL483">
        <v>2.050748</v>
      </c>
      <c r="NM483">
        <v>7313.4350000000004</v>
      </c>
      <c r="NN483" s="1">
        <v>5.8147509999999999E-2</v>
      </c>
      <c r="NO483">
        <v>24.448270000000001</v>
      </c>
      <c r="NP483">
        <v>1.961039</v>
      </c>
      <c r="NQ483">
        <v>7002.8419999999996</v>
      </c>
      <c r="NR483" s="1">
        <v>5.8061830000000002E-2</v>
      </c>
      <c r="NS483">
        <v>24.34355</v>
      </c>
      <c r="NT483">
        <v>1.875095</v>
      </c>
      <c r="NU483">
        <v>6710.3019999999997</v>
      </c>
      <c r="NV483" s="1">
        <v>5.7905520000000002E-2</v>
      </c>
      <c r="NW483">
        <v>24.23348</v>
      </c>
      <c r="NX483">
        <v>1.7922149999999999</v>
      </c>
      <c r="NY483">
        <v>6435.0150000000003</v>
      </c>
      <c r="NZ483" s="1">
        <v>5.7636029999999998E-2</v>
      </c>
      <c r="OA483">
        <v>24.17333</v>
      </c>
      <c r="OB483">
        <v>1.711408</v>
      </c>
      <c r="OC483">
        <v>6177.1580000000004</v>
      </c>
      <c r="OD483" s="1">
        <v>5.7446230000000001E-2</v>
      </c>
      <c r="OE483">
        <v>24.169440000000002</v>
      </c>
      <c r="OF483">
        <v>1.6381399999999999</v>
      </c>
      <c r="OG483">
        <v>5935.0439999999999</v>
      </c>
      <c r="OH483" s="1">
        <v>5.7377699999999997E-2</v>
      </c>
      <c r="OI483">
        <v>24.355039999999999</v>
      </c>
      <c r="OJ483">
        <v>1.5723290000000001</v>
      </c>
      <c r="OK483">
        <v>5706.527</v>
      </c>
    </row>
    <row r="484" spans="1:401" x14ac:dyDescent="0.35">
      <c r="A484">
        <v>493</v>
      </c>
      <c r="B484" t="s">
        <v>4</v>
      </c>
      <c r="C484" t="s">
        <v>364</v>
      </c>
      <c r="D484" t="s">
        <v>491</v>
      </c>
      <c r="E484">
        <v>687.1259</v>
      </c>
      <c r="F484" s="1">
        <v>7.5178439999999999E-2</v>
      </c>
      <c r="G484">
        <v>22.012979999999999</v>
      </c>
      <c r="H484">
        <v>0</v>
      </c>
      <c r="I484">
        <v>0</v>
      </c>
      <c r="J484" s="1">
        <v>7.4939279999999997E-2</v>
      </c>
      <c r="K484">
        <v>21.95374</v>
      </c>
      <c r="L484">
        <v>0</v>
      </c>
      <c r="M484">
        <v>0</v>
      </c>
      <c r="N484" s="1">
        <v>7.5083620000000004E-2</v>
      </c>
      <c r="O484">
        <v>22.11805</v>
      </c>
      <c r="P484">
        <v>0</v>
      </c>
      <c r="Q484">
        <v>0</v>
      </c>
      <c r="R484" s="1">
        <v>7.5387220000000005E-2</v>
      </c>
      <c r="S484">
        <v>22.183150000000001</v>
      </c>
      <c r="T484">
        <v>0</v>
      </c>
      <c r="U484">
        <v>0</v>
      </c>
      <c r="V484" s="1">
        <v>7.5449939999999993E-2</v>
      </c>
      <c r="W484">
        <v>22.334299999999999</v>
      </c>
      <c r="X484">
        <v>0</v>
      </c>
      <c r="Y484">
        <v>0</v>
      </c>
      <c r="Z484" s="1">
        <v>7.5401170000000003E-2</v>
      </c>
      <c r="AA484">
        <v>22.28323</v>
      </c>
      <c r="AB484">
        <v>0</v>
      </c>
      <c r="AC484">
        <v>0</v>
      </c>
      <c r="AD484">
        <v>7.5492530000000002E-2</v>
      </c>
      <c r="AE484">
        <v>22.199249999999999</v>
      </c>
      <c r="AF484">
        <v>0</v>
      </c>
      <c r="AG484">
        <v>0</v>
      </c>
      <c r="AH484" s="1">
        <v>7.5869140000000002E-2</v>
      </c>
      <c r="AI484">
        <v>22.11205</v>
      </c>
      <c r="AJ484">
        <v>0</v>
      </c>
      <c r="AK484">
        <v>0</v>
      </c>
      <c r="AL484" s="1">
        <v>7.5970629999999997E-2</v>
      </c>
      <c r="AM484">
        <v>22.023790000000002</v>
      </c>
      <c r="AN484">
        <v>0</v>
      </c>
      <c r="AO484">
        <v>0</v>
      </c>
      <c r="AP484" s="1">
        <v>7.6404470000000002E-2</v>
      </c>
      <c r="AQ484">
        <v>21.970130000000001</v>
      </c>
      <c r="AR484">
        <v>0</v>
      </c>
      <c r="AS484">
        <v>0</v>
      </c>
      <c r="AT484" s="1">
        <v>7.7020500000000006E-2</v>
      </c>
      <c r="AU484">
        <v>22.120280000000001</v>
      </c>
      <c r="AV484">
        <v>0</v>
      </c>
      <c r="AW484">
        <v>0</v>
      </c>
      <c r="AX484" s="1">
        <v>7.7699080000000004E-2</v>
      </c>
      <c r="AY484">
        <v>22.150459999999999</v>
      </c>
      <c r="AZ484">
        <v>0</v>
      </c>
      <c r="BA484">
        <v>0</v>
      </c>
      <c r="BB484" s="1">
        <v>7.8281970000000006E-2</v>
      </c>
      <c r="BC484">
        <v>22.175049999999999</v>
      </c>
      <c r="BD484">
        <v>0</v>
      </c>
      <c r="BE484">
        <v>0</v>
      </c>
      <c r="BF484" s="1">
        <v>7.8802999999999998E-2</v>
      </c>
      <c r="BG484">
        <v>22.224699999999999</v>
      </c>
      <c r="BH484">
        <v>0</v>
      </c>
      <c r="BI484">
        <v>0</v>
      </c>
      <c r="BJ484" s="1">
        <v>7.9393660000000005E-2</v>
      </c>
      <c r="BK484">
        <v>22.142060000000001</v>
      </c>
      <c r="BL484">
        <v>0</v>
      </c>
      <c r="BM484">
        <v>0</v>
      </c>
      <c r="BN484" s="1">
        <v>8.0115389999999995E-2</v>
      </c>
      <c r="BO484">
        <v>22.03013</v>
      </c>
      <c r="BP484">
        <v>0</v>
      </c>
      <c r="BQ484">
        <v>0</v>
      </c>
      <c r="BR484" s="1">
        <v>8.0915479999999998E-2</v>
      </c>
      <c r="BS484">
        <v>21.913530000000002</v>
      </c>
      <c r="BT484">
        <v>0</v>
      </c>
      <c r="BU484">
        <v>0</v>
      </c>
      <c r="BV484" s="1">
        <v>8.1616090000000002E-2</v>
      </c>
      <c r="BW484">
        <v>21.97766</v>
      </c>
      <c r="BX484">
        <v>0</v>
      </c>
      <c r="BY484">
        <v>0</v>
      </c>
      <c r="BZ484">
        <v>8.2188040000000004E-2</v>
      </c>
      <c r="CA484">
        <v>22.211790000000001</v>
      </c>
      <c r="CB484">
        <v>0</v>
      </c>
      <c r="CC484">
        <v>0</v>
      </c>
      <c r="CD484" s="1">
        <v>8.2711049999999994E-2</v>
      </c>
      <c r="CE484">
        <v>22.50609</v>
      </c>
      <c r="CF484">
        <v>0</v>
      </c>
      <c r="CG484">
        <v>0</v>
      </c>
      <c r="CH484" s="1">
        <v>8.3272390000000002E-2</v>
      </c>
      <c r="CI484">
        <v>22.739450000000001</v>
      </c>
      <c r="CJ484">
        <v>0</v>
      </c>
      <c r="CK484">
        <v>0</v>
      </c>
      <c r="CL484" s="1">
        <v>8.3829909999999994E-2</v>
      </c>
      <c r="CM484">
        <v>22.773810000000001</v>
      </c>
      <c r="CN484">
        <v>0</v>
      </c>
      <c r="CO484">
        <v>0</v>
      </c>
      <c r="CP484" s="1">
        <v>8.4314230000000004E-2</v>
      </c>
      <c r="CQ484">
        <v>22.68113</v>
      </c>
      <c r="CR484">
        <v>0</v>
      </c>
      <c r="CS484">
        <v>0</v>
      </c>
      <c r="CT484" s="1">
        <v>8.4714269999999994E-2</v>
      </c>
      <c r="CU484">
        <v>22.594580000000001</v>
      </c>
      <c r="CV484">
        <v>0</v>
      </c>
      <c r="CW484">
        <v>0</v>
      </c>
      <c r="CX484" s="1">
        <v>8.5540489999999997E-2</v>
      </c>
      <c r="CY484">
        <v>22.551539999999999</v>
      </c>
      <c r="CZ484">
        <v>0</v>
      </c>
      <c r="DA484">
        <v>0</v>
      </c>
      <c r="DB484">
        <v>8.5906330000000003E-2</v>
      </c>
      <c r="DC484">
        <v>22.725709999999999</v>
      </c>
      <c r="DD484">
        <v>0</v>
      </c>
      <c r="DE484">
        <v>0</v>
      </c>
      <c r="DF484" s="1">
        <v>8.5914190000000001E-2</v>
      </c>
      <c r="DG484">
        <v>23.028079999999999</v>
      </c>
      <c r="DH484">
        <v>0</v>
      </c>
      <c r="DI484">
        <v>0</v>
      </c>
      <c r="DJ484" s="1">
        <v>8.5780720000000005E-2</v>
      </c>
      <c r="DK484">
        <v>23.257359999999998</v>
      </c>
      <c r="DL484">
        <v>5.0535010000000001E-38</v>
      </c>
      <c r="DM484" s="1">
        <v>1.09356E-34</v>
      </c>
      <c r="DN484" s="1">
        <v>8.5796510000000006E-2</v>
      </c>
      <c r="DO484">
        <v>23.444050000000001</v>
      </c>
      <c r="DP484" s="1">
        <v>7.2453569999999995E-33</v>
      </c>
      <c r="DQ484" s="1">
        <v>1.387723E-29</v>
      </c>
      <c r="DR484">
        <v>8.5898150000000006E-2</v>
      </c>
      <c r="DS484">
        <v>23.45138</v>
      </c>
      <c r="DT484" s="1">
        <v>1.4007559999999999E-28</v>
      </c>
      <c r="DU484" s="1">
        <v>2.5207050000000001E-25</v>
      </c>
      <c r="DV484" s="1">
        <v>8.5864109999999993E-2</v>
      </c>
      <c r="DW484">
        <v>23.29692</v>
      </c>
      <c r="DX484" s="1">
        <v>5.7731710000000001E-25</v>
      </c>
      <c r="DY484" s="1">
        <v>1.012842E-21</v>
      </c>
      <c r="DZ484" s="1">
        <v>8.5632680000000003E-2</v>
      </c>
      <c r="EA484">
        <v>23.129049999999999</v>
      </c>
      <c r="EB484" s="1">
        <v>7.4601979999999998E-22</v>
      </c>
      <c r="EC484" s="1">
        <v>1.2953250000000001E-18</v>
      </c>
      <c r="ED484" s="1">
        <v>8.6233619999999997E-2</v>
      </c>
      <c r="EE484">
        <v>22.97747</v>
      </c>
      <c r="EF484" s="1">
        <v>3.8911439999999998E-19</v>
      </c>
      <c r="EG484" s="1">
        <v>6.6945879999999996E-16</v>
      </c>
      <c r="EH484" s="1">
        <v>8.605641E-2</v>
      </c>
      <c r="EI484">
        <v>22.971969999999999</v>
      </c>
      <c r="EJ484" s="1">
        <v>9.4887110000000002E-17</v>
      </c>
      <c r="EK484" s="1">
        <v>1.6369149999999999E-13</v>
      </c>
      <c r="EL484" s="1">
        <v>8.5346379999999999E-2</v>
      </c>
      <c r="EM484">
        <v>23.06758</v>
      </c>
      <c r="EN484" s="1">
        <v>1.203447E-14</v>
      </c>
      <c r="EO484" s="1">
        <v>2.099876E-11</v>
      </c>
      <c r="EP484">
        <v>8.4443039999999997E-2</v>
      </c>
      <c r="EQ484">
        <v>23.18815</v>
      </c>
      <c r="ER484" s="1">
        <v>8.7035099999999999E-13</v>
      </c>
      <c r="ES484" s="1">
        <v>1.5445879999999999E-9</v>
      </c>
      <c r="ET484" s="1">
        <v>8.3893209999999996E-2</v>
      </c>
      <c r="EU484">
        <v>23.244769999999999</v>
      </c>
      <c r="EV484" s="1">
        <v>3.9105719999999999E-11</v>
      </c>
      <c r="EW484" s="1">
        <v>7.0339529999999996E-8</v>
      </c>
      <c r="EX484">
        <v>8.3557989999999999E-2</v>
      </c>
      <c r="EY484">
        <v>23.11347</v>
      </c>
      <c r="EZ484" s="1">
        <v>1.161293E-9</v>
      </c>
      <c r="FA484" s="1">
        <v>2.11225E-6</v>
      </c>
      <c r="FB484" s="1">
        <v>8.3060540000000002E-2</v>
      </c>
      <c r="FC484">
        <v>22.868369999999999</v>
      </c>
      <c r="FD484" s="1">
        <v>2.3806870000000001E-8</v>
      </c>
      <c r="FE484" s="1">
        <v>4.38678E-5</v>
      </c>
      <c r="FF484" s="1">
        <v>8.2291660000000003E-2</v>
      </c>
      <c r="FG484">
        <v>22.583600000000001</v>
      </c>
      <c r="FH484" s="1">
        <v>3.48378E-7</v>
      </c>
      <c r="FI484" s="1">
        <v>6.5363629999999997E-4</v>
      </c>
      <c r="FJ484" s="1">
        <v>8.2233429999999996E-2</v>
      </c>
      <c r="FK484">
        <v>22.342580000000002</v>
      </c>
      <c r="FL484" s="1">
        <v>3.8194229999999998E-6</v>
      </c>
      <c r="FM484" s="1">
        <v>7.2302959999999998E-3</v>
      </c>
      <c r="FN484" s="1">
        <v>8.1572469999999994E-2</v>
      </c>
      <c r="FO484">
        <v>22.40361</v>
      </c>
      <c r="FP484" s="1">
        <v>3.1847029999999997E-5</v>
      </c>
      <c r="FQ484" s="1">
        <v>6.1255749999999998E-2</v>
      </c>
      <c r="FR484" s="1">
        <v>8.0571569999999995E-2</v>
      </c>
      <c r="FS484">
        <v>22.47701</v>
      </c>
      <c r="FT484" s="1">
        <v>2.0674110000000001E-4</v>
      </c>
      <c r="FU484">
        <v>0.40605059999999998</v>
      </c>
      <c r="FV484" s="1">
        <v>7.9464809999999997E-2</v>
      </c>
      <c r="FW484">
        <v>22.525749999999999</v>
      </c>
      <c r="FX484" s="1">
        <v>1.071684E-3</v>
      </c>
      <c r="FY484">
        <v>2.154115</v>
      </c>
      <c r="FZ484">
        <v>7.8647560000000005E-2</v>
      </c>
      <c r="GA484">
        <v>22.48584</v>
      </c>
      <c r="GB484" s="1">
        <v>4.5622809999999996E-3</v>
      </c>
      <c r="GC484">
        <v>9.3501270000000005</v>
      </c>
      <c r="GD484" s="1">
        <v>7.8031400000000001E-2</v>
      </c>
      <c r="GE484">
        <v>22.331759999999999</v>
      </c>
      <c r="GF484" s="1">
        <v>1.6280269999999999E-2</v>
      </c>
      <c r="GG484">
        <v>33.929549999999999</v>
      </c>
      <c r="GH484" s="1">
        <v>7.7319509999999994E-2</v>
      </c>
      <c r="GI484">
        <v>22.10793</v>
      </c>
      <c r="GJ484" s="1">
        <v>4.9349270000000001E-2</v>
      </c>
      <c r="GK484">
        <v>104.7775</v>
      </c>
      <c r="GL484" s="1">
        <v>7.6449320000000001E-2</v>
      </c>
      <c r="GM484">
        <v>21.872699999999998</v>
      </c>
      <c r="GN484" s="1">
        <v>0.12897049999999999</v>
      </c>
      <c r="GO484">
        <v>279.56810000000002</v>
      </c>
      <c r="GP484" s="1">
        <v>7.6352909999999996E-2</v>
      </c>
      <c r="GQ484">
        <v>21.709389999999999</v>
      </c>
      <c r="GR484">
        <v>0.29888399999999998</v>
      </c>
      <c r="GS484">
        <v>654.72860000000003</v>
      </c>
      <c r="GT484" s="1">
        <v>7.5712199999999993E-2</v>
      </c>
      <c r="GU484">
        <v>21.87237</v>
      </c>
      <c r="GV484">
        <v>0.61217060000000001</v>
      </c>
      <c r="GW484">
        <v>1365.1130000000001</v>
      </c>
      <c r="GX484">
        <v>7.4708449999999996E-2</v>
      </c>
      <c r="GY484">
        <v>22.05471</v>
      </c>
      <c r="GZ484">
        <v>1.1211720000000001</v>
      </c>
      <c r="HA484">
        <v>2557.9899999999998</v>
      </c>
      <c r="HB484" s="1">
        <v>7.3605599999999993E-2</v>
      </c>
      <c r="HC484">
        <v>22.242270000000001</v>
      </c>
      <c r="HD484">
        <v>1.8633459999999999</v>
      </c>
      <c r="HE484">
        <v>4354.8789999999999</v>
      </c>
      <c r="HF484" s="1">
        <v>7.2767269999999995E-2</v>
      </c>
      <c r="HG484">
        <v>22.43319</v>
      </c>
      <c r="HH484">
        <v>2.8534730000000001</v>
      </c>
      <c r="HI484">
        <v>6807.87</v>
      </c>
      <c r="HJ484" s="1">
        <v>7.2125439999999999E-2</v>
      </c>
      <c r="HK484">
        <v>22.473099999999999</v>
      </c>
      <c r="HL484">
        <v>4.0654700000000004</v>
      </c>
      <c r="HM484">
        <v>9874.5300000000007</v>
      </c>
      <c r="HN484" s="1">
        <v>7.1386599999999995E-2</v>
      </c>
      <c r="HO484">
        <v>22.309280000000001</v>
      </c>
      <c r="HP484">
        <v>5.4143530000000002</v>
      </c>
      <c r="HQ484">
        <v>13404.67</v>
      </c>
      <c r="HR484" s="1">
        <v>7.0470160000000004E-2</v>
      </c>
      <c r="HS484">
        <v>22.122060000000001</v>
      </c>
      <c r="HT484">
        <v>6.7851970000000001</v>
      </c>
      <c r="HU484">
        <v>17162.669999999998</v>
      </c>
      <c r="HV484" s="1">
        <v>6.9850449999999994E-2</v>
      </c>
      <c r="HW484">
        <v>21.973269999999999</v>
      </c>
      <c r="HX484">
        <v>8.1153549999999992</v>
      </c>
      <c r="HY484">
        <v>20881.669999999998</v>
      </c>
      <c r="HZ484" s="1">
        <v>6.8971690000000002E-2</v>
      </c>
      <c r="IA484">
        <v>22.132750000000001</v>
      </c>
      <c r="IB484">
        <v>9.2565919999999995</v>
      </c>
      <c r="IC484">
        <v>24313.97</v>
      </c>
      <c r="ID484" s="1">
        <v>6.8006739999999996E-2</v>
      </c>
      <c r="IE484">
        <v>22.4514</v>
      </c>
      <c r="IF484">
        <v>10.15227</v>
      </c>
      <c r="IG484">
        <v>27248.97</v>
      </c>
      <c r="IH484" s="1">
        <v>6.7098270000000002E-2</v>
      </c>
      <c r="II484">
        <v>22.771350000000002</v>
      </c>
      <c r="IJ484">
        <v>10.789949999999999</v>
      </c>
      <c r="IK484">
        <v>29565</v>
      </c>
      <c r="IL484" s="1">
        <v>6.6388470000000005E-2</v>
      </c>
      <c r="IM484">
        <v>23.072900000000001</v>
      </c>
      <c r="IN484">
        <v>11.19694</v>
      </c>
      <c r="IO484">
        <v>31218.76</v>
      </c>
      <c r="IP484" s="1">
        <v>6.5848379999999998E-2</v>
      </c>
      <c r="IQ484">
        <v>23.147680000000001</v>
      </c>
      <c r="IR484">
        <v>11.39306</v>
      </c>
      <c r="IS484">
        <v>32229.96</v>
      </c>
      <c r="IT484" s="1">
        <v>6.5348859999999995E-2</v>
      </c>
      <c r="IU484">
        <v>23.05452</v>
      </c>
      <c r="IV484">
        <v>11.387600000000001</v>
      </c>
      <c r="IW484">
        <v>32657.82</v>
      </c>
      <c r="IX484" s="1">
        <v>6.4833719999999997E-2</v>
      </c>
      <c r="IY484">
        <v>22.959779999999999</v>
      </c>
      <c r="IZ484">
        <v>11.20993</v>
      </c>
      <c r="JA484">
        <v>32586.21</v>
      </c>
      <c r="JB484" s="1">
        <v>6.4761490000000005E-2</v>
      </c>
      <c r="JC484">
        <v>22.907779999999999</v>
      </c>
      <c r="JD484">
        <v>10.97597</v>
      </c>
      <c r="JE484">
        <v>32109.71</v>
      </c>
      <c r="JF484" s="1">
        <v>6.4449629999999994E-2</v>
      </c>
      <c r="JG484">
        <v>23.04776</v>
      </c>
      <c r="JH484">
        <v>10.601369999999999</v>
      </c>
      <c r="JI484">
        <v>31321.1</v>
      </c>
      <c r="JJ484" s="1">
        <v>6.3985349999999996E-2</v>
      </c>
      <c r="JK484">
        <v>23.161799999999999</v>
      </c>
      <c r="JL484">
        <v>10.135009999999999</v>
      </c>
      <c r="JM484">
        <v>30298.42</v>
      </c>
      <c r="JN484" s="1">
        <v>6.3422229999999996E-2</v>
      </c>
      <c r="JO484">
        <v>23.316199999999998</v>
      </c>
      <c r="JP484">
        <v>9.6120289999999997</v>
      </c>
      <c r="JQ484">
        <v>29117.13</v>
      </c>
      <c r="JR484" s="1">
        <v>6.2916540000000007E-2</v>
      </c>
      <c r="JS484">
        <v>23.329879999999999</v>
      </c>
      <c r="JT484">
        <v>9.1024200000000004</v>
      </c>
      <c r="JU484">
        <v>27836.9</v>
      </c>
      <c r="JV484" s="1">
        <v>6.2465979999999997E-2</v>
      </c>
      <c r="JW484">
        <v>23.24352</v>
      </c>
      <c r="JX484">
        <v>8.5438310000000008</v>
      </c>
      <c r="JY484">
        <v>26506.34</v>
      </c>
      <c r="JZ484">
        <v>6.1977009999999999E-2</v>
      </c>
      <c r="KA484">
        <v>23.125060000000001</v>
      </c>
      <c r="KB484">
        <v>8.0268329999999999</v>
      </c>
      <c r="KC484">
        <v>25168</v>
      </c>
      <c r="KD484" s="1">
        <v>6.144177E-2</v>
      </c>
      <c r="KE484">
        <v>22.99193</v>
      </c>
      <c r="KF484">
        <v>7.5147959999999996</v>
      </c>
      <c r="KG484">
        <v>23846.73</v>
      </c>
      <c r="KH484" s="1">
        <v>6.0855609999999997E-2</v>
      </c>
      <c r="KI484">
        <v>22.864909999999998</v>
      </c>
      <c r="KJ484">
        <v>7.0209530000000004</v>
      </c>
      <c r="KK484">
        <v>22566.31</v>
      </c>
      <c r="KL484" s="1">
        <v>6.027159E-2</v>
      </c>
      <c r="KM484">
        <v>22.957609999999999</v>
      </c>
      <c r="KN484">
        <v>6.5554649999999999</v>
      </c>
      <c r="KO484">
        <v>21334.82</v>
      </c>
      <c r="KP484" s="1">
        <v>5.9738769999999997E-2</v>
      </c>
      <c r="KQ484">
        <v>22.959379999999999</v>
      </c>
      <c r="KR484">
        <v>6.1248860000000001</v>
      </c>
      <c r="KS484">
        <v>20165.64</v>
      </c>
      <c r="KT484" s="1">
        <v>5.9232880000000002E-2</v>
      </c>
      <c r="KU484">
        <v>22.999469999999999</v>
      </c>
      <c r="KV484">
        <v>5.7253220000000002</v>
      </c>
      <c r="KW484">
        <v>19060.5</v>
      </c>
      <c r="KX484" s="1">
        <v>5.8727990000000001E-2</v>
      </c>
      <c r="KY484">
        <v>23.049710000000001</v>
      </c>
      <c r="KZ484">
        <v>5.3545670000000003</v>
      </c>
      <c r="LA484">
        <v>18022.13</v>
      </c>
      <c r="LB484" s="1">
        <v>5.8277610000000001E-2</v>
      </c>
      <c r="LC484">
        <v>22.998349999999999</v>
      </c>
      <c r="LD484">
        <v>5.0158449999999997</v>
      </c>
      <c r="LE484">
        <v>17050.419999999998</v>
      </c>
      <c r="LF484">
        <v>5.7876370000000003E-2</v>
      </c>
      <c r="LG484">
        <v>22.819009999999999</v>
      </c>
      <c r="LH484">
        <v>4.7065659999999996</v>
      </c>
      <c r="LI484">
        <v>16142.19</v>
      </c>
      <c r="LJ484">
        <v>5.7556830000000003E-2</v>
      </c>
      <c r="LK484">
        <v>22.619319999999998</v>
      </c>
      <c r="LL484">
        <v>4.4259259999999996</v>
      </c>
      <c r="LM484">
        <v>15294.79</v>
      </c>
      <c r="LN484" s="1">
        <v>5.7416439999999999E-2</v>
      </c>
      <c r="LO484">
        <v>22.51961</v>
      </c>
      <c r="LP484">
        <v>4.1786250000000003</v>
      </c>
      <c r="LQ484">
        <v>14502.9</v>
      </c>
      <c r="LR484" s="1">
        <v>5.715282E-2</v>
      </c>
      <c r="LS484">
        <v>22.764530000000001</v>
      </c>
      <c r="LT484">
        <v>3.9404180000000002</v>
      </c>
      <c r="LU484">
        <v>13762.42</v>
      </c>
      <c r="LV484" s="1">
        <v>5.68064E-2</v>
      </c>
      <c r="LW484">
        <v>23.002120000000001</v>
      </c>
      <c r="LX484">
        <v>3.7143099999999998</v>
      </c>
      <c r="LY484">
        <v>13072.89</v>
      </c>
      <c r="LZ484" s="1">
        <v>5.6478510000000003E-2</v>
      </c>
      <c r="MA484">
        <v>23.236640000000001</v>
      </c>
      <c r="MB484">
        <v>3.506373</v>
      </c>
      <c r="MC484">
        <v>12430.81</v>
      </c>
      <c r="MD484" s="1">
        <v>5.6227970000000002E-2</v>
      </c>
      <c r="ME484">
        <v>23.510739999999998</v>
      </c>
      <c r="MF484">
        <v>3.3180969999999999</v>
      </c>
      <c r="MG484">
        <v>11832.23</v>
      </c>
      <c r="MH484" s="1">
        <v>5.6063189999999999E-2</v>
      </c>
      <c r="MI484">
        <v>23.575790000000001</v>
      </c>
      <c r="MJ484">
        <v>3.1477149999999998</v>
      </c>
      <c r="MK484">
        <v>11272.64</v>
      </c>
      <c r="ML484" s="1">
        <v>5.5891690000000001E-2</v>
      </c>
      <c r="MM484">
        <v>23.4191</v>
      </c>
      <c r="MN484">
        <v>2.9888720000000002</v>
      </c>
      <c r="MO484">
        <v>10748.98</v>
      </c>
      <c r="MP484" s="1">
        <v>5.568389E-2</v>
      </c>
      <c r="MQ484">
        <v>23.287790000000001</v>
      </c>
      <c r="MR484">
        <v>2.838603</v>
      </c>
      <c r="MS484">
        <v>10259.07</v>
      </c>
      <c r="MT484" s="1">
        <v>5.5756029999999998E-2</v>
      </c>
      <c r="MU484">
        <v>23.2103</v>
      </c>
      <c r="MV484">
        <v>2.71183</v>
      </c>
      <c r="MW484">
        <v>9798.6370000000006</v>
      </c>
      <c r="MX484">
        <v>5.5627259999999998E-2</v>
      </c>
      <c r="MY484">
        <v>23.454650000000001</v>
      </c>
      <c r="MZ484">
        <v>2.583151</v>
      </c>
      <c r="NA484">
        <v>9364.5609999999997</v>
      </c>
      <c r="NB484" s="1">
        <v>5.5396239999999999E-2</v>
      </c>
      <c r="NC484">
        <v>23.788830000000001</v>
      </c>
      <c r="ND484">
        <v>2.4583970000000002</v>
      </c>
      <c r="NE484">
        <v>8958.3770000000004</v>
      </c>
      <c r="NF484" s="1">
        <v>5.5145510000000002E-2</v>
      </c>
      <c r="NG484">
        <v>24.085730000000002</v>
      </c>
      <c r="NH484">
        <v>2.3413369999999998</v>
      </c>
      <c r="NI484">
        <v>8578.0820000000003</v>
      </c>
      <c r="NJ484" s="1">
        <v>5.5023599999999999E-2</v>
      </c>
      <c r="NK484">
        <v>24.366099999999999</v>
      </c>
      <c r="NL484">
        <v>2.2372169999999998</v>
      </c>
      <c r="NM484">
        <v>8221.0120000000006</v>
      </c>
      <c r="NN484" s="1">
        <v>5.4985279999999997E-2</v>
      </c>
      <c r="NO484">
        <v>24.410869999999999</v>
      </c>
      <c r="NP484">
        <v>2.1425860000000001</v>
      </c>
      <c r="NQ484">
        <v>7884.1469999999999</v>
      </c>
      <c r="NR484" s="1">
        <v>5.490693E-2</v>
      </c>
      <c r="NS484">
        <v>24.308319999999998</v>
      </c>
      <c r="NT484">
        <v>2.0518420000000002</v>
      </c>
      <c r="NU484">
        <v>7565.9449999999997</v>
      </c>
      <c r="NV484" s="1">
        <v>5.4758000000000001E-2</v>
      </c>
      <c r="NW484">
        <v>24.2014</v>
      </c>
      <c r="NX484">
        <v>1.963876</v>
      </c>
      <c r="NY484">
        <v>7265.683</v>
      </c>
      <c r="NZ484" s="1">
        <v>5.4496650000000001E-2</v>
      </c>
      <c r="OA484">
        <v>24.14311</v>
      </c>
      <c r="OB484">
        <v>1.877562</v>
      </c>
      <c r="OC484">
        <v>6983.5720000000001</v>
      </c>
      <c r="OD484" s="1">
        <v>5.4317509999999999E-2</v>
      </c>
      <c r="OE484">
        <v>24.139939999999999</v>
      </c>
      <c r="OF484">
        <v>1.7993859999999999</v>
      </c>
      <c r="OG484">
        <v>6717.9589999999998</v>
      </c>
      <c r="OH484" s="1">
        <v>5.425232E-2</v>
      </c>
      <c r="OI484">
        <v>24.321439999999999</v>
      </c>
      <c r="OJ484">
        <v>1.729087</v>
      </c>
      <c r="OK484">
        <v>6466.6239999999998</v>
      </c>
    </row>
    <row r="485" spans="1:401" x14ac:dyDescent="0.35">
      <c r="A485">
        <v>494</v>
      </c>
      <c r="B485" t="s">
        <v>4</v>
      </c>
      <c r="C485" t="s">
        <v>364</v>
      </c>
      <c r="D485" t="s">
        <v>492</v>
      </c>
      <c r="E485">
        <v>833.33230000000003</v>
      </c>
      <c r="F485" s="1">
        <v>7.2565610000000003E-2</v>
      </c>
      <c r="G485">
        <v>22.009910000000001</v>
      </c>
      <c r="H485">
        <v>0</v>
      </c>
      <c r="I485">
        <v>0</v>
      </c>
      <c r="J485" s="1">
        <v>7.2344790000000006E-2</v>
      </c>
      <c r="K485">
        <v>21.95035</v>
      </c>
      <c r="L485">
        <v>0</v>
      </c>
      <c r="M485">
        <v>0</v>
      </c>
      <c r="N485" s="1">
        <v>7.2489529999999996E-2</v>
      </c>
      <c r="O485">
        <v>22.107520000000001</v>
      </c>
      <c r="P485">
        <v>0</v>
      </c>
      <c r="Q485">
        <v>0</v>
      </c>
      <c r="R485" s="1">
        <v>7.2792570000000001E-2</v>
      </c>
      <c r="S485">
        <v>22.170940000000002</v>
      </c>
      <c r="T485">
        <v>0</v>
      </c>
      <c r="U485">
        <v>0</v>
      </c>
      <c r="V485" s="1">
        <v>7.2854279999999993E-2</v>
      </c>
      <c r="W485">
        <v>22.319320000000001</v>
      </c>
      <c r="X485">
        <v>0</v>
      </c>
      <c r="Y485">
        <v>0</v>
      </c>
      <c r="Z485" s="1">
        <v>7.2800030000000002E-2</v>
      </c>
      <c r="AA485">
        <v>22.274290000000001</v>
      </c>
      <c r="AB485">
        <v>0</v>
      </c>
      <c r="AC485">
        <v>0</v>
      </c>
      <c r="AD485" s="1">
        <v>7.2886409999999999E-2</v>
      </c>
      <c r="AE485">
        <v>22.197649999999999</v>
      </c>
      <c r="AF485">
        <v>0</v>
      </c>
      <c r="AG485">
        <v>0</v>
      </c>
      <c r="AH485" s="1">
        <v>7.3258160000000003E-2</v>
      </c>
      <c r="AI485">
        <v>22.11637</v>
      </c>
      <c r="AJ485">
        <v>0</v>
      </c>
      <c r="AK485">
        <v>0</v>
      </c>
      <c r="AL485" s="1">
        <v>7.3343060000000002E-2</v>
      </c>
      <c r="AM485">
        <v>22.031140000000001</v>
      </c>
      <c r="AN485">
        <v>0</v>
      </c>
      <c r="AO485">
        <v>0</v>
      </c>
      <c r="AP485" s="1">
        <v>7.3768349999999996E-2</v>
      </c>
      <c r="AQ485">
        <v>21.97728</v>
      </c>
      <c r="AR485">
        <v>0</v>
      </c>
      <c r="AS485">
        <v>0</v>
      </c>
      <c r="AT485" s="1">
        <v>7.4369679999999994E-2</v>
      </c>
      <c r="AU485">
        <v>22.117999999999999</v>
      </c>
      <c r="AV485">
        <v>0</v>
      </c>
      <c r="AW485">
        <v>0</v>
      </c>
      <c r="AX485" s="1">
        <v>7.5031399999999998E-2</v>
      </c>
      <c r="AY485">
        <v>22.14265</v>
      </c>
      <c r="AZ485">
        <v>0</v>
      </c>
      <c r="BA485">
        <v>0</v>
      </c>
      <c r="BB485" s="1">
        <v>7.5592870000000006E-2</v>
      </c>
      <c r="BC485">
        <v>22.162839999999999</v>
      </c>
      <c r="BD485">
        <v>0</v>
      </c>
      <c r="BE485">
        <v>0</v>
      </c>
      <c r="BF485" s="1">
        <v>7.6097239999999997E-2</v>
      </c>
      <c r="BG485">
        <v>22.208580000000001</v>
      </c>
      <c r="BH485">
        <v>0</v>
      </c>
      <c r="BI485">
        <v>0</v>
      </c>
      <c r="BJ485" s="1">
        <v>7.6669249999999994E-2</v>
      </c>
      <c r="BK485">
        <v>22.127749999999999</v>
      </c>
      <c r="BL485">
        <v>0</v>
      </c>
      <c r="BM485">
        <v>0</v>
      </c>
      <c r="BN485" s="1">
        <v>7.7375719999999995E-2</v>
      </c>
      <c r="BO485">
        <v>22.019539999999999</v>
      </c>
      <c r="BP485">
        <v>0</v>
      </c>
      <c r="BQ485">
        <v>0</v>
      </c>
      <c r="BR485" s="1">
        <v>7.8154680000000004E-2</v>
      </c>
      <c r="BS485">
        <v>21.907530000000001</v>
      </c>
      <c r="BT485">
        <v>0</v>
      </c>
      <c r="BU485">
        <v>0</v>
      </c>
      <c r="BV485" s="1">
        <v>7.8831659999999998E-2</v>
      </c>
      <c r="BW485">
        <v>21.96979</v>
      </c>
      <c r="BX485">
        <v>0</v>
      </c>
      <c r="BY485">
        <v>0</v>
      </c>
      <c r="BZ485" s="1">
        <v>7.9384389999999999E-2</v>
      </c>
      <c r="CA485">
        <v>22.19595</v>
      </c>
      <c r="CB485">
        <v>0</v>
      </c>
      <c r="CC485">
        <v>0</v>
      </c>
      <c r="CD485" s="1">
        <v>7.9895240000000006E-2</v>
      </c>
      <c r="CE485">
        <v>22.479600000000001</v>
      </c>
      <c r="CF485">
        <v>0</v>
      </c>
      <c r="CG485">
        <v>0</v>
      </c>
      <c r="CH485" s="1">
        <v>8.0439049999999998E-2</v>
      </c>
      <c r="CI485">
        <v>22.703669999999999</v>
      </c>
      <c r="CJ485">
        <v>0</v>
      </c>
      <c r="CK485">
        <v>0</v>
      </c>
      <c r="CL485" s="1">
        <v>8.0981979999999995E-2</v>
      </c>
      <c r="CM485">
        <v>22.735610000000001</v>
      </c>
      <c r="CN485">
        <v>0</v>
      </c>
      <c r="CO485">
        <v>0</v>
      </c>
      <c r="CP485" s="1">
        <v>8.1452140000000006E-2</v>
      </c>
      <c r="CQ485">
        <v>22.64452</v>
      </c>
      <c r="CR485">
        <v>0</v>
      </c>
      <c r="CS485">
        <v>0</v>
      </c>
      <c r="CT485" s="1">
        <v>8.1846929999999998E-2</v>
      </c>
      <c r="CU485">
        <v>22.55875</v>
      </c>
      <c r="CV485">
        <v>0</v>
      </c>
      <c r="CW485">
        <v>0</v>
      </c>
      <c r="CX485" s="1">
        <v>8.2659940000000001E-2</v>
      </c>
      <c r="CY485">
        <v>22.514150000000001</v>
      </c>
      <c r="CZ485">
        <v>0</v>
      </c>
      <c r="DA485">
        <v>0</v>
      </c>
      <c r="DB485" s="1">
        <v>8.3014379999999999E-2</v>
      </c>
      <c r="DC485">
        <v>22.679099999999998</v>
      </c>
      <c r="DD485">
        <v>0</v>
      </c>
      <c r="DE485">
        <v>0</v>
      </c>
      <c r="DF485" s="1">
        <v>8.3017980000000005E-2</v>
      </c>
      <c r="DG485">
        <v>22.96876</v>
      </c>
      <c r="DH485">
        <v>0</v>
      </c>
      <c r="DI485">
        <v>0</v>
      </c>
      <c r="DJ485" s="1">
        <v>8.2886699999999994E-2</v>
      </c>
      <c r="DK485">
        <v>23.190529999999999</v>
      </c>
      <c r="DL485">
        <v>0</v>
      </c>
      <c r="DM485" s="1">
        <v>3.578316E-35</v>
      </c>
      <c r="DN485" s="1">
        <v>8.290662E-2</v>
      </c>
      <c r="DO485">
        <v>23.374389999999998</v>
      </c>
      <c r="DP485" s="1">
        <v>1.680328E-33</v>
      </c>
      <c r="DQ485" s="1">
        <v>4.9905370000000001E-30</v>
      </c>
      <c r="DR485" s="1">
        <v>8.3013249999999997E-2</v>
      </c>
      <c r="DS485">
        <v>23.387460000000001</v>
      </c>
      <c r="DT485" s="1">
        <v>3.9250010000000003E-29</v>
      </c>
      <c r="DU485" s="1">
        <v>9.993049E-26</v>
      </c>
      <c r="DV485" s="1">
        <v>8.2980219999999993E-2</v>
      </c>
      <c r="DW485">
        <v>23.246110000000002</v>
      </c>
      <c r="DX485" s="1">
        <v>1.846429E-25</v>
      </c>
      <c r="DY485" s="1">
        <v>4.3634759999999998E-22</v>
      </c>
      <c r="DZ485" s="1">
        <v>8.2759929999999995E-2</v>
      </c>
      <c r="EA485">
        <v>23.091709999999999</v>
      </c>
      <c r="EB485" s="1">
        <v>2.6330590000000001E-22</v>
      </c>
      <c r="EC485" s="1">
        <v>5.9840200000000001E-19</v>
      </c>
      <c r="ED485" s="1">
        <v>8.337253E-2</v>
      </c>
      <c r="EE485">
        <v>22.95318</v>
      </c>
      <c r="EF485" s="1">
        <v>1.489824E-19</v>
      </c>
      <c r="EG485" s="1">
        <v>3.291984E-16</v>
      </c>
      <c r="EH485" s="1">
        <v>8.319986E-2</v>
      </c>
      <c r="EI485">
        <v>22.956199999999999</v>
      </c>
      <c r="EJ485" s="1">
        <v>3.8942159999999997E-17</v>
      </c>
      <c r="EK485" s="1">
        <v>8.5219280000000005E-14</v>
      </c>
      <c r="EL485" s="1">
        <v>8.2500690000000002E-2</v>
      </c>
      <c r="EM485">
        <v>23.057639999999999</v>
      </c>
      <c r="EN485" s="1">
        <v>5.2499909999999998E-15</v>
      </c>
      <c r="EO485" s="1">
        <v>1.1525230000000001E-11</v>
      </c>
      <c r="EP485" s="1">
        <v>8.1618880000000005E-2</v>
      </c>
      <c r="EQ485">
        <v>23.184709999999999</v>
      </c>
      <c r="ER485" s="1">
        <v>4.0087619999999998E-13</v>
      </c>
      <c r="ES485" s="1">
        <v>8.9021370000000001E-10</v>
      </c>
      <c r="ET485" s="1">
        <v>8.1095029999999999E-2</v>
      </c>
      <c r="EU485">
        <v>23.25084</v>
      </c>
      <c r="EV485" s="1">
        <v>1.8920180000000001E-11</v>
      </c>
      <c r="EW485" s="1">
        <v>4.2428290000000001E-8</v>
      </c>
      <c r="EX485" s="1">
        <v>8.0778470000000005E-2</v>
      </c>
      <c r="EY485">
        <v>23.135960000000001</v>
      </c>
      <c r="EZ485" s="1">
        <v>5.8780749999999999E-10</v>
      </c>
      <c r="FA485" s="1">
        <v>1.329931E-6</v>
      </c>
      <c r="FB485" s="1">
        <v>8.0302520000000002E-2</v>
      </c>
      <c r="FC485">
        <v>22.91075</v>
      </c>
      <c r="FD485" s="1">
        <v>1.256655E-8</v>
      </c>
      <c r="FE485" s="1">
        <v>2.8770780000000001E-5</v>
      </c>
      <c r="FF485" s="1">
        <v>7.9556379999999996E-2</v>
      </c>
      <c r="FG485">
        <v>22.64518</v>
      </c>
      <c r="FH485" s="1">
        <v>1.9125590000000001E-7</v>
      </c>
      <c r="FI485" s="1">
        <v>4.4577389999999998E-4</v>
      </c>
      <c r="FJ485" s="1">
        <v>7.9523380000000005E-2</v>
      </c>
      <c r="FK485">
        <v>22.419460000000001</v>
      </c>
      <c r="FL485" s="1">
        <v>2.176934E-6</v>
      </c>
      <c r="FM485" s="1">
        <v>5.1202009999999996E-3</v>
      </c>
      <c r="FN485" s="1">
        <v>7.8878619999999997E-2</v>
      </c>
      <c r="FO485">
        <v>22.482659999999999</v>
      </c>
      <c r="FP485" s="1">
        <v>1.8800859999999999E-5</v>
      </c>
      <c r="FQ485" s="1">
        <v>4.4978799999999999E-2</v>
      </c>
      <c r="FR485">
        <v>7.7904799999999996E-2</v>
      </c>
      <c r="FS485">
        <v>22.555900000000001</v>
      </c>
      <c r="FT485" s="1">
        <v>1.2618540000000001E-4</v>
      </c>
      <c r="FU485" s="1">
        <v>0.30873539999999999</v>
      </c>
      <c r="FV485" s="1">
        <v>7.6828339999999995E-2</v>
      </c>
      <c r="FW485">
        <v>22.604600000000001</v>
      </c>
      <c r="FX485" s="1">
        <v>6.7519550000000002E-4</v>
      </c>
      <c r="FY485">
        <v>1.693929</v>
      </c>
      <c r="FZ485" s="1">
        <v>7.6039350000000006E-2</v>
      </c>
      <c r="GA485">
        <v>22.568169999999999</v>
      </c>
      <c r="GB485" s="1">
        <v>2.9628279999999998E-3</v>
      </c>
      <c r="GC485">
        <v>7.5949559999999998</v>
      </c>
      <c r="GD485" s="1">
        <v>7.5447249999999993E-2</v>
      </c>
      <c r="GE485">
        <v>22.422429999999999</v>
      </c>
      <c r="GF485" s="1">
        <v>1.088364E-2</v>
      </c>
      <c r="GG485">
        <v>28.436589999999999</v>
      </c>
      <c r="GH485" s="1">
        <v>7.4765319999999996E-2</v>
      </c>
      <c r="GI485">
        <v>22.209209999999999</v>
      </c>
      <c r="GJ485" s="1">
        <v>3.3917370000000002E-2</v>
      </c>
      <c r="GK485">
        <v>90.504230000000007</v>
      </c>
      <c r="GL485" s="1">
        <v>7.39205E-2</v>
      </c>
      <c r="GM485">
        <v>21.984079999999999</v>
      </c>
      <c r="GN485" s="1">
        <v>9.1007599999999994E-2</v>
      </c>
      <c r="GO485">
        <v>248.61250000000001</v>
      </c>
      <c r="GP485" s="1">
        <v>7.3847259999999998E-2</v>
      </c>
      <c r="GQ485">
        <v>21.827290000000001</v>
      </c>
      <c r="GR485">
        <v>0.21637590000000001</v>
      </c>
      <c r="GS485">
        <v>598.84</v>
      </c>
      <c r="GT485" s="1">
        <v>7.322381E-2</v>
      </c>
      <c r="GU485">
        <v>21.984079999999999</v>
      </c>
      <c r="GV485">
        <v>0.45406180000000002</v>
      </c>
      <c r="GW485">
        <v>1283.0029999999999</v>
      </c>
      <c r="GX485" s="1">
        <v>7.2250519999999999E-2</v>
      </c>
      <c r="GY485">
        <v>22.157730000000001</v>
      </c>
      <c r="GZ485">
        <v>0.85109699999999999</v>
      </c>
      <c r="HA485">
        <v>2467.8240000000001</v>
      </c>
      <c r="HB485" s="1">
        <v>7.1171200000000004E-2</v>
      </c>
      <c r="HC485">
        <v>22.33624</v>
      </c>
      <c r="HD485">
        <v>1.4459900000000001</v>
      </c>
      <c r="HE485">
        <v>4308.3999999999996</v>
      </c>
      <c r="HF485" s="1">
        <v>7.0363969999999998E-2</v>
      </c>
      <c r="HG485">
        <v>22.517880000000002</v>
      </c>
      <c r="HH485">
        <v>2.2620239999999998</v>
      </c>
      <c r="HI485">
        <v>6900.3779999999997</v>
      </c>
      <c r="HJ485" s="1">
        <v>6.9748160000000003E-2</v>
      </c>
      <c r="HK485">
        <v>22.553450000000002</v>
      </c>
      <c r="HL485">
        <v>3.2893159999999999</v>
      </c>
      <c r="HM485">
        <v>10244.709999999999</v>
      </c>
      <c r="HN485" s="1">
        <v>6.9034849999999995E-2</v>
      </c>
      <c r="HO485">
        <v>22.391639999999999</v>
      </c>
      <c r="HP485">
        <v>4.4667649999999997</v>
      </c>
      <c r="HQ485">
        <v>14221.77</v>
      </c>
      <c r="HR485" s="1">
        <v>6.8149860000000007E-2</v>
      </c>
      <c r="HS485">
        <v>22.20636</v>
      </c>
      <c r="HT485">
        <v>5.7022779999999997</v>
      </c>
      <c r="HU485">
        <v>18602.25</v>
      </c>
      <c r="HV485" s="1">
        <v>6.7558010000000002E-2</v>
      </c>
      <c r="HW485">
        <v>22.05724</v>
      </c>
      <c r="HX485">
        <v>6.9417109999999997</v>
      </c>
      <c r="HY485">
        <v>23099.17</v>
      </c>
      <c r="HZ485" s="1">
        <v>6.6704579999999999E-2</v>
      </c>
      <c r="IA485">
        <v>22.204460000000001</v>
      </c>
      <c r="IB485">
        <v>8.0503210000000003</v>
      </c>
      <c r="IC485">
        <v>27422.14</v>
      </c>
      <c r="ID485" s="1">
        <v>6.5767439999999996E-2</v>
      </c>
      <c r="IE485">
        <v>22.5044</v>
      </c>
      <c r="IF485">
        <v>8.968216</v>
      </c>
      <c r="IG485">
        <v>31300.6</v>
      </c>
      <c r="IH485" s="1">
        <v>6.4883830000000003E-2</v>
      </c>
      <c r="II485">
        <v>22.805669999999999</v>
      </c>
      <c r="IJ485">
        <v>9.6722040000000007</v>
      </c>
      <c r="IK485">
        <v>34552.43</v>
      </c>
      <c r="IL485" s="1">
        <v>6.4198140000000001E-2</v>
      </c>
      <c r="IM485">
        <v>23.090119999999999</v>
      </c>
      <c r="IN485">
        <v>10.176550000000001</v>
      </c>
      <c r="IO485">
        <v>37081.99</v>
      </c>
      <c r="IP485" s="1">
        <v>6.3678399999999996E-2</v>
      </c>
      <c r="IQ485">
        <v>23.156949999999998</v>
      </c>
      <c r="IR485">
        <v>10.48995</v>
      </c>
      <c r="IS485">
        <v>38871.160000000003</v>
      </c>
      <c r="IT485" s="1">
        <v>6.3196849999999999E-2</v>
      </c>
      <c r="IU485">
        <v>23.06287</v>
      </c>
      <c r="IV485">
        <v>10.613020000000001</v>
      </c>
      <c r="IW485">
        <v>39954.639999999999</v>
      </c>
      <c r="IX485" s="1">
        <v>6.2695109999999998E-2</v>
      </c>
      <c r="IY485">
        <v>22.967870000000001</v>
      </c>
      <c r="IZ485">
        <v>10.56561</v>
      </c>
      <c r="JA485">
        <v>40404.32</v>
      </c>
      <c r="JB485" s="1">
        <v>6.2633510000000003E-2</v>
      </c>
      <c r="JC485">
        <v>22.913489999999999</v>
      </c>
      <c r="JD485">
        <v>10.456480000000001</v>
      </c>
      <c r="JE485">
        <v>40315.879999999997</v>
      </c>
      <c r="JF485" s="1">
        <v>6.2330549999999998E-2</v>
      </c>
      <c r="JG485">
        <v>23.044250000000002</v>
      </c>
      <c r="JH485">
        <v>10.20021</v>
      </c>
      <c r="JI485">
        <v>39792</v>
      </c>
      <c r="JJ485" s="1">
        <v>6.1879900000000002E-2</v>
      </c>
      <c r="JK485">
        <v>23.15006</v>
      </c>
      <c r="JL485">
        <v>9.8422059999999991</v>
      </c>
      <c r="JM485">
        <v>38919.300000000003</v>
      </c>
      <c r="JN485" s="1">
        <v>6.1326249999999999E-2</v>
      </c>
      <c r="JO485">
        <v>23.296330000000001</v>
      </c>
      <c r="JP485">
        <v>9.4135620000000007</v>
      </c>
      <c r="JQ485">
        <v>37788.379999999997</v>
      </c>
      <c r="JR485" s="1">
        <v>6.0839850000000001E-2</v>
      </c>
      <c r="JS485">
        <v>23.310099999999998</v>
      </c>
      <c r="JT485">
        <v>8.9656500000000001</v>
      </c>
      <c r="JU485">
        <v>36475.5</v>
      </c>
      <c r="JV485" s="1">
        <v>6.0406540000000002E-2</v>
      </c>
      <c r="JW485">
        <v>23.230370000000001</v>
      </c>
      <c r="JX485">
        <v>8.507301</v>
      </c>
      <c r="JY485">
        <v>35049.019999999997</v>
      </c>
      <c r="JZ485" s="1">
        <v>5.9932850000000003E-2</v>
      </c>
      <c r="KA485">
        <v>23.121739999999999</v>
      </c>
      <c r="KB485">
        <v>8.0405189999999997</v>
      </c>
      <c r="KC485">
        <v>33559.08</v>
      </c>
      <c r="KD485" s="1">
        <v>5.9412699999999999E-2</v>
      </c>
      <c r="KE485">
        <v>23.00047</v>
      </c>
      <c r="KF485">
        <v>7.5790579999999999</v>
      </c>
      <c r="KG485">
        <v>32044.36</v>
      </c>
      <c r="KH485" s="1">
        <v>5.8840770000000001E-2</v>
      </c>
      <c r="KI485">
        <v>22.885269999999998</v>
      </c>
      <c r="KJ485">
        <v>7.1252579999999996</v>
      </c>
      <c r="KK485">
        <v>30552.959999999999</v>
      </c>
      <c r="KL485" s="1">
        <v>5.8279230000000001E-2</v>
      </c>
      <c r="KM485">
        <v>22.981580000000001</v>
      </c>
      <c r="KN485">
        <v>6.691319</v>
      </c>
      <c r="KO485">
        <v>29081.66</v>
      </c>
      <c r="KP485" s="1">
        <v>5.7762840000000003E-2</v>
      </c>
      <c r="KQ485">
        <v>22.989100000000001</v>
      </c>
      <c r="KR485">
        <v>6.2855600000000003</v>
      </c>
      <c r="KS485">
        <v>27663.599999999999</v>
      </c>
      <c r="KT485" s="1">
        <v>5.7273690000000002E-2</v>
      </c>
      <c r="KU485">
        <v>23.03341</v>
      </c>
      <c r="KV485">
        <v>5.9052309999999997</v>
      </c>
      <c r="KW485">
        <v>26303.87</v>
      </c>
      <c r="KX485" s="1">
        <v>5.6785290000000002E-2</v>
      </c>
      <c r="KY485">
        <v>23.087070000000001</v>
      </c>
      <c r="KZ485">
        <v>5.5487390000000003</v>
      </c>
      <c r="LA485">
        <v>25008.799999999999</v>
      </c>
      <c r="LB485" s="1">
        <v>5.6344579999999998E-2</v>
      </c>
      <c r="LC485">
        <v>23.04204</v>
      </c>
      <c r="LD485">
        <v>5.2201069999999996</v>
      </c>
      <c r="LE485">
        <v>23782.7</v>
      </c>
      <c r="LF485" s="1">
        <v>5.5958710000000002E-2</v>
      </c>
      <c r="LG485">
        <v>22.873159999999999</v>
      </c>
      <c r="LH485">
        <v>4.9185619999999997</v>
      </c>
      <c r="LI485">
        <v>22624.37</v>
      </c>
      <c r="LJ485">
        <v>5.5648120000000002E-2</v>
      </c>
      <c r="LK485">
        <v>22.684080000000002</v>
      </c>
      <c r="LL485">
        <v>4.6429090000000004</v>
      </c>
      <c r="LM485">
        <v>21533.13</v>
      </c>
      <c r="LN485" s="1">
        <v>5.5515990000000001E-2</v>
      </c>
      <c r="LO485">
        <v>22.590489999999999</v>
      </c>
      <c r="LP485">
        <v>4.3994999999999997</v>
      </c>
      <c r="LQ485">
        <v>20503.89</v>
      </c>
      <c r="LR485" s="1">
        <v>5.5261490000000003E-2</v>
      </c>
      <c r="LS485">
        <v>22.827940000000002</v>
      </c>
      <c r="LT485">
        <v>4.1627179999999999</v>
      </c>
      <c r="LU485">
        <v>19533.7</v>
      </c>
      <c r="LV485" s="1">
        <v>5.4921669999999999E-2</v>
      </c>
      <c r="LW485">
        <v>23.055810000000001</v>
      </c>
      <c r="LX485">
        <v>3.9359440000000001</v>
      </c>
      <c r="LY485">
        <v>18623.29</v>
      </c>
      <c r="LZ485" s="1">
        <v>5.4602970000000001E-2</v>
      </c>
      <c r="MA485">
        <v>23.27899</v>
      </c>
      <c r="MB485">
        <v>3.7264599999999999</v>
      </c>
      <c r="MC485">
        <v>17769.169999999998</v>
      </c>
      <c r="MD485" s="1">
        <v>5.4363910000000001E-2</v>
      </c>
      <c r="ME485">
        <v>23.539719999999999</v>
      </c>
      <c r="MF485">
        <v>3.536222</v>
      </c>
      <c r="MG485">
        <v>16967.490000000002</v>
      </c>
      <c r="MH485" s="1">
        <v>5.4202420000000001E-2</v>
      </c>
      <c r="MI485">
        <v>23.598220000000001</v>
      </c>
      <c r="MJ485">
        <v>3.3631500000000001</v>
      </c>
      <c r="MK485">
        <v>16213.11</v>
      </c>
      <c r="ML485" s="1">
        <v>5.4035119999999999E-2</v>
      </c>
      <c r="MM485">
        <v>23.443190000000001</v>
      </c>
      <c r="MN485">
        <v>3.2010640000000001</v>
      </c>
      <c r="MO485">
        <v>15503.06</v>
      </c>
      <c r="MP485" s="1">
        <v>5.3833440000000003E-2</v>
      </c>
      <c r="MQ485">
        <v>23.312819999999999</v>
      </c>
      <c r="MR485">
        <v>3.046967</v>
      </c>
      <c r="MS485">
        <v>14835.03</v>
      </c>
      <c r="MT485" s="1">
        <v>5.3908699999999997E-2</v>
      </c>
      <c r="MU485">
        <v>23.234279999999998</v>
      </c>
      <c r="MV485">
        <v>2.917354</v>
      </c>
      <c r="MW485">
        <v>14203.97</v>
      </c>
      <c r="MX485" s="1">
        <v>5.3784419999999999E-2</v>
      </c>
      <c r="MY485">
        <v>23.46585</v>
      </c>
      <c r="MZ485">
        <v>2.7845939999999998</v>
      </c>
      <c r="NA485">
        <v>13606.49</v>
      </c>
      <c r="NB485" s="1">
        <v>5.3554310000000001E-2</v>
      </c>
      <c r="NC485">
        <v>23.783169999999998</v>
      </c>
      <c r="ND485">
        <v>2.6547679999999998</v>
      </c>
      <c r="NE485">
        <v>13044.46</v>
      </c>
      <c r="NF485" s="1">
        <v>5.3308260000000003E-2</v>
      </c>
      <c r="NG485">
        <v>24.064599999999999</v>
      </c>
      <c r="NH485">
        <v>2.5326550000000001</v>
      </c>
      <c r="NI485">
        <v>12515.86</v>
      </c>
      <c r="NJ485" s="1">
        <v>5.319401E-2</v>
      </c>
      <c r="NK485">
        <v>24.331150000000001</v>
      </c>
      <c r="NL485">
        <v>2.4241990000000002</v>
      </c>
      <c r="NM485">
        <v>12017.64</v>
      </c>
      <c r="NN485" s="1">
        <v>5.3156019999999998E-2</v>
      </c>
      <c r="NO485">
        <v>24.371390000000002</v>
      </c>
      <c r="NP485">
        <v>2.325218</v>
      </c>
      <c r="NQ485">
        <v>11545.59</v>
      </c>
      <c r="NR485" s="1">
        <v>5.3079670000000002E-2</v>
      </c>
      <c r="NS485">
        <v>24.270659999999999</v>
      </c>
      <c r="NT485">
        <v>2.2299829999999998</v>
      </c>
      <c r="NU485">
        <v>11098.2</v>
      </c>
      <c r="NV485" s="1">
        <v>5.2934040000000002E-2</v>
      </c>
      <c r="NW485">
        <v>24.166840000000001</v>
      </c>
      <c r="NX485">
        <v>2.137273</v>
      </c>
      <c r="NY485">
        <v>10674.71</v>
      </c>
      <c r="NZ485" s="1">
        <v>5.2676500000000001E-2</v>
      </c>
      <c r="OA485">
        <v>24.11016</v>
      </c>
      <c r="OB485">
        <v>2.0457809999999998</v>
      </c>
      <c r="OC485">
        <v>10275.27</v>
      </c>
      <c r="OD485" s="1">
        <v>5.250262E-2</v>
      </c>
      <c r="OE485">
        <v>24.107220000000002</v>
      </c>
      <c r="OF485">
        <v>1.962933</v>
      </c>
      <c r="OG485">
        <v>9897.8670000000002</v>
      </c>
      <c r="OH485" s="1">
        <v>5.2440250000000001E-2</v>
      </c>
      <c r="OI485">
        <v>24.283429999999999</v>
      </c>
      <c r="OJ485">
        <v>1.8883719999999999</v>
      </c>
      <c r="OK485">
        <v>9539.8459999999995</v>
      </c>
    </row>
    <row r="486" spans="1:401" x14ac:dyDescent="0.35">
      <c r="A486">
        <v>495</v>
      </c>
      <c r="B486" t="s">
        <v>4</v>
      </c>
      <c r="C486" t="s">
        <v>364</v>
      </c>
      <c r="D486" t="s">
        <v>493</v>
      </c>
      <c r="E486">
        <v>833.49689999999998</v>
      </c>
      <c r="F486" s="1">
        <v>6.1880280000000003E-2</v>
      </c>
      <c r="G486">
        <v>22.004090000000001</v>
      </c>
      <c r="H486">
        <v>0</v>
      </c>
      <c r="I486">
        <v>0</v>
      </c>
      <c r="J486" s="1">
        <v>6.1698240000000001E-2</v>
      </c>
      <c r="K486">
        <v>21.945029999999999</v>
      </c>
      <c r="L486">
        <v>0</v>
      </c>
      <c r="M486">
        <v>0</v>
      </c>
      <c r="N486" s="1">
        <v>6.1828809999999998E-2</v>
      </c>
      <c r="O486">
        <v>22.09515</v>
      </c>
      <c r="P486">
        <v>0</v>
      </c>
      <c r="Q486">
        <v>0</v>
      </c>
      <c r="R486" s="1">
        <v>6.2096690000000003E-2</v>
      </c>
      <c r="S486">
        <v>22.156169999999999</v>
      </c>
      <c r="T486">
        <v>0</v>
      </c>
      <c r="U486">
        <v>0</v>
      </c>
      <c r="V486" s="1">
        <v>6.2152939999999997E-2</v>
      </c>
      <c r="W486">
        <v>22.300889999999999</v>
      </c>
      <c r="X486">
        <v>0</v>
      </c>
      <c r="Y486">
        <v>0</v>
      </c>
      <c r="Z486" s="1">
        <v>6.2098050000000002E-2</v>
      </c>
      <c r="AA486">
        <v>22.260760000000001</v>
      </c>
      <c r="AB486">
        <v>0</v>
      </c>
      <c r="AC486">
        <v>0</v>
      </c>
      <c r="AD486" s="1">
        <v>6.2170099999999999E-2</v>
      </c>
      <c r="AE486">
        <v>22.190940000000001</v>
      </c>
      <c r="AF486">
        <v>0</v>
      </c>
      <c r="AG486">
        <v>0</v>
      </c>
      <c r="AH486" s="1">
        <v>6.2493180000000002E-2</v>
      </c>
      <c r="AI486">
        <v>22.115970000000001</v>
      </c>
      <c r="AJ486">
        <v>0</v>
      </c>
      <c r="AK486">
        <v>0</v>
      </c>
      <c r="AL486" s="1">
        <v>6.2552659999999996E-2</v>
      </c>
      <c r="AM486">
        <v>22.035129999999999</v>
      </c>
      <c r="AN486">
        <v>0</v>
      </c>
      <c r="AO486">
        <v>0</v>
      </c>
      <c r="AP486" s="1">
        <v>6.2918600000000005E-2</v>
      </c>
      <c r="AQ486">
        <v>21.98245</v>
      </c>
      <c r="AR486">
        <v>0</v>
      </c>
      <c r="AS486">
        <v>0</v>
      </c>
      <c r="AT486" s="1">
        <v>6.3439200000000001E-2</v>
      </c>
      <c r="AU486">
        <v>22.115169999999999</v>
      </c>
      <c r="AV486">
        <v>0</v>
      </c>
      <c r="AW486">
        <v>0</v>
      </c>
      <c r="AX486" s="1">
        <v>6.4010120000000004E-2</v>
      </c>
      <c r="AY486">
        <v>22.13495</v>
      </c>
      <c r="AZ486">
        <v>0</v>
      </c>
      <c r="BA486">
        <v>0</v>
      </c>
      <c r="BB486" s="1">
        <v>6.4488459999999997E-2</v>
      </c>
      <c r="BC486">
        <v>22.151009999999999</v>
      </c>
      <c r="BD486">
        <v>0</v>
      </c>
      <c r="BE486">
        <v>0</v>
      </c>
      <c r="BF486" s="1">
        <v>6.4916429999999997E-2</v>
      </c>
      <c r="BG486">
        <v>22.192450000000001</v>
      </c>
      <c r="BH486">
        <v>0</v>
      </c>
      <c r="BI486">
        <v>0</v>
      </c>
      <c r="BJ486" s="1">
        <v>6.5407220000000002E-2</v>
      </c>
      <c r="BK486">
        <v>22.112880000000001</v>
      </c>
      <c r="BL486">
        <v>0</v>
      </c>
      <c r="BM486">
        <v>0</v>
      </c>
      <c r="BN486" s="1">
        <v>6.6015229999999994E-2</v>
      </c>
      <c r="BO486">
        <v>22.008050000000001</v>
      </c>
      <c r="BP486">
        <v>0</v>
      </c>
      <c r="BQ486">
        <v>0</v>
      </c>
      <c r="BR486" s="1">
        <v>6.6689100000000001E-2</v>
      </c>
      <c r="BS486">
        <v>21.90035</v>
      </c>
      <c r="BT486">
        <v>0</v>
      </c>
      <c r="BU486">
        <v>0</v>
      </c>
      <c r="BV486">
        <v>6.7266619999999999E-2</v>
      </c>
      <c r="BW486">
        <v>21.960740000000001</v>
      </c>
      <c r="BX486">
        <v>0</v>
      </c>
      <c r="BY486">
        <v>0</v>
      </c>
      <c r="BZ486" s="1">
        <v>6.7739289999999994E-2</v>
      </c>
      <c r="CA486">
        <v>22.179010000000002</v>
      </c>
      <c r="CB486">
        <v>0</v>
      </c>
      <c r="CC486">
        <v>0</v>
      </c>
      <c r="CD486" s="1">
        <v>6.8176120000000007E-2</v>
      </c>
      <c r="CE486">
        <v>22.451920000000001</v>
      </c>
      <c r="CF486">
        <v>0</v>
      </c>
      <c r="CG486">
        <v>0</v>
      </c>
      <c r="CH486">
        <v>6.8642930000000005E-2</v>
      </c>
      <c r="CI486">
        <v>22.666789999999999</v>
      </c>
      <c r="CJ486">
        <v>0</v>
      </c>
      <c r="CK486">
        <v>0</v>
      </c>
      <c r="CL486" s="1">
        <v>6.9111409999999998E-2</v>
      </c>
      <c r="CM486">
        <v>22.696300000000001</v>
      </c>
      <c r="CN486">
        <v>0</v>
      </c>
      <c r="CO486">
        <v>0</v>
      </c>
      <c r="CP486" s="1">
        <v>6.9513809999999995E-2</v>
      </c>
      <c r="CQ486">
        <v>22.606929999999998</v>
      </c>
      <c r="CR486">
        <v>0</v>
      </c>
      <c r="CS486">
        <v>0</v>
      </c>
      <c r="CT486" s="1">
        <v>6.9858039999999996E-2</v>
      </c>
      <c r="CU486">
        <v>22.52251</v>
      </c>
      <c r="CV486">
        <v>0</v>
      </c>
      <c r="CW486">
        <v>0</v>
      </c>
      <c r="CX486">
        <v>7.0570579999999994E-2</v>
      </c>
      <c r="CY486">
        <v>22.476849999999999</v>
      </c>
      <c r="CZ486">
        <v>0</v>
      </c>
      <c r="DA486">
        <v>0</v>
      </c>
      <c r="DB486" s="1">
        <v>7.0871550000000005E-2</v>
      </c>
      <c r="DC486">
        <v>22.632950000000001</v>
      </c>
      <c r="DD486">
        <v>0</v>
      </c>
      <c r="DE486">
        <v>0</v>
      </c>
      <c r="DF486">
        <v>7.0869600000000005E-2</v>
      </c>
      <c r="DG486">
        <v>22.909490000000002</v>
      </c>
      <c r="DH486">
        <v>0</v>
      </c>
      <c r="DI486">
        <v>0</v>
      </c>
      <c r="DJ486" s="1">
        <v>7.0751939999999999E-2</v>
      </c>
      <c r="DK486">
        <v>23.122450000000001</v>
      </c>
      <c r="DL486">
        <v>0</v>
      </c>
      <c r="DM486" s="1">
        <v>8.6076879999999996E-36</v>
      </c>
      <c r="DN486" s="1">
        <v>7.07734E-2</v>
      </c>
      <c r="DO486">
        <v>23.30162</v>
      </c>
      <c r="DP486" s="1">
        <v>3.6664759999999998E-34</v>
      </c>
      <c r="DQ486" s="1">
        <v>1.3393389999999999E-30</v>
      </c>
      <c r="DR486" s="1">
        <v>7.0873119999999998E-2</v>
      </c>
      <c r="DS486">
        <v>23.318639999999998</v>
      </c>
      <c r="DT486" s="1">
        <v>8.1547970000000003E-30</v>
      </c>
      <c r="DU486" s="1">
        <v>2.9607750000000001E-26</v>
      </c>
      <c r="DV486" s="1">
        <v>7.0843959999999997E-2</v>
      </c>
      <c r="DW486">
        <v>23.188759999999998</v>
      </c>
      <c r="DX486" s="1">
        <v>4.3351759999999999E-26</v>
      </c>
      <c r="DY486" s="1">
        <v>1.4191959999999999E-22</v>
      </c>
      <c r="DZ486" s="1">
        <v>7.066045E-2</v>
      </c>
      <c r="EA486">
        <v>23.047319999999999</v>
      </c>
      <c r="EB486" s="1">
        <v>6.9832549999999996E-23</v>
      </c>
      <c r="EC486" s="1">
        <v>2.1067389999999999E-19</v>
      </c>
      <c r="ED486" s="1">
        <v>7.121922E-2</v>
      </c>
      <c r="EE486">
        <v>22.92137</v>
      </c>
      <c r="EF486" s="1">
        <v>4.3626880000000001E-20</v>
      </c>
      <c r="EG486" s="1">
        <v>1.2430240000000001E-16</v>
      </c>
      <c r="EH486" s="1">
        <v>7.1067359999999996E-2</v>
      </c>
      <c r="EI486">
        <v>22.932490000000001</v>
      </c>
      <c r="EJ486" s="1">
        <v>1.2407760000000001E-17</v>
      </c>
      <c r="EK486" s="1">
        <v>3.4293590000000002E-14</v>
      </c>
      <c r="EL486" s="1">
        <v>7.0458839999999995E-2</v>
      </c>
      <c r="EM486">
        <v>23.039249999999999</v>
      </c>
      <c r="EN486" s="1">
        <v>1.802176E-15</v>
      </c>
      <c r="EO486" s="1">
        <v>4.9189160000000003E-12</v>
      </c>
      <c r="EP486" s="1">
        <v>6.9693909999999998E-2</v>
      </c>
      <c r="EQ486">
        <v>23.171880000000002</v>
      </c>
      <c r="ER486" s="1">
        <v>1.4707680000000001E-13</v>
      </c>
      <c r="ES486" s="1">
        <v>4.011388E-10</v>
      </c>
      <c r="ET486" s="1">
        <v>6.9251850000000004E-2</v>
      </c>
      <c r="EU486">
        <v>23.24661</v>
      </c>
      <c r="EV486" s="1">
        <v>7.3742080000000004E-12</v>
      </c>
      <c r="EW486" s="1">
        <v>2.0105949999999999E-8</v>
      </c>
      <c r="EX486" s="1">
        <v>6.8992520000000002E-2</v>
      </c>
      <c r="EY486">
        <v>23.147359999999999</v>
      </c>
      <c r="EZ486" s="1">
        <v>2.4223180000000001E-10</v>
      </c>
      <c r="FA486" s="1">
        <v>6.6070419999999997E-7</v>
      </c>
      <c r="FB486" s="1">
        <v>6.8591250000000006E-2</v>
      </c>
      <c r="FC486">
        <v>22.942150000000002</v>
      </c>
      <c r="FD486" s="1">
        <v>5.4547919999999997E-9</v>
      </c>
      <c r="FE486" s="1">
        <v>1.49481E-5</v>
      </c>
      <c r="FF486" s="1">
        <v>6.7952009999999993E-2</v>
      </c>
      <c r="FG486">
        <v>22.6966</v>
      </c>
      <c r="FH486" s="1">
        <v>8.7176739999999997E-8</v>
      </c>
      <c r="FI486" s="1">
        <v>2.4174299999999999E-4</v>
      </c>
      <c r="FJ486" s="1">
        <v>6.7949529999999994E-2</v>
      </c>
      <c r="FK486">
        <v>22.4876</v>
      </c>
      <c r="FL486" s="1">
        <v>1.0398570000000001E-6</v>
      </c>
      <c r="FM486" s="1">
        <v>2.8931740000000001E-3</v>
      </c>
      <c r="FN486" s="1">
        <v>6.7393330000000001E-2</v>
      </c>
      <c r="FO486">
        <v>22.554649999999999</v>
      </c>
      <c r="FP486" s="1">
        <v>9.3857429999999999E-6</v>
      </c>
      <c r="FQ486" s="1">
        <v>2.6439839999999999E-2</v>
      </c>
      <c r="FR486" s="1">
        <v>6.6556450000000003E-2</v>
      </c>
      <c r="FS486">
        <v>22.629020000000001</v>
      </c>
      <c r="FT486" s="1">
        <v>6.5700379999999997E-5</v>
      </c>
      <c r="FU486" s="1">
        <v>0.18852279999999999</v>
      </c>
      <c r="FV486" s="1">
        <v>6.5625039999999996E-2</v>
      </c>
      <c r="FW486">
        <v>22.678450000000002</v>
      </c>
      <c r="FX486" s="1">
        <v>3.659434E-4</v>
      </c>
      <c r="FY486">
        <v>1.0730139999999999</v>
      </c>
      <c r="FZ486" s="1">
        <v>6.4953209999999997E-2</v>
      </c>
      <c r="GA486">
        <v>22.645769999999999</v>
      </c>
      <c r="GB486" s="1">
        <v>1.6689179999999999E-3</v>
      </c>
      <c r="GC486">
        <v>4.9837730000000002</v>
      </c>
      <c r="GD486" s="1">
        <v>6.4454209999999998E-2</v>
      </c>
      <c r="GE486">
        <v>22.50855</v>
      </c>
      <c r="GF486" s="1">
        <v>6.3617830000000002E-3</v>
      </c>
      <c r="GG486">
        <v>19.30471</v>
      </c>
      <c r="GH486" s="1">
        <v>6.3877459999999997E-2</v>
      </c>
      <c r="GI486">
        <v>22.30639</v>
      </c>
      <c r="GJ486" s="1">
        <v>2.0540869999999999E-2</v>
      </c>
      <c r="GK486">
        <v>63.48424</v>
      </c>
      <c r="GL486" s="1">
        <v>6.3151230000000003E-2</v>
      </c>
      <c r="GM486">
        <v>22.092120000000001</v>
      </c>
      <c r="GN486" s="1">
        <v>5.7011819999999998E-2</v>
      </c>
      <c r="GO486">
        <v>179.9753</v>
      </c>
      <c r="GP486" s="1">
        <v>6.3113730000000007E-2</v>
      </c>
      <c r="GQ486">
        <v>21.94294</v>
      </c>
      <c r="GR486" s="1">
        <v>0.14009469999999999</v>
      </c>
      <c r="GS486">
        <v>446.88720000000001</v>
      </c>
      <c r="GT486" s="1">
        <v>6.2573610000000002E-2</v>
      </c>
      <c r="GU486">
        <v>22.09468</v>
      </c>
      <c r="GV486">
        <v>0.30332140000000002</v>
      </c>
      <c r="GW486">
        <v>985.97</v>
      </c>
      <c r="GX486" s="1">
        <v>6.1738359999999999E-2</v>
      </c>
      <c r="GY486">
        <v>22.2606</v>
      </c>
      <c r="GZ486">
        <v>0.58585279999999995</v>
      </c>
      <c r="HA486">
        <v>1950.867</v>
      </c>
      <c r="HB486">
        <v>6.0807960000000001E-2</v>
      </c>
      <c r="HC486">
        <v>22.430669999999999</v>
      </c>
      <c r="HD486">
        <v>1.024294</v>
      </c>
      <c r="HE486">
        <v>3499.7579999999998</v>
      </c>
      <c r="HF486" s="1">
        <v>6.0117280000000002E-2</v>
      </c>
      <c r="HG486">
        <v>22.603380000000001</v>
      </c>
      <c r="HH486">
        <v>1.6472309999999999</v>
      </c>
      <c r="HI486">
        <v>5753.6679999999997</v>
      </c>
      <c r="HJ486" s="1">
        <v>5.9598760000000001E-2</v>
      </c>
      <c r="HK486">
        <v>22.635090000000002</v>
      </c>
      <c r="HL486">
        <v>2.4599470000000001</v>
      </c>
      <c r="HM486">
        <v>8759.3870000000006</v>
      </c>
      <c r="HN486" s="1">
        <v>5.8989390000000003E-2</v>
      </c>
      <c r="HO486">
        <v>22.475709999999999</v>
      </c>
      <c r="HP486">
        <v>3.4263119999999998</v>
      </c>
      <c r="HQ486">
        <v>12456.18</v>
      </c>
      <c r="HR486">
        <v>5.823644E-2</v>
      </c>
      <c r="HS486">
        <v>22.29336</v>
      </c>
      <c r="HT486">
        <v>4.4813710000000002</v>
      </c>
      <c r="HU486">
        <v>16672.36</v>
      </c>
      <c r="HV486" s="1">
        <v>5.7737810000000001E-2</v>
      </c>
      <c r="HW486">
        <v>22.144880000000001</v>
      </c>
      <c r="HX486">
        <v>5.5830609999999998</v>
      </c>
      <c r="HY486">
        <v>21161.7</v>
      </c>
      <c r="HZ486" s="1">
        <v>5.7005920000000002E-2</v>
      </c>
      <c r="IA486">
        <v>22.281040000000001</v>
      </c>
      <c r="IB486">
        <v>6.6173000000000002</v>
      </c>
      <c r="IC486">
        <v>25651.37</v>
      </c>
      <c r="ID486" s="1">
        <v>5.6199800000000001E-2</v>
      </c>
      <c r="IE486">
        <v>22.563079999999999</v>
      </c>
      <c r="IF486">
        <v>7.5246420000000001</v>
      </c>
      <c r="IG486">
        <v>29862.86</v>
      </c>
      <c r="IH486" s="1">
        <v>5.5439009999999997E-2</v>
      </c>
      <c r="II486">
        <v>22.84601</v>
      </c>
      <c r="IJ486">
        <v>8.2733609999999995</v>
      </c>
      <c r="IK486">
        <v>33584.300000000003</v>
      </c>
      <c r="IL486" s="1">
        <v>5.4853440000000003E-2</v>
      </c>
      <c r="IM486">
        <v>23.113219999999998</v>
      </c>
      <c r="IN486">
        <v>8.8647089999999995</v>
      </c>
      <c r="IO486">
        <v>36678.519999999997</v>
      </c>
      <c r="IP486" s="1">
        <v>5.4414589999999999E-2</v>
      </c>
      <c r="IQ486">
        <v>23.171720000000001</v>
      </c>
      <c r="IR486">
        <v>9.2960150000000006</v>
      </c>
      <c r="IS486">
        <v>39084.97</v>
      </c>
      <c r="IT486" s="1">
        <v>5.4005909999999997E-2</v>
      </c>
      <c r="IU486">
        <v>23.076270000000001</v>
      </c>
      <c r="IV486">
        <v>9.5572440000000007</v>
      </c>
      <c r="IW486">
        <v>40797.96</v>
      </c>
      <c r="IX486" s="1">
        <v>5.3575049999999999E-2</v>
      </c>
      <c r="IY486">
        <v>22.980599999999999</v>
      </c>
      <c r="IZ486">
        <v>9.6576810000000002</v>
      </c>
      <c r="JA486">
        <v>41855.89</v>
      </c>
      <c r="JB486">
        <v>5.3532120000000002E-2</v>
      </c>
      <c r="JC486">
        <v>22.92426</v>
      </c>
      <c r="JD486">
        <v>9.6944400000000002</v>
      </c>
      <c r="JE486">
        <v>42331.8</v>
      </c>
      <c r="JF486" s="1">
        <v>5.3267509999999997E-2</v>
      </c>
      <c r="JG486">
        <v>23.045919999999999</v>
      </c>
      <c r="JH486">
        <v>9.5809069999999998</v>
      </c>
      <c r="JI486">
        <v>42313.49</v>
      </c>
      <c r="JJ486" s="1">
        <v>5.288433E-2</v>
      </c>
      <c r="JK486">
        <v>23.143460000000001</v>
      </c>
      <c r="JL486">
        <v>9.3591529999999992</v>
      </c>
      <c r="JM486">
        <v>41878.720000000001</v>
      </c>
      <c r="JN486" s="1">
        <v>5.2401959999999997E-2</v>
      </c>
      <c r="JO486">
        <v>23.280719999999999</v>
      </c>
      <c r="JP486">
        <v>9.052994</v>
      </c>
      <c r="JQ486">
        <v>41113.29</v>
      </c>
      <c r="JR486" s="1">
        <v>5.1990700000000001E-2</v>
      </c>
      <c r="JS486">
        <v>23.29299</v>
      </c>
      <c r="JT486">
        <v>8.7149859999999997</v>
      </c>
      <c r="JU486">
        <v>40097.35</v>
      </c>
      <c r="JV486" s="1">
        <v>5.1618700000000003E-2</v>
      </c>
      <c r="JW486">
        <v>23.217870000000001</v>
      </c>
      <c r="JX486">
        <v>8.3534799999999994</v>
      </c>
      <c r="JY486">
        <v>38902.080000000002</v>
      </c>
      <c r="JZ486" s="1">
        <v>5.1218229999999997E-2</v>
      </c>
      <c r="KA486">
        <v>23.117370000000001</v>
      </c>
      <c r="KB486">
        <v>7.971832</v>
      </c>
      <c r="KC486">
        <v>37584.42</v>
      </c>
      <c r="KD486" s="1">
        <v>5.0769109999999999E-2</v>
      </c>
      <c r="KE486">
        <v>23.006160000000001</v>
      </c>
      <c r="KF486">
        <v>7.584314</v>
      </c>
      <c r="KG486">
        <v>36194.660000000003</v>
      </c>
      <c r="KH486" s="1">
        <v>5.0275399999999998E-2</v>
      </c>
      <c r="KI486">
        <v>22.901700000000002</v>
      </c>
      <c r="KJ486">
        <v>7.1642970000000004</v>
      </c>
      <c r="KK486">
        <v>34761.300000000003</v>
      </c>
      <c r="KL486" s="1">
        <v>4.9797550000000003E-2</v>
      </c>
      <c r="KM486">
        <v>23.001149999999999</v>
      </c>
      <c r="KN486">
        <v>6.7943059999999997</v>
      </c>
      <c r="KO486">
        <v>33339.800000000003</v>
      </c>
      <c r="KP486" s="1">
        <v>4.9358390000000002E-2</v>
      </c>
      <c r="KQ486">
        <v>23.014060000000001</v>
      </c>
      <c r="KR486">
        <v>6.4272809999999998</v>
      </c>
      <c r="KS486">
        <v>31925.97</v>
      </c>
      <c r="KT486" s="1">
        <v>4.8940610000000002E-2</v>
      </c>
      <c r="KU486">
        <v>23.06232</v>
      </c>
      <c r="KV486">
        <v>6.0780529999999997</v>
      </c>
      <c r="KW486">
        <v>30548.15</v>
      </c>
      <c r="KX486" s="1">
        <v>4.8521189999999999E-2</v>
      </c>
      <c r="KY486">
        <v>23.11918</v>
      </c>
      <c r="KZ486">
        <v>5.74559</v>
      </c>
      <c r="LA486">
        <v>29212.3</v>
      </c>
      <c r="LB486" s="1">
        <v>4.814181E-2</v>
      </c>
      <c r="LC486">
        <v>23.08033</v>
      </c>
      <c r="LD486">
        <v>5.435505</v>
      </c>
      <c r="LE486">
        <v>27929.439999999999</v>
      </c>
      <c r="LF486" s="1">
        <v>4.7815339999999998E-2</v>
      </c>
      <c r="LG486">
        <v>22.9221</v>
      </c>
      <c r="LH486">
        <v>5.148739</v>
      </c>
      <c r="LI486">
        <v>26701.96</v>
      </c>
      <c r="LJ486">
        <v>4.7544540000000003E-2</v>
      </c>
      <c r="LK486">
        <v>22.74361</v>
      </c>
      <c r="LL486">
        <v>4.883413</v>
      </c>
      <c r="LM486">
        <v>25531.439999999999</v>
      </c>
      <c r="LN486">
        <v>4.743911E-2</v>
      </c>
      <c r="LO486">
        <v>22.656960000000002</v>
      </c>
      <c r="LP486">
        <v>4.6492089999999999</v>
      </c>
      <c r="LQ486">
        <v>24415.96</v>
      </c>
      <c r="LR486" s="1">
        <v>4.7220890000000001E-2</v>
      </c>
      <c r="LS486">
        <v>22.887930000000001</v>
      </c>
      <c r="LT486">
        <v>4.417719</v>
      </c>
      <c r="LU486">
        <v>23354.53</v>
      </c>
      <c r="LV486" s="1">
        <v>4.6925700000000001E-2</v>
      </c>
      <c r="LW486">
        <v>23.107109999999999</v>
      </c>
      <c r="LX486">
        <v>4.1932039999999997</v>
      </c>
      <c r="LY486">
        <v>22349.26</v>
      </c>
      <c r="LZ486" s="1">
        <v>4.665217E-2</v>
      </c>
      <c r="MA486">
        <v>23.320350000000001</v>
      </c>
      <c r="MB486">
        <v>3.9845470000000001</v>
      </c>
      <c r="MC486">
        <v>21398.21</v>
      </c>
      <c r="MD486" s="1">
        <v>4.6450060000000001E-2</v>
      </c>
      <c r="ME486">
        <v>23.568829999999998</v>
      </c>
      <c r="MF486">
        <v>3.794343</v>
      </c>
      <c r="MG486">
        <v>20498.66</v>
      </c>
      <c r="MH486">
        <v>4.6312819999999998E-2</v>
      </c>
      <c r="MI486">
        <v>23.62144</v>
      </c>
      <c r="MJ486">
        <v>3.620228</v>
      </c>
      <c r="MK486">
        <v>19646.12</v>
      </c>
      <c r="ML486" s="1">
        <v>4.6165850000000001E-2</v>
      </c>
      <c r="MM486">
        <v>23.46856</v>
      </c>
      <c r="MN486">
        <v>3.4557470000000001</v>
      </c>
      <c r="MO486">
        <v>18838.310000000001</v>
      </c>
      <c r="MP486" s="1">
        <v>4.5995750000000002E-2</v>
      </c>
      <c r="MQ486">
        <v>23.339600000000001</v>
      </c>
      <c r="MR486">
        <v>3.2987289999999998</v>
      </c>
      <c r="MS486">
        <v>18073.55</v>
      </c>
      <c r="MT486" s="1">
        <v>4.6065660000000001E-2</v>
      </c>
      <c r="MU486">
        <v>23.260590000000001</v>
      </c>
      <c r="MV486">
        <v>3.1671179999999999</v>
      </c>
      <c r="MW486">
        <v>17347.240000000002</v>
      </c>
      <c r="MX486" s="1">
        <v>4.5957070000000003E-2</v>
      </c>
      <c r="MY486">
        <v>23.48021</v>
      </c>
      <c r="MZ486">
        <v>3.0303789999999999</v>
      </c>
      <c r="NA486">
        <v>16656.09</v>
      </c>
      <c r="NB486" s="1">
        <v>4.5755530000000003E-2</v>
      </c>
      <c r="NC486">
        <v>23.781420000000001</v>
      </c>
      <c r="ND486">
        <v>2.895464</v>
      </c>
      <c r="NE486">
        <v>16002.59</v>
      </c>
      <c r="NF486" s="1">
        <v>4.5545500000000003E-2</v>
      </c>
      <c r="NG486">
        <v>24.04776</v>
      </c>
      <c r="NH486">
        <v>2.768192</v>
      </c>
      <c r="NI486">
        <v>15384.74</v>
      </c>
      <c r="NJ486" s="1">
        <v>4.5445680000000002E-2</v>
      </c>
      <c r="NK486">
        <v>24.300380000000001</v>
      </c>
      <c r="NL486">
        <v>2.654884</v>
      </c>
      <c r="NM486">
        <v>14799.97</v>
      </c>
      <c r="NN486" s="1">
        <v>4.5416039999999998E-2</v>
      </c>
      <c r="NO486">
        <v>24.33567</v>
      </c>
      <c r="NP486">
        <v>2.551428</v>
      </c>
      <c r="NQ486">
        <v>14243.61</v>
      </c>
      <c r="NR486" s="1">
        <v>4.5350359999999999E-2</v>
      </c>
      <c r="NS486">
        <v>24.23629</v>
      </c>
      <c r="NT486">
        <v>2.4512710000000002</v>
      </c>
      <c r="NU486">
        <v>13714.39</v>
      </c>
      <c r="NV486" s="1">
        <v>4.5223600000000003E-2</v>
      </c>
      <c r="NW486">
        <v>24.135059999999999</v>
      </c>
      <c r="NX486">
        <v>2.353224</v>
      </c>
      <c r="NY486">
        <v>13211.74</v>
      </c>
      <c r="NZ486" s="1">
        <v>4.4998110000000001E-2</v>
      </c>
      <c r="OA486">
        <v>24.079499999999999</v>
      </c>
      <c r="OB486">
        <v>2.2557130000000001</v>
      </c>
      <c r="OC486">
        <v>12735.65</v>
      </c>
      <c r="OD486" s="1">
        <v>4.4853480000000001E-2</v>
      </c>
      <c r="OE486">
        <v>24.07658</v>
      </c>
      <c r="OF486">
        <v>2.1676489999999999</v>
      </c>
      <c r="OG486">
        <v>12284.33</v>
      </c>
      <c r="OH486" s="1">
        <v>4.479673E-2</v>
      </c>
      <c r="OI486">
        <v>24.246860000000002</v>
      </c>
      <c r="OJ486">
        <v>2.0880239999999999</v>
      </c>
      <c r="OK486">
        <v>11855.01</v>
      </c>
    </row>
    <row r="487" spans="1:401" x14ac:dyDescent="0.35">
      <c r="A487">
        <v>496</v>
      </c>
      <c r="B487" t="s">
        <v>4</v>
      </c>
      <c r="C487" t="s">
        <v>364</v>
      </c>
      <c r="D487" t="s">
        <v>494</v>
      </c>
      <c r="E487">
        <v>842.55560000000003</v>
      </c>
      <c r="F487" s="1">
        <v>5.5775110000000003E-2</v>
      </c>
      <c r="G487">
        <v>21.995229999999999</v>
      </c>
      <c r="H487">
        <v>0</v>
      </c>
      <c r="I487">
        <v>0</v>
      </c>
      <c r="J487" s="1">
        <v>5.5618769999999998E-2</v>
      </c>
      <c r="K487">
        <v>21.937439999999999</v>
      </c>
      <c r="L487">
        <v>0</v>
      </c>
      <c r="M487">
        <v>0</v>
      </c>
      <c r="N487" s="1">
        <v>5.5742229999999997E-2</v>
      </c>
      <c r="O487">
        <v>22.081160000000001</v>
      </c>
      <c r="P487">
        <v>0</v>
      </c>
      <c r="Q487">
        <v>0</v>
      </c>
      <c r="R487" s="1">
        <v>5.599138E-2</v>
      </c>
      <c r="S487">
        <v>22.139510000000001</v>
      </c>
      <c r="T487">
        <v>0</v>
      </c>
      <c r="U487">
        <v>0</v>
      </c>
      <c r="V487">
        <v>5.6044110000000001E-2</v>
      </c>
      <c r="W487">
        <v>22.280419999999999</v>
      </c>
      <c r="X487">
        <v>0</v>
      </c>
      <c r="Y487">
        <v>0</v>
      </c>
      <c r="Z487" s="1">
        <v>5.5985960000000001E-2</v>
      </c>
      <c r="AA487">
        <v>22.243849999999998</v>
      </c>
      <c r="AB487">
        <v>0</v>
      </c>
      <c r="AC487">
        <v>0</v>
      </c>
      <c r="AD487" s="1">
        <v>5.6051400000000001E-2</v>
      </c>
      <c r="AE487">
        <v>22.1798</v>
      </c>
      <c r="AF487">
        <v>0</v>
      </c>
      <c r="AG487">
        <v>0</v>
      </c>
      <c r="AH487" s="1">
        <v>5.6342299999999998E-2</v>
      </c>
      <c r="AI487">
        <v>22.110810000000001</v>
      </c>
      <c r="AJ487">
        <v>0</v>
      </c>
      <c r="AK487">
        <v>0</v>
      </c>
      <c r="AL487" s="1">
        <v>5.6386209999999999E-2</v>
      </c>
      <c r="AM487">
        <v>22.034859999999998</v>
      </c>
      <c r="AN487">
        <v>0</v>
      </c>
      <c r="AO487">
        <v>0</v>
      </c>
      <c r="AP487" s="1">
        <v>5.6722109999999999E-2</v>
      </c>
      <c r="AQ487">
        <v>21.98434</v>
      </c>
      <c r="AR487">
        <v>0</v>
      </c>
      <c r="AS487">
        <v>0</v>
      </c>
      <c r="AT487">
        <v>5.7196339999999998E-2</v>
      </c>
      <c r="AU487">
        <v>22.110990000000001</v>
      </c>
      <c r="AV487">
        <v>0</v>
      </c>
      <c r="AW487">
        <v>0</v>
      </c>
      <c r="AX487" s="1">
        <v>5.7717610000000003E-2</v>
      </c>
      <c r="AY487">
        <v>22.127120000000001</v>
      </c>
      <c r="AZ487">
        <v>0</v>
      </c>
      <c r="BA487">
        <v>0</v>
      </c>
      <c r="BB487" s="1">
        <v>5.814478E-2</v>
      </c>
      <c r="BC487">
        <v>22.13954</v>
      </c>
      <c r="BD487">
        <v>0</v>
      </c>
      <c r="BE487">
        <v>0</v>
      </c>
      <c r="BF487" s="1">
        <v>5.8529150000000002E-2</v>
      </c>
      <c r="BG487">
        <v>22.177129999999998</v>
      </c>
      <c r="BH487">
        <v>0</v>
      </c>
      <c r="BI487">
        <v>0</v>
      </c>
      <c r="BJ487" s="1">
        <v>5.8973650000000002E-2</v>
      </c>
      <c r="BK487">
        <v>22.098510000000001</v>
      </c>
      <c r="BL487">
        <v>0</v>
      </c>
      <c r="BM487">
        <v>0</v>
      </c>
      <c r="BN487" s="1">
        <v>5.9523079999999999E-2</v>
      </c>
      <c r="BO487">
        <v>21.996500000000001</v>
      </c>
      <c r="BP487">
        <v>0</v>
      </c>
      <c r="BQ487">
        <v>0</v>
      </c>
      <c r="BR487" s="1">
        <v>6.0139419999999999E-2</v>
      </c>
      <c r="BS487">
        <v>21.892430000000001</v>
      </c>
      <c r="BT487">
        <v>0</v>
      </c>
      <c r="BU487">
        <v>0</v>
      </c>
      <c r="BV487" s="1">
        <v>6.0661840000000002E-2</v>
      </c>
      <c r="BW487">
        <v>21.9511</v>
      </c>
      <c r="BX487">
        <v>0</v>
      </c>
      <c r="BY487">
        <v>0</v>
      </c>
      <c r="BZ487" s="1">
        <v>6.1091470000000002E-2</v>
      </c>
      <c r="CA487">
        <v>22.16179</v>
      </c>
      <c r="CB487">
        <v>0</v>
      </c>
      <c r="CC487">
        <v>0</v>
      </c>
      <c r="CD487" s="1">
        <v>6.1484589999999999E-2</v>
      </c>
      <c r="CE487">
        <v>22.424790000000002</v>
      </c>
      <c r="CF487">
        <v>0</v>
      </c>
      <c r="CG487">
        <v>0</v>
      </c>
      <c r="CH487" s="1">
        <v>6.190619E-2</v>
      </c>
      <c r="CI487">
        <v>22.631350000000001</v>
      </c>
      <c r="CJ487">
        <v>0</v>
      </c>
      <c r="CK487">
        <v>0</v>
      </c>
      <c r="CL487" s="1">
        <v>6.2331909999999997E-2</v>
      </c>
      <c r="CM487">
        <v>22.658539999999999</v>
      </c>
      <c r="CN487">
        <v>0</v>
      </c>
      <c r="CO487">
        <v>0</v>
      </c>
      <c r="CP487" s="1">
        <v>6.2698340000000005E-2</v>
      </c>
      <c r="CQ487">
        <v>22.57114</v>
      </c>
      <c r="CR487">
        <v>0</v>
      </c>
      <c r="CS487">
        <v>0</v>
      </c>
      <c r="CT487" s="1">
        <v>6.3010010000000005E-2</v>
      </c>
      <c r="CU487">
        <v>22.48837</v>
      </c>
      <c r="CV487">
        <v>0</v>
      </c>
      <c r="CW487">
        <v>0</v>
      </c>
      <c r="CX487" s="1">
        <v>6.3674320000000006E-2</v>
      </c>
      <c r="CY487">
        <v>22.442360000000001</v>
      </c>
      <c r="CZ487">
        <v>0</v>
      </c>
      <c r="DA487">
        <v>0</v>
      </c>
      <c r="DB487" s="1">
        <v>6.3940769999999994E-2</v>
      </c>
      <c r="DC487">
        <v>22.590160000000001</v>
      </c>
      <c r="DD487">
        <v>0</v>
      </c>
      <c r="DE487">
        <v>0</v>
      </c>
      <c r="DF487" s="1">
        <v>6.39372E-2</v>
      </c>
      <c r="DG487">
        <v>22.85463</v>
      </c>
      <c r="DH487">
        <v>0</v>
      </c>
      <c r="DI487">
        <v>0</v>
      </c>
      <c r="DJ487" s="1">
        <v>6.3822199999999996E-2</v>
      </c>
      <c r="DK487">
        <v>23.05855</v>
      </c>
      <c r="DL487">
        <v>0</v>
      </c>
      <c r="DM487" s="1">
        <v>2.03933E-36</v>
      </c>
      <c r="DN487" s="1">
        <v>6.3845879999999994E-2</v>
      </c>
      <c r="DO487">
        <v>23.231839999999998</v>
      </c>
      <c r="DP487" s="1">
        <v>8.5668280000000004E-35</v>
      </c>
      <c r="DQ487" s="1">
        <v>3.5304100000000002E-31</v>
      </c>
      <c r="DR487" s="1">
        <v>6.3943990000000006E-2</v>
      </c>
      <c r="DS487">
        <v>23.25112</v>
      </c>
      <c r="DT487" s="1">
        <v>2.1035559999999999E-30</v>
      </c>
      <c r="DU487" s="1">
        <v>8.6147689999999996E-27</v>
      </c>
      <c r="DV487">
        <v>6.3917849999999998E-2</v>
      </c>
      <c r="DW487">
        <v>23.130459999999999</v>
      </c>
      <c r="DX487" s="1">
        <v>1.0994580000000001E-26</v>
      </c>
      <c r="DY487" s="1">
        <v>4.4976729999999998E-23</v>
      </c>
      <c r="DZ487" s="1">
        <v>6.3755889999999996E-2</v>
      </c>
      <c r="EA487">
        <v>23.000170000000001</v>
      </c>
      <c r="EB487" s="1">
        <v>1.979739E-23</v>
      </c>
      <c r="EC487" s="1">
        <v>7.2219899999999996E-20</v>
      </c>
      <c r="ED487" s="1">
        <v>6.4293409999999995E-2</v>
      </c>
      <c r="EE487">
        <v>22.885370000000002</v>
      </c>
      <c r="EF487" s="1">
        <v>1.3575010000000001E-20</v>
      </c>
      <c r="EG487" s="1">
        <v>4.5710569999999997E-17</v>
      </c>
      <c r="EH487" s="1">
        <v>6.4152029999999999E-2</v>
      </c>
      <c r="EI487">
        <v>22.903320000000001</v>
      </c>
      <c r="EJ487" s="1">
        <v>4.1748009999999998E-18</v>
      </c>
      <c r="EK487" s="1">
        <v>1.344258E-14</v>
      </c>
      <c r="EL487" s="1">
        <v>6.3592579999999996E-2</v>
      </c>
      <c r="EM487">
        <v>23.014389999999999</v>
      </c>
      <c r="EN487" s="1">
        <v>6.4957720000000001E-16</v>
      </c>
      <c r="EO487" s="1">
        <v>2.0455610000000002E-12</v>
      </c>
      <c r="EP487" s="1">
        <v>6.2891539999999996E-2</v>
      </c>
      <c r="EQ487">
        <v>23.151119999999999</v>
      </c>
      <c r="ER487" s="1">
        <v>5.6371779999999999E-14</v>
      </c>
      <c r="ES487" s="1">
        <v>1.761907E-10</v>
      </c>
      <c r="ET487" s="1">
        <v>6.2495540000000002E-2</v>
      </c>
      <c r="EU487">
        <v>23.233059999999998</v>
      </c>
      <c r="EV487" s="1">
        <v>2.988374E-12</v>
      </c>
      <c r="EW487" s="1">
        <v>9.2902890000000003E-9</v>
      </c>
      <c r="EX487" s="1">
        <v>6.227278E-2</v>
      </c>
      <c r="EY487">
        <v>23.147300000000001</v>
      </c>
      <c r="EZ487" s="1">
        <v>1.033423E-10</v>
      </c>
      <c r="FA487" s="1">
        <v>3.2015049999999998E-7</v>
      </c>
      <c r="FB487" s="1">
        <v>6.1914400000000001E-2</v>
      </c>
      <c r="FC487">
        <v>22.960660000000001</v>
      </c>
      <c r="FD487" s="1">
        <v>2.4415609999999999E-9</v>
      </c>
      <c r="FE487" s="1">
        <v>7.5772309999999999E-6</v>
      </c>
      <c r="FF487" s="1">
        <v>6.1334020000000003E-2</v>
      </c>
      <c r="FG487">
        <v>22.73413</v>
      </c>
      <c r="FH487" s="1">
        <v>4.082773E-8</v>
      </c>
      <c r="FI487" s="1">
        <v>1.2794090000000001E-4</v>
      </c>
      <c r="FJ487" s="1">
        <v>6.1359660000000003E-2</v>
      </c>
      <c r="FK487">
        <v>22.541429999999998</v>
      </c>
      <c r="FL487" s="1">
        <v>5.086573E-7</v>
      </c>
      <c r="FM487" s="1">
        <v>1.5958459999999999E-3</v>
      </c>
      <c r="FN487" s="1">
        <v>6.0855359999999997E-2</v>
      </c>
      <c r="FO487">
        <v>22.613430000000001</v>
      </c>
      <c r="FP487" s="1">
        <v>4.7839519999999998E-6</v>
      </c>
      <c r="FQ487" s="1">
        <v>1.5176129999999999E-2</v>
      </c>
      <c r="FR487" s="1">
        <v>6.009254E-2</v>
      </c>
      <c r="FS487">
        <v>22.689879999999999</v>
      </c>
      <c r="FT487" s="1">
        <v>3.4831330000000002E-5</v>
      </c>
      <c r="FU487" s="1">
        <v>0.1124428</v>
      </c>
      <c r="FV487" s="1">
        <v>5.9239010000000002E-2</v>
      </c>
      <c r="FW487">
        <v>22.741009999999999</v>
      </c>
      <c r="FX487" s="1">
        <v>2.0144689999999999E-4</v>
      </c>
      <c r="FY487">
        <v>0.66412289999999996</v>
      </c>
      <c r="FZ487" s="1">
        <v>5.8636929999999997E-2</v>
      </c>
      <c r="GA487">
        <v>22.712409999999998</v>
      </c>
      <c r="GB487" s="1">
        <v>9.5270839999999995E-4</v>
      </c>
      <c r="GC487">
        <v>3.1964700000000001</v>
      </c>
      <c r="GD487" s="1">
        <v>5.8192229999999998E-2</v>
      </c>
      <c r="GE487">
        <v>22.583279999999998</v>
      </c>
      <c r="GF487" s="1">
        <v>3.7605500000000001E-3</v>
      </c>
      <c r="GG487">
        <v>12.813230000000001</v>
      </c>
      <c r="GH487" s="1">
        <v>5.7675410000000003E-2</v>
      </c>
      <c r="GI487">
        <v>22.391919999999999</v>
      </c>
      <c r="GJ487" s="1">
        <v>1.255533E-2</v>
      </c>
      <c r="GK487">
        <v>43.551499999999997</v>
      </c>
      <c r="GL487" s="1">
        <v>5.7017980000000003E-2</v>
      </c>
      <c r="GM487">
        <v>22.18826</v>
      </c>
      <c r="GN487" s="1">
        <v>3.5983769999999998E-2</v>
      </c>
      <c r="GO487">
        <v>127.45829999999999</v>
      </c>
      <c r="GP487" s="1">
        <v>5.7006050000000003E-2</v>
      </c>
      <c r="GQ487">
        <v>22.046859999999999</v>
      </c>
      <c r="GR487" s="1">
        <v>9.1228740000000003E-2</v>
      </c>
      <c r="GS487">
        <v>326.33260000000001</v>
      </c>
      <c r="GT487" s="1">
        <v>5.6514580000000002E-2</v>
      </c>
      <c r="GU487">
        <v>22.194780000000002</v>
      </c>
      <c r="GV487" s="1">
        <v>0.2034707</v>
      </c>
      <c r="GW487">
        <v>741.58410000000003</v>
      </c>
      <c r="GX487" s="1">
        <v>5.5755869999999999E-2</v>
      </c>
      <c r="GY487">
        <v>22.354469999999999</v>
      </c>
      <c r="GZ487">
        <v>0.40438089999999999</v>
      </c>
      <c r="HA487">
        <v>1509.7639999999999</v>
      </c>
      <c r="HB487" s="1">
        <v>5.4906719999999999E-2</v>
      </c>
      <c r="HC487">
        <v>22.517330000000001</v>
      </c>
      <c r="HD487">
        <v>0.72662990000000005</v>
      </c>
      <c r="HE487">
        <v>2783.761</v>
      </c>
      <c r="HF487" s="1">
        <v>5.4282400000000001E-2</v>
      </c>
      <c r="HG487">
        <v>22.682259999999999</v>
      </c>
      <c r="HH487">
        <v>1.1997789999999999</v>
      </c>
      <c r="HI487">
        <v>4698.6819999999998</v>
      </c>
      <c r="HJ487" s="1">
        <v>5.382091E-2</v>
      </c>
      <c r="HK487">
        <v>22.711079999999999</v>
      </c>
      <c r="HL487">
        <v>1.8379129999999999</v>
      </c>
      <c r="HM487">
        <v>7336.3770000000004</v>
      </c>
      <c r="HN487" s="1">
        <v>5.3272310000000003E-2</v>
      </c>
      <c r="HO487">
        <v>22.55472</v>
      </c>
      <c r="HP487">
        <v>2.6228910000000001</v>
      </c>
      <c r="HQ487">
        <v>10688.55</v>
      </c>
      <c r="HR487" s="1">
        <v>5.2594429999999998E-2</v>
      </c>
      <c r="HS487">
        <v>22.375810000000001</v>
      </c>
      <c r="HT487">
        <v>3.5112239999999999</v>
      </c>
      <c r="HU487">
        <v>14641.92</v>
      </c>
      <c r="HV487" s="1">
        <v>5.215264E-2</v>
      </c>
      <c r="HW487">
        <v>22.228680000000001</v>
      </c>
      <c r="HX487">
        <v>4.4727329999999998</v>
      </c>
      <c r="HY487">
        <v>18999.27</v>
      </c>
      <c r="HZ487" s="1">
        <v>5.1487680000000001E-2</v>
      </c>
      <c r="IA487">
        <v>22.355440000000002</v>
      </c>
      <c r="IB487">
        <v>5.4133149999999999</v>
      </c>
      <c r="IC487">
        <v>23518.77</v>
      </c>
      <c r="ID487" s="1">
        <v>5.0759430000000001E-2</v>
      </c>
      <c r="IE487">
        <v>22.621839999999999</v>
      </c>
      <c r="IF487">
        <v>6.2790520000000001</v>
      </c>
      <c r="IG487">
        <v>27930.25</v>
      </c>
      <c r="IH487" s="1">
        <v>5.0065279999999997E-2</v>
      </c>
      <c r="II487">
        <v>22.888300000000001</v>
      </c>
      <c r="IJ487">
        <v>7.0333860000000001</v>
      </c>
      <c r="IK487">
        <v>32005.45</v>
      </c>
      <c r="IL487" s="1">
        <v>4.9536570000000002E-2</v>
      </c>
      <c r="IM487">
        <v>23.139659999999999</v>
      </c>
      <c r="IN487">
        <v>7.6698370000000002</v>
      </c>
      <c r="IO487">
        <v>35576.14</v>
      </c>
      <c r="IP487" s="1">
        <v>4.9142030000000003E-2</v>
      </c>
      <c r="IQ487">
        <v>23.19031</v>
      </c>
      <c r="IR487">
        <v>8.1773140000000009</v>
      </c>
      <c r="IS487">
        <v>38543.64</v>
      </c>
      <c r="IT487" s="1">
        <v>4.8774499999999998E-2</v>
      </c>
      <c r="IU487">
        <v>23.093409999999999</v>
      </c>
      <c r="IV487">
        <v>8.5387400000000007</v>
      </c>
      <c r="IW487">
        <v>40863.279999999999</v>
      </c>
      <c r="IX487" s="1">
        <v>4.838932E-2</v>
      </c>
      <c r="IY487">
        <v>22.996960000000001</v>
      </c>
      <c r="IZ487">
        <v>8.7550650000000001</v>
      </c>
      <c r="JA487">
        <v>42537.120000000003</v>
      </c>
      <c r="JB487" s="1">
        <v>4.8358159999999997E-2</v>
      </c>
      <c r="JC487">
        <v>22.938859999999998</v>
      </c>
      <c r="JD487">
        <v>8.9098670000000002</v>
      </c>
      <c r="JE487">
        <v>43610.7</v>
      </c>
      <c r="JF487" s="1">
        <v>4.8117210000000001E-2</v>
      </c>
      <c r="JG487">
        <v>23.05219</v>
      </c>
      <c r="JH487">
        <v>8.9176199999999994</v>
      </c>
      <c r="JI487">
        <v>44150.71</v>
      </c>
      <c r="JJ487" s="1">
        <v>4.7769020000000002E-2</v>
      </c>
      <c r="JK487">
        <v>23.141940000000002</v>
      </c>
      <c r="JL487">
        <v>8.8151659999999996</v>
      </c>
      <c r="JM487">
        <v>44221.27</v>
      </c>
      <c r="JN487">
        <v>4.7329780000000002E-2</v>
      </c>
      <c r="JO487">
        <v>23.270589999999999</v>
      </c>
      <c r="JP487">
        <v>8.6211789999999997</v>
      </c>
      <c r="JQ487">
        <v>43898.64</v>
      </c>
      <c r="JR487" s="1">
        <v>4.6957619999999999E-2</v>
      </c>
      <c r="JS487">
        <v>23.280200000000001</v>
      </c>
      <c r="JT487">
        <v>8.3858549999999994</v>
      </c>
      <c r="JU487">
        <v>43260.52</v>
      </c>
      <c r="JV487" s="1">
        <v>4.6620389999999998E-2</v>
      </c>
      <c r="JW487">
        <v>23.207730000000002</v>
      </c>
      <c r="JX487">
        <v>8.115513</v>
      </c>
      <c r="JY487">
        <v>42377.81</v>
      </c>
      <c r="JZ487" s="1">
        <v>4.6262409999999997E-2</v>
      </c>
      <c r="KA487">
        <v>23.113350000000001</v>
      </c>
      <c r="KB487">
        <v>7.8153969999999999</v>
      </c>
      <c r="KC487">
        <v>41312.21</v>
      </c>
      <c r="KD487" s="1">
        <v>4.5855140000000003E-2</v>
      </c>
      <c r="KE487">
        <v>23.009910000000001</v>
      </c>
      <c r="KF487">
        <v>7.4908520000000003</v>
      </c>
      <c r="KG487">
        <v>40117.440000000002</v>
      </c>
      <c r="KH487" s="1">
        <v>4.5407089999999997E-2</v>
      </c>
      <c r="KI487">
        <v>22.914159999999999</v>
      </c>
      <c r="KJ487">
        <v>7.168749</v>
      </c>
      <c r="KK487">
        <v>38837.25</v>
      </c>
      <c r="KL487" s="1">
        <v>4.4976969999999998E-2</v>
      </c>
      <c r="KM487">
        <v>23.015640000000001</v>
      </c>
      <c r="KN487">
        <v>6.8107340000000001</v>
      </c>
      <c r="KO487">
        <v>37506.550000000003</v>
      </c>
      <c r="KP487" s="1">
        <v>4.4581950000000002E-2</v>
      </c>
      <c r="KQ487">
        <v>23.03322</v>
      </c>
      <c r="KR487">
        <v>6.4924249999999999</v>
      </c>
      <c r="KS487">
        <v>36156.339999999997</v>
      </c>
      <c r="KT487" s="1">
        <v>4.4203399999999997E-2</v>
      </c>
      <c r="KU487">
        <v>23.084710000000001</v>
      </c>
      <c r="KV487">
        <v>6.1780809999999997</v>
      </c>
      <c r="KW487">
        <v>34812.089999999997</v>
      </c>
      <c r="KX487" s="1">
        <v>4.3822020000000003E-2</v>
      </c>
      <c r="KY487">
        <v>23.144259999999999</v>
      </c>
      <c r="KZ487">
        <v>5.873329</v>
      </c>
      <c r="LA487">
        <v>33479.339999999997</v>
      </c>
      <c r="LB487" s="1">
        <v>4.3479160000000003E-2</v>
      </c>
      <c r="LC487">
        <v>23.111129999999999</v>
      </c>
      <c r="LD487">
        <v>5.5858540000000003</v>
      </c>
      <c r="LE487">
        <v>32177.47</v>
      </c>
      <c r="LF487">
        <v>4.318404E-2</v>
      </c>
      <c r="LG487">
        <v>22.962759999999999</v>
      </c>
      <c r="LH487">
        <v>5.3172930000000003</v>
      </c>
      <c r="LI487">
        <v>30914.06</v>
      </c>
      <c r="LJ487" s="1">
        <v>4.2940739999999998E-2</v>
      </c>
      <c r="LK487">
        <v>22.794319999999999</v>
      </c>
      <c r="LL487">
        <v>5.0663299999999998</v>
      </c>
      <c r="LM487">
        <v>29691.73</v>
      </c>
      <c r="LN487" s="1">
        <v>4.2850699999999999E-2</v>
      </c>
      <c r="LO487">
        <v>22.714300000000001</v>
      </c>
      <c r="LP487">
        <v>4.8443969999999998</v>
      </c>
      <c r="LQ487">
        <v>28513.54</v>
      </c>
      <c r="LR487" s="1">
        <v>4.2652530000000001E-2</v>
      </c>
      <c r="LS487">
        <v>22.939789999999999</v>
      </c>
      <c r="LT487">
        <v>4.6213309999999996</v>
      </c>
      <c r="LU487">
        <v>27380.19</v>
      </c>
      <c r="LV487" s="1">
        <v>4.238364E-2</v>
      </c>
      <c r="LW487">
        <v>23.15184</v>
      </c>
      <c r="LX487">
        <v>4.4023009999999996</v>
      </c>
      <c r="LY487">
        <v>26296.07</v>
      </c>
      <c r="LZ487" s="1">
        <v>4.2132200000000002E-2</v>
      </c>
      <c r="MA487">
        <v>23.35689</v>
      </c>
      <c r="MB487">
        <v>4.1970080000000003</v>
      </c>
      <c r="MC487">
        <v>25261.06</v>
      </c>
      <c r="MD487" s="1">
        <v>4.1953259999999999E-2</v>
      </c>
      <c r="ME487">
        <v>23.594940000000001</v>
      </c>
      <c r="MF487">
        <v>4.0095479999999997</v>
      </c>
      <c r="MG487">
        <v>24273.89</v>
      </c>
      <c r="MH487" s="1">
        <v>4.1829209999999999E-2</v>
      </c>
      <c r="MI487">
        <v>23.6432</v>
      </c>
      <c r="MJ487">
        <v>3.8367930000000001</v>
      </c>
      <c r="MK487">
        <v>23331.17</v>
      </c>
      <c r="ML487" s="1">
        <v>4.1695139999999999E-2</v>
      </c>
      <c r="MM487">
        <v>23.49297</v>
      </c>
      <c r="MN487">
        <v>3.6723629999999998</v>
      </c>
      <c r="MO487">
        <v>22431.73</v>
      </c>
      <c r="MP487" s="1">
        <v>4.1543799999999999E-2</v>
      </c>
      <c r="MQ487">
        <v>23.3659</v>
      </c>
      <c r="MR487">
        <v>3.5145949999999999</v>
      </c>
      <c r="MS487">
        <v>21574.720000000001</v>
      </c>
      <c r="MT487" s="1">
        <v>4.1613780000000003E-2</v>
      </c>
      <c r="MU487">
        <v>23.286829999999998</v>
      </c>
      <c r="MV487">
        <v>3.3829729999999998</v>
      </c>
      <c r="MW487">
        <v>20756.02</v>
      </c>
      <c r="MX487" s="1">
        <v>4.1513920000000003E-2</v>
      </c>
      <c r="MY487">
        <v>23.495750000000001</v>
      </c>
      <c r="MZ487">
        <v>3.2440570000000002</v>
      </c>
      <c r="NA487">
        <v>19972.990000000002</v>
      </c>
      <c r="NB487">
        <v>4.132624E-2</v>
      </c>
      <c r="NC487">
        <v>23.782609999999998</v>
      </c>
      <c r="ND487">
        <v>3.1057299999999999</v>
      </c>
      <c r="NE487">
        <v>19228.72</v>
      </c>
      <c r="NF487">
        <v>4.1136239999999998E-2</v>
      </c>
      <c r="NG487">
        <v>24.035329999999998</v>
      </c>
      <c r="NH487">
        <v>2.9749509999999999</v>
      </c>
      <c r="NI487">
        <v>18521.419999999998</v>
      </c>
      <c r="NJ487">
        <v>4.1044770000000001E-2</v>
      </c>
      <c r="NK487">
        <v>24.27534</v>
      </c>
      <c r="NL487">
        <v>2.8582550000000002</v>
      </c>
      <c r="NM487">
        <v>17849.05</v>
      </c>
      <c r="NN487">
        <v>4.1020510000000003E-2</v>
      </c>
      <c r="NO487">
        <v>24.305949999999999</v>
      </c>
      <c r="NP487">
        <v>2.7517369999999999</v>
      </c>
      <c r="NQ487">
        <v>17206.73</v>
      </c>
      <c r="NR487">
        <v>4.096093E-2</v>
      </c>
      <c r="NS487">
        <v>24.207599999999999</v>
      </c>
      <c r="NT487">
        <v>2.6479539999999999</v>
      </c>
      <c r="NU487">
        <v>16593.41</v>
      </c>
      <c r="NV487">
        <v>4.0844680000000001E-2</v>
      </c>
      <c r="NW487">
        <v>24.108429999999998</v>
      </c>
      <c r="NX487">
        <v>2.5457770000000002</v>
      </c>
      <c r="NY487">
        <v>16009.04</v>
      </c>
      <c r="NZ487">
        <v>4.0638720000000003E-2</v>
      </c>
      <c r="OA487">
        <v>24.053540000000002</v>
      </c>
      <c r="OB487">
        <v>2.4435449999999999</v>
      </c>
      <c r="OC487">
        <v>15453.14</v>
      </c>
      <c r="OD487">
        <v>4.050836E-2</v>
      </c>
      <c r="OE487">
        <v>24.050239999999999</v>
      </c>
      <c r="OF487">
        <v>2.351235</v>
      </c>
      <c r="OG487">
        <v>14924.73</v>
      </c>
      <c r="OH487">
        <v>4.0454589999999999E-2</v>
      </c>
      <c r="OI487">
        <v>24.214320000000001</v>
      </c>
      <c r="OJ487">
        <v>2.26749</v>
      </c>
      <c r="OK487">
        <v>14420.31</v>
      </c>
    </row>
    <row r="488" spans="1:401" x14ac:dyDescent="0.35">
      <c r="A488">
        <v>497</v>
      </c>
      <c r="B488" t="s">
        <v>4</v>
      </c>
      <c r="C488" t="s">
        <v>364</v>
      </c>
      <c r="D488" t="s">
        <v>495</v>
      </c>
      <c r="E488">
        <v>817.22969999999998</v>
      </c>
      <c r="F488" s="1">
        <v>4.961716E-2</v>
      </c>
      <c r="G488">
        <v>21.983599999999999</v>
      </c>
      <c r="H488">
        <v>0</v>
      </c>
      <c r="I488">
        <v>0</v>
      </c>
      <c r="J488" s="1">
        <v>4.9482699999999998E-2</v>
      </c>
      <c r="K488">
        <v>21.927679999999999</v>
      </c>
      <c r="L488">
        <v>0</v>
      </c>
      <c r="M488">
        <v>0</v>
      </c>
      <c r="N488" s="1">
        <v>4.9602790000000001E-2</v>
      </c>
      <c r="O488">
        <v>22.066220000000001</v>
      </c>
      <c r="P488">
        <v>0</v>
      </c>
      <c r="Q488">
        <v>0</v>
      </c>
      <c r="R488">
        <v>4.9831710000000001E-2</v>
      </c>
      <c r="S488">
        <v>22.122060000000001</v>
      </c>
      <c r="T488">
        <v>0</v>
      </c>
      <c r="U488">
        <v>0</v>
      </c>
      <c r="V488" s="1">
        <v>4.9876129999999998E-2</v>
      </c>
      <c r="W488">
        <v>22.258939999999999</v>
      </c>
      <c r="X488">
        <v>0</v>
      </c>
      <c r="Y488">
        <v>0</v>
      </c>
      <c r="Z488">
        <v>4.9818139999999997E-2</v>
      </c>
      <c r="AA488">
        <v>22.224979999999999</v>
      </c>
      <c r="AB488">
        <v>0</v>
      </c>
      <c r="AC488">
        <v>0</v>
      </c>
      <c r="AD488" s="1">
        <v>4.988037E-2</v>
      </c>
      <c r="AE488">
        <v>22.165679999999998</v>
      </c>
      <c r="AF488">
        <v>0</v>
      </c>
      <c r="AG488">
        <v>0</v>
      </c>
      <c r="AH488" s="1">
        <v>5.0137840000000003E-2</v>
      </c>
      <c r="AI488">
        <v>22.101739999999999</v>
      </c>
      <c r="AJ488">
        <v>0</v>
      </c>
      <c r="AK488">
        <v>0</v>
      </c>
      <c r="AL488" s="1">
        <v>5.0167070000000001E-2</v>
      </c>
      <c r="AM488">
        <v>22.03069</v>
      </c>
      <c r="AN488">
        <v>0</v>
      </c>
      <c r="AO488">
        <v>0</v>
      </c>
      <c r="AP488" s="1">
        <v>5.0473039999999997E-2</v>
      </c>
      <c r="AQ488">
        <v>21.982769999999999</v>
      </c>
      <c r="AR488">
        <v>0</v>
      </c>
      <c r="AS488">
        <v>0</v>
      </c>
      <c r="AT488" s="1">
        <v>5.089838E-2</v>
      </c>
      <c r="AU488">
        <v>22.10491</v>
      </c>
      <c r="AV488">
        <v>0</v>
      </c>
      <c r="AW488">
        <v>0</v>
      </c>
      <c r="AX488" s="1">
        <v>5.1369629999999999E-2</v>
      </c>
      <c r="AY488">
        <v>22.118649999999999</v>
      </c>
      <c r="AZ488">
        <v>0</v>
      </c>
      <c r="BA488">
        <v>0</v>
      </c>
      <c r="BB488" s="1">
        <v>5.174981E-2</v>
      </c>
      <c r="BC488">
        <v>22.128609999999998</v>
      </c>
      <c r="BD488">
        <v>0</v>
      </c>
      <c r="BE488">
        <v>0</v>
      </c>
      <c r="BF488" s="1">
        <v>5.2092029999999998E-2</v>
      </c>
      <c r="BG488">
        <v>22.162839999999999</v>
      </c>
      <c r="BH488">
        <v>0</v>
      </c>
      <c r="BI488">
        <v>0</v>
      </c>
      <c r="BJ488" s="1">
        <v>5.2488409999999999E-2</v>
      </c>
      <c r="BK488">
        <v>22.085049999999999</v>
      </c>
      <c r="BL488">
        <v>0</v>
      </c>
      <c r="BM488">
        <v>0</v>
      </c>
      <c r="BN488" s="1">
        <v>5.297901E-2</v>
      </c>
      <c r="BO488">
        <v>21.985320000000002</v>
      </c>
      <c r="BP488">
        <v>0</v>
      </c>
      <c r="BQ488">
        <v>0</v>
      </c>
      <c r="BR488" s="1">
        <v>5.3535300000000001E-2</v>
      </c>
      <c r="BS488">
        <v>21.88428</v>
      </c>
      <c r="BT488">
        <v>0</v>
      </c>
      <c r="BU488">
        <v>0</v>
      </c>
      <c r="BV488" s="1">
        <v>5.400249E-2</v>
      </c>
      <c r="BW488">
        <v>21.941279999999999</v>
      </c>
      <c r="BX488">
        <v>0</v>
      </c>
      <c r="BY488">
        <v>0</v>
      </c>
      <c r="BZ488" s="1">
        <v>5.438846E-2</v>
      </c>
      <c r="CA488">
        <v>22.145219999999998</v>
      </c>
      <c r="CB488">
        <v>0</v>
      </c>
      <c r="CC488">
        <v>0</v>
      </c>
      <c r="CD488" s="1">
        <v>5.4735810000000003E-2</v>
      </c>
      <c r="CE488">
        <v>22.399370000000001</v>
      </c>
      <c r="CF488">
        <v>0</v>
      </c>
      <c r="CG488">
        <v>0</v>
      </c>
      <c r="CH488" s="1">
        <v>5.5114280000000002E-2</v>
      </c>
      <c r="CI488">
        <v>22.598790000000001</v>
      </c>
      <c r="CJ488">
        <v>0</v>
      </c>
      <c r="CK488">
        <v>0</v>
      </c>
      <c r="CL488" s="1">
        <v>5.549722E-2</v>
      </c>
      <c r="CM488">
        <v>22.623850000000001</v>
      </c>
      <c r="CN488">
        <v>0</v>
      </c>
      <c r="CO488">
        <v>0</v>
      </c>
      <c r="CP488" s="1">
        <v>5.5827389999999998E-2</v>
      </c>
      <c r="CQ488">
        <v>22.538509999999999</v>
      </c>
      <c r="CR488">
        <v>0</v>
      </c>
      <c r="CS488">
        <v>0</v>
      </c>
      <c r="CT488" s="1">
        <v>5.6105919999999997E-2</v>
      </c>
      <c r="CU488">
        <v>22.457450000000001</v>
      </c>
      <c r="CV488">
        <v>0</v>
      </c>
      <c r="CW488">
        <v>0</v>
      </c>
      <c r="CX488" s="1">
        <v>5.6717209999999997E-2</v>
      </c>
      <c r="CY488">
        <v>22.411529999999999</v>
      </c>
      <c r="CZ488">
        <v>0</v>
      </c>
      <c r="DA488">
        <v>0</v>
      </c>
      <c r="DB488" s="1">
        <v>5.6955619999999998E-2</v>
      </c>
      <c r="DC488">
        <v>22.552440000000001</v>
      </c>
      <c r="DD488">
        <v>0</v>
      </c>
      <c r="DE488">
        <v>0</v>
      </c>
      <c r="DF488" s="1">
        <v>5.6946530000000002E-2</v>
      </c>
      <c r="DG488">
        <v>22.806180000000001</v>
      </c>
      <c r="DH488">
        <v>0</v>
      </c>
      <c r="DI488">
        <v>0</v>
      </c>
      <c r="DJ488" s="1">
        <v>5.683593E-2</v>
      </c>
      <c r="DK488">
        <v>23.001729999999998</v>
      </c>
      <c r="DL488">
        <v>0</v>
      </c>
      <c r="DM488" s="1">
        <v>4.515585E-37</v>
      </c>
      <c r="DN488">
        <v>5.6864720000000001E-2</v>
      </c>
      <c r="DO488">
        <v>23.169060000000002</v>
      </c>
      <c r="DP488" s="1">
        <v>2.0155E-35</v>
      </c>
      <c r="DQ488" s="1">
        <v>8.7464960000000004E-32</v>
      </c>
      <c r="DR488" s="1">
        <v>5.6957569999999999E-2</v>
      </c>
      <c r="DS488">
        <v>23.189050000000002</v>
      </c>
      <c r="DT488" s="1">
        <v>5.4864970000000003E-31</v>
      </c>
      <c r="DU488" s="1">
        <v>2.365836E-27</v>
      </c>
      <c r="DV488" s="1">
        <v>5.694171E-2</v>
      </c>
      <c r="DW488">
        <v>23.075569999999999</v>
      </c>
      <c r="DX488" s="1">
        <v>3.1869740000000001E-27</v>
      </c>
      <c r="DY488" s="1">
        <v>1.3500640000000001E-23</v>
      </c>
      <c r="DZ488" s="1">
        <v>5.6796899999999997E-2</v>
      </c>
      <c r="EA488">
        <v>22.954139999999999</v>
      </c>
      <c r="EB488" s="1">
        <v>6.1633240000000003E-24</v>
      </c>
      <c r="EC488" s="1">
        <v>2.3491449999999999E-20</v>
      </c>
      <c r="ED488" s="1">
        <v>5.7307759999999999E-2</v>
      </c>
      <c r="EE488">
        <v>22.84854</v>
      </c>
      <c r="EF488" s="1">
        <v>4.5016860000000002E-21</v>
      </c>
      <c r="EG488" s="1">
        <v>1.5963770000000001E-17</v>
      </c>
      <c r="EH488" s="1">
        <v>5.7178260000000002E-2</v>
      </c>
      <c r="EI488">
        <v>22.87189</v>
      </c>
      <c r="EJ488" s="1">
        <v>1.468288E-18</v>
      </c>
      <c r="EK488" s="1">
        <v>5.0062740000000001E-15</v>
      </c>
      <c r="EL488" s="1">
        <v>5.6669690000000002E-2</v>
      </c>
      <c r="EM488">
        <v>22.986090000000001</v>
      </c>
      <c r="EN488" s="1">
        <v>2.415152E-16</v>
      </c>
      <c r="EO488" s="1">
        <v>8.0833789999999997E-13</v>
      </c>
      <c r="EP488">
        <v>5.6035880000000003E-2</v>
      </c>
      <c r="EQ488">
        <v>23.125699999999998</v>
      </c>
      <c r="ER488" s="1">
        <v>2.2081620000000001E-14</v>
      </c>
      <c r="ES488" s="1">
        <v>7.353989E-11</v>
      </c>
      <c r="ET488" s="1">
        <v>5.568584E-2</v>
      </c>
      <c r="EU488">
        <v>23.213049999999999</v>
      </c>
      <c r="EV488" s="1">
        <v>1.229344E-12</v>
      </c>
      <c r="EW488" s="1">
        <v>4.0786909999999996E-9</v>
      </c>
      <c r="EX488">
        <v>5.549867E-2</v>
      </c>
      <c r="EY488">
        <v>23.138919999999999</v>
      </c>
      <c r="EZ488" s="1">
        <v>4.4528490000000001E-11</v>
      </c>
      <c r="FA488" s="1">
        <v>1.473497E-7</v>
      </c>
      <c r="FB488" s="1">
        <v>5.5179550000000001E-2</v>
      </c>
      <c r="FC488">
        <v>22.9678</v>
      </c>
      <c r="FD488" s="1">
        <v>1.0993090000000001E-9</v>
      </c>
      <c r="FE488" s="1">
        <v>3.6465070000000001E-6</v>
      </c>
      <c r="FF488" s="1">
        <v>5.4661099999999997E-2</v>
      </c>
      <c r="FG488">
        <v>22.757989999999999</v>
      </c>
      <c r="FH488" s="1">
        <v>1.9174700000000002E-8</v>
      </c>
      <c r="FI488" s="1">
        <v>6.4248230000000001E-5</v>
      </c>
      <c r="FJ488" s="1">
        <v>5.4711170000000003E-2</v>
      </c>
      <c r="FK488">
        <v>22.580349999999999</v>
      </c>
      <c r="FL488" s="1">
        <v>2.4891399999999997E-7</v>
      </c>
      <c r="FM488" s="1">
        <v>8.3468880000000004E-4</v>
      </c>
      <c r="FN488">
        <v>5.4258149999999998E-2</v>
      </c>
      <c r="FO488">
        <v>22.657540000000001</v>
      </c>
      <c r="FP488" s="1">
        <v>2.4344610000000001E-6</v>
      </c>
      <c r="FQ488" s="1">
        <v>8.2538030000000005E-3</v>
      </c>
      <c r="FR488" s="1">
        <v>5.3572750000000002E-2</v>
      </c>
      <c r="FS488">
        <v>22.73658</v>
      </c>
      <c r="FT488" s="1">
        <v>1.8407520000000001E-5</v>
      </c>
      <c r="FU488" s="1">
        <v>6.3497360000000003E-2</v>
      </c>
      <c r="FV488" s="1">
        <v>5.2797860000000002E-2</v>
      </c>
      <c r="FW488">
        <v>22.78988</v>
      </c>
      <c r="FX488" s="1">
        <v>1.104E-4</v>
      </c>
      <c r="FY488">
        <v>0.38885500000000001</v>
      </c>
      <c r="FZ488" s="1">
        <v>5.2267939999999999E-2</v>
      </c>
      <c r="GA488">
        <v>22.765650000000001</v>
      </c>
      <c r="GB488" s="1">
        <v>5.409414E-4</v>
      </c>
      <c r="GC488">
        <v>1.937818</v>
      </c>
      <c r="GD488" s="1">
        <v>5.1876390000000001E-2</v>
      </c>
      <c r="GE488">
        <v>22.644020000000001</v>
      </c>
      <c r="GF488" s="1">
        <v>2.2092180000000002E-3</v>
      </c>
      <c r="GG488">
        <v>8.0313689999999998</v>
      </c>
      <c r="GH488" s="1">
        <v>5.1416490000000002E-2</v>
      </c>
      <c r="GI488">
        <v>22.46247</v>
      </c>
      <c r="GJ488" s="1">
        <v>7.6216599999999997E-3</v>
      </c>
      <c r="GK488">
        <v>28.18805</v>
      </c>
      <c r="GL488" s="1">
        <v>5.0832629999999997E-2</v>
      </c>
      <c r="GM488">
        <v>22.268689999999999</v>
      </c>
      <c r="GN488" s="1">
        <v>2.254606E-2</v>
      </c>
      <c r="GO488">
        <v>85.081410000000005</v>
      </c>
      <c r="GP488" s="1">
        <v>5.0841879999999999E-2</v>
      </c>
      <c r="GQ488">
        <v>22.13475</v>
      </c>
      <c r="GR488" s="1">
        <v>5.8949660000000001E-2</v>
      </c>
      <c r="GS488">
        <v>224.38820000000001</v>
      </c>
      <c r="GT488" s="1">
        <v>5.0400420000000001E-2</v>
      </c>
      <c r="GU488">
        <v>22.279979999999998</v>
      </c>
      <c r="GV488" s="1">
        <v>0.13538629999999999</v>
      </c>
      <c r="GW488">
        <v>524.67219999999998</v>
      </c>
      <c r="GX488" s="1">
        <v>4.971822E-2</v>
      </c>
      <c r="GY488">
        <v>22.43487</v>
      </c>
      <c r="GZ488">
        <v>0.27677489999999999</v>
      </c>
      <c r="HA488">
        <v>1097.9449999999999</v>
      </c>
      <c r="HB488">
        <v>4.8951939999999999E-2</v>
      </c>
      <c r="HC488">
        <v>22.592009999999998</v>
      </c>
      <c r="HD488">
        <v>0.51099470000000002</v>
      </c>
      <c r="HE488">
        <v>2078.6260000000002</v>
      </c>
      <c r="HF488" s="1">
        <v>4.8396260000000003E-2</v>
      </c>
      <c r="HG488">
        <v>22.750779999999999</v>
      </c>
      <c r="HH488">
        <v>0.86614939999999996</v>
      </c>
      <c r="HI488">
        <v>3598.511</v>
      </c>
      <c r="HJ488" s="1">
        <v>4.7991369999999998E-2</v>
      </c>
      <c r="HK488">
        <v>22.777419999999999</v>
      </c>
      <c r="HL488">
        <v>1.3607929999999999</v>
      </c>
      <c r="HM488">
        <v>5756.6459999999997</v>
      </c>
      <c r="HN488" s="1">
        <v>4.750302E-2</v>
      </c>
      <c r="HO488">
        <v>22.624410000000001</v>
      </c>
      <c r="HP488">
        <v>1.9894149999999999</v>
      </c>
      <c r="HQ488">
        <v>8584.2209999999995</v>
      </c>
      <c r="HR488" s="1">
        <v>4.6899879999999998E-2</v>
      </c>
      <c r="HS488">
        <v>22.44913</v>
      </c>
      <c r="HT488">
        <v>2.7254330000000002</v>
      </c>
      <c r="HU488">
        <v>12023.53</v>
      </c>
      <c r="HV488" s="1">
        <v>4.6515939999999999E-2</v>
      </c>
      <c r="HW488">
        <v>22.304110000000001</v>
      </c>
      <c r="HX488">
        <v>3.5496859999999999</v>
      </c>
      <c r="HY488">
        <v>15935.5</v>
      </c>
      <c r="HZ488" s="1">
        <v>4.5916989999999998E-2</v>
      </c>
      <c r="IA488">
        <v>22.423310000000001</v>
      </c>
      <c r="IB488">
        <v>4.3864239999999999</v>
      </c>
      <c r="IC488">
        <v>20127.04</v>
      </c>
      <c r="ID488" s="1">
        <v>4.5266180000000003E-2</v>
      </c>
      <c r="IE488">
        <v>22.676539999999999</v>
      </c>
      <c r="IF488">
        <v>5.1897019999999996</v>
      </c>
      <c r="IG488">
        <v>24362.639999999999</v>
      </c>
      <c r="IH488" s="1">
        <v>4.4643799999999997E-2</v>
      </c>
      <c r="II488">
        <v>22.928999999999998</v>
      </c>
      <c r="IJ488">
        <v>5.9224040000000002</v>
      </c>
      <c r="IK488">
        <v>28424.31</v>
      </c>
      <c r="IL488" s="1">
        <v>4.4171509999999997E-2</v>
      </c>
      <c r="IM488">
        <v>23.166789999999999</v>
      </c>
      <c r="IN488">
        <v>6.5729110000000004</v>
      </c>
      <c r="IO488">
        <v>32135.08</v>
      </c>
      <c r="IP488" s="1">
        <v>4.3821010000000001E-2</v>
      </c>
      <c r="IQ488">
        <v>23.210529999999999</v>
      </c>
      <c r="IR488">
        <v>7.1248940000000003</v>
      </c>
      <c r="IS488">
        <v>35373.96</v>
      </c>
      <c r="IT488" s="1">
        <v>4.3491870000000002E-2</v>
      </c>
      <c r="IU488">
        <v>23.112380000000002</v>
      </c>
      <c r="IV488">
        <v>7.5559469999999997</v>
      </c>
      <c r="IW488">
        <v>38066.879999999997</v>
      </c>
      <c r="IX488" s="1">
        <v>4.315343E-2</v>
      </c>
      <c r="IY488">
        <v>23.01529</v>
      </c>
      <c r="IZ488">
        <v>7.8617780000000002</v>
      </c>
      <c r="JA488">
        <v>40184.21</v>
      </c>
      <c r="JB488" s="1">
        <v>4.3130170000000002E-2</v>
      </c>
      <c r="JC488">
        <v>22.955590000000001</v>
      </c>
      <c r="JD488">
        <v>8.1112389999999994</v>
      </c>
      <c r="JE488">
        <v>41740.75</v>
      </c>
      <c r="JF488">
        <v>4.2914569999999999E-2</v>
      </c>
      <c r="JG488">
        <v>23.06166</v>
      </c>
      <c r="JH488">
        <v>8.2221499999999992</v>
      </c>
      <c r="JI488">
        <v>42777.75</v>
      </c>
      <c r="JJ488" s="1">
        <v>4.2599400000000003E-2</v>
      </c>
      <c r="JK488">
        <v>23.14425</v>
      </c>
      <c r="JL488">
        <v>8.2241110000000006</v>
      </c>
      <c r="JM488">
        <v>43338.26</v>
      </c>
      <c r="JN488" s="1">
        <v>4.2205890000000003E-2</v>
      </c>
      <c r="JO488">
        <v>23.265360000000001</v>
      </c>
      <c r="JP488">
        <v>8.1326250000000009</v>
      </c>
      <c r="JQ488">
        <v>43483.29</v>
      </c>
      <c r="JR488" s="1">
        <v>4.1873420000000001E-2</v>
      </c>
      <c r="JS488">
        <v>23.27187</v>
      </c>
      <c r="JT488">
        <v>7.9927739999999998</v>
      </c>
      <c r="JU488">
        <v>43278.32</v>
      </c>
      <c r="JV488">
        <v>4.1573449999999998E-2</v>
      </c>
      <c r="JW488">
        <v>23.200690000000002</v>
      </c>
      <c r="JX488">
        <v>7.81</v>
      </c>
      <c r="JY488">
        <v>42787.81</v>
      </c>
      <c r="JZ488" s="1">
        <v>4.1257429999999998E-2</v>
      </c>
      <c r="KA488">
        <v>23.11046</v>
      </c>
      <c r="KB488">
        <v>7.5894139999999997</v>
      </c>
      <c r="KC488">
        <v>42071</v>
      </c>
      <c r="KD488" s="1">
        <v>4.0891810000000001E-2</v>
      </c>
      <c r="KE488">
        <v>23.01266</v>
      </c>
      <c r="KF488">
        <v>7.3341440000000002</v>
      </c>
      <c r="KG488">
        <v>41179.980000000003</v>
      </c>
      <c r="KH488" s="1">
        <v>4.0490980000000003E-2</v>
      </c>
      <c r="KI488">
        <v>22.92353</v>
      </c>
      <c r="KJ488">
        <v>7.0572229999999996</v>
      </c>
      <c r="KK488">
        <v>40159.699999999997</v>
      </c>
      <c r="KL488" s="1">
        <v>4.0108039999999998E-2</v>
      </c>
      <c r="KM488">
        <v>23.026029999999999</v>
      </c>
      <c r="KN488">
        <v>6.7745259999999998</v>
      </c>
      <c r="KO488">
        <v>39050.639999999999</v>
      </c>
      <c r="KP488">
        <v>3.975327E-2</v>
      </c>
      <c r="KQ488">
        <v>23.046980000000001</v>
      </c>
      <c r="KR488">
        <v>6.4976139999999996</v>
      </c>
      <c r="KS488">
        <v>37883.879999999997</v>
      </c>
      <c r="KT488" s="1">
        <v>3.9417710000000002E-2</v>
      </c>
      <c r="KU488">
        <v>23.101040000000001</v>
      </c>
      <c r="KV488">
        <v>6.2098259999999996</v>
      </c>
      <c r="KW488">
        <v>36677.78</v>
      </c>
      <c r="KX488" s="1">
        <v>3.9078219999999997E-2</v>
      </c>
      <c r="KY488">
        <v>23.162759999999999</v>
      </c>
      <c r="KZ488">
        <v>5.944572</v>
      </c>
      <c r="LA488">
        <v>35470.1</v>
      </c>
      <c r="LB488" s="1">
        <v>3.8771680000000003E-2</v>
      </c>
      <c r="LC488">
        <v>23.134519999999998</v>
      </c>
      <c r="LD488">
        <v>5.6828269999999996</v>
      </c>
      <c r="LE488">
        <v>34258.160000000003</v>
      </c>
      <c r="LF488" s="1">
        <v>3.8504339999999998E-2</v>
      </c>
      <c r="LG488">
        <v>22.994630000000001</v>
      </c>
      <c r="LH488">
        <v>5.4352</v>
      </c>
      <c r="LI488">
        <v>33063.72</v>
      </c>
      <c r="LJ488" s="1">
        <v>3.8290310000000001E-2</v>
      </c>
      <c r="LK488">
        <v>22.835249999999998</v>
      </c>
      <c r="LL488">
        <v>5.202032</v>
      </c>
      <c r="LM488">
        <v>31889.73</v>
      </c>
      <c r="LN488" s="1">
        <v>3.8214209999999998E-2</v>
      </c>
      <c r="LO488">
        <v>22.761279999999999</v>
      </c>
      <c r="LP488">
        <v>4.9952690000000004</v>
      </c>
      <c r="LQ488">
        <v>30743.63</v>
      </c>
      <c r="LR488" s="1">
        <v>3.8036569999999999E-2</v>
      </c>
      <c r="LS488">
        <v>22.982330000000001</v>
      </c>
      <c r="LT488">
        <v>4.7833379999999996</v>
      </c>
      <c r="LU488">
        <v>29628.32</v>
      </c>
      <c r="LV488" s="1">
        <v>3.779387E-2</v>
      </c>
      <c r="LW488">
        <v>23.188459999999999</v>
      </c>
      <c r="LX488">
        <v>4.5723880000000001</v>
      </c>
      <c r="LY488">
        <v>28549.82</v>
      </c>
      <c r="LZ488" s="1">
        <v>3.7565130000000002E-2</v>
      </c>
      <c r="MA488">
        <v>23.387129999999999</v>
      </c>
      <c r="MB488">
        <v>4.3729019999999998</v>
      </c>
      <c r="MC488">
        <v>27510.46</v>
      </c>
      <c r="MD488" s="1">
        <v>3.7407790000000003E-2</v>
      </c>
      <c r="ME488">
        <v>23.616810000000001</v>
      </c>
      <c r="MF488">
        <v>4.1905219999999996</v>
      </c>
      <c r="MG488">
        <v>26510.83</v>
      </c>
      <c r="MH488" s="1">
        <v>3.7297619999999997E-2</v>
      </c>
      <c r="MI488">
        <v>23.661819999999999</v>
      </c>
      <c r="MJ488">
        <v>4.0212539999999999</v>
      </c>
      <c r="MK488">
        <v>25548.53</v>
      </c>
      <c r="ML488" s="1">
        <v>3.7179169999999997E-2</v>
      </c>
      <c r="MM488">
        <v>23.514880000000002</v>
      </c>
      <c r="MN488">
        <v>3.859118</v>
      </c>
      <c r="MO488">
        <v>24624.17</v>
      </c>
      <c r="MP488" s="1">
        <v>3.7042659999999998E-2</v>
      </c>
      <c r="MQ488">
        <v>23.390049999999999</v>
      </c>
      <c r="MR488">
        <v>3.7021929999999998</v>
      </c>
      <c r="MS488">
        <v>23737.46</v>
      </c>
      <c r="MT488">
        <v>3.7111749999999999E-2</v>
      </c>
      <c r="MU488">
        <v>23.311450000000001</v>
      </c>
      <c r="MV488">
        <v>3.5723210000000001</v>
      </c>
      <c r="MW488">
        <v>22885.51</v>
      </c>
      <c r="MX488" s="1">
        <v>3.7022569999999998E-2</v>
      </c>
      <c r="MY488">
        <v>23.51118</v>
      </c>
      <c r="MZ488">
        <v>3.433014</v>
      </c>
      <c r="NA488">
        <v>22066.74</v>
      </c>
      <c r="NB488" s="1">
        <v>3.6850229999999998E-2</v>
      </c>
      <c r="NC488">
        <v>23.785779999999999</v>
      </c>
      <c r="ND488">
        <v>3.2927490000000001</v>
      </c>
      <c r="NE488">
        <v>21284.26</v>
      </c>
      <c r="NF488" s="1">
        <v>3.6679740000000002E-2</v>
      </c>
      <c r="NG488">
        <v>24.02692</v>
      </c>
      <c r="NH488">
        <v>3.1598769999999998</v>
      </c>
      <c r="NI488">
        <v>20537.11</v>
      </c>
      <c r="NJ488" s="1">
        <v>3.6593649999999998E-2</v>
      </c>
      <c r="NK488">
        <v>24.255849999999999</v>
      </c>
      <c r="NL488">
        <v>3.0408140000000001</v>
      </c>
      <c r="NM488">
        <v>19823.490000000002</v>
      </c>
      <c r="NN488" s="1">
        <v>3.6577150000000003E-2</v>
      </c>
      <c r="NO488">
        <v>24.282499999999999</v>
      </c>
      <c r="NP488">
        <v>2.9326859999999999</v>
      </c>
      <c r="NQ488">
        <v>19139.43</v>
      </c>
      <c r="NR488" s="1">
        <v>3.6523809999999997E-2</v>
      </c>
      <c r="NS488">
        <v>24.185140000000001</v>
      </c>
      <c r="NT488">
        <v>2.8263820000000002</v>
      </c>
      <c r="NU488">
        <v>18483.89</v>
      </c>
      <c r="NV488" s="1">
        <v>3.6414460000000003E-2</v>
      </c>
      <c r="NW488">
        <v>24.087350000000001</v>
      </c>
      <c r="NX488">
        <v>2.720863</v>
      </c>
      <c r="NY488">
        <v>17857.009999999998</v>
      </c>
      <c r="NZ488" s="1">
        <v>3.6231359999999997E-2</v>
      </c>
      <c r="OA488">
        <v>24.032990000000002</v>
      </c>
      <c r="OB488">
        <v>2.615113</v>
      </c>
      <c r="OC488">
        <v>17258.759999999998</v>
      </c>
      <c r="OD488" s="1">
        <v>3.6109200000000001E-2</v>
      </c>
      <c r="OE488">
        <v>24.028780000000001</v>
      </c>
      <c r="OF488">
        <v>2.5190950000000001</v>
      </c>
      <c r="OG488">
        <v>16688.2</v>
      </c>
      <c r="OH488" s="1">
        <v>3.6064190000000003E-2</v>
      </c>
      <c r="OI488">
        <v>24.187110000000001</v>
      </c>
      <c r="OJ488">
        <v>2.4324140000000001</v>
      </c>
      <c r="OK488">
        <v>16141.93</v>
      </c>
    </row>
    <row r="489" spans="1:401" x14ac:dyDescent="0.35">
      <c r="A489">
        <v>498</v>
      </c>
      <c r="B489" t="s">
        <v>4</v>
      </c>
      <c r="C489" t="s">
        <v>364</v>
      </c>
      <c r="D489" t="s">
        <v>496</v>
      </c>
      <c r="E489">
        <v>788.1884</v>
      </c>
      <c r="F489">
        <v>4.7114070000000001E-2</v>
      </c>
      <c r="G489">
        <v>21.969180000000001</v>
      </c>
      <c r="H489">
        <v>0</v>
      </c>
      <c r="I489">
        <v>0</v>
      </c>
      <c r="J489" s="1">
        <v>4.6988120000000001E-2</v>
      </c>
      <c r="K489">
        <v>21.915289999999999</v>
      </c>
      <c r="L489">
        <v>0</v>
      </c>
      <c r="M489">
        <v>0</v>
      </c>
      <c r="N489" s="1">
        <v>4.7110699999999998E-2</v>
      </c>
      <c r="O489">
        <v>22.049399999999999</v>
      </c>
      <c r="P489">
        <v>0</v>
      </c>
      <c r="Q489">
        <v>0</v>
      </c>
      <c r="R489" s="1">
        <v>4.7334830000000001E-2</v>
      </c>
      <c r="S489">
        <v>22.10322</v>
      </c>
      <c r="T489">
        <v>0</v>
      </c>
      <c r="U489">
        <v>0</v>
      </c>
      <c r="V489" s="1">
        <v>4.7372749999999998E-2</v>
      </c>
      <c r="W489">
        <v>22.236059999999998</v>
      </c>
      <c r="X489">
        <v>0</v>
      </c>
      <c r="Y489">
        <v>0</v>
      </c>
      <c r="Z489" s="1">
        <v>4.7314170000000003E-2</v>
      </c>
      <c r="AA489">
        <v>22.204329999999999</v>
      </c>
      <c r="AB489">
        <v>0</v>
      </c>
      <c r="AC489">
        <v>0</v>
      </c>
      <c r="AD489">
        <v>4.7373400000000003E-2</v>
      </c>
      <c r="AE489">
        <v>22.149039999999999</v>
      </c>
      <c r="AF489">
        <v>0</v>
      </c>
      <c r="AG489">
        <v>0</v>
      </c>
      <c r="AH489" s="1">
        <v>4.7619370000000001E-2</v>
      </c>
      <c r="AI489">
        <v>22.089490000000001</v>
      </c>
      <c r="AJ489">
        <v>0</v>
      </c>
      <c r="AK489">
        <v>0</v>
      </c>
      <c r="AL489" s="1">
        <v>4.7632529999999999E-2</v>
      </c>
      <c r="AM489">
        <v>22.022929999999999</v>
      </c>
      <c r="AN489">
        <v>0</v>
      </c>
      <c r="AO489">
        <v>0</v>
      </c>
      <c r="AP489">
        <v>4.7926629999999998E-2</v>
      </c>
      <c r="AQ489">
        <v>21.977920000000001</v>
      </c>
      <c r="AR489">
        <v>0</v>
      </c>
      <c r="AS489">
        <v>0</v>
      </c>
      <c r="AT489" s="1">
        <v>4.8336499999999998E-2</v>
      </c>
      <c r="AU489">
        <v>22.096499999999999</v>
      </c>
      <c r="AV489">
        <v>0</v>
      </c>
      <c r="AW489">
        <v>0</v>
      </c>
      <c r="AX489" s="1">
        <v>4.8786999999999997E-2</v>
      </c>
      <c r="AY489">
        <v>22.108830000000001</v>
      </c>
      <c r="AZ489">
        <v>0</v>
      </c>
      <c r="BA489">
        <v>0</v>
      </c>
      <c r="BB489" s="1">
        <v>4.9147030000000001E-2</v>
      </c>
      <c r="BC489">
        <v>22.117260000000002</v>
      </c>
      <c r="BD489">
        <v>0</v>
      </c>
      <c r="BE489">
        <v>0</v>
      </c>
      <c r="BF489" s="1">
        <v>4.9470670000000001E-2</v>
      </c>
      <c r="BG489">
        <v>22.148679999999999</v>
      </c>
      <c r="BH489">
        <v>0</v>
      </c>
      <c r="BI489">
        <v>0</v>
      </c>
      <c r="BJ489" s="1">
        <v>4.9844569999999998E-2</v>
      </c>
      <c r="BK489">
        <v>22.071840000000002</v>
      </c>
      <c r="BL489">
        <v>0</v>
      </c>
      <c r="BM489">
        <v>0</v>
      </c>
      <c r="BN489" s="1">
        <v>5.0315159999999998E-2</v>
      </c>
      <c r="BO489">
        <v>21.974240000000002</v>
      </c>
      <c r="BP489">
        <v>0</v>
      </c>
      <c r="BQ489">
        <v>0</v>
      </c>
      <c r="BR489" s="1">
        <v>5.0849409999999998E-2</v>
      </c>
      <c r="BS489">
        <v>21.875810000000001</v>
      </c>
      <c r="BT489">
        <v>0</v>
      </c>
      <c r="BU489">
        <v>0</v>
      </c>
      <c r="BV489" s="1">
        <v>5.1291549999999998E-2</v>
      </c>
      <c r="BW489">
        <v>21.930890000000002</v>
      </c>
      <c r="BX489">
        <v>0</v>
      </c>
      <c r="BY489">
        <v>0</v>
      </c>
      <c r="BZ489" s="1">
        <v>5.1659070000000001E-2</v>
      </c>
      <c r="CA489">
        <v>22.12846</v>
      </c>
      <c r="CB489">
        <v>0</v>
      </c>
      <c r="CC489">
        <v>0</v>
      </c>
      <c r="CD489" s="1">
        <v>5.1985690000000001E-2</v>
      </c>
      <c r="CE489">
        <v>22.37443</v>
      </c>
      <c r="CF489">
        <v>0</v>
      </c>
      <c r="CG489">
        <v>0</v>
      </c>
      <c r="CH489" s="1">
        <v>5.2346829999999997E-2</v>
      </c>
      <c r="CI489">
        <v>22.56747</v>
      </c>
      <c r="CJ489">
        <v>0</v>
      </c>
      <c r="CK489">
        <v>0</v>
      </c>
      <c r="CL489" s="1">
        <v>5.2716020000000002E-2</v>
      </c>
      <c r="CM489">
        <v>22.59112</v>
      </c>
      <c r="CN489">
        <v>0</v>
      </c>
      <c r="CO489">
        <v>0</v>
      </c>
      <c r="CP489" s="1">
        <v>5.3029310000000003E-2</v>
      </c>
      <c r="CQ489">
        <v>22.507919999999999</v>
      </c>
      <c r="CR489">
        <v>0</v>
      </c>
      <c r="CS489">
        <v>0</v>
      </c>
      <c r="CT489" s="1">
        <v>5.329325E-2</v>
      </c>
      <c r="CU489">
        <v>22.42858</v>
      </c>
      <c r="CV489">
        <v>0</v>
      </c>
      <c r="CW489">
        <v>0</v>
      </c>
      <c r="CX489" s="1">
        <v>5.3894030000000002E-2</v>
      </c>
      <c r="CY489">
        <v>22.382899999999999</v>
      </c>
      <c r="CZ489">
        <v>0</v>
      </c>
      <c r="DA489">
        <v>0</v>
      </c>
      <c r="DB489" s="1">
        <v>5.4120149999999999E-2</v>
      </c>
      <c r="DC489">
        <v>22.517880000000002</v>
      </c>
      <c r="DD489">
        <v>0</v>
      </c>
      <c r="DE489">
        <v>0</v>
      </c>
      <c r="DF489" s="1">
        <v>5.4102209999999998E-2</v>
      </c>
      <c r="DG489">
        <v>22.761700000000001</v>
      </c>
      <c r="DH489">
        <v>0</v>
      </c>
      <c r="DI489">
        <v>0</v>
      </c>
      <c r="DJ489" s="1">
        <v>5.3993869999999999E-2</v>
      </c>
      <c r="DK489">
        <v>22.9497</v>
      </c>
      <c r="DL489">
        <v>0</v>
      </c>
      <c r="DM489">
        <v>9.852423000000001E-38</v>
      </c>
      <c r="DN489" s="1">
        <v>5.4024969999999999E-2</v>
      </c>
      <c r="DO489">
        <v>23.111070000000002</v>
      </c>
      <c r="DP489" s="1">
        <v>4.7763839999999997E-36</v>
      </c>
      <c r="DQ489" s="1">
        <v>2.136148E-32</v>
      </c>
      <c r="DR489" s="1">
        <v>5.4114790000000003E-2</v>
      </c>
      <c r="DS489">
        <v>23.130990000000001</v>
      </c>
      <c r="DT489" s="1">
        <v>1.4417859999999999E-31</v>
      </c>
      <c r="DU489" s="1">
        <v>6.406838E-28</v>
      </c>
      <c r="DV489" s="1">
        <v>5.4107120000000002E-2</v>
      </c>
      <c r="DW489">
        <v>23.023520000000001</v>
      </c>
      <c r="DX489" s="1">
        <v>1.0197560000000001E-27</v>
      </c>
      <c r="DY489" s="1">
        <v>4.0175409999999999E-24</v>
      </c>
      <c r="DZ489" s="1">
        <v>5.3969280000000001E-2</v>
      </c>
      <c r="EA489">
        <v>22.909210000000002</v>
      </c>
      <c r="EB489" s="1">
        <v>2.083023E-24</v>
      </c>
      <c r="EC489" s="1">
        <v>7.571428E-21</v>
      </c>
      <c r="ED489" s="1">
        <v>5.448712E-2</v>
      </c>
      <c r="EE489">
        <v>22.811170000000001</v>
      </c>
      <c r="EF489" s="1">
        <v>1.6068100000000001E-21</v>
      </c>
      <c r="EG489" s="1">
        <v>5.521035E-18</v>
      </c>
      <c r="EH489" s="1">
        <v>5.4358730000000001E-2</v>
      </c>
      <c r="EI489">
        <v>22.838640000000002</v>
      </c>
      <c r="EJ489" s="1">
        <v>5.5201999999999999E-19</v>
      </c>
      <c r="EK489" s="1">
        <v>1.8449489999999999E-15</v>
      </c>
      <c r="EL489" s="1">
        <v>5.3863179999999997E-2</v>
      </c>
      <c r="EM489">
        <v>22.954830000000001</v>
      </c>
      <c r="EN489" s="1">
        <v>9.5439779999999994E-17</v>
      </c>
      <c r="EO489" s="1">
        <v>3.1584250000000002E-13</v>
      </c>
      <c r="EP489">
        <v>5.3251010000000001E-2</v>
      </c>
      <c r="EQ489">
        <v>23.09647</v>
      </c>
      <c r="ER489" s="1">
        <v>9.1492490000000003E-15</v>
      </c>
      <c r="ES489" s="1">
        <v>3.0327710000000003E-11</v>
      </c>
      <c r="ET489" s="1">
        <v>5.2923949999999997E-2</v>
      </c>
      <c r="EU489">
        <v>23.188030000000001</v>
      </c>
      <c r="EV489" s="1">
        <v>5.3275389999999996E-13</v>
      </c>
      <c r="EW489" s="1">
        <v>1.7680070000000001E-9</v>
      </c>
      <c r="EX489" s="1">
        <v>5.275287E-2</v>
      </c>
      <c r="EY489">
        <v>23.124099999999999</v>
      </c>
      <c r="EZ489" s="1">
        <v>2.013617E-11</v>
      </c>
      <c r="FA489" s="1">
        <v>6.6912100000000003E-8</v>
      </c>
      <c r="FB489">
        <v>5.2452239999999997E-2</v>
      </c>
      <c r="FC489">
        <v>22.966550000000002</v>
      </c>
      <c r="FD489" s="1">
        <v>5.1769850000000002E-10</v>
      </c>
      <c r="FE489" s="1">
        <v>1.7301120000000001E-6</v>
      </c>
      <c r="FF489" s="1">
        <v>5.1959350000000001E-2</v>
      </c>
      <c r="FG489">
        <v>22.771820000000002</v>
      </c>
      <c r="FH489" s="1">
        <v>9.3892209999999999E-9</v>
      </c>
      <c r="FI489" s="1">
        <v>3.1783899999999999E-5</v>
      </c>
      <c r="FJ489" s="1">
        <v>5.203141E-2</v>
      </c>
      <c r="FK489">
        <v>22.60802</v>
      </c>
      <c r="FL489" s="1">
        <v>1.2661809999999999E-7</v>
      </c>
      <c r="FM489" s="1">
        <v>4.2976899999999998E-4</v>
      </c>
      <c r="FN489" s="1">
        <v>5.1596780000000002E-2</v>
      </c>
      <c r="FO489">
        <v>22.689869999999999</v>
      </c>
      <c r="FP489" s="1">
        <v>1.2840610000000001E-6</v>
      </c>
      <c r="FQ489" s="1">
        <v>4.4155369999999998E-3</v>
      </c>
      <c r="FR489" s="1">
        <v>5.0937780000000002E-2</v>
      </c>
      <c r="FS489">
        <v>22.771909999999998</v>
      </c>
      <c r="FT489" s="1">
        <v>1.005537E-5</v>
      </c>
      <c r="FU489" s="1">
        <v>3.5244070000000002E-2</v>
      </c>
      <c r="FV489" s="1">
        <v>5.0192979999999998E-2</v>
      </c>
      <c r="FW489">
        <v>22.828009999999999</v>
      </c>
      <c r="FX489" s="1">
        <v>6.2383659999999994E-5</v>
      </c>
      <c r="FY489" s="1">
        <v>0.22361819999999999</v>
      </c>
      <c r="FZ489" s="1">
        <v>4.9692559999999997E-2</v>
      </c>
      <c r="GA489">
        <v>22.808340000000001</v>
      </c>
      <c r="GB489" s="1">
        <v>3.1589969999999999E-4</v>
      </c>
      <c r="GC489">
        <v>1.1530069999999999</v>
      </c>
      <c r="GD489" s="1">
        <v>4.9324350000000003E-2</v>
      </c>
      <c r="GE489">
        <v>22.693999999999999</v>
      </c>
      <c r="GF489" s="1">
        <v>1.3317089999999999E-3</v>
      </c>
      <c r="GG489">
        <v>4.9373990000000001</v>
      </c>
      <c r="GH489" s="1">
        <v>4.8890179999999998E-2</v>
      </c>
      <c r="GI489">
        <v>22.521730000000002</v>
      </c>
      <c r="GJ489" s="1">
        <v>4.7368929999999998E-3</v>
      </c>
      <c r="GK489">
        <v>17.88175</v>
      </c>
      <c r="GL489" s="1">
        <v>4.8336560000000001E-2</v>
      </c>
      <c r="GM489">
        <v>22.337309999999999</v>
      </c>
      <c r="GN489" s="1">
        <v>1.443154E-2</v>
      </c>
      <c r="GO489">
        <v>55.628270000000001</v>
      </c>
      <c r="GP489" s="1">
        <v>4.8368849999999998E-2</v>
      </c>
      <c r="GQ489">
        <v>22.210519999999999</v>
      </c>
      <c r="GR489" s="1">
        <v>3.8836780000000001E-2</v>
      </c>
      <c r="GS489">
        <v>151.0299</v>
      </c>
      <c r="GT489" s="1">
        <v>4.7941770000000002E-2</v>
      </c>
      <c r="GU489">
        <v>22.353370000000002</v>
      </c>
      <c r="GV489" s="1">
        <v>9.1651720000000006E-2</v>
      </c>
      <c r="GW489">
        <v>363.12549999999999</v>
      </c>
      <c r="GX489" s="1">
        <v>4.728723E-2</v>
      </c>
      <c r="GY489">
        <v>22.504449999999999</v>
      </c>
      <c r="GZ489" s="1">
        <v>0.1923571</v>
      </c>
      <c r="HA489">
        <v>780.59</v>
      </c>
      <c r="HB489">
        <v>4.6551090000000003E-2</v>
      </c>
      <c r="HC489">
        <v>22.657170000000001</v>
      </c>
      <c r="HD489">
        <v>0.36423070000000002</v>
      </c>
      <c r="HE489">
        <v>1516.491</v>
      </c>
      <c r="HF489" s="1">
        <v>4.6024259999999997E-2</v>
      </c>
      <c r="HG489">
        <v>22.810960000000001</v>
      </c>
      <c r="HH489">
        <v>0.63266929999999999</v>
      </c>
      <c r="HI489">
        <v>2691.2220000000002</v>
      </c>
      <c r="HJ489">
        <v>4.5644379999999998E-2</v>
      </c>
      <c r="HK489">
        <v>22.836259999999999</v>
      </c>
      <c r="HL489">
        <v>1.017684</v>
      </c>
      <c r="HM489">
        <v>4408.7470000000003</v>
      </c>
      <c r="HN489">
        <v>4.518399E-2</v>
      </c>
      <c r="HO489">
        <v>22.687169999999998</v>
      </c>
      <c r="HP489">
        <v>1.5217750000000001</v>
      </c>
      <c r="HQ489">
        <v>6725.576</v>
      </c>
      <c r="HR489">
        <v>4.4608050000000003E-2</v>
      </c>
      <c r="HS489">
        <v>22.515789999999999</v>
      </c>
      <c r="HT489">
        <v>2.1300859999999999</v>
      </c>
      <c r="HU489">
        <v>9627.5259999999998</v>
      </c>
      <c r="HV489" s="1">
        <v>4.4253000000000001E-2</v>
      </c>
      <c r="HW489">
        <v>22.373290000000001</v>
      </c>
      <c r="HX489">
        <v>2.8325809999999998</v>
      </c>
      <c r="HY489">
        <v>13027.85</v>
      </c>
      <c r="HZ489" s="1">
        <v>4.3680620000000003E-2</v>
      </c>
      <c r="IA489">
        <v>22.485880000000002</v>
      </c>
      <c r="IB489">
        <v>3.569229</v>
      </c>
      <c r="IC489">
        <v>16782.79</v>
      </c>
      <c r="ID489" s="1">
        <v>4.3060330000000001E-2</v>
      </c>
      <c r="IE489">
        <v>22.727499999999999</v>
      </c>
      <c r="IF489">
        <v>4.301984</v>
      </c>
      <c r="IG489">
        <v>20699.25</v>
      </c>
      <c r="IH489" s="1">
        <v>4.2465650000000001E-2</v>
      </c>
      <c r="II489">
        <v>22.96791</v>
      </c>
      <c r="IJ489">
        <v>4.9962059999999999</v>
      </c>
      <c r="IK489">
        <v>24582.38</v>
      </c>
      <c r="IL489" s="1">
        <v>4.2016650000000003E-2</v>
      </c>
      <c r="IM489">
        <v>23.19388</v>
      </c>
      <c r="IN489">
        <v>5.6375789999999997</v>
      </c>
      <c r="IO489">
        <v>28259.83</v>
      </c>
      <c r="IP489" s="1">
        <v>4.1687380000000003E-2</v>
      </c>
      <c r="IQ489">
        <v>23.23197</v>
      </c>
      <c r="IR489">
        <v>6.2076120000000001</v>
      </c>
      <c r="IS489">
        <v>31600.86</v>
      </c>
      <c r="IT489" s="1">
        <v>4.1370450000000003E-2</v>
      </c>
      <c r="IU489">
        <v>23.132919999999999</v>
      </c>
      <c r="IV489">
        <v>6.6796220000000002</v>
      </c>
      <c r="IW489">
        <v>34511.82</v>
      </c>
      <c r="IX489" s="1">
        <v>4.1051339999999999E-2</v>
      </c>
      <c r="IY489">
        <v>23.03528</v>
      </c>
      <c r="IZ489">
        <v>7.0464890000000002</v>
      </c>
      <c r="JA489">
        <v>36938.68</v>
      </c>
      <c r="JB489" s="1">
        <v>4.1034590000000003E-2</v>
      </c>
      <c r="JC489">
        <v>22.973990000000001</v>
      </c>
      <c r="JD489">
        <v>7.3650089999999997</v>
      </c>
      <c r="JE489">
        <v>38868.68</v>
      </c>
      <c r="JF489" s="1">
        <v>4.0828349999999999E-2</v>
      </c>
      <c r="JG489">
        <v>23.073250000000002</v>
      </c>
      <c r="JH489">
        <v>7.5557809999999996</v>
      </c>
      <c r="JI489">
        <v>40318.720000000001</v>
      </c>
      <c r="JJ489" s="1">
        <v>4.0527460000000001E-2</v>
      </c>
      <c r="JK489">
        <v>23.14968</v>
      </c>
      <c r="JL489">
        <v>7.6426410000000002</v>
      </c>
      <c r="JM489">
        <v>41310.5</v>
      </c>
      <c r="JN489" s="1">
        <v>4.015121E-2</v>
      </c>
      <c r="JO489">
        <v>23.263649999999998</v>
      </c>
      <c r="JP489">
        <v>7.6368349999999996</v>
      </c>
      <c r="JQ489">
        <v>41886.730000000003</v>
      </c>
      <c r="JR489" s="1">
        <v>3.9834380000000003E-2</v>
      </c>
      <c r="JS489">
        <v>23.267109999999999</v>
      </c>
      <c r="JT489">
        <v>7.5788739999999999</v>
      </c>
      <c r="JU489">
        <v>42098.59</v>
      </c>
      <c r="JV489" s="1">
        <v>3.9552709999999998E-2</v>
      </c>
      <c r="JW489">
        <v>23.196539999999999</v>
      </c>
      <c r="JX489">
        <v>7.4735990000000001</v>
      </c>
      <c r="JY489">
        <v>42000.92</v>
      </c>
      <c r="JZ489" s="1">
        <v>3.9254909999999997E-2</v>
      </c>
      <c r="KA489">
        <v>23.10894</v>
      </c>
      <c r="KB489">
        <v>7.324408</v>
      </c>
      <c r="KC489">
        <v>41646.22</v>
      </c>
      <c r="KD489">
        <v>3.8904429999999997E-2</v>
      </c>
      <c r="KE489">
        <v>23.01538</v>
      </c>
      <c r="KF489">
        <v>7.1329560000000001</v>
      </c>
      <c r="KG489">
        <v>41083</v>
      </c>
      <c r="KH489" s="1">
        <v>3.8522529999999999E-2</v>
      </c>
      <c r="KI489">
        <v>22.931290000000001</v>
      </c>
      <c r="KJ489">
        <v>6.912763</v>
      </c>
      <c r="KK489">
        <v>40355.08</v>
      </c>
      <c r="KL489">
        <v>3.8158530000000003E-2</v>
      </c>
      <c r="KM489">
        <v>23.0337</v>
      </c>
      <c r="KN489">
        <v>6.6810099999999997</v>
      </c>
      <c r="KO489">
        <v>39502.33</v>
      </c>
      <c r="KP489" s="1">
        <v>3.7819690000000003E-2</v>
      </c>
      <c r="KQ489">
        <v>23.057099999999998</v>
      </c>
      <c r="KR489">
        <v>6.4438329999999997</v>
      </c>
      <c r="KS489">
        <v>38556.69</v>
      </c>
      <c r="KT489">
        <v>3.7501590000000001E-2</v>
      </c>
      <c r="KU489">
        <v>23.113060000000001</v>
      </c>
      <c r="KV489">
        <v>6.2144219999999999</v>
      </c>
      <c r="KW489">
        <v>37546.54</v>
      </c>
      <c r="KX489" s="1">
        <v>3.7178700000000002E-2</v>
      </c>
      <c r="KY489">
        <v>23.176469999999998</v>
      </c>
      <c r="KZ489">
        <v>5.958056</v>
      </c>
      <c r="LA489">
        <v>36491.440000000002</v>
      </c>
      <c r="LB489" s="1">
        <v>3.6889390000000001E-2</v>
      </c>
      <c r="LC489">
        <v>23.152629999999998</v>
      </c>
      <c r="LD489">
        <v>5.7281440000000003</v>
      </c>
      <c r="LE489">
        <v>35414.44</v>
      </c>
      <c r="LF489" s="1">
        <v>3.6631780000000003E-2</v>
      </c>
      <c r="LG489">
        <v>23.020530000000001</v>
      </c>
      <c r="LH489">
        <v>5.5024290000000002</v>
      </c>
      <c r="LI489">
        <v>34330.1</v>
      </c>
      <c r="LJ489">
        <v>3.6431209999999999E-2</v>
      </c>
      <c r="LK489">
        <v>22.869430000000001</v>
      </c>
      <c r="LL489">
        <v>5.2883620000000002</v>
      </c>
      <c r="LM489">
        <v>33245.83</v>
      </c>
      <c r="LN489" s="1">
        <v>3.6363800000000002E-2</v>
      </c>
      <c r="LO489">
        <v>22.800789999999999</v>
      </c>
      <c r="LP489">
        <v>5.098039</v>
      </c>
      <c r="LQ489">
        <v>32170.43</v>
      </c>
      <c r="LR489" s="1">
        <v>3.619112E-2</v>
      </c>
      <c r="LS489">
        <v>23.017530000000001</v>
      </c>
      <c r="LT489">
        <v>4.8984129999999997</v>
      </c>
      <c r="LU489">
        <v>31111.41</v>
      </c>
      <c r="LV489" s="1">
        <v>3.5960399999999997E-2</v>
      </c>
      <c r="LW489">
        <v>23.218730000000001</v>
      </c>
      <c r="LX489">
        <v>4.6975069999999999</v>
      </c>
      <c r="LY489">
        <v>30074.48</v>
      </c>
      <c r="LZ489" s="1">
        <v>3.5741769999999999E-2</v>
      </c>
      <c r="MA489">
        <v>23.412220000000001</v>
      </c>
      <c r="MB489">
        <v>4.5058109999999996</v>
      </c>
      <c r="MC489">
        <v>29065.27</v>
      </c>
      <c r="MD489">
        <v>3.5592480000000003E-2</v>
      </c>
      <c r="ME489">
        <v>23.635000000000002</v>
      </c>
      <c r="MF489">
        <v>4.3298550000000002</v>
      </c>
      <c r="MG489">
        <v>28085.39</v>
      </c>
      <c r="MH489" s="1">
        <v>3.5487449999999997E-2</v>
      </c>
      <c r="MI489">
        <v>23.677949999999999</v>
      </c>
      <c r="MJ489">
        <v>4.1655920000000002</v>
      </c>
      <c r="MK489">
        <v>27134.36</v>
      </c>
      <c r="ML489" s="1">
        <v>3.5376280000000003E-2</v>
      </c>
      <c r="MM489">
        <v>23.534870000000002</v>
      </c>
      <c r="MN489">
        <v>4.0073489999999996</v>
      </c>
      <c r="MO489">
        <v>26214.31</v>
      </c>
      <c r="MP489" s="1">
        <v>3.5246220000000002E-2</v>
      </c>
      <c r="MQ489">
        <v>23.412690000000001</v>
      </c>
      <c r="MR489">
        <v>3.8528349999999998</v>
      </c>
      <c r="MS489">
        <v>25325.51</v>
      </c>
      <c r="MT489" s="1">
        <v>3.531948E-2</v>
      </c>
      <c r="MU489">
        <v>23.334790000000002</v>
      </c>
      <c r="MV489">
        <v>3.7261500000000001</v>
      </c>
      <c r="MW489">
        <v>24466.45</v>
      </c>
      <c r="MX489" s="1">
        <v>3.5234439999999999E-2</v>
      </c>
      <c r="MY489">
        <v>23.5261</v>
      </c>
      <c r="MZ489">
        <v>3.587844</v>
      </c>
      <c r="NA489">
        <v>23636.6</v>
      </c>
      <c r="NB489" s="1">
        <v>3.5065430000000002E-2</v>
      </c>
      <c r="NC489">
        <v>23.789560000000002</v>
      </c>
      <c r="ND489">
        <v>3.4469979999999998</v>
      </c>
      <c r="NE489">
        <v>22839.32</v>
      </c>
      <c r="NF489" s="1">
        <v>3.4903129999999997E-2</v>
      </c>
      <c r="NG489">
        <v>24.020800000000001</v>
      </c>
      <c r="NH489">
        <v>3.313466</v>
      </c>
      <c r="NI489">
        <v>22074.49</v>
      </c>
      <c r="NJ489" s="1">
        <v>3.4820749999999998E-2</v>
      </c>
      <c r="NK489">
        <v>24.239920000000001</v>
      </c>
      <c r="NL489">
        <v>3.1935250000000002</v>
      </c>
      <c r="NM489">
        <v>21340.36</v>
      </c>
      <c r="NN489" s="1">
        <v>3.4807629999999999E-2</v>
      </c>
      <c r="NO489">
        <v>24.263559999999998</v>
      </c>
      <c r="NP489">
        <v>3.0847669999999998</v>
      </c>
      <c r="NQ489">
        <v>20634.439999999999</v>
      </c>
      <c r="NR489" s="1">
        <v>3.4759379999999999E-2</v>
      </c>
      <c r="NS489">
        <v>24.167259999999999</v>
      </c>
      <c r="NT489">
        <v>2.977344</v>
      </c>
      <c r="NU489">
        <v>19955.25</v>
      </c>
      <c r="NV489" s="1">
        <v>3.4651090000000002E-2</v>
      </c>
      <c r="NW489">
        <v>24.070530000000002</v>
      </c>
      <c r="NX489">
        <v>2.869542</v>
      </c>
      <c r="NY489">
        <v>19303.34</v>
      </c>
      <c r="NZ489" s="1">
        <v>3.447422E-2</v>
      </c>
      <c r="OA489">
        <v>24.01643</v>
      </c>
      <c r="OB489">
        <v>2.7612199999999998</v>
      </c>
      <c r="OC489">
        <v>18679.57</v>
      </c>
      <c r="OD489" s="1">
        <v>3.4356110000000002E-2</v>
      </c>
      <c r="OE489">
        <v>24.010999999999999</v>
      </c>
      <c r="OF489">
        <v>2.662703</v>
      </c>
      <c r="OG489">
        <v>18082.45</v>
      </c>
      <c r="OH489" s="1">
        <v>3.4316720000000002E-2</v>
      </c>
      <c r="OI489">
        <v>24.163630000000001</v>
      </c>
      <c r="OJ489">
        <v>2.5740759999999998</v>
      </c>
      <c r="OK489">
        <v>17509.259999999998</v>
      </c>
    </row>
    <row r="490" spans="1:401" x14ac:dyDescent="0.35">
      <c r="A490">
        <v>499</v>
      </c>
      <c r="B490" t="s">
        <v>4</v>
      </c>
      <c r="C490" t="s">
        <v>364</v>
      </c>
      <c r="D490" t="s">
        <v>497</v>
      </c>
      <c r="E490">
        <v>792.76949999999999</v>
      </c>
      <c r="F490" s="1">
        <v>4.3432789999999999E-2</v>
      </c>
      <c r="G490">
        <v>21.952470000000002</v>
      </c>
      <c r="H490">
        <v>0</v>
      </c>
      <c r="I490">
        <v>0</v>
      </c>
      <c r="J490" s="1">
        <v>4.3319709999999997E-2</v>
      </c>
      <c r="K490">
        <v>21.900480000000002</v>
      </c>
      <c r="L490">
        <v>0</v>
      </c>
      <c r="M490">
        <v>0</v>
      </c>
      <c r="N490">
        <v>4.3438360000000002E-2</v>
      </c>
      <c r="O490">
        <v>22.03049</v>
      </c>
      <c r="P490">
        <v>0</v>
      </c>
      <c r="Q490">
        <v>0</v>
      </c>
      <c r="R490">
        <v>4.365575E-2</v>
      </c>
      <c r="S490">
        <v>22.083030000000001</v>
      </c>
      <c r="T490">
        <v>0</v>
      </c>
      <c r="U490">
        <v>0</v>
      </c>
      <c r="V490" s="1">
        <v>4.3687570000000002E-2</v>
      </c>
      <c r="W490">
        <v>22.21227</v>
      </c>
      <c r="X490">
        <v>0</v>
      </c>
      <c r="Y490">
        <v>0</v>
      </c>
      <c r="Z490" s="1">
        <v>4.3629929999999997E-2</v>
      </c>
      <c r="AA490">
        <v>22.18272</v>
      </c>
      <c r="AB490">
        <v>0</v>
      </c>
      <c r="AC490">
        <v>0</v>
      </c>
      <c r="AD490" s="1">
        <v>4.3683029999999998E-2</v>
      </c>
      <c r="AE490">
        <v>22.130759999999999</v>
      </c>
      <c r="AF490">
        <v>0</v>
      </c>
      <c r="AG490">
        <v>0</v>
      </c>
      <c r="AH490" s="1">
        <v>4.3914450000000001E-2</v>
      </c>
      <c r="AI490">
        <v>22.07499</v>
      </c>
      <c r="AJ490">
        <v>0</v>
      </c>
      <c r="AK490">
        <v>0</v>
      </c>
      <c r="AL490" s="1">
        <v>4.391138E-2</v>
      </c>
      <c r="AM490">
        <v>22.012280000000001</v>
      </c>
      <c r="AN490">
        <v>0</v>
      </c>
      <c r="AO490">
        <v>0</v>
      </c>
      <c r="AP490" s="1">
        <v>4.4187829999999997E-2</v>
      </c>
      <c r="AQ490">
        <v>21.970089999999999</v>
      </c>
      <c r="AR490">
        <v>0</v>
      </c>
      <c r="AS490">
        <v>0</v>
      </c>
      <c r="AT490" s="1">
        <v>4.4571630000000001E-2</v>
      </c>
      <c r="AU490">
        <v>22.085629999999998</v>
      </c>
      <c r="AV490">
        <v>0</v>
      </c>
      <c r="AW490">
        <v>0</v>
      </c>
      <c r="AX490" s="1">
        <v>4.4991959999999998E-2</v>
      </c>
      <c r="AY490">
        <v>22.097650000000002</v>
      </c>
      <c r="AZ490">
        <v>0</v>
      </c>
      <c r="BA490">
        <v>0</v>
      </c>
      <c r="BB490" s="1">
        <v>4.5324089999999997E-2</v>
      </c>
      <c r="BC490">
        <v>22.105039999999999</v>
      </c>
      <c r="BD490">
        <v>0</v>
      </c>
      <c r="BE490">
        <v>0</v>
      </c>
      <c r="BF490">
        <v>4.5619229999999997E-2</v>
      </c>
      <c r="BG490">
        <v>22.134419999999999</v>
      </c>
      <c r="BH490">
        <v>0</v>
      </c>
      <c r="BI490">
        <v>0</v>
      </c>
      <c r="BJ490" s="1">
        <v>4.5966109999999998E-2</v>
      </c>
      <c r="BK490">
        <v>22.058900000000001</v>
      </c>
      <c r="BL490">
        <v>0</v>
      </c>
      <c r="BM490">
        <v>0</v>
      </c>
      <c r="BN490">
        <v>4.6405330000000002E-2</v>
      </c>
      <c r="BO490">
        <v>21.963370000000001</v>
      </c>
      <c r="BP490">
        <v>0</v>
      </c>
      <c r="BQ490">
        <v>0</v>
      </c>
      <c r="BR490" s="1">
        <v>4.6902369999999999E-2</v>
      </c>
      <c r="BS490">
        <v>21.867080000000001</v>
      </c>
      <c r="BT490">
        <v>0</v>
      </c>
      <c r="BU490">
        <v>0</v>
      </c>
      <c r="BV490" s="1">
        <v>4.7310400000000002E-2</v>
      </c>
      <c r="BW490">
        <v>21.91994</v>
      </c>
      <c r="BX490">
        <v>0</v>
      </c>
      <c r="BY490">
        <v>0</v>
      </c>
      <c r="BZ490" s="1">
        <v>4.7647759999999997E-2</v>
      </c>
      <c r="CA490">
        <v>22.111219999999999</v>
      </c>
      <c r="CB490">
        <v>0</v>
      </c>
      <c r="CC490">
        <v>0</v>
      </c>
      <c r="CD490" s="1">
        <v>4.7952759999999997E-2</v>
      </c>
      <c r="CE490">
        <v>22.350010000000001</v>
      </c>
      <c r="CF490">
        <v>0</v>
      </c>
      <c r="CG490">
        <v>0</v>
      </c>
      <c r="CH490" s="1">
        <v>4.8286019999999999E-2</v>
      </c>
      <c r="CI490">
        <v>22.537520000000001</v>
      </c>
      <c r="CJ490">
        <v>0</v>
      </c>
      <c r="CK490">
        <v>0</v>
      </c>
      <c r="CL490" s="1">
        <v>4.8629720000000001E-2</v>
      </c>
      <c r="CM490">
        <v>22.56071</v>
      </c>
      <c r="CN490">
        <v>0</v>
      </c>
      <c r="CO490">
        <v>0</v>
      </c>
      <c r="CP490" s="1">
        <v>4.8922960000000001E-2</v>
      </c>
      <c r="CQ490">
        <v>22.479900000000001</v>
      </c>
      <c r="CR490">
        <v>0</v>
      </c>
      <c r="CS490">
        <v>0</v>
      </c>
      <c r="CT490" s="1">
        <v>4.9167089999999997E-2</v>
      </c>
      <c r="CU490">
        <v>22.40213</v>
      </c>
      <c r="CV490">
        <v>0</v>
      </c>
      <c r="CW490">
        <v>0</v>
      </c>
      <c r="CX490" s="1">
        <v>4.9740960000000001E-2</v>
      </c>
      <c r="CY490">
        <v>22.3566</v>
      </c>
      <c r="CZ490">
        <v>0</v>
      </c>
      <c r="DA490">
        <v>0</v>
      </c>
      <c r="DB490" s="1">
        <v>4.9946989999999997E-2</v>
      </c>
      <c r="DC490">
        <v>22.486129999999999</v>
      </c>
      <c r="DD490">
        <v>0</v>
      </c>
      <c r="DE490">
        <v>0</v>
      </c>
      <c r="DF490">
        <v>4.9922649999999999E-2</v>
      </c>
      <c r="DG490">
        <v>22.721080000000001</v>
      </c>
      <c r="DH490">
        <v>0</v>
      </c>
      <c r="DI490">
        <v>0</v>
      </c>
      <c r="DJ490">
        <v>4.9822159999999997E-2</v>
      </c>
      <c r="DK490">
        <v>22.902509999999999</v>
      </c>
      <c r="DL490">
        <v>0</v>
      </c>
      <c r="DM490">
        <v>2.355361E-38</v>
      </c>
      <c r="DN490" s="1">
        <v>4.9852199999999999E-2</v>
      </c>
      <c r="DO490">
        <v>23.05829</v>
      </c>
      <c r="DP490" s="1">
        <v>1.188314E-36</v>
      </c>
      <c r="DQ490" s="1">
        <v>5.6820130000000002E-33</v>
      </c>
      <c r="DR490" s="1">
        <v>4.9940369999999998E-2</v>
      </c>
      <c r="DS490">
        <v>23.07817</v>
      </c>
      <c r="DT490" s="1">
        <v>3.9557030000000001E-32</v>
      </c>
      <c r="DU490" s="1">
        <v>1.8791219999999999E-28</v>
      </c>
      <c r="DV490" s="1">
        <v>4.9935899999999998E-2</v>
      </c>
      <c r="DW490">
        <v>22.975739999999998</v>
      </c>
      <c r="DX490" s="1">
        <v>3.0265529999999999E-28</v>
      </c>
      <c r="DY490" s="1">
        <v>1.287955E-24</v>
      </c>
      <c r="DZ490" s="1">
        <v>4.9813589999999998E-2</v>
      </c>
      <c r="EA490">
        <v>22.867000000000001</v>
      </c>
      <c r="EB490" s="1">
        <v>6.6690200000000005E-25</v>
      </c>
      <c r="EC490" s="1">
        <v>2.620054E-21</v>
      </c>
      <c r="ED490" s="1">
        <v>5.0317210000000001E-2</v>
      </c>
      <c r="EE490">
        <v>22.774789999999999</v>
      </c>
      <c r="EF490" s="1">
        <v>5.5070150000000002E-22</v>
      </c>
      <c r="EG490" s="1">
        <v>2.044173E-18</v>
      </c>
      <c r="EH490" s="1">
        <v>5.0195919999999998E-2</v>
      </c>
      <c r="EI490">
        <v>22.805070000000001</v>
      </c>
      <c r="EJ490" s="1">
        <v>2.0111740000000001E-19</v>
      </c>
      <c r="EK490" s="1">
        <v>7.26031E-16</v>
      </c>
      <c r="EL490" s="1">
        <v>4.9727239999999999E-2</v>
      </c>
      <c r="EM490">
        <v>22.922059999999998</v>
      </c>
      <c r="EN490" s="1">
        <v>3.678878E-17</v>
      </c>
      <c r="EO490" s="1">
        <v>1.314795E-13</v>
      </c>
      <c r="EP490" s="1">
        <v>4.9152689999999999E-2</v>
      </c>
      <c r="EQ490">
        <v>23.064979999999998</v>
      </c>
      <c r="ER490" s="1">
        <v>3.7159930000000001E-15</v>
      </c>
      <c r="ES490" s="1">
        <v>1.3298489999999999E-11</v>
      </c>
      <c r="ET490" s="1">
        <v>4.8857860000000003E-2</v>
      </c>
      <c r="EU490">
        <v>23.1602</v>
      </c>
      <c r="EV490" s="1">
        <v>2.2718680000000001E-13</v>
      </c>
      <c r="EW490" s="1">
        <v>8.134308E-10</v>
      </c>
      <c r="EX490">
        <v>4.870733E-2</v>
      </c>
      <c r="EY490">
        <v>23.105160000000001</v>
      </c>
      <c r="EZ490" s="1">
        <v>8.9868879999999995E-12</v>
      </c>
      <c r="FA490" s="1">
        <v>3.2196280000000002E-8</v>
      </c>
      <c r="FB490" s="1">
        <v>4.843343E-2</v>
      </c>
      <c r="FC490">
        <v>22.959420000000001</v>
      </c>
      <c r="FD490" s="1">
        <v>2.4118179999999999E-10</v>
      </c>
      <c r="FE490" s="1">
        <v>8.684185E-7</v>
      </c>
      <c r="FF490" s="1">
        <v>4.7978880000000002E-2</v>
      </c>
      <c r="FG490">
        <v>22.777999999999999</v>
      </c>
      <c r="FH490" s="1">
        <v>4.5565240000000003E-9</v>
      </c>
      <c r="FI490" s="1">
        <v>1.6609170000000001E-5</v>
      </c>
      <c r="FJ490" s="1">
        <v>4.8063590000000003E-2</v>
      </c>
      <c r="FK490">
        <v>22.625889999999998</v>
      </c>
      <c r="FL490" s="1">
        <v>6.3923410000000001E-8</v>
      </c>
      <c r="FM490" s="1">
        <v>2.3340589999999999E-4</v>
      </c>
      <c r="FN490" s="1">
        <v>4.7658760000000001E-2</v>
      </c>
      <c r="FO490">
        <v>22.711469999999998</v>
      </c>
      <c r="FP490" s="1">
        <v>6.7295869999999996E-7</v>
      </c>
      <c r="FQ490" s="1">
        <v>2.4881510000000001E-3</v>
      </c>
      <c r="FR490" s="1">
        <v>4.7046789999999998E-2</v>
      </c>
      <c r="FS490">
        <v>22.796849999999999</v>
      </c>
      <c r="FT490" s="1">
        <v>5.4630839999999998E-6</v>
      </c>
      <c r="FU490" s="1">
        <v>2.0577910000000001E-2</v>
      </c>
      <c r="FV490" s="1">
        <v>4.6349979999999999E-2</v>
      </c>
      <c r="FW490">
        <v>22.856100000000001</v>
      </c>
      <c r="FX490" s="1">
        <v>3.5083719999999999E-5</v>
      </c>
      <c r="FY490" s="1">
        <v>0.1351019</v>
      </c>
      <c r="FZ490">
        <v>4.5890630000000002E-2</v>
      </c>
      <c r="GA490">
        <v>22.841249999999999</v>
      </c>
      <c r="GB490" s="1">
        <v>1.837071E-4</v>
      </c>
      <c r="GC490">
        <v>0.71988370000000002</v>
      </c>
      <c r="GD490" s="1">
        <v>4.555654E-2</v>
      </c>
      <c r="GE490">
        <v>22.733930000000001</v>
      </c>
      <c r="GF490" s="1">
        <v>7.9976829999999996E-4</v>
      </c>
      <c r="GG490">
        <v>3.1813899999999999</v>
      </c>
      <c r="GH490">
        <v>4.5157799999999998E-2</v>
      </c>
      <c r="GI490">
        <v>22.570350000000001</v>
      </c>
      <c r="GJ490" s="1">
        <v>2.9339090000000002E-3</v>
      </c>
      <c r="GK490">
        <v>11.87635</v>
      </c>
      <c r="GL490" s="1">
        <v>4.464738E-2</v>
      </c>
      <c r="GM490">
        <v>22.394570000000002</v>
      </c>
      <c r="GN490" s="1">
        <v>9.207514E-3</v>
      </c>
      <c r="GO490">
        <v>38.038330000000002</v>
      </c>
      <c r="GP490" s="1">
        <v>4.4696180000000002E-2</v>
      </c>
      <c r="GQ490">
        <v>22.27402</v>
      </c>
      <c r="GR490" s="1">
        <v>2.5505320000000001E-2</v>
      </c>
      <c r="GS490">
        <v>106.2067</v>
      </c>
      <c r="GT490" s="1">
        <v>4.4296700000000001E-2</v>
      </c>
      <c r="GU490">
        <v>22.414400000000001</v>
      </c>
      <c r="GV490" s="1">
        <v>6.1852619999999997E-2</v>
      </c>
      <c r="GW490">
        <v>262.315</v>
      </c>
      <c r="GX490" s="1">
        <v>4.3685799999999997E-2</v>
      </c>
      <c r="GY490">
        <v>22.562460000000002</v>
      </c>
      <c r="GZ490" s="1">
        <v>0.1332653</v>
      </c>
      <c r="HA490">
        <v>578.70140000000004</v>
      </c>
      <c r="HB490" s="1">
        <v>4.299849E-2</v>
      </c>
      <c r="HC490">
        <v>22.712009999999999</v>
      </c>
      <c r="HD490">
        <v>0.25877879999999998</v>
      </c>
      <c r="HE490">
        <v>1152.682</v>
      </c>
      <c r="HF490">
        <v>4.2515110000000002E-2</v>
      </c>
      <c r="HG490">
        <v>22.861889999999999</v>
      </c>
      <c r="HH490">
        <v>0.46061150000000001</v>
      </c>
      <c r="HI490">
        <v>2095.2020000000002</v>
      </c>
      <c r="HJ490" s="1">
        <v>4.2166410000000001E-2</v>
      </c>
      <c r="HK490">
        <v>22.886959999999998</v>
      </c>
      <c r="HL490">
        <v>0.75845169999999995</v>
      </c>
      <c r="HM490">
        <v>3512.1320000000001</v>
      </c>
      <c r="HN490" s="1">
        <v>4.174601E-2</v>
      </c>
      <c r="HO490">
        <v>22.7423</v>
      </c>
      <c r="HP490">
        <v>1.1599250000000001</v>
      </c>
      <c r="HQ490">
        <v>5477.1670000000004</v>
      </c>
      <c r="HR490" s="1">
        <v>4.1209179999999998E-2</v>
      </c>
      <c r="HS490">
        <v>22.574960000000001</v>
      </c>
      <c r="HT490">
        <v>1.6585099999999999</v>
      </c>
      <c r="HU490">
        <v>8007.5609999999997</v>
      </c>
      <c r="HV490" s="1">
        <v>4.089288E-2</v>
      </c>
      <c r="HW490">
        <v>22.434950000000001</v>
      </c>
      <c r="HX490">
        <v>2.2516620000000001</v>
      </c>
      <c r="HY490">
        <v>11056.45</v>
      </c>
      <c r="HZ490" s="1">
        <v>4.0359680000000002E-2</v>
      </c>
      <c r="IA490">
        <v>22.54139</v>
      </c>
      <c r="IB490">
        <v>2.8926270000000001</v>
      </c>
      <c r="IC490">
        <v>14519.19</v>
      </c>
      <c r="ID490" s="1">
        <v>3.9784229999999997E-2</v>
      </c>
      <c r="IE490">
        <v>22.77289</v>
      </c>
      <c r="IF490">
        <v>3.551272</v>
      </c>
      <c r="IG490">
        <v>18237</v>
      </c>
      <c r="IH490" s="1">
        <v>3.9232799999999998E-2</v>
      </c>
      <c r="II490">
        <v>23.003260000000001</v>
      </c>
      <c r="IJ490">
        <v>4.1967819999999998</v>
      </c>
      <c r="IK490">
        <v>22035.49</v>
      </c>
      <c r="IL490" s="1">
        <v>3.8819630000000001E-2</v>
      </c>
      <c r="IM490">
        <v>23.219390000000001</v>
      </c>
      <c r="IN490">
        <v>4.8144039999999997</v>
      </c>
      <c r="IO490">
        <v>25747.96</v>
      </c>
      <c r="IP490" s="1">
        <v>3.8519169999999998E-2</v>
      </c>
      <c r="IQ490">
        <v>23.25346</v>
      </c>
      <c r="IR490">
        <v>5.3844519999999996</v>
      </c>
      <c r="IS490">
        <v>29236.68</v>
      </c>
      <c r="IT490" s="1">
        <v>3.8224910000000001E-2</v>
      </c>
      <c r="IU490">
        <v>23.154029999999999</v>
      </c>
      <c r="IV490">
        <v>5.8785100000000003</v>
      </c>
      <c r="IW490">
        <v>32392.43</v>
      </c>
      <c r="IX490" s="1">
        <v>3.792674E-2</v>
      </c>
      <c r="IY490">
        <v>23.05583</v>
      </c>
      <c r="IZ490">
        <v>6.2859439999999998</v>
      </c>
      <c r="JA490">
        <v>35140.47</v>
      </c>
      <c r="JB490" s="1">
        <v>3.7921709999999997E-2</v>
      </c>
      <c r="JC490">
        <v>22.993040000000001</v>
      </c>
      <c r="JD490">
        <v>6.6560969999999999</v>
      </c>
      <c r="JE490">
        <v>37445.449999999997</v>
      </c>
      <c r="JF490" s="1">
        <v>3.7729569999999997E-2</v>
      </c>
      <c r="JG490">
        <v>23.08578</v>
      </c>
      <c r="JH490">
        <v>6.9099389999999996</v>
      </c>
      <c r="JI490">
        <v>39301.839999999997</v>
      </c>
      <c r="JJ490" s="1">
        <v>3.7446880000000002E-2</v>
      </c>
      <c r="JK490">
        <v>23.1569</v>
      </c>
      <c r="JL490">
        <v>7.0665740000000001</v>
      </c>
      <c r="JM490">
        <v>40712.43</v>
      </c>
      <c r="JN490" s="1">
        <v>3.7099409999999999E-2</v>
      </c>
      <c r="JO490">
        <v>23.264500000000002</v>
      </c>
      <c r="JP490">
        <v>7.1345669999999997</v>
      </c>
      <c r="JQ490">
        <v>41703.42</v>
      </c>
      <c r="JR490" s="1">
        <v>3.6805659999999997E-2</v>
      </c>
      <c r="JS490">
        <v>23.265460000000001</v>
      </c>
      <c r="JT490">
        <v>7.1485000000000003</v>
      </c>
      <c r="JU490">
        <v>42312.68</v>
      </c>
      <c r="JV490" s="1">
        <v>3.6547709999999997E-2</v>
      </c>
      <c r="JW490">
        <v>23.195170000000001</v>
      </c>
      <c r="JX490">
        <v>7.1127589999999996</v>
      </c>
      <c r="JY490">
        <v>42586.23</v>
      </c>
      <c r="JZ490" s="1">
        <v>3.6274559999999997E-2</v>
      </c>
      <c r="KA490">
        <v>23.109200000000001</v>
      </c>
      <c r="KB490">
        <v>7.0288769999999996</v>
      </c>
      <c r="KC490">
        <v>42570.84</v>
      </c>
      <c r="KD490" s="1">
        <v>3.5948290000000001E-2</v>
      </c>
      <c r="KE490">
        <v>23.018599999999999</v>
      </c>
      <c r="KF490">
        <v>6.8970370000000001</v>
      </c>
      <c r="KG490">
        <v>42310.73</v>
      </c>
      <c r="KH490" s="1">
        <v>3.5593310000000003E-2</v>
      </c>
      <c r="KI490">
        <v>22.938140000000001</v>
      </c>
      <c r="KJ490">
        <v>6.7311430000000003</v>
      </c>
      <c r="KK490">
        <v>41849.93</v>
      </c>
      <c r="KL490" s="1">
        <v>3.5257419999999998E-2</v>
      </c>
      <c r="KM490">
        <v>23.039010000000001</v>
      </c>
      <c r="KN490">
        <v>6.5477970000000001</v>
      </c>
      <c r="KO490">
        <v>41226.559999999998</v>
      </c>
      <c r="KP490" s="1">
        <v>3.494469E-2</v>
      </c>
      <c r="KQ490">
        <v>23.064440000000001</v>
      </c>
      <c r="KR490">
        <v>6.3531149999999998</v>
      </c>
      <c r="KS490">
        <v>40475.43</v>
      </c>
      <c r="KT490" s="1">
        <v>3.4648690000000003E-2</v>
      </c>
      <c r="KU490">
        <v>23.12152</v>
      </c>
      <c r="KV490">
        <v>6.1506860000000003</v>
      </c>
      <c r="KW490">
        <v>39626.959999999999</v>
      </c>
      <c r="KX490" s="1">
        <v>3.4349850000000001E-2</v>
      </c>
      <c r="KY490">
        <v>23.18619</v>
      </c>
      <c r="KZ490">
        <v>5.9408060000000003</v>
      </c>
      <c r="LA490">
        <v>38705.519999999997</v>
      </c>
      <c r="LB490" s="1">
        <v>3.4084059999999999E-2</v>
      </c>
      <c r="LC490">
        <v>23.166460000000001</v>
      </c>
      <c r="LD490">
        <v>5.7351520000000002</v>
      </c>
      <c r="LE490">
        <v>37734.61</v>
      </c>
      <c r="LF490" s="1">
        <v>3.384537E-2</v>
      </c>
      <c r="LG490">
        <v>23.041419999999999</v>
      </c>
      <c r="LH490">
        <v>5.527463</v>
      </c>
      <c r="LI490">
        <v>36727.14</v>
      </c>
      <c r="LJ490" s="1">
        <v>3.3659359999999999E-2</v>
      </c>
      <c r="LK490">
        <v>22.897590000000001</v>
      </c>
      <c r="LL490">
        <v>5.3370800000000003</v>
      </c>
      <c r="LM490">
        <v>35707.71</v>
      </c>
      <c r="LN490">
        <v>3.3604540000000002E-2</v>
      </c>
      <c r="LO490">
        <v>22.833220000000001</v>
      </c>
      <c r="LP490">
        <v>5.1647100000000004</v>
      </c>
      <c r="LQ490">
        <v>34674.32</v>
      </c>
      <c r="LR490" s="1">
        <v>3.3440610000000003E-2</v>
      </c>
      <c r="LS490">
        <v>23.04533</v>
      </c>
      <c r="LT490">
        <v>4.97865</v>
      </c>
      <c r="LU490">
        <v>33643.43</v>
      </c>
      <c r="LV490" s="1">
        <v>3.3226869999999999E-2</v>
      </c>
      <c r="LW490">
        <v>23.24278</v>
      </c>
      <c r="LX490">
        <v>4.7891310000000002</v>
      </c>
      <c r="LY490">
        <v>32620.02</v>
      </c>
      <c r="LZ490" s="1">
        <v>3.302273E-2</v>
      </c>
      <c r="MA490">
        <v>23.432009999999998</v>
      </c>
      <c r="MB490">
        <v>4.6066279999999997</v>
      </c>
      <c r="MC490">
        <v>31613.81</v>
      </c>
      <c r="MD490" s="1">
        <v>3.2885280000000003E-2</v>
      </c>
      <c r="ME490">
        <v>23.649139999999999</v>
      </c>
      <c r="MF490">
        <v>4.4384509999999997</v>
      </c>
      <c r="MG490">
        <v>30626.48</v>
      </c>
      <c r="MH490">
        <v>3.2787919999999998E-2</v>
      </c>
      <c r="MI490">
        <v>23.691680000000002</v>
      </c>
      <c r="MJ490">
        <v>4.2804840000000004</v>
      </c>
      <c r="MK490">
        <v>29660.02</v>
      </c>
      <c r="ML490" s="1">
        <v>3.2686180000000002E-2</v>
      </c>
      <c r="MM490">
        <v>23.552759999999999</v>
      </c>
      <c r="MN490">
        <v>4.1274129999999998</v>
      </c>
      <c r="MO490">
        <v>28718.07</v>
      </c>
      <c r="MP490">
        <v>3.2564940000000001E-2</v>
      </c>
      <c r="MQ490">
        <v>23.433330000000002</v>
      </c>
      <c r="MR490">
        <v>3.9765649999999999</v>
      </c>
      <c r="MS490">
        <v>27801.77</v>
      </c>
      <c r="MT490" s="1">
        <v>3.2639500000000002E-2</v>
      </c>
      <c r="MU490">
        <v>23.356000000000002</v>
      </c>
      <c r="MV490">
        <v>3.8542589999999999</v>
      </c>
      <c r="MW490">
        <v>26910.82</v>
      </c>
      <c r="MX490" s="1">
        <v>3.2560640000000002E-2</v>
      </c>
      <c r="MY490">
        <v>23.539480000000001</v>
      </c>
      <c r="MZ490">
        <v>3.7180849999999999</v>
      </c>
      <c r="NA490">
        <v>26045.66</v>
      </c>
      <c r="NB490" s="1">
        <v>3.2398910000000003E-2</v>
      </c>
      <c r="NC490">
        <v>23.793050000000001</v>
      </c>
      <c r="ND490">
        <v>3.5777450000000002</v>
      </c>
      <c r="NE490">
        <v>25209.7</v>
      </c>
      <c r="NF490" s="1">
        <v>3.2245839999999998E-2</v>
      </c>
      <c r="NG490">
        <v>24.01587</v>
      </c>
      <c r="NH490">
        <v>3.44442</v>
      </c>
      <c r="NI490">
        <v>24404.22</v>
      </c>
      <c r="NJ490" s="1">
        <v>3.2173680000000003E-2</v>
      </c>
      <c r="NK490">
        <v>24.226849999999999</v>
      </c>
      <c r="NL490">
        <v>3.325161</v>
      </c>
      <c r="NM490">
        <v>23627.58</v>
      </c>
      <c r="NN490" s="1">
        <v>3.2158029999999997E-2</v>
      </c>
      <c r="NO490">
        <v>24.24858</v>
      </c>
      <c r="NP490">
        <v>3.2162099999999998</v>
      </c>
      <c r="NQ490">
        <v>22878.09</v>
      </c>
      <c r="NR490" s="1">
        <v>3.2118569999999999E-2</v>
      </c>
      <c r="NS490">
        <v>24.15354</v>
      </c>
      <c r="NT490">
        <v>3.10886</v>
      </c>
      <c r="NU490">
        <v>22154.2</v>
      </c>
      <c r="NV490" s="1">
        <v>3.2018869999999998E-2</v>
      </c>
      <c r="NW490">
        <v>24.057849999999998</v>
      </c>
      <c r="NX490">
        <v>3.00013</v>
      </c>
      <c r="NY490">
        <v>21457.25</v>
      </c>
      <c r="NZ490" s="1">
        <v>3.1850330000000003E-2</v>
      </c>
      <c r="OA490">
        <v>24.00357</v>
      </c>
      <c r="OB490">
        <v>2.8898670000000002</v>
      </c>
      <c r="OC490">
        <v>20788.18</v>
      </c>
      <c r="OD490" s="1">
        <v>3.1739030000000001E-2</v>
      </c>
      <c r="OE490">
        <v>23.996749999999999</v>
      </c>
      <c r="OF490">
        <v>2.7896580000000002</v>
      </c>
      <c r="OG490">
        <v>20145.7</v>
      </c>
      <c r="OH490" s="1">
        <v>3.170506E-2</v>
      </c>
      <c r="OI490">
        <v>24.143540000000002</v>
      </c>
      <c r="OJ490">
        <v>2.6998500000000001</v>
      </c>
      <c r="OK490">
        <v>19527.34</v>
      </c>
    </row>
    <row r="491" spans="1:401" x14ac:dyDescent="0.35">
      <c r="A491">
        <v>500</v>
      </c>
      <c r="B491" t="s">
        <v>4</v>
      </c>
      <c r="C491" t="s">
        <v>364</v>
      </c>
      <c r="D491" t="s">
        <v>498</v>
      </c>
      <c r="E491">
        <v>778.55070000000001</v>
      </c>
      <c r="F491">
        <v>4.1567149999999997E-2</v>
      </c>
      <c r="G491">
        <v>21.932860000000002</v>
      </c>
      <c r="H491">
        <v>0</v>
      </c>
      <c r="I491">
        <v>0</v>
      </c>
      <c r="J491" s="1">
        <v>4.1462470000000001E-2</v>
      </c>
      <c r="K491">
        <v>21.882919999999999</v>
      </c>
      <c r="L491">
        <v>0</v>
      </c>
      <c r="M491">
        <v>0</v>
      </c>
      <c r="N491">
        <v>4.1582239999999999E-2</v>
      </c>
      <c r="O491">
        <v>22.00919</v>
      </c>
      <c r="P491">
        <v>0</v>
      </c>
      <c r="Q491">
        <v>0</v>
      </c>
      <c r="R491" s="1">
        <v>4.1799599999999999E-2</v>
      </c>
      <c r="S491">
        <v>22.061</v>
      </c>
      <c r="T491">
        <v>0</v>
      </c>
      <c r="U491">
        <v>0</v>
      </c>
      <c r="V491" s="1">
        <v>4.1827290000000003E-2</v>
      </c>
      <c r="W491">
        <v>22.186900000000001</v>
      </c>
      <c r="X491">
        <v>0</v>
      </c>
      <c r="Y491">
        <v>0</v>
      </c>
      <c r="Z491" s="1">
        <v>4.1769309999999997E-2</v>
      </c>
      <c r="AA491">
        <v>22.159610000000001</v>
      </c>
      <c r="AB491">
        <v>0</v>
      </c>
      <c r="AC491">
        <v>0</v>
      </c>
      <c r="AD491">
        <v>4.1818479999999998E-2</v>
      </c>
      <c r="AE491">
        <v>22.11056</v>
      </c>
      <c r="AF491">
        <v>0</v>
      </c>
      <c r="AG491">
        <v>0</v>
      </c>
      <c r="AH491" s="1">
        <v>4.2042320000000001E-2</v>
      </c>
      <c r="AI491">
        <v>22.058060000000001</v>
      </c>
      <c r="AJ491">
        <v>0</v>
      </c>
      <c r="AK491">
        <v>0</v>
      </c>
      <c r="AL491" s="1">
        <v>4.2026550000000003E-2</v>
      </c>
      <c r="AM491">
        <v>21.998799999999999</v>
      </c>
      <c r="AN491">
        <v>0</v>
      </c>
      <c r="AO491">
        <v>0</v>
      </c>
      <c r="AP491" s="1">
        <v>4.2296489999999999E-2</v>
      </c>
      <c r="AQ491">
        <v>21.959230000000002</v>
      </c>
      <c r="AR491">
        <v>0</v>
      </c>
      <c r="AS491">
        <v>0</v>
      </c>
      <c r="AT491" s="1">
        <v>4.2668049999999999E-2</v>
      </c>
      <c r="AU491">
        <v>22.072089999999999</v>
      </c>
      <c r="AV491">
        <v>0</v>
      </c>
      <c r="AW491">
        <v>0</v>
      </c>
      <c r="AX491" s="1">
        <v>4.3077619999999997E-2</v>
      </c>
      <c r="AY491">
        <v>22.08465</v>
      </c>
      <c r="AZ491">
        <v>0</v>
      </c>
      <c r="BA491">
        <v>0</v>
      </c>
      <c r="BB491" s="1">
        <v>4.3395789999999997E-2</v>
      </c>
      <c r="BC491">
        <v>22.091480000000001</v>
      </c>
      <c r="BD491">
        <v>0</v>
      </c>
      <c r="BE491">
        <v>0</v>
      </c>
      <c r="BF491" s="1">
        <v>4.367621E-2</v>
      </c>
      <c r="BG491">
        <v>22.119330000000001</v>
      </c>
      <c r="BH491">
        <v>0</v>
      </c>
      <c r="BI491">
        <v>0</v>
      </c>
      <c r="BJ491" s="1">
        <v>4.4009850000000003E-2</v>
      </c>
      <c r="BK491">
        <v>22.04543</v>
      </c>
      <c r="BL491">
        <v>0</v>
      </c>
      <c r="BM491">
        <v>0</v>
      </c>
      <c r="BN491" s="1">
        <v>4.4433439999999998E-2</v>
      </c>
      <c r="BO491">
        <v>21.951889999999999</v>
      </c>
      <c r="BP491">
        <v>0</v>
      </c>
      <c r="BQ491">
        <v>0</v>
      </c>
      <c r="BR491" s="1">
        <v>4.4912500000000001E-2</v>
      </c>
      <c r="BS491">
        <v>21.85744</v>
      </c>
      <c r="BT491">
        <v>0</v>
      </c>
      <c r="BU491">
        <v>0</v>
      </c>
      <c r="BV491" s="1">
        <v>4.5305669999999999E-2</v>
      </c>
      <c r="BW491">
        <v>21.908010000000001</v>
      </c>
      <c r="BX491">
        <v>0</v>
      </c>
      <c r="BY491">
        <v>0</v>
      </c>
      <c r="BZ491" s="1">
        <v>4.5627800000000003E-2</v>
      </c>
      <c r="CA491">
        <v>22.093250000000001</v>
      </c>
      <c r="CB491">
        <v>0</v>
      </c>
      <c r="CC491">
        <v>0</v>
      </c>
      <c r="CD491" s="1">
        <v>4.5923329999999998E-2</v>
      </c>
      <c r="CE491">
        <v>22.32555</v>
      </c>
      <c r="CF491">
        <v>0</v>
      </c>
      <c r="CG491">
        <v>0</v>
      </c>
      <c r="CH491" s="1">
        <v>4.623965E-2</v>
      </c>
      <c r="CI491">
        <v>22.508230000000001</v>
      </c>
      <c r="CJ491">
        <v>0</v>
      </c>
      <c r="CK491">
        <v>0</v>
      </c>
      <c r="CL491" s="1">
        <v>4.6573169999999997E-2</v>
      </c>
      <c r="CM491">
        <v>22.531459999999999</v>
      </c>
      <c r="CN491">
        <v>0</v>
      </c>
      <c r="CO491">
        <v>0</v>
      </c>
      <c r="CP491" s="1">
        <v>4.6855349999999997E-2</v>
      </c>
      <c r="CQ491">
        <v>22.453060000000001</v>
      </c>
      <c r="CR491">
        <v>0</v>
      </c>
      <c r="CS491">
        <v>0</v>
      </c>
      <c r="CT491" s="1">
        <v>4.7095699999999997E-2</v>
      </c>
      <c r="CU491">
        <v>22.376909999999999</v>
      </c>
      <c r="CV491">
        <v>0</v>
      </c>
      <c r="CW491">
        <v>0</v>
      </c>
      <c r="CX491" s="1">
        <v>4.7662650000000001E-2</v>
      </c>
      <c r="CY491">
        <v>22.331579999999999</v>
      </c>
      <c r="CZ491">
        <v>0</v>
      </c>
      <c r="DA491">
        <v>0</v>
      </c>
      <c r="DB491" s="1">
        <v>4.7857110000000001E-2</v>
      </c>
      <c r="DC491">
        <v>22.456009999999999</v>
      </c>
      <c r="DD491">
        <v>0</v>
      </c>
      <c r="DE491">
        <v>0</v>
      </c>
      <c r="DF491" s="1">
        <v>4.7826500000000001E-2</v>
      </c>
      <c r="DG491">
        <v>22.68289</v>
      </c>
      <c r="DH491">
        <v>0</v>
      </c>
      <c r="DI491">
        <v>0</v>
      </c>
      <c r="DJ491" s="1">
        <v>4.7726659999999997E-2</v>
      </c>
      <c r="DK491">
        <v>22.85839</v>
      </c>
      <c r="DL491">
        <v>0</v>
      </c>
      <c r="DM491">
        <v>0</v>
      </c>
      <c r="DN491" s="1">
        <v>4.7760579999999997E-2</v>
      </c>
      <c r="DO491">
        <v>23.009139999999999</v>
      </c>
      <c r="DP491">
        <v>2.8957490000000001E-37</v>
      </c>
      <c r="DQ491" s="1">
        <v>1.417538E-33</v>
      </c>
      <c r="DR491" s="1">
        <v>4.785184E-2</v>
      </c>
      <c r="DS491">
        <v>23.028919999999999</v>
      </c>
      <c r="DT491" s="1">
        <v>1.156425E-32</v>
      </c>
      <c r="DU491" s="1">
        <v>5.2049180000000005E-29</v>
      </c>
      <c r="DV491" s="1">
        <v>4.7848019999999998E-2</v>
      </c>
      <c r="DW491">
        <v>22.930630000000001</v>
      </c>
      <c r="DX491" s="1">
        <v>9.6692050000000003E-29</v>
      </c>
      <c r="DY491" s="1">
        <v>3.9136019999999999E-25</v>
      </c>
      <c r="DZ491" s="1">
        <v>4.7735180000000002E-2</v>
      </c>
      <c r="EA491">
        <v>22.8264</v>
      </c>
      <c r="EB491" s="1">
        <v>2.256483E-25</v>
      </c>
      <c r="EC491" s="1">
        <v>8.6079299999999993E-22</v>
      </c>
      <c r="ED491" s="1">
        <v>4.8244130000000003E-2</v>
      </c>
      <c r="EE491">
        <v>22.738779999999998</v>
      </c>
      <c r="EF491" s="1">
        <v>1.9712680000000001E-22</v>
      </c>
      <c r="EG491" s="1">
        <v>7.1943760000000002E-19</v>
      </c>
      <c r="EH491" s="1">
        <v>4.8124149999999997E-2</v>
      </c>
      <c r="EI491">
        <v>22.770879999999998</v>
      </c>
      <c r="EJ491" s="1">
        <v>7.5898599999999994E-20</v>
      </c>
      <c r="EK491" s="1">
        <v>2.717978E-16</v>
      </c>
      <c r="EL491" s="1">
        <v>4.7665810000000003E-2</v>
      </c>
      <c r="EM491">
        <v>22.888089999999998</v>
      </c>
      <c r="EN491" s="1">
        <v>1.459914E-17</v>
      </c>
      <c r="EO491" s="1">
        <v>5.2095290000000002E-14</v>
      </c>
      <c r="EP491" s="1">
        <v>4.710578E-2</v>
      </c>
      <c r="EQ491">
        <v>23.03162</v>
      </c>
      <c r="ER491" s="1">
        <v>1.5464370000000001E-15</v>
      </c>
      <c r="ES491" s="1">
        <v>5.5525809999999999E-12</v>
      </c>
      <c r="ET491" s="1">
        <v>4.6828359999999999E-2</v>
      </c>
      <c r="EU491">
        <v>23.129909999999999</v>
      </c>
      <c r="EV491" s="1">
        <v>9.8892659999999996E-14</v>
      </c>
      <c r="EW491" s="1">
        <v>3.5647080000000001E-10</v>
      </c>
      <c r="EX491">
        <v>4.6692740000000003E-2</v>
      </c>
      <c r="EY491">
        <v>23.082820000000002</v>
      </c>
      <c r="EZ491" s="1">
        <v>4.0816459999999998E-12</v>
      </c>
      <c r="FA491" s="1">
        <v>1.4759179999999999E-8</v>
      </c>
      <c r="FB491" s="1">
        <v>4.6433809999999999E-2</v>
      </c>
      <c r="FC491">
        <v>22.947520000000001</v>
      </c>
      <c r="FD491" s="1">
        <v>1.1404030000000001E-10</v>
      </c>
      <c r="FE491" s="1">
        <v>4.1531119999999999E-7</v>
      </c>
      <c r="FF491" s="1">
        <v>4.5998150000000002E-2</v>
      </c>
      <c r="FG491">
        <v>22.77778</v>
      </c>
      <c r="FH491" s="1">
        <v>2.2391450000000001E-9</v>
      </c>
      <c r="FI491" s="1">
        <v>8.2694469999999994E-6</v>
      </c>
      <c r="FJ491" s="1">
        <v>4.6097890000000002E-2</v>
      </c>
      <c r="FK491">
        <v>22.636050000000001</v>
      </c>
      <c r="FL491" s="1">
        <v>3.261345E-8</v>
      </c>
      <c r="FM491" s="1">
        <v>1.2077129999999999E-4</v>
      </c>
      <c r="FN491" s="1">
        <v>4.570577E-2</v>
      </c>
      <c r="FO491">
        <v>22.724810000000002</v>
      </c>
      <c r="FP491" s="1">
        <v>3.5577859999999998E-7</v>
      </c>
      <c r="FQ491" s="1">
        <v>1.335684E-3</v>
      </c>
      <c r="FR491" s="1">
        <v>4.5114080000000001E-2</v>
      </c>
      <c r="FS491">
        <v>22.813639999999999</v>
      </c>
      <c r="FT491" s="1">
        <v>2.9892769999999999E-6</v>
      </c>
      <c r="FU491" s="1">
        <v>1.1444559999999999E-2</v>
      </c>
      <c r="FV491" s="1">
        <v>4.4436499999999997E-2</v>
      </c>
      <c r="FW491">
        <v>22.876190000000001</v>
      </c>
      <c r="FX491" s="1">
        <v>1.9842730000000001E-5</v>
      </c>
      <c r="FY491" s="1">
        <v>7.7739130000000004E-2</v>
      </c>
      <c r="FZ491" s="1">
        <v>4.3999660000000003E-2</v>
      </c>
      <c r="GA491">
        <v>22.86637</v>
      </c>
      <c r="GB491" s="1">
        <v>1.0730389999999999E-4</v>
      </c>
      <c r="GC491">
        <v>0.42802279999999998</v>
      </c>
      <c r="GD491" s="1">
        <v>4.3686860000000001E-2</v>
      </c>
      <c r="GE491">
        <v>22.765969999999999</v>
      </c>
      <c r="GF491" s="1">
        <v>4.8190149999999997E-4</v>
      </c>
      <c r="GG491">
        <v>1.9519439999999999</v>
      </c>
      <c r="GH491" s="1">
        <v>4.3303800000000003E-2</v>
      </c>
      <c r="GI491">
        <v>22.610610000000001</v>
      </c>
      <c r="GJ491" s="1">
        <v>1.8212219999999999E-3</v>
      </c>
      <c r="GK491">
        <v>7.5100829999999998</v>
      </c>
      <c r="GL491" s="1">
        <v>4.2814890000000001E-2</v>
      </c>
      <c r="GM491">
        <v>22.442920000000001</v>
      </c>
      <c r="GN491" s="1">
        <v>5.8820490000000003E-3</v>
      </c>
      <c r="GO491">
        <v>24.762699999999999</v>
      </c>
      <c r="GP491" s="1">
        <v>4.28809E-2</v>
      </c>
      <c r="GQ491">
        <v>22.32809</v>
      </c>
      <c r="GR491" s="1">
        <v>1.675799E-2</v>
      </c>
      <c r="GS491">
        <v>71.100089999999994</v>
      </c>
      <c r="GT491">
        <v>4.2494219999999999E-2</v>
      </c>
      <c r="GU491">
        <v>22.46612</v>
      </c>
      <c r="GV491" s="1">
        <v>4.1731610000000002E-2</v>
      </c>
      <c r="GW491">
        <v>180.3843</v>
      </c>
      <c r="GX491" s="1">
        <v>4.1901300000000002E-2</v>
      </c>
      <c r="GY491">
        <v>22.611879999999999</v>
      </c>
      <c r="GZ491" s="1">
        <v>9.2237940000000004E-2</v>
      </c>
      <c r="HA491">
        <v>408.39159999999998</v>
      </c>
      <c r="HB491" s="1">
        <v>4.1234699999999999E-2</v>
      </c>
      <c r="HC491">
        <v>22.75901</v>
      </c>
      <c r="HD491" s="1">
        <v>0.18357000000000001</v>
      </c>
      <c r="HE491">
        <v>834.0059</v>
      </c>
      <c r="HF491" s="1">
        <v>4.077658E-2</v>
      </c>
      <c r="HG491">
        <v>22.90596</v>
      </c>
      <c r="HH491">
        <v>0.33466810000000002</v>
      </c>
      <c r="HI491">
        <v>1552.7729999999999</v>
      </c>
      <c r="HJ491" s="1">
        <v>4.0446639999999999E-2</v>
      </c>
      <c r="HK491">
        <v>22.93158</v>
      </c>
      <c r="HL491">
        <v>0.56389140000000004</v>
      </c>
      <c r="HM491">
        <v>2663.5279999999998</v>
      </c>
      <c r="HN491" s="1">
        <v>4.0045259999999999E-2</v>
      </c>
      <c r="HO491">
        <v>22.791540000000001</v>
      </c>
      <c r="HP491">
        <v>0.88158170000000002</v>
      </c>
      <c r="HQ491">
        <v>4246.6369999999997</v>
      </c>
      <c r="HR491" s="1">
        <v>3.9527819999999998E-2</v>
      </c>
      <c r="HS491">
        <v>22.628409999999999</v>
      </c>
      <c r="HT491">
        <v>1.2872790000000001</v>
      </c>
      <c r="HU491">
        <v>6341.4830000000002</v>
      </c>
      <c r="HV491" s="1">
        <v>3.923335E-2</v>
      </c>
      <c r="HW491">
        <v>22.490929999999999</v>
      </c>
      <c r="HX491">
        <v>1.7836719999999999</v>
      </c>
      <c r="HY491">
        <v>8935.3359999999993</v>
      </c>
      <c r="HZ491" s="1">
        <v>3.8718889999999999E-2</v>
      </c>
      <c r="IA491">
        <v>22.59178</v>
      </c>
      <c r="IB491">
        <v>2.3357320000000001</v>
      </c>
      <c r="IC491">
        <v>11962.67</v>
      </c>
      <c r="ID491" s="1">
        <v>3.8162460000000002E-2</v>
      </c>
      <c r="IE491">
        <v>22.814299999999999</v>
      </c>
      <c r="IF491">
        <v>2.9201280000000001</v>
      </c>
      <c r="IG491">
        <v>15304.23</v>
      </c>
      <c r="IH491" s="1">
        <v>3.763035E-2</v>
      </c>
      <c r="II491">
        <v>23.036020000000001</v>
      </c>
      <c r="IJ491">
        <v>3.5109900000000001</v>
      </c>
      <c r="IK491">
        <v>18816.419999999998</v>
      </c>
      <c r="IL491" s="1">
        <v>3.7236180000000001E-2</v>
      </c>
      <c r="IM491">
        <v>23.243790000000001</v>
      </c>
      <c r="IN491">
        <v>4.0943240000000003</v>
      </c>
      <c r="IO491">
        <v>22350.52</v>
      </c>
      <c r="IP491" s="1">
        <v>3.6950759999999999E-2</v>
      </c>
      <c r="IQ491">
        <v>23.27487</v>
      </c>
      <c r="IR491">
        <v>4.6505570000000001</v>
      </c>
      <c r="IS491">
        <v>25773.85</v>
      </c>
      <c r="IT491">
        <v>3.66719E-2</v>
      </c>
      <c r="IU491">
        <v>23.17558</v>
      </c>
      <c r="IV491">
        <v>5.1516950000000001</v>
      </c>
      <c r="IW491">
        <v>28972.37</v>
      </c>
      <c r="IX491" s="1">
        <v>3.6383289999999999E-2</v>
      </c>
      <c r="IY491">
        <v>23.076910000000002</v>
      </c>
      <c r="IZ491">
        <v>5.58338</v>
      </c>
      <c r="JA491">
        <v>31858.57</v>
      </c>
      <c r="JB491" s="1">
        <v>3.6385550000000003E-2</v>
      </c>
      <c r="JC491">
        <v>23.012689999999999</v>
      </c>
      <c r="JD491">
        <v>5.9887180000000004</v>
      </c>
      <c r="JE491">
        <v>34380.559999999998</v>
      </c>
      <c r="JF491" s="1">
        <v>3.6199139999999998E-2</v>
      </c>
      <c r="JG491">
        <v>23.099170000000001</v>
      </c>
      <c r="JH491">
        <v>6.2905759999999997</v>
      </c>
      <c r="JI491">
        <v>36512.230000000003</v>
      </c>
      <c r="JJ491" s="1">
        <v>3.5925730000000003E-2</v>
      </c>
      <c r="JK491">
        <v>23.16554</v>
      </c>
      <c r="JL491">
        <v>6.5039009999999999</v>
      </c>
      <c r="JM491">
        <v>38239.01</v>
      </c>
      <c r="JN491" s="1">
        <v>3.5589599999999999E-2</v>
      </c>
      <c r="JO491">
        <v>23.26735</v>
      </c>
      <c r="JP491">
        <v>6.6334169999999997</v>
      </c>
      <c r="JQ491">
        <v>39570.07</v>
      </c>
      <c r="JR491" s="1">
        <v>3.530904E-2</v>
      </c>
      <c r="JS491">
        <v>23.26615</v>
      </c>
      <c r="JT491">
        <v>6.7098699999999996</v>
      </c>
      <c r="JU491">
        <v>40527.33</v>
      </c>
      <c r="JV491" s="1">
        <v>3.5064310000000001E-2</v>
      </c>
      <c r="JW491">
        <v>23.195969999999999</v>
      </c>
      <c r="JX491">
        <v>6.7356119999999997</v>
      </c>
      <c r="JY491">
        <v>41145.58</v>
      </c>
      <c r="JZ491" s="1">
        <v>3.48008E-2</v>
      </c>
      <c r="KA491">
        <v>23.111000000000001</v>
      </c>
      <c r="KB491">
        <v>6.7101990000000002</v>
      </c>
      <c r="KC491">
        <v>41462.26</v>
      </c>
      <c r="KD491" s="1">
        <v>3.4487549999999999E-2</v>
      </c>
      <c r="KE491">
        <v>23.022459999999999</v>
      </c>
      <c r="KF491">
        <v>6.633686</v>
      </c>
      <c r="KG491">
        <v>41514.839999999997</v>
      </c>
      <c r="KH491" s="1">
        <v>3.4144830000000001E-2</v>
      </c>
      <c r="KI491">
        <v>22.944559999999999</v>
      </c>
      <c r="KJ491">
        <v>6.5185469999999999</v>
      </c>
      <c r="KK491">
        <v>41342.910000000003</v>
      </c>
      <c r="KL491" s="1">
        <v>3.3822440000000002E-2</v>
      </c>
      <c r="KM491">
        <v>23.04298</v>
      </c>
      <c r="KN491">
        <v>6.381227</v>
      </c>
      <c r="KO491">
        <v>40982.19</v>
      </c>
      <c r="KP491" s="1">
        <v>3.3525060000000002E-2</v>
      </c>
      <c r="KQ491">
        <v>23.0701</v>
      </c>
      <c r="KR491">
        <v>6.2281240000000002</v>
      </c>
      <c r="KS491">
        <v>40467.089999999997</v>
      </c>
      <c r="KT491" s="1">
        <v>3.3236519999999999E-2</v>
      </c>
      <c r="KU491">
        <v>23.12763</v>
      </c>
      <c r="KV491">
        <v>6.060886</v>
      </c>
      <c r="KW491">
        <v>39827.019999999997</v>
      </c>
      <c r="KX491" s="1">
        <v>3.2952080000000002E-2</v>
      </c>
      <c r="KY491">
        <v>23.193259999999999</v>
      </c>
      <c r="KZ491">
        <v>5.8836919999999999</v>
      </c>
      <c r="LA491">
        <v>39089.800000000003</v>
      </c>
      <c r="LB491">
        <v>3.2695620000000002E-2</v>
      </c>
      <c r="LC491">
        <v>23.17726</v>
      </c>
      <c r="LD491">
        <v>5.7042479999999998</v>
      </c>
      <c r="LE491">
        <v>38278.230000000003</v>
      </c>
      <c r="LF491" s="1">
        <v>3.2465140000000003E-2</v>
      </c>
      <c r="LG491">
        <v>23.058630000000001</v>
      </c>
      <c r="LH491">
        <v>5.531517</v>
      </c>
      <c r="LI491">
        <v>37411.61</v>
      </c>
      <c r="LJ491" s="1">
        <v>3.2286589999999997E-2</v>
      </c>
      <c r="LK491">
        <v>22.921309999999998</v>
      </c>
      <c r="LL491">
        <v>5.348033</v>
      </c>
      <c r="LM491">
        <v>36504.160000000003</v>
      </c>
      <c r="LN491" s="1">
        <v>3.2240699999999997E-2</v>
      </c>
      <c r="LO491">
        <v>22.860610000000001</v>
      </c>
      <c r="LP491">
        <v>5.1977960000000003</v>
      </c>
      <c r="LQ491">
        <v>35570.879999999997</v>
      </c>
      <c r="LR491" s="1">
        <v>3.2082119999999999E-2</v>
      </c>
      <c r="LS491">
        <v>23.068079999999998</v>
      </c>
      <c r="LT491">
        <v>5.0266950000000001</v>
      </c>
      <c r="LU491">
        <v>34624.160000000003</v>
      </c>
      <c r="LV491" s="1">
        <v>3.1873800000000001E-2</v>
      </c>
      <c r="LW491">
        <v>23.262360000000001</v>
      </c>
      <c r="LX491">
        <v>4.8492660000000001</v>
      </c>
      <c r="LY491">
        <v>33668.79</v>
      </c>
      <c r="LZ491" s="1">
        <v>3.1676080000000002E-2</v>
      </c>
      <c r="MA491">
        <v>23.448160000000001</v>
      </c>
      <c r="MB491">
        <v>4.6771659999999997</v>
      </c>
      <c r="MC491">
        <v>32719.5</v>
      </c>
      <c r="MD491" s="1">
        <v>3.1544129999999997E-2</v>
      </c>
      <c r="ME491">
        <v>23.660450000000001</v>
      </c>
      <c r="MF491">
        <v>4.5179010000000002</v>
      </c>
      <c r="MG491">
        <v>31776.59</v>
      </c>
      <c r="MH491" s="1">
        <v>3.1455700000000003E-2</v>
      </c>
      <c r="MI491">
        <v>23.703620000000001</v>
      </c>
      <c r="MJ491">
        <v>4.3681140000000003</v>
      </c>
      <c r="MK491">
        <v>30845.74</v>
      </c>
      <c r="ML491" s="1">
        <v>3.1356410000000001E-2</v>
      </c>
      <c r="MM491">
        <v>23.568950000000001</v>
      </c>
      <c r="MN491">
        <v>4.2209640000000004</v>
      </c>
      <c r="MO491">
        <v>29930.63</v>
      </c>
      <c r="MP491" s="1">
        <v>3.1239010000000001E-2</v>
      </c>
      <c r="MQ491">
        <v>23.45224</v>
      </c>
      <c r="MR491">
        <v>4.0749040000000001</v>
      </c>
      <c r="MS491">
        <v>29034.01</v>
      </c>
      <c r="MT491" s="1">
        <v>3.1314990000000001E-2</v>
      </c>
      <c r="MU491">
        <v>23.37556</v>
      </c>
      <c r="MV491">
        <v>3.9577619999999998</v>
      </c>
      <c r="MW491">
        <v>28156.97</v>
      </c>
      <c r="MX491">
        <v>3.1238180000000001E-2</v>
      </c>
      <c r="MY491">
        <v>23.551760000000002</v>
      </c>
      <c r="MZ491">
        <v>3.8247800000000001</v>
      </c>
      <c r="NA491">
        <v>27300.68</v>
      </c>
      <c r="NB491" s="1">
        <v>3.1083030000000001E-2</v>
      </c>
      <c r="NC491">
        <v>23.796610000000001</v>
      </c>
      <c r="ND491">
        <v>3.6865739999999998</v>
      </c>
      <c r="NE491">
        <v>26468.19</v>
      </c>
      <c r="NF491" s="1">
        <v>3.0930659999999999E-2</v>
      </c>
      <c r="NG491">
        <v>24.011990000000001</v>
      </c>
      <c r="NH491">
        <v>3.554173</v>
      </c>
      <c r="NI491">
        <v>25662.38</v>
      </c>
      <c r="NJ491" s="1">
        <v>3.0865380000000001E-2</v>
      </c>
      <c r="NK491">
        <v>24.21593</v>
      </c>
      <c r="NL491">
        <v>3.4366300000000001</v>
      </c>
      <c r="NM491">
        <v>24882.09</v>
      </c>
      <c r="NN491" s="1">
        <v>3.0847119999999999E-2</v>
      </c>
      <c r="NO491">
        <v>24.236470000000001</v>
      </c>
      <c r="NP491">
        <v>3.3283100000000001</v>
      </c>
      <c r="NQ491">
        <v>24125.71</v>
      </c>
      <c r="NR491" s="1">
        <v>3.0814029999999999E-2</v>
      </c>
      <c r="NS491">
        <v>24.14282</v>
      </c>
      <c r="NT491">
        <v>3.2219669999999998</v>
      </c>
      <c r="NU491">
        <v>23393.1</v>
      </c>
      <c r="NV491" s="1">
        <v>3.0718499999999999E-2</v>
      </c>
      <c r="NW491">
        <v>24.048069999999999</v>
      </c>
      <c r="NX491">
        <v>3.1131859999999998</v>
      </c>
      <c r="NY491">
        <v>22685.22</v>
      </c>
      <c r="NZ491" s="1">
        <v>3.0551720000000001E-2</v>
      </c>
      <c r="OA491">
        <v>23.993210000000001</v>
      </c>
      <c r="OB491">
        <v>3.0017749999999999</v>
      </c>
      <c r="OC491">
        <v>22003.23</v>
      </c>
      <c r="OD491" s="1">
        <v>3.0440269999999998E-2</v>
      </c>
      <c r="OE491">
        <v>23.984909999999999</v>
      </c>
      <c r="OF491">
        <v>2.9004249999999998</v>
      </c>
      <c r="OG491">
        <v>21346.37</v>
      </c>
      <c r="OH491" s="1">
        <v>3.0412229999999998E-2</v>
      </c>
      <c r="OI491">
        <v>24.12593</v>
      </c>
      <c r="OJ491">
        <v>2.8104049999999998</v>
      </c>
      <c r="OK491">
        <v>20712.580000000002</v>
      </c>
    </row>
    <row r="492" spans="1:401" x14ac:dyDescent="0.35">
      <c r="A492">
        <v>501</v>
      </c>
      <c r="B492" t="s">
        <v>4</v>
      </c>
      <c r="C492" t="s">
        <v>364</v>
      </c>
      <c r="D492" t="s">
        <v>499</v>
      </c>
      <c r="E492">
        <v>794.19899999999996</v>
      </c>
      <c r="F492" s="1">
        <v>3.9889630000000002E-2</v>
      </c>
      <c r="G492">
        <v>21.909680000000002</v>
      </c>
      <c r="H492">
        <v>0</v>
      </c>
      <c r="I492">
        <v>0</v>
      </c>
      <c r="J492" s="1">
        <v>3.9790819999999998E-2</v>
      </c>
      <c r="K492">
        <v>21.861920000000001</v>
      </c>
      <c r="L492">
        <v>0</v>
      </c>
      <c r="M492">
        <v>0</v>
      </c>
      <c r="N492" s="1">
        <v>3.9911639999999998E-2</v>
      </c>
      <c r="O492">
        <v>21.985009999999999</v>
      </c>
      <c r="P492">
        <v>0</v>
      </c>
      <c r="Q492">
        <v>0</v>
      </c>
      <c r="R492" s="1">
        <v>4.0127030000000001E-2</v>
      </c>
      <c r="S492">
        <v>22.0365</v>
      </c>
      <c r="T492">
        <v>0</v>
      </c>
      <c r="U492">
        <v>0</v>
      </c>
      <c r="V492">
        <v>4.015531E-2</v>
      </c>
      <c r="W492">
        <v>22.15954</v>
      </c>
      <c r="X492">
        <v>0</v>
      </c>
      <c r="Y492">
        <v>0</v>
      </c>
      <c r="Z492" s="1">
        <v>4.0093589999999998E-2</v>
      </c>
      <c r="AA492">
        <v>22.134360000000001</v>
      </c>
      <c r="AB492">
        <v>0</v>
      </c>
      <c r="AC492">
        <v>0</v>
      </c>
      <c r="AD492" s="1">
        <v>4.0140130000000003E-2</v>
      </c>
      <c r="AE492">
        <v>22.087890000000002</v>
      </c>
      <c r="AF492">
        <v>0</v>
      </c>
      <c r="AG492">
        <v>0</v>
      </c>
      <c r="AH492" s="1">
        <v>4.0354870000000001E-2</v>
      </c>
      <c r="AI492">
        <v>22.038229999999999</v>
      </c>
      <c r="AJ492">
        <v>0</v>
      </c>
      <c r="AK492">
        <v>0</v>
      </c>
      <c r="AL492" s="1">
        <v>4.0331980000000003E-2</v>
      </c>
      <c r="AM492">
        <v>21.98227</v>
      </c>
      <c r="AN492">
        <v>0</v>
      </c>
      <c r="AO492">
        <v>0</v>
      </c>
      <c r="AP492" s="1">
        <v>4.0593619999999997E-2</v>
      </c>
      <c r="AQ492">
        <v>21.945080000000001</v>
      </c>
      <c r="AR492">
        <v>0</v>
      </c>
      <c r="AS492">
        <v>0</v>
      </c>
      <c r="AT492" s="1">
        <v>4.0954850000000001E-2</v>
      </c>
      <c r="AU492">
        <v>22.055730000000001</v>
      </c>
      <c r="AV492">
        <v>0</v>
      </c>
      <c r="AW492">
        <v>0</v>
      </c>
      <c r="AX492" s="1">
        <v>4.1354920000000003E-2</v>
      </c>
      <c r="AY492">
        <v>22.06926</v>
      </c>
      <c r="AZ492">
        <v>0</v>
      </c>
      <c r="BA492">
        <v>0</v>
      </c>
      <c r="BB492" s="1">
        <v>4.1658029999999999E-2</v>
      </c>
      <c r="BC492">
        <v>22.075970000000002</v>
      </c>
      <c r="BD492">
        <v>0</v>
      </c>
      <c r="BE492">
        <v>0</v>
      </c>
      <c r="BF492">
        <v>4.1927270000000003E-2</v>
      </c>
      <c r="BG492">
        <v>22.102730000000001</v>
      </c>
      <c r="BH492">
        <v>0</v>
      </c>
      <c r="BI492">
        <v>0</v>
      </c>
      <c r="BJ492" s="1">
        <v>4.224721E-2</v>
      </c>
      <c r="BK492">
        <v>22.0306</v>
      </c>
      <c r="BL492">
        <v>0</v>
      </c>
      <c r="BM492">
        <v>0</v>
      </c>
      <c r="BN492" s="1">
        <v>4.2654589999999999E-2</v>
      </c>
      <c r="BO492">
        <v>21.938890000000001</v>
      </c>
      <c r="BP492">
        <v>0</v>
      </c>
      <c r="BQ492">
        <v>0</v>
      </c>
      <c r="BR492" s="1">
        <v>4.3119780000000003E-2</v>
      </c>
      <c r="BS492">
        <v>21.846270000000001</v>
      </c>
      <c r="BT492">
        <v>0</v>
      </c>
      <c r="BU492">
        <v>0</v>
      </c>
      <c r="BV492" s="1">
        <v>4.3496659999999999E-2</v>
      </c>
      <c r="BW492">
        <v>21.89453</v>
      </c>
      <c r="BX492">
        <v>0</v>
      </c>
      <c r="BY492">
        <v>0</v>
      </c>
      <c r="BZ492" s="1">
        <v>4.3808090000000001E-2</v>
      </c>
      <c r="CA492">
        <v>22.07432</v>
      </c>
      <c r="CB492">
        <v>0</v>
      </c>
      <c r="CC492">
        <v>0</v>
      </c>
      <c r="CD492" s="1">
        <v>4.4092289999999999E-2</v>
      </c>
      <c r="CE492">
        <v>22.300699999999999</v>
      </c>
      <c r="CF492">
        <v>0</v>
      </c>
      <c r="CG492">
        <v>0</v>
      </c>
      <c r="CH492" s="1">
        <v>4.4397949999999999E-2</v>
      </c>
      <c r="CI492">
        <v>22.479089999999999</v>
      </c>
      <c r="CJ492">
        <v>0</v>
      </c>
      <c r="CK492">
        <v>0</v>
      </c>
      <c r="CL492" s="1">
        <v>4.4718580000000001E-2</v>
      </c>
      <c r="CM492">
        <v>22.502520000000001</v>
      </c>
      <c r="CN492">
        <v>0</v>
      </c>
      <c r="CO492">
        <v>0</v>
      </c>
      <c r="CP492" s="1">
        <v>4.4990740000000001E-2</v>
      </c>
      <c r="CQ492">
        <v>22.426359999999999</v>
      </c>
      <c r="CR492">
        <v>0</v>
      </c>
      <c r="CS492">
        <v>0</v>
      </c>
      <c r="CT492" s="1">
        <v>4.5227330000000003E-2</v>
      </c>
      <c r="CU492">
        <v>22.351849999999999</v>
      </c>
      <c r="CV492">
        <v>0</v>
      </c>
      <c r="CW492">
        <v>0</v>
      </c>
      <c r="CX492" s="1">
        <v>4.5789169999999997E-2</v>
      </c>
      <c r="CY492">
        <v>22.306940000000001</v>
      </c>
      <c r="CZ492">
        <v>0</v>
      </c>
      <c r="DA492">
        <v>0</v>
      </c>
      <c r="DB492" s="1">
        <v>4.5970249999999997E-2</v>
      </c>
      <c r="DC492">
        <v>22.42651</v>
      </c>
      <c r="DD492">
        <v>0</v>
      </c>
      <c r="DE492">
        <v>0</v>
      </c>
      <c r="DF492" s="1">
        <v>4.59385E-2</v>
      </c>
      <c r="DG492">
        <v>22.646139999999999</v>
      </c>
      <c r="DH492">
        <v>0</v>
      </c>
      <c r="DI492">
        <v>0</v>
      </c>
      <c r="DJ492">
        <v>4.5836990000000001E-2</v>
      </c>
      <c r="DK492">
        <v>22.816299999999998</v>
      </c>
      <c r="DL492">
        <v>0</v>
      </c>
      <c r="DM492">
        <v>0</v>
      </c>
      <c r="DN492" s="1">
        <v>4.5873560000000001E-2</v>
      </c>
      <c r="DO492">
        <v>22.962430000000001</v>
      </c>
      <c r="DP492">
        <v>6.9311729999999996E-38</v>
      </c>
      <c r="DQ492" s="1">
        <v>3.7191220000000001E-34</v>
      </c>
      <c r="DR492" s="1">
        <v>4.5968349999999998E-2</v>
      </c>
      <c r="DS492">
        <v>22.981770000000001</v>
      </c>
      <c r="DT492" s="1">
        <v>2.953821E-33</v>
      </c>
      <c r="DU492" s="1">
        <v>1.5063719999999999E-29</v>
      </c>
      <c r="DV492" s="1">
        <v>4.5963940000000002E-2</v>
      </c>
      <c r="DW492">
        <v>22.886839999999999</v>
      </c>
      <c r="DX492" s="1">
        <v>2.7758650000000002E-29</v>
      </c>
      <c r="DY492" s="1">
        <v>1.2406060000000001E-25</v>
      </c>
      <c r="DZ492" s="1">
        <v>4.5857990000000001E-2</v>
      </c>
      <c r="EA492">
        <v>22.78633</v>
      </c>
      <c r="EB492" s="1">
        <v>7.0797319999999996E-26</v>
      </c>
      <c r="EC492" s="1">
        <v>2.9457379999999998E-22</v>
      </c>
      <c r="ED492" s="1">
        <v>4.6377519999999998E-2</v>
      </c>
      <c r="EE492">
        <v>22.702480000000001</v>
      </c>
      <c r="EF492" s="1">
        <v>6.6713190000000004E-23</v>
      </c>
      <c r="EG492" s="1">
        <v>2.6345549999999999E-19</v>
      </c>
      <c r="EH492" s="1">
        <v>4.625783E-2</v>
      </c>
      <c r="EI492">
        <v>22.73573</v>
      </c>
      <c r="EJ492" s="1">
        <v>2.7425909999999998E-20</v>
      </c>
      <c r="EK492" s="1">
        <v>1.057939E-16</v>
      </c>
      <c r="EL492" s="1">
        <v>4.5805310000000002E-2</v>
      </c>
      <c r="EM492">
        <v>22.85285</v>
      </c>
      <c r="EN492" s="1">
        <v>5.5965719999999997E-18</v>
      </c>
      <c r="EO492" s="1">
        <v>2.145233E-14</v>
      </c>
      <c r="EP492" s="1">
        <v>4.5259750000000001E-2</v>
      </c>
      <c r="EQ492">
        <v>22.99653</v>
      </c>
      <c r="ER492" s="1">
        <v>6.2576249999999998E-16</v>
      </c>
      <c r="ES492" s="1">
        <v>2.4091640000000001E-12</v>
      </c>
      <c r="ET492" s="1">
        <v>4.4995260000000002E-2</v>
      </c>
      <c r="EU492">
        <v>23.09721</v>
      </c>
      <c r="EV492" s="1">
        <v>4.2059169999999997E-14</v>
      </c>
      <c r="EW492" s="1">
        <v>1.6234860000000001E-10</v>
      </c>
      <c r="EX492" s="1">
        <v>4.487414E-2</v>
      </c>
      <c r="EY492">
        <v>23.057200000000002</v>
      </c>
      <c r="EZ492" s="1">
        <v>1.818017E-12</v>
      </c>
      <c r="FA492" s="1">
        <v>7.033044E-9</v>
      </c>
      <c r="FB492" s="1">
        <v>4.4627840000000002E-2</v>
      </c>
      <c r="FC492">
        <v>22.931180000000001</v>
      </c>
      <c r="FD492" s="1">
        <v>5.303267E-11</v>
      </c>
      <c r="FE492" s="1">
        <v>2.0653580000000001E-7</v>
      </c>
      <c r="FF492" s="1">
        <v>4.4210430000000002E-2</v>
      </c>
      <c r="FG492">
        <v>22.771989999999999</v>
      </c>
      <c r="FH492" s="1">
        <v>1.084634E-9</v>
      </c>
      <c r="FI492" s="1">
        <v>4.2833290000000003E-6</v>
      </c>
      <c r="FJ492" s="1">
        <v>4.4324299999999997E-2</v>
      </c>
      <c r="FK492">
        <v>22.639600000000002</v>
      </c>
      <c r="FL492" s="1">
        <v>1.6431399999999998E-8</v>
      </c>
      <c r="FM492" s="1">
        <v>6.5048429999999994E-5</v>
      </c>
      <c r="FN492" s="1">
        <v>4.3942769999999999E-2</v>
      </c>
      <c r="FO492">
        <v>22.731269999999999</v>
      </c>
      <c r="FP492" s="1">
        <v>1.8600479999999999E-7</v>
      </c>
      <c r="FQ492" s="1">
        <v>7.4685599999999995E-4</v>
      </c>
      <c r="FR492" s="1">
        <v>4.3367309999999999E-2</v>
      </c>
      <c r="FS492">
        <v>22.82347</v>
      </c>
      <c r="FT492" s="1">
        <v>1.6192530000000001E-6</v>
      </c>
      <c r="FU492" s="1">
        <v>6.634694E-3</v>
      </c>
      <c r="FV492" s="1">
        <v>4.2711239999999998E-2</v>
      </c>
      <c r="FW492">
        <v>22.889679999999998</v>
      </c>
      <c r="FX492" s="1">
        <v>1.112155E-5</v>
      </c>
      <c r="FY492" s="1">
        <v>4.6666760000000002E-2</v>
      </c>
      <c r="FZ492" s="1">
        <v>4.2291479999999999E-2</v>
      </c>
      <c r="GA492">
        <v>22.88486</v>
      </c>
      <c r="GB492" s="1">
        <v>6.215688E-5</v>
      </c>
      <c r="GC492" s="1">
        <v>0.26574239999999999</v>
      </c>
      <c r="GD492" s="1">
        <v>4.199845E-2</v>
      </c>
      <c r="GE492">
        <v>22.79119</v>
      </c>
      <c r="GF492" s="1">
        <v>2.8815699999999999E-4</v>
      </c>
      <c r="GG492">
        <v>1.2518009999999999</v>
      </c>
      <c r="GH492" s="1">
        <v>4.1629180000000002E-2</v>
      </c>
      <c r="GI492">
        <v>22.643609999999999</v>
      </c>
      <c r="GJ492" s="1">
        <v>1.1225269999999999E-3</v>
      </c>
      <c r="GK492">
        <v>4.9690570000000003</v>
      </c>
      <c r="GL492" s="1">
        <v>4.1159370000000001E-2</v>
      </c>
      <c r="GM492">
        <v>22.483630000000002</v>
      </c>
      <c r="GN492" s="1">
        <v>3.7328330000000001E-3</v>
      </c>
      <c r="GO492">
        <v>16.88531</v>
      </c>
      <c r="GP492" s="1">
        <v>4.1243960000000003E-2</v>
      </c>
      <c r="GQ492">
        <v>22.37435</v>
      </c>
      <c r="GR492" s="1">
        <v>1.094355E-2</v>
      </c>
      <c r="GS492">
        <v>49.912059999999997</v>
      </c>
      <c r="GT492" s="1">
        <v>4.086795E-2</v>
      </c>
      <c r="GU492">
        <v>22.510459999999998</v>
      </c>
      <c r="GV492" s="1">
        <v>2.7994580000000002E-2</v>
      </c>
      <c r="GW492">
        <v>130.22020000000001</v>
      </c>
      <c r="GX492" s="1">
        <v>4.0293710000000003E-2</v>
      </c>
      <c r="GY492">
        <v>22.65476</v>
      </c>
      <c r="GZ492" s="1">
        <v>6.3499559999999997E-2</v>
      </c>
      <c r="HA492">
        <v>302.89440000000002</v>
      </c>
      <c r="HB492" s="1">
        <v>3.9644529999999997E-2</v>
      </c>
      <c r="HC492">
        <v>22.8</v>
      </c>
      <c r="HD492" s="1">
        <v>0.12956000000000001</v>
      </c>
      <c r="HE492">
        <v>634.91399999999999</v>
      </c>
      <c r="HF492" s="1">
        <v>3.9206669999999999E-2</v>
      </c>
      <c r="HG492">
        <v>22.94481</v>
      </c>
      <c r="HH492">
        <v>0.24198739999999999</v>
      </c>
      <c r="HI492">
        <v>1212.1880000000001</v>
      </c>
      <c r="HJ492" s="1">
        <v>3.889633E-2</v>
      </c>
      <c r="HK492">
        <v>22.971409999999999</v>
      </c>
      <c r="HL492">
        <v>0.41735870000000003</v>
      </c>
      <c r="HM492">
        <v>2130.136</v>
      </c>
      <c r="HN492" s="1">
        <v>3.8511450000000003E-2</v>
      </c>
      <c r="HO492">
        <v>22.836089999999999</v>
      </c>
      <c r="HP492">
        <v>0.66718290000000002</v>
      </c>
      <c r="HQ492">
        <v>3475.8809999999999</v>
      </c>
      <c r="HR492" s="1">
        <v>3.8011219999999998E-2</v>
      </c>
      <c r="HS492">
        <v>22.677119999999999</v>
      </c>
      <c r="HT492">
        <v>0.99512409999999996</v>
      </c>
      <c r="HU492">
        <v>5307.1210000000001</v>
      </c>
      <c r="HV492" s="1">
        <v>3.7734240000000002E-2</v>
      </c>
      <c r="HW492">
        <v>22.54224</v>
      </c>
      <c r="HX492">
        <v>1.407467</v>
      </c>
      <c r="HY492">
        <v>7638.5280000000002</v>
      </c>
      <c r="HZ492" s="1">
        <v>3.7238750000000001E-2</v>
      </c>
      <c r="IA492">
        <v>22.638280000000002</v>
      </c>
      <c r="IB492">
        <v>1.8791880000000001</v>
      </c>
      <c r="IC492">
        <v>10435.59</v>
      </c>
      <c r="ID492" s="1">
        <v>3.6701310000000001E-2</v>
      </c>
      <c r="IE492">
        <v>22.85295</v>
      </c>
      <c r="IF492">
        <v>2.3929399999999998</v>
      </c>
      <c r="IG492">
        <v>13609.75</v>
      </c>
      <c r="IH492" s="1">
        <v>3.6187070000000002E-2</v>
      </c>
      <c r="II492">
        <v>23.067139999999998</v>
      </c>
      <c r="IJ492">
        <v>2.9275890000000002</v>
      </c>
      <c r="IK492">
        <v>17040.05</v>
      </c>
      <c r="IL492" s="1">
        <v>3.5809349999999997E-2</v>
      </c>
      <c r="IM492">
        <v>23.267620000000001</v>
      </c>
      <c r="IN492">
        <v>3.4708429999999999</v>
      </c>
      <c r="IO492">
        <v>20590.34</v>
      </c>
      <c r="IP492" s="1">
        <v>3.5535410000000003E-2</v>
      </c>
      <c r="IQ492">
        <v>23.296320000000001</v>
      </c>
      <c r="IR492">
        <v>4.003876</v>
      </c>
      <c r="IS492">
        <v>24128.6</v>
      </c>
      <c r="IT492">
        <v>3.5270320000000001E-2</v>
      </c>
      <c r="IU492">
        <v>23.197410000000001</v>
      </c>
      <c r="IV492">
        <v>4.500483</v>
      </c>
      <c r="IW492">
        <v>27533.64</v>
      </c>
      <c r="IX492" s="1">
        <v>3.49924E-2</v>
      </c>
      <c r="IY492">
        <v>23.098420000000001</v>
      </c>
      <c r="IZ492">
        <v>4.9440030000000004</v>
      </c>
      <c r="JA492">
        <v>30703.91</v>
      </c>
      <c r="JB492">
        <v>3.4999490000000001E-2</v>
      </c>
      <c r="JC492">
        <v>23.03275</v>
      </c>
      <c r="JD492">
        <v>5.3710139999999997</v>
      </c>
      <c r="JE492">
        <v>33569.22</v>
      </c>
      <c r="JF492" s="1">
        <v>3.4820650000000002E-2</v>
      </c>
      <c r="JG492">
        <v>23.113440000000001</v>
      </c>
      <c r="JH492">
        <v>5.7083130000000004</v>
      </c>
      <c r="JI492">
        <v>36084.49</v>
      </c>
      <c r="JJ492" s="1">
        <v>3.4557909999999997E-2</v>
      </c>
      <c r="JK492">
        <v>23.17559</v>
      </c>
      <c r="JL492">
        <v>5.9665499999999998</v>
      </c>
      <c r="JM492">
        <v>38217.129999999997</v>
      </c>
      <c r="JN492" s="1">
        <v>3.4229089999999997E-2</v>
      </c>
      <c r="JO492">
        <v>23.27195</v>
      </c>
      <c r="JP492">
        <v>6.1461240000000004</v>
      </c>
      <c r="JQ492">
        <v>39959.379999999997</v>
      </c>
      <c r="JR492" s="1">
        <v>3.3960629999999999E-2</v>
      </c>
      <c r="JS492">
        <v>23.268719999999998</v>
      </c>
      <c r="JT492">
        <v>6.2753819999999996</v>
      </c>
      <c r="JU492">
        <v>41319.17</v>
      </c>
      <c r="JV492" s="1">
        <v>3.3727069999999998E-2</v>
      </c>
      <c r="JW492">
        <v>23.19849</v>
      </c>
      <c r="JX492">
        <v>6.354311</v>
      </c>
      <c r="JY492">
        <v>42320.82</v>
      </c>
      <c r="JZ492" s="1">
        <v>3.3470680000000003E-2</v>
      </c>
      <c r="KA492">
        <v>23.113949999999999</v>
      </c>
      <c r="KB492">
        <v>6.380096</v>
      </c>
      <c r="KC492">
        <v>42993.14</v>
      </c>
      <c r="KD492" s="1">
        <v>3.3170749999999999E-2</v>
      </c>
      <c r="KE492">
        <v>23.026890000000002</v>
      </c>
      <c r="KF492">
        <v>6.3538480000000002</v>
      </c>
      <c r="KG492">
        <v>43369.89</v>
      </c>
      <c r="KH492" s="1">
        <v>3.2841540000000002E-2</v>
      </c>
      <c r="KI492">
        <v>22.950659999999999</v>
      </c>
      <c r="KJ492">
        <v>6.2855740000000004</v>
      </c>
      <c r="KK492">
        <v>43486.19</v>
      </c>
      <c r="KL492" s="1">
        <v>3.2530950000000003E-2</v>
      </c>
      <c r="KM492">
        <v>23.046430000000001</v>
      </c>
      <c r="KN492">
        <v>6.1910350000000003</v>
      </c>
      <c r="KO492">
        <v>43377.54</v>
      </c>
      <c r="KP492" s="1">
        <v>3.2244519999999999E-2</v>
      </c>
      <c r="KQ492">
        <v>23.07471</v>
      </c>
      <c r="KR492">
        <v>6.0766439999999999</v>
      </c>
      <c r="KS492">
        <v>43078.65</v>
      </c>
      <c r="KT492" s="1">
        <v>3.1967969999999998E-2</v>
      </c>
      <c r="KU492">
        <v>23.132339999999999</v>
      </c>
      <c r="KV492">
        <v>5.9441519999999999</v>
      </c>
      <c r="KW492">
        <v>42620.53</v>
      </c>
      <c r="KX492" s="1">
        <v>3.1693350000000002E-2</v>
      </c>
      <c r="KY492">
        <v>23.19848</v>
      </c>
      <c r="KZ492">
        <v>5.7976830000000001</v>
      </c>
      <c r="LA492">
        <v>42033.48</v>
      </c>
      <c r="LB492" s="1">
        <v>3.1445569999999999E-2</v>
      </c>
      <c r="LC492">
        <v>23.1858</v>
      </c>
      <c r="LD492">
        <v>5.6450670000000001</v>
      </c>
      <c r="LE492">
        <v>41342.379999999997</v>
      </c>
      <c r="LF492" s="1">
        <v>3.1222679999999999E-2</v>
      </c>
      <c r="LG492">
        <v>23.073060000000002</v>
      </c>
      <c r="LH492">
        <v>5.4895310000000004</v>
      </c>
      <c r="LI492">
        <v>40569.879999999997</v>
      </c>
      <c r="LJ492">
        <v>3.105045E-2</v>
      </c>
      <c r="LK492">
        <v>22.941479999999999</v>
      </c>
      <c r="LL492">
        <v>5.3360180000000001</v>
      </c>
      <c r="LM492">
        <v>39733.96</v>
      </c>
      <c r="LN492" s="1">
        <v>3.101073E-2</v>
      </c>
      <c r="LO492">
        <v>22.884070000000001</v>
      </c>
      <c r="LP492">
        <v>5.2034750000000001</v>
      </c>
      <c r="LQ492">
        <v>38851.980000000003</v>
      </c>
      <c r="LR492" s="1">
        <v>3.0858900000000002E-2</v>
      </c>
      <c r="LS492">
        <v>23.08727</v>
      </c>
      <c r="LT492">
        <v>5.0406979999999999</v>
      </c>
      <c r="LU492">
        <v>37933.300000000003</v>
      </c>
      <c r="LV492" s="1">
        <v>3.0655379999999999E-2</v>
      </c>
      <c r="LW492">
        <v>23.278759999999998</v>
      </c>
      <c r="LX492">
        <v>4.881297</v>
      </c>
      <c r="LY492">
        <v>36997.589999999997</v>
      </c>
      <c r="LZ492">
        <v>3.0463299999999999E-2</v>
      </c>
      <c r="MA492">
        <v>23.461729999999999</v>
      </c>
      <c r="MB492">
        <v>4.7204160000000002</v>
      </c>
      <c r="MC492">
        <v>36052.519999999997</v>
      </c>
      <c r="MD492" s="1">
        <v>3.0336700000000001E-2</v>
      </c>
      <c r="ME492">
        <v>23.66995</v>
      </c>
      <c r="MF492">
        <v>4.5708149999999996</v>
      </c>
      <c r="MG492">
        <v>35099.980000000003</v>
      </c>
      <c r="MH492" s="1">
        <v>3.025601E-2</v>
      </c>
      <c r="MI492">
        <v>23.71406</v>
      </c>
      <c r="MJ492">
        <v>4.4300839999999999</v>
      </c>
      <c r="MK492">
        <v>34151.699999999997</v>
      </c>
      <c r="ML492">
        <v>3.0158870000000001E-2</v>
      </c>
      <c r="MM492">
        <v>23.583639999999999</v>
      </c>
      <c r="MN492">
        <v>4.2896739999999998</v>
      </c>
      <c r="MO492">
        <v>33210.050000000003</v>
      </c>
      <c r="MP492" s="1">
        <v>3.004737E-2</v>
      </c>
      <c r="MQ492">
        <v>23.469709999999999</v>
      </c>
      <c r="MR492">
        <v>4.1496360000000001</v>
      </c>
      <c r="MS492">
        <v>32280.41</v>
      </c>
      <c r="MT492" s="1">
        <v>3.0122469999999998E-2</v>
      </c>
      <c r="MU492">
        <v>23.393709999999999</v>
      </c>
      <c r="MV492">
        <v>4.0381460000000002</v>
      </c>
      <c r="MW492">
        <v>31364.78</v>
      </c>
      <c r="MX492" s="1">
        <v>3.004766E-2</v>
      </c>
      <c r="MY492">
        <v>23.563389999999998</v>
      </c>
      <c r="MZ492">
        <v>3.9092210000000001</v>
      </c>
      <c r="NA492">
        <v>30465.71</v>
      </c>
      <c r="NB492" s="1">
        <v>2.990042E-2</v>
      </c>
      <c r="NC492">
        <v>23.800529999999998</v>
      </c>
      <c r="ND492">
        <v>3.774384</v>
      </c>
      <c r="NE492">
        <v>29586.3</v>
      </c>
      <c r="NF492" s="1">
        <v>2.9748750000000001E-2</v>
      </c>
      <c r="NG492">
        <v>24.009260000000001</v>
      </c>
      <c r="NH492">
        <v>3.6437840000000001</v>
      </c>
      <c r="NI492">
        <v>28730.46</v>
      </c>
      <c r="NJ492" s="1">
        <v>2.9687100000000001E-2</v>
      </c>
      <c r="NK492">
        <v>24.206949999999999</v>
      </c>
      <c r="NL492">
        <v>3.5285280000000001</v>
      </c>
      <c r="NM492">
        <v>27898.240000000002</v>
      </c>
      <c r="NN492" s="1">
        <v>2.967185E-2</v>
      </c>
      <c r="NO492">
        <v>24.226569999999999</v>
      </c>
      <c r="NP492">
        <v>3.4221490000000001</v>
      </c>
      <c r="NQ492">
        <v>27087.67</v>
      </c>
      <c r="NR492" s="1">
        <v>2.9639189999999999E-2</v>
      </c>
      <c r="NS492">
        <v>24.134270000000001</v>
      </c>
      <c r="NT492">
        <v>3.3170630000000001</v>
      </c>
      <c r="NU492">
        <v>26300.12</v>
      </c>
      <c r="NV492" s="1">
        <v>2.9544859999999999E-2</v>
      </c>
      <c r="NW492">
        <v>24.040189999999999</v>
      </c>
      <c r="NX492">
        <v>3.2087319999999999</v>
      </c>
      <c r="NY492">
        <v>25536.36</v>
      </c>
      <c r="NZ492" s="1">
        <v>2.9382100000000001E-2</v>
      </c>
      <c r="OA492">
        <v>23.984660000000002</v>
      </c>
      <c r="OB492">
        <v>3.0971869999999999</v>
      </c>
      <c r="OC492">
        <v>24797.83</v>
      </c>
      <c r="OD492" s="1">
        <v>2.9273239999999999E-2</v>
      </c>
      <c r="OE492">
        <v>23.974879999999999</v>
      </c>
      <c r="OF492">
        <v>2.9956640000000001</v>
      </c>
      <c r="OG492">
        <v>24084.5</v>
      </c>
      <c r="OH492" s="1">
        <v>2.9248369999999999E-2</v>
      </c>
      <c r="OI492">
        <v>24.110299999999999</v>
      </c>
      <c r="OJ492">
        <v>2.9058709999999999</v>
      </c>
      <c r="OK492">
        <v>23394.04</v>
      </c>
    </row>
    <row r="493" spans="1:401" x14ac:dyDescent="0.35">
      <c r="A493">
        <v>502</v>
      </c>
      <c r="B493" t="s">
        <v>4</v>
      </c>
      <c r="C493" t="s">
        <v>364</v>
      </c>
      <c r="D493" t="s">
        <v>500</v>
      </c>
      <c r="E493">
        <v>820.91480000000001</v>
      </c>
      <c r="F493" s="1">
        <v>3.6020580000000003E-2</v>
      </c>
      <c r="G493">
        <v>21.883959999999998</v>
      </c>
      <c r="H493">
        <v>0</v>
      </c>
      <c r="I493">
        <v>0</v>
      </c>
      <c r="J493" s="1">
        <v>3.5930070000000001E-2</v>
      </c>
      <c r="K493">
        <v>21.838339999999999</v>
      </c>
      <c r="L493">
        <v>0</v>
      </c>
      <c r="M493">
        <v>0</v>
      </c>
      <c r="N493">
        <v>3.604475E-2</v>
      </c>
      <c r="O493">
        <v>21.959050000000001</v>
      </c>
      <c r="P493">
        <v>0</v>
      </c>
      <c r="Q493">
        <v>0</v>
      </c>
      <c r="R493">
        <v>3.6245590000000001E-2</v>
      </c>
      <c r="S493">
        <v>22.010639999999999</v>
      </c>
      <c r="T493">
        <v>0</v>
      </c>
      <c r="U493">
        <v>0</v>
      </c>
      <c r="V493" s="1">
        <v>3.6272369999999998E-2</v>
      </c>
      <c r="W493">
        <v>22.13167</v>
      </c>
      <c r="X493">
        <v>0</v>
      </c>
      <c r="Y493">
        <v>0</v>
      </c>
      <c r="Z493">
        <v>3.6211010000000002E-2</v>
      </c>
      <c r="AA493">
        <v>22.108260000000001</v>
      </c>
      <c r="AB493">
        <v>0</v>
      </c>
      <c r="AC493">
        <v>0</v>
      </c>
      <c r="AD493" s="1">
        <v>3.62496E-2</v>
      </c>
      <c r="AE493">
        <v>22.06381</v>
      </c>
      <c r="AF493">
        <v>0</v>
      </c>
      <c r="AG493">
        <v>0</v>
      </c>
      <c r="AH493" s="1">
        <v>3.6445829999999999E-2</v>
      </c>
      <c r="AI493">
        <v>22.016529999999999</v>
      </c>
      <c r="AJ493">
        <v>0</v>
      </c>
      <c r="AK493">
        <v>0</v>
      </c>
      <c r="AL493" s="1">
        <v>3.641701E-2</v>
      </c>
      <c r="AM493">
        <v>21.963470000000001</v>
      </c>
      <c r="AN493">
        <v>0</v>
      </c>
      <c r="AO493">
        <v>0</v>
      </c>
      <c r="AP493" s="1">
        <v>3.6656679999999997E-2</v>
      </c>
      <c r="AQ493">
        <v>21.928329999999999</v>
      </c>
      <c r="AR493">
        <v>0</v>
      </c>
      <c r="AS493">
        <v>0</v>
      </c>
      <c r="AT493" s="1">
        <v>3.6986680000000001E-2</v>
      </c>
      <c r="AU493">
        <v>22.037489999999998</v>
      </c>
      <c r="AV493">
        <v>0</v>
      </c>
      <c r="AW493">
        <v>0</v>
      </c>
      <c r="AX493" s="1">
        <v>3.735496E-2</v>
      </c>
      <c r="AY493">
        <v>22.052119999999999</v>
      </c>
      <c r="AZ493">
        <v>0</v>
      </c>
      <c r="BA493">
        <v>0</v>
      </c>
      <c r="BB493" s="1">
        <v>3.7625909999999999E-2</v>
      </c>
      <c r="BC493">
        <v>22.059100000000001</v>
      </c>
      <c r="BD493">
        <v>0</v>
      </c>
      <c r="BE493">
        <v>0</v>
      </c>
      <c r="BF493" s="1">
        <v>3.7869409999999999E-2</v>
      </c>
      <c r="BG493">
        <v>22.085229999999999</v>
      </c>
      <c r="BH493">
        <v>0</v>
      </c>
      <c r="BI493">
        <v>0</v>
      </c>
      <c r="BJ493" s="1">
        <v>3.8155210000000002E-2</v>
      </c>
      <c r="BK493">
        <v>22.01474</v>
      </c>
      <c r="BL493">
        <v>0</v>
      </c>
      <c r="BM493">
        <v>0</v>
      </c>
      <c r="BN493" s="1">
        <v>3.8526419999999999E-2</v>
      </c>
      <c r="BO493">
        <v>21.924689999999998</v>
      </c>
      <c r="BP493">
        <v>0</v>
      </c>
      <c r="BQ493">
        <v>0</v>
      </c>
      <c r="BR493" s="1">
        <v>3.8949289999999998E-2</v>
      </c>
      <c r="BS493">
        <v>21.83372</v>
      </c>
      <c r="BT493">
        <v>0</v>
      </c>
      <c r="BU493">
        <v>0</v>
      </c>
      <c r="BV493" s="1">
        <v>3.9292260000000002E-2</v>
      </c>
      <c r="BW493">
        <v>21.88016</v>
      </c>
      <c r="BX493">
        <v>0</v>
      </c>
      <c r="BY493">
        <v>0</v>
      </c>
      <c r="BZ493" s="1">
        <v>3.9572830000000003E-2</v>
      </c>
      <c r="CA493">
        <v>22.05546</v>
      </c>
      <c r="CB493">
        <v>0</v>
      </c>
      <c r="CC493">
        <v>0</v>
      </c>
      <c r="CD493" s="1">
        <v>3.9827969999999997E-2</v>
      </c>
      <c r="CE493">
        <v>22.27693</v>
      </c>
      <c r="CF493">
        <v>0</v>
      </c>
      <c r="CG493">
        <v>0</v>
      </c>
      <c r="CH493">
        <v>4.010669E-2</v>
      </c>
      <c r="CI493">
        <v>22.451750000000001</v>
      </c>
      <c r="CJ493">
        <v>0</v>
      </c>
      <c r="CK493">
        <v>0</v>
      </c>
      <c r="CL493" s="1">
        <v>4.0397849999999999E-2</v>
      </c>
      <c r="CM493">
        <v>22.475349999999999</v>
      </c>
      <c r="CN493">
        <v>0</v>
      </c>
      <c r="CO493">
        <v>0</v>
      </c>
      <c r="CP493" s="1">
        <v>4.0647139999999998E-2</v>
      </c>
      <c r="CQ493">
        <v>22.40117</v>
      </c>
      <c r="CR493">
        <v>0</v>
      </c>
      <c r="CS493">
        <v>0</v>
      </c>
      <c r="CT493" s="1">
        <v>4.0861729999999999E-2</v>
      </c>
      <c r="CU493">
        <v>22.327870000000001</v>
      </c>
      <c r="CV493">
        <v>0</v>
      </c>
      <c r="CW493">
        <v>0</v>
      </c>
      <c r="CX493" s="1">
        <v>4.13841E-2</v>
      </c>
      <c r="CY493">
        <v>22.283349999999999</v>
      </c>
      <c r="CZ493">
        <v>0</v>
      </c>
      <c r="DA493">
        <v>0</v>
      </c>
      <c r="DB493" s="1">
        <v>4.1546970000000003E-2</v>
      </c>
      <c r="DC493">
        <v>22.39892</v>
      </c>
      <c r="DD493">
        <v>0</v>
      </c>
      <c r="DE493">
        <v>0</v>
      </c>
      <c r="DF493" s="1">
        <v>4.1514420000000003E-2</v>
      </c>
      <c r="DG493">
        <v>22.612719999999999</v>
      </c>
      <c r="DH493">
        <v>0</v>
      </c>
      <c r="DI493">
        <v>0</v>
      </c>
      <c r="DJ493" s="1">
        <v>4.1417049999999997E-2</v>
      </c>
      <c r="DK493">
        <v>22.778379999999999</v>
      </c>
      <c r="DL493">
        <v>0</v>
      </c>
      <c r="DM493">
        <v>0</v>
      </c>
      <c r="DN493" s="1">
        <v>4.1452370000000002E-2</v>
      </c>
      <c r="DO493">
        <v>22.920549999999999</v>
      </c>
      <c r="DP493">
        <v>1.6654140000000001E-38</v>
      </c>
      <c r="DQ493" s="1">
        <v>1.00974E-34</v>
      </c>
      <c r="DR493" s="1">
        <v>4.1546760000000002E-2</v>
      </c>
      <c r="DS493">
        <v>22.939330000000002</v>
      </c>
      <c r="DT493" s="1">
        <v>7.4647450000000002E-34</v>
      </c>
      <c r="DU493" s="1">
        <v>4.493846E-30</v>
      </c>
      <c r="DV493" s="1">
        <v>4.1542160000000002E-2</v>
      </c>
      <c r="DW493">
        <v>22.846830000000001</v>
      </c>
      <c r="DX493" s="1">
        <v>6.981476E-30</v>
      </c>
      <c r="DY493" s="1">
        <v>4.0258209999999998E-26</v>
      </c>
      <c r="DZ493" s="1">
        <v>4.1448239999999997E-2</v>
      </c>
      <c r="EA493">
        <v>22.749009999999998</v>
      </c>
      <c r="EB493" s="1">
        <v>1.982287E-26</v>
      </c>
      <c r="EC493" s="1">
        <v>1.031395E-22</v>
      </c>
      <c r="ED493" s="1">
        <v>4.1945030000000001E-2</v>
      </c>
      <c r="EE493">
        <v>22.667999999999999</v>
      </c>
      <c r="EF493" s="1">
        <v>2.0399549999999999E-23</v>
      </c>
      <c r="EG493" s="1">
        <v>9.8671319999999996E-20</v>
      </c>
      <c r="EH493" s="1">
        <v>4.1831689999999998E-2</v>
      </c>
      <c r="EI493">
        <v>22.701910000000002</v>
      </c>
      <c r="EJ493" s="1">
        <v>9.0383540000000004E-21</v>
      </c>
      <c r="EK493" s="1">
        <v>4.2113139999999997E-17</v>
      </c>
      <c r="EL493" s="1">
        <v>4.141131E-2</v>
      </c>
      <c r="EM493">
        <v>22.818619999999999</v>
      </c>
      <c r="EN493" s="1">
        <v>1.971626E-18</v>
      </c>
      <c r="EO493" s="1">
        <v>9.0357869999999998E-15</v>
      </c>
      <c r="EP493" s="1">
        <v>4.0912469999999999E-2</v>
      </c>
      <c r="EQ493">
        <v>22.962299999999999</v>
      </c>
      <c r="ER493" s="1">
        <v>2.3422340000000002E-16</v>
      </c>
      <c r="ES493" s="1">
        <v>1.0696169999999999E-12</v>
      </c>
      <c r="ET493" s="1">
        <v>4.067631E-2</v>
      </c>
      <c r="EU493">
        <v>23.064859999999999</v>
      </c>
      <c r="EV493" s="1">
        <v>1.664024E-14</v>
      </c>
      <c r="EW493" s="1">
        <v>7.5697750000000001E-11</v>
      </c>
      <c r="EX493" s="1">
        <v>4.0574579999999999E-2</v>
      </c>
      <c r="EY493">
        <v>23.030380000000001</v>
      </c>
      <c r="EZ493" s="1">
        <v>7.5704229999999999E-13</v>
      </c>
      <c r="FA493" s="1">
        <v>3.4330780000000001E-9</v>
      </c>
      <c r="FB493" s="1">
        <v>4.0354319999999999E-2</v>
      </c>
      <c r="FC493">
        <v>22.911950000000001</v>
      </c>
      <c r="FD493" s="1">
        <v>2.315982E-11</v>
      </c>
      <c r="FE493" s="1">
        <v>1.0527889999999999E-7</v>
      </c>
      <c r="FF493" s="1">
        <v>3.9975370000000003E-2</v>
      </c>
      <c r="FG493">
        <v>22.761469999999999</v>
      </c>
      <c r="FH493" s="1">
        <v>4.9539649999999999E-10</v>
      </c>
      <c r="FI493" s="1">
        <v>2.2756229999999999E-6</v>
      </c>
      <c r="FJ493" s="1">
        <v>4.0098920000000003E-2</v>
      </c>
      <c r="FK493">
        <v>22.637029999999999</v>
      </c>
      <c r="FL493" s="1">
        <v>7.8366479999999996E-9</v>
      </c>
      <c r="FM493" s="1">
        <v>3.5958770000000003E-5</v>
      </c>
      <c r="FN493" s="1">
        <v>3.9748640000000002E-2</v>
      </c>
      <c r="FO493">
        <v>22.731089999999998</v>
      </c>
      <c r="FP493" s="1">
        <v>9.2385559999999996E-8</v>
      </c>
      <c r="FQ493" s="1">
        <v>4.2892119999999998E-4</v>
      </c>
      <c r="FR493" s="1">
        <v>3.9222960000000001E-2</v>
      </c>
      <c r="FS493">
        <v>22.826799999999999</v>
      </c>
      <c r="FT493" s="1">
        <v>8.3617969999999998E-7</v>
      </c>
      <c r="FU493" s="1">
        <v>3.9534820000000004E-3</v>
      </c>
      <c r="FV493" s="1">
        <v>3.8622150000000001E-2</v>
      </c>
      <c r="FW493">
        <v>22.89648</v>
      </c>
      <c r="FX493" s="1">
        <v>5.9615420000000003E-6</v>
      </c>
      <c r="FY493" s="1">
        <v>2.8816979999999999E-2</v>
      </c>
      <c r="FZ493" s="1">
        <v>3.824586E-2</v>
      </c>
      <c r="GA493">
        <v>22.89629</v>
      </c>
      <c r="GB493" s="1">
        <v>3.4544530000000003E-5</v>
      </c>
      <c r="GC493" s="1">
        <v>0.16984450000000001</v>
      </c>
      <c r="GD493" s="1">
        <v>3.7987569999999998E-2</v>
      </c>
      <c r="GE493">
        <v>22.80866</v>
      </c>
      <c r="GF493" s="1">
        <v>1.658118E-4</v>
      </c>
      <c r="GG493">
        <v>0.82702149999999996</v>
      </c>
      <c r="GH493" s="1">
        <v>3.7654340000000001E-2</v>
      </c>
      <c r="GI493">
        <v>22.668009999999999</v>
      </c>
      <c r="GJ493" s="1">
        <v>6.6773379999999995E-4</v>
      </c>
      <c r="GK493">
        <v>3.389357</v>
      </c>
      <c r="GL493" s="1">
        <v>3.7227009999999998E-2</v>
      </c>
      <c r="GM493">
        <v>22.514720000000001</v>
      </c>
      <c r="GN493" s="1">
        <v>2.292292E-3</v>
      </c>
      <c r="GO493">
        <v>11.87735</v>
      </c>
      <c r="GP493" s="1">
        <v>3.7324299999999998E-2</v>
      </c>
      <c r="GQ493">
        <v>22.41039</v>
      </c>
      <c r="GR493" s="1">
        <v>6.9335150000000003E-3</v>
      </c>
      <c r="GS493">
        <v>36.164870000000001</v>
      </c>
      <c r="GT493" s="1">
        <v>3.6981640000000003E-2</v>
      </c>
      <c r="GU493">
        <v>22.545529999999999</v>
      </c>
      <c r="GV493" s="1">
        <v>1.826504E-2</v>
      </c>
      <c r="GW493">
        <v>97.082430000000002</v>
      </c>
      <c r="GX493" s="1">
        <v>3.6458259999999999E-2</v>
      </c>
      <c r="GY493">
        <v>22.689129999999999</v>
      </c>
      <c r="GZ493" s="1">
        <v>4.2616319999999999E-2</v>
      </c>
      <c r="HA493">
        <v>232.11080000000001</v>
      </c>
      <c r="HB493" s="1">
        <v>3.5863100000000002E-2</v>
      </c>
      <c r="HC493">
        <v>22.833279999999998</v>
      </c>
      <c r="HD493">
        <v>8.9336830000000006E-2</v>
      </c>
      <c r="HE493">
        <v>499.60649999999998</v>
      </c>
      <c r="HF493" s="1">
        <v>3.5467100000000001E-2</v>
      </c>
      <c r="HG493">
        <v>22.976590000000002</v>
      </c>
      <c r="HH493" s="1">
        <v>0.17129140000000001</v>
      </c>
      <c r="HI493">
        <v>978.45460000000003</v>
      </c>
      <c r="HJ493" s="1">
        <v>3.519224E-2</v>
      </c>
      <c r="HK493">
        <v>23.004370000000002</v>
      </c>
      <c r="HL493">
        <v>0.30299150000000002</v>
      </c>
      <c r="HM493">
        <v>1761.8679999999999</v>
      </c>
      <c r="HN493" s="1">
        <v>3.4845139999999997E-2</v>
      </c>
      <c r="HO493">
        <v>22.873339999999999</v>
      </c>
      <c r="HP493">
        <v>0.49615029999999999</v>
      </c>
      <c r="HQ493">
        <v>2942.835</v>
      </c>
      <c r="HR493" s="1">
        <v>3.4392539999999999E-2</v>
      </c>
      <c r="HS493">
        <v>22.718150000000001</v>
      </c>
      <c r="HT493">
        <v>0.75720560000000003</v>
      </c>
      <c r="HU493">
        <v>4594.5379999999996</v>
      </c>
      <c r="HV493" s="1">
        <v>3.414764E-2</v>
      </c>
      <c r="HW493">
        <v>22.585629999999998</v>
      </c>
      <c r="HX493">
        <v>1.094848</v>
      </c>
      <c r="HY493">
        <v>6754.759</v>
      </c>
      <c r="HZ493" s="1">
        <v>3.3698409999999998E-2</v>
      </c>
      <c r="IA493">
        <v>22.678039999999999</v>
      </c>
      <c r="IB493">
        <v>1.492462</v>
      </c>
      <c r="IC493">
        <v>9416.0470000000005</v>
      </c>
      <c r="ID493" s="1">
        <v>3.321176E-2</v>
      </c>
      <c r="IE493">
        <v>22.886700000000001</v>
      </c>
      <c r="IF493">
        <v>1.938269</v>
      </c>
      <c r="IG493">
        <v>12516.38</v>
      </c>
      <c r="IH493" s="1">
        <v>3.2743580000000001E-2</v>
      </c>
      <c r="II493">
        <v>23.094919999999998</v>
      </c>
      <c r="IJ493">
        <v>2.4155500000000001</v>
      </c>
      <c r="IK493">
        <v>15954.82</v>
      </c>
      <c r="IL493" s="1">
        <v>3.2403359999999999E-2</v>
      </c>
      <c r="IM493">
        <v>23.289580000000001</v>
      </c>
      <c r="IN493">
        <v>2.9142899999999998</v>
      </c>
      <c r="IO493">
        <v>19605.95</v>
      </c>
      <c r="IP493" s="1">
        <v>3.2156110000000002E-2</v>
      </c>
      <c r="IQ493">
        <v>23.316469999999999</v>
      </c>
      <c r="IR493">
        <v>3.417157</v>
      </c>
      <c r="IS493">
        <v>23338.57</v>
      </c>
      <c r="IT493" s="1">
        <v>3.1917109999999999E-2</v>
      </c>
      <c r="IU493">
        <v>23.2178</v>
      </c>
      <c r="IV493">
        <v>3.8999239999999999</v>
      </c>
      <c r="IW493">
        <v>27024.26</v>
      </c>
      <c r="IX493" s="1">
        <v>3.1664989999999997E-2</v>
      </c>
      <c r="IY493">
        <v>23.118510000000001</v>
      </c>
      <c r="IZ493">
        <v>4.3452010000000003</v>
      </c>
      <c r="JA493">
        <v>30547.64</v>
      </c>
      <c r="JB493" s="1">
        <v>3.1678730000000002E-2</v>
      </c>
      <c r="JC493">
        <v>23.051559999999998</v>
      </c>
      <c r="JD493">
        <v>4.7838700000000003</v>
      </c>
      <c r="JE493">
        <v>33820.089999999997</v>
      </c>
      <c r="JF493" s="1">
        <v>3.1516339999999997E-2</v>
      </c>
      <c r="JG493">
        <v>23.127369999999999</v>
      </c>
      <c r="JH493">
        <v>5.1463140000000003</v>
      </c>
      <c r="JI493">
        <v>36778.92</v>
      </c>
      <c r="JJ493" s="1">
        <v>3.1276379999999999E-2</v>
      </c>
      <c r="JK493">
        <v>23.186019999999999</v>
      </c>
      <c r="JL493">
        <v>5.4394369999999999</v>
      </c>
      <c r="JM493">
        <v>39372.06</v>
      </c>
      <c r="JN493">
        <v>3.0976360000000001E-2</v>
      </c>
      <c r="JO493">
        <v>23.27777</v>
      </c>
      <c r="JP493">
        <v>5.6608710000000002</v>
      </c>
      <c r="JQ493">
        <v>41574.720000000001</v>
      </c>
      <c r="JR493" s="1">
        <v>3.0734069999999999E-2</v>
      </c>
      <c r="JS493">
        <v>23.272780000000001</v>
      </c>
      <c r="JT493">
        <v>5.8353780000000004</v>
      </c>
      <c r="JU493">
        <v>43381.11</v>
      </c>
      <c r="JV493">
        <v>3.0525090000000001E-2</v>
      </c>
      <c r="JW493">
        <v>23.202200000000001</v>
      </c>
      <c r="JX493">
        <v>5.9611409999999996</v>
      </c>
      <c r="JY493">
        <v>44803.97</v>
      </c>
      <c r="JZ493" s="1">
        <v>3.0289839999999998E-2</v>
      </c>
      <c r="KA493">
        <v>23.11759</v>
      </c>
      <c r="KB493">
        <v>6.03294</v>
      </c>
      <c r="KC493">
        <v>45864.41</v>
      </c>
      <c r="KD493" s="1">
        <v>3.0019859999999999E-2</v>
      </c>
      <c r="KE493">
        <v>23.03135</v>
      </c>
      <c r="KF493">
        <v>6.0528880000000003</v>
      </c>
      <c r="KG493">
        <v>46591.49</v>
      </c>
      <c r="KH493" s="1">
        <v>2.9723920000000001E-2</v>
      </c>
      <c r="KI493">
        <v>22.95617</v>
      </c>
      <c r="KJ493">
        <v>6.028848</v>
      </c>
      <c r="KK493">
        <v>47016.91</v>
      </c>
      <c r="KL493">
        <v>2.9440460000000002E-2</v>
      </c>
      <c r="KM493">
        <v>23.049430000000001</v>
      </c>
      <c r="KN493">
        <v>5.9744780000000004</v>
      </c>
      <c r="KO493">
        <v>47175.26</v>
      </c>
      <c r="KP493" s="1">
        <v>2.9181479999999999E-2</v>
      </c>
      <c r="KQ493">
        <v>23.07835</v>
      </c>
      <c r="KR493">
        <v>5.8973319999999996</v>
      </c>
      <c r="KS493">
        <v>47101.84</v>
      </c>
      <c r="KT493" s="1">
        <v>2.893304E-2</v>
      </c>
      <c r="KU493">
        <v>23.135850000000001</v>
      </c>
      <c r="KV493">
        <v>5.7991700000000002</v>
      </c>
      <c r="KW493">
        <v>46830.71</v>
      </c>
      <c r="KX493" s="1">
        <v>2.8681470000000001E-2</v>
      </c>
      <c r="KY493">
        <v>23.20215</v>
      </c>
      <c r="KZ493">
        <v>5.6824919999999999</v>
      </c>
      <c r="LA493">
        <v>46393.64</v>
      </c>
      <c r="LB493" s="1">
        <v>2.845638E-2</v>
      </c>
      <c r="LC493">
        <v>23.19209</v>
      </c>
      <c r="LD493">
        <v>5.5567489999999999</v>
      </c>
      <c r="LE493">
        <v>45818.98</v>
      </c>
      <c r="LF493" s="1">
        <v>2.8253190000000001E-2</v>
      </c>
      <c r="LG493">
        <v>23.084219999999998</v>
      </c>
      <c r="LH493">
        <v>5.4248139999999996</v>
      </c>
      <c r="LI493">
        <v>45133.08</v>
      </c>
      <c r="LJ493" s="1">
        <v>2.8099329999999999E-2</v>
      </c>
      <c r="LK493">
        <v>22.957370000000001</v>
      </c>
      <c r="LL493">
        <v>5.2930419999999998</v>
      </c>
      <c r="LM493">
        <v>44357.74</v>
      </c>
      <c r="LN493">
        <v>2.8068019999999999E-2</v>
      </c>
      <c r="LO493">
        <v>22.902660000000001</v>
      </c>
      <c r="LP493">
        <v>5.1777870000000004</v>
      </c>
      <c r="LQ493">
        <v>43512.32</v>
      </c>
      <c r="LR493">
        <v>2.7928720000000001E-2</v>
      </c>
      <c r="LS493">
        <v>23.102440000000001</v>
      </c>
      <c r="LT493">
        <v>5.045337</v>
      </c>
      <c r="LU493">
        <v>42612.160000000003</v>
      </c>
      <c r="LV493" s="1">
        <v>2.7743650000000002E-2</v>
      </c>
      <c r="LW493">
        <v>23.291910000000001</v>
      </c>
      <c r="LX493">
        <v>4.8883150000000004</v>
      </c>
      <c r="LY493">
        <v>41674.54</v>
      </c>
      <c r="LZ493" s="1">
        <v>2.756836E-2</v>
      </c>
      <c r="MA493">
        <v>23.472529999999999</v>
      </c>
      <c r="MB493">
        <v>4.733562</v>
      </c>
      <c r="MC493">
        <v>40709.94</v>
      </c>
      <c r="MD493" s="1">
        <v>2.7454249999999999E-2</v>
      </c>
      <c r="ME493">
        <v>23.67765</v>
      </c>
      <c r="MF493">
        <v>4.6001690000000002</v>
      </c>
      <c r="MG493">
        <v>39730.06</v>
      </c>
      <c r="MH493" s="1">
        <v>2.7383129999999999E-2</v>
      </c>
      <c r="MI493">
        <v>23.7227</v>
      </c>
      <c r="MJ493">
        <v>4.4691830000000001</v>
      </c>
      <c r="MK493">
        <v>38743.07</v>
      </c>
      <c r="ML493">
        <v>2.7295759999999999E-2</v>
      </c>
      <c r="MM493">
        <v>23.5961</v>
      </c>
      <c r="MN493">
        <v>4.3368580000000003</v>
      </c>
      <c r="MO493">
        <v>37751.839999999997</v>
      </c>
      <c r="MP493" s="1">
        <v>2.7193849999999999E-2</v>
      </c>
      <c r="MQ493">
        <v>23.484500000000001</v>
      </c>
      <c r="MR493">
        <v>4.2035270000000002</v>
      </c>
      <c r="MS493">
        <v>36765.879999999997</v>
      </c>
      <c r="MT493" s="1">
        <v>2.7269160000000001E-2</v>
      </c>
      <c r="MU493">
        <v>23.409230000000001</v>
      </c>
      <c r="MV493">
        <v>4.0993760000000004</v>
      </c>
      <c r="MW493">
        <v>35788.379999999997</v>
      </c>
      <c r="MX493" s="1">
        <v>2.719806E-2</v>
      </c>
      <c r="MY493">
        <v>23.573630000000001</v>
      </c>
      <c r="MZ493">
        <v>3.9750709999999998</v>
      </c>
      <c r="NA493">
        <v>34822.15</v>
      </c>
      <c r="NB493" s="1">
        <v>2.7064020000000001E-2</v>
      </c>
      <c r="NC493">
        <v>23.804590000000001</v>
      </c>
      <c r="ND493">
        <v>3.844265</v>
      </c>
      <c r="NE493">
        <v>33871.519999999997</v>
      </c>
      <c r="NF493" s="1">
        <v>2.692466E-2</v>
      </c>
      <c r="NG493">
        <v>24.00787</v>
      </c>
      <c r="NH493">
        <v>3.7167129999999999</v>
      </c>
      <c r="NI493">
        <v>32941.64</v>
      </c>
      <c r="NJ493" s="1">
        <v>2.6868159999999999E-2</v>
      </c>
      <c r="NK493">
        <v>24.200399999999998</v>
      </c>
      <c r="NL493">
        <v>3.6043530000000001</v>
      </c>
      <c r="NM493">
        <v>32033.08</v>
      </c>
      <c r="NN493" s="1">
        <v>2.6857990000000002E-2</v>
      </c>
      <c r="NO493">
        <v>24.219149999999999</v>
      </c>
      <c r="NP493">
        <v>3.5010219999999999</v>
      </c>
      <c r="NQ493">
        <v>31144.42</v>
      </c>
      <c r="NR493" s="1">
        <v>2.6826409999999998E-2</v>
      </c>
      <c r="NS493">
        <v>24.127839999999999</v>
      </c>
      <c r="NT493">
        <v>3.3977200000000001</v>
      </c>
      <c r="NU493">
        <v>30278</v>
      </c>
      <c r="NV493" s="1">
        <v>2.6741129999999998E-2</v>
      </c>
      <c r="NW493">
        <v>24.034179999999999</v>
      </c>
      <c r="NX493">
        <v>3.2908879999999998</v>
      </c>
      <c r="NY493">
        <v>29434.82</v>
      </c>
      <c r="NZ493" s="1">
        <v>2.659156E-2</v>
      </c>
      <c r="OA493">
        <v>23.978090000000002</v>
      </c>
      <c r="OB493">
        <v>3.1799590000000002</v>
      </c>
      <c r="OC493">
        <v>28616.55</v>
      </c>
      <c r="OD493" s="1">
        <v>2.649089E-2</v>
      </c>
      <c r="OE493">
        <v>23.966799999999999</v>
      </c>
      <c r="OF493">
        <v>3.0789439999999999</v>
      </c>
      <c r="OG493">
        <v>27823.97</v>
      </c>
      <c r="OH493" s="1">
        <v>2.6470819999999999E-2</v>
      </c>
      <c r="OI493">
        <v>24.09742</v>
      </c>
      <c r="OJ493">
        <v>2.9900690000000001</v>
      </c>
      <c r="OK493">
        <v>27054.58</v>
      </c>
    </row>
    <row r="494" spans="1:401" x14ac:dyDescent="0.35">
      <c r="A494">
        <v>503</v>
      </c>
      <c r="B494" t="s">
        <v>4</v>
      </c>
      <c r="C494" t="s">
        <v>364</v>
      </c>
      <c r="D494" t="s">
        <v>501</v>
      </c>
      <c r="E494">
        <v>822.60950000000003</v>
      </c>
      <c r="F494" s="1">
        <v>3.3290729999999998E-2</v>
      </c>
      <c r="G494">
        <v>21.857379999999999</v>
      </c>
      <c r="H494">
        <v>0</v>
      </c>
      <c r="I494">
        <v>0</v>
      </c>
      <c r="J494" s="1">
        <v>3.3209389999999998E-2</v>
      </c>
      <c r="K494">
        <v>21.813780000000001</v>
      </c>
      <c r="L494">
        <v>0</v>
      </c>
      <c r="M494">
        <v>0</v>
      </c>
      <c r="N494" s="1">
        <v>3.3323569999999997E-2</v>
      </c>
      <c r="O494">
        <v>21.93346</v>
      </c>
      <c r="P494">
        <v>0</v>
      </c>
      <c r="Q494">
        <v>0</v>
      </c>
      <c r="R494" s="1">
        <v>3.3513479999999998E-2</v>
      </c>
      <c r="S494">
        <v>21.98526</v>
      </c>
      <c r="T494">
        <v>0</v>
      </c>
      <c r="U494">
        <v>0</v>
      </c>
      <c r="V494" s="1">
        <v>3.3537169999999998E-2</v>
      </c>
      <c r="W494">
        <v>22.105170000000001</v>
      </c>
      <c r="X494">
        <v>0</v>
      </c>
      <c r="Y494">
        <v>0</v>
      </c>
      <c r="Z494" s="1">
        <v>3.3477119999999999E-2</v>
      </c>
      <c r="AA494">
        <v>22.083020000000001</v>
      </c>
      <c r="AB494">
        <v>0</v>
      </c>
      <c r="AC494">
        <v>0</v>
      </c>
      <c r="AD494" s="1">
        <v>3.3509700000000003E-2</v>
      </c>
      <c r="AE494">
        <v>22.040030000000002</v>
      </c>
      <c r="AF494">
        <v>0</v>
      </c>
      <c r="AG494">
        <v>0</v>
      </c>
      <c r="AH494" s="1">
        <v>3.3693239999999999E-2</v>
      </c>
      <c r="AI494">
        <v>21.994620000000001</v>
      </c>
      <c r="AJ494">
        <v>0</v>
      </c>
      <c r="AK494">
        <v>0</v>
      </c>
      <c r="AL494" s="1">
        <v>3.3658630000000002E-2</v>
      </c>
      <c r="AM494">
        <v>21.943760000000001</v>
      </c>
      <c r="AN494">
        <v>0</v>
      </c>
      <c r="AO494">
        <v>0</v>
      </c>
      <c r="AP494" s="1">
        <v>3.3883650000000001E-2</v>
      </c>
      <c r="AQ494">
        <v>21.91037</v>
      </c>
      <c r="AR494">
        <v>0</v>
      </c>
      <c r="AS494">
        <v>0</v>
      </c>
      <c r="AT494" s="1">
        <v>3.4193590000000003E-2</v>
      </c>
      <c r="AU494">
        <v>22.018930000000001</v>
      </c>
      <c r="AV494">
        <v>0</v>
      </c>
      <c r="AW494">
        <v>0</v>
      </c>
      <c r="AX494" s="1">
        <v>3.4538369999999999E-2</v>
      </c>
      <c r="AY494">
        <v>22.03445</v>
      </c>
      <c r="AZ494">
        <v>0</v>
      </c>
      <c r="BA494">
        <v>0</v>
      </c>
      <c r="BB494" s="1">
        <v>3.4786440000000002E-2</v>
      </c>
      <c r="BC494">
        <v>22.041879999999999</v>
      </c>
      <c r="BD494">
        <v>0</v>
      </c>
      <c r="BE494">
        <v>0</v>
      </c>
      <c r="BF494" s="1">
        <v>3.5014259999999998E-2</v>
      </c>
      <c r="BG494">
        <v>22.06793</v>
      </c>
      <c r="BH494">
        <v>0</v>
      </c>
      <c r="BI494">
        <v>0</v>
      </c>
      <c r="BJ494" s="1">
        <v>3.527636E-2</v>
      </c>
      <c r="BK494">
        <v>21.998699999999999</v>
      </c>
      <c r="BL494">
        <v>0</v>
      </c>
      <c r="BM494">
        <v>0</v>
      </c>
      <c r="BN494" s="1">
        <v>3.5623109999999999E-2</v>
      </c>
      <c r="BO494">
        <v>21.909980000000001</v>
      </c>
      <c r="BP494">
        <v>0</v>
      </c>
      <c r="BQ494">
        <v>0</v>
      </c>
      <c r="BR494" s="1">
        <v>3.6015060000000002E-2</v>
      </c>
      <c r="BS494">
        <v>21.82028</v>
      </c>
      <c r="BT494">
        <v>0</v>
      </c>
      <c r="BU494">
        <v>0</v>
      </c>
      <c r="BV494" s="1">
        <v>3.633633E-2</v>
      </c>
      <c r="BW494">
        <v>21.865880000000001</v>
      </c>
      <c r="BX494">
        <v>0</v>
      </c>
      <c r="BY494">
        <v>0</v>
      </c>
      <c r="BZ494" s="1">
        <v>3.6592989999999999E-2</v>
      </c>
      <c r="CA494">
        <v>22.038080000000001</v>
      </c>
      <c r="CB494">
        <v>0</v>
      </c>
      <c r="CC494">
        <v>0</v>
      </c>
      <c r="CD494" s="1">
        <v>3.6827690000000003E-2</v>
      </c>
      <c r="CE494">
        <v>22.256039999999999</v>
      </c>
      <c r="CF494">
        <v>0</v>
      </c>
      <c r="CG494">
        <v>0</v>
      </c>
      <c r="CH494" s="1">
        <v>3.7088740000000002E-2</v>
      </c>
      <c r="CI494">
        <v>22.42821</v>
      </c>
      <c r="CJ494">
        <v>0</v>
      </c>
      <c r="CK494">
        <v>0</v>
      </c>
      <c r="CL494" s="1">
        <v>3.7361900000000003E-2</v>
      </c>
      <c r="CM494">
        <v>22.451609999999999</v>
      </c>
      <c r="CN494">
        <v>0</v>
      </c>
      <c r="CO494">
        <v>0</v>
      </c>
      <c r="CP494" s="1">
        <v>3.7593729999999999E-2</v>
      </c>
      <c r="CQ494">
        <v>22.37865</v>
      </c>
      <c r="CR494">
        <v>0</v>
      </c>
      <c r="CS494">
        <v>0</v>
      </c>
      <c r="CT494" s="1">
        <v>3.7793149999999998E-2</v>
      </c>
      <c r="CU494">
        <v>22.3062</v>
      </c>
      <c r="CV494">
        <v>0</v>
      </c>
      <c r="CW494">
        <v>0</v>
      </c>
      <c r="CX494" s="1">
        <v>3.8292319999999998E-2</v>
      </c>
      <c r="CY494">
        <v>22.262</v>
      </c>
      <c r="CZ494">
        <v>0</v>
      </c>
      <c r="DA494">
        <v>0</v>
      </c>
      <c r="DB494" s="1">
        <v>3.8443280000000003E-2</v>
      </c>
      <c r="DC494">
        <v>22.375060000000001</v>
      </c>
      <c r="DD494">
        <v>0</v>
      </c>
      <c r="DE494">
        <v>0</v>
      </c>
      <c r="DF494" s="1">
        <v>3.8408039999999997E-2</v>
      </c>
      <c r="DG494">
        <v>22.58474</v>
      </c>
      <c r="DH494">
        <v>0</v>
      </c>
      <c r="DI494">
        <v>0</v>
      </c>
      <c r="DJ494" s="1">
        <v>3.8312249999999999E-2</v>
      </c>
      <c r="DK494">
        <v>22.74689</v>
      </c>
      <c r="DL494">
        <v>0</v>
      </c>
      <c r="DM494">
        <v>0</v>
      </c>
      <c r="DN494" s="1">
        <v>3.8347079999999999E-2</v>
      </c>
      <c r="DO494">
        <v>22.886009999999999</v>
      </c>
      <c r="DP494">
        <v>0</v>
      </c>
      <c r="DQ494" s="1">
        <v>2.395665E-35</v>
      </c>
      <c r="DR494" s="1">
        <v>3.8440460000000003E-2</v>
      </c>
      <c r="DS494">
        <v>22.903949999999998</v>
      </c>
      <c r="DT494" s="1">
        <v>2.042041E-34</v>
      </c>
      <c r="DU494" s="1">
        <v>1.1844730000000001E-30</v>
      </c>
      <c r="DV494" s="1">
        <v>3.8440630000000003E-2</v>
      </c>
      <c r="DW494">
        <v>22.812830000000002</v>
      </c>
      <c r="DX494" s="1">
        <v>2.209474E-30</v>
      </c>
      <c r="DY494" s="1">
        <v>1.166968E-26</v>
      </c>
      <c r="DZ494" s="1">
        <v>3.835293E-2</v>
      </c>
      <c r="EA494">
        <v>22.71651</v>
      </c>
      <c r="EB494" s="1">
        <v>6.5844419999999994E-27</v>
      </c>
      <c r="EC494" s="1">
        <v>3.2448839999999997E-23</v>
      </c>
      <c r="ED494" s="1">
        <v>3.8839369999999998E-2</v>
      </c>
      <c r="EE494">
        <v>22.63747</v>
      </c>
      <c r="EF494" s="1">
        <v>7.1330359999999994E-24</v>
      </c>
      <c r="EG494" s="1">
        <v>3.3341209999999998E-20</v>
      </c>
      <c r="EH494" s="1">
        <v>3.872859E-2</v>
      </c>
      <c r="EI494">
        <v>22.671859999999999</v>
      </c>
      <c r="EJ494" s="1">
        <v>3.322356E-21</v>
      </c>
      <c r="EK494" s="1">
        <v>1.5166369999999999E-17</v>
      </c>
      <c r="EL494">
        <v>3.8331619999999997E-2</v>
      </c>
      <c r="EM494">
        <v>22.788270000000001</v>
      </c>
      <c r="EN494" s="1">
        <v>7.6094829999999999E-19</v>
      </c>
      <c r="EO494" s="1">
        <v>3.4495339999999999E-15</v>
      </c>
      <c r="EP494" s="1">
        <v>3.7862310000000003E-2</v>
      </c>
      <c r="EQ494">
        <v>22.93187</v>
      </c>
      <c r="ER494" s="1">
        <v>9.4753740000000003E-17</v>
      </c>
      <c r="ES494" s="1">
        <v>4.3091019999999999E-13</v>
      </c>
      <c r="ET494" s="1">
        <v>3.7646430000000002E-2</v>
      </c>
      <c r="EU494">
        <v>23.035689999999999</v>
      </c>
      <c r="EV494" s="1">
        <v>7.0419580000000001E-15</v>
      </c>
      <c r="EW494" s="1">
        <v>3.2046099999999999E-11</v>
      </c>
      <c r="EX494" s="1">
        <v>3.7559370000000002E-2</v>
      </c>
      <c r="EY494">
        <v>23.004930000000002</v>
      </c>
      <c r="EZ494" s="1">
        <v>3.3443499999999998E-13</v>
      </c>
      <c r="FA494" s="1">
        <v>1.5217099999999999E-9</v>
      </c>
      <c r="FB494" s="1">
        <v>3.736076E-2</v>
      </c>
      <c r="FC494">
        <v>22.891929999999999</v>
      </c>
      <c r="FD494" s="1">
        <v>1.0659799999999999E-11</v>
      </c>
      <c r="FE494" s="1">
        <v>4.8715029999999999E-8</v>
      </c>
      <c r="FF494" s="1">
        <v>3.7006440000000002E-2</v>
      </c>
      <c r="FG494">
        <v>22.74776</v>
      </c>
      <c r="FH494" s="1">
        <v>2.3716419999999998E-10</v>
      </c>
      <c r="FI494" s="1">
        <v>1.0967400000000001E-6</v>
      </c>
      <c r="FJ494" s="1">
        <v>3.7141100000000003E-2</v>
      </c>
      <c r="FK494">
        <v>22.629560000000001</v>
      </c>
      <c r="FL494" s="1">
        <v>3.8995129999999996E-9</v>
      </c>
      <c r="FM494" s="1">
        <v>1.8015840000000001E-5</v>
      </c>
      <c r="FN494">
        <v>3.6813110000000003E-2</v>
      </c>
      <c r="FO494">
        <v>22.726189999999999</v>
      </c>
      <c r="FP494" s="1">
        <v>4.7692040000000001E-8</v>
      </c>
      <c r="FQ494" s="1">
        <v>2.2298829999999999E-4</v>
      </c>
      <c r="FR494" s="1">
        <v>3.632138E-2</v>
      </c>
      <c r="FS494">
        <v>22.8249</v>
      </c>
      <c r="FT494" s="1">
        <v>4.4732070000000001E-7</v>
      </c>
      <c r="FU494" s="1">
        <v>2.1295189999999999E-3</v>
      </c>
      <c r="FV494" s="1">
        <v>3.5757280000000002E-2</v>
      </c>
      <c r="FW494">
        <v>22.89742</v>
      </c>
      <c r="FX494" s="1">
        <v>3.3010650000000001E-6</v>
      </c>
      <c r="FY494" s="1">
        <v>1.6059520000000001E-2</v>
      </c>
      <c r="FZ494" s="1">
        <v>3.5411199999999997E-2</v>
      </c>
      <c r="GA494">
        <v>22.90109</v>
      </c>
      <c r="GB494" s="1">
        <v>1.9783369999999999E-5</v>
      </c>
      <c r="GC494" s="1">
        <v>9.7795850000000004E-2</v>
      </c>
      <c r="GD494" s="1">
        <v>3.5178750000000002E-2</v>
      </c>
      <c r="GE494">
        <v>22.818300000000001</v>
      </c>
      <c r="GF494" s="1">
        <v>9.8107240000000004E-5</v>
      </c>
      <c r="GG494">
        <v>0.4913169</v>
      </c>
      <c r="GH494" s="1">
        <v>3.4871430000000002E-2</v>
      </c>
      <c r="GI494">
        <v>22.6831</v>
      </c>
      <c r="GJ494" s="1">
        <v>4.0764350000000002E-4</v>
      </c>
      <c r="GK494">
        <v>2.074694</v>
      </c>
      <c r="GL494" s="1">
        <v>3.4475350000000002E-2</v>
      </c>
      <c r="GM494">
        <v>22.535150000000002</v>
      </c>
      <c r="GN494" s="1">
        <v>1.442294E-3</v>
      </c>
      <c r="GO494">
        <v>7.4818540000000002</v>
      </c>
      <c r="GP494" s="1">
        <v>3.4584480000000001E-2</v>
      </c>
      <c r="GQ494">
        <v>22.435040000000001</v>
      </c>
      <c r="GR494" s="1">
        <v>4.4937099999999997E-3</v>
      </c>
      <c r="GS494">
        <v>23.41554</v>
      </c>
      <c r="GT494" s="1">
        <v>3.4263750000000003E-2</v>
      </c>
      <c r="GU494">
        <v>22.570430000000002</v>
      </c>
      <c r="GV494" s="1">
        <v>1.2172799999999999E-2</v>
      </c>
      <c r="GW494">
        <v>64.531199999999998</v>
      </c>
      <c r="GX494" s="1">
        <v>3.3774419999999999E-2</v>
      </c>
      <c r="GY494">
        <v>22.713999999999999</v>
      </c>
      <c r="GZ494" s="1">
        <v>2.917488E-2</v>
      </c>
      <c r="HA494">
        <v>158.22040000000001</v>
      </c>
      <c r="HB494" s="1">
        <v>3.3214849999999997E-2</v>
      </c>
      <c r="HC494">
        <v>22.857810000000001</v>
      </c>
      <c r="HD494" s="1">
        <v>6.2755610000000003E-2</v>
      </c>
      <c r="HE494">
        <v>348.88099999999997</v>
      </c>
      <c r="HF494" s="1">
        <v>3.2850539999999998E-2</v>
      </c>
      <c r="HG494">
        <v>23.000360000000001</v>
      </c>
      <c r="HH494" s="1">
        <v>0.123377</v>
      </c>
      <c r="HI494">
        <v>699.21879999999999</v>
      </c>
      <c r="HJ494" s="1">
        <v>3.2601900000000003E-2</v>
      </c>
      <c r="HK494">
        <v>23.029219999999999</v>
      </c>
      <c r="HL494">
        <v>0.2235596</v>
      </c>
      <c r="HM494">
        <v>1287.0730000000001</v>
      </c>
      <c r="HN494" s="1">
        <v>3.228147E-2</v>
      </c>
      <c r="HO494">
        <v>22.901330000000002</v>
      </c>
      <c r="HP494">
        <v>0.37455250000000001</v>
      </c>
      <c r="HQ494">
        <v>2195.2890000000002</v>
      </c>
      <c r="HR494" s="1">
        <v>3.1861199999999999E-2</v>
      </c>
      <c r="HS494">
        <v>22.749140000000001</v>
      </c>
      <c r="HT494">
        <v>0.58421599999999996</v>
      </c>
      <c r="HU494">
        <v>3496.317</v>
      </c>
      <c r="HV494" s="1">
        <v>3.1640889999999998E-2</v>
      </c>
      <c r="HW494">
        <v>22.618659999999998</v>
      </c>
      <c r="HX494">
        <v>0.8625813</v>
      </c>
      <c r="HY494">
        <v>5238.009</v>
      </c>
      <c r="HZ494">
        <v>3.1224890000000002E-2</v>
      </c>
      <c r="IA494">
        <v>22.70918</v>
      </c>
      <c r="IB494">
        <v>1.199211</v>
      </c>
      <c r="IC494">
        <v>7433.0150000000003</v>
      </c>
      <c r="ID494" s="1">
        <v>3.0771670000000001E-2</v>
      </c>
      <c r="IE494">
        <v>22.913979999999999</v>
      </c>
      <c r="IF494">
        <v>1.586479</v>
      </c>
      <c r="IG494">
        <v>10047.5</v>
      </c>
      <c r="IH494" s="1">
        <v>3.0334590000000002E-2</v>
      </c>
      <c r="II494">
        <v>23.11806</v>
      </c>
      <c r="IJ494">
        <v>2.0117340000000001</v>
      </c>
      <c r="IK494">
        <v>13010.58</v>
      </c>
      <c r="IL494" s="1">
        <v>3.0021340000000001E-2</v>
      </c>
      <c r="IM494">
        <v>23.308479999999999</v>
      </c>
      <c r="IN494">
        <v>2.4672049999999999</v>
      </c>
      <c r="IO494">
        <v>16224.26</v>
      </c>
      <c r="IP494" s="1">
        <v>2.979273E-2</v>
      </c>
      <c r="IQ494">
        <v>23.333850000000002</v>
      </c>
      <c r="IR494">
        <v>2.937351</v>
      </c>
      <c r="IS494">
        <v>19578.45</v>
      </c>
      <c r="IT494">
        <v>2.9571469999999999E-2</v>
      </c>
      <c r="IU494">
        <v>23.235019999999999</v>
      </c>
      <c r="IV494">
        <v>3.4001769999999998</v>
      </c>
      <c r="IW494">
        <v>22959.360000000001</v>
      </c>
      <c r="IX494" s="1">
        <v>2.9337479999999999E-2</v>
      </c>
      <c r="IY494">
        <v>23.13542</v>
      </c>
      <c r="IZ494">
        <v>3.8383750000000001</v>
      </c>
      <c r="JA494">
        <v>26258.43</v>
      </c>
      <c r="JB494">
        <v>2.9360649999999999E-2</v>
      </c>
      <c r="JC494">
        <v>23.067509999999999</v>
      </c>
      <c r="JD494">
        <v>4.2788950000000003</v>
      </c>
      <c r="JE494">
        <v>29387.4</v>
      </c>
      <c r="JF494" s="1">
        <v>2.9206989999999999E-2</v>
      </c>
      <c r="JG494">
        <v>23.139880000000002</v>
      </c>
      <c r="JH494">
        <v>4.6544629999999998</v>
      </c>
      <c r="JI494">
        <v>32278.58</v>
      </c>
      <c r="JJ494" s="1">
        <v>2.8982259999999999E-2</v>
      </c>
      <c r="JK494">
        <v>23.195789999999999</v>
      </c>
      <c r="JL494">
        <v>4.9702210000000004</v>
      </c>
      <c r="JM494">
        <v>34872.959999999999</v>
      </c>
      <c r="JN494" s="1">
        <v>2.8701299999999999E-2</v>
      </c>
      <c r="JO494">
        <v>23.284079999999999</v>
      </c>
      <c r="JP494">
        <v>5.2213479999999999</v>
      </c>
      <c r="JQ494">
        <v>37135.51</v>
      </c>
      <c r="JR494" s="1">
        <v>2.847763E-2</v>
      </c>
      <c r="JS494">
        <v>23.27749</v>
      </c>
      <c r="JT494">
        <v>5.4296049999999996</v>
      </c>
      <c r="JU494">
        <v>39049.81</v>
      </c>
      <c r="JV494" s="1">
        <v>2.8285810000000002E-2</v>
      </c>
      <c r="JW494">
        <v>23.206160000000001</v>
      </c>
      <c r="JX494">
        <v>5.5915400000000002</v>
      </c>
      <c r="JY494">
        <v>40617.5</v>
      </c>
      <c r="JZ494" s="1">
        <v>2.8068940000000001E-2</v>
      </c>
      <c r="KA494">
        <v>23.121390000000002</v>
      </c>
      <c r="KB494">
        <v>5.7008140000000003</v>
      </c>
      <c r="KC494">
        <v>41850.29</v>
      </c>
      <c r="KD494" s="1">
        <v>2.7817620000000001E-2</v>
      </c>
      <c r="KE494">
        <v>23.03537</v>
      </c>
      <c r="KF494">
        <v>5.7580249999999999</v>
      </c>
      <c r="KG494">
        <v>42767.79</v>
      </c>
      <c r="KH494" s="1">
        <v>2.7543049999999999E-2</v>
      </c>
      <c r="KI494">
        <v>22.960709999999999</v>
      </c>
      <c r="KJ494">
        <v>5.7705080000000004</v>
      </c>
      <c r="KK494">
        <v>43394.64</v>
      </c>
      <c r="KL494" s="1">
        <v>2.7277719999999998E-2</v>
      </c>
      <c r="KM494">
        <v>23.052060000000001</v>
      </c>
      <c r="KN494">
        <v>5.7502430000000002</v>
      </c>
      <c r="KO494">
        <v>43758.879999999997</v>
      </c>
      <c r="KP494" s="1">
        <v>2.703966E-2</v>
      </c>
      <c r="KQ494">
        <v>23.081189999999999</v>
      </c>
      <c r="KR494">
        <v>5.7057320000000002</v>
      </c>
      <c r="KS494">
        <v>43891.26</v>
      </c>
      <c r="KT494" s="1">
        <v>2.680971E-2</v>
      </c>
      <c r="KU494">
        <v>23.138380000000002</v>
      </c>
      <c r="KV494">
        <v>5.6373620000000004</v>
      </c>
      <c r="KW494">
        <v>43822.03</v>
      </c>
      <c r="KX494" s="1">
        <v>2.6573159999999998E-2</v>
      </c>
      <c r="KY494">
        <v>23.204750000000001</v>
      </c>
      <c r="KZ494">
        <v>5.5472020000000004</v>
      </c>
      <c r="LA494">
        <v>43580.52</v>
      </c>
      <c r="LB494" s="1">
        <v>2.636581E-2</v>
      </c>
      <c r="LC494">
        <v>23.19641</v>
      </c>
      <c r="LD494">
        <v>5.4462900000000003</v>
      </c>
      <c r="LE494">
        <v>43193.54</v>
      </c>
      <c r="LF494" s="1">
        <v>2.6176609999999999E-2</v>
      </c>
      <c r="LG494">
        <v>23.091840000000001</v>
      </c>
      <c r="LH494">
        <v>5.3361669999999997</v>
      </c>
      <c r="LI494">
        <v>42685.54</v>
      </c>
      <c r="LJ494" s="1">
        <v>2.6037890000000001E-2</v>
      </c>
      <c r="LK494">
        <v>22.968599999999999</v>
      </c>
      <c r="LL494">
        <v>5.2249359999999996</v>
      </c>
      <c r="LM494">
        <v>42079.09</v>
      </c>
      <c r="LN494" s="1">
        <v>2.6011099999999999E-2</v>
      </c>
      <c r="LO494">
        <v>22.915949999999999</v>
      </c>
      <c r="LP494">
        <v>5.127472</v>
      </c>
      <c r="LQ494">
        <v>41392.120000000003</v>
      </c>
      <c r="LR494" s="1">
        <v>2.5879760000000002E-2</v>
      </c>
      <c r="LS494">
        <v>23.113800000000001</v>
      </c>
      <c r="LT494">
        <v>5.0032690000000004</v>
      </c>
      <c r="LU494">
        <v>40641.21</v>
      </c>
      <c r="LV494" s="1">
        <v>2.5707569999999999E-2</v>
      </c>
      <c r="LW494">
        <v>23.302040000000002</v>
      </c>
      <c r="LX494">
        <v>4.8669339999999996</v>
      </c>
      <c r="LY494">
        <v>39842.980000000003</v>
      </c>
      <c r="LZ494" s="1">
        <v>2.5543119999999999E-2</v>
      </c>
      <c r="MA494">
        <v>23.48086</v>
      </c>
      <c r="MB494">
        <v>4.729749</v>
      </c>
      <c r="MC494">
        <v>39008.239999999998</v>
      </c>
      <c r="MD494" s="1">
        <v>2.543807E-2</v>
      </c>
      <c r="ME494">
        <v>23.683859999999999</v>
      </c>
      <c r="MF494">
        <v>4.604724</v>
      </c>
      <c r="MG494">
        <v>38149.699999999997</v>
      </c>
      <c r="MH494" s="1">
        <v>2.537379E-2</v>
      </c>
      <c r="MI494">
        <v>23.729489999999998</v>
      </c>
      <c r="MJ494">
        <v>4.4789669999999999</v>
      </c>
      <c r="MK494">
        <v>37272.660000000003</v>
      </c>
      <c r="ML494" s="1">
        <v>2.529375E-2</v>
      </c>
      <c r="MM494">
        <v>23.60547</v>
      </c>
      <c r="MN494">
        <v>4.3545740000000004</v>
      </c>
      <c r="MO494">
        <v>36383.81</v>
      </c>
      <c r="MP494" s="1">
        <v>2.519836E-2</v>
      </c>
      <c r="MQ494">
        <v>23.495660000000001</v>
      </c>
      <c r="MR494">
        <v>4.2311569999999996</v>
      </c>
      <c r="MS494">
        <v>35496.769999999997</v>
      </c>
      <c r="MT494" s="1">
        <v>2.527486E-2</v>
      </c>
      <c r="MU494">
        <v>23.421140000000001</v>
      </c>
      <c r="MV494">
        <v>4.1349039999999997</v>
      </c>
      <c r="MW494">
        <v>34609.93</v>
      </c>
      <c r="MX494">
        <v>2.5205410000000001E-2</v>
      </c>
      <c r="MY494">
        <v>23.582180000000001</v>
      </c>
      <c r="MZ494">
        <v>4.015714</v>
      </c>
      <c r="NA494">
        <v>33727.03</v>
      </c>
      <c r="NB494" s="1">
        <v>2.50809E-2</v>
      </c>
      <c r="NC494">
        <v>23.808720000000001</v>
      </c>
      <c r="ND494">
        <v>3.889691</v>
      </c>
      <c r="NE494">
        <v>32854.25</v>
      </c>
      <c r="NF494" s="1">
        <v>2.4948979999999999E-2</v>
      </c>
      <c r="NG494">
        <v>24.00808</v>
      </c>
      <c r="NH494">
        <v>3.7659129999999998</v>
      </c>
      <c r="NI494">
        <v>31996.639999999999</v>
      </c>
      <c r="NJ494" s="1">
        <v>2.4896209999999998E-2</v>
      </c>
      <c r="NK494">
        <v>24.196570000000001</v>
      </c>
      <c r="NL494">
        <v>3.6571509999999998</v>
      </c>
      <c r="NM494">
        <v>31154.48</v>
      </c>
      <c r="NN494" s="1">
        <v>2.4890450000000001E-2</v>
      </c>
      <c r="NO494">
        <v>24.214300000000001</v>
      </c>
      <c r="NP494">
        <v>3.557601</v>
      </c>
      <c r="NQ494">
        <v>30327.46</v>
      </c>
      <c r="NR494" s="1">
        <v>2.4858740000000001E-2</v>
      </c>
      <c r="NS494">
        <v>24.12323</v>
      </c>
      <c r="NT494">
        <v>3.4567510000000001</v>
      </c>
      <c r="NU494">
        <v>29518.69</v>
      </c>
      <c r="NV494" s="1">
        <v>2.4781939999999999E-2</v>
      </c>
      <c r="NW494">
        <v>24.029789999999998</v>
      </c>
      <c r="NX494">
        <v>3.3524780000000001</v>
      </c>
      <c r="NY494">
        <v>28729.42</v>
      </c>
      <c r="NZ494" s="1">
        <v>2.463891E-2</v>
      </c>
      <c r="OA494">
        <v>23.973179999999999</v>
      </c>
      <c r="OB494">
        <v>3.2426170000000001</v>
      </c>
      <c r="OC494">
        <v>27960.6</v>
      </c>
      <c r="OD494" s="1">
        <v>2.4543700000000002E-2</v>
      </c>
      <c r="OE494">
        <v>23.960540000000002</v>
      </c>
      <c r="OF494">
        <v>3.1428090000000002</v>
      </c>
      <c r="OG494">
        <v>27213.69</v>
      </c>
      <c r="OH494" s="1">
        <v>2.4526889999999999E-2</v>
      </c>
      <c r="OI494">
        <v>24.087869999999999</v>
      </c>
      <c r="OJ494">
        <v>3.055555</v>
      </c>
      <c r="OK494">
        <v>26487.29</v>
      </c>
    </row>
    <row r="495" spans="1:401" x14ac:dyDescent="0.35">
      <c r="A495">
        <v>504</v>
      </c>
      <c r="B495" t="s">
        <v>4</v>
      </c>
      <c r="C495" t="s">
        <v>364</v>
      </c>
      <c r="D495" t="s">
        <v>502</v>
      </c>
      <c r="E495">
        <v>833.48779999999999</v>
      </c>
      <c r="F495">
        <v>3.9088159999999997E-2</v>
      </c>
      <c r="G495">
        <v>21.82131</v>
      </c>
      <c r="H495">
        <v>0</v>
      </c>
      <c r="I495">
        <v>0</v>
      </c>
      <c r="J495" s="1">
        <v>3.8997450000000003E-2</v>
      </c>
      <c r="K495">
        <v>21.780339999999999</v>
      </c>
      <c r="L495">
        <v>0</v>
      </c>
      <c r="M495">
        <v>0</v>
      </c>
      <c r="N495" s="1">
        <v>3.9140300000000003E-2</v>
      </c>
      <c r="O495">
        <v>21.900569999999998</v>
      </c>
      <c r="P495">
        <v>0</v>
      </c>
      <c r="Q495">
        <v>0</v>
      </c>
      <c r="R495" s="1">
        <v>3.9367770000000003E-2</v>
      </c>
      <c r="S495">
        <v>21.952439999999999</v>
      </c>
      <c r="T495">
        <v>0</v>
      </c>
      <c r="U495">
        <v>0</v>
      </c>
      <c r="V495" s="1">
        <v>3.9391219999999998E-2</v>
      </c>
      <c r="W495">
        <v>22.071929999999998</v>
      </c>
      <c r="X495">
        <v>0</v>
      </c>
      <c r="Y495">
        <v>0</v>
      </c>
      <c r="Z495" s="1">
        <v>3.9319380000000001E-2</v>
      </c>
      <c r="AA495">
        <v>22.050660000000001</v>
      </c>
      <c r="AB495">
        <v>0</v>
      </c>
      <c r="AC495">
        <v>0</v>
      </c>
      <c r="AD495" s="1">
        <v>3.9354180000000002E-2</v>
      </c>
      <c r="AE495">
        <v>22.009060000000002</v>
      </c>
      <c r="AF495">
        <v>0</v>
      </c>
      <c r="AG495">
        <v>0</v>
      </c>
      <c r="AH495" s="1">
        <v>3.9569899999999998E-2</v>
      </c>
      <c r="AI495">
        <v>21.965450000000001</v>
      </c>
      <c r="AJ495">
        <v>0</v>
      </c>
      <c r="AK495">
        <v>0</v>
      </c>
      <c r="AL495" s="1">
        <v>3.9521639999999997E-2</v>
      </c>
      <c r="AM495">
        <v>21.91675</v>
      </c>
      <c r="AN495">
        <v>0</v>
      </c>
      <c r="AO495">
        <v>0</v>
      </c>
      <c r="AP495" s="1">
        <v>3.9787099999999999E-2</v>
      </c>
      <c r="AQ495">
        <v>21.885359999999999</v>
      </c>
      <c r="AR495">
        <v>0</v>
      </c>
      <c r="AS495">
        <v>0</v>
      </c>
      <c r="AT495" s="1">
        <v>4.0155610000000001E-2</v>
      </c>
      <c r="AU495">
        <v>21.994340000000001</v>
      </c>
      <c r="AV495">
        <v>0</v>
      </c>
      <c r="AW495">
        <v>0</v>
      </c>
      <c r="AX495" s="1">
        <v>4.0562899999999999E-2</v>
      </c>
      <c r="AY495">
        <v>22.010560000000002</v>
      </c>
      <c r="AZ495">
        <v>0</v>
      </c>
      <c r="BA495">
        <v>0</v>
      </c>
      <c r="BB495" s="1">
        <v>4.0853790000000001E-2</v>
      </c>
      <c r="BC495">
        <v>22.01877</v>
      </c>
      <c r="BD495">
        <v>0</v>
      </c>
      <c r="BE495">
        <v>0</v>
      </c>
      <c r="BF495">
        <v>4.1121579999999998E-2</v>
      </c>
      <c r="BG495">
        <v>22.045269999999999</v>
      </c>
      <c r="BH495">
        <v>0</v>
      </c>
      <c r="BI495">
        <v>0</v>
      </c>
      <c r="BJ495" s="1">
        <v>4.142912E-2</v>
      </c>
      <c r="BK495">
        <v>21.977</v>
      </c>
      <c r="BL495">
        <v>0</v>
      </c>
      <c r="BM495">
        <v>0</v>
      </c>
      <c r="BN495" s="1">
        <v>4.183717E-2</v>
      </c>
      <c r="BO495">
        <v>21.88963</v>
      </c>
      <c r="BP495">
        <v>0</v>
      </c>
      <c r="BQ495">
        <v>0</v>
      </c>
      <c r="BR495" s="1">
        <v>4.2301360000000003E-2</v>
      </c>
      <c r="BS495">
        <v>21.801279999999998</v>
      </c>
      <c r="BT495">
        <v>0</v>
      </c>
      <c r="BU495">
        <v>0</v>
      </c>
      <c r="BV495" s="1">
        <v>4.2680629999999997E-2</v>
      </c>
      <c r="BW495">
        <v>21.84703</v>
      </c>
      <c r="BX495">
        <v>0</v>
      </c>
      <c r="BY495">
        <v>0</v>
      </c>
      <c r="BZ495" s="1">
        <v>4.2978769999999999E-2</v>
      </c>
      <c r="CA495">
        <v>22.017099999999999</v>
      </c>
      <c r="CB495">
        <v>0</v>
      </c>
      <c r="CC495">
        <v>0</v>
      </c>
      <c r="CD495">
        <v>4.325536E-2</v>
      </c>
      <c r="CE495">
        <v>22.232119999999998</v>
      </c>
      <c r="CF495">
        <v>0</v>
      </c>
      <c r="CG495">
        <v>0</v>
      </c>
      <c r="CH495" s="1">
        <v>4.3562999999999998E-2</v>
      </c>
      <c r="CI495">
        <v>22.401630000000001</v>
      </c>
      <c r="CJ495">
        <v>0</v>
      </c>
      <c r="CK495">
        <v>0</v>
      </c>
      <c r="CL495" s="1">
        <v>4.3887389999999998E-2</v>
      </c>
      <c r="CM495">
        <v>22.424009999999999</v>
      </c>
      <c r="CN495">
        <v>0</v>
      </c>
      <c r="CO495">
        <v>0</v>
      </c>
      <c r="CP495" s="1">
        <v>4.4158269999999999E-2</v>
      </c>
      <c r="CQ495">
        <v>22.351520000000001</v>
      </c>
      <c r="CR495">
        <v>0</v>
      </c>
      <c r="CS495">
        <v>0</v>
      </c>
      <c r="CT495" s="1">
        <v>4.4396280000000003E-2</v>
      </c>
      <c r="CU495">
        <v>22.279969999999999</v>
      </c>
      <c r="CV495">
        <v>0</v>
      </c>
      <c r="CW495">
        <v>0</v>
      </c>
      <c r="CX495" s="1">
        <v>4.5000499999999999E-2</v>
      </c>
      <c r="CY495">
        <v>22.236249999999998</v>
      </c>
      <c r="CZ495">
        <v>0</v>
      </c>
      <c r="DA495">
        <v>0</v>
      </c>
      <c r="DB495" s="1">
        <v>4.5177679999999998E-2</v>
      </c>
      <c r="DC495">
        <v>22.347909999999999</v>
      </c>
      <c r="DD495">
        <v>0</v>
      </c>
      <c r="DE495">
        <v>0</v>
      </c>
      <c r="DF495" s="1">
        <v>4.5129580000000002E-2</v>
      </c>
      <c r="DG495">
        <v>22.554089999999999</v>
      </c>
      <c r="DH495">
        <v>0</v>
      </c>
      <c r="DI495">
        <v>0</v>
      </c>
      <c r="DJ495" s="1">
        <v>4.5010260000000003E-2</v>
      </c>
      <c r="DK495">
        <v>22.712759999999999</v>
      </c>
      <c r="DL495">
        <v>0</v>
      </c>
      <c r="DM495">
        <v>0</v>
      </c>
      <c r="DN495">
        <v>4.5053360000000001E-2</v>
      </c>
      <c r="DO495">
        <v>22.848800000000001</v>
      </c>
      <c r="DP495">
        <v>0</v>
      </c>
      <c r="DQ495" s="1">
        <v>5.1679129999999998E-36</v>
      </c>
      <c r="DR495" s="1">
        <v>4.516717E-2</v>
      </c>
      <c r="DS495">
        <v>22.864889999999999</v>
      </c>
      <c r="DT495" s="1">
        <v>6.5916840000000001E-35</v>
      </c>
      <c r="DU495" s="1">
        <v>2.8621550000000002E-31</v>
      </c>
      <c r="DV495">
        <v>4.5171790000000003E-2</v>
      </c>
      <c r="DW495">
        <v>22.77421</v>
      </c>
      <c r="DX495" s="1">
        <v>7.7347129999999996E-31</v>
      </c>
      <c r="DY495" s="1">
        <v>3.1117380000000002E-27</v>
      </c>
      <c r="DZ495" s="1">
        <v>4.5070199999999998E-2</v>
      </c>
      <c r="EA495">
        <v>22.678879999999999</v>
      </c>
      <c r="EB495" s="1">
        <v>2.4336220000000002E-27</v>
      </c>
      <c r="EC495" s="1">
        <v>9.4160470000000004E-24</v>
      </c>
      <c r="ED495" s="1">
        <v>4.5669290000000001E-2</v>
      </c>
      <c r="EE495">
        <v>22.601520000000001</v>
      </c>
      <c r="EF495" s="1">
        <v>2.7777489999999999E-24</v>
      </c>
      <c r="EG495" s="1">
        <v>1.041901E-20</v>
      </c>
      <c r="EH495" s="1">
        <v>4.5534239999999997E-2</v>
      </c>
      <c r="EI495">
        <v>22.636800000000001</v>
      </c>
      <c r="EJ495" s="1">
        <v>1.3579680000000001E-21</v>
      </c>
      <c r="EK495" s="1">
        <v>5.0636849999999999E-18</v>
      </c>
      <c r="EL495" s="1">
        <v>4.5061610000000002E-2</v>
      </c>
      <c r="EM495">
        <v>22.753219999999999</v>
      </c>
      <c r="EN495" s="1">
        <v>3.2563689999999999E-19</v>
      </c>
      <c r="EO495" s="1">
        <v>1.223762E-15</v>
      </c>
      <c r="EP495" s="1">
        <v>4.4497710000000003E-2</v>
      </c>
      <c r="EQ495">
        <v>22.896709999999999</v>
      </c>
      <c r="ER495" s="1">
        <v>4.234747E-17</v>
      </c>
      <c r="ES495" s="1">
        <v>1.617138E-13</v>
      </c>
      <c r="ET495" s="1">
        <v>4.4249120000000003E-2</v>
      </c>
      <c r="EU495">
        <v>23.0014</v>
      </c>
      <c r="EV495" s="1">
        <v>3.2799670000000001E-15</v>
      </c>
      <c r="EW495" s="1">
        <v>1.267072E-11</v>
      </c>
      <c r="EX495" s="1">
        <v>4.4153119999999997E-2</v>
      </c>
      <c r="EY495">
        <v>22.973459999999999</v>
      </c>
      <c r="EZ495" s="1">
        <v>1.6196640000000001E-13</v>
      </c>
      <c r="FA495" s="1">
        <v>6.3163950000000005E-10</v>
      </c>
      <c r="FB495" s="1">
        <v>4.3924129999999999E-2</v>
      </c>
      <c r="FC495">
        <v>22.86514</v>
      </c>
      <c r="FD495" s="1">
        <v>5.3570459999999998E-12</v>
      </c>
      <c r="FE495" s="1">
        <v>2.1165590000000001E-8</v>
      </c>
      <c r="FF495" s="1">
        <v>4.3508249999999998E-2</v>
      </c>
      <c r="FG495">
        <v>22.726749999999999</v>
      </c>
      <c r="FH495" s="1">
        <v>1.2347160000000001E-10</v>
      </c>
      <c r="FI495" s="1">
        <v>4.9761419999999996E-7</v>
      </c>
      <c r="FJ495" s="1">
        <v>4.3684729999999998E-2</v>
      </c>
      <c r="FK495">
        <v>22.614830000000001</v>
      </c>
      <c r="FL495" s="1">
        <v>2.101372E-9</v>
      </c>
      <c r="FM495" s="1">
        <v>8.5212299999999994E-6</v>
      </c>
      <c r="FN495" s="1">
        <v>4.3296759999999997E-2</v>
      </c>
      <c r="FO495">
        <v>22.715440000000001</v>
      </c>
      <c r="FP495" s="1">
        <v>2.6555310000000001E-8</v>
      </c>
      <c r="FQ495" s="1">
        <v>1.097437E-4</v>
      </c>
      <c r="FR495" s="1">
        <v>4.271229E-2</v>
      </c>
      <c r="FS495">
        <v>22.817309999999999</v>
      </c>
      <c r="FT495" s="1">
        <v>2.5705520000000001E-7</v>
      </c>
      <c r="FU495" s="1">
        <v>1.088816E-3</v>
      </c>
      <c r="FV495" s="1">
        <v>4.2042129999999997E-2</v>
      </c>
      <c r="FW495">
        <v>22.89329</v>
      </c>
      <c r="FX495" s="1">
        <v>1.9557569999999998E-6</v>
      </c>
      <c r="FY495" s="1">
        <v>8.5187890000000006E-3</v>
      </c>
      <c r="FZ495" s="1">
        <v>4.1636649999999997E-2</v>
      </c>
      <c r="GA495">
        <v>22.900559999999999</v>
      </c>
      <c r="GB495" s="1">
        <v>1.207429E-5</v>
      </c>
      <c r="GC495" s="1">
        <v>5.3748270000000001E-2</v>
      </c>
      <c r="GD495" s="1">
        <v>4.1370539999999997E-2</v>
      </c>
      <c r="GE495">
        <v>22.82254</v>
      </c>
      <c r="GF495" s="1">
        <v>6.1628339999999997E-5</v>
      </c>
      <c r="GG495" s="1">
        <v>0.27939999999999998</v>
      </c>
      <c r="GH495" s="1">
        <v>4.1006220000000003E-2</v>
      </c>
      <c r="GI495">
        <v>22.69257</v>
      </c>
      <c r="GJ495" s="1">
        <v>2.6321580000000002E-4</v>
      </c>
      <c r="GK495">
        <v>1.2190920000000001</v>
      </c>
      <c r="GL495" s="1">
        <v>4.0545699999999997E-2</v>
      </c>
      <c r="GM495">
        <v>22.55031</v>
      </c>
      <c r="GN495" s="1">
        <v>9.5649950000000004E-4</v>
      </c>
      <c r="GO495">
        <v>4.5367470000000001</v>
      </c>
      <c r="GP495" s="1">
        <v>4.0693449999999999E-2</v>
      </c>
      <c r="GQ495">
        <v>22.455169999999999</v>
      </c>
      <c r="GR495" s="1">
        <v>3.0589689999999999E-3</v>
      </c>
      <c r="GS495">
        <v>14.634650000000001</v>
      </c>
      <c r="GT495" s="1">
        <v>4.0311510000000002E-2</v>
      </c>
      <c r="GU495">
        <v>22.59253</v>
      </c>
      <c r="GV495" s="1">
        <v>8.4921000000000007E-3</v>
      </c>
      <c r="GW495">
        <v>41.5169</v>
      </c>
      <c r="GX495" s="1">
        <v>3.9730399999999999E-2</v>
      </c>
      <c r="GY495">
        <v>22.73685</v>
      </c>
      <c r="GZ495" s="1">
        <v>2.08384E-2</v>
      </c>
      <c r="HA495">
        <v>104.6551</v>
      </c>
      <c r="HB495" s="1">
        <v>3.906544E-2</v>
      </c>
      <c r="HC495">
        <v>22.88092</v>
      </c>
      <c r="HD495" s="1">
        <v>4.5849300000000003E-2</v>
      </c>
      <c r="HE495">
        <v>236.98269999999999</v>
      </c>
      <c r="HF495" s="1">
        <v>3.8639510000000002E-2</v>
      </c>
      <c r="HG495">
        <v>23.023309999999999</v>
      </c>
      <c r="HH495" s="1">
        <v>9.2140780000000005E-2</v>
      </c>
      <c r="HI495">
        <v>487.19920000000002</v>
      </c>
      <c r="HJ495" s="1">
        <v>3.8354310000000003E-2</v>
      </c>
      <c r="HK495">
        <v>23.053080000000001</v>
      </c>
      <c r="HL495" s="1">
        <v>0.1705257</v>
      </c>
      <c r="HM495">
        <v>918.85969999999998</v>
      </c>
      <c r="HN495" s="1">
        <v>3.7977700000000003E-2</v>
      </c>
      <c r="HO495">
        <v>22.927679999999999</v>
      </c>
      <c r="HP495">
        <v>0.29147459999999997</v>
      </c>
      <c r="HQ495">
        <v>1603.8889999999999</v>
      </c>
      <c r="HR495" s="1">
        <v>3.7482519999999998E-2</v>
      </c>
      <c r="HS495">
        <v>22.778559999999999</v>
      </c>
      <c r="HT495">
        <v>0.46336060000000001</v>
      </c>
      <c r="HU495">
        <v>2611.0439999999999</v>
      </c>
      <c r="HV495" s="1">
        <v>3.723274E-2</v>
      </c>
      <c r="HW495">
        <v>22.650639999999999</v>
      </c>
      <c r="HX495">
        <v>0.69680609999999998</v>
      </c>
      <c r="HY495">
        <v>3993.84</v>
      </c>
      <c r="HZ495" s="1">
        <v>3.6743699999999997E-2</v>
      </c>
      <c r="IA495">
        <v>22.740880000000001</v>
      </c>
      <c r="IB495">
        <v>0.98548190000000002</v>
      </c>
      <c r="IC495">
        <v>5779.6379999999999</v>
      </c>
      <c r="ID495" s="1">
        <v>3.6204640000000003E-2</v>
      </c>
      <c r="IE495">
        <v>22.942979999999999</v>
      </c>
      <c r="IF495">
        <v>1.324743</v>
      </c>
      <c r="IG495">
        <v>7957.6880000000001</v>
      </c>
      <c r="IH495" s="1">
        <v>3.568731E-2</v>
      </c>
      <c r="II495">
        <v>23.143439999999998</v>
      </c>
      <c r="IJ495">
        <v>1.7053210000000001</v>
      </c>
      <c r="IK495">
        <v>10483.469999999999</v>
      </c>
      <c r="IL495" s="1">
        <v>3.5320570000000003E-2</v>
      </c>
      <c r="IM495">
        <v>23.33</v>
      </c>
      <c r="IN495">
        <v>2.1213760000000002</v>
      </c>
      <c r="IO495">
        <v>13284.78</v>
      </c>
      <c r="IP495" s="1">
        <v>3.505233E-2</v>
      </c>
      <c r="IQ495">
        <v>23.35314</v>
      </c>
      <c r="IR495">
        <v>2.5592199999999998</v>
      </c>
      <c r="IS495">
        <v>16272.71</v>
      </c>
      <c r="IT495" s="1">
        <v>3.4792190000000001E-2</v>
      </c>
      <c r="IU495">
        <v>23.253540000000001</v>
      </c>
      <c r="IV495">
        <v>2.9990589999999999</v>
      </c>
      <c r="IW495">
        <v>19349.16</v>
      </c>
      <c r="IX495" s="1">
        <v>3.4519179999999997E-2</v>
      </c>
      <c r="IY495">
        <v>23.15361</v>
      </c>
      <c r="IZ495">
        <v>3.424436</v>
      </c>
      <c r="JA495">
        <v>22414.74</v>
      </c>
      <c r="JB495" s="1">
        <v>3.455515E-2</v>
      </c>
      <c r="JC495">
        <v>23.084769999999999</v>
      </c>
      <c r="JD495">
        <v>3.858781</v>
      </c>
      <c r="JE495">
        <v>25384.51</v>
      </c>
      <c r="JF495" s="1">
        <v>3.4373920000000002E-2</v>
      </c>
      <c r="JG495">
        <v>23.154630000000001</v>
      </c>
      <c r="JH495">
        <v>4.2382629999999999</v>
      </c>
      <c r="JI495">
        <v>28187.87</v>
      </c>
      <c r="JJ495" s="1">
        <v>3.4106589999999999E-2</v>
      </c>
      <c r="JK495">
        <v>23.207630000000002</v>
      </c>
      <c r="JL495">
        <v>4.566039</v>
      </c>
      <c r="JM495">
        <v>30760.57</v>
      </c>
      <c r="JN495" s="1">
        <v>3.3772759999999999E-2</v>
      </c>
      <c r="JO495">
        <v>23.292760000000001</v>
      </c>
      <c r="JP495">
        <v>4.8358270000000001</v>
      </c>
      <c r="JQ495">
        <v>33059.660000000003</v>
      </c>
      <c r="JR495" s="1">
        <v>3.3510560000000002E-2</v>
      </c>
      <c r="JS495">
        <v>23.28387</v>
      </c>
      <c r="JT495">
        <v>5.0669380000000004</v>
      </c>
      <c r="JU495">
        <v>35059.18</v>
      </c>
      <c r="JV495" s="1">
        <v>3.3286700000000002E-2</v>
      </c>
      <c r="JW495">
        <v>23.211269999999999</v>
      </c>
      <c r="JX495">
        <v>5.2546200000000001</v>
      </c>
      <c r="JY495">
        <v>36751.15</v>
      </c>
      <c r="JZ495" s="1">
        <v>3.3033659999999999E-2</v>
      </c>
      <c r="KA495">
        <v>23.125979999999998</v>
      </c>
      <c r="KB495">
        <v>5.3918689999999998</v>
      </c>
      <c r="KC495">
        <v>38138.239999999998</v>
      </c>
      <c r="KD495" s="1">
        <v>3.273645E-2</v>
      </c>
      <c r="KE495">
        <v>23.039809999999999</v>
      </c>
      <c r="KF495">
        <v>5.4776410000000002</v>
      </c>
      <c r="KG495">
        <v>39230.839999999997</v>
      </c>
      <c r="KH495" s="1">
        <v>3.2410099999999997E-2</v>
      </c>
      <c r="KI495">
        <v>22.965350000000001</v>
      </c>
      <c r="KJ495">
        <v>5.5185300000000002</v>
      </c>
      <c r="KK495">
        <v>40046.18</v>
      </c>
      <c r="KL495" s="1">
        <v>3.209994E-2</v>
      </c>
      <c r="KM495">
        <v>23.055599999999998</v>
      </c>
      <c r="KN495">
        <v>5.5266260000000003</v>
      </c>
      <c r="KO495">
        <v>40606.31</v>
      </c>
      <c r="KP495" s="1">
        <v>3.1819359999999998E-2</v>
      </c>
      <c r="KQ495">
        <v>23.084250000000001</v>
      </c>
      <c r="KR495">
        <v>5.508616</v>
      </c>
      <c r="KS495">
        <v>40937</v>
      </c>
      <c r="KT495" s="1">
        <v>3.1551330000000002E-2</v>
      </c>
      <c r="KU495">
        <v>23.141249999999999</v>
      </c>
      <c r="KV495">
        <v>5.4657169999999997</v>
      </c>
      <c r="KW495">
        <v>41064.17</v>
      </c>
      <c r="KX495" s="1">
        <v>3.1269709999999999E-2</v>
      </c>
      <c r="KY495">
        <v>23.207339999999999</v>
      </c>
      <c r="KZ495">
        <v>5.3982960000000002</v>
      </c>
      <c r="LA495">
        <v>41014.35</v>
      </c>
      <c r="LB495" s="1">
        <v>3.102707E-2</v>
      </c>
      <c r="LC495">
        <v>23.20027</v>
      </c>
      <c r="LD495">
        <v>5.3191040000000003</v>
      </c>
      <c r="LE495">
        <v>40812.85</v>
      </c>
      <c r="LF495" s="1">
        <v>3.0805320000000001E-2</v>
      </c>
      <c r="LG495">
        <v>23.098130000000001</v>
      </c>
      <c r="LH495">
        <v>5.228694</v>
      </c>
      <c r="LI495">
        <v>40481.94</v>
      </c>
      <c r="LJ495" s="1">
        <v>3.0641740000000001E-2</v>
      </c>
      <c r="LK495">
        <v>22.97822</v>
      </c>
      <c r="LL495">
        <v>5.1351290000000001</v>
      </c>
      <c r="LM495">
        <v>40043.589999999997</v>
      </c>
      <c r="LN495" s="1">
        <v>3.0615389999999999E-2</v>
      </c>
      <c r="LO495">
        <v>22.928039999999999</v>
      </c>
      <c r="LP495">
        <v>5.054316</v>
      </c>
      <c r="LQ495">
        <v>39515.660000000003</v>
      </c>
      <c r="LR495" s="1">
        <v>3.0461149999999999E-2</v>
      </c>
      <c r="LS495">
        <v>23.125520000000002</v>
      </c>
      <c r="LT495">
        <v>4.9448290000000004</v>
      </c>
      <c r="LU495">
        <v>38915.339999999997</v>
      </c>
      <c r="LV495" s="1">
        <v>3.0254969999999999E-2</v>
      </c>
      <c r="LW495">
        <v>23.312639999999998</v>
      </c>
      <c r="LX495">
        <v>4.8213150000000002</v>
      </c>
      <c r="LY495">
        <v>38257.24</v>
      </c>
      <c r="LZ495" s="1">
        <v>3.0059619999999999E-2</v>
      </c>
      <c r="MA495">
        <v>23.489889999999999</v>
      </c>
      <c r="MB495">
        <v>4.6958700000000002</v>
      </c>
      <c r="MC495">
        <v>37553.370000000003</v>
      </c>
      <c r="MD495" s="1">
        <v>2.9934100000000002E-2</v>
      </c>
      <c r="ME495">
        <v>23.691079999999999</v>
      </c>
      <c r="MF495">
        <v>4.5786699999999998</v>
      </c>
      <c r="MG495">
        <v>36816.07</v>
      </c>
      <c r="MH495" s="1">
        <v>2.9860629999999999E-2</v>
      </c>
      <c r="MI495">
        <v>23.73648</v>
      </c>
      <c r="MJ495">
        <v>4.4672190000000001</v>
      </c>
      <c r="MK495">
        <v>36052.800000000003</v>
      </c>
      <c r="ML495" s="1">
        <v>2.9770000000000001E-2</v>
      </c>
      <c r="MM495">
        <v>23.614149999999999</v>
      </c>
      <c r="MN495">
        <v>4.3590669999999996</v>
      </c>
      <c r="MO495">
        <v>35273.050000000003</v>
      </c>
      <c r="MP495" s="1">
        <v>2.9656789999999999E-2</v>
      </c>
      <c r="MQ495">
        <v>23.506229999999999</v>
      </c>
      <c r="MR495">
        <v>4.2364389999999998</v>
      </c>
      <c r="MS495">
        <v>34481.54</v>
      </c>
      <c r="MT495" s="1">
        <v>2.9752310000000001E-2</v>
      </c>
      <c r="MU495">
        <v>23.432700000000001</v>
      </c>
      <c r="MV495">
        <v>4.1439820000000003</v>
      </c>
      <c r="MW495">
        <v>33683.269999999997</v>
      </c>
      <c r="MX495" s="1">
        <v>2.9669230000000001E-2</v>
      </c>
      <c r="MY495">
        <v>23.591750000000001</v>
      </c>
      <c r="MZ495">
        <v>4.0303259999999996</v>
      </c>
      <c r="NA495">
        <v>32883.269999999997</v>
      </c>
      <c r="NB495" s="1">
        <v>2.952465E-2</v>
      </c>
      <c r="NC495">
        <v>23.81466</v>
      </c>
      <c r="ND495">
        <v>3.9116849999999999</v>
      </c>
      <c r="NE495">
        <v>32090.65</v>
      </c>
      <c r="NF495" s="1">
        <v>2.9361999999999999E-2</v>
      </c>
      <c r="NG495">
        <v>24.010159999999999</v>
      </c>
      <c r="NH495">
        <v>3.7916850000000002</v>
      </c>
      <c r="NI495">
        <v>31305.3</v>
      </c>
      <c r="NJ495" s="1">
        <v>2.93017E-2</v>
      </c>
      <c r="NK495">
        <v>24.194759999999999</v>
      </c>
      <c r="NL495">
        <v>3.6873990000000001</v>
      </c>
      <c r="NM495">
        <v>30529.41</v>
      </c>
      <c r="NN495" s="1">
        <v>2.9299769999999999E-2</v>
      </c>
      <c r="NO495">
        <v>24.210450000000002</v>
      </c>
      <c r="NP495">
        <v>3.5922019999999999</v>
      </c>
      <c r="NQ495">
        <v>29763.72</v>
      </c>
      <c r="NR495" s="1">
        <v>2.9262489999999999E-2</v>
      </c>
      <c r="NS495">
        <v>24.118739999999999</v>
      </c>
      <c r="NT495">
        <v>3.4946830000000002</v>
      </c>
      <c r="NU495">
        <v>29012.19</v>
      </c>
      <c r="NV495" s="1">
        <v>2.9169629999999998E-2</v>
      </c>
      <c r="NW495">
        <v>24.025220000000001</v>
      </c>
      <c r="NX495">
        <v>3.3930539999999998</v>
      </c>
      <c r="NY495">
        <v>28276.14</v>
      </c>
      <c r="NZ495" s="1">
        <v>2.8998489999999998E-2</v>
      </c>
      <c r="OA495">
        <v>23.968029999999999</v>
      </c>
      <c r="OB495">
        <v>3.2852489999999999</v>
      </c>
      <c r="OC495">
        <v>27555.58</v>
      </c>
      <c r="OD495" s="1">
        <v>2.8887240000000002E-2</v>
      </c>
      <c r="OE495">
        <v>23.954090000000001</v>
      </c>
      <c r="OF495">
        <v>3.1876030000000002</v>
      </c>
      <c r="OG495">
        <v>26853.49</v>
      </c>
      <c r="OH495" s="1">
        <v>2.886731E-2</v>
      </c>
      <c r="OI495">
        <v>24.079000000000001</v>
      </c>
      <c r="OJ495">
        <v>3.1023130000000001</v>
      </c>
      <c r="OK495">
        <v>26168.81</v>
      </c>
    </row>
    <row r="496" spans="1:401" x14ac:dyDescent="0.35">
      <c r="A496">
        <v>505</v>
      </c>
      <c r="B496" t="s">
        <v>4</v>
      </c>
      <c r="C496" t="s">
        <v>364</v>
      </c>
      <c r="D496" t="s">
        <v>503</v>
      </c>
      <c r="E496">
        <v>771.57069999999999</v>
      </c>
      <c r="F496" s="1">
        <v>3.574629E-2</v>
      </c>
      <c r="G496">
        <v>21.78435</v>
      </c>
      <c r="H496">
        <v>0</v>
      </c>
      <c r="I496">
        <v>0</v>
      </c>
      <c r="J496" s="1">
        <v>3.5666370000000003E-2</v>
      </c>
      <c r="K496">
        <v>21.746860000000002</v>
      </c>
      <c r="L496">
        <v>0</v>
      </c>
      <c r="M496">
        <v>0</v>
      </c>
      <c r="N496" s="1">
        <v>3.5803040000000001E-2</v>
      </c>
      <c r="O496">
        <v>21.86909</v>
      </c>
      <c r="P496">
        <v>0</v>
      </c>
      <c r="Q496">
        <v>0</v>
      </c>
      <c r="R496" s="1">
        <v>3.6017809999999997E-2</v>
      </c>
      <c r="S496">
        <v>21.920670000000001</v>
      </c>
      <c r="T496">
        <v>0</v>
      </c>
      <c r="U496">
        <v>0</v>
      </c>
      <c r="V496" s="1">
        <v>3.6035989999999997E-2</v>
      </c>
      <c r="W496">
        <v>22.04016</v>
      </c>
      <c r="X496">
        <v>0</v>
      </c>
      <c r="Y496">
        <v>0</v>
      </c>
      <c r="Z496" s="1">
        <v>3.5967239999999998E-2</v>
      </c>
      <c r="AA496">
        <v>22.018809999999998</v>
      </c>
      <c r="AB496">
        <v>0</v>
      </c>
      <c r="AC496">
        <v>0</v>
      </c>
      <c r="AD496" s="1">
        <v>3.5996739999999999E-2</v>
      </c>
      <c r="AE496">
        <v>21.978179999999998</v>
      </c>
      <c r="AF496">
        <v>0</v>
      </c>
      <c r="AG496">
        <v>0</v>
      </c>
      <c r="AH496" s="1">
        <v>3.6196979999999997E-2</v>
      </c>
      <c r="AI496">
        <v>21.935949999999998</v>
      </c>
      <c r="AJ496">
        <v>0</v>
      </c>
      <c r="AK496">
        <v>0</v>
      </c>
      <c r="AL496" s="1">
        <v>3.6144740000000002E-2</v>
      </c>
      <c r="AM496">
        <v>21.8888</v>
      </c>
      <c r="AN496">
        <v>0</v>
      </c>
      <c r="AO496">
        <v>0</v>
      </c>
      <c r="AP496" s="1">
        <v>3.638984E-2</v>
      </c>
      <c r="AQ496">
        <v>21.85942</v>
      </c>
      <c r="AR496">
        <v>0</v>
      </c>
      <c r="AS496">
        <v>0</v>
      </c>
      <c r="AT496" s="1">
        <v>3.6730150000000003E-2</v>
      </c>
      <c r="AU496">
        <v>21.969909999999999</v>
      </c>
      <c r="AV496">
        <v>0</v>
      </c>
      <c r="AW496">
        <v>0</v>
      </c>
      <c r="AX496" s="1">
        <v>3.7107809999999998E-2</v>
      </c>
      <c r="AY496">
        <v>21.98621</v>
      </c>
      <c r="AZ496">
        <v>0</v>
      </c>
      <c r="BA496">
        <v>0</v>
      </c>
      <c r="BB496">
        <v>3.7376609999999998E-2</v>
      </c>
      <c r="BC496">
        <v>21.99588</v>
      </c>
      <c r="BD496">
        <v>0</v>
      </c>
      <c r="BE496">
        <v>0</v>
      </c>
      <c r="BF496" s="1">
        <v>3.7618150000000003E-2</v>
      </c>
      <c r="BG496">
        <v>22.022410000000001</v>
      </c>
      <c r="BH496">
        <v>0</v>
      </c>
      <c r="BI496">
        <v>0</v>
      </c>
      <c r="BJ496" s="1">
        <v>3.7902079999999998E-2</v>
      </c>
      <c r="BK496">
        <v>21.954370000000001</v>
      </c>
      <c r="BL496">
        <v>0</v>
      </c>
      <c r="BM496">
        <v>0</v>
      </c>
      <c r="BN496" s="1">
        <v>3.8277819999999997E-2</v>
      </c>
      <c r="BO496">
        <v>21.868030000000001</v>
      </c>
      <c r="BP496">
        <v>0</v>
      </c>
      <c r="BQ496">
        <v>0</v>
      </c>
      <c r="BR496" s="1">
        <v>3.870622E-2</v>
      </c>
      <c r="BS496">
        <v>21.78126</v>
      </c>
      <c r="BT496">
        <v>0</v>
      </c>
      <c r="BU496">
        <v>0</v>
      </c>
      <c r="BV496" s="1">
        <v>3.9053669999999999E-2</v>
      </c>
      <c r="BW496">
        <v>21.828050000000001</v>
      </c>
      <c r="BX496">
        <v>0</v>
      </c>
      <c r="BY496">
        <v>0</v>
      </c>
      <c r="BZ496" s="1">
        <v>3.9326519999999997E-2</v>
      </c>
      <c r="CA496">
        <v>21.998609999999999</v>
      </c>
      <c r="CB496">
        <v>0</v>
      </c>
      <c r="CC496">
        <v>0</v>
      </c>
      <c r="CD496" s="1">
        <v>3.9579049999999998E-2</v>
      </c>
      <c r="CE496">
        <v>22.211659999999998</v>
      </c>
      <c r="CF496">
        <v>0</v>
      </c>
      <c r="CG496">
        <v>0</v>
      </c>
      <c r="CH496" s="1">
        <v>3.9862599999999998E-2</v>
      </c>
      <c r="CI496">
        <v>22.378879999999999</v>
      </c>
      <c r="CJ496">
        <v>0</v>
      </c>
      <c r="CK496">
        <v>0</v>
      </c>
      <c r="CL496" s="1">
        <v>4.0163379999999999E-2</v>
      </c>
      <c r="CM496">
        <v>22.398710000000001</v>
      </c>
      <c r="CN496">
        <v>0</v>
      </c>
      <c r="CO496">
        <v>0</v>
      </c>
      <c r="CP496" s="1">
        <v>4.0410950000000001E-2</v>
      </c>
      <c r="CQ496">
        <v>22.325890000000001</v>
      </c>
      <c r="CR496">
        <v>0</v>
      </c>
      <c r="CS496">
        <v>0</v>
      </c>
      <c r="CT496">
        <v>4.0633019999999999E-2</v>
      </c>
      <c r="CU496">
        <v>22.255040000000001</v>
      </c>
      <c r="CV496">
        <v>0</v>
      </c>
      <c r="CW496">
        <v>0</v>
      </c>
      <c r="CX496" s="1">
        <v>4.119987E-2</v>
      </c>
      <c r="CY496">
        <v>22.212319999999998</v>
      </c>
      <c r="CZ496">
        <v>0</v>
      </c>
      <c r="DA496">
        <v>0</v>
      </c>
      <c r="DB496" s="1">
        <v>4.1362419999999997E-2</v>
      </c>
      <c r="DC496">
        <v>22.324339999999999</v>
      </c>
      <c r="DD496">
        <v>0</v>
      </c>
      <c r="DE496">
        <v>0</v>
      </c>
      <c r="DF496" s="1">
        <v>4.1314999999999998E-2</v>
      </c>
      <c r="DG496">
        <v>22.528649999999999</v>
      </c>
      <c r="DH496">
        <v>0</v>
      </c>
      <c r="DI496">
        <v>0</v>
      </c>
      <c r="DJ496" s="1">
        <v>4.1200779999999999E-2</v>
      </c>
      <c r="DK496">
        <v>22.684619999999999</v>
      </c>
      <c r="DL496">
        <v>0</v>
      </c>
      <c r="DM496">
        <v>0</v>
      </c>
      <c r="DN496" s="1">
        <v>4.1242939999999999E-2</v>
      </c>
      <c r="DO496">
        <v>22.818069999999999</v>
      </c>
      <c r="DP496">
        <v>0</v>
      </c>
      <c r="DQ496" s="1">
        <v>1.13586E-36</v>
      </c>
      <c r="DR496" s="1">
        <v>4.1351480000000003E-2</v>
      </c>
      <c r="DS496">
        <v>22.831140000000001</v>
      </c>
      <c r="DT496" s="1">
        <v>1.4576839999999999E-35</v>
      </c>
      <c r="DU496" s="1">
        <v>7.034645E-32</v>
      </c>
      <c r="DV496">
        <v>4.1357310000000001E-2</v>
      </c>
      <c r="DW496">
        <v>22.739409999999999</v>
      </c>
      <c r="DX496" s="1">
        <v>1.9502790000000001E-31</v>
      </c>
      <c r="DY496" s="1">
        <v>8.4543479999999993E-28</v>
      </c>
      <c r="DZ496" s="1">
        <v>4.1268409999999998E-2</v>
      </c>
      <c r="EA496">
        <v>22.644909999999999</v>
      </c>
      <c r="EB496" s="1">
        <v>6.805361E-28</v>
      </c>
      <c r="EC496" s="1">
        <v>2.7857690000000002E-24</v>
      </c>
      <c r="ED496" s="1">
        <v>4.184218E-2</v>
      </c>
      <c r="EE496">
        <v>22.568470000000001</v>
      </c>
      <c r="EF496" s="1">
        <v>8.4765780000000008E-25</v>
      </c>
      <c r="EG496" s="1">
        <v>3.3182120000000002E-21</v>
      </c>
      <c r="EH496" s="1">
        <v>4.171279E-2</v>
      </c>
      <c r="EI496">
        <v>22.605360000000001</v>
      </c>
      <c r="EJ496" s="1">
        <v>4.4674409999999997E-22</v>
      </c>
      <c r="EK496" s="1">
        <v>1.7214640000000001E-18</v>
      </c>
      <c r="EL496" s="1">
        <v>4.1274079999999998E-2</v>
      </c>
      <c r="EM496">
        <v>22.722809999999999</v>
      </c>
      <c r="EN496" s="1">
        <v>1.1461420000000001E-19</v>
      </c>
      <c r="EO496" s="1">
        <v>4.4146940000000001E-16</v>
      </c>
      <c r="EP496" s="1">
        <v>4.0747369999999998E-2</v>
      </c>
      <c r="EQ496">
        <v>22.866309999999999</v>
      </c>
      <c r="ER496" s="1">
        <v>1.5852939999999999E-17</v>
      </c>
      <c r="ES496" s="1">
        <v>6.1612479999999997E-14</v>
      </c>
      <c r="ET496" s="1">
        <v>4.0525100000000001E-2</v>
      </c>
      <c r="EU496">
        <v>22.97052</v>
      </c>
      <c r="EV496" s="1">
        <v>1.3000049999999999E-15</v>
      </c>
      <c r="EW496" s="1">
        <v>5.0768010000000001E-12</v>
      </c>
      <c r="EX496" s="1">
        <v>4.0442260000000001E-2</v>
      </c>
      <c r="EY496">
        <v>22.943439999999999</v>
      </c>
      <c r="EZ496" s="1">
        <v>6.7672839999999997E-14</v>
      </c>
      <c r="FA496" s="1">
        <v>2.6514610000000001E-10</v>
      </c>
      <c r="FB496" s="1">
        <v>4.0236840000000003E-2</v>
      </c>
      <c r="FC496">
        <v>22.838000000000001</v>
      </c>
      <c r="FD496" s="1">
        <v>2.3510800000000001E-12</v>
      </c>
      <c r="FE496" s="1">
        <v>9.2793459999999994E-9</v>
      </c>
      <c r="FF496">
        <v>3.985619E-2</v>
      </c>
      <c r="FG496">
        <v>22.703330000000001</v>
      </c>
      <c r="FH496" s="1">
        <v>5.6753099999999997E-11</v>
      </c>
      <c r="FI496" s="1">
        <v>2.2728489999999999E-7</v>
      </c>
      <c r="FJ496" s="1">
        <v>4.0036589999999997E-2</v>
      </c>
      <c r="FK496">
        <v>22.597069999999999</v>
      </c>
      <c r="FL496" s="1">
        <v>1.009972E-9</v>
      </c>
      <c r="FM496" s="1">
        <v>4.0468869999999996E-6</v>
      </c>
      <c r="FN496" s="1">
        <v>3.9675500000000002E-2</v>
      </c>
      <c r="FO496">
        <v>22.70262</v>
      </c>
      <c r="FP496" s="1">
        <v>1.3308389999999999E-8</v>
      </c>
      <c r="FQ496" s="1">
        <v>5.4088549999999999E-5</v>
      </c>
      <c r="FR496" s="1">
        <v>3.9136400000000002E-2</v>
      </c>
      <c r="FS496">
        <v>22.8066</v>
      </c>
      <c r="FT496" s="1">
        <v>1.34083E-7</v>
      </c>
      <c r="FU496" s="1">
        <v>5.5596409999999997E-4</v>
      </c>
      <c r="FV496" s="1">
        <v>3.8516759999999997E-2</v>
      </c>
      <c r="FW496">
        <v>22.885020000000001</v>
      </c>
      <c r="FX496" s="1">
        <v>1.059975E-6</v>
      </c>
      <c r="FY496" s="1">
        <v>4.499701E-3</v>
      </c>
      <c r="FZ496" s="1">
        <v>3.8145739999999997E-2</v>
      </c>
      <c r="GA496">
        <v>22.894960000000001</v>
      </c>
      <c r="GB496" s="1">
        <v>6.7903699999999998E-6</v>
      </c>
      <c r="GC496" s="1">
        <v>2.9326660000000001E-2</v>
      </c>
      <c r="GD496" s="1">
        <v>3.790806E-2</v>
      </c>
      <c r="GE496">
        <v>22.820170000000001</v>
      </c>
      <c r="GF496" s="1">
        <v>3.5914639999999999E-5</v>
      </c>
      <c r="GG496" s="1">
        <v>0.1572558</v>
      </c>
      <c r="GH496" s="1">
        <v>3.7574440000000001E-2</v>
      </c>
      <c r="GI496">
        <v>22.69388</v>
      </c>
      <c r="GJ496" s="1">
        <v>1.586693E-4</v>
      </c>
      <c r="GK496">
        <v>0.7067388</v>
      </c>
      <c r="GL496" s="1">
        <v>3.715396E-2</v>
      </c>
      <c r="GM496">
        <v>22.55621</v>
      </c>
      <c r="GN496" s="1">
        <v>5.9557489999999995E-4</v>
      </c>
      <c r="GO496">
        <v>2.705333</v>
      </c>
      <c r="GP496" s="1">
        <v>3.7306010000000001E-2</v>
      </c>
      <c r="GQ496">
        <v>22.46631</v>
      </c>
      <c r="GR496" s="1">
        <v>1.965629E-3</v>
      </c>
      <c r="GS496">
        <v>8.9652989999999999</v>
      </c>
      <c r="GT496" s="1">
        <v>3.695333E-2</v>
      </c>
      <c r="GU496">
        <v>22.607620000000001</v>
      </c>
      <c r="GV496" s="1">
        <v>5.620285E-3</v>
      </c>
      <c r="GW496">
        <v>26.094429999999999</v>
      </c>
      <c r="GX496" s="1">
        <v>3.6413399999999999E-2</v>
      </c>
      <c r="GY496">
        <v>22.75299</v>
      </c>
      <c r="GZ496" s="1">
        <v>1.4182520000000001E-2</v>
      </c>
      <c r="HA496">
        <v>67.399940000000001</v>
      </c>
      <c r="HB496" s="1">
        <v>3.5799749999999998E-2</v>
      </c>
      <c r="HC496">
        <v>22.897780000000001</v>
      </c>
      <c r="HD496" s="1">
        <v>3.2051549999999998E-2</v>
      </c>
      <c r="HE496">
        <v>156.20060000000001</v>
      </c>
      <c r="HF496" s="1">
        <v>3.541192E-2</v>
      </c>
      <c r="HG496">
        <v>23.040469999999999</v>
      </c>
      <c r="HH496" s="1">
        <v>6.6089850000000006E-2</v>
      </c>
      <c r="HI496">
        <v>328.27690000000001</v>
      </c>
      <c r="HJ496" s="1">
        <v>3.5153709999999998E-2</v>
      </c>
      <c r="HK496">
        <v>23.06973</v>
      </c>
      <c r="HL496" s="1">
        <v>0.12534670000000001</v>
      </c>
      <c r="HM496">
        <v>632.21720000000005</v>
      </c>
      <c r="HN496" s="1">
        <v>3.4811059999999998E-2</v>
      </c>
      <c r="HO496">
        <v>22.945340000000002</v>
      </c>
      <c r="HP496">
        <v>0.219275</v>
      </c>
      <c r="HQ496">
        <v>1125.567</v>
      </c>
      <c r="HR496">
        <v>3.4355610000000002E-2</v>
      </c>
      <c r="HS496">
        <v>22.798639999999999</v>
      </c>
      <c r="HT496">
        <v>0.35626829999999998</v>
      </c>
      <c r="HU496">
        <v>1866.8109999999999</v>
      </c>
      <c r="HV496" s="1">
        <v>3.4135110000000003E-2</v>
      </c>
      <c r="HW496">
        <v>22.673629999999999</v>
      </c>
      <c r="HX496">
        <v>0.54705090000000001</v>
      </c>
      <c r="HY496">
        <v>2905.9679999999998</v>
      </c>
      <c r="HZ496" s="1">
        <v>3.3685409999999999E-2</v>
      </c>
      <c r="IA496">
        <v>22.766110000000001</v>
      </c>
      <c r="IB496">
        <v>0.78881420000000002</v>
      </c>
      <c r="IC496">
        <v>4275.1379999999999</v>
      </c>
      <c r="ID496" s="1">
        <v>3.3188580000000002E-2</v>
      </c>
      <c r="IE496">
        <v>22.967449999999999</v>
      </c>
      <c r="IF496">
        <v>1.079691</v>
      </c>
      <c r="IG496">
        <v>5977.3329999999996</v>
      </c>
      <c r="IH496">
        <v>3.271106E-2</v>
      </c>
      <c r="II496">
        <v>23.165500000000002</v>
      </c>
      <c r="IJ496">
        <v>1.413457</v>
      </c>
      <c r="IK496">
        <v>7988.107</v>
      </c>
      <c r="IL496" s="1">
        <v>3.2373979999999997E-2</v>
      </c>
      <c r="IM496">
        <v>23.349229999999999</v>
      </c>
      <c r="IN496">
        <v>1.7861689999999999</v>
      </c>
      <c r="IO496">
        <v>10258.18</v>
      </c>
      <c r="IP496" s="1">
        <v>3.213067E-2</v>
      </c>
      <c r="IQ496">
        <v>23.368729999999999</v>
      </c>
      <c r="IR496">
        <v>2.1867559999999999</v>
      </c>
      <c r="IS496">
        <v>12721.63</v>
      </c>
      <c r="IT496" s="1">
        <v>3.1892179999999999E-2</v>
      </c>
      <c r="IU496">
        <v>23.26803</v>
      </c>
      <c r="IV496">
        <v>2.5975069999999998</v>
      </c>
      <c r="IW496">
        <v>15300.51</v>
      </c>
      <c r="IX496" s="1">
        <v>3.1643499999999998E-2</v>
      </c>
      <c r="IY496">
        <v>23.167819999999999</v>
      </c>
      <c r="IZ496">
        <v>3.003374</v>
      </c>
      <c r="JA496">
        <v>17912.509999999998</v>
      </c>
      <c r="JB496">
        <v>3.168178E-2</v>
      </c>
      <c r="JC496">
        <v>23.098849999999999</v>
      </c>
      <c r="JD496">
        <v>3.4241259999999998</v>
      </c>
      <c r="JE496">
        <v>20484.16</v>
      </c>
      <c r="JF496">
        <v>3.1513880000000001E-2</v>
      </c>
      <c r="JG496">
        <v>23.168310000000002</v>
      </c>
      <c r="JH496">
        <v>3.8008920000000002</v>
      </c>
      <c r="JI496">
        <v>22951.83</v>
      </c>
      <c r="JJ496" s="1">
        <v>3.1268619999999997E-2</v>
      </c>
      <c r="JK496">
        <v>23.218409999999999</v>
      </c>
      <c r="JL496">
        <v>4.1349549999999997</v>
      </c>
      <c r="JM496">
        <v>25254.05</v>
      </c>
      <c r="JN496">
        <v>3.0957040000000002E-2</v>
      </c>
      <c r="JO496">
        <v>23.30143</v>
      </c>
      <c r="JP496">
        <v>4.417891</v>
      </c>
      <c r="JQ496">
        <v>27348.080000000002</v>
      </c>
      <c r="JR496" s="1">
        <v>3.0719429999999999E-2</v>
      </c>
      <c r="JS496">
        <v>23.28961</v>
      </c>
      <c r="JT496">
        <v>4.6676640000000003</v>
      </c>
      <c r="JU496">
        <v>29204.91</v>
      </c>
      <c r="JV496" s="1">
        <v>3.0515480000000001E-2</v>
      </c>
      <c r="JW496">
        <v>23.215610000000002</v>
      </c>
      <c r="JX496">
        <v>4.877478</v>
      </c>
      <c r="JY496">
        <v>30811.360000000001</v>
      </c>
      <c r="JZ496" s="1">
        <v>3.028405E-2</v>
      </c>
      <c r="KA496">
        <v>23.1296</v>
      </c>
      <c r="KB496">
        <v>5.0399450000000003</v>
      </c>
      <c r="KC496">
        <v>32163.87</v>
      </c>
      <c r="KD496" s="1">
        <v>3.0009950000000001E-2</v>
      </c>
      <c r="KE496">
        <v>23.042909999999999</v>
      </c>
      <c r="KF496">
        <v>5.1526389999999997</v>
      </c>
      <c r="KG496">
        <v>33265.949999999997</v>
      </c>
      <c r="KH496" s="1">
        <v>2.970797E-2</v>
      </c>
      <c r="KI496">
        <v>22.968710000000002</v>
      </c>
      <c r="KJ496">
        <v>5.221114</v>
      </c>
      <c r="KK496">
        <v>34127.67</v>
      </c>
      <c r="KL496" s="1">
        <v>2.9425139999999999E-2</v>
      </c>
      <c r="KM496">
        <v>23.059840000000001</v>
      </c>
      <c r="KN496">
        <v>5.2573509999999999</v>
      </c>
      <c r="KO496">
        <v>34765.480000000003</v>
      </c>
      <c r="KP496" s="1">
        <v>2.9169150000000001E-2</v>
      </c>
      <c r="KQ496">
        <v>23.086839999999999</v>
      </c>
      <c r="KR496">
        <v>5.2666199999999996</v>
      </c>
      <c r="KS496">
        <v>35198.769999999997</v>
      </c>
      <c r="KT496" s="1">
        <v>2.892542E-2</v>
      </c>
      <c r="KU496">
        <v>23.14433</v>
      </c>
      <c r="KV496">
        <v>5.2499669999999998</v>
      </c>
      <c r="KW496">
        <v>35448.11</v>
      </c>
      <c r="KX496" s="1">
        <v>2.8665779999999998E-2</v>
      </c>
      <c r="KY496">
        <v>23.209949999999999</v>
      </c>
      <c r="KZ496">
        <v>5.206995</v>
      </c>
      <c r="LA496">
        <v>35534.85</v>
      </c>
      <c r="LB496" s="1">
        <v>2.843992E-2</v>
      </c>
      <c r="LC496">
        <v>23.202459999999999</v>
      </c>
      <c r="LD496">
        <v>5.150156</v>
      </c>
      <c r="LE496">
        <v>35480.69</v>
      </c>
      <c r="LF496">
        <v>2.8239190000000001E-2</v>
      </c>
      <c r="LG496">
        <v>23.101320000000001</v>
      </c>
      <c r="LH496">
        <v>5.0815609999999998</v>
      </c>
      <c r="LI496">
        <v>35304.519999999997</v>
      </c>
      <c r="LJ496" s="1">
        <v>2.8086429999999999E-2</v>
      </c>
      <c r="LK496">
        <v>22.983630000000002</v>
      </c>
      <c r="LL496">
        <v>5.0070259999999998</v>
      </c>
      <c r="LM496">
        <v>35025.57</v>
      </c>
      <c r="LN496" s="1">
        <v>2.806898E-2</v>
      </c>
      <c r="LO496">
        <v>22.936820000000001</v>
      </c>
      <c r="LP496">
        <v>4.9450409999999998</v>
      </c>
      <c r="LQ496">
        <v>34659.839999999997</v>
      </c>
      <c r="LR496" s="1">
        <v>2.792702E-2</v>
      </c>
      <c r="LS496">
        <v>23.13608</v>
      </c>
      <c r="LT496">
        <v>4.8523209999999999</v>
      </c>
      <c r="LU496">
        <v>34222.54</v>
      </c>
      <c r="LV496" s="1">
        <v>2.7734700000000001E-2</v>
      </c>
      <c r="LW496">
        <v>23.321650000000002</v>
      </c>
      <c r="LX496">
        <v>4.7436610000000003</v>
      </c>
      <c r="LY496">
        <v>33725.910000000003</v>
      </c>
      <c r="LZ496" s="1">
        <v>2.7553749999999998E-2</v>
      </c>
      <c r="MA496">
        <v>23.498560000000001</v>
      </c>
      <c r="MB496">
        <v>4.6319590000000002</v>
      </c>
      <c r="MC496">
        <v>33181.43</v>
      </c>
      <c r="MD496" s="1">
        <v>2.7436889999999999E-2</v>
      </c>
      <c r="ME496">
        <v>23.698450000000001</v>
      </c>
      <c r="MF496">
        <v>4.5270149999999996</v>
      </c>
      <c r="MG496">
        <v>32600.04</v>
      </c>
      <c r="MH496" s="1">
        <v>2.7368739999999999E-2</v>
      </c>
      <c r="MI496">
        <v>23.741340000000001</v>
      </c>
      <c r="MJ496">
        <v>4.4269809999999996</v>
      </c>
      <c r="MK496">
        <v>31989.53</v>
      </c>
      <c r="ML496" s="1">
        <v>2.7288059999999999E-2</v>
      </c>
      <c r="MM496">
        <v>23.61956</v>
      </c>
      <c r="MN496">
        <v>4.3233870000000003</v>
      </c>
      <c r="MO496">
        <v>31358.34</v>
      </c>
      <c r="MP496">
        <v>2.718342E-2</v>
      </c>
      <c r="MQ496">
        <v>23.513010000000001</v>
      </c>
      <c r="MR496">
        <v>4.2140930000000001</v>
      </c>
      <c r="MS496">
        <v>30711.4</v>
      </c>
      <c r="MT496" s="1">
        <v>2.7277679999999999E-2</v>
      </c>
      <c r="MU496">
        <v>23.441500000000001</v>
      </c>
      <c r="MV496">
        <v>4.134773</v>
      </c>
      <c r="MW496">
        <v>30053.21</v>
      </c>
      <c r="MX496" s="1">
        <v>2.7202029999999999E-2</v>
      </c>
      <c r="MY496">
        <v>23.600750000000001</v>
      </c>
      <c r="MZ496">
        <v>4.0351540000000004</v>
      </c>
      <c r="NA496">
        <v>29391.19</v>
      </c>
      <c r="NB496" s="1">
        <v>2.7068720000000001E-2</v>
      </c>
      <c r="NC496">
        <v>23.821750000000002</v>
      </c>
      <c r="ND496">
        <v>3.9185189999999999</v>
      </c>
      <c r="NE496">
        <v>28727.3</v>
      </c>
      <c r="NF496" s="1">
        <v>2.6912419999999999E-2</v>
      </c>
      <c r="NG496">
        <v>24.01418</v>
      </c>
      <c r="NH496">
        <v>3.8006980000000001</v>
      </c>
      <c r="NI496">
        <v>28065.23</v>
      </c>
      <c r="NJ496" s="1">
        <v>2.685887E-2</v>
      </c>
      <c r="NK496">
        <v>24.195540000000001</v>
      </c>
      <c r="NL496">
        <v>3.7003349999999999</v>
      </c>
      <c r="NM496">
        <v>27407.43</v>
      </c>
      <c r="NN496" s="1">
        <v>2.6858190000000001E-2</v>
      </c>
      <c r="NO496">
        <v>24.20758</v>
      </c>
      <c r="NP496">
        <v>3.6131479999999998</v>
      </c>
      <c r="NQ496">
        <v>26758.81</v>
      </c>
      <c r="NR496" s="1">
        <v>2.682582E-2</v>
      </c>
      <c r="NS496">
        <v>24.114850000000001</v>
      </c>
      <c r="NT496">
        <v>3.5205869999999999</v>
      </c>
      <c r="NU496">
        <v>26118.44</v>
      </c>
      <c r="NV496" s="1">
        <v>2.6735680000000001E-2</v>
      </c>
      <c r="NW496">
        <v>24.020959999999999</v>
      </c>
      <c r="NX496">
        <v>3.422472</v>
      </c>
      <c r="NY496">
        <v>25488.560000000001</v>
      </c>
      <c r="NZ496" s="1">
        <v>2.657897E-2</v>
      </c>
      <c r="OA496">
        <v>23.963570000000001</v>
      </c>
      <c r="OB496">
        <v>3.3181859999999999</v>
      </c>
      <c r="OC496">
        <v>24869.08</v>
      </c>
      <c r="OD496" s="1">
        <v>2.647683E-2</v>
      </c>
      <c r="OE496">
        <v>23.949200000000001</v>
      </c>
      <c r="OF496">
        <v>3.2237800000000001</v>
      </c>
      <c r="OG496">
        <v>24264.14</v>
      </c>
      <c r="OH496" s="1">
        <v>2.645809E-2</v>
      </c>
      <c r="OI496">
        <v>24.073060000000002</v>
      </c>
      <c r="OJ496">
        <v>3.1414390000000001</v>
      </c>
      <c r="OK496">
        <v>23672.35</v>
      </c>
    </row>
    <row r="497" spans="1:401" x14ac:dyDescent="0.35">
      <c r="A497">
        <v>506</v>
      </c>
      <c r="B497" t="s">
        <v>4</v>
      </c>
      <c r="C497" t="s">
        <v>364</v>
      </c>
      <c r="D497" t="s">
        <v>504</v>
      </c>
      <c r="E497">
        <v>772.03700000000003</v>
      </c>
      <c r="F497" s="1">
        <v>4.1666069999999999E-2</v>
      </c>
      <c r="G497">
        <v>21.741209999999999</v>
      </c>
      <c r="H497">
        <v>0</v>
      </c>
      <c r="I497">
        <v>0</v>
      </c>
      <c r="J497" s="1">
        <v>4.1570570000000001E-2</v>
      </c>
      <c r="K497">
        <v>21.707730000000002</v>
      </c>
      <c r="L497">
        <v>0</v>
      </c>
      <c r="M497">
        <v>0</v>
      </c>
      <c r="N497" s="1">
        <v>4.1733859999999998E-2</v>
      </c>
      <c r="O497">
        <v>21.832540000000002</v>
      </c>
      <c r="P497">
        <v>0</v>
      </c>
      <c r="Q497">
        <v>0</v>
      </c>
      <c r="R497" s="1">
        <v>4.1990710000000001E-2</v>
      </c>
      <c r="S497">
        <v>21.8842</v>
      </c>
      <c r="T497">
        <v>0</v>
      </c>
      <c r="U497">
        <v>0</v>
      </c>
      <c r="V497" s="1">
        <v>4.2008299999999998E-2</v>
      </c>
      <c r="W497">
        <v>22.003869999999999</v>
      </c>
      <c r="X497">
        <v>0</v>
      </c>
      <c r="Y497">
        <v>0</v>
      </c>
      <c r="Z497" s="1">
        <v>4.1916639999999998E-2</v>
      </c>
      <c r="AA497">
        <v>21.982189999999999</v>
      </c>
      <c r="AB497">
        <v>0</v>
      </c>
      <c r="AC497">
        <v>0</v>
      </c>
      <c r="AD497" s="1">
        <v>4.1947699999999997E-2</v>
      </c>
      <c r="AE497">
        <v>21.942550000000001</v>
      </c>
      <c r="AF497">
        <v>0</v>
      </c>
      <c r="AG497">
        <v>0</v>
      </c>
      <c r="AH497" s="1">
        <v>4.218094E-2</v>
      </c>
      <c r="AI497">
        <v>21.90157</v>
      </c>
      <c r="AJ497">
        <v>0</v>
      </c>
      <c r="AK497">
        <v>0</v>
      </c>
      <c r="AL497" s="1">
        <v>4.2107220000000001E-2</v>
      </c>
      <c r="AM497">
        <v>21.855810000000002</v>
      </c>
      <c r="AN497">
        <v>0</v>
      </c>
      <c r="AO497">
        <v>0</v>
      </c>
      <c r="AP497" s="1">
        <v>4.239159E-2</v>
      </c>
      <c r="AQ497">
        <v>21.828510000000001</v>
      </c>
      <c r="AR497">
        <v>0</v>
      </c>
      <c r="AS497">
        <v>0</v>
      </c>
      <c r="AT497">
        <v>4.2787510000000001E-2</v>
      </c>
      <c r="AU497">
        <v>21.941009999999999</v>
      </c>
      <c r="AV497">
        <v>0</v>
      </c>
      <c r="AW497">
        <v>0</v>
      </c>
      <c r="AX497" s="1">
        <v>4.3227479999999999E-2</v>
      </c>
      <c r="AY497">
        <v>21.957370000000001</v>
      </c>
      <c r="AZ497">
        <v>0</v>
      </c>
      <c r="BA497">
        <v>0</v>
      </c>
      <c r="BB497" s="1">
        <v>4.3539130000000002E-2</v>
      </c>
      <c r="BC497">
        <v>21.96903</v>
      </c>
      <c r="BD497">
        <v>0</v>
      </c>
      <c r="BE497">
        <v>0</v>
      </c>
      <c r="BF497" s="1">
        <v>4.381355E-2</v>
      </c>
      <c r="BG497">
        <v>21.9954</v>
      </c>
      <c r="BH497">
        <v>0</v>
      </c>
      <c r="BI497">
        <v>0</v>
      </c>
      <c r="BJ497" s="1">
        <v>4.4143519999999999E-2</v>
      </c>
      <c r="BK497">
        <v>21.92755</v>
      </c>
      <c r="BL497">
        <v>0</v>
      </c>
      <c r="BM497">
        <v>0</v>
      </c>
      <c r="BN497" s="1">
        <v>4.4579630000000002E-2</v>
      </c>
      <c r="BO497">
        <v>21.842189999999999</v>
      </c>
      <c r="BP497">
        <v>0</v>
      </c>
      <c r="BQ497">
        <v>0</v>
      </c>
      <c r="BR497" s="1">
        <v>4.507978E-2</v>
      </c>
      <c r="BS497">
        <v>21.757239999999999</v>
      </c>
      <c r="BT497">
        <v>0</v>
      </c>
      <c r="BU497">
        <v>0</v>
      </c>
      <c r="BV497">
        <v>4.5479989999999998E-2</v>
      </c>
      <c r="BW497">
        <v>21.80546</v>
      </c>
      <c r="BX497">
        <v>0</v>
      </c>
      <c r="BY497">
        <v>0</v>
      </c>
      <c r="BZ497" s="1">
        <v>4.5795240000000001E-2</v>
      </c>
      <c r="CA497">
        <v>21.977820000000001</v>
      </c>
      <c r="CB497">
        <v>0</v>
      </c>
      <c r="CC497">
        <v>0</v>
      </c>
      <c r="CD497" s="1">
        <v>4.6082409999999997E-2</v>
      </c>
      <c r="CE497">
        <v>22.189409999999999</v>
      </c>
      <c r="CF497">
        <v>0</v>
      </c>
      <c r="CG497">
        <v>0</v>
      </c>
      <c r="CH497" s="1">
        <v>4.6412599999999998E-2</v>
      </c>
      <c r="CI497">
        <v>22.354710000000001</v>
      </c>
      <c r="CJ497">
        <v>0</v>
      </c>
      <c r="CK497">
        <v>0</v>
      </c>
      <c r="CL497" s="1">
        <v>4.6763209999999999E-2</v>
      </c>
      <c r="CM497">
        <v>22.371469999999999</v>
      </c>
      <c r="CN497">
        <v>0</v>
      </c>
      <c r="CO497">
        <v>0</v>
      </c>
      <c r="CP497" s="1">
        <v>4.7049670000000002E-2</v>
      </c>
      <c r="CQ497">
        <v>22.298069999999999</v>
      </c>
      <c r="CR497">
        <v>0</v>
      </c>
      <c r="CS497">
        <v>0</v>
      </c>
      <c r="CT497" s="1">
        <v>4.7306710000000002E-2</v>
      </c>
      <c r="CU497">
        <v>22.22776</v>
      </c>
      <c r="CV497">
        <v>0</v>
      </c>
      <c r="CW497">
        <v>0</v>
      </c>
      <c r="CX497">
        <v>4.7977659999999998E-2</v>
      </c>
      <c r="CY497">
        <v>22.186170000000001</v>
      </c>
      <c r="CZ497">
        <v>0</v>
      </c>
      <c r="DA497">
        <v>0</v>
      </c>
      <c r="DB497" s="1">
        <v>4.8163570000000003E-2</v>
      </c>
      <c r="DC497">
        <v>22.299199999999999</v>
      </c>
      <c r="DD497">
        <v>0</v>
      </c>
      <c r="DE497">
        <v>0</v>
      </c>
      <c r="DF497" s="1">
        <v>4.8104800000000003E-2</v>
      </c>
      <c r="DG497">
        <v>22.50243</v>
      </c>
      <c r="DH497">
        <v>0</v>
      </c>
      <c r="DI497">
        <v>0</v>
      </c>
      <c r="DJ497" s="1">
        <v>4.7962100000000001E-2</v>
      </c>
      <c r="DK497">
        <v>22.65615</v>
      </c>
      <c r="DL497">
        <v>0</v>
      </c>
      <c r="DM497">
        <v>0</v>
      </c>
      <c r="DN497" s="1">
        <v>4.8010700000000003E-2</v>
      </c>
      <c r="DO497">
        <v>22.787230000000001</v>
      </c>
      <c r="DP497">
        <v>0</v>
      </c>
      <c r="DQ497">
        <v>2.5602510000000001E-37</v>
      </c>
      <c r="DR497" s="1">
        <v>4.813622E-2</v>
      </c>
      <c r="DS497">
        <v>22.796759999999999</v>
      </c>
      <c r="DT497" s="1">
        <v>5.1845709999999998E-36</v>
      </c>
      <c r="DU497" s="1">
        <v>1.776269E-32</v>
      </c>
      <c r="DV497" s="1">
        <v>4.814367E-2</v>
      </c>
      <c r="DW497">
        <v>22.703430000000001</v>
      </c>
      <c r="DX497" s="1">
        <v>7.2041450000000005E-32</v>
      </c>
      <c r="DY497" s="1">
        <v>2.355474E-28</v>
      </c>
      <c r="DZ497" s="1">
        <v>4.8040670000000001E-2</v>
      </c>
      <c r="EA497">
        <v>22.60941</v>
      </c>
      <c r="EB497" s="1">
        <v>2.6360860000000002E-28</v>
      </c>
      <c r="EC497" s="1">
        <v>8.4365889999999995E-25</v>
      </c>
      <c r="ED497" s="1">
        <v>4.8733739999999998E-2</v>
      </c>
      <c r="EE497">
        <v>22.533480000000001</v>
      </c>
      <c r="EF497" s="1">
        <v>3.4463979999999999E-25</v>
      </c>
      <c r="EG497" s="1">
        <v>1.079803E-21</v>
      </c>
      <c r="EH497">
        <v>4.8579690000000002E-2</v>
      </c>
      <c r="EI497">
        <v>22.57207</v>
      </c>
      <c r="EJ497" s="1">
        <v>1.902586E-22</v>
      </c>
      <c r="EK497" s="1">
        <v>5.9680250000000001E-19</v>
      </c>
      <c r="EL497" s="1">
        <v>4.805827E-2</v>
      </c>
      <c r="EM497">
        <v>22.691030000000001</v>
      </c>
      <c r="EN497" s="1">
        <v>5.1028579999999998E-20</v>
      </c>
      <c r="EO497" s="1">
        <v>1.6206210000000001E-16</v>
      </c>
      <c r="EP497" s="1">
        <v>4.7436819999999998E-2</v>
      </c>
      <c r="EQ497">
        <v>22.834620000000001</v>
      </c>
      <c r="ER497" s="1">
        <v>7.3652150000000003E-18</v>
      </c>
      <c r="ES497" s="1">
        <v>2.3836730000000001E-14</v>
      </c>
      <c r="ET497" s="1">
        <v>4.7174779999999999E-2</v>
      </c>
      <c r="EU497">
        <v>22.937519999999999</v>
      </c>
      <c r="EV497" s="1">
        <v>6.2899640000000002E-16</v>
      </c>
      <c r="EW497" s="1">
        <v>2.0613860000000001E-12</v>
      </c>
      <c r="EX497" s="1">
        <v>4.7086959999999997E-2</v>
      </c>
      <c r="EY497">
        <v>22.910589999999999</v>
      </c>
      <c r="EZ497" s="1">
        <v>3.403323E-14</v>
      </c>
      <c r="FA497" s="1">
        <v>1.125718E-10</v>
      </c>
      <c r="FB497" s="1">
        <v>4.6850030000000001E-2</v>
      </c>
      <c r="FC497">
        <v>22.807220000000001</v>
      </c>
      <c r="FD497" s="1">
        <v>1.2264209999999999E-12</v>
      </c>
      <c r="FE497" s="1">
        <v>4.1064719999999996E-9</v>
      </c>
      <c r="FF497">
        <v>4.6404189999999998E-2</v>
      </c>
      <c r="FG497">
        <v>22.675260000000002</v>
      </c>
      <c r="FH497" s="1">
        <v>3.0653310000000003E-11</v>
      </c>
      <c r="FI497" s="1">
        <v>1.045709E-7</v>
      </c>
      <c r="FJ497" s="1">
        <v>4.663701E-2</v>
      </c>
      <c r="FK497">
        <v>22.574459999999998</v>
      </c>
      <c r="FL497" s="1">
        <v>5.6441339999999997E-10</v>
      </c>
      <c r="FM497" s="1">
        <v>1.932089E-6</v>
      </c>
      <c r="FN497" s="1">
        <v>4.6210639999999997E-2</v>
      </c>
      <c r="FO497">
        <v>22.685230000000001</v>
      </c>
      <c r="FP497" s="1">
        <v>7.6801329999999993E-9</v>
      </c>
      <c r="FQ497" s="1">
        <v>2.674312E-5</v>
      </c>
      <c r="FR497" s="1">
        <v>4.5581179999999999E-2</v>
      </c>
      <c r="FS497">
        <v>22.791160000000001</v>
      </c>
      <c r="FT497" s="1">
        <v>7.9810250000000005E-8</v>
      </c>
      <c r="FU497" s="1">
        <v>2.8416919999999998E-4</v>
      </c>
      <c r="FV497" s="1">
        <v>4.4849569999999998E-2</v>
      </c>
      <c r="FW497">
        <v>22.87172</v>
      </c>
      <c r="FX497" s="1">
        <v>6.4991469999999998E-7</v>
      </c>
      <c r="FY497" s="1">
        <v>2.3739590000000001E-3</v>
      </c>
      <c r="FZ497" s="1">
        <v>4.4420639999999997E-2</v>
      </c>
      <c r="GA497">
        <v>22.884119999999999</v>
      </c>
      <c r="GB497" s="1">
        <v>4.2852629999999999E-6</v>
      </c>
      <c r="GC497" s="1">
        <v>1.5947820000000001E-2</v>
      </c>
      <c r="GD497" s="1">
        <v>4.4147390000000002E-2</v>
      </c>
      <c r="GE497">
        <v>22.81202</v>
      </c>
      <c r="GF497" s="1">
        <v>2.3303260000000002E-5</v>
      </c>
      <c r="GG497" s="1">
        <v>8.8024439999999995E-2</v>
      </c>
      <c r="GH497" s="1">
        <v>4.37636E-2</v>
      </c>
      <c r="GI497">
        <v>22.689319999999999</v>
      </c>
      <c r="GJ497" s="1">
        <v>1.057251E-4</v>
      </c>
      <c r="GK497">
        <v>0.40660740000000001</v>
      </c>
      <c r="GL497" s="1">
        <v>4.3271190000000001E-2</v>
      </c>
      <c r="GM497">
        <v>22.55556</v>
      </c>
      <c r="GN497" s="1">
        <v>4.0699760000000002E-4</v>
      </c>
      <c r="GO497">
        <v>1.5975509999999999</v>
      </c>
      <c r="GP497" s="1">
        <v>4.347032E-2</v>
      </c>
      <c r="GQ497">
        <v>22.471360000000001</v>
      </c>
      <c r="GR497" s="1">
        <v>1.376951E-3</v>
      </c>
      <c r="GS497">
        <v>5.4276270000000002</v>
      </c>
      <c r="GT497" s="1">
        <v>4.305751E-2</v>
      </c>
      <c r="GU497">
        <v>22.6175</v>
      </c>
      <c r="GV497" s="1">
        <v>4.0291459999999999E-3</v>
      </c>
      <c r="GW497">
        <v>16.174610000000001</v>
      </c>
      <c r="GX497" s="1">
        <v>4.2424330000000003E-2</v>
      </c>
      <c r="GY497">
        <v>22.764479999999999</v>
      </c>
      <c r="GZ497" s="1">
        <v>1.039229E-2</v>
      </c>
      <c r="HA497">
        <v>42.717959999999998</v>
      </c>
      <c r="HB497" s="1">
        <v>4.1702169999999997E-2</v>
      </c>
      <c r="HC497">
        <v>22.910540000000001</v>
      </c>
      <c r="HD497" s="1">
        <v>2.3979339999999998E-2</v>
      </c>
      <c r="HE497">
        <v>101.1101</v>
      </c>
      <c r="HF497" s="1">
        <v>4.1256099999999997E-2</v>
      </c>
      <c r="HG497">
        <v>23.054030000000001</v>
      </c>
      <c r="HH497" s="1">
        <v>5.0448399999999997E-2</v>
      </c>
      <c r="HI497">
        <v>216.79490000000001</v>
      </c>
      <c r="HJ497">
        <v>4.0957510000000003E-2</v>
      </c>
      <c r="HK497">
        <v>23.082380000000001</v>
      </c>
      <c r="HL497" s="1">
        <v>9.7518999999999995E-2</v>
      </c>
      <c r="HM497">
        <v>425.52089999999998</v>
      </c>
      <c r="HN497" s="1">
        <v>4.056357E-2</v>
      </c>
      <c r="HO497">
        <v>22.95879</v>
      </c>
      <c r="HP497" s="1">
        <v>0.17370749999999999</v>
      </c>
      <c r="HQ497">
        <v>771.2663</v>
      </c>
      <c r="HR497" s="1">
        <v>4.0032789999999999E-2</v>
      </c>
      <c r="HS497">
        <v>22.814240000000002</v>
      </c>
      <c r="HT497">
        <v>0.28704760000000001</v>
      </c>
      <c r="HU497">
        <v>1300.902</v>
      </c>
      <c r="HV497">
        <v>3.9783539999999999E-2</v>
      </c>
      <c r="HW497">
        <v>22.69239</v>
      </c>
      <c r="HX497">
        <v>0.44793810000000001</v>
      </c>
      <c r="HY497">
        <v>2057.3850000000002</v>
      </c>
      <c r="HZ497" s="1">
        <v>3.9260040000000003E-2</v>
      </c>
      <c r="IA497">
        <v>22.788229999999999</v>
      </c>
      <c r="IB497">
        <v>0.65566009999999997</v>
      </c>
      <c r="IC497">
        <v>3072.0309999999999</v>
      </c>
      <c r="ID497" s="1">
        <v>3.8681489999999999E-2</v>
      </c>
      <c r="IE497">
        <v>22.989879999999999</v>
      </c>
      <c r="IF497">
        <v>0.91010310000000005</v>
      </c>
      <c r="IG497">
        <v>4355.1040000000003</v>
      </c>
      <c r="IH497" s="1">
        <v>3.8122240000000002E-2</v>
      </c>
      <c r="II497">
        <v>23.186350000000001</v>
      </c>
      <c r="IJ497">
        <v>1.2070380000000001</v>
      </c>
      <c r="IK497">
        <v>5895.835</v>
      </c>
      <c r="IL497" s="1">
        <v>3.7732250000000002E-2</v>
      </c>
      <c r="IM497">
        <v>23.36795</v>
      </c>
      <c r="IN497">
        <v>1.5441009999999999</v>
      </c>
      <c r="IO497">
        <v>7662.991</v>
      </c>
      <c r="IP497" s="1">
        <v>3.7449679999999999E-2</v>
      </c>
      <c r="IQ497">
        <v>23.38334</v>
      </c>
      <c r="IR497">
        <v>1.912013</v>
      </c>
      <c r="IS497">
        <v>9610.3780000000006</v>
      </c>
      <c r="IT497" s="1">
        <v>3.7175659999999999E-2</v>
      </c>
      <c r="IU497">
        <v>23.281590000000001</v>
      </c>
      <c r="IV497">
        <v>2.2953709999999998</v>
      </c>
      <c r="IW497">
        <v>11679.54</v>
      </c>
      <c r="IX497" s="1">
        <v>3.688686E-2</v>
      </c>
      <c r="IY497">
        <v>23.18093</v>
      </c>
      <c r="IZ497">
        <v>2.6800009999999999</v>
      </c>
      <c r="JA497">
        <v>13805.74</v>
      </c>
      <c r="JB497" s="1">
        <v>3.693921E-2</v>
      </c>
      <c r="JC497">
        <v>23.112210000000001</v>
      </c>
      <c r="JD497">
        <v>3.0837110000000001</v>
      </c>
      <c r="JE497">
        <v>15929.81</v>
      </c>
      <c r="JF497" s="1">
        <v>3.6743159999999997E-2</v>
      </c>
      <c r="JG497">
        <v>23.18207</v>
      </c>
      <c r="JH497">
        <v>3.451648</v>
      </c>
      <c r="JI497">
        <v>17997.66</v>
      </c>
      <c r="JJ497" s="1">
        <v>3.6458419999999998E-2</v>
      </c>
      <c r="JK497">
        <v>23.229299999999999</v>
      </c>
      <c r="JL497">
        <v>3.7840379999999998</v>
      </c>
      <c r="JM497">
        <v>19955.060000000001</v>
      </c>
      <c r="JN497" s="1">
        <v>3.6090650000000002E-2</v>
      </c>
      <c r="JO497">
        <v>23.310590000000001</v>
      </c>
      <c r="JP497">
        <v>4.0710940000000004</v>
      </c>
      <c r="JQ497">
        <v>21762.7</v>
      </c>
      <c r="JR497" s="1">
        <v>3.5818129999999997E-2</v>
      </c>
      <c r="JS497">
        <v>23.2956</v>
      </c>
      <c r="JT497">
        <v>4.3299089999999998</v>
      </c>
      <c r="JU497">
        <v>23392.51</v>
      </c>
      <c r="JV497" s="1">
        <v>3.5583190000000001E-2</v>
      </c>
      <c r="JW497">
        <v>23.220140000000001</v>
      </c>
      <c r="JX497">
        <v>4.5522229999999997</v>
      </c>
      <c r="JY497">
        <v>24829.08</v>
      </c>
      <c r="JZ497" s="1">
        <v>3.5318469999999998E-2</v>
      </c>
      <c r="KA497">
        <v>23.133279999999999</v>
      </c>
      <c r="KB497">
        <v>4.730753</v>
      </c>
      <c r="KC497">
        <v>26064.93</v>
      </c>
      <c r="KD497" s="1">
        <v>3.499828E-2</v>
      </c>
      <c r="KE497">
        <v>23.045819999999999</v>
      </c>
      <c r="KF497">
        <v>4.8614139999999999</v>
      </c>
      <c r="KG497">
        <v>27098.59</v>
      </c>
      <c r="KH497" s="1">
        <v>3.4646950000000003E-2</v>
      </c>
      <c r="KI497">
        <v>22.971869999999999</v>
      </c>
      <c r="KJ497">
        <v>4.9495709999999997</v>
      </c>
      <c r="KK497">
        <v>27934.91</v>
      </c>
      <c r="KL497" s="1">
        <v>3.4317510000000002E-2</v>
      </c>
      <c r="KM497">
        <v>23.064360000000001</v>
      </c>
      <c r="KN497">
        <v>5.005992</v>
      </c>
      <c r="KO497">
        <v>28584.86</v>
      </c>
      <c r="KP497" s="1">
        <v>3.402227E-2</v>
      </c>
      <c r="KQ497">
        <v>23.08924</v>
      </c>
      <c r="KR497">
        <v>5.0358099999999997</v>
      </c>
      <c r="KS497">
        <v>29062.21</v>
      </c>
      <c r="KT497" s="1">
        <v>3.3738369999999997E-2</v>
      </c>
      <c r="KU497">
        <v>23.147400000000001</v>
      </c>
      <c r="KV497">
        <v>5.0391159999999999</v>
      </c>
      <c r="KW497">
        <v>29382.43</v>
      </c>
      <c r="KX497" s="1">
        <v>3.3438299999999997E-2</v>
      </c>
      <c r="KY497">
        <v>23.212630000000001</v>
      </c>
      <c r="KZ497">
        <v>5.0159019999999996</v>
      </c>
      <c r="LA497">
        <v>29561.52</v>
      </c>
      <c r="LB497">
        <v>3.3172409999999999E-2</v>
      </c>
      <c r="LC497">
        <v>23.20384</v>
      </c>
      <c r="LD497">
        <v>4.9771460000000003</v>
      </c>
      <c r="LE497">
        <v>29617.01</v>
      </c>
      <c r="LF497" s="1">
        <v>3.2943E-2</v>
      </c>
      <c r="LG497">
        <v>23.103110000000001</v>
      </c>
      <c r="LH497">
        <v>4.9266459999999999</v>
      </c>
      <c r="LI497">
        <v>29564.32</v>
      </c>
      <c r="LJ497" s="1">
        <v>3.2765120000000002E-2</v>
      </c>
      <c r="LK497">
        <v>22.987100000000002</v>
      </c>
      <c r="LL497">
        <v>4.8684960000000004</v>
      </c>
      <c r="LM497">
        <v>29419.01</v>
      </c>
      <c r="LN497" s="1">
        <v>3.2751229999999999E-2</v>
      </c>
      <c r="LO497">
        <v>22.94398</v>
      </c>
      <c r="LP497">
        <v>4.8222849999999999</v>
      </c>
      <c r="LQ497">
        <v>29194.63</v>
      </c>
      <c r="LR497" s="1">
        <v>3.2587440000000002E-2</v>
      </c>
      <c r="LS497">
        <v>23.145689999999998</v>
      </c>
      <c r="LT497">
        <v>4.744218</v>
      </c>
      <c r="LU497">
        <v>28903.919999999998</v>
      </c>
      <c r="LV497" s="1">
        <v>3.2362969999999998E-2</v>
      </c>
      <c r="LW497">
        <v>23.329699999999999</v>
      </c>
      <c r="LX497">
        <v>4.6491569999999998</v>
      </c>
      <c r="LY497">
        <v>28556.68</v>
      </c>
      <c r="LZ497" s="1">
        <v>3.2148990000000002E-2</v>
      </c>
      <c r="MA497">
        <v>23.506900000000002</v>
      </c>
      <c r="MB497">
        <v>4.5495799999999997</v>
      </c>
      <c r="MC497">
        <v>28162.86</v>
      </c>
      <c r="MD497" s="1">
        <v>3.2017160000000003E-2</v>
      </c>
      <c r="ME497">
        <v>23.70589</v>
      </c>
      <c r="MF497">
        <v>4.4566569999999999</v>
      </c>
      <c r="MG497">
        <v>27732.33</v>
      </c>
      <c r="MH497" s="1">
        <v>3.1936300000000001E-2</v>
      </c>
      <c r="MI497">
        <v>23.745270000000001</v>
      </c>
      <c r="MJ497">
        <v>4.3668319999999996</v>
      </c>
      <c r="MK497">
        <v>27271.69</v>
      </c>
      <c r="ML497" s="1">
        <v>3.1843999999999997E-2</v>
      </c>
      <c r="MM497">
        <v>23.623740000000002</v>
      </c>
      <c r="MN497">
        <v>4.273066</v>
      </c>
      <c r="MO497">
        <v>26788.49</v>
      </c>
      <c r="MP497" s="1">
        <v>3.1724849999999999E-2</v>
      </c>
      <c r="MQ497">
        <v>23.518139999999999</v>
      </c>
      <c r="MR497">
        <v>4.1731930000000004</v>
      </c>
      <c r="MS497">
        <v>26287.53</v>
      </c>
      <c r="MT497" s="1">
        <v>3.1844240000000003E-2</v>
      </c>
      <c r="MU497">
        <v>23.449120000000001</v>
      </c>
      <c r="MV497">
        <v>4.1030879999999996</v>
      </c>
      <c r="MW497">
        <v>25772.71</v>
      </c>
      <c r="MX497" s="1">
        <v>3.1758139999999997E-2</v>
      </c>
      <c r="MY497">
        <v>23.609359999999999</v>
      </c>
      <c r="MZ497">
        <v>4.0057289999999997</v>
      </c>
      <c r="NA497">
        <v>25250.14</v>
      </c>
      <c r="NB497" s="1">
        <v>3.1599259999999997E-2</v>
      </c>
      <c r="NC497">
        <v>23.829029999999999</v>
      </c>
      <c r="ND497">
        <v>3.898882</v>
      </c>
      <c r="NE497">
        <v>24722.42</v>
      </c>
      <c r="NF497" s="1">
        <v>3.1418040000000001E-2</v>
      </c>
      <c r="NG497">
        <v>24.019100000000002</v>
      </c>
      <c r="NH497">
        <v>3.790384</v>
      </c>
      <c r="NI497">
        <v>24192.51</v>
      </c>
      <c r="NJ497" s="1">
        <v>3.1356950000000001E-2</v>
      </c>
      <c r="NK497">
        <v>24.197399999999998</v>
      </c>
      <c r="NL497">
        <v>3.7039420000000001</v>
      </c>
      <c r="NM497">
        <v>23664.76</v>
      </c>
      <c r="NN497" s="1">
        <v>3.13593E-2</v>
      </c>
      <c r="NO497">
        <v>24.20523</v>
      </c>
      <c r="NP497">
        <v>3.61687</v>
      </c>
      <c r="NQ497">
        <v>23138.91</v>
      </c>
      <c r="NR497" s="1">
        <v>3.1323259999999999E-2</v>
      </c>
      <c r="NS497">
        <v>24.111239999999999</v>
      </c>
      <c r="NT497">
        <v>3.5265249999999999</v>
      </c>
      <c r="NU497">
        <v>22617.03</v>
      </c>
      <c r="NV497" s="1">
        <v>3.121691E-2</v>
      </c>
      <c r="NW497">
        <v>24.016819999999999</v>
      </c>
      <c r="NX497">
        <v>3.4300769999999998</v>
      </c>
      <c r="NY497">
        <v>22101.38</v>
      </c>
      <c r="NZ497" s="1">
        <v>3.103303E-2</v>
      </c>
      <c r="OA497">
        <v>23.95918</v>
      </c>
      <c r="OB497">
        <v>3.3313600000000001</v>
      </c>
      <c r="OC497">
        <v>21593.69</v>
      </c>
      <c r="OD497" s="1">
        <v>3.0915769999999999E-2</v>
      </c>
      <c r="OE497">
        <v>23.94462</v>
      </c>
      <c r="OF497">
        <v>3.2406510000000002</v>
      </c>
      <c r="OG497">
        <v>21095.98</v>
      </c>
      <c r="OH497" s="1">
        <v>3.0897890000000001E-2</v>
      </c>
      <c r="OI497">
        <v>24.067710000000002</v>
      </c>
      <c r="OJ497">
        <v>3.1619009999999999</v>
      </c>
      <c r="OK497">
        <v>20607.21</v>
      </c>
    </row>
    <row r="498" spans="1:401" x14ac:dyDescent="0.35">
      <c r="A498">
        <v>507</v>
      </c>
      <c r="B498" t="s">
        <v>4</v>
      </c>
      <c r="C498" t="s">
        <v>364</v>
      </c>
      <c r="D498" t="s">
        <v>505</v>
      </c>
      <c r="E498">
        <v>776.49630000000002</v>
      </c>
      <c r="F498" s="1">
        <v>4.742971E-2</v>
      </c>
      <c r="G498">
        <v>21.68807</v>
      </c>
      <c r="H498">
        <v>0</v>
      </c>
      <c r="I498">
        <v>0</v>
      </c>
      <c r="J498" s="1">
        <v>4.7320340000000002E-2</v>
      </c>
      <c r="K498">
        <v>21.656849999999999</v>
      </c>
      <c r="L498">
        <v>0</v>
      </c>
      <c r="M498">
        <v>0</v>
      </c>
      <c r="N498" s="1">
        <v>4.7513279999999998E-2</v>
      </c>
      <c r="O498">
        <v>21.783460000000002</v>
      </c>
      <c r="P498">
        <v>0</v>
      </c>
      <c r="Q498">
        <v>0</v>
      </c>
      <c r="R498" s="1">
        <v>4.7812840000000002E-2</v>
      </c>
      <c r="S498">
        <v>21.8368</v>
      </c>
      <c r="T498">
        <v>0</v>
      </c>
      <c r="U498">
        <v>0</v>
      </c>
      <c r="V498" s="1">
        <v>4.7829150000000001E-2</v>
      </c>
      <c r="W498">
        <v>21.95729</v>
      </c>
      <c r="X498">
        <v>0</v>
      </c>
      <c r="Y498">
        <v>0</v>
      </c>
      <c r="Z498" s="1">
        <v>4.7717179999999998E-2</v>
      </c>
      <c r="AA498">
        <v>21.936699999999998</v>
      </c>
      <c r="AB498">
        <v>0</v>
      </c>
      <c r="AC498">
        <v>0</v>
      </c>
      <c r="AD498" s="1">
        <v>4.7750300000000002E-2</v>
      </c>
      <c r="AE498">
        <v>21.898389999999999</v>
      </c>
      <c r="AF498">
        <v>0</v>
      </c>
      <c r="AG498">
        <v>0</v>
      </c>
      <c r="AH498" s="1">
        <v>4.8014710000000002E-2</v>
      </c>
      <c r="AI498">
        <v>21.858599999999999</v>
      </c>
      <c r="AJ498">
        <v>0</v>
      </c>
      <c r="AK498">
        <v>0</v>
      </c>
      <c r="AL498">
        <v>4.7921730000000003E-2</v>
      </c>
      <c r="AM498">
        <v>21.81438</v>
      </c>
      <c r="AN498">
        <v>0</v>
      </c>
      <c r="AO498">
        <v>0</v>
      </c>
      <c r="AP498" s="1">
        <v>4.824668E-2</v>
      </c>
      <c r="AQ498">
        <v>21.78876</v>
      </c>
      <c r="AR498">
        <v>0</v>
      </c>
      <c r="AS498">
        <v>0</v>
      </c>
      <c r="AT498" s="1">
        <v>4.869859E-2</v>
      </c>
      <c r="AU498">
        <v>21.90258</v>
      </c>
      <c r="AV498">
        <v>0</v>
      </c>
      <c r="AW498">
        <v>0</v>
      </c>
      <c r="AX498" s="1">
        <v>4.9199130000000001E-2</v>
      </c>
      <c r="AY498">
        <v>21.920449999999999</v>
      </c>
      <c r="AZ498">
        <v>0</v>
      </c>
      <c r="BA498">
        <v>0</v>
      </c>
      <c r="BB498" s="1">
        <v>4.9554859999999999E-2</v>
      </c>
      <c r="BC498">
        <v>21.93355</v>
      </c>
      <c r="BD498">
        <v>0</v>
      </c>
      <c r="BE498">
        <v>0</v>
      </c>
      <c r="BF498" s="1">
        <v>4.9860519999999998E-2</v>
      </c>
      <c r="BG498">
        <v>21.960799999999999</v>
      </c>
      <c r="BH498">
        <v>0</v>
      </c>
      <c r="BI498">
        <v>0</v>
      </c>
      <c r="BJ498" s="1">
        <v>5.0235509999999997E-2</v>
      </c>
      <c r="BK498">
        <v>21.89425</v>
      </c>
      <c r="BL498">
        <v>0</v>
      </c>
      <c r="BM498">
        <v>0</v>
      </c>
      <c r="BN498">
        <v>5.0732569999999998E-2</v>
      </c>
      <c r="BO498">
        <v>21.810130000000001</v>
      </c>
      <c r="BP498">
        <v>0</v>
      </c>
      <c r="BQ498">
        <v>0</v>
      </c>
      <c r="BR498" s="1">
        <v>5.13044E-2</v>
      </c>
      <c r="BS498">
        <v>21.726520000000001</v>
      </c>
      <c r="BT498">
        <v>0</v>
      </c>
      <c r="BU498">
        <v>0</v>
      </c>
      <c r="BV498" s="1">
        <v>5.1761540000000002E-2</v>
      </c>
      <c r="BW498">
        <v>21.775590000000001</v>
      </c>
      <c r="BX498">
        <v>0</v>
      </c>
      <c r="BY498">
        <v>0</v>
      </c>
      <c r="BZ498" s="1">
        <v>5.2115689999999999E-2</v>
      </c>
      <c r="CA498">
        <v>21.948170000000001</v>
      </c>
      <c r="CB498">
        <v>0</v>
      </c>
      <c r="CC498">
        <v>0</v>
      </c>
      <c r="CD498" s="1">
        <v>5.2440269999999997E-2</v>
      </c>
      <c r="CE498">
        <v>22.158989999999999</v>
      </c>
      <c r="CF498">
        <v>0</v>
      </c>
      <c r="CG498">
        <v>0</v>
      </c>
      <c r="CH498" s="1">
        <v>5.2815710000000002E-2</v>
      </c>
      <c r="CI498">
        <v>22.323550000000001</v>
      </c>
      <c r="CJ498">
        <v>0</v>
      </c>
      <c r="CK498">
        <v>0</v>
      </c>
      <c r="CL498" s="1">
        <v>5.3214240000000003E-2</v>
      </c>
      <c r="CM498">
        <v>22.339580000000002</v>
      </c>
      <c r="CN498">
        <v>0</v>
      </c>
      <c r="CO498">
        <v>0</v>
      </c>
      <c r="CP498" s="1">
        <v>5.354358E-2</v>
      </c>
      <c r="CQ498">
        <v>22.266100000000002</v>
      </c>
      <c r="CR498">
        <v>0</v>
      </c>
      <c r="CS498">
        <v>0</v>
      </c>
      <c r="CT498">
        <v>5.383404E-2</v>
      </c>
      <c r="CU498">
        <v>22.19594</v>
      </c>
      <c r="CV498">
        <v>0</v>
      </c>
      <c r="CW498">
        <v>0</v>
      </c>
      <c r="CX498" s="1">
        <v>5.4611609999999998E-2</v>
      </c>
      <c r="CY498">
        <v>22.154450000000001</v>
      </c>
      <c r="CZ498">
        <v>0</v>
      </c>
      <c r="DA498">
        <v>0</v>
      </c>
      <c r="DB498" s="1">
        <v>5.482339E-2</v>
      </c>
      <c r="DC498">
        <v>22.267050000000001</v>
      </c>
      <c r="DD498">
        <v>0</v>
      </c>
      <c r="DE498">
        <v>0</v>
      </c>
      <c r="DF498" s="1">
        <v>5.4750390000000003E-2</v>
      </c>
      <c r="DG498">
        <v>22.469100000000001</v>
      </c>
      <c r="DH498">
        <v>0</v>
      </c>
      <c r="DI498">
        <v>0</v>
      </c>
      <c r="DJ498" s="1">
        <v>5.4579370000000002E-2</v>
      </c>
      <c r="DK498">
        <v>22.621359999999999</v>
      </c>
      <c r="DL498">
        <v>0</v>
      </c>
      <c r="DM498">
        <v>0</v>
      </c>
      <c r="DN498" s="1">
        <v>5.4639069999999998E-2</v>
      </c>
      <c r="DO498">
        <v>22.750620000000001</v>
      </c>
      <c r="DP498">
        <v>0</v>
      </c>
      <c r="DQ498">
        <v>5.8965880000000004E-38</v>
      </c>
      <c r="DR498" s="1">
        <v>5.4782560000000001E-2</v>
      </c>
      <c r="DS498">
        <v>22.758469999999999</v>
      </c>
      <c r="DT498" s="1">
        <v>1.6558240000000001E-36</v>
      </c>
      <c r="DU498" s="1">
        <v>4.577412E-33</v>
      </c>
      <c r="DV498" s="1">
        <v>5.4793910000000001E-2</v>
      </c>
      <c r="DW498">
        <v>22.66431</v>
      </c>
      <c r="DX498" s="1">
        <v>2.4851249999999999E-32</v>
      </c>
      <c r="DY498" s="1">
        <v>6.6878829999999998E-29</v>
      </c>
      <c r="DZ498" s="1">
        <v>5.4674199999999999E-2</v>
      </c>
      <c r="EA498">
        <v>22.56981</v>
      </c>
      <c r="EB498" s="1">
        <v>9.7514830000000002E-29</v>
      </c>
      <c r="EC498" s="1">
        <v>2.6008020000000001E-25</v>
      </c>
      <c r="ED498" s="1">
        <v>5.5490289999999998E-2</v>
      </c>
      <c r="EE498">
        <v>22.4939</v>
      </c>
      <c r="EF498" s="1">
        <v>1.3577330000000001E-25</v>
      </c>
      <c r="EG498" s="1">
        <v>3.573258E-22</v>
      </c>
      <c r="EH498" s="1">
        <v>5.5311600000000002E-2</v>
      </c>
      <c r="EI498">
        <v>22.532630000000001</v>
      </c>
      <c r="EJ498" s="1">
        <v>7.9280399999999995E-23</v>
      </c>
      <c r="EK498" s="1">
        <v>2.1017120000000001E-19</v>
      </c>
      <c r="EL498" s="1">
        <v>5.4706659999999997E-2</v>
      </c>
      <c r="EM498">
        <v>22.65165</v>
      </c>
      <c r="EN498" s="1">
        <v>2.2381390000000001E-20</v>
      </c>
      <c r="EO498" s="1">
        <v>6.0355020000000005E-17</v>
      </c>
      <c r="EP498" s="1">
        <v>5.399317E-2</v>
      </c>
      <c r="EQ498">
        <v>22.795300000000001</v>
      </c>
      <c r="ER498" s="1">
        <v>3.3880290000000001E-18</v>
      </c>
      <c r="ES498" s="1">
        <v>9.3436920000000006E-15</v>
      </c>
      <c r="ET498" s="1">
        <v>5.3694829999999999E-2</v>
      </c>
      <c r="EU498">
        <v>22.898430000000001</v>
      </c>
      <c r="EV498" s="1">
        <v>3.0248659999999998E-16</v>
      </c>
      <c r="EW498" s="1">
        <v>8.4704939999999997E-13</v>
      </c>
      <c r="EX498" s="1">
        <v>5.3604760000000001E-2</v>
      </c>
      <c r="EY498">
        <v>22.872630000000001</v>
      </c>
      <c r="EZ498" s="1">
        <v>1.706059E-14</v>
      </c>
      <c r="FA498" s="1">
        <v>4.8314139999999998E-11</v>
      </c>
      <c r="FB498" s="1">
        <v>5.333566E-2</v>
      </c>
      <c r="FC498">
        <v>22.771059999999999</v>
      </c>
      <c r="FD498" s="1">
        <v>6.3899410000000003E-13</v>
      </c>
      <c r="FE498" s="1">
        <v>1.834923E-9</v>
      </c>
      <c r="FF498" s="1">
        <v>5.2824999999999997E-2</v>
      </c>
      <c r="FG498">
        <v>22.6419</v>
      </c>
      <c r="FH498" s="1">
        <v>1.656041E-11</v>
      </c>
      <c r="FI498" s="1">
        <v>4.8519440000000001E-8</v>
      </c>
      <c r="FJ498" s="1">
        <v>5.3112479999999997E-2</v>
      </c>
      <c r="FK498">
        <v>22.544540000000001</v>
      </c>
      <c r="FL498" s="1">
        <v>3.158281E-10</v>
      </c>
      <c r="FM498" s="1">
        <v>9.2919930000000004E-7</v>
      </c>
      <c r="FN498">
        <v>5.2624310000000001E-2</v>
      </c>
      <c r="FO498">
        <v>22.658560000000001</v>
      </c>
      <c r="FP498" s="1">
        <v>4.4411520000000003E-9</v>
      </c>
      <c r="FQ498" s="1">
        <v>1.330393E-5</v>
      </c>
      <c r="FR498" s="1">
        <v>5.190256E-2</v>
      </c>
      <c r="FS498">
        <v>22.76763</v>
      </c>
      <c r="FT498" s="1">
        <v>4.7611390000000001E-8</v>
      </c>
      <c r="FU498" s="1">
        <v>1.459512E-4</v>
      </c>
      <c r="FV498" s="1">
        <v>5.1061509999999997E-2</v>
      </c>
      <c r="FW498">
        <v>22.851230000000001</v>
      </c>
      <c r="FX498" s="1">
        <v>3.9938519999999998E-7</v>
      </c>
      <c r="FY498" s="1">
        <v>1.256858E-3</v>
      </c>
      <c r="FZ498" s="1">
        <v>5.057598E-2</v>
      </c>
      <c r="GA498">
        <v>22.866859999999999</v>
      </c>
      <c r="GB498" s="1">
        <v>2.709919E-6</v>
      </c>
      <c r="GC498" s="1">
        <v>8.6919110000000001E-3</v>
      </c>
      <c r="GD498" s="1">
        <v>5.0268649999999998E-2</v>
      </c>
      <c r="GE498">
        <v>22.798279999999998</v>
      </c>
      <c r="GF498" s="1">
        <v>1.5146689999999999E-5</v>
      </c>
      <c r="GG498">
        <v>4.9323690000000003E-2</v>
      </c>
      <c r="GH498" s="1">
        <v>4.9835270000000001E-2</v>
      </c>
      <c r="GI498">
        <v>22.679500000000001</v>
      </c>
      <c r="GJ498" s="1">
        <v>7.0535990000000003E-5</v>
      </c>
      <c r="GK498" s="1">
        <v>0.23390839999999999</v>
      </c>
      <c r="GL498" s="1">
        <v>4.927409E-2</v>
      </c>
      <c r="GM498">
        <v>22.549849999999999</v>
      </c>
      <c r="GN498" s="1">
        <v>2.783215E-4</v>
      </c>
      <c r="GO498">
        <v>0.94218389999999996</v>
      </c>
      <c r="GP498" s="1">
        <v>4.952165E-2</v>
      </c>
      <c r="GQ498">
        <v>22.469940000000001</v>
      </c>
      <c r="GR498" s="1">
        <v>9.6459080000000003E-4</v>
      </c>
      <c r="GS498">
        <v>3.2783679999999999</v>
      </c>
      <c r="GT498" s="1">
        <v>4.9050219999999999E-2</v>
      </c>
      <c r="GU498">
        <v>22.619219999999999</v>
      </c>
      <c r="GV498" s="1">
        <v>2.8865039999999998E-3</v>
      </c>
      <c r="GW498">
        <v>9.9927960000000002</v>
      </c>
      <c r="GX498">
        <v>4.8322410000000003E-2</v>
      </c>
      <c r="GY498">
        <v>22.769020000000001</v>
      </c>
      <c r="GZ498" s="1">
        <v>7.6032729999999998E-3</v>
      </c>
      <c r="HA498">
        <v>26.957429999999999</v>
      </c>
      <c r="HB498" s="1">
        <v>4.7492220000000002E-2</v>
      </c>
      <c r="HC498">
        <v>22.917280000000002</v>
      </c>
      <c r="HD498" s="1">
        <v>1.7896039999999998E-2</v>
      </c>
      <c r="HE498">
        <v>65.099040000000002</v>
      </c>
      <c r="HF498" s="1">
        <v>4.6989089999999997E-2</v>
      </c>
      <c r="HG498">
        <v>23.062339999999999</v>
      </c>
      <c r="HH498">
        <v>3.8379169999999997E-2</v>
      </c>
      <c r="HI498">
        <v>142.27330000000001</v>
      </c>
      <c r="HJ498" s="1">
        <v>4.6651190000000002E-2</v>
      </c>
      <c r="HK498">
        <v>23.092269999999999</v>
      </c>
      <c r="HL498" s="1">
        <v>7.5548509999999999E-2</v>
      </c>
      <c r="HM498">
        <v>284.3725</v>
      </c>
      <c r="HN498" s="1">
        <v>4.6210319999999999E-2</v>
      </c>
      <c r="HO498">
        <v>22.970949999999998</v>
      </c>
      <c r="HP498" s="1">
        <v>0.13691829999999999</v>
      </c>
      <c r="HQ498">
        <v>524.36720000000003</v>
      </c>
      <c r="HR498" s="1">
        <v>4.5603520000000002E-2</v>
      </c>
      <c r="HS498">
        <v>22.828659999999999</v>
      </c>
      <c r="HT498">
        <v>0.22992109999999999</v>
      </c>
      <c r="HU498">
        <v>898.87149999999997</v>
      </c>
      <c r="HV498" s="1">
        <v>4.5325190000000001E-2</v>
      </c>
      <c r="HW498">
        <v>22.708960000000001</v>
      </c>
      <c r="HX498">
        <v>0.36432680000000001</v>
      </c>
      <c r="HY498">
        <v>1443.4549999999999</v>
      </c>
      <c r="HZ498" s="1">
        <v>4.4729930000000001E-2</v>
      </c>
      <c r="IA498">
        <v>22.80613</v>
      </c>
      <c r="IB498">
        <v>0.54096200000000005</v>
      </c>
      <c r="IC498">
        <v>2186.5479999999998</v>
      </c>
      <c r="ID498">
        <v>4.4070169999999999E-2</v>
      </c>
      <c r="IE498">
        <v>23.008040000000001</v>
      </c>
      <c r="IF498">
        <v>0.76096280000000005</v>
      </c>
      <c r="IG498">
        <v>3141.739</v>
      </c>
      <c r="IH498" s="1">
        <v>4.3429589999999997E-2</v>
      </c>
      <c r="II498">
        <v>23.204080000000001</v>
      </c>
      <c r="IJ498">
        <v>1.021814</v>
      </c>
      <c r="IK498">
        <v>4307.0879999999997</v>
      </c>
      <c r="IL498" s="1">
        <v>4.2987020000000001E-2</v>
      </c>
      <c r="IM498">
        <v>23.384720000000002</v>
      </c>
      <c r="IN498">
        <v>1.3225439999999999</v>
      </c>
      <c r="IO498">
        <v>5664.59</v>
      </c>
      <c r="IP498" s="1">
        <v>4.2669169999999999E-2</v>
      </c>
      <c r="IQ498">
        <v>23.399080000000001</v>
      </c>
      <c r="IR498">
        <v>1.6557519999999999</v>
      </c>
      <c r="IS498">
        <v>7183.3689999999997</v>
      </c>
      <c r="IT498" s="1">
        <v>4.2357220000000001E-2</v>
      </c>
      <c r="IU498">
        <v>23.29684</v>
      </c>
      <c r="IV498">
        <v>2.0080909999999998</v>
      </c>
      <c r="IW498">
        <v>8821.1970000000001</v>
      </c>
      <c r="IX498" s="1">
        <v>4.2030669999999999E-2</v>
      </c>
      <c r="IY498">
        <v>23.195440000000001</v>
      </c>
      <c r="IZ498">
        <v>2.366987</v>
      </c>
      <c r="JA498">
        <v>10528.64</v>
      </c>
      <c r="JB498" s="1">
        <v>4.2095380000000002E-2</v>
      </c>
      <c r="JC498">
        <v>23.126049999999999</v>
      </c>
      <c r="JD498">
        <v>2.748046</v>
      </c>
      <c r="JE498">
        <v>12259.56</v>
      </c>
      <c r="JF498" s="1">
        <v>4.1873680000000003E-2</v>
      </c>
      <c r="JG498">
        <v>23.194590000000002</v>
      </c>
      <c r="JH498">
        <v>3.101448</v>
      </c>
      <c r="JI498">
        <v>13969.46</v>
      </c>
      <c r="JJ498" s="1">
        <v>4.1546270000000003E-2</v>
      </c>
      <c r="JK498">
        <v>23.240279999999998</v>
      </c>
      <c r="JL498">
        <v>3.4258679999999999</v>
      </c>
      <c r="JM498">
        <v>15611.6</v>
      </c>
      <c r="JN498" s="1">
        <v>4.112644E-2</v>
      </c>
      <c r="JO498">
        <v>23.319769999999998</v>
      </c>
      <c r="JP498">
        <v>3.7117360000000001</v>
      </c>
      <c r="JQ498">
        <v>17151.16</v>
      </c>
      <c r="JR498" s="1">
        <v>4.0817190000000003E-2</v>
      </c>
      <c r="JS498">
        <v>23.303149999999999</v>
      </c>
      <c r="JT498">
        <v>3.9737650000000002</v>
      </c>
      <c r="JU498">
        <v>18562.37</v>
      </c>
      <c r="JV498" s="1">
        <v>4.0551650000000002E-2</v>
      </c>
      <c r="JW498">
        <v>23.226469999999999</v>
      </c>
      <c r="JX498">
        <v>4.2036100000000003</v>
      </c>
      <c r="JY498">
        <v>19829.240000000002</v>
      </c>
      <c r="JZ498" s="1">
        <v>4.0253480000000001E-2</v>
      </c>
      <c r="KA498">
        <v>23.138480000000001</v>
      </c>
      <c r="KB498">
        <v>4.3938319999999997</v>
      </c>
      <c r="KC498">
        <v>20941.740000000002</v>
      </c>
      <c r="KD498" s="1">
        <v>3.9887720000000002E-2</v>
      </c>
      <c r="KE498">
        <v>23.05021</v>
      </c>
      <c r="KF498">
        <v>4.5390230000000003</v>
      </c>
      <c r="KG498">
        <v>21894.9</v>
      </c>
      <c r="KH498" s="1">
        <v>3.9489450000000002E-2</v>
      </c>
      <c r="KI498">
        <v>22.975770000000001</v>
      </c>
      <c r="KJ498">
        <v>4.644463</v>
      </c>
      <c r="KK498">
        <v>22689.58</v>
      </c>
      <c r="KL498">
        <v>3.9113349999999998E-2</v>
      </c>
      <c r="KM498">
        <v>23.06718</v>
      </c>
      <c r="KN498">
        <v>4.7190390000000004</v>
      </c>
      <c r="KO498">
        <v>23332.12</v>
      </c>
      <c r="KP498">
        <v>3.8776390000000001E-2</v>
      </c>
      <c r="KQ498">
        <v>23.091470000000001</v>
      </c>
      <c r="KR498">
        <v>4.7676360000000004</v>
      </c>
      <c r="KS498">
        <v>23831.89</v>
      </c>
      <c r="KT498">
        <v>3.8453040000000001E-2</v>
      </c>
      <c r="KU498">
        <v>23.149239999999999</v>
      </c>
      <c r="KV498">
        <v>4.7900919999999996</v>
      </c>
      <c r="KW498">
        <v>24199.74</v>
      </c>
      <c r="KX498" s="1">
        <v>3.811258E-2</v>
      </c>
      <c r="KY498">
        <v>23.214120000000001</v>
      </c>
      <c r="KZ498">
        <v>4.7863670000000003</v>
      </c>
      <c r="LA498">
        <v>24447.57</v>
      </c>
      <c r="LB498" s="1">
        <v>3.7808719999999997E-2</v>
      </c>
      <c r="LC498">
        <v>23.205349999999999</v>
      </c>
      <c r="LD498">
        <v>4.7662430000000002</v>
      </c>
      <c r="LE498">
        <v>24588.58</v>
      </c>
      <c r="LF498" s="1">
        <v>3.754789E-2</v>
      </c>
      <c r="LG498">
        <v>23.105530000000002</v>
      </c>
      <c r="LH498">
        <v>4.733962</v>
      </c>
      <c r="LI498">
        <v>24635.29</v>
      </c>
      <c r="LJ498" s="1">
        <v>3.7347999999999999E-2</v>
      </c>
      <c r="LK498">
        <v>22.990839999999999</v>
      </c>
      <c r="LL498">
        <v>4.6933069999999999</v>
      </c>
      <c r="LM498">
        <v>24599.59</v>
      </c>
      <c r="LN498">
        <v>3.7338860000000001E-2</v>
      </c>
      <c r="LO498">
        <v>22.949020000000001</v>
      </c>
      <c r="LP498">
        <v>4.6636240000000004</v>
      </c>
      <c r="LQ498">
        <v>24493.16</v>
      </c>
      <c r="LR498" s="1">
        <v>3.7149479999999999E-2</v>
      </c>
      <c r="LS498">
        <v>23.151029999999999</v>
      </c>
      <c r="LT498">
        <v>4.6010460000000002</v>
      </c>
      <c r="LU498">
        <v>24326.09</v>
      </c>
      <c r="LV498" s="1">
        <v>3.6895409999999997E-2</v>
      </c>
      <c r="LW498">
        <v>23.335249999999998</v>
      </c>
      <c r="LX498">
        <v>4.5213130000000001</v>
      </c>
      <c r="LY498">
        <v>24106.080000000002</v>
      </c>
      <c r="LZ498" s="1">
        <v>3.6649870000000001E-2</v>
      </c>
      <c r="MA498">
        <v>23.512319999999999</v>
      </c>
      <c r="MB498">
        <v>4.4356540000000004</v>
      </c>
      <c r="MC498">
        <v>23841.24</v>
      </c>
      <c r="MD498" s="1">
        <v>3.6501369999999998E-2</v>
      </c>
      <c r="ME498">
        <v>23.710830000000001</v>
      </c>
      <c r="MF498">
        <v>4.3559299999999999</v>
      </c>
      <c r="MG498">
        <v>23540.53</v>
      </c>
      <c r="MH498" s="1">
        <v>3.640877E-2</v>
      </c>
      <c r="MI498">
        <v>23.749829999999999</v>
      </c>
      <c r="MJ498">
        <v>4.2780899999999997</v>
      </c>
      <c r="MK498">
        <v>23209.79</v>
      </c>
      <c r="ML498" s="1">
        <v>3.6305329999999997E-2</v>
      </c>
      <c r="MM498">
        <v>23.629049999999999</v>
      </c>
      <c r="MN498">
        <v>4.1957420000000001</v>
      </c>
      <c r="MO498">
        <v>22855.32</v>
      </c>
      <c r="MP498" s="1">
        <v>3.6172129999999997E-2</v>
      </c>
      <c r="MQ498">
        <v>23.523900000000001</v>
      </c>
      <c r="MR498">
        <v>4.1067200000000001</v>
      </c>
      <c r="MS498">
        <v>22481.53</v>
      </c>
      <c r="MT498" s="1">
        <v>3.6317160000000001E-2</v>
      </c>
      <c r="MU498">
        <v>23.455369999999998</v>
      </c>
      <c r="MV498">
        <v>4.0470759999999997</v>
      </c>
      <c r="MW498">
        <v>22092.240000000002</v>
      </c>
      <c r="MX498" s="1">
        <v>3.6218E-2</v>
      </c>
      <c r="MY498">
        <v>23.61496</v>
      </c>
      <c r="MZ498">
        <v>3.9586079999999999</v>
      </c>
      <c r="NA498">
        <v>21691.82</v>
      </c>
      <c r="NB498" s="1">
        <v>3.6031559999999997E-2</v>
      </c>
      <c r="NC498">
        <v>23.83325</v>
      </c>
      <c r="ND498">
        <v>3.8598020000000002</v>
      </c>
      <c r="NE498">
        <v>21283.57</v>
      </c>
      <c r="NF498" s="1">
        <v>3.5825179999999998E-2</v>
      </c>
      <c r="NG498">
        <v>24.021850000000001</v>
      </c>
      <c r="NH498">
        <v>3.7592750000000001</v>
      </c>
      <c r="NI498">
        <v>20869.84</v>
      </c>
      <c r="NJ498" s="1">
        <v>3.5756709999999997E-2</v>
      </c>
      <c r="NK498">
        <v>24.1981</v>
      </c>
      <c r="NL498">
        <v>3.674051</v>
      </c>
      <c r="NM498">
        <v>20453.96</v>
      </c>
      <c r="NN498" s="1">
        <v>3.576439E-2</v>
      </c>
      <c r="NO498">
        <v>24.2043</v>
      </c>
      <c r="NP498">
        <v>3.5968659999999999</v>
      </c>
      <c r="NQ498">
        <v>20037.41</v>
      </c>
      <c r="NR498" s="1">
        <v>3.5724119999999998E-2</v>
      </c>
      <c r="NS498">
        <v>24.109120000000001</v>
      </c>
      <c r="NT498">
        <v>3.5152130000000001</v>
      </c>
      <c r="NU498">
        <v>19621.22</v>
      </c>
      <c r="NV498" s="1">
        <v>3.5600920000000001E-2</v>
      </c>
      <c r="NW498">
        <v>24.013639999999999</v>
      </c>
      <c r="NX498">
        <v>3.4264579999999998</v>
      </c>
      <c r="NY498">
        <v>19207.54</v>
      </c>
      <c r="NZ498" s="1">
        <v>3.5386929999999997E-2</v>
      </c>
      <c r="OA498">
        <v>23.954840000000001</v>
      </c>
      <c r="OB498">
        <v>3.3341630000000002</v>
      </c>
      <c r="OC498">
        <v>18799.3</v>
      </c>
      <c r="OD498" s="1">
        <v>3.5256389999999999E-2</v>
      </c>
      <c r="OE498">
        <v>23.939170000000001</v>
      </c>
      <c r="OF498">
        <v>3.245806</v>
      </c>
      <c r="OG498">
        <v>18394.84</v>
      </c>
      <c r="OH498" s="1">
        <v>3.523929E-2</v>
      </c>
      <c r="OI498">
        <v>24.060490000000001</v>
      </c>
      <c r="OJ498">
        <v>3.1691959999999999</v>
      </c>
      <c r="OK498">
        <v>17995.849999999999</v>
      </c>
    </row>
    <row r="499" spans="1:401" x14ac:dyDescent="0.35">
      <c r="A499">
        <v>508</v>
      </c>
      <c r="B499" t="s">
        <v>4</v>
      </c>
      <c r="C499" t="s">
        <v>364</v>
      </c>
      <c r="D499" t="s">
        <v>506</v>
      </c>
      <c r="E499">
        <v>773.17700000000002</v>
      </c>
      <c r="F499" s="1">
        <v>5.5248060000000002E-2</v>
      </c>
      <c r="G499">
        <v>21.61749</v>
      </c>
      <c r="H499">
        <v>0</v>
      </c>
      <c r="I499">
        <v>0</v>
      </c>
      <c r="J499" s="1">
        <v>5.512748E-2</v>
      </c>
      <c r="K499">
        <v>21.586649999999999</v>
      </c>
      <c r="L499">
        <v>0</v>
      </c>
      <c r="M499">
        <v>0</v>
      </c>
      <c r="N499">
        <v>5.5361309999999997E-2</v>
      </c>
      <c r="O499">
        <v>21.71406</v>
      </c>
      <c r="P499">
        <v>0</v>
      </c>
      <c r="Q499">
        <v>0</v>
      </c>
      <c r="R499">
        <v>5.5718539999999997E-2</v>
      </c>
      <c r="S499">
        <v>21.77112</v>
      </c>
      <c r="T499">
        <v>0</v>
      </c>
      <c r="U499">
        <v>0</v>
      </c>
      <c r="V499" s="1">
        <v>5.5736420000000002E-2</v>
      </c>
      <c r="W499">
        <v>21.893219999999999</v>
      </c>
      <c r="X499">
        <v>0</v>
      </c>
      <c r="Y499">
        <v>0</v>
      </c>
      <c r="Z499">
        <v>5.5603270000000003E-2</v>
      </c>
      <c r="AA499">
        <v>21.875910000000001</v>
      </c>
      <c r="AB499">
        <v>0</v>
      </c>
      <c r="AC499">
        <v>0</v>
      </c>
      <c r="AD499" s="1">
        <v>5.5641580000000003E-2</v>
      </c>
      <c r="AE499">
        <v>21.839310000000001</v>
      </c>
      <c r="AF499">
        <v>0</v>
      </c>
      <c r="AG499">
        <v>0</v>
      </c>
      <c r="AH499" s="1">
        <v>5.5954339999999998E-2</v>
      </c>
      <c r="AI499">
        <v>21.800930000000001</v>
      </c>
      <c r="AJ499">
        <v>0</v>
      </c>
      <c r="AK499">
        <v>0</v>
      </c>
      <c r="AL499" s="1">
        <v>5.5836719999999999E-2</v>
      </c>
      <c r="AM499">
        <v>21.75854</v>
      </c>
      <c r="AN499">
        <v>0</v>
      </c>
      <c r="AO499">
        <v>0</v>
      </c>
      <c r="AP499" s="1">
        <v>5.622129E-2</v>
      </c>
      <c r="AQ499">
        <v>21.734279999999998</v>
      </c>
      <c r="AR499">
        <v>0</v>
      </c>
      <c r="AS499">
        <v>0</v>
      </c>
      <c r="AT499" s="1">
        <v>5.6751549999999998E-2</v>
      </c>
      <c r="AU499">
        <v>21.848310000000001</v>
      </c>
      <c r="AV499">
        <v>0</v>
      </c>
      <c r="AW499">
        <v>0</v>
      </c>
      <c r="AX499" s="1">
        <v>5.7340950000000002E-2</v>
      </c>
      <c r="AY499">
        <v>21.86983</v>
      </c>
      <c r="AZ499">
        <v>0</v>
      </c>
      <c r="BA499">
        <v>0</v>
      </c>
      <c r="BB499" s="1">
        <v>5.7756689999999999E-2</v>
      </c>
      <c r="BC499">
        <v>21.883800000000001</v>
      </c>
      <c r="BD499">
        <v>0</v>
      </c>
      <c r="BE499">
        <v>0</v>
      </c>
      <c r="BF499" s="1">
        <v>5.8114060000000002E-2</v>
      </c>
      <c r="BG499">
        <v>21.913319999999999</v>
      </c>
      <c r="BH499">
        <v>0</v>
      </c>
      <c r="BI499">
        <v>0</v>
      </c>
      <c r="BJ499" s="1">
        <v>5.8551569999999997E-2</v>
      </c>
      <c r="BK499">
        <v>21.849530000000001</v>
      </c>
      <c r="BL499">
        <v>0</v>
      </c>
      <c r="BM499">
        <v>0</v>
      </c>
      <c r="BN499">
        <v>5.9136090000000002E-2</v>
      </c>
      <c r="BO499">
        <v>21.767099999999999</v>
      </c>
      <c r="BP499">
        <v>0</v>
      </c>
      <c r="BQ499">
        <v>0</v>
      </c>
      <c r="BR499" s="1">
        <v>5.9810040000000002E-2</v>
      </c>
      <c r="BS499">
        <v>21.68449</v>
      </c>
      <c r="BT499">
        <v>0</v>
      </c>
      <c r="BU499">
        <v>0</v>
      </c>
      <c r="BV499" s="1">
        <v>6.0345019999999999E-2</v>
      </c>
      <c r="BW499">
        <v>21.733440000000002</v>
      </c>
      <c r="BX499">
        <v>0</v>
      </c>
      <c r="BY499">
        <v>0</v>
      </c>
      <c r="BZ499" s="1">
        <v>6.0757640000000002E-2</v>
      </c>
      <c r="CA499">
        <v>21.90409</v>
      </c>
      <c r="CB499">
        <v>0</v>
      </c>
      <c r="CC499">
        <v>0</v>
      </c>
      <c r="CD499" s="1">
        <v>6.1139569999999997E-2</v>
      </c>
      <c r="CE499">
        <v>22.11505</v>
      </c>
      <c r="CF499">
        <v>0</v>
      </c>
      <c r="CG499">
        <v>0</v>
      </c>
      <c r="CH499" s="1">
        <v>6.157957E-2</v>
      </c>
      <c r="CI499">
        <v>22.280139999999999</v>
      </c>
      <c r="CJ499">
        <v>0</v>
      </c>
      <c r="CK499">
        <v>0</v>
      </c>
      <c r="CL499" s="1">
        <v>6.2048560000000003E-2</v>
      </c>
      <c r="CM499">
        <v>22.29852</v>
      </c>
      <c r="CN499">
        <v>0</v>
      </c>
      <c r="CO499">
        <v>0</v>
      </c>
      <c r="CP499" s="1">
        <v>6.2437079999999999E-2</v>
      </c>
      <c r="CQ499">
        <v>22.225539999999999</v>
      </c>
      <c r="CR499">
        <v>0</v>
      </c>
      <c r="CS499">
        <v>0</v>
      </c>
      <c r="CT499" s="1">
        <v>6.2777899999999998E-2</v>
      </c>
      <c r="CU499">
        <v>22.155069999999998</v>
      </c>
      <c r="CV499">
        <v>0</v>
      </c>
      <c r="CW499">
        <v>0</v>
      </c>
      <c r="CX499" s="1">
        <v>6.3702149999999999E-2</v>
      </c>
      <c r="CY499">
        <v>22.112390000000001</v>
      </c>
      <c r="CZ499">
        <v>0</v>
      </c>
      <c r="DA499">
        <v>0</v>
      </c>
      <c r="DB499" s="1">
        <v>6.3951129999999995E-2</v>
      </c>
      <c r="DC499">
        <v>22.222480000000001</v>
      </c>
      <c r="DD499">
        <v>0</v>
      </c>
      <c r="DE499">
        <v>0</v>
      </c>
      <c r="DF499" s="1">
        <v>6.386298E-2</v>
      </c>
      <c r="DG499">
        <v>22.422920000000001</v>
      </c>
      <c r="DH499">
        <v>0</v>
      </c>
      <c r="DI499">
        <v>0</v>
      </c>
      <c r="DJ499" s="1">
        <v>6.3657660000000005E-2</v>
      </c>
      <c r="DK499">
        <v>22.574590000000001</v>
      </c>
      <c r="DL499">
        <v>0</v>
      </c>
      <c r="DM499">
        <v>0</v>
      </c>
      <c r="DN499" s="1">
        <v>6.373463E-2</v>
      </c>
      <c r="DO499">
        <v>22.70252</v>
      </c>
      <c r="DP499">
        <v>0</v>
      </c>
      <c r="DQ499">
        <v>1.3161039999999999E-38</v>
      </c>
      <c r="DR499" s="1">
        <v>6.3908590000000001E-2</v>
      </c>
      <c r="DS499">
        <v>22.711099999999998</v>
      </c>
      <c r="DT499" s="1">
        <v>4.7925250000000003E-37</v>
      </c>
      <c r="DU499" s="1">
        <v>1.14719E-33</v>
      </c>
      <c r="DV499" s="1">
        <v>6.3923859999999999E-2</v>
      </c>
      <c r="DW499">
        <v>22.61711</v>
      </c>
      <c r="DX499" s="1">
        <v>7.9444540000000007E-33</v>
      </c>
      <c r="DY499" s="1">
        <v>1.8505879999999999E-29</v>
      </c>
      <c r="DZ499" s="1">
        <v>6.3785610000000006E-2</v>
      </c>
      <c r="EA499">
        <v>22.520959999999999</v>
      </c>
      <c r="EB499" s="1">
        <v>3.3898459999999999E-29</v>
      </c>
      <c r="EC499" s="1">
        <v>7.829785E-26</v>
      </c>
      <c r="ED499" s="1">
        <v>6.4767420000000006E-2</v>
      </c>
      <c r="EE499">
        <v>22.444510000000001</v>
      </c>
      <c r="EF499" s="1">
        <v>5.0734630000000002E-26</v>
      </c>
      <c r="EG499" s="1">
        <v>1.157036E-22</v>
      </c>
      <c r="EH499" s="1">
        <v>6.4552109999999996E-2</v>
      </c>
      <c r="EI499">
        <v>22.481259999999999</v>
      </c>
      <c r="EJ499" s="1">
        <v>3.1537149999999999E-23</v>
      </c>
      <c r="EK499" s="1">
        <v>7.2539419999999998E-20</v>
      </c>
      <c r="EL499">
        <v>6.3840259999999996E-2</v>
      </c>
      <c r="EM499">
        <v>22.598520000000001</v>
      </c>
      <c r="EN499" s="1">
        <v>9.4148049999999993E-21</v>
      </c>
      <c r="EO499" s="1">
        <v>2.2054200000000001E-17</v>
      </c>
      <c r="EP499" s="1">
        <v>6.2999180000000002E-2</v>
      </c>
      <c r="EQ499">
        <v>22.74221</v>
      </c>
      <c r="ER499" s="1">
        <v>1.499711E-18</v>
      </c>
      <c r="ES499" s="1">
        <v>3.5971629999999997E-15</v>
      </c>
      <c r="ET499" s="1">
        <v>6.2656160000000002E-2</v>
      </c>
      <c r="EU499">
        <v>22.84769</v>
      </c>
      <c r="EV499" s="1">
        <v>1.403559E-16</v>
      </c>
      <c r="EW499" s="1">
        <v>3.4218840000000001E-13</v>
      </c>
      <c r="EX499" s="1">
        <v>6.2559550000000005E-2</v>
      </c>
      <c r="EY499">
        <v>22.824439999999999</v>
      </c>
      <c r="EZ499" s="1">
        <v>8.2684209999999994E-15</v>
      </c>
      <c r="FA499" s="1">
        <v>2.0406509999999999E-11</v>
      </c>
      <c r="FB499" s="1">
        <v>6.2249409999999998E-2</v>
      </c>
      <c r="FC499">
        <v>22.724779999999999</v>
      </c>
      <c r="FD499" s="1">
        <v>3.2238549999999998E-13</v>
      </c>
      <c r="FE499" s="1">
        <v>8.076247E-10</v>
      </c>
      <c r="FF499" s="1">
        <v>6.1650700000000003E-2</v>
      </c>
      <c r="FG499">
        <v>22.59891</v>
      </c>
      <c r="FH499" s="1">
        <v>8.6728529999999999E-12</v>
      </c>
      <c r="FI499" s="1">
        <v>2.219181E-8</v>
      </c>
      <c r="FJ499">
        <v>6.2006329999999998E-2</v>
      </c>
      <c r="FK499">
        <v>22.502839999999999</v>
      </c>
      <c r="FL499" s="1">
        <v>1.7146159999999999E-10</v>
      </c>
      <c r="FM499" s="1">
        <v>4.4090209999999998E-7</v>
      </c>
      <c r="FN499" s="1">
        <v>6.1437180000000001E-2</v>
      </c>
      <c r="FO499">
        <v>22.617719999999998</v>
      </c>
      <c r="FP499" s="1">
        <v>2.4934109999999999E-9</v>
      </c>
      <c r="FQ499" s="1">
        <v>6.5350220000000003E-6</v>
      </c>
      <c r="FR499" s="1">
        <v>6.058521E-2</v>
      </c>
      <c r="FS499">
        <v>22.731619999999999</v>
      </c>
      <c r="FT499" s="1">
        <v>2.7584409999999999E-8</v>
      </c>
      <c r="FU499" s="1">
        <v>7.4065000000000003E-5</v>
      </c>
      <c r="FV499" s="1">
        <v>5.9596860000000002E-2</v>
      </c>
      <c r="FW499">
        <v>22.81982</v>
      </c>
      <c r="FX499" s="1">
        <v>2.3841389999999999E-7</v>
      </c>
      <c r="FY499" s="1">
        <v>6.5786960000000004E-4</v>
      </c>
      <c r="FZ499" s="1">
        <v>5.9033519999999999E-2</v>
      </c>
      <c r="GA499">
        <v>22.840070000000001</v>
      </c>
      <c r="GB499" s="1">
        <v>1.664902E-6</v>
      </c>
      <c r="GC499" s="1">
        <v>4.6866140000000004E-3</v>
      </c>
      <c r="GD499">
        <v>5.8681659999999997E-2</v>
      </c>
      <c r="GE499">
        <v>22.776579999999999</v>
      </c>
      <c r="GF499" s="1">
        <v>9.5661210000000006E-6</v>
      </c>
      <c r="GG499" s="1">
        <v>2.736357E-2</v>
      </c>
      <c r="GH499">
        <v>5.8178500000000001E-2</v>
      </c>
      <c r="GI499">
        <v>22.662710000000001</v>
      </c>
      <c r="GJ499" s="1">
        <v>4.572684E-5</v>
      </c>
      <c r="GK499" s="1">
        <v>0.13333039999999999</v>
      </c>
      <c r="GL499" s="1">
        <v>5.7524470000000001E-2</v>
      </c>
      <c r="GM499">
        <v>22.537659999999999</v>
      </c>
      <c r="GN499" s="1">
        <v>1.849431E-4</v>
      </c>
      <c r="GO499">
        <v>0.55102689999999999</v>
      </c>
      <c r="GP499" s="1">
        <v>5.7832000000000001E-2</v>
      </c>
      <c r="GQ499">
        <v>22.460660000000001</v>
      </c>
      <c r="GR499" s="1">
        <v>6.5657789999999997E-4</v>
      </c>
      <c r="GS499">
        <v>1.9654830000000001</v>
      </c>
      <c r="GT499">
        <v>5.7277090000000003E-2</v>
      </c>
      <c r="GU499">
        <v>22.611509999999999</v>
      </c>
      <c r="GV499" s="1">
        <v>2.009341E-3</v>
      </c>
      <c r="GW499">
        <v>6.1337520000000003</v>
      </c>
      <c r="GX499" s="1">
        <v>5.6419179999999999E-2</v>
      </c>
      <c r="GY499">
        <v>22.765360000000001</v>
      </c>
      <c r="GZ499" s="1">
        <v>5.404781E-3</v>
      </c>
      <c r="HA499">
        <v>16.916609999999999</v>
      </c>
      <c r="HB499" s="1">
        <v>5.5442890000000002E-2</v>
      </c>
      <c r="HC499">
        <v>22.91686</v>
      </c>
      <c r="HD499" s="1">
        <v>1.2976410000000001E-2</v>
      </c>
      <c r="HE499">
        <v>41.716859999999997</v>
      </c>
      <c r="HF499">
        <v>5.4860220000000001E-2</v>
      </c>
      <c r="HG499">
        <v>23.064779999999999</v>
      </c>
      <c r="HH499" s="1">
        <v>2.836636E-2</v>
      </c>
      <c r="HI499">
        <v>93.018820000000005</v>
      </c>
      <c r="HJ499" s="1">
        <v>5.4468599999999999E-2</v>
      </c>
      <c r="HK499">
        <v>23.09965</v>
      </c>
      <c r="HL499" s="1">
        <v>5.686745E-2</v>
      </c>
      <c r="HM499">
        <v>189.53880000000001</v>
      </c>
      <c r="HN499" s="1">
        <v>5.3957150000000002E-2</v>
      </c>
      <c r="HO499">
        <v>22.982610000000001</v>
      </c>
      <c r="HP499" s="1">
        <v>0.1048645</v>
      </c>
      <c r="HQ499">
        <v>355.96519999999998</v>
      </c>
      <c r="HR499" s="1">
        <v>5.324566E-2</v>
      </c>
      <c r="HS499">
        <v>22.842939999999999</v>
      </c>
      <c r="HT499" s="1">
        <v>0.1789713</v>
      </c>
      <c r="HU499">
        <v>620.85590000000002</v>
      </c>
      <c r="HV499" s="1">
        <v>5.2926260000000003E-2</v>
      </c>
      <c r="HW499">
        <v>22.724450000000001</v>
      </c>
      <c r="HX499">
        <v>0.28803770000000001</v>
      </c>
      <c r="HY499">
        <v>1013.603</v>
      </c>
      <c r="HZ499" s="1">
        <v>5.2230150000000003E-2</v>
      </c>
      <c r="IA499">
        <v>22.8202</v>
      </c>
      <c r="IB499">
        <v>0.43396119999999999</v>
      </c>
      <c r="IC499">
        <v>1559.6369999999999</v>
      </c>
      <c r="ID499" s="1">
        <v>5.1456670000000003E-2</v>
      </c>
      <c r="IE499">
        <v>23.02223</v>
      </c>
      <c r="IF499">
        <v>0.6188167</v>
      </c>
      <c r="IG499">
        <v>2274.2269999999999</v>
      </c>
      <c r="IH499" s="1">
        <v>5.0703699999999997E-2</v>
      </c>
      <c r="II499">
        <v>23.219249999999999</v>
      </c>
      <c r="IJ499">
        <v>0.84160559999999995</v>
      </c>
      <c r="IK499">
        <v>3161.442</v>
      </c>
      <c r="IL499">
        <v>5.0187750000000003E-2</v>
      </c>
      <c r="IM499">
        <v>23.400110000000002</v>
      </c>
      <c r="IN499">
        <v>1.1025849999999999</v>
      </c>
      <c r="IO499">
        <v>4212.9939999999997</v>
      </c>
      <c r="IP499" s="1">
        <v>4.9821190000000001E-2</v>
      </c>
      <c r="IQ499">
        <v>23.41743</v>
      </c>
      <c r="IR499">
        <v>1.3964080000000001</v>
      </c>
      <c r="IS499">
        <v>5409.8630000000003</v>
      </c>
      <c r="IT499" s="1">
        <v>4.9453240000000002E-2</v>
      </c>
      <c r="IU499">
        <v>23.315190000000001</v>
      </c>
      <c r="IV499">
        <v>1.711762</v>
      </c>
      <c r="IW499">
        <v>6722.335</v>
      </c>
      <c r="IX499" s="1">
        <v>4.907247E-2</v>
      </c>
      <c r="IY499">
        <v>23.212789999999998</v>
      </c>
      <c r="IZ499">
        <v>2.0382229999999999</v>
      </c>
      <c r="JA499">
        <v>8113.4870000000001</v>
      </c>
      <c r="JB499" s="1">
        <v>4.9155030000000002E-2</v>
      </c>
      <c r="JC499">
        <v>23.141449999999999</v>
      </c>
      <c r="JD499">
        <v>2.3893520000000001</v>
      </c>
      <c r="JE499">
        <v>9547.884</v>
      </c>
      <c r="JF499" s="1">
        <v>4.889466E-2</v>
      </c>
      <c r="JG499">
        <v>23.206309999999998</v>
      </c>
      <c r="JH499">
        <v>2.7208899999999998</v>
      </c>
      <c r="JI499">
        <v>10989.02</v>
      </c>
      <c r="JJ499" s="1">
        <v>4.8507750000000002E-2</v>
      </c>
      <c r="JK499">
        <v>23.252089999999999</v>
      </c>
      <c r="JL499">
        <v>3.0304410000000002</v>
      </c>
      <c r="JM499">
        <v>12396.13</v>
      </c>
      <c r="JN499">
        <v>4.8018020000000002E-2</v>
      </c>
      <c r="JO499">
        <v>23.32948</v>
      </c>
      <c r="JP499">
        <v>3.3090389999999998</v>
      </c>
      <c r="JQ499">
        <v>13738.59</v>
      </c>
      <c r="JR499" s="1">
        <v>4.7656190000000001E-2</v>
      </c>
      <c r="JS499">
        <v>23.313120000000001</v>
      </c>
      <c r="JT499">
        <v>3.568632</v>
      </c>
      <c r="JU499">
        <v>14992.24</v>
      </c>
      <c r="JV499" s="1">
        <v>4.7346050000000001E-2</v>
      </c>
      <c r="JW499">
        <v>23.235289999999999</v>
      </c>
      <c r="JX499">
        <v>3.801158</v>
      </c>
      <c r="JY499">
        <v>16140.96</v>
      </c>
      <c r="JZ499" s="1">
        <v>4.7000750000000001E-2</v>
      </c>
      <c r="KA499">
        <v>23.145900000000001</v>
      </c>
      <c r="KB499">
        <v>3.9992329999999998</v>
      </c>
      <c r="KC499">
        <v>17172.72</v>
      </c>
      <c r="KD499" s="1">
        <v>4.6567160000000003E-2</v>
      </c>
      <c r="KE499">
        <v>23.056560000000001</v>
      </c>
      <c r="KF499">
        <v>4.1560759999999997</v>
      </c>
      <c r="KG499">
        <v>18079.48</v>
      </c>
      <c r="KH499" s="1">
        <v>4.6102339999999999E-2</v>
      </c>
      <c r="KI499">
        <v>22.980709999999998</v>
      </c>
      <c r="KJ499">
        <v>4.2770380000000001</v>
      </c>
      <c r="KK499">
        <v>18858.82</v>
      </c>
      <c r="KL499" s="1">
        <v>4.5661170000000001E-2</v>
      </c>
      <c r="KM499">
        <v>23.067869999999999</v>
      </c>
      <c r="KN499">
        <v>4.3689609999999997</v>
      </c>
      <c r="KO499">
        <v>19513.04</v>
      </c>
      <c r="KP499" s="1">
        <v>4.5267780000000001E-2</v>
      </c>
      <c r="KQ499">
        <v>23.093689999999999</v>
      </c>
      <c r="KR499">
        <v>4.4364489999999996</v>
      </c>
      <c r="KS499">
        <v>20048.009999999998</v>
      </c>
      <c r="KT499" s="1">
        <v>4.4891060000000003E-2</v>
      </c>
      <c r="KU499">
        <v>23.149740000000001</v>
      </c>
      <c r="KV499">
        <v>4.4789240000000001</v>
      </c>
      <c r="KW499">
        <v>20470.900000000001</v>
      </c>
      <c r="KX499">
        <v>4.4493230000000002E-2</v>
      </c>
      <c r="KY499">
        <v>23.214230000000001</v>
      </c>
      <c r="KZ499">
        <v>4.4958080000000002</v>
      </c>
      <c r="LA499">
        <v>20789.7</v>
      </c>
      <c r="LB499" s="1">
        <v>4.4135569999999999E-2</v>
      </c>
      <c r="LC499">
        <v>23.20729</v>
      </c>
      <c r="LD499">
        <v>4.4959389999999999</v>
      </c>
      <c r="LE499">
        <v>21014.2</v>
      </c>
      <c r="LF499" s="1">
        <v>4.3828489999999998E-2</v>
      </c>
      <c r="LG499">
        <v>23.109069999999999</v>
      </c>
      <c r="LH499">
        <v>4.4834829999999997</v>
      </c>
      <c r="LI499">
        <v>21154.28</v>
      </c>
      <c r="LJ499" s="1">
        <v>4.359611E-2</v>
      </c>
      <c r="LK499">
        <v>22.995349999999998</v>
      </c>
      <c r="LL499">
        <v>4.462396</v>
      </c>
      <c r="LM499">
        <v>21219.5</v>
      </c>
      <c r="LN499" s="1">
        <v>4.3590370000000003E-2</v>
      </c>
      <c r="LO499">
        <v>22.952000000000002</v>
      </c>
      <c r="LP499">
        <v>4.4512520000000002</v>
      </c>
      <c r="LQ499">
        <v>21219.54</v>
      </c>
      <c r="LR499" s="1">
        <v>4.336711E-2</v>
      </c>
      <c r="LS499">
        <v>23.151530000000001</v>
      </c>
      <c r="LT499">
        <v>4.4068849999999999</v>
      </c>
      <c r="LU499">
        <v>21162.25</v>
      </c>
      <c r="LV499" s="1">
        <v>4.3067750000000002E-2</v>
      </c>
      <c r="LW499">
        <v>23.33822</v>
      </c>
      <c r="LX499">
        <v>4.3449249999999999</v>
      </c>
      <c r="LY499">
        <v>21053.81</v>
      </c>
      <c r="LZ499" s="1">
        <v>4.2781260000000002E-2</v>
      </c>
      <c r="MA499">
        <v>23.51465</v>
      </c>
      <c r="MB499">
        <v>4.2762869999999999</v>
      </c>
      <c r="MC499">
        <v>20900.87</v>
      </c>
      <c r="MD499">
        <v>4.2607869999999999E-2</v>
      </c>
      <c r="ME499">
        <v>23.71292</v>
      </c>
      <c r="MF499">
        <v>4.2122760000000001</v>
      </c>
      <c r="MG499">
        <v>20711.18</v>
      </c>
      <c r="MH499" s="1">
        <v>4.2500789999999997E-2</v>
      </c>
      <c r="MI499">
        <v>23.755579999999998</v>
      </c>
      <c r="MJ499">
        <v>4.149286</v>
      </c>
      <c r="MK499">
        <v>20490.72</v>
      </c>
      <c r="ML499" s="1">
        <v>4.2377489999999997E-2</v>
      </c>
      <c r="MM499">
        <v>23.636089999999999</v>
      </c>
      <c r="MN499">
        <v>4.080686</v>
      </c>
      <c r="MO499">
        <v>20244.669999999998</v>
      </c>
      <c r="MP499" s="1">
        <v>4.222182E-2</v>
      </c>
      <c r="MQ499">
        <v>23.530919999999998</v>
      </c>
      <c r="MR499">
        <v>4.004975</v>
      </c>
      <c r="MS499">
        <v>19976.82</v>
      </c>
      <c r="MT499">
        <v>4.2396459999999997E-2</v>
      </c>
      <c r="MU499">
        <v>23.46041</v>
      </c>
      <c r="MV499">
        <v>3.9576769999999999</v>
      </c>
      <c r="MW499">
        <v>19691.32</v>
      </c>
      <c r="MX499" s="1">
        <v>4.2279709999999998E-2</v>
      </c>
      <c r="MY499">
        <v>23.617069999999998</v>
      </c>
      <c r="MZ499">
        <v>3.8807749999999999</v>
      </c>
      <c r="NA499">
        <v>19391.47</v>
      </c>
      <c r="NB499" s="1">
        <v>4.2057860000000002E-2</v>
      </c>
      <c r="NC499">
        <v>23.833960000000001</v>
      </c>
      <c r="ND499">
        <v>3.7926669999999998</v>
      </c>
      <c r="NE499">
        <v>19080.310000000001</v>
      </c>
      <c r="NF499" s="1">
        <v>4.181286E-2</v>
      </c>
      <c r="NG499">
        <v>24.021750000000001</v>
      </c>
      <c r="NH499">
        <v>3.70207</v>
      </c>
      <c r="NI499">
        <v>18760.240000000002</v>
      </c>
      <c r="NJ499" s="1">
        <v>4.172911E-2</v>
      </c>
      <c r="NK499">
        <v>24.197019999999998</v>
      </c>
      <c r="NL499">
        <v>3.6258020000000002</v>
      </c>
      <c r="NM499">
        <v>18434.21</v>
      </c>
      <c r="NN499" s="1">
        <v>4.174452E-2</v>
      </c>
      <c r="NO499">
        <v>24.20477</v>
      </c>
      <c r="NP499">
        <v>3.5578690000000002</v>
      </c>
      <c r="NQ499">
        <v>18104.57</v>
      </c>
      <c r="NR499" s="1">
        <v>4.1696299999999999E-2</v>
      </c>
      <c r="NS499">
        <v>24.108409999999999</v>
      </c>
      <c r="NT499">
        <v>3.4842810000000002</v>
      </c>
      <c r="NU499">
        <v>17771.88</v>
      </c>
      <c r="NV499" s="1">
        <v>4.1547809999999998E-2</v>
      </c>
      <c r="NW499">
        <v>24.01107</v>
      </c>
      <c r="NX499">
        <v>3.4028019999999999</v>
      </c>
      <c r="NY499">
        <v>17438.16</v>
      </c>
      <c r="NZ499" s="1">
        <v>4.1294209999999998E-2</v>
      </c>
      <c r="OA499">
        <v>23.95</v>
      </c>
      <c r="OB499">
        <v>3.3139970000000001</v>
      </c>
      <c r="OC499">
        <v>17105.78</v>
      </c>
      <c r="OD499" s="1">
        <v>4.1142239999999997E-2</v>
      </c>
      <c r="OE499">
        <v>23.931940000000001</v>
      </c>
      <c r="OF499">
        <v>3.2345419999999998</v>
      </c>
      <c r="OG499">
        <v>16774.32</v>
      </c>
      <c r="OH499" s="1">
        <v>4.1123079999999999E-2</v>
      </c>
      <c r="OI499">
        <v>24.0501</v>
      </c>
      <c r="OJ499">
        <v>3.1661760000000001</v>
      </c>
      <c r="OK499">
        <v>16445.13</v>
      </c>
    </row>
    <row r="500" spans="1:401" x14ac:dyDescent="0.35">
      <c r="A500">
        <v>509</v>
      </c>
      <c r="B500" t="s">
        <v>4</v>
      </c>
      <c r="C500" t="s">
        <v>364</v>
      </c>
      <c r="D500" t="s">
        <v>507</v>
      </c>
      <c r="E500">
        <v>882.85929999999996</v>
      </c>
      <c r="F500" s="1">
        <v>5.5340920000000002E-2</v>
      </c>
      <c r="G500">
        <v>21.51942</v>
      </c>
      <c r="H500">
        <v>0</v>
      </c>
      <c r="I500">
        <v>0</v>
      </c>
      <c r="J500" s="1">
        <v>5.523103E-2</v>
      </c>
      <c r="K500">
        <v>21.490159999999999</v>
      </c>
      <c r="L500">
        <v>0</v>
      </c>
      <c r="M500">
        <v>0</v>
      </c>
      <c r="N500" s="1">
        <v>5.547092E-2</v>
      </c>
      <c r="O500">
        <v>21.619019999999999</v>
      </c>
      <c r="P500">
        <v>0</v>
      </c>
      <c r="Q500">
        <v>0</v>
      </c>
      <c r="R500" s="1">
        <v>5.5841130000000003E-2</v>
      </c>
      <c r="S500">
        <v>21.681049999999999</v>
      </c>
      <c r="T500">
        <v>0</v>
      </c>
      <c r="U500">
        <v>0</v>
      </c>
      <c r="V500" s="1">
        <v>5.5859720000000002E-2</v>
      </c>
      <c r="W500">
        <v>21.805199999999999</v>
      </c>
      <c r="X500">
        <v>0</v>
      </c>
      <c r="Y500">
        <v>0</v>
      </c>
      <c r="Z500" s="1">
        <v>5.5725860000000002E-2</v>
      </c>
      <c r="AA500">
        <v>21.792059999999999</v>
      </c>
      <c r="AB500">
        <v>0</v>
      </c>
      <c r="AC500">
        <v>0</v>
      </c>
      <c r="AD500" s="1">
        <v>5.576358E-2</v>
      </c>
      <c r="AE500">
        <v>21.757300000000001</v>
      </c>
      <c r="AF500">
        <v>0</v>
      </c>
      <c r="AG500">
        <v>0</v>
      </c>
      <c r="AH500" s="1">
        <v>5.6085379999999997E-2</v>
      </c>
      <c r="AI500">
        <v>21.720859999999998</v>
      </c>
      <c r="AJ500">
        <v>0</v>
      </c>
      <c r="AK500">
        <v>0</v>
      </c>
      <c r="AL500" s="1">
        <v>5.5960429999999999E-2</v>
      </c>
      <c r="AM500">
        <v>21.68055</v>
      </c>
      <c r="AN500">
        <v>0</v>
      </c>
      <c r="AO500">
        <v>0</v>
      </c>
      <c r="AP500" s="1">
        <v>5.6354300000000003E-2</v>
      </c>
      <c r="AQ500">
        <v>21.658200000000001</v>
      </c>
      <c r="AR500">
        <v>0</v>
      </c>
      <c r="AS500">
        <v>0</v>
      </c>
      <c r="AT500" s="1">
        <v>5.6891450000000003E-2</v>
      </c>
      <c r="AU500">
        <v>21.772870000000001</v>
      </c>
      <c r="AV500">
        <v>0</v>
      </c>
      <c r="AW500">
        <v>0</v>
      </c>
      <c r="AX500" s="1">
        <v>5.7490260000000001E-2</v>
      </c>
      <c r="AY500">
        <v>21.798909999999999</v>
      </c>
      <c r="AZ500">
        <v>0</v>
      </c>
      <c r="BA500">
        <v>0</v>
      </c>
      <c r="BB500" s="1">
        <v>5.7908599999999998E-2</v>
      </c>
      <c r="BC500">
        <v>21.814609999999998</v>
      </c>
      <c r="BD500">
        <v>0</v>
      </c>
      <c r="BE500">
        <v>0</v>
      </c>
      <c r="BF500" s="1">
        <v>5.82728E-2</v>
      </c>
      <c r="BG500">
        <v>21.846679999999999</v>
      </c>
      <c r="BH500">
        <v>0</v>
      </c>
      <c r="BI500">
        <v>0</v>
      </c>
      <c r="BJ500" s="1">
        <v>5.8714959999999997E-2</v>
      </c>
      <c r="BK500">
        <v>21.78614</v>
      </c>
      <c r="BL500">
        <v>0</v>
      </c>
      <c r="BM500">
        <v>0</v>
      </c>
      <c r="BN500" s="1">
        <v>5.9308699999999999E-2</v>
      </c>
      <c r="BO500">
        <v>21.705729999999999</v>
      </c>
      <c r="BP500">
        <v>0</v>
      </c>
      <c r="BQ500">
        <v>0</v>
      </c>
      <c r="BR500" s="1">
        <v>5.9991870000000003E-2</v>
      </c>
      <c r="BS500">
        <v>21.624829999999999</v>
      </c>
      <c r="BT500">
        <v>0</v>
      </c>
      <c r="BU500">
        <v>0</v>
      </c>
      <c r="BV500" s="1">
        <v>6.0532450000000002E-2</v>
      </c>
      <c r="BW500">
        <v>21.674019999999999</v>
      </c>
      <c r="BX500">
        <v>0</v>
      </c>
      <c r="BY500">
        <v>0</v>
      </c>
      <c r="BZ500" s="1">
        <v>6.0949459999999997E-2</v>
      </c>
      <c r="CA500">
        <v>21.843499999999999</v>
      </c>
      <c r="CB500">
        <v>0</v>
      </c>
      <c r="CC500">
        <v>0</v>
      </c>
      <c r="CD500" s="1">
        <v>6.1337040000000002E-2</v>
      </c>
      <c r="CE500">
        <v>22.055520000000001</v>
      </c>
      <c r="CF500">
        <v>0</v>
      </c>
      <c r="CG500">
        <v>0</v>
      </c>
      <c r="CH500" s="1">
        <v>6.1782999999999998E-2</v>
      </c>
      <c r="CI500">
        <v>22.221489999999999</v>
      </c>
      <c r="CJ500">
        <v>0</v>
      </c>
      <c r="CK500">
        <v>0</v>
      </c>
      <c r="CL500" s="1">
        <v>6.2262110000000002E-2</v>
      </c>
      <c r="CM500">
        <v>22.24239</v>
      </c>
      <c r="CN500">
        <v>0</v>
      </c>
      <c r="CO500">
        <v>0</v>
      </c>
      <c r="CP500" s="1">
        <v>6.2655669999999997E-2</v>
      </c>
      <c r="CQ500">
        <v>22.169630000000002</v>
      </c>
      <c r="CR500">
        <v>0</v>
      </c>
      <c r="CS500">
        <v>0</v>
      </c>
      <c r="CT500" s="1">
        <v>6.3003050000000005E-2</v>
      </c>
      <c r="CU500">
        <v>22.098420000000001</v>
      </c>
      <c r="CV500">
        <v>0</v>
      </c>
      <c r="CW500">
        <v>0</v>
      </c>
      <c r="CX500" s="1">
        <v>6.3945840000000004E-2</v>
      </c>
      <c r="CY500">
        <v>22.054480000000002</v>
      </c>
      <c r="CZ500">
        <v>0</v>
      </c>
      <c r="DA500">
        <v>0</v>
      </c>
      <c r="DB500" s="1">
        <v>6.4199069999999997E-2</v>
      </c>
      <c r="DC500">
        <v>22.162040000000001</v>
      </c>
      <c r="DD500">
        <v>0</v>
      </c>
      <c r="DE500">
        <v>0</v>
      </c>
      <c r="DF500" s="1">
        <v>6.4109159999999998E-2</v>
      </c>
      <c r="DG500">
        <v>22.36112</v>
      </c>
      <c r="DH500">
        <v>0</v>
      </c>
      <c r="DI500">
        <v>0</v>
      </c>
      <c r="DJ500" s="1">
        <v>6.390216E-2</v>
      </c>
      <c r="DK500">
        <v>22.512709999999998</v>
      </c>
      <c r="DL500">
        <v>0</v>
      </c>
      <c r="DM500">
        <v>0</v>
      </c>
      <c r="DN500" s="1">
        <v>6.3984760000000002E-2</v>
      </c>
      <c r="DO500">
        <v>22.639109999999999</v>
      </c>
      <c r="DP500">
        <v>0</v>
      </c>
      <c r="DQ500">
        <v>0</v>
      </c>
      <c r="DR500" s="1">
        <v>6.4168509999999998E-2</v>
      </c>
      <c r="DS500">
        <v>22.648160000000001</v>
      </c>
      <c r="DT500">
        <v>8.5330189999999997E-38</v>
      </c>
      <c r="DU500" s="1">
        <v>3.371654E-34</v>
      </c>
      <c r="DV500" s="1">
        <v>6.4187969999999997E-2</v>
      </c>
      <c r="DW500">
        <v>22.553830000000001</v>
      </c>
      <c r="DX500" s="1">
        <v>1.7773500000000001E-33</v>
      </c>
      <c r="DY500" s="1">
        <v>5.9612429999999997E-30</v>
      </c>
      <c r="DZ500" s="1">
        <v>6.4053639999999995E-2</v>
      </c>
      <c r="EA500">
        <v>22.455439999999999</v>
      </c>
      <c r="EB500" s="1">
        <v>8.8761870000000001E-30</v>
      </c>
      <c r="EC500" s="1">
        <v>2.7352449999999999E-26</v>
      </c>
      <c r="ED500" s="1">
        <v>6.5065010000000006E-2</v>
      </c>
      <c r="EE500">
        <v>22.377690000000001</v>
      </c>
      <c r="EF500" s="1">
        <v>1.4970970000000001E-26</v>
      </c>
      <c r="EG500" s="1">
        <v>4.3425550000000002E-23</v>
      </c>
      <c r="EH500" s="1">
        <v>6.4844639999999995E-2</v>
      </c>
      <c r="EI500">
        <v>22.411999999999999</v>
      </c>
      <c r="EJ500" s="1">
        <v>1.023721E-23</v>
      </c>
      <c r="EK500" s="1">
        <v>2.9030730000000001E-20</v>
      </c>
      <c r="EL500" s="1">
        <v>6.4123819999999998E-2</v>
      </c>
      <c r="EM500">
        <v>22.52778</v>
      </c>
      <c r="EN500" s="1">
        <v>3.3094990000000002E-21</v>
      </c>
      <c r="EO500" s="1">
        <v>9.3480289999999996E-18</v>
      </c>
      <c r="EP500" s="1">
        <v>6.3273029999999994E-2</v>
      </c>
      <c r="EQ500">
        <v>22.671949999999999</v>
      </c>
      <c r="ER500" s="1">
        <v>5.6505089999999999E-19</v>
      </c>
      <c r="ES500" s="1">
        <v>1.608233E-15</v>
      </c>
      <c r="ET500">
        <v>6.2933799999999998E-2</v>
      </c>
      <c r="EU500">
        <v>22.779540000000001</v>
      </c>
      <c r="EV500" s="1">
        <v>5.6258389999999995E-17</v>
      </c>
      <c r="EW500" s="1">
        <v>1.6082690000000001E-13</v>
      </c>
      <c r="EX500" s="1">
        <v>6.2844689999999995E-2</v>
      </c>
      <c r="EY500">
        <v>22.758849999999999</v>
      </c>
      <c r="EZ500" s="1">
        <v>3.5037150000000002E-15</v>
      </c>
      <c r="FA500" s="1">
        <v>1.0051649999999999E-11</v>
      </c>
      <c r="FB500" s="1">
        <v>6.2535900000000005E-2</v>
      </c>
      <c r="FC500">
        <v>22.660889999999998</v>
      </c>
      <c r="FD500" s="1">
        <v>1.4363179999999999E-13</v>
      </c>
      <c r="FE500" s="1">
        <v>4.157087E-10</v>
      </c>
      <c r="FF500" s="1">
        <v>6.1934410000000002E-2</v>
      </c>
      <c r="FG500">
        <v>22.538029999999999</v>
      </c>
      <c r="FH500" s="1">
        <v>4.0445570000000002E-12</v>
      </c>
      <c r="FI500" s="1">
        <v>1.190648E-8</v>
      </c>
      <c r="FJ500" s="1">
        <v>6.231014E-2</v>
      </c>
      <c r="FK500">
        <v>22.443719999999999</v>
      </c>
      <c r="FL500" s="1">
        <v>8.3495070000000006E-11</v>
      </c>
      <c r="FM500" s="1">
        <v>2.462212E-7</v>
      </c>
      <c r="FN500" s="1">
        <v>6.1736310000000003E-2</v>
      </c>
      <c r="FO500">
        <v>22.559840000000001</v>
      </c>
      <c r="FP500" s="1">
        <v>1.263583E-9</v>
      </c>
      <c r="FQ500" s="1">
        <v>3.7918860000000001E-6</v>
      </c>
      <c r="FR500" s="1">
        <v>6.0874400000000002E-2</v>
      </c>
      <c r="FS500">
        <v>22.679600000000001</v>
      </c>
      <c r="FT500" s="1">
        <v>1.4504E-8</v>
      </c>
      <c r="FU500" s="1">
        <v>4.4562540000000002E-5</v>
      </c>
      <c r="FV500">
        <v>5.9872809999999999E-2</v>
      </c>
      <c r="FW500">
        <v>22.773319999999998</v>
      </c>
      <c r="FX500" s="1">
        <v>1.2977619999999999E-7</v>
      </c>
      <c r="FY500" s="1">
        <v>4.09842E-4</v>
      </c>
      <c r="FZ500" s="1">
        <v>5.9310349999999998E-2</v>
      </c>
      <c r="GA500">
        <v>22.799189999999999</v>
      </c>
      <c r="GB500" s="1">
        <v>9.3675939999999997E-7</v>
      </c>
      <c r="GC500" s="1">
        <v>3.019688E-3</v>
      </c>
      <c r="GD500" s="1">
        <v>5.8964320000000001E-2</v>
      </c>
      <c r="GE500">
        <v>22.741720000000001</v>
      </c>
      <c r="GF500" s="1">
        <v>5.5553449999999997E-6</v>
      </c>
      <c r="GG500" s="1">
        <v>1.821675E-2</v>
      </c>
      <c r="GH500" s="1">
        <v>5.8460110000000003E-2</v>
      </c>
      <c r="GI500">
        <v>22.63354</v>
      </c>
      <c r="GJ500" s="1">
        <v>2.7357420000000001E-5</v>
      </c>
      <c r="GK500" s="1">
        <v>9.1593900000000006E-2</v>
      </c>
      <c r="GL500" s="1">
        <v>5.7803340000000002E-2</v>
      </c>
      <c r="GM500">
        <v>22.51388</v>
      </c>
      <c r="GN500" s="1">
        <v>1.137917E-4</v>
      </c>
      <c r="GO500">
        <v>0.39007599999999998</v>
      </c>
      <c r="GP500" s="1">
        <v>5.8127669999999999E-2</v>
      </c>
      <c r="GQ500">
        <v>22.441050000000001</v>
      </c>
      <c r="GR500" s="1">
        <v>4.1512580000000002E-4</v>
      </c>
      <c r="GS500">
        <v>1.432636</v>
      </c>
      <c r="GT500" s="1">
        <v>5.7561420000000002E-2</v>
      </c>
      <c r="GU500">
        <v>22.594239999999999</v>
      </c>
      <c r="GV500" s="1">
        <v>1.303022E-3</v>
      </c>
      <c r="GW500">
        <v>4.598166</v>
      </c>
      <c r="GX500" s="1">
        <v>5.6695200000000001E-2</v>
      </c>
      <c r="GY500">
        <v>22.754180000000002</v>
      </c>
      <c r="GZ500" s="1">
        <v>3.5890739999999998E-3</v>
      </c>
      <c r="HA500">
        <v>13.0228</v>
      </c>
      <c r="HB500" s="1">
        <v>5.5707020000000003E-2</v>
      </c>
      <c r="HC500">
        <v>22.910630000000001</v>
      </c>
      <c r="HD500" s="1">
        <v>8.8120520000000008E-3</v>
      </c>
      <c r="HE500">
        <v>32.93956</v>
      </c>
      <c r="HF500" s="1">
        <v>5.5125019999999997E-2</v>
      </c>
      <c r="HG500">
        <v>23.062529999999999</v>
      </c>
      <c r="HH500" s="1">
        <v>1.968263E-2</v>
      </c>
      <c r="HI500">
        <v>75.264510000000001</v>
      </c>
      <c r="HJ500" s="1">
        <v>5.4734890000000001E-2</v>
      </c>
      <c r="HK500">
        <v>23.103200000000001</v>
      </c>
      <c r="HL500" s="1">
        <v>4.0282949999999998E-2</v>
      </c>
      <c r="HM500">
        <v>157.036</v>
      </c>
      <c r="HN500" s="1">
        <v>5.4219969999999999E-2</v>
      </c>
      <c r="HO500">
        <v>22.991060000000001</v>
      </c>
      <c r="HP500" s="1">
        <v>7.5750919999999999E-2</v>
      </c>
      <c r="HQ500">
        <v>301.70679999999999</v>
      </c>
      <c r="HR500" s="1">
        <v>5.3503080000000001E-2</v>
      </c>
      <c r="HS500">
        <v>22.854299999999999</v>
      </c>
      <c r="HT500" s="1">
        <v>0.13169420000000001</v>
      </c>
      <c r="HU500">
        <v>537.76</v>
      </c>
      <c r="HV500" s="1">
        <v>5.318896E-2</v>
      </c>
      <c r="HW500">
        <v>22.738009999999999</v>
      </c>
      <c r="HX500">
        <v>0.21574599999999999</v>
      </c>
      <c r="HY500">
        <v>896.40279999999996</v>
      </c>
      <c r="HZ500" s="1">
        <v>5.2485669999999998E-2</v>
      </c>
      <c r="IA500">
        <v>22.833030000000001</v>
      </c>
      <c r="IB500">
        <v>0.33050750000000001</v>
      </c>
      <c r="IC500">
        <v>1407.0450000000001</v>
      </c>
      <c r="ID500" s="1">
        <v>5.1702669999999999E-2</v>
      </c>
      <c r="IE500">
        <v>23.03642</v>
      </c>
      <c r="IF500">
        <v>0.4787208</v>
      </c>
      <c r="IG500">
        <v>2090.8809999999999</v>
      </c>
      <c r="IH500" s="1">
        <v>5.094108E-2</v>
      </c>
      <c r="II500">
        <v>23.235759999999999</v>
      </c>
      <c r="IJ500">
        <v>0.66075810000000001</v>
      </c>
      <c r="IK500">
        <v>2959.3119999999999</v>
      </c>
      <c r="IL500" s="1">
        <v>5.0423860000000001E-2</v>
      </c>
      <c r="IM500">
        <v>23.417369999999998</v>
      </c>
      <c r="IN500">
        <v>0.87797599999999998</v>
      </c>
      <c r="IO500">
        <v>4011.8519999999999</v>
      </c>
      <c r="IP500" s="1">
        <v>5.0056610000000001E-2</v>
      </c>
      <c r="IQ500">
        <v>23.43778</v>
      </c>
      <c r="IR500">
        <v>1.12697</v>
      </c>
      <c r="IS500">
        <v>5236.7449999999999</v>
      </c>
      <c r="IT500" s="1">
        <v>4.9686559999999998E-2</v>
      </c>
      <c r="IU500">
        <v>23.335380000000001</v>
      </c>
      <c r="IV500">
        <v>1.3991130000000001</v>
      </c>
      <c r="IW500">
        <v>6609.5879999999997</v>
      </c>
      <c r="IX500" s="1">
        <v>4.9301709999999999E-2</v>
      </c>
      <c r="IY500">
        <v>23.231760000000001</v>
      </c>
      <c r="IZ500">
        <v>1.6859409999999999</v>
      </c>
      <c r="JA500">
        <v>8096.4840000000004</v>
      </c>
      <c r="JB500" s="1">
        <v>4.9390440000000001E-2</v>
      </c>
      <c r="JC500">
        <v>23.158390000000001</v>
      </c>
      <c r="JD500">
        <v>1.999288</v>
      </c>
      <c r="JE500">
        <v>9663.4369999999999</v>
      </c>
      <c r="JF500">
        <v>4.9124510000000003E-2</v>
      </c>
      <c r="JG500">
        <v>23.2197</v>
      </c>
      <c r="JH500">
        <v>2.3011699999999999</v>
      </c>
      <c r="JI500">
        <v>11272.51</v>
      </c>
      <c r="JJ500" s="1">
        <v>4.8732780000000003E-2</v>
      </c>
      <c r="JK500">
        <v>23.265809999999998</v>
      </c>
      <c r="JL500">
        <v>2.5888100000000001</v>
      </c>
      <c r="JM500">
        <v>12877.9</v>
      </c>
      <c r="JN500" s="1">
        <v>4.8236460000000002E-2</v>
      </c>
      <c r="JO500">
        <v>23.34104</v>
      </c>
      <c r="JP500">
        <v>2.8535330000000001</v>
      </c>
      <c r="JQ500">
        <v>14444.06</v>
      </c>
      <c r="JR500" s="1">
        <v>4.7871919999999998E-2</v>
      </c>
      <c r="JS500">
        <v>23.324639999999999</v>
      </c>
      <c r="JT500">
        <v>3.1049190000000002</v>
      </c>
      <c r="JU500">
        <v>15940.95</v>
      </c>
      <c r="JV500" s="1">
        <v>4.756121E-2</v>
      </c>
      <c r="JW500">
        <v>23.24532</v>
      </c>
      <c r="JX500">
        <v>3.3353899999999999</v>
      </c>
      <c r="JY500">
        <v>17346.97</v>
      </c>
      <c r="JZ500" s="1">
        <v>4.7212049999999998E-2</v>
      </c>
      <c r="KA500">
        <v>23.154109999999999</v>
      </c>
      <c r="KB500">
        <v>3.5372539999999999</v>
      </c>
      <c r="KC500">
        <v>18644.080000000002</v>
      </c>
      <c r="KD500" s="1">
        <v>4.677427E-2</v>
      </c>
      <c r="KE500">
        <v>23.063310000000001</v>
      </c>
      <c r="KF500">
        <v>3.7036069999999999</v>
      </c>
      <c r="KG500">
        <v>19817.78</v>
      </c>
      <c r="KH500">
        <v>4.6303570000000002E-2</v>
      </c>
      <c r="KI500">
        <v>22.985759999999999</v>
      </c>
      <c r="KJ500">
        <v>3.8383500000000002</v>
      </c>
      <c r="KK500">
        <v>20860.490000000002</v>
      </c>
      <c r="KL500" s="1">
        <v>4.5859740000000003E-2</v>
      </c>
      <c r="KM500">
        <v>23.068660000000001</v>
      </c>
      <c r="KN500">
        <v>3.9472239999999998</v>
      </c>
      <c r="KO500">
        <v>21770.21</v>
      </c>
      <c r="KP500" s="1">
        <v>4.5463539999999997E-2</v>
      </c>
      <c r="KQ500">
        <v>23.096</v>
      </c>
      <c r="KR500">
        <v>4.0337360000000002</v>
      </c>
      <c r="KS500">
        <v>22549.87</v>
      </c>
      <c r="KT500" s="1">
        <v>4.5084470000000001E-2</v>
      </c>
      <c r="KU500">
        <v>23.15016</v>
      </c>
      <c r="KV500">
        <v>4.0970240000000002</v>
      </c>
      <c r="KW500">
        <v>23204.26</v>
      </c>
      <c r="KX500" s="1">
        <v>4.4684799999999997E-2</v>
      </c>
      <c r="KY500">
        <v>23.21434</v>
      </c>
      <c r="KZ500">
        <v>4.1361410000000003</v>
      </c>
      <c r="LA500">
        <v>23739.1</v>
      </c>
      <c r="LB500" s="1">
        <v>4.4322609999999998E-2</v>
      </c>
      <c r="LC500">
        <v>23.208819999999999</v>
      </c>
      <c r="LD500">
        <v>4.1585159999999997</v>
      </c>
      <c r="LE500">
        <v>24162.92</v>
      </c>
      <c r="LF500" s="1">
        <v>4.4010550000000002E-2</v>
      </c>
      <c r="LG500">
        <v>23.111640000000001</v>
      </c>
      <c r="LH500">
        <v>4.168177</v>
      </c>
      <c r="LI500">
        <v>24485.31</v>
      </c>
      <c r="LJ500" s="1">
        <v>4.3776509999999998E-2</v>
      </c>
      <c r="LK500">
        <v>22.998539999999998</v>
      </c>
      <c r="LL500">
        <v>4.1690519999999998</v>
      </c>
      <c r="LM500">
        <v>24715.95</v>
      </c>
      <c r="LN500" s="1">
        <v>4.3772079999999998E-2</v>
      </c>
      <c r="LO500">
        <v>22.953900000000001</v>
      </c>
      <c r="LP500">
        <v>4.1784230000000004</v>
      </c>
      <c r="LQ500">
        <v>24865.02</v>
      </c>
      <c r="LR500" s="1">
        <v>4.35486E-2</v>
      </c>
      <c r="LS500">
        <v>23.151440000000001</v>
      </c>
      <c r="LT500">
        <v>4.1555910000000003</v>
      </c>
      <c r="LU500">
        <v>24940.89</v>
      </c>
      <c r="LV500" s="1">
        <v>4.3240529999999999E-2</v>
      </c>
      <c r="LW500">
        <v>23.340920000000001</v>
      </c>
      <c r="LX500">
        <v>4.1140699999999999</v>
      </c>
      <c r="LY500">
        <v>24948.93</v>
      </c>
      <c r="LZ500" s="1">
        <v>4.2950559999999999E-2</v>
      </c>
      <c r="MA500">
        <v>23.517389999999999</v>
      </c>
      <c r="MB500">
        <v>4.0654960000000004</v>
      </c>
      <c r="MC500">
        <v>24897.08</v>
      </c>
      <c r="MD500" s="1">
        <v>4.277794E-2</v>
      </c>
      <c r="ME500">
        <v>23.715340000000001</v>
      </c>
      <c r="MF500">
        <v>4.0204129999999996</v>
      </c>
      <c r="MG500">
        <v>24793.61</v>
      </c>
      <c r="MH500">
        <v>4.2670020000000003E-2</v>
      </c>
      <c r="MI500">
        <v>23.761279999999999</v>
      </c>
      <c r="MJ500">
        <v>3.9751370000000001</v>
      </c>
      <c r="MK500">
        <v>24646.6</v>
      </c>
      <c r="ML500" s="1">
        <v>4.2542490000000002E-2</v>
      </c>
      <c r="MM500">
        <v>23.64273</v>
      </c>
      <c r="MN500">
        <v>3.9231500000000001</v>
      </c>
      <c r="MO500">
        <v>24461.73</v>
      </c>
      <c r="MP500">
        <v>4.2385840000000001E-2</v>
      </c>
      <c r="MQ500">
        <v>23.536899999999999</v>
      </c>
      <c r="MR500">
        <v>3.86355</v>
      </c>
      <c r="MS500">
        <v>24243.02</v>
      </c>
      <c r="MT500" s="1">
        <v>4.256211E-2</v>
      </c>
      <c r="MU500">
        <v>23.464739999999999</v>
      </c>
      <c r="MV500">
        <v>3.8307479999999998</v>
      </c>
      <c r="MW500">
        <v>23996.71</v>
      </c>
      <c r="MX500" s="1">
        <v>4.2444000000000003E-2</v>
      </c>
      <c r="MY500">
        <v>23.618649999999999</v>
      </c>
      <c r="MZ500">
        <v>3.7683019999999998</v>
      </c>
      <c r="NA500">
        <v>23726.62</v>
      </c>
      <c r="NB500" s="1">
        <v>4.2216620000000003E-2</v>
      </c>
      <c r="NC500">
        <v>23.83474</v>
      </c>
      <c r="ND500">
        <v>3.6936049999999998</v>
      </c>
      <c r="NE500">
        <v>23435.7</v>
      </c>
      <c r="NF500" s="1">
        <v>4.1967699999999997E-2</v>
      </c>
      <c r="NG500">
        <v>24.02214</v>
      </c>
      <c r="NH500">
        <v>3.6157539999999999</v>
      </c>
      <c r="NI500">
        <v>23127.77</v>
      </c>
      <c r="NJ500" s="1">
        <v>4.1877909999999997E-2</v>
      </c>
      <c r="NK500">
        <v>24.196179999999998</v>
      </c>
      <c r="NL500">
        <v>3.5507170000000001</v>
      </c>
      <c r="NM500">
        <v>22806.15</v>
      </c>
      <c r="NN500" s="1">
        <v>4.1894809999999998E-2</v>
      </c>
      <c r="NO500">
        <v>24.205030000000001</v>
      </c>
      <c r="NP500">
        <v>3.4938699999999998</v>
      </c>
      <c r="NQ500">
        <v>22474.6</v>
      </c>
      <c r="NR500" s="1">
        <v>4.1845939999999998E-2</v>
      </c>
      <c r="NS500">
        <v>24.10679</v>
      </c>
      <c r="NT500">
        <v>3.4305979999999998</v>
      </c>
      <c r="NU500">
        <v>22134.080000000002</v>
      </c>
      <c r="NV500" s="1">
        <v>4.1692170000000001E-2</v>
      </c>
      <c r="NW500">
        <v>24.006830000000001</v>
      </c>
      <c r="NX500">
        <v>3.358476</v>
      </c>
      <c r="NY500">
        <v>21787.040000000001</v>
      </c>
      <c r="NZ500" s="1">
        <v>4.1435550000000002E-2</v>
      </c>
      <c r="OA500">
        <v>23.943100000000001</v>
      </c>
      <c r="OB500">
        <v>3.278527</v>
      </c>
      <c r="OC500">
        <v>21436.05</v>
      </c>
      <c r="OD500" s="1">
        <v>4.127865E-2</v>
      </c>
      <c r="OE500">
        <v>23.922499999999999</v>
      </c>
      <c r="OF500">
        <v>3.207163</v>
      </c>
      <c r="OG500">
        <v>21081.919999999998</v>
      </c>
      <c r="OH500" s="1">
        <v>4.1259520000000001E-2</v>
      </c>
      <c r="OI500">
        <v>24.037220000000001</v>
      </c>
      <c r="OJ500">
        <v>3.1465320000000001</v>
      </c>
      <c r="OK500">
        <v>20726.330000000002</v>
      </c>
    </row>
    <row r="501" spans="1:401" x14ac:dyDescent="0.35">
      <c r="A501">
        <v>510</v>
      </c>
      <c r="B501" t="s">
        <v>4</v>
      </c>
      <c r="C501" t="s">
        <v>364</v>
      </c>
      <c r="D501" t="s">
        <v>508</v>
      </c>
      <c r="E501">
        <v>872.65160000000003</v>
      </c>
      <c r="F501" s="1">
        <v>4.4731960000000001E-2</v>
      </c>
      <c r="G501">
        <v>21.418230000000001</v>
      </c>
      <c r="H501">
        <v>0</v>
      </c>
      <c r="I501">
        <v>0</v>
      </c>
      <c r="J501" s="1">
        <v>4.4647630000000001E-2</v>
      </c>
      <c r="K501">
        <v>21.393080000000001</v>
      </c>
      <c r="L501">
        <v>0</v>
      </c>
      <c r="M501">
        <v>0</v>
      </c>
      <c r="N501" s="1">
        <v>4.48432E-2</v>
      </c>
      <c r="O501">
        <v>21.525929999999999</v>
      </c>
      <c r="P501">
        <v>0</v>
      </c>
      <c r="Q501">
        <v>0</v>
      </c>
      <c r="R501" s="1">
        <v>4.5150139999999998E-2</v>
      </c>
      <c r="S501">
        <v>21.591519999999999</v>
      </c>
      <c r="T501">
        <v>0</v>
      </c>
      <c r="U501">
        <v>0</v>
      </c>
      <c r="V501" s="1">
        <v>4.516183E-2</v>
      </c>
      <c r="W501">
        <v>21.717829999999999</v>
      </c>
      <c r="X501">
        <v>0</v>
      </c>
      <c r="Y501">
        <v>0</v>
      </c>
      <c r="Z501" s="1">
        <v>4.5046509999999998E-2</v>
      </c>
      <c r="AA501">
        <v>21.706600000000002</v>
      </c>
      <c r="AB501">
        <v>0</v>
      </c>
      <c r="AC501">
        <v>0</v>
      </c>
      <c r="AD501">
        <v>4.5074780000000002E-2</v>
      </c>
      <c r="AE501">
        <v>21.673100000000002</v>
      </c>
      <c r="AF501">
        <v>0</v>
      </c>
      <c r="AG501">
        <v>0</v>
      </c>
      <c r="AH501" s="1">
        <v>4.533736E-2</v>
      </c>
      <c r="AI501">
        <v>21.638459999999998</v>
      </c>
      <c r="AJ501">
        <v>0</v>
      </c>
      <c r="AK501">
        <v>0</v>
      </c>
      <c r="AL501" s="1">
        <v>4.5226229999999999E-2</v>
      </c>
      <c r="AM501">
        <v>21.6</v>
      </c>
      <c r="AN501">
        <v>0</v>
      </c>
      <c r="AO501">
        <v>0</v>
      </c>
      <c r="AP501" s="1">
        <v>4.5545960000000003E-2</v>
      </c>
      <c r="AQ501">
        <v>21.58006</v>
      </c>
      <c r="AR501">
        <v>0</v>
      </c>
      <c r="AS501">
        <v>0</v>
      </c>
      <c r="AT501">
        <v>4.5982919999999997E-2</v>
      </c>
      <c r="AU501">
        <v>21.697679999999998</v>
      </c>
      <c r="AV501">
        <v>0</v>
      </c>
      <c r="AW501">
        <v>0</v>
      </c>
      <c r="AX501" s="1">
        <v>4.6468309999999999E-2</v>
      </c>
      <c r="AY501">
        <v>21.726240000000001</v>
      </c>
      <c r="AZ501">
        <v>0</v>
      </c>
      <c r="BA501">
        <v>0</v>
      </c>
      <c r="BB501" s="1">
        <v>4.6802980000000001E-2</v>
      </c>
      <c r="BC501">
        <v>21.74455</v>
      </c>
      <c r="BD501">
        <v>0</v>
      </c>
      <c r="BE501">
        <v>0</v>
      </c>
      <c r="BF501" s="1">
        <v>4.7098910000000001E-2</v>
      </c>
      <c r="BG501">
        <v>21.778079999999999</v>
      </c>
      <c r="BH501">
        <v>0</v>
      </c>
      <c r="BI501">
        <v>0</v>
      </c>
      <c r="BJ501" s="1">
        <v>4.745485E-2</v>
      </c>
      <c r="BK501">
        <v>21.719010000000001</v>
      </c>
      <c r="BL501">
        <v>0</v>
      </c>
      <c r="BM501">
        <v>0</v>
      </c>
      <c r="BN501" s="1">
        <v>4.7937519999999997E-2</v>
      </c>
      <c r="BO501">
        <v>21.640160000000002</v>
      </c>
      <c r="BP501">
        <v>0</v>
      </c>
      <c r="BQ501">
        <v>0</v>
      </c>
      <c r="BR501">
        <v>4.8490390000000001E-2</v>
      </c>
      <c r="BS501">
        <v>21.561640000000001</v>
      </c>
      <c r="BT501">
        <v>0</v>
      </c>
      <c r="BU501">
        <v>0</v>
      </c>
      <c r="BV501" s="1">
        <v>4.892606E-2</v>
      </c>
      <c r="BW501">
        <v>21.613140000000001</v>
      </c>
      <c r="BX501">
        <v>0</v>
      </c>
      <c r="BY501">
        <v>0</v>
      </c>
      <c r="BZ501" s="1">
        <v>4.9263389999999997E-2</v>
      </c>
      <c r="CA501">
        <v>21.785329999999998</v>
      </c>
      <c r="CB501">
        <v>0</v>
      </c>
      <c r="CC501">
        <v>0</v>
      </c>
      <c r="CD501" s="1">
        <v>4.9573840000000001E-2</v>
      </c>
      <c r="CE501">
        <v>21.999099999999999</v>
      </c>
      <c r="CF501">
        <v>0</v>
      </c>
      <c r="CG501">
        <v>0</v>
      </c>
      <c r="CH501" s="1">
        <v>4.9933829999999998E-2</v>
      </c>
      <c r="CI501">
        <v>22.165189999999999</v>
      </c>
      <c r="CJ501">
        <v>0</v>
      </c>
      <c r="CK501">
        <v>0</v>
      </c>
      <c r="CL501" s="1">
        <v>5.032462E-2</v>
      </c>
      <c r="CM501">
        <v>22.184899999999999</v>
      </c>
      <c r="CN501">
        <v>0</v>
      </c>
      <c r="CO501">
        <v>0</v>
      </c>
      <c r="CP501" s="1">
        <v>5.0639719999999999E-2</v>
      </c>
      <c r="CQ501">
        <v>22.110949999999999</v>
      </c>
      <c r="CR501">
        <v>0</v>
      </c>
      <c r="CS501">
        <v>0</v>
      </c>
      <c r="CT501" s="1">
        <v>5.0920649999999998E-2</v>
      </c>
      <c r="CU501">
        <v>22.038889999999999</v>
      </c>
      <c r="CV501">
        <v>0</v>
      </c>
      <c r="CW501">
        <v>0</v>
      </c>
      <c r="CX501" s="1">
        <v>5.1697859999999998E-2</v>
      </c>
      <c r="CY501">
        <v>21.995090000000001</v>
      </c>
      <c r="CZ501">
        <v>0</v>
      </c>
      <c r="DA501">
        <v>0</v>
      </c>
      <c r="DB501" s="1">
        <v>5.1898300000000001E-2</v>
      </c>
      <c r="DC501">
        <v>22.10324</v>
      </c>
      <c r="DD501">
        <v>0</v>
      </c>
      <c r="DE501">
        <v>0</v>
      </c>
      <c r="DF501" s="1">
        <v>5.1821409999999998E-2</v>
      </c>
      <c r="DG501">
        <v>22.302810000000001</v>
      </c>
      <c r="DH501">
        <v>0</v>
      </c>
      <c r="DI501">
        <v>0</v>
      </c>
      <c r="DJ501" s="1">
        <v>5.1651280000000001E-2</v>
      </c>
      <c r="DK501">
        <v>22.4542</v>
      </c>
      <c r="DL501">
        <v>0</v>
      </c>
      <c r="DM501">
        <v>0</v>
      </c>
      <c r="DN501" s="1">
        <v>5.1718300000000002E-2</v>
      </c>
      <c r="DO501">
        <v>22.57891</v>
      </c>
      <c r="DP501">
        <v>0</v>
      </c>
      <c r="DQ501">
        <v>0</v>
      </c>
      <c r="DR501" s="1">
        <v>5.1869890000000002E-2</v>
      </c>
      <c r="DS501">
        <v>22.585370000000001</v>
      </c>
      <c r="DT501">
        <v>1.653863E-38</v>
      </c>
      <c r="DU501" s="1">
        <v>8.7908290000000003E-35</v>
      </c>
      <c r="DV501" s="1">
        <v>5.1884769999999997E-2</v>
      </c>
      <c r="DW501">
        <v>22.488520000000001</v>
      </c>
      <c r="DX501" s="1">
        <v>3.1871170000000002E-34</v>
      </c>
      <c r="DY501" s="1">
        <v>1.6913260000000001E-30</v>
      </c>
      <c r="DZ501" s="1">
        <v>5.1777910000000003E-2</v>
      </c>
      <c r="EA501">
        <v>22.388380000000002</v>
      </c>
      <c r="EB501" s="1">
        <v>1.5813479999999998E-30</v>
      </c>
      <c r="EC501" s="1">
        <v>8.3699840000000002E-27</v>
      </c>
      <c r="ED501" s="1">
        <v>5.2619550000000001E-2</v>
      </c>
      <c r="EE501">
        <v>22.309200000000001</v>
      </c>
      <c r="EF501" s="1">
        <v>2.7306899999999999E-27</v>
      </c>
      <c r="EG501" s="1">
        <v>1.4206019999999999E-23</v>
      </c>
      <c r="EH501" s="1">
        <v>5.2439489999999998E-2</v>
      </c>
      <c r="EI501">
        <v>22.34346</v>
      </c>
      <c r="EJ501" s="1">
        <v>2.0058540000000001E-24</v>
      </c>
      <c r="EK501" s="1">
        <v>1.010902E-20</v>
      </c>
      <c r="EL501">
        <v>5.1847249999999998E-2</v>
      </c>
      <c r="EM501">
        <v>22.4603</v>
      </c>
      <c r="EN501" s="1">
        <v>7.3805939999999997E-22</v>
      </c>
      <c r="EO501" s="1">
        <v>3.4601940000000001E-18</v>
      </c>
      <c r="EP501" s="1">
        <v>5.114821E-2</v>
      </c>
      <c r="EQ501">
        <v>22.60538</v>
      </c>
      <c r="ER501" s="1">
        <v>1.40194E-19</v>
      </c>
      <c r="ES501" s="1">
        <v>6.2952650000000003E-16</v>
      </c>
      <c r="ET501" s="1">
        <v>5.087854E-2</v>
      </c>
      <c r="EU501">
        <v>22.712890000000002</v>
      </c>
      <c r="EV501" s="1">
        <v>1.5300630000000001E-17</v>
      </c>
      <c r="EW501" s="1">
        <v>6.6319290000000003E-14</v>
      </c>
      <c r="EX501" s="1">
        <v>5.0812620000000003E-2</v>
      </c>
      <c r="EY501">
        <v>22.692080000000001</v>
      </c>
      <c r="EZ501" s="1">
        <v>1.0329259999999999E-15</v>
      </c>
      <c r="FA501" s="1">
        <v>4.3517249999999996E-12</v>
      </c>
      <c r="FB501">
        <v>5.0566809999999997E-2</v>
      </c>
      <c r="FC501">
        <v>22.594470000000001</v>
      </c>
      <c r="FD501" s="1">
        <v>4.5489779999999999E-14</v>
      </c>
      <c r="FE501" s="1">
        <v>1.883941E-10</v>
      </c>
      <c r="FF501" s="1">
        <v>5.0078640000000001E-2</v>
      </c>
      <c r="FG501">
        <v>22.47278</v>
      </c>
      <c r="FH501" s="1">
        <v>1.366335E-12</v>
      </c>
      <c r="FI501" s="1">
        <v>5.633937E-9</v>
      </c>
      <c r="FJ501" s="1">
        <v>5.0400769999999998E-2</v>
      </c>
      <c r="FK501">
        <v>22.381820000000001</v>
      </c>
      <c r="FL501" s="1">
        <v>2.9961229999999998E-11</v>
      </c>
      <c r="FM501" s="1">
        <v>1.2140669999999999E-7</v>
      </c>
      <c r="FN501">
        <v>4.9932619999999997E-2</v>
      </c>
      <c r="FO501">
        <v>22.502469999999999</v>
      </c>
      <c r="FP501" s="1">
        <v>4.7937250000000004E-10</v>
      </c>
      <c r="FQ501" s="1">
        <v>1.9455560000000001E-6</v>
      </c>
      <c r="FR501" s="1">
        <v>4.9230940000000001E-2</v>
      </c>
      <c r="FS501">
        <v>22.62697</v>
      </c>
      <c r="FT501" s="1">
        <v>5.7921789999999998E-9</v>
      </c>
      <c r="FU501" s="1">
        <v>2.374591E-5</v>
      </c>
      <c r="FV501" s="1">
        <v>4.8414640000000002E-2</v>
      </c>
      <c r="FW501">
        <v>22.724900000000002</v>
      </c>
      <c r="FX501" s="1">
        <v>5.4379619999999999E-8</v>
      </c>
      <c r="FY501" s="1">
        <v>2.264763E-4</v>
      </c>
      <c r="FZ501" s="1">
        <v>4.79604E-2</v>
      </c>
      <c r="GA501">
        <v>22.754829999999998</v>
      </c>
      <c r="GB501" s="1">
        <v>4.1088739999999999E-7</v>
      </c>
      <c r="GC501" s="1">
        <v>1.7281180000000001E-3</v>
      </c>
      <c r="GD501" s="1">
        <v>4.7686510000000001E-2</v>
      </c>
      <c r="GE501">
        <v>22.701250000000002</v>
      </c>
      <c r="GF501" s="1">
        <v>2.5456140000000002E-6</v>
      </c>
      <c r="GG501" s="1">
        <v>1.0784780000000001E-2</v>
      </c>
      <c r="GH501" s="1">
        <v>4.7278290000000001E-2</v>
      </c>
      <c r="GI501">
        <v>22.59712</v>
      </c>
      <c r="GJ501" s="1">
        <v>1.3063710000000001E-5</v>
      </c>
      <c r="GK501" s="1">
        <v>5.602791E-2</v>
      </c>
      <c r="GL501" s="1">
        <v>4.6752210000000002E-2</v>
      </c>
      <c r="GM501">
        <v>22.482150000000001</v>
      </c>
      <c r="GN501" s="1">
        <v>5.6500260000000002E-5</v>
      </c>
      <c r="GO501" s="1">
        <v>0.24621609999999999</v>
      </c>
      <c r="GP501" s="1">
        <v>4.7029500000000002E-2</v>
      </c>
      <c r="GQ501">
        <v>22.415289999999999</v>
      </c>
      <c r="GR501" s="1">
        <v>2.140237E-4</v>
      </c>
      <c r="GS501">
        <v>0.93199920000000003</v>
      </c>
      <c r="GT501" s="1">
        <v>4.6566240000000002E-2</v>
      </c>
      <c r="GU501">
        <v>22.57489</v>
      </c>
      <c r="GV501" s="1">
        <v>6.9602640000000001E-4</v>
      </c>
      <c r="GW501">
        <v>3.0803729999999998</v>
      </c>
      <c r="GX501" s="1">
        <v>4.5862279999999998E-2</v>
      </c>
      <c r="GY501">
        <v>22.74081</v>
      </c>
      <c r="GZ501" s="1">
        <v>1.9819759999999999E-3</v>
      </c>
      <c r="HA501">
        <v>8.9717880000000001</v>
      </c>
      <c r="HB501" s="1">
        <v>4.5056400000000003E-2</v>
      </c>
      <c r="HC501">
        <v>22.902280000000001</v>
      </c>
      <c r="HD501" s="1">
        <v>5.0215659999999999E-3</v>
      </c>
      <c r="HE501">
        <v>23.309249999999999</v>
      </c>
      <c r="HF501" s="1">
        <v>4.458993E-2</v>
      </c>
      <c r="HG501">
        <v>23.057929999999999</v>
      </c>
      <c r="HH501" s="1">
        <v>1.156049E-2</v>
      </c>
      <c r="HI501">
        <v>54.648719999999997</v>
      </c>
      <c r="HJ501" s="1">
        <v>4.4279020000000002E-2</v>
      </c>
      <c r="HK501">
        <v>23.100930000000002</v>
      </c>
      <c r="HL501" s="1">
        <v>2.4358100000000001E-2</v>
      </c>
      <c r="HM501">
        <v>116.89409999999999</v>
      </c>
      <c r="HN501" s="1">
        <v>4.3862520000000002E-2</v>
      </c>
      <c r="HO501">
        <v>22.99051</v>
      </c>
      <c r="HP501" s="1">
        <v>4.7089989999999998E-2</v>
      </c>
      <c r="HQ501">
        <v>230.0367</v>
      </c>
      <c r="HR501" s="1">
        <v>4.3284089999999997E-2</v>
      </c>
      <c r="HS501">
        <v>22.856000000000002</v>
      </c>
      <c r="HT501">
        <v>8.4049139999999994E-2</v>
      </c>
      <c r="HU501">
        <v>419.56639999999999</v>
      </c>
      <c r="HV501" s="1">
        <v>4.3038559999999997E-2</v>
      </c>
      <c r="HW501">
        <v>22.74344</v>
      </c>
      <c r="HX501" s="1">
        <v>0.14121239999999999</v>
      </c>
      <c r="HY501">
        <v>714.96609999999998</v>
      </c>
      <c r="HZ501" s="1">
        <v>4.2469970000000003E-2</v>
      </c>
      <c r="IA501">
        <v>22.842479999999998</v>
      </c>
      <c r="IB501">
        <v>0.22155659999999999</v>
      </c>
      <c r="IC501">
        <v>1146.2719999999999</v>
      </c>
      <c r="ID501" s="1">
        <v>4.1829789999999999E-2</v>
      </c>
      <c r="IE501">
        <v>23.049510000000001</v>
      </c>
      <c r="IF501">
        <v>0.3281946</v>
      </c>
      <c r="IG501">
        <v>1738.146</v>
      </c>
      <c r="IH501" s="1">
        <v>4.1209679999999999E-2</v>
      </c>
      <c r="II501">
        <v>23.251380000000001</v>
      </c>
      <c r="IJ501">
        <v>0.4627561</v>
      </c>
      <c r="IK501">
        <v>2507.9549999999999</v>
      </c>
      <c r="IL501" s="1">
        <v>4.0794270000000001E-2</v>
      </c>
      <c r="IM501">
        <v>23.433610000000002</v>
      </c>
      <c r="IN501">
        <v>0.62755609999999995</v>
      </c>
      <c r="IO501">
        <v>3462.904</v>
      </c>
      <c r="IP501" s="1">
        <v>4.0499090000000001E-2</v>
      </c>
      <c r="IQ501">
        <v>23.45279</v>
      </c>
      <c r="IR501">
        <v>0.82132269999999996</v>
      </c>
      <c r="IS501">
        <v>4600.0569999999998</v>
      </c>
      <c r="IT501" s="1">
        <v>4.0203129999999997E-2</v>
      </c>
      <c r="IU501">
        <v>23.34882</v>
      </c>
      <c r="IV501">
        <v>1.0386599999999999</v>
      </c>
      <c r="IW501">
        <v>5903.652</v>
      </c>
      <c r="IX501" s="1">
        <v>3.9891650000000001E-2</v>
      </c>
      <c r="IY501">
        <v>23.244199999999999</v>
      </c>
      <c r="IZ501">
        <v>1.2735609999999999</v>
      </c>
      <c r="JA501">
        <v>7347.4210000000003</v>
      </c>
      <c r="JB501" s="1">
        <v>3.9972870000000001E-2</v>
      </c>
      <c r="JC501">
        <v>23.170380000000002</v>
      </c>
      <c r="JD501">
        <v>1.5357540000000001</v>
      </c>
      <c r="JE501">
        <v>8902.25</v>
      </c>
      <c r="JF501" s="1">
        <v>3.9754770000000002E-2</v>
      </c>
      <c r="JG501">
        <v>23.231909999999999</v>
      </c>
      <c r="JH501">
        <v>1.7954559999999999</v>
      </c>
      <c r="JI501">
        <v>10534.47</v>
      </c>
      <c r="JJ501" s="1">
        <v>3.943642E-2</v>
      </c>
      <c r="JK501">
        <v>23.277329999999999</v>
      </c>
      <c r="JL501">
        <v>2.0498509999999999</v>
      </c>
      <c r="JM501">
        <v>12199.26</v>
      </c>
      <c r="JN501" s="1">
        <v>3.903363E-2</v>
      </c>
      <c r="JO501">
        <v>23.351500000000001</v>
      </c>
      <c r="JP501">
        <v>2.2909899999999999</v>
      </c>
      <c r="JQ501">
        <v>13859.52</v>
      </c>
      <c r="JR501" s="1">
        <v>3.8736220000000002E-2</v>
      </c>
      <c r="JS501">
        <v>23.33296</v>
      </c>
      <c r="JT501">
        <v>2.5255619999999999</v>
      </c>
      <c r="JU501">
        <v>15482.25</v>
      </c>
      <c r="JV501" s="1">
        <v>3.8490150000000001E-2</v>
      </c>
      <c r="JW501">
        <v>23.25159</v>
      </c>
      <c r="JX501">
        <v>2.7472180000000002</v>
      </c>
      <c r="JY501">
        <v>17041.93</v>
      </c>
      <c r="JZ501">
        <v>3.8208069999999997E-2</v>
      </c>
      <c r="KA501">
        <v>23.158550000000002</v>
      </c>
      <c r="KB501">
        <v>2.9478469999999999</v>
      </c>
      <c r="KC501">
        <v>18515.900000000001</v>
      </c>
      <c r="KD501" s="1">
        <v>3.7854890000000002E-2</v>
      </c>
      <c r="KE501">
        <v>23.066310000000001</v>
      </c>
      <c r="KF501">
        <v>3.1209250000000002</v>
      </c>
      <c r="KG501">
        <v>19884.5</v>
      </c>
      <c r="KH501" s="1">
        <v>3.7470169999999997E-2</v>
      </c>
      <c r="KI501">
        <v>22.987850000000002</v>
      </c>
      <c r="KJ501">
        <v>3.268084</v>
      </c>
      <c r="KK501">
        <v>21134.58</v>
      </c>
      <c r="KL501" s="1">
        <v>3.7113970000000003E-2</v>
      </c>
      <c r="KM501">
        <v>23.071059999999999</v>
      </c>
      <c r="KN501">
        <v>3.3943810000000001</v>
      </c>
      <c r="KO501">
        <v>22259.4</v>
      </c>
      <c r="KP501" s="1">
        <v>3.6794140000000003E-2</v>
      </c>
      <c r="KQ501">
        <v>23.097529999999999</v>
      </c>
      <c r="KR501">
        <v>3.5013559999999999</v>
      </c>
      <c r="KS501">
        <v>23256.97</v>
      </c>
      <c r="KT501" s="1">
        <v>3.6488590000000001E-2</v>
      </c>
      <c r="KU501">
        <v>23.151350000000001</v>
      </c>
      <c r="KV501">
        <v>3.5879829999999999</v>
      </c>
      <c r="KW501">
        <v>24128.959999999999</v>
      </c>
      <c r="KX501" s="1">
        <v>3.6166990000000003E-2</v>
      </c>
      <c r="KY501">
        <v>23.215209999999999</v>
      </c>
      <c r="KZ501">
        <v>3.652854</v>
      </c>
      <c r="LA501">
        <v>24877.3</v>
      </c>
      <c r="LB501" s="1">
        <v>3.587241E-2</v>
      </c>
      <c r="LC501">
        <v>23.208369999999999</v>
      </c>
      <c r="LD501">
        <v>3.701676</v>
      </c>
      <c r="LE501">
        <v>25508.03</v>
      </c>
      <c r="LF501" s="1">
        <v>3.5620480000000003E-2</v>
      </c>
      <c r="LG501">
        <v>23.11035</v>
      </c>
      <c r="LH501">
        <v>3.7382970000000002</v>
      </c>
      <c r="LI501">
        <v>26028.65</v>
      </c>
      <c r="LJ501" s="1">
        <v>3.5430570000000002E-2</v>
      </c>
      <c r="LK501">
        <v>22.9971</v>
      </c>
      <c r="LL501">
        <v>3.7657620000000001</v>
      </c>
      <c r="LM501">
        <v>26447.31</v>
      </c>
      <c r="LN501" s="1">
        <v>3.5432449999999997E-2</v>
      </c>
      <c r="LO501">
        <v>22.95421</v>
      </c>
      <c r="LP501">
        <v>3.8005309999999999</v>
      </c>
      <c r="LQ501">
        <v>26773.71</v>
      </c>
      <c r="LR501">
        <v>3.5252239999999997E-2</v>
      </c>
      <c r="LS501">
        <v>23.154109999999999</v>
      </c>
      <c r="LT501">
        <v>3.8043659999999999</v>
      </c>
      <c r="LU501">
        <v>27015.49</v>
      </c>
      <c r="LV501" s="1">
        <v>3.4999849999999999E-2</v>
      </c>
      <c r="LW501">
        <v>23.344999999999999</v>
      </c>
      <c r="LX501">
        <v>3.7892359999999998</v>
      </c>
      <c r="LY501">
        <v>27177.45</v>
      </c>
      <c r="LZ501" s="1">
        <v>3.4762620000000001E-2</v>
      </c>
      <c r="MA501">
        <v>23.522559999999999</v>
      </c>
      <c r="MB501">
        <v>3.7661669999999998</v>
      </c>
      <c r="MC501">
        <v>27267.040000000001</v>
      </c>
      <c r="MD501" s="1">
        <v>3.4626650000000002E-2</v>
      </c>
      <c r="ME501">
        <v>23.72026</v>
      </c>
      <c r="MF501">
        <v>3.745533</v>
      </c>
      <c r="MG501">
        <v>27292.7</v>
      </c>
      <c r="MH501" s="1">
        <v>3.4540929999999997E-2</v>
      </c>
      <c r="MI501">
        <v>23.76435</v>
      </c>
      <c r="MJ501">
        <v>3.723233</v>
      </c>
      <c r="MK501">
        <v>27262.85</v>
      </c>
      <c r="ML501" s="1">
        <v>3.4435830000000001E-2</v>
      </c>
      <c r="MM501">
        <v>23.644380000000002</v>
      </c>
      <c r="MN501">
        <v>3.6930190000000001</v>
      </c>
      <c r="MO501">
        <v>27183.83</v>
      </c>
      <c r="MP501" s="1">
        <v>3.4312879999999997E-2</v>
      </c>
      <c r="MQ501">
        <v>23.537590000000002</v>
      </c>
      <c r="MR501">
        <v>3.6549260000000001</v>
      </c>
      <c r="MS501">
        <v>27059.89</v>
      </c>
      <c r="MT501" s="1">
        <v>3.4459539999999997E-2</v>
      </c>
      <c r="MU501">
        <v>23.46641</v>
      </c>
      <c r="MV501">
        <v>3.6411099999999998</v>
      </c>
      <c r="MW501">
        <v>26897.88</v>
      </c>
      <c r="MX501" s="1">
        <v>3.4365850000000003E-2</v>
      </c>
      <c r="MY501">
        <v>23.621729999999999</v>
      </c>
      <c r="MZ501">
        <v>3.5979049999999999</v>
      </c>
      <c r="NA501">
        <v>26702.58</v>
      </c>
      <c r="NB501" s="1">
        <v>3.4179099999999997E-2</v>
      </c>
      <c r="NC501">
        <v>23.838619999999999</v>
      </c>
      <c r="ND501">
        <v>3.5413039999999998</v>
      </c>
      <c r="NE501">
        <v>26476.91</v>
      </c>
      <c r="NF501" s="1">
        <v>3.397493E-2</v>
      </c>
      <c r="NG501">
        <v>24.02561</v>
      </c>
      <c r="NH501">
        <v>3.480499</v>
      </c>
      <c r="NI501">
        <v>26225.49</v>
      </c>
      <c r="NJ501" s="1">
        <v>3.3901069999999998E-2</v>
      </c>
      <c r="NK501">
        <v>24.19782</v>
      </c>
      <c r="NL501">
        <v>3.4310960000000001</v>
      </c>
      <c r="NM501">
        <v>25952.03</v>
      </c>
      <c r="NN501" s="1">
        <v>3.3917120000000002E-2</v>
      </c>
      <c r="NO501">
        <v>24.203499999999998</v>
      </c>
      <c r="NP501">
        <v>3.3889580000000001</v>
      </c>
      <c r="NQ501">
        <v>25660.83</v>
      </c>
      <c r="NR501" s="1">
        <v>3.388182E-2</v>
      </c>
      <c r="NS501">
        <v>24.102209999999999</v>
      </c>
      <c r="NT501">
        <v>3.3399589999999999</v>
      </c>
      <c r="NU501">
        <v>25353.84</v>
      </c>
      <c r="NV501" s="1">
        <v>3.3754470000000002E-2</v>
      </c>
      <c r="NW501">
        <v>23.99981</v>
      </c>
      <c r="NX501">
        <v>3.2807659999999998</v>
      </c>
      <c r="NY501">
        <v>25033.79</v>
      </c>
      <c r="NZ501" s="1">
        <v>3.3546819999999998E-2</v>
      </c>
      <c r="OA501">
        <v>23.9345</v>
      </c>
      <c r="OB501">
        <v>3.2131919999999998</v>
      </c>
      <c r="OC501">
        <v>24703.39</v>
      </c>
      <c r="OD501" s="1">
        <v>3.3420829999999999E-2</v>
      </c>
      <c r="OE501">
        <v>23.913129999999999</v>
      </c>
      <c r="OF501">
        <v>3.153289</v>
      </c>
      <c r="OG501">
        <v>24364.560000000001</v>
      </c>
      <c r="OH501" s="1">
        <v>3.3405490000000003E-2</v>
      </c>
      <c r="OI501">
        <v>24.026900000000001</v>
      </c>
      <c r="OJ501">
        <v>3.1031330000000001</v>
      </c>
      <c r="OK501">
        <v>24018.91</v>
      </c>
    </row>
    <row r="502" spans="1:401" x14ac:dyDescent="0.35">
      <c r="A502">
        <v>511</v>
      </c>
      <c r="B502" t="s">
        <v>4</v>
      </c>
      <c r="C502" t="s">
        <v>364</v>
      </c>
      <c r="D502" t="s">
        <v>509</v>
      </c>
      <c r="E502">
        <v>878.5403</v>
      </c>
      <c r="F502" s="1">
        <v>3.8680480000000003E-2</v>
      </c>
      <c r="G502">
        <v>21.318570000000001</v>
      </c>
      <c r="H502">
        <v>0</v>
      </c>
      <c r="I502">
        <v>0</v>
      </c>
      <c r="J502" s="1">
        <v>3.8609310000000001E-2</v>
      </c>
      <c r="K502">
        <v>21.297190000000001</v>
      </c>
      <c r="L502">
        <v>0</v>
      </c>
      <c r="M502">
        <v>0</v>
      </c>
      <c r="N502" s="1">
        <v>3.878086E-2</v>
      </c>
      <c r="O502">
        <v>21.435569999999998</v>
      </c>
      <c r="P502">
        <v>0</v>
      </c>
      <c r="Q502">
        <v>0</v>
      </c>
      <c r="R502" s="1">
        <v>3.9051570000000001E-2</v>
      </c>
      <c r="S502">
        <v>21.50386</v>
      </c>
      <c r="T502">
        <v>0</v>
      </c>
      <c r="U502">
        <v>0</v>
      </c>
      <c r="V502" s="1">
        <v>3.9059480000000001E-2</v>
      </c>
      <c r="W502">
        <v>21.633489999999998</v>
      </c>
      <c r="X502">
        <v>0</v>
      </c>
      <c r="Y502">
        <v>0</v>
      </c>
      <c r="Z502" s="1">
        <v>3.8949549999999999E-2</v>
      </c>
      <c r="AA502">
        <v>21.62255</v>
      </c>
      <c r="AB502">
        <v>0</v>
      </c>
      <c r="AC502">
        <v>0</v>
      </c>
      <c r="AD502" s="1">
        <v>3.8972680000000003E-2</v>
      </c>
      <c r="AE502">
        <v>21.590029999999999</v>
      </c>
      <c r="AF502">
        <v>0</v>
      </c>
      <c r="AG502">
        <v>0</v>
      </c>
      <c r="AH502" s="1">
        <v>3.9198579999999997E-2</v>
      </c>
      <c r="AI502">
        <v>21.55687</v>
      </c>
      <c r="AJ502">
        <v>0</v>
      </c>
      <c r="AK502">
        <v>0</v>
      </c>
      <c r="AL502" s="1">
        <v>3.9091840000000003E-2</v>
      </c>
      <c r="AM502">
        <v>21.520130000000002</v>
      </c>
      <c r="AN502">
        <v>0</v>
      </c>
      <c r="AO502">
        <v>0</v>
      </c>
      <c r="AP502" s="1">
        <v>3.9367180000000002E-2</v>
      </c>
      <c r="AQ502">
        <v>21.50244</v>
      </c>
      <c r="AR502">
        <v>0</v>
      </c>
      <c r="AS502">
        <v>0</v>
      </c>
      <c r="AT502" s="1">
        <v>3.9746530000000002E-2</v>
      </c>
      <c r="AU502">
        <v>21.624410000000001</v>
      </c>
      <c r="AV502">
        <v>0</v>
      </c>
      <c r="AW502">
        <v>0</v>
      </c>
      <c r="AX502" s="1">
        <v>4.0166300000000002E-2</v>
      </c>
      <c r="AY502">
        <v>21.65474</v>
      </c>
      <c r="AZ502">
        <v>0</v>
      </c>
      <c r="BA502">
        <v>0</v>
      </c>
      <c r="BB502" s="1">
        <v>4.0451180000000003E-2</v>
      </c>
      <c r="BC502">
        <v>21.674700000000001</v>
      </c>
      <c r="BD502">
        <v>0</v>
      </c>
      <c r="BE502">
        <v>0</v>
      </c>
      <c r="BF502" s="1">
        <v>4.0704570000000002E-2</v>
      </c>
      <c r="BG502">
        <v>21.710059999999999</v>
      </c>
      <c r="BH502">
        <v>0</v>
      </c>
      <c r="BI502">
        <v>0</v>
      </c>
      <c r="BJ502" s="1">
        <v>4.1009049999999998E-2</v>
      </c>
      <c r="BK502">
        <v>21.65164</v>
      </c>
      <c r="BL502">
        <v>0</v>
      </c>
      <c r="BM502">
        <v>0</v>
      </c>
      <c r="BN502" s="1">
        <v>4.1425579999999997E-2</v>
      </c>
      <c r="BO502">
        <v>21.57394</v>
      </c>
      <c r="BP502">
        <v>0</v>
      </c>
      <c r="BQ502">
        <v>0</v>
      </c>
      <c r="BR502" s="1">
        <v>4.1905190000000002E-2</v>
      </c>
      <c r="BS502">
        <v>21.497340000000001</v>
      </c>
      <c r="BT502">
        <v>0</v>
      </c>
      <c r="BU502">
        <v>0</v>
      </c>
      <c r="BV502" s="1">
        <v>4.2280230000000002E-2</v>
      </c>
      <c r="BW502">
        <v>21.55254</v>
      </c>
      <c r="BX502">
        <v>0</v>
      </c>
      <c r="BY502">
        <v>0</v>
      </c>
      <c r="BZ502" s="1">
        <v>4.2569860000000001E-2</v>
      </c>
      <c r="CA502">
        <v>21.728580000000001</v>
      </c>
      <c r="CB502">
        <v>0</v>
      </c>
      <c r="CC502">
        <v>0</v>
      </c>
      <c r="CD502" s="1">
        <v>4.2834209999999998E-2</v>
      </c>
      <c r="CE502">
        <v>21.94482</v>
      </c>
      <c r="CF502">
        <v>0</v>
      </c>
      <c r="CG502">
        <v>0</v>
      </c>
      <c r="CH502" s="1">
        <v>4.3143500000000001E-2</v>
      </c>
      <c r="CI502">
        <v>22.1111</v>
      </c>
      <c r="CJ502">
        <v>0</v>
      </c>
      <c r="CK502">
        <v>0</v>
      </c>
      <c r="CL502" s="1">
        <v>4.348378E-2</v>
      </c>
      <c r="CM502">
        <v>22.128599999999999</v>
      </c>
      <c r="CN502">
        <v>0</v>
      </c>
      <c r="CO502">
        <v>0</v>
      </c>
      <c r="CP502" s="1">
        <v>4.3749410000000002E-2</v>
      </c>
      <c r="CQ502">
        <v>22.052289999999999</v>
      </c>
      <c r="CR502">
        <v>0</v>
      </c>
      <c r="CS502">
        <v>0</v>
      </c>
      <c r="CT502" s="1">
        <v>4.3993810000000001E-2</v>
      </c>
      <c r="CU502">
        <v>21.979479999999999</v>
      </c>
      <c r="CV502">
        <v>0</v>
      </c>
      <c r="CW502">
        <v>0</v>
      </c>
      <c r="CX502" s="1">
        <v>4.4677759999999997E-2</v>
      </c>
      <c r="CY502">
        <v>21.935790000000001</v>
      </c>
      <c r="CZ502">
        <v>0</v>
      </c>
      <c r="DA502">
        <v>0</v>
      </c>
      <c r="DB502" s="1">
        <v>4.4846240000000002E-2</v>
      </c>
      <c r="DC502">
        <v>22.046050000000001</v>
      </c>
      <c r="DD502">
        <v>0</v>
      </c>
      <c r="DE502">
        <v>0</v>
      </c>
      <c r="DF502" s="1">
        <v>4.477569E-2</v>
      </c>
      <c r="DG502">
        <v>22.247789999999998</v>
      </c>
      <c r="DH502">
        <v>0</v>
      </c>
      <c r="DI502">
        <v>0</v>
      </c>
      <c r="DJ502" s="1">
        <v>4.4623419999999997E-2</v>
      </c>
      <c r="DK502">
        <v>22.398849999999999</v>
      </c>
      <c r="DL502">
        <v>0</v>
      </c>
      <c r="DM502">
        <v>0</v>
      </c>
      <c r="DN502" s="1">
        <v>4.4680869999999998E-2</v>
      </c>
      <c r="DO502">
        <v>22.522099999999998</v>
      </c>
      <c r="DP502">
        <v>0</v>
      </c>
      <c r="DQ502">
        <v>0</v>
      </c>
      <c r="DR502" s="1">
        <v>4.4812009999999999E-2</v>
      </c>
      <c r="DS502">
        <v>22.525379999999998</v>
      </c>
      <c r="DT502">
        <v>0</v>
      </c>
      <c r="DU502" s="1">
        <v>2.3444150000000001E-35</v>
      </c>
      <c r="DV502" s="1">
        <v>4.4826659999999997E-2</v>
      </c>
      <c r="DW502">
        <v>22.425090000000001</v>
      </c>
      <c r="DX502" s="1">
        <v>7.4502489999999998E-35</v>
      </c>
      <c r="DY502" s="1">
        <v>4.8954050000000003E-31</v>
      </c>
      <c r="DZ502" s="1">
        <v>4.4732269999999998E-2</v>
      </c>
      <c r="EA502">
        <v>22.322949999999999</v>
      </c>
      <c r="EB502" s="1">
        <v>3.9785319999999997E-31</v>
      </c>
      <c r="EC502" s="1">
        <v>2.6073880000000002E-27</v>
      </c>
      <c r="ED502" s="1">
        <v>4.5485190000000002E-2</v>
      </c>
      <c r="EE502">
        <v>22.24277</v>
      </c>
      <c r="EF502" s="1">
        <v>7.3357650000000001E-28</v>
      </c>
      <c r="EG502" s="1">
        <v>4.7226E-24</v>
      </c>
      <c r="EH502" s="1">
        <v>4.5328680000000003E-2</v>
      </c>
      <c r="EI502">
        <v>22.278130000000001</v>
      </c>
      <c r="EJ502" s="1">
        <v>5.536959E-25</v>
      </c>
      <c r="EK502" s="1">
        <v>3.5648959999999997E-21</v>
      </c>
      <c r="EL502">
        <v>4.4805289999999998E-2</v>
      </c>
      <c r="EM502">
        <v>22.396740000000001</v>
      </c>
      <c r="EN502" s="1">
        <v>2.069139E-22</v>
      </c>
      <c r="EO502" s="1">
        <v>1.289993E-18</v>
      </c>
      <c r="EP502" s="1">
        <v>4.4188690000000003E-2</v>
      </c>
      <c r="EQ502">
        <v>22.542840000000002</v>
      </c>
      <c r="ER502" s="1">
        <v>4.2510450000000002E-20</v>
      </c>
      <c r="ES502" s="1">
        <v>2.4808899999999999E-16</v>
      </c>
      <c r="ET502" s="1">
        <v>4.3958410000000003E-2</v>
      </c>
      <c r="EU502">
        <v>22.650390000000002</v>
      </c>
      <c r="EV502" s="1">
        <v>4.9639909999999997E-18</v>
      </c>
      <c r="EW502" s="1">
        <v>2.7516039999999999E-14</v>
      </c>
      <c r="EX502">
        <v>4.3909259999999999E-2</v>
      </c>
      <c r="EY502">
        <v>22.628060000000001</v>
      </c>
      <c r="EZ502" s="1">
        <v>3.5582959999999998E-16</v>
      </c>
      <c r="FA502" s="1">
        <v>1.89484E-12</v>
      </c>
      <c r="FB502">
        <v>4.3699120000000001E-2</v>
      </c>
      <c r="FC502">
        <v>22.529450000000001</v>
      </c>
      <c r="FD502" s="1">
        <v>1.654644E-14</v>
      </c>
      <c r="FE502" s="1">
        <v>8.5861979999999994E-11</v>
      </c>
      <c r="FF502" s="1">
        <v>4.3278179999999999E-2</v>
      </c>
      <c r="FG502">
        <v>22.408169999999998</v>
      </c>
      <c r="FH502" s="1">
        <v>5.2250770000000005E-13</v>
      </c>
      <c r="FI502" s="1">
        <v>2.6816359999999998E-9</v>
      </c>
      <c r="FJ502" s="1">
        <v>4.357453E-2</v>
      </c>
      <c r="FK502">
        <v>22.319649999999999</v>
      </c>
      <c r="FL502" s="1">
        <v>1.200544E-11</v>
      </c>
      <c r="FM502" s="1">
        <v>6.0232780000000003E-8</v>
      </c>
      <c r="FN502" s="1">
        <v>4.3166780000000002E-2</v>
      </c>
      <c r="FO502">
        <v>22.44624</v>
      </c>
      <c r="FP502" s="1">
        <v>2.0079640000000001E-10</v>
      </c>
      <c r="FQ502" s="1">
        <v>1.004994E-6</v>
      </c>
      <c r="FR502" s="1">
        <v>4.2552689999999997E-2</v>
      </c>
      <c r="FS502">
        <v>22.575320000000001</v>
      </c>
      <c r="FT502" s="1">
        <v>2.52943E-9</v>
      </c>
      <c r="FU502" s="1">
        <v>1.27508E-5</v>
      </c>
      <c r="FV502" s="1">
        <v>4.1841339999999998E-2</v>
      </c>
      <c r="FW502">
        <v>22.676960000000001</v>
      </c>
      <c r="FX502" s="1">
        <v>2.4707979999999999E-8</v>
      </c>
      <c r="FY502" s="1">
        <v>1.2624810000000001E-4</v>
      </c>
      <c r="FZ502" s="1">
        <v>4.1449739999999999E-2</v>
      </c>
      <c r="GA502">
        <v>22.709720000000001</v>
      </c>
      <c r="GB502" s="1">
        <v>1.938991E-7</v>
      </c>
      <c r="GC502" s="1">
        <v>9.988032E-4</v>
      </c>
      <c r="GD502">
        <v>4.1217280000000002E-2</v>
      </c>
      <c r="GE502">
        <v>22.658329999999999</v>
      </c>
      <c r="GF502" s="1">
        <v>1.2458899999999999E-6</v>
      </c>
      <c r="GG502" s="1">
        <v>6.4560679999999997E-3</v>
      </c>
      <c r="GH502" s="1">
        <v>4.0865690000000003E-2</v>
      </c>
      <c r="GI502">
        <v>22.556930000000001</v>
      </c>
      <c r="GJ502" s="1">
        <v>6.6210889999999999E-6</v>
      </c>
      <c r="GK502" s="1">
        <v>3.4702200000000002E-2</v>
      </c>
      <c r="GL502">
        <v>4.0415960000000001E-2</v>
      </c>
      <c r="GM502">
        <v>22.44586</v>
      </c>
      <c r="GN502" s="1">
        <v>2.961301E-5</v>
      </c>
      <c r="GO502" s="1">
        <v>0.15760160000000001</v>
      </c>
      <c r="GP502" s="1">
        <v>4.0670379999999999E-2</v>
      </c>
      <c r="GQ502">
        <v>22.384139999999999</v>
      </c>
      <c r="GR502" s="1">
        <v>1.158394E-4</v>
      </c>
      <c r="GS502">
        <v>0.61572199999999999</v>
      </c>
      <c r="GT502" s="1">
        <v>4.02688E-2</v>
      </c>
      <c r="GU502">
        <v>22.55199</v>
      </c>
      <c r="GV502" s="1">
        <v>3.8855770000000001E-4</v>
      </c>
      <c r="GW502">
        <v>2.0988259999999999</v>
      </c>
      <c r="GX502" s="1">
        <v>3.9654460000000002E-2</v>
      </c>
      <c r="GY502">
        <v>22.723800000000001</v>
      </c>
      <c r="GZ502" s="1">
        <v>1.1395019999999999E-3</v>
      </c>
      <c r="HA502">
        <v>6.2974969999999999</v>
      </c>
      <c r="HB502" s="1">
        <v>3.8953399999999999E-2</v>
      </c>
      <c r="HC502">
        <v>22.889959999999999</v>
      </c>
      <c r="HD502" s="1">
        <v>2.969485E-3</v>
      </c>
      <c r="HE502">
        <v>16.835329999999999</v>
      </c>
      <c r="HF502" s="1">
        <v>3.8552299999999998E-2</v>
      </c>
      <c r="HG502">
        <v>23.049109999999999</v>
      </c>
      <c r="HH502" s="1">
        <v>7.0238920000000003E-3</v>
      </c>
      <c r="HI502">
        <v>40.5685</v>
      </c>
      <c r="HJ502" s="1">
        <v>3.8291600000000002E-2</v>
      </c>
      <c r="HK502">
        <v>23.093610000000002</v>
      </c>
      <c r="HL502" s="1">
        <v>1.519242E-2</v>
      </c>
      <c r="HM502">
        <v>89.10445</v>
      </c>
      <c r="HN502" s="1">
        <v>3.7932090000000002E-2</v>
      </c>
      <c r="HO502">
        <v>22.98319</v>
      </c>
      <c r="HP502">
        <v>3.0116250000000001E-2</v>
      </c>
      <c r="HQ502">
        <v>179.89349999999999</v>
      </c>
      <c r="HR502" s="1">
        <v>3.7432769999999997E-2</v>
      </c>
      <c r="HS502">
        <v>22.850549999999998</v>
      </c>
      <c r="HT502" s="1">
        <v>5.5064389999999998E-2</v>
      </c>
      <c r="HU502">
        <v>336.30020000000002</v>
      </c>
      <c r="HV502" s="1">
        <v>3.7229770000000002E-2</v>
      </c>
      <c r="HW502">
        <v>22.7408</v>
      </c>
      <c r="HX502" s="1">
        <v>9.4686569999999998E-2</v>
      </c>
      <c r="HY502">
        <v>586.75509999999997</v>
      </c>
      <c r="HZ502">
        <v>3.673589E-2</v>
      </c>
      <c r="IA502">
        <v>22.84573</v>
      </c>
      <c r="IB502">
        <v>0.15186379999999999</v>
      </c>
      <c r="IC502">
        <v>962.27809999999999</v>
      </c>
      <c r="ID502" s="1">
        <v>3.6181320000000003E-2</v>
      </c>
      <c r="IE502">
        <v>23.057860000000002</v>
      </c>
      <c r="IF502">
        <v>0.22973840000000001</v>
      </c>
      <c r="IG502">
        <v>1491.1659999999999</v>
      </c>
      <c r="IH502" s="1">
        <v>3.5640669999999999E-2</v>
      </c>
      <c r="II502">
        <v>23.2623</v>
      </c>
      <c r="IJ502">
        <v>0.33045829999999998</v>
      </c>
      <c r="IK502">
        <v>2196.5880000000002</v>
      </c>
      <c r="IL502">
        <v>3.5285459999999998E-2</v>
      </c>
      <c r="IM502">
        <v>23.445499999999999</v>
      </c>
      <c r="IN502">
        <v>0.45680949999999998</v>
      </c>
      <c r="IO502">
        <v>3093.2289999999998</v>
      </c>
      <c r="IP502" s="1">
        <v>3.5030150000000003E-2</v>
      </c>
      <c r="IQ502">
        <v>23.462610000000002</v>
      </c>
      <c r="IR502">
        <v>0.60879059999999996</v>
      </c>
      <c r="IS502">
        <v>4186.5339999999997</v>
      </c>
      <c r="IT502">
        <v>3.4778169999999997E-2</v>
      </c>
      <c r="IU502">
        <v>23.35596</v>
      </c>
      <c r="IV502">
        <v>0.78336709999999998</v>
      </c>
      <c r="IW502">
        <v>5469.4279999999999</v>
      </c>
      <c r="IX502" s="1">
        <v>3.4508860000000002E-2</v>
      </c>
      <c r="IY502">
        <v>23.250360000000001</v>
      </c>
      <c r="IZ502">
        <v>0.97641</v>
      </c>
      <c r="JA502">
        <v>6923.0619999999999</v>
      </c>
      <c r="JB502" s="1">
        <v>3.4587430000000002E-2</v>
      </c>
      <c r="JC502">
        <v>23.176480000000002</v>
      </c>
      <c r="JD502">
        <v>1.1960759999999999</v>
      </c>
      <c r="JE502">
        <v>8523.1569999999992</v>
      </c>
      <c r="JF502" s="1">
        <v>3.4400760000000002E-2</v>
      </c>
      <c r="JG502">
        <v>23.239830000000001</v>
      </c>
      <c r="JH502">
        <v>1.4191560000000001</v>
      </c>
      <c r="JI502">
        <v>10239.950000000001</v>
      </c>
      <c r="JJ502" s="1">
        <v>3.4124849999999998E-2</v>
      </c>
      <c r="JK502">
        <v>23.285270000000001</v>
      </c>
      <c r="JL502">
        <v>1.643003</v>
      </c>
      <c r="JM502">
        <v>12030.15</v>
      </c>
      <c r="JN502" s="1">
        <v>3.3774609999999997E-2</v>
      </c>
      <c r="JO502">
        <v>23.35895</v>
      </c>
      <c r="JP502">
        <v>1.860563</v>
      </c>
      <c r="JQ502">
        <v>13854.41</v>
      </c>
      <c r="JR502" s="1">
        <v>3.3516690000000002E-2</v>
      </c>
      <c r="JS502">
        <v>23.338349999999998</v>
      </c>
      <c r="JT502">
        <v>2.0766800000000001</v>
      </c>
      <c r="JU502">
        <v>15676.02</v>
      </c>
      <c r="JV502" s="1">
        <v>3.3308890000000001E-2</v>
      </c>
      <c r="JW502">
        <v>23.254490000000001</v>
      </c>
      <c r="JX502">
        <v>2.285962</v>
      </c>
      <c r="JY502">
        <v>17464.89</v>
      </c>
      <c r="JZ502" s="1">
        <v>3.306518E-2</v>
      </c>
      <c r="KA502">
        <v>23.159739999999999</v>
      </c>
      <c r="KB502">
        <v>2.4802900000000001</v>
      </c>
      <c r="KC502">
        <v>19192.91</v>
      </c>
      <c r="KD502" s="1">
        <v>3.2762220000000002E-2</v>
      </c>
      <c r="KE502">
        <v>23.06636</v>
      </c>
      <c r="KF502">
        <v>2.6537639999999998</v>
      </c>
      <c r="KG502">
        <v>20834.5</v>
      </c>
      <c r="KH502" s="1">
        <v>3.2428119999999998E-2</v>
      </c>
      <c r="KI502">
        <v>22.98724</v>
      </c>
      <c r="KJ502">
        <v>2.8064079999999998</v>
      </c>
      <c r="KK502">
        <v>22370.1</v>
      </c>
      <c r="KL502" s="1">
        <v>3.2120950000000002E-2</v>
      </c>
      <c r="KM502">
        <v>23.072369999999999</v>
      </c>
      <c r="KN502">
        <v>2.9423119999999998</v>
      </c>
      <c r="KO502">
        <v>23787.33</v>
      </c>
      <c r="KP502" s="1">
        <v>3.1847439999999998E-2</v>
      </c>
      <c r="KQ502">
        <v>23.098009999999999</v>
      </c>
      <c r="KR502">
        <v>3.062163</v>
      </c>
      <c r="KS502">
        <v>25078.38</v>
      </c>
      <c r="KT502" s="1">
        <v>3.1581930000000001E-2</v>
      </c>
      <c r="KU502">
        <v>23.15166</v>
      </c>
      <c r="KV502">
        <v>3.1640389999999998</v>
      </c>
      <c r="KW502">
        <v>26240.85</v>
      </c>
      <c r="KX502" s="1">
        <v>3.1306769999999998E-2</v>
      </c>
      <c r="KY502">
        <v>23.215119999999999</v>
      </c>
      <c r="KZ502">
        <v>3.2469600000000001</v>
      </c>
      <c r="LA502">
        <v>27272.799999999999</v>
      </c>
      <c r="LB502" s="1">
        <v>3.1050399999999999E-2</v>
      </c>
      <c r="LC502">
        <v>23.206689999999998</v>
      </c>
      <c r="LD502">
        <v>3.314721</v>
      </c>
      <c r="LE502">
        <v>28176.65</v>
      </c>
      <c r="LF502" s="1">
        <v>3.083296E-2</v>
      </c>
      <c r="LG502">
        <v>23.106809999999999</v>
      </c>
      <c r="LH502">
        <v>3.3711289999999998</v>
      </c>
      <c r="LI502">
        <v>28957.94</v>
      </c>
      <c r="LJ502" s="1">
        <v>3.0671440000000001E-2</v>
      </c>
      <c r="LK502">
        <v>22.992840000000001</v>
      </c>
      <c r="LL502">
        <v>3.4187780000000001</v>
      </c>
      <c r="LM502">
        <v>29622.720000000001</v>
      </c>
      <c r="LN502" s="1">
        <v>3.0676930000000002E-2</v>
      </c>
      <c r="LO502">
        <v>22.951540000000001</v>
      </c>
      <c r="LP502">
        <v>3.4724759999999999</v>
      </c>
      <c r="LQ502">
        <v>30180.17</v>
      </c>
      <c r="LR502" s="1">
        <v>3.0522850000000001E-2</v>
      </c>
      <c r="LS502">
        <v>23.156040000000001</v>
      </c>
      <c r="LT502">
        <v>3.4969199999999998</v>
      </c>
      <c r="LU502">
        <v>30637.33</v>
      </c>
      <c r="LV502" s="1">
        <v>3.0303090000000001E-2</v>
      </c>
      <c r="LW502">
        <v>23.34863</v>
      </c>
      <c r="LX502">
        <v>3.5026190000000001</v>
      </c>
      <c r="LY502">
        <v>30998.37</v>
      </c>
      <c r="LZ502" s="1">
        <v>3.0096479999999998E-2</v>
      </c>
      <c r="MA502">
        <v>23.526530000000001</v>
      </c>
      <c r="MB502">
        <v>3.4998740000000002</v>
      </c>
      <c r="MC502">
        <v>31270.14</v>
      </c>
      <c r="MD502" s="1">
        <v>2.9980199999999999E-2</v>
      </c>
      <c r="ME502">
        <v>23.724519999999998</v>
      </c>
      <c r="MF502">
        <v>3.4986459999999999</v>
      </c>
      <c r="MG502">
        <v>31461.3</v>
      </c>
      <c r="MH502" s="1">
        <v>2.9910889999999999E-2</v>
      </c>
      <c r="MI502">
        <v>23.765999999999998</v>
      </c>
      <c r="MJ502">
        <v>3.4951979999999998</v>
      </c>
      <c r="MK502">
        <v>31580.59</v>
      </c>
      <c r="ML502" s="1">
        <v>2.9816909999999999E-2</v>
      </c>
      <c r="MM502">
        <v>23.642379999999999</v>
      </c>
      <c r="MN502">
        <v>3.482396</v>
      </c>
      <c r="MO502">
        <v>31635.17</v>
      </c>
      <c r="MP502" s="1">
        <v>2.9714709999999998E-2</v>
      </c>
      <c r="MQ502">
        <v>23.53481</v>
      </c>
      <c r="MR502">
        <v>3.4620690000000001</v>
      </c>
      <c r="MS502">
        <v>31630.38</v>
      </c>
      <c r="MT502" s="1">
        <v>2.9848980000000001E-2</v>
      </c>
      <c r="MU502">
        <v>23.46405</v>
      </c>
      <c r="MV502">
        <v>3.4641980000000001</v>
      </c>
      <c r="MW502">
        <v>31573.29</v>
      </c>
      <c r="MX502">
        <v>2.9770700000000001E-2</v>
      </c>
      <c r="MY502">
        <v>23.623149999999999</v>
      </c>
      <c r="MZ502">
        <v>3.4370370000000001</v>
      </c>
      <c r="NA502">
        <v>31470.09</v>
      </c>
      <c r="NB502">
        <v>2.960701E-2</v>
      </c>
      <c r="NC502">
        <v>23.84207</v>
      </c>
      <c r="ND502">
        <v>3.395591</v>
      </c>
      <c r="NE502">
        <v>31323.63</v>
      </c>
      <c r="NF502">
        <v>2.942852E-2</v>
      </c>
      <c r="NG502">
        <v>24.02863</v>
      </c>
      <c r="NH502">
        <v>3.3492139999999999</v>
      </c>
      <c r="NI502">
        <v>31139.62</v>
      </c>
      <c r="NJ502">
        <v>2.936621E-2</v>
      </c>
      <c r="NK502">
        <v>24.199539999999999</v>
      </c>
      <c r="NL502">
        <v>3.3132929999999998</v>
      </c>
      <c r="NM502">
        <v>30922.29</v>
      </c>
      <c r="NN502">
        <v>2.9380170000000001E-2</v>
      </c>
      <c r="NO502">
        <v>24.20091</v>
      </c>
      <c r="NP502">
        <v>3.2834270000000001</v>
      </c>
      <c r="NQ502">
        <v>30676.78</v>
      </c>
      <c r="NR502">
        <v>2.935486E-2</v>
      </c>
      <c r="NS502">
        <v>24.095590000000001</v>
      </c>
      <c r="NT502">
        <v>3.2467739999999998</v>
      </c>
      <c r="NU502">
        <v>30406.25</v>
      </c>
      <c r="NV502">
        <v>2.9242560000000001E-2</v>
      </c>
      <c r="NW502">
        <v>23.990790000000001</v>
      </c>
      <c r="NX502">
        <v>3.1986560000000002</v>
      </c>
      <c r="NY502">
        <v>30113.65</v>
      </c>
      <c r="NZ502">
        <v>2.906338E-2</v>
      </c>
      <c r="OA502">
        <v>23.924530000000001</v>
      </c>
      <c r="OB502">
        <v>3.1419039999999998</v>
      </c>
      <c r="OC502">
        <v>29802.73</v>
      </c>
      <c r="OD502">
        <v>2.895288E-2</v>
      </c>
      <c r="OE502">
        <v>23.902760000000001</v>
      </c>
      <c r="OF502">
        <v>3.091774</v>
      </c>
      <c r="OG502">
        <v>29475.9</v>
      </c>
      <c r="OH502">
        <v>2.8943279999999998E-2</v>
      </c>
      <c r="OI502">
        <v>24.01774</v>
      </c>
      <c r="OJ502">
        <v>3.0510329999999999</v>
      </c>
      <c r="OK502">
        <v>29135.040000000001</v>
      </c>
    </row>
    <row r="503" spans="1:401" x14ac:dyDescent="0.35">
      <c r="A503">
        <v>512</v>
      </c>
      <c r="B503" t="s">
        <v>4</v>
      </c>
      <c r="C503" t="s">
        <v>364</v>
      </c>
      <c r="D503" t="s">
        <v>510</v>
      </c>
      <c r="E503">
        <v>877.23270000000002</v>
      </c>
      <c r="F503" s="1">
        <v>2.9870210000000001E-2</v>
      </c>
      <c r="G503">
        <v>21.237870000000001</v>
      </c>
      <c r="H503">
        <v>0</v>
      </c>
      <c r="I503">
        <v>0</v>
      </c>
      <c r="J503" s="1">
        <v>2.9818730000000002E-2</v>
      </c>
      <c r="K503">
        <v>21.220189999999999</v>
      </c>
      <c r="L503">
        <v>0</v>
      </c>
      <c r="M503">
        <v>0</v>
      </c>
      <c r="N503" s="1">
        <v>2.9958970000000001E-2</v>
      </c>
      <c r="O503">
        <v>21.364460000000001</v>
      </c>
      <c r="P503">
        <v>0</v>
      </c>
      <c r="Q503">
        <v>0</v>
      </c>
      <c r="R503">
        <v>3.0173660000000001E-2</v>
      </c>
      <c r="S503">
        <v>21.433679999999999</v>
      </c>
      <c r="T503">
        <v>0</v>
      </c>
      <c r="U503">
        <v>0</v>
      </c>
      <c r="V503" s="1">
        <v>3.0179299999999999E-2</v>
      </c>
      <c r="W503">
        <v>21.566420000000001</v>
      </c>
      <c r="X503">
        <v>0</v>
      </c>
      <c r="Y503">
        <v>0</v>
      </c>
      <c r="Z503" s="1">
        <v>3.0089020000000001E-2</v>
      </c>
      <c r="AA503">
        <v>21.55416</v>
      </c>
      <c r="AB503">
        <v>0</v>
      </c>
      <c r="AC503">
        <v>0</v>
      </c>
      <c r="AD503" s="1">
        <v>3.0106310000000001E-2</v>
      </c>
      <c r="AE503">
        <v>21.522259999999999</v>
      </c>
      <c r="AF503">
        <v>0</v>
      </c>
      <c r="AG503">
        <v>0</v>
      </c>
      <c r="AH503" s="1">
        <v>3.028347E-2</v>
      </c>
      <c r="AI503">
        <v>21.490279999999998</v>
      </c>
      <c r="AJ503">
        <v>0</v>
      </c>
      <c r="AK503">
        <v>0</v>
      </c>
      <c r="AL503" s="1">
        <v>3.0193589999999999E-2</v>
      </c>
      <c r="AM503">
        <v>21.454899999999999</v>
      </c>
      <c r="AN503">
        <v>0</v>
      </c>
      <c r="AO503">
        <v>0</v>
      </c>
      <c r="AP503" s="1">
        <v>3.0409039999999998E-2</v>
      </c>
      <c r="AQ503">
        <v>21.43927</v>
      </c>
      <c r="AR503">
        <v>0</v>
      </c>
      <c r="AS503">
        <v>0</v>
      </c>
      <c r="AT503" s="1">
        <v>3.070556E-2</v>
      </c>
      <c r="AU503">
        <v>21.565740000000002</v>
      </c>
      <c r="AV503">
        <v>0</v>
      </c>
      <c r="AW503">
        <v>0</v>
      </c>
      <c r="AX503" s="1">
        <v>3.103566E-2</v>
      </c>
      <c r="AY503">
        <v>21.59657</v>
      </c>
      <c r="AZ503">
        <v>0</v>
      </c>
      <c r="BA503">
        <v>0</v>
      </c>
      <c r="BB503" s="1">
        <v>3.1256810000000003E-2</v>
      </c>
      <c r="BC503">
        <v>21.61778</v>
      </c>
      <c r="BD503">
        <v>0</v>
      </c>
      <c r="BE503">
        <v>0</v>
      </c>
      <c r="BF503" s="1">
        <v>3.1451899999999998E-2</v>
      </c>
      <c r="BG503">
        <v>21.654450000000001</v>
      </c>
      <c r="BH503">
        <v>0</v>
      </c>
      <c r="BI503">
        <v>0</v>
      </c>
      <c r="BJ503" s="1">
        <v>3.16858E-2</v>
      </c>
      <c r="BK503">
        <v>21.59564</v>
      </c>
      <c r="BL503">
        <v>0</v>
      </c>
      <c r="BM503">
        <v>0</v>
      </c>
      <c r="BN503" s="1">
        <v>3.2011669999999999E-2</v>
      </c>
      <c r="BO503">
        <v>21.518740000000001</v>
      </c>
      <c r="BP503">
        <v>0</v>
      </c>
      <c r="BQ503">
        <v>0</v>
      </c>
      <c r="BR503" s="1">
        <v>3.238684E-2</v>
      </c>
      <c r="BS503">
        <v>21.4437</v>
      </c>
      <c r="BT503">
        <v>0</v>
      </c>
      <c r="BU503">
        <v>0</v>
      </c>
      <c r="BV503" s="1">
        <v>3.2680130000000002E-2</v>
      </c>
      <c r="BW503">
        <v>21.503209999999999</v>
      </c>
      <c r="BX503">
        <v>0</v>
      </c>
      <c r="BY503">
        <v>0</v>
      </c>
      <c r="BZ503" s="1">
        <v>3.2904019999999999E-2</v>
      </c>
      <c r="CA503">
        <v>21.68383</v>
      </c>
      <c r="CB503">
        <v>0</v>
      </c>
      <c r="CC503">
        <v>0</v>
      </c>
      <c r="CD503" s="1">
        <v>3.3110319999999999E-2</v>
      </c>
      <c r="CE503">
        <v>21.902190000000001</v>
      </c>
      <c r="CF503">
        <v>0</v>
      </c>
      <c r="CG503">
        <v>0</v>
      </c>
      <c r="CH503" s="1">
        <v>3.3351409999999998E-2</v>
      </c>
      <c r="CI503">
        <v>22.06812</v>
      </c>
      <c r="CJ503">
        <v>0</v>
      </c>
      <c r="CK503">
        <v>0</v>
      </c>
      <c r="CL503" s="1">
        <v>3.3615529999999998E-2</v>
      </c>
      <c r="CM503">
        <v>22.082180000000001</v>
      </c>
      <c r="CN503">
        <v>0</v>
      </c>
      <c r="CO503">
        <v>0</v>
      </c>
      <c r="CP503" s="1">
        <v>3.3822810000000002E-2</v>
      </c>
      <c r="CQ503">
        <v>22.003409999999999</v>
      </c>
      <c r="CR503">
        <v>0</v>
      </c>
      <c r="CS503">
        <v>0</v>
      </c>
      <c r="CT503" s="1">
        <v>3.4016829999999998E-2</v>
      </c>
      <c r="CU503">
        <v>21.930250000000001</v>
      </c>
      <c r="CV503">
        <v>0</v>
      </c>
      <c r="CW503">
        <v>0</v>
      </c>
      <c r="CX503" s="1">
        <v>3.455921E-2</v>
      </c>
      <c r="CY503">
        <v>21.887170000000001</v>
      </c>
      <c r="CZ503">
        <v>0</v>
      </c>
      <c r="DA503">
        <v>0</v>
      </c>
      <c r="DB503" s="1">
        <v>3.4688669999999998E-2</v>
      </c>
      <c r="DC503">
        <v>22.000879999999999</v>
      </c>
      <c r="DD503">
        <v>0</v>
      </c>
      <c r="DE503">
        <v>0</v>
      </c>
      <c r="DF503" s="1">
        <v>3.4630210000000002E-2</v>
      </c>
      <c r="DG503">
        <v>22.205249999999999</v>
      </c>
      <c r="DH503">
        <v>0</v>
      </c>
      <c r="DI503">
        <v>0</v>
      </c>
      <c r="DJ503" s="1">
        <v>3.4510880000000001E-2</v>
      </c>
      <c r="DK503">
        <v>22.355630000000001</v>
      </c>
      <c r="DL503">
        <v>0</v>
      </c>
      <c r="DM503">
        <v>0</v>
      </c>
      <c r="DN503" s="1">
        <v>3.4557980000000002E-2</v>
      </c>
      <c r="DO503">
        <v>22.477709999999998</v>
      </c>
      <c r="DP503">
        <v>0</v>
      </c>
      <c r="DQ503">
        <v>0</v>
      </c>
      <c r="DR503">
        <v>3.4662400000000003E-2</v>
      </c>
      <c r="DS503">
        <v>22.477160000000001</v>
      </c>
      <c r="DT503">
        <v>0</v>
      </c>
      <c r="DU503" s="1">
        <v>6.3126589999999999E-36</v>
      </c>
      <c r="DV503" s="1">
        <v>3.4676279999999997E-2</v>
      </c>
      <c r="DW503">
        <v>22.373360000000002</v>
      </c>
      <c r="DX503" s="1">
        <v>1.929404E-35</v>
      </c>
      <c r="DY503" s="1">
        <v>1.43673E-31</v>
      </c>
      <c r="DZ503">
        <v>3.4606739999999997E-2</v>
      </c>
      <c r="EA503">
        <v>22.269870000000001</v>
      </c>
      <c r="EB503" s="1">
        <v>1.111823E-31</v>
      </c>
      <c r="EC503" s="1">
        <v>8.2568309999999998E-28</v>
      </c>
      <c r="ED503" s="1">
        <v>3.5212029999999998E-2</v>
      </c>
      <c r="EE503">
        <v>22.189309999999999</v>
      </c>
      <c r="EF503" s="1">
        <v>2.1924719999999999E-28</v>
      </c>
      <c r="EG503" s="1">
        <v>1.5984499999999999E-24</v>
      </c>
      <c r="EH503" s="1">
        <v>3.5091280000000002E-2</v>
      </c>
      <c r="EI503">
        <v>22.227070000000001</v>
      </c>
      <c r="EJ503" s="1">
        <v>1.757902E-25</v>
      </c>
      <c r="EK503" s="1">
        <v>1.281722E-21</v>
      </c>
      <c r="EL503" s="1">
        <v>3.4675909999999997E-2</v>
      </c>
      <c r="EM503">
        <v>22.348130000000001</v>
      </c>
      <c r="EN503" s="1">
        <v>6.6686900000000002E-23</v>
      </c>
      <c r="EO503" s="1">
        <v>4.9013919999999998E-19</v>
      </c>
      <c r="EP503" s="1">
        <v>3.4190180000000001E-2</v>
      </c>
      <c r="EQ503">
        <v>22.49502</v>
      </c>
      <c r="ER503" s="1">
        <v>1.3344270000000001E-20</v>
      </c>
      <c r="ES503" s="1">
        <v>9.9256569999999998E-17</v>
      </c>
      <c r="ET503" s="1">
        <v>3.4016829999999998E-2</v>
      </c>
      <c r="EU503">
        <v>22.60182</v>
      </c>
      <c r="EV503" s="1">
        <v>1.626818E-18</v>
      </c>
      <c r="EW503" s="1">
        <v>1.157536E-14</v>
      </c>
      <c r="EX503" s="1">
        <v>3.3987419999999997E-2</v>
      </c>
      <c r="EY503">
        <v>22.57686</v>
      </c>
      <c r="EZ503" s="1">
        <v>1.226165E-16</v>
      </c>
      <c r="FA503" s="1">
        <v>8.3582369999999998E-13</v>
      </c>
      <c r="FB503" s="1">
        <v>3.3826309999999998E-2</v>
      </c>
      <c r="FC503">
        <v>22.476610000000001</v>
      </c>
      <c r="FD503" s="1">
        <v>5.9794430000000002E-15</v>
      </c>
      <c r="FE503" s="1">
        <v>3.9602450000000003E-11</v>
      </c>
      <c r="FF503" s="1">
        <v>3.3502999999999998E-2</v>
      </c>
      <c r="FG503">
        <v>22.355149999999998</v>
      </c>
      <c r="FH503" s="1">
        <v>1.975929E-13</v>
      </c>
      <c r="FI503" s="1">
        <v>1.2902699999999999E-9</v>
      </c>
      <c r="FJ503" s="1">
        <v>3.3748060000000003E-2</v>
      </c>
      <c r="FK503">
        <v>22.26896</v>
      </c>
      <c r="FL503" s="1">
        <v>4.7420909999999998E-12</v>
      </c>
      <c r="FM503" s="1">
        <v>3.0162859999999999E-8</v>
      </c>
      <c r="FN503" s="1">
        <v>3.3430429999999997E-2</v>
      </c>
      <c r="FO503">
        <v>22.402139999999999</v>
      </c>
      <c r="FP503" s="1">
        <v>8.272347E-11</v>
      </c>
      <c r="FQ503" s="1">
        <v>5.2317910000000002E-7</v>
      </c>
      <c r="FR503" s="1">
        <v>3.294731E-2</v>
      </c>
      <c r="FS503">
        <v>22.53415</v>
      </c>
      <c r="FT503" s="1">
        <v>1.085027E-9</v>
      </c>
      <c r="FU503" s="1">
        <v>6.8893960000000004E-6</v>
      </c>
      <c r="FV503" s="1">
        <v>3.2391049999999998E-2</v>
      </c>
      <c r="FW503">
        <v>22.638069999999999</v>
      </c>
      <c r="FX503" s="1">
        <v>1.1020380000000001E-8</v>
      </c>
      <c r="FY503" s="1">
        <v>7.0693890000000004E-5</v>
      </c>
      <c r="FZ503" s="1">
        <v>3.2089180000000002E-2</v>
      </c>
      <c r="GA503">
        <v>22.671970000000002</v>
      </c>
      <c r="GB503" s="1">
        <v>8.9815629999999996E-8</v>
      </c>
      <c r="GC503" s="1">
        <v>5.7879000000000003E-4</v>
      </c>
      <c r="GD503" s="1">
        <v>3.1916060000000003E-2</v>
      </c>
      <c r="GE503">
        <v>22.621099999999998</v>
      </c>
      <c r="GF503" s="1">
        <v>5.987221E-7</v>
      </c>
      <c r="GG503" s="1">
        <v>3.866745E-3</v>
      </c>
      <c r="GH503" s="1">
        <v>3.1643959999999999E-2</v>
      </c>
      <c r="GI503">
        <v>22.520980000000002</v>
      </c>
      <c r="GJ503" s="1">
        <v>3.2966759999999999E-6</v>
      </c>
      <c r="GK503" s="1">
        <v>2.1457830000000001E-2</v>
      </c>
      <c r="GL503" s="1">
        <v>3.1296089999999999E-2</v>
      </c>
      <c r="GM503">
        <v>22.412600000000001</v>
      </c>
      <c r="GN503" s="1">
        <v>1.525841E-5</v>
      </c>
      <c r="GO503" s="1">
        <v>0.1004881</v>
      </c>
      <c r="GP503" s="1">
        <v>3.1506960000000001E-2</v>
      </c>
      <c r="GQ503">
        <v>22.355450000000001</v>
      </c>
      <c r="GR503" s="1">
        <v>6.1698879999999998E-5</v>
      </c>
      <c r="GS503">
        <v>0.40421570000000001</v>
      </c>
      <c r="GT503">
        <v>3.1196109999999999E-2</v>
      </c>
      <c r="GU503">
        <v>22.531880000000001</v>
      </c>
      <c r="GV503" s="1">
        <v>2.1367040000000001E-4</v>
      </c>
      <c r="GW503">
        <v>1.4174800000000001</v>
      </c>
      <c r="GX503" s="1">
        <v>3.0714140000000001E-2</v>
      </c>
      <c r="GY503">
        <v>22.70796</v>
      </c>
      <c r="GZ503" s="1">
        <v>6.461072E-4</v>
      </c>
      <c r="HA503">
        <v>4.3709300000000004</v>
      </c>
      <c r="HB503" s="1">
        <v>3.016512E-2</v>
      </c>
      <c r="HC503">
        <v>22.877289999999999</v>
      </c>
      <c r="HD503" s="1">
        <v>1.733874E-3</v>
      </c>
      <c r="HE503">
        <v>11.9939</v>
      </c>
      <c r="HF503" s="1">
        <v>2.9857350000000001E-2</v>
      </c>
      <c r="HG503">
        <v>23.03884</v>
      </c>
      <c r="HH503" s="1">
        <v>4.219174E-3</v>
      </c>
      <c r="HI503">
        <v>29.629899999999999</v>
      </c>
      <c r="HJ503" s="1">
        <v>2.965889E-2</v>
      </c>
      <c r="HK503">
        <v>23.082979999999999</v>
      </c>
      <c r="HL503" s="1">
        <v>9.378183E-3</v>
      </c>
      <c r="HM503">
        <v>66.646249999999995</v>
      </c>
      <c r="HN503" s="1">
        <v>2.9384E-2</v>
      </c>
      <c r="HO503">
        <v>22.971170000000001</v>
      </c>
      <c r="HP503" s="1">
        <v>1.9085950000000001E-2</v>
      </c>
      <c r="HQ503">
        <v>137.66640000000001</v>
      </c>
      <c r="HR503" s="1">
        <v>2.8995429999999999E-2</v>
      </c>
      <c r="HS503">
        <v>22.839780000000001</v>
      </c>
      <c r="HT503">
        <v>3.5784999999999997E-2</v>
      </c>
      <c r="HU503">
        <v>263.07150000000001</v>
      </c>
      <c r="HV503" s="1">
        <v>2.8843730000000001E-2</v>
      </c>
      <c r="HW503">
        <v>22.73274</v>
      </c>
      <c r="HX503" s="1">
        <v>6.3043260000000004E-2</v>
      </c>
      <c r="HY503">
        <v>468.6771</v>
      </c>
      <c r="HZ503" s="1">
        <v>2.8460030000000001E-2</v>
      </c>
      <c r="IA503">
        <v>22.844719999999999</v>
      </c>
      <c r="IB503">
        <v>0.1034644</v>
      </c>
      <c r="IC503">
        <v>784.11959999999999</v>
      </c>
      <c r="ID503" s="1">
        <v>2.802895E-2</v>
      </c>
      <c r="IE503">
        <v>23.061820000000001</v>
      </c>
      <c r="IF503" s="1">
        <v>0.16000159999999999</v>
      </c>
      <c r="IG503">
        <v>1238.4770000000001</v>
      </c>
      <c r="IH503" s="1">
        <v>2.7605020000000001E-2</v>
      </c>
      <c r="II503">
        <v>23.267900000000001</v>
      </c>
      <c r="IJ503">
        <v>0.23497879999999999</v>
      </c>
      <c r="IK503">
        <v>1857.6320000000001</v>
      </c>
      <c r="IL503" s="1">
        <v>2.733232E-2</v>
      </c>
      <c r="IM503">
        <v>23.451709999999999</v>
      </c>
      <c r="IN503">
        <v>0.33137070000000002</v>
      </c>
      <c r="IO503">
        <v>2661.0459999999998</v>
      </c>
      <c r="IP503" s="1">
        <v>2.7134579999999998E-2</v>
      </c>
      <c r="IQ503">
        <v>23.465309999999999</v>
      </c>
      <c r="IR503">
        <v>0.4499976</v>
      </c>
      <c r="IS503">
        <v>3660.241</v>
      </c>
      <c r="IT503" s="1">
        <v>2.6938920000000002E-2</v>
      </c>
      <c r="IU503">
        <v>23.35575</v>
      </c>
      <c r="IV503">
        <v>0.58946909999999997</v>
      </c>
      <c r="IW503">
        <v>4855.6220000000003</v>
      </c>
      <c r="IX503" s="1">
        <v>2.67318E-2</v>
      </c>
      <c r="IY503">
        <v>23.249690000000001</v>
      </c>
      <c r="IZ503">
        <v>0.74731250000000005</v>
      </c>
      <c r="JA503">
        <v>6235.7849999999999</v>
      </c>
      <c r="JB503" s="1">
        <v>2.6797140000000001E-2</v>
      </c>
      <c r="JC503">
        <v>23.176729999999999</v>
      </c>
      <c r="JD503">
        <v>0.93032040000000005</v>
      </c>
      <c r="JE503">
        <v>7782.415</v>
      </c>
      <c r="JF503" s="1">
        <v>2.6652160000000001E-2</v>
      </c>
      <c r="JG503">
        <v>23.243449999999999</v>
      </c>
      <c r="JH503">
        <v>1.120609</v>
      </c>
      <c r="JI503">
        <v>9471.1589999999997</v>
      </c>
      <c r="JJ503" s="1">
        <v>2.6438110000000001E-2</v>
      </c>
      <c r="JK503">
        <v>23.288550000000001</v>
      </c>
      <c r="JL503">
        <v>1.316087</v>
      </c>
      <c r="JM503">
        <v>11263.59</v>
      </c>
      <c r="JN503" s="1">
        <v>2.616375E-2</v>
      </c>
      <c r="JO503">
        <v>23.362480000000001</v>
      </c>
      <c r="JP503">
        <v>1.510459</v>
      </c>
      <c r="JQ503">
        <v>13121.68</v>
      </c>
      <c r="JR503" s="1">
        <v>2.5963940000000001E-2</v>
      </c>
      <c r="JS503">
        <v>23.33942</v>
      </c>
      <c r="JT503">
        <v>1.7074819999999999</v>
      </c>
      <c r="JU503">
        <v>15008.37</v>
      </c>
      <c r="JV503" s="1">
        <v>2.5801950000000001E-2</v>
      </c>
      <c r="JW503">
        <v>23.253309999999999</v>
      </c>
      <c r="JX503">
        <v>1.902099</v>
      </c>
      <c r="JY503">
        <v>16891.689999999999</v>
      </c>
      <c r="JZ503" s="1">
        <v>2.561215E-2</v>
      </c>
      <c r="KA503">
        <v>23.15765</v>
      </c>
      <c r="KB503">
        <v>2.0870869999999999</v>
      </c>
      <c r="KC503">
        <v>18741.18</v>
      </c>
      <c r="KD503" s="1">
        <v>2.5379970000000002E-2</v>
      </c>
      <c r="KE503">
        <v>23.063759999999998</v>
      </c>
      <c r="KF503">
        <v>2.2571289999999999</v>
      </c>
      <c r="KG503">
        <v>20528.3</v>
      </c>
      <c r="KH503">
        <v>2.51206E-2</v>
      </c>
      <c r="KI503">
        <v>22.98451</v>
      </c>
      <c r="KJ503">
        <v>2.4108909999999999</v>
      </c>
      <c r="KK503">
        <v>22228.91</v>
      </c>
      <c r="KL503" s="1">
        <v>2.4880280000000001E-2</v>
      </c>
      <c r="KM503">
        <v>23.073060000000002</v>
      </c>
      <c r="KN503">
        <v>2.5513270000000001</v>
      </c>
      <c r="KO503">
        <v>23826.37</v>
      </c>
      <c r="KP503" s="1">
        <v>2.466979E-2</v>
      </c>
      <c r="KQ503">
        <v>23.09723</v>
      </c>
      <c r="KR503">
        <v>2.6790400000000001</v>
      </c>
      <c r="KS503">
        <v>25308.55</v>
      </c>
      <c r="KT503" s="1">
        <v>2.446007E-2</v>
      </c>
      <c r="KU503">
        <v>23.151219999999999</v>
      </c>
      <c r="KV503">
        <v>2.7908719999999998</v>
      </c>
      <c r="KW503">
        <v>26668.87</v>
      </c>
      <c r="KX503">
        <v>2.4249920000000001E-2</v>
      </c>
      <c r="KY503">
        <v>23.214200000000002</v>
      </c>
      <c r="KZ503">
        <v>2.8870119999999999</v>
      </c>
      <c r="LA503">
        <v>27902.49</v>
      </c>
      <c r="LB503" s="1">
        <v>2.4051429999999999E-2</v>
      </c>
      <c r="LC503">
        <v>23.203720000000001</v>
      </c>
      <c r="LD503">
        <v>2.9691529999999999</v>
      </c>
      <c r="LE503">
        <v>29008.05</v>
      </c>
      <c r="LF503" s="1">
        <v>2.3880269999999999E-2</v>
      </c>
      <c r="LG503">
        <v>23.101469999999999</v>
      </c>
      <c r="LH503">
        <v>3.040483</v>
      </c>
      <c r="LI503">
        <v>29988.3</v>
      </c>
      <c r="LJ503" s="1">
        <v>2.3758000000000001E-2</v>
      </c>
      <c r="LK503">
        <v>22.986930000000001</v>
      </c>
      <c r="LL503">
        <v>3.104168</v>
      </c>
      <c r="LM503">
        <v>30847.25</v>
      </c>
      <c r="LN503" s="1">
        <v>2.3762970000000001E-2</v>
      </c>
      <c r="LO503">
        <v>22.94774</v>
      </c>
      <c r="LP503">
        <v>3.1726679999999998</v>
      </c>
      <c r="LQ503">
        <v>31592.240000000002</v>
      </c>
      <c r="LR503" s="1">
        <v>2.3642719999999999E-2</v>
      </c>
      <c r="LS503">
        <v>23.158200000000001</v>
      </c>
      <c r="LT503">
        <v>3.213749</v>
      </c>
      <c r="LU503">
        <v>32230.07</v>
      </c>
      <c r="LV503" s="1">
        <v>2.3470120000000001E-2</v>
      </c>
      <c r="LW503">
        <v>23.351199999999999</v>
      </c>
      <c r="LX503">
        <v>3.236659</v>
      </c>
      <c r="LY503">
        <v>32762.82</v>
      </c>
      <c r="LZ503" s="1">
        <v>2.3308860000000001E-2</v>
      </c>
      <c r="MA503">
        <v>23.529209999999999</v>
      </c>
      <c r="MB503">
        <v>3.2510720000000002</v>
      </c>
      <c r="MC503">
        <v>33196.94</v>
      </c>
      <c r="MD503" s="1">
        <v>2.3217850000000002E-2</v>
      </c>
      <c r="ME503">
        <v>23.7273</v>
      </c>
      <c r="MF503">
        <v>3.2660589999999998</v>
      </c>
      <c r="MG503">
        <v>33540.089999999997</v>
      </c>
      <c r="MH503" s="1">
        <v>2.3166949999999999E-2</v>
      </c>
      <c r="MI503">
        <v>23.764810000000001</v>
      </c>
      <c r="MJ503">
        <v>3.2786949999999999</v>
      </c>
      <c r="MK503">
        <v>33801.08</v>
      </c>
      <c r="ML503" s="1">
        <v>2.3091850000000001E-2</v>
      </c>
      <c r="MM503">
        <v>23.637049999999999</v>
      </c>
      <c r="MN503">
        <v>3.281031</v>
      </c>
      <c r="MO503">
        <v>33986.910000000003</v>
      </c>
      <c r="MP503" s="1">
        <v>2.301311E-2</v>
      </c>
      <c r="MQ503">
        <v>23.529109999999999</v>
      </c>
      <c r="MR503">
        <v>3.2759179999999999</v>
      </c>
      <c r="MS503">
        <v>34103.300000000003</v>
      </c>
      <c r="MT503" s="1">
        <v>2.3122150000000001E-2</v>
      </c>
      <c r="MU503">
        <v>23.459530000000001</v>
      </c>
      <c r="MV503">
        <v>3.2919749999999999</v>
      </c>
      <c r="MW503">
        <v>34157.15</v>
      </c>
      <c r="MX503">
        <v>2.305927E-2</v>
      </c>
      <c r="MY503">
        <v>23.623709999999999</v>
      </c>
      <c r="MZ503">
        <v>3.2785600000000001</v>
      </c>
      <c r="NA503">
        <v>34155.879999999997</v>
      </c>
      <c r="NB503">
        <v>2.2931389999999999E-2</v>
      </c>
      <c r="NC503">
        <v>23.844899999999999</v>
      </c>
      <c r="ND503">
        <v>3.2508509999999999</v>
      </c>
      <c r="NE503">
        <v>34102.120000000003</v>
      </c>
      <c r="NF503">
        <v>2.27919E-2</v>
      </c>
      <c r="NG503">
        <v>24.0307</v>
      </c>
      <c r="NH503">
        <v>3.2175769999999999</v>
      </c>
      <c r="NI503">
        <v>34001.160000000003</v>
      </c>
      <c r="NJ503">
        <v>2.2743360000000001E-2</v>
      </c>
      <c r="NK503">
        <v>24.200320000000001</v>
      </c>
      <c r="NL503">
        <v>3.193727</v>
      </c>
      <c r="NM503">
        <v>33858.43</v>
      </c>
      <c r="NN503">
        <v>2.275373E-2</v>
      </c>
      <c r="NO503">
        <v>24.196459999999998</v>
      </c>
      <c r="NP503">
        <v>3.1749670000000001</v>
      </c>
      <c r="NQ503">
        <v>33678.870000000003</v>
      </c>
      <c r="NR503">
        <v>2.2734910000000001E-2</v>
      </c>
      <c r="NS503">
        <v>24.087430000000001</v>
      </c>
      <c r="NT503">
        <v>3.1492529999999999</v>
      </c>
      <c r="NU503">
        <v>33466.61</v>
      </c>
      <c r="NV503">
        <v>2.2646329999999999E-2</v>
      </c>
      <c r="NW503">
        <v>23.981120000000001</v>
      </c>
      <c r="NX503">
        <v>3.1114470000000001</v>
      </c>
      <c r="NY503">
        <v>33225.22</v>
      </c>
      <c r="NZ503">
        <v>2.250402E-2</v>
      </c>
      <c r="OA503">
        <v>23.914909999999999</v>
      </c>
      <c r="OB503">
        <v>3.0643370000000001</v>
      </c>
      <c r="OC503">
        <v>32958.730000000003</v>
      </c>
      <c r="OD503">
        <v>2.241636E-2</v>
      </c>
      <c r="OE503">
        <v>23.893409999999999</v>
      </c>
      <c r="OF503">
        <v>3.0232190000000001</v>
      </c>
      <c r="OG503">
        <v>32669.29</v>
      </c>
      <c r="OH503">
        <v>2.2412600000000001E-2</v>
      </c>
      <c r="OI503">
        <v>24.011050000000001</v>
      </c>
      <c r="OJ503">
        <v>2.991511</v>
      </c>
      <c r="OK503">
        <v>32360.06</v>
      </c>
    </row>
    <row r="504" spans="1:401" x14ac:dyDescent="0.35">
      <c r="A504">
        <v>513</v>
      </c>
      <c r="B504" t="s">
        <v>4</v>
      </c>
      <c r="C504" t="s">
        <v>364</v>
      </c>
      <c r="D504" t="s">
        <v>511</v>
      </c>
      <c r="E504">
        <v>843.19870000000003</v>
      </c>
      <c r="F504" s="1">
        <v>2.949945E-2</v>
      </c>
      <c r="G504">
        <v>21.160160000000001</v>
      </c>
      <c r="H504">
        <v>0</v>
      </c>
      <c r="I504">
        <v>0</v>
      </c>
      <c r="J504" s="1">
        <v>2.9445530000000001E-2</v>
      </c>
      <c r="K504">
        <v>21.14808</v>
      </c>
      <c r="L504">
        <v>0</v>
      </c>
      <c r="M504">
        <v>0</v>
      </c>
      <c r="N504" s="1">
        <v>2.9593049999999999E-2</v>
      </c>
      <c r="O504">
        <v>21.298870000000001</v>
      </c>
      <c r="P504">
        <v>0</v>
      </c>
      <c r="Q504">
        <v>0</v>
      </c>
      <c r="R504" s="1">
        <v>2.9809539999999999E-2</v>
      </c>
      <c r="S504">
        <v>21.367550000000001</v>
      </c>
      <c r="T504">
        <v>0</v>
      </c>
      <c r="U504">
        <v>0</v>
      </c>
      <c r="V504" s="1">
        <v>2.981284E-2</v>
      </c>
      <c r="W504">
        <v>21.50244</v>
      </c>
      <c r="X504">
        <v>0</v>
      </c>
      <c r="Y504">
        <v>0</v>
      </c>
      <c r="Z504" s="1">
        <v>2.9718370000000001E-2</v>
      </c>
      <c r="AA504">
        <v>21.487749999999998</v>
      </c>
      <c r="AB504">
        <v>0</v>
      </c>
      <c r="AC504">
        <v>0</v>
      </c>
      <c r="AD504">
        <v>2.9730199999999998E-2</v>
      </c>
      <c r="AE504">
        <v>21.456420000000001</v>
      </c>
      <c r="AF504">
        <v>0</v>
      </c>
      <c r="AG504">
        <v>0</v>
      </c>
      <c r="AH504" s="1">
        <v>2.990574E-2</v>
      </c>
      <c r="AI504">
        <v>21.425709999999999</v>
      </c>
      <c r="AJ504">
        <v>0</v>
      </c>
      <c r="AK504">
        <v>0</v>
      </c>
      <c r="AL504">
        <v>2.9806369999999999E-2</v>
      </c>
      <c r="AM504">
        <v>21.391649999999998</v>
      </c>
      <c r="AN504">
        <v>0</v>
      </c>
      <c r="AO504">
        <v>0</v>
      </c>
      <c r="AP504" s="1">
        <v>3.0019629999999999E-2</v>
      </c>
      <c r="AQ504">
        <v>21.378630000000001</v>
      </c>
      <c r="AR504">
        <v>0</v>
      </c>
      <c r="AS504">
        <v>0</v>
      </c>
      <c r="AT504" s="1">
        <v>3.031609E-2</v>
      </c>
      <c r="AU504">
        <v>21.51014</v>
      </c>
      <c r="AV504">
        <v>0</v>
      </c>
      <c r="AW504">
        <v>0</v>
      </c>
      <c r="AX504" s="1">
        <v>3.0643469999999999E-2</v>
      </c>
      <c r="AY504">
        <v>21.539919999999999</v>
      </c>
      <c r="AZ504">
        <v>0</v>
      </c>
      <c r="BA504">
        <v>0</v>
      </c>
      <c r="BB504" s="1">
        <v>3.0860229999999999E-2</v>
      </c>
      <c r="BC504">
        <v>21.563420000000001</v>
      </c>
      <c r="BD504">
        <v>0</v>
      </c>
      <c r="BE504">
        <v>0</v>
      </c>
      <c r="BF504" s="1">
        <v>3.104937E-2</v>
      </c>
      <c r="BG504">
        <v>21.600190000000001</v>
      </c>
      <c r="BH504">
        <v>0</v>
      </c>
      <c r="BI504">
        <v>0</v>
      </c>
      <c r="BJ504">
        <v>3.1276730000000003E-2</v>
      </c>
      <c r="BK504">
        <v>21.54007</v>
      </c>
      <c r="BL504">
        <v>0</v>
      </c>
      <c r="BM504">
        <v>0</v>
      </c>
      <c r="BN504" s="1">
        <v>3.1599620000000002E-2</v>
      </c>
      <c r="BO504">
        <v>21.464020000000001</v>
      </c>
      <c r="BP504">
        <v>0</v>
      </c>
      <c r="BQ504">
        <v>0</v>
      </c>
      <c r="BR504">
        <v>3.1973750000000002E-2</v>
      </c>
      <c r="BS504">
        <v>21.39134</v>
      </c>
      <c r="BT504">
        <v>0</v>
      </c>
      <c r="BU504">
        <v>0</v>
      </c>
      <c r="BV504" s="1">
        <v>3.2261789999999999E-2</v>
      </c>
      <c r="BW504">
        <v>21.455870000000001</v>
      </c>
      <c r="BX504">
        <v>0</v>
      </c>
      <c r="BY504">
        <v>0</v>
      </c>
      <c r="BZ504" s="1">
        <v>3.2482900000000002E-2</v>
      </c>
      <c r="CA504">
        <v>21.6431</v>
      </c>
      <c r="CB504">
        <v>0</v>
      </c>
      <c r="CC504">
        <v>0</v>
      </c>
      <c r="CD504" s="1">
        <v>3.268306E-2</v>
      </c>
      <c r="CE504">
        <v>21.862819999999999</v>
      </c>
      <c r="CF504">
        <v>0</v>
      </c>
      <c r="CG504">
        <v>0</v>
      </c>
      <c r="CH504" s="1">
        <v>3.2923269999999998E-2</v>
      </c>
      <c r="CI504">
        <v>22.027439999999999</v>
      </c>
      <c r="CJ504">
        <v>0</v>
      </c>
      <c r="CK504">
        <v>0</v>
      </c>
      <c r="CL504" s="1">
        <v>3.3181240000000001E-2</v>
      </c>
      <c r="CM504">
        <v>22.035630000000001</v>
      </c>
      <c r="CN504">
        <v>0</v>
      </c>
      <c r="CO504">
        <v>0</v>
      </c>
      <c r="CP504" s="1">
        <v>3.3387630000000001E-2</v>
      </c>
      <c r="CQ504">
        <v>21.954619999999998</v>
      </c>
      <c r="CR504">
        <v>0</v>
      </c>
      <c r="CS504">
        <v>0</v>
      </c>
      <c r="CT504" s="1">
        <v>3.3579560000000001E-2</v>
      </c>
      <c r="CU504">
        <v>21.88156</v>
      </c>
      <c r="CV504">
        <v>0</v>
      </c>
      <c r="CW504">
        <v>0</v>
      </c>
      <c r="CX504" s="1">
        <v>3.4131069999999999E-2</v>
      </c>
      <c r="CY504">
        <v>21.840540000000001</v>
      </c>
      <c r="CZ504">
        <v>0</v>
      </c>
      <c r="DA504">
        <v>0</v>
      </c>
      <c r="DB504" s="1">
        <v>3.425578E-2</v>
      </c>
      <c r="DC504">
        <v>21.959399999999999</v>
      </c>
      <c r="DD504">
        <v>0</v>
      </c>
      <c r="DE504">
        <v>0</v>
      </c>
      <c r="DF504" s="1">
        <v>3.4191729999999997E-2</v>
      </c>
      <c r="DG504">
        <v>22.166509999999999</v>
      </c>
      <c r="DH504">
        <v>0</v>
      </c>
      <c r="DI504">
        <v>0</v>
      </c>
      <c r="DJ504" s="1">
        <v>3.4066640000000002E-2</v>
      </c>
      <c r="DK504">
        <v>22.315570000000001</v>
      </c>
      <c r="DL504">
        <v>0</v>
      </c>
      <c r="DM504">
        <v>0</v>
      </c>
      <c r="DN504" s="1">
        <v>3.4116779999999999E-2</v>
      </c>
      <c r="DO504">
        <v>22.43638</v>
      </c>
      <c r="DP504">
        <v>0</v>
      </c>
      <c r="DQ504">
        <v>0</v>
      </c>
      <c r="DR504" s="1">
        <v>3.4221050000000003E-2</v>
      </c>
      <c r="DS504">
        <v>22.430070000000001</v>
      </c>
      <c r="DT504">
        <v>0</v>
      </c>
      <c r="DU504" s="1">
        <v>1.3579479999999999E-36</v>
      </c>
      <c r="DV504" s="1">
        <v>3.4234199999999999E-2</v>
      </c>
      <c r="DW504">
        <v>22.32235</v>
      </c>
      <c r="DX504" s="1">
        <v>4.864512E-36</v>
      </c>
      <c r="DY504" s="1">
        <v>3.4144320000000001E-32</v>
      </c>
      <c r="DZ504" s="1">
        <v>3.416955E-2</v>
      </c>
      <c r="EA504">
        <v>22.218589999999999</v>
      </c>
      <c r="EB504" s="1">
        <v>3.4298039999999999E-32</v>
      </c>
      <c r="EC504" s="1">
        <v>2.1476130000000001E-28</v>
      </c>
      <c r="ED504" s="1">
        <v>3.4789710000000001E-2</v>
      </c>
      <c r="EE504">
        <v>22.13822</v>
      </c>
      <c r="EF504" s="1">
        <v>7.7973629999999995E-29</v>
      </c>
      <c r="EG504" s="1">
        <v>4.4940320000000004E-25</v>
      </c>
      <c r="EH504" s="1">
        <v>3.4669720000000001E-2</v>
      </c>
      <c r="EI504">
        <v>22.179970000000001</v>
      </c>
      <c r="EJ504" s="1">
        <v>6.96925E-26</v>
      </c>
      <c r="EK504" s="1">
        <v>3.8617809999999999E-22</v>
      </c>
      <c r="EL504">
        <v>3.4249599999999998E-2</v>
      </c>
      <c r="EM504">
        <v>22.304749999999999</v>
      </c>
      <c r="EN504" s="1">
        <v>2.8828130000000001E-23</v>
      </c>
      <c r="EO504" s="1">
        <v>1.571607E-19</v>
      </c>
      <c r="EP504" s="1">
        <v>3.375885E-2</v>
      </c>
      <c r="EQ504">
        <v>22.45224</v>
      </c>
      <c r="ER504" s="1">
        <v>6.2007539999999998E-21</v>
      </c>
      <c r="ES504" s="1">
        <v>3.3712090000000003E-17</v>
      </c>
      <c r="ET504" s="1">
        <v>3.3591639999999999E-2</v>
      </c>
      <c r="EU504">
        <v>22.556090000000001</v>
      </c>
      <c r="EV504" s="1">
        <v>7.6875200000000004E-19</v>
      </c>
      <c r="EW504" s="1">
        <v>4.146762E-15</v>
      </c>
      <c r="EX504" s="1">
        <v>3.3568710000000002E-2</v>
      </c>
      <c r="EY504">
        <v>22.527280000000001</v>
      </c>
      <c r="EZ504" s="1">
        <v>5.8795699999999999E-17</v>
      </c>
      <c r="FA504" s="1">
        <v>3.1464659999999998E-13</v>
      </c>
      <c r="FB504" s="1">
        <v>3.3412209999999998E-2</v>
      </c>
      <c r="FC504">
        <v>22.425370000000001</v>
      </c>
      <c r="FD504" s="1">
        <v>2.9206420000000001E-15</v>
      </c>
      <c r="FE504" s="1">
        <v>1.561325E-11</v>
      </c>
      <c r="FF504" s="1">
        <v>3.3092959999999998E-2</v>
      </c>
      <c r="FG504">
        <v>22.303159999999998</v>
      </c>
      <c r="FH504" s="1">
        <v>9.8549359999999996E-14</v>
      </c>
      <c r="FI504" s="1">
        <v>5.3121319999999995E-10</v>
      </c>
      <c r="FJ504" s="1">
        <v>3.3353000000000001E-2</v>
      </c>
      <c r="FK504">
        <v>22.221219999999999</v>
      </c>
      <c r="FL504" s="1">
        <v>2.4191639999999998E-12</v>
      </c>
      <c r="FM504" s="1">
        <v>1.293515E-8</v>
      </c>
      <c r="FN504" s="1">
        <v>3.3036160000000002E-2</v>
      </c>
      <c r="FO504">
        <v>22.362500000000001</v>
      </c>
      <c r="FP504" s="1">
        <v>4.3196129999999999E-11</v>
      </c>
      <c r="FQ504" s="1">
        <v>2.3329649999999999E-7</v>
      </c>
      <c r="FR504" s="1">
        <v>3.2552949999999997E-2</v>
      </c>
      <c r="FS504">
        <v>22.49549</v>
      </c>
      <c r="FT504" s="1">
        <v>5.8030129999999995E-10</v>
      </c>
      <c r="FU504" s="1">
        <v>3.18862E-6</v>
      </c>
      <c r="FV504" s="1">
        <v>3.1999260000000002E-2</v>
      </c>
      <c r="FW504">
        <v>22.600280000000001</v>
      </c>
      <c r="FX504" s="1">
        <v>6.0383480000000001E-9</v>
      </c>
      <c r="FY504" s="1">
        <v>3.3900460000000002E-5</v>
      </c>
      <c r="FZ504" s="1">
        <v>3.1702210000000001E-2</v>
      </c>
      <c r="GA504">
        <v>22.634080000000001</v>
      </c>
      <c r="GB504" s="1">
        <v>5.0423480000000002E-8</v>
      </c>
      <c r="GC504" s="1">
        <v>2.8711509999999998E-4</v>
      </c>
      <c r="GD504" s="1">
        <v>3.15386E-2</v>
      </c>
      <c r="GE504">
        <v>22.582640000000001</v>
      </c>
      <c r="GF504" s="1">
        <v>3.4441569999999998E-7</v>
      </c>
      <c r="GG504" s="1">
        <v>1.9813600000000002E-3</v>
      </c>
      <c r="GH504" s="1">
        <v>3.1269709999999999E-2</v>
      </c>
      <c r="GI504">
        <v>22.483280000000001</v>
      </c>
      <c r="GJ504" s="1">
        <v>1.9424569999999999E-6</v>
      </c>
      <c r="GK504" s="1">
        <v>1.1343000000000001E-2</v>
      </c>
      <c r="GL504" s="1">
        <v>3.0924340000000002E-2</v>
      </c>
      <c r="GM504">
        <v>22.37724</v>
      </c>
      <c r="GN504" s="1">
        <v>9.2052809999999995E-6</v>
      </c>
      <c r="GO504" s="1">
        <v>5.4726759999999999E-2</v>
      </c>
      <c r="GP504" s="1">
        <v>3.1151760000000001E-2</v>
      </c>
      <c r="GQ504">
        <v>22.326409999999999</v>
      </c>
      <c r="GR504" s="1">
        <v>3.8108500000000003E-5</v>
      </c>
      <c r="GS504" s="1">
        <v>0.2264668</v>
      </c>
      <c r="GT504" s="1">
        <v>3.0845629999999999E-2</v>
      </c>
      <c r="GU504">
        <v>22.512689999999999</v>
      </c>
      <c r="GV504" s="1">
        <v>1.34995E-4</v>
      </c>
      <c r="GW504">
        <v>0.81605360000000005</v>
      </c>
      <c r="GX504" s="1">
        <v>3.0364680000000002E-2</v>
      </c>
      <c r="GY504">
        <v>22.691700000000001</v>
      </c>
      <c r="GZ504" s="1">
        <v>4.1731480000000001E-4</v>
      </c>
      <c r="HA504">
        <v>2.5830769999999998</v>
      </c>
      <c r="HB504" s="1">
        <v>2.9813610000000001E-2</v>
      </c>
      <c r="HC504">
        <v>22.863250000000001</v>
      </c>
      <c r="HD504" s="1">
        <v>1.1439099999999999E-3</v>
      </c>
      <c r="HE504">
        <v>7.2665990000000003</v>
      </c>
      <c r="HF504" s="1">
        <v>2.951266E-2</v>
      </c>
      <c r="HG504">
        <v>23.026299999999999</v>
      </c>
      <c r="HH504" s="1">
        <v>2.8421480000000001E-3</v>
      </c>
      <c r="HI504">
        <v>18.381989999999998</v>
      </c>
      <c r="HJ504" s="1">
        <v>2.9319499999999998E-2</v>
      </c>
      <c r="HK504">
        <v>23.067309999999999</v>
      </c>
      <c r="HL504" s="1">
        <v>6.445465E-3</v>
      </c>
      <c r="HM504">
        <v>42.290709999999997</v>
      </c>
      <c r="HN504" s="1">
        <v>2.9054259999999998E-2</v>
      </c>
      <c r="HO504">
        <v>22.953289999999999</v>
      </c>
      <c r="HP504" s="1">
        <v>1.3377139999999999E-2</v>
      </c>
      <c r="HQ504">
        <v>89.26746</v>
      </c>
      <c r="HR504" s="1">
        <v>2.8665880000000001E-2</v>
      </c>
      <c r="HS504">
        <v>22.823260000000001</v>
      </c>
      <c r="HT504" s="1">
        <v>2.555261E-2</v>
      </c>
      <c r="HU504">
        <v>174.1523</v>
      </c>
      <c r="HV504" s="1">
        <v>2.8523340000000001E-2</v>
      </c>
      <c r="HW504">
        <v>22.720400000000001</v>
      </c>
      <c r="HX504" s="1">
        <v>4.5845749999999998E-2</v>
      </c>
      <c r="HY504">
        <v>316.43869999999998</v>
      </c>
      <c r="HZ504" s="1">
        <v>2.8145590000000002E-2</v>
      </c>
      <c r="IA504">
        <v>22.841729999999998</v>
      </c>
      <c r="IB504">
        <v>7.6556570000000004E-2</v>
      </c>
      <c r="IC504">
        <v>539.43820000000005</v>
      </c>
      <c r="ID504" s="1">
        <v>2.7718630000000001E-2</v>
      </c>
      <c r="IE504">
        <v>23.063870000000001</v>
      </c>
      <c r="IF504" s="1">
        <v>0.1203742</v>
      </c>
      <c r="IG504">
        <v>867.40160000000003</v>
      </c>
      <c r="IH504" s="1">
        <v>2.7297160000000001E-2</v>
      </c>
      <c r="II504">
        <v>23.270720000000001</v>
      </c>
      <c r="IJ504">
        <v>0.17959410000000001</v>
      </c>
      <c r="IK504">
        <v>1323.3119999999999</v>
      </c>
      <c r="IL504" s="1">
        <v>2.7028880000000002E-2</v>
      </c>
      <c r="IM504">
        <v>23.454270000000001</v>
      </c>
      <c r="IN504">
        <v>0.25713320000000001</v>
      </c>
      <c r="IO504">
        <v>1926.366</v>
      </c>
      <c r="IP504">
        <v>2.683572E-2</v>
      </c>
      <c r="IQ504">
        <v>23.461559999999999</v>
      </c>
      <c r="IR504">
        <v>0.35425509999999999</v>
      </c>
      <c r="IS504">
        <v>2690.2469999999998</v>
      </c>
      <c r="IT504">
        <v>2.664101E-2</v>
      </c>
      <c r="IU504">
        <v>23.34947</v>
      </c>
      <c r="IV504">
        <v>0.47039389999999998</v>
      </c>
      <c r="IW504">
        <v>3620.4769999999999</v>
      </c>
      <c r="IX504" s="1">
        <v>2.644065E-2</v>
      </c>
      <c r="IY504">
        <v>23.243690000000001</v>
      </c>
      <c r="IZ504">
        <v>0.60422989999999999</v>
      </c>
      <c r="JA504">
        <v>4713.2479999999996</v>
      </c>
      <c r="JB504" s="1">
        <v>2.6509660000000001E-2</v>
      </c>
      <c r="JC504">
        <v>23.173269999999999</v>
      </c>
      <c r="JD504">
        <v>0.76158619999999999</v>
      </c>
      <c r="JE504">
        <v>5958.2150000000001</v>
      </c>
      <c r="JF504" s="1">
        <v>2.63667E-2</v>
      </c>
      <c r="JG504">
        <v>23.24531</v>
      </c>
      <c r="JH504">
        <v>0.92807260000000003</v>
      </c>
      <c r="JI504">
        <v>7339.3220000000001</v>
      </c>
      <c r="JJ504" s="1">
        <v>2.615578E-2</v>
      </c>
      <c r="JK504">
        <v>23.28856</v>
      </c>
      <c r="JL504">
        <v>1.102082</v>
      </c>
      <c r="JM504">
        <v>8828.8130000000001</v>
      </c>
      <c r="JN504" s="1">
        <v>2.5881899999999999E-2</v>
      </c>
      <c r="JO504">
        <v>23.363420000000001</v>
      </c>
      <c r="JP504">
        <v>1.2779879999999999</v>
      </c>
      <c r="JQ504">
        <v>10396.94</v>
      </c>
      <c r="JR504" s="1">
        <v>2.5685030000000001E-2</v>
      </c>
      <c r="JS504">
        <v>23.336400000000001</v>
      </c>
      <c r="JT504">
        <v>1.4590240000000001</v>
      </c>
      <c r="JU504">
        <v>12013.47</v>
      </c>
      <c r="JV504">
        <v>2.5525289999999999E-2</v>
      </c>
      <c r="JW504">
        <v>23.248429999999999</v>
      </c>
      <c r="JX504">
        <v>1.640477</v>
      </c>
      <c r="JY504">
        <v>13650.86</v>
      </c>
      <c r="JZ504" s="1">
        <v>2.5340390000000001E-2</v>
      </c>
      <c r="KA504">
        <v>23.152270000000001</v>
      </c>
      <c r="KB504">
        <v>1.816004</v>
      </c>
      <c r="KC504">
        <v>15282.3</v>
      </c>
      <c r="KD504" s="1">
        <v>2.5109220000000002E-2</v>
      </c>
      <c r="KE504">
        <v>23.058060000000001</v>
      </c>
      <c r="KF504">
        <v>1.9801299999999999</v>
      </c>
      <c r="KG504">
        <v>16882.02</v>
      </c>
      <c r="KH504" s="1">
        <v>2.485507E-2</v>
      </c>
      <c r="KI504">
        <v>22.979759999999999</v>
      </c>
      <c r="KJ504">
        <v>2.1317740000000001</v>
      </c>
      <c r="KK504">
        <v>18427.189999999999</v>
      </c>
      <c r="KL504" s="1">
        <v>2.4615629999999999E-2</v>
      </c>
      <c r="KM504">
        <v>23.074210000000001</v>
      </c>
      <c r="KN504">
        <v>2.2723990000000001</v>
      </c>
      <c r="KO504">
        <v>19900.13</v>
      </c>
      <c r="KP504" s="1">
        <v>2.4410339999999999E-2</v>
      </c>
      <c r="KQ504">
        <v>23.094799999999999</v>
      </c>
      <c r="KR504">
        <v>2.4029769999999999</v>
      </c>
      <c r="KS504">
        <v>21288</v>
      </c>
      <c r="KT504" s="1">
        <v>2.420139E-2</v>
      </c>
      <c r="KU504">
        <v>23.150379999999998</v>
      </c>
      <c r="KV504">
        <v>2.519479</v>
      </c>
      <c r="KW504">
        <v>22581.66</v>
      </c>
      <c r="KX504" s="1">
        <v>2.3995659999999999E-2</v>
      </c>
      <c r="KY504">
        <v>23.212610000000002</v>
      </c>
      <c r="KZ504">
        <v>2.6225529999999999</v>
      </c>
      <c r="LA504">
        <v>23774.62</v>
      </c>
      <c r="LB504" s="1">
        <v>2.3799609999999999E-2</v>
      </c>
      <c r="LC504">
        <v>23.198350000000001</v>
      </c>
      <c r="LD504">
        <v>2.7128960000000002</v>
      </c>
      <c r="LE504">
        <v>24862.799999999999</v>
      </c>
      <c r="LF504">
        <v>2.3630749999999999E-2</v>
      </c>
      <c r="LG504">
        <v>23.093419999999998</v>
      </c>
      <c r="LH504">
        <v>2.793317</v>
      </c>
      <c r="LI504">
        <v>25846.06</v>
      </c>
      <c r="LJ504" s="1">
        <v>2.3511770000000001E-2</v>
      </c>
      <c r="LK504">
        <v>22.978680000000001</v>
      </c>
      <c r="LL504">
        <v>2.8667739999999999</v>
      </c>
      <c r="LM504">
        <v>26725.89</v>
      </c>
      <c r="LN504" s="1">
        <v>2.3521190000000001E-2</v>
      </c>
      <c r="LO504">
        <v>22.94417</v>
      </c>
      <c r="LP504">
        <v>2.9448080000000001</v>
      </c>
      <c r="LQ504">
        <v>27506.37</v>
      </c>
      <c r="LR504" s="1">
        <v>2.340004E-2</v>
      </c>
      <c r="LS504">
        <v>23.16189</v>
      </c>
      <c r="LT504">
        <v>2.9964140000000001</v>
      </c>
      <c r="LU504">
        <v>28192.560000000001</v>
      </c>
      <c r="LV504" s="1">
        <v>2.3229920000000001E-2</v>
      </c>
      <c r="LW504">
        <v>23.352959999999999</v>
      </c>
      <c r="LX504">
        <v>3.0309970000000002</v>
      </c>
      <c r="LY504">
        <v>28784.9</v>
      </c>
      <c r="LZ504" s="1">
        <v>2.30677E-2</v>
      </c>
      <c r="MA504">
        <v>23.531780000000001</v>
      </c>
      <c r="MB504">
        <v>3.0567150000000001</v>
      </c>
      <c r="MC504">
        <v>29288.07</v>
      </c>
      <c r="MD504" s="1">
        <v>2.2979759999999998E-2</v>
      </c>
      <c r="ME504">
        <v>23.729179999999999</v>
      </c>
      <c r="MF504">
        <v>3.0830880000000001</v>
      </c>
      <c r="MG504">
        <v>29707.85</v>
      </c>
      <c r="MH504" s="1">
        <v>2.2931420000000001E-2</v>
      </c>
      <c r="MI504">
        <v>23.759319999999999</v>
      </c>
      <c r="MJ504">
        <v>3.106738</v>
      </c>
      <c r="MK504">
        <v>30050.94</v>
      </c>
      <c r="ML504" s="1">
        <v>2.2857809999999999E-2</v>
      </c>
      <c r="MM504">
        <v>23.627739999999999</v>
      </c>
      <c r="MN504">
        <v>3.1199279999999998</v>
      </c>
      <c r="MO504">
        <v>30322.95</v>
      </c>
      <c r="MP504" s="1">
        <v>2.2784519999999999E-2</v>
      </c>
      <c r="MQ504">
        <v>23.52</v>
      </c>
      <c r="MR504">
        <v>3.126045</v>
      </c>
      <c r="MS504">
        <v>30528.87</v>
      </c>
      <c r="MT504" s="1">
        <v>2.2897509999999999E-2</v>
      </c>
      <c r="MU504">
        <v>23.454249999999998</v>
      </c>
      <c r="MV504">
        <v>3.151942</v>
      </c>
      <c r="MW504">
        <v>30674.12</v>
      </c>
      <c r="MX504" s="1">
        <v>2.2831810000000001E-2</v>
      </c>
      <c r="MY504">
        <v>23.62471</v>
      </c>
      <c r="MZ504">
        <v>3.1480679999999999</v>
      </c>
      <c r="NA504">
        <v>30765.52</v>
      </c>
      <c r="NB504" s="1">
        <v>2.270461E-2</v>
      </c>
      <c r="NC504">
        <v>23.847829999999998</v>
      </c>
      <c r="ND504">
        <v>3.130379</v>
      </c>
      <c r="NE504">
        <v>30805.81</v>
      </c>
      <c r="NF504" s="1">
        <v>2.2566570000000001E-2</v>
      </c>
      <c r="NG504">
        <v>24.032260000000001</v>
      </c>
      <c r="NH504">
        <v>3.1067680000000002</v>
      </c>
      <c r="NI504">
        <v>30798.74</v>
      </c>
      <c r="NJ504" s="1">
        <v>2.2519239999999999E-2</v>
      </c>
      <c r="NK504">
        <v>24.19951</v>
      </c>
      <c r="NL504">
        <v>3.091879</v>
      </c>
      <c r="NM504">
        <v>30749.41</v>
      </c>
      <c r="NN504" s="1">
        <v>2.2532440000000001E-2</v>
      </c>
      <c r="NO504">
        <v>24.188130000000001</v>
      </c>
      <c r="NP504">
        <v>3.0817220000000001</v>
      </c>
      <c r="NQ504">
        <v>30662.38</v>
      </c>
      <c r="NR504" s="1">
        <v>2.2516520000000002E-2</v>
      </c>
      <c r="NS504">
        <v>24.07611</v>
      </c>
      <c r="NT504">
        <v>3.0643199999999999</v>
      </c>
      <c r="NU504">
        <v>30541.05</v>
      </c>
      <c r="NV504" s="1">
        <v>2.242777E-2</v>
      </c>
      <c r="NW504">
        <v>23.969200000000001</v>
      </c>
      <c r="NX504">
        <v>3.03424</v>
      </c>
      <c r="NY504">
        <v>30389.279999999999</v>
      </c>
      <c r="NZ504" s="1">
        <v>2.2282030000000001E-2</v>
      </c>
      <c r="OA504">
        <v>23.904050000000002</v>
      </c>
      <c r="OB504">
        <v>2.99411</v>
      </c>
      <c r="OC504">
        <v>30210.53</v>
      </c>
      <c r="OD504" s="1">
        <v>2.2199110000000001E-2</v>
      </c>
      <c r="OE504">
        <v>23.8841</v>
      </c>
      <c r="OF504">
        <v>2.9604940000000002</v>
      </c>
      <c r="OG504">
        <v>30006.639999999999</v>
      </c>
      <c r="OH504" s="1">
        <v>2.2198229999999999E-2</v>
      </c>
      <c r="OI504">
        <v>24.004989999999999</v>
      </c>
      <c r="OJ504">
        <v>2.9355869999999999</v>
      </c>
      <c r="OK504">
        <v>29781.15</v>
      </c>
    </row>
    <row r="505" spans="1:401" x14ac:dyDescent="0.35">
      <c r="A505">
        <v>514</v>
      </c>
      <c r="B505" t="s">
        <v>4</v>
      </c>
      <c r="C505" t="s">
        <v>364</v>
      </c>
      <c r="D505" t="s">
        <v>512</v>
      </c>
      <c r="E505">
        <v>848.56320000000005</v>
      </c>
      <c r="F505" s="1">
        <v>3.114308E-2</v>
      </c>
      <c r="G505">
        <v>21.07676</v>
      </c>
      <c r="H505">
        <v>0</v>
      </c>
      <c r="I505">
        <v>0</v>
      </c>
      <c r="J505" s="1">
        <v>3.1082470000000001E-2</v>
      </c>
      <c r="K505">
        <v>21.070250000000001</v>
      </c>
      <c r="L505">
        <v>0</v>
      </c>
      <c r="M505">
        <v>0</v>
      </c>
      <c r="N505" s="1">
        <v>3.1246309999999999E-2</v>
      </c>
      <c r="O505">
        <v>21.225860000000001</v>
      </c>
      <c r="P505">
        <v>0</v>
      </c>
      <c r="Q505">
        <v>0</v>
      </c>
      <c r="R505" s="1">
        <v>3.1475679999999999E-2</v>
      </c>
      <c r="S505">
        <v>21.294170000000001</v>
      </c>
      <c r="T505">
        <v>0</v>
      </c>
      <c r="U505">
        <v>0</v>
      </c>
      <c r="V505">
        <v>3.1477890000000001E-2</v>
      </c>
      <c r="W505">
        <v>21.430199999999999</v>
      </c>
      <c r="X505">
        <v>0</v>
      </c>
      <c r="Y505">
        <v>0</v>
      </c>
      <c r="Z505">
        <v>3.1367369999999999E-2</v>
      </c>
      <c r="AA505">
        <v>21.41423</v>
      </c>
      <c r="AB505">
        <v>0</v>
      </c>
      <c r="AC505">
        <v>0</v>
      </c>
      <c r="AD505">
        <v>3.1376109999999999E-2</v>
      </c>
      <c r="AE505">
        <v>21.384119999999999</v>
      </c>
      <c r="AF505">
        <v>0</v>
      </c>
      <c r="AG505">
        <v>0</v>
      </c>
      <c r="AH505" s="1">
        <v>3.1558259999999998E-2</v>
      </c>
      <c r="AI505">
        <v>21.354939999999999</v>
      </c>
      <c r="AJ505">
        <v>0</v>
      </c>
      <c r="AK505">
        <v>0</v>
      </c>
      <c r="AL505" s="1">
        <v>3.1441869999999997E-2</v>
      </c>
      <c r="AM505">
        <v>21.322489999999998</v>
      </c>
      <c r="AN505">
        <v>0</v>
      </c>
      <c r="AO505">
        <v>0</v>
      </c>
      <c r="AP505" s="1">
        <v>3.1666720000000002E-2</v>
      </c>
      <c r="AQ505">
        <v>21.312159999999999</v>
      </c>
      <c r="AR505">
        <v>0</v>
      </c>
      <c r="AS505">
        <v>0</v>
      </c>
      <c r="AT505" s="1">
        <v>3.1981460000000003E-2</v>
      </c>
      <c r="AU505">
        <v>21.447520000000001</v>
      </c>
      <c r="AV505">
        <v>0</v>
      </c>
      <c r="AW505">
        <v>0</v>
      </c>
      <c r="AX505" s="1">
        <v>3.2327090000000003E-2</v>
      </c>
      <c r="AY505">
        <v>21.476600000000001</v>
      </c>
      <c r="AZ505">
        <v>0</v>
      </c>
      <c r="BA505">
        <v>0</v>
      </c>
      <c r="BB505" s="1">
        <v>3.2549799999999997E-2</v>
      </c>
      <c r="BC505">
        <v>21.502849999999999</v>
      </c>
      <c r="BD505">
        <v>0</v>
      </c>
      <c r="BE505">
        <v>0</v>
      </c>
      <c r="BF505" s="1">
        <v>3.2744479999999999E-2</v>
      </c>
      <c r="BG505">
        <v>21.539359999999999</v>
      </c>
      <c r="BH505">
        <v>0</v>
      </c>
      <c r="BI505">
        <v>0</v>
      </c>
      <c r="BJ505" s="1">
        <v>3.2983940000000003E-2</v>
      </c>
      <c r="BK505">
        <v>21.478950000000001</v>
      </c>
      <c r="BL505">
        <v>0</v>
      </c>
      <c r="BM505">
        <v>0</v>
      </c>
      <c r="BN505" s="1">
        <v>3.332193E-2</v>
      </c>
      <c r="BO505">
        <v>21.40429</v>
      </c>
      <c r="BP505">
        <v>0</v>
      </c>
      <c r="BQ505">
        <v>0</v>
      </c>
      <c r="BR505" s="1">
        <v>3.3717980000000002E-2</v>
      </c>
      <c r="BS505">
        <v>21.334440000000001</v>
      </c>
      <c r="BT505">
        <v>0</v>
      </c>
      <c r="BU505">
        <v>0</v>
      </c>
      <c r="BV505" s="1">
        <v>3.4016049999999999E-2</v>
      </c>
      <c r="BW505">
        <v>21.402950000000001</v>
      </c>
      <c r="BX505">
        <v>0</v>
      </c>
      <c r="BY505">
        <v>0</v>
      </c>
      <c r="BZ505" s="1">
        <v>3.4250299999999997E-2</v>
      </c>
      <c r="CA505">
        <v>21.59572</v>
      </c>
      <c r="CB505">
        <v>0</v>
      </c>
      <c r="CC505">
        <v>0</v>
      </c>
      <c r="CD505" s="1">
        <v>3.4454079999999998E-2</v>
      </c>
      <c r="CE505">
        <v>21.815760000000001</v>
      </c>
      <c r="CF505">
        <v>0</v>
      </c>
      <c r="CG505">
        <v>0</v>
      </c>
      <c r="CH505">
        <v>3.4705079999999999E-2</v>
      </c>
      <c r="CI505">
        <v>21.979099999999999</v>
      </c>
      <c r="CJ505">
        <v>0</v>
      </c>
      <c r="CK505">
        <v>0</v>
      </c>
      <c r="CL505" s="1">
        <v>3.497459E-2</v>
      </c>
      <c r="CM505">
        <v>21.982530000000001</v>
      </c>
      <c r="CN505">
        <v>0</v>
      </c>
      <c r="CO505">
        <v>0</v>
      </c>
      <c r="CP505" s="1">
        <v>3.5189190000000002E-2</v>
      </c>
      <c r="CQ505">
        <v>21.90063</v>
      </c>
      <c r="CR505">
        <v>0</v>
      </c>
      <c r="CS505">
        <v>0</v>
      </c>
      <c r="CT505" s="1">
        <v>3.5393590000000003E-2</v>
      </c>
      <c r="CU505">
        <v>21.828330000000001</v>
      </c>
      <c r="CV505">
        <v>0</v>
      </c>
      <c r="CW505">
        <v>0</v>
      </c>
      <c r="CX505" s="1">
        <v>3.5988760000000002E-2</v>
      </c>
      <c r="CY505">
        <v>21.789709999999999</v>
      </c>
      <c r="CZ505">
        <v>0</v>
      </c>
      <c r="DA505">
        <v>0</v>
      </c>
      <c r="DB505" s="1">
        <v>3.6115139999999997E-2</v>
      </c>
      <c r="DC505">
        <v>21.91264</v>
      </c>
      <c r="DD505">
        <v>0</v>
      </c>
      <c r="DE505">
        <v>0</v>
      </c>
      <c r="DF505" s="1">
        <v>3.6042520000000002E-2</v>
      </c>
      <c r="DG505">
        <v>22.121359999999999</v>
      </c>
      <c r="DH505">
        <v>0</v>
      </c>
      <c r="DI505">
        <v>0</v>
      </c>
      <c r="DJ505" s="1">
        <v>3.5901519999999999E-2</v>
      </c>
      <c r="DK505">
        <v>22.269089999999998</v>
      </c>
      <c r="DL505">
        <v>0</v>
      </c>
      <c r="DM505">
        <v>0</v>
      </c>
      <c r="DN505" s="1">
        <v>3.5956780000000001E-2</v>
      </c>
      <c r="DO505">
        <v>22.388839999999998</v>
      </c>
      <c r="DP505">
        <v>0</v>
      </c>
      <c r="DQ505">
        <v>0</v>
      </c>
      <c r="DR505" s="1">
        <v>3.606649E-2</v>
      </c>
      <c r="DS505">
        <v>22.377669999999998</v>
      </c>
      <c r="DT505">
        <v>0</v>
      </c>
      <c r="DU505" s="1">
        <v>3.072379E-37</v>
      </c>
      <c r="DV505">
        <v>3.6077440000000002E-2</v>
      </c>
      <c r="DW505">
        <v>22.267489999999999</v>
      </c>
      <c r="DX505" s="1">
        <v>1.319168E-36</v>
      </c>
      <c r="DY505" s="1">
        <v>8.5203349999999995E-33</v>
      </c>
      <c r="DZ505" s="1">
        <v>3.6012809999999999E-2</v>
      </c>
      <c r="EA505">
        <v>22.164380000000001</v>
      </c>
      <c r="EB505" s="1">
        <v>1.0247799999999999E-32</v>
      </c>
      <c r="EC505" s="1">
        <v>5.8551999999999998E-29</v>
      </c>
      <c r="ED505" s="1">
        <v>3.6692219999999998E-2</v>
      </c>
      <c r="EE505">
        <v>22.084579999999999</v>
      </c>
      <c r="EF505" s="1">
        <v>2.520107E-29</v>
      </c>
      <c r="EG505" s="1">
        <v>1.322154E-25</v>
      </c>
      <c r="EH505" s="1">
        <v>3.6560570000000001E-2</v>
      </c>
      <c r="EI505">
        <v>22.129529999999999</v>
      </c>
      <c r="EJ505" s="1">
        <v>2.4065570000000001E-26</v>
      </c>
      <c r="EK505" s="1">
        <v>1.2156970000000001E-22</v>
      </c>
      <c r="EL505" s="1">
        <v>3.6110870000000003E-2</v>
      </c>
      <c r="EM505">
        <v>22.257269999999998</v>
      </c>
      <c r="EN505" s="1">
        <v>1.054985E-23</v>
      </c>
      <c r="EO505" s="1">
        <v>5.2578529999999999E-20</v>
      </c>
      <c r="EP505" s="1">
        <v>3.5580220000000003E-2</v>
      </c>
      <c r="EQ505">
        <v>22.40484</v>
      </c>
      <c r="ER505" s="1">
        <v>2.392673E-21</v>
      </c>
      <c r="ES505" s="1">
        <v>1.1931879999999999E-17</v>
      </c>
      <c r="ET505" s="1">
        <v>3.5405119999999998E-2</v>
      </c>
      <c r="EU505">
        <v>22.50525</v>
      </c>
      <c r="EV505" s="1">
        <v>3.1103240000000002E-19</v>
      </c>
      <c r="EW505" s="1">
        <v>1.546354E-15</v>
      </c>
      <c r="EX505" s="1">
        <v>3.5387660000000001E-2</v>
      </c>
      <c r="EY505">
        <v>22.473579999999998</v>
      </c>
      <c r="EZ505" s="1">
        <v>2.486304E-17</v>
      </c>
      <c r="FA505" s="1">
        <v>1.231899E-13</v>
      </c>
      <c r="FB505" s="1">
        <v>3.5224419999999999E-2</v>
      </c>
      <c r="FC505">
        <v>22.37106</v>
      </c>
      <c r="FD505" s="1">
        <v>1.287001E-15</v>
      </c>
      <c r="FE505" s="1">
        <v>6.3973010000000004E-12</v>
      </c>
      <c r="FF505" s="1">
        <v>3.4887460000000002E-2</v>
      </c>
      <c r="FG505">
        <v>22.24859</v>
      </c>
      <c r="FH505" s="1">
        <v>4.5138920000000003E-14</v>
      </c>
      <c r="FI505" s="1">
        <v>2.27155E-10</v>
      </c>
      <c r="FJ505" s="1">
        <v>3.5181879999999999E-2</v>
      </c>
      <c r="FK505">
        <v>22.171230000000001</v>
      </c>
      <c r="FL505" s="1">
        <v>1.1501349999999999E-12</v>
      </c>
      <c r="FM505" s="1">
        <v>5.7593830000000001E-9</v>
      </c>
      <c r="FN505" s="1">
        <v>3.4844109999999998E-2</v>
      </c>
      <c r="FO505">
        <v>22.318629999999999</v>
      </c>
      <c r="FP505" s="1">
        <v>2.126767E-11</v>
      </c>
      <c r="FQ505" s="1">
        <v>1.079631E-7</v>
      </c>
      <c r="FR505" s="1">
        <v>3.4330630000000001E-2</v>
      </c>
      <c r="FS505">
        <v>22.45167</v>
      </c>
      <c r="FT505" s="1">
        <v>2.9544329999999998E-10</v>
      </c>
      <c r="FU505" s="1">
        <v>1.531145E-6</v>
      </c>
      <c r="FV505" s="1">
        <v>3.3738400000000002E-2</v>
      </c>
      <c r="FW505">
        <v>22.556709999999999</v>
      </c>
      <c r="FX505" s="1">
        <v>3.1737659999999999E-9</v>
      </c>
      <c r="FY505" s="1">
        <v>1.6862960000000002E-5</v>
      </c>
      <c r="FZ505">
        <v>3.3426360000000002E-2</v>
      </c>
      <c r="GA505">
        <v>22.590499999999999</v>
      </c>
      <c r="GB505" s="1">
        <v>2.733331E-8</v>
      </c>
      <c r="GC505" s="1">
        <v>1.4773339999999999E-4</v>
      </c>
      <c r="GD505">
        <v>3.3261850000000003E-2</v>
      </c>
      <c r="GE505">
        <v>22.539239999999999</v>
      </c>
      <c r="GF505" s="1">
        <v>1.923591E-7</v>
      </c>
      <c r="GG505" s="1">
        <v>1.0531780000000001E-3</v>
      </c>
      <c r="GH505" s="1">
        <v>3.2980710000000003E-2</v>
      </c>
      <c r="GI505">
        <v>22.44125</v>
      </c>
      <c r="GJ505" s="1">
        <v>1.1163509999999999E-6</v>
      </c>
      <c r="GK505" s="1">
        <v>6.2208970000000004E-3</v>
      </c>
      <c r="GL505" s="1">
        <v>3.2614749999999998E-2</v>
      </c>
      <c r="GM505">
        <v>22.33793</v>
      </c>
      <c r="GN505" s="1">
        <v>5.4370389999999998E-6</v>
      </c>
      <c r="GO505" s="1">
        <v>3.092959E-2</v>
      </c>
      <c r="GP505" s="1">
        <v>3.2876629999999997E-2</v>
      </c>
      <c r="GQ505">
        <v>22.293489999999998</v>
      </c>
      <c r="GR505" s="1">
        <v>2.3122129999999999E-5</v>
      </c>
      <c r="GS505" s="1">
        <v>0.13172970000000001</v>
      </c>
      <c r="GT505">
        <v>3.2554560000000003E-2</v>
      </c>
      <c r="GU505">
        <v>22.487300000000001</v>
      </c>
      <c r="GV505" s="1">
        <v>8.3994330000000005E-5</v>
      </c>
      <c r="GW505">
        <v>0.48794300000000002</v>
      </c>
      <c r="GX505" s="1">
        <v>3.2039789999999999E-2</v>
      </c>
      <c r="GY505">
        <v>22.66825</v>
      </c>
      <c r="GZ505" s="1">
        <v>2.6597200000000001E-4</v>
      </c>
      <c r="HA505">
        <v>1.5861559999999999</v>
      </c>
      <c r="HB505">
        <v>3.1451680000000003E-2</v>
      </c>
      <c r="HC505">
        <v>22.841480000000001</v>
      </c>
      <c r="HD505" s="1">
        <v>7.4599740000000001E-4</v>
      </c>
      <c r="HE505">
        <v>4.5770790000000003</v>
      </c>
      <c r="HF505" s="1">
        <v>3.1135659999999999E-2</v>
      </c>
      <c r="HG505">
        <v>23.00553</v>
      </c>
      <c r="HH505" s="1">
        <v>1.895122E-3</v>
      </c>
      <c r="HI505">
        <v>11.863810000000001</v>
      </c>
      <c r="HJ505" s="1">
        <v>3.093781E-2</v>
      </c>
      <c r="HK505">
        <v>23.04392</v>
      </c>
      <c r="HL505" s="1">
        <v>4.3906329999999997E-3</v>
      </c>
      <c r="HM505">
        <v>27.937729999999998</v>
      </c>
      <c r="HN505" s="1">
        <v>3.0665939999999999E-2</v>
      </c>
      <c r="HO505">
        <v>22.92944</v>
      </c>
      <c r="HP505" s="1">
        <v>9.302032E-3</v>
      </c>
      <c r="HQ505">
        <v>60.304600000000001</v>
      </c>
      <c r="HR505" s="1">
        <v>3.0251859999999998E-2</v>
      </c>
      <c r="HS505">
        <v>22.801629999999999</v>
      </c>
      <c r="HT505" s="1">
        <v>1.811604E-2</v>
      </c>
      <c r="HU505">
        <v>120.2002</v>
      </c>
      <c r="HV505" s="1">
        <v>3.0113580000000001E-2</v>
      </c>
      <c r="HW505">
        <v>22.703859999999999</v>
      </c>
      <c r="HX505" s="1">
        <v>3.3128699999999997E-2</v>
      </c>
      <c r="HY505">
        <v>222.94370000000001</v>
      </c>
      <c r="HZ505" s="1">
        <v>2.9713819999999998E-2</v>
      </c>
      <c r="IA505">
        <v>22.832789999999999</v>
      </c>
      <c r="IB505" s="1">
        <v>5.6311970000000003E-2</v>
      </c>
      <c r="IC505">
        <v>387.57510000000002</v>
      </c>
      <c r="ID505" s="1">
        <v>2.926289E-2</v>
      </c>
      <c r="IE505">
        <v>23.05856</v>
      </c>
      <c r="IF505" s="1">
        <v>9.0061409999999995E-2</v>
      </c>
      <c r="IG505">
        <v>635.00229999999999</v>
      </c>
      <c r="IH505" s="1">
        <v>2.8818139999999999E-2</v>
      </c>
      <c r="II505">
        <v>23.265709999999999</v>
      </c>
      <c r="IJ505" s="1">
        <v>0.13656380000000001</v>
      </c>
      <c r="IK505">
        <v>986.23209999999995</v>
      </c>
      <c r="IL505" s="1">
        <v>2.8534219999999999E-2</v>
      </c>
      <c r="IM505">
        <v>23.44858</v>
      </c>
      <c r="IN505">
        <v>0.19855490000000001</v>
      </c>
      <c r="IO505">
        <v>1460.269</v>
      </c>
      <c r="IP505" s="1">
        <v>2.8333919999999999E-2</v>
      </c>
      <c r="IQ505">
        <v>23.450690000000002</v>
      </c>
      <c r="IR505">
        <v>0.2776034</v>
      </c>
      <c r="IS505">
        <v>2072.451</v>
      </c>
      <c r="IT505" s="1">
        <v>2.813003E-2</v>
      </c>
      <c r="IU505">
        <v>23.33794</v>
      </c>
      <c r="IV505">
        <v>0.37376759999999998</v>
      </c>
      <c r="IW505">
        <v>2831.989</v>
      </c>
      <c r="IX505">
        <v>2.7921519999999998E-2</v>
      </c>
      <c r="IY505">
        <v>23.233429999999998</v>
      </c>
      <c r="IZ505">
        <v>0.48650339999999997</v>
      </c>
      <c r="JA505">
        <v>3740.5880000000002</v>
      </c>
      <c r="JB505" s="1">
        <v>2.8000319999999999E-2</v>
      </c>
      <c r="JC505">
        <v>23.165870000000002</v>
      </c>
      <c r="JD505">
        <v>0.62099340000000003</v>
      </c>
      <c r="JE505">
        <v>4793.9880000000003</v>
      </c>
      <c r="JF505" s="1">
        <v>2.7850360000000001E-2</v>
      </c>
      <c r="JG505">
        <v>23.242640000000002</v>
      </c>
      <c r="JH505">
        <v>0.76568230000000004</v>
      </c>
      <c r="JI505">
        <v>5982.1729999999998</v>
      </c>
      <c r="JJ505">
        <v>2.7628969999999999E-2</v>
      </c>
      <c r="JK505">
        <v>23.284089999999999</v>
      </c>
      <c r="JL505">
        <v>0.91944499999999996</v>
      </c>
      <c r="JM505">
        <v>7285.0619999999999</v>
      </c>
      <c r="JN505">
        <v>2.733826E-2</v>
      </c>
      <c r="JO505">
        <v>23.359739999999999</v>
      </c>
      <c r="JP505">
        <v>1.07738</v>
      </c>
      <c r="JQ505">
        <v>8679.1059999999998</v>
      </c>
      <c r="JR505" s="1">
        <v>2.7131570000000001E-2</v>
      </c>
      <c r="JS505">
        <v>23.329409999999999</v>
      </c>
      <c r="JT505">
        <v>1.2423090000000001</v>
      </c>
      <c r="JU505">
        <v>10138.950000000001</v>
      </c>
      <c r="JV505" s="1">
        <v>2.6966650000000002E-2</v>
      </c>
      <c r="JW505">
        <v>23.240839999999999</v>
      </c>
      <c r="JX505">
        <v>1.410102</v>
      </c>
      <c r="JY505">
        <v>11640.31</v>
      </c>
      <c r="JZ505" s="1">
        <v>2.677417E-2</v>
      </c>
      <c r="KA505">
        <v>23.14471</v>
      </c>
      <c r="KB505">
        <v>1.574927</v>
      </c>
      <c r="KC505">
        <v>13158.68</v>
      </c>
      <c r="KD505" s="1">
        <v>2.6529899999999999E-2</v>
      </c>
      <c r="KE505">
        <v>23.050630000000002</v>
      </c>
      <c r="KF505">
        <v>1.7315199999999999</v>
      </c>
      <c r="KG505">
        <v>14669.68</v>
      </c>
      <c r="KH505" s="1">
        <v>2.626156E-2</v>
      </c>
      <c r="KI505">
        <v>22.973690000000001</v>
      </c>
      <c r="KJ505">
        <v>1.8787700000000001</v>
      </c>
      <c r="KK505">
        <v>16151.27</v>
      </c>
      <c r="KL505" s="1">
        <v>2.6010430000000001E-2</v>
      </c>
      <c r="KM505">
        <v>23.072800000000001</v>
      </c>
      <c r="KN505">
        <v>2.0176080000000001</v>
      </c>
      <c r="KO505">
        <v>17584.599999999999</v>
      </c>
      <c r="KP505">
        <v>2.5794060000000001E-2</v>
      </c>
      <c r="KQ505">
        <v>23.0898</v>
      </c>
      <c r="KR505">
        <v>2.1484459999999999</v>
      </c>
      <c r="KS505">
        <v>18955.5</v>
      </c>
      <c r="KT505" s="1">
        <v>2.5578119999999999E-2</v>
      </c>
      <c r="KU505">
        <v>23.146820000000002</v>
      </c>
      <c r="KV505">
        <v>2.2677520000000002</v>
      </c>
      <c r="KW505">
        <v>20252.810000000001</v>
      </c>
      <c r="KX505" s="1">
        <v>2.536074E-2</v>
      </c>
      <c r="KY505">
        <v>23.20815</v>
      </c>
      <c r="KZ505">
        <v>2.3751069999999999</v>
      </c>
      <c r="LA505">
        <v>21468.03</v>
      </c>
      <c r="LB505" s="1">
        <v>2.5155239999999999E-2</v>
      </c>
      <c r="LC505">
        <v>23.1904</v>
      </c>
      <c r="LD505">
        <v>2.471346</v>
      </c>
      <c r="LE505">
        <v>22594.7</v>
      </c>
      <c r="LF505" s="1">
        <v>2.497771E-2</v>
      </c>
      <c r="LG505">
        <v>23.083919999999999</v>
      </c>
      <c r="LH505">
        <v>2.5586380000000002</v>
      </c>
      <c r="LI505">
        <v>23630.21</v>
      </c>
      <c r="LJ505" s="1">
        <v>2.4854680000000001E-2</v>
      </c>
      <c r="LK505">
        <v>22.96959</v>
      </c>
      <c r="LL505">
        <v>2.6397879999999998</v>
      </c>
      <c r="LM505">
        <v>24573.87</v>
      </c>
      <c r="LN505" s="1">
        <v>2.4870239999999998E-2</v>
      </c>
      <c r="LO505">
        <v>22.939730000000001</v>
      </c>
      <c r="LP505">
        <v>2.7254320000000001</v>
      </c>
      <c r="LQ505">
        <v>25427.4</v>
      </c>
      <c r="LR505" s="1">
        <v>2.4740890000000001E-2</v>
      </c>
      <c r="LS505">
        <v>23.161809999999999</v>
      </c>
      <c r="LT505">
        <v>2.7857379999999998</v>
      </c>
      <c r="LU505">
        <v>26193.34</v>
      </c>
      <c r="LV505" s="1">
        <v>2.4562520000000001E-2</v>
      </c>
      <c r="LW505">
        <v>23.350069999999999</v>
      </c>
      <c r="LX505">
        <v>2.8302809999999998</v>
      </c>
      <c r="LY505">
        <v>26871.8</v>
      </c>
      <c r="LZ505" s="1">
        <v>2.439158E-2</v>
      </c>
      <c r="MA505">
        <v>23.529450000000001</v>
      </c>
      <c r="MB505">
        <v>2.866088</v>
      </c>
      <c r="MC505">
        <v>27465.43</v>
      </c>
      <c r="MD505" s="1">
        <v>2.4301529999999998E-2</v>
      </c>
      <c r="ME505">
        <v>23.725460000000002</v>
      </c>
      <c r="MF505">
        <v>2.9024390000000002</v>
      </c>
      <c r="MG505">
        <v>27978.639999999999</v>
      </c>
      <c r="MH505" s="1">
        <v>2.425064E-2</v>
      </c>
      <c r="MI505">
        <v>23.748950000000001</v>
      </c>
      <c r="MJ505">
        <v>2.9354930000000001</v>
      </c>
      <c r="MK505">
        <v>28416.49</v>
      </c>
      <c r="ML505">
        <v>2.41742E-2</v>
      </c>
      <c r="MM505">
        <v>23.615629999999999</v>
      </c>
      <c r="MN505">
        <v>2.95838</v>
      </c>
      <c r="MO505">
        <v>28783.64</v>
      </c>
      <c r="MP505">
        <v>2.410228E-2</v>
      </c>
      <c r="MQ505">
        <v>23.508710000000001</v>
      </c>
      <c r="MR505">
        <v>2.974672</v>
      </c>
      <c r="MS505">
        <v>29084.76</v>
      </c>
      <c r="MT505" s="1">
        <v>2.423109E-2</v>
      </c>
      <c r="MU505">
        <v>23.44735</v>
      </c>
      <c r="MV505">
        <v>3.0098440000000002</v>
      </c>
      <c r="MW505">
        <v>29323.9</v>
      </c>
      <c r="MX505">
        <v>2.4158949999999998E-2</v>
      </c>
      <c r="MY505">
        <v>23.621860000000002</v>
      </c>
      <c r="MZ505">
        <v>3.0146989999999998</v>
      </c>
      <c r="NA505">
        <v>29507.35</v>
      </c>
      <c r="NB505" s="1">
        <v>2.4025080000000001E-2</v>
      </c>
      <c r="NC505">
        <v>23.845469999999999</v>
      </c>
      <c r="ND505">
        <v>3.0063369999999998</v>
      </c>
      <c r="NE505">
        <v>29637.95</v>
      </c>
      <c r="NF505" s="1">
        <v>2.3876640000000001E-2</v>
      </c>
      <c r="NG505">
        <v>24.02825</v>
      </c>
      <c r="NH505">
        <v>2.9914179999999999</v>
      </c>
      <c r="NI505">
        <v>29719.26</v>
      </c>
      <c r="NJ505" s="1">
        <v>2.3831560000000002E-2</v>
      </c>
      <c r="NK505">
        <v>24.192720000000001</v>
      </c>
      <c r="NL505">
        <v>2.985306</v>
      </c>
      <c r="NM505">
        <v>29755.200000000001</v>
      </c>
      <c r="NN505" s="1">
        <v>2.3846570000000001E-2</v>
      </c>
      <c r="NO505">
        <v>24.175370000000001</v>
      </c>
      <c r="NP505">
        <v>2.9829110000000001</v>
      </c>
      <c r="NQ505">
        <v>29750.46</v>
      </c>
      <c r="NR505" s="1">
        <v>2.3833199999999999E-2</v>
      </c>
      <c r="NS505">
        <v>24.06202</v>
      </c>
      <c r="NT505">
        <v>2.973379</v>
      </c>
      <c r="NU505">
        <v>29708.71</v>
      </c>
      <c r="NV505" s="1">
        <v>2.373931E-2</v>
      </c>
      <c r="NW505">
        <v>23.955490000000001</v>
      </c>
      <c r="NX505">
        <v>2.9507189999999999</v>
      </c>
      <c r="NY505">
        <v>29633.05</v>
      </c>
      <c r="NZ505" s="1">
        <v>2.3580770000000001E-2</v>
      </c>
      <c r="OA505">
        <v>23.89152</v>
      </c>
      <c r="OB505">
        <v>2.9173040000000001</v>
      </c>
      <c r="OC505">
        <v>29527.200000000001</v>
      </c>
      <c r="OD505" s="1">
        <v>2.35006E-2</v>
      </c>
      <c r="OE505">
        <v>23.87331</v>
      </c>
      <c r="OF505">
        <v>2.8913039999999999</v>
      </c>
      <c r="OG505">
        <v>29393.3</v>
      </c>
      <c r="OH505" s="1">
        <v>2.3500839999999999E-2</v>
      </c>
      <c r="OI505">
        <v>23.995809999999999</v>
      </c>
      <c r="OJ505">
        <v>2.8726720000000001</v>
      </c>
      <c r="OK505">
        <v>29234.44</v>
      </c>
    </row>
    <row r="506" spans="1:401" x14ac:dyDescent="0.35">
      <c r="A506">
        <v>515</v>
      </c>
      <c r="B506" t="s">
        <v>4</v>
      </c>
      <c r="C506" t="s">
        <v>364</v>
      </c>
      <c r="D506" t="s">
        <v>513</v>
      </c>
      <c r="E506">
        <v>838.55349999999999</v>
      </c>
      <c r="F506" s="1">
        <v>2.9299229999999999E-2</v>
      </c>
      <c r="G506">
        <v>20.995750000000001</v>
      </c>
      <c r="H506">
        <v>0</v>
      </c>
      <c r="I506">
        <v>0</v>
      </c>
      <c r="J506" s="1">
        <v>2.9242219999999999E-2</v>
      </c>
      <c r="K506">
        <v>20.98882</v>
      </c>
      <c r="L506">
        <v>0</v>
      </c>
      <c r="M506">
        <v>0</v>
      </c>
      <c r="N506" s="1">
        <v>2.9403249999999999E-2</v>
      </c>
      <c r="O506">
        <v>21.14312</v>
      </c>
      <c r="P506">
        <v>0</v>
      </c>
      <c r="Q506">
        <v>0</v>
      </c>
      <c r="R506" s="1">
        <v>2.9624210000000002E-2</v>
      </c>
      <c r="S506">
        <v>21.214169999999999</v>
      </c>
      <c r="T506">
        <v>0</v>
      </c>
      <c r="U506">
        <v>0</v>
      </c>
      <c r="V506" s="1">
        <v>2.9622030000000001E-2</v>
      </c>
      <c r="W506">
        <v>21.3507</v>
      </c>
      <c r="X506">
        <v>0</v>
      </c>
      <c r="Y506">
        <v>0</v>
      </c>
      <c r="Z506" s="1">
        <v>2.9507490000000001E-2</v>
      </c>
      <c r="AA506">
        <v>21.338429999999999</v>
      </c>
      <c r="AB506">
        <v>0</v>
      </c>
      <c r="AC506">
        <v>0</v>
      </c>
      <c r="AD506" s="1">
        <v>2.9515420000000001E-2</v>
      </c>
      <c r="AE506">
        <v>21.310649999999999</v>
      </c>
      <c r="AF506">
        <v>0</v>
      </c>
      <c r="AG506">
        <v>0</v>
      </c>
      <c r="AH506" s="1">
        <v>2.9680939999999999E-2</v>
      </c>
      <c r="AI506">
        <v>21.283259999999999</v>
      </c>
      <c r="AJ506">
        <v>0</v>
      </c>
      <c r="AK506">
        <v>0</v>
      </c>
      <c r="AL506">
        <v>2.955901E-2</v>
      </c>
      <c r="AM506">
        <v>21.252759999999999</v>
      </c>
      <c r="AN506">
        <v>0</v>
      </c>
      <c r="AO506">
        <v>0</v>
      </c>
      <c r="AP506" s="1">
        <v>2.9771780000000001E-2</v>
      </c>
      <c r="AQ506">
        <v>21.243459999999999</v>
      </c>
      <c r="AR506">
        <v>0</v>
      </c>
      <c r="AS506">
        <v>0</v>
      </c>
      <c r="AT506" s="1">
        <v>3.0068520000000001E-2</v>
      </c>
      <c r="AU506">
        <v>21.37771</v>
      </c>
      <c r="AV506">
        <v>0</v>
      </c>
      <c r="AW506">
        <v>0</v>
      </c>
      <c r="AX506" s="1">
        <v>3.0397830000000001E-2</v>
      </c>
      <c r="AY506">
        <v>21.41</v>
      </c>
      <c r="AZ506">
        <v>0</v>
      </c>
      <c r="BA506">
        <v>0</v>
      </c>
      <c r="BB506" s="1">
        <v>3.0601670000000001E-2</v>
      </c>
      <c r="BC506">
        <v>21.436820000000001</v>
      </c>
      <c r="BD506">
        <v>0</v>
      </c>
      <c r="BE506">
        <v>0</v>
      </c>
      <c r="BF506" s="1">
        <v>3.0779839999999999E-2</v>
      </c>
      <c r="BG506">
        <v>21.475349999999999</v>
      </c>
      <c r="BH506">
        <v>0</v>
      </c>
      <c r="BI506">
        <v>0</v>
      </c>
      <c r="BJ506" s="1">
        <v>3.1005319999999999E-2</v>
      </c>
      <c r="BK506">
        <v>21.418489999999998</v>
      </c>
      <c r="BL506">
        <v>0</v>
      </c>
      <c r="BM506">
        <v>0</v>
      </c>
      <c r="BN506" s="1">
        <v>3.1321590000000003E-2</v>
      </c>
      <c r="BO506">
        <v>21.34618</v>
      </c>
      <c r="BP506">
        <v>0</v>
      </c>
      <c r="BQ506">
        <v>0</v>
      </c>
      <c r="BR506" s="1">
        <v>3.1697290000000003E-2</v>
      </c>
      <c r="BS506">
        <v>21.27779</v>
      </c>
      <c r="BT506">
        <v>0</v>
      </c>
      <c r="BU506">
        <v>0</v>
      </c>
      <c r="BV506" s="1">
        <v>3.1972540000000001E-2</v>
      </c>
      <c r="BW506">
        <v>21.345839999999999</v>
      </c>
      <c r="BX506">
        <v>0</v>
      </c>
      <c r="BY506">
        <v>0</v>
      </c>
      <c r="BZ506" s="1">
        <v>3.2191820000000003E-2</v>
      </c>
      <c r="CA506">
        <v>21.535589999999999</v>
      </c>
      <c r="CB506">
        <v>0</v>
      </c>
      <c r="CC506">
        <v>0</v>
      </c>
      <c r="CD506" s="1">
        <v>3.2378629999999999E-2</v>
      </c>
      <c r="CE506">
        <v>21.755210000000002</v>
      </c>
      <c r="CF506">
        <v>0</v>
      </c>
      <c r="CG506">
        <v>0</v>
      </c>
      <c r="CH506" s="1">
        <v>3.261124E-2</v>
      </c>
      <c r="CI506">
        <v>21.919360000000001</v>
      </c>
      <c r="CJ506">
        <v>0</v>
      </c>
      <c r="CK506">
        <v>0</v>
      </c>
      <c r="CL506" s="1">
        <v>3.2862759999999998E-2</v>
      </c>
      <c r="CM506">
        <v>21.926690000000001</v>
      </c>
      <c r="CN506">
        <v>0</v>
      </c>
      <c r="CO506">
        <v>0</v>
      </c>
      <c r="CP506">
        <v>3.3062559999999998E-2</v>
      </c>
      <c r="CQ506">
        <v>21.84731</v>
      </c>
      <c r="CR506">
        <v>0</v>
      </c>
      <c r="CS506">
        <v>0</v>
      </c>
      <c r="CT506" s="1">
        <v>3.3257670000000003E-2</v>
      </c>
      <c r="CU506">
        <v>21.77627</v>
      </c>
      <c r="CV506">
        <v>0</v>
      </c>
      <c r="CW506">
        <v>0</v>
      </c>
      <c r="CX506" s="1">
        <v>3.3833700000000001E-2</v>
      </c>
      <c r="CY506">
        <v>21.7377</v>
      </c>
      <c r="CZ506">
        <v>0</v>
      </c>
      <c r="DA506">
        <v>0</v>
      </c>
      <c r="DB506">
        <v>3.3946959999999998E-2</v>
      </c>
      <c r="DC506">
        <v>21.857949999999999</v>
      </c>
      <c r="DD506">
        <v>0</v>
      </c>
      <c r="DE506">
        <v>0</v>
      </c>
      <c r="DF506" s="1">
        <v>3.3870160000000003E-2</v>
      </c>
      <c r="DG506">
        <v>22.064720000000001</v>
      </c>
      <c r="DH506">
        <v>0</v>
      </c>
      <c r="DI506">
        <v>0</v>
      </c>
      <c r="DJ506" s="1">
        <v>3.3730820000000002E-2</v>
      </c>
      <c r="DK506">
        <v>22.212530000000001</v>
      </c>
      <c r="DL506">
        <v>0</v>
      </c>
      <c r="DM506">
        <v>0</v>
      </c>
      <c r="DN506" s="1">
        <v>3.3783269999999997E-2</v>
      </c>
      <c r="DO506">
        <v>22.332280000000001</v>
      </c>
      <c r="DP506">
        <v>0</v>
      </c>
      <c r="DQ506">
        <v>0</v>
      </c>
      <c r="DR506" s="1">
        <v>3.3889969999999998E-2</v>
      </c>
      <c r="DS506">
        <v>22.32422</v>
      </c>
      <c r="DT506">
        <v>0</v>
      </c>
      <c r="DU506">
        <v>7.4057909999999995E-38</v>
      </c>
      <c r="DV506" s="1">
        <v>3.3898650000000002E-2</v>
      </c>
      <c r="DW506">
        <v>22.21679</v>
      </c>
      <c r="DX506">
        <v>2.8962130000000002E-37</v>
      </c>
      <c r="DY506" s="1">
        <v>2.2437519999999999E-33</v>
      </c>
      <c r="DZ506" s="1">
        <v>3.3842219999999999E-2</v>
      </c>
      <c r="EA506">
        <v>22.114280000000001</v>
      </c>
      <c r="EB506" s="1">
        <v>2.2986459999999999E-33</v>
      </c>
      <c r="EC506" s="1">
        <v>1.671605E-29</v>
      </c>
      <c r="ED506" s="1">
        <v>3.4509529999999997E-2</v>
      </c>
      <c r="EE506">
        <v>22.034960000000002</v>
      </c>
      <c r="EF506" s="1">
        <v>6.3666369999999998E-30</v>
      </c>
      <c r="EG506" s="1">
        <v>4.0640119999999997E-26</v>
      </c>
      <c r="EH506" s="1">
        <v>3.4376219999999999E-2</v>
      </c>
      <c r="EI506">
        <v>22.077559999999998</v>
      </c>
      <c r="EJ506" s="1">
        <v>6.6766750000000003E-27</v>
      </c>
      <c r="EK506" s="1">
        <v>3.9903899999999999E-23</v>
      </c>
      <c r="EL506">
        <v>3.3948890000000002E-2</v>
      </c>
      <c r="EM506">
        <v>22.20271</v>
      </c>
      <c r="EN506" s="1">
        <v>3.166739E-24</v>
      </c>
      <c r="EO506" s="1">
        <v>1.8315599999999999E-20</v>
      </c>
      <c r="EP506" s="1">
        <v>3.3435359999999997E-2</v>
      </c>
      <c r="EQ506">
        <v>22.349080000000001</v>
      </c>
      <c r="ER506" s="1">
        <v>7.697102E-22</v>
      </c>
      <c r="ES506" s="1">
        <v>4.392709E-18</v>
      </c>
      <c r="ET506" s="1">
        <v>3.327281E-2</v>
      </c>
      <c r="EU506">
        <v>22.450980000000001</v>
      </c>
      <c r="EV506" s="1">
        <v>1.065236E-19</v>
      </c>
      <c r="EW506" s="1">
        <v>5.9943180000000003E-16</v>
      </c>
      <c r="EX506">
        <v>3.3263689999999999E-2</v>
      </c>
      <c r="EY506">
        <v>22.421530000000001</v>
      </c>
      <c r="EZ506" s="1">
        <v>9.016774E-18</v>
      </c>
      <c r="FA506" s="1">
        <v>5.012157E-14</v>
      </c>
      <c r="FB506" s="1">
        <v>3.3112269999999999E-2</v>
      </c>
      <c r="FC506">
        <v>22.32075</v>
      </c>
      <c r="FD506" s="1">
        <v>4.9181370000000002E-16</v>
      </c>
      <c r="FE506" s="1">
        <v>2.723869E-12</v>
      </c>
      <c r="FF506" s="1">
        <v>3.2795169999999998E-2</v>
      </c>
      <c r="FG506">
        <v>22.200600000000001</v>
      </c>
      <c r="FH506" s="1">
        <v>1.81034E-14</v>
      </c>
      <c r="FI506" s="1">
        <v>1.00959E-10</v>
      </c>
      <c r="FJ506" s="1">
        <v>3.3094760000000001E-2</v>
      </c>
      <c r="FK506">
        <v>22.122820000000001</v>
      </c>
      <c r="FL506" s="1">
        <v>4.8296939999999997E-13</v>
      </c>
      <c r="FM506" s="1">
        <v>2.666223E-9</v>
      </c>
      <c r="FN506" s="1">
        <v>3.2775150000000003E-2</v>
      </c>
      <c r="FO506">
        <v>22.267050000000001</v>
      </c>
      <c r="FP506" s="1">
        <v>9.3200269999999993E-12</v>
      </c>
      <c r="FQ506" s="1">
        <v>5.1970710000000003E-8</v>
      </c>
      <c r="FR506" s="1">
        <v>3.228636E-2</v>
      </c>
      <c r="FS506">
        <v>22.401389999999999</v>
      </c>
      <c r="FT506" s="1">
        <v>1.3481320000000001E-10</v>
      </c>
      <c r="FU506" s="1">
        <v>7.6533310000000001E-7</v>
      </c>
      <c r="FV506" s="1">
        <v>3.1718490000000002E-2</v>
      </c>
      <c r="FW506">
        <v>22.507930000000002</v>
      </c>
      <c r="FX506" s="1">
        <v>1.504484E-9</v>
      </c>
      <c r="FY506" s="1">
        <v>8.7382259999999999E-6</v>
      </c>
      <c r="FZ506" s="1">
        <v>3.1429270000000002E-2</v>
      </c>
      <c r="GA506">
        <v>22.543959999999998</v>
      </c>
      <c r="GB506" s="1">
        <v>1.3443599999999999E-8</v>
      </c>
      <c r="GC506" s="1">
        <v>7.9258999999999994E-5</v>
      </c>
      <c r="GD506" s="1">
        <v>3.1279359999999999E-2</v>
      </c>
      <c r="GE506">
        <v>22.496220000000001</v>
      </c>
      <c r="GF506" s="1">
        <v>9.8006689999999999E-8</v>
      </c>
      <c r="GG506" s="1">
        <v>5.8425350000000003E-4</v>
      </c>
      <c r="GH506">
        <v>3.1020510000000001E-2</v>
      </c>
      <c r="GI506">
        <v>22.401509999999998</v>
      </c>
      <c r="GJ506" s="1">
        <v>5.8834419999999998E-7</v>
      </c>
      <c r="GK506" s="1">
        <v>3.5644320000000002E-3</v>
      </c>
      <c r="GL506">
        <v>3.0677869999999999E-2</v>
      </c>
      <c r="GM506">
        <v>22.301369999999999</v>
      </c>
      <c r="GN506" s="1">
        <v>2.9593810000000001E-6</v>
      </c>
      <c r="GO506" s="1">
        <v>1.8283259999999999E-2</v>
      </c>
      <c r="GP506">
        <v>3.0945150000000001E-2</v>
      </c>
      <c r="GQ506">
        <v>22.257619999999999</v>
      </c>
      <c r="GR506" s="1">
        <v>1.2988010000000001E-5</v>
      </c>
      <c r="GS506" s="1">
        <v>8.0238480000000001E-2</v>
      </c>
      <c r="GT506">
        <v>3.0637919999999999E-2</v>
      </c>
      <c r="GU506">
        <v>22.449010000000001</v>
      </c>
      <c r="GV506" s="1">
        <v>4.8580040000000002E-5</v>
      </c>
      <c r="GW506">
        <v>0.30588579999999999</v>
      </c>
      <c r="GX506" s="1">
        <v>3.0145620000000001E-2</v>
      </c>
      <c r="GY506">
        <v>22.631409999999999</v>
      </c>
      <c r="GZ506" s="1">
        <v>1.5820020000000001E-4</v>
      </c>
      <c r="HA506">
        <v>1.02244</v>
      </c>
      <c r="HB506">
        <v>2.9587849999999999E-2</v>
      </c>
      <c r="HC506">
        <v>22.805589999999999</v>
      </c>
      <c r="HD506" s="1">
        <v>4.5578909999999999E-4</v>
      </c>
      <c r="HE506">
        <v>3.0303680000000002</v>
      </c>
      <c r="HF506" s="1">
        <v>2.9295379999999999E-2</v>
      </c>
      <c r="HG506">
        <v>22.970890000000001</v>
      </c>
      <c r="HH506" s="1">
        <v>1.188328E-3</v>
      </c>
      <c r="HI506">
        <v>8.0586830000000003</v>
      </c>
      <c r="HJ506" s="1">
        <v>2.911526E-2</v>
      </c>
      <c r="HK506">
        <v>23.014119999999998</v>
      </c>
      <c r="HL506" s="1">
        <v>2.8223300000000001E-3</v>
      </c>
      <c r="HM506">
        <v>19.448879999999999</v>
      </c>
      <c r="HN506" s="1">
        <v>2.8863799999999998E-2</v>
      </c>
      <c r="HO506">
        <v>22.904900000000001</v>
      </c>
      <c r="HP506" s="1">
        <v>6.1231000000000002E-3</v>
      </c>
      <c r="HQ506">
        <v>42.983600000000003</v>
      </c>
      <c r="HR506" s="1">
        <v>2.847477E-2</v>
      </c>
      <c r="HS506">
        <v>22.780799999999999</v>
      </c>
      <c r="HT506" s="1">
        <v>1.219781E-2</v>
      </c>
      <c r="HU506">
        <v>87.640870000000007</v>
      </c>
      <c r="HV506" s="1">
        <v>2.8354109999999998E-2</v>
      </c>
      <c r="HW506">
        <v>22.685040000000001</v>
      </c>
      <c r="HX506" s="1">
        <v>2.2801660000000001E-2</v>
      </c>
      <c r="HY506">
        <v>166.13030000000001</v>
      </c>
      <c r="HZ506" s="1">
        <v>2.7976040000000001E-2</v>
      </c>
      <c r="IA506">
        <v>22.81155</v>
      </c>
      <c r="IB506" s="1">
        <v>3.9561689999999997E-2</v>
      </c>
      <c r="IC506">
        <v>294.87049999999999</v>
      </c>
      <c r="ID506" s="1">
        <v>2.7547889999999998E-2</v>
      </c>
      <c r="IE506">
        <v>23.035969999999999</v>
      </c>
      <c r="IF506" s="1">
        <v>6.4520179999999996E-2</v>
      </c>
      <c r="IG506">
        <v>492.81009999999998</v>
      </c>
      <c r="IH506" s="1">
        <v>2.7128490000000002E-2</v>
      </c>
      <c r="II506">
        <v>23.24361</v>
      </c>
      <c r="IJ506" s="1">
        <v>9.968254E-2</v>
      </c>
      <c r="IK506">
        <v>780.04229999999995</v>
      </c>
      <c r="IL506" s="1">
        <v>2.6864329999999999E-2</v>
      </c>
      <c r="IM506">
        <v>23.427060000000001</v>
      </c>
      <c r="IN506">
        <v>0.14754719999999999</v>
      </c>
      <c r="IO506">
        <v>1175.9739999999999</v>
      </c>
      <c r="IP506" s="1">
        <v>2.667866E-2</v>
      </c>
      <c r="IQ506">
        <v>23.434280000000001</v>
      </c>
      <c r="IR506">
        <v>0.2098189</v>
      </c>
      <c r="IS506">
        <v>1697.75</v>
      </c>
      <c r="IT506" s="1">
        <v>2.6490730000000001E-2</v>
      </c>
      <c r="IU506">
        <v>23.324950000000001</v>
      </c>
      <c r="IV506">
        <v>0.28708990000000001</v>
      </c>
      <c r="IW506">
        <v>2357.8620000000001</v>
      </c>
      <c r="IX506" s="1">
        <v>2.6294620000000001E-2</v>
      </c>
      <c r="IY506">
        <v>23.222429999999999</v>
      </c>
      <c r="IZ506">
        <v>0.37937650000000001</v>
      </c>
      <c r="JA506">
        <v>3162.5279999999998</v>
      </c>
      <c r="JB506">
        <v>2.6377899999999999E-2</v>
      </c>
      <c r="JC506">
        <v>23.155360000000002</v>
      </c>
      <c r="JD506">
        <v>0.49139660000000002</v>
      </c>
      <c r="JE506">
        <v>4112.5249999999996</v>
      </c>
      <c r="JF506" s="1">
        <v>2.6234110000000001E-2</v>
      </c>
      <c r="JG506">
        <v>23.229579999999999</v>
      </c>
      <c r="JH506">
        <v>0.61405089999999996</v>
      </c>
      <c r="JI506">
        <v>5202.7250000000004</v>
      </c>
      <c r="JJ506" s="1">
        <v>2.6026879999999999E-2</v>
      </c>
      <c r="JK506">
        <v>23.272960000000001</v>
      </c>
      <c r="JL506">
        <v>0.74686149999999996</v>
      </c>
      <c r="JM506">
        <v>6418.6859999999997</v>
      </c>
      <c r="JN506" s="1">
        <v>2.5749669999999999E-2</v>
      </c>
      <c r="JO506">
        <v>23.347950000000001</v>
      </c>
      <c r="JP506">
        <v>0.88565240000000001</v>
      </c>
      <c r="JQ506">
        <v>7741.4219999999996</v>
      </c>
      <c r="JR506" s="1">
        <v>2.555963E-2</v>
      </c>
      <c r="JS506">
        <v>23.32047</v>
      </c>
      <c r="JT506">
        <v>1.033077</v>
      </c>
      <c r="JU506">
        <v>9148.8950000000004</v>
      </c>
      <c r="JV506" s="1">
        <v>2.5408239999999999E-2</v>
      </c>
      <c r="JW506">
        <v>23.23349</v>
      </c>
      <c r="JX506">
        <v>1.185398</v>
      </c>
      <c r="JY506">
        <v>10618.82</v>
      </c>
      <c r="JZ506" s="1">
        <v>2.5226499999999999E-2</v>
      </c>
      <c r="KA506">
        <v>23.13823</v>
      </c>
      <c r="KB506">
        <v>1.337323</v>
      </c>
      <c r="KC506">
        <v>12127.75</v>
      </c>
      <c r="KD506" s="1">
        <v>2.49979E-2</v>
      </c>
      <c r="KE506">
        <v>23.045210000000001</v>
      </c>
      <c r="KF506">
        <v>1.4843649999999999</v>
      </c>
      <c r="KG506">
        <v>13651.78</v>
      </c>
      <c r="KH506" s="1">
        <v>2.4742509999999999E-2</v>
      </c>
      <c r="KI506">
        <v>22.968399999999999</v>
      </c>
      <c r="KJ506">
        <v>1.624865</v>
      </c>
      <c r="KK506">
        <v>15168.01</v>
      </c>
      <c r="KL506" s="1">
        <v>2.4509710000000001E-2</v>
      </c>
      <c r="KM506">
        <v>23.06307</v>
      </c>
      <c r="KN506">
        <v>1.759935</v>
      </c>
      <c r="KO506">
        <v>16656.38</v>
      </c>
      <c r="KP506" s="1">
        <v>2.43068E-2</v>
      </c>
      <c r="KQ506">
        <v>23.081980000000001</v>
      </c>
      <c r="KR506">
        <v>1.8889750000000001</v>
      </c>
      <c r="KS506">
        <v>18100.32</v>
      </c>
      <c r="KT506" s="1">
        <v>2.4107409999999999E-2</v>
      </c>
      <c r="KU506">
        <v>23.13682</v>
      </c>
      <c r="KV506">
        <v>2.00909</v>
      </c>
      <c r="KW506">
        <v>19486.55</v>
      </c>
      <c r="KX506" s="1">
        <v>2.3902320000000001E-2</v>
      </c>
      <c r="KY506">
        <v>23.19754</v>
      </c>
      <c r="KZ506">
        <v>2.1189399999999998</v>
      </c>
      <c r="LA506">
        <v>20803.91</v>
      </c>
      <c r="LB506">
        <v>2.370916E-2</v>
      </c>
      <c r="LC506">
        <v>23.18187</v>
      </c>
      <c r="LD506">
        <v>2.2194340000000001</v>
      </c>
      <c r="LE506">
        <v>22043.83</v>
      </c>
      <c r="LF506" s="1">
        <v>2.3543069999999999E-2</v>
      </c>
      <c r="LG506">
        <v>23.077390000000001</v>
      </c>
      <c r="LH506">
        <v>2.3122180000000001</v>
      </c>
      <c r="LI506">
        <v>23200.77</v>
      </c>
      <c r="LJ506" s="1">
        <v>2.3430300000000001E-2</v>
      </c>
      <c r="LK506">
        <v>22.96416</v>
      </c>
      <c r="LL506">
        <v>2.399829</v>
      </c>
      <c r="LM506">
        <v>24271.8</v>
      </c>
      <c r="LN506" s="1">
        <v>2.34504E-2</v>
      </c>
      <c r="LO506">
        <v>22.931930000000001</v>
      </c>
      <c r="LP506">
        <v>2.4919579999999999</v>
      </c>
      <c r="LQ506">
        <v>25257.13</v>
      </c>
      <c r="LR506" s="1">
        <v>2.3329369999999999E-2</v>
      </c>
      <c r="LS506">
        <v>23.14855</v>
      </c>
      <c r="LT506">
        <v>2.560416</v>
      </c>
      <c r="LU506">
        <v>26156.78</v>
      </c>
      <c r="LV506" s="1">
        <v>2.3158890000000001E-2</v>
      </c>
      <c r="LW506">
        <v>23.336760000000002</v>
      </c>
      <c r="LX506">
        <v>2.6138979999999998</v>
      </c>
      <c r="LY506">
        <v>26969.74</v>
      </c>
      <c r="LZ506" s="1">
        <v>2.2997449999999999E-2</v>
      </c>
      <c r="MA506">
        <v>23.51361</v>
      </c>
      <c r="MB506">
        <v>2.6592349999999998</v>
      </c>
      <c r="MC506">
        <v>27697.09</v>
      </c>
      <c r="MD506" s="1">
        <v>2.2915899999999999E-2</v>
      </c>
      <c r="ME506">
        <v>23.708300000000001</v>
      </c>
      <c r="MF506">
        <v>2.7051690000000002</v>
      </c>
      <c r="MG506">
        <v>28342.11</v>
      </c>
      <c r="MH506" s="1">
        <v>2.2868240000000001E-2</v>
      </c>
      <c r="MI506">
        <v>23.735890000000001</v>
      </c>
      <c r="MJ506">
        <v>2.7473709999999998</v>
      </c>
      <c r="MK506">
        <v>28908.48</v>
      </c>
      <c r="ML506">
        <v>2.2800319999999999E-2</v>
      </c>
      <c r="MM506">
        <v>23.60538</v>
      </c>
      <c r="MN506">
        <v>2.7801650000000002</v>
      </c>
      <c r="MO506">
        <v>29400.78</v>
      </c>
      <c r="MP506" s="1">
        <v>2.2732269999999999E-2</v>
      </c>
      <c r="MQ506">
        <v>23.4999</v>
      </c>
      <c r="MR506">
        <v>2.8058749999999999</v>
      </c>
      <c r="MS506">
        <v>29822.63</v>
      </c>
      <c r="MT506" s="1">
        <v>2.2866379999999999E-2</v>
      </c>
      <c r="MU506">
        <v>23.437360000000002</v>
      </c>
      <c r="MV506">
        <v>2.8506469999999999</v>
      </c>
      <c r="MW506">
        <v>30178.06</v>
      </c>
      <c r="MX506" s="1">
        <v>2.2797359999999999E-2</v>
      </c>
      <c r="MY506">
        <v>23.607559999999999</v>
      </c>
      <c r="MZ506">
        <v>2.8646919999999998</v>
      </c>
      <c r="NA506">
        <v>30472.52</v>
      </c>
      <c r="NB506" s="1">
        <v>2.2668009999999999E-2</v>
      </c>
      <c r="NC506">
        <v>23.82863</v>
      </c>
      <c r="ND506">
        <v>2.8654320000000002</v>
      </c>
      <c r="NE506">
        <v>30708.61</v>
      </c>
      <c r="NF506" s="1">
        <v>2.2525320000000001E-2</v>
      </c>
      <c r="NG506">
        <v>24.01042</v>
      </c>
      <c r="NH506">
        <v>2.8595440000000001</v>
      </c>
      <c r="NI506">
        <v>30889.96</v>
      </c>
      <c r="NJ506" s="1">
        <v>2.2487239999999999E-2</v>
      </c>
      <c r="NK506">
        <v>24.174330000000001</v>
      </c>
      <c r="NL506">
        <v>2.8624860000000001</v>
      </c>
      <c r="NM506">
        <v>31020.09</v>
      </c>
      <c r="NN506" s="1">
        <v>2.2506479999999999E-2</v>
      </c>
      <c r="NO506">
        <v>24.16094</v>
      </c>
      <c r="NP506">
        <v>2.8686159999999998</v>
      </c>
      <c r="NQ506">
        <v>31103.68</v>
      </c>
      <c r="NR506" s="1">
        <v>2.2493780000000001E-2</v>
      </c>
      <c r="NS506">
        <v>24.049389999999999</v>
      </c>
      <c r="NT506">
        <v>2.8669500000000001</v>
      </c>
      <c r="NU506">
        <v>31144.92</v>
      </c>
      <c r="NV506" s="1">
        <v>2.2404509999999999E-2</v>
      </c>
      <c r="NW506">
        <v>23.943819999999999</v>
      </c>
      <c r="NX506">
        <v>2.8520729999999999</v>
      </c>
      <c r="NY506">
        <v>31146.69</v>
      </c>
      <c r="NZ506" s="1">
        <v>2.2252689999999999E-2</v>
      </c>
      <c r="OA506">
        <v>23.87968</v>
      </c>
      <c r="OB506">
        <v>2.8261889999999998</v>
      </c>
      <c r="OC506">
        <v>31112.6</v>
      </c>
      <c r="OD506" s="1">
        <v>2.2178320000000001E-2</v>
      </c>
      <c r="OE506">
        <v>23.86054</v>
      </c>
      <c r="OF506">
        <v>2.8075510000000001</v>
      </c>
      <c r="OG506">
        <v>31045.22</v>
      </c>
      <c r="OH506" s="1">
        <v>2.218295E-2</v>
      </c>
      <c r="OI506">
        <v>23.979990000000001</v>
      </c>
      <c r="OJ506">
        <v>2.7960500000000001</v>
      </c>
      <c r="OK506">
        <v>30947.86</v>
      </c>
    </row>
    <row r="507" spans="1:401" x14ac:dyDescent="0.35">
      <c r="A507">
        <v>516</v>
      </c>
      <c r="B507" t="s">
        <v>4</v>
      </c>
      <c r="C507" t="s">
        <v>364</v>
      </c>
      <c r="D507" t="s">
        <v>514</v>
      </c>
      <c r="E507">
        <v>847.9384</v>
      </c>
      <c r="F507" s="1">
        <v>2.5515570000000001E-2</v>
      </c>
      <c r="G507">
        <v>20.927510000000002</v>
      </c>
      <c r="H507">
        <v>0</v>
      </c>
      <c r="I507">
        <v>0</v>
      </c>
      <c r="J507" s="1">
        <v>2.5473369999999999E-2</v>
      </c>
      <c r="K507">
        <v>20.91769</v>
      </c>
      <c r="L507">
        <v>0</v>
      </c>
      <c r="M507">
        <v>0</v>
      </c>
      <c r="N507">
        <v>2.5623569999999998E-2</v>
      </c>
      <c r="O507">
        <v>21.0671</v>
      </c>
      <c r="P507">
        <v>0</v>
      </c>
      <c r="Q507">
        <v>0</v>
      </c>
      <c r="R507" s="1">
        <v>2.5827969999999999E-2</v>
      </c>
      <c r="S507">
        <v>21.14181</v>
      </c>
      <c r="T507">
        <v>0</v>
      </c>
      <c r="U507">
        <v>0</v>
      </c>
      <c r="V507" s="1">
        <v>2.5824650000000001E-2</v>
      </c>
      <c r="W507">
        <v>21.277799999999999</v>
      </c>
      <c r="X507">
        <v>0</v>
      </c>
      <c r="Y507">
        <v>0</v>
      </c>
      <c r="Z507">
        <v>2.5725959999999999E-2</v>
      </c>
      <c r="AA507">
        <v>21.271419999999999</v>
      </c>
      <c r="AB507">
        <v>0</v>
      </c>
      <c r="AC507">
        <v>0</v>
      </c>
      <c r="AD507" s="1">
        <v>2.5735649999999999E-2</v>
      </c>
      <c r="AE507">
        <v>21.246390000000002</v>
      </c>
      <c r="AF507">
        <v>0</v>
      </c>
      <c r="AG507">
        <v>0</v>
      </c>
      <c r="AH507" s="1">
        <v>2.5883779999999999E-2</v>
      </c>
      <c r="AI507">
        <v>21.220939999999999</v>
      </c>
      <c r="AJ507">
        <v>0</v>
      </c>
      <c r="AK507">
        <v>0</v>
      </c>
      <c r="AL507">
        <v>2.577171E-2</v>
      </c>
      <c r="AM507">
        <v>21.192240000000002</v>
      </c>
      <c r="AN507">
        <v>0</v>
      </c>
      <c r="AO507">
        <v>0</v>
      </c>
      <c r="AP507" s="1">
        <v>2.5965329999999998E-2</v>
      </c>
      <c r="AQ507">
        <v>21.183140000000002</v>
      </c>
      <c r="AR507">
        <v>0</v>
      </c>
      <c r="AS507">
        <v>0</v>
      </c>
      <c r="AT507">
        <v>2.6232479999999999E-2</v>
      </c>
      <c r="AU507">
        <v>21.313500000000001</v>
      </c>
      <c r="AV507">
        <v>0</v>
      </c>
      <c r="AW507">
        <v>0</v>
      </c>
      <c r="AX507" s="1">
        <v>2.6529830000000001E-2</v>
      </c>
      <c r="AY507">
        <v>21.350200000000001</v>
      </c>
      <c r="AZ507">
        <v>0</v>
      </c>
      <c r="BA507">
        <v>0</v>
      </c>
      <c r="BB507" s="1">
        <v>2.6706790000000001E-2</v>
      </c>
      <c r="BC507">
        <v>21.376629999999999</v>
      </c>
      <c r="BD507">
        <v>0</v>
      </c>
      <c r="BE507">
        <v>0</v>
      </c>
      <c r="BF507" s="1">
        <v>2.6868079999999999E-2</v>
      </c>
      <c r="BG507">
        <v>21.417860000000001</v>
      </c>
      <c r="BH507">
        <v>0</v>
      </c>
      <c r="BI507">
        <v>0</v>
      </c>
      <c r="BJ507" s="1">
        <v>2.706795E-2</v>
      </c>
      <c r="BK507">
        <v>21.366</v>
      </c>
      <c r="BL507">
        <v>0</v>
      </c>
      <c r="BM507">
        <v>0</v>
      </c>
      <c r="BN507" s="1">
        <v>2.7352769999999998E-2</v>
      </c>
      <c r="BO507">
        <v>21.296500000000002</v>
      </c>
      <c r="BP507">
        <v>0</v>
      </c>
      <c r="BQ507">
        <v>0</v>
      </c>
      <c r="BR507" s="1">
        <v>2.7690880000000001E-2</v>
      </c>
      <c r="BS507">
        <v>21.229140000000001</v>
      </c>
      <c r="BT507">
        <v>0</v>
      </c>
      <c r="BU507">
        <v>0</v>
      </c>
      <c r="BV507" s="1">
        <v>2.793578E-2</v>
      </c>
      <c r="BW507">
        <v>21.29419</v>
      </c>
      <c r="BX507">
        <v>0</v>
      </c>
      <c r="BY507">
        <v>0</v>
      </c>
      <c r="BZ507" s="1">
        <v>2.8128980000000001E-2</v>
      </c>
      <c r="CA507">
        <v>21.47653</v>
      </c>
      <c r="CB507">
        <v>0</v>
      </c>
      <c r="CC507">
        <v>0</v>
      </c>
      <c r="CD507" s="1">
        <v>2.8295770000000001E-2</v>
      </c>
      <c r="CE507">
        <v>21.694780000000002</v>
      </c>
      <c r="CF507">
        <v>0</v>
      </c>
      <c r="CG507">
        <v>0</v>
      </c>
      <c r="CH507" s="1">
        <v>2.850573E-2</v>
      </c>
      <c r="CI507">
        <v>21.86035</v>
      </c>
      <c r="CJ507">
        <v>0</v>
      </c>
      <c r="CK507">
        <v>0</v>
      </c>
      <c r="CL507" s="1">
        <v>2.8733600000000002E-2</v>
      </c>
      <c r="CM507">
        <v>21.875579999999999</v>
      </c>
      <c r="CN507">
        <v>0</v>
      </c>
      <c r="CO507">
        <v>0</v>
      </c>
      <c r="CP507" s="1">
        <v>2.8913870000000001E-2</v>
      </c>
      <c r="CQ507">
        <v>21.800709999999999</v>
      </c>
      <c r="CR507">
        <v>0</v>
      </c>
      <c r="CS507">
        <v>0</v>
      </c>
      <c r="CT507" s="1">
        <v>2.9092099999999999E-2</v>
      </c>
      <c r="CU507">
        <v>21.731359999999999</v>
      </c>
      <c r="CV507">
        <v>0</v>
      </c>
      <c r="CW507">
        <v>0</v>
      </c>
      <c r="CX507" s="1">
        <v>2.9616150000000001E-2</v>
      </c>
      <c r="CY507">
        <v>21.69209</v>
      </c>
      <c r="CZ507">
        <v>0</v>
      </c>
      <c r="DA507">
        <v>0</v>
      </c>
      <c r="DB507" s="1">
        <v>2.9714830000000001E-2</v>
      </c>
      <c r="DC507">
        <v>21.806290000000001</v>
      </c>
      <c r="DD507">
        <v>0</v>
      </c>
      <c r="DE507">
        <v>0</v>
      </c>
      <c r="DF507" s="1">
        <v>2.9645230000000002E-2</v>
      </c>
      <c r="DG507">
        <v>22.008939999999999</v>
      </c>
      <c r="DH507">
        <v>0</v>
      </c>
      <c r="DI507">
        <v>0</v>
      </c>
      <c r="DJ507" s="1">
        <v>2.9523850000000001E-2</v>
      </c>
      <c r="DK507">
        <v>22.15728</v>
      </c>
      <c r="DL507">
        <v>0</v>
      </c>
      <c r="DM507">
        <v>0</v>
      </c>
      <c r="DN507" s="1">
        <v>2.9574429999999999E-2</v>
      </c>
      <c r="DO507">
        <v>22.277339999999999</v>
      </c>
      <c r="DP507">
        <v>0</v>
      </c>
      <c r="DQ507">
        <v>0</v>
      </c>
      <c r="DR507">
        <v>2.96767E-2</v>
      </c>
      <c r="DS507">
        <v>22.276240000000001</v>
      </c>
      <c r="DT507">
        <v>0</v>
      </c>
      <c r="DU507">
        <v>1.8835549999999999E-38</v>
      </c>
      <c r="DV507" s="1">
        <v>2.9692260000000002E-2</v>
      </c>
      <c r="DW507">
        <v>22.174510000000001</v>
      </c>
      <c r="DX507">
        <v>7.5930910000000005E-38</v>
      </c>
      <c r="DY507" s="1">
        <v>6.234436E-34</v>
      </c>
      <c r="DZ507" s="1">
        <v>2.964731E-2</v>
      </c>
      <c r="EA507">
        <v>22.07292</v>
      </c>
      <c r="EB507" s="1">
        <v>6.1397039999999998E-34</v>
      </c>
      <c r="EC507" s="1">
        <v>5.0244799999999998E-30</v>
      </c>
      <c r="ED507" s="1">
        <v>3.025999E-2</v>
      </c>
      <c r="EE507">
        <v>21.99418</v>
      </c>
      <c r="EF507" s="1">
        <v>1.644323E-30</v>
      </c>
      <c r="EG507" s="1">
        <v>1.3089970000000001E-26</v>
      </c>
      <c r="EH507" s="1">
        <v>3.0137319999999999E-2</v>
      </c>
      <c r="EI507">
        <v>22.031949999999998</v>
      </c>
      <c r="EJ507" s="1">
        <v>1.8695519999999998E-27</v>
      </c>
      <c r="EK507" s="1">
        <v>1.3711500000000001E-23</v>
      </c>
      <c r="EL507" s="1">
        <v>2.9757410000000001E-2</v>
      </c>
      <c r="EM507">
        <v>22.151720000000001</v>
      </c>
      <c r="EN507" s="1">
        <v>9.5147459999999991E-25</v>
      </c>
      <c r="EO507" s="1">
        <v>6.672826E-21</v>
      </c>
      <c r="EP507" s="1">
        <v>2.930046E-2</v>
      </c>
      <c r="EQ507">
        <v>22.296150000000001</v>
      </c>
      <c r="ER507" s="1">
        <v>2.464737E-22</v>
      </c>
      <c r="ES507" s="1">
        <v>1.689412E-18</v>
      </c>
      <c r="ET507" s="1">
        <v>2.9163809999999998E-2</v>
      </c>
      <c r="EU507">
        <v>22.401420000000002</v>
      </c>
      <c r="EV507" s="1">
        <v>3.61771E-20</v>
      </c>
      <c r="EW507" s="1">
        <v>2.42454E-16</v>
      </c>
      <c r="EX507" s="1">
        <v>2.9165130000000001E-2</v>
      </c>
      <c r="EY507">
        <v>22.376750000000001</v>
      </c>
      <c r="EZ507" s="1">
        <v>3.2338799999999999E-18</v>
      </c>
      <c r="FA507" s="1">
        <v>2.1251070000000001E-14</v>
      </c>
      <c r="FB507" s="1">
        <v>2.9035490000000001E-2</v>
      </c>
      <c r="FC507">
        <v>22.27918</v>
      </c>
      <c r="FD507" s="1">
        <v>1.8553019999999999E-16</v>
      </c>
      <c r="FE507" s="1">
        <v>1.20707E-12</v>
      </c>
      <c r="FF507" s="1">
        <v>2.8758909999999999E-2</v>
      </c>
      <c r="FG507">
        <v>22.162680000000002</v>
      </c>
      <c r="FH507" s="1">
        <v>7.1593359999999992E-15</v>
      </c>
      <c r="FI507" s="1">
        <v>4.6640959999999998E-11</v>
      </c>
      <c r="FJ507" s="1">
        <v>2.9041419999999998E-2</v>
      </c>
      <c r="FK507">
        <v>22.082419999999999</v>
      </c>
      <c r="FL507" s="1">
        <v>1.998102E-13</v>
      </c>
      <c r="FM507" s="1">
        <v>1.281192E-9</v>
      </c>
      <c r="FN507" s="1">
        <v>2.8757290000000001E-2</v>
      </c>
      <c r="FO507">
        <v>22.218699999999998</v>
      </c>
      <c r="FP507" s="1">
        <v>4.0218610000000002E-12</v>
      </c>
      <c r="FQ507" s="1">
        <v>2.593147E-8</v>
      </c>
      <c r="FR507" s="1">
        <v>2.8322630000000001E-2</v>
      </c>
      <c r="FS507">
        <v>22.354130000000001</v>
      </c>
      <c r="FT507" s="1">
        <v>6.0575019999999994E-11</v>
      </c>
      <c r="FU507" s="1">
        <v>3.9597410000000001E-7</v>
      </c>
      <c r="FV507">
        <v>2.7817729999999999E-2</v>
      </c>
      <c r="FW507">
        <v>22.46219</v>
      </c>
      <c r="FX507" s="1">
        <v>7.024922E-10</v>
      </c>
      <c r="FY507" s="1">
        <v>4.680311E-6</v>
      </c>
      <c r="FZ507" s="1">
        <v>2.7569079999999999E-2</v>
      </c>
      <c r="GA507">
        <v>22.50131</v>
      </c>
      <c r="GB507" s="1">
        <v>6.5154990000000002E-9</v>
      </c>
      <c r="GC507" s="1">
        <v>4.3884719999999998E-5</v>
      </c>
      <c r="GD507" s="1">
        <v>2.7440240000000001E-2</v>
      </c>
      <c r="GE507">
        <v>22.45842</v>
      </c>
      <c r="GF507" s="1">
        <v>4.9223310000000003E-8</v>
      </c>
      <c r="GG507" s="1">
        <v>3.3396240000000001E-4</v>
      </c>
      <c r="GH507" s="1">
        <v>2.721904E-2</v>
      </c>
      <c r="GI507">
        <v>22.367999999999999</v>
      </c>
      <c r="GJ507" s="1">
        <v>3.058473E-7</v>
      </c>
      <c r="GK507" s="1">
        <v>2.1009900000000001E-3</v>
      </c>
      <c r="GL507" s="1">
        <v>2.69188E-2</v>
      </c>
      <c r="GM507">
        <v>22.27093</v>
      </c>
      <c r="GN507" s="1">
        <v>1.5899269999999999E-6</v>
      </c>
      <c r="GO507" s="1">
        <v>1.1099929999999999E-2</v>
      </c>
      <c r="GP507">
        <v>2.7167449999999999E-2</v>
      </c>
      <c r="GQ507">
        <v>22.225110000000001</v>
      </c>
      <c r="GR507" s="1">
        <v>7.2051010000000001E-6</v>
      </c>
      <c r="GS507" s="1">
        <v>5.0110670000000003E-2</v>
      </c>
      <c r="GT507" s="1">
        <v>2.6891209999999999E-2</v>
      </c>
      <c r="GU507">
        <v>22.40868</v>
      </c>
      <c r="GV507" s="1">
        <v>2.776811E-5</v>
      </c>
      <c r="GW507" s="1">
        <v>0.19627500000000001</v>
      </c>
      <c r="GX507">
        <v>2.6451490000000001E-2</v>
      </c>
      <c r="GY507">
        <v>22.591339999999999</v>
      </c>
      <c r="GZ507" s="1">
        <v>9.3073049999999998E-5</v>
      </c>
      <c r="HA507">
        <v>0.67344999999999999</v>
      </c>
      <c r="HB507" s="1">
        <v>2.5956090000000001E-2</v>
      </c>
      <c r="HC507">
        <v>22.765540000000001</v>
      </c>
      <c r="HD507" s="1">
        <v>2.7567800000000001E-4</v>
      </c>
      <c r="HE507">
        <v>2.0466359999999999</v>
      </c>
      <c r="HF507" s="1">
        <v>2.5705430000000001E-2</v>
      </c>
      <c r="HG507">
        <v>22.931830000000001</v>
      </c>
      <c r="HH507" s="1">
        <v>7.3831880000000002E-4</v>
      </c>
      <c r="HI507">
        <v>5.5742399999999996</v>
      </c>
      <c r="HJ507">
        <v>2.554814E-2</v>
      </c>
      <c r="HK507">
        <v>22.98273</v>
      </c>
      <c r="HL507" s="1">
        <v>1.7987840000000001E-3</v>
      </c>
      <c r="HM507">
        <v>13.76295</v>
      </c>
      <c r="HN507">
        <v>2.5326979999999999E-2</v>
      </c>
      <c r="HO507">
        <v>22.88147</v>
      </c>
      <c r="HP507" s="1">
        <v>3.9986839999999997E-3</v>
      </c>
      <c r="HQ507">
        <v>31.087820000000001</v>
      </c>
      <c r="HR507" s="1">
        <v>2.49862E-2</v>
      </c>
      <c r="HS507">
        <v>22.76173</v>
      </c>
      <c r="HT507" s="1">
        <v>8.1542779999999992E-3</v>
      </c>
      <c r="HU507">
        <v>64.724530000000001</v>
      </c>
      <c r="HV507" s="1">
        <v>2.4885890000000001E-2</v>
      </c>
      <c r="HW507">
        <v>22.666599999999999</v>
      </c>
      <c r="HX507" s="1">
        <v>1.55912E-2</v>
      </c>
      <c r="HY507">
        <v>125.1652</v>
      </c>
      <c r="HZ507" s="1">
        <v>2.4548839999999999E-2</v>
      </c>
      <c r="IA507">
        <v>22.78565</v>
      </c>
      <c r="IB507" s="1">
        <v>2.7628400000000001E-2</v>
      </c>
      <c r="IC507">
        <v>226.42769999999999</v>
      </c>
      <c r="ID507" s="1">
        <v>2.4167009999999999E-2</v>
      </c>
      <c r="IE507">
        <v>23.005859999999998</v>
      </c>
      <c r="IF507" s="1">
        <v>4.5971959999999999E-2</v>
      </c>
      <c r="IG507">
        <v>385.34269999999998</v>
      </c>
      <c r="IH507" s="1">
        <v>2.379641E-2</v>
      </c>
      <c r="II507">
        <v>23.213360000000002</v>
      </c>
      <c r="IJ507">
        <v>7.2404510000000005E-2</v>
      </c>
      <c r="IK507">
        <v>620.53549999999996</v>
      </c>
      <c r="IL507">
        <v>2.3564539999999998E-2</v>
      </c>
      <c r="IM507">
        <v>23.397649999999999</v>
      </c>
      <c r="IN507" s="1">
        <v>0.1091553</v>
      </c>
      <c r="IO507">
        <v>950.90830000000005</v>
      </c>
      <c r="IP507" s="1">
        <v>2.3404270000000001E-2</v>
      </c>
      <c r="IQ507">
        <v>23.414380000000001</v>
      </c>
      <c r="IR507" s="1">
        <v>0.1579586</v>
      </c>
      <c r="IS507">
        <v>1394.172</v>
      </c>
      <c r="IT507" s="1">
        <v>2.323797E-2</v>
      </c>
      <c r="IU507">
        <v>23.31073</v>
      </c>
      <c r="IV507">
        <v>0.219696</v>
      </c>
      <c r="IW507">
        <v>1964.7059999999999</v>
      </c>
      <c r="IX507" s="1">
        <v>2.3065889999999999E-2</v>
      </c>
      <c r="IY507">
        <v>23.210799999999999</v>
      </c>
      <c r="IZ507">
        <v>0.29486040000000002</v>
      </c>
      <c r="JA507">
        <v>2671.759</v>
      </c>
      <c r="JB507" s="1">
        <v>2.3143560000000001E-2</v>
      </c>
      <c r="JC507">
        <v>23.143380000000001</v>
      </c>
      <c r="JD507">
        <v>0.3876559</v>
      </c>
      <c r="JE507">
        <v>3519.855</v>
      </c>
      <c r="JF507" s="1">
        <v>2.3013809999999999E-2</v>
      </c>
      <c r="JG507">
        <v>23.211860000000001</v>
      </c>
      <c r="JH507">
        <v>0.49109340000000001</v>
      </c>
      <c r="JI507">
        <v>4507.9579999999996</v>
      </c>
      <c r="JJ507" s="1">
        <v>2.2827460000000001E-2</v>
      </c>
      <c r="JK507">
        <v>23.25825</v>
      </c>
      <c r="JL507">
        <v>0.60505549999999997</v>
      </c>
      <c r="JM507">
        <v>5626.2969999999996</v>
      </c>
      <c r="JN507" s="1">
        <v>2.2578379999999999E-2</v>
      </c>
      <c r="JO507">
        <v>23.33192</v>
      </c>
      <c r="JP507">
        <v>0.72620680000000004</v>
      </c>
      <c r="JQ507">
        <v>6860.2290000000003</v>
      </c>
      <c r="JR507" s="1">
        <v>2.2412370000000001E-2</v>
      </c>
      <c r="JS507">
        <v>23.309799999999999</v>
      </c>
      <c r="JT507">
        <v>0.85702880000000004</v>
      </c>
      <c r="JU507">
        <v>8191.2749999999996</v>
      </c>
      <c r="JV507" s="1">
        <v>2.227968E-2</v>
      </c>
      <c r="JW507">
        <v>23.225719999999999</v>
      </c>
      <c r="JX507">
        <v>0.99421459999999995</v>
      </c>
      <c r="JY507">
        <v>9599.7669999999998</v>
      </c>
      <c r="JZ507" s="1">
        <v>2.2119389999999999E-2</v>
      </c>
      <c r="KA507">
        <v>23.132059999999999</v>
      </c>
      <c r="KB507">
        <v>1.1331770000000001</v>
      </c>
      <c r="KC507">
        <v>11064.01</v>
      </c>
      <c r="KD507">
        <v>2.1911980000000001E-2</v>
      </c>
      <c r="KE507">
        <v>23.04054</v>
      </c>
      <c r="KF507">
        <v>1.2696080000000001</v>
      </c>
      <c r="KG507">
        <v>12561.31</v>
      </c>
      <c r="KH507" s="1">
        <v>2.1685329999999999E-2</v>
      </c>
      <c r="KI507">
        <v>22.963429999999999</v>
      </c>
      <c r="KJ507">
        <v>1.402301</v>
      </c>
      <c r="KK507">
        <v>14069.02</v>
      </c>
      <c r="KL507">
        <v>2.148183E-2</v>
      </c>
      <c r="KM507">
        <v>23.049759999999999</v>
      </c>
      <c r="KN507">
        <v>1.5319799999999999</v>
      </c>
      <c r="KO507">
        <v>15566.82</v>
      </c>
      <c r="KP507" s="1">
        <v>2.130369E-2</v>
      </c>
      <c r="KQ507">
        <v>23.072679999999998</v>
      </c>
      <c r="KR507">
        <v>1.6575979999999999</v>
      </c>
      <c r="KS507">
        <v>17037.2</v>
      </c>
      <c r="KT507" s="1">
        <v>2.1127030000000002E-2</v>
      </c>
      <c r="KU507">
        <v>23.123899999999999</v>
      </c>
      <c r="KV507">
        <v>1.7762560000000001</v>
      </c>
      <c r="KW507">
        <v>18465.04</v>
      </c>
      <c r="KX507" s="1">
        <v>2.0944230000000001E-2</v>
      </c>
      <c r="KY507">
        <v>23.184159999999999</v>
      </c>
      <c r="KZ507">
        <v>1.8864970000000001</v>
      </c>
      <c r="LA507">
        <v>19837.75</v>
      </c>
      <c r="LB507" s="1">
        <v>2.077035E-2</v>
      </c>
      <c r="LC507">
        <v>23.172820000000002</v>
      </c>
      <c r="LD507">
        <v>1.9888429999999999</v>
      </c>
      <c r="LE507">
        <v>21144.97</v>
      </c>
      <c r="LF507" s="1">
        <v>2.0624880000000002E-2</v>
      </c>
      <c r="LG507">
        <v>23.072209999999998</v>
      </c>
      <c r="LH507">
        <v>2.0851519999999999</v>
      </c>
      <c r="LI507">
        <v>22379.25</v>
      </c>
      <c r="LJ507" s="1">
        <v>2.0525870000000002E-2</v>
      </c>
      <c r="LK507">
        <v>22.960709999999999</v>
      </c>
      <c r="LL507">
        <v>2.1770719999999999</v>
      </c>
      <c r="LM507">
        <v>23535.74</v>
      </c>
      <c r="LN507" s="1">
        <v>2.054518E-2</v>
      </c>
      <c r="LO507">
        <v>22.923369999999998</v>
      </c>
      <c r="LP507">
        <v>2.2736139999999998</v>
      </c>
      <c r="LQ507">
        <v>24612.98</v>
      </c>
      <c r="LR507" s="1">
        <v>2.0438700000000001E-2</v>
      </c>
      <c r="LS507">
        <v>23.129919999999998</v>
      </c>
      <c r="LT507">
        <v>2.3484910000000001</v>
      </c>
      <c r="LU507">
        <v>25609.66</v>
      </c>
      <c r="LV507" s="1">
        <v>2.0284469999999999E-2</v>
      </c>
      <c r="LW507">
        <v>23.31859</v>
      </c>
      <c r="LX507">
        <v>2.409033</v>
      </c>
      <c r="LY507">
        <v>26522.71</v>
      </c>
      <c r="LZ507" s="1">
        <v>2.0137430000000001E-2</v>
      </c>
      <c r="MA507">
        <v>23.491689999999998</v>
      </c>
      <c r="MB507">
        <v>2.4617979999999999</v>
      </c>
      <c r="MC507">
        <v>27352.25</v>
      </c>
      <c r="MD507" s="1">
        <v>2.00632E-2</v>
      </c>
      <c r="ME507">
        <v>23.684729999999998</v>
      </c>
      <c r="MF507">
        <v>2.5152809999999999</v>
      </c>
      <c r="MG507">
        <v>28100.16</v>
      </c>
      <c r="MH507" s="1">
        <v>2.0023619999999999E-2</v>
      </c>
      <c r="MI507">
        <v>23.72099</v>
      </c>
      <c r="MJ507">
        <v>2.5656819999999998</v>
      </c>
      <c r="MK507">
        <v>28769.55</v>
      </c>
      <c r="ML507" s="1">
        <v>1.9964240000000001E-2</v>
      </c>
      <c r="MM507">
        <v>23.59609</v>
      </c>
      <c r="MN507">
        <v>2.6068739999999999</v>
      </c>
      <c r="MO507">
        <v>29364.1</v>
      </c>
      <c r="MP507">
        <v>1.9899010000000002E-2</v>
      </c>
      <c r="MQ507">
        <v>23.492470000000001</v>
      </c>
      <c r="MR507">
        <v>2.6403599999999998</v>
      </c>
      <c r="MS507">
        <v>29886.04</v>
      </c>
      <c r="MT507" s="1">
        <v>2.002379E-2</v>
      </c>
      <c r="MU507">
        <v>23.4268</v>
      </c>
      <c r="MV507">
        <v>2.6933750000000001</v>
      </c>
      <c r="MW507">
        <v>30340.22</v>
      </c>
      <c r="MX507">
        <v>1.9960869999999999E-2</v>
      </c>
      <c r="MY507">
        <v>23.588799999999999</v>
      </c>
      <c r="MZ507">
        <v>2.715789</v>
      </c>
      <c r="NA507">
        <v>30730.43</v>
      </c>
      <c r="NB507" s="1">
        <v>1.9838519999999998E-2</v>
      </c>
      <c r="NC507">
        <v>23.805389999999999</v>
      </c>
      <c r="ND507">
        <v>2.7243029999999999</v>
      </c>
      <c r="NE507">
        <v>31059</v>
      </c>
      <c r="NF507" s="1">
        <v>1.970831E-2</v>
      </c>
      <c r="NG507">
        <v>23.986339999999998</v>
      </c>
      <c r="NH507">
        <v>2.726566</v>
      </c>
      <c r="NI507">
        <v>31329.26</v>
      </c>
      <c r="NJ507" s="1">
        <v>1.9675390000000001E-2</v>
      </c>
      <c r="NK507">
        <v>24.150580000000001</v>
      </c>
      <c r="NL507">
        <v>2.7376849999999999</v>
      </c>
      <c r="NM507">
        <v>31544.53</v>
      </c>
      <c r="NN507" s="1">
        <v>1.969255E-2</v>
      </c>
      <c r="NO507">
        <v>24.145430000000001</v>
      </c>
      <c r="NP507">
        <v>2.751528</v>
      </c>
      <c r="NQ507">
        <v>31709.7</v>
      </c>
      <c r="NR507" s="1">
        <v>1.9680610000000001E-2</v>
      </c>
      <c r="NS507">
        <v>24.037890000000001</v>
      </c>
      <c r="NT507">
        <v>2.7573829999999999</v>
      </c>
      <c r="NU507">
        <v>31828.49</v>
      </c>
      <c r="NV507" s="1">
        <v>1.9597730000000001E-2</v>
      </c>
      <c r="NW507">
        <v>23.93393</v>
      </c>
      <c r="NX507">
        <v>2.7496830000000001</v>
      </c>
      <c r="NY507">
        <v>31904.04</v>
      </c>
      <c r="NZ507" s="1">
        <v>1.9461900000000001E-2</v>
      </c>
      <c r="OA507">
        <v>23.869350000000001</v>
      </c>
      <c r="OB507">
        <v>2.7311610000000002</v>
      </c>
      <c r="OC507">
        <v>31939.38</v>
      </c>
      <c r="OD507" s="1">
        <v>1.9390549999999999E-2</v>
      </c>
      <c r="OE507">
        <v>23.84817</v>
      </c>
      <c r="OF507">
        <v>2.7187670000000002</v>
      </c>
      <c r="OG507">
        <v>31937.07</v>
      </c>
      <c r="OH507" s="1">
        <v>1.9394979999999999E-2</v>
      </c>
      <c r="OI507">
        <v>23.962299999999999</v>
      </c>
      <c r="OJ507">
        <v>2.7139549999999999</v>
      </c>
      <c r="OK507">
        <v>31901.05</v>
      </c>
    </row>
    <row r="508" spans="1:401" x14ac:dyDescent="0.35">
      <c r="A508">
        <v>517</v>
      </c>
      <c r="B508" t="s">
        <v>4</v>
      </c>
      <c r="C508" t="s">
        <v>364</v>
      </c>
      <c r="D508" t="s">
        <v>515</v>
      </c>
      <c r="E508">
        <v>815.34609999999998</v>
      </c>
      <c r="F508" s="1">
        <v>2.635966E-2</v>
      </c>
      <c r="G508">
        <v>20.858910000000002</v>
      </c>
      <c r="H508">
        <v>0</v>
      </c>
      <c r="I508">
        <v>0</v>
      </c>
      <c r="J508" s="1">
        <v>2.632023E-2</v>
      </c>
      <c r="K508">
        <v>20.849250000000001</v>
      </c>
      <c r="L508">
        <v>0</v>
      </c>
      <c r="M508">
        <v>0</v>
      </c>
      <c r="N508" s="1">
        <v>2.6482019999999998E-2</v>
      </c>
      <c r="O508">
        <v>20.994319999999998</v>
      </c>
      <c r="P508">
        <v>0</v>
      </c>
      <c r="Q508">
        <v>0</v>
      </c>
      <c r="R508" s="1">
        <v>2.6699270000000001E-2</v>
      </c>
      <c r="S508">
        <v>21.070709999999998</v>
      </c>
      <c r="T508">
        <v>0</v>
      </c>
      <c r="U508">
        <v>0</v>
      </c>
      <c r="V508" s="1">
        <v>2.6692090000000002E-2</v>
      </c>
      <c r="W508">
        <v>21.204999999999998</v>
      </c>
      <c r="X508">
        <v>0</v>
      </c>
      <c r="Y508">
        <v>0</v>
      </c>
      <c r="Z508" s="1">
        <v>2.659094E-2</v>
      </c>
      <c r="AA508">
        <v>21.203240000000001</v>
      </c>
      <c r="AB508">
        <v>0</v>
      </c>
      <c r="AC508">
        <v>0</v>
      </c>
      <c r="AD508" s="1">
        <v>2.6599210000000002E-2</v>
      </c>
      <c r="AE508">
        <v>21.18112</v>
      </c>
      <c r="AF508">
        <v>0</v>
      </c>
      <c r="AG508">
        <v>0</v>
      </c>
      <c r="AH508" s="1">
        <v>2.6753599999999999E-2</v>
      </c>
      <c r="AI508">
        <v>21.157959999999999</v>
      </c>
      <c r="AJ508">
        <v>0</v>
      </c>
      <c r="AK508">
        <v>0</v>
      </c>
      <c r="AL508" s="1">
        <v>2.66308E-2</v>
      </c>
      <c r="AM508">
        <v>21.131139999999998</v>
      </c>
      <c r="AN508">
        <v>0</v>
      </c>
      <c r="AO508">
        <v>0</v>
      </c>
      <c r="AP508" s="1">
        <v>2.6833739999999998E-2</v>
      </c>
      <c r="AQ508">
        <v>21.123100000000001</v>
      </c>
      <c r="AR508">
        <v>0</v>
      </c>
      <c r="AS508">
        <v>0</v>
      </c>
      <c r="AT508" s="1">
        <v>2.711672E-2</v>
      </c>
      <c r="AU508">
        <v>21.250139999999998</v>
      </c>
      <c r="AV508">
        <v>0</v>
      </c>
      <c r="AW508">
        <v>0</v>
      </c>
      <c r="AX508" s="1">
        <v>2.7428230000000001E-2</v>
      </c>
      <c r="AY508">
        <v>21.28933</v>
      </c>
      <c r="AZ508">
        <v>0</v>
      </c>
      <c r="BA508">
        <v>0</v>
      </c>
      <c r="BB508" s="1">
        <v>2.7609519999999999E-2</v>
      </c>
      <c r="BC508">
        <v>21.316870000000002</v>
      </c>
      <c r="BD508">
        <v>0</v>
      </c>
      <c r="BE508">
        <v>0</v>
      </c>
      <c r="BF508" s="1">
        <v>2.7776619999999998E-2</v>
      </c>
      <c r="BG508">
        <v>21.35914</v>
      </c>
      <c r="BH508">
        <v>0</v>
      </c>
      <c r="BI508">
        <v>0</v>
      </c>
      <c r="BJ508" s="1">
        <v>2.79825E-2</v>
      </c>
      <c r="BK508">
        <v>21.311419999999998</v>
      </c>
      <c r="BL508">
        <v>0</v>
      </c>
      <c r="BM508">
        <v>0</v>
      </c>
      <c r="BN508" s="1">
        <v>2.8284699999999999E-2</v>
      </c>
      <c r="BO508">
        <v>21.24513</v>
      </c>
      <c r="BP508">
        <v>0</v>
      </c>
      <c r="BQ508">
        <v>0</v>
      </c>
      <c r="BR508" s="1">
        <v>2.8635879999999999E-2</v>
      </c>
      <c r="BS508">
        <v>21.18019</v>
      </c>
      <c r="BT508">
        <v>0</v>
      </c>
      <c r="BU508">
        <v>0</v>
      </c>
      <c r="BV508" s="1">
        <v>2.8892549999999999E-2</v>
      </c>
      <c r="BW508">
        <v>21.24286</v>
      </c>
      <c r="BX508">
        <v>0</v>
      </c>
      <c r="BY508">
        <v>0</v>
      </c>
      <c r="BZ508" s="1">
        <v>2.9090669999999999E-2</v>
      </c>
      <c r="CA508">
        <v>21.42005</v>
      </c>
      <c r="CB508">
        <v>0</v>
      </c>
      <c r="CC508">
        <v>0</v>
      </c>
      <c r="CD508" s="1">
        <v>2.926349E-2</v>
      </c>
      <c r="CE508">
        <v>21.635370000000002</v>
      </c>
      <c r="CF508">
        <v>0</v>
      </c>
      <c r="CG508">
        <v>0</v>
      </c>
      <c r="CH508" s="1">
        <v>2.9483530000000001E-2</v>
      </c>
      <c r="CI508">
        <v>21.800909999999998</v>
      </c>
      <c r="CJ508">
        <v>0</v>
      </c>
      <c r="CK508">
        <v>0</v>
      </c>
      <c r="CL508">
        <v>2.9723759999999998E-2</v>
      </c>
      <c r="CM508">
        <v>21.821249999999999</v>
      </c>
      <c r="CN508">
        <v>0</v>
      </c>
      <c r="CO508">
        <v>0</v>
      </c>
      <c r="CP508" s="1">
        <v>2.9912500000000002E-2</v>
      </c>
      <c r="CQ508">
        <v>21.75123</v>
      </c>
      <c r="CR508">
        <v>0</v>
      </c>
      <c r="CS508">
        <v>0</v>
      </c>
      <c r="CT508" s="1">
        <v>3.010082E-2</v>
      </c>
      <c r="CU508">
        <v>21.684550000000002</v>
      </c>
      <c r="CV508">
        <v>0</v>
      </c>
      <c r="CW508">
        <v>0</v>
      </c>
      <c r="CX508" s="1">
        <v>3.06577E-2</v>
      </c>
      <c r="CY508">
        <v>21.646260000000002</v>
      </c>
      <c r="CZ508">
        <v>0</v>
      </c>
      <c r="DA508">
        <v>0</v>
      </c>
      <c r="DB508">
        <v>3.0758649999999998E-2</v>
      </c>
      <c r="DC508">
        <v>21.756219999999999</v>
      </c>
      <c r="DD508">
        <v>0</v>
      </c>
      <c r="DE508">
        <v>0</v>
      </c>
      <c r="DF508" s="1">
        <v>3.068222E-2</v>
      </c>
      <c r="DG508">
        <v>21.95439</v>
      </c>
      <c r="DH508">
        <v>0</v>
      </c>
      <c r="DI508">
        <v>0</v>
      </c>
      <c r="DJ508" s="1">
        <v>3.0554680000000001E-2</v>
      </c>
      <c r="DK508">
        <v>22.102329999999998</v>
      </c>
      <c r="DL508">
        <v>0</v>
      </c>
      <c r="DM508">
        <v>0</v>
      </c>
      <c r="DN508" s="1">
        <v>3.061088E-2</v>
      </c>
      <c r="DO508">
        <v>22.222100000000001</v>
      </c>
      <c r="DP508">
        <v>0</v>
      </c>
      <c r="DQ508">
        <v>0</v>
      </c>
      <c r="DR508" s="1">
        <v>3.071979E-2</v>
      </c>
      <c r="DS508">
        <v>22.225519999999999</v>
      </c>
      <c r="DT508">
        <v>0</v>
      </c>
      <c r="DU508">
        <v>0</v>
      </c>
      <c r="DV508" s="1">
        <v>3.074108E-2</v>
      </c>
      <c r="DW508">
        <v>22.12921</v>
      </c>
      <c r="DX508">
        <v>2.1766330000000001E-38</v>
      </c>
      <c r="DY508" s="1">
        <v>1.4799200000000001E-34</v>
      </c>
      <c r="DZ508" s="1">
        <v>3.0696330000000001E-2</v>
      </c>
      <c r="EA508">
        <v>22.03012</v>
      </c>
      <c r="EB508" s="1">
        <v>2.0940619999999998E-34</v>
      </c>
      <c r="EC508" s="1">
        <v>1.3040129999999999E-30</v>
      </c>
      <c r="ED508" s="1">
        <v>3.1355889999999997E-2</v>
      </c>
      <c r="EE508">
        <v>21.952639999999999</v>
      </c>
      <c r="EF508" s="1">
        <v>6.3227329999999996E-31</v>
      </c>
      <c r="EG508" s="1">
        <v>3.6712060000000001E-27</v>
      </c>
      <c r="EH508" s="1">
        <v>3.1224990000000001E-2</v>
      </c>
      <c r="EI508">
        <v>21.987349999999999</v>
      </c>
      <c r="EJ508" s="1">
        <v>7.3099310000000002E-28</v>
      </c>
      <c r="EK508" s="1">
        <v>4.1190550000000002E-24</v>
      </c>
      <c r="EL508" s="1">
        <v>3.0820429999999999E-2</v>
      </c>
      <c r="EM508">
        <v>22.103090000000002</v>
      </c>
      <c r="EN508" s="1">
        <v>3.8162509999999999E-25</v>
      </c>
      <c r="EO508" s="1">
        <v>2.1321019999999998E-21</v>
      </c>
      <c r="EP508" s="1">
        <v>3.0341969999999999E-2</v>
      </c>
      <c r="EQ508">
        <v>22.245360000000002</v>
      </c>
      <c r="ER508" s="1">
        <v>1.0183229999999999E-22</v>
      </c>
      <c r="ES508" s="1">
        <v>5.7119050000000001E-19</v>
      </c>
      <c r="ET508" s="1">
        <v>3.020432E-2</v>
      </c>
      <c r="EU508">
        <v>22.35097</v>
      </c>
      <c r="EV508" s="1">
        <v>1.5431100000000001E-20</v>
      </c>
      <c r="EW508" s="1">
        <v>8.6381229999999998E-17</v>
      </c>
      <c r="EX508" s="1">
        <v>3.0212490000000002E-2</v>
      </c>
      <c r="EY508">
        <v>22.329989999999999</v>
      </c>
      <c r="EZ508" s="1">
        <v>1.425115E-18</v>
      </c>
      <c r="FA508" s="1">
        <v>7.9489980000000007E-15</v>
      </c>
      <c r="FB508" s="1">
        <v>3.0082830000000001E-2</v>
      </c>
      <c r="FC508">
        <v>22.236280000000001</v>
      </c>
      <c r="FD508" s="1">
        <v>8.4458339999999999E-17</v>
      </c>
      <c r="FE508" s="1">
        <v>4.724504E-13</v>
      </c>
      <c r="FF508" s="1">
        <v>2.9796550000000002E-2</v>
      </c>
      <c r="FG508">
        <v>22.123190000000001</v>
      </c>
      <c r="FH508" s="1">
        <v>3.3646030000000001E-15</v>
      </c>
      <c r="FI508" s="1">
        <v>1.9046960000000001E-11</v>
      </c>
      <c r="FJ508" s="1">
        <v>3.0107769999999999E-2</v>
      </c>
      <c r="FK508">
        <v>22.043510000000001</v>
      </c>
      <c r="FL508" s="1">
        <v>9.6931059999999995E-14</v>
      </c>
      <c r="FM508" s="1">
        <v>5.445664E-10</v>
      </c>
      <c r="FN508" s="1">
        <v>2.9807E-2</v>
      </c>
      <c r="FO508">
        <v>22.173649999999999</v>
      </c>
      <c r="FP508" s="1">
        <v>2.0112289999999999E-12</v>
      </c>
      <c r="FQ508" s="1">
        <v>1.144805E-8</v>
      </c>
      <c r="FR508" s="1">
        <v>2.93519E-2</v>
      </c>
      <c r="FS508">
        <v>22.307729999999999</v>
      </c>
      <c r="FT508" s="1">
        <v>3.1214749999999997E-11</v>
      </c>
      <c r="FU508" s="1">
        <v>1.8128439999999999E-7</v>
      </c>
      <c r="FV508" s="1">
        <v>2.8821579999999999E-2</v>
      </c>
      <c r="FW508">
        <v>22.415559999999999</v>
      </c>
      <c r="FX508" s="1">
        <v>3.7268189999999998E-10</v>
      </c>
      <c r="FY508" s="1">
        <v>2.218123E-6</v>
      </c>
      <c r="FZ508" s="1">
        <v>2.856802E-2</v>
      </c>
      <c r="GA508">
        <v>22.456900000000001</v>
      </c>
      <c r="GB508" s="1">
        <v>3.557087E-9</v>
      </c>
      <c r="GC508" s="1">
        <v>2.1496729999999999E-5</v>
      </c>
      <c r="GD508" s="1">
        <v>2.8439019999999999E-2</v>
      </c>
      <c r="GE508">
        <v>22.41817</v>
      </c>
      <c r="GF508" s="1">
        <v>2.7632849999999999E-8</v>
      </c>
      <c r="GG508" s="1">
        <v>1.688409E-4</v>
      </c>
      <c r="GH508" s="1">
        <v>2.8213120000000001E-2</v>
      </c>
      <c r="GI508">
        <v>22.332049999999999</v>
      </c>
      <c r="GJ508" s="1">
        <v>1.7641829999999999E-7</v>
      </c>
      <c r="GK508" s="1">
        <v>1.0948819999999999E-3</v>
      </c>
      <c r="GL508" s="1">
        <v>2.7902349999999999E-2</v>
      </c>
      <c r="GM508">
        <v>22.238309999999998</v>
      </c>
      <c r="GN508" s="1">
        <v>9.4150830000000005E-7</v>
      </c>
      <c r="GO508" s="1">
        <v>5.9549670000000002E-3</v>
      </c>
      <c r="GP508" s="1">
        <v>2.8174250000000001E-2</v>
      </c>
      <c r="GQ508">
        <v>22.19303</v>
      </c>
      <c r="GR508" s="1">
        <v>4.3782979999999996E-6</v>
      </c>
      <c r="GS508" s="1">
        <v>2.764109E-2</v>
      </c>
      <c r="GT508" s="1">
        <v>2.7884740000000002E-2</v>
      </c>
      <c r="GU508">
        <v>22.370370000000001</v>
      </c>
      <c r="GV508" s="1">
        <v>1.72891E-5</v>
      </c>
      <c r="GW508" s="1">
        <v>0.1111656</v>
      </c>
      <c r="GX508" s="1">
        <v>2.7424779999999999E-2</v>
      </c>
      <c r="GY508">
        <v>22.551369999999999</v>
      </c>
      <c r="GZ508" s="1">
        <v>5.9332130000000003E-5</v>
      </c>
      <c r="HA508">
        <v>0.39124140000000002</v>
      </c>
      <c r="HB508">
        <v>2.6904270000000001E-2</v>
      </c>
      <c r="HC508">
        <v>22.724740000000001</v>
      </c>
      <c r="HD508" s="1">
        <v>1.7975869999999999E-4</v>
      </c>
      <c r="HE508">
        <v>1.2182230000000001</v>
      </c>
      <c r="HF508" s="1">
        <v>2.6647980000000002E-2</v>
      </c>
      <c r="HG508">
        <v>22.890999999999998</v>
      </c>
      <c r="HH508" s="1">
        <v>4.9216739999999998E-4</v>
      </c>
      <c r="HI508">
        <v>3.3956499999999998</v>
      </c>
      <c r="HJ508" s="1">
        <v>2.6486240000000001E-2</v>
      </c>
      <c r="HK508">
        <v>22.94623</v>
      </c>
      <c r="HL508" s="1">
        <v>1.2245590000000001E-3</v>
      </c>
      <c r="HM508">
        <v>8.5705159999999996</v>
      </c>
      <c r="HN508" s="1">
        <v>2.6257340000000001E-2</v>
      </c>
      <c r="HO508">
        <v>22.852360000000001</v>
      </c>
      <c r="HP508" s="1">
        <v>2.7776189999999998E-3</v>
      </c>
      <c r="HQ508">
        <v>19.769729999999999</v>
      </c>
      <c r="HR508" s="1">
        <v>2.5907030000000001E-2</v>
      </c>
      <c r="HS508">
        <v>22.737690000000001</v>
      </c>
      <c r="HT508" s="1">
        <v>5.7757049999999999E-3</v>
      </c>
      <c r="HU508">
        <v>41.994169999999997</v>
      </c>
      <c r="HV508">
        <v>2.5809729999999999E-2</v>
      </c>
      <c r="HW508">
        <v>22.645409999999998</v>
      </c>
      <c r="HX508" s="1">
        <v>1.125306E-2</v>
      </c>
      <c r="HY508">
        <v>82.777860000000004</v>
      </c>
      <c r="HZ508" s="1">
        <v>2.5456820000000002E-2</v>
      </c>
      <c r="IA508">
        <v>22.759689999999999</v>
      </c>
      <c r="IB508" s="1">
        <v>2.0295150000000001E-2</v>
      </c>
      <c r="IC508">
        <v>152.49590000000001</v>
      </c>
      <c r="ID508">
        <v>2.5058670000000002E-2</v>
      </c>
      <c r="IE508">
        <v>22.9755</v>
      </c>
      <c r="IF508">
        <v>3.4343310000000002E-2</v>
      </c>
      <c r="IG508">
        <v>264.04689999999999</v>
      </c>
      <c r="IH508" s="1">
        <v>2.467254E-2</v>
      </c>
      <c r="II508">
        <v>23.181370000000001</v>
      </c>
      <c r="IJ508" s="1">
        <v>5.4965609999999998E-2</v>
      </c>
      <c r="IK508">
        <v>432.24259999999998</v>
      </c>
      <c r="IL508" s="1">
        <v>2.4430790000000001E-2</v>
      </c>
      <c r="IM508">
        <v>23.365069999999999</v>
      </c>
      <c r="IN508" s="1">
        <v>8.4140039999999999E-2</v>
      </c>
      <c r="IO508">
        <v>672.74490000000003</v>
      </c>
      <c r="IP508" s="1">
        <v>2.4268310000000001E-2</v>
      </c>
      <c r="IQ508">
        <v>23.387640000000001</v>
      </c>
      <c r="IR508" s="1">
        <v>0.1235583</v>
      </c>
      <c r="IS508">
        <v>1000.952</v>
      </c>
      <c r="IT508" s="1">
        <v>2.4094810000000001E-2</v>
      </c>
      <c r="IU508">
        <v>23.290220000000001</v>
      </c>
      <c r="IV508">
        <v>0.17422380000000001</v>
      </c>
      <c r="IW508">
        <v>1430.2860000000001</v>
      </c>
      <c r="IX508" s="1">
        <v>2.3917870000000001E-2</v>
      </c>
      <c r="IY508">
        <v>23.193899999999999</v>
      </c>
      <c r="IZ508">
        <v>0.23690649999999999</v>
      </c>
      <c r="JA508">
        <v>1970.662</v>
      </c>
      <c r="JB508" s="1">
        <v>2.4004620000000001E-2</v>
      </c>
      <c r="JC508">
        <v>23.128129999999999</v>
      </c>
      <c r="JD508">
        <v>0.31539909999999999</v>
      </c>
      <c r="JE508">
        <v>2628.5309999999999</v>
      </c>
      <c r="JF508" s="1">
        <v>2.3867909999999999E-2</v>
      </c>
      <c r="JG508">
        <v>23.193370000000002</v>
      </c>
      <c r="JH508">
        <v>0.4041961</v>
      </c>
      <c r="JI508">
        <v>3405.9319999999998</v>
      </c>
      <c r="JJ508" s="1">
        <v>2.367182E-2</v>
      </c>
      <c r="JK508">
        <v>23.24051</v>
      </c>
      <c r="JL508">
        <v>0.50342569999999998</v>
      </c>
      <c r="JM508">
        <v>4297.8239999999996</v>
      </c>
      <c r="JN508" s="1">
        <v>2.3411580000000001E-2</v>
      </c>
      <c r="JO508">
        <v>23.31315</v>
      </c>
      <c r="JP508">
        <v>0.61047079999999998</v>
      </c>
      <c r="JQ508">
        <v>5294.9459999999999</v>
      </c>
      <c r="JR508" s="1">
        <v>2.323919E-2</v>
      </c>
      <c r="JS508">
        <v>23.294239999999999</v>
      </c>
      <c r="JT508">
        <v>0.7275047</v>
      </c>
      <c r="JU508">
        <v>6384.23</v>
      </c>
      <c r="JV508" s="1">
        <v>2.3102770000000002E-2</v>
      </c>
      <c r="JW508">
        <v>23.213509999999999</v>
      </c>
      <c r="JX508">
        <v>0.85181309999999999</v>
      </c>
      <c r="JY508">
        <v>7551.0559999999996</v>
      </c>
      <c r="JZ508">
        <v>2.293926E-2</v>
      </c>
      <c r="KA508">
        <v>23.122229999999998</v>
      </c>
      <c r="KB508">
        <v>0.97944279999999995</v>
      </c>
      <c r="KC508">
        <v>8778.3469999999998</v>
      </c>
      <c r="KD508" s="1">
        <v>2.2718889999999999E-2</v>
      </c>
      <c r="KE508">
        <v>23.03248</v>
      </c>
      <c r="KF508">
        <v>1.106088</v>
      </c>
      <c r="KG508">
        <v>10047.56</v>
      </c>
      <c r="KH508" s="1">
        <v>2.2482370000000002E-2</v>
      </c>
      <c r="KI508">
        <v>22.956150000000001</v>
      </c>
      <c r="KJ508">
        <v>1.231023</v>
      </c>
      <c r="KK508">
        <v>11339.82</v>
      </c>
      <c r="KL508" s="1">
        <v>2.2273290000000001E-2</v>
      </c>
      <c r="KM508">
        <v>23.03717</v>
      </c>
      <c r="KN508">
        <v>1.354733</v>
      </c>
      <c r="KO508">
        <v>12637.63</v>
      </c>
      <c r="KP508" s="1">
        <v>2.20874E-2</v>
      </c>
      <c r="KQ508">
        <v>23.061129999999999</v>
      </c>
      <c r="KR508">
        <v>1.4757659999999999</v>
      </c>
      <c r="KS508">
        <v>13925.28</v>
      </c>
      <c r="KT508" s="1">
        <v>2.190373E-2</v>
      </c>
      <c r="KU508">
        <v>23.110299999999999</v>
      </c>
      <c r="KV508">
        <v>1.591531</v>
      </c>
      <c r="KW508">
        <v>15188.7</v>
      </c>
      <c r="KX508" s="1">
        <v>2.17124E-2</v>
      </c>
      <c r="KY508">
        <v>23.169699999999999</v>
      </c>
      <c r="KZ508">
        <v>1.7004010000000001</v>
      </c>
      <c r="LA508">
        <v>16415.97</v>
      </c>
      <c r="LB508" s="1">
        <v>2.15313E-2</v>
      </c>
      <c r="LC508">
        <v>23.16037</v>
      </c>
      <c r="LD508">
        <v>1.8028029999999999</v>
      </c>
      <c r="LE508">
        <v>17596.8</v>
      </c>
      <c r="LF508" s="1">
        <v>2.138191E-2</v>
      </c>
      <c r="LG508">
        <v>23.063389999999998</v>
      </c>
      <c r="LH508">
        <v>1.90038</v>
      </c>
      <c r="LI508">
        <v>18723.28</v>
      </c>
      <c r="LJ508" s="1">
        <v>2.1278229999999999E-2</v>
      </c>
      <c r="LK508">
        <v>22.954270000000001</v>
      </c>
      <c r="LL508">
        <v>1.994113</v>
      </c>
      <c r="LM508">
        <v>19789.919999999998</v>
      </c>
      <c r="LN508" s="1">
        <v>2.1303510000000001E-2</v>
      </c>
      <c r="LO508">
        <v>22.91545</v>
      </c>
      <c r="LP508">
        <v>2.093013</v>
      </c>
      <c r="LQ508">
        <v>20794.080000000002</v>
      </c>
      <c r="LR508" s="1">
        <v>2.1191870000000002E-2</v>
      </c>
      <c r="LS508">
        <v>23.113610000000001</v>
      </c>
      <c r="LT508">
        <v>2.171611</v>
      </c>
      <c r="LU508">
        <v>21733.34</v>
      </c>
      <c r="LV508" s="1">
        <v>2.1031129999999999E-2</v>
      </c>
      <c r="LW508">
        <v>23.299499999999998</v>
      </c>
      <c r="LX508">
        <v>2.237025</v>
      </c>
      <c r="LY508">
        <v>22603.58</v>
      </c>
      <c r="LZ508" s="1">
        <v>2.0876849999999999E-2</v>
      </c>
      <c r="MA508">
        <v>23.47</v>
      </c>
      <c r="MB508">
        <v>2.2950680000000001</v>
      </c>
      <c r="MC508">
        <v>23403.95</v>
      </c>
      <c r="MD508" s="1">
        <v>2.0798649999999998E-2</v>
      </c>
      <c r="ME508">
        <v>23.660329999999998</v>
      </c>
      <c r="MF508">
        <v>2.3537210000000002</v>
      </c>
      <c r="MG508">
        <v>24134.959999999999</v>
      </c>
      <c r="MH508" s="1">
        <v>2.075873E-2</v>
      </c>
      <c r="MI508">
        <v>23.700790000000001</v>
      </c>
      <c r="MJ508">
        <v>2.4097499999999998</v>
      </c>
      <c r="MK508">
        <v>24798.95</v>
      </c>
      <c r="ML508" s="1">
        <v>2.0696240000000001E-2</v>
      </c>
      <c r="MM508">
        <v>23.582149999999999</v>
      </c>
      <c r="MN508">
        <v>2.4567580000000002</v>
      </c>
      <c r="MO508">
        <v>25397.72</v>
      </c>
      <c r="MP508" s="1">
        <v>2.062727E-2</v>
      </c>
      <c r="MQ508">
        <v>23.48114</v>
      </c>
      <c r="MR508">
        <v>2.4962469999999999</v>
      </c>
      <c r="MS508">
        <v>25932.69</v>
      </c>
      <c r="MT508" s="1">
        <v>2.0762800000000001E-2</v>
      </c>
      <c r="MU508">
        <v>23.41592</v>
      </c>
      <c r="MV508">
        <v>2.5550869999999999</v>
      </c>
      <c r="MW508">
        <v>26408.11</v>
      </c>
      <c r="MX508" s="1">
        <v>2.0696929999999999E-2</v>
      </c>
      <c r="MY508">
        <v>23.571249999999999</v>
      </c>
      <c r="MZ508">
        <v>2.5838939999999999</v>
      </c>
      <c r="NA508">
        <v>26826.05</v>
      </c>
      <c r="NB508" s="1">
        <v>2.0567930000000002E-2</v>
      </c>
      <c r="NC508">
        <v>23.782859999999999</v>
      </c>
      <c r="ND508">
        <v>2.5990229999999999</v>
      </c>
      <c r="NE508">
        <v>27188.41</v>
      </c>
      <c r="NF508" s="1">
        <v>2.0426840000000002E-2</v>
      </c>
      <c r="NG508">
        <v>23.961670000000002</v>
      </c>
      <c r="NH508">
        <v>2.6073740000000001</v>
      </c>
      <c r="NI508">
        <v>27497.47</v>
      </c>
      <c r="NJ508" s="1">
        <v>2.039535E-2</v>
      </c>
      <c r="NK508">
        <v>24.124700000000001</v>
      </c>
      <c r="NL508">
        <v>2.6250110000000002</v>
      </c>
      <c r="NM508">
        <v>27756.26</v>
      </c>
      <c r="NN508" s="1">
        <v>2.041196E-2</v>
      </c>
      <c r="NO508">
        <v>24.124600000000001</v>
      </c>
      <c r="NP508">
        <v>2.6445759999999998</v>
      </c>
      <c r="NQ508">
        <v>27968.9</v>
      </c>
      <c r="NR508" s="1">
        <v>2.0402739999999999E-2</v>
      </c>
      <c r="NS508">
        <v>24.022130000000001</v>
      </c>
      <c r="NT508">
        <v>2.656803</v>
      </c>
      <c r="NU508">
        <v>28138.5</v>
      </c>
      <c r="NV508" s="1">
        <v>2.0314490000000001E-2</v>
      </c>
      <c r="NW508">
        <v>23.920970000000001</v>
      </c>
      <c r="NX508">
        <v>2.6549779999999998</v>
      </c>
      <c r="NY508">
        <v>28267.33</v>
      </c>
      <c r="NZ508" s="1">
        <v>2.017236E-2</v>
      </c>
      <c r="OA508">
        <v>23.857040000000001</v>
      </c>
      <c r="OB508">
        <v>2.6425149999999999</v>
      </c>
      <c r="OC508">
        <v>28357.75</v>
      </c>
      <c r="OD508" s="1">
        <v>2.0096139999999998E-2</v>
      </c>
      <c r="OE508">
        <v>23.83531</v>
      </c>
      <c r="OF508">
        <v>2.6355520000000001</v>
      </c>
      <c r="OG508">
        <v>28412.47</v>
      </c>
      <c r="OH508" s="1">
        <v>2.010052E-2</v>
      </c>
      <c r="OI508">
        <v>23.944649999999999</v>
      </c>
      <c r="OJ508">
        <v>2.6359330000000001</v>
      </c>
      <c r="OK508">
        <v>28434.66</v>
      </c>
    </row>
    <row r="509" spans="1:401" x14ac:dyDescent="0.35">
      <c r="A509">
        <v>518</v>
      </c>
      <c r="B509" t="s">
        <v>4</v>
      </c>
      <c r="C509" t="s">
        <v>364</v>
      </c>
      <c r="D509" t="s">
        <v>516</v>
      </c>
      <c r="E509">
        <v>810.21939999999995</v>
      </c>
      <c r="F509" s="1">
        <v>2.7792669999999998E-2</v>
      </c>
      <c r="G509">
        <v>20.786370000000002</v>
      </c>
      <c r="H509">
        <v>0</v>
      </c>
      <c r="I509">
        <v>0</v>
      </c>
      <c r="J509" s="1">
        <v>2.7751350000000001E-2</v>
      </c>
      <c r="K509">
        <v>20.778770000000002</v>
      </c>
      <c r="L509">
        <v>0</v>
      </c>
      <c r="M509">
        <v>0</v>
      </c>
      <c r="N509" s="1">
        <v>2.7928809999999998E-2</v>
      </c>
      <c r="O509">
        <v>20.920860000000001</v>
      </c>
      <c r="P509">
        <v>0</v>
      </c>
      <c r="Q509">
        <v>0</v>
      </c>
      <c r="R509" s="1">
        <v>2.8162050000000001E-2</v>
      </c>
      <c r="S509">
        <v>20.997019999999999</v>
      </c>
      <c r="T509">
        <v>0</v>
      </c>
      <c r="U509">
        <v>0</v>
      </c>
      <c r="V509" s="1">
        <v>2.814968E-2</v>
      </c>
      <c r="W509">
        <v>21.12951</v>
      </c>
      <c r="X509">
        <v>0</v>
      </c>
      <c r="Y509">
        <v>0</v>
      </c>
      <c r="Z509" s="1">
        <v>2.8042170000000002E-2</v>
      </c>
      <c r="AA509">
        <v>21.130759999999999</v>
      </c>
      <c r="AB509">
        <v>0</v>
      </c>
      <c r="AC509">
        <v>0</v>
      </c>
      <c r="AD509" s="1">
        <v>2.8047409999999998E-2</v>
      </c>
      <c r="AE509">
        <v>21.111599999999999</v>
      </c>
      <c r="AF509">
        <v>0</v>
      </c>
      <c r="AG509">
        <v>0</v>
      </c>
      <c r="AH509" s="1">
        <v>2.8207349999999999E-2</v>
      </c>
      <c r="AI509">
        <v>21.090990000000001</v>
      </c>
      <c r="AJ509">
        <v>0</v>
      </c>
      <c r="AK509">
        <v>0</v>
      </c>
      <c r="AL509" s="1">
        <v>2.8071550000000001E-2</v>
      </c>
      <c r="AM509">
        <v>21.066330000000001</v>
      </c>
      <c r="AN509">
        <v>0</v>
      </c>
      <c r="AO509">
        <v>0</v>
      </c>
      <c r="AP509" s="1">
        <v>2.8284199999999999E-2</v>
      </c>
      <c r="AQ509">
        <v>21.05987</v>
      </c>
      <c r="AR509">
        <v>0</v>
      </c>
      <c r="AS509">
        <v>0</v>
      </c>
      <c r="AT509" s="1">
        <v>2.8586650000000002E-2</v>
      </c>
      <c r="AU509">
        <v>21.184699999999999</v>
      </c>
      <c r="AV509">
        <v>0</v>
      </c>
      <c r="AW509">
        <v>0</v>
      </c>
      <c r="AX509">
        <v>2.8916879999999999E-2</v>
      </c>
      <c r="AY509">
        <v>21.224779999999999</v>
      </c>
      <c r="AZ509">
        <v>0</v>
      </c>
      <c r="BA509">
        <v>0</v>
      </c>
      <c r="BB509">
        <v>2.9109300000000001E-2</v>
      </c>
      <c r="BC509">
        <v>21.254249999999999</v>
      </c>
      <c r="BD509">
        <v>0</v>
      </c>
      <c r="BE509">
        <v>0</v>
      </c>
      <c r="BF509" s="1">
        <v>2.9279030000000001E-2</v>
      </c>
      <c r="BG509">
        <v>21.296669999999999</v>
      </c>
      <c r="BH509">
        <v>0</v>
      </c>
      <c r="BI509">
        <v>0</v>
      </c>
      <c r="BJ509" s="1">
        <v>2.9496100000000001E-2</v>
      </c>
      <c r="BK509">
        <v>21.252230000000001</v>
      </c>
      <c r="BL509">
        <v>0</v>
      </c>
      <c r="BM509">
        <v>0</v>
      </c>
      <c r="BN509" s="1">
        <v>2.9817679999999999E-2</v>
      </c>
      <c r="BO509">
        <v>21.189440000000001</v>
      </c>
      <c r="BP509">
        <v>0</v>
      </c>
      <c r="BQ509">
        <v>0</v>
      </c>
      <c r="BR509" s="1">
        <v>3.0187240000000001E-2</v>
      </c>
      <c r="BS509">
        <v>21.12773</v>
      </c>
      <c r="BT509">
        <v>0</v>
      </c>
      <c r="BU509">
        <v>0</v>
      </c>
      <c r="BV509">
        <v>3.0459190000000001E-2</v>
      </c>
      <c r="BW509">
        <v>21.189309999999999</v>
      </c>
      <c r="BX509">
        <v>0</v>
      </c>
      <c r="BY509">
        <v>0</v>
      </c>
      <c r="BZ509" s="1">
        <v>3.0664710000000001E-2</v>
      </c>
      <c r="CA509">
        <v>21.363340000000001</v>
      </c>
      <c r="CB509">
        <v>0</v>
      </c>
      <c r="CC509">
        <v>0</v>
      </c>
      <c r="CD509" s="1">
        <v>3.0847019999999999E-2</v>
      </c>
      <c r="CE509">
        <v>21.574619999999999</v>
      </c>
      <c r="CF509">
        <v>0</v>
      </c>
      <c r="CG509">
        <v>0</v>
      </c>
      <c r="CH509" s="1">
        <v>3.10777E-2</v>
      </c>
      <c r="CI509">
        <v>21.738769999999999</v>
      </c>
      <c r="CJ509">
        <v>0</v>
      </c>
      <c r="CK509">
        <v>0</v>
      </c>
      <c r="CL509" s="1">
        <v>3.1331009999999999E-2</v>
      </c>
      <c r="CM509">
        <v>21.761510000000001</v>
      </c>
      <c r="CN509">
        <v>0</v>
      </c>
      <c r="CO509">
        <v>0</v>
      </c>
      <c r="CP509">
        <v>3.1531770000000001E-2</v>
      </c>
      <c r="CQ509">
        <v>21.696380000000001</v>
      </c>
      <c r="CR509">
        <v>0</v>
      </c>
      <c r="CS509">
        <v>0</v>
      </c>
      <c r="CT509" s="1">
        <v>3.1730349999999997E-2</v>
      </c>
      <c r="CU509">
        <v>21.633220000000001</v>
      </c>
      <c r="CV509">
        <v>0</v>
      </c>
      <c r="CW509">
        <v>0</v>
      </c>
      <c r="CX509" s="1">
        <v>3.2329070000000001E-2</v>
      </c>
      <c r="CY509">
        <v>21.597249999999999</v>
      </c>
      <c r="CZ509">
        <v>0</v>
      </c>
      <c r="DA509">
        <v>0</v>
      </c>
      <c r="DB509" s="1">
        <v>3.2435329999999998E-2</v>
      </c>
      <c r="DC509">
        <v>21.704920000000001</v>
      </c>
      <c r="DD509">
        <v>0</v>
      </c>
      <c r="DE509">
        <v>0</v>
      </c>
      <c r="DF509" s="1">
        <v>3.2349160000000002E-2</v>
      </c>
      <c r="DG509">
        <v>21.898790000000002</v>
      </c>
      <c r="DH509">
        <v>0</v>
      </c>
      <c r="DI509">
        <v>0</v>
      </c>
      <c r="DJ509" s="1">
        <v>3.220833E-2</v>
      </c>
      <c r="DK509">
        <v>22.045269999999999</v>
      </c>
      <c r="DL509">
        <v>0</v>
      </c>
      <c r="DM509">
        <v>0</v>
      </c>
      <c r="DN509" s="1">
        <v>3.227174E-2</v>
      </c>
      <c r="DO509">
        <v>22.164359999999999</v>
      </c>
      <c r="DP509">
        <v>0</v>
      </c>
      <c r="DQ509">
        <v>0</v>
      </c>
      <c r="DR509" s="1">
        <v>3.2387649999999997E-2</v>
      </c>
      <c r="DS509">
        <v>22.170020000000001</v>
      </c>
      <c r="DT509">
        <v>0</v>
      </c>
      <c r="DU509">
        <v>0</v>
      </c>
      <c r="DV509" s="1">
        <v>3.2413089999999999E-2</v>
      </c>
      <c r="DW509">
        <v>22.078510000000001</v>
      </c>
      <c r="DX509">
        <v>0</v>
      </c>
      <c r="DY509" s="1">
        <v>3.712023E-35</v>
      </c>
      <c r="DZ509" s="1">
        <v>3.2366399999999997E-2</v>
      </c>
      <c r="EA509">
        <v>21.983319999999999</v>
      </c>
      <c r="EB509" s="1">
        <v>6.4354160000000005E-35</v>
      </c>
      <c r="EC509" s="1">
        <v>3.5703970000000001E-31</v>
      </c>
      <c r="ED509" s="1">
        <v>3.3083170000000002E-2</v>
      </c>
      <c r="EE509">
        <v>21.907889999999998</v>
      </c>
      <c r="EF509" s="1">
        <v>2.0889699999999998E-31</v>
      </c>
      <c r="EG509" s="1">
        <v>1.0847909999999999E-27</v>
      </c>
      <c r="EH509" s="1">
        <v>3.2942279999999997E-2</v>
      </c>
      <c r="EI509">
        <v>21.941510000000001</v>
      </c>
      <c r="EJ509" s="1">
        <v>2.564346E-28</v>
      </c>
      <c r="EK509" s="1">
        <v>1.301328E-24</v>
      </c>
      <c r="EL509" s="1">
        <v>3.2504760000000001E-2</v>
      </c>
      <c r="EM509">
        <v>22.054379999999998</v>
      </c>
      <c r="EN509" s="1">
        <v>1.4134100000000001E-25</v>
      </c>
      <c r="EO509" s="1">
        <v>7.1521569999999998E-22</v>
      </c>
      <c r="EP509" s="1">
        <v>3.1993830000000001E-2</v>
      </c>
      <c r="EQ509">
        <v>22.194030000000001</v>
      </c>
      <c r="ER509" s="1">
        <v>3.9656540000000003E-23</v>
      </c>
      <c r="ES509" s="1">
        <v>2.024004E-19</v>
      </c>
      <c r="ET509">
        <v>3.1851379999999999E-2</v>
      </c>
      <c r="EU509">
        <v>22.297840000000001</v>
      </c>
      <c r="EV509" s="1">
        <v>6.3002769999999997E-21</v>
      </c>
      <c r="EW509" s="1">
        <v>3.2204770000000002E-17</v>
      </c>
      <c r="EX509" s="1">
        <v>3.18658E-2</v>
      </c>
      <c r="EY509">
        <v>22.279350000000001</v>
      </c>
      <c r="EZ509" s="1">
        <v>6.082421E-19</v>
      </c>
      <c r="FA509" s="1">
        <v>3.106815E-15</v>
      </c>
      <c r="FB509" s="1">
        <v>3.1732049999999998E-2</v>
      </c>
      <c r="FC509">
        <v>22.189710000000002</v>
      </c>
      <c r="FD509" s="1">
        <v>3.7573059999999997E-17</v>
      </c>
      <c r="FE509" s="1">
        <v>1.9294870000000001E-13</v>
      </c>
      <c r="FF509" s="1">
        <v>3.143017E-2</v>
      </c>
      <c r="FG509">
        <v>22.079930000000001</v>
      </c>
      <c r="FH509" s="1">
        <v>1.5560979999999999E-15</v>
      </c>
      <c r="FI509" s="1">
        <v>8.1047890000000001E-12</v>
      </c>
      <c r="FJ509" s="1">
        <v>3.1776510000000001E-2</v>
      </c>
      <c r="FK509">
        <v>22.003050000000002</v>
      </c>
      <c r="FL509" s="1">
        <v>4.6538799999999998E-14</v>
      </c>
      <c r="FM509" s="1">
        <v>2.4087730000000002E-10</v>
      </c>
      <c r="FN509" s="1">
        <v>3.145303E-2</v>
      </c>
      <c r="FO509">
        <v>22.129339999999999</v>
      </c>
      <c r="FP509" s="1">
        <v>9.9975719999999997E-13</v>
      </c>
      <c r="FQ509" s="1">
        <v>5.2523919999999997E-9</v>
      </c>
      <c r="FR509" s="1">
        <v>3.0968019999999999E-2</v>
      </c>
      <c r="FS509">
        <v>22.260210000000001</v>
      </c>
      <c r="FT509" s="1">
        <v>1.6043870000000002E-11</v>
      </c>
      <c r="FU509" s="1">
        <v>8.6138239999999997E-8</v>
      </c>
      <c r="FV509" s="1">
        <v>3.040377E-2</v>
      </c>
      <c r="FW509">
        <v>22.366779999999999</v>
      </c>
      <c r="FX509" s="1">
        <v>1.977536E-10</v>
      </c>
      <c r="FY509" s="1">
        <v>1.0896360000000001E-6</v>
      </c>
      <c r="FZ509" s="1">
        <v>3.0139929999999999E-2</v>
      </c>
      <c r="GA509">
        <v>22.40935</v>
      </c>
      <c r="GB509" s="1">
        <v>1.9465530000000002E-9</v>
      </c>
      <c r="GC509" s="1">
        <v>1.090164E-5</v>
      </c>
      <c r="GD509" s="1">
        <v>3.0007740000000001E-2</v>
      </c>
      <c r="GE509">
        <v>22.37387</v>
      </c>
      <c r="GF509" s="1">
        <v>1.5575499999999999E-8</v>
      </c>
      <c r="GG509" s="1">
        <v>8.8270690000000001E-5</v>
      </c>
      <c r="GH509" s="1">
        <v>2.9770100000000001E-2</v>
      </c>
      <c r="GI509">
        <v>22.291889999999999</v>
      </c>
      <c r="GJ509" s="1">
        <v>1.0229430000000001E-7</v>
      </c>
      <c r="GK509" s="1">
        <v>5.8935059999999997E-4</v>
      </c>
      <c r="GL509" s="1">
        <v>2.9445269999999999E-2</v>
      </c>
      <c r="GM509">
        <v>22.201809999999998</v>
      </c>
      <c r="GN509" s="1">
        <v>5.6100710000000003E-7</v>
      </c>
      <c r="GO509" s="1">
        <v>3.296265E-3</v>
      </c>
      <c r="GP509" s="1">
        <v>2.9744199999999998E-2</v>
      </c>
      <c r="GQ509">
        <v>22.159020000000002</v>
      </c>
      <c r="GR509" s="1">
        <v>2.6788460000000001E-6</v>
      </c>
      <c r="GS509" s="1">
        <v>1.5715799999999999E-2</v>
      </c>
      <c r="GT509" s="1">
        <v>2.943842E-2</v>
      </c>
      <c r="GU509">
        <v>22.33222</v>
      </c>
      <c r="GV509" s="1">
        <v>1.084388E-5</v>
      </c>
      <c r="GW509" s="1">
        <v>6.4834669999999997E-2</v>
      </c>
      <c r="GX509" s="1">
        <v>2.8951890000000001E-2</v>
      </c>
      <c r="GY509">
        <v>22.510090000000002</v>
      </c>
      <c r="GZ509" s="1">
        <v>3.8109840000000002E-5</v>
      </c>
      <c r="HA509" s="1">
        <v>0.23381740000000001</v>
      </c>
      <c r="HB509">
        <v>2.839386E-2</v>
      </c>
      <c r="HC509">
        <v>22.681799999999999</v>
      </c>
      <c r="HD509" s="1">
        <v>1.180933E-4</v>
      </c>
      <c r="HE509">
        <v>0.74523930000000005</v>
      </c>
      <c r="HF509" s="1">
        <v>2.8125230000000001E-2</v>
      </c>
      <c r="HG509">
        <v>22.847110000000001</v>
      </c>
      <c r="HH509" s="1">
        <v>3.304828E-4</v>
      </c>
      <c r="HI509">
        <v>2.1240679999999998</v>
      </c>
      <c r="HJ509" s="1">
        <v>2.7958009999999998E-2</v>
      </c>
      <c r="HK509">
        <v>22.904029999999999</v>
      </c>
      <c r="HL509" s="1">
        <v>8.3965020000000001E-4</v>
      </c>
      <c r="HM509">
        <v>5.4761369999999996</v>
      </c>
      <c r="HN509" s="1">
        <v>2.7717559999999999E-2</v>
      </c>
      <c r="HO509">
        <v>22.816510000000001</v>
      </c>
      <c r="HP509" s="1">
        <v>1.9427629999999999E-3</v>
      </c>
      <c r="HQ509">
        <v>12.89006</v>
      </c>
      <c r="HR509" s="1">
        <v>2.7351460000000001E-2</v>
      </c>
      <c r="HS509">
        <v>22.707599999999999</v>
      </c>
      <c r="HT509" s="1">
        <v>4.1176069999999997E-3</v>
      </c>
      <c r="HU509">
        <v>27.915019999999998</v>
      </c>
      <c r="HV509" s="1">
        <v>2.7255959999999999E-2</v>
      </c>
      <c r="HW509">
        <v>22.619759999999999</v>
      </c>
      <c r="HX509" s="1">
        <v>8.1713919999999995E-3</v>
      </c>
      <c r="HY509">
        <v>56.051459999999999</v>
      </c>
      <c r="HZ509" s="1">
        <v>2.6880500000000002E-2</v>
      </c>
      <c r="IA509">
        <v>22.73218</v>
      </c>
      <c r="IB509" s="1">
        <v>1.4992190000000001E-2</v>
      </c>
      <c r="IC509">
        <v>105.09099999999999</v>
      </c>
      <c r="ID509" s="1">
        <v>2.6458470000000001E-2</v>
      </c>
      <c r="IE509">
        <v>22.943719999999999</v>
      </c>
      <c r="IF509">
        <v>2.5787810000000001E-2</v>
      </c>
      <c r="IG509">
        <v>185.0309</v>
      </c>
      <c r="IH509" s="1">
        <v>2.6049889999999999E-2</v>
      </c>
      <c r="II509">
        <v>23.146660000000001</v>
      </c>
      <c r="IJ509">
        <v>4.1919829999999998E-2</v>
      </c>
      <c r="IK509">
        <v>307.7407</v>
      </c>
      <c r="IL509">
        <v>2.5796550000000001E-2</v>
      </c>
      <c r="IM509">
        <v>23.328659999999999</v>
      </c>
      <c r="IN509" s="1">
        <v>6.5131040000000001E-2</v>
      </c>
      <c r="IO509">
        <v>486.24680000000001</v>
      </c>
      <c r="IP509" s="1">
        <v>2.5626670000000001E-2</v>
      </c>
      <c r="IQ509">
        <v>23.353860000000001</v>
      </c>
      <c r="IR509" s="1">
        <v>9.7001630000000005E-2</v>
      </c>
      <c r="IS509">
        <v>733.89030000000002</v>
      </c>
      <c r="IT509" s="1">
        <v>2.5445849999999999E-2</v>
      </c>
      <c r="IU509">
        <v>23.262789999999999</v>
      </c>
      <c r="IV509" s="1">
        <v>0.13861519999999999</v>
      </c>
      <c r="IW509">
        <v>1062.954</v>
      </c>
      <c r="IX509" s="1">
        <v>2.525879E-2</v>
      </c>
      <c r="IY509">
        <v>23.170960000000001</v>
      </c>
      <c r="IZ509">
        <v>0.1908619</v>
      </c>
      <c r="JA509">
        <v>1483.3920000000001</v>
      </c>
      <c r="JB509" s="1">
        <v>2.535753E-2</v>
      </c>
      <c r="JC509">
        <v>23.108329999999999</v>
      </c>
      <c r="JD509">
        <v>0.25720080000000001</v>
      </c>
      <c r="JE509">
        <v>2002.713</v>
      </c>
      <c r="JF509" s="1">
        <v>2.5211890000000001E-2</v>
      </c>
      <c r="JG509">
        <v>23.172689999999999</v>
      </c>
      <c r="JH509">
        <v>0.3333043</v>
      </c>
      <c r="JI509">
        <v>2624.8649999999998</v>
      </c>
      <c r="JJ509" s="1">
        <v>2.500293E-2</v>
      </c>
      <c r="JK509">
        <v>23.21893</v>
      </c>
      <c r="JL509">
        <v>0.41950150000000003</v>
      </c>
      <c r="JM509">
        <v>3348.134</v>
      </c>
      <c r="JN509" s="1">
        <v>2.4727160000000001E-2</v>
      </c>
      <c r="JO509">
        <v>23.290859999999999</v>
      </c>
      <c r="JP509">
        <v>0.51376500000000003</v>
      </c>
      <c r="JQ509">
        <v>4167.0600000000004</v>
      </c>
      <c r="JR509" s="1">
        <v>2.4545480000000001E-2</v>
      </c>
      <c r="JS509">
        <v>23.27346</v>
      </c>
      <c r="JT509">
        <v>0.61804190000000003</v>
      </c>
      <c r="JU509">
        <v>5072.7790000000005</v>
      </c>
      <c r="JV509">
        <v>2.440374E-2</v>
      </c>
      <c r="JW509">
        <v>23.19633</v>
      </c>
      <c r="JX509">
        <v>0.73014749999999995</v>
      </c>
      <c r="JY509">
        <v>6054.5619999999999</v>
      </c>
      <c r="JZ509" s="1">
        <v>2.4234439999999999E-2</v>
      </c>
      <c r="KA509">
        <v>23.108029999999999</v>
      </c>
      <c r="KB509">
        <v>0.84669609999999995</v>
      </c>
      <c r="KC509">
        <v>7099.0739999999996</v>
      </c>
      <c r="KD509" s="1">
        <v>2.3999670000000001E-2</v>
      </c>
      <c r="KE509">
        <v>23.020420000000001</v>
      </c>
      <c r="KF509">
        <v>0.9636226</v>
      </c>
      <c r="KG509">
        <v>8191.1270000000004</v>
      </c>
      <c r="KH509" s="1">
        <v>2.3751439999999999E-2</v>
      </c>
      <c r="KI509">
        <v>22.94586</v>
      </c>
      <c r="KJ509">
        <v>1.080487</v>
      </c>
      <c r="KK509">
        <v>9314.98</v>
      </c>
      <c r="KL509" s="1">
        <v>2.353071E-2</v>
      </c>
      <c r="KM509">
        <v>23.02431</v>
      </c>
      <c r="KN509">
        <v>1.19739</v>
      </c>
      <c r="KO509">
        <v>10455.540000000001</v>
      </c>
      <c r="KP509" s="1">
        <v>2.3332019999999998E-2</v>
      </c>
      <c r="KQ509">
        <v>23.04684</v>
      </c>
      <c r="KR509">
        <v>1.3128089999999999</v>
      </c>
      <c r="KS509">
        <v>11598.69</v>
      </c>
      <c r="KT509" s="1">
        <v>2.3140549999999999E-2</v>
      </c>
      <c r="KU509">
        <v>23.095289999999999</v>
      </c>
      <c r="KV509">
        <v>1.4247179999999999</v>
      </c>
      <c r="KW509">
        <v>12731.73</v>
      </c>
      <c r="KX509" s="1">
        <v>2.2935130000000001E-2</v>
      </c>
      <c r="KY509">
        <v>23.153220000000001</v>
      </c>
      <c r="KZ509">
        <v>1.5308489999999999</v>
      </c>
      <c r="LA509">
        <v>13843.19</v>
      </c>
      <c r="LB509" s="1">
        <v>2.2746160000000001E-2</v>
      </c>
      <c r="LC509">
        <v>23.144300000000001</v>
      </c>
      <c r="LD509">
        <v>1.6321410000000001</v>
      </c>
      <c r="LE509">
        <v>14923.11</v>
      </c>
      <c r="LF509" s="1">
        <v>2.259069E-2</v>
      </c>
      <c r="LG509">
        <v>23.050560000000001</v>
      </c>
      <c r="LH509">
        <v>1.7295830000000001</v>
      </c>
      <c r="LI509">
        <v>15963.5</v>
      </c>
      <c r="LJ509">
        <v>2.2480960000000001E-2</v>
      </c>
      <c r="LK509">
        <v>22.944330000000001</v>
      </c>
      <c r="LL509">
        <v>1.823769</v>
      </c>
      <c r="LM509">
        <v>16958.330000000002</v>
      </c>
      <c r="LN509" s="1">
        <v>2.2513470000000001E-2</v>
      </c>
      <c r="LO509">
        <v>22.906700000000001</v>
      </c>
      <c r="LP509">
        <v>1.9235990000000001</v>
      </c>
      <c r="LQ509">
        <v>17904.189999999999</v>
      </c>
      <c r="LR509" s="1">
        <v>2.239288E-2</v>
      </c>
      <c r="LS509">
        <v>23.098520000000001</v>
      </c>
      <c r="LT509">
        <v>2.0043440000000001</v>
      </c>
      <c r="LU509">
        <v>18797.66</v>
      </c>
      <c r="LV509">
        <v>2.2223090000000001E-2</v>
      </c>
      <c r="LW509">
        <v>23.279229999999998</v>
      </c>
      <c r="LX509">
        <v>2.0732599999999999</v>
      </c>
      <c r="LY509">
        <v>19634.03</v>
      </c>
      <c r="LZ509" s="1">
        <v>2.2061879999999999E-2</v>
      </c>
      <c r="MA509">
        <v>23.447520000000001</v>
      </c>
      <c r="MB509">
        <v>2.1355360000000001</v>
      </c>
      <c r="MC509">
        <v>20411.48</v>
      </c>
      <c r="MD509" s="1">
        <v>2.1978790000000002E-2</v>
      </c>
      <c r="ME509">
        <v>23.634550000000001</v>
      </c>
      <c r="MF509">
        <v>2.1981899999999999</v>
      </c>
      <c r="MG509">
        <v>21129.87</v>
      </c>
      <c r="MH509">
        <v>2.1936250000000001E-2</v>
      </c>
      <c r="MI509">
        <v>23.675609999999999</v>
      </c>
      <c r="MJ509">
        <v>2.2583980000000001</v>
      </c>
      <c r="MK509">
        <v>21790.32</v>
      </c>
      <c r="ML509" s="1">
        <v>2.1872590000000001E-2</v>
      </c>
      <c r="MM509">
        <v>23.56296</v>
      </c>
      <c r="MN509">
        <v>2.3103639999999999</v>
      </c>
      <c r="MO509">
        <v>22393.599999999999</v>
      </c>
      <c r="MP509" s="1">
        <v>2.1799229999999999E-2</v>
      </c>
      <c r="MQ509">
        <v>23.465479999999999</v>
      </c>
      <c r="MR509">
        <v>2.3548870000000002</v>
      </c>
      <c r="MS509">
        <v>22940.52</v>
      </c>
      <c r="MT509" s="1">
        <v>2.194745E-2</v>
      </c>
      <c r="MU509">
        <v>23.403020000000001</v>
      </c>
      <c r="MV509">
        <v>2.4182079999999999</v>
      </c>
      <c r="MW509">
        <v>23434.14</v>
      </c>
      <c r="MX509" s="1">
        <v>2.1880440000000001E-2</v>
      </c>
      <c r="MY509">
        <v>23.553799999999999</v>
      </c>
      <c r="MZ509">
        <v>2.452766</v>
      </c>
      <c r="NA509">
        <v>23876.18</v>
      </c>
      <c r="NB509" s="1">
        <v>2.1743370000000001E-2</v>
      </c>
      <c r="NC509">
        <v>23.760149999999999</v>
      </c>
      <c r="ND509">
        <v>2.47376</v>
      </c>
      <c r="NE509">
        <v>24267.22</v>
      </c>
      <c r="NF509" s="1">
        <v>2.1591619999999999E-2</v>
      </c>
      <c r="NG509">
        <v>23.935749999999999</v>
      </c>
      <c r="NH509">
        <v>2.487816</v>
      </c>
      <c r="NI509">
        <v>24609.03</v>
      </c>
      <c r="NJ509" s="1">
        <v>2.155951E-2</v>
      </c>
      <c r="NK509">
        <v>24.09648</v>
      </c>
      <c r="NL509">
        <v>2.5109729999999999</v>
      </c>
      <c r="NM509">
        <v>24904.55</v>
      </c>
      <c r="NN509" s="1">
        <v>2.1579310000000001E-2</v>
      </c>
      <c r="NO509">
        <v>24.098500000000001</v>
      </c>
      <c r="NP509">
        <v>2.5359189999999998</v>
      </c>
      <c r="NQ509">
        <v>25156.89</v>
      </c>
      <c r="NR509" s="1">
        <v>2.156926E-2</v>
      </c>
      <c r="NS509">
        <v>24.00141</v>
      </c>
      <c r="NT509">
        <v>2.5533589999999999</v>
      </c>
      <c r="NU509">
        <v>25368.98</v>
      </c>
      <c r="NV509" s="1">
        <v>2.147458E-2</v>
      </c>
      <c r="NW509">
        <v>23.903919999999999</v>
      </c>
      <c r="NX509">
        <v>2.5569269999999999</v>
      </c>
      <c r="NY509">
        <v>25542.17</v>
      </c>
      <c r="NZ509" s="1">
        <v>2.132421E-2</v>
      </c>
      <c r="OA509">
        <v>23.841650000000001</v>
      </c>
      <c r="OB509">
        <v>2.5500919999999998</v>
      </c>
      <c r="OC509">
        <v>25678.61</v>
      </c>
      <c r="OD509" s="1">
        <v>2.1244679999999998E-2</v>
      </c>
      <c r="OE509">
        <v>23.820530000000002</v>
      </c>
      <c r="OF509">
        <v>2.5484969999999998</v>
      </c>
      <c r="OG509">
        <v>25780.89</v>
      </c>
      <c r="OH509" s="1">
        <v>2.124989E-2</v>
      </c>
      <c r="OI509">
        <v>23.926369999999999</v>
      </c>
      <c r="OJ509">
        <v>2.5537169999999998</v>
      </c>
      <c r="OK509">
        <v>25851.599999999999</v>
      </c>
    </row>
    <row r="510" spans="1:401" x14ac:dyDescent="0.35">
      <c r="A510">
        <v>519</v>
      </c>
      <c r="B510" t="s">
        <v>4</v>
      </c>
      <c r="C510" t="s">
        <v>364</v>
      </c>
      <c r="D510" t="s">
        <v>517</v>
      </c>
      <c r="E510">
        <v>815.68439999999998</v>
      </c>
      <c r="F510" s="1">
        <v>2.9246359999999999E-2</v>
      </c>
      <c r="G510">
        <v>20.70636</v>
      </c>
      <c r="H510">
        <v>0</v>
      </c>
      <c r="I510">
        <v>0</v>
      </c>
      <c r="J510" s="1">
        <v>2.9204330000000001E-2</v>
      </c>
      <c r="K510">
        <v>20.701219999999999</v>
      </c>
      <c r="L510">
        <v>0</v>
      </c>
      <c r="M510">
        <v>0</v>
      </c>
      <c r="N510" s="1">
        <v>2.939686E-2</v>
      </c>
      <c r="O510">
        <v>20.840800000000002</v>
      </c>
      <c r="P510">
        <v>0</v>
      </c>
      <c r="Q510">
        <v>0</v>
      </c>
      <c r="R510" s="1">
        <v>2.9649269999999998E-2</v>
      </c>
      <c r="S510">
        <v>20.915839999999999</v>
      </c>
      <c r="T510">
        <v>0</v>
      </c>
      <c r="U510">
        <v>0</v>
      </c>
      <c r="V510">
        <v>2.9633639999999999E-2</v>
      </c>
      <c r="W510">
        <v>21.046679999999999</v>
      </c>
      <c r="X510">
        <v>0</v>
      </c>
      <c r="Y510">
        <v>0</v>
      </c>
      <c r="Z510" s="1">
        <v>2.9515679999999999E-2</v>
      </c>
      <c r="AA510">
        <v>21.050219999999999</v>
      </c>
      <c r="AB510">
        <v>0</v>
      </c>
      <c r="AC510">
        <v>0</v>
      </c>
      <c r="AD510" s="1">
        <v>2.9518510000000001E-2</v>
      </c>
      <c r="AE510">
        <v>21.034189999999999</v>
      </c>
      <c r="AF510">
        <v>0</v>
      </c>
      <c r="AG510">
        <v>0</v>
      </c>
      <c r="AH510" s="1">
        <v>2.9687120000000001E-2</v>
      </c>
      <c r="AI510">
        <v>21.01643</v>
      </c>
      <c r="AJ510">
        <v>0</v>
      </c>
      <c r="AK510">
        <v>0</v>
      </c>
      <c r="AL510" s="1">
        <v>2.9536199999999999E-2</v>
      </c>
      <c r="AM510">
        <v>20.994230000000002</v>
      </c>
      <c r="AN510">
        <v>0</v>
      </c>
      <c r="AO510">
        <v>0</v>
      </c>
      <c r="AP510" s="1">
        <v>2.9761800000000001E-2</v>
      </c>
      <c r="AQ510">
        <v>20.989550000000001</v>
      </c>
      <c r="AR510">
        <v>0</v>
      </c>
      <c r="AS510">
        <v>0</v>
      </c>
      <c r="AT510" s="1">
        <v>3.0083809999999999E-2</v>
      </c>
      <c r="AU510">
        <v>21.112639999999999</v>
      </c>
      <c r="AV510">
        <v>0</v>
      </c>
      <c r="AW510">
        <v>0</v>
      </c>
      <c r="AX510" s="1">
        <v>3.0435980000000001E-2</v>
      </c>
      <c r="AY510">
        <v>21.153020000000001</v>
      </c>
      <c r="AZ510">
        <v>0</v>
      </c>
      <c r="BA510">
        <v>0</v>
      </c>
      <c r="BB510" s="1">
        <v>3.063807E-2</v>
      </c>
      <c r="BC510">
        <v>21.18439</v>
      </c>
      <c r="BD510">
        <v>0</v>
      </c>
      <c r="BE510">
        <v>0</v>
      </c>
      <c r="BF510" s="1">
        <v>3.0811370000000001E-2</v>
      </c>
      <c r="BG510">
        <v>21.226980000000001</v>
      </c>
      <c r="BH510">
        <v>0</v>
      </c>
      <c r="BI510">
        <v>0</v>
      </c>
      <c r="BJ510" s="1">
        <v>3.1040649999999999E-2</v>
      </c>
      <c r="BK510">
        <v>21.18571</v>
      </c>
      <c r="BL510">
        <v>0</v>
      </c>
      <c r="BM510">
        <v>0</v>
      </c>
      <c r="BN510" s="1">
        <v>3.138109E-2</v>
      </c>
      <c r="BO510">
        <v>21.126799999999999</v>
      </c>
      <c r="BP510">
        <v>0</v>
      </c>
      <c r="BQ510">
        <v>0</v>
      </c>
      <c r="BR510" s="1">
        <v>3.1774629999999998E-2</v>
      </c>
      <c r="BS510">
        <v>21.068639999999998</v>
      </c>
      <c r="BT510">
        <v>0</v>
      </c>
      <c r="BU510">
        <v>0</v>
      </c>
      <c r="BV510" s="1">
        <v>3.2061109999999997E-2</v>
      </c>
      <c r="BW510">
        <v>21.129829999999998</v>
      </c>
      <c r="BX510">
        <v>0</v>
      </c>
      <c r="BY510">
        <v>0</v>
      </c>
      <c r="BZ510" s="1">
        <v>3.2274919999999999E-2</v>
      </c>
      <c r="CA510">
        <v>21.300799999999999</v>
      </c>
      <c r="CB510">
        <v>0</v>
      </c>
      <c r="CC510">
        <v>0</v>
      </c>
      <c r="CD510" s="1">
        <v>3.2467610000000001E-2</v>
      </c>
      <c r="CE510">
        <v>21.50733</v>
      </c>
      <c r="CF510">
        <v>0</v>
      </c>
      <c r="CG510">
        <v>0</v>
      </c>
      <c r="CH510" s="1">
        <v>3.2710320000000001E-2</v>
      </c>
      <c r="CI510">
        <v>21.669250000000002</v>
      </c>
      <c r="CJ510">
        <v>0</v>
      </c>
      <c r="CK510">
        <v>0</v>
      </c>
      <c r="CL510">
        <v>3.2977159999999998E-2</v>
      </c>
      <c r="CM510">
        <v>21.693639999999998</v>
      </c>
      <c r="CN510">
        <v>0</v>
      </c>
      <c r="CO510">
        <v>0</v>
      </c>
      <c r="CP510">
        <v>3.3191760000000001E-2</v>
      </c>
      <c r="CQ510">
        <v>21.633690000000001</v>
      </c>
      <c r="CR510">
        <v>0</v>
      </c>
      <c r="CS510">
        <v>0</v>
      </c>
      <c r="CT510">
        <v>3.340158E-2</v>
      </c>
      <c r="CU510">
        <v>21.574780000000001</v>
      </c>
      <c r="CV510">
        <v>0</v>
      </c>
      <c r="CW510">
        <v>0</v>
      </c>
      <c r="CX510" s="1">
        <v>3.4043480000000001E-2</v>
      </c>
      <c r="CY510">
        <v>21.54176</v>
      </c>
      <c r="CZ510">
        <v>0</v>
      </c>
      <c r="DA510">
        <v>0</v>
      </c>
      <c r="DB510" s="1">
        <v>3.4157020000000003E-2</v>
      </c>
      <c r="DC510">
        <v>21.647880000000001</v>
      </c>
      <c r="DD510">
        <v>0</v>
      </c>
      <c r="DE510">
        <v>0</v>
      </c>
      <c r="DF510" s="1">
        <v>3.406083E-2</v>
      </c>
      <c r="DG510">
        <v>21.837350000000001</v>
      </c>
      <c r="DH510">
        <v>0</v>
      </c>
      <c r="DI510">
        <v>0</v>
      </c>
      <c r="DJ510" s="1">
        <v>3.3905339999999999E-2</v>
      </c>
      <c r="DK510">
        <v>21.9815</v>
      </c>
      <c r="DL510">
        <v>0</v>
      </c>
      <c r="DM510">
        <v>0</v>
      </c>
      <c r="DN510" s="1">
        <v>3.3977149999999998E-2</v>
      </c>
      <c r="DO510">
        <v>22.099779999999999</v>
      </c>
      <c r="DP510">
        <v>0</v>
      </c>
      <c r="DQ510">
        <v>0</v>
      </c>
      <c r="DR510" s="1">
        <v>3.4103559999999998E-2</v>
      </c>
      <c r="DS510">
        <v>22.10716</v>
      </c>
      <c r="DT510">
        <v>0</v>
      </c>
      <c r="DU510">
        <v>0</v>
      </c>
      <c r="DV510" s="1">
        <v>3.4133829999999997E-2</v>
      </c>
      <c r="DW510">
        <v>22.020759999999999</v>
      </c>
      <c r="DX510">
        <v>0</v>
      </c>
      <c r="DY510" s="1">
        <v>9.4864430000000004E-36</v>
      </c>
      <c r="DZ510" s="1">
        <v>3.4084169999999997E-2</v>
      </c>
      <c r="EA510">
        <v>21.930260000000001</v>
      </c>
      <c r="EB510" s="1">
        <v>1.8632389999999999E-35</v>
      </c>
      <c r="EC510" s="1">
        <v>9.9447190000000009E-32</v>
      </c>
      <c r="ED510" s="1">
        <v>3.4859899999999999E-2</v>
      </c>
      <c r="EE510">
        <v>21.857690000000002</v>
      </c>
      <c r="EF510" s="1">
        <v>6.5353669999999996E-32</v>
      </c>
      <c r="EG510" s="1">
        <v>3.2580459999999999E-28</v>
      </c>
      <c r="EH510" s="1">
        <v>3.4709789999999997E-2</v>
      </c>
      <c r="EI510">
        <v>21.891100000000002</v>
      </c>
      <c r="EJ510" s="1">
        <v>8.5746369999999999E-29</v>
      </c>
      <c r="EK510" s="1">
        <v>4.1759860000000002E-25</v>
      </c>
      <c r="EL510" s="1">
        <v>3.424191E-2</v>
      </c>
      <c r="EM510">
        <v>22.00122</v>
      </c>
      <c r="EN510" s="1">
        <v>5.0156979999999999E-26</v>
      </c>
      <c r="EO510" s="1">
        <v>2.435906E-22</v>
      </c>
      <c r="EP510" s="1">
        <v>3.3695610000000001E-2</v>
      </c>
      <c r="EQ510">
        <v>22.137560000000001</v>
      </c>
      <c r="ER510" s="1">
        <v>1.4855710000000001E-23</v>
      </c>
      <c r="ES510" s="1">
        <v>7.2791469999999995E-20</v>
      </c>
      <c r="ET510">
        <v>3.3549089999999997E-2</v>
      </c>
      <c r="EU510">
        <v>22.239080000000001</v>
      </c>
      <c r="EV510" s="1">
        <v>2.4826979999999999E-21</v>
      </c>
      <c r="EW510" s="1">
        <v>1.21842E-17</v>
      </c>
      <c r="EX510" s="1">
        <v>3.3570540000000003E-2</v>
      </c>
      <c r="EY510">
        <v>22.222719999999999</v>
      </c>
      <c r="EZ510" s="1">
        <v>2.5125349999999999E-19</v>
      </c>
      <c r="FA510" s="1">
        <v>1.232226E-15</v>
      </c>
      <c r="FB510">
        <v>3.3433169999999998E-2</v>
      </c>
      <c r="FC510">
        <v>22.13748</v>
      </c>
      <c r="FD510" s="1">
        <v>1.6215640000000001E-17</v>
      </c>
      <c r="FE510" s="1">
        <v>7.9971930000000005E-14</v>
      </c>
      <c r="FF510" s="1">
        <v>3.3114940000000002E-2</v>
      </c>
      <c r="FG510">
        <v>22.03152</v>
      </c>
      <c r="FH510" s="1">
        <v>6.9953390000000004E-16</v>
      </c>
      <c r="FI510" s="1">
        <v>3.5005019999999998E-12</v>
      </c>
      <c r="FJ510" s="1">
        <v>3.3496409999999997E-2</v>
      </c>
      <c r="FK510">
        <v>21.958089999999999</v>
      </c>
      <c r="FL510" s="1">
        <v>2.1754580000000001E-14</v>
      </c>
      <c r="FM510" s="1">
        <v>1.081748E-10</v>
      </c>
      <c r="FN510" s="1">
        <v>3.3150480000000003E-2</v>
      </c>
      <c r="FO510">
        <v>22.081230000000001</v>
      </c>
      <c r="FP510" s="1">
        <v>4.8455320000000002E-13</v>
      </c>
      <c r="FQ510" s="1">
        <v>2.4472179999999999E-9</v>
      </c>
      <c r="FR510" s="1">
        <v>3.2634240000000002E-2</v>
      </c>
      <c r="FS510">
        <v>22.20806</v>
      </c>
      <c r="FT510" s="1">
        <v>8.0498370000000002E-12</v>
      </c>
      <c r="FU510" s="1">
        <v>4.157442E-8</v>
      </c>
      <c r="FV510" s="1">
        <v>3.2036960000000003E-2</v>
      </c>
      <c r="FW510">
        <v>22.313099999999999</v>
      </c>
      <c r="FX510" s="1">
        <v>1.025471E-10</v>
      </c>
      <c r="FY510" s="1">
        <v>5.4388519999999999E-7</v>
      </c>
      <c r="FZ510" s="1">
        <v>3.1760480000000001E-2</v>
      </c>
      <c r="GA510">
        <v>22.356310000000001</v>
      </c>
      <c r="GB510" s="1">
        <v>1.041892E-9</v>
      </c>
      <c r="GC510" s="1">
        <v>5.6194699999999997E-6</v>
      </c>
      <c r="GD510" s="1">
        <v>3.1625630000000002E-2</v>
      </c>
      <c r="GE510">
        <v>22.32385</v>
      </c>
      <c r="GF510" s="1">
        <v>8.5942189999999994E-9</v>
      </c>
      <c r="GG510" s="1">
        <v>4.6926869999999997E-5</v>
      </c>
      <c r="GH510" s="1">
        <v>3.1375640000000003E-2</v>
      </c>
      <c r="GI510">
        <v>22.246130000000001</v>
      </c>
      <c r="GJ510" s="1">
        <v>5.810557E-8</v>
      </c>
      <c r="GK510" s="1">
        <v>3.227285E-4</v>
      </c>
      <c r="GL510" s="1">
        <v>3.1036129999999999E-2</v>
      </c>
      <c r="GM510">
        <v>22.160039999999999</v>
      </c>
      <c r="GN510" s="1">
        <v>3.2767810000000002E-7</v>
      </c>
      <c r="GO510" s="1">
        <v>1.8570640000000001E-3</v>
      </c>
      <c r="GP510">
        <v>3.1363759999999997E-2</v>
      </c>
      <c r="GQ510">
        <v>22.120270000000001</v>
      </c>
      <c r="GR510" s="1">
        <v>1.60769E-6</v>
      </c>
      <c r="GS510" s="1">
        <v>9.0995899999999994E-3</v>
      </c>
      <c r="GT510" s="1">
        <v>3.1041829999999999E-2</v>
      </c>
      <c r="GU510">
        <v>22.289770000000001</v>
      </c>
      <c r="GV510" s="1">
        <v>6.6753420000000002E-6</v>
      </c>
      <c r="GW510">
        <v>3.8530410000000001E-2</v>
      </c>
      <c r="GX510" s="1">
        <v>3.0524829999999999E-2</v>
      </c>
      <c r="GY510">
        <v>22.4635</v>
      </c>
      <c r="GZ510" s="1">
        <v>2.403346E-5</v>
      </c>
      <c r="HA510" s="1">
        <v>0.1424599</v>
      </c>
      <c r="HB510" s="1">
        <v>2.9929609999999999E-2</v>
      </c>
      <c r="HC510">
        <v>22.632819999999999</v>
      </c>
      <c r="HD510" s="1">
        <v>7.6209010000000002E-5</v>
      </c>
      <c r="HE510">
        <v>0.46503919999999999</v>
      </c>
      <c r="HF510">
        <v>2.9648669999999998E-2</v>
      </c>
      <c r="HG510">
        <v>22.796469999999999</v>
      </c>
      <c r="HH510" s="1">
        <v>2.180804E-4</v>
      </c>
      <c r="HI510">
        <v>1.3561209999999999</v>
      </c>
      <c r="HJ510">
        <v>2.9475649999999999E-2</v>
      </c>
      <c r="HK510">
        <v>22.854489999999998</v>
      </c>
      <c r="HL510" s="1">
        <v>5.6601480000000005E-4</v>
      </c>
      <c r="HM510">
        <v>3.5735800000000002</v>
      </c>
      <c r="HN510" s="1">
        <v>2.922487E-2</v>
      </c>
      <c r="HO510">
        <v>22.773129999999998</v>
      </c>
      <c r="HP510" s="1">
        <v>1.336514E-3</v>
      </c>
      <c r="HQ510">
        <v>8.5891330000000004</v>
      </c>
      <c r="HR510" s="1">
        <v>2.883755E-2</v>
      </c>
      <c r="HS510">
        <v>22.670590000000001</v>
      </c>
      <c r="HT510" s="1">
        <v>2.8878440000000001E-3</v>
      </c>
      <c r="HU510">
        <v>18.975770000000001</v>
      </c>
      <c r="HV510" s="1">
        <v>2.8743970000000001E-2</v>
      </c>
      <c r="HW510">
        <v>22.58794</v>
      </c>
      <c r="HX510" s="1">
        <v>5.8393359999999997E-3</v>
      </c>
      <c r="HY510">
        <v>38.83793</v>
      </c>
      <c r="HZ510" s="1">
        <v>2.8346449999999999E-2</v>
      </c>
      <c r="IA510">
        <v>22.69941</v>
      </c>
      <c r="IB510" s="1">
        <v>1.0903360000000001E-2</v>
      </c>
      <c r="IC510">
        <v>74.158029999999997</v>
      </c>
      <c r="ID510" s="1">
        <v>2.7897109999999999E-2</v>
      </c>
      <c r="IE510">
        <v>22.906210000000002</v>
      </c>
      <c r="IF510" s="1">
        <v>1.9068430000000001E-2</v>
      </c>
      <c r="IG510">
        <v>132.8535</v>
      </c>
      <c r="IH510" s="1">
        <v>2.746525E-2</v>
      </c>
      <c r="II510">
        <v>23.105419999999999</v>
      </c>
      <c r="IJ510" s="1">
        <v>3.149329E-2</v>
      </c>
      <c r="IK510">
        <v>224.64279999999999</v>
      </c>
      <c r="IL510" s="1">
        <v>2.7201599999999999E-2</v>
      </c>
      <c r="IM510">
        <v>23.285150000000002</v>
      </c>
      <c r="IN510" s="1">
        <v>4.9684779999999998E-2</v>
      </c>
      <c r="IO510">
        <v>360.57979999999998</v>
      </c>
      <c r="IP510" s="1">
        <v>2.7024220000000002E-2</v>
      </c>
      <c r="IQ510">
        <v>23.31222</v>
      </c>
      <c r="IR510">
        <v>7.507374E-2</v>
      </c>
      <c r="IS510">
        <v>552.42930000000001</v>
      </c>
      <c r="IT510" s="1">
        <v>2.6835230000000002E-2</v>
      </c>
      <c r="IU510">
        <v>23.227720000000001</v>
      </c>
      <c r="IV510" s="1">
        <v>0.1087593</v>
      </c>
      <c r="IW510">
        <v>811.57180000000005</v>
      </c>
      <c r="IX510">
        <v>2.6637620000000001E-2</v>
      </c>
      <c r="IY510">
        <v>23.141290000000001</v>
      </c>
      <c r="IZ510" s="1">
        <v>0.1516933</v>
      </c>
      <c r="JA510">
        <v>1147.902</v>
      </c>
      <c r="JB510" s="1">
        <v>2.6748290000000001E-2</v>
      </c>
      <c r="JC510">
        <v>23.08257</v>
      </c>
      <c r="JD510">
        <v>0.20698649999999999</v>
      </c>
      <c r="JE510">
        <v>1569.704</v>
      </c>
      <c r="JF510" s="1">
        <v>2.6594989999999999E-2</v>
      </c>
      <c r="JG510">
        <v>23.14687</v>
      </c>
      <c r="JH510">
        <v>0.2713527</v>
      </c>
      <c r="JI510">
        <v>2082.3539999999998</v>
      </c>
      <c r="JJ510" s="1">
        <v>2.6369960000000001E-2</v>
      </c>
      <c r="JK510">
        <v>23.19182</v>
      </c>
      <c r="JL510">
        <v>0.34521449999999998</v>
      </c>
      <c r="JM510">
        <v>2686.5909999999999</v>
      </c>
      <c r="JN510" s="1">
        <v>2.607781E-2</v>
      </c>
      <c r="JO510">
        <v>23.26313</v>
      </c>
      <c r="JP510">
        <v>0.42713309999999999</v>
      </c>
      <c r="JQ510">
        <v>3379.9140000000002</v>
      </c>
      <c r="JR510">
        <v>2.5888479999999998E-2</v>
      </c>
      <c r="JS510">
        <v>23.247060000000001</v>
      </c>
      <c r="JT510">
        <v>0.51889359999999995</v>
      </c>
      <c r="JU510">
        <v>4156.7039999999997</v>
      </c>
      <c r="JV510" s="1">
        <v>2.5738629999999998E-2</v>
      </c>
      <c r="JW510">
        <v>23.173729999999999</v>
      </c>
      <c r="JX510">
        <v>0.61867240000000001</v>
      </c>
      <c r="JY510">
        <v>5009.2669999999998</v>
      </c>
      <c r="JZ510" s="1">
        <v>2.556069E-2</v>
      </c>
      <c r="KA510">
        <v>23.089020000000001</v>
      </c>
      <c r="KB510">
        <v>0.72370540000000005</v>
      </c>
      <c r="KC510">
        <v>5927.2259999999997</v>
      </c>
      <c r="KD510" s="1">
        <v>2.5312540000000001E-2</v>
      </c>
      <c r="KE510">
        <v>23.004069999999999</v>
      </c>
      <c r="KF510">
        <v>0.83039030000000003</v>
      </c>
      <c r="KG510">
        <v>6898.0230000000001</v>
      </c>
      <c r="KH510" s="1">
        <v>2.5052069999999999E-2</v>
      </c>
      <c r="KI510">
        <v>22.931850000000001</v>
      </c>
      <c r="KJ510">
        <v>0.93835740000000001</v>
      </c>
      <c r="KK510">
        <v>7908.3779999999997</v>
      </c>
      <c r="KL510" s="1">
        <v>2.481914E-2</v>
      </c>
      <c r="KM510">
        <v>23.008489999999998</v>
      </c>
      <c r="KN510">
        <v>1.0474680000000001</v>
      </c>
      <c r="KO510">
        <v>8944.8809999999994</v>
      </c>
      <c r="KP510" s="1">
        <v>2.4608970000000001E-2</v>
      </c>
      <c r="KQ510">
        <v>23.028860000000002</v>
      </c>
      <c r="KR510">
        <v>1.1563129999999999</v>
      </c>
      <c r="KS510">
        <v>9994.82</v>
      </c>
      <c r="KT510" s="1">
        <v>2.4409050000000002E-2</v>
      </c>
      <c r="KU510">
        <v>23.07687</v>
      </c>
      <c r="KV510">
        <v>1.2631600000000001</v>
      </c>
      <c r="KW510">
        <v>11046.41</v>
      </c>
      <c r="KX510" s="1">
        <v>2.4188680000000001E-2</v>
      </c>
      <c r="KY510">
        <v>23.133030000000002</v>
      </c>
      <c r="KZ510">
        <v>1.3653709999999999</v>
      </c>
      <c r="LA510">
        <v>12088.43</v>
      </c>
      <c r="LB510" s="1">
        <v>2.399155E-2</v>
      </c>
      <c r="LC510">
        <v>23.124300000000002</v>
      </c>
      <c r="LD510">
        <v>1.4642759999999999</v>
      </c>
      <c r="LE510">
        <v>13111.13</v>
      </c>
      <c r="LF510" s="1">
        <v>2.382714E-2</v>
      </c>
      <c r="LG510">
        <v>23.033850000000001</v>
      </c>
      <c r="LH510">
        <v>1.5601799999999999</v>
      </c>
      <c r="LI510">
        <v>14106.38</v>
      </c>
      <c r="LJ510" s="1">
        <v>2.3712939999999998E-2</v>
      </c>
      <c r="LK510">
        <v>22.93113</v>
      </c>
      <c r="LL510">
        <v>1.65378</v>
      </c>
      <c r="LM510">
        <v>15067.5</v>
      </c>
      <c r="LN510" s="1">
        <v>2.375089E-2</v>
      </c>
      <c r="LO510">
        <v>22.895330000000001</v>
      </c>
      <c r="LP510">
        <v>1.7531239999999999</v>
      </c>
      <c r="LQ510">
        <v>15990.34</v>
      </c>
      <c r="LR510" s="1">
        <v>2.362266E-2</v>
      </c>
      <c r="LS510">
        <v>23.081299999999999</v>
      </c>
      <c r="LT510">
        <v>1.835116</v>
      </c>
      <c r="LU510">
        <v>16870.78</v>
      </c>
      <c r="LV510" s="1">
        <v>2.3440909999999999E-2</v>
      </c>
      <c r="LW510">
        <v>23.255759999999999</v>
      </c>
      <c r="LX510">
        <v>1.906336</v>
      </c>
      <c r="LY510">
        <v>17703.28</v>
      </c>
      <c r="LZ510" s="1">
        <v>2.327241E-2</v>
      </c>
      <c r="MA510">
        <v>23.421119999999998</v>
      </c>
      <c r="MB510">
        <v>1.971881</v>
      </c>
      <c r="MC510">
        <v>18485.18</v>
      </c>
      <c r="MD510" s="1">
        <v>2.3184E-2</v>
      </c>
      <c r="ME510">
        <v>23.60436</v>
      </c>
      <c r="MF510">
        <v>2.0376620000000001</v>
      </c>
      <c r="MG510">
        <v>19215.509999999998</v>
      </c>
      <c r="MH510" s="1">
        <v>2.314068E-2</v>
      </c>
      <c r="MI510">
        <v>23.64526</v>
      </c>
      <c r="MJ510">
        <v>2.1014569999999999</v>
      </c>
      <c r="MK510">
        <v>19894.79</v>
      </c>
      <c r="ML510" s="1">
        <v>2.3075439999999999E-2</v>
      </c>
      <c r="MM510">
        <v>23.538540000000001</v>
      </c>
      <c r="MN510">
        <v>2.1576369999999998</v>
      </c>
      <c r="MO510">
        <v>20522.61</v>
      </c>
      <c r="MP510" s="1">
        <v>2.299708E-2</v>
      </c>
      <c r="MQ510">
        <v>23.445530000000002</v>
      </c>
      <c r="MR510">
        <v>2.2065730000000001</v>
      </c>
      <c r="MS510">
        <v>21099.15</v>
      </c>
      <c r="MT510" s="1">
        <v>2.315849E-2</v>
      </c>
      <c r="MU510">
        <v>23.386399999999998</v>
      </c>
      <c r="MV510">
        <v>2.2736909999999999</v>
      </c>
      <c r="MW510">
        <v>21626.69</v>
      </c>
      <c r="MX510" s="1">
        <v>2.308733E-2</v>
      </c>
      <c r="MY510">
        <v>23.533349999999999</v>
      </c>
      <c r="MZ510">
        <v>2.313266</v>
      </c>
      <c r="NA510">
        <v>22106.77</v>
      </c>
      <c r="NB510" s="1">
        <v>2.2941389999999999E-2</v>
      </c>
      <c r="NC510">
        <v>23.733840000000001</v>
      </c>
      <c r="ND510">
        <v>2.3397450000000002</v>
      </c>
      <c r="NE510">
        <v>22538.37</v>
      </c>
      <c r="NF510" s="1">
        <v>2.2780359999999999E-2</v>
      </c>
      <c r="NG510">
        <v>23.90558</v>
      </c>
      <c r="NH510">
        <v>2.35947</v>
      </c>
      <c r="NI510">
        <v>22923.08</v>
      </c>
      <c r="NJ510" s="1">
        <v>2.2745290000000001E-2</v>
      </c>
      <c r="NK510">
        <v>24.063479999999998</v>
      </c>
      <c r="NL510">
        <v>2.3876249999999999</v>
      </c>
      <c r="NM510">
        <v>23263.64</v>
      </c>
      <c r="NN510" s="1">
        <v>2.2770459999999999E-2</v>
      </c>
      <c r="NO510">
        <v>24.066870000000002</v>
      </c>
      <c r="NP510">
        <v>2.417888</v>
      </c>
      <c r="NQ510">
        <v>23562.42</v>
      </c>
      <c r="NR510" s="1">
        <v>2.2756789999999999E-2</v>
      </c>
      <c r="NS510">
        <v>23.97531</v>
      </c>
      <c r="NT510">
        <v>2.4400970000000002</v>
      </c>
      <c r="NU510">
        <v>23822.13</v>
      </c>
      <c r="NV510" s="1">
        <v>2.2657400000000001E-2</v>
      </c>
      <c r="NW510">
        <v>23.882359999999998</v>
      </c>
      <c r="NX510">
        <v>2.4492060000000002</v>
      </c>
      <c r="NY510">
        <v>24043.71</v>
      </c>
      <c r="NZ510" s="1">
        <v>2.2497639999999999E-2</v>
      </c>
      <c r="OA510">
        <v>23.82245</v>
      </c>
      <c r="OB510">
        <v>2.4479600000000001</v>
      </c>
      <c r="OC510">
        <v>24228.9</v>
      </c>
      <c r="OD510" s="1">
        <v>2.2412479999999999E-2</v>
      </c>
      <c r="OE510">
        <v>23.802379999999999</v>
      </c>
      <c r="OF510">
        <v>2.4514689999999999</v>
      </c>
      <c r="OG510">
        <v>24379.99</v>
      </c>
      <c r="OH510" s="1">
        <v>2.2418219999999999E-2</v>
      </c>
      <c r="OI510">
        <v>23.905200000000001</v>
      </c>
      <c r="OJ510">
        <v>2.4614919999999998</v>
      </c>
      <c r="OK510">
        <v>24499.31</v>
      </c>
    </row>
    <row r="511" spans="1:401" x14ac:dyDescent="0.35">
      <c r="A511">
        <v>520</v>
      </c>
      <c r="B511" t="s">
        <v>4</v>
      </c>
      <c r="C511" t="s">
        <v>364</v>
      </c>
      <c r="D511" t="s">
        <v>518</v>
      </c>
      <c r="E511">
        <v>810.52110000000005</v>
      </c>
      <c r="F511" s="1">
        <v>2.876304E-2</v>
      </c>
      <c r="G511">
        <v>20.6236</v>
      </c>
      <c r="H511">
        <v>0</v>
      </c>
      <c r="I511">
        <v>0</v>
      </c>
      <c r="J511" s="1">
        <v>2.8723640000000002E-2</v>
      </c>
      <c r="K511">
        <v>20.62078</v>
      </c>
      <c r="L511">
        <v>0</v>
      </c>
      <c r="M511">
        <v>0</v>
      </c>
      <c r="N511" s="1">
        <v>2.8916259999999999E-2</v>
      </c>
      <c r="O511">
        <v>20.757629999999999</v>
      </c>
      <c r="P511">
        <v>0</v>
      </c>
      <c r="Q511">
        <v>0</v>
      </c>
      <c r="R511" s="1">
        <v>2.9173629999999999E-2</v>
      </c>
      <c r="S511">
        <v>20.83164</v>
      </c>
      <c r="T511">
        <v>0</v>
      </c>
      <c r="U511">
        <v>0</v>
      </c>
      <c r="V511">
        <v>2.9155489999999999E-2</v>
      </c>
      <c r="W511">
        <v>20.96059</v>
      </c>
      <c r="X511">
        <v>0</v>
      </c>
      <c r="Y511">
        <v>0</v>
      </c>
      <c r="Z511" s="1">
        <v>2.903269E-2</v>
      </c>
      <c r="AA511">
        <v>20.966380000000001</v>
      </c>
      <c r="AB511">
        <v>0</v>
      </c>
      <c r="AC511">
        <v>0</v>
      </c>
      <c r="AD511">
        <v>2.903298E-2</v>
      </c>
      <c r="AE511">
        <v>20.953479999999999</v>
      </c>
      <c r="AF511">
        <v>0</v>
      </c>
      <c r="AG511">
        <v>0</v>
      </c>
      <c r="AH511" s="1">
        <v>2.920089E-2</v>
      </c>
      <c r="AI511">
        <v>20.938610000000001</v>
      </c>
      <c r="AJ511">
        <v>0</v>
      </c>
      <c r="AK511">
        <v>0</v>
      </c>
      <c r="AL511" s="1">
        <v>2.9044569999999999E-2</v>
      </c>
      <c r="AM511">
        <v>20.918970000000002</v>
      </c>
      <c r="AN511">
        <v>0</v>
      </c>
      <c r="AO511">
        <v>0</v>
      </c>
      <c r="AP511" s="1">
        <v>2.926832E-2</v>
      </c>
      <c r="AQ511">
        <v>20.916149999999998</v>
      </c>
      <c r="AR511">
        <v>0</v>
      </c>
      <c r="AS511">
        <v>0</v>
      </c>
      <c r="AT511" s="1">
        <v>2.9588860000000002E-2</v>
      </c>
      <c r="AU511">
        <v>21.037240000000001</v>
      </c>
      <c r="AV511">
        <v>0</v>
      </c>
      <c r="AW511">
        <v>0</v>
      </c>
      <c r="AX511" s="1">
        <v>2.9937499999999999E-2</v>
      </c>
      <c r="AY511">
        <v>21.077950000000001</v>
      </c>
      <c r="AZ511">
        <v>0</v>
      </c>
      <c r="BA511">
        <v>0</v>
      </c>
      <c r="BB511" s="1">
        <v>3.013592E-2</v>
      </c>
      <c r="BC511">
        <v>21.11102</v>
      </c>
      <c r="BD511">
        <v>0</v>
      </c>
      <c r="BE511">
        <v>0</v>
      </c>
      <c r="BF511" s="1">
        <v>3.030126E-2</v>
      </c>
      <c r="BG511">
        <v>21.153829999999999</v>
      </c>
      <c r="BH511">
        <v>0</v>
      </c>
      <c r="BI511">
        <v>0</v>
      </c>
      <c r="BJ511" s="1">
        <v>3.052771E-2</v>
      </c>
      <c r="BK511">
        <v>21.11591</v>
      </c>
      <c r="BL511">
        <v>0</v>
      </c>
      <c r="BM511">
        <v>0</v>
      </c>
      <c r="BN511">
        <v>3.0864740000000002E-2</v>
      </c>
      <c r="BO511">
        <v>21.060929999999999</v>
      </c>
      <c r="BP511">
        <v>0</v>
      </c>
      <c r="BQ511">
        <v>0</v>
      </c>
      <c r="BR511" s="1">
        <v>3.125609E-2</v>
      </c>
      <c r="BS511">
        <v>21.006419999999999</v>
      </c>
      <c r="BT511">
        <v>0</v>
      </c>
      <c r="BU511">
        <v>0</v>
      </c>
      <c r="BV511" s="1">
        <v>3.1537740000000002E-2</v>
      </c>
      <c r="BW511">
        <v>21.067160000000001</v>
      </c>
      <c r="BX511">
        <v>0</v>
      </c>
      <c r="BY511">
        <v>0</v>
      </c>
      <c r="BZ511" s="1">
        <v>3.1745719999999998E-2</v>
      </c>
      <c r="CA511">
        <v>21.234570000000001</v>
      </c>
      <c r="CB511">
        <v>0</v>
      </c>
      <c r="CC511">
        <v>0</v>
      </c>
      <c r="CD511" s="1">
        <v>3.1936480000000003E-2</v>
      </c>
      <c r="CE511">
        <v>21.436199999999999</v>
      </c>
      <c r="CF511">
        <v>0</v>
      </c>
      <c r="CG511">
        <v>0</v>
      </c>
      <c r="CH511" s="1">
        <v>3.2174769999999998E-2</v>
      </c>
      <c r="CI511">
        <v>21.595580000000002</v>
      </c>
      <c r="CJ511">
        <v>0</v>
      </c>
      <c r="CK511">
        <v>0</v>
      </c>
      <c r="CL511">
        <v>3.2440419999999998E-2</v>
      </c>
      <c r="CM511">
        <v>21.62189</v>
      </c>
      <c r="CN511">
        <v>0</v>
      </c>
      <c r="CO511">
        <v>0</v>
      </c>
      <c r="CP511" s="1">
        <v>3.2652229999999997E-2</v>
      </c>
      <c r="CQ511">
        <v>21.567139999999998</v>
      </c>
      <c r="CR511">
        <v>0</v>
      </c>
      <c r="CS511">
        <v>0</v>
      </c>
      <c r="CT511" s="1">
        <v>3.2861969999999997E-2</v>
      </c>
      <c r="CU511">
        <v>21.512789999999999</v>
      </c>
      <c r="CV511">
        <v>0</v>
      </c>
      <c r="CW511">
        <v>0</v>
      </c>
      <c r="CX511" s="1">
        <v>3.3502490000000003E-2</v>
      </c>
      <c r="CY511">
        <v>21.482690000000002</v>
      </c>
      <c r="CZ511">
        <v>0</v>
      </c>
      <c r="DA511">
        <v>0</v>
      </c>
      <c r="DB511" s="1">
        <v>3.3613160000000003E-2</v>
      </c>
      <c r="DC511">
        <v>21.587309999999999</v>
      </c>
      <c r="DD511">
        <v>0</v>
      </c>
      <c r="DE511">
        <v>0</v>
      </c>
      <c r="DF511" s="1">
        <v>3.351345E-2</v>
      </c>
      <c r="DG511">
        <v>21.772189999999998</v>
      </c>
      <c r="DH511">
        <v>0</v>
      </c>
      <c r="DI511">
        <v>0</v>
      </c>
      <c r="DJ511" s="1">
        <v>3.3355290000000003E-2</v>
      </c>
      <c r="DK511">
        <v>21.913830000000001</v>
      </c>
      <c r="DL511">
        <v>0</v>
      </c>
      <c r="DM511">
        <v>0</v>
      </c>
      <c r="DN511" s="1">
        <v>3.342929E-2</v>
      </c>
      <c r="DO511">
        <v>22.031110000000002</v>
      </c>
      <c r="DP511">
        <v>0</v>
      </c>
      <c r="DQ511">
        <v>0</v>
      </c>
      <c r="DR511" s="1">
        <v>3.3559409999999998E-2</v>
      </c>
      <c r="DS511">
        <v>22.040620000000001</v>
      </c>
      <c r="DT511">
        <v>0</v>
      </c>
      <c r="DU511">
        <v>0</v>
      </c>
      <c r="DV511" s="1">
        <v>3.3590660000000001E-2</v>
      </c>
      <c r="DW511">
        <v>21.959689999999998</v>
      </c>
      <c r="DX511">
        <v>0</v>
      </c>
      <c r="DY511" s="1">
        <v>2.454886E-36</v>
      </c>
      <c r="DZ511" s="1">
        <v>3.3543049999999998E-2</v>
      </c>
      <c r="EA511">
        <v>21.874130000000001</v>
      </c>
      <c r="EB511" s="1">
        <v>4.742244E-36</v>
      </c>
      <c r="EC511" s="1">
        <v>2.8025629999999999E-32</v>
      </c>
      <c r="ED511" s="1">
        <v>3.432702E-2</v>
      </c>
      <c r="EE511">
        <v>21.804870000000001</v>
      </c>
      <c r="EF511" s="1">
        <v>1.830465E-32</v>
      </c>
      <c r="EG511" s="1">
        <v>9.8950779999999999E-29</v>
      </c>
      <c r="EH511" s="1">
        <v>3.4174990000000002E-2</v>
      </c>
      <c r="EI511">
        <v>21.83794</v>
      </c>
      <c r="EJ511" s="1">
        <v>2.5995810000000001E-29</v>
      </c>
      <c r="EK511" s="1">
        <v>1.3546439999999999E-25</v>
      </c>
      <c r="EL511" s="1">
        <v>3.3709179999999998E-2</v>
      </c>
      <c r="EM511">
        <v>21.9453</v>
      </c>
      <c r="EN511" s="1">
        <v>1.6290930000000001E-26</v>
      </c>
      <c r="EO511" s="1">
        <v>8.3848920000000001E-23</v>
      </c>
      <c r="EP511" s="1">
        <v>3.3163409999999997E-2</v>
      </c>
      <c r="EQ511">
        <v>22.078199999999999</v>
      </c>
      <c r="ER511" s="1">
        <v>5.1307749999999999E-24</v>
      </c>
      <c r="ES511" s="1">
        <v>2.6453860000000001E-20</v>
      </c>
      <c r="ET511" s="1">
        <v>3.3022740000000002E-2</v>
      </c>
      <c r="EU511">
        <v>22.177630000000001</v>
      </c>
      <c r="EV511" s="1">
        <v>9.0741069999999995E-22</v>
      </c>
      <c r="EW511" s="1">
        <v>4.6577490000000002E-18</v>
      </c>
      <c r="EX511" s="1">
        <v>3.3049849999999999E-2</v>
      </c>
      <c r="EY511">
        <v>22.163509999999999</v>
      </c>
      <c r="EZ511" s="1">
        <v>9.6749110000000004E-20</v>
      </c>
      <c r="FA511" s="1">
        <v>4.9380369999999998E-16</v>
      </c>
      <c r="FB511" s="1">
        <v>3.2917290000000002E-2</v>
      </c>
      <c r="FC511">
        <v>22.082820000000002</v>
      </c>
      <c r="FD511" s="1">
        <v>6.5518049999999999E-18</v>
      </c>
      <c r="FE511" s="1">
        <v>3.3492500000000002E-14</v>
      </c>
      <c r="FF511">
        <v>3.2604260000000003E-2</v>
      </c>
      <c r="FG511">
        <v>21.981100000000001</v>
      </c>
      <c r="FH511" s="1">
        <v>2.9551169999999998E-16</v>
      </c>
      <c r="FI511" s="1">
        <v>1.527809E-12</v>
      </c>
      <c r="FJ511" s="1">
        <v>3.2996249999999998E-2</v>
      </c>
      <c r="FK511">
        <v>21.911010000000001</v>
      </c>
      <c r="FL511" s="1">
        <v>9.588046E-15</v>
      </c>
      <c r="FM511" s="1">
        <v>4.9096010000000001E-11</v>
      </c>
      <c r="FN511" s="1">
        <v>3.2652140000000003E-2</v>
      </c>
      <c r="FO511">
        <v>22.03079</v>
      </c>
      <c r="FP511" s="1">
        <v>2.220947E-13</v>
      </c>
      <c r="FQ511" s="1">
        <v>1.1524999999999999E-9</v>
      </c>
      <c r="FR511" s="1">
        <v>3.2138519999999997E-2</v>
      </c>
      <c r="FS511">
        <v>22.153649999999999</v>
      </c>
      <c r="FT511" s="1">
        <v>3.8296909999999998E-12</v>
      </c>
      <c r="FU511" s="1">
        <v>2.0284439999999999E-8</v>
      </c>
      <c r="FV511" s="1">
        <v>3.1543229999999998E-2</v>
      </c>
      <c r="FW511">
        <v>22.256820000000001</v>
      </c>
      <c r="FX511" s="1">
        <v>5.0539379999999998E-11</v>
      </c>
      <c r="FY511" s="1">
        <v>2.7448699999999999E-7</v>
      </c>
      <c r="FZ511" s="1">
        <v>3.1275310000000001E-2</v>
      </c>
      <c r="GA511">
        <v>22.30057</v>
      </c>
      <c r="GB511" s="1">
        <v>5.3126129999999998E-10</v>
      </c>
      <c r="GC511" s="1">
        <v>2.9293169999999999E-6</v>
      </c>
      <c r="GD511" s="1">
        <v>3.114627E-2</v>
      </c>
      <c r="GE511">
        <v>22.2712</v>
      </c>
      <c r="GF511" s="1">
        <v>4.5271659999999997E-9</v>
      </c>
      <c r="GG511" s="1">
        <v>2.5234229999999998E-5</v>
      </c>
      <c r="GH511" s="1">
        <v>3.0900230000000001E-2</v>
      </c>
      <c r="GI511">
        <v>22.197649999999999</v>
      </c>
      <c r="GJ511" s="1">
        <v>3.1572010000000003E-8</v>
      </c>
      <c r="GK511" s="1">
        <v>1.7879690000000001E-4</v>
      </c>
      <c r="GL511" s="1">
        <v>3.056845E-2</v>
      </c>
      <c r="GM511">
        <v>22.1157</v>
      </c>
      <c r="GN511" s="1">
        <v>1.834252E-7</v>
      </c>
      <c r="GO511" s="1">
        <v>1.058764E-3</v>
      </c>
      <c r="GP511" s="1">
        <v>3.0905809999999999E-2</v>
      </c>
      <c r="GQ511">
        <v>22.07873</v>
      </c>
      <c r="GR511" s="1">
        <v>9.2642840000000004E-7</v>
      </c>
      <c r="GS511" s="1">
        <v>5.333188E-3</v>
      </c>
      <c r="GT511" s="1">
        <v>3.05863E-2</v>
      </c>
      <c r="GU511">
        <v>22.244029999999999</v>
      </c>
      <c r="GV511" s="1">
        <v>3.9521309999999996E-6</v>
      </c>
      <c r="GW511" s="1">
        <v>2.3185580000000001E-2</v>
      </c>
      <c r="GX511" s="1">
        <v>3.0073289999999999E-2</v>
      </c>
      <c r="GY511">
        <v>22.41337</v>
      </c>
      <c r="GZ511" s="1">
        <v>1.4599759999999999E-5</v>
      </c>
      <c r="HA511" s="1">
        <v>8.7911130000000004E-2</v>
      </c>
      <c r="HB511" s="1">
        <v>2.9482250000000002E-2</v>
      </c>
      <c r="HC511">
        <v>22.579820000000002</v>
      </c>
      <c r="HD511" s="1">
        <v>4.7449269999999998E-5</v>
      </c>
      <c r="HE511">
        <v>0.29400140000000002</v>
      </c>
      <c r="HF511" s="1">
        <v>2.9207730000000001E-2</v>
      </c>
      <c r="HG511">
        <v>22.74137</v>
      </c>
      <c r="HH511" s="1">
        <v>1.3904839999999999E-4</v>
      </c>
      <c r="HI511">
        <v>0.87746440000000003</v>
      </c>
      <c r="HJ511" s="1">
        <v>2.9040239999999998E-2</v>
      </c>
      <c r="HK511">
        <v>22.800650000000001</v>
      </c>
      <c r="HL511" s="1">
        <v>3.6919399999999999E-4</v>
      </c>
      <c r="HM511">
        <v>2.3641519999999998</v>
      </c>
      <c r="HN511" s="1">
        <v>2.879578E-2</v>
      </c>
      <c r="HO511">
        <v>22.725460000000002</v>
      </c>
      <c r="HP511" s="1">
        <v>8.908605E-4</v>
      </c>
      <c r="HQ511">
        <v>5.8040190000000003</v>
      </c>
      <c r="HR511" s="1">
        <v>2.8412969999999999E-2</v>
      </c>
      <c r="HS511">
        <v>22.629339999999999</v>
      </c>
      <c r="HT511" s="1">
        <v>1.9648859999999999E-3</v>
      </c>
      <c r="HU511">
        <v>13.08516</v>
      </c>
      <c r="HV511" s="1">
        <v>2.8325610000000001E-2</v>
      </c>
      <c r="HW511">
        <v>22.551909999999999</v>
      </c>
      <c r="HX511" s="1">
        <v>4.0529290000000003E-3</v>
      </c>
      <c r="HY511">
        <v>27.307130000000001</v>
      </c>
      <c r="HZ511" s="1">
        <v>2.793636E-2</v>
      </c>
      <c r="IA511">
        <v>22.66208</v>
      </c>
      <c r="IB511" s="1">
        <v>7.712165E-3</v>
      </c>
      <c r="IC511">
        <v>53.118589999999998</v>
      </c>
      <c r="ID511" s="1">
        <v>2.7489240000000002E-2</v>
      </c>
      <c r="IE511">
        <v>22.863869999999999</v>
      </c>
      <c r="IF511" s="1">
        <v>1.372862E-2</v>
      </c>
      <c r="IG511">
        <v>96.858180000000004</v>
      </c>
      <c r="IH511" s="1">
        <v>2.706014E-2</v>
      </c>
      <c r="II511">
        <v>23.059049999999999</v>
      </c>
      <c r="IJ511" s="1">
        <v>2.3060440000000001E-2</v>
      </c>
      <c r="IK511">
        <v>166.56049999999999</v>
      </c>
      <c r="IL511" s="1">
        <v>2.6804290000000001E-2</v>
      </c>
      <c r="IM511">
        <v>23.236239999999999</v>
      </c>
      <c r="IN511" s="1">
        <v>3.698017E-2</v>
      </c>
      <c r="IO511">
        <v>271.67649999999998</v>
      </c>
      <c r="IP511" s="1">
        <v>2.663101E-2</v>
      </c>
      <c r="IQ511">
        <v>23.265499999999999</v>
      </c>
      <c r="IR511">
        <v>5.6747720000000001E-2</v>
      </c>
      <c r="IS511">
        <v>422.63339999999999</v>
      </c>
      <c r="IT511">
        <v>2.644612E-2</v>
      </c>
      <c r="IU511">
        <v>23.18759</v>
      </c>
      <c r="IV511" s="1">
        <v>8.3424899999999996E-2</v>
      </c>
      <c r="IW511">
        <v>629.96379999999999</v>
      </c>
      <c r="IX511" s="1">
        <v>2.6251389999999999E-2</v>
      </c>
      <c r="IY511">
        <v>23.106839999999998</v>
      </c>
      <c r="IZ511" s="1">
        <v>0.1179769</v>
      </c>
      <c r="JA511">
        <v>903.36320000000001</v>
      </c>
      <c r="JB511" s="1">
        <v>2.6364889999999998E-2</v>
      </c>
      <c r="JC511">
        <v>23.052240000000001</v>
      </c>
      <c r="JD511">
        <v>0.1631367</v>
      </c>
      <c r="JE511">
        <v>1251.5509999999999</v>
      </c>
      <c r="JF511" s="1">
        <v>2.6215749999999999E-2</v>
      </c>
      <c r="JG511">
        <v>23.11627</v>
      </c>
      <c r="JH511">
        <v>0.21655779999999999</v>
      </c>
      <c r="JI511">
        <v>1680.979</v>
      </c>
      <c r="JJ511" s="1">
        <v>2.599013E-2</v>
      </c>
      <c r="JK511">
        <v>23.160450000000001</v>
      </c>
      <c r="JL511">
        <v>0.27870879999999998</v>
      </c>
      <c r="JM511">
        <v>2194.2449999999999</v>
      </c>
      <c r="JN511" s="1">
        <v>2.5700440000000001E-2</v>
      </c>
      <c r="JO511">
        <v>23.230979999999999</v>
      </c>
      <c r="JP511">
        <v>0.3486609</v>
      </c>
      <c r="JQ511">
        <v>2791.172</v>
      </c>
      <c r="JR511">
        <v>2.5515960000000001E-2</v>
      </c>
      <c r="JS511">
        <v>23.21669</v>
      </c>
      <c r="JT511">
        <v>0.42806110000000003</v>
      </c>
      <c r="JU511">
        <v>3468.7370000000001</v>
      </c>
      <c r="JV511">
        <v>2.5367859999999999E-2</v>
      </c>
      <c r="JW511">
        <v>23.14714</v>
      </c>
      <c r="JX511">
        <v>0.5154453</v>
      </c>
      <c r="JY511">
        <v>4221.7460000000001</v>
      </c>
      <c r="JZ511" s="1">
        <v>2.5193380000000001E-2</v>
      </c>
      <c r="KA511">
        <v>23.06636</v>
      </c>
      <c r="KB511">
        <v>0.60864370000000001</v>
      </c>
      <c r="KC511">
        <v>5042.3919999999998</v>
      </c>
      <c r="KD511" s="1">
        <v>2.4950199999999999E-2</v>
      </c>
      <c r="KE511">
        <v>22.984449999999999</v>
      </c>
      <c r="KF511">
        <v>0.70459689999999997</v>
      </c>
      <c r="KG511">
        <v>5920.35</v>
      </c>
      <c r="KH511" s="1">
        <v>2.4692370000000002E-2</v>
      </c>
      <c r="KI511">
        <v>22.914709999999999</v>
      </c>
      <c r="KJ511">
        <v>0.80284169999999999</v>
      </c>
      <c r="KK511">
        <v>6844.3969999999999</v>
      </c>
      <c r="KL511" s="1">
        <v>2.4462709999999999E-2</v>
      </c>
      <c r="KM511">
        <v>22.989319999999999</v>
      </c>
      <c r="KN511">
        <v>0.90326410000000001</v>
      </c>
      <c r="KO511">
        <v>7802.6540000000005</v>
      </c>
      <c r="KP511" s="1">
        <v>2.425691E-2</v>
      </c>
      <c r="KQ511">
        <v>23.00807</v>
      </c>
      <c r="KR511">
        <v>1.004613</v>
      </c>
      <c r="KS511">
        <v>8783.6929999999993</v>
      </c>
      <c r="KT511" s="1">
        <v>2.4062110000000001E-2</v>
      </c>
      <c r="KU511">
        <v>23.05528</v>
      </c>
      <c r="KV511">
        <v>1.1052679999999999</v>
      </c>
      <c r="KW511">
        <v>9776.3799999999992</v>
      </c>
      <c r="KX511" s="1">
        <v>2.3843389999999999E-2</v>
      </c>
      <c r="KY511">
        <v>23.1099</v>
      </c>
      <c r="KZ511">
        <v>1.2025680000000001</v>
      </c>
      <c r="LA511">
        <v>10769.97</v>
      </c>
      <c r="LB511" s="1">
        <v>2.3648829999999999E-2</v>
      </c>
      <c r="LC511">
        <v>23.101569999999999</v>
      </c>
      <c r="LD511">
        <v>1.2977700000000001</v>
      </c>
      <c r="LE511">
        <v>11754.77</v>
      </c>
      <c r="LF511" s="1">
        <v>2.348422E-2</v>
      </c>
      <c r="LG511">
        <v>23.014620000000001</v>
      </c>
      <c r="LH511">
        <v>1.3908400000000001</v>
      </c>
      <c r="LI511">
        <v>12722.49</v>
      </c>
      <c r="LJ511" s="1">
        <v>2.337353E-2</v>
      </c>
      <c r="LK511">
        <v>22.915610000000001</v>
      </c>
      <c r="LL511">
        <v>1.4826779999999999</v>
      </c>
      <c r="LM511">
        <v>13666.06</v>
      </c>
      <c r="LN511" s="1">
        <v>2.3414399999999998E-2</v>
      </c>
      <c r="LO511">
        <v>22.881430000000002</v>
      </c>
      <c r="LP511">
        <v>1.5803499999999999</v>
      </c>
      <c r="LQ511">
        <v>14580.71</v>
      </c>
      <c r="LR511" s="1">
        <v>2.328887E-2</v>
      </c>
      <c r="LS511">
        <v>23.06137</v>
      </c>
      <c r="LT511">
        <v>1.6626829999999999</v>
      </c>
      <c r="LU511">
        <v>15461.55</v>
      </c>
      <c r="LV511">
        <v>2.3107019999999999E-2</v>
      </c>
      <c r="LW511">
        <v>23.229649999999999</v>
      </c>
      <c r="LX511">
        <v>1.7352510000000001</v>
      </c>
      <c r="LY511">
        <v>16302.4</v>
      </c>
      <c r="LZ511" s="1">
        <v>2.294013E-2</v>
      </c>
      <c r="MA511">
        <v>23.39141</v>
      </c>
      <c r="MB511">
        <v>1.802961</v>
      </c>
      <c r="MC511">
        <v>17099.82</v>
      </c>
      <c r="MD511" s="1">
        <v>2.285446E-2</v>
      </c>
      <c r="ME511">
        <v>23.570699999999999</v>
      </c>
      <c r="MF511">
        <v>1.8712029999999999</v>
      </c>
      <c r="MG511">
        <v>17852</v>
      </c>
      <c r="MH511" s="1">
        <v>2.281329E-2</v>
      </c>
      <c r="MI511">
        <v>23.611830000000001</v>
      </c>
      <c r="MJ511">
        <v>1.937784</v>
      </c>
      <c r="MK511">
        <v>18558.87</v>
      </c>
      <c r="ML511" s="1">
        <v>2.2748589999999999E-2</v>
      </c>
      <c r="MM511">
        <v>23.51099</v>
      </c>
      <c r="MN511">
        <v>1.99725</v>
      </c>
      <c r="MO511">
        <v>19219.060000000001</v>
      </c>
      <c r="MP511" s="1">
        <v>2.267518E-2</v>
      </c>
      <c r="MQ511">
        <v>23.422840000000001</v>
      </c>
      <c r="MR511">
        <v>2.0503990000000001</v>
      </c>
      <c r="MS511">
        <v>19832.14</v>
      </c>
      <c r="MT511" s="1">
        <v>2.2837130000000001E-2</v>
      </c>
      <c r="MU511">
        <v>23.366890000000001</v>
      </c>
      <c r="MV511">
        <v>2.1204339999999999</v>
      </c>
      <c r="MW511">
        <v>20399.78</v>
      </c>
      <c r="MX511" s="1">
        <v>2.2764070000000001E-2</v>
      </c>
      <c r="MY511">
        <v>23.509779999999999</v>
      </c>
      <c r="MZ511">
        <v>2.1643150000000002</v>
      </c>
      <c r="NA511">
        <v>20923.03</v>
      </c>
      <c r="NB511">
        <v>2.262107E-2</v>
      </c>
      <c r="NC511">
        <v>23.7043</v>
      </c>
      <c r="ND511">
        <v>2.1961360000000001</v>
      </c>
      <c r="NE511">
        <v>21399.8</v>
      </c>
      <c r="NF511">
        <v>2.2461519999999999E-2</v>
      </c>
      <c r="NG511">
        <v>23.871960000000001</v>
      </c>
      <c r="NH511">
        <v>2.2212559999999999</v>
      </c>
      <c r="NI511">
        <v>21831.45</v>
      </c>
      <c r="NJ511">
        <v>2.2423559999999999E-2</v>
      </c>
      <c r="NK511">
        <v>24.026789999999998</v>
      </c>
      <c r="NL511">
        <v>2.2539210000000001</v>
      </c>
      <c r="NM511">
        <v>22220.07</v>
      </c>
      <c r="NN511">
        <v>2.2454539999999999E-2</v>
      </c>
      <c r="NO511">
        <v>24.032050000000002</v>
      </c>
      <c r="NP511">
        <v>2.2894169999999998</v>
      </c>
      <c r="NQ511">
        <v>22568.17</v>
      </c>
      <c r="NR511">
        <v>2.2440330000000001E-2</v>
      </c>
      <c r="NS511">
        <v>23.94605</v>
      </c>
      <c r="NT511">
        <v>2.3164609999999999</v>
      </c>
      <c r="NU511">
        <v>22877.54</v>
      </c>
      <c r="NV511">
        <v>2.2340369999999998E-2</v>
      </c>
      <c r="NW511">
        <v>23.85783</v>
      </c>
      <c r="NX511">
        <v>2.3307799999999999</v>
      </c>
      <c r="NY511">
        <v>23149.09</v>
      </c>
      <c r="NZ511">
        <v>2.218212E-2</v>
      </c>
      <c r="OA511">
        <v>23.800699999999999</v>
      </c>
      <c r="OB511">
        <v>2.3351169999999999</v>
      </c>
      <c r="OC511">
        <v>23384.03</v>
      </c>
      <c r="OD511">
        <v>2.209496E-2</v>
      </c>
      <c r="OE511">
        <v>23.781690000000001</v>
      </c>
      <c r="OF511">
        <v>2.3434979999999999</v>
      </c>
      <c r="OG511">
        <v>23584.240000000002</v>
      </c>
      <c r="OH511">
        <v>2.210314E-2</v>
      </c>
      <c r="OI511">
        <v>23.881360000000001</v>
      </c>
      <c r="OJ511">
        <v>2.3585229999999999</v>
      </c>
      <c r="OK511">
        <v>23752.39</v>
      </c>
    </row>
    <row r="512" spans="1:401" x14ac:dyDescent="0.35">
      <c r="A512">
        <v>521</v>
      </c>
      <c r="B512" t="s">
        <v>4</v>
      </c>
      <c r="C512" t="s">
        <v>364</v>
      </c>
      <c r="D512" t="s">
        <v>519</v>
      </c>
      <c r="E512">
        <v>813.09969999999998</v>
      </c>
      <c r="F512" s="1">
        <v>2.797268E-2</v>
      </c>
      <c r="G512">
        <v>20.54128</v>
      </c>
      <c r="H512">
        <v>0</v>
      </c>
      <c r="I512">
        <v>0</v>
      </c>
      <c r="J512" s="1">
        <v>2.7934520000000001E-2</v>
      </c>
      <c r="K512">
        <v>20.539400000000001</v>
      </c>
      <c r="L512">
        <v>0</v>
      </c>
      <c r="M512">
        <v>0</v>
      </c>
      <c r="N512" s="1">
        <v>2.8128179999999999E-2</v>
      </c>
      <c r="O512">
        <v>20.672740000000001</v>
      </c>
      <c r="P512">
        <v>0</v>
      </c>
      <c r="Q512">
        <v>0</v>
      </c>
      <c r="R512" s="1">
        <v>2.8384650000000001E-2</v>
      </c>
      <c r="S512">
        <v>20.74661</v>
      </c>
      <c r="T512">
        <v>0</v>
      </c>
      <c r="U512">
        <v>0</v>
      </c>
      <c r="V512" s="1">
        <v>2.8364110000000001E-2</v>
      </c>
      <c r="W512">
        <v>20.873660000000001</v>
      </c>
      <c r="X512">
        <v>0</v>
      </c>
      <c r="Y512">
        <v>0</v>
      </c>
      <c r="Z512" s="1">
        <v>2.8240399999999999E-2</v>
      </c>
      <c r="AA512">
        <v>20.88233</v>
      </c>
      <c r="AB512">
        <v>0</v>
      </c>
      <c r="AC512">
        <v>0</v>
      </c>
      <c r="AD512" s="1">
        <v>2.8238429999999998E-2</v>
      </c>
      <c r="AE512">
        <v>20.872540000000001</v>
      </c>
      <c r="AF512">
        <v>0</v>
      </c>
      <c r="AG512">
        <v>0</v>
      </c>
      <c r="AH512" s="1">
        <v>2.84044E-2</v>
      </c>
      <c r="AI512">
        <v>20.860389999999999</v>
      </c>
      <c r="AJ512">
        <v>0</v>
      </c>
      <c r="AK512">
        <v>0</v>
      </c>
      <c r="AL512" s="1">
        <v>2.8243730000000002E-2</v>
      </c>
      <c r="AM512">
        <v>20.843229999999998</v>
      </c>
      <c r="AN512">
        <v>0</v>
      </c>
      <c r="AO512">
        <v>0</v>
      </c>
      <c r="AP512" s="1">
        <v>2.846193E-2</v>
      </c>
      <c r="AQ512">
        <v>20.841919999999998</v>
      </c>
      <c r="AR512">
        <v>0</v>
      </c>
      <c r="AS512">
        <v>0</v>
      </c>
      <c r="AT512" s="1">
        <v>2.877737E-2</v>
      </c>
      <c r="AU512">
        <v>20.960229999999999</v>
      </c>
      <c r="AV512">
        <v>0</v>
      </c>
      <c r="AW512">
        <v>0</v>
      </c>
      <c r="AX512" s="1">
        <v>2.9119519999999999E-2</v>
      </c>
      <c r="AY512">
        <v>21.002099999999999</v>
      </c>
      <c r="AZ512">
        <v>0</v>
      </c>
      <c r="BA512">
        <v>0</v>
      </c>
      <c r="BB512">
        <v>2.9313619999999999E-2</v>
      </c>
      <c r="BC512">
        <v>21.036180000000002</v>
      </c>
      <c r="BD512">
        <v>0</v>
      </c>
      <c r="BE512">
        <v>0</v>
      </c>
      <c r="BF512" s="1">
        <v>2.9469749999999999E-2</v>
      </c>
      <c r="BG512">
        <v>21.07986</v>
      </c>
      <c r="BH512">
        <v>0</v>
      </c>
      <c r="BI512">
        <v>0</v>
      </c>
      <c r="BJ512" s="1">
        <v>2.9691229999999999E-2</v>
      </c>
      <c r="BK512">
        <v>21.045719999999999</v>
      </c>
      <c r="BL512">
        <v>0</v>
      </c>
      <c r="BM512">
        <v>0</v>
      </c>
      <c r="BN512" s="1">
        <v>3.0019170000000001E-2</v>
      </c>
      <c r="BO512">
        <v>20.994509999999998</v>
      </c>
      <c r="BP512">
        <v>0</v>
      </c>
      <c r="BQ512">
        <v>0</v>
      </c>
      <c r="BR512" s="1">
        <v>3.040472E-2</v>
      </c>
      <c r="BS512">
        <v>20.943249999999999</v>
      </c>
      <c r="BT512">
        <v>0</v>
      </c>
      <c r="BU512">
        <v>0</v>
      </c>
      <c r="BV512" s="1">
        <v>3.0678509999999999E-2</v>
      </c>
      <c r="BW512">
        <v>21.002890000000001</v>
      </c>
      <c r="BX512">
        <v>0</v>
      </c>
      <c r="BY512">
        <v>0</v>
      </c>
      <c r="BZ512">
        <v>3.087875E-2</v>
      </c>
      <c r="CA512">
        <v>21.16527</v>
      </c>
      <c r="CB512">
        <v>0</v>
      </c>
      <c r="CC512">
        <v>0</v>
      </c>
      <c r="CD512">
        <v>3.106538E-2</v>
      </c>
      <c r="CE512">
        <v>21.36234</v>
      </c>
      <c r="CF512">
        <v>0</v>
      </c>
      <c r="CG512">
        <v>0</v>
      </c>
      <c r="CH512">
        <v>3.1297459999999999E-2</v>
      </c>
      <c r="CI512">
        <v>21.519480000000001</v>
      </c>
      <c r="CJ512">
        <v>0</v>
      </c>
      <c r="CK512">
        <v>0</v>
      </c>
      <c r="CL512" s="1">
        <v>3.1558889999999999E-2</v>
      </c>
      <c r="CM512">
        <v>21.54918</v>
      </c>
      <c r="CN512">
        <v>0</v>
      </c>
      <c r="CO512">
        <v>0</v>
      </c>
      <c r="CP512" s="1">
        <v>3.1765540000000002E-2</v>
      </c>
      <c r="CQ512">
        <v>21.499849999999999</v>
      </c>
      <c r="CR512">
        <v>0</v>
      </c>
      <c r="CS512">
        <v>0</v>
      </c>
      <c r="CT512">
        <v>3.197316E-2</v>
      </c>
      <c r="CU512">
        <v>21.4498</v>
      </c>
      <c r="CV512">
        <v>0</v>
      </c>
      <c r="CW512">
        <v>0</v>
      </c>
      <c r="CX512" s="1">
        <v>3.2605410000000001E-2</v>
      </c>
      <c r="CY512">
        <v>21.422039999999999</v>
      </c>
      <c r="CZ512">
        <v>0</v>
      </c>
      <c r="DA512">
        <v>0</v>
      </c>
      <c r="DB512" s="1">
        <v>3.2710379999999997E-2</v>
      </c>
      <c r="DC512">
        <v>21.524010000000001</v>
      </c>
      <c r="DD512">
        <v>0</v>
      </c>
      <c r="DE512">
        <v>0</v>
      </c>
      <c r="DF512" s="1">
        <v>3.2609689999999997E-2</v>
      </c>
      <c r="DG512">
        <v>21.704190000000001</v>
      </c>
      <c r="DH512">
        <v>0</v>
      </c>
      <c r="DI512">
        <v>0</v>
      </c>
      <c r="DJ512" s="1">
        <v>3.2450619999999999E-2</v>
      </c>
      <c r="DK512">
        <v>21.84366</v>
      </c>
      <c r="DL512">
        <v>0</v>
      </c>
      <c r="DM512">
        <v>0</v>
      </c>
      <c r="DN512" s="1">
        <v>3.2525909999999998E-2</v>
      </c>
      <c r="DO512">
        <v>21.960049999999999</v>
      </c>
      <c r="DP512">
        <v>0</v>
      </c>
      <c r="DQ512">
        <v>0</v>
      </c>
      <c r="DR512">
        <v>3.2656209999999998E-2</v>
      </c>
      <c r="DS512">
        <v>21.973089999999999</v>
      </c>
      <c r="DT512">
        <v>0</v>
      </c>
      <c r="DU512">
        <v>0</v>
      </c>
      <c r="DV512" s="1">
        <v>3.2689839999999998E-2</v>
      </c>
      <c r="DW512">
        <v>21.89819</v>
      </c>
      <c r="DX512">
        <v>0</v>
      </c>
      <c r="DY512" s="1">
        <v>6.4029330000000004E-37</v>
      </c>
      <c r="DZ512" s="1">
        <v>3.2645109999999998E-2</v>
      </c>
      <c r="EA512">
        <v>21.817340000000002</v>
      </c>
      <c r="EB512" s="1">
        <v>1.236895E-36</v>
      </c>
      <c r="EC512" s="1">
        <v>7.9640899999999996E-33</v>
      </c>
      <c r="ED512" s="1">
        <v>3.3429250000000001E-2</v>
      </c>
      <c r="EE512">
        <v>21.751390000000001</v>
      </c>
      <c r="EF512" s="1">
        <v>5.2155339999999997E-33</v>
      </c>
      <c r="EG512" s="1">
        <v>3.0312809999999997E-29</v>
      </c>
      <c r="EH512" s="1">
        <v>3.3277790000000002E-2</v>
      </c>
      <c r="EI512">
        <v>21.78331</v>
      </c>
      <c r="EJ512" s="1">
        <v>7.9780220000000004E-30</v>
      </c>
      <c r="EK512" s="1">
        <v>4.4337010000000001E-26</v>
      </c>
      <c r="EL512" s="1">
        <v>3.2816909999999998E-2</v>
      </c>
      <c r="EM512">
        <v>21.887229999999999</v>
      </c>
      <c r="EN512" s="1">
        <v>5.3368940000000002E-27</v>
      </c>
      <c r="EO512" s="1">
        <v>2.913032E-23</v>
      </c>
      <c r="EP512" s="1">
        <v>3.2277550000000002E-2</v>
      </c>
      <c r="EQ512">
        <v>22.01679</v>
      </c>
      <c r="ER512" s="1">
        <v>1.7822880000000002E-24</v>
      </c>
      <c r="ES512" s="1">
        <v>9.7053429999999994E-21</v>
      </c>
      <c r="ET512" s="1">
        <v>3.214434E-2</v>
      </c>
      <c r="EU512">
        <v>22.115390000000001</v>
      </c>
      <c r="EV512" s="1">
        <v>3.3281830000000001E-22</v>
      </c>
      <c r="EW512" s="1">
        <v>1.7978940000000001E-18</v>
      </c>
      <c r="EX512" s="1">
        <v>3.2176660000000003E-2</v>
      </c>
      <c r="EY512">
        <v>22.104240000000001</v>
      </c>
      <c r="EZ512" s="1">
        <v>3.7316720000000002E-20</v>
      </c>
      <c r="FA512" s="1">
        <v>1.998558E-16</v>
      </c>
      <c r="FB512" s="1">
        <v>3.2048149999999997E-2</v>
      </c>
      <c r="FC512">
        <v>22.028079999999999</v>
      </c>
      <c r="FD512" s="1">
        <v>2.6475880000000002E-18</v>
      </c>
      <c r="FE512" s="1">
        <v>1.4169310000000001E-14</v>
      </c>
      <c r="FF512" s="1">
        <v>3.1745509999999998E-2</v>
      </c>
      <c r="FG512">
        <v>21.93111</v>
      </c>
      <c r="FH512" s="1">
        <v>1.2471639999999999E-16</v>
      </c>
      <c r="FI512" s="1">
        <v>6.7374040000000004E-13</v>
      </c>
      <c r="FJ512" s="1">
        <v>3.2143819999999997E-2</v>
      </c>
      <c r="FK512">
        <v>21.86318</v>
      </c>
      <c r="FL512" s="1">
        <v>4.2174109999999999E-15</v>
      </c>
      <c r="FM512" s="1">
        <v>2.2517320000000001E-11</v>
      </c>
      <c r="FN512" s="1">
        <v>3.1806599999999997E-2</v>
      </c>
      <c r="FO512">
        <v>21.97832</v>
      </c>
      <c r="FP512" s="1">
        <v>1.015187E-13</v>
      </c>
      <c r="FQ512" s="1">
        <v>5.4857699999999996E-10</v>
      </c>
      <c r="FR512" s="1">
        <v>3.1300979999999999E-2</v>
      </c>
      <c r="FS512">
        <v>22.098109999999998</v>
      </c>
      <c r="FT512" s="1">
        <v>1.815673E-12</v>
      </c>
      <c r="FU512" s="1">
        <v>1.000409E-8</v>
      </c>
      <c r="FV512" s="1">
        <v>3.0711720000000001E-2</v>
      </c>
      <c r="FW512">
        <v>22.199549999999999</v>
      </c>
      <c r="FX512" s="1">
        <v>2.480624E-11</v>
      </c>
      <c r="FY512" s="1">
        <v>1.4004700000000001E-7</v>
      </c>
      <c r="FZ512" s="1">
        <v>3.0457209999999998E-2</v>
      </c>
      <c r="GA512">
        <v>22.24417</v>
      </c>
      <c r="GB512" s="1">
        <v>2.6967420000000001E-10</v>
      </c>
      <c r="GC512" s="1">
        <v>1.5439130000000001E-6</v>
      </c>
      <c r="GD512" s="1">
        <v>3.033332E-2</v>
      </c>
      <c r="GE512">
        <v>22.218109999999999</v>
      </c>
      <c r="GF512" s="1">
        <v>2.3729420000000001E-9</v>
      </c>
      <c r="GG512" s="1">
        <v>1.372089E-5</v>
      </c>
      <c r="GH512" s="1">
        <v>3.0095960000000001E-2</v>
      </c>
      <c r="GI512">
        <v>22.148810000000001</v>
      </c>
      <c r="GJ512" s="1">
        <v>1.706506E-8</v>
      </c>
      <c r="GK512" s="1">
        <v>1.0017089999999999E-4</v>
      </c>
      <c r="GL512" s="1">
        <v>2.977571E-2</v>
      </c>
      <c r="GM512">
        <v>22.07095</v>
      </c>
      <c r="GN512" s="1">
        <v>1.021133E-7</v>
      </c>
      <c r="GO512" s="1">
        <v>6.1046769999999998E-4</v>
      </c>
      <c r="GP512" s="1">
        <v>3.0118829999999999E-2</v>
      </c>
      <c r="GQ512">
        <v>22.035419999999998</v>
      </c>
      <c r="GR512" s="1">
        <v>5.3080080000000001E-7</v>
      </c>
      <c r="GS512" s="1">
        <v>3.1613119999999999E-3</v>
      </c>
      <c r="GT512" s="1">
        <v>2.9802760000000001E-2</v>
      </c>
      <c r="GU512">
        <v>22.195</v>
      </c>
      <c r="GV512" s="1">
        <v>2.3260039999999999E-6</v>
      </c>
      <c r="GW512" s="1">
        <v>1.4112029999999999E-2</v>
      </c>
      <c r="GX512" s="1">
        <v>2.9298810000000002E-2</v>
      </c>
      <c r="GY512">
        <v>22.360299999999999</v>
      </c>
      <c r="GZ512" s="1">
        <v>8.8153649999999996E-6</v>
      </c>
      <c r="HA512" s="1">
        <v>5.4875779999999999E-2</v>
      </c>
      <c r="HB512" s="1">
        <v>2.872038E-2</v>
      </c>
      <c r="HC512">
        <v>22.523679999999999</v>
      </c>
      <c r="HD512" s="1">
        <v>2.9363980000000001E-5</v>
      </c>
      <c r="HE512" s="1">
        <v>0.1880251</v>
      </c>
      <c r="HF512" s="1">
        <v>2.8453059999999999E-2</v>
      </c>
      <c r="HG512">
        <v>22.683050000000001</v>
      </c>
      <c r="HH512" s="1">
        <v>8.8109970000000006E-5</v>
      </c>
      <c r="HI512">
        <v>0.5743587</v>
      </c>
      <c r="HJ512" s="1">
        <v>2.8294989999999999E-2</v>
      </c>
      <c r="HK512">
        <v>22.744769999999999</v>
      </c>
      <c r="HL512" s="1">
        <v>2.3934020000000001E-4</v>
      </c>
      <c r="HM512">
        <v>1.582292</v>
      </c>
      <c r="HN512" s="1">
        <v>2.8056930000000001E-2</v>
      </c>
      <c r="HO512">
        <v>22.676100000000002</v>
      </c>
      <c r="HP512" s="1">
        <v>5.9013100000000003E-4</v>
      </c>
      <c r="HQ512">
        <v>3.9679259999999998</v>
      </c>
      <c r="HR512" s="1">
        <v>2.7687179999999999E-2</v>
      </c>
      <c r="HS512">
        <v>22.58623</v>
      </c>
      <c r="HT512" s="1">
        <v>1.328851E-3</v>
      </c>
      <c r="HU512">
        <v>9.1290150000000008</v>
      </c>
      <c r="HV512" s="1">
        <v>2.760483E-2</v>
      </c>
      <c r="HW512">
        <v>22.513110000000001</v>
      </c>
      <c r="HX512" s="1">
        <v>2.7959109999999999E-3</v>
      </c>
      <c r="HY512">
        <v>19.424980000000001</v>
      </c>
      <c r="HZ512" s="1">
        <v>2.7227339999999999E-2</v>
      </c>
      <c r="IA512">
        <v>22.620259999999998</v>
      </c>
      <c r="IB512" s="1">
        <v>5.4219810000000002E-3</v>
      </c>
      <c r="IC512">
        <v>38.495179999999998</v>
      </c>
      <c r="ID512" s="1">
        <v>2.6789259999999999E-2</v>
      </c>
      <c r="IE512">
        <v>22.81673</v>
      </c>
      <c r="IF512" s="1">
        <v>9.8256599999999999E-3</v>
      </c>
      <c r="IG512">
        <v>71.445880000000002</v>
      </c>
      <c r="IH512" s="1">
        <v>2.6368050000000001E-2</v>
      </c>
      <c r="II512">
        <v>23.008040000000001</v>
      </c>
      <c r="IJ512" s="1">
        <v>1.6786820000000001E-2</v>
      </c>
      <c r="IK512">
        <v>124.94710000000001</v>
      </c>
      <c r="IL512">
        <v>2.6120210000000001E-2</v>
      </c>
      <c r="IM512">
        <v>23.1829</v>
      </c>
      <c r="IN512" s="1">
        <v>2.7362870000000001E-2</v>
      </c>
      <c r="IO512">
        <v>207.09790000000001</v>
      </c>
      <c r="IP512" s="1">
        <v>2.5952840000000001E-2</v>
      </c>
      <c r="IQ512">
        <v>23.21611</v>
      </c>
      <c r="IR512" s="1">
        <v>4.2646919999999998E-2</v>
      </c>
      <c r="IS512">
        <v>327.12990000000002</v>
      </c>
      <c r="IT512" s="1">
        <v>2.577409E-2</v>
      </c>
      <c r="IU512">
        <v>23.1448</v>
      </c>
      <c r="IV512" s="1">
        <v>6.3626790000000003E-2</v>
      </c>
      <c r="IW512">
        <v>494.73329999999999</v>
      </c>
      <c r="IX512" s="1">
        <v>2.5586399999999999E-2</v>
      </c>
      <c r="IY512">
        <v>23.06962</v>
      </c>
      <c r="IZ512" s="1">
        <v>9.1247690000000006E-2</v>
      </c>
      <c r="JA512">
        <v>719.26800000000003</v>
      </c>
      <c r="JB512" s="1">
        <v>2.569776E-2</v>
      </c>
      <c r="JC512">
        <v>23.018239999999999</v>
      </c>
      <c r="JD512">
        <v>0.12785640000000001</v>
      </c>
      <c r="JE512">
        <v>1009.58</v>
      </c>
      <c r="JF512" s="1">
        <v>2.5555930000000001E-2</v>
      </c>
      <c r="JG512">
        <v>23.080860000000001</v>
      </c>
      <c r="JH512">
        <v>0.1718876</v>
      </c>
      <c r="JI512">
        <v>1372.8869999999999</v>
      </c>
      <c r="JJ512" s="1">
        <v>2.5331530000000001E-2</v>
      </c>
      <c r="JK512">
        <v>23.125430000000001</v>
      </c>
      <c r="JL512">
        <v>0.22381319999999999</v>
      </c>
      <c r="JM512">
        <v>1813.175</v>
      </c>
      <c r="JN512">
        <v>2.5049620000000002E-2</v>
      </c>
      <c r="JO512">
        <v>23.195060000000002</v>
      </c>
      <c r="JP512">
        <v>0.28313519999999998</v>
      </c>
      <c r="JQ512">
        <v>2332.0630000000001</v>
      </c>
      <c r="JR512" s="1">
        <v>2.4868060000000001E-2</v>
      </c>
      <c r="JS512">
        <v>23.18365</v>
      </c>
      <c r="JT512">
        <v>0.35127900000000001</v>
      </c>
      <c r="JU512">
        <v>2928.6289999999999</v>
      </c>
      <c r="JV512" s="1">
        <v>2.472744E-2</v>
      </c>
      <c r="JW512">
        <v>23.118130000000001</v>
      </c>
      <c r="JX512">
        <v>0.42730190000000001</v>
      </c>
      <c r="JY512">
        <v>3599.848</v>
      </c>
      <c r="JZ512" s="1">
        <v>2.4557740000000002E-2</v>
      </c>
      <c r="KA512">
        <v>23.041270000000001</v>
      </c>
      <c r="KB512">
        <v>0.50937189999999999</v>
      </c>
      <c r="KC512">
        <v>4340.1009999999997</v>
      </c>
      <c r="KD512" s="1">
        <v>2.4321800000000001E-2</v>
      </c>
      <c r="KE512">
        <v>22.962610000000002</v>
      </c>
      <c r="KF512">
        <v>0.59498819999999997</v>
      </c>
      <c r="KG512">
        <v>5141.0709999999999</v>
      </c>
      <c r="KH512" s="1">
        <v>2.4067379999999999E-2</v>
      </c>
      <c r="KI512">
        <v>22.89508</v>
      </c>
      <c r="KJ512">
        <v>0.68359910000000002</v>
      </c>
      <c r="KK512">
        <v>5993.3450000000003</v>
      </c>
      <c r="KL512" s="1">
        <v>2.38436E-2</v>
      </c>
      <c r="KM512">
        <v>22.966059999999999</v>
      </c>
      <c r="KN512">
        <v>0.77524700000000002</v>
      </c>
      <c r="KO512">
        <v>6886.5720000000001</v>
      </c>
      <c r="KP512" s="1">
        <v>2.364399E-2</v>
      </c>
      <c r="KQ512">
        <v>22.984909999999999</v>
      </c>
      <c r="KR512">
        <v>0.86878100000000003</v>
      </c>
      <c r="KS512">
        <v>7810.4979999999996</v>
      </c>
      <c r="KT512" s="1">
        <v>2.345819E-2</v>
      </c>
      <c r="KU512">
        <v>23.03059</v>
      </c>
      <c r="KV512">
        <v>0.9628099</v>
      </c>
      <c r="KW512">
        <v>8754.7839999999997</v>
      </c>
      <c r="KX512" s="1">
        <v>2.324329E-2</v>
      </c>
      <c r="KY512">
        <v>23.084</v>
      </c>
      <c r="KZ512">
        <v>1.054551</v>
      </c>
      <c r="LA512">
        <v>9709.0409999999993</v>
      </c>
      <c r="LB512">
        <v>2.305337E-2</v>
      </c>
      <c r="LC512">
        <v>23.077179999999998</v>
      </c>
      <c r="LD512">
        <v>1.1452640000000001</v>
      </c>
      <c r="LE512">
        <v>10663.84</v>
      </c>
      <c r="LF512" s="1">
        <v>2.289076E-2</v>
      </c>
      <c r="LG512">
        <v>22.994129999999998</v>
      </c>
      <c r="LH512">
        <v>1.234661</v>
      </c>
      <c r="LI512">
        <v>11610.71</v>
      </c>
      <c r="LJ512" s="1">
        <v>2.278436E-2</v>
      </c>
      <c r="LK512">
        <v>22.898769999999999</v>
      </c>
      <c r="LL512">
        <v>1.3237829999999999</v>
      </c>
      <c r="LM512">
        <v>12542.53</v>
      </c>
      <c r="LN512" s="1">
        <v>2.282758E-2</v>
      </c>
      <c r="LO512">
        <v>22.864699999999999</v>
      </c>
      <c r="LP512">
        <v>1.418822</v>
      </c>
      <c r="LQ512">
        <v>13453.93</v>
      </c>
      <c r="LR512" s="1">
        <v>2.2706400000000002E-2</v>
      </c>
      <c r="LS512">
        <v>23.037369999999999</v>
      </c>
      <c r="LT512">
        <v>1.5004409999999999</v>
      </c>
      <c r="LU512">
        <v>14339.42</v>
      </c>
      <c r="LV512" s="1">
        <v>2.2526109999999998E-2</v>
      </c>
      <c r="LW512">
        <v>23.200759999999999</v>
      </c>
      <c r="LX512">
        <v>1.573313</v>
      </c>
      <c r="LY512">
        <v>15192.15</v>
      </c>
      <c r="LZ512" s="1">
        <v>2.236254E-2</v>
      </c>
      <c r="MA512">
        <v>23.358180000000001</v>
      </c>
      <c r="MB512">
        <v>1.6421429999999999</v>
      </c>
      <c r="MC512">
        <v>16008.09</v>
      </c>
      <c r="MD512" s="1">
        <v>2.2278249999999999E-2</v>
      </c>
      <c r="ME512">
        <v>23.533740000000002</v>
      </c>
      <c r="MF512">
        <v>1.711649</v>
      </c>
      <c r="MG512">
        <v>16784.669999999998</v>
      </c>
      <c r="MH512" s="1">
        <v>2.223963E-2</v>
      </c>
      <c r="MI512">
        <v>23.577159999999999</v>
      </c>
      <c r="MJ512">
        <v>1.7800009999999999</v>
      </c>
      <c r="MK512">
        <v>17521.12</v>
      </c>
      <c r="ML512" s="1">
        <v>2.217825E-2</v>
      </c>
      <c r="MM512">
        <v>23.48236</v>
      </c>
      <c r="MN512">
        <v>1.841971</v>
      </c>
      <c r="MO512">
        <v>18215.560000000001</v>
      </c>
      <c r="MP512" s="1">
        <v>2.2110390000000001E-2</v>
      </c>
      <c r="MQ512">
        <v>23.398810000000001</v>
      </c>
      <c r="MR512">
        <v>1.8983699999999999</v>
      </c>
      <c r="MS512">
        <v>18866.73</v>
      </c>
      <c r="MT512" s="1">
        <v>2.2268909999999999E-2</v>
      </c>
      <c r="MU512">
        <v>23.344639999999998</v>
      </c>
      <c r="MV512">
        <v>1.9702630000000001</v>
      </c>
      <c r="MW512">
        <v>19475.78</v>
      </c>
      <c r="MX512" s="1">
        <v>2.219689E-2</v>
      </c>
      <c r="MY512">
        <v>23.482430000000001</v>
      </c>
      <c r="MZ512">
        <v>2.0178029999999998</v>
      </c>
      <c r="NA512">
        <v>20043.169999999998</v>
      </c>
      <c r="NB512" s="1">
        <v>2.2058419999999999E-2</v>
      </c>
      <c r="NC512">
        <v>23.671029999999998</v>
      </c>
      <c r="ND512">
        <v>2.054163</v>
      </c>
      <c r="NE512">
        <v>20566.18</v>
      </c>
      <c r="NF512" s="1">
        <v>2.1901589999999999E-2</v>
      </c>
      <c r="NG512">
        <v>23.83483</v>
      </c>
      <c r="NH512">
        <v>2.0839449999999999</v>
      </c>
      <c r="NI512">
        <v>21045.58</v>
      </c>
      <c r="NJ512" s="1">
        <v>2.186389E-2</v>
      </c>
      <c r="NK512">
        <v>23.987200000000001</v>
      </c>
      <c r="NL512">
        <v>2.1206939999999999</v>
      </c>
      <c r="NM512">
        <v>21482.89</v>
      </c>
      <c r="NN512" s="1">
        <v>2.1897730000000001E-2</v>
      </c>
      <c r="NO512">
        <v>23.996099999999998</v>
      </c>
      <c r="NP512">
        <v>2.1605110000000001</v>
      </c>
      <c r="NQ512">
        <v>21880.79</v>
      </c>
      <c r="NR512" s="1">
        <v>2.1883039999999999E-2</v>
      </c>
      <c r="NS512">
        <v>23.915569999999999</v>
      </c>
      <c r="NT512">
        <v>2.191805</v>
      </c>
      <c r="NU512">
        <v>22240.22</v>
      </c>
      <c r="NV512" s="1">
        <v>2.1783549999999999E-2</v>
      </c>
      <c r="NW512">
        <v>23.831810000000001</v>
      </c>
      <c r="NX512">
        <v>2.2108020000000002</v>
      </c>
      <c r="NY512">
        <v>22562.06</v>
      </c>
      <c r="NZ512" s="1">
        <v>2.1626280000000001E-2</v>
      </c>
      <c r="OA512">
        <v>23.777239999999999</v>
      </c>
      <c r="OB512">
        <v>2.2200380000000002</v>
      </c>
      <c r="OC512">
        <v>22846.93</v>
      </c>
      <c r="OD512" s="1">
        <v>2.154033E-2</v>
      </c>
      <c r="OE512">
        <v>23.758710000000001</v>
      </c>
      <c r="OF512">
        <v>2.2330890000000001</v>
      </c>
      <c r="OG512">
        <v>23096.42</v>
      </c>
      <c r="OH512" s="1">
        <v>2.1550409999999999E-2</v>
      </c>
      <c r="OI512">
        <v>23.854800000000001</v>
      </c>
      <c r="OJ512">
        <v>2.2526839999999999</v>
      </c>
      <c r="OK512">
        <v>23313.38</v>
      </c>
    </row>
    <row r="513" spans="1:401" x14ac:dyDescent="0.35">
      <c r="A513">
        <v>522</v>
      </c>
      <c r="B513" t="s">
        <v>4</v>
      </c>
      <c r="C513" t="s">
        <v>364</v>
      </c>
      <c r="D513" t="s">
        <v>520</v>
      </c>
      <c r="E513">
        <v>912.34559999999999</v>
      </c>
      <c r="F513">
        <v>2.7212440000000001E-2</v>
      </c>
      <c r="G513">
        <v>20.454879999999999</v>
      </c>
      <c r="H513">
        <v>0</v>
      </c>
      <c r="I513">
        <v>0</v>
      </c>
      <c r="J513" s="1">
        <v>2.7179950000000001E-2</v>
      </c>
      <c r="K513">
        <v>20.45364</v>
      </c>
      <c r="L513">
        <v>0</v>
      </c>
      <c r="M513">
        <v>0</v>
      </c>
      <c r="N513" s="1">
        <v>2.737359E-2</v>
      </c>
      <c r="O513">
        <v>20.583189999999998</v>
      </c>
      <c r="P513">
        <v>0</v>
      </c>
      <c r="Q513">
        <v>0</v>
      </c>
      <c r="R513" s="1">
        <v>2.762881E-2</v>
      </c>
      <c r="S513">
        <v>20.657350000000001</v>
      </c>
      <c r="T513">
        <v>0</v>
      </c>
      <c r="U513">
        <v>0</v>
      </c>
      <c r="V513" s="1">
        <v>2.7609160000000001E-2</v>
      </c>
      <c r="W513">
        <v>20.782389999999999</v>
      </c>
      <c r="X513">
        <v>0</v>
      </c>
      <c r="Y513">
        <v>0</v>
      </c>
      <c r="Z513" s="1">
        <v>2.7487879999999999E-2</v>
      </c>
      <c r="AA513">
        <v>20.794180000000001</v>
      </c>
      <c r="AB513">
        <v>0</v>
      </c>
      <c r="AC513">
        <v>0</v>
      </c>
      <c r="AD513" s="1">
        <v>2.748366E-2</v>
      </c>
      <c r="AE513">
        <v>20.787330000000001</v>
      </c>
      <c r="AF513">
        <v>0</v>
      </c>
      <c r="AG513">
        <v>0</v>
      </c>
      <c r="AH513" s="1">
        <v>2.7647049999999999E-2</v>
      </c>
      <c r="AI513">
        <v>20.77777</v>
      </c>
      <c r="AJ513">
        <v>0</v>
      </c>
      <c r="AK513">
        <v>0</v>
      </c>
      <c r="AL513" s="1">
        <v>2.7486699999999999E-2</v>
      </c>
      <c r="AM513">
        <v>20.763100000000001</v>
      </c>
      <c r="AN513">
        <v>0</v>
      </c>
      <c r="AO513">
        <v>0</v>
      </c>
      <c r="AP513" s="1">
        <v>2.770158E-2</v>
      </c>
      <c r="AQ513">
        <v>20.76315</v>
      </c>
      <c r="AR513">
        <v>0</v>
      </c>
      <c r="AS513">
        <v>0</v>
      </c>
      <c r="AT513" s="1">
        <v>2.8012539999999999E-2</v>
      </c>
      <c r="AU513">
        <v>20.878440000000001</v>
      </c>
      <c r="AV513">
        <v>0</v>
      </c>
      <c r="AW513">
        <v>0</v>
      </c>
      <c r="AX513" s="1">
        <v>2.835157E-2</v>
      </c>
      <c r="AY513">
        <v>20.921900000000001</v>
      </c>
      <c r="AZ513">
        <v>0</v>
      </c>
      <c r="BA513">
        <v>0</v>
      </c>
      <c r="BB513" s="1">
        <v>2.8542020000000001E-2</v>
      </c>
      <c r="BC513">
        <v>20.956700000000001</v>
      </c>
      <c r="BD513">
        <v>0</v>
      </c>
      <c r="BE513">
        <v>0</v>
      </c>
      <c r="BF513" s="1">
        <v>2.8693150000000001E-2</v>
      </c>
      <c r="BG513">
        <v>21.001480000000001</v>
      </c>
      <c r="BH513">
        <v>0</v>
      </c>
      <c r="BI513">
        <v>0</v>
      </c>
      <c r="BJ513" s="1">
        <v>2.8910169999999999E-2</v>
      </c>
      <c r="BK513">
        <v>20.971219999999999</v>
      </c>
      <c r="BL513">
        <v>0</v>
      </c>
      <c r="BM513">
        <v>0</v>
      </c>
      <c r="BN513" s="1">
        <v>2.923193E-2</v>
      </c>
      <c r="BO513">
        <v>20.923670000000001</v>
      </c>
      <c r="BP513">
        <v>0</v>
      </c>
      <c r="BQ513">
        <v>0</v>
      </c>
      <c r="BR513" s="1">
        <v>2.9613779999999999E-2</v>
      </c>
      <c r="BS513">
        <v>20.87566</v>
      </c>
      <c r="BT513">
        <v>0</v>
      </c>
      <c r="BU513">
        <v>0</v>
      </c>
      <c r="BV513" s="1">
        <v>2.9881660000000001E-2</v>
      </c>
      <c r="BW513">
        <v>20.933949999999999</v>
      </c>
      <c r="BX513">
        <v>0</v>
      </c>
      <c r="BY513">
        <v>0</v>
      </c>
      <c r="BZ513" s="1">
        <v>3.0078859999999999E-2</v>
      </c>
      <c r="CA513">
        <v>21.090879999999999</v>
      </c>
      <c r="CB513">
        <v>0</v>
      </c>
      <c r="CC513">
        <v>0</v>
      </c>
      <c r="CD513" s="1">
        <v>3.0259580000000001E-2</v>
      </c>
      <c r="CE513">
        <v>21.283449999999998</v>
      </c>
      <c r="CF513">
        <v>0</v>
      </c>
      <c r="CG513">
        <v>0</v>
      </c>
      <c r="CH513" s="1">
        <v>3.0491569999999999E-2</v>
      </c>
      <c r="CI513">
        <v>21.43852</v>
      </c>
      <c r="CJ513">
        <v>0</v>
      </c>
      <c r="CK513">
        <v>0</v>
      </c>
      <c r="CL513" s="1">
        <v>3.0749140000000001E-2</v>
      </c>
      <c r="CM513">
        <v>21.472059999999999</v>
      </c>
      <c r="CN513">
        <v>0</v>
      </c>
      <c r="CO513">
        <v>0</v>
      </c>
      <c r="CP513" s="1">
        <v>3.0951280000000001E-2</v>
      </c>
      <c r="CQ513">
        <v>21.42801</v>
      </c>
      <c r="CR513">
        <v>0</v>
      </c>
      <c r="CS513">
        <v>0</v>
      </c>
      <c r="CT513" s="1">
        <v>3.1159070000000001E-2</v>
      </c>
      <c r="CU513">
        <v>21.382149999999999</v>
      </c>
      <c r="CV513">
        <v>0</v>
      </c>
      <c r="CW513">
        <v>0</v>
      </c>
      <c r="CX513" s="1">
        <v>3.1787999999999997E-2</v>
      </c>
      <c r="CY513">
        <v>21.35669</v>
      </c>
      <c r="CZ513">
        <v>0</v>
      </c>
      <c r="DA513">
        <v>0</v>
      </c>
      <c r="DB513" s="1">
        <v>3.1889670000000002E-2</v>
      </c>
      <c r="DC513">
        <v>21.4556</v>
      </c>
      <c r="DD513">
        <v>0</v>
      </c>
      <c r="DE513">
        <v>0</v>
      </c>
      <c r="DF513" s="1">
        <v>3.1789900000000003E-2</v>
      </c>
      <c r="DG513">
        <v>21.631080000000001</v>
      </c>
      <c r="DH513">
        <v>0</v>
      </c>
      <c r="DI513">
        <v>0</v>
      </c>
      <c r="DJ513" s="1">
        <v>3.1631810000000003E-2</v>
      </c>
      <c r="DK513">
        <v>21.768609999999999</v>
      </c>
      <c r="DL513">
        <v>0</v>
      </c>
      <c r="DM513">
        <v>0</v>
      </c>
      <c r="DN513" s="1">
        <v>3.1708479999999997E-2</v>
      </c>
      <c r="DO513">
        <v>21.884080000000001</v>
      </c>
      <c r="DP513">
        <v>0</v>
      </c>
      <c r="DQ513">
        <v>0</v>
      </c>
      <c r="DR513" s="1">
        <v>3.1840800000000002E-2</v>
      </c>
      <c r="DS513">
        <v>21.901129999999998</v>
      </c>
      <c r="DT513">
        <v>0</v>
      </c>
      <c r="DU513">
        <v>0</v>
      </c>
      <c r="DV513" s="1">
        <v>3.1878040000000003E-2</v>
      </c>
      <c r="DW513">
        <v>21.83258</v>
      </c>
      <c r="DX513">
        <v>0</v>
      </c>
      <c r="DY513">
        <v>1.804308E-37</v>
      </c>
      <c r="DZ513" s="1">
        <v>3.1837579999999997E-2</v>
      </c>
      <c r="EA513">
        <v>21.756239999999998</v>
      </c>
      <c r="EB513">
        <v>3.043257E-37</v>
      </c>
      <c r="EC513" s="1">
        <v>2.4277909999999999E-33</v>
      </c>
      <c r="ED513" s="1">
        <v>3.2623020000000003E-2</v>
      </c>
      <c r="EE513">
        <v>21.693770000000001</v>
      </c>
      <c r="EF513" s="1">
        <v>1.427752E-33</v>
      </c>
      <c r="EG513" s="1">
        <v>9.9405130000000004E-30</v>
      </c>
      <c r="EH513" s="1">
        <v>3.2473729999999999E-2</v>
      </c>
      <c r="EI513">
        <v>21.72448</v>
      </c>
      <c r="EJ513" s="1">
        <v>2.378012E-30</v>
      </c>
      <c r="EK513" s="1">
        <v>1.5513799999999999E-26</v>
      </c>
      <c r="EL513" s="1">
        <v>3.2015540000000002E-2</v>
      </c>
      <c r="EM513">
        <v>21.8248</v>
      </c>
      <c r="EN513" s="1">
        <v>1.710118E-27</v>
      </c>
      <c r="EO513" s="1">
        <v>1.0811290000000001E-23</v>
      </c>
      <c r="EP513">
        <v>3.1482789999999997E-2</v>
      </c>
      <c r="EQ513">
        <v>21.951090000000001</v>
      </c>
      <c r="ER513" s="1">
        <v>6.0859019999999997E-25</v>
      </c>
      <c r="ES513" s="1">
        <v>3.8020670000000002E-21</v>
      </c>
      <c r="ET513" s="1">
        <v>3.1357929999999999E-2</v>
      </c>
      <c r="EU513">
        <v>22.049379999999999</v>
      </c>
      <c r="EV513" s="1">
        <v>1.2043449999999999E-22</v>
      </c>
      <c r="EW513" s="1">
        <v>7.4087340000000005E-19</v>
      </c>
      <c r="EX513" s="1">
        <v>3.1395670000000001E-2</v>
      </c>
      <c r="EY513">
        <v>22.041540000000001</v>
      </c>
      <c r="EZ513" s="1">
        <v>1.4239400000000001E-20</v>
      </c>
      <c r="FA513" s="1">
        <v>8.6351329999999995E-17</v>
      </c>
      <c r="FB513" s="1">
        <v>3.1271130000000001E-2</v>
      </c>
      <c r="FC513">
        <v>21.969799999999999</v>
      </c>
      <c r="FD513" s="1">
        <v>1.060721E-18</v>
      </c>
      <c r="FE513" s="1">
        <v>6.4006619999999998E-15</v>
      </c>
      <c r="FF513" s="1">
        <v>3.0980589999999999E-2</v>
      </c>
      <c r="FG513">
        <v>21.877849999999999</v>
      </c>
      <c r="FH513" s="1">
        <v>5.2276240000000001E-17</v>
      </c>
      <c r="FI513" s="1">
        <v>3.1735169999999998E-13</v>
      </c>
      <c r="FJ513" s="1">
        <v>3.1381100000000002E-2</v>
      </c>
      <c r="FK513">
        <v>21.811730000000001</v>
      </c>
      <c r="FL513" s="1">
        <v>1.8445789999999999E-15</v>
      </c>
      <c r="FM513" s="1">
        <v>1.103513E-11</v>
      </c>
      <c r="FN513" s="1">
        <v>3.1052980000000001E-2</v>
      </c>
      <c r="FO513">
        <v>21.921890000000001</v>
      </c>
      <c r="FP513" s="1">
        <v>4.6196530000000001E-14</v>
      </c>
      <c r="FQ513" s="1">
        <v>2.7915979999999998E-10</v>
      </c>
      <c r="FR513" s="1">
        <v>3.0551890000000002E-2</v>
      </c>
      <c r="FS513">
        <v>22.039059999999999</v>
      </c>
      <c r="FT513" s="1">
        <v>8.576334E-13</v>
      </c>
      <c r="FU513" s="1">
        <v>5.2776260000000001E-9</v>
      </c>
      <c r="FV513" s="1">
        <v>2.997031E-2</v>
      </c>
      <c r="FW513">
        <v>22.138770000000001</v>
      </c>
      <c r="FX513" s="1">
        <v>1.2140360000000001E-11</v>
      </c>
      <c r="FY513" s="1">
        <v>7.6477460000000005E-8</v>
      </c>
      <c r="FZ513" s="1">
        <v>2.9726599999999999E-2</v>
      </c>
      <c r="GA513">
        <v>22.184339999999999</v>
      </c>
      <c r="GB513" s="1">
        <v>1.365631E-10</v>
      </c>
      <c r="GC513" s="1">
        <v>8.7147370000000004E-7</v>
      </c>
      <c r="GD513" s="1">
        <v>2.9609159999999999E-2</v>
      </c>
      <c r="GE513">
        <v>22.161639999999998</v>
      </c>
      <c r="GF513" s="1">
        <v>1.241458E-9</v>
      </c>
      <c r="GG513" s="1">
        <v>7.9951420000000006E-6</v>
      </c>
      <c r="GH513" s="1">
        <v>2.937886E-2</v>
      </c>
      <c r="GI513">
        <v>22.09657</v>
      </c>
      <c r="GJ513" s="1">
        <v>9.2097860000000007E-9</v>
      </c>
      <c r="GK513" s="1">
        <v>6.0181710000000001E-5</v>
      </c>
      <c r="GL513" s="1">
        <v>2.9067320000000001E-2</v>
      </c>
      <c r="GM513">
        <v>22.022680000000001</v>
      </c>
      <c r="GN513" s="1">
        <v>5.6773359999999997E-8</v>
      </c>
      <c r="GO513" s="1">
        <v>3.7771019999999997E-4</v>
      </c>
      <c r="GP513" s="1">
        <v>2.9415130000000001E-2</v>
      </c>
      <c r="GQ513">
        <v>21.988150000000001</v>
      </c>
      <c r="GR513" s="1">
        <v>3.037866E-7</v>
      </c>
      <c r="GS513" s="1">
        <v>2.0121959999999999E-3</v>
      </c>
      <c r="GT513" s="1">
        <v>2.9102389999999999E-2</v>
      </c>
      <c r="GU513">
        <v>22.141449999999999</v>
      </c>
      <c r="GV513" s="1">
        <v>1.3677780000000001E-6</v>
      </c>
      <c r="GW513" s="1">
        <v>9.2299099999999992E-3</v>
      </c>
      <c r="GX513" s="1">
        <v>2.8605419999999999E-2</v>
      </c>
      <c r="GY513">
        <v>22.30292</v>
      </c>
      <c r="GZ513" s="1">
        <v>5.3188550000000003E-6</v>
      </c>
      <c r="HA513" s="1">
        <v>3.683442E-2</v>
      </c>
      <c r="HB513">
        <v>2.8037989999999999E-2</v>
      </c>
      <c r="HC513">
        <v>22.463010000000001</v>
      </c>
      <c r="HD513" s="1">
        <v>1.8160439999999999E-5</v>
      </c>
      <c r="HE513" s="1">
        <v>0.12939139999999999</v>
      </c>
      <c r="HF513" s="1">
        <v>2.7775270000000001E-2</v>
      </c>
      <c r="HG513">
        <v>22.620039999999999</v>
      </c>
      <c r="HH513" s="1">
        <v>5.5796559999999998E-5</v>
      </c>
      <c r="HI513">
        <v>0.40479949999999998</v>
      </c>
      <c r="HJ513" s="1">
        <v>2.762657E-2</v>
      </c>
      <c r="HK513">
        <v>22.684480000000001</v>
      </c>
      <c r="HL513" s="1">
        <v>1.550728E-4</v>
      </c>
      <c r="HM513">
        <v>1.140987</v>
      </c>
      <c r="HN513">
        <v>2.7393629999999999E-2</v>
      </c>
      <c r="HO513">
        <v>22.62229</v>
      </c>
      <c r="HP513" s="1">
        <v>3.9070450000000003E-4</v>
      </c>
      <c r="HQ513">
        <v>2.924509</v>
      </c>
      <c r="HR513" s="1">
        <v>2.7034820000000001E-2</v>
      </c>
      <c r="HS513">
        <v>22.538530000000002</v>
      </c>
      <c r="HT513" s="1">
        <v>8.9819050000000005E-4</v>
      </c>
      <c r="HU513">
        <v>6.8704989999999997</v>
      </c>
      <c r="HV513" s="1">
        <v>2.6956089999999999E-2</v>
      </c>
      <c r="HW513">
        <v>22.469360000000002</v>
      </c>
      <c r="HX513" s="1">
        <v>1.9275410000000001E-3</v>
      </c>
      <c r="HY513">
        <v>14.91461</v>
      </c>
      <c r="HZ513" s="1">
        <v>2.6586180000000001E-2</v>
      </c>
      <c r="IA513">
        <v>22.572859999999999</v>
      </c>
      <c r="IB513" s="1">
        <v>3.8089410000000001E-3</v>
      </c>
      <c r="IC513">
        <v>30.128299999999999</v>
      </c>
      <c r="ID513" s="1">
        <v>2.6159140000000001E-2</v>
      </c>
      <c r="IE513">
        <v>22.76408</v>
      </c>
      <c r="IF513" s="1">
        <v>7.027485E-3</v>
      </c>
      <c r="IG513">
        <v>56.946660000000001</v>
      </c>
      <c r="IH513" s="1">
        <v>2.5743970000000001E-2</v>
      </c>
      <c r="II513">
        <v>22.951619999999998</v>
      </c>
      <c r="IJ513" s="1">
        <v>1.221072E-2</v>
      </c>
      <c r="IK513">
        <v>101.3344</v>
      </c>
      <c r="IL513" s="1">
        <v>2.5501059999999999E-2</v>
      </c>
      <c r="IM513">
        <v>23.124099999999999</v>
      </c>
      <c r="IN513" s="1">
        <v>2.022819E-2</v>
      </c>
      <c r="IO513">
        <v>170.76089999999999</v>
      </c>
      <c r="IP513" s="1">
        <v>2.5338280000000001E-2</v>
      </c>
      <c r="IQ513">
        <v>23.161760000000001</v>
      </c>
      <c r="IR513" s="1">
        <v>3.201764E-2</v>
      </c>
      <c r="IS513">
        <v>274.01510000000002</v>
      </c>
      <c r="IT513">
        <v>2.5164329999999999E-2</v>
      </c>
      <c r="IU513">
        <v>23.096900000000002</v>
      </c>
      <c r="IV513" s="1">
        <v>4.8473910000000002E-2</v>
      </c>
      <c r="IW513">
        <v>420.65769999999998</v>
      </c>
      <c r="IX513" s="1">
        <v>2.498241E-2</v>
      </c>
      <c r="IY513">
        <v>23.02722</v>
      </c>
      <c r="IZ513" s="1">
        <v>7.0491869999999998E-2</v>
      </c>
      <c r="JA513">
        <v>620.32719999999995</v>
      </c>
      <c r="JB513" s="1">
        <v>2.5092329999999999E-2</v>
      </c>
      <c r="JC513">
        <v>22.978850000000001</v>
      </c>
      <c r="JD513">
        <v>0.1000856</v>
      </c>
      <c r="JE513">
        <v>882.51480000000004</v>
      </c>
      <c r="JF513" s="1">
        <v>2.495402E-2</v>
      </c>
      <c r="JG513">
        <v>23.039650000000002</v>
      </c>
      <c r="JH513" s="1">
        <v>0.13624459999999999</v>
      </c>
      <c r="JI513">
        <v>1215.57</v>
      </c>
      <c r="JJ513" s="1">
        <v>2.4731960000000001E-2</v>
      </c>
      <c r="JK513">
        <v>23.085180000000001</v>
      </c>
      <c r="JL513">
        <v>0.1794848</v>
      </c>
      <c r="JM513">
        <v>1624.96</v>
      </c>
      <c r="JN513" s="1">
        <v>2.4456370000000002E-2</v>
      </c>
      <c r="JO513">
        <v>23.154050000000002</v>
      </c>
      <c r="JP513">
        <v>0.2295953</v>
      </c>
      <c r="JQ513">
        <v>2114.0439999999999</v>
      </c>
      <c r="JR513" s="1">
        <v>2.4276269999999999E-2</v>
      </c>
      <c r="JS513">
        <v>23.14601</v>
      </c>
      <c r="JT513">
        <v>0.28783449999999999</v>
      </c>
      <c r="JU513">
        <v>2683.7339999999999</v>
      </c>
      <c r="JV513" s="1">
        <v>2.414167E-2</v>
      </c>
      <c r="JW513">
        <v>23.084700000000002</v>
      </c>
      <c r="JX513">
        <v>0.35367320000000002</v>
      </c>
      <c r="JY513">
        <v>3332.8440000000001</v>
      </c>
      <c r="JZ513" s="1">
        <v>2.3973789999999998E-2</v>
      </c>
      <c r="KA513">
        <v>23.011700000000001</v>
      </c>
      <c r="KB513">
        <v>0.42555539999999997</v>
      </c>
      <c r="KC513">
        <v>4057.3919999999998</v>
      </c>
      <c r="KD513" s="1">
        <v>2.374532E-2</v>
      </c>
      <c r="KE513">
        <v>22.936579999999999</v>
      </c>
      <c r="KF513">
        <v>0.5015693</v>
      </c>
      <c r="KG513">
        <v>4850.5410000000002</v>
      </c>
      <c r="KH513">
        <v>2.3491250000000002E-2</v>
      </c>
      <c r="KI513">
        <v>22.871289999999998</v>
      </c>
      <c r="KJ513">
        <v>0.58099149999999999</v>
      </c>
      <c r="KK513">
        <v>5703.8729999999996</v>
      </c>
      <c r="KL513" s="1">
        <v>2.327367E-2</v>
      </c>
      <c r="KM513">
        <v>22.938140000000001</v>
      </c>
      <c r="KN513">
        <v>0.66416399999999998</v>
      </c>
      <c r="KO513">
        <v>6607.9369999999999</v>
      </c>
      <c r="KP513" s="1">
        <v>2.3079240000000001E-2</v>
      </c>
      <c r="KQ513">
        <v>22.957979999999999</v>
      </c>
      <c r="KR513">
        <v>0.74991439999999998</v>
      </c>
      <c r="KS513">
        <v>7552.8119999999999</v>
      </c>
      <c r="KT513" s="1">
        <v>2.2898809999999999E-2</v>
      </c>
      <c r="KU513">
        <v>23.001930000000002</v>
      </c>
      <c r="KV513">
        <v>0.83704140000000005</v>
      </c>
      <c r="KW513">
        <v>8528.3410000000003</v>
      </c>
      <c r="KX513" s="1">
        <v>2.268854E-2</v>
      </c>
      <c r="KY513">
        <v>23.054410000000001</v>
      </c>
      <c r="KZ513">
        <v>0.92294659999999995</v>
      </c>
      <c r="LA513">
        <v>9523.768</v>
      </c>
      <c r="LB513" s="1">
        <v>2.2502049999999999E-2</v>
      </c>
      <c r="LC513">
        <v>23.049569999999999</v>
      </c>
      <c r="LD513">
        <v>1.008672</v>
      </c>
      <c r="LE513">
        <v>10529.18</v>
      </c>
      <c r="LF513" s="1">
        <v>2.234245E-2</v>
      </c>
      <c r="LG513">
        <v>22.97054</v>
      </c>
      <c r="LH513">
        <v>1.0939030000000001</v>
      </c>
      <c r="LI513">
        <v>11535.51</v>
      </c>
      <c r="LJ513" s="1">
        <v>2.2237570000000002E-2</v>
      </c>
      <c r="LK513">
        <v>22.878869999999999</v>
      </c>
      <c r="LL513">
        <v>1.1794990000000001</v>
      </c>
      <c r="LM513">
        <v>12534.88</v>
      </c>
      <c r="LN513" s="1">
        <v>2.2282039999999999E-2</v>
      </c>
      <c r="LO513">
        <v>22.844390000000001</v>
      </c>
      <c r="LP513">
        <v>1.2711539999999999</v>
      </c>
      <c r="LQ513">
        <v>13521.07</v>
      </c>
      <c r="LR513" s="1">
        <v>2.2163160000000001E-2</v>
      </c>
      <c r="LS513">
        <v>23.009329999999999</v>
      </c>
      <c r="LT513">
        <v>1.3511660000000001</v>
      </c>
      <c r="LU513">
        <v>14487.67</v>
      </c>
      <c r="LV513" s="1">
        <v>2.198367E-2</v>
      </c>
      <c r="LW513">
        <v>23.168510000000001</v>
      </c>
      <c r="LX513">
        <v>1.4234340000000001</v>
      </c>
      <c r="LY513">
        <v>15426.5</v>
      </c>
      <c r="LZ513" s="1">
        <v>2.1822729999999999E-2</v>
      </c>
      <c r="MA513">
        <v>23.321370000000002</v>
      </c>
      <c r="MB513">
        <v>1.4924539999999999</v>
      </c>
      <c r="MC513">
        <v>16332.58</v>
      </c>
      <c r="MD513" s="1">
        <v>2.1738850000000001E-2</v>
      </c>
      <c r="ME513">
        <v>23.49314</v>
      </c>
      <c r="MF513">
        <v>1.5622990000000001</v>
      </c>
      <c r="MG513">
        <v>17202.37</v>
      </c>
      <c r="MH513" s="1">
        <v>2.1701769999999999E-2</v>
      </c>
      <c r="MI513">
        <v>23.53951</v>
      </c>
      <c r="MJ513">
        <v>1.631472</v>
      </c>
      <c r="MK513">
        <v>18034.37</v>
      </c>
      <c r="ML513" s="1">
        <v>2.1642640000000001E-2</v>
      </c>
      <c r="MM513">
        <v>23.45074</v>
      </c>
      <c r="MN513">
        <v>1.695009</v>
      </c>
      <c r="MO513">
        <v>18826.09</v>
      </c>
      <c r="MP513" s="1">
        <v>2.1576910000000001E-2</v>
      </c>
      <c r="MQ513">
        <v>23.371500000000001</v>
      </c>
      <c r="MR513">
        <v>1.7535240000000001</v>
      </c>
      <c r="MS513">
        <v>19575.150000000001</v>
      </c>
      <c r="MT513">
        <v>2.1733369999999998E-2</v>
      </c>
      <c r="MU513">
        <v>23.318739999999998</v>
      </c>
      <c r="MV513">
        <v>1.8266100000000001</v>
      </c>
      <c r="MW513">
        <v>20282.259999999998</v>
      </c>
      <c r="MX513" s="1">
        <v>2.1661239999999998E-2</v>
      </c>
      <c r="MY513">
        <v>23.451039999999999</v>
      </c>
      <c r="MZ513">
        <v>1.876935</v>
      </c>
      <c r="NA513">
        <v>20947.23</v>
      </c>
      <c r="NB513" s="1">
        <v>2.1523759999999999E-2</v>
      </c>
      <c r="NC513">
        <v>23.63382</v>
      </c>
      <c r="ND513">
        <v>1.9168050000000001</v>
      </c>
      <c r="NE513">
        <v>21566.66</v>
      </c>
      <c r="NF513" s="1">
        <v>2.1370630000000002E-2</v>
      </c>
      <c r="NG513">
        <v>23.794</v>
      </c>
      <c r="NH513">
        <v>1.950623</v>
      </c>
      <c r="NI513">
        <v>22140.49</v>
      </c>
      <c r="NJ513" s="1">
        <v>2.1332340000000002E-2</v>
      </c>
      <c r="NK513">
        <v>23.943989999999999</v>
      </c>
      <c r="NL513">
        <v>1.9907589999999999</v>
      </c>
      <c r="NM513">
        <v>22669.94</v>
      </c>
      <c r="NN513" s="1">
        <v>2.136598E-2</v>
      </c>
      <c r="NO513">
        <v>23.957080000000001</v>
      </c>
      <c r="NP513">
        <v>2.0339489999999998</v>
      </c>
      <c r="NQ513">
        <v>23157.61</v>
      </c>
      <c r="NR513" s="1">
        <v>2.1349940000000001E-2</v>
      </c>
      <c r="NS513">
        <v>23.881820000000001</v>
      </c>
      <c r="NT513">
        <v>2.0688339999999998</v>
      </c>
      <c r="NU513">
        <v>23604.22</v>
      </c>
      <c r="NV513" s="1">
        <v>2.125171E-2</v>
      </c>
      <c r="NW513">
        <v>23.802489999999999</v>
      </c>
      <c r="NX513">
        <v>2.0920879999999999</v>
      </c>
      <c r="NY513">
        <v>24010.3</v>
      </c>
      <c r="NZ513" s="1">
        <v>2.1094669999999999E-2</v>
      </c>
      <c r="OA513">
        <v>23.750360000000001</v>
      </c>
      <c r="OB513">
        <v>2.1056689999999998</v>
      </c>
      <c r="OC513">
        <v>24375.95</v>
      </c>
      <c r="OD513" s="1">
        <v>2.1010709999999998E-2</v>
      </c>
      <c r="OE513">
        <v>23.732340000000001</v>
      </c>
      <c r="OF513">
        <v>2.1230600000000002</v>
      </c>
      <c r="OG513">
        <v>24702.66</v>
      </c>
      <c r="OH513" s="1">
        <v>2.1020199999999999E-2</v>
      </c>
      <c r="OI513">
        <v>23.824750000000002</v>
      </c>
      <c r="OJ513">
        <v>2.1465019999999999</v>
      </c>
      <c r="OK513">
        <v>24993.31</v>
      </c>
    </row>
    <row r="514" spans="1:401" x14ac:dyDescent="0.35">
      <c r="A514">
        <v>523</v>
      </c>
      <c r="B514" t="s">
        <v>4</v>
      </c>
      <c r="C514" t="s">
        <v>364</v>
      </c>
      <c r="D514" t="s">
        <v>521</v>
      </c>
      <c r="E514">
        <v>915.41200000000003</v>
      </c>
      <c r="F514" s="1">
        <v>2.7473589999999999E-2</v>
      </c>
      <c r="G514">
        <v>20.359929999999999</v>
      </c>
      <c r="H514">
        <v>0</v>
      </c>
      <c r="I514">
        <v>0</v>
      </c>
      <c r="J514" s="1">
        <v>2.7444610000000001E-2</v>
      </c>
      <c r="K514">
        <v>20.36084</v>
      </c>
      <c r="L514">
        <v>0</v>
      </c>
      <c r="M514">
        <v>0</v>
      </c>
      <c r="N514" s="1">
        <v>2.7644820000000001E-2</v>
      </c>
      <c r="O514">
        <v>20.487690000000001</v>
      </c>
      <c r="P514">
        <v>0</v>
      </c>
      <c r="Q514">
        <v>0</v>
      </c>
      <c r="R514" s="1">
        <v>2.7906940000000002E-2</v>
      </c>
      <c r="S514">
        <v>20.561620000000001</v>
      </c>
      <c r="T514">
        <v>0</v>
      </c>
      <c r="U514">
        <v>0</v>
      </c>
      <c r="V514" s="1">
        <v>2.7886399999999999E-2</v>
      </c>
      <c r="W514">
        <v>20.6844</v>
      </c>
      <c r="X514">
        <v>0</v>
      </c>
      <c r="Y514">
        <v>0</v>
      </c>
      <c r="Z514" s="1">
        <v>2.7761930000000001E-2</v>
      </c>
      <c r="AA514">
        <v>20.698509999999999</v>
      </c>
      <c r="AB514">
        <v>0</v>
      </c>
      <c r="AC514">
        <v>0</v>
      </c>
      <c r="AD514" s="1">
        <v>2.7756030000000001E-2</v>
      </c>
      <c r="AE514">
        <v>20.694210000000002</v>
      </c>
      <c r="AF514">
        <v>0</v>
      </c>
      <c r="AG514">
        <v>0</v>
      </c>
      <c r="AH514" s="1">
        <v>2.7917830000000001E-2</v>
      </c>
      <c r="AI514">
        <v>20.68703</v>
      </c>
      <c r="AJ514">
        <v>0</v>
      </c>
      <c r="AK514">
        <v>0</v>
      </c>
      <c r="AL514" s="1">
        <v>2.7752389999999998E-2</v>
      </c>
      <c r="AM514">
        <v>20.674949999999999</v>
      </c>
      <c r="AN514">
        <v>0</v>
      </c>
      <c r="AO514">
        <v>0</v>
      </c>
      <c r="AP514" s="1">
        <v>2.7972799999999999E-2</v>
      </c>
      <c r="AQ514">
        <v>20.676760000000002</v>
      </c>
      <c r="AR514">
        <v>0</v>
      </c>
      <c r="AS514">
        <v>0</v>
      </c>
      <c r="AT514" s="1">
        <v>2.8287699999999999E-2</v>
      </c>
      <c r="AU514">
        <v>20.789909999999999</v>
      </c>
      <c r="AV514">
        <v>0</v>
      </c>
      <c r="AW514">
        <v>0</v>
      </c>
      <c r="AX514" s="1">
        <v>2.8632970000000001E-2</v>
      </c>
      <c r="AY514">
        <v>20.834289999999999</v>
      </c>
      <c r="AZ514">
        <v>0</v>
      </c>
      <c r="BA514">
        <v>0</v>
      </c>
      <c r="BB514" s="1">
        <v>2.8825050000000001E-2</v>
      </c>
      <c r="BC514">
        <v>20.870270000000001</v>
      </c>
      <c r="BD514">
        <v>0</v>
      </c>
      <c r="BE514">
        <v>0</v>
      </c>
      <c r="BF514" s="1">
        <v>2.8977340000000001E-2</v>
      </c>
      <c r="BG514">
        <v>20.915559999999999</v>
      </c>
      <c r="BH514">
        <v>0</v>
      </c>
      <c r="BI514">
        <v>0</v>
      </c>
      <c r="BJ514" s="1">
        <v>2.919447E-2</v>
      </c>
      <c r="BK514">
        <v>20.888470000000002</v>
      </c>
      <c r="BL514">
        <v>0</v>
      </c>
      <c r="BM514">
        <v>0</v>
      </c>
      <c r="BN514" s="1">
        <v>2.952507E-2</v>
      </c>
      <c r="BO514">
        <v>20.84451</v>
      </c>
      <c r="BP514">
        <v>0</v>
      </c>
      <c r="BQ514">
        <v>0</v>
      </c>
      <c r="BR514" s="1">
        <v>2.9911920000000002E-2</v>
      </c>
      <c r="BS514">
        <v>20.800170000000001</v>
      </c>
      <c r="BT514">
        <v>0</v>
      </c>
      <c r="BU514">
        <v>0</v>
      </c>
      <c r="BV514" s="1">
        <v>3.018465E-2</v>
      </c>
      <c r="BW514">
        <v>20.858080000000001</v>
      </c>
      <c r="BX514">
        <v>0</v>
      </c>
      <c r="BY514">
        <v>0</v>
      </c>
      <c r="BZ514" s="1">
        <v>3.0382280000000001E-2</v>
      </c>
      <c r="CA514">
        <v>21.011209999999998</v>
      </c>
      <c r="CB514">
        <v>0</v>
      </c>
      <c r="CC514">
        <v>0</v>
      </c>
      <c r="CD514" s="1">
        <v>3.056478E-2</v>
      </c>
      <c r="CE514">
        <v>21.199280000000002</v>
      </c>
      <c r="CF514">
        <v>0</v>
      </c>
      <c r="CG514">
        <v>0</v>
      </c>
      <c r="CH514" s="1">
        <v>3.0803879999999999E-2</v>
      </c>
      <c r="CI514">
        <v>21.351859999999999</v>
      </c>
      <c r="CJ514">
        <v>0</v>
      </c>
      <c r="CK514">
        <v>0</v>
      </c>
      <c r="CL514" s="1">
        <v>3.106368E-2</v>
      </c>
      <c r="CM514">
        <v>21.38738</v>
      </c>
      <c r="CN514">
        <v>0</v>
      </c>
      <c r="CO514">
        <v>0</v>
      </c>
      <c r="CP514" s="1">
        <v>3.1269079999999998E-2</v>
      </c>
      <c r="CQ514">
        <v>21.347819999999999</v>
      </c>
      <c r="CR514">
        <v>0</v>
      </c>
      <c r="CS514">
        <v>0</v>
      </c>
      <c r="CT514" s="1">
        <v>3.1481509999999997E-2</v>
      </c>
      <c r="CU514">
        <v>21.306149999999999</v>
      </c>
      <c r="CV514">
        <v>0</v>
      </c>
      <c r="CW514">
        <v>0</v>
      </c>
      <c r="CX514" s="1">
        <v>3.212897E-2</v>
      </c>
      <c r="CY514">
        <v>21.28368</v>
      </c>
      <c r="CZ514">
        <v>0</v>
      </c>
      <c r="DA514">
        <v>0</v>
      </c>
      <c r="DB514" s="1">
        <v>3.2230309999999998E-2</v>
      </c>
      <c r="DC514">
        <v>21.3809</v>
      </c>
      <c r="DD514">
        <v>0</v>
      </c>
      <c r="DE514">
        <v>0</v>
      </c>
      <c r="DF514" s="1">
        <v>3.2126439999999999E-2</v>
      </c>
      <c r="DG514">
        <v>21.552309999999999</v>
      </c>
      <c r="DH514">
        <v>0</v>
      </c>
      <c r="DI514">
        <v>0</v>
      </c>
      <c r="DJ514" s="1">
        <v>3.1964359999999997E-2</v>
      </c>
      <c r="DK514">
        <v>21.687860000000001</v>
      </c>
      <c r="DL514">
        <v>0</v>
      </c>
      <c r="DM514">
        <v>0</v>
      </c>
      <c r="DN514" s="1">
        <v>3.204191E-2</v>
      </c>
      <c r="DO514">
        <v>21.802009999999999</v>
      </c>
      <c r="DP514">
        <v>0</v>
      </c>
      <c r="DQ514">
        <v>0</v>
      </c>
      <c r="DR514" s="1">
        <v>3.2181750000000002E-2</v>
      </c>
      <c r="DS514">
        <v>21.82161</v>
      </c>
      <c r="DT514">
        <v>0</v>
      </c>
      <c r="DU514">
        <v>0</v>
      </c>
      <c r="DV514" s="1">
        <v>3.2218770000000001E-2</v>
      </c>
      <c r="DW514">
        <v>21.758489999999998</v>
      </c>
      <c r="DX514">
        <v>0</v>
      </c>
      <c r="DY514">
        <v>3.9450150000000002E-38</v>
      </c>
      <c r="DZ514" s="1">
        <v>3.2184570000000003E-2</v>
      </c>
      <c r="EA514">
        <v>21.686879999999999</v>
      </c>
      <c r="EB514">
        <v>7.7156980000000004E-38</v>
      </c>
      <c r="EC514" s="1">
        <v>5.8176890000000003E-34</v>
      </c>
      <c r="ED514" s="1">
        <v>3.2997859999999997E-2</v>
      </c>
      <c r="EE514">
        <v>21.628219999999999</v>
      </c>
      <c r="EF514" s="1">
        <v>3.900703E-34</v>
      </c>
      <c r="EG514" s="1">
        <v>2.5877329999999999E-30</v>
      </c>
      <c r="EH514" s="1">
        <v>3.284401E-2</v>
      </c>
      <c r="EI514">
        <v>21.659030000000001</v>
      </c>
      <c r="EJ514" s="1">
        <v>6.9474180000000004E-31</v>
      </c>
      <c r="EK514" s="1">
        <v>4.3433740000000002E-27</v>
      </c>
      <c r="EL514" s="1">
        <v>3.237106E-2</v>
      </c>
      <c r="EM514">
        <v>21.757059999999999</v>
      </c>
      <c r="EN514" s="1">
        <v>5.3114280000000004E-28</v>
      </c>
      <c r="EO514" s="1">
        <v>3.232109E-24</v>
      </c>
      <c r="EP514" s="1">
        <v>3.1826960000000001E-2</v>
      </c>
      <c r="EQ514">
        <v>21.880559999999999</v>
      </c>
      <c r="ER514" s="1">
        <v>1.9997840000000001E-25</v>
      </c>
      <c r="ES514" s="1">
        <v>1.2067319999999999E-21</v>
      </c>
      <c r="ET514" s="1">
        <v>3.1705169999999998E-2</v>
      </c>
      <c r="EU514">
        <v>21.977329999999998</v>
      </c>
      <c r="EV514" s="1">
        <v>4.1732749999999998E-23</v>
      </c>
      <c r="EW514" s="1">
        <v>2.4862060000000001E-19</v>
      </c>
      <c r="EX514" s="1">
        <v>3.1747610000000002E-2</v>
      </c>
      <c r="EY514">
        <v>21.971900000000002</v>
      </c>
      <c r="EZ514" s="1">
        <v>5.1861490000000002E-21</v>
      </c>
      <c r="FA514" s="1">
        <v>3.0523070000000003E-17</v>
      </c>
      <c r="FB514" s="1">
        <v>3.1623829999999999E-2</v>
      </c>
      <c r="FC514">
        <v>21.904250000000001</v>
      </c>
      <c r="FD514" s="1">
        <v>4.0482839999999998E-19</v>
      </c>
      <c r="FE514" s="1">
        <v>2.3751970000000002E-15</v>
      </c>
      <c r="FF514" s="1">
        <v>3.1331949999999997E-2</v>
      </c>
      <c r="FG514">
        <v>21.816849999999999</v>
      </c>
      <c r="FH514" s="1">
        <v>2.0848769999999999E-17</v>
      </c>
      <c r="FI514" s="1">
        <v>1.2325460000000001E-13</v>
      </c>
      <c r="FJ514" s="1">
        <v>3.1749960000000001E-2</v>
      </c>
      <c r="FK514">
        <v>21.75394</v>
      </c>
      <c r="FL514" s="1">
        <v>7.6718109999999997E-16</v>
      </c>
      <c r="FM514" s="1">
        <v>4.474223E-12</v>
      </c>
      <c r="FN514" s="1">
        <v>3.1418380000000003E-2</v>
      </c>
      <c r="FO514">
        <v>21.86092</v>
      </c>
      <c r="FP514" s="1">
        <v>1.9988690000000001E-14</v>
      </c>
      <c r="FQ514" s="1">
        <v>1.1789169999999999E-10</v>
      </c>
      <c r="FR514" s="1">
        <v>3.090594E-2</v>
      </c>
      <c r="FS514">
        <v>21.97523</v>
      </c>
      <c r="FT514" s="1">
        <v>3.8528959999999999E-13</v>
      </c>
      <c r="FU514" s="1">
        <v>2.3168989999999998E-9</v>
      </c>
      <c r="FV514">
        <v>3.0312370000000002E-2</v>
      </c>
      <c r="FW514">
        <v>22.072849999999999</v>
      </c>
      <c r="FX514" s="1">
        <v>5.6540310000000001E-12</v>
      </c>
      <c r="FY514" s="1">
        <v>3.4843350000000002E-8</v>
      </c>
      <c r="FZ514" s="1">
        <v>3.006665E-2</v>
      </c>
      <c r="GA514">
        <v>22.118680000000001</v>
      </c>
      <c r="GB514" s="1">
        <v>6.5844790000000001E-11</v>
      </c>
      <c r="GC514" s="1">
        <v>4.1138599999999998E-7</v>
      </c>
      <c r="GD514" s="1">
        <v>2.995372E-2</v>
      </c>
      <c r="GE514">
        <v>22.09873</v>
      </c>
      <c r="GF514" s="1">
        <v>6.1896780000000001E-10</v>
      </c>
      <c r="GG514" s="1">
        <v>3.9048380000000001E-6</v>
      </c>
      <c r="GH514" s="1">
        <v>2.9721979999999999E-2</v>
      </c>
      <c r="GI514">
        <v>22.037420000000001</v>
      </c>
      <c r="GJ514" s="1">
        <v>4.7412819999999998E-9</v>
      </c>
      <c r="GK514" s="1">
        <v>3.0368009999999999E-5</v>
      </c>
      <c r="GL514" s="1">
        <v>2.9407780000000001E-2</v>
      </c>
      <c r="GM514">
        <v>21.967310000000001</v>
      </c>
      <c r="GN514" s="1">
        <v>3.0141499999999999E-8</v>
      </c>
      <c r="GO514" s="1">
        <v>1.9666080000000001E-4</v>
      </c>
      <c r="GP514" s="1">
        <v>2.9771990000000002E-2</v>
      </c>
      <c r="GQ514">
        <v>21.93505</v>
      </c>
      <c r="GR514" s="1">
        <v>1.662012E-7</v>
      </c>
      <c r="GS514" s="1">
        <v>1.079755E-3</v>
      </c>
      <c r="GT514" s="1">
        <v>2.9453440000000001E-2</v>
      </c>
      <c r="GU514">
        <v>22.083819999999999</v>
      </c>
      <c r="GV514" s="1">
        <v>7.6984469999999997E-7</v>
      </c>
      <c r="GW514" s="1">
        <v>5.097982E-3</v>
      </c>
      <c r="GX514" s="1">
        <v>2.8947980000000002E-2</v>
      </c>
      <c r="GY514">
        <v>22.241499999999998</v>
      </c>
      <c r="GZ514" s="1">
        <v>3.0756830000000002E-6</v>
      </c>
      <c r="HA514" s="1">
        <v>2.0912409999999999E-2</v>
      </c>
      <c r="HB514" s="1">
        <v>2.8368649999999999E-2</v>
      </c>
      <c r="HC514">
        <v>22.398099999999999</v>
      </c>
      <c r="HD514" s="1">
        <v>1.077641E-5</v>
      </c>
      <c r="HE514" s="1">
        <v>7.5422589999999998E-2</v>
      </c>
      <c r="HF514" s="1">
        <v>2.8103469999999998E-2</v>
      </c>
      <c r="HG514">
        <v>22.552489999999999</v>
      </c>
      <c r="HH514" s="1">
        <v>3.3946689999999997E-5</v>
      </c>
      <c r="HI514" s="1">
        <v>0.24199470000000001</v>
      </c>
      <c r="HJ514" s="1">
        <v>2.795746E-2</v>
      </c>
      <c r="HK514">
        <v>22.617730000000002</v>
      </c>
      <c r="HL514" s="1">
        <v>9.6643869999999996E-5</v>
      </c>
      <c r="HM514">
        <v>0.69879880000000005</v>
      </c>
      <c r="HN514" s="1">
        <v>2.772353E-2</v>
      </c>
      <c r="HO514">
        <v>22.56081</v>
      </c>
      <c r="HP514" s="1">
        <v>2.4913600000000001E-4</v>
      </c>
      <c r="HQ514">
        <v>1.8329869999999999</v>
      </c>
      <c r="HR514" s="1">
        <v>2.7359040000000001E-2</v>
      </c>
      <c r="HS514">
        <v>22.48274</v>
      </c>
      <c r="HT514" s="1">
        <v>5.8534880000000002E-4</v>
      </c>
      <c r="HU514">
        <v>4.4022249999999996</v>
      </c>
      <c r="HV514" s="1">
        <v>2.728599E-2</v>
      </c>
      <c r="HW514">
        <v>22.418299999999999</v>
      </c>
      <c r="HX514" s="1">
        <v>1.2829950000000001E-3</v>
      </c>
      <c r="HY514">
        <v>9.7602650000000004</v>
      </c>
      <c r="HZ514" s="1">
        <v>2.6910799999999999E-2</v>
      </c>
      <c r="IA514">
        <v>22.520060000000001</v>
      </c>
      <c r="IB514" s="1">
        <v>2.5864159999999998E-3</v>
      </c>
      <c r="IC514">
        <v>20.118220000000001</v>
      </c>
      <c r="ID514">
        <v>2.6477549999999999E-2</v>
      </c>
      <c r="IE514">
        <v>22.706880000000002</v>
      </c>
      <c r="IF514" s="1">
        <v>4.8636110000000003E-3</v>
      </c>
      <c r="IG514">
        <v>38.764769999999999</v>
      </c>
      <c r="IH514" s="1">
        <v>2.605383E-2</v>
      </c>
      <c r="II514">
        <v>22.890560000000001</v>
      </c>
      <c r="IJ514" s="1">
        <v>8.6043409999999997E-3</v>
      </c>
      <c r="IK514">
        <v>70.254260000000002</v>
      </c>
      <c r="IL514" s="1">
        <v>2.580986E-2</v>
      </c>
      <c r="IM514">
        <v>23.060179999999999</v>
      </c>
      <c r="IN514" s="1">
        <v>1.450337E-2</v>
      </c>
      <c r="IO514">
        <v>120.4695</v>
      </c>
      <c r="IP514" s="1">
        <v>2.5644130000000001E-2</v>
      </c>
      <c r="IQ514">
        <v>23.10003</v>
      </c>
      <c r="IR514" s="1">
        <v>2.3336550000000001E-2</v>
      </c>
      <c r="IS514">
        <v>196.553</v>
      </c>
      <c r="IT514" s="1">
        <v>2.546878E-2</v>
      </c>
      <c r="IU514">
        <v>23.04082</v>
      </c>
      <c r="IV514" s="1">
        <v>3.5889989999999997E-2</v>
      </c>
      <c r="IW514">
        <v>306.5487</v>
      </c>
      <c r="IX514" s="1">
        <v>2.5284569999999999E-2</v>
      </c>
      <c r="IY514">
        <v>22.976379999999999</v>
      </c>
      <c r="IZ514" s="1">
        <v>5.2973979999999997E-2</v>
      </c>
      <c r="JA514">
        <v>458.89170000000001</v>
      </c>
      <c r="JB514" s="1">
        <v>2.540268E-2</v>
      </c>
      <c r="JC514">
        <v>22.93206</v>
      </c>
      <c r="JD514" s="1">
        <v>7.630199E-2</v>
      </c>
      <c r="JE514">
        <v>662.22019999999998</v>
      </c>
      <c r="JF514" s="1">
        <v>2.5261080000000002E-2</v>
      </c>
      <c r="JG514">
        <v>22.992429999999999</v>
      </c>
      <c r="JH514" s="1">
        <v>0.1052647</v>
      </c>
      <c r="JI514">
        <v>924.57060000000001</v>
      </c>
      <c r="JJ514" s="1">
        <v>2.503582E-2</v>
      </c>
      <c r="JK514">
        <v>23.038460000000001</v>
      </c>
      <c r="JL514" s="1">
        <v>0.1404417</v>
      </c>
      <c r="JM514">
        <v>1251.9059999999999</v>
      </c>
      <c r="JN514" s="1">
        <v>2.4754890000000002E-2</v>
      </c>
      <c r="JO514">
        <v>23.106950000000001</v>
      </c>
      <c r="JP514">
        <v>0.18180650000000001</v>
      </c>
      <c r="JQ514">
        <v>1648.579</v>
      </c>
      <c r="JR514" s="1">
        <v>2.4572610000000002E-2</v>
      </c>
      <c r="JS514">
        <v>23.101420000000001</v>
      </c>
      <c r="JT514">
        <v>0.23052639999999999</v>
      </c>
      <c r="JU514">
        <v>2116.9859999999999</v>
      </c>
      <c r="JV514" s="1">
        <v>2.4437609999999999E-2</v>
      </c>
      <c r="JW514">
        <v>23.044</v>
      </c>
      <c r="JX514">
        <v>0.28633730000000002</v>
      </c>
      <c r="JY514">
        <v>2657.7869999999998</v>
      </c>
      <c r="JZ514" s="1">
        <v>2.4267750000000001E-2</v>
      </c>
      <c r="KA514">
        <v>22.974930000000001</v>
      </c>
      <c r="KB514">
        <v>0.34806559999999998</v>
      </c>
      <c r="KC514">
        <v>3269.1060000000002</v>
      </c>
      <c r="KD514" s="1">
        <v>2.403711E-2</v>
      </c>
      <c r="KE514">
        <v>22.903500000000001</v>
      </c>
      <c r="KF514">
        <v>0.4142265</v>
      </c>
      <c r="KG514">
        <v>3946.4969999999998</v>
      </c>
      <c r="KH514">
        <v>2.3778730000000001E-2</v>
      </c>
      <c r="KI514">
        <v>22.841059999999999</v>
      </c>
      <c r="KJ514">
        <v>0.48418329999999998</v>
      </c>
      <c r="KK514">
        <v>4683.7650000000003</v>
      </c>
      <c r="KL514" s="1">
        <v>2.3557970000000001E-2</v>
      </c>
      <c r="KM514">
        <v>22.905840000000001</v>
      </c>
      <c r="KN514">
        <v>0.55827970000000005</v>
      </c>
      <c r="KO514">
        <v>5473.6959999999999</v>
      </c>
      <c r="KP514" s="1">
        <v>2.3364019999999999E-2</v>
      </c>
      <c r="KQ514">
        <v>22.92587</v>
      </c>
      <c r="KR514">
        <v>0.63560249999999996</v>
      </c>
      <c r="KS514">
        <v>6308.3090000000002</v>
      </c>
      <c r="KT514" s="1">
        <v>2.3178939999999999E-2</v>
      </c>
      <c r="KU514">
        <v>22.968910000000001</v>
      </c>
      <c r="KV514">
        <v>0.71487500000000004</v>
      </c>
      <c r="KW514">
        <v>7178.9809999999998</v>
      </c>
      <c r="KX514" s="1">
        <v>2.2968039999999999E-2</v>
      </c>
      <c r="KY514">
        <v>23.020569999999999</v>
      </c>
      <c r="KZ514">
        <v>0.79409370000000001</v>
      </c>
      <c r="LA514">
        <v>8076.5330000000004</v>
      </c>
      <c r="LB514" s="1">
        <v>2.277682E-2</v>
      </c>
      <c r="LC514">
        <v>23.016629999999999</v>
      </c>
      <c r="LD514">
        <v>0.8737684</v>
      </c>
      <c r="LE514">
        <v>8991.8780000000006</v>
      </c>
      <c r="LF514" s="1">
        <v>2.2616810000000001E-2</v>
      </c>
      <c r="LG514">
        <v>22.941140000000001</v>
      </c>
      <c r="LH514">
        <v>0.95389239999999997</v>
      </c>
      <c r="LI514">
        <v>9916.8850000000002</v>
      </c>
      <c r="LJ514" s="1">
        <v>2.2508029999999998E-2</v>
      </c>
      <c r="LK514">
        <v>22.853120000000001</v>
      </c>
      <c r="LL514">
        <v>1.034816</v>
      </c>
      <c r="LM514">
        <v>10843.98</v>
      </c>
      <c r="LN514" s="1">
        <v>2.2558129999999999E-2</v>
      </c>
      <c r="LO514">
        <v>22.819880000000001</v>
      </c>
      <c r="LP514">
        <v>1.122069</v>
      </c>
      <c r="LQ514">
        <v>11767.26</v>
      </c>
      <c r="LR514" s="1">
        <v>2.2438260000000002E-2</v>
      </c>
      <c r="LS514">
        <v>22.978960000000001</v>
      </c>
      <c r="LT514">
        <v>1.1994009999999999</v>
      </c>
      <c r="LU514">
        <v>12680.14</v>
      </c>
      <c r="LV514" s="1">
        <v>2.2255319999999999E-2</v>
      </c>
      <c r="LW514">
        <v>23.133469999999999</v>
      </c>
      <c r="LX514">
        <v>1.2702040000000001</v>
      </c>
      <c r="LY514">
        <v>13574.64</v>
      </c>
      <c r="LZ514" s="1">
        <v>2.2087499999999999E-2</v>
      </c>
      <c r="MA514">
        <v>23.282240000000002</v>
      </c>
      <c r="MB514">
        <v>1.338201</v>
      </c>
      <c r="MC514">
        <v>14445.26</v>
      </c>
      <c r="MD514" s="1">
        <v>2.200585E-2</v>
      </c>
      <c r="ME514">
        <v>23.44999</v>
      </c>
      <c r="MF514">
        <v>1.407721</v>
      </c>
      <c r="MG514">
        <v>15288.36</v>
      </c>
      <c r="MH514" s="1">
        <v>2.1969659999999998E-2</v>
      </c>
      <c r="MI514">
        <v>23.49701</v>
      </c>
      <c r="MJ514">
        <v>1.4768140000000001</v>
      </c>
      <c r="MK514">
        <v>16101.65</v>
      </c>
      <c r="ML514" s="1">
        <v>2.1909049999999999E-2</v>
      </c>
      <c r="MM514">
        <v>23.41339</v>
      </c>
      <c r="MN514">
        <v>1.540915</v>
      </c>
      <c r="MO514">
        <v>16882.29</v>
      </c>
      <c r="MP514" s="1">
        <v>2.1841599999999999E-2</v>
      </c>
      <c r="MQ514">
        <v>23.338200000000001</v>
      </c>
      <c r="MR514">
        <v>1.6006089999999999</v>
      </c>
      <c r="MS514">
        <v>17627.330000000002</v>
      </c>
      <c r="MT514" s="1">
        <v>2.2004940000000001E-2</v>
      </c>
      <c r="MU514">
        <v>23.288309999999999</v>
      </c>
      <c r="MV514">
        <v>1.674248</v>
      </c>
      <c r="MW514">
        <v>18336.82</v>
      </c>
      <c r="MX514" s="1">
        <v>2.1932469999999999E-2</v>
      </c>
      <c r="MY514">
        <v>23.416640000000001</v>
      </c>
      <c r="MZ514">
        <v>1.726861</v>
      </c>
      <c r="NA514">
        <v>19010.11</v>
      </c>
      <c r="NB514" s="1">
        <v>2.1789559999999999E-2</v>
      </c>
      <c r="NC514">
        <v>23.594180000000001</v>
      </c>
      <c r="ND514">
        <v>1.7695369999999999</v>
      </c>
      <c r="NE514">
        <v>19643.05</v>
      </c>
      <c r="NF514" s="1">
        <v>2.1633260000000001E-2</v>
      </c>
      <c r="NG514">
        <v>23.750630000000001</v>
      </c>
      <c r="NH514">
        <v>1.806775</v>
      </c>
      <c r="NI514">
        <v>20235.3</v>
      </c>
      <c r="NJ514" s="1">
        <v>2.1593540000000001E-2</v>
      </c>
      <c r="NK514">
        <v>23.89742</v>
      </c>
      <c r="NL514">
        <v>1.8498429999999999</v>
      </c>
      <c r="NM514">
        <v>20787.27</v>
      </c>
      <c r="NN514" s="1">
        <v>2.162913E-2</v>
      </c>
      <c r="NO514">
        <v>23.912780000000001</v>
      </c>
      <c r="NP514">
        <v>1.8959600000000001</v>
      </c>
      <c r="NQ514">
        <v>21301.19</v>
      </c>
      <c r="NR514" s="1">
        <v>2.1613489999999999E-2</v>
      </c>
      <c r="NS514">
        <v>23.842210000000001</v>
      </c>
      <c r="NT514">
        <v>1.9342649999999999</v>
      </c>
      <c r="NU514">
        <v>21777.38</v>
      </c>
      <c r="NV514" s="1">
        <v>2.151378E-2</v>
      </c>
      <c r="NW514">
        <v>23.76726</v>
      </c>
      <c r="NX514">
        <v>1.961527</v>
      </c>
      <c r="NY514">
        <v>22215.85</v>
      </c>
      <c r="NZ514" s="1">
        <v>2.1351579999999998E-2</v>
      </c>
      <c r="OA514">
        <v>23.71801</v>
      </c>
      <c r="OB514">
        <v>1.979328</v>
      </c>
      <c r="OC514">
        <v>22616.23</v>
      </c>
      <c r="OD514" s="1">
        <v>2.1267319999999999E-2</v>
      </c>
      <c r="OE514">
        <v>23.7013</v>
      </c>
      <c r="OF514">
        <v>2.0009079999999999</v>
      </c>
      <c r="OG514">
        <v>22979.599999999999</v>
      </c>
      <c r="OH514" s="1">
        <v>2.1277150000000002E-2</v>
      </c>
      <c r="OI514">
        <v>23.791080000000001</v>
      </c>
      <c r="OJ514">
        <v>2.0280499999999999</v>
      </c>
      <c r="OK514">
        <v>23308.66</v>
      </c>
    </row>
    <row r="515" spans="1:401" x14ac:dyDescent="0.35">
      <c r="A515">
        <v>524</v>
      </c>
      <c r="B515" t="s">
        <v>4</v>
      </c>
      <c r="C515" t="s">
        <v>364</v>
      </c>
      <c r="D515" t="s">
        <v>522</v>
      </c>
      <c r="E515">
        <v>910.33389999999997</v>
      </c>
      <c r="F515" s="1">
        <v>2.7832220000000001E-2</v>
      </c>
      <c r="G515">
        <v>20.260339999999999</v>
      </c>
      <c r="H515">
        <v>0</v>
      </c>
      <c r="I515">
        <v>0</v>
      </c>
      <c r="J515" s="1">
        <v>2.7804769999999999E-2</v>
      </c>
      <c r="K515">
        <v>20.264060000000001</v>
      </c>
      <c r="L515">
        <v>0</v>
      </c>
      <c r="M515">
        <v>0</v>
      </c>
      <c r="N515" s="1">
        <v>2.8011600000000001E-2</v>
      </c>
      <c r="O515">
        <v>20.389500000000002</v>
      </c>
      <c r="P515">
        <v>0</v>
      </c>
      <c r="Q515">
        <v>0</v>
      </c>
      <c r="R515" s="1">
        <v>2.8283349999999999E-2</v>
      </c>
      <c r="S515">
        <v>20.462890000000002</v>
      </c>
      <c r="T515">
        <v>0</v>
      </c>
      <c r="U515">
        <v>0</v>
      </c>
      <c r="V515" s="1">
        <v>2.8260739999999999E-2</v>
      </c>
      <c r="W515">
        <v>20.58381</v>
      </c>
      <c r="X515">
        <v>0</v>
      </c>
      <c r="Y515">
        <v>0</v>
      </c>
      <c r="Z515" s="1">
        <v>2.8130390000000002E-2</v>
      </c>
      <c r="AA515">
        <v>20.59919</v>
      </c>
      <c r="AB515">
        <v>0</v>
      </c>
      <c r="AC515">
        <v>0</v>
      </c>
      <c r="AD515" s="1">
        <v>2.812431E-2</v>
      </c>
      <c r="AE515">
        <v>20.59703</v>
      </c>
      <c r="AF515">
        <v>0</v>
      </c>
      <c r="AG515">
        <v>0</v>
      </c>
      <c r="AH515" s="1">
        <v>2.8286639999999998E-2</v>
      </c>
      <c r="AI515">
        <v>20.591919999999998</v>
      </c>
      <c r="AJ515">
        <v>0</v>
      </c>
      <c r="AK515">
        <v>0</v>
      </c>
      <c r="AL515" s="1">
        <v>2.8110610000000001E-2</v>
      </c>
      <c r="AM515">
        <v>20.582170000000001</v>
      </c>
      <c r="AN515">
        <v>0</v>
      </c>
      <c r="AO515">
        <v>0</v>
      </c>
      <c r="AP515">
        <v>2.833896E-2</v>
      </c>
      <c r="AQ515">
        <v>20.585989999999999</v>
      </c>
      <c r="AR515">
        <v>0</v>
      </c>
      <c r="AS515">
        <v>0</v>
      </c>
      <c r="AT515" s="1">
        <v>2.8657990000000001E-2</v>
      </c>
      <c r="AU515">
        <v>20.698039999999999</v>
      </c>
      <c r="AV515">
        <v>0</v>
      </c>
      <c r="AW515">
        <v>0</v>
      </c>
      <c r="AX515" s="1">
        <v>2.9010330000000001E-2</v>
      </c>
      <c r="AY515">
        <v>20.742889999999999</v>
      </c>
      <c r="AZ515">
        <v>0</v>
      </c>
      <c r="BA515">
        <v>0</v>
      </c>
      <c r="BB515" s="1">
        <v>2.920412E-2</v>
      </c>
      <c r="BC515">
        <v>20.78002</v>
      </c>
      <c r="BD515">
        <v>0</v>
      </c>
      <c r="BE515">
        <v>0</v>
      </c>
      <c r="BF515" s="1">
        <v>2.935786E-2</v>
      </c>
      <c r="BG515">
        <v>20.825510000000001</v>
      </c>
      <c r="BH515">
        <v>0</v>
      </c>
      <c r="BI515">
        <v>0</v>
      </c>
      <c r="BJ515" s="1">
        <v>2.957744E-2</v>
      </c>
      <c r="BK515">
        <v>20.800979999999999</v>
      </c>
      <c r="BL515">
        <v>0</v>
      </c>
      <c r="BM515">
        <v>0</v>
      </c>
      <c r="BN515" s="1">
        <v>2.9915379999999998E-2</v>
      </c>
      <c r="BO515">
        <v>20.760210000000001</v>
      </c>
      <c r="BP515">
        <v>0</v>
      </c>
      <c r="BQ515">
        <v>0</v>
      </c>
      <c r="BR515" s="1">
        <v>3.030776E-2</v>
      </c>
      <c r="BS515">
        <v>20.719449999999998</v>
      </c>
      <c r="BT515">
        <v>0</v>
      </c>
      <c r="BU515">
        <v>0</v>
      </c>
      <c r="BV515" s="1">
        <v>3.0583639999999999E-2</v>
      </c>
      <c r="BW515">
        <v>20.777909999999999</v>
      </c>
      <c r="BX515">
        <v>0</v>
      </c>
      <c r="BY515">
        <v>0</v>
      </c>
      <c r="BZ515" s="1">
        <v>3.0781969999999999E-2</v>
      </c>
      <c r="CA515">
        <v>20.928840000000001</v>
      </c>
      <c r="CB515">
        <v>0</v>
      </c>
      <c r="CC515">
        <v>0</v>
      </c>
      <c r="CD515" s="1">
        <v>3.096989E-2</v>
      </c>
      <c r="CE515">
        <v>21.113050000000001</v>
      </c>
      <c r="CF515">
        <v>0</v>
      </c>
      <c r="CG515">
        <v>0</v>
      </c>
      <c r="CH515" s="1">
        <v>3.1212429999999999E-2</v>
      </c>
      <c r="CI515">
        <v>21.262920000000001</v>
      </c>
      <c r="CJ515">
        <v>0</v>
      </c>
      <c r="CK515">
        <v>0</v>
      </c>
      <c r="CL515" s="1">
        <v>3.1474870000000002E-2</v>
      </c>
      <c r="CM515">
        <v>21.29879</v>
      </c>
      <c r="CN515">
        <v>0</v>
      </c>
      <c r="CO515">
        <v>0</v>
      </c>
      <c r="CP515">
        <v>3.1685680000000001E-2</v>
      </c>
      <c r="CQ515">
        <v>21.262699999999999</v>
      </c>
      <c r="CR515">
        <v>0</v>
      </c>
      <c r="CS515">
        <v>0</v>
      </c>
      <c r="CT515" s="1">
        <v>3.1903250000000001E-2</v>
      </c>
      <c r="CU515">
        <v>21.224820000000001</v>
      </c>
      <c r="CV515">
        <v>0</v>
      </c>
      <c r="CW515">
        <v>0</v>
      </c>
      <c r="CX515" s="1">
        <v>3.2568930000000003E-2</v>
      </c>
      <c r="CY515">
        <v>21.205549999999999</v>
      </c>
      <c r="CZ515">
        <v>0</v>
      </c>
      <c r="DA515">
        <v>0</v>
      </c>
      <c r="DB515" s="1">
        <v>3.2671400000000003E-2</v>
      </c>
      <c r="DC515">
        <v>21.302350000000001</v>
      </c>
      <c r="DD515">
        <v>0</v>
      </c>
      <c r="DE515">
        <v>0</v>
      </c>
      <c r="DF515">
        <v>3.2560079999999998E-2</v>
      </c>
      <c r="DG515">
        <v>21.470780000000001</v>
      </c>
      <c r="DH515">
        <v>0</v>
      </c>
      <c r="DI515">
        <v>0</v>
      </c>
      <c r="DJ515" s="1">
        <v>3.2391000000000003E-2</v>
      </c>
      <c r="DK515">
        <v>21.604279999999999</v>
      </c>
      <c r="DL515">
        <v>0</v>
      </c>
      <c r="DM515">
        <v>0</v>
      </c>
      <c r="DN515" s="1">
        <v>3.2473710000000003E-2</v>
      </c>
      <c r="DO515">
        <v>21.717099999999999</v>
      </c>
      <c r="DP515">
        <v>0</v>
      </c>
      <c r="DQ515">
        <v>0</v>
      </c>
      <c r="DR515" s="1">
        <v>3.2618920000000003E-2</v>
      </c>
      <c r="DS515">
        <v>21.737829999999999</v>
      </c>
      <c r="DT515">
        <v>0</v>
      </c>
      <c r="DU515">
        <v>0</v>
      </c>
      <c r="DV515" s="1">
        <v>3.265523E-2</v>
      </c>
      <c r="DW515">
        <v>21.678899999999999</v>
      </c>
      <c r="DX515">
        <v>0</v>
      </c>
      <c r="DY515">
        <v>0</v>
      </c>
      <c r="DZ515" s="1">
        <v>3.2626820000000001E-2</v>
      </c>
      <c r="EA515">
        <v>21.611840000000001</v>
      </c>
      <c r="EB515">
        <v>1.679587E-38</v>
      </c>
      <c r="EC515" s="1">
        <v>1.361947E-34</v>
      </c>
      <c r="ED515">
        <v>3.3468570000000003E-2</v>
      </c>
      <c r="EE515">
        <v>21.557030000000001</v>
      </c>
      <c r="EF515" s="1">
        <v>9.4158979999999995E-35</v>
      </c>
      <c r="EG515" s="1">
        <v>6.5887640000000001E-31</v>
      </c>
      <c r="EH515" s="1">
        <v>3.3310949999999999E-2</v>
      </c>
      <c r="EI515">
        <v>21.58905</v>
      </c>
      <c r="EJ515" s="1">
        <v>1.8502810000000001E-31</v>
      </c>
      <c r="EK515" s="1">
        <v>1.1908549999999999E-27</v>
      </c>
      <c r="EL515" s="1">
        <v>3.2823390000000001E-2</v>
      </c>
      <c r="EM515">
        <v>21.6861</v>
      </c>
      <c r="EN515" s="1">
        <v>1.5339750000000001E-28</v>
      </c>
      <c r="EO515" s="1">
        <v>9.4717649999999994E-25</v>
      </c>
      <c r="EP515" s="1">
        <v>3.2264019999999997E-2</v>
      </c>
      <c r="EQ515">
        <v>21.807390000000002</v>
      </c>
      <c r="ER515" s="1">
        <v>6.192858E-26</v>
      </c>
      <c r="ES515" s="1">
        <v>3.7568899999999999E-22</v>
      </c>
      <c r="ET515" s="1">
        <v>3.2144899999999997E-2</v>
      </c>
      <c r="EU515">
        <v>21.902180000000001</v>
      </c>
      <c r="EV515" s="1">
        <v>1.3763589999999999E-23</v>
      </c>
      <c r="EW515" s="1">
        <v>8.1877469999999994E-20</v>
      </c>
      <c r="EX515" s="1">
        <v>3.2191440000000002E-2</v>
      </c>
      <c r="EY515">
        <v>21.898160000000001</v>
      </c>
      <c r="EZ515" s="1">
        <v>1.8111089999999998E-21</v>
      </c>
      <c r="FA515" s="1">
        <v>1.0592279999999999E-17</v>
      </c>
      <c r="FB515" s="1">
        <v>3.206966E-2</v>
      </c>
      <c r="FC515">
        <v>21.833970000000001</v>
      </c>
      <c r="FD515" s="1">
        <v>1.4899889999999999E-19</v>
      </c>
      <c r="FE515" s="1">
        <v>8.6557829999999997E-16</v>
      </c>
      <c r="FF515" s="1">
        <v>3.1776069999999997E-2</v>
      </c>
      <c r="FG515">
        <v>21.750509999999998</v>
      </c>
      <c r="FH515" s="1">
        <v>8.0543560000000007E-18</v>
      </c>
      <c r="FI515" s="1">
        <v>4.7020669999999997E-14</v>
      </c>
      <c r="FJ515">
        <v>3.2213020000000002E-2</v>
      </c>
      <c r="FK515">
        <v>21.691479999999999</v>
      </c>
      <c r="FL515" s="1">
        <v>3.1019789999999998E-16</v>
      </c>
      <c r="FM515" s="1">
        <v>1.7821700000000001E-12</v>
      </c>
      <c r="FN515" s="1">
        <v>3.1874470000000002E-2</v>
      </c>
      <c r="FO515">
        <v>21.797029999999999</v>
      </c>
      <c r="FP515" s="1">
        <v>8.4314919999999997E-15</v>
      </c>
      <c r="FQ515" s="1">
        <v>4.8915260000000001E-11</v>
      </c>
      <c r="FR515" s="1">
        <v>3.1350879999999998E-2</v>
      </c>
      <c r="FS515">
        <v>21.908809999999999</v>
      </c>
      <c r="FT515" s="1">
        <v>1.6913119999999999E-13</v>
      </c>
      <c r="FU515" s="1">
        <v>9.9931550000000003E-10</v>
      </c>
      <c r="FV515" s="1">
        <v>3.074321E-2</v>
      </c>
      <c r="FW515">
        <v>22.004490000000001</v>
      </c>
      <c r="FX515" s="1">
        <v>2.577801E-12</v>
      </c>
      <c r="FY515" s="1">
        <v>1.5596390000000001E-8</v>
      </c>
      <c r="FZ515">
        <v>3.049495E-2</v>
      </c>
      <c r="GA515">
        <v>22.050059999999998</v>
      </c>
      <c r="GB515" s="1">
        <v>3.1128760000000002E-11</v>
      </c>
      <c r="GC515" s="1">
        <v>1.907856E-7</v>
      </c>
      <c r="GD515" s="1">
        <v>3.038422E-2</v>
      </c>
      <c r="GE515">
        <v>22.031880000000001</v>
      </c>
      <c r="GF515" s="1">
        <v>3.0297449999999998E-10</v>
      </c>
      <c r="GG515" s="1">
        <v>1.873525E-6</v>
      </c>
      <c r="GH515" s="1">
        <v>3.0152160000000001E-2</v>
      </c>
      <c r="GI515">
        <v>21.97373</v>
      </c>
      <c r="GJ515" s="1">
        <v>2.399114E-9</v>
      </c>
      <c r="GK515" s="1">
        <v>1.505303E-5</v>
      </c>
      <c r="GL515" s="1">
        <v>2.983649E-2</v>
      </c>
      <c r="GM515">
        <v>21.9071</v>
      </c>
      <c r="GN515" s="1">
        <v>1.5744289999999998E-8</v>
      </c>
      <c r="GO515" s="1">
        <v>1.005777E-4</v>
      </c>
      <c r="GP515" s="1">
        <v>3.0216449999999999E-2</v>
      </c>
      <c r="GQ515">
        <v>21.877590000000001</v>
      </c>
      <c r="GR515" s="1">
        <v>8.9529259999999997E-8</v>
      </c>
      <c r="GS515" s="1">
        <v>5.6908990000000003E-4</v>
      </c>
      <c r="GT515" s="1">
        <v>2.9892950000000001E-2</v>
      </c>
      <c r="GU515">
        <v>22.023800000000001</v>
      </c>
      <c r="GV515" s="1">
        <v>4.2695050000000001E-7</v>
      </c>
      <c r="GW515" s="1">
        <v>2.7655710000000001E-3</v>
      </c>
      <c r="GX515" s="1">
        <v>2.937331E-2</v>
      </c>
      <c r="GY515">
        <v>22.17801</v>
      </c>
      <c r="GZ515" s="1">
        <v>1.753223E-6</v>
      </c>
      <c r="HA515" s="1">
        <v>1.166066E-2</v>
      </c>
      <c r="HB515" s="1">
        <v>2.878263E-2</v>
      </c>
      <c r="HC515">
        <v>22.33145</v>
      </c>
      <c r="HD515" s="1">
        <v>6.3069389999999997E-6</v>
      </c>
      <c r="HE515" s="1">
        <v>4.3175860000000003E-2</v>
      </c>
      <c r="HF515" s="1">
        <v>2.85148E-2</v>
      </c>
      <c r="HG515">
        <v>22.483000000000001</v>
      </c>
      <c r="HH515" s="1">
        <v>2.0378390000000001E-5</v>
      </c>
      <c r="HI515" s="1">
        <v>0.14207059999999999</v>
      </c>
      <c r="HJ515" s="1">
        <v>2.8370590000000001E-2</v>
      </c>
      <c r="HK515">
        <v>22.547640000000001</v>
      </c>
      <c r="HL515" s="1">
        <v>5.9449620000000002E-5</v>
      </c>
      <c r="HM515">
        <v>0.42029929999999999</v>
      </c>
      <c r="HN515" s="1">
        <v>2.8137240000000001E-2</v>
      </c>
      <c r="HO515">
        <v>22.494530000000001</v>
      </c>
      <c r="HP515" s="1">
        <v>1.5686890000000001E-4</v>
      </c>
      <c r="HQ515">
        <v>1.1282779999999999</v>
      </c>
      <c r="HR515" s="1">
        <v>2.776617E-2</v>
      </c>
      <c r="HS515">
        <v>22.421289999999999</v>
      </c>
      <c r="HT515" s="1">
        <v>3.7678720000000002E-4</v>
      </c>
      <c r="HU515">
        <v>2.7702719999999998</v>
      </c>
      <c r="HV515">
        <v>2.7698710000000001E-2</v>
      </c>
      <c r="HW515">
        <v>22.361640000000001</v>
      </c>
      <c r="HX515" s="1">
        <v>8.4371439999999999E-4</v>
      </c>
      <c r="HY515">
        <v>6.2733910000000002</v>
      </c>
      <c r="HZ515" s="1">
        <v>2.7314870000000002E-2</v>
      </c>
      <c r="IA515">
        <v>22.4633</v>
      </c>
      <c r="IB515" s="1">
        <v>1.7354149999999999E-3</v>
      </c>
      <c r="IC515">
        <v>13.195449999999999</v>
      </c>
      <c r="ID515" s="1">
        <v>2.6874240000000001E-2</v>
      </c>
      <c r="IE515">
        <v>22.646879999999999</v>
      </c>
      <c r="IF515" s="1">
        <v>3.3267430000000001E-3</v>
      </c>
      <c r="IG515">
        <v>25.921769999999999</v>
      </c>
      <c r="IH515" s="1">
        <v>2.644092E-2</v>
      </c>
      <c r="II515">
        <v>22.827010000000001</v>
      </c>
      <c r="IJ515" s="1">
        <v>5.9936140000000004E-3</v>
      </c>
      <c r="IK515">
        <v>47.851520000000001</v>
      </c>
      <c r="IL515" s="1">
        <v>2.6195420000000001E-2</v>
      </c>
      <c r="IM515">
        <v>22.993600000000001</v>
      </c>
      <c r="IN515" s="1">
        <v>1.0281729999999999E-2</v>
      </c>
      <c r="IO515">
        <v>83.508660000000006</v>
      </c>
      <c r="IP515" s="1">
        <v>2.6028550000000001E-2</v>
      </c>
      <c r="IQ515">
        <v>23.033989999999999</v>
      </c>
      <c r="IR515" s="1">
        <v>1.6822549999999999E-2</v>
      </c>
      <c r="IS515">
        <v>138.5532</v>
      </c>
      <c r="IT515" s="1">
        <v>2.5851720000000002E-2</v>
      </c>
      <c r="IU515">
        <v>22.979120000000002</v>
      </c>
      <c r="IV515" s="1">
        <v>2.6286609999999998E-2</v>
      </c>
      <c r="IW515">
        <v>219.57130000000001</v>
      </c>
      <c r="IX515">
        <v>2.566504E-2</v>
      </c>
      <c r="IY515">
        <v>22.9193</v>
      </c>
      <c r="IZ515" s="1">
        <v>3.9388850000000003E-2</v>
      </c>
      <c r="JA515">
        <v>333.72280000000001</v>
      </c>
      <c r="JB515" s="1">
        <v>2.5789880000000001E-2</v>
      </c>
      <c r="JC515">
        <v>22.879180000000002</v>
      </c>
      <c r="JD515" s="1">
        <v>5.7564400000000002E-2</v>
      </c>
      <c r="JE515">
        <v>488.60860000000002</v>
      </c>
      <c r="JF515" s="1">
        <v>2.5644739999999999E-2</v>
      </c>
      <c r="JG515">
        <v>22.940439999999999</v>
      </c>
      <c r="JH515" s="1">
        <v>8.0497680000000002E-2</v>
      </c>
      <c r="JI515">
        <v>691.62210000000005</v>
      </c>
      <c r="JJ515" s="1">
        <v>2.54156E-2</v>
      </c>
      <c r="JK515">
        <v>22.986799999999999</v>
      </c>
      <c r="JL515" s="1">
        <v>0.1087909</v>
      </c>
      <c r="JM515">
        <v>948.78380000000004</v>
      </c>
      <c r="JN515" s="1">
        <v>2.5128729999999998E-2</v>
      </c>
      <c r="JO515">
        <v>23.055399999999999</v>
      </c>
      <c r="JP515" s="1">
        <v>0.14255300000000001</v>
      </c>
      <c r="JQ515">
        <v>1264.942</v>
      </c>
      <c r="JR515" s="1">
        <v>2.4946329999999999E-2</v>
      </c>
      <c r="JS515">
        <v>23.051559999999998</v>
      </c>
      <c r="JT515">
        <v>0.1828728</v>
      </c>
      <c r="JU515">
        <v>1643.4739999999999</v>
      </c>
      <c r="JV515" s="1">
        <v>2.4808400000000001E-2</v>
      </c>
      <c r="JW515">
        <v>22.99757</v>
      </c>
      <c r="JX515">
        <v>0.22964370000000001</v>
      </c>
      <c r="JY515">
        <v>2086.3629999999998</v>
      </c>
      <c r="JZ515" s="1">
        <v>2.4638259999999999E-2</v>
      </c>
      <c r="KA515">
        <v>22.93214</v>
      </c>
      <c r="KB515">
        <v>0.28209109999999998</v>
      </c>
      <c r="KC515">
        <v>2593.4340000000002</v>
      </c>
      <c r="KD515" s="1">
        <v>2.4402739999999999E-2</v>
      </c>
      <c r="KE515">
        <v>22.864270000000001</v>
      </c>
      <c r="KF515">
        <v>0.33901219999999999</v>
      </c>
      <c r="KG515">
        <v>3162.252</v>
      </c>
      <c r="KH515" s="1">
        <v>2.414142E-2</v>
      </c>
      <c r="KI515">
        <v>22.80509</v>
      </c>
      <c r="KJ515">
        <v>0.39998790000000001</v>
      </c>
      <c r="KK515">
        <v>3788.6709999999998</v>
      </c>
      <c r="KL515" s="1">
        <v>2.3915200000000001E-2</v>
      </c>
      <c r="KM515">
        <v>22.869579999999999</v>
      </c>
      <c r="KN515">
        <v>0.46523589999999998</v>
      </c>
      <c r="KO515">
        <v>4467.4309999999996</v>
      </c>
      <c r="KP515" s="1">
        <v>2.3721289999999999E-2</v>
      </c>
      <c r="KQ515">
        <v>22.889489999999999</v>
      </c>
      <c r="KR515">
        <v>0.53418049999999995</v>
      </c>
      <c r="KS515">
        <v>5192.5039999999999</v>
      </c>
      <c r="KT515" s="1">
        <v>2.3533479999999999E-2</v>
      </c>
      <c r="KU515">
        <v>22.93235</v>
      </c>
      <c r="KV515">
        <v>0.60556350000000003</v>
      </c>
      <c r="KW515">
        <v>5956.8220000000001</v>
      </c>
      <c r="KX515" s="1">
        <v>2.331919E-2</v>
      </c>
      <c r="KY515">
        <v>22.9832</v>
      </c>
      <c r="KZ515">
        <v>0.67772140000000003</v>
      </c>
      <c r="LA515">
        <v>6752.8019999999997</v>
      </c>
      <c r="LB515" s="1">
        <v>2.3124599999999999E-2</v>
      </c>
      <c r="LC515">
        <v>22.97963</v>
      </c>
      <c r="LD515">
        <v>0.75100630000000002</v>
      </c>
      <c r="LE515">
        <v>7572.5159999999996</v>
      </c>
      <c r="LF515" s="1">
        <v>2.2962070000000001E-2</v>
      </c>
      <c r="LG515">
        <v>22.906960000000002</v>
      </c>
      <c r="LH515">
        <v>0.82538940000000005</v>
      </c>
      <c r="LI515">
        <v>8408.7860000000001</v>
      </c>
      <c r="LJ515" s="1">
        <v>2.28515E-2</v>
      </c>
      <c r="LK515">
        <v>22.82226</v>
      </c>
      <c r="LL515">
        <v>0.90111390000000002</v>
      </c>
      <c r="LM515">
        <v>9254.6149999999998</v>
      </c>
      <c r="LN515" s="1">
        <v>2.2907589999999999E-2</v>
      </c>
      <c r="LO515">
        <v>22.791309999999999</v>
      </c>
      <c r="LP515">
        <v>0.98324860000000003</v>
      </c>
      <c r="LQ515">
        <v>10104.629999999999</v>
      </c>
      <c r="LR515" s="1">
        <v>2.278637E-2</v>
      </c>
      <c r="LS515">
        <v>22.946660000000001</v>
      </c>
      <c r="LT515">
        <v>1.0570839999999999</v>
      </c>
      <c r="LU515">
        <v>10952.4</v>
      </c>
      <c r="LV515" s="1">
        <v>2.2599870000000001E-2</v>
      </c>
      <c r="LW515">
        <v>23.09674</v>
      </c>
      <c r="LX515">
        <v>1.125553</v>
      </c>
      <c r="LY515">
        <v>11790.21</v>
      </c>
      <c r="LZ515" s="1">
        <v>2.2424840000000001E-2</v>
      </c>
      <c r="MA515">
        <v>23.241949999999999</v>
      </c>
      <c r="MB515">
        <v>1.1916819999999999</v>
      </c>
      <c r="MC515">
        <v>12612.43</v>
      </c>
      <c r="MD515" s="1">
        <v>2.2345219999999999E-2</v>
      </c>
      <c r="ME515">
        <v>23.40577</v>
      </c>
      <c r="MF515">
        <v>1.259943</v>
      </c>
      <c r="MG515">
        <v>13415.41</v>
      </c>
      <c r="MH515" s="1">
        <v>2.2310099999999999E-2</v>
      </c>
      <c r="MI515">
        <v>23.451899999999998</v>
      </c>
      <c r="MJ515">
        <v>1.3280510000000001</v>
      </c>
      <c r="MK515">
        <v>14196.37</v>
      </c>
      <c r="ML515" s="1">
        <v>2.224804E-2</v>
      </c>
      <c r="MM515">
        <v>23.371980000000001</v>
      </c>
      <c r="MN515">
        <v>1.3918170000000001</v>
      </c>
      <c r="MO515">
        <v>14952.12</v>
      </c>
      <c r="MP515" s="1">
        <v>2.2179089999999999E-2</v>
      </c>
      <c r="MQ515">
        <v>23.300360000000001</v>
      </c>
      <c r="MR515">
        <v>1.451816</v>
      </c>
      <c r="MS515">
        <v>15679.24</v>
      </c>
      <c r="MT515" s="1">
        <v>2.2350430000000001E-2</v>
      </c>
      <c r="MU515">
        <v>23.253869999999999</v>
      </c>
      <c r="MV515">
        <v>1.5251049999999999</v>
      </c>
      <c r="MW515">
        <v>16377.52</v>
      </c>
      <c r="MX515" s="1">
        <v>2.2277209999999999E-2</v>
      </c>
      <c r="MY515">
        <v>23.37997</v>
      </c>
      <c r="MZ515">
        <v>1.5791360000000001</v>
      </c>
      <c r="NA515">
        <v>17045.650000000001</v>
      </c>
      <c r="NB515" s="1">
        <v>2.2130960000000002E-2</v>
      </c>
      <c r="NC515">
        <v>23.55331</v>
      </c>
      <c r="ND515">
        <v>1.6240030000000001</v>
      </c>
      <c r="NE515">
        <v>17679.13</v>
      </c>
      <c r="NF515" s="1">
        <v>2.196706E-2</v>
      </c>
      <c r="NG515">
        <v>23.706109999999999</v>
      </c>
      <c r="NH515">
        <v>1.6635819999999999</v>
      </c>
      <c r="NI515">
        <v>18277.07</v>
      </c>
      <c r="NJ515" s="1">
        <v>2.1930229999999998E-2</v>
      </c>
      <c r="NK515">
        <v>23.849640000000001</v>
      </c>
      <c r="NL515">
        <v>1.709185</v>
      </c>
      <c r="NM515">
        <v>18839.509999999998</v>
      </c>
      <c r="NN515" s="1">
        <v>2.1966260000000001E-2</v>
      </c>
      <c r="NO515">
        <v>23.865459999999999</v>
      </c>
      <c r="NP515">
        <v>1.7573620000000001</v>
      </c>
      <c r="NQ515">
        <v>19368.02</v>
      </c>
      <c r="NR515" s="1">
        <v>2.1953509999999999E-2</v>
      </c>
      <c r="NS515">
        <v>23.798580000000001</v>
      </c>
      <c r="NT515">
        <v>1.7985850000000001</v>
      </c>
      <c r="NU515">
        <v>19862.68</v>
      </c>
      <c r="NV515" s="1">
        <v>2.1849899999999998E-2</v>
      </c>
      <c r="NW515">
        <v>23.727460000000001</v>
      </c>
      <c r="NX515">
        <v>1.82907</v>
      </c>
      <c r="NY515">
        <v>20322.91</v>
      </c>
      <c r="NZ515" s="1">
        <v>2.168254E-2</v>
      </c>
      <c r="OA515">
        <v>23.681249999999999</v>
      </c>
      <c r="OB515">
        <v>1.8505750000000001</v>
      </c>
      <c r="OC515">
        <v>20748.05</v>
      </c>
      <c r="OD515" s="1">
        <v>2.15979E-2</v>
      </c>
      <c r="OE515">
        <v>23.666360000000001</v>
      </c>
      <c r="OF515">
        <v>1.875821</v>
      </c>
      <c r="OG515">
        <v>21138.75</v>
      </c>
      <c r="OH515" s="1">
        <v>2.1608499999999999E-2</v>
      </c>
      <c r="OI515">
        <v>23.754819999999999</v>
      </c>
      <c r="OJ515">
        <v>1.906185</v>
      </c>
      <c r="OK515">
        <v>21497.54</v>
      </c>
    </row>
    <row r="516" spans="1:401" x14ac:dyDescent="0.35">
      <c r="A516">
        <v>525</v>
      </c>
      <c r="B516" t="s">
        <v>4</v>
      </c>
      <c r="C516" t="s">
        <v>364</v>
      </c>
      <c r="D516" t="s">
        <v>523</v>
      </c>
      <c r="E516">
        <v>910.82780000000002</v>
      </c>
      <c r="F516" s="1">
        <v>2.7912349999999999E-2</v>
      </c>
      <c r="G516">
        <v>20.15532</v>
      </c>
      <c r="H516">
        <v>0</v>
      </c>
      <c r="I516">
        <v>0</v>
      </c>
      <c r="J516">
        <v>2.7885150000000001E-2</v>
      </c>
      <c r="K516">
        <v>20.161269999999998</v>
      </c>
      <c r="L516">
        <v>0</v>
      </c>
      <c r="M516">
        <v>0</v>
      </c>
      <c r="N516" s="1">
        <v>2.809706E-2</v>
      </c>
      <c r="O516">
        <v>20.286020000000001</v>
      </c>
      <c r="P516">
        <v>0</v>
      </c>
      <c r="Q516">
        <v>0</v>
      </c>
      <c r="R516" s="1">
        <v>2.8375589999999999E-2</v>
      </c>
      <c r="S516">
        <v>20.359089999999998</v>
      </c>
      <c r="T516">
        <v>0</v>
      </c>
      <c r="U516">
        <v>0</v>
      </c>
      <c r="V516" s="1">
        <v>2.8351080000000001E-2</v>
      </c>
      <c r="W516">
        <v>20.478660000000001</v>
      </c>
      <c r="X516">
        <v>0</v>
      </c>
      <c r="Y516">
        <v>0</v>
      </c>
      <c r="Z516" s="1">
        <v>2.821591E-2</v>
      </c>
      <c r="AA516">
        <v>20.494869999999999</v>
      </c>
      <c r="AB516">
        <v>0</v>
      </c>
      <c r="AC516">
        <v>0</v>
      </c>
      <c r="AD516" s="1">
        <v>2.8208480000000001E-2</v>
      </c>
      <c r="AE516">
        <v>20.494479999999999</v>
      </c>
      <c r="AF516">
        <v>0</v>
      </c>
      <c r="AG516">
        <v>0</v>
      </c>
      <c r="AH516" s="1">
        <v>2.837112E-2</v>
      </c>
      <c r="AI516">
        <v>20.49137</v>
      </c>
      <c r="AJ516">
        <v>0</v>
      </c>
      <c r="AK516">
        <v>0</v>
      </c>
      <c r="AL516" s="1">
        <v>2.8186300000000001E-2</v>
      </c>
      <c r="AM516">
        <v>20.48367</v>
      </c>
      <c r="AN516">
        <v>0</v>
      </c>
      <c r="AO516">
        <v>0</v>
      </c>
      <c r="AP516" s="1">
        <v>2.8418499999999999E-2</v>
      </c>
      <c r="AQ516">
        <v>20.489339999999999</v>
      </c>
      <c r="AR516">
        <v>0</v>
      </c>
      <c r="AS516">
        <v>0</v>
      </c>
      <c r="AT516" s="1">
        <v>2.8741050000000001E-2</v>
      </c>
      <c r="AU516">
        <v>20.600809999999999</v>
      </c>
      <c r="AV516">
        <v>0</v>
      </c>
      <c r="AW516">
        <v>0</v>
      </c>
      <c r="AX516" s="1">
        <v>2.9099199999999999E-2</v>
      </c>
      <c r="AY516">
        <v>20.646270000000001</v>
      </c>
      <c r="AZ516">
        <v>0</v>
      </c>
      <c r="BA516">
        <v>0</v>
      </c>
      <c r="BB516" s="1">
        <v>2.9290449999999999E-2</v>
      </c>
      <c r="BC516">
        <v>20.68413</v>
      </c>
      <c r="BD516">
        <v>0</v>
      </c>
      <c r="BE516">
        <v>0</v>
      </c>
      <c r="BF516" s="1">
        <v>2.9443960000000002E-2</v>
      </c>
      <c r="BG516">
        <v>20.730090000000001</v>
      </c>
      <c r="BH516">
        <v>0</v>
      </c>
      <c r="BI516">
        <v>0</v>
      </c>
      <c r="BJ516" s="1">
        <v>2.966382E-2</v>
      </c>
      <c r="BK516">
        <v>20.707920000000001</v>
      </c>
      <c r="BL516">
        <v>0</v>
      </c>
      <c r="BM516">
        <v>0</v>
      </c>
      <c r="BN516" s="1">
        <v>3.000388E-2</v>
      </c>
      <c r="BO516">
        <v>20.670059999999999</v>
      </c>
      <c r="BP516">
        <v>0</v>
      </c>
      <c r="BQ516">
        <v>0</v>
      </c>
      <c r="BR516" s="1">
        <v>3.0400429999999999E-2</v>
      </c>
      <c r="BS516">
        <v>20.632449999999999</v>
      </c>
      <c r="BT516">
        <v>0</v>
      </c>
      <c r="BU516">
        <v>0</v>
      </c>
      <c r="BV516" s="1">
        <v>3.0676519999999999E-2</v>
      </c>
      <c r="BW516">
        <v>20.691800000000001</v>
      </c>
      <c r="BX516">
        <v>0</v>
      </c>
      <c r="BY516">
        <v>0</v>
      </c>
      <c r="BZ516" s="1">
        <v>3.0875440000000001E-2</v>
      </c>
      <c r="CA516">
        <v>20.841000000000001</v>
      </c>
      <c r="CB516">
        <v>0</v>
      </c>
      <c r="CC516">
        <v>0</v>
      </c>
      <c r="CD516" s="1">
        <v>3.1063199999999999E-2</v>
      </c>
      <c r="CE516">
        <v>21.022099999999998</v>
      </c>
      <c r="CF516">
        <v>0</v>
      </c>
      <c r="CG516">
        <v>0</v>
      </c>
      <c r="CH516" s="1">
        <v>3.1304850000000002E-2</v>
      </c>
      <c r="CI516">
        <v>21.16939</v>
      </c>
      <c r="CJ516">
        <v>0</v>
      </c>
      <c r="CK516">
        <v>0</v>
      </c>
      <c r="CL516" s="1">
        <v>3.1571000000000002E-2</v>
      </c>
      <c r="CM516">
        <v>21.205390000000001</v>
      </c>
      <c r="CN516">
        <v>0</v>
      </c>
      <c r="CO516">
        <v>0</v>
      </c>
      <c r="CP516">
        <v>3.1783289999999999E-2</v>
      </c>
      <c r="CQ516">
        <v>21.171970000000002</v>
      </c>
      <c r="CR516">
        <v>0</v>
      </c>
      <c r="CS516">
        <v>0</v>
      </c>
      <c r="CT516" s="1">
        <v>3.2003749999999997E-2</v>
      </c>
      <c r="CU516">
        <v>21.13738</v>
      </c>
      <c r="CV516">
        <v>0</v>
      </c>
      <c r="CW516">
        <v>0</v>
      </c>
      <c r="CX516" s="1">
        <v>3.2681750000000002E-2</v>
      </c>
      <c r="CY516">
        <v>21.12097</v>
      </c>
      <c r="CZ516">
        <v>0</v>
      </c>
      <c r="DA516">
        <v>0</v>
      </c>
      <c r="DB516" s="1">
        <v>3.2785460000000002E-2</v>
      </c>
      <c r="DC516">
        <v>21.2178</v>
      </c>
      <c r="DD516">
        <v>0</v>
      </c>
      <c r="DE516">
        <v>0</v>
      </c>
      <c r="DF516" s="1">
        <v>3.2668240000000001E-2</v>
      </c>
      <c r="DG516">
        <v>21.38401</v>
      </c>
      <c r="DH516">
        <v>0</v>
      </c>
      <c r="DI516">
        <v>0</v>
      </c>
      <c r="DJ516">
        <v>3.2493840000000003E-2</v>
      </c>
      <c r="DK516">
        <v>21.515699999999999</v>
      </c>
      <c r="DL516">
        <v>0</v>
      </c>
      <c r="DM516">
        <v>0</v>
      </c>
      <c r="DN516" s="1">
        <v>3.2578959999999997E-2</v>
      </c>
      <c r="DO516">
        <v>21.627279999999999</v>
      </c>
      <c r="DP516">
        <v>0</v>
      </c>
      <c r="DQ516">
        <v>0</v>
      </c>
      <c r="DR516" s="1">
        <v>3.2725869999999997E-2</v>
      </c>
      <c r="DS516">
        <v>21.648849999999999</v>
      </c>
      <c r="DT516">
        <v>0</v>
      </c>
      <c r="DU516">
        <v>0</v>
      </c>
      <c r="DV516" s="1">
        <v>3.2765219999999998E-2</v>
      </c>
      <c r="DW516">
        <v>21.593489999999999</v>
      </c>
      <c r="DX516">
        <v>0</v>
      </c>
      <c r="DY516">
        <v>0</v>
      </c>
      <c r="DZ516" s="1">
        <v>3.2740999999999999E-2</v>
      </c>
      <c r="EA516">
        <v>21.530519999999999</v>
      </c>
      <c r="EB516">
        <v>0</v>
      </c>
      <c r="EC516" s="1">
        <v>3.2979279999999998E-35</v>
      </c>
      <c r="ED516" s="1">
        <v>3.3602069999999998E-2</v>
      </c>
      <c r="EE516">
        <v>21.479399999999998</v>
      </c>
      <c r="EF516" s="1">
        <v>2.22716E-35</v>
      </c>
      <c r="EG516" s="1">
        <v>1.7245360000000001E-31</v>
      </c>
      <c r="EH516" s="1">
        <v>3.3442609999999998E-2</v>
      </c>
      <c r="EI516">
        <v>21.513020000000001</v>
      </c>
      <c r="EJ516" s="1">
        <v>4.8246549999999999E-32</v>
      </c>
      <c r="EK516" s="1">
        <v>3.3483639999999999E-28</v>
      </c>
      <c r="EL516" s="1">
        <v>3.2945170000000003E-2</v>
      </c>
      <c r="EM516">
        <v>21.60952</v>
      </c>
      <c r="EN516" s="1">
        <v>4.3354730000000003E-29</v>
      </c>
      <c r="EO516" s="1">
        <v>2.8412930000000002E-25</v>
      </c>
      <c r="EP516" s="1">
        <v>3.2376080000000002E-2</v>
      </c>
      <c r="EQ516">
        <v>21.72907</v>
      </c>
      <c r="ER516" s="1">
        <v>1.8763690000000001E-26</v>
      </c>
      <c r="ES516" s="1">
        <v>1.1955079999999999E-22</v>
      </c>
      <c r="ET516">
        <v>3.2260949999999997E-2</v>
      </c>
      <c r="EU516">
        <v>21.822610000000001</v>
      </c>
      <c r="EV516" s="1">
        <v>4.4409479999999998E-24</v>
      </c>
      <c r="EW516" s="1">
        <v>2.7528409999999997E-20</v>
      </c>
      <c r="EX516" s="1">
        <v>3.2313620000000001E-2</v>
      </c>
      <c r="EY516">
        <v>21.819710000000001</v>
      </c>
      <c r="EZ516" s="1">
        <v>6.188934E-22</v>
      </c>
      <c r="FA516" s="1">
        <v>3.749369E-18</v>
      </c>
      <c r="FB516" s="1">
        <v>3.2194769999999998E-2</v>
      </c>
      <c r="FC516">
        <v>21.758479999999999</v>
      </c>
      <c r="FD516" s="1">
        <v>5.3673839999999999E-20</v>
      </c>
      <c r="FE516" s="1">
        <v>3.2155459999999998E-16</v>
      </c>
      <c r="FF516" s="1">
        <v>3.1902439999999997E-2</v>
      </c>
      <c r="FG516">
        <v>21.67868</v>
      </c>
      <c r="FH516" s="1">
        <v>3.0462909999999999E-18</v>
      </c>
      <c r="FI516" s="1">
        <v>1.8278690000000001E-14</v>
      </c>
      <c r="FJ516" s="1">
        <v>3.2352300000000001E-2</v>
      </c>
      <c r="FK516">
        <v>21.623000000000001</v>
      </c>
      <c r="FL516" s="1">
        <v>1.2281990000000001E-16</v>
      </c>
      <c r="FM516" s="1">
        <v>7.2316939999999999E-13</v>
      </c>
      <c r="FN516" s="1">
        <v>3.2011409999999997E-2</v>
      </c>
      <c r="FO516">
        <v>21.727879999999999</v>
      </c>
      <c r="FP516" s="1">
        <v>3.4838760000000001E-15</v>
      </c>
      <c r="FQ516" s="1">
        <v>2.0674299999999999E-11</v>
      </c>
      <c r="FR516" s="1">
        <v>3.1479460000000001E-2</v>
      </c>
      <c r="FS516">
        <v>21.838000000000001</v>
      </c>
      <c r="FT516" s="1">
        <v>7.2740130000000003E-14</v>
      </c>
      <c r="FU516" s="1">
        <v>4.3906099999999999E-10</v>
      </c>
      <c r="FV516" s="1">
        <v>3.0863970000000001E-2</v>
      </c>
      <c r="FW516">
        <v>21.932189999999999</v>
      </c>
      <c r="FX516" s="1">
        <v>1.1517819999999999E-12</v>
      </c>
      <c r="FY516" s="1">
        <v>7.1122570000000003E-9</v>
      </c>
      <c r="FZ516" s="1">
        <v>3.0615989999999999E-2</v>
      </c>
      <c r="GA516">
        <v>21.977340000000002</v>
      </c>
      <c r="GB516" s="1">
        <v>1.4426199999999999E-11</v>
      </c>
      <c r="GC516" s="1">
        <v>9.0161280000000006E-8</v>
      </c>
      <c r="GD516" s="1">
        <v>3.051019E-2</v>
      </c>
      <c r="GE516">
        <v>21.960540000000002</v>
      </c>
      <c r="GF516" s="1">
        <v>1.4542369999999999E-10</v>
      </c>
      <c r="GG516" s="1">
        <v>9.162969E-7</v>
      </c>
      <c r="GH516" s="1">
        <v>3.027786E-2</v>
      </c>
      <c r="GI516">
        <v>21.905049999999999</v>
      </c>
      <c r="GJ516" s="1">
        <v>1.19065E-9</v>
      </c>
      <c r="GK516" s="1">
        <v>7.6090600000000003E-6</v>
      </c>
      <c r="GL516" s="1">
        <v>2.9964279999999999E-2</v>
      </c>
      <c r="GM516">
        <v>21.841609999999999</v>
      </c>
      <c r="GN516" s="1">
        <v>8.0682699999999999E-9</v>
      </c>
      <c r="GO516" s="1">
        <v>5.2479850000000002E-5</v>
      </c>
      <c r="GP516" s="1">
        <v>3.0358880000000001E-2</v>
      </c>
      <c r="GQ516">
        <v>21.81448</v>
      </c>
      <c r="GR516" s="1">
        <v>4.7331290000000002E-8</v>
      </c>
      <c r="GS516" s="1">
        <v>3.0618110000000002E-4</v>
      </c>
      <c r="GT516" s="1">
        <v>3.0034620000000001E-2</v>
      </c>
      <c r="GU516">
        <v>21.958929999999999</v>
      </c>
      <c r="GV516" s="1">
        <v>2.3246419999999999E-7</v>
      </c>
      <c r="GW516" s="1">
        <v>1.5324749999999999E-3</v>
      </c>
      <c r="GX516" s="1">
        <v>2.950388E-2</v>
      </c>
      <c r="GY516">
        <v>22.110220000000002</v>
      </c>
      <c r="GZ516" s="1">
        <v>9.8138360000000005E-7</v>
      </c>
      <c r="HA516" s="1">
        <v>6.646051E-3</v>
      </c>
      <c r="HB516" s="1">
        <v>2.890771E-2</v>
      </c>
      <c r="HC516">
        <v>22.260819999999999</v>
      </c>
      <c r="HD516" s="1">
        <v>3.6257330000000001E-6</v>
      </c>
      <c r="HE516" s="1">
        <v>2.5281950000000001E-2</v>
      </c>
      <c r="HF516" s="1">
        <v>2.8639729999999999E-2</v>
      </c>
      <c r="HG516">
        <v>22.409520000000001</v>
      </c>
      <c r="HH516" s="1">
        <v>1.202007E-5</v>
      </c>
      <c r="HI516" s="1">
        <v>8.5379769999999994E-2</v>
      </c>
      <c r="HJ516" s="1">
        <v>2.8499050000000001E-2</v>
      </c>
      <c r="HK516">
        <v>22.473459999999999</v>
      </c>
      <c r="HL516" s="1">
        <v>3.5944240000000003E-5</v>
      </c>
      <c r="HM516" s="1">
        <v>0.25897350000000002</v>
      </c>
      <c r="HN516" s="1">
        <v>2.8266099999999999E-2</v>
      </c>
      <c r="HO516">
        <v>22.423279999999998</v>
      </c>
      <c r="HP516" s="1">
        <v>9.7108819999999996E-5</v>
      </c>
      <c r="HQ516">
        <v>0.71206480000000005</v>
      </c>
      <c r="HR516" s="1">
        <v>2.7894189999999999E-2</v>
      </c>
      <c r="HS516">
        <v>22.354120000000002</v>
      </c>
      <c r="HT516" s="1">
        <v>2.3855060000000001E-4</v>
      </c>
      <c r="HU516">
        <v>1.7888790000000001</v>
      </c>
      <c r="HV516" s="1">
        <v>2.7831450000000001E-2</v>
      </c>
      <c r="HW516">
        <v>22.298570000000002</v>
      </c>
      <c r="HX516" s="1">
        <v>5.4587229999999997E-4</v>
      </c>
      <c r="HY516">
        <v>4.1410349999999996</v>
      </c>
      <c r="HZ516" s="1">
        <v>2.7444219999999998E-2</v>
      </c>
      <c r="IA516">
        <v>22.40053</v>
      </c>
      <c r="IB516" s="1">
        <v>1.1460649999999999E-3</v>
      </c>
      <c r="IC516">
        <v>8.8958860000000008</v>
      </c>
      <c r="ID516" s="1">
        <v>2.700253E-2</v>
      </c>
      <c r="IE516">
        <v>22.581620000000001</v>
      </c>
      <c r="IF516" s="1">
        <v>2.2406309999999999E-3</v>
      </c>
      <c r="IG516">
        <v>17.831700000000001</v>
      </c>
      <c r="IH516" s="1">
        <v>2.6564020000000001E-2</v>
      </c>
      <c r="II516">
        <v>22.758749999999999</v>
      </c>
      <c r="IJ516" s="1">
        <v>4.1125729999999996E-3</v>
      </c>
      <c r="IK516">
        <v>33.557499999999997</v>
      </c>
      <c r="IL516" s="1">
        <v>2.6317429999999999E-2</v>
      </c>
      <c r="IM516">
        <v>22.922470000000001</v>
      </c>
      <c r="IN516" s="1">
        <v>7.1820390000000003E-3</v>
      </c>
      <c r="IO516">
        <v>59.650979999999997</v>
      </c>
      <c r="IP516" s="1">
        <v>2.6153269999999999E-2</v>
      </c>
      <c r="IQ516">
        <v>22.96332</v>
      </c>
      <c r="IR516" s="1">
        <v>1.195455E-2</v>
      </c>
      <c r="IS516">
        <v>100.7265</v>
      </c>
      <c r="IT516" s="1">
        <v>2.5976320000000001E-2</v>
      </c>
      <c r="IU516">
        <v>22.91178</v>
      </c>
      <c r="IV516" s="1">
        <v>1.8986610000000001E-2</v>
      </c>
      <c r="IW516">
        <v>162.32830000000001</v>
      </c>
      <c r="IX516" s="1">
        <v>2.5789139999999999E-2</v>
      </c>
      <c r="IY516">
        <v>22.855969999999999</v>
      </c>
      <c r="IZ516" s="1">
        <v>2.8893889999999998E-2</v>
      </c>
      <c r="JA516">
        <v>250.69890000000001</v>
      </c>
      <c r="JB516" s="1">
        <v>2.5919790000000002E-2</v>
      </c>
      <c r="JC516">
        <v>22.819489999999998</v>
      </c>
      <c r="JD516" s="1">
        <v>4.2861249999999997E-2</v>
      </c>
      <c r="JE516">
        <v>372.6893</v>
      </c>
      <c r="JF516" s="1">
        <v>2.5772050000000001E-2</v>
      </c>
      <c r="JG516">
        <v>22.88195</v>
      </c>
      <c r="JH516" s="1">
        <v>6.0776980000000001E-2</v>
      </c>
      <c r="JI516">
        <v>535.24570000000006</v>
      </c>
      <c r="JJ516">
        <v>2.5541379999999999E-2</v>
      </c>
      <c r="JK516">
        <v>22.929130000000001</v>
      </c>
      <c r="JL516" s="1">
        <v>8.323585E-2</v>
      </c>
      <c r="JM516">
        <v>744.45280000000002</v>
      </c>
      <c r="JN516" s="1">
        <v>2.5249569999999999E-2</v>
      </c>
      <c r="JO516">
        <v>22.99813</v>
      </c>
      <c r="JP516" s="1">
        <v>0.1104319</v>
      </c>
      <c r="JQ516">
        <v>1005.578</v>
      </c>
      <c r="JR516" s="1">
        <v>2.5070459999999999E-2</v>
      </c>
      <c r="JS516">
        <v>22.996020000000001</v>
      </c>
      <c r="JT516" s="1">
        <v>0.14339080000000001</v>
      </c>
      <c r="JU516">
        <v>1322.7929999999999</v>
      </c>
      <c r="JV516" s="1">
        <v>2.4931559999999998E-2</v>
      </c>
      <c r="JW516">
        <v>22.945170000000001</v>
      </c>
      <c r="JX516">
        <v>0.1821083</v>
      </c>
      <c r="JY516">
        <v>1699.1189999999999</v>
      </c>
      <c r="JZ516" s="1">
        <v>2.4762550000000001E-2</v>
      </c>
      <c r="KA516">
        <v>22.883120000000002</v>
      </c>
      <c r="KB516">
        <v>0.22613130000000001</v>
      </c>
      <c r="KC516">
        <v>2135.7750000000001</v>
      </c>
      <c r="KD516" s="1">
        <v>2.4526450000000002E-2</v>
      </c>
      <c r="KE516">
        <v>22.818919999999999</v>
      </c>
      <c r="KF516">
        <v>0.27454580000000001</v>
      </c>
      <c r="KG516">
        <v>2631.9360000000001</v>
      </c>
      <c r="KH516" s="1">
        <v>2.426068E-2</v>
      </c>
      <c r="KI516">
        <v>22.762899999999998</v>
      </c>
      <c r="KJ516">
        <v>0.32701999999999998</v>
      </c>
      <c r="KK516">
        <v>3185.0819999999999</v>
      </c>
      <c r="KL516" s="1">
        <v>2.4033039999999999E-2</v>
      </c>
      <c r="KM516">
        <v>22.827549999999999</v>
      </c>
      <c r="KN516">
        <v>0.3838435</v>
      </c>
      <c r="KO516">
        <v>3791.5259999999998</v>
      </c>
      <c r="KP516" s="1">
        <v>2.3839289999999999E-2</v>
      </c>
      <c r="KQ516">
        <v>22.847940000000001</v>
      </c>
      <c r="KR516">
        <v>0.44457259999999998</v>
      </c>
      <c r="KS516">
        <v>4446.7169999999996</v>
      </c>
      <c r="KT516" s="1">
        <v>2.3652179999999998E-2</v>
      </c>
      <c r="KU516">
        <v>22.890840000000001</v>
      </c>
      <c r="KV516">
        <v>0.50816070000000002</v>
      </c>
      <c r="KW516">
        <v>5144.9539999999997</v>
      </c>
      <c r="KX516" s="1">
        <v>2.343663E-2</v>
      </c>
      <c r="KY516">
        <v>22.941040000000001</v>
      </c>
      <c r="KZ516">
        <v>0.57313230000000004</v>
      </c>
      <c r="LA516">
        <v>5879.7039999999997</v>
      </c>
      <c r="LB516" s="1">
        <v>2.324091E-2</v>
      </c>
      <c r="LC516">
        <v>22.938220000000001</v>
      </c>
      <c r="LD516">
        <v>0.63978029999999997</v>
      </c>
      <c r="LE516">
        <v>6644.0609999999997</v>
      </c>
      <c r="LF516" s="1">
        <v>2.307532E-2</v>
      </c>
      <c r="LG516">
        <v>22.868030000000001</v>
      </c>
      <c r="LH516">
        <v>0.70799060000000003</v>
      </c>
      <c r="LI516">
        <v>7431.4570000000003</v>
      </c>
      <c r="LJ516">
        <v>2.2967979999999999E-2</v>
      </c>
      <c r="LK516">
        <v>22.786449999999999</v>
      </c>
      <c r="LL516">
        <v>0.77818580000000004</v>
      </c>
      <c r="LM516">
        <v>8235.3590000000004</v>
      </c>
      <c r="LN516" s="1">
        <v>2.3027849999999999E-2</v>
      </c>
      <c r="LO516">
        <v>22.757359999999998</v>
      </c>
      <c r="LP516">
        <v>0.85457970000000005</v>
      </c>
      <c r="LQ516">
        <v>9050.5849999999991</v>
      </c>
      <c r="LR516" s="1">
        <v>2.2904190000000001E-2</v>
      </c>
      <c r="LS516">
        <v>22.909990000000001</v>
      </c>
      <c r="LT516">
        <v>0.92416880000000001</v>
      </c>
      <c r="LU516">
        <v>9870.9290000000001</v>
      </c>
      <c r="LV516" s="1">
        <v>2.271575E-2</v>
      </c>
      <c r="LW516">
        <v>23.056650000000001</v>
      </c>
      <c r="LX516">
        <v>0.98955850000000001</v>
      </c>
      <c r="LY516">
        <v>10688.72</v>
      </c>
      <c r="LZ516" s="1">
        <v>2.2539239999999999E-2</v>
      </c>
      <c r="MA516">
        <v>23.198509999999999</v>
      </c>
      <c r="MB516">
        <v>1.053285</v>
      </c>
      <c r="MC516">
        <v>11498.07</v>
      </c>
      <c r="MD516" s="1">
        <v>2.24608E-2</v>
      </c>
      <c r="ME516">
        <v>23.358689999999999</v>
      </c>
      <c r="MF516">
        <v>1.119362</v>
      </c>
      <c r="MG516">
        <v>12294.93</v>
      </c>
      <c r="MH516" s="1">
        <v>2.2425150000000001E-2</v>
      </c>
      <c r="MI516">
        <v>23.40399</v>
      </c>
      <c r="MJ516">
        <v>1.1855709999999999</v>
      </c>
      <c r="MK516">
        <v>13076.34</v>
      </c>
      <c r="ML516" s="1">
        <v>2.2362030000000001E-2</v>
      </c>
      <c r="MM516">
        <v>23.326709999999999</v>
      </c>
      <c r="MN516">
        <v>1.248186</v>
      </c>
      <c r="MO516">
        <v>13838.61</v>
      </c>
      <c r="MP516">
        <v>2.229654E-2</v>
      </c>
      <c r="MQ516">
        <v>23.258230000000001</v>
      </c>
      <c r="MR516">
        <v>1.30792</v>
      </c>
      <c r="MS516">
        <v>14577.95</v>
      </c>
      <c r="MT516" s="1">
        <v>2.247203E-2</v>
      </c>
      <c r="MU516">
        <v>23.214449999999999</v>
      </c>
      <c r="MV516">
        <v>1.3799110000000001</v>
      </c>
      <c r="MW516">
        <v>15293.74</v>
      </c>
      <c r="MX516" s="1">
        <v>2.2398990000000001E-2</v>
      </c>
      <c r="MY516">
        <v>23.33906</v>
      </c>
      <c r="MZ516">
        <v>1.434537</v>
      </c>
      <c r="NA516">
        <v>15983.96</v>
      </c>
      <c r="NB516" s="1">
        <v>2.2250510000000001E-2</v>
      </c>
      <c r="NC516">
        <v>23.509060000000002</v>
      </c>
      <c r="ND516">
        <v>1.480831</v>
      </c>
      <c r="NE516">
        <v>16643.96</v>
      </c>
      <c r="NF516" s="1">
        <v>2.2082560000000001E-2</v>
      </c>
      <c r="NG516">
        <v>23.65851</v>
      </c>
      <c r="NH516">
        <v>1.522197</v>
      </c>
      <c r="NI516">
        <v>17271.88</v>
      </c>
      <c r="NJ516" s="1">
        <v>2.2047199999999999E-2</v>
      </c>
      <c r="NK516">
        <v>23.799230000000001</v>
      </c>
      <c r="NL516">
        <v>1.569455</v>
      </c>
      <c r="NM516">
        <v>17867.68</v>
      </c>
      <c r="NN516" s="1">
        <v>2.2083189999999999E-2</v>
      </c>
      <c r="NO516">
        <v>23.815059999999999</v>
      </c>
      <c r="NP516">
        <v>1.619011</v>
      </c>
      <c r="NQ516">
        <v>18432.27</v>
      </c>
      <c r="NR516" s="1">
        <v>2.2073269999999999E-2</v>
      </c>
      <c r="NS516">
        <v>23.751059999999999</v>
      </c>
      <c r="NT516">
        <v>1.662463</v>
      </c>
      <c r="NU516">
        <v>18965.55</v>
      </c>
      <c r="NV516" s="1">
        <v>2.196677E-2</v>
      </c>
      <c r="NW516">
        <v>23.683240000000001</v>
      </c>
      <c r="NX516">
        <v>1.69557</v>
      </c>
      <c r="NY516">
        <v>19466.32</v>
      </c>
      <c r="NZ516" s="1">
        <v>2.1795680000000001E-2</v>
      </c>
      <c r="OA516">
        <v>23.639800000000001</v>
      </c>
      <c r="OB516">
        <v>1.7202539999999999</v>
      </c>
      <c r="OC516">
        <v>19933.64</v>
      </c>
      <c r="OD516" s="1">
        <v>2.1713860000000001E-2</v>
      </c>
      <c r="OE516">
        <v>23.62688</v>
      </c>
      <c r="OF516">
        <v>1.748804</v>
      </c>
      <c r="OG516">
        <v>20367.79</v>
      </c>
      <c r="OH516" s="1">
        <v>2.1723099999999999E-2</v>
      </c>
      <c r="OI516">
        <v>23.714649999999999</v>
      </c>
      <c r="OJ516">
        <v>1.7817210000000001</v>
      </c>
      <c r="OK516">
        <v>20770.95</v>
      </c>
    </row>
    <row r="517" spans="1:401" x14ac:dyDescent="0.35">
      <c r="A517">
        <v>526</v>
      </c>
      <c r="B517" t="s">
        <v>4</v>
      </c>
      <c r="C517" t="s">
        <v>364</v>
      </c>
      <c r="D517" t="s">
        <v>524</v>
      </c>
      <c r="E517">
        <v>806.2296</v>
      </c>
      <c r="F517" s="1">
        <v>2.5760209999999999E-2</v>
      </c>
      <c r="G517">
        <v>20.06166</v>
      </c>
      <c r="H517">
        <v>0</v>
      </c>
      <c r="I517">
        <v>0</v>
      </c>
      <c r="J517">
        <v>2.5736620000000002E-2</v>
      </c>
      <c r="K517">
        <v>20.06963</v>
      </c>
      <c r="L517">
        <v>0</v>
      </c>
      <c r="M517">
        <v>0</v>
      </c>
      <c r="N517" s="1">
        <v>2.5937399999999999E-2</v>
      </c>
      <c r="O517">
        <v>20.194269999999999</v>
      </c>
      <c r="P517">
        <v>0</v>
      </c>
      <c r="Q517">
        <v>0</v>
      </c>
      <c r="R517" s="1">
        <v>2.6200569999999999E-2</v>
      </c>
      <c r="S517">
        <v>20.267140000000001</v>
      </c>
      <c r="T517">
        <v>0</v>
      </c>
      <c r="U517">
        <v>0</v>
      </c>
      <c r="V517" s="1">
        <v>2.6176339999999999E-2</v>
      </c>
      <c r="W517">
        <v>20.385649999999998</v>
      </c>
      <c r="X517">
        <v>0</v>
      </c>
      <c r="Y517">
        <v>0</v>
      </c>
      <c r="Z517" s="1">
        <v>2.6048459999999999E-2</v>
      </c>
      <c r="AA517">
        <v>20.402259999999998</v>
      </c>
      <c r="AB517">
        <v>0</v>
      </c>
      <c r="AC517">
        <v>0</v>
      </c>
      <c r="AD517" s="1">
        <v>2.6040600000000001E-2</v>
      </c>
      <c r="AE517">
        <v>20.403030000000001</v>
      </c>
      <c r="AF517">
        <v>0</v>
      </c>
      <c r="AG517">
        <v>0</v>
      </c>
      <c r="AH517" s="1">
        <v>2.618991E-2</v>
      </c>
      <c r="AI517">
        <v>20.401479999999999</v>
      </c>
      <c r="AJ517">
        <v>0</v>
      </c>
      <c r="AK517">
        <v>0</v>
      </c>
      <c r="AL517" s="1">
        <v>2.6013919999999999E-2</v>
      </c>
      <c r="AM517">
        <v>20.395320000000002</v>
      </c>
      <c r="AN517">
        <v>0</v>
      </c>
      <c r="AO517">
        <v>0</v>
      </c>
      <c r="AP517">
        <v>2.6230949999999999E-2</v>
      </c>
      <c r="AQ517">
        <v>20.402529999999999</v>
      </c>
      <c r="AR517">
        <v>0</v>
      </c>
      <c r="AS517">
        <v>0</v>
      </c>
      <c r="AT517" s="1">
        <v>2.653173E-2</v>
      </c>
      <c r="AU517">
        <v>20.51388</v>
      </c>
      <c r="AV517">
        <v>0</v>
      </c>
      <c r="AW517">
        <v>0</v>
      </c>
      <c r="AX517" s="1">
        <v>2.6867499999999999E-2</v>
      </c>
      <c r="AY517">
        <v>20.559750000000001</v>
      </c>
      <c r="AZ517">
        <v>0</v>
      </c>
      <c r="BA517">
        <v>0</v>
      </c>
      <c r="BB517" s="1">
        <v>2.7042090000000001E-2</v>
      </c>
      <c r="BC517">
        <v>20.598269999999999</v>
      </c>
      <c r="BD517">
        <v>0</v>
      </c>
      <c r="BE517">
        <v>0</v>
      </c>
      <c r="BF517" s="1">
        <v>2.7184110000000001E-2</v>
      </c>
      <c r="BG517">
        <v>20.644600000000001</v>
      </c>
      <c r="BH517">
        <v>0</v>
      </c>
      <c r="BI517">
        <v>0</v>
      </c>
      <c r="BJ517" s="1">
        <v>2.738635E-2</v>
      </c>
      <c r="BK517">
        <v>20.62405</v>
      </c>
      <c r="BL517">
        <v>0</v>
      </c>
      <c r="BM517">
        <v>0</v>
      </c>
      <c r="BN517" s="1">
        <v>2.7704360000000001E-2</v>
      </c>
      <c r="BO517">
        <v>20.5885</v>
      </c>
      <c r="BP517">
        <v>0</v>
      </c>
      <c r="BQ517">
        <v>0</v>
      </c>
      <c r="BR517" s="1">
        <v>2.807403E-2</v>
      </c>
      <c r="BS517">
        <v>20.553419999999999</v>
      </c>
      <c r="BT517">
        <v>0</v>
      </c>
      <c r="BU517">
        <v>0</v>
      </c>
      <c r="BV517" s="1">
        <v>2.8330640000000001E-2</v>
      </c>
      <c r="BW517">
        <v>20.613800000000001</v>
      </c>
      <c r="BX517">
        <v>0</v>
      </c>
      <c r="BY517">
        <v>0</v>
      </c>
      <c r="BZ517" s="1">
        <v>2.8513750000000001E-2</v>
      </c>
      <c r="CA517">
        <v>20.76221</v>
      </c>
      <c r="CB517">
        <v>0</v>
      </c>
      <c r="CC517">
        <v>0</v>
      </c>
      <c r="CD517" s="1">
        <v>2.8685459999999999E-2</v>
      </c>
      <c r="CE517">
        <v>20.941140000000001</v>
      </c>
      <c r="CF517">
        <v>0</v>
      </c>
      <c r="CG517">
        <v>0</v>
      </c>
      <c r="CH517" s="1">
        <v>2.89102E-2</v>
      </c>
      <c r="CI517">
        <v>21.086320000000001</v>
      </c>
      <c r="CJ517">
        <v>0</v>
      </c>
      <c r="CK517">
        <v>0</v>
      </c>
      <c r="CL517" s="1">
        <v>2.915796E-2</v>
      </c>
      <c r="CM517">
        <v>21.12189</v>
      </c>
      <c r="CN517">
        <v>0</v>
      </c>
      <c r="CO517">
        <v>0</v>
      </c>
      <c r="CP517" s="1">
        <v>2.9357210000000002E-2</v>
      </c>
      <c r="CQ517">
        <v>21.090170000000001</v>
      </c>
      <c r="CR517">
        <v>0</v>
      </c>
      <c r="CS517">
        <v>0</v>
      </c>
      <c r="CT517" s="1">
        <v>2.9562379999999999E-2</v>
      </c>
      <c r="CU517">
        <v>21.057960000000001</v>
      </c>
      <c r="CV517">
        <v>0</v>
      </c>
      <c r="CW517">
        <v>0</v>
      </c>
      <c r="CX517" s="1">
        <v>3.0200959999999999E-2</v>
      </c>
      <c r="CY517">
        <v>21.043869999999998</v>
      </c>
      <c r="CZ517">
        <v>0</v>
      </c>
      <c r="DA517">
        <v>0</v>
      </c>
      <c r="DB517" s="1">
        <v>3.0295900000000001E-2</v>
      </c>
      <c r="DC517">
        <v>21.141190000000002</v>
      </c>
      <c r="DD517">
        <v>0</v>
      </c>
      <c r="DE517">
        <v>0</v>
      </c>
      <c r="DF517">
        <v>3.0184849999999999E-2</v>
      </c>
      <c r="DG517">
        <v>21.30613</v>
      </c>
      <c r="DH517">
        <v>0</v>
      </c>
      <c r="DI517">
        <v>0</v>
      </c>
      <c r="DJ517" s="1">
        <v>3.0019919999999999E-2</v>
      </c>
      <c r="DK517">
        <v>21.436499999999999</v>
      </c>
      <c r="DL517">
        <v>0</v>
      </c>
      <c r="DM517">
        <v>0</v>
      </c>
      <c r="DN517" s="1">
        <v>3.0099939999999999E-2</v>
      </c>
      <c r="DO517">
        <v>21.546949999999999</v>
      </c>
      <c r="DP517">
        <v>0</v>
      </c>
      <c r="DQ517">
        <v>0</v>
      </c>
      <c r="DR517" s="1">
        <v>3.023959E-2</v>
      </c>
      <c r="DS517">
        <v>21.56878</v>
      </c>
      <c r="DT517">
        <v>0</v>
      </c>
      <c r="DU517">
        <v>0</v>
      </c>
      <c r="DV517" s="1">
        <v>3.0278820000000001E-2</v>
      </c>
      <c r="DW517">
        <v>21.515840000000001</v>
      </c>
      <c r="DX517">
        <v>0</v>
      </c>
      <c r="DY517">
        <v>0</v>
      </c>
      <c r="DZ517" s="1">
        <v>3.026179E-2</v>
      </c>
      <c r="EA517">
        <v>21.456019999999999</v>
      </c>
      <c r="EB517">
        <v>0</v>
      </c>
      <c r="EC517" s="1">
        <v>7.4055350000000003E-36</v>
      </c>
      <c r="ED517">
        <v>3.1073110000000001E-2</v>
      </c>
      <c r="EE517">
        <v>21.407800000000002</v>
      </c>
      <c r="EF517" s="1">
        <v>5.7063520000000001E-36</v>
      </c>
      <c r="EG517" s="1">
        <v>4.1995940000000001E-32</v>
      </c>
      <c r="EH517" s="1">
        <v>3.0924150000000001E-2</v>
      </c>
      <c r="EI517">
        <v>21.443180000000002</v>
      </c>
      <c r="EJ517" s="1">
        <v>1.310913E-32</v>
      </c>
      <c r="EK517" s="1">
        <v>8.7863280000000001E-29</v>
      </c>
      <c r="EL517" s="1">
        <v>3.045633E-2</v>
      </c>
      <c r="EM517">
        <v>21.539840000000002</v>
      </c>
      <c r="EN517" s="1">
        <v>1.2478089999999999E-29</v>
      </c>
      <c r="EO517" s="1">
        <v>7.97059E-26</v>
      </c>
      <c r="EP517" s="1">
        <v>2.9925489999999999E-2</v>
      </c>
      <c r="EQ517">
        <v>21.658439999999999</v>
      </c>
      <c r="ER517" s="1">
        <v>5.7050439999999998E-27</v>
      </c>
      <c r="ES517" s="1">
        <v>3.5621370000000001E-23</v>
      </c>
      <c r="ET517" s="1">
        <v>2.9822479999999998E-2</v>
      </c>
      <c r="EU517">
        <v>21.75104</v>
      </c>
      <c r="EV517" s="1">
        <v>1.423275E-24</v>
      </c>
      <c r="EW517" s="1">
        <v>8.6715400000000005E-21</v>
      </c>
      <c r="EX517" s="1">
        <v>2.9876679999999999E-2</v>
      </c>
      <c r="EY517">
        <v>21.748729999999998</v>
      </c>
      <c r="EZ517" s="1">
        <v>2.0857250000000001E-22</v>
      </c>
      <c r="FA517" s="1">
        <v>1.243681E-18</v>
      </c>
      <c r="FB517" s="1">
        <v>2.9768050000000001E-2</v>
      </c>
      <c r="FC517">
        <v>21.68956</v>
      </c>
      <c r="FD517" s="1">
        <v>1.8971000000000001E-20</v>
      </c>
      <c r="FE517" s="1">
        <v>1.11923E-16</v>
      </c>
      <c r="FF517" s="1">
        <v>2.950038E-2</v>
      </c>
      <c r="FG517">
        <v>21.6126</v>
      </c>
      <c r="FH517" s="1">
        <v>1.126451E-18</v>
      </c>
      <c r="FI517" s="1">
        <v>6.6548659999999999E-15</v>
      </c>
      <c r="FJ517" s="1">
        <v>2.9928860000000002E-2</v>
      </c>
      <c r="FK517">
        <v>21.55979</v>
      </c>
      <c r="FL517" s="1">
        <v>4.7424129999999998E-17</v>
      </c>
      <c r="FM517" s="1">
        <v>2.7463970000000001E-13</v>
      </c>
      <c r="FN517" s="1">
        <v>2.9611869999999998E-2</v>
      </c>
      <c r="FO517">
        <v>21.664929999999998</v>
      </c>
      <c r="FP517" s="1">
        <v>1.40133E-15</v>
      </c>
      <c r="FQ517" s="1">
        <v>8.1712000000000006E-12</v>
      </c>
      <c r="FR517" s="1">
        <v>2.9112369999999999E-2</v>
      </c>
      <c r="FS517">
        <v>21.773969999999998</v>
      </c>
      <c r="FT517" s="1">
        <v>3.0414930000000002E-14</v>
      </c>
      <c r="FU517" s="1">
        <v>1.802097E-10</v>
      </c>
      <c r="FV517" s="1">
        <v>2.8539660000000001E-2</v>
      </c>
      <c r="FW517">
        <v>21.867090000000001</v>
      </c>
      <c r="FX517" s="1">
        <v>4.9996750000000001E-13</v>
      </c>
      <c r="FY517" s="1">
        <v>3.0264400000000001E-9</v>
      </c>
      <c r="FZ517">
        <v>2.8311949999999999E-2</v>
      </c>
      <c r="GA517">
        <v>21.911850000000001</v>
      </c>
      <c r="GB517" s="1">
        <v>6.4925489999999997E-12</v>
      </c>
      <c r="GC517" s="1">
        <v>3.9709040000000001E-8</v>
      </c>
      <c r="GD517" s="1">
        <v>2.821945E-2</v>
      </c>
      <c r="GE517">
        <v>21.895890000000001</v>
      </c>
      <c r="GF517" s="1">
        <v>6.7776079999999996E-11</v>
      </c>
      <c r="GG517" s="1">
        <v>4.170736E-7</v>
      </c>
      <c r="GH517" s="1">
        <v>2.8004729999999999E-2</v>
      </c>
      <c r="GI517">
        <v>21.84226</v>
      </c>
      <c r="GJ517" s="1">
        <v>5.7380330000000004E-10</v>
      </c>
      <c r="GK517" s="1">
        <v>3.5745229999999998E-6</v>
      </c>
      <c r="GL517" s="1">
        <v>2.7716310000000001E-2</v>
      </c>
      <c r="GM517">
        <v>21.78124</v>
      </c>
      <c r="GN517" s="1">
        <v>4.0158520000000002E-9</v>
      </c>
      <c r="GO517" s="1">
        <v>2.5410819999999999E-5</v>
      </c>
      <c r="GP517">
        <v>2.8094609999999999E-2</v>
      </c>
      <c r="GQ517">
        <v>21.756260000000001</v>
      </c>
      <c r="GR517" s="1">
        <v>2.4314610000000001E-8</v>
      </c>
      <c r="GS517" s="1">
        <v>1.526249E-4</v>
      </c>
      <c r="GT517" s="1">
        <v>2.7792529999999999E-2</v>
      </c>
      <c r="GU517">
        <v>21.89997</v>
      </c>
      <c r="GV517" s="1">
        <v>1.2304819999999999E-7</v>
      </c>
      <c r="GW517" s="1">
        <v>7.8554730000000004E-4</v>
      </c>
      <c r="GX517">
        <v>2.7296560000000001E-2</v>
      </c>
      <c r="GY517">
        <v>22.049340000000001</v>
      </c>
      <c r="GZ517" s="1">
        <v>5.3447919999999996E-7</v>
      </c>
      <c r="HA517" s="1">
        <v>3.498728E-3</v>
      </c>
      <c r="HB517" s="1">
        <v>2.674033E-2</v>
      </c>
      <c r="HC517">
        <v>22.19772</v>
      </c>
      <c r="HD517" s="1">
        <v>2.029308E-6</v>
      </c>
      <c r="HE517" s="1">
        <v>1.3652360000000001E-2</v>
      </c>
      <c r="HF517" s="1">
        <v>2.6495629999999999E-2</v>
      </c>
      <c r="HG517">
        <v>22.344069999999999</v>
      </c>
      <c r="HH517" s="1">
        <v>6.9085080000000002E-6</v>
      </c>
      <c r="HI517" s="1">
        <v>4.7243029999999998E-2</v>
      </c>
      <c r="HJ517" s="1">
        <v>2.6366799999999999E-2</v>
      </c>
      <c r="HK517">
        <v>22.4069</v>
      </c>
      <c r="HL517" s="1">
        <v>2.1191599999999999E-5</v>
      </c>
      <c r="HM517" s="1">
        <v>0.14668610000000001</v>
      </c>
      <c r="HN517" s="1">
        <v>2.6152559999999998E-2</v>
      </c>
      <c r="HO517">
        <v>22.358460000000001</v>
      </c>
      <c r="HP517" s="1">
        <v>5.8667949999999998E-5</v>
      </c>
      <c r="HQ517">
        <v>0.41245209999999999</v>
      </c>
      <c r="HR517" s="1">
        <v>2.58088E-2</v>
      </c>
      <c r="HS517">
        <v>22.292179999999998</v>
      </c>
      <c r="HT517" s="1">
        <v>1.4752330000000001E-4</v>
      </c>
      <c r="HU517">
        <v>1.058567</v>
      </c>
      <c r="HV517" s="1">
        <v>2.575506E-2</v>
      </c>
      <c r="HW517">
        <v>22.239820000000002</v>
      </c>
      <c r="HX517" s="1">
        <v>3.4526279999999999E-4</v>
      </c>
      <c r="HY517">
        <v>2.5010279999999998</v>
      </c>
      <c r="HZ517">
        <v>2.5396579999999998E-2</v>
      </c>
      <c r="IA517">
        <v>22.342659999999999</v>
      </c>
      <c r="IB517" s="1">
        <v>7.4058879999999998E-4</v>
      </c>
      <c r="IC517">
        <v>5.4789300000000001</v>
      </c>
      <c r="ID517" s="1">
        <v>2.4986499999999998E-2</v>
      </c>
      <c r="IE517">
        <v>22.522259999999999</v>
      </c>
      <c r="IF517" s="1">
        <v>1.477828E-3</v>
      </c>
      <c r="IG517">
        <v>11.189640000000001</v>
      </c>
      <c r="IH517" s="1">
        <v>2.457896E-2</v>
      </c>
      <c r="II517">
        <v>22.697230000000001</v>
      </c>
      <c r="IJ517" s="1">
        <v>2.7659310000000001E-3</v>
      </c>
      <c r="IK517">
        <v>21.436419999999998</v>
      </c>
      <c r="IL517" s="1">
        <v>2.435091E-2</v>
      </c>
      <c r="IM517">
        <v>22.858650000000001</v>
      </c>
      <c r="IN517" s="1">
        <v>4.9214200000000001E-3</v>
      </c>
      <c r="IO517">
        <v>38.756999999999998</v>
      </c>
      <c r="IP517" s="1">
        <v>2.4199869999999998E-2</v>
      </c>
      <c r="IQ517">
        <v>22.899229999999999</v>
      </c>
      <c r="IR517" s="1">
        <v>8.3396140000000004E-3</v>
      </c>
      <c r="IS517">
        <v>66.512799999999999</v>
      </c>
      <c r="IT517" s="1">
        <v>2.4036709999999999E-2</v>
      </c>
      <c r="IU517">
        <v>22.849769999999999</v>
      </c>
      <c r="IV517" s="1">
        <v>1.347303E-2</v>
      </c>
      <c r="IW517">
        <v>108.85599999999999</v>
      </c>
      <c r="IX517" s="1">
        <v>2.3863450000000001E-2</v>
      </c>
      <c r="IY517">
        <v>22.79692</v>
      </c>
      <c r="IZ517" s="1">
        <v>2.083865E-2</v>
      </c>
      <c r="JA517">
        <v>170.60149999999999</v>
      </c>
      <c r="JB517" s="1">
        <v>2.3988550000000001E-2</v>
      </c>
      <c r="JC517">
        <v>22.763349999999999</v>
      </c>
      <c r="JD517" s="1">
        <v>3.1398839999999997E-2</v>
      </c>
      <c r="JE517">
        <v>257.17809999999997</v>
      </c>
      <c r="JF517" s="1">
        <v>2.3851649999999999E-2</v>
      </c>
      <c r="JG517">
        <v>22.82723</v>
      </c>
      <c r="JH517" s="1">
        <v>4.5181539999999999E-2</v>
      </c>
      <c r="JI517">
        <v>374.27929999999998</v>
      </c>
      <c r="JJ517" s="1">
        <v>2.3637289999999998E-2</v>
      </c>
      <c r="JK517">
        <v>22.875240000000002</v>
      </c>
      <c r="JL517" s="1">
        <v>6.2744919999999996E-2</v>
      </c>
      <c r="JM517">
        <v>527.16279999999995</v>
      </c>
      <c r="JN517">
        <v>2.336338E-2</v>
      </c>
      <c r="JO517">
        <v>22.944659999999999</v>
      </c>
      <c r="JP517" s="1">
        <v>8.4340449999999997E-2</v>
      </c>
      <c r="JQ517">
        <v>720.60739999999998</v>
      </c>
      <c r="JR517" s="1">
        <v>2.3199350000000001E-2</v>
      </c>
      <c r="JS517">
        <v>22.943909999999999</v>
      </c>
      <c r="JT517" s="1">
        <v>0.1109023</v>
      </c>
      <c r="JU517">
        <v>958.68399999999997</v>
      </c>
      <c r="JV517" s="1">
        <v>2.307352E-2</v>
      </c>
      <c r="JW517">
        <v>22.895430000000001</v>
      </c>
      <c r="JX517" s="1">
        <v>0.14254839999999999</v>
      </c>
      <c r="JY517">
        <v>1244.6500000000001</v>
      </c>
      <c r="JZ517" s="1">
        <v>2.291671E-2</v>
      </c>
      <c r="KA517">
        <v>22.836179999999999</v>
      </c>
      <c r="KB517">
        <v>0.179011</v>
      </c>
      <c r="KC517">
        <v>1580.4290000000001</v>
      </c>
      <c r="KD517" s="1">
        <v>2.269842E-2</v>
      </c>
      <c r="KE517">
        <v>22.775030000000001</v>
      </c>
      <c r="KF517">
        <v>0.2196736</v>
      </c>
      <c r="KG517">
        <v>1966.3520000000001</v>
      </c>
      <c r="KH517" s="1">
        <v>2.2448969999999999E-2</v>
      </c>
      <c r="KI517">
        <v>22.72174</v>
      </c>
      <c r="KJ517">
        <v>0.26428040000000003</v>
      </c>
      <c r="KK517">
        <v>2401.299</v>
      </c>
      <c r="KL517">
        <v>2.2239470000000001E-2</v>
      </c>
      <c r="KM517">
        <v>22.78726</v>
      </c>
      <c r="KN517">
        <v>0.31320209999999998</v>
      </c>
      <c r="KO517">
        <v>2883.1550000000002</v>
      </c>
      <c r="KP517" s="1">
        <v>2.2061020000000001E-2</v>
      </c>
      <c r="KQ517">
        <v>22.80817</v>
      </c>
      <c r="KR517">
        <v>0.36607040000000002</v>
      </c>
      <c r="KS517">
        <v>3408.922</v>
      </c>
      <c r="KT517" s="1">
        <v>2.1885229999999999E-2</v>
      </c>
      <c r="KU517">
        <v>22.851389999999999</v>
      </c>
      <c r="KV517">
        <v>0.42198869999999999</v>
      </c>
      <c r="KW517">
        <v>3974.6190000000001</v>
      </c>
      <c r="KX517" s="1">
        <v>2.1688869999999999E-2</v>
      </c>
      <c r="KY517">
        <v>22.901389999999999</v>
      </c>
      <c r="KZ517">
        <v>0.47989340000000003</v>
      </c>
      <c r="LA517">
        <v>4575.3739999999998</v>
      </c>
      <c r="LB517" s="1">
        <v>2.150519E-2</v>
      </c>
      <c r="LC517">
        <v>22.899039999999999</v>
      </c>
      <c r="LD517">
        <v>0.53977560000000002</v>
      </c>
      <c r="LE517">
        <v>5205.8630000000003</v>
      </c>
      <c r="LF517">
        <v>2.1349690000000001E-2</v>
      </c>
      <c r="LG517">
        <v>22.830680000000001</v>
      </c>
      <c r="LH517">
        <v>0.60162599999999999</v>
      </c>
      <c r="LI517">
        <v>5860.817</v>
      </c>
      <c r="LJ517" s="1">
        <v>2.125353E-2</v>
      </c>
      <c r="LK517">
        <v>22.75151</v>
      </c>
      <c r="LL517">
        <v>0.66595570000000004</v>
      </c>
      <c r="LM517">
        <v>6534.9610000000002</v>
      </c>
      <c r="LN517" s="1">
        <v>2.131164E-2</v>
      </c>
      <c r="LO517">
        <v>22.724229999999999</v>
      </c>
      <c r="LP517">
        <v>0.73623249999999996</v>
      </c>
      <c r="LQ517">
        <v>7223.9579999999996</v>
      </c>
      <c r="LR517" s="1">
        <v>2.1195220000000001E-2</v>
      </c>
      <c r="LS517">
        <v>22.875520000000002</v>
      </c>
      <c r="LT517">
        <v>0.80107870000000003</v>
      </c>
      <c r="LU517">
        <v>7922.598</v>
      </c>
      <c r="LV517" s="1">
        <v>2.101948E-2</v>
      </c>
      <c r="LW517">
        <v>23.019770000000001</v>
      </c>
      <c r="LX517">
        <v>0.86278699999999997</v>
      </c>
      <c r="LY517">
        <v>8624.3019999999997</v>
      </c>
      <c r="LZ517" s="1">
        <v>2.0855039999999998E-2</v>
      </c>
      <c r="MA517">
        <v>23.15924</v>
      </c>
      <c r="MB517">
        <v>0.92346010000000001</v>
      </c>
      <c r="MC517">
        <v>9323.741</v>
      </c>
      <c r="MD517" s="1">
        <v>2.0783510000000002E-2</v>
      </c>
      <c r="ME517">
        <v>23.316549999999999</v>
      </c>
      <c r="MF517">
        <v>0.98666379999999998</v>
      </c>
      <c r="MG517">
        <v>10017.200000000001</v>
      </c>
      <c r="MH517">
        <v>2.0749819999999999E-2</v>
      </c>
      <c r="MI517">
        <v>23.360610000000001</v>
      </c>
      <c r="MJ517">
        <v>1.050279</v>
      </c>
      <c r="MK517">
        <v>10701.87</v>
      </c>
      <c r="ML517" s="1">
        <v>2.0690500000000001E-2</v>
      </c>
      <c r="MM517">
        <v>23.284929999999999</v>
      </c>
      <c r="MN517">
        <v>1.111019</v>
      </c>
      <c r="MO517">
        <v>11374.27</v>
      </c>
      <c r="MP517" s="1">
        <v>2.0632810000000001E-2</v>
      </c>
      <c r="MQ517">
        <v>23.21865</v>
      </c>
      <c r="MR517">
        <v>1.169702</v>
      </c>
      <c r="MS517">
        <v>12030.91</v>
      </c>
      <c r="MT517">
        <v>2.0796129999999999E-2</v>
      </c>
      <c r="MU517">
        <v>23.177140000000001</v>
      </c>
      <c r="MV517">
        <v>1.2395430000000001</v>
      </c>
      <c r="MW517">
        <v>12670.76</v>
      </c>
      <c r="MX517" s="1">
        <v>2.0730060000000002E-2</v>
      </c>
      <c r="MY517">
        <v>23.30115</v>
      </c>
      <c r="MZ517">
        <v>1.294098</v>
      </c>
      <c r="NA517">
        <v>13291.87</v>
      </c>
      <c r="NB517" s="1">
        <v>2.0589039999999999E-2</v>
      </c>
      <c r="NC517">
        <v>23.468910000000001</v>
      </c>
      <c r="ND517">
        <v>1.340956</v>
      </c>
      <c r="NE517">
        <v>13889.82</v>
      </c>
      <c r="NF517" s="1">
        <v>2.04341E-2</v>
      </c>
      <c r="NG517">
        <v>23.615819999999999</v>
      </c>
      <c r="NH517">
        <v>1.3836630000000001</v>
      </c>
      <c r="NI517">
        <v>14462.46</v>
      </c>
      <c r="NJ517" s="1">
        <v>2.0398800000000002E-2</v>
      </c>
      <c r="NK517">
        <v>23.754159999999999</v>
      </c>
      <c r="NL517">
        <v>1.431605</v>
      </c>
      <c r="NM517">
        <v>15009.4</v>
      </c>
      <c r="NN517" s="1">
        <v>2.0433239999999998E-2</v>
      </c>
      <c r="NO517">
        <v>23.769490000000001</v>
      </c>
      <c r="NP517">
        <v>1.482002</v>
      </c>
      <c r="NQ517">
        <v>15531.36</v>
      </c>
      <c r="NR517" s="1">
        <v>2.0424600000000001E-2</v>
      </c>
      <c r="NS517">
        <v>23.70731</v>
      </c>
      <c r="NT517">
        <v>1.5268569999999999</v>
      </c>
      <c r="NU517">
        <v>16027.77</v>
      </c>
      <c r="NV517" s="1">
        <v>2.032687E-2</v>
      </c>
      <c r="NW517">
        <v>23.642029999999998</v>
      </c>
      <c r="NX517">
        <v>1.5622750000000001</v>
      </c>
      <c r="NY517">
        <v>16497.439999999999</v>
      </c>
      <c r="NZ517" s="1">
        <v>2.01636E-2</v>
      </c>
      <c r="OA517">
        <v>23.600680000000001</v>
      </c>
      <c r="OB517">
        <v>1.589431</v>
      </c>
      <c r="OC517">
        <v>16939.009999999998</v>
      </c>
      <c r="OD517" s="1">
        <v>2.008863E-2</v>
      </c>
      <c r="OE517">
        <v>23.589569999999998</v>
      </c>
      <c r="OF517">
        <v>1.620565</v>
      </c>
      <c r="OG517">
        <v>17352.66</v>
      </c>
      <c r="OH517" s="1">
        <v>2.0097400000000001E-2</v>
      </c>
      <c r="OI517">
        <v>23.677289999999999</v>
      </c>
      <c r="OJ517">
        <v>1.65568</v>
      </c>
      <c r="OK517">
        <v>17739.95</v>
      </c>
    </row>
    <row r="518" spans="1:401" x14ac:dyDescent="0.35">
      <c r="A518">
        <v>527</v>
      </c>
      <c r="B518" t="s">
        <v>4</v>
      </c>
      <c r="C518" t="s">
        <v>364</v>
      </c>
      <c r="D518" t="s">
        <v>525</v>
      </c>
      <c r="E518">
        <v>803.20899999999995</v>
      </c>
      <c r="F518" s="1">
        <v>2.6059559999999999E-2</v>
      </c>
      <c r="G518">
        <v>19.97306</v>
      </c>
      <c r="H518">
        <v>0</v>
      </c>
      <c r="I518">
        <v>0</v>
      </c>
      <c r="J518" s="1">
        <v>2.6038249999999999E-2</v>
      </c>
      <c r="K518">
        <v>19.983039999999999</v>
      </c>
      <c r="L518">
        <v>0</v>
      </c>
      <c r="M518">
        <v>0</v>
      </c>
      <c r="N518" s="1">
        <v>2.6243260000000001E-2</v>
      </c>
      <c r="O518">
        <v>20.107769999999999</v>
      </c>
      <c r="P518">
        <v>0</v>
      </c>
      <c r="Q518">
        <v>0</v>
      </c>
      <c r="R518" s="1">
        <v>2.651417E-2</v>
      </c>
      <c r="S518">
        <v>20.180510000000002</v>
      </c>
      <c r="T518">
        <v>0</v>
      </c>
      <c r="U518">
        <v>0</v>
      </c>
      <c r="V518" s="1">
        <v>2.6488999999999999E-2</v>
      </c>
      <c r="W518">
        <v>20.29814</v>
      </c>
      <c r="X518">
        <v>0</v>
      </c>
      <c r="Y518">
        <v>0</v>
      </c>
      <c r="Z518" s="1">
        <v>2.6354010000000001E-2</v>
      </c>
      <c r="AA518">
        <v>20.31494</v>
      </c>
      <c r="AB518">
        <v>0</v>
      </c>
      <c r="AC518">
        <v>0</v>
      </c>
      <c r="AD518" s="1">
        <v>2.6346169999999999E-2</v>
      </c>
      <c r="AE518">
        <v>20.31654</v>
      </c>
      <c r="AF518">
        <v>0</v>
      </c>
      <c r="AG518">
        <v>0</v>
      </c>
      <c r="AH518" s="1">
        <v>2.649543E-2</v>
      </c>
      <c r="AI518">
        <v>20.316189999999999</v>
      </c>
      <c r="AJ518">
        <v>0</v>
      </c>
      <c r="AK518">
        <v>0</v>
      </c>
      <c r="AL518" s="1">
        <v>2.6311109999999999E-2</v>
      </c>
      <c r="AM518">
        <v>20.311340000000001</v>
      </c>
      <c r="AN518">
        <v>0</v>
      </c>
      <c r="AO518">
        <v>0</v>
      </c>
      <c r="AP518" s="1">
        <v>2.6532179999999999E-2</v>
      </c>
      <c r="AQ518">
        <v>20.31991</v>
      </c>
      <c r="AR518">
        <v>0</v>
      </c>
      <c r="AS518">
        <v>0</v>
      </c>
      <c r="AT518" s="1">
        <v>2.683816E-2</v>
      </c>
      <c r="AU518">
        <v>20.431329999999999</v>
      </c>
      <c r="AV518">
        <v>0</v>
      </c>
      <c r="AW518">
        <v>0</v>
      </c>
      <c r="AX518" s="1">
        <v>2.7179539999999999E-2</v>
      </c>
      <c r="AY518">
        <v>20.477509999999999</v>
      </c>
      <c r="AZ518">
        <v>0</v>
      </c>
      <c r="BA518">
        <v>0</v>
      </c>
      <c r="BB518" s="1">
        <v>2.7354989999999999E-2</v>
      </c>
      <c r="BC518">
        <v>20.516760000000001</v>
      </c>
      <c r="BD518">
        <v>0</v>
      </c>
      <c r="BE518">
        <v>0</v>
      </c>
      <c r="BF518" s="1">
        <v>2.749594E-2</v>
      </c>
      <c r="BG518">
        <v>20.563300000000002</v>
      </c>
      <c r="BH518">
        <v>0</v>
      </c>
      <c r="BI518">
        <v>0</v>
      </c>
      <c r="BJ518" s="1">
        <v>2.7700220000000001E-2</v>
      </c>
      <c r="BK518">
        <v>20.543939999999999</v>
      </c>
      <c r="BL518">
        <v>0</v>
      </c>
      <c r="BM518">
        <v>0</v>
      </c>
      <c r="BN518" s="1">
        <v>2.802265E-2</v>
      </c>
      <c r="BO518">
        <v>20.510269999999998</v>
      </c>
      <c r="BP518">
        <v>0</v>
      </c>
      <c r="BQ518">
        <v>0</v>
      </c>
      <c r="BR518" s="1">
        <v>2.8398570000000001E-2</v>
      </c>
      <c r="BS518">
        <v>20.47747</v>
      </c>
      <c r="BT518">
        <v>0</v>
      </c>
      <c r="BU518">
        <v>0</v>
      </c>
      <c r="BV518">
        <v>2.8658309999999999E-2</v>
      </c>
      <c r="BW518">
        <v>20.538900000000002</v>
      </c>
      <c r="BX518">
        <v>0</v>
      </c>
      <c r="BY518">
        <v>0</v>
      </c>
      <c r="BZ518" s="1">
        <v>2.883987E-2</v>
      </c>
      <c r="CA518">
        <v>20.687110000000001</v>
      </c>
      <c r="CB518">
        <v>0</v>
      </c>
      <c r="CC518">
        <v>0</v>
      </c>
      <c r="CD518" s="1">
        <v>2.9012820000000002E-2</v>
      </c>
      <c r="CE518">
        <v>20.864370000000001</v>
      </c>
      <c r="CF518">
        <v>0</v>
      </c>
      <c r="CG518">
        <v>0</v>
      </c>
      <c r="CH518">
        <v>2.9241679999999999E-2</v>
      </c>
      <c r="CI518">
        <v>21.00789</v>
      </c>
      <c r="CJ518">
        <v>0</v>
      </c>
      <c r="CK518">
        <v>0</v>
      </c>
      <c r="CL518" s="1">
        <v>2.9491259999999998E-2</v>
      </c>
      <c r="CM518">
        <v>21.04261</v>
      </c>
      <c r="CN518">
        <v>0</v>
      </c>
      <c r="CO518">
        <v>0</v>
      </c>
      <c r="CP518" s="1">
        <v>2.9692639999999999E-2</v>
      </c>
      <c r="CQ518">
        <v>21.012080000000001</v>
      </c>
      <c r="CR518">
        <v>0</v>
      </c>
      <c r="CS518">
        <v>0</v>
      </c>
      <c r="CT518">
        <v>2.990261E-2</v>
      </c>
      <c r="CU518">
        <v>20.98169</v>
      </c>
      <c r="CV518">
        <v>0</v>
      </c>
      <c r="CW518">
        <v>0</v>
      </c>
      <c r="CX518">
        <v>3.0558419999999999E-2</v>
      </c>
      <c r="CY518">
        <v>20.969660000000001</v>
      </c>
      <c r="CZ518">
        <v>0</v>
      </c>
      <c r="DA518">
        <v>0</v>
      </c>
      <c r="DB518">
        <v>3.0652849999999999E-2</v>
      </c>
      <c r="DC518">
        <v>21.067640000000001</v>
      </c>
      <c r="DD518">
        <v>0</v>
      </c>
      <c r="DE518">
        <v>0</v>
      </c>
      <c r="DF518" s="1">
        <v>3.0536529999999999E-2</v>
      </c>
      <c r="DG518">
        <v>21.231780000000001</v>
      </c>
      <c r="DH518">
        <v>0</v>
      </c>
      <c r="DI518">
        <v>0</v>
      </c>
      <c r="DJ518" s="1">
        <v>3.0363689999999999E-2</v>
      </c>
      <c r="DK518">
        <v>21.361180000000001</v>
      </c>
      <c r="DL518">
        <v>0</v>
      </c>
      <c r="DM518">
        <v>0</v>
      </c>
      <c r="DN518" s="1">
        <v>3.0446330000000001E-2</v>
      </c>
      <c r="DO518">
        <v>21.47063</v>
      </c>
      <c r="DP518">
        <v>0</v>
      </c>
      <c r="DQ518">
        <v>0</v>
      </c>
      <c r="DR518" s="1">
        <v>3.059195E-2</v>
      </c>
      <c r="DS518">
        <v>21.4924</v>
      </c>
      <c r="DT518">
        <v>0</v>
      </c>
      <c r="DU518">
        <v>0</v>
      </c>
      <c r="DV518" s="1">
        <v>3.063167E-2</v>
      </c>
      <c r="DW518">
        <v>21.44125</v>
      </c>
      <c r="DX518">
        <v>0</v>
      </c>
      <c r="DY518">
        <v>0</v>
      </c>
      <c r="DZ518" s="1">
        <v>3.0618510000000002E-2</v>
      </c>
      <c r="EA518">
        <v>21.384</v>
      </c>
      <c r="EB518">
        <v>0</v>
      </c>
      <c r="EC518" s="1">
        <v>1.9994300000000001E-36</v>
      </c>
      <c r="ED518" s="1">
        <v>3.1453229999999999E-2</v>
      </c>
      <c r="EE518">
        <v>21.33822</v>
      </c>
      <c r="EF518" s="1">
        <v>1.8580640000000001E-36</v>
      </c>
      <c r="EG518" s="1">
        <v>1.223334E-32</v>
      </c>
      <c r="EH518" s="1">
        <v>3.1300380000000003E-2</v>
      </c>
      <c r="EI518">
        <v>21.375340000000001</v>
      </c>
      <c r="EJ518" s="1">
        <v>4.4548620000000001E-33</v>
      </c>
      <c r="EK518" s="1">
        <v>2.7384750000000001E-29</v>
      </c>
      <c r="EL518" s="1">
        <v>3.082097E-2</v>
      </c>
      <c r="EM518">
        <v>21.47269</v>
      </c>
      <c r="EN518" s="1">
        <v>4.4325059999999997E-30</v>
      </c>
      <c r="EO518" s="1">
        <v>2.639712E-26</v>
      </c>
      <c r="EP518" s="1">
        <v>3.027881E-2</v>
      </c>
      <c r="EQ518">
        <v>21.590789999999998</v>
      </c>
      <c r="ER518" s="1">
        <v>2.116424E-27</v>
      </c>
      <c r="ES518" s="1">
        <v>1.2464230000000001E-23</v>
      </c>
      <c r="ET518" s="1">
        <v>3.0175259999999999E-2</v>
      </c>
      <c r="EU518">
        <v>21.682559999999999</v>
      </c>
      <c r="EV518" s="1">
        <v>5.5078129999999995E-25</v>
      </c>
      <c r="EW518" s="1">
        <v>3.1926339999999999E-21</v>
      </c>
      <c r="EX518" s="1">
        <v>3.0234980000000002E-2</v>
      </c>
      <c r="EY518">
        <v>21.68064</v>
      </c>
      <c r="EZ518" s="1">
        <v>8.4079480000000003E-23</v>
      </c>
      <c r="FA518" s="1">
        <v>4.8012900000000005E-19</v>
      </c>
      <c r="FB518">
        <v>3.012565E-2</v>
      </c>
      <c r="FC518">
        <v>21.62304</v>
      </c>
      <c r="FD518" s="1">
        <v>7.9516119999999996E-21</v>
      </c>
      <c r="FE518" s="1">
        <v>4.5166219999999999E-17</v>
      </c>
      <c r="FF518" s="1">
        <v>2.985695E-2</v>
      </c>
      <c r="FG518">
        <v>21.548410000000001</v>
      </c>
      <c r="FH518" s="1">
        <v>4.9004680000000001E-19</v>
      </c>
      <c r="FI518" s="1">
        <v>2.7992999999999999E-15</v>
      </c>
      <c r="FJ518" s="1">
        <v>3.0302249999999999E-2</v>
      </c>
      <c r="FK518">
        <v>21.49832</v>
      </c>
      <c r="FL518" s="1">
        <v>2.1382239999999999E-17</v>
      </c>
      <c r="FM518" s="1">
        <v>1.201214E-13</v>
      </c>
      <c r="FN518">
        <v>2.9979490000000001E-2</v>
      </c>
      <c r="FO518">
        <v>21.604130000000001</v>
      </c>
      <c r="FP518" s="1">
        <v>6.5358169999999995E-16</v>
      </c>
      <c r="FQ518" s="1">
        <v>3.7083560000000003E-12</v>
      </c>
      <c r="FR518">
        <v>2.9468230000000002E-2</v>
      </c>
      <c r="FS518">
        <v>21.71245</v>
      </c>
      <c r="FT518" s="1">
        <v>1.4650319999999999E-14</v>
      </c>
      <c r="FU518" s="1">
        <v>8.4696330000000003E-11</v>
      </c>
      <c r="FV518" s="1">
        <v>2.888549E-2</v>
      </c>
      <c r="FW518">
        <v>21.804739999999999</v>
      </c>
      <c r="FX518" s="1">
        <v>2.4844529999999998E-13</v>
      </c>
      <c r="FY518" s="1">
        <v>1.470784E-9</v>
      </c>
      <c r="FZ518" s="1">
        <v>2.8656520000000001E-2</v>
      </c>
      <c r="GA518">
        <v>21.849170000000001</v>
      </c>
      <c r="GB518" s="1">
        <v>3.3248840000000002E-12</v>
      </c>
      <c r="GC518" s="1">
        <v>1.9924760000000001E-8</v>
      </c>
      <c r="GD518" s="1">
        <v>2.8565859999999998E-2</v>
      </c>
      <c r="GE518">
        <v>21.833739999999999</v>
      </c>
      <c r="GF518" s="1">
        <v>3.5732209999999998E-11</v>
      </c>
      <c r="GG518" s="1">
        <v>2.1578709999999999E-7</v>
      </c>
      <c r="GH518" s="1">
        <v>2.835033E-2</v>
      </c>
      <c r="GI518">
        <v>21.781590000000001</v>
      </c>
      <c r="GJ518" s="1">
        <v>3.1109750000000002E-10</v>
      </c>
      <c r="GK518" s="1">
        <v>1.904573E-6</v>
      </c>
      <c r="GL518" s="1">
        <v>2.805997E-2</v>
      </c>
      <c r="GM518">
        <v>21.722529999999999</v>
      </c>
      <c r="GN518" s="1">
        <v>2.2367420000000001E-9</v>
      </c>
      <c r="GO518" s="1">
        <v>1.39266E-5</v>
      </c>
      <c r="GP518" s="1">
        <v>2.8454139999999999E-2</v>
      </c>
      <c r="GQ518">
        <v>21.6996</v>
      </c>
      <c r="GR518" s="1">
        <v>1.390389E-8</v>
      </c>
      <c r="GS518" s="1">
        <v>8.5946510000000002E-5</v>
      </c>
      <c r="GT518" s="1">
        <v>2.8146259999999999E-2</v>
      </c>
      <c r="GU518">
        <v>21.843039999999998</v>
      </c>
      <c r="GV518" s="1">
        <v>7.2143530000000003E-8</v>
      </c>
      <c r="GW518" s="1">
        <v>4.5404640000000002E-4</v>
      </c>
      <c r="GX518" s="1">
        <v>2.764165E-2</v>
      </c>
      <c r="GY518">
        <v>21.991099999999999</v>
      </c>
      <c r="GZ518" s="1">
        <v>3.2094989999999998E-7</v>
      </c>
      <c r="HA518" s="1">
        <v>2.0732789999999999E-3</v>
      </c>
      <c r="HB518" s="1">
        <v>2.7072490000000001E-2</v>
      </c>
      <c r="HC518">
        <v>22.137630000000001</v>
      </c>
      <c r="HD518" s="1">
        <v>1.246659E-6</v>
      </c>
      <c r="HE518" s="1">
        <v>8.2849129999999997E-3</v>
      </c>
      <c r="HF518" s="1">
        <v>2.6829800000000001E-2</v>
      </c>
      <c r="HG518">
        <v>22.281970000000001</v>
      </c>
      <c r="HH518" s="1">
        <v>4.3396599999999999E-6</v>
      </c>
      <c r="HI518" s="1">
        <v>2.933092E-2</v>
      </c>
      <c r="HJ518" s="1">
        <v>2.6700930000000001E-2</v>
      </c>
      <c r="HK518">
        <v>22.343450000000001</v>
      </c>
      <c r="HL518" s="1">
        <v>1.3598119999999999E-5</v>
      </c>
      <c r="HM518" s="1">
        <v>9.3084970000000003E-2</v>
      </c>
      <c r="HN518" s="1">
        <v>2.6485100000000001E-2</v>
      </c>
      <c r="HO518">
        <v>22.296040000000001</v>
      </c>
      <c r="HP518" s="1">
        <v>3.8422710000000001E-5</v>
      </c>
      <c r="HQ518">
        <v>0.2672832</v>
      </c>
      <c r="HR518" s="1">
        <v>2.613801E-2</v>
      </c>
      <c r="HS518">
        <v>22.231999999999999</v>
      </c>
      <c r="HT518" s="1">
        <v>9.8523039999999994E-5</v>
      </c>
      <c r="HU518">
        <v>0.69986990000000004</v>
      </c>
      <c r="HV518" s="1">
        <v>2.6087809999999999E-2</v>
      </c>
      <c r="HW518">
        <v>22.182320000000001</v>
      </c>
      <c r="HX518" s="1">
        <v>2.349672E-4</v>
      </c>
      <c r="HY518">
        <v>1.6855249999999999</v>
      </c>
      <c r="HZ518" s="1">
        <v>2.572315E-2</v>
      </c>
      <c r="IA518">
        <v>22.286180000000002</v>
      </c>
      <c r="IB518" s="1">
        <v>5.130852E-4</v>
      </c>
      <c r="IC518">
        <v>3.7607179999999998</v>
      </c>
      <c r="ID518" s="1">
        <v>2.5307039999999999E-2</v>
      </c>
      <c r="IE518">
        <v>22.46489</v>
      </c>
      <c r="IF518" s="1">
        <v>1.041522E-3</v>
      </c>
      <c r="IG518">
        <v>7.8162609999999999</v>
      </c>
      <c r="IH518" s="1">
        <v>2.4893149999999999E-2</v>
      </c>
      <c r="II518">
        <v>22.63815</v>
      </c>
      <c r="IJ518" s="1">
        <v>1.981418E-3</v>
      </c>
      <c r="IK518">
        <v>15.22611</v>
      </c>
      <c r="IL518" s="1">
        <v>2.4662799999999999E-2</v>
      </c>
      <c r="IM518">
        <v>22.79758</v>
      </c>
      <c r="IN518" s="1">
        <v>3.58107E-3</v>
      </c>
      <c r="IO518">
        <v>27.970109999999998</v>
      </c>
      <c r="IP518" s="1">
        <v>2.4511209999999999E-2</v>
      </c>
      <c r="IQ518">
        <v>22.837430000000001</v>
      </c>
      <c r="IR518" s="1">
        <v>6.1596849999999998E-3</v>
      </c>
      <c r="IS518">
        <v>48.734279999999998</v>
      </c>
      <c r="IT518" s="1">
        <v>2.4348370000000001E-2</v>
      </c>
      <c r="IU518">
        <v>22.78942</v>
      </c>
      <c r="IV518" s="1">
        <v>1.009467E-2</v>
      </c>
      <c r="IW518">
        <v>80.920100000000005</v>
      </c>
      <c r="IX518" s="1">
        <v>2.4171910000000001E-2</v>
      </c>
      <c r="IY518">
        <v>22.738880000000002</v>
      </c>
      <c r="IZ518" s="1">
        <v>1.582532E-2</v>
      </c>
      <c r="JA518">
        <v>128.57419999999999</v>
      </c>
      <c r="JB518" s="1">
        <v>2.4303399999999999E-2</v>
      </c>
      <c r="JC518">
        <v>22.707840000000001</v>
      </c>
      <c r="JD518" s="1">
        <v>2.415832E-2</v>
      </c>
      <c r="JE518">
        <v>196.37039999999999</v>
      </c>
      <c r="JF518" s="1">
        <v>2.416625E-2</v>
      </c>
      <c r="JG518">
        <v>22.773230000000002</v>
      </c>
      <c r="JH518">
        <v>3.519307E-2</v>
      </c>
      <c r="JI518">
        <v>289.35340000000002</v>
      </c>
      <c r="JJ518" s="1">
        <v>2.3947070000000001E-2</v>
      </c>
      <c r="JK518">
        <v>22.822030000000002</v>
      </c>
      <c r="JL518" s="1">
        <v>4.9440949999999997E-2</v>
      </c>
      <c r="JM518">
        <v>412.37119999999999</v>
      </c>
      <c r="JN518" s="1">
        <v>2.367002E-2</v>
      </c>
      <c r="JO518">
        <v>22.891950000000001</v>
      </c>
      <c r="JP518" s="1">
        <v>6.7194539999999997E-2</v>
      </c>
      <c r="JQ518">
        <v>570.01149999999996</v>
      </c>
      <c r="JR518">
        <v>2.3502720000000001E-2</v>
      </c>
      <c r="JS518">
        <v>22.89227</v>
      </c>
      <c r="JT518" s="1">
        <v>8.9278759999999999E-2</v>
      </c>
      <c r="JU518">
        <v>766.37260000000003</v>
      </c>
      <c r="JV518" s="1">
        <v>2.337997E-2</v>
      </c>
      <c r="JW518">
        <v>22.845829999999999</v>
      </c>
      <c r="JX518" s="1">
        <v>0.1159173</v>
      </c>
      <c r="JY518">
        <v>1004.962</v>
      </c>
      <c r="JZ518" s="1">
        <v>2.3221269999999999E-2</v>
      </c>
      <c r="KA518">
        <v>22.78903</v>
      </c>
      <c r="KB518">
        <v>0.14693809999999999</v>
      </c>
      <c r="KC518">
        <v>1288.1990000000001</v>
      </c>
      <c r="KD518" s="1">
        <v>2.3000690000000001E-2</v>
      </c>
      <c r="KE518">
        <v>22.730540000000001</v>
      </c>
      <c r="KF518">
        <v>0.18192700000000001</v>
      </c>
      <c r="KG518">
        <v>1617.1790000000001</v>
      </c>
      <c r="KH518" s="1">
        <v>2.2747179999999999E-2</v>
      </c>
      <c r="KI518">
        <v>22.679780000000001</v>
      </c>
      <c r="KJ518">
        <v>0.22070509999999999</v>
      </c>
      <c r="KK518">
        <v>1991.67</v>
      </c>
      <c r="KL518" s="1">
        <v>2.253457E-2</v>
      </c>
      <c r="KM518">
        <v>22.746510000000001</v>
      </c>
      <c r="KN518">
        <v>0.26364349999999998</v>
      </c>
      <c r="KO518">
        <v>2410.5479999999998</v>
      </c>
      <c r="KP518" s="1">
        <v>2.2355E-2</v>
      </c>
      <c r="KQ518">
        <v>22.767949999999999</v>
      </c>
      <c r="KR518">
        <v>0.31048619999999999</v>
      </c>
      <c r="KS518">
        <v>2871.7710000000002</v>
      </c>
      <c r="KT518" s="1">
        <v>2.217512E-2</v>
      </c>
      <c r="KU518">
        <v>22.811779999999999</v>
      </c>
      <c r="KV518">
        <v>0.36043779999999997</v>
      </c>
      <c r="KW518">
        <v>3372.3850000000002</v>
      </c>
      <c r="KX518" s="1">
        <v>2.1979450000000001E-2</v>
      </c>
      <c r="KY518">
        <v>22.86187</v>
      </c>
      <c r="KZ518">
        <v>0.41272560000000003</v>
      </c>
      <c r="LA518">
        <v>3908.5010000000002</v>
      </c>
      <c r="LB518" s="1">
        <v>2.179151E-2</v>
      </c>
      <c r="LC518">
        <v>22.85981</v>
      </c>
      <c r="LD518">
        <v>0.46715289999999998</v>
      </c>
      <c r="LE518">
        <v>4475.6840000000002</v>
      </c>
      <c r="LF518" s="1">
        <v>2.1632490000000001E-2</v>
      </c>
      <c r="LG518">
        <v>22.792919999999999</v>
      </c>
      <c r="LH518">
        <v>0.52378919999999995</v>
      </c>
      <c r="LI518">
        <v>5069.3890000000001</v>
      </c>
      <c r="LJ518" s="1">
        <v>2.1538580000000002E-2</v>
      </c>
      <c r="LK518">
        <v>22.715810000000001</v>
      </c>
      <c r="LL518">
        <v>0.58320760000000005</v>
      </c>
      <c r="LM518">
        <v>5685.0320000000002</v>
      </c>
      <c r="LN518" s="1">
        <v>2.160045E-2</v>
      </c>
      <c r="LO518">
        <v>22.690480000000001</v>
      </c>
      <c r="LP518">
        <v>0.64833980000000002</v>
      </c>
      <c r="LQ518">
        <v>6318.7259999999997</v>
      </c>
      <c r="LR518" s="1">
        <v>2.148276E-2</v>
      </c>
      <c r="LS518">
        <v>22.841139999999999</v>
      </c>
      <c r="LT518">
        <v>0.70909100000000003</v>
      </c>
      <c r="LU518">
        <v>6965.7969999999996</v>
      </c>
      <c r="LV518" s="1">
        <v>2.1302229999999998E-2</v>
      </c>
      <c r="LW518">
        <v>22.983440000000002</v>
      </c>
      <c r="LX518">
        <v>0.76735929999999997</v>
      </c>
      <c r="LY518">
        <v>7620.0330000000004</v>
      </c>
      <c r="LZ518">
        <v>2.1135370000000001E-2</v>
      </c>
      <c r="MA518">
        <v>23.121210000000001</v>
      </c>
      <c r="MB518">
        <v>0.82511290000000004</v>
      </c>
      <c r="MC518">
        <v>8276.3909999999996</v>
      </c>
      <c r="MD518" s="1">
        <v>2.1062609999999999E-2</v>
      </c>
      <c r="ME518">
        <v>23.276060000000001</v>
      </c>
      <c r="MF518">
        <v>0.88544789999999995</v>
      </c>
      <c r="MG518">
        <v>8931.2440000000006</v>
      </c>
      <c r="MH518" s="1">
        <v>2.1030110000000001E-2</v>
      </c>
      <c r="MI518">
        <v>23.318739999999998</v>
      </c>
      <c r="MJ518">
        <v>0.94654530000000003</v>
      </c>
      <c r="MK518">
        <v>9581.7939999999999</v>
      </c>
      <c r="ML518" s="1">
        <v>2.097123E-2</v>
      </c>
      <c r="MM518">
        <v>23.244140000000002</v>
      </c>
      <c r="MN518">
        <v>1.005323</v>
      </c>
      <c r="MO518">
        <v>10224.6</v>
      </c>
      <c r="MP518" s="1">
        <v>2.0914490000000001E-2</v>
      </c>
      <c r="MQ518">
        <v>23.179490000000001</v>
      </c>
      <c r="MR518">
        <v>1.062514</v>
      </c>
      <c r="MS518">
        <v>10856.02</v>
      </c>
      <c r="MT518" s="1">
        <v>2.1081639999999999E-2</v>
      </c>
      <c r="MU518">
        <v>23.140070000000001</v>
      </c>
      <c r="MV518">
        <v>1.1300969999999999</v>
      </c>
      <c r="MW518">
        <v>11474.89</v>
      </c>
      <c r="MX518" s="1">
        <v>2.101662E-2</v>
      </c>
      <c r="MY518">
        <v>23.263909999999999</v>
      </c>
      <c r="MZ518">
        <v>1.1840090000000001</v>
      </c>
      <c r="NA518">
        <v>12079.2</v>
      </c>
      <c r="NB518" s="1">
        <v>2.0871000000000001E-2</v>
      </c>
      <c r="NC518">
        <v>23.42998</v>
      </c>
      <c r="ND518">
        <v>1.230756</v>
      </c>
      <c r="NE518">
        <v>12664.41</v>
      </c>
      <c r="NF518" s="1">
        <v>2.0712950000000001E-2</v>
      </c>
      <c r="NG518">
        <v>23.574819999999999</v>
      </c>
      <c r="NH518">
        <v>1.2738670000000001</v>
      </c>
      <c r="NI518">
        <v>13228.06</v>
      </c>
      <c r="NJ518" s="1">
        <v>2.067923E-2</v>
      </c>
      <c r="NK518">
        <v>23.71105</v>
      </c>
      <c r="NL518">
        <v>1.3220510000000001</v>
      </c>
      <c r="NM518">
        <v>13769.57</v>
      </c>
      <c r="NN518" s="1">
        <v>2.0715830000000001E-2</v>
      </c>
      <c r="NO518">
        <v>23.725650000000002</v>
      </c>
      <c r="NP518">
        <v>1.372611</v>
      </c>
      <c r="NQ518">
        <v>14289.42</v>
      </c>
      <c r="NR518" s="1">
        <v>2.07064E-2</v>
      </c>
      <c r="NS518">
        <v>23.664709999999999</v>
      </c>
      <c r="NT518">
        <v>1.4179710000000001</v>
      </c>
      <c r="NU518">
        <v>14786.84</v>
      </c>
      <c r="NV518" s="1">
        <v>2.0608830000000002E-2</v>
      </c>
      <c r="NW518">
        <v>23.601510000000001</v>
      </c>
      <c r="NX518">
        <v>1.4547639999999999</v>
      </c>
      <c r="NY518">
        <v>15260.46</v>
      </c>
      <c r="NZ518" s="1">
        <v>2.044093E-2</v>
      </c>
      <c r="OA518">
        <v>23.561889999999998</v>
      </c>
      <c r="OB518">
        <v>1.4835799999999999</v>
      </c>
      <c r="OC518">
        <v>15708.4</v>
      </c>
      <c r="OD518" s="1">
        <v>2.036456E-2</v>
      </c>
      <c r="OE518">
        <v>23.55247</v>
      </c>
      <c r="OF518">
        <v>1.51624</v>
      </c>
      <c r="OG518">
        <v>16130.94</v>
      </c>
      <c r="OH518" s="1">
        <v>2.037419E-2</v>
      </c>
      <c r="OI518">
        <v>23.640370000000001</v>
      </c>
      <c r="OJ518">
        <v>1.5527089999999999</v>
      </c>
      <c r="OK518">
        <v>16529.25</v>
      </c>
    </row>
    <row r="519" spans="1:401" x14ac:dyDescent="0.35">
      <c r="A519">
        <v>528</v>
      </c>
      <c r="B519" t="s">
        <v>4</v>
      </c>
      <c r="C519" t="s">
        <v>364</v>
      </c>
      <c r="D519" t="s">
        <v>526</v>
      </c>
      <c r="E519">
        <v>798.01819999999998</v>
      </c>
      <c r="F519">
        <v>2.5691470000000001E-2</v>
      </c>
      <c r="G519">
        <v>19.885300000000001</v>
      </c>
      <c r="H519">
        <v>0</v>
      </c>
      <c r="I519">
        <v>0</v>
      </c>
      <c r="J519" s="1">
        <v>2.567185E-2</v>
      </c>
      <c r="K519">
        <v>19.89649</v>
      </c>
      <c r="L519">
        <v>0</v>
      </c>
      <c r="M519">
        <v>0</v>
      </c>
      <c r="N519" s="1">
        <v>2.5878379999999999E-2</v>
      </c>
      <c r="O519">
        <v>20.021059999999999</v>
      </c>
      <c r="P519">
        <v>0</v>
      </c>
      <c r="Q519">
        <v>0</v>
      </c>
      <c r="R519" s="1">
        <v>2.6149019999999999E-2</v>
      </c>
      <c r="S519">
        <v>20.093959999999999</v>
      </c>
      <c r="T519">
        <v>0</v>
      </c>
      <c r="U519">
        <v>0</v>
      </c>
      <c r="V519" s="1">
        <v>2.6123670000000002E-2</v>
      </c>
      <c r="W519">
        <v>20.210940000000001</v>
      </c>
      <c r="X519">
        <v>0</v>
      </c>
      <c r="Y519">
        <v>0</v>
      </c>
      <c r="Z519" s="1">
        <v>2.5985459999999998E-2</v>
      </c>
      <c r="AA519">
        <v>20.228159999999999</v>
      </c>
      <c r="AB519">
        <v>0</v>
      </c>
      <c r="AC519">
        <v>0</v>
      </c>
      <c r="AD519" s="1">
        <v>2.597841E-2</v>
      </c>
      <c r="AE519">
        <v>20.230509999999999</v>
      </c>
      <c r="AF519">
        <v>0</v>
      </c>
      <c r="AG519">
        <v>0</v>
      </c>
      <c r="AH519" s="1">
        <v>2.6123879999999999E-2</v>
      </c>
      <c r="AI519">
        <v>20.231120000000001</v>
      </c>
      <c r="AJ519">
        <v>0</v>
      </c>
      <c r="AK519">
        <v>0</v>
      </c>
      <c r="AL519" s="1">
        <v>2.5938349999999999E-2</v>
      </c>
      <c r="AM519">
        <v>20.227450000000001</v>
      </c>
      <c r="AN519">
        <v>0</v>
      </c>
      <c r="AO519">
        <v>0</v>
      </c>
      <c r="AP519" s="1">
        <v>2.615665E-2</v>
      </c>
      <c r="AQ519">
        <v>20.237069999999999</v>
      </c>
      <c r="AR519">
        <v>0</v>
      </c>
      <c r="AS519">
        <v>0</v>
      </c>
      <c r="AT519">
        <v>2.646252E-2</v>
      </c>
      <c r="AU519">
        <v>20.348320000000001</v>
      </c>
      <c r="AV519">
        <v>0</v>
      </c>
      <c r="AW519">
        <v>0</v>
      </c>
      <c r="AX519" s="1">
        <v>2.6799750000000001E-2</v>
      </c>
      <c r="AY519">
        <v>20.395189999999999</v>
      </c>
      <c r="AZ519">
        <v>0</v>
      </c>
      <c r="BA519">
        <v>0</v>
      </c>
      <c r="BB519" s="1">
        <v>2.6973690000000002E-2</v>
      </c>
      <c r="BC519">
        <v>20.434920000000002</v>
      </c>
      <c r="BD519">
        <v>0</v>
      </c>
      <c r="BE519">
        <v>0</v>
      </c>
      <c r="BF519" s="1">
        <v>2.7108719999999999E-2</v>
      </c>
      <c r="BG519">
        <v>20.481819999999999</v>
      </c>
      <c r="BH519">
        <v>0</v>
      </c>
      <c r="BI519">
        <v>0</v>
      </c>
      <c r="BJ519">
        <v>2.7312369999999999E-2</v>
      </c>
      <c r="BK519">
        <v>20.463789999999999</v>
      </c>
      <c r="BL519">
        <v>0</v>
      </c>
      <c r="BM519">
        <v>0</v>
      </c>
      <c r="BN519" s="1">
        <v>2.7630189999999999E-2</v>
      </c>
      <c r="BO519">
        <v>20.431709999999999</v>
      </c>
      <c r="BP519">
        <v>0</v>
      </c>
      <c r="BQ519">
        <v>0</v>
      </c>
      <c r="BR519">
        <v>2.800352E-2</v>
      </c>
      <c r="BS519">
        <v>20.400870000000001</v>
      </c>
      <c r="BT519">
        <v>0</v>
      </c>
      <c r="BU519">
        <v>0</v>
      </c>
      <c r="BV519" s="1">
        <v>2.8260750000000001E-2</v>
      </c>
      <c r="BW519">
        <v>20.463039999999999</v>
      </c>
      <c r="BX519">
        <v>0</v>
      </c>
      <c r="BY519">
        <v>0</v>
      </c>
      <c r="BZ519" s="1">
        <v>2.8438519999999998E-2</v>
      </c>
      <c r="CA519">
        <v>20.610700000000001</v>
      </c>
      <c r="CB519">
        <v>0</v>
      </c>
      <c r="CC519">
        <v>0</v>
      </c>
      <c r="CD519" s="1">
        <v>2.8608919999999999E-2</v>
      </c>
      <c r="CE519">
        <v>20.786570000000001</v>
      </c>
      <c r="CF519">
        <v>0</v>
      </c>
      <c r="CG519">
        <v>0</v>
      </c>
      <c r="CH519" s="1">
        <v>2.883368E-2</v>
      </c>
      <c r="CI519">
        <v>20.928889999999999</v>
      </c>
      <c r="CJ519">
        <v>0</v>
      </c>
      <c r="CK519">
        <v>0</v>
      </c>
      <c r="CL519" s="1">
        <v>2.9082469999999999E-2</v>
      </c>
      <c r="CM519">
        <v>20.9635</v>
      </c>
      <c r="CN519">
        <v>0</v>
      </c>
      <c r="CO519">
        <v>0</v>
      </c>
      <c r="CP519" s="1">
        <v>2.9280489999999999E-2</v>
      </c>
      <c r="CQ519">
        <v>20.93394</v>
      </c>
      <c r="CR519">
        <v>0</v>
      </c>
      <c r="CS519">
        <v>0</v>
      </c>
      <c r="CT519" s="1">
        <v>2.9490120000000002E-2</v>
      </c>
      <c r="CU519">
        <v>20.904979999999998</v>
      </c>
      <c r="CV519">
        <v>0</v>
      </c>
      <c r="CW519">
        <v>0</v>
      </c>
      <c r="CX519" s="1">
        <v>3.0146320000000001E-2</v>
      </c>
      <c r="CY519">
        <v>20.89453</v>
      </c>
      <c r="CZ519">
        <v>0</v>
      </c>
      <c r="DA519">
        <v>0</v>
      </c>
      <c r="DB519" s="1">
        <v>3.0239470000000001E-2</v>
      </c>
      <c r="DC519">
        <v>20.992699999999999</v>
      </c>
      <c r="DD519">
        <v>0</v>
      </c>
      <c r="DE519">
        <v>0</v>
      </c>
      <c r="DF519" s="1">
        <v>3.012134E-2</v>
      </c>
      <c r="DG519">
        <v>21.156110000000002</v>
      </c>
      <c r="DH519">
        <v>0</v>
      </c>
      <c r="DI519">
        <v>0</v>
      </c>
      <c r="DJ519" s="1">
        <v>2.994695E-2</v>
      </c>
      <c r="DK519">
        <v>21.28491</v>
      </c>
      <c r="DL519">
        <v>0</v>
      </c>
      <c r="DM519">
        <v>0</v>
      </c>
      <c r="DN519" s="1">
        <v>3.0029429999999999E-2</v>
      </c>
      <c r="DO519">
        <v>21.393550000000001</v>
      </c>
      <c r="DP519">
        <v>0</v>
      </c>
      <c r="DQ519">
        <v>0</v>
      </c>
      <c r="DR519" s="1">
        <v>3.0177590000000001E-2</v>
      </c>
      <c r="DS519">
        <v>21.415790000000001</v>
      </c>
      <c r="DT519">
        <v>0</v>
      </c>
      <c r="DU519">
        <v>0</v>
      </c>
      <c r="DV519" s="1">
        <v>3.0217399999999998E-2</v>
      </c>
      <c r="DW519">
        <v>21.366409999999998</v>
      </c>
      <c r="DX519">
        <v>0</v>
      </c>
      <c r="DY519">
        <v>0</v>
      </c>
      <c r="DZ519">
        <v>3.0207379999999999E-2</v>
      </c>
      <c r="EA519">
        <v>21.311260000000001</v>
      </c>
      <c r="EB519">
        <v>0</v>
      </c>
      <c r="EC519" s="1">
        <v>5.4679660000000002E-37</v>
      </c>
      <c r="ED519" s="1">
        <v>3.1045690000000001E-2</v>
      </c>
      <c r="EE519">
        <v>21.26763</v>
      </c>
      <c r="EF519" s="1">
        <v>5.9442789999999996E-37</v>
      </c>
      <c r="EG519" s="1">
        <v>3.607502E-33</v>
      </c>
      <c r="EH519" s="1">
        <v>3.0893420000000001E-2</v>
      </c>
      <c r="EI519">
        <v>21.306039999999999</v>
      </c>
      <c r="EJ519" s="1">
        <v>1.489155E-33</v>
      </c>
      <c r="EK519" s="1">
        <v>8.6346030000000005E-30</v>
      </c>
      <c r="EL519" s="1">
        <v>3.0414279999999998E-2</v>
      </c>
      <c r="EM519">
        <v>21.40381</v>
      </c>
      <c r="EN519" s="1">
        <v>1.550426E-30</v>
      </c>
      <c r="EO519" s="1">
        <v>8.8391529999999999E-27</v>
      </c>
      <c r="EP519" s="1">
        <v>2.9874649999999999E-2</v>
      </c>
      <c r="EQ519">
        <v>21.521660000000001</v>
      </c>
      <c r="ER519" s="1">
        <v>7.7393530000000003E-28</v>
      </c>
      <c r="ES519" s="1">
        <v>4.4075300000000003E-24</v>
      </c>
      <c r="ET519" s="1">
        <v>2.9774160000000001E-2</v>
      </c>
      <c r="EU519">
        <v>21.613289999999999</v>
      </c>
      <c r="EV519" s="1">
        <v>2.1032980000000002E-25</v>
      </c>
      <c r="EW519" s="1">
        <v>1.187325E-21</v>
      </c>
      <c r="EX519" s="1">
        <v>2.983806E-2</v>
      </c>
      <c r="EY519">
        <v>21.61206</v>
      </c>
      <c r="EZ519" s="1">
        <v>3.3482740000000003E-23</v>
      </c>
      <c r="FA519" s="1">
        <v>1.8715619999999999E-19</v>
      </c>
      <c r="FB519" s="1">
        <v>2.9732390000000001E-2</v>
      </c>
      <c r="FC519">
        <v>21.55594</v>
      </c>
      <c r="FD519" s="1">
        <v>3.295885E-21</v>
      </c>
      <c r="FE519" s="1">
        <v>1.8397040000000001E-17</v>
      </c>
      <c r="FF519">
        <v>2.9468069999999999E-2</v>
      </c>
      <c r="FG519">
        <v>21.48349</v>
      </c>
      <c r="FH519" s="1">
        <v>2.1100559999999999E-19</v>
      </c>
      <c r="FI519" s="1">
        <v>1.188105E-15</v>
      </c>
      <c r="FJ519" s="1">
        <v>2.9917719999999998E-2</v>
      </c>
      <c r="FK519">
        <v>21.43543</v>
      </c>
      <c r="FL519" s="1">
        <v>9.5504210000000002E-18</v>
      </c>
      <c r="FM519" s="1">
        <v>5.2995860000000002E-14</v>
      </c>
      <c r="FN519" s="1">
        <v>2.9598039999999999E-2</v>
      </c>
      <c r="FO519">
        <v>21.541419999999999</v>
      </c>
      <c r="FP519" s="1">
        <v>3.0222110000000001E-16</v>
      </c>
      <c r="FQ519" s="1">
        <v>1.6971059999999999E-12</v>
      </c>
      <c r="FR519">
        <v>2.9089549999999999E-2</v>
      </c>
      <c r="FS519">
        <v>21.649660000000001</v>
      </c>
      <c r="FT519" s="1">
        <v>7.0015879999999998E-15</v>
      </c>
      <c r="FU519" s="1">
        <v>4.0128169999999998E-11</v>
      </c>
      <c r="FV519" s="1">
        <v>2.850921E-2</v>
      </c>
      <c r="FW519">
        <v>21.741479999999999</v>
      </c>
      <c r="FX519" s="1">
        <v>1.2255930000000001E-13</v>
      </c>
      <c r="FY519" s="1">
        <v>7.2031770000000004E-10</v>
      </c>
      <c r="FZ519" s="1">
        <v>2.828524E-2</v>
      </c>
      <c r="GA519">
        <v>21.785769999999999</v>
      </c>
      <c r="GB519" s="1">
        <v>1.691358E-12</v>
      </c>
      <c r="GC519" s="1">
        <v>1.007223E-8</v>
      </c>
      <c r="GD519" s="1">
        <v>2.8200280000000001E-2</v>
      </c>
      <c r="GE519">
        <v>21.771139999999999</v>
      </c>
      <c r="GF519" s="1">
        <v>1.8724529999999999E-11</v>
      </c>
      <c r="GG519" s="1">
        <v>1.1244539999999999E-7</v>
      </c>
      <c r="GH519" s="1">
        <v>2.7989320000000002E-2</v>
      </c>
      <c r="GI519">
        <v>21.720269999999999</v>
      </c>
      <c r="GJ519" s="1">
        <v>1.677335E-10</v>
      </c>
      <c r="GK519" s="1">
        <v>1.021773E-6</v>
      </c>
      <c r="GL519" s="1">
        <v>2.7704349999999999E-2</v>
      </c>
      <c r="GM519">
        <v>21.662960000000002</v>
      </c>
      <c r="GN519" s="1">
        <v>1.239501E-9</v>
      </c>
      <c r="GO519" s="1">
        <v>7.682887E-6</v>
      </c>
      <c r="GP519" s="1">
        <v>2.8102760000000001E-2</v>
      </c>
      <c r="GQ519">
        <v>21.64142</v>
      </c>
      <c r="GR519" s="1">
        <v>7.9135819999999997E-9</v>
      </c>
      <c r="GS519" s="1">
        <v>4.870381E-5</v>
      </c>
      <c r="GT519" s="1">
        <v>2.7797840000000001E-2</v>
      </c>
      <c r="GU519">
        <v>21.78417</v>
      </c>
      <c r="GV519" s="1">
        <v>4.2118150000000002E-8</v>
      </c>
      <c r="GW519" s="1">
        <v>2.6401899999999999E-4</v>
      </c>
      <c r="GX519" s="1">
        <v>2.7296549999999999E-2</v>
      </c>
      <c r="GY519">
        <v>21.931329999999999</v>
      </c>
      <c r="GZ519" s="1">
        <v>1.9197480000000001E-7</v>
      </c>
      <c r="HA519" s="1">
        <v>1.2356730000000001E-3</v>
      </c>
      <c r="HB519" s="1">
        <v>2.6728869999999998E-2</v>
      </c>
      <c r="HC519">
        <v>22.0763</v>
      </c>
      <c r="HD519" s="1">
        <v>7.6309690000000003E-7</v>
      </c>
      <c r="HE519" s="1">
        <v>5.0552770000000004E-3</v>
      </c>
      <c r="HF519" s="1">
        <v>2.649402E-2</v>
      </c>
      <c r="HG519">
        <v>22.218910000000001</v>
      </c>
      <c r="HH519" s="1">
        <v>2.716961E-6</v>
      </c>
      <c r="HI519" s="1">
        <v>1.8305060000000001E-2</v>
      </c>
      <c r="HJ519" s="1">
        <v>2.6368079999999999E-2</v>
      </c>
      <c r="HK519">
        <v>22.279699999999998</v>
      </c>
      <c r="HL519" s="1">
        <v>8.6987950000000001E-6</v>
      </c>
      <c r="HM519" s="1">
        <v>5.9361770000000001E-2</v>
      </c>
      <c r="HN519" s="1">
        <v>2.6155950000000001E-2</v>
      </c>
      <c r="HO519">
        <v>22.233329999999999</v>
      </c>
      <c r="HP519" s="1">
        <v>2.509205E-5</v>
      </c>
      <c r="HQ519" s="1">
        <v>0.17401430000000001</v>
      </c>
      <c r="HR519" s="1">
        <v>2.5812120000000001E-2</v>
      </c>
      <c r="HS519">
        <v>22.171029999999998</v>
      </c>
      <c r="HT519" s="1">
        <v>6.5619419999999999E-5</v>
      </c>
      <c r="HU519">
        <v>0.46474470000000001</v>
      </c>
      <c r="HV519" s="1">
        <v>2.57684E-2</v>
      </c>
      <c r="HW519">
        <v>22.12341</v>
      </c>
      <c r="HX519" s="1">
        <v>1.5951E-4</v>
      </c>
      <c r="HY519">
        <v>1.1405890000000001</v>
      </c>
      <c r="HZ519" s="1">
        <v>2.540798E-2</v>
      </c>
      <c r="IA519">
        <v>22.227499999999999</v>
      </c>
      <c r="IB519" s="1">
        <v>3.5465360000000001E-4</v>
      </c>
      <c r="IC519">
        <v>2.5911870000000001</v>
      </c>
      <c r="ID519" s="1">
        <v>2.4994059999999999E-2</v>
      </c>
      <c r="IE519">
        <v>22.40531</v>
      </c>
      <c r="IF519" s="1">
        <v>7.3237230000000001E-4</v>
      </c>
      <c r="IG519">
        <v>5.479095</v>
      </c>
      <c r="IH519" s="1">
        <v>2.4583870000000001E-2</v>
      </c>
      <c r="II519">
        <v>22.57724</v>
      </c>
      <c r="IJ519" s="1">
        <v>1.4163330000000001E-3</v>
      </c>
      <c r="IK519">
        <v>10.84994</v>
      </c>
      <c r="IL519" s="1">
        <v>2.4357050000000002E-2</v>
      </c>
      <c r="IM519">
        <v>22.73507</v>
      </c>
      <c r="IN519" s="1">
        <v>2.6002970000000001E-3</v>
      </c>
      <c r="IO519">
        <v>20.244910000000001</v>
      </c>
      <c r="IP519" s="1">
        <v>2.4208179999999999E-2</v>
      </c>
      <c r="IQ519">
        <v>22.77486</v>
      </c>
      <c r="IR519" s="1">
        <v>4.5402389999999997E-3</v>
      </c>
      <c r="IS519">
        <v>35.802779999999998</v>
      </c>
      <c r="IT519" s="1">
        <v>2.4051309999999999E-2</v>
      </c>
      <c r="IU519">
        <v>22.728280000000002</v>
      </c>
      <c r="IV519" s="1">
        <v>7.5487139999999998E-3</v>
      </c>
      <c r="IW519">
        <v>60.296320000000001</v>
      </c>
      <c r="IX519" s="1">
        <v>2.38757E-2</v>
      </c>
      <c r="IY519">
        <v>22.679569999999998</v>
      </c>
      <c r="IZ519" s="1">
        <v>1.1994899999999999E-2</v>
      </c>
      <c r="JA519">
        <v>97.102869999999996</v>
      </c>
      <c r="JB519" s="1">
        <v>2.401027E-2</v>
      </c>
      <c r="JC519">
        <v>22.650449999999999</v>
      </c>
      <c r="JD519" s="1">
        <v>1.8551970000000001E-2</v>
      </c>
      <c r="JE519">
        <v>150.21279999999999</v>
      </c>
      <c r="JF519" s="1">
        <v>2.3874039999999999E-2</v>
      </c>
      <c r="JG519">
        <v>22.716750000000001</v>
      </c>
      <c r="JH519" s="1">
        <v>2.7358090000000002E-2</v>
      </c>
      <c r="JI519">
        <v>224.04339999999999</v>
      </c>
      <c r="JJ519" s="1">
        <v>2.3655289999999999E-2</v>
      </c>
      <c r="JK519">
        <v>22.766629999999999</v>
      </c>
      <c r="JL519" s="1">
        <v>3.8879039999999997E-2</v>
      </c>
      <c r="JM519">
        <v>322.98759999999999</v>
      </c>
      <c r="JN519" s="1">
        <v>2.3381570000000001E-2</v>
      </c>
      <c r="JO519">
        <v>22.8371</v>
      </c>
      <c r="JP519" s="1">
        <v>5.3424270000000003E-2</v>
      </c>
      <c r="JQ519">
        <v>451.34739999999999</v>
      </c>
      <c r="JR519">
        <v>2.321517E-2</v>
      </c>
      <c r="JS519">
        <v>22.838830000000002</v>
      </c>
      <c r="JT519">
        <v>7.1721240000000006E-2</v>
      </c>
      <c r="JU519">
        <v>613.10609999999997</v>
      </c>
      <c r="JV519" s="1">
        <v>2.3096459999999999E-2</v>
      </c>
      <c r="JW519">
        <v>22.794419999999999</v>
      </c>
      <c r="JX519" s="1">
        <v>9.4053919999999999E-2</v>
      </c>
      <c r="JY519">
        <v>811.85559999999998</v>
      </c>
      <c r="JZ519" s="1">
        <v>2.2941159999999999E-2</v>
      </c>
      <c r="KA519">
        <v>22.739889999999999</v>
      </c>
      <c r="KB519" s="1">
        <v>0.1203487</v>
      </c>
      <c r="KC519">
        <v>1050.308</v>
      </c>
      <c r="KD519" s="1">
        <v>2.2721760000000001E-2</v>
      </c>
      <c r="KE519">
        <v>22.683820000000001</v>
      </c>
      <c r="KF519">
        <v>0.1503176</v>
      </c>
      <c r="KG519">
        <v>1330.087</v>
      </c>
      <c r="KH519" s="1">
        <v>2.2471769999999999E-2</v>
      </c>
      <c r="KI519">
        <v>22.635339999999999</v>
      </c>
      <c r="KJ519">
        <v>0.1838902</v>
      </c>
      <c r="KK519">
        <v>1651.6569999999999</v>
      </c>
      <c r="KL519" s="1">
        <v>2.225953E-2</v>
      </c>
      <c r="KM519">
        <v>22.702670000000001</v>
      </c>
      <c r="KN519">
        <v>0.22138469999999999</v>
      </c>
      <c r="KO519">
        <v>2014.6559999999999</v>
      </c>
      <c r="KP519" s="1">
        <v>2.2083140000000001E-2</v>
      </c>
      <c r="KQ519">
        <v>22.725300000000001</v>
      </c>
      <c r="KR519">
        <v>0.26268279999999999</v>
      </c>
      <c r="KS519">
        <v>2417.8809999999999</v>
      </c>
      <c r="KT519" s="1">
        <v>2.1905020000000001E-2</v>
      </c>
      <c r="KU519">
        <v>22.769649999999999</v>
      </c>
      <c r="KV519">
        <v>0.30709910000000001</v>
      </c>
      <c r="KW519">
        <v>2859.24</v>
      </c>
      <c r="KX519" s="1">
        <v>2.1713039999999999E-2</v>
      </c>
      <c r="KY519">
        <v>22.820049999999998</v>
      </c>
      <c r="KZ519">
        <v>0.35402850000000002</v>
      </c>
      <c r="LA519">
        <v>3335.7139999999999</v>
      </c>
      <c r="LB519">
        <v>2.152695E-2</v>
      </c>
      <c r="LC519">
        <v>22.8188</v>
      </c>
      <c r="LD519">
        <v>0.40324919999999997</v>
      </c>
      <c r="LE519">
        <v>3843.7139999999999</v>
      </c>
      <c r="LF519">
        <v>2.136795E-2</v>
      </c>
      <c r="LG519">
        <v>22.753450000000001</v>
      </c>
      <c r="LH519">
        <v>0.45480969999999998</v>
      </c>
      <c r="LI519">
        <v>4379.3599999999997</v>
      </c>
      <c r="LJ519" s="1">
        <v>2.1278499999999999E-2</v>
      </c>
      <c r="LK519">
        <v>22.678229999999999</v>
      </c>
      <c r="LL519">
        <v>0.50935949999999997</v>
      </c>
      <c r="LM519">
        <v>4938.7839999999997</v>
      </c>
      <c r="LN519" s="1">
        <v>2.134258E-2</v>
      </c>
      <c r="LO519">
        <v>22.654260000000001</v>
      </c>
      <c r="LP519">
        <v>0.5693743</v>
      </c>
      <c r="LQ519">
        <v>5518.5559999999996</v>
      </c>
      <c r="LR519" s="1">
        <v>2.1226020000000002E-2</v>
      </c>
      <c r="LS519">
        <v>22.80395</v>
      </c>
      <c r="LT519">
        <v>0.62591490000000005</v>
      </c>
      <c r="LU519">
        <v>6114.5379999999996</v>
      </c>
      <c r="LV519" s="1">
        <v>2.1044879999999998E-2</v>
      </c>
      <c r="LW519">
        <v>22.9451</v>
      </c>
      <c r="LX519">
        <v>0.68054939999999997</v>
      </c>
      <c r="LY519">
        <v>6720.942</v>
      </c>
      <c r="LZ519" s="1">
        <v>2.0881090000000001E-2</v>
      </c>
      <c r="MA519">
        <v>23.081240000000001</v>
      </c>
      <c r="MB519">
        <v>0.73517759999999999</v>
      </c>
      <c r="MC519">
        <v>7333.1170000000002</v>
      </c>
      <c r="MD519" s="1">
        <v>2.0808900000000002E-2</v>
      </c>
      <c r="ME519">
        <v>23.234069999999999</v>
      </c>
      <c r="MF519">
        <v>0.79237100000000005</v>
      </c>
      <c r="MG519">
        <v>7947.549</v>
      </c>
      <c r="MH519" s="1">
        <v>2.0776559999999999E-2</v>
      </c>
      <c r="MI519">
        <v>23.276289999999999</v>
      </c>
      <c r="MJ519">
        <v>0.85055740000000002</v>
      </c>
      <c r="MK519">
        <v>8561.5720000000001</v>
      </c>
      <c r="ML519" s="1">
        <v>2.0719149999999999E-2</v>
      </c>
      <c r="MM519">
        <v>23.20271</v>
      </c>
      <c r="MN519">
        <v>0.90699059999999998</v>
      </c>
      <c r="MO519">
        <v>9171.7690000000002</v>
      </c>
      <c r="MP519" s="1">
        <v>2.0664769999999999E-2</v>
      </c>
      <c r="MQ519">
        <v>23.13935</v>
      </c>
      <c r="MR519">
        <v>0.96227499999999999</v>
      </c>
      <c r="MS519">
        <v>9774.5720000000001</v>
      </c>
      <c r="MT519">
        <v>2.0833000000000001E-2</v>
      </c>
      <c r="MU519">
        <v>23.101299999999998</v>
      </c>
      <c r="MV519">
        <v>1.02732</v>
      </c>
      <c r="MW519">
        <v>10368.700000000001</v>
      </c>
      <c r="MX519" s="1">
        <v>2.076853E-2</v>
      </c>
      <c r="MY519">
        <v>23.224519999999998</v>
      </c>
      <c r="MZ519">
        <v>1.080028</v>
      </c>
      <c r="NA519">
        <v>10952.13</v>
      </c>
      <c r="NB519" s="1">
        <v>2.0621469999999999E-2</v>
      </c>
      <c r="NC519">
        <v>23.38907</v>
      </c>
      <c r="ND519">
        <v>1.1261890000000001</v>
      </c>
      <c r="NE519">
        <v>11520.14</v>
      </c>
      <c r="NF519" s="1">
        <v>2.0464360000000001E-2</v>
      </c>
      <c r="NG519">
        <v>23.532340000000001</v>
      </c>
      <c r="NH519">
        <v>1.1692210000000001</v>
      </c>
      <c r="NI519">
        <v>12070.26</v>
      </c>
      <c r="NJ519" s="1">
        <v>2.043414E-2</v>
      </c>
      <c r="NK519">
        <v>23.666879999999999</v>
      </c>
      <c r="NL519">
        <v>1.217265</v>
      </c>
      <c r="NM519">
        <v>12601.72</v>
      </c>
      <c r="NN519" s="1">
        <v>2.0472000000000001E-2</v>
      </c>
      <c r="NO519">
        <v>23.681470000000001</v>
      </c>
      <c r="NP519">
        <v>1.267531</v>
      </c>
      <c r="NQ519">
        <v>13114.68</v>
      </c>
      <c r="NR519" s="1">
        <v>2.0461569999999998E-2</v>
      </c>
      <c r="NS519">
        <v>23.62161</v>
      </c>
      <c r="NT519">
        <v>1.312948</v>
      </c>
      <c r="NU519">
        <v>13608.33</v>
      </c>
      <c r="NV519" s="1">
        <v>2.0362580000000002E-2</v>
      </c>
      <c r="NW519">
        <v>23.560030000000001</v>
      </c>
      <c r="NX519">
        <v>1.3504050000000001</v>
      </c>
      <c r="NY519">
        <v>14081.03</v>
      </c>
      <c r="NZ519" s="1">
        <v>2.0197659999999999E-2</v>
      </c>
      <c r="OA519">
        <v>23.521940000000001</v>
      </c>
      <c r="OB519">
        <v>1.3806689999999999</v>
      </c>
      <c r="OC519">
        <v>14530.64</v>
      </c>
      <c r="OD519" s="1">
        <v>2.0121610000000002E-2</v>
      </c>
      <c r="OE519">
        <v>23.513770000000001</v>
      </c>
      <c r="OF519">
        <v>1.41442</v>
      </c>
      <c r="OG519">
        <v>14957.34</v>
      </c>
      <c r="OH519" s="1">
        <v>2.0131779999999998E-2</v>
      </c>
      <c r="OI519">
        <v>23.601649999999999</v>
      </c>
      <c r="OJ519">
        <v>1.4518359999999999</v>
      </c>
      <c r="OK519">
        <v>15362.05</v>
      </c>
    </row>
    <row r="520" spans="1:401" x14ac:dyDescent="0.35">
      <c r="A520">
        <v>529</v>
      </c>
      <c r="B520" t="s">
        <v>4</v>
      </c>
      <c r="C520" t="s">
        <v>364</v>
      </c>
      <c r="D520" t="s">
        <v>527</v>
      </c>
      <c r="E520">
        <v>811.60929999999996</v>
      </c>
      <c r="F520" s="1">
        <v>2.5852859999999998E-2</v>
      </c>
      <c r="G520">
        <v>19.797000000000001</v>
      </c>
      <c r="H520">
        <v>0</v>
      </c>
      <c r="I520">
        <v>0</v>
      </c>
      <c r="J520" s="1">
        <v>2.5835219999999999E-2</v>
      </c>
      <c r="K520">
        <v>19.80875</v>
      </c>
      <c r="L520">
        <v>0</v>
      </c>
      <c r="M520">
        <v>0</v>
      </c>
      <c r="N520" s="1">
        <v>2.6047910000000001E-2</v>
      </c>
      <c r="O520">
        <v>19.9329</v>
      </c>
      <c r="P520">
        <v>0</v>
      </c>
      <c r="Q520">
        <v>0</v>
      </c>
      <c r="R520" s="1">
        <v>2.6323599999999999E-2</v>
      </c>
      <c r="S520">
        <v>20.006250000000001</v>
      </c>
      <c r="T520">
        <v>0</v>
      </c>
      <c r="U520">
        <v>0</v>
      </c>
      <c r="V520" s="1">
        <v>2.629596E-2</v>
      </c>
      <c r="W520">
        <v>20.122630000000001</v>
      </c>
      <c r="X520">
        <v>0</v>
      </c>
      <c r="Y520">
        <v>0</v>
      </c>
      <c r="Z520" s="1">
        <v>2.6153550000000001E-2</v>
      </c>
      <c r="AA520">
        <v>20.140529999999998</v>
      </c>
      <c r="AB520">
        <v>0</v>
      </c>
      <c r="AC520">
        <v>0</v>
      </c>
      <c r="AD520" s="1">
        <v>2.6145789999999999E-2</v>
      </c>
      <c r="AE520">
        <v>20.143529999999998</v>
      </c>
      <c r="AF520">
        <v>0</v>
      </c>
      <c r="AG520">
        <v>0</v>
      </c>
      <c r="AH520" s="1">
        <v>2.6292469999999998E-2</v>
      </c>
      <c r="AI520">
        <v>20.14498</v>
      </c>
      <c r="AJ520">
        <v>0</v>
      </c>
      <c r="AK520">
        <v>0</v>
      </c>
      <c r="AL520" s="1">
        <v>2.610198E-2</v>
      </c>
      <c r="AM520">
        <v>20.142330000000001</v>
      </c>
      <c r="AN520">
        <v>0</v>
      </c>
      <c r="AO520">
        <v>0</v>
      </c>
      <c r="AP520" s="1">
        <v>2.6321009999999999E-2</v>
      </c>
      <c r="AQ520">
        <v>20.152760000000001</v>
      </c>
      <c r="AR520">
        <v>0</v>
      </c>
      <c r="AS520">
        <v>0</v>
      </c>
      <c r="AT520" s="1">
        <v>2.663308E-2</v>
      </c>
      <c r="AU520">
        <v>20.26361</v>
      </c>
      <c r="AV520">
        <v>0</v>
      </c>
      <c r="AW520">
        <v>0</v>
      </c>
      <c r="AX520">
        <v>2.6973759999999999E-2</v>
      </c>
      <c r="AY520">
        <v>20.311499999999999</v>
      </c>
      <c r="AZ520">
        <v>0</v>
      </c>
      <c r="BA520">
        <v>0</v>
      </c>
      <c r="BB520" s="1">
        <v>2.714956E-2</v>
      </c>
      <c r="BC520">
        <v>20.351489999999998</v>
      </c>
      <c r="BD520">
        <v>0</v>
      </c>
      <c r="BE520">
        <v>0</v>
      </c>
      <c r="BF520" s="1">
        <v>2.7283870000000002E-2</v>
      </c>
      <c r="BG520">
        <v>20.398869999999999</v>
      </c>
      <c r="BH520">
        <v>0</v>
      </c>
      <c r="BI520">
        <v>0</v>
      </c>
      <c r="BJ520" s="1">
        <v>2.748973E-2</v>
      </c>
      <c r="BK520">
        <v>20.382280000000002</v>
      </c>
      <c r="BL520">
        <v>0</v>
      </c>
      <c r="BM520">
        <v>0</v>
      </c>
      <c r="BN520" s="1">
        <v>2.7811490000000001E-2</v>
      </c>
      <c r="BO520">
        <v>20.351710000000001</v>
      </c>
      <c r="BP520">
        <v>0</v>
      </c>
      <c r="BQ520">
        <v>0</v>
      </c>
      <c r="BR520" s="1">
        <v>2.8188270000000001E-2</v>
      </c>
      <c r="BS520">
        <v>20.322520000000001</v>
      </c>
      <c r="BT520">
        <v>0</v>
      </c>
      <c r="BU520">
        <v>0</v>
      </c>
      <c r="BV520" s="1">
        <v>2.8448210000000002E-2</v>
      </c>
      <c r="BW520">
        <v>20.385149999999999</v>
      </c>
      <c r="BX520">
        <v>0</v>
      </c>
      <c r="BY520">
        <v>0</v>
      </c>
      <c r="BZ520" s="1">
        <v>2.862613E-2</v>
      </c>
      <c r="CA520">
        <v>20.53182</v>
      </c>
      <c r="CB520">
        <v>0</v>
      </c>
      <c r="CC520">
        <v>0</v>
      </c>
      <c r="CD520" s="1">
        <v>2.8799470000000001E-2</v>
      </c>
      <c r="CE520">
        <v>20.706620000000001</v>
      </c>
      <c r="CF520">
        <v>0</v>
      </c>
      <c r="CG520">
        <v>0</v>
      </c>
      <c r="CH520" s="1">
        <v>2.9023500000000001E-2</v>
      </c>
      <c r="CI520">
        <v>20.847930000000002</v>
      </c>
      <c r="CJ520">
        <v>0</v>
      </c>
      <c r="CK520">
        <v>0</v>
      </c>
      <c r="CL520" s="1">
        <v>2.9277009999999999E-2</v>
      </c>
      <c r="CM520">
        <v>20.883130000000001</v>
      </c>
      <c r="CN520">
        <v>0</v>
      </c>
      <c r="CO520">
        <v>0</v>
      </c>
      <c r="CP520" s="1">
        <v>2.9477110000000001E-2</v>
      </c>
      <c r="CQ520">
        <v>20.85445</v>
      </c>
      <c r="CR520">
        <v>0</v>
      </c>
      <c r="CS520">
        <v>0</v>
      </c>
      <c r="CT520" s="1">
        <v>2.9689960000000001E-2</v>
      </c>
      <c r="CU520">
        <v>20.82667</v>
      </c>
      <c r="CV520">
        <v>0</v>
      </c>
      <c r="CW520">
        <v>0</v>
      </c>
      <c r="CX520" s="1">
        <v>3.0359839999999999E-2</v>
      </c>
      <c r="CY520">
        <v>20.817409999999999</v>
      </c>
      <c r="CZ520">
        <v>0</v>
      </c>
      <c r="DA520">
        <v>0</v>
      </c>
      <c r="DB520" s="1">
        <v>3.0453460000000002E-2</v>
      </c>
      <c r="DC520">
        <v>20.91535</v>
      </c>
      <c r="DD520">
        <v>0</v>
      </c>
      <c r="DE520">
        <v>0</v>
      </c>
      <c r="DF520" s="1">
        <v>3.0331179999999999E-2</v>
      </c>
      <c r="DG520">
        <v>21.07798</v>
      </c>
      <c r="DH520">
        <v>0</v>
      </c>
      <c r="DI520">
        <v>0</v>
      </c>
      <c r="DJ520" s="1">
        <v>3.015373E-2</v>
      </c>
      <c r="DK520">
        <v>21.206420000000001</v>
      </c>
      <c r="DL520">
        <v>0</v>
      </c>
      <c r="DM520">
        <v>0</v>
      </c>
      <c r="DN520" s="1">
        <v>3.0236260000000001E-2</v>
      </c>
      <c r="DO520">
        <v>21.314450000000001</v>
      </c>
      <c r="DP520">
        <v>0</v>
      </c>
      <c r="DQ520">
        <v>0</v>
      </c>
      <c r="DR520" s="1">
        <v>3.0388559999999998E-2</v>
      </c>
      <c r="DS520">
        <v>21.337599999999998</v>
      </c>
      <c r="DT520">
        <v>0</v>
      </c>
      <c r="DU520">
        <v>0</v>
      </c>
      <c r="DV520" s="1">
        <v>3.043071E-2</v>
      </c>
      <c r="DW520">
        <v>21.290040000000001</v>
      </c>
      <c r="DX520">
        <v>0</v>
      </c>
      <c r="DY520">
        <v>0</v>
      </c>
      <c r="DZ520" s="1">
        <v>3.0422609999999999E-2</v>
      </c>
      <c r="EA520">
        <v>21.236560000000001</v>
      </c>
      <c r="EB520">
        <v>0</v>
      </c>
      <c r="EC520">
        <v>1.5028050000000001E-37</v>
      </c>
      <c r="ED520" s="1">
        <v>3.1283390000000001E-2</v>
      </c>
      <c r="EE520">
        <v>21.194949999999999</v>
      </c>
      <c r="EF520">
        <v>1.802551E-37</v>
      </c>
      <c r="EG520" s="1">
        <v>1.06926E-33</v>
      </c>
      <c r="EH520" s="1">
        <v>3.1128079999999999E-2</v>
      </c>
      <c r="EI520">
        <v>21.234290000000001</v>
      </c>
      <c r="EJ520" s="1">
        <v>4.8053780000000003E-34</v>
      </c>
      <c r="EK520" s="1">
        <v>2.736555E-30</v>
      </c>
      <c r="EL520" s="1">
        <v>3.0639220000000002E-2</v>
      </c>
      <c r="EM520">
        <v>21.332139999999999</v>
      </c>
      <c r="EN520" s="1">
        <v>5.2953839999999997E-31</v>
      </c>
      <c r="EO520" s="1">
        <v>2.9750109999999998E-27</v>
      </c>
      <c r="EP520" s="1">
        <v>3.0091079999999999E-2</v>
      </c>
      <c r="EQ520">
        <v>21.44989</v>
      </c>
      <c r="ER520" s="1">
        <v>2.784616E-28</v>
      </c>
      <c r="ES520" s="1">
        <v>1.5664899999999999E-24</v>
      </c>
      <c r="ET520" s="1">
        <v>2.9991469999999999E-2</v>
      </c>
      <c r="EU520">
        <v>21.541910000000001</v>
      </c>
      <c r="EV520" s="1">
        <v>7.9451349999999995E-26</v>
      </c>
      <c r="EW520" s="1">
        <v>4.4374809999999996E-22</v>
      </c>
      <c r="EX520" s="1">
        <v>3.006083E-2</v>
      </c>
      <c r="EY520">
        <v>21.541779999999999</v>
      </c>
      <c r="EZ520" s="1">
        <v>1.324113E-23</v>
      </c>
      <c r="FA520" s="1">
        <v>7.3306409999999998E-20</v>
      </c>
      <c r="FB520">
        <v>2.9956400000000001E-2</v>
      </c>
      <c r="FC520">
        <v>21.487079999999999</v>
      </c>
      <c r="FD520" s="1">
        <v>1.3605600000000001E-21</v>
      </c>
      <c r="FE520" s="1">
        <v>7.5285210000000002E-18</v>
      </c>
      <c r="FF520" s="1">
        <v>2.9691120000000001E-2</v>
      </c>
      <c r="FG520">
        <v>21.416740000000001</v>
      </c>
      <c r="FH520" s="1">
        <v>9.0683459999999998E-20</v>
      </c>
      <c r="FI520" s="1">
        <v>5.0654390000000003E-16</v>
      </c>
      <c r="FJ520" s="1">
        <v>3.0154380000000001E-2</v>
      </c>
      <c r="FK520">
        <v>21.370159999999998</v>
      </c>
      <c r="FL520" s="1">
        <v>4.2647419999999996E-18</v>
      </c>
      <c r="FM520" s="1">
        <v>2.3482720000000001E-14</v>
      </c>
      <c r="FN520" s="1">
        <v>2.983266E-2</v>
      </c>
      <c r="FO520">
        <v>21.475909999999999</v>
      </c>
      <c r="FP520" s="1">
        <v>1.399013E-16</v>
      </c>
      <c r="FQ520" s="1">
        <v>7.7988639999999996E-13</v>
      </c>
      <c r="FR520" s="1">
        <v>2.931421E-2</v>
      </c>
      <c r="FS520">
        <v>21.584479999999999</v>
      </c>
      <c r="FT520" s="1">
        <v>3.3528379999999998E-15</v>
      </c>
      <c r="FU520" s="1">
        <v>1.908671E-11</v>
      </c>
      <c r="FV520" s="1">
        <v>2.872632E-2</v>
      </c>
      <c r="FW520">
        <v>21.676179999999999</v>
      </c>
      <c r="FX520" s="1">
        <v>6.0627089999999996E-14</v>
      </c>
      <c r="FY520" s="1">
        <v>3.540588E-10</v>
      </c>
      <c r="FZ520" s="1">
        <v>2.8502550000000001E-2</v>
      </c>
      <c r="GA520">
        <v>21.720600000000001</v>
      </c>
      <c r="GB520" s="1">
        <v>8.6325990000000004E-13</v>
      </c>
      <c r="GC520" s="1">
        <v>5.1088209999999996E-9</v>
      </c>
      <c r="GD520" s="1">
        <v>2.8419960000000001E-2</v>
      </c>
      <c r="GE520">
        <v>21.70693</v>
      </c>
      <c r="GF520" s="1">
        <v>9.8483880000000003E-12</v>
      </c>
      <c r="GG520" s="1">
        <v>5.87757E-8</v>
      </c>
      <c r="GH520" s="1">
        <v>2.821044E-2</v>
      </c>
      <c r="GI520">
        <v>21.657309999999999</v>
      </c>
      <c r="GJ520" s="1">
        <v>9.0801480000000001E-11</v>
      </c>
      <c r="GK520" s="1">
        <v>5.4970159999999999E-7</v>
      </c>
      <c r="GL520" s="1">
        <v>2.7923340000000001E-2</v>
      </c>
      <c r="GM520">
        <v>21.60154</v>
      </c>
      <c r="GN520" s="1">
        <v>6.8974380000000001E-10</v>
      </c>
      <c r="GO520" s="1">
        <v>4.2489960000000002E-6</v>
      </c>
      <c r="GP520" s="1">
        <v>2.833434E-2</v>
      </c>
      <c r="GQ520">
        <v>21.580870000000001</v>
      </c>
      <c r="GR520" s="1">
        <v>4.5234570000000003E-9</v>
      </c>
      <c r="GS520" s="1">
        <v>2.765972E-5</v>
      </c>
      <c r="GT520" s="1">
        <v>2.8027529999999998E-2</v>
      </c>
      <c r="GU520">
        <v>21.722539999999999</v>
      </c>
      <c r="GV520" s="1">
        <v>2.4696779999999999E-8</v>
      </c>
      <c r="GW520" s="1">
        <v>1.538082E-4</v>
      </c>
      <c r="GX520">
        <v>2.7517E-2</v>
      </c>
      <c r="GY520">
        <v>21.86908</v>
      </c>
      <c r="GZ520" s="1">
        <v>1.153249E-7</v>
      </c>
      <c r="HA520" s="1">
        <v>7.3759990000000001E-4</v>
      </c>
      <c r="HB520" s="1">
        <v>2.694247E-2</v>
      </c>
      <c r="HC520">
        <v>22.012720000000002</v>
      </c>
      <c r="HD520" s="1">
        <v>4.6915360000000002E-7</v>
      </c>
      <c r="HE520" s="1">
        <v>3.0883680000000002E-3</v>
      </c>
      <c r="HF520" s="1">
        <v>2.6707459999999999E-2</v>
      </c>
      <c r="HG520">
        <v>22.1538</v>
      </c>
      <c r="HH520" s="1">
        <v>1.7081199999999999E-6</v>
      </c>
      <c r="HI520" s="1">
        <v>1.1433759999999999E-2</v>
      </c>
      <c r="HJ520" s="1">
        <v>2.6583329999999999E-2</v>
      </c>
      <c r="HK520">
        <v>22.214479999999998</v>
      </c>
      <c r="HL520" s="1">
        <v>5.5874379999999998E-6</v>
      </c>
      <c r="HM520" s="1">
        <v>3.7875249999999999E-2</v>
      </c>
      <c r="HN520" s="1">
        <v>2.6370359999999999E-2</v>
      </c>
      <c r="HO520">
        <v>22.169219999999999</v>
      </c>
      <c r="HP520" s="1">
        <v>1.6450709999999999E-5</v>
      </c>
      <c r="HQ520" s="1">
        <v>0.1133092</v>
      </c>
      <c r="HR520" s="1">
        <v>2.6022429999999999E-2</v>
      </c>
      <c r="HS520">
        <v>22.108360000000001</v>
      </c>
      <c r="HT520" s="1">
        <v>4.3867579999999999E-5</v>
      </c>
      <c r="HU520">
        <v>0.30854700000000002</v>
      </c>
      <c r="HV520" s="1">
        <v>2.5984299999999998E-2</v>
      </c>
      <c r="HW520">
        <v>22.06232</v>
      </c>
      <c r="HX520" s="1">
        <v>1.086665E-4</v>
      </c>
      <c r="HY520">
        <v>0.7713989</v>
      </c>
      <c r="HZ520">
        <v>2.5621700000000001E-2</v>
      </c>
      <c r="IA520">
        <v>22.165980000000001</v>
      </c>
      <c r="IB520" s="1">
        <v>2.4596109999999998E-4</v>
      </c>
      <c r="IC520">
        <v>1.7837019999999999</v>
      </c>
      <c r="ID520">
        <v>2.5201560000000001E-2</v>
      </c>
      <c r="IE520">
        <v>22.342780000000001</v>
      </c>
      <c r="IF520" s="1">
        <v>5.1657150000000002E-4</v>
      </c>
      <c r="IG520">
        <v>3.8357230000000002</v>
      </c>
      <c r="IH520" s="1">
        <v>2.4786510000000001E-2</v>
      </c>
      <c r="II520">
        <v>22.513660000000002</v>
      </c>
      <c r="IJ520" s="1">
        <v>1.015253E-3</v>
      </c>
      <c r="IK520">
        <v>7.7184429999999997</v>
      </c>
      <c r="IL520" s="1">
        <v>2.455657E-2</v>
      </c>
      <c r="IM520">
        <v>22.67014</v>
      </c>
      <c r="IN520" s="1">
        <v>1.8928040000000001E-3</v>
      </c>
      <c r="IO520">
        <v>14.623189999999999</v>
      </c>
      <c r="IP520" s="1">
        <v>2.4407370000000001E-2</v>
      </c>
      <c r="IQ520">
        <v>22.710509999999999</v>
      </c>
      <c r="IR520" s="1">
        <v>3.3538840000000001E-3</v>
      </c>
      <c r="IS520">
        <v>26.238759999999999</v>
      </c>
      <c r="IT520" s="1">
        <v>2.425136E-2</v>
      </c>
      <c r="IU520">
        <v>22.665310000000002</v>
      </c>
      <c r="IV520" s="1">
        <v>5.6552340000000003E-3</v>
      </c>
      <c r="IW520">
        <v>44.803800000000003</v>
      </c>
      <c r="IX520" s="1">
        <v>2.4076449999999999E-2</v>
      </c>
      <c r="IY520">
        <v>22.618089999999999</v>
      </c>
      <c r="IZ520" s="1">
        <v>9.106968E-3</v>
      </c>
      <c r="JA520">
        <v>73.105170000000001</v>
      </c>
      <c r="JB520">
        <v>2.421479E-2</v>
      </c>
      <c r="JC520">
        <v>22.590440000000001</v>
      </c>
      <c r="JD520" s="1">
        <v>1.4265699999999999E-2</v>
      </c>
      <c r="JE520">
        <v>114.5078</v>
      </c>
      <c r="JF520" s="1">
        <v>2.407666E-2</v>
      </c>
      <c r="JG520">
        <v>22.657060000000001</v>
      </c>
      <c r="JH520" s="1">
        <v>2.1289760000000001E-2</v>
      </c>
      <c r="JI520">
        <v>172.81909999999999</v>
      </c>
      <c r="JJ520">
        <v>2.3855069999999999E-2</v>
      </c>
      <c r="JK520">
        <v>22.70834</v>
      </c>
      <c r="JL520" s="1">
        <v>3.0599040000000001E-2</v>
      </c>
      <c r="JM520">
        <v>251.9443</v>
      </c>
      <c r="JN520" s="1">
        <v>2.3575700000000002E-2</v>
      </c>
      <c r="JO520">
        <v>22.77929</v>
      </c>
      <c r="JP520" s="1">
        <v>4.249406E-2</v>
      </c>
      <c r="JQ520">
        <v>355.81509999999997</v>
      </c>
      <c r="JR520" s="1">
        <v>2.3409949999999999E-2</v>
      </c>
      <c r="JS520">
        <v>22.78285</v>
      </c>
      <c r="JT520" s="1">
        <v>5.7634190000000002E-2</v>
      </c>
      <c r="JU520">
        <v>488.19830000000002</v>
      </c>
      <c r="JV520" s="1">
        <v>2.3289509999999999E-2</v>
      </c>
      <c r="JW520">
        <v>22.740359999999999</v>
      </c>
      <c r="JX520" s="1">
        <v>7.6307459999999994E-2</v>
      </c>
      <c r="JY520">
        <v>652.60879999999997</v>
      </c>
      <c r="JZ520" s="1">
        <v>2.3134189999999999E-2</v>
      </c>
      <c r="KA520">
        <v>22.688020000000002</v>
      </c>
      <c r="KB520" s="1">
        <v>9.8537830000000007E-2</v>
      </c>
      <c r="KC520">
        <v>851.89509999999996</v>
      </c>
      <c r="KD520">
        <v>2.2911279999999999E-2</v>
      </c>
      <c r="KE520">
        <v>22.634209999999999</v>
      </c>
      <c r="KF520" s="1">
        <v>0.12412810000000001</v>
      </c>
      <c r="KG520">
        <v>1088.0060000000001</v>
      </c>
      <c r="KH520" s="1">
        <v>2.2661150000000001E-2</v>
      </c>
      <c r="KI520">
        <v>22.587869999999999</v>
      </c>
      <c r="KJ520">
        <v>0.15310360000000001</v>
      </c>
      <c r="KK520">
        <v>1361.9280000000001</v>
      </c>
      <c r="KL520" s="1">
        <v>2.2446629999999999E-2</v>
      </c>
      <c r="KM520">
        <v>22.655349999999999</v>
      </c>
      <c r="KN520">
        <v>0.18573680000000001</v>
      </c>
      <c r="KO520">
        <v>1673.89</v>
      </c>
      <c r="KP520" s="1">
        <v>2.2267909999999998E-2</v>
      </c>
      <c r="KQ520">
        <v>22.679729999999999</v>
      </c>
      <c r="KR520">
        <v>0.22198399999999999</v>
      </c>
      <c r="KS520">
        <v>2023.377</v>
      </c>
      <c r="KT520" s="1">
        <v>2.2087829999999999E-2</v>
      </c>
      <c r="KU520">
        <v>22.724399999999999</v>
      </c>
      <c r="KV520">
        <v>0.26130360000000002</v>
      </c>
      <c r="KW520">
        <v>2409.0340000000001</v>
      </c>
      <c r="KX520" s="1">
        <v>2.1895459999999999E-2</v>
      </c>
      <c r="KY520">
        <v>22.77534</v>
      </c>
      <c r="KZ520">
        <v>0.30321900000000002</v>
      </c>
      <c r="LA520">
        <v>2828.6329999999998</v>
      </c>
      <c r="LB520" s="1">
        <v>2.1707170000000001E-2</v>
      </c>
      <c r="LC520">
        <v>22.775310000000001</v>
      </c>
      <c r="LD520">
        <v>0.3475027</v>
      </c>
      <c r="LE520">
        <v>3279.3339999999998</v>
      </c>
      <c r="LF520" s="1">
        <v>2.1546619999999999E-2</v>
      </c>
      <c r="LG520">
        <v>22.711639999999999</v>
      </c>
      <c r="LH520">
        <v>0.3942214</v>
      </c>
      <c r="LI520">
        <v>3757.9630000000002</v>
      </c>
      <c r="LJ520" s="1">
        <v>2.1457899999999999E-2</v>
      </c>
      <c r="LK520">
        <v>22.638249999999999</v>
      </c>
      <c r="LL520">
        <v>0.44398650000000001</v>
      </c>
      <c r="LM520">
        <v>4261.308</v>
      </c>
      <c r="LN520" s="1">
        <v>2.1525220000000001E-2</v>
      </c>
      <c r="LO520">
        <v>22.615100000000002</v>
      </c>
      <c r="LP520">
        <v>0.49898049999999999</v>
      </c>
      <c r="LQ520">
        <v>4786.4790000000003</v>
      </c>
      <c r="LR520" s="1">
        <v>2.1407320000000001E-2</v>
      </c>
      <c r="LS520">
        <v>22.763529999999999</v>
      </c>
      <c r="LT520">
        <v>0.55127289999999995</v>
      </c>
      <c r="LU520">
        <v>5329.7960000000003</v>
      </c>
      <c r="LV520" s="1">
        <v>2.1221799999999999E-2</v>
      </c>
      <c r="LW520">
        <v>22.904170000000001</v>
      </c>
      <c r="LX520">
        <v>0.6021609</v>
      </c>
      <c r="LY520">
        <v>5886.027</v>
      </c>
      <c r="LZ520" s="1">
        <v>2.1057579999999999E-2</v>
      </c>
      <c r="MA520">
        <v>23.03875</v>
      </c>
      <c r="MB520">
        <v>0.65346249999999995</v>
      </c>
      <c r="MC520">
        <v>6450.9639999999999</v>
      </c>
      <c r="MD520" s="1">
        <v>2.098618E-2</v>
      </c>
      <c r="ME520">
        <v>23.189959999999999</v>
      </c>
      <c r="MF520">
        <v>0.70736549999999998</v>
      </c>
      <c r="MG520">
        <v>7021.2929999999997</v>
      </c>
      <c r="MH520" s="1">
        <v>2.0951279999999999E-2</v>
      </c>
      <c r="MI520">
        <v>23.23244</v>
      </c>
      <c r="MJ520">
        <v>0.76233399999999996</v>
      </c>
      <c r="MK520">
        <v>7594.5330000000004</v>
      </c>
      <c r="ML520" s="1">
        <v>2.0894360000000001E-2</v>
      </c>
      <c r="MM520">
        <v>23.159790000000001</v>
      </c>
      <c r="MN520">
        <v>0.81611009999999995</v>
      </c>
      <c r="MO520">
        <v>8167.3879999999999</v>
      </c>
      <c r="MP520">
        <v>2.0840890000000001E-2</v>
      </c>
      <c r="MQ520">
        <v>23.097519999999999</v>
      </c>
      <c r="MR520">
        <v>0.86913390000000001</v>
      </c>
      <c r="MS520">
        <v>8736.4529999999995</v>
      </c>
      <c r="MT520" s="1">
        <v>2.101366E-2</v>
      </c>
      <c r="MU520">
        <v>23.060269999999999</v>
      </c>
      <c r="MV520">
        <v>0.93131920000000001</v>
      </c>
      <c r="MW520">
        <v>9300.4580000000005</v>
      </c>
      <c r="MX520" s="1">
        <v>2.094801E-2</v>
      </c>
      <c r="MY520">
        <v>23.182510000000001</v>
      </c>
      <c r="MZ520">
        <v>0.98241350000000005</v>
      </c>
      <c r="NA520">
        <v>9857.2489999999998</v>
      </c>
      <c r="NB520" s="1">
        <v>2.0796599999999998E-2</v>
      </c>
      <c r="NC520">
        <v>23.345659999999999</v>
      </c>
      <c r="ND520">
        <v>1.027568</v>
      </c>
      <c r="NE520">
        <v>10402.09</v>
      </c>
      <c r="NF520" s="1">
        <v>2.0638589999999998E-2</v>
      </c>
      <c r="NG520">
        <v>23.4877</v>
      </c>
      <c r="NH520">
        <v>1.070165</v>
      </c>
      <c r="NI520">
        <v>10932.67</v>
      </c>
      <c r="NJ520" s="1">
        <v>2.0609559999999999E-2</v>
      </c>
      <c r="NK520">
        <v>23.620830000000002</v>
      </c>
      <c r="NL520">
        <v>1.1175170000000001</v>
      </c>
      <c r="NM520">
        <v>11447.87</v>
      </c>
      <c r="NN520" s="1">
        <v>2.064918E-2</v>
      </c>
      <c r="NO520">
        <v>23.63607</v>
      </c>
      <c r="NP520">
        <v>1.1670560000000001</v>
      </c>
      <c r="NQ520">
        <v>11947.9</v>
      </c>
      <c r="NR520" s="1">
        <v>2.0637550000000001E-2</v>
      </c>
      <c r="NS520">
        <v>23.577220000000001</v>
      </c>
      <c r="NT520">
        <v>1.2121109999999999</v>
      </c>
      <c r="NU520">
        <v>12431.67</v>
      </c>
      <c r="NV520" s="1">
        <v>2.0535149999999999E-2</v>
      </c>
      <c r="NW520">
        <v>23.516929999999999</v>
      </c>
      <c r="NX520">
        <v>1.2497940000000001</v>
      </c>
      <c r="NY520">
        <v>12897.27</v>
      </c>
      <c r="NZ520" s="1">
        <v>2.036957E-2</v>
      </c>
      <c r="OA520">
        <v>23.480219999999999</v>
      </c>
      <c r="OB520">
        <v>1.281056</v>
      </c>
      <c r="OC520">
        <v>13342.71</v>
      </c>
      <c r="OD520" s="1">
        <v>2.0292109999999999E-2</v>
      </c>
      <c r="OE520">
        <v>23.473009999999999</v>
      </c>
      <c r="OF520">
        <v>1.315482</v>
      </c>
      <c r="OG520">
        <v>13767.72</v>
      </c>
      <c r="OH520" s="1">
        <v>2.0304490000000001E-2</v>
      </c>
      <c r="OI520">
        <v>23.560680000000001</v>
      </c>
      <c r="OJ520">
        <v>1.3535489999999999</v>
      </c>
      <c r="OK520">
        <v>14173.26</v>
      </c>
    </row>
    <row r="521" spans="1:401" x14ac:dyDescent="0.35">
      <c r="A521">
        <v>530</v>
      </c>
      <c r="B521" t="s">
        <v>4</v>
      </c>
      <c r="C521" t="s">
        <v>364</v>
      </c>
      <c r="D521" t="s">
        <v>528</v>
      </c>
      <c r="E521">
        <v>796.02189999999996</v>
      </c>
      <c r="F521" s="1">
        <v>2.691495E-2</v>
      </c>
      <c r="G521">
        <v>19.703669999999999</v>
      </c>
      <c r="H521">
        <v>0</v>
      </c>
      <c r="I521">
        <v>0</v>
      </c>
      <c r="J521">
        <v>2.690114E-2</v>
      </c>
      <c r="K521">
        <v>19.716059999999999</v>
      </c>
      <c r="L521">
        <v>0</v>
      </c>
      <c r="M521">
        <v>0</v>
      </c>
      <c r="N521">
        <v>2.7125980000000001E-2</v>
      </c>
      <c r="O521">
        <v>19.839970000000001</v>
      </c>
      <c r="P521">
        <v>0</v>
      </c>
      <c r="Q521">
        <v>0</v>
      </c>
      <c r="R521" s="1">
        <v>2.7416590000000001E-2</v>
      </c>
      <c r="S521">
        <v>19.913620000000002</v>
      </c>
      <c r="T521">
        <v>0</v>
      </c>
      <c r="U521">
        <v>0</v>
      </c>
      <c r="V521" s="1">
        <v>2.7385570000000001E-2</v>
      </c>
      <c r="W521">
        <v>20.029409999999999</v>
      </c>
      <c r="X521">
        <v>0</v>
      </c>
      <c r="Y521">
        <v>0</v>
      </c>
      <c r="Z521" s="1">
        <v>2.7234459999999999E-2</v>
      </c>
      <c r="AA521">
        <v>20.047750000000001</v>
      </c>
      <c r="AB521">
        <v>0</v>
      </c>
      <c r="AC521">
        <v>0</v>
      </c>
      <c r="AD521" s="1">
        <v>2.7227950000000001E-2</v>
      </c>
      <c r="AE521">
        <v>20.05134</v>
      </c>
      <c r="AF521">
        <v>0</v>
      </c>
      <c r="AG521">
        <v>0</v>
      </c>
      <c r="AH521">
        <v>2.7381349999999999E-2</v>
      </c>
      <c r="AI521">
        <v>20.053560000000001</v>
      </c>
      <c r="AJ521">
        <v>0</v>
      </c>
      <c r="AK521">
        <v>0</v>
      </c>
      <c r="AL521" s="1">
        <v>2.717783E-2</v>
      </c>
      <c r="AM521">
        <v>20.051819999999999</v>
      </c>
      <c r="AN521">
        <v>0</v>
      </c>
      <c r="AO521">
        <v>0</v>
      </c>
      <c r="AP521" s="1">
        <v>2.7405889999999999E-2</v>
      </c>
      <c r="AQ521">
        <v>20.06305</v>
      </c>
      <c r="AR521">
        <v>0</v>
      </c>
      <c r="AS521">
        <v>0</v>
      </c>
      <c r="AT521" s="1">
        <v>2.7735369999999999E-2</v>
      </c>
      <c r="AU521">
        <v>20.173719999999999</v>
      </c>
      <c r="AV521">
        <v>0</v>
      </c>
      <c r="AW521">
        <v>0</v>
      </c>
      <c r="AX521" s="1">
        <v>2.8091669999999999E-2</v>
      </c>
      <c r="AY521">
        <v>20.222449999999998</v>
      </c>
      <c r="AZ521">
        <v>0</v>
      </c>
      <c r="BA521">
        <v>0</v>
      </c>
      <c r="BB521" s="1">
        <v>2.8276099999999998E-2</v>
      </c>
      <c r="BC521">
        <v>20.262730000000001</v>
      </c>
      <c r="BD521">
        <v>0</v>
      </c>
      <c r="BE521">
        <v>0</v>
      </c>
      <c r="BF521" s="1">
        <v>2.8416159999999999E-2</v>
      </c>
      <c r="BG521">
        <v>20.310510000000001</v>
      </c>
      <c r="BH521">
        <v>0</v>
      </c>
      <c r="BI521">
        <v>0</v>
      </c>
      <c r="BJ521" s="1">
        <v>2.8630300000000001E-2</v>
      </c>
      <c r="BK521">
        <v>20.295159999999999</v>
      </c>
      <c r="BL521">
        <v>0</v>
      </c>
      <c r="BM521">
        <v>0</v>
      </c>
      <c r="BN521" s="1">
        <v>2.8967909999999999E-2</v>
      </c>
      <c r="BO521">
        <v>20.266110000000001</v>
      </c>
      <c r="BP521">
        <v>0</v>
      </c>
      <c r="BQ521">
        <v>0</v>
      </c>
      <c r="BR521" s="1">
        <v>2.9362139999999998E-2</v>
      </c>
      <c r="BS521">
        <v>20.238510000000002</v>
      </c>
      <c r="BT521">
        <v>0</v>
      </c>
      <c r="BU521">
        <v>0</v>
      </c>
      <c r="BV521" s="1">
        <v>2.9633880000000001E-2</v>
      </c>
      <c r="BW521">
        <v>20.301850000000002</v>
      </c>
      <c r="BX521">
        <v>0</v>
      </c>
      <c r="BY521">
        <v>0</v>
      </c>
      <c r="BZ521">
        <v>2.9818649999999999E-2</v>
      </c>
      <c r="CA521">
        <v>20.447690000000001</v>
      </c>
      <c r="CB521">
        <v>0</v>
      </c>
      <c r="CC521">
        <v>0</v>
      </c>
      <c r="CD521" s="1">
        <v>2.9999870000000001E-2</v>
      </c>
      <c r="CE521">
        <v>20.621500000000001</v>
      </c>
      <c r="CF521">
        <v>0</v>
      </c>
      <c r="CG521">
        <v>0</v>
      </c>
      <c r="CH521" s="1">
        <v>3.0234589999999999E-2</v>
      </c>
      <c r="CI521">
        <v>20.761780000000002</v>
      </c>
      <c r="CJ521">
        <v>0</v>
      </c>
      <c r="CK521">
        <v>0</v>
      </c>
      <c r="CL521" s="1">
        <v>3.0500449999999998E-2</v>
      </c>
      <c r="CM521">
        <v>20.797219999999999</v>
      </c>
      <c r="CN521">
        <v>0</v>
      </c>
      <c r="CO521">
        <v>0</v>
      </c>
      <c r="CP521" s="1">
        <v>3.0710210000000002E-2</v>
      </c>
      <c r="CQ521">
        <v>20.769359999999999</v>
      </c>
      <c r="CR521">
        <v>0</v>
      </c>
      <c r="CS521">
        <v>0</v>
      </c>
      <c r="CT521">
        <v>3.093578E-2</v>
      </c>
      <c r="CU521">
        <v>20.74269</v>
      </c>
      <c r="CV521">
        <v>0</v>
      </c>
      <c r="CW521">
        <v>0</v>
      </c>
      <c r="CX521" s="1">
        <v>3.164235E-2</v>
      </c>
      <c r="CY521">
        <v>20.734570000000001</v>
      </c>
      <c r="CZ521">
        <v>0</v>
      </c>
      <c r="DA521">
        <v>0</v>
      </c>
      <c r="DB521" s="1">
        <v>3.173948E-2</v>
      </c>
      <c r="DC521">
        <v>20.83248</v>
      </c>
      <c r="DD521">
        <v>0</v>
      </c>
      <c r="DE521">
        <v>0</v>
      </c>
      <c r="DF521" s="1">
        <v>3.1608940000000002E-2</v>
      </c>
      <c r="DG521">
        <v>20.994489999999999</v>
      </c>
      <c r="DH521">
        <v>0</v>
      </c>
      <c r="DI521">
        <v>0</v>
      </c>
      <c r="DJ521" s="1">
        <v>3.1422100000000001E-2</v>
      </c>
      <c r="DK521">
        <v>21.12246</v>
      </c>
      <c r="DL521">
        <v>0</v>
      </c>
      <c r="DM521">
        <v>0</v>
      </c>
      <c r="DN521" s="1">
        <v>3.1508500000000002E-2</v>
      </c>
      <c r="DO521">
        <v>21.229939999999999</v>
      </c>
      <c r="DP521">
        <v>0</v>
      </c>
      <c r="DQ521">
        <v>0</v>
      </c>
      <c r="DR521" s="1">
        <v>3.1670700000000003E-2</v>
      </c>
      <c r="DS521">
        <v>21.253710000000002</v>
      </c>
      <c r="DT521">
        <v>0</v>
      </c>
      <c r="DU521">
        <v>0</v>
      </c>
      <c r="DV521" s="1">
        <v>3.1716800000000003E-2</v>
      </c>
      <c r="DW521">
        <v>21.207719999999998</v>
      </c>
      <c r="DX521">
        <v>0</v>
      </c>
      <c r="DY521">
        <v>0</v>
      </c>
      <c r="DZ521" s="1">
        <v>3.171239E-2</v>
      </c>
      <c r="EA521">
        <v>21.155860000000001</v>
      </c>
      <c r="EB521">
        <v>0</v>
      </c>
      <c r="EC521">
        <v>3.8950780000000001E-38</v>
      </c>
      <c r="ED521" s="1">
        <v>3.2624670000000001E-2</v>
      </c>
      <c r="EE521">
        <v>21.116330000000001</v>
      </c>
      <c r="EF521">
        <v>5.5058250000000002E-38</v>
      </c>
      <c r="EG521" s="1">
        <v>2.9949490000000002E-34</v>
      </c>
      <c r="EH521">
        <v>3.2460200000000002E-2</v>
      </c>
      <c r="EI521">
        <v>21.156749999999999</v>
      </c>
      <c r="EJ521" s="1">
        <v>1.5607929999999999E-34</v>
      </c>
      <c r="EK521" s="1">
        <v>8.2095119999999999E-31</v>
      </c>
      <c r="EL521" s="1">
        <v>3.194607E-2</v>
      </c>
      <c r="EM521">
        <v>21.25489</v>
      </c>
      <c r="EN521" s="1">
        <v>1.8193429999999999E-31</v>
      </c>
      <c r="EO521" s="1">
        <v>9.4911630000000007E-28</v>
      </c>
      <c r="EP521" s="1">
        <v>3.1368609999999998E-2</v>
      </c>
      <c r="EQ521">
        <v>21.37265</v>
      </c>
      <c r="ER521" s="1">
        <v>1.007226E-28</v>
      </c>
      <c r="ES521" s="1">
        <v>5.2836360000000002E-25</v>
      </c>
      <c r="ET521" s="1">
        <v>3.1268869999999997E-2</v>
      </c>
      <c r="EU521">
        <v>21.465</v>
      </c>
      <c r="EV521" s="1">
        <v>3.0156580000000001E-26</v>
      </c>
      <c r="EW521" s="1">
        <v>1.575518E-22</v>
      </c>
      <c r="EX521">
        <v>3.1344749999999998E-2</v>
      </c>
      <c r="EY521">
        <v>21.465910000000001</v>
      </c>
      <c r="EZ521" s="1">
        <v>5.2586119999999998E-24</v>
      </c>
      <c r="FA521" s="1">
        <v>2.7303689999999999E-20</v>
      </c>
      <c r="FB521" s="1">
        <v>3.1237790000000001E-2</v>
      </c>
      <c r="FC521">
        <v>21.412520000000001</v>
      </c>
      <c r="FD521" s="1">
        <v>5.6377479999999997E-22</v>
      </c>
      <c r="FE521" s="1">
        <v>2.932193E-18</v>
      </c>
      <c r="FF521">
        <v>3.096252E-2</v>
      </c>
      <c r="FG521">
        <v>21.34423</v>
      </c>
      <c r="FH521" s="1">
        <v>3.9104790000000003E-20</v>
      </c>
      <c r="FI521" s="1">
        <v>2.057042E-16</v>
      </c>
      <c r="FJ521" s="1">
        <v>3.1455869999999997E-2</v>
      </c>
      <c r="FK521">
        <v>21.29928</v>
      </c>
      <c r="FL521" s="1">
        <v>1.910171E-18</v>
      </c>
      <c r="FM521" s="1">
        <v>9.9186809999999995E-15</v>
      </c>
      <c r="FN521" s="1">
        <v>3.1119899999999999E-2</v>
      </c>
      <c r="FO521">
        <v>21.405190000000001</v>
      </c>
      <c r="FP521" s="1">
        <v>6.4932650000000006E-17</v>
      </c>
      <c r="FQ521" s="1">
        <v>3.4185259999999999E-13</v>
      </c>
      <c r="FR521" s="1">
        <v>3.0574790000000001E-2</v>
      </c>
      <c r="FS521">
        <v>21.514089999999999</v>
      </c>
      <c r="FT521" s="1">
        <v>1.6093300000000001E-15</v>
      </c>
      <c r="FU521" s="1">
        <v>8.6645969999999999E-12</v>
      </c>
      <c r="FV521" s="1">
        <v>2.9958459999999999E-2</v>
      </c>
      <c r="FW521">
        <v>21.605840000000001</v>
      </c>
      <c r="FX521" s="1">
        <v>3.0050110000000001E-14</v>
      </c>
      <c r="FY521" s="1">
        <v>1.661793E-10</v>
      </c>
      <c r="FZ521" s="1">
        <v>2.97275E-2</v>
      </c>
      <c r="GA521">
        <v>21.65042</v>
      </c>
      <c r="GB521" s="1">
        <v>4.4133090000000001E-13</v>
      </c>
      <c r="GC521" s="1">
        <v>2.4755640000000001E-9</v>
      </c>
      <c r="GD521" s="1">
        <v>2.9640989999999999E-2</v>
      </c>
      <c r="GE521">
        <v>21.637450000000001</v>
      </c>
      <c r="GF521" s="1">
        <v>5.1861220000000001E-12</v>
      </c>
      <c r="GG521" s="1">
        <v>2.936324E-8</v>
      </c>
      <c r="GH521" s="1">
        <v>2.942529E-2</v>
      </c>
      <c r="GI521">
        <v>21.589120000000001</v>
      </c>
      <c r="GJ521" s="1">
        <v>4.9198169999999999E-11</v>
      </c>
      <c r="GK521" s="1">
        <v>2.8276529999999998E-7</v>
      </c>
      <c r="GL521" s="1">
        <v>2.9127610000000002E-2</v>
      </c>
      <c r="GM521">
        <v>21.534870000000002</v>
      </c>
      <c r="GN521" s="1">
        <v>3.8405829999999999E-10</v>
      </c>
      <c r="GO521" s="1">
        <v>2.2476490000000002E-6</v>
      </c>
      <c r="GP521" s="1">
        <v>2.956744E-2</v>
      </c>
      <c r="GQ521">
        <v>21.515229999999999</v>
      </c>
      <c r="GR521" s="1">
        <v>2.5866010000000001E-9</v>
      </c>
      <c r="GS521" s="1">
        <v>1.503032E-5</v>
      </c>
      <c r="GT521" s="1">
        <v>2.92468E-2</v>
      </c>
      <c r="GU521">
        <v>21.656230000000001</v>
      </c>
      <c r="GV521" s="1">
        <v>1.448203E-8</v>
      </c>
      <c r="GW521" s="1">
        <v>8.5760879999999999E-5</v>
      </c>
      <c r="GX521" s="1">
        <v>2.8707469999999999E-2</v>
      </c>
      <c r="GY521">
        <v>21.802109999999999</v>
      </c>
      <c r="GZ521" s="1">
        <v>6.9257199999999994E-8</v>
      </c>
      <c r="HA521" s="1">
        <v>4.2150839999999999E-4</v>
      </c>
      <c r="HB521" s="1">
        <v>2.8107070000000001E-2</v>
      </c>
      <c r="HC521">
        <v>21.94454</v>
      </c>
      <c r="HD521" s="1">
        <v>2.8827480000000002E-7</v>
      </c>
      <c r="HE521" s="1">
        <v>1.8066429999999999E-3</v>
      </c>
      <c r="HF521" s="1">
        <v>2.7862029999999999E-2</v>
      </c>
      <c r="HG521">
        <v>22.084099999999999</v>
      </c>
      <c r="HH521" s="1">
        <v>1.072871E-6</v>
      </c>
      <c r="HI521" s="1">
        <v>6.8397659999999997E-3</v>
      </c>
      <c r="HJ521" s="1">
        <v>2.7736810000000001E-2</v>
      </c>
      <c r="HK521">
        <v>22.144439999999999</v>
      </c>
      <c r="HL521" s="1">
        <v>3.5846960000000001E-6</v>
      </c>
      <c r="HM521" s="1">
        <v>2.3147669999999999E-2</v>
      </c>
      <c r="HN521" s="1">
        <v>2.751352E-2</v>
      </c>
      <c r="HO521">
        <v>22.099959999999999</v>
      </c>
      <c r="HP521" s="1">
        <v>1.076855E-5</v>
      </c>
      <c r="HQ521" s="1">
        <v>7.0681019999999997E-2</v>
      </c>
      <c r="HR521" s="1">
        <v>2.715103E-2</v>
      </c>
      <c r="HS521">
        <v>22.040489999999998</v>
      </c>
      <c r="HT521" s="1">
        <v>2.9273460000000001E-5</v>
      </c>
      <c r="HU521" s="1">
        <v>0.19625870000000001</v>
      </c>
      <c r="HV521" s="1">
        <v>2.7114940000000001E-2</v>
      </c>
      <c r="HW521">
        <v>21.99596</v>
      </c>
      <c r="HX521" s="1">
        <v>7.3868910000000001E-5</v>
      </c>
      <c r="HY521">
        <v>0.49988539999999998</v>
      </c>
      <c r="HZ521" s="1">
        <v>2.6737210000000001E-2</v>
      </c>
      <c r="IA521">
        <v>22.09956</v>
      </c>
      <c r="IB521" s="1">
        <v>1.701567E-4</v>
      </c>
      <c r="IC521">
        <v>1.17655</v>
      </c>
      <c r="ID521" s="1">
        <v>2.6297250000000001E-2</v>
      </c>
      <c r="IE521">
        <v>22.275500000000001</v>
      </c>
      <c r="IF521" s="1">
        <v>3.6336300000000001E-4</v>
      </c>
      <c r="IG521">
        <v>2.573137</v>
      </c>
      <c r="IH521" s="1">
        <v>2.5862679999999999E-2</v>
      </c>
      <c r="II521">
        <v>22.445219999999999</v>
      </c>
      <c r="IJ521" s="1">
        <v>7.2554070000000002E-4</v>
      </c>
      <c r="IK521">
        <v>5.2615569999999998</v>
      </c>
      <c r="IL521" s="1">
        <v>2.562151E-2</v>
      </c>
      <c r="IM521">
        <v>22.600349999999999</v>
      </c>
      <c r="IN521" s="1">
        <v>1.3732149999999999E-3</v>
      </c>
      <c r="IO521">
        <v>10.12172</v>
      </c>
      <c r="IP521" s="1">
        <v>2.5466579999999999E-2</v>
      </c>
      <c r="IQ521">
        <v>22.640940000000001</v>
      </c>
      <c r="IR521" s="1">
        <v>2.4685549999999999E-3</v>
      </c>
      <c r="IS521">
        <v>18.42726</v>
      </c>
      <c r="IT521" s="1">
        <v>2.530423E-2</v>
      </c>
      <c r="IU521">
        <v>22.596900000000002</v>
      </c>
      <c r="IV521" s="1">
        <v>4.2199170000000001E-3</v>
      </c>
      <c r="IW521">
        <v>31.903110000000002</v>
      </c>
      <c r="IX521" s="1">
        <v>2.5125129999999999E-2</v>
      </c>
      <c r="IY521">
        <v>22.551120000000001</v>
      </c>
      <c r="IZ521" s="1">
        <v>6.8855499999999998E-3</v>
      </c>
      <c r="JA521">
        <v>52.742609999999999</v>
      </c>
      <c r="JB521" s="1">
        <v>2.5270440000000002E-2</v>
      </c>
      <c r="JC521">
        <v>22.52497</v>
      </c>
      <c r="JD521" s="1">
        <v>1.092073E-2</v>
      </c>
      <c r="JE521">
        <v>83.650630000000007</v>
      </c>
      <c r="JF521" s="1">
        <v>2.5126679999999998E-2</v>
      </c>
      <c r="JG521">
        <v>22.592089999999999</v>
      </c>
      <c r="JH521" s="1">
        <v>1.6490620000000001E-2</v>
      </c>
      <c r="JI521">
        <v>127.7521</v>
      </c>
      <c r="JJ521" s="1">
        <v>2.4894320000000001E-2</v>
      </c>
      <c r="JK521">
        <v>22.644649999999999</v>
      </c>
      <c r="JL521" s="1">
        <v>2.3965380000000001E-2</v>
      </c>
      <c r="JM521">
        <v>188.34100000000001</v>
      </c>
      <c r="JN521" s="1">
        <v>2.4599300000000001E-2</v>
      </c>
      <c r="JO521">
        <v>22.716149999999999</v>
      </c>
      <c r="JP521" s="1">
        <v>3.362863E-2</v>
      </c>
      <c r="JQ521">
        <v>268.8229</v>
      </c>
      <c r="JR521" s="1">
        <v>2.4428229999999999E-2</v>
      </c>
      <c r="JS521">
        <v>22.721419999999998</v>
      </c>
      <c r="JT521" s="1">
        <v>4.6070420000000001E-2</v>
      </c>
      <c r="JU521">
        <v>372.56099999999998</v>
      </c>
      <c r="JV521" s="1">
        <v>2.4301710000000001E-2</v>
      </c>
      <c r="JW521">
        <v>22.680730000000001</v>
      </c>
      <c r="JX521">
        <v>6.1572769999999999E-2</v>
      </c>
      <c r="JY521">
        <v>502.78500000000003</v>
      </c>
      <c r="JZ521" s="1">
        <v>2.4139069999999999E-2</v>
      </c>
      <c r="KA521">
        <v>22.630559999999999</v>
      </c>
      <c r="KB521" s="1">
        <v>8.0222550000000004E-2</v>
      </c>
      <c r="KC521">
        <v>662.26199999999994</v>
      </c>
      <c r="KD521" s="1">
        <v>2.3906119999999999E-2</v>
      </c>
      <c r="KE521">
        <v>22.579080000000001</v>
      </c>
      <c r="KF521" s="1">
        <v>0.1019128</v>
      </c>
      <c r="KG521">
        <v>853.05920000000003</v>
      </c>
      <c r="KH521">
        <v>2.3646819999999999E-2</v>
      </c>
      <c r="KI521">
        <v>22.534990000000001</v>
      </c>
      <c r="KJ521" s="1">
        <v>0.12672159999999999</v>
      </c>
      <c r="KK521">
        <v>1076.489</v>
      </c>
      <c r="KL521" s="1">
        <v>2.3423820000000001E-2</v>
      </c>
      <c r="KM521">
        <v>22.603110000000001</v>
      </c>
      <c r="KN521">
        <v>0.15490590000000001</v>
      </c>
      <c r="KO521">
        <v>1333.2280000000001</v>
      </c>
      <c r="KP521" s="1">
        <v>2.323478E-2</v>
      </c>
      <c r="KQ521">
        <v>22.62912</v>
      </c>
      <c r="KR521">
        <v>0.18644810000000001</v>
      </c>
      <c r="KS521">
        <v>1623.3109999999999</v>
      </c>
      <c r="KT521" s="1">
        <v>2.304759E-2</v>
      </c>
      <c r="KU521">
        <v>22.67435</v>
      </c>
      <c r="KV521">
        <v>0.22097800000000001</v>
      </c>
      <c r="KW521">
        <v>1946.0640000000001</v>
      </c>
      <c r="KX521" s="1">
        <v>2.2846350000000001E-2</v>
      </c>
      <c r="KY521">
        <v>22.72589</v>
      </c>
      <c r="KZ521">
        <v>0.25807790000000003</v>
      </c>
      <c r="LA521">
        <v>2299.991</v>
      </c>
      <c r="LB521">
        <v>2.2649209999999999E-2</v>
      </c>
      <c r="LC521">
        <v>22.726959999999998</v>
      </c>
      <c r="LD521">
        <v>0.29757119999999998</v>
      </c>
      <c r="LE521">
        <v>2683.0120000000002</v>
      </c>
      <c r="LF521" s="1">
        <v>2.248269E-2</v>
      </c>
      <c r="LG521">
        <v>22.66498</v>
      </c>
      <c r="LH521">
        <v>0.3395571</v>
      </c>
      <c r="LI521">
        <v>3092.7620000000002</v>
      </c>
      <c r="LJ521" s="1">
        <v>2.2390090000000001E-2</v>
      </c>
      <c r="LK521">
        <v>22.593520000000002</v>
      </c>
      <c r="LL521">
        <v>0.38453379999999998</v>
      </c>
      <c r="LM521">
        <v>3526.692</v>
      </c>
      <c r="LN521" s="1">
        <v>2.246447E-2</v>
      </c>
      <c r="LO521">
        <v>22.571529999999999</v>
      </c>
      <c r="LP521">
        <v>0.4345234</v>
      </c>
      <c r="LQ521">
        <v>3982.5949999999998</v>
      </c>
      <c r="LR521" s="1">
        <v>2.2339169999999998E-2</v>
      </c>
      <c r="LS521">
        <v>22.719149999999999</v>
      </c>
      <c r="LT521">
        <v>0.48242099999999999</v>
      </c>
      <c r="LU521">
        <v>4457.2969999999996</v>
      </c>
      <c r="LV521" s="1">
        <v>2.214238E-2</v>
      </c>
      <c r="LW521">
        <v>22.859190000000002</v>
      </c>
      <c r="LX521">
        <v>0.52938580000000002</v>
      </c>
      <c r="LY521">
        <v>4946.3519999999999</v>
      </c>
      <c r="LZ521" s="1">
        <v>2.1970239999999999E-2</v>
      </c>
      <c r="MA521">
        <v>22.992439999999998</v>
      </c>
      <c r="MB521">
        <v>0.57706990000000002</v>
      </c>
      <c r="MC521">
        <v>5446.143</v>
      </c>
      <c r="MD521" s="1">
        <v>2.1897159999999999E-2</v>
      </c>
      <c r="ME521">
        <v>23.142150000000001</v>
      </c>
      <c r="MF521">
        <v>0.62740459999999998</v>
      </c>
      <c r="MG521">
        <v>5953.7460000000001</v>
      </c>
      <c r="MH521" s="1">
        <v>2.1859980000000001E-2</v>
      </c>
      <c r="MI521">
        <v>23.184629999999999</v>
      </c>
      <c r="MJ521">
        <v>0.67892059999999999</v>
      </c>
      <c r="MK521">
        <v>6466.9570000000003</v>
      </c>
      <c r="ML521" s="1">
        <v>2.180265E-2</v>
      </c>
      <c r="MM521">
        <v>23.112729999999999</v>
      </c>
      <c r="MN521">
        <v>0.72974899999999998</v>
      </c>
      <c r="MO521">
        <v>6982.8249999999998</v>
      </c>
      <c r="MP521">
        <v>2.174827E-2</v>
      </c>
      <c r="MQ521">
        <v>23.05161</v>
      </c>
      <c r="MR521">
        <v>0.78013619999999995</v>
      </c>
      <c r="MS521">
        <v>7498.1450000000004</v>
      </c>
      <c r="MT521" s="1">
        <v>2.1929609999999999E-2</v>
      </c>
      <c r="MU521">
        <v>23.015219999999999</v>
      </c>
      <c r="MV521">
        <v>0.83902310000000002</v>
      </c>
      <c r="MW521">
        <v>8011.8590000000004</v>
      </c>
      <c r="MX521" s="1">
        <v>2.1860379999999999E-2</v>
      </c>
      <c r="MY521">
        <v>23.136890000000001</v>
      </c>
      <c r="MZ521">
        <v>0.88809340000000003</v>
      </c>
      <c r="NA521">
        <v>8521.7289999999994</v>
      </c>
      <c r="NB521" s="1">
        <v>2.1700480000000001E-2</v>
      </c>
      <c r="NC521">
        <v>23.298780000000001</v>
      </c>
      <c r="ND521">
        <v>0.93190189999999995</v>
      </c>
      <c r="NE521">
        <v>9023.2870000000003</v>
      </c>
      <c r="NF521" s="1">
        <v>2.1534339999999999E-2</v>
      </c>
      <c r="NG521">
        <v>23.439530000000001</v>
      </c>
      <c r="NH521">
        <v>0.97354580000000002</v>
      </c>
      <c r="NI521">
        <v>9514.3080000000009</v>
      </c>
      <c r="NJ521" s="1">
        <v>2.1505349999999999E-2</v>
      </c>
      <c r="NK521">
        <v>23.57132</v>
      </c>
      <c r="NL521">
        <v>1.0197609999999999</v>
      </c>
      <c r="NM521">
        <v>9993.7270000000008</v>
      </c>
      <c r="NN521" s="1">
        <v>2.154795E-2</v>
      </c>
      <c r="NO521">
        <v>23.586880000000001</v>
      </c>
      <c r="NP521">
        <v>1.068141</v>
      </c>
      <c r="NQ521">
        <v>10461.61</v>
      </c>
      <c r="NR521" s="1">
        <v>2.1532869999999999E-2</v>
      </c>
      <c r="NS521">
        <v>23.528890000000001</v>
      </c>
      <c r="NT521">
        <v>1.1123430000000001</v>
      </c>
      <c r="NU521">
        <v>10916.71</v>
      </c>
      <c r="NV521" s="1">
        <v>2.1428030000000001E-2</v>
      </c>
      <c r="NW521">
        <v>23.46988</v>
      </c>
      <c r="NX521">
        <v>1.1501159999999999</v>
      </c>
      <c r="NY521">
        <v>11357.04</v>
      </c>
      <c r="NZ521" s="1">
        <v>2.12508E-2</v>
      </c>
      <c r="OA521">
        <v>23.43449</v>
      </c>
      <c r="OB521">
        <v>1.1816949999999999</v>
      </c>
      <c r="OC521">
        <v>11780.65</v>
      </c>
      <c r="OD521" s="1">
        <v>2.1171079999999998E-2</v>
      </c>
      <c r="OE521">
        <v>23.4284</v>
      </c>
      <c r="OF521">
        <v>1.2165159999999999</v>
      </c>
      <c r="OG521">
        <v>12187.03</v>
      </c>
      <c r="OH521" s="1">
        <v>2.118567E-2</v>
      </c>
      <c r="OI521">
        <v>23.516110000000001</v>
      </c>
      <c r="OJ521">
        <v>1.2548220000000001</v>
      </c>
      <c r="OK521">
        <v>12577.09</v>
      </c>
    </row>
    <row r="522" spans="1:401" x14ac:dyDescent="0.35">
      <c r="A522">
        <v>531</v>
      </c>
      <c r="B522" t="s">
        <v>4</v>
      </c>
      <c r="C522" t="s">
        <v>364</v>
      </c>
      <c r="D522" t="s">
        <v>529</v>
      </c>
      <c r="E522">
        <v>795.98519999999996</v>
      </c>
      <c r="F522" s="1">
        <v>2.6793979999999998E-2</v>
      </c>
      <c r="G522">
        <v>19.610800000000001</v>
      </c>
      <c r="H522">
        <v>0</v>
      </c>
      <c r="I522">
        <v>0</v>
      </c>
      <c r="J522" s="1">
        <v>2.6781559999999999E-2</v>
      </c>
      <c r="K522">
        <v>19.6248</v>
      </c>
      <c r="L522">
        <v>0</v>
      </c>
      <c r="M522">
        <v>0</v>
      </c>
      <c r="N522" s="1">
        <v>2.7009910000000002E-2</v>
      </c>
      <c r="O522">
        <v>19.749169999999999</v>
      </c>
      <c r="P522">
        <v>0</v>
      </c>
      <c r="Q522">
        <v>0</v>
      </c>
      <c r="R522" s="1">
        <v>2.730264E-2</v>
      </c>
      <c r="S522">
        <v>19.82235</v>
      </c>
      <c r="T522">
        <v>0</v>
      </c>
      <c r="U522">
        <v>0</v>
      </c>
      <c r="V522" s="1">
        <v>2.7270659999999999E-2</v>
      </c>
      <c r="W522">
        <v>19.937439999999999</v>
      </c>
      <c r="X522">
        <v>0</v>
      </c>
      <c r="Y522">
        <v>0</v>
      </c>
      <c r="Z522" s="1">
        <v>2.7117619999999999E-2</v>
      </c>
      <c r="AA522">
        <v>19.955390000000001</v>
      </c>
      <c r="AB522">
        <v>0</v>
      </c>
      <c r="AC522">
        <v>0</v>
      </c>
      <c r="AD522" s="1">
        <v>2.7110869999999999E-2</v>
      </c>
      <c r="AE522">
        <v>19.959479999999999</v>
      </c>
      <c r="AF522">
        <v>0</v>
      </c>
      <c r="AG522">
        <v>0</v>
      </c>
      <c r="AH522" s="1">
        <v>2.7263989999999998E-2</v>
      </c>
      <c r="AI522">
        <v>19.96237</v>
      </c>
      <c r="AJ522">
        <v>0</v>
      </c>
      <c r="AK522">
        <v>0</v>
      </c>
      <c r="AL522" s="1">
        <v>2.7056190000000001E-2</v>
      </c>
      <c r="AM522">
        <v>19.96142</v>
      </c>
      <c r="AN522">
        <v>0</v>
      </c>
      <c r="AO522">
        <v>0</v>
      </c>
      <c r="AP522" s="1">
        <v>2.7284869999999999E-2</v>
      </c>
      <c r="AQ522">
        <v>19.973690000000001</v>
      </c>
      <c r="AR522">
        <v>0</v>
      </c>
      <c r="AS522">
        <v>0</v>
      </c>
      <c r="AT522" s="1">
        <v>2.7617070000000001E-2</v>
      </c>
      <c r="AU522">
        <v>20.084849999999999</v>
      </c>
      <c r="AV522">
        <v>0</v>
      </c>
      <c r="AW522">
        <v>0</v>
      </c>
      <c r="AX522" s="1">
        <v>2.7973080000000001E-2</v>
      </c>
      <c r="AY522">
        <v>20.13355</v>
      </c>
      <c r="AZ522">
        <v>0</v>
      </c>
      <c r="BA522">
        <v>0</v>
      </c>
      <c r="BB522" s="1">
        <v>2.815585E-2</v>
      </c>
      <c r="BC522">
        <v>20.174589999999998</v>
      </c>
      <c r="BD522">
        <v>0</v>
      </c>
      <c r="BE522">
        <v>0</v>
      </c>
      <c r="BF522" s="1">
        <v>2.8295609999999999E-2</v>
      </c>
      <c r="BG522">
        <v>20.222159999999999</v>
      </c>
      <c r="BH522">
        <v>0</v>
      </c>
      <c r="BI522">
        <v>0</v>
      </c>
      <c r="BJ522" s="1">
        <v>2.8508510000000001E-2</v>
      </c>
      <c r="BK522">
        <v>20.20748</v>
      </c>
      <c r="BL522">
        <v>0</v>
      </c>
      <c r="BM522">
        <v>0</v>
      </c>
      <c r="BN522" s="1">
        <v>2.884511E-2</v>
      </c>
      <c r="BO522">
        <v>20.179739999999999</v>
      </c>
      <c r="BP522">
        <v>0</v>
      </c>
      <c r="BQ522">
        <v>0</v>
      </c>
      <c r="BR522" s="1">
        <v>2.9240390000000002E-2</v>
      </c>
      <c r="BS522">
        <v>20.153980000000001</v>
      </c>
      <c r="BT522">
        <v>0</v>
      </c>
      <c r="BU522">
        <v>0</v>
      </c>
      <c r="BV522" s="1">
        <v>2.9512300000000002E-2</v>
      </c>
      <c r="BW522">
        <v>20.218589999999999</v>
      </c>
      <c r="BX522">
        <v>0</v>
      </c>
      <c r="BY522">
        <v>0</v>
      </c>
      <c r="BZ522" s="1">
        <v>2.969687E-2</v>
      </c>
      <c r="CA522">
        <v>20.364889999999999</v>
      </c>
      <c r="CB522">
        <v>0</v>
      </c>
      <c r="CC522">
        <v>0</v>
      </c>
      <c r="CD522" s="1">
        <v>2.987627E-2</v>
      </c>
      <c r="CE522">
        <v>20.537569999999999</v>
      </c>
      <c r="CF522">
        <v>0</v>
      </c>
      <c r="CG522">
        <v>0</v>
      </c>
      <c r="CH522" s="1">
        <v>3.0111160000000001E-2</v>
      </c>
      <c r="CI522">
        <v>20.67643</v>
      </c>
      <c r="CJ522">
        <v>0</v>
      </c>
      <c r="CK522">
        <v>0</v>
      </c>
      <c r="CL522">
        <v>3.0377339999999999E-2</v>
      </c>
      <c r="CM522">
        <v>20.710640000000001</v>
      </c>
      <c r="CN522">
        <v>0</v>
      </c>
      <c r="CO522">
        <v>0</v>
      </c>
      <c r="CP522" s="1">
        <v>3.0587240000000002E-2</v>
      </c>
      <c r="CQ522">
        <v>20.683340000000001</v>
      </c>
      <c r="CR522">
        <v>0</v>
      </c>
      <c r="CS522">
        <v>0</v>
      </c>
      <c r="CT522" s="1">
        <v>3.0815479999999999E-2</v>
      </c>
      <c r="CU522">
        <v>20.657810000000001</v>
      </c>
      <c r="CV522">
        <v>0</v>
      </c>
      <c r="CW522">
        <v>0</v>
      </c>
      <c r="CX522" s="1">
        <v>3.1524999999999997E-2</v>
      </c>
      <c r="CY522">
        <v>20.651140000000002</v>
      </c>
      <c r="CZ522">
        <v>0</v>
      </c>
      <c r="DA522">
        <v>0</v>
      </c>
      <c r="DB522" s="1">
        <v>3.1622600000000001E-2</v>
      </c>
      <c r="DC522">
        <v>20.750080000000001</v>
      </c>
      <c r="DD522">
        <v>0</v>
      </c>
      <c r="DE522">
        <v>0</v>
      </c>
      <c r="DF522" s="1">
        <v>3.14896E-2</v>
      </c>
      <c r="DG522">
        <v>20.911719999999999</v>
      </c>
      <c r="DH522">
        <v>0</v>
      </c>
      <c r="DI522">
        <v>0</v>
      </c>
      <c r="DJ522" s="1">
        <v>3.1301679999999998E-2</v>
      </c>
      <c r="DK522">
        <v>21.03895</v>
      </c>
      <c r="DL522">
        <v>0</v>
      </c>
      <c r="DM522">
        <v>0</v>
      </c>
      <c r="DN522" s="1">
        <v>3.138792E-2</v>
      </c>
      <c r="DO522">
        <v>21.145710000000001</v>
      </c>
      <c r="DP522">
        <v>0</v>
      </c>
      <c r="DQ522">
        <v>0</v>
      </c>
      <c r="DR522" s="1">
        <v>3.1553730000000002E-2</v>
      </c>
      <c r="DS522">
        <v>21.168839999999999</v>
      </c>
      <c r="DT522">
        <v>0</v>
      </c>
      <c r="DU522">
        <v>0</v>
      </c>
      <c r="DV522">
        <v>3.1600019999999999E-2</v>
      </c>
      <c r="DW522">
        <v>21.123760000000001</v>
      </c>
      <c r="DX522">
        <v>0</v>
      </c>
      <c r="DY522">
        <v>0</v>
      </c>
      <c r="DZ522" s="1">
        <v>3.1601150000000001E-2</v>
      </c>
      <c r="EA522">
        <v>21.07368</v>
      </c>
      <c r="EB522">
        <v>0</v>
      </c>
      <c r="EC522">
        <v>0</v>
      </c>
      <c r="ED522" s="1">
        <v>3.2522809999999999E-2</v>
      </c>
      <c r="EE522">
        <v>21.03614</v>
      </c>
      <c r="EF522">
        <v>1.6042210000000001E-38</v>
      </c>
      <c r="EG522" s="1">
        <v>8.7314620000000005E-35</v>
      </c>
      <c r="EH522" s="1">
        <v>3.235565E-2</v>
      </c>
      <c r="EI522">
        <v>21.078399999999998</v>
      </c>
      <c r="EJ522" s="1">
        <v>4.8814009999999996E-35</v>
      </c>
      <c r="EK522" s="1">
        <v>2.5609110000000001E-31</v>
      </c>
      <c r="EL522" s="1">
        <v>3.1838690000000003E-2</v>
      </c>
      <c r="EM522">
        <v>21.17773</v>
      </c>
      <c r="EN522" s="1">
        <v>6.0586680000000002E-32</v>
      </c>
      <c r="EO522" s="1">
        <v>3.1451510000000001E-28</v>
      </c>
      <c r="EP522" s="1">
        <v>3.1257890000000003E-2</v>
      </c>
      <c r="EQ522">
        <v>21.295539999999999</v>
      </c>
      <c r="ER522" s="1">
        <v>3.5487369999999998E-29</v>
      </c>
      <c r="ES522" s="1">
        <v>1.8489479999999999E-25</v>
      </c>
      <c r="ET522" s="1">
        <v>3.116209E-2</v>
      </c>
      <c r="EU522">
        <v>21.387309999999999</v>
      </c>
      <c r="EV522" s="1">
        <v>1.119183E-26</v>
      </c>
      <c r="EW522" s="1">
        <v>5.7961800000000003E-23</v>
      </c>
      <c r="EX522" s="1">
        <v>3.124093E-2</v>
      </c>
      <c r="EY522">
        <v>21.388470000000002</v>
      </c>
      <c r="EZ522" s="1">
        <v>2.048316E-24</v>
      </c>
      <c r="FA522" s="1">
        <v>1.052347E-20</v>
      </c>
      <c r="FB522" s="1">
        <v>3.1135610000000001E-2</v>
      </c>
      <c r="FC522">
        <v>21.336210000000001</v>
      </c>
      <c r="FD522" s="1">
        <v>2.2970019999999998E-22</v>
      </c>
      <c r="FE522" s="1">
        <v>1.1801740000000001E-18</v>
      </c>
      <c r="FF522" s="1">
        <v>3.0862569999999999E-2</v>
      </c>
      <c r="FG522">
        <v>21.26961</v>
      </c>
      <c r="FH522" s="1">
        <v>1.661493E-20</v>
      </c>
      <c r="FI522" s="1">
        <v>8.6206399999999995E-17</v>
      </c>
      <c r="FJ522">
        <v>3.1363830000000002E-2</v>
      </c>
      <c r="FK522">
        <v>21.227270000000001</v>
      </c>
      <c r="FL522" s="1">
        <v>8.4446639999999997E-19</v>
      </c>
      <c r="FM522" s="1">
        <v>4.3173629999999999E-15</v>
      </c>
      <c r="FN522" s="1">
        <v>3.1028300000000002E-2</v>
      </c>
      <c r="FO522">
        <v>21.33464</v>
      </c>
      <c r="FP522" s="1">
        <v>2.9788939999999999E-17</v>
      </c>
      <c r="FQ522" s="1">
        <v>1.5419759999999999E-13</v>
      </c>
      <c r="FR522" s="1">
        <v>3.048205E-2</v>
      </c>
      <c r="FS522">
        <v>21.443359999999998</v>
      </c>
      <c r="FT522" s="1">
        <v>7.6448180000000002E-16</v>
      </c>
      <c r="FU522" s="1">
        <v>4.04166E-12</v>
      </c>
      <c r="FV522" s="1">
        <v>2.9863310000000001E-2</v>
      </c>
      <c r="FW522">
        <v>21.534839999999999</v>
      </c>
      <c r="FX522" s="1">
        <v>1.4753949999999999E-14</v>
      </c>
      <c r="FY522" s="1">
        <v>8.0021179999999995E-11</v>
      </c>
      <c r="FZ522" s="1">
        <v>2.9635209999999999E-2</v>
      </c>
      <c r="GA522">
        <v>21.579270000000001</v>
      </c>
      <c r="GB522" s="1">
        <v>2.2368039999999999E-13</v>
      </c>
      <c r="GC522" s="1">
        <v>1.228821E-9</v>
      </c>
      <c r="GD522" s="1">
        <v>2.9550079999999999E-2</v>
      </c>
      <c r="GE522">
        <v>21.56653</v>
      </c>
      <c r="GF522" s="1">
        <v>2.7094449999999999E-12</v>
      </c>
      <c r="GG522" s="1">
        <v>1.50037E-8</v>
      </c>
      <c r="GH522" s="1">
        <v>2.9336210000000001E-2</v>
      </c>
      <c r="GI522">
        <v>21.519290000000002</v>
      </c>
      <c r="GJ522" s="1">
        <v>2.6459590000000001E-11</v>
      </c>
      <c r="GK522" s="1">
        <v>1.4853720000000001E-7</v>
      </c>
      <c r="GL522" s="1">
        <v>2.9042780000000001E-2</v>
      </c>
      <c r="GM522">
        <v>21.466560000000001</v>
      </c>
      <c r="GN522" s="1">
        <v>2.1237349999999999E-10</v>
      </c>
      <c r="GO522" s="1">
        <v>1.212269E-6</v>
      </c>
      <c r="GP522" s="1">
        <v>2.9491659999999999E-2</v>
      </c>
      <c r="GQ522">
        <v>21.448930000000001</v>
      </c>
      <c r="GR522" s="1">
        <v>1.469399E-9</v>
      </c>
      <c r="GS522" s="1">
        <v>8.3146199999999997E-6</v>
      </c>
      <c r="GT522" s="1">
        <v>2.916796E-2</v>
      </c>
      <c r="GU522">
        <v>21.590599999999998</v>
      </c>
      <c r="GV522" s="1">
        <v>8.4378669999999998E-9</v>
      </c>
      <c r="GW522" s="1">
        <v>4.8603970000000002E-5</v>
      </c>
      <c r="GX522" s="1">
        <v>2.8626780000000001E-2</v>
      </c>
      <c r="GY522">
        <v>21.735569999999999</v>
      </c>
      <c r="GZ522" s="1">
        <v>4.133743E-8</v>
      </c>
      <c r="HA522" s="1">
        <v>2.4445009999999999E-4</v>
      </c>
      <c r="HB522">
        <v>2.8026039999999999E-2</v>
      </c>
      <c r="HC522">
        <v>21.87689</v>
      </c>
      <c r="HD522" s="1">
        <v>1.760584E-7</v>
      </c>
      <c r="HE522" s="1">
        <v>1.070898E-3</v>
      </c>
      <c r="HF522" s="1">
        <v>2.778191E-2</v>
      </c>
      <c r="HG522">
        <v>22.014890000000001</v>
      </c>
      <c r="HH522" s="1">
        <v>6.6981019999999997E-7</v>
      </c>
      <c r="HI522" s="1">
        <v>4.1397120000000003E-3</v>
      </c>
      <c r="HJ522" s="1">
        <v>2.766093E-2</v>
      </c>
      <c r="HK522">
        <v>22.073599999999999</v>
      </c>
      <c r="HL522" s="1">
        <v>2.285916E-6</v>
      </c>
      <c r="HM522" s="1">
        <v>1.429215E-2</v>
      </c>
      <c r="HN522" s="1">
        <v>2.7438870000000001E-2</v>
      </c>
      <c r="HO522">
        <v>22.029219999999999</v>
      </c>
      <c r="HP522" s="1">
        <v>7.0064780000000004E-6</v>
      </c>
      <c r="HQ522" s="1">
        <v>4.4478839999999999E-2</v>
      </c>
      <c r="HR522" s="1">
        <v>2.7077589999999999E-2</v>
      </c>
      <c r="HS522">
        <v>21.971050000000002</v>
      </c>
      <c r="HT522" s="1">
        <v>1.9414830000000001E-5</v>
      </c>
      <c r="HU522" s="1">
        <v>0.12576029999999999</v>
      </c>
      <c r="HV522" s="1">
        <v>2.70438E-2</v>
      </c>
      <c r="HW522">
        <v>21.9285</v>
      </c>
      <c r="HX522" s="1">
        <v>4.9897790000000001E-5</v>
      </c>
      <c r="HY522">
        <v>0.32589869999999999</v>
      </c>
      <c r="HZ522">
        <v>2.6667360000000001E-2</v>
      </c>
      <c r="IA522">
        <v>22.033529999999999</v>
      </c>
      <c r="IB522" s="1">
        <v>1.1695440000000001E-4</v>
      </c>
      <c r="IC522">
        <v>0.77974889999999997</v>
      </c>
      <c r="ID522" s="1">
        <v>2.6227489999999999E-2</v>
      </c>
      <c r="IE522">
        <v>22.209099999999999</v>
      </c>
      <c r="IF522" s="1">
        <v>2.5389850000000002E-4</v>
      </c>
      <c r="IG522">
        <v>1.7321439999999999</v>
      </c>
      <c r="IH522" s="1">
        <v>2.5793969999999999E-2</v>
      </c>
      <c r="II522">
        <v>22.377400000000002</v>
      </c>
      <c r="IJ522" s="1">
        <v>5.1499010000000003E-4</v>
      </c>
      <c r="IK522">
        <v>3.594843</v>
      </c>
      <c r="IL522" s="1">
        <v>2.5552539999999999E-2</v>
      </c>
      <c r="IM522">
        <v>22.53098</v>
      </c>
      <c r="IN522" s="1">
        <v>9.8933539999999996E-4</v>
      </c>
      <c r="IO522">
        <v>7.0137700000000001</v>
      </c>
      <c r="IP522" s="1">
        <v>2.5398770000000001E-2</v>
      </c>
      <c r="IQ522">
        <v>22.570060000000002</v>
      </c>
      <c r="IR522" s="1">
        <v>1.803965E-3</v>
      </c>
      <c r="IS522">
        <v>12.941850000000001</v>
      </c>
      <c r="IT522" s="1">
        <v>2.5237030000000001E-2</v>
      </c>
      <c r="IU522">
        <v>22.526769999999999</v>
      </c>
      <c r="IV522" s="1">
        <v>3.12583E-3</v>
      </c>
      <c r="IW522">
        <v>22.694849999999999</v>
      </c>
      <c r="IX522" s="1">
        <v>2.5061940000000001E-2</v>
      </c>
      <c r="IY522">
        <v>22.482489999999999</v>
      </c>
      <c r="IZ522" s="1">
        <v>5.1669139999999999E-3</v>
      </c>
      <c r="JA522">
        <v>37.97842</v>
      </c>
      <c r="JB522" s="1">
        <v>2.5208109999999999E-2</v>
      </c>
      <c r="JC522">
        <v>22.458269999999999</v>
      </c>
      <c r="JD522" s="1">
        <v>8.2960320000000001E-3</v>
      </c>
      <c r="JE522">
        <v>60.936799999999998</v>
      </c>
      <c r="JF522" s="1">
        <v>2.506483E-2</v>
      </c>
      <c r="JG522">
        <v>22.527010000000001</v>
      </c>
      <c r="JH522" s="1">
        <v>1.2673469999999999E-2</v>
      </c>
      <c r="JI522">
        <v>94.094340000000003</v>
      </c>
      <c r="JJ522" s="1">
        <v>2.4832219999999999E-2</v>
      </c>
      <c r="JK522">
        <v>22.579940000000001</v>
      </c>
      <c r="JL522" s="1">
        <v>1.862053E-2</v>
      </c>
      <c r="JM522">
        <v>140.17410000000001</v>
      </c>
      <c r="JN522" s="1">
        <v>2.4534609999999998E-2</v>
      </c>
      <c r="JO522">
        <v>22.652190000000001</v>
      </c>
      <c r="JP522" s="1">
        <v>2.6397790000000001E-2</v>
      </c>
      <c r="JQ522">
        <v>202.05969999999999</v>
      </c>
      <c r="JR522" s="1">
        <v>2.4364420000000001E-2</v>
      </c>
      <c r="JS522">
        <v>22.658059999999999</v>
      </c>
      <c r="JT522" s="1">
        <v>3.6522609999999997E-2</v>
      </c>
      <c r="JU522">
        <v>282.67200000000003</v>
      </c>
      <c r="JV522" s="1">
        <v>2.4240520000000002E-2</v>
      </c>
      <c r="JW522">
        <v>22.618970000000001</v>
      </c>
      <c r="JX522" s="1">
        <v>4.9274600000000002E-2</v>
      </c>
      <c r="JY522">
        <v>384.892</v>
      </c>
      <c r="JZ522" s="1">
        <v>2.4076239999999999E-2</v>
      </c>
      <c r="KA522">
        <v>22.570869999999999</v>
      </c>
      <c r="KB522" s="1">
        <v>6.4764779999999994E-2</v>
      </c>
      <c r="KC522">
        <v>511.28210000000001</v>
      </c>
      <c r="KD522" s="1">
        <v>2.384385E-2</v>
      </c>
      <c r="KE522">
        <v>22.521570000000001</v>
      </c>
      <c r="KF522" s="1">
        <v>8.2967540000000006E-2</v>
      </c>
      <c r="KG522">
        <v>663.88940000000002</v>
      </c>
      <c r="KH522" s="1">
        <v>2.358683E-2</v>
      </c>
      <c r="KI522">
        <v>22.479990000000001</v>
      </c>
      <c r="KJ522" s="1">
        <v>0.1039947</v>
      </c>
      <c r="KK522">
        <v>844.18399999999997</v>
      </c>
      <c r="KL522">
        <v>2.3363720000000001E-2</v>
      </c>
      <c r="KM522">
        <v>22.55021</v>
      </c>
      <c r="KN522" s="1">
        <v>0.1280821</v>
      </c>
      <c r="KO522">
        <v>1053.1089999999999</v>
      </c>
      <c r="KP522" s="1">
        <v>2.3175910000000001E-2</v>
      </c>
      <c r="KQ522">
        <v>22.57677</v>
      </c>
      <c r="KR522">
        <v>0.15527360000000001</v>
      </c>
      <c r="KS522">
        <v>1291.0999999999999</v>
      </c>
      <c r="KT522" s="1">
        <v>2.2989849999999999E-2</v>
      </c>
      <c r="KU522">
        <v>22.62331</v>
      </c>
      <c r="KV522">
        <v>0.1852907</v>
      </c>
      <c r="KW522">
        <v>1557.9770000000001</v>
      </c>
      <c r="KX522" s="1">
        <v>2.2787189999999999E-2</v>
      </c>
      <c r="KY522">
        <v>22.675329999999999</v>
      </c>
      <c r="KZ522">
        <v>0.2177819</v>
      </c>
      <c r="LA522">
        <v>1852.8240000000001</v>
      </c>
      <c r="LB522" s="1">
        <v>2.2591460000000001E-2</v>
      </c>
      <c r="LC522">
        <v>22.676549999999999</v>
      </c>
      <c r="LD522">
        <v>0.2526622</v>
      </c>
      <c r="LE522">
        <v>2174.23</v>
      </c>
      <c r="LF522" s="1">
        <v>2.2426459999999999E-2</v>
      </c>
      <c r="LG522">
        <v>22.615919999999999</v>
      </c>
      <c r="LH522">
        <v>0.29001300000000002</v>
      </c>
      <c r="LI522">
        <v>2520.4899999999998</v>
      </c>
      <c r="LJ522" s="1">
        <v>2.2332660000000001E-2</v>
      </c>
      <c r="LK522">
        <v>22.546420000000001</v>
      </c>
      <c r="LL522">
        <v>0.33023550000000002</v>
      </c>
      <c r="LM522">
        <v>2889.6669999999999</v>
      </c>
      <c r="LN522" s="1">
        <v>2.2409390000000001E-2</v>
      </c>
      <c r="LO522">
        <v>22.52694</v>
      </c>
      <c r="LP522">
        <v>0.37520110000000001</v>
      </c>
      <c r="LQ522">
        <v>3280.145</v>
      </c>
      <c r="LR522" s="1">
        <v>2.2283859999999999E-2</v>
      </c>
      <c r="LS522">
        <v>22.6751</v>
      </c>
      <c r="LT522">
        <v>0.41866360000000002</v>
      </c>
      <c r="LU522">
        <v>3689.2620000000002</v>
      </c>
      <c r="LV522" s="1">
        <v>2.2086100000000001E-2</v>
      </c>
      <c r="LW522">
        <v>22.813759999999998</v>
      </c>
      <c r="LX522">
        <v>0.46161219999999997</v>
      </c>
      <c r="LY522">
        <v>4113.3289999999997</v>
      </c>
      <c r="LZ522" s="1">
        <v>2.1912330000000001E-2</v>
      </c>
      <c r="MA522">
        <v>22.94631</v>
      </c>
      <c r="MB522">
        <v>0.50546000000000002</v>
      </c>
      <c r="MC522">
        <v>4549.3050000000003</v>
      </c>
      <c r="MD522" s="1">
        <v>2.1840680000000001E-2</v>
      </c>
      <c r="ME522">
        <v>23.094560000000001</v>
      </c>
      <c r="MF522">
        <v>0.5520003</v>
      </c>
      <c r="MG522">
        <v>4994.7290000000003</v>
      </c>
      <c r="MH522" s="1">
        <v>2.1804549999999999E-2</v>
      </c>
      <c r="MI522">
        <v>23.135290000000001</v>
      </c>
      <c r="MJ522">
        <v>0.59986850000000003</v>
      </c>
      <c r="MK522">
        <v>5447.6549999999997</v>
      </c>
      <c r="ML522" s="1">
        <v>2.174794E-2</v>
      </c>
      <c r="MM522">
        <v>23.063849999999999</v>
      </c>
      <c r="MN522">
        <v>0.64739740000000001</v>
      </c>
      <c r="MO522">
        <v>5905.4970000000003</v>
      </c>
      <c r="MP522" s="1">
        <v>2.1695200000000001E-2</v>
      </c>
      <c r="MQ522">
        <v>23.003959999999999</v>
      </c>
      <c r="MR522">
        <v>0.69482029999999995</v>
      </c>
      <c r="MS522">
        <v>6365.35</v>
      </c>
      <c r="MT522" s="1">
        <v>2.1878669999999999E-2</v>
      </c>
      <c r="MU522">
        <v>22.969570000000001</v>
      </c>
      <c r="MV522">
        <v>0.75014049999999999</v>
      </c>
      <c r="MW522">
        <v>6826.3419999999996</v>
      </c>
      <c r="MX522" s="1">
        <v>2.180737E-2</v>
      </c>
      <c r="MY522">
        <v>23.091799999999999</v>
      </c>
      <c r="MZ522">
        <v>0.79676880000000005</v>
      </c>
      <c r="NA522">
        <v>7286.2669999999998</v>
      </c>
      <c r="NB522" s="1">
        <v>2.1647739999999999E-2</v>
      </c>
      <c r="NC522">
        <v>23.252690000000001</v>
      </c>
      <c r="ND522">
        <v>0.83892080000000002</v>
      </c>
      <c r="NE522">
        <v>7740.9979999999996</v>
      </c>
      <c r="NF522" s="1">
        <v>2.1481159999999999E-2</v>
      </c>
      <c r="NG522">
        <v>23.392009999999999</v>
      </c>
      <c r="NH522">
        <v>0.87923099999999998</v>
      </c>
      <c r="NI522">
        <v>8188.4560000000001</v>
      </c>
      <c r="NJ522" s="1">
        <v>2.1451999999999999E-2</v>
      </c>
      <c r="NK522">
        <v>23.52214</v>
      </c>
      <c r="NL522">
        <v>0.92385269999999997</v>
      </c>
      <c r="NM522">
        <v>8627.6970000000001</v>
      </c>
      <c r="NN522" s="1">
        <v>2.149593E-2</v>
      </c>
      <c r="NO522">
        <v>23.53641</v>
      </c>
      <c r="NP522">
        <v>0.97067709999999996</v>
      </c>
      <c r="NQ522">
        <v>9058.6029999999992</v>
      </c>
      <c r="NR522" s="1">
        <v>2.147814E-2</v>
      </c>
      <c r="NS522">
        <v>23.479089999999999</v>
      </c>
      <c r="NT522">
        <v>1.013665</v>
      </c>
      <c r="NU522">
        <v>9479.8709999999992</v>
      </c>
      <c r="NV522" s="1">
        <v>2.1376860000000001E-2</v>
      </c>
      <c r="NW522">
        <v>23.421500000000002</v>
      </c>
      <c r="NX522">
        <v>1.051196</v>
      </c>
      <c r="NY522">
        <v>9889.6080000000002</v>
      </c>
      <c r="NZ522" s="1">
        <v>2.1194520000000001E-2</v>
      </c>
      <c r="OA522">
        <v>23.38757</v>
      </c>
      <c r="OB522">
        <v>1.0826800000000001</v>
      </c>
      <c r="OC522">
        <v>10285.700000000001</v>
      </c>
      <c r="OD522" s="1">
        <v>2.1116090000000001E-2</v>
      </c>
      <c r="OE522">
        <v>23.383050000000001</v>
      </c>
      <c r="OF522">
        <v>1.1175299999999999</v>
      </c>
      <c r="OG522">
        <v>10667.82</v>
      </c>
      <c r="OH522" s="1">
        <v>2.113251E-2</v>
      </c>
      <c r="OI522">
        <v>23.47146</v>
      </c>
      <c r="OJ522">
        <v>1.1557059999999999</v>
      </c>
      <c r="OK522">
        <v>11036.58</v>
      </c>
    </row>
    <row r="523" spans="1:401" x14ac:dyDescent="0.35">
      <c r="A523">
        <v>532</v>
      </c>
      <c r="B523" t="s">
        <v>4</v>
      </c>
      <c r="C523" t="s">
        <v>364</v>
      </c>
      <c r="D523" t="s">
        <v>530</v>
      </c>
      <c r="E523">
        <v>785.01239999999996</v>
      </c>
      <c r="F523" s="1">
        <v>2.9553949999999999E-2</v>
      </c>
      <c r="G523">
        <v>19.507180000000002</v>
      </c>
      <c r="H523">
        <v>0</v>
      </c>
      <c r="I523">
        <v>0</v>
      </c>
      <c r="J523" s="1">
        <v>2.953925E-2</v>
      </c>
      <c r="K523">
        <v>19.523479999999999</v>
      </c>
      <c r="L523">
        <v>0</v>
      </c>
      <c r="M523">
        <v>0</v>
      </c>
      <c r="N523" s="1">
        <v>2.9796550000000002E-2</v>
      </c>
      <c r="O523">
        <v>19.648440000000001</v>
      </c>
      <c r="P523">
        <v>0</v>
      </c>
      <c r="Q523">
        <v>0</v>
      </c>
      <c r="R523">
        <v>3.0120049999999999E-2</v>
      </c>
      <c r="S523">
        <v>19.720659999999999</v>
      </c>
      <c r="T523">
        <v>0</v>
      </c>
      <c r="U523">
        <v>0</v>
      </c>
      <c r="V523">
        <v>3.0084329999999999E-2</v>
      </c>
      <c r="W523">
        <v>19.834710000000001</v>
      </c>
      <c r="X523">
        <v>0</v>
      </c>
      <c r="Y523">
        <v>0</v>
      </c>
      <c r="Z523" s="1">
        <v>2.991127E-2</v>
      </c>
      <c r="AA523">
        <v>19.85192</v>
      </c>
      <c r="AB523">
        <v>0</v>
      </c>
      <c r="AC523">
        <v>0</v>
      </c>
      <c r="AD523">
        <v>2.9899450000000001E-2</v>
      </c>
      <c r="AE523">
        <v>19.856490000000001</v>
      </c>
      <c r="AF523">
        <v>0</v>
      </c>
      <c r="AG523">
        <v>0</v>
      </c>
      <c r="AH523" s="1">
        <v>3.0068770000000002E-2</v>
      </c>
      <c r="AI523">
        <v>19.860150000000001</v>
      </c>
      <c r="AJ523">
        <v>0</v>
      </c>
      <c r="AK523">
        <v>0</v>
      </c>
      <c r="AL523" s="1">
        <v>2.9834469999999998E-2</v>
      </c>
      <c r="AM523">
        <v>19.860050000000001</v>
      </c>
      <c r="AN523">
        <v>0</v>
      </c>
      <c r="AO523">
        <v>0</v>
      </c>
      <c r="AP523" s="1">
        <v>3.0085199999999999E-2</v>
      </c>
      <c r="AQ523">
        <v>19.873560000000001</v>
      </c>
      <c r="AR523">
        <v>0</v>
      </c>
      <c r="AS523">
        <v>0</v>
      </c>
      <c r="AT523" s="1">
        <v>3.0454640000000002E-2</v>
      </c>
      <c r="AU523">
        <v>19.98545</v>
      </c>
      <c r="AV523">
        <v>0</v>
      </c>
      <c r="AW523">
        <v>0</v>
      </c>
      <c r="AX523" s="1">
        <v>3.0849069999999999E-2</v>
      </c>
      <c r="AY523">
        <v>20.033619999999999</v>
      </c>
      <c r="AZ523">
        <v>0</v>
      </c>
      <c r="BA523">
        <v>0</v>
      </c>
      <c r="BB523" s="1">
        <v>3.1046730000000002E-2</v>
      </c>
      <c r="BC523">
        <v>20.075780000000002</v>
      </c>
      <c r="BD523">
        <v>0</v>
      </c>
      <c r="BE523">
        <v>0</v>
      </c>
      <c r="BF523" s="1">
        <v>3.119941E-2</v>
      </c>
      <c r="BG523">
        <v>20.12275</v>
      </c>
      <c r="BH523">
        <v>0</v>
      </c>
      <c r="BI523">
        <v>0</v>
      </c>
      <c r="BJ523" s="1">
        <v>3.1432639999999998E-2</v>
      </c>
      <c r="BK523">
        <v>20.108499999999999</v>
      </c>
      <c r="BL523">
        <v>0</v>
      </c>
      <c r="BM523">
        <v>0</v>
      </c>
      <c r="BN523" s="1">
        <v>3.1803159999999997E-2</v>
      </c>
      <c r="BO523">
        <v>20.082149999999999</v>
      </c>
      <c r="BP523">
        <v>0</v>
      </c>
      <c r="BQ523">
        <v>0</v>
      </c>
      <c r="BR523" s="1">
        <v>3.2240119999999997E-2</v>
      </c>
      <c r="BS523">
        <v>20.058620000000001</v>
      </c>
      <c r="BT523">
        <v>0</v>
      </c>
      <c r="BU523">
        <v>0</v>
      </c>
      <c r="BV523" s="1">
        <v>3.2539489999999997E-2</v>
      </c>
      <c r="BW523">
        <v>20.124739999999999</v>
      </c>
      <c r="BX523">
        <v>0</v>
      </c>
      <c r="BY523">
        <v>0</v>
      </c>
      <c r="BZ523" s="1">
        <v>3.2740669999999999E-2</v>
      </c>
      <c r="CA523">
        <v>20.27214</v>
      </c>
      <c r="CB523">
        <v>0</v>
      </c>
      <c r="CC523">
        <v>0</v>
      </c>
      <c r="CD523" s="1">
        <v>3.2937760000000003E-2</v>
      </c>
      <c r="CE523">
        <v>20.44332</v>
      </c>
      <c r="CF523">
        <v>0</v>
      </c>
      <c r="CG523">
        <v>0</v>
      </c>
      <c r="CH523" s="1">
        <v>3.3196410000000003E-2</v>
      </c>
      <c r="CI523">
        <v>20.58032</v>
      </c>
      <c r="CJ523">
        <v>0</v>
      </c>
      <c r="CK523">
        <v>0</v>
      </c>
      <c r="CL523" s="1">
        <v>3.3489919999999999E-2</v>
      </c>
      <c r="CM523">
        <v>20.612480000000001</v>
      </c>
      <c r="CN523">
        <v>0</v>
      </c>
      <c r="CO523">
        <v>0</v>
      </c>
      <c r="CP523" s="1">
        <v>3.372087E-2</v>
      </c>
      <c r="CQ523">
        <v>20.585809999999999</v>
      </c>
      <c r="CR523">
        <v>0</v>
      </c>
      <c r="CS523">
        <v>0</v>
      </c>
      <c r="CT523">
        <v>3.3973450000000002E-2</v>
      </c>
      <c r="CU523">
        <v>20.561579999999999</v>
      </c>
      <c r="CV523">
        <v>0</v>
      </c>
      <c r="CW523">
        <v>0</v>
      </c>
      <c r="CX523" s="1">
        <v>3.4762729999999999E-2</v>
      </c>
      <c r="CY523">
        <v>20.55678</v>
      </c>
      <c r="CZ523">
        <v>0</v>
      </c>
      <c r="DA523">
        <v>0</v>
      </c>
      <c r="DB523" s="1">
        <v>3.4868320000000001E-2</v>
      </c>
      <c r="DC523">
        <v>20.657229999999998</v>
      </c>
      <c r="DD523">
        <v>0</v>
      </c>
      <c r="DE523">
        <v>0</v>
      </c>
      <c r="DF523" s="1">
        <v>3.4718489999999998E-2</v>
      </c>
      <c r="DG523">
        <v>20.818439999999999</v>
      </c>
      <c r="DH523">
        <v>0</v>
      </c>
      <c r="DI523">
        <v>0</v>
      </c>
      <c r="DJ523" s="1">
        <v>3.4508240000000003E-2</v>
      </c>
      <c r="DK523">
        <v>20.944610000000001</v>
      </c>
      <c r="DL523">
        <v>0</v>
      </c>
      <c r="DM523">
        <v>0</v>
      </c>
      <c r="DN523" s="1">
        <v>3.4602309999999997E-2</v>
      </c>
      <c r="DO523">
        <v>21.050439999999998</v>
      </c>
      <c r="DP523">
        <v>0</v>
      </c>
      <c r="DQ523">
        <v>0</v>
      </c>
      <c r="DR523" s="1">
        <v>3.4787020000000002E-2</v>
      </c>
      <c r="DS523">
        <v>21.07227</v>
      </c>
      <c r="DT523">
        <v>0</v>
      </c>
      <c r="DU523">
        <v>0</v>
      </c>
      <c r="DV523" s="1">
        <v>3.4838840000000003E-2</v>
      </c>
      <c r="DW523">
        <v>21.028089999999999</v>
      </c>
      <c r="DX523">
        <v>0</v>
      </c>
      <c r="DY523">
        <v>0</v>
      </c>
      <c r="DZ523">
        <v>3.4843260000000001E-2</v>
      </c>
      <c r="EA523">
        <v>20.980119999999999</v>
      </c>
      <c r="EB523">
        <v>0</v>
      </c>
      <c r="EC523">
        <v>0</v>
      </c>
      <c r="ED523">
        <v>3.5872800000000003E-2</v>
      </c>
      <c r="EE523">
        <v>20.944690000000001</v>
      </c>
      <c r="EF523">
        <v>0</v>
      </c>
      <c r="EG523" s="1">
        <v>2.3906530000000001E-35</v>
      </c>
      <c r="EH523" s="1">
        <v>3.5685990000000001E-2</v>
      </c>
      <c r="EI523">
        <v>20.989280000000001</v>
      </c>
      <c r="EJ523" s="1">
        <v>1.672581E-35</v>
      </c>
      <c r="EK523" s="1">
        <v>7.5129780000000003E-32</v>
      </c>
      <c r="EL523" s="1">
        <v>3.5108880000000002E-2</v>
      </c>
      <c r="EM523">
        <v>21.090299999999999</v>
      </c>
      <c r="EN523" s="1">
        <v>2.1850799999999999E-32</v>
      </c>
      <c r="EO523" s="1">
        <v>9.8115319999999995E-29</v>
      </c>
      <c r="EP523" s="1">
        <v>3.4463199999999999E-2</v>
      </c>
      <c r="EQ523">
        <v>21.20814</v>
      </c>
      <c r="ER523" s="1">
        <v>1.3421050000000001E-29</v>
      </c>
      <c r="ES523" s="1">
        <v>6.0955009999999998E-26</v>
      </c>
      <c r="ET523" s="1">
        <v>3.4359889999999997E-2</v>
      </c>
      <c r="EU523">
        <v>21.298660000000002</v>
      </c>
      <c r="EV523" s="1">
        <v>4.4256319999999997E-27</v>
      </c>
      <c r="EW523" s="1">
        <v>2.0100550000000001E-23</v>
      </c>
      <c r="EX523" s="1">
        <v>3.4450960000000003E-2</v>
      </c>
      <c r="EY523">
        <v>21.29982</v>
      </c>
      <c r="EZ523" s="1">
        <v>8.4486790000000001E-25</v>
      </c>
      <c r="FA523" s="1">
        <v>3.8253399999999999E-21</v>
      </c>
      <c r="FB523" s="1">
        <v>3.4335749999999998E-2</v>
      </c>
      <c r="FC523">
        <v>21.248950000000001</v>
      </c>
      <c r="FD523" s="1">
        <v>9.8570610000000006E-23</v>
      </c>
      <c r="FE523" s="1">
        <v>4.4816389999999997E-19</v>
      </c>
      <c r="FF523" s="1">
        <v>3.4037690000000002E-2</v>
      </c>
      <c r="FG523">
        <v>21.18411</v>
      </c>
      <c r="FH523" s="1">
        <v>7.4006369999999997E-21</v>
      </c>
      <c r="FI523" s="1">
        <v>3.409484E-17</v>
      </c>
      <c r="FJ523" s="1">
        <v>3.4599119999999997E-2</v>
      </c>
      <c r="FK523">
        <v>21.145299999999999</v>
      </c>
      <c r="FL523" s="1">
        <v>3.897108E-19</v>
      </c>
      <c r="FM523" s="1">
        <v>1.774104E-15</v>
      </c>
      <c r="FN523" s="1">
        <v>3.422774E-2</v>
      </c>
      <c r="FO523">
        <v>21.254770000000001</v>
      </c>
      <c r="FP523" s="1">
        <v>1.4211019999999999E-17</v>
      </c>
      <c r="FQ523" s="1">
        <v>6.5670900000000001E-14</v>
      </c>
      <c r="FR523" s="1">
        <v>3.3620789999999998E-2</v>
      </c>
      <c r="FS523">
        <v>21.362819999999999</v>
      </c>
      <c r="FT523" s="1">
        <v>3.7628319999999999E-16</v>
      </c>
      <c r="FU523" s="1">
        <v>1.7801049999999999E-12</v>
      </c>
      <c r="FV523" s="1">
        <v>3.2934949999999998E-2</v>
      </c>
      <c r="FW523">
        <v>21.453790000000001</v>
      </c>
      <c r="FX523" s="1">
        <v>7.4812670000000007E-15</v>
      </c>
      <c r="FY523" s="1">
        <v>3.6382859999999998E-11</v>
      </c>
      <c r="FZ523" s="1">
        <v>3.2685850000000002E-2</v>
      </c>
      <c r="GA523">
        <v>21.498049999999999</v>
      </c>
      <c r="GB523" s="1">
        <v>1.1672280000000001E-13</v>
      </c>
      <c r="GC523" s="1">
        <v>5.7593920000000003E-10</v>
      </c>
      <c r="GD523" s="1">
        <v>3.2594699999999997E-2</v>
      </c>
      <c r="GE523">
        <v>21.48554</v>
      </c>
      <c r="GF523" s="1">
        <v>1.4532699999999999E-12</v>
      </c>
      <c r="GG523" s="1">
        <v>7.2391489999999999E-9</v>
      </c>
      <c r="GH523" s="1">
        <v>3.2359590000000001E-2</v>
      </c>
      <c r="GI523">
        <v>21.439489999999999</v>
      </c>
      <c r="GJ523" s="1">
        <v>1.456988E-11</v>
      </c>
      <c r="GK523" s="1">
        <v>7.3680670000000004E-8</v>
      </c>
      <c r="GL523" s="1">
        <v>3.2039970000000001E-2</v>
      </c>
      <c r="GM523">
        <v>21.388439999999999</v>
      </c>
      <c r="GN523" s="1">
        <v>1.1992810000000001E-10</v>
      </c>
      <c r="GO523" s="1">
        <v>6.1742490000000002E-7</v>
      </c>
      <c r="GP523" s="1">
        <v>3.2543559999999999E-2</v>
      </c>
      <c r="GQ523">
        <v>21.373629999999999</v>
      </c>
      <c r="GR523" s="1">
        <v>8.5030069999999996E-10</v>
      </c>
      <c r="GS523" s="1">
        <v>4.3439430000000002E-6</v>
      </c>
      <c r="GT523" s="1">
        <v>3.2184219999999999E-2</v>
      </c>
      <c r="GU523">
        <v>21.516549999999999</v>
      </c>
      <c r="GV523" s="1">
        <v>4.9965910000000003E-9</v>
      </c>
      <c r="GW523" s="1">
        <v>2.6016170000000001E-5</v>
      </c>
      <c r="GX523" s="1">
        <v>3.1585309999999998E-2</v>
      </c>
      <c r="GY523">
        <v>21.660329999999998</v>
      </c>
      <c r="GZ523" s="1">
        <v>2.5022280000000001E-8</v>
      </c>
      <c r="HA523" s="1">
        <v>1.3389890000000001E-4</v>
      </c>
      <c r="HB523" s="1">
        <v>3.09188E-2</v>
      </c>
      <c r="HC523">
        <v>21.800319999999999</v>
      </c>
      <c r="HD523" s="1">
        <v>1.088152E-7</v>
      </c>
      <c r="HE523" s="1">
        <v>5.995843E-4</v>
      </c>
      <c r="HF523" s="1">
        <v>3.065029E-2</v>
      </c>
      <c r="HG523">
        <v>21.936610000000002</v>
      </c>
      <c r="HH523" s="1">
        <v>4.2237250000000001E-7</v>
      </c>
      <c r="HI523" s="1">
        <v>2.3668690000000002E-3</v>
      </c>
      <c r="HJ523" s="1">
        <v>3.052129E-2</v>
      </c>
      <c r="HK523">
        <v>21.992840000000001</v>
      </c>
      <c r="HL523" s="1">
        <v>1.46965E-6</v>
      </c>
      <c r="HM523" s="1">
        <v>8.3375410000000004E-3</v>
      </c>
      <c r="HN523" s="1">
        <v>3.0278940000000001E-2</v>
      </c>
      <c r="HO523">
        <v>21.94849</v>
      </c>
      <c r="HP523" s="1">
        <v>4.5884559999999998E-6</v>
      </c>
      <c r="HQ523" s="1">
        <v>2.6451039999999999E-2</v>
      </c>
      <c r="HR523" s="1">
        <v>2.9881120000000001E-2</v>
      </c>
      <c r="HS523">
        <v>21.8919</v>
      </c>
      <c r="HT523" s="1">
        <v>1.293955E-5</v>
      </c>
      <c r="HU523" s="1">
        <v>7.6171340000000004E-2</v>
      </c>
      <c r="HV523" s="1">
        <v>2.9846839999999999E-2</v>
      </c>
      <c r="HW523">
        <v>21.85183</v>
      </c>
      <c r="HX523" s="1">
        <v>3.3820599999999999E-5</v>
      </c>
      <c r="HY523" s="1">
        <v>0.2008868</v>
      </c>
      <c r="HZ523" s="1">
        <v>2.9431969999999998E-2</v>
      </c>
      <c r="IA523">
        <v>21.959070000000001</v>
      </c>
      <c r="IB523" s="1">
        <v>8.0548339999999999E-5</v>
      </c>
      <c r="IC523">
        <v>0.48874899999999999</v>
      </c>
      <c r="ID523" s="1">
        <v>2.8945749999999999E-2</v>
      </c>
      <c r="IE523">
        <v>22.134209999999999</v>
      </c>
      <c r="IF523" s="1">
        <v>1.7753570000000001E-4</v>
      </c>
      <c r="IG523">
        <v>1.1031409999999999</v>
      </c>
      <c r="IH523" s="1">
        <v>2.8467880000000001E-2</v>
      </c>
      <c r="II523">
        <v>22.300809999999998</v>
      </c>
      <c r="IJ523" s="1">
        <v>3.653587E-4</v>
      </c>
      <c r="IK523">
        <v>2.324481</v>
      </c>
      <c r="IL523" s="1">
        <v>2.8201090000000002E-2</v>
      </c>
      <c r="IM523">
        <v>22.452439999999999</v>
      </c>
      <c r="IN523" s="1">
        <v>7.1163460000000004E-4</v>
      </c>
      <c r="IO523">
        <v>4.6015879999999996</v>
      </c>
      <c r="IP523">
        <v>2.8032560000000002E-2</v>
      </c>
      <c r="IQ523">
        <v>22.489039999999999</v>
      </c>
      <c r="IR523" s="1">
        <v>1.314894E-3</v>
      </c>
      <c r="IS523">
        <v>8.6097660000000005</v>
      </c>
      <c r="IT523">
        <v>2.7855109999999999E-2</v>
      </c>
      <c r="IU523">
        <v>22.446549999999998</v>
      </c>
      <c r="IV523" s="1">
        <v>2.3073339999999999E-3</v>
      </c>
      <c r="IW523">
        <v>15.30001</v>
      </c>
      <c r="IX523" s="1">
        <v>2.766279E-2</v>
      </c>
      <c r="IY523">
        <v>22.404019999999999</v>
      </c>
      <c r="IZ523" s="1">
        <v>3.8601400000000002E-3</v>
      </c>
      <c r="JA523">
        <v>25.93046</v>
      </c>
      <c r="JB523" s="1">
        <v>2.7829369999999999E-2</v>
      </c>
      <c r="JC523">
        <v>22.382249999999999</v>
      </c>
      <c r="JD523" s="1">
        <v>6.2706050000000003E-3</v>
      </c>
      <c r="JE523">
        <v>42.115220000000001</v>
      </c>
      <c r="JF523" s="1">
        <v>2.767205E-2</v>
      </c>
      <c r="JG523">
        <v>22.453330000000001</v>
      </c>
      <c r="JH523" s="1">
        <v>9.6848690000000005E-3</v>
      </c>
      <c r="JI523">
        <v>65.789929999999998</v>
      </c>
      <c r="JJ523" s="1">
        <v>2.7414890000000001E-2</v>
      </c>
      <c r="JK523">
        <v>22.50601</v>
      </c>
      <c r="JL523" s="1">
        <v>1.437765E-2</v>
      </c>
      <c r="JM523">
        <v>99.095029999999994</v>
      </c>
      <c r="JN523" s="1">
        <v>2.708356E-2</v>
      </c>
      <c r="JO523">
        <v>22.579049999999999</v>
      </c>
      <c r="JP523" s="1">
        <v>2.058225E-2</v>
      </c>
      <c r="JQ523">
        <v>144.34989999999999</v>
      </c>
      <c r="JR523" s="1">
        <v>2.6896880000000001E-2</v>
      </c>
      <c r="JS523">
        <v>22.585070000000002</v>
      </c>
      <c r="JT523" s="1">
        <v>2.874608E-2</v>
      </c>
      <c r="JU523">
        <v>203.9699</v>
      </c>
      <c r="JV523" s="1">
        <v>2.6763160000000001E-2</v>
      </c>
      <c r="JW523">
        <v>22.547779999999999</v>
      </c>
      <c r="JX523" s="1">
        <v>3.9135749999999997E-2</v>
      </c>
      <c r="JY523">
        <v>280.39859999999999</v>
      </c>
      <c r="JZ523" s="1">
        <v>2.658199E-2</v>
      </c>
      <c r="KA523">
        <v>22.502009999999999</v>
      </c>
      <c r="KB523" s="1">
        <v>5.1878309999999997E-2</v>
      </c>
      <c r="KC523">
        <v>375.88630000000001</v>
      </c>
      <c r="KD523" s="1">
        <v>2.6325669999999999E-2</v>
      </c>
      <c r="KE523">
        <v>22.45514</v>
      </c>
      <c r="KF523" s="1">
        <v>6.7000019999999993E-2</v>
      </c>
      <c r="KG523">
        <v>492.34140000000002</v>
      </c>
      <c r="KH523" s="1">
        <v>2.6040899999999999E-2</v>
      </c>
      <c r="KI523">
        <v>22.416399999999999</v>
      </c>
      <c r="KJ523">
        <v>8.4626880000000002E-2</v>
      </c>
      <c r="KK523">
        <v>631.25450000000001</v>
      </c>
      <c r="KL523">
        <v>2.5796179999999998E-2</v>
      </c>
      <c r="KM523">
        <v>22.489629999999998</v>
      </c>
      <c r="KN523" s="1">
        <v>0.1050012</v>
      </c>
      <c r="KO523">
        <v>793.72879999999998</v>
      </c>
      <c r="KP523" s="1">
        <v>2.5591949999999999E-2</v>
      </c>
      <c r="KQ523">
        <v>22.516159999999999</v>
      </c>
      <c r="KR523" s="1">
        <v>0.12820200000000001</v>
      </c>
      <c r="KS523">
        <v>980.48099999999999</v>
      </c>
      <c r="KT523" s="1">
        <v>2.5386229999999999E-2</v>
      </c>
      <c r="KU523">
        <v>22.564589999999999</v>
      </c>
      <c r="KV523">
        <v>0.15400820000000001</v>
      </c>
      <c r="KW523">
        <v>1191.7159999999999</v>
      </c>
      <c r="KX523" s="1">
        <v>2.516119E-2</v>
      </c>
      <c r="KY523">
        <v>22.61711</v>
      </c>
      <c r="KZ523">
        <v>0.1821586</v>
      </c>
      <c r="LA523">
        <v>1427.0440000000001</v>
      </c>
      <c r="LB523" s="1">
        <v>2.4946469999999998E-2</v>
      </c>
      <c r="LC523">
        <v>22.618030000000001</v>
      </c>
      <c r="LD523">
        <v>0.21263209999999999</v>
      </c>
      <c r="LE523">
        <v>1685.6489999999999</v>
      </c>
      <c r="LF523" s="1">
        <v>2.4764419999999999E-2</v>
      </c>
      <c r="LG523">
        <v>22.558789999999998</v>
      </c>
      <c r="LH523">
        <v>0.24548619999999999</v>
      </c>
      <c r="LI523">
        <v>1966.4549999999999</v>
      </c>
      <c r="LJ523" s="1">
        <v>2.466161E-2</v>
      </c>
      <c r="LK523">
        <v>22.491679999999999</v>
      </c>
      <c r="LL523">
        <v>0.28109650000000003</v>
      </c>
      <c r="LM523">
        <v>2268.1280000000002</v>
      </c>
      <c r="LN523" s="1">
        <v>2.4748349999999999E-2</v>
      </c>
      <c r="LO523">
        <v>22.475660000000001</v>
      </c>
      <c r="LP523">
        <v>0.32110159999999999</v>
      </c>
      <c r="LQ523">
        <v>2589.598</v>
      </c>
      <c r="LR523" s="1">
        <v>2.4611279999999999E-2</v>
      </c>
      <c r="LS523">
        <v>22.624939999999999</v>
      </c>
      <c r="LT523">
        <v>0.36014790000000002</v>
      </c>
      <c r="LU523">
        <v>2928.7979999999998</v>
      </c>
      <c r="LV523" s="1">
        <v>2.4393660000000001E-2</v>
      </c>
      <c r="LW523">
        <v>22.761479999999999</v>
      </c>
      <c r="LX523">
        <v>0.39903810000000001</v>
      </c>
      <c r="LY523">
        <v>3282.8</v>
      </c>
      <c r="LZ523" s="1">
        <v>2.4199930000000001E-2</v>
      </c>
      <c r="MA523">
        <v>22.893660000000001</v>
      </c>
      <c r="MB523">
        <v>0.43894440000000001</v>
      </c>
      <c r="MC523">
        <v>3649.2269999999999</v>
      </c>
      <c r="MD523" s="1">
        <v>2.412301E-2</v>
      </c>
      <c r="ME523">
        <v>23.040320000000001</v>
      </c>
      <c r="MF523">
        <v>0.48154429999999998</v>
      </c>
      <c r="MG523">
        <v>4026.1109999999999</v>
      </c>
      <c r="MH523" s="1">
        <v>2.4084890000000001E-2</v>
      </c>
      <c r="MI523">
        <v>23.078220000000002</v>
      </c>
      <c r="MJ523">
        <v>0.52558300000000002</v>
      </c>
      <c r="MK523">
        <v>4411.8159999999998</v>
      </c>
      <c r="ML523" s="1">
        <v>2.4021799999999999E-2</v>
      </c>
      <c r="MM523">
        <v>23.007439999999999</v>
      </c>
      <c r="MN523">
        <v>0.56954870000000002</v>
      </c>
      <c r="MO523">
        <v>4804.1710000000003</v>
      </c>
      <c r="MP523" s="1">
        <v>2.3964349999999999E-2</v>
      </c>
      <c r="MQ523">
        <v>22.949000000000002</v>
      </c>
      <c r="MR523">
        <v>0.61370230000000003</v>
      </c>
      <c r="MS523">
        <v>5200.66</v>
      </c>
      <c r="MT523" s="1">
        <v>2.4172289999999999E-2</v>
      </c>
      <c r="MU523">
        <v>22.917670000000001</v>
      </c>
      <c r="MV523">
        <v>0.66523639999999995</v>
      </c>
      <c r="MW523">
        <v>5600.6790000000001</v>
      </c>
      <c r="MX523" s="1">
        <v>2.409182E-2</v>
      </c>
      <c r="MY523">
        <v>23.040839999999999</v>
      </c>
      <c r="MZ523">
        <v>0.70912459999999999</v>
      </c>
      <c r="NA523">
        <v>6002.0460000000003</v>
      </c>
      <c r="NB523" s="1">
        <v>2.391604E-2</v>
      </c>
      <c r="NC523">
        <v>23.200600000000001</v>
      </c>
      <c r="ND523">
        <v>0.74927370000000004</v>
      </c>
      <c r="NE523">
        <v>6401.1670000000004</v>
      </c>
      <c r="NF523" s="1">
        <v>2.3731809999999999E-2</v>
      </c>
      <c r="NG523">
        <v>23.338180000000001</v>
      </c>
      <c r="NH523">
        <v>0.78790749999999998</v>
      </c>
      <c r="NI523">
        <v>6796.2110000000002</v>
      </c>
      <c r="NJ523" s="1">
        <v>2.3698609999999998E-2</v>
      </c>
      <c r="NK523">
        <v>23.466249999999999</v>
      </c>
      <c r="NL523">
        <v>0.83054159999999999</v>
      </c>
      <c r="NM523">
        <v>7186.2640000000001</v>
      </c>
      <c r="NN523" s="1">
        <v>2.3751020000000001E-2</v>
      </c>
      <c r="NO523">
        <v>23.478380000000001</v>
      </c>
      <c r="NP523">
        <v>0.87550930000000005</v>
      </c>
      <c r="NQ523">
        <v>7571.1660000000002</v>
      </c>
      <c r="NR523" s="1">
        <v>2.3730749999999998E-2</v>
      </c>
      <c r="NS523">
        <v>23.422049999999999</v>
      </c>
      <c r="NT523">
        <v>0.91701509999999997</v>
      </c>
      <c r="NU523">
        <v>7949.5360000000001</v>
      </c>
      <c r="NV523" s="1">
        <v>2.3619950000000001E-2</v>
      </c>
      <c r="NW523">
        <v>23.366119999999999</v>
      </c>
      <c r="NX523">
        <v>0.9537738</v>
      </c>
      <c r="NY523">
        <v>8319.652</v>
      </c>
      <c r="NZ523" s="1">
        <v>2.3416619999999999E-2</v>
      </c>
      <c r="OA523">
        <v>23.333950000000002</v>
      </c>
      <c r="OB523">
        <v>0.98499320000000001</v>
      </c>
      <c r="OC523">
        <v>8679.402</v>
      </c>
      <c r="OD523" s="1">
        <v>2.3330179999999999E-2</v>
      </c>
      <c r="OE523">
        <v>23.331399999999999</v>
      </c>
      <c r="OF523">
        <v>1.0194529999999999</v>
      </c>
      <c r="OG523">
        <v>9028.5849999999991</v>
      </c>
      <c r="OH523" s="1">
        <v>2.3349370000000001E-2</v>
      </c>
      <c r="OI523">
        <v>23.420680000000001</v>
      </c>
      <c r="OJ523">
        <v>1.0570759999999999</v>
      </c>
      <c r="OK523">
        <v>9367.5159999999996</v>
      </c>
    </row>
    <row r="524" spans="1:401" x14ac:dyDescent="0.35">
      <c r="A524">
        <v>533</v>
      </c>
      <c r="B524" t="s">
        <v>4</v>
      </c>
      <c r="C524" t="s">
        <v>364</v>
      </c>
      <c r="D524" t="s">
        <v>531</v>
      </c>
      <c r="E524">
        <v>804.95849999999996</v>
      </c>
      <c r="F524" s="1">
        <v>2.9532369999999999E-2</v>
      </c>
      <c r="G524">
        <v>19.390999999999998</v>
      </c>
      <c r="H524">
        <v>0</v>
      </c>
      <c r="I524">
        <v>0</v>
      </c>
      <c r="J524" s="1">
        <v>2.9519030000000002E-2</v>
      </c>
      <c r="K524">
        <v>19.408390000000001</v>
      </c>
      <c r="L524">
        <v>0</v>
      </c>
      <c r="M524">
        <v>0</v>
      </c>
      <c r="N524" s="1">
        <v>2.9780040000000001E-2</v>
      </c>
      <c r="O524">
        <v>19.53246</v>
      </c>
      <c r="P524">
        <v>0</v>
      </c>
      <c r="Q524">
        <v>0</v>
      </c>
      <c r="R524" s="1">
        <v>3.0104490000000001E-2</v>
      </c>
      <c r="S524">
        <v>19.60427</v>
      </c>
      <c r="T524">
        <v>0</v>
      </c>
      <c r="U524">
        <v>0</v>
      </c>
      <c r="V524" s="1">
        <v>3.0067779999999999E-2</v>
      </c>
      <c r="W524">
        <v>19.717040000000001</v>
      </c>
      <c r="X524">
        <v>0</v>
      </c>
      <c r="Y524">
        <v>0</v>
      </c>
      <c r="Z524" s="1">
        <v>2.9891029999999999E-2</v>
      </c>
      <c r="AA524">
        <v>19.734559999999998</v>
      </c>
      <c r="AB524">
        <v>0</v>
      </c>
      <c r="AC524">
        <v>0</v>
      </c>
      <c r="AD524" s="1">
        <v>2.987652E-2</v>
      </c>
      <c r="AE524">
        <v>19.739930000000001</v>
      </c>
      <c r="AF524">
        <v>0</v>
      </c>
      <c r="AG524">
        <v>0</v>
      </c>
      <c r="AH524" s="1">
        <v>3.0044689999999999E-2</v>
      </c>
      <c r="AI524">
        <v>19.74446</v>
      </c>
      <c r="AJ524">
        <v>0</v>
      </c>
      <c r="AK524">
        <v>0</v>
      </c>
      <c r="AL524" s="1">
        <v>2.980698E-2</v>
      </c>
      <c r="AM524">
        <v>19.745339999999999</v>
      </c>
      <c r="AN524">
        <v>0</v>
      </c>
      <c r="AO524">
        <v>0</v>
      </c>
      <c r="AP524" s="1">
        <v>3.0055189999999999E-2</v>
      </c>
      <c r="AQ524">
        <v>19.75966</v>
      </c>
      <c r="AR524">
        <v>0</v>
      </c>
      <c r="AS524">
        <v>0</v>
      </c>
      <c r="AT524" s="1">
        <v>3.0426089999999999E-2</v>
      </c>
      <c r="AU524">
        <v>19.871120000000001</v>
      </c>
      <c r="AV524">
        <v>0</v>
      </c>
      <c r="AW524">
        <v>0</v>
      </c>
      <c r="AX524" s="1">
        <v>3.0821850000000001E-2</v>
      </c>
      <c r="AY524">
        <v>19.919519999999999</v>
      </c>
      <c r="AZ524">
        <v>0</v>
      </c>
      <c r="BA524">
        <v>0</v>
      </c>
      <c r="BB524" s="1">
        <v>3.1017200000000002E-2</v>
      </c>
      <c r="BC524">
        <v>19.962350000000001</v>
      </c>
      <c r="BD524">
        <v>0</v>
      </c>
      <c r="BE524">
        <v>0</v>
      </c>
      <c r="BF524" s="1">
        <v>3.1167179999999999E-2</v>
      </c>
      <c r="BG524">
        <v>20.009260000000001</v>
      </c>
      <c r="BH524">
        <v>0</v>
      </c>
      <c r="BI524">
        <v>0</v>
      </c>
      <c r="BJ524" s="1">
        <v>3.1400379999999999E-2</v>
      </c>
      <c r="BK524">
        <v>19.99625</v>
      </c>
      <c r="BL524">
        <v>0</v>
      </c>
      <c r="BM524">
        <v>0</v>
      </c>
      <c r="BN524" s="1">
        <v>3.1770090000000001E-2</v>
      </c>
      <c r="BO524">
        <v>19.971579999999999</v>
      </c>
      <c r="BP524">
        <v>0</v>
      </c>
      <c r="BQ524">
        <v>0</v>
      </c>
      <c r="BR524" s="1">
        <v>3.2208580000000001E-2</v>
      </c>
      <c r="BS524">
        <v>19.950009999999999</v>
      </c>
      <c r="BT524">
        <v>0</v>
      </c>
      <c r="BU524">
        <v>0</v>
      </c>
      <c r="BV524" s="1">
        <v>3.2507420000000002E-2</v>
      </c>
      <c r="BW524">
        <v>20.016719999999999</v>
      </c>
      <c r="BX524">
        <v>0</v>
      </c>
      <c r="BY524">
        <v>0</v>
      </c>
      <c r="BZ524" s="1">
        <v>3.2706319999999997E-2</v>
      </c>
      <c r="CA524">
        <v>20.163430000000002</v>
      </c>
      <c r="CB524">
        <v>0</v>
      </c>
      <c r="CC524">
        <v>0</v>
      </c>
      <c r="CD524" s="1">
        <v>3.2900970000000002E-2</v>
      </c>
      <c r="CE524">
        <v>20.332709999999999</v>
      </c>
      <c r="CF524">
        <v>0</v>
      </c>
      <c r="CG524">
        <v>0</v>
      </c>
      <c r="CH524" s="1">
        <v>3.3159059999999997E-2</v>
      </c>
      <c r="CI524">
        <v>20.468129999999999</v>
      </c>
      <c r="CJ524">
        <v>0</v>
      </c>
      <c r="CK524">
        <v>0</v>
      </c>
      <c r="CL524" s="1">
        <v>3.3454539999999998E-2</v>
      </c>
      <c r="CM524">
        <v>20.49999</v>
      </c>
      <c r="CN524">
        <v>0</v>
      </c>
      <c r="CO524">
        <v>0</v>
      </c>
      <c r="CP524" s="1">
        <v>3.3683320000000003E-2</v>
      </c>
      <c r="CQ524">
        <v>20.474620000000002</v>
      </c>
      <c r="CR524">
        <v>0</v>
      </c>
      <c r="CS524">
        <v>0</v>
      </c>
      <c r="CT524" s="1">
        <v>3.3938820000000001E-2</v>
      </c>
      <c r="CU524">
        <v>20.45194</v>
      </c>
      <c r="CV524">
        <v>0</v>
      </c>
      <c r="CW524">
        <v>0</v>
      </c>
      <c r="CX524" s="1">
        <v>3.4734519999999998E-2</v>
      </c>
      <c r="CY524">
        <v>20.448589999999999</v>
      </c>
      <c r="CZ524">
        <v>0</v>
      </c>
      <c r="DA524">
        <v>0</v>
      </c>
      <c r="DB524" s="1">
        <v>3.4836369999999998E-2</v>
      </c>
      <c r="DC524">
        <v>20.548950000000001</v>
      </c>
      <c r="DD524">
        <v>0</v>
      </c>
      <c r="DE524">
        <v>0</v>
      </c>
      <c r="DF524" s="1">
        <v>3.4685580000000001E-2</v>
      </c>
      <c r="DG524">
        <v>20.708909999999999</v>
      </c>
      <c r="DH524">
        <v>0</v>
      </c>
      <c r="DI524">
        <v>0</v>
      </c>
      <c r="DJ524" s="1">
        <v>3.4470279999999999E-2</v>
      </c>
      <c r="DK524">
        <v>20.834099999999999</v>
      </c>
      <c r="DL524">
        <v>0</v>
      </c>
      <c r="DM524">
        <v>0</v>
      </c>
      <c r="DN524" s="1">
        <v>3.4565319999999997E-2</v>
      </c>
      <c r="DO524">
        <v>20.93918</v>
      </c>
      <c r="DP524">
        <v>0</v>
      </c>
      <c r="DQ524">
        <v>0</v>
      </c>
      <c r="DR524" s="1">
        <v>3.4750320000000001E-2</v>
      </c>
      <c r="DS524">
        <v>20.961269999999999</v>
      </c>
      <c r="DT524">
        <v>0</v>
      </c>
      <c r="DU524">
        <v>0</v>
      </c>
      <c r="DV524" s="1">
        <v>3.4803130000000002E-2</v>
      </c>
      <c r="DW524">
        <v>20.91911</v>
      </c>
      <c r="DX524">
        <v>0</v>
      </c>
      <c r="DY524">
        <v>0</v>
      </c>
      <c r="DZ524" s="1">
        <v>3.4811540000000002E-2</v>
      </c>
      <c r="EA524">
        <v>20.873470000000001</v>
      </c>
      <c r="EB524">
        <v>0</v>
      </c>
      <c r="EC524">
        <v>0</v>
      </c>
      <c r="ED524" s="1">
        <v>3.5852439999999999E-2</v>
      </c>
      <c r="EE524">
        <v>20.84019</v>
      </c>
      <c r="EF524">
        <v>0</v>
      </c>
      <c r="EG524" s="1">
        <v>7.1916969999999998E-36</v>
      </c>
      <c r="EH524" s="1">
        <v>3.5665580000000002E-2</v>
      </c>
      <c r="EI524">
        <v>20.886050000000001</v>
      </c>
      <c r="EJ524" s="1">
        <v>4.5603269999999998E-36</v>
      </c>
      <c r="EK524" s="1">
        <v>2.4124130000000001E-32</v>
      </c>
      <c r="EL524" s="1">
        <v>3.5081580000000001E-2</v>
      </c>
      <c r="EM524">
        <v>20.987539999999999</v>
      </c>
      <c r="EN524" s="1">
        <v>6.4896559999999999E-33</v>
      </c>
      <c r="EO524" s="1">
        <v>3.3414610000000001E-29</v>
      </c>
      <c r="EP524" s="1">
        <v>3.4431469999999999E-2</v>
      </c>
      <c r="EQ524">
        <v>21.105250000000002</v>
      </c>
      <c r="ER524" s="1">
        <v>4.2846019999999999E-30</v>
      </c>
      <c r="ES524" s="1">
        <v>2.1890929999999999E-26</v>
      </c>
      <c r="ET524" s="1">
        <v>3.4330430000000002E-2</v>
      </c>
      <c r="EU524">
        <v>21.195620000000002</v>
      </c>
      <c r="EV524" s="1">
        <v>1.505517E-27</v>
      </c>
      <c r="EW524" s="1">
        <v>7.5822069999999998E-24</v>
      </c>
      <c r="EX524" s="1">
        <v>3.4424169999999997E-2</v>
      </c>
      <c r="EY524">
        <v>21.19783</v>
      </c>
      <c r="EZ524" s="1">
        <v>3.0432000000000002E-25</v>
      </c>
      <c r="FA524" s="1">
        <v>1.511183E-21</v>
      </c>
      <c r="FB524">
        <v>3.4311729999999999E-2</v>
      </c>
      <c r="FC524">
        <v>21.1492</v>
      </c>
      <c r="FD524" s="1">
        <v>3.7388739999999998E-23</v>
      </c>
      <c r="FE524" s="1">
        <v>1.848884E-19</v>
      </c>
      <c r="FF524" s="1">
        <v>3.4016780000000003E-2</v>
      </c>
      <c r="FG524">
        <v>21.086939999999998</v>
      </c>
      <c r="FH524" s="1">
        <v>2.9424260000000001E-21</v>
      </c>
      <c r="FI524" s="1">
        <v>1.4650459999999999E-17</v>
      </c>
      <c r="FJ524" s="1">
        <v>3.4585499999999998E-2</v>
      </c>
      <c r="FK524">
        <v>21.050809999999998</v>
      </c>
      <c r="FL524" s="1">
        <v>1.6187390000000001E-19</v>
      </c>
      <c r="FM524" s="1">
        <v>7.9236220000000002E-16</v>
      </c>
      <c r="FN524" s="1">
        <v>3.4214319999999999E-2</v>
      </c>
      <c r="FO524">
        <v>21.160630000000001</v>
      </c>
      <c r="FP524" s="1">
        <v>6.1441989999999997E-18</v>
      </c>
      <c r="FQ524" s="1">
        <v>3.042006E-14</v>
      </c>
      <c r="FR524" s="1">
        <v>3.3602510000000002E-2</v>
      </c>
      <c r="FS524">
        <v>21.2683</v>
      </c>
      <c r="FT524" s="1">
        <v>1.688237E-16</v>
      </c>
      <c r="FU524" s="1">
        <v>8.5354779999999998E-13</v>
      </c>
      <c r="FV524" s="1">
        <v>3.2913570000000003E-2</v>
      </c>
      <c r="FW524">
        <v>21.359159999999999</v>
      </c>
      <c r="FX524" s="1">
        <v>3.4750180000000002E-15</v>
      </c>
      <c r="FY524" s="1">
        <v>1.8028679999999999E-11</v>
      </c>
      <c r="FZ524" s="1">
        <v>3.2667599999999998E-2</v>
      </c>
      <c r="GA524">
        <v>21.403949999999998</v>
      </c>
      <c r="GB524" s="1">
        <v>5.6042249999999999E-14</v>
      </c>
      <c r="GC524" s="1">
        <v>2.9457770000000002E-10</v>
      </c>
      <c r="GD524" s="1">
        <v>3.2579200000000003E-2</v>
      </c>
      <c r="GE524">
        <v>21.392710000000001</v>
      </c>
      <c r="GF524" s="1">
        <v>7.2002930000000001E-13</v>
      </c>
      <c r="GG524" s="1">
        <v>3.817248E-9</v>
      </c>
      <c r="GH524" s="1">
        <v>3.2345020000000002E-2</v>
      </c>
      <c r="GI524">
        <v>21.34853</v>
      </c>
      <c r="GJ524" s="1">
        <v>7.4366039999999999E-12</v>
      </c>
      <c r="GK524" s="1">
        <v>4.0008060000000003E-8</v>
      </c>
      <c r="GL524" s="1">
        <v>3.2029429999999998E-2</v>
      </c>
      <c r="GM524">
        <v>21.29946</v>
      </c>
      <c r="GN524" s="1">
        <v>6.2969699999999998E-11</v>
      </c>
      <c r="GO524" s="1">
        <v>3.4482939999999999E-7</v>
      </c>
      <c r="GP524">
        <v>3.2540239999999998E-2</v>
      </c>
      <c r="GQ524">
        <v>21.286539999999999</v>
      </c>
      <c r="GR524" s="1">
        <v>4.5882270000000001E-10</v>
      </c>
      <c r="GS524" s="1">
        <v>2.4932410000000002E-6</v>
      </c>
      <c r="GT524" s="1">
        <v>3.2180960000000002E-2</v>
      </c>
      <c r="GU524">
        <v>21.428730000000002</v>
      </c>
      <c r="GV524" s="1">
        <v>2.7663410000000001E-9</v>
      </c>
      <c r="GW524" s="1">
        <v>1.5329190000000002E-5</v>
      </c>
      <c r="GX524" s="1">
        <v>3.1578740000000001E-2</v>
      </c>
      <c r="GY524">
        <v>21.571159999999999</v>
      </c>
      <c r="GZ524" s="1">
        <v>1.419314E-8</v>
      </c>
      <c r="HA524" s="1">
        <v>8.090211E-5</v>
      </c>
      <c r="HB524" s="1">
        <v>3.0908359999999999E-2</v>
      </c>
      <c r="HC524">
        <v>21.709569999999999</v>
      </c>
      <c r="HD524" s="1">
        <v>6.3154769999999998E-8</v>
      </c>
      <c r="HE524" s="1">
        <v>3.7108600000000002E-4</v>
      </c>
      <c r="HF524" s="1">
        <v>3.0641140000000001E-2</v>
      </c>
      <c r="HG524">
        <v>21.844200000000001</v>
      </c>
      <c r="HH524" s="1">
        <v>2.5060890000000003E-7</v>
      </c>
      <c r="HI524" s="1">
        <v>1.4991430000000001E-3</v>
      </c>
      <c r="HJ524" s="1">
        <v>3.051661E-2</v>
      </c>
      <c r="HK524">
        <v>21.899519999999999</v>
      </c>
      <c r="HL524" s="1">
        <v>8.9074110000000001E-7</v>
      </c>
      <c r="HM524" s="1">
        <v>5.4001980000000002E-3</v>
      </c>
      <c r="HN524" s="1">
        <v>3.0276379999999999E-2</v>
      </c>
      <c r="HO524">
        <v>21.856529999999999</v>
      </c>
      <c r="HP524" s="1">
        <v>2.837872E-6</v>
      </c>
      <c r="HQ524" s="1">
        <v>1.7504760000000001E-2</v>
      </c>
      <c r="HR524" s="1">
        <v>2.98795E-2</v>
      </c>
      <c r="HS524">
        <v>21.802</v>
      </c>
      <c r="HT524" s="1">
        <v>8.158274E-6</v>
      </c>
      <c r="HU524" s="1">
        <v>5.1459919999999999E-2</v>
      </c>
      <c r="HV524" s="1">
        <v>2.984993E-2</v>
      </c>
      <c r="HW524">
        <v>21.76407</v>
      </c>
      <c r="HX524" s="1">
        <v>2.172264E-5</v>
      </c>
      <c r="HY524" s="1">
        <v>0.13844039999999999</v>
      </c>
      <c r="HZ524" s="1">
        <v>2.9435340000000001E-2</v>
      </c>
      <c r="IA524">
        <v>21.871420000000001</v>
      </c>
      <c r="IB524" s="1">
        <v>5.2650069999999997E-5</v>
      </c>
      <c r="IC524">
        <v>0.34330660000000002</v>
      </c>
      <c r="ID524">
        <v>2.894801E-2</v>
      </c>
      <c r="IE524">
        <v>22.044989999999999</v>
      </c>
      <c r="IF524" s="1">
        <v>1.179929E-4</v>
      </c>
      <c r="IG524">
        <v>0.78916489999999995</v>
      </c>
      <c r="IH524" s="1">
        <v>2.8467220000000001E-2</v>
      </c>
      <c r="II524">
        <v>22.209800000000001</v>
      </c>
      <c r="IJ524" s="1">
        <v>2.4669340000000001E-4</v>
      </c>
      <c r="IK524">
        <v>1.6923280000000001</v>
      </c>
      <c r="IL524" s="1">
        <v>2.8201509999999999E-2</v>
      </c>
      <c r="IM524">
        <v>22.359539999999999</v>
      </c>
      <c r="IN524" s="1">
        <v>4.8789409999999998E-4</v>
      </c>
      <c r="IO524">
        <v>3.4071859999999998</v>
      </c>
      <c r="IP524" s="1">
        <v>2.8034429999999999E-2</v>
      </c>
      <c r="IQ524">
        <v>22.395820000000001</v>
      </c>
      <c r="IR524" s="1">
        <v>9.1476920000000002E-4</v>
      </c>
      <c r="IS524">
        <v>6.4792769999999997</v>
      </c>
      <c r="IT524" s="1">
        <v>2.785928E-2</v>
      </c>
      <c r="IU524">
        <v>22.355080000000001</v>
      </c>
      <c r="IV524" s="1">
        <v>1.6278880000000001E-3</v>
      </c>
      <c r="IW524">
        <v>11.694979999999999</v>
      </c>
      <c r="IX524" s="1">
        <v>2.7666380000000001E-2</v>
      </c>
      <c r="IY524">
        <v>22.31457</v>
      </c>
      <c r="IZ524" s="1">
        <v>2.7598969999999999E-3</v>
      </c>
      <c r="JA524">
        <v>20.119579999999999</v>
      </c>
      <c r="JB524" s="1">
        <v>2.7838229999999999E-2</v>
      </c>
      <c r="JC524">
        <v>22.294899999999998</v>
      </c>
      <c r="JD524" s="1">
        <v>4.5418999999999998E-3</v>
      </c>
      <c r="JE524">
        <v>33.151789999999998</v>
      </c>
      <c r="JF524" s="1">
        <v>2.7681730000000002E-2</v>
      </c>
      <c r="JG524">
        <v>22.366800000000001</v>
      </c>
      <c r="JH524" s="1">
        <v>7.1012000000000002E-3</v>
      </c>
      <c r="JI524">
        <v>52.508490000000002</v>
      </c>
      <c r="JJ524" s="1">
        <v>2.742356E-2</v>
      </c>
      <c r="JK524">
        <v>22.419899999999998</v>
      </c>
      <c r="JL524" s="1">
        <v>1.0664939999999999E-2</v>
      </c>
      <c r="JM524">
        <v>80.142009999999999</v>
      </c>
      <c r="JN524" s="1">
        <v>2.70923E-2</v>
      </c>
      <c r="JO524">
        <v>22.493539999999999</v>
      </c>
      <c r="JP524" s="1">
        <v>1.543716E-2</v>
      </c>
      <c r="JQ524">
        <v>118.2256</v>
      </c>
      <c r="JR524" s="1">
        <v>2.6905080000000001E-2</v>
      </c>
      <c r="JS524">
        <v>22.500969999999999</v>
      </c>
      <c r="JT524" s="1">
        <v>2.1788800000000001E-2</v>
      </c>
      <c r="JU524">
        <v>169.0881</v>
      </c>
      <c r="JV524" s="1">
        <v>2.6772819999999999E-2</v>
      </c>
      <c r="JW524">
        <v>22.466139999999999</v>
      </c>
      <c r="JX524" s="1">
        <v>2.9966759999999999E-2</v>
      </c>
      <c r="JY524">
        <v>235.15729999999999</v>
      </c>
      <c r="JZ524" s="1">
        <v>2.6593120000000001E-2</v>
      </c>
      <c r="KA524">
        <v>22.423079999999999</v>
      </c>
      <c r="KB524" s="1">
        <v>4.0111140000000003E-2</v>
      </c>
      <c r="KC524">
        <v>318.75839999999999</v>
      </c>
      <c r="KD524" s="1">
        <v>2.6336869999999998E-2</v>
      </c>
      <c r="KE524">
        <v>22.379069999999999</v>
      </c>
      <c r="KF524" s="1">
        <v>5.2281790000000002E-2</v>
      </c>
      <c r="KG524">
        <v>421.97230000000002</v>
      </c>
      <c r="KH524" s="1">
        <v>2.6049510000000001E-2</v>
      </c>
      <c r="KI524">
        <v>22.34308</v>
      </c>
      <c r="KJ524" s="1">
        <v>6.6611719999999999E-2</v>
      </c>
      <c r="KK524">
        <v>546.55259999999998</v>
      </c>
      <c r="KL524" s="1">
        <v>2.5807500000000001E-2</v>
      </c>
      <c r="KM524">
        <v>22.417570000000001</v>
      </c>
      <c r="KN524" s="1">
        <v>8.3353860000000002E-2</v>
      </c>
      <c r="KO524">
        <v>693.94290000000001</v>
      </c>
      <c r="KP524" s="1">
        <v>2.560455E-2</v>
      </c>
      <c r="KQ524">
        <v>22.445319999999999</v>
      </c>
      <c r="KR524" s="1">
        <v>0.1025962</v>
      </c>
      <c r="KS524">
        <v>865.23710000000005</v>
      </c>
      <c r="KT524" s="1">
        <v>2.539841E-2</v>
      </c>
      <c r="KU524">
        <v>22.495039999999999</v>
      </c>
      <c r="KV524" s="1">
        <v>0.124194</v>
      </c>
      <c r="KW524">
        <v>1061.0550000000001</v>
      </c>
      <c r="KX524" s="1">
        <v>2.5171550000000001E-2</v>
      </c>
      <c r="KY524">
        <v>22.548220000000001</v>
      </c>
      <c r="KZ524">
        <v>0.14796480000000001</v>
      </c>
      <c r="LA524">
        <v>1281.47</v>
      </c>
      <c r="LB524" s="1">
        <v>2.4960039999999999E-2</v>
      </c>
      <c r="LC524">
        <v>22.550229999999999</v>
      </c>
      <c r="LD524">
        <v>0.1739532</v>
      </c>
      <c r="LE524">
        <v>1526.1110000000001</v>
      </c>
      <c r="LF524" s="1">
        <v>2.4776070000000001E-2</v>
      </c>
      <c r="LG524">
        <v>22.493390000000002</v>
      </c>
      <c r="LH524">
        <v>0.20216770000000001</v>
      </c>
      <c r="LI524">
        <v>1794.318</v>
      </c>
      <c r="LJ524" s="1">
        <v>2.4674089999999999E-2</v>
      </c>
      <c r="LK524">
        <v>22.429069999999999</v>
      </c>
      <c r="LL524">
        <v>0.23299320000000001</v>
      </c>
      <c r="LM524">
        <v>2085.16</v>
      </c>
      <c r="LN524" s="1">
        <v>2.4764270000000001E-2</v>
      </c>
      <c r="LO524">
        <v>22.415279999999999</v>
      </c>
      <c r="LP524">
        <v>0.26783790000000002</v>
      </c>
      <c r="LQ524">
        <v>2397.9110000000001</v>
      </c>
      <c r="LR524" s="1">
        <v>2.4626749999999999E-2</v>
      </c>
      <c r="LS524">
        <v>22.56363</v>
      </c>
      <c r="LT524">
        <v>0.30218270000000003</v>
      </c>
      <c r="LU524">
        <v>2730.8009999999999</v>
      </c>
      <c r="LV524" s="1">
        <v>2.4411240000000001E-2</v>
      </c>
      <c r="LW524">
        <v>22.698599999999999</v>
      </c>
      <c r="LX524">
        <v>0.33673999999999998</v>
      </c>
      <c r="LY524">
        <v>3081.1819999999998</v>
      </c>
      <c r="LZ524" s="1">
        <v>2.421558E-2</v>
      </c>
      <c r="MA524">
        <v>22.829809999999998</v>
      </c>
      <c r="MB524">
        <v>0.37239679999999997</v>
      </c>
      <c r="MC524">
        <v>3446.8879999999999</v>
      </c>
      <c r="MD524" s="1">
        <v>2.414084E-2</v>
      </c>
      <c r="ME524">
        <v>22.974879999999999</v>
      </c>
      <c r="MF524">
        <v>0.41070489999999998</v>
      </c>
      <c r="MG524">
        <v>3826.0839999999998</v>
      </c>
      <c r="MH524" s="1">
        <v>2.4104190000000001E-2</v>
      </c>
      <c r="MI524">
        <v>23.01229</v>
      </c>
      <c r="MJ524">
        <v>0.45053609999999999</v>
      </c>
      <c r="MK524">
        <v>4217.2219999999998</v>
      </c>
      <c r="ML524" s="1">
        <v>2.4040539999999999E-2</v>
      </c>
      <c r="MM524">
        <v>22.943290000000001</v>
      </c>
      <c r="MN524">
        <v>0.49055569999999998</v>
      </c>
      <c r="MO524">
        <v>4618.0720000000001</v>
      </c>
      <c r="MP524" s="1">
        <v>2.3984109999999999E-2</v>
      </c>
      <c r="MQ524">
        <v>22.886649999999999</v>
      </c>
      <c r="MR524">
        <v>0.53104229999999997</v>
      </c>
      <c r="MS524">
        <v>5026.1930000000002</v>
      </c>
      <c r="MT524" s="1">
        <v>2.4195580000000001E-2</v>
      </c>
      <c r="MU524">
        <v>22.857389999999999</v>
      </c>
      <c r="MV524">
        <v>0.57828429999999997</v>
      </c>
      <c r="MW524">
        <v>5441</v>
      </c>
      <c r="MX524" s="1">
        <v>2.4114770000000001E-2</v>
      </c>
      <c r="MY524">
        <v>22.979700000000001</v>
      </c>
      <c r="MZ524">
        <v>0.61906519999999998</v>
      </c>
      <c r="NA524">
        <v>5860.1229999999996</v>
      </c>
      <c r="NB524">
        <v>2.393934E-2</v>
      </c>
      <c r="NC524">
        <v>23.137630000000001</v>
      </c>
      <c r="ND524">
        <v>0.65680930000000004</v>
      </c>
      <c r="NE524">
        <v>6279.9139999999998</v>
      </c>
      <c r="NF524">
        <v>2.3752840000000001E-2</v>
      </c>
      <c r="NG524">
        <v>23.273399999999999</v>
      </c>
      <c r="NH524">
        <v>0.69333630000000002</v>
      </c>
      <c r="NI524">
        <v>6698.2830000000004</v>
      </c>
      <c r="NJ524">
        <v>2.3720499999999999E-2</v>
      </c>
      <c r="NK524">
        <v>23.39977</v>
      </c>
      <c r="NL524">
        <v>0.73364929999999995</v>
      </c>
      <c r="NM524">
        <v>7114.2359999999999</v>
      </c>
      <c r="NN524">
        <v>2.3776640000000002E-2</v>
      </c>
      <c r="NO524">
        <v>23.411919999999999</v>
      </c>
      <c r="NP524">
        <v>0.77632760000000001</v>
      </c>
      <c r="NQ524">
        <v>7527.4579999999996</v>
      </c>
      <c r="NR524">
        <v>2.375737E-2</v>
      </c>
      <c r="NS524">
        <v>23.35745</v>
      </c>
      <c r="NT524">
        <v>0.81603190000000003</v>
      </c>
      <c r="NU524">
        <v>7936.3109999999997</v>
      </c>
      <c r="NV524">
        <v>2.36438E-2</v>
      </c>
      <c r="NW524">
        <v>23.3033</v>
      </c>
      <c r="NX524">
        <v>0.85153559999999995</v>
      </c>
      <c r="NY524">
        <v>8338.8590000000004</v>
      </c>
      <c r="NZ524">
        <v>2.3441509999999999E-2</v>
      </c>
      <c r="OA524">
        <v>23.272849999999998</v>
      </c>
      <c r="OB524">
        <v>0.88232969999999999</v>
      </c>
      <c r="OC524">
        <v>8732.8559999999998</v>
      </c>
      <c r="OD524">
        <v>2.3353840000000001E-2</v>
      </c>
      <c r="OE524">
        <v>23.27167</v>
      </c>
      <c r="OF524">
        <v>0.9160317</v>
      </c>
      <c r="OG524">
        <v>9117.768</v>
      </c>
      <c r="OH524">
        <v>2.337405E-2</v>
      </c>
      <c r="OI524">
        <v>23.360869999999998</v>
      </c>
      <c r="OJ524">
        <v>0.95277869999999998</v>
      </c>
      <c r="OK524">
        <v>9493.866</v>
      </c>
    </row>
    <row r="525" spans="1:401" x14ac:dyDescent="0.35">
      <c r="A525">
        <v>534</v>
      </c>
      <c r="B525" t="s">
        <v>4</v>
      </c>
      <c r="C525" t="s">
        <v>364</v>
      </c>
      <c r="D525" t="s">
        <v>532</v>
      </c>
      <c r="E525">
        <v>783.41830000000004</v>
      </c>
      <c r="F525" s="1">
        <v>2.3962489999999999E-2</v>
      </c>
      <c r="G525">
        <v>19.293500000000002</v>
      </c>
      <c r="H525">
        <v>0</v>
      </c>
      <c r="I525">
        <v>0</v>
      </c>
      <c r="J525" s="1">
        <v>2.395282E-2</v>
      </c>
      <c r="K525">
        <v>19.310179999999999</v>
      </c>
      <c r="L525">
        <v>0</v>
      </c>
      <c r="M525">
        <v>0</v>
      </c>
      <c r="N525" s="1">
        <v>2.4169969999999999E-2</v>
      </c>
      <c r="O525">
        <v>19.431709999999999</v>
      </c>
      <c r="P525">
        <v>0</v>
      </c>
      <c r="Q525">
        <v>0</v>
      </c>
      <c r="R525" s="1">
        <v>2.4436920000000001E-2</v>
      </c>
      <c r="S525">
        <v>19.504010000000001</v>
      </c>
      <c r="T525">
        <v>0</v>
      </c>
      <c r="U525">
        <v>0</v>
      </c>
      <c r="V525" s="1">
        <v>2.4407060000000001E-2</v>
      </c>
      <c r="W525">
        <v>19.615500000000001</v>
      </c>
      <c r="X525">
        <v>0</v>
      </c>
      <c r="Y525">
        <v>0</v>
      </c>
      <c r="Z525" s="1">
        <v>2.4261120000000001E-2</v>
      </c>
      <c r="AA525">
        <v>19.634640000000001</v>
      </c>
      <c r="AB525">
        <v>0</v>
      </c>
      <c r="AC525">
        <v>0</v>
      </c>
      <c r="AD525" s="1">
        <v>2.4248530000000001E-2</v>
      </c>
      <c r="AE525">
        <v>19.64096</v>
      </c>
      <c r="AF525">
        <v>0</v>
      </c>
      <c r="AG525">
        <v>0</v>
      </c>
      <c r="AH525" s="1">
        <v>2.438386E-2</v>
      </c>
      <c r="AI525">
        <v>19.646190000000001</v>
      </c>
      <c r="AJ525">
        <v>0</v>
      </c>
      <c r="AK525">
        <v>0</v>
      </c>
      <c r="AL525" s="1">
        <v>2.4188939999999999E-2</v>
      </c>
      <c r="AM525">
        <v>19.647929999999999</v>
      </c>
      <c r="AN525">
        <v>0</v>
      </c>
      <c r="AO525">
        <v>0</v>
      </c>
      <c r="AP525" s="1">
        <v>2.4393060000000001E-2</v>
      </c>
      <c r="AQ525">
        <v>19.66253</v>
      </c>
      <c r="AR525">
        <v>0</v>
      </c>
      <c r="AS525">
        <v>0</v>
      </c>
      <c r="AT525" s="1">
        <v>2.4694270000000001E-2</v>
      </c>
      <c r="AU525">
        <v>19.772010000000002</v>
      </c>
      <c r="AV525">
        <v>0</v>
      </c>
      <c r="AW525">
        <v>0</v>
      </c>
      <c r="AX525" s="1">
        <v>2.501892E-2</v>
      </c>
      <c r="AY525">
        <v>19.8216</v>
      </c>
      <c r="AZ525">
        <v>0</v>
      </c>
      <c r="BA525">
        <v>0</v>
      </c>
      <c r="BB525" s="1">
        <v>2.5178499999999999E-2</v>
      </c>
      <c r="BC525">
        <v>19.864350000000002</v>
      </c>
      <c r="BD525">
        <v>0</v>
      </c>
      <c r="BE525">
        <v>0</v>
      </c>
      <c r="BF525" s="1">
        <v>2.5297670000000001E-2</v>
      </c>
      <c r="BG525">
        <v>19.911850000000001</v>
      </c>
      <c r="BH525">
        <v>0</v>
      </c>
      <c r="BI525">
        <v>0</v>
      </c>
      <c r="BJ525" s="1">
        <v>2.548891E-2</v>
      </c>
      <c r="BK525">
        <v>19.900849999999998</v>
      </c>
      <c r="BL525">
        <v>0</v>
      </c>
      <c r="BM525">
        <v>0</v>
      </c>
      <c r="BN525" s="1">
        <v>2.5792099999999998E-2</v>
      </c>
      <c r="BO525">
        <v>19.87772</v>
      </c>
      <c r="BP525">
        <v>0</v>
      </c>
      <c r="BQ525">
        <v>0</v>
      </c>
      <c r="BR525" s="1">
        <v>2.6151250000000001E-2</v>
      </c>
      <c r="BS525">
        <v>19.857309999999998</v>
      </c>
      <c r="BT525">
        <v>0</v>
      </c>
      <c r="BU525">
        <v>0</v>
      </c>
      <c r="BV525" s="1">
        <v>2.6394939999999999E-2</v>
      </c>
      <c r="BW525">
        <v>19.923190000000002</v>
      </c>
      <c r="BX525">
        <v>0</v>
      </c>
      <c r="BY525">
        <v>0</v>
      </c>
      <c r="BZ525" s="1">
        <v>2.6555869999999999E-2</v>
      </c>
      <c r="CA525">
        <v>20.066970000000001</v>
      </c>
      <c r="CB525">
        <v>0</v>
      </c>
      <c r="CC525">
        <v>0</v>
      </c>
      <c r="CD525" s="1">
        <v>2.6712070000000001E-2</v>
      </c>
      <c r="CE525">
        <v>20.234400000000001</v>
      </c>
      <c r="CF525">
        <v>0</v>
      </c>
      <c r="CG525">
        <v>0</v>
      </c>
      <c r="CH525">
        <v>2.6923510000000001E-2</v>
      </c>
      <c r="CI525">
        <v>20.369070000000001</v>
      </c>
      <c r="CJ525">
        <v>0</v>
      </c>
      <c r="CK525">
        <v>0</v>
      </c>
      <c r="CL525" s="1">
        <v>2.7166679999999999E-2</v>
      </c>
      <c r="CM525">
        <v>20.402999999999999</v>
      </c>
      <c r="CN525">
        <v>0</v>
      </c>
      <c r="CO525">
        <v>0</v>
      </c>
      <c r="CP525" s="1">
        <v>2.7352379999999999E-2</v>
      </c>
      <c r="CQ525">
        <v>20.379560000000001</v>
      </c>
      <c r="CR525">
        <v>0</v>
      </c>
      <c r="CS525">
        <v>0</v>
      </c>
      <c r="CT525" s="1">
        <v>2.7564450000000001E-2</v>
      </c>
      <c r="CU525">
        <v>20.358260000000001</v>
      </c>
      <c r="CV525">
        <v>0</v>
      </c>
      <c r="CW525">
        <v>0</v>
      </c>
      <c r="CX525" s="1">
        <v>2.8217570000000001E-2</v>
      </c>
      <c r="CY525">
        <v>20.355360000000001</v>
      </c>
      <c r="CZ525">
        <v>0</v>
      </c>
      <c r="DA525">
        <v>0</v>
      </c>
      <c r="DB525" s="1">
        <v>2.8300390000000002E-2</v>
      </c>
      <c r="DC525">
        <v>20.453589999999998</v>
      </c>
      <c r="DD525">
        <v>0</v>
      </c>
      <c r="DE525">
        <v>0</v>
      </c>
      <c r="DF525" s="1">
        <v>2.8176119999999999E-2</v>
      </c>
      <c r="DG525">
        <v>20.611419999999999</v>
      </c>
      <c r="DH525">
        <v>0</v>
      </c>
      <c r="DI525">
        <v>0</v>
      </c>
      <c r="DJ525" s="1">
        <v>2.7998479999999999E-2</v>
      </c>
      <c r="DK525">
        <v>20.736129999999999</v>
      </c>
      <c r="DL525">
        <v>0</v>
      </c>
      <c r="DM525">
        <v>0</v>
      </c>
      <c r="DN525" s="1">
        <v>2.8077919999999999E-2</v>
      </c>
      <c r="DO525">
        <v>20.840910000000001</v>
      </c>
      <c r="DP525">
        <v>0</v>
      </c>
      <c r="DQ525">
        <v>0</v>
      </c>
      <c r="DR525" s="1">
        <v>2.8231740000000002E-2</v>
      </c>
      <c r="DS525">
        <v>20.865349999999999</v>
      </c>
      <c r="DT525">
        <v>0</v>
      </c>
      <c r="DU525">
        <v>0</v>
      </c>
      <c r="DV525" s="1">
        <v>2.827468E-2</v>
      </c>
      <c r="DW525">
        <v>20.82611</v>
      </c>
      <c r="DX525">
        <v>0</v>
      </c>
      <c r="DY525">
        <v>0</v>
      </c>
      <c r="DZ525" s="1">
        <v>2.828814E-2</v>
      </c>
      <c r="EA525">
        <v>20.78238</v>
      </c>
      <c r="EB525">
        <v>0</v>
      </c>
      <c r="EC525">
        <v>0</v>
      </c>
      <c r="ED525" s="1">
        <v>2.914456E-2</v>
      </c>
      <c r="EE525">
        <v>20.750699999999998</v>
      </c>
      <c r="EF525">
        <v>0</v>
      </c>
      <c r="EG525" s="1">
        <v>2.2731569999999999E-36</v>
      </c>
      <c r="EH525" s="1">
        <v>2.8993430000000001E-2</v>
      </c>
      <c r="EI525">
        <v>20.796009999999999</v>
      </c>
      <c r="EJ525" s="1">
        <v>9.6333320000000006E-37</v>
      </c>
      <c r="EK525" s="1">
        <v>8.0925849999999993E-33</v>
      </c>
      <c r="EL525">
        <v>2.8512220000000001E-2</v>
      </c>
      <c r="EM525">
        <v>20.896229999999999</v>
      </c>
      <c r="EN525" s="1">
        <v>1.3906040000000001E-33</v>
      </c>
      <c r="EO525" s="1">
        <v>1.1830389999999999E-29</v>
      </c>
      <c r="EP525" s="1">
        <v>2.7978469999999998E-2</v>
      </c>
      <c r="EQ525">
        <v>21.0136</v>
      </c>
      <c r="ER525" s="1">
        <v>1.0146809999999999E-30</v>
      </c>
      <c r="ES525" s="1">
        <v>8.1592869999999998E-27</v>
      </c>
      <c r="ET525" s="1">
        <v>2.789985E-2</v>
      </c>
      <c r="EU525">
        <v>21.105170000000001</v>
      </c>
      <c r="EV525" s="1">
        <v>3.8837630000000001E-28</v>
      </c>
      <c r="EW525" s="1">
        <v>2.9636430000000001E-24</v>
      </c>
      <c r="EX525" s="1">
        <v>2.7979130000000001E-2</v>
      </c>
      <c r="EY525">
        <v>21.109739999999999</v>
      </c>
      <c r="EZ525" s="1">
        <v>8.4617679999999996E-26</v>
      </c>
      <c r="FA525" s="1">
        <v>6.1763050000000001E-22</v>
      </c>
      <c r="FB525" s="1">
        <v>2.7890040000000001E-2</v>
      </c>
      <c r="FC525">
        <v>21.06373</v>
      </c>
      <c r="FD525" s="1">
        <v>1.1113220000000001E-23</v>
      </c>
      <c r="FE525" s="1">
        <v>7.8808419999999994E-20</v>
      </c>
      <c r="FF525" s="1">
        <v>2.7652309999999999E-2</v>
      </c>
      <c r="FG525">
        <v>21.004300000000001</v>
      </c>
      <c r="FH525" s="1">
        <v>9.2869850000000004E-22</v>
      </c>
      <c r="FI525" s="1">
        <v>6.4971070000000003E-18</v>
      </c>
      <c r="FJ525" s="1">
        <v>2.8123209999999999E-2</v>
      </c>
      <c r="FK525">
        <v>20.969100000000001</v>
      </c>
      <c r="FL525" s="1">
        <v>5.3988279999999999E-20</v>
      </c>
      <c r="FM525" s="1">
        <v>3.6473839999999998E-16</v>
      </c>
      <c r="FN525" s="1">
        <v>2.7822030000000001E-2</v>
      </c>
      <c r="FO525">
        <v>21.076709999999999</v>
      </c>
      <c r="FP525" s="1">
        <v>2.1551969999999998E-18</v>
      </c>
      <c r="FQ525" s="1">
        <v>1.451003E-14</v>
      </c>
      <c r="FR525" s="1">
        <v>2.732155E-2</v>
      </c>
      <c r="FS525">
        <v>21.184539999999998</v>
      </c>
      <c r="FT525" s="1">
        <v>6.2034299999999997E-17</v>
      </c>
      <c r="FU525" s="1">
        <v>4.211412E-13</v>
      </c>
      <c r="FV525" s="1">
        <v>2.6756579999999999E-2</v>
      </c>
      <c r="FW525">
        <v>21.275790000000001</v>
      </c>
      <c r="FX525" s="1">
        <v>1.3333380000000001E-15</v>
      </c>
      <c r="FY525" s="1">
        <v>9.1871489999999999E-12</v>
      </c>
      <c r="FZ525" s="1">
        <v>2.6557979999999998E-2</v>
      </c>
      <c r="GA525">
        <v>21.3217</v>
      </c>
      <c r="GB525" s="1">
        <v>2.2405380000000001E-14</v>
      </c>
      <c r="GC525" s="1">
        <v>1.5483069999999999E-10</v>
      </c>
      <c r="GD525" s="1">
        <v>2.6488769999999998E-2</v>
      </c>
      <c r="GE525">
        <v>21.31268</v>
      </c>
      <c r="GF525" s="1">
        <v>2.9931229999999998E-13</v>
      </c>
      <c r="GG525" s="1">
        <v>2.0669370000000002E-9</v>
      </c>
      <c r="GH525" s="1">
        <v>2.6299090000000001E-2</v>
      </c>
      <c r="GI525">
        <v>21.270710000000001</v>
      </c>
      <c r="GJ525" s="1">
        <v>3.2076250000000001E-12</v>
      </c>
      <c r="GK525" s="1">
        <v>2.2293760000000001E-8</v>
      </c>
      <c r="GL525" s="1">
        <v>2.6046219999999998E-2</v>
      </c>
      <c r="GM525">
        <v>21.223610000000001</v>
      </c>
      <c r="GN525" s="1">
        <v>2.8132409999999999E-11</v>
      </c>
      <c r="GO525" s="1">
        <v>1.9753449999999999E-7</v>
      </c>
      <c r="GP525" s="1">
        <v>2.6467930000000001E-2</v>
      </c>
      <c r="GQ525">
        <v>21.210819999999998</v>
      </c>
      <c r="GR525" s="1">
        <v>2.1202340000000001E-10</v>
      </c>
      <c r="GS525" s="1">
        <v>1.4666620000000001E-6</v>
      </c>
      <c r="GT525" s="1">
        <v>2.6174699999999999E-2</v>
      </c>
      <c r="GU525">
        <v>21.349710000000002</v>
      </c>
      <c r="GV525" s="1">
        <v>1.3198200000000001E-9</v>
      </c>
      <c r="GW525" s="1">
        <v>9.2532190000000001E-6</v>
      </c>
      <c r="GX525" s="1">
        <v>2.568105E-2</v>
      </c>
      <c r="GY525">
        <v>21.490919999999999</v>
      </c>
      <c r="GZ525" s="1">
        <v>6.9792069999999998E-9</v>
      </c>
      <c r="HA525" s="1">
        <v>5.0064780000000001E-5</v>
      </c>
      <c r="HB525">
        <v>2.5133519999999999E-2</v>
      </c>
      <c r="HC525">
        <v>21.628080000000001</v>
      </c>
      <c r="HD525" s="1">
        <v>3.1961249999999998E-8</v>
      </c>
      <c r="HE525" s="1">
        <v>2.3518850000000001E-4</v>
      </c>
      <c r="HF525" s="1">
        <v>2.4917149999999999E-2</v>
      </c>
      <c r="HG525">
        <v>21.76153</v>
      </c>
      <c r="HH525" s="1">
        <v>1.3037190000000001E-7</v>
      </c>
      <c r="HI525" s="1">
        <v>9.7210639999999995E-4</v>
      </c>
      <c r="HJ525" s="1">
        <v>2.4819750000000002E-2</v>
      </c>
      <c r="HK525">
        <v>21.818269999999998</v>
      </c>
      <c r="HL525" s="1">
        <v>4.7584899999999999E-7</v>
      </c>
      <c r="HM525" s="1">
        <v>3.5797289999999998E-3</v>
      </c>
      <c r="HN525" s="1">
        <v>2.4625660000000001E-2</v>
      </c>
      <c r="HO525">
        <v>21.778020000000001</v>
      </c>
      <c r="HP525" s="1">
        <v>1.554925E-6</v>
      </c>
      <c r="HQ525" s="1">
        <v>1.1853290000000001E-2</v>
      </c>
      <c r="HR525" s="1">
        <v>2.430303E-2</v>
      </c>
      <c r="HS525">
        <v>21.725549999999998</v>
      </c>
      <c r="HT525" s="1">
        <v>4.5793579999999998E-6</v>
      </c>
      <c r="HU525" s="1">
        <v>3.5567830000000002E-2</v>
      </c>
      <c r="HV525" s="1">
        <v>2.428276E-2</v>
      </c>
      <c r="HW525">
        <v>21.688780000000001</v>
      </c>
      <c r="HX525" s="1">
        <v>1.248023E-5</v>
      </c>
      <c r="HY525" s="1">
        <v>9.7588170000000002E-2</v>
      </c>
      <c r="HZ525" s="1">
        <v>2.394489E-2</v>
      </c>
      <c r="IA525">
        <v>21.793330000000001</v>
      </c>
      <c r="IB525" s="1">
        <v>3.0924209999999998E-5</v>
      </c>
      <c r="IC525">
        <v>0.24663879999999999</v>
      </c>
      <c r="ID525" s="1">
        <v>2.354709E-2</v>
      </c>
      <c r="IE525">
        <v>21.96433</v>
      </c>
      <c r="IF525" s="1">
        <v>7.0777469999999996E-5</v>
      </c>
      <c r="IG525">
        <v>0.57739839999999998</v>
      </c>
      <c r="IH525" s="1">
        <v>2.3151330000000001E-2</v>
      </c>
      <c r="II525">
        <v>22.127739999999999</v>
      </c>
      <c r="IJ525" s="1">
        <v>1.5096409999999999E-4</v>
      </c>
      <c r="IK525">
        <v>1.2601070000000001</v>
      </c>
      <c r="IL525" s="1">
        <v>2.2935560000000001E-2</v>
      </c>
      <c r="IM525">
        <v>22.276240000000001</v>
      </c>
      <c r="IN525" s="1">
        <v>3.0439619999999998E-4</v>
      </c>
      <c r="IO525">
        <v>2.5800239999999999</v>
      </c>
      <c r="IP525">
        <v>2.2802090000000001E-2</v>
      </c>
      <c r="IQ525">
        <v>22.31512</v>
      </c>
      <c r="IR525" s="1">
        <v>5.8144329999999995E-4</v>
      </c>
      <c r="IS525">
        <v>4.9861800000000001</v>
      </c>
      <c r="IT525">
        <v>2.2661150000000001E-2</v>
      </c>
      <c r="IU525">
        <v>22.276949999999999</v>
      </c>
      <c r="IV525" s="1">
        <v>1.0532880000000001E-3</v>
      </c>
      <c r="IW525">
        <v>9.1407159999999994</v>
      </c>
      <c r="IX525" s="1">
        <v>2.2504550000000002E-2</v>
      </c>
      <c r="IY525">
        <v>22.238299999999999</v>
      </c>
      <c r="IZ525" s="1">
        <v>1.816315E-3</v>
      </c>
      <c r="JA525">
        <v>15.96153</v>
      </c>
      <c r="JB525">
        <v>2.2647130000000001E-2</v>
      </c>
      <c r="JC525">
        <v>22.219619999999999</v>
      </c>
      <c r="JD525" s="1">
        <v>3.038444E-3</v>
      </c>
      <c r="JE525">
        <v>26.678360000000001</v>
      </c>
      <c r="JF525" s="1">
        <v>2.2518989999999999E-2</v>
      </c>
      <c r="JG525">
        <v>22.29007</v>
      </c>
      <c r="JH525" s="1">
        <v>4.8249809999999999E-3</v>
      </c>
      <c r="JI525">
        <v>42.83981</v>
      </c>
      <c r="JJ525" s="1">
        <v>2.2307759999999999E-2</v>
      </c>
      <c r="JK525">
        <v>22.344519999999999</v>
      </c>
      <c r="JL525" s="1">
        <v>7.3544750000000001E-3</v>
      </c>
      <c r="JM525">
        <v>66.252139999999997</v>
      </c>
      <c r="JN525" s="1">
        <v>2.203751E-2</v>
      </c>
      <c r="JO525">
        <v>22.418220000000002</v>
      </c>
      <c r="JP525" s="1">
        <v>1.0797019999999999E-2</v>
      </c>
      <c r="JQ525">
        <v>98.976429999999993</v>
      </c>
      <c r="JR525" s="1">
        <v>2.1884480000000001E-2</v>
      </c>
      <c r="JS525">
        <v>22.42831</v>
      </c>
      <c r="JT525" s="1">
        <v>1.5446629999999999E-2</v>
      </c>
      <c r="JU525">
        <v>143.2731</v>
      </c>
      <c r="JV525" s="1">
        <v>2.1777620000000001E-2</v>
      </c>
      <c r="JW525">
        <v>22.396159999999998</v>
      </c>
      <c r="JX525" s="1">
        <v>2.152169E-2</v>
      </c>
      <c r="JY525">
        <v>201.56479999999999</v>
      </c>
      <c r="JZ525" s="1">
        <v>2.1631930000000001E-2</v>
      </c>
      <c r="KA525">
        <v>22.355499999999999</v>
      </c>
      <c r="KB525" s="1">
        <v>2.9166540000000001E-2</v>
      </c>
      <c r="KC525">
        <v>276.2552</v>
      </c>
      <c r="KD525" s="1">
        <v>2.142293E-2</v>
      </c>
      <c r="KE525">
        <v>22.31401</v>
      </c>
      <c r="KF525" s="1">
        <v>3.8466859999999999E-2</v>
      </c>
      <c r="KG525">
        <v>369.58800000000002</v>
      </c>
      <c r="KH525" s="1">
        <v>2.118741E-2</v>
      </c>
      <c r="KI525">
        <v>22.27994</v>
      </c>
      <c r="KJ525">
        <v>4.9561979999999999E-2</v>
      </c>
      <c r="KK525">
        <v>483.56209999999999</v>
      </c>
      <c r="KL525" s="1">
        <v>2.0991139999999998E-2</v>
      </c>
      <c r="KM525">
        <v>22.352920000000001</v>
      </c>
      <c r="KN525" s="1">
        <v>6.2692220000000007E-2</v>
      </c>
      <c r="KO525">
        <v>619.91930000000002</v>
      </c>
      <c r="KP525" s="1">
        <v>2.082502E-2</v>
      </c>
      <c r="KQ525">
        <v>22.383189999999999</v>
      </c>
      <c r="KR525">
        <v>7.7959189999999998E-2</v>
      </c>
      <c r="KS525">
        <v>780.09810000000004</v>
      </c>
      <c r="KT525" s="1">
        <v>2.0657749999999999E-2</v>
      </c>
      <c r="KU525">
        <v>22.432950000000002</v>
      </c>
      <c r="KV525" s="1">
        <v>9.5304470000000002E-2</v>
      </c>
      <c r="KW525">
        <v>965.11350000000004</v>
      </c>
      <c r="KX525">
        <v>2.0471090000000001E-2</v>
      </c>
      <c r="KY525">
        <v>22.48686</v>
      </c>
      <c r="KZ525" s="1">
        <v>0.1146054</v>
      </c>
      <c r="LA525">
        <v>1175.4559999999999</v>
      </c>
      <c r="LB525" s="1">
        <v>2.0301039999999999E-2</v>
      </c>
      <c r="LC525">
        <v>22.491340000000001</v>
      </c>
      <c r="LD525">
        <v>0.1359638</v>
      </c>
      <c r="LE525">
        <v>1411.1859999999999</v>
      </c>
      <c r="LF525" s="1">
        <v>2.0151079999999998E-2</v>
      </c>
      <c r="LG525">
        <v>22.437570000000001</v>
      </c>
      <c r="LH525">
        <v>0.15937380000000001</v>
      </c>
      <c r="LI525">
        <v>1672.0039999999999</v>
      </c>
      <c r="LJ525" s="1">
        <v>2.006838E-2</v>
      </c>
      <c r="LK525">
        <v>22.375720000000001</v>
      </c>
      <c r="LL525">
        <v>0.18518989999999999</v>
      </c>
      <c r="LM525">
        <v>1957.3489999999999</v>
      </c>
      <c r="LN525" s="1">
        <v>2.0142670000000001E-2</v>
      </c>
      <c r="LO525">
        <v>22.361889999999999</v>
      </c>
      <c r="LP525">
        <v>0.21457399999999999</v>
      </c>
      <c r="LQ525">
        <v>2266.7660000000001</v>
      </c>
      <c r="LR525" s="1">
        <v>2.0031070000000002E-2</v>
      </c>
      <c r="LS525">
        <v>22.506879999999999</v>
      </c>
      <c r="LT525">
        <v>0.2439221</v>
      </c>
      <c r="LU525">
        <v>2598.9029999999998</v>
      </c>
      <c r="LV525" s="1">
        <v>1.985543E-2</v>
      </c>
      <c r="LW525">
        <v>22.64141</v>
      </c>
      <c r="LX525">
        <v>0.2737772</v>
      </c>
      <c r="LY525">
        <v>2951.3580000000002</v>
      </c>
      <c r="LZ525" s="1">
        <v>1.969394E-2</v>
      </c>
      <c r="MA525">
        <v>22.771139999999999</v>
      </c>
      <c r="MB525">
        <v>0.30482569999999998</v>
      </c>
      <c r="MC525">
        <v>3322.1309999999999</v>
      </c>
      <c r="MD525" s="1">
        <v>1.9634769999999999E-2</v>
      </c>
      <c r="ME525">
        <v>22.914940000000001</v>
      </c>
      <c r="MF525">
        <v>0.33843590000000001</v>
      </c>
      <c r="MG525">
        <v>3709.45</v>
      </c>
      <c r="MH525" s="1">
        <v>1.960369E-2</v>
      </c>
      <c r="MI525">
        <v>22.954940000000001</v>
      </c>
      <c r="MJ525">
        <v>0.37359419999999999</v>
      </c>
      <c r="MK525">
        <v>4111.8320000000003</v>
      </c>
      <c r="ML525" s="1">
        <v>1.9552460000000001E-2</v>
      </c>
      <c r="MM525">
        <v>22.888819999999999</v>
      </c>
      <c r="MN525">
        <v>0.40926000000000001</v>
      </c>
      <c r="MO525">
        <v>4527.098</v>
      </c>
      <c r="MP525" s="1">
        <v>1.9508259999999999E-2</v>
      </c>
      <c r="MQ525">
        <v>22.833870000000001</v>
      </c>
      <c r="MR525">
        <v>0.44566050000000001</v>
      </c>
      <c r="MS525">
        <v>4952.8580000000002</v>
      </c>
      <c r="MT525" s="1">
        <v>1.9681239999999999E-2</v>
      </c>
      <c r="MU525">
        <v>22.804780000000001</v>
      </c>
      <c r="MV525">
        <v>0.48804979999999998</v>
      </c>
      <c r="MW525">
        <v>5388.2929999999997</v>
      </c>
      <c r="MX525" s="1">
        <v>1.96157E-2</v>
      </c>
      <c r="MY525">
        <v>22.924160000000001</v>
      </c>
      <c r="MZ525">
        <v>0.52528830000000004</v>
      </c>
      <c r="NA525">
        <v>5831.2190000000001</v>
      </c>
      <c r="NB525">
        <v>1.9470589999999999E-2</v>
      </c>
      <c r="NC525">
        <v>23.079750000000001</v>
      </c>
      <c r="ND525">
        <v>0.56013860000000004</v>
      </c>
      <c r="NE525">
        <v>6277.866</v>
      </c>
      <c r="NF525">
        <v>1.9318330000000002E-2</v>
      </c>
      <c r="NG525">
        <v>23.214269999999999</v>
      </c>
      <c r="NH525">
        <v>0.59420600000000001</v>
      </c>
      <c r="NI525">
        <v>6725.8440000000001</v>
      </c>
      <c r="NJ525">
        <v>1.9291719999999998E-2</v>
      </c>
      <c r="NK525">
        <v>23.339839999999999</v>
      </c>
      <c r="NL525">
        <v>0.63175179999999997</v>
      </c>
      <c r="NM525">
        <v>7173.9129999999996</v>
      </c>
      <c r="NN525">
        <v>1.933702E-2</v>
      </c>
      <c r="NO525">
        <v>23.354780000000002</v>
      </c>
      <c r="NP525">
        <v>0.67155989999999999</v>
      </c>
      <c r="NQ525">
        <v>7621.5919999999996</v>
      </c>
      <c r="NR525">
        <v>1.9322639999999999E-2</v>
      </c>
      <c r="NS525">
        <v>23.302669999999999</v>
      </c>
      <c r="NT525">
        <v>0.7090765</v>
      </c>
      <c r="NU525">
        <v>8067.1450000000004</v>
      </c>
      <c r="NV525">
        <v>1.9228849999999999E-2</v>
      </c>
      <c r="NW525">
        <v>23.25019</v>
      </c>
      <c r="NX525">
        <v>0.74301600000000001</v>
      </c>
      <c r="NY525">
        <v>8508.4040000000005</v>
      </c>
      <c r="NZ525">
        <v>1.906449E-2</v>
      </c>
      <c r="OA525">
        <v>23.220829999999999</v>
      </c>
      <c r="OB525">
        <v>0.77305380000000001</v>
      </c>
      <c r="OC525">
        <v>8943.027</v>
      </c>
      <c r="OD525">
        <v>1.8991399999999999E-2</v>
      </c>
      <c r="OE525">
        <v>23.219909999999999</v>
      </c>
      <c r="OF525">
        <v>0.8056721</v>
      </c>
      <c r="OG525">
        <v>9369.9560000000001</v>
      </c>
      <c r="OH525">
        <v>1.900802E-2</v>
      </c>
      <c r="OI525">
        <v>23.30771</v>
      </c>
      <c r="OJ525">
        <v>0.84118959999999998</v>
      </c>
      <c r="OK525">
        <v>9789.4320000000007</v>
      </c>
    </row>
    <row r="526" spans="1:401" x14ac:dyDescent="0.35">
      <c r="A526">
        <v>535</v>
      </c>
      <c r="B526" t="s">
        <v>4</v>
      </c>
      <c r="C526" t="s">
        <v>364</v>
      </c>
      <c r="D526" t="s">
        <v>533</v>
      </c>
      <c r="E526">
        <v>791.6662</v>
      </c>
      <c r="F526">
        <v>2.0899270000000001E-2</v>
      </c>
      <c r="G526">
        <v>19.21069</v>
      </c>
      <c r="H526">
        <v>0</v>
      </c>
      <c r="I526">
        <v>0</v>
      </c>
      <c r="J526">
        <v>2.0892540000000001E-2</v>
      </c>
      <c r="K526">
        <v>19.226299999999998</v>
      </c>
      <c r="L526">
        <v>0</v>
      </c>
      <c r="M526">
        <v>0</v>
      </c>
      <c r="N526" s="1">
        <v>2.1088389999999999E-2</v>
      </c>
      <c r="O526">
        <v>19.345030000000001</v>
      </c>
      <c r="P526">
        <v>0</v>
      </c>
      <c r="Q526">
        <v>0</v>
      </c>
      <c r="R526">
        <v>2.132444E-2</v>
      </c>
      <c r="S526">
        <v>19.417860000000001</v>
      </c>
      <c r="T526">
        <v>0</v>
      </c>
      <c r="U526">
        <v>0</v>
      </c>
      <c r="V526" s="1">
        <v>2.1296809999999999E-2</v>
      </c>
      <c r="W526">
        <v>19.52807</v>
      </c>
      <c r="X526">
        <v>0</v>
      </c>
      <c r="Y526">
        <v>0</v>
      </c>
      <c r="Z526" s="1">
        <v>2.1167180000000001E-2</v>
      </c>
      <c r="AA526">
        <v>19.549029999999998</v>
      </c>
      <c r="AB526">
        <v>0</v>
      </c>
      <c r="AC526">
        <v>0</v>
      </c>
      <c r="AD526" s="1">
        <v>2.1155549999999999E-2</v>
      </c>
      <c r="AE526">
        <v>19.556229999999999</v>
      </c>
      <c r="AF526">
        <v>0</v>
      </c>
      <c r="AG526">
        <v>0</v>
      </c>
      <c r="AH526" s="1">
        <v>2.1273940000000002E-2</v>
      </c>
      <c r="AI526">
        <v>19.562090000000001</v>
      </c>
      <c r="AJ526">
        <v>0</v>
      </c>
      <c r="AK526">
        <v>0</v>
      </c>
      <c r="AL526" s="1">
        <v>2.1100669999999998E-2</v>
      </c>
      <c r="AM526">
        <v>19.564550000000001</v>
      </c>
      <c r="AN526">
        <v>0</v>
      </c>
      <c r="AO526">
        <v>0</v>
      </c>
      <c r="AP526" s="1">
        <v>2.1281290000000001E-2</v>
      </c>
      <c r="AQ526">
        <v>19.57931</v>
      </c>
      <c r="AR526">
        <v>0</v>
      </c>
      <c r="AS526">
        <v>0</v>
      </c>
      <c r="AT526" s="1">
        <v>2.1546030000000001E-2</v>
      </c>
      <c r="AU526">
        <v>19.68647</v>
      </c>
      <c r="AV526">
        <v>0</v>
      </c>
      <c r="AW526">
        <v>0</v>
      </c>
      <c r="AX526" s="1">
        <v>2.1830889999999999E-2</v>
      </c>
      <c r="AY526">
        <v>19.737279999999998</v>
      </c>
      <c r="AZ526">
        <v>0</v>
      </c>
      <c r="BA526">
        <v>0</v>
      </c>
      <c r="BB526" s="1">
        <v>2.1972200000000001E-2</v>
      </c>
      <c r="BC526">
        <v>19.77983</v>
      </c>
      <c r="BD526">
        <v>0</v>
      </c>
      <c r="BE526">
        <v>0</v>
      </c>
      <c r="BF526" s="1">
        <v>2.2073949999999998E-2</v>
      </c>
      <c r="BG526">
        <v>19.827940000000002</v>
      </c>
      <c r="BH526">
        <v>0</v>
      </c>
      <c r="BI526">
        <v>0</v>
      </c>
      <c r="BJ526" s="1">
        <v>2.2241529999999999E-2</v>
      </c>
      <c r="BK526">
        <v>19.818919999999999</v>
      </c>
      <c r="BL526">
        <v>0</v>
      </c>
      <c r="BM526">
        <v>0</v>
      </c>
      <c r="BN526" s="1">
        <v>2.25086E-2</v>
      </c>
      <c r="BO526">
        <v>19.7972</v>
      </c>
      <c r="BP526">
        <v>0</v>
      </c>
      <c r="BQ526">
        <v>0</v>
      </c>
      <c r="BR526" s="1">
        <v>2.2824839999999999E-2</v>
      </c>
      <c r="BS526">
        <v>19.77769</v>
      </c>
      <c r="BT526">
        <v>0</v>
      </c>
      <c r="BU526">
        <v>0</v>
      </c>
      <c r="BV526" s="1">
        <v>2.303879E-2</v>
      </c>
      <c r="BW526">
        <v>19.84234</v>
      </c>
      <c r="BX526">
        <v>0</v>
      </c>
      <c r="BY526">
        <v>0</v>
      </c>
      <c r="BZ526" s="1">
        <v>2.3178939999999999E-2</v>
      </c>
      <c r="CA526">
        <v>19.982659999999999</v>
      </c>
      <c r="CB526">
        <v>0</v>
      </c>
      <c r="CC526">
        <v>0</v>
      </c>
      <c r="CD526">
        <v>2.3313500000000001E-2</v>
      </c>
      <c r="CE526">
        <v>20.148289999999999</v>
      </c>
      <c r="CF526">
        <v>0</v>
      </c>
      <c r="CG526">
        <v>0</v>
      </c>
      <c r="CH526" s="1">
        <v>2.3500980000000001E-2</v>
      </c>
      <c r="CI526">
        <v>20.28247</v>
      </c>
      <c r="CJ526">
        <v>0</v>
      </c>
      <c r="CK526">
        <v>0</v>
      </c>
      <c r="CL526" s="1">
        <v>2.3715139999999999E-2</v>
      </c>
      <c r="CM526">
        <v>20.318919999999999</v>
      </c>
      <c r="CN526">
        <v>0</v>
      </c>
      <c r="CO526">
        <v>0</v>
      </c>
      <c r="CP526" s="1">
        <v>2.38785E-2</v>
      </c>
      <c r="CQ526">
        <v>20.297599999999999</v>
      </c>
      <c r="CR526">
        <v>0</v>
      </c>
      <c r="CS526">
        <v>0</v>
      </c>
      <c r="CT526" s="1">
        <v>2.406527E-2</v>
      </c>
      <c r="CU526">
        <v>20.27749</v>
      </c>
      <c r="CV526">
        <v>0</v>
      </c>
      <c r="CW526">
        <v>0</v>
      </c>
      <c r="CX526" s="1">
        <v>2.4643419999999999E-2</v>
      </c>
      <c r="CY526">
        <v>20.27478</v>
      </c>
      <c r="CZ526">
        <v>0</v>
      </c>
      <c r="DA526">
        <v>0</v>
      </c>
      <c r="DB526" s="1">
        <v>2.4717019999999999E-2</v>
      </c>
      <c r="DC526">
        <v>20.370470000000001</v>
      </c>
      <c r="DD526">
        <v>0</v>
      </c>
      <c r="DE526">
        <v>0</v>
      </c>
      <c r="DF526" s="1">
        <v>2.4605330000000002E-2</v>
      </c>
      <c r="DG526">
        <v>20.525929999999999</v>
      </c>
      <c r="DH526">
        <v>0</v>
      </c>
      <c r="DI526">
        <v>0</v>
      </c>
      <c r="DJ526" s="1">
        <v>2.4447219999999999E-2</v>
      </c>
      <c r="DK526">
        <v>20.650289999999998</v>
      </c>
      <c r="DL526">
        <v>0</v>
      </c>
      <c r="DM526">
        <v>0</v>
      </c>
      <c r="DN526" s="1">
        <v>2.4519340000000001E-2</v>
      </c>
      <c r="DO526">
        <v>20.754860000000001</v>
      </c>
      <c r="DP526">
        <v>0</v>
      </c>
      <c r="DQ526">
        <v>0</v>
      </c>
      <c r="DR526" s="1">
        <v>2.4656540000000001E-2</v>
      </c>
      <c r="DS526">
        <v>20.78199</v>
      </c>
      <c r="DT526">
        <v>0</v>
      </c>
      <c r="DU526">
        <v>0</v>
      </c>
      <c r="DV526" s="1">
        <v>2.4695660000000001E-2</v>
      </c>
      <c r="DW526">
        <v>20.745799999999999</v>
      </c>
      <c r="DX526">
        <v>0</v>
      </c>
      <c r="DY526">
        <v>0</v>
      </c>
      <c r="DZ526" s="1">
        <v>2.471253E-2</v>
      </c>
      <c r="EA526">
        <v>20.703769999999999</v>
      </c>
      <c r="EB526">
        <v>0</v>
      </c>
      <c r="EC526">
        <v>0</v>
      </c>
      <c r="ED526" s="1">
        <v>2.5470759999999999E-2</v>
      </c>
      <c r="EE526">
        <v>20.673410000000001</v>
      </c>
      <c r="EF526">
        <v>0</v>
      </c>
      <c r="EG526" s="1">
        <v>7.3398469999999998E-37</v>
      </c>
      <c r="EH526" s="1">
        <v>2.533883E-2</v>
      </c>
      <c r="EI526">
        <v>20.71763</v>
      </c>
      <c r="EJ526">
        <v>2.8684589999999999E-37</v>
      </c>
      <c r="EK526" s="1">
        <v>2.773253E-33</v>
      </c>
      <c r="EL526" s="1">
        <v>2.4912139999999999E-2</v>
      </c>
      <c r="EM526">
        <v>20.816130000000001</v>
      </c>
      <c r="EN526" s="1">
        <v>4.5884799999999999E-34</v>
      </c>
      <c r="EO526" s="1">
        <v>4.2840749999999999E-30</v>
      </c>
      <c r="EP526" s="1">
        <v>2.444267E-2</v>
      </c>
      <c r="EQ526">
        <v>20.933</v>
      </c>
      <c r="ER526" s="1">
        <v>3.4806359999999999E-31</v>
      </c>
      <c r="ES526" s="1">
        <v>3.1091840000000001E-27</v>
      </c>
      <c r="ET526" s="1">
        <v>2.43758E-2</v>
      </c>
      <c r="EU526">
        <v>21.025860000000002</v>
      </c>
      <c r="EV526" s="1">
        <v>1.383566E-28</v>
      </c>
      <c r="EW526" s="1">
        <v>1.183755E-24</v>
      </c>
      <c r="EX526" s="1">
        <v>2.4449490000000001E-2</v>
      </c>
      <c r="EY526">
        <v>21.033080000000002</v>
      </c>
      <c r="EZ526" s="1">
        <v>3.1292929999999998E-26</v>
      </c>
      <c r="FA526" s="1">
        <v>2.5784130000000002E-22</v>
      </c>
      <c r="FB526" s="1">
        <v>2.4372339999999999E-2</v>
      </c>
      <c r="FC526">
        <v>20.989619999999999</v>
      </c>
      <c r="FD526" s="1">
        <v>4.262765E-24</v>
      </c>
      <c r="FE526" s="1">
        <v>3.4299569999999998E-20</v>
      </c>
      <c r="FF526" s="1">
        <v>2.416683E-2</v>
      </c>
      <c r="FG526">
        <v>20.932880000000001</v>
      </c>
      <c r="FH526" s="1">
        <v>3.691046E-22</v>
      </c>
      <c r="FI526" s="1">
        <v>2.9411710000000001E-18</v>
      </c>
      <c r="FJ526" s="1">
        <v>2.458776E-2</v>
      </c>
      <c r="FK526">
        <v>20.898199999999999</v>
      </c>
      <c r="FL526" s="1">
        <v>2.2197449999999999E-20</v>
      </c>
      <c r="FM526" s="1">
        <v>1.7133470000000001E-16</v>
      </c>
      <c r="FN526" s="1">
        <v>2.4323190000000001E-2</v>
      </c>
      <c r="FO526">
        <v>21.002949999999998</v>
      </c>
      <c r="FP526" s="1">
        <v>9.1570969999999991E-19</v>
      </c>
      <c r="FQ526" s="1">
        <v>7.0613580000000004E-15</v>
      </c>
      <c r="FR526" s="1">
        <v>2.3882299999999999E-2</v>
      </c>
      <c r="FS526">
        <v>21.110900000000001</v>
      </c>
      <c r="FT526" s="1">
        <v>2.7204199999999999E-17</v>
      </c>
      <c r="FU526" s="1">
        <v>2.119762E-13</v>
      </c>
      <c r="FV526" s="1">
        <v>2.338457E-2</v>
      </c>
      <c r="FW526">
        <v>21.202549999999999</v>
      </c>
      <c r="FX526" s="1">
        <v>6.0276060000000005E-16</v>
      </c>
      <c r="FY526" s="1">
        <v>4.7754749999999997E-12</v>
      </c>
      <c r="FZ526" s="1">
        <v>2.3212650000000001E-2</v>
      </c>
      <c r="GA526">
        <v>21.249639999999999</v>
      </c>
      <c r="GB526" s="1">
        <v>1.0431300000000001E-14</v>
      </c>
      <c r="GC526" s="1">
        <v>8.3001519999999996E-11</v>
      </c>
      <c r="GD526" s="1">
        <v>2.3154290000000001E-2</v>
      </c>
      <c r="GE526">
        <v>21.24295</v>
      </c>
      <c r="GF526" s="1">
        <v>1.4337220000000001E-13</v>
      </c>
      <c r="GG526" s="1">
        <v>1.1413860000000001E-9</v>
      </c>
      <c r="GH526" s="1">
        <v>2.29889E-2</v>
      </c>
      <c r="GI526">
        <v>21.203119999999998</v>
      </c>
      <c r="GJ526" s="1">
        <v>1.5793719999999999E-12</v>
      </c>
      <c r="GK526" s="1">
        <v>1.2668169999999999E-8</v>
      </c>
      <c r="GL526">
        <v>2.277179E-2</v>
      </c>
      <c r="GM526">
        <v>21.157920000000001</v>
      </c>
      <c r="GN526" s="1">
        <v>1.4228920000000001E-11</v>
      </c>
      <c r="GO526" s="1">
        <v>1.153887E-7</v>
      </c>
      <c r="GP526" s="1">
        <v>2.314629E-2</v>
      </c>
      <c r="GQ526">
        <v>21.14481</v>
      </c>
      <c r="GR526" s="1">
        <v>1.1003579999999999E-10</v>
      </c>
      <c r="GS526" s="1">
        <v>8.7969530000000002E-7</v>
      </c>
      <c r="GT526">
        <v>2.289004E-2</v>
      </c>
      <c r="GU526">
        <v>21.279900000000001</v>
      </c>
      <c r="GV526" s="1">
        <v>7.0236689999999997E-10</v>
      </c>
      <c r="GW526" s="1">
        <v>5.6948199999999998E-6</v>
      </c>
      <c r="GX526" s="1">
        <v>2.2454350000000001E-2</v>
      </c>
      <c r="GY526">
        <v>21.419910000000002</v>
      </c>
      <c r="GZ526" s="1">
        <v>3.8049269999999999E-9</v>
      </c>
      <c r="HA526" s="1">
        <v>3.1588999999999999E-5</v>
      </c>
      <c r="HB526" s="1">
        <v>2.1972019999999998E-2</v>
      </c>
      <c r="HC526">
        <v>21.55593</v>
      </c>
      <c r="HD526" s="1">
        <v>1.7835389999999999E-8</v>
      </c>
      <c r="HE526" s="1">
        <v>1.5199110000000001E-4</v>
      </c>
      <c r="HF526" s="1">
        <v>2.178544E-2</v>
      </c>
      <c r="HG526">
        <v>21.68843</v>
      </c>
      <c r="HH526" s="1">
        <v>7.4410279999999999E-8</v>
      </c>
      <c r="HI526" s="1">
        <v>6.4278000000000002E-4</v>
      </c>
      <c r="HJ526" s="1">
        <v>2.1703589999999998E-2</v>
      </c>
      <c r="HK526">
        <v>21.747140000000002</v>
      </c>
      <c r="HL526" s="1">
        <v>2.7756740000000001E-7</v>
      </c>
      <c r="HM526" s="1">
        <v>2.4197089999999999E-3</v>
      </c>
      <c r="HN526" s="1">
        <v>2.15336E-2</v>
      </c>
      <c r="HO526">
        <v>21.709869999999999</v>
      </c>
      <c r="HP526" s="1">
        <v>9.2616620000000002E-7</v>
      </c>
      <c r="HQ526" s="1">
        <v>8.1843829999999999E-3</v>
      </c>
      <c r="HR526" s="1">
        <v>2.1253020000000001E-2</v>
      </c>
      <c r="HS526">
        <v>21.65943</v>
      </c>
      <c r="HT526" s="1">
        <v>2.7835659999999998E-6</v>
      </c>
      <c r="HU526" s="1">
        <v>2.5067740000000002E-2</v>
      </c>
      <c r="HV526" s="1">
        <v>2.1237369999999998E-2</v>
      </c>
      <c r="HW526">
        <v>21.62349</v>
      </c>
      <c r="HX526" s="1">
        <v>7.7353330000000006E-6</v>
      </c>
      <c r="HY526" s="1">
        <v>7.0144200000000004E-2</v>
      </c>
      <c r="HZ526" s="1">
        <v>2.0941029999999999E-2</v>
      </c>
      <c r="IA526">
        <v>21.72466</v>
      </c>
      <c r="IB526" s="1">
        <v>1.9529339999999999E-5</v>
      </c>
      <c r="IC526" s="1">
        <v>0.18067130000000001</v>
      </c>
      <c r="ID526" s="1">
        <v>2.059161E-2</v>
      </c>
      <c r="IE526">
        <v>21.892880000000002</v>
      </c>
      <c r="IF526" s="1">
        <v>4.5510219999999998E-5</v>
      </c>
      <c r="IG526">
        <v>0.43075380000000002</v>
      </c>
      <c r="IH526" s="1">
        <v>2.0242739999999999E-2</v>
      </c>
      <c r="II526">
        <v>22.054919999999999</v>
      </c>
      <c r="IJ526" s="1">
        <v>9.8758580000000005E-5</v>
      </c>
      <c r="IK526">
        <v>0.95667860000000005</v>
      </c>
      <c r="IL526" s="1">
        <v>2.00561E-2</v>
      </c>
      <c r="IM526">
        <v>22.202480000000001</v>
      </c>
      <c r="IN526" s="1">
        <v>2.0249530000000001E-4</v>
      </c>
      <c r="IO526">
        <v>1.9918849999999999</v>
      </c>
      <c r="IP526" s="1">
        <v>1.9941299999999999E-2</v>
      </c>
      <c r="IQ526">
        <v>22.24455</v>
      </c>
      <c r="IR526" s="1">
        <v>3.9306390000000001E-4</v>
      </c>
      <c r="IS526">
        <v>3.9118620000000002</v>
      </c>
      <c r="IT526" s="1">
        <v>1.981666E-2</v>
      </c>
      <c r="IU526">
        <v>22.20898</v>
      </c>
      <c r="IV526" s="1">
        <v>7.230022E-4</v>
      </c>
      <c r="IW526">
        <v>7.2825309999999996</v>
      </c>
      <c r="IX526" s="1">
        <v>1.9681779999999999E-2</v>
      </c>
      <c r="IY526">
        <v>22.172170000000001</v>
      </c>
      <c r="IZ526" s="1">
        <v>1.2654229999999999E-3</v>
      </c>
      <c r="JA526">
        <v>12.90611</v>
      </c>
      <c r="JB526" s="1">
        <v>1.9808880000000001E-2</v>
      </c>
      <c r="JC526">
        <v>22.154150000000001</v>
      </c>
      <c r="JD526" s="1">
        <v>2.1471580000000001E-3</v>
      </c>
      <c r="JE526">
        <v>21.877749999999999</v>
      </c>
      <c r="JF526" s="1">
        <v>1.9696249999999998E-2</v>
      </c>
      <c r="JG526">
        <v>22.222639999999998</v>
      </c>
      <c r="JH526">
        <v>3.4561000000000001E-3</v>
      </c>
      <c r="JI526">
        <v>35.609769999999997</v>
      </c>
      <c r="JJ526" s="1">
        <v>1.9510220000000002E-2</v>
      </c>
      <c r="JK526">
        <v>22.278420000000001</v>
      </c>
      <c r="JL526" s="1">
        <v>5.336782E-3</v>
      </c>
      <c r="JM526">
        <v>55.791460000000001</v>
      </c>
      <c r="JN526" s="1">
        <v>1.927164E-2</v>
      </c>
      <c r="JO526">
        <v>22.351929999999999</v>
      </c>
      <c r="JP526" s="1">
        <v>7.9324840000000001E-3</v>
      </c>
      <c r="JQ526">
        <v>84.391379999999998</v>
      </c>
      <c r="JR526" s="1">
        <v>1.9138410000000002E-2</v>
      </c>
      <c r="JS526">
        <v>22.36477</v>
      </c>
      <c r="JT526" s="1">
        <v>1.1484919999999999E-2</v>
      </c>
      <c r="JU526">
        <v>123.61660000000001</v>
      </c>
      <c r="JV526" s="1">
        <v>1.904573E-2</v>
      </c>
      <c r="JW526">
        <v>22.33512</v>
      </c>
      <c r="JX526" s="1">
        <v>1.6185680000000001E-2</v>
      </c>
      <c r="JY526">
        <v>175.88630000000001</v>
      </c>
      <c r="JZ526" s="1">
        <v>1.891729E-2</v>
      </c>
      <c r="KA526">
        <v>22.296600000000002</v>
      </c>
      <c r="KB526" s="1">
        <v>2.2174159999999998E-2</v>
      </c>
      <c r="KC526">
        <v>243.67599999999999</v>
      </c>
      <c r="KD526" s="1">
        <v>1.873526E-2</v>
      </c>
      <c r="KE526">
        <v>22.257300000000001</v>
      </c>
      <c r="KF526" s="1">
        <v>2.955232E-2</v>
      </c>
      <c r="KG526">
        <v>329.38170000000002</v>
      </c>
      <c r="KH526" s="1">
        <v>1.8527749999999999E-2</v>
      </c>
      <c r="KI526">
        <v>22.224769999999999</v>
      </c>
      <c r="KJ526" s="1">
        <v>3.845436E-2</v>
      </c>
      <c r="KK526">
        <v>435.21850000000001</v>
      </c>
      <c r="KL526" s="1">
        <v>1.8355199999999999E-2</v>
      </c>
      <c r="KM526">
        <v>22.2956</v>
      </c>
      <c r="KN526" s="1">
        <v>4.9104519999999999E-2</v>
      </c>
      <c r="KO526">
        <v>563.2047</v>
      </c>
      <c r="KP526" s="1">
        <v>1.8210649999999998E-2</v>
      </c>
      <c r="KQ526">
        <v>22.328330000000001</v>
      </c>
      <c r="KR526" s="1">
        <v>6.1621460000000003E-2</v>
      </c>
      <c r="KS526">
        <v>715.09190000000001</v>
      </c>
      <c r="KT526" s="1">
        <v>1.8064460000000001E-2</v>
      </c>
      <c r="KU526">
        <v>22.377829999999999</v>
      </c>
      <c r="KV526" s="1">
        <v>7.5987990000000005E-2</v>
      </c>
      <c r="KW526">
        <v>892.26490000000001</v>
      </c>
      <c r="KX526">
        <v>1.790079E-2</v>
      </c>
      <c r="KY526">
        <v>22.432369999999999</v>
      </c>
      <c r="KZ526" s="1">
        <v>9.2133950000000006E-2</v>
      </c>
      <c r="LA526">
        <v>1095.6020000000001</v>
      </c>
      <c r="LB526" s="1">
        <v>1.7751179999999998E-2</v>
      </c>
      <c r="LC526">
        <v>22.439409999999999</v>
      </c>
      <c r="LD526" s="1">
        <v>0.1101673</v>
      </c>
      <c r="LE526">
        <v>1325.556</v>
      </c>
      <c r="LF526" s="1">
        <v>1.7619349999999999E-2</v>
      </c>
      <c r="LG526">
        <v>22.3886</v>
      </c>
      <c r="LH526">
        <v>0.130109</v>
      </c>
      <c r="LI526">
        <v>1582.2049999999999</v>
      </c>
      <c r="LJ526" s="1">
        <v>1.7548649999999999E-2</v>
      </c>
      <c r="LK526">
        <v>22.329059999999998</v>
      </c>
      <c r="LL526">
        <v>0.15229019999999999</v>
      </c>
      <c r="LM526">
        <v>1865.3140000000001</v>
      </c>
      <c r="LN526" s="1">
        <v>1.7614660000000001E-2</v>
      </c>
      <c r="LO526">
        <v>22.31465</v>
      </c>
      <c r="LP526">
        <v>0.17767659999999999</v>
      </c>
      <c r="LQ526">
        <v>2174.6869999999999</v>
      </c>
      <c r="LR526" s="1">
        <v>1.75172E-2</v>
      </c>
      <c r="LS526">
        <v>22.455850000000002</v>
      </c>
      <c r="LT526">
        <v>0.2033124</v>
      </c>
      <c r="LU526">
        <v>2509.377</v>
      </c>
      <c r="LV526" s="1">
        <v>1.7363389999999999E-2</v>
      </c>
      <c r="LW526">
        <v>22.590170000000001</v>
      </c>
      <c r="LX526">
        <v>0.22963829999999999</v>
      </c>
      <c r="LY526">
        <v>2867.2640000000001</v>
      </c>
      <c r="LZ526">
        <v>1.7219990000000001E-2</v>
      </c>
      <c r="MA526">
        <v>22.71837</v>
      </c>
      <c r="MB526">
        <v>0.25719639999999999</v>
      </c>
      <c r="MC526">
        <v>3246.482</v>
      </c>
      <c r="MD526" s="1">
        <v>1.7168159999999998E-2</v>
      </c>
      <c r="ME526">
        <v>22.86102</v>
      </c>
      <c r="MF526">
        <v>0.28720269999999998</v>
      </c>
      <c r="MG526">
        <v>3645.3359999999998</v>
      </c>
      <c r="MH526" s="1">
        <v>1.7140289999999999E-2</v>
      </c>
      <c r="MI526">
        <v>22.904140000000002</v>
      </c>
      <c r="MJ526">
        <v>0.31876929999999998</v>
      </c>
      <c r="MK526">
        <v>4062.377</v>
      </c>
      <c r="ML526">
        <v>1.70972E-2</v>
      </c>
      <c r="MM526">
        <v>22.841190000000001</v>
      </c>
      <c r="MN526">
        <v>0.35107860000000002</v>
      </c>
      <c r="MO526">
        <v>4495.57</v>
      </c>
      <c r="MP526" s="1">
        <v>1.705868E-2</v>
      </c>
      <c r="MQ526">
        <v>22.787870000000002</v>
      </c>
      <c r="MR526">
        <v>0.384243</v>
      </c>
      <c r="MS526">
        <v>4942.4970000000003</v>
      </c>
      <c r="MT526" s="1">
        <v>1.7212180000000001E-2</v>
      </c>
      <c r="MU526">
        <v>22.758569999999999</v>
      </c>
      <c r="MV526">
        <v>0.42287269999999999</v>
      </c>
      <c r="MW526">
        <v>5402.143</v>
      </c>
      <c r="MX526" s="1">
        <v>1.7154929999999999E-2</v>
      </c>
      <c r="MY526">
        <v>22.874700000000001</v>
      </c>
      <c r="MZ526">
        <v>0.45725569999999999</v>
      </c>
      <c r="NA526">
        <v>5872.4939999999997</v>
      </c>
      <c r="NB526" s="1">
        <v>1.702596E-2</v>
      </c>
      <c r="NC526">
        <v>23.027850000000001</v>
      </c>
      <c r="ND526">
        <v>0.48971799999999999</v>
      </c>
      <c r="NE526">
        <v>6349.67</v>
      </c>
      <c r="NF526" s="1">
        <v>1.689189E-2</v>
      </c>
      <c r="NG526">
        <v>23.1614</v>
      </c>
      <c r="NH526">
        <v>0.52171339999999999</v>
      </c>
      <c r="NI526">
        <v>6831.0860000000002</v>
      </c>
      <c r="NJ526" s="1">
        <v>1.6868729999999998E-2</v>
      </c>
      <c r="NK526">
        <v>23.286439999999999</v>
      </c>
      <c r="NL526">
        <v>0.5569634</v>
      </c>
      <c r="NM526">
        <v>7315.14</v>
      </c>
      <c r="NN526" s="1">
        <v>1.6906709999999998E-2</v>
      </c>
      <c r="NO526">
        <v>23.30461</v>
      </c>
      <c r="NP526">
        <v>0.59433469999999999</v>
      </c>
      <c r="NQ526">
        <v>7801.1840000000002</v>
      </c>
      <c r="NR526" s="1">
        <v>1.689527E-2</v>
      </c>
      <c r="NS526">
        <v>23.254909999999999</v>
      </c>
      <c r="NT526">
        <v>0.62995800000000002</v>
      </c>
      <c r="NU526">
        <v>8287.4089999999997</v>
      </c>
      <c r="NV526" s="1">
        <v>1.6813060000000001E-2</v>
      </c>
      <c r="NW526">
        <v>23.204180000000001</v>
      </c>
      <c r="NX526">
        <v>0.66251439999999995</v>
      </c>
      <c r="NY526">
        <v>8771.5040000000008</v>
      </c>
      <c r="NZ526" s="1">
        <v>1.666815E-2</v>
      </c>
      <c r="OA526">
        <v>23.175609999999999</v>
      </c>
      <c r="OB526">
        <v>0.69168200000000002</v>
      </c>
      <c r="OC526">
        <v>9250.8690000000006</v>
      </c>
      <c r="OD526" s="1">
        <v>1.660414E-2</v>
      </c>
      <c r="OE526">
        <v>23.174720000000001</v>
      </c>
      <c r="OF526">
        <v>0.72330000000000005</v>
      </c>
      <c r="OG526">
        <v>9724.0580000000009</v>
      </c>
      <c r="OH526" s="1">
        <v>1.6617380000000001E-2</v>
      </c>
      <c r="OI526">
        <v>23.260760000000001</v>
      </c>
      <c r="OJ526">
        <v>0.7575828</v>
      </c>
      <c r="OK526">
        <v>10191.15</v>
      </c>
    </row>
    <row r="527" spans="1:401" x14ac:dyDescent="0.35">
      <c r="A527">
        <v>536</v>
      </c>
      <c r="B527" t="s">
        <v>4</v>
      </c>
      <c r="C527" t="s">
        <v>364</v>
      </c>
      <c r="D527" t="s">
        <v>534</v>
      </c>
      <c r="E527">
        <v>751.26800000000003</v>
      </c>
      <c r="F527" s="1">
        <v>1.838565E-2</v>
      </c>
      <c r="G527">
        <v>19.141480000000001</v>
      </c>
      <c r="H527">
        <v>0</v>
      </c>
      <c r="I527">
        <v>0</v>
      </c>
      <c r="J527" s="1">
        <v>1.838161E-2</v>
      </c>
      <c r="K527">
        <v>19.15701</v>
      </c>
      <c r="L527">
        <v>0</v>
      </c>
      <c r="M527">
        <v>0</v>
      </c>
      <c r="N527" s="1">
        <v>1.85601E-2</v>
      </c>
      <c r="O527">
        <v>19.273969999999998</v>
      </c>
      <c r="P527">
        <v>0</v>
      </c>
      <c r="Q527">
        <v>0</v>
      </c>
      <c r="R527" s="1">
        <v>1.8770640000000002E-2</v>
      </c>
      <c r="S527">
        <v>19.34657</v>
      </c>
      <c r="T527">
        <v>0</v>
      </c>
      <c r="U527">
        <v>0</v>
      </c>
      <c r="V527" s="1">
        <v>1.8743559999999999E-2</v>
      </c>
      <c r="W527">
        <v>19.455590000000001</v>
      </c>
      <c r="X527">
        <v>0</v>
      </c>
      <c r="Y527">
        <v>0</v>
      </c>
      <c r="Z527">
        <v>1.8627310000000001E-2</v>
      </c>
      <c r="AA527">
        <v>19.477419999999999</v>
      </c>
      <c r="AB527">
        <v>0</v>
      </c>
      <c r="AC527">
        <v>0</v>
      </c>
      <c r="AD527" s="1">
        <v>1.8617950000000001E-2</v>
      </c>
      <c r="AE527">
        <v>19.485309999999998</v>
      </c>
      <c r="AF527">
        <v>0</v>
      </c>
      <c r="AG527">
        <v>0</v>
      </c>
      <c r="AH527" s="1">
        <v>1.8722369999999999E-2</v>
      </c>
      <c r="AI527">
        <v>19.491710000000001</v>
      </c>
      <c r="AJ527">
        <v>0</v>
      </c>
      <c r="AK527">
        <v>0</v>
      </c>
      <c r="AL527" s="1">
        <v>1.8567119999999999E-2</v>
      </c>
      <c r="AM527">
        <v>19.494769999999999</v>
      </c>
      <c r="AN527">
        <v>0</v>
      </c>
      <c r="AO527">
        <v>0</v>
      </c>
      <c r="AP527" s="1">
        <v>1.8727259999999999E-2</v>
      </c>
      <c r="AQ527">
        <v>19.50985</v>
      </c>
      <c r="AR527">
        <v>0</v>
      </c>
      <c r="AS527">
        <v>0</v>
      </c>
      <c r="AT527" s="1">
        <v>1.8964600000000002E-2</v>
      </c>
      <c r="AU527">
        <v>19.615549999999999</v>
      </c>
      <c r="AV527">
        <v>0</v>
      </c>
      <c r="AW527">
        <v>0</v>
      </c>
      <c r="AX527" s="1">
        <v>1.9214269999999999E-2</v>
      </c>
      <c r="AY527">
        <v>19.666740000000001</v>
      </c>
      <c r="AZ527">
        <v>0</v>
      </c>
      <c r="BA527">
        <v>0</v>
      </c>
      <c r="BB527" s="1">
        <v>1.9340610000000001E-2</v>
      </c>
      <c r="BC527">
        <v>19.709399999999999</v>
      </c>
      <c r="BD527">
        <v>0</v>
      </c>
      <c r="BE527">
        <v>0</v>
      </c>
      <c r="BF527" s="1">
        <v>1.942953E-2</v>
      </c>
      <c r="BG527">
        <v>19.7576</v>
      </c>
      <c r="BH527">
        <v>0</v>
      </c>
      <c r="BI527">
        <v>0</v>
      </c>
      <c r="BJ527" s="1">
        <v>1.95777E-2</v>
      </c>
      <c r="BK527">
        <v>19.74981</v>
      </c>
      <c r="BL527">
        <v>0</v>
      </c>
      <c r="BM527">
        <v>0</v>
      </c>
      <c r="BN527" s="1">
        <v>1.981405E-2</v>
      </c>
      <c r="BO527">
        <v>19.729240000000001</v>
      </c>
      <c r="BP527">
        <v>0</v>
      </c>
      <c r="BQ527">
        <v>0</v>
      </c>
      <c r="BR527" s="1">
        <v>2.009532E-2</v>
      </c>
      <c r="BS527">
        <v>19.710789999999999</v>
      </c>
      <c r="BT527">
        <v>0</v>
      </c>
      <c r="BU527">
        <v>0</v>
      </c>
      <c r="BV527" s="1">
        <v>2.0283320000000001E-2</v>
      </c>
      <c r="BW527">
        <v>19.77478</v>
      </c>
      <c r="BX527">
        <v>0</v>
      </c>
      <c r="BY527">
        <v>0</v>
      </c>
      <c r="BZ527" s="1">
        <v>2.040894E-2</v>
      </c>
      <c r="CA527">
        <v>19.913019999999999</v>
      </c>
      <c r="CB527">
        <v>0</v>
      </c>
      <c r="CC527">
        <v>0</v>
      </c>
      <c r="CD527" s="1">
        <v>2.0526019999999999E-2</v>
      </c>
      <c r="CE527">
        <v>20.076889999999999</v>
      </c>
      <c r="CF527">
        <v>0</v>
      </c>
      <c r="CG527">
        <v>0</v>
      </c>
      <c r="CH527" s="1">
        <v>2.0693880000000001E-2</v>
      </c>
      <c r="CI527">
        <v>20.210239999999999</v>
      </c>
      <c r="CJ527">
        <v>0</v>
      </c>
      <c r="CK527">
        <v>0</v>
      </c>
      <c r="CL527">
        <v>2.0882979999999999E-2</v>
      </c>
      <c r="CM527">
        <v>20.247769999999999</v>
      </c>
      <c r="CN527">
        <v>0</v>
      </c>
      <c r="CO527">
        <v>0</v>
      </c>
      <c r="CP527" s="1">
        <v>2.1028060000000001E-2</v>
      </c>
      <c r="CQ527">
        <v>20.228079999999999</v>
      </c>
      <c r="CR527">
        <v>0</v>
      </c>
      <c r="CS527">
        <v>0</v>
      </c>
      <c r="CT527" s="1">
        <v>2.1194279999999999E-2</v>
      </c>
      <c r="CU527">
        <v>20.209070000000001</v>
      </c>
      <c r="CV527">
        <v>0</v>
      </c>
      <c r="CW527">
        <v>0</v>
      </c>
      <c r="CX527">
        <v>2.171203E-2</v>
      </c>
      <c r="CY527">
        <v>20.206910000000001</v>
      </c>
      <c r="CZ527">
        <v>0</v>
      </c>
      <c r="DA527">
        <v>0</v>
      </c>
      <c r="DB527" s="1">
        <v>2.177656E-2</v>
      </c>
      <c r="DC527">
        <v>20.301200000000001</v>
      </c>
      <c r="DD527">
        <v>0</v>
      </c>
      <c r="DE527">
        <v>0</v>
      </c>
      <c r="DF527" s="1">
        <v>2.1675369999999999E-2</v>
      </c>
      <c r="DG527">
        <v>20.454830000000001</v>
      </c>
      <c r="DH527">
        <v>0</v>
      </c>
      <c r="DI527">
        <v>0</v>
      </c>
      <c r="DJ527" s="1">
        <v>2.1533670000000001E-2</v>
      </c>
      <c r="DK527">
        <v>20.578569999999999</v>
      </c>
      <c r="DL527">
        <v>0</v>
      </c>
      <c r="DM527">
        <v>0</v>
      </c>
      <c r="DN527" s="1">
        <v>2.1600939999999999E-2</v>
      </c>
      <c r="DO527">
        <v>20.682749999999999</v>
      </c>
      <c r="DP527">
        <v>0</v>
      </c>
      <c r="DQ527">
        <v>0</v>
      </c>
      <c r="DR527" s="1">
        <v>2.1723360000000001E-2</v>
      </c>
      <c r="DS527">
        <v>20.711179999999999</v>
      </c>
      <c r="DT527">
        <v>0</v>
      </c>
      <c r="DU527">
        <v>0</v>
      </c>
      <c r="DV527" s="1">
        <v>2.1760640000000001E-2</v>
      </c>
      <c r="DW527">
        <v>20.677250000000001</v>
      </c>
      <c r="DX527">
        <v>0</v>
      </c>
      <c r="DY527">
        <v>0</v>
      </c>
      <c r="DZ527" s="1">
        <v>2.1779159999999999E-2</v>
      </c>
      <c r="EA527">
        <v>20.636859999999999</v>
      </c>
      <c r="EB527">
        <v>0</v>
      </c>
      <c r="EC527">
        <v>0</v>
      </c>
      <c r="ED527" s="1">
        <v>2.2456750000000001E-2</v>
      </c>
      <c r="EE527">
        <v>20.607710000000001</v>
      </c>
      <c r="EF527">
        <v>0</v>
      </c>
      <c r="EG527">
        <v>2.1665290000000002E-37</v>
      </c>
      <c r="EH527" s="1">
        <v>2.2340019999999999E-2</v>
      </c>
      <c r="EI527">
        <v>20.65166</v>
      </c>
      <c r="EJ527">
        <v>9.7036409999999999E-38</v>
      </c>
      <c r="EK527" s="1">
        <v>8.736682E-34</v>
      </c>
      <c r="EL527" s="1">
        <v>2.1959369999999999E-2</v>
      </c>
      <c r="EM527">
        <v>20.74925</v>
      </c>
      <c r="EN527" s="1">
        <v>1.6525539999999999E-34</v>
      </c>
      <c r="EO527" s="1">
        <v>1.430997E-30</v>
      </c>
      <c r="EP527" s="1">
        <v>2.154257E-2</v>
      </c>
      <c r="EQ527">
        <v>20.865559999999999</v>
      </c>
      <c r="ER527" s="1">
        <v>1.2886790000000001E-31</v>
      </c>
      <c r="ES527" s="1">
        <v>1.095318E-27</v>
      </c>
      <c r="ET527" s="1">
        <v>2.1484349999999999E-2</v>
      </c>
      <c r="EU527">
        <v>20.958680000000001</v>
      </c>
      <c r="EV527" s="1">
        <v>5.2791500000000005E-29</v>
      </c>
      <c r="EW527" s="1">
        <v>4.3788100000000004E-25</v>
      </c>
      <c r="EX527" s="1">
        <v>2.1553340000000001E-2</v>
      </c>
      <c r="EY527">
        <v>20.967600000000001</v>
      </c>
      <c r="EZ527" s="1">
        <v>1.232054E-26</v>
      </c>
      <c r="FA527" s="1">
        <v>9.9819429999999999E-23</v>
      </c>
      <c r="FB527" s="1">
        <v>2.148717E-2</v>
      </c>
      <c r="FC527">
        <v>20.926189999999998</v>
      </c>
      <c r="FD527" s="1">
        <v>1.7321469999999999E-24</v>
      </c>
      <c r="FE527" s="1">
        <v>1.3857699999999999E-20</v>
      </c>
      <c r="FF527" s="1">
        <v>2.1308069999999998E-2</v>
      </c>
      <c r="FG527">
        <v>20.871510000000001</v>
      </c>
      <c r="FH527" s="1">
        <v>1.547548E-22</v>
      </c>
      <c r="FI527" s="1">
        <v>1.2369319999999999E-18</v>
      </c>
      <c r="FJ527" s="1">
        <v>2.1686549999999999E-2</v>
      </c>
      <c r="FK527">
        <v>20.838049999999999</v>
      </c>
      <c r="FL527" s="1">
        <v>9.5969360000000005E-21</v>
      </c>
      <c r="FM527" s="1">
        <v>7.4811620000000006E-17</v>
      </c>
      <c r="FN527" s="1">
        <v>2.1451850000000001E-2</v>
      </c>
      <c r="FO527">
        <v>20.94136</v>
      </c>
      <c r="FP527" s="1">
        <v>4.078793E-19</v>
      </c>
      <c r="FQ527" s="1">
        <v>3.1952419999999999E-15</v>
      </c>
      <c r="FR527" s="1">
        <v>2.1060120000000002E-2</v>
      </c>
      <c r="FS527">
        <v>21.0489</v>
      </c>
      <c r="FT527" s="1">
        <v>1.247412E-17</v>
      </c>
      <c r="FU527" s="1">
        <v>9.9225299999999998E-14</v>
      </c>
      <c r="FV527" s="1">
        <v>2.0618569999999999E-2</v>
      </c>
      <c r="FW527">
        <v>21.140509999999999</v>
      </c>
      <c r="FX527" s="1">
        <v>2.8428859999999999E-16</v>
      </c>
      <c r="FY527" s="1">
        <v>2.3085930000000001E-12</v>
      </c>
      <c r="FZ527" s="1">
        <v>2.0468690000000001E-2</v>
      </c>
      <c r="GA527">
        <v>21.188369999999999</v>
      </c>
      <c r="GB527" s="1">
        <v>5.0573859999999999E-15</v>
      </c>
      <c r="GC527" s="1">
        <v>4.1377529999999999E-11</v>
      </c>
      <c r="GD527" s="1">
        <v>2.0419280000000001E-2</v>
      </c>
      <c r="GE527">
        <v>21.183219999999999</v>
      </c>
      <c r="GF527" s="1">
        <v>7.1400819999999995E-14</v>
      </c>
      <c r="GG527" s="1">
        <v>5.8597899999999997E-10</v>
      </c>
      <c r="GH527">
        <v>2.027373E-2</v>
      </c>
      <c r="GI527">
        <v>21.145099999999999</v>
      </c>
      <c r="GJ527" s="1">
        <v>8.0730959999999999E-13</v>
      </c>
      <c r="GK527" s="1">
        <v>6.6901470000000004E-9</v>
      </c>
      <c r="GL527" s="1">
        <v>2.0084589999999999E-2</v>
      </c>
      <c r="GM527">
        <v>21.101510000000001</v>
      </c>
      <c r="GN527" s="1">
        <v>7.4610740000000005E-12</v>
      </c>
      <c r="GO527" s="1">
        <v>6.26168E-8</v>
      </c>
      <c r="GP527" s="1">
        <v>2.0421760000000001E-2</v>
      </c>
      <c r="GQ527">
        <v>21.089009999999998</v>
      </c>
      <c r="GR527" s="1">
        <v>5.9144680000000002E-11</v>
      </c>
      <c r="GS527" s="1">
        <v>4.8990449999999998E-7</v>
      </c>
      <c r="GT527" s="1">
        <v>2.019522E-2</v>
      </c>
      <c r="GU527">
        <v>21.221779999999999</v>
      </c>
      <c r="GV527" s="1">
        <v>3.8667420000000001E-10</v>
      </c>
      <c r="GW527" s="1">
        <v>3.2521070000000002E-6</v>
      </c>
      <c r="GX527" s="1">
        <v>1.9808659999999999E-2</v>
      </c>
      <c r="GY527">
        <v>21.36056</v>
      </c>
      <c r="GZ527" s="1">
        <v>2.1439810000000002E-9</v>
      </c>
      <c r="HA527" s="1">
        <v>1.8482150000000001E-5</v>
      </c>
      <c r="HB527">
        <v>1.937877E-2</v>
      </c>
      <c r="HC527">
        <v>21.495450000000002</v>
      </c>
      <c r="HD527" s="1">
        <v>1.027698E-8</v>
      </c>
      <c r="HE527" s="1">
        <v>9.1018479999999995E-5</v>
      </c>
      <c r="HF527" s="1">
        <v>1.9216509999999999E-2</v>
      </c>
      <c r="HG527">
        <v>21.627040000000001</v>
      </c>
      <c r="HH527" s="1">
        <v>4.3820559999999998E-8</v>
      </c>
      <c r="HI527" s="1">
        <v>3.9354830000000001E-4</v>
      </c>
      <c r="HJ527" s="1">
        <v>1.9146150000000001E-2</v>
      </c>
      <c r="HK527">
        <v>21.686440000000001</v>
      </c>
      <c r="HL527" s="1">
        <v>1.6692310000000001E-7</v>
      </c>
      <c r="HM527" s="1">
        <v>1.513218E-3</v>
      </c>
      <c r="HN527" s="1">
        <v>1.8995870000000002E-2</v>
      </c>
      <c r="HO527">
        <v>21.651199999999999</v>
      </c>
      <c r="HP527" s="1">
        <v>5.6833439999999998E-7</v>
      </c>
      <c r="HQ527" s="1">
        <v>5.2236619999999996E-3</v>
      </c>
      <c r="HR527">
        <v>1.8749720000000001E-2</v>
      </c>
      <c r="HS527">
        <v>21.602620000000002</v>
      </c>
      <c r="HT527" s="1">
        <v>1.7419889999999999E-6</v>
      </c>
      <c r="HU527" s="1">
        <v>1.6316290000000001E-2</v>
      </c>
      <c r="HV527" s="1">
        <v>1.8737899999999998E-2</v>
      </c>
      <c r="HW527">
        <v>21.567879999999999</v>
      </c>
      <c r="HX527" s="1">
        <v>4.9331159999999998E-6</v>
      </c>
      <c r="HY527" s="1">
        <v>4.6519070000000003E-2</v>
      </c>
      <c r="HZ527" s="1">
        <v>1.8475490000000001E-2</v>
      </c>
      <c r="IA527">
        <v>21.667369999999998</v>
      </c>
      <c r="IB527" s="1">
        <v>1.268191E-5</v>
      </c>
      <c r="IC527">
        <v>0.1219935</v>
      </c>
      <c r="ID527" s="1">
        <v>1.8166040000000001E-2</v>
      </c>
      <c r="IE527">
        <v>21.833480000000002</v>
      </c>
      <c r="IF527" s="1">
        <v>3.0073140000000001E-5</v>
      </c>
      <c r="IG527">
        <v>0.29592039999999997</v>
      </c>
      <c r="IH527">
        <v>1.7856710000000001E-2</v>
      </c>
      <c r="II527">
        <v>21.994019999999999</v>
      </c>
      <c r="IJ527" s="1">
        <v>6.6360819999999998E-5</v>
      </c>
      <c r="IK527">
        <v>0.6681686</v>
      </c>
      <c r="IL527" s="1">
        <v>1.769513E-2</v>
      </c>
      <c r="IM527">
        <v>22.14058</v>
      </c>
      <c r="IN527" s="1">
        <v>1.3830059999999999E-4</v>
      </c>
      <c r="IO527">
        <v>1.4132929999999999</v>
      </c>
      <c r="IP527" s="1">
        <v>1.7593129999999998E-2</v>
      </c>
      <c r="IQ527">
        <v>22.183979999999998</v>
      </c>
      <c r="IR527" s="1">
        <v>2.7261750000000002E-4</v>
      </c>
      <c r="IS527">
        <v>2.8175919999999999</v>
      </c>
      <c r="IT527" s="1">
        <v>1.7483220000000001E-2</v>
      </c>
      <c r="IU527">
        <v>22.150500000000001</v>
      </c>
      <c r="IV527" s="1">
        <v>5.0892880000000002E-4</v>
      </c>
      <c r="IW527">
        <v>5.32125</v>
      </c>
      <c r="IX527" s="1">
        <v>1.7364669999999999E-2</v>
      </c>
      <c r="IY527">
        <v>22.11534</v>
      </c>
      <c r="IZ527" s="1">
        <v>9.0351889999999995E-4</v>
      </c>
      <c r="JA527">
        <v>9.5608020000000007</v>
      </c>
      <c r="JB527" s="1">
        <v>1.7479140000000001E-2</v>
      </c>
      <c r="JC527">
        <v>22.09836</v>
      </c>
      <c r="JD527" s="1">
        <v>1.5542010000000001E-3</v>
      </c>
      <c r="JE527">
        <v>16.420069999999999</v>
      </c>
      <c r="JF527">
        <v>1.7378970000000001E-2</v>
      </c>
      <c r="JG527">
        <v>22.166070000000001</v>
      </c>
      <c r="JH527" s="1">
        <v>2.5342960000000001E-3</v>
      </c>
      <c r="JI527">
        <v>27.0624</v>
      </c>
      <c r="JJ527">
        <v>1.7213470000000002E-2</v>
      </c>
      <c r="JK527">
        <v>22.222300000000001</v>
      </c>
      <c r="JL527" s="1">
        <v>3.9623180000000003E-3</v>
      </c>
      <c r="JM527">
        <v>42.910440000000001</v>
      </c>
      <c r="JN527" s="1">
        <v>1.7002400000000001E-2</v>
      </c>
      <c r="JO527">
        <v>22.29579</v>
      </c>
      <c r="JP527" s="1">
        <v>5.9601250000000001E-3</v>
      </c>
      <c r="JQ527">
        <v>65.652439999999999</v>
      </c>
      <c r="JR527" s="1">
        <v>1.6885420000000002E-2</v>
      </c>
      <c r="JS527">
        <v>22.310179999999999</v>
      </c>
      <c r="JT527" s="1">
        <v>8.7285220000000007E-3</v>
      </c>
      <c r="JU527">
        <v>97.217600000000004</v>
      </c>
      <c r="JV527" s="1">
        <v>1.680425E-2</v>
      </c>
      <c r="JW527">
        <v>22.28247</v>
      </c>
      <c r="JX527" s="1">
        <v>1.243587E-2</v>
      </c>
      <c r="JY527">
        <v>139.75919999999999</v>
      </c>
      <c r="JZ527" s="1">
        <v>1.668882E-2</v>
      </c>
      <c r="KA527">
        <v>22.245760000000001</v>
      </c>
      <c r="KB527" s="1">
        <v>1.7212249999999998E-2</v>
      </c>
      <c r="KC527">
        <v>195.5351</v>
      </c>
      <c r="KD527">
        <v>1.6528609999999999E-2</v>
      </c>
      <c r="KE527">
        <v>22.208210000000001</v>
      </c>
      <c r="KF527" s="1">
        <v>2.3168419999999999E-2</v>
      </c>
      <c r="KG527">
        <v>266.79500000000002</v>
      </c>
      <c r="KH527" s="1">
        <v>1.6345479999999999E-2</v>
      </c>
      <c r="KI527">
        <v>22.177219999999998</v>
      </c>
      <c r="KJ527" s="1">
        <v>3.0433620000000002E-2</v>
      </c>
      <c r="KK527">
        <v>355.67939999999999</v>
      </c>
      <c r="KL527" s="1">
        <v>1.6191110000000002E-2</v>
      </c>
      <c r="KM527">
        <v>22.247299999999999</v>
      </c>
      <c r="KN527">
        <v>3.9209019999999997E-2</v>
      </c>
      <c r="KO527">
        <v>464.19569999999999</v>
      </c>
      <c r="KP527" s="1">
        <v>1.606668E-2</v>
      </c>
      <c r="KQ527">
        <v>22.281230000000001</v>
      </c>
      <c r="KR527" s="1">
        <v>4.9637069999999998E-2</v>
      </c>
      <c r="KS527">
        <v>594.15329999999994</v>
      </c>
      <c r="KT527" s="1">
        <v>1.59352E-2</v>
      </c>
      <c r="KU527">
        <v>22.330909999999999</v>
      </c>
      <c r="KV527">
        <v>6.170229E-2</v>
      </c>
      <c r="KW527">
        <v>747.06590000000006</v>
      </c>
      <c r="KX527" s="1">
        <v>1.579144E-2</v>
      </c>
      <c r="KY527">
        <v>22.385819999999999</v>
      </c>
      <c r="KZ527" s="1">
        <v>7.5401599999999999E-2</v>
      </c>
      <c r="LA527">
        <v>924.0317</v>
      </c>
      <c r="LB527" s="1">
        <v>1.565894E-2</v>
      </c>
      <c r="LC527">
        <v>22.39434</v>
      </c>
      <c r="LD527" s="1">
        <v>9.0828619999999999E-2</v>
      </c>
      <c r="LE527">
        <v>1125.7670000000001</v>
      </c>
      <c r="LF527" s="1">
        <v>1.5541930000000001E-2</v>
      </c>
      <c r="LG527">
        <v>22.345680000000002</v>
      </c>
      <c r="LH527" s="1">
        <v>0.1080272</v>
      </c>
      <c r="LI527">
        <v>1352.6379999999999</v>
      </c>
      <c r="LJ527" s="1">
        <v>1.5481079999999999E-2</v>
      </c>
      <c r="LK527">
        <v>22.288160000000001</v>
      </c>
      <c r="LL527">
        <v>0.12731139999999999</v>
      </c>
      <c r="LM527">
        <v>1604.721</v>
      </c>
      <c r="LN527">
        <v>1.554021E-2</v>
      </c>
      <c r="LO527">
        <v>22.27431</v>
      </c>
      <c r="LP527">
        <v>0.1494963</v>
      </c>
      <c r="LQ527">
        <v>1882.058</v>
      </c>
      <c r="LR527" s="1">
        <v>1.545296E-2</v>
      </c>
      <c r="LS527">
        <v>22.413229999999999</v>
      </c>
      <c r="LT527">
        <v>0.17210349999999999</v>
      </c>
      <c r="LU527">
        <v>2184.1080000000002</v>
      </c>
      <c r="LV527" s="1">
        <v>1.531832E-2</v>
      </c>
      <c r="LW527">
        <v>22.546710000000001</v>
      </c>
      <c r="LX527">
        <v>0.1955469</v>
      </c>
      <c r="LY527">
        <v>2509.2469999999998</v>
      </c>
      <c r="LZ527" s="1">
        <v>1.518985E-2</v>
      </c>
      <c r="MA527">
        <v>22.673860000000001</v>
      </c>
      <c r="MB527">
        <v>0.22021660000000001</v>
      </c>
      <c r="MC527">
        <v>2855.9140000000002</v>
      </c>
      <c r="MD527" s="1">
        <v>1.5142869999999999E-2</v>
      </c>
      <c r="ME527">
        <v>22.815449999999998</v>
      </c>
      <c r="MF527">
        <v>0.2472058</v>
      </c>
      <c r="MG527">
        <v>3222.703</v>
      </c>
      <c r="MH527" s="1">
        <v>1.511993E-2</v>
      </c>
      <c r="MI527">
        <v>22.859850000000002</v>
      </c>
      <c r="MJ527">
        <v>0.27580850000000001</v>
      </c>
      <c r="MK527">
        <v>3608.3679999999999</v>
      </c>
      <c r="ML527" s="1">
        <v>1.5082140000000001E-2</v>
      </c>
      <c r="MM527">
        <v>22.799420000000001</v>
      </c>
      <c r="MN527">
        <v>0.30525239999999998</v>
      </c>
      <c r="MO527">
        <v>4011.1970000000001</v>
      </c>
      <c r="MP527" s="1">
        <v>1.504847E-2</v>
      </c>
      <c r="MQ527">
        <v>22.747679999999999</v>
      </c>
      <c r="MR527">
        <v>0.33565660000000003</v>
      </c>
      <c r="MS527">
        <v>4429.0050000000001</v>
      </c>
      <c r="MT527" s="1">
        <v>1.5185819999999999E-2</v>
      </c>
      <c r="MU527">
        <v>22.719139999999999</v>
      </c>
      <c r="MV527">
        <v>0.37109360000000002</v>
      </c>
      <c r="MW527">
        <v>4860.7960000000003</v>
      </c>
      <c r="MX527" s="1">
        <v>1.51339E-2</v>
      </c>
      <c r="MY527">
        <v>22.833359999999999</v>
      </c>
      <c r="MZ527">
        <v>0.4029469</v>
      </c>
      <c r="NA527">
        <v>5304.8419999999996</v>
      </c>
      <c r="NB527" s="1">
        <v>1.5020759999999999E-2</v>
      </c>
      <c r="NC527">
        <v>22.984629999999999</v>
      </c>
      <c r="ND527">
        <v>0.43335069999999998</v>
      </c>
      <c r="NE527">
        <v>5757.665</v>
      </c>
      <c r="NF527" s="1">
        <v>1.4899249999999999E-2</v>
      </c>
      <c r="NG527">
        <v>23.117069999999998</v>
      </c>
      <c r="NH527">
        <v>0.46339019999999997</v>
      </c>
      <c r="NI527">
        <v>6216.74</v>
      </c>
      <c r="NJ527" s="1">
        <v>1.4880050000000001E-2</v>
      </c>
      <c r="NK527">
        <v>23.241340000000001</v>
      </c>
      <c r="NL527">
        <v>0.49661690000000003</v>
      </c>
      <c r="NM527">
        <v>6680.47</v>
      </c>
      <c r="NN527" s="1">
        <v>1.491204E-2</v>
      </c>
      <c r="NO527">
        <v>23.261050000000001</v>
      </c>
      <c r="NP527">
        <v>0.5318022</v>
      </c>
      <c r="NQ527">
        <v>7148.0379999999996</v>
      </c>
      <c r="NR527" s="1">
        <v>1.490288E-2</v>
      </c>
      <c r="NS527">
        <v>23.213329999999999</v>
      </c>
      <c r="NT527">
        <v>0.56567199999999995</v>
      </c>
      <c r="NU527">
        <v>7617.7889999999998</v>
      </c>
      <c r="NV527" s="1">
        <v>1.482881E-2</v>
      </c>
      <c r="NW527">
        <v>23.164300000000001</v>
      </c>
      <c r="NX527">
        <v>0.59683770000000003</v>
      </c>
      <c r="NY527">
        <v>8087.5619999999999</v>
      </c>
      <c r="NZ527" s="1">
        <v>1.469984E-2</v>
      </c>
      <c r="OA527">
        <v>23.136659999999999</v>
      </c>
      <c r="OB527">
        <v>0.62507509999999999</v>
      </c>
      <c r="OC527">
        <v>8554.7739999999994</v>
      </c>
      <c r="OD527" s="1">
        <v>1.464464E-2</v>
      </c>
      <c r="OE527">
        <v>23.136289999999999</v>
      </c>
      <c r="OF527">
        <v>0.65572989999999998</v>
      </c>
      <c r="OG527">
        <v>9017.9279999999999</v>
      </c>
      <c r="OH527" s="1">
        <v>1.4655130000000001E-2</v>
      </c>
      <c r="OI527">
        <v>23.221240000000002</v>
      </c>
      <c r="OJ527">
        <v>0.68879429999999997</v>
      </c>
      <c r="OK527">
        <v>9476.8250000000007</v>
      </c>
    </row>
    <row r="528" spans="1:401" x14ac:dyDescent="0.35">
      <c r="A528">
        <v>537</v>
      </c>
      <c r="B528" t="s">
        <v>4</v>
      </c>
      <c r="C528" t="s">
        <v>364</v>
      </c>
      <c r="D528" t="s">
        <v>535</v>
      </c>
      <c r="E528">
        <v>757.2817</v>
      </c>
      <c r="F528" s="1">
        <v>1.8105889999999999E-2</v>
      </c>
      <c r="G528">
        <v>19.078880000000002</v>
      </c>
      <c r="H528">
        <v>0</v>
      </c>
      <c r="I528">
        <v>0</v>
      </c>
      <c r="J528" s="1">
        <v>1.8100640000000001E-2</v>
      </c>
      <c r="K528">
        <v>19.095389999999998</v>
      </c>
      <c r="L528">
        <v>0</v>
      </c>
      <c r="M528">
        <v>0</v>
      </c>
      <c r="N528" s="1">
        <v>1.8281660000000002E-2</v>
      </c>
      <c r="O528">
        <v>19.211569999999998</v>
      </c>
      <c r="P528">
        <v>0</v>
      </c>
      <c r="Q528">
        <v>0</v>
      </c>
      <c r="R528" s="1">
        <v>1.849116E-2</v>
      </c>
      <c r="S528">
        <v>19.283169999999998</v>
      </c>
      <c r="T528">
        <v>0</v>
      </c>
      <c r="U528">
        <v>0</v>
      </c>
      <c r="V528" s="1">
        <v>1.8462309999999999E-2</v>
      </c>
      <c r="W528">
        <v>19.391030000000001</v>
      </c>
      <c r="X528">
        <v>0</v>
      </c>
      <c r="Y528">
        <v>0</v>
      </c>
      <c r="Z528" s="1">
        <v>1.8345179999999999E-2</v>
      </c>
      <c r="AA528">
        <v>19.412790000000001</v>
      </c>
      <c r="AB528">
        <v>0</v>
      </c>
      <c r="AC528">
        <v>0</v>
      </c>
      <c r="AD528" s="1">
        <v>1.8334900000000001E-2</v>
      </c>
      <c r="AE528">
        <v>19.42117</v>
      </c>
      <c r="AF528">
        <v>0</v>
      </c>
      <c r="AG528">
        <v>0</v>
      </c>
      <c r="AH528">
        <v>1.8437229999999999E-2</v>
      </c>
      <c r="AI528">
        <v>19.428059999999999</v>
      </c>
      <c r="AJ528">
        <v>0</v>
      </c>
      <c r="AK528">
        <v>0</v>
      </c>
      <c r="AL528" s="1">
        <v>1.8282010000000001E-2</v>
      </c>
      <c r="AM528">
        <v>19.43167</v>
      </c>
      <c r="AN528">
        <v>0</v>
      </c>
      <c r="AO528">
        <v>0</v>
      </c>
      <c r="AP528" s="1">
        <v>1.8438929999999999E-2</v>
      </c>
      <c r="AQ528">
        <v>19.447299999999998</v>
      </c>
      <c r="AR528">
        <v>0</v>
      </c>
      <c r="AS528">
        <v>0</v>
      </c>
      <c r="AT528" s="1">
        <v>1.867605E-2</v>
      </c>
      <c r="AU528">
        <v>19.552430000000001</v>
      </c>
      <c r="AV528">
        <v>0</v>
      </c>
      <c r="AW528">
        <v>0</v>
      </c>
      <c r="AX528" s="1">
        <v>1.892141E-2</v>
      </c>
      <c r="AY528">
        <v>19.603179999999998</v>
      </c>
      <c r="AZ528">
        <v>0</v>
      </c>
      <c r="BA528">
        <v>0</v>
      </c>
      <c r="BB528" s="1">
        <v>1.9045630000000001E-2</v>
      </c>
      <c r="BC528">
        <v>19.646260000000002</v>
      </c>
      <c r="BD528">
        <v>0</v>
      </c>
      <c r="BE528">
        <v>0</v>
      </c>
      <c r="BF528" s="1">
        <v>1.9131700000000001E-2</v>
      </c>
      <c r="BG528">
        <v>19.694030000000001</v>
      </c>
      <c r="BH528">
        <v>0</v>
      </c>
      <c r="BI528">
        <v>0</v>
      </c>
      <c r="BJ528" s="1">
        <v>1.9277490000000001E-2</v>
      </c>
      <c r="BK528">
        <v>19.686810000000001</v>
      </c>
      <c r="BL528">
        <v>0</v>
      </c>
      <c r="BM528">
        <v>0</v>
      </c>
      <c r="BN528">
        <v>1.951191E-2</v>
      </c>
      <c r="BO528">
        <v>19.667249999999999</v>
      </c>
      <c r="BP528">
        <v>0</v>
      </c>
      <c r="BQ528">
        <v>0</v>
      </c>
      <c r="BR528" s="1">
        <v>1.978943E-2</v>
      </c>
      <c r="BS528">
        <v>19.650079999999999</v>
      </c>
      <c r="BT528">
        <v>0</v>
      </c>
      <c r="BU528">
        <v>0</v>
      </c>
      <c r="BV528" s="1">
        <v>1.997355E-2</v>
      </c>
      <c r="BW528">
        <v>19.714089999999999</v>
      </c>
      <c r="BX528">
        <v>0</v>
      </c>
      <c r="BY528">
        <v>0</v>
      </c>
      <c r="BZ528" s="1">
        <v>2.0098520000000002E-2</v>
      </c>
      <c r="CA528">
        <v>19.851669999999999</v>
      </c>
      <c r="CB528">
        <v>0</v>
      </c>
      <c r="CC528">
        <v>0</v>
      </c>
      <c r="CD528" s="1">
        <v>2.021303E-2</v>
      </c>
      <c r="CE528">
        <v>20.0137</v>
      </c>
      <c r="CF528">
        <v>0</v>
      </c>
      <c r="CG528">
        <v>0</v>
      </c>
      <c r="CH528" s="1">
        <v>2.0378770000000001E-2</v>
      </c>
      <c r="CI528">
        <v>20.145759999999999</v>
      </c>
      <c r="CJ528">
        <v>0</v>
      </c>
      <c r="CK528">
        <v>0</v>
      </c>
      <c r="CL528" s="1">
        <v>2.0564700000000002E-2</v>
      </c>
      <c r="CM528">
        <v>20.182860000000002</v>
      </c>
      <c r="CN528">
        <v>0</v>
      </c>
      <c r="CO528">
        <v>0</v>
      </c>
      <c r="CP528">
        <v>2.0708000000000001E-2</v>
      </c>
      <c r="CQ528">
        <v>20.164269999999998</v>
      </c>
      <c r="CR528">
        <v>0</v>
      </c>
      <c r="CS528">
        <v>0</v>
      </c>
      <c r="CT528" s="1">
        <v>2.087381E-2</v>
      </c>
      <c r="CU528">
        <v>20.146439999999998</v>
      </c>
      <c r="CV528">
        <v>0</v>
      </c>
      <c r="CW528">
        <v>0</v>
      </c>
      <c r="CX528" s="1">
        <v>2.139139E-2</v>
      </c>
      <c r="CY528">
        <v>20.145330000000001</v>
      </c>
      <c r="CZ528">
        <v>0</v>
      </c>
      <c r="DA528">
        <v>0</v>
      </c>
      <c r="DB528" s="1">
        <v>2.1452619999999999E-2</v>
      </c>
      <c r="DC528">
        <v>20.2394</v>
      </c>
      <c r="DD528">
        <v>0</v>
      </c>
      <c r="DE528">
        <v>0</v>
      </c>
      <c r="DF528" s="1">
        <v>2.1349549999999998E-2</v>
      </c>
      <c r="DG528">
        <v>20.391729999999999</v>
      </c>
      <c r="DH528">
        <v>0</v>
      </c>
      <c r="DI528">
        <v>0</v>
      </c>
      <c r="DJ528" s="1">
        <v>2.1208049999999999E-2</v>
      </c>
      <c r="DK528">
        <v>20.51446</v>
      </c>
      <c r="DL528">
        <v>0</v>
      </c>
      <c r="DM528">
        <v>0</v>
      </c>
      <c r="DN528" s="1">
        <v>2.1277250000000001E-2</v>
      </c>
      <c r="DO528">
        <v>20.618030000000001</v>
      </c>
      <c r="DP528">
        <v>0</v>
      </c>
      <c r="DQ528">
        <v>0</v>
      </c>
      <c r="DR528">
        <v>2.13986E-2</v>
      </c>
      <c r="DS528">
        <v>20.64639</v>
      </c>
      <c r="DT528">
        <v>0</v>
      </c>
      <c r="DU528">
        <v>0</v>
      </c>
      <c r="DV528" s="1">
        <v>2.143604E-2</v>
      </c>
      <c r="DW528">
        <v>20.613900000000001</v>
      </c>
      <c r="DX528">
        <v>0</v>
      </c>
      <c r="DY528">
        <v>0</v>
      </c>
      <c r="DZ528" s="1">
        <v>2.1457420000000001E-2</v>
      </c>
      <c r="EA528">
        <v>20.575230000000001</v>
      </c>
      <c r="EB528">
        <v>0</v>
      </c>
      <c r="EC528">
        <v>0</v>
      </c>
      <c r="ED528" s="1">
        <v>2.213383E-2</v>
      </c>
      <c r="EE528">
        <v>20.547370000000001</v>
      </c>
      <c r="EF528">
        <v>0</v>
      </c>
      <c r="EG528">
        <v>6.5665829999999996E-38</v>
      </c>
      <c r="EH528" s="1">
        <v>2.2018010000000001E-2</v>
      </c>
      <c r="EI528">
        <v>20.59197</v>
      </c>
      <c r="EJ528">
        <v>3.6009830000000001E-38</v>
      </c>
      <c r="EK528" s="1">
        <v>2.8254830000000002E-34</v>
      </c>
      <c r="EL528" s="1">
        <v>2.1639439999999999E-2</v>
      </c>
      <c r="EM528">
        <v>20.68957</v>
      </c>
      <c r="EN528" s="1">
        <v>6.3521780000000003E-35</v>
      </c>
      <c r="EO528" s="1">
        <v>4.9043570000000003E-31</v>
      </c>
      <c r="EP528" s="1">
        <v>2.1222979999999999E-2</v>
      </c>
      <c r="EQ528">
        <v>20.805209999999999</v>
      </c>
      <c r="ER528" s="1">
        <v>5.1285589999999996E-32</v>
      </c>
      <c r="ES528" s="1">
        <v>3.956283E-28</v>
      </c>
      <c r="ET528" s="1">
        <v>2.116732E-2</v>
      </c>
      <c r="EU528">
        <v>20.897549999999999</v>
      </c>
      <c r="EV528" s="1">
        <v>2.174851E-29</v>
      </c>
      <c r="EW528" s="1">
        <v>1.6593839999999999E-25</v>
      </c>
      <c r="EX528" s="1">
        <v>2.123893E-2</v>
      </c>
      <c r="EY528">
        <v>20.90718</v>
      </c>
      <c r="EZ528" s="1">
        <v>5.2508590000000001E-27</v>
      </c>
      <c r="FA528" s="1">
        <v>3.9551100000000002E-23</v>
      </c>
      <c r="FB528" s="1">
        <v>2.1174999999999999E-2</v>
      </c>
      <c r="FC528">
        <v>20.867429999999999</v>
      </c>
      <c r="FD528" s="1">
        <v>7.6292359999999998E-25</v>
      </c>
      <c r="FE528" s="1">
        <v>5.7242630000000001E-21</v>
      </c>
      <c r="FF528" s="1">
        <v>2.100171E-2</v>
      </c>
      <c r="FG528">
        <v>20.81438</v>
      </c>
      <c r="FH528" s="1">
        <v>7.0371239999999995E-23</v>
      </c>
      <c r="FI528" s="1">
        <v>5.3126879999999997E-19</v>
      </c>
      <c r="FJ528" s="1">
        <v>2.1380630000000001E-2</v>
      </c>
      <c r="FK528">
        <v>20.78302</v>
      </c>
      <c r="FL528" s="1">
        <v>4.4998249999999999E-21</v>
      </c>
      <c r="FM528" s="1">
        <v>3.3323880000000002E-17</v>
      </c>
      <c r="FN528" s="1">
        <v>2.1147889999999999E-2</v>
      </c>
      <c r="FO528">
        <v>20.886379999999999</v>
      </c>
      <c r="FP528" s="1">
        <v>1.9692960000000001E-19</v>
      </c>
      <c r="FQ528" s="1">
        <v>1.4731279999999999E-15</v>
      </c>
      <c r="FR528" s="1">
        <v>2.0759920000000001E-2</v>
      </c>
      <c r="FS528">
        <v>20.992979999999999</v>
      </c>
      <c r="FT528" s="1">
        <v>6.1951769999999996E-18</v>
      </c>
      <c r="FU528" s="1">
        <v>4.7264349999999998E-14</v>
      </c>
      <c r="FV528" s="1">
        <v>2.0322199999999999E-2</v>
      </c>
      <c r="FW528">
        <v>21.084129999999998</v>
      </c>
      <c r="FX528" s="1">
        <v>1.4507150000000001E-16</v>
      </c>
      <c r="FY528" s="1">
        <v>1.134205E-12</v>
      </c>
      <c r="FZ528" s="1">
        <v>2.0174859999999999E-2</v>
      </c>
      <c r="GA528">
        <v>21.13222</v>
      </c>
      <c r="GB528" s="1">
        <v>2.649477E-15</v>
      </c>
      <c r="GC528" s="1">
        <v>2.0936049999999999E-11</v>
      </c>
      <c r="GD528" s="1">
        <v>2.0128030000000002E-2</v>
      </c>
      <c r="GE528">
        <v>21.127939999999999</v>
      </c>
      <c r="GF528" s="1">
        <v>3.8369250000000001E-14</v>
      </c>
      <c r="GG528" s="1">
        <v>3.0493880000000001E-10</v>
      </c>
      <c r="GH528" s="1">
        <v>1.9986110000000001E-2</v>
      </c>
      <c r="GI528">
        <v>21.091190000000001</v>
      </c>
      <c r="GJ528" s="1">
        <v>4.4463600000000003E-13</v>
      </c>
      <c r="GK528" s="1">
        <v>3.57648E-9</v>
      </c>
      <c r="GL528" s="1">
        <v>1.9802139999999999E-2</v>
      </c>
      <c r="GM528">
        <v>21.049019999999999</v>
      </c>
      <c r="GN528" s="1">
        <v>4.2086330000000001E-12</v>
      </c>
      <c r="GO528" s="1">
        <v>3.4350239999999997E-8</v>
      </c>
      <c r="GP528" s="1">
        <v>2.0140189999999999E-2</v>
      </c>
      <c r="GQ528">
        <v>21.038129999999999</v>
      </c>
      <c r="GR528" s="1">
        <v>3.41409E-11</v>
      </c>
      <c r="GS528" s="1">
        <v>2.7544749999999998E-7</v>
      </c>
      <c r="GT528" s="1">
        <v>1.991793E-2</v>
      </c>
      <c r="GU528">
        <v>21.170249999999999</v>
      </c>
      <c r="GV528" s="1">
        <v>2.2821990000000001E-10</v>
      </c>
      <c r="GW528" s="1">
        <v>1.872352E-6</v>
      </c>
      <c r="GX528">
        <v>1.9534599999999999E-2</v>
      </c>
      <c r="GY528">
        <v>21.307649999999999</v>
      </c>
      <c r="GZ528" s="1">
        <v>1.2928180000000001E-9</v>
      </c>
      <c r="HA528" s="1">
        <v>1.088703E-5</v>
      </c>
      <c r="HB528" s="1">
        <v>1.9107789999999999E-2</v>
      </c>
      <c r="HC528">
        <v>21.441379999999999</v>
      </c>
      <c r="HD528" s="1">
        <v>6.3259520000000003E-9</v>
      </c>
      <c r="HE528" s="1">
        <v>5.4801669999999999E-5</v>
      </c>
      <c r="HF528" s="1">
        <v>1.894788E-2</v>
      </c>
      <c r="HG528">
        <v>21.57189</v>
      </c>
      <c r="HH528" s="1">
        <v>2.751457E-8</v>
      </c>
      <c r="HI528" s="1">
        <v>2.4194599999999999E-4</v>
      </c>
      <c r="HJ528" s="1">
        <v>1.8880520000000001E-2</v>
      </c>
      <c r="HK528">
        <v>21.630600000000001</v>
      </c>
      <c r="HL528" s="1">
        <v>1.068342E-7</v>
      </c>
      <c r="HM528" s="1">
        <v>9.4898460000000003E-4</v>
      </c>
      <c r="HN528" s="1">
        <v>1.8733440000000001E-2</v>
      </c>
      <c r="HO528">
        <v>21.596520000000002</v>
      </c>
      <c r="HP528" s="1">
        <v>3.7050069999999999E-7</v>
      </c>
      <c r="HQ528" s="1">
        <v>3.3389940000000001E-3</v>
      </c>
      <c r="HR528" s="1">
        <v>1.849102E-2</v>
      </c>
      <c r="HS528">
        <v>21.549630000000001</v>
      </c>
      <c r="HT528" s="1">
        <v>1.155916E-6</v>
      </c>
      <c r="HU528" s="1">
        <v>1.062223E-2</v>
      </c>
      <c r="HV528">
        <v>1.848296E-2</v>
      </c>
      <c r="HW528">
        <v>21.516680000000001</v>
      </c>
      <c r="HX528" s="1">
        <v>3.33002E-6</v>
      </c>
      <c r="HY528">
        <v>3.0819119999999998E-2</v>
      </c>
      <c r="HZ528" s="1">
        <v>1.822344E-2</v>
      </c>
      <c r="IA528">
        <v>21.616289999999999</v>
      </c>
      <c r="IB528" s="1">
        <v>8.7010030000000001E-6</v>
      </c>
      <c r="IC528" s="1">
        <v>8.2184129999999994E-2</v>
      </c>
      <c r="ID528">
        <v>1.7917369999999998E-2</v>
      </c>
      <c r="IE528">
        <v>21.780899999999999</v>
      </c>
      <c r="IF528" s="1">
        <v>2.0958159999999999E-5</v>
      </c>
      <c r="IG528" s="1">
        <v>0.20257710000000001</v>
      </c>
      <c r="IH528" s="1">
        <v>1.7611160000000001E-2</v>
      </c>
      <c r="II528">
        <v>21.93976</v>
      </c>
      <c r="IJ528" s="1">
        <v>4.694444E-5</v>
      </c>
      <c r="IK528">
        <v>0.4644665</v>
      </c>
      <c r="IL528" s="1">
        <v>1.7453699999999999E-2</v>
      </c>
      <c r="IM528">
        <v>22.08503</v>
      </c>
      <c r="IN528" s="1">
        <v>9.9262410000000001E-5</v>
      </c>
      <c r="IO528">
        <v>0.99688840000000001</v>
      </c>
      <c r="IP528">
        <v>1.7352840000000001E-2</v>
      </c>
      <c r="IQ528">
        <v>22.127859999999998</v>
      </c>
      <c r="IR528" s="1">
        <v>1.98362E-4</v>
      </c>
      <c r="IS528">
        <v>2.0152570000000001</v>
      </c>
      <c r="IT528" s="1">
        <v>1.7246000000000001E-2</v>
      </c>
      <c r="IU528">
        <v>22.096029999999999</v>
      </c>
      <c r="IV528" s="1">
        <v>3.7522830000000001E-4</v>
      </c>
      <c r="IW528">
        <v>3.8567930000000001</v>
      </c>
      <c r="IX528" s="1">
        <v>1.712868E-2</v>
      </c>
      <c r="IY528">
        <v>22.062429999999999</v>
      </c>
      <c r="IZ528" s="1">
        <v>6.7455529999999996E-4</v>
      </c>
      <c r="JA528">
        <v>7.0179099999999996</v>
      </c>
      <c r="JB528" s="1">
        <v>1.7244389999999998E-2</v>
      </c>
      <c r="JC528">
        <v>22.046980000000001</v>
      </c>
      <c r="JD528" s="1">
        <v>1.174486E-3</v>
      </c>
      <c r="JE528">
        <v>12.1989</v>
      </c>
      <c r="JF528" s="1">
        <v>1.7145049999999998E-2</v>
      </c>
      <c r="JG528">
        <v>22.115179999999999</v>
      </c>
      <c r="JH528" s="1">
        <v>1.937074E-3</v>
      </c>
      <c r="JI528">
        <v>20.337489999999999</v>
      </c>
      <c r="JJ528" s="1">
        <v>1.698094E-2</v>
      </c>
      <c r="JK528">
        <v>22.17107</v>
      </c>
      <c r="JL528" s="1">
        <v>3.06179E-3</v>
      </c>
      <c r="JM528">
        <v>32.60333</v>
      </c>
      <c r="JN528" s="1">
        <v>1.677238E-2</v>
      </c>
      <c r="JO528">
        <v>22.244710000000001</v>
      </c>
      <c r="JP528" s="1">
        <v>4.6538889999999996E-3</v>
      </c>
      <c r="JQ528">
        <v>50.407589999999999</v>
      </c>
      <c r="JR528" s="1">
        <v>1.665794E-2</v>
      </c>
      <c r="JS528">
        <v>22.25947</v>
      </c>
      <c r="JT528" s="1">
        <v>6.8841850000000001E-3</v>
      </c>
      <c r="JU528">
        <v>75.389920000000004</v>
      </c>
      <c r="JV528" s="1">
        <v>1.6578809999999999E-2</v>
      </c>
      <c r="JW528">
        <v>22.233280000000001</v>
      </c>
      <c r="JX528" s="1">
        <v>9.9020340000000005E-3</v>
      </c>
      <c r="JY528">
        <v>109.4089</v>
      </c>
      <c r="JZ528" s="1">
        <v>1.646446E-2</v>
      </c>
      <c r="KA528">
        <v>22.198219999999999</v>
      </c>
      <c r="KB528" s="1">
        <v>1.382891E-2</v>
      </c>
      <c r="KC528">
        <v>154.45349999999999</v>
      </c>
      <c r="KD528" s="1">
        <v>1.630742E-2</v>
      </c>
      <c r="KE528">
        <v>22.162189999999999</v>
      </c>
      <c r="KF528" s="1">
        <v>1.8775989999999999E-2</v>
      </c>
      <c r="KG528">
        <v>212.55070000000001</v>
      </c>
      <c r="KH528" s="1">
        <v>1.6125549999999999E-2</v>
      </c>
      <c r="KI528">
        <v>22.132840000000002</v>
      </c>
      <c r="KJ528" s="1">
        <v>2.4865000000000002E-2</v>
      </c>
      <c r="KK528">
        <v>285.67989999999998</v>
      </c>
      <c r="KL528" s="1">
        <v>1.597285E-2</v>
      </c>
      <c r="KM528">
        <v>22.203720000000001</v>
      </c>
      <c r="KN528">
        <v>3.2284599999999997E-2</v>
      </c>
      <c r="KO528">
        <v>375.7364</v>
      </c>
      <c r="KP528" s="1">
        <v>1.5852140000000001E-2</v>
      </c>
      <c r="KQ528">
        <v>22.23761</v>
      </c>
      <c r="KR528" s="1">
        <v>4.1180550000000003E-2</v>
      </c>
      <c r="KS528">
        <v>484.47919999999999</v>
      </c>
      <c r="KT528" s="1">
        <v>1.5721659999999998E-2</v>
      </c>
      <c r="KU528">
        <v>22.288039999999999</v>
      </c>
      <c r="KV528" s="1">
        <v>5.1549879999999999E-2</v>
      </c>
      <c r="KW528">
        <v>613.43529999999998</v>
      </c>
      <c r="KX528" s="1">
        <v>1.558095E-2</v>
      </c>
      <c r="KY528">
        <v>22.343109999999999</v>
      </c>
      <c r="KZ528" s="1">
        <v>6.34237E-2</v>
      </c>
      <c r="LA528">
        <v>763.8066</v>
      </c>
      <c r="LB528" s="1">
        <v>1.5448450000000001E-2</v>
      </c>
      <c r="LC528">
        <v>22.352</v>
      </c>
      <c r="LD528" s="1">
        <v>7.6881930000000001E-2</v>
      </c>
      <c r="LE528">
        <v>936.46799999999996</v>
      </c>
      <c r="LF528" s="1">
        <v>1.5335369999999999E-2</v>
      </c>
      <c r="LG528">
        <v>22.3049</v>
      </c>
      <c r="LH528" s="1">
        <v>9.2011060000000006E-2</v>
      </c>
      <c r="LI528">
        <v>1131.979</v>
      </c>
      <c r="LJ528" s="1">
        <v>1.527588E-2</v>
      </c>
      <c r="LK528">
        <v>22.249199999999998</v>
      </c>
      <c r="LL528" s="1">
        <v>0.1090695</v>
      </c>
      <c r="LM528">
        <v>1350.6420000000001</v>
      </c>
      <c r="LN528" s="1">
        <v>1.533557E-2</v>
      </c>
      <c r="LO528">
        <v>22.237220000000001</v>
      </c>
      <c r="LP528">
        <v>0.12879260000000001</v>
      </c>
      <c r="LQ528">
        <v>1592.704</v>
      </c>
      <c r="LR528" s="1">
        <v>1.5248599999999999E-2</v>
      </c>
      <c r="LS528">
        <v>22.375430000000001</v>
      </c>
      <c r="LT528">
        <v>0.14903949999999999</v>
      </c>
      <c r="LU528">
        <v>1857.9069999999999</v>
      </c>
      <c r="LV528" s="1">
        <v>1.511584E-2</v>
      </c>
      <c r="LW528">
        <v>22.507269999999998</v>
      </c>
      <c r="LX528">
        <v>0.1701947</v>
      </c>
      <c r="LY528">
        <v>2145.0830000000001</v>
      </c>
      <c r="LZ528" s="1">
        <v>1.498876E-2</v>
      </c>
      <c r="MA528">
        <v>22.633849999999999</v>
      </c>
      <c r="MB528">
        <v>0.19258210000000001</v>
      </c>
      <c r="MC528">
        <v>2453.002</v>
      </c>
      <c r="MD528" s="1">
        <v>1.4941609999999999E-2</v>
      </c>
      <c r="ME528">
        <v>22.774360000000001</v>
      </c>
      <c r="MF528">
        <v>0.21716260000000001</v>
      </c>
      <c r="MG528">
        <v>2780.5410000000002</v>
      </c>
      <c r="MH528" s="1">
        <v>1.4922319999999999E-2</v>
      </c>
      <c r="MI528">
        <v>22.818149999999999</v>
      </c>
      <c r="MJ528">
        <v>0.243399</v>
      </c>
      <c r="MK528">
        <v>3126.6869999999999</v>
      </c>
      <c r="ML528" s="1">
        <v>1.488431E-2</v>
      </c>
      <c r="MM528">
        <v>22.759589999999999</v>
      </c>
      <c r="MN528">
        <v>0.2704937</v>
      </c>
      <c r="MO528">
        <v>3490.029</v>
      </c>
      <c r="MP528">
        <v>1.485181E-2</v>
      </c>
      <c r="MQ528">
        <v>22.70947</v>
      </c>
      <c r="MR528">
        <v>0.29863479999999998</v>
      </c>
      <c r="MS528">
        <v>3868.6909999999998</v>
      </c>
      <c r="MT528" s="1">
        <v>1.498971E-2</v>
      </c>
      <c r="MU528">
        <v>22.682849999999998</v>
      </c>
      <c r="MV528">
        <v>0.3314686</v>
      </c>
      <c r="MW528">
        <v>4261.7740000000003</v>
      </c>
      <c r="MX528" s="1">
        <v>1.4937550000000001E-2</v>
      </c>
      <c r="MY528">
        <v>22.796500000000002</v>
      </c>
      <c r="MZ528">
        <v>0.36120639999999998</v>
      </c>
      <c r="NA528">
        <v>4667.7579999999998</v>
      </c>
      <c r="NB528" s="1">
        <v>1.4826890000000001E-2</v>
      </c>
      <c r="NC528">
        <v>22.94631</v>
      </c>
      <c r="ND528">
        <v>0.38984750000000001</v>
      </c>
      <c r="NE528">
        <v>5083.6710000000003</v>
      </c>
      <c r="NF528" s="1">
        <v>1.470425E-2</v>
      </c>
      <c r="NG528">
        <v>23.07742</v>
      </c>
      <c r="NH528">
        <v>0.41819410000000001</v>
      </c>
      <c r="NI528">
        <v>5507.1440000000002</v>
      </c>
      <c r="NJ528" s="1">
        <v>1.468702E-2</v>
      </c>
      <c r="NK528">
        <v>23.200559999999999</v>
      </c>
      <c r="NL528">
        <v>0.44967499999999999</v>
      </c>
      <c r="NM528">
        <v>5936.7089999999998</v>
      </c>
      <c r="NN528" s="1">
        <v>1.4717589999999999E-2</v>
      </c>
      <c r="NO528">
        <v>23.220079999999999</v>
      </c>
      <c r="NP528">
        <v>0.48298099999999999</v>
      </c>
      <c r="NQ528">
        <v>6371.4709999999995</v>
      </c>
      <c r="NR528" s="1">
        <v>1.470986E-2</v>
      </c>
      <c r="NS528">
        <v>23.17399</v>
      </c>
      <c r="NT528">
        <v>0.51530180000000003</v>
      </c>
      <c r="NU528">
        <v>6809.9219999999996</v>
      </c>
      <c r="NV528" s="1">
        <v>1.463566E-2</v>
      </c>
      <c r="NW528">
        <v>23.126670000000001</v>
      </c>
      <c r="NX528">
        <v>0.54519589999999996</v>
      </c>
      <c r="NY528">
        <v>7250.0810000000001</v>
      </c>
      <c r="NZ528" s="1">
        <v>1.450768E-2</v>
      </c>
      <c r="OA528">
        <v>23.100259999999999</v>
      </c>
      <c r="OB528">
        <v>0.57252179999999997</v>
      </c>
      <c r="OC528">
        <v>7689.5540000000001</v>
      </c>
      <c r="OD528" s="1">
        <v>1.4453580000000001E-2</v>
      </c>
      <c r="OE528">
        <v>23.100909999999999</v>
      </c>
      <c r="OF528">
        <v>0.60219469999999997</v>
      </c>
      <c r="OG528">
        <v>8126.8580000000002</v>
      </c>
      <c r="OH528" s="1">
        <v>1.446445E-2</v>
      </c>
      <c r="OI528">
        <v>23.18554</v>
      </c>
      <c r="OJ528">
        <v>0.63417460000000003</v>
      </c>
      <c r="OK528">
        <v>8561.6190000000006</v>
      </c>
    </row>
    <row r="529" spans="1:401" x14ac:dyDescent="0.35">
      <c r="A529">
        <v>538</v>
      </c>
      <c r="B529" t="s">
        <v>4</v>
      </c>
      <c r="C529" t="s">
        <v>364</v>
      </c>
      <c r="D529" t="s">
        <v>536</v>
      </c>
      <c r="E529">
        <v>779.28219999999999</v>
      </c>
      <c r="F529" s="1">
        <v>1.935597E-2</v>
      </c>
      <c r="G529">
        <v>19.01202</v>
      </c>
      <c r="H529">
        <v>0</v>
      </c>
      <c r="I529">
        <v>0</v>
      </c>
      <c r="J529" s="1">
        <v>1.9349120000000001E-2</v>
      </c>
      <c r="K529">
        <v>19.029859999999999</v>
      </c>
      <c r="L529">
        <v>0</v>
      </c>
      <c r="M529">
        <v>0</v>
      </c>
      <c r="N529" s="1">
        <v>1.9545570000000002E-2</v>
      </c>
      <c r="O529">
        <v>19.145510000000002</v>
      </c>
      <c r="P529">
        <v>0</v>
      </c>
      <c r="Q529">
        <v>0</v>
      </c>
      <c r="R529" s="1">
        <v>1.97717E-2</v>
      </c>
      <c r="S529">
        <v>19.21566</v>
      </c>
      <c r="T529">
        <v>0</v>
      </c>
      <c r="U529">
        <v>0</v>
      </c>
      <c r="V529">
        <v>1.974093E-2</v>
      </c>
      <c r="W529">
        <v>19.322320000000001</v>
      </c>
      <c r="X529">
        <v>0</v>
      </c>
      <c r="Y529">
        <v>0</v>
      </c>
      <c r="Z529" s="1">
        <v>1.9612839999999999E-2</v>
      </c>
      <c r="AA529">
        <v>19.343589999999999</v>
      </c>
      <c r="AB529">
        <v>0</v>
      </c>
      <c r="AC529">
        <v>0</v>
      </c>
      <c r="AD529" s="1">
        <v>1.9599169999999999E-2</v>
      </c>
      <c r="AE529">
        <v>19.35238</v>
      </c>
      <c r="AF529">
        <v>0</v>
      </c>
      <c r="AG529">
        <v>0</v>
      </c>
      <c r="AH529" s="1">
        <v>1.9709210000000001E-2</v>
      </c>
      <c r="AI529">
        <v>19.359850000000002</v>
      </c>
      <c r="AJ529">
        <v>0</v>
      </c>
      <c r="AK529">
        <v>0</v>
      </c>
      <c r="AL529">
        <v>1.9539210000000001E-2</v>
      </c>
      <c r="AM529">
        <v>19.36402</v>
      </c>
      <c r="AN529">
        <v>0</v>
      </c>
      <c r="AO529">
        <v>0</v>
      </c>
      <c r="AP529" s="1">
        <v>1.9706189999999998E-2</v>
      </c>
      <c r="AQ529">
        <v>19.380289999999999</v>
      </c>
      <c r="AR529">
        <v>0</v>
      </c>
      <c r="AS529">
        <v>0</v>
      </c>
      <c r="AT529" s="1">
        <v>1.996175E-2</v>
      </c>
      <c r="AU529">
        <v>19.48507</v>
      </c>
      <c r="AV529">
        <v>0</v>
      </c>
      <c r="AW529">
        <v>0</v>
      </c>
      <c r="AX529" s="1">
        <v>2.0224659999999998E-2</v>
      </c>
      <c r="AY529">
        <v>19.535049999999998</v>
      </c>
      <c r="AZ529">
        <v>0</v>
      </c>
      <c r="BA529">
        <v>0</v>
      </c>
      <c r="BB529" s="1">
        <v>2.035704E-2</v>
      </c>
      <c r="BC529">
        <v>19.578600000000002</v>
      </c>
      <c r="BD529">
        <v>0</v>
      </c>
      <c r="BE529">
        <v>0</v>
      </c>
      <c r="BF529" s="1">
        <v>2.0447369999999999E-2</v>
      </c>
      <c r="BG529">
        <v>19.625730000000001</v>
      </c>
      <c r="BH529">
        <v>0</v>
      </c>
      <c r="BI529">
        <v>0</v>
      </c>
      <c r="BJ529" s="1">
        <v>2.0602860000000001E-2</v>
      </c>
      <c r="BK529">
        <v>19.61891</v>
      </c>
      <c r="BL529">
        <v>0</v>
      </c>
      <c r="BM529">
        <v>0</v>
      </c>
      <c r="BN529" s="1">
        <v>2.0855120000000001E-2</v>
      </c>
      <c r="BO529">
        <v>19.60042</v>
      </c>
      <c r="BP529">
        <v>0</v>
      </c>
      <c r="BQ529">
        <v>0</v>
      </c>
      <c r="BR529" s="1">
        <v>2.1152259999999999E-2</v>
      </c>
      <c r="BS529">
        <v>19.584710000000001</v>
      </c>
      <c r="BT529">
        <v>0</v>
      </c>
      <c r="BU529">
        <v>0</v>
      </c>
      <c r="BV529" s="1">
        <v>2.1349159999999999E-2</v>
      </c>
      <c r="BW529">
        <v>19.649039999999999</v>
      </c>
      <c r="BX529">
        <v>0</v>
      </c>
      <c r="BY529">
        <v>0</v>
      </c>
      <c r="BZ529" s="1">
        <v>2.1481110000000001E-2</v>
      </c>
      <c r="CA529">
        <v>19.786300000000001</v>
      </c>
      <c r="CB529">
        <v>0</v>
      </c>
      <c r="CC529">
        <v>0</v>
      </c>
      <c r="CD529">
        <v>2.1605099999999999E-2</v>
      </c>
      <c r="CE529">
        <v>19.946269999999998</v>
      </c>
      <c r="CF529">
        <v>0</v>
      </c>
      <c r="CG529">
        <v>0</v>
      </c>
      <c r="CH529" s="1">
        <v>2.1781330000000002E-2</v>
      </c>
      <c r="CI529">
        <v>20.076630000000002</v>
      </c>
      <c r="CJ529">
        <v>0</v>
      </c>
      <c r="CK529">
        <v>0</v>
      </c>
      <c r="CL529" s="1">
        <v>2.1979720000000001E-2</v>
      </c>
      <c r="CM529">
        <v>20.112660000000002</v>
      </c>
      <c r="CN529">
        <v>0</v>
      </c>
      <c r="CO529">
        <v>0</v>
      </c>
      <c r="CP529" s="1">
        <v>2.213294E-2</v>
      </c>
      <c r="CQ529">
        <v>20.095099999999999</v>
      </c>
      <c r="CR529">
        <v>0</v>
      </c>
      <c r="CS529">
        <v>0</v>
      </c>
      <c r="CT529" s="1">
        <v>2.231263E-2</v>
      </c>
      <c r="CU529">
        <v>20.078659999999999</v>
      </c>
      <c r="CV529">
        <v>0</v>
      </c>
      <c r="CW529">
        <v>0</v>
      </c>
      <c r="CX529" s="1">
        <v>2.2874040000000002E-2</v>
      </c>
      <c r="CY529">
        <v>20.07892</v>
      </c>
      <c r="CZ529">
        <v>0</v>
      </c>
      <c r="DA529">
        <v>0</v>
      </c>
      <c r="DB529" s="1">
        <v>2.293663E-2</v>
      </c>
      <c r="DC529">
        <v>20.17323</v>
      </c>
      <c r="DD529">
        <v>0</v>
      </c>
      <c r="DE529">
        <v>0</v>
      </c>
      <c r="DF529" s="1">
        <v>2.2822619999999998E-2</v>
      </c>
      <c r="DG529">
        <v>20.324249999999999</v>
      </c>
      <c r="DH529">
        <v>0</v>
      </c>
      <c r="DI529">
        <v>0</v>
      </c>
      <c r="DJ529" s="1">
        <v>2.2670470000000002E-2</v>
      </c>
      <c r="DK529">
        <v>20.445640000000001</v>
      </c>
      <c r="DL529">
        <v>0</v>
      </c>
      <c r="DM529">
        <v>0</v>
      </c>
      <c r="DN529" s="1">
        <v>2.2746289999999999E-2</v>
      </c>
      <c r="DO529">
        <v>20.548439999999999</v>
      </c>
      <c r="DP529">
        <v>0</v>
      </c>
      <c r="DQ529">
        <v>0</v>
      </c>
      <c r="DR529" s="1">
        <v>2.287672E-2</v>
      </c>
      <c r="DS529">
        <v>20.57619</v>
      </c>
      <c r="DT529">
        <v>0</v>
      </c>
      <c r="DU529">
        <v>0</v>
      </c>
      <c r="DV529" s="1">
        <v>2.2916010000000001E-2</v>
      </c>
      <c r="DW529">
        <v>20.54495</v>
      </c>
      <c r="DX529">
        <v>0</v>
      </c>
      <c r="DY529">
        <v>0</v>
      </c>
      <c r="DZ529" s="1">
        <v>2.2943849999999998E-2</v>
      </c>
      <c r="EA529">
        <v>20.508209999999998</v>
      </c>
      <c r="EB529">
        <v>0</v>
      </c>
      <c r="EC529">
        <v>0</v>
      </c>
      <c r="ED529" s="1">
        <v>2.367675E-2</v>
      </c>
      <c r="EE529">
        <v>20.481909999999999</v>
      </c>
      <c r="EF529">
        <v>0</v>
      </c>
      <c r="EG529">
        <v>1.948833E-38</v>
      </c>
      <c r="EH529" s="1">
        <v>2.3551490000000001E-2</v>
      </c>
      <c r="EI529">
        <v>20.527570000000001</v>
      </c>
      <c r="EJ529">
        <v>1.2692870000000001E-38</v>
      </c>
      <c r="EK529" s="1">
        <v>8.9509450000000004E-35</v>
      </c>
      <c r="EL529" s="1">
        <v>2.314132E-2</v>
      </c>
      <c r="EM529">
        <v>20.625419999999998</v>
      </c>
      <c r="EN529" s="1">
        <v>2.3482470000000001E-35</v>
      </c>
      <c r="EO529" s="1">
        <v>1.6474670000000001E-31</v>
      </c>
      <c r="EP529" s="1">
        <v>2.2691059999999999E-2</v>
      </c>
      <c r="EQ529">
        <v>20.74024</v>
      </c>
      <c r="ER529" s="1">
        <v>1.982067E-32</v>
      </c>
      <c r="ES529" s="1">
        <v>1.4016870000000001E-28</v>
      </c>
      <c r="ET529" s="1">
        <v>2.2634930000000001E-2</v>
      </c>
      <c r="EU529">
        <v>20.831340000000001</v>
      </c>
      <c r="EV529" s="1">
        <v>8.7650700000000002E-30</v>
      </c>
      <c r="EW529" s="1">
        <v>6.1736869999999997E-26</v>
      </c>
      <c r="EX529" s="1">
        <v>2.2713799999999999E-2</v>
      </c>
      <c r="EY529">
        <v>20.8413</v>
      </c>
      <c r="EZ529" s="1">
        <v>2.2014749999999998E-27</v>
      </c>
      <c r="FA529" s="1">
        <v>1.5400440000000001E-23</v>
      </c>
      <c r="FB529" s="1">
        <v>2.2646900000000001E-2</v>
      </c>
      <c r="FC529">
        <v>20.803260000000002</v>
      </c>
      <c r="FD529" s="1">
        <v>3.3204249999999998E-25</v>
      </c>
      <c r="FE529" s="1">
        <v>2.326111E-21</v>
      </c>
      <c r="FF529" s="1">
        <v>2.2465010000000001E-2</v>
      </c>
      <c r="FG529">
        <v>20.751930000000002</v>
      </c>
      <c r="FH529" s="1">
        <v>3.1732489999999998E-23</v>
      </c>
      <c r="FI529" s="1">
        <v>2.2471889999999999E-19</v>
      </c>
      <c r="FJ529" s="1">
        <v>2.2876799999999999E-2</v>
      </c>
      <c r="FK529">
        <v>20.723199999999999</v>
      </c>
      <c r="FL529" s="1">
        <v>2.09843E-21</v>
      </c>
      <c r="FM529" s="1">
        <v>1.463616E-17</v>
      </c>
      <c r="FN529" s="1">
        <v>2.262724E-2</v>
      </c>
      <c r="FO529">
        <v>20.827190000000002</v>
      </c>
      <c r="FP529" s="1">
        <v>9.4784559999999999E-20</v>
      </c>
      <c r="FQ529" s="1">
        <v>6.7042290000000003E-16</v>
      </c>
      <c r="FR529" s="1">
        <v>2.22089E-2</v>
      </c>
      <c r="FS529">
        <v>20.93253</v>
      </c>
      <c r="FT529" s="1">
        <v>3.072743E-18</v>
      </c>
      <c r="FU529" s="1">
        <v>2.2249080000000001E-14</v>
      </c>
      <c r="FV529">
        <v>2.1737940000000001E-2</v>
      </c>
      <c r="FW529">
        <v>21.022960000000001</v>
      </c>
      <c r="FX529" s="1">
        <v>7.4043039999999999E-17</v>
      </c>
      <c r="FY529" s="1">
        <v>5.5131259999999999E-13</v>
      </c>
      <c r="FZ529" s="1">
        <v>2.15809E-2</v>
      </c>
      <c r="GA529">
        <v>21.07104</v>
      </c>
      <c r="GB529" s="1">
        <v>1.390019E-15</v>
      </c>
      <c r="GC529" s="1">
        <v>1.0492899999999999E-11</v>
      </c>
      <c r="GD529" s="1">
        <v>2.1532900000000001E-2</v>
      </c>
      <c r="GE529">
        <v>21.06747</v>
      </c>
      <c r="GF529" s="1">
        <v>2.0669900000000001E-14</v>
      </c>
      <c r="GG529" s="1">
        <v>1.5737200000000001E-10</v>
      </c>
      <c r="GH529" s="1">
        <v>2.1382559999999998E-2</v>
      </c>
      <c r="GI529">
        <v>21.032139999999998</v>
      </c>
      <c r="GJ529" s="1">
        <v>2.4569569999999999E-13</v>
      </c>
      <c r="GK529" s="1">
        <v>1.8982999999999999E-9</v>
      </c>
      <c r="GL529" s="1">
        <v>2.1189920000000001E-2</v>
      </c>
      <c r="GM529">
        <v>20.991599999999998</v>
      </c>
      <c r="GN529" s="1">
        <v>2.3835309999999998E-12</v>
      </c>
      <c r="GO529" s="1">
        <v>1.873082E-8</v>
      </c>
      <c r="GP529" s="1">
        <v>2.1556639999999998E-2</v>
      </c>
      <c r="GQ529">
        <v>20.982749999999999</v>
      </c>
      <c r="GR529" s="1">
        <v>1.979731E-11</v>
      </c>
      <c r="GS529" s="1">
        <v>1.5412799999999999E-7</v>
      </c>
      <c r="GT529" s="1">
        <v>2.1319419999999999E-2</v>
      </c>
      <c r="GU529">
        <v>21.114830000000001</v>
      </c>
      <c r="GV529" s="1">
        <v>1.3535659999999999E-10</v>
      </c>
      <c r="GW529" s="1">
        <v>1.073984E-6</v>
      </c>
      <c r="GX529" s="1">
        <v>2.090707E-2</v>
      </c>
      <c r="GY529">
        <v>21.250599999999999</v>
      </c>
      <c r="GZ529" s="1">
        <v>7.8357300000000004E-10</v>
      </c>
      <c r="HA529" s="1">
        <v>6.3961919999999996E-6</v>
      </c>
      <c r="HB529" s="1">
        <v>2.0447159999999999E-2</v>
      </c>
      <c r="HC529">
        <v>21.383009999999999</v>
      </c>
      <c r="HD529" s="1">
        <v>3.9145730000000002E-9</v>
      </c>
      <c r="HE529" s="1">
        <v>3.2943900000000001E-5</v>
      </c>
      <c r="HF529" s="1">
        <v>2.0276329999999999E-2</v>
      </c>
      <c r="HG529">
        <v>21.512160000000002</v>
      </c>
      <c r="HH529" s="1">
        <v>1.737025E-8</v>
      </c>
      <c r="HI529" s="1">
        <v>1.4866900000000001E-4</v>
      </c>
      <c r="HJ529" s="1">
        <v>2.0206450000000001E-2</v>
      </c>
      <c r="HK529">
        <v>21.569600000000001</v>
      </c>
      <c r="HL529" s="1">
        <v>6.8753160000000005E-8</v>
      </c>
      <c r="HM529" s="1">
        <v>5.9545509999999998E-4</v>
      </c>
      <c r="HN529" s="1">
        <v>2.0050189999999999E-2</v>
      </c>
      <c r="HO529">
        <v>21.5365</v>
      </c>
      <c r="HP529" s="1">
        <v>2.4286030000000002E-7</v>
      </c>
      <c r="HQ529" s="1">
        <v>2.1375500000000002E-3</v>
      </c>
      <c r="HR529" s="1">
        <v>1.9792489999999999E-2</v>
      </c>
      <c r="HS529">
        <v>21.491499999999998</v>
      </c>
      <c r="HT529" s="1">
        <v>7.7123780000000003E-7</v>
      </c>
      <c r="HU529" s="1">
        <v>6.9323609999999997E-3</v>
      </c>
      <c r="HV529" s="1">
        <v>1.9786519999999998E-2</v>
      </c>
      <c r="HW529">
        <v>21.460760000000001</v>
      </c>
      <c r="HX529" s="1">
        <v>2.2599420000000001E-6</v>
      </c>
      <c r="HY529" s="1">
        <v>2.0487660000000001E-2</v>
      </c>
      <c r="HZ529" s="1">
        <v>1.9507859999999998E-2</v>
      </c>
      <c r="IA529">
        <v>21.561170000000001</v>
      </c>
      <c r="IB529" s="1">
        <v>6.0008409999999999E-6</v>
      </c>
      <c r="IC529" s="1">
        <v>5.5603659999999999E-2</v>
      </c>
      <c r="ID529" s="1">
        <v>1.918071E-2</v>
      </c>
      <c r="IE529">
        <v>21.724309999999999</v>
      </c>
      <c r="IF529" s="1">
        <v>1.468043E-5</v>
      </c>
      <c r="IG529" s="1">
        <v>0.13939109999999999</v>
      </c>
      <c r="IH529" s="1">
        <v>1.8851719999999999E-2</v>
      </c>
      <c r="II529">
        <v>21.881260000000001</v>
      </c>
      <c r="IJ529" s="1">
        <v>3.337202E-5</v>
      </c>
      <c r="IK529">
        <v>0.32479239999999998</v>
      </c>
      <c r="IL529" s="1">
        <v>1.868419E-2</v>
      </c>
      <c r="IM529">
        <v>22.02488</v>
      </c>
      <c r="IN529" s="1">
        <v>7.1574309999999997E-5</v>
      </c>
      <c r="IO529">
        <v>0.70792359999999999</v>
      </c>
      <c r="IP529" s="1">
        <v>1.857717E-2</v>
      </c>
      <c r="IQ529">
        <v>22.06643</v>
      </c>
      <c r="IR529" s="1">
        <v>1.4498270000000001E-4</v>
      </c>
      <c r="IS529">
        <v>1.4522569999999999</v>
      </c>
      <c r="IT529" s="1">
        <v>1.846329E-2</v>
      </c>
      <c r="IU529">
        <v>22.036169999999998</v>
      </c>
      <c r="IV529" s="1">
        <v>2.7781870000000001E-4</v>
      </c>
      <c r="IW529">
        <v>2.818489</v>
      </c>
      <c r="IX529" s="1">
        <v>1.8338630000000002E-2</v>
      </c>
      <c r="IY529">
        <v>22.004359999999998</v>
      </c>
      <c r="IZ529" s="1">
        <v>5.0565609999999998E-4</v>
      </c>
      <c r="JA529">
        <v>5.1975720000000001</v>
      </c>
      <c r="JB529" s="1">
        <v>1.8465559999999999E-2</v>
      </c>
      <c r="JC529">
        <v>21.990819999999999</v>
      </c>
      <c r="JD529" s="1">
        <v>8.9095750000000001E-4</v>
      </c>
      <c r="JE529">
        <v>9.1505779999999994</v>
      </c>
      <c r="JF529" s="1">
        <v>1.8358650000000001E-2</v>
      </c>
      <c r="JG529">
        <v>22.05997</v>
      </c>
      <c r="JH529" s="1">
        <v>1.485927E-3</v>
      </c>
      <c r="JI529">
        <v>15.441409999999999</v>
      </c>
      <c r="JJ529" s="1">
        <v>1.8182150000000001E-2</v>
      </c>
      <c r="JK529">
        <v>22.11524</v>
      </c>
      <c r="JL529" s="1">
        <v>2.3738589999999999E-3</v>
      </c>
      <c r="JM529">
        <v>25.042739999999998</v>
      </c>
      <c r="JN529" s="1">
        <v>1.7958579999999998E-2</v>
      </c>
      <c r="JO529">
        <v>22.189060000000001</v>
      </c>
      <c r="JP529" s="1">
        <v>3.645208E-3</v>
      </c>
      <c r="JQ529">
        <v>39.148319999999998</v>
      </c>
      <c r="JR529" s="1">
        <v>1.7835770000000001E-2</v>
      </c>
      <c r="JS529">
        <v>22.20382</v>
      </c>
      <c r="JT529" s="1">
        <v>5.444735E-3</v>
      </c>
      <c r="JU529">
        <v>59.169759999999997</v>
      </c>
      <c r="JV529" s="1">
        <v>1.775214E-2</v>
      </c>
      <c r="JW529">
        <v>22.179110000000001</v>
      </c>
      <c r="JX529" s="1">
        <v>7.9047539999999999E-3</v>
      </c>
      <c r="JY529">
        <v>86.732119999999995</v>
      </c>
      <c r="JZ529" s="1">
        <v>1.763054E-2</v>
      </c>
      <c r="KA529">
        <v>22.14584</v>
      </c>
      <c r="KB529" s="1">
        <v>1.113755E-2</v>
      </c>
      <c r="KC529">
        <v>123.60980000000001</v>
      </c>
      <c r="KD529" s="1">
        <v>1.7463449999999998E-2</v>
      </c>
      <c r="KE529">
        <v>22.111460000000001</v>
      </c>
      <c r="KF529" s="1">
        <v>1.5249800000000001E-2</v>
      </c>
      <c r="KG529">
        <v>171.6507</v>
      </c>
      <c r="KH529" s="1">
        <v>1.7267560000000001E-2</v>
      </c>
      <c r="KI529">
        <v>22.083970000000001</v>
      </c>
      <c r="KJ529" s="1">
        <v>2.0355600000000001E-2</v>
      </c>
      <c r="KK529">
        <v>232.70320000000001</v>
      </c>
      <c r="KL529">
        <v>1.7103670000000001E-2</v>
      </c>
      <c r="KM529">
        <v>22.156189999999999</v>
      </c>
      <c r="KN529" s="1">
        <v>2.6630310000000001E-2</v>
      </c>
      <c r="KO529">
        <v>308.57850000000002</v>
      </c>
      <c r="KP529" s="1">
        <v>1.6975380000000002E-2</v>
      </c>
      <c r="KQ529">
        <v>22.189530000000001</v>
      </c>
      <c r="KR529" s="1">
        <v>3.4216219999999999E-2</v>
      </c>
      <c r="KS529">
        <v>400.99950000000001</v>
      </c>
      <c r="KT529" s="1">
        <v>1.6837649999999999E-2</v>
      </c>
      <c r="KU529">
        <v>22.241040000000002</v>
      </c>
      <c r="KV529" s="1">
        <v>4.3131759999999998E-2</v>
      </c>
      <c r="KW529">
        <v>511.51389999999998</v>
      </c>
      <c r="KX529" s="1">
        <v>1.6686699999999999E-2</v>
      </c>
      <c r="KY529">
        <v>22.296140000000001</v>
      </c>
      <c r="KZ529" s="1">
        <v>5.3413759999999998E-2</v>
      </c>
      <c r="LA529">
        <v>641.41129999999998</v>
      </c>
      <c r="LB529" s="1">
        <v>1.6543229999999999E-2</v>
      </c>
      <c r="LC529">
        <v>22.30508</v>
      </c>
      <c r="LD529">
        <v>6.5145369999999994E-2</v>
      </c>
      <c r="LE529">
        <v>791.70389999999998</v>
      </c>
      <c r="LF529" s="1">
        <v>1.642323E-2</v>
      </c>
      <c r="LG529">
        <v>22.259429999999998</v>
      </c>
      <c r="LH529" s="1">
        <v>7.8433520000000007E-2</v>
      </c>
      <c r="LI529">
        <v>963.1345</v>
      </c>
      <c r="LJ529" s="1">
        <v>1.6360260000000001E-2</v>
      </c>
      <c r="LK529">
        <v>22.205749999999998</v>
      </c>
      <c r="LL529">
        <v>9.3504240000000002E-2</v>
      </c>
      <c r="LM529">
        <v>1156.201</v>
      </c>
      <c r="LN529" s="1">
        <v>1.642571E-2</v>
      </c>
      <c r="LO529">
        <v>22.19624</v>
      </c>
      <c r="LP529" s="1">
        <v>0.11101709999999999</v>
      </c>
      <c r="LQ529">
        <v>1371.354</v>
      </c>
      <c r="LR529" s="1">
        <v>1.6333009999999999E-2</v>
      </c>
      <c r="LS529">
        <v>22.334299999999999</v>
      </c>
      <c r="LT529">
        <v>0.12913069999999999</v>
      </c>
      <c r="LU529">
        <v>1608.559</v>
      </c>
      <c r="LV529" s="1">
        <v>1.6189640000000002E-2</v>
      </c>
      <c r="LW529">
        <v>22.463989999999999</v>
      </c>
      <c r="LX529">
        <v>0.14817130000000001</v>
      </c>
      <c r="LY529">
        <v>1867.0129999999999</v>
      </c>
      <c r="LZ529" s="1">
        <v>1.6053169999999999E-2</v>
      </c>
      <c r="MA529">
        <v>22.5901</v>
      </c>
      <c r="MB529">
        <v>0.16844219999999999</v>
      </c>
      <c r="MC529">
        <v>2145.817</v>
      </c>
      <c r="MD529" s="1">
        <v>1.6003360000000001E-2</v>
      </c>
      <c r="ME529">
        <v>22.729379999999999</v>
      </c>
      <c r="MF529">
        <v>0.19079699999999999</v>
      </c>
      <c r="MG529">
        <v>2444.0720000000001</v>
      </c>
      <c r="MH529" s="1">
        <v>1.5984950000000001E-2</v>
      </c>
      <c r="MI529">
        <v>22.771830000000001</v>
      </c>
      <c r="MJ529">
        <v>0.21478949999999999</v>
      </c>
      <c r="MK529">
        <v>2761.0129999999999</v>
      </c>
      <c r="ML529">
        <v>1.594506E-2</v>
      </c>
      <c r="MM529">
        <v>22.715129999999998</v>
      </c>
      <c r="MN529">
        <v>0.2396819</v>
      </c>
      <c r="MO529">
        <v>3095.4409999999998</v>
      </c>
      <c r="MP529" s="1">
        <v>1.5909739999999999E-2</v>
      </c>
      <c r="MQ529">
        <v>22.666910000000001</v>
      </c>
      <c r="MR529">
        <v>0.26563949999999997</v>
      </c>
      <c r="MS529">
        <v>3445.7370000000001</v>
      </c>
      <c r="MT529" s="1">
        <v>1.6060109999999999E-2</v>
      </c>
      <c r="MU529">
        <v>22.64284</v>
      </c>
      <c r="MV529">
        <v>0.29599209999999998</v>
      </c>
      <c r="MW529">
        <v>3811.16</v>
      </c>
      <c r="MX529" s="1">
        <v>1.600594E-2</v>
      </c>
      <c r="MY529">
        <v>22.75647</v>
      </c>
      <c r="MZ529">
        <v>0.32372810000000002</v>
      </c>
      <c r="NA529">
        <v>4190.3140000000003</v>
      </c>
      <c r="NB529" s="1">
        <v>1.5885839999999998E-2</v>
      </c>
      <c r="NC529">
        <v>22.904679999999999</v>
      </c>
      <c r="ND529">
        <v>0.3505587</v>
      </c>
      <c r="NE529">
        <v>4580.5649999999996</v>
      </c>
      <c r="NF529" s="1">
        <v>1.5752970000000002E-2</v>
      </c>
      <c r="NG529">
        <v>23.034230000000001</v>
      </c>
      <c r="NH529">
        <v>0.37724570000000002</v>
      </c>
      <c r="NI529">
        <v>4979.7439999999997</v>
      </c>
      <c r="NJ529" s="1">
        <v>1.573513E-2</v>
      </c>
      <c r="NK529">
        <v>23.155919999999998</v>
      </c>
      <c r="NL529">
        <v>0.40693790000000002</v>
      </c>
      <c r="NM529">
        <v>5386.4840000000004</v>
      </c>
      <c r="NN529" s="1">
        <v>1.5768250000000001E-2</v>
      </c>
      <c r="NO529">
        <v>23.17474</v>
      </c>
      <c r="NP529">
        <v>0.4384074</v>
      </c>
      <c r="NQ529">
        <v>5799.875</v>
      </c>
      <c r="NR529" s="1">
        <v>1.576145E-2</v>
      </c>
      <c r="NS529">
        <v>23.130330000000001</v>
      </c>
      <c r="NT529">
        <v>0.46914240000000001</v>
      </c>
      <c r="NU529">
        <v>6218.4629999999997</v>
      </c>
      <c r="NV529" s="1">
        <v>1.568226E-2</v>
      </c>
      <c r="NW529">
        <v>23.084959999999999</v>
      </c>
      <c r="NX529">
        <v>0.49774780000000002</v>
      </c>
      <c r="NY529">
        <v>6640.3609999999999</v>
      </c>
      <c r="NZ529" s="1">
        <v>1.5543009999999999E-2</v>
      </c>
      <c r="OA529">
        <v>23.060089999999999</v>
      </c>
      <c r="OB529">
        <v>0.52402590000000004</v>
      </c>
      <c r="OC529">
        <v>7063.335</v>
      </c>
      <c r="OD529" s="1">
        <v>1.548428E-2</v>
      </c>
      <c r="OE529">
        <v>23.06202</v>
      </c>
      <c r="OF529">
        <v>0.55257990000000001</v>
      </c>
      <c r="OG529">
        <v>7485.9160000000002</v>
      </c>
      <c r="OH529" s="1">
        <v>1.549656E-2</v>
      </c>
      <c r="OI529">
        <v>23.146619999999999</v>
      </c>
      <c r="OJ529">
        <v>0.58339050000000003</v>
      </c>
      <c r="OK529">
        <v>7907.6270000000004</v>
      </c>
    </row>
    <row r="530" spans="1:401" x14ac:dyDescent="0.35">
      <c r="A530">
        <v>539</v>
      </c>
      <c r="B530" t="s">
        <v>4</v>
      </c>
      <c r="C530" t="s">
        <v>364</v>
      </c>
      <c r="D530" t="s">
        <v>537</v>
      </c>
      <c r="E530">
        <v>722.40949999999998</v>
      </c>
      <c r="F530" s="1">
        <v>1.861353E-2</v>
      </c>
      <c r="G530">
        <v>18.951730000000001</v>
      </c>
      <c r="H530">
        <v>0</v>
      </c>
      <c r="I530">
        <v>0</v>
      </c>
      <c r="J530" s="1">
        <v>1.860728E-2</v>
      </c>
      <c r="K530">
        <v>18.96996</v>
      </c>
      <c r="L530">
        <v>0</v>
      </c>
      <c r="M530">
        <v>0</v>
      </c>
      <c r="N530" s="1">
        <v>1.8797870000000001E-2</v>
      </c>
      <c r="O530">
        <v>19.084479999999999</v>
      </c>
      <c r="P530">
        <v>0</v>
      </c>
      <c r="Q530">
        <v>0</v>
      </c>
      <c r="R530" s="1">
        <v>1.9017369999999999E-2</v>
      </c>
      <c r="S530">
        <v>19.153680000000001</v>
      </c>
      <c r="T530">
        <v>0</v>
      </c>
      <c r="U530">
        <v>0</v>
      </c>
      <c r="V530" s="1">
        <v>1.898919E-2</v>
      </c>
      <c r="W530">
        <v>19.259309999999999</v>
      </c>
      <c r="X530">
        <v>0</v>
      </c>
      <c r="Y530">
        <v>0</v>
      </c>
      <c r="Z530" s="1">
        <v>1.886117E-2</v>
      </c>
      <c r="AA530">
        <v>19.280570000000001</v>
      </c>
      <c r="AB530">
        <v>0</v>
      </c>
      <c r="AC530">
        <v>0</v>
      </c>
      <c r="AD530">
        <v>1.8846999999999999E-2</v>
      </c>
      <c r="AE530">
        <v>19.28978</v>
      </c>
      <c r="AF530">
        <v>0</v>
      </c>
      <c r="AG530">
        <v>0</v>
      </c>
      <c r="AH530" s="1">
        <v>1.8951880000000001E-2</v>
      </c>
      <c r="AI530">
        <v>19.297820000000002</v>
      </c>
      <c r="AJ530">
        <v>0</v>
      </c>
      <c r="AK530">
        <v>0</v>
      </c>
      <c r="AL530" s="1">
        <v>1.8784160000000001E-2</v>
      </c>
      <c r="AM530">
        <v>19.302479999999999</v>
      </c>
      <c r="AN530">
        <v>0</v>
      </c>
      <c r="AO530">
        <v>0</v>
      </c>
      <c r="AP530" s="1">
        <v>1.8943850000000002E-2</v>
      </c>
      <c r="AQ530">
        <v>19.31906</v>
      </c>
      <c r="AR530">
        <v>0</v>
      </c>
      <c r="AS530">
        <v>0</v>
      </c>
      <c r="AT530" s="1">
        <v>1.919189E-2</v>
      </c>
      <c r="AU530">
        <v>19.423030000000001</v>
      </c>
      <c r="AV530">
        <v>0</v>
      </c>
      <c r="AW530">
        <v>0</v>
      </c>
      <c r="AX530" s="1">
        <v>1.9445339999999998E-2</v>
      </c>
      <c r="AY530">
        <v>19.4727</v>
      </c>
      <c r="AZ530">
        <v>0</v>
      </c>
      <c r="BA530">
        <v>0</v>
      </c>
      <c r="BB530" s="1">
        <v>1.9571950000000001E-2</v>
      </c>
      <c r="BC530">
        <v>19.51634</v>
      </c>
      <c r="BD530">
        <v>0</v>
      </c>
      <c r="BE530">
        <v>0</v>
      </c>
      <c r="BF530" s="1">
        <v>1.9656839999999998E-2</v>
      </c>
      <c r="BG530">
        <v>19.563230000000001</v>
      </c>
      <c r="BH530">
        <v>0</v>
      </c>
      <c r="BI530">
        <v>0</v>
      </c>
      <c r="BJ530" s="1">
        <v>1.9806109999999998E-2</v>
      </c>
      <c r="BK530">
        <v>19.557099999999998</v>
      </c>
      <c r="BL530">
        <v>0</v>
      </c>
      <c r="BM530">
        <v>0</v>
      </c>
      <c r="BN530" s="1">
        <v>2.005053E-2</v>
      </c>
      <c r="BO530">
        <v>19.539629999999999</v>
      </c>
      <c r="BP530">
        <v>0</v>
      </c>
      <c r="BQ530">
        <v>0</v>
      </c>
      <c r="BR530" s="1">
        <v>2.0337850000000001E-2</v>
      </c>
      <c r="BS530">
        <v>19.52497</v>
      </c>
      <c r="BT530">
        <v>0</v>
      </c>
      <c r="BU530">
        <v>0</v>
      </c>
      <c r="BV530" s="1">
        <v>2.0527170000000001E-2</v>
      </c>
      <c r="BW530">
        <v>19.589200000000002</v>
      </c>
      <c r="BX530">
        <v>0</v>
      </c>
      <c r="BY530">
        <v>0</v>
      </c>
      <c r="BZ530" s="1">
        <v>2.065094E-2</v>
      </c>
      <c r="CA530">
        <v>19.725210000000001</v>
      </c>
      <c r="CB530">
        <v>0</v>
      </c>
      <c r="CC530">
        <v>0</v>
      </c>
      <c r="CD530" s="1">
        <v>2.0771669999999999E-2</v>
      </c>
      <c r="CE530">
        <v>19.883330000000001</v>
      </c>
      <c r="CF530">
        <v>0</v>
      </c>
      <c r="CG530">
        <v>0</v>
      </c>
      <c r="CH530" s="1">
        <v>2.0940230000000001E-2</v>
      </c>
      <c r="CI530">
        <v>20.01229</v>
      </c>
      <c r="CJ530">
        <v>0</v>
      </c>
      <c r="CK530">
        <v>0</v>
      </c>
      <c r="CL530" s="1">
        <v>2.1130340000000001E-2</v>
      </c>
      <c r="CM530">
        <v>20.048249999999999</v>
      </c>
      <c r="CN530">
        <v>0</v>
      </c>
      <c r="CO530">
        <v>0</v>
      </c>
      <c r="CP530" s="1">
        <v>2.1279340000000001E-2</v>
      </c>
      <c r="CQ530">
        <v>20.03192</v>
      </c>
      <c r="CR530">
        <v>0</v>
      </c>
      <c r="CS530">
        <v>0</v>
      </c>
      <c r="CT530" s="1">
        <v>2.1452949999999998E-2</v>
      </c>
      <c r="CU530">
        <v>20.0167</v>
      </c>
      <c r="CV530">
        <v>0</v>
      </c>
      <c r="CW530">
        <v>0</v>
      </c>
      <c r="CX530" s="1">
        <v>2.1999810000000002E-2</v>
      </c>
      <c r="CY530">
        <v>20.017910000000001</v>
      </c>
      <c r="CZ530">
        <v>0</v>
      </c>
      <c r="DA530">
        <v>0</v>
      </c>
      <c r="DB530" s="1">
        <v>2.2058210000000002E-2</v>
      </c>
      <c r="DC530">
        <v>20.111719999999998</v>
      </c>
      <c r="DD530">
        <v>0</v>
      </c>
      <c r="DE530">
        <v>0</v>
      </c>
      <c r="DF530" s="1">
        <v>2.194451E-2</v>
      </c>
      <c r="DG530">
        <v>20.261240000000001</v>
      </c>
      <c r="DH530">
        <v>0</v>
      </c>
      <c r="DI530">
        <v>0</v>
      </c>
      <c r="DJ530" s="1">
        <v>2.1798769999999999E-2</v>
      </c>
      <c r="DK530">
        <v>20.381530000000001</v>
      </c>
      <c r="DL530">
        <v>0</v>
      </c>
      <c r="DM530">
        <v>0</v>
      </c>
      <c r="DN530" s="1">
        <v>2.1870609999999999E-2</v>
      </c>
      <c r="DO530">
        <v>20.483689999999999</v>
      </c>
      <c r="DP530">
        <v>0</v>
      </c>
      <c r="DQ530">
        <v>0</v>
      </c>
      <c r="DR530" s="1">
        <v>2.1998110000000001E-2</v>
      </c>
      <c r="DS530">
        <v>20.511700000000001</v>
      </c>
      <c r="DT530">
        <v>0</v>
      </c>
      <c r="DU530">
        <v>0</v>
      </c>
      <c r="DV530" s="1">
        <v>2.2034990000000001E-2</v>
      </c>
      <c r="DW530">
        <v>20.48198</v>
      </c>
      <c r="DX530">
        <v>0</v>
      </c>
      <c r="DY530">
        <v>0</v>
      </c>
      <c r="DZ530" s="1">
        <v>2.20669E-2</v>
      </c>
      <c r="EA530">
        <v>20.446940000000001</v>
      </c>
      <c r="EB530">
        <v>0</v>
      </c>
      <c r="EC530">
        <v>0</v>
      </c>
      <c r="ED530" s="1">
        <v>2.278173E-2</v>
      </c>
      <c r="EE530">
        <v>20.422039999999999</v>
      </c>
      <c r="EF530">
        <v>0</v>
      </c>
      <c r="EG530">
        <v>0</v>
      </c>
      <c r="EH530" s="1">
        <v>2.2659499999999999E-2</v>
      </c>
      <c r="EI530">
        <v>20.46809</v>
      </c>
      <c r="EJ530">
        <v>0</v>
      </c>
      <c r="EK530" s="1">
        <v>2.6434900000000001E-35</v>
      </c>
      <c r="EL530" s="1">
        <v>2.2259370000000001E-2</v>
      </c>
      <c r="EM530">
        <v>20.565449999999998</v>
      </c>
      <c r="EN530" s="1">
        <v>7.612244E-36</v>
      </c>
      <c r="EO530" s="1">
        <v>5.1667029999999999E-32</v>
      </c>
      <c r="EP530" s="1">
        <v>2.1822649999999999E-2</v>
      </c>
      <c r="EQ530">
        <v>20.679400000000001</v>
      </c>
      <c r="ER530" s="1">
        <v>6.7863490000000002E-33</v>
      </c>
      <c r="ES530" s="1">
        <v>4.640003E-29</v>
      </c>
      <c r="ET530" s="1">
        <v>2.1772179999999999E-2</v>
      </c>
      <c r="EU530">
        <v>20.76999</v>
      </c>
      <c r="EV530" s="1">
        <v>3.15677E-30</v>
      </c>
      <c r="EW530" s="1">
        <v>2.1466770000000001E-26</v>
      </c>
      <c r="EX530" s="1">
        <v>2.1850640000000001E-2</v>
      </c>
      <c r="EY530">
        <v>20.780729999999998</v>
      </c>
      <c r="EZ530" s="1">
        <v>8.3107829999999997E-28</v>
      </c>
      <c r="FA530" s="1">
        <v>5.6035649999999999E-24</v>
      </c>
      <c r="FB530">
        <v>2.1787359999999999E-2</v>
      </c>
      <c r="FC530">
        <v>20.74436</v>
      </c>
      <c r="FD530" s="1">
        <v>1.309954E-25</v>
      </c>
      <c r="FE530" s="1">
        <v>8.8288739999999994E-22</v>
      </c>
      <c r="FF530">
        <v>2.161476E-2</v>
      </c>
      <c r="FG530">
        <v>20.694900000000001</v>
      </c>
      <c r="FH530" s="1">
        <v>1.304821E-23</v>
      </c>
      <c r="FI530" s="1">
        <v>8.8720869999999996E-20</v>
      </c>
      <c r="FJ530" s="1">
        <v>2.201763E-2</v>
      </c>
      <c r="FK530">
        <v>20.667899999999999</v>
      </c>
      <c r="FL530" s="1">
        <v>8.9728159999999995E-22</v>
      </c>
      <c r="FM530" s="1">
        <v>5.9948400000000004E-18</v>
      </c>
      <c r="FN530" s="1">
        <v>2.1777999999999999E-2</v>
      </c>
      <c r="FO530">
        <v>20.771640000000001</v>
      </c>
      <c r="FP530" s="1">
        <v>4.20394E-20</v>
      </c>
      <c r="FQ530" s="1">
        <v>2.8422999999999999E-16</v>
      </c>
      <c r="FR530" s="1">
        <v>2.137068E-2</v>
      </c>
      <c r="FS530">
        <v>20.87603</v>
      </c>
      <c r="FT530" s="1">
        <v>1.4106520000000001E-18</v>
      </c>
      <c r="FU530" s="1">
        <v>9.7449259999999995E-15</v>
      </c>
      <c r="FV530" s="1">
        <v>2.0914640000000002E-2</v>
      </c>
      <c r="FW530">
        <v>20.965949999999999</v>
      </c>
      <c r="FX530" s="1">
        <v>3.5124179999999997E-17</v>
      </c>
      <c r="FY530" s="1">
        <v>2.4901010000000002E-13</v>
      </c>
      <c r="FZ530" s="1">
        <v>2.0765680000000002E-2</v>
      </c>
      <c r="GA530">
        <v>21.014289999999999</v>
      </c>
      <c r="GB530" s="1">
        <v>6.8048549999999996E-16</v>
      </c>
      <c r="GC530" s="1">
        <v>4.8796619999999998E-12</v>
      </c>
      <c r="GD530" s="1">
        <v>2.0721460000000001E-2</v>
      </c>
      <c r="GE530">
        <v>21.011669999999999</v>
      </c>
      <c r="GF530" s="1">
        <v>1.042808E-14</v>
      </c>
      <c r="GG530" s="1">
        <v>7.5245820000000003E-11</v>
      </c>
      <c r="GH530" s="1">
        <v>2.0576919999999999E-2</v>
      </c>
      <c r="GI530">
        <v>20.977820000000001</v>
      </c>
      <c r="GJ530" s="1">
        <v>1.275661E-13</v>
      </c>
      <c r="GK530" s="1">
        <v>9.3202219999999993E-10</v>
      </c>
      <c r="GL530" s="1">
        <v>2.0394570000000001E-2</v>
      </c>
      <c r="GM530">
        <v>20.938849999999999</v>
      </c>
      <c r="GN530" s="1">
        <v>1.272305E-12</v>
      </c>
      <c r="GO530" s="1">
        <v>9.4324759999999992E-9</v>
      </c>
      <c r="GP530" s="1">
        <v>2.0754080000000001E-2</v>
      </c>
      <c r="GQ530">
        <v>20.931170000000002</v>
      </c>
      <c r="GR530" s="1">
        <v>1.085365E-11</v>
      </c>
      <c r="GS530" s="1">
        <v>7.9516029999999998E-8</v>
      </c>
      <c r="GT530" s="1">
        <v>2.0526630000000001E-2</v>
      </c>
      <c r="GU530">
        <v>21.06232</v>
      </c>
      <c r="GV530" s="1">
        <v>7.6108150000000001E-11</v>
      </c>
      <c r="GW530" s="1">
        <v>5.6701450000000001E-7</v>
      </c>
      <c r="GX530" s="1">
        <v>2.0127079999999999E-2</v>
      </c>
      <c r="GY530">
        <v>21.196660000000001</v>
      </c>
      <c r="GZ530" s="1">
        <v>4.513951E-10</v>
      </c>
      <c r="HA530" s="1">
        <v>3.45276E-6</v>
      </c>
      <c r="HB530" s="1">
        <v>1.968114E-2</v>
      </c>
      <c r="HC530">
        <v>21.327829999999999</v>
      </c>
      <c r="HD530" s="1">
        <v>2.3079389999999999E-9</v>
      </c>
      <c r="HE530" s="1">
        <v>1.8165E-5</v>
      </c>
      <c r="HF530">
        <v>1.9518730000000001E-2</v>
      </c>
      <c r="HG530">
        <v>21.455819999999999</v>
      </c>
      <c r="HH530" s="1">
        <v>1.047279E-8</v>
      </c>
      <c r="HI530" s="1">
        <v>8.3648979999999997E-5</v>
      </c>
      <c r="HJ530" s="1">
        <v>1.9453789999999999E-2</v>
      </c>
      <c r="HK530">
        <v>21.51295</v>
      </c>
      <c r="HL530" s="1">
        <v>4.2347029999999998E-8</v>
      </c>
      <c r="HM530" s="1">
        <v>3.4154059999999997E-4</v>
      </c>
      <c r="HN530">
        <v>1.9304459999999999E-2</v>
      </c>
      <c r="HO530">
        <v>21.481249999999999</v>
      </c>
      <c r="HP530" s="1">
        <v>1.526639E-7</v>
      </c>
      <c r="HQ530" s="1">
        <v>1.248788E-3</v>
      </c>
      <c r="HR530" s="1">
        <v>1.9056549999999998E-2</v>
      </c>
      <c r="HS530">
        <v>21.43806</v>
      </c>
      <c r="HT530" s="1">
        <v>4.9435329999999998E-7</v>
      </c>
      <c r="HU530" s="1">
        <v>4.1218499999999998E-3</v>
      </c>
      <c r="HV530">
        <v>1.9053799999999999E-2</v>
      </c>
      <c r="HW530">
        <v>21.408940000000001</v>
      </c>
      <c r="HX530" s="1">
        <v>1.476087E-6</v>
      </c>
      <c r="HY530" s="1">
        <v>1.2388110000000001E-2</v>
      </c>
      <c r="HZ530">
        <v>1.8785920000000001E-2</v>
      </c>
      <c r="IA530">
        <v>21.509070000000001</v>
      </c>
      <c r="IB530" s="1">
        <v>3.9898630000000002E-6</v>
      </c>
      <c r="IC530" s="1">
        <v>3.4163930000000002E-2</v>
      </c>
      <c r="ID530" s="1">
        <v>1.84713E-2</v>
      </c>
      <c r="IE530">
        <v>21.670480000000001</v>
      </c>
      <c r="IF530" s="1">
        <v>9.9286199999999998E-6</v>
      </c>
      <c r="IG530" s="1">
        <v>8.6965619999999993E-2</v>
      </c>
      <c r="IH530" s="1">
        <v>1.8151770000000001E-2</v>
      </c>
      <c r="II530">
        <v>21.825780000000002</v>
      </c>
      <c r="IJ530" s="1">
        <v>2.293674E-5</v>
      </c>
      <c r="IK530">
        <v>0.20561940000000001</v>
      </c>
      <c r="IL530" s="1">
        <v>1.7991549999999999E-2</v>
      </c>
      <c r="IM530">
        <v>21.96799</v>
      </c>
      <c r="IN530" s="1">
        <v>4.9965690000000001E-5</v>
      </c>
      <c r="IO530">
        <v>0.45445980000000002</v>
      </c>
      <c r="IP530" s="1">
        <v>1.7889579999999999E-2</v>
      </c>
      <c r="IQ530">
        <v>22.009540000000001</v>
      </c>
      <c r="IR530" s="1">
        <v>1.027248E-4</v>
      </c>
      <c r="IS530">
        <v>0.94474400000000003</v>
      </c>
      <c r="IT530" s="1">
        <v>1.7781829999999998E-2</v>
      </c>
      <c r="IU530">
        <v>21.98095</v>
      </c>
      <c r="IV530" s="1">
        <v>1.9965759999999999E-4</v>
      </c>
      <c r="IW530">
        <v>1.856846</v>
      </c>
      <c r="IX530" s="1">
        <v>1.7661449999999999E-2</v>
      </c>
      <c r="IY530">
        <v>21.95082</v>
      </c>
      <c r="IZ530" s="1">
        <v>3.6830389999999998E-4</v>
      </c>
      <c r="JA530">
        <v>3.4657049999999998</v>
      </c>
      <c r="JB530" s="1">
        <v>1.7786920000000001E-2</v>
      </c>
      <c r="JC530">
        <v>21.93863</v>
      </c>
      <c r="JD530" s="1">
        <v>6.5743880000000005E-4</v>
      </c>
      <c r="JE530">
        <v>6.1721209999999997</v>
      </c>
      <c r="JF530" s="1">
        <v>1.7684780000000001E-2</v>
      </c>
      <c r="JG530">
        <v>22.007919999999999</v>
      </c>
      <c r="JH530" s="1">
        <v>1.1099549999999999E-3</v>
      </c>
      <c r="JI530">
        <v>10.529780000000001</v>
      </c>
      <c r="JJ530" s="1">
        <v>1.7513870000000001E-2</v>
      </c>
      <c r="JK530">
        <v>22.063040000000001</v>
      </c>
      <c r="JL530" s="1">
        <v>1.7938819999999999E-3</v>
      </c>
      <c r="JM530">
        <v>17.25611</v>
      </c>
      <c r="JN530" s="1">
        <v>1.7298250000000001E-2</v>
      </c>
      <c r="JO530">
        <v>22.136839999999999</v>
      </c>
      <c r="JP530" s="1">
        <v>2.7852879999999999E-3</v>
      </c>
      <c r="JQ530">
        <v>27.245380000000001</v>
      </c>
      <c r="JR530" s="1">
        <v>1.717842E-2</v>
      </c>
      <c r="JS530">
        <v>22.15222</v>
      </c>
      <c r="JT530" s="1">
        <v>4.204106E-3</v>
      </c>
      <c r="JU530">
        <v>41.571300000000001</v>
      </c>
      <c r="JV530" s="1">
        <v>1.7100509999999999E-2</v>
      </c>
      <c r="JW530">
        <v>22.129020000000001</v>
      </c>
      <c r="JX530" s="1">
        <v>6.1661290000000002E-3</v>
      </c>
      <c r="JY530">
        <v>61.487690000000001</v>
      </c>
      <c r="JZ530" s="1">
        <v>1.6984260000000001E-2</v>
      </c>
      <c r="KA530">
        <v>22.097349999999999</v>
      </c>
      <c r="KB530" s="1">
        <v>8.7716579999999999E-3</v>
      </c>
      <c r="KC530">
        <v>88.385980000000004</v>
      </c>
      <c r="KD530" s="1">
        <v>1.6822980000000001E-2</v>
      </c>
      <c r="KE530">
        <v>22.064589999999999</v>
      </c>
      <c r="KF530" s="1">
        <v>1.2119649999999999E-2</v>
      </c>
      <c r="KG530">
        <v>123.74250000000001</v>
      </c>
      <c r="KH530" s="1">
        <v>1.6634599999999999E-2</v>
      </c>
      <c r="KI530">
        <v>22.038599999999999</v>
      </c>
      <c r="KJ530" s="1">
        <v>1.631817E-2</v>
      </c>
      <c r="KK530">
        <v>169.06309999999999</v>
      </c>
      <c r="KL530" s="1">
        <v>1.6476330000000001E-2</v>
      </c>
      <c r="KM530">
        <v>22.111000000000001</v>
      </c>
      <c r="KN530" s="1">
        <v>2.152426E-2</v>
      </c>
      <c r="KO530">
        <v>225.85249999999999</v>
      </c>
      <c r="KP530" s="1">
        <v>1.635377E-2</v>
      </c>
      <c r="KQ530">
        <v>22.144459999999999</v>
      </c>
      <c r="KR530" s="1">
        <v>2.7874820000000002E-2</v>
      </c>
      <c r="KS530">
        <v>295.57240000000002</v>
      </c>
      <c r="KT530" s="1">
        <v>1.6223069999999999E-2</v>
      </c>
      <c r="KU530">
        <v>22.196480000000001</v>
      </c>
      <c r="KV530" s="1">
        <v>3.540517E-2</v>
      </c>
      <c r="KW530">
        <v>379.57049999999998</v>
      </c>
      <c r="KX530" s="1">
        <v>1.6076050000000001E-2</v>
      </c>
      <c r="KY530">
        <v>22.251619999999999</v>
      </c>
      <c r="KZ530">
        <v>4.4152700000000003E-2</v>
      </c>
      <c r="LA530">
        <v>479.00970000000001</v>
      </c>
      <c r="LB530" s="1">
        <v>1.593754E-2</v>
      </c>
      <c r="LC530">
        <v>22.26126</v>
      </c>
      <c r="LD530" s="1">
        <v>5.4214110000000003E-2</v>
      </c>
      <c r="LE530">
        <v>594.86080000000004</v>
      </c>
      <c r="LF530" s="1">
        <v>1.582331E-2</v>
      </c>
      <c r="LG530">
        <v>22.217210000000001</v>
      </c>
      <c r="LH530" s="1">
        <v>6.5699190000000005E-2</v>
      </c>
      <c r="LI530">
        <v>727.87879999999996</v>
      </c>
      <c r="LJ530">
        <v>1.5763429999999998E-2</v>
      </c>
      <c r="LK530">
        <v>22.165459999999999</v>
      </c>
      <c r="LL530" s="1">
        <v>7.880827E-2</v>
      </c>
      <c r="LM530">
        <v>878.63810000000001</v>
      </c>
      <c r="LN530" s="1">
        <v>1.5828160000000001E-2</v>
      </c>
      <c r="LO530">
        <v>22.15729</v>
      </c>
      <c r="LP530" s="1">
        <v>9.4126920000000003E-2</v>
      </c>
      <c r="LQ530">
        <v>1047.665</v>
      </c>
      <c r="LR530" s="1">
        <v>1.5739220000000002E-2</v>
      </c>
      <c r="LS530">
        <v>22.294309999999999</v>
      </c>
      <c r="LT530" s="1">
        <v>0.110098</v>
      </c>
      <c r="LU530">
        <v>1235.087</v>
      </c>
      <c r="LV530" s="1">
        <v>1.5599979999999999E-2</v>
      </c>
      <c r="LW530">
        <v>22.422519999999999</v>
      </c>
      <c r="LX530">
        <v>0.1269952</v>
      </c>
      <c r="LY530">
        <v>1440.444</v>
      </c>
      <c r="LZ530" s="1">
        <v>1.546669E-2</v>
      </c>
      <c r="MA530">
        <v>22.54777</v>
      </c>
      <c r="MB530">
        <v>0.14508760000000001</v>
      </c>
      <c r="MC530">
        <v>1663.1780000000001</v>
      </c>
      <c r="MD530" s="1">
        <v>1.5420949999999999E-2</v>
      </c>
      <c r="ME530">
        <v>22.68601</v>
      </c>
      <c r="MF530">
        <v>0.16516549999999999</v>
      </c>
      <c r="MG530">
        <v>1902.7070000000001</v>
      </c>
      <c r="MH530" s="1">
        <v>1.5404030000000001E-2</v>
      </c>
      <c r="MI530">
        <v>22.72851</v>
      </c>
      <c r="MJ530">
        <v>0.18681039999999999</v>
      </c>
      <c r="MK530">
        <v>2158.5279999999998</v>
      </c>
      <c r="ML530" s="1">
        <v>1.536627E-2</v>
      </c>
      <c r="MM530">
        <v>22.67381</v>
      </c>
      <c r="MN530">
        <v>0.2093969</v>
      </c>
      <c r="MO530">
        <v>2429.761</v>
      </c>
      <c r="MP530" s="1">
        <v>1.533198E-2</v>
      </c>
      <c r="MQ530">
        <v>22.62743</v>
      </c>
      <c r="MR530">
        <v>0.2330555</v>
      </c>
      <c r="MS530">
        <v>2715.1790000000001</v>
      </c>
      <c r="MT530" s="1">
        <v>1.54798E-2</v>
      </c>
      <c r="MU530">
        <v>22.60493</v>
      </c>
      <c r="MV530">
        <v>0.26079170000000002</v>
      </c>
      <c r="MW530">
        <v>3014.2840000000001</v>
      </c>
      <c r="MX530" s="1">
        <v>1.5429150000000001E-2</v>
      </c>
      <c r="MY530">
        <v>22.717870000000001</v>
      </c>
      <c r="MZ530">
        <v>0.28637069999999998</v>
      </c>
      <c r="NA530">
        <v>3325.9560000000001</v>
      </c>
      <c r="NB530">
        <v>1.53119E-2</v>
      </c>
      <c r="NC530">
        <v>22.864409999999999</v>
      </c>
      <c r="ND530">
        <v>0.31123260000000003</v>
      </c>
      <c r="NE530">
        <v>3648.085</v>
      </c>
      <c r="NF530">
        <v>1.5183830000000001E-2</v>
      </c>
      <c r="NG530">
        <v>22.99269</v>
      </c>
      <c r="NH530">
        <v>0.33612619999999999</v>
      </c>
      <c r="NI530">
        <v>3978.9989999999998</v>
      </c>
      <c r="NJ530">
        <v>1.51659E-2</v>
      </c>
      <c r="NK530">
        <v>23.113289999999999</v>
      </c>
      <c r="NL530">
        <v>0.36381439999999998</v>
      </c>
      <c r="NM530">
        <v>4317.5450000000001</v>
      </c>
      <c r="NN530">
        <v>1.519976E-2</v>
      </c>
      <c r="NO530">
        <v>23.132539999999999</v>
      </c>
      <c r="NP530">
        <v>0.39329649999999999</v>
      </c>
      <c r="NQ530">
        <v>4662.9970000000003</v>
      </c>
      <c r="NR530">
        <v>1.519467E-2</v>
      </c>
      <c r="NS530">
        <v>23.089919999999999</v>
      </c>
      <c r="NT530">
        <v>0.42224899999999999</v>
      </c>
      <c r="NU530">
        <v>5014.1139999999996</v>
      </c>
      <c r="NV530">
        <v>1.511851E-2</v>
      </c>
      <c r="NW530">
        <v>23.046340000000001</v>
      </c>
      <c r="NX530">
        <v>0.44936949999999998</v>
      </c>
      <c r="NY530">
        <v>5369.3130000000001</v>
      </c>
      <c r="NZ530">
        <v>1.4982270000000001E-2</v>
      </c>
      <c r="OA530">
        <v>23.022749999999998</v>
      </c>
      <c r="OB530">
        <v>0.4744196</v>
      </c>
      <c r="OC530">
        <v>5726.6840000000002</v>
      </c>
      <c r="OD530">
        <v>1.4925010000000001E-2</v>
      </c>
      <c r="OE530">
        <v>23.025490000000001</v>
      </c>
      <c r="OF530">
        <v>0.50166580000000005</v>
      </c>
      <c r="OG530">
        <v>6085.0829999999996</v>
      </c>
      <c r="OH530">
        <v>1.4937499999999999E-2</v>
      </c>
      <c r="OI530">
        <v>23.109660000000002</v>
      </c>
      <c r="OJ530">
        <v>0.531107</v>
      </c>
      <c r="OK530">
        <v>6444.0110000000004</v>
      </c>
    </row>
    <row r="531" spans="1:401" x14ac:dyDescent="0.35">
      <c r="A531">
        <v>540</v>
      </c>
      <c r="B531" t="s">
        <v>4</v>
      </c>
      <c r="C531" t="s">
        <v>364</v>
      </c>
      <c r="D531" t="s">
        <v>538</v>
      </c>
      <c r="E531">
        <v>755.05359999999996</v>
      </c>
      <c r="F531" s="1">
        <v>2.109927E-2</v>
      </c>
      <c r="G531">
        <v>18.88738</v>
      </c>
      <c r="H531">
        <v>0</v>
      </c>
      <c r="I531">
        <v>0</v>
      </c>
      <c r="J531" s="1">
        <v>2.109374E-2</v>
      </c>
      <c r="K531">
        <v>18.90504</v>
      </c>
      <c r="L531">
        <v>0</v>
      </c>
      <c r="M531">
        <v>0</v>
      </c>
      <c r="N531" s="1">
        <v>2.1313769999999999E-2</v>
      </c>
      <c r="O531">
        <v>19.01746</v>
      </c>
      <c r="P531">
        <v>0</v>
      </c>
      <c r="Q531">
        <v>0</v>
      </c>
      <c r="R531" s="1">
        <v>2.156522E-2</v>
      </c>
      <c r="S531">
        <v>19.086200000000002</v>
      </c>
      <c r="T531">
        <v>0</v>
      </c>
      <c r="U531">
        <v>0</v>
      </c>
      <c r="V531" s="1">
        <v>2.153387E-2</v>
      </c>
      <c r="W531">
        <v>19.19068</v>
      </c>
      <c r="X531">
        <v>0</v>
      </c>
      <c r="Y531">
        <v>0</v>
      </c>
      <c r="Z531" s="1">
        <v>2.1386269999999999E-2</v>
      </c>
      <c r="AA531">
        <v>19.212630000000001</v>
      </c>
      <c r="AB531">
        <v>0</v>
      </c>
      <c r="AC531">
        <v>0</v>
      </c>
      <c r="AD531" s="1">
        <v>2.1369860000000001E-2</v>
      </c>
      <c r="AE531">
        <v>19.222449999999998</v>
      </c>
      <c r="AF531">
        <v>0</v>
      </c>
      <c r="AG531">
        <v>0</v>
      </c>
      <c r="AH531" s="1">
        <v>2.1486020000000002E-2</v>
      </c>
      <c r="AI531">
        <v>19.23104</v>
      </c>
      <c r="AJ531">
        <v>0</v>
      </c>
      <c r="AK531">
        <v>0</v>
      </c>
      <c r="AL531" s="1">
        <v>2.1293889999999999E-2</v>
      </c>
      <c r="AM531">
        <v>19.236229999999999</v>
      </c>
      <c r="AN531">
        <v>0</v>
      </c>
      <c r="AO531">
        <v>0</v>
      </c>
      <c r="AP531">
        <v>2.147514E-2</v>
      </c>
      <c r="AQ531">
        <v>19.252790000000001</v>
      </c>
      <c r="AR531">
        <v>0</v>
      </c>
      <c r="AS531">
        <v>0</v>
      </c>
      <c r="AT531" s="1">
        <v>2.1761260000000001E-2</v>
      </c>
      <c r="AU531">
        <v>19.355139999999999</v>
      </c>
      <c r="AV531">
        <v>0</v>
      </c>
      <c r="AW531">
        <v>0</v>
      </c>
      <c r="AX531" s="1">
        <v>2.204998E-2</v>
      </c>
      <c r="AY531">
        <v>19.405059999999999</v>
      </c>
      <c r="AZ531">
        <v>0</v>
      </c>
      <c r="BA531">
        <v>0</v>
      </c>
      <c r="BB531" s="1">
        <v>2.2192590000000002E-2</v>
      </c>
      <c r="BC531">
        <v>19.448399999999999</v>
      </c>
      <c r="BD531">
        <v>0</v>
      </c>
      <c r="BE531">
        <v>0</v>
      </c>
      <c r="BF531" s="1">
        <v>2.2289179999999999E-2</v>
      </c>
      <c r="BG531">
        <v>19.49549</v>
      </c>
      <c r="BH531">
        <v>0</v>
      </c>
      <c r="BI531">
        <v>0</v>
      </c>
      <c r="BJ531" s="1">
        <v>2.2457919999999999E-2</v>
      </c>
      <c r="BK531">
        <v>19.490549999999999</v>
      </c>
      <c r="BL531">
        <v>0</v>
      </c>
      <c r="BM531">
        <v>0</v>
      </c>
      <c r="BN531" s="1">
        <v>2.2738049999999999E-2</v>
      </c>
      <c r="BO531">
        <v>19.474250000000001</v>
      </c>
      <c r="BP531">
        <v>0</v>
      </c>
      <c r="BQ531">
        <v>0</v>
      </c>
      <c r="BR531" s="1">
        <v>2.306658E-2</v>
      </c>
      <c r="BS531">
        <v>19.460360000000001</v>
      </c>
      <c r="BT531">
        <v>0</v>
      </c>
      <c r="BU531">
        <v>0</v>
      </c>
      <c r="BV531" s="1">
        <v>2.3282400000000002E-2</v>
      </c>
      <c r="BW531">
        <v>19.523810000000001</v>
      </c>
      <c r="BX531">
        <v>0</v>
      </c>
      <c r="BY531">
        <v>0</v>
      </c>
      <c r="BZ531">
        <v>2.3421910000000001E-2</v>
      </c>
      <c r="CA531">
        <v>19.657240000000002</v>
      </c>
      <c r="CB531">
        <v>0</v>
      </c>
      <c r="CC531">
        <v>0</v>
      </c>
      <c r="CD531" s="1">
        <v>2.3558809999999999E-2</v>
      </c>
      <c r="CE531">
        <v>19.813330000000001</v>
      </c>
      <c r="CF531">
        <v>0</v>
      </c>
      <c r="CG531">
        <v>0</v>
      </c>
      <c r="CH531" s="1">
        <v>2.375124E-2</v>
      </c>
      <c r="CI531">
        <v>19.941120000000002</v>
      </c>
      <c r="CJ531">
        <v>0</v>
      </c>
      <c r="CK531">
        <v>0</v>
      </c>
      <c r="CL531" s="1">
        <v>2.3967459999999999E-2</v>
      </c>
      <c r="CM531">
        <v>19.978290000000001</v>
      </c>
      <c r="CN531">
        <v>0</v>
      </c>
      <c r="CO531">
        <v>0</v>
      </c>
      <c r="CP531" s="1">
        <v>2.4140419999999999E-2</v>
      </c>
      <c r="CQ531">
        <v>19.96367</v>
      </c>
      <c r="CR531">
        <v>0</v>
      </c>
      <c r="CS531">
        <v>0</v>
      </c>
      <c r="CT531" s="1">
        <v>2.4339510000000002E-2</v>
      </c>
      <c r="CU531">
        <v>19.949719999999999</v>
      </c>
      <c r="CV531">
        <v>0</v>
      </c>
      <c r="CW531">
        <v>0</v>
      </c>
      <c r="CX531" s="1">
        <v>2.4965279999999999E-2</v>
      </c>
      <c r="CY531">
        <v>19.95148</v>
      </c>
      <c r="CZ531">
        <v>0</v>
      </c>
      <c r="DA531">
        <v>0</v>
      </c>
      <c r="DB531" s="1">
        <v>2.5031399999999999E-2</v>
      </c>
      <c r="DC531">
        <v>20.043769999999999</v>
      </c>
      <c r="DD531">
        <v>0</v>
      </c>
      <c r="DE531">
        <v>0</v>
      </c>
      <c r="DF531">
        <v>2.4900410000000001E-2</v>
      </c>
      <c r="DG531">
        <v>20.191220000000001</v>
      </c>
      <c r="DH531">
        <v>0</v>
      </c>
      <c r="DI531">
        <v>0</v>
      </c>
      <c r="DJ531" s="1">
        <v>2.4733560000000002E-2</v>
      </c>
      <c r="DK531">
        <v>20.310490000000001</v>
      </c>
      <c r="DL531">
        <v>0</v>
      </c>
      <c r="DM531">
        <v>0</v>
      </c>
      <c r="DN531" s="1">
        <v>2.4815219999999999E-2</v>
      </c>
      <c r="DO531">
        <v>20.412050000000001</v>
      </c>
      <c r="DP531">
        <v>0</v>
      </c>
      <c r="DQ531">
        <v>0</v>
      </c>
      <c r="DR531" s="1">
        <v>2.4964170000000001E-2</v>
      </c>
      <c r="DS531">
        <v>20.44154</v>
      </c>
      <c r="DT531">
        <v>0</v>
      </c>
      <c r="DU531">
        <v>0</v>
      </c>
      <c r="DV531" s="1">
        <v>2.5005920000000001E-2</v>
      </c>
      <c r="DW531">
        <v>20.41403</v>
      </c>
      <c r="DX531">
        <v>0</v>
      </c>
      <c r="DY531">
        <v>0</v>
      </c>
      <c r="DZ531" s="1">
        <v>2.504806E-2</v>
      </c>
      <c r="EA531">
        <v>20.380710000000001</v>
      </c>
      <c r="EB531">
        <v>0</v>
      </c>
      <c r="EC531">
        <v>0</v>
      </c>
      <c r="ED531" s="1">
        <v>2.5868539999999999E-2</v>
      </c>
      <c r="EE531">
        <v>20.357220000000002</v>
      </c>
      <c r="EF531">
        <v>0</v>
      </c>
      <c r="EG531">
        <v>0</v>
      </c>
      <c r="EH531">
        <v>2.572924E-2</v>
      </c>
      <c r="EI531">
        <v>20.40287</v>
      </c>
      <c r="EJ531">
        <v>0</v>
      </c>
      <c r="EK531" s="1">
        <v>8.4211829999999993E-36</v>
      </c>
      <c r="EL531" s="1">
        <v>2.5270839999999999E-2</v>
      </c>
      <c r="EM531">
        <v>20.498809999999999</v>
      </c>
      <c r="EN531" s="1">
        <v>2.921607E-36</v>
      </c>
      <c r="EO531" s="1">
        <v>1.7440400000000001E-32</v>
      </c>
      <c r="EP531" s="1">
        <v>2.4771999999999999E-2</v>
      </c>
      <c r="EQ531">
        <v>20.611650000000001</v>
      </c>
      <c r="ER531" s="1">
        <v>2.7251909999999999E-33</v>
      </c>
      <c r="ES531" s="1">
        <v>1.6502550000000001E-29</v>
      </c>
      <c r="ET531" s="1">
        <v>2.471756E-2</v>
      </c>
      <c r="EU531">
        <v>20.70251</v>
      </c>
      <c r="EV531" s="1">
        <v>1.322022E-30</v>
      </c>
      <c r="EW531" s="1">
        <v>8.0082309999999995E-27</v>
      </c>
      <c r="EX531" s="1">
        <v>2.4809580000000001E-2</v>
      </c>
      <c r="EY531">
        <v>20.714849999999998</v>
      </c>
      <c r="EZ531" s="1">
        <v>3.619507E-28</v>
      </c>
      <c r="FA531" s="1">
        <v>2.184871E-24</v>
      </c>
      <c r="FB531" s="1">
        <v>2.4739029999999999E-2</v>
      </c>
      <c r="FC531">
        <v>20.680540000000001</v>
      </c>
      <c r="FD531" s="1">
        <v>5.9186259999999998E-26</v>
      </c>
      <c r="FE531" s="1">
        <v>3.5872950000000002E-22</v>
      </c>
      <c r="FF531" s="1">
        <v>2.4545879999999999E-2</v>
      </c>
      <c r="FG531">
        <v>20.633420000000001</v>
      </c>
      <c r="FH531" s="1">
        <v>6.1029080000000001E-24</v>
      </c>
      <c r="FI531" s="1">
        <v>3.7464380000000001E-20</v>
      </c>
      <c r="FJ531" s="1">
        <v>2.501022E-2</v>
      </c>
      <c r="FK531">
        <v>20.60736</v>
      </c>
      <c r="FL531" s="1">
        <v>4.3362540000000003E-22</v>
      </c>
      <c r="FM531" s="1">
        <v>2.624677E-18</v>
      </c>
      <c r="FN531" s="1">
        <v>2.4738119999999999E-2</v>
      </c>
      <c r="FO531">
        <v>20.709510000000002</v>
      </c>
      <c r="FP531" s="1">
        <v>2.0946250000000001E-20</v>
      </c>
      <c r="FQ531" s="1">
        <v>1.287267E-16</v>
      </c>
      <c r="FR531" s="1">
        <v>2.4270320000000001E-2</v>
      </c>
      <c r="FS531">
        <v>20.813210000000002</v>
      </c>
      <c r="FT531" s="1">
        <v>7.2338539999999996E-19</v>
      </c>
      <c r="FU531" s="1">
        <v>4.5570400000000004E-15</v>
      </c>
      <c r="FV531" s="1">
        <v>2.3751069999999999E-2</v>
      </c>
      <c r="FW531">
        <v>20.902940000000001</v>
      </c>
      <c r="FX531" s="1">
        <v>1.8512360000000001E-17</v>
      </c>
      <c r="FY531" s="1">
        <v>1.200234E-13</v>
      </c>
      <c r="FZ531" s="1">
        <v>2.3584480000000001E-2</v>
      </c>
      <c r="GA531">
        <v>20.951910000000002</v>
      </c>
      <c r="GB531" s="1">
        <v>3.6821200000000001E-16</v>
      </c>
      <c r="GC531" s="1">
        <v>2.4208060000000002E-12</v>
      </c>
      <c r="GD531" s="1">
        <v>2.3536080000000001E-2</v>
      </c>
      <c r="GE531">
        <v>20.950790000000001</v>
      </c>
      <c r="GF531" s="1">
        <v>5.7861600000000001E-15</v>
      </c>
      <c r="GG531" s="1">
        <v>3.8371080000000002E-11</v>
      </c>
      <c r="GH531" s="1">
        <v>2.337204E-2</v>
      </c>
      <c r="GI531">
        <v>20.918800000000001</v>
      </c>
      <c r="GJ531" s="1">
        <v>7.2497809999999997E-14</v>
      </c>
      <c r="GK531" s="1">
        <v>4.8793660000000003E-10</v>
      </c>
      <c r="GL531" s="1">
        <v>2.3166610000000001E-2</v>
      </c>
      <c r="GM531">
        <v>20.88156</v>
      </c>
      <c r="GN531" s="1">
        <v>7.3993750000000005E-13</v>
      </c>
      <c r="GO531" s="1">
        <v>5.0640669999999997E-9</v>
      </c>
      <c r="GP531" s="1">
        <v>2.3581410000000001E-2</v>
      </c>
      <c r="GQ531">
        <v>20.874269999999999</v>
      </c>
      <c r="GR531" s="1">
        <v>6.4546659999999997E-12</v>
      </c>
      <c r="GS531" s="1">
        <v>4.373616E-8</v>
      </c>
      <c r="GT531" s="1">
        <v>2.3324250000000001E-2</v>
      </c>
      <c r="GU531">
        <v>21.003080000000001</v>
      </c>
      <c r="GV531" s="1">
        <v>4.6227870000000003E-11</v>
      </c>
      <c r="GW531" s="1">
        <v>3.1914570000000001E-7</v>
      </c>
      <c r="GX531" s="1">
        <v>2.2866170000000002E-2</v>
      </c>
      <c r="GY531">
        <v>21.13597</v>
      </c>
      <c r="GZ531" s="1">
        <v>2.7975129999999999E-10</v>
      </c>
      <c r="HA531" s="1">
        <v>1.9869719999999999E-6</v>
      </c>
      <c r="HB531" s="1">
        <v>2.2356250000000001E-2</v>
      </c>
      <c r="HC531">
        <v>21.265779999999999</v>
      </c>
      <c r="HD531" s="1">
        <v>1.4582340000000001E-9</v>
      </c>
      <c r="HE531" s="1">
        <v>1.0677869999999999E-5</v>
      </c>
      <c r="HF531" s="1">
        <v>2.2173430000000001E-2</v>
      </c>
      <c r="HG531">
        <v>21.39264</v>
      </c>
      <c r="HH531" s="1">
        <v>6.7419200000000002E-9</v>
      </c>
      <c r="HI531" s="1">
        <v>5.0181410000000001E-5</v>
      </c>
      <c r="HJ531" s="1">
        <v>2.210318E-2</v>
      </c>
      <c r="HK531">
        <v>21.450690000000002</v>
      </c>
      <c r="HL531" s="1">
        <v>2.7753919999999999E-8</v>
      </c>
      <c r="HM531" s="1">
        <v>2.0890850000000001E-4</v>
      </c>
      <c r="HN531" s="1">
        <v>2.1934229999999999E-2</v>
      </c>
      <c r="HO531">
        <v>21.421209999999999</v>
      </c>
      <c r="HP531" s="1">
        <v>1.0177299999999999E-7</v>
      </c>
      <c r="HQ531" s="1">
        <v>7.7815709999999995E-4</v>
      </c>
      <c r="HR531" s="1">
        <v>2.1651119999999999E-2</v>
      </c>
      <c r="HS531">
        <v>21.380040000000001</v>
      </c>
      <c r="HT531" s="1">
        <v>3.3495280000000001E-7</v>
      </c>
      <c r="HU531" s="1">
        <v>2.6145539999999998E-3</v>
      </c>
      <c r="HV531" s="1">
        <v>2.1651859999999998E-2</v>
      </c>
      <c r="HW531">
        <v>21.352139999999999</v>
      </c>
      <c r="HX531" s="1">
        <v>1.0160789999999999E-6</v>
      </c>
      <c r="HY531" s="1">
        <v>7.9935330000000006E-3</v>
      </c>
      <c r="HZ531" s="1">
        <v>2.1348659999999998E-2</v>
      </c>
      <c r="IA531">
        <v>21.45054</v>
      </c>
      <c r="IB531" s="1">
        <v>2.7878959999999999E-6</v>
      </c>
      <c r="IC531" s="1">
        <v>2.2406829999999999E-2</v>
      </c>
      <c r="ID531">
        <v>2.0988670000000001E-2</v>
      </c>
      <c r="IE531">
        <v>21.609549999999999</v>
      </c>
      <c r="IF531" s="1">
        <v>7.0365530000000003E-6</v>
      </c>
      <c r="IG531" s="1">
        <v>5.7934140000000002E-2</v>
      </c>
      <c r="IH531" s="1">
        <v>2.0622390000000001E-2</v>
      </c>
      <c r="II531">
        <v>21.763120000000001</v>
      </c>
      <c r="IJ531" s="1">
        <v>1.6476719999999999E-5</v>
      </c>
      <c r="IK531" s="1">
        <v>0.13903869999999999</v>
      </c>
      <c r="IL531" s="1">
        <v>2.04399E-2</v>
      </c>
      <c r="IM531">
        <v>21.904050000000002</v>
      </c>
      <c r="IN531" s="1">
        <v>3.6364320000000002E-5</v>
      </c>
      <c r="IO531">
        <v>0.31172749999999999</v>
      </c>
      <c r="IP531" s="1">
        <v>2.0326049999999998E-2</v>
      </c>
      <c r="IQ531">
        <v>21.947199999999999</v>
      </c>
      <c r="IR531" s="1">
        <v>7.5707729999999996E-5</v>
      </c>
      <c r="IS531">
        <v>0.65694640000000004</v>
      </c>
      <c r="IT531" s="1">
        <v>2.0205219999999999E-2</v>
      </c>
      <c r="IU531">
        <v>21.9208</v>
      </c>
      <c r="IV531" s="1">
        <v>1.489222E-4</v>
      </c>
      <c r="IW531">
        <v>1.30816</v>
      </c>
      <c r="IX531" s="1">
        <v>2.0067680000000001E-2</v>
      </c>
      <c r="IY531">
        <v>21.892520000000001</v>
      </c>
      <c r="IZ531" s="1">
        <v>2.7784549999999999E-4</v>
      </c>
      <c r="JA531">
        <v>2.4722379999999999</v>
      </c>
      <c r="JB531" s="1">
        <v>2.021301E-2</v>
      </c>
      <c r="JC531">
        <v>21.881270000000001</v>
      </c>
      <c r="JD531" s="1">
        <v>5.0146920000000001E-4</v>
      </c>
      <c r="JE531">
        <v>4.4558340000000003</v>
      </c>
      <c r="JF531" s="1">
        <v>2.009847E-2</v>
      </c>
      <c r="JG531">
        <v>21.94971</v>
      </c>
      <c r="JH531" s="1">
        <v>8.5552619999999997E-4</v>
      </c>
      <c r="JI531">
        <v>7.6888649999999998</v>
      </c>
      <c r="JJ531" s="1">
        <v>1.990281E-2</v>
      </c>
      <c r="JK531">
        <v>22.005240000000001</v>
      </c>
      <c r="JL531" s="1">
        <v>1.39635E-3</v>
      </c>
      <c r="JM531">
        <v>12.73822</v>
      </c>
      <c r="JN531">
        <v>1.9655700000000002E-2</v>
      </c>
      <c r="JO531">
        <v>22.078690000000002</v>
      </c>
      <c r="JP531" s="1">
        <v>2.188438E-3</v>
      </c>
      <c r="JQ531">
        <v>20.32226</v>
      </c>
      <c r="JR531" s="1">
        <v>1.9518899999999999E-2</v>
      </c>
      <c r="JS531">
        <v>22.095669999999998</v>
      </c>
      <c r="JT531" s="1">
        <v>3.3331089999999999E-3</v>
      </c>
      <c r="JU531">
        <v>31.31767</v>
      </c>
      <c r="JV531" s="1">
        <v>1.943135E-2</v>
      </c>
      <c r="JW531">
        <v>22.074269999999999</v>
      </c>
      <c r="JX531" s="1">
        <v>4.9312319999999998E-3</v>
      </c>
      <c r="JY531">
        <v>46.763339999999999</v>
      </c>
      <c r="JZ531" s="1">
        <v>1.9300879999999999E-2</v>
      </c>
      <c r="KA531">
        <v>22.0444</v>
      </c>
      <c r="KB531" s="1">
        <v>7.0734220000000002E-3</v>
      </c>
      <c r="KC531">
        <v>67.831440000000001</v>
      </c>
      <c r="KD531" s="1">
        <v>1.911552E-2</v>
      </c>
      <c r="KE531">
        <v>22.01343</v>
      </c>
      <c r="KF531" s="1">
        <v>9.8489760000000006E-3</v>
      </c>
      <c r="KG531">
        <v>95.788480000000007</v>
      </c>
      <c r="KH531" s="1">
        <v>1.890114E-2</v>
      </c>
      <c r="KI531">
        <v>21.988769999999999</v>
      </c>
      <c r="KJ531" s="1">
        <v>1.336009E-2</v>
      </c>
      <c r="KK531">
        <v>131.95320000000001</v>
      </c>
      <c r="KL531" s="1">
        <v>1.872074E-2</v>
      </c>
      <c r="KM531">
        <v>22.059979999999999</v>
      </c>
      <c r="KN531" s="1">
        <v>1.7747860000000001E-2</v>
      </c>
      <c r="KO531">
        <v>177.66820000000001</v>
      </c>
      <c r="KP531" s="1">
        <v>1.8581980000000001E-2</v>
      </c>
      <c r="KQ531">
        <v>22.094429999999999</v>
      </c>
      <c r="KR531" s="1">
        <v>2.3141809999999999E-2</v>
      </c>
      <c r="KS531">
        <v>234.26689999999999</v>
      </c>
      <c r="KT531">
        <v>1.843498E-2</v>
      </c>
      <c r="KU531">
        <v>22.146439999999998</v>
      </c>
      <c r="KV531" s="1">
        <v>2.9587459999999999E-2</v>
      </c>
      <c r="KW531">
        <v>303.01010000000002</v>
      </c>
      <c r="KX531" s="1">
        <v>1.8267129999999999E-2</v>
      </c>
      <c r="KY531">
        <v>22.201699999999999</v>
      </c>
      <c r="KZ531" s="1">
        <v>3.7124949999999997E-2</v>
      </c>
      <c r="LA531">
        <v>385.01690000000002</v>
      </c>
      <c r="LB531" s="1">
        <v>1.8107680000000001E-2</v>
      </c>
      <c r="LC531">
        <v>22.212890000000002</v>
      </c>
      <c r="LD531" s="1">
        <v>4.5849819999999999E-2</v>
      </c>
      <c r="LE531">
        <v>481.27010000000001</v>
      </c>
      <c r="LF531" s="1">
        <v>1.7980300000000001E-2</v>
      </c>
      <c r="LG531">
        <v>22.17107</v>
      </c>
      <c r="LH531" s="1">
        <v>5.5884719999999999E-2</v>
      </c>
      <c r="LI531">
        <v>592.57950000000005</v>
      </c>
      <c r="LJ531" s="1">
        <v>1.791131E-2</v>
      </c>
      <c r="LK531">
        <v>22.121420000000001</v>
      </c>
      <c r="LL531" s="1">
        <v>6.7394410000000002E-2</v>
      </c>
      <c r="LM531">
        <v>719.6028</v>
      </c>
      <c r="LN531" s="1">
        <v>1.7987380000000001E-2</v>
      </c>
      <c r="LO531">
        <v>22.113569999999999</v>
      </c>
      <c r="LP531" s="1">
        <v>8.0922519999999998E-2</v>
      </c>
      <c r="LQ531">
        <v>862.96699999999998</v>
      </c>
      <c r="LR531" s="1">
        <v>1.788607E-2</v>
      </c>
      <c r="LS531">
        <v>22.248159999999999</v>
      </c>
      <c r="LT531" s="1">
        <v>9.5119400000000007E-2</v>
      </c>
      <c r="LU531">
        <v>1022.927</v>
      </c>
      <c r="LV531">
        <v>1.7724799999999999E-2</v>
      </c>
      <c r="LW531">
        <v>22.375330000000002</v>
      </c>
      <c r="LX531" s="1">
        <v>0.1102168</v>
      </c>
      <c r="LY531">
        <v>1199.2539999999999</v>
      </c>
      <c r="LZ531">
        <v>1.757266E-2</v>
      </c>
      <c r="MA531">
        <v>22.499179999999999</v>
      </c>
      <c r="MB531">
        <v>0.12648110000000001</v>
      </c>
      <c r="MC531">
        <v>1391.6320000000001</v>
      </c>
      <c r="MD531" s="1">
        <v>1.7522340000000001E-2</v>
      </c>
      <c r="ME531">
        <v>22.636389999999999</v>
      </c>
      <c r="MF531">
        <v>0.1446221</v>
      </c>
      <c r="MG531">
        <v>1599.721</v>
      </c>
      <c r="MH531" s="1">
        <v>1.7503589999999999E-2</v>
      </c>
      <c r="MI531">
        <v>22.680689999999998</v>
      </c>
      <c r="MJ531">
        <v>0.1642583</v>
      </c>
      <c r="MK531">
        <v>1823.1880000000001</v>
      </c>
      <c r="ML531" s="1">
        <v>1.7459700000000002E-2</v>
      </c>
      <c r="MM531">
        <v>22.628609999999998</v>
      </c>
      <c r="MN531">
        <v>0.184839</v>
      </c>
      <c r="MO531">
        <v>2061.3629999999998</v>
      </c>
      <c r="MP531" s="1">
        <v>1.742117E-2</v>
      </c>
      <c r="MQ531">
        <v>22.584330000000001</v>
      </c>
      <c r="MR531">
        <v>0.20651340000000001</v>
      </c>
      <c r="MS531">
        <v>2313.2890000000002</v>
      </c>
      <c r="MT531" s="1">
        <v>1.7591470000000001E-2</v>
      </c>
      <c r="MU531">
        <v>22.562460000000002</v>
      </c>
      <c r="MV531">
        <v>0.23197090000000001</v>
      </c>
      <c r="MW531">
        <v>2578.6419999999998</v>
      </c>
      <c r="MX531" s="1">
        <v>1.7533529999999999E-2</v>
      </c>
      <c r="MY531">
        <v>22.673649999999999</v>
      </c>
      <c r="MZ531">
        <v>0.25561450000000002</v>
      </c>
      <c r="NA531">
        <v>2856.444</v>
      </c>
      <c r="NB531" s="1">
        <v>1.7399689999999999E-2</v>
      </c>
      <c r="NC531">
        <v>22.818149999999999</v>
      </c>
      <c r="ND531">
        <v>0.27873219999999999</v>
      </c>
      <c r="NE531">
        <v>3144.8789999999999</v>
      </c>
      <c r="NF531" s="1">
        <v>1.7252259999999998E-2</v>
      </c>
      <c r="NG531">
        <v>22.945209999999999</v>
      </c>
      <c r="NH531">
        <v>0.30197099999999999</v>
      </c>
      <c r="NI531">
        <v>3442.549</v>
      </c>
      <c r="NJ531" s="1">
        <v>1.7231989999999999E-2</v>
      </c>
      <c r="NK531">
        <v>23.065059999999999</v>
      </c>
      <c r="NL531">
        <v>0.32786759999999998</v>
      </c>
      <c r="NM531">
        <v>3748.4549999999999</v>
      </c>
      <c r="NN531" s="1">
        <v>1.7271769999999999E-2</v>
      </c>
      <c r="NO531">
        <v>23.08614</v>
      </c>
      <c r="NP531">
        <v>0.35553249999999997</v>
      </c>
      <c r="NQ531">
        <v>4062.002</v>
      </c>
      <c r="NR531" s="1">
        <v>1.7265699999999998E-2</v>
      </c>
      <c r="NS531">
        <v>23.045850000000002</v>
      </c>
      <c r="NT531">
        <v>0.38280599999999998</v>
      </c>
      <c r="NU531">
        <v>4382.0240000000003</v>
      </c>
      <c r="NV531" s="1">
        <v>1.7177270000000001E-2</v>
      </c>
      <c r="NW531">
        <v>23.00421</v>
      </c>
      <c r="NX531">
        <v>0.4084873</v>
      </c>
      <c r="NY531">
        <v>4707.0749999999998</v>
      </c>
      <c r="NZ531" s="1">
        <v>1.702277E-2</v>
      </c>
      <c r="OA531">
        <v>22.981819999999999</v>
      </c>
      <c r="OB531">
        <v>0.43241849999999998</v>
      </c>
      <c r="OC531">
        <v>5035.4129999999996</v>
      </c>
      <c r="OD531" s="1">
        <v>1.6955290000000001E-2</v>
      </c>
      <c r="OE531">
        <v>22.984919999999999</v>
      </c>
      <c r="OF531">
        <v>0.4583739</v>
      </c>
      <c r="OG531">
        <v>5366.0320000000002</v>
      </c>
      <c r="OH531" s="1">
        <v>1.6970900000000001E-2</v>
      </c>
      <c r="OI531">
        <v>23.06803</v>
      </c>
      <c r="OJ531">
        <v>0.4865314</v>
      </c>
      <c r="OK531">
        <v>5698.4610000000002</v>
      </c>
    </row>
    <row r="532" spans="1:401" x14ac:dyDescent="0.35">
      <c r="A532">
        <v>541</v>
      </c>
      <c r="B532" t="s">
        <v>4</v>
      </c>
      <c r="C532" t="s">
        <v>364</v>
      </c>
      <c r="D532" t="s">
        <v>539</v>
      </c>
      <c r="E532">
        <v>761.56410000000005</v>
      </c>
      <c r="F532" s="1">
        <v>2.1102070000000001E-2</v>
      </c>
      <c r="G532">
        <v>18.818049999999999</v>
      </c>
      <c r="H532">
        <v>0</v>
      </c>
      <c r="I532">
        <v>0</v>
      </c>
      <c r="J532" s="1">
        <v>2.1097210000000002E-2</v>
      </c>
      <c r="K532">
        <v>18.8354</v>
      </c>
      <c r="L532">
        <v>0</v>
      </c>
      <c r="M532">
        <v>0</v>
      </c>
      <c r="N532" s="1">
        <v>2.1321150000000001E-2</v>
      </c>
      <c r="O532">
        <v>18.945270000000001</v>
      </c>
      <c r="P532">
        <v>0</v>
      </c>
      <c r="Q532">
        <v>0</v>
      </c>
      <c r="R532" s="1">
        <v>2.157651E-2</v>
      </c>
      <c r="S532">
        <v>19.013559999999998</v>
      </c>
      <c r="T532">
        <v>0</v>
      </c>
      <c r="U532">
        <v>0</v>
      </c>
      <c r="V532" s="1">
        <v>2.1544239999999999E-2</v>
      </c>
      <c r="W532">
        <v>19.116350000000001</v>
      </c>
      <c r="X532">
        <v>0</v>
      </c>
      <c r="Y532">
        <v>0</v>
      </c>
      <c r="Z532" s="1">
        <v>2.1394650000000001E-2</v>
      </c>
      <c r="AA532">
        <v>19.139199999999999</v>
      </c>
      <c r="AB532">
        <v>0</v>
      </c>
      <c r="AC532">
        <v>0</v>
      </c>
      <c r="AD532" s="1">
        <v>2.137847E-2</v>
      </c>
      <c r="AE532">
        <v>19.149719999999999</v>
      </c>
      <c r="AF532">
        <v>0</v>
      </c>
      <c r="AG532">
        <v>0</v>
      </c>
      <c r="AH532" s="1">
        <v>2.149218E-2</v>
      </c>
      <c r="AI532">
        <v>19.158819999999999</v>
      </c>
      <c r="AJ532">
        <v>0</v>
      </c>
      <c r="AK532">
        <v>0</v>
      </c>
      <c r="AL532" s="1">
        <v>2.129845E-2</v>
      </c>
      <c r="AM532">
        <v>19.16452</v>
      </c>
      <c r="AN532">
        <v>0</v>
      </c>
      <c r="AO532">
        <v>0</v>
      </c>
      <c r="AP532" s="1">
        <v>2.1481730000000001E-2</v>
      </c>
      <c r="AQ532">
        <v>19.181180000000001</v>
      </c>
      <c r="AR532">
        <v>0</v>
      </c>
      <c r="AS532">
        <v>0</v>
      </c>
      <c r="AT532" s="1">
        <v>2.1771269999999999E-2</v>
      </c>
      <c r="AU532">
        <v>19.28153</v>
      </c>
      <c r="AV532">
        <v>0</v>
      </c>
      <c r="AW532">
        <v>0</v>
      </c>
      <c r="AX532" s="1">
        <v>2.2061649999999999E-2</v>
      </c>
      <c r="AY532">
        <v>19.331659999999999</v>
      </c>
      <c r="AZ532">
        <v>0</v>
      </c>
      <c r="BA532">
        <v>0</v>
      </c>
      <c r="BB532">
        <v>2.2203569999999999E-2</v>
      </c>
      <c r="BC532">
        <v>19.374849999999999</v>
      </c>
      <c r="BD532">
        <v>0</v>
      </c>
      <c r="BE532">
        <v>0</v>
      </c>
      <c r="BF532" s="1">
        <v>2.230215E-2</v>
      </c>
      <c r="BG532">
        <v>19.42193</v>
      </c>
      <c r="BH532">
        <v>0</v>
      </c>
      <c r="BI532">
        <v>0</v>
      </c>
      <c r="BJ532" s="1">
        <v>2.247087E-2</v>
      </c>
      <c r="BK532">
        <v>19.418340000000001</v>
      </c>
      <c r="BL532">
        <v>0</v>
      </c>
      <c r="BM532">
        <v>0</v>
      </c>
      <c r="BN532" s="1">
        <v>2.275276E-2</v>
      </c>
      <c r="BO532">
        <v>19.403220000000001</v>
      </c>
      <c r="BP532">
        <v>0</v>
      </c>
      <c r="BQ532">
        <v>0</v>
      </c>
      <c r="BR532" s="1">
        <v>2.3082849999999999E-2</v>
      </c>
      <c r="BS532">
        <v>19.390219999999999</v>
      </c>
      <c r="BT532">
        <v>0</v>
      </c>
      <c r="BU532">
        <v>0</v>
      </c>
      <c r="BV532" s="1">
        <v>2.3301160000000001E-2</v>
      </c>
      <c r="BW532">
        <v>19.452649999999998</v>
      </c>
      <c r="BX532">
        <v>0</v>
      </c>
      <c r="BY532">
        <v>0</v>
      </c>
      <c r="BZ532" s="1">
        <v>2.3440309999999999E-2</v>
      </c>
      <c r="CA532">
        <v>19.583290000000002</v>
      </c>
      <c r="CB532">
        <v>0</v>
      </c>
      <c r="CC532">
        <v>0</v>
      </c>
      <c r="CD532" s="1">
        <v>2.3577509999999999E-2</v>
      </c>
      <c r="CE532">
        <v>19.73705</v>
      </c>
      <c r="CF532">
        <v>0</v>
      </c>
      <c r="CG532">
        <v>0</v>
      </c>
      <c r="CH532" s="1">
        <v>2.3771859999999999E-2</v>
      </c>
      <c r="CI532">
        <v>19.863510000000002</v>
      </c>
      <c r="CJ532">
        <v>0</v>
      </c>
      <c r="CK532">
        <v>0</v>
      </c>
      <c r="CL532" s="1">
        <v>2.3988590000000001E-2</v>
      </c>
      <c r="CM532">
        <v>19.901900000000001</v>
      </c>
      <c r="CN532">
        <v>0</v>
      </c>
      <c r="CO532">
        <v>0</v>
      </c>
      <c r="CP532" s="1">
        <v>2.416422E-2</v>
      </c>
      <c r="CQ532">
        <v>19.889189999999999</v>
      </c>
      <c r="CR532">
        <v>0</v>
      </c>
      <c r="CS532">
        <v>0</v>
      </c>
      <c r="CT532" s="1">
        <v>2.436698E-2</v>
      </c>
      <c r="CU532">
        <v>19.876619999999999</v>
      </c>
      <c r="CV532">
        <v>0</v>
      </c>
      <c r="CW532">
        <v>0</v>
      </c>
      <c r="CX532" s="1">
        <v>2.4998300000000001E-2</v>
      </c>
      <c r="CY532">
        <v>19.879110000000001</v>
      </c>
      <c r="CZ532">
        <v>0</v>
      </c>
      <c r="DA532">
        <v>0</v>
      </c>
      <c r="DB532" s="1">
        <v>2.5064449999999999E-2</v>
      </c>
      <c r="DC532">
        <v>19.969650000000001</v>
      </c>
      <c r="DD532">
        <v>0</v>
      </c>
      <c r="DE532">
        <v>0</v>
      </c>
      <c r="DF532" s="1">
        <v>2.493275E-2</v>
      </c>
      <c r="DG532">
        <v>20.114650000000001</v>
      </c>
      <c r="DH532">
        <v>0</v>
      </c>
      <c r="DI532">
        <v>0</v>
      </c>
      <c r="DJ532" s="1">
        <v>2.4762070000000001E-2</v>
      </c>
      <c r="DK532">
        <v>20.232790000000001</v>
      </c>
      <c r="DL532">
        <v>0</v>
      </c>
      <c r="DM532">
        <v>0</v>
      </c>
      <c r="DN532" s="1">
        <v>2.484548E-2</v>
      </c>
      <c r="DO532">
        <v>20.333639999999999</v>
      </c>
      <c r="DP532">
        <v>0</v>
      </c>
      <c r="DQ532">
        <v>0</v>
      </c>
      <c r="DR532">
        <v>2.4998590000000001E-2</v>
      </c>
      <c r="DS532">
        <v>20.36467</v>
      </c>
      <c r="DT532">
        <v>0</v>
      </c>
      <c r="DU532">
        <v>0</v>
      </c>
      <c r="DV532" s="1">
        <v>2.5040079999999999E-2</v>
      </c>
      <c r="DW532">
        <v>20.339639999999999</v>
      </c>
      <c r="DX532">
        <v>0</v>
      </c>
      <c r="DY532">
        <v>0</v>
      </c>
      <c r="DZ532" s="1">
        <v>2.5088320000000001E-2</v>
      </c>
      <c r="EA532">
        <v>20.308240000000001</v>
      </c>
      <c r="EB532">
        <v>0</v>
      </c>
      <c r="EC532">
        <v>0</v>
      </c>
      <c r="ED532" s="1">
        <v>2.5918340000000002E-2</v>
      </c>
      <c r="EE532">
        <v>20.28623</v>
      </c>
      <c r="EF532">
        <v>0</v>
      </c>
      <c r="EG532">
        <v>0</v>
      </c>
      <c r="EH532" s="1">
        <v>2.5779219999999999E-2</v>
      </c>
      <c r="EI532">
        <v>20.331340000000001</v>
      </c>
      <c r="EJ532">
        <v>0</v>
      </c>
      <c r="EK532" s="1">
        <v>2.687214E-36</v>
      </c>
      <c r="EL532">
        <v>2.531607E-2</v>
      </c>
      <c r="EM532">
        <v>20.425830000000001</v>
      </c>
      <c r="EN532" s="1">
        <v>9.2123150000000001E-37</v>
      </c>
      <c r="EO532" s="1">
        <v>5.8977650000000002E-33</v>
      </c>
      <c r="EP532" s="1">
        <v>2.4813740000000001E-2</v>
      </c>
      <c r="EQ532">
        <v>20.53745</v>
      </c>
      <c r="ER532" s="1">
        <v>9.1461400000000004E-34</v>
      </c>
      <c r="ES532" s="1">
        <v>5.8826209999999997E-30</v>
      </c>
      <c r="ET532" s="1">
        <v>2.4760910000000001E-2</v>
      </c>
      <c r="EU532">
        <v>20.628270000000001</v>
      </c>
      <c r="EV532" s="1">
        <v>4.6922939999999996E-31</v>
      </c>
      <c r="EW532" s="1">
        <v>2.9963969999999998E-27</v>
      </c>
      <c r="EX532" s="1">
        <v>2.4854270000000001E-2</v>
      </c>
      <c r="EY532">
        <v>20.642389999999999</v>
      </c>
      <c r="EZ532" s="1">
        <v>1.351743E-28</v>
      </c>
      <c r="FA532" s="1">
        <v>8.5519589999999997E-25</v>
      </c>
      <c r="FB532" s="1">
        <v>2.478499E-2</v>
      </c>
      <c r="FC532">
        <v>20.610440000000001</v>
      </c>
      <c r="FD532" s="1">
        <v>2.316336E-26</v>
      </c>
      <c r="FE532" s="1">
        <v>1.464778E-22</v>
      </c>
      <c r="FF532" s="1">
        <v>2.459422E-2</v>
      </c>
      <c r="FG532">
        <v>20.565770000000001</v>
      </c>
      <c r="FH532" s="1">
        <v>2.4941659999999999E-24</v>
      </c>
      <c r="FI532" s="1">
        <v>1.591762E-20</v>
      </c>
      <c r="FJ532" s="1">
        <v>2.5065440000000001E-2</v>
      </c>
      <c r="FK532">
        <v>20.540980000000001</v>
      </c>
      <c r="FL532" s="1">
        <v>1.845406E-22</v>
      </c>
      <c r="FM532" s="1">
        <v>1.1577719999999999E-18</v>
      </c>
      <c r="FN532" s="1">
        <v>2.479369E-2</v>
      </c>
      <c r="FO532">
        <v>20.641200000000001</v>
      </c>
      <c r="FP532" s="1">
        <v>9.2535859999999996E-21</v>
      </c>
      <c r="FQ532" s="1">
        <v>5.8819749999999995E-17</v>
      </c>
      <c r="FR532" s="1">
        <v>2.4321450000000001E-2</v>
      </c>
      <c r="FS532">
        <v>20.744070000000001</v>
      </c>
      <c r="FT532" s="1">
        <v>3.3092979999999999E-19</v>
      </c>
      <c r="FU532" s="1">
        <v>2.1531519999999999E-15</v>
      </c>
      <c r="FV532" s="1">
        <v>2.3798940000000001E-2</v>
      </c>
      <c r="FW532">
        <v>20.833490000000001</v>
      </c>
      <c r="FX532" s="1">
        <v>8.7517830000000005E-18</v>
      </c>
      <c r="FY532" s="1">
        <v>5.8540689999999998E-14</v>
      </c>
      <c r="FZ532" s="1">
        <v>2.3634410000000002E-2</v>
      </c>
      <c r="GA532">
        <v>20.883120000000002</v>
      </c>
      <c r="GB532" s="1">
        <v>1.7961919999999999E-16</v>
      </c>
      <c r="GC532" s="1">
        <v>1.2171520000000001E-12</v>
      </c>
      <c r="GD532" s="1">
        <v>2.35876E-2</v>
      </c>
      <c r="GE532">
        <v>20.883749999999999</v>
      </c>
      <c r="GF532" s="1">
        <v>2.9079510000000001E-15</v>
      </c>
      <c r="GG532" s="1">
        <v>1.9862270000000002E-11</v>
      </c>
      <c r="GH532" s="1">
        <v>2.342433E-2</v>
      </c>
      <c r="GI532">
        <v>20.853850000000001</v>
      </c>
      <c r="GJ532" s="1">
        <v>3.7482149999999999E-14</v>
      </c>
      <c r="GK532" s="1">
        <v>2.597203E-10</v>
      </c>
      <c r="GL532" s="1">
        <v>2.3220359999999999E-2</v>
      </c>
      <c r="GM532">
        <v>20.818480000000001</v>
      </c>
      <c r="GN532" s="1">
        <v>3.9305649999999999E-13</v>
      </c>
      <c r="GO532" s="1">
        <v>2.7687520000000002E-9</v>
      </c>
      <c r="GP532" s="1">
        <v>2.3641659999999998E-2</v>
      </c>
      <c r="GQ532">
        <v>20.811859999999999</v>
      </c>
      <c r="GR532" s="1">
        <v>3.5196499999999999E-12</v>
      </c>
      <c r="GS532" s="1">
        <v>2.4539499999999999E-8</v>
      </c>
      <c r="GT532">
        <v>2.338202E-2</v>
      </c>
      <c r="GU532">
        <v>20.937930000000001</v>
      </c>
      <c r="GV532" s="1">
        <v>2.583313E-11</v>
      </c>
      <c r="GW532" s="1">
        <v>1.8354609999999999E-7</v>
      </c>
      <c r="GX532" s="1">
        <v>2.292042E-2</v>
      </c>
      <c r="GY532">
        <v>21.06917</v>
      </c>
      <c r="GZ532" s="1">
        <v>1.6004530000000001E-10</v>
      </c>
      <c r="HA532" s="1">
        <v>1.170299E-6</v>
      </c>
      <c r="HB532" s="1">
        <v>2.240605E-2</v>
      </c>
      <c r="HC532">
        <v>21.197520000000001</v>
      </c>
      <c r="HD532" s="1">
        <v>8.5317849999999998E-10</v>
      </c>
      <c r="HE532" s="1">
        <v>6.4348959999999999E-6</v>
      </c>
      <c r="HF532" s="1">
        <v>2.2224790000000001E-2</v>
      </c>
      <c r="HG532">
        <v>21.323119999999999</v>
      </c>
      <c r="HH532" s="1">
        <v>4.0309819999999999E-9</v>
      </c>
      <c r="HI532" s="1">
        <v>3.0914170000000001E-5</v>
      </c>
      <c r="HJ532" s="1">
        <v>2.215605E-2</v>
      </c>
      <c r="HK532">
        <v>21.382100000000001</v>
      </c>
      <c r="HL532" s="1">
        <v>1.6940739999999999E-8</v>
      </c>
      <c r="HM532" s="1">
        <v>1.314403E-4</v>
      </c>
      <c r="HN532" s="1">
        <v>2.1988400000000002E-2</v>
      </c>
      <c r="HO532">
        <v>21.355219999999999</v>
      </c>
      <c r="HP532" s="1">
        <v>6.3360240000000003E-8</v>
      </c>
      <c r="HQ532" s="1">
        <v>4.99593E-4</v>
      </c>
      <c r="HR532" s="1">
        <v>2.1704749999999998E-2</v>
      </c>
      <c r="HS532">
        <v>21.316269999999999</v>
      </c>
      <c r="HT532" s="1">
        <v>2.124926E-7</v>
      </c>
      <c r="HU532" s="1">
        <v>1.7114820000000001E-3</v>
      </c>
      <c r="HV532" s="1">
        <v>2.1707629999999999E-2</v>
      </c>
      <c r="HW532">
        <v>21.289899999999999</v>
      </c>
      <c r="HX532" s="1">
        <v>6.5642669999999995E-7</v>
      </c>
      <c r="HY532" s="1">
        <v>5.3313240000000001E-3</v>
      </c>
      <c r="HZ532" s="1">
        <v>2.14045E-2</v>
      </c>
      <c r="IA532">
        <v>21.386320000000001</v>
      </c>
      <c r="IB532" s="1">
        <v>1.832462E-6</v>
      </c>
      <c r="IC532" s="1">
        <v>1.521398E-2</v>
      </c>
      <c r="ID532" s="1">
        <v>2.1041109999999998E-2</v>
      </c>
      <c r="IE532">
        <v>21.54269</v>
      </c>
      <c r="IF532" s="1">
        <v>4.7013110000000003E-6</v>
      </c>
      <c r="IG532" s="1">
        <v>4.001648E-2</v>
      </c>
      <c r="IH532">
        <v>2.0672320000000001E-2</v>
      </c>
      <c r="II532">
        <v>21.694330000000001</v>
      </c>
      <c r="IJ532" s="1">
        <v>1.11825E-5</v>
      </c>
      <c r="IK532">
        <v>9.7629019999999997E-2</v>
      </c>
      <c r="IL532">
        <v>2.048883E-2</v>
      </c>
      <c r="IM532">
        <v>21.83381</v>
      </c>
      <c r="IN532" s="1">
        <v>2.5054259999999999E-5</v>
      </c>
      <c r="IO532" s="1">
        <v>0.2223667</v>
      </c>
      <c r="IP532" s="1">
        <v>2.0376620000000002E-2</v>
      </c>
      <c r="IQ532">
        <v>21.878599999999999</v>
      </c>
      <c r="IR532" s="1">
        <v>5.2923829999999998E-5</v>
      </c>
      <c r="IS532">
        <v>0.47576439999999998</v>
      </c>
      <c r="IT532" s="1">
        <v>2.0255490000000001E-2</v>
      </c>
      <c r="IU532">
        <v>21.85474</v>
      </c>
      <c r="IV532" s="1">
        <v>1.055486E-4</v>
      </c>
      <c r="IW532">
        <v>0.96118349999999997</v>
      </c>
      <c r="IX532" s="1">
        <v>2.011839E-2</v>
      </c>
      <c r="IY532">
        <v>21.828469999999999</v>
      </c>
      <c r="IZ532" s="1">
        <v>1.995364E-4</v>
      </c>
      <c r="JA532">
        <v>1.8418129999999999</v>
      </c>
      <c r="JB532">
        <v>2.0266449999999998E-2</v>
      </c>
      <c r="JC532">
        <v>21.818380000000001</v>
      </c>
      <c r="JD532" s="1">
        <v>3.6474990000000002E-4</v>
      </c>
      <c r="JE532">
        <v>3.3640219999999998</v>
      </c>
      <c r="JF532" s="1">
        <v>2.0152860000000002E-2</v>
      </c>
      <c r="JG532">
        <v>21.885899999999999</v>
      </c>
      <c r="JH532" s="1">
        <v>6.2984110000000005E-4</v>
      </c>
      <c r="JI532">
        <v>5.8790820000000004</v>
      </c>
      <c r="JJ532" s="1">
        <v>1.9955279999999999E-2</v>
      </c>
      <c r="JK532">
        <v>21.941759999999999</v>
      </c>
      <c r="JL532" s="1">
        <v>1.0397819999999999E-3</v>
      </c>
      <c r="JM532">
        <v>9.8588149999999999</v>
      </c>
      <c r="JN532" s="1">
        <v>1.9705520000000001E-2</v>
      </c>
      <c r="JO532">
        <v>22.014710000000001</v>
      </c>
      <c r="JP532" s="1">
        <v>1.6473900000000001E-3</v>
      </c>
      <c r="JQ532">
        <v>15.91221</v>
      </c>
      <c r="JR532" s="1">
        <v>1.9567950000000001E-2</v>
      </c>
      <c r="JS532">
        <v>22.033390000000001</v>
      </c>
      <c r="JT532" s="1">
        <v>2.5354539999999999E-3</v>
      </c>
      <c r="JU532">
        <v>24.795870000000001</v>
      </c>
      <c r="JV532" s="1">
        <v>1.9479369999999999E-2</v>
      </c>
      <c r="JW532">
        <v>22.013960000000001</v>
      </c>
      <c r="JX532" s="1">
        <v>3.7887189999999999E-3</v>
      </c>
      <c r="JY532">
        <v>37.421059999999997</v>
      </c>
      <c r="JZ532" s="1">
        <v>1.9350139999999998E-2</v>
      </c>
      <c r="KA532">
        <v>21.9861</v>
      </c>
      <c r="KB532" s="1">
        <v>5.4871870000000001E-3</v>
      </c>
      <c r="KC532">
        <v>54.834899999999998</v>
      </c>
      <c r="KD532" s="1">
        <v>1.916344E-2</v>
      </c>
      <c r="KE532">
        <v>21.95702</v>
      </c>
      <c r="KF532" s="1">
        <v>7.7098009999999996E-3</v>
      </c>
      <c r="KG532">
        <v>78.190290000000005</v>
      </c>
      <c r="KH532" s="1">
        <v>1.894823E-2</v>
      </c>
      <c r="KI532">
        <v>21.933859999999999</v>
      </c>
      <c r="KJ532" s="1">
        <v>1.054947E-2</v>
      </c>
      <c r="KK532">
        <v>108.71420000000001</v>
      </c>
      <c r="KL532" s="1">
        <v>1.8765190000000001E-2</v>
      </c>
      <c r="KM532">
        <v>22.003699999999998</v>
      </c>
      <c r="KN532" s="1">
        <v>1.4129320000000001E-2</v>
      </c>
      <c r="KO532">
        <v>147.68039999999999</v>
      </c>
      <c r="KP532">
        <v>1.8627790000000002E-2</v>
      </c>
      <c r="KQ532">
        <v>22.03912</v>
      </c>
      <c r="KR532" s="1">
        <v>1.8571839999999999E-2</v>
      </c>
      <c r="KS532">
        <v>196.38310000000001</v>
      </c>
      <c r="KT532" s="1">
        <v>1.8479180000000001E-2</v>
      </c>
      <c r="KU532">
        <v>22.091059999999999</v>
      </c>
      <c r="KV532" s="1">
        <v>2.392377E-2</v>
      </c>
      <c r="KW532">
        <v>256.07670000000002</v>
      </c>
      <c r="KX532" s="1">
        <v>1.8312660000000001E-2</v>
      </c>
      <c r="KY532">
        <v>22.146609999999999</v>
      </c>
      <c r="KZ532" s="1">
        <v>3.023907E-2</v>
      </c>
      <c r="LA532">
        <v>327.9101</v>
      </c>
      <c r="LB532" s="1">
        <v>1.8152120000000001E-2</v>
      </c>
      <c r="LC532">
        <v>22.159300000000002</v>
      </c>
      <c r="LD532" s="1">
        <v>3.760289E-2</v>
      </c>
      <c r="LE532">
        <v>412.9289</v>
      </c>
      <c r="LF532" s="1">
        <v>1.8023839999999999E-2</v>
      </c>
      <c r="LG532">
        <v>22.119980000000002</v>
      </c>
      <c r="LH532" s="1">
        <v>4.6135130000000003E-2</v>
      </c>
      <c r="LI532">
        <v>512.04280000000006</v>
      </c>
      <c r="LJ532" s="1">
        <v>1.7953759999999999E-2</v>
      </c>
      <c r="LK532">
        <v>22.072590000000002</v>
      </c>
      <c r="LL532" s="1">
        <v>5.598653E-2</v>
      </c>
      <c r="LM532">
        <v>626.02840000000003</v>
      </c>
      <c r="LN532" s="1">
        <v>1.8032119999999999E-2</v>
      </c>
      <c r="LO532">
        <v>22.065339999999999</v>
      </c>
      <c r="LP532" s="1">
        <v>6.7641279999999998E-2</v>
      </c>
      <c r="LQ532">
        <v>755.6422</v>
      </c>
      <c r="LR532" s="1">
        <v>1.7930359999999999E-2</v>
      </c>
      <c r="LS532">
        <v>22.197099999999999</v>
      </c>
      <c r="LT532" s="1">
        <v>7.9968540000000005E-2</v>
      </c>
      <c r="LU532">
        <v>901.28800000000001</v>
      </c>
      <c r="LV532" s="1">
        <v>1.776699E-2</v>
      </c>
      <c r="LW532">
        <v>22.323</v>
      </c>
      <c r="LX532" s="1">
        <v>9.3165049999999999E-2</v>
      </c>
      <c r="LY532">
        <v>1062.933</v>
      </c>
      <c r="LZ532" s="1">
        <v>1.761368E-2</v>
      </c>
      <c r="MA532">
        <v>22.445540000000001</v>
      </c>
      <c r="MB532" s="1">
        <v>0.1074759</v>
      </c>
      <c r="MC532">
        <v>1240.4780000000001</v>
      </c>
      <c r="MD532">
        <v>1.7564750000000001E-2</v>
      </c>
      <c r="ME532">
        <v>22.581489999999999</v>
      </c>
      <c r="MF532">
        <v>0.1235271</v>
      </c>
      <c r="MG532">
        <v>1433.7650000000001</v>
      </c>
      <c r="MH532" s="1">
        <v>1.7546269999999999E-2</v>
      </c>
      <c r="MI532">
        <v>22.627569999999999</v>
      </c>
      <c r="MJ532">
        <v>0.14098759999999999</v>
      </c>
      <c r="MK532">
        <v>1642.635</v>
      </c>
      <c r="ML532" s="1">
        <v>1.7501180000000002E-2</v>
      </c>
      <c r="MM532">
        <v>22.578589999999998</v>
      </c>
      <c r="MN532">
        <v>0.15938569999999999</v>
      </c>
      <c r="MO532">
        <v>1866.5740000000001</v>
      </c>
      <c r="MP532" s="1">
        <v>1.7463240000000001E-2</v>
      </c>
      <c r="MQ532">
        <v>22.53661</v>
      </c>
      <c r="MR532">
        <v>0.17888229999999999</v>
      </c>
      <c r="MS532">
        <v>2104.826</v>
      </c>
      <c r="MT532" s="1">
        <v>1.7635609999999999E-2</v>
      </c>
      <c r="MU532">
        <v>22.515789999999999</v>
      </c>
      <c r="MV532">
        <v>0.20182420000000001</v>
      </c>
      <c r="MW532">
        <v>2357.183</v>
      </c>
      <c r="MX532" s="1">
        <v>1.7576939999999999E-2</v>
      </c>
      <c r="MY532">
        <v>22.624880000000001</v>
      </c>
      <c r="MZ532">
        <v>0.22331309999999999</v>
      </c>
      <c r="NA532">
        <v>2622.8130000000001</v>
      </c>
      <c r="NB532" s="1">
        <v>1.74407E-2</v>
      </c>
      <c r="NC532">
        <v>22.767099999999999</v>
      </c>
      <c r="ND532">
        <v>0.24445159999999999</v>
      </c>
      <c r="NE532">
        <v>2900.0340000000001</v>
      </c>
      <c r="NF532" s="1">
        <v>1.729108E-2</v>
      </c>
      <c r="NG532">
        <v>22.89282</v>
      </c>
      <c r="NH532">
        <v>0.265816</v>
      </c>
      <c r="NI532">
        <v>3187.6019999999999</v>
      </c>
      <c r="NJ532" s="1">
        <v>1.7272220000000001E-2</v>
      </c>
      <c r="NK532">
        <v>23.01173</v>
      </c>
      <c r="NL532">
        <v>0.28969990000000001</v>
      </c>
      <c r="NM532">
        <v>3484.6309999999999</v>
      </c>
      <c r="NN532" s="1">
        <v>1.731303E-2</v>
      </c>
      <c r="NO532">
        <v>23.034870000000002</v>
      </c>
      <c r="NP532">
        <v>0.31528200000000001</v>
      </c>
      <c r="NQ532">
        <v>3790.5830000000001</v>
      </c>
      <c r="NR532" s="1">
        <v>1.7305129999999998E-2</v>
      </c>
      <c r="NS532">
        <v>22.997229999999998</v>
      </c>
      <c r="NT532">
        <v>0.34059800000000001</v>
      </c>
      <c r="NU532">
        <v>4104.3270000000002</v>
      </c>
      <c r="NV532" s="1">
        <v>1.7214790000000001E-2</v>
      </c>
      <c r="NW532">
        <v>22.95778</v>
      </c>
      <c r="NX532">
        <v>0.36460999999999999</v>
      </c>
      <c r="NY532">
        <v>4424.4480000000003</v>
      </c>
      <c r="NZ532" s="1">
        <v>1.7059919999999999E-2</v>
      </c>
      <c r="OA532">
        <v>22.936720000000001</v>
      </c>
      <c r="OB532">
        <v>0.38719989999999999</v>
      </c>
      <c r="OC532">
        <v>4749.2830000000004</v>
      </c>
      <c r="OD532" s="1">
        <v>1.699005E-2</v>
      </c>
      <c r="OE532">
        <v>22.940329999999999</v>
      </c>
      <c r="OF532">
        <v>0.41164240000000002</v>
      </c>
      <c r="OG532">
        <v>5077.8069999999998</v>
      </c>
      <c r="OH532" s="1">
        <v>1.7008300000000001E-2</v>
      </c>
      <c r="OI532">
        <v>23.022089999999999</v>
      </c>
      <c r="OJ532">
        <v>0.43829220000000002</v>
      </c>
      <c r="OK532">
        <v>5409.63</v>
      </c>
    </row>
    <row r="533" spans="1:401" x14ac:dyDescent="0.35">
      <c r="A533">
        <v>542</v>
      </c>
      <c r="B533" t="s">
        <v>4</v>
      </c>
      <c r="C533" t="s">
        <v>364</v>
      </c>
      <c r="D533" t="s">
        <v>540</v>
      </c>
      <c r="E533">
        <v>767.98019999999997</v>
      </c>
      <c r="F533" s="1">
        <v>1.8974700000000001E-2</v>
      </c>
      <c r="G533">
        <v>18.756599999999999</v>
      </c>
      <c r="H533">
        <v>0</v>
      </c>
      <c r="I533">
        <v>0</v>
      </c>
      <c r="J533" s="1">
        <v>1.8969280000000002E-2</v>
      </c>
      <c r="K533">
        <v>18.773949999999999</v>
      </c>
      <c r="L533">
        <v>0</v>
      </c>
      <c r="M533">
        <v>0</v>
      </c>
      <c r="N533">
        <v>1.917346E-2</v>
      </c>
      <c r="O533">
        <v>18.88166</v>
      </c>
      <c r="P533">
        <v>0</v>
      </c>
      <c r="Q533">
        <v>0</v>
      </c>
      <c r="R533" s="1">
        <v>1.9407049999999999E-2</v>
      </c>
      <c r="S533">
        <v>18.94942</v>
      </c>
      <c r="T533">
        <v>0</v>
      </c>
      <c r="U533">
        <v>0</v>
      </c>
      <c r="V533" s="1">
        <v>1.937531E-2</v>
      </c>
      <c r="W533">
        <v>19.050560000000001</v>
      </c>
      <c r="X533">
        <v>0</v>
      </c>
      <c r="Y533">
        <v>0</v>
      </c>
      <c r="Z533" s="1">
        <v>1.9237170000000001E-2</v>
      </c>
      <c r="AA533">
        <v>19.07405</v>
      </c>
      <c r="AB533">
        <v>0</v>
      </c>
      <c r="AC533">
        <v>0</v>
      </c>
      <c r="AD533" s="1">
        <v>1.9223259999999999E-2</v>
      </c>
      <c r="AE533">
        <v>19.085180000000001</v>
      </c>
      <c r="AF533">
        <v>0</v>
      </c>
      <c r="AG533">
        <v>0</v>
      </c>
      <c r="AH533" s="1">
        <v>1.932364E-2</v>
      </c>
      <c r="AI533">
        <v>19.094670000000001</v>
      </c>
      <c r="AJ533">
        <v>0</v>
      </c>
      <c r="AK533">
        <v>0</v>
      </c>
      <c r="AL533" s="1">
        <v>1.9147190000000001E-2</v>
      </c>
      <c r="AM533">
        <v>19.100770000000001</v>
      </c>
      <c r="AN533">
        <v>0</v>
      </c>
      <c r="AO533">
        <v>0</v>
      </c>
      <c r="AP533" s="1">
        <v>1.9313009999999999E-2</v>
      </c>
      <c r="AQ533">
        <v>19.117619999999999</v>
      </c>
      <c r="AR533">
        <v>0</v>
      </c>
      <c r="AS533">
        <v>0</v>
      </c>
      <c r="AT533" s="1">
        <v>1.9574279999999999E-2</v>
      </c>
      <c r="AU533">
        <v>19.216239999999999</v>
      </c>
      <c r="AV533">
        <v>0</v>
      </c>
      <c r="AW533">
        <v>0</v>
      </c>
      <c r="AX533" s="1">
        <v>1.983594E-2</v>
      </c>
      <c r="AY533">
        <v>19.266369999999998</v>
      </c>
      <c r="AZ533">
        <v>0</v>
      </c>
      <c r="BA533">
        <v>0</v>
      </c>
      <c r="BB533">
        <v>1.9962899999999999E-2</v>
      </c>
      <c r="BC533">
        <v>19.30958</v>
      </c>
      <c r="BD533">
        <v>0</v>
      </c>
      <c r="BE533">
        <v>0</v>
      </c>
      <c r="BF533" s="1">
        <v>2.005127E-2</v>
      </c>
      <c r="BG533">
        <v>19.35642</v>
      </c>
      <c r="BH533">
        <v>0</v>
      </c>
      <c r="BI533">
        <v>0</v>
      </c>
      <c r="BJ533" s="1">
        <v>2.0201819999999999E-2</v>
      </c>
      <c r="BK533">
        <v>19.353899999999999</v>
      </c>
      <c r="BL533">
        <v>0</v>
      </c>
      <c r="BM533">
        <v>0</v>
      </c>
      <c r="BN533" s="1">
        <v>2.0456999999999999E-2</v>
      </c>
      <c r="BO533">
        <v>19.339780000000001</v>
      </c>
      <c r="BP533">
        <v>0</v>
      </c>
      <c r="BQ533">
        <v>0</v>
      </c>
      <c r="BR533" s="1">
        <v>2.075426E-2</v>
      </c>
      <c r="BS533">
        <v>19.327670000000001</v>
      </c>
      <c r="BT533">
        <v>0</v>
      </c>
      <c r="BU533">
        <v>0</v>
      </c>
      <c r="BV533" s="1">
        <v>2.095052E-2</v>
      </c>
      <c r="BW533">
        <v>19.38918</v>
      </c>
      <c r="BX533">
        <v>0</v>
      </c>
      <c r="BY533">
        <v>0</v>
      </c>
      <c r="BZ533" s="1">
        <v>2.107442E-2</v>
      </c>
      <c r="CA533">
        <v>19.517620000000001</v>
      </c>
      <c r="CB533">
        <v>0</v>
      </c>
      <c r="CC533">
        <v>0</v>
      </c>
      <c r="CD533" s="1">
        <v>2.1196779999999998E-2</v>
      </c>
      <c r="CE533">
        <v>19.669250000000002</v>
      </c>
      <c r="CF533">
        <v>0</v>
      </c>
      <c r="CG533">
        <v>0</v>
      </c>
      <c r="CH533" s="1">
        <v>2.1372160000000001E-2</v>
      </c>
      <c r="CI533">
        <v>19.794450000000001</v>
      </c>
      <c r="CJ533">
        <v>0</v>
      </c>
      <c r="CK533">
        <v>0</v>
      </c>
      <c r="CL533" s="1">
        <v>2.156775E-2</v>
      </c>
      <c r="CM533">
        <v>19.833590000000001</v>
      </c>
      <c r="CN533">
        <v>0</v>
      </c>
      <c r="CO533">
        <v>0</v>
      </c>
      <c r="CP533" s="1">
        <v>2.1726019999999999E-2</v>
      </c>
      <c r="CQ533">
        <v>19.82246</v>
      </c>
      <c r="CR533">
        <v>0</v>
      </c>
      <c r="CS533">
        <v>0</v>
      </c>
      <c r="CT533" s="1">
        <v>2.1910869999999999E-2</v>
      </c>
      <c r="CU533">
        <v>19.811109999999999</v>
      </c>
      <c r="CV533">
        <v>0</v>
      </c>
      <c r="CW533">
        <v>0</v>
      </c>
      <c r="CX533" s="1">
        <v>2.2482619999999998E-2</v>
      </c>
      <c r="CY533">
        <v>19.814340000000001</v>
      </c>
      <c r="CZ533">
        <v>0</v>
      </c>
      <c r="DA533">
        <v>0</v>
      </c>
      <c r="DB533" s="1">
        <v>2.2542320000000001E-2</v>
      </c>
      <c r="DC533">
        <v>19.903510000000001</v>
      </c>
      <c r="DD533">
        <v>0</v>
      </c>
      <c r="DE533">
        <v>0</v>
      </c>
      <c r="DF533" s="1">
        <v>2.24216E-2</v>
      </c>
      <c r="DG533">
        <v>20.046330000000001</v>
      </c>
      <c r="DH533">
        <v>0</v>
      </c>
      <c r="DI533">
        <v>0</v>
      </c>
      <c r="DJ533" s="1">
        <v>2.2265239999999999E-2</v>
      </c>
      <c r="DK533">
        <v>20.163460000000001</v>
      </c>
      <c r="DL533">
        <v>0</v>
      </c>
      <c r="DM533">
        <v>0</v>
      </c>
      <c r="DN533" s="1">
        <v>2.234123E-2</v>
      </c>
      <c r="DO533">
        <v>20.26362</v>
      </c>
      <c r="DP533">
        <v>0</v>
      </c>
      <c r="DQ533">
        <v>0</v>
      </c>
      <c r="DR533" s="1">
        <v>2.2480670000000001E-2</v>
      </c>
      <c r="DS533">
        <v>20.295680000000001</v>
      </c>
      <c r="DT533">
        <v>0</v>
      </c>
      <c r="DU533">
        <v>0</v>
      </c>
      <c r="DV533" s="1">
        <v>2.2518369999999999E-2</v>
      </c>
      <c r="DW533">
        <v>20.272749999999998</v>
      </c>
      <c r="DX533">
        <v>0</v>
      </c>
      <c r="DY533">
        <v>0</v>
      </c>
      <c r="DZ533" s="1">
        <v>2.2565950000000001E-2</v>
      </c>
      <c r="EA533">
        <v>20.243030000000001</v>
      </c>
      <c r="EB533">
        <v>0</v>
      </c>
      <c r="EC533">
        <v>0</v>
      </c>
      <c r="ED533" s="1">
        <v>2.3320919999999998E-2</v>
      </c>
      <c r="EE533">
        <v>20.22231</v>
      </c>
      <c r="EF533">
        <v>0</v>
      </c>
      <c r="EG533">
        <v>0</v>
      </c>
      <c r="EH533" s="1">
        <v>2.319566E-2</v>
      </c>
      <c r="EI533">
        <v>20.26709</v>
      </c>
      <c r="EJ533">
        <v>0</v>
      </c>
      <c r="EK533" s="1">
        <v>8.8332889999999994E-37</v>
      </c>
      <c r="EL533">
        <v>2.2775259999999999E-2</v>
      </c>
      <c r="EM533">
        <v>20.360510000000001</v>
      </c>
      <c r="EN533">
        <v>2.5536129999999998E-37</v>
      </c>
      <c r="EO533" s="1">
        <v>2.0534600000000001E-33</v>
      </c>
      <c r="EP533" s="1">
        <v>2.231928E-2</v>
      </c>
      <c r="EQ533">
        <v>20.471029999999999</v>
      </c>
      <c r="ER533" s="1">
        <v>2.7220470000000001E-34</v>
      </c>
      <c r="ES533" s="1">
        <v>2.157787E-30</v>
      </c>
      <c r="ET533" s="1">
        <v>2.2273009999999999E-2</v>
      </c>
      <c r="EU533">
        <v>20.561540000000001</v>
      </c>
      <c r="EV533" s="1">
        <v>1.487315E-31</v>
      </c>
      <c r="EW533" s="1">
        <v>1.152837E-27</v>
      </c>
      <c r="EX533" s="1">
        <v>2.2359130000000001E-2</v>
      </c>
      <c r="EY533">
        <v>20.577100000000002</v>
      </c>
      <c r="EZ533" s="1">
        <v>4.5353549999999998E-29</v>
      </c>
      <c r="FA533" s="1">
        <v>3.439152E-25</v>
      </c>
      <c r="FB533" s="1">
        <v>2.2296409999999999E-2</v>
      </c>
      <c r="FC533">
        <v>20.547139999999999</v>
      </c>
      <c r="FD533" s="1">
        <v>8.1867440000000002E-27</v>
      </c>
      <c r="FE533" s="1">
        <v>6.1399729999999997E-23</v>
      </c>
      <c r="FF533" s="1">
        <v>2.2127310000000001E-2</v>
      </c>
      <c r="FG533">
        <v>20.50451</v>
      </c>
      <c r="FH533" s="1">
        <v>9.2492389999999994E-25</v>
      </c>
      <c r="FI533" s="1">
        <v>6.9370399999999994E-21</v>
      </c>
      <c r="FJ533" s="1">
        <v>2.2556929999999999E-2</v>
      </c>
      <c r="FK533">
        <v>20.481169999999999</v>
      </c>
      <c r="FL533" s="1">
        <v>7.1568409999999995E-23</v>
      </c>
      <c r="FM533" s="1">
        <v>5.2335339999999999E-19</v>
      </c>
      <c r="FN533">
        <v>2.2314319999999999E-2</v>
      </c>
      <c r="FO533">
        <v>20.57986</v>
      </c>
      <c r="FP533" s="1">
        <v>3.7404379999999999E-21</v>
      </c>
      <c r="FQ533" s="1">
        <v>2.7519540000000001E-17</v>
      </c>
      <c r="FR533" s="1">
        <v>2.1887360000000002E-2</v>
      </c>
      <c r="FS533">
        <v>20.681920000000002</v>
      </c>
      <c r="FT533" s="1">
        <v>1.390455E-19</v>
      </c>
      <c r="FU533" s="1">
        <v>1.0408249999999999E-15</v>
      </c>
      <c r="FV533" s="1">
        <v>2.1412770000000001E-2</v>
      </c>
      <c r="FW533">
        <v>20.77093</v>
      </c>
      <c r="FX533" s="1">
        <v>3.8129379999999999E-18</v>
      </c>
      <c r="FY533" s="1">
        <v>2.9188340000000002E-14</v>
      </c>
      <c r="FZ533" s="1">
        <v>2.126567E-2</v>
      </c>
      <c r="GA533">
        <v>20.821069999999999</v>
      </c>
      <c r="GB533" s="1">
        <v>8.1008400000000001E-17</v>
      </c>
      <c r="GC533" s="1">
        <v>6.2503140000000001E-13</v>
      </c>
      <c r="GD533" s="1">
        <v>2.1226269999999998E-2</v>
      </c>
      <c r="GE533">
        <v>20.8232</v>
      </c>
      <c r="GF533" s="1">
        <v>1.3554349999999999E-15</v>
      </c>
      <c r="GG533" s="1">
        <v>1.049123E-11</v>
      </c>
      <c r="GH533" s="1">
        <v>2.1081550000000001E-2</v>
      </c>
      <c r="GI533">
        <v>20.79515</v>
      </c>
      <c r="GJ533" s="1">
        <v>1.8027310000000001E-14</v>
      </c>
      <c r="GK533" s="1">
        <v>1.409377E-10</v>
      </c>
      <c r="GL533">
        <v>2.0899879999999999E-2</v>
      </c>
      <c r="GM533">
        <v>20.761399999999998</v>
      </c>
      <c r="GN533" s="1">
        <v>1.947855E-13</v>
      </c>
      <c r="GO533" s="1">
        <v>1.541889E-9</v>
      </c>
      <c r="GP533" s="1">
        <v>2.1284620000000001E-2</v>
      </c>
      <c r="GQ533">
        <v>20.75563</v>
      </c>
      <c r="GR533" s="1">
        <v>1.79533E-12</v>
      </c>
      <c r="GS533" s="1">
        <v>1.401007E-8</v>
      </c>
      <c r="GT533" s="1">
        <v>2.104818E-2</v>
      </c>
      <c r="GU533">
        <v>20.879480000000001</v>
      </c>
      <c r="GV533" s="1">
        <v>1.3538849999999999E-11</v>
      </c>
      <c r="GW533" s="1">
        <v>1.073154E-7</v>
      </c>
      <c r="GX533" s="1">
        <v>2.0630220000000001E-2</v>
      </c>
      <c r="GY533">
        <v>21.0092</v>
      </c>
      <c r="GZ533" s="1">
        <v>8.6086250000000003E-11</v>
      </c>
      <c r="HA533" s="1">
        <v>7.0013519999999997E-7</v>
      </c>
      <c r="HB533" s="1">
        <v>2.0165849999999999E-2</v>
      </c>
      <c r="HC533">
        <v>21.136310000000002</v>
      </c>
      <c r="HD533" s="1">
        <v>4.70502E-10</v>
      </c>
      <c r="HE533" s="1">
        <v>3.935596E-6</v>
      </c>
      <c r="HF533" s="1">
        <v>2.000474E-2</v>
      </c>
      <c r="HG533">
        <v>21.26079</v>
      </c>
      <c r="HH533" s="1">
        <v>2.2770100000000002E-9</v>
      </c>
      <c r="HI533" s="1">
        <v>1.9311090000000001E-5</v>
      </c>
      <c r="HJ533" s="1">
        <v>1.9943470000000001E-2</v>
      </c>
      <c r="HK533">
        <v>21.32029</v>
      </c>
      <c r="HL533" s="1">
        <v>9.7907129999999993E-9</v>
      </c>
      <c r="HM533" s="1">
        <v>8.3783419999999996E-5</v>
      </c>
      <c r="HN533">
        <v>1.9794289999999999E-2</v>
      </c>
      <c r="HO533">
        <v>21.295649999999998</v>
      </c>
      <c r="HP533" s="1">
        <v>3.7428689999999998E-8</v>
      </c>
      <c r="HQ533" s="1">
        <v>3.2467990000000001E-4</v>
      </c>
      <c r="HR533" s="1">
        <v>1.9540479999999999E-2</v>
      </c>
      <c r="HS533">
        <v>21.258690000000001</v>
      </c>
      <c r="HT533" s="1">
        <v>1.281824E-7</v>
      </c>
      <c r="HU533" s="1">
        <v>1.133135E-3</v>
      </c>
      <c r="HV533" s="1">
        <v>1.9544280000000001E-2</v>
      </c>
      <c r="HW533">
        <v>21.233799999999999</v>
      </c>
      <c r="HX533" s="1">
        <v>4.0401599999999998E-7</v>
      </c>
      <c r="HY533" s="1">
        <v>3.59334E-3</v>
      </c>
      <c r="HZ533" s="1">
        <v>1.9271079999999999E-2</v>
      </c>
      <c r="IA533">
        <v>21.328700000000001</v>
      </c>
      <c r="IB533" s="1">
        <v>1.149607E-6</v>
      </c>
      <c r="IC533" s="1">
        <v>1.043124E-2</v>
      </c>
      <c r="ID533" s="1">
        <v>1.894318E-2</v>
      </c>
      <c r="IE533">
        <v>21.48293</v>
      </c>
      <c r="IF533" s="1">
        <v>3.0036910000000001E-6</v>
      </c>
      <c r="IG533" s="1">
        <v>2.788993E-2</v>
      </c>
      <c r="IH533" s="1">
        <v>1.8611220000000001E-2</v>
      </c>
      <c r="II533">
        <v>21.632850000000001</v>
      </c>
      <c r="IJ533" s="1">
        <v>7.270641E-6</v>
      </c>
      <c r="IK533">
        <v>6.9120699999999993E-2</v>
      </c>
      <c r="IL533" s="1">
        <v>1.8447000000000002E-2</v>
      </c>
      <c r="IM533">
        <v>21.771039999999999</v>
      </c>
      <c r="IN533" s="1">
        <v>1.6565789999999999E-5</v>
      </c>
      <c r="IO533" s="1">
        <v>0.1598213</v>
      </c>
      <c r="IP533" s="1">
        <v>1.83468E-2</v>
      </c>
      <c r="IQ533">
        <v>21.816859999999998</v>
      </c>
      <c r="IR533" s="1">
        <v>3.5559689999999997E-5</v>
      </c>
      <c r="IS533">
        <v>0.34690840000000001</v>
      </c>
      <c r="IT533" s="1">
        <v>1.8236789999999999E-2</v>
      </c>
      <c r="IU533">
        <v>21.795190000000002</v>
      </c>
      <c r="IV533" s="1">
        <v>7.2007899999999999E-5</v>
      </c>
      <c r="IW533">
        <v>0.71058189999999999</v>
      </c>
      <c r="IX533" s="1">
        <v>1.8115579999999999E-2</v>
      </c>
      <c r="IY533">
        <v>21.770700000000001</v>
      </c>
      <c r="IZ533" s="1">
        <v>1.3814869999999999E-4</v>
      </c>
      <c r="JA533">
        <v>1.37968</v>
      </c>
      <c r="JB533" s="1">
        <v>1.82516E-2</v>
      </c>
      <c r="JC533">
        <v>21.761790000000001</v>
      </c>
      <c r="JD533" s="1">
        <v>2.561304E-4</v>
      </c>
      <c r="JE533">
        <v>2.5519669999999999</v>
      </c>
      <c r="JF533" s="1">
        <v>1.8149309999999998E-2</v>
      </c>
      <c r="JG533">
        <v>21.828700000000001</v>
      </c>
      <c r="JH533" s="1">
        <v>4.4823090000000002E-4</v>
      </c>
      <c r="JI533">
        <v>4.514151</v>
      </c>
      <c r="JJ533" s="1">
        <v>1.797052E-2</v>
      </c>
      <c r="JK533">
        <v>21.88466</v>
      </c>
      <c r="JL533" s="1">
        <v>7.4941989999999996E-4</v>
      </c>
      <c r="JM533">
        <v>7.6578200000000001</v>
      </c>
      <c r="JN533" s="1">
        <v>1.7745440000000001E-2</v>
      </c>
      <c r="JO533">
        <v>21.957249999999998</v>
      </c>
      <c r="JP533" s="1">
        <v>1.2018809999999999E-3</v>
      </c>
      <c r="JQ533">
        <v>12.49709</v>
      </c>
      <c r="JR533" s="1">
        <v>1.7620360000000002E-2</v>
      </c>
      <c r="JS533">
        <v>21.977170000000001</v>
      </c>
      <c r="JT533" s="1">
        <v>1.8713309999999999E-3</v>
      </c>
      <c r="JU533">
        <v>19.68113</v>
      </c>
      <c r="JV533" s="1">
        <v>1.7541370000000001E-2</v>
      </c>
      <c r="JW533">
        <v>21.95947</v>
      </c>
      <c r="JX533" s="1">
        <v>2.8277409999999999E-3</v>
      </c>
      <c r="JY533">
        <v>30.003969999999999</v>
      </c>
      <c r="JZ533" s="1">
        <v>1.742554E-2</v>
      </c>
      <c r="KA533">
        <v>21.933330000000002</v>
      </c>
      <c r="KB533" s="1">
        <v>4.1392729999999997E-3</v>
      </c>
      <c r="KC533">
        <v>44.393230000000003</v>
      </c>
      <c r="KD533">
        <v>1.7257979999999999E-2</v>
      </c>
      <c r="KE533">
        <v>21.905899999999999</v>
      </c>
      <c r="KF533" s="1">
        <v>5.8753030000000001E-3</v>
      </c>
      <c r="KG533">
        <v>63.888190000000002</v>
      </c>
      <c r="KH533" s="1">
        <v>1.7064409999999999E-2</v>
      </c>
      <c r="KI533">
        <v>21.884139999999999</v>
      </c>
      <c r="KJ533" s="1">
        <v>8.1174620000000006E-3</v>
      </c>
      <c r="KK533">
        <v>89.615210000000005</v>
      </c>
      <c r="KL533">
        <v>1.689798E-2</v>
      </c>
      <c r="KM533">
        <v>21.953040000000001</v>
      </c>
      <c r="KN533" s="1">
        <v>1.0971740000000001E-2</v>
      </c>
      <c r="KO533">
        <v>122.7651</v>
      </c>
      <c r="KP533" s="1">
        <v>1.6776070000000001E-2</v>
      </c>
      <c r="KQ533">
        <v>21.989100000000001</v>
      </c>
      <c r="KR533" s="1">
        <v>1.4550769999999999E-2</v>
      </c>
      <c r="KS533">
        <v>164.571</v>
      </c>
      <c r="KT533" s="1">
        <v>1.6641719999999999E-2</v>
      </c>
      <c r="KU533">
        <v>22.041060000000002</v>
      </c>
      <c r="KV533">
        <v>1.8901769999999998E-2</v>
      </c>
      <c r="KW533">
        <v>216.25229999999999</v>
      </c>
      <c r="KX533" s="1">
        <v>1.6492469999999999E-2</v>
      </c>
      <c r="KY533">
        <v>22.09684</v>
      </c>
      <c r="KZ533" s="1">
        <v>2.4085269999999999E-2</v>
      </c>
      <c r="LA533">
        <v>278.95890000000003</v>
      </c>
      <c r="LB533" s="1">
        <v>1.63488E-2</v>
      </c>
      <c r="LC533">
        <v>22.11063</v>
      </c>
      <c r="LD533" s="1">
        <v>3.0182939999999998E-2</v>
      </c>
      <c r="LE533">
        <v>353.76330000000002</v>
      </c>
      <c r="LF533" s="1">
        <v>1.6233339999999999E-2</v>
      </c>
      <c r="LG533">
        <v>22.073460000000001</v>
      </c>
      <c r="LH533" s="1">
        <v>3.7304219999999999E-2</v>
      </c>
      <c r="LI533">
        <v>441.63290000000001</v>
      </c>
      <c r="LJ533" s="1">
        <v>1.616975E-2</v>
      </c>
      <c r="LK533">
        <v>22.028079999999999</v>
      </c>
      <c r="LL533" s="1">
        <v>4.5587299999999997E-2</v>
      </c>
      <c r="LM533">
        <v>543.42719999999997</v>
      </c>
      <c r="LN533" s="1">
        <v>1.6242739999999999E-2</v>
      </c>
      <c r="LO533">
        <v>22.02167</v>
      </c>
      <c r="LP533" s="1">
        <v>5.5456600000000002E-2</v>
      </c>
      <c r="LQ533">
        <v>659.98599999999999</v>
      </c>
      <c r="LR533" s="1">
        <v>1.6150089999999999E-2</v>
      </c>
      <c r="LS533">
        <v>22.151129999999998</v>
      </c>
      <c r="LT533" s="1">
        <v>6.5981490000000004E-2</v>
      </c>
      <c r="LU533">
        <v>791.84659999999997</v>
      </c>
      <c r="LV533" s="1">
        <v>1.600294E-2</v>
      </c>
      <c r="LW533">
        <v>22.27572</v>
      </c>
      <c r="LX533" s="1">
        <v>7.7342560000000005E-2</v>
      </c>
      <c r="LY533">
        <v>939.1413</v>
      </c>
      <c r="LZ533" s="1">
        <v>1.5864639999999999E-2</v>
      </c>
      <c r="MA533">
        <v>22.397310000000001</v>
      </c>
      <c r="MB533" s="1">
        <v>8.9747019999999997E-2</v>
      </c>
      <c r="MC533">
        <v>1101.9380000000001</v>
      </c>
      <c r="MD533" s="1">
        <v>1.5821169999999999E-2</v>
      </c>
      <c r="ME533">
        <v>22.532129999999999</v>
      </c>
      <c r="MF533" s="1">
        <v>0.1037366</v>
      </c>
      <c r="MG533">
        <v>1280.2439999999999</v>
      </c>
      <c r="MH533" s="1">
        <v>1.580529E-2</v>
      </c>
      <c r="MI533">
        <v>22.579339999999998</v>
      </c>
      <c r="MJ533">
        <v>0.1190466</v>
      </c>
      <c r="MK533">
        <v>1474.048</v>
      </c>
      <c r="ML533" s="1">
        <v>1.5765370000000001E-2</v>
      </c>
      <c r="MM533">
        <v>22.533169999999998</v>
      </c>
      <c r="MN533">
        <v>0.1352853</v>
      </c>
      <c r="MO533">
        <v>1683</v>
      </c>
      <c r="MP533" s="1">
        <v>1.5730930000000001E-2</v>
      </c>
      <c r="MQ533">
        <v>22.49315</v>
      </c>
      <c r="MR533">
        <v>0.15258830000000001</v>
      </c>
      <c r="MS533">
        <v>1906.5170000000001</v>
      </c>
      <c r="MT533" s="1">
        <v>1.58897E-2</v>
      </c>
      <c r="MU533">
        <v>22.473700000000001</v>
      </c>
      <c r="MV533">
        <v>0.17301839999999999</v>
      </c>
      <c r="MW533">
        <v>2144.491</v>
      </c>
      <c r="MX533" s="1">
        <v>1.5835479999999999E-2</v>
      </c>
      <c r="MY533">
        <v>22.58098</v>
      </c>
      <c r="MZ533">
        <v>0.19230410000000001</v>
      </c>
      <c r="NA533">
        <v>2396.2469999999998</v>
      </c>
      <c r="NB533" s="1">
        <v>1.571148E-2</v>
      </c>
      <c r="NC533">
        <v>22.72129</v>
      </c>
      <c r="ND533">
        <v>0.21141699999999999</v>
      </c>
      <c r="NE533">
        <v>2660.2860000000001</v>
      </c>
      <c r="NF533" s="1">
        <v>1.557649E-2</v>
      </c>
      <c r="NG533">
        <v>22.845839999999999</v>
      </c>
      <c r="NH533">
        <v>0.2308645</v>
      </c>
      <c r="NI533">
        <v>2935.5010000000002</v>
      </c>
      <c r="NJ533" s="1">
        <v>1.5561169999999999E-2</v>
      </c>
      <c r="NK533">
        <v>22.963830000000002</v>
      </c>
      <c r="NL533">
        <v>0.25266159999999999</v>
      </c>
      <c r="NM533">
        <v>3221.096</v>
      </c>
      <c r="NN533" s="1">
        <v>1.559819E-2</v>
      </c>
      <c r="NO533">
        <v>22.98847</v>
      </c>
      <c r="NP533">
        <v>0.27605649999999998</v>
      </c>
      <c r="NQ533">
        <v>3516.598</v>
      </c>
      <c r="NR533" s="1">
        <v>1.559112E-2</v>
      </c>
      <c r="NS533">
        <v>22.953189999999999</v>
      </c>
      <c r="NT533">
        <v>0.29935299999999998</v>
      </c>
      <c r="NU533">
        <v>3820.9549999999999</v>
      </c>
      <c r="NV533" s="1">
        <v>1.550848E-2</v>
      </c>
      <c r="NW533">
        <v>22.91563</v>
      </c>
      <c r="NX533">
        <v>0.32159939999999998</v>
      </c>
      <c r="NY533">
        <v>4132.8360000000002</v>
      </c>
      <c r="NZ533" s="1">
        <v>1.5368379999999999E-2</v>
      </c>
      <c r="OA533">
        <v>22.895849999999999</v>
      </c>
      <c r="OB533">
        <v>0.34270780000000001</v>
      </c>
      <c r="OC533">
        <v>4450.6400000000003</v>
      </c>
      <c r="OD533" s="1">
        <v>1.5306210000000001E-2</v>
      </c>
      <c r="OE533">
        <v>22.900099999999998</v>
      </c>
      <c r="OF533">
        <v>0.3655929</v>
      </c>
      <c r="OG533">
        <v>4773.38</v>
      </c>
      <c r="OH533" s="1">
        <v>1.5322799999999999E-2</v>
      </c>
      <c r="OI533">
        <v>22.980699999999999</v>
      </c>
      <c r="OJ533">
        <v>0.39054070000000002</v>
      </c>
      <c r="OK533">
        <v>5100.6689999999999</v>
      </c>
    </row>
    <row r="534" spans="1:401" x14ac:dyDescent="0.35">
      <c r="A534">
        <v>543</v>
      </c>
      <c r="B534" t="s">
        <v>4</v>
      </c>
      <c r="C534" t="s">
        <v>364</v>
      </c>
      <c r="D534" t="s">
        <v>541</v>
      </c>
      <c r="E534">
        <v>763.40210000000002</v>
      </c>
      <c r="F534" s="1">
        <v>1.9375369999999999E-2</v>
      </c>
      <c r="G534">
        <v>18.695820000000001</v>
      </c>
      <c r="H534">
        <v>0</v>
      </c>
      <c r="I534">
        <v>0</v>
      </c>
      <c r="J534" s="1">
        <v>1.9369170000000002E-2</v>
      </c>
      <c r="K534">
        <v>18.712949999999999</v>
      </c>
      <c r="L534">
        <v>0</v>
      </c>
      <c r="M534">
        <v>0</v>
      </c>
      <c r="N534" s="1">
        <v>1.958114E-2</v>
      </c>
      <c r="O534">
        <v>18.818619999999999</v>
      </c>
      <c r="P534">
        <v>0</v>
      </c>
      <c r="Q534">
        <v>0</v>
      </c>
      <c r="R534" s="1">
        <v>1.9824089999999999E-2</v>
      </c>
      <c r="S534">
        <v>18.88588</v>
      </c>
      <c r="T534">
        <v>0</v>
      </c>
      <c r="U534">
        <v>0</v>
      </c>
      <c r="V534" s="1">
        <v>1.978771E-2</v>
      </c>
      <c r="W534">
        <v>18.985489999999999</v>
      </c>
      <c r="X534">
        <v>0</v>
      </c>
      <c r="Y534">
        <v>0</v>
      </c>
      <c r="Z534" s="1">
        <v>1.96455E-2</v>
      </c>
      <c r="AA534">
        <v>19.00957</v>
      </c>
      <c r="AB534">
        <v>0</v>
      </c>
      <c r="AC534">
        <v>0</v>
      </c>
      <c r="AD534" s="1">
        <v>1.9629790000000001E-2</v>
      </c>
      <c r="AE534">
        <v>19.0212</v>
      </c>
      <c r="AF534">
        <v>0</v>
      </c>
      <c r="AG534">
        <v>0</v>
      </c>
      <c r="AH534" s="1">
        <v>1.9733069999999998E-2</v>
      </c>
      <c r="AI534">
        <v>19.03105</v>
      </c>
      <c r="AJ534">
        <v>0</v>
      </c>
      <c r="AK534">
        <v>0</v>
      </c>
      <c r="AL534" s="1">
        <v>1.9549460000000001E-2</v>
      </c>
      <c r="AM534">
        <v>19.037489999999998</v>
      </c>
      <c r="AN534">
        <v>0</v>
      </c>
      <c r="AO534">
        <v>0</v>
      </c>
      <c r="AP534" s="1">
        <v>1.9720370000000001E-2</v>
      </c>
      <c r="AQ534">
        <v>19.05443</v>
      </c>
      <c r="AR534">
        <v>0</v>
      </c>
      <c r="AS534">
        <v>0</v>
      </c>
      <c r="AT534" s="1">
        <v>1.9988780000000001E-2</v>
      </c>
      <c r="AU534">
        <v>19.151399999999999</v>
      </c>
      <c r="AV534">
        <v>0</v>
      </c>
      <c r="AW534">
        <v>0</v>
      </c>
      <c r="AX534" s="1">
        <v>2.025681E-2</v>
      </c>
      <c r="AY534">
        <v>19.201550000000001</v>
      </c>
      <c r="AZ534">
        <v>0</v>
      </c>
      <c r="BA534">
        <v>0</v>
      </c>
      <c r="BB534" s="1">
        <v>2.0386370000000001E-2</v>
      </c>
      <c r="BC534">
        <v>19.244620000000001</v>
      </c>
      <c r="BD534">
        <v>0</v>
      </c>
      <c r="BE534">
        <v>0</v>
      </c>
      <c r="BF534" s="1">
        <v>2.0475529999999999E-2</v>
      </c>
      <c r="BG534">
        <v>19.291270000000001</v>
      </c>
      <c r="BH534">
        <v>0</v>
      </c>
      <c r="BI534">
        <v>0</v>
      </c>
      <c r="BJ534" s="1">
        <v>2.0628770000000001E-2</v>
      </c>
      <c r="BK534">
        <v>19.289729999999999</v>
      </c>
      <c r="BL534">
        <v>0</v>
      </c>
      <c r="BM534">
        <v>0</v>
      </c>
      <c r="BN534" s="1">
        <v>2.089187E-2</v>
      </c>
      <c r="BO534">
        <v>19.27656</v>
      </c>
      <c r="BP534">
        <v>0</v>
      </c>
      <c r="BQ534">
        <v>0</v>
      </c>
      <c r="BR534" s="1">
        <v>2.119739E-2</v>
      </c>
      <c r="BS534">
        <v>19.265250000000002</v>
      </c>
      <c r="BT534">
        <v>0</v>
      </c>
      <c r="BU534">
        <v>0</v>
      </c>
      <c r="BV534" s="1">
        <v>2.139717E-2</v>
      </c>
      <c r="BW534">
        <v>19.32583</v>
      </c>
      <c r="BX534">
        <v>0</v>
      </c>
      <c r="BY534">
        <v>0</v>
      </c>
      <c r="BZ534" s="1">
        <v>2.1523939999999998E-2</v>
      </c>
      <c r="CA534">
        <v>19.45205</v>
      </c>
      <c r="CB534">
        <v>0</v>
      </c>
      <c r="CC534">
        <v>0</v>
      </c>
      <c r="CD534" s="1">
        <v>2.1647309999999999E-2</v>
      </c>
      <c r="CE534">
        <v>19.601600000000001</v>
      </c>
      <c r="CF534">
        <v>0</v>
      </c>
      <c r="CG534">
        <v>0</v>
      </c>
      <c r="CH534" s="1">
        <v>2.182769E-2</v>
      </c>
      <c r="CI534">
        <v>19.725639999999999</v>
      </c>
      <c r="CJ534">
        <v>0</v>
      </c>
      <c r="CK534">
        <v>0</v>
      </c>
      <c r="CL534" s="1">
        <v>2.2030129999999998E-2</v>
      </c>
      <c r="CM534">
        <v>19.76558</v>
      </c>
      <c r="CN534">
        <v>0</v>
      </c>
      <c r="CO534">
        <v>0</v>
      </c>
      <c r="CP534" s="1">
        <v>2.21925E-2</v>
      </c>
      <c r="CQ534">
        <v>19.75591</v>
      </c>
      <c r="CR534">
        <v>0</v>
      </c>
      <c r="CS534">
        <v>0</v>
      </c>
      <c r="CT534" s="1">
        <v>2.2384620000000001E-2</v>
      </c>
      <c r="CU534">
        <v>19.74567</v>
      </c>
      <c r="CV534">
        <v>0</v>
      </c>
      <c r="CW534">
        <v>0</v>
      </c>
      <c r="CX534" s="1">
        <v>2.2971990000000001E-2</v>
      </c>
      <c r="CY534">
        <v>19.74944</v>
      </c>
      <c r="CZ534">
        <v>0</v>
      </c>
      <c r="DA534">
        <v>0</v>
      </c>
      <c r="DB534">
        <v>2.3033350000000001E-2</v>
      </c>
      <c r="DC534">
        <v>19.837250000000001</v>
      </c>
      <c r="DD534">
        <v>0</v>
      </c>
      <c r="DE534">
        <v>0</v>
      </c>
      <c r="DF534" s="1">
        <v>2.2908020000000001E-2</v>
      </c>
      <c r="DG534">
        <v>19.977969999999999</v>
      </c>
      <c r="DH534">
        <v>0</v>
      </c>
      <c r="DI534">
        <v>0</v>
      </c>
      <c r="DJ534" s="1">
        <v>2.274675E-2</v>
      </c>
      <c r="DK534">
        <v>20.094169999999998</v>
      </c>
      <c r="DL534">
        <v>0</v>
      </c>
      <c r="DM534">
        <v>0</v>
      </c>
      <c r="DN534" s="1">
        <v>2.2824529999999999E-2</v>
      </c>
      <c r="DO534">
        <v>20.193660000000001</v>
      </c>
      <c r="DP534">
        <v>0</v>
      </c>
      <c r="DQ534">
        <v>0</v>
      </c>
      <c r="DR534" s="1">
        <v>2.2969259999999998E-2</v>
      </c>
      <c r="DS534">
        <v>20.226710000000001</v>
      </c>
      <c r="DT534">
        <v>0</v>
      </c>
      <c r="DU534">
        <v>0</v>
      </c>
      <c r="DV534" s="1">
        <v>2.300959E-2</v>
      </c>
      <c r="DW534">
        <v>20.205839999999998</v>
      </c>
      <c r="DX534">
        <v>0</v>
      </c>
      <c r="DY534">
        <v>0</v>
      </c>
      <c r="DZ534" s="1">
        <v>2.3063139999999999E-2</v>
      </c>
      <c r="EA534">
        <v>20.177679999999999</v>
      </c>
      <c r="EB534">
        <v>0</v>
      </c>
      <c r="EC534">
        <v>0</v>
      </c>
      <c r="ED534" s="1">
        <v>2.384267E-2</v>
      </c>
      <c r="EE534">
        <v>20.15814</v>
      </c>
      <c r="EF534">
        <v>0</v>
      </c>
      <c r="EG534">
        <v>0</v>
      </c>
      <c r="EH534" s="1">
        <v>2.3714229999999999E-2</v>
      </c>
      <c r="EI534">
        <v>20.202549999999999</v>
      </c>
      <c r="EJ534">
        <v>0</v>
      </c>
      <c r="EK534">
        <v>2.6773480000000002E-37</v>
      </c>
      <c r="EL534" s="1">
        <v>2.32804E-2</v>
      </c>
      <c r="EM534">
        <v>20.29487</v>
      </c>
      <c r="EN534">
        <v>9.0387760000000004E-38</v>
      </c>
      <c r="EO534" s="1">
        <v>6.6060300000000003E-34</v>
      </c>
      <c r="EP534" s="1">
        <v>2.2809179999999998E-2</v>
      </c>
      <c r="EQ534">
        <v>20.404309999999999</v>
      </c>
      <c r="ER534" s="1">
        <v>1.0039080000000001E-34</v>
      </c>
      <c r="ES534" s="1">
        <v>7.3261919999999997E-31</v>
      </c>
      <c r="ET534" s="1">
        <v>2.276363E-2</v>
      </c>
      <c r="EU534">
        <v>20.49466</v>
      </c>
      <c r="EV534" s="1">
        <v>5.7060989999999996E-32</v>
      </c>
      <c r="EW534" s="1">
        <v>4.1123489999999996E-28</v>
      </c>
      <c r="EX534" s="1">
        <v>2.2855259999999999E-2</v>
      </c>
      <c r="EY534">
        <v>20.511610000000001</v>
      </c>
      <c r="EZ534" s="1">
        <v>1.8068999999999999E-29</v>
      </c>
      <c r="FA534" s="1">
        <v>1.2842310000000001E-25</v>
      </c>
      <c r="FB534" s="1">
        <v>2.2791949999999998E-2</v>
      </c>
      <c r="FC534">
        <v>20.48349</v>
      </c>
      <c r="FD534" s="1">
        <v>3.3814879999999997E-27</v>
      </c>
      <c r="FE534" s="1">
        <v>2.393131E-23</v>
      </c>
      <c r="FF534" s="1">
        <v>2.2623379999999998E-2</v>
      </c>
      <c r="FG534">
        <v>20.442830000000001</v>
      </c>
      <c r="FH534" s="1">
        <v>3.954982E-25</v>
      </c>
      <c r="FI534" s="1">
        <v>2.81471E-21</v>
      </c>
      <c r="FJ534" s="1">
        <v>2.3067379999999998E-2</v>
      </c>
      <c r="FK534">
        <v>20.420739999999999</v>
      </c>
      <c r="FL534" s="1">
        <v>3.1627830000000002E-23</v>
      </c>
      <c r="FM534" s="1">
        <v>2.2053880000000002E-19</v>
      </c>
      <c r="FN534" s="1">
        <v>2.2819720000000002E-2</v>
      </c>
      <c r="FO534">
        <v>20.51792</v>
      </c>
      <c r="FP534" s="1">
        <v>1.705514E-21</v>
      </c>
      <c r="FQ534" s="1">
        <v>1.201629E-17</v>
      </c>
      <c r="FR534" s="1">
        <v>2.2380899999999999E-2</v>
      </c>
      <c r="FS534">
        <v>20.619330000000001</v>
      </c>
      <c r="FT534" s="1">
        <v>6.5321449999999999E-20</v>
      </c>
      <c r="FU534" s="1">
        <v>4.7005710000000002E-16</v>
      </c>
      <c r="FV534" s="1">
        <v>2.1890819999999998E-2</v>
      </c>
      <c r="FW534">
        <v>20.708030000000001</v>
      </c>
      <c r="FX534" s="1">
        <v>1.8428599999999999E-18</v>
      </c>
      <c r="FY534" s="1">
        <v>1.361041E-14</v>
      </c>
      <c r="FZ534" s="1">
        <v>2.1741900000000002E-2</v>
      </c>
      <c r="GA534">
        <v>20.758669999999999</v>
      </c>
      <c r="GB534" s="1">
        <v>4.0242570000000001E-17</v>
      </c>
      <c r="GC534" s="1">
        <v>3.0046589999999999E-13</v>
      </c>
      <c r="GD534" s="1">
        <v>2.1705749999999999E-2</v>
      </c>
      <c r="GE534">
        <v>20.762309999999999</v>
      </c>
      <c r="GF534" s="1">
        <v>6.9143659999999997E-16</v>
      </c>
      <c r="GG534" s="1">
        <v>5.1924950000000003E-12</v>
      </c>
      <c r="GH534" s="1">
        <v>2.1558689999999998E-2</v>
      </c>
      <c r="GI534">
        <v>20.735969999999998</v>
      </c>
      <c r="GJ534" s="1">
        <v>9.4326560000000004E-15</v>
      </c>
      <c r="GK534" s="1">
        <v>7.1729709999999995E-11</v>
      </c>
      <c r="GL534" s="1">
        <v>2.1375080000000001E-2</v>
      </c>
      <c r="GM534">
        <v>20.703790000000001</v>
      </c>
      <c r="GN534" s="1">
        <v>1.044517E-13</v>
      </c>
      <c r="GO534" s="1">
        <v>8.0604009999999997E-10</v>
      </c>
      <c r="GP534" s="1">
        <v>2.1774379999999999E-2</v>
      </c>
      <c r="GQ534">
        <v>20.698699999999999</v>
      </c>
      <c r="GR534" s="1">
        <v>9.859255999999999E-13</v>
      </c>
      <c r="GS534" s="1">
        <v>7.5151959999999994E-9</v>
      </c>
      <c r="GT534" s="1">
        <v>2.1530279999999999E-2</v>
      </c>
      <c r="GU534">
        <v>20.820399999999999</v>
      </c>
      <c r="GV534" s="1">
        <v>7.6047140000000005E-12</v>
      </c>
      <c r="GW534" s="1">
        <v>5.900318E-8</v>
      </c>
      <c r="GX534">
        <v>2.1100319999999999E-2</v>
      </c>
      <c r="GY534">
        <v>20.94868</v>
      </c>
      <c r="GZ534" s="1">
        <v>4.9419409999999998E-11</v>
      </c>
      <c r="HA534" s="1">
        <v>3.9419200000000001E-7</v>
      </c>
      <c r="HB534" s="1">
        <v>2.0623590000000001E-2</v>
      </c>
      <c r="HC534">
        <v>21.074660000000002</v>
      </c>
      <c r="HD534" s="1">
        <v>2.758525E-10</v>
      </c>
      <c r="HE534" s="1">
        <v>2.26709E-6</v>
      </c>
      <c r="HF534" s="1">
        <v>2.0459850000000002E-2</v>
      </c>
      <c r="HG534">
        <v>21.198119999999999</v>
      </c>
      <c r="HH534" s="1">
        <v>1.362456E-9</v>
      </c>
      <c r="HI534" s="1">
        <v>1.1370869999999999E-5</v>
      </c>
      <c r="HJ534" s="1">
        <v>2.039902E-2</v>
      </c>
      <c r="HK534">
        <v>21.258240000000001</v>
      </c>
      <c r="HL534" s="1">
        <v>5.9740600000000004E-9</v>
      </c>
      <c r="HM534" s="1">
        <v>5.0381370000000003E-5</v>
      </c>
      <c r="HN534" s="1">
        <v>2.0246799999999999E-2</v>
      </c>
      <c r="HO534">
        <v>21.235720000000001</v>
      </c>
      <c r="HP534" s="1">
        <v>2.32697E-8</v>
      </c>
      <c r="HQ534" s="1">
        <v>1.9920929999999999E-4</v>
      </c>
      <c r="HR534">
        <v>1.998987E-2</v>
      </c>
      <c r="HS534">
        <v>21.200700000000001</v>
      </c>
      <c r="HT534" s="1">
        <v>8.1149830000000001E-8</v>
      </c>
      <c r="HU534" s="1">
        <v>7.0880800000000001E-4</v>
      </c>
      <c r="HV534" s="1">
        <v>1.9994990000000001E-2</v>
      </c>
      <c r="HW534">
        <v>21.177099999999999</v>
      </c>
      <c r="HX534" s="1">
        <v>2.6025620000000001E-7</v>
      </c>
      <c r="HY534" s="1">
        <v>2.289887E-3</v>
      </c>
      <c r="HZ534" s="1">
        <v>1.9714840000000001E-2</v>
      </c>
      <c r="IA534">
        <v>21.270489999999999</v>
      </c>
      <c r="IB534" s="1">
        <v>7.5295339999999997E-7</v>
      </c>
      <c r="IC534" s="1">
        <v>6.7669610000000002E-3</v>
      </c>
      <c r="ID534" s="1">
        <v>1.9377229999999999E-2</v>
      </c>
      <c r="IE534">
        <v>21.422699999999999</v>
      </c>
      <c r="IF534" s="1">
        <v>1.9987680000000002E-6</v>
      </c>
      <c r="IG534" s="1">
        <v>1.8404429999999999E-2</v>
      </c>
      <c r="IH534" s="1">
        <v>1.90373E-2</v>
      </c>
      <c r="II534">
        <v>21.57105</v>
      </c>
      <c r="IJ534" s="1">
        <v>4.9128489999999997E-6</v>
      </c>
      <c r="IK534" s="1">
        <v>4.6365789999999997E-2</v>
      </c>
      <c r="IL534" s="1">
        <v>1.887049E-2</v>
      </c>
      <c r="IM534">
        <v>21.708079999999999</v>
      </c>
      <c r="IN534" s="1">
        <v>1.1360280000000001E-5</v>
      </c>
      <c r="IO534" s="1">
        <v>0.10890519999999999</v>
      </c>
      <c r="IP534" s="1">
        <v>1.8769959999999999E-2</v>
      </c>
      <c r="IQ534">
        <v>21.754989999999999</v>
      </c>
      <c r="IR534" s="1">
        <v>2.4734849999999999E-5</v>
      </c>
      <c r="IS534">
        <v>0.23997669999999999</v>
      </c>
      <c r="IT534" s="1">
        <v>1.8655060000000001E-2</v>
      </c>
      <c r="IU534">
        <v>21.735330000000001</v>
      </c>
      <c r="IV534" s="1">
        <v>5.0763229999999997E-5</v>
      </c>
      <c r="IW534">
        <v>0.49868849999999998</v>
      </c>
      <c r="IX534" s="1">
        <v>1.8533259999999999E-2</v>
      </c>
      <c r="IY534">
        <v>21.71255</v>
      </c>
      <c r="IZ534" s="1">
        <v>9.8671970000000005E-5</v>
      </c>
      <c r="JA534">
        <v>0.98172060000000005</v>
      </c>
      <c r="JB534" s="1">
        <v>1.8676359999999999E-2</v>
      </c>
      <c r="JC534">
        <v>21.704740000000001</v>
      </c>
      <c r="JD534" s="1">
        <v>1.852647E-4</v>
      </c>
      <c r="JE534">
        <v>1.84005</v>
      </c>
      <c r="JF534" s="1">
        <v>1.8570369999999999E-2</v>
      </c>
      <c r="JG534">
        <v>21.770969999999998</v>
      </c>
      <c r="JH534" s="1">
        <v>3.2807589999999997E-4</v>
      </c>
      <c r="JI534">
        <v>3.2963439999999999</v>
      </c>
      <c r="JJ534" s="1">
        <v>1.8386099999999999E-2</v>
      </c>
      <c r="JK534">
        <v>21.827079999999999</v>
      </c>
      <c r="JL534" s="1">
        <v>5.5477569999999999E-4</v>
      </c>
      <c r="JM534">
        <v>5.6600710000000003</v>
      </c>
      <c r="JN534" s="1">
        <v>1.815543E-2</v>
      </c>
      <c r="JO534">
        <v>21.89941</v>
      </c>
      <c r="JP534" s="1">
        <v>8.9946670000000005E-4</v>
      </c>
      <c r="JQ534">
        <v>9.3446090000000002</v>
      </c>
      <c r="JR534" s="1">
        <v>1.802716E-2</v>
      </c>
      <c r="JS534">
        <v>21.920590000000001</v>
      </c>
      <c r="JT534" s="1">
        <v>1.4151750000000001E-3</v>
      </c>
      <c r="JU534">
        <v>14.880750000000001</v>
      </c>
      <c r="JV534">
        <v>1.7947049999999999E-2</v>
      </c>
      <c r="JW534">
        <v>21.904540000000001</v>
      </c>
      <c r="JX534" s="1">
        <v>2.160056E-3</v>
      </c>
      <c r="JY534">
        <v>22.92811</v>
      </c>
      <c r="JZ534" s="1">
        <v>1.7828920000000002E-2</v>
      </c>
      <c r="KA534">
        <v>21.879989999999999</v>
      </c>
      <c r="KB534" s="1">
        <v>3.1924200000000001E-3</v>
      </c>
      <c r="KC534">
        <v>34.270350000000001</v>
      </c>
      <c r="KD534">
        <v>1.765686E-2</v>
      </c>
      <c r="KE534">
        <v>21.854140000000001</v>
      </c>
      <c r="KF534" s="1">
        <v>4.5728449999999999E-3</v>
      </c>
      <c r="KG534">
        <v>49.801130000000001</v>
      </c>
      <c r="KH534" s="1">
        <v>1.745998E-2</v>
      </c>
      <c r="KI534">
        <v>21.83371</v>
      </c>
      <c r="KJ534" s="1">
        <v>6.3739679999999998E-3</v>
      </c>
      <c r="KK534">
        <v>70.506889999999999</v>
      </c>
      <c r="KL534">
        <v>1.7288979999999999E-2</v>
      </c>
      <c r="KM534">
        <v>21.90166</v>
      </c>
      <c r="KN534" s="1">
        <v>8.6873009999999997E-3</v>
      </c>
      <c r="KO534">
        <v>97.448970000000003</v>
      </c>
      <c r="KP534" s="1">
        <v>1.716376E-2</v>
      </c>
      <c r="KQ534">
        <v>21.93845</v>
      </c>
      <c r="KR534" s="1">
        <v>1.1613460000000001E-2</v>
      </c>
      <c r="KS534">
        <v>131.74629999999999</v>
      </c>
      <c r="KT534" s="1">
        <v>1.7026469999999998E-2</v>
      </c>
      <c r="KU534">
        <v>21.990379999999998</v>
      </c>
      <c r="KV534" s="1">
        <v>1.5202429999999999E-2</v>
      </c>
      <c r="KW534">
        <v>174.5299</v>
      </c>
      <c r="KX534" s="1">
        <v>1.6873180000000002E-2</v>
      </c>
      <c r="KY534">
        <v>22.046330000000001</v>
      </c>
      <c r="KZ534" s="1">
        <v>1.951336E-2</v>
      </c>
      <c r="LA534">
        <v>226.89160000000001</v>
      </c>
      <c r="LB534" s="1">
        <v>1.6726919999999999E-2</v>
      </c>
      <c r="LC534">
        <v>22.061340000000001</v>
      </c>
      <c r="LD534" s="1">
        <v>2.4626720000000001E-2</v>
      </c>
      <c r="LE534">
        <v>289.8759</v>
      </c>
      <c r="LF534" s="1">
        <v>1.6609800000000001E-2</v>
      </c>
      <c r="LG534">
        <v>22.026260000000001</v>
      </c>
      <c r="LH534" s="1">
        <v>3.064385E-2</v>
      </c>
      <c r="LI534">
        <v>364.45400000000001</v>
      </c>
      <c r="LJ534" s="1">
        <v>1.6542879999999999E-2</v>
      </c>
      <c r="LK534">
        <v>21.982790000000001</v>
      </c>
      <c r="LL534" s="1">
        <v>3.768502E-2</v>
      </c>
      <c r="LM534">
        <v>451.51069999999999</v>
      </c>
      <c r="LN534" s="1">
        <v>1.6621219999999999E-2</v>
      </c>
      <c r="LO534">
        <v>21.977039999999999</v>
      </c>
      <c r="LP534" s="1">
        <v>4.6136219999999999E-2</v>
      </c>
      <c r="LQ534">
        <v>551.93089999999995</v>
      </c>
      <c r="LR534" s="1">
        <v>1.6525020000000001E-2</v>
      </c>
      <c r="LS534">
        <v>22.104299999999999</v>
      </c>
      <c r="LT534" s="1">
        <v>5.5212110000000002E-2</v>
      </c>
      <c r="LU534">
        <v>666.33789999999999</v>
      </c>
      <c r="LV534" s="1">
        <v>1.6374159999999999E-2</v>
      </c>
      <c r="LW534">
        <v>22.227830000000001</v>
      </c>
      <c r="LX534">
        <v>6.5084069999999994E-2</v>
      </c>
      <c r="LY534">
        <v>795.00840000000005</v>
      </c>
      <c r="LZ534" s="1">
        <v>1.6232170000000001E-2</v>
      </c>
      <c r="MA534">
        <v>22.348389999999998</v>
      </c>
      <c r="MB534" s="1">
        <v>7.5929289999999997E-2</v>
      </c>
      <c r="MC534">
        <v>938.15409999999997</v>
      </c>
      <c r="MD534" s="1">
        <v>1.618698E-2</v>
      </c>
      <c r="ME534">
        <v>22.482209999999998</v>
      </c>
      <c r="MF534">
        <v>8.8217050000000005E-2</v>
      </c>
      <c r="MG534">
        <v>1095.9349999999999</v>
      </c>
      <c r="MH534" s="1">
        <v>1.6171319999999999E-2</v>
      </c>
      <c r="MI534">
        <v>22.530709999999999</v>
      </c>
      <c r="MJ534" s="1">
        <v>0.10174519999999999</v>
      </c>
      <c r="MK534">
        <v>1268.4780000000001</v>
      </c>
      <c r="ML534" s="1">
        <v>1.6130909999999998E-2</v>
      </c>
      <c r="MM534">
        <v>22.487200000000001</v>
      </c>
      <c r="MN534">
        <v>0.1161804</v>
      </c>
      <c r="MO534">
        <v>1455.605</v>
      </c>
      <c r="MP534" s="1">
        <v>1.6096579999999999E-2</v>
      </c>
      <c r="MQ534">
        <v>22.449079999999999</v>
      </c>
      <c r="MR534">
        <v>0.13164909999999999</v>
      </c>
      <c r="MS534">
        <v>1656.914</v>
      </c>
      <c r="MT534" s="1">
        <v>1.6261129999999999E-2</v>
      </c>
      <c r="MU534">
        <v>22.430759999999999</v>
      </c>
      <c r="MV534">
        <v>0.1499548</v>
      </c>
      <c r="MW534">
        <v>1872.421</v>
      </c>
      <c r="MX534" s="1">
        <v>1.620514E-2</v>
      </c>
      <c r="MY534">
        <v>22.53632</v>
      </c>
      <c r="MZ534">
        <v>0.16737199999999999</v>
      </c>
      <c r="NA534">
        <v>2101.6039999999998</v>
      </c>
      <c r="NB534" s="1">
        <v>1.6076569999999998E-2</v>
      </c>
      <c r="NC534">
        <v>22.674910000000001</v>
      </c>
      <c r="ND534">
        <v>0.1847395</v>
      </c>
      <c r="NE534">
        <v>2343.221</v>
      </c>
      <c r="NF534" s="1">
        <v>1.5938029999999999E-2</v>
      </c>
      <c r="NG534">
        <v>22.798359999999999</v>
      </c>
      <c r="NH534">
        <v>0.20251930000000001</v>
      </c>
      <c r="NI534">
        <v>2596.3249999999998</v>
      </c>
      <c r="NJ534" s="1">
        <v>1.592416E-2</v>
      </c>
      <c r="NK534">
        <v>22.915659999999999</v>
      </c>
      <c r="NL534">
        <v>0.2225018</v>
      </c>
      <c r="NM534">
        <v>2860.261</v>
      </c>
      <c r="NN534" s="1">
        <v>1.5960800000000001E-2</v>
      </c>
      <c r="NO534">
        <v>22.941780000000001</v>
      </c>
      <c r="NP534">
        <v>0.2439703</v>
      </c>
      <c r="NQ534">
        <v>3134.6320000000001</v>
      </c>
      <c r="NR534" s="1">
        <v>1.5954670000000001E-2</v>
      </c>
      <c r="NS534">
        <v>22.908760000000001</v>
      </c>
      <c r="NT534">
        <v>0.2655052</v>
      </c>
      <c r="NU534">
        <v>3418.5239999999999</v>
      </c>
      <c r="NV534" s="1">
        <v>1.5868429999999999E-2</v>
      </c>
      <c r="NW534">
        <v>22.87293</v>
      </c>
      <c r="NX534">
        <v>0.28617229999999999</v>
      </c>
      <c r="NY534">
        <v>3710.7339999999999</v>
      </c>
      <c r="NZ534" s="1">
        <v>1.5724220000000001E-2</v>
      </c>
      <c r="OA534">
        <v>22.85436</v>
      </c>
      <c r="OB534">
        <v>0.30593419999999999</v>
      </c>
      <c r="OC534">
        <v>4009.817</v>
      </c>
      <c r="OD534" s="1">
        <v>1.5661370000000001E-2</v>
      </c>
      <c r="OE534">
        <v>22.85923</v>
      </c>
      <c r="OF534">
        <v>0.32740609999999998</v>
      </c>
      <c r="OG534">
        <v>4314.84</v>
      </c>
      <c r="OH534" s="1">
        <v>1.5678580000000001E-2</v>
      </c>
      <c r="OI534">
        <v>22.93881</v>
      </c>
      <c r="OJ534">
        <v>0.35081440000000003</v>
      </c>
      <c r="OK534">
        <v>4625.4319999999998</v>
      </c>
    </row>
    <row r="535" spans="1:401" x14ac:dyDescent="0.35">
      <c r="A535">
        <v>544</v>
      </c>
      <c r="B535" t="s">
        <v>4</v>
      </c>
      <c r="C535" t="s">
        <v>364</v>
      </c>
      <c r="D535" t="s">
        <v>542</v>
      </c>
      <c r="E535">
        <v>764.60910000000001</v>
      </c>
      <c r="F535" s="1">
        <v>1.8153309999999999E-2</v>
      </c>
      <c r="G535">
        <v>18.639900000000001</v>
      </c>
      <c r="H535">
        <v>0</v>
      </c>
      <c r="I535">
        <v>0</v>
      </c>
      <c r="J535" s="1">
        <v>1.8147190000000001E-2</v>
      </c>
      <c r="K535">
        <v>18.656890000000001</v>
      </c>
      <c r="L535">
        <v>0</v>
      </c>
      <c r="M535">
        <v>0</v>
      </c>
      <c r="N535" s="1">
        <v>1.8347990000000002E-2</v>
      </c>
      <c r="O535">
        <v>18.760999999999999</v>
      </c>
      <c r="P535">
        <v>0</v>
      </c>
      <c r="Q535">
        <v>0</v>
      </c>
      <c r="R535" s="1">
        <v>1.8579720000000001E-2</v>
      </c>
      <c r="S535">
        <v>18.827729999999999</v>
      </c>
      <c r="T535">
        <v>0</v>
      </c>
      <c r="U535">
        <v>0</v>
      </c>
      <c r="V535" s="1">
        <v>1.854308E-2</v>
      </c>
      <c r="W535">
        <v>18.92605</v>
      </c>
      <c r="X535">
        <v>0</v>
      </c>
      <c r="Y535">
        <v>0</v>
      </c>
      <c r="Z535" s="1">
        <v>1.840876E-2</v>
      </c>
      <c r="AA535">
        <v>18.950379999999999</v>
      </c>
      <c r="AB535">
        <v>0</v>
      </c>
      <c r="AC535">
        <v>0</v>
      </c>
      <c r="AD535" s="1">
        <v>1.8393E-2</v>
      </c>
      <c r="AE535">
        <v>18.962319999999998</v>
      </c>
      <c r="AF535">
        <v>0</v>
      </c>
      <c r="AG535">
        <v>0</v>
      </c>
      <c r="AH535" s="1">
        <v>1.8490360000000001E-2</v>
      </c>
      <c r="AI535">
        <v>18.972449999999998</v>
      </c>
      <c r="AJ535">
        <v>0</v>
      </c>
      <c r="AK535">
        <v>0</v>
      </c>
      <c r="AL535" s="1">
        <v>1.8315359999999999E-2</v>
      </c>
      <c r="AM535">
        <v>18.979130000000001</v>
      </c>
      <c r="AN535">
        <v>0</v>
      </c>
      <c r="AO535">
        <v>0</v>
      </c>
      <c r="AP535">
        <v>1.8475979999999999E-2</v>
      </c>
      <c r="AQ535">
        <v>18.996120000000001</v>
      </c>
      <c r="AR535">
        <v>0</v>
      </c>
      <c r="AS535">
        <v>0</v>
      </c>
      <c r="AT535" s="1">
        <v>1.872915E-2</v>
      </c>
      <c r="AU535">
        <v>19.091840000000001</v>
      </c>
      <c r="AV535">
        <v>0</v>
      </c>
      <c r="AW535">
        <v>0</v>
      </c>
      <c r="AX535" s="1">
        <v>1.8982300000000001E-2</v>
      </c>
      <c r="AY535">
        <v>19.141909999999999</v>
      </c>
      <c r="AZ535">
        <v>0</v>
      </c>
      <c r="BA535">
        <v>0</v>
      </c>
      <c r="BB535" s="1">
        <v>1.9103490000000001E-2</v>
      </c>
      <c r="BC535">
        <v>19.184819999999998</v>
      </c>
      <c r="BD535">
        <v>0</v>
      </c>
      <c r="BE535">
        <v>0</v>
      </c>
      <c r="BF535">
        <v>1.9184989999999999E-2</v>
      </c>
      <c r="BG535">
        <v>19.231169999999999</v>
      </c>
      <c r="BH535">
        <v>0</v>
      </c>
      <c r="BI535">
        <v>0</v>
      </c>
      <c r="BJ535">
        <v>1.9329300000000001E-2</v>
      </c>
      <c r="BK535">
        <v>19.230370000000001</v>
      </c>
      <c r="BL535">
        <v>0</v>
      </c>
      <c r="BM535">
        <v>0</v>
      </c>
      <c r="BN535" s="1">
        <v>1.9577049999999999E-2</v>
      </c>
      <c r="BO535">
        <v>19.217929999999999</v>
      </c>
      <c r="BP535">
        <v>0</v>
      </c>
      <c r="BQ535">
        <v>0</v>
      </c>
      <c r="BR535" s="1">
        <v>1.9865310000000001E-2</v>
      </c>
      <c r="BS535">
        <v>19.207319999999999</v>
      </c>
      <c r="BT535">
        <v>0</v>
      </c>
      <c r="BU535">
        <v>0</v>
      </c>
      <c r="BV535" s="1">
        <v>2.0051869999999999E-2</v>
      </c>
      <c r="BW535">
        <v>19.267240000000001</v>
      </c>
      <c r="BX535">
        <v>0</v>
      </c>
      <c r="BY535">
        <v>0</v>
      </c>
      <c r="BZ535">
        <v>2.017087E-2</v>
      </c>
      <c r="CA535">
        <v>19.39171</v>
      </c>
      <c r="CB535">
        <v>0</v>
      </c>
      <c r="CC535">
        <v>0</v>
      </c>
      <c r="CD535" s="1">
        <v>2.0286240000000001E-2</v>
      </c>
      <c r="CE535">
        <v>19.53951</v>
      </c>
      <c r="CF535">
        <v>0</v>
      </c>
      <c r="CG535">
        <v>0</v>
      </c>
      <c r="CH535" s="1">
        <v>2.0455330000000001E-2</v>
      </c>
      <c r="CI535">
        <v>19.66244</v>
      </c>
      <c r="CJ535">
        <v>0</v>
      </c>
      <c r="CK535">
        <v>0</v>
      </c>
      <c r="CL535" s="1">
        <v>2.0648630000000001E-2</v>
      </c>
      <c r="CM535">
        <v>19.702829999999999</v>
      </c>
      <c r="CN535">
        <v>0</v>
      </c>
      <c r="CO535">
        <v>0</v>
      </c>
      <c r="CP535" s="1">
        <v>2.080046E-2</v>
      </c>
      <c r="CQ535">
        <v>19.694179999999999</v>
      </c>
      <c r="CR535">
        <v>0</v>
      </c>
      <c r="CS535">
        <v>0</v>
      </c>
      <c r="CT535" s="1">
        <v>2.0983450000000001E-2</v>
      </c>
      <c r="CU535">
        <v>19.684850000000001</v>
      </c>
      <c r="CV535">
        <v>0</v>
      </c>
      <c r="CW535">
        <v>0</v>
      </c>
      <c r="CX535" s="1">
        <v>2.153851E-2</v>
      </c>
      <c r="CY535">
        <v>19.68909</v>
      </c>
      <c r="CZ535">
        <v>0</v>
      </c>
      <c r="DA535">
        <v>0</v>
      </c>
      <c r="DB535" s="1">
        <v>2.1596239999999999E-2</v>
      </c>
      <c r="DC535">
        <v>19.775929999999999</v>
      </c>
      <c r="DD535">
        <v>0</v>
      </c>
      <c r="DE535">
        <v>0</v>
      </c>
      <c r="DF535" s="1">
        <v>2.1476720000000001E-2</v>
      </c>
      <c r="DG535">
        <v>19.91499</v>
      </c>
      <c r="DH535">
        <v>0</v>
      </c>
      <c r="DI535">
        <v>0</v>
      </c>
      <c r="DJ535" s="1">
        <v>2.132301E-2</v>
      </c>
      <c r="DK535">
        <v>20.030280000000001</v>
      </c>
      <c r="DL535">
        <v>0</v>
      </c>
      <c r="DM535">
        <v>0</v>
      </c>
      <c r="DN535" s="1">
        <v>2.1396269999999998E-2</v>
      </c>
      <c r="DO535">
        <v>20.129079999999998</v>
      </c>
      <c r="DP535">
        <v>0</v>
      </c>
      <c r="DQ535">
        <v>0</v>
      </c>
      <c r="DR535" s="1">
        <v>2.1535249999999999E-2</v>
      </c>
      <c r="DS535">
        <v>20.162769999999998</v>
      </c>
      <c r="DT535">
        <v>0</v>
      </c>
      <c r="DU535">
        <v>0</v>
      </c>
      <c r="DV535" s="1">
        <v>2.1573479999999999E-2</v>
      </c>
      <c r="DW535">
        <v>20.143509999999999</v>
      </c>
      <c r="DX535">
        <v>0</v>
      </c>
      <c r="DY535">
        <v>0</v>
      </c>
      <c r="DZ535" s="1">
        <v>2.162849E-2</v>
      </c>
      <c r="EA535">
        <v>20.116669999999999</v>
      </c>
      <c r="EB535">
        <v>0</v>
      </c>
      <c r="EC535">
        <v>0</v>
      </c>
      <c r="ED535">
        <v>2.2366770000000001E-2</v>
      </c>
      <c r="EE535">
        <v>20.098089999999999</v>
      </c>
      <c r="EF535">
        <v>0</v>
      </c>
      <c r="EG535">
        <v>0</v>
      </c>
      <c r="EH535">
        <v>2.2245600000000001E-2</v>
      </c>
      <c r="EI535">
        <v>20.142410000000002</v>
      </c>
      <c r="EJ535">
        <v>0</v>
      </c>
      <c r="EK535">
        <v>8.5145669999999995E-38</v>
      </c>
      <c r="EL535" s="1">
        <v>2.1834840000000001E-2</v>
      </c>
      <c r="EM535">
        <v>20.233889999999999</v>
      </c>
      <c r="EN535">
        <v>2.7293739999999999E-38</v>
      </c>
      <c r="EO535" s="1">
        <v>2.227031E-34</v>
      </c>
      <c r="EP535" s="1">
        <v>2.1389430000000001E-2</v>
      </c>
      <c r="EQ535">
        <v>20.34254</v>
      </c>
      <c r="ER535" s="1">
        <v>3.2265270000000001E-35</v>
      </c>
      <c r="ES535" s="1">
        <v>2.6037939999999998E-31</v>
      </c>
      <c r="ET535" s="1">
        <v>2.1347339999999999E-2</v>
      </c>
      <c r="EU535">
        <v>20.432649999999999</v>
      </c>
      <c r="EV535" s="1">
        <v>1.9392889999999999E-32</v>
      </c>
      <c r="EW535" s="1">
        <v>1.534051E-28</v>
      </c>
      <c r="EX535" s="1">
        <v>2.143666E-2</v>
      </c>
      <c r="EY535">
        <v>20.45055</v>
      </c>
      <c r="EZ535" s="1">
        <v>6.4613739999999994E-30</v>
      </c>
      <c r="FA535" s="1">
        <v>5.010265E-26</v>
      </c>
      <c r="FB535" s="1">
        <v>2.1378999999999999E-2</v>
      </c>
      <c r="FC535">
        <v>20.423929999999999</v>
      </c>
      <c r="FD535" s="1">
        <v>1.267214E-27</v>
      </c>
      <c r="FE535" s="1">
        <v>9.7372229999999994E-24</v>
      </c>
      <c r="FF535" s="1">
        <v>2.1224920000000001E-2</v>
      </c>
      <c r="FG535">
        <v>20.384930000000001</v>
      </c>
      <c r="FH535" s="1">
        <v>1.548124E-25</v>
      </c>
      <c r="FI535" s="1">
        <v>1.1913669999999999E-21</v>
      </c>
      <c r="FJ535" s="1">
        <v>2.164576E-2</v>
      </c>
      <c r="FK535">
        <v>20.364000000000001</v>
      </c>
      <c r="FL535" s="1">
        <v>1.289438E-23</v>
      </c>
      <c r="FM535" s="1">
        <v>9.6877380000000002E-20</v>
      </c>
      <c r="FN535" s="1">
        <v>2.141245E-2</v>
      </c>
      <c r="FO535">
        <v>20.460170000000002</v>
      </c>
      <c r="FP535" s="1">
        <v>7.2202789999999997E-22</v>
      </c>
      <c r="FQ535" s="1">
        <v>5.4662199999999997E-18</v>
      </c>
      <c r="FR535" s="1">
        <v>2.0998599999999999E-2</v>
      </c>
      <c r="FS535">
        <v>20.56109</v>
      </c>
      <c r="FT535" s="1">
        <v>2.8651610000000002E-20</v>
      </c>
      <c r="FU535" s="1">
        <v>2.2104189999999999E-16</v>
      </c>
      <c r="FV535" s="1">
        <v>2.05346E-2</v>
      </c>
      <c r="FW535">
        <v>20.64949</v>
      </c>
      <c r="FX535" s="1">
        <v>8.3572160000000004E-19</v>
      </c>
      <c r="FY535" s="1">
        <v>6.6049749999999996E-15</v>
      </c>
      <c r="FZ535" s="1">
        <v>2.0397430000000001E-2</v>
      </c>
      <c r="GA535">
        <v>20.70055</v>
      </c>
      <c r="GB535" s="1">
        <v>1.8842090000000001E-17</v>
      </c>
      <c r="GC535" s="1">
        <v>1.5025139999999999E-13</v>
      </c>
      <c r="GD535" s="1">
        <v>2.0365970000000001E-2</v>
      </c>
      <c r="GE535">
        <v>20.70534</v>
      </c>
      <c r="GF535" s="1">
        <v>3.3374899999999998E-16</v>
      </c>
      <c r="GG535" s="1">
        <v>2.6721159999999998E-12</v>
      </c>
      <c r="GH535" s="1">
        <v>2.022883E-2</v>
      </c>
      <c r="GI535">
        <v>20.680389999999999</v>
      </c>
      <c r="GJ535" s="1">
        <v>4.6869029999999999E-15</v>
      </c>
      <c r="GK535" s="1">
        <v>3.794131E-11</v>
      </c>
      <c r="GL535" s="1">
        <v>2.005879E-2</v>
      </c>
      <c r="GM535">
        <v>20.6496</v>
      </c>
      <c r="GN535" s="1">
        <v>5.3362890000000003E-14</v>
      </c>
      <c r="GO535" s="1">
        <v>4.3775100000000002E-10</v>
      </c>
      <c r="GP535" s="1">
        <v>2.0437589999999999E-2</v>
      </c>
      <c r="GQ535">
        <v>20.645199999999999</v>
      </c>
      <c r="GR535" s="1">
        <v>5.1737339999999999E-13</v>
      </c>
      <c r="GS535" s="1">
        <v>4.1862670000000001E-9</v>
      </c>
      <c r="GT535" s="1">
        <v>2.0208460000000001E-2</v>
      </c>
      <c r="GU535">
        <v>20.76539</v>
      </c>
      <c r="GV535" s="1">
        <v>4.0932729999999997E-12</v>
      </c>
      <c r="GW535" s="1">
        <v>3.3676660000000002E-8</v>
      </c>
      <c r="GX535" s="1">
        <v>1.980372E-2</v>
      </c>
      <c r="GY535">
        <v>20.89256</v>
      </c>
      <c r="GZ535" s="1">
        <v>2.7254800000000001E-11</v>
      </c>
      <c r="HA535" s="1">
        <v>2.303202E-7</v>
      </c>
      <c r="HB535" s="1">
        <v>1.935361E-2</v>
      </c>
      <c r="HC535">
        <v>21.017499999999998</v>
      </c>
      <c r="HD535" s="1">
        <v>1.5571979999999999E-10</v>
      </c>
      <c r="HE535" s="1">
        <v>1.354863E-6</v>
      </c>
      <c r="HF535" s="1">
        <v>1.9199870000000001E-2</v>
      </c>
      <c r="HG535">
        <v>21.140090000000001</v>
      </c>
      <c r="HH535" s="1">
        <v>7.865807E-10</v>
      </c>
      <c r="HI535" s="1">
        <v>6.9442630000000002E-6</v>
      </c>
      <c r="HJ535" s="1">
        <v>1.9145539999999999E-2</v>
      </c>
      <c r="HK535">
        <v>21.200530000000001</v>
      </c>
      <c r="HL535" s="1">
        <v>3.5243969999999998E-9</v>
      </c>
      <c r="HM535" s="1">
        <v>3.1413269999999997E-5</v>
      </c>
      <c r="HN535" s="1">
        <v>1.9003030000000001E-2</v>
      </c>
      <c r="HO535">
        <v>21.179680000000001</v>
      </c>
      <c r="HP535" s="1">
        <v>1.401323E-8</v>
      </c>
      <c r="HQ535" s="1">
        <v>1.2670260000000001E-4</v>
      </c>
      <c r="HR535" s="1">
        <v>1.8763180000000001E-2</v>
      </c>
      <c r="HS535">
        <v>21.146280000000001</v>
      </c>
      <c r="HT535" s="1">
        <v>4.9845230000000001E-8</v>
      </c>
      <c r="HU535" s="1">
        <v>4.5950940000000001E-4</v>
      </c>
      <c r="HV535" s="1">
        <v>1.8770180000000001E-2</v>
      </c>
      <c r="HW535">
        <v>21.123840000000001</v>
      </c>
      <c r="HX535" s="1">
        <v>1.629312E-7</v>
      </c>
      <c r="HY535" s="1">
        <v>1.5119759999999999E-3</v>
      </c>
      <c r="HZ535" s="1">
        <v>1.8507740000000002E-2</v>
      </c>
      <c r="IA535">
        <v>21.216329999999999</v>
      </c>
      <c r="IB535" s="1">
        <v>4.8002570000000001E-7</v>
      </c>
      <c r="IC535" s="1">
        <v>4.5475439999999997E-3</v>
      </c>
      <c r="ID535" s="1">
        <v>1.8187660000000001E-2</v>
      </c>
      <c r="IE535">
        <v>21.366949999999999</v>
      </c>
      <c r="IF535" s="1">
        <v>1.2963599999999999E-6</v>
      </c>
      <c r="IG535" s="1">
        <v>1.257875E-2</v>
      </c>
      <c r="IH535" s="1">
        <v>1.7868370000000001E-2</v>
      </c>
      <c r="II535">
        <v>21.51399</v>
      </c>
      <c r="IJ535" s="1">
        <v>3.2397920000000001E-6</v>
      </c>
      <c r="IK535" s="1">
        <v>3.2206699999999998E-2</v>
      </c>
      <c r="IL535" s="1">
        <v>1.7711609999999999E-2</v>
      </c>
      <c r="IM535">
        <v>21.649940000000001</v>
      </c>
      <c r="IN535" s="1">
        <v>7.6119589999999996E-6</v>
      </c>
      <c r="IO535" s="1">
        <v>7.6832079999999997E-2</v>
      </c>
      <c r="IP535" s="1">
        <v>1.762033E-2</v>
      </c>
      <c r="IQ535">
        <v>21.697510000000001</v>
      </c>
      <c r="IR535" s="1">
        <v>1.6831570000000001E-5</v>
      </c>
      <c r="IS535" s="1">
        <v>0.17184089999999999</v>
      </c>
      <c r="IT535" s="1">
        <v>1.75102E-2</v>
      </c>
      <c r="IU535">
        <v>21.679449999999999</v>
      </c>
      <c r="IV535" s="1">
        <v>3.5047459999999997E-5</v>
      </c>
      <c r="IW535">
        <v>0.36222199999999999</v>
      </c>
      <c r="IX535" s="1">
        <v>1.7397900000000001E-2</v>
      </c>
      <c r="IY535">
        <v>21.658110000000001</v>
      </c>
      <c r="IZ535" s="1">
        <v>6.9091510000000001E-5</v>
      </c>
      <c r="JA535">
        <v>0.72286779999999995</v>
      </c>
      <c r="JB535" s="1">
        <v>1.753472E-2</v>
      </c>
      <c r="JC535">
        <v>21.651330000000002</v>
      </c>
      <c r="JD535" s="1">
        <v>1.3149219999999999E-4</v>
      </c>
      <c r="JE535">
        <v>1.372689</v>
      </c>
      <c r="JF535">
        <v>1.7434959999999999E-2</v>
      </c>
      <c r="JG535">
        <v>21.71715</v>
      </c>
      <c r="JH535" s="1">
        <v>2.3585300000000001E-4</v>
      </c>
      <c r="JI535">
        <v>2.4900679999999999</v>
      </c>
      <c r="JJ535" s="1">
        <v>1.7260770000000002E-2</v>
      </c>
      <c r="JK535">
        <v>21.773420000000002</v>
      </c>
      <c r="JL535" s="1">
        <v>4.0371470000000003E-4</v>
      </c>
      <c r="JM535">
        <v>4.3271249999999997</v>
      </c>
      <c r="JN535" s="1">
        <v>1.7042660000000001E-2</v>
      </c>
      <c r="JO535">
        <v>21.845580000000002</v>
      </c>
      <c r="JP535" s="1">
        <v>6.6220280000000003E-4</v>
      </c>
      <c r="JQ535">
        <v>7.22628</v>
      </c>
      <c r="JR535" s="1">
        <v>1.6923179999999999E-2</v>
      </c>
      <c r="JS535">
        <v>21.867709999999999</v>
      </c>
      <c r="JT535" s="1">
        <v>1.053687E-3</v>
      </c>
      <c r="JU535">
        <v>11.63434</v>
      </c>
      <c r="JV535" s="1">
        <v>1.6848599999999998E-2</v>
      </c>
      <c r="JW535">
        <v>21.85305</v>
      </c>
      <c r="JX535" s="1">
        <v>1.6257089999999999E-3</v>
      </c>
      <c r="JY535">
        <v>18.115179999999999</v>
      </c>
      <c r="JZ535" s="1">
        <v>1.6738090000000001E-2</v>
      </c>
      <c r="KA535">
        <v>21.82986</v>
      </c>
      <c r="KB535" s="1">
        <v>2.427504E-3</v>
      </c>
      <c r="KC535">
        <v>27.34967</v>
      </c>
      <c r="KD535" s="1">
        <v>1.6575800000000002E-2</v>
      </c>
      <c r="KE535">
        <v>21.80536</v>
      </c>
      <c r="KF535" s="1">
        <v>3.5112519999999999E-3</v>
      </c>
      <c r="KG535">
        <v>40.127130000000001</v>
      </c>
      <c r="KH535" s="1">
        <v>1.6392029999999998E-2</v>
      </c>
      <c r="KI535">
        <v>21.78614</v>
      </c>
      <c r="KJ535" s="1">
        <v>4.9405930000000001E-3</v>
      </c>
      <c r="KK535">
        <v>57.334020000000002</v>
      </c>
      <c r="KL535" s="1">
        <v>1.6232070000000001E-2</v>
      </c>
      <c r="KM535">
        <v>21.85361</v>
      </c>
      <c r="KN535" s="1">
        <v>6.7944279999999999E-3</v>
      </c>
      <c r="KO535">
        <v>79.93974</v>
      </c>
      <c r="KP535" s="1">
        <v>1.6112810000000002E-2</v>
      </c>
      <c r="KQ535">
        <v>21.89095</v>
      </c>
      <c r="KR535" s="1">
        <v>9.1600099999999997E-3</v>
      </c>
      <c r="KS535">
        <v>108.9832</v>
      </c>
      <c r="KT535" s="1">
        <v>1.5984120000000001E-2</v>
      </c>
      <c r="KU535">
        <v>21.94295</v>
      </c>
      <c r="KV535" s="1">
        <v>1.2089290000000001E-2</v>
      </c>
      <c r="KW535">
        <v>145.535</v>
      </c>
      <c r="KX535" s="1">
        <v>1.583967E-2</v>
      </c>
      <c r="KY535">
        <v>21.99907</v>
      </c>
      <c r="KZ535" s="1">
        <v>1.5638590000000001E-2</v>
      </c>
      <c r="LA535">
        <v>190.65180000000001</v>
      </c>
      <c r="LB535" s="1">
        <v>1.570301E-2</v>
      </c>
      <c r="LC535">
        <v>22.015039999999999</v>
      </c>
      <c r="LD535" s="1">
        <v>1.988531E-2</v>
      </c>
      <c r="LE535">
        <v>245.36519999999999</v>
      </c>
      <c r="LF535" s="1">
        <v>1.5592780000000001E-2</v>
      </c>
      <c r="LG535">
        <v>21.981649999999998</v>
      </c>
      <c r="LH535" s="1">
        <v>2.4920890000000001E-2</v>
      </c>
      <c r="LI535">
        <v>310.65859999999998</v>
      </c>
      <c r="LJ535" s="1">
        <v>1.552952E-2</v>
      </c>
      <c r="LK535">
        <v>21.939820000000001</v>
      </c>
      <c r="LL535" s="1">
        <v>3.0855870000000001E-2</v>
      </c>
      <c r="LM535">
        <v>387.4477</v>
      </c>
      <c r="LN535">
        <v>1.5605050000000001E-2</v>
      </c>
      <c r="LO535">
        <v>21.93479</v>
      </c>
      <c r="LP535" s="1">
        <v>3.8028369999999999E-2</v>
      </c>
      <c r="LQ535">
        <v>476.66300000000001</v>
      </c>
      <c r="LR535" s="1">
        <v>1.551456E-2</v>
      </c>
      <c r="LS535">
        <v>22.060559999999999</v>
      </c>
      <c r="LT535" s="1">
        <v>4.5794469999999997E-2</v>
      </c>
      <c r="LU535">
        <v>579.00879999999995</v>
      </c>
      <c r="LV535" s="1">
        <v>1.5372800000000001E-2</v>
      </c>
      <c r="LW535">
        <v>22.183260000000001</v>
      </c>
      <c r="LX535" s="1">
        <v>5.4306100000000003E-2</v>
      </c>
      <c r="LY535">
        <v>694.88599999999997</v>
      </c>
      <c r="LZ535" s="1">
        <v>1.5239010000000001E-2</v>
      </c>
      <c r="MA535">
        <v>22.302949999999999</v>
      </c>
      <c r="MB535" s="1">
        <v>6.3717300000000004E-2</v>
      </c>
      <c r="MC535">
        <v>824.62419999999997</v>
      </c>
      <c r="MD535">
        <v>1.519715E-2</v>
      </c>
      <c r="ME535">
        <v>22.435970000000001</v>
      </c>
      <c r="MF535" s="1">
        <v>7.44393E-2</v>
      </c>
      <c r="MG535">
        <v>968.51549999999997</v>
      </c>
      <c r="MH535">
        <v>1.518182E-2</v>
      </c>
      <c r="MI535">
        <v>22.485330000000001</v>
      </c>
      <c r="MJ535" s="1">
        <v>8.6304549999999994E-2</v>
      </c>
      <c r="MK535">
        <v>1126.8030000000001</v>
      </c>
      <c r="ML535" s="1">
        <v>1.514304E-2</v>
      </c>
      <c r="MM535">
        <v>22.443850000000001</v>
      </c>
      <c r="MN535" s="1">
        <v>9.9043199999999998E-2</v>
      </c>
      <c r="MO535">
        <v>1299.4570000000001</v>
      </c>
      <c r="MP535">
        <v>1.5112799999999999E-2</v>
      </c>
      <c r="MQ535">
        <v>22.407440000000001</v>
      </c>
      <c r="MR535">
        <v>0.1127914</v>
      </c>
      <c r="MS535">
        <v>1486.2349999999999</v>
      </c>
      <c r="MT535" s="1">
        <v>1.526807E-2</v>
      </c>
      <c r="MU535">
        <v>22.3902</v>
      </c>
      <c r="MV535">
        <v>0.129082</v>
      </c>
      <c r="MW535">
        <v>1687.2370000000001</v>
      </c>
      <c r="MX535" s="1">
        <v>1.521717E-2</v>
      </c>
      <c r="MY535">
        <v>22.494669999999999</v>
      </c>
      <c r="MZ535">
        <v>0.14473849999999999</v>
      </c>
      <c r="NA535">
        <v>1902.1</v>
      </c>
      <c r="NB535">
        <v>1.5093759999999999E-2</v>
      </c>
      <c r="NC535">
        <v>22.631889999999999</v>
      </c>
      <c r="ND535">
        <v>0.16041859999999999</v>
      </c>
      <c r="NE535">
        <v>2129.7669999999998</v>
      </c>
      <c r="NF535">
        <v>1.496341E-2</v>
      </c>
      <c r="NG535">
        <v>22.75441</v>
      </c>
      <c r="NH535">
        <v>0.17658360000000001</v>
      </c>
      <c r="NI535">
        <v>2369.422</v>
      </c>
      <c r="NJ535">
        <v>1.495081E-2</v>
      </c>
      <c r="NK535">
        <v>22.871089999999999</v>
      </c>
      <c r="NL535">
        <v>0.19478770000000001</v>
      </c>
      <c r="NM535">
        <v>2620.518</v>
      </c>
      <c r="NN535">
        <v>1.498524E-2</v>
      </c>
      <c r="NO535">
        <v>22.898289999999999</v>
      </c>
      <c r="NP535">
        <v>0.21440300000000001</v>
      </c>
      <c r="NQ535">
        <v>2882.7170000000001</v>
      </c>
      <c r="NR535">
        <v>1.498035E-2</v>
      </c>
      <c r="NS535">
        <v>22.867059999999999</v>
      </c>
      <c r="NT535">
        <v>0.2342071</v>
      </c>
      <c r="NU535">
        <v>3155.2350000000001</v>
      </c>
      <c r="NV535">
        <v>1.4897789999999999E-2</v>
      </c>
      <c r="NW535">
        <v>22.832699999999999</v>
      </c>
      <c r="NX535">
        <v>0.25331229999999999</v>
      </c>
      <c r="NY535">
        <v>3436.9369999999999</v>
      </c>
      <c r="NZ535">
        <v>1.476157E-2</v>
      </c>
      <c r="OA535">
        <v>22.815239999999999</v>
      </c>
      <c r="OB535">
        <v>0.27172299999999999</v>
      </c>
      <c r="OC535">
        <v>3726.5120000000002</v>
      </c>
      <c r="OD535">
        <v>1.4702099999999999E-2</v>
      </c>
      <c r="OE535">
        <v>22.820779999999999</v>
      </c>
      <c r="OF535">
        <v>0.29175069999999997</v>
      </c>
      <c r="OG535">
        <v>4023.0549999999998</v>
      </c>
      <c r="OH535">
        <v>1.472072E-2</v>
      </c>
      <c r="OI535">
        <v>22.899740000000001</v>
      </c>
      <c r="OJ535">
        <v>0.31366450000000001</v>
      </c>
      <c r="OK535">
        <v>4326.2269999999999</v>
      </c>
    </row>
    <row r="536" spans="1:401" x14ac:dyDescent="0.35">
      <c r="A536">
        <v>545</v>
      </c>
      <c r="B536" t="s">
        <v>4</v>
      </c>
      <c r="C536" t="s">
        <v>364</v>
      </c>
      <c r="D536" t="s">
        <v>543</v>
      </c>
      <c r="E536">
        <v>764.96569999999997</v>
      </c>
      <c r="F536" s="1">
        <v>1.7743760000000001E-2</v>
      </c>
      <c r="G536">
        <v>18.587240000000001</v>
      </c>
      <c r="H536">
        <v>0</v>
      </c>
      <c r="I536">
        <v>0</v>
      </c>
      <c r="J536" s="1">
        <v>1.773746E-2</v>
      </c>
      <c r="K536">
        <v>18.604150000000001</v>
      </c>
      <c r="L536">
        <v>0</v>
      </c>
      <c r="M536">
        <v>0</v>
      </c>
      <c r="N536" s="1">
        <v>1.793579E-2</v>
      </c>
      <c r="O536">
        <v>18.707239999999999</v>
      </c>
      <c r="P536">
        <v>0</v>
      </c>
      <c r="Q536">
        <v>0</v>
      </c>
      <c r="R536" s="1">
        <v>1.8165009999999999E-2</v>
      </c>
      <c r="S536">
        <v>18.773319999999998</v>
      </c>
      <c r="T536">
        <v>0</v>
      </c>
      <c r="U536">
        <v>0</v>
      </c>
      <c r="V536" s="1">
        <v>1.8128740000000001E-2</v>
      </c>
      <c r="W536">
        <v>18.87068</v>
      </c>
      <c r="X536">
        <v>0</v>
      </c>
      <c r="Y536">
        <v>0</v>
      </c>
      <c r="Z536">
        <v>1.7994929999999999E-2</v>
      </c>
      <c r="AA536">
        <v>18.894839999999999</v>
      </c>
      <c r="AB536">
        <v>0</v>
      </c>
      <c r="AC536">
        <v>0</v>
      </c>
      <c r="AD536" s="1">
        <v>1.797938E-2</v>
      </c>
      <c r="AE536">
        <v>18.906939999999999</v>
      </c>
      <c r="AF536">
        <v>0</v>
      </c>
      <c r="AG536">
        <v>0</v>
      </c>
      <c r="AH536" s="1">
        <v>1.807255E-2</v>
      </c>
      <c r="AI536">
        <v>18.91723</v>
      </c>
      <c r="AJ536">
        <v>0</v>
      </c>
      <c r="AK536">
        <v>0</v>
      </c>
      <c r="AL536" s="1">
        <v>1.790069E-2</v>
      </c>
      <c r="AM536">
        <v>18.924109999999999</v>
      </c>
      <c r="AN536">
        <v>0</v>
      </c>
      <c r="AO536">
        <v>0</v>
      </c>
      <c r="AP536" s="1">
        <v>1.8056860000000001E-2</v>
      </c>
      <c r="AQ536">
        <v>18.941089999999999</v>
      </c>
      <c r="AR536">
        <v>0</v>
      </c>
      <c r="AS536">
        <v>0</v>
      </c>
      <c r="AT536" s="1">
        <v>1.8305809999999999E-2</v>
      </c>
      <c r="AU536">
        <v>19.036010000000001</v>
      </c>
      <c r="AV536">
        <v>0</v>
      </c>
      <c r="AW536">
        <v>0</v>
      </c>
      <c r="AX536" s="1">
        <v>1.8554939999999999E-2</v>
      </c>
      <c r="AY536">
        <v>19.08587</v>
      </c>
      <c r="AZ536">
        <v>0</v>
      </c>
      <c r="BA536">
        <v>0</v>
      </c>
      <c r="BB536" s="1">
        <v>1.86728E-2</v>
      </c>
      <c r="BC536">
        <v>19.128550000000001</v>
      </c>
      <c r="BD536">
        <v>0</v>
      </c>
      <c r="BE536">
        <v>0</v>
      </c>
      <c r="BF536" s="1">
        <v>1.875141E-2</v>
      </c>
      <c r="BG536">
        <v>19.17464</v>
      </c>
      <c r="BH536">
        <v>0</v>
      </c>
      <c r="BI536">
        <v>0</v>
      </c>
      <c r="BJ536" s="1">
        <v>1.889298E-2</v>
      </c>
      <c r="BK536">
        <v>19.17426</v>
      </c>
      <c r="BL536">
        <v>0</v>
      </c>
      <c r="BM536">
        <v>0</v>
      </c>
      <c r="BN536" s="1">
        <v>1.9134990000000001E-2</v>
      </c>
      <c r="BO536">
        <v>19.162320000000001</v>
      </c>
      <c r="BP536">
        <v>0</v>
      </c>
      <c r="BQ536">
        <v>0</v>
      </c>
      <c r="BR536" s="1">
        <v>1.9418339999999999E-2</v>
      </c>
      <c r="BS536">
        <v>19.152280000000001</v>
      </c>
      <c r="BT536">
        <v>0</v>
      </c>
      <c r="BU536">
        <v>0</v>
      </c>
      <c r="BV536" s="1">
        <v>1.9601070000000002E-2</v>
      </c>
      <c r="BW536">
        <v>19.2119</v>
      </c>
      <c r="BX536">
        <v>0</v>
      </c>
      <c r="BY536">
        <v>0</v>
      </c>
      <c r="BZ536" s="1">
        <v>1.9717289999999998E-2</v>
      </c>
      <c r="CA536">
        <v>19.335139999999999</v>
      </c>
      <c r="CB536">
        <v>0</v>
      </c>
      <c r="CC536">
        <v>0</v>
      </c>
      <c r="CD536">
        <v>1.9829619999999999E-2</v>
      </c>
      <c r="CE536">
        <v>19.481490000000001</v>
      </c>
      <c r="CF536">
        <v>0</v>
      </c>
      <c r="CG536">
        <v>0</v>
      </c>
      <c r="CH536" s="1">
        <v>1.9994729999999999E-2</v>
      </c>
      <c r="CI536">
        <v>19.60333</v>
      </c>
      <c r="CJ536">
        <v>0</v>
      </c>
      <c r="CK536">
        <v>0</v>
      </c>
      <c r="CL536" s="1">
        <v>2.0185829999999998E-2</v>
      </c>
      <c r="CM536">
        <v>19.643730000000001</v>
      </c>
      <c r="CN536">
        <v>0</v>
      </c>
      <c r="CO536">
        <v>0</v>
      </c>
      <c r="CP536" s="1">
        <v>2.03337E-2</v>
      </c>
      <c r="CQ536">
        <v>19.63571</v>
      </c>
      <c r="CR536">
        <v>0</v>
      </c>
      <c r="CS536">
        <v>0</v>
      </c>
      <c r="CT536" s="1">
        <v>2.0515450000000001E-2</v>
      </c>
      <c r="CU536">
        <v>19.627079999999999</v>
      </c>
      <c r="CV536">
        <v>0</v>
      </c>
      <c r="CW536">
        <v>0</v>
      </c>
      <c r="CX536" s="1">
        <v>2.106338E-2</v>
      </c>
      <c r="CY536">
        <v>19.631779999999999</v>
      </c>
      <c r="CZ536">
        <v>0</v>
      </c>
      <c r="DA536">
        <v>0</v>
      </c>
      <c r="DB536" s="1">
        <v>2.1119519999999999E-2</v>
      </c>
      <c r="DC536">
        <v>19.718050000000002</v>
      </c>
      <c r="DD536">
        <v>0</v>
      </c>
      <c r="DE536">
        <v>0</v>
      </c>
      <c r="DF536" s="1">
        <v>2.0999259999999999E-2</v>
      </c>
      <c r="DG536">
        <v>19.855889999999999</v>
      </c>
      <c r="DH536">
        <v>0</v>
      </c>
      <c r="DI536">
        <v>0</v>
      </c>
      <c r="DJ536" s="1">
        <v>2.084633E-2</v>
      </c>
      <c r="DK536">
        <v>19.97026</v>
      </c>
      <c r="DL536">
        <v>0</v>
      </c>
      <c r="DM536">
        <v>0</v>
      </c>
      <c r="DN536" s="1">
        <v>2.091929E-2</v>
      </c>
      <c r="DO536">
        <v>20.068390000000001</v>
      </c>
      <c r="DP536">
        <v>0</v>
      </c>
      <c r="DQ536">
        <v>0</v>
      </c>
      <c r="DR536" s="1">
        <v>2.105827E-2</v>
      </c>
      <c r="DS536">
        <v>20.10239</v>
      </c>
      <c r="DT536">
        <v>0</v>
      </c>
      <c r="DU536">
        <v>0</v>
      </c>
      <c r="DV536" s="1">
        <v>2.1094740000000001E-2</v>
      </c>
      <c r="DW536">
        <v>20.08419</v>
      </c>
      <c r="DX536">
        <v>0</v>
      </c>
      <c r="DY536">
        <v>0</v>
      </c>
      <c r="DZ536" s="1">
        <v>2.115214E-2</v>
      </c>
      <c r="EA536">
        <v>20.058420000000002</v>
      </c>
      <c r="EB536">
        <v>0</v>
      </c>
      <c r="EC536">
        <v>0</v>
      </c>
      <c r="ED536" s="1">
        <v>2.1883719999999999E-2</v>
      </c>
      <c r="EE536">
        <v>20.04072</v>
      </c>
      <c r="EF536">
        <v>0</v>
      </c>
      <c r="EG536">
        <v>0</v>
      </c>
      <c r="EH536" s="1">
        <v>2.176295E-2</v>
      </c>
      <c r="EI536">
        <v>20.0852</v>
      </c>
      <c r="EJ536">
        <v>0</v>
      </c>
      <c r="EK536">
        <v>2.6465020000000001E-38</v>
      </c>
      <c r="EL536" s="1">
        <v>2.1358289999999999E-2</v>
      </c>
      <c r="EM536">
        <v>20.17614</v>
      </c>
      <c r="EN536">
        <v>0</v>
      </c>
      <c r="EO536" s="1">
        <v>7.3422720000000004E-35</v>
      </c>
      <c r="EP536" s="1">
        <v>2.0919030000000002E-2</v>
      </c>
      <c r="EQ536">
        <v>20.284220000000001</v>
      </c>
      <c r="ER536" s="1">
        <v>1.107116E-35</v>
      </c>
      <c r="ES536" s="1">
        <v>9.0550330000000004E-32</v>
      </c>
      <c r="ET536">
        <v>2.0878549999999999E-2</v>
      </c>
      <c r="EU536">
        <v>20.374099999999999</v>
      </c>
      <c r="EV536" s="1">
        <v>6.9694209999999995E-33</v>
      </c>
      <c r="EW536" s="1">
        <v>5.6022240000000001E-29</v>
      </c>
      <c r="EX536">
        <v>2.0969100000000001E-2</v>
      </c>
      <c r="EY536">
        <v>20.392469999999999</v>
      </c>
      <c r="EZ536" s="1">
        <v>2.4249339999999999E-30</v>
      </c>
      <c r="FA536" s="1">
        <v>1.9144209999999999E-26</v>
      </c>
      <c r="FB536" s="1">
        <v>2.091434E-2</v>
      </c>
      <c r="FC536">
        <v>20.367000000000001</v>
      </c>
      <c r="FD536" s="1">
        <v>4.9542079999999999E-28</v>
      </c>
      <c r="FE536" s="1">
        <v>3.8818359999999998E-24</v>
      </c>
      <c r="FF536" s="1">
        <v>2.0766630000000001E-2</v>
      </c>
      <c r="FG536">
        <v>20.329360000000001</v>
      </c>
      <c r="FH536" s="1">
        <v>6.2910330000000005E-26</v>
      </c>
      <c r="FI536" s="1">
        <v>4.9426639999999997E-22</v>
      </c>
      <c r="FJ536" s="1">
        <v>2.1182650000000001E-2</v>
      </c>
      <c r="FK536">
        <v>20.309470000000001</v>
      </c>
      <c r="FL536" s="1">
        <v>5.4349589999999999E-24</v>
      </c>
      <c r="FM536" s="1">
        <v>4.1727870000000002E-20</v>
      </c>
      <c r="FN536" s="1">
        <v>2.0954400000000001E-2</v>
      </c>
      <c r="FO536">
        <v>20.405259999999998</v>
      </c>
      <c r="FP536" s="1">
        <v>3.149824E-22</v>
      </c>
      <c r="FQ536" s="1">
        <v>2.4390870000000002E-18</v>
      </c>
      <c r="FR536" s="1">
        <v>2.054607E-2</v>
      </c>
      <c r="FS536">
        <v>20.505839999999999</v>
      </c>
      <c r="FT536" s="1">
        <v>1.291282E-20</v>
      </c>
      <c r="FU536" s="1">
        <v>1.0199259999999999E-16</v>
      </c>
      <c r="FV536" s="1">
        <v>2.00901E-2</v>
      </c>
      <c r="FW536">
        <v>20.59402</v>
      </c>
      <c r="FX536" s="1">
        <v>3.8851950000000001E-19</v>
      </c>
      <c r="FY536" s="1">
        <v>3.1462209999999999E-15</v>
      </c>
      <c r="FZ536" s="1">
        <v>1.9957590000000001E-2</v>
      </c>
      <c r="GA536">
        <v>20.645340000000001</v>
      </c>
      <c r="GB536" s="1">
        <v>9.0241719999999999E-18</v>
      </c>
      <c r="GC536" s="1">
        <v>7.3772290000000002E-14</v>
      </c>
      <c r="GD536" s="1">
        <v>1.9927980000000001E-2</v>
      </c>
      <c r="GE536">
        <v>20.6509</v>
      </c>
      <c r="GF536" s="1">
        <v>1.6446440000000001E-16</v>
      </c>
      <c r="GG536" s="1">
        <v>1.350548E-12</v>
      </c>
      <c r="GH536" s="1">
        <v>1.9794530000000001E-2</v>
      </c>
      <c r="GI536">
        <v>20.627079999999999</v>
      </c>
      <c r="GJ536" s="1">
        <v>2.3735469999999998E-15</v>
      </c>
      <c r="GK536" s="1">
        <v>1.9716060000000001E-11</v>
      </c>
      <c r="GL536">
        <v>1.963165E-2</v>
      </c>
      <c r="GM536">
        <v>20.597480000000001</v>
      </c>
      <c r="GN536" s="1">
        <v>2.774694E-14</v>
      </c>
      <c r="GO536" s="1">
        <v>2.336188E-10</v>
      </c>
      <c r="GP536" s="1">
        <v>2.0005510000000001E-2</v>
      </c>
      <c r="GQ536">
        <v>20.593769999999999</v>
      </c>
      <c r="GR536" s="1">
        <v>2.7592870000000002E-13</v>
      </c>
      <c r="GS536" s="1">
        <v>2.2920569999999999E-9</v>
      </c>
      <c r="GT536" s="1">
        <v>1.9782210000000001E-2</v>
      </c>
      <c r="GU536">
        <v>20.713159999999998</v>
      </c>
      <c r="GV536" s="1">
        <v>2.236728E-12</v>
      </c>
      <c r="GW536" s="1">
        <v>1.8897460000000001E-8</v>
      </c>
      <c r="GX536">
        <v>1.938372E-2</v>
      </c>
      <c r="GY536">
        <v>20.839500000000001</v>
      </c>
      <c r="GZ536" s="1">
        <v>1.524286E-11</v>
      </c>
      <c r="HA536" s="1">
        <v>1.3233450000000001E-7</v>
      </c>
      <c r="HB536" s="1">
        <v>1.8941690000000001E-2</v>
      </c>
      <c r="HC536">
        <v>20.963560000000001</v>
      </c>
      <c r="HD536" s="1">
        <v>8.9066410000000004E-11</v>
      </c>
      <c r="HE536" s="1">
        <v>7.9640269999999996E-7</v>
      </c>
      <c r="HF536" s="1">
        <v>1.879134E-2</v>
      </c>
      <c r="HG536">
        <v>21.085380000000001</v>
      </c>
      <c r="HH536" s="1">
        <v>4.597317E-10</v>
      </c>
      <c r="HI536" s="1">
        <v>4.172166E-6</v>
      </c>
      <c r="HJ536" s="1">
        <v>1.8740989999999999E-2</v>
      </c>
      <c r="HK536">
        <v>21.145869999999999</v>
      </c>
      <c r="HL536" s="1">
        <v>2.103343E-9</v>
      </c>
      <c r="HM536" s="1">
        <v>1.927291E-5</v>
      </c>
      <c r="HN536" s="1">
        <v>1.8601860000000001E-2</v>
      </c>
      <c r="HO536">
        <v>21.126149999999999</v>
      </c>
      <c r="HP536" s="1">
        <v>8.5309480000000004E-9</v>
      </c>
      <c r="HQ536" s="1">
        <v>7.9311149999999997E-5</v>
      </c>
      <c r="HR536" s="1">
        <v>1.8367339999999999E-2</v>
      </c>
      <c r="HS536">
        <v>21.094049999999999</v>
      </c>
      <c r="HT536" s="1">
        <v>3.0929599999999998E-8</v>
      </c>
      <c r="HU536" s="1">
        <v>2.932287E-4</v>
      </c>
      <c r="HV536" s="1">
        <v>1.837768E-2</v>
      </c>
      <c r="HW536">
        <v>21.072700000000001</v>
      </c>
      <c r="HX536" s="1">
        <v>1.0299E-7</v>
      </c>
      <c r="HY536" s="1">
        <v>9.828542999999999E-4</v>
      </c>
      <c r="HZ536" s="1">
        <v>1.8120109999999998E-2</v>
      </c>
      <c r="IA536">
        <v>21.16488</v>
      </c>
      <c r="IB536" s="1">
        <v>3.0881319999999998E-7</v>
      </c>
      <c r="IC536" s="1">
        <v>3.0091110000000001E-3</v>
      </c>
      <c r="ID536" s="1">
        <v>1.780491E-2</v>
      </c>
      <c r="IE536">
        <v>21.314360000000001</v>
      </c>
      <c r="IF536" s="1">
        <v>8.4810030000000001E-7</v>
      </c>
      <c r="IG536" s="1">
        <v>8.4662520000000005E-3</v>
      </c>
      <c r="IH536" s="1">
        <v>1.749202E-2</v>
      </c>
      <c r="II536">
        <v>21.460290000000001</v>
      </c>
      <c r="IJ536" s="1">
        <v>2.1541229999999998E-6</v>
      </c>
      <c r="IK536" s="1">
        <v>2.2033790000000001E-2</v>
      </c>
      <c r="IL536">
        <v>1.7338630000000001E-2</v>
      </c>
      <c r="IM536">
        <v>21.595269999999999</v>
      </c>
      <c r="IN536" s="1">
        <v>5.140425E-6</v>
      </c>
      <c r="IO536" s="1">
        <v>5.3392269999999999E-2</v>
      </c>
      <c r="IP536" s="1">
        <v>1.725117E-2</v>
      </c>
      <c r="IQ536">
        <v>21.6431</v>
      </c>
      <c r="IR536" s="1">
        <v>1.153834E-5</v>
      </c>
      <c r="IS536" s="1">
        <v>0.1212194</v>
      </c>
      <c r="IT536" s="1">
        <v>1.7142460000000002E-2</v>
      </c>
      <c r="IU536">
        <v>21.626169999999998</v>
      </c>
      <c r="IV536" s="1">
        <v>2.4369419999999999E-5</v>
      </c>
      <c r="IW536">
        <v>0.25920910000000003</v>
      </c>
      <c r="IX536" s="1">
        <v>1.7034690000000002E-2</v>
      </c>
      <c r="IY536">
        <v>21.60604</v>
      </c>
      <c r="IZ536" s="1">
        <v>4.8707929999999997E-5</v>
      </c>
      <c r="JA536">
        <v>0.52444239999999998</v>
      </c>
      <c r="JB536" s="1">
        <v>1.7170270000000001E-2</v>
      </c>
      <c r="JC536">
        <v>21.600110000000001</v>
      </c>
      <c r="JD536" s="1">
        <v>9.3926530000000005E-5</v>
      </c>
      <c r="JE536">
        <v>1.0090509999999999</v>
      </c>
      <c r="JF536" s="1">
        <v>1.7073419999999999E-2</v>
      </c>
      <c r="JG536">
        <v>21.665929999999999</v>
      </c>
      <c r="JH536" s="1">
        <v>1.70605E-4</v>
      </c>
      <c r="JI536">
        <v>1.85361</v>
      </c>
      <c r="JJ536" s="1">
        <v>1.690177E-2</v>
      </c>
      <c r="JK536">
        <v>21.722349999999999</v>
      </c>
      <c r="JL536" s="1">
        <v>2.9553080000000001E-4</v>
      </c>
      <c r="JM536">
        <v>3.260113</v>
      </c>
      <c r="JN536" s="1">
        <v>1.6686759999999998E-2</v>
      </c>
      <c r="JO536">
        <v>21.794440000000002</v>
      </c>
      <c r="JP536" s="1">
        <v>4.9029949999999998E-4</v>
      </c>
      <c r="JQ536">
        <v>5.507403</v>
      </c>
      <c r="JR536" s="1">
        <v>1.6570850000000002E-2</v>
      </c>
      <c r="JS536">
        <v>21.817260000000001</v>
      </c>
      <c r="JT536" s="1">
        <v>7.8882029999999997E-4</v>
      </c>
      <c r="JU536">
        <v>8.9651420000000002</v>
      </c>
      <c r="JV536" s="1">
        <v>1.6498639999999998E-2</v>
      </c>
      <c r="JW536">
        <v>21.80367</v>
      </c>
      <c r="JX536" s="1">
        <v>1.22996E-3</v>
      </c>
      <c r="JY536">
        <v>14.106949999999999</v>
      </c>
      <c r="JZ536" s="1">
        <v>1.6389500000000001E-2</v>
      </c>
      <c r="KA536">
        <v>21.781639999999999</v>
      </c>
      <c r="KB536" s="1">
        <v>1.855024E-3</v>
      </c>
      <c r="KC536">
        <v>21.513819999999999</v>
      </c>
      <c r="KD536" s="1">
        <v>1.6231280000000001E-2</v>
      </c>
      <c r="KE536">
        <v>21.758320000000001</v>
      </c>
      <c r="KF536" s="1">
        <v>2.7091659999999998E-3</v>
      </c>
      <c r="KG536">
        <v>31.87012</v>
      </c>
      <c r="KH536" s="1">
        <v>1.6051340000000001E-2</v>
      </c>
      <c r="KI536">
        <v>21.74023</v>
      </c>
      <c r="KJ536" s="1">
        <v>3.8471450000000002E-3</v>
      </c>
      <c r="KK536">
        <v>45.957099999999997</v>
      </c>
      <c r="KL536" s="1">
        <v>1.5895369999999999E-2</v>
      </c>
      <c r="KM536">
        <v>21.807659999999998</v>
      </c>
      <c r="KN536" s="1">
        <v>5.3375139999999998E-3</v>
      </c>
      <c r="KO536">
        <v>64.642610000000005</v>
      </c>
      <c r="KP536" s="1">
        <v>1.5778179999999999E-2</v>
      </c>
      <c r="KQ536">
        <v>21.845459999999999</v>
      </c>
      <c r="KR536" s="1">
        <v>7.2561930000000002E-3</v>
      </c>
      <c r="KS536">
        <v>88.871229999999997</v>
      </c>
      <c r="KT536" s="1">
        <v>1.565244E-2</v>
      </c>
      <c r="KU536">
        <v>21.897629999999999</v>
      </c>
      <c r="KV536" s="1">
        <v>9.6538370000000002E-3</v>
      </c>
      <c r="KW536">
        <v>119.6337</v>
      </c>
      <c r="KX536" s="1">
        <v>1.551058E-2</v>
      </c>
      <c r="KY536">
        <v>21.95391</v>
      </c>
      <c r="KZ536" s="1">
        <v>1.2583830000000001E-2</v>
      </c>
      <c r="LA536">
        <v>157.928</v>
      </c>
      <c r="LB536">
        <v>1.5377500000000001E-2</v>
      </c>
      <c r="LC536">
        <v>21.97062</v>
      </c>
      <c r="LD536" s="1">
        <v>1.6119399999999999E-2</v>
      </c>
      <c r="LE536">
        <v>204.74629999999999</v>
      </c>
      <c r="LF536" s="1">
        <v>1.526836E-2</v>
      </c>
      <c r="LG536">
        <v>21.93852</v>
      </c>
      <c r="LH536" s="1">
        <v>2.0341660000000001E-2</v>
      </c>
      <c r="LI536">
        <v>261.05360000000002</v>
      </c>
      <c r="LJ536" s="1">
        <v>1.5207E-2</v>
      </c>
      <c r="LK536">
        <v>21.898070000000001</v>
      </c>
      <c r="LL536" s="1">
        <v>2.535629E-2</v>
      </c>
      <c r="LM536">
        <v>327.77109999999999</v>
      </c>
      <c r="LN536" s="1">
        <v>1.5282199999999999E-2</v>
      </c>
      <c r="LO536">
        <v>21.89386</v>
      </c>
      <c r="LP536">
        <v>3.1453580000000002E-2</v>
      </c>
      <c r="LQ536">
        <v>405.83920000000001</v>
      </c>
      <c r="LR536" s="1">
        <v>1.519471E-2</v>
      </c>
      <c r="LS536">
        <v>22.018899999999999</v>
      </c>
      <c r="LT536" s="1">
        <v>3.8112819999999999E-2</v>
      </c>
      <c r="LU536">
        <v>496.01600000000002</v>
      </c>
      <c r="LV536" s="1">
        <v>1.505455E-2</v>
      </c>
      <c r="LW536">
        <v>22.14096</v>
      </c>
      <c r="LX536" s="1">
        <v>4.5459359999999997E-2</v>
      </c>
      <c r="LY536">
        <v>598.79690000000005</v>
      </c>
      <c r="LZ536">
        <v>1.492433E-2</v>
      </c>
      <c r="MA536">
        <v>22.25996</v>
      </c>
      <c r="MB536" s="1">
        <v>5.364091E-2</v>
      </c>
      <c r="MC536">
        <v>714.60739999999998</v>
      </c>
      <c r="MD536" s="1">
        <v>1.4884029999999999E-2</v>
      </c>
      <c r="ME536">
        <v>22.392410000000002</v>
      </c>
      <c r="MF536" s="1">
        <v>6.3008930000000005E-2</v>
      </c>
      <c r="MG536">
        <v>843.8424</v>
      </c>
      <c r="MH536" s="1">
        <v>1.486853E-2</v>
      </c>
      <c r="MI536">
        <v>22.442219999999999</v>
      </c>
      <c r="MJ536" s="1">
        <v>7.3428110000000005E-2</v>
      </c>
      <c r="MK536">
        <v>986.84339999999997</v>
      </c>
      <c r="ML536" s="1">
        <v>1.4831E-2</v>
      </c>
      <c r="MM536">
        <v>22.402149999999999</v>
      </c>
      <c r="MN536" s="1">
        <v>8.4687479999999996E-2</v>
      </c>
      <c r="MO536">
        <v>1143.7170000000001</v>
      </c>
      <c r="MP536" s="1">
        <v>1.480238E-2</v>
      </c>
      <c r="MQ536">
        <v>22.36722</v>
      </c>
      <c r="MR536" s="1">
        <v>9.6910129999999997E-2</v>
      </c>
      <c r="MS536">
        <v>1314.365</v>
      </c>
      <c r="MT536">
        <v>1.4955400000000001E-2</v>
      </c>
      <c r="MU536">
        <v>22.350989999999999</v>
      </c>
      <c r="MV536" s="1">
        <v>0.1114221</v>
      </c>
      <c r="MW536">
        <v>1498.97</v>
      </c>
      <c r="MX536" s="1">
        <v>1.4907409999999999E-2</v>
      </c>
      <c r="MY536">
        <v>22.45505</v>
      </c>
      <c r="MZ536">
        <v>0.12550249999999999</v>
      </c>
      <c r="NA536">
        <v>1697.316</v>
      </c>
      <c r="NB536" s="1">
        <v>1.4783839999999999E-2</v>
      </c>
      <c r="NC536">
        <v>22.591270000000002</v>
      </c>
      <c r="ND536">
        <v>0.13966329999999999</v>
      </c>
      <c r="NE536">
        <v>1908.5409999999999</v>
      </c>
      <c r="NF536" s="1">
        <v>1.465604E-2</v>
      </c>
      <c r="NG536">
        <v>22.712980000000002</v>
      </c>
      <c r="NH536">
        <v>0.15436140000000001</v>
      </c>
      <c r="NI536">
        <v>2131.9630000000002</v>
      </c>
      <c r="NJ536" s="1">
        <v>1.464434E-2</v>
      </c>
      <c r="NK536">
        <v>22.829129999999999</v>
      </c>
      <c r="NL536">
        <v>0.1709494</v>
      </c>
      <c r="NM536">
        <v>2367.1489999999999</v>
      </c>
      <c r="NN536" s="1">
        <v>1.4678190000000001E-2</v>
      </c>
      <c r="NO536">
        <v>22.856919999999999</v>
      </c>
      <c r="NP536">
        <v>0.18887509999999999</v>
      </c>
      <c r="NQ536">
        <v>2613.835</v>
      </c>
      <c r="NR536" s="1">
        <v>1.4674390000000001E-2</v>
      </c>
      <c r="NS536">
        <v>22.827020000000001</v>
      </c>
      <c r="NT536">
        <v>0.20708589999999999</v>
      </c>
      <c r="NU536">
        <v>2871.366</v>
      </c>
      <c r="NV536" s="1">
        <v>1.4593200000000001E-2</v>
      </c>
      <c r="NW536">
        <v>22.793949999999999</v>
      </c>
      <c r="NX536">
        <v>0.2247584</v>
      </c>
      <c r="NY536">
        <v>3138.7089999999998</v>
      </c>
      <c r="NZ536" s="1">
        <v>1.4457909999999999E-2</v>
      </c>
      <c r="OA536">
        <v>22.77749</v>
      </c>
      <c r="OB536">
        <v>0.24187810000000001</v>
      </c>
      <c r="OC536">
        <v>3414.6909999999998</v>
      </c>
      <c r="OD536" s="1">
        <v>1.4399459999999999E-2</v>
      </c>
      <c r="OE536">
        <v>22.783709999999999</v>
      </c>
      <c r="OF536">
        <v>0.26054840000000001</v>
      </c>
      <c r="OG536">
        <v>3698.4720000000002</v>
      </c>
      <c r="OH536" s="1">
        <v>1.4419039999999999E-2</v>
      </c>
      <c r="OI536">
        <v>22.86252</v>
      </c>
      <c r="OJ536">
        <v>0.28102759999999999</v>
      </c>
      <c r="OK536">
        <v>3989.7359999999999</v>
      </c>
    </row>
    <row r="537" spans="1:401" x14ac:dyDescent="0.35">
      <c r="A537">
        <v>546</v>
      </c>
      <c r="B537" t="s">
        <v>4</v>
      </c>
      <c r="C537" t="s">
        <v>364</v>
      </c>
      <c r="D537" t="s">
        <v>544</v>
      </c>
      <c r="E537">
        <v>737.21969999999999</v>
      </c>
      <c r="F537" s="1">
        <v>1.708459E-2</v>
      </c>
      <c r="G537">
        <v>18.539760000000001</v>
      </c>
      <c r="H537">
        <v>0</v>
      </c>
      <c r="I537">
        <v>0</v>
      </c>
      <c r="J537" s="1">
        <v>1.7078759999999998E-2</v>
      </c>
      <c r="K537">
        <v>18.55697</v>
      </c>
      <c r="L537">
        <v>0</v>
      </c>
      <c r="M537">
        <v>0</v>
      </c>
      <c r="N537" s="1">
        <v>1.727327E-2</v>
      </c>
      <c r="O537">
        <v>18.65972</v>
      </c>
      <c r="P537">
        <v>0</v>
      </c>
      <c r="Q537">
        <v>0</v>
      </c>
      <c r="R537">
        <v>1.7496769999999998E-2</v>
      </c>
      <c r="S537">
        <v>18.724959999999999</v>
      </c>
      <c r="T537">
        <v>0</v>
      </c>
      <c r="U537">
        <v>0</v>
      </c>
      <c r="V537" s="1">
        <v>1.746137E-2</v>
      </c>
      <c r="W537">
        <v>18.82159</v>
      </c>
      <c r="X537">
        <v>0</v>
      </c>
      <c r="Y537">
        <v>0</v>
      </c>
      <c r="Z537" s="1">
        <v>1.7331630000000001E-2</v>
      </c>
      <c r="AA537">
        <v>18.845140000000001</v>
      </c>
      <c r="AB537">
        <v>0</v>
      </c>
      <c r="AC537">
        <v>0</v>
      </c>
      <c r="AD537" s="1">
        <v>1.7314690000000001E-2</v>
      </c>
      <c r="AE537">
        <v>18.857150000000001</v>
      </c>
      <c r="AF537">
        <v>0</v>
      </c>
      <c r="AG537">
        <v>0</v>
      </c>
      <c r="AH537" s="1">
        <v>1.740293E-2</v>
      </c>
      <c r="AI537">
        <v>18.8675</v>
      </c>
      <c r="AJ537">
        <v>0</v>
      </c>
      <c r="AK537">
        <v>0</v>
      </c>
      <c r="AL537" s="1">
        <v>1.723688E-2</v>
      </c>
      <c r="AM537">
        <v>18.874479999999998</v>
      </c>
      <c r="AN537">
        <v>0</v>
      </c>
      <c r="AO537">
        <v>0</v>
      </c>
      <c r="AP537" s="1">
        <v>1.7386950000000002E-2</v>
      </c>
      <c r="AQ537">
        <v>18.891559999999998</v>
      </c>
      <c r="AR537">
        <v>0</v>
      </c>
      <c r="AS537">
        <v>0</v>
      </c>
      <c r="AT537" s="1">
        <v>1.7629659999999998E-2</v>
      </c>
      <c r="AU537">
        <v>18.986229999999999</v>
      </c>
      <c r="AV537">
        <v>0</v>
      </c>
      <c r="AW537">
        <v>0</v>
      </c>
      <c r="AX537" s="1">
        <v>1.7870440000000001E-2</v>
      </c>
      <c r="AY537">
        <v>19.035589999999999</v>
      </c>
      <c r="AZ537">
        <v>0</v>
      </c>
      <c r="BA537">
        <v>0</v>
      </c>
      <c r="BB537" s="1">
        <v>1.7983809999999999E-2</v>
      </c>
      <c r="BC537">
        <v>19.078150000000001</v>
      </c>
      <c r="BD537">
        <v>0</v>
      </c>
      <c r="BE537">
        <v>0</v>
      </c>
      <c r="BF537" s="1">
        <v>1.8058749999999998E-2</v>
      </c>
      <c r="BG537">
        <v>19.123850000000001</v>
      </c>
      <c r="BH537">
        <v>0</v>
      </c>
      <c r="BI537">
        <v>0</v>
      </c>
      <c r="BJ537" s="1">
        <v>1.8196E-2</v>
      </c>
      <c r="BK537">
        <v>19.123449999999998</v>
      </c>
      <c r="BL537">
        <v>0</v>
      </c>
      <c r="BM537">
        <v>0</v>
      </c>
      <c r="BN537" s="1">
        <v>1.8430499999999999E-2</v>
      </c>
      <c r="BO537">
        <v>19.111840000000001</v>
      </c>
      <c r="BP537">
        <v>0</v>
      </c>
      <c r="BQ537">
        <v>0</v>
      </c>
      <c r="BR537" s="1">
        <v>1.8705280000000001E-2</v>
      </c>
      <c r="BS537">
        <v>19.102329999999998</v>
      </c>
      <c r="BT537">
        <v>0</v>
      </c>
      <c r="BU537">
        <v>0</v>
      </c>
      <c r="BV537" s="1">
        <v>1.8881990000000001E-2</v>
      </c>
      <c r="BW537">
        <v>19.162120000000002</v>
      </c>
      <c r="BX537">
        <v>0</v>
      </c>
      <c r="BY537">
        <v>0</v>
      </c>
      <c r="BZ537" s="1">
        <v>1.8994190000000001E-2</v>
      </c>
      <c r="CA537">
        <v>19.284990000000001</v>
      </c>
      <c r="CB537">
        <v>0</v>
      </c>
      <c r="CC537">
        <v>0</v>
      </c>
      <c r="CD537" s="1">
        <v>1.9102259999999999E-2</v>
      </c>
      <c r="CE537">
        <v>19.430160000000001</v>
      </c>
      <c r="CF537">
        <v>0</v>
      </c>
      <c r="CG537">
        <v>0</v>
      </c>
      <c r="CH537" s="1">
        <v>1.9261569999999999E-2</v>
      </c>
      <c r="CI537">
        <v>19.550889999999999</v>
      </c>
      <c r="CJ537">
        <v>0</v>
      </c>
      <c r="CK537">
        <v>0</v>
      </c>
      <c r="CL537" s="1">
        <v>1.9445850000000001E-2</v>
      </c>
      <c r="CM537">
        <v>19.590499999999999</v>
      </c>
      <c r="CN537">
        <v>0</v>
      </c>
      <c r="CO537">
        <v>0</v>
      </c>
      <c r="CP537" s="1">
        <v>1.9589289999999999E-2</v>
      </c>
      <c r="CQ537">
        <v>19.582709999999999</v>
      </c>
      <c r="CR537">
        <v>0</v>
      </c>
      <c r="CS537">
        <v>0</v>
      </c>
      <c r="CT537" s="1">
        <v>1.9768770000000001E-2</v>
      </c>
      <c r="CU537">
        <v>19.57461</v>
      </c>
      <c r="CV537">
        <v>0</v>
      </c>
      <c r="CW537">
        <v>0</v>
      </c>
      <c r="CX537">
        <v>2.0301110000000001E-2</v>
      </c>
      <c r="CY537">
        <v>19.57985</v>
      </c>
      <c r="CZ537">
        <v>0</v>
      </c>
      <c r="DA537">
        <v>0</v>
      </c>
      <c r="DB537" s="1">
        <v>2.0354980000000002E-2</v>
      </c>
      <c r="DC537">
        <v>19.666149999999998</v>
      </c>
      <c r="DD537">
        <v>0</v>
      </c>
      <c r="DE537">
        <v>0</v>
      </c>
      <c r="DF537">
        <v>2.0236259999999999E-2</v>
      </c>
      <c r="DG537">
        <v>19.803280000000001</v>
      </c>
      <c r="DH537">
        <v>0</v>
      </c>
      <c r="DI537">
        <v>0</v>
      </c>
      <c r="DJ537">
        <v>2.0087589999999999E-2</v>
      </c>
      <c r="DK537">
        <v>19.91677</v>
      </c>
      <c r="DL537">
        <v>0</v>
      </c>
      <c r="DM537">
        <v>0</v>
      </c>
      <c r="DN537" s="1">
        <v>2.0159610000000001E-2</v>
      </c>
      <c r="DO537">
        <v>20.01427</v>
      </c>
      <c r="DP537">
        <v>0</v>
      </c>
      <c r="DQ537">
        <v>0</v>
      </c>
      <c r="DR537" s="1">
        <v>2.0295750000000001E-2</v>
      </c>
      <c r="DS537">
        <v>20.04786</v>
      </c>
      <c r="DT537">
        <v>0</v>
      </c>
      <c r="DU537">
        <v>0</v>
      </c>
      <c r="DV537">
        <v>2.0331209999999999E-2</v>
      </c>
      <c r="DW537">
        <v>20.030110000000001</v>
      </c>
      <c r="DX537">
        <v>0</v>
      </c>
      <c r="DY537">
        <v>0</v>
      </c>
      <c r="DZ537" s="1">
        <v>2.039063E-2</v>
      </c>
      <c r="EA537">
        <v>20.005179999999999</v>
      </c>
      <c r="EB537">
        <v>0</v>
      </c>
      <c r="EC537">
        <v>0</v>
      </c>
      <c r="ED537" s="1">
        <v>2.1104040000000001E-2</v>
      </c>
      <c r="EE537">
        <v>19.98828</v>
      </c>
      <c r="EF537">
        <v>0</v>
      </c>
      <c r="EG537">
        <v>0</v>
      </c>
      <c r="EH537" s="1">
        <v>2.0985179999999999E-2</v>
      </c>
      <c r="EI537">
        <v>20.03323</v>
      </c>
      <c r="EJ537">
        <v>0</v>
      </c>
      <c r="EK537">
        <v>0</v>
      </c>
      <c r="EL537" s="1">
        <v>2.0593400000000001E-2</v>
      </c>
      <c r="EM537">
        <v>20.124230000000001</v>
      </c>
      <c r="EN537">
        <v>0</v>
      </c>
      <c r="EO537" s="1">
        <v>2.3518140000000001E-35</v>
      </c>
      <c r="EP537" s="1">
        <v>2.016567E-2</v>
      </c>
      <c r="EQ537">
        <v>20.231929999999998</v>
      </c>
      <c r="ER537" s="1">
        <v>3.8314260000000002E-36</v>
      </c>
      <c r="ES537" s="1">
        <v>3.0608120000000003E-32</v>
      </c>
      <c r="ET537" s="1">
        <v>2.0128750000000001E-2</v>
      </c>
      <c r="EU537">
        <v>20.32132</v>
      </c>
      <c r="EV537" s="1">
        <v>2.524804E-33</v>
      </c>
      <c r="EW537" s="1">
        <v>1.9890120000000001E-29</v>
      </c>
      <c r="EX537" s="1">
        <v>2.021918E-2</v>
      </c>
      <c r="EY537">
        <v>20.339649999999999</v>
      </c>
      <c r="EZ537" s="1">
        <v>9.1693440000000004E-31</v>
      </c>
      <c r="FA537" s="1">
        <v>7.1117049999999999E-27</v>
      </c>
      <c r="FB537" s="1">
        <v>2.016687E-2</v>
      </c>
      <c r="FC537">
        <v>20.314830000000001</v>
      </c>
      <c r="FD537" s="1">
        <v>1.9505390000000001E-28</v>
      </c>
      <c r="FE537" s="1">
        <v>1.5042939999999999E-24</v>
      </c>
      <c r="FF537" s="1">
        <v>2.0027630000000001E-2</v>
      </c>
      <c r="FG537">
        <v>20.278169999999999</v>
      </c>
      <c r="FH537" s="1">
        <v>2.57366E-26</v>
      </c>
      <c r="FI537" s="1">
        <v>1.9927700000000001E-22</v>
      </c>
      <c r="FJ537" s="1">
        <v>2.0432869999999999E-2</v>
      </c>
      <c r="FK537">
        <v>20.259450000000001</v>
      </c>
      <c r="FL537" s="1">
        <v>2.3056749999999999E-24</v>
      </c>
      <c r="FM537" s="1">
        <v>1.7460529999999999E-20</v>
      </c>
      <c r="FN537" s="1">
        <v>2.0213709999999999E-2</v>
      </c>
      <c r="FO537">
        <v>20.355779999999999</v>
      </c>
      <c r="FP537" s="1">
        <v>1.3827609999999999E-22</v>
      </c>
      <c r="FQ537" s="1">
        <v>1.056843E-18</v>
      </c>
      <c r="FR537" s="1">
        <v>1.9816460000000001E-2</v>
      </c>
      <c r="FS537">
        <v>20.455960000000001</v>
      </c>
      <c r="FT537" s="1">
        <v>5.8550369999999996E-21</v>
      </c>
      <c r="FU537" s="1">
        <v>4.5675360000000001E-17</v>
      </c>
      <c r="FV537">
        <v>1.9374860000000001E-2</v>
      </c>
      <c r="FW537">
        <v>20.543949999999999</v>
      </c>
      <c r="FX537" s="1">
        <v>1.8169060000000001E-19</v>
      </c>
      <c r="FY537" s="1">
        <v>1.4537320000000001E-15</v>
      </c>
      <c r="FZ537">
        <v>1.9247719999999999E-2</v>
      </c>
      <c r="GA537">
        <v>20.595230000000001</v>
      </c>
      <c r="GB537" s="1">
        <v>4.3468180000000003E-18</v>
      </c>
      <c r="GC537" s="1">
        <v>3.5113750000000001E-14</v>
      </c>
      <c r="GD537" s="1">
        <v>1.9221430000000001E-2</v>
      </c>
      <c r="GE537">
        <v>20.60116</v>
      </c>
      <c r="GF537" s="1">
        <v>8.1503720000000001E-17</v>
      </c>
      <c r="GG537" s="1">
        <v>6.6127859999999998E-13</v>
      </c>
      <c r="GH537" s="1">
        <v>1.9092250000000002E-2</v>
      </c>
      <c r="GI537">
        <v>20.578050000000001</v>
      </c>
      <c r="GJ537" s="1">
        <v>1.2086060000000001E-15</v>
      </c>
      <c r="GK537" s="1">
        <v>9.9184209999999994E-12</v>
      </c>
      <c r="GL537" s="1">
        <v>1.8938650000000001E-2</v>
      </c>
      <c r="GM537">
        <v>20.549410000000002</v>
      </c>
      <c r="GN537" s="1">
        <v>1.450509E-14</v>
      </c>
      <c r="GO537" s="1">
        <v>1.206107E-10</v>
      </c>
      <c r="GP537" s="1">
        <v>1.9303399999999998E-2</v>
      </c>
      <c r="GQ537">
        <v>20.546679999999999</v>
      </c>
      <c r="GR537" s="1">
        <v>1.4794439999999999E-13</v>
      </c>
      <c r="GS537" s="1">
        <v>1.213088E-9</v>
      </c>
      <c r="GT537" s="1">
        <v>1.9088379999999999E-2</v>
      </c>
      <c r="GU537">
        <v>20.666219999999999</v>
      </c>
      <c r="GV537" s="1">
        <v>1.228614E-12</v>
      </c>
      <c r="GW537" s="1">
        <v>1.024271E-8</v>
      </c>
      <c r="GX537" s="1">
        <v>1.8701499999999999E-2</v>
      </c>
      <c r="GY537">
        <v>20.79196</v>
      </c>
      <c r="GZ537" s="1">
        <v>8.5684049999999994E-12</v>
      </c>
      <c r="HA537" s="1">
        <v>7.3384460000000005E-8</v>
      </c>
      <c r="HB537" s="1">
        <v>1.8273589999999999E-2</v>
      </c>
      <c r="HC537">
        <v>20.91536</v>
      </c>
      <c r="HD537" s="1">
        <v>5.1197200000000001E-11</v>
      </c>
      <c r="HE537" s="1">
        <v>4.514464E-7</v>
      </c>
      <c r="HF537" s="1">
        <v>1.8128729999999999E-2</v>
      </c>
      <c r="HG537">
        <v>21.036480000000001</v>
      </c>
      <c r="HH537" s="1">
        <v>2.7001630000000002E-10</v>
      </c>
      <c r="HI537" s="1">
        <v>2.4153629999999998E-6</v>
      </c>
      <c r="HJ537" s="1">
        <v>1.8082750000000002E-2</v>
      </c>
      <c r="HK537">
        <v>21.096440000000001</v>
      </c>
      <c r="HL537" s="1">
        <v>1.261304E-9</v>
      </c>
      <c r="HM537" s="1">
        <v>1.138463E-5</v>
      </c>
      <c r="HN537" s="1">
        <v>1.7947580000000001E-2</v>
      </c>
      <c r="HO537">
        <v>21.07715</v>
      </c>
      <c r="HP537" s="1">
        <v>5.2176010000000002E-9</v>
      </c>
      <c r="HQ537" s="1">
        <v>4.7760950000000002E-5</v>
      </c>
      <c r="HR537" s="1">
        <v>1.772257E-2</v>
      </c>
      <c r="HS537">
        <v>21.046040000000001</v>
      </c>
      <c r="HT537" s="1">
        <v>1.928062E-8</v>
      </c>
      <c r="HU537" s="1">
        <v>1.798708E-4</v>
      </c>
      <c r="HV537">
        <v>1.7734630000000001E-2</v>
      </c>
      <c r="HW537">
        <v>21.0258</v>
      </c>
      <c r="HX537" s="1">
        <v>6.5389620000000003E-8</v>
      </c>
      <c r="HY537" s="1">
        <v>6.1366179999999999E-4</v>
      </c>
      <c r="HZ537" s="1">
        <v>1.7485190000000001E-2</v>
      </c>
      <c r="IA537">
        <v>21.118539999999999</v>
      </c>
      <c r="IB537" s="1">
        <v>1.995255E-7</v>
      </c>
      <c r="IC537" s="1">
        <v>1.9109649999999999E-3</v>
      </c>
      <c r="ID537">
        <v>1.7180040000000001E-2</v>
      </c>
      <c r="IE537">
        <v>21.267510000000001</v>
      </c>
      <c r="IF537" s="1">
        <v>5.5720980000000001E-7</v>
      </c>
      <c r="IG537" s="1">
        <v>5.4646629999999998E-3</v>
      </c>
      <c r="IH537" s="1">
        <v>1.687785E-2</v>
      </c>
      <c r="II537">
        <v>21.412479999999999</v>
      </c>
      <c r="IJ537" s="1">
        <v>1.438221E-6</v>
      </c>
      <c r="IK537" s="1">
        <v>1.4445019999999999E-2</v>
      </c>
      <c r="IL537">
        <v>1.6729939999999999E-2</v>
      </c>
      <c r="IM537">
        <v>21.546569999999999</v>
      </c>
      <c r="IN537" s="1">
        <v>3.4854239999999999E-6</v>
      </c>
      <c r="IO537" s="1">
        <v>3.552835E-2</v>
      </c>
      <c r="IP537" s="1">
        <v>1.6646230000000001E-2</v>
      </c>
      <c r="IQ537">
        <v>21.593879999999999</v>
      </c>
      <c r="IR537" s="1">
        <v>7.9403379999999998E-6</v>
      </c>
      <c r="IS537" s="1">
        <v>8.1820400000000001E-2</v>
      </c>
      <c r="IT537" s="1">
        <v>1.6541239999999999E-2</v>
      </c>
      <c r="IU537">
        <v>21.577549999999999</v>
      </c>
      <c r="IV537" s="1">
        <v>1.70094E-5</v>
      </c>
      <c r="IW537" s="1">
        <v>0.17736350000000001</v>
      </c>
      <c r="IX537" s="1">
        <v>1.6438129999999999E-2</v>
      </c>
      <c r="IY537">
        <v>21.558350000000001</v>
      </c>
      <c r="IZ537" s="1">
        <v>3.4462950000000002E-5</v>
      </c>
      <c r="JA537">
        <v>0.36355910000000002</v>
      </c>
      <c r="JB537" s="1">
        <v>1.6571349999999999E-2</v>
      </c>
      <c r="JC537">
        <v>21.553290000000001</v>
      </c>
      <c r="JD537" s="1">
        <v>6.7333719999999997E-5</v>
      </c>
      <c r="JE537">
        <v>0.70827910000000005</v>
      </c>
      <c r="JF537" s="1">
        <v>1.6477350000000002E-2</v>
      </c>
      <c r="JG537">
        <v>21.619669999999999</v>
      </c>
      <c r="JH537" s="1">
        <v>1.2382730000000001E-4</v>
      </c>
      <c r="JI537">
        <v>1.316713</v>
      </c>
      <c r="JJ537" s="1">
        <v>1.631049E-2</v>
      </c>
      <c r="JK537">
        <v>21.675999999999998</v>
      </c>
      <c r="JL537" s="1">
        <v>2.1704760000000001E-4</v>
      </c>
      <c r="JM537">
        <v>2.3423889999999998</v>
      </c>
      <c r="JN537" s="1">
        <v>1.6102539999999999E-2</v>
      </c>
      <c r="JO537">
        <v>21.748190000000001</v>
      </c>
      <c r="JP537" s="1">
        <v>3.6419579999999999E-4</v>
      </c>
      <c r="JQ537">
        <v>4.0004330000000001</v>
      </c>
      <c r="JR537" s="1">
        <v>1.599161E-2</v>
      </c>
      <c r="JS537">
        <v>21.771190000000001</v>
      </c>
      <c r="JT537" s="1">
        <v>5.9237739999999997E-4</v>
      </c>
      <c r="JU537">
        <v>6.5802740000000002</v>
      </c>
      <c r="JV537" s="1">
        <v>1.5921279999999999E-2</v>
      </c>
      <c r="JW537">
        <v>21.758289999999999</v>
      </c>
      <c r="JX537" s="1">
        <v>9.3328180000000005E-4</v>
      </c>
      <c r="JY537">
        <v>10.45801</v>
      </c>
      <c r="JZ537" s="1">
        <v>1.5816239999999999E-2</v>
      </c>
      <c r="KA537">
        <v>21.737210000000001</v>
      </c>
      <c r="KB537" s="1">
        <v>1.421659E-3</v>
      </c>
      <c r="KC537">
        <v>16.10162</v>
      </c>
      <c r="KD537" s="1">
        <v>1.5663880000000002E-2</v>
      </c>
      <c r="KE537">
        <v>21.71489</v>
      </c>
      <c r="KF537" s="1">
        <v>2.096138E-3</v>
      </c>
      <c r="KG537">
        <v>24.07075</v>
      </c>
      <c r="KH537" s="1">
        <v>1.5488969999999999E-2</v>
      </c>
      <c r="KI537">
        <v>21.697800000000001</v>
      </c>
      <c r="KJ537" s="1">
        <v>3.0035349999999999E-3</v>
      </c>
      <c r="KK537">
        <v>35.01332</v>
      </c>
      <c r="KL537" s="1">
        <v>1.5338930000000001E-2</v>
      </c>
      <c r="KM537">
        <v>21.765979999999999</v>
      </c>
      <c r="KN537" s="1">
        <v>4.2035420000000002E-3</v>
      </c>
      <c r="KO537">
        <v>49.659889999999997</v>
      </c>
      <c r="KP537" s="1">
        <v>1.5225280000000001E-2</v>
      </c>
      <c r="KQ537">
        <v>21.80386</v>
      </c>
      <c r="KR537" s="1">
        <v>5.761965E-3</v>
      </c>
      <c r="KS537">
        <v>68.816609999999997</v>
      </c>
      <c r="KT537" s="1">
        <v>1.5104029999999999E-2</v>
      </c>
      <c r="KU537">
        <v>21.856439999999999</v>
      </c>
      <c r="KV537" s="1">
        <v>7.7269180000000002E-3</v>
      </c>
      <c r="KW537">
        <v>93.341989999999996</v>
      </c>
      <c r="KX537">
        <v>1.4967670000000001E-2</v>
      </c>
      <c r="KY537">
        <v>21.912880000000001</v>
      </c>
      <c r="KZ537" s="1">
        <v>1.0149099999999999E-2</v>
      </c>
      <c r="LA537">
        <v>124.117</v>
      </c>
      <c r="LB537" s="1">
        <v>1.48387E-2</v>
      </c>
      <c r="LC537">
        <v>21.929770000000001</v>
      </c>
      <c r="LD537" s="1">
        <v>1.3094669999999999E-2</v>
      </c>
      <c r="LE537">
        <v>162.03020000000001</v>
      </c>
      <c r="LF537" s="1">
        <v>1.473329E-2</v>
      </c>
      <c r="LG537">
        <v>21.898499999999999</v>
      </c>
      <c r="LH537" s="1">
        <v>1.6639339999999999E-2</v>
      </c>
      <c r="LI537">
        <v>207.96279999999999</v>
      </c>
      <c r="LJ537" s="1">
        <v>1.467451E-2</v>
      </c>
      <c r="LK537">
        <v>21.859169999999999</v>
      </c>
      <c r="LL537" s="1">
        <v>2.0879740000000001E-2</v>
      </c>
      <c r="LM537">
        <v>262.7704</v>
      </c>
      <c r="LN537" s="1">
        <v>1.4747990000000001E-2</v>
      </c>
      <c r="LO537">
        <v>21.856210000000001</v>
      </c>
      <c r="LP537" s="1">
        <v>2.6067119999999999E-2</v>
      </c>
      <c r="LQ537">
        <v>327.33659999999998</v>
      </c>
      <c r="LR537" s="1">
        <v>1.466431E-2</v>
      </c>
      <c r="LS537">
        <v>21.981449999999999</v>
      </c>
      <c r="LT537" s="1">
        <v>3.1780160000000002E-2</v>
      </c>
      <c r="LU537">
        <v>402.40010000000001</v>
      </c>
      <c r="LV537" s="1">
        <v>1.4527730000000001E-2</v>
      </c>
      <c r="LW537">
        <v>22.102869999999999</v>
      </c>
      <c r="LX537" s="1">
        <v>3.812372E-2</v>
      </c>
      <c r="LY537">
        <v>488.4923</v>
      </c>
      <c r="LZ537" s="1">
        <v>1.440261E-2</v>
      </c>
      <c r="MA537">
        <v>22.221589999999999</v>
      </c>
      <c r="MB537" s="1">
        <v>4.5238239999999999E-2</v>
      </c>
      <c r="MC537">
        <v>586.08209999999997</v>
      </c>
      <c r="MD537" s="1">
        <v>1.436317E-2</v>
      </c>
      <c r="ME537">
        <v>22.353590000000001</v>
      </c>
      <c r="MF537" s="1">
        <v>5.3421209999999997E-2</v>
      </c>
      <c r="MG537">
        <v>695.61389999999994</v>
      </c>
      <c r="MH537" s="1">
        <v>1.4348659999999999E-2</v>
      </c>
      <c r="MI537">
        <v>22.402999999999999</v>
      </c>
      <c r="MJ537" s="1">
        <v>6.2576419999999994E-2</v>
      </c>
      <c r="MK537">
        <v>817.48580000000004</v>
      </c>
      <c r="ML537" s="1">
        <v>1.431379E-2</v>
      </c>
      <c r="MM537">
        <v>22.36374</v>
      </c>
      <c r="MN537" s="1">
        <v>7.2534340000000003E-2</v>
      </c>
      <c r="MO537">
        <v>951.90260000000001</v>
      </c>
      <c r="MP537">
        <v>1.4285890000000001E-2</v>
      </c>
      <c r="MQ537">
        <v>22.329989999999999</v>
      </c>
      <c r="MR537" s="1">
        <v>8.3394399999999994E-2</v>
      </c>
      <c r="MS537">
        <v>1098.8810000000001</v>
      </c>
      <c r="MT537" s="1">
        <v>1.4434249999999999E-2</v>
      </c>
      <c r="MU537">
        <v>22.314959999999999</v>
      </c>
      <c r="MV537" s="1">
        <v>9.6323119999999998E-2</v>
      </c>
      <c r="MW537">
        <v>1258.6669999999999</v>
      </c>
      <c r="MX537" s="1">
        <v>1.438828E-2</v>
      </c>
      <c r="MY537">
        <v>22.419419999999999</v>
      </c>
      <c r="MZ537">
        <v>0.1089729</v>
      </c>
      <c r="NA537">
        <v>1431.175</v>
      </c>
      <c r="NB537" s="1">
        <v>1.426735E-2</v>
      </c>
      <c r="NC537">
        <v>22.555099999999999</v>
      </c>
      <c r="ND537">
        <v>0.12176480000000001</v>
      </c>
      <c r="NE537">
        <v>1615.749</v>
      </c>
      <c r="NF537" s="1">
        <v>1.414373E-2</v>
      </c>
      <c r="NG537">
        <v>22.676110000000001</v>
      </c>
      <c r="NH537">
        <v>0.13512070000000001</v>
      </c>
      <c r="NI537">
        <v>1811.87</v>
      </c>
      <c r="NJ537" s="1">
        <v>1.413293E-2</v>
      </c>
      <c r="NK537">
        <v>22.791730000000001</v>
      </c>
      <c r="NL537">
        <v>0.1502288</v>
      </c>
      <c r="NM537">
        <v>2019.232</v>
      </c>
      <c r="NN537" s="1">
        <v>1.4165479999999999E-2</v>
      </c>
      <c r="NO537">
        <v>22.819210000000002</v>
      </c>
      <c r="NP537">
        <v>0.16660249999999999</v>
      </c>
      <c r="NQ537">
        <v>2237.6480000000001</v>
      </c>
      <c r="NR537" s="1">
        <v>1.416254E-2</v>
      </c>
      <c r="NS537">
        <v>22.790189999999999</v>
      </c>
      <c r="NT537">
        <v>0.18333640000000001</v>
      </c>
      <c r="NU537">
        <v>2466.6190000000001</v>
      </c>
      <c r="NV537" s="1">
        <v>1.408472E-2</v>
      </c>
      <c r="NW537">
        <v>22.758199999999999</v>
      </c>
      <c r="NX537">
        <v>0.1996839</v>
      </c>
      <c r="NY537">
        <v>2705.268</v>
      </c>
      <c r="NZ537" s="1">
        <v>1.3951089999999999E-2</v>
      </c>
      <c r="OA537">
        <v>22.742640000000002</v>
      </c>
      <c r="OB537">
        <v>0.21556910000000001</v>
      </c>
      <c r="OC537">
        <v>2952.5940000000001</v>
      </c>
      <c r="OD537" s="1">
        <v>1.389425E-2</v>
      </c>
      <c r="OE537">
        <v>22.749659999999999</v>
      </c>
      <c r="OF537">
        <v>0.232956</v>
      </c>
      <c r="OG537">
        <v>3207.8969999999999</v>
      </c>
      <c r="OH537" s="1">
        <v>1.391326E-2</v>
      </c>
      <c r="OI537">
        <v>22.82883</v>
      </c>
      <c r="OJ537">
        <v>0.25205509999999998</v>
      </c>
      <c r="OK537">
        <v>3470.8989999999999</v>
      </c>
    </row>
    <row r="538" spans="1:401" x14ac:dyDescent="0.35">
      <c r="A538">
        <v>547</v>
      </c>
      <c r="B538" t="s">
        <v>4</v>
      </c>
      <c r="C538" t="s">
        <v>364</v>
      </c>
      <c r="D538" t="s">
        <v>545</v>
      </c>
      <c r="E538">
        <v>727.89599999999996</v>
      </c>
      <c r="F538" s="1">
        <v>1.760103E-2</v>
      </c>
      <c r="G538">
        <v>18.49483</v>
      </c>
      <c r="H538">
        <v>0</v>
      </c>
      <c r="I538">
        <v>0</v>
      </c>
      <c r="J538" s="1">
        <v>1.7594800000000001E-2</v>
      </c>
      <c r="K538">
        <v>18.512869999999999</v>
      </c>
      <c r="L538">
        <v>0</v>
      </c>
      <c r="M538">
        <v>0</v>
      </c>
      <c r="N538" s="1">
        <v>1.7798060000000001E-2</v>
      </c>
      <c r="O538">
        <v>18.615739999999999</v>
      </c>
      <c r="P538">
        <v>0</v>
      </c>
      <c r="Q538">
        <v>0</v>
      </c>
      <c r="R538" s="1">
        <v>1.803074E-2</v>
      </c>
      <c r="S538">
        <v>18.679929999999999</v>
      </c>
      <c r="T538">
        <v>0</v>
      </c>
      <c r="U538">
        <v>0</v>
      </c>
      <c r="V538" s="1">
        <v>1.7993329999999998E-2</v>
      </c>
      <c r="W538">
        <v>18.77582</v>
      </c>
      <c r="X538">
        <v>0</v>
      </c>
      <c r="Y538">
        <v>0</v>
      </c>
      <c r="Z538" s="1">
        <v>1.7857129999999999E-2</v>
      </c>
      <c r="AA538">
        <v>18.798449999999999</v>
      </c>
      <c r="AB538">
        <v>0</v>
      </c>
      <c r="AC538">
        <v>0</v>
      </c>
      <c r="AD538" s="1">
        <v>1.7838389999999999E-2</v>
      </c>
      <c r="AE538">
        <v>18.810210000000001</v>
      </c>
      <c r="AF538">
        <v>0</v>
      </c>
      <c r="AG538">
        <v>0</v>
      </c>
      <c r="AH538" s="1">
        <v>1.7927149999999999E-2</v>
      </c>
      <c r="AI538">
        <v>18.820519999999998</v>
      </c>
      <c r="AJ538">
        <v>0</v>
      </c>
      <c r="AK538">
        <v>0</v>
      </c>
      <c r="AL538" s="1">
        <v>1.7753939999999999E-2</v>
      </c>
      <c r="AM538">
        <v>18.82751</v>
      </c>
      <c r="AN538">
        <v>0</v>
      </c>
      <c r="AO538">
        <v>0</v>
      </c>
      <c r="AP538" s="1">
        <v>1.7907659999999999E-2</v>
      </c>
      <c r="AQ538">
        <v>18.844830000000002</v>
      </c>
      <c r="AR538">
        <v>0</v>
      </c>
      <c r="AS538">
        <v>0</v>
      </c>
      <c r="AT538" s="1">
        <v>1.8160079999999999E-2</v>
      </c>
      <c r="AU538">
        <v>18.93966</v>
      </c>
      <c r="AV538">
        <v>0</v>
      </c>
      <c r="AW538">
        <v>0</v>
      </c>
      <c r="AX538" s="1">
        <v>1.8409450000000001E-2</v>
      </c>
      <c r="AY538">
        <v>18.988219999999998</v>
      </c>
      <c r="AZ538">
        <v>0</v>
      </c>
      <c r="BA538">
        <v>0</v>
      </c>
      <c r="BB538" s="1">
        <v>1.8525380000000001E-2</v>
      </c>
      <c r="BC538">
        <v>19.030889999999999</v>
      </c>
      <c r="BD538">
        <v>0</v>
      </c>
      <c r="BE538">
        <v>0</v>
      </c>
      <c r="BF538" s="1">
        <v>1.8600140000000001E-2</v>
      </c>
      <c r="BG538">
        <v>19.07593</v>
      </c>
      <c r="BH538">
        <v>0</v>
      </c>
      <c r="BI538">
        <v>0</v>
      </c>
      <c r="BJ538" s="1">
        <v>1.8741859999999999E-2</v>
      </c>
      <c r="BK538">
        <v>19.07516</v>
      </c>
      <c r="BL538">
        <v>0</v>
      </c>
      <c r="BM538">
        <v>0</v>
      </c>
      <c r="BN538" s="1">
        <v>1.898538E-2</v>
      </c>
      <c r="BO538">
        <v>19.063759999999998</v>
      </c>
      <c r="BP538">
        <v>0</v>
      </c>
      <c r="BQ538">
        <v>0</v>
      </c>
      <c r="BR538">
        <v>1.9269620000000001E-2</v>
      </c>
      <c r="BS538">
        <v>19.05489</v>
      </c>
      <c r="BT538">
        <v>0</v>
      </c>
      <c r="BU538">
        <v>0</v>
      </c>
      <c r="BV538" s="1">
        <v>1.945067E-2</v>
      </c>
      <c r="BW538">
        <v>19.11514</v>
      </c>
      <c r="BX538">
        <v>0</v>
      </c>
      <c r="BY538">
        <v>0</v>
      </c>
      <c r="BZ538" s="1">
        <v>1.9565869999999999E-2</v>
      </c>
      <c r="CA538">
        <v>19.238389999999999</v>
      </c>
      <c r="CB538">
        <v>0</v>
      </c>
      <c r="CC538">
        <v>0</v>
      </c>
      <c r="CD538" s="1">
        <v>1.967634E-2</v>
      </c>
      <c r="CE538">
        <v>19.382560000000002</v>
      </c>
      <c r="CF538">
        <v>0</v>
      </c>
      <c r="CG538">
        <v>0</v>
      </c>
      <c r="CH538" s="1">
        <v>1.9841299999999999E-2</v>
      </c>
      <c r="CI538">
        <v>19.502089999999999</v>
      </c>
      <c r="CJ538">
        <v>0</v>
      </c>
      <c r="CK538">
        <v>0</v>
      </c>
      <c r="CL538">
        <v>2.0029539999999998E-2</v>
      </c>
      <c r="CM538">
        <v>19.540199999999999</v>
      </c>
      <c r="CN538">
        <v>0</v>
      </c>
      <c r="CO538">
        <v>0</v>
      </c>
      <c r="CP538" s="1">
        <v>2.017774E-2</v>
      </c>
      <c r="CQ538">
        <v>19.532340000000001</v>
      </c>
      <c r="CR538">
        <v>0</v>
      </c>
      <c r="CS538">
        <v>0</v>
      </c>
      <c r="CT538" s="1">
        <v>2.036628E-2</v>
      </c>
      <c r="CU538">
        <v>19.524640000000002</v>
      </c>
      <c r="CV538">
        <v>0</v>
      </c>
      <c r="CW538">
        <v>0</v>
      </c>
      <c r="CX538" s="1">
        <v>2.0917439999999999E-2</v>
      </c>
      <c r="CY538">
        <v>19.530550000000002</v>
      </c>
      <c r="CZ538">
        <v>0</v>
      </c>
      <c r="DA538">
        <v>0</v>
      </c>
      <c r="DB538" s="1">
        <v>2.0973220000000001E-2</v>
      </c>
      <c r="DC538">
        <v>19.617439999999998</v>
      </c>
      <c r="DD538">
        <v>0</v>
      </c>
      <c r="DE538">
        <v>0</v>
      </c>
      <c r="DF538" s="1">
        <v>2.084863E-2</v>
      </c>
      <c r="DG538">
        <v>19.75421</v>
      </c>
      <c r="DH538">
        <v>0</v>
      </c>
      <c r="DI538">
        <v>0</v>
      </c>
      <c r="DJ538" s="1">
        <v>2.069373E-2</v>
      </c>
      <c r="DK538">
        <v>19.86684</v>
      </c>
      <c r="DL538">
        <v>0</v>
      </c>
      <c r="DM538">
        <v>0</v>
      </c>
      <c r="DN538" s="1">
        <v>2.076801E-2</v>
      </c>
      <c r="DO538">
        <v>19.963629999999998</v>
      </c>
      <c r="DP538">
        <v>0</v>
      </c>
      <c r="DQ538">
        <v>0</v>
      </c>
      <c r="DR538" s="1">
        <v>2.0910040000000001E-2</v>
      </c>
      <c r="DS538">
        <v>19.99616</v>
      </c>
      <c r="DT538">
        <v>0</v>
      </c>
      <c r="DU538">
        <v>0</v>
      </c>
      <c r="DV538" s="1">
        <v>2.094735E-2</v>
      </c>
      <c r="DW538">
        <v>19.97842</v>
      </c>
      <c r="DX538">
        <v>0</v>
      </c>
      <c r="DY538">
        <v>0</v>
      </c>
      <c r="DZ538" s="1">
        <v>2.1012400000000001E-2</v>
      </c>
      <c r="EA538">
        <v>19.954239999999999</v>
      </c>
      <c r="EB538">
        <v>0</v>
      </c>
      <c r="EC538">
        <v>0</v>
      </c>
      <c r="ED538" s="1">
        <v>2.17544E-2</v>
      </c>
      <c r="EE538">
        <v>19.93798</v>
      </c>
      <c r="EF538">
        <v>0</v>
      </c>
      <c r="EG538">
        <v>0</v>
      </c>
      <c r="EH538" s="1">
        <v>2.163122E-2</v>
      </c>
      <c r="EI538">
        <v>19.983789999999999</v>
      </c>
      <c r="EJ538">
        <v>0</v>
      </c>
      <c r="EK538">
        <v>0</v>
      </c>
      <c r="EL538">
        <v>2.12245E-2</v>
      </c>
      <c r="EM538">
        <v>20.075379999999999</v>
      </c>
      <c r="EN538">
        <v>0</v>
      </c>
      <c r="EO538" s="1">
        <v>7.6324599999999998E-36</v>
      </c>
      <c r="EP538" s="1">
        <v>2.077915E-2</v>
      </c>
      <c r="EQ538">
        <v>20.182880000000001</v>
      </c>
      <c r="ER538" s="1">
        <v>1.4381759999999999E-36</v>
      </c>
      <c r="ES538" s="1">
        <v>1.047375E-32</v>
      </c>
      <c r="ET538" s="1">
        <v>2.0743020000000001E-2</v>
      </c>
      <c r="EU538">
        <v>20.271370000000001</v>
      </c>
      <c r="EV538" s="1">
        <v>9.8785150000000004E-34</v>
      </c>
      <c r="EW538" s="1">
        <v>7.1425470000000003E-30</v>
      </c>
      <c r="EX538">
        <v>2.0839110000000001E-2</v>
      </c>
      <c r="EY538">
        <v>20.289200000000001</v>
      </c>
      <c r="EZ538" s="1">
        <v>3.7305119999999999E-31</v>
      </c>
      <c r="FA538" s="1">
        <v>2.6696149999999999E-27</v>
      </c>
      <c r="FB538" s="1">
        <v>2.0785499999999998E-2</v>
      </c>
      <c r="FC538">
        <v>20.26473</v>
      </c>
      <c r="FD538" s="1">
        <v>8.2343120000000003E-29</v>
      </c>
      <c r="FE538" s="1">
        <v>5.8849259999999998E-25</v>
      </c>
      <c r="FF538" s="1">
        <v>2.0643959999999999E-2</v>
      </c>
      <c r="FG538">
        <v>20.228719999999999</v>
      </c>
      <c r="FH538" s="1">
        <v>1.125322E-26</v>
      </c>
      <c r="FI538" s="1">
        <v>8.1027540000000005E-23</v>
      </c>
      <c r="FJ538">
        <v>2.1066850000000002E-2</v>
      </c>
      <c r="FK538">
        <v>20.211569999999998</v>
      </c>
      <c r="FL538" s="1">
        <v>1.04245E-24</v>
      </c>
      <c r="FM538" s="1">
        <v>7.361315E-21</v>
      </c>
      <c r="FN538">
        <v>2.0840399999999999E-2</v>
      </c>
      <c r="FO538">
        <v>20.309100000000001</v>
      </c>
      <c r="FP538" s="1">
        <v>6.4514130000000001E-23</v>
      </c>
      <c r="FQ538" s="1">
        <v>4.6092449999999997E-19</v>
      </c>
      <c r="FR538" s="1">
        <v>2.0428749999999999E-2</v>
      </c>
      <c r="FS538">
        <v>20.408750000000001</v>
      </c>
      <c r="FT538" s="1">
        <v>2.8144160000000002E-21</v>
      </c>
      <c r="FU538" s="1">
        <v>2.0567679999999999E-17</v>
      </c>
      <c r="FV538" s="1">
        <v>1.997055E-2</v>
      </c>
      <c r="FW538">
        <v>20.496420000000001</v>
      </c>
      <c r="FX538" s="1">
        <v>8.9850029999999996E-20</v>
      </c>
      <c r="FY538" s="1">
        <v>6.7473359999999996E-16</v>
      </c>
      <c r="FZ538" s="1">
        <v>1.984021E-2</v>
      </c>
      <c r="GA538">
        <v>20.547470000000001</v>
      </c>
      <c r="GB538" s="1">
        <v>2.2089859999999999E-18</v>
      </c>
      <c r="GC538" s="1">
        <v>1.677232E-14</v>
      </c>
      <c r="GD538" s="1">
        <v>1.9815289999999999E-2</v>
      </c>
      <c r="GE538">
        <v>20.553439999999998</v>
      </c>
      <c r="GF538" s="1">
        <v>4.2517879999999998E-17</v>
      </c>
      <c r="GG538" s="1">
        <v>3.246244E-13</v>
      </c>
      <c r="GH538" s="1">
        <v>1.9683909999999999E-2</v>
      </c>
      <c r="GI538">
        <v>20.530760000000001</v>
      </c>
      <c r="GJ538" s="1">
        <v>6.465162E-16</v>
      </c>
      <c r="GK538" s="1">
        <v>4.9978290000000002E-12</v>
      </c>
      <c r="GL538" s="1">
        <v>1.9526910000000001E-2</v>
      </c>
      <c r="GM538">
        <v>20.50291</v>
      </c>
      <c r="GN538" s="1">
        <v>7.9485780000000006E-15</v>
      </c>
      <c r="GO538" s="1">
        <v>6.2313230000000006E-11</v>
      </c>
      <c r="GP538" s="1">
        <v>1.9908289999999999E-2</v>
      </c>
      <c r="GQ538">
        <v>20.501629999999999</v>
      </c>
      <c r="GR538" s="1">
        <v>8.2991049999999996E-14</v>
      </c>
      <c r="GS538" s="1">
        <v>6.4195859999999999E-10</v>
      </c>
      <c r="GT538">
        <v>1.9687090000000001E-2</v>
      </c>
      <c r="GU538">
        <v>20.6221</v>
      </c>
      <c r="GV538" s="1">
        <v>7.0472820000000004E-13</v>
      </c>
      <c r="GW538" s="1">
        <v>5.546271E-9</v>
      </c>
      <c r="GX538" s="1">
        <v>1.928595E-2</v>
      </c>
      <c r="GY538">
        <v>20.747340000000001</v>
      </c>
      <c r="GZ538" s="1">
        <v>5.0203369999999999E-12</v>
      </c>
      <c r="HA538" s="1">
        <v>4.0618860000000003E-8</v>
      </c>
      <c r="HB538" s="1">
        <v>1.8842270000000001E-2</v>
      </c>
      <c r="HC538">
        <v>20.87022</v>
      </c>
      <c r="HD538" s="1">
        <v>3.0617489999999999E-11</v>
      </c>
      <c r="HE538" s="1">
        <v>2.5520989999999998E-7</v>
      </c>
      <c r="HF538" s="1">
        <v>1.8693339999999999E-2</v>
      </c>
      <c r="HG538">
        <v>20.990680000000001</v>
      </c>
      <c r="HH538" s="1">
        <v>1.6471119999999999E-10</v>
      </c>
      <c r="HI538" s="1">
        <v>1.393397E-6</v>
      </c>
      <c r="HJ538" s="1">
        <v>1.8648640000000001E-2</v>
      </c>
      <c r="HK538">
        <v>21.049479999999999</v>
      </c>
      <c r="HL538" s="1">
        <v>7.8426550000000004E-10</v>
      </c>
      <c r="HM538" s="1">
        <v>6.696379E-6</v>
      </c>
      <c r="HN538" s="1">
        <v>1.8508429999999999E-2</v>
      </c>
      <c r="HO538">
        <v>21.030100000000001</v>
      </c>
      <c r="HP538" s="1">
        <v>3.3036449999999999E-9</v>
      </c>
      <c r="HQ538" s="1">
        <v>2.8618619999999999E-5</v>
      </c>
      <c r="HR538" s="1">
        <v>1.827786E-2</v>
      </c>
      <c r="HS538">
        <v>20.999759999999998</v>
      </c>
      <c r="HT538" s="1">
        <v>1.2423880000000001E-8</v>
      </c>
      <c r="HU538" s="1">
        <v>1.097107E-4</v>
      </c>
      <c r="HV538" s="1">
        <v>1.8292650000000001E-2</v>
      </c>
      <c r="HW538">
        <v>20.980820000000001</v>
      </c>
      <c r="HX538" s="1">
        <v>4.2852679999999997E-8</v>
      </c>
      <c r="HY538" s="1">
        <v>3.8073239999999997E-4</v>
      </c>
      <c r="HZ538" s="1">
        <v>1.8035760000000001E-2</v>
      </c>
      <c r="IA538">
        <v>21.074909999999999</v>
      </c>
      <c r="IB538" s="1">
        <v>1.3288370000000001E-7</v>
      </c>
      <c r="IC538" s="1">
        <v>1.2051500000000001E-3</v>
      </c>
      <c r="ID538" s="1">
        <v>1.7720409999999999E-2</v>
      </c>
      <c r="IE538">
        <v>21.22381</v>
      </c>
      <c r="IF538" s="1">
        <v>3.7685889999999998E-7</v>
      </c>
      <c r="IG538" s="1">
        <v>3.5006130000000001E-3</v>
      </c>
      <c r="IH538" s="1">
        <v>1.740854E-2</v>
      </c>
      <c r="II538">
        <v>21.367930000000001</v>
      </c>
      <c r="IJ538" s="1">
        <v>9.872074E-7</v>
      </c>
      <c r="IK538" s="1">
        <v>9.3930100000000002E-3</v>
      </c>
      <c r="IL538" s="1">
        <v>1.7256250000000001E-2</v>
      </c>
      <c r="IM538">
        <v>21.501100000000001</v>
      </c>
      <c r="IN538" s="1">
        <v>2.4266389999999998E-6</v>
      </c>
      <c r="IO538" s="1">
        <v>2.3436709999999999E-2</v>
      </c>
      <c r="IP538">
        <v>1.7169739999999999E-2</v>
      </c>
      <c r="IQ538">
        <v>21.547049999999999</v>
      </c>
      <c r="IR538" s="1">
        <v>5.6039020000000003E-6</v>
      </c>
      <c r="IS538" s="1">
        <v>5.4721489999999998E-2</v>
      </c>
      <c r="IT538" s="1">
        <v>1.7062730000000002E-2</v>
      </c>
      <c r="IU538">
        <v>21.531020000000002</v>
      </c>
      <c r="IV538" s="1">
        <v>1.216273E-5</v>
      </c>
      <c r="IW538" s="1">
        <v>0.12019299999999999</v>
      </c>
      <c r="IX538" s="1">
        <v>1.695762E-2</v>
      </c>
      <c r="IY538">
        <v>21.512550000000001</v>
      </c>
      <c r="IZ538" s="1">
        <v>2.4953959999999999E-5</v>
      </c>
      <c r="JA538">
        <v>0.24949350000000001</v>
      </c>
      <c r="JB538" s="1">
        <v>1.7096650000000001E-2</v>
      </c>
      <c r="JC538">
        <v>21.508520000000001</v>
      </c>
      <c r="JD538" s="1">
        <v>4.934506E-5</v>
      </c>
      <c r="JE538">
        <v>0.49195440000000001</v>
      </c>
      <c r="JF538" s="1">
        <v>1.7000560000000001E-2</v>
      </c>
      <c r="JG538">
        <v>21.576000000000001</v>
      </c>
      <c r="JH538" s="1">
        <v>9.1793439999999997E-5</v>
      </c>
      <c r="JI538">
        <v>0.92516810000000005</v>
      </c>
      <c r="JJ538" s="1">
        <v>1.6827350000000001E-2</v>
      </c>
      <c r="JK538">
        <v>21.63194</v>
      </c>
      <c r="JL538" s="1">
        <v>1.6265799999999999E-4</v>
      </c>
      <c r="JM538">
        <v>1.6640999999999999</v>
      </c>
      <c r="JN538" s="1">
        <v>1.661265E-2</v>
      </c>
      <c r="JO538">
        <v>21.70438</v>
      </c>
      <c r="JP538" s="1">
        <v>2.7579900000000002E-4</v>
      </c>
      <c r="JQ538">
        <v>2.8721429999999999</v>
      </c>
      <c r="JR538" s="1">
        <v>1.6499429999999999E-2</v>
      </c>
      <c r="JS538">
        <v>21.72702</v>
      </c>
      <c r="JT538" s="1">
        <v>4.5314489999999998E-4</v>
      </c>
      <c r="JU538">
        <v>4.7722619999999996</v>
      </c>
      <c r="JV538" s="1">
        <v>1.6425450000000001E-2</v>
      </c>
      <c r="JW538">
        <v>21.714559999999999</v>
      </c>
      <c r="JX538" s="1">
        <v>7.2073489999999998E-4</v>
      </c>
      <c r="JY538">
        <v>7.6581299999999999</v>
      </c>
      <c r="JZ538">
        <v>1.6319730000000001E-2</v>
      </c>
      <c r="KA538">
        <v>21.69436</v>
      </c>
      <c r="KB538" s="1">
        <v>1.1081839999999999E-3</v>
      </c>
      <c r="KC538">
        <v>11.9003</v>
      </c>
      <c r="KD538" s="1">
        <v>1.616099E-2</v>
      </c>
      <c r="KE538">
        <v>21.672799999999999</v>
      </c>
      <c r="KF538" s="1">
        <v>1.6481639999999999E-3</v>
      </c>
      <c r="KG538">
        <v>17.94782</v>
      </c>
      <c r="KH538" s="1">
        <v>1.5980680000000001E-2</v>
      </c>
      <c r="KI538">
        <v>21.65673</v>
      </c>
      <c r="KJ538" s="1">
        <v>2.381527E-3</v>
      </c>
      <c r="KK538">
        <v>26.32808</v>
      </c>
      <c r="KL538" s="1">
        <v>1.5826610000000001E-2</v>
      </c>
      <c r="KM538">
        <v>21.72644</v>
      </c>
      <c r="KN538" s="1">
        <v>3.3599860000000001E-3</v>
      </c>
      <c r="KO538">
        <v>37.644030000000001</v>
      </c>
      <c r="KP538" s="1">
        <v>1.5709040000000001E-2</v>
      </c>
      <c r="KQ538">
        <v>21.763919999999999</v>
      </c>
      <c r="KR538" s="1">
        <v>4.640992E-3</v>
      </c>
      <c r="KS538">
        <v>52.569490000000002</v>
      </c>
      <c r="KT538" s="1">
        <v>1.5584310000000001E-2</v>
      </c>
      <c r="KU538">
        <v>21.81719</v>
      </c>
      <c r="KV538" s="1">
        <v>6.2695549999999996E-3</v>
      </c>
      <c r="KW538">
        <v>71.832329999999999</v>
      </c>
      <c r="KX538" s="1">
        <v>1.544331E-2</v>
      </c>
      <c r="KY538">
        <v>21.873830000000002</v>
      </c>
      <c r="KZ538" s="1">
        <v>8.2926560000000007E-3</v>
      </c>
      <c r="LA538">
        <v>96.192080000000004</v>
      </c>
      <c r="LB538" s="1">
        <v>1.531107E-2</v>
      </c>
      <c r="LC538">
        <v>21.890360000000001</v>
      </c>
      <c r="LD538" s="1">
        <v>1.0771950000000001E-2</v>
      </c>
      <c r="LE538">
        <v>126.4259</v>
      </c>
      <c r="LF538" s="1">
        <v>1.520237E-2</v>
      </c>
      <c r="LG538">
        <v>21.859570000000001</v>
      </c>
      <c r="LH538" s="1">
        <v>1.377607E-2</v>
      </c>
      <c r="LI538">
        <v>163.3175</v>
      </c>
      <c r="LJ538">
        <v>1.51436E-2</v>
      </c>
      <c r="LK538">
        <v>21.821269999999998</v>
      </c>
      <c r="LL538">
        <v>1.7395330000000001E-2</v>
      </c>
      <c r="LM538">
        <v>207.64019999999999</v>
      </c>
      <c r="LN538" s="1">
        <v>1.521959E-2</v>
      </c>
      <c r="LO538">
        <v>21.82009</v>
      </c>
      <c r="LP538" s="1">
        <v>2.1845409999999999E-2</v>
      </c>
      <c r="LQ538">
        <v>260.1979</v>
      </c>
      <c r="LR538" s="1">
        <v>1.513427E-2</v>
      </c>
      <c r="LS538">
        <v>21.94624</v>
      </c>
      <c r="LT538" s="1">
        <v>2.6785460000000001E-2</v>
      </c>
      <c r="LU538">
        <v>321.68709999999999</v>
      </c>
      <c r="LV538" s="1">
        <v>1.4992159999999999E-2</v>
      </c>
      <c r="LW538">
        <v>22.066839999999999</v>
      </c>
      <c r="LX538" s="1">
        <v>3.2303659999999998E-2</v>
      </c>
      <c r="LY538">
        <v>392.64190000000002</v>
      </c>
      <c r="LZ538" s="1">
        <v>1.486402E-2</v>
      </c>
      <c r="MA538">
        <v>22.18573</v>
      </c>
      <c r="MB538" s="1">
        <v>3.8533289999999998E-2</v>
      </c>
      <c r="MC538">
        <v>473.54629999999997</v>
      </c>
      <c r="MD538" s="1">
        <v>1.482196E-2</v>
      </c>
      <c r="ME538">
        <v>22.31729</v>
      </c>
      <c r="MF538" s="1">
        <v>4.5725500000000002E-2</v>
      </c>
      <c r="MG538">
        <v>564.86389999999994</v>
      </c>
      <c r="MH538" s="1">
        <v>1.480882E-2</v>
      </c>
      <c r="MI538">
        <v>22.36543</v>
      </c>
      <c r="MJ538" s="1">
        <v>5.3824129999999998E-2</v>
      </c>
      <c r="MK538">
        <v>667.0258</v>
      </c>
      <c r="ML538" s="1">
        <v>1.4773349999999999E-2</v>
      </c>
      <c r="MM538">
        <v>22.326619999999998</v>
      </c>
      <c r="MN538" s="1">
        <v>6.2677559999999993E-2</v>
      </c>
      <c r="MO538">
        <v>780.29679999999996</v>
      </c>
      <c r="MP538" s="1">
        <v>1.474463E-2</v>
      </c>
      <c r="MQ538">
        <v>22.29382</v>
      </c>
      <c r="MR538" s="1">
        <v>7.2379689999999997E-2</v>
      </c>
      <c r="MS538">
        <v>904.7799</v>
      </c>
      <c r="MT538" s="1">
        <v>1.4899910000000001E-2</v>
      </c>
      <c r="MU538">
        <v>22.280449999999998</v>
      </c>
      <c r="MV538" s="1">
        <v>8.396692E-2</v>
      </c>
      <c r="MW538">
        <v>1040.7760000000001</v>
      </c>
      <c r="MX538" s="1">
        <v>1.4851960000000001E-2</v>
      </c>
      <c r="MY538">
        <v>22.38588</v>
      </c>
      <c r="MZ538" s="1">
        <v>9.5377719999999999E-2</v>
      </c>
      <c r="NA538">
        <v>1188.287</v>
      </c>
      <c r="NB538" s="1">
        <v>1.4726929999999999E-2</v>
      </c>
      <c r="NC538">
        <v>22.521319999999999</v>
      </c>
      <c r="ND538">
        <v>0.1069899</v>
      </c>
      <c r="NE538">
        <v>1346.8389999999999</v>
      </c>
      <c r="NF538" s="1">
        <v>1.459941E-2</v>
      </c>
      <c r="NG538">
        <v>22.641739999999999</v>
      </c>
      <c r="NH538">
        <v>0.11917320000000001</v>
      </c>
      <c r="NI538">
        <v>1516.0650000000001</v>
      </c>
      <c r="NJ538" s="1">
        <v>1.458798E-2</v>
      </c>
      <c r="NK538">
        <v>22.75665</v>
      </c>
      <c r="NL538">
        <v>0.13297680000000001</v>
      </c>
      <c r="NM538">
        <v>1695.7650000000001</v>
      </c>
      <c r="NN538" s="1">
        <v>1.4622919999999999E-2</v>
      </c>
      <c r="NO538">
        <v>22.78312</v>
      </c>
      <c r="NP538">
        <v>0.14799950000000001</v>
      </c>
      <c r="NQ538">
        <v>1885.835</v>
      </c>
      <c r="NR538" s="1">
        <v>1.461981E-2</v>
      </c>
      <c r="NS538">
        <v>22.754629999999999</v>
      </c>
      <c r="NT538">
        <v>0.16341420000000001</v>
      </c>
      <c r="NU538">
        <v>2085.8960000000002</v>
      </c>
      <c r="NV538" s="1">
        <v>1.4540310000000001E-2</v>
      </c>
      <c r="NW538">
        <v>22.723600000000001</v>
      </c>
      <c r="NX538">
        <v>0.17857529999999999</v>
      </c>
      <c r="NY538">
        <v>2295.2370000000001</v>
      </c>
      <c r="NZ538" s="1">
        <v>1.440076E-2</v>
      </c>
      <c r="OA538">
        <v>22.708919999999999</v>
      </c>
      <c r="OB538">
        <v>0.19336490000000001</v>
      </c>
      <c r="OC538">
        <v>2513.0160000000001</v>
      </c>
      <c r="OD538" s="1">
        <v>1.434213E-2</v>
      </c>
      <c r="OE538">
        <v>22.71697</v>
      </c>
      <c r="OF538">
        <v>0.2095948</v>
      </c>
      <c r="OG538">
        <v>2738.6750000000002</v>
      </c>
      <c r="OH538" s="1">
        <v>1.4362059999999999E-2</v>
      </c>
      <c r="OI538">
        <v>22.796769999999999</v>
      </c>
      <c r="OJ538">
        <v>0.22744900000000001</v>
      </c>
      <c r="OK538">
        <v>2971.9960000000001</v>
      </c>
    </row>
    <row r="539" spans="1:401" x14ac:dyDescent="0.35">
      <c r="A539">
        <v>548</v>
      </c>
      <c r="B539" t="s">
        <v>4</v>
      </c>
      <c r="C539" t="s">
        <v>364</v>
      </c>
      <c r="D539" t="s">
        <v>546</v>
      </c>
      <c r="E539">
        <v>739.1644</v>
      </c>
      <c r="F539" s="1">
        <v>1.8391850000000001E-2</v>
      </c>
      <c r="G539">
        <v>18.448979999999999</v>
      </c>
      <c r="H539">
        <v>0</v>
      </c>
      <c r="I539">
        <v>0</v>
      </c>
      <c r="J539" s="1">
        <v>1.83853E-2</v>
      </c>
      <c r="K539">
        <v>18.46734</v>
      </c>
      <c r="L539">
        <v>0</v>
      </c>
      <c r="M539">
        <v>0</v>
      </c>
      <c r="N539" s="1">
        <v>1.8600729999999999E-2</v>
      </c>
      <c r="O539">
        <v>18.570080000000001</v>
      </c>
      <c r="P539">
        <v>0</v>
      </c>
      <c r="Q539">
        <v>0</v>
      </c>
      <c r="R539" s="1">
        <v>1.8844900000000001E-2</v>
      </c>
      <c r="S539">
        <v>18.63345</v>
      </c>
      <c r="T539">
        <v>0</v>
      </c>
      <c r="U539">
        <v>0</v>
      </c>
      <c r="V539" s="1">
        <v>1.8805780000000001E-2</v>
      </c>
      <c r="W539">
        <v>18.728719999999999</v>
      </c>
      <c r="X539">
        <v>0</v>
      </c>
      <c r="Y539">
        <v>0</v>
      </c>
      <c r="Z539">
        <v>1.865812E-2</v>
      </c>
      <c r="AA539">
        <v>18.750620000000001</v>
      </c>
      <c r="AB539">
        <v>0</v>
      </c>
      <c r="AC539">
        <v>0</v>
      </c>
      <c r="AD539" s="1">
        <v>1.8639380000000001E-2</v>
      </c>
      <c r="AE539">
        <v>18.762139999999999</v>
      </c>
      <c r="AF539">
        <v>0</v>
      </c>
      <c r="AG539">
        <v>0</v>
      </c>
      <c r="AH539" s="1">
        <v>1.8729570000000001E-2</v>
      </c>
      <c r="AI539">
        <v>18.77233</v>
      </c>
      <c r="AJ539">
        <v>0</v>
      </c>
      <c r="AK539">
        <v>0</v>
      </c>
      <c r="AL539" s="1">
        <v>1.8546099999999999E-2</v>
      </c>
      <c r="AM539">
        <v>18.779309999999999</v>
      </c>
      <c r="AN539">
        <v>0</v>
      </c>
      <c r="AO539">
        <v>0</v>
      </c>
      <c r="AP539" s="1">
        <v>1.8705630000000001E-2</v>
      </c>
      <c r="AQ539">
        <v>18.79665</v>
      </c>
      <c r="AR539">
        <v>0</v>
      </c>
      <c r="AS539">
        <v>0</v>
      </c>
      <c r="AT539" s="1">
        <v>1.8971749999999999E-2</v>
      </c>
      <c r="AU539">
        <v>18.891390000000001</v>
      </c>
      <c r="AV539">
        <v>0</v>
      </c>
      <c r="AW539">
        <v>0</v>
      </c>
      <c r="AX539" s="1">
        <v>1.9232180000000001E-2</v>
      </c>
      <c r="AY539">
        <v>18.939399999999999</v>
      </c>
      <c r="AZ539">
        <v>0</v>
      </c>
      <c r="BA539">
        <v>0</v>
      </c>
      <c r="BB539" s="1">
        <v>1.9353309999999999E-2</v>
      </c>
      <c r="BC539">
        <v>18.982009999999999</v>
      </c>
      <c r="BD539">
        <v>0</v>
      </c>
      <c r="BE539">
        <v>0</v>
      </c>
      <c r="BF539" s="1">
        <v>1.942868E-2</v>
      </c>
      <c r="BG539">
        <v>19.026589999999999</v>
      </c>
      <c r="BH539">
        <v>0</v>
      </c>
      <c r="BI539">
        <v>0</v>
      </c>
      <c r="BJ539" s="1">
        <v>1.9576799999999998E-2</v>
      </c>
      <c r="BK539">
        <v>19.025569999999998</v>
      </c>
      <c r="BL539">
        <v>0</v>
      </c>
      <c r="BM539">
        <v>0</v>
      </c>
      <c r="BN539" s="1">
        <v>1.983203E-2</v>
      </c>
      <c r="BO539">
        <v>19.014320000000001</v>
      </c>
      <c r="BP539">
        <v>0</v>
      </c>
      <c r="BQ539">
        <v>0</v>
      </c>
      <c r="BR539" s="1">
        <v>2.0129870000000001E-2</v>
      </c>
      <c r="BS539">
        <v>19.005839999999999</v>
      </c>
      <c r="BT539">
        <v>0</v>
      </c>
      <c r="BU539">
        <v>0</v>
      </c>
      <c r="BV539" s="1">
        <v>2.031875E-2</v>
      </c>
      <c r="BW539">
        <v>19.06636</v>
      </c>
      <c r="BX539">
        <v>0</v>
      </c>
      <c r="BY539">
        <v>0</v>
      </c>
      <c r="BZ539" s="1">
        <v>2.0438439999999999E-2</v>
      </c>
      <c r="CA539">
        <v>19.189609999999998</v>
      </c>
      <c r="CB539">
        <v>0</v>
      </c>
      <c r="CC539">
        <v>0</v>
      </c>
      <c r="CD539" s="1">
        <v>2.0551610000000001E-2</v>
      </c>
      <c r="CE539">
        <v>19.332879999999999</v>
      </c>
      <c r="CF539">
        <v>0</v>
      </c>
      <c r="CG539">
        <v>0</v>
      </c>
      <c r="CH539" s="1">
        <v>2.072448E-2</v>
      </c>
      <c r="CI539">
        <v>19.451450000000001</v>
      </c>
      <c r="CJ539">
        <v>0</v>
      </c>
      <c r="CK539">
        <v>0</v>
      </c>
      <c r="CL539" s="1">
        <v>2.0920589999999999E-2</v>
      </c>
      <c r="CM539">
        <v>19.488589999999999</v>
      </c>
      <c r="CN539">
        <v>0</v>
      </c>
      <c r="CO539">
        <v>0</v>
      </c>
      <c r="CP539" s="1">
        <v>2.1075449999999999E-2</v>
      </c>
      <c r="CQ539">
        <v>19.480640000000001</v>
      </c>
      <c r="CR539">
        <v>0</v>
      </c>
      <c r="CS539">
        <v>0</v>
      </c>
      <c r="CT539" s="1">
        <v>2.1275079999999998E-2</v>
      </c>
      <c r="CU539">
        <v>19.473220000000001</v>
      </c>
      <c r="CV539">
        <v>0</v>
      </c>
      <c r="CW539">
        <v>0</v>
      </c>
      <c r="CX539" s="1">
        <v>2.1853689999999999E-2</v>
      </c>
      <c r="CY539">
        <v>19.47946</v>
      </c>
      <c r="CZ539">
        <v>0</v>
      </c>
      <c r="DA539">
        <v>0</v>
      </c>
      <c r="DB539" s="1">
        <v>2.191179E-2</v>
      </c>
      <c r="DC539">
        <v>19.566559999999999</v>
      </c>
      <c r="DD539">
        <v>0</v>
      </c>
      <c r="DE539">
        <v>0</v>
      </c>
      <c r="DF539" s="1">
        <v>2.177894E-2</v>
      </c>
      <c r="DG539">
        <v>19.702950000000001</v>
      </c>
      <c r="DH539">
        <v>0</v>
      </c>
      <c r="DI539">
        <v>0</v>
      </c>
      <c r="DJ539" s="1">
        <v>2.161629E-2</v>
      </c>
      <c r="DK539">
        <v>19.814889999999998</v>
      </c>
      <c r="DL539">
        <v>0</v>
      </c>
      <c r="DM539">
        <v>0</v>
      </c>
      <c r="DN539" s="1">
        <v>2.1692779999999998E-2</v>
      </c>
      <c r="DO539">
        <v>19.911090000000002</v>
      </c>
      <c r="DP539">
        <v>0</v>
      </c>
      <c r="DQ539">
        <v>0</v>
      </c>
      <c r="DR539" s="1">
        <v>2.1842589999999999E-2</v>
      </c>
      <c r="DS539">
        <v>19.94295</v>
      </c>
      <c r="DT539">
        <v>0</v>
      </c>
      <c r="DU539">
        <v>0</v>
      </c>
      <c r="DV539" s="1">
        <v>2.1882209999999999E-2</v>
      </c>
      <c r="DW539">
        <v>19.925319999999999</v>
      </c>
      <c r="DX539">
        <v>0</v>
      </c>
      <c r="DY539">
        <v>0</v>
      </c>
      <c r="DZ539" s="1">
        <v>2.1954479999999998E-2</v>
      </c>
      <c r="EA539">
        <v>19.901720000000001</v>
      </c>
      <c r="EB539">
        <v>0</v>
      </c>
      <c r="EC539">
        <v>0</v>
      </c>
      <c r="ED539" s="1">
        <v>2.2736719999999998E-2</v>
      </c>
      <c r="EE539">
        <v>19.885950000000001</v>
      </c>
      <c r="EF539">
        <v>0</v>
      </c>
      <c r="EG539">
        <v>0</v>
      </c>
      <c r="EH539" s="1">
        <v>2.2608260000000002E-2</v>
      </c>
      <c r="EI539">
        <v>19.932310000000001</v>
      </c>
      <c r="EJ539">
        <v>0</v>
      </c>
      <c r="EK539">
        <v>0</v>
      </c>
      <c r="EL539" s="1">
        <v>2.2178739999999999E-2</v>
      </c>
      <c r="EM539">
        <v>20.024170000000002</v>
      </c>
      <c r="EN539">
        <v>0</v>
      </c>
      <c r="EO539" s="1">
        <v>2.549313E-36</v>
      </c>
      <c r="EP539" s="1">
        <v>2.1708310000000001E-2</v>
      </c>
      <c r="EQ539">
        <v>20.131499999999999</v>
      </c>
      <c r="ER539" s="1">
        <v>5.2056630000000002E-37</v>
      </c>
      <c r="ES539" s="1">
        <v>3.6857319999999997E-33</v>
      </c>
      <c r="ET539" s="1">
        <v>2.1672759999999999E-2</v>
      </c>
      <c r="EU539">
        <v>20.21949</v>
      </c>
      <c r="EV539" s="1">
        <v>3.749436E-34</v>
      </c>
      <c r="EW539" s="1">
        <v>2.6364729999999999E-30</v>
      </c>
      <c r="EX539" s="1">
        <v>2.1776170000000001E-2</v>
      </c>
      <c r="EY539">
        <v>20.237120000000001</v>
      </c>
      <c r="EZ539" s="1">
        <v>1.4791039999999999E-31</v>
      </c>
      <c r="FA539" s="1">
        <v>1.029865E-27</v>
      </c>
      <c r="FB539">
        <v>2.1721259999999999E-2</v>
      </c>
      <c r="FC539">
        <v>20.212990000000001</v>
      </c>
      <c r="FD539" s="1">
        <v>3.3998720000000003E-29</v>
      </c>
      <c r="FE539" s="1">
        <v>2.365828E-25</v>
      </c>
      <c r="FF539" s="1">
        <v>2.1574590000000001E-2</v>
      </c>
      <c r="FG539">
        <v>20.177620000000001</v>
      </c>
      <c r="FH539" s="1">
        <v>4.8257860000000001E-27</v>
      </c>
      <c r="FI539" s="1">
        <v>3.386003E-23</v>
      </c>
      <c r="FJ539" s="1">
        <v>2.202312E-2</v>
      </c>
      <c r="FK539">
        <v>20.161580000000001</v>
      </c>
      <c r="FL539" s="1">
        <v>4.6335680000000002E-25</v>
      </c>
      <c r="FM539" s="1">
        <v>3.1906100000000001E-21</v>
      </c>
      <c r="FN539">
        <v>2.178602E-2</v>
      </c>
      <c r="FO539">
        <v>20.259869999999999</v>
      </c>
      <c r="FP539" s="1">
        <v>2.9645190000000001E-23</v>
      </c>
      <c r="FQ539" s="1">
        <v>2.0674799999999999E-19</v>
      </c>
      <c r="FR539" s="1">
        <v>2.1352050000000001E-2</v>
      </c>
      <c r="FS539">
        <v>20.359249999999999</v>
      </c>
      <c r="FT539" s="1">
        <v>1.3342389999999999E-21</v>
      </c>
      <c r="FU539" s="1">
        <v>9.5297740000000003E-18</v>
      </c>
      <c r="FV539" s="1">
        <v>2.0871250000000001E-2</v>
      </c>
      <c r="FW539">
        <v>20.446829999999999</v>
      </c>
      <c r="FX539" s="1">
        <v>4.3875650000000003E-20</v>
      </c>
      <c r="FY539" s="1">
        <v>3.2241730000000001E-16</v>
      </c>
      <c r="FZ539" s="1">
        <v>2.0735819999999999E-2</v>
      </c>
      <c r="GA539">
        <v>20.497859999999999</v>
      </c>
      <c r="GB539" s="1">
        <v>1.1096130000000001E-18</v>
      </c>
      <c r="GC539" s="1">
        <v>8.2535600000000007E-15</v>
      </c>
      <c r="GD539" s="1">
        <v>2.0710849999999999E-2</v>
      </c>
      <c r="GE539">
        <v>20.503959999999999</v>
      </c>
      <c r="GF539" s="1">
        <v>2.1941560000000001E-17</v>
      </c>
      <c r="GG539" s="1">
        <v>1.6430130000000001E-13</v>
      </c>
      <c r="GH539" s="1">
        <v>2.0576319999999999E-2</v>
      </c>
      <c r="GI539">
        <v>20.481739999999999</v>
      </c>
      <c r="GJ539" s="1">
        <v>3.4237720000000002E-16</v>
      </c>
      <c r="GK539" s="1">
        <v>2.5986320000000001E-12</v>
      </c>
      <c r="GL539" s="1">
        <v>2.041405E-2</v>
      </c>
      <c r="GM539">
        <v>20.45459</v>
      </c>
      <c r="GN539" s="1">
        <v>4.3147079999999998E-15</v>
      </c>
      <c r="GO539" s="1">
        <v>3.3249009999999999E-11</v>
      </c>
      <c r="GP539" s="1">
        <v>2.081848E-2</v>
      </c>
      <c r="GQ539">
        <v>20.454350000000002</v>
      </c>
      <c r="GR539" s="1">
        <v>4.6143390000000001E-14</v>
      </c>
      <c r="GS539" s="1">
        <v>3.5120350000000002E-10</v>
      </c>
      <c r="GT539" s="1">
        <v>2.0586420000000001E-2</v>
      </c>
      <c r="GU539">
        <v>20.575320000000001</v>
      </c>
      <c r="GV539" s="1">
        <v>4.0081040000000001E-13</v>
      </c>
      <c r="GW539" s="1">
        <v>3.1078309999999999E-9</v>
      </c>
      <c r="GX539" s="1">
        <v>2.016474E-2</v>
      </c>
      <c r="GY539">
        <v>20.700230000000001</v>
      </c>
      <c r="GZ539" s="1">
        <v>2.9175219999999998E-12</v>
      </c>
      <c r="HA539" s="1">
        <v>2.3287310000000002E-8</v>
      </c>
      <c r="HB539" s="1">
        <v>1.9698360000000002E-2</v>
      </c>
      <c r="HC539">
        <v>20.82274</v>
      </c>
      <c r="HD539" s="1">
        <v>1.816565E-11</v>
      </c>
      <c r="HE539" s="1">
        <v>1.495738E-7</v>
      </c>
      <c r="HF539" s="1">
        <v>1.9544590000000001E-2</v>
      </c>
      <c r="HG539">
        <v>20.942710000000002</v>
      </c>
      <c r="HH539" s="1">
        <v>9.9714000000000006E-11</v>
      </c>
      <c r="HI539" s="1">
        <v>8.3418259999999998E-7</v>
      </c>
      <c r="HJ539" s="1">
        <v>1.9499510000000001E-2</v>
      </c>
      <c r="HK539">
        <v>21.000869999999999</v>
      </c>
      <c r="HL539" s="1">
        <v>4.8404899999999999E-10</v>
      </c>
      <c r="HM539" s="1">
        <v>4.0916410000000004E-6</v>
      </c>
      <c r="HN539" s="1">
        <v>1.935448E-2</v>
      </c>
      <c r="HO539">
        <v>20.981560000000002</v>
      </c>
      <c r="HP539" s="1">
        <v>2.077037E-9</v>
      </c>
      <c r="HQ539" s="1">
        <v>1.783218E-5</v>
      </c>
      <c r="HR539" s="1">
        <v>1.911392E-2</v>
      </c>
      <c r="HS539">
        <v>20.951889999999999</v>
      </c>
      <c r="HT539" s="1">
        <v>7.9501570000000005E-9</v>
      </c>
      <c r="HU539" s="1">
        <v>6.9655169999999995E-5</v>
      </c>
      <c r="HV539" s="1">
        <v>1.913188E-2</v>
      </c>
      <c r="HW539">
        <v>20.93393</v>
      </c>
      <c r="HX539" s="1">
        <v>2.7893909999999999E-8</v>
      </c>
      <c r="HY539" s="1">
        <v>2.4613260000000002E-4</v>
      </c>
      <c r="HZ539">
        <v>1.8863609999999999E-2</v>
      </c>
      <c r="IA539">
        <v>21.02882</v>
      </c>
      <c r="IB539" s="1">
        <v>8.7916420000000006E-8</v>
      </c>
      <c r="IC539" s="1">
        <v>7.9272070000000004E-4</v>
      </c>
      <c r="ID539" s="1">
        <v>1.853316E-2</v>
      </c>
      <c r="IE539">
        <v>21.17755</v>
      </c>
      <c r="IF539" s="1">
        <v>2.532334E-7</v>
      </c>
      <c r="IG539" s="1">
        <v>2.341217E-3</v>
      </c>
      <c r="IH539" s="1">
        <v>1.8205900000000001E-2</v>
      </c>
      <c r="II539">
        <v>21.321020000000001</v>
      </c>
      <c r="IJ539" s="1">
        <v>6.7328609999999995E-7</v>
      </c>
      <c r="IK539" s="1">
        <v>6.382998E-3</v>
      </c>
      <c r="IL539" s="1">
        <v>1.8048149999999999E-2</v>
      </c>
      <c r="IM539">
        <v>21.45354</v>
      </c>
      <c r="IN539" s="1">
        <v>1.6789890000000001E-6</v>
      </c>
      <c r="IO539" s="1">
        <v>1.617211E-2</v>
      </c>
      <c r="IP539" s="1">
        <v>1.795764E-2</v>
      </c>
      <c r="IQ539">
        <v>21.498750000000001</v>
      </c>
      <c r="IR539" s="1">
        <v>3.9309050000000003E-6</v>
      </c>
      <c r="IS539" s="1">
        <v>3.8318900000000003E-2</v>
      </c>
      <c r="IT539" s="1">
        <v>1.7847189999999999E-2</v>
      </c>
      <c r="IU539">
        <v>21.483039999999999</v>
      </c>
      <c r="IV539" s="1">
        <v>8.6452710000000007E-6</v>
      </c>
      <c r="IW539" s="1">
        <v>8.5360119999999998E-2</v>
      </c>
      <c r="IX539" s="1">
        <v>1.7737369999999999E-2</v>
      </c>
      <c r="IY539">
        <v>21.465150000000001</v>
      </c>
      <c r="IZ539" s="1">
        <v>1.7962049999999999E-5</v>
      </c>
      <c r="JA539" s="1">
        <v>0.1795958</v>
      </c>
      <c r="JB539" s="1">
        <v>1.7886079999999999E-2</v>
      </c>
      <c r="JC539">
        <v>21.46191</v>
      </c>
      <c r="JD539" s="1">
        <v>3.5956369999999998E-5</v>
      </c>
      <c r="JE539">
        <v>0.35874470000000003</v>
      </c>
      <c r="JF539" s="1">
        <v>1.778629E-2</v>
      </c>
      <c r="JG539">
        <v>21.53004</v>
      </c>
      <c r="JH539" s="1">
        <v>6.7666490000000006E-5</v>
      </c>
      <c r="JI539">
        <v>0.6830678</v>
      </c>
      <c r="JJ539" s="1">
        <v>1.7604109999999999E-2</v>
      </c>
      <c r="JK539">
        <v>21.58588</v>
      </c>
      <c r="JL539" s="1">
        <v>1.212292E-4</v>
      </c>
      <c r="JM539">
        <v>1.2432859999999999</v>
      </c>
      <c r="JN539" s="1">
        <v>1.7379479999999999E-2</v>
      </c>
      <c r="JO539">
        <v>21.658529999999999</v>
      </c>
      <c r="JP539" s="1">
        <v>2.0773370000000001E-4</v>
      </c>
      <c r="JQ539">
        <v>2.1703060000000001</v>
      </c>
      <c r="JR539" s="1">
        <v>1.7262590000000001E-2</v>
      </c>
      <c r="JS539">
        <v>21.681170000000002</v>
      </c>
      <c r="JT539" s="1">
        <v>3.4480870000000002E-4</v>
      </c>
      <c r="JU539">
        <v>3.6454960000000001</v>
      </c>
      <c r="JV539" s="1">
        <v>1.7184979999999999E-2</v>
      </c>
      <c r="JW539">
        <v>21.66919</v>
      </c>
      <c r="JX539" s="1">
        <v>5.5375149999999996E-4</v>
      </c>
      <c r="JY539">
        <v>5.9111880000000001</v>
      </c>
      <c r="JZ539" s="1">
        <v>1.7074789999999999E-2</v>
      </c>
      <c r="KA539">
        <v>21.64977</v>
      </c>
      <c r="KB539" s="1">
        <v>8.5938849999999995E-4</v>
      </c>
      <c r="KC539">
        <v>9.2777180000000001</v>
      </c>
      <c r="KD539" s="1">
        <v>1.6907200000000001E-2</v>
      </c>
      <c r="KE539">
        <v>21.628910000000001</v>
      </c>
      <c r="KF539" s="1">
        <v>1.2893900000000001E-3</v>
      </c>
      <c r="KG539">
        <v>14.12646</v>
      </c>
      <c r="KH539" s="1">
        <v>1.672001E-2</v>
      </c>
      <c r="KI539">
        <v>21.613720000000001</v>
      </c>
      <c r="KJ539" s="1">
        <v>1.87912E-3</v>
      </c>
      <c r="KK539">
        <v>20.912210000000002</v>
      </c>
      <c r="KL539" s="1">
        <v>1.655848E-2</v>
      </c>
      <c r="KM539">
        <v>21.684439999999999</v>
      </c>
      <c r="KN539" s="1">
        <v>2.6726850000000002E-3</v>
      </c>
      <c r="KO539">
        <v>30.162379999999999</v>
      </c>
      <c r="KP539" s="1">
        <v>1.64364E-2</v>
      </c>
      <c r="KQ539">
        <v>21.721969999999999</v>
      </c>
      <c r="KR539">
        <v>3.7205950000000002E-3</v>
      </c>
      <c r="KS539">
        <v>42.474730000000001</v>
      </c>
      <c r="KT539" s="1">
        <v>1.630645E-2</v>
      </c>
      <c r="KU539">
        <v>21.7758</v>
      </c>
      <c r="KV539" s="1">
        <v>5.0637549999999996E-3</v>
      </c>
      <c r="KW539">
        <v>58.504190000000001</v>
      </c>
      <c r="KX539" s="1">
        <v>1.6158800000000001E-2</v>
      </c>
      <c r="KY539">
        <v>21.83268</v>
      </c>
      <c r="KZ539" s="1">
        <v>6.7454100000000003E-3</v>
      </c>
      <c r="LA539">
        <v>78.945909999999998</v>
      </c>
      <c r="LB539" s="1">
        <v>1.6021270000000001E-2</v>
      </c>
      <c r="LC539">
        <v>21.84929</v>
      </c>
      <c r="LD539" s="1">
        <v>8.8223439999999993E-3</v>
      </c>
      <c r="LE539">
        <v>104.5223</v>
      </c>
      <c r="LF539">
        <v>1.5907939999999999E-2</v>
      </c>
      <c r="LG539">
        <v>21.81908</v>
      </c>
      <c r="LH539" s="1">
        <v>1.1356649999999999E-2</v>
      </c>
      <c r="LI539">
        <v>135.97290000000001</v>
      </c>
      <c r="LJ539" s="1">
        <v>1.5847090000000001E-2</v>
      </c>
      <c r="LK539">
        <v>21.781759999999998</v>
      </c>
      <c r="LL539" s="1">
        <v>1.443068E-2</v>
      </c>
      <c r="LM539">
        <v>174.04220000000001</v>
      </c>
      <c r="LN539" s="1">
        <v>1.5928310000000001E-2</v>
      </c>
      <c r="LO539">
        <v>21.781790000000001</v>
      </c>
      <c r="LP539" s="1">
        <v>1.8232809999999999E-2</v>
      </c>
      <c r="LQ539">
        <v>219.50749999999999</v>
      </c>
      <c r="LR539" s="1">
        <v>1.5840099999999999E-2</v>
      </c>
      <c r="LS539">
        <v>21.90849</v>
      </c>
      <c r="LT539" s="1">
        <v>2.2485910000000001E-2</v>
      </c>
      <c r="LU539">
        <v>273.06540000000001</v>
      </c>
      <c r="LV539" s="1">
        <v>1.569038E-2</v>
      </c>
      <c r="LW539">
        <v>22.028659999999999</v>
      </c>
      <c r="LX539" s="1">
        <v>2.726574E-2</v>
      </c>
      <c r="LY539">
        <v>335.27679999999998</v>
      </c>
      <c r="LZ539" s="1">
        <v>1.555611E-2</v>
      </c>
      <c r="MA539">
        <v>22.14761</v>
      </c>
      <c r="MB539" s="1">
        <v>3.269524E-2</v>
      </c>
      <c r="MC539">
        <v>406.66820000000001</v>
      </c>
      <c r="MD539" s="1">
        <v>1.551204E-2</v>
      </c>
      <c r="ME539">
        <v>22.278880000000001</v>
      </c>
      <c r="MF539" s="1">
        <v>3.8993989999999999E-2</v>
      </c>
      <c r="MG539">
        <v>487.74369999999999</v>
      </c>
      <c r="MH539" s="1">
        <v>1.54991E-2</v>
      </c>
      <c r="MI539">
        <v>22.326530000000002</v>
      </c>
      <c r="MJ539" s="1">
        <v>4.6126159999999999E-2</v>
      </c>
      <c r="MK539">
        <v>578.99009999999998</v>
      </c>
      <c r="ML539" s="1">
        <v>1.546267E-2</v>
      </c>
      <c r="MM539">
        <v>22.288219999999999</v>
      </c>
      <c r="MN539" s="1">
        <v>5.3966859999999998E-2</v>
      </c>
      <c r="MO539">
        <v>680.73839999999996</v>
      </c>
      <c r="MP539" s="1">
        <v>1.5434160000000001E-2</v>
      </c>
      <c r="MQ539">
        <v>22.256270000000001</v>
      </c>
      <c r="MR539" s="1">
        <v>6.2606609999999993E-2</v>
      </c>
      <c r="MS539">
        <v>793.17700000000002</v>
      </c>
      <c r="MT539" s="1">
        <v>1.5599E-2</v>
      </c>
      <c r="MU539">
        <v>22.244029999999999</v>
      </c>
      <c r="MV539" s="1">
        <v>7.2954489999999997E-2</v>
      </c>
      <c r="MW539">
        <v>916.67629999999997</v>
      </c>
      <c r="MX539" s="1">
        <v>1.554826E-2</v>
      </c>
      <c r="MY539">
        <v>22.350069999999999</v>
      </c>
      <c r="MZ539" s="1">
        <v>8.3210820000000005E-2</v>
      </c>
      <c r="NA539">
        <v>1051.319</v>
      </c>
      <c r="NB539" s="1">
        <v>1.541735E-2</v>
      </c>
      <c r="NC539">
        <v>22.485289999999999</v>
      </c>
      <c r="ND539" s="1">
        <v>9.3714389999999995E-2</v>
      </c>
      <c r="NE539">
        <v>1196.758</v>
      </c>
      <c r="NF539" s="1">
        <v>1.528288E-2</v>
      </c>
      <c r="NG539">
        <v>22.605329999999999</v>
      </c>
      <c r="NH539" s="1">
        <v>0.1047811</v>
      </c>
      <c r="NI539">
        <v>1352.7470000000001</v>
      </c>
      <c r="NJ539" s="1">
        <v>1.5272020000000001E-2</v>
      </c>
      <c r="NK539">
        <v>22.719809999999999</v>
      </c>
      <c r="NL539" s="1">
        <v>0.11736000000000001</v>
      </c>
      <c r="NM539">
        <v>1519.1780000000001</v>
      </c>
      <c r="NN539" s="1">
        <v>1.531012E-2</v>
      </c>
      <c r="NO539">
        <v>22.745850000000001</v>
      </c>
      <c r="NP539" s="1">
        <v>0.1310992</v>
      </c>
      <c r="NQ539">
        <v>1696.0229999999999</v>
      </c>
      <c r="NR539" s="1">
        <v>1.530572E-2</v>
      </c>
      <c r="NS539">
        <v>22.717839999999999</v>
      </c>
      <c r="NT539" s="1">
        <v>0.1452426</v>
      </c>
      <c r="NU539">
        <v>1882.9760000000001</v>
      </c>
      <c r="NV539" s="1">
        <v>1.5223479999999999E-2</v>
      </c>
      <c r="NW539">
        <v>22.687639999999998</v>
      </c>
      <c r="NX539" s="1">
        <v>0.15925729999999999</v>
      </c>
      <c r="NY539">
        <v>2079.4520000000002</v>
      </c>
      <c r="NZ539" s="1">
        <v>1.507695E-2</v>
      </c>
      <c r="OA539">
        <v>22.673690000000001</v>
      </c>
      <c r="OB539" s="1">
        <v>0.17299580000000001</v>
      </c>
      <c r="OC539">
        <v>2284.6979999999999</v>
      </c>
      <c r="OD539" s="1">
        <v>1.501574E-2</v>
      </c>
      <c r="OE539">
        <v>22.68252</v>
      </c>
      <c r="OF539" s="1">
        <v>0.18810099999999999</v>
      </c>
      <c r="OG539">
        <v>2498.2550000000001</v>
      </c>
      <c r="OH539" s="1">
        <v>1.5037099999999999E-2</v>
      </c>
      <c r="OI539">
        <v>22.76276</v>
      </c>
      <c r="OJ539" s="1">
        <v>0.20474429999999999</v>
      </c>
      <c r="OK539">
        <v>2719.94</v>
      </c>
    </row>
    <row r="540" spans="1:401" x14ac:dyDescent="0.35">
      <c r="A540">
        <v>549</v>
      </c>
      <c r="B540" t="s">
        <v>4</v>
      </c>
      <c r="C540" t="s">
        <v>364</v>
      </c>
      <c r="D540" t="s">
        <v>547</v>
      </c>
      <c r="E540">
        <v>735.20510000000002</v>
      </c>
      <c r="F540">
        <v>1.7218049999999999E-2</v>
      </c>
      <c r="G540">
        <v>18.407779999999999</v>
      </c>
      <c r="H540">
        <v>0</v>
      </c>
      <c r="I540">
        <v>0</v>
      </c>
      <c r="J540" s="1">
        <v>1.7212660000000001E-2</v>
      </c>
      <c r="K540">
        <v>18.425630000000002</v>
      </c>
      <c r="L540">
        <v>0</v>
      </c>
      <c r="M540">
        <v>0</v>
      </c>
      <c r="N540" s="1">
        <v>1.7416839999999999E-2</v>
      </c>
      <c r="O540">
        <v>18.5276</v>
      </c>
      <c r="P540">
        <v>0</v>
      </c>
      <c r="Q540">
        <v>0</v>
      </c>
      <c r="R540" s="1">
        <v>1.7647090000000001E-2</v>
      </c>
      <c r="S540">
        <v>18.59074</v>
      </c>
      <c r="T540">
        <v>0</v>
      </c>
      <c r="U540">
        <v>0</v>
      </c>
      <c r="V540" s="1">
        <v>1.7610810000000001E-2</v>
      </c>
      <c r="W540">
        <v>18.685449999999999</v>
      </c>
      <c r="X540">
        <v>0</v>
      </c>
      <c r="Y540">
        <v>0</v>
      </c>
      <c r="Z540" s="1">
        <v>1.7469200000000001E-2</v>
      </c>
      <c r="AA540">
        <v>18.707280000000001</v>
      </c>
      <c r="AB540">
        <v>0</v>
      </c>
      <c r="AC540">
        <v>0</v>
      </c>
      <c r="AD540">
        <v>1.745323E-2</v>
      </c>
      <c r="AE540">
        <v>18.71865</v>
      </c>
      <c r="AF540">
        <v>0</v>
      </c>
      <c r="AG540">
        <v>0</v>
      </c>
      <c r="AH540" s="1">
        <v>1.7535800000000001E-2</v>
      </c>
      <c r="AI540">
        <v>18.728670000000001</v>
      </c>
      <c r="AJ540">
        <v>0</v>
      </c>
      <c r="AK540">
        <v>0</v>
      </c>
      <c r="AL540" s="1">
        <v>1.7362559999999999E-2</v>
      </c>
      <c r="AM540">
        <v>18.735600000000002</v>
      </c>
      <c r="AN540">
        <v>0</v>
      </c>
      <c r="AO540">
        <v>0</v>
      </c>
      <c r="AP540" s="1">
        <v>1.7511700000000002E-2</v>
      </c>
      <c r="AQ540">
        <v>18.752680000000002</v>
      </c>
      <c r="AR540">
        <v>0</v>
      </c>
      <c r="AS540">
        <v>0</v>
      </c>
      <c r="AT540">
        <v>1.7764100000000001E-2</v>
      </c>
      <c r="AU540">
        <v>18.846789999999999</v>
      </c>
      <c r="AV540">
        <v>0</v>
      </c>
      <c r="AW540">
        <v>0</v>
      </c>
      <c r="AX540" s="1">
        <v>1.8008659999999999E-2</v>
      </c>
      <c r="AY540">
        <v>18.8948</v>
      </c>
      <c r="AZ540">
        <v>0</v>
      </c>
      <c r="BA540">
        <v>0</v>
      </c>
      <c r="BB540" s="1">
        <v>1.8121600000000002E-2</v>
      </c>
      <c r="BC540">
        <v>18.937080000000002</v>
      </c>
      <c r="BD540">
        <v>0</v>
      </c>
      <c r="BE540">
        <v>0</v>
      </c>
      <c r="BF540" s="1">
        <v>1.819138E-2</v>
      </c>
      <c r="BG540">
        <v>18.981560000000002</v>
      </c>
      <c r="BH540">
        <v>0</v>
      </c>
      <c r="BI540">
        <v>0</v>
      </c>
      <c r="BJ540" s="1">
        <v>1.833123E-2</v>
      </c>
      <c r="BK540">
        <v>18.98066</v>
      </c>
      <c r="BL540">
        <v>0</v>
      </c>
      <c r="BM540">
        <v>0</v>
      </c>
      <c r="BN540">
        <v>1.857056E-2</v>
      </c>
      <c r="BO540">
        <v>18.96949</v>
      </c>
      <c r="BP540">
        <v>0</v>
      </c>
      <c r="BQ540">
        <v>0</v>
      </c>
      <c r="BR540">
        <v>1.8852509999999999E-2</v>
      </c>
      <c r="BS540">
        <v>18.961099999999998</v>
      </c>
      <c r="BT540">
        <v>0</v>
      </c>
      <c r="BU540">
        <v>0</v>
      </c>
      <c r="BV540" s="1">
        <v>1.9029899999999999E-2</v>
      </c>
      <c r="BW540">
        <v>19.021350000000002</v>
      </c>
      <c r="BX540">
        <v>0</v>
      </c>
      <c r="BY540">
        <v>0</v>
      </c>
      <c r="BZ540" s="1">
        <v>1.914101E-2</v>
      </c>
      <c r="CA540">
        <v>19.14377</v>
      </c>
      <c r="CB540">
        <v>0</v>
      </c>
      <c r="CC540">
        <v>0</v>
      </c>
      <c r="CD540" s="1">
        <v>1.924681E-2</v>
      </c>
      <c r="CE540">
        <v>19.286349999999999</v>
      </c>
      <c r="CF540">
        <v>0</v>
      </c>
      <c r="CG540">
        <v>0</v>
      </c>
      <c r="CH540" s="1">
        <v>1.9409050000000001E-2</v>
      </c>
      <c r="CI540">
        <v>19.40446</v>
      </c>
      <c r="CJ540">
        <v>0</v>
      </c>
      <c r="CK540">
        <v>0</v>
      </c>
      <c r="CL540" s="1">
        <v>1.95941E-2</v>
      </c>
      <c r="CM540">
        <v>19.441739999999999</v>
      </c>
      <c r="CN540">
        <v>0</v>
      </c>
      <c r="CO540">
        <v>0</v>
      </c>
      <c r="CP540" s="1">
        <v>1.974018E-2</v>
      </c>
      <c r="CQ540">
        <v>19.433900000000001</v>
      </c>
      <c r="CR540">
        <v>0</v>
      </c>
      <c r="CS540">
        <v>0</v>
      </c>
      <c r="CT540" s="1">
        <v>1.9929579999999999E-2</v>
      </c>
      <c r="CU540">
        <v>19.42653</v>
      </c>
      <c r="CV540">
        <v>0</v>
      </c>
      <c r="CW540">
        <v>0</v>
      </c>
      <c r="CX540" s="1">
        <v>2.0476089999999999E-2</v>
      </c>
      <c r="CY540">
        <v>19.432590000000001</v>
      </c>
      <c r="CZ540">
        <v>0</v>
      </c>
      <c r="DA540">
        <v>0</v>
      </c>
      <c r="DB540" s="1">
        <v>2.0530840000000002E-2</v>
      </c>
      <c r="DC540">
        <v>19.51914</v>
      </c>
      <c r="DD540">
        <v>0</v>
      </c>
      <c r="DE540">
        <v>0</v>
      </c>
      <c r="DF540" s="1">
        <v>2.04032E-2</v>
      </c>
      <c r="DG540">
        <v>19.654920000000001</v>
      </c>
      <c r="DH540">
        <v>0</v>
      </c>
      <c r="DI540">
        <v>0</v>
      </c>
      <c r="DJ540">
        <v>2.0251990000000001E-2</v>
      </c>
      <c r="DK540">
        <v>19.766539999999999</v>
      </c>
      <c r="DL540">
        <v>0</v>
      </c>
      <c r="DM540">
        <v>0</v>
      </c>
      <c r="DN540" s="1">
        <v>2.0323219999999999E-2</v>
      </c>
      <c r="DO540">
        <v>19.862390000000001</v>
      </c>
      <c r="DP540">
        <v>0</v>
      </c>
      <c r="DQ540">
        <v>0</v>
      </c>
      <c r="DR540" s="1">
        <v>2.0464670000000001E-2</v>
      </c>
      <c r="DS540">
        <v>19.894490000000001</v>
      </c>
      <c r="DT540">
        <v>0</v>
      </c>
      <c r="DU540">
        <v>0</v>
      </c>
      <c r="DV540" s="1">
        <v>2.0502960000000001E-2</v>
      </c>
      <c r="DW540">
        <v>19.87724</v>
      </c>
      <c r="DX540">
        <v>0</v>
      </c>
      <c r="DY540">
        <v>0</v>
      </c>
      <c r="DZ540" s="1">
        <v>2.0575639999999999E-2</v>
      </c>
      <c r="EA540">
        <v>19.853950000000001</v>
      </c>
      <c r="EB540">
        <v>0</v>
      </c>
      <c r="EC540">
        <v>0</v>
      </c>
      <c r="ED540" s="1">
        <v>2.131597E-2</v>
      </c>
      <c r="EE540">
        <v>19.838439999999999</v>
      </c>
      <c r="EF540">
        <v>0</v>
      </c>
      <c r="EG540">
        <v>0</v>
      </c>
      <c r="EH540" s="1">
        <v>2.1195370000000002E-2</v>
      </c>
      <c r="EI540">
        <v>19.884620000000002</v>
      </c>
      <c r="EJ540">
        <v>0</v>
      </c>
      <c r="EK540">
        <v>0</v>
      </c>
      <c r="EL540" s="1">
        <v>2.078874E-2</v>
      </c>
      <c r="EM540">
        <v>19.976150000000001</v>
      </c>
      <c r="EN540">
        <v>0</v>
      </c>
      <c r="EO540" s="1">
        <v>8.5189779999999995E-37</v>
      </c>
      <c r="EP540" s="1">
        <v>2.0343489999999999E-2</v>
      </c>
      <c r="EQ540">
        <v>20.083320000000001</v>
      </c>
      <c r="ER540">
        <v>1.646769E-37</v>
      </c>
      <c r="ES540" s="1">
        <v>1.2971520000000001E-33</v>
      </c>
      <c r="ET540" s="1">
        <v>2.0312730000000001E-2</v>
      </c>
      <c r="EU540">
        <v>20.171530000000001</v>
      </c>
      <c r="EV540" s="1">
        <v>1.2549089999999999E-34</v>
      </c>
      <c r="EW540" s="1">
        <v>9.7306930000000001E-31</v>
      </c>
      <c r="EX540">
        <v>2.0413029999999999E-2</v>
      </c>
      <c r="EY540">
        <v>20.189599999999999</v>
      </c>
      <c r="EZ540" s="1">
        <v>5.2108789999999997E-32</v>
      </c>
      <c r="FA540" s="1">
        <v>3.972194E-28</v>
      </c>
      <c r="FB540" s="1">
        <v>2.036288E-2</v>
      </c>
      <c r="FC540">
        <v>20.165880000000001</v>
      </c>
      <c r="FD540" s="1">
        <v>1.255666E-29</v>
      </c>
      <c r="FE540" s="1">
        <v>9.5097819999999997E-26</v>
      </c>
      <c r="FF540" s="1">
        <v>2.022682E-2</v>
      </c>
      <c r="FG540">
        <v>20.131180000000001</v>
      </c>
      <c r="FH540" s="1">
        <v>1.8621869999999999E-27</v>
      </c>
      <c r="FI540" s="1">
        <v>1.415061E-23</v>
      </c>
      <c r="FJ540" s="1">
        <v>2.0653609999999999E-2</v>
      </c>
      <c r="FK540">
        <v>20.115390000000001</v>
      </c>
      <c r="FL540" s="1">
        <v>1.8634479999999999E-25</v>
      </c>
      <c r="FM540" s="1">
        <v>1.3834569999999999E-21</v>
      </c>
      <c r="FN540" s="1">
        <v>2.0431629999999999E-2</v>
      </c>
      <c r="FO540">
        <v>20.213380000000001</v>
      </c>
      <c r="FP540" s="1">
        <v>1.238715E-23</v>
      </c>
      <c r="FQ540" s="1">
        <v>9.2815880000000005E-20</v>
      </c>
      <c r="FR540" s="1">
        <v>2.0021210000000001E-2</v>
      </c>
      <c r="FS540">
        <v>20.31297</v>
      </c>
      <c r="FT540" s="1">
        <v>5.7779370000000004E-22</v>
      </c>
      <c r="FU540" s="1">
        <v>4.4213899999999997E-18</v>
      </c>
      <c r="FV540" s="1">
        <v>1.9568439999999999E-2</v>
      </c>
      <c r="FW540">
        <v>20.400729999999999</v>
      </c>
      <c r="FX540" s="1">
        <v>1.965493E-20</v>
      </c>
      <c r="FY540" s="1">
        <v>1.54354E-16</v>
      </c>
      <c r="FZ540" s="1">
        <v>1.9441449999999999E-2</v>
      </c>
      <c r="GA540">
        <v>20.452079999999999</v>
      </c>
      <c r="GB540" s="1">
        <v>5.1336590000000001E-19</v>
      </c>
      <c r="GC540" s="1">
        <v>4.0714980000000004E-15</v>
      </c>
      <c r="GD540" s="1">
        <v>1.942033E-2</v>
      </c>
      <c r="GE540">
        <v>20.458639999999999</v>
      </c>
      <c r="GF540" s="1">
        <v>1.046972E-17</v>
      </c>
      <c r="GG540" s="1">
        <v>8.3413470000000001E-14</v>
      </c>
      <c r="GH540" s="1">
        <v>1.929577E-2</v>
      </c>
      <c r="GI540">
        <v>20.437000000000001</v>
      </c>
      <c r="GJ540" s="1">
        <v>1.6825430000000001E-16</v>
      </c>
      <c r="GK540" s="1">
        <v>1.3562039999999999E-12</v>
      </c>
      <c r="GL540" s="1">
        <v>1.9146460000000001E-2</v>
      </c>
      <c r="GM540">
        <v>20.410399999999999</v>
      </c>
      <c r="GN540" s="1">
        <v>2.1811569999999999E-15</v>
      </c>
      <c r="GO540" s="1">
        <v>1.7818599999999999E-11</v>
      </c>
      <c r="GP540" s="1">
        <v>1.9529910000000001E-2</v>
      </c>
      <c r="GQ540">
        <v>20.410329999999998</v>
      </c>
      <c r="GR540" s="1">
        <v>2.3972619999999999E-14</v>
      </c>
      <c r="GS540" s="1">
        <v>1.9310999999999999E-10</v>
      </c>
      <c r="GT540" s="1">
        <v>1.9312059999999999E-2</v>
      </c>
      <c r="GU540">
        <v>20.530819999999999</v>
      </c>
      <c r="GV540" s="1">
        <v>2.13695E-13</v>
      </c>
      <c r="GW540" s="1">
        <v>1.7513919999999999E-9</v>
      </c>
      <c r="GX540">
        <v>1.891396E-2</v>
      </c>
      <c r="GY540">
        <v>20.655650000000001</v>
      </c>
      <c r="GZ540" s="1">
        <v>1.5939500000000001E-12</v>
      </c>
      <c r="HA540" s="1">
        <v>1.3431320000000001E-8</v>
      </c>
      <c r="HB540" s="1">
        <v>1.8474020000000001E-2</v>
      </c>
      <c r="HC540">
        <v>20.77797</v>
      </c>
      <c r="HD540" s="1">
        <v>1.015991E-11</v>
      </c>
      <c r="HE540" s="1">
        <v>8.8213389999999996E-8</v>
      </c>
      <c r="HF540">
        <v>1.8331409999999999E-2</v>
      </c>
      <c r="HG540">
        <v>20.897770000000001</v>
      </c>
      <c r="HH540" s="1">
        <v>5.7055300000000002E-11</v>
      </c>
      <c r="HI540" s="1">
        <v>5.0267249999999995E-7</v>
      </c>
      <c r="HJ540" s="1">
        <v>1.8290730000000002E-2</v>
      </c>
      <c r="HK540">
        <v>20.95626</v>
      </c>
      <c r="HL540" s="1">
        <v>2.8309349999999998E-10</v>
      </c>
      <c r="HM540" s="1">
        <v>2.517121E-6</v>
      </c>
      <c r="HN540" s="1">
        <v>1.815574E-2</v>
      </c>
      <c r="HO540">
        <v>20.937460000000002</v>
      </c>
      <c r="HP540" s="1">
        <v>1.240387E-9</v>
      </c>
      <c r="HQ540" s="1">
        <v>1.1189509999999999E-5</v>
      </c>
      <c r="HR540" s="1">
        <v>1.7930390000000001E-2</v>
      </c>
      <c r="HS540">
        <v>20.908349999999999</v>
      </c>
      <c r="HT540" s="1">
        <v>4.8433859999999997E-9</v>
      </c>
      <c r="HU540" s="1">
        <v>4.4543869999999997E-5</v>
      </c>
      <c r="HV540" s="1">
        <v>1.7949440000000001E-2</v>
      </c>
      <c r="HW540">
        <v>20.890730000000001</v>
      </c>
      <c r="HX540" s="1">
        <v>1.732405E-8</v>
      </c>
      <c r="HY540" s="1">
        <v>1.602927E-4</v>
      </c>
      <c r="HZ540" s="1">
        <v>1.769776E-2</v>
      </c>
      <c r="IA540">
        <v>20.985199999999999</v>
      </c>
      <c r="IB540" s="1">
        <v>5.561268E-8</v>
      </c>
      <c r="IC540" s="1">
        <v>5.2534469999999998E-4</v>
      </c>
      <c r="ID540">
        <v>1.7386660000000002E-2</v>
      </c>
      <c r="IE540">
        <v>21.133469999999999</v>
      </c>
      <c r="IF540" s="1">
        <v>1.630114E-7</v>
      </c>
      <c r="IG540" s="1">
        <v>1.5776779999999999E-3</v>
      </c>
      <c r="IH540" s="1">
        <v>1.707815E-2</v>
      </c>
      <c r="II540">
        <v>21.276669999999999</v>
      </c>
      <c r="IJ540" s="1">
        <v>4.4070919999999999E-7</v>
      </c>
      <c r="IK540" s="1">
        <v>4.3706350000000003E-3</v>
      </c>
      <c r="IL540" s="1">
        <v>1.693045E-2</v>
      </c>
      <c r="IM540">
        <v>21.408950000000001</v>
      </c>
      <c r="IN540" s="1">
        <v>1.116858E-6</v>
      </c>
      <c r="IO540" s="1">
        <v>1.12446E-2</v>
      </c>
      <c r="IP540" s="1">
        <v>1.6846340000000001E-2</v>
      </c>
      <c r="IQ540">
        <v>21.45468</v>
      </c>
      <c r="IR540" s="1">
        <v>2.6556250000000001E-6</v>
      </c>
      <c r="IS540" s="1">
        <v>2.7038E-2</v>
      </c>
      <c r="IT540" s="1">
        <v>1.6743750000000002E-2</v>
      </c>
      <c r="IU540">
        <v>21.439419999999998</v>
      </c>
      <c r="IV540" s="1">
        <v>5.9278649999999997E-6</v>
      </c>
      <c r="IW540" s="1">
        <v>6.1084050000000001E-2</v>
      </c>
      <c r="IX540" s="1">
        <v>1.664065E-2</v>
      </c>
      <c r="IY540">
        <v>21.42193</v>
      </c>
      <c r="IZ540" s="1">
        <v>1.2491289999999999E-5</v>
      </c>
      <c r="JA540" s="1">
        <v>0.13025929999999999</v>
      </c>
      <c r="JB540" s="1">
        <v>1.6782890000000002E-2</v>
      </c>
      <c r="JC540">
        <v>21.418980000000001</v>
      </c>
      <c r="JD540" s="1">
        <v>2.5350039999999999E-5</v>
      </c>
      <c r="JE540">
        <v>0.26357029999999998</v>
      </c>
      <c r="JF540" s="1">
        <v>1.6688390000000001E-2</v>
      </c>
      <c r="JG540">
        <v>21.486830000000001</v>
      </c>
      <c r="JH540" s="1">
        <v>4.8324939999999998E-5</v>
      </c>
      <c r="JI540">
        <v>0.50806850000000003</v>
      </c>
      <c r="JJ540" s="1">
        <v>1.6516039999999999E-2</v>
      </c>
      <c r="JK540">
        <v>21.543040000000001</v>
      </c>
      <c r="JL540" s="1">
        <v>8.7646530000000004E-5</v>
      </c>
      <c r="JM540">
        <v>0.93569959999999996</v>
      </c>
      <c r="JN540" s="1">
        <v>1.6306109999999999E-2</v>
      </c>
      <c r="JO540">
        <v>21.61581</v>
      </c>
      <c r="JP540" s="1">
        <v>1.51977E-4</v>
      </c>
      <c r="JQ540">
        <v>1.6518250000000001</v>
      </c>
      <c r="JR540" s="1">
        <v>1.6196260000000001E-2</v>
      </c>
      <c r="JS540">
        <v>21.63907</v>
      </c>
      <c r="JT540" s="1">
        <v>2.551241E-4</v>
      </c>
      <c r="JU540">
        <v>2.8045640000000001</v>
      </c>
      <c r="JV540" s="1">
        <v>1.6123999999999999E-2</v>
      </c>
      <c r="JW540">
        <v>21.627700000000001</v>
      </c>
      <c r="JX540" s="1">
        <v>4.1418740000000002E-4</v>
      </c>
      <c r="JY540">
        <v>4.5946360000000004</v>
      </c>
      <c r="JZ540" s="1">
        <v>1.6020739999999999E-2</v>
      </c>
      <c r="KA540">
        <v>21.608879999999999</v>
      </c>
      <c r="KB540" s="1">
        <v>6.4948200000000005E-4</v>
      </c>
      <c r="KC540">
        <v>7.2826950000000004</v>
      </c>
      <c r="KD540" s="1">
        <v>1.5861569999999998E-2</v>
      </c>
      <c r="KE540">
        <v>21.588619999999999</v>
      </c>
      <c r="KF540" s="1">
        <v>9.8400589999999991E-4</v>
      </c>
      <c r="KG540">
        <v>11.19354</v>
      </c>
      <c r="KH540" s="1">
        <v>1.5686990000000001E-2</v>
      </c>
      <c r="KI540">
        <v>21.574020000000001</v>
      </c>
      <c r="KJ540" s="1">
        <v>1.44776E-3</v>
      </c>
      <c r="KK540">
        <v>16.720040000000001</v>
      </c>
      <c r="KL540" s="1">
        <v>1.5534869999999999E-2</v>
      </c>
      <c r="KM540">
        <v>21.644590000000001</v>
      </c>
      <c r="KN540" s="1">
        <v>2.0777489999999998E-3</v>
      </c>
      <c r="KO540">
        <v>24.323989999999998</v>
      </c>
      <c r="KP540" s="1">
        <v>1.541963E-2</v>
      </c>
      <c r="KQ540">
        <v>21.682839999999999</v>
      </c>
      <c r="KR540" s="1">
        <v>2.9173559999999999E-3</v>
      </c>
      <c r="KS540">
        <v>34.535910000000001</v>
      </c>
      <c r="KT540" s="1">
        <v>1.5299E-2</v>
      </c>
      <c r="KU540">
        <v>21.736930000000001</v>
      </c>
      <c r="KV540" s="1">
        <v>4.0038060000000004E-3</v>
      </c>
      <c r="KW540">
        <v>47.9452</v>
      </c>
      <c r="KX540" s="1">
        <v>1.5160959999999999E-2</v>
      </c>
      <c r="KY540">
        <v>21.794129999999999</v>
      </c>
      <c r="KZ540" s="1">
        <v>5.3759719999999997E-3</v>
      </c>
      <c r="LA540">
        <v>65.186539999999994</v>
      </c>
      <c r="LB540" s="1">
        <v>1.503028E-2</v>
      </c>
      <c r="LC540">
        <v>21.811440000000001</v>
      </c>
      <c r="LD540" s="1">
        <v>7.0838289999999998E-3</v>
      </c>
      <c r="LE540">
        <v>86.929310000000001</v>
      </c>
      <c r="LF540" s="1">
        <v>1.492511E-2</v>
      </c>
      <c r="LG540">
        <v>21.782080000000001</v>
      </c>
      <c r="LH540" s="1">
        <v>9.1856990000000003E-3</v>
      </c>
      <c r="LI540">
        <v>113.86969999999999</v>
      </c>
      <c r="LJ540" s="1">
        <v>1.486852E-2</v>
      </c>
      <c r="LK540">
        <v>21.745560000000001</v>
      </c>
      <c r="LL540">
        <v>1.175373E-2</v>
      </c>
      <c r="LM540">
        <v>146.71780000000001</v>
      </c>
      <c r="LN540" s="1">
        <v>1.4945750000000001E-2</v>
      </c>
      <c r="LO540">
        <v>21.745760000000001</v>
      </c>
      <c r="LP540" s="1">
        <v>1.495081E-2</v>
      </c>
      <c r="LQ540">
        <v>186.22389999999999</v>
      </c>
      <c r="LR540" s="1">
        <v>1.4863639999999999E-2</v>
      </c>
      <c r="LS540">
        <v>21.872050000000002</v>
      </c>
      <c r="LT540" s="1">
        <v>1.8557130000000002E-2</v>
      </c>
      <c r="LU540">
        <v>233.07509999999999</v>
      </c>
      <c r="LV540" s="1">
        <v>1.4721690000000001E-2</v>
      </c>
      <c r="LW540">
        <v>21.99241</v>
      </c>
      <c r="LX540" s="1">
        <v>2.2637460000000002E-2</v>
      </c>
      <c r="LY540">
        <v>287.84910000000002</v>
      </c>
      <c r="LZ540" s="1">
        <v>1.459414E-2</v>
      </c>
      <c r="MA540">
        <v>22.111190000000001</v>
      </c>
      <c r="MB540" s="1">
        <v>2.7301849999999999E-2</v>
      </c>
      <c r="MC540">
        <v>351.0994</v>
      </c>
      <c r="MD540" s="1">
        <v>1.455467E-2</v>
      </c>
      <c r="ME540">
        <v>22.242460000000001</v>
      </c>
      <c r="MF540" s="1">
        <v>3.2749319999999998E-2</v>
      </c>
      <c r="MG540">
        <v>423.36430000000001</v>
      </c>
      <c r="MH540" s="1">
        <v>1.454181E-2</v>
      </c>
      <c r="MI540">
        <v>22.290959999999998</v>
      </c>
      <c r="MJ540">
        <v>3.8947450000000002E-2</v>
      </c>
      <c r="MK540">
        <v>505.16879999999998</v>
      </c>
      <c r="ML540" s="1">
        <v>1.4507880000000001E-2</v>
      </c>
      <c r="MM540">
        <v>22.25338</v>
      </c>
      <c r="MN540" s="1">
        <v>4.580596E-2</v>
      </c>
      <c r="MO540">
        <v>596.90030000000002</v>
      </c>
      <c r="MP540" s="1">
        <v>1.4483340000000001E-2</v>
      </c>
      <c r="MQ540">
        <v>22.222079999999998</v>
      </c>
      <c r="MR540" s="1">
        <v>5.3413580000000002E-2</v>
      </c>
      <c r="MS540">
        <v>698.82100000000003</v>
      </c>
      <c r="MT540" s="1">
        <v>1.4638730000000001E-2</v>
      </c>
      <c r="MU540">
        <v>22.21002</v>
      </c>
      <c r="MV540" s="1">
        <v>6.2545340000000005E-2</v>
      </c>
      <c r="MW540">
        <v>811.35090000000002</v>
      </c>
      <c r="MX540">
        <v>1.459007E-2</v>
      </c>
      <c r="MY540">
        <v>22.315770000000001</v>
      </c>
      <c r="MZ540" s="1">
        <v>7.1664329999999998E-2</v>
      </c>
      <c r="NA540">
        <v>934.65300000000002</v>
      </c>
      <c r="NB540" s="1">
        <v>1.4466629999999999E-2</v>
      </c>
      <c r="NC540">
        <v>22.450690000000002</v>
      </c>
      <c r="ND540" s="1">
        <v>8.1067260000000002E-2</v>
      </c>
      <c r="NE540">
        <v>1068.4960000000001</v>
      </c>
      <c r="NF540" s="1">
        <v>1.433921E-2</v>
      </c>
      <c r="NG540">
        <v>22.570630000000001</v>
      </c>
      <c r="NH540" s="1">
        <v>9.1021459999999998E-2</v>
      </c>
      <c r="NI540">
        <v>1212.7280000000001</v>
      </c>
      <c r="NJ540" s="1">
        <v>1.4329690000000001E-2</v>
      </c>
      <c r="NK540">
        <v>22.68515</v>
      </c>
      <c r="NL540" s="1">
        <v>0.1023756</v>
      </c>
      <c r="NM540">
        <v>1367.3340000000001</v>
      </c>
      <c r="NN540" s="1">
        <v>1.436639E-2</v>
      </c>
      <c r="NO540">
        <v>22.711919999999999</v>
      </c>
      <c r="NP540" s="1">
        <v>0.11482580000000001</v>
      </c>
      <c r="NQ540">
        <v>1532.3430000000001</v>
      </c>
      <c r="NR540" s="1">
        <v>1.4360639999999999E-2</v>
      </c>
      <c r="NS540">
        <v>22.684439999999999</v>
      </c>
      <c r="NT540" s="1">
        <v>0.12768940000000001</v>
      </c>
      <c r="NU540">
        <v>1707.528</v>
      </c>
      <c r="NV540" s="1">
        <v>1.428397E-2</v>
      </c>
      <c r="NW540">
        <v>22.65485</v>
      </c>
      <c r="NX540" s="1">
        <v>0.14053679999999999</v>
      </c>
      <c r="NY540">
        <v>1892.422</v>
      </c>
      <c r="NZ540" s="1">
        <v>1.4145639999999999E-2</v>
      </c>
      <c r="OA540">
        <v>22.641269999999999</v>
      </c>
      <c r="OB540" s="1">
        <v>0.1531989</v>
      </c>
      <c r="OC540">
        <v>2086.355</v>
      </c>
      <c r="OD540" s="1">
        <v>1.408803E-2</v>
      </c>
      <c r="OE540">
        <v>22.650390000000002</v>
      </c>
      <c r="OF540" s="1">
        <v>0.1671512</v>
      </c>
      <c r="OG540">
        <v>2288.9540000000002</v>
      </c>
      <c r="OH540" s="1">
        <v>1.410812E-2</v>
      </c>
      <c r="OI540">
        <v>22.73058</v>
      </c>
      <c r="OJ540" s="1">
        <v>0.18255189999999999</v>
      </c>
      <c r="OK540">
        <v>2500.0740000000001</v>
      </c>
    </row>
    <row r="541" spans="1:401" x14ac:dyDescent="0.35">
      <c r="A541">
        <v>550</v>
      </c>
      <c r="B541" t="s">
        <v>4</v>
      </c>
      <c r="C541" t="s">
        <v>364</v>
      </c>
      <c r="D541" t="s">
        <v>548</v>
      </c>
      <c r="E541">
        <v>735.21420000000001</v>
      </c>
      <c r="F541" s="1">
        <v>1.7209309999999998E-2</v>
      </c>
      <c r="G541">
        <v>18.369789999999998</v>
      </c>
      <c r="H541">
        <v>0</v>
      </c>
      <c r="I541">
        <v>0</v>
      </c>
      <c r="J541" s="1">
        <v>1.7203690000000001E-2</v>
      </c>
      <c r="K541">
        <v>18.386749999999999</v>
      </c>
      <c r="L541">
        <v>0</v>
      </c>
      <c r="M541">
        <v>0</v>
      </c>
      <c r="N541" s="1">
        <v>1.7410109999999999E-2</v>
      </c>
      <c r="O541">
        <v>18.487590000000001</v>
      </c>
      <c r="P541">
        <v>0</v>
      </c>
      <c r="Q541">
        <v>0</v>
      </c>
      <c r="R541" s="1">
        <v>1.7642890000000001E-2</v>
      </c>
      <c r="S541">
        <v>18.550840000000001</v>
      </c>
      <c r="T541">
        <v>0</v>
      </c>
      <c r="U541">
        <v>0</v>
      </c>
      <c r="V541" s="1">
        <v>1.7605530000000001E-2</v>
      </c>
      <c r="W541">
        <v>18.64499</v>
      </c>
      <c r="X541">
        <v>0</v>
      </c>
      <c r="Y541">
        <v>0</v>
      </c>
      <c r="Z541" s="1">
        <v>1.7461589999999999E-2</v>
      </c>
      <c r="AA541">
        <v>18.667110000000001</v>
      </c>
      <c r="AB541">
        <v>0</v>
      </c>
      <c r="AC541">
        <v>0</v>
      </c>
      <c r="AD541" s="1">
        <v>1.744598E-2</v>
      </c>
      <c r="AE541">
        <v>18.678360000000001</v>
      </c>
      <c r="AF541">
        <v>0</v>
      </c>
      <c r="AG541">
        <v>0</v>
      </c>
      <c r="AH541" s="1">
        <v>1.7527529999999999E-2</v>
      </c>
      <c r="AI541">
        <v>18.688179999999999</v>
      </c>
      <c r="AJ541">
        <v>0</v>
      </c>
      <c r="AK541">
        <v>0</v>
      </c>
      <c r="AL541" s="1">
        <v>1.7351559999999999E-2</v>
      </c>
      <c r="AM541">
        <v>18.694980000000001</v>
      </c>
      <c r="AN541">
        <v>0</v>
      </c>
      <c r="AO541">
        <v>0</v>
      </c>
      <c r="AP541" s="1">
        <v>1.7500370000000001E-2</v>
      </c>
      <c r="AQ541">
        <v>18.711690000000001</v>
      </c>
      <c r="AR541">
        <v>0</v>
      </c>
      <c r="AS541">
        <v>0</v>
      </c>
      <c r="AT541">
        <v>1.775583E-2</v>
      </c>
      <c r="AU541">
        <v>18.80489</v>
      </c>
      <c r="AV541">
        <v>0</v>
      </c>
      <c r="AW541">
        <v>0</v>
      </c>
      <c r="AX541" s="1">
        <v>1.8001820000000002E-2</v>
      </c>
      <c r="AY541">
        <v>18.853169999999999</v>
      </c>
      <c r="AZ541">
        <v>0</v>
      </c>
      <c r="BA541">
        <v>0</v>
      </c>
      <c r="BB541" s="1">
        <v>1.8113979999999998E-2</v>
      </c>
      <c r="BC541">
        <v>18.89508</v>
      </c>
      <c r="BD541">
        <v>0</v>
      </c>
      <c r="BE541">
        <v>0</v>
      </c>
      <c r="BF541" s="1">
        <v>1.8182719999999999E-2</v>
      </c>
      <c r="BG541">
        <v>18.939579999999999</v>
      </c>
      <c r="BH541">
        <v>0</v>
      </c>
      <c r="BI541">
        <v>0</v>
      </c>
      <c r="BJ541" s="1">
        <v>1.832344E-2</v>
      </c>
      <c r="BK541">
        <v>18.938960000000002</v>
      </c>
      <c r="BL541">
        <v>0</v>
      </c>
      <c r="BM541">
        <v>0</v>
      </c>
      <c r="BN541" s="1">
        <v>1.8563139999999999E-2</v>
      </c>
      <c r="BO541">
        <v>18.927849999999999</v>
      </c>
      <c r="BP541">
        <v>0</v>
      </c>
      <c r="BQ541">
        <v>0</v>
      </c>
      <c r="BR541" s="1">
        <v>1.884655E-2</v>
      </c>
      <c r="BS541">
        <v>18.919339999999998</v>
      </c>
      <c r="BT541">
        <v>0</v>
      </c>
      <c r="BU541">
        <v>0</v>
      </c>
      <c r="BV541" s="1">
        <v>1.9024070000000001E-2</v>
      </c>
      <c r="BW541">
        <v>18.97899</v>
      </c>
      <c r="BX541">
        <v>0</v>
      </c>
      <c r="BY541">
        <v>0</v>
      </c>
      <c r="BZ541" s="1">
        <v>1.913405E-2</v>
      </c>
      <c r="CA541">
        <v>19.100239999999999</v>
      </c>
      <c r="CB541">
        <v>0</v>
      </c>
      <c r="CC541">
        <v>0</v>
      </c>
      <c r="CD541" s="1">
        <v>1.9239349999999999E-2</v>
      </c>
      <c r="CE541">
        <v>19.24231</v>
      </c>
      <c r="CF541">
        <v>0</v>
      </c>
      <c r="CG541">
        <v>0</v>
      </c>
      <c r="CH541" s="1">
        <v>1.9401700000000001E-2</v>
      </c>
      <c r="CI541">
        <v>19.36026</v>
      </c>
      <c r="CJ541">
        <v>0</v>
      </c>
      <c r="CK541">
        <v>0</v>
      </c>
      <c r="CL541" s="1">
        <v>1.9588999999999999E-2</v>
      </c>
      <c r="CM541">
        <v>19.398240000000001</v>
      </c>
      <c r="CN541">
        <v>0</v>
      </c>
      <c r="CO541">
        <v>0</v>
      </c>
      <c r="CP541" s="1">
        <v>1.9734749999999999E-2</v>
      </c>
      <c r="CQ541">
        <v>19.39057</v>
      </c>
      <c r="CR541">
        <v>0</v>
      </c>
      <c r="CS541">
        <v>0</v>
      </c>
      <c r="CT541">
        <v>1.9926429999999998E-2</v>
      </c>
      <c r="CU541">
        <v>19.38306</v>
      </c>
      <c r="CV541">
        <v>0</v>
      </c>
      <c r="CW541">
        <v>0</v>
      </c>
      <c r="CX541" s="1">
        <v>2.047829E-2</v>
      </c>
      <c r="CY541">
        <v>19.388729999999999</v>
      </c>
      <c r="CZ541">
        <v>0</v>
      </c>
      <c r="DA541">
        <v>0</v>
      </c>
      <c r="DB541" s="1">
        <v>2.0533119999999998E-2</v>
      </c>
      <c r="DC541">
        <v>19.474309999999999</v>
      </c>
      <c r="DD541">
        <v>0</v>
      </c>
      <c r="DE541">
        <v>0</v>
      </c>
      <c r="DF541" s="1">
        <v>2.0402139999999999E-2</v>
      </c>
      <c r="DG541">
        <v>19.609369999999998</v>
      </c>
      <c r="DH541">
        <v>0</v>
      </c>
      <c r="DI541">
        <v>0</v>
      </c>
      <c r="DJ541">
        <v>2.0250560000000001E-2</v>
      </c>
      <c r="DK541">
        <v>19.7209</v>
      </c>
      <c r="DL541">
        <v>0</v>
      </c>
      <c r="DM541">
        <v>0</v>
      </c>
      <c r="DN541" s="1">
        <v>2.0322659999999999E-2</v>
      </c>
      <c r="DO541">
        <v>19.816590000000001</v>
      </c>
      <c r="DP541">
        <v>0</v>
      </c>
      <c r="DQ541">
        <v>0</v>
      </c>
      <c r="DR541" s="1">
        <v>2.0464940000000001E-2</v>
      </c>
      <c r="DS541">
        <v>19.849329999999998</v>
      </c>
      <c r="DT541">
        <v>0</v>
      </c>
      <c r="DU541">
        <v>0</v>
      </c>
      <c r="DV541" s="1">
        <v>2.0504149999999999E-2</v>
      </c>
      <c r="DW541">
        <v>19.83259</v>
      </c>
      <c r="DX541">
        <v>0</v>
      </c>
      <c r="DY541">
        <v>0</v>
      </c>
      <c r="DZ541" s="1">
        <v>2.0580830000000001E-2</v>
      </c>
      <c r="EA541">
        <v>19.80939</v>
      </c>
      <c r="EB541">
        <v>0</v>
      </c>
      <c r="EC541">
        <v>0</v>
      </c>
      <c r="ED541" s="1">
        <v>2.1329589999999999E-2</v>
      </c>
      <c r="EE541">
        <v>19.793990000000001</v>
      </c>
      <c r="EF541">
        <v>0</v>
      </c>
      <c r="EG541">
        <v>0</v>
      </c>
      <c r="EH541" s="1">
        <v>2.1208479999999998E-2</v>
      </c>
      <c r="EI541">
        <v>19.839580000000002</v>
      </c>
      <c r="EJ541">
        <v>0</v>
      </c>
      <c r="EK541">
        <v>0</v>
      </c>
      <c r="EL541" s="1">
        <v>2.079628E-2</v>
      </c>
      <c r="EM541">
        <v>19.930499999999999</v>
      </c>
      <c r="EN541">
        <v>0</v>
      </c>
      <c r="EO541">
        <v>2.346012E-37</v>
      </c>
      <c r="EP541" s="1">
        <v>2.0347500000000001E-2</v>
      </c>
      <c r="EQ541">
        <v>20.037559999999999</v>
      </c>
      <c r="ER541">
        <v>5.4971060000000002E-38</v>
      </c>
      <c r="ES541" s="1">
        <v>3.8281090000000001E-34</v>
      </c>
      <c r="ET541" s="1">
        <v>2.0319449999999999E-2</v>
      </c>
      <c r="EU541">
        <v>20.12631</v>
      </c>
      <c r="EV541" s="1">
        <v>4.4028530000000001E-35</v>
      </c>
      <c r="EW541" s="1">
        <v>3.0597139999999999E-31</v>
      </c>
      <c r="EX541" s="1">
        <v>2.042296E-2</v>
      </c>
      <c r="EY541">
        <v>20.145160000000001</v>
      </c>
      <c r="EZ541" s="1">
        <v>1.9149630000000001E-32</v>
      </c>
      <c r="FA541" s="1">
        <v>1.3243210000000001E-28</v>
      </c>
      <c r="FB541" s="1">
        <v>2.037396E-2</v>
      </c>
      <c r="FC541">
        <v>20.12191</v>
      </c>
      <c r="FD541" s="1">
        <v>4.8195810000000001E-30</v>
      </c>
      <c r="FE541" s="1">
        <v>3.3480979999999998E-26</v>
      </c>
      <c r="FF541" s="1">
        <v>2.0239529999999999E-2</v>
      </c>
      <c r="FG541">
        <v>20.087769999999999</v>
      </c>
      <c r="FH541" s="1">
        <v>7.447252E-28</v>
      </c>
      <c r="FI541" s="1">
        <v>5.2423329999999997E-24</v>
      </c>
      <c r="FJ541" s="1">
        <v>2.0671559999999999E-2</v>
      </c>
      <c r="FK541">
        <v>20.07179</v>
      </c>
      <c r="FL541" s="1">
        <v>7.75022E-26</v>
      </c>
      <c r="FM541" s="1">
        <v>5.3780829999999998E-22</v>
      </c>
      <c r="FN541" s="1">
        <v>2.044957E-2</v>
      </c>
      <c r="FO541">
        <v>20.168949999999999</v>
      </c>
      <c r="FP541" s="1">
        <v>5.3447210000000003E-24</v>
      </c>
      <c r="FQ541" s="1">
        <v>3.773262E-20</v>
      </c>
      <c r="FR541">
        <v>2.003636E-2</v>
      </c>
      <c r="FS541">
        <v>20.268989999999999</v>
      </c>
      <c r="FT541" s="1">
        <v>2.580861E-22</v>
      </c>
      <c r="FU541" s="1">
        <v>1.8742349999999999E-18</v>
      </c>
      <c r="FV541" s="1">
        <v>1.958145E-2</v>
      </c>
      <c r="FW541">
        <v>20.35708</v>
      </c>
      <c r="FX541" s="1">
        <v>9.0737730000000004E-21</v>
      </c>
      <c r="FY541" s="1">
        <v>6.8061100000000002E-17</v>
      </c>
      <c r="FZ541" s="1">
        <v>1.945334E-2</v>
      </c>
      <c r="GA541">
        <v>20.408899999999999</v>
      </c>
      <c r="GB541" s="1">
        <v>2.4459709999999998E-19</v>
      </c>
      <c r="GC541" s="1">
        <v>1.8637089999999999E-15</v>
      </c>
      <c r="GD541" s="1">
        <v>1.9435439999999998E-2</v>
      </c>
      <c r="GE541">
        <v>20.416129999999999</v>
      </c>
      <c r="GF541" s="1">
        <v>5.1427840000000002E-18</v>
      </c>
      <c r="GG541" s="1">
        <v>3.956395E-14</v>
      </c>
      <c r="GH541">
        <v>1.9311120000000001E-2</v>
      </c>
      <c r="GI541">
        <v>20.39507</v>
      </c>
      <c r="GJ541" s="1">
        <v>8.5084289999999998E-17</v>
      </c>
      <c r="GK541" s="1">
        <v>6.6530259999999999E-13</v>
      </c>
      <c r="GL541" s="1">
        <v>1.9164859999999999E-2</v>
      </c>
      <c r="GM541">
        <v>20.368919999999999</v>
      </c>
      <c r="GN541" s="1">
        <v>1.134294E-15</v>
      </c>
      <c r="GO541" s="1">
        <v>9.0248349999999993E-12</v>
      </c>
      <c r="GP541" s="1">
        <v>1.955285E-2</v>
      </c>
      <c r="GQ541">
        <v>20.368590000000001</v>
      </c>
      <c r="GR541" s="1">
        <v>1.281047E-14</v>
      </c>
      <c r="GS541" s="1">
        <v>1.008729E-10</v>
      </c>
      <c r="GT541" s="1">
        <v>1.9335649999999999E-2</v>
      </c>
      <c r="GU541">
        <v>20.488130000000002</v>
      </c>
      <c r="GV541" s="1">
        <v>1.1716530000000001E-13</v>
      </c>
      <c r="GW541" s="1">
        <v>9.4150739999999999E-10</v>
      </c>
      <c r="GX541" s="1">
        <v>1.8934510000000002E-2</v>
      </c>
      <c r="GY541">
        <v>20.613040000000002</v>
      </c>
      <c r="GZ541" s="1">
        <v>8.9483100000000001E-13</v>
      </c>
      <c r="HA541" s="1">
        <v>7.4097949999999998E-9</v>
      </c>
      <c r="HB541">
        <v>1.849162E-2</v>
      </c>
      <c r="HC541">
        <v>20.735289999999999</v>
      </c>
      <c r="HD541" s="1">
        <v>5.8343289999999997E-12</v>
      </c>
      <c r="HE541" s="1">
        <v>4.9879090000000002E-8</v>
      </c>
      <c r="HF541" s="1">
        <v>1.8349770000000001E-2</v>
      </c>
      <c r="HG541">
        <v>20.855119999999999</v>
      </c>
      <c r="HH541" s="1">
        <v>3.349401E-11</v>
      </c>
      <c r="HI541" s="1">
        <v>2.9104590000000001E-7</v>
      </c>
      <c r="HJ541">
        <v>1.831172E-2</v>
      </c>
      <c r="HK541">
        <v>20.914400000000001</v>
      </c>
      <c r="HL541" s="1">
        <v>1.697605E-10</v>
      </c>
      <c r="HM541" s="1">
        <v>1.4907829999999999E-6</v>
      </c>
      <c r="HN541" s="1">
        <v>1.8176379999999999E-2</v>
      </c>
      <c r="HO541">
        <v>20.896329999999999</v>
      </c>
      <c r="HP541" s="1">
        <v>7.5896000000000003E-10</v>
      </c>
      <c r="HQ541" s="1">
        <v>6.7708219999999998E-6</v>
      </c>
      <c r="HR541" s="1">
        <v>1.7951169999999999E-2</v>
      </c>
      <c r="HS541">
        <v>20.867629999999998</v>
      </c>
      <c r="HT541" s="1">
        <v>3.0211710000000001E-9</v>
      </c>
      <c r="HU541" s="1">
        <v>2.7506930000000001E-5</v>
      </c>
      <c r="HV541" s="1">
        <v>1.7972539999999999E-2</v>
      </c>
      <c r="HW541">
        <v>20.850020000000001</v>
      </c>
      <c r="HX541" s="1">
        <v>1.100909E-8</v>
      </c>
      <c r="HY541" s="1">
        <v>1.009279E-4</v>
      </c>
      <c r="HZ541">
        <v>1.7720340000000001E-2</v>
      </c>
      <c r="IA541">
        <v>20.943480000000001</v>
      </c>
      <c r="IB541" s="1">
        <v>3.5969629999999998E-8</v>
      </c>
      <c r="IC541" s="1">
        <v>3.3693329999999997E-4</v>
      </c>
      <c r="ID541" s="1">
        <v>1.7409129999999998E-2</v>
      </c>
      <c r="IE541">
        <v>21.09121</v>
      </c>
      <c r="IF541" s="1">
        <v>1.0722640000000001E-7</v>
      </c>
      <c r="IG541" s="1">
        <v>1.0297100000000001E-3</v>
      </c>
      <c r="IH541">
        <v>1.7098990000000001E-2</v>
      </c>
      <c r="II541">
        <v>21.234400000000001</v>
      </c>
      <c r="IJ541" s="1">
        <v>2.9457319999999998E-7</v>
      </c>
      <c r="IK541" s="1">
        <v>2.9004650000000001E-3</v>
      </c>
      <c r="IL541" s="1">
        <v>1.695021E-2</v>
      </c>
      <c r="IM541">
        <v>21.36666</v>
      </c>
      <c r="IN541" s="1">
        <v>7.5807629999999999E-7</v>
      </c>
      <c r="IO541" s="1">
        <v>7.5817710000000002E-3</v>
      </c>
      <c r="IP541" s="1">
        <v>1.6866869999999999E-2</v>
      </c>
      <c r="IQ541">
        <v>21.413450000000001</v>
      </c>
      <c r="IR541" s="1">
        <v>1.829429E-6</v>
      </c>
      <c r="IS541" s="1">
        <v>1.8509319999999999E-2</v>
      </c>
      <c r="IT541" s="1">
        <v>1.6766349999999999E-2</v>
      </c>
      <c r="IU541">
        <v>21.398769999999999</v>
      </c>
      <c r="IV541" s="1">
        <v>4.1422220000000001E-6</v>
      </c>
      <c r="IW541" s="1">
        <v>4.2424679999999999E-2</v>
      </c>
      <c r="IX541" s="1">
        <v>1.666318E-2</v>
      </c>
      <c r="IY541">
        <v>21.381509999999999</v>
      </c>
      <c r="IZ541" s="1">
        <v>8.8469100000000006E-6</v>
      </c>
      <c r="JA541" s="1">
        <v>9.1720449999999995E-2</v>
      </c>
      <c r="JB541" s="1">
        <v>1.6807329999999999E-2</v>
      </c>
      <c r="JC541">
        <v>21.378550000000001</v>
      </c>
      <c r="JD541" s="1">
        <v>1.8189090000000001E-5</v>
      </c>
      <c r="JE541" s="1">
        <v>0.18804679999999999</v>
      </c>
      <c r="JF541" s="1">
        <v>1.6712970000000001E-2</v>
      </c>
      <c r="JG541">
        <v>21.445689999999999</v>
      </c>
      <c r="JH541" s="1">
        <v>3.5103640000000003E-5</v>
      </c>
      <c r="JI541">
        <v>0.36703950000000002</v>
      </c>
      <c r="JJ541" s="1">
        <v>1.6539000000000002E-2</v>
      </c>
      <c r="JK541">
        <v>21.502459999999999</v>
      </c>
      <c r="JL541" s="1">
        <v>6.4413290000000001E-5</v>
      </c>
      <c r="JM541">
        <v>0.68404019999999999</v>
      </c>
      <c r="JN541" s="1">
        <v>1.632842E-2</v>
      </c>
      <c r="JO541">
        <v>21.57527</v>
      </c>
      <c r="JP541" s="1">
        <v>1.1294630000000001E-4</v>
      </c>
      <c r="JQ541">
        <v>1.2212890000000001</v>
      </c>
      <c r="JR541">
        <v>1.6218679999999999E-2</v>
      </c>
      <c r="JS541">
        <v>21.599440000000001</v>
      </c>
      <c r="JT541" s="1">
        <v>1.9164480000000001E-4</v>
      </c>
      <c r="JU541">
        <v>2.096066</v>
      </c>
      <c r="JV541" s="1">
        <v>1.6146779999999999E-2</v>
      </c>
      <c r="JW541">
        <v>21.58869</v>
      </c>
      <c r="JX541" s="1">
        <v>3.1434470000000001E-4</v>
      </c>
      <c r="JY541">
        <v>3.4695499999999999</v>
      </c>
      <c r="JZ541" s="1">
        <v>1.6044699999999999E-2</v>
      </c>
      <c r="KA541">
        <v>21.57038</v>
      </c>
      <c r="KB541" s="1">
        <v>4.9781320000000001E-4</v>
      </c>
      <c r="KC541">
        <v>5.5538319999999999</v>
      </c>
      <c r="KD541" s="1">
        <v>1.5884590000000001E-2</v>
      </c>
      <c r="KE541">
        <v>21.550660000000001</v>
      </c>
      <c r="KF541" s="1">
        <v>7.6126920000000003E-4</v>
      </c>
      <c r="KG541">
        <v>8.6168379999999996</v>
      </c>
      <c r="KH541" s="1">
        <v>1.5708630000000001E-2</v>
      </c>
      <c r="KI541">
        <v>21.53642</v>
      </c>
      <c r="KJ541" s="1">
        <v>1.130025E-3</v>
      </c>
      <c r="KK541">
        <v>12.98709</v>
      </c>
      <c r="KL541" s="1">
        <v>1.5558020000000001E-2</v>
      </c>
      <c r="KM541">
        <v>21.60633</v>
      </c>
      <c r="KN541" s="1">
        <v>1.6358519999999999E-3</v>
      </c>
      <c r="KO541">
        <v>19.056000000000001</v>
      </c>
      <c r="KP541" s="1">
        <v>1.5442040000000001E-2</v>
      </c>
      <c r="KQ541">
        <v>21.645630000000001</v>
      </c>
      <c r="KR541" s="1">
        <v>2.3156560000000001E-3</v>
      </c>
      <c r="KS541">
        <v>27.278860000000002</v>
      </c>
      <c r="KT541" s="1">
        <v>1.532149E-2</v>
      </c>
      <c r="KU541">
        <v>21.699819999999999</v>
      </c>
      <c r="KV541" s="1">
        <v>3.203053E-3</v>
      </c>
      <c r="KW541">
        <v>38.168570000000003</v>
      </c>
      <c r="KX541" s="1">
        <v>1.518397E-2</v>
      </c>
      <c r="KY541">
        <v>21.757390000000001</v>
      </c>
      <c r="KZ541" s="1">
        <v>4.3332930000000002E-3</v>
      </c>
      <c r="LA541">
        <v>52.284590000000001</v>
      </c>
      <c r="LB541" s="1">
        <v>1.505254E-2</v>
      </c>
      <c r="LC541">
        <v>21.775690000000001</v>
      </c>
      <c r="LD541" s="1">
        <v>5.7507799999999996E-3</v>
      </c>
      <c r="LE541">
        <v>70.226039999999998</v>
      </c>
      <c r="LF541" s="1">
        <v>1.494621E-2</v>
      </c>
      <c r="LG541">
        <v>21.74727</v>
      </c>
      <c r="LH541" s="1">
        <v>7.5079980000000001E-3</v>
      </c>
      <c r="LI541">
        <v>92.624440000000007</v>
      </c>
      <c r="LJ541" s="1">
        <v>1.489118E-2</v>
      </c>
      <c r="LK541">
        <v>21.711390000000002</v>
      </c>
      <c r="LL541" s="1">
        <v>9.6714999999999995E-3</v>
      </c>
      <c r="LM541">
        <v>120.133</v>
      </c>
      <c r="LN541" s="1">
        <v>1.496857E-2</v>
      </c>
      <c r="LO541">
        <v>21.711290000000002</v>
      </c>
      <c r="LP541" s="1">
        <v>1.2380189999999999E-2</v>
      </c>
      <c r="LQ541">
        <v>153.44839999999999</v>
      </c>
      <c r="LR541" s="1">
        <v>1.4887070000000001E-2</v>
      </c>
      <c r="LS541">
        <v>21.83671</v>
      </c>
      <c r="LT541">
        <v>1.546054E-2</v>
      </c>
      <c r="LU541">
        <v>193.2218</v>
      </c>
      <c r="LV541" s="1">
        <v>1.474464E-2</v>
      </c>
      <c r="LW541">
        <v>21.95757</v>
      </c>
      <c r="LX541" s="1">
        <v>1.8969400000000001E-2</v>
      </c>
      <c r="LY541">
        <v>240.0196</v>
      </c>
      <c r="LZ541" s="1">
        <v>1.461545E-2</v>
      </c>
      <c r="MA541">
        <v>22.07619</v>
      </c>
      <c r="MB541" s="1">
        <v>2.3003409999999998E-2</v>
      </c>
      <c r="MC541">
        <v>294.39550000000003</v>
      </c>
      <c r="MD541" s="1">
        <v>1.4576759999999999E-2</v>
      </c>
      <c r="ME541">
        <v>22.207609999999999</v>
      </c>
      <c r="MF541" s="1">
        <v>2.7742860000000001E-2</v>
      </c>
      <c r="MG541">
        <v>356.8963</v>
      </c>
      <c r="MH541" s="1">
        <v>1.456441E-2</v>
      </c>
      <c r="MI541">
        <v>22.2576</v>
      </c>
      <c r="MJ541" s="1">
        <v>3.3164779999999998E-2</v>
      </c>
      <c r="MK541">
        <v>428.05709999999999</v>
      </c>
      <c r="ML541" s="1">
        <v>1.45296E-2</v>
      </c>
      <c r="MM541">
        <v>22.220870000000001</v>
      </c>
      <c r="MN541" s="1">
        <v>3.919607E-2</v>
      </c>
      <c r="MO541">
        <v>508.29640000000001</v>
      </c>
      <c r="MP541">
        <v>1.45074E-2</v>
      </c>
      <c r="MQ541">
        <v>22.189990000000002</v>
      </c>
      <c r="MR541" s="1">
        <v>4.5931430000000002E-2</v>
      </c>
      <c r="MS541">
        <v>597.93259999999998</v>
      </c>
      <c r="MT541" s="1">
        <v>1.4665060000000001E-2</v>
      </c>
      <c r="MU541">
        <v>22.177720000000001</v>
      </c>
      <c r="MV541" s="1">
        <v>5.4038349999999999E-2</v>
      </c>
      <c r="MW541">
        <v>697.41690000000006</v>
      </c>
      <c r="MX541" s="1">
        <v>1.4615299999999999E-2</v>
      </c>
      <c r="MY541">
        <v>22.28267</v>
      </c>
      <c r="MZ541" s="1">
        <v>6.2186529999999997E-2</v>
      </c>
      <c r="NA541">
        <v>806.96559999999999</v>
      </c>
      <c r="NB541" s="1">
        <v>1.449108E-2</v>
      </c>
      <c r="NC541">
        <v>22.417280000000002</v>
      </c>
      <c r="ND541" s="1">
        <v>7.0642629999999998E-2</v>
      </c>
      <c r="NE541">
        <v>926.45860000000005</v>
      </c>
      <c r="NF541" s="1">
        <v>1.436341E-2</v>
      </c>
      <c r="NG541">
        <v>22.53734</v>
      </c>
      <c r="NH541" s="1">
        <v>7.9641519999999993E-2</v>
      </c>
      <c r="NI541">
        <v>1055.8389999999999</v>
      </c>
      <c r="NJ541" s="1">
        <v>1.435236E-2</v>
      </c>
      <c r="NK541">
        <v>22.652090000000001</v>
      </c>
      <c r="NL541" s="1">
        <v>8.9921119999999993E-2</v>
      </c>
      <c r="NM541">
        <v>1195.1610000000001</v>
      </c>
      <c r="NN541" s="1">
        <v>1.43903E-2</v>
      </c>
      <c r="NO541">
        <v>22.680160000000001</v>
      </c>
      <c r="NP541" s="1">
        <v>0.1012493</v>
      </c>
      <c r="NQ541">
        <v>1344.519</v>
      </c>
      <c r="NR541" s="1">
        <v>1.438413E-2</v>
      </c>
      <c r="NS541">
        <v>22.65325</v>
      </c>
      <c r="NT541" s="1">
        <v>0.1130028</v>
      </c>
      <c r="NU541">
        <v>1503.759</v>
      </c>
      <c r="NV541" s="1">
        <v>1.430793E-2</v>
      </c>
      <c r="NW541">
        <v>22.624079999999999</v>
      </c>
      <c r="NX541" s="1">
        <v>0.1248199</v>
      </c>
      <c r="NY541">
        <v>1672.5319999999999</v>
      </c>
      <c r="NZ541" s="1">
        <v>1.416862E-2</v>
      </c>
      <c r="OA541">
        <v>22.610690000000002</v>
      </c>
      <c r="OB541" s="1">
        <v>0.13652529999999999</v>
      </c>
      <c r="OC541">
        <v>1850.2739999999999</v>
      </c>
      <c r="OD541" s="1">
        <v>1.4110889999999999E-2</v>
      </c>
      <c r="OE541">
        <v>22.61985</v>
      </c>
      <c r="OF541" s="1">
        <v>0.14945269999999999</v>
      </c>
      <c r="OG541">
        <v>2036.6980000000001</v>
      </c>
      <c r="OH541" s="1">
        <v>1.413001E-2</v>
      </c>
      <c r="OI541">
        <v>22.699649999999998</v>
      </c>
      <c r="OJ541" s="1">
        <v>0.16373389999999999</v>
      </c>
      <c r="OK541">
        <v>2231.701</v>
      </c>
    </row>
    <row r="542" spans="1:401" x14ac:dyDescent="0.35">
      <c r="A542">
        <v>551</v>
      </c>
      <c r="B542" t="s">
        <v>4</v>
      </c>
      <c r="C542" t="s">
        <v>364</v>
      </c>
      <c r="D542" t="s">
        <v>549</v>
      </c>
      <c r="E542">
        <v>2879.0520000000001</v>
      </c>
      <c r="F542" s="1">
        <v>1.7338989999999999E-2</v>
      </c>
      <c r="G542">
        <v>18.281479999999998</v>
      </c>
      <c r="H542">
        <v>0</v>
      </c>
      <c r="I542">
        <v>0</v>
      </c>
      <c r="J542" s="1">
        <v>1.7332609999999998E-2</v>
      </c>
      <c r="K542">
        <v>18.296900000000001</v>
      </c>
      <c r="L542">
        <v>0</v>
      </c>
      <c r="M542">
        <v>0</v>
      </c>
      <c r="N542" s="1">
        <v>1.7544299999999999E-2</v>
      </c>
      <c r="O542">
        <v>18.39555</v>
      </c>
      <c r="P542">
        <v>0</v>
      </c>
      <c r="Q542">
        <v>0</v>
      </c>
      <c r="R542" s="1">
        <v>1.7781600000000002E-2</v>
      </c>
      <c r="S542">
        <v>18.45879</v>
      </c>
      <c r="T542">
        <v>0</v>
      </c>
      <c r="U542">
        <v>0</v>
      </c>
      <c r="V542" s="1">
        <v>1.7743209999999999E-2</v>
      </c>
      <c r="W542">
        <v>18.551559999999998</v>
      </c>
      <c r="X542">
        <v>0</v>
      </c>
      <c r="Y542">
        <v>0</v>
      </c>
      <c r="Z542" s="1">
        <v>1.7597379999999999E-2</v>
      </c>
      <c r="AA542">
        <v>18.574069999999999</v>
      </c>
      <c r="AB542">
        <v>0</v>
      </c>
      <c r="AC542">
        <v>0</v>
      </c>
      <c r="AD542" s="1">
        <v>1.758032E-2</v>
      </c>
      <c r="AE542">
        <v>18.584700000000002</v>
      </c>
      <c r="AF542">
        <v>0</v>
      </c>
      <c r="AG542">
        <v>0</v>
      </c>
      <c r="AH542" s="1">
        <v>1.766305E-2</v>
      </c>
      <c r="AI542">
        <v>18.593800000000002</v>
      </c>
      <c r="AJ542">
        <v>0</v>
      </c>
      <c r="AK542">
        <v>0</v>
      </c>
      <c r="AL542" s="1">
        <v>1.7482580000000001E-2</v>
      </c>
      <c r="AM542">
        <v>18.59994</v>
      </c>
      <c r="AN542">
        <v>0</v>
      </c>
      <c r="AO542">
        <v>0</v>
      </c>
      <c r="AP542" s="1">
        <v>1.7634E-2</v>
      </c>
      <c r="AQ542">
        <v>18.615960000000001</v>
      </c>
      <c r="AR542">
        <v>0</v>
      </c>
      <c r="AS542">
        <v>0</v>
      </c>
      <c r="AT542" s="1">
        <v>1.7893940000000001E-2</v>
      </c>
      <c r="AU542">
        <v>18.707339999999999</v>
      </c>
      <c r="AV542">
        <v>0</v>
      </c>
      <c r="AW542">
        <v>0</v>
      </c>
      <c r="AX542" s="1">
        <v>1.814383E-2</v>
      </c>
      <c r="AY542">
        <v>18.755929999999999</v>
      </c>
      <c r="AZ542">
        <v>0</v>
      </c>
      <c r="BA542">
        <v>0</v>
      </c>
      <c r="BB542">
        <v>1.8256709999999999E-2</v>
      </c>
      <c r="BC542">
        <v>18.797409999999999</v>
      </c>
      <c r="BD542">
        <v>0</v>
      </c>
      <c r="BE542">
        <v>0</v>
      </c>
      <c r="BF542" s="1">
        <v>1.8325810000000001E-2</v>
      </c>
      <c r="BG542">
        <v>18.841439999999999</v>
      </c>
      <c r="BH542">
        <v>0</v>
      </c>
      <c r="BI542">
        <v>0</v>
      </c>
      <c r="BJ542" s="1">
        <v>1.846774E-2</v>
      </c>
      <c r="BK542">
        <v>18.840969999999999</v>
      </c>
      <c r="BL542">
        <v>0</v>
      </c>
      <c r="BM542">
        <v>0</v>
      </c>
      <c r="BN542" s="1">
        <v>1.8711269999999999E-2</v>
      </c>
      <c r="BO542">
        <v>18.829719999999998</v>
      </c>
      <c r="BP542">
        <v>0</v>
      </c>
      <c r="BQ542">
        <v>0</v>
      </c>
      <c r="BR542" s="1">
        <v>1.8997529999999999E-2</v>
      </c>
      <c r="BS542">
        <v>18.820869999999999</v>
      </c>
      <c r="BT542">
        <v>0</v>
      </c>
      <c r="BU542">
        <v>0</v>
      </c>
      <c r="BV542" s="1">
        <v>1.9176990000000001E-2</v>
      </c>
      <c r="BW542">
        <v>18.879190000000001</v>
      </c>
      <c r="BX542">
        <v>0</v>
      </c>
      <c r="BY542">
        <v>0</v>
      </c>
      <c r="BZ542" s="1">
        <v>1.9288090000000001E-2</v>
      </c>
      <c r="CA542">
        <v>18.99879</v>
      </c>
      <c r="CB542">
        <v>0</v>
      </c>
      <c r="CC542">
        <v>0</v>
      </c>
      <c r="CD542" s="1">
        <v>1.9394109999999999E-2</v>
      </c>
      <c r="CE542">
        <v>19.140129999999999</v>
      </c>
      <c r="CF542">
        <v>0</v>
      </c>
      <c r="CG542">
        <v>0</v>
      </c>
      <c r="CH542" s="1">
        <v>1.9558229999999999E-2</v>
      </c>
      <c r="CI542">
        <v>19.25787</v>
      </c>
      <c r="CJ542">
        <v>0</v>
      </c>
      <c r="CK542">
        <v>0</v>
      </c>
      <c r="CL542" s="1">
        <v>1.9749659999999999E-2</v>
      </c>
      <c r="CM542">
        <v>19.296569999999999</v>
      </c>
      <c r="CN542">
        <v>0</v>
      </c>
      <c r="CO542">
        <v>0</v>
      </c>
      <c r="CP542" s="1">
        <v>1.9895489999999998E-2</v>
      </c>
      <c r="CQ542">
        <v>19.288879999999999</v>
      </c>
      <c r="CR542">
        <v>0</v>
      </c>
      <c r="CS542">
        <v>0</v>
      </c>
      <c r="CT542" s="1">
        <v>2.009261E-2</v>
      </c>
      <c r="CU542">
        <v>19.280550000000002</v>
      </c>
      <c r="CV542">
        <v>0</v>
      </c>
      <c r="CW542">
        <v>0</v>
      </c>
      <c r="CX542" s="1">
        <v>2.065438E-2</v>
      </c>
      <c r="CY542">
        <v>19.285399999999999</v>
      </c>
      <c r="CZ542">
        <v>0</v>
      </c>
      <c r="DA542">
        <v>0</v>
      </c>
      <c r="DB542" s="1">
        <v>2.0709689999999999E-2</v>
      </c>
      <c r="DC542">
        <v>19.369009999999999</v>
      </c>
      <c r="DD542">
        <v>0</v>
      </c>
      <c r="DE542">
        <v>0</v>
      </c>
      <c r="DF542" s="1">
        <v>2.057455E-2</v>
      </c>
      <c r="DG542">
        <v>19.502770000000002</v>
      </c>
      <c r="DH542">
        <v>0</v>
      </c>
      <c r="DI542">
        <v>0</v>
      </c>
      <c r="DJ542" s="1">
        <v>2.0420799999999999E-2</v>
      </c>
      <c r="DK542">
        <v>19.614370000000001</v>
      </c>
      <c r="DL542">
        <v>0</v>
      </c>
      <c r="DM542">
        <v>0</v>
      </c>
      <c r="DN542" s="1">
        <v>2.0494439999999999E-2</v>
      </c>
      <c r="DO542">
        <v>19.709710000000001</v>
      </c>
      <c r="DP542">
        <v>0</v>
      </c>
      <c r="DQ542">
        <v>0</v>
      </c>
      <c r="DR542" s="1">
        <v>2.0640220000000001E-2</v>
      </c>
      <c r="DS542">
        <v>19.74324</v>
      </c>
      <c r="DT542">
        <v>0</v>
      </c>
      <c r="DU542">
        <v>0</v>
      </c>
      <c r="DV542" s="1">
        <v>2.0679619999999999E-2</v>
      </c>
      <c r="DW542">
        <v>19.726959999999998</v>
      </c>
      <c r="DX542">
        <v>0</v>
      </c>
      <c r="DY542">
        <v>0</v>
      </c>
      <c r="DZ542" s="1">
        <v>2.0761189999999999E-2</v>
      </c>
      <c r="EA542">
        <v>19.70345</v>
      </c>
      <c r="EB542">
        <v>0</v>
      </c>
      <c r="EC542">
        <v>0</v>
      </c>
      <c r="ED542" s="1">
        <v>2.1524519999999998E-2</v>
      </c>
      <c r="EE542">
        <v>19.687819999999999</v>
      </c>
      <c r="EF542">
        <v>0</v>
      </c>
      <c r="EG542">
        <v>0</v>
      </c>
      <c r="EH542">
        <v>2.140266E-2</v>
      </c>
      <c r="EI542">
        <v>19.732340000000001</v>
      </c>
      <c r="EJ542">
        <v>0</v>
      </c>
      <c r="EK542">
        <v>0</v>
      </c>
      <c r="EL542" s="1">
        <v>2.0980579999999999E-2</v>
      </c>
      <c r="EM542">
        <v>19.82254</v>
      </c>
      <c r="EN542">
        <v>0</v>
      </c>
      <c r="EO542">
        <v>2.0964829999999999E-37</v>
      </c>
      <c r="EP542" s="1">
        <v>2.0525850000000002E-2</v>
      </c>
      <c r="EQ542">
        <v>19.929819999999999</v>
      </c>
      <c r="ER542">
        <v>0</v>
      </c>
      <c r="ES542" s="1">
        <v>3.478612E-34</v>
      </c>
      <c r="ET542" s="1">
        <v>2.0500500000000001E-2</v>
      </c>
      <c r="EU542">
        <v>20.01923</v>
      </c>
      <c r="EV542" s="1">
        <v>6.7639289999999998E-36</v>
      </c>
      <c r="EW542" s="1">
        <v>2.8271589999999999E-31</v>
      </c>
      <c r="EX542" s="1">
        <v>2.0607029999999998E-2</v>
      </c>
      <c r="EY542">
        <v>20.039570000000001</v>
      </c>
      <c r="EZ542" s="1">
        <v>3.003124E-33</v>
      </c>
      <c r="FA542" s="1">
        <v>1.2444959999999999E-28</v>
      </c>
      <c r="FB542" s="1">
        <v>2.0558730000000001E-2</v>
      </c>
      <c r="FC542">
        <v>20.017060000000001</v>
      </c>
      <c r="FD542" s="1">
        <v>7.744263E-31</v>
      </c>
      <c r="FE542" s="1">
        <v>3.2025149999999998E-26</v>
      </c>
      <c r="FF542" s="1">
        <v>2.0425909999999999E-2</v>
      </c>
      <c r="FG542">
        <v>19.983419999999999</v>
      </c>
      <c r="FH542" s="1">
        <v>1.2297440000000001E-28</v>
      </c>
      <c r="FI542" s="1">
        <v>5.1087249999999997E-24</v>
      </c>
      <c r="FJ542" s="1">
        <v>2.086679E-2</v>
      </c>
      <c r="FK542">
        <v>19.967459999999999</v>
      </c>
      <c r="FL542" s="1">
        <v>1.3164780000000001E-26</v>
      </c>
      <c r="FM542" s="1">
        <v>5.3359769999999996E-22</v>
      </c>
      <c r="FN542" s="1">
        <v>2.0642560000000001E-2</v>
      </c>
      <c r="FO542">
        <v>20.063359999999999</v>
      </c>
      <c r="FP542" s="1">
        <v>9.3577620000000001E-25</v>
      </c>
      <c r="FQ542" s="1">
        <v>3.8178370000000001E-20</v>
      </c>
      <c r="FR542" s="1">
        <v>2.0222009999999999E-2</v>
      </c>
      <c r="FS542">
        <v>20.164249999999999</v>
      </c>
      <c r="FT542" s="1">
        <v>4.6637220000000001E-23</v>
      </c>
      <c r="FU542" s="1">
        <v>1.9361330000000001E-18</v>
      </c>
      <c r="FV542" s="1">
        <v>1.97612E-2</v>
      </c>
      <c r="FW542">
        <v>20.25319</v>
      </c>
      <c r="FX542" s="1">
        <v>1.6940779999999998E-21</v>
      </c>
      <c r="FY542" s="1">
        <v>7.1836789999999998E-17</v>
      </c>
      <c r="FZ542" s="1">
        <v>1.963225E-2</v>
      </c>
      <c r="GA542">
        <v>20.30611</v>
      </c>
      <c r="GB542" s="1">
        <v>4.7187099999999997E-20</v>
      </c>
      <c r="GC542" s="1">
        <v>2.0094290000000002E-15</v>
      </c>
      <c r="GD542" s="1">
        <v>1.961717E-2</v>
      </c>
      <c r="GE542">
        <v>20.314599999999999</v>
      </c>
      <c r="GF542" s="1">
        <v>1.0253779999999999E-18</v>
      </c>
      <c r="GG542" s="1">
        <v>4.3575550000000002E-14</v>
      </c>
      <c r="GH542">
        <v>1.9491000000000001E-2</v>
      </c>
      <c r="GI542">
        <v>20.294499999999999</v>
      </c>
      <c r="GJ542" s="1">
        <v>1.7537869999999999E-17</v>
      </c>
      <c r="GK542" s="1">
        <v>7.490127E-13</v>
      </c>
      <c r="GL542" s="1">
        <v>1.9346390000000002E-2</v>
      </c>
      <c r="GM542">
        <v>20.268920000000001</v>
      </c>
      <c r="GN542" s="1">
        <v>2.4188389999999999E-16</v>
      </c>
      <c r="GO542" s="1">
        <v>1.039336E-11</v>
      </c>
      <c r="GP542" s="1">
        <v>1.974308E-2</v>
      </c>
      <c r="GQ542">
        <v>20.2685</v>
      </c>
      <c r="GR542" s="1">
        <v>2.82388E-15</v>
      </c>
      <c r="GS542" s="1">
        <v>1.18716E-10</v>
      </c>
      <c r="GT542" s="1">
        <v>1.9523100000000002E-2</v>
      </c>
      <c r="GU542">
        <v>20.386559999999999</v>
      </c>
      <c r="GV542" s="1">
        <v>2.7793179999999999E-14</v>
      </c>
      <c r="GW542" s="1">
        <v>1.134753E-9</v>
      </c>
      <c r="GX542" s="1">
        <v>1.9115589999999998E-2</v>
      </c>
      <c r="GY542">
        <v>20.511939999999999</v>
      </c>
      <c r="GZ542" s="1">
        <v>2.4450719999999998E-13</v>
      </c>
      <c r="HA542" s="1">
        <v>9.1925049999999994E-9</v>
      </c>
      <c r="HB542" s="1">
        <v>1.8667079999999999E-2</v>
      </c>
      <c r="HC542">
        <v>20.63476</v>
      </c>
      <c r="HD542" s="1">
        <v>1.7925850000000001E-12</v>
      </c>
      <c r="HE542" s="1">
        <v>6.3729840000000004E-8</v>
      </c>
      <c r="HF542" s="1">
        <v>1.8523709999999999E-2</v>
      </c>
      <c r="HG542">
        <v>20.754840000000002</v>
      </c>
      <c r="HH542" s="1">
        <v>1.138141E-11</v>
      </c>
      <c r="HI542" s="1">
        <v>3.8279019999999999E-7</v>
      </c>
      <c r="HJ542" s="1">
        <v>1.8487699999999999E-2</v>
      </c>
      <c r="HK542">
        <v>20.815370000000001</v>
      </c>
      <c r="HL542" s="1">
        <v>6.2944160000000002E-11</v>
      </c>
      <c r="HM542" s="1">
        <v>2.0174559999999998E-6</v>
      </c>
      <c r="HN542" s="1">
        <v>1.8351920000000001E-2</v>
      </c>
      <c r="HO542">
        <v>20.798580000000001</v>
      </c>
      <c r="HP542" s="1">
        <v>3.0352899999999998E-10</v>
      </c>
      <c r="HQ542" s="1">
        <v>9.4273659999999992E-6</v>
      </c>
      <c r="HR542" s="1">
        <v>1.8124830000000001E-2</v>
      </c>
      <c r="HS542">
        <v>20.77018</v>
      </c>
      <c r="HT542" s="1">
        <v>1.291089E-9</v>
      </c>
      <c r="HU542" s="1">
        <v>3.9392559999999997E-5</v>
      </c>
      <c r="HV542" s="1">
        <v>1.8147389999999999E-2</v>
      </c>
      <c r="HW542">
        <v>20.752500000000001</v>
      </c>
      <c r="HX542" s="1">
        <v>4.9924609999999998E-9</v>
      </c>
      <c r="HY542" s="1">
        <v>1.4857950000000001E-4</v>
      </c>
      <c r="HZ542" s="1">
        <v>1.7892390000000001E-2</v>
      </c>
      <c r="IA542">
        <v>20.8444</v>
      </c>
      <c r="IB542" s="1">
        <v>1.7195920000000002E-8</v>
      </c>
      <c r="IC542" s="1">
        <v>5.0985699999999995E-4</v>
      </c>
      <c r="ID542" s="1">
        <v>1.757827E-2</v>
      </c>
      <c r="IE542">
        <v>20.991700000000002</v>
      </c>
      <c r="IF542" s="1">
        <v>5.3750730000000003E-8</v>
      </c>
      <c r="IG542" s="1">
        <v>1.6014320000000001E-3</v>
      </c>
      <c r="IH542" s="1">
        <v>1.7264789999999999E-2</v>
      </c>
      <c r="II542">
        <v>21.135349999999999</v>
      </c>
      <c r="IJ542" s="1">
        <v>1.5413110000000001E-7</v>
      </c>
      <c r="IK542" s="1">
        <v>4.6341849999999999E-3</v>
      </c>
      <c r="IL542">
        <v>1.7113819999999998E-2</v>
      </c>
      <c r="IM542">
        <v>21.26784</v>
      </c>
      <c r="IN542" s="1">
        <v>4.1246560000000001E-7</v>
      </c>
      <c r="IO542" s="1">
        <v>1.2437810000000001E-2</v>
      </c>
      <c r="IP542" s="1">
        <v>1.7030340000000001E-2</v>
      </c>
      <c r="IQ542">
        <v>21.31616</v>
      </c>
      <c r="IR542" s="1">
        <v>1.031716E-6</v>
      </c>
      <c r="IS542" s="1">
        <v>3.1160489999999999E-2</v>
      </c>
      <c r="IT542" s="1">
        <v>1.6929779999999998E-2</v>
      </c>
      <c r="IU542">
        <v>21.302420000000001</v>
      </c>
      <c r="IV542" s="1">
        <v>2.4140320000000001E-6</v>
      </c>
      <c r="IW542" s="1">
        <v>7.3261370000000006E-2</v>
      </c>
      <c r="IX542" s="1">
        <v>1.6826569999999999E-2</v>
      </c>
      <c r="IY542">
        <v>21.2852</v>
      </c>
      <c r="IZ542" s="1">
        <v>5.3134410000000003E-6</v>
      </c>
      <c r="JA542" s="1">
        <v>0.1623918</v>
      </c>
      <c r="JB542" s="1">
        <v>1.6972709999999998E-2</v>
      </c>
      <c r="JC542">
        <v>21.282019999999999</v>
      </c>
      <c r="JD542" s="1">
        <v>1.123304E-5</v>
      </c>
      <c r="JE542">
        <v>0.34113399999999999</v>
      </c>
      <c r="JF542" s="1">
        <v>1.687847E-2</v>
      </c>
      <c r="JG542">
        <v>21.348210000000002</v>
      </c>
      <c r="JH542" s="1">
        <v>2.2241469999999998E-5</v>
      </c>
      <c r="JI542">
        <v>0.68192589999999997</v>
      </c>
      <c r="JJ542" s="1">
        <v>1.6701270000000001E-2</v>
      </c>
      <c r="JK542">
        <v>21.405819999999999</v>
      </c>
      <c r="JL542" s="1">
        <v>4.1781479999999998E-5</v>
      </c>
      <c r="JM542">
        <v>1.300983</v>
      </c>
      <c r="JN542" s="1">
        <v>1.6487140000000001E-2</v>
      </c>
      <c r="JO542">
        <v>21.478919999999999</v>
      </c>
      <c r="JP542" s="1">
        <v>7.4870760000000005E-5</v>
      </c>
      <c r="JQ542">
        <v>2.3765079999999998</v>
      </c>
      <c r="JR542" s="1">
        <v>1.637748E-2</v>
      </c>
      <c r="JS542">
        <v>21.504729999999999</v>
      </c>
      <c r="JT542" s="1">
        <v>1.2965280000000001E-4</v>
      </c>
      <c r="JU542">
        <v>4.1705870000000003</v>
      </c>
      <c r="JV542" s="1">
        <v>1.6305219999999999E-2</v>
      </c>
      <c r="JW542">
        <v>21.495100000000001</v>
      </c>
      <c r="JX542" s="1">
        <v>2.1673140000000001E-4</v>
      </c>
      <c r="JY542">
        <v>7.054646</v>
      </c>
      <c r="JZ542">
        <v>1.620214E-2</v>
      </c>
      <c r="KA542">
        <v>21.47758</v>
      </c>
      <c r="KB542" s="1">
        <v>3.4933929999999999E-4</v>
      </c>
      <c r="KC542">
        <v>11.53341</v>
      </c>
      <c r="KD542" s="1">
        <v>1.6040769999999999E-2</v>
      </c>
      <c r="KE542">
        <v>21.458850000000002</v>
      </c>
      <c r="KF542" s="1">
        <v>5.4308589999999999E-4</v>
      </c>
      <c r="KG542">
        <v>18.26577</v>
      </c>
      <c r="KH542" s="1">
        <v>1.5861779999999999E-2</v>
      </c>
      <c r="KI542">
        <v>21.44537</v>
      </c>
      <c r="KJ542" s="1">
        <v>8.1856910000000004E-4</v>
      </c>
      <c r="KK542">
        <v>28.08473</v>
      </c>
      <c r="KL542" s="1">
        <v>1.5711280000000001E-2</v>
      </c>
      <c r="KM542">
        <v>21.514679999999998</v>
      </c>
      <c r="KN542" s="1">
        <v>1.202283E-3</v>
      </c>
      <c r="KO542">
        <v>42.014850000000003</v>
      </c>
      <c r="KP542" s="1">
        <v>1.559351E-2</v>
      </c>
      <c r="KQ542">
        <v>21.555969999999999</v>
      </c>
      <c r="KR542" s="1">
        <v>1.7249699999999999E-3</v>
      </c>
      <c r="KS542">
        <v>61.284590000000001</v>
      </c>
      <c r="KT542" s="1">
        <v>1.547081E-2</v>
      </c>
      <c r="KU542">
        <v>21.610980000000001</v>
      </c>
      <c r="KV542" s="1">
        <v>2.4163159999999999E-3</v>
      </c>
      <c r="KW542">
        <v>87.323869999999999</v>
      </c>
      <c r="KX542" s="1">
        <v>1.533237E-2</v>
      </c>
      <c r="KY542">
        <v>21.669530000000002</v>
      </c>
      <c r="KZ542" s="1">
        <v>3.3082200000000002E-3</v>
      </c>
      <c r="LA542">
        <v>121.7466</v>
      </c>
      <c r="LB542" s="1">
        <v>1.520024E-2</v>
      </c>
      <c r="LC542">
        <v>21.689540000000001</v>
      </c>
      <c r="LD542" s="1">
        <v>4.4400519999999999E-3</v>
      </c>
      <c r="LE542">
        <v>166.33940000000001</v>
      </c>
      <c r="LF542" s="1">
        <v>1.5090650000000001E-2</v>
      </c>
      <c r="LG542">
        <v>21.662769999999998</v>
      </c>
      <c r="LH542" s="1">
        <v>5.8575349999999997E-3</v>
      </c>
      <c r="LI542">
        <v>223.04570000000001</v>
      </c>
      <c r="LJ542" s="1">
        <v>1.5036519999999999E-2</v>
      </c>
      <c r="LK542">
        <v>21.62801</v>
      </c>
      <c r="LL542" s="1">
        <v>7.6218939999999997E-3</v>
      </c>
      <c r="LM542">
        <v>293.94490000000002</v>
      </c>
      <c r="LN542" s="1">
        <v>1.511564E-2</v>
      </c>
      <c r="LO542">
        <v>21.628039999999999</v>
      </c>
      <c r="LP542" s="1">
        <v>9.8498509999999997E-3</v>
      </c>
      <c r="LQ542">
        <v>381.30130000000003</v>
      </c>
      <c r="LR542" s="1">
        <v>1.5032800000000001E-2</v>
      </c>
      <c r="LS542">
        <v>21.752289999999999</v>
      </c>
      <c r="LT542" s="1">
        <v>1.241051E-2</v>
      </c>
      <c r="LU542">
        <v>487.35759999999999</v>
      </c>
      <c r="LV542" s="1">
        <v>1.4889670000000001E-2</v>
      </c>
      <c r="LW542">
        <v>21.87444</v>
      </c>
      <c r="LX542" s="1">
        <v>1.535679E-2</v>
      </c>
      <c r="LY542">
        <v>614.20609999999999</v>
      </c>
      <c r="LZ542" s="1">
        <v>1.475771E-2</v>
      </c>
      <c r="MA542">
        <v>21.9939</v>
      </c>
      <c r="MB542" s="1">
        <v>1.8769950000000001E-2</v>
      </c>
      <c r="MC542">
        <v>763.94500000000005</v>
      </c>
      <c r="MD542">
        <v>1.471826E-2</v>
      </c>
      <c r="ME542">
        <v>22.125900000000001</v>
      </c>
      <c r="MF542" s="1">
        <v>2.2809050000000001E-2</v>
      </c>
      <c r="MG542">
        <v>938.70699999999999</v>
      </c>
      <c r="MH542" s="1">
        <v>1.4706139999999999E-2</v>
      </c>
      <c r="MI542">
        <v>22.178149999999999</v>
      </c>
      <c r="MJ542" s="1">
        <v>2.7464829999999999E-2</v>
      </c>
      <c r="MK542">
        <v>1140.633</v>
      </c>
      <c r="ML542" s="1">
        <v>1.4670819999999999E-2</v>
      </c>
      <c r="MM542">
        <v>22.143129999999999</v>
      </c>
      <c r="MN542" s="1">
        <v>3.2682309999999999E-2</v>
      </c>
      <c r="MO542">
        <v>1371.6010000000001</v>
      </c>
      <c r="MP542" s="1">
        <v>1.464944E-2</v>
      </c>
      <c r="MQ542">
        <v>22.112380000000002</v>
      </c>
      <c r="MR542" s="1">
        <v>3.8552120000000002E-2</v>
      </c>
      <c r="MS542">
        <v>1633.22</v>
      </c>
      <c r="MT542">
        <v>1.4810230000000001E-2</v>
      </c>
      <c r="MU542">
        <v>22.10023</v>
      </c>
      <c r="MV542" s="1">
        <v>4.5645600000000001E-2</v>
      </c>
      <c r="MW542">
        <v>1927.4929999999999</v>
      </c>
      <c r="MX542" s="1">
        <v>1.4759619999999999E-2</v>
      </c>
      <c r="MY542">
        <v>22.203720000000001</v>
      </c>
      <c r="MZ542" s="1">
        <v>5.2839850000000001E-2</v>
      </c>
      <c r="NA542">
        <v>2255.7330000000002</v>
      </c>
      <c r="NB542" s="1">
        <v>1.463337E-2</v>
      </c>
      <c r="NC542">
        <v>22.33831</v>
      </c>
      <c r="ND542" s="1">
        <v>6.0361940000000003E-2</v>
      </c>
      <c r="NE542">
        <v>2618.384</v>
      </c>
      <c r="NF542" s="1">
        <v>1.450311E-2</v>
      </c>
      <c r="NG542">
        <v>22.459199999999999</v>
      </c>
      <c r="NH542" s="1">
        <v>6.8413199999999993E-2</v>
      </c>
      <c r="NI542">
        <v>3015.9319999999998</v>
      </c>
      <c r="NJ542" s="1">
        <v>1.449141E-2</v>
      </c>
      <c r="NK542">
        <v>22.57442</v>
      </c>
      <c r="NL542" s="1">
        <v>7.7640039999999994E-2</v>
      </c>
      <c r="NM542">
        <v>3449.1019999999999</v>
      </c>
      <c r="NN542" s="1">
        <v>1.452939E-2</v>
      </c>
      <c r="NO542">
        <v>22.604559999999999</v>
      </c>
      <c r="NP542" s="1">
        <v>8.7852949999999999E-2</v>
      </c>
      <c r="NQ542">
        <v>3918.8209999999999</v>
      </c>
      <c r="NR542" s="1">
        <v>1.452351E-2</v>
      </c>
      <c r="NS542">
        <v>22.57884</v>
      </c>
      <c r="NT542" s="1">
        <v>9.8518449999999994E-2</v>
      </c>
      <c r="NU542">
        <v>4425.1949999999997</v>
      </c>
      <c r="NV542" s="1">
        <v>1.4446830000000001E-2</v>
      </c>
      <c r="NW542">
        <v>22.549969999999998</v>
      </c>
      <c r="NX542" s="1">
        <v>0.1093177</v>
      </c>
      <c r="NY542">
        <v>4967.7280000000001</v>
      </c>
      <c r="NZ542" s="1">
        <v>1.430418E-2</v>
      </c>
      <c r="OA542">
        <v>22.536770000000001</v>
      </c>
      <c r="OB542" s="1">
        <v>0.1200725</v>
      </c>
      <c r="OC542">
        <v>5545.2449999999999</v>
      </c>
      <c r="OD542" s="1">
        <v>1.424567E-2</v>
      </c>
      <c r="OE542">
        <v>22.546140000000001</v>
      </c>
      <c r="OF542" s="1">
        <v>0.13198840000000001</v>
      </c>
      <c r="OG542">
        <v>6157.1859999999997</v>
      </c>
      <c r="OH542" s="1">
        <v>1.426465E-2</v>
      </c>
      <c r="OI542">
        <v>22.62528</v>
      </c>
      <c r="OJ542" s="1">
        <v>0.14517720000000001</v>
      </c>
      <c r="OK542">
        <v>6803.5420000000004</v>
      </c>
    </row>
    <row r="543" spans="1:401" x14ac:dyDescent="0.35">
      <c r="A543">
        <v>552</v>
      </c>
      <c r="B543" t="s">
        <v>4</v>
      </c>
      <c r="C543" t="s">
        <v>364</v>
      </c>
      <c r="D543" t="s">
        <v>550</v>
      </c>
      <c r="E543">
        <v>2892.2289999999998</v>
      </c>
      <c r="F543" s="1">
        <v>1.614179E-2</v>
      </c>
      <c r="G543">
        <v>18.183779999999999</v>
      </c>
      <c r="H543">
        <v>0</v>
      </c>
      <c r="I543">
        <v>0</v>
      </c>
      <c r="J543" s="1">
        <v>1.61327E-2</v>
      </c>
      <c r="K543">
        <v>18.20045</v>
      </c>
      <c r="L543">
        <v>0</v>
      </c>
      <c r="M543">
        <v>0</v>
      </c>
      <c r="N543" s="1">
        <v>1.634615E-2</v>
      </c>
      <c r="O543">
        <v>18.303989999999999</v>
      </c>
      <c r="P543">
        <v>0</v>
      </c>
      <c r="Q543">
        <v>0</v>
      </c>
      <c r="R543" s="1">
        <v>1.6571010000000001E-2</v>
      </c>
      <c r="S543">
        <v>18.365580000000001</v>
      </c>
      <c r="T543">
        <v>0</v>
      </c>
      <c r="U543">
        <v>0</v>
      </c>
      <c r="V543" s="1">
        <v>1.6529829999999999E-2</v>
      </c>
      <c r="W543">
        <v>18.45881</v>
      </c>
      <c r="X543">
        <v>0</v>
      </c>
      <c r="Y543">
        <v>0</v>
      </c>
      <c r="Z543" s="1">
        <v>1.6392899999999998E-2</v>
      </c>
      <c r="AA543">
        <v>18.476600000000001</v>
      </c>
      <c r="AB543">
        <v>0</v>
      </c>
      <c r="AC543">
        <v>0</v>
      </c>
      <c r="AD543" s="1">
        <v>1.6371030000000002E-2</v>
      </c>
      <c r="AE543">
        <v>18.484359999999999</v>
      </c>
      <c r="AF543">
        <v>0</v>
      </c>
      <c r="AG543">
        <v>0</v>
      </c>
      <c r="AH543">
        <v>1.6442809999999999E-2</v>
      </c>
      <c r="AI543">
        <v>18.49155</v>
      </c>
      <c r="AJ543">
        <v>0</v>
      </c>
      <c r="AK543">
        <v>0</v>
      </c>
      <c r="AL543" s="1">
        <v>1.6265479999999999E-2</v>
      </c>
      <c r="AM543">
        <v>18.49615</v>
      </c>
      <c r="AN543">
        <v>0</v>
      </c>
      <c r="AO543">
        <v>0</v>
      </c>
      <c r="AP543" s="1">
        <v>1.6409779999999999E-2</v>
      </c>
      <c r="AQ543">
        <v>18.512060000000002</v>
      </c>
      <c r="AR543">
        <v>0</v>
      </c>
      <c r="AS543">
        <v>0</v>
      </c>
      <c r="AT543" s="1">
        <v>1.665078E-2</v>
      </c>
      <c r="AU543">
        <v>18.607410000000002</v>
      </c>
      <c r="AV543">
        <v>0</v>
      </c>
      <c r="AW543">
        <v>0</v>
      </c>
      <c r="AX543" s="1">
        <v>1.6891730000000001E-2</v>
      </c>
      <c r="AY543">
        <v>18.65418</v>
      </c>
      <c r="AZ543">
        <v>0</v>
      </c>
      <c r="BA543">
        <v>0</v>
      </c>
      <c r="BB543" s="1">
        <v>1.6993689999999999E-2</v>
      </c>
      <c r="BC543">
        <v>18.69463</v>
      </c>
      <c r="BD543">
        <v>0</v>
      </c>
      <c r="BE543">
        <v>0</v>
      </c>
      <c r="BF543" s="1">
        <v>1.7055979999999998E-2</v>
      </c>
      <c r="BG543">
        <v>18.73715</v>
      </c>
      <c r="BH543">
        <v>0</v>
      </c>
      <c r="BI543">
        <v>0</v>
      </c>
      <c r="BJ543" s="1">
        <v>1.7187939999999999E-2</v>
      </c>
      <c r="BK543">
        <v>18.733239999999999</v>
      </c>
      <c r="BL543">
        <v>0</v>
      </c>
      <c r="BM543">
        <v>0</v>
      </c>
      <c r="BN543" s="1">
        <v>1.7416290000000001E-2</v>
      </c>
      <c r="BO543">
        <v>18.719840000000001</v>
      </c>
      <c r="BP543">
        <v>0</v>
      </c>
      <c r="BQ543">
        <v>0</v>
      </c>
      <c r="BR543" s="1">
        <v>1.7687540000000002E-2</v>
      </c>
      <c r="BS543">
        <v>18.710349999999998</v>
      </c>
      <c r="BT543">
        <v>0</v>
      </c>
      <c r="BU543">
        <v>0</v>
      </c>
      <c r="BV543" s="1">
        <v>1.7854930000000001E-2</v>
      </c>
      <c r="BW543">
        <v>18.772010000000002</v>
      </c>
      <c r="BX543">
        <v>0</v>
      </c>
      <c r="BY543">
        <v>0</v>
      </c>
      <c r="BZ543" s="1">
        <v>1.7957609999999999E-2</v>
      </c>
      <c r="CA543">
        <v>18.89686</v>
      </c>
      <c r="CB543">
        <v>0</v>
      </c>
      <c r="CC543">
        <v>0</v>
      </c>
      <c r="CD543" s="1">
        <v>1.8058689999999999E-2</v>
      </c>
      <c r="CE543">
        <v>19.040590000000002</v>
      </c>
      <c r="CF543">
        <v>0</v>
      </c>
      <c r="CG543">
        <v>0</v>
      </c>
      <c r="CH543" s="1">
        <v>1.82119E-2</v>
      </c>
      <c r="CI543">
        <v>19.157260000000001</v>
      </c>
      <c r="CJ543">
        <v>0</v>
      </c>
      <c r="CK543">
        <v>0</v>
      </c>
      <c r="CL543">
        <v>1.83901E-2</v>
      </c>
      <c r="CM543">
        <v>19.189419999999998</v>
      </c>
      <c r="CN543">
        <v>0</v>
      </c>
      <c r="CO543">
        <v>0</v>
      </c>
      <c r="CP543" s="1">
        <v>1.8524470000000001E-2</v>
      </c>
      <c r="CQ543">
        <v>19.176549999999999</v>
      </c>
      <c r="CR543">
        <v>0</v>
      </c>
      <c r="CS543">
        <v>0</v>
      </c>
      <c r="CT543" s="1">
        <v>1.872182E-2</v>
      </c>
      <c r="CU543">
        <v>19.165780000000002</v>
      </c>
      <c r="CV543">
        <v>0</v>
      </c>
      <c r="CW543">
        <v>0</v>
      </c>
      <c r="CX543" s="1">
        <v>1.9259490000000001E-2</v>
      </c>
      <c r="CY543">
        <v>19.17015</v>
      </c>
      <c r="CZ543">
        <v>0</v>
      </c>
      <c r="DA543">
        <v>0</v>
      </c>
      <c r="DB543" s="1">
        <v>1.9312679999999999E-2</v>
      </c>
      <c r="DC543">
        <v>19.257950000000001</v>
      </c>
      <c r="DD543">
        <v>0</v>
      </c>
      <c r="DE543">
        <v>0</v>
      </c>
      <c r="DF543" s="1">
        <v>1.917379E-2</v>
      </c>
      <c r="DG543">
        <v>19.395669999999999</v>
      </c>
      <c r="DH543">
        <v>0</v>
      </c>
      <c r="DI543">
        <v>0</v>
      </c>
      <c r="DJ543" s="1">
        <v>1.9026419999999999E-2</v>
      </c>
      <c r="DK543">
        <v>19.507059999999999</v>
      </c>
      <c r="DL543">
        <v>0</v>
      </c>
      <c r="DM543">
        <v>0</v>
      </c>
      <c r="DN543" s="1">
        <v>1.9097929999999999E-2</v>
      </c>
      <c r="DO543">
        <v>19.60117</v>
      </c>
      <c r="DP543">
        <v>0</v>
      </c>
      <c r="DQ543">
        <v>0</v>
      </c>
      <c r="DR543" s="1">
        <v>1.9240710000000001E-2</v>
      </c>
      <c r="DS543">
        <v>19.629460000000002</v>
      </c>
      <c r="DT543">
        <v>0</v>
      </c>
      <c r="DU543">
        <v>0</v>
      </c>
      <c r="DV543" s="1">
        <v>1.927537E-2</v>
      </c>
      <c r="DW543">
        <v>19.608170000000001</v>
      </c>
      <c r="DX543">
        <v>0</v>
      </c>
      <c r="DY543">
        <v>0</v>
      </c>
      <c r="DZ543" s="1">
        <v>1.9368170000000001E-2</v>
      </c>
      <c r="EA543">
        <v>19.58211</v>
      </c>
      <c r="EB543">
        <v>0</v>
      </c>
      <c r="EC543">
        <v>0</v>
      </c>
      <c r="ED543" s="1">
        <v>2.0104810000000001E-2</v>
      </c>
      <c r="EE543">
        <v>19.565660000000001</v>
      </c>
      <c r="EF543">
        <v>0</v>
      </c>
      <c r="EG543">
        <v>0</v>
      </c>
      <c r="EH543" s="1">
        <v>1.999314E-2</v>
      </c>
      <c r="EI543">
        <v>19.613779999999998</v>
      </c>
      <c r="EJ543">
        <v>0</v>
      </c>
      <c r="EK543">
        <v>0</v>
      </c>
      <c r="EL543" s="1">
        <v>1.9579590000000001E-2</v>
      </c>
      <c r="EM543">
        <v>19.708400000000001</v>
      </c>
      <c r="EN543">
        <v>0</v>
      </c>
      <c r="EO543">
        <v>0</v>
      </c>
      <c r="EP543" s="1">
        <v>1.914776E-2</v>
      </c>
      <c r="EQ543">
        <v>19.818210000000001</v>
      </c>
      <c r="ER543">
        <v>0</v>
      </c>
      <c r="ES543" s="1">
        <v>1.451434E-35</v>
      </c>
      <c r="ET543" s="1">
        <v>1.9127479999999999E-2</v>
      </c>
      <c r="EU543">
        <v>19.906980000000001</v>
      </c>
      <c r="EV543" s="1">
        <v>3.5456349999999998E-37</v>
      </c>
      <c r="EW543" s="1">
        <v>1.2973289999999999E-32</v>
      </c>
      <c r="EX543" s="1">
        <v>1.9238060000000001E-2</v>
      </c>
      <c r="EY543">
        <v>19.923290000000001</v>
      </c>
      <c r="EZ543" s="1">
        <v>1.7237220000000001E-34</v>
      </c>
      <c r="FA543" s="1">
        <v>6.2494680000000002E-30</v>
      </c>
      <c r="FB543" s="1">
        <v>1.9191699999999999E-2</v>
      </c>
      <c r="FC543">
        <v>19.897069999999999</v>
      </c>
      <c r="FD543" s="1">
        <v>4.847681E-32</v>
      </c>
      <c r="FE543" s="1">
        <v>1.7539719999999999E-27</v>
      </c>
      <c r="FF543" s="1">
        <v>1.908338E-2</v>
      </c>
      <c r="FG543">
        <v>19.861350000000002</v>
      </c>
      <c r="FH543" s="1">
        <v>8.381193E-30</v>
      </c>
      <c r="FI543" s="1">
        <v>3.0439399999999999E-25</v>
      </c>
      <c r="FJ543" s="1">
        <v>1.9512359999999999E-2</v>
      </c>
      <c r="FK543">
        <v>19.846769999999999</v>
      </c>
      <c r="FL543" s="1">
        <v>9.7344960000000001E-28</v>
      </c>
      <c r="FM543" s="1">
        <v>3.4464070000000001E-23</v>
      </c>
      <c r="FN543" s="1">
        <v>1.9300769999999998E-2</v>
      </c>
      <c r="FO543">
        <v>19.950089999999999</v>
      </c>
      <c r="FP543" s="1">
        <v>7.4843229999999995E-26</v>
      </c>
      <c r="FQ543" s="1">
        <v>2.667375E-21</v>
      </c>
      <c r="FR543" s="1">
        <v>1.889451E-2</v>
      </c>
      <c r="FS543">
        <v>20.053750000000001</v>
      </c>
      <c r="FT543" s="1">
        <v>4.0253009999999999E-24</v>
      </c>
      <c r="FU543" s="1">
        <v>1.460777E-19</v>
      </c>
      <c r="FV543" s="1">
        <v>1.845803E-2</v>
      </c>
      <c r="FW543">
        <v>20.143470000000001</v>
      </c>
      <c r="FX543" s="1">
        <v>1.5756600000000001E-22</v>
      </c>
      <c r="FY543" s="1">
        <v>5.8426040000000004E-18</v>
      </c>
      <c r="FZ543" s="1">
        <v>1.8339339999999999E-2</v>
      </c>
      <c r="GA543">
        <v>20.195180000000001</v>
      </c>
      <c r="GB543" s="1">
        <v>4.7207310000000002E-21</v>
      </c>
      <c r="GC543" s="1">
        <v>1.75772E-16</v>
      </c>
      <c r="GD543">
        <v>1.8336229999999999E-2</v>
      </c>
      <c r="GE543">
        <v>20.200759999999999</v>
      </c>
      <c r="GF543" s="1">
        <v>1.1014759999999999E-19</v>
      </c>
      <c r="GG543" s="1">
        <v>4.0903350000000002E-15</v>
      </c>
      <c r="GH543" s="1">
        <v>1.8219019999999999E-2</v>
      </c>
      <c r="GI543">
        <v>20.17822</v>
      </c>
      <c r="GJ543" s="1">
        <v>2.018587E-18</v>
      </c>
      <c r="GK543" s="1">
        <v>7.5330759999999995E-14</v>
      </c>
      <c r="GL543" s="1">
        <v>1.8096999999999999E-2</v>
      </c>
      <c r="GM543">
        <v>20.151679999999999</v>
      </c>
      <c r="GN543" s="1">
        <v>2.9815930000000002E-17</v>
      </c>
      <c r="GO543" s="1">
        <v>1.118654E-12</v>
      </c>
      <c r="GP543" s="1">
        <v>1.848238E-2</v>
      </c>
      <c r="GQ543">
        <v>20.153279999999999</v>
      </c>
      <c r="GR543" s="1">
        <v>3.7204929999999998E-16</v>
      </c>
      <c r="GS543" s="1">
        <v>1.3646439999999999E-11</v>
      </c>
      <c r="GT543" s="1">
        <v>1.827668E-2</v>
      </c>
      <c r="GU543">
        <v>20.279530000000001</v>
      </c>
      <c r="GV543" s="1">
        <v>3.7554570000000002E-15</v>
      </c>
      <c r="GW543" s="1">
        <v>1.390984E-10</v>
      </c>
      <c r="GX543" s="1">
        <v>1.7882080000000002E-2</v>
      </c>
      <c r="GY543">
        <v>20.40831</v>
      </c>
      <c r="GZ543" s="1">
        <v>3.174245E-14</v>
      </c>
      <c r="HA543" s="1">
        <v>1.2012770000000001E-9</v>
      </c>
      <c r="HB543" s="1">
        <v>1.7458040000000001E-2</v>
      </c>
      <c r="HC543">
        <v>20.532679999999999</v>
      </c>
      <c r="HD543" s="1">
        <v>2.2919560000000001E-13</v>
      </c>
      <c r="HE543" s="1">
        <v>8.8764829999999997E-9</v>
      </c>
      <c r="HF543" s="1">
        <v>1.7324820000000001E-2</v>
      </c>
      <c r="HG543">
        <v>20.653390000000002</v>
      </c>
      <c r="HH543" s="1">
        <v>1.454616E-12</v>
      </c>
      <c r="HI543" s="1">
        <v>5.6742650000000002E-8</v>
      </c>
      <c r="HJ543" s="1">
        <v>1.7296229999999999E-2</v>
      </c>
      <c r="HK543">
        <v>20.70984</v>
      </c>
      <c r="HL543" s="1">
        <v>8.1328819999999999E-12</v>
      </c>
      <c r="HM543" s="1">
        <v>3.1767130000000002E-7</v>
      </c>
      <c r="HN543">
        <v>1.717602E-2</v>
      </c>
      <c r="HO543">
        <v>20.68751</v>
      </c>
      <c r="HP543" s="1">
        <v>4.0690200000000003E-11</v>
      </c>
      <c r="HQ543" s="1">
        <v>1.574451E-6</v>
      </c>
      <c r="HR543">
        <v>1.6969479999999999E-2</v>
      </c>
      <c r="HS543">
        <v>20.656610000000001</v>
      </c>
      <c r="HT543" s="1">
        <v>1.907044E-10</v>
      </c>
      <c r="HU543" s="1">
        <v>6.9806760000000001E-6</v>
      </c>
      <c r="HV543">
        <v>1.6994840000000001E-2</v>
      </c>
      <c r="HW543">
        <v>20.639189999999999</v>
      </c>
      <c r="HX543" s="1">
        <v>8.0294320000000001E-10</v>
      </c>
      <c r="HY543" s="1">
        <v>2.7897350000000002E-5</v>
      </c>
      <c r="HZ543" s="1">
        <v>1.675455E-2</v>
      </c>
      <c r="IA543">
        <v>20.738309999999998</v>
      </c>
      <c r="IB543" s="1">
        <v>2.9913190000000001E-9</v>
      </c>
      <c r="IC543" s="1">
        <v>1.0125520000000001E-4</v>
      </c>
      <c r="ID543" s="1">
        <v>1.6457240000000001E-2</v>
      </c>
      <c r="IE543">
        <v>20.891459999999999</v>
      </c>
      <c r="IF543" s="1">
        <v>1.0056690000000001E-8</v>
      </c>
      <c r="IG543" s="1">
        <v>3.3573320000000002E-4</v>
      </c>
      <c r="IH543" s="1">
        <v>1.6163050000000002E-2</v>
      </c>
      <c r="II543">
        <v>21.037089999999999</v>
      </c>
      <c r="IJ543" s="1">
        <v>3.0854110000000002E-8</v>
      </c>
      <c r="IK543" s="1">
        <v>1.02319E-3</v>
      </c>
      <c r="IL543" s="1">
        <v>1.6023860000000001E-2</v>
      </c>
      <c r="IM543">
        <v>21.16985</v>
      </c>
      <c r="IN543" s="1">
        <v>8.7922520000000005E-8</v>
      </c>
      <c r="IO543" s="1">
        <v>2.8867960000000001E-3</v>
      </c>
      <c r="IP543" s="1">
        <v>1.594891E-2</v>
      </c>
      <c r="IQ543">
        <v>21.212510000000002</v>
      </c>
      <c r="IR543" s="1">
        <v>2.332761E-7</v>
      </c>
      <c r="IS543" s="1">
        <v>7.5890360000000004E-3</v>
      </c>
      <c r="IT543" s="1">
        <v>1.5854460000000001E-2</v>
      </c>
      <c r="IU543">
        <v>21.193570000000001</v>
      </c>
      <c r="IV543" s="1">
        <v>5.7704600000000004E-7</v>
      </c>
      <c r="IW543" s="1">
        <v>1.8690720000000001E-2</v>
      </c>
      <c r="IX543" s="1">
        <v>1.576661E-2</v>
      </c>
      <c r="IY543">
        <v>21.174240000000001</v>
      </c>
      <c r="IZ543" s="1">
        <v>1.3399639999999999E-6</v>
      </c>
      <c r="JA543" s="1">
        <v>4.3329369999999999E-2</v>
      </c>
      <c r="JB543">
        <v>1.5902579999999999E-2</v>
      </c>
      <c r="JC543">
        <v>21.171299999999999</v>
      </c>
      <c r="JD543" s="1">
        <v>2.9777669999999998E-6</v>
      </c>
      <c r="JE543" s="1">
        <v>9.5034510000000003E-2</v>
      </c>
      <c r="JF543" s="1">
        <v>1.5817999999999999E-2</v>
      </c>
      <c r="JG543">
        <v>21.242380000000001</v>
      </c>
      <c r="JH543" s="1">
        <v>6.1872139999999998E-6</v>
      </c>
      <c r="JI543" s="1">
        <v>0.19803280000000001</v>
      </c>
      <c r="JJ543" s="1">
        <v>1.5650819999999999E-2</v>
      </c>
      <c r="JK543">
        <v>21.300529999999998</v>
      </c>
      <c r="JL543" s="1">
        <v>1.2171049999999999E-5</v>
      </c>
      <c r="JM543">
        <v>0.3932677</v>
      </c>
      <c r="JN543" s="1">
        <v>1.5445560000000001E-2</v>
      </c>
      <c r="JO543">
        <v>21.375360000000001</v>
      </c>
      <c r="JP543" s="1">
        <v>2.278937E-5</v>
      </c>
      <c r="JQ543">
        <v>0.74669079999999999</v>
      </c>
      <c r="JR543" s="1">
        <v>1.534394E-2</v>
      </c>
      <c r="JS543">
        <v>21.398969999999998</v>
      </c>
      <c r="JT543" s="1">
        <v>4.1171619999999999E-5</v>
      </c>
      <c r="JU543">
        <v>1.360061</v>
      </c>
      <c r="JV543" s="1">
        <v>1.528212E-2</v>
      </c>
      <c r="JW543">
        <v>21.387309999999999</v>
      </c>
      <c r="JX543" s="1">
        <v>7.1691600000000003E-5</v>
      </c>
      <c r="JY543">
        <v>2.3843719999999999</v>
      </c>
      <c r="JZ543" s="1">
        <v>1.5181750000000001E-2</v>
      </c>
      <c r="KA543">
        <v>21.368950000000002</v>
      </c>
      <c r="KB543" s="1">
        <v>1.200996E-4</v>
      </c>
      <c r="KC543">
        <v>4.0345360000000001</v>
      </c>
      <c r="KD543" s="1">
        <v>1.5032169999999999E-2</v>
      </c>
      <c r="KE543">
        <v>21.350269999999998</v>
      </c>
      <c r="KF543" s="1">
        <v>1.9383160000000001E-4</v>
      </c>
      <c r="KG543">
        <v>6.6046180000000003</v>
      </c>
      <c r="KH543" s="1">
        <v>1.486461E-2</v>
      </c>
      <c r="KI543">
        <v>21.338059999999999</v>
      </c>
      <c r="KJ543" s="1">
        <v>3.028231E-4</v>
      </c>
      <c r="KK543">
        <v>10.483409999999999</v>
      </c>
      <c r="KL543" s="1">
        <v>1.4726019999999999E-2</v>
      </c>
      <c r="KM543">
        <v>21.414200000000001</v>
      </c>
      <c r="KN543" s="1">
        <v>4.6042430000000002E-4</v>
      </c>
      <c r="KO543">
        <v>16.170159999999999</v>
      </c>
      <c r="KP543" s="1">
        <v>1.461352E-2</v>
      </c>
      <c r="KQ543">
        <v>21.455919999999999</v>
      </c>
      <c r="KR543" s="1">
        <v>6.8266810000000002E-4</v>
      </c>
      <c r="KS543">
        <v>24.289110000000001</v>
      </c>
      <c r="KT543" s="1">
        <v>1.449571E-2</v>
      </c>
      <c r="KU543">
        <v>21.513639999999999</v>
      </c>
      <c r="KV543" s="1">
        <v>9.8687329999999998E-4</v>
      </c>
      <c r="KW543">
        <v>35.598329999999997</v>
      </c>
      <c r="KX543" s="1">
        <v>1.4368529999999999E-2</v>
      </c>
      <c r="KY543">
        <v>21.573699999999999</v>
      </c>
      <c r="KZ543" s="1">
        <v>1.393179E-3</v>
      </c>
      <c r="LA543">
        <v>50.992310000000003</v>
      </c>
      <c r="LB543" s="1">
        <v>1.424715E-2</v>
      </c>
      <c r="LC543">
        <v>21.59188</v>
      </c>
      <c r="LD543" s="1">
        <v>1.9256989999999999E-3</v>
      </c>
      <c r="LE543">
        <v>71.502629999999996</v>
      </c>
      <c r="LF543" s="1">
        <v>1.414116E-2</v>
      </c>
      <c r="LG543">
        <v>21.562580000000001</v>
      </c>
      <c r="LH543" s="1">
        <v>2.6122749999999998E-3</v>
      </c>
      <c r="LI543">
        <v>98.298360000000002</v>
      </c>
      <c r="LJ543" s="1">
        <v>1.40965E-2</v>
      </c>
      <c r="LK543">
        <v>21.527180000000001</v>
      </c>
      <c r="LL543" s="1">
        <v>3.4936160000000002E-3</v>
      </c>
      <c r="LM543">
        <v>132.6798</v>
      </c>
      <c r="LN543" s="1">
        <v>1.4174819999999999E-2</v>
      </c>
      <c r="LO543">
        <v>21.53051</v>
      </c>
      <c r="LP543" s="1">
        <v>4.6346479999999999E-3</v>
      </c>
      <c r="LQ543">
        <v>176.10079999999999</v>
      </c>
      <c r="LR543" s="1">
        <v>1.409559E-2</v>
      </c>
      <c r="LS543">
        <v>21.664079999999998</v>
      </c>
      <c r="LT543" s="1">
        <v>5.9862409999999998E-3</v>
      </c>
      <c r="LU543">
        <v>230.08619999999999</v>
      </c>
      <c r="LV543" s="1">
        <v>1.3960459999999999E-2</v>
      </c>
      <c r="LW543">
        <v>21.789249999999999</v>
      </c>
      <c r="LX543" s="1">
        <v>7.5869070000000004E-3</v>
      </c>
      <c r="LY543">
        <v>296.16539999999998</v>
      </c>
      <c r="LZ543">
        <v>1.383181E-2</v>
      </c>
      <c r="MA543">
        <v>21.911439999999999</v>
      </c>
      <c r="MB543" s="1">
        <v>9.4864110000000001E-3</v>
      </c>
      <c r="MC543">
        <v>375.92290000000003</v>
      </c>
      <c r="MD543" s="1">
        <v>1.379445E-2</v>
      </c>
      <c r="ME543">
        <v>22.045549999999999</v>
      </c>
      <c r="MF543" s="1">
        <v>1.1786130000000001E-2</v>
      </c>
      <c r="MG543">
        <v>471.0104</v>
      </c>
      <c r="MH543" s="1">
        <v>1.3789269999999999E-2</v>
      </c>
      <c r="MI543">
        <v>22.092919999999999</v>
      </c>
      <c r="MJ543" s="1">
        <v>1.4504319999999999E-2</v>
      </c>
      <c r="MK543">
        <v>583.12660000000005</v>
      </c>
      <c r="ML543" s="1">
        <v>1.375591E-2</v>
      </c>
      <c r="MM543">
        <v>22.052009999999999</v>
      </c>
      <c r="MN543" s="1">
        <v>1.7617259999999999E-2</v>
      </c>
      <c r="MO543">
        <v>713.89890000000003</v>
      </c>
      <c r="MP543" s="1">
        <v>1.37418E-2</v>
      </c>
      <c r="MQ543">
        <v>22.01943</v>
      </c>
      <c r="MR543" s="1">
        <v>2.120497E-2</v>
      </c>
      <c r="MS543">
        <v>864.84310000000005</v>
      </c>
      <c r="MT543" s="1">
        <v>1.3891209999999999E-2</v>
      </c>
      <c r="MU543">
        <v>22.008849999999999</v>
      </c>
      <c r="MV543" s="1">
        <v>2.5585670000000001E-2</v>
      </c>
      <c r="MW543">
        <v>1037.673</v>
      </c>
      <c r="MX543" s="1">
        <v>1.3851550000000001E-2</v>
      </c>
      <c r="MY543">
        <v>22.11992</v>
      </c>
      <c r="MZ543" s="1">
        <v>3.0181989999999999E-2</v>
      </c>
      <c r="NA543">
        <v>1233.7909999999999</v>
      </c>
      <c r="NB543">
        <v>1.37316E-2</v>
      </c>
      <c r="NC543">
        <v>22.2593</v>
      </c>
      <c r="ND543" s="1">
        <v>3.5089259999999997E-2</v>
      </c>
      <c r="NE543">
        <v>1454.182</v>
      </c>
      <c r="NF543">
        <v>1.3602009999999999E-2</v>
      </c>
      <c r="NG543">
        <v>22.381540000000001</v>
      </c>
      <c r="NH543" s="1">
        <v>4.0430609999999999E-2</v>
      </c>
      <c r="NI543">
        <v>1699.7840000000001</v>
      </c>
      <c r="NJ543">
        <v>1.359459E-2</v>
      </c>
      <c r="NK543">
        <v>22.497199999999999</v>
      </c>
      <c r="NL543" s="1">
        <v>4.6654370000000001E-2</v>
      </c>
      <c r="NM543">
        <v>1971.6389999999999</v>
      </c>
      <c r="NN543">
        <v>1.3630420000000001E-2</v>
      </c>
      <c r="NO543">
        <v>22.521789999999999</v>
      </c>
      <c r="NP543" s="1">
        <v>5.3632310000000002E-2</v>
      </c>
      <c r="NQ543">
        <v>2270.8049999999998</v>
      </c>
      <c r="NR543">
        <v>1.362733E-2</v>
      </c>
      <c r="NS543">
        <v>22.491599999999998</v>
      </c>
      <c r="NT543" s="1">
        <v>6.1076940000000003E-2</v>
      </c>
      <c r="NU543">
        <v>2597.9520000000002</v>
      </c>
      <c r="NV543">
        <v>1.3553620000000001E-2</v>
      </c>
      <c r="NW543">
        <v>22.460930000000001</v>
      </c>
      <c r="NX543" s="1">
        <v>6.8765580000000007E-2</v>
      </c>
      <c r="NY543">
        <v>2953.346</v>
      </c>
      <c r="NZ543">
        <v>1.341356E-2</v>
      </c>
      <c r="OA543">
        <v>22.4481</v>
      </c>
      <c r="OB543" s="1">
        <v>7.6574909999999996E-2</v>
      </c>
      <c r="OC543">
        <v>3336.895</v>
      </c>
      <c r="OD543">
        <v>1.335955E-2</v>
      </c>
      <c r="OE543">
        <v>22.459299999999999</v>
      </c>
      <c r="OF543" s="1">
        <v>8.5339760000000001E-2</v>
      </c>
      <c r="OG543">
        <v>3748.672</v>
      </c>
      <c r="OH543">
        <v>1.3385910000000001E-2</v>
      </c>
      <c r="OI543">
        <v>22.544090000000001</v>
      </c>
      <c r="OJ543" s="1">
        <v>9.517436E-2</v>
      </c>
      <c r="OK543">
        <v>4189.0609999999997</v>
      </c>
    </row>
    <row r="544" spans="1:401" x14ac:dyDescent="0.35">
      <c r="A544">
        <v>553</v>
      </c>
      <c r="B544" t="s">
        <v>4</v>
      </c>
      <c r="C544" t="s">
        <v>364</v>
      </c>
      <c r="D544" t="s">
        <v>551</v>
      </c>
      <c r="E544">
        <v>5230.1180000000004</v>
      </c>
      <c r="F544" s="1">
        <v>2.3583750000000001E-2</v>
      </c>
      <c r="G544">
        <v>18.074549999999999</v>
      </c>
      <c r="H544">
        <v>0</v>
      </c>
      <c r="I544">
        <v>0</v>
      </c>
      <c r="J544">
        <v>2.3568370000000002E-2</v>
      </c>
      <c r="K544">
        <v>18.089310000000001</v>
      </c>
      <c r="L544">
        <v>0</v>
      </c>
      <c r="M544">
        <v>0</v>
      </c>
      <c r="N544" s="1">
        <v>2.3899179999999999E-2</v>
      </c>
      <c r="O544">
        <v>18.191859999999998</v>
      </c>
      <c r="P544">
        <v>0</v>
      </c>
      <c r="Q544">
        <v>0</v>
      </c>
      <c r="R544" s="1">
        <v>2.423664E-2</v>
      </c>
      <c r="S544">
        <v>18.253139999999998</v>
      </c>
      <c r="T544">
        <v>0</v>
      </c>
      <c r="U544">
        <v>0</v>
      </c>
      <c r="V544" s="1">
        <v>2.416548E-2</v>
      </c>
      <c r="W544">
        <v>18.345330000000001</v>
      </c>
      <c r="X544">
        <v>0</v>
      </c>
      <c r="Y544">
        <v>0</v>
      </c>
      <c r="Z544" s="1">
        <v>2.3957320000000001E-2</v>
      </c>
      <c r="AA544">
        <v>18.36206</v>
      </c>
      <c r="AB544">
        <v>0</v>
      </c>
      <c r="AC544">
        <v>0</v>
      </c>
      <c r="AD544">
        <v>2.3922410000000002E-2</v>
      </c>
      <c r="AE544">
        <v>18.36806</v>
      </c>
      <c r="AF544">
        <v>0</v>
      </c>
      <c r="AG544">
        <v>0</v>
      </c>
      <c r="AH544" s="1">
        <v>2.401673E-2</v>
      </c>
      <c r="AI544">
        <v>18.373239999999999</v>
      </c>
      <c r="AJ544">
        <v>0</v>
      </c>
      <c r="AK544">
        <v>0</v>
      </c>
      <c r="AL544" s="1">
        <v>2.374383E-2</v>
      </c>
      <c r="AM544">
        <v>18.376059999999999</v>
      </c>
      <c r="AN544">
        <v>0</v>
      </c>
      <c r="AO544">
        <v>0</v>
      </c>
      <c r="AP544" s="1">
        <v>2.395502E-2</v>
      </c>
      <c r="AQ544">
        <v>18.390470000000001</v>
      </c>
      <c r="AR544">
        <v>0</v>
      </c>
      <c r="AS544">
        <v>0</v>
      </c>
      <c r="AT544" s="1">
        <v>2.4310140000000001E-2</v>
      </c>
      <c r="AU544">
        <v>18.484839999999998</v>
      </c>
      <c r="AV544">
        <v>0</v>
      </c>
      <c r="AW544">
        <v>0</v>
      </c>
      <c r="AX544" s="1">
        <v>2.467256E-2</v>
      </c>
      <c r="AY544">
        <v>18.531310000000001</v>
      </c>
      <c r="AZ544">
        <v>0</v>
      </c>
      <c r="BA544">
        <v>0</v>
      </c>
      <c r="BB544">
        <v>2.482007E-2</v>
      </c>
      <c r="BC544">
        <v>18.570530000000002</v>
      </c>
      <c r="BD544">
        <v>0</v>
      </c>
      <c r="BE544">
        <v>0</v>
      </c>
      <c r="BF544">
        <v>2.4898130000000001E-2</v>
      </c>
      <c r="BG544">
        <v>18.61177</v>
      </c>
      <c r="BH544">
        <v>0</v>
      </c>
      <c r="BI544">
        <v>0</v>
      </c>
      <c r="BJ544" s="1">
        <v>2.5090790000000002E-2</v>
      </c>
      <c r="BK544">
        <v>18.606770000000001</v>
      </c>
      <c r="BL544">
        <v>0</v>
      </c>
      <c r="BM544">
        <v>0</v>
      </c>
      <c r="BN544" s="1">
        <v>2.5426069999999999E-2</v>
      </c>
      <c r="BO544">
        <v>18.591740000000001</v>
      </c>
      <c r="BP544">
        <v>0</v>
      </c>
      <c r="BQ544">
        <v>0</v>
      </c>
      <c r="BR544" s="1">
        <v>2.582719E-2</v>
      </c>
      <c r="BS544">
        <v>18.580490000000001</v>
      </c>
      <c r="BT544">
        <v>0</v>
      </c>
      <c r="BU544">
        <v>0</v>
      </c>
      <c r="BV544" s="1">
        <v>2.606957E-2</v>
      </c>
      <c r="BW544">
        <v>18.641030000000001</v>
      </c>
      <c r="BX544">
        <v>0</v>
      </c>
      <c r="BY544">
        <v>0</v>
      </c>
      <c r="BZ544" s="1">
        <v>2.621689E-2</v>
      </c>
      <c r="CA544">
        <v>18.765460000000001</v>
      </c>
      <c r="CB544">
        <v>0</v>
      </c>
      <c r="CC544">
        <v>0</v>
      </c>
      <c r="CD544" s="1">
        <v>2.6361200000000001E-2</v>
      </c>
      <c r="CE544">
        <v>18.909600000000001</v>
      </c>
      <c r="CF544">
        <v>0</v>
      </c>
      <c r="CG544">
        <v>0</v>
      </c>
      <c r="CH544" s="1">
        <v>2.658928E-2</v>
      </c>
      <c r="CI544">
        <v>19.026309999999999</v>
      </c>
      <c r="CJ544">
        <v>0</v>
      </c>
      <c r="CK544">
        <v>0</v>
      </c>
      <c r="CL544" s="1">
        <v>2.68428E-2</v>
      </c>
      <c r="CM544">
        <v>19.05753</v>
      </c>
      <c r="CN544">
        <v>0</v>
      </c>
      <c r="CO544">
        <v>0</v>
      </c>
      <c r="CP544" s="1">
        <v>2.704032E-2</v>
      </c>
      <c r="CQ544">
        <v>19.04243</v>
      </c>
      <c r="CR544">
        <v>0</v>
      </c>
      <c r="CS544">
        <v>0</v>
      </c>
      <c r="CT544" s="1">
        <v>2.7344790000000001E-2</v>
      </c>
      <c r="CU544">
        <v>19.029299999999999</v>
      </c>
      <c r="CV544">
        <v>0</v>
      </c>
      <c r="CW544">
        <v>0</v>
      </c>
      <c r="CX544" s="1">
        <v>2.8143390000000001E-2</v>
      </c>
      <c r="CY544">
        <v>19.03125</v>
      </c>
      <c r="CZ544">
        <v>0</v>
      </c>
      <c r="DA544">
        <v>0</v>
      </c>
      <c r="DB544" s="1">
        <v>2.8224030000000001E-2</v>
      </c>
      <c r="DC544">
        <v>19.117470000000001</v>
      </c>
      <c r="DD544">
        <v>0</v>
      </c>
      <c r="DE544">
        <v>0</v>
      </c>
      <c r="DF544" s="1">
        <v>2.800532E-2</v>
      </c>
      <c r="DG544">
        <v>19.255109999999998</v>
      </c>
      <c r="DH544">
        <v>0</v>
      </c>
      <c r="DI544">
        <v>0</v>
      </c>
      <c r="DJ544" s="1">
        <v>2.778425E-2</v>
      </c>
      <c r="DK544">
        <v>19.367010000000001</v>
      </c>
      <c r="DL544">
        <v>0</v>
      </c>
      <c r="DM544">
        <v>0</v>
      </c>
      <c r="DN544" s="1">
        <v>2.7892920000000002E-2</v>
      </c>
      <c r="DO544">
        <v>19.460799999999999</v>
      </c>
      <c r="DP544">
        <v>0</v>
      </c>
      <c r="DQ544">
        <v>0</v>
      </c>
      <c r="DR544" s="1">
        <v>2.8104980000000002E-2</v>
      </c>
      <c r="DS544">
        <v>19.488289999999999</v>
      </c>
      <c r="DT544">
        <v>0</v>
      </c>
      <c r="DU544">
        <v>0</v>
      </c>
      <c r="DV544" s="1">
        <v>2.815983E-2</v>
      </c>
      <c r="DW544">
        <v>19.465679999999999</v>
      </c>
      <c r="DX544">
        <v>0</v>
      </c>
      <c r="DY544">
        <v>0</v>
      </c>
      <c r="DZ544" s="1">
        <v>2.8318630000000001E-2</v>
      </c>
      <c r="EA544">
        <v>19.437670000000001</v>
      </c>
      <c r="EB544">
        <v>0</v>
      </c>
      <c r="EC544">
        <v>0</v>
      </c>
      <c r="ED544" s="1">
        <v>2.942351E-2</v>
      </c>
      <c r="EE544">
        <v>19.419180000000001</v>
      </c>
      <c r="EF544">
        <v>0</v>
      </c>
      <c r="EG544">
        <v>0</v>
      </c>
      <c r="EH544" s="1">
        <v>2.9262130000000001E-2</v>
      </c>
      <c r="EI544">
        <v>19.466059999999999</v>
      </c>
      <c r="EJ544">
        <v>0</v>
      </c>
      <c r="EK544">
        <v>0</v>
      </c>
      <c r="EL544">
        <v>2.8632310000000001E-2</v>
      </c>
      <c r="EM544">
        <v>19.561019999999999</v>
      </c>
      <c r="EN544">
        <v>0</v>
      </c>
      <c r="EO544">
        <v>0</v>
      </c>
      <c r="EP544" s="1">
        <v>2.7990310000000001E-2</v>
      </c>
      <c r="EQ544">
        <v>19.672149999999998</v>
      </c>
      <c r="ER544">
        <v>0</v>
      </c>
      <c r="ES544" s="1">
        <v>9.0841069999999998E-37</v>
      </c>
      <c r="ET544" s="1">
        <v>2.7962520000000001E-2</v>
      </c>
      <c r="EU544">
        <v>19.762530000000002</v>
      </c>
      <c r="EV544">
        <v>2.014672E-38</v>
      </c>
      <c r="EW544" s="1">
        <v>8.5539360000000004E-34</v>
      </c>
      <c r="EX544" s="1">
        <v>2.8139580000000001E-2</v>
      </c>
      <c r="EY544">
        <v>19.779050000000002</v>
      </c>
      <c r="EZ544" s="1">
        <v>1.031827E-35</v>
      </c>
      <c r="FA544" s="1">
        <v>4.3384820000000004E-31</v>
      </c>
      <c r="FB544" s="1">
        <v>2.8072429999999999E-2</v>
      </c>
      <c r="FC544">
        <v>19.751899999999999</v>
      </c>
      <c r="FD544" s="1">
        <v>3.0550039999999998E-33</v>
      </c>
      <c r="FE544" s="1">
        <v>1.281839E-28</v>
      </c>
      <c r="FF544" s="1">
        <v>2.7929220000000001E-2</v>
      </c>
      <c r="FG544">
        <v>19.715340000000001</v>
      </c>
      <c r="FH544" s="1">
        <v>5.5649379999999998E-31</v>
      </c>
      <c r="FI544" s="1">
        <v>2.3425240000000001E-26</v>
      </c>
      <c r="FJ544" s="1">
        <v>2.8580290000000001E-2</v>
      </c>
      <c r="FK544">
        <v>19.6998</v>
      </c>
      <c r="FL544" s="1">
        <v>6.8100089999999998E-29</v>
      </c>
      <c r="FM544" s="1">
        <v>2.7921679999999999E-24</v>
      </c>
      <c r="FN544" s="1">
        <v>2.8268580000000001E-2</v>
      </c>
      <c r="FO544">
        <v>19.803159999999998</v>
      </c>
      <c r="FP544" s="1">
        <v>5.5114210000000001E-27</v>
      </c>
      <c r="FQ544" s="1">
        <v>2.274899E-22</v>
      </c>
      <c r="FR544" s="1">
        <v>2.765898E-2</v>
      </c>
      <c r="FS544">
        <v>19.908940000000001</v>
      </c>
      <c r="FT544" s="1">
        <v>3.120115E-25</v>
      </c>
      <c r="FU544" s="1">
        <v>1.312055E-20</v>
      </c>
      <c r="FV544" s="1">
        <v>2.7012399999999999E-2</v>
      </c>
      <c r="FW544">
        <v>20.000509999999998</v>
      </c>
      <c r="FX544" s="1">
        <v>1.286265E-23</v>
      </c>
      <c r="FY544" s="1">
        <v>5.5283279999999997E-19</v>
      </c>
      <c r="FZ544" s="1">
        <v>2.6837639999999999E-2</v>
      </c>
      <c r="GA544">
        <v>20.05339</v>
      </c>
      <c r="GB544" s="1">
        <v>4.059486E-22</v>
      </c>
      <c r="GC544" s="1">
        <v>1.752044E-17</v>
      </c>
      <c r="GD544" s="1">
        <v>2.6848319999999998E-2</v>
      </c>
      <c r="GE544">
        <v>20.059149999999999</v>
      </c>
      <c r="GF544" s="1">
        <v>9.9806750000000006E-21</v>
      </c>
      <c r="GG544" s="1">
        <v>4.2936279999999998E-16</v>
      </c>
      <c r="GH544" s="1">
        <v>2.668127E-2</v>
      </c>
      <c r="GI544">
        <v>20.036169999999998</v>
      </c>
      <c r="GJ544" s="1">
        <v>1.9266030000000001E-19</v>
      </c>
      <c r="GK544" s="1">
        <v>8.3277289999999995E-15</v>
      </c>
      <c r="GL544" s="1">
        <v>2.6520100000000001E-2</v>
      </c>
      <c r="GM544">
        <v>20.009160000000001</v>
      </c>
      <c r="GN544" s="1">
        <v>2.9997719999999998E-18</v>
      </c>
      <c r="GO544" s="1">
        <v>1.302758E-13</v>
      </c>
      <c r="GP544" s="1">
        <v>2.7104710000000001E-2</v>
      </c>
      <c r="GQ544">
        <v>20.010210000000001</v>
      </c>
      <c r="GR544" s="1">
        <v>3.9448450000000001E-17</v>
      </c>
      <c r="GS544" s="1">
        <v>1.6736609999999999E-12</v>
      </c>
      <c r="GT544" s="1">
        <v>2.680513E-2</v>
      </c>
      <c r="GU544">
        <v>20.13673</v>
      </c>
      <c r="GV544" s="1">
        <v>4.19304E-16</v>
      </c>
      <c r="GW544" s="1">
        <v>1.796316E-11</v>
      </c>
      <c r="GX544" s="1">
        <v>2.621244E-2</v>
      </c>
      <c r="GY544">
        <v>20.267700000000001</v>
      </c>
      <c r="GZ544" s="1">
        <v>3.7288440000000001E-15</v>
      </c>
      <c r="HA544" s="1">
        <v>1.633126E-10</v>
      </c>
      <c r="HB544" s="1">
        <v>2.5579979999999999E-2</v>
      </c>
      <c r="HC544">
        <v>20.39368</v>
      </c>
      <c r="HD544" s="1">
        <v>2.8360230000000001E-14</v>
      </c>
      <c r="HE544" s="1">
        <v>1.2716689999999999E-9</v>
      </c>
      <c r="HF544" s="1">
        <v>2.5389169999999999E-2</v>
      </c>
      <c r="HG544">
        <v>20.515630000000002</v>
      </c>
      <c r="HH544" s="1">
        <v>1.8974429999999999E-13</v>
      </c>
      <c r="HI544" s="1">
        <v>8.5682050000000002E-9</v>
      </c>
      <c r="HJ544" s="1">
        <v>2.5358990000000001E-2</v>
      </c>
      <c r="HK544">
        <v>20.572520000000001</v>
      </c>
      <c r="HL544" s="1">
        <v>1.1181480000000001E-12</v>
      </c>
      <c r="HM544" s="1">
        <v>5.053601E-8</v>
      </c>
      <c r="HN544" s="1">
        <v>2.5186420000000001E-2</v>
      </c>
      <c r="HO544">
        <v>20.54955</v>
      </c>
      <c r="HP544" s="1">
        <v>5.7965859999999998E-12</v>
      </c>
      <c r="HQ544" s="1">
        <v>2.6375130000000002E-7</v>
      </c>
      <c r="HR544" s="1">
        <v>2.4893970000000001E-2</v>
      </c>
      <c r="HS544">
        <v>20.517489999999999</v>
      </c>
      <c r="HT544" s="1">
        <v>2.6727790000000002E-11</v>
      </c>
      <c r="HU544" s="1">
        <v>1.230164E-6</v>
      </c>
      <c r="HV544" s="1">
        <v>2.4937290000000001E-2</v>
      </c>
      <c r="HW544">
        <v>20.499099999999999</v>
      </c>
      <c r="HX544" s="1">
        <v>1.125176E-10</v>
      </c>
      <c r="HY544" s="1">
        <v>5.1709129999999996E-6</v>
      </c>
      <c r="HZ544" s="1">
        <v>2.4586480000000001E-2</v>
      </c>
      <c r="IA544">
        <v>20.59815</v>
      </c>
      <c r="IB544" s="1">
        <v>4.235153E-10</v>
      </c>
      <c r="IC544" s="1">
        <v>1.973791E-5</v>
      </c>
      <c r="ID544" s="1">
        <v>2.414614E-2</v>
      </c>
      <c r="IE544">
        <v>20.752770000000002</v>
      </c>
      <c r="IF544" s="1">
        <v>1.6487200000000001E-9</v>
      </c>
      <c r="IG544" s="1">
        <v>6.9004960000000005E-5</v>
      </c>
      <c r="IH544" s="1">
        <v>2.3708920000000001E-2</v>
      </c>
      <c r="II544">
        <v>20.900379999999998</v>
      </c>
      <c r="IJ544" s="1">
        <v>5.9235219999999996E-9</v>
      </c>
      <c r="IK544" s="1">
        <v>2.2258560000000001E-4</v>
      </c>
      <c r="IL544" s="1">
        <v>2.3509700000000001E-2</v>
      </c>
      <c r="IM544">
        <v>21.034289999999999</v>
      </c>
      <c r="IN544" s="1">
        <v>1.9133079999999999E-8</v>
      </c>
      <c r="IO544" s="1">
        <v>6.6423009999999995E-4</v>
      </c>
      <c r="IP544" s="1">
        <v>2.3404930000000001E-2</v>
      </c>
      <c r="IQ544">
        <v>21.077570000000001</v>
      </c>
      <c r="IR544" s="1">
        <v>5.6282029999999997E-8</v>
      </c>
      <c r="IS544">
        <v>1.8434479999999999E-3</v>
      </c>
      <c r="IT544" s="1">
        <v>2.3266019999999998E-2</v>
      </c>
      <c r="IU544">
        <v>21.057590000000001</v>
      </c>
      <c r="IV544" s="1">
        <v>1.5191140000000001E-7</v>
      </c>
      <c r="IW544" s="1">
        <v>4.7816489999999998E-3</v>
      </c>
      <c r="IX544" s="1">
        <v>2.3146369999999999E-2</v>
      </c>
      <c r="IY544">
        <v>21.036860000000001</v>
      </c>
      <c r="IZ544" s="1">
        <v>3.8068409999999999E-7</v>
      </c>
      <c r="JA544" s="1">
        <v>1.165566E-2</v>
      </c>
      <c r="JB544" s="1">
        <v>2.3351340000000002E-2</v>
      </c>
      <c r="JC544">
        <v>21.032540000000001</v>
      </c>
      <c r="JD544" s="1">
        <v>9.0483559999999997E-7</v>
      </c>
      <c r="JE544" s="1">
        <v>2.6835970000000001E-2</v>
      </c>
      <c r="JF544">
        <v>2.3231379999999999E-2</v>
      </c>
      <c r="JG544">
        <v>21.103020000000001</v>
      </c>
      <c r="JH544" s="1">
        <v>1.996536E-6</v>
      </c>
      <c r="JI544" s="1">
        <v>5.8618259999999998E-2</v>
      </c>
      <c r="JJ544" s="1">
        <v>2.298395E-2</v>
      </c>
      <c r="JK544">
        <v>21.16225</v>
      </c>
      <c r="JL544" s="1">
        <v>4.1468109999999999E-6</v>
      </c>
      <c r="JM544" s="1">
        <v>0.12188</v>
      </c>
      <c r="JN544" s="1">
        <v>2.2682250000000001E-2</v>
      </c>
      <c r="JO544">
        <v>21.237970000000001</v>
      </c>
      <c r="JP544" s="1">
        <v>8.1614180000000004E-6</v>
      </c>
      <c r="JQ544">
        <v>0.24199519999999999</v>
      </c>
      <c r="JR544" s="1">
        <v>2.2530870000000001E-2</v>
      </c>
      <c r="JS544">
        <v>21.26268</v>
      </c>
      <c r="JT544" s="1">
        <v>1.5437520000000001E-5</v>
      </c>
      <c r="JU544">
        <v>0.46033420000000003</v>
      </c>
      <c r="JV544">
        <v>2.2449199999999999E-2</v>
      </c>
      <c r="JW544">
        <v>21.251180000000002</v>
      </c>
      <c r="JX544" s="1">
        <v>2.8064119999999999E-5</v>
      </c>
      <c r="JY544">
        <v>0.84164510000000003</v>
      </c>
      <c r="JZ544" s="1">
        <v>2.23012E-2</v>
      </c>
      <c r="KA544">
        <v>21.232749999999999</v>
      </c>
      <c r="KB544" s="1">
        <v>4.8917620000000002E-5</v>
      </c>
      <c r="KC544">
        <v>1.483239</v>
      </c>
      <c r="KD544" s="1">
        <v>2.207945E-2</v>
      </c>
      <c r="KE544">
        <v>21.214259999999999</v>
      </c>
      <c r="KF544" s="1">
        <v>8.1933160000000001E-5</v>
      </c>
      <c r="KG544">
        <v>2.5257740000000002</v>
      </c>
      <c r="KH544" s="1">
        <v>2.1834180000000002E-2</v>
      </c>
      <c r="KI544">
        <v>21.202590000000001</v>
      </c>
      <c r="KJ544" s="1">
        <v>1.3256769999999999E-4</v>
      </c>
      <c r="KK544">
        <v>4.165483</v>
      </c>
      <c r="KL544" s="1">
        <v>2.1629829999999999E-2</v>
      </c>
      <c r="KM544">
        <v>21.279599999999999</v>
      </c>
      <c r="KN544" s="1">
        <v>2.0830999999999999E-4</v>
      </c>
      <c r="KO544">
        <v>6.6674439999999997</v>
      </c>
      <c r="KP544" s="1">
        <v>2.1472249999999998E-2</v>
      </c>
      <c r="KQ544">
        <v>21.323869999999999</v>
      </c>
      <c r="KR544" s="1">
        <v>3.1873809999999998E-4</v>
      </c>
      <c r="KS544">
        <v>10.37988</v>
      </c>
      <c r="KT544">
        <v>2.130052E-2</v>
      </c>
      <c r="KU544">
        <v>21.383050000000001</v>
      </c>
      <c r="KV544" s="1">
        <v>4.7456879999999998E-4</v>
      </c>
      <c r="KW544">
        <v>15.74732</v>
      </c>
      <c r="KX544" s="1">
        <v>2.1113300000000002E-2</v>
      </c>
      <c r="KY544">
        <v>21.444849999999999</v>
      </c>
      <c r="KZ544" s="1">
        <v>6.8891289999999995E-4</v>
      </c>
      <c r="LA544">
        <v>23.321999999999999</v>
      </c>
      <c r="LB544" s="1">
        <v>2.0934250000000001E-2</v>
      </c>
      <c r="LC544">
        <v>21.464449999999999</v>
      </c>
      <c r="LD544" s="1">
        <v>9.7778350000000003E-4</v>
      </c>
      <c r="LE544">
        <v>33.772930000000002</v>
      </c>
      <c r="LF544" s="1">
        <v>2.0779499999999999E-2</v>
      </c>
      <c r="LG544">
        <v>21.435849999999999</v>
      </c>
      <c r="LH544" s="1">
        <v>1.3603280000000001E-3</v>
      </c>
      <c r="LI544">
        <v>47.893839999999997</v>
      </c>
      <c r="LJ544" s="1">
        <v>2.072353E-2</v>
      </c>
      <c r="LK544">
        <v>21.400600000000001</v>
      </c>
      <c r="LL544" s="1">
        <v>1.864316E-3</v>
      </c>
      <c r="LM544">
        <v>66.606080000000006</v>
      </c>
      <c r="LN544" s="1">
        <v>2.083979E-2</v>
      </c>
      <c r="LO544">
        <v>21.40381</v>
      </c>
      <c r="LP544" s="1">
        <v>2.5303410000000002E-3</v>
      </c>
      <c r="LQ544">
        <v>90.967749999999995</v>
      </c>
      <c r="LR544">
        <v>2.072659E-2</v>
      </c>
      <c r="LS544">
        <v>21.538430000000002</v>
      </c>
      <c r="LT544" s="1">
        <v>3.340502E-3</v>
      </c>
      <c r="LU544">
        <v>122.17019999999999</v>
      </c>
      <c r="LV544" s="1">
        <v>2.0521770000000002E-2</v>
      </c>
      <c r="LW544">
        <v>21.666599999999999</v>
      </c>
      <c r="LX544" s="1">
        <v>4.3213130000000002E-3</v>
      </c>
      <c r="LY544">
        <v>161.5033</v>
      </c>
      <c r="LZ544" s="1">
        <v>2.033159E-2</v>
      </c>
      <c r="MA544">
        <v>21.7911</v>
      </c>
      <c r="MB544" s="1">
        <v>5.5114609999999996E-3</v>
      </c>
      <c r="MC544">
        <v>210.3441</v>
      </c>
      <c r="MD544">
        <v>2.0277650000000001E-2</v>
      </c>
      <c r="ME544">
        <v>21.927299999999999</v>
      </c>
      <c r="MF544" s="1">
        <v>6.9793520000000003E-3</v>
      </c>
      <c r="MG544">
        <v>270.1592</v>
      </c>
      <c r="MH544" s="1">
        <v>2.027957E-2</v>
      </c>
      <c r="MI544">
        <v>21.976050000000001</v>
      </c>
      <c r="MJ544" s="1">
        <v>8.7503609999999999E-3</v>
      </c>
      <c r="MK544">
        <v>342.48849999999999</v>
      </c>
      <c r="ML544" s="1">
        <v>2.0226879999999999E-2</v>
      </c>
      <c r="MM544">
        <v>21.934539999999998</v>
      </c>
      <c r="MN544" s="1">
        <v>1.081232E-2</v>
      </c>
      <c r="MO544">
        <v>428.9443</v>
      </c>
      <c r="MP544" s="1">
        <v>2.0217369999999998E-2</v>
      </c>
      <c r="MQ544">
        <v>21.900690000000001</v>
      </c>
      <c r="MR544" s="1">
        <v>1.323971E-2</v>
      </c>
      <c r="MS544">
        <v>531.14300000000003</v>
      </c>
      <c r="MT544" s="1">
        <v>2.0440380000000001E-2</v>
      </c>
      <c r="MU544">
        <v>21.888960000000001</v>
      </c>
      <c r="MV544" s="1">
        <v>1.6232320000000001E-2</v>
      </c>
      <c r="MW544">
        <v>650.69929999999999</v>
      </c>
      <c r="MX544" s="1">
        <v>2.0387519999999999E-2</v>
      </c>
      <c r="MY544">
        <v>22.000250000000001</v>
      </c>
      <c r="MZ544" s="1">
        <v>1.944601E-2</v>
      </c>
      <c r="NA544">
        <v>789.31240000000003</v>
      </c>
      <c r="NB544" s="1">
        <v>2.0209609999999999E-2</v>
      </c>
      <c r="NC544">
        <v>22.141449999999999</v>
      </c>
      <c r="ND544" s="1">
        <v>2.2938679999999999E-2</v>
      </c>
      <c r="NE544">
        <v>948.57150000000001</v>
      </c>
      <c r="NF544" s="1">
        <v>2.0013940000000001E-2</v>
      </c>
      <c r="NG544">
        <v>22.26559</v>
      </c>
      <c r="NH544" s="1">
        <v>2.67984E-2</v>
      </c>
      <c r="NI544">
        <v>1129.902</v>
      </c>
      <c r="NJ544" s="1">
        <v>2.000468E-2</v>
      </c>
      <c r="NK544">
        <v>22.38278</v>
      </c>
      <c r="NL544" s="1">
        <v>3.1347519999999997E-2</v>
      </c>
      <c r="NM544">
        <v>1334.6020000000001</v>
      </c>
      <c r="NN544" s="1">
        <v>2.006341E-2</v>
      </c>
      <c r="NO544">
        <v>22.408239999999999</v>
      </c>
      <c r="NP544" s="1">
        <v>3.6515909999999999E-2</v>
      </c>
      <c r="NQ544">
        <v>1563.924</v>
      </c>
      <c r="NR544" s="1">
        <v>2.006233E-2</v>
      </c>
      <c r="NS544">
        <v>22.37717</v>
      </c>
      <c r="NT544" s="1">
        <v>4.2110700000000001E-2</v>
      </c>
      <c r="NU544">
        <v>1819.1289999999999</v>
      </c>
      <c r="NV544" s="1">
        <v>1.9946700000000001E-2</v>
      </c>
      <c r="NW544">
        <v>22.345379999999999</v>
      </c>
      <c r="NX544" s="1">
        <v>4.7962940000000003E-2</v>
      </c>
      <c r="NY544">
        <v>2101.3319999999999</v>
      </c>
      <c r="NZ544" s="1">
        <v>1.9741999999999999E-2</v>
      </c>
      <c r="OA544">
        <v>22.331849999999999</v>
      </c>
      <c r="OB544" s="1">
        <v>5.4032089999999998E-2</v>
      </c>
      <c r="OC544">
        <v>2411.4360000000001</v>
      </c>
      <c r="OD544" s="1">
        <v>1.9665539999999999E-2</v>
      </c>
      <c r="OE544">
        <v>22.34299</v>
      </c>
      <c r="OF544" s="1">
        <v>6.0897720000000002E-2</v>
      </c>
      <c r="OG544">
        <v>2749.944</v>
      </c>
      <c r="OH544" s="1">
        <v>1.9707100000000002E-2</v>
      </c>
      <c r="OI544">
        <v>22.42878</v>
      </c>
      <c r="OJ544" s="1">
        <v>6.8652450000000004E-2</v>
      </c>
      <c r="OK544">
        <v>3117.3310000000001</v>
      </c>
    </row>
    <row r="545" spans="1:401" x14ac:dyDescent="0.35">
      <c r="A545">
        <v>554</v>
      </c>
      <c r="B545" t="s">
        <v>4</v>
      </c>
      <c r="C545" t="s">
        <v>364</v>
      </c>
      <c r="D545" t="s">
        <v>552</v>
      </c>
      <c r="E545">
        <v>4614.0169999999998</v>
      </c>
      <c r="F545" s="1">
        <v>4.0411990000000002E-2</v>
      </c>
      <c r="G545">
        <v>17.81325</v>
      </c>
      <c r="H545">
        <v>0</v>
      </c>
      <c r="I545">
        <v>0</v>
      </c>
      <c r="J545" s="1">
        <v>4.0394760000000002E-2</v>
      </c>
      <c r="K545">
        <v>17.82376</v>
      </c>
      <c r="L545">
        <v>0</v>
      </c>
      <c r="M545">
        <v>0</v>
      </c>
      <c r="N545" s="1">
        <v>4.0988650000000001E-2</v>
      </c>
      <c r="O545">
        <v>17.906639999999999</v>
      </c>
      <c r="P545">
        <v>0</v>
      </c>
      <c r="Q545">
        <v>0</v>
      </c>
      <c r="R545" s="1">
        <v>4.159972E-2</v>
      </c>
      <c r="S545">
        <v>17.959669999999999</v>
      </c>
      <c r="T545">
        <v>0</v>
      </c>
      <c r="U545">
        <v>0</v>
      </c>
      <c r="V545" s="1">
        <v>4.1467080000000003E-2</v>
      </c>
      <c r="W545">
        <v>18.03877</v>
      </c>
      <c r="X545">
        <v>0</v>
      </c>
      <c r="Y545">
        <v>0</v>
      </c>
      <c r="Z545" s="1">
        <v>4.1095260000000002E-2</v>
      </c>
      <c r="AA545">
        <v>18.057279999999999</v>
      </c>
      <c r="AB545">
        <v>0</v>
      </c>
      <c r="AC545">
        <v>0</v>
      </c>
      <c r="AD545" s="1">
        <v>4.1035429999999998E-2</v>
      </c>
      <c r="AE545">
        <v>18.065719999999999</v>
      </c>
      <c r="AF545">
        <v>0</v>
      </c>
      <c r="AG545">
        <v>0</v>
      </c>
      <c r="AH545" s="1">
        <v>4.1190539999999998E-2</v>
      </c>
      <c r="AI545">
        <v>18.072780000000002</v>
      </c>
      <c r="AJ545">
        <v>0</v>
      </c>
      <c r="AK545">
        <v>0</v>
      </c>
      <c r="AL545" s="1">
        <v>4.0699260000000001E-2</v>
      </c>
      <c r="AM545">
        <v>18.076619999999998</v>
      </c>
      <c r="AN545">
        <v>0</v>
      </c>
      <c r="AO545">
        <v>0</v>
      </c>
      <c r="AP545" s="1">
        <v>4.1073199999999997E-2</v>
      </c>
      <c r="AQ545">
        <v>18.089200000000002</v>
      </c>
      <c r="AR545">
        <v>0</v>
      </c>
      <c r="AS545">
        <v>0</v>
      </c>
      <c r="AT545" s="1">
        <v>4.1710469999999999E-2</v>
      </c>
      <c r="AU545">
        <v>18.167950000000001</v>
      </c>
      <c r="AV545">
        <v>0</v>
      </c>
      <c r="AW545">
        <v>0</v>
      </c>
      <c r="AX545" s="1">
        <v>4.235473E-2</v>
      </c>
      <c r="AY545">
        <v>18.210740000000001</v>
      </c>
      <c r="AZ545">
        <v>0</v>
      </c>
      <c r="BA545">
        <v>0</v>
      </c>
      <c r="BB545" s="1">
        <v>4.259959E-2</v>
      </c>
      <c r="BC545">
        <v>18.24793</v>
      </c>
      <c r="BD545">
        <v>0</v>
      </c>
      <c r="BE545">
        <v>0</v>
      </c>
      <c r="BF545" s="1">
        <v>4.2722959999999997E-2</v>
      </c>
      <c r="BG545">
        <v>18.286629999999999</v>
      </c>
      <c r="BH545">
        <v>0</v>
      </c>
      <c r="BI545">
        <v>0</v>
      </c>
      <c r="BJ545" s="1">
        <v>4.3054670000000003E-2</v>
      </c>
      <c r="BK545">
        <v>18.287710000000001</v>
      </c>
      <c r="BL545">
        <v>0</v>
      </c>
      <c r="BM545">
        <v>0</v>
      </c>
      <c r="BN545">
        <v>4.3652549999999998E-2</v>
      </c>
      <c r="BO545">
        <v>18.27946</v>
      </c>
      <c r="BP545">
        <v>0</v>
      </c>
      <c r="BQ545">
        <v>0</v>
      </c>
      <c r="BR545" s="1">
        <v>4.4362899999999997E-2</v>
      </c>
      <c r="BS545">
        <v>18.27392</v>
      </c>
      <c r="BT545">
        <v>0</v>
      </c>
      <c r="BU545">
        <v>0</v>
      </c>
      <c r="BV545" s="1">
        <v>4.4779609999999997E-2</v>
      </c>
      <c r="BW545">
        <v>18.326370000000001</v>
      </c>
      <c r="BX545">
        <v>0</v>
      </c>
      <c r="BY545">
        <v>0</v>
      </c>
      <c r="BZ545" s="1">
        <v>4.5035949999999998E-2</v>
      </c>
      <c r="CA545">
        <v>18.432099999999998</v>
      </c>
      <c r="CB545">
        <v>0</v>
      </c>
      <c r="CC545">
        <v>0</v>
      </c>
      <c r="CD545" s="1">
        <v>4.52836E-2</v>
      </c>
      <c r="CE545">
        <v>18.55734</v>
      </c>
      <c r="CF545">
        <v>0</v>
      </c>
      <c r="CG545">
        <v>0</v>
      </c>
      <c r="CH545" s="1">
        <v>4.5695390000000002E-2</v>
      </c>
      <c r="CI545">
        <v>18.66311</v>
      </c>
      <c r="CJ545">
        <v>0</v>
      </c>
      <c r="CK545">
        <v>0</v>
      </c>
      <c r="CL545" s="1">
        <v>4.6133300000000002E-2</v>
      </c>
      <c r="CM545">
        <v>18.70073</v>
      </c>
      <c r="CN545">
        <v>0</v>
      </c>
      <c r="CO545">
        <v>0</v>
      </c>
      <c r="CP545" s="1">
        <v>4.6483759999999999E-2</v>
      </c>
      <c r="CQ545">
        <v>18.69894</v>
      </c>
      <c r="CR545">
        <v>0</v>
      </c>
      <c r="CS545">
        <v>0</v>
      </c>
      <c r="CT545" s="1">
        <v>4.7042670000000002E-2</v>
      </c>
      <c r="CU545">
        <v>18.695920000000001</v>
      </c>
      <c r="CV545">
        <v>0</v>
      </c>
      <c r="CW545">
        <v>0</v>
      </c>
      <c r="CX545" s="1">
        <v>4.8450130000000001E-2</v>
      </c>
      <c r="CY545">
        <v>18.704260000000001</v>
      </c>
      <c r="CZ545">
        <v>0</v>
      </c>
      <c r="DA545">
        <v>0</v>
      </c>
      <c r="DB545" s="1">
        <v>4.859699E-2</v>
      </c>
      <c r="DC545">
        <v>18.780819999999999</v>
      </c>
      <c r="DD545">
        <v>0</v>
      </c>
      <c r="DE545">
        <v>0</v>
      </c>
      <c r="DF545" s="1">
        <v>4.8201059999999997E-2</v>
      </c>
      <c r="DG545">
        <v>18.900780000000001</v>
      </c>
      <c r="DH545">
        <v>0</v>
      </c>
      <c r="DI545">
        <v>0</v>
      </c>
      <c r="DJ545" s="1">
        <v>4.7815330000000003E-2</v>
      </c>
      <c r="DK545">
        <v>19.002289999999999</v>
      </c>
      <c r="DL545">
        <v>0</v>
      </c>
      <c r="DM545">
        <v>0</v>
      </c>
      <c r="DN545" s="1">
        <v>4.8010530000000003E-2</v>
      </c>
      <c r="DO545">
        <v>19.089790000000001</v>
      </c>
      <c r="DP545">
        <v>0</v>
      </c>
      <c r="DQ545">
        <v>0</v>
      </c>
      <c r="DR545">
        <v>4.8392049999999999E-2</v>
      </c>
      <c r="DS545">
        <v>19.124269999999999</v>
      </c>
      <c r="DT545">
        <v>0</v>
      </c>
      <c r="DU545">
        <v>0</v>
      </c>
      <c r="DV545" s="1">
        <v>4.8509410000000003E-2</v>
      </c>
      <c r="DW545">
        <v>19.11656</v>
      </c>
      <c r="DX545">
        <v>0</v>
      </c>
      <c r="DY545">
        <v>0</v>
      </c>
      <c r="DZ545" s="1">
        <v>4.883556E-2</v>
      </c>
      <c r="EA545">
        <v>19.100899999999999</v>
      </c>
      <c r="EB545">
        <v>0</v>
      </c>
      <c r="EC545">
        <v>0</v>
      </c>
      <c r="ED545" s="1">
        <v>5.079119E-2</v>
      </c>
      <c r="EE545">
        <v>19.092189999999999</v>
      </c>
      <c r="EF545">
        <v>0</v>
      </c>
      <c r="EG545">
        <v>0</v>
      </c>
      <c r="EH545">
        <v>5.0524479999999997E-2</v>
      </c>
      <c r="EI545">
        <v>19.135819999999999</v>
      </c>
      <c r="EJ545">
        <v>0</v>
      </c>
      <c r="EK545">
        <v>0</v>
      </c>
      <c r="EL545" s="1">
        <v>4.9388960000000003E-2</v>
      </c>
      <c r="EM545">
        <v>19.21857</v>
      </c>
      <c r="EN545">
        <v>0</v>
      </c>
      <c r="EO545">
        <v>0</v>
      </c>
      <c r="EP545" s="1">
        <v>4.8261980000000003E-2</v>
      </c>
      <c r="EQ545">
        <v>19.31561</v>
      </c>
      <c r="ER545">
        <v>0</v>
      </c>
      <c r="ES545">
        <v>0</v>
      </c>
      <c r="ET545" s="1">
        <v>4.8237530000000001E-2</v>
      </c>
      <c r="EU545">
        <v>19.398119999999999</v>
      </c>
      <c r="EV545">
        <v>0</v>
      </c>
      <c r="EW545">
        <v>0</v>
      </c>
      <c r="EX545" s="1">
        <v>4.855947E-2</v>
      </c>
      <c r="EY545">
        <v>19.421019999999999</v>
      </c>
      <c r="EZ545">
        <v>0</v>
      </c>
      <c r="FA545" s="1">
        <v>-9.8618960000000002E-37</v>
      </c>
      <c r="FB545" s="1">
        <v>4.8463649999999997E-2</v>
      </c>
      <c r="FC545">
        <v>19.406600000000001</v>
      </c>
      <c r="FD545">
        <v>0</v>
      </c>
      <c r="FE545" s="1">
        <v>-3.6048100000000002E-35</v>
      </c>
      <c r="FF545" s="1">
        <v>4.8243080000000001E-2</v>
      </c>
      <c r="FG545">
        <v>19.38176</v>
      </c>
      <c r="FH545">
        <v>0</v>
      </c>
      <c r="FI545" s="1">
        <v>-1.2907480000000001E-32</v>
      </c>
      <c r="FJ545">
        <v>4.9406319999999997E-2</v>
      </c>
      <c r="FK545">
        <v>19.37266</v>
      </c>
      <c r="FL545">
        <v>2.3566890000000001E-32</v>
      </c>
      <c r="FM545" s="1">
        <v>7.827454E-28</v>
      </c>
      <c r="FN545" s="1">
        <v>4.8866420000000001E-2</v>
      </c>
      <c r="FO545">
        <v>19.460719999999998</v>
      </c>
      <c r="FP545">
        <v>6.3550699999999997E-30</v>
      </c>
      <c r="FQ545" s="1">
        <v>2.1233609999999999E-25</v>
      </c>
      <c r="FR545" s="1">
        <v>4.7788549999999999E-2</v>
      </c>
      <c r="FS545">
        <v>19.55284</v>
      </c>
      <c r="FT545" s="1">
        <v>5.8754880000000003E-28</v>
      </c>
      <c r="FU545" s="1">
        <v>2.000915E-23</v>
      </c>
      <c r="FV545" s="1">
        <v>4.6653840000000002E-2</v>
      </c>
      <c r="FW545">
        <v>19.63458</v>
      </c>
      <c r="FX545" s="1">
        <v>3.3374830000000002E-26</v>
      </c>
      <c r="FY545" s="1">
        <v>1.1622E-21</v>
      </c>
      <c r="FZ545" s="1">
        <v>4.6356000000000001E-2</v>
      </c>
      <c r="GA545">
        <v>19.684899999999999</v>
      </c>
      <c r="GB545" s="1">
        <v>1.424298E-24</v>
      </c>
      <c r="GC545" s="1">
        <v>4.9801529999999999E-20</v>
      </c>
      <c r="GD545" s="1">
        <v>4.6399700000000002E-2</v>
      </c>
      <c r="GE545">
        <v>19.69699</v>
      </c>
      <c r="GF545" s="1">
        <v>4.6347270000000001E-23</v>
      </c>
      <c r="GG545" s="1">
        <v>1.6143250000000001E-18</v>
      </c>
      <c r="GH545" s="1">
        <v>4.611436E-2</v>
      </c>
      <c r="GI545">
        <v>19.68364</v>
      </c>
      <c r="GJ545" s="1">
        <v>1.121324E-21</v>
      </c>
      <c r="GK545" s="1">
        <v>3.9241550000000002E-17</v>
      </c>
      <c r="GL545" s="1">
        <v>4.5870080000000001E-2</v>
      </c>
      <c r="GM545">
        <v>19.664809999999999</v>
      </c>
      <c r="GN545" s="1">
        <v>2.1041059999999999E-20</v>
      </c>
      <c r="GO545" s="1">
        <v>7.3926829999999999E-16</v>
      </c>
      <c r="GP545" s="1">
        <v>4.6921629999999999E-2</v>
      </c>
      <c r="GQ545">
        <v>19.66825</v>
      </c>
      <c r="GR545" s="1">
        <v>3.4890649999999998E-19</v>
      </c>
      <c r="GS545" s="1">
        <v>1.196524E-14</v>
      </c>
      <c r="GT545" s="1">
        <v>4.6400909999999997E-2</v>
      </c>
      <c r="GU545">
        <v>19.774439999999998</v>
      </c>
      <c r="GV545" s="1">
        <v>4.3826310000000004E-18</v>
      </c>
      <c r="GW545" s="1">
        <v>1.517589E-13</v>
      </c>
      <c r="GX545" s="1">
        <v>4.5350260000000003E-2</v>
      </c>
      <c r="GY545">
        <v>19.887239999999998</v>
      </c>
      <c r="GZ545" s="1">
        <v>4.3469850000000003E-17</v>
      </c>
      <c r="HA545" s="1">
        <v>1.5397E-12</v>
      </c>
      <c r="HB545" s="1">
        <v>4.4239639999999997E-2</v>
      </c>
      <c r="HC545">
        <v>19.997229999999998</v>
      </c>
      <c r="HD545" s="1">
        <v>3.6092430000000002E-16</v>
      </c>
      <c r="HE545" s="1">
        <v>1.309283E-11</v>
      </c>
      <c r="HF545" s="1">
        <v>4.3905779999999998E-2</v>
      </c>
      <c r="HG545">
        <v>20.10511</v>
      </c>
      <c r="HH545" s="1">
        <v>2.6834539999999999E-15</v>
      </c>
      <c r="HI545" s="1">
        <v>9.8040209999999997E-11</v>
      </c>
      <c r="HJ545" s="1">
        <v>4.3884689999999997E-2</v>
      </c>
      <c r="HK545">
        <v>20.161650000000002</v>
      </c>
      <c r="HL545" s="1">
        <v>1.789405E-14</v>
      </c>
      <c r="HM545" s="1">
        <v>6.5385579999999996E-10</v>
      </c>
      <c r="HN545" s="1">
        <v>4.3586489999999999E-2</v>
      </c>
      <c r="HO545">
        <v>20.152560000000001</v>
      </c>
      <c r="HP545" s="1">
        <v>1.040126E-13</v>
      </c>
      <c r="HQ545" s="1">
        <v>3.8262259999999999E-9</v>
      </c>
      <c r="HR545" s="1">
        <v>4.3088849999999998E-2</v>
      </c>
      <c r="HS545">
        <v>20.132819999999999</v>
      </c>
      <c r="HT545" s="1">
        <v>5.2736360000000005E-13</v>
      </c>
      <c r="HU545" s="1">
        <v>1.961888E-8</v>
      </c>
      <c r="HV545" s="1">
        <v>4.317087E-2</v>
      </c>
      <c r="HW545">
        <v>20.122029999999999</v>
      </c>
      <c r="HX545" s="1">
        <v>2.464743E-12</v>
      </c>
      <c r="HY545" s="1">
        <v>9.1539330000000003E-8</v>
      </c>
      <c r="HZ545" s="1">
        <v>4.2568559999999998E-2</v>
      </c>
      <c r="IA545">
        <v>20.205449999999999</v>
      </c>
      <c r="IB545" s="1">
        <v>1.017022E-11</v>
      </c>
      <c r="IC545" s="1">
        <v>3.8298439999999998E-7</v>
      </c>
      <c r="ID545" s="1">
        <v>4.1797769999999998E-2</v>
      </c>
      <c r="IE545">
        <v>20.33605</v>
      </c>
      <c r="IF545" s="1">
        <v>3.7506350000000001E-11</v>
      </c>
      <c r="IG545" s="1">
        <v>1.4382869999999999E-6</v>
      </c>
      <c r="IH545" s="1">
        <v>4.102658E-2</v>
      </c>
      <c r="II545">
        <v>20.46322</v>
      </c>
      <c r="IJ545" s="1">
        <v>1.2662830000000001E-10</v>
      </c>
      <c r="IK545" s="1">
        <v>4.947491E-6</v>
      </c>
      <c r="IL545" s="1">
        <v>4.0680210000000001E-2</v>
      </c>
      <c r="IM545">
        <v>20.581019999999999</v>
      </c>
      <c r="IN545" s="1">
        <v>4.0216040000000001E-10</v>
      </c>
      <c r="IO545" s="1">
        <v>1.5849450000000001E-5</v>
      </c>
      <c r="IP545" s="1">
        <v>4.0504970000000001E-2</v>
      </c>
      <c r="IQ545">
        <v>20.626999999999999</v>
      </c>
      <c r="IR545" s="1">
        <v>2.1045540000000002E-9</v>
      </c>
      <c r="IS545" s="1">
        <v>4.8351779999999999E-5</v>
      </c>
      <c r="IT545" s="1">
        <v>4.0264349999999997E-2</v>
      </c>
      <c r="IU545">
        <v>20.620439999999999</v>
      </c>
      <c r="IV545" s="1">
        <v>9.0582680000000002E-9</v>
      </c>
      <c r="IW545" s="1">
        <v>1.425834E-4</v>
      </c>
      <c r="IX545" s="1">
        <v>4.0070960000000003E-2</v>
      </c>
      <c r="IY545">
        <v>20.610320000000002</v>
      </c>
      <c r="IZ545" s="1">
        <v>3.016519E-8</v>
      </c>
      <c r="JA545" s="1">
        <v>3.942029E-4</v>
      </c>
      <c r="JB545" s="1">
        <v>4.0431469999999997E-2</v>
      </c>
      <c r="JC545">
        <v>20.612069999999999</v>
      </c>
      <c r="JD545" s="1">
        <v>8.7859799999999996E-8</v>
      </c>
      <c r="JE545" s="1">
        <v>1.033455E-3</v>
      </c>
      <c r="JF545" s="1">
        <v>4.0234150000000003E-2</v>
      </c>
      <c r="JG545">
        <v>20.673839999999998</v>
      </c>
      <c r="JH545" s="1">
        <v>2.2703709999999999E-7</v>
      </c>
      <c r="JI545" s="1">
        <v>2.5447199999999999E-3</v>
      </c>
      <c r="JJ545" s="1">
        <v>3.9789289999999998E-2</v>
      </c>
      <c r="JK545">
        <v>20.727979999999999</v>
      </c>
      <c r="JL545" s="1">
        <v>5.3613890000000002E-7</v>
      </c>
      <c r="JM545" s="1">
        <v>5.8565400000000004E-3</v>
      </c>
      <c r="JN545" s="1">
        <v>3.9268160000000003E-2</v>
      </c>
      <c r="JO545">
        <v>20.795760000000001</v>
      </c>
      <c r="JP545" s="1">
        <v>1.176712E-6</v>
      </c>
      <c r="JQ545" s="1">
        <v>1.2697959999999999E-2</v>
      </c>
      <c r="JR545" s="1">
        <v>3.8998629999999999E-2</v>
      </c>
      <c r="JS545">
        <v>20.823</v>
      </c>
      <c r="JT545" s="1">
        <v>2.4470480000000001E-6</v>
      </c>
      <c r="JU545" s="1">
        <v>2.6229599999999999E-2</v>
      </c>
      <c r="JV545" s="1">
        <v>3.8866150000000002E-2</v>
      </c>
      <c r="JW545">
        <v>20.819780000000002</v>
      </c>
      <c r="JX545" s="1">
        <v>4.8420600000000004E-6</v>
      </c>
      <c r="JY545" s="1">
        <v>5.2032670000000003E-2</v>
      </c>
      <c r="JZ545" s="1">
        <v>3.8618739999999999E-2</v>
      </c>
      <c r="KA545">
        <v>20.8095</v>
      </c>
      <c r="KB545" s="1">
        <v>9.1110219999999999E-6</v>
      </c>
      <c r="KC545" s="1">
        <v>9.9172170000000004E-2</v>
      </c>
      <c r="KD545" s="1">
        <v>3.8213169999999998E-2</v>
      </c>
      <c r="KE545">
        <v>20.79767</v>
      </c>
      <c r="KF545" s="1">
        <v>1.6347240000000001E-5</v>
      </c>
      <c r="KG545">
        <v>0.18149960000000001</v>
      </c>
      <c r="KH545" s="1">
        <v>3.7792119999999998E-2</v>
      </c>
      <c r="KI545">
        <v>20.789739999999998</v>
      </c>
      <c r="KJ545" s="1">
        <v>2.8190650000000001E-5</v>
      </c>
      <c r="KK545">
        <v>0.31959120000000002</v>
      </c>
      <c r="KL545" s="1">
        <v>3.74267E-2</v>
      </c>
      <c r="KM545">
        <v>20.853490000000001</v>
      </c>
      <c r="KN545" s="1">
        <v>4.6968609999999997E-5</v>
      </c>
      <c r="KO545">
        <v>0.54402209999999995</v>
      </c>
      <c r="KP545" s="1">
        <v>3.7164259999999998E-2</v>
      </c>
      <c r="KQ545">
        <v>20.8933</v>
      </c>
      <c r="KR545" s="1">
        <v>7.5940449999999999E-5</v>
      </c>
      <c r="KS545">
        <v>0.898976</v>
      </c>
      <c r="KT545" s="1">
        <v>3.68753E-2</v>
      </c>
      <c r="KU545">
        <v>20.945589999999999</v>
      </c>
      <c r="KV545" s="1">
        <v>1.1905019999999999E-4</v>
      </c>
      <c r="KW545">
        <v>1.445065</v>
      </c>
      <c r="KX545" s="1">
        <v>3.654164E-2</v>
      </c>
      <c r="KY545">
        <v>21.00075</v>
      </c>
      <c r="KZ545" s="1">
        <v>1.8130190000000001E-4</v>
      </c>
      <c r="LA545">
        <v>2.2612930000000002</v>
      </c>
      <c r="LB545" s="1">
        <v>3.6219830000000001E-2</v>
      </c>
      <c r="LC545">
        <v>21.021809999999999</v>
      </c>
      <c r="LD545" s="1">
        <v>2.6916690000000003E-4</v>
      </c>
      <c r="LE545">
        <v>3.4499399999999998</v>
      </c>
      <c r="LF545" s="1">
        <v>3.5961550000000002E-2</v>
      </c>
      <c r="LG545">
        <v>21.003119999999999</v>
      </c>
      <c r="LH545" s="1">
        <v>3.9094830000000001E-4</v>
      </c>
      <c r="LI545">
        <v>5.1446259999999997</v>
      </c>
      <c r="LJ545" s="1">
        <v>3.587021E-2</v>
      </c>
      <c r="LK545">
        <v>20.977779999999999</v>
      </c>
      <c r="LL545" s="1">
        <v>5.5806219999999997E-4</v>
      </c>
      <c r="LM545">
        <v>7.520302</v>
      </c>
      <c r="LN545">
        <v>3.6074620000000002E-2</v>
      </c>
      <c r="LO545">
        <v>20.982569999999999</v>
      </c>
      <c r="LP545" s="1">
        <v>7.8747500000000005E-4</v>
      </c>
      <c r="LQ545">
        <v>10.829230000000001</v>
      </c>
      <c r="LR545" s="1">
        <v>3.5876449999999997E-2</v>
      </c>
      <c r="LS545">
        <v>21.094090000000001</v>
      </c>
      <c r="LT545" s="1">
        <v>1.0787539999999999E-3</v>
      </c>
      <c r="LU545">
        <v>15.321669999999999</v>
      </c>
      <c r="LV545" s="1">
        <v>3.5510960000000001E-2</v>
      </c>
      <c r="LW545">
        <v>21.204049999999999</v>
      </c>
      <c r="LX545" s="1">
        <v>1.4448499999999999E-3</v>
      </c>
      <c r="LY545">
        <v>21.232330000000001</v>
      </c>
      <c r="LZ545" s="1">
        <v>3.5180830000000003E-2</v>
      </c>
      <c r="MA545">
        <v>21.313700000000001</v>
      </c>
      <c r="MB545" s="1">
        <v>1.9049990000000001E-3</v>
      </c>
      <c r="MC545">
        <v>28.86835</v>
      </c>
      <c r="MD545" s="1">
        <v>3.5087479999999997E-2</v>
      </c>
      <c r="ME545">
        <v>21.43486</v>
      </c>
      <c r="MF545" s="1">
        <v>2.4899940000000001E-3</v>
      </c>
      <c r="MG545">
        <v>38.649549999999998</v>
      </c>
      <c r="MH545" s="1">
        <v>3.5093939999999997E-2</v>
      </c>
      <c r="MI545">
        <v>21.487020000000001</v>
      </c>
      <c r="MJ545" s="1">
        <v>3.2183870000000001E-3</v>
      </c>
      <c r="MK545">
        <v>51.116149999999998</v>
      </c>
      <c r="ML545" s="1">
        <v>3.499534E-2</v>
      </c>
      <c r="MM545">
        <v>21.464089999999999</v>
      </c>
      <c r="MN545" s="1">
        <v>4.0935759999999998E-3</v>
      </c>
      <c r="MO545">
        <v>66.774500000000003</v>
      </c>
      <c r="MP545" s="1">
        <v>3.4984649999999999E-2</v>
      </c>
      <c r="MQ545">
        <v>21.444269999999999</v>
      </c>
      <c r="MR545" s="1">
        <v>5.1554879999999997E-3</v>
      </c>
      <c r="MS545">
        <v>86.128299999999996</v>
      </c>
      <c r="MT545" s="1">
        <v>3.5393819999999999E-2</v>
      </c>
      <c r="MU545">
        <v>21.441189999999999</v>
      </c>
      <c r="MV545" s="1">
        <v>6.4987939999999996E-3</v>
      </c>
      <c r="MW545">
        <v>110.2056</v>
      </c>
      <c r="MX545" s="1">
        <v>3.5285669999999998E-2</v>
      </c>
      <c r="MY545">
        <v>21.53763</v>
      </c>
      <c r="MZ545" s="1">
        <v>7.9885240000000003E-3</v>
      </c>
      <c r="NA545">
        <v>139.6122</v>
      </c>
      <c r="NB545" s="1">
        <v>3.4963510000000003E-2</v>
      </c>
      <c r="NC545">
        <v>21.659929999999999</v>
      </c>
      <c r="ND545" s="1">
        <v>9.6579290000000009E-3</v>
      </c>
      <c r="NE545">
        <v>174.46459999999999</v>
      </c>
      <c r="NF545" s="1">
        <v>3.462192E-2</v>
      </c>
      <c r="NG545">
        <v>21.770610000000001</v>
      </c>
      <c r="NH545" s="1">
        <v>1.1552979999999999E-2</v>
      </c>
      <c r="NI545">
        <v>215.18190000000001</v>
      </c>
      <c r="NJ545" s="1">
        <v>3.4608189999999997E-2</v>
      </c>
      <c r="NK545">
        <v>21.87745</v>
      </c>
      <c r="NL545" s="1">
        <v>1.382569E-2</v>
      </c>
      <c r="NM545">
        <v>262.77820000000003</v>
      </c>
      <c r="NN545" s="1">
        <v>3.471544E-2</v>
      </c>
      <c r="NO545">
        <v>21.911619999999999</v>
      </c>
      <c r="NP545" s="1">
        <v>1.6466140000000001E-2</v>
      </c>
      <c r="NQ545">
        <v>318.64830000000001</v>
      </c>
      <c r="NR545" s="1">
        <v>3.471407E-2</v>
      </c>
      <c r="NS545">
        <v>21.89838</v>
      </c>
      <c r="NT545" s="1">
        <v>1.9398309999999998E-2</v>
      </c>
      <c r="NU545">
        <v>383.60680000000002</v>
      </c>
      <c r="NV545" s="1">
        <v>3.449837E-2</v>
      </c>
      <c r="NW545">
        <v>21.881740000000001</v>
      </c>
      <c r="NX545" s="1">
        <v>2.2541990000000001E-2</v>
      </c>
      <c r="NY545">
        <v>457.87049999999999</v>
      </c>
      <c r="NZ545" s="1">
        <v>3.4146790000000003E-2</v>
      </c>
      <c r="OA545">
        <v>21.877040000000001</v>
      </c>
      <c r="OB545" s="1">
        <v>2.589818E-2</v>
      </c>
      <c r="OC545">
        <v>541.25519999999995</v>
      </c>
      <c r="OD545" s="1">
        <v>3.4020109999999999E-2</v>
      </c>
      <c r="OE545">
        <v>21.891529999999999</v>
      </c>
      <c r="OF545" s="1">
        <v>2.9745009999999999E-2</v>
      </c>
      <c r="OG545">
        <v>634.59500000000003</v>
      </c>
      <c r="OH545" s="1">
        <v>3.4076500000000003E-2</v>
      </c>
      <c r="OI545">
        <v>21.966840000000001</v>
      </c>
      <c r="OJ545" s="1">
        <v>3.4130399999999998E-2</v>
      </c>
      <c r="OK545">
        <v>739.88670000000002</v>
      </c>
    </row>
    <row r="546" spans="1:401" x14ac:dyDescent="0.35">
      <c r="A546">
        <v>555</v>
      </c>
      <c r="B546" t="s">
        <v>4</v>
      </c>
      <c r="C546" t="s">
        <v>364</v>
      </c>
      <c r="D546" t="s">
        <v>553</v>
      </c>
      <c r="E546">
        <v>8950.6470000000008</v>
      </c>
      <c r="F546">
        <v>2.6811689999999999E-2</v>
      </c>
      <c r="G546">
        <v>17.554210000000001</v>
      </c>
      <c r="H546">
        <v>0</v>
      </c>
      <c r="I546">
        <v>0</v>
      </c>
      <c r="J546" s="1">
        <v>2.6798260000000001E-2</v>
      </c>
      <c r="K546">
        <v>17.565989999999999</v>
      </c>
      <c r="L546">
        <v>0</v>
      </c>
      <c r="M546">
        <v>0</v>
      </c>
      <c r="N546" s="1">
        <v>2.7201800000000002E-2</v>
      </c>
      <c r="O546">
        <v>17.6448</v>
      </c>
      <c r="P546">
        <v>0</v>
      </c>
      <c r="Q546">
        <v>0</v>
      </c>
      <c r="R546" s="1">
        <v>2.7620530000000001E-2</v>
      </c>
      <c r="S546">
        <v>17.693159999999999</v>
      </c>
      <c r="T546">
        <v>0</v>
      </c>
      <c r="U546">
        <v>0</v>
      </c>
      <c r="V546" s="1">
        <v>2.7522910000000001E-2</v>
      </c>
      <c r="W546">
        <v>17.765229999999999</v>
      </c>
      <c r="X546">
        <v>0</v>
      </c>
      <c r="Y546">
        <v>0</v>
      </c>
      <c r="Z546" s="1">
        <v>2.726891E-2</v>
      </c>
      <c r="AA546">
        <v>17.78012</v>
      </c>
      <c r="AB546">
        <v>0</v>
      </c>
      <c r="AC546">
        <v>0</v>
      </c>
      <c r="AD546" s="1">
        <v>2.7226219999999999E-2</v>
      </c>
      <c r="AE546">
        <v>17.786370000000002</v>
      </c>
      <c r="AF546">
        <v>0</v>
      </c>
      <c r="AG546">
        <v>0</v>
      </c>
      <c r="AH546" s="1">
        <v>2.7316960000000001E-2</v>
      </c>
      <c r="AI546">
        <v>17.79166</v>
      </c>
      <c r="AJ546">
        <v>0</v>
      </c>
      <c r="AK546">
        <v>0</v>
      </c>
      <c r="AL546" s="1">
        <v>2.6987049999999999E-2</v>
      </c>
      <c r="AM546">
        <v>17.79457</v>
      </c>
      <c r="AN546">
        <v>0</v>
      </c>
      <c r="AO546">
        <v>0</v>
      </c>
      <c r="AP546">
        <v>2.7234870000000001E-2</v>
      </c>
      <c r="AQ546">
        <v>17.805959999999999</v>
      </c>
      <c r="AR546">
        <v>0</v>
      </c>
      <c r="AS546">
        <v>0</v>
      </c>
      <c r="AT546" s="1">
        <v>2.7667839999999999E-2</v>
      </c>
      <c r="AU546">
        <v>17.879100000000001</v>
      </c>
      <c r="AV546">
        <v>0</v>
      </c>
      <c r="AW546">
        <v>0</v>
      </c>
      <c r="AX546">
        <v>2.809497E-2</v>
      </c>
      <c r="AY546">
        <v>17.917059999999999</v>
      </c>
      <c r="AZ546">
        <v>0</v>
      </c>
      <c r="BA546">
        <v>0</v>
      </c>
      <c r="BB546" s="1">
        <v>2.8253919999999998E-2</v>
      </c>
      <c r="BC546">
        <v>17.949339999999999</v>
      </c>
      <c r="BD546">
        <v>0</v>
      </c>
      <c r="BE546">
        <v>0</v>
      </c>
      <c r="BF546">
        <v>2.8334600000000001E-2</v>
      </c>
      <c r="BG546">
        <v>17.982600000000001</v>
      </c>
      <c r="BH546">
        <v>0</v>
      </c>
      <c r="BI546">
        <v>0</v>
      </c>
      <c r="BJ546" s="1">
        <v>2.855044E-2</v>
      </c>
      <c r="BK546">
        <v>17.980889999999999</v>
      </c>
      <c r="BL546">
        <v>0</v>
      </c>
      <c r="BM546">
        <v>0</v>
      </c>
      <c r="BN546" s="1">
        <v>2.8951790000000002E-2</v>
      </c>
      <c r="BO546">
        <v>17.971029999999999</v>
      </c>
      <c r="BP546">
        <v>0</v>
      </c>
      <c r="BQ546">
        <v>0</v>
      </c>
      <c r="BR546" s="1">
        <v>2.942649E-2</v>
      </c>
      <c r="BS546">
        <v>17.964559999999999</v>
      </c>
      <c r="BT546">
        <v>0</v>
      </c>
      <c r="BU546">
        <v>0</v>
      </c>
      <c r="BV546" s="1">
        <v>2.970656E-2</v>
      </c>
      <c r="BW546">
        <v>18.012709999999998</v>
      </c>
      <c r="BX546">
        <v>0</v>
      </c>
      <c r="BY546">
        <v>0</v>
      </c>
      <c r="BZ546" s="1">
        <v>2.986917E-2</v>
      </c>
      <c r="CA546">
        <v>18.110050000000001</v>
      </c>
      <c r="CB546">
        <v>0</v>
      </c>
      <c r="CC546">
        <v>0</v>
      </c>
      <c r="CD546" s="1">
        <v>3.0034180000000001E-2</v>
      </c>
      <c r="CE546">
        <v>18.2241</v>
      </c>
      <c r="CF546">
        <v>0</v>
      </c>
      <c r="CG546">
        <v>0</v>
      </c>
      <c r="CH546" s="1">
        <v>3.0302929999999999E-2</v>
      </c>
      <c r="CI546">
        <v>18.318660000000001</v>
      </c>
      <c r="CJ546">
        <v>0</v>
      </c>
      <c r="CK546">
        <v>0</v>
      </c>
      <c r="CL546" s="1">
        <v>3.060334E-2</v>
      </c>
      <c r="CM546">
        <v>18.348459999999999</v>
      </c>
      <c r="CN546">
        <v>0</v>
      </c>
      <c r="CO546">
        <v>0</v>
      </c>
      <c r="CP546" s="1">
        <v>3.0836349999999998E-2</v>
      </c>
      <c r="CQ546">
        <v>18.343</v>
      </c>
      <c r="CR546">
        <v>0</v>
      </c>
      <c r="CS546">
        <v>0</v>
      </c>
      <c r="CT546" s="1">
        <v>3.1222110000000001E-2</v>
      </c>
      <c r="CU546">
        <v>18.338180000000001</v>
      </c>
      <c r="CV546">
        <v>0</v>
      </c>
      <c r="CW546">
        <v>0</v>
      </c>
      <c r="CX546" s="1">
        <v>3.216662E-2</v>
      </c>
      <c r="CY546">
        <v>18.344480000000001</v>
      </c>
      <c r="CZ546">
        <v>0</v>
      </c>
      <c r="DA546">
        <v>0</v>
      </c>
      <c r="DB546" s="1">
        <v>3.2265240000000001E-2</v>
      </c>
      <c r="DC546">
        <v>18.415140000000001</v>
      </c>
      <c r="DD546">
        <v>0</v>
      </c>
      <c r="DE546">
        <v>0</v>
      </c>
      <c r="DF546" s="1">
        <v>3.1990680000000001E-2</v>
      </c>
      <c r="DG546">
        <v>18.526289999999999</v>
      </c>
      <c r="DH546">
        <v>0</v>
      </c>
      <c r="DI546">
        <v>0</v>
      </c>
      <c r="DJ546" s="1">
        <v>3.172291E-2</v>
      </c>
      <c r="DK546">
        <v>18.619340000000001</v>
      </c>
      <c r="DL546">
        <v>0</v>
      </c>
      <c r="DM546">
        <v>0</v>
      </c>
      <c r="DN546" s="1">
        <v>3.1859020000000002E-2</v>
      </c>
      <c r="DO546">
        <v>18.698779999999999</v>
      </c>
      <c r="DP546">
        <v>0</v>
      </c>
      <c r="DQ546">
        <v>0</v>
      </c>
      <c r="DR546" s="1">
        <v>3.2118750000000001E-2</v>
      </c>
      <c r="DS546">
        <v>18.728249999999999</v>
      </c>
      <c r="DT546">
        <v>0</v>
      </c>
      <c r="DU546">
        <v>0</v>
      </c>
      <c r="DV546" s="1">
        <v>3.2199140000000001E-2</v>
      </c>
      <c r="DW546">
        <v>18.720009999999998</v>
      </c>
      <c r="DX546">
        <v>0</v>
      </c>
      <c r="DY546">
        <v>0</v>
      </c>
      <c r="DZ546" s="1">
        <v>3.2441350000000001E-2</v>
      </c>
      <c r="EA546">
        <v>18.7057</v>
      </c>
      <c r="EB546">
        <v>0</v>
      </c>
      <c r="EC546">
        <v>0</v>
      </c>
      <c r="ED546" s="1">
        <v>3.3755430000000003E-2</v>
      </c>
      <c r="EE546">
        <v>18.697949999999999</v>
      </c>
      <c r="EF546">
        <v>0</v>
      </c>
      <c r="EG546">
        <v>0</v>
      </c>
      <c r="EH546" s="1">
        <v>3.3581600000000003E-2</v>
      </c>
      <c r="EI546">
        <v>18.74025</v>
      </c>
      <c r="EJ546">
        <v>0</v>
      </c>
      <c r="EK546">
        <v>0</v>
      </c>
      <c r="EL546" s="1">
        <v>3.2806549999999997E-2</v>
      </c>
      <c r="EM546">
        <v>18.819680000000002</v>
      </c>
      <c r="EN546">
        <v>0</v>
      </c>
      <c r="EO546">
        <v>0</v>
      </c>
      <c r="EP546" s="1">
        <v>3.2046850000000002E-2</v>
      </c>
      <c r="EQ546">
        <v>18.912240000000001</v>
      </c>
      <c r="ER546">
        <v>0</v>
      </c>
      <c r="ES546">
        <v>0</v>
      </c>
      <c r="ET546" s="1">
        <v>3.2037940000000001E-2</v>
      </c>
      <c r="EU546">
        <v>18.99004</v>
      </c>
      <c r="EV546">
        <v>0</v>
      </c>
      <c r="EW546" s="1">
        <v>3.8141289999999999E-36</v>
      </c>
      <c r="EX546" s="1">
        <v>3.2263899999999998E-2</v>
      </c>
      <c r="EY546">
        <v>19.011109999999999</v>
      </c>
      <c r="EZ546">
        <v>0</v>
      </c>
      <c r="FA546" s="1">
        <v>2.1164420000000001E-33</v>
      </c>
      <c r="FB546" s="1">
        <v>3.2199310000000002E-2</v>
      </c>
      <c r="FC546">
        <v>18.997879999999999</v>
      </c>
      <c r="FD546">
        <v>0</v>
      </c>
      <c r="FE546" s="1">
        <v>6.8181640000000004E-31</v>
      </c>
      <c r="FF546" s="1">
        <v>3.2079660000000003E-2</v>
      </c>
      <c r="FG546">
        <v>18.976870000000002</v>
      </c>
      <c r="FH546">
        <v>0</v>
      </c>
      <c r="FI546" s="1">
        <v>1.3554169999999999E-28</v>
      </c>
      <c r="FJ546" s="1">
        <v>3.2860479999999997E-2</v>
      </c>
      <c r="FK546">
        <v>18.971419999999998</v>
      </c>
      <c r="FL546">
        <v>2.3572559999999999E-32</v>
      </c>
      <c r="FM546" s="1">
        <v>1.753146E-26</v>
      </c>
      <c r="FN546" s="1">
        <v>3.2502450000000002E-2</v>
      </c>
      <c r="FO546">
        <v>19.057210000000001</v>
      </c>
      <c r="FP546">
        <v>6.3568170000000002E-30</v>
      </c>
      <c r="FQ546" s="1">
        <v>1.5504840000000001E-24</v>
      </c>
      <c r="FR546" s="1">
        <v>3.1774990000000003E-2</v>
      </c>
      <c r="FS546">
        <v>19.145589999999999</v>
      </c>
      <c r="FT546" s="1">
        <v>5.8751699999999999E-28</v>
      </c>
      <c r="FU546" s="1">
        <v>9.6931400000000004E-23</v>
      </c>
      <c r="FV546">
        <v>3.1009519999999999E-2</v>
      </c>
      <c r="FW546">
        <v>19.223839999999999</v>
      </c>
      <c r="FX546" s="1">
        <v>3.3361409999999999E-26</v>
      </c>
      <c r="FY546" s="1">
        <v>4.4200530000000002E-21</v>
      </c>
      <c r="FZ546" s="1">
        <v>3.081915E-2</v>
      </c>
      <c r="GA546">
        <v>19.272130000000001</v>
      </c>
      <c r="GB546" s="1">
        <v>1.424075E-24</v>
      </c>
      <c r="GC546" s="1">
        <v>1.5140100000000001E-19</v>
      </c>
      <c r="GD546" s="1">
        <v>3.0853740000000001E-2</v>
      </c>
      <c r="GE546">
        <v>19.28436</v>
      </c>
      <c r="GF546" s="1">
        <v>4.6348210000000002E-23</v>
      </c>
      <c r="GG546" s="1">
        <v>4.0054659999999996E-18</v>
      </c>
      <c r="GH546" s="1">
        <v>3.0664449999999999E-2</v>
      </c>
      <c r="GI546">
        <v>19.27318</v>
      </c>
      <c r="GJ546" s="1">
        <v>1.013502E-21</v>
      </c>
      <c r="GK546" s="1">
        <v>8.414998E-17</v>
      </c>
      <c r="GL546" s="1">
        <v>3.0522029999999999E-2</v>
      </c>
      <c r="GM546">
        <v>19.258089999999999</v>
      </c>
      <c r="GN546" s="1">
        <v>1.7015979999999999E-20</v>
      </c>
      <c r="GO546" s="1">
        <v>1.4174819999999999E-15</v>
      </c>
      <c r="GP546" s="1">
        <v>3.1230129999999998E-2</v>
      </c>
      <c r="GQ546">
        <v>19.264030000000002</v>
      </c>
      <c r="GR546" s="1">
        <v>2.410184E-19</v>
      </c>
      <c r="GS546" s="1">
        <v>1.9592009999999999E-14</v>
      </c>
      <c r="GT546" s="1">
        <v>3.089155E-2</v>
      </c>
      <c r="GU546">
        <v>19.365960000000001</v>
      </c>
      <c r="GV546" s="1">
        <v>2.7538079999999999E-18</v>
      </c>
      <c r="GW546" s="1">
        <v>2.2598319999999999E-13</v>
      </c>
      <c r="GX546" s="1">
        <v>3.017624E-2</v>
      </c>
      <c r="GY546">
        <v>19.473089999999999</v>
      </c>
      <c r="GZ546" s="1">
        <v>2.624535E-17</v>
      </c>
      <c r="HA546" s="1">
        <v>2.204217E-12</v>
      </c>
      <c r="HB546" s="1">
        <v>2.9438530000000001E-2</v>
      </c>
      <c r="HC546">
        <v>19.576889999999999</v>
      </c>
      <c r="HD546" s="1">
        <v>2.140025E-16</v>
      </c>
      <c r="HE546" s="1">
        <v>1.8406720000000001E-11</v>
      </c>
      <c r="HF546">
        <v>2.92164E-2</v>
      </c>
      <c r="HG546">
        <v>19.67803</v>
      </c>
      <c r="HH546" s="1">
        <v>1.5355079999999999E-15</v>
      </c>
      <c r="HI546" s="1">
        <v>1.3301559999999999E-10</v>
      </c>
      <c r="HJ546" s="1">
        <v>2.9203159999999999E-2</v>
      </c>
      <c r="HK546">
        <v>19.729749999999999</v>
      </c>
      <c r="HL546" s="1">
        <v>9.7103889999999998E-15</v>
      </c>
      <c r="HM546" s="1">
        <v>8.4128729999999996E-10</v>
      </c>
      <c r="HN546" s="1">
        <v>2.901281E-2</v>
      </c>
      <c r="HO546">
        <v>19.721119999999999</v>
      </c>
      <c r="HP546" s="1">
        <v>5.396027E-14</v>
      </c>
      <c r="HQ546" s="1">
        <v>4.7051709999999997E-9</v>
      </c>
      <c r="HR546" s="1">
        <v>2.869056E-2</v>
      </c>
      <c r="HS546">
        <v>19.704630000000002</v>
      </c>
      <c r="HT546" s="1">
        <v>2.6640080000000001E-13</v>
      </c>
      <c r="HU546" s="1">
        <v>2.348483E-8</v>
      </c>
      <c r="HV546" s="1">
        <v>2.874815E-2</v>
      </c>
      <c r="HW546">
        <v>19.697790000000001</v>
      </c>
      <c r="HX546" s="1">
        <v>1.199821E-12</v>
      </c>
      <c r="HY546" s="1">
        <v>1.055847E-7</v>
      </c>
      <c r="HZ546" s="1">
        <v>2.8348890000000002E-2</v>
      </c>
      <c r="IA546">
        <v>19.780110000000001</v>
      </c>
      <c r="IB546" s="1">
        <v>4.8291200000000003E-12</v>
      </c>
      <c r="IC546" s="1">
        <v>4.308733E-7</v>
      </c>
      <c r="ID546" s="1">
        <v>2.7831089999999999E-2</v>
      </c>
      <c r="IE546">
        <v>19.905740000000002</v>
      </c>
      <c r="IF546" s="1">
        <v>1.7684120000000001E-11</v>
      </c>
      <c r="IG546" s="1">
        <v>1.6070630000000001E-6</v>
      </c>
      <c r="IH546" s="1">
        <v>2.731946E-2</v>
      </c>
      <c r="II546">
        <v>20.027000000000001</v>
      </c>
      <c r="IJ546" s="1">
        <v>5.9665519999999998E-11</v>
      </c>
      <c r="IK546" s="1">
        <v>5.5241469999999996E-6</v>
      </c>
      <c r="IL546" s="1">
        <v>2.7087440000000001E-2</v>
      </c>
      <c r="IM546">
        <v>20.138449999999999</v>
      </c>
      <c r="IN546" s="1">
        <v>1.882265E-10</v>
      </c>
      <c r="IO546" s="1">
        <v>1.7579610000000001E-5</v>
      </c>
      <c r="IP546" s="1">
        <v>2.6973629999999998E-2</v>
      </c>
      <c r="IQ546">
        <v>20.181709999999999</v>
      </c>
      <c r="IR546" s="1">
        <v>5.5486270000000002E-10</v>
      </c>
      <c r="IS546" s="1">
        <v>5.205032E-5</v>
      </c>
      <c r="IT546" s="1">
        <v>2.6817770000000001E-2</v>
      </c>
      <c r="IU546">
        <v>20.176839999999999</v>
      </c>
      <c r="IV546" s="1">
        <v>1.5284749999999999E-9</v>
      </c>
      <c r="IW546" s="1">
        <v>1.4422029999999999E-4</v>
      </c>
      <c r="IX546" s="1">
        <v>2.6697019999999998E-2</v>
      </c>
      <c r="IY546">
        <v>20.169979999999999</v>
      </c>
      <c r="IZ546" s="1">
        <v>3.9630939999999998E-9</v>
      </c>
      <c r="JA546" s="1">
        <v>3.7565629999999998E-4</v>
      </c>
      <c r="JB546">
        <v>2.6939709999999999E-2</v>
      </c>
      <c r="JC546">
        <v>20.17482</v>
      </c>
      <c r="JD546" s="1">
        <v>9.8340610000000002E-9</v>
      </c>
      <c r="JE546" s="1">
        <v>9.2383549999999997E-4</v>
      </c>
      <c r="JF546" s="1">
        <v>2.6808229999999999E-2</v>
      </c>
      <c r="JG546">
        <v>20.23631</v>
      </c>
      <c r="JH546" s="1">
        <v>2.282176E-8</v>
      </c>
      <c r="JI546" s="1">
        <v>2.154914E-3</v>
      </c>
      <c r="JJ546" s="1">
        <v>2.6511420000000001E-2</v>
      </c>
      <c r="JK546">
        <v>20.290099999999999</v>
      </c>
      <c r="JL546" s="1">
        <v>5.0092430000000001E-8</v>
      </c>
      <c r="JM546" s="1">
        <v>4.7819450000000001E-3</v>
      </c>
      <c r="JN546" s="1">
        <v>2.6159689999999999E-2</v>
      </c>
      <c r="JO546">
        <v>20.357299999999999</v>
      </c>
      <c r="JP546" s="1">
        <v>1.046204E-7</v>
      </c>
      <c r="JQ546" s="1">
        <v>1.0124279999999999E-2</v>
      </c>
      <c r="JR546" s="1">
        <v>2.5985149999999999E-2</v>
      </c>
      <c r="JS546">
        <v>20.386320000000001</v>
      </c>
      <c r="JT546" s="1">
        <v>2.105918E-7</v>
      </c>
      <c r="JU546" s="1">
        <v>2.0513150000000001E-2</v>
      </c>
      <c r="JV546" s="1">
        <v>2.5898819999999999E-2</v>
      </c>
      <c r="JW546">
        <v>20.386769999999999</v>
      </c>
      <c r="JX546" s="1">
        <v>4.083497E-7</v>
      </c>
      <c r="JY546" s="1">
        <v>3.9910170000000002E-2</v>
      </c>
      <c r="JZ546">
        <v>2.573423E-2</v>
      </c>
      <c r="KA546">
        <v>20.38109</v>
      </c>
      <c r="KB546" s="1">
        <v>7.6039769999999997E-7</v>
      </c>
      <c r="KC546" s="1">
        <v>7.4788759999999996E-2</v>
      </c>
      <c r="KD546" s="1">
        <v>2.5467010000000002E-2</v>
      </c>
      <c r="KE546">
        <v>20.37463</v>
      </c>
      <c r="KF546" s="1">
        <v>1.361208E-6</v>
      </c>
      <c r="KG546" s="1">
        <v>0.13531879999999999</v>
      </c>
      <c r="KH546" s="1">
        <v>2.5183190000000001E-2</v>
      </c>
      <c r="KI546">
        <v>20.372420000000002</v>
      </c>
      <c r="KJ546" s="1">
        <v>2.356476E-6</v>
      </c>
      <c r="KK546">
        <v>0.23690259999999999</v>
      </c>
      <c r="KL546" s="1">
        <v>2.494219E-2</v>
      </c>
      <c r="KM546">
        <v>20.43797</v>
      </c>
      <c r="KN546" s="1">
        <v>3.9619589999999999E-6</v>
      </c>
      <c r="KO546">
        <v>0.40213710000000003</v>
      </c>
      <c r="KP546" s="1">
        <v>2.4765570000000001E-2</v>
      </c>
      <c r="KQ546">
        <v>20.480219999999999</v>
      </c>
      <c r="KR546" s="1">
        <v>6.4886519999999998E-6</v>
      </c>
      <c r="KS546">
        <v>0.6632671</v>
      </c>
      <c r="KT546" s="1">
        <v>2.457544E-2</v>
      </c>
      <c r="KU546">
        <v>20.533829999999998</v>
      </c>
      <c r="KV546" s="1">
        <v>1.033923E-5</v>
      </c>
      <c r="KW546">
        <v>1.065097</v>
      </c>
      <c r="KX546" s="1">
        <v>2.4351270000000001E-2</v>
      </c>
      <c r="KY546">
        <v>20.58943</v>
      </c>
      <c r="KZ546" s="1">
        <v>1.6046289999999998E-5</v>
      </c>
      <c r="LA546">
        <v>1.6682030000000001</v>
      </c>
      <c r="LB546" s="1">
        <v>2.4138949999999999E-2</v>
      </c>
      <c r="LC546">
        <v>20.61215</v>
      </c>
      <c r="LD546" s="1">
        <v>2.4337490000000001E-5</v>
      </c>
      <c r="LE546">
        <v>2.5524089999999999</v>
      </c>
      <c r="LF546" s="1">
        <v>2.396622E-2</v>
      </c>
      <c r="LG546">
        <v>20.597899999999999</v>
      </c>
      <c r="LH546" s="1">
        <v>3.6173230000000003E-5</v>
      </c>
      <c r="LI546">
        <v>3.820719</v>
      </c>
      <c r="LJ546" s="1">
        <v>2.3911089999999999E-2</v>
      </c>
      <c r="LK546">
        <v>20.57817</v>
      </c>
      <c r="LL546" s="1">
        <v>5.2926800000000003E-5</v>
      </c>
      <c r="LM546">
        <v>5.6035839999999997</v>
      </c>
      <c r="LN546" s="1">
        <v>2.4049419999999998E-2</v>
      </c>
      <c r="LO546">
        <v>20.58672</v>
      </c>
      <c r="LP546" s="1">
        <v>7.66038E-5</v>
      </c>
      <c r="LQ546">
        <v>8.0643709999999995</v>
      </c>
      <c r="LR546" s="1">
        <v>2.391919E-2</v>
      </c>
      <c r="LS546">
        <v>20.695409999999999</v>
      </c>
      <c r="LT546" s="1">
        <v>1.077538E-4</v>
      </c>
      <c r="LU546">
        <v>11.40522</v>
      </c>
      <c r="LV546" s="1">
        <v>2.367787E-2</v>
      </c>
      <c r="LW546">
        <v>20.80162</v>
      </c>
      <c r="LX546" s="1">
        <v>1.483802E-4</v>
      </c>
      <c r="LY546">
        <v>15.865539999999999</v>
      </c>
      <c r="LZ546" s="1">
        <v>2.34515E-2</v>
      </c>
      <c r="MA546">
        <v>20.907640000000001</v>
      </c>
      <c r="MB546" s="1">
        <v>2.0123950000000001E-4</v>
      </c>
      <c r="MC546">
        <v>21.724609999999998</v>
      </c>
      <c r="MD546" s="1">
        <v>2.3393210000000001E-2</v>
      </c>
      <c r="ME546">
        <v>21.024090000000001</v>
      </c>
      <c r="MF546" s="1">
        <v>2.707888E-4</v>
      </c>
      <c r="MG546">
        <v>29.30592</v>
      </c>
      <c r="MH546" s="1">
        <v>2.3401439999999999E-2</v>
      </c>
      <c r="MI546">
        <v>21.07433</v>
      </c>
      <c r="MJ546" s="1">
        <v>3.6035599999999999E-4</v>
      </c>
      <c r="MK546">
        <v>38.98621</v>
      </c>
      <c r="ML546" s="1">
        <v>2.3338069999999999E-2</v>
      </c>
      <c r="MM546">
        <v>21.05406</v>
      </c>
      <c r="MN546" s="1">
        <v>4.7193840000000001E-4</v>
      </c>
      <c r="MO546">
        <v>51.19744</v>
      </c>
      <c r="MP546" s="1">
        <v>2.3334959999999998E-2</v>
      </c>
      <c r="MQ546">
        <v>21.037610000000001</v>
      </c>
      <c r="MR546" s="1">
        <v>6.1215520000000004E-4</v>
      </c>
      <c r="MS546">
        <v>66.420339999999996</v>
      </c>
      <c r="MT546" s="1">
        <v>2.361218E-2</v>
      </c>
      <c r="MU546">
        <v>21.03782</v>
      </c>
      <c r="MV546" s="1">
        <v>7.9451870000000005E-4</v>
      </c>
      <c r="MW546">
        <v>85.193550000000002</v>
      </c>
      <c r="MX546" s="1">
        <v>2.3542560000000001E-2</v>
      </c>
      <c r="MY546">
        <v>21.131989999999998</v>
      </c>
      <c r="MZ546" s="1">
        <v>1.0055590000000001E-3</v>
      </c>
      <c r="NA546">
        <v>108.1357</v>
      </c>
      <c r="NB546" s="1">
        <v>2.3320839999999999E-2</v>
      </c>
      <c r="NC546">
        <v>21.24962</v>
      </c>
      <c r="ND546" s="1">
        <v>1.251729E-3</v>
      </c>
      <c r="NE546">
        <v>135.89189999999999</v>
      </c>
      <c r="NF546" s="1">
        <v>2.3093550000000001E-2</v>
      </c>
      <c r="NG546">
        <v>21.355979999999999</v>
      </c>
      <c r="NH546" s="1">
        <v>1.5426179999999999E-3</v>
      </c>
      <c r="NI546">
        <v>169.12569999999999</v>
      </c>
      <c r="NJ546" s="1">
        <v>2.3084810000000001E-2</v>
      </c>
      <c r="NK546">
        <v>21.458559999999999</v>
      </c>
      <c r="NL546" s="1">
        <v>1.9015709999999999E-3</v>
      </c>
      <c r="NM546">
        <v>208.53280000000001</v>
      </c>
      <c r="NN546" s="1">
        <v>2.316006E-2</v>
      </c>
      <c r="NO546">
        <v>21.492190000000001</v>
      </c>
      <c r="NP546" s="1">
        <v>2.3319949999999999E-3</v>
      </c>
      <c r="NQ546">
        <v>254.88339999999999</v>
      </c>
      <c r="NR546" s="1">
        <v>2.3159389999999998E-2</v>
      </c>
      <c r="NS546">
        <v>21.4818</v>
      </c>
      <c r="NT546" s="1">
        <v>2.8274049999999998E-3</v>
      </c>
      <c r="NU546">
        <v>309.01429999999999</v>
      </c>
      <c r="NV546" s="1">
        <v>2.3012669999999999E-2</v>
      </c>
      <c r="NW546">
        <v>21.469360000000002</v>
      </c>
      <c r="NX546" s="1">
        <v>3.3805829999999999E-3</v>
      </c>
      <c r="NY546">
        <v>371.78579999999999</v>
      </c>
      <c r="NZ546" s="1">
        <v>2.2774260000000001E-2</v>
      </c>
      <c r="OA546">
        <v>21.46912</v>
      </c>
      <c r="OB546" s="1">
        <v>3.9960610000000004E-3</v>
      </c>
      <c r="OC546">
        <v>444.04520000000002</v>
      </c>
      <c r="OD546" s="1">
        <v>2.2692500000000001E-2</v>
      </c>
      <c r="OE546">
        <v>21.487870000000001</v>
      </c>
      <c r="OF546" s="1">
        <v>4.7226960000000002E-3</v>
      </c>
      <c r="OG546">
        <v>526.60019999999997</v>
      </c>
      <c r="OH546" s="1">
        <v>2.27329E-2</v>
      </c>
      <c r="OI546">
        <v>21.56409</v>
      </c>
      <c r="OJ546" s="1">
        <v>5.5730299999999997E-3</v>
      </c>
      <c r="OK546">
        <v>620.30989999999997</v>
      </c>
    </row>
    <row r="547" spans="1:401" x14ac:dyDescent="0.35">
      <c r="A547">
        <v>556</v>
      </c>
      <c r="B547" t="s">
        <v>4</v>
      </c>
      <c r="C547" t="s">
        <v>364</v>
      </c>
      <c r="D547" t="s">
        <v>554</v>
      </c>
      <c r="E547">
        <v>5178.9880000000003</v>
      </c>
      <c r="F547" s="1">
        <v>2.567293E-2</v>
      </c>
      <c r="G547">
        <v>17.359359999999999</v>
      </c>
      <c r="H547">
        <v>0</v>
      </c>
      <c r="I547">
        <v>0</v>
      </c>
      <c r="J547" s="1">
        <v>2.565104E-2</v>
      </c>
      <c r="K547">
        <v>17.36946</v>
      </c>
      <c r="L547">
        <v>0</v>
      </c>
      <c r="M547">
        <v>0</v>
      </c>
      <c r="N547" s="1">
        <v>2.6062809999999999E-2</v>
      </c>
      <c r="O547">
        <v>17.441520000000001</v>
      </c>
      <c r="P547">
        <v>0</v>
      </c>
      <c r="Q547">
        <v>0</v>
      </c>
      <c r="R547" s="1">
        <v>2.647538E-2</v>
      </c>
      <c r="S547">
        <v>17.48593</v>
      </c>
      <c r="T547">
        <v>0</v>
      </c>
      <c r="U547">
        <v>0</v>
      </c>
      <c r="V547" s="1">
        <v>2.6383819999999999E-2</v>
      </c>
      <c r="W547">
        <v>17.552230000000002</v>
      </c>
      <c r="X547">
        <v>0</v>
      </c>
      <c r="Y547">
        <v>0</v>
      </c>
      <c r="Z547" s="1">
        <v>2.612006E-2</v>
      </c>
      <c r="AA547">
        <v>17.566030000000001</v>
      </c>
      <c r="AB547">
        <v>0</v>
      </c>
      <c r="AC547">
        <v>0</v>
      </c>
      <c r="AD547" s="1">
        <v>2.6075999999999998E-2</v>
      </c>
      <c r="AE547">
        <v>17.571629999999999</v>
      </c>
      <c r="AF547">
        <v>0</v>
      </c>
      <c r="AG547">
        <v>0</v>
      </c>
      <c r="AH547" s="1">
        <v>2.6136570000000001E-2</v>
      </c>
      <c r="AI547">
        <v>17.57612</v>
      </c>
      <c r="AJ547">
        <v>0</v>
      </c>
      <c r="AK547">
        <v>0</v>
      </c>
      <c r="AL547" s="1">
        <v>2.5819709999999999E-2</v>
      </c>
      <c r="AM547">
        <v>17.578209999999999</v>
      </c>
      <c r="AN547">
        <v>0</v>
      </c>
      <c r="AO547">
        <v>0</v>
      </c>
      <c r="AP547" s="1">
        <v>2.6049510000000001E-2</v>
      </c>
      <c r="AQ547">
        <v>17.58802</v>
      </c>
      <c r="AR547">
        <v>0</v>
      </c>
      <c r="AS547">
        <v>0</v>
      </c>
      <c r="AT547" s="1">
        <v>2.6483949999999999E-2</v>
      </c>
      <c r="AU547">
        <v>17.654900000000001</v>
      </c>
      <c r="AV547">
        <v>0</v>
      </c>
      <c r="AW547">
        <v>0</v>
      </c>
      <c r="AX547" s="1">
        <v>2.6901560000000001E-2</v>
      </c>
      <c r="AY547">
        <v>17.690020000000001</v>
      </c>
      <c r="AZ547">
        <v>0</v>
      </c>
      <c r="BA547">
        <v>0</v>
      </c>
      <c r="BB547" s="1">
        <v>2.7059010000000001E-2</v>
      </c>
      <c r="BC547">
        <v>17.719819999999999</v>
      </c>
      <c r="BD547">
        <v>0</v>
      </c>
      <c r="BE547">
        <v>0</v>
      </c>
      <c r="BF547" s="1">
        <v>2.712647E-2</v>
      </c>
      <c r="BG547">
        <v>17.75001</v>
      </c>
      <c r="BH547">
        <v>0</v>
      </c>
      <c r="BI547">
        <v>0</v>
      </c>
      <c r="BJ547" s="1">
        <v>2.7333980000000001E-2</v>
      </c>
      <c r="BK547">
        <v>17.748329999999999</v>
      </c>
      <c r="BL547">
        <v>0</v>
      </c>
      <c r="BM547">
        <v>0</v>
      </c>
      <c r="BN547" s="1">
        <v>2.7730689999999999E-2</v>
      </c>
      <c r="BO547">
        <v>17.73893</v>
      </c>
      <c r="BP547">
        <v>0</v>
      </c>
      <c r="BQ547">
        <v>0</v>
      </c>
      <c r="BR547">
        <v>2.8190159999999999E-2</v>
      </c>
      <c r="BS547">
        <v>17.732299999999999</v>
      </c>
      <c r="BT547">
        <v>0</v>
      </c>
      <c r="BU547">
        <v>0</v>
      </c>
      <c r="BV547" s="1">
        <v>2.847792E-2</v>
      </c>
      <c r="BW547">
        <v>17.775590000000001</v>
      </c>
      <c r="BX547">
        <v>0</v>
      </c>
      <c r="BY547">
        <v>0</v>
      </c>
      <c r="BZ547" s="1">
        <v>2.8621290000000001E-2</v>
      </c>
      <c r="CA547">
        <v>17.863910000000001</v>
      </c>
      <c r="CB547">
        <v>0</v>
      </c>
      <c r="CC547">
        <v>0</v>
      </c>
      <c r="CD547" s="1">
        <v>2.8769179999999998E-2</v>
      </c>
      <c r="CE547">
        <v>17.96781</v>
      </c>
      <c r="CF547">
        <v>0</v>
      </c>
      <c r="CG547">
        <v>0</v>
      </c>
      <c r="CH547" s="1">
        <v>2.9035370000000001E-2</v>
      </c>
      <c r="CI547">
        <v>18.054110000000001</v>
      </c>
      <c r="CJ547">
        <v>0</v>
      </c>
      <c r="CK547">
        <v>0</v>
      </c>
      <c r="CL547" s="1">
        <v>2.9336419999999998E-2</v>
      </c>
      <c r="CM547">
        <v>18.0807</v>
      </c>
      <c r="CN547">
        <v>0</v>
      </c>
      <c r="CO547">
        <v>0</v>
      </c>
      <c r="CP547" s="1">
        <v>2.9561589999999999E-2</v>
      </c>
      <c r="CQ547">
        <v>18.074670000000001</v>
      </c>
      <c r="CR547">
        <v>0</v>
      </c>
      <c r="CS547">
        <v>0</v>
      </c>
      <c r="CT547" s="1">
        <v>2.9975669999999999E-2</v>
      </c>
      <c r="CU547">
        <v>18.06888</v>
      </c>
      <c r="CV547">
        <v>0</v>
      </c>
      <c r="CW547">
        <v>0</v>
      </c>
      <c r="CX547" s="1">
        <v>3.0900819999999999E-2</v>
      </c>
      <c r="CY547">
        <v>18.07253</v>
      </c>
      <c r="CZ547">
        <v>0</v>
      </c>
      <c r="DA547">
        <v>0</v>
      </c>
      <c r="DB547" s="1">
        <v>3.1002100000000001E-2</v>
      </c>
      <c r="DC547">
        <v>18.135210000000001</v>
      </c>
      <c r="DD547">
        <v>0</v>
      </c>
      <c r="DE547">
        <v>0</v>
      </c>
      <c r="DF547">
        <v>3.0713629999999999E-2</v>
      </c>
      <c r="DG547">
        <v>18.235900000000001</v>
      </c>
      <c r="DH547">
        <v>0</v>
      </c>
      <c r="DI547">
        <v>0</v>
      </c>
      <c r="DJ547" s="1">
        <v>3.0444909999999999E-2</v>
      </c>
      <c r="DK547">
        <v>18.32085</v>
      </c>
      <c r="DL547">
        <v>0</v>
      </c>
      <c r="DM547">
        <v>0</v>
      </c>
      <c r="DN547" s="1">
        <v>3.058518E-2</v>
      </c>
      <c r="DO547">
        <v>18.3935</v>
      </c>
      <c r="DP547">
        <v>0</v>
      </c>
      <c r="DQ547">
        <v>0</v>
      </c>
      <c r="DR547" s="1">
        <v>3.0850909999999999E-2</v>
      </c>
      <c r="DS547">
        <v>18.420290000000001</v>
      </c>
      <c r="DT547">
        <v>0</v>
      </c>
      <c r="DU547">
        <v>0</v>
      </c>
      <c r="DV547" s="1">
        <v>3.09287E-2</v>
      </c>
      <c r="DW547">
        <v>18.412559999999999</v>
      </c>
      <c r="DX547">
        <v>0</v>
      </c>
      <c r="DY547">
        <v>0</v>
      </c>
      <c r="DZ547" s="1">
        <v>3.1237890000000001E-2</v>
      </c>
      <c r="EA547">
        <v>18.398779999999999</v>
      </c>
      <c r="EB547">
        <v>0</v>
      </c>
      <c r="EC547">
        <v>0</v>
      </c>
      <c r="ED547" s="1">
        <v>3.2521260000000003E-2</v>
      </c>
      <c r="EE547">
        <v>18.390499999999999</v>
      </c>
      <c r="EF547">
        <v>0</v>
      </c>
      <c r="EG547">
        <v>0</v>
      </c>
      <c r="EH547" s="1">
        <v>3.2358720000000001E-2</v>
      </c>
      <c r="EI547">
        <v>18.428419999999999</v>
      </c>
      <c r="EJ547">
        <v>0</v>
      </c>
      <c r="EK547">
        <v>0</v>
      </c>
      <c r="EL547" s="1">
        <v>3.1578059999999998E-2</v>
      </c>
      <c r="EM547">
        <v>18.501100000000001</v>
      </c>
      <c r="EN547">
        <v>0</v>
      </c>
      <c r="EO547">
        <v>0</v>
      </c>
      <c r="EP547">
        <v>3.082816E-2</v>
      </c>
      <c r="EQ547">
        <v>18.5868</v>
      </c>
      <c r="ER547">
        <v>0</v>
      </c>
      <c r="ES547">
        <v>0</v>
      </c>
      <c r="ET547" s="1">
        <v>3.083106E-2</v>
      </c>
      <c r="EU547">
        <v>18.65962</v>
      </c>
      <c r="EV547">
        <v>0</v>
      </c>
      <c r="EW547">
        <v>5.2866829999999995E-38</v>
      </c>
      <c r="EX547" s="1">
        <v>3.1074979999999999E-2</v>
      </c>
      <c r="EY547">
        <v>18.680209999999999</v>
      </c>
      <c r="EZ547">
        <v>2.609655E-38</v>
      </c>
      <c r="FA547" s="1">
        <v>3.2151549999999999E-35</v>
      </c>
      <c r="FB547">
        <v>3.1014739999999999E-2</v>
      </c>
      <c r="FC547">
        <v>18.668749999999999</v>
      </c>
      <c r="FD547" s="1">
        <v>8.4284949999999997E-36</v>
      </c>
      <c r="FE547" s="1">
        <v>1.128505E-32</v>
      </c>
      <c r="FF547" s="1">
        <v>3.0952799999999999E-2</v>
      </c>
      <c r="FG547">
        <v>18.650179999999999</v>
      </c>
      <c r="FH547" s="1">
        <v>1.6752879999999999E-33</v>
      </c>
      <c r="FI547" s="1">
        <v>2.4342110000000001E-30</v>
      </c>
      <c r="FJ547" s="1">
        <v>3.1712560000000001E-2</v>
      </c>
      <c r="FK547">
        <v>18.645589999999999</v>
      </c>
      <c r="FL547" s="1">
        <v>2.227357E-31</v>
      </c>
      <c r="FM547" s="1">
        <v>3.4187640000000001E-28</v>
      </c>
      <c r="FN547" s="1">
        <v>3.138345E-2</v>
      </c>
      <c r="FO547">
        <v>18.72494</v>
      </c>
      <c r="FP547" s="1">
        <v>1.9578439999999999E-29</v>
      </c>
      <c r="FQ547" s="1">
        <v>3.1992660000000003E-26</v>
      </c>
      <c r="FR547" s="1">
        <v>3.0647879999999999E-2</v>
      </c>
      <c r="FS547">
        <v>18.807690000000001</v>
      </c>
      <c r="FT547" s="1">
        <v>1.1991249999999999E-27</v>
      </c>
      <c r="FU547" s="1">
        <v>2.110922E-24</v>
      </c>
      <c r="FV547" s="1">
        <v>2.9893960000000001E-2</v>
      </c>
      <c r="FW547">
        <v>18.88204</v>
      </c>
      <c r="FX547" s="1">
        <v>5.3430549999999995E-26</v>
      </c>
      <c r="FY547" s="1">
        <v>1.016419E-22</v>
      </c>
      <c r="FZ547" s="1">
        <v>2.972203E-2</v>
      </c>
      <c r="GA547">
        <v>18.929120000000001</v>
      </c>
      <c r="GB547" s="1">
        <v>1.8238539999999999E-24</v>
      </c>
      <c r="GC547" s="1">
        <v>3.68281E-21</v>
      </c>
      <c r="GD547">
        <v>2.9769960000000002E-2</v>
      </c>
      <c r="GE547">
        <v>18.942699999999999</v>
      </c>
      <c r="GF547" s="1">
        <v>4.8468209999999998E-23</v>
      </c>
      <c r="GG547" s="1">
        <v>1.029413E-19</v>
      </c>
      <c r="GH547" s="1">
        <v>2.9593419999999999E-2</v>
      </c>
      <c r="GI547">
        <v>18.934280000000001</v>
      </c>
      <c r="GJ547" s="1">
        <v>4.9759079999999997E-22</v>
      </c>
      <c r="GK547" s="1">
        <v>1.8331350000000001E-18</v>
      </c>
      <c r="GL547" s="1">
        <v>2.95055E-2</v>
      </c>
      <c r="GM547">
        <v>18.922139999999999</v>
      </c>
      <c r="GN547" s="1">
        <v>8.0493830000000004E-21</v>
      </c>
      <c r="GO547" s="1">
        <v>3.145742E-17</v>
      </c>
      <c r="GP547" s="1">
        <v>3.0198349999999999E-2</v>
      </c>
      <c r="GQ547">
        <v>18.92858</v>
      </c>
      <c r="GR547" s="1">
        <v>1.067514E-19</v>
      </c>
      <c r="GS547" s="1">
        <v>4.479128E-16</v>
      </c>
      <c r="GT547" s="1">
        <v>2.988348E-2</v>
      </c>
      <c r="GU547">
        <v>19.022950000000002</v>
      </c>
      <c r="GV547" s="1">
        <v>1.163852E-18</v>
      </c>
      <c r="GW547" s="1">
        <v>5.3131329999999999E-15</v>
      </c>
      <c r="GX547" s="1">
        <v>2.9163040000000001E-2</v>
      </c>
      <c r="GY547">
        <v>19.123460000000001</v>
      </c>
      <c r="GZ547" s="1">
        <v>1.086251E-17</v>
      </c>
      <c r="HA547" s="1">
        <v>5.413781E-14</v>
      </c>
      <c r="HB547" s="1">
        <v>2.8439720000000002E-2</v>
      </c>
      <c r="HC547">
        <v>19.221530000000001</v>
      </c>
      <c r="HD547" s="1">
        <v>8.7867630000000006E-17</v>
      </c>
      <c r="HE547" s="1">
        <v>4.7691599999999996E-13</v>
      </c>
      <c r="HF547" s="1">
        <v>2.823852E-2</v>
      </c>
      <c r="HG547">
        <v>19.317509999999999</v>
      </c>
      <c r="HH547" s="1">
        <v>6.1913940000000005E-16</v>
      </c>
      <c r="HI547" s="1">
        <v>3.634689E-12</v>
      </c>
      <c r="HJ547" s="1">
        <v>2.8226500000000002E-2</v>
      </c>
      <c r="HK547">
        <v>19.367940000000001</v>
      </c>
      <c r="HL547" s="1">
        <v>3.7920419999999996E-15</v>
      </c>
      <c r="HM547" s="1">
        <v>2.4043889999999998E-11</v>
      </c>
      <c r="HN547" s="1">
        <v>2.804999E-2</v>
      </c>
      <c r="HO547">
        <v>19.362739999999999</v>
      </c>
      <c r="HP547" s="1">
        <v>2.046725E-14</v>
      </c>
      <c r="HQ547" s="1">
        <v>1.4016999999999999E-10</v>
      </c>
      <c r="HR547" s="1">
        <v>2.7766140000000002E-2</v>
      </c>
      <c r="HS547">
        <v>19.350169999999999</v>
      </c>
      <c r="HT547" s="1">
        <v>9.9448089999999998E-14</v>
      </c>
      <c r="HU547" s="1">
        <v>7.3205999999999995E-10</v>
      </c>
      <c r="HV547" s="1">
        <v>2.7822360000000001E-2</v>
      </c>
      <c r="HW547">
        <v>19.345970000000001</v>
      </c>
      <c r="HX547" s="1">
        <v>4.3641119999999999E-13</v>
      </c>
      <c r="HY547" s="1">
        <v>3.4431649999999999E-9</v>
      </c>
      <c r="HZ547">
        <v>2.744423E-2</v>
      </c>
      <c r="IA547">
        <v>19.423819999999999</v>
      </c>
      <c r="IB547" s="1">
        <v>1.7269319999999999E-12</v>
      </c>
      <c r="IC547" s="1">
        <v>1.466537E-8</v>
      </c>
      <c r="ID547" s="1">
        <v>2.691816E-2</v>
      </c>
      <c r="IE547">
        <v>19.54147</v>
      </c>
      <c r="IF547" s="1">
        <v>6.3037929999999999E-12</v>
      </c>
      <c r="IG547" s="1">
        <v>5.6901290000000001E-8</v>
      </c>
      <c r="IH547" s="1">
        <v>2.6430120000000001E-2</v>
      </c>
      <c r="II547">
        <v>19.655080000000002</v>
      </c>
      <c r="IJ547" s="1">
        <v>2.1340550000000002E-11</v>
      </c>
      <c r="IK547" s="1">
        <v>2.0327949999999999E-7</v>
      </c>
      <c r="IL547" s="1">
        <v>2.6201189999999999E-2</v>
      </c>
      <c r="IM547">
        <v>19.75956</v>
      </c>
      <c r="IN547" s="1">
        <v>6.7210739999999994E-11</v>
      </c>
      <c r="IO547" s="1">
        <v>6.7516709999999999E-7</v>
      </c>
      <c r="IP547" s="1">
        <v>2.6105010000000001E-2</v>
      </c>
      <c r="IQ547">
        <v>19.801659999999998</v>
      </c>
      <c r="IR547" s="1">
        <v>1.9385480000000001E-10</v>
      </c>
      <c r="IS547" s="1">
        <v>2.0862719999999999E-6</v>
      </c>
      <c r="IT547">
        <v>2.5956409999999999E-2</v>
      </c>
      <c r="IU547">
        <v>19.799620000000001</v>
      </c>
      <c r="IV547" s="1">
        <v>5.0400550000000001E-10</v>
      </c>
      <c r="IW547" s="1">
        <v>5.9404699999999997E-6</v>
      </c>
      <c r="IX547" s="1">
        <v>2.5851329999999999E-2</v>
      </c>
      <c r="IY547">
        <v>19.79514</v>
      </c>
      <c r="IZ547" s="1">
        <v>1.2263179999999999E-9</v>
      </c>
      <c r="JA547" s="1">
        <v>1.571755E-5</v>
      </c>
      <c r="JB547">
        <v>2.609527E-2</v>
      </c>
      <c r="JC547">
        <v>19.801169999999999</v>
      </c>
      <c r="JD547" s="1">
        <v>2.8136800000000002E-9</v>
      </c>
      <c r="JE547" s="1">
        <v>3.9268940000000002E-5</v>
      </c>
      <c r="JF547">
        <v>2.596646E-2</v>
      </c>
      <c r="JG547">
        <v>19.85942</v>
      </c>
      <c r="JH547" s="1">
        <v>6.0454450000000001E-9</v>
      </c>
      <c r="JI547" s="1">
        <v>9.2530919999999993E-5</v>
      </c>
      <c r="JJ547" s="1">
        <v>2.5673169999999999E-2</v>
      </c>
      <c r="JK547">
        <v>19.91086</v>
      </c>
      <c r="JL547" s="1">
        <v>1.252102E-8</v>
      </c>
      <c r="JM547" s="1">
        <v>2.0704680000000001E-4</v>
      </c>
      <c r="JN547" s="1">
        <v>2.5322520000000001E-2</v>
      </c>
      <c r="JO547">
        <v>19.97457</v>
      </c>
      <c r="JP547" s="1">
        <v>2.5120670000000001E-8</v>
      </c>
      <c r="JQ547" s="1">
        <v>4.4355030000000001E-4</v>
      </c>
      <c r="JR547" s="1">
        <v>2.5164249999999999E-2</v>
      </c>
      <c r="JS547">
        <v>20.003699999999998</v>
      </c>
      <c r="JT547" s="1">
        <v>4.8962030000000002E-8</v>
      </c>
      <c r="JU547" s="1">
        <v>9.1543340000000003E-4</v>
      </c>
      <c r="JV547" s="1">
        <v>2.5079649999999998E-2</v>
      </c>
      <c r="JW547">
        <v>20.006319999999999</v>
      </c>
      <c r="JX547" s="1">
        <v>9.1783579999999995E-8</v>
      </c>
      <c r="JY547" s="1">
        <v>1.822396E-3</v>
      </c>
      <c r="JZ547" s="1">
        <v>2.4922650000000001E-2</v>
      </c>
      <c r="KA547">
        <v>20.003080000000001</v>
      </c>
      <c r="KB547" s="1">
        <v>1.6585099999999999E-7</v>
      </c>
      <c r="KC547" s="1">
        <v>3.4984690000000001E-3</v>
      </c>
      <c r="KD547" s="1">
        <v>2.4663299999999999E-2</v>
      </c>
      <c r="KE547">
        <v>19.99907</v>
      </c>
      <c r="KF547" s="1">
        <v>2.9119920000000002E-7</v>
      </c>
      <c r="KG547" s="1">
        <v>6.4882619999999998E-3</v>
      </c>
      <c r="KH547" s="1">
        <v>2.438096E-2</v>
      </c>
      <c r="KI547">
        <v>19.99879</v>
      </c>
      <c r="KJ547" s="1">
        <v>5.0049110000000002E-7</v>
      </c>
      <c r="KK547" s="1">
        <v>1.166356E-2</v>
      </c>
      <c r="KL547" s="1">
        <v>2.4151789999999999E-2</v>
      </c>
      <c r="KM547">
        <v>20.06063</v>
      </c>
      <c r="KN547" s="1">
        <v>8.4198359999999996E-7</v>
      </c>
      <c r="KO547" s="1">
        <v>2.0391949999999999E-2</v>
      </c>
      <c r="KP547" s="1">
        <v>2.39838E-2</v>
      </c>
      <c r="KQ547">
        <v>20.101870000000002</v>
      </c>
      <c r="KR547" s="1">
        <v>1.383725E-6</v>
      </c>
      <c r="KS547" s="1">
        <v>3.4742049999999997E-2</v>
      </c>
      <c r="KT547" s="1">
        <v>2.3801920000000001E-2</v>
      </c>
      <c r="KU547">
        <v>20.153549999999999</v>
      </c>
      <c r="KV547" s="1">
        <v>2.2180269999999999E-6</v>
      </c>
      <c r="KW547" s="1">
        <v>5.7719899999999998E-2</v>
      </c>
      <c r="KX547">
        <v>2.3579599999999999E-2</v>
      </c>
      <c r="KY547">
        <v>20.20683</v>
      </c>
      <c r="KZ547" s="1">
        <v>3.477526E-6</v>
      </c>
      <c r="LA547" s="1">
        <v>9.358416E-2</v>
      </c>
      <c r="LB547" s="1">
        <v>2.3376830000000001E-2</v>
      </c>
      <c r="LC547">
        <v>20.22983</v>
      </c>
      <c r="LD547" s="1">
        <v>5.3547200000000003E-6</v>
      </c>
      <c r="LE547">
        <v>0.14833750000000001</v>
      </c>
      <c r="LF547" s="1">
        <v>2.3210290000000001E-2</v>
      </c>
      <c r="LG547">
        <v>20.218710000000002</v>
      </c>
      <c r="LH547" s="1">
        <v>8.097829E-6</v>
      </c>
      <c r="LI547">
        <v>0.2302718</v>
      </c>
      <c r="LJ547" s="1">
        <v>2.3172080000000001E-2</v>
      </c>
      <c r="LK547">
        <v>20.202529999999999</v>
      </c>
      <c r="LL547" s="1">
        <v>1.205511E-5</v>
      </c>
      <c r="LM547">
        <v>0.3506997</v>
      </c>
      <c r="LN547" s="1">
        <v>2.3307209999999998E-2</v>
      </c>
      <c r="LO547">
        <v>20.2121</v>
      </c>
      <c r="LP547" s="1">
        <v>1.7612310000000001E-5</v>
      </c>
      <c r="LQ547">
        <v>0.52507930000000003</v>
      </c>
      <c r="LR547" s="1">
        <v>2.318388E-2</v>
      </c>
      <c r="LS547">
        <v>20.313559999999999</v>
      </c>
      <c r="LT547" s="1">
        <v>2.5014390000000002E-5</v>
      </c>
      <c r="LU547">
        <v>0.77116759999999995</v>
      </c>
      <c r="LV547" s="1">
        <v>2.294266E-2</v>
      </c>
      <c r="LW547">
        <v>20.41356</v>
      </c>
      <c r="LX547" s="1">
        <v>3.5042190000000001E-5</v>
      </c>
      <c r="LY547">
        <v>1.111216</v>
      </c>
      <c r="LZ547" s="1">
        <v>2.2718740000000001E-2</v>
      </c>
      <c r="MA547">
        <v>20.513839999999998</v>
      </c>
      <c r="MB547" s="1">
        <v>4.8649649999999999E-5</v>
      </c>
      <c r="MC547">
        <v>1.5751470000000001</v>
      </c>
      <c r="MD547" s="1">
        <v>2.2661770000000001E-2</v>
      </c>
      <c r="ME547">
        <v>20.624009999999998</v>
      </c>
      <c r="MF547" s="1">
        <v>6.7090149999999993E-5</v>
      </c>
      <c r="MG547">
        <v>2.2026810000000001</v>
      </c>
      <c r="MH547" s="1">
        <v>2.268179E-2</v>
      </c>
      <c r="MI547">
        <v>20.673629999999999</v>
      </c>
      <c r="MJ547" s="1">
        <v>9.128164E-5</v>
      </c>
      <c r="MK547">
        <v>3.0422400000000001</v>
      </c>
      <c r="ML547" s="1">
        <v>2.2618389999999999E-2</v>
      </c>
      <c r="MM547">
        <v>20.657920000000001</v>
      </c>
      <c r="MN547" s="1">
        <v>1.220049E-4</v>
      </c>
      <c r="MO547">
        <v>4.1474060000000001</v>
      </c>
      <c r="MP547" s="1">
        <v>2.2634999999999999E-2</v>
      </c>
      <c r="MQ547">
        <v>20.645099999999999</v>
      </c>
      <c r="MR547" s="1">
        <v>1.617725E-4</v>
      </c>
      <c r="MS547">
        <v>5.5820360000000004</v>
      </c>
      <c r="MT547" s="1">
        <v>2.290035E-2</v>
      </c>
      <c r="MU547">
        <v>20.647629999999999</v>
      </c>
      <c r="MV547" s="1">
        <v>2.1328030000000001E-4</v>
      </c>
      <c r="MW547">
        <v>7.4383970000000001</v>
      </c>
      <c r="MX547" s="1">
        <v>2.2834699999999999E-2</v>
      </c>
      <c r="MY547">
        <v>20.73638</v>
      </c>
      <c r="MZ547" s="1">
        <v>2.7396670000000002E-4</v>
      </c>
      <c r="NA547">
        <v>9.7942730000000005</v>
      </c>
      <c r="NB547" s="1">
        <v>2.2616130000000002E-2</v>
      </c>
      <c r="NC547">
        <v>20.846689999999999</v>
      </c>
      <c r="ND547" s="1">
        <v>3.4784740000000001E-4</v>
      </c>
      <c r="NE547">
        <v>12.729760000000001</v>
      </c>
      <c r="NF547" s="1">
        <v>2.2389740000000002E-2</v>
      </c>
      <c r="NG547">
        <v>20.947140000000001</v>
      </c>
      <c r="NH547" s="1">
        <v>4.3925650000000002E-4</v>
      </c>
      <c r="NI547">
        <v>16.35923</v>
      </c>
      <c r="NJ547" s="1">
        <v>2.2378539999999999E-2</v>
      </c>
      <c r="NK547">
        <v>21.044599999999999</v>
      </c>
      <c r="NL547" s="1">
        <v>5.5531090000000003E-4</v>
      </c>
      <c r="NM547">
        <v>20.841270000000002</v>
      </c>
      <c r="NN547" s="1">
        <v>2.2458180000000001E-2</v>
      </c>
      <c r="NO547">
        <v>21.079149999999998</v>
      </c>
      <c r="NP547" s="1">
        <v>6.9700030000000002E-4</v>
      </c>
      <c r="NQ547">
        <v>26.354939999999999</v>
      </c>
      <c r="NR547" s="1">
        <v>2.2461439999999999E-2</v>
      </c>
      <c r="NS547">
        <v>21.072970000000002</v>
      </c>
      <c r="NT547" s="1">
        <v>8.6356319999999999E-4</v>
      </c>
      <c r="NU547">
        <v>33.06053</v>
      </c>
      <c r="NV547" s="1">
        <v>2.230292E-2</v>
      </c>
      <c r="NW547">
        <v>21.064579999999999</v>
      </c>
      <c r="NX547" s="1">
        <v>1.0549310000000001E-3</v>
      </c>
      <c r="NY547">
        <v>41.109229999999997</v>
      </c>
      <c r="NZ547" s="1">
        <v>2.2066160000000001E-2</v>
      </c>
      <c r="OA547">
        <v>21.06663</v>
      </c>
      <c r="OB547" s="1">
        <v>1.2776039999999999E-3</v>
      </c>
      <c r="OC547">
        <v>50.655909999999999</v>
      </c>
      <c r="OD547" s="1">
        <v>2.1990909999999999E-2</v>
      </c>
      <c r="OE547">
        <v>21.08633</v>
      </c>
      <c r="OF547" s="1">
        <v>1.549033E-3</v>
      </c>
      <c r="OG547">
        <v>61.95176</v>
      </c>
      <c r="OH547" s="1">
        <v>2.2034359999999999E-2</v>
      </c>
      <c r="OI547">
        <v>21.15907</v>
      </c>
      <c r="OJ547" s="1">
        <v>1.8722669999999999E-3</v>
      </c>
      <c r="OK547">
        <v>75.316640000000007</v>
      </c>
    </row>
    <row r="548" spans="1:401" x14ac:dyDescent="0.35">
      <c r="A548">
        <v>557</v>
      </c>
      <c r="B548" t="s">
        <v>4</v>
      </c>
      <c r="C548" t="s">
        <v>364</v>
      </c>
      <c r="D548" t="s">
        <v>555</v>
      </c>
      <c r="E548">
        <v>10713.59</v>
      </c>
      <c r="F548" s="1">
        <v>3.0516100000000001E-2</v>
      </c>
      <c r="G548">
        <v>17.107810000000001</v>
      </c>
      <c r="H548">
        <v>0</v>
      </c>
      <c r="I548">
        <v>0</v>
      </c>
      <c r="J548" s="1">
        <v>3.048408E-2</v>
      </c>
      <c r="K548">
        <v>17.115459999999999</v>
      </c>
      <c r="L548">
        <v>0</v>
      </c>
      <c r="M548">
        <v>0</v>
      </c>
      <c r="N548" s="1">
        <v>3.0989249999999999E-2</v>
      </c>
      <c r="O548">
        <v>17.18149</v>
      </c>
      <c r="P548">
        <v>0</v>
      </c>
      <c r="Q548">
        <v>0</v>
      </c>
      <c r="R548" s="1">
        <v>3.1478880000000001E-2</v>
      </c>
      <c r="S548">
        <v>17.220949999999998</v>
      </c>
      <c r="T548">
        <v>0</v>
      </c>
      <c r="U548">
        <v>0</v>
      </c>
      <c r="V548" s="1">
        <v>3.1373579999999998E-2</v>
      </c>
      <c r="W548">
        <v>17.280760000000001</v>
      </c>
      <c r="X548">
        <v>0</v>
      </c>
      <c r="Y548">
        <v>0</v>
      </c>
      <c r="Z548">
        <v>3.10479E-2</v>
      </c>
      <c r="AA548">
        <v>17.291090000000001</v>
      </c>
      <c r="AB548">
        <v>0</v>
      </c>
      <c r="AC548">
        <v>0</v>
      </c>
      <c r="AD548" s="1">
        <v>3.099319E-2</v>
      </c>
      <c r="AE548">
        <v>17.293679999999998</v>
      </c>
      <c r="AF548">
        <v>0</v>
      </c>
      <c r="AG548">
        <v>0</v>
      </c>
      <c r="AH548" s="1">
        <v>3.105256E-2</v>
      </c>
      <c r="AI548">
        <v>17.295400000000001</v>
      </c>
      <c r="AJ548">
        <v>0</v>
      </c>
      <c r="AK548">
        <v>0</v>
      </c>
      <c r="AL548" s="1">
        <v>3.067276E-2</v>
      </c>
      <c r="AM548">
        <v>17.294889999999999</v>
      </c>
      <c r="AN548">
        <v>0</v>
      </c>
      <c r="AO548">
        <v>0</v>
      </c>
      <c r="AP548" s="1">
        <v>3.0938179999999999E-2</v>
      </c>
      <c r="AQ548">
        <v>17.301770000000001</v>
      </c>
      <c r="AR548">
        <v>0</v>
      </c>
      <c r="AS548">
        <v>0</v>
      </c>
      <c r="AT548" s="1">
        <v>3.1463949999999997E-2</v>
      </c>
      <c r="AU548">
        <v>17.362639999999999</v>
      </c>
      <c r="AV548">
        <v>0</v>
      </c>
      <c r="AW548">
        <v>0</v>
      </c>
      <c r="AX548" s="1">
        <v>3.1968330000000003E-2</v>
      </c>
      <c r="AY548">
        <v>17.393419999999999</v>
      </c>
      <c r="AZ548">
        <v>0</v>
      </c>
      <c r="BA548">
        <v>0</v>
      </c>
      <c r="BB548">
        <v>3.2153849999999998E-2</v>
      </c>
      <c r="BC548">
        <v>17.419080000000001</v>
      </c>
      <c r="BD548">
        <v>0</v>
      </c>
      <c r="BE548">
        <v>0</v>
      </c>
      <c r="BF548">
        <v>3.2231900000000001E-2</v>
      </c>
      <c r="BG548">
        <v>17.444800000000001</v>
      </c>
      <c r="BH548">
        <v>0</v>
      </c>
      <c r="BI548">
        <v>0</v>
      </c>
      <c r="BJ548" s="1">
        <v>3.2476720000000001E-2</v>
      </c>
      <c r="BK548">
        <v>17.44069</v>
      </c>
      <c r="BL548">
        <v>0</v>
      </c>
      <c r="BM548">
        <v>0</v>
      </c>
      <c r="BN548">
        <v>3.2954299999999999E-2</v>
      </c>
      <c r="BO548">
        <v>17.429490000000001</v>
      </c>
      <c r="BP548">
        <v>0</v>
      </c>
      <c r="BQ548">
        <v>0</v>
      </c>
      <c r="BR548" s="1">
        <v>3.3508650000000001E-2</v>
      </c>
      <c r="BS548">
        <v>17.421320000000001</v>
      </c>
      <c r="BT548">
        <v>0</v>
      </c>
      <c r="BU548">
        <v>0</v>
      </c>
      <c r="BV548" s="1">
        <v>3.3853399999999999E-2</v>
      </c>
      <c r="BW548">
        <v>17.460660000000001</v>
      </c>
      <c r="BX548">
        <v>0</v>
      </c>
      <c r="BY548">
        <v>0</v>
      </c>
      <c r="BZ548" s="1">
        <v>3.4015539999999997E-2</v>
      </c>
      <c r="CA548">
        <v>17.542269999999998</v>
      </c>
      <c r="CB548">
        <v>0</v>
      </c>
      <c r="CC548">
        <v>0</v>
      </c>
      <c r="CD548" s="1">
        <v>3.4189299999999999E-2</v>
      </c>
      <c r="CE548">
        <v>17.63814</v>
      </c>
      <c r="CF548">
        <v>0</v>
      </c>
      <c r="CG548">
        <v>0</v>
      </c>
      <c r="CH548" s="1">
        <v>3.4514889999999999E-2</v>
      </c>
      <c r="CI548">
        <v>17.717079999999999</v>
      </c>
      <c r="CJ548">
        <v>0</v>
      </c>
      <c r="CK548">
        <v>0</v>
      </c>
      <c r="CL548" s="1">
        <v>3.486773E-2</v>
      </c>
      <c r="CM548">
        <v>17.7393</v>
      </c>
      <c r="CN548">
        <v>0</v>
      </c>
      <c r="CO548">
        <v>0</v>
      </c>
      <c r="CP548" s="1">
        <v>3.5139740000000003E-2</v>
      </c>
      <c r="CQ548">
        <v>17.731210000000001</v>
      </c>
      <c r="CR548">
        <v>0</v>
      </c>
      <c r="CS548">
        <v>0</v>
      </c>
      <c r="CT548" s="1">
        <v>3.5658700000000002E-2</v>
      </c>
      <c r="CU548">
        <v>17.723510000000001</v>
      </c>
      <c r="CV548">
        <v>0</v>
      </c>
      <c r="CW548">
        <v>0</v>
      </c>
      <c r="CX548" s="1">
        <v>3.6764539999999998E-2</v>
      </c>
      <c r="CY548">
        <v>17.72542</v>
      </c>
      <c r="CZ548">
        <v>0</v>
      </c>
      <c r="DA548">
        <v>0</v>
      </c>
      <c r="DB548" s="1">
        <v>3.6889390000000001E-2</v>
      </c>
      <c r="DC548">
        <v>17.783339999999999</v>
      </c>
      <c r="DD548">
        <v>0</v>
      </c>
      <c r="DE548">
        <v>0</v>
      </c>
      <c r="DF548" s="1">
        <v>3.6530550000000002E-2</v>
      </c>
      <c r="DG548">
        <v>17.8765</v>
      </c>
      <c r="DH548">
        <v>0</v>
      </c>
      <c r="DI548">
        <v>0</v>
      </c>
      <c r="DJ548" s="1">
        <v>3.6210569999999997E-2</v>
      </c>
      <c r="DK548">
        <v>17.954190000000001</v>
      </c>
      <c r="DL548">
        <v>0</v>
      </c>
      <c r="DM548">
        <v>0</v>
      </c>
      <c r="DN548" s="1">
        <v>3.637845E-2</v>
      </c>
      <c r="DO548">
        <v>18.01972</v>
      </c>
      <c r="DP548">
        <v>0</v>
      </c>
      <c r="DQ548">
        <v>0</v>
      </c>
      <c r="DR548" s="1">
        <v>3.6702899999999997E-2</v>
      </c>
      <c r="DS548">
        <v>18.041879999999999</v>
      </c>
      <c r="DT548">
        <v>0</v>
      </c>
      <c r="DU548">
        <v>0</v>
      </c>
      <c r="DV548" s="1">
        <v>3.6795309999999998E-2</v>
      </c>
      <c r="DW548">
        <v>18.032170000000001</v>
      </c>
      <c r="DX548">
        <v>0</v>
      </c>
      <c r="DY548">
        <v>0</v>
      </c>
      <c r="DZ548" s="1">
        <v>3.7216369999999999E-2</v>
      </c>
      <c r="EA548">
        <v>18.016719999999999</v>
      </c>
      <c r="EB548">
        <v>0</v>
      </c>
      <c r="EC548">
        <v>0</v>
      </c>
      <c r="ED548" s="1">
        <v>3.8739969999999999E-2</v>
      </c>
      <c r="EE548">
        <v>18.006910000000001</v>
      </c>
      <c r="EF548">
        <v>0</v>
      </c>
      <c r="EG548">
        <v>0</v>
      </c>
      <c r="EH548" s="1">
        <v>3.855563E-2</v>
      </c>
      <c r="EI548">
        <v>18.04082</v>
      </c>
      <c r="EJ548">
        <v>0</v>
      </c>
      <c r="EK548">
        <v>0</v>
      </c>
      <c r="EL548" s="1">
        <v>3.7606960000000002E-2</v>
      </c>
      <c r="EM548">
        <v>18.107520000000001</v>
      </c>
      <c r="EN548">
        <v>0</v>
      </c>
      <c r="EO548">
        <v>0</v>
      </c>
      <c r="EP548" s="1">
        <v>3.670495E-2</v>
      </c>
      <c r="EQ548">
        <v>18.186029999999999</v>
      </c>
      <c r="ER548">
        <v>0</v>
      </c>
      <c r="ES548">
        <v>0</v>
      </c>
      <c r="ET548" s="1">
        <v>3.6711340000000002E-2</v>
      </c>
      <c r="EU548">
        <v>18.252030000000001</v>
      </c>
      <c r="EV548">
        <v>0</v>
      </c>
      <c r="EW548">
        <v>0</v>
      </c>
      <c r="EX548" s="1">
        <v>3.7017120000000001E-2</v>
      </c>
      <c r="EY548">
        <v>18.268609999999999</v>
      </c>
      <c r="EZ548">
        <v>0</v>
      </c>
      <c r="FA548" s="1">
        <v>3.1022299999999999E-36</v>
      </c>
      <c r="FB548" s="1">
        <v>3.6947059999999997E-2</v>
      </c>
      <c r="FC548">
        <v>18.254930000000002</v>
      </c>
      <c r="FD548">
        <v>0</v>
      </c>
      <c r="FE548" s="1">
        <v>1.0958979999999999E-33</v>
      </c>
      <c r="FF548" s="1">
        <v>3.6907990000000002E-2</v>
      </c>
      <c r="FG548">
        <v>18.234929999999999</v>
      </c>
      <c r="FH548" s="1">
        <v>2.2707540000000001E-36</v>
      </c>
      <c r="FI548" s="1">
        <v>2.3721219999999999E-31</v>
      </c>
      <c r="FJ548" s="1">
        <v>3.7810339999999998E-2</v>
      </c>
      <c r="FK548">
        <v>18.228940000000001</v>
      </c>
      <c r="FL548" s="1">
        <v>3.3430370000000002E-34</v>
      </c>
      <c r="FM548" s="1">
        <v>3.3977739999999999E-29</v>
      </c>
      <c r="FN548" s="1">
        <v>3.7432199999999999E-2</v>
      </c>
      <c r="FO548">
        <v>18.302579999999999</v>
      </c>
      <c r="FP548" s="1">
        <v>3.1960970000000003E-32</v>
      </c>
      <c r="FQ548" s="1">
        <v>3.2670980000000003E-27</v>
      </c>
      <c r="FR548" s="1">
        <v>3.6538189999999998E-2</v>
      </c>
      <c r="FS548">
        <v>18.378820000000001</v>
      </c>
      <c r="FT548" s="1">
        <v>2.0888620000000002E-30</v>
      </c>
      <c r="FU548" s="1">
        <v>2.1805180000000001E-25</v>
      </c>
      <c r="FV548" s="1">
        <v>3.5629229999999998E-2</v>
      </c>
      <c r="FW548">
        <v>18.446120000000001</v>
      </c>
      <c r="FX548" s="1">
        <v>9.8327009999999997E-29</v>
      </c>
      <c r="FY548" s="1">
        <v>1.050721E-23</v>
      </c>
      <c r="FZ548" s="1">
        <v>3.5429120000000001E-2</v>
      </c>
      <c r="GA548">
        <v>18.487169999999999</v>
      </c>
      <c r="GB548" s="1">
        <v>3.5967649999999998E-27</v>
      </c>
      <c r="GC548" s="1">
        <v>3.856278E-22</v>
      </c>
      <c r="GD548" s="1">
        <v>3.5490349999999997E-2</v>
      </c>
      <c r="GE548">
        <v>18.49654</v>
      </c>
      <c r="GF548" s="1">
        <v>1.033954E-25</v>
      </c>
      <c r="GG548" s="1">
        <v>1.103461E-20</v>
      </c>
      <c r="GH548">
        <v>3.5281220000000002E-2</v>
      </c>
      <c r="GI548">
        <v>18.485240000000001</v>
      </c>
      <c r="GJ548" s="1">
        <v>2.2954139999999999E-24</v>
      </c>
      <c r="GK548" s="1">
        <v>2.4606499999999998E-19</v>
      </c>
      <c r="GL548" s="1">
        <v>3.5216339999999999E-2</v>
      </c>
      <c r="GM548">
        <v>18.470590000000001</v>
      </c>
      <c r="GN548" s="1">
        <v>4.1183980000000002E-23</v>
      </c>
      <c r="GO548" s="1">
        <v>4.4170320000000002E-18</v>
      </c>
      <c r="GP548" s="1">
        <v>3.604156E-2</v>
      </c>
      <c r="GQ548">
        <v>18.474519999999998</v>
      </c>
      <c r="GR548" s="1">
        <v>6.3884399999999997E-22</v>
      </c>
      <c r="GS548" s="1">
        <v>6.6844E-17</v>
      </c>
      <c r="GT548">
        <v>3.5672589999999997E-2</v>
      </c>
      <c r="GU548">
        <v>18.561879999999999</v>
      </c>
      <c r="GV548" s="1">
        <v>7.8497200000000001E-21</v>
      </c>
      <c r="GW548" s="1">
        <v>8.2863309999999995E-16</v>
      </c>
      <c r="GX548" s="1">
        <v>3.4798799999999998E-2</v>
      </c>
      <c r="GY548">
        <v>18.654350000000001</v>
      </c>
      <c r="GZ548" s="1">
        <v>7.8724060000000006E-20</v>
      </c>
      <c r="HA548" s="1">
        <v>8.5167550000000001E-15</v>
      </c>
      <c r="HB548">
        <v>3.3927409999999998E-2</v>
      </c>
      <c r="HC548">
        <v>18.743030000000001</v>
      </c>
      <c r="HD548" s="1">
        <v>6.7190039999999998E-19</v>
      </c>
      <c r="HE548" s="1">
        <v>7.4488270000000002E-14</v>
      </c>
      <c r="HF548" s="1">
        <v>3.3694109999999999E-2</v>
      </c>
      <c r="HG548">
        <v>18.829190000000001</v>
      </c>
      <c r="HH548" s="1">
        <v>5.1103959999999998E-18</v>
      </c>
      <c r="HI548" s="1">
        <v>5.7021509999999997E-13</v>
      </c>
      <c r="HJ548" s="1">
        <v>3.3685479999999997E-2</v>
      </c>
      <c r="HK548">
        <v>18.872309999999999</v>
      </c>
      <c r="HL548" s="1">
        <v>3.4600819999999998E-17</v>
      </c>
      <c r="HM548" s="1">
        <v>3.8604730000000001E-12</v>
      </c>
      <c r="HN548" s="1">
        <v>3.347348E-2</v>
      </c>
      <c r="HO548">
        <v>18.863409999999998</v>
      </c>
      <c r="HP548" s="1">
        <v>2.0551899999999999E-16</v>
      </c>
      <c r="HQ548" s="1">
        <v>2.3072889999999999E-11</v>
      </c>
      <c r="HR548" s="1">
        <v>3.3158439999999997E-2</v>
      </c>
      <c r="HS548">
        <v>18.84817</v>
      </c>
      <c r="HT548" s="1">
        <v>1.0792460000000001E-15</v>
      </c>
      <c r="HU548" s="1">
        <v>1.2228509999999999E-10</v>
      </c>
      <c r="HV548" s="1">
        <v>3.3222500000000002E-2</v>
      </c>
      <c r="HW548">
        <v>18.84141</v>
      </c>
      <c r="HX548" s="1">
        <v>5.1934989999999999E-15</v>
      </c>
      <c r="HY548" s="1">
        <v>5.8746549999999995E-10</v>
      </c>
      <c r="HZ548" s="1">
        <v>3.2773910000000003E-2</v>
      </c>
      <c r="IA548">
        <v>18.912469999999999</v>
      </c>
      <c r="IB548" s="1">
        <v>2.223419E-14</v>
      </c>
      <c r="IC548" s="1">
        <v>2.5489599999999999E-9</v>
      </c>
      <c r="ID548" s="1">
        <v>3.2137199999999998E-2</v>
      </c>
      <c r="IE548">
        <v>19.020879999999998</v>
      </c>
      <c r="IF548" s="1">
        <v>8.568011E-14</v>
      </c>
      <c r="IG548" s="1">
        <v>1.001615E-8</v>
      </c>
      <c r="IH548" s="1">
        <v>3.1551820000000001E-2</v>
      </c>
      <c r="II548">
        <v>19.125129999999999</v>
      </c>
      <c r="IJ548" s="1">
        <v>3.0314430000000002E-13</v>
      </c>
      <c r="IK548" s="1">
        <v>3.6098149999999998E-8</v>
      </c>
      <c r="IL548">
        <v>3.1280820000000001E-2</v>
      </c>
      <c r="IM548">
        <v>19.220320000000001</v>
      </c>
      <c r="IN548" s="1">
        <v>1.006873E-12</v>
      </c>
      <c r="IO548" s="1">
        <v>1.2095969999999999E-7</v>
      </c>
      <c r="IP548" s="1">
        <v>3.1175069999999999E-2</v>
      </c>
      <c r="IQ548">
        <v>19.25665</v>
      </c>
      <c r="IR548" s="1">
        <v>3.147623E-12</v>
      </c>
      <c r="IS548" s="1">
        <v>3.7949169999999999E-7</v>
      </c>
      <c r="IT548" s="1">
        <v>3.0995640000000001E-2</v>
      </c>
      <c r="IU548">
        <v>19.251999999999999</v>
      </c>
      <c r="IV548" s="1">
        <v>9.1916039999999996E-12</v>
      </c>
      <c r="IW548" s="1">
        <v>1.1146159999999999E-6</v>
      </c>
      <c r="IX548" s="1">
        <v>3.0879340000000002E-2</v>
      </c>
      <c r="IY548">
        <v>19.245149999999999</v>
      </c>
      <c r="IZ548" s="1">
        <v>2.5216239999999999E-11</v>
      </c>
      <c r="JA548" s="1">
        <v>3.0695450000000002E-6</v>
      </c>
      <c r="JB548" s="1">
        <v>3.117456E-2</v>
      </c>
      <c r="JC548">
        <v>19.248480000000001</v>
      </c>
      <c r="JD548" s="1">
        <v>6.6571119999999996E-11</v>
      </c>
      <c r="JE548" s="1">
        <v>8.0275179999999999E-6</v>
      </c>
      <c r="JF548" s="1">
        <v>3.1025879999999999E-2</v>
      </c>
      <c r="JG548">
        <v>19.301590000000001</v>
      </c>
      <c r="JH548" s="1">
        <v>1.640116E-10</v>
      </c>
      <c r="JI548" s="1">
        <v>1.9876549999999999E-5</v>
      </c>
      <c r="JJ548" s="1">
        <v>3.0669120000000001E-2</v>
      </c>
      <c r="JK548">
        <v>19.34844</v>
      </c>
      <c r="JL548" s="1">
        <v>3.7929930000000001E-10</v>
      </c>
      <c r="JM548" s="1">
        <v>4.649237E-5</v>
      </c>
      <c r="JN548" s="1">
        <v>3.025077E-2</v>
      </c>
      <c r="JO548">
        <v>19.40709</v>
      </c>
      <c r="JP548" s="1">
        <v>8.3052000000000004E-10</v>
      </c>
      <c r="JQ548" s="1">
        <v>1.0323590000000001E-4</v>
      </c>
      <c r="JR548" s="1">
        <v>3.0059570000000001E-2</v>
      </c>
      <c r="JS548">
        <v>19.433330000000002</v>
      </c>
      <c r="JT548" s="1">
        <v>1.7542119999999999E-9</v>
      </c>
      <c r="JU548" s="1">
        <v>2.194052E-4</v>
      </c>
      <c r="JV548" s="1">
        <v>2.9965100000000001E-2</v>
      </c>
      <c r="JW548">
        <v>19.434380000000001</v>
      </c>
      <c r="JX548" s="1">
        <v>3.5774929999999999E-9</v>
      </c>
      <c r="JY548" s="1">
        <v>4.488723E-4</v>
      </c>
      <c r="JZ548" s="1">
        <v>2.9776609999999998E-2</v>
      </c>
      <c r="KA548">
        <v>19.430060000000001</v>
      </c>
      <c r="KB548" s="1">
        <v>7.0087950000000001E-9</v>
      </c>
      <c r="KC548" s="1">
        <v>8.8490949999999997E-4</v>
      </c>
      <c r="KD548">
        <v>2.946936E-2</v>
      </c>
      <c r="KE548">
        <v>19.425319999999999</v>
      </c>
      <c r="KF548" s="1">
        <v>1.317596E-8</v>
      </c>
      <c r="KG548" s="1">
        <v>1.681323E-3</v>
      </c>
      <c r="KH548" s="1">
        <v>2.912677E-2</v>
      </c>
      <c r="KI548">
        <v>19.424050000000001</v>
      </c>
      <c r="KJ548" s="1">
        <v>2.3882360000000001E-8</v>
      </c>
      <c r="KK548" s="1">
        <v>3.0833869999999999E-3</v>
      </c>
      <c r="KL548" s="1">
        <v>2.885126E-2</v>
      </c>
      <c r="KM548">
        <v>19.481719999999999</v>
      </c>
      <c r="KN548" s="1">
        <v>4.2030779999999997E-8</v>
      </c>
      <c r="KO548" s="1">
        <v>5.478017E-3</v>
      </c>
      <c r="KP548" s="1">
        <v>2.8652839999999999E-2</v>
      </c>
      <c r="KQ548">
        <v>19.520189999999999</v>
      </c>
      <c r="KR548" s="1">
        <v>7.2096579999999999E-8</v>
      </c>
      <c r="KS548" s="1">
        <v>9.4612489999999997E-3</v>
      </c>
      <c r="KT548" s="1">
        <v>2.844238E-2</v>
      </c>
      <c r="KU548">
        <v>19.568529999999999</v>
      </c>
      <c r="KV548" s="1">
        <v>1.2037799999999999E-7</v>
      </c>
      <c r="KW548" s="1">
        <v>1.591476E-2</v>
      </c>
      <c r="KX548" s="1">
        <v>2.8172409999999998E-2</v>
      </c>
      <c r="KY548">
        <v>19.618010000000002</v>
      </c>
      <c r="KZ548" s="1">
        <v>1.9549699999999999E-7</v>
      </c>
      <c r="LA548" s="1">
        <v>2.6093080000000001E-2</v>
      </c>
      <c r="LB548" s="1">
        <v>2.793263E-2</v>
      </c>
      <c r="LC548">
        <v>19.63833</v>
      </c>
      <c r="LD548" s="1">
        <v>3.1021309999999999E-7</v>
      </c>
      <c r="LE548" s="1">
        <v>4.175922E-2</v>
      </c>
      <c r="LF548" s="1">
        <v>2.774213E-2</v>
      </c>
      <c r="LG548">
        <v>19.626750000000001</v>
      </c>
      <c r="LH548" s="1">
        <v>4.8231769999999996E-7</v>
      </c>
      <c r="LI548" s="1">
        <v>6.5367190000000006E-2</v>
      </c>
      <c r="LJ548" s="1">
        <v>2.769802E-2</v>
      </c>
      <c r="LK548">
        <v>19.610659999999999</v>
      </c>
      <c r="LL548" s="1">
        <v>7.3904720000000005E-7</v>
      </c>
      <c r="LM548" s="1">
        <v>0.1003274</v>
      </c>
      <c r="LN548" s="1">
        <v>2.7859269999999998E-2</v>
      </c>
      <c r="LO548">
        <v>19.618819999999999</v>
      </c>
      <c r="LP548" s="1">
        <v>1.122788E-6</v>
      </c>
      <c r="LQ548">
        <v>0.1515502</v>
      </c>
      <c r="LR548" s="1">
        <v>2.7714389999999998E-2</v>
      </c>
      <c r="LS548">
        <v>19.713650000000001</v>
      </c>
      <c r="LT548" s="1">
        <v>1.6582109999999999E-6</v>
      </c>
      <c r="LU548">
        <v>0.2249852</v>
      </c>
      <c r="LV548" s="1">
        <v>2.7419659999999998E-2</v>
      </c>
      <c r="LW548">
        <v>19.807310000000001</v>
      </c>
      <c r="LX548" s="1">
        <v>2.3887460000000001E-6</v>
      </c>
      <c r="LY548">
        <v>0.32758759999999998</v>
      </c>
      <c r="LZ548" s="1">
        <v>2.7151620000000001E-2</v>
      </c>
      <c r="MA548">
        <v>19.901859999999999</v>
      </c>
      <c r="MB548" s="1">
        <v>3.3818949999999998E-6</v>
      </c>
      <c r="MC548">
        <v>0.4683484</v>
      </c>
      <c r="MD548" s="1">
        <v>2.7084E-2</v>
      </c>
      <c r="ME548">
        <v>20.005710000000001</v>
      </c>
      <c r="MF548" s="1">
        <v>4.7500299999999998E-6</v>
      </c>
      <c r="MG548">
        <v>0.65946260000000001</v>
      </c>
      <c r="MH548" s="1">
        <v>2.71139E-2</v>
      </c>
      <c r="MI548">
        <v>20.051860000000001</v>
      </c>
      <c r="MJ548" s="1">
        <v>6.610714E-6</v>
      </c>
      <c r="MK548">
        <v>0.91678660000000001</v>
      </c>
      <c r="ML548">
        <v>2.703291E-2</v>
      </c>
      <c r="MM548">
        <v>20.035699999999999</v>
      </c>
      <c r="MN548" s="1">
        <v>9.048023E-6</v>
      </c>
      <c r="MO548">
        <v>1.2585820000000001</v>
      </c>
      <c r="MP548" s="1">
        <v>2.7067939999999999E-2</v>
      </c>
      <c r="MQ548">
        <v>20.02223</v>
      </c>
      <c r="MR548" s="1">
        <v>1.228263E-5</v>
      </c>
      <c r="MS548">
        <v>1.706364</v>
      </c>
      <c r="MT548" s="1">
        <v>2.7386540000000001E-2</v>
      </c>
      <c r="MU548">
        <v>20.024069999999998</v>
      </c>
      <c r="MV548" s="1">
        <v>1.6698090000000001E-5</v>
      </c>
      <c r="MW548">
        <v>2.292735</v>
      </c>
      <c r="MX548">
        <v>2.7307939999999999E-2</v>
      </c>
      <c r="MY548">
        <v>20.10746</v>
      </c>
      <c r="MZ548" s="1">
        <v>2.2143240000000001E-5</v>
      </c>
      <c r="NA548">
        <v>3.048943</v>
      </c>
      <c r="NB548" s="1">
        <v>2.7042920000000002E-2</v>
      </c>
      <c r="NC548">
        <v>20.210840000000001</v>
      </c>
      <c r="ND548" s="1">
        <v>2.878811E-5</v>
      </c>
      <c r="NE548">
        <v>4.0027910000000002</v>
      </c>
      <c r="NF548" s="1">
        <v>2.6771300000000001E-2</v>
      </c>
      <c r="NG548">
        <v>20.304939999999998</v>
      </c>
      <c r="NH548" s="1">
        <v>3.6948230000000002E-5</v>
      </c>
      <c r="NI548">
        <v>5.1897270000000004</v>
      </c>
      <c r="NJ548" s="1">
        <v>2.675433E-2</v>
      </c>
      <c r="NK548">
        <v>20.3965</v>
      </c>
      <c r="NL548" s="1">
        <v>4.7401989999999997E-5</v>
      </c>
      <c r="NM548">
        <v>6.6613530000000001</v>
      </c>
      <c r="NN548" s="1">
        <v>2.6854880000000001E-2</v>
      </c>
      <c r="NO548">
        <v>20.428570000000001</v>
      </c>
      <c r="NP548" s="1">
        <v>6.0601989999999999E-5</v>
      </c>
      <c r="NQ548">
        <v>8.4837640000000007</v>
      </c>
      <c r="NR548" s="1">
        <v>2.6864550000000001E-2</v>
      </c>
      <c r="NS548">
        <v>20.422409999999999</v>
      </c>
      <c r="NT548" s="1">
        <v>7.6624540000000001E-5</v>
      </c>
      <c r="NU548">
        <v>10.72193</v>
      </c>
      <c r="NV548" s="1">
        <v>2.6665580000000001E-2</v>
      </c>
      <c r="NW548">
        <v>20.414079999999998</v>
      </c>
      <c r="NX548" s="1">
        <v>9.531145E-5</v>
      </c>
      <c r="NY548">
        <v>13.434609999999999</v>
      </c>
      <c r="NZ548" s="1">
        <v>2.6382590000000001E-2</v>
      </c>
      <c r="OA548">
        <v>20.415489999999998</v>
      </c>
      <c r="OB548" s="1">
        <v>1.1705359999999999E-4</v>
      </c>
      <c r="OC548">
        <v>16.675139999999999</v>
      </c>
      <c r="OD548" s="1">
        <v>2.629981E-2</v>
      </c>
      <c r="OE548">
        <v>20.434200000000001</v>
      </c>
      <c r="OF548" s="1">
        <v>1.436617E-4</v>
      </c>
      <c r="OG548">
        <v>20.52684</v>
      </c>
      <c r="OH548" s="1">
        <v>2.6354809999999999E-2</v>
      </c>
      <c r="OI548">
        <v>20.503440000000001</v>
      </c>
      <c r="OJ548" s="1">
        <v>1.7611300000000001E-4</v>
      </c>
      <c r="OK548">
        <v>25.110969999999998</v>
      </c>
    </row>
    <row r="549" spans="1:401" x14ac:dyDescent="0.35">
      <c r="A549">
        <v>558</v>
      </c>
      <c r="B549" t="s">
        <v>4</v>
      </c>
      <c r="C549" t="s">
        <v>364</v>
      </c>
      <c r="D549" t="s">
        <v>556</v>
      </c>
      <c r="E549">
        <v>9018.3680000000004</v>
      </c>
      <c r="F549" s="1">
        <v>1.9831290000000001E-2</v>
      </c>
      <c r="G549">
        <v>16.931550000000001</v>
      </c>
      <c r="H549">
        <v>0</v>
      </c>
      <c r="I549">
        <v>0</v>
      </c>
      <c r="J549" s="1">
        <v>1.9793459999999999E-2</v>
      </c>
      <c r="K549">
        <v>16.937110000000001</v>
      </c>
      <c r="L549">
        <v>0</v>
      </c>
      <c r="M549">
        <v>0</v>
      </c>
      <c r="N549" s="1">
        <v>2.0147749999999999E-2</v>
      </c>
      <c r="O549">
        <v>16.99701</v>
      </c>
      <c r="P549">
        <v>0</v>
      </c>
      <c r="Q549">
        <v>0</v>
      </c>
      <c r="R549">
        <v>2.04721E-2</v>
      </c>
      <c r="S549">
        <v>17.032330000000002</v>
      </c>
      <c r="T549">
        <v>0</v>
      </c>
      <c r="U549">
        <v>0</v>
      </c>
      <c r="V549" s="1">
        <v>2.040372E-2</v>
      </c>
      <c r="W549">
        <v>17.086449999999999</v>
      </c>
      <c r="X549">
        <v>0</v>
      </c>
      <c r="Y549">
        <v>0</v>
      </c>
      <c r="Z549" s="1">
        <v>2.0174230000000001E-2</v>
      </c>
      <c r="AA549">
        <v>17.094570000000001</v>
      </c>
      <c r="AB549">
        <v>0</v>
      </c>
      <c r="AC549">
        <v>0</v>
      </c>
      <c r="AD549" s="1">
        <v>2.0137990000000001E-2</v>
      </c>
      <c r="AE549">
        <v>17.095220000000001</v>
      </c>
      <c r="AF549">
        <v>0</v>
      </c>
      <c r="AG549">
        <v>0</v>
      </c>
      <c r="AH549" s="1">
        <v>2.0152349999999999E-2</v>
      </c>
      <c r="AI549">
        <v>17.09497</v>
      </c>
      <c r="AJ549">
        <v>0</v>
      </c>
      <c r="AK549">
        <v>0</v>
      </c>
      <c r="AL549" s="1">
        <v>1.9909880000000001E-2</v>
      </c>
      <c r="AM549">
        <v>17.09254</v>
      </c>
      <c r="AN549">
        <v>0</v>
      </c>
      <c r="AO549">
        <v>0</v>
      </c>
      <c r="AP549" s="1">
        <v>2.0077169999999998E-2</v>
      </c>
      <c r="AQ549">
        <v>17.09694</v>
      </c>
      <c r="AR549">
        <v>0</v>
      </c>
      <c r="AS549">
        <v>0</v>
      </c>
      <c r="AT549" s="1">
        <v>2.0430549999999999E-2</v>
      </c>
      <c r="AU549">
        <v>17.151689999999999</v>
      </c>
      <c r="AV549">
        <v>0</v>
      </c>
      <c r="AW549">
        <v>0</v>
      </c>
      <c r="AX549" s="1">
        <v>2.0768439999999999E-2</v>
      </c>
      <c r="AY549">
        <v>17.178629999999998</v>
      </c>
      <c r="AZ549">
        <v>0</v>
      </c>
      <c r="BA549">
        <v>0</v>
      </c>
      <c r="BB549" s="1">
        <v>2.087727E-2</v>
      </c>
      <c r="BC549">
        <v>17.20054</v>
      </c>
      <c r="BD549">
        <v>0</v>
      </c>
      <c r="BE549">
        <v>0</v>
      </c>
      <c r="BF549" s="1">
        <v>2.0936940000000001E-2</v>
      </c>
      <c r="BG549">
        <v>17.2224</v>
      </c>
      <c r="BH549">
        <v>0</v>
      </c>
      <c r="BI549">
        <v>0</v>
      </c>
      <c r="BJ549" s="1">
        <v>2.1090129999999999E-2</v>
      </c>
      <c r="BK549">
        <v>17.216550000000002</v>
      </c>
      <c r="BL549">
        <v>0</v>
      </c>
      <c r="BM549">
        <v>0</v>
      </c>
      <c r="BN549" s="1">
        <v>2.141032E-2</v>
      </c>
      <c r="BO549">
        <v>17.203900000000001</v>
      </c>
      <c r="BP549">
        <v>0</v>
      </c>
      <c r="BQ549">
        <v>0</v>
      </c>
      <c r="BR549" s="1">
        <v>2.178327E-2</v>
      </c>
      <c r="BS549">
        <v>17.193999999999999</v>
      </c>
      <c r="BT549">
        <v>0</v>
      </c>
      <c r="BU549">
        <v>0</v>
      </c>
      <c r="BV549" s="1">
        <v>2.2000160000000001E-2</v>
      </c>
      <c r="BW549">
        <v>17.22822</v>
      </c>
      <c r="BX549">
        <v>0</v>
      </c>
      <c r="BY549">
        <v>0</v>
      </c>
      <c r="BZ549" s="1">
        <v>2.2099000000000001E-2</v>
      </c>
      <c r="CA549">
        <v>17.301829999999999</v>
      </c>
      <c r="CB549">
        <v>0</v>
      </c>
      <c r="CC549">
        <v>0</v>
      </c>
      <c r="CD549" s="1">
        <v>2.2218890000000002E-2</v>
      </c>
      <c r="CE549">
        <v>17.38899</v>
      </c>
      <c r="CF549">
        <v>0</v>
      </c>
      <c r="CG549">
        <v>0</v>
      </c>
      <c r="CH549" s="1">
        <v>2.2434039999999999E-2</v>
      </c>
      <c r="CI549">
        <v>17.4605</v>
      </c>
      <c r="CJ549">
        <v>0</v>
      </c>
      <c r="CK549">
        <v>0</v>
      </c>
      <c r="CL549" s="1">
        <v>2.2665950000000001E-2</v>
      </c>
      <c r="CM549">
        <v>17.479019999999998</v>
      </c>
      <c r="CN549">
        <v>0</v>
      </c>
      <c r="CO549">
        <v>0</v>
      </c>
      <c r="CP549" s="1">
        <v>2.2847320000000001E-2</v>
      </c>
      <c r="CQ549">
        <v>17.469110000000001</v>
      </c>
      <c r="CR549">
        <v>0</v>
      </c>
      <c r="CS549">
        <v>0</v>
      </c>
      <c r="CT549" s="1">
        <v>2.3230219999999999E-2</v>
      </c>
      <c r="CU549">
        <v>17.459219999999998</v>
      </c>
      <c r="CV549">
        <v>0</v>
      </c>
      <c r="CW549">
        <v>0</v>
      </c>
      <c r="CX549" s="1">
        <v>2.3947420000000001E-2</v>
      </c>
      <c r="CY549">
        <v>17.457689999999999</v>
      </c>
      <c r="CZ549">
        <v>0</v>
      </c>
      <c r="DA549">
        <v>0</v>
      </c>
      <c r="DB549">
        <v>2.40369E-2</v>
      </c>
      <c r="DC549">
        <v>17.508089999999999</v>
      </c>
      <c r="DD549">
        <v>0</v>
      </c>
      <c r="DE549">
        <v>0</v>
      </c>
      <c r="DF549" s="1">
        <v>2.378866E-2</v>
      </c>
      <c r="DG549">
        <v>17.591950000000001</v>
      </c>
      <c r="DH549">
        <v>0</v>
      </c>
      <c r="DI549">
        <v>0</v>
      </c>
      <c r="DJ549" s="1">
        <v>2.3571849999999998E-2</v>
      </c>
      <c r="DK549">
        <v>17.662050000000001</v>
      </c>
      <c r="DL549">
        <v>0</v>
      </c>
      <c r="DM549">
        <v>0</v>
      </c>
      <c r="DN549" s="1">
        <v>2.3691050000000002E-2</v>
      </c>
      <c r="DO549">
        <v>17.72092</v>
      </c>
      <c r="DP549">
        <v>0</v>
      </c>
      <c r="DQ549">
        <v>0</v>
      </c>
      <c r="DR549">
        <v>2.391151E-2</v>
      </c>
      <c r="DS549">
        <v>17.739190000000001</v>
      </c>
      <c r="DT549">
        <v>0</v>
      </c>
      <c r="DU549">
        <v>0</v>
      </c>
      <c r="DV549" s="1">
        <v>2.3971429999999998E-2</v>
      </c>
      <c r="DW549">
        <v>17.727879999999999</v>
      </c>
      <c r="DX549">
        <v>0</v>
      </c>
      <c r="DY549">
        <v>0</v>
      </c>
      <c r="DZ549" s="1">
        <v>2.4325340000000001E-2</v>
      </c>
      <c r="EA549">
        <v>17.71069</v>
      </c>
      <c r="EB549">
        <v>0</v>
      </c>
      <c r="EC549">
        <v>0</v>
      </c>
      <c r="ED549" s="1">
        <v>2.531344E-2</v>
      </c>
      <c r="EE549">
        <v>17.69783</v>
      </c>
      <c r="EF549">
        <v>0</v>
      </c>
      <c r="EG549">
        <v>0</v>
      </c>
      <c r="EH549" s="1">
        <v>2.5214650000000002E-2</v>
      </c>
      <c r="EI549">
        <v>17.725650000000002</v>
      </c>
      <c r="EJ549">
        <v>0</v>
      </c>
      <c r="EK549">
        <v>0</v>
      </c>
      <c r="EL549" s="1">
        <v>2.4558340000000001E-2</v>
      </c>
      <c r="EM549">
        <v>17.78463</v>
      </c>
      <c r="EN549">
        <v>0</v>
      </c>
      <c r="EO549">
        <v>0</v>
      </c>
      <c r="EP549" s="1">
        <v>2.396365E-2</v>
      </c>
      <c r="EQ549">
        <v>17.855509999999999</v>
      </c>
      <c r="ER549">
        <v>0</v>
      </c>
      <c r="ES549">
        <v>0</v>
      </c>
      <c r="ET549" s="1">
        <v>2.3969069999999999E-2</v>
      </c>
      <c r="EU549">
        <v>17.915199999999999</v>
      </c>
      <c r="EV549">
        <v>0</v>
      </c>
      <c r="EW549">
        <v>0</v>
      </c>
      <c r="EX549" s="1">
        <v>2.4182080000000002E-2</v>
      </c>
      <c r="EY549">
        <v>17.928560000000001</v>
      </c>
      <c r="EZ549">
        <v>0</v>
      </c>
      <c r="FA549">
        <v>1.7111280000000001E-38</v>
      </c>
      <c r="FB549" s="1">
        <v>2.4136560000000001E-2</v>
      </c>
      <c r="FC549">
        <v>17.913080000000001</v>
      </c>
      <c r="FD549">
        <v>0</v>
      </c>
      <c r="FE549" s="1">
        <v>6.5998859999999995E-36</v>
      </c>
      <c r="FF549" s="1">
        <v>2.418677E-2</v>
      </c>
      <c r="FG549">
        <v>17.8918</v>
      </c>
      <c r="FH549">
        <v>1.4803390000000001E-38</v>
      </c>
      <c r="FI549" s="1">
        <v>1.5504770000000001E-33</v>
      </c>
      <c r="FJ549" s="1">
        <v>2.4755010000000001E-2</v>
      </c>
      <c r="FK549">
        <v>17.88306</v>
      </c>
      <c r="FL549" s="1">
        <v>2.3616359999999998E-36</v>
      </c>
      <c r="FM549" s="1">
        <v>2.408843E-31</v>
      </c>
      <c r="FN549" s="1">
        <v>2.4524730000000002E-2</v>
      </c>
      <c r="FO549">
        <v>17.948519999999998</v>
      </c>
      <c r="FP549" s="1">
        <v>2.4438319999999999E-34</v>
      </c>
      <c r="FQ549" s="1">
        <v>2.5051790000000001E-29</v>
      </c>
      <c r="FR549" s="1">
        <v>2.3914850000000001E-2</v>
      </c>
      <c r="FS549">
        <v>18.01726</v>
      </c>
      <c r="FT549" s="1">
        <v>1.729395E-32</v>
      </c>
      <c r="FU549" s="1">
        <v>1.8122030000000001E-27</v>
      </c>
      <c r="FV549" s="1">
        <v>2.3316199999999999E-2</v>
      </c>
      <c r="FW549">
        <v>18.07845</v>
      </c>
      <c r="FX549" s="1">
        <v>8.7713469999999996E-31</v>
      </c>
      <c r="FY549" s="1">
        <v>9.4106350000000001E-26</v>
      </c>
      <c r="FZ549" s="1">
        <v>2.3193109999999999E-2</v>
      </c>
      <c r="GA549">
        <v>18.11542</v>
      </c>
      <c r="GB549" s="1">
        <v>3.4379140000000002E-29</v>
      </c>
      <c r="GC549" s="1">
        <v>3.6995159999999998E-24</v>
      </c>
      <c r="GD549" s="1">
        <v>2.323948E-2</v>
      </c>
      <c r="GE549">
        <v>18.12255</v>
      </c>
      <c r="GF549" s="1">
        <v>1.059415E-27</v>
      </c>
      <c r="GG549" s="1">
        <v>1.1344650000000001E-22</v>
      </c>
      <c r="GH549" s="1">
        <v>2.30998E-2</v>
      </c>
      <c r="GI549">
        <v>18.10979</v>
      </c>
      <c r="GJ549" s="1">
        <v>2.525244E-26</v>
      </c>
      <c r="GK549" s="1">
        <v>2.7165400000000001E-21</v>
      </c>
      <c r="GL549" s="1">
        <v>2.3117189999999999E-2</v>
      </c>
      <c r="GM549">
        <v>18.093720000000001</v>
      </c>
      <c r="GN549" s="1">
        <v>4.8441290000000001E-25</v>
      </c>
      <c r="GO549" s="1">
        <v>5.2001550000000003E-20</v>
      </c>
      <c r="GP549" s="1">
        <v>2.364281E-2</v>
      </c>
      <c r="GQ549">
        <v>18.09421</v>
      </c>
      <c r="GR549" s="1">
        <v>7.9721419999999994E-24</v>
      </c>
      <c r="GS549" s="1">
        <v>8.3548130000000002E-19</v>
      </c>
      <c r="GT549" s="1">
        <v>2.3417380000000002E-2</v>
      </c>
      <c r="GU549">
        <v>18.172419999999999</v>
      </c>
      <c r="GV549" s="1">
        <v>1.055161E-22</v>
      </c>
      <c r="GW549" s="1">
        <v>1.114817E-17</v>
      </c>
      <c r="GX549" s="1">
        <v>2.282578E-2</v>
      </c>
      <c r="GY549">
        <v>18.25657</v>
      </c>
      <c r="GZ549" s="1">
        <v>1.135594E-21</v>
      </c>
      <c r="HA549" s="1">
        <v>1.2305959999999999E-16</v>
      </c>
      <c r="HB549" s="1">
        <v>2.2251670000000001E-2</v>
      </c>
      <c r="HC549">
        <v>18.33792</v>
      </c>
      <c r="HD549" s="1">
        <v>1.035738E-20</v>
      </c>
      <c r="HE549" s="1">
        <v>1.1502820000000001E-15</v>
      </c>
      <c r="HF549" s="1">
        <v>2.2097370000000002E-2</v>
      </c>
      <c r="HG549">
        <v>18.417280000000002</v>
      </c>
      <c r="HH549" s="1">
        <v>8.3608110000000001E-20</v>
      </c>
      <c r="HI549" s="1">
        <v>9.3460269999999999E-15</v>
      </c>
      <c r="HJ549">
        <v>2.210838E-2</v>
      </c>
      <c r="HK549">
        <v>18.456219999999998</v>
      </c>
      <c r="HL549" s="1">
        <v>6.012429E-19</v>
      </c>
      <c r="HM549" s="1">
        <v>6.7153779999999998E-14</v>
      </c>
      <c r="HN549">
        <v>2.19654E-2</v>
      </c>
      <c r="HO549">
        <v>18.446770000000001</v>
      </c>
      <c r="HP549" s="1">
        <v>3.8036029999999996E-18</v>
      </c>
      <c r="HQ549" s="1">
        <v>4.2755190000000002E-13</v>
      </c>
      <c r="HR549" s="1">
        <v>2.178865E-2</v>
      </c>
      <c r="HS549">
        <v>18.431280000000001</v>
      </c>
      <c r="HT549" s="1">
        <v>2.128781E-17</v>
      </c>
      <c r="HU549" s="1">
        <v>2.4117130000000001E-12</v>
      </c>
      <c r="HV549">
        <v>2.1817860000000001E-2</v>
      </c>
      <c r="HW549">
        <v>18.423480000000001</v>
      </c>
      <c r="HX549" s="1">
        <v>1.0847209999999999E-16</v>
      </c>
      <c r="HY549" s="1">
        <v>1.2275520000000001E-11</v>
      </c>
      <c r="HZ549" s="1">
        <v>2.1532269999999999E-2</v>
      </c>
      <c r="IA549">
        <v>18.48799</v>
      </c>
      <c r="IB549" s="1">
        <v>4.9165299999999996E-16</v>
      </c>
      <c r="IC549" s="1">
        <v>5.6365649999999998E-11</v>
      </c>
      <c r="ID549" s="1">
        <v>2.1111290000000001E-2</v>
      </c>
      <c r="IE549">
        <v>18.587510000000002</v>
      </c>
      <c r="IF549" s="1">
        <v>1.9909079999999998E-15</v>
      </c>
      <c r="IG549" s="1">
        <v>2.3277500000000001E-10</v>
      </c>
      <c r="IH549" s="1">
        <v>2.0720780000000001E-2</v>
      </c>
      <c r="II549">
        <v>18.683240000000001</v>
      </c>
      <c r="IJ549" s="1">
        <v>7.3524639999999996E-15</v>
      </c>
      <c r="IK549" s="1">
        <v>8.7590290000000004E-10</v>
      </c>
      <c r="IL549" s="1">
        <v>2.0543479999999999E-2</v>
      </c>
      <c r="IM549">
        <v>18.770520000000001</v>
      </c>
      <c r="IN549" s="1">
        <v>2.5476459999999999E-14</v>
      </c>
      <c r="IO549" s="1">
        <v>3.061812E-9</v>
      </c>
      <c r="IP549" s="1">
        <v>2.0478300000000001E-2</v>
      </c>
      <c r="IQ549">
        <v>18.803170000000001</v>
      </c>
      <c r="IR549" s="1">
        <v>8.3418080000000004E-14</v>
      </c>
      <c r="IS549" s="1">
        <v>1.005921E-8</v>
      </c>
      <c r="IT549" s="1">
        <v>2.036203E-2</v>
      </c>
      <c r="IU549">
        <v>18.79749</v>
      </c>
      <c r="IV549" s="1">
        <v>2.559447E-13</v>
      </c>
      <c r="IW549" s="1">
        <v>3.1040490000000003E-8</v>
      </c>
      <c r="IX549" s="1">
        <v>2.0313540000000001E-2</v>
      </c>
      <c r="IY549">
        <v>18.789490000000001</v>
      </c>
      <c r="IZ549" s="1">
        <v>7.3933730000000001E-13</v>
      </c>
      <c r="JA549" s="1">
        <v>8.9884469999999997E-8</v>
      </c>
      <c r="JB549" s="1">
        <v>2.049948E-2</v>
      </c>
      <c r="JC549">
        <v>18.790579999999999</v>
      </c>
      <c r="JD549" s="1">
        <v>2.0554649999999999E-12</v>
      </c>
      <c r="JE549" s="1">
        <v>2.4764460000000002E-7</v>
      </c>
      <c r="JF549" s="1">
        <v>2.0408280000000001E-2</v>
      </c>
      <c r="JG549">
        <v>18.838049999999999</v>
      </c>
      <c r="JH549" s="1">
        <v>5.3458280000000001E-12</v>
      </c>
      <c r="JI549" s="1">
        <v>6.4709139999999995E-7</v>
      </c>
      <c r="JJ549" s="1">
        <v>2.0165760000000001E-2</v>
      </c>
      <c r="JK549">
        <v>18.879950000000001</v>
      </c>
      <c r="JL549" s="1">
        <v>1.300521E-11</v>
      </c>
      <c r="JM549" s="1">
        <v>1.592806E-6</v>
      </c>
      <c r="JN549" s="1">
        <v>1.9893339999999999E-2</v>
      </c>
      <c r="JO549">
        <v>18.933160000000001</v>
      </c>
      <c r="JP549" s="1">
        <v>2.9832640000000001E-11</v>
      </c>
      <c r="JQ549" s="1">
        <v>3.704775E-6</v>
      </c>
      <c r="JR549" s="1">
        <v>1.9760929999999999E-2</v>
      </c>
      <c r="JS549">
        <v>18.956389999999999</v>
      </c>
      <c r="JT549" s="1">
        <v>6.5767829999999997E-11</v>
      </c>
      <c r="JU549" s="1">
        <v>8.2207260000000002E-6</v>
      </c>
      <c r="JV549" s="1">
        <v>1.9707220000000001E-2</v>
      </c>
      <c r="JW549">
        <v>18.955880000000001</v>
      </c>
      <c r="JX549" s="1">
        <v>1.400522E-10</v>
      </c>
      <c r="JY549" s="1">
        <v>1.7554049999999998E-5</v>
      </c>
      <c r="JZ549" s="1">
        <v>1.9589229999999999E-2</v>
      </c>
      <c r="KA549">
        <v>18.95007</v>
      </c>
      <c r="KB549" s="1">
        <v>2.8652509999999998E-10</v>
      </c>
      <c r="KC549" s="1">
        <v>3.6126630000000003E-5</v>
      </c>
      <c r="KD549" s="1">
        <v>1.9385949999999999E-2</v>
      </c>
      <c r="KE549">
        <v>18.943709999999999</v>
      </c>
      <c r="KF549" s="1">
        <v>5.6187420000000004E-10</v>
      </c>
      <c r="KG549" s="1">
        <v>7.1605380000000003E-5</v>
      </c>
      <c r="KH549">
        <v>1.9156929999999999E-2</v>
      </c>
      <c r="KI549">
        <v>18.9405</v>
      </c>
      <c r="KJ549" s="1">
        <v>1.0605470000000001E-9</v>
      </c>
      <c r="KK549" s="1">
        <v>1.367722E-4</v>
      </c>
      <c r="KL549" s="1">
        <v>1.8977480000000001E-2</v>
      </c>
      <c r="KM549">
        <v>18.99212</v>
      </c>
      <c r="KN549" s="1">
        <v>1.9408689999999998E-9</v>
      </c>
      <c r="KO549" s="1">
        <v>2.5265440000000003E-4</v>
      </c>
      <c r="KP549">
        <v>1.883955E-2</v>
      </c>
      <c r="KQ549">
        <v>19.02655</v>
      </c>
      <c r="KR549" s="1">
        <v>3.4567240000000001E-9</v>
      </c>
      <c r="KS549" s="1">
        <v>4.5325409999999997E-4</v>
      </c>
      <c r="KT549" s="1">
        <v>1.8710979999999999E-2</v>
      </c>
      <c r="KU549">
        <v>19.070139999999999</v>
      </c>
      <c r="KV549" s="1">
        <v>5.9949699999999996E-9</v>
      </c>
      <c r="KW549" s="1">
        <v>7.9150469999999997E-4</v>
      </c>
      <c r="KX549" s="1">
        <v>1.85308E-2</v>
      </c>
      <c r="KY549">
        <v>19.114750000000001</v>
      </c>
      <c r="KZ549" s="1">
        <v>1.009999E-8</v>
      </c>
      <c r="LA549" s="1">
        <v>1.3464099999999999E-3</v>
      </c>
      <c r="LB549">
        <v>1.8368160000000001E-2</v>
      </c>
      <c r="LC549">
        <v>19.13176</v>
      </c>
      <c r="LD549" s="1">
        <v>1.6609099999999999E-8</v>
      </c>
      <c r="LE549" s="1">
        <v>2.233694E-3</v>
      </c>
      <c r="LF549" s="1">
        <v>1.8249600000000001E-2</v>
      </c>
      <c r="LG549">
        <v>19.119140000000002</v>
      </c>
      <c r="LH549" s="1">
        <v>2.6760049999999999E-8</v>
      </c>
      <c r="LI549" s="1">
        <v>3.621904E-3</v>
      </c>
      <c r="LJ549" s="1">
        <v>1.8232310000000002E-2</v>
      </c>
      <c r="LK549">
        <v>19.1022</v>
      </c>
      <c r="LL549" s="1">
        <v>4.2488089999999999E-8</v>
      </c>
      <c r="LM549" s="1">
        <v>5.7564640000000002E-3</v>
      </c>
      <c r="LN549" s="1">
        <v>1.833367E-2</v>
      </c>
      <c r="LO549">
        <v>19.107430000000001</v>
      </c>
      <c r="LP549" s="1">
        <v>6.6858949999999994E-8</v>
      </c>
      <c r="LQ549" s="1">
        <v>9.0088830000000005E-3</v>
      </c>
      <c r="LR549" s="1">
        <v>1.8241460000000001E-2</v>
      </c>
      <c r="LS549">
        <v>19.193470000000001</v>
      </c>
      <c r="LT549" s="1">
        <v>1.023796E-7</v>
      </c>
      <c r="LU549" s="1">
        <v>1.386445E-2</v>
      </c>
      <c r="LV549" s="1">
        <v>1.8044899999999999E-2</v>
      </c>
      <c r="LW549">
        <v>19.279250000000001</v>
      </c>
      <c r="LX549" s="1">
        <v>1.527809E-7</v>
      </c>
      <c r="LY549" s="1">
        <v>2.091519E-2</v>
      </c>
      <c r="LZ549">
        <v>1.7869530000000002E-2</v>
      </c>
      <c r="MA549">
        <v>19.36664</v>
      </c>
      <c r="MB549" s="1">
        <v>2.2383000000000001E-7</v>
      </c>
      <c r="MC549" s="1">
        <v>3.0941130000000001E-2</v>
      </c>
      <c r="MD549" s="1">
        <v>1.783057E-2</v>
      </c>
      <c r="ME549">
        <v>19.46332</v>
      </c>
      <c r="MF549" s="1">
        <v>3.2504079999999999E-7</v>
      </c>
      <c r="MG549" s="1">
        <v>4.5030100000000003E-2</v>
      </c>
      <c r="MH549" s="1">
        <v>1.7842489999999999E-2</v>
      </c>
      <c r="MI549">
        <v>19.506019999999999</v>
      </c>
      <c r="MJ549" s="1">
        <v>4.6706349999999999E-7</v>
      </c>
      <c r="MK549" s="1">
        <v>6.4662720000000007E-2</v>
      </c>
      <c r="ML549" s="1">
        <v>1.779445E-2</v>
      </c>
      <c r="MM549">
        <v>19.490089999999999</v>
      </c>
      <c r="MN549" s="1">
        <v>6.6038140000000004E-7</v>
      </c>
      <c r="MO549" s="1">
        <v>9.1675590000000001E-2</v>
      </c>
      <c r="MP549" s="1">
        <v>1.7836029999999999E-2</v>
      </c>
      <c r="MQ549">
        <v>19.475909999999999</v>
      </c>
      <c r="MR549" s="1">
        <v>9.2651080000000005E-7</v>
      </c>
      <c r="MS549">
        <v>0.1283242</v>
      </c>
      <c r="MT549">
        <v>1.804149E-2</v>
      </c>
      <c r="MU549">
        <v>19.476179999999999</v>
      </c>
      <c r="MV549" s="1">
        <v>1.3005409999999999E-6</v>
      </c>
      <c r="MW549">
        <v>0.1780707</v>
      </c>
      <c r="MX549" s="1">
        <v>1.799576E-2</v>
      </c>
      <c r="MY549">
        <v>19.552520000000001</v>
      </c>
      <c r="MZ549" s="1">
        <v>1.782219E-6</v>
      </c>
      <c r="NA549">
        <v>0.24462529999999999</v>
      </c>
      <c r="NB549" s="1">
        <v>1.7811649999999998E-2</v>
      </c>
      <c r="NC549">
        <v>19.647749999999998</v>
      </c>
      <c r="ND549" s="1">
        <v>2.3911849999999999E-6</v>
      </c>
      <c r="NE549">
        <v>0.33160699999999999</v>
      </c>
      <c r="NF549" s="1">
        <v>1.7634489999999999E-2</v>
      </c>
      <c r="NG549">
        <v>19.734770000000001</v>
      </c>
      <c r="NH549" s="1">
        <v>3.1652749999999999E-6</v>
      </c>
      <c r="NI549">
        <v>0.44338230000000001</v>
      </c>
      <c r="NJ549" s="1">
        <v>1.7625430000000001E-2</v>
      </c>
      <c r="NK549">
        <v>19.819900000000001</v>
      </c>
      <c r="NL549" s="1">
        <v>4.1836559999999999E-6</v>
      </c>
      <c r="NM549">
        <v>0.5862501</v>
      </c>
      <c r="NN549" s="1">
        <v>1.7689509999999999E-2</v>
      </c>
      <c r="NO549">
        <v>19.849820000000001</v>
      </c>
      <c r="NP549" s="1">
        <v>5.5059190000000004E-6</v>
      </c>
      <c r="NQ549">
        <v>0.76867560000000001</v>
      </c>
      <c r="NR549" s="1">
        <v>1.769983E-2</v>
      </c>
      <c r="NS549">
        <v>19.843959999999999</v>
      </c>
      <c r="NT549" s="1">
        <v>7.1662850000000001E-6</v>
      </c>
      <c r="NU549">
        <v>0.99979929999999995</v>
      </c>
      <c r="NV549" s="1">
        <v>1.7563860000000001E-2</v>
      </c>
      <c r="NW549">
        <v>19.835619999999999</v>
      </c>
      <c r="NX549" s="1">
        <v>9.1664180000000001E-6</v>
      </c>
      <c r="NY549">
        <v>1.288573</v>
      </c>
      <c r="NZ549" s="1">
        <v>1.7369740000000002E-2</v>
      </c>
      <c r="OA549">
        <v>19.835819999999998</v>
      </c>
      <c r="OB549" s="1">
        <v>1.1563559999999999E-5</v>
      </c>
      <c r="OC549">
        <v>1.643608</v>
      </c>
      <c r="OD549" s="1">
        <v>1.7323379999999999E-2</v>
      </c>
      <c r="OE549">
        <v>19.852360000000001</v>
      </c>
      <c r="OF549" s="1">
        <v>1.4578010000000001E-5</v>
      </c>
      <c r="OG549">
        <v>2.0772750000000002</v>
      </c>
      <c r="OH549" s="1">
        <v>1.7367029999999999E-2</v>
      </c>
      <c r="OI549">
        <v>19.91648</v>
      </c>
      <c r="OJ549" s="1">
        <v>1.834595E-5</v>
      </c>
      <c r="OK549">
        <v>2.6076060000000001</v>
      </c>
    </row>
    <row r="550" spans="1:401" x14ac:dyDescent="0.35">
      <c r="A550">
        <v>559</v>
      </c>
      <c r="B550" t="s">
        <v>4</v>
      </c>
      <c r="C550" t="s">
        <v>364</v>
      </c>
      <c r="D550" t="s">
        <v>557</v>
      </c>
      <c r="E550">
        <v>5293.4380000000001</v>
      </c>
      <c r="F550" s="1">
        <v>2.0254459999999998E-2</v>
      </c>
      <c r="G550">
        <v>16.831759999999999</v>
      </c>
      <c r="H550">
        <v>0</v>
      </c>
      <c r="I550">
        <v>0</v>
      </c>
      <c r="J550" s="1">
        <v>2.0204349999999999E-2</v>
      </c>
      <c r="K550">
        <v>16.8322</v>
      </c>
      <c r="L550">
        <v>0</v>
      </c>
      <c r="M550">
        <v>0</v>
      </c>
      <c r="N550" s="1">
        <v>2.058552E-2</v>
      </c>
      <c r="O550">
        <v>16.892430000000001</v>
      </c>
      <c r="P550">
        <v>0</v>
      </c>
      <c r="Q550">
        <v>0</v>
      </c>
      <c r="R550" s="1">
        <v>2.0917470000000001E-2</v>
      </c>
      <c r="S550">
        <v>16.92559</v>
      </c>
      <c r="T550">
        <v>0</v>
      </c>
      <c r="U550">
        <v>0</v>
      </c>
      <c r="V550" s="1">
        <v>2.0849050000000001E-2</v>
      </c>
      <c r="W550">
        <v>16.979099999999999</v>
      </c>
      <c r="X550">
        <v>0</v>
      </c>
      <c r="Y550">
        <v>0</v>
      </c>
      <c r="Z550" s="1">
        <v>2.0605120000000001E-2</v>
      </c>
      <c r="AA550">
        <v>16.982019999999999</v>
      </c>
      <c r="AB550">
        <v>0</v>
      </c>
      <c r="AC550">
        <v>0</v>
      </c>
      <c r="AD550" s="1">
        <v>2.056353E-2</v>
      </c>
      <c r="AE550">
        <v>16.976870000000002</v>
      </c>
      <c r="AF550">
        <v>0</v>
      </c>
      <c r="AG550">
        <v>0</v>
      </c>
      <c r="AH550" s="1">
        <v>2.0548589999999999E-2</v>
      </c>
      <c r="AI550">
        <v>16.970839999999999</v>
      </c>
      <c r="AJ550">
        <v>0</v>
      </c>
      <c r="AK550">
        <v>0</v>
      </c>
      <c r="AL550">
        <v>2.0310930000000001E-2</v>
      </c>
      <c r="AM550">
        <v>16.962540000000001</v>
      </c>
      <c r="AN550">
        <v>0</v>
      </c>
      <c r="AO550">
        <v>0</v>
      </c>
      <c r="AP550" s="1">
        <v>2.0474719999999998E-2</v>
      </c>
      <c r="AQ550">
        <v>16.96181</v>
      </c>
      <c r="AR550">
        <v>0</v>
      </c>
      <c r="AS550">
        <v>0</v>
      </c>
      <c r="AT550">
        <v>2.0842929999999999E-2</v>
      </c>
      <c r="AU550">
        <v>17.016369999999998</v>
      </c>
      <c r="AV550">
        <v>0</v>
      </c>
      <c r="AW550">
        <v>0</v>
      </c>
      <c r="AX550" s="1">
        <v>2.1197480000000001E-2</v>
      </c>
      <c r="AY550">
        <v>17.040430000000001</v>
      </c>
      <c r="AZ550">
        <v>0</v>
      </c>
      <c r="BA550">
        <v>0</v>
      </c>
      <c r="BB550" s="1">
        <v>2.1311509999999999E-2</v>
      </c>
      <c r="BC550">
        <v>17.058920000000001</v>
      </c>
      <c r="BD550">
        <v>0</v>
      </c>
      <c r="BE550">
        <v>0</v>
      </c>
      <c r="BF550" s="1">
        <v>2.136884E-2</v>
      </c>
      <c r="BG550">
        <v>17.07704</v>
      </c>
      <c r="BH550">
        <v>0</v>
      </c>
      <c r="BI550">
        <v>0</v>
      </c>
      <c r="BJ550">
        <v>2.1521950000000001E-2</v>
      </c>
      <c r="BK550">
        <v>17.064859999999999</v>
      </c>
      <c r="BL550">
        <v>0</v>
      </c>
      <c r="BM550">
        <v>0</v>
      </c>
      <c r="BN550">
        <v>2.185995E-2</v>
      </c>
      <c r="BO550">
        <v>17.045400000000001</v>
      </c>
      <c r="BP550">
        <v>0</v>
      </c>
      <c r="BQ550">
        <v>0</v>
      </c>
      <c r="BR550" s="1">
        <v>2.2244900000000001E-2</v>
      </c>
      <c r="BS550">
        <v>17.029419999999998</v>
      </c>
      <c r="BT550">
        <v>0</v>
      </c>
      <c r="BU550">
        <v>0</v>
      </c>
      <c r="BV550">
        <v>2.2464069999999999E-2</v>
      </c>
      <c r="BW550">
        <v>17.061889999999998</v>
      </c>
      <c r="BX550">
        <v>0</v>
      </c>
      <c r="BY550">
        <v>0</v>
      </c>
      <c r="BZ550" s="1">
        <v>2.2567360000000002E-2</v>
      </c>
      <c r="CA550">
        <v>17.137280000000001</v>
      </c>
      <c r="CB550">
        <v>0</v>
      </c>
      <c r="CC550">
        <v>0</v>
      </c>
      <c r="CD550" s="1">
        <v>2.2690720000000001E-2</v>
      </c>
      <c r="CE550">
        <v>17.22701</v>
      </c>
      <c r="CF550">
        <v>0</v>
      </c>
      <c r="CG550">
        <v>0</v>
      </c>
      <c r="CH550" s="1">
        <v>2.290528E-2</v>
      </c>
      <c r="CI550">
        <v>17.299150000000001</v>
      </c>
      <c r="CJ550">
        <v>0</v>
      </c>
      <c r="CK550">
        <v>0</v>
      </c>
      <c r="CL550" s="1">
        <v>2.3149900000000001E-2</v>
      </c>
      <c r="CM550">
        <v>17.312830000000002</v>
      </c>
      <c r="CN550">
        <v>0</v>
      </c>
      <c r="CO550">
        <v>0</v>
      </c>
      <c r="CP550">
        <v>2.3337770000000001E-2</v>
      </c>
      <c r="CQ550">
        <v>17.295490000000001</v>
      </c>
      <c r="CR550">
        <v>0</v>
      </c>
      <c r="CS550">
        <v>0</v>
      </c>
      <c r="CT550" s="1">
        <v>2.3780550000000001E-2</v>
      </c>
      <c r="CU550">
        <v>17.278500000000001</v>
      </c>
      <c r="CV550">
        <v>0</v>
      </c>
      <c r="CW550">
        <v>0</v>
      </c>
      <c r="CX550">
        <v>2.4506839999999998E-2</v>
      </c>
      <c r="CY550">
        <v>17.271090000000001</v>
      </c>
      <c r="CZ550">
        <v>0</v>
      </c>
      <c r="DA550">
        <v>0</v>
      </c>
      <c r="DB550">
        <v>2.4604589999999999E-2</v>
      </c>
      <c r="DC550">
        <v>17.320650000000001</v>
      </c>
      <c r="DD550">
        <v>0</v>
      </c>
      <c r="DE550">
        <v>0</v>
      </c>
      <c r="DF550" s="1">
        <v>2.4334410000000001E-2</v>
      </c>
      <c r="DG550">
        <v>17.406459999999999</v>
      </c>
      <c r="DH550">
        <v>0</v>
      </c>
      <c r="DI550">
        <v>0</v>
      </c>
      <c r="DJ550" s="1">
        <v>2.4106220000000001E-2</v>
      </c>
      <c r="DK550">
        <v>17.476410000000001</v>
      </c>
      <c r="DL550">
        <v>0</v>
      </c>
      <c r="DM550">
        <v>0</v>
      </c>
      <c r="DN550" s="1">
        <v>2.4236959999999998E-2</v>
      </c>
      <c r="DO550">
        <v>17.5336</v>
      </c>
      <c r="DP550">
        <v>0</v>
      </c>
      <c r="DQ550">
        <v>0</v>
      </c>
      <c r="DR550" s="1">
        <v>2.446711E-2</v>
      </c>
      <c r="DS550">
        <v>17.546220000000002</v>
      </c>
      <c r="DT550">
        <v>0</v>
      </c>
      <c r="DU550">
        <v>0</v>
      </c>
      <c r="DV550" s="1">
        <v>2.452768E-2</v>
      </c>
      <c r="DW550">
        <v>17.526769999999999</v>
      </c>
      <c r="DX550">
        <v>0</v>
      </c>
      <c r="DY550">
        <v>0</v>
      </c>
      <c r="DZ550" s="1">
        <v>2.4972029999999999E-2</v>
      </c>
      <c r="EA550">
        <v>17.50102</v>
      </c>
      <c r="EB550">
        <v>0</v>
      </c>
      <c r="EC550">
        <v>0</v>
      </c>
      <c r="ED550" s="1">
        <v>2.5972950000000002E-2</v>
      </c>
      <c r="EE550">
        <v>17.480650000000001</v>
      </c>
      <c r="EF550">
        <v>0</v>
      </c>
      <c r="EG550">
        <v>0</v>
      </c>
      <c r="EH550" s="1">
        <v>2.5890469999999999E-2</v>
      </c>
      <c r="EI550">
        <v>17.50516</v>
      </c>
      <c r="EJ550">
        <v>0</v>
      </c>
      <c r="EK550">
        <v>0</v>
      </c>
      <c r="EL550" s="1">
        <v>2.5188450000000001E-2</v>
      </c>
      <c r="EM550">
        <v>17.563469999999999</v>
      </c>
      <c r="EN550">
        <v>0</v>
      </c>
      <c r="EO550">
        <v>0</v>
      </c>
      <c r="EP550">
        <v>2.457316E-2</v>
      </c>
      <c r="EQ550">
        <v>17.634039999999999</v>
      </c>
      <c r="ER550">
        <v>0</v>
      </c>
      <c r="ES550">
        <v>0</v>
      </c>
      <c r="ET550" s="1">
        <v>2.4578429999999998E-2</v>
      </c>
      <c r="EU550">
        <v>17.691749999999999</v>
      </c>
      <c r="EV550">
        <v>0</v>
      </c>
      <c r="EW550">
        <v>0</v>
      </c>
      <c r="EX550">
        <v>2.4801400000000001E-2</v>
      </c>
      <c r="EY550">
        <v>17.69849</v>
      </c>
      <c r="EZ550">
        <v>0</v>
      </c>
      <c r="FA550">
        <v>0</v>
      </c>
      <c r="FB550" s="1">
        <v>2.476064E-2</v>
      </c>
      <c r="FC550">
        <v>17.6738</v>
      </c>
      <c r="FD550">
        <v>0</v>
      </c>
      <c r="FE550">
        <v>0</v>
      </c>
      <c r="FF550" s="1">
        <v>2.488551E-2</v>
      </c>
      <c r="FG550">
        <v>17.643080000000001</v>
      </c>
      <c r="FH550">
        <v>0</v>
      </c>
      <c r="FI550">
        <v>-1.227749E-37</v>
      </c>
      <c r="FJ550">
        <v>2.5447000000000001E-2</v>
      </c>
      <c r="FK550">
        <v>17.62696</v>
      </c>
      <c r="FL550">
        <v>0</v>
      </c>
      <c r="FM550" s="1">
        <v>-1.859502E-35</v>
      </c>
      <c r="FN550" s="1">
        <v>2.5230559999999999E-2</v>
      </c>
      <c r="FO550">
        <v>17.692340000000002</v>
      </c>
      <c r="FP550">
        <v>0</v>
      </c>
      <c r="FQ550" s="1">
        <v>-4.3680460000000001E-34</v>
      </c>
      <c r="FR550" s="1">
        <v>2.4579739999999999E-2</v>
      </c>
      <c r="FS550">
        <v>17.7607</v>
      </c>
      <c r="FT550">
        <v>0</v>
      </c>
      <c r="FU550" s="1">
        <v>-4.1094860000000001E-33</v>
      </c>
      <c r="FV550" s="1">
        <v>2.3961909999999999E-2</v>
      </c>
      <c r="FW550">
        <v>17.819890000000001</v>
      </c>
      <c r="FX550">
        <v>0</v>
      </c>
      <c r="FY550" s="1">
        <v>-3.7907010000000001E-30</v>
      </c>
      <c r="FZ550" s="1">
        <v>2.3838089999999999E-2</v>
      </c>
      <c r="GA550">
        <v>17.851880000000001</v>
      </c>
      <c r="GB550">
        <v>0</v>
      </c>
      <c r="GC550" s="1">
        <v>-1.5683339999999999E-28</v>
      </c>
      <c r="GD550" s="1">
        <v>2.3898200000000001E-2</v>
      </c>
      <c r="GE550">
        <v>17.851230000000001</v>
      </c>
      <c r="GF550">
        <v>0</v>
      </c>
      <c r="GG550" s="1">
        <v>-7.3789700000000003E-28</v>
      </c>
      <c r="GH550" s="1">
        <v>2.3755189999999999E-2</v>
      </c>
      <c r="GI550">
        <v>17.828790000000001</v>
      </c>
      <c r="GJ550">
        <v>0</v>
      </c>
      <c r="GK550" s="1">
        <v>-6.2429950000000004E-26</v>
      </c>
      <c r="GL550" s="1">
        <v>2.3834379999999999E-2</v>
      </c>
      <c r="GM550">
        <v>17.803159999999998</v>
      </c>
      <c r="GN550">
        <v>0</v>
      </c>
      <c r="GO550" s="1">
        <v>-1.5852189999999999E-24</v>
      </c>
      <c r="GP550">
        <v>2.4348399999999999E-2</v>
      </c>
      <c r="GQ550">
        <v>17.79646</v>
      </c>
      <c r="GR550">
        <v>0</v>
      </c>
      <c r="GS550" s="1">
        <v>-2.011791E-23</v>
      </c>
      <c r="GT550" s="1">
        <v>2.4135179999999999E-2</v>
      </c>
      <c r="GU550">
        <v>17.874980000000001</v>
      </c>
      <c r="GV550">
        <v>0</v>
      </c>
      <c r="GW550" s="1">
        <v>-9.1140240000000007E-24</v>
      </c>
      <c r="GX550" s="1">
        <v>2.3510409999999999E-2</v>
      </c>
      <c r="GY550">
        <v>17.959340000000001</v>
      </c>
      <c r="GZ550">
        <v>0</v>
      </c>
      <c r="HA550" s="1">
        <v>-2.9941290000000001E-21</v>
      </c>
      <c r="HB550" s="1">
        <v>2.2920340000000001E-2</v>
      </c>
      <c r="HC550">
        <v>18.039650000000002</v>
      </c>
      <c r="HD550">
        <v>0</v>
      </c>
      <c r="HE550" s="1">
        <v>-1.2677100000000001E-20</v>
      </c>
      <c r="HF550" s="1">
        <v>2.2759129999999999E-2</v>
      </c>
      <c r="HG550">
        <v>18.11712</v>
      </c>
      <c r="HH550">
        <v>0</v>
      </c>
      <c r="HI550" s="1">
        <v>-9.6111229999999994E-20</v>
      </c>
      <c r="HJ550" s="1">
        <v>2.2777740000000001E-2</v>
      </c>
      <c r="HK550">
        <v>18.14996</v>
      </c>
      <c r="HL550">
        <v>0</v>
      </c>
      <c r="HM550" s="1">
        <v>-5.6644589999999998E-19</v>
      </c>
      <c r="HN550" s="1">
        <v>2.263898E-2</v>
      </c>
      <c r="HO550">
        <v>18.13007</v>
      </c>
      <c r="HP550">
        <v>0</v>
      </c>
      <c r="HQ550" s="1">
        <v>-4.8720660000000001E-18</v>
      </c>
      <c r="HR550" s="1">
        <v>2.2477299999999999E-2</v>
      </c>
      <c r="HS550">
        <v>18.10388</v>
      </c>
      <c r="HT550">
        <v>0</v>
      </c>
      <c r="HU550" s="1">
        <v>-1.4454730000000001E-17</v>
      </c>
      <c r="HV550" s="1">
        <v>2.2496269999999999E-2</v>
      </c>
      <c r="HW550">
        <v>18.086580000000001</v>
      </c>
      <c r="HX550">
        <v>0</v>
      </c>
      <c r="HY550" s="1">
        <v>-1.888137E-16</v>
      </c>
      <c r="HZ550" s="1">
        <v>2.221236E-2</v>
      </c>
      <c r="IA550">
        <v>18.14892</v>
      </c>
      <c r="IB550">
        <v>0</v>
      </c>
      <c r="IC550" s="1">
        <v>-3.4404440000000001E-16</v>
      </c>
      <c r="ID550" s="1">
        <v>2.1770049999999999E-2</v>
      </c>
      <c r="IE550">
        <v>18.249210000000001</v>
      </c>
      <c r="IF550">
        <v>0</v>
      </c>
      <c r="IG550" s="1">
        <v>-4.4685180000000002E-16</v>
      </c>
      <c r="IH550" s="1">
        <v>2.1366449999999999E-2</v>
      </c>
      <c r="II550">
        <v>18.344709999999999</v>
      </c>
      <c r="IJ550">
        <v>0</v>
      </c>
      <c r="IK550" s="1">
        <v>-3.9674350000000002E-16</v>
      </c>
      <c r="IL550" s="1">
        <v>2.118345E-2</v>
      </c>
      <c r="IM550">
        <v>18.430510000000002</v>
      </c>
      <c r="IN550">
        <v>0</v>
      </c>
      <c r="IO550" s="1">
        <v>-1.231623E-14</v>
      </c>
      <c r="IP550" s="1">
        <v>2.1122740000000001E-2</v>
      </c>
      <c r="IQ550">
        <v>18.456130000000002</v>
      </c>
      <c r="IR550">
        <v>0</v>
      </c>
      <c r="IS550" s="1">
        <v>-8.2930399999999997E-14</v>
      </c>
      <c r="IT550" s="1">
        <v>2.0998159999999998E-2</v>
      </c>
      <c r="IU550">
        <v>18.44003</v>
      </c>
      <c r="IV550">
        <v>0</v>
      </c>
      <c r="IW550" s="1">
        <v>-1.3972870000000001E-13</v>
      </c>
      <c r="IX550" s="1">
        <v>2.098214E-2</v>
      </c>
      <c r="IY550">
        <v>18.421620000000001</v>
      </c>
      <c r="IZ550">
        <v>0</v>
      </c>
      <c r="JA550" s="1">
        <v>-3.6767069999999999E-13</v>
      </c>
      <c r="JB550" s="1">
        <v>2.116345E-2</v>
      </c>
      <c r="JC550">
        <v>18.413609999999998</v>
      </c>
      <c r="JD550">
        <v>0</v>
      </c>
      <c r="JE550" s="1">
        <v>-1.1940530000000001E-12</v>
      </c>
      <c r="JF550" s="1">
        <v>2.1073020000000001E-2</v>
      </c>
      <c r="JG550">
        <v>18.45674</v>
      </c>
      <c r="JH550">
        <v>0</v>
      </c>
      <c r="JI550" s="1">
        <v>-4.427072E-12</v>
      </c>
      <c r="JJ550" s="1">
        <v>2.0816020000000001E-2</v>
      </c>
      <c r="JK550">
        <v>18.493690000000001</v>
      </c>
      <c r="JL550">
        <v>0</v>
      </c>
      <c r="JM550" s="1">
        <v>-3.476251E-12</v>
      </c>
      <c r="JN550">
        <v>2.0533920000000001E-2</v>
      </c>
      <c r="JO550">
        <v>18.543099999999999</v>
      </c>
      <c r="JP550">
        <v>0</v>
      </c>
      <c r="JQ550" s="1">
        <v>-1.9292030000000001E-11</v>
      </c>
      <c r="JR550" s="1">
        <v>2.0395960000000001E-2</v>
      </c>
      <c r="JS550">
        <v>18.55968</v>
      </c>
      <c r="JT550">
        <v>0</v>
      </c>
      <c r="JU550" s="1">
        <v>-2.147335E-11</v>
      </c>
      <c r="JV550" s="1">
        <v>2.0338539999999999E-2</v>
      </c>
      <c r="JW550">
        <v>18.550249999999998</v>
      </c>
      <c r="JX550">
        <v>0</v>
      </c>
      <c r="JY550" s="1">
        <v>-1.7637450000000001E-11</v>
      </c>
      <c r="JZ550" s="1">
        <v>2.0228630000000001E-2</v>
      </c>
      <c r="KA550">
        <v>18.5352</v>
      </c>
      <c r="KB550">
        <v>0</v>
      </c>
      <c r="KC550" s="1">
        <v>-4.3272290000000002E-12</v>
      </c>
      <c r="KD550" s="1">
        <v>2.0015140000000001E-2</v>
      </c>
      <c r="KE550">
        <v>18.519839999999999</v>
      </c>
      <c r="KF550">
        <v>0</v>
      </c>
      <c r="KG550" s="1">
        <v>-2.4432369999999998E-10</v>
      </c>
      <c r="KH550" s="1">
        <v>1.9779049999999999E-2</v>
      </c>
      <c r="KI550">
        <v>18.50798</v>
      </c>
      <c r="KJ550">
        <v>0</v>
      </c>
      <c r="KK550" s="1">
        <v>-3.5865100000000001E-10</v>
      </c>
      <c r="KL550" s="1">
        <v>1.9598399999999998E-2</v>
      </c>
      <c r="KM550">
        <v>18.556529999999999</v>
      </c>
      <c r="KN550">
        <v>0</v>
      </c>
      <c r="KO550" s="1">
        <v>-5.1189790000000001E-10</v>
      </c>
      <c r="KP550" s="1">
        <v>1.9457499999999999E-2</v>
      </c>
      <c r="KQ550">
        <v>18.586539999999999</v>
      </c>
      <c r="KR550">
        <v>0</v>
      </c>
      <c r="KS550" s="1">
        <v>-6.6926629999999996E-10</v>
      </c>
      <c r="KT550">
        <v>1.9317770000000001E-2</v>
      </c>
      <c r="KU550">
        <v>18.62649</v>
      </c>
      <c r="KV550">
        <v>0</v>
      </c>
      <c r="KW550" s="1">
        <v>-8.6491429999999999E-10</v>
      </c>
      <c r="KX550" s="1">
        <v>1.9140600000000001E-2</v>
      </c>
      <c r="KY550">
        <v>18.667310000000001</v>
      </c>
      <c r="KZ550">
        <v>0</v>
      </c>
      <c r="LA550" s="1">
        <v>-8.7479309999999999E-10</v>
      </c>
      <c r="LB550" s="1">
        <v>1.8960399999999999E-2</v>
      </c>
      <c r="LC550">
        <v>18.677320000000002</v>
      </c>
      <c r="LD550">
        <v>0</v>
      </c>
      <c r="LE550" s="1">
        <v>-8.4567060000000002E-10</v>
      </c>
      <c r="LF550" s="1">
        <v>1.884218E-2</v>
      </c>
      <c r="LG550">
        <v>18.65502</v>
      </c>
      <c r="LH550">
        <v>0</v>
      </c>
      <c r="LI550" s="1">
        <v>-8.4644789999999996E-10</v>
      </c>
      <c r="LJ550" s="1">
        <v>1.8837420000000001E-2</v>
      </c>
      <c r="LK550">
        <v>18.628360000000001</v>
      </c>
      <c r="LL550">
        <v>0</v>
      </c>
      <c r="LM550" s="1">
        <v>-6.9783990000000001E-10</v>
      </c>
      <c r="LN550" s="1">
        <v>1.8939350000000001E-2</v>
      </c>
      <c r="LO550">
        <v>18.626239999999999</v>
      </c>
      <c r="LP550" s="1">
        <v>0</v>
      </c>
      <c r="LQ550" s="1">
        <v>-4.4143939999999999E-10</v>
      </c>
      <c r="LR550" s="1">
        <v>1.8846370000000001E-2</v>
      </c>
      <c r="LS550">
        <v>18.712720000000001</v>
      </c>
      <c r="LT550" s="1">
        <v>8.3942200000000002E-14</v>
      </c>
      <c r="LU550" s="1">
        <v>8.864755E-9</v>
      </c>
      <c r="LV550" s="1">
        <v>1.864882E-2</v>
      </c>
      <c r="LW550">
        <v>18.799140000000001</v>
      </c>
      <c r="LX550" s="1">
        <v>6.9815389999999999E-11</v>
      </c>
      <c r="LY550" s="1">
        <v>7.4332229999999998E-6</v>
      </c>
      <c r="LZ550" s="1">
        <v>1.8469010000000001E-2</v>
      </c>
      <c r="MA550">
        <v>18.88749</v>
      </c>
      <c r="MB550" s="1">
        <v>3.2792499999999998E-10</v>
      </c>
      <c r="MC550" s="1">
        <v>3.5251250000000002E-5</v>
      </c>
      <c r="MD550" s="1">
        <v>1.8426950000000001E-2</v>
      </c>
      <c r="ME550">
        <v>18.985969999999998</v>
      </c>
      <c r="MF550" s="1">
        <v>9.1208269999999995E-10</v>
      </c>
      <c r="MG550" s="1">
        <v>9.8267420000000002E-5</v>
      </c>
      <c r="MH550" s="1">
        <v>1.8430640000000002E-2</v>
      </c>
      <c r="MI550">
        <v>19.024799999999999</v>
      </c>
      <c r="MJ550" s="1">
        <v>2.044802E-9</v>
      </c>
      <c r="MK550" s="1">
        <v>2.2025589999999999E-4</v>
      </c>
      <c r="ML550" s="1">
        <v>1.8397110000000001E-2</v>
      </c>
      <c r="MM550">
        <v>18.99897</v>
      </c>
      <c r="MN550" s="1">
        <v>4.0260769999999997E-9</v>
      </c>
      <c r="MO550" s="1">
        <v>4.3449610000000002E-4</v>
      </c>
      <c r="MP550" s="1">
        <v>1.8455929999999999E-2</v>
      </c>
      <c r="MQ550">
        <v>18.97475</v>
      </c>
      <c r="MR550" s="1">
        <v>7.3235429999999998E-9</v>
      </c>
      <c r="MS550" s="1">
        <v>7.8782449999999996E-4</v>
      </c>
      <c r="MT550" s="1">
        <v>1.8660610000000001E-2</v>
      </c>
      <c r="MU550">
        <v>18.967040000000001</v>
      </c>
      <c r="MV550" s="1">
        <v>1.284539E-8</v>
      </c>
      <c r="MW550" s="1">
        <v>1.3665800000000001E-3</v>
      </c>
      <c r="MX550" s="1">
        <v>1.8615900000000001E-2</v>
      </c>
      <c r="MY550">
        <v>19.042919999999999</v>
      </c>
      <c r="MZ550" s="1">
        <v>2.12578E-8</v>
      </c>
      <c r="NA550" s="1">
        <v>2.266737E-3</v>
      </c>
      <c r="NB550" s="1">
        <v>1.8419029999999999E-2</v>
      </c>
      <c r="NC550">
        <v>19.139099999999999</v>
      </c>
      <c r="ND550" s="1">
        <v>3.32918E-8</v>
      </c>
      <c r="NE550" s="1">
        <v>3.587781E-3</v>
      </c>
      <c r="NF550" s="1">
        <v>1.823435E-2</v>
      </c>
      <c r="NG550">
        <v>19.226299999999998</v>
      </c>
      <c r="NH550" s="1">
        <v>5.013708E-8</v>
      </c>
      <c r="NI550" s="1">
        <v>5.4580920000000003E-3</v>
      </c>
      <c r="NJ550" s="1">
        <v>1.823317E-2</v>
      </c>
      <c r="NK550">
        <v>19.3111</v>
      </c>
      <c r="NL550" s="1">
        <v>7.4327720000000006E-8</v>
      </c>
      <c r="NM550" s="1">
        <v>8.0906039999999995E-3</v>
      </c>
      <c r="NN550" s="1">
        <v>1.8297790000000001E-2</v>
      </c>
      <c r="NO550">
        <v>19.335609999999999</v>
      </c>
      <c r="NP550" s="1">
        <v>1.088681E-7</v>
      </c>
      <c r="NQ550" s="1">
        <v>1.180726E-2</v>
      </c>
      <c r="NR550" s="1">
        <v>1.8310739999999999E-2</v>
      </c>
      <c r="NS550">
        <v>19.320509999999999</v>
      </c>
      <c r="NT550" s="1">
        <v>1.5663350000000001E-7</v>
      </c>
      <c r="NU550" s="1">
        <v>1.6973680000000001E-2</v>
      </c>
      <c r="NV550" s="1">
        <v>1.8164349999999999E-2</v>
      </c>
      <c r="NW550">
        <v>19.30293</v>
      </c>
      <c r="NX550" s="1">
        <v>2.192724E-7</v>
      </c>
      <c r="NY550" s="1">
        <v>2.3949129999999999E-2</v>
      </c>
      <c r="NZ550" s="1">
        <v>1.7955949999999998E-2</v>
      </c>
      <c r="OA550">
        <v>19.294239999999999</v>
      </c>
      <c r="OB550" s="1">
        <v>2.9929480000000002E-7</v>
      </c>
      <c r="OC550" s="1">
        <v>3.3065919999999999E-2</v>
      </c>
      <c r="OD550" s="1">
        <v>1.790928E-2</v>
      </c>
      <c r="OE550">
        <v>19.303830000000001</v>
      </c>
      <c r="OF550" s="1">
        <v>4.0543279999999999E-7</v>
      </c>
      <c r="OG550" s="1">
        <v>4.4900410000000002E-2</v>
      </c>
      <c r="OH550" s="1">
        <v>1.795747E-2</v>
      </c>
      <c r="OI550">
        <v>19.366289999999999</v>
      </c>
      <c r="OJ550" s="1">
        <v>5.4662879999999995E-7</v>
      </c>
      <c r="OK550" s="1">
        <v>6.037435E-2</v>
      </c>
    </row>
    <row r="551" spans="1:401" x14ac:dyDescent="0.35">
      <c r="A551">
        <v>560</v>
      </c>
      <c r="B551" t="s">
        <v>4</v>
      </c>
      <c r="C551" t="s">
        <v>364</v>
      </c>
      <c r="D551" t="s">
        <v>558</v>
      </c>
      <c r="E551">
        <v>3754.1179999999999</v>
      </c>
      <c r="F551">
        <v>1.1850960000000001E-2</v>
      </c>
      <c r="G551">
        <v>16.7807</v>
      </c>
      <c r="H551">
        <v>0</v>
      </c>
      <c r="I551">
        <v>0</v>
      </c>
      <c r="J551" s="1">
        <v>1.181399E-2</v>
      </c>
      <c r="K551">
        <v>16.779820000000001</v>
      </c>
      <c r="L551">
        <v>0</v>
      </c>
      <c r="M551">
        <v>0</v>
      </c>
      <c r="N551" s="1">
        <v>1.2041609999999999E-2</v>
      </c>
      <c r="O551">
        <v>16.84186</v>
      </c>
      <c r="P551">
        <v>0</v>
      </c>
      <c r="Q551">
        <v>0</v>
      </c>
      <c r="R551" s="1">
        <v>1.2240279999999999E-2</v>
      </c>
      <c r="S551">
        <v>16.874549999999999</v>
      </c>
      <c r="T551">
        <v>0</v>
      </c>
      <c r="U551">
        <v>0</v>
      </c>
      <c r="V551">
        <v>1.219517E-2</v>
      </c>
      <c r="W551">
        <v>16.928450000000002</v>
      </c>
      <c r="X551">
        <v>0</v>
      </c>
      <c r="Y551">
        <v>0</v>
      </c>
      <c r="Z551" s="1">
        <v>1.2044900000000001E-2</v>
      </c>
      <c r="AA551">
        <v>16.928709999999999</v>
      </c>
      <c r="AB551">
        <v>0</v>
      </c>
      <c r="AC551">
        <v>0</v>
      </c>
      <c r="AD551" s="1">
        <v>1.2025060000000001E-2</v>
      </c>
      <c r="AE551">
        <v>16.920819999999999</v>
      </c>
      <c r="AF551">
        <v>0</v>
      </c>
      <c r="AG551">
        <v>0</v>
      </c>
      <c r="AH551" s="1">
        <v>1.1992330000000001E-2</v>
      </c>
      <c r="AI551">
        <v>16.912050000000001</v>
      </c>
      <c r="AJ551">
        <v>0</v>
      </c>
      <c r="AK551">
        <v>0</v>
      </c>
      <c r="AL551" s="1">
        <v>1.186275E-2</v>
      </c>
      <c r="AM551">
        <v>16.901129999999998</v>
      </c>
      <c r="AN551">
        <v>0</v>
      </c>
      <c r="AO551">
        <v>0</v>
      </c>
      <c r="AP551">
        <v>1.194929E-2</v>
      </c>
      <c r="AQ551">
        <v>16.898409999999998</v>
      </c>
      <c r="AR551">
        <v>0</v>
      </c>
      <c r="AS551">
        <v>0</v>
      </c>
      <c r="AT551" s="1">
        <v>1.2174340000000001E-2</v>
      </c>
      <c r="AU551">
        <v>16.9543</v>
      </c>
      <c r="AV551">
        <v>0</v>
      </c>
      <c r="AW551">
        <v>0</v>
      </c>
      <c r="AX551" s="1">
        <v>1.238646E-2</v>
      </c>
      <c r="AY551">
        <v>16.977239999999998</v>
      </c>
      <c r="AZ551">
        <v>0</v>
      </c>
      <c r="BA551">
        <v>0</v>
      </c>
      <c r="BB551" s="1">
        <v>1.244749E-2</v>
      </c>
      <c r="BC551">
        <v>16.994219999999999</v>
      </c>
      <c r="BD551">
        <v>0</v>
      </c>
      <c r="BE551">
        <v>0</v>
      </c>
      <c r="BF551" s="1">
        <v>1.248119E-2</v>
      </c>
      <c r="BG551">
        <v>17.010560000000002</v>
      </c>
      <c r="BH551">
        <v>0</v>
      </c>
      <c r="BI551">
        <v>0</v>
      </c>
      <c r="BJ551" s="1">
        <v>1.257204E-2</v>
      </c>
      <c r="BK551">
        <v>16.99502</v>
      </c>
      <c r="BL551">
        <v>0</v>
      </c>
      <c r="BM551">
        <v>0</v>
      </c>
      <c r="BN551" s="1">
        <v>1.277174E-2</v>
      </c>
      <c r="BO551">
        <v>16.971900000000002</v>
      </c>
      <c r="BP551">
        <v>0</v>
      </c>
      <c r="BQ551">
        <v>0</v>
      </c>
      <c r="BR551" s="1">
        <v>1.299694E-2</v>
      </c>
      <c r="BS551">
        <v>16.952719999999999</v>
      </c>
      <c r="BT551">
        <v>0</v>
      </c>
      <c r="BU551">
        <v>0</v>
      </c>
      <c r="BV551" s="1">
        <v>1.3125660000000001E-2</v>
      </c>
      <c r="BW551">
        <v>16.98481</v>
      </c>
      <c r="BX551">
        <v>0</v>
      </c>
      <c r="BY551">
        <v>0</v>
      </c>
      <c r="BZ551" s="1">
        <v>1.318505E-2</v>
      </c>
      <c r="CA551">
        <v>17.062100000000001</v>
      </c>
      <c r="CB551">
        <v>0</v>
      </c>
      <c r="CC551">
        <v>0</v>
      </c>
      <c r="CD551" s="1">
        <v>1.325844E-2</v>
      </c>
      <c r="CE551">
        <v>17.153890000000001</v>
      </c>
      <c r="CF551">
        <v>0</v>
      </c>
      <c r="CG551">
        <v>0</v>
      </c>
      <c r="CH551">
        <v>1.338344E-2</v>
      </c>
      <c r="CI551">
        <v>17.22625</v>
      </c>
      <c r="CJ551">
        <v>0</v>
      </c>
      <c r="CK551">
        <v>0</v>
      </c>
      <c r="CL551" s="1">
        <v>1.352975E-2</v>
      </c>
      <c r="CM551">
        <v>17.2362</v>
      </c>
      <c r="CN551">
        <v>0</v>
      </c>
      <c r="CO551">
        <v>0</v>
      </c>
      <c r="CP551" s="1">
        <v>1.363699E-2</v>
      </c>
      <c r="CQ551">
        <v>17.213819999999998</v>
      </c>
      <c r="CR551">
        <v>0</v>
      </c>
      <c r="CS551">
        <v>0</v>
      </c>
      <c r="CT551" s="1">
        <v>1.3919330000000001E-2</v>
      </c>
      <c r="CU551">
        <v>17.19209</v>
      </c>
      <c r="CV551">
        <v>0</v>
      </c>
      <c r="CW551">
        <v>0</v>
      </c>
      <c r="CX551" s="1">
        <v>1.4338460000000001E-2</v>
      </c>
      <c r="CY551">
        <v>17.180540000000001</v>
      </c>
      <c r="CZ551">
        <v>0</v>
      </c>
      <c r="DA551">
        <v>0</v>
      </c>
      <c r="DB551" s="1">
        <v>1.4399149999999999E-2</v>
      </c>
      <c r="DC551">
        <v>17.229430000000001</v>
      </c>
      <c r="DD551">
        <v>0</v>
      </c>
      <c r="DE551">
        <v>0</v>
      </c>
      <c r="DF551" s="1">
        <v>1.423549E-2</v>
      </c>
      <c r="DG551">
        <v>17.316410000000001</v>
      </c>
      <c r="DH551">
        <v>0</v>
      </c>
      <c r="DI551">
        <v>0</v>
      </c>
      <c r="DJ551" s="1">
        <v>1.4101610000000001E-2</v>
      </c>
      <c r="DK551">
        <v>17.386489999999998</v>
      </c>
      <c r="DL551">
        <v>0</v>
      </c>
      <c r="DM551">
        <v>0</v>
      </c>
      <c r="DN551" s="1">
        <v>1.417735E-2</v>
      </c>
      <c r="DO551">
        <v>17.44256</v>
      </c>
      <c r="DP551">
        <v>0</v>
      </c>
      <c r="DQ551">
        <v>0</v>
      </c>
      <c r="DR551" s="1">
        <v>1.431149E-2</v>
      </c>
      <c r="DS551">
        <v>17.451239999999999</v>
      </c>
      <c r="DT551">
        <v>0</v>
      </c>
      <c r="DU551">
        <v>0</v>
      </c>
      <c r="DV551" s="1">
        <v>1.4347469999999999E-2</v>
      </c>
      <c r="DW551">
        <v>17.426269999999999</v>
      </c>
      <c r="DX551">
        <v>0</v>
      </c>
      <c r="DY551">
        <v>0</v>
      </c>
      <c r="DZ551" s="1">
        <v>1.4648929999999999E-2</v>
      </c>
      <c r="EA551">
        <v>17.394850000000002</v>
      </c>
      <c r="EB551">
        <v>0</v>
      </c>
      <c r="EC551">
        <v>0</v>
      </c>
      <c r="ED551" s="1">
        <v>1.5226999999999999E-2</v>
      </c>
      <c r="EE551">
        <v>17.36928</v>
      </c>
      <c r="EF551">
        <v>0</v>
      </c>
      <c r="EG551">
        <v>0</v>
      </c>
      <c r="EH551" s="1">
        <v>1.518863E-2</v>
      </c>
      <c r="EI551">
        <v>17.39141</v>
      </c>
      <c r="EJ551">
        <v>0</v>
      </c>
      <c r="EK551">
        <v>0</v>
      </c>
      <c r="EL551" s="1">
        <v>1.4764309999999999E-2</v>
      </c>
      <c r="EM551">
        <v>17.449760000000001</v>
      </c>
      <c r="EN551">
        <v>0</v>
      </c>
      <c r="EO551">
        <v>0</v>
      </c>
      <c r="EP551" s="1">
        <v>1.440258E-2</v>
      </c>
      <c r="EQ551">
        <v>17.521049999999999</v>
      </c>
      <c r="ER551">
        <v>0</v>
      </c>
      <c r="ES551">
        <v>0</v>
      </c>
      <c r="ET551" s="1">
        <v>1.4402130000000001E-2</v>
      </c>
      <c r="EU551">
        <v>17.578399999999998</v>
      </c>
      <c r="EV551">
        <v>0</v>
      </c>
      <c r="EW551">
        <v>0</v>
      </c>
      <c r="EX551" s="1">
        <v>1.453986E-2</v>
      </c>
      <c r="EY551">
        <v>17.581340000000001</v>
      </c>
      <c r="EZ551">
        <v>0</v>
      </c>
      <c r="FA551">
        <v>0</v>
      </c>
      <c r="FB551" s="1">
        <v>1.451786E-2</v>
      </c>
      <c r="FC551">
        <v>17.551210000000001</v>
      </c>
      <c r="FD551">
        <v>0</v>
      </c>
      <c r="FE551">
        <v>0</v>
      </c>
      <c r="FF551" s="1">
        <v>1.4624710000000001E-2</v>
      </c>
      <c r="FG551">
        <v>17.515239999999999</v>
      </c>
      <c r="FH551">
        <v>0</v>
      </c>
      <c r="FI551" s="1">
        <v>2.440553E-36</v>
      </c>
      <c r="FJ551" s="1">
        <v>1.4938389999999999E-2</v>
      </c>
      <c r="FK551">
        <v>17.49494</v>
      </c>
      <c r="FL551">
        <v>0</v>
      </c>
      <c r="FM551" s="1">
        <v>4.090875E-34</v>
      </c>
      <c r="FN551">
        <v>1.482638E-2</v>
      </c>
      <c r="FO551">
        <v>17.560960000000001</v>
      </c>
      <c r="FP551">
        <v>0</v>
      </c>
      <c r="FQ551" s="1">
        <v>4.5989989999999997E-32</v>
      </c>
      <c r="FR551" s="1">
        <v>1.44309E-2</v>
      </c>
      <c r="FS551">
        <v>17.630089999999999</v>
      </c>
      <c r="FT551">
        <v>0</v>
      </c>
      <c r="FU551" s="1">
        <v>3.5979089999999997E-30</v>
      </c>
      <c r="FV551" s="1">
        <v>1.4074110000000001E-2</v>
      </c>
      <c r="FW551">
        <v>17.68939</v>
      </c>
      <c r="FX551">
        <v>0</v>
      </c>
      <c r="FY551" s="1">
        <v>2.012904E-28</v>
      </c>
      <c r="FZ551" s="1">
        <v>1.399979E-2</v>
      </c>
      <c r="GA551">
        <v>17.719840000000001</v>
      </c>
      <c r="GB551">
        <v>0</v>
      </c>
      <c r="GC551" s="1">
        <v>8.4650709999999998E-27</v>
      </c>
      <c r="GD551" s="1">
        <v>1.403502E-2</v>
      </c>
      <c r="GE551">
        <v>17.715399999999999</v>
      </c>
      <c r="GF551">
        <v>0</v>
      </c>
      <c r="GG551" s="1">
        <v>2.7730619999999998E-25</v>
      </c>
      <c r="GH551" s="1">
        <v>1.3957010000000001E-2</v>
      </c>
      <c r="GI551">
        <v>17.68826</v>
      </c>
      <c r="GJ551">
        <v>0</v>
      </c>
      <c r="GK551" s="1">
        <v>7.1369909999999999E-24</v>
      </c>
      <c r="GL551">
        <v>1.4036710000000001E-2</v>
      </c>
      <c r="GM551">
        <v>17.65804</v>
      </c>
      <c r="GN551">
        <v>0</v>
      </c>
      <c r="GO551" s="1">
        <v>1.458173E-22</v>
      </c>
      <c r="GP551" s="1">
        <v>1.432611E-2</v>
      </c>
      <c r="GQ551">
        <v>17.647739999999999</v>
      </c>
      <c r="GR551">
        <v>0</v>
      </c>
      <c r="GS551" s="1">
        <v>2.4778780000000002E-21</v>
      </c>
      <c r="GT551" s="1">
        <v>1.420838E-2</v>
      </c>
      <c r="GU551">
        <v>17.727599999999999</v>
      </c>
      <c r="GV551">
        <v>0</v>
      </c>
      <c r="GW551" s="1">
        <v>3.5333690000000003E-20</v>
      </c>
      <c r="GX551">
        <v>1.382952E-2</v>
      </c>
      <c r="GY551">
        <v>17.813490000000002</v>
      </c>
      <c r="GZ551">
        <v>0</v>
      </c>
      <c r="HA551" s="1">
        <v>4.1791749999999999E-19</v>
      </c>
      <c r="HB551" s="1">
        <v>1.3482630000000001E-2</v>
      </c>
      <c r="HC551">
        <v>17.894880000000001</v>
      </c>
      <c r="HD551">
        <v>0</v>
      </c>
      <c r="HE551" s="1">
        <v>4.1691169999999998E-18</v>
      </c>
      <c r="HF551" s="1">
        <v>1.3386779999999999E-2</v>
      </c>
      <c r="HG551">
        <v>17.972919999999998</v>
      </c>
      <c r="HH551">
        <v>0</v>
      </c>
      <c r="HI551" s="1">
        <v>3.5909019999999998E-17</v>
      </c>
      <c r="HJ551" s="1">
        <v>1.3402890000000001E-2</v>
      </c>
      <c r="HK551">
        <v>18.00299</v>
      </c>
      <c r="HL551">
        <v>0</v>
      </c>
      <c r="HM551" s="1">
        <v>2.7264129999999999E-16</v>
      </c>
      <c r="HN551" s="1">
        <v>1.3324600000000001E-2</v>
      </c>
      <c r="HO551">
        <v>17.977540000000001</v>
      </c>
      <c r="HP551">
        <v>0</v>
      </c>
      <c r="HQ551" s="1">
        <v>1.8381780000000002E-15</v>
      </c>
      <c r="HR551" s="1">
        <v>1.3246870000000001E-2</v>
      </c>
      <c r="HS551">
        <v>17.94614</v>
      </c>
      <c r="HT551">
        <v>0</v>
      </c>
      <c r="HU551" s="1">
        <v>1.1014440000000001E-14</v>
      </c>
      <c r="HV551" s="1">
        <v>1.324767E-2</v>
      </c>
      <c r="HW551">
        <v>17.924600000000002</v>
      </c>
      <c r="HX551">
        <v>0</v>
      </c>
      <c r="HY551" s="1">
        <v>5.9174389999999994E-14</v>
      </c>
      <c r="HZ551" s="1">
        <v>1.3087430000000001E-2</v>
      </c>
      <c r="IA551">
        <v>17.98762</v>
      </c>
      <c r="IB551">
        <v>0</v>
      </c>
      <c r="IC551" s="1">
        <v>2.8808900000000002E-13</v>
      </c>
      <c r="ID551" s="1">
        <v>1.282179E-2</v>
      </c>
      <c r="IE551">
        <v>18.09064</v>
      </c>
      <c r="IF551">
        <v>0</v>
      </c>
      <c r="IG551" s="1">
        <v>1.266015E-12</v>
      </c>
      <c r="IH551" s="1">
        <v>1.2585310000000001E-2</v>
      </c>
      <c r="II551">
        <v>18.18798</v>
      </c>
      <c r="IJ551">
        <v>0</v>
      </c>
      <c r="IK551" s="1">
        <v>5.0529359999999998E-12</v>
      </c>
      <c r="IL551" s="1">
        <v>1.2479850000000001E-2</v>
      </c>
      <c r="IM551">
        <v>18.2745</v>
      </c>
      <c r="IN551">
        <v>0</v>
      </c>
      <c r="IO551" s="1">
        <v>1.8581840000000001E-11</v>
      </c>
      <c r="IP551">
        <v>1.2449709999999999E-2</v>
      </c>
      <c r="IQ551">
        <v>18.296939999999999</v>
      </c>
      <c r="IR551">
        <v>0</v>
      </c>
      <c r="IS551" s="1">
        <v>6.3880780000000001E-11</v>
      </c>
      <c r="IT551" s="1">
        <v>1.236684E-2</v>
      </c>
      <c r="IU551">
        <v>18.275780000000001</v>
      </c>
      <c r="IV551">
        <v>0</v>
      </c>
      <c r="IW551" s="1">
        <v>2.0650130000000001E-10</v>
      </c>
      <c r="IX551" s="1">
        <v>1.237572E-2</v>
      </c>
      <c r="IY551">
        <v>18.252479999999998</v>
      </c>
      <c r="IZ551">
        <v>0</v>
      </c>
      <c r="JA551" s="1">
        <v>6.2755869999999995E-10</v>
      </c>
      <c r="JB551" s="1">
        <v>1.247618E-2</v>
      </c>
      <c r="JC551">
        <v>18.240559999999999</v>
      </c>
      <c r="JD551">
        <v>0</v>
      </c>
      <c r="JE551" s="1">
        <v>1.8031499999999999E-9</v>
      </c>
      <c r="JF551" s="1">
        <v>1.243026E-2</v>
      </c>
      <c r="JG551">
        <v>18.28285</v>
      </c>
      <c r="JH551">
        <v>0</v>
      </c>
      <c r="JI551" s="1">
        <v>4.9277090000000002E-9</v>
      </c>
      <c r="JJ551" s="1">
        <v>1.227374E-2</v>
      </c>
      <c r="JK551">
        <v>18.3186</v>
      </c>
      <c r="JL551">
        <v>0</v>
      </c>
      <c r="JM551" s="1">
        <v>1.2759240000000001E-8</v>
      </c>
      <c r="JN551" s="1">
        <v>1.2108580000000001E-2</v>
      </c>
      <c r="JO551">
        <v>18.36777</v>
      </c>
      <c r="JP551">
        <v>0</v>
      </c>
      <c r="JQ551" s="1">
        <v>3.1263400000000002E-8</v>
      </c>
      <c r="JR551" s="1">
        <v>1.2028789999999999E-2</v>
      </c>
      <c r="JS551">
        <v>18.38214</v>
      </c>
      <c r="JT551">
        <v>0</v>
      </c>
      <c r="JU551" s="1">
        <v>7.2783760000000001E-8</v>
      </c>
      <c r="JV551" s="1">
        <v>1.19942E-2</v>
      </c>
      <c r="JW551">
        <v>18.36909</v>
      </c>
      <c r="JX551">
        <v>0</v>
      </c>
      <c r="JY551" s="1">
        <v>1.6219519999999999E-7</v>
      </c>
      <c r="JZ551">
        <v>1.19299E-2</v>
      </c>
      <c r="KA551">
        <v>18.350439999999999</v>
      </c>
      <c r="KB551">
        <v>0</v>
      </c>
      <c r="KC551" s="1">
        <v>3.4779799999999998E-7</v>
      </c>
      <c r="KD551">
        <v>1.180514E-2</v>
      </c>
      <c r="KE551">
        <v>18.331859999999999</v>
      </c>
      <c r="KF551">
        <v>0</v>
      </c>
      <c r="KG551" s="1">
        <v>7.1893340000000004E-7</v>
      </c>
      <c r="KH551" s="1">
        <v>1.1666869999999999E-2</v>
      </c>
      <c r="KI551">
        <v>18.317450000000001</v>
      </c>
      <c r="KJ551">
        <v>0</v>
      </c>
      <c r="KK551" s="1">
        <v>1.433442E-6</v>
      </c>
      <c r="KL551" s="1">
        <v>1.1559699999999999E-2</v>
      </c>
      <c r="KM551">
        <v>18.367550000000001</v>
      </c>
      <c r="KN551">
        <v>0</v>
      </c>
      <c r="KO551" s="1">
        <v>2.7610299999999999E-6</v>
      </c>
      <c r="KP551" s="1">
        <v>1.148074E-2</v>
      </c>
      <c r="KQ551">
        <v>18.39762</v>
      </c>
      <c r="KR551">
        <v>0</v>
      </c>
      <c r="KS551" s="1">
        <v>5.152368E-6</v>
      </c>
      <c r="KT551" s="1">
        <v>1.139489E-2</v>
      </c>
      <c r="KU551">
        <v>18.438089999999999</v>
      </c>
      <c r="KV551">
        <v>0</v>
      </c>
      <c r="KW551" s="1">
        <v>9.3424299999999993E-6</v>
      </c>
      <c r="KX551" s="1">
        <v>1.129602E-2</v>
      </c>
      <c r="KY551">
        <v>18.47916</v>
      </c>
      <c r="KZ551">
        <v>0</v>
      </c>
      <c r="LA551" s="1">
        <v>1.6492340000000001E-5</v>
      </c>
      <c r="LB551" s="1">
        <v>1.118156E-2</v>
      </c>
      <c r="LC551">
        <v>18.487380000000002</v>
      </c>
      <c r="LD551">
        <v>0</v>
      </c>
      <c r="LE551" s="1">
        <v>2.838084E-5</v>
      </c>
      <c r="LF551" s="1">
        <v>1.1116310000000001E-2</v>
      </c>
      <c r="LG551">
        <v>18.461549999999999</v>
      </c>
      <c r="LH551">
        <v>0</v>
      </c>
      <c r="LI551" s="1">
        <v>4.7678669999999999E-5</v>
      </c>
      <c r="LJ551" s="1">
        <v>1.112087E-2</v>
      </c>
      <c r="LK551">
        <v>18.4316</v>
      </c>
      <c r="LL551">
        <v>0</v>
      </c>
      <c r="LM551" s="1">
        <v>7.83377E-5</v>
      </c>
      <c r="LN551" s="1">
        <v>1.1177350000000001E-2</v>
      </c>
      <c r="LO551">
        <v>18.427820000000001</v>
      </c>
      <c r="LP551" s="1">
        <v>0</v>
      </c>
      <c r="LQ551" s="1">
        <v>1.262173E-4</v>
      </c>
      <c r="LR551" s="1">
        <v>1.1130610000000001E-2</v>
      </c>
      <c r="LS551">
        <v>18.517579999999999</v>
      </c>
      <c r="LT551" s="1">
        <v>8.4345129999999995E-14</v>
      </c>
      <c r="LU551" s="1">
        <v>1.9989150000000001E-4</v>
      </c>
      <c r="LV551">
        <v>1.101043E-2</v>
      </c>
      <c r="LW551">
        <v>18.606639999999999</v>
      </c>
      <c r="LX551" s="1">
        <v>7.0126599999999996E-11</v>
      </c>
      <c r="LY551" s="1">
        <v>3.1111870000000001E-4</v>
      </c>
      <c r="LZ551" s="1">
        <v>1.090784E-2</v>
      </c>
      <c r="MA551">
        <v>18.697600000000001</v>
      </c>
      <c r="MB551" s="1">
        <v>3.2948729999999998E-10</v>
      </c>
      <c r="MC551" s="1">
        <v>4.756521E-4</v>
      </c>
      <c r="MD551" s="1">
        <v>1.087545E-2</v>
      </c>
      <c r="ME551">
        <v>18.79862</v>
      </c>
      <c r="MF551" s="1">
        <v>9.1577160000000003E-10</v>
      </c>
      <c r="MG551" s="1">
        <v>7.1471260000000004E-4</v>
      </c>
      <c r="MH551" s="1">
        <v>1.0881099999999999E-2</v>
      </c>
      <c r="MI551">
        <v>18.83559</v>
      </c>
      <c r="MJ551" s="1">
        <v>2.0536820000000001E-9</v>
      </c>
      <c r="MK551" s="1">
        <v>1.057332E-3</v>
      </c>
      <c r="ML551" s="1">
        <v>1.0864250000000001E-2</v>
      </c>
      <c r="MM551">
        <v>18.804120000000001</v>
      </c>
      <c r="MN551" s="1">
        <v>4.044564E-9</v>
      </c>
      <c r="MO551" s="1">
        <v>1.542585E-3</v>
      </c>
      <c r="MP551" s="1">
        <v>1.0907419999999999E-2</v>
      </c>
      <c r="MQ551">
        <v>18.77497</v>
      </c>
      <c r="MR551" s="1">
        <v>7.3626529999999997E-9</v>
      </c>
      <c r="MS551" s="1">
        <v>2.2212429999999999E-3</v>
      </c>
      <c r="MT551" s="1">
        <v>1.102731E-2</v>
      </c>
      <c r="MU551">
        <v>18.76369</v>
      </c>
      <c r="MV551" s="1">
        <v>1.291243E-8</v>
      </c>
      <c r="MW551" s="1">
        <v>3.1609870000000001E-3</v>
      </c>
      <c r="MX551" s="1">
        <v>1.100538E-2</v>
      </c>
      <c r="MY551">
        <v>18.840959999999999</v>
      </c>
      <c r="MZ551" s="1">
        <v>2.1376859999999998E-8</v>
      </c>
      <c r="NA551" s="1">
        <v>4.4526139999999997E-3</v>
      </c>
      <c r="NB551" s="1">
        <v>1.088339E-2</v>
      </c>
      <c r="NC551">
        <v>18.939160000000001</v>
      </c>
      <c r="ND551" s="1">
        <v>3.3460109999999999E-8</v>
      </c>
      <c r="NE551" s="1">
        <v>6.2060860000000004E-3</v>
      </c>
      <c r="NF551" s="1">
        <v>1.07753E-2</v>
      </c>
      <c r="NG551">
        <v>19.02739</v>
      </c>
      <c r="NH551" s="1">
        <v>5.0393889999999999E-8</v>
      </c>
      <c r="NI551" s="1">
        <v>8.5513519999999999E-3</v>
      </c>
      <c r="NJ551" s="1">
        <v>1.077177E-2</v>
      </c>
      <c r="NK551">
        <v>19.113040000000002</v>
      </c>
      <c r="NL551" s="1">
        <v>7.4687359999999995E-8</v>
      </c>
      <c r="NM551" s="1">
        <v>1.164686E-2</v>
      </c>
      <c r="NN551" s="1">
        <v>1.0820069999999999E-2</v>
      </c>
      <c r="NO551">
        <v>19.134260000000001</v>
      </c>
      <c r="NP551" s="1">
        <v>1.012741E-7</v>
      </c>
      <c r="NQ551" s="1">
        <v>1.5703189999999999E-2</v>
      </c>
      <c r="NR551" s="1">
        <v>1.0822770000000001E-2</v>
      </c>
      <c r="NS551">
        <v>19.11392</v>
      </c>
      <c r="NT551" s="1">
        <v>1.3519429999999999E-7</v>
      </c>
      <c r="NU551" s="1">
        <v>2.0955430000000001E-2</v>
      </c>
      <c r="NV551" s="1">
        <v>1.0736900000000001E-2</v>
      </c>
      <c r="NW551">
        <v>19.091619999999999</v>
      </c>
      <c r="NX551" s="1">
        <v>1.7732330000000001E-7</v>
      </c>
      <c r="NY551" s="1">
        <v>2.7701489999999999E-2</v>
      </c>
      <c r="NZ551" s="1">
        <v>1.061261E-2</v>
      </c>
      <c r="OA551">
        <v>19.079139999999999</v>
      </c>
      <c r="OB551" s="1">
        <v>2.2955169999999999E-7</v>
      </c>
      <c r="OC551" s="1">
        <v>3.627818E-2</v>
      </c>
      <c r="OD551" s="1">
        <v>1.0579150000000001E-2</v>
      </c>
      <c r="OE551">
        <v>19.0869</v>
      </c>
      <c r="OF551" s="1">
        <v>2.9695849999999999E-7</v>
      </c>
      <c r="OG551" s="1">
        <v>4.7071429999999997E-2</v>
      </c>
      <c r="OH551" s="1">
        <v>1.061282E-2</v>
      </c>
      <c r="OI551">
        <v>19.150590000000001</v>
      </c>
      <c r="OJ551" s="1">
        <v>3.8323360000000001E-7</v>
      </c>
      <c r="OK551" s="1">
        <v>6.0554400000000001E-2</v>
      </c>
    </row>
    <row r="552" spans="1:401" x14ac:dyDescent="0.35">
      <c r="A552">
        <v>561</v>
      </c>
      <c r="B552" t="s">
        <v>4</v>
      </c>
      <c r="C552" t="s">
        <v>364</v>
      </c>
      <c r="D552" t="s">
        <v>559</v>
      </c>
      <c r="E552">
        <v>7395.5150000000003</v>
      </c>
      <c r="F552" s="1">
        <v>5.2951630000000003E-3</v>
      </c>
      <c r="G552">
        <v>16.757069999999999</v>
      </c>
      <c r="H552">
        <v>0</v>
      </c>
      <c r="I552">
        <v>0</v>
      </c>
      <c r="J552" s="1">
        <v>5.2719749999999999E-3</v>
      </c>
      <c r="K552">
        <v>16.757339999999999</v>
      </c>
      <c r="L552">
        <v>0</v>
      </c>
      <c r="M552">
        <v>0</v>
      </c>
      <c r="N552" s="1">
        <v>5.382253E-3</v>
      </c>
      <c r="O552">
        <v>16.8156</v>
      </c>
      <c r="P552">
        <v>0</v>
      </c>
      <c r="Q552">
        <v>0</v>
      </c>
      <c r="R552" s="1">
        <v>5.470969E-3</v>
      </c>
      <c r="S552">
        <v>16.847159999999999</v>
      </c>
      <c r="T552">
        <v>0</v>
      </c>
      <c r="U552">
        <v>0</v>
      </c>
      <c r="V552" s="1">
        <v>5.4503090000000004E-3</v>
      </c>
      <c r="W552">
        <v>16.898420000000002</v>
      </c>
      <c r="X552">
        <v>0</v>
      </c>
      <c r="Y552">
        <v>0</v>
      </c>
      <c r="Z552" s="1">
        <v>5.3797979999999999E-3</v>
      </c>
      <c r="AA552">
        <v>16.900390000000002</v>
      </c>
      <c r="AB552">
        <v>0</v>
      </c>
      <c r="AC552">
        <v>0</v>
      </c>
      <c r="AD552" s="1">
        <v>5.3696880000000001E-3</v>
      </c>
      <c r="AE552">
        <v>16.894590000000001</v>
      </c>
      <c r="AF552">
        <v>0</v>
      </c>
      <c r="AG552">
        <v>0</v>
      </c>
      <c r="AH552" s="1">
        <v>5.3430689999999998E-3</v>
      </c>
      <c r="AI552">
        <v>16.887830000000001</v>
      </c>
      <c r="AJ552">
        <v>0</v>
      </c>
      <c r="AK552">
        <v>0</v>
      </c>
      <c r="AL552" s="1">
        <v>5.2909630000000001E-3</v>
      </c>
      <c r="AM552">
        <v>16.878959999999999</v>
      </c>
      <c r="AN552">
        <v>0</v>
      </c>
      <c r="AO552">
        <v>0</v>
      </c>
      <c r="AP552" s="1">
        <v>5.3267380000000001E-3</v>
      </c>
      <c r="AQ552">
        <v>16.877479999999998</v>
      </c>
      <c r="AR552">
        <v>0</v>
      </c>
      <c r="AS552">
        <v>0</v>
      </c>
      <c r="AT552" s="1">
        <v>5.4327139999999999E-3</v>
      </c>
      <c r="AU552">
        <v>16.930050000000001</v>
      </c>
      <c r="AV552">
        <v>0</v>
      </c>
      <c r="AW552">
        <v>0</v>
      </c>
      <c r="AX552" s="1">
        <v>5.5268899999999996E-3</v>
      </c>
      <c r="AY552">
        <v>16.95251</v>
      </c>
      <c r="AZ552">
        <v>0</v>
      </c>
      <c r="BA552">
        <v>0</v>
      </c>
      <c r="BB552" s="1">
        <v>5.5539969999999998E-3</v>
      </c>
      <c r="BC552">
        <v>16.96951</v>
      </c>
      <c r="BD552">
        <v>0</v>
      </c>
      <c r="BE552">
        <v>0</v>
      </c>
      <c r="BF552" s="1">
        <v>5.5674770000000004E-3</v>
      </c>
      <c r="BG552">
        <v>16.985949999999999</v>
      </c>
      <c r="BH552">
        <v>0</v>
      </c>
      <c r="BI552">
        <v>0</v>
      </c>
      <c r="BJ552" s="1">
        <v>5.6081170000000001E-3</v>
      </c>
      <c r="BK552">
        <v>16.97296</v>
      </c>
      <c r="BL552">
        <v>0</v>
      </c>
      <c r="BM552">
        <v>0</v>
      </c>
      <c r="BN552" s="1">
        <v>5.7018440000000002E-3</v>
      </c>
      <c r="BO552">
        <v>16.952780000000001</v>
      </c>
      <c r="BP552">
        <v>0</v>
      </c>
      <c r="BQ552">
        <v>0</v>
      </c>
      <c r="BR552" s="1">
        <v>5.8023110000000001E-3</v>
      </c>
      <c r="BS552">
        <v>16.936</v>
      </c>
      <c r="BT552">
        <v>0</v>
      </c>
      <c r="BU552">
        <v>0</v>
      </c>
      <c r="BV552" s="1">
        <v>5.859983E-3</v>
      </c>
      <c r="BW552">
        <v>16.9663</v>
      </c>
      <c r="BX552">
        <v>0</v>
      </c>
      <c r="BY552">
        <v>0</v>
      </c>
      <c r="BZ552" s="1">
        <v>5.8860559999999998E-3</v>
      </c>
      <c r="CA552">
        <v>17.038509999999999</v>
      </c>
      <c r="CB552">
        <v>0</v>
      </c>
      <c r="CC552">
        <v>0</v>
      </c>
      <c r="CD552" s="1">
        <v>5.920664E-3</v>
      </c>
      <c r="CE552">
        <v>17.124549999999999</v>
      </c>
      <c r="CF552">
        <v>0</v>
      </c>
      <c r="CG552">
        <v>0</v>
      </c>
      <c r="CH552" s="1">
        <v>5.9785610000000003E-3</v>
      </c>
      <c r="CI552">
        <v>17.19322</v>
      </c>
      <c r="CJ552">
        <v>0</v>
      </c>
      <c r="CK552">
        <v>0</v>
      </c>
      <c r="CL552" s="1">
        <v>6.0425230000000002E-3</v>
      </c>
      <c r="CM552">
        <v>17.20457</v>
      </c>
      <c r="CN552">
        <v>0</v>
      </c>
      <c r="CO552">
        <v>0</v>
      </c>
      <c r="CP552" s="1">
        <v>6.0907180000000002E-3</v>
      </c>
      <c r="CQ552">
        <v>17.185929999999999</v>
      </c>
      <c r="CR552">
        <v>0</v>
      </c>
      <c r="CS552">
        <v>0</v>
      </c>
      <c r="CT552" s="1">
        <v>6.2341039999999999E-3</v>
      </c>
      <c r="CU552">
        <v>17.167580000000001</v>
      </c>
      <c r="CV552">
        <v>0</v>
      </c>
      <c r="CW552">
        <v>0</v>
      </c>
      <c r="CX552" s="1">
        <v>6.4164929999999997E-3</v>
      </c>
      <c r="CY552">
        <v>17.158329999999999</v>
      </c>
      <c r="CZ552">
        <v>0</v>
      </c>
      <c r="DA552">
        <v>0</v>
      </c>
      <c r="DB552" s="1">
        <v>6.4503499999999997E-3</v>
      </c>
      <c r="DC552">
        <v>17.20468</v>
      </c>
      <c r="DD552">
        <v>0</v>
      </c>
      <c r="DE552">
        <v>0</v>
      </c>
      <c r="DF552" s="1">
        <v>6.3708890000000002E-3</v>
      </c>
      <c r="DG552">
        <v>17.286490000000001</v>
      </c>
      <c r="DH552">
        <v>0</v>
      </c>
      <c r="DI552">
        <v>0</v>
      </c>
      <c r="DJ552" s="1">
        <v>6.3118669999999997E-3</v>
      </c>
      <c r="DK552">
        <v>17.353190000000001</v>
      </c>
      <c r="DL552">
        <v>0</v>
      </c>
      <c r="DM552">
        <v>0</v>
      </c>
      <c r="DN552" s="1">
        <v>6.3448209999999996E-3</v>
      </c>
      <c r="DO552">
        <v>17.40718</v>
      </c>
      <c r="DP552">
        <v>0</v>
      </c>
      <c r="DQ552">
        <v>0</v>
      </c>
      <c r="DR552" s="1">
        <v>6.408291E-3</v>
      </c>
      <c r="DS552">
        <v>17.41761</v>
      </c>
      <c r="DT552">
        <v>0</v>
      </c>
      <c r="DU552">
        <v>0</v>
      </c>
      <c r="DV552" s="1">
        <v>6.424379E-3</v>
      </c>
      <c r="DW552">
        <v>17.396840000000001</v>
      </c>
      <c r="DX552">
        <v>0</v>
      </c>
      <c r="DY552">
        <v>0</v>
      </c>
      <c r="DZ552" s="1">
        <v>6.5902390000000003E-3</v>
      </c>
      <c r="EA552">
        <v>17.369720000000001</v>
      </c>
      <c r="EB552">
        <v>0</v>
      </c>
      <c r="EC552">
        <v>0</v>
      </c>
      <c r="ED552" s="1">
        <v>6.8399699999999999E-3</v>
      </c>
      <c r="EE552">
        <v>17.347639999999998</v>
      </c>
      <c r="EF552">
        <v>0</v>
      </c>
      <c r="EG552">
        <v>0</v>
      </c>
      <c r="EH552" s="1">
        <v>6.8285669999999998E-3</v>
      </c>
      <c r="EI552">
        <v>17.36938</v>
      </c>
      <c r="EJ552">
        <v>0</v>
      </c>
      <c r="EK552">
        <v>0</v>
      </c>
      <c r="EL552" s="1">
        <v>6.6280749999999998E-3</v>
      </c>
      <c r="EM552">
        <v>17.424589999999998</v>
      </c>
      <c r="EN552">
        <v>0</v>
      </c>
      <c r="EO552">
        <v>0</v>
      </c>
      <c r="EP552" s="1">
        <v>6.4667079999999998E-3</v>
      </c>
      <c r="EQ552">
        <v>17.49202</v>
      </c>
      <c r="ER552">
        <v>0</v>
      </c>
      <c r="ES552">
        <v>0</v>
      </c>
      <c r="ET552" s="1">
        <v>6.4676719999999998E-3</v>
      </c>
      <c r="EU552">
        <v>17.54701</v>
      </c>
      <c r="EV552">
        <v>0</v>
      </c>
      <c r="EW552">
        <v>0</v>
      </c>
      <c r="EX552" s="1">
        <v>6.5321429999999998E-3</v>
      </c>
      <c r="EY552">
        <v>17.55189</v>
      </c>
      <c r="EZ552">
        <v>0</v>
      </c>
      <c r="FA552">
        <v>0</v>
      </c>
      <c r="FB552" s="1">
        <v>6.5227280000000002E-3</v>
      </c>
      <c r="FC552">
        <v>17.526109999999999</v>
      </c>
      <c r="FD552">
        <v>0</v>
      </c>
      <c r="FE552">
        <v>0</v>
      </c>
      <c r="FF552" s="1">
        <v>6.5952110000000001E-3</v>
      </c>
      <c r="FG552">
        <v>17.494540000000001</v>
      </c>
      <c r="FH552">
        <v>0</v>
      </c>
      <c r="FI552">
        <v>4.1094010000000002E-38</v>
      </c>
      <c r="FJ552" s="1">
        <v>6.7260289999999997E-3</v>
      </c>
      <c r="FK552">
        <v>17.477060000000002</v>
      </c>
      <c r="FL552">
        <v>0</v>
      </c>
      <c r="FM552" s="1">
        <v>7.4697640000000006E-36</v>
      </c>
      <c r="FN552" s="1">
        <v>6.6817359999999998E-3</v>
      </c>
      <c r="FO552">
        <v>17.539090000000002</v>
      </c>
      <c r="FP552" s="1">
        <v>3.9930099999999997E-37</v>
      </c>
      <c r="FQ552" s="1">
        <v>9.0792090000000002E-34</v>
      </c>
      <c r="FR552" s="1">
        <v>6.4973069999999999E-3</v>
      </c>
      <c r="FS552">
        <v>17.60436</v>
      </c>
      <c r="FT552" s="1">
        <v>3.0473780000000003E-35</v>
      </c>
      <c r="FU552" s="1">
        <v>7.621609E-32</v>
      </c>
      <c r="FV552" s="1">
        <v>6.337774E-3</v>
      </c>
      <c r="FW552">
        <v>17.660900000000002</v>
      </c>
      <c r="FX552" s="1">
        <v>1.665963E-33</v>
      </c>
      <c r="FY552" s="1">
        <v>4.56369E-30</v>
      </c>
      <c r="FZ552" s="1">
        <v>6.3029690000000003E-3</v>
      </c>
      <c r="GA552">
        <v>17.691079999999999</v>
      </c>
      <c r="GB552" s="1">
        <v>6.9836379999999999E-32</v>
      </c>
      <c r="GC552" s="1">
        <v>2.0498100000000002E-28</v>
      </c>
      <c r="GD552" s="1">
        <v>6.3208600000000002E-3</v>
      </c>
      <c r="GE552">
        <v>17.689019999999999</v>
      </c>
      <c r="GF552" s="1">
        <v>2.3009380000000001E-30</v>
      </c>
      <c r="GG552" s="1">
        <v>7.1755839999999995E-27</v>
      </c>
      <c r="GH552" s="1">
        <v>6.2865739999999996E-3</v>
      </c>
      <c r="GI552">
        <v>17.665800000000001</v>
      </c>
      <c r="GJ552" s="1">
        <v>5.8982779999999997E-29</v>
      </c>
      <c r="GK552" s="1">
        <v>1.979098E-25</v>
      </c>
      <c r="GL552" s="1">
        <v>6.3461280000000004E-3</v>
      </c>
      <c r="GM552">
        <v>17.639299999999999</v>
      </c>
      <c r="GN552" s="1">
        <v>1.2181399999999999E-27</v>
      </c>
      <c r="GO552" s="1">
        <v>4.3283049999999998E-24</v>
      </c>
      <c r="GP552" s="1">
        <v>6.4683659999999997E-3</v>
      </c>
      <c r="GQ552">
        <v>17.630849999999999</v>
      </c>
      <c r="GR552" s="1">
        <v>2.1131570000000001E-26</v>
      </c>
      <c r="GS552" s="1">
        <v>7.8374979999999995E-23</v>
      </c>
      <c r="GT552" s="1">
        <v>6.4222469999999999E-3</v>
      </c>
      <c r="GU552">
        <v>17.705549999999999</v>
      </c>
      <c r="GV552" s="1">
        <v>2.9962420000000002E-25</v>
      </c>
      <c r="GW552" s="1">
        <v>1.1901129999999999E-21</v>
      </c>
      <c r="GX552" s="1">
        <v>6.242409E-3</v>
      </c>
      <c r="GY552">
        <v>17.78632</v>
      </c>
      <c r="GZ552" s="1">
        <v>3.445427E-24</v>
      </c>
      <c r="HA552" s="1">
        <v>1.4984580000000001E-20</v>
      </c>
      <c r="HB552" s="1">
        <v>6.0851220000000001E-3</v>
      </c>
      <c r="HC552">
        <v>17.863330000000001</v>
      </c>
      <c r="HD552" s="1">
        <v>3.3536640000000001E-23</v>
      </c>
      <c r="HE552" s="1">
        <v>1.5852619999999999E-19</v>
      </c>
      <c r="HF552" s="1">
        <v>6.0419540000000004E-3</v>
      </c>
      <c r="HG552">
        <v>17.9376</v>
      </c>
      <c r="HH552" s="1">
        <v>2.8693550000000002E-22</v>
      </c>
      <c r="HI552" s="1">
        <v>1.445456E-18</v>
      </c>
      <c r="HJ552" s="1">
        <v>6.054958E-3</v>
      </c>
      <c r="HK552">
        <v>17.967860000000002</v>
      </c>
      <c r="HL552" s="1">
        <v>2.1839860000000002E-21</v>
      </c>
      <c r="HM552" s="1">
        <v>1.160238E-17</v>
      </c>
      <c r="HN552" s="1">
        <v>6.0188180000000004E-3</v>
      </c>
      <c r="HO552">
        <v>17.946929999999998</v>
      </c>
      <c r="HP552" s="1">
        <v>1.4638280000000001E-20</v>
      </c>
      <c r="HQ552" s="1">
        <v>8.2692080000000001E-17</v>
      </c>
      <c r="HR552" s="1">
        <v>5.9945579999999997E-3</v>
      </c>
      <c r="HS552">
        <v>17.920059999999999</v>
      </c>
      <c r="HT552" s="1">
        <v>8.7381780000000001E-20</v>
      </c>
      <c r="HU552" s="1">
        <v>5.2453510000000003E-16</v>
      </c>
      <c r="HV552" s="1">
        <v>5.9888069999999996E-3</v>
      </c>
      <c r="HW552">
        <v>17.90192</v>
      </c>
      <c r="HX552" s="1">
        <v>4.6888140000000001E-19</v>
      </c>
      <c r="HY552" s="1">
        <v>2.9821299999999998E-15</v>
      </c>
      <c r="HZ552" s="1">
        <v>5.9218880000000002E-3</v>
      </c>
      <c r="IA552">
        <v>17.961490000000001</v>
      </c>
      <c r="IB552" s="1">
        <v>2.257722E-18</v>
      </c>
      <c r="IC552" s="1">
        <v>1.5326639999999999E-14</v>
      </c>
      <c r="ID552" s="1">
        <v>5.7982429999999998E-3</v>
      </c>
      <c r="IE552">
        <v>18.05837</v>
      </c>
      <c r="IF552" s="1">
        <v>9.7155389999999999E-18</v>
      </c>
      <c r="IG552" s="1">
        <v>7.1225030000000002E-14</v>
      </c>
      <c r="IH552" s="1">
        <v>5.6924009999999997E-3</v>
      </c>
      <c r="II552">
        <v>18.150500000000001</v>
      </c>
      <c r="IJ552" s="1">
        <v>3.8066580000000001E-17</v>
      </c>
      <c r="IK552" s="1">
        <v>3.0033450000000002E-13</v>
      </c>
      <c r="IL552" s="1">
        <v>5.6466349999999997E-3</v>
      </c>
      <c r="IM552">
        <v>18.232949999999999</v>
      </c>
      <c r="IN552" s="1">
        <v>1.3883450000000001E-16</v>
      </c>
      <c r="IO552" s="1">
        <v>1.1627839999999999E-12</v>
      </c>
      <c r="IP552" s="1">
        <v>5.6331740000000003E-3</v>
      </c>
      <c r="IQ552">
        <v>18.256640000000001</v>
      </c>
      <c r="IR552" s="1">
        <v>4.76055E-16</v>
      </c>
      <c r="IS552" s="1">
        <v>4.1899070000000002E-12</v>
      </c>
      <c r="IT552" s="1">
        <v>5.5964470000000001E-3</v>
      </c>
      <c r="IU552">
        <v>18.23995</v>
      </c>
      <c r="IV552" s="1">
        <v>1.5288560000000001E-15</v>
      </c>
      <c r="IW552" s="1">
        <v>1.417053E-11</v>
      </c>
      <c r="IX552" s="1">
        <v>5.6085149999999997E-3</v>
      </c>
      <c r="IY552">
        <v>18.220870000000001</v>
      </c>
      <c r="IZ552" s="1">
        <v>4.65596E-15</v>
      </c>
      <c r="JA552" s="1">
        <v>4.511552E-11</v>
      </c>
      <c r="JB552" s="1">
        <v>5.6487489999999998E-3</v>
      </c>
      <c r="JC552">
        <v>18.21189</v>
      </c>
      <c r="JD552" s="1">
        <v>1.347283E-14</v>
      </c>
      <c r="JE552" s="1">
        <v>1.3580730000000001E-10</v>
      </c>
      <c r="JF552" s="1">
        <v>5.6338450000000002E-3</v>
      </c>
      <c r="JG552">
        <v>18.252680000000002</v>
      </c>
      <c r="JH552" s="1">
        <v>3.6713669999999998E-14</v>
      </c>
      <c r="JI552" s="1">
        <v>3.8786269999999997E-10</v>
      </c>
      <c r="JJ552" s="1">
        <v>5.55895E-3</v>
      </c>
      <c r="JK552">
        <v>18.287710000000001</v>
      </c>
      <c r="JL552" s="1">
        <v>9.382048E-14</v>
      </c>
      <c r="JM552" s="1">
        <v>1.0509530000000001E-9</v>
      </c>
      <c r="JN552" s="1">
        <v>5.4849190000000004E-3</v>
      </c>
      <c r="JO552">
        <v>18.335100000000001</v>
      </c>
      <c r="JP552" s="1">
        <v>2.2676000000000001E-13</v>
      </c>
      <c r="JQ552" s="1">
        <v>2.6990349999999999E-9</v>
      </c>
      <c r="JR552" s="1">
        <v>5.4501560000000003E-3</v>
      </c>
      <c r="JS552">
        <v>18.350580000000001</v>
      </c>
      <c r="JT552" s="1">
        <v>5.2466449999999998E-13</v>
      </c>
      <c r="JU552" s="1">
        <v>6.5874740000000002E-9</v>
      </c>
      <c r="JV552" s="1">
        <v>5.4355030000000004E-3</v>
      </c>
      <c r="JW552">
        <v>18.340530000000001</v>
      </c>
      <c r="JX552" s="1">
        <v>1.1660329999999999E-12</v>
      </c>
      <c r="JY552" s="1">
        <v>1.5353840000000002E-8</v>
      </c>
      <c r="JZ552" s="1">
        <v>5.404481E-3</v>
      </c>
      <c r="KA552">
        <v>18.325089999999999</v>
      </c>
      <c r="KB552" s="1">
        <v>2.4862680000000001E-12</v>
      </c>
      <c r="KC552" s="1">
        <v>3.4337409999999997E-8</v>
      </c>
      <c r="KD552" s="1">
        <v>5.3481179999999998E-3</v>
      </c>
      <c r="KE552">
        <v>18.3094</v>
      </c>
      <c r="KF552" s="1">
        <v>5.0844120000000001E-12</v>
      </c>
      <c r="KG552" s="1">
        <v>7.3898730000000005E-8</v>
      </c>
      <c r="KH552" s="1">
        <v>5.2865509999999996E-3</v>
      </c>
      <c r="KI552">
        <v>18.2974</v>
      </c>
      <c r="KJ552" s="1">
        <v>1.002086E-11</v>
      </c>
      <c r="KK552" s="1">
        <v>1.5334549999999999E-7</v>
      </c>
      <c r="KL552" s="1">
        <v>5.2375110000000002E-3</v>
      </c>
      <c r="KM552">
        <v>18.3447</v>
      </c>
      <c r="KN552" s="1">
        <v>1.9123840000000001E-11</v>
      </c>
      <c r="KO552" s="1">
        <v>3.073521E-7</v>
      </c>
      <c r="KP552" s="1">
        <v>5.2025839999999997E-3</v>
      </c>
      <c r="KQ552">
        <v>18.37378</v>
      </c>
      <c r="KR552" s="1">
        <v>3.5451050000000003E-11</v>
      </c>
      <c r="KS552" s="1">
        <v>5.9637099999999996E-7</v>
      </c>
      <c r="KT552" s="1">
        <v>5.1627050000000001E-3</v>
      </c>
      <c r="KU552">
        <v>18.412469999999999</v>
      </c>
      <c r="KV552" s="1">
        <v>6.3786300000000003E-11</v>
      </c>
      <c r="KW552" s="1">
        <v>1.1228530000000001E-6</v>
      </c>
      <c r="KX552" s="1">
        <v>5.1179520000000003E-3</v>
      </c>
      <c r="KY552">
        <v>18.451910000000002</v>
      </c>
      <c r="KZ552" s="1">
        <v>1.116306E-10</v>
      </c>
      <c r="LA552" s="1">
        <v>2.055445E-6</v>
      </c>
      <c r="LB552" s="1">
        <v>5.0677300000000003E-3</v>
      </c>
      <c r="LC552">
        <v>18.461110000000001</v>
      </c>
      <c r="LD552" s="1">
        <v>1.902185E-10</v>
      </c>
      <c r="LE552" s="1">
        <v>3.6644550000000001E-6</v>
      </c>
      <c r="LF552" s="1">
        <v>5.037443E-3</v>
      </c>
      <c r="LG552">
        <v>18.438759999999998</v>
      </c>
      <c r="LH552" s="1">
        <v>3.1767999999999998E-10</v>
      </c>
      <c r="LI552" s="1">
        <v>6.3734020000000003E-6</v>
      </c>
      <c r="LJ552" s="1">
        <v>5.0455359999999998E-3</v>
      </c>
      <c r="LK552">
        <v>18.41236</v>
      </c>
      <c r="LL552" s="1">
        <v>5.2276689999999999E-10</v>
      </c>
      <c r="LM552" s="1">
        <v>1.0835469999999999E-5</v>
      </c>
      <c r="LN552" s="1">
        <v>5.0678950000000002E-3</v>
      </c>
      <c r="LO552">
        <v>18.409749999999999</v>
      </c>
      <c r="LP552" s="1">
        <v>8.4595700000000002E-10</v>
      </c>
      <c r="LQ552" s="1">
        <v>1.8048920000000001E-5</v>
      </c>
      <c r="LR552" s="1">
        <v>5.0492779999999999E-3</v>
      </c>
      <c r="LS552">
        <v>18.493410000000001</v>
      </c>
      <c r="LT552" s="1">
        <v>1.33487E-9</v>
      </c>
      <c r="LU552" s="1">
        <v>2.9486689999999999E-5</v>
      </c>
      <c r="LV552" s="1">
        <v>4.9923540000000001E-3</v>
      </c>
      <c r="LW552">
        <v>18.576979999999999</v>
      </c>
      <c r="LX552" s="1">
        <v>2.0542360000000001E-9</v>
      </c>
      <c r="LY552" s="1">
        <v>4.7545269999999998E-5</v>
      </c>
      <c r="LZ552" s="1">
        <v>4.9465400000000001E-3</v>
      </c>
      <c r="MA552">
        <v>18.662780000000001</v>
      </c>
      <c r="MB552" s="1">
        <v>3.111917E-9</v>
      </c>
      <c r="MC552" s="1">
        <v>7.6777200000000001E-5</v>
      </c>
      <c r="MD552" s="1">
        <v>4.9289060000000003E-3</v>
      </c>
      <c r="ME552">
        <v>18.758299999999998</v>
      </c>
      <c r="MF552" s="1">
        <v>4.6593030000000004E-9</v>
      </c>
      <c r="MG552" s="1">
        <v>1.242091E-4</v>
      </c>
      <c r="MH552" s="1">
        <v>4.9349349999999997E-3</v>
      </c>
      <c r="MI552">
        <v>18.795059999999999</v>
      </c>
      <c r="MJ552" s="1">
        <v>6.9013020000000004E-9</v>
      </c>
      <c r="MK552" s="1">
        <v>2.0034170000000001E-4</v>
      </c>
      <c r="ML552" s="1">
        <v>4.9275839999999996E-3</v>
      </c>
      <c r="MM552">
        <v>18.76858</v>
      </c>
      <c r="MN552" s="1">
        <v>1.00533E-8</v>
      </c>
      <c r="MO552" s="1">
        <v>3.2045860000000002E-4</v>
      </c>
      <c r="MP552" s="1">
        <v>4.9534440000000004E-3</v>
      </c>
      <c r="MQ552">
        <v>18.743860000000002</v>
      </c>
      <c r="MR552" s="1">
        <v>1.455188E-8</v>
      </c>
      <c r="MS552" s="1">
        <v>5.0622779999999999E-4</v>
      </c>
      <c r="MT552" s="1">
        <v>5.0067100000000002E-3</v>
      </c>
      <c r="MU552">
        <v>18.735220000000002</v>
      </c>
      <c r="MV552" s="1">
        <v>2.0931919999999999E-8</v>
      </c>
      <c r="MW552" s="1">
        <v>7.8957739999999999E-4</v>
      </c>
      <c r="MX552" s="1">
        <v>4.9968809999999999E-3</v>
      </c>
      <c r="MY552">
        <v>18.808119999999999</v>
      </c>
      <c r="MZ552" s="1">
        <v>2.9429370000000001E-8</v>
      </c>
      <c r="NA552" s="1">
        <v>1.2155600000000001E-3</v>
      </c>
      <c r="NB552" s="1">
        <v>4.9409529999999997E-3</v>
      </c>
      <c r="NC552">
        <v>18.900749999999999</v>
      </c>
      <c r="ND552" s="1">
        <v>4.0559659999999998E-8</v>
      </c>
      <c r="NE552" s="1">
        <v>1.842549E-3</v>
      </c>
      <c r="NF552" s="1">
        <v>4.8923730000000002E-3</v>
      </c>
      <c r="NG552">
        <v>18.984529999999999</v>
      </c>
      <c r="NH552" s="1">
        <v>5.5335510000000003E-8</v>
      </c>
      <c r="NI552" s="1">
        <v>2.7448210000000002E-3</v>
      </c>
      <c r="NJ552" s="1">
        <v>4.8917229999999997E-3</v>
      </c>
      <c r="NK552">
        <v>19.066490000000002</v>
      </c>
      <c r="NL552" s="1">
        <v>7.536801E-8</v>
      </c>
      <c r="NM552" s="1">
        <v>4.0202959999999996E-3</v>
      </c>
      <c r="NN552" s="1">
        <v>4.914252E-3</v>
      </c>
      <c r="NO552">
        <v>19.089200000000002</v>
      </c>
      <c r="NP552" s="1">
        <v>9.2848060000000005E-8</v>
      </c>
      <c r="NQ552" s="1">
        <v>5.784361E-3</v>
      </c>
      <c r="NR552" s="1">
        <v>4.913761E-3</v>
      </c>
      <c r="NS552">
        <v>19.073409999999999</v>
      </c>
      <c r="NT552" s="1">
        <v>1.186017E-7</v>
      </c>
      <c r="NU552" s="1">
        <v>8.2130329999999998E-3</v>
      </c>
      <c r="NV552" s="1">
        <v>4.8723489999999998E-3</v>
      </c>
      <c r="NW552">
        <v>19.055309999999999</v>
      </c>
      <c r="NX552" s="1">
        <v>1.4896419999999999E-7</v>
      </c>
      <c r="NY552" s="1">
        <v>1.1515559999999999E-2</v>
      </c>
      <c r="NZ552" s="1">
        <v>4.8185490000000001E-3</v>
      </c>
      <c r="OA552">
        <v>19.045950000000001</v>
      </c>
      <c r="OB552" s="1">
        <v>1.8570800000000001E-7</v>
      </c>
      <c r="OC552" s="1">
        <v>1.5939640000000001E-2</v>
      </c>
      <c r="OD552" s="1">
        <v>4.8019999999999998E-3</v>
      </c>
      <c r="OE552">
        <v>19.055009999999999</v>
      </c>
      <c r="OF552" s="1">
        <v>2.3172569999999999E-7</v>
      </c>
      <c r="OG552" s="1">
        <v>2.1784749999999999E-2</v>
      </c>
      <c r="OH552" s="1">
        <v>4.8189269999999998E-3</v>
      </c>
      <c r="OI552">
        <v>19.115549999999999</v>
      </c>
      <c r="OJ552" s="1">
        <v>2.8805770000000002E-7</v>
      </c>
      <c r="OK552" s="1">
        <v>2.9437020000000001E-2</v>
      </c>
    </row>
    <row r="553" spans="1:401" x14ac:dyDescent="0.35">
      <c r="A553">
        <v>562</v>
      </c>
      <c r="B553" t="s">
        <v>4</v>
      </c>
      <c r="C553" t="s">
        <v>364</v>
      </c>
      <c r="D553" t="s">
        <v>560</v>
      </c>
      <c r="E553">
        <v>8816.3639999999996</v>
      </c>
      <c r="F553" s="1">
        <v>9.5631599999999994E-3</v>
      </c>
      <c r="G553">
        <v>16.624790000000001</v>
      </c>
      <c r="H553">
        <v>0</v>
      </c>
      <c r="I553">
        <v>0</v>
      </c>
      <c r="J553" s="1">
        <v>9.4956339999999993E-3</v>
      </c>
      <c r="K553">
        <v>16.627980000000001</v>
      </c>
      <c r="L553">
        <v>0</v>
      </c>
      <c r="M553">
        <v>0</v>
      </c>
      <c r="N553" s="1">
        <v>9.7284650000000004E-3</v>
      </c>
      <c r="O553">
        <v>16.677209999999999</v>
      </c>
      <c r="P553">
        <v>0</v>
      </c>
      <c r="Q553">
        <v>0</v>
      </c>
      <c r="R553" s="1">
        <v>9.8861729999999998E-3</v>
      </c>
      <c r="S553">
        <v>16.705680000000001</v>
      </c>
      <c r="T553">
        <v>0</v>
      </c>
      <c r="U553">
        <v>0</v>
      </c>
      <c r="V553">
        <v>9.8508209999999992E-3</v>
      </c>
      <c r="W553">
        <v>16.749839999999999</v>
      </c>
      <c r="X553">
        <v>0</v>
      </c>
      <c r="Y553">
        <v>0</v>
      </c>
      <c r="Z553" s="1">
        <v>9.7172769999999999E-3</v>
      </c>
      <c r="AA553">
        <v>16.755109999999998</v>
      </c>
      <c r="AB553">
        <v>0</v>
      </c>
      <c r="AC553">
        <v>0</v>
      </c>
      <c r="AD553" s="1">
        <v>9.6913650000000004E-3</v>
      </c>
      <c r="AE553">
        <v>16.75403</v>
      </c>
      <c r="AF553">
        <v>0</v>
      </c>
      <c r="AG553">
        <v>0</v>
      </c>
      <c r="AH553" s="1">
        <v>9.6039160000000005E-3</v>
      </c>
      <c r="AI553">
        <v>16.75188</v>
      </c>
      <c r="AJ553">
        <v>0</v>
      </c>
      <c r="AK553">
        <v>0</v>
      </c>
      <c r="AL553" s="1">
        <v>9.5268060000000005E-3</v>
      </c>
      <c r="AM553">
        <v>16.747689999999999</v>
      </c>
      <c r="AN553">
        <v>0</v>
      </c>
      <c r="AO553">
        <v>0</v>
      </c>
      <c r="AP553" s="1">
        <v>9.5835920000000002E-3</v>
      </c>
      <c r="AQ553">
        <v>16.74907</v>
      </c>
      <c r="AR553">
        <v>0</v>
      </c>
      <c r="AS553">
        <v>0</v>
      </c>
      <c r="AT553" s="1">
        <v>9.7894149999999992E-3</v>
      </c>
      <c r="AU553">
        <v>16.79327</v>
      </c>
      <c r="AV553">
        <v>0</v>
      </c>
      <c r="AW553">
        <v>0</v>
      </c>
      <c r="AX553" s="1">
        <v>9.9567170000000003E-3</v>
      </c>
      <c r="AY553">
        <v>16.814150000000001</v>
      </c>
      <c r="AZ553">
        <v>0</v>
      </c>
      <c r="BA553">
        <v>0</v>
      </c>
      <c r="BB553" s="1">
        <v>1.0010389999999999E-2</v>
      </c>
      <c r="BC553">
        <v>16.830690000000001</v>
      </c>
      <c r="BD553">
        <v>0</v>
      </c>
      <c r="BE553">
        <v>0</v>
      </c>
      <c r="BF553" s="1">
        <v>1.002957E-2</v>
      </c>
      <c r="BG553">
        <v>16.846710000000002</v>
      </c>
      <c r="BH553">
        <v>0</v>
      </c>
      <c r="BI553">
        <v>0</v>
      </c>
      <c r="BJ553" s="1">
        <v>1.0098879999999999E-2</v>
      </c>
      <c r="BK553">
        <v>16.839269999999999</v>
      </c>
      <c r="BL553">
        <v>0</v>
      </c>
      <c r="BM553">
        <v>0</v>
      </c>
      <c r="BN553" s="1">
        <v>1.0286760000000001E-2</v>
      </c>
      <c r="BO553">
        <v>16.825839999999999</v>
      </c>
      <c r="BP553">
        <v>0</v>
      </c>
      <c r="BQ553">
        <v>0</v>
      </c>
      <c r="BR553" s="1">
        <v>1.047299E-2</v>
      </c>
      <c r="BS553">
        <v>16.81475</v>
      </c>
      <c r="BT553">
        <v>0</v>
      </c>
      <c r="BU553">
        <v>0</v>
      </c>
      <c r="BV553" s="1">
        <v>1.057689E-2</v>
      </c>
      <c r="BW553">
        <v>16.840730000000001</v>
      </c>
      <c r="BX553">
        <v>0</v>
      </c>
      <c r="BY553">
        <v>0</v>
      </c>
      <c r="BZ553" s="1">
        <v>1.062244E-2</v>
      </c>
      <c r="CA553">
        <v>16.900069999999999</v>
      </c>
      <c r="CB553">
        <v>0</v>
      </c>
      <c r="CC553">
        <v>0</v>
      </c>
      <c r="CD553" s="1">
        <v>1.0687429999999999E-2</v>
      </c>
      <c r="CE553">
        <v>16.971019999999999</v>
      </c>
      <c r="CF553">
        <v>0</v>
      </c>
      <c r="CG553">
        <v>0</v>
      </c>
      <c r="CH553" s="1">
        <v>1.080015E-2</v>
      </c>
      <c r="CI553">
        <v>17.029129999999999</v>
      </c>
      <c r="CJ553">
        <v>0</v>
      </c>
      <c r="CK553">
        <v>0</v>
      </c>
      <c r="CL553" s="1">
        <v>1.0909820000000001E-2</v>
      </c>
      <c r="CM553">
        <v>17.042159999999999</v>
      </c>
      <c r="CN553">
        <v>0</v>
      </c>
      <c r="CO553">
        <v>0</v>
      </c>
      <c r="CP553" s="1">
        <v>1.1005310000000001E-2</v>
      </c>
      <c r="CQ553">
        <v>17.03106</v>
      </c>
      <c r="CR553">
        <v>0</v>
      </c>
      <c r="CS553">
        <v>0</v>
      </c>
      <c r="CT553" s="1">
        <v>1.132448E-2</v>
      </c>
      <c r="CU553">
        <v>17.019739999999999</v>
      </c>
      <c r="CV553">
        <v>0</v>
      </c>
      <c r="CW553">
        <v>0</v>
      </c>
      <c r="CX553" s="1">
        <v>1.164104E-2</v>
      </c>
      <c r="CY553">
        <v>17.015250000000002</v>
      </c>
      <c r="CZ553">
        <v>0</v>
      </c>
      <c r="DA553">
        <v>0</v>
      </c>
      <c r="DB553" s="1">
        <v>1.172318E-2</v>
      </c>
      <c r="DC553">
        <v>17.054549999999999</v>
      </c>
      <c r="DD553">
        <v>0</v>
      </c>
      <c r="DE553">
        <v>0</v>
      </c>
      <c r="DF553" s="1">
        <v>1.155549E-2</v>
      </c>
      <c r="DG553">
        <v>17.122509999999998</v>
      </c>
      <c r="DH553">
        <v>0</v>
      </c>
      <c r="DI553">
        <v>0</v>
      </c>
      <c r="DJ553" s="1">
        <v>1.1447799999999999E-2</v>
      </c>
      <c r="DK553">
        <v>17.17914</v>
      </c>
      <c r="DL553">
        <v>0</v>
      </c>
      <c r="DM553">
        <v>0</v>
      </c>
      <c r="DN553" s="1">
        <v>1.1506580000000001E-2</v>
      </c>
      <c r="DO553">
        <v>17.226099999999999</v>
      </c>
      <c r="DP553">
        <v>0</v>
      </c>
      <c r="DQ553">
        <v>0</v>
      </c>
      <c r="DR553" s="1">
        <v>1.164048E-2</v>
      </c>
      <c r="DS553">
        <v>17.23875</v>
      </c>
      <c r="DT553">
        <v>0</v>
      </c>
      <c r="DU553">
        <v>0</v>
      </c>
      <c r="DV553" s="1">
        <v>1.1668049999999999E-2</v>
      </c>
      <c r="DW553">
        <v>17.226590000000002</v>
      </c>
      <c r="DX553">
        <v>0</v>
      </c>
      <c r="DY553">
        <v>0</v>
      </c>
      <c r="DZ553" s="1">
        <v>1.2081919999999999E-2</v>
      </c>
      <c r="EA553">
        <v>17.208690000000001</v>
      </c>
      <c r="EB553">
        <v>0</v>
      </c>
      <c r="EC553">
        <v>0</v>
      </c>
      <c r="ED553" s="1">
        <v>1.2498830000000001E-2</v>
      </c>
      <c r="EE553">
        <v>17.194179999999999</v>
      </c>
      <c r="EF553">
        <v>0</v>
      </c>
      <c r="EG553">
        <v>0</v>
      </c>
      <c r="EH553" s="1">
        <v>1.2504370000000001E-2</v>
      </c>
      <c r="EI553">
        <v>17.214040000000001</v>
      </c>
      <c r="EJ553">
        <v>0</v>
      </c>
      <c r="EK553">
        <v>0</v>
      </c>
      <c r="EL553" s="1">
        <v>1.21009E-2</v>
      </c>
      <c r="EM553">
        <v>17.260459999999998</v>
      </c>
      <c r="EN553">
        <v>0</v>
      </c>
      <c r="EO553">
        <v>0</v>
      </c>
      <c r="EP553" s="1">
        <v>1.180813E-2</v>
      </c>
      <c r="EQ553">
        <v>17.317160000000001</v>
      </c>
      <c r="ER553">
        <v>0</v>
      </c>
      <c r="ES553">
        <v>0</v>
      </c>
      <c r="ET553" s="1">
        <v>1.181726E-2</v>
      </c>
      <c r="EU553">
        <v>17.36459</v>
      </c>
      <c r="EV553">
        <v>0</v>
      </c>
      <c r="EW553">
        <v>0</v>
      </c>
      <c r="EX553" s="1">
        <v>1.194312E-2</v>
      </c>
      <c r="EY553">
        <v>17.372440000000001</v>
      </c>
      <c r="EZ553">
        <v>0</v>
      </c>
      <c r="FA553">
        <v>0</v>
      </c>
      <c r="FB553" s="1">
        <v>1.192552E-2</v>
      </c>
      <c r="FC553">
        <v>17.35557</v>
      </c>
      <c r="FD553">
        <v>0</v>
      </c>
      <c r="FE553">
        <v>0</v>
      </c>
      <c r="FF553" s="1">
        <v>1.2145049999999999E-2</v>
      </c>
      <c r="FG553">
        <v>17.33352</v>
      </c>
      <c r="FH553">
        <v>0</v>
      </c>
      <c r="FI553">
        <v>0</v>
      </c>
      <c r="FJ553" s="1">
        <v>1.235208E-2</v>
      </c>
      <c r="FK553">
        <v>17.322099999999999</v>
      </c>
      <c r="FL553">
        <v>0</v>
      </c>
      <c r="FM553">
        <v>9.9713790000000003E-38</v>
      </c>
      <c r="FN553" s="1">
        <v>1.2287609999999999E-2</v>
      </c>
      <c r="FO553">
        <v>17.373570000000001</v>
      </c>
      <c r="FP553">
        <v>0</v>
      </c>
      <c r="FQ553" s="1">
        <v>1.276975E-35</v>
      </c>
      <c r="FR553" s="1">
        <v>1.1930959999999999E-2</v>
      </c>
      <c r="FS553">
        <v>17.428180000000001</v>
      </c>
      <c r="FT553">
        <v>0</v>
      </c>
      <c r="FU553" s="1">
        <v>1.1316730000000001E-33</v>
      </c>
      <c r="FV553" s="1">
        <v>1.1631509999999999E-2</v>
      </c>
      <c r="FW553">
        <v>17.476410000000001</v>
      </c>
      <c r="FX553" s="1">
        <v>2.7800289999999999E-37</v>
      </c>
      <c r="FY553" s="1">
        <v>7.1518670000000001E-32</v>
      </c>
      <c r="FZ553" s="1">
        <v>1.156574E-2</v>
      </c>
      <c r="GA553">
        <v>17.503869999999999</v>
      </c>
      <c r="GB553" s="1">
        <v>1.306447E-35</v>
      </c>
      <c r="GC553" s="1">
        <v>3.3722920000000001E-30</v>
      </c>
      <c r="GD553" s="1">
        <v>1.1612539999999999E-2</v>
      </c>
      <c r="GE553">
        <v>17.5059</v>
      </c>
      <c r="GF553" s="1">
        <v>4.823139E-34</v>
      </c>
      <c r="GG553" s="1">
        <v>1.236333E-28</v>
      </c>
      <c r="GH553">
        <v>1.1549490000000001E-2</v>
      </c>
      <c r="GI553">
        <v>17.490570000000002</v>
      </c>
      <c r="GJ553" s="1">
        <v>1.3922370000000001E-32</v>
      </c>
      <c r="GK553" s="1">
        <v>3.5831329999999999E-27</v>
      </c>
      <c r="GL553" s="1">
        <v>1.174267E-2</v>
      </c>
      <c r="GM553">
        <v>17.472110000000001</v>
      </c>
      <c r="GN553" s="1">
        <v>3.2591840000000001E-31</v>
      </c>
      <c r="GO553" s="1">
        <v>8.2390109999999998E-26</v>
      </c>
      <c r="GP553" s="1">
        <v>1.193575E-2</v>
      </c>
      <c r="GQ553">
        <v>17.467600000000001</v>
      </c>
      <c r="GR553" s="1">
        <v>6.2748189999999997E-30</v>
      </c>
      <c r="GS553" s="1">
        <v>1.5581340000000001E-24</v>
      </c>
      <c r="GT553" s="1">
        <v>1.1878339999999999E-2</v>
      </c>
      <c r="GU553">
        <v>17.528849999999998</v>
      </c>
      <c r="GV553" s="1">
        <v>9.9515560000000005E-29</v>
      </c>
      <c r="GW553" s="1">
        <v>2.4793579999999999E-23</v>
      </c>
      <c r="GX553" s="1">
        <v>1.1518509999999999E-2</v>
      </c>
      <c r="GY553">
        <v>17.595690000000001</v>
      </c>
      <c r="GZ553" s="1">
        <v>1.282805E-27</v>
      </c>
      <c r="HA553" s="1">
        <v>3.2952040000000002E-22</v>
      </c>
      <c r="HB553" s="1">
        <v>1.1227859999999999E-2</v>
      </c>
      <c r="HC553">
        <v>17.660049999999998</v>
      </c>
      <c r="HD553" s="1">
        <v>1.3967970000000001E-26</v>
      </c>
      <c r="HE553" s="1">
        <v>3.677417E-21</v>
      </c>
      <c r="HF553" s="1">
        <v>1.115028E-2</v>
      </c>
      <c r="HG553">
        <v>17.722829999999998</v>
      </c>
      <c r="HH553" s="1">
        <v>1.3285530000000001E-25</v>
      </c>
      <c r="HI553" s="1">
        <v>3.5204910000000001E-20</v>
      </c>
      <c r="HJ553" s="1">
        <v>1.1183770000000001E-2</v>
      </c>
      <c r="HK553">
        <v>17.751270000000002</v>
      </c>
      <c r="HL553" s="1">
        <v>1.1189129999999999E-24</v>
      </c>
      <c r="HM553" s="1">
        <v>2.9551209999999998E-19</v>
      </c>
      <c r="HN553" s="1">
        <v>1.111754E-2</v>
      </c>
      <c r="HO553">
        <v>17.738969999999998</v>
      </c>
      <c r="HP553" s="1">
        <v>8.2930959999999997E-24</v>
      </c>
      <c r="HQ553" s="1">
        <v>2.2031090000000001E-18</v>
      </c>
      <c r="HR553" s="1">
        <v>1.110672E-2</v>
      </c>
      <c r="HS553">
        <v>17.72138</v>
      </c>
      <c r="HT553" s="1">
        <v>5.5086739999999995E-23</v>
      </c>
      <c r="HU553" s="1">
        <v>1.46446E-17</v>
      </c>
      <c r="HV553" s="1">
        <v>1.1078559999999999E-2</v>
      </c>
      <c r="HW553">
        <v>17.710070000000002</v>
      </c>
      <c r="HX553" s="1">
        <v>3.272447E-22</v>
      </c>
      <c r="HY553" s="1">
        <v>8.7242429999999995E-17</v>
      </c>
      <c r="HZ553" s="1">
        <v>1.097278E-2</v>
      </c>
      <c r="IA553">
        <v>17.760190000000001</v>
      </c>
      <c r="IB553" s="1">
        <v>1.7454909999999999E-21</v>
      </c>
      <c r="IC553" s="1">
        <v>4.6972180000000004E-16</v>
      </c>
      <c r="ID553" s="1">
        <v>1.07311E-2</v>
      </c>
      <c r="IE553">
        <v>17.84038</v>
      </c>
      <c r="IF553" s="1">
        <v>8.3358069999999998E-21</v>
      </c>
      <c r="IG553" s="1">
        <v>2.293473E-15</v>
      </c>
      <c r="IH553" s="1">
        <v>1.0540269999999999E-2</v>
      </c>
      <c r="II553">
        <v>17.917570000000001</v>
      </c>
      <c r="IJ553" s="1">
        <v>3.6314119999999999E-20</v>
      </c>
      <c r="IK553" s="1">
        <v>1.017282E-14</v>
      </c>
      <c r="IL553">
        <v>1.0457360000000001E-2</v>
      </c>
      <c r="IM553">
        <v>17.98761</v>
      </c>
      <c r="IN553" s="1">
        <v>1.4628170000000001E-19</v>
      </c>
      <c r="IO553" s="1">
        <v>4.131205E-14</v>
      </c>
      <c r="IP553" s="1">
        <v>1.043352E-2</v>
      </c>
      <c r="IQ553">
        <v>18.011700000000001</v>
      </c>
      <c r="IR553" s="1">
        <v>5.4901589999999999E-19</v>
      </c>
      <c r="IS553" s="1">
        <v>1.5543749999999999E-13</v>
      </c>
      <c r="IT553" s="1">
        <v>1.0373189999999999E-2</v>
      </c>
      <c r="IU553">
        <v>18.003599999999999</v>
      </c>
      <c r="IV553" s="1">
        <v>1.9223080000000001E-18</v>
      </c>
      <c r="IW553" s="1">
        <v>5.4741029999999996E-13</v>
      </c>
      <c r="IX553" s="1">
        <v>1.0420169999999999E-2</v>
      </c>
      <c r="IY553">
        <v>17.992979999999999</v>
      </c>
      <c r="IZ553" s="1">
        <v>6.3979139999999998E-18</v>
      </c>
      <c r="JA553" s="1">
        <v>1.8138120000000001E-12</v>
      </c>
      <c r="JB553" s="1">
        <v>1.0480349999999999E-2</v>
      </c>
      <c r="JC553">
        <v>17.989789999999999</v>
      </c>
      <c r="JD553" s="1">
        <v>2.0137680000000001E-17</v>
      </c>
      <c r="JE553" s="1">
        <v>5.676745E-12</v>
      </c>
      <c r="JF553" s="1">
        <v>1.046569E-2</v>
      </c>
      <c r="JG553">
        <v>18.025749999999999</v>
      </c>
      <c r="JH553" s="1">
        <v>5.9667750000000002E-17</v>
      </c>
      <c r="JI553" s="1">
        <v>1.684773E-11</v>
      </c>
      <c r="JJ553" s="1">
        <v>1.031758E-2</v>
      </c>
      <c r="JK553">
        <v>18.05742</v>
      </c>
      <c r="JL553" s="1">
        <v>1.6592299999999999E-16</v>
      </c>
      <c r="JM553" s="1">
        <v>4.7510769999999998E-11</v>
      </c>
      <c r="JN553" s="1">
        <v>1.018285E-2</v>
      </c>
      <c r="JO553">
        <v>18.099039999999999</v>
      </c>
      <c r="JP553" s="1">
        <v>4.3854379999999998E-16</v>
      </c>
      <c r="JQ553" s="1">
        <v>1.2727330000000001E-10</v>
      </c>
      <c r="JR553" s="1">
        <v>1.01244E-2</v>
      </c>
      <c r="JS553">
        <v>18.115739999999999</v>
      </c>
      <c r="JT553" s="1">
        <v>1.1108030000000001E-15</v>
      </c>
      <c r="JU553" s="1">
        <v>3.2417649999999998E-10</v>
      </c>
      <c r="JV553" s="1">
        <v>1.009409E-2</v>
      </c>
      <c r="JW553">
        <v>18.111799999999999</v>
      </c>
      <c r="JX553" s="1">
        <v>2.690383E-15</v>
      </c>
      <c r="JY553" s="1">
        <v>7.875249E-10</v>
      </c>
      <c r="JZ553" s="1">
        <v>1.0034660000000001E-2</v>
      </c>
      <c r="KA553">
        <v>18.103149999999999</v>
      </c>
      <c r="KB553" s="1">
        <v>6.2233149999999996E-15</v>
      </c>
      <c r="KC553" s="1">
        <v>1.8323289999999999E-9</v>
      </c>
      <c r="KD553" s="1">
        <v>9.9298110000000002E-3</v>
      </c>
      <c r="KE553">
        <v>18.09394</v>
      </c>
      <c r="KF553" s="1">
        <v>1.3768159999999999E-14</v>
      </c>
      <c r="KG553" s="1">
        <v>4.0977760000000003E-9</v>
      </c>
      <c r="KH553" s="1">
        <v>9.8135380000000001E-3</v>
      </c>
      <c r="KI553">
        <v>18.087260000000001</v>
      </c>
      <c r="KJ553" s="1">
        <v>2.9323659999999999E-14</v>
      </c>
      <c r="KK553" s="1">
        <v>8.8309219999999998E-9</v>
      </c>
      <c r="KL553" s="1">
        <v>9.7270599999999992E-3</v>
      </c>
      <c r="KM553">
        <v>18.12715</v>
      </c>
      <c r="KN553" s="1">
        <v>6.0481020000000004E-14</v>
      </c>
      <c r="KO553" s="1">
        <v>1.8374950000000001E-8</v>
      </c>
      <c r="KP553">
        <v>9.6588360000000005E-3</v>
      </c>
      <c r="KQ553">
        <v>18.15326</v>
      </c>
      <c r="KR553" s="1">
        <v>1.208994E-13</v>
      </c>
      <c r="KS553" s="1">
        <v>3.6988400000000002E-8</v>
      </c>
      <c r="KT553" s="1">
        <v>9.5869379999999997E-3</v>
      </c>
      <c r="KU553">
        <v>18.187049999999999</v>
      </c>
      <c r="KV553" s="1">
        <v>2.341728E-13</v>
      </c>
      <c r="KW553" s="1">
        <v>7.2183419999999993E-8</v>
      </c>
      <c r="KX553" s="1">
        <v>9.5039289999999995E-3</v>
      </c>
      <c r="KY553">
        <v>18.221589999999999</v>
      </c>
      <c r="KZ553" s="1">
        <v>4.400921E-13</v>
      </c>
      <c r="LA553" s="1">
        <v>1.3683850000000001E-7</v>
      </c>
      <c r="LB553" s="1">
        <v>9.4223559999999998E-3</v>
      </c>
      <c r="LC553">
        <v>18.232209999999998</v>
      </c>
      <c r="LD553" s="1">
        <v>8.0492559999999997E-13</v>
      </c>
      <c r="LE553" s="1">
        <v>2.5243899999999997E-7</v>
      </c>
      <c r="LF553" s="1">
        <v>9.3570749999999994E-3</v>
      </c>
      <c r="LG553">
        <v>18.21772</v>
      </c>
      <c r="LH553" s="1">
        <v>1.437523E-12</v>
      </c>
      <c r="LI553" s="1">
        <v>4.5393630000000003E-7</v>
      </c>
      <c r="LJ553" s="1">
        <v>9.3885519999999997E-3</v>
      </c>
      <c r="LK553">
        <v>18.199480000000001</v>
      </c>
      <c r="LL553" s="1">
        <v>2.532223E-12</v>
      </c>
      <c r="LM553" s="1">
        <v>7.969879E-7</v>
      </c>
      <c r="LN553" s="1">
        <v>9.4244419999999999E-3</v>
      </c>
      <c r="LO553">
        <v>18.199439999999999</v>
      </c>
      <c r="LP553" s="1">
        <v>4.365449E-12</v>
      </c>
      <c r="LQ553" s="1">
        <v>1.368841E-6</v>
      </c>
      <c r="LR553" s="1">
        <v>9.3908069999999993E-3</v>
      </c>
      <c r="LS553">
        <v>18.267779999999998</v>
      </c>
      <c r="LT553" s="1">
        <v>7.3202779999999992E-12</v>
      </c>
      <c r="LU553" s="1">
        <v>2.3035289999999998E-6</v>
      </c>
      <c r="LV553" s="1">
        <v>9.2822770000000002E-3</v>
      </c>
      <c r="LW553">
        <v>18.337140000000002</v>
      </c>
      <c r="LX553" s="1">
        <v>1.1953309999999999E-11</v>
      </c>
      <c r="LY553" s="1">
        <v>3.805416E-6</v>
      </c>
      <c r="LZ553" s="1">
        <v>9.1940330000000008E-3</v>
      </c>
      <c r="MA553">
        <v>18.409050000000001</v>
      </c>
      <c r="MB553" s="1">
        <v>1.9323740000000001E-11</v>
      </c>
      <c r="MC553" s="1">
        <v>6.2106740000000002E-6</v>
      </c>
      <c r="MD553" s="1">
        <v>9.1634909999999993E-3</v>
      </c>
      <c r="ME553">
        <v>18.489519999999999</v>
      </c>
      <c r="MF553" s="1">
        <v>3.124872E-11</v>
      </c>
      <c r="MG553" s="1">
        <v>1.007688E-5</v>
      </c>
      <c r="MH553" s="1">
        <v>9.1791219999999996E-3</v>
      </c>
      <c r="MI553">
        <v>18.52403</v>
      </c>
      <c r="MJ553" s="1">
        <v>5.0595959999999999E-11</v>
      </c>
      <c r="MK553" s="1">
        <v>1.628818E-5</v>
      </c>
      <c r="ML553" s="1">
        <v>9.1667499999999996E-3</v>
      </c>
      <c r="MM553">
        <v>18.50808</v>
      </c>
      <c r="MN553" s="1">
        <v>8.1279800000000003E-11</v>
      </c>
      <c r="MO553" s="1">
        <v>2.620306E-5</v>
      </c>
      <c r="MP553" s="1">
        <v>9.2383670000000008E-3</v>
      </c>
      <c r="MQ553">
        <v>18.492609999999999</v>
      </c>
      <c r="MR553" s="1">
        <v>1.3082070000000001E-10</v>
      </c>
      <c r="MS553" s="1">
        <v>4.1848329999999999E-5</v>
      </c>
      <c r="MT553" s="1">
        <v>9.3333019999999999E-3</v>
      </c>
      <c r="MU553">
        <v>18.48949</v>
      </c>
      <c r="MV553" s="1">
        <v>2.091131E-10</v>
      </c>
      <c r="MW553" s="1">
        <v>6.6210419999999993E-5</v>
      </c>
      <c r="MX553" s="1">
        <v>9.3128280000000004E-3</v>
      </c>
      <c r="MY553">
        <v>18.550789999999999</v>
      </c>
      <c r="MZ553" s="1">
        <v>3.2668410000000002E-10</v>
      </c>
      <c r="NA553" s="1">
        <v>1.0365610000000001E-4</v>
      </c>
      <c r="NB553" s="1">
        <v>9.2068489999999996E-3</v>
      </c>
      <c r="NC553">
        <v>18.628329999999998</v>
      </c>
      <c r="ND553" s="1">
        <v>4.9965160000000002E-10</v>
      </c>
      <c r="NE553" s="1">
        <v>1.60364E-4</v>
      </c>
      <c r="NF553" s="1">
        <v>9.1173130000000002E-3</v>
      </c>
      <c r="NG553">
        <v>18.699670000000001</v>
      </c>
      <c r="NH553" s="1">
        <v>7.5521880000000003E-10</v>
      </c>
      <c r="NI553" s="1">
        <v>2.447851E-4</v>
      </c>
      <c r="NJ553" s="1">
        <v>9.1211209999999994E-3</v>
      </c>
      <c r="NK553">
        <v>18.770199999999999</v>
      </c>
      <c r="NL553" s="1">
        <v>1.136909E-9</v>
      </c>
      <c r="NM553" s="1">
        <v>3.682863E-4</v>
      </c>
      <c r="NN553" s="1">
        <v>9.1585409999999992E-3</v>
      </c>
      <c r="NO553">
        <v>18.794339999999998</v>
      </c>
      <c r="NP553" s="1">
        <v>1.6919770000000001E-9</v>
      </c>
      <c r="NQ553" s="1">
        <v>5.4581319999999999E-4</v>
      </c>
      <c r="NR553" s="1">
        <v>9.1570990000000001E-3</v>
      </c>
      <c r="NS553">
        <v>18.787600000000001</v>
      </c>
      <c r="NT553" s="1">
        <v>2.4709119999999999E-9</v>
      </c>
      <c r="NU553" s="1">
        <v>7.9714119999999998E-4</v>
      </c>
      <c r="NV553" s="1">
        <v>9.0696879999999994E-3</v>
      </c>
      <c r="NW553">
        <v>18.778289999999998</v>
      </c>
      <c r="NX553" s="1">
        <v>3.5265360000000001E-9</v>
      </c>
      <c r="NY553" s="1">
        <v>1.148498E-3</v>
      </c>
      <c r="NZ553" s="1">
        <v>8.9786380000000006E-3</v>
      </c>
      <c r="OA553">
        <v>18.775359999999999</v>
      </c>
      <c r="OB553" s="1">
        <v>4.965643E-9</v>
      </c>
      <c r="OC553" s="1">
        <v>1.6334909999999999E-3</v>
      </c>
      <c r="OD553" s="1">
        <v>8.9502639999999994E-3</v>
      </c>
      <c r="OE553">
        <v>18.786660000000001</v>
      </c>
      <c r="OF553" s="1">
        <v>6.9537039999999997E-9</v>
      </c>
      <c r="OG553" s="1">
        <v>2.2943590000000002E-3</v>
      </c>
      <c r="OH553" s="1">
        <v>8.9819649999999997E-3</v>
      </c>
      <c r="OI553">
        <v>18.838799999999999</v>
      </c>
      <c r="OJ553" s="1">
        <v>9.6847699999999998E-9</v>
      </c>
      <c r="OK553" s="1">
        <v>3.18425E-3</v>
      </c>
    </row>
    <row r="554" spans="1:401" x14ac:dyDescent="0.35">
      <c r="A554">
        <v>563</v>
      </c>
      <c r="B554" t="s">
        <v>4</v>
      </c>
      <c r="C554" t="s">
        <v>364</v>
      </c>
      <c r="D554" t="s">
        <v>561</v>
      </c>
      <c r="E554">
        <v>3852.931</v>
      </c>
      <c r="F554" s="1">
        <v>6.6737589999999996E-3</v>
      </c>
      <c r="G554">
        <v>16.552679999999999</v>
      </c>
      <c r="H554">
        <v>0</v>
      </c>
      <c r="I554">
        <v>0</v>
      </c>
      <c r="J554" s="1">
        <v>6.6172230000000002E-3</v>
      </c>
      <c r="K554">
        <v>16.556180000000001</v>
      </c>
      <c r="L554">
        <v>0</v>
      </c>
      <c r="M554">
        <v>0</v>
      </c>
      <c r="N554" s="1">
        <v>6.7887269999999996E-3</v>
      </c>
      <c r="O554">
        <v>16.603639999999999</v>
      </c>
      <c r="P554">
        <v>0</v>
      </c>
      <c r="Q554">
        <v>0</v>
      </c>
      <c r="R554" s="1">
        <v>6.9082939999999997E-3</v>
      </c>
      <c r="S554">
        <v>16.63139</v>
      </c>
      <c r="T554">
        <v>0</v>
      </c>
      <c r="U554">
        <v>0</v>
      </c>
      <c r="V554" s="1">
        <v>6.8781069999999996E-3</v>
      </c>
      <c r="W554">
        <v>16.67398</v>
      </c>
      <c r="X554">
        <v>0</v>
      </c>
      <c r="Y554">
        <v>0</v>
      </c>
      <c r="Z554" s="1">
        <v>6.78081E-3</v>
      </c>
      <c r="AA554">
        <v>16.67944</v>
      </c>
      <c r="AB554">
        <v>0</v>
      </c>
      <c r="AC554">
        <v>0</v>
      </c>
      <c r="AD554" s="1">
        <v>6.7642630000000004E-3</v>
      </c>
      <c r="AE554">
        <v>16.678830000000001</v>
      </c>
      <c r="AF554">
        <v>0</v>
      </c>
      <c r="AG554">
        <v>0</v>
      </c>
      <c r="AH554" s="1">
        <v>6.6732750000000002E-3</v>
      </c>
      <c r="AI554">
        <v>16.67717</v>
      </c>
      <c r="AJ554">
        <v>0</v>
      </c>
      <c r="AK554">
        <v>0</v>
      </c>
      <c r="AL554" s="1">
        <v>6.6335639999999998E-3</v>
      </c>
      <c r="AM554">
        <v>16.673570000000002</v>
      </c>
      <c r="AN554">
        <v>0</v>
      </c>
      <c r="AO554">
        <v>0</v>
      </c>
      <c r="AP554" s="1">
        <v>6.6630689999999998E-3</v>
      </c>
      <c r="AQ554">
        <v>16.675350000000002</v>
      </c>
      <c r="AR554">
        <v>0</v>
      </c>
      <c r="AS554">
        <v>0</v>
      </c>
      <c r="AT554" s="1">
        <v>6.8174799999999999E-3</v>
      </c>
      <c r="AU554">
        <v>16.71809</v>
      </c>
      <c r="AV554">
        <v>0</v>
      </c>
      <c r="AW554">
        <v>0</v>
      </c>
      <c r="AX554" s="1">
        <v>6.9311490000000002E-3</v>
      </c>
      <c r="AY554">
        <v>16.738589999999999</v>
      </c>
      <c r="AZ554">
        <v>0</v>
      </c>
      <c r="BA554">
        <v>0</v>
      </c>
      <c r="BB554" s="1">
        <v>6.972832E-3</v>
      </c>
      <c r="BC554">
        <v>16.754770000000001</v>
      </c>
      <c r="BD554">
        <v>0</v>
      </c>
      <c r="BE554">
        <v>0</v>
      </c>
      <c r="BF554" s="1">
        <v>6.9856620000000001E-3</v>
      </c>
      <c r="BG554">
        <v>16.770379999999999</v>
      </c>
      <c r="BH554">
        <v>0</v>
      </c>
      <c r="BI554">
        <v>0</v>
      </c>
      <c r="BJ554" s="1">
        <v>7.034251E-3</v>
      </c>
      <c r="BK554">
        <v>16.763660000000002</v>
      </c>
      <c r="BL554">
        <v>0</v>
      </c>
      <c r="BM554">
        <v>0</v>
      </c>
      <c r="BN554" s="1">
        <v>7.1647580000000002E-3</v>
      </c>
      <c r="BO554">
        <v>16.75132</v>
      </c>
      <c r="BP554">
        <v>0</v>
      </c>
      <c r="BQ554">
        <v>0</v>
      </c>
      <c r="BR554" s="1">
        <v>7.3024479999999996E-3</v>
      </c>
      <c r="BS554">
        <v>16.741219999999998</v>
      </c>
      <c r="BT554">
        <v>0</v>
      </c>
      <c r="BU554">
        <v>0</v>
      </c>
      <c r="BV554" s="1">
        <v>7.3794769999999997E-3</v>
      </c>
      <c r="BW554">
        <v>16.766559999999998</v>
      </c>
      <c r="BX554">
        <v>0</v>
      </c>
      <c r="BY554">
        <v>0</v>
      </c>
      <c r="BZ554" s="1">
        <v>7.4091469999999996E-3</v>
      </c>
      <c r="CA554">
        <v>16.82366</v>
      </c>
      <c r="CB554">
        <v>0</v>
      </c>
      <c r="CC554">
        <v>0</v>
      </c>
      <c r="CD554" s="1">
        <v>7.4504480000000001E-3</v>
      </c>
      <c r="CE554">
        <v>16.89181</v>
      </c>
      <c r="CF554">
        <v>0</v>
      </c>
      <c r="CG554">
        <v>0</v>
      </c>
      <c r="CH554" s="1">
        <v>7.528262E-3</v>
      </c>
      <c r="CI554">
        <v>16.947559999999999</v>
      </c>
      <c r="CJ554">
        <v>0</v>
      </c>
      <c r="CK554">
        <v>0</v>
      </c>
      <c r="CL554" s="1">
        <v>7.6134430000000001E-3</v>
      </c>
      <c r="CM554">
        <v>16.960129999999999</v>
      </c>
      <c r="CN554">
        <v>0</v>
      </c>
      <c r="CO554">
        <v>0</v>
      </c>
      <c r="CP554" s="1">
        <v>7.6790579999999999E-3</v>
      </c>
      <c r="CQ554">
        <v>16.949680000000001</v>
      </c>
      <c r="CR554">
        <v>0</v>
      </c>
      <c r="CS554">
        <v>0</v>
      </c>
      <c r="CT554" s="1">
        <v>7.9362259999999994E-3</v>
      </c>
      <c r="CU554">
        <v>16.939</v>
      </c>
      <c r="CV554">
        <v>0</v>
      </c>
      <c r="CW554">
        <v>0</v>
      </c>
      <c r="CX554" s="1">
        <v>8.1535900000000005E-3</v>
      </c>
      <c r="CY554">
        <v>16.93486</v>
      </c>
      <c r="CZ554">
        <v>0</v>
      </c>
      <c r="DA554">
        <v>0</v>
      </c>
      <c r="DB554" s="1">
        <v>8.2147339999999996E-3</v>
      </c>
      <c r="DC554">
        <v>16.972619999999999</v>
      </c>
      <c r="DD554">
        <v>0</v>
      </c>
      <c r="DE554">
        <v>0</v>
      </c>
      <c r="DF554" s="1">
        <v>8.0887819999999992E-3</v>
      </c>
      <c r="DG554">
        <v>17.03773</v>
      </c>
      <c r="DH554">
        <v>0</v>
      </c>
      <c r="DI554">
        <v>0</v>
      </c>
      <c r="DJ554" s="1">
        <v>8.0084979999999993E-3</v>
      </c>
      <c r="DK554">
        <v>17.092020000000002</v>
      </c>
      <c r="DL554">
        <v>0</v>
      </c>
      <c r="DM554">
        <v>0</v>
      </c>
      <c r="DN554" s="1">
        <v>8.0509819999999999E-3</v>
      </c>
      <c r="DO554">
        <v>17.13691</v>
      </c>
      <c r="DP554">
        <v>0</v>
      </c>
      <c r="DQ554">
        <v>0</v>
      </c>
      <c r="DR554" s="1">
        <v>8.1502689999999999E-3</v>
      </c>
      <c r="DS554">
        <v>17.149000000000001</v>
      </c>
      <c r="DT554">
        <v>0</v>
      </c>
      <c r="DU554">
        <v>0</v>
      </c>
      <c r="DV554" s="1">
        <v>8.1709339999999995E-3</v>
      </c>
      <c r="DW554">
        <v>17.137499999999999</v>
      </c>
      <c r="DX554">
        <v>0</v>
      </c>
      <c r="DY554">
        <v>0</v>
      </c>
      <c r="DZ554">
        <v>8.5199779999999992E-3</v>
      </c>
      <c r="EA554">
        <v>17.12049</v>
      </c>
      <c r="EB554">
        <v>0</v>
      </c>
      <c r="EC554">
        <v>0</v>
      </c>
      <c r="ED554" s="1">
        <v>8.7983590000000004E-3</v>
      </c>
      <c r="EE554">
        <v>17.10679</v>
      </c>
      <c r="EF554">
        <v>0</v>
      </c>
      <c r="EG554">
        <v>0</v>
      </c>
      <c r="EH554" s="1">
        <v>8.8200329999999997E-3</v>
      </c>
      <c r="EI554">
        <v>17.12603</v>
      </c>
      <c r="EJ554">
        <v>0</v>
      </c>
      <c r="EK554">
        <v>0</v>
      </c>
      <c r="EL554">
        <v>8.5175189999999994E-3</v>
      </c>
      <c r="EM554">
        <v>17.170729999999999</v>
      </c>
      <c r="EN554">
        <v>0</v>
      </c>
      <c r="EO554">
        <v>0</v>
      </c>
      <c r="EP554" s="1">
        <v>8.3053659999999998E-3</v>
      </c>
      <c r="EQ554">
        <v>17.225300000000001</v>
      </c>
      <c r="ER554">
        <v>0</v>
      </c>
      <c r="ES554">
        <v>0</v>
      </c>
      <c r="ET554" s="1">
        <v>8.3138329999999996E-3</v>
      </c>
      <c r="EU554">
        <v>17.270910000000001</v>
      </c>
      <c r="EV554">
        <v>0</v>
      </c>
      <c r="EW554">
        <v>0</v>
      </c>
      <c r="EX554" s="1">
        <v>8.4128859999999996E-3</v>
      </c>
      <c r="EY554">
        <v>17.278690000000001</v>
      </c>
      <c r="EZ554">
        <v>0</v>
      </c>
      <c r="FA554">
        <v>0</v>
      </c>
      <c r="FB554" s="1">
        <v>8.4019369999999999E-3</v>
      </c>
      <c r="FC554">
        <v>17.262709999999998</v>
      </c>
      <c r="FD554">
        <v>0</v>
      </c>
      <c r="FE554">
        <v>0</v>
      </c>
      <c r="FF554" s="1">
        <v>8.6026890000000002E-3</v>
      </c>
      <c r="FG554">
        <v>17.241900000000001</v>
      </c>
      <c r="FH554">
        <v>0</v>
      </c>
      <c r="FI554">
        <v>0</v>
      </c>
      <c r="FJ554" s="1">
        <v>8.7326290000000004E-3</v>
      </c>
      <c r="FK554">
        <v>17.231339999999999</v>
      </c>
      <c r="FL554">
        <v>0</v>
      </c>
      <c r="FM554">
        <v>0</v>
      </c>
      <c r="FN554" s="1">
        <v>8.7014919999999999E-3</v>
      </c>
      <c r="FO554">
        <v>17.28078</v>
      </c>
      <c r="FP554">
        <v>0</v>
      </c>
      <c r="FQ554">
        <v>0</v>
      </c>
      <c r="FR554" s="1">
        <v>8.4291609999999993E-3</v>
      </c>
      <c r="FS554">
        <v>17.33334</v>
      </c>
      <c r="FT554">
        <v>0</v>
      </c>
      <c r="FU554">
        <v>0</v>
      </c>
      <c r="FV554" s="1">
        <v>8.2254149999999998E-3</v>
      </c>
      <c r="FW554">
        <v>17.37979</v>
      </c>
      <c r="FX554">
        <v>0</v>
      </c>
      <c r="FY554" s="1">
        <v>-5.8639529999999999E-36</v>
      </c>
      <c r="FZ554" s="1">
        <v>8.1755230000000005E-3</v>
      </c>
      <c r="GA554">
        <v>17.406230000000001</v>
      </c>
      <c r="GB554">
        <v>0</v>
      </c>
      <c r="GC554" s="1">
        <v>-2.988649E-34</v>
      </c>
      <c r="GD554" s="1">
        <v>8.2106160000000004E-3</v>
      </c>
      <c r="GE554">
        <v>17.408359999999998</v>
      </c>
      <c r="GF554">
        <v>0</v>
      </c>
      <c r="GG554" s="1">
        <v>-1.7209389999999998E-33</v>
      </c>
      <c r="GH554" s="1">
        <v>8.1765499999999994E-3</v>
      </c>
      <c r="GI554">
        <v>17.393840000000001</v>
      </c>
      <c r="GJ554">
        <v>0</v>
      </c>
      <c r="GK554" s="1">
        <v>-1.8162040000000001E-31</v>
      </c>
      <c r="GL554">
        <v>8.3505929999999999E-3</v>
      </c>
      <c r="GM554">
        <v>17.376460000000002</v>
      </c>
      <c r="GN554">
        <v>0</v>
      </c>
      <c r="GO554" s="1">
        <v>-5.6100259999999998E-30</v>
      </c>
      <c r="GP554" s="1">
        <v>8.4709179999999992E-3</v>
      </c>
      <c r="GQ554">
        <v>17.37238</v>
      </c>
      <c r="GR554">
        <v>0</v>
      </c>
      <c r="GS554" s="1">
        <v>-8.3749980000000001E-29</v>
      </c>
      <c r="GT554" s="1">
        <v>8.4393939999999994E-3</v>
      </c>
      <c r="GU554">
        <v>17.431049999999999</v>
      </c>
      <c r="GV554">
        <v>0</v>
      </c>
      <c r="GW554" s="1">
        <v>-4.7155689999999999E-29</v>
      </c>
      <c r="GX554" s="1">
        <v>8.1776469999999997E-3</v>
      </c>
      <c r="GY554">
        <v>17.495149999999999</v>
      </c>
      <c r="GZ554">
        <v>0</v>
      </c>
      <c r="HA554" s="1">
        <v>-1.952004E-26</v>
      </c>
      <c r="HB554" s="1">
        <v>7.9751549999999994E-3</v>
      </c>
      <c r="HC554">
        <v>17.556760000000001</v>
      </c>
      <c r="HD554">
        <v>0</v>
      </c>
      <c r="HE554" s="1">
        <v>-1.026496E-25</v>
      </c>
      <c r="HF554" s="1">
        <v>7.9178700000000005E-3</v>
      </c>
      <c r="HG554">
        <v>17.616790000000002</v>
      </c>
      <c r="HH554">
        <v>0</v>
      </c>
      <c r="HI554" s="1">
        <v>-9.3577730000000005E-25</v>
      </c>
      <c r="HJ554" s="1">
        <v>7.9409839999999999E-3</v>
      </c>
      <c r="HK554">
        <v>17.643820000000002</v>
      </c>
      <c r="HL554">
        <v>0</v>
      </c>
      <c r="HM554" s="1">
        <v>-6.5689429999999999E-24</v>
      </c>
      <c r="HN554" s="1">
        <v>7.8964550000000001E-3</v>
      </c>
      <c r="HO554">
        <v>17.631810000000002</v>
      </c>
      <c r="HP554">
        <v>0</v>
      </c>
      <c r="HQ554" s="1">
        <v>-6.8264709999999997E-23</v>
      </c>
      <c r="HR554" s="1">
        <v>7.9128710000000001E-3</v>
      </c>
      <c r="HS554">
        <v>17.615030000000001</v>
      </c>
      <c r="HT554">
        <v>0</v>
      </c>
      <c r="HU554" s="1">
        <v>-2.4580129999999998E-22</v>
      </c>
      <c r="HV554" s="1">
        <v>7.8856140000000009E-3</v>
      </c>
      <c r="HW554">
        <v>17.604230000000001</v>
      </c>
      <c r="HX554">
        <v>0</v>
      </c>
      <c r="HY554" s="1">
        <v>-3.8220260000000001E-21</v>
      </c>
      <c r="HZ554" s="1">
        <v>7.8119399999999999E-3</v>
      </c>
      <c r="IA554">
        <v>17.652190000000001</v>
      </c>
      <c r="IB554">
        <v>0</v>
      </c>
      <c r="IC554" s="1">
        <v>-8.3974500000000002E-21</v>
      </c>
      <c r="ID554" s="1">
        <v>7.6377959999999996E-3</v>
      </c>
      <c r="IE554">
        <v>17.72889</v>
      </c>
      <c r="IF554">
        <v>0</v>
      </c>
      <c r="IG554" s="1">
        <v>-1.3139989999999999E-20</v>
      </c>
      <c r="IH554" s="1">
        <v>7.5011679999999999E-3</v>
      </c>
      <c r="II554">
        <v>17.802610000000001</v>
      </c>
      <c r="IJ554">
        <v>0</v>
      </c>
      <c r="IK554" s="1">
        <v>-1.381257E-20</v>
      </c>
      <c r="IL554" s="1">
        <v>7.4387300000000002E-3</v>
      </c>
      <c r="IM554">
        <v>17.869479999999999</v>
      </c>
      <c r="IN554">
        <v>0</v>
      </c>
      <c r="IO554" s="1">
        <v>-4.9745660000000003E-19</v>
      </c>
      <c r="IP554" s="1">
        <v>7.4247599999999999E-3</v>
      </c>
      <c r="IQ554">
        <v>17.89236</v>
      </c>
      <c r="IR554">
        <v>0</v>
      </c>
      <c r="IS554" s="1">
        <v>-3.8675160000000003E-18</v>
      </c>
      <c r="IT554" s="1">
        <v>7.3824720000000002E-3</v>
      </c>
      <c r="IU554">
        <v>17.884460000000001</v>
      </c>
      <c r="IV554">
        <v>0</v>
      </c>
      <c r="IW554" s="1">
        <v>-7.602319E-18</v>
      </c>
      <c r="IX554" s="1">
        <v>7.4347390000000001E-3</v>
      </c>
      <c r="IY554">
        <v>17.874079999999999</v>
      </c>
      <c r="IZ554">
        <v>0</v>
      </c>
      <c r="JA554" s="1">
        <v>-2.3403419999999999E-17</v>
      </c>
      <c r="JB554" s="1">
        <v>7.4746309999999998E-3</v>
      </c>
      <c r="JC554">
        <v>17.87096</v>
      </c>
      <c r="JD554">
        <v>0</v>
      </c>
      <c r="JE554" s="1">
        <v>-8.8389670000000003E-17</v>
      </c>
      <c r="JF554" s="1">
        <v>7.4676330000000004E-3</v>
      </c>
      <c r="JG554">
        <v>17.905360000000002</v>
      </c>
      <c r="JH554">
        <v>0</v>
      </c>
      <c r="JI554" s="1">
        <v>-3.875673E-16</v>
      </c>
      <c r="JJ554" s="1">
        <v>7.3560700000000001E-3</v>
      </c>
      <c r="JK554">
        <v>17.935759999999998</v>
      </c>
      <c r="JL554">
        <v>0</v>
      </c>
      <c r="JM554" s="1">
        <v>-3.6286719999999998E-16</v>
      </c>
      <c r="JN554" s="1">
        <v>7.2619939999999999E-3</v>
      </c>
      <c r="JO554">
        <v>17.975770000000001</v>
      </c>
      <c r="JP554">
        <v>0</v>
      </c>
      <c r="JQ554" s="1">
        <v>-2.3844490000000001E-15</v>
      </c>
      <c r="JR554" s="1">
        <v>7.2212200000000004E-3</v>
      </c>
      <c r="JS554">
        <v>17.992100000000001</v>
      </c>
      <c r="JT554">
        <v>0</v>
      </c>
      <c r="JU554" s="1">
        <v>-3.0965009999999999E-15</v>
      </c>
      <c r="JV554" s="1">
        <v>7.1956119999999997E-3</v>
      </c>
      <c r="JW554">
        <v>17.988610000000001</v>
      </c>
      <c r="JX554">
        <v>0</v>
      </c>
      <c r="JY554" s="1">
        <v>-2.9467069999999999E-15</v>
      </c>
      <c r="JZ554" s="1">
        <v>7.1578229999999998E-3</v>
      </c>
      <c r="KA554">
        <v>17.98068</v>
      </c>
      <c r="KB554">
        <v>0</v>
      </c>
      <c r="KC554" s="1">
        <v>-8.4017519999999995E-16</v>
      </c>
      <c r="KD554" s="1">
        <v>7.0829079999999997E-3</v>
      </c>
      <c r="KE554">
        <v>17.97223</v>
      </c>
      <c r="KF554">
        <v>0</v>
      </c>
      <c r="KG554" s="1">
        <v>-5.5394279999999997E-14</v>
      </c>
      <c r="KH554" s="1">
        <v>6.9967149999999997E-3</v>
      </c>
      <c r="KI554">
        <v>17.96621</v>
      </c>
      <c r="KJ554">
        <v>0</v>
      </c>
      <c r="KK554" s="1">
        <v>-9.5048280000000003E-14</v>
      </c>
      <c r="KL554" s="1">
        <v>6.9404260000000004E-3</v>
      </c>
      <c r="KM554">
        <v>18.004709999999999</v>
      </c>
      <c r="KN554">
        <v>0</v>
      </c>
      <c r="KO554" s="1">
        <v>-1.5820570000000001E-13</v>
      </c>
      <c r="KP554" s="1">
        <v>6.8883570000000003E-3</v>
      </c>
      <c r="KQ554">
        <v>18.030239999999999</v>
      </c>
      <c r="KR554">
        <v>0</v>
      </c>
      <c r="KS554" s="1">
        <v>-2.4134850000000002E-13</v>
      </c>
      <c r="KT554" s="1">
        <v>6.8396230000000004E-3</v>
      </c>
      <c r="KU554">
        <v>18.06307</v>
      </c>
      <c r="KV554">
        <v>0</v>
      </c>
      <c r="KW554" s="1">
        <v>-3.6615910000000001E-13</v>
      </c>
      <c r="KX554" s="1">
        <v>6.7823390000000001E-3</v>
      </c>
      <c r="KY554">
        <v>18.096499999999999</v>
      </c>
      <c r="KZ554">
        <v>0</v>
      </c>
      <c r="LA554" s="1">
        <v>-4.3930099999999998E-13</v>
      </c>
      <c r="LB554" s="1">
        <v>6.7230830000000004E-3</v>
      </c>
      <c r="LC554">
        <v>18.107030000000002</v>
      </c>
      <c r="LD554">
        <v>0</v>
      </c>
      <c r="LE554" s="1">
        <v>-5.1193219999999998E-13</v>
      </c>
      <c r="LF554" s="1">
        <v>6.6777570000000003E-3</v>
      </c>
      <c r="LG554">
        <v>18.093489999999999</v>
      </c>
      <c r="LH554">
        <v>0</v>
      </c>
      <c r="LI554" s="1">
        <v>-6.3995020000000003E-13</v>
      </c>
      <c r="LJ554" s="1">
        <v>6.7102739999999996E-3</v>
      </c>
      <c r="LK554">
        <v>18.076370000000001</v>
      </c>
      <c r="LL554">
        <v>0</v>
      </c>
      <c r="LM554" s="1">
        <v>-7.2282120000000003E-13</v>
      </c>
      <c r="LN554" s="1">
        <v>6.7349990000000002E-3</v>
      </c>
      <c r="LO554">
        <v>18.076709999999999</v>
      </c>
      <c r="LP554">
        <v>0</v>
      </c>
      <c r="LQ554" s="1">
        <v>-8.4808710000000002E-13</v>
      </c>
      <c r="LR554" s="1">
        <v>6.708884E-3</v>
      </c>
      <c r="LS554">
        <v>18.14226</v>
      </c>
      <c r="LT554">
        <v>0</v>
      </c>
      <c r="LU554" s="1">
        <v>-8.7711559999999999E-13</v>
      </c>
      <c r="LV554" s="1">
        <v>6.6282980000000003E-3</v>
      </c>
      <c r="LW554">
        <v>18.2089</v>
      </c>
      <c r="LX554">
        <v>0</v>
      </c>
      <c r="LY554" s="1">
        <v>-7.3201840000000003E-13</v>
      </c>
      <c r="LZ554" s="1">
        <v>6.5657190000000002E-3</v>
      </c>
      <c r="MA554">
        <v>18.277940000000001</v>
      </c>
      <c r="MB554">
        <v>0</v>
      </c>
      <c r="MC554" s="1">
        <v>-1.316051E-12</v>
      </c>
      <c r="MD554" s="1">
        <v>6.5478159999999997E-3</v>
      </c>
      <c r="ME554">
        <v>18.3551</v>
      </c>
      <c r="MF554">
        <v>0</v>
      </c>
      <c r="MG554" s="1">
        <v>-1.7421319999999999E-12</v>
      </c>
      <c r="MH554" s="1">
        <v>6.5576310000000004E-3</v>
      </c>
      <c r="MI554">
        <v>18.388349999999999</v>
      </c>
      <c r="MJ554">
        <v>0</v>
      </c>
      <c r="MK554" s="1">
        <v>-6.0081459999999997E-13</v>
      </c>
      <c r="ML554" s="1">
        <v>6.5501509999999997E-3</v>
      </c>
      <c r="MM554">
        <v>18.373180000000001</v>
      </c>
      <c r="MN554">
        <v>0</v>
      </c>
      <c r="MO554" s="1">
        <v>-2.9156020000000002E-11</v>
      </c>
      <c r="MP554" s="1">
        <v>6.6181240000000004E-3</v>
      </c>
      <c r="MQ554">
        <v>18.358270000000001</v>
      </c>
      <c r="MR554">
        <v>0</v>
      </c>
      <c r="MS554" s="1">
        <v>-2.7984810000000001E-11</v>
      </c>
      <c r="MT554" s="1">
        <v>6.6769589999999997E-3</v>
      </c>
      <c r="MU554">
        <v>18.355360000000001</v>
      </c>
      <c r="MV554">
        <v>0</v>
      </c>
      <c r="MW554" s="1">
        <v>-2.156746E-11</v>
      </c>
      <c r="MX554" s="1">
        <v>6.6717620000000004E-3</v>
      </c>
      <c r="MY554">
        <v>18.41403</v>
      </c>
      <c r="MZ554">
        <v>0</v>
      </c>
      <c r="NA554" s="1">
        <v>-6.3075520000000001E-12</v>
      </c>
      <c r="NB554" s="1">
        <v>6.5873989999999999E-3</v>
      </c>
      <c r="NC554">
        <v>18.488199999999999</v>
      </c>
      <c r="ND554">
        <v>3.1126460000000001E-13</v>
      </c>
      <c r="NE554" s="1">
        <v>4.7868959999999997E-8</v>
      </c>
      <c r="NF554" s="1">
        <v>6.5235730000000004E-3</v>
      </c>
      <c r="NG554">
        <v>18.556539999999998</v>
      </c>
      <c r="NH554">
        <v>2.56605E-12</v>
      </c>
      <c r="NI554" s="1">
        <v>3.9857060000000001E-7</v>
      </c>
      <c r="NJ554" s="1">
        <v>6.5235090000000003E-3</v>
      </c>
      <c r="NK554">
        <v>18.62396</v>
      </c>
      <c r="NL554">
        <v>8.6440610000000004E-12</v>
      </c>
      <c r="NM554" s="1">
        <v>1.34212E-6</v>
      </c>
      <c r="NN554" s="1">
        <v>6.5571240000000001E-3</v>
      </c>
      <c r="NO554">
        <v>18.647110000000001</v>
      </c>
      <c r="NP554">
        <v>2.1637730000000001E-11</v>
      </c>
      <c r="NQ554" s="1">
        <v>3.3421409999999998E-6</v>
      </c>
      <c r="NR554" s="1">
        <v>6.5537360000000001E-3</v>
      </c>
      <c r="NS554">
        <v>18.640789999999999</v>
      </c>
      <c r="NT554">
        <v>4.5590460000000002E-11</v>
      </c>
      <c r="NU554" s="1">
        <v>7.0446710000000003E-6</v>
      </c>
      <c r="NV554" s="1">
        <v>6.4921960000000004E-3</v>
      </c>
      <c r="NW554">
        <v>18.631979999999999</v>
      </c>
      <c r="NX554">
        <v>8.5473020000000002E-11</v>
      </c>
      <c r="NY554" s="1">
        <v>1.3330069999999999E-5</v>
      </c>
      <c r="NZ554" s="1">
        <v>6.4174779999999999E-3</v>
      </c>
      <c r="OA554">
        <v>18.629259999999999</v>
      </c>
      <c r="OB554">
        <v>1.4896960000000001E-10</v>
      </c>
      <c r="OC554" s="1">
        <v>2.3502329999999999E-5</v>
      </c>
      <c r="OD554" s="1">
        <v>6.4005299999999998E-3</v>
      </c>
      <c r="OE554">
        <v>18.640270000000001</v>
      </c>
      <c r="OF554">
        <v>2.4945299999999998E-10</v>
      </c>
      <c r="OG554" s="1">
        <v>3.9452200000000002E-5</v>
      </c>
      <c r="OH554" s="1">
        <v>6.4255780000000004E-3</v>
      </c>
      <c r="OI554">
        <v>18.690470000000001</v>
      </c>
      <c r="OJ554">
        <v>4.045939E-10</v>
      </c>
      <c r="OK554" s="1">
        <v>6.3741060000000003E-5</v>
      </c>
    </row>
    <row r="555" spans="1:401" x14ac:dyDescent="0.35">
      <c r="A555">
        <v>564</v>
      </c>
      <c r="B555" t="s">
        <v>4</v>
      </c>
      <c r="C555" t="s">
        <v>364</v>
      </c>
      <c r="D555" t="s">
        <v>562</v>
      </c>
      <c r="E555">
        <v>3150.8310000000001</v>
      </c>
      <c r="F555" s="1">
        <v>7.419391E-3</v>
      </c>
      <c r="G555">
        <v>16.51989</v>
      </c>
      <c r="H555">
        <v>0</v>
      </c>
      <c r="I555">
        <v>0</v>
      </c>
      <c r="J555" s="1">
        <v>7.3567019999999997E-3</v>
      </c>
      <c r="K555">
        <v>16.523510000000002</v>
      </c>
      <c r="L555">
        <v>0</v>
      </c>
      <c r="M555">
        <v>0</v>
      </c>
      <c r="N555" s="1">
        <v>7.5507049999999996E-3</v>
      </c>
      <c r="O555">
        <v>16.572310000000002</v>
      </c>
      <c r="P555">
        <v>0</v>
      </c>
      <c r="Q555">
        <v>0</v>
      </c>
      <c r="R555" s="1">
        <v>7.6872399999999997E-3</v>
      </c>
      <c r="S555">
        <v>16.599959999999999</v>
      </c>
      <c r="T555">
        <v>0</v>
      </c>
      <c r="U555">
        <v>0</v>
      </c>
      <c r="V555" s="1">
        <v>7.6515849999999998E-3</v>
      </c>
      <c r="W555">
        <v>16.642890000000001</v>
      </c>
      <c r="X555">
        <v>0</v>
      </c>
      <c r="Y555">
        <v>0</v>
      </c>
      <c r="Z555" s="1">
        <v>7.5415370000000001E-3</v>
      </c>
      <c r="AA555">
        <v>16.64716</v>
      </c>
      <c r="AB555">
        <v>0</v>
      </c>
      <c r="AC555">
        <v>0</v>
      </c>
      <c r="AD555" s="1">
        <v>7.5218630000000002E-3</v>
      </c>
      <c r="AE555">
        <v>16.64546</v>
      </c>
      <c r="AF555">
        <v>0</v>
      </c>
      <c r="AG555">
        <v>0</v>
      </c>
      <c r="AH555" s="1">
        <v>7.4064680000000003E-3</v>
      </c>
      <c r="AI555">
        <v>16.64311</v>
      </c>
      <c r="AJ555">
        <v>0</v>
      </c>
      <c r="AK555">
        <v>0</v>
      </c>
      <c r="AL555" s="1">
        <v>7.3708810000000001E-3</v>
      </c>
      <c r="AM555">
        <v>16.639040000000001</v>
      </c>
      <c r="AN555">
        <v>0</v>
      </c>
      <c r="AO555">
        <v>0</v>
      </c>
      <c r="AP555" s="1">
        <v>7.3990979999999998E-3</v>
      </c>
      <c r="AQ555">
        <v>16.640650000000001</v>
      </c>
      <c r="AR555">
        <v>0</v>
      </c>
      <c r="AS555">
        <v>0</v>
      </c>
      <c r="AT555" s="1">
        <v>7.5745090000000001E-3</v>
      </c>
      <c r="AU555">
        <v>16.684550000000002</v>
      </c>
      <c r="AV555">
        <v>0</v>
      </c>
      <c r="AW555">
        <v>0</v>
      </c>
      <c r="AX555" s="1">
        <v>7.7009779999999998E-3</v>
      </c>
      <c r="AY555">
        <v>16.704879999999999</v>
      </c>
      <c r="AZ555">
        <v>0</v>
      </c>
      <c r="BA555">
        <v>0</v>
      </c>
      <c r="BB555" s="1">
        <v>7.7514080000000004E-3</v>
      </c>
      <c r="BC555">
        <v>16.720739999999999</v>
      </c>
      <c r="BD555">
        <v>0</v>
      </c>
      <c r="BE555">
        <v>0</v>
      </c>
      <c r="BF555" s="1">
        <v>7.7628269999999999E-3</v>
      </c>
      <c r="BG555">
        <v>16.735990000000001</v>
      </c>
      <c r="BH555">
        <v>0</v>
      </c>
      <c r="BI555">
        <v>0</v>
      </c>
      <c r="BJ555" s="1">
        <v>7.8175050000000006E-3</v>
      </c>
      <c r="BK555">
        <v>16.728280000000002</v>
      </c>
      <c r="BL555">
        <v>0</v>
      </c>
      <c r="BM555">
        <v>0</v>
      </c>
      <c r="BN555" s="1">
        <v>7.9605760000000005E-3</v>
      </c>
      <c r="BO555">
        <v>16.715119999999999</v>
      </c>
      <c r="BP555">
        <v>0</v>
      </c>
      <c r="BQ555">
        <v>0</v>
      </c>
      <c r="BR555" s="1">
        <v>8.1167759999999992E-3</v>
      </c>
      <c r="BS555">
        <v>16.704599999999999</v>
      </c>
      <c r="BT555">
        <v>0</v>
      </c>
      <c r="BU555">
        <v>0</v>
      </c>
      <c r="BV555" s="1">
        <v>8.2041809999999996E-3</v>
      </c>
      <c r="BW555">
        <v>16.73094</v>
      </c>
      <c r="BX555">
        <v>0</v>
      </c>
      <c r="BY555">
        <v>0</v>
      </c>
      <c r="BZ555" s="1">
        <v>8.2385670000000005E-3</v>
      </c>
      <c r="CA555">
        <v>16.789670000000001</v>
      </c>
      <c r="CB555">
        <v>0</v>
      </c>
      <c r="CC555">
        <v>0</v>
      </c>
      <c r="CD555" s="1">
        <v>8.2830209999999998E-3</v>
      </c>
      <c r="CE555">
        <v>16.858989999999999</v>
      </c>
      <c r="CF555">
        <v>0</v>
      </c>
      <c r="CG555">
        <v>0</v>
      </c>
      <c r="CH555" s="1">
        <v>8.3666409999999993E-3</v>
      </c>
      <c r="CI555">
        <v>16.914670000000001</v>
      </c>
      <c r="CJ555">
        <v>0</v>
      </c>
      <c r="CK555">
        <v>0</v>
      </c>
      <c r="CL555" s="1">
        <v>8.4649040000000005E-3</v>
      </c>
      <c r="CM555">
        <v>16.925550000000001</v>
      </c>
      <c r="CN555">
        <v>0</v>
      </c>
      <c r="CO555">
        <v>0</v>
      </c>
      <c r="CP555" s="1">
        <v>8.5374409999999998E-3</v>
      </c>
      <c r="CQ555">
        <v>16.913260000000001</v>
      </c>
      <c r="CR555">
        <v>0</v>
      </c>
      <c r="CS555">
        <v>0</v>
      </c>
      <c r="CT555" s="1">
        <v>8.8413169999999996E-3</v>
      </c>
      <c r="CU555">
        <v>16.901409999999998</v>
      </c>
      <c r="CV555">
        <v>0</v>
      </c>
      <c r="CW555">
        <v>0</v>
      </c>
      <c r="CX555" s="1">
        <v>9.0797729999999993E-3</v>
      </c>
      <c r="CY555">
        <v>16.896719999999998</v>
      </c>
      <c r="CZ555">
        <v>0</v>
      </c>
      <c r="DA555">
        <v>0</v>
      </c>
      <c r="DB555" s="1">
        <v>9.1501689999999997E-3</v>
      </c>
      <c r="DC555">
        <v>16.935449999999999</v>
      </c>
      <c r="DD555">
        <v>0</v>
      </c>
      <c r="DE555">
        <v>0</v>
      </c>
      <c r="DF555" s="1">
        <v>9.0074950000000008E-3</v>
      </c>
      <c r="DG555">
        <v>17.001830000000002</v>
      </c>
      <c r="DH555">
        <v>0</v>
      </c>
      <c r="DI555">
        <v>0</v>
      </c>
      <c r="DJ555" s="1">
        <v>8.9166829999999999E-3</v>
      </c>
      <c r="DK555">
        <v>17.05631</v>
      </c>
      <c r="DL555">
        <v>0</v>
      </c>
      <c r="DM555">
        <v>0</v>
      </c>
      <c r="DN555" s="1">
        <v>8.9647790000000008E-3</v>
      </c>
      <c r="DO555">
        <v>17.100709999999999</v>
      </c>
      <c r="DP555">
        <v>0</v>
      </c>
      <c r="DQ555">
        <v>0</v>
      </c>
      <c r="DR555" s="1">
        <v>9.0764839999999992E-3</v>
      </c>
      <c r="DS555">
        <v>17.111160000000002</v>
      </c>
      <c r="DT555">
        <v>0</v>
      </c>
      <c r="DU555">
        <v>0</v>
      </c>
      <c r="DV555" s="1">
        <v>9.1015590000000004E-3</v>
      </c>
      <c r="DW555">
        <v>17.097729999999999</v>
      </c>
      <c r="DX555">
        <v>0</v>
      </c>
      <c r="DY555">
        <v>0</v>
      </c>
      <c r="DZ555" s="1">
        <v>9.5206939999999997E-3</v>
      </c>
      <c r="EA555">
        <v>17.079370000000001</v>
      </c>
      <c r="EB555">
        <v>0</v>
      </c>
      <c r="EC555">
        <v>0</v>
      </c>
      <c r="ED555" s="1">
        <v>9.8238279999999997E-3</v>
      </c>
      <c r="EE555">
        <v>17.064800000000002</v>
      </c>
      <c r="EF555">
        <v>0</v>
      </c>
      <c r="EG555">
        <v>0</v>
      </c>
      <c r="EH555" s="1">
        <v>9.8529069999999993E-3</v>
      </c>
      <c r="EI555">
        <v>17.08456</v>
      </c>
      <c r="EJ555">
        <v>0</v>
      </c>
      <c r="EK555">
        <v>0</v>
      </c>
      <c r="EL555" s="1">
        <v>9.5069060000000007E-3</v>
      </c>
      <c r="EM555">
        <v>17.130400000000002</v>
      </c>
      <c r="EN555">
        <v>0</v>
      </c>
      <c r="EO555">
        <v>0</v>
      </c>
      <c r="EP555" s="1">
        <v>9.2693299999999992E-3</v>
      </c>
      <c r="EQ555">
        <v>17.18573</v>
      </c>
      <c r="ER555">
        <v>0</v>
      </c>
      <c r="ES555">
        <v>0</v>
      </c>
      <c r="ET555" s="1">
        <v>9.2792080000000006E-3</v>
      </c>
      <c r="EU555">
        <v>17.231249999999999</v>
      </c>
      <c r="EV555">
        <v>0</v>
      </c>
      <c r="EW555">
        <v>0</v>
      </c>
      <c r="EX555" s="1">
        <v>9.3945799999999996E-3</v>
      </c>
      <c r="EY555">
        <v>17.237559999999998</v>
      </c>
      <c r="EZ555">
        <v>0</v>
      </c>
      <c r="FA555">
        <v>0</v>
      </c>
      <c r="FB555" s="1">
        <v>9.3842630000000003E-3</v>
      </c>
      <c r="FC555">
        <v>17.21979</v>
      </c>
      <c r="FD555">
        <v>0</v>
      </c>
      <c r="FE555">
        <v>0</v>
      </c>
      <c r="FF555" s="1">
        <v>9.6331049999999994E-3</v>
      </c>
      <c r="FG555">
        <v>17.197710000000001</v>
      </c>
      <c r="FH555">
        <v>0</v>
      </c>
      <c r="FI555">
        <v>0</v>
      </c>
      <c r="FJ555" s="1">
        <v>9.7686549999999994E-3</v>
      </c>
      <c r="FK555">
        <v>17.18675</v>
      </c>
      <c r="FL555">
        <v>0</v>
      </c>
      <c r="FM555">
        <v>0</v>
      </c>
      <c r="FN555" s="1">
        <v>9.7435130000000005E-3</v>
      </c>
      <c r="FO555">
        <v>17.237909999999999</v>
      </c>
      <c r="FP555">
        <v>0</v>
      </c>
      <c r="FQ555">
        <v>0</v>
      </c>
      <c r="FR555" s="1">
        <v>9.4274819999999992E-3</v>
      </c>
      <c r="FS555">
        <v>17.291329999999999</v>
      </c>
      <c r="FT555">
        <v>0</v>
      </c>
      <c r="FU555">
        <v>0</v>
      </c>
      <c r="FV555" s="1">
        <v>9.2021940000000003E-3</v>
      </c>
      <c r="FW555">
        <v>17.33794</v>
      </c>
      <c r="FX555">
        <v>0</v>
      </c>
      <c r="FY555">
        <v>-5.283806E-38</v>
      </c>
      <c r="FZ555" s="1">
        <v>9.1460540000000007E-3</v>
      </c>
      <c r="GA555">
        <v>17.363689999999998</v>
      </c>
      <c r="GB555">
        <v>0</v>
      </c>
      <c r="GC555" s="1">
        <v>-2.8589369999999999E-36</v>
      </c>
      <c r="GD555" s="1">
        <v>9.1868200000000001E-3</v>
      </c>
      <c r="GE555">
        <v>17.364360000000001</v>
      </c>
      <c r="GF555">
        <v>0</v>
      </c>
      <c r="GG555" s="1">
        <v>-1.7436990000000001E-35</v>
      </c>
      <c r="GH555" s="1">
        <v>9.1499949999999993E-3</v>
      </c>
      <c r="GI555">
        <v>17.348299999999998</v>
      </c>
      <c r="GJ555">
        <v>0</v>
      </c>
      <c r="GK555" s="1">
        <v>-1.9587169999999999E-33</v>
      </c>
      <c r="GL555" s="1">
        <v>9.3649400000000004E-3</v>
      </c>
      <c r="GM555">
        <v>17.329879999999999</v>
      </c>
      <c r="GN555">
        <v>0</v>
      </c>
      <c r="GO555" s="1">
        <v>-6.4497579999999999E-32</v>
      </c>
      <c r="GP555" s="1">
        <v>9.4922419999999997E-3</v>
      </c>
      <c r="GQ555">
        <v>17.325620000000001</v>
      </c>
      <c r="GR555">
        <v>0</v>
      </c>
      <c r="GS555" s="1">
        <v>-1.018515E-30</v>
      </c>
      <c r="GT555" s="1">
        <v>9.4595400000000007E-3</v>
      </c>
      <c r="GU555">
        <v>17.386150000000001</v>
      </c>
      <c r="GV555">
        <v>0</v>
      </c>
      <c r="GW555" s="1">
        <v>-6.0977299999999998E-31</v>
      </c>
      <c r="GX555" s="1">
        <v>9.1642909999999998E-3</v>
      </c>
      <c r="GY555">
        <v>17.4513</v>
      </c>
      <c r="GZ555">
        <v>0</v>
      </c>
      <c r="HA555" s="1">
        <v>-2.7126919999999999E-28</v>
      </c>
      <c r="HB555" s="1">
        <v>8.9407759999999992E-3</v>
      </c>
      <c r="HC555">
        <v>17.513269999999999</v>
      </c>
      <c r="HD555">
        <v>0</v>
      </c>
      <c r="HE555" s="1">
        <v>-1.533848E-27</v>
      </c>
      <c r="HF555" s="1">
        <v>8.8735940000000003E-3</v>
      </c>
      <c r="HG555">
        <v>17.57311</v>
      </c>
      <c r="HH555">
        <v>0</v>
      </c>
      <c r="HI555" s="1">
        <v>-1.4957789999999999E-26</v>
      </c>
      <c r="HJ555" s="1">
        <v>8.9029750000000005E-3</v>
      </c>
      <c r="HK555">
        <v>17.598469999999999</v>
      </c>
      <c r="HL555">
        <v>0</v>
      </c>
      <c r="HM555" s="1">
        <v>-1.1183280000000001E-25</v>
      </c>
      <c r="HN555" s="1">
        <v>8.8525530000000009E-3</v>
      </c>
      <c r="HO555">
        <v>17.584129999999998</v>
      </c>
      <c r="HP555">
        <v>0</v>
      </c>
      <c r="HQ555" s="1">
        <v>-1.2397570000000001E-24</v>
      </c>
      <c r="HR555" s="1">
        <v>8.8819459999999999E-3</v>
      </c>
      <c r="HS555">
        <v>17.56561</v>
      </c>
      <c r="HT555">
        <v>0</v>
      </c>
      <c r="HU555" s="1">
        <v>-4.7811479999999997E-24</v>
      </c>
      <c r="HV555" s="1">
        <v>8.8494539999999997E-3</v>
      </c>
      <c r="HW555">
        <v>17.554040000000001</v>
      </c>
      <c r="HX555">
        <v>0</v>
      </c>
      <c r="HY555" s="1">
        <v>-7.9739320000000003E-23</v>
      </c>
      <c r="HZ555" s="1">
        <v>8.7670200000000004E-3</v>
      </c>
      <c r="IA555">
        <v>17.603280000000002</v>
      </c>
      <c r="IB555">
        <v>0</v>
      </c>
      <c r="IC555" s="1">
        <v>-1.8816960000000001E-22</v>
      </c>
      <c r="ID555" s="1">
        <v>8.5695259999999992E-3</v>
      </c>
      <c r="IE555">
        <v>17.681380000000001</v>
      </c>
      <c r="IF555">
        <v>0</v>
      </c>
      <c r="IG555" s="1">
        <v>-3.1832679999999999E-22</v>
      </c>
      <c r="IH555" s="1">
        <v>8.4169580000000004E-3</v>
      </c>
      <c r="II555">
        <v>17.755510000000001</v>
      </c>
      <c r="IJ555">
        <v>0</v>
      </c>
      <c r="IK555" s="1">
        <v>-3.6331659999999998E-22</v>
      </c>
      <c r="IL555" s="1">
        <v>8.3464920000000005E-3</v>
      </c>
      <c r="IM555">
        <v>17.822120000000002</v>
      </c>
      <c r="IN555">
        <v>0</v>
      </c>
      <c r="IO555" s="1">
        <v>-1.4177069999999999E-20</v>
      </c>
      <c r="IP555" s="1">
        <v>8.3294909999999996E-3</v>
      </c>
      <c r="IQ555">
        <v>17.84281</v>
      </c>
      <c r="IR555">
        <v>0</v>
      </c>
      <c r="IS555" s="1">
        <v>-1.187983E-19</v>
      </c>
      <c r="IT555" s="1">
        <v>8.2849250000000003E-3</v>
      </c>
      <c r="IU555">
        <v>17.832460000000001</v>
      </c>
      <c r="IV555">
        <v>0</v>
      </c>
      <c r="IW555" s="1">
        <v>-2.5106119999999999E-19</v>
      </c>
      <c r="IX555" s="1">
        <v>8.3548419999999995E-3</v>
      </c>
      <c r="IY555">
        <v>17.820340000000002</v>
      </c>
      <c r="IZ555">
        <v>0</v>
      </c>
      <c r="JA555" s="1">
        <v>-8.3211319999999996E-19</v>
      </c>
      <c r="JB555" s="1">
        <v>8.3943799999999999E-3</v>
      </c>
      <c r="JC555">
        <v>17.816199999999998</v>
      </c>
      <c r="JD555">
        <v>0</v>
      </c>
      <c r="JE555" s="1">
        <v>-3.3859390000000001E-18</v>
      </c>
      <c r="JF555" s="1">
        <v>8.3902660000000004E-3</v>
      </c>
      <c r="JG555">
        <v>17.851199999999999</v>
      </c>
      <c r="JH555">
        <v>0</v>
      </c>
      <c r="JI555" s="1">
        <v>-1.6023910000000001E-17</v>
      </c>
      <c r="JJ555" s="1">
        <v>8.2610040000000006E-3</v>
      </c>
      <c r="JK555">
        <v>17.881519999999998</v>
      </c>
      <c r="JL555">
        <v>0</v>
      </c>
      <c r="JM555" s="1">
        <v>-1.6294800000000001E-17</v>
      </c>
      <c r="JN555" s="1">
        <v>8.1566069999999997E-3</v>
      </c>
      <c r="JO555">
        <v>17.921559999999999</v>
      </c>
      <c r="JP555">
        <v>0</v>
      </c>
      <c r="JQ555" s="1">
        <v>-1.173141E-16</v>
      </c>
      <c r="JR555" s="1">
        <v>8.1102819999999999E-3</v>
      </c>
      <c r="JS555">
        <v>17.936920000000001</v>
      </c>
      <c r="JT555">
        <v>0</v>
      </c>
      <c r="JU555" s="1">
        <v>-1.6792120000000001E-16</v>
      </c>
      <c r="JV555" s="1">
        <v>8.0817489999999992E-3</v>
      </c>
      <c r="JW555">
        <v>17.932040000000001</v>
      </c>
      <c r="JX555">
        <v>0</v>
      </c>
      <c r="JY555" s="1">
        <v>-1.765937E-16</v>
      </c>
      <c r="JZ555" s="1">
        <v>8.0409709999999992E-3</v>
      </c>
      <c r="KA555">
        <v>17.92305</v>
      </c>
      <c r="KB555">
        <v>0</v>
      </c>
      <c r="KC555" s="1">
        <v>-5.5726540000000002E-17</v>
      </c>
      <c r="KD555" s="1">
        <v>7.9568720000000003E-3</v>
      </c>
      <c r="KE555">
        <v>17.913820000000001</v>
      </c>
      <c r="KF555">
        <v>0</v>
      </c>
      <c r="KG555" s="1">
        <v>-4.0804760000000003E-15</v>
      </c>
      <c r="KH555" s="1">
        <v>7.8606549999999994E-3</v>
      </c>
      <c r="KI555">
        <v>17.90737</v>
      </c>
      <c r="KJ555">
        <v>0</v>
      </c>
      <c r="KK555" s="1">
        <v>-7.8218650000000003E-15</v>
      </c>
      <c r="KL555" s="1">
        <v>7.7977970000000004E-3</v>
      </c>
      <c r="KM555">
        <v>17.947150000000001</v>
      </c>
      <c r="KN555">
        <v>0</v>
      </c>
      <c r="KO555" s="1">
        <v>-1.4656239999999999E-14</v>
      </c>
      <c r="KP555" s="1">
        <v>7.740551E-3</v>
      </c>
      <c r="KQ555">
        <v>17.972760000000001</v>
      </c>
      <c r="KR555">
        <v>0</v>
      </c>
      <c r="KS555" s="1">
        <v>-2.5377279999999999E-14</v>
      </c>
      <c r="KT555" s="1">
        <v>7.6843090000000003E-3</v>
      </c>
      <c r="KU555">
        <v>18.005800000000001</v>
      </c>
      <c r="KV555">
        <v>0</v>
      </c>
      <c r="KW555" s="1">
        <v>-4.4100420000000003E-14</v>
      </c>
      <c r="KX555" s="1">
        <v>7.6178679999999999E-3</v>
      </c>
      <c r="KY555">
        <v>18.039180000000002</v>
      </c>
      <c r="KZ555">
        <v>0</v>
      </c>
      <c r="LA555" s="1">
        <v>-6.130772E-14</v>
      </c>
      <c r="LB555" s="1">
        <v>7.5545689999999997E-3</v>
      </c>
      <c r="LC555">
        <v>18.048660000000002</v>
      </c>
      <c r="LD555">
        <v>0</v>
      </c>
      <c r="LE555" s="1">
        <v>-8.4036630000000002E-14</v>
      </c>
      <c r="LF555" s="1">
        <v>7.5037130000000004E-3</v>
      </c>
      <c r="LG555">
        <v>18.03369</v>
      </c>
      <c r="LH555">
        <v>0</v>
      </c>
      <c r="LI555" s="1">
        <v>-1.2599250000000001E-13</v>
      </c>
      <c r="LJ555" s="1">
        <v>7.5459089999999999E-3</v>
      </c>
      <c r="LK555">
        <v>18.01559</v>
      </c>
      <c r="LL555">
        <v>0</v>
      </c>
      <c r="LM555" s="1">
        <v>-1.7488259999999999E-13</v>
      </c>
      <c r="LN555" s="1">
        <v>7.5708779999999996E-3</v>
      </c>
      <c r="LO555">
        <v>18.016020000000001</v>
      </c>
      <c r="LP555">
        <v>0</v>
      </c>
      <c r="LQ555" s="1">
        <v>-2.6005470000000002E-13</v>
      </c>
      <c r="LR555" s="1">
        <v>7.5424239999999998E-3</v>
      </c>
      <c r="LS555">
        <v>18.083639999999999</v>
      </c>
      <c r="LT555">
        <v>0</v>
      </c>
      <c r="LU555" s="1">
        <v>-3.5909030000000001E-13</v>
      </c>
      <c r="LV555" s="1">
        <v>7.4496839999999998E-3</v>
      </c>
      <c r="LW555">
        <v>18.151240000000001</v>
      </c>
      <c r="LX555">
        <v>0</v>
      </c>
      <c r="LY555" s="1">
        <v>-4.0876980000000002E-13</v>
      </c>
      <c r="LZ555" s="1">
        <v>7.3802219999999997E-3</v>
      </c>
      <c r="MA555">
        <v>18.220859999999998</v>
      </c>
      <c r="MB555">
        <v>0</v>
      </c>
      <c r="MC555" s="1">
        <v>-8.7114800000000004E-13</v>
      </c>
      <c r="MD555" s="1">
        <v>7.360002E-3</v>
      </c>
      <c r="ME555">
        <v>18.298400000000001</v>
      </c>
      <c r="MF555">
        <v>0</v>
      </c>
      <c r="MG555" s="1">
        <v>-1.2139930000000001E-12</v>
      </c>
      <c r="MH555" s="1">
        <v>7.3695009999999997E-3</v>
      </c>
      <c r="MI555">
        <v>18.329979999999999</v>
      </c>
      <c r="MJ555">
        <v>0</v>
      </c>
      <c r="MK555" s="1">
        <v>-4.353708E-13</v>
      </c>
      <c r="ML555" s="1">
        <v>7.3649129999999998E-3</v>
      </c>
      <c r="MM555">
        <v>18.312090000000001</v>
      </c>
      <c r="MN555">
        <v>0</v>
      </c>
      <c r="MO555" s="1">
        <v>-2.3665490000000002E-11</v>
      </c>
      <c r="MP555" s="1">
        <v>7.448227E-3</v>
      </c>
      <c r="MQ555">
        <v>18.29543</v>
      </c>
      <c r="MR555">
        <v>0</v>
      </c>
      <c r="MS555" s="1">
        <v>-2.9467560000000003E-11</v>
      </c>
      <c r="MT555" s="1">
        <v>7.5098350000000003E-3</v>
      </c>
      <c r="MU555">
        <v>18.291840000000001</v>
      </c>
      <c r="MV555">
        <v>0</v>
      </c>
      <c r="MW555" s="1">
        <v>-3.6830110000000002E-11</v>
      </c>
      <c r="MX555" s="1">
        <v>7.5073090000000002E-3</v>
      </c>
      <c r="MY555">
        <v>18.351839999999999</v>
      </c>
      <c r="MZ555">
        <v>0</v>
      </c>
      <c r="NA555" s="1">
        <v>-3.8409950000000003E-11</v>
      </c>
      <c r="NB555" s="1">
        <v>7.4110240000000004E-3</v>
      </c>
      <c r="NC555">
        <v>18.427019999999999</v>
      </c>
      <c r="ND555">
        <v>0</v>
      </c>
      <c r="NE555" s="1">
        <v>-2.2606739999999999E-11</v>
      </c>
      <c r="NF555" s="1">
        <v>7.3395329999999996E-3</v>
      </c>
      <c r="NG555">
        <v>18.495470000000001</v>
      </c>
      <c r="NH555">
        <v>0</v>
      </c>
      <c r="NI555" s="1">
        <v>-1.8318390000000001E-10</v>
      </c>
      <c r="NJ555" s="1">
        <v>7.338865E-3</v>
      </c>
      <c r="NK555">
        <v>18.562609999999999</v>
      </c>
      <c r="NL555">
        <v>0</v>
      </c>
      <c r="NM555" s="1">
        <v>-7.6083599999999995E-11</v>
      </c>
      <c r="NN555" s="1">
        <v>7.377542E-3</v>
      </c>
      <c r="NO555">
        <v>18.583739999999999</v>
      </c>
      <c r="NP555">
        <v>0</v>
      </c>
      <c r="NQ555" s="1">
        <v>-1.813028E-10</v>
      </c>
      <c r="NR555" s="1">
        <v>7.3746910000000001E-3</v>
      </c>
      <c r="NS555">
        <v>18.575040000000001</v>
      </c>
      <c r="NT555">
        <v>0</v>
      </c>
      <c r="NU555" s="1">
        <v>-2.1821989999999999E-10</v>
      </c>
      <c r="NV555" s="1">
        <v>7.3026039999999999E-3</v>
      </c>
      <c r="NW555">
        <v>18.564550000000001</v>
      </c>
      <c r="NX555">
        <v>0</v>
      </c>
      <c r="NY555" s="1">
        <v>-7.8921249999999995E-11</v>
      </c>
      <c r="NZ555" s="1">
        <v>7.2169360000000002E-3</v>
      </c>
      <c r="OA555">
        <v>18.560839999999999</v>
      </c>
      <c r="OB555">
        <v>0</v>
      </c>
      <c r="OC555" s="1">
        <v>-2.0068230000000001E-10</v>
      </c>
      <c r="OD555" s="1">
        <v>7.1973840000000002E-3</v>
      </c>
      <c r="OE555">
        <v>18.57159</v>
      </c>
      <c r="OF555">
        <v>0</v>
      </c>
      <c r="OG555" s="1">
        <v>-7.1384129999999996E-11</v>
      </c>
      <c r="OH555" s="1">
        <v>7.2274100000000001E-3</v>
      </c>
      <c r="OI555">
        <v>18.622789999999998</v>
      </c>
      <c r="OJ555">
        <v>1.946722E-12</v>
      </c>
      <c r="OK555" s="1">
        <v>2.2709740000000001E-7</v>
      </c>
    </row>
    <row r="556" spans="1:401" x14ac:dyDescent="0.35">
      <c r="A556">
        <v>565</v>
      </c>
      <c r="B556" t="s">
        <v>4</v>
      </c>
      <c r="C556" t="s">
        <v>364</v>
      </c>
      <c r="D556" t="s">
        <v>563</v>
      </c>
      <c r="E556">
        <v>10328.57</v>
      </c>
      <c r="F556">
        <v>7.9686210000000004E-3</v>
      </c>
      <c r="G556">
        <v>16.459959999999999</v>
      </c>
      <c r="H556">
        <v>0</v>
      </c>
      <c r="I556">
        <v>0</v>
      </c>
      <c r="J556" s="1">
        <v>7.8976280000000003E-3</v>
      </c>
      <c r="K556">
        <v>16.46238</v>
      </c>
      <c r="L556">
        <v>0</v>
      </c>
      <c r="M556">
        <v>0</v>
      </c>
      <c r="N556" s="1">
        <v>8.1117440000000006E-3</v>
      </c>
      <c r="O556">
        <v>16.510159999999999</v>
      </c>
      <c r="P556">
        <v>0</v>
      </c>
      <c r="Q556">
        <v>0</v>
      </c>
      <c r="R556" s="1">
        <v>8.2580150000000005E-3</v>
      </c>
      <c r="S556">
        <v>16.536989999999999</v>
      </c>
      <c r="T556">
        <v>0</v>
      </c>
      <c r="U556">
        <v>0</v>
      </c>
      <c r="V556" s="1">
        <v>8.2196370000000001E-3</v>
      </c>
      <c r="W556">
        <v>16.579149999999998</v>
      </c>
      <c r="X556">
        <v>0</v>
      </c>
      <c r="Y556">
        <v>0</v>
      </c>
      <c r="Z556" s="1">
        <v>8.1001700000000003E-3</v>
      </c>
      <c r="AA556">
        <v>16.582750000000001</v>
      </c>
      <c r="AB556">
        <v>0</v>
      </c>
      <c r="AC556">
        <v>0</v>
      </c>
      <c r="AD556" s="1">
        <v>8.0781380000000003E-3</v>
      </c>
      <c r="AE556">
        <v>16.58024</v>
      </c>
      <c r="AF556">
        <v>0</v>
      </c>
      <c r="AG556">
        <v>0</v>
      </c>
      <c r="AH556" s="1">
        <v>7.9441340000000003E-3</v>
      </c>
      <c r="AI556">
        <v>16.57696</v>
      </c>
      <c r="AJ556">
        <v>0</v>
      </c>
      <c r="AK556">
        <v>0</v>
      </c>
      <c r="AL556" s="1">
        <v>7.9084759999999994E-3</v>
      </c>
      <c r="AM556">
        <v>16.571950000000001</v>
      </c>
      <c r="AN556">
        <v>0</v>
      </c>
      <c r="AO556">
        <v>0</v>
      </c>
      <c r="AP556" s="1">
        <v>7.9377349999999996E-3</v>
      </c>
      <c r="AQ556">
        <v>16.572700000000001</v>
      </c>
      <c r="AR556">
        <v>0</v>
      </c>
      <c r="AS556">
        <v>0</v>
      </c>
      <c r="AT556" s="1">
        <v>8.1271380000000008E-3</v>
      </c>
      <c r="AU556">
        <v>16.615860000000001</v>
      </c>
      <c r="AV556">
        <v>0</v>
      </c>
      <c r="AW556">
        <v>0</v>
      </c>
      <c r="AX556" s="1">
        <v>8.2647769999999992E-3</v>
      </c>
      <c r="AY556">
        <v>16.635619999999999</v>
      </c>
      <c r="AZ556">
        <v>0</v>
      </c>
      <c r="BA556">
        <v>0</v>
      </c>
      <c r="BB556" s="1">
        <v>8.3195400000000003E-3</v>
      </c>
      <c r="BC556">
        <v>16.6509</v>
      </c>
      <c r="BD556">
        <v>0</v>
      </c>
      <c r="BE556">
        <v>0</v>
      </c>
      <c r="BF556" s="1">
        <v>8.3294000000000007E-3</v>
      </c>
      <c r="BG556">
        <v>16.665559999999999</v>
      </c>
      <c r="BH556">
        <v>0</v>
      </c>
      <c r="BI556">
        <v>0</v>
      </c>
      <c r="BJ556" s="1">
        <v>8.3889329999999995E-3</v>
      </c>
      <c r="BK556">
        <v>16.657330000000002</v>
      </c>
      <c r="BL556">
        <v>0</v>
      </c>
      <c r="BM556">
        <v>0</v>
      </c>
      <c r="BN556" s="1">
        <v>8.5461370000000005E-3</v>
      </c>
      <c r="BO556">
        <v>16.643419999999999</v>
      </c>
      <c r="BP556">
        <v>0</v>
      </c>
      <c r="BQ556">
        <v>0</v>
      </c>
      <c r="BR556" s="1">
        <v>8.7134799999999991E-3</v>
      </c>
      <c r="BS556">
        <v>16.632190000000001</v>
      </c>
      <c r="BT556">
        <v>0</v>
      </c>
      <c r="BU556">
        <v>0</v>
      </c>
      <c r="BV556" s="1">
        <v>8.805808E-3</v>
      </c>
      <c r="BW556">
        <v>16.657810000000001</v>
      </c>
      <c r="BX556">
        <v>0</v>
      </c>
      <c r="BY556">
        <v>0</v>
      </c>
      <c r="BZ556" s="1">
        <v>8.8437970000000005E-3</v>
      </c>
      <c r="CA556">
        <v>16.71611</v>
      </c>
      <c r="CB556">
        <v>0</v>
      </c>
      <c r="CC556">
        <v>0</v>
      </c>
      <c r="CD556" s="1">
        <v>8.8931070000000008E-3</v>
      </c>
      <c r="CE556">
        <v>16.785219999999999</v>
      </c>
      <c r="CF556">
        <v>0</v>
      </c>
      <c r="CG556">
        <v>0</v>
      </c>
      <c r="CH556" s="1">
        <v>8.9802430000000006E-3</v>
      </c>
      <c r="CI556">
        <v>16.84074</v>
      </c>
      <c r="CJ556">
        <v>0</v>
      </c>
      <c r="CK556">
        <v>0</v>
      </c>
      <c r="CL556" s="1">
        <v>9.0859930000000005E-3</v>
      </c>
      <c r="CM556">
        <v>16.851289999999999</v>
      </c>
      <c r="CN556">
        <v>0</v>
      </c>
      <c r="CO556">
        <v>0</v>
      </c>
      <c r="CP556" s="1">
        <v>9.1657549999999994E-3</v>
      </c>
      <c r="CQ556">
        <v>16.838460000000001</v>
      </c>
      <c r="CR556">
        <v>0</v>
      </c>
      <c r="CS556">
        <v>0</v>
      </c>
      <c r="CT556" s="1">
        <v>9.5058580000000007E-3</v>
      </c>
      <c r="CU556">
        <v>16.825769999999999</v>
      </c>
      <c r="CV556">
        <v>0</v>
      </c>
      <c r="CW556">
        <v>0</v>
      </c>
      <c r="CX556" s="1">
        <v>9.7584349999999993E-3</v>
      </c>
      <c r="CY556">
        <v>16.820150000000002</v>
      </c>
      <c r="CZ556">
        <v>0</v>
      </c>
      <c r="DA556">
        <v>0</v>
      </c>
      <c r="DB556" s="1">
        <v>9.8371989999999996E-3</v>
      </c>
      <c r="DC556">
        <v>16.857980000000001</v>
      </c>
      <c r="DD556">
        <v>0</v>
      </c>
      <c r="DE556">
        <v>0</v>
      </c>
      <c r="DF556" s="1">
        <v>9.6816769999999996E-3</v>
      </c>
      <c r="DG556">
        <v>16.923729999999999</v>
      </c>
      <c r="DH556">
        <v>0</v>
      </c>
      <c r="DI556">
        <v>0</v>
      </c>
      <c r="DJ556" s="1">
        <v>9.5832859999999999E-3</v>
      </c>
      <c r="DK556">
        <v>16.97785</v>
      </c>
      <c r="DL556">
        <v>0</v>
      </c>
      <c r="DM556">
        <v>0</v>
      </c>
      <c r="DN556" s="1">
        <v>9.635589E-3</v>
      </c>
      <c r="DO556">
        <v>17.021820000000002</v>
      </c>
      <c r="DP556">
        <v>0</v>
      </c>
      <c r="DQ556">
        <v>0</v>
      </c>
      <c r="DR556" s="1">
        <v>9.7572409999999998E-3</v>
      </c>
      <c r="DS556">
        <v>17.031780000000001</v>
      </c>
      <c r="DT556">
        <v>0</v>
      </c>
      <c r="DU556">
        <v>0</v>
      </c>
      <c r="DV556" s="1">
        <v>9.7852410000000001E-3</v>
      </c>
      <c r="DW556">
        <v>17.01764</v>
      </c>
      <c r="DX556">
        <v>0</v>
      </c>
      <c r="DY556">
        <v>0</v>
      </c>
      <c r="DZ556" s="1">
        <v>1.0261060000000001E-2</v>
      </c>
      <c r="EA556">
        <v>16.99823</v>
      </c>
      <c r="EB556">
        <v>0</v>
      </c>
      <c r="EC556">
        <v>0</v>
      </c>
      <c r="ED556" s="1">
        <v>1.057989E-2</v>
      </c>
      <c r="EE556">
        <v>16.982500000000002</v>
      </c>
      <c r="EF556">
        <v>0</v>
      </c>
      <c r="EG556">
        <v>0</v>
      </c>
      <c r="EH556" s="1">
        <v>1.061839E-2</v>
      </c>
      <c r="EI556">
        <v>17.001200000000001</v>
      </c>
      <c r="EJ556">
        <v>0</v>
      </c>
      <c r="EK556">
        <v>0</v>
      </c>
      <c r="EL556" s="1">
        <v>1.0237929999999999E-2</v>
      </c>
      <c r="EM556">
        <v>17.04618</v>
      </c>
      <c r="EN556">
        <v>0</v>
      </c>
      <c r="EO556">
        <v>0</v>
      </c>
      <c r="EP556" s="1">
        <v>9.9824579999999996E-3</v>
      </c>
      <c r="EQ556">
        <v>17.100940000000001</v>
      </c>
      <c r="ER556">
        <v>0</v>
      </c>
      <c r="ES556">
        <v>0</v>
      </c>
      <c r="ET556" s="1">
        <v>9.9920370000000005E-3</v>
      </c>
      <c r="EU556">
        <v>17.146070000000002</v>
      </c>
      <c r="EV556">
        <v>0</v>
      </c>
      <c r="EW556">
        <v>0</v>
      </c>
      <c r="EX556" s="1">
        <v>1.012014E-2</v>
      </c>
      <c r="EY556">
        <v>17.15183</v>
      </c>
      <c r="EZ556">
        <v>0</v>
      </c>
      <c r="FA556">
        <v>0</v>
      </c>
      <c r="FB556" s="1">
        <v>1.010724E-2</v>
      </c>
      <c r="FC556">
        <v>17.133220000000001</v>
      </c>
      <c r="FD556">
        <v>0</v>
      </c>
      <c r="FE556">
        <v>0</v>
      </c>
      <c r="FF556" s="1">
        <v>1.0397689999999999E-2</v>
      </c>
      <c r="FG556">
        <v>17.11016</v>
      </c>
      <c r="FH556">
        <v>0</v>
      </c>
      <c r="FI556">
        <v>0</v>
      </c>
      <c r="FJ556" s="1">
        <v>1.053494E-2</v>
      </c>
      <c r="FK556">
        <v>17.09816</v>
      </c>
      <c r="FL556">
        <v>0</v>
      </c>
      <c r="FM556">
        <v>0</v>
      </c>
      <c r="FN556" s="1">
        <v>1.0517E-2</v>
      </c>
      <c r="FO556">
        <v>17.14847</v>
      </c>
      <c r="FP556">
        <v>0</v>
      </c>
      <c r="FQ556">
        <v>0</v>
      </c>
      <c r="FR556" s="1">
        <v>1.0168419999999999E-2</v>
      </c>
      <c r="FS556">
        <v>17.201419999999999</v>
      </c>
      <c r="FT556">
        <v>0</v>
      </c>
      <c r="FU556">
        <v>0</v>
      </c>
      <c r="FV556" s="1">
        <v>9.9259529999999995E-3</v>
      </c>
      <c r="FW556">
        <v>17.247620000000001</v>
      </c>
      <c r="FX556">
        <v>0</v>
      </c>
      <c r="FY556">
        <v>0</v>
      </c>
      <c r="FZ556" s="1">
        <v>9.8658459999999993E-3</v>
      </c>
      <c r="GA556">
        <v>17.272950000000002</v>
      </c>
      <c r="GB556">
        <v>0</v>
      </c>
      <c r="GC556">
        <v>0</v>
      </c>
      <c r="GD556" s="1">
        <v>9.9110959999999994E-3</v>
      </c>
      <c r="GE556">
        <v>17.272939999999998</v>
      </c>
      <c r="GF556">
        <v>0</v>
      </c>
      <c r="GG556">
        <v>0</v>
      </c>
      <c r="GH556" s="1">
        <v>9.8693589999999994E-3</v>
      </c>
      <c r="GI556">
        <v>17.255980000000001</v>
      </c>
      <c r="GJ556">
        <v>0</v>
      </c>
      <c r="GK556">
        <v>0</v>
      </c>
      <c r="GL556" s="1">
        <v>1.012249E-2</v>
      </c>
      <c r="GM556">
        <v>17.23649</v>
      </c>
      <c r="GN556">
        <v>0</v>
      </c>
      <c r="GO556">
        <v>0</v>
      </c>
      <c r="GP556" s="1">
        <v>1.0250179999999999E-2</v>
      </c>
      <c r="GQ556">
        <v>17.231100000000001</v>
      </c>
      <c r="GR556">
        <v>0</v>
      </c>
      <c r="GS556">
        <v>0</v>
      </c>
      <c r="GT556" s="1">
        <v>1.0221010000000001E-2</v>
      </c>
      <c r="GU556">
        <v>17.29074</v>
      </c>
      <c r="GV556">
        <v>0</v>
      </c>
      <c r="GW556">
        <v>0</v>
      </c>
      <c r="GX556" s="1">
        <v>9.8975450000000006E-3</v>
      </c>
      <c r="GY556">
        <v>17.355399999999999</v>
      </c>
      <c r="GZ556">
        <v>0</v>
      </c>
      <c r="HA556">
        <v>0</v>
      </c>
      <c r="HB556" s="1">
        <v>9.6572659999999994E-3</v>
      </c>
      <c r="HC556">
        <v>17.41695</v>
      </c>
      <c r="HD556">
        <v>0</v>
      </c>
      <c r="HE556">
        <v>0</v>
      </c>
      <c r="HF556" s="1">
        <v>9.5852779999999992E-3</v>
      </c>
      <c r="HG556">
        <v>17.476279999999999</v>
      </c>
      <c r="HH556">
        <v>0</v>
      </c>
      <c r="HI556">
        <v>0</v>
      </c>
      <c r="HJ556" s="1">
        <v>9.620132E-3</v>
      </c>
      <c r="HK556">
        <v>17.50112</v>
      </c>
      <c r="HL556">
        <v>0</v>
      </c>
      <c r="HM556">
        <v>0</v>
      </c>
      <c r="HN556" s="1">
        <v>9.5646729999999992E-3</v>
      </c>
      <c r="HO556">
        <v>17.48601</v>
      </c>
      <c r="HP556">
        <v>0</v>
      </c>
      <c r="HQ556">
        <v>0</v>
      </c>
      <c r="HR556" s="1">
        <v>9.6035119999999998E-3</v>
      </c>
      <c r="HS556">
        <v>17.466329999999999</v>
      </c>
      <c r="HT556">
        <v>0</v>
      </c>
      <c r="HU556">
        <v>0</v>
      </c>
      <c r="HV556" s="1">
        <v>9.5665850000000007E-3</v>
      </c>
      <c r="HW556">
        <v>17.453499999999998</v>
      </c>
      <c r="HX556">
        <v>0</v>
      </c>
      <c r="HY556">
        <v>0</v>
      </c>
      <c r="HZ556" s="1">
        <v>9.4797590000000008E-3</v>
      </c>
      <c r="IA556">
        <v>17.501550000000002</v>
      </c>
      <c r="IB556">
        <v>0</v>
      </c>
      <c r="IC556">
        <v>0</v>
      </c>
      <c r="ID556" s="1">
        <v>9.2639599999999999E-3</v>
      </c>
      <c r="IE556">
        <v>17.57874</v>
      </c>
      <c r="IF556">
        <v>0</v>
      </c>
      <c r="IG556">
        <v>0</v>
      </c>
      <c r="IH556" s="1">
        <v>9.1001750000000003E-3</v>
      </c>
      <c r="II556">
        <v>17.65222</v>
      </c>
      <c r="IJ556">
        <v>0</v>
      </c>
      <c r="IK556">
        <v>0</v>
      </c>
      <c r="IL556" s="1">
        <v>9.0242849999999999E-3</v>
      </c>
      <c r="IM556">
        <v>17.718139999999998</v>
      </c>
      <c r="IN556">
        <v>0</v>
      </c>
      <c r="IO556">
        <v>0</v>
      </c>
      <c r="IP556" s="1">
        <v>9.0072880000000004E-3</v>
      </c>
      <c r="IQ556">
        <v>17.738099999999999</v>
      </c>
      <c r="IR556">
        <v>0</v>
      </c>
      <c r="IS556">
        <v>0</v>
      </c>
      <c r="IT556" s="1">
        <v>8.9589300000000004E-3</v>
      </c>
      <c r="IU556">
        <v>17.726649999999999</v>
      </c>
      <c r="IV556">
        <v>0</v>
      </c>
      <c r="IW556">
        <v>0</v>
      </c>
      <c r="IX556" s="1">
        <v>9.0424200000000007E-3</v>
      </c>
      <c r="IY556">
        <v>17.713200000000001</v>
      </c>
      <c r="IZ556">
        <v>0</v>
      </c>
      <c r="JA556">
        <v>0</v>
      </c>
      <c r="JB556" s="1">
        <v>9.0803640000000005E-3</v>
      </c>
      <c r="JC556">
        <v>17.70757</v>
      </c>
      <c r="JD556">
        <v>0</v>
      </c>
      <c r="JE556">
        <v>0</v>
      </c>
      <c r="JF556" s="1">
        <v>9.0785210000000009E-3</v>
      </c>
      <c r="JG556">
        <v>17.741099999999999</v>
      </c>
      <c r="JH556">
        <v>0</v>
      </c>
      <c r="JI556">
        <v>0</v>
      </c>
      <c r="JJ556" s="1">
        <v>8.9376239999999999E-3</v>
      </c>
      <c r="JK556">
        <v>17.77026</v>
      </c>
      <c r="JL556">
        <v>0</v>
      </c>
      <c r="JM556">
        <v>0</v>
      </c>
      <c r="JN556" s="1">
        <v>8.8259359999999995E-3</v>
      </c>
      <c r="JO556">
        <v>17.809200000000001</v>
      </c>
      <c r="JP556">
        <v>0</v>
      </c>
      <c r="JQ556">
        <v>0</v>
      </c>
      <c r="JR556" s="1">
        <v>8.7762880000000001E-3</v>
      </c>
      <c r="JS556">
        <v>17.82358</v>
      </c>
      <c r="JT556">
        <v>0</v>
      </c>
      <c r="JU556">
        <v>0</v>
      </c>
      <c r="JV556" s="1">
        <v>8.7453019999999999E-3</v>
      </c>
      <c r="JW556">
        <v>17.817620000000002</v>
      </c>
      <c r="JX556">
        <v>0</v>
      </c>
      <c r="JY556">
        <v>0</v>
      </c>
      <c r="JZ556" s="1">
        <v>8.7024070000000005E-3</v>
      </c>
      <c r="KA556">
        <v>17.807369999999999</v>
      </c>
      <c r="KB556">
        <v>0</v>
      </c>
      <c r="KC556">
        <v>0</v>
      </c>
      <c r="KD556" s="1">
        <v>8.6114729999999997E-3</v>
      </c>
      <c r="KE556">
        <v>17.796939999999999</v>
      </c>
      <c r="KF556">
        <v>0</v>
      </c>
      <c r="KG556">
        <v>0</v>
      </c>
      <c r="KH556" s="1">
        <v>8.5076960000000004E-3</v>
      </c>
      <c r="KI556">
        <v>17.789300000000001</v>
      </c>
      <c r="KJ556">
        <v>0</v>
      </c>
      <c r="KK556">
        <v>0</v>
      </c>
      <c r="KL556" s="1">
        <v>8.4400289999999999E-3</v>
      </c>
      <c r="KM556">
        <v>17.827999999999999</v>
      </c>
      <c r="KN556">
        <v>0</v>
      </c>
      <c r="KO556">
        <v>0</v>
      </c>
      <c r="KP556" s="1">
        <v>8.3794730000000001E-3</v>
      </c>
      <c r="KQ556">
        <v>17.852900000000002</v>
      </c>
      <c r="KR556">
        <v>0</v>
      </c>
      <c r="KS556">
        <v>0</v>
      </c>
      <c r="KT556" s="1">
        <v>8.3173280000000006E-3</v>
      </c>
      <c r="KU556">
        <v>17.885120000000001</v>
      </c>
      <c r="KV556">
        <v>0</v>
      </c>
      <c r="KW556">
        <v>0</v>
      </c>
      <c r="KX556" s="1">
        <v>8.2458889999999993E-3</v>
      </c>
      <c r="KY556">
        <v>17.917840000000002</v>
      </c>
      <c r="KZ556">
        <v>0</v>
      </c>
      <c r="LA556">
        <v>0</v>
      </c>
      <c r="LB556" s="1">
        <v>8.1782829999999997E-3</v>
      </c>
      <c r="LC556">
        <v>17.926580000000001</v>
      </c>
      <c r="LD556">
        <v>0</v>
      </c>
      <c r="LE556">
        <v>0</v>
      </c>
      <c r="LF556" s="1">
        <v>8.1229979999999993E-3</v>
      </c>
      <c r="LG556">
        <v>17.910810000000001</v>
      </c>
      <c r="LH556">
        <v>0</v>
      </c>
      <c r="LI556">
        <v>0</v>
      </c>
      <c r="LJ556" s="1">
        <v>8.1710280000000003E-3</v>
      </c>
      <c r="LK556">
        <v>17.891780000000001</v>
      </c>
      <c r="LL556">
        <v>0</v>
      </c>
      <c r="LM556">
        <v>0</v>
      </c>
      <c r="LN556" s="1">
        <v>8.1959219999999996E-3</v>
      </c>
      <c r="LO556">
        <v>17.891100000000002</v>
      </c>
      <c r="LP556">
        <v>0</v>
      </c>
      <c r="LQ556">
        <v>0</v>
      </c>
      <c r="LR556" s="1">
        <v>8.1681329999999993E-3</v>
      </c>
      <c r="LS556">
        <v>17.957820000000002</v>
      </c>
      <c r="LT556">
        <v>0</v>
      </c>
      <c r="LU556">
        <v>0</v>
      </c>
      <c r="LV556" s="1">
        <v>8.0682630000000009E-3</v>
      </c>
      <c r="LW556">
        <v>18.024979999999999</v>
      </c>
      <c r="LX556">
        <v>0</v>
      </c>
      <c r="LY556">
        <v>0</v>
      </c>
      <c r="LZ556" s="1">
        <v>7.9915520000000007E-3</v>
      </c>
      <c r="MA556">
        <v>18.09442</v>
      </c>
      <c r="MB556">
        <v>0</v>
      </c>
      <c r="MC556">
        <v>0</v>
      </c>
      <c r="MD556" s="1">
        <v>7.9700310000000007E-3</v>
      </c>
      <c r="ME556">
        <v>18.17173</v>
      </c>
      <c r="MF556">
        <v>0</v>
      </c>
      <c r="MG556">
        <v>0</v>
      </c>
      <c r="MH556" s="1">
        <v>7.9786000000000006E-3</v>
      </c>
      <c r="MI556">
        <v>18.203009999999999</v>
      </c>
      <c r="MJ556">
        <v>0</v>
      </c>
      <c r="MK556">
        <v>0</v>
      </c>
      <c r="ML556" s="1">
        <v>7.9772369999999999E-3</v>
      </c>
      <c r="MM556">
        <v>18.18432</v>
      </c>
      <c r="MN556">
        <v>0</v>
      </c>
      <c r="MO556">
        <v>0</v>
      </c>
      <c r="MP556" s="1">
        <v>8.0710399999999998E-3</v>
      </c>
      <c r="MQ556">
        <v>18.166620000000002</v>
      </c>
      <c r="MR556">
        <v>0</v>
      </c>
      <c r="MS556">
        <v>0</v>
      </c>
      <c r="MT556" s="1">
        <v>8.1365280000000005E-3</v>
      </c>
      <c r="MU556">
        <v>18.161760000000001</v>
      </c>
      <c r="MV556">
        <v>0</v>
      </c>
      <c r="MW556">
        <v>0</v>
      </c>
      <c r="MX556" s="1">
        <v>8.1361039999999999E-3</v>
      </c>
      <c r="MY556">
        <v>18.220559999999999</v>
      </c>
      <c r="MZ556">
        <v>0</v>
      </c>
      <c r="NA556">
        <v>0</v>
      </c>
      <c r="NB556" s="1">
        <v>8.0304220000000006E-3</v>
      </c>
      <c r="NC556">
        <v>18.294830000000001</v>
      </c>
      <c r="ND556">
        <v>0</v>
      </c>
      <c r="NE556">
        <v>6.4529199999999997E-10</v>
      </c>
      <c r="NF556" s="1">
        <v>7.9535449999999994E-3</v>
      </c>
      <c r="NG556">
        <v>18.3626</v>
      </c>
      <c r="NH556">
        <v>0</v>
      </c>
      <c r="NI556">
        <v>1.255873E-8</v>
      </c>
      <c r="NJ556" s="1">
        <v>7.9527529999999999E-3</v>
      </c>
      <c r="NK556">
        <v>18.429089999999999</v>
      </c>
      <c r="NL556">
        <v>0</v>
      </c>
      <c r="NM556">
        <v>6.2992110000000001E-8</v>
      </c>
      <c r="NN556" s="1">
        <v>7.9928870000000006E-3</v>
      </c>
      <c r="NO556">
        <v>18.44951</v>
      </c>
      <c r="NP556">
        <v>0</v>
      </c>
      <c r="NQ556">
        <v>2.0067129999999999E-7</v>
      </c>
      <c r="NR556" s="1">
        <v>7.9928299999999994E-3</v>
      </c>
      <c r="NS556">
        <v>18.43976</v>
      </c>
      <c r="NT556">
        <v>0</v>
      </c>
      <c r="NU556">
        <v>5.0711490000000003E-7</v>
      </c>
      <c r="NV556" s="1">
        <v>7.9122020000000001E-3</v>
      </c>
      <c r="NW556">
        <v>18.427969999999998</v>
      </c>
      <c r="NX556">
        <v>0</v>
      </c>
      <c r="NY556">
        <v>1.106357E-6</v>
      </c>
      <c r="NZ556" s="1">
        <v>7.8208500000000007E-3</v>
      </c>
      <c r="OA556">
        <v>18.422720000000002</v>
      </c>
      <c r="OB556">
        <v>0</v>
      </c>
      <c r="OC556">
        <v>2.183578E-6</v>
      </c>
      <c r="OD556" s="1">
        <v>7.7995989999999999E-3</v>
      </c>
      <c r="OE556">
        <v>18.432169999999999</v>
      </c>
      <c r="OF556">
        <v>0</v>
      </c>
      <c r="OG556">
        <v>4.0137110000000003E-6</v>
      </c>
      <c r="OH556" s="1">
        <v>7.831289E-3</v>
      </c>
      <c r="OI556">
        <v>18.482099999999999</v>
      </c>
      <c r="OJ556">
        <v>1.9545160000000002E-12</v>
      </c>
      <c r="OK556">
        <v>6.9971049999999998E-6</v>
      </c>
    </row>
    <row r="557" spans="1:401" x14ac:dyDescent="0.35">
      <c r="A557">
        <v>566</v>
      </c>
      <c r="B557" t="s">
        <v>4</v>
      </c>
      <c r="C557" t="s">
        <v>364</v>
      </c>
      <c r="D557" t="s">
        <v>564</v>
      </c>
      <c r="E557">
        <v>10739.23</v>
      </c>
      <c r="F557" s="1">
        <v>6.9303489999999997E-3</v>
      </c>
      <c r="G557">
        <v>16.381989999999998</v>
      </c>
      <c r="H557">
        <v>0</v>
      </c>
      <c r="I557">
        <v>0</v>
      </c>
      <c r="J557" s="1">
        <v>6.8517320000000001E-3</v>
      </c>
      <c r="K557">
        <v>16.38475</v>
      </c>
      <c r="L557">
        <v>0</v>
      </c>
      <c r="M557">
        <v>0</v>
      </c>
      <c r="N557" s="1">
        <v>7.0583140000000004E-3</v>
      </c>
      <c r="O557">
        <v>16.428750000000001</v>
      </c>
      <c r="P557">
        <v>0</v>
      </c>
      <c r="Q557">
        <v>0</v>
      </c>
      <c r="R557" s="1">
        <v>7.1807479999999998E-3</v>
      </c>
      <c r="S557">
        <v>16.45393</v>
      </c>
      <c r="T557">
        <v>0</v>
      </c>
      <c r="U557">
        <v>0</v>
      </c>
      <c r="V557" s="1">
        <v>7.1506750000000004E-3</v>
      </c>
      <c r="W557">
        <v>16.49295</v>
      </c>
      <c r="X557">
        <v>0</v>
      </c>
      <c r="Y557">
        <v>0</v>
      </c>
      <c r="Z557" s="1">
        <v>7.0447929999999997E-3</v>
      </c>
      <c r="AA557">
        <v>16.497060000000001</v>
      </c>
      <c r="AB557">
        <v>0</v>
      </c>
      <c r="AC557">
        <v>0</v>
      </c>
      <c r="AD557" s="1">
        <v>7.0262110000000001E-3</v>
      </c>
      <c r="AE557">
        <v>16.495529999999999</v>
      </c>
      <c r="AF557">
        <v>0</v>
      </c>
      <c r="AG557">
        <v>0</v>
      </c>
      <c r="AH557" s="1">
        <v>6.8754059999999997E-3</v>
      </c>
      <c r="AI557">
        <v>16.493179999999999</v>
      </c>
      <c r="AJ557">
        <v>0</v>
      </c>
      <c r="AK557">
        <v>0</v>
      </c>
      <c r="AL557" s="1">
        <v>6.8484449999999999E-3</v>
      </c>
      <c r="AM557">
        <v>16.489090000000001</v>
      </c>
      <c r="AN557">
        <v>0</v>
      </c>
      <c r="AO557">
        <v>0</v>
      </c>
      <c r="AP557" s="1">
        <v>6.874743E-3</v>
      </c>
      <c r="AQ557">
        <v>16.490130000000001</v>
      </c>
      <c r="AR557">
        <v>0</v>
      </c>
      <c r="AS557">
        <v>0</v>
      </c>
      <c r="AT557" s="1">
        <v>7.0460480000000001E-3</v>
      </c>
      <c r="AU557">
        <v>16.529810000000001</v>
      </c>
      <c r="AV557">
        <v>0</v>
      </c>
      <c r="AW557">
        <v>0</v>
      </c>
      <c r="AX557" s="1">
        <v>7.1648800000000002E-3</v>
      </c>
      <c r="AY557">
        <v>16.548380000000002</v>
      </c>
      <c r="AZ557">
        <v>0</v>
      </c>
      <c r="BA557">
        <v>0</v>
      </c>
      <c r="BB557" s="1">
        <v>7.2160879999999998E-3</v>
      </c>
      <c r="BC557">
        <v>16.562809999999999</v>
      </c>
      <c r="BD557">
        <v>0</v>
      </c>
      <c r="BE557">
        <v>0</v>
      </c>
      <c r="BF557" s="1">
        <v>7.218215E-3</v>
      </c>
      <c r="BG557">
        <v>16.576540000000001</v>
      </c>
      <c r="BH557">
        <v>0</v>
      </c>
      <c r="BI557">
        <v>0</v>
      </c>
      <c r="BJ557" s="1">
        <v>7.2753399999999999E-3</v>
      </c>
      <c r="BK557">
        <v>16.56954</v>
      </c>
      <c r="BL557">
        <v>0</v>
      </c>
      <c r="BM557">
        <v>0</v>
      </c>
      <c r="BN557" s="1">
        <v>7.4233499999999996E-3</v>
      </c>
      <c r="BO557">
        <v>16.557179999999999</v>
      </c>
      <c r="BP557">
        <v>0</v>
      </c>
      <c r="BQ557">
        <v>0</v>
      </c>
      <c r="BR557" s="1">
        <v>7.5670620000000003E-3</v>
      </c>
      <c r="BS557">
        <v>16.54711</v>
      </c>
      <c r="BT557">
        <v>0</v>
      </c>
      <c r="BU557">
        <v>0</v>
      </c>
      <c r="BV557" s="1">
        <v>7.6492599999999997E-3</v>
      </c>
      <c r="BW557">
        <v>16.570399999999999</v>
      </c>
      <c r="BX557">
        <v>0</v>
      </c>
      <c r="BY557">
        <v>0</v>
      </c>
      <c r="BZ557" s="1">
        <v>7.6773049999999997E-3</v>
      </c>
      <c r="CA557">
        <v>16.62359</v>
      </c>
      <c r="CB557">
        <v>0</v>
      </c>
      <c r="CC557">
        <v>0</v>
      </c>
      <c r="CD557" s="1">
        <v>7.7277700000000001E-3</v>
      </c>
      <c r="CE557">
        <v>16.68693</v>
      </c>
      <c r="CF557">
        <v>0</v>
      </c>
      <c r="CG557">
        <v>0</v>
      </c>
      <c r="CH557" s="1">
        <v>7.8014909999999998E-3</v>
      </c>
      <c r="CI557">
        <v>16.738299999999999</v>
      </c>
      <c r="CJ557">
        <v>0</v>
      </c>
      <c r="CK557">
        <v>0</v>
      </c>
      <c r="CL557" s="1">
        <v>7.897266E-3</v>
      </c>
      <c r="CM557">
        <v>16.748809999999999</v>
      </c>
      <c r="CN557">
        <v>0</v>
      </c>
      <c r="CO557">
        <v>0</v>
      </c>
      <c r="CP557" s="1">
        <v>7.9702179999999994E-3</v>
      </c>
      <c r="CQ557">
        <v>16.737929999999999</v>
      </c>
      <c r="CR557">
        <v>0</v>
      </c>
      <c r="CS557">
        <v>0</v>
      </c>
      <c r="CT557" s="1">
        <v>8.3072049999999998E-3</v>
      </c>
      <c r="CU557">
        <v>16.72692</v>
      </c>
      <c r="CV557">
        <v>0</v>
      </c>
      <c r="CW557">
        <v>0</v>
      </c>
      <c r="CX557" s="1">
        <v>8.5212369999999992E-3</v>
      </c>
      <c r="CY557">
        <v>16.722079999999998</v>
      </c>
      <c r="CZ557">
        <v>0</v>
      </c>
      <c r="DA557">
        <v>0</v>
      </c>
      <c r="DB557" s="1">
        <v>8.6001010000000006E-3</v>
      </c>
      <c r="DC557">
        <v>16.75665</v>
      </c>
      <c r="DD557">
        <v>0</v>
      </c>
      <c r="DE557">
        <v>0</v>
      </c>
      <c r="DF557" s="1">
        <v>8.4500670000000003E-3</v>
      </c>
      <c r="DG557">
        <v>16.81691</v>
      </c>
      <c r="DH557">
        <v>0</v>
      </c>
      <c r="DI557">
        <v>0</v>
      </c>
      <c r="DJ557" s="1">
        <v>8.3637869999999993E-3</v>
      </c>
      <c r="DK557">
        <v>16.866969999999998</v>
      </c>
      <c r="DL557">
        <v>0</v>
      </c>
      <c r="DM557">
        <v>0</v>
      </c>
      <c r="DN557" s="1">
        <v>8.4143350000000002E-3</v>
      </c>
      <c r="DO557">
        <v>16.90802</v>
      </c>
      <c r="DP557">
        <v>0</v>
      </c>
      <c r="DQ557">
        <v>0</v>
      </c>
      <c r="DR557" s="1">
        <v>8.5199890000000004E-3</v>
      </c>
      <c r="DS557">
        <v>16.91816</v>
      </c>
      <c r="DT557">
        <v>0</v>
      </c>
      <c r="DU557">
        <v>0</v>
      </c>
      <c r="DV557" s="1">
        <v>8.5448499999999997E-3</v>
      </c>
      <c r="DW557">
        <v>16.906389999999998</v>
      </c>
      <c r="DX557">
        <v>0</v>
      </c>
      <c r="DY557">
        <v>0</v>
      </c>
      <c r="DZ557" s="1">
        <v>9.0417789999999998E-3</v>
      </c>
      <c r="EA557">
        <v>16.88935</v>
      </c>
      <c r="EB557">
        <v>0</v>
      </c>
      <c r="EC557">
        <v>0</v>
      </c>
      <c r="ED557" s="1">
        <v>9.2912199999999993E-3</v>
      </c>
      <c r="EE557">
        <v>16.875330000000002</v>
      </c>
      <c r="EF557">
        <v>0</v>
      </c>
      <c r="EG557">
        <v>0</v>
      </c>
      <c r="EH557" s="1">
        <v>9.3512809999999995E-3</v>
      </c>
      <c r="EI557">
        <v>16.892440000000001</v>
      </c>
      <c r="EJ557">
        <v>0</v>
      </c>
      <c r="EK557">
        <v>0</v>
      </c>
      <c r="EL557" s="1">
        <v>8.9963130000000006E-3</v>
      </c>
      <c r="EM557">
        <v>16.93365</v>
      </c>
      <c r="EN557">
        <v>0</v>
      </c>
      <c r="EO557">
        <v>0</v>
      </c>
      <c r="EP557" s="1">
        <v>8.7715129999999999E-3</v>
      </c>
      <c r="EQ557">
        <v>16.98413</v>
      </c>
      <c r="ER557">
        <v>0</v>
      </c>
      <c r="ES557">
        <v>0</v>
      </c>
      <c r="ET557" s="1">
        <v>8.7761409999999995E-3</v>
      </c>
      <c r="EU557">
        <v>17.026160000000001</v>
      </c>
      <c r="EV557">
        <v>0</v>
      </c>
      <c r="EW557">
        <v>0</v>
      </c>
      <c r="EX557" s="1">
        <v>8.9008609999999995E-3</v>
      </c>
      <c r="EY557">
        <v>17.032360000000001</v>
      </c>
      <c r="EZ557">
        <v>0</v>
      </c>
      <c r="FA557">
        <v>0</v>
      </c>
      <c r="FB557">
        <v>8.887542E-3</v>
      </c>
      <c r="FC557">
        <v>17.016249999999999</v>
      </c>
      <c r="FD557">
        <v>0</v>
      </c>
      <c r="FE557">
        <v>0</v>
      </c>
      <c r="FF557" s="1">
        <v>9.2029920000000001E-3</v>
      </c>
      <c r="FG557">
        <v>16.995740000000001</v>
      </c>
      <c r="FH557">
        <v>0</v>
      </c>
      <c r="FI557">
        <v>0</v>
      </c>
      <c r="FJ557" s="1">
        <v>9.3009249999999998E-3</v>
      </c>
      <c r="FK557">
        <v>16.985009999999999</v>
      </c>
      <c r="FL557">
        <v>0</v>
      </c>
      <c r="FM557">
        <v>0</v>
      </c>
      <c r="FN557" s="1">
        <v>9.3040169999999995E-3</v>
      </c>
      <c r="FO557">
        <v>17.03096</v>
      </c>
      <c r="FP557">
        <v>0</v>
      </c>
      <c r="FQ557">
        <v>0</v>
      </c>
      <c r="FR557" s="1">
        <v>8.9836169999999993E-3</v>
      </c>
      <c r="FS557">
        <v>17.079750000000001</v>
      </c>
      <c r="FT557">
        <v>0</v>
      </c>
      <c r="FU557">
        <v>0</v>
      </c>
      <c r="FV557" s="1">
        <v>8.7698979999999999E-3</v>
      </c>
      <c r="FW557">
        <v>17.122620000000001</v>
      </c>
      <c r="FX557">
        <v>0</v>
      </c>
      <c r="FY557">
        <v>0</v>
      </c>
      <c r="FZ557" s="1">
        <v>8.7145190000000004E-3</v>
      </c>
      <c r="GA557">
        <v>17.14667</v>
      </c>
      <c r="GB557">
        <v>0</v>
      </c>
      <c r="GC557">
        <v>0</v>
      </c>
      <c r="GD557">
        <v>8.7571490000000005E-3</v>
      </c>
      <c r="GE557">
        <v>17.147600000000001</v>
      </c>
      <c r="GF557">
        <v>0</v>
      </c>
      <c r="GG557">
        <v>0</v>
      </c>
      <c r="GH557" s="1">
        <v>8.7202649999999996E-3</v>
      </c>
      <c r="GI557">
        <v>17.13287</v>
      </c>
      <c r="GJ557">
        <v>0</v>
      </c>
      <c r="GK557">
        <v>0</v>
      </c>
      <c r="GL557" s="1">
        <v>9.0094279999999999E-3</v>
      </c>
      <c r="GM557">
        <v>17.115570000000002</v>
      </c>
      <c r="GN557">
        <v>0</v>
      </c>
      <c r="GO557">
        <v>0</v>
      </c>
      <c r="GP557" s="1">
        <v>9.0944990000000007E-3</v>
      </c>
      <c r="GQ557">
        <v>17.110710000000001</v>
      </c>
      <c r="GR557">
        <v>0</v>
      </c>
      <c r="GS557">
        <v>0</v>
      </c>
      <c r="GT557" s="1">
        <v>9.0862110000000003E-3</v>
      </c>
      <c r="GU557">
        <v>17.165050000000001</v>
      </c>
      <c r="GV557">
        <v>0</v>
      </c>
      <c r="GW557">
        <v>0</v>
      </c>
      <c r="GX557" s="1">
        <v>8.7837739999999994E-3</v>
      </c>
      <c r="GY557">
        <v>17.224430000000002</v>
      </c>
      <c r="GZ557">
        <v>0</v>
      </c>
      <c r="HA557">
        <v>0</v>
      </c>
      <c r="HB557" s="1">
        <v>8.5712779999999999E-3</v>
      </c>
      <c r="HC557">
        <v>17.281359999999999</v>
      </c>
      <c r="HD557">
        <v>0</v>
      </c>
      <c r="HE557">
        <v>0</v>
      </c>
      <c r="HF557">
        <v>8.512024E-3</v>
      </c>
      <c r="HG557">
        <v>17.33661</v>
      </c>
      <c r="HH557">
        <v>0</v>
      </c>
      <c r="HI557">
        <v>0</v>
      </c>
      <c r="HJ557" s="1">
        <v>8.5443680000000001E-3</v>
      </c>
      <c r="HK557">
        <v>17.360589999999998</v>
      </c>
      <c r="HL557">
        <v>0</v>
      </c>
      <c r="HM557">
        <v>0</v>
      </c>
      <c r="HN557" s="1">
        <v>8.4967759999999993E-3</v>
      </c>
      <c r="HO557">
        <v>17.348099999999999</v>
      </c>
      <c r="HP557">
        <v>0</v>
      </c>
      <c r="HQ557">
        <v>0</v>
      </c>
      <c r="HR557" s="1">
        <v>8.5559610000000008E-3</v>
      </c>
      <c r="HS557">
        <v>17.33126</v>
      </c>
      <c r="HT557">
        <v>0</v>
      </c>
      <c r="HU557">
        <v>0</v>
      </c>
      <c r="HV557" s="1">
        <v>8.5158509999999996E-3</v>
      </c>
      <c r="HW557">
        <v>17.320219999999999</v>
      </c>
      <c r="HX557">
        <v>0</v>
      </c>
      <c r="HY557">
        <v>0</v>
      </c>
      <c r="HZ557" s="1">
        <v>8.4413760000000004E-3</v>
      </c>
      <c r="IA557">
        <v>17.364560000000001</v>
      </c>
      <c r="IB557">
        <v>0</v>
      </c>
      <c r="IC557">
        <v>0</v>
      </c>
      <c r="ID557" s="1">
        <v>8.2480729999999999E-3</v>
      </c>
      <c r="IE557">
        <v>17.435749999999999</v>
      </c>
      <c r="IF557">
        <v>0</v>
      </c>
      <c r="IG557">
        <v>0</v>
      </c>
      <c r="IH557" s="1">
        <v>8.100131E-3</v>
      </c>
      <c r="II557">
        <v>17.503889999999998</v>
      </c>
      <c r="IJ557">
        <v>0</v>
      </c>
      <c r="IK557">
        <v>0</v>
      </c>
      <c r="IL557" s="1">
        <v>8.0353109999999998E-3</v>
      </c>
      <c r="IM557">
        <v>17.565339999999999</v>
      </c>
      <c r="IN557">
        <v>0</v>
      </c>
      <c r="IO557">
        <v>0</v>
      </c>
      <c r="IP557" s="1">
        <v>8.0239260000000007E-3</v>
      </c>
      <c r="IQ557">
        <v>17.585260000000002</v>
      </c>
      <c r="IR557">
        <v>0</v>
      </c>
      <c r="IS557">
        <v>0</v>
      </c>
      <c r="IT557" s="1">
        <v>7.9801239999999999E-3</v>
      </c>
      <c r="IU557">
        <v>17.576440000000002</v>
      </c>
      <c r="IV557">
        <v>0</v>
      </c>
      <c r="IW557">
        <v>0</v>
      </c>
      <c r="IX557" s="1">
        <v>8.0756409999999997E-3</v>
      </c>
      <c r="IY557">
        <v>17.565439999999999</v>
      </c>
      <c r="IZ557">
        <v>0</v>
      </c>
      <c r="JA557">
        <v>0</v>
      </c>
      <c r="JB557" s="1">
        <v>8.1004019999999996E-3</v>
      </c>
      <c r="JC557">
        <v>17.561330000000002</v>
      </c>
      <c r="JD557">
        <v>0</v>
      </c>
      <c r="JE557">
        <v>0</v>
      </c>
      <c r="JF557" s="1">
        <v>8.1028620000000006E-3</v>
      </c>
      <c r="JG557">
        <v>17.592649999999999</v>
      </c>
      <c r="JH557">
        <v>0</v>
      </c>
      <c r="JI557">
        <v>0</v>
      </c>
      <c r="JJ557" s="1">
        <v>7.9791319999999999E-3</v>
      </c>
      <c r="JK557">
        <v>17.620100000000001</v>
      </c>
      <c r="JL557">
        <v>0</v>
      </c>
      <c r="JM557">
        <v>0</v>
      </c>
      <c r="JN557" s="1">
        <v>7.8756060000000003E-3</v>
      </c>
      <c r="JO557">
        <v>17.656600000000001</v>
      </c>
      <c r="JP557">
        <v>0</v>
      </c>
      <c r="JQ557">
        <v>0</v>
      </c>
      <c r="JR557" s="1">
        <v>7.8288290000000007E-3</v>
      </c>
      <c r="JS557">
        <v>17.670839999999998</v>
      </c>
      <c r="JT557">
        <v>0</v>
      </c>
      <c r="JU557">
        <v>0</v>
      </c>
      <c r="JV557" s="1">
        <v>7.807502E-3</v>
      </c>
      <c r="JW557">
        <v>17.666440000000001</v>
      </c>
      <c r="JX557">
        <v>0</v>
      </c>
      <c r="JY557">
        <v>0</v>
      </c>
      <c r="JZ557" s="1">
        <v>7.7710180000000002E-3</v>
      </c>
      <c r="KA557">
        <v>17.657920000000001</v>
      </c>
      <c r="KB557">
        <v>0</v>
      </c>
      <c r="KC557">
        <v>0</v>
      </c>
      <c r="KD557" s="1">
        <v>7.6898440000000004E-3</v>
      </c>
      <c r="KE557">
        <v>17.649100000000001</v>
      </c>
      <c r="KF557">
        <v>0</v>
      </c>
      <c r="KG557">
        <v>0</v>
      </c>
      <c r="KH557" s="1">
        <v>7.5975950000000004E-3</v>
      </c>
      <c r="KI557">
        <v>17.64263</v>
      </c>
      <c r="KJ557">
        <v>0</v>
      </c>
      <c r="KK557">
        <v>0</v>
      </c>
      <c r="KL557" s="1">
        <v>7.5386569999999998E-3</v>
      </c>
      <c r="KM557">
        <v>17.678290000000001</v>
      </c>
      <c r="KN557">
        <v>0</v>
      </c>
      <c r="KO557">
        <v>0</v>
      </c>
      <c r="KP557" s="1">
        <v>7.4897829999999999E-3</v>
      </c>
      <c r="KQ557">
        <v>17.701689999999999</v>
      </c>
      <c r="KR557">
        <v>0</v>
      </c>
      <c r="KS557">
        <v>0</v>
      </c>
      <c r="KT557" s="1">
        <v>7.4287859999999997E-3</v>
      </c>
      <c r="KU557">
        <v>17.731839999999998</v>
      </c>
      <c r="KV557">
        <v>0</v>
      </c>
      <c r="KW557">
        <v>0</v>
      </c>
      <c r="KX557" s="1">
        <v>7.372132E-3</v>
      </c>
      <c r="KY557">
        <v>17.76248</v>
      </c>
      <c r="KZ557">
        <v>0</v>
      </c>
      <c r="LA557">
        <v>0</v>
      </c>
      <c r="LB557" s="1">
        <v>7.3017129999999996E-3</v>
      </c>
      <c r="LC557">
        <v>17.771319999999999</v>
      </c>
      <c r="LD557">
        <v>0</v>
      </c>
      <c r="LE557">
        <v>0</v>
      </c>
      <c r="LF557" s="1">
        <v>7.2580420000000001E-3</v>
      </c>
      <c r="LG557">
        <v>17.757719999999999</v>
      </c>
      <c r="LH557">
        <v>0</v>
      </c>
      <c r="LI557">
        <v>0</v>
      </c>
      <c r="LJ557" s="1">
        <v>7.3102879999999999E-3</v>
      </c>
      <c r="LK557">
        <v>17.741</v>
      </c>
      <c r="LL557">
        <v>0</v>
      </c>
      <c r="LM557">
        <v>0</v>
      </c>
      <c r="LN557" s="1">
        <v>7.3246400000000003E-3</v>
      </c>
      <c r="LO557">
        <v>17.740639999999999</v>
      </c>
      <c r="LP557">
        <v>0</v>
      </c>
      <c r="LQ557">
        <v>0</v>
      </c>
      <c r="LR557" s="1">
        <v>7.306702E-3</v>
      </c>
      <c r="LS557">
        <v>17.80161</v>
      </c>
      <c r="LT557">
        <v>0</v>
      </c>
      <c r="LU557">
        <v>0</v>
      </c>
      <c r="LV557" s="1">
        <v>7.2165420000000003E-3</v>
      </c>
      <c r="LW557">
        <v>17.863489999999999</v>
      </c>
      <c r="LX557">
        <v>0</v>
      </c>
      <c r="LY557">
        <v>0</v>
      </c>
      <c r="LZ557" s="1">
        <v>7.1455329999999999E-3</v>
      </c>
      <c r="MA557">
        <v>17.92792</v>
      </c>
      <c r="MB557">
        <v>0</v>
      </c>
      <c r="MC557">
        <v>0</v>
      </c>
      <c r="MD557" s="1">
        <v>7.1284820000000002E-3</v>
      </c>
      <c r="ME557">
        <v>17.9998</v>
      </c>
      <c r="MF557">
        <v>0</v>
      </c>
      <c r="MG557">
        <v>0</v>
      </c>
      <c r="MH557" s="1">
        <v>7.1370009999999996E-3</v>
      </c>
      <c r="MI557">
        <v>18.03004</v>
      </c>
      <c r="MJ557">
        <v>0</v>
      </c>
      <c r="MK557">
        <v>0</v>
      </c>
      <c r="ML557" s="1">
        <v>7.1318220000000003E-3</v>
      </c>
      <c r="MM557">
        <v>18.01454</v>
      </c>
      <c r="MN557">
        <v>0</v>
      </c>
      <c r="MO557">
        <v>0</v>
      </c>
      <c r="MP557" s="1">
        <v>7.2370009999999999E-3</v>
      </c>
      <c r="MQ557">
        <v>17.999549999999999</v>
      </c>
      <c r="MR557">
        <v>0</v>
      </c>
      <c r="MS557">
        <v>0</v>
      </c>
      <c r="MT557" s="1">
        <v>7.2903200000000003E-3</v>
      </c>
      <c r="MU557">
        <v>17.99597</v>
      </c>
      <c r="MV557">
        <v>0</v>
      </c>
      <c r="MW557">
        <v>0</v>
      </c>
      <c r="MX557" s="1">
        <v>7.2943510000000001E-3</v>
      </c>
      <c r="MY557">
        <v>18.050339999999998</v>
      </c>
      <c r="MZ557">
        <v>0</v>
      </c>
      <c r="NA557">
        <v>0</v>
      </c>
      <c r="NB557" s="1">
        <v>7.1915360000000001E-3</v>
      </c>
      <c r="NC557">
        <v>18.118970000000001</v>
      </c>
      <c r="ND557">
        <v>1.7175490000000001E-15</v>
      </c>
      <c r="NE557">
        <v>3.7663660000000004E-12</v>
      </c>
      <c r="NF557" s="1">
        <v>7.1269669999999997E-3</v>
      </c>
      <c r="NG557">
        <v>18.18205</v>
      </c>
      <c r="NH557">
        <v>3.3118140000000002E-14</v>
      </c>
      <c r="NI557">
        <v>1.7660859999999999E-10</v>
      </c>
      <c r="NJ557" s="1">
        <v>7.1280170000000004E-3</v>
      </c>
      <c r="NK557">
        <v>18.24437</v>
      </c>
      <c r="NL557">
        <v>1.6622269999999999E-13</v>
      </c>
      <c r="NM557">
        <v>1.354906E-9</v>
      </c>
      <c r="NN557" s="1">
        <v>7.1586439999999996E-3</v>
      </c>
      <c r="NO557">
        <v>18.26493</v>
      </c>
      <c r="NP557">
        <v>5.3183690000000001E-13</v>
      </c>
      <c r="NQ557">
        <v>5.6707030000000004E-9</v>
      </c>
      <c r="NR557" s="1">
        <v>7.1654680000000004E-3</v>
      </c>
      <c r="NS557">
        <v>18.25778</v>
      </c>
      <c r="NT557">
        <v>1.345454E-12</v>
      </c>
      <c r="NU557">
        <v>1.7466400000000001E-8</v>
      </c>
      <c r="NV557" s="1">
        <v>7.0931470000000002E-3</v>
      </c>
      <c r="NW557">
        <v>18.2485</v>
      </c>
      <c r="NX557">
        <v>2.9063139999999998E-12</v>
      </c>
      <c r="NY557">
        <v>4.4485140000000003E-8</v>
      </c>
      <c r="NZ557" s="1">
        <v>7.0064430000000002E-3</v>
      </c>
      <c r="OA557">
        <v>18.24484</v>
      </c>
      <c r="OB557">
        <v>5.6661699999999999E-12</v>
      </c>
      <c r="OC557">
        <v>9.9464560000000003E-8</v>
      </c>
      <c r="OD557" s="1">
        <v>6.9887329999999996E-3</v>
      </c>
      <c r="OE557">
        <v>18.254480000000001</v>
      </c>
      <c r="OF557">
        <v>1.039085E-11</v>
      </c>
      <c r="OG557">
        <v>2.026819E-7</v>
      </c>
      <c r="OH557" s="1">
        <v>7.0149519999999996E-3</v>
      </c>
      <c r="OI557">
        <v>18.300989999999999</v>
      </c>
      <c r="OJ557">
        <v>1.818163E-11</v>
      </c>
      <c r="OK557">
        <v>3.856455E-7</v>
      </c>
    </row>
    <row r="558" spans="1:401" x14ac:dyDescent="0.35">
      <c r="A558">
        <v>567</v>
      </c>
      <c r="B558" t="s">
        <v>4</v>
      </c>
      <c r="C558" t="s">
        <v>364</v>
      </c>
      <c r="D558" t="s">
        <v>565</v>
      </c>
      <c r="E558">
        <v>7174.0379999999996</v>
      </c>
      <c r="F558" s="1">
        <v>7.4234160000000004E-3</v>
      </c>
      <c r="G558">
        <v>16.305440000000001</v>
      </c>
      <c r="H558">
        <v>0</v>
      </c>
      <c r="I558">
        <v>0</v>
      </c>
      <c r="J558" s="1">
        <v>7.3260770000000003E-3</v>
      </c>
      <c r="K558">
        <v>16.306550000000001</v>
      </c>
      <c r="L558">
        <v>0</v>
      </c>
      <c r="M558">
        <v>0</v>
      </c>
      <c r="N558" s="1">
        <v>7.5597260000000001E-3</v>
      </c>
      <c r="O558">
        <v>16.350180000000002</v>
      </c>
      <c r="P558">
        <v>0</v>
      </c>
      <c r="Q558">
        <v>0</v>
      </c>
      <c r="R558" s="1">
        <v>7.6934209999999998E-3</v>
      </c>
      <c r="S558">
        <v>16.374169999999999</v>
      </c>
      <c r="T558">
        <v>0</v>
      </c>
      <c r="U558">
        <v>0</v>
      </c>
      <c r="V558" s="1">
        <v>7.6588649999999999E-3</v>
      </c>
      <c r="W558">
        <v>16.412400000000002</v>
      </c>
      <c r="X558">
        <v>0</v>
      </c>
      <c r="Y558">
        <v>0</v>
      </c>
      <c r="Z558" s="1">
        <v>7.5456680000000002E-3</v>
      </c>
      <c r="AA558">
        <v>16.414619999999999</v>
      </c>
      <c r="AB558">
        <v>0</v>
      </c>
      <c r="AC558">
        <v>0</v>
      </c>
      <c r="AD558" s="1">
        <v>7.5256170000000001E-3</v>
      </c>
      <c r="AE558">
        <v>16.41113</v>
      </c>
      <c r="AF558">
        <v>0</v>
      </c>
      <c r="AG558">
        <v>0</v>
      </c>
      <c r="AH558" s="1">
        <v>7.3255519999999999E-3</v>
      </c>
      <c r="AI558">
        <v>16.406960000000002</v>
      </c>
      <c r="AJ558">
        <v>0</v>
      </c>
      <c r="AK558">
        <v>0</v>
      </c>
      <c r="AL558" s="1">
        <v>7.3141619999999999E-3</v>
      </c>
      <c r="AM558">
        <v>16.401060000000001</v>
      </c>
      <c r="AN558">
        <v>0</v>
      </c>
      <c r="AO558">
        <v>0</v>
      </c>
      <c r="AP558" s="1">
        <v>7.3275670000000001E-3</v>
      </c>
      <c r="AQ558">
        <v>16.400729999999999</v>
      </c>
      <c r="AR558">
        <v>0</v>
      </c>
      <c r="AS558">
        <v>0</v>
      </c>
      <c r="AT558" s="1">
        <v>7.5221289999999998E-3</v>
      </c>
      <c r="AU558">
        <v>16.44014</v>
      </c>
      <c r="AV558">
        <v>0</v>
      </c>
      <c r="AW558">
        <v>0</v>
      </c>
      <c r="AX558" s="1">
        <v>7.6532980000000002E-3</v>
      </c>
      <c r="AY558">
        <v>16.45787</v>
      </c>
      <c r="AZ558">
        <v>0</v>
      </c>
      <c r="BA558">
        <v>0</v>
      </c>
      <c r="BB558" s="1">
        <v>7.7138989999999998E-3</v>
      </c>
      <c r="BC558">
        <v>16.47139</v>
      </c>
      <c r="BD558">
        <v>0</v>
      </c>
      <c r="BE558">
        <v>0</v>
      </c>
      <c r="BF558" s="1">
        <v>7.7084959999999996E-3</v>
      </c>
      <c r="BG558">
        <v>16.48405</v>
      </c>
      <c r="BH558">
        <v>0</v>
      </c>
      <c r="BI558">
        <v>0</v>
      </c>
      <c r="BJ558" s="1">
        <v>7.7735119999999998E-3</v>
      </c>
      <c r="BK558">
        <v>16.475549999999998</v>
      </c>
      <c r="BL558">
        <v>0</v>
      </c>
      <c r="BM558">
        <v>0</v>
      </c>
      <c r="BN558" s="1">
        <v>7.9372769999999995E-3</v>
      </c>
      <c r="BO558">
        <v>16.461739999999999</v>
      </c>
      <c r="BP558">
        <v>0</v>
      </c>
      <c r="BQ558">
        <v>0</v>
      </c>
      <c r="BR558" s="1">
        <v>8.0950239999999993E-3</v>
      </c>
      <c r="BS558">
        <v>16.450679999999998</v>
      </c>
      <c r="BT558">
        <v>0</v>
      </c>
      <c r="BU558">
        <v>0</v>
      </c>
      <c r="BV558" s="1">
        <v>8.1826039999999996E-3</v>
      </c>
      <c r="BW558">
        <v>16.474019999999999</v>
      </c>
      <c r="BX558">
        <v>0</v>
      </c>
      <c r="BY558">
        <v>0</v>
      </c>
      <c r="BZ558" s="1">
        <v>8.2129190000000008E-3</v>
      </c>
      <c r="CA558">
        <v>16.52786</v>
      </c>
      <c r="CB558">
        <v>0</v>
      </c>
      <c r="CC558">
        <v>0</v>
      </c>
      <c r="CD558" s="1">
        <v>8.2635869999999993E-3</v>
      </c>
      <c r="CE558">
        <v>16.59177</v>
      </c>
      <c r="CF558">
        <v>0</v>
      </c>
      <c r="CG558">
        <v>0</v>
      </c>
      <c r="CH558" s="1">
        <v>8.3521819999999997E-3</v>
      </c>
      <c r="CI558">
        <v>16.642890000000001</v>
      </c>
      <c r="CJ558">
        <v>0</v>
      </c>
      <c r="CK558">
        <v>0</v>
      </c>
      <c r="CL558" s="1">
        <v>8.4566840000000008E-3</v>
      </c>
      <c r="CM558">
        <v>16.651789999999998</v>
      </c>
      <c r="CN558">
        <v>0</v>
      </c>
      <c r="CO558">
        <v>0</v>
      </c>
      <c r="CP558" s="1">
        <v>8.5351799999999999E-3</v>
      </c>
      <c r="CQ558">
        <v>16.638870000000001</v>
      </c>
      <c r="CR558">
        <v>0</v>
      </c>
      <c r="CS558">
        <v>0</v>
      </c>
      <c r="CT558" s="1">
        <v>8.9439640000000004E-3</v>
      </c>
      <c r="CU558">
        <v>16.626280000000001</v>
      </c>
      <c r="CV558">
        <v>0</v>
      </c>
      <c r="CW558">
        <v>0</v>
      </c>
      <c r="CX558" s="1">
        <v>9.1689130000000008E-3</v>
      </c>
      <c r="CY558">
        <v>16.6204</v>
      </c>
      <c r="CZ558">
        <v>0</v>
      </c>
      <c r="DA558">
        <v>0</v>
      </c>
      <c r="DB558" s="1">
        <v>9.2624140000000001E-3</v>
      </c>
      <c r="DC558">
        <v>16.655259999999998</v>
      </c>
      <c r="DD558">
        <v>0</v>
      </c>
      <c r="DE558">
        <v>0</v>
      </c>
      <c r="DF558" s="1">
        <v>9.0832640000000006E-3</v>
      </c>
      <c r="DG558">
        <v>16.716159999999999</v>
      </c>
      <c r="DH558">
        <v>0</v>
      </c>
      <c r="DI558">
        <v>0</v>
      </c>
      <c r="DJ558" s="1">
        <v>8.9920950000000003E-3</v>
      </c>
      <c r="DK558">
        <v>16.766010000000001</v>
      </c>
      <c r="DL558">
        <v>0</v>
      </c>
      <c r="DM558">
        <v>0</v>
      </c>
      <c r="DN558" s="1">
        <v>9.0509449999999995E-3</v>
      </c>
      <c r="DO558">
        <v>16.806249999999999</v>
      </c>
      <c r="DP558">
        <v>0</v>
      </c>
      <c r="DQ558">
        <v>0</v>
      </c>
      <c r="DR558" s="1">
        <v>9.1631060000000007E-3</v>
      </c>
      <c r="DS558">
        <v>16.814620000000001</v>
      </c>
      <c r="DT558">
        <v>0</v>
      </c>
      <c r="DU558">
        <v>0</v>
      </c>
      <c r="DV558" s="1">
        <v>9.1857840000000007E-3</v>
      </c>
      <c r="DW558">
        <v>16.800719999999998</v>
      </c>
      <c r="DX558">
        <v>0</v>
      </c>
      <c r="DY558">
        <v>0</v>
      </c>
      <c r="DZ558" s="1">
        <v>9.8080070000000005E-3</v>
      </c>
      <c r="EA558">
        <v>16.78201</v>
      </c>
      <c r="EB558">
        <v>0</v>
      </c>
      <c r="EC558">
        <v>0</v>
      </c>
      <c r="ED558" s="1">
        <v>1.0052729999999999E-2</v>
      </c>
      <c r="EE558">
        <v>16.766950000000001</v>
      </c>
      <c r="EF558">
        <v>0</v>
      </c>
      <c r="EG558">
        <v>0</v>
      </c>
      <c r="EH558" s="1">
        <v>1.0138899999999999E-2</v>
      </c>
      <c r="EI558">
        <v>16.784079999999999</v>
      </c>
      <c r="EJ558">
        <v>0</v>
      </c>
      <c r="EK558">
        <v>0</v>
      </c>
      <c r="EL558" s="1">
        <v>9.731422E-3</v>
      </c>
      <c r="EM558">
        <v>16.825780000000002</v>
      </c>
      <c r="EN558">
        <v>0</v>
      </c>
      <c r="EO558">
        <v>0</v>
      </c>
      <c r="EP558" s="1">
        <v>9.4916640000000004E-3</v>
      </c>
      <c r="EQ558">
        <v>16.876460000000002</v>
      </c>
      <c r="ER558">
        <v>0</v>
      </c>
      <c r="ES558">
        <v>0</v>
      </c>
      <c r="ET558" s="1">
        <v>9.4930380000000005E-3</v>
      </c>
      <c r="EU558">
        <v>16.91798</v>
      </c>
      <c r="EV558">
        <v>0</v>
      </c>
      <c r="EW558">
        <v>0</v>
      </c>
      <c r="EX558" s="1">
        <v>9.6356859999999992E-3</v>
      </c>
      <c r="EY558">
        <v>16.92258</v>
      </c>
      <c r="EZ558">
        <v>0</v>
      </c>
      <c r="FA558">
        <v>0</v>
      </c>
      <c r="FB558" s="1">
        <v>9.6270049999999992E-3</v>
      </c>
      <c r="FC558">
        <v>16.904499999999999</v>
      </c>
      <c r="FD558">
        <v>0</v>
      </c>
      <c r="FE558">
        <v>0</v>
      </c>
      <c r="FF558" s="1">
        <v>1.003164E-2</v>
      </c>
      <c r="FG558">
        <v>16.882400000000001</v>
      </c>
      <c r="FH558">
        <v>0</v>
      </c>
      <c r="FI558">
        <v>0</v>
      </c>
      <c r="FJ558" s="1">
        <v>1.0110829999999999E-2</v>
      </c>
      <c r="FK558">
        <v>16.870889999999999</v>
      </c>
      <c r="FL558">
        <v>0</v>
      </c>
      <c r="FM558">
        <v>0</v>
      </c>
      <c r="FN558" s="1">
        <v>1.013119E-2</v>
      </c>
      <c r="FO558">
        <v>16.91769</v>
      </c>
      <c r="FP558">
        <v>0</v>
      </c>
      <c r="FQ558">
        <v>0</v>
      </c>
      <c r="FR558" s="1">
        <v>9.7706459999999992E-3</v>
      </c>
      <c r="FS558">
        <v>16.96679</v>
      </c>
      <c r="FT558">
        <v>0</v>
      </c>
      <c r="FU558">
        <v>0</v>
      </c>
      <c r="FV558" s="1">
        <v>9.5322489999999996E-3</v>
      </c>
      <c r="FW558">
        <v>17.00928</v>
      </c>
      <c r="FX558">
        <v>0</v>
      </c>
      <c r="FY558">
        <v>0</v>
      </c>
      <c r="FZ558" s="1">
        <v>9.4760150000000008E-3</v>
      </c>
      <c r="GA558">
        <v>17.032170000000001</v>
      </c>
      <c r="GB558">
        <v>0</v>
      </c>
      <c r="GC558">
        <v>0</v>
      </c>
      <c r="GD558" s="1">
        <v>9.5312120000000007E-3</v>
      </c>
      <c r="GE558">
        <v>17.03134</v>
      </c>
      <c r="GF558">
        <v>0</v>
      </c>
      <c r="GG558">
        <v>0</v>
      </c>
      <c r="GH558" s="1">
        <v>9.4880280000000008E-3</v>
      </c>
      <c r="GI558">
        <v>17.014620000000001</v>
      </c>
      <c r="GJ558">
        <v>0</v>
      </c>
      <c r="GK558">
        <v>0</v>
      </c>
      <c r="GL558" s="1">
        <v>9.8599069999999994E-3</v>
      </c>
      <c r="GM558">
        <v>16.995609999999999</v>
      </c>
      <c r="GN558">
        <v>0</v>
      </c>
      <c r="GO558">
        <v>0</v>
      </c>
      <c r="GP558" s="1">
        <v>9.9420459999999995E-3</v>
      </c>
      <c r="GQ558">
        <v>16.98997</v>
      </c>
      <c r="GR558">
        <v>0</v>
      </c>
      <c r="GS558">
        <v>0</v>
      </c>
      <c r="GT558" s="1">
        <v>9.9393580000000006E-3</v>
      </c>
      <c r="GU558">
        <v>17.045069999999999</v>
      </c>
      <c r="GV558">
        <v>0</v>
      </c>
      <c r="GW558">
        <v>0</v>
      </c>
      <c r="GX558" s="1">
        <v>9.5961380000000006E-3</v>
      </c>
      <c r="GY558">
        <v>17.104790000000001</v>
      </c>
      <c r="GZ558">
        <v>0</v>
      </c>
      <c r="HA558">
        <v>0</v>
      </c>
      <c r="HB558" s="1">
        <v>9.3717539999999995E-3</v>
      </c>
      <c r="HC558">
        <v>17.16133</v>
      </c>
      <c r="HD558">
        <v>0</v>
      </c>
      <c r="HE558">
        <v>0</v>
      </c>
      <c r="HF558" s="1">
        <v>9.3024409999999998E-3</v>
      </c>
      <c r="HG558">
        <v>17.215579999999999</v>
      </c>
      <c r="HH558">
        <v>0</v>
      </c>
      <c r="HI558">
        <v>0</v>
      </c>
      <c r="HJ558" s="1">
        <v>9.3379559999999997E-3</v>
      </c>
      <c r="HK558">
        <v>17.237369999999999</v>
      </c>
      <c r="HL558">
        <v>0</v>
      </c>
      <c r="HM558">
        <v>0</v>
      </c>
      <c r="HN558" s="1">
        <v>9.2910049999999997E-3</v>
      </c>
      <c r="HO558">
        <v>17.22203</v>
      </c>
      <c r="HP558">
        <v>0</v>
      </c>
      <c r="HQ558">
        <v>0</v>
      </c>
      <c r="HR558" s="1">
        <v>9.3814009999999993E-3</v>
      </c>
      <c r="HS558">
        <v>17.20269</v>
      </c>
      <c r="HT558">
        <v>0</v>
      </c>
      <c r="HU558">
        <v>0</v>
      </c>
      <c r="HV558" s="1">
        <v>9.3338580000000004E-3</v>
      </c>
      <c r="HW558">
        <v>17.189869999999999</v>
      </c>
      <c r="HX558">
        <v>0</v>
      </c>
      <c r="HY558">
        <v>0</v>
      </c>
      <c r="HZ558" s="1">
        <v>9.2496469999999997E-3</v>
      </c>
      <c r="IA558">
        <v>17.234000000000002</v>
      </c>
      <c r="IB558">
        <v>0</v>
      </c>
      <c r="IC558">
        <v>0</v>
      </c>
      <c r="ID558" s="1">
        <v>9.0344750000000001E-3</v>
      </c>
      <c r="IE558">
        <v>17.305199999999999</v>
      </c>
      <c r="IF558">
        <v>0</v>
      </c>
      <c r="IG558">
        <v>0</v>
      </c>
      <c r="IH558" s="1">
        <v>8.8809969999999998E-3</v>
      </c>
      <c r="II558">
        <v>17.372579999999999</v>
      </c>
      <c r="IJ558">
        <v>0</v>
      </c>
      <c r="IK558">
        <v>0</v>
      </c>
      <c r="IL558" s="1">
        <v>8.8072299999999992E-3</v>
      </c>
      <c r="IM558">
        <v>17.432590000000001</v>
      </c>
      <c r="IN558">
        <v>0</v>
      </c>
      <c r="IO558">
        <v>0</v>
      </c>
      <c r="IP558" s="1">
        <v>8.7920189999999999E-3</v>
      </c>
      <c r="IQ558">
        <v>17.44969</v>
      </c>
      <c r="IR558">
        <v>0</v>
      </c>
      <c r="IS558">
        <v>0</v>
      </c>
      <c r="IT558" s="1">
        <v>8.7513199999999999E-3</v>
      </c>
      <c r="IU558">
        <v>17.437639999999998</v>
      </c>
      <c r="IV558">
        <v>0</v>
      </c>
      <c r="IW558">
        <v>0</v>
      </c>
      <c r="IX558" s="1">
        <v>8.876966E-3</v>
      </c>
      <c r="IY558">
        <v>17.423729999999999</v>
      </c>
      <c r="IZ558">
        <v>0</v>
      </c>
      <c r="JA558">
        <v>0</v>
      </c>
      <c r="JB558" s="1">
        <v>8.8910740000000005E-3</v>
      </c>
      <c r="JC558">
        <v>17.417400000000001</v>
      </c>
      <c r="JD558">
        <v>0</v>
      </c>
      <c r="JE558">
        <v>0</v>
      </c>
      <c r="JF558" s="1">
        <v>8.9013180000000001E-3</v>
      </c>
      <c r="JG558">
        <v>17.447669999999999</v>
      </c>
      <c r="JH558">
        <v>0</v>
      </c>
      <c r="JI558">
        <v>0</v>
      </c>
      <c r="JJ558" s="1">
        <v>8.7649779999999997E-3</v>
      </c>
      <c r="JK558">
        <v>17.47382</v>
      </c>
      <c r="JL558">
        <v>0</v>
      </c>
      <c r="JM558">
        <v>0</v>
      </c>
      <c r="JN558" s="1">
        <v>8.654831E-3</v>
      </c>
      <c r="JO558">
        <v>17.509180000000001</v>
      </c>
      <c r="JP558">
        <v>0</v>
      </c>
      <c r="JQ558">
        <v>0</v>
      </c>
      <c r="JR558" s="1">
        <v>8.5969299999999992E-3</v>
      </c>
      <c r="JS558">
        <v>17.521560000000001</v>
      </c>
      <c r="JT558">
        <v>0</v>
      </c>
      <c r="JU558">
        <v>0</v>
      </c>
      <c r="JV558" s="1">
        <v>8.5810330000000001E-3</v>
      </c>
      <c r="JW558">
        <v>17.51493</v>
      </c>
      <c r="JX558">
        <v>0</v>
      </c>
      <c r="JY558">
        <v>0</v>
      </c>
      <c r="JZ558" s="1">
        <v>8.5405419999999999E-3</v>
      </c>
      <c r="KA558">
        <v>17.504290000000001</v>
      </c>
      <c r="KB558">
        <v>0</v>
      </c>
      <c r="KC558">
        <v>0</v>
      </c>
      <c r="KD558" s="1">
        <v>8.4510599999999998E-3</v>
      </c>
      <c r="KE558">
        <v>17.493539999999999</v>
      </c>
      <c r="KF558">
        <v>0</v>
      </c>
      <c r="KG558">
        <v>0</v>
      </c>
      <c r="KH558" s="1">
        <v>8.3497459999999999E-3</v>
      </c>
      <c r="KI558">
        <v>17.485299999999999</v>
      </c>
      <c r="KJ558">
        <v>0</v>
      </c>
      <c r="KK558">
        <v>0</v>
      </c>
      <c r="KL558" s="1">
        <v>8.2814689999999996E-3</v>
      </c>
      <c r="KM558">
        <v>17.520479999999999</v>
      </c>
      <c r="KN558">
        <v>0</v>
      </c>
      <c r="KO558">
        <v>0</v>
      </c>
      <c r="KP558" s="1">
        <v>8.2345539999999998E-3</v>
      </c>
      <c r="KQ558">
        <v>17.542999999999999</v>
      </c>
      <c r="KR558">
        <v>0</v>
      </c>
      <c r="KS558">
        <v>0</v>
      </c>
      <c r="KT558" s="1">
        <v>8.1658249999999998E-3</v>
      </c>
      <c r="KU558">
        <v>17.572379999999999</v>
      </c>
      <c r="KV558">
        <v>0</v>
      </c>
      <c r="KW558">
        <v>0</v>
      </c>
      <c r="KX558" s="1">
        <v>8.1035090000000001E-3</v>
      </c>
      <c r="KY558">
        <v>17.60192</v>
      </c>
      <c r="KZ558">
        <v>0</v>
      </c>
      <c r="LA558">
        <v>0</v>
      </c>
      <c r="LB558" s="1">
        <v>8.0243840000000007E-3</v>
      </c>
      <c r="LC558">
        <v>17.60885</v>
      </c>
      <c r="LD558">
        <v>0</v>
      </c>
      <c r="LE558">
        <v>0</v>
      </c>
      <c r="LF558" s="1">
        <v>7.9735740000000006E-3</v>
      </c>
      <c r="LG558">
        <v>17.592829999999999</v>
      </c>
      <c r="LH558">
        <v>0</v>
      </c>
      <c r="LI558">
        <v>0</v>
      </c>
      <c r="LJ558" s="1">
        <v>8.0459380000000007E-3</v>
      </c>
      <c r="LK558">
        <v>17.574010000000001</v>
      </c>
      <c r="LL558">
        <v>0</v>
      </c>
      <c r="LM558">
        <v>0</v>
      </c>
      <c r="LN558" s="1">
        <v>8.0574370000000006E-3</v>
      </c>
      <c r="LO558">
        <v>17.572379999999999</v>
      </c>
      <c r="LP558">
        <v>0</v>
      </c>
      <c r="LQ558">
        <v>0</v>
      </c>
      <c r="LR558" s="1">
        <v>8.0425359999999994E-3</v>
      </c>
      <c r="LS558">
        <v>17.633749999999999</v>
      </c>
      <c r="LT558">
        <v>0</v>
      </c>
      <c r="LU558">
        <v>0</v>
      </c>
      <c r="LV558" s="1">
        <v>7.938812E-3</v>
      </c>
      <c r="LW558">
        <v>17.69558</v>
      </c>
      <c r="LX558">
        <v>0</v>
      </c>
      <c r="LY558">
        <v>0</v>
      </c>
      <c r="LZ558" s="1">
        <v>7.8630839999999994E-3</v>
      </c>
      <c r="MA558">
        <v>17.759550000000001</v>
      </c>
      <c r="MB558">
        <v>0</v>
      </c>
      <c r="MC558">
        <v>0</v>
      </c>
      <c r="MD558" s="1">
        <v>7.8474730000000006E-3</v>
      </c>
      <c r="ME558">
        <v>17.830939999999998</v>
      </c>
      <c r="MF558">
        <v>0</v>
      </c>
      <c r="MG558">
        <v>0</v>
      </c>
      <c r="MH558" s="1">
        <v>7.8562270000000003E-3</v>
      </c>
      <c r="MI558">
        <v>17.859030000000001</v>
      </c>
      <c r="MJ558">
        <v>0</v>
      </c>
      <c r="MK558">
        <v>0</v>
      </c>
      <c r="ML558" s="1">
        <v>7.8458529999999999E-3</v>
      </c>
      <c r="MM558">
        <v>17.840209999999999</v>
      </c>
      <c r="MN558">
        <v>0</v>
      </c>
      <c r="MO558">
        <v>0</v>
      </c>
      <c r="MP558" s="1">
        <v>7.9824649999999994E-3</v>
      </c>
      <c r="MQ558">
        <v>17.822240000000001</v>
      </c>
      <c r="MR558">
        <v>0</v>
      </c>
      <c r="MS558">
        <v>0</v>
      </c>
      <c r="MT558" s="1">
        <v>8.0341779999999995E-3</v>
      </c>
      <c r="MU558">
        <v>17.816680000000002</v>
      </c>
      <c r="MV558">
        <v>0</v>
      </c>
      <c r="MW558">
        <v>0</v>
      </c>
      <c r="MX558" s="1">
        <v>8.039081E-3</v>
      </c>
      <c r="MY558">
        <v>17.870740000000001</v>
      </c>
      <c r="MZ558">
        <v>0</v>
      </c>
      <c r="NA558">
        <v>0</v>
      </c>
      <c r="NB558" s="1">
        <v>7.9260830000000004E-3</v>
      </c>
      <c r="NC558">
        <v>17.938980000000001</v>
      </c>
      <c r="ND558">
        <v>0</v>
      </c>
      <c r="NE558">
        <v>-2.5859589999999999E-17</v>
      </c>
      <c r="NF558" s="1">
        <v>7.8573730000000008E-3</v>
      </c>
      <c r="NG558">
        <v>18.00113</v>
      </c>
      <c r="NH558">
        <v>0</v>
      </c>
      <c r="NI558">
        <v>-2.2635660000000001E-15</v>
      </c>
      <c r="NJ558" s="1">
        <v>7.8644040000000002E-3</v>
      </c>
      <c r="NK558">
        <v>18.06222</v>
      </c>
      <c r="NL558">
        <v>0</v>
      </c>
      <c r="NM558">
        <v>-2.719093E-15</v>
      </c>
      <c r="NN558" s="1">
        <v>7.8914789999999999E-3</v>
      </c>
      <c r="NO558">
        <v>18.080279999999998</v>
      </c>
      <c r="NP558">
        <v>0</v>
      </c>
      <c r="NQ558">
        <v>-1.205765E-14</v>
      </c>
      <c r="NR558" s="1">
        <v>7.9061800000000005E-3</v>
      </c>
      <c r="NS558">
        <v>18.070049999999998</v>
      </c>
      <c r="NT558">
        <v>0</v>
      </c>
      <c r="NU558">
        <v>-2.0692470000000002E-14</v>
      </c>
      <c r="NV558" s="1">
        <v>7.8177179999999995E-3</v>
      </c>
      <c r="NW558">
        <v>18.057960000000001</v>
      </c>
      <c r="NX558">
        <v>0</v>
      </c>
      <c r="NY558">
        <v>-7.5475839999999995E-15</v>
      </c>
      <c r="NZ558" s="1">
        <v>7.7233700000000002E-3</v>
      </c>
      <c r="OA558">
        <v>18.051729999999999</v>
      </c>
      <c r="OB558">
        <v>1.399335E-20</v>
      </c>
      <c r="OC558">
        <v>4.8374340000000003E-15</v>
      </c>
      <c r="OD558" s="1">
        <v>7.6988200000000003E-3</v>
      </c>
      <c r="OE558">
        <v>18.05941</v>
      </c>
      <c r="OF558">
        <v>5.5376020000000001E-16</v>
      </c>
      <c r="OG558">
        <v>1.8145310000000001E-10</v>
      </c>
      <c r="OH558" s="1">
        <v>7.7334320000000002E-3</v>
      </c>
      <c r="OI558">
        <v>18.105239999999998</v>
      </c>
      <c r="OJ558">
        <v>3.1731160000000001E-15</v>
      </c>
      <c r="OK558">
        <v>1.035142E-9</v>
      </c>
    </row>
    <row r="559" spans="1:401" x14ac:dyDescent="0.35">
      <c r="A559">
        <v>568</v>
      </c>
      <c r="B559" t="s">
        <v>4</v>
      </c>
      <c r="C559" t="s">
        <v>364</v>
      </c>
      <c r="D559" t="s">
        <v>566</v>
      </c>
      <c r="E559">
        <v>4514.8040000000001</v>
      </c>
      <c r="F559" s="1">
        <v>4.7771599999999999E-3</v>
      </c>
      <c r="G559">
        <v>16.262070000000001</v>
      </c>
      <c r="H559">
        <v>0</v>
      </c>
      <c r="I559">
        <v>0</v>
      </c>
      <c r="J559" s="1">
        <v>4.7075629999999997E-3</v>
      </c>
      <c r="K559">
        <v>16.264050000000001</v>
      </c>
      <c r="L559">
        <v>0</v>
      </c>
      <c r="M559">
        <v>0</v>
      </c>
      <c r="N559" s="1">
        <v>4.8630069999999999E-3</v>
      </c>
      <c r="O559">
        <v>16.305540000000001</v>
      </c>
      <c r="P559">
        <v>0</v>
      </c>
      <c r="Q559">
        <v>0</v>
      </c>
      <c r="R559" s="1">
        <v>4.9565390000000003E-3</v>
      </c>
      <c r="S559">
        <v>16.328679999999999</v>
      </c>
      <c r="T559">
        <v>0</v>
      </c>
      <c r="U559">
        <v>0</v>
      </c>
      <c r="V559" s="1">
        <v>4.9298409999999999E-3</v>
      </c>
      <c r="W559">
        <v>16.36505</v>
      </c>
      <c r="X559">
        <v>0</v>
      </c>
      <c r="Y559">
        <v>0</v>
      </c>
      <c r="Z559" s="1">
        <v>4.8531269999999996E-3</v>
      </c>
      <c r="AA559">
        <v>16.367909999999998</v>
      </c>
      <c r="AB559">
        <v>0</v>
      </c>
      <c r="AC559">
        <v>0</v>
      </c>
      <c r="AD559" s="1">
        <v>4.8389139999999997E-3</v>
      </c>
      <c r="AE559">
        <v>16.36543</v>
      </c>
      <c r="AF559">
        <v>0</v>
      </c>
      <c r="AG559">
        <v>0</v>
      </c>
      <c r="AH559" s="1">
        <v>4.692674E-3</v>
      </c>
      <c r="AI559">
        <v>16.36233</v>
      </c>
      <c r="AJ559">
        <v>0</v>
      </c>
      <c r="AK559">
        <v>0</v>
      </c>
      <c r="AL559" s="1">
        <v>4.6930009999999996E-3</v>
      </c>
      <c r="AM559">
        <v>16.357669999999999</v>
      </c>
      <c r="AN559">
        <v>0</v>
      </c>
      <c r="AO559">
        <v>0</v>
      </c>
      <c r="AP559" s="1">
        <v>4.6917649999999997E-3</v>
      </c>
      <c r="AQ559">
        <v>16.358039999999999</v>
      </c>
      <c r="AR559">
        <v>0</v>
      </c>
      <c r="AS559">
        <v>0</v>
      </c>
      <c r="AT559" s="1">
        <v>4.8254020000000003E-3</v>
      </c>
      <c r="AU559">
        <v>16.39536</v>
      </c>
      <c r="AV559">
        <v>0</v>
      </c>
      <c r="AW559">
        <v>0</v>
      </c>
      <c r="AX559" s="1">
        <v>4.9112909999999999E-3</v>
      </c>
      <c r="AY559">
        <v>16.41245</v>
      </c>
      <c r="AZ559">
        <v>0</v>
      </c>
      <c r="BA559">
        <v>0</v>
      </c>
      <c r="BB559" s="1">
        <v>4.95474E-3</v>
      </c>
      <c r="BC559">
        <v>16.42558</v>
      </c>
      <c r="BD559">
        <v>0</v>
      </c>
      <c r="BE559">
        <v>0</v>
      </c>
      <c r="BF559" s="1">
        <v>4.9451820000000002E-3</v>
      </c>
      <c r="BG559">
        <v>16.437930000000001</v>
      </c>
      <c r="BH559">
        <v>0</v>
      </c>
      <c r="BI559">
        <v>0</v>
      </c>
      <c r="BJ559" s="1">
        <v>4.9873620000000004E-3</v>
      </c>
      <c r="BK559">
        <v>16.430499999999999</v>
      </c>
      <c r="BL559">
        <v>0</v>
      </c>
      <c r="BM559">
        <v>0</v>
      </c>
      <c r="BN559" s="1">
        <v>5.0958649999999998E-3</v>
      </c>
      <c r="BO559">
        <v>16.418140000000001</v>
      </c>
      <c r="BP559">
        <v>0</v>
      </c>
      <c r="BQ559">
        <v>0</v>
      </c>
      <c r="BR559" s="1">
        <v>5.1983649999999999E-3</v>
      </c>
      <c r="BS559">
        <v>16.408239999999999</v>
      </c>
      <c r="BT559">
        <v>0</v>
      </c>
      <c r="BU559">
        <v>0</v>
      </c>
      <c r="BV559" s="1">
        <v>5.2591929999999997E-3</v>
      </c>
      <c r="BW559">
        <v>16.430330000000001</v>
      </c>
      <c r="BX559">
        <v>0</v>
      </c>
      <c r="BY559">
        <v>0</v>
      </c>
      <c r="BZ559" s="1">
        <v>5.2767059999999999E-3</v>
      </c>
      <c r="CA559">
        <v>16.480730000000001</v>
      </c>
      <c r="CB559">
        <v>0</v>
      </c>
      <c r="CC559">
        <v>0</v>
      </c>
      <c r="CD559" s="1">
        <v>5.3030100000000004E-3</v>
      </c>
      <c r="CE559">
        <v>16.540520000000001</v>
      </c>
      <c r="CF559">
        <v>0</v>
      </c>
      <c r="CG559">
        <v>0</v>
      </c>
      <c r="CH559" s="1">
        <v>5.3698510000000001E-3</v>
      </c>
      <c r="CI559">
        <v>16.588509999999999</v>
      </c>
      <c r="CJ559">
        <v>0</v>
      </c>
      <c r="CK559">
        <v>0</v>
      </c>
      <c r="CL559" s="1">
        <v>5.4354779999999997E-3</v>
      </c>
      <c r="CM559">
        <v>16.597290000000001</v>
      </c>
      <c r="CN559">
        <v>0</v>
      </c>
      <c r="CO559">
        <v>0</v>
      </c>
      <c r="CP559" s="1">
        <v>5.484381E-3</v>
      </c>
      <c r="CQ559">
        <v>16.585819999999998</v>
      </c>
      <c r="CR559">
        <v>0</v>
      </c>
      <c r="CS559">
        <v>0</v>
      </c>
      <c r="CT559" s="1">
        <v>5.775156E-3</v>
      </c>
      <c r="CU559">
        <v>16.574580000000001</v>
      </c>
      <c r="CV559">
        <v>0</v>
      </c>
      <c r="CW559">
        <v>0</v>
      </c>
      <c r="CX559" s="1">
        <v>5.9129129999999997E-3</v>
      </c>
      <c r="CY559">
        <v>16.569469999999999</v>
      </c>
      <c r="CZ559">
        <v>0</v>
      </c>
      <c r="DA559">
        <v>0</v>
      </c>
      <c r="DB559" s="1">
        <v>5.9790529999999998E-3</v>
      </c>
      <c r="DC559">
        <v>16.60219</v>
      </c>
      <c r="DD559">
        <v>0</v>
      </c>
      <c r="DE559">
        <v>0</v>
      </c>
      <c r="DF559" s="1">
        <v>5.8555780000000002E-3</v>
      </c>
      <c r="DG559">
        <v>16.65925</v>
      </c>
      <c r="DH559">
        <v>0</v>
      </c>
      <c r="DI559">
        <v>0</v>
      </c>
      <c r="DJ559" s="1">
        <v>5.7993949999999997E-3</v>
      </c>
      <c r="DK559">
        <v>16.706199999999999</v>
      </c>
      <c r="DL559">
        <v>0</v>
      </c>
      <c r="DM559">
        <v>0</v>
      </c>
      <c r="DN559" s="1">
        <v>5.8394629999999996E-3</v>
      </c>
      <c r="DO559">
        <v>16.744299999999999</v>
      </c>
      <c r="DP559">
        <v>0</v>
      </c>
      <c r="DQ559">
        <v>0</v>
      </c>
      <c r="DR559" s="1">
        <v>5.9137620000000004E-3</v>
      </c>
      <c r="DS559">
        <v>16.752780000000001</v>
      </c>
      <c r="DT559">
        <v>0</v>
      </c>
      <c r="DU559">
        <v>0</v>
      </c>
      <c r="DV559" s="1">
        <v>5.9287699999999999E-3</v>
      </c>
      <c r="DW559">
        <v>16.740480000000002</v>
      </c>
      <c r="DX559">
        <v>0</v>
      </c>
      <c r="DY559">
        <v>0</v>
      </c>
      <c r="DZ559" s="1">
        <v>6.3664079999999996E-3</v>
      </c>
      <c r="EA559">
        <v>16.723549999999999</v>
      </c>
      <c r="EB559">
        <v>0</v>
      </c>
      <c r="EC559">
        <v>0</v>
      </c>
      <c r="ED559" s="1">
        <v>6.5226310000000001E-3</v>
      </c>
      <c r="EE559">
        <v>16.709769999999999</v>
      </c>
      <c r="EF559">
        <v>0</v>
      </c>
      <c r="EG559">
        <v>0</v>
      </c>
      <c r="EH559" s="1">
        <v>6.5826269999999997E-3</v>
      </c>
      <c r="EI559">
        <v>16.726030000000002</v>
      </c>
      <c r="EJ559">
        <v>0</v>
      </c>
      <c r="EK559">
        <v>0</v>
      </c>
      <c r="EL559" s="1">
        <v>6.3108369999999997E-3</v>
      </c>
      <c r="EM559">
        <v>16.765260000000001</v>
      </c>
      <c r="EN559">
        <v>0</v>
      </c>
      <c r="EO559">
        <v>0</v>
      </c>
      <c r="EP559" s="1">
        <v>6.1536309999999997E-3</v>
      </c>
      <c r="EQ559">
        <v>16.81306</v>
      </c>
      <c r="ER559">
        <v>0</v>
      </c>
      <c r="ES559">
        <v>0</v>
      </c>
      <c r="ET559" s="1">
        <v>6.156201E-3</v>
      </c>
      <c r="EU559">
        <v>16.85239</v>
      </c>
      <c r="EV559">
        <v>0</v>
      </c>
      <c r="EW559">
        <v>0</v>
      </c>
      <c r="EX559" s="1">
        <v>6.2488420000000001E-3</v>
      </c>
      <c r="EY559">
        <v>16.857340000000001</v>
      </c>
      <c r="EZ559">
        <v>0</v>
      </c>
      <c r="FA559">
        <v>0</v>
      </c>
      <c r="FB559" s="1">
        <v>6.242292E-3</v>
      </c>
      <c r="FC559">
        <v>16.841059999999999</v>
      </c>
      <c r="FD559">
        <v>0</v>
      </c>
      <c r="FE559">
        <v>0</v>
      </c>
      <c r="FF559" s="1">
        <v>6.5379139999999997E-3</v>
      </c>
      <c r="FG559">
        <v>16.821079999999998</v>
      </c>
      <c r="FH559">
        <v>0</v>
      </c>
      <c r="FI559">
        <v>0</v>
      </c>
      <c r="FJ559" s="1">
        <v>6.5829770000000003E-3</v>
      </c>
      <c r="FK559">
        <v>16.810759999999998</v>
      </c>
      <c r="FL559">
        <v>0</v>
      </c>
      <c r="FM559">
        <v>0</v>
      </c>
      <c r="FN559" s="1">
        <v>6.6004590000000004E-3</v>
      </c>
      <c r="FO559">
        <v>16.854679999999998</v>
      </c>
      <c r="FP559">
        <v>0</v>
      </c>
      <c r="FQ559">
        <v>0</v>
      </c>
      <c r="FR559" s="1">
        <v>6.3620710000000004E-3</v>
      </c>
      <c r="FS559">
        <v>16.900919999999999</v>
      </c>
      <c r="FT559">
        <v>0</v>
      </c>
      <c r="FU559">
        <v>0</v>
      </c>
      <c r="FV559" s="1">
        <v>6.2076789999999998E-3</v>
      </c>
      <c r="FW559">
        <v>16.941199999999998</v>
      </c>
      <c r="FX559">
        <v>0</v>
      </c>
      <c r="FY559">
        <v>0</v>
      </c>
      <c r="FZ559" s="1">
        <v>6.1709870000000002E-3</v>
      </c>
      <c r="GA559">
        <v>16.9633</v>
      </c>
      <c r="GB559">
        <v>0</v>
      </c>
      <c r="GC559">
        <v>0</v>
      </c>
      <c r="GD559" s="1">
        <v>6.2054090000000003E-3</v>
      </c>
      <c r="GE559">
        <v>16.963229999999999</v>
      </c>
      <c r="GF559">
        <v>0</v>
      </c>
      <c r="GG559">
        <v>0</v>
      </c>
      <c r="GH559" s="1">
        <v>6.1797309999999999E-3</v>
      </c>
      <c r="GI559">
        <v>16.948360000000001</v>
      </c>
      <c r="GJ559">
        <v>0</v>
      </c>
      <c r="GK559">
        <v>0</v>
      </c>
      <c r="GL559" s="1">
        <v>6.4496099999999997E-3</v>
      </c>
      <c r="GM559">
        <v>16.931239999999999</v>
      </c>
      <c r="GN559">
        <v>0</v>
      </c>
      <c r="GO559">
        <v>0</v>
      </c>
      <c r="GP559" s="1">
        <v>6.4949830000000002E-3</v>
      </c>
      <c r="GQ559">
        <v>16.926410000000001</v>
      </c>
      <c r="GR559">
        <v>0</v>
      </c>
      <c r="GS559">
        <v>0</v>
      </c>
      <c r="GT559" s="1">
        <v>6.5018489999999996E-3</v>
      </c>
      <c r="GU559">
        <v>16.978090000000002</v>
      </c>
      <c r="GV559">
        <v>0</v>
      </c>
      <c r="GW559">
        <v>0</v>
      </c>
      <c r="GX559" s="1">
        <v>6.272367E-3</v>
      </c>
      <c r="GY559">
        <v>17.03424</v>
      </c>
      <c r="GZ559">
        <v>0</v>
      </c>
      <c r="HA559">
        <v>0</v>
      </c>
      <c r="HB559" s="1">
        <v>6.1277140000000003E-3</v>
      </c>
      <c r="HC559">
        <v>17.087579999999999</v>
      </c>
      <c r="HD559">
        <v>0</v>
      </c>
      <c r="HE559">
        <v>0</v>
      </c>
      <c r="HF559" s="1">
        <v>6.0844660000000002E-3</v>
      </c>
      <c r="HG559">
        <v>17.138940000000002</v>
      </c>
      <c r="HH559">
        <v>0</v>
      </c>
      <c r="HI559">
        <v>0</v>
      </c>
      <c r="HJ559" s="1">
        <v>6.1064129999999998E-3</v>
      </c>
      <c r="HK559">
        <v>17.160129999999999</v>
      </c>
      <c r="HL559">
        <v>0</v>
      </c>
      <c r="HM559">
        <v>0</v>
      </c>
      <c r="HN559" s="1">
        <v>6.0764310000000002E-3</v>
      </c>
      <c r="HO559">
        <v>17.14677</v>
      </c>
      <c r="HP559">
        <v>0</v>
      </c>
      <c r="HQ559">
        <v>0</v>
      </c>
      <c r="HR559" s="1">
        <v>6.1485439999999997E-3</v>
      </c>
      <c r="HS559">
        <v>17.129619999999999</v>
      </c>
      <c r="HT559">
        <v>0</v>
      </c>
      <c r="HU559">
        <v>0</v>
      </c>
      <c r="HV559" s="1">
        <v>6.1127500000000001E-3</v>
      </c>
      <c r="HW559">
        <v>17.118480000000002</v>
      </c>
      <c r="HX559">
        <v>0</v>
      </c>
      <c r="HY559">
        <v>0</v>
      </c>
      <c r="HZ559" s="1">
        <v>6.0585049999999996E-3</v>
      </c>
      <c r="IA559">
        <v>17.160329999999998</v>
      </c>
      <c r="IB559">
        <v>0</v>
      </c>
      <c r="IC559">
        <v>0</v>
      </c>
      <c r="ID559" s="1">
        <v>5.9213520000000004E-3</v>
      </c>
      <c r="IE559">
        <v>17.22748</v>
      </c>
      <c r="IF559">
        <v>0</v>
      </c>
      <c r="IG559">
        <v>0</v>
      </c>
      <c r="IH559" s="1">
        <v>5.8212359999999996E-3</v>
      </c>
      <c r="II559">
        <v>17.29121</v>
      </c>
      <c r="IJ559">
        <v>0</v>
      </c>
      <c r="IK559">
        <v>0</v>
      </c>
      <c r="IL559" s="1">
        <v>5.7728299999999996E-3</v>
      </c>
      <c r="IM559">
        <v>17.348189999999999</v>
      </c>
      <c r="IN559">
        <v>0</v>
      </c>
      <c r="IO559">
        <v>0</v>
      </c>
      <c r="IP559" s="1">
        <v>5.7621169999999998E-3</v>
      </c>
      <c r="IQ559">
        <v>17.365300000000001</v>
      </c>
      <c r="IR559">
        <v>0</v>
      </c>
      <c r="IS559">
        <v>0</v>
      </c>
      <c r="IT559" s="1">
        <v>5.740373E-3</v>
      </c>
      <c r="IU559">
        <v>17.355350000000001</v>
      </c>
      <c r="IV559">
        <v>0</v>
      </c>
      <c r="IW559">
        <v>0</v>
      </c>
      <c r="IX559" s="1">
        <v>5.8307539999999996E-3</v>
      </c>
      <c r="IY559">
        <v>17.343579999999999</v>
      </c>
      <c r="IZ559">
        <v>0</v>
      </c>
      <c r="JA559">
        <v>0</v>
      </c>
      <c r="JB559" s="1">
        <v>5.8366920000000001E-3</v>
      </c>
      <c r="JC559">
        <v>17.33859</v>
      </c>
      <c r="JD559">
        <v>0</v>
      </c>
      <c r="JE559">
        <v>0</v>
      </c>
      <c r="JF559" s="1">
        <v>5.845406E-3</v>
      </c>
      <c r="JG559">
        <v>17.367640000000002</v>
      </c>
      <c r="JH559">
        <v>0</v>
      </c>
      <c r="JI559">
        <v>0</v>
      </c>
      <c r="JJ559" s="1">
        <v>5.755497E-3</v>
      </c>
      <c r="JK559">
        <v>17.392959999999999</v>
      </c>
      <c r="JL559">
        <v>0</v>
      </c>
      <c r="JM559">
        <v>0</v>
      </c>
      <c r="JN559" s="1">
        <v>5.6850030000000001E-3</v>
      </c>
      <c r="JO559">
        <v>17.4269</v>
      </c>
      <c r="JP559">
        <v>0</v>
      </c>
      <c r="JQ559">
        <v>0</v>
      </c>
      <c r="JR559" s="1">
        <v>5.6434559999999998E-3</v>
      </c>
      <c r="JS559">
        <v>17.439489999999999</v>
      </c>
      <c r="JT559">
        <v>0</v>
      </c>
      <c r="JU559">
        <v>0</v>
      </c>
      <c r="JV559" s="1">
        <v>5.6336229999999999E-3</v>
      </c>
      <c r="JW559">
        <v>17.43439</v>
      </c>
      <c r="JX559">
        <v>0</v>
      </c>
      <c r="JY559">
        <v>0</v>
      </c>
      <c r="JZ559" s="1">
        <v>5.6058439999999996E-3</v>
      </c>
      <c r="KA559">
        <v>17.425470000000001</v>
      </c>
      <c r="KB559">
        <v>0</v>
      </c>
      <c r="KC559">
        <v>0</v>
      </c>
      <c r="KD559" s="1">
        <v>5.55224E-3</v>
      </c>
      <c r="KE559">
        <v>17.41639</v>
      </c>
      <c r="KF559">
        <v>0</v>
      </c>
      <c r="KG559">
        <v>0</v>
      </c>
      <c r="KH559" s="1">
        <v>5.4858579999999997E-3</v>
      </c>
      <c r="KI559">
        <v>17.40963</v>
      </c>
      <c r="KJ559">
        <v>0</v>
      </c>
      <c r="KK559">
        <v>0</v>
      </c>
      <c r="KL559" s="1">
        <v>5.4348850000000004E-3</v>
      </c>
      <c r="KM559">
        <v>17.443249999999999</v>
      </c>
      <c r="KN559">
        <v>0</v>
      </c>
      <c r="KO559">
        <v>0</v>
      </c>
      <c r="KP559" s="1">
        <v>5.4089530000000002E-3</v>
      </c>
      <c r="KQ559">
        <v>17.465060000000001</v>
      </c>
      <c r="KR559">
        <v>0</v>
      </c>
      <c r="KS559">
        <v>0</v>
      </c>
      <c r="KT559" s="1">
        <v>5.3663490000000003E-3</v>
      </c>
      <c r="KU559">
        <v>17.493279999999999</v>
      </c>
      <c r="KV559">
        <v>0</v>
      </c>
      <c r="KW559">
        <v>0</v>
      </c>
      <c r="KX559" s="1">
        <v>5.3210250000000001E-3</v>
      </c>
      <c r="KY559">
        <v>17.52169</v>
      </c>
      <c r="KZ559">
        <v>0</v>
      </c>
      <c r="LA559">
        <v>0</v>
      </c>
      <c r="LB559" s="1">
        <v>5.2728000000000002E-3</v>
      </c>
      <c r="LC559">
        <v>17.529029999999999</v>
      </c>
      <c r="LD559">
        <v>0</v>
      </c>
      <c r="LE559">
        <v>0</v>
      </c>
      <c r="LF559" s="1">
        <v>5.2379419999999998E-3</v>
      </c>
      <c r="LG559">
        <v>17.515000000000001</v>
      </c>
      <c r="LH559">
        <v>0</v>
      </c>
      <c r="LI559">
        <v>0</v>
      </c>
      <c r="LJ559" s="1">
        <v>5.2914099999999999E-3</v>
      </c>
      <c r="LK559">
        <v>17.49821</v>
      </c>
      <c r="LL559">
        <v>0</v>
      </c>
      <c r="LM559">
        <v>0</v>
      </c>
      <c r="LN559" s="1">
        <v>5.2999429999999997E-3</v>
      </c>
      <c r="LO559">
        <v>17.49737</v>
      </c>
      <c r="LP559">
        <v>0</v>
      </c>
      <c r="LQ559">
        <v>0</v>
      </c>
      <c r="LR559" s="1">
        <v>5.2910409999999998E-3</v>
      </c>
      <c r="LS559">
        <v>17.555029999999999</v>
      </c>
      <c r="LT559">
        <v>0</v>
      </c>
      <c r="LU559">
        <v>0</v>
      </c>
      <c r="LV559" s="1">
        <v>5.2241379999999997E-3</v>
      </c>
      <c r="LW559">
        <v>17.61328</v>
      </c>
      <c r="LX559">
        <v>0</v>
      </c>
      <c r="LY559">
        <v>0</v>
      </c>
      <c r="LZ559" s="1">
        <v>5.1739760000000003E-3</v>
      </c>
      <c r="MA559">
        <v>17.673780000000001</v>
      </c>
      <c r="MB559">
        <v>0</v>
      </c>
      <c r="MC559">
        <v>0</v>
      </c>
      <c r="MD559" s="1">
        <v>5.1656430000000001E-3</v>
      </c>
      <c r="ME559">
        <v>17.74127</v>
      </c>
      <c r="MF559">
        <v>0</v>
      </c>
      <c r="MG559">
        <v>0</v>
      </c>
      <c r="MH559" s="1">
        <v>5.1712599999999996E-3</v>
      </c>
      <c r="MI559">
        <v>17.768519999999999</v>
      </c>
      <c r="MJ559">
        <v>0</v>
      </c>
      <c r="MK559">
        <v>0</v>
      </c>
      <c r="ML559" s="1">
        <v>5.1652989999999999E-3</v>
      </c>
      <c r="MM559">
        <v>17.752089999999999</v>
      </c>
      <c r="MN559">
        <v>0</v>
      </c>
      <c r="MO559">
        <v>0</v>
      </c>
      <c r="MP559" s="1">
        <v>5.2600870000000001E-3</v>
      </c>
      <c r="MQ559">
        <v>17.736339999999998</v>
      </c>
      <c r="MR559">
        <v>0</v>
      </c>
      <c r="MS559">
        <v>0</v>
      </c>
      <c r="MT559" s="1">
        <v>5.2891379999999997E-3</v>
      </c>
      <c r="MU559">
        <v>17.732050000000001</v>
      </c>
      <c r="MV559">
        <v>0</v>
      </c>
      <c r="MW559">
        <v>0</v>
      </c>
      <c r="MX559" s="1">
        <v>5.2957159999999998E-3</v>
      </c>
      <c r="MY559">
        <v>17.78321</v>
      </c>
      <c r="MZ559">
        <v>0</v>
      </c>
      <c r="NA559">
        <v>0</v>
      </c>
      <c r="NB559" s="1">
        <v>5.2240120000000001E-3</v>
      </c>
      <c r="NC559">
        <v>17.847629999999999</v>
      </c>
      <c r="ND559">
        <v>0</v>
      </c>
      <c r="NE559">
        <v>4.4075389999999998E-17</v>
      </c>
      <c r="NF559" s="1">
        <v>5.1781479999999996E-3</v>
      </c>
      <c r="NG559">
        <v>17.906590000000001</v>
      </c>
      <c r="NH559">
        <v>0</v>
      </c>
      <c r="NI559">
        <v>4.9734510000000002E-15</v>
      </c>
      <c r="NJ559" s="1">
        <v>5.1831539999999997E-3</v>
      </c>
      <c r="NK559">
        <v>17.964639999999999</v>
      </c>
      <c r="NL559">
        <v>0</v>
      </c>
      <c r="NM559">
        <v>5.8194340000000004E-14</v>
      </c>
      <c r="NN559" s="1">
        <v>5.2017829999999998E-3</v>
      </c>
      <c r="NO559">
        <v>17.98272</v>
      </c>
      <c r="NP559">
        <v>0</v>
      </c>
      <c r="NQ559">
        <v>3.1907169999999999E-13</v>
      </c>
      <c r="NR559" s="1">
        <v>5.2111290000000001E-3</v>
      </c>
      <c r="NS559">
        <v>17.97448</v>
      </c>
      <c r="NT559">
        <v>0</v>
      </c>
      <c r="NU559">
        <v>1.1930210000000001E-12</v>
      </c>
      <c r="NV559" s="1">
        <v>5.1468190000000004E-3</v>
      </c>
      <c r="NW559">
        <v>17.964359999999999</v>
      </c>
      <c r="NX559">
        <v>0</v>
      </c>
      <c r="NY559">
        <v>3.533734E-12</v>
      </c>
      <c r="NZ559" s="1">
        <v>5.0853369999999997E-3</v>
      </c>
      <c r="OA559">
        <v>17.959759999999999</v>
      </c>
      <c r="OB559">
        <v>1.413211E-20</v>
      </c>
      <c r="OC559">
        <v>8.9323499999999996E-12</v>
      </c>
      <c r="OD559" s="1">
        <v>5.0720729999999999E-3</v>
      </c>
      <c r="OE559">
        <v>17.968039999999998</v>
      </c>
      <c r="OF559">
        <v>6.9983090000000003E-17</v>
      </c>
      <c r="OG559">
        <v>2.286415E-11</v>
      </c>
      <c r="OH559" s="1">
        <v>5.0981239999999999E-3</v>
      </c>
      <c r="OI559">
        <v>18.011859999999999</v>
      </c>
      <c r="OJ559">
        <v>2.1022320000000001E-16</v>
      </c>
      <c r="OK559">
        <v>6.8342529999999994E-11</v>
      </c>
    </row>
    <row r="560" spans="1:401" x14ac:dyDescent="0.35">
      <c r="A560">
        <v>569</v>
      </c>
      <c r="B560" t="s">
        <v>4</v>
      </c>
      <c r="C560" t="s">
        <v>364</v>
      </c>
      <c r="D560" t="s">
        <v>567</v>
      </c>
      <c r="E560">
        <v>7576.5839999999998</v>
      </c>
      <c r="F560" s="1">
        <v>2.8666939999999999E-3</v>
      </c>
      <c r="G560">
        <v>16.245899999999999</v>
      </c>
      <c r="H560">
        <v>0</v>
      </c>
      <c r="I560">
        <v>0</v>
      </c>
      <c r="J560" s="1">
        <v>2.8219629999999998E-3</v>
      </c>
      <c r="K560">
        <v>16.2484</v>
      </c>
      <c r="L560">
        <v>0</v>
      </c>
      <c r="M560">
        <v>0</v>
      </c>
      <c r="N560" s="1">
        <v>2.9189020000000001E-3</v>
      </c>
      <c r="O560">
        <v>16.28753</v>
      </c>
      <c r="P560">
        <v>0</v>
      </c>
      <c r="Q560">
        <v>0</v>
      </c>
      <c r="R560" s="1">
        <v>2.9761200000000001E-3</v>
      </c>
      <c r="S560">
        <v>16.309979999999999</v>
      </c>
      <c r="T560">
        <v>0</v>
      </c>
      <c r="U560">
        <v>0</v>
      </c>
      <c r="V560" s="1">
        <v>2.9613949999999999E-3</v>
      </c>
      <c r="W560">
        <v>16.34477</v>
      </c>
      <c r="X560">
        <v>0</v>
      </c>
      <c r="Y560">
        <v>0</v>
      </c>
      <c r="Z560" s="1">
        <v>2.9119300000000001E-3</v>
      </c>
      <c r="AA560">
        <v>16.348659999999999</v>
      </c>
      <c r="AB560">
        <v>0</v>
      </c>
      <c r="AC560">
        <v>0</v>
      </c>
      <c r="AD560" s="1">
        <v>2.9032440000000001E-3</v>
      </c>
      <c r="AE560">
        <v>16.347460000000002</v>
      </c>
      <c r="AF560">
        <v>0</v>
      </c>
      <c r="AG560">
        <v>0</v>
      </c>
      <c r="AH560" s="1">
        <v>2.804155E-3</v>
      </c>
      <c r="AI560">
        <v>16.345469999999999</v>
      </c>
      <c r="AJ560">
        <v>0</v>
      </c>
      <c r="AK560">
        <v>0</v>
      </c>
      <c r="AL560" s="1">
        <v>2.8082250000000001E-3</v>
      </c>
      <c r="AM560">
        <v>16.341930000000001</v>
      </c>
      <c r="AN560">
        <v>0</v>
      </c>
      <c r="AO560">
        <v>0</v>
      </c>
      <c r="AP560" s="1">
        <v>2.80672E-3</v>
      </c>
      <c r="AQ560">
        <v>16.342839999999999</v>
      </c>
      <c r="AR560">
        <v>0</v>
      </c>
      <c r="AS560">
        <v>0</v>
      </c>
      <c r="AT560" s="1">
        <v>2.8898769999999999E-3</v>
      </c>
      <c r="AU560">
        <v>16.37801</v>
      </c>
      <c r="AV560">
        <v>0</v>
      </c>
      <c r="AW560">
        <v>0</v>
      </c>
      <c r="AX560" s="1">
        <v>2.9414430000000002E-3</v>
      </c>
      <c r="AY560">
        <v>16.394680000000001</v>
      </c>
      <c r="AZ560">
        <v>0</v>
      </c>
      <c r="BA560">
        <v>0</v>
      </c>
      <c r="BB560" s="1">
        <v>2.9678339999999999E-3</v>
      </c>
      <c r="BC560">
        <v>16.40767</v>
      </c>
      <c r="BD560">
        <v>0</v>
      </c>
      <c r="BE560">
        <v>0</v>
      </c>
      <c r="BF560" s="1">
        <v>2.9611049999999999E-3</v>
      </c>
      <c r="BG560">
        <v>16.419989999999999</v>
      </c>
      <c r="BH560">
        <v>0</v>
      </c>
      <c r="BI560">
        <v>0</v>
      </c>
      <c r="BJ560" s="1">
        <v>2.98723E-3</v>
      </c>
      <c r="BK560">
        <v>16.413910000000001</v>
      </c>
      <c r="BL560">
        <v>0</v>
      </c>
      <c r="BM560">
        <v>0</v>
      </c>
      <c r="BN560" s="1">
        <v>3.0528259999999998E-3</v>
      </c>
      <c r="BO560">
        <v>16.40305</v>
      </c>
      <c r="BP560">
        <v>0</v>
      </c>
      <c r="BQ560">
        <v>0</v>
      </c>
      <c r="BR560" s="1">
        <v>3.1150700000000002E-3</v>
      </c>
      <c r="BS560">
        <v>16.394189999999998</v>
      </c>
      <c r="BT560">
        <v>0</v>
      </c>
      <c r="BU560">
        <v>0</v>
      </c>
      <c r="BV560" s="1">
        <v>3.154919E-3</v>
      </c>
      <c r="BW560">
        <v>16.414909999999999</v>
      </c>
      <c r="BX560">
        <v>0</v>
      </c>
      <c r="BY560">
        <v>0</v>
      </c>
      <c r="BZ560" s="1">
        <v>3.165317E-3</v>
      </c>
      <c r="CA560">
        <v>16.462029999999999</v>
      </c>
      <c r="CB560">
        <v>0</v>
      </c>
      <c r="CC560">
        <v>0</v>
      </c>
      <c r="CD560" s="1">
        <v>3.1801720000000002E-3</v>
      </c>
      <c r="CE560">
        <v>16.51831</v>
      </c>
      <c r="CF560">
        <v>0</v>
      </c>
      <c r="CG560">
        <v>0</v>
      </c>
      <c r="CH560" s="1">
        <v>3.220999E-3</v>
      </c>
      <c r="CI560">
        <v>16.564139999999998</v>
      </c>
      <c r="CJ560">
        <v>0</v>
      </c>
      <c r="CK560">
        <v>0</v>
      </c>
      <c r="CL560" s="1">
        <v>3.2626769999999999E-3</v>
      </c>
      <c r="CM560">
        <v>16.573879999999999</v>
      </c>
      <c r="CN560">
        <v>0</v>
      </c>
      <c r="CO560">
        <v>0</v>
      </c>
      <c r="CP560">
        <v>3.2909549999999999E-3</v>
      </c>
      <c r="CQ560">
        <v>16.564679999999999</v>
      </c>
      <c r="CR560">
        <v>0</v>
      </c>
      <c r="CS560">
        <v>0</v>
      </c>
      <c r="CT560" s="1">
        <v>3.4787860000000002E-3</v>
      </c>
      <c r="CU560">
        <v>16.555160000000001</v>
      </c>
      <c r="CV560">
        <v>0</v>
      </c>
      <c r="CW560">
        <v>0</v>
      </c>
      <c r="CX560" s="1">
        <v>3.5594860000000002E-3</v>
      </c>
      <c r="CY560">
        <v>16.551010000000002</v>
      </c>
      <c r="CZ560">
        <v>0</v>
      </c>
      <c r="DA560">
        <v>0</v>
      </c>
      <c r="DB560" s="1">
        <v>3.6022879999999999E-3</v>
      </c>
      <c r="DC560">
        <v>16.58174</v>
      </c>
      <c r="DD560">
        <v>0</v>
      </c>
      <c r="DE560">
        <v>0</v>
      </c>
      <c r="DF560" s="1">
        <v>3.527096E-3</v>
      </c>
      <c r="DG560">
        <v>16.63542</v>
      </c>
      <c r="DH560">
        <v>0</v>
      </c>
      <c r="DI560">
        <v>0</v>
      </c>
      <c r="DJ560" s="1">
        <v>3.492743E-3</v>
      </c>
      <c r="DK560">
        <v>16.680240000000001</v>
      </c>
      <c r="DL560">
        <v>0</v>
      </c>
      <c r="DM560">
        <v>0</v>
      </c>
      <c r="DN560" s="1">
        <v>3.516398E-3</v>
      </c>
      <c r="DO560">
        <v>16.717110000000002</v>
      </c>
      <c r="DP560">
        <v>0</v>
      </c>
      <c r="DQ560">
        <v>0</v>
      </c>
      <c r="DR560" s="1">
        <v>3.5649079999999999E-3</v>
      </c>
      <c r="DS560">
        <v>16.726649999999999</v>
      </c>
      <c r="DT560">
        <v>0</v>
      </c>
      <c r="DU560">
        <v>0</v>
      </c>
      <c r="DV560" s="1">
        <v>3.5724480000000002E-3</v>
      </c>
      <c r="DW560">
        <v>16.71668</v>
      </c>
      <c r="DX560">
        <v>0</v>
      </c>
      <c r="DY560">
        <v>0</v>
      </c>
      <c r="DZ560" s="1">
        <v>3.859038E-3</v>
      </c>
      <c r="EA560">
        <v>16.70186</v>
      </c>
      <c r="EB560">
        <v>0</v>
      </c>
      <c r="EC560">
        <v>0</v>
      </c>
      <c r="ED560" s="1">
        <v>3.9495520000000003E-3</v>
      </c>
      <c r="EE560">
        <v>16.689640000000001</v>
      </c>
      <c r="EF560">
        <v>0</v>
      </c>
      <c r="EG560">
        <v>0</v>
      </c>
      <c r="EH560" s="1">
        <v>3.9878040000000002E-3</v>
      </c>
      <c r="EI560">
        <v>16.705079999999999</v>
      </c>
      <c r="EJ560">
        <v>0</v>
      </c>
      <c r="EK560">
        <v>0</v>
      </c>
      <c r="EL560" s="1">
        <v>3.82146E-3</v>
      </c>
      <c r="EM560">
        <v>16.741910000000001</v>
      </c>
      <c r="EN560">
        <v>0</v>
      </c>
      <c r="EO560">
        <v>0</v>
      </c>
      <c r="EP560" s="1">
        <v>3.724944E-3</v>
      </c>
      <c r="EQ560">
        <v>16.787099999999999</v>
      </c>
      <c r="ER560">
        <v>0</v>
      </c>
      <c r="ES560">
        <v>0</v>
      </c>
      <c r="ET560" s="1">
        <v>3.7284739999999999E-3</v>
      </c>
      <c r="EU560">
        <v>16.824909999999999</v>
      </c>
      <c r="EV560">
        <v>0</v>
      </c>
      <c r="EW560">
        <v>0</v>
      </c>
      <c r="EX560" s="1">
        <v>3.7845560000000001E-3</v>
      </c>
      <c r="EY560">
        <v>16.830970000000001</v>
      </c>
      <c r="EZ560">
        <v>0</v>
      </c>
      <c r="FA560">
        <v>0</v>
      </c>
      <c r="FB560" s="1">
        <v>3.779419E-3</v>
      </c>
      <c r="FC560">
        <v>16.81701</v>
      </c>
      <c r="FD560">
        <v>0</v>
      </c>
      <c r="FE560">
        <v>0</v>
      </c>
      <c r="FF560" s="1">
        <v>3.9761350000000004E-3</v>
      </c>
      <c r="FG560">
        <v>16.799289999999999</v>
      </c>
      <c r="FH560">
        <v>0</v>
      </c>
      <c r="FI560">
        <v>0</v>
      </c>
      <c r="FJ560" s="1">
        <v>4.001686E-3</v>
      </c>
      <c r="FK560">
        <v>16.790120000000002</v>
      </c>
      <c r="FL560">
        <v>0</v>
      </c>
      <c r="FM560">
        <v>0</v>
      </c>
      <c r="FN560" s="1">
        <v>4.0149169999999998E-3</v>
      </c>
      <c r="FO560">
        <v>16.831130000000002</v>
      </c>
      <c r="FP560">
        <v>0</v>
      </c>
      <c r="FQ560">
        <v>0</v>
      </c>
      <c r="FR560" s="1">
        <v>3.8681549999999999E-3</v>
      </c>
      <c r="FS560">
        <v>16.874829999999999</v>
      </c>
      <c r="FT560">
        <v>0</v>
      </c>
      <c r="FU560">
        <v>0</v>
      </c>
      <c r="FV560" s="1">
        <v>3.775572E-3</v>
      </c>
      <c r="FW560">
        <v>16.913329999999998</v>
      </c>
      <c r="FX560">
        <v>0</v>
      </c>
      <c r="FY560">
        <v>0</v>
      </c>
      <c r="FZ560" s="1">
        <v>3.7519379999999998E-3</v>
      </c>
      <c r="GA560">
        <v>16.935179999999999</v>
      </c>
      <c r="GB560">
        <v>0</v>
      </c>
      <c r="GC560">
        <v>0</v>
      </c>
      <c r="GD560" s="1">
        <v>3.7729370000000001E-3</v>
      </c>
      <c r="GE560">
        <v>16.936450000000001</v>
      </c>
      <c r="GF560">
        <v>0</v>
      </c>
      <c r="GG560">
        <v>0</v>
      </c>
      <c r="GH560" s="1">
        <v>3.7574449999999999E-3</v>
      </c>
      <c r="GI560">
        <v>16.923729999999999</v>
      </c>
      <c r="GJ560">
        <v>0</v>
      </c>
      <c r="GK560">
        <v>0</v>
      </c>
      <c r="GL560" s="1">
        <v>3.9366180000000002E-3</v>
      </c>
      <c r="GM560">
        <v>16.908580000000001</v>
      </c>
      <c r="GN560">
        <v>0</v>
      </c>
      <c r="GO560">
        <v>0</v>
      </c>
      <c r="GP560" s="1">
        <v>3.9592050000000004E-3</v>
      </c>
      <c r="GQ560">
        <v>16.90446</v>
      </c>
      <c r="GR560">
        <v>0</v>
      </c>
      <c r="GS560">
        <v>0</v>
      </c>
      <c r="GT560" s="1">
        <v>3.9691700000000002E-3</v>
      </c>
      <c r="GU560">
        <v>16.95269</v>
      </c>
      <c r="GV560">
        <v>0</v>
      </c>
      <c r="GW560">
        <v>0</v>
      </c>
      <c r="GX560" s="1">
        <v>3.8269689999999999E-3</v>
      </c>
      <c r="GY560">
        <v>17.005659999999999</v>
      </c>
      <c r="GZ560">
        <v>0</v>
      </c>
      <c r="HA560">
        <v>0</v>
      </c>
      <c r="HB560" s="1">
        <v>3.738749E-3</v>
      </c>
      <c r="HC560">
        <v>17.056460000000001</v>
      </c>
      <c r="HD560">
        <v>0</v>
      </c>
      <c r="HE560">
        <v>0</v>
      </c>
      <c r="HF560" s="1">
        <v>3.7133790000000002E-3</v>
      </c>
      <c r="HG560">
        <v>17.105810000000002</v>
      </c>
      <c r="HH560">
        <v>0</v>
      </c>
      <c r="HI560">
        <v>0</v>
      </c>
      <c r="HJ560" s="1">
        <v>3.7269069999999998E-3</v>
      </c>
      <c r="HK560">
        <v>17.12743</v>
      </c>
      <c r="HL560">
        <v>0</v>
      </c>
      <c r="HM560">
        <v>0</v>
      </c>
      <c r="HN560" s="1">
        <v>3.7086530000000001E-3</v>
      </c>
      <c r="HO560">
        <v>17.116779999999999</v>
      </c>
      <c r="HP560">
        <v>0</v>
      </c>
      <c r="HQ560">
        <v>0</v>
      </c>
      <c r="HR560" s="1">
        <v>3.7603490000000001E-3</v>
      </c>
      <c r="HS560">
        <v>17.102170000000001</v>
      </c>
      <c r="HT560">
        <v>0</v>
      </c>
      <c r="HU560">
        <v>0</v>
      </c>
      <c r="HV560" s="1">
        <v>3.736465E-3</v>
      </c>
      <c r="HW560">
        <v>17.092680000000001</v>
      </c>
      <c r="HX560">
        <v>0</v>
      </c>
      <c r="HY560">
        <v>0</v>
      </c>
      <c r="HZ560" s="1">
        <v>3.7047170000000002E-3</v>
      </c>
      <c r="IA560">
        <v>17.13214</v>
      </c>
      <c r="IB560">
        <v>0</v>
      </c>
      <c r="IC560">
        <v>0</v>
      </c>
      <c r="ID560" s="1">
        <v>3.6222670000000002E-3</v>
      </c>
      <c r="IE560">
        <v>17.195509999999999</v>
      </c>
      <c r="IF560">
        <v>0</v>
      </c>
      <c r="IG560">
        <v>0</v>
      </c>
      <c r="IH560" s="1">
        <v>3.558084E-3</v>
      </c>
      <c r="II560">
        <v>17.25628</v>
      </c>
      <c r="IJ560">
        <v>0</v>
      </c>
      <c r="IK560">
        <v>0</v>
      </c>
      <c r="IL560" s="1">
        <v>3.5304049999999999E-3</v>
      </c>
      <c r="IM560">
        <v>17.311199999999999</v>
      </c>
      <c r="IN560">
        <v>0</v>
      </c>
      <c r="IO560">
        <v>0</v>
      </c>
      <c r="IP560" s="1">
        <v>3.5232169999999999E-3</v>
      </c>
      <c r="IQ560">
        <v>17.32939</v>
      </c>
      <c r="IR560">
        <v>0</v>
      </c>
      <c r="IS560">
        <v>0</v>
      </c>
      <c r="IT560" s="1">
        <v>3.5100520000000001E-3</v>
      </c>
      <c r="IU560">
        <v>17.322230000000001</v>
      </c>
      <c r="IV560">
        <v>0</v>
      </c>
      <c r="IW560">
        <v>0</v>
      </c>
      <c r="IX560" s="1">
        <v>3.572797E-3</v>
      </c>
      <c r="IY560">
        <v>17.312909999999999</v>
      </c>
      <c r="IZ560">
        <v>0</v>
      </c>
      <c r="JA560">
        <v>0</v>
      </c>
      <c r="JB560" s="1">
        <v>3.575936E-3</v>
      </c>
      <c r="JC560">
        <v>17.30939</v>
      </c>
      <c r="JD560">
        <v>0</v>
      </c>
      <c r="JE560">
        <v>0</v>
      </c>
      <c r="JF560" s="1">
        <v>3.5801159999999999E-3</v>
      </c>
      <c r="JG560">
        <v>17.337230000000002</v>
      </c>
      <c r="JH560">
        <v>0</v>
      </c>
      <c r="JI560">
        <v>0</v>
      </c>
      <c r="JJ560" s="1">
        <v>3.5265269999999998E-3</v>
      </c>
      <c r="JK560">
        <v>17.361879999999999</v>
      </c>
      <c r="JL560">
        <v>0</v>
      </c>
      <c r="JM560">
        <v>0</v>
      </c>
      <c r="JN560" s="1">
        <v>3.481194E-3</v>
      </c>
      <c r="JO560">
        <v>17.394670000000001</v>
      </c>
      <c r="JP560">
        <v>0</v>
      </c>
      <c r="JQ560">
        <v>0</v>
      </c>
      <c r="JR560" s="1">
        <v>3.455994E-3</v>
      </c>
      <c r="JS560">
        <v>17.407800000000002</v>
      </c>
      <c r="JT560">
        <v>0</v>
      </c>
      <c r="JU560">
        <v>0</v>
      </c>
      <c r="JV560" s="1">
        <v>3.450612E-3</v>
      </c>
      <c r="JW560">
        <v>17.40438</v>
      </c>
      <c r="JX560">
        <v>0</v>
      </c>
      <c r="JY560">
        <v>0</v>
      </c>
      <c r="JZ560" s="1">
        <v>3.4326090000000001E-3</v>
      </c>
      <c r="KA560">
        <v>17.39714</v>
      </c>
      <c r="KB560">
        <v>0</v>
      </c>
      <c r="KC560">
        <v>0</v>
      </c>
      <c r="KD560" s="1">
        <v>3.401519E-3</v>
      </c>
      <c r="KE560">
        <v>17.38955</v>
      </c>
      <c r="KF560">
        <v>0</v>
      </c>
      <c r="KG560">
        <v>0</v>
      </c>
      <c r="KH560" s="1">
        <v>3.3609289999999999E-3</v>
      </c>
      <c r="KI560">
        <v>17.383970000000001</v>
      </c>
      <c r="KJ560">
        <v>0</v>
      </c>
      <c r="KK560">
        <v>0</v>
      </c>
      <c r="KL560" s="1">
        <v>3.32863E-3</v>
      </c>
      <c r="KM560">
        <v>17.415679999999998</v>
      </c>
      <c r="KN560">
        <v>0</v>
      </c>
      <c r="KO560">
        <v>0</v>
      </c>
      <c r="KP560" s="1">
        <v>3.3129499999999998E-3</v>
      </c>
      <c r="KQ560">
        <v>17.43675</v>
      </c>
      <c r="KR560">
        <v>0</v>
      </c>
      <c r="KS560">
        <v>0</v>
      </c>
      <c r="KT560" s="1">
        <v>3.2882290000000002E-3</v>
      </c>
      <c r="KU560">
        <v>17.463840000000001</v>
      </c>
      <c r="KV560">
        <v>0</v>
      </c>
      <c r="KW560">
        <v>0</v>
      </c>
      <c r="KX560" s="1">
        <v>3.2605469999999999E-3</v>
      </c>
      <c r="KY560">
        <v>17.49136</v>
      </c>
      <c r="KZ560">
        <v>0</v>
      </c>
      <c r="LA560">
        <v>0</v>
      </c>
      <c r="LB560" s="1">
        <v>3.2303129999999998E-3</v>
      </c>
      <c r="LC560">
        <v>17.49944</v>
      </c>
      <c r="LD560">
        <v>0</v>
      </c>
      <c r="LE560">
        <v>0</v>
      </c>
      <c r="LF560" s="1">
        <v>3.2097279999999998E-3</v>
      </c>
      <c r="LG560">
        <v>17.487570000000002</v>
      </c>
      <c r="LH560">
        <v>0</v>
      </c>
      <c r="LI560">
        <v>0</v>
      </c>
      <c r="LJ560" s="1">
        <v>3.2445730000000002E-3</v>
      </c>
      <c r="LK560">
        <v>17.472770000000001</v>
      </c>
      <c r="LL560">
        <v>0</v>
      </c>
      <c r="LM560">
        <v>0</v>
      </c>
      <c r="LN560" s="1">
        <v>3.2501190000000001E-3</v>
      </c>
      <c r="LO560">
        <v>17.4724</v>
      </c>
      <c r="LP560">
        <v>0</v>
      </c>
      <c r="LQ560">
        <v>0</v>
      </c>
      <c r="LR560" s="1">
        <v>3.2445500000000001E-3</v>
      </c>
      <c r="LS560">
        <v>17.526299999999999</v>
      </c>
      <c r="LT560">
        <v>0</v>
      </c>
      <c r="LU560">
        <v>0</v>
      </c>
      <c r="LV560" s="1">
        <v>3.2039759999999999E-3</v>
      </c>
      <c r="LW560">
        <v>17.581379999999999</v>
      </c>
      <c r="LX560">
        <v>0</v>
      </c>
      <c r="LY560">
        <v>0</v>
      </c>
      <c r="LZ560">
        <v>3.173524E-3</v>
      </c>
      <c r="MA560">
        <v>17.639050000000001</v>
      </c>
      <c r="MB560">
        <v>0</v>
      </c>
      <c r="MC560">
        <v>0</v>
      </c>
      <c r="MD560" s="1">
        <v>3.1695429999999999E-3</v>
      </c>
      <c r="ME560">
        <v>17.70354</v>
      </c>
      <c r="MF560">
        <v>0</v>
      </c>
      <c r="MG560">
        <v>0</v>
      </c>
      <c r="MH560" s="1">
        <v>3.173033E-3</v>
      </c>
      <c r="MI560">
        <v>17.731190000000002</v>
      </c>
      <c r="MJ560">
        <v>0</v>
      </c>
      <c r="MK560">
        <v>0</v>
      </c>
      <c r="ML560" s="1">
        <v>3.1693530000000002E-3</v>
      </c>
      <c r="MM560">
        <v>17.71809</v>
      </c>
      <c r="MN560">
        <v>0</v>
      </c>
      <c r="MO560">
        <v>0</v>
      </c>
      <c r="MP560" s="1">
        <v>3.2305889999999999E-3</v>
      </c>
      <c r="MQ560">
        <v>17.704979999999999</v>
      </c>
      <c r="MR560">
        <v>0</v>
      </c>
      <c r="MS560">
        <v>0</v>
      </c>
      <c r="MT560" s="1">
        <v>3.2477610000000001E-3</v>
      </c>
      <c r="MU560">
        <v>17.702000000000002</v>
      </c>
      <c r="MV560">
        <v>0</v>
      </c>
      <c r="MW560">
        <v>0</v>
      </c>
      <c r="MX560" s="1">
        <v>3.253349E-3</v>
      </c>
      <c r="MY560">
        <v>17.750360000000001</v>
      </c>
      <c r="MZ560">
        <v>0</v>
      </c>
      <c r="NA560">
        <v>0</v>
      </c>
      <c r="NB560" s="1">
        <v>3.2077730000000001E-3</v>
      </c>
      <c r="NC560">
        <v>17.81147</v>
      </c>
      <c r="ND560">
        <v>1.4023460000000001E-22</v>
      </c>
      <c r="NE560">
        <v>5.3387909999999998E-19</v>
      </c>
      <c r="NF560" s="1">
        <v>3.1795679999999998E-3</v>
      </c>
      <c r="NG560">
        <v>17.86797</v>
      </c>
      <c r="NH560">
        <v>1.5678419999999999E-20</v>
      </c>
      <c r="NI560">
        <v>1.4813839999999999E-16</v>
      </c>
      <c r="NJ560" s="1">
        <v>3.1815039999999999E-3</v>
      </c>
      <c r="NK560">
        <v>17.923950000000001</v>
      </c>
      <c r="NL560">
        <v>1.837005E-19</v>
      </c>
      <c r="NM560">
        <v>2.6980740000000001E-15</v>
      </c>
      <c r="NN560" s="1">
        <v>3.1947870000000001E-3</v>
      </c>
      <c r="NO560">
        <v>17.94313</v>
      </c>
      <c r="NP560">
        <v>1.01146E-18</v>
      </c>
      <c r="NQ560">
        <v>1.9749880000000001E-14</v>
      </c>
      <c r="NR560" s="1">
        <v>3.198691E-3</v>
      </c>
      <c r="NS560">
        <v>17.93759</v>
      </c>
      <c r="NT560">
        <v>3.7870500000000002E-18</v>
      </c>
      <c r="NU560">
        <v>9.1162020000000002E-14</v>
      </c>
      <c r="NV560" s="1">
        <v>3.1596110000000001E-3</v>
      </c>
      <c r="NW560">
        <v>17.929829999999999</v>
      </c>
      <c r="NX560">
        <v>1.108301E-17</v>
      </c>
      <c r="NY560">
        <v>3.1814739999999998E-13</v>
      </c>
      <c r="NZ560" s="1">
        <v>3.1207600000000002E-3</v>
      </c>
      <c r="OA560">
        <v>17.92689</v>
      </c>
      <c r="OB560">
        <v>2.7670849999999999E-17</v>
      </c>
      <c r="OC560">
        <v>9.1938569999999992E-13</v>
      </c>
      <c r="OD560" s="1">
        <v>3.1129880000000001E-3</v>
      </c>
      <c r="OE560">
        <v>17.935659999999999</v>
      </c>
      <c r="OF560">
        <v>7.0253920000000004E-18</v>
      </c>
      <c r="OG560">
        <v>3.5644199999999999E-12</v>
      </c>
      <c r="OH560" s="1">
        <v>3.1308949999999999E-3</v>
      </c>
      <c r="OI560">
        <v>17.97739</v>
      </c>
      <c r="OJ560">
        <v>3.7769760000000002E-17</v>
      </c>
      <c r="OK560">
        <v>1.905709E-11</v>
      </c>
    </row>
    <row r="561" spans="1:427" x14ac:dyDescent="0.35">
      <c r="A561">
        <v>570</v>
      </c>
      <c r="B561" t="s">
        <v>4</v>
      </c>
      <c r="C561" t="s">
        <v>364</v>
      </c>
      <c r="D561" t="s">
        <v>568</v>
      </c>
      <c r="E561">
        <v>10575.66</v>
      </c>
      <c r="F561" s="1">
        <v>5.6013670000000003E-3</v>
      </c>
      <c r="G561">
        <v>16.20965</v>
      </c>
      <c r="H561">
        <v>0</v>
      </c>
      <c r="I561">
        <v>0</v>
      </c>
      <c r="J561" s="1">
        <v>5.5068469999999996E-3</v>
      </c>
      <c r="K561">
        <v>16.212060000000001</v>
      </c>
      <c r="L561">
        <v>0</v>
      </c>
      <c r="M561">
        <v>0</v>
      </c>
      <c r="N561" s="1">
        <v>5.7085290000000004E-3</v>
      </c>
      <c r="O561">
        <v>16.251010000000001</v>
      </c>
      <c r="P561">
        <v>0</v>
      </c>
      <c r="Q561">
        <v>0</v>
      </c>
      <c r="R561" s="1">
        <v>5.8158039999999999E-3</v>
      </c>
      <c r="S561">
        <v>16.273050000000001</v>
      </c>
      <c r="T561">
        <v>0</v>
      </c>
      <c r="U561">
        <v>0</v>
      </c>
      <c r="V561" s="1">
        <v>5.7952999999999998E-3</v>
      </c>
      <c r="W561">
        <v>16.307359999999999</v>
      </c>
      <c r="X561">
        <v>0</v>
      </c>
      <c r="Y561">
        <v>0</v>
      </c>
      <c r="Z561" s="1">
        <v>5.6887989999999996E-3</v>
      </c>
      <c r="AA561">
        <v>16.31073</v>
      </c>
      <c r="AB561">
        <v>0</v>
      </c>
      <c r="AC561">
        <v>0</v>
      </c>
      <c r="AD561" s="1">
        <v>5.6717360000000001E-3</v>
      </c>
      <c r="AE561">
        <v>16.30921</v>
      </c>
      <c r="AF561">
        <v>0</v>
      </c>
      <c r="AG561">
        <v>0</v>
      </c>
      <c r="AH561" s="1">
        <v>5.4470539999999998E-3</v>
      </c>
      <c r="AI561">
        <v>16.30688</v>
      </c>
      <c r="AJ561">
        <v>0</v>
      </c>
      <c r="AK561">
        <v>0</v>
      </c>
      <c r="AL561" s="1">
        <v>5.4633420000000004E-3</v>
      </c>
      <c r="AM561">
        <v>16.303159999999998</v>
      </c>
      <c r="AN561">
        <v>0</v>
      </c>
      <c r="AO561">
        <v>0</v>
      </c>
      <c r="AP561" s="1">
        <v>5.4599999999999996E-3</v>
      </c>
      <c r="AQ561">
        <v>16.30406</v>
      </c>
      <c r="AR561">
        <v>0</v>
      </c>
      <c r="AS561">
        <v>0</v>
      </c>
      <c r="AT561" s="1">
        <v>5.6260850000000003E-3</v>
      </c>
      <c r="AU561">
        <v>16.33914</v>
      </c>
      <c r="AV561">
        <v>0</v>
      </c>
      <c r="AW561">
        <v>0</v>
      </c>
      <c r="AX561" s="1">
        <v>5.7248350000000002E-3</v>
      </c>
      <c r="AY561">
        <v>16.355560000000001</v>
      </c>
      <c r="AZ561">
        <v>0</v>
      </c>
      <c r="BA561">
        <v>0</v>
      </c>
      <c r="BB561" s="1">
        <v>5.7760399999999996E-3</v>
      </c>
      <c r="BC561">
        <v>16.368379999999998</v>
      </c>
      <c r="BD561">
        <v>0</v>
      </c>
      <c r="BE561">
        <v>0</v>
      </c>
      <c r="BF561" s="1">
        <v>5.7655349999999996E-3</v>
      </c>
      <c r="BG561">
        <v>16.380420000000001</v>
      </c>
      <c r="BH561">
        <v>0</v>
      </c>
      <c r="BI561">
        <v>0</v>
      </c>
      <c r="BJ561" s="1">
        <v>5.8189920000000003E-3</v>
      </c>
      <c r="BK561">
        <v>16.374199999999998</v>
      </c>
      <c r="BL561">
        <v>0</v>
      </c>
      <c r="BM561">
        <v>0</v>
      </c>
      <c r="BN561" s="1">
        <v>5.9489060000000003E-3</v>
      </c>
      <c r="BO561">
        <v>16.36337</v>
      </c>
      <c r="BP561">
        <v>0</v>
      </c>
      <c r="BQ561">
        <v>0</v>
      </c>
      <c r="BR561" s="1">
        <v>6.0720590000000003E-3</v>
      </c>
      <c r="BS561">
        <v>16.354769999999998</v>
      </c>
      <c r="BT561">
        <v>0</v>
      </c>
      <c r="BU561">
        <v>0</v>
      </c>
      <c r="BV561" s="1">
        <v>6.1531499999999996E-3</v>
      </c>
      <c r="BW561">
        <v>16.375689999999999</v>
      </c>
      <c r="BX561">
        <v>0</v>
      </c>
      <c r="BY561">
        <v>0</v>
      </c>
      <c r="BZ561" s="1">
        <v>6.1740679999999996E-3</v>
      </c>
      <c r="CA561">
        <v>16.422779999999999</v>
      </c>
      <c r="CB561">
        <v>0</v>
      </c>
      <c r="CC561">
        <v>0</v>
      </c>
      <c r="CD561" s="1">
        <v>6.210124E-3</v>
      </c>
      <c r="CE561">
        <v>16.478639999999999</v>
      </c>
      <c r="CF561">
        <v>0</v>
      </c>
      <c r="CG561">
        <v>0</v>
      </c>
      <c r="CH561" s="1">
        <v>6.2811179999999996E-3</v>
      </c>
      <c r="CI561">
        <v>16.523759999999999</v>
      </c>
      <c r="CJ561">
        <v>0</v>
      </c>
      <c r="CK561">
        <v>0</v>
      </c>
      <c r="CL561" s="1">
        <v>6.3701249999999999E-3</v>
      </c>
      <c r="CM561">
        <v>16.532720000000001</v>
      </c>
      <c r="CN561">
        <v>0</v>
      </c>
      <c r="CO561">
        <v>0</v>
      </c>
      <c r="CP561" s="1">
        <v>6.4259770000000003E-3</v>
      </c>
      <c r="CQ561">
        <v>16.523050000000001</v>
      </c>
      <c r="CR561">
        <v>0</v>
      </c>
      <c r="CS561">
        <v>0</v>
      </c>
      <c r="CT561" s="1">
        <v>6.828092E-3</v>
      </c>
      <c r="CU561">
        <v>16.513349999999999</v>
      </c>
      <c r="CV561">
        <v>0</v>
      </c>
      <c r="CW561">
        <v>0</v>
      </c>
      <c r="CX561" s="1">
        <v>6.9834379999999998E-3</v>
      </c>
      <c r="CY561">
        <v>16.509250000000002</v>
      </c>
      <c r="CZ561">
        <v>0</v>
      </c>
      <c r="DA561">
        <v>0</v>
      </c>
      <c r="DB561" s="1">
        <v>7.0751879999999996E-3</v>
      </c>
      <c r="DC561">
        <v>16.54</v>
      </c>
      <c r="DD561">
        <v>0</v>
      </c>
      <c r="DE561">
        <v>0</v>
      </c>
      <c r="DF561" s="1">
        <v>6.9242119999999999E-3</v>
      </c>
      <c r="DG561">
        <v>16.593399999999999</v>
      </c>
      <c r="DH561">
        <v>0</v>
      </c>
      <c r="DI561">
        <v>0</v>
      </c>
      <c r="DJ561" s="1">
        <v>6.8557499999999999E-3</v>
      </c>
      <c r="DK561">
        <v>16.637650000000001</v>
      </c>
      <c r="DL561">
        <v>0</v>
      </c>
      <c r="DM561">
        <v>0</v>
      </c>
      <c r="DN561" s="1">
        <v>6.8959690000000001E-3</v>
      </c>
      <c r="DO561">
        <v>16.673760000000001</v>
      </c>
      <c r="DP561">
        <v>0</v>
      </c>
      <c r="DQ561">
        <v>0</v>
      </c>
      <c r="DR561" s="1">
        <v>7.0032760000000001E-3</v>
      </c>
      <c r="DS561">
        <v>16.682569999999998</v>
      </c>
      <c r="DT561">
        <v>0</v>
      </c>
      <c r="DU561">
        <v>0</v>
      </c>
      <c r="DV561" s="1">
        <v>7.0149890000000001E-3</v>
      </c>
      <c r="DW561">
        <v>16.6722</v>
      </c>
      <c r="DX561">
        <v>0</v>
      </c>
      <c r="DY561">
        <v>0</v>
      </c>
      <c r="DZ561" s="1">
        <v>7.645855E-3</v>
      </c>
      <c r="EA561">
        <v>16.657340000000001</v>
      </c>
      <c r="EB561">
        <v>0</v>
      </c>
      <c r="EC561">
        <v>0</v>
      </c>
      <c r="ED561" s="1">
        <v>7.8082059999999998E-3</v>
      </c>
      <c r="EE561">
        <v>16.645320000000002</v>
      </c>
      <c r="EF561">
        <v>0</v>
      </c>
      <c r="EG561">
        <v>0</v>
      </c>
      <c r="EH561" s="1">
        <v>7.8967610000000004E-3</v>
      </c>
      <c r="EI561">
        <v>16.660879999999999</v>
      </c>
      <c r="EJ561">
        <v>0</v>
      </c>
      <c r="EK561">
        <v>0</v>
      </c>
      <c r="EL561" s="1">
        <v>7.5562729999999996E-3</v>
      </c>
      <c r="EM561">
        <v>16.697679999999998</v>
      </c>
      <c r="EN561">
        <v>0</v>
      </c>
      <c r="EO561">
        <v>0</v>
      </c>
      <c r="EP561" s="1">
        <v>7.363428E-3</v>
      </c>
      <c r="EQ561">
        <v>16.742550000000001</v>
      </c>
      <c r="ER561">
        <v>0</v>
      </c>
      <c r="ES561">
        <v>0</v>
      </c>
      <c r="ET561" s="1">
        <v>7.3737339999999998E-3</v>
      </c>
      <c r="EU561">
        <v>16.77984</v>
      </c>
      <c r="EV561">
        <v>0</v>
      </c>
      <c r="EW561">
        <v>0</v>
      </c>
      <c r="EX561" s="1">
        <v>7.4883709999999997E-3</v>
      </c>
      <c r="EY561">
        <v>16.785440000000001</v>
      </c>
      <c r="EZ561">
        <v>0</v>
      </c>
      <c r="FA561">
        <v>0</v>
      </c>
      <c r="FB561" s="1">
        <v>7.4731279999999999E-3</v>
      </c>
      <c r="FC561">
        <v>16.7712</v>
      </c>
      <c r="FD561">
        <v>0</v>
      </c>
      <c r="FE561">
        <v>0</v>
      </c>
      <c r="FF561" s="1">
        <v>7.9177420000000002E-3</v>
      </c>
      <c r="FG561">
        <v>16.753419999999998</v>
      </c>
      <c r="FH561">
        <v>0</v>
      </c>
      <c r="FI561">
        <v>0</v>
      </c>
      <c r="FJ561" s="1">
        <v>7.9607930000000007E-3</v>
      </c>
      <c r="FK561">
        <v>16.744450000000001</v>
      </c>
      <c r="FL561">
        <v>0</v>
      </c>
      <c r="FM561">
        <v>0</v>
      </c>
      <c r="FN561" s="1">
        <v>7.9984900000000005E-3</v>
      </c>
      <c r="FO561">
        <v>16.785499999999999</v>
      </c>
      <c r="FP561">
        <v>0</v>
      </c>
      <c r="FQ561">
        <v>0</v>
      </c>
      <c r="FR561" s="1">
        <v>7.6942310000000002E-3</v>
      </c>
      <c r="FS561">
        <v>16.828900000000001</v>
      </c>
      <c r="FT561">
        <v>0</v>
      </c>
      <c r="FU561">
        <v>0</v>
      </c>
      <c r="FV561" s="1">
        <v>7.5107239999999999E-3</v>
      </c>
      <c r="FW561">
        <v>16.866949999999999</v>
      </c>
      <c r="FX561">
        <v>0</v>
      </c>
      <c r="FY561">
        <v>0</v>
      </c>
      <c r="FZ561" s="1">
        <v>7.4650929999999999E-3</v>
      </c>
      <c r="GA561">
        <v>16.88823</v>
      </c>
      <c r="GB561">
        <v>0</v>
      </c>
      <c r="GC561">
        <v>0</v>
      </c>
      <c r="GD561" s="1">
        <v>7.5132649999999999E-3</v>
      </c>
      <c r="GE561">
        <v>16.889060000000001</v>
      </c>
      <c r="GF561">
        <v>0</v>
      </c>
      <c r="GG561">
        <v>0</v>
      </c>
      <c r="GH561" s="1">
        <v>7.4804880000000004E-3</v>
      </c>
      <c r="GI561">
        <v>16.876069999999999</v>
      </c>
      <c r="GJ561">
        <v>0</v>
      </c>
      <c r="GK561">
        <v>0</v>
      </c>
      <c r="GL561" s="1">
        <v>7.8737200000000007E-3</v>
      </c>
      <c r="GM561">
        <v>16.860859999999999</v>
      </c>
      <c r="GN561">
        <v>0</v>
      </c>
      <c r="GO561">
        <v>0</v>
      </c>
      <c r="GP561" s="1">
        <v>7.9125500000000008E-3</v>
      </c>
      <c r="GQ561">
        <v>16.856860000000001</v>
      </c>
      <c r="GR561">
        <v>0</v>
      </c>
      <c r="GS561">
        <v>0</v>
      </c>
      <c r="GT561" s="1">
        <v>7.9430009999999999E-3</v>
      </c>
      <c r="GU561">
        <v>16.904969999999999</v>
      </c>
      <c r="GV561">
        <v>0</v>
      </c>
      <c r="GW561">
        <v>0</v>
      </c>
      <c r="GX561">
        <v>7.6552149999999999E-3</v>
      </c>
      <c r="GY561">
        <v>16.957540000000002</v>
      </c>
      <c r="GZ561">
        <v>0</v>
      </c>
      <c r="HA561">
        <v>0</v>
      </c>
      <c r="HB561" s="1">
        <v>7.4757369999999997E-3</v>
      </c>
      <c r="HC561">
        <v>17.007650000000002</v>
      </c>
      <c r="HD561">
        <v>0</v>
      </c>
      <c r="HE561">
        <v>0</v>
      </c>
      <c r="HF561" s="1">
        <v>7.4238840000000004E-3</v>
      </c>
      <c r="HG561">
        <v>17.056039999999999</v>
      </c>
      <c r="HH561">
        <v>0</v>
      </c>
      <c r="HI561">
        <v>0</v>
      </c>
      <c r="HJ561" s="1">
        <v>7.4576850000000004E-3</v>
      </c>
      <c r="HK561">
        <v>17.076609999999999</v>
      </c>
      <c r="HL561">
        <v>0</v>
      </c>
      <c r="HM561">
        <v>0</v>
      </c>
      <c r="HN561" s="1">
        <v>7.4204010000000001E-3</v>
      </c>
      <c r="HO561">
        <v>17.065259999999999</v>
      </c>
      <c r="HP561">
        <v>0</v>
      </c>
      <c r="HQ561">
        <v>0</v>
      </c>
      <c r="HR561" s="1">
        <v>7.5463350000000004E-3</v>
      </c>
      <c r="HS561">
        <v>17.0503</v>
      </c>
      <c r="HT561">
        <v>0</v>
      </c>
      <c r="HU561">
        <v>0</v>
      </c>
      <c r="HV561">
        <v>7.4935510000000002E-3</v>
      </c>
      <c r="HW561">
        <v>17.040749999999999</v>
      </c>
      <c r="HX561">
        <v>0</v>
      </c>
      <c r="HY561">
        <v>0</v>
      </c>
      <c r="HZ561" s="1">
        <v>7.4374009999999997E-3</v>
      </c>
      <c r="IA561">
        <v>17.080079999999999</v>
      </c>
      <c r="IB561">
        <v>0</v>
      </c>
      <c r="IC561">
        <v>0</v>
      </c>
      <c r="ID561" s="1">
        <v>7.2662489999999998E-3</v>
      </c>
      <c r="IE561">
        <v>17.142910000000001</v>
      </c>
      <c r="IF561">
        <v>0</v>
      </c>
      <c r="IG561">
        <v>0</v>
      </c>
      <c r="IH561" s="1">
        <v>7.1345139999999998E-3</v>
      </c>
      <c r="II561">
        <v>17.20271</v>
      </c>
      <c r="IJ561">
        <v>0</v>
      </c>
      <c r="IK561">
        <v>0</v>
      </c>
      <c r="IL561" s="1">
        <v>7.0853610000000001E-3</v>
      </c>
      <c r="IM561">
        <v>17.25638</v>
      </c>
      <c r="IN561">
        <v>0</v>
      </c>
      <c r="IO561">
        <v>0</v>
      </c>
      <c r="IP561" s="1">
        <v>7.0686079999999997E-3</v>
      </c>
      <c r="IQ561">
        <v>17.27338</v>
      </c>
      <c r="IR561">
        <v>0</v>
      </c>
      <c r="IS561">
        <v>0</v>
      </c>
      <c r="IT561" s="1">
        <v>7.0415590000000002E-3</v>
      </c>
      <c r="IU561">
        <v>17.265280000000001</v>
      </c>
      <c r="IV561">
        <v>0</v>
      </c>
      <c r="IW561">
        <v>0</v>
      </c>
      <c r="IX561" s="1">
        <v>7.1912440000000003E-3</v>
      </c>
      <c r="IY561">
        <v>17.255400000000002</v>
      </c>
      <c r="IZ561">
        <v>0</v>
      </c>
      <c r="JA561">
        <v>0</v>
      </c>
      <c r="JB561" s="1">
        <v>7.1912520000000004E-3</v>
      </c>
      <c r="JC561">
        <v>17.251650000000001</v>
      </c>
      <c r="JD561">
        <v>0</v>
      </c>
      <c r="JE561">
        <v>0</v>
      </c>
      <c r="JF561" s="1">
        <v>7.1998449999999999E-3</v>
      </c>
      <c r="JG561">
        <v>17.27937</v>
      </c>
      <c r="JH561">
        <v>0</v>
      </c>
      <c r="JI561">
        <v>0</v>
      </c>
      <c r="JJ561" s="1">
        <v>7.0920480000000001E-3</v>
      </c>
      <c r="JK561">
        <v>17.303660000000001</v>
      </c>
      <c r="JL561">
        <v>0</v>
      </c>
      <c r="JM561">
        <v>0</v>
      </c>
      <c r="JN561" s="1">
        <v>7.0006039999999997E-3</v>
      </c>
      <c r="JO561">
        <v>17.335979999999999</v>
      </c>
      <c r="JP561">
        <v>0</v>
      </c>
      <c r="JQ561">
        <v>0</v>
      </c>
      <c r="JR561" s="1">
        <v>6.9553530000000001E-3</v>
      </c>
      <c r="JS561">
        <v>17.348690000000001</v>
      </c>
      <c r="JT561">
        <v>0</v>
      </c>
      <c r="JU561">
        <v>0</v>
      </c>
      <c r="JV561" s="1">
        <v>6.947389E-3</v>
      </c>
      <c r="JW561">
        <v>17.34487</v>
      </c>
      <c r="JX561">
        <v>0</v>
      </c>
      <c r="JY561">
        <v>0</v>
      </c>
      <c r="JZ561" s="1">
        <v>6.9081079999999996E-3</v>
      </c>
      <c r="KA561">
        <v>17.337420000000002</v>
      </c>
      <c r="KB561">
        <v>0</v>
      </c>
      <c r="KC561">
        <v>0</v>
      </c>
      <c r="KD561" s="1">
        <v>6.8447050000000004E-3</v>
      </c>
      <c r="KE561">
        <v>17.329820000000002</v>
      </c>
      <c r="KF561">
        <v>0</v>
      </c>
      <c r="KG561">
        <v>0</v>
      </c>
      <c r="KH561" s="1">
        <v>6.7636119999999996E-3</v>
      </c>
      <c r="KI561">
        <v>17.324349999999999</v>
      </c>
      <c r="KJ561">
        <v>0</v>
      </c>
      <c r="KK561">
        <v>0</v>
      </c>
      <c r="KL561" s="1">
        <v>6.7008559999999998E-3</v>
      </c>
      <c r="KM561">
        <v>17.356079999999999</v>
      </c>
      <c r="KN561">
        <v>0</v>
      </c>
      <c r="KO561">
        <v>0</v>
      </c>
      <c r="KP561" s="1">
        <v>6.6696480000000002E-3</v>
      </c>
      <c r="KQ561">
        <v>17.377009999999999</v>
      </c>
      <c r="KR561">
        <v>0</v>
      </c>
      <c r="KS561">
        <v>0</v>
      </c>
      <c r="KT561" s="1">
        <v>6.6194289999999996E-3</v>
      </c>
      <c r="KU561">
        <v>17.403780000000001</v>
      </c>
      <c r="KV561">
        <v>0</v>
      </c>
      <c r="KW561">
        <v>0</v>
      </c>
      <c r="KX561" s="1">
        <v>6.5644869999999999E-3</v>
      </c>
      <c r="KY561">
        <v>17.430869999999999</v>
      </c>
      <c r="KZ561">
        <v>0</v>
      </c>
      <c r="LA561">
        <v>0</v>
      </c>
      <c r="LB561" s="1">
        <v>6.5061509999999999E-3</v>
      </c>
      <c r="LC561">
        <v>17.43843</v>
      </c>
      <c r="LD561">
        <v>0</v>
      </c>
      <c r="LE561">
        <v>0</v>
      </c>
      <c r="LF561" s="1">
        <v>6.4620620000000002E-3</v>
      </c>
      <c r="LG561">
        <v>17.42625</v>
      </c>
      <c r="LH561">
        <v>0</v>
      </c>
      <c r="LI561">
        <v>0</v>
      </c>
      <c r="LJ561" s="1">
        <v>6.5396400000000002E-3</v>
      </c>
      <c r="LK561">
        <v>17.411490000000001</v>
      </c>
      <c r="LL561">
        <v>0</v>
      </c>
      <c r="LM561">
        <v>0</v>
      </c>
      <c r="LN561" s="1">
        <v>6.5518E-3</v>
      </c>
      <c r="LO561">
        <v>17.411259999999999</v>
      </c>
      <c r="LP561">
        <v>0</v>
      </c>
      <c r="LQ561">
        <v>0</v>
      </c>
      <c r="LR561" s="1">
        <v>6.5394709999999998E-3</v>
      </c>
      <c r="LS561">
        <v>17.465070000000001</v>
      </c>
      <c r="LT561">
        <v>0</v>
      </c>
      <c r="LU561">
        <v>0</v>
      </c>
      <c r="LV561" s="1">
        <v>6.4586260000000003E-3</v>
      </c>
      <c r="LW561">
        <v>17.519629999999999</v>
      </c>
      <c r="LX561">
        <v>0</v>
      </c>
      <c r="LY561">
        <v>0</v>
      </c>
      <c r="LZ561" s="1">
        <v>6.398862E-3</v>
      </c>
      <c r="MA561">
        <v>17.576499999999999</v>
      </c>
      <c r="MB561">
        <v>0</v>
      </c>
      <c r="MC561">
        <v>0</v>
      </c>
      <c r="MD561" s="1">
        <v>6.3901499999999998E-3</v>
      </c>
      <c r="ME561">
        <v>17.639959999999999</v>
      </c>
      <c r="MF561">
        <v>0</v>
      </c>
      <c r="MG561">
        <v>0</v>
      </c>
      <c r="MH561" s="1">
        <v>6.3980180000000001E-3</v>
      </c>
      <c r="MI561">
        <v>17.666409999999999</v>
      </c>
      <c r="MJ561">
        <v>0</v>
      </c>
      <c r="MK561">
        <v>0</v>
      </c>
      <c r="ML561" s="1">
        <v>6.3901050000000001E-3</v>
      </c>
      <c r="MM561">
        <v>17.652360000000002</v>
      </c>
      <c r="MN561">
        <v>0</v>
      </c>
      <c r="MO561">
        <v>0</v>
      </c>
      <c r="MP561" s="1">
        <v>6.5281829999999999E-3</v>
      </c>
      <c r="MQ561">
        <v>17.63869</v>
      </c>
      <c r="MR561">
        <v>0</v>
      </c>
      <c r="MS561">
        <v>0</v>
      </c>
      <c r="MT561" s="1">
        <v>6.5610759999999999E-3</v>
      </c>
      <c r="MU561">
        <v>17.635560000000002</v>
      </c>
      <c r="MV561">
        <v>0</v>
      </c>
      <c r="MW561">
        <v>0</v>
      </c>
      <c r="MX561" s="1">
        <v>6.577014E-3</v>
      </c>
      <c r="MY561">
        <v>17.683630000000001</v>
      </c>
      <c r="MZ561">
        <v>0</v>
      </c>
      <c r="NA561">
        <v>0</v>
      </c>
      <c r="NB561" s="1">
        <v>6.4789820000000003E-3</v>
      </c>
      <c r="NC561">
        <v>17.74408</v>
      </c>
      <c r="ND561">
        <v>0</v>
      </c>
      <c r="NE561">
        <v>-2.2190429999999999E-24</v>
      </c>
      <c r="NF561" s="1">
        <v>6.4227779999999996E-3</v>
      </c>
      <c r="NG561">
        <v>17.799600000000002</v>
      </c>
      <c r="NH561">
        <v>0</v>
      </c>
      <c r="NI561">
        <v>-6.4364579999999996E-22</v>
      </c>
      <c r="NJ561" s="1">
        <v>6.4243620000000003E-3</v>
      </c>
      <c r="NK561">
        <v>17.854340000000001</v>
      </c>
      <c r="NL561">
        <v>4.9137899999999997E-25</v>
      </c>
      <c r="NM561">
        <v>2.181373E-19</v>
      </c>
      <c r="NN561" s="1">
        <v>6.4565100000000004E-3</v>
      </c>
      <c r="NO561">
        <v>17.872299999999999</v>
      </c>
      <c r="NP561">
        <v>1.4808910000000001E-22</v>
      </c>
      <c r="NQ561">
        <v>6.5342540000000004E-17</v>
      </c>
      <c r="NR561" s="1">
        <v>6.4592850000000004E-3</v>
      </c>
      <c r="NS561">
        <v>17.86589</v>
      </c>
      <c r="NT561">
        <v>1.5332459999999999E-21</v>
      </c>
      <c r="NU561">
        <v>6.7607410000000001E-16</v>
      </c>
      <c r="NV561" s="1">
        <v>6.3866219999999998E-3</v>
      </c>
      <c r="NW561">
        <v>17.85765</v>
      </c>
      <c r="NX561">
        <v>8.1358040000000002E-21</v>
      </c>
      <c r="NY561">
        <v>3.6270269999999998E-15</v>
      </c>
      <c r="NZ561" s="1">
        <v>6.3058960000000001E-3</v>
      </c>
      <c r="OA561">
        <v>17.85436</v>
      </c>
      <c r="OB561">
        <v>3.0883820000000003E-20</v>
      </c>
      <c r="OC561">
        <v>1.3945000000000001E-14</v>
      </c>
      <c r="OD561" s="1">
        <v>6.2852899999999998E-3</v>
      </c>
      <c r="OE561">
        <v>17.862919999999999</v>
      </c>
      <c r="OF561">
        <v>1.158612E-19</v>
      </c>
      <c r="OG561">
        <v>5.247899E-14</v>
      </c>
      <c r="OH561" s="1">
        <v>6.3231449999999996E-3</v>
      </c>
      <c r="OI561">
        <v>17.904299999999999</v>
      </c>
      <c r="OJ561">
        <v>6.766494E-19</v>
      </c>
      <c r="OK561">
        <v>3.047397E-13</v>
      </c>
    </row>
    <row r="562" spans="1:427" x14ac:dyDescent="0.35">
      <c r="A562">
        <v>571</v>
      </c>
      <c r="B562" t="s">
        <v>4</v>
      </c>
      <c r="C562" t="s">
        <v>364</v>
      </c>
      <c r="D562" t="s">
        <v>569</v>
      </c>
      <c r="E562">
        <v>6870.28</v>
      </c>
      <c r="F562" s="1">
        <v>5.8595610000000001E-3</v>
      </c>
      <c r="G562">
        <v>16.180959999999999</v>
      </c>
      <c r="H562">
        <v>0</v>
      </c>
      <c r="I562">
        <v>0</v>
      </c>
      <c r="J562" s="1">
        <v>5.7520929999999998E-3</v>
      </c>
      <c r="K562">
        <v>16.183309999999999</v>
      </c>
      <c r="L562">
        <v>0</v>
      </c>
      <c r="M562">
        <v>0</v>
      </c>
      <c r="N562" s="1">
        <v>5.9750840000000003E-3</v>
      </c>
      <c r="O562">
        <v>16.220410000000001</v>
      </c>
      <c r="P562">
        <v>0</v>
      </c>
      <c r="Q562">
        <v>0</v>
      </c>
      <c r="R562" s="1">
        <v>6.0839350000000004E-3</v>
      </c>
      <c r="S562">
        <v>16.24165</v>
      </c>
      <c r="T562">
        <v>0</v>
      </c>
      <c r="U562">
        <v>0</v>
      </c>
      <c r="V562">
        <v>6.0620099999999996E-3</v>
      </c>
      <c r="W562">
        <v>16.27459</v>
      </c>
      <c r="X562">
        <v>0</v>
      </c>
      <c r="Y562">
        <v>0</v>
      </c>
      <c r="Z562" s="1">
        <v>5.9459170000000002E-3</v>
      </c>
      <c r="AA562">
        <v>16.278210000000001</v>
      </c>
      <c r="AB562">
        <v>0</v>
      </c>
      <c r="AC562">
        <v>0</v>
      </c>
      <c r="AD562" s="1">
        <v>5.9301060000000001E-3</v>
      </c>
      <c r="AE562">
        <v>16.27703</v>
      </c>
      <c r="AF562">
        <v>0</v>
      </c>
      <c r="AG562">
        <v>0</v>
      </c>
      <c r="AH562" s="1">
        <v>5.6672550000000004E-3</v>
      </c>
      <c r="AI562">
        <v>16.274989999999999</v>
      </c>
      <c r="AJ562">
        <v>0</v>
      </c>
      <c r="AK562">
        <v>0</v>
      </c>
      <c r="AL562" s="1">
        <v>5.6885360000000001E-3</v>
      </c>
      <c r="AM562">
        <v>16.271570000000001</v>
      </c>
      <c r="AN562">
        <v>0</v>
      </c>
      <c r="AO562">
        <v>0</v>
      </c>
      <c r="AP562" s="1">
        <v>5.6801300000000002E-3</v>
      </c>
      <c r="AQ562">
        <v>16.27242</v>
      </c>
      <c r="AR562">
        <v>0</v>
      </c>
      <c r="AS562">
        <v>0</v>
      </c>
      <c r="AT562" s="1">
        <v>5.8591229999999999E-3</v>
      </c>
      <c r="AU562">
        <v>16.305879999999998</v>
      </c>
      <c r="AV562">
        <v>0</v>
      </c>
      <c r="AW562">
        <v>0</v>
      </c>
      <c r="AX562" s="1">
        <v>5.9642180000000003E-3</v>
      </c>
      <c r="AY562">
        <v>16.321719999999999</v>
      </c>
      <c r="AZ562">
        <v>0</v>
      </c>
      <c r="BA562">
        <v>0</v>
      </c>
      <c r="BB562" s="1">
        <v>6.0181339999999996E-3</v>
      </c>
      <c r="BC562">
        <v>16.334109999999999</v>
      </c>
      <c r="BD562">
        <v>0</v>
      </c>
      <c r="BE562">
        <v>0</v>
      </c>
      <c r="BF562" s="1">
        <v>6.0106339999999999E-3</v>
      </c>
      <c r="BG562">
        <v>16.345780000000001</v>
      </c>
      <c r="BH562">
        <v>0</v>
      </c>
      <c r="BI562">
        <v>0</v>
      </c>
      <c r="BJ562" s="1">
        <v>6.0700750000000003E-3</v>
      </c>
      <c r="BK562">
        <v>16.340050000000002</v>
      </c>
      <c r="BL562">
        <v>0</v>
      </c>
      <c r="BM562">
        <v>0</v>
      </c>
      <c r="BN562" s="1">
        <v>6.2089019999999997E-3</v>
      </c>
      <c r="BO562">
        <v>16.329840000000001</v>
      </c>
      <c r="BP562">
        <v>0</v>
      </c>
      <c r="BQ562">
        <v>0</v>
      </c>
      <c r="BR562" s="1">
        <v>6.3378109999999996E-3</v>
      </c>
      <c r="BS562">
        <v>16.321639999999999</v>
      </c>
      <c r="BT562">
        <v>0</v>
      </c>
      <c r="BU562">
        <v>0</v>
      </c>
      <c r="BV562" s="1">
        <v>6.4254949999999998E-3</v>
      </c>
      <c r="BW562">
        <v>16.3415</v>
      </c>
      <c r="BX562">
        <v>0</v>
      </c>
      <c r="BY562">
        <v>0</v>
      </c>
      <c r="BZ562" s="1">
        <v>6.4456679999999999E-3</v>
      </c>
      <c r="CA562">
        <v>16.386420000000001</v>
      </c>
      <c r="CB562">
        <v>0</v>
      </c>
      <c r="CC562">
        <v>0</v>
      </c>
      <c r="CD562" s="1">
        <v>6.4844830000000001E-3</v>
      </c>
      <c r="CE562">
        <v>16.439990000000002</v>
      </c>
      <c r="CF562">
        <v>0</v>
      </c>
      <c r="CG562">
        <v>0</v>
      </c>
      <c r="CH562">
        <v>6.5611130000000004E-3</v>
      </c>
      <c r="CI562">
        <v>16.483560000000001</v>
      </c>
      <c r="CJ562">
        <v>0</v>
      </c>
      <c r="CK562">
        <v>0</v>
      </c>
      <c r="CL562" s="1">
        <v>6.6523850000000002E-3</v>
      </c>
      <c r="CM562">
        <v>16.492750000000001</v>
      </c>
      <c r="CN562">
        <v>0</v>
      </c>
      <c r="CO562">
        <v>0</v>
      </c>
      <c r="CP562" s="1">
        <v>6.7186329999999999E-3</v>
      </c>
      <c r="CQ562">
        <v>16.48405</v>
      </c>
      <c r="CR562">
        <v>0</v>
      </c>
      <c r="CS562">
        <v>0</v>
      </c>
      <c r="CT562" s="1">
        <v>7.1739179999999996E-3</v>
      </c>
      <c r="CU562">
        <v>16.47522</v>
      </c>
      <c r="CV562">
        <v>0</v>
      </c>
      <c r="CW562">
        <v>0</v>
      </c>
      <c r="CX562" s="1">
        <v>7.3334239999999998E-3</v>
      </c>
      <c r="CY562">
        <v>16.471530000000001</v>
      </c>
      <c r="CZ562">
        <v>0</v>
      </c>
      <c r="DA562">
        <v>0</v>
      </c>
      <c r="DB562" s="1">
        <v>7.4346209999999998E-3</v>
      </c>
      <c r="DC562">
        <v>16.501049999999999</v>
      </c>
      <c r="DD562">
        <v>0</v>
      </c>
      <c r="DE562">
        <v>0</v>
      </c>
      <c r="DF562" s="1">
        <v>7.2661440000000004E-3</v>
      </c>
      <c r="DG562">
        <v>16.552250000000001</v>
      </c>
      <c r="DH562">
        <v>0</v>
      </c>
      <c r="DI562">
        <v>0</v>
      </c>
      <c r="DJ562" s="1">
        <v>7.1953659999999999E-3</v>
      </c>
      <c r="DK562">
        <v>16.59498</v>
      </c>
      <c r="DL562">
        <v>0</v>
      </c>
      <c r="DM562">
        <v>0</v>
      </c>
      <c r="DN562" s="1">
        <v>7.2413549999999997E-3</v>
      </c>
      <c r="DO562">
        <v>16.630030000000001</v>
      </c>
      <c r="DP562">
        <v>0</v>
      </c>
      <c r="DQ562">
        <v>0</v>
      </c>
      <c r="DR562" s="1">
        <v>7.3578350000000001E-3</v>
      </c>
      <c r="DS562">
        <v>16.63918</v>
      </c>
      <c r="DT562">
        <v>0</v>
      </c>
      <c r="DU562">
        <v>0</v>
      </c>
      <c r="DV562" s="1">
        <v>7.373414E-3</v>
      </c>
      <c r="DW562">
        <v>16.62998</v>
      </c>
      <c r="DX562">
        <v>0</v>
      </c>
      <c r="DY562">
        <v>0</v>
      </c>
      <c r="DZ562" s="1">
        <v>8.0929980000000006E-3</v>
      </c>
      <c r="EA562">
        <v>16.616389999999999</v>
      </c>
      <c r="EB562">
        <v>0</v>
      </c>
      <c r="EC562">
        <v>0</v>
      </c>
      <c r="ED562" s="1">
        <v>8.260669E-3</v>
      </c>
      <c r="EE562">
        <v>16.605270000000001</v>
      </c>
      <c r="EF562">
        <v>0</v>
      </c>
      <c r="EG562">
        <v>0</v>
      </c>
      <c r="EH562" s="1">
        <v>8.3663790000000002E-3</v>
      </c>
      <c r="EI562">
        <v>16.620290000000001</v>
      </c>
      <c r="EJ562">
        <v>0</v>
      </c>
      <c r="EK562">
        <v>0</v>
      </c>
      <c r="EL562" s="1">
        <v>7.9881789999999998E-3</v>
      </c>
      <c r="EM562">
        <v>16.65569</v>
      </c>
      <c r="EN562">
        <v>0</v>
      </c>
      <c r="EO562">
        <v>0</v>
      </c>
      <c r="EP562" s="1">
        <v>7.7877969999999999E-3</v>
      </c>
      <c r="EQ562">
        <v>16.698840000000001</v>
      </c>
      <c r="ER562">
        <v>0</v>
      </c>
      <c r="ES562">
        <v>0</v>
      </c>
      <c r="ET562" s="1">
        <v>7.793726E-3</v>
      </c>
      <c r="EU562">
        <v>16.73498</v>
      </c>
      <c r="EV562">
        <v>0</v>
      </c>
      <c r="EW562">
        <v>0</v>
      </c>
      <c r="EX562" s="1">
        <v>7.9258839999999994E-3</v>
      </c>
      <c r="EY562">
        <v>16.740929999999999</v>
      </c>
      <c r="EZ562">
        <v>0</v>
      </c>
      <c r="FA562">
        <v>0</v>
      </c>
      <c r="FB562" s="1">
        <v>7.9057529999999997E-3</v>
      </c>
      <c r="FC562">
        <v>16.727889999999999</v>
      </c>
      <c r="FD562">
        <v>0</v>
      </c>
      <c r="FE562">
        <v>0</v>
      </c>
      <c r="FF562" s="1">
        <v>8.4288190000000006E-3</v>
      </c>
      <c r="FG562">
        <v>16.711320000000001</v>
      </c>
      <c r="FH562">
        <v>0</v>
      </c>
      <c r="FI562">
        <v>0</v>
      </c>
      <c r="FJ562" s="1">
        <v>8.4689929999999993E-3</v>
      </c>
      <c r="FK562">
        <v>16.70298</v>
      </c>
      <c r="FL562">
        <v>0</v>
      </c>
      <c r="FM562">
        <v>0</v>
      </c>
      <c r="FN562" s="1">
        <v>8.5131200000000008E-3</v>
      </c>
      <c r="FO562">
        <v>16.742270000000001</v>
      </c>
      <c r="FP562">
        <v>0</v>
      </c>
      <c r="FQ562">
        <v>0</v>
      </c>
      <c r="FR562" s="1">
        <v>8.1808290000000006E-3</v>
      </c>
      <c r="FS562">
        <v>16.784020000000002</v>
      </c>
      <c r="FT562">
        <v>0</v>
      </c>
      <c r="FU562">
        <v>0</v>
      </c>
      <c r="FV562" s="1">
        <v>7.9822669999999995E-3</v>
      </c>
      <c r="FW562">
        <v>16.820830000000001</v>
      </c>
      <c r="FX562">
        <v>0</v>
      </c>
      <c r="FY562">
        <v>0</v>
      </c>
      <c r="FZ562" s="1">
        <v>7.9396099999999997E-3</v>
      </c>
      <c r="GA562">
        <v>16.841719999999999</v>
      </c>
      <c r="GB562">
        <v>0</v>
      </c>
      <c r="GC562">
        <v>0</v>
      </c>
      <c r="GD562" s="1">
        <v>7.9911600000000006E-3</v>
      </c>
      <c r="GE562">
        <v>16.843060000000001</v>
      </c>
      <c r="GF562">
        <v>0</v>
      </c>
      <c r="GG562">
        <v>0</v>
      </c>
      <c r="GH562" s="1">
        <v>7.9588079999999995E-3</v>
      </c>
      <c r="GI562">
        <v>16.83108</v>
      </c>
      <c r="GJ562">
        <v>0</v>
      </c>
      <c r="GK562">
        <v>0</v>
      </c>
      <c r="GL562" s="1">
        <v>8.4147200000000005E-3</v>
      </c>
      <c r="GM562">
        <v>16.816870000000002</v>
      </c>
      <c r="GN562">
        <v>0</v>
      </c>
      <c r="GO562">
        <v>0</v>
      </c>
      <c r="GP562" s="1">
        <v>8.4521630000000004E-3</v>
      </c>
      <c r="GQ562">
        <v>16.813189999999999</v>
      </c>
      <c r="GR562">
        <v>0</v>
      </c>
      <c r="GS562">
        <v>0</v>
      </c>
      <c r="GT562" s="1">
        <v>8.4884699999999997E-3</v>
      </c>
      <c r="GU562">
        <v>16.859179999999999</v>
      </c>
      <c r="GV562">
        <v>0</v>
      </c>
      <c r="GW562">
        <v>0</v>
      </c>
      <c r="GX562" s="1">
        <v>8.1813460000000008E-3</v>
      </c>
      <c r="GY562">
        <v>16.90972</v>
      </c>
      <c r="GZ562">
        <v>0</v>
      </c>
      <c r="HA562">
        <v>0</v>
      </c>
      <c r="HB562" s="1">
        <v>7.9825030000000002E-3</v>
      </c>
      <c r="HC562">
        <v>16.95797</v>
      </c>
      <c r="HD562">
        <v>0</v>
      </c>
      <c r="HE562">
        <v>0</v>
      </c>
      <c r="HF562" s="1">
        <v>7.9311590000000001E-3</v>
      </c>
      <c r="HG562">
        <v>17.004740000000002</v>
      </c>
      <c r="HH562">
        <v>0</v>
      </c>
      <c r="HI562">
        <v>0</v>
      </c>
      <c r="HJ562" s="1">
        <v>7.9680819999999996E-3</v>
      </c>
      <c r="HK562">
        <v>17.025210000000001</v>
      </c>
      <c r="HL562">
        <v>0</v>
      </c>
      <c r="HM562">
        <v>0</v>
      </c>
      <c r="HN562" s="1">
        <v>7.929976E-3</v>
      </c>
      <c r="HO562">
        <v>17.0151</v>
      </c>
      <c r="HP562">
        <v>0</v>
      </c>
      <c r="HQ562">
        <v>0</v>
      </c>
      <c r="HR562" s="1">
        <v>8.0821680000000007E-3</v>
      </c>
      <c r="HS562">
        <v>17.00131</v>
      </c>
      <c r="HT562">
        <v>0</v>
      </c>
      <c r="HU562">
        <v>0</v>
      </c>
      <c r="HV562" s="1">
        <v>8.0227700000000002E-3</v>
      </c>
      <c r="HW562">
        <v>16.992450000000002</v>
      </c>
      <c r="HX562">
        <v>0</v>
      </c>
      <c r="HY562">
        <v>0</v>
      </c>
      <c r="HZ562" s="1">
        <v>7.9696070000000001E-3</v>
      </c>
      <c r="IA562">
        <v>17.030059999999999</v>
      </c>
      <c r="IB562">
        <v>0</v>
      </c>
      <c r="IC562">
        <v>0</v>
      </c>
      <c r="ID562" s="1">
        <v>7.7786540000000003E-3</v>
      </c>
      <c r="IE562">
        <v>17.09027</v>
      </c>
      <c r="IF562">
        <v>0</v>
      </c>
      <c r="IG562">
        <v>0</v>
      </c>
      <c r="IH562" s="1">
        <v>7.6384959999999998E-3</v>
      </c>
      <c r="II562">
        <v>17.14791</v>
      </c>
      <c r="IJ562">
        <v>0</v>
      </c>
      <c r="IK562">
        <v>0</v>
      </c>
      <c r="IL562" s="1">
        <v>7.5878229999999996E-3</v>
      </c>
      <c r="IM562">
        <v>17.19988</v>
      </c>
      <c r="IN562">
        <v>0</v>
      </c>
      <c r="IO562">
        <v>0</v>
      </c>
      <c r="IP562" s="1">
        <v>7.5732589999999997E-3</v>
      </c>
      <c r="IQ562">
        <v>17.216999999999999</v>
      </c>
      <c r="IR562">
        <v>0</v>
      </c>
      <c r="IS562">
        <v>0</v>
      </c>
      <c r="IT562" s="1">
        <v>7.5454459999999999E-3</v>
      </c>
      <c r="IU562">
        <v>17.210070000000002</v>
      </c>
      <c r="IV562">
        <v>0</v>
      </c>
      <c r="IW562">
        <v>0</v>
      </c>
      <c r="IX562" s="1">
        <v>7.7239409999999998E-3</v>
      </c>
      <c r="IY562">
        <v>17.20121</v>
      </c>
      <c r="IZ562">
        <v>0</v>
      </c>
      <c r="JA562">
        <v>0</v>
      </c>
      <c r="JB562" s="1">
        <v>7.7148909999999998E-3</v>
      </c>
      <c r="JC562">
        <v>17.198</v>
      </c>
      <c r="JD562">
        <v>0</v>
      </c>
      <c r="JE562">
        <v>0</v>
      </c>
      <c r="JF562" s="1">
        <v>7.7285679999999999E-3</v>
      </c>
      <c r="JG562">
        <v>17.224609999999998</v>
      </c>
      <c r="JH562">
        <v>0</v>
      </c>
      <c r="JI562">
        <v>0</v>
      </c>
      <c r="JJ562" s="1">
        <v>7.6102330000000001E-3</v>
      </c>
      <c r="JK562">
        <v>17.24812</v>
      </c>
      <c r="JL562">
        <v>0</v>
      </c>
      <c r="JM562">
        <v>0</v>
      </c>
      <c r="JN562" s="1">
        <v>7.5169800000000004E-3</v>
      </c>
      <c r="JO562">
        <v>17.279309999999999</v>
      </c>
      <c r="JP562">
        <v>0</v>
      </c>
      <c r="JQ562">
        <v>0</v>
      </c>
      <c r="JR562" s="1">
        <v>7.4697239999999996E-3</v>
      </c>
      <c r="JS562">
        <v>17.291889999999999</v>
      </c>
      <c r="JT562">
        <v>0</v>
      </c>
      <c r="JU562">
        <v>0</v>
      </c>
      <c r="JV562" s="1">
        <v>7.4670459999999998E-3</v>
      </c>
      <c r="JW562">
        <v>17.288640000000001</v>
      </c>
      <c r="JX562">
        <v>0</v>
      </c>
      <c r="JY562">
        <v>0</v>
      </c>
      <c r="JZ562" s="1">
        <v>7.4203419999999999E-3</v>
      </c>
      <c r="KA562">
        <v>17.281849999999999</v>
      </c>
      <c r="KB562">
        <v>0</v>
      </c>
      <c r="KC562">
        <v>0</v>
      </c>
      <c r="KD562" s="1">
        <v>7.3507889999999999E-3</v>
      </c>
      <c r="KE562">
        <v>17.274740000000001</v>
      </c>
      <c r="KF562">
        <v>0</v>
      </c>
      <c r="KG562">
        <v>0</v>
      </c>
      <c r="KH562" s="1">
        <v>7.2654900000000003E-3</v>
      </c>
      <c r="KI562">
        <v>17.269500000000001</v>
      </c>
      <c r="KJ562">
        <v>0</v>
      </c>
      <c r="KK562">
        <v>0</v>
      </c>
      <c r="KL562" s="1">
        <v>7.1989259999999996E-3</v>
      </c>
      <c r="KM562">
        <v>17.299630000000001</v>
      </c>
      <c r="KN562">
        <v>0</v>
      </c>
      <c r="KO562">
        <v>0</v>
      </c>
      <c r="KP562" s="1">
        <v>7.1701259999999998E-3</v>
      </c>
      <c r="KQ562">
        <v>17.319749999999999</v>
      </c>
      <c r="KR562">
        <v>0</v>
      </c>
      <c r="KS562">
        <v>0</v>
      </c>
      <c r="KT562" s="1">
        <v>7.1130339999999998E-3</v>
      </c>
      <c r="KU562">
        <v>17.345490000000002</v>
      </c>
      <c r="KV562">
        <v>0</v>
      </c>
      <c r="KW562">
        <v>0</v>
      </c>
      <c r="KX562" s="1">
        <v>7.0495519999999997E-3</v>
      </c>
      <c r="KY562">
        <v>17.371600000000001</v>
      </c>
      <c r="KZ562">
        <v>0</v>
      </c>
      <c r="LA562">
        <v>0</v>
      </c>
      <c r="LB562" s="1">
        <v>6.9970969999999999E-3</v>
      </c>
      <c r="LC562">
        <v>17.379169999999998</v>
      </c>
      <c r="LD562">
        <v>0</v>
      </c>
      <c r="LE562">
        <v>0</v>
      </c>
      <c r="LF562" s="1">
        <v>6.9435019999999998E-3</v>
      </c>
      <c r="LG562">
        <v>17.367830000000001</v>
      </c>
      <c r="LH562">
        <v>0</v>
      </c>
      <c r="LI562">
        <v>0</v>
      </c>
      <c r="LJ562" s="1">
        <v>7.0383210000000002E-3</v>
      </c>
      <c r="LK562">
        <v>17.353860000000001</v>
      </c>
      <c r="LL562">
        <v>0</v>
      </c>
      <c r="LM562">
        <v>0</v>
      </c>
      <c r="LN562" s="1">
        <v>7.0448999999999998E-3</v>
      </c>
      <c r="LO562">
        <v>17.35352</v>
      </c>
      <c r="LP562">
        <v>0</v>
      </c>
      <c r="LQ562">
        <v>0</v>
      </c>
      <c r="LR562" s="1">
        <v>7.033994E-3</v>
      </c>
      <c r="LS562">
        <v>17.404710000000001</v>
      </c>
      <c r="LT562">
        <v>0</v>
      </c>
      <c r="LU562">
        <v>0</v>
      </c>
      <c r="LV562" s="1">
        <v>6.9471230000000004E-3</v>
      </c>
      <c r="LW562">
        <v>17.45702</v>
      </c>
      <c r="LX562">
        <v>0</v>
      </c>
      <c r="LY562">
        <v>0</v>
      </c>
      <c r="LZ562" s="1">
        <v>6.8855890000000001E-3</v>
      </c>
      <c r="MA562">
        <v>17.511780000000002</v>
      </c>
      <c r="MB562">
        <v>0</v>
      </c>
      <c r="MC562">
        <v>0</v>
      </c>
      <c r="MD562" s="1">
        <v>6.8684970000000003E-3</v>
      </c>
      <c r="ME562">
        <v>17.573060000000002</v>
      </c>
      <c r="MF562">
        <v>0</v>
      </c>
      <c r="MG562">
        <v>0</v>
      </c>
      <c r="MH562" s="1">
        <v>6.878459E-3</v>
      </c>
      <c r="MI562">
        <v>17.59919</v>
      </c>
      <c r="MJ562">
        <v>0</v>
      </c>
      <c r="MK562">
        <v>0</v>
      </c>
      <c r="ML562" s="1">
        <v>6.8749190000000002E-3</v>
      </c>
      <c r="MM562">
        <v>17.586659999999998</v>
      </c>
      <c r="MN562">
        <v>0</v>
      </c>
      <c r="MO562">
        <v>0</v>
      </c>
      <c r="MP562" s="1">
        <v>7.0360400000000003E-3</v>
      </c>
      <c r="MQ562">
        <v>17.57423</v>
      </c>
      <c r="MR562">
        <v>0</v>
      </c>
      <c r="MS562">
        <v>0</v>
      </c>
      <c r="MT562" s="1">
        <v>7.064107E-3</v>
      </c>
      <c r="MU562">
        <v>17.57161</v>
      </c>
      <c r="MV562">
        <v>0</v>
      </c>
      <c r="MW562">
        <v>0</v>
      </c>
      <c r="MX562" s="1">
        <v>7.0857250000000002E-3</v>
      </c>
      <c r="MY562">
        <v>17.61767</v>
      </c>
      <c r="MZ562">
        <v>0</v>
      </c>
      <c r="NA562">
        <v>0</v>
      </c>
      <c r="NB562" s="1">
        <v>6.9814710000000004E-3</v>
      </c>
      <c r="NC562">
        <v>17.675789999999999</v>
      </c>
      <c r="ND562">
        <v>0</v>
      </c>
      <c r="NE562">
        <v>-3.0427340000000002E-26</v>
      </c>
      <c r="NF562" s="1">
        <v>6.923345E-3</v>
      </c>
      <c r="NG562">
        <v>17.729369999999999</v>
      </c>
      <c r="NH562">
        <v>0</v>
      </c>
      <c r="NI562">
        <v>-4.7903869999999999E-23</v>
      </c>
      <c r="NJ562" s="1">
        <v>6.9238650000000004E-3</v>
      </c>
      <c r="NK562">
        <v>17.782499999999999</v>
      </c>
      <c r="NL562">
        <v>0</v>
      </c>
      <c r="NM562">
        <v>-2.7319470000000001E-22</v>
      </c>
      <c r="NN562" s="1">
        <v>6.9580850000000001E-3</v>
      </c>
      <c r="NO562">
        <v>17.800650000000001</v>
      </c>
      <c r="NP562">
        <v>0</v>
      </c>
      <c r="NQ562">
        <v>-3.6224540000000003E-21</v>
      </c>
      <c r="NR562" s="1">
        <v>6.9599600000000003E-3</v>
      </c>
      <c r="NS562">
        <v>17.795459999999999</v>
      </c>
      <c r="NT562">
        <v>0</v>
      </c>
      <c r="NU562">
        <v>-1.608171E-20</v>
      </c>
      <c r="NV562" s="1">
        <v>6.8789660000000002E-3</v>
      </c>
      <c r="NW562">
        <v>17.788209999999999</v>
      </c>
      <c r="NX562">
        <v>0</v>
      </c>
      <c r="NY562">
        <v>-1.769395E-20</v>
      </c>
      <c r="NZ562" s="1">
        <v>6.7910920000000003E-3</v>
      </c>
      <c r="OA562">
        <v>17.78547</v>
      </c>
      <c r="OB562">
        <v>0</v>
      </c>
      <c r="OC562">
        <v>-1.371186E-19</v>
      </c>
      <c r="OD562" s="1">
        <v>6.7713779999999998E-3</v>
      </c>
      <c r="OE562">
        <v>17.793890000000001</v>
      </c>
      <c r="OF562">
        <v>0</v>
      </c>
      <c r="OG562">
        <v>-4.4771589999999999E-19</v>
      </c>
      <c r="OH562" s="1">
        <v>6.8078779999999998E-3</v>
      </c>
      <c r="OI562">
        <v>17.83353</v>
      </c>
      <c r="OJ562">
        <v>0</v>
      </c>
      <c r="OK562">
        <v>-5.1874409999999999E-18</v>
      </c>
    </row>
    <row r="563" spans="1:427" x14ac:dyDescent="0.35">
      <c r="A563">
        <v>572</v>
      </c>
      <c r="B563" t="s">
        <v>4</v>
      </c>
      <c r="C563" t="s">
        <v>364</v>
      </c>
      <c r="D563" t="s">
        <v>570</v>
      </c>
      <c r="E563">
        <v>6174.1080000000002</v>
      </c>
      <c r="F563" s="1">
        <v>4.5524550000000004E-3</v>
      </c>
      <c r="G563">
        <v>16.178550000000001</v>
      </c>
      <c r="H563">
        <v>0</v>
      </c>
      <c r="I563">
        <v>0</v>
      </c>
      <c r="J563" s="1">
        <v>4.467319E-3</v>
      </c>
      <c r="K563">
        <v>16.18028</v>
      </c>
      <c r="L563">
        <v>0</v>
      </c>
      <c r="M563">
        <v>0</v>
      </c>
      <c r="N563" s="1">
        <v>4.6429540000000004E-3</v>
      </c>
      <c r="O563">
        <v>16.219280000000001</v>
      </c>
      <c r="P563">
        <v>0</v>
      </c>
      <c r="Q563">
        <v>0</v>
      </c>
      <c r="R563" s="1">
        <v>4.7300440000000001E-3</v>
      </c>
      <c r="S563">
        <v>16.241060000000001</v>
      </c>
      <c r="T563">
        <v>0</v>
      </c>
      <c r="U563">
        <v>0</v>
      </c>
      <c r="V563" s="1">
        <v>4.7081060000000001E-3</v>
      </c>
      <c r="W563">
        <v>16.275220000000001</v>
      </c>
      <c r="X563">
        <v>0</v>
      </c>
      <c r="Y563">
        <v>0</v>
      </c>
      <c r="Z563" s="1">
        <v>4.6176619999999998E-3</v>
      </c>
      <c r="AA563">
        <v>16.27777</v>
      </c>
      <c r="AB563">
        <v>0</v>
      </c>
      <c r="AC563">
        <v>0</v>
      </c>
      <c r="AD563">
        <v>4.6082659999999998E-3</v>
      </c>
      <c r="AE563">
        <v>16.27533</v>
      </c>
      <c r="AF563">
        <v>0</v>
      </c>
      <c r="AG563">
        <v>0</v>
      </c>
      <c r="AH563" s="1">
        <v>4.389731E-3</v>
      </c>
      <c r="AI563">
        <v>16.272079999999999</v>
      </c>
      <c r="AJ563">
        <v>0</v>
      </c>
      <c r="AK563">
        <v>0</v>
      </c>
      <c r="AL563" s="1">
        <v>4.4069010000000004E-3</v>
      </c>
      <c r="AM563">
        <v>16.267489999999999</v>
      </c>
      <c r="AN563">
        <v>0</v>
      </c>
      <c r="AO563">
        <v>0</v>
      </c>
      <c r="AP563" s="1">
        <v>4.400915E-3</v>
      </c>
      <c r="AQ563">
        <v>16.267679999999999</v>
      </c>
      <c r="AR563">
        <v>0</v>
      </c>
      <c r="AS563">
        <v>0</v>
      </c>
      <c r="AT563" s="1">
        <v>4.5431300000000003E-3</v>
      </c>
      <c r="AU563">
        <v>16.302779999999998</v>
      </c>
      <c r="AV563">
        <v>0</v>
      </c>
      <c r="AW563">
        <v>0</v>
      </c>
      <c r="AX563" s="1">
        <v>4.6246259999999997E-3</v>
      </c>
      <c r="AY563">
        <v>16.318819999999999</v>
      </c>
      <c r="AZ563">
        <v>0</v>
      </c>
      <c r="BA563">
        <v>0</v>
      </c>
      <c r="BB563" s="1">
        <v>4.665293E-3</v>
      </c>
      <c r="BC563">
        <v>16.33108</v>
      </c>
      <c r="BD563">
        <v>0</v>
      </c>
      <c r="BE563">
        <v>0</v>
      </c>
      <c r="BF563" s="1">
        <v>4.6625169999999997E-3</v>
      </c>
      <c r="BG563">
        <v>16.34253</v>
      </c>
      <c r="BH563">
        <v>0</v>
      </c>
      <c r="BI563">
        <v>0</v>
      </c>
      <c r="BJ563" s="1">
        <v>4.7073669999999996E-3</v>
      </c>
      <c r="BK563">
        <v>16.335360000000001</v>
      </c>
      <c r="BL563">
        <v>0</v>
      </c>
      <c r="BM563">
        <v>0</v>
      </c>
      <c r="BN563" s="1">
        <v>4.8171059999999998E-3</v>
      </c>
      <c r="BO563">
        <v>16.323560000000001</v>
      </c>
      <c r="BP563">
        <v>0</v>
      </c>
      <c r="BQ563">
        <v>0</v>
      </c>
      <c r="BR563" s="1">
        <v>4.9209759999999996E-3</v>
      </c>
      <c r="BS563">
        <v>16.314060000000001</v>
      </c>
      <c r="BT563">
        <v>0</v>
      </c>
      <c r="BU563">
        <v>0</v>
      </c>
      <c r="BV563" s="1">
        <v>4.9901299999999997E-3</v>
      </c>
      <c r="BW563">
        <v>16.334769999999999</v>
      </c>
      <c r="BX563">
        <v>0</v>
      </c>
      <c r="BY563">
        <v>0</v>
      </c>
      <c r="BZ563" s="1">
        <v>5.0047160000000002E-3</v>
      </c>
      <c r="CA563">
        <v>16.382180000000002</v>
      </c>
      <c r="CB563">
        <v>0</v>
      </c>
      <c r="CC563">
        <v>0</v>
      </c>
      <c r="CD563">
        <v>5.0315630000000002E-3</v>
      </c>
      <c r="CE563">
        <v>16.43852</v>
      </c>
      <c r="CF563">
        <v>0</v>
      </c>
      <c r="CG563">
        <v>0</v>
      </c>
      <c r="CH563" s="1">
        <v>5.0979969999999999E-3</v>
      </c>
      <c r="CI563">
        <v>16.483689999999999</v>
      </c>
      <c r="CJ563">
        <v>0</v>
      </c>
      <c r="CK563">
        <v>0</v>
      </c>
      <c r="CL563" s="1">
        <v>5.1679350000000002E-3</v>
      </c>
      <c r="CM563">
        <v>16.491779999999999</v>
      </c>
      <c r="CN563">
        <v>0</v>
      </c>
      <c r="CO563">
        <v>0</v>
      </c>
      <c r="CP563" s="1">
        <v>5.2191520000000003E-3</v>
      </c>
      <c r="CQ563">
        <v>16.48077</v>
      </c>
      <c r="CR563">
        <v>0</v>
      </c>
      <c r="CS563">
        <v>0</v>
      </c>
      <c r="CT563" s="1">
        <v>5.5916539999999997E-3</v>
      </c>
      <c r="CU563">
        <v>16.469909999999999</v>
      </c>
      <c r="CV563">
        <v>0</v>
      </c>
      <c r="CW563">
        <v>0</v>
      </c>
      <c r="CX563" s="1">
        <v>5.7182079999999998E-3</v>
      </c>
      <c r="CY563">
        <v>16.464759999999998</v>
      </c>
      <c r="CZ563">
        <v>0</v>
      </c>
      <c r="DA563">
        <v>0</v>
      </c>
      <c r="DB563" s="1">
        <v>5.7970460000000001E-3</v>
      </c>
      <c r="DC563">
        <v>16.495349999999998</v>
      </c>
      <c r="DD563">
        <v>0</v>
      </c>
      <c r="DE563">
        <v>0</v>
      </c>
      <c r="DF563" s="1">
        <v>5.6668489999999998E-3</v>
      </c>
      <c r="DG563">
        <v>16.54898</v>
      </c>
      <c r="DH563">
        <v>0</v>
      </c>
      <c r="DI563">
        <v>0</v>
      </c>
      <c r="DJ563" s="1">
        <v>5.6078899999999999E-3</v>
      </c>
      <c r="DK563">
        <v>16.593150000000001</v>
      </c>
      <c r="DL563">
        <v>0</v>
      </c>
      <c r="DM563">
        <v>0</v>
      </c>
      <c r="DN563" s="1">
        <v>5.6474189999999999E-3</v>
      </c>
      <c r="DO563">
        <v>16.628900000000002</v>
      </c>
      <c r="DP563">
        <v>0</v>
      </c>
      <c r="DQ563">
        <v>0</v>
      </c>
      <c r="DR563" s="1">
        <v>5.7365489999999996E-3</v>
      </c>
      <c r="DS563">
        <v>16.636759999999999</v>
      </c>
      <c r="DT563">
        <v>0</v>
      </c>
      <c r="DU563">
        <v>0</v>
      </c>
      <c r="DV563" s="1">
        <v>5.7477839999999997E-3</v>
      </c>
      <c r="DW563">
        <v>16.625070000000001</v>
      </c>
      <c r="DX563">
        <v>0</v>
      </c>
      <c r="DY563">
        <v>0</v>
      </c>
      <c r="DZ563" s="1">
        <v>6.340292E-3</v>
      </c>
      <c r="EA563">
        <v>16.608930000000001</v>
      </c>
      <c r="EB563">
        <v>0</v>
      </c>
      <c r="EC563">
        <v>0</v>
      </c>
      <c r="ED563" s="1">
        <v>6.4717409999999996E-3</v>
      </c>
      <c r="EE563">
        <v>16.595829999999999</v>
      </c>
      <c r="EF563">
        <v>0</v>
      </c>
      <c r="EG563">
        <v>0</v>
      </c>
      <c r="EH563" s="1">
        <v>6.5559670000000002E-3</v>
      </c>
      <c r="EI563">
        <v>16.610990000000001</v>
      </c>
      <c r="EJ563">
        <v>0</v>
      </c>
      <c r="EK563">
        <v>0</v>
      </c>
      <c r="EL563" s="1">
        <v>6.258441E-3</v>
      </c>
      <c r="EM563">
        <v>16.647960000000001</v>
      </c>
      <c r="EN563">
        <v>0</v>
      </c>
      <c r="EO563">
        <v>0</v>
      </c>
      <c r="EP563" s="1">
        <v>6.1030370000000004E-3</v>
      </c>
      <c r="EQ563">
        <v>16.692979999999999</v>
      </c>
      <c r="ER563">
        <v>0</v>
      </c>
      <c r="ES563">
        <v>0</v>
      </c>
      <c r="ET563" s="1">
        <v>6.1048459999999997E-3</v>
      </c>
      <c r="EU563">
        <v>16.730070000000001</v>
      </c>
      <c r="EV563">
        <v>0</v>
      </c>
      <c r="EW563">
        <v>0</v>
      </c>
      <c r="EX563" s="1">
        <v>6.2101379999999996E-3</v>
      </c>
      <c r="EY563">
        <v>16.734719999999999</v>
      </c>
      <c r="EZ563">
        <v>0</v>
      </c>
      <c r="FA563">
        <v>0</v>
      </c>
      <c r="FB563" s="1">
        <v>6.1963840000000001E-3</v>
      </c>
      <c r="FC563">
        <v>16.719200000000001</v>
      </c>
      <c r="FD563">
        <v>0</v>
      </c>
      <c r="FE563">
        <v>0</v>
      </c>
      <c r="FF563" s="1">
        <v>6.6300969999999997E-3</v>
      </c>
      <c r="FG563">
        <v>16.700279999999999</v>
      </c>
      <c r="FH563">
        <v>0</v>
      </c>
      <c r="FI563">
        <v>0</v>
      </c>
      <c r="FJ563" s="1">
        <v>6.6600540000000003E-3</v>
      </c>
      <c r="FK563">
        <v>16.690529999999999</v>
      </c>
      <c r="FL563">
        <v>0</v>
      </c>
      <c r="FM563">
        <v>0</v>
      </c>
      <c r="FN563" s="1">
        <v>6.6970659999999998E-3</v>
      </c>
      <c r="FO563">
        <v>16.73198</v>
      </c>
      <c r="FP563">
        <v>0</v>
      </c>
      <c r="FQ563">
        <v>0</v>
      </c>
      <c r="FR563" s="1">
        <v>6.432157E-3</v>
      </c>
      <c r="FS563">
        <v>16.77552</v>
      </c>
      <c r="FT563">
        <v>0</v>
      </c>
      <c r="FU563">
        <v>0</v>
      </c>
      <c r="FV563" s="1">
        <v>6.2764229999999997E-3</v>
      </c>
      <c r="FW563">
        <v>16.813500000000001</v>
      </c>
      <c r="FX563">
        <v>0</v>
      </c>
      <c r="FY563">
        <v>0</v>
      </c>
      <c r="FZ563" s="1">
        <v>6.244749E-3</v>
      </c>
      <c r="GA563">
        <v>16.834289999999999</v>
      </c>
      <c r="GB563">
        <v>0</v>
      </c>
      <c r="GC563">
        <v>0</v>
      </c>
      <c r="GD563" s="1">
        <v>6.2818409999999998E-3</v>
      </c>
      <c r="GE563">
        <v>16.834160000000001</v>
      </c>
      <c r="GF563">
        <v>0</v>
      </c>
      <c r="GG563">
        <v>0</v>
      </c>
      <c r="GH563" s="1">
        <v>6.2545919999999998E-3</v>
      </c>
      <c r="GI563">
        <v>16.819939999999999</v>
      </c>
      <c r="GJ563">
        <v>0</v>
      </c>
      <c r="GK563">
        <v>0</v>
      </c>
      <c r="GL563">
        <v>6.63972E-3</v>
      </c>
      <c r="GM563">
        <v>16.803660000000001</v>
      </c>
      <c r="GN563">
        <v>0</v>
      </c>
      <c r="GO563">
        <v>0</v>
      </c>
      <c r="GP563" s="1">
        <v>6.6633259999999998E-3</v>
      </c>
      <c r="GQ563">
        <v>16.79907</v>
      </c>
      <c r="GR563">
        <v>0</v>
      </c>
      <c r="GS563">
        <v>0</v>
      </c>
      <c r="GT563" s="1">
        <v>6.6955210000000003E-3</v>
      </c>
      <c r="GU563">
        <v>16.8477</v>
      </c>
      <c r="GV563">
        <v>0</v>
      </c>
      <c r="GW563">
        <v>0</v>
      </c>
      <c r="GX563" s="1">
        <v>6.4541800000000003E-3</v>
      </c>
      <c r="GY563">
        <v>16.900670000000002</v>
      </c>
      <c r="GZ563">
        <v>0</v>
      </c>
      <c r="HA563">
        <v>0</v>
      </c>
      <c r="HB563" s="1">
        <v>6.2968340000000003E-3</v>
      </c>
      <c r="HC563">
        <v>16.950800000000001</v>
      </c>
      <c r="HD563">
        <v>0</v>
      </c>
      <c r="HE563">
        <v>0</v>
      </c>
      <c r="HF563" s="1">
        <v>6.2572319999999997E-3</v>
      </c>
      <c r="HG563">
        <v>16.999009999999998</v>
      </c>
      <c r="HH563">
        <v>0</v>
      </c>
      <c r="HI563">
        <v>0</v>
      </c>
      <c r="HJ563" s="1">
        <v>6.2830919999999997E-3</v>
      </c>
      <c r="HK563">
        <v>17.018789999999999</v>
      </c>
      <c r="HL563">
        <v>0</v>
      </c>
      <c r="HM563">
        <v>0</v>
      </c>
      <c r="HN563" s="1">
        <v>6.2554799999999999E-3</v>
      </c>
      <c r="HO563">
        <v>17.005929999999999</v>
      </c>
      <c r="HP563">
        <v>0</v>
      </c>
      <c r="HQ563">
        <v>0</v>
      </c>
      <c r="HR563" s="1">
        <v>6.3873719999999997E-3</v>
      </c>
      <c r="HS563">
        <v>16.98958</v>
      </c>
      <c r="HT563">
        <v>0</v>
      </c>
      <c r="HU563">
        <v>0</v>
      </c>
      <c r="HV563" s="1">
        <v>6.3367140000000002E-3</v>
      </c>
      <c r="HW563">
        <v>16.978840000000002</v>
      </c>
      <c r="HX563">
        <v>0</v>
      </c>
      <c r="HY563">
        <v>0</v>
      </c>
      <c r="HZ563" s="1">
        <v>6.2979230000000004E-3</v>
      </c>
      <c r="IA563">
        <v>17.018180000000001</v>
      </c>
      <c r="IB563">
        <v>0</v>
      </c>
      <c r="IC563">
        <v>0</v>
      </c>
      <c r="ID563" s="1">
        <v>6.1451939999999997E-3</v>
      </c>
      <c r="IE563">
        <v>17.081330000000001</v>
      </c>
      <c r="IF563">
        <v>0</v>
      </c>
      <c r="IG563">
        <v>0</v>
      </c>
      <c r="IH563" s="1">
        <v>6.0363109999999999E-3</v>
      </c>
      <c r="II563">
        <v>17.141279999999998</v>
      </c>
      <c r="IJ563">
        <v>0</v>
      </c>
      <c r="IK563">
        <v>0</v>
      </c>
      <c r="IL563" s="1">
        <v>5.9949749999999996E-3</v>
      </c>
      <c r="IM563">
        <v>17.194769999999998</v>
      </c>
      <c r="IN563">
        <v>0</v>
      </c>
      <c r="IO563">
        <v>0</v>
      </c>
      <c r="IP563" s="1">
        <v>5.9852890000000004E-3</v>
      </c>
      <c r="IQ563">
        <v>17.210640000000001</v>
      </c>
      <c r="IR563">
        <v>0</v>
      </c>
      <c r="IS563">
        <v>0</v>
      </c>
      <c r="IT563" s="1">
        <v>5.9630259999999997E-3</v>
      </c>
      <c r="IU563">
        <v>17.201000000000001</v>
      </c>
      <c r="IV563">
        <v>0</v>
      </c>
      <c r="IW563">
        <v>0</v>
      </c>
      <c r="IX563" s="1">
        <v>6.1084379999999999E-3</v>
      </c>
      <c r="IY563">
        <v>17.18965</v>
      </c>
      <c r="IZ563">
        <v>0</v>
      </c>
      <c r="JA563">
        <v>0</v>
      </c>
      <c r="JB563" s="1">
        <v>6.1039730000000004E-3</v>
      </c>
      <c r="JC563">
        <v>17.184729999999998</v>
      </c>
      <c r="JD563">
        <v>0</v>
      </c>
      <c r="JE563">
        <v>0</v>
      </c>
      <c r="JF563" s="1">
        <v>6.1151249999999999E-3</v>
      </c>
      <c r="JG563">
        <v>17.211970000000001</v>
      </c>
      <c r="JH563">
        <v>0</v>
      </c>
      <c r="JI563">
        <v>0</v>
      </c>
      <c r="JJ563" s="1">
        <v>6.0184979999999997E-3</v>
      </c>
      <c r="JK563">
        <v>17.23574</v>
      </c>
      <c r="JL563">
        <v>0</v>
      </c>
      <c r="JM563">
        <v>0</v>
      </c>
      <c r="JN563" s="1">
        <v>5.9495729999999997E-3</v>
      </c>
      <c r="JO563">
        <v>17.267720000000001</v>
      </c>
      <c r="JP563">
        <v>0</v>
      </c>
      <c r="JQ563">
        <v>0</v>
      </c>
      <c r="JR563" s="1">
        <v>5.9114809999999997E-3</v>
      </c>
      <c r="JS563">
        <v>17.279540000000001</v>
      </c>
      <c r="JT563">
        <v>0</v>
      </c>
      <c r="JU563">
        <v>0</v>
      </c>
      <c r="JV563" s="1">
        <v>5.9104049999999997E-3</v>
      </c>
      <c r="JW563">
        <v>17.274560000000001</v>
      </c>
      <c r="JX563">
        <v>0</v>
      </c>
      <c r="JY563">
        <v>0</v>
      </c>
      <c r="JZ563" s="1">
        <v>5.8738469999999997E-3</v>
      </c>
      <c r="KA563">
        <v>17.266010000000001</v>
      </c>
      <c r="KB563">
        <v>0</v>
      </c>
      <c r="KC563">
        <v>0</v>
      </c>
      <c r="KD563" s="1">
        <v>5.8167310000000003E-3</v>
      </c>
      <c r="KE563">
        <v>17.257429999999999</v>
      </c>
      <c r="KF563">
        <v>0</v>
      </c>
      <c r="KG563">
        <v>0</v>
      </c>
      <c r="KH563" s="1">
        <v>5.7515889999999997E-3</v>
      </c>
      <c r="KI563">
        <v>17.251069999999999</v>
      </c>
      <c r="KJ563">
        <v>0</v>
      </c>
      <c r="KK563">
        <v>0</v>
      </c>
      <c r="KL563" s="1">
        <v>5.6991990000000003E-3</v>
      </c>
      <c r="KM563">
        <v>17.282710000000002</v>
      </c>
      <c r="KN563">
        <v>0</v>
      </c>
      <c r="KO563">
        <v>0</v>
      </c>
      <c r="KP563" s="1">
        <v>5.6757559999999997E-3</v>
      </c>
      <c r="KQ563">
        <v>17.303339999999999</v>
      </c>
      <c r="KR563">
        <v>0</v>
      </c>
      <c r="KS563">
        <v>0</v>
      </c>
      <c r="KT563" s="1">
        <v>5.6321670000000004E-3</v>
      </c>
      <c r="KU563">
        <v>17.329979999999999</v>
      </c>
      <c r="KV563">
        <v>0</v>
      </c>
      <c r="KW563">
        <v>0</v>
      </c>
      <c r="KX563" s="1">
        <v>5.5820569999999996E-3</v>
      </c>
      <c r="KY563">
        <v>17.356780000000001</v>
      </c>
      <c r="KZ563">
        <v>0</v>
      </c>
      <c r="LA563">
        <v>0</v>
      </c>
      <c r="LB563" s="1">
        <v>5.5399610000000004E-3</v>
      </c>
      <c r="LC563">
        <v>17.363530000000001</v>
      </c>
      <c r="LD563">
        <v>0</v>
      </c>
      <c r="LE563">
        <v>0</v>
      </c>
      <c r="LF563" s="1">
        <v>5.4972830000000004E-3</v>
      </c>
      <c r="LG563">
        <v>17.35014</v>
      </c>
      <c r="LH563">
        <v>0</v>
      </c>
      <c r="LI563">
        <v>0</v>
      </c>
      <c r="LJ563" s="1">
        <v>5.5813019999999998E-3</v>
      </c>
      <c r="LK563">
        <v>17.334289999999999</v>
      </c>
      <c r="LL563">
        <v>0</v>
      </c>
      <c r="LM563">
        <v>0</v>
      </c>
      <c r="LN563" s="1">
        <v>5.582002E-3</v>
      </c>
      <c r="LO563">
        <v>17.333269999999999</v>
      </c>
      <c r="LP563">
        <v>0</v>
      </c>
      <c r="LQ563">
        <v>0</v>
      </c>
      <c r="LR563" s="1">
        <v>5.5721299999999998E-3</v>
      </c>
      <c r="LS563">
        <v>17.387550000000001</v>
      </c>
      <c r="LT563">
        <v>0</v>
      </c>
      <c r="LU563">
        <v>0</v>
      </c>
      <c r="LV563" s="1">
        <v>5.5035659999999997E-3</v>
      </c>
      <c r="LW563">
        <v>17.442489999999999</v>
      </c>
      <c r="LX563">
        <v>0</v>
      </c>
      <c r="LY563">
        <v>0</v>
      </c>
      <c r="LZ563" s="1">
        <v>5.4573210000000002E-3</v>
      </c>
      <c r="MA563">
        <v>17.499680000000001</v>
      </c>
      <c r="MB563">
        <v>0</v>
      </c>
      <c r="MC563">
        <v>0</v>
      </c>
      <c r="MD563" s="1">
        <v>5.4441589999999996E-3</v>
      </c>
      <c r="ME563">
        <v>17.56343</v>
      </c>
      <c r="MF563">
        <v>0</v>
      </c>
      <c r="MG563">
        <v>0</v>
      </c>
      <c r="MH563" s="1">
        <v>5.4487199999999998E-3</v>
      </c>
      <c r="MI563">
        <v>17.589120000000001</v>
      </c>
      <c r="MJ563">
        <v>0</v>
      </c>
      <c r="MK563">
        <v>0</v>
      </c>
      <c r="ML563" s="1">
        <v>5.4481690000000001E-3</v>
      </c>
      <c r="MM563">
        <v>17.57347</v>
      </c>
      <c r="MN563">
        <v>0</v>
      </c>
      <c r="MO563">
        <v>0</v>
      </c>
      <c r="MP563" s="1">
        <v>5.580682E-3</v>
      </c>
      <c r="MQ563">
        <v>17.558299999999999</v>
      </c>
      <c r="MR563">
        <v>0</v>
      </c>
      <c r="MS563">
        <v>0</v>
      </c>
      <c r="MT563" s="1">
        <v>5.601244E-3</v>
      </c>
      <c r="MU563">
        <v>17.554069999999999</v>
      </c>
      <c r="MV563">
        <v>0</v>
      </c>
      <c r="MW563">
        <v>0</v>
      </c>
      <c r="MX563" s="1">
        <v>5.6203269999999996E-3</v>
      </c>
      <c r="MY563">
        <v>17.6022</v>
      </c>
      <c r="MZ563">
        <v>0</v>
      </c>
      <c r="NA563">
        <v>0</v>
      </c>
      <c r="NB563" s="1">
        <v>5.5375559999999999E-3</v>
      </c>
      <c r="NC563">
        <v>17.662849999999999</v>
      </c>
      <c r="ND563">
        <v>0</v>
      </c>
      <c r="NE563">
        <v>0</v>
      </c>
      <c r="NF563" s="1">
        <v>5.4938879999999997E-3</v>
      </c>
      <c r="NG563">
        <v>17.718309999999999</v>
      </c>
      <c r="NH563">
        <v>0</v>
      </c>
      <c r="NI563">
        <v>0</v>
      </c>
      <c r="NJ563" s="1">
        <v>5.4938870000000002E-3</v>
      </c>
      <c r="NK563">
        <v>17.772970000000001</v>
      </c>
      <c r="NL563">
        <v>0</v>
      </c>
      <c r="NM563">
        <v>2.652244E-24</v>
      </c>
      <c r="NN563" s="1">
        <v>5.5177200000000003E-3</v>
      </c>
      <c r="NO563">
        <v>17.789899999999999</v>
      </c>
      <c r="NP563">
        <v>0</v>
      </c>
      <c r="NQ563">
        <v>5.5685850000000002E-21</v>
      </c>
      <c r="NR563" s="1">
        <v>5.5200340000000001E-3</v>
      </c>
      <c r="NS563">
        <v>17.781939999999999</v>
      </c>
      <c r="NT563">
        <v>0</v>
      </c>
      <c r="NU563">
        <v>9.0396599999999995E-20</v>
      </c>
      <c r="NV563" s="1">
        <v>5.4539439999999996E-3</v>
      </c>
      <c r="NW563">
        <v>17.772130000000001</v>
      </c>
      <c r="NX563">
        <v>0</v>
      </c>
      <c r="NY563">
        <v>6.2345699999999999E-19</v>
      </c>
      <c r="NZ563" s="1">
        <v>5.3842860000000003E-3</v>
      </c>
      <c r="OA563">
        <v>17.767520000000001</v>
      </c>
      <c r="OB563">
        <v>0</v>
      </c>
      <c r="OC563">
        <v>2.8498909999999999E-18</v>
      </c>
      <c r="OD563" s="1">
        <v>5.3703809999999996E-3</v>
      </c>
      <c r="OE563">
        <v>17.775200000000002</v>
      </c>
      <c r="OF563">
        <v>0</v>
      </c>
      <c r="OG563">
        <v>1.0721629999999999E-17</v>
      </c>
      <c r="OH563" s="1">
        <v>5.3986599999999996E-3</v>
      </c>
      <c r="OI563">
        <v>17.816379999999999</v>
      </c>
      <c r="OJ563">
        <v>0</v>
      </c>
      <c r="OK563">
        <v>5.136064E-17</v>
      </c>
    </row>
    <row r="564" spans="1:427" x14ac:dyDescent="0.35">
      <c r="A564">
        <v>573</v>
      </c>
      <c r="B564" t="s">
        <v>4</v>
      </c>
      <c r="C564" t="s">
        <v>364</v>
      </c>
      <c r="D564" t="s">
        <v>571</v>
      </c>
      <c r="E564">
        <v>4965.7870000000003</v>
      </c>
      <c r="F564" s="1">
        <v>4.197676E-3</v>
      </c>
      <c r="G564">
        <v>16.17652</v>
      </c>
      <c r="H564">
        <v>0</v>
      </c>
      <c r="I564">
        <v>0</v>
      </c>
      <c r="J564" s="1">
        <v>4.1183629999999999E-3</v>
      </c>
      <c r="K564">
        <v>16.178450000000002</v>
      </c>
      <c r="L564">
        <v>0</v>
      </c>
      <c r="M564">
        <v>0</v>
      </c>
      <c r="N564" s="1">
        <v>4.2808539999999997E-3</v>
      </c>
      <c r="O564">
        <v>16.217369999999999</v>
      </c>
      <c r="P564">
        <v>0</v>
      </c>
      <c r="Q564">
        <v>0</v>
      </c>
      <c r="R564" s="1">
        <v>4.3652400000000003E-3</v>
      </c>
      <c r="S564">
        <v>16.238959999999999</v>
      </c>
      <c r="T564">
        <v>0</v>
      </c>
      <c r="U564">
        <v>0</v>
      </c>
      <c r="V564" s="1">
        <v>4.3429610000000002E-3</v>
      </c>
      <c r="W564">
        <v>16.272919999999999</v>
      </c>
      <c r="X564">
        <v>0</v>
      </c>
      <c r="Y564">
        <v>0</v>
      </c>
      <c r="Z564" s="1">
        <v>4.2585069999999999E-3</v>
      </c>
      <c r="AA564">
        <v>16.27535</v>
      </c>
      <c r="AB564">
        <v>0</v>
      </c>
      <c r="AC564">
        <v>0</v>
      </c>
      <c r="AD564" s="1">
        <v>4.2501450000000003E-3</v>
      </c>
      <c r="AE564">
        <v>16.272919999999999</v>
      </c>
      <c r="AF564">
        <v>0</v>
      </c>
      <c r="AG564">
        <v>0</v>
      </c>
      <c r="AH564" s="1">
        <v>4.0304929999999996E-3</v>
      </c>
      <c r="AI564">
        <v>16.269739999999999</v>
      </c>
      <c r="AJ564">
        <v>0</v>
      </c>
      <c r="AK564">
        <v>0</v>
      </c>
      <c r="AL564" s="1">
        <v>4.048795E-3</v>
      </c>
      <c r="AM564">
        <v>16.265239999999999</v>
      </c>
      <c r="AN564">
        <v>0</v>
      </c>
      <c r="AO564">
        <v>0</v>
      </c>
      <c r="AP564" s="1">
        <v>4.0461020000000002E-3</v>
      </c>
      <c r="AQ564">
        <v>16.265499999999999</v>
      </c>
      <c r="AR564">
        <v>0</v>
      </c>
      <c r="AS564">
        <v>0</v>
      </c>
      <c r="AT564" s="1">
        <v>4.1759010000000001E-3</v>
      </c>
      <c r="AU564">
        <v>16.300450000000001</v>
      </c>
      <c r="AV564">
        <v>0</v>
      </c>
      <c r="AW564">
        <v>0</v>
      </c>
      <c r="AX564" s="1">
        <v>4.250579E-3</v>
      </c>
      <c r="AY564">
        <v>16.316299999999998</v>
      </c>
      <c r="AZ564">
        <v>0</v>
      </c>
      <c r="BA564">
        <v>0</v>
      </c>
      <c r="BB564" s="1">
        <v>4.2893039999999999E-3</v>
      </c>
      <c r="BC564">
        <v>16.328440000000001</v>
      </c>
      <c r="BD564">
        <v>0</v>
      </c>
      <c r="BE564">
        <v>0</v>
      </c>
      <c r="BF564" s="1">
        <v>4.29109E-3</v>
      </c>
      <c r="BG564">
        <v>16.339770000000001</v>
      </c>
      <c r="BH564">
        <v>0</v>
      </c>
      <c r="BI564">
        <v>0</v>
      </c>
      <c r="BJ564" s="1">
        <v>4.3272709999999997E-3</v>
      </c>
      <c r="BK564">
        <v>16.332599999999999</v>
      </c>
      <c r="BL564">
        <v>0</v>
      </c>
      <c r="BM564">
        <v>0</v>
      </c>
      <c r="BN564" s="1">
        <v>4.4300260000000001E-3</v>
      </c>
      <c r="BO564">
        <v>16.320889999999999</v>
      </c>
      <c r="BP564">
        <v>0</v>
      </c>
      <c r="BQ564">
        <v>0</v>
      </c>
      <c r="BR564" s="1">
        <v>4.5335990000000001E-3</v>
      </c>
      <c r="BS564">
        <v>16.311499999999999</v>
      </c>
      <c r="BT564">
        <v>0</v>
      </c>
      <c r="BU564">
        <v>0</v>
      </c>
      <c r="BV564" s="1">
        <v>4.5977070000000004E-3</v>
      </c>
      <c r="BW564">
        <v>16.332139999999999</v>
      </c>
      <c r="BX564">
        <v>0</v>
      </c>
      <c r="BY564">
        <v>0</v>
      </c>
      <c r="BZ564" s="1">
        <v>4.610215E-3</v>
      </c>
      <c r="CA564">
        <v>16.37923</v>
      </c>
      <c r="CB564">
        <v>0</v>
      </c>
      <c r="CC564">
        <v>0</v>
      </c>
      <c r="CD564" s="1">
        <v>4.6305139999999996E-3</v>
      </c>
      <c r="CE564">
        <v>16.435099999999998</v>
      </c>
      <c r="CF564">
        <v>0</v>
      </c>
      <c r="CG564">
        <v>0</v>
      </c>
      <c r="CH564" s="1">
        <v>4.695322E-3</v>
      </c>
      <c r="CI564">
        <v>16.47983</v>
      </c>
      <c r="CJ564">
        <v>0</v>
      </c>
      <c r="CK564">
        <v>0</v>
      </c>
      <c r="CL564" s="1">
        <v>4.7629639999999997E-3</v>
      </c>
      <c r="CM564">
        <v>16.487739999999999</v>
      </c>
      <c r="CN564">
        <v>0</v>
      </c>
      <c r="CO564">
        <v>0</v>
      </c>
      <c r="CP564" s="1">
        <v>4.805892E-3</v>
      </c>
      <c r="CQ564">
        <v>16.47673</v>
      </c>
      <c r="CR564">
        <v>0</v>
      </c>
      <c r="CS564">
        <v>0</v>
      </c>
      <c r="CT564" s="1">
        <v>5.1716339999999996E-3</v>
      </c>
      <c r="CU564">
        <v>16.46604</v>
      </c>
      <c r="CV564">
        <v>0</v>
      </c>
      <c r="CW564">
        <v>0</v>
      </c>
      <c r="CX564" s="1">
        <v>5.2880610000000002E-3</v>
      </c>
      <c r="CY564">
        <v>16.461030000000001</v>
      </c>
      <c r="CZ564">
        <v>0</v>
      </c>
      <c r="DA564">
        <v>0</v>
      </c>
      <c r="DB564" s="1">
        <v>5.3624659999999998E-3</v>
      </c>
      <c r="DC564">
        <v>16.491530000000001</v>
      </c>
      <c r="DD564">
        <v>0</v>
      </c>
      <c r="DE564">
        <v>0</v>
      </c>
      <c r="DF564" s="1">
        <v>5.2467950000000003E-3</v>
      </c>
      <c r="DG564">
        <v>16.54485</v>
      </c>
      <c r="DH564">
        <v>0</v>
      </c>
      <c r="DI564">
        <v>0</v>
      </c>
      <c r="DJ564" s="1">
        <v>5.1896989999999999E-3</v>
      </c>
      <c r="DK564">
        <v>16.588650000000001</v>
      </c>
      <c r="DL564">
        <v>0</v>
      </c>
      <c r="DM564">
        <v>0</v>
      </c>
      <c r="DN564" s="1">
        <v>5.2232299999999997E-3</v>
      </c>
      <c r="DO564">
        <v>16.624140000000001</v>
      </c>
      <c r="DP564">
        <v>0</v>
      </c>
      <c r="DQ564">
        <v>0</v>
      </c>
      <c r="DR564" s="1">
        <v>5.3040800000000001E-3</v>
      </c>
      <c r="DS564">
        <v>16.631889999999999</v>
      </c>
      <c r="DT564">
        <v>0</v>
      </c>
      <c r="DU564">
        <v>0</v>
      </c>
      <c r="DV564" s="1">
        <v>5.3153669999999997E-3</v>
      </c>
      <c r="DW564">
        <v>16.62031</v>
      </c>
      <c r="DX564">
        <v>0</v>
      </c>
      <c r="DY564">
        <v>0</v>
      </c>
      <c r="DZ564" s="1">
        <v>5.8985180000000002E-3</v>
      </c>
      <c r="EA564">
        <v>16.60436</v>
      </c>
      <c r="EB564">
        <v>0</v>
      </c>
      <c r="EC564">
        <v>0</v>
      </c>
      <c r="ED564" s="1">
        <v>6.0179079999999998E-3</v>
      </c>
      <c r="EE564">
        <v>16.5914</v>
      </c>
      <c r="EF564">
        <v>0</v>
      </c>
      <c r="EG564">
        <v>0</v>
      </c>
      <c r="EH564" s="1">
        <v>6.0985980000000002E-3</v>
      </c>
      <c r="EI564">
        <v>16.606570000000001</v>
      </c>
      <c r="EJ564">
        <v>0</v>
      </c>
      <c r="EK564">
        <v>0</v>
      </c>
      <c r="EL564" s="1">
        <v>5.8205369999999998E-3</v>
      </c>
      <c r="EM564">
        <v>16.64331</v>
      </c>
      <c r="EN564">
        <v>0</v>
      </c>
      <c r="EO564">
        <v>0</v>
      </c>
      <c r="EP564" s="1">
        <v>5.6771649999999996E-3</v>
      </c>
      <c r="EQ564">
        <v>16.688020000000002</v>
      </c>
      <c r="ER564">
        <v>0</v>
      </c>
      <c r="ES564">
        <v>0</v>
      </c>
      <c r="ET564" s="1">
        <v>5.6772710000000002E-3</v>
      </c>
      <c r="EU564">
        <v>16.724720000000001</v>
      </c>
      <c r="EV564">
        <v>0</v>
      </c>
      <c r="EW564">
        <v>0</v>
      </c>
      <c r="EX564" s="1">
        <v>5.7743619999999999E-3</v>
      </c>
      <c r="EY564">
        <v>16.729240000000001</v>
      </c>
      <c r="EZ564">
        <v>0</v>
      </c>
      <c r="FA564">
        <v>0</v>
      </c>
      <c r="FB564" s="1">
        <v>5.7645539999999999E-3</v>
      </c>
      <c r="FC564">
        <v>16.713809999999999</v>
      </c>
      <c r="FD564">
        <v>0</v>
      </c>
      <c r="FE564">
        <v>0</v>
      </c>
      <c r="FF564" s="1">
        <v>6.1943909999999996E-3</v>
      </c>
      <c r="FG564">
        <v>16.6951</v>
      </c>
      <c r="FH564">
        <v>0</v>
      </c>
      <c r="FI564">
        <v>0</v>
      </c>
      <c r="FJ564" s="1">
        <v>6.218683E-3</v>
      </c>
      <c r="FK564">
        <v>16.68543</v>
      </c>
      <c r="FL564">
        <v>0</v>
      </c>
      <c r="FM564">
        <v>0</v>
      </c>
      <c r="FN564" s="1">
        <v>6.2566870000000004E-3</v>
      </c>
      <c r="FO564">
        <v>16.726669999999999</v>
      </c>
      <c r="FP564">
        <v>0</v>
      </c>
      <c r="FQ564">
        <v>0</v>
      </c>
      <c r="FR564" s="1">
        <v>6.007943E-3</v>
      </c>
      <c r="FS564">
        <v>16.769829999999999</v>
      </c>
      <c r="FT564">
        <v>0</v>
      </c>
      <c r="FU564">
        <v>0</v>
      </c>
      <c r="FV564" s="1">
        <v>5.8591490000000001E-3</v>
      </c>
      <c r="FW564">
        <v>16.807449999999999</v>
      </c>
      <c r="FX564">
        <v>0</v>
      </c>
      <c r="FY564">
        <v>0</v>
      </c>
      <c r="FZ564" s="1">
        <v>5.8297599999999998E-3</v>
      </c>
      <c r="GA564">
        <v>16.82799</v>
      </c>
      <c r="GB564">
        <v>0</v>
      </c>
      <c r="GC564">
        <v>0</v>
      </c>
      <c r="GD564" s="1">
        <v>5.8653780000000001E-3</v>
      </c>
      <c r="GE564">
        <v>16.827829999999999</v>
      </c>
      <c r="GF564">
        <v>0</v>
      </c>
      <c r="GG564">
        <v>0</v>
      </c>
      <c r="GH564" s="1">
        <v>5.8401870000000002E-3</v>
      </c>
      <c r="GI564">
        <v>16.81373</v>
      </c>
      <c r="GJ564">
        <v>0</v>
      </c>
      <c r="GK564">
        <v>0</v>
      </c>
      <c r="GL564" s="1">
        <v>6.2235750000000003E-3</v>
      </c>
      <c r="GM564">
        <v>16.79759</v>
      </c>
      <c r="GN564">
        <v>0</v>
      </c>
      <c r="GO564">
        <v>0</v>
      </c>
      <c r="GP564" s="1">
        <v>6.2408350000000001E-3</v>
      </c>
      <c r="GQ564">
        <v>16.793060000000001</v>
      </c>
      <c r="GR564">
        <v>0</v>
      </c>
      <c r="GS564">
        <v>0</v>
      </c>
      <c r="GT564" s="1">
        <v>6.2733939999999998E-3</v>
      </c>
      <c r="GU564">
        <v>16.841380000000001</v>
      </c>
      <c r="GV564">
        <v>0</v>
      </c>
      <c r="GW564">
        <v>0</v>
      </c>
      <c r="GX564" s="1">
        <v>6.0496689999999997E-3</v>
      </c>
      <c r="GY564">
        <v>16.893930000000001</v>
      </c>
      <c r="GZ564">
        <v>0</v>
      </c>
      <c r="HA564">
        <v>0</v>
      </c>
      <c r="HB564" s="1">
        <v>5.90465E-3</v>
      </c>
      <c r="HC564">
        <v>16.943639999999998</v>
      </c>
      <c r="HD564">
        <v>0</v>
      </c>
      <c r="HE564">
        <v>0</v>
      </c>
      <c r="HF564" s="1">
        <v>5.8665829999999999E-3</v>
      </c>
      <c r="HG564">
        <v>16.991510000000002</v>
      </c>
      <c r="HH564">
        <v>0</v>
      </c>
      <c r="HI564">
        <v>0</v>
      </c>
      <c r="HJ564" s="1">
        <v>5.8865209999999996E-3</v>
      </c>
      <c r="HK564">
        <v>17.011050000000001</v>
      </c>
      <c r="HL564">
        <v>0</v>
      </c>
      <c r="HM564">
        <v>0</v>
      </c>
      <c r="HN564" s="1">
        <v>5.8621289999999998E-3</v>
      </c>
      <c r="HO564">
        <v>16.998349999999999</v>
      </c>
      <c r="HP564">
        <v>0</v>
      </c>
      <c r="HQ564">
        <v>0</v>
      </c>
      <c r="HR564" s="1">
        <v>5.9995049999999996E-3</v>
      </c>
      <c r="HS564">
        <v>16.982299999999999</v>
      </c>
      <c r="HT564">
        <v>0</v>
      </c>
      <c r="HU564">
        <v>0</v>
      </c>
      <c r="HV564" s="1">
        <v>5.9480779999999999E-3</v>
      </c>
      <c r="HW564">
        <v>16.971830000000001</v>
      </c>
      <c r="HX564">
        <v>0</v>
      </c>
      <c r="HY564">
        <v>0</v>
      </c>
      <c r="HZ564" s="1">
        <v>5.9145329999999996E-3</v>
      </c>
      <c r="IA564">
        <v>17.011119999999998</v>
      </c>
      <c r="IB564">
        <v>0</v>
      </c>
      <c r="IC564">
        <v>0</v>
      </c>
      <c r="ID564" s="1">
        <v>5.7714489999999997E-3</v>
      </c>
      <c r="IE564">
        <v>17.073899999999998</v>
      </c>
      <c r="IF564">
        <v>0</v>
      </c>
      <c r="IG564">
        <v>0</v>
      </c>
      <c r="IH564" s="1">
        <v>5.6716800000000001E-3</v>
      </c>
      <c r="II564">
        <v>17.133400000000002</v>
      </c>
      <c r="IJ564">
        <v>0</v>
      </c>
      <c r="IK564">
        <v>0</v>
      </c>
      <c r="IL564" s="1">
        <v>5.6278930000000001E-3</v>
      </c>
      <c r="IM564">
        <v>17.18647</v>
      </c>
      <c r="IN564">
        <v>0</v>
      </c>
      <c r="IO564">
        <v>0</v>
      </c>
      <c r="IP564" s="1">
        <v>5.6224450000000002E-3</v>
      </c>
      <c r="IQ564">
        <v>17.202210000000001</v>
      </c>
      <c r="IR564">
        <v>0</v>
      </c>
      <c r="IS564">
        <v>0</v>
      </c>
      <c r="IT564" s="1">
        <v>5.5993070000000004E-3</v>
      </c>
      <c r="IU564">
        <v>17.192769999999999</v>
      </c>
      <c r="IV564">
        <v>0</v>
      </c>
      <c r="IW564">
        <v>0</v>
      </c>
      <c r="IX564" s="1">
        <v>5.7434890000000001E-3</v>
      </c>
      <c r="IY564">
        <v>17.181789999999999</v>
      </c>
      <c r="IZ564">
        <v>0</v>
      </c>
      <c r="JA564">
        <v>0</v>
      </c>
      <c r="JB564" s="1">
        <v>5.7414759999999997E-3</v>
      </c>
      <c r="JC564">
        <v>17.177160000000001</v>
      </c>
      <c r="JD564">
        <v>0</v>
      </c>
      <c r="JE564">
        <v>0</v>
      </c>
      <c r="JF564" s="1">
        <v>5.7520100000000001E-3</v>
      </c>
      <c r="JG564">
        <v>17.204429999999999</v>
      </c>
      <c r="JH564">
        <v>0</v>
      </c>
      <c r="JI564">
        <v>0</v>
      </c>
      <c r="JJ564" s="1">
        <v>5.6564680000000004E-3</v>
      </c>
      <c r="JK564">
        <v>17.228079999999999</v>
      </c>
      <c r="JL564">
        <v>0</v>
      </c>
      <c r="JM564">
        <v>0</v>
      </c>
      <c r="JN564" s="1">
        <v>5.5981920000000001E-3</v>
      </c>
      <c r="JO564">
        <v>17.259930000000001</v>
      </c>
      <c r="JP564">
        <v>0</v>
      </c>
      <c r="JQ564">
        <v>0</v>
      </c>
      <c r="JR564" s="1">
        <v>5.5615339999999999E-3</v>
      </c>
      <c r="JS564">
        <v>17.27167</v>
      </c>
      <c r="JT564">
        <v>0</v>
      </c>
      <c r="JU564">
        <v>0</v>
      </c>
      <c r="JV564" s="1">
        <v>5.563854E-3</v>
      </c>
      <c r="JW564">
        <v>17.266760000000001</v>
      </c>
      <c r="JX564">
        <v>0</v>
      </c>
      <c r="JY564">
        <v>0</v>
      </c>
      <c r="JZ564" s="1">
        <v>5.527878E-3</v>
      </c>
      <c r="KA564">
        <v>17.258320000000001</v>
      </c>
      <c r="KB564">
        <v>0</v>
      </c>
      <c r="KC564">
        <v>0</v>
      </c>
      <c r="KD564" s="1">
        <v>5.4705209999999999E-3</v>
      </c>
      <c r="KE564">
        <v>17.2499</v>
      </c>
      <c r="KF564">
        <v>0</v>
      </c>
      <c r="KG564">
        <v>0</v>
      </c>
      <c r="KH564" s="1">
        <v>5.4135670000000002E-3</v>
      </c>
      <c r="KI564">
        <v>17.24363</v>
      </c>
      <c r="KJ564">
        <v>0</v>
      </c>
      <c r="KK564">
        <v>0</v>
      </c>
      <c r="KL564" s="1">
        <v>5.3646620000000001E-3</v>
      </c>
      <c r="KM564">
        <v>17.27516</v>
      </c>
      <c r="KN564">
        <v>0</v>
      </c>
      <c r="KO564">
        <v>0</v>
      </c>
      <c r="KP564" s="1">
        <v>5.3423749999999999E-3</v>
      </c>
      <c r="KQ564">
        <v>17.295559999999998</v>
      </c>
      <c r="KR564">
        <v>0</v>
      </c>
      <c r="KS564">
        <v>0</v>
      </c>
      <c r="KT564" s="1">
        <v>5.3026159999999996E-3</v>
      </c>
      <c r="KU564">
        <v>17.321940000000001</v>
      </c>
      <c r="KV564">
        <v>0</v>
      </c>
      <c r="KW564">
        <v>0</v>
      </c>
      <c r="KX564" s="1">
        <v>5.2550549999999998E-3</v>
      </c>
      <c r="KY564">
        <v>17.348510000000001</v>
      </c>
      <c r="KZ564">
        <v>0</v>
      </c>
      <c r="LA564">
        <v>0</v>
      </c>
      <c r="LB564" s="1">
        <v>5.2159229999999999E-3</v>
      </c>
      <c r="LC564">
        <v>17.355149999999998</v>
      </c>
      <c r="LD564">
        <v>0</v>
      </c>
      <c r="LE564">
        <v>0</v>
      </c>
      <c r="LF564" s="1">
        <v>5.1797789999999998E-3</v>
      </c>
      <c r="LG564">
        <v>17.341850000000001</v>
      </c>
      <c r="LH564">
        <v>0</v>
      </c>
      <c r="LI564">
        <v>0</v>
      </c>
      <c r="LJ564" s="1">
        <v>5.2617360000000004E-3</v>
      </c>
      <c r="LK564">
        <v>17.32621</v>
      </c>
      <c r="LL564">
        <v>0</v>
      </c>
      <c r="LM564">
        <v>0</v>
      </c>
      <c r="LN564" s="1">
        <v>5.2594299999999998E-3</v>
      </c>
      <c r="LO564">
        <v>17.325330000000001</v>
      </c>
      <c r="LP564">
        <v>0</v>
      </c>
      <c r="LQ564">
        <v>0</v>
      </c>
      <c r="LR564" s="1">
        <v>5.2482379999999997E-3</v>
      </c>
      <c r="LS564">
        <v>17.37933</v>
      </c>
      <c r="LT564">
        <v>0</v>
      </c>
      <c r="LU564">
        <v>0</v>
      </c>
      <c r="LV564" s="1">
        <v>5.1843009999999997E-3</v>
      </c>
      <c r="LW564">
        <v>17.433779999999999</v>
      </c>
      <c r="LX564">
        <v>0</v>
      </c>
      <c r="LY564">
        <v>0</v>
      </c>
      <c r="LZ564" s="1">
        <v>5.1449970000000001E-3</v>
      </c>
      <c r="MA564">
        <v>17.490549999999999</v>
      </c>
      <c r="MB564">
        <v>0</v>
      </c>
      <c r="MC564">
        <v>0</v>
      </c>
      <c r="MD564" s="1">
        <v>5.1315670000000001E-3</v>
      </c>
      <c r="ME564">
        <v>17.55386</v>
      </c>
      <c r="MF564">
        <v>0</v>
      </c>
      <c r="MG564">
        <v>0</v>
      </c>
      <c r="MH564" s="1">
        <v>5.1328370000000003E-3</v>
      </c>
      <c r="MI564">
        <v>17.579319999999999</v>
      </c>
      <c r="MJ564">
        <v>0</v>
      </c>
      <c r="MK564">
        <v>0</v>
      </c>
      <c r="ML564" s="1">
        <v>5.1361150000000001E-3</v>
      </c>
      <c r="MM564">
        <v>17.563829999999999</v>
      </c>
      <c r="MN564">
        <v>0</v>
      </c>
      <c r="MO564">
        <v>0</v>
      </c>
      <c r="MP564" s="1">
        <v>5.2669910000000004E-3</v>
      </c>
      <c r="MQ564">
        <v>17.54899</v>
      </c>
      <c r="MR564">
        <v>0</v>
      </c>
      <c r="MS564">
        <v>0</v>
      </c>
      <c r="MT564" s="1">
        <v>5.2829900000000004E-3</v>
      </c>
      <c r="MU564">
        <v>17.545100000000001</v>
      </c>
      <c r="MV564">
        <v>0</v>
      </c>
      <c r="MW564">
        <v>0</v>
      </c>
      <c r="MX564" s="1">
        <v>5.3025190000000003E-3</v>
      </c>
      <c r="MY564">
        <v>17.593160000000001</v>
      </c>
      <c r="MZ564">
        <v>0</v>
      </c>
      <c r="NA564">
        <v>0</v>
      </c>
      <c r="NB564" s="1">
        <v>5.224579E-3</v>
      </c>
      <c r="NC564">
        <v>17.65343</v>
      </c>
      <c r="ND564">
        <v>0</v>
      </c>
      <c r="NE564">
        <v>0</v>
      </c>
      <c r="NF564" s="1">
        <v>5.1874649999999996E-3</v>
      </c>
      <c r="NG564">
        <v>17.708580000000001</v>
      </c>
      <c r="NH564">
        <v>0</v>
      </c>
      <c r="NI564">
        <v>0</v>
      </c>
      <c r="NJ564" s="1">
        <v>5.187232E-3</v>
      </c>
      <c r="NK564">
        <v>17.762910000000002</v>
      </c>
      <c r="NL564">
        <v>8.2797999999999996E-30</v>
      </c>
      <c r="NM564">
        <v>8.6468049999999996E-27</v>
      </c>
      <c r="NN564" s="1">
        <v>5.2059560000000003E-3</v>
      </c>
      <c r="NO564">
        <v>17.779710000000001</v>
      </c>
      <c r="NP564">
        <v>1.7475050000000001E-26</v>
      </c>
      <c r="NQ564">
        <v>1.367932E-22</v>
      </c>
      <c r="NR564" s="1">
        <v>5.2122339999999996E-3</v>
      </c>
      <c r="NS564">
        <v>17.771979999999999</v>
      </c>
      <c r="NT564">
        <v>2.841002E-25</v>
      </c>
      <c r="NU564">
        <v>3.5675270000000003E-21</v>
      </c>
      <c r="NV564" s="1">
        <v>5.1469080000000004E-3</v>
      </c>
      <c r="NW564">
        <v>17.762530000000002</v>
      </c>
      <c r="NX564">
        <v>1.9355659999999998E-24</v>
      </c>
      <c r="NY564">
        <v>3.2117429999999998E-20</v>
      </c>
      <c r="NZ564" s="1">
        <v>5.0815840000000001E-3</v>
      </c>
      <c r="OA564">
        <v>17.758230000000001</v>
      </c>
      <c r="OB564">
        <v>8.7349609999999998E-24</v>
      </c>
      <c r="OC564">
        <v>1.765847E-19</v>
      </c>
      <c r="OD564" s="1">
        <v>5.0675470000000004E-3</v>
      </c>
      <c r="OE564">
        <v>17.76615</v>
      </c>
      <c r="OF564">
        <v>3.2777510000000001E-23</v>
      </c>
      <c r="OG564">
        <v>7.3539079999999996E-19</v>
      </c>
      <c r="OH564" s="1">
        <v>5.0940810000000003E-3</v>
      </c>
      <c r="OI564">
        <v>17.807269999999999</v>
      </c>
      <c r="OJ564">
        <v>1.5778909999999999E-22</v>
      </c>
      <c r="OK564">
        <v>3.1279839999999999E-18</v>
      </c>
    </row>
    <row r="565" spans="1:427" x14ac:dyDescent="0.35">
      <c r="A565">
        <v>574</v>
      </c>
      <c r="B565" t="s">
        <v>4</v>
      </c>
      <c r="C565" t="s">
        <v>364</v>
      </c>
      <c r="D565" t="s">
        <v>572</v>
      </c>
      <c r="E565">
        <v>3104.9</v>
      </c>
      <c r="F565" s="1">
        <v>3.8484499999999998E-3</v>
      </c>
      <c r="G565">
        <v>16.176110000000001</v>
      </c>
      <c r="H565">
        <v>0</v>
      </c>
      <c r="I565">
        <v>0</v>
      </c>
      <c r="J565" s="1">
        <v>3.7736789999999998E-3</v>
      </c>
      <c r="K565">
        <v>16.177769999999999</v>
      </c>
      <c r="L565">
        <v>0</v>
      </c>
      <c r="M565">
        <v>0</v>
      </c>
      <c r="N565" s="1">
        <v>3.9267420000000004E-3</v>
      </c>
      <c r="O565">
        <v>16.21414</v>
      </c>
      <c r="P565">
        <v>0</v>
      </c>
      <c r="Q565">
        <v>0</v>
      </c>
      <c r="R565" s="1">
        <v>4.0035599999999998E-3</v>
      </c>
      <c r="S565">
        <v>16.235150000000001</v>
      </c>
      <c r="T565">
        <v>0</v>
      </c>
      <c r="U565">
        <v>0</v>
      </c>
      <c r="V565" s="1">
        <v>3.9835460000000001E-3</v>
      </c>
      <c r="W565">
        <v>16.26792</v>
      </c>
      <c r="X565">
        <v>0</v>
      </c>
      <c r="Y565">
        <v>0</v>
      </c>
      <c r="Z565" s="1">
        <v>3.9051099999999998E-3</v>
      </c>
      <c r="AA565">
        <v>16.271550000000001</v>
      </c>
      <c r="AB565">
        <v>0</v>
      </c>
      <c r="AC565">
        <v>0</v>
      </c>
      <c r="AD565" s="1">
        <v>3.8962250000000001E-3</v>
      </c>
      <c r="AE565">
        <v>16.270209999999999</v>
      </c>
      <c r="AF565">
        <v>0</v>
      </c>
      <c r="AG565">
        <v>0</v>
      </c>
      <c r="AH565" s="1">
        <v>3.679089E-3</v>
      </c>
      <c r="AI565">
        <v>16.26782</v>
      </c>
      <c r="AJ565">
        <v>0</v>
      </c>
      <c r="AK565">
        <v>0</v>
      </c>
      <c r="AL565" s="1">
        <v>3.6984539999999999E-3</v>
      </c>
      <c r="AM565">
        <v>16.263929999999998</v>
      </c>
      <c r="AN565">
        <v>0</v>
      </c>
      <c r="AO565">
        <v>0</v>
      </c>
      <c r="AP565" s="1">
        <v>3.7000819999999999E-3</v>
      </c>
      <c r="AQ565">
        <v>16.264299999999999</v>
      </c>
      <c r="AR565">
        <v>0</v>
      </c>
      <c r="AS565">
        <v>0</v>
      </c>
      <c r="AT565" s="1">
        <v>3.815166E-3</v>
      </c>
      <c r="AU565">
        <v>16.29712</v>
      </c>
      <c r="AV565">
        <v>0</v>
      </c>
      <c r="AW565">
        <v>0</v>
      </c>
      <c r="AX565" s="1">
        <v>3.8853109999999998E-3</v>
      </c>
      <c r="AY565">
        <v>16.312729999999998</v>
      </c>
      <c r="AZ565">
        <v>0</v>
      </c>
      <c r="BA565">
        <v>0</v>
      </c>
      <c r="BB565" s="1">
        <v>3.9216390000000002E-3</v>
      </c>
      <c r="BC565">
        <v>16.32488</v>
      </c>
      <c r="BD565">
        <v>0</v>
      </c>
      <c r="BE565">
        <v>0</v>
      </c>
      <c r="BF565" s="1">
        <v>3.9280390000000004E-3</v>
      </c>
      <c r="BG565">
        <v>16.336369999999999</v>
      </c>
      <c r="BH565">
        <v>0</v>
      </c>
      <c r="BI565">
        <v>0</v>
      </c>
      <c r="BJ565" s="1">
        <v>3.9566209999999996E-3</v>
      </c>
      <c r="BK565">
        <v>16.330459999999999</v>
      </c>
      <c r="BL565">
        <v>0</v>
      </c>
      <c r="BM565">
        <v>0</v>
      </c>
      <c r="BN565" s="1">
        <v>4.0521330000000003E-3</v>
      </c>
      <c r="BO565">
        <v>16.31992</v>
      </c>
      <c r="BP565">
        <v>0</v>
      </c>
      <c r="BQ565">
        <v>0</v>
      </c>
      <c r="BR565" s="1">
        <v>4.1511370000000001E-3</v>
      </c>
      <c r="BS565">
        <v>16.311150000000001</v>
      </c>
      <c r="BT565">
        <v>0</v>
      </c>
      <c r="BU565">
        <v>0</v>
      </c>
      <c r="BV565" s="1">
        <v>4.2132100000000002E-3</v>
      </c>
      <c r="BW565">
        <v>16.330349999999999</v>
      </c>
      <c r="BX565">
        <v>0</v>
      </c>
      <c r="BY565">
        <v>0</v>
      </c>
      <c r="BZ565" s="1">
        <v>4.2232620000000002E-3</v>
      </c>
      <c r="CA565">
        <v>16.374680000000001</v>
      </c>
      <c r="CB565">
        <v>0</v>
      </c>
      <c r="CC565">
        <v>0</v>
      </c>
      <c r="CD565" s="1">
        <v>4.2387049999999997E-3</v>
      </c>
      <c r="CE565">
        <v>16.428190000000001</v>
      </c>
      <c r="CF565">
        <v>0</v>
      </c>
      <c r="CG565">
        <v>0</v>
      </c>
      <c r="CH565" s="1">
        <v>4.2988549999999999E-3</v>
      </c>
      <c r="CI565">
        <v>16.472059999999999</v>
      </c>
      <c r="CJ565">
        <v>0</v>
      </c>
      <c r="CK565">
        <v>0</v>
      </c>
      <c r="CL565" s="1">
        <v>4.3667269999999999E-3</v>
      </c>
      <c r="CM565">
        <v>16.481760000000001</v>
      </c>
      <c r="CN565">
        <v>0</v>
      </c>
      <c r="CO565">
        <v>0</v>
      </c>
      <c r="CP565" s="1">
        <v>4.4020980000000001E-3</v>
      </c>
      <c r="CQ565">
        <v>16.473099999999999</v>
      </c>
      <c r="CR565">
        <v>0</v>
      </c>
      <c r="CS565">
        <v>0</v>
      </c>
      <c r="CT565" s="1">
        <v>4.7547240000000001E-3</v>
      </c>
      <c r="CU565">
        <v>16.46397</v>
      </c>
      <c r="CV565">
        <v>0</v>
      </c>
      <c r="CW565">
        <v>0</v>
      </c>
      <c r="CX565" s="1">
        <v>4.8606819999999998E-3</v>
      </c>
      <c r="CY565">
        <v>16.459620000000001</v>
      </c>
      <c r="CZ565">
        <v>0</v>
      </c>
      <c r="DA565">
        <v>0</v>
      </c>
      <c r="DB565" s="1">
        <v>4.9315299999999999E-3</v>
      </c>
      <c r="DC565">
        <v>16.488320000000002</v>
      </c>
      <c r="DD565">
        <v>0</v>
      </c>
      <c r="DE565">
        <v>0</v>
      </c>
      <c r="DF565" s="1">
        <v>4.8267240000000001E-3</v>
      </c>
      <c r="DG565">
        <v>16.53914</v>
      </c>
      <c r="DH565">
        <v>0</v>
      </c>
      <c r="DI565">
        <v>0</v>
      </c>
      <c r="DJ565" s="1">
        <v>4.775942E-3</v>
      </c>
      <c r="DK565">
        <v>16.581869999999999</v>
      </c>
      <c r="DL565">
        <v>0</v>
      </c>
      <c r="DM565">
        <v>0</v>
      </c>
      <c r="DN565" s="1">
        <v>4.8018920000000003E-3</v>
      </c>
      <c r="DO565">
        <v>16.61711</v>
      </c>
      <c r="DP565">
        <v>0</v>
      </c>
      <c r="DQ565">
        <v>0</v>
      </c>
      <c r="DR565" s="1">
        <v>4.8773810000000001E-3</v>
      </c>
      <c r="DS565">
        <v>16.626529999999999</v>
      </c>
      <c r="DT565">
        <v>0</v>
      </c>
      <c r="DU565">
        <v>0</v>
      </c>
      <c r="DV565" s="1">
        <v>4.8880820000000002E-3</v>
      </c>
      <c r="DW565">
        <v>16.6172</v>
      </c>
      <c r="DX565">
        <v>0</v>
      </c>
      <c r="DY565">
        <v>0</v>
      </c>
      <c r="DZ565" s="1">
        <v>5.4563349999999997E-3</v>
      </c>
      <c r="EA565">
        <v>16.602969999999999</v>
      </c>
      <c r="EB565">
        <v>0</v>
      </c>
      <c r="EC565">
        <v>0</v>
      </c>
      <c r="ED565" s="1">
        <v>5.56289E-3</v>
      </c>
      <c r="EE565">
        <v>16.59085</v>
      </c>
      <c r="EF565">
        <v>0</v>
      </c>
      <c r="EG565">
        <v>0</v>
      </c>
      <c r="EH565" s="1">
        <v>5.6400759999999999E-3</v>
      </c>
      <c r="EI565">
        <v>16.60482</v>
      </c>
      <c r="EJ565">
        <v>0</v>
      </c>
      <c r="EK565">
        <v>0</v>
      </c>
      <c r="EL565" s="1">
        <v>5.3778419999999999E-3</v>
      </c>
      <c r="EM565">
        <v>16.639420000000001</v>
      </c>
      <c r="EN565">
        <v>0</v>
      </c>
      <c r="EO565">
        <v>0</v>
      </c>
      <c r="EP565" s="1">
        <v>5.2484180000000004E-3</v>
      </c>
      <c r="EQ565">
        <v>16.68233</v>
      </c>
      <c r="ER565">
        <v>0</v>
      </c>
      <c r="ES565">
        <v>0</v>
      </c>
      <c r="ET565" s="1">
        <v>5.2479220000000004E-3</v>
      </c>
      <c r="EU565">
        <v>16.718530000000001</v>
      </c>
      <c r="EV565">
        <v>0</v>
      </c>
      <c r="EW565">
        <v>0</v>
      </c>
      <c r="EX565" s="1">
        <v>5.33768E-3</v>
      </c>
      <c r="EY565">
        <v>16.724609999999998</v>
      </c>
      <c r="EZ565">
        <v>0</v>
      </c>
      <c r="FA565">
        <v>0</v>
      </c>
      <c r="FB565" s="1">
        <v>5.3297919999999999E-3</v>
      </c>
      <c r="FC565">
        <v>16.711320000000001</v>
      </c>
      <c r="FD565">
        <v>0</v>
      </c>
      <c r="FE565">
        <v>0</v>
      </c>
      <c r="FF565" s="1">
        <v>5.7480400000000003E-3</v>
      </c>
      <c r="FG565">
        <v>16.694210000000002</v>
      </c>
      <c r="FH565">
        <v>0</v>
      </c>
      <c r="FI565">
        <v>0</v>
      </c>
      <c r="FJ565" s="1">
        <v>5.7692630000000002E-3</v>
      </c>
      <c r="FK565">
        <v>16.68487</v>
      </c>
      <c r="FL565">
        <v>0</v>
      </c>
      <c r="FM565">
        <v>0</v>
      </c>
      <c r="FN565" s="1">
        <v>5.8059289999999996E-3</v>
      </c>
      <c r="FO565">
        <v>16.723179999999999</v>
      </c>
      <c r="FP565">
        <v>0</v>
      </c>
      <c r="FQ565">
        <v>0</v>
      </c>
      <c r="FR565" s="1">
        <v>5.5759140000000004E-3</v>
      </c>
      <c r="FS565">
        <v>16.764559999999999</v>
      </c>
      <c r="FT565">
        <v>0</v>
      </c>
      <c r="FU565">
        <v>0</v>
      </c>
      <c r="FV565" s="1">
        <v>5.4323499999999999E-3</v>
      </c>
      <c r="FW565">
        <v>16.801310000000001</v>
      </c>
      <c r="FX565">
        <v>0</v>
      </c>
      <c r="FY565">
        <v>0</v>
      </c>
      <c r="FZ565" s="1">
        <v>5.4038860000000001E-3</v>
      </c>
      <c r="GA565">
        <v>16.822310000000002</v>
      </c>
      <c r="GB565">
        <v>0</v>
      </c>
      <c r="GC565">
        <v>0</v>
      </c>
      <c r="GD565" s="1">
        <v>5.4411939999999999E-3</v>
      </c>
      <c r="GE565">
        <v>16.823689999999999</v>
      </c>
      <c r="GF565">
        <v>0</v>
      </c>
      <c r="GG565">
        <v>0</v>
      </c>
      <c r="GH565" s="1">
        <v>5.4193929999999998E-3</v>
      </c>
      <c r="GI565">
        <v>16.811399999999999</v>
      </c>
      <c r="GJ565">
        <v>0</v>
      </c>
      <c r="GK565">
        <v>0</v>
      </c>
      <c r="GL565" s="1">
        <v>5.7912099999999998E-3</v>
      </c>
      <c r="GM565">
        <v>16.796530000000001</v>
      </c>
      <c r="GN565">
        <v>0</v>
      </c>
      <c r="GO565">
        <v>0</v>
      </c>
      <c r="GP565" s="1">
        <v>5.803796E-3</v>
      </c>
      <c r="GQ565">
        <v>16.791969999999999</v>
      </c>
      <c r="GR565">
        <v>0</v>
      </c>
      <c r="GS565">
        <v>0</v>
      </c>
      <c r="GT565" s="1">
        <v>5.8351619999999996E-3</v>
      </c>
      <c r="GU565">
        <v>16.837039999999998</v>
      </c>
      <c r="GV565">
        <v>0</v>
      </c>
      <c r="GW565">
        <v>0</v>
      </c>
      <c r="GX565" s="1">
        <v>5.6279930000000004E-3</v>
      </c>
      <c r="GY565">
        <v>16.887329999999999</v>
      </c>
      <c r="GZ565">
        <v>0</v>
      </c>
      <c r="HA565">
        <v>0</v>
      </c>
      <c r="HB565" s="1">
        <v>5.4969930000000004E-3</v>
      </c>
      <c r="HC565">
        <v>16.935759999999998</v>
      </c>
      <c r="HD565">
        <v>0</v>
      </c>
      <c r="HE565">
        <v>0</v>
      </c>
      <c r="HF565" s="1">
        <v>5.4613049999999996E-3</v>
      </c>
      <c r="HG565">
        <v>16.982959999999999</v>
      </c>
      <c r="HH565">
        <v>0</v>
      </c>
      <c r="HI565">
        <v>0</v>
      </c>
      <c r="HJ565" s="1">
        <v>5.4753290000000001E-3</v>
      </c>
      <c r="HK565">
        <v>17.00386</v>
      </c>
      <c r="HL565">
        <v>0</v>
      </c>
      <c r="HM565">
        <v>0</v>
      </c>
      <c r="HN565" s="1">
        <v>5.4532299999999999E-3</v>
      </c>
      <c r="HO565">
        <v>16.99389</v>
      </c>
      <c r="HP565">
        <v>0</v>
      </c>
      <c r="HQ565">
        <v>0</v>
      </c>
      <c r="HR565" s="1">
        <v>5.5908629999999997E-3</v>
      </c>
      <c r="HS565">
        <v>16.97974</v>
      </c>
      <c r="HT565">
        <v>0</v>
      </c>
      <c r="HU565">
        <v>0</v>
      </c>
      <c r="HV565" s="1">
        <v>5.5411899999999997E-3</v>
      </c>
      <c r="HW565">
        <v>16.970089999999999</v>
      </c>
      <c r="HX565">
        <v>0</v>
      </c>
      <c r="HY565">
        <v>0</v>
      </c>
      <c r="HZ565" s="1">
        <v>5.512645E-3</v>
      </c>
      <c r="IA565">
        <v>17.006820000000001</v>
      </c>
      <c r="IB565">
        <v>0</v>
      </c>
      <c r="IC565">
        <v>0</v>
      </c>
      <c r="ID565" s="1">
        <v>5.3809449999999998E-3</v>
      </c>
      <c r="IE565">
        <v>17.066610000000001</v>
      </c>
      <c r="IF565">
        <v>0</v>
      </c>
      <c r="IG565">
        <v>0</v>
      </c>
      <c r="IH565" s="1">
        <v>5.2878559999999996E-3</v>
      </c>
      <c r="II565">
        <v>17.124410000000001</v>
      </c>
      <c r="IJ565">
        <v>0</v>
      </c>
      <c r="IK565">
        <v>0</v>
      </c>
      <c r="IL565" s="1">
        <v>5.2435010000000002E-3</v>
      </c>
      <c r="IM565">
        <v>17.1768</v>
      </c>
      <c r="IN565">
        <v>0</v>
      </c>
      <c r="IO565">
        <v>0</v>
      </c>
      <c r="IP565" s="1">
        <v>5.24143E-3</v>
      </c>
      <c r="IQ565">
        <v>17.194459999999999</v>
      </c>
      <c r="IR565">
        <v>0</v>
      </c>
      <c r="IS565">
        <v>0</v>
      </c>
      <c r="IT565" s="1">
        <v>5.2174459999999997E-3</v>
      </c>
      <c r="IU565">
        <v>17.187639999999998</v>
      </c>
      <c r="IV565">
        <v>0</v>
      </c>
      <c r="IW565">
        <v>0</v>
      </c>
      <c r="IX565" s="1">
        <v>5.3576810000000004E-3</v>
      </c>
      <c r="IY565">
        <v>17.17848</v>
      </c>
      <c r="IZ565">
        <v>0</v>
      </c>
      <c r="JA565">
        <v>0</v>
      </c>
      <c r="JB565" s="1">
        <v>5.3580349999999997E-3</v>
      </c>
      <c r="JC565">
        <v>17.17456</v>
      </c>
      <c r="JD565">
        <v>0</v>
      </c>
      <c r="JE565">
        <v>0</v>
      </c>
      <c r="JF565" s="1">
        <v>5.3677539999999998E-3</v>
      </c>
      <c r="JG565">
        <v>17.20026</v>
      </c>
      <c r="JH565">
        <v>0</v>
      </c>
      <c r="JI565">
        <v>0</v>
      </c>
      <c r="JJ565" s="1">
        <v>5.2754960000000002E-3</v>
      </c>
      <c r="JK565">
        <v>17.22334</v>
      </c>
      <c r="JL565">
        <v>0</v>
      </c>
      <c r="JM565">
        <v>0</v>
      </c>
      <c r="JN565" s="1">
        <v>5.2252089999999998E-3</v>
      </c>
      <c r="JO565">
        <v>17.254270000000002</v>
      </c>
      <c r="JP565">
        <v>0</v>
      </c>
      <c r="JQ565">
        <v>0</v>
      </c>
      <c r="JR565" s="1">
        <v>5.1904459999999996E-3</v>
      </c>
      <c r="JS565">
        <v>17.266719999999999</v>
      </c>
      <c r="JT565">
        <v>0</v>
      </c>
      <c r="JU565">
        <v>0</v>
      </c>
      <c r="JV565" s="1">
        <v>5.1954599999999998E-3</v>
      </c>
      <c r="JW565">
        <v>17.26322</v>
      </c>
      <c r="JX565">
        <v>0</v>
      </c>
      <c r="JY565">
        <v>0</v>
      </c>
      <c r="JZ565" s="1">
        <v>5.1598779999999997E-3</v>
      </c>
      <c r="KA565">
        <v>17.255880000000001</v>
      </c>
      <c r="KB565">
        <v>0</v>
      </c>
      <c r="KC565">
        <v>0</v>
      </c>
      <c r="KD565" s="1">
        <v>5.1021319999999997E-3</v>
      </c>
      <c r="KE565">
        <v>17.248169999999998</v>
      </c>
      <c r="KF565">
        <v>0</v>
      </c>
      <c r="KG565">
        <v>0</v>
      </c>
      <c r="KH565" s="1">
        <v>5.0536399999999999E-3</v>
      </c>
      <c r="KI565">
        <v>17.242159999999998</v>
      </c>
      <c r="KJ565">
        <v>0</v>
      </c>
      <c r="KK565">
        <v>0</v>
      </c>
      <c r="KL565" s="1">
        <v>5.0081889999999997E-3</v>
      </c>
      <c r="KM565">
        <v>17.271450000000002</v>
      </c>
      <c r="KN565">
        <v>0</v>
      </c>
      <c r="KO565">
        <v>0</v>
      </c>
      <c r="KP565" s="1">
        <v>4.9872629999999996E-3</v>
      </c>
      <c r="KQ565">
        <v>17.29129</v>
      </c>
      <c r="KR565">
        <v>0</v>
      </c>
      <c r="KS565">
        <v>0</v>
      </c>
      <c r="KT565" s="1">
        <v>4.9507759999999996E-3</v>
      </c>
      <c r="KU565">
        <v>17.316800000000001</v>
      </c>
      <c r="KV565">
        <v>0</v>
      </c>
      <c r="KW565">
        <v>0</v>
      </c>
      <c r="KX565" s="1">
        <v>4.9059489999999997E-3</v>
      </c>
      <c r="KY565">
        <v>17.342849999999999</v>
      </c>
      <c r="KZ565">
        <v>0</v>
      </c>
      <c r="LA565">
        <v>0</v>
      </c>
      <c r="LB565" s="1">
        <v>4.8698739999999997E-3</v>
      </c>
      <c r="LC565">
        <v>17.350439999999999</v>
      </c>
      <c r="LD565">
        <v>0</v>
      </c>
      <c r="LE565">
        <v>0</v>
      </c>
      <c r="LF565" s="1">
        <v>4.8391420000000003E-3</v>
      </c>
      <c r="LG565">
        <v>17.338920000000002</v>
      </c>
      <c r="LH565">
        <v>0</v>
      </c>
      <c r="LI565">
        <v>0</v>
      </c>
      <c r="LJ565" s="1">
        <v>4.9166410000000002E-3</v>
      </c>
      <c r="LK565">
        <v>17.324529999999999</v>
      </c>
      <c r="LL565">
        <v>0</v>
      </c>
      <c r="LM565">
        <v>0</v>
      </c>
      <c r="LN565" s="1">
        <v>4.9133809999999997E-3</v>
      </c>
      <c r="LO565">
        <v>17.323460000000001</v>
      </c>
      <c r="LP565">
        <v>0</v>
      </c>
      <c r="LQ565">
        <v>0</v>
      </c>
      <c r="LR565" s="1">
        <v>4.9003900000000001E-3</v>
      </c>
      <c r="LS565">
        <v>17.373950000000001</v>
      </c>
      <c r="LT565">
        <v>0</v>
      </c>
      <c r="LU565">
        <v>0</v>
      </c>
      <c r="LV565" s="1">
        <v>4.8410859999999997E-3</v>
      </c>
      <c r="LW565">
        <v>17.426279999999998</v>
      </c>
      <c r="LX565">
        <v>0</v>
      </c>
      <c r="LY565">
        <v>0</v>
      </c>
      <c r="LZ565" s="1">
        <v>4.8089389999999999E-3</v>
      </c>
      <c r="MA565">
        <v>17.481359999999999</v>
      </c>
      <c r="MB565">
        <v>0</v>
      </c>
      <c r="MC565">
        <v>0</v>
      </c>
      <c r="MD565" s="1">
        <v>4.7918809999999996E-3</v>
      </c>
      <c r="ME565">
        <v>17.543189999999999</v>
      </c>
      <c r="MF565">
        <v>0</v>
      </c>
      <c r="MG565">
        <v>0</v>
      </c>
      <c r="MH565" s="1">
        <v>4.7929540000000003E-3</v>
      </c>
      <c r="MI565">
        <v>17.570170000000001</v>
      </c>
      <c r="MJ565">
        <v>0</v>
      </c>
      <c r="MK565">
        <v>0</v>
      </c>
      <c r="ML565" s="1">
        <v>4.7990339999999998E-3</v>
      </c>
      <c r="MM565">
        <v>17.558050000000001</v>
      </c>
      <c r="MN565">
        <v>0</v>
      </c>
      <c r="MO565">
        <v>0</v>
      </c>
      <c r="MP565" s="1">
        <v>4.9274610000000002E-3</v>
      </c>
      <c r="MQ565">
        <v>17.54533</v>
      </c>
      <c r="MR565">
        <v>0</v>
      </c>
      <c r="MS565">
        <v>0</v>
      </c>
      <c r="MT565" s="1">
        <v>4.9381060000000003E-3</v>
      </c>
      <c r="MU565">
        <v>17.542010000000001</v>
      </c>
      <c r="MV565">
        <v>0</v>
      </c>
      <c r="MW565">
        <v>0</v>
      </c>
      <c r="MX565" s="1">
        <v>4.9568950000000002E-3</v>
      </c>
      <c r="MY565">
        <v>17.587299999999999</v>
      </c>
      <c r="MZ565">
        <v>0</v>
      </c>
      <c r="NA565">
        <v>0</v>
      </c>
      <c r="NB565" s="1">
        <v>4.8842809999999999E-3</v>
      </c>
      <c r="NC565">
        <v>17.64509</v>
      </c>
      <c r="ND565">
        <v>0</v>
      </c>
      <c r="NE565">
        <v>0</v>
      </c>
      <c r="NF565" s="1">
        <v>4.8539450000000001E-3</v>
      </c>
      <c r="NG565">
        <v>17.698930000000001</v>
      </c>
      <c r="NH565">
        <v>0</v>
      </c>
      <c r="NI565">
        <v>0</v>
      </c>
      <c r="NJ565" s="1">
        <v>4.8535210000000004E-3</v>
      </c>
      <c r="NK565">
        <v>17.752490000000002</v>
      </c>
      <c r="NL565">
        <v>0</v>
      </c>
      <c r="NM565">
        <v>-1.8581910000000001E-30</v>
      </c>
      <c r="NN565" s="1">
        <v>4.8667379999999998E-3</v>
      </c>
      <c r="NO565">
        <v>17.771190000000001</v>
      </c>
      <c r="NP565">
        <v>0</v>
      </c>
      <c r="NQ565">
        <v>-3.8121479999999997E-27</v>
      </c>
      <c r="NR565" s="1">
        <v>4.8753390000000002E-3</v>
      </c>
      <c r="NS565">
        <v>17.766100000000002</v>
      </c>
      <c r="NT565">
        <v>0</v>
      </c>
      <c r="NU565">
        <v>-2.0478200000000001E-26</v>
      </c>
      <c r="NV565" s="1">
        <v>4.8117200000000002E-3</v>
      </c>
      <c r="NW565">
        <v>17.75844</v>
      </c>
      <c r="NX565">
        <v>6.7271790000000001E-28</v>
      </c>
      <c r="NY565">
        <v>1.178653E-22</v>
      </c>
      <c r="NZ565" s="1">
        <v>4.7509520000000001E-3</v>
      </c>
      <c r="OA565">
        <v>17.75497</v>
      </c>
      <c r="OB565">
        <v>1.9009379999999999E-26</v>
      </c>
      <c r="OC565">
        <v>3.3731900000000001E-21</v>
      </c>
      <c r="OD565" s="1">
        <v>4.7372120000000002E-3</v>
      </c>
      <c r="OE565">
        <v>17.762630000000001</v>
      </c>
      <c r="OF565">
        <v>1.384566E-25</v>
      </c>
      <c r="OG565">
        <v>2.463198E-20</v>
      </c>
      <c r="OH565" s="1">
        <v>4.7617739999999999E-3</v>
      </c>
      <c r="OI565">
        <v>17.801590000000001</v>
      </c>
      <c r="OJ565">
        <v>5.6430069999999996E-25</v>
      </c>
      <c r="OK565">
        <v>9.9884369999999999E-20</v>
      </c>
    </row>
    <row r="568" spans="1:427" x14ac:dyDescent="0.35">
      <c r="H568" s="5">
        <v>0.125</v>
      </c>
      <c r="L568">
        <f>0.125+H568</f>
        <v>0.25</v>
      </c>
      <c r="P568">
        <f>0.125+L568</f>
        <v>0.375</v>
      </c>
      <c r="T568">
        <f>0.125+P568</f>
        <v>0.5</v>
      </c>
      <c r="X568">
        <f>0.125+T568</f>
        <v>0.625</v>
      </c>
      <c r="AB568">
        <f>0.125+X568</f>
        <v>0.75</v>
      </c>
      <c r="AF568">
        <f>0.125+AB568</f>
        <v>0.875</v>
      </c>
      <c r="AJ568">
        <f>0.125+AF568</f>
        <v>1</v>
      </c>
      <c r="AN568">
        <f>0.125+AJ568</f>
        <v>1.125</v>
      </c>
      <c r="AR568">
        <f>0.125+AN568</f>
        <v>1.25</v>
      </c>
      <c r="AV568">
        <f>0.125+AR568</f>
        <v>1.375</v>
      </c>
      <c r="AZ568">
        <f>0.125+AV568</f>
        <v>1.5</v>
      </c>
      <c r="BD568">
        <f>0.125+AZ568</f>
        <v>1.625</v>
      </c>
      <c r="BH568">
        <f>0.125+BD568</f>
        <v>1.75</v>
      </c>
      <c r="BL568">
        <f>0.125+BH568</f>
        <v>1.875</v>
      </c>
      <c r="BP568">
        <f>0.125+BL568</f>
        <v>2</v>
      </c>
      <c r="BT568">
        <f>0.125+BP568</f>
        <v>2.125</v>
      </c>
      <c r="BX568">
        <f>0.125+BT568</f>
        <v>2.25</v>
      </c>
      <c r="CB568">
        <f>0.125+BX568</f>
        <v>2.375</v>
      </c>
      <c r="CF568">
        <f>0.125+CB568</f>
        <v>2.5</v>
      </c>
      <c r="CJ568">
        <f>0.125+CF568</f>
        <v>2.625</v>
      </c>
      <c r="CN568">
        <f>0.125+CJ568</f>
        <v>2.75</v>
      </c>
      <c r="CR568">
        <f>0.125+CN568</f>
        <v>2.875</v>
      </c>
      <c r="CV568">
        <f>0.125+CR568</f>
        <v>3</v>
      </c>
      <c r="CZ568">
        <f>0.125+CV568</f>
        <v>3.125</v>
      </c>
      <c r="DD568">
        <f>0.125+CZ568</f>
        <v>3.25</v>
      </c>
      <c r="DH568">
        <f>0.125+DD568</f>
        <v>3.375</v>
      </c>
      <c r="DL568">
        <f>0.125+DH568</f>
        <v>3.5</v>
      </c>
      <c r="DP568">
        <f>0.125+DL568</f>
        <v>3.625</v>
      </c>
      <c r="DT568">
        <f>0.125+DP568</f>
        <v>3.75</v>
      </c>
      <c r="DX568">
        <f>0.125+DT568</f>
        <v>3.875</v>
      </c>
      <c r="EB568">
        <f>0.125+DX568</f>
        <v>4</v>
      </c>
      <c r="EF568">
        <f>0.125+EB568</f>
        <v>4.125</v>
      </c>
      <c r="EJ568">
        <f>0.125+EF568</f>
        <v>4.25</v>
      </c>
      <c r="EN568">
        <f>0.125+EJ568</f>
        <v>4.375</v>
      </c>
      <c r="ER568">
        <f>0.125+EN568</f>
        <v>4.5</v>
      </c>
      <c r="EV568">
        <f>0.125+ER568</f>
        <v>4.625</v>
      </c>
      <c r="EZ568">
        <f>0.125+EV568</f>
        <v>4.75</v>
      </c>
      <c r="FD568">
        <f>0.125+EZ568</f>
        <v>4.875</v>
      </c>
      <c r="FH568">
        <f>0.125+FD568</f>
        <v>5</v>
      </c>
      <c r="FL568">
        <f>0.125+FH568</f>
        <v>5.125</v>
      </c>
      <c r="FP568">
        <f>0.125+FL568</f>
        <v>5.25</v>
      </c>
      <c r="FT568">
        <f>0.125+FP568</f>
        <v>5.375</v>
      </c>
      <c r="FX568">
        <f>0.125+FT568</f>
        <v>5.5</v>
      </c>
      <c r="GB568">
        <f>0.125+FX568</f>
        <v>5.625</v>
      </c>
      <c r="GF568">
        <f>0.125+GB568</f>
        <v>5.75</v>
      </c>
      <c r="GJ568">
        <f>0.125+GF568</f>
        <v>5.875</v>
      </c>
      <c r="GN568">
        <f>0.125+GJ568</f>
        <v>6</v>
      </c>
      <c r="GR568">
        <f>0.125+GN568</f>
        <v>6.125</v>
      </c>
      <c r="GV568">
        <f>0.125+GR568</f>
        <v>6.25</v>
      </c>
      <c r="GZ568">
        <f>0.125+GV568</f>
        <v>6.375</v>
      </c>
      <c r="HD568">
        <f>0.125+GZ568</f>
        <v>6.5</v>
      </c>
      <c r="HH568">
        <f>0.125+HD568</f>
        <v>6.625</v>
      </c>
      <c r="HL568">
        <f>0.125+HH568</f>
        <v>6.75</v>
      </c>
      <c r="HP568">
        <f>0.125+HL568</f>
        <v>6.875</v>
      </c>
      <c r="HT568">
        <f>0.125+HP568</f>
        <v>7</v>
      </c>
      <c r="HX568">
        <f>0.125+HT568</f>
        <v>7.125</v>
      </c>
      <c r="IB568">
        <f>0.125+HX568</f>
        <v>7.25</v>
      </c>
      <c r="IF568">
        <f>0.125+IB568</f>
        <v>7.375</v>
      </c>
      <c r="IJ568">
        <f>0.125+IF568</f>
        <v>7.5</v>
      </c>
      <c r="IN568">
        <f>0.125+IJ568</f>
        <v>7.625</v>
      </c>
      <c r="IR568">
        <f>0.125+IN568</f>
        <v>7.75</v>
      </c>
      <c r="IV568">
        <f>0.125+IR568</f>
        <v>7.875</v>
      </c>
      <c r="IZ568">
        <f>0.125+IV568</f>
        <v>8</v>
      </c>
      <c r="JD568">
        <f>0.125+IZ568</f>
        <v>8.125</v>
      </c>
      <c r="JH568">
        <f>0.125+JD568</f>
        <v>8.25</v>
      </c>
      <c r="JL568">
        <f>0.125+JH568</f>
        <v>8.375</v>
      </c>
      <c r="JP568">
        <f>0.125+JL568</f>
        <v>8.5</v>
      </c>
      <c r="JT568">
        <f>0.125+JP568</f>
        <v>8.625</v>
      </c>
      <c r="JX568">
        <f>0.125+JT568</f>
        <v>8.75</v>
      </c>
      <c r="KB568">
        <f>0.125+JX568</f>
        <v>8.875</v>
      </c>
      <c r="KF568">
        <f>0.125+KB568</f>
        <v>9</v>
      </c>
      <c r="KJ568">
        <f>0.125+KF568</f>
        <v>9.125</v>
      </c>
      <c r="KN568">
        <f>0.125+KJ568</f>
        <v>9.25</v>
      </c>
      <c r="KR568">
        <f>0.125+KN568</f>
        <v>9.375</v>
      </c>
      <c r="KV568">
        <f>0.125+KR568</f>
        <v>9.5</v>
      </c>
      <c r="KZ568">
        <f>0.125+KV568</f>
        <v>9.625</v>
      </c>
      <c r="LD568">
        <f>0.125+KZ568</f>
        <v>9.75</v>
      </c>
      <c r="LH568">
        <f>0.125+LD568</f>
        <v>9.875</v>
      </c>
      <c r="LL568">
        <f>0.125+LH568</f>
        <v>10</v>
      </c>
      <c r="LP568">
        <f>0.125+LL568</f>
        <v>10.125</v>
      </c>
      <c r="LT568">
        <f>0.125+LP568</f>
        <v>10.25</v>
      </c>
      <c r="LX568">
        <f>0.125+LT568</f>
        <v>10.375</v>
      </c>
      <c r="MB568">
        <f>0.125+LX568</f>
        <v>10.5</v>
      </c>
      <c r="MF568">
        <f>0.125+MB568</f>
        <v>10.625</v>
      </c>
      <c r="MJ568">
        <f>0.125+MF568</f>
        <v>10.75</v>
      </c>
      <c r="MN568">
        <f>0.125+MJ568</f>
        <v>10.875</v>
      </c>
      <c r="MR568">
        <f>0.125+MN568</f>
        <v>11</v>
      </c>
      <c r="MV568">
        <f>0.125+MR568</f>
        <v>11.125</v>
      </c>
      <c r="MZ568">
        <f>0.125+MV568</f>
        <v>11.25</v>
      </c>
      <c r="ND568">
        <f>0.125+MZ568</f>
        <v>11.375</v>
      </c>
      <c r="NH568">
        <f>0.125+ND568</f>
        <v>11.5</v>
      </c>
      <c r="NL568">
        <f>0.125+NH568</f>
        <v>11.625</v>
      </c>
      <c r="NP568">
        <f>0.125+NL568</f>
        <v>11.75</v>
      </c>
      <c r="NT568">
        <f>0.125+NP568</f>
        <v>11.875</v>
      </c>
      <c r="NX568">
        <f>0.125+NT568</f>
        <v>12</v>
      </c>
      <c r="OB568">
        <f>0.125+NX568</f>
        <v>12.125</v>
      </c>
      <c r="OF568">
        <f>0.125+OB568</f>
        <v>12.25</v>
      </c>
      <c r="OJ568">
        <f>0.125+OF568</f>
        <v>12.375</v>
      </c>
      <c r="OK568" s="5">
        <f>0.125*OO[[#Headers],[99]]</f>
        <v>12.375</v>
      </c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9A09-C6C0-4086-8364-2454E2209A8A}">
  <sheetPr>
    <tabColor theme="7"/>
  </sheetPr>
  <dimension ref="A1:CX569"/>
  <sheetViews>
    <sheetView topLeftCell="A547" workbookViewId="0">
      <selection activeCell="A566" sqref="A566:XFD568"/>
    </sheetView>
  </sheetViews>
  <sheetFormatPr defaultRowHeight="14.5" x14ac:dyDescent="0.35"/>
  <cols>
    <col min="2" max="2" width="12.1796875" customWidth="1"/>
    <col min="3" max="102" width="8.7265625" style="10"/>
  </cols>
  <sheetData>
    <row r="1" spans="1:102" ht="29" x14ac:dyDescent="0.35">
      <c r="A1" s="2" t="s">
        <v>2</v>
      </c>
      <c r="B1" s="2" t="s">
        <v>3</v>
      </c>
      <c r="C1" s="10" t="s">
        <v>871</v>
      </c>
      <c r="D1" s="10" t="s">
        <v>872</v>
      </c>
      <c r="E1" s="10" t="s">
        <v>873</v>
      </c>
      <c r="F1" s="10" t="s">
        <v>874</v>
      </c>
      <c r="G1" s="10" t="s">
        <v>875</v>
      </c>
      <c r="H1" s="10" t="s">
        <v>876</v>
      </c>
      <c r="I1" s="10" t="s">
        <v>877</v>
      </c>
      <c r="J1" s="10" t="s">
        <v>878</v>
      </c>
      <c r="K1" s="10" t="s">
        <v>879</v>
      </c>
      <c r="L1" s="10" t="s">
        <v>880</v>
      </c>
      <c r="M1" s="10" t="s">
        <v>881</v>
      </c>
      <c r="N1" s="10" t="s">
        <v>882</v>
      </c>
      <c r="O1" s="10" t="s">
        <v>883</v>
      </c>
      <c r="P1" s="10" t="s">
        <v>884</v>
      </c>
      <c r="Q1" s="10" t="s">
        <v>885</v>
      </c>
      <c r="R1" s="10" t="s">
        <v>886</v>
      </c>
      <c r="S1" s="10" t="s">
        <v>887</v>
      </c>
      <c r="T1" s="10" t="s">
        <v>888</v>
      </c>
      <c r="U1" s="10" t="s">
        <v>889</v>
      </c>
      <c r="V1" s="10" t="s">
        <v>890</v>
      </c>
      <c r="W1" s="10" t="s">
        <v>891</v>
      </c>
      <c r="X1" s="10" t="s">
        <v>892</v>
      </c>
      <c r="Y1" s="10" t="s">
        <v>893</v>
      </c>
      <c r="Z1" s="10" t="s">
        <v>894</v>
      </c>
      <c r="AA1" s="10" t="s">
        <v>895</v>
      </c>
      <c r="AB1" s="10" t="s">
        <v>896</v>
      </c>
      <c r="AC1" s="10" t="s">
        <v>897</v>
      </c>
      <c r="AD1" s="10" t="s">
        <v>898</v>
      </c>
      <c r="AE1" s="10" t="s">
        <v>899</v>
      </c>
      <c r="AF1" s="10" t="s">
        <v>900</v>
      </c>
      <c r="AG1" s="10" t="s">
        <v>901</v>
      </c>
      <c r="AH1" s="10" t="s">
        <v>902</v>
      </c>
      <c r="AI1" s="10" t="s">
        <v>903</v>
      </c>
      <c r="AJ1" s="10" t="s">
        <v>904</v>
      </c>
      <c r="AK1" s="10" t="s">
        <v>905</v>
      </c>
      <c r="AL1" s="10" t="s">
        <v>906</v>
      </c>
      <c r="AM1" s="10" t="s">
        <v>907</v>
      </c>
      <c r="AN1" s="10" t="s">
        <v>908</v>
      </c>
      <c r="AO1" s="10" t="s">
        <v>909</v>
      </c>
      <c r="AP1" s="10" t="s">
        <v>910</v>
      </c>
      <c r="AQ1" s="10" t="s">
        <v>911</v>
      </c>
      <c r="AR1" s="10" t="s">
        <v>912</v>
      </c>
      <c r="AS1" s="10" t="s">
        <v>913</v>
      </c>
      <c r="AT1" s="10" t="s">
        <v>914</v>
      </c>
      <c r="AU1" s="10" t="s">
        <v>915</v>
      </c>
      <c r="AV1" s="10" t="s">
        <v>916</v>
      </c>
      <c r="AW1" s="10" t="s">
        <v>917</v>
      </c>
      <c r="AX1" s="10" t="s">
        <v>918</v>
      </c>
      <c r="AY1" s="10" t="s">
        <v>919</v>
      </c>
      <c r="AZ1" s="10" t="s">
        <v>920</v>
      </c>
      <c r="BA1" s="10" t="s">
        <v>921</v>
      </c>
      <c r="BB1" s="10" t="s">
        <v>922</v>
      </c>
      <c r="BC1" s="10" t="s">
        <v>923</v>
      </c>
      <c r="BD1" s="10" t="s">
        <v>924</v>
      </c>
      <c r="BE1" s="10" t="s">
        <v>925</v>
      </c>
      <c r="BF1" s="10" t="s">
        <v>926</v>
      </c>
      <c r="BG1" s="10" t="s">
        <v>927</v>
      </c>
      <c r="BH1" s="10" t="s">
        <v>928</v>
      </c>
      <c r="BI1" s="10" t="s">
        <v>929</v>
      </c>
      <c r="BJ1" s="10" t="s">
        <v>930</v>
      </c>
      <c r="BK1" s="10" t="s">
        <v>931</v>
      </c>
      <c r="BL1" s="10" t="s">
        <v>932</v>
      </c>
      <c r="BM1" s="10" t="s">
        <v>933</v>
      </c>
      <c r="BN1" s="10" t="s">
        <v>934</v>
      </c>
      <c r="BO1" s="10" t="s">
        <v>935</v>
      </c>
      <c r="BP1" s="10" t="s">
        <v>936</v>
      </c>
      <c r="BQ1" s="10" t="s">
        <v>937</v>
      </c>
      <c r="BR1" s="10" t="s">
        <v>938</v>
      </c>
      <c r="BS1" s="10" t="s">
        <v>939</v>
      </c>
      <c r="BT1" s="10" t="s">
        <v>940</v>
      </c>
      <c r="BU1" s="10" t="s">
        <v>941</v>
      </c>
      <c r="BV1" s="10" t="s">
        <v>942</v>
      </c>
      <c r="BW1" s="10" t="s">
        <v>943</v>
      </c>
      <c r="BX1" s="10" t="s">
        <v>944</v>
      </c>
      <c r="BY1" s="10" t="s">
        <v>945</v>
      </c>
      <c r="BZ1" s="10" t="s">
        <v>946</v>
      </c>
      <c r="CA1" s="10" t="s">
        <v>947</v>
      </c>
      <c r="CB1" s="10" t="s">
        <v>948</v>
      </c>
      <c r="CC1" s="10" t="s">
        <v>949</v>
      </c>
      <c r="CD1" s="10" t="s">
        <v>950</v>
      </c>
      <c r="CE1" s="10" t="s">
        <v>951</v>
      </c>
      <c r="CF1" s="10" t="s">
        <v>952</v>
      </c>
      <c r="CG1" s="10" t="s">
        <v>953</v>
      </c>
      <c r="CH1" s="10" t="s">
        <v>954</v>
      </c>
      <c r="CI1" s="10" t="s">
        <v>955</v>
      </c>
      <c r="CJ1" s="10" t="s">
        <v>956</v>
      </c>
      <c r="CK1" s="10" t="s">
        <v>957</v>
      </c>
      <c r="CL1" s="10" t="s">
        <v>958</v>
      </c>
      <c r="CM1" s="10" t="s">
        <v>959</v>
      </c>
      <c r="CN1" s="10" t="s">
        <v>960</v>
      </c>
      <c r="CO1" s="10" t="s">
        <v>961</v>
      </c>
      <c r="CP1" s="10" t="s">
        <v>962</v>
      </c>
      <c r="CQ1" s="10" t="s">
        <v>963</v>
      </c>
      <c r="CR1" s="10" t="s">
        <v>964</v>
      </c>
      <c r="CS1" s="10" t="s">
        <v>965</v>
      </c>
      <c r="CT1" s="10" t="s">
        <v>966</v>
      </c>
      <c r="CU1" s="10" t="s">
        <v>967</v>
      </c>
      <c r="CV1" s="10" t="s">
        <v>968</v>
      </c>
      <c r="CW1" s="10" t="s">
        <v>969</v>
      </c>
      <c r="CX1" s="10" t="s">
        <v>970</v>
      </c>
    </row>
    <row r="2" spans="1:102" x14ac:dyDescent="0.35">
      <c r="A2" t="s">
        <v>6</v>
      </c>
      <c r="B2">
        <v>611.77329999999995</v>
      </c>
      <c r="C2" s="10">
        <f>3/24*OO[[#This Row],[59 (26JUN1985 06:00:00)-Water Temperature (C)]]*OO[[#This Row],[1]]/SUM(OO[1])</f>
        <v>6.4704559388444653E-15</v>
      </c>
      <c r="D2" s="10">
        <f>3/24*OO[[#This Row],[60 (26JUN1985 09:00:00)-Water Temperature (C)]]*OO[[#This Row],[2]]/SUM(OO[2])</f>
        <v>4.2729773637963556E-17</v>
      </c>
      <c r="E2" s="10">
        <f>3/24*OO[[#This Row],[61 (26JUN1985 12:00:00)-Water Temperature (C)]]*OO[[#This Row],[3]]/SUM(OO[3])</f>
        <v>2.8517925419057704E-19</v>
      </c>
      <c r="F2" s="10">
        <f>3/24*OO[[#This Row],[62 (26JUN1985 15:00:00)-Water Temperature (C)]]*OO[[#This Row],[4]]/SUM(OO[4])</f>
        <v>1.9437525350391994E-21</v>
      </c>
      <c r="G2" s="10">
        <f>3/24*OO[[#This Row],[63 (26JUN1985 18:00:00)-Water Temperature (C)]]*OO[[#This Row],[5]]/SUM(OO[5])</f>
        <v>1.3518663809819832E-23</v>
      </c>
      <c r="H2" s="10">
        <f>3/24*OO[[#This Row],[64 (26JUN1985 21:00:00)-Water Temperature (C)]]*OO[[#This Row],[6]]/SUM(OO[6])</f>
        <v>1.1161955817631174E-25</v>
      </c>
      <c r="I2" s="10">
        <f>3/24*OO[[#This Row],[65 (27JUN1985 00:00:00)-Water Temperature (C)]]*OO[[#This Row],[7]]/SUM(OO[7])</f>
        <v>1.6306661403744123E-26</v>
      </c>
      <c r="J2" s="10">
        <f>3/24*OO[[#This Row],[66 (27JUN1985 03:00:00)-Water Temperature (C)]]*OO[[#This Row],[8]]/SUM(OO[8])</f>
        <v>1.7407464291564456E-26</v>
      </c>
      <c r="K2" s="10">
        <f>3/24*OO[[#This Row],[67 (27JUN1985 06:00:00)-Water Temperature (C)]]*OO[[#This Row],[9]]/SUM(OO[9])</f>
        <v>2.458374172954455E-26</v>
      </c>
      <c r="L2" s="10">
        <f>3/24*OO[[#This Row],[68 (27JUN1985 09:00:00)-Water Temperature (C)]]*OO[[#This Row],[10]]/SUM(OO[10])</f>
        <v>4.0597497585116337E-26</v>
      </c>
      <c r="M2" s="10">
        <f>3/24*OO[[#This Row],[69 (27JUN1985 12:00:00)-Water Temperature (C)]]*OO[[#This Row],[11]]/SUM(OO[11])</f>
        <v>5.7973863132765373E-26</v>
      </c>
      <c r="N2" s="10">
        <f>3/24*OO[[#This Row],[70 (27JUN1985 15:00:00)-Water Temperature (C)]]*OO[[#This Row],[12]]/SUM(OO[12])</f>
        <v>6.843147890793858E-26</v>
      </c>
      <c r="O2" s="10">
        <f>3/24*OO[[#This Row],[71 (27JUN1985 18:00:00)-Water Temperature (C)]]*OO[[#This Row],[13]]/SUM(OO[13])</f>
        <v>7.391360510155997E-26</v>
      </c>
      <c r="P2" s="10">
        <f>3/24*OO[[#This Row],[72 (27JUN1985 21:00:00)-Water Temperature (C)]]*OO[[#This Row],[14]]/SUM(OO[14])</f>
        <v>7.7698892724948881E-26</v>
      </c>
      <c r="Q2" s="10">
        <f>3/24*OO[[#This Row],[73 (28JUN1985 00:00:00)-Water Temperature (C)]]*OO[[#This Row],[15]]/SUM(OO[15])</f>
        <v>8.0559300541661584E-26</v>
      </c>
      <c r="R2" s="10">
        <f>3/24*OO[[#This Row],[74 (28JUN1985 03:00:00)-Water Temperature (C)]]*OO[[#This Row],[16]]/SUM(OO[16])</f>
        <v>8.2472249149205646E-26</v>
      </c>
      <c r="S2" s="10">
        <f>3/24*OO[[#This Row],[75 (28JUN1985 06:00:00)-Water Temperature (C)]]*OO[[#This Row],[17]]/SUM(OO[17])</f>
        <v>8.5791640592397362E-26</v>
      </c>
      <c r="T2" s="10">
        <f>3/24*OO[[#This Row],[76 (28JUN1985 09:00:00)-Water Temperature (C)]]*OO[[#This Row],[18]]/SUM(OO[18])</f>
        <v>8.8106136203838021E-26</v>
      </c>
      <c r="U2" s="10">
        <f>3/24*OO[[#This Row],[77 (28JUN1985 12:00:00)-Water Temperature (C)]]*OO[[#This Row],[19]]/SUM(OO[19])</f>
        <v>1.1221045274434637E-25</v>
      </c>
      <c r="V2" s="10">
        <f>3/24000000*OO[[#This Row],[78 (28JUN1985 15:00:00)-Water Temperature (C)]]*OO[[#This Row],[20]]</f>
        <v>2.1327526052924997E-25</v>
      </c>
      <c r="W2" s="10">
        <f>3/24000000*OO[[#This Row],[79 (28JUN1985 18:00:00)-Water Temperature (C)]]*OO[[#This Row],[21]]</f>
        <v>3.4364315814562497E-25</v>
      </c>
      <c r="X2" s="10">
        <f>3/24000000*OO[[#This Row],[80 (28JUN1985 21:00:00)-Water Temperature (C)]]*OO[[#This Row],[22]]</f>
        <v>4.9368965685000002E-25</v>
      </c>
      <c r="Y2" s="10">
        <f>3/24000000*OO[[#This Row],[81 (29JUN1985 00:00:00)-Water Temperature (C)]]*OO[[#This Row],[23]]</f>
        <v>6.7904544825162483E-25</v>
      </c>
      <c r="Z2" s="10">
        <f>3/24000000*OO[[#This Row],[82 (29JUN1985 03:00:00)-Water Temperature (C)]]*OO[[#This Row],[24]]</f>
        <v>7.318861205774999E-25</v>
      </c>
      <c r="AA2" s="10">
        <f>3/24000000*OO[[#This Row],[83 (29JUN1985 06:00:00)-Water Temperature (C)]]*OO[[#This Row],[25]]</f>
        <v>6.7146009613875002E-25</v>
      </c>
      <c r="AB2" s="10">
        <f>3/24000000*OO[[#This Row],[84 (29JUN1985 09:00:00)-Water Temperature (C)]]*OO[[#This Row],[26]]</f>
        <v>4.8497738472224991E-25</v>
      </c>
      <c r="AC2" s="10">
        <f>3/24000000*OO[[#This Row],[85 (29JUN1985 12:00:00)-Water Temperature (C)]]*OO[[#This Row],[27]]</f>
        <v>3.1918792945549997E-25</v>
      </c>
      <c r="AD2" s="10">
        <f>3/24000000*OO[[#This Row],[86 (29JUN1985 15:00:00)-Water Temperature (C)]]*OO[[#This Row],[28]]</f>
        <v>2.247795282375E-25</v>
      </c>
      <c r="AE2" s="10">
        <f>3/24000000*OO[[#This Row],[88 (29JUN1985 21:00:00)-Water Temperature (C)]]*OO[[#This Row],[30]]</f>
        <v>1.4869553467862497E-25</v>
      </c>
      <c r="AF2" s="10">
        <f>3/24000000*OO[[#This Row],[88 (29JUN1985 21:00:00)-Water Temperature (C)]]*OO[[#This Row],[30]]</f>
        <v>1.4869553467862497E-25</v>
      </c>
      <c r="AG2" s="10">
        <f>3/24000000*OO[[#This Row],[89 (30JUN1985 00:00:00)-Water Temperature (C)]]*OO[[#This Row],[31]]</f>
        <v>1.329764520669E-25</v>
      </c>
      <c r="AH2" s="10">
        <f>3/24000000*OO[[#This Row],[90 (30JUN1985 03:00:00)-Water Temperature (C)]]*OO[[#This Row],[32]]</f>
        <v>1.2109393252031249E-25</v>
      </c>
      <c r="AI2" s="10">
        <f>3/24000000*OO[[#This Row],[91 (30JUN1985 06:00:00)-Water Temperature (C)]]*OO[[#This Row],[33]]</f>
        <v>1.1045575498938748E-25</v>
      </c>
      <c r="AJ2" s="10">
        <f>3/24000000*OO[[#This Row],[92 (30JUN1985 09:00:00)-Water Temperature (C)]]*OO[[#This Row],[34]]</f>
        <v>9.8047442165000001E-26</v>
      </c>
      <c r="AK2" s="10">
        <f>3/24000000*OO[[#This Row],[93 (30JUN1985 12:00:00)-Water Temperature (C)]]*OO[[#This Row],[35]]</f>
        <v>8.7816442570650016E-26</v>
      </c>
      <c r="AL2" s="10">
        <f>3/24000000*OO[[#This Row],[94 (30JUN1985 15:00:00)-Water Temperature (C)]]*OO[[#This Row],[36]]</f>
        <v>7.9938443327599986E-26</v>
      </c>
      <c r="AM2" s="10">
        <f>3/24000000*OO[[#This Row],[95 (30JUN1985 18:00:00)-Water Temperature (C)]]*OO[[#This Row],[37]]</f>
        <v>7.3482641393025001E-26</v>
      </c>
      <c r="AN2" s="10">
        <f>3/24000000*OO[[#This Row],[96 (30JUN1985 21:00:00)-Water Temperature (C)]]*OO[[#This Row],[38]]</f>
        <v>6.8387820751425006E-26</v>
      </c>
      <c r="AO2" s="10">
        <f>3/24000000*OO[[#This Row],[97 (01JUL1985 00:00:00)-Water Temperature (C)]]*OO[[#This Row],[39]]</f>
        <v>6.4059081225562499E-26</v>
      </c>
      <c r="AP2" s="10">
        <f>3/24000000*OO[[#This Row],[98 (01JUL1985 03:00:00)-Water Temperature (C)]]*OO[[#This Row],[40]]</f>
        <v>6.0921573430599998E-26</v>
      </c>
      <c r="AQ2" s="10">
        <f>3/24000000*OO[[#This Row],[99 (01JUL1985 06:00:00)-Water Temperature (C)]]*OO[[#This Row],[41]]</f>
        <v>5.9084892562500007E-26</v>
      </c>
      <c r="AR2" s="10">
        <f>3/24000000*OO[[#This Row],[100 (01JUL1985 09:00:00)-Water Temperature (C)]]*OO[[#This Row],[42]]</f>
        <v>5.93194843845E-26</v>
      </c>
      <c r="AS2" s="10">
        <f>3/24000000*OO[[#This Row],[101 (01JUL1985 12:00:00)-Water Temperature (C)]]*OO[[#This Row],[43]]</f>
        <v>5.9505958841249993E-26</v>
      </c>
      <c r="AT2" s="10">
        <f>3/24000000*OO[[#This Row],[102 (01JUL1985 15:00:00)-Water Temperature (C)]]*OO[[#This Row],[44]]</f>
        <v>5.8742472912374999E-26</v>
      </c>
      <c r="AU2" s="10">
        <f>3/24000000*OO[[#This Row],[103 (01JUL1985 18:00:00)-Water Temperature (C)]]*OO[[#This Row],[45]]</f>
        <v>5.725016766953749E-26</v>
      </c>
      <c r="AV2" s="10">
        <f>3/24000000*OO[[#This Row],[104 (01JUL1985 21:00:00)-Water Temperature (C)]]*OO[[#This Row],[46]]</f>
        <v>5.5337631995100006E-26</v>
      </c>
      <c r="AW2" s="10">
        <f>3/24000000*OO[[#This Row],[105 (02JUL1985 00:00:00)-Water Temperature (C)]]*OO[[#This Row],[47]]</f>
        <v>5.3355876894999999E-26</v>
      </c>
      <c r="AX2" s="10">
        <f>3/24000000*OO[[#This Row],[106 (02JUL1985 03:00:00)-Water Temperature (C)]]*OO[[#This Row],[48]]</f>
        <v>5.1320164965124999E-26</v>
      </c>
      <c r="AY2" s="10">
        <f>3/24000000*OO[[#This Row],[107 (02JUL1985 06:00:00)-Water Temperature (C)]]*OO[[#This Row],[49]]</f>
        <v>4.94683790812875E-26</v>
      </c>
      <c r="AZ2" s="10">
        <f>3/24000000*OO[[#This Row],[108 (02JUL1985 09:00:00)-Water Temperature (C)]]*OO[[#This Row],[50]]</f>
        <v>4.7694690676762494E-26</v>
      </c>
      <c r="BA2" s="10">
        <f>3/24000000*OO[[#This Row],[109 (02JUL1985 12:00:00)-Water Temperature (C)]]*OO[[#This Row],[51]]</f>
        <v>4.5845058108824999E-26</v>
      </c>
      <c r="BB2" s="10">
        <f>3/24000000*OO[[#This Row],[110 (02JUL1985 15:00:00)-Water Temperature (C)]]*OO[[#This Row],[52]]</f>
        <v>4.4095287445474993E-26</v>
      </c>
      <c r="BC2" s="10">
        <f>3/24000000*OO[[#This Row],[111 (02JUL1985 18:00:00)-Water Temperature (C)]]*OO[[#This Row],[53]]</f>
        <v>4.2368116196999994E-26</v>
      </c>
      <c r="BD2" s="10">
        <f>3/24000000*OO[[#This Row],[112 (02JUL1985 21:00:00)-Water Temperature (C)]]*OO[[#This Row],[54]]</f>
        <v>4.0644836095499997E-26</v>
      </c>
      <c r="BE2" s="10">
        <f>3/24000000*OO[[#This Row],[113 (03JUL1985 00:00:00)-Water Temperature (C)]]*OO[[#This Row],[55]]</f>
        <v>3.9100610720649996E-26</v>
      </c>
      <c r="BF2" s="10">
        <f>3/24000000*OO[[#This Row],[114 (03JUL1985 03:00:00)-Water Temperature (C)]]*OO[[#This Row],[56]]</f>
        <v>3.7609099737300003E-26</v>
      </c>
      <c r="BG2" s="10">
        <f>3/24000000*OO[[#This Row],[115 (03JUL1985 06:00:00)-Water Temperature (C)]]*OO[[#This Row],[57]]</f>
        <v>3.6207346205624995E-26</v>
      </c>
      <c r="BH2" s="10">
        <f>3/24000000*OO[[#This Row],[116 (03JUL1985 09:00:00)-Water Temperature (C)]]*OO[[#This Row],[58]]</f>
        <v>3.4905393384862492E-26</v>
      </c>
      <c r="BI2" s="10">
        <f>3/24000000*OO[[#This Row],[117 (03JUL1985 12:00:00)-Water Temperature (C)]]*OO[[#This Row],[59]]</f>
        <v>3.3640433139400002E-26</v>
      </c>
      <c r="BJ2" s="10">
        <f>3/24000000*OO[[#This Row],[118 (03JUL1985 15:00:00)-Water Temperature (C)]]*OO[[#This Row],[60]]</f>
        <v>3.2364883487037496E-26</v>
      </c>
      <c r="BK2" s="10">
        <f>3/24000000*OO[[#This Row],[119 (03JUL1985 18:00:00)-Water Temperature (C)]]*OO[[#This Row],[61]]</f>
        <v>3.1143288023212498E-26</v>
      </c>
      <c r="BL2" s="10">
        <f>3/24000000*OO[[#This Row],[120 (03JUL1985 21:00:00)-Water Temperature (C)]]*OO[[#This Row],[62]]</f>
        <v>2.9990191517324999E-26</v>
      </c>
      <c r="BM2" s="10">
        <f>3/24000000*OO[[#This Row],[121 (04JUL1985 00:00:00)-Water Temperature (C)]]*OO[[#This Row],[63]]</f>
        <v>2.8859117881200002E-26</v>
      </c>
      <c r="BN2" s="10">
        <f>3/24000000*OO[[#This Row],[122 (04JUL1985 03:00:00)-Water Temperature (C)]]*OO[[#This Row],[64]]</f>
        <v>2.7851650901975001E-26</v>
      </c>
      <c r="BO2" s="10">
        <f>3/24000000*OO[[#This Row],[123 (04JUL1985 06:00:00)-Water Temperature (C)]]*OO[[#This Row],[65]]</f>
        <v>2.6879760944750001E-26</v>
      </c>
      <c r="BP2" s="10">
        <f>3/24000000*OO[[#This Row],[124 (04JUL1985 09:00:00)-Water Temperature (C)]]*OO[[#This Row],[66]]</f>
        <v>2.59966031373125E-26</v>
      </c>
      <c r="BQ2" s="10">
        <f>3/24000000*OO[[#This Row],[125 (04JUL1985 12:00:00)-Water Temperature (C)]]*OO[[#This Row],[67]]</f>
        <v>2.5097541233849999E-26</v>
      </c>
      <c r="BR2" s="10">
        <f>3/24000000*OO[[#This Row],[126 (04JUL1985 15:00:00)-Water Temperature (C)]]*OO[[#This Row],[68]]</f>
        <v>2.4197430053487497E-26</v>
      </c>
      <c r="BS2" s="10">
        <f>3/24000000*OO[[#This Row],[127 (04JUL1985 18:00:00)-Water Temperature (C)]]*OO[[#This Row],[69]]</f>
        <v>2.3336278479899995E-26</v>
      </c>
      <c r="BT2" s="10">
        <f>3/24000000*OO[[#This Row],[128 (04JUL1985 21:00:00)-Water Temperature (C)]]*OO[[#This Row],[70]]</f>
        <v>2.2552645500000002E-26</v>
      </c>
      <c r="BU2" s="10">
        <f>3/24000000*OO[[#This Row],[129 (05JUL1985 00:00:00)-Water Temperature (C)]]*OO[[#This Row],[71]]</f>
        <v>2.1761955979225E-26</v>
      </c>
      <c r="BV2" s="10">
        <f>3/24000000*OO[[#This Row],[130 (05JUL1985 03:00:00)-Water Temperature (C)]]*OO[[#This Row],[72]]</f>
        <v>2.1308796429899997E-26</v>
      </c>
      <c r="BW2" s="10">
        <f>3/24000000*OO[[#This Row],[131 (05JUL1985 06:00:00)-Water Temperature (C)]]*OO[[#This Row],[73]]</f>
        <v>2.1156673006562497E-26</v>
      </c>
      <c r="BX2" s="10">
        <f>3/24000000*OO[[#This Row],[132 (05JUL1985 09:00:00)-Water Temperature (C)]]*OO[[#This Row],[74]]</f>
        <v>2.1708290874375001E-26</v>
      </c>
      <c r="BY2" s="10">
        <f>3/24000000*OO[[#This Row],[133 (05JUL1985 12:00:00)-Water Temperature (C)]]*OO[[#This Row],[75]]</f>
        <v>2.2241447295037498E-26</v>
      </c>
      <c r="BZ2" s="10">
        <f>3/24000000*OO[[#This Row],[134 (05JUL1985 15:00:00)-Water Temperature (C)]]*OO[[#This Row],[76]]</f>
        <v>2.2504104166499999E-26</v>
      </c>
      <c r="CA2" s="10">
        <f>3/24000000*OO[[#This Row],[135 (05JUL1985 18:00:00)-Water Temperature (C)]]*OO[[#This Row],[77]]</f>
        <v>2.24912856098E-26</v>
      </c>
      <c r="CB2" s="10">
        <f>3/24000000*OO[[#This Row],[136 (05JUL1985 21:00:00)-Water Temperature (C)]]*OO[[#This Row],[78]]</f>
        <v>2.2276269637449999E-26</v>
      </c>
      <c r="CC2" s="10">
        <f>3/24000000*OO[[#This Row],[137 (06JUL1985 00:00:00)-Water Temperature (C)]]*OO[[#This Row],[79]]</f>
        <v>2.2069775188499998E-26</v>
      </c>
      <c r="CD2" s="10">
        <f>3/24000000*OO[[#This Row],[138 (06JUL1985 03:00:00)-Water Temperature (C)]]*OO[[#This Row],[80]]</f>
        <v>2.1560084836E-26</v>
      </c>
      <c r="CE2" s="10">
        <f>3/24000000*OO[[#This Row],[139 (06JUL1985 06:00:00)-Water Temperature (C)]]*OO[[#This Row],[81]]</f>
        <v>2.0796894100000001E-26</v>
      </c>
      <c r="CF2" s="10">
        <f>3/24000000*OO[[#This Row],[140 (06JUL1985 09:00:00)-Water Temperature (C)]]*OO[[#This Row],[82]]</f>
        <v>1.9446472132799999E-26</v>
      </c>
      <c r="CG2" s="10">
        <f>3/24000000*OO[[#This Row],[141 (06JUL1985 12:00:00)-Water Temperature (C)]]*OO[[#This Row],[83]]</f>
        <v>1.8119689425999998E-26</v>
      </c>
      <c r="CH2" s="10">
        <f>3/24000000*OO[[#This Row],[142 (06JUL1985 15:00:00)-Water Temperature (C)]]*OO[[#This Row],[84]]</f>
        <v>1.7178944588E-26</v>
      </c>
      <c r="CI2" s="10">
        <f>3/24000000*OO[[#This Row],[143 (06JUL1985 18:00:00)-Water Temperature (C)]]*OO[[#This Row],[85]]</f>
        <v>1.643233051005E-26</v>
      </c>
      <c r="CJ2" s="10">
        <f>3/24000000*OO[[#This Row],[144 (06JUL1985 21:00:00)-Water Temperature (C)]]*OO[[#This Row],[86]]</f>
        <v>1.5755652030999999E-26</v>
      </c>
      <c r="CK2" s="10">
        <f>3/24000000*OO[[#This Row],[145 (07JUL1985 00:00:00)-Water Temperature (C)]]*OO[[#This Row],[87]]</f>
        <v>1.5245456197824999E-26</v>
      </c>
      <c r="CL2" s="10">
        <f>3/24000000*OO[[#This Row],[146 (07JUL1985 03:00:00)-Water Temperature (C)]]*OO[[#This Row],[88]]</f>
        <v>1.5097812762499999E-26</v>
      </c>
      <c r="CM2" s="10">
        <f>3/24000000*OO[[#This Row],[147 (07JUL1985 06:00:00)-Water Temperature (C)]]*OO[[#This Row],[89]]</f>
        <v>1.54188631755E-26</v>
      </c>
      <c r="CN2" s="10">
        <f>3/24000000*OO[[#This Row],[148 (07JUL1985 09:00:00)-Water Temperature (C)]]*OO[[#This Row],[90]]</f>
        <v>1.6675174997124999E-26</v>
      </c>
      <c r="CO2" s="10">
        <f>3/24000000*OO[[#This Row],[149 (07JUL1985 12:00:00)-Water Temperature (C)]]*OO[[#This Row],[91]]</f>
        <v>1.8045242103749999E-26</v>
      </c>
      <c r="CP2" s="10">
        <f>3/24000000*OO[[#This Row],[150 (07JUL1985 15:00:00)-Water Temperature (C)]]*OO[[#This Row],[92]]</f>
        <v>1.8988346755700001E-26</v>
      </c>
      <c r="CQ2" s="10">
        <f>3/24000000*OO[[#This Row],[151 (07JUL1985 18:00:00)-Water Temperature (C)]]*OO[[#This Row],[93]]</f>
        <v>1.9546226445412498E-26</v>
      </c>
      <c r="CR2" s="10">
        <f>3/24000000*OO[[#This Row],[152 (07JUL1985 21:00:00)-Water Temperature (C)]]*OO[[#This Row],[94]]</f>
        <v>1.98522655812875E-26</v>
      </c>
      <c r="CS2" s="10">
        <f>3/24000000*OO[[#This Row],[153 (08JUL1985 00:00:00)-Water Temperature (C)]]*OO[[#This Row],[95]]</f>
        <v>2.0076734005874999E-26</v>
      </c>
      <c r="CT2" s="10">
        <f>3/24000000*OO[[#This Row],[154 (08JUL1985 03:00:00)-Water Temperature (C)]]*OO[[#This Row],[96]]</f>
        <v>1.98202733839E-26</v>
      </c>
      <c r="CU2" s="10">
        <f>3/24000000*OO[[#This Row],[155 (08JUL1985 06:00:00)-Water Temperature (C)]]*OO[[#This Row],[97]]</f>
        <v>1.9003083490300002E-26</v>
      </c>
      <c r="CV2" s="10">
        <f>3/24000000*OO[[#This Row],[156 (08JUL1985 09:00:00)-Water Temperature (C)]]*OO[[#This Row],[98]]</f>
        <v>1.7259816982399999E-26</v>
      </c>
      <c r="CW2" s="10">
        <f>3/24000000*OO[[#This Row],[157 (08JUL1985 12:00:00)-Water Temperature (C)]]*OO[[#This Row],[99]]</f>
        <v>1.5616028322974998E-26</v>
      </c>
    </row>
    <row r="3" spans="1:102" x14ac:dyDescent="0.35">
      <c r="A3" t="s">
        <v>7</v>
      </c>
      <c r="B3">
        <v>611.18489999999997</v>
      </c>
      <c r="C3" s="10">
        <f>3/24*OO[[#This Row],[59 (26JUN1985 06:00:00)-Water Temperature (C)]]*OO[[#This Row],[1]]/SUM(OO[1])</f>
        <v>3.867757036264235E-12</v>
      </c>
      <c r="D3" s="10">
        <f>3/24*OO[[#This Row],[60 (26JUN1985 09:00:00)-Water Temperature (C)]]*OO[[#This Row],[2]]/SUM(OO[2])</f>
        <v>2.5280432109003432E-14</v>
      </c>
      <c r="E3" s="10">
        <f>3/24*OO[[#This Row],[61 (26JUN1985 12:00:00)-Water Temperature (C)]]*OO[[#This Row],[3]]/SUM(OO[3])</f>
        <v>1.6676053940342428E-16</v>
      </c>
      <c r="F3" s="10">
        <f>3/24*OO[[#This Row],[62 (26JUN1985 15:00:00)-Water Temperature (C)]]*OO[[#This Row],[4]]/SUM(OO[4])</f>
        <v>1.1208254654464078E-18</v>
      </c>
      <c r="G3" s="10">
        <f>3/24*OO[[#This Row],[63 (26JUN1985 18:00:00)-Water Temperature (C)]]*OO[[#This Row],[5]]/SUM(OO[5])</f>
        <v>7.6898395350962397E-21</v>
      </c>
      <c r="H3" s="10">
        <f>3/24*OO[[#This Row],[64 (26JUN1985 21:00:00)-Water Temperature (C)]]*OO[[#This Row],[6]]/SUM(OO[6])</f>
        <v>6.2625134389592686E-23</v>
      </c>
      <c r="I3" s="10">
        <f>3/24*OO[[#This Row],[65 (27JUN1985 00:00:00)-Water Temperature (C)]]*OO[[#This Row],[7]]/SUM(OO[7])</f>
        <v>9.0428103091855535E-24</v>
      </c>
      <c r="J3" s="10">
        <f>3/24*OO[[#This Row],[66 (27JUN1985 03:00:00)-Water Temperature (C)]]*OO[[#This Row],[8]]/SUM(OO[8])</f>
        <v>9.6642310635074443E-24</v>
      </c>
      <c r="K3" s="10">
        <f>3/24*OO[[#This Row],[67 (27JUN1985 06:00:00)-Water Temperature (C)]]*OO[[#This Row],[9]]/SUM(OO[9])</f>
        <v>1.3715040701304644E-23</v>
      </c>
      <c r="L3" s="10">
        <f>3/24*OO[[#This Row],[68 (27JUN1985 09:00:00)-Water Temperature (C)]]*OO[[#This Row],[10]]/SUM(OO[10])</f>
        <v>2.2780642057411584E-23</v>
      </c>
      <c r="M3" s="10">
        <f>3/24*OO[[#This Row],[69 (27JUN1985 12:00:00)-Water Temperature (C)]]*OO[[#This Row],[11]]/SUM(OO[11])</f>
        <v>3.2737175987241224E-23</v>
      </c>
      <c r="N3" s="10">
        <f>3/24*OO[[#This Row],[70 (27JUN1985 15:00:00)-Water Temperature (C)]]*OO[[#This Row],[12]]/SUM(OO[12])</f>
        <v>3.8688188825078102E-23</v>
      </c>
      <c r="O3" s="10">
        <f>3/24*OO[[#This Row],[71 (27JUN1985 18:00:00)-Water Temperature (C)]]*OO[[#This Row],[13]]/SUM(OO[13])</f>
        <v>4.1962759088266446E-23</v>
      </c>
      <c r="P3" s="10">
        <f>3/24*OO[[#This Row],[72 (27JUN1985 21:00:00)-Water Temperature (C)]]*OO[[#This Row],[14]]/SUM(OO[14])</f>
        <v>4.4177192252078959E-23</v>
      </c>
      <c r="Q3" s="10">
        <f>3/24*OO[[#This Row],[73 (28JUN1985 00:00:00)-Water Temperature (C)]]*OO[[#This Row],[15]]/SUM(OO[15])</f>
        <v>4.595174246831318E-23</v>
      </c>
      <c r="R3" s="10">
        <f>3/24*OO[[#This Row],[74 (28JUN1985 03:00:00)-Water Temperature (C)]]*OO[[#This Row],[16]]/SUM(OO[16])</f>
        <v>4.7080790646337551E-23</v>
      </c>
      <c r="S3" s="10">
        <f>3/24*OO[[#This Row],[75 (28JUN1985 06:00:00)-Water Temperature (C)]]*OO[[#This Row],[17]]/SUM(OO[17])</f>
        <v>4.9200125804998416E-23</v>
      </c>
      <c r="T3" s="10">
        <f>3/24*OO[[#This Row],[76 (28JUN1985 09:00:00)-Water Temperature (C)]]*OO[[#This Row],[18]]/SUM(OO[18])</f>
        <v>5.0823975463120349E-23</v>
      </c>
      <c r="U3" s="10">
        <f>3/24*OO[[#This Row],[77 (28JUN1985 12:00:00)-Water Temperature (C)]]*OO[[#This Row],[19]]/SUM(OO[19])</f>
        <v>5.2012667261986841E-23</v>
      </c>
      <c r="V3" s="10">
        <f>3/24000000*OO[[#This Row],[78 (28JUN1985 15:00:00)-Water Temperature (C)]]*OO[[#This Row],[20]]</f>
        <v>5.4890930243750001E-23</v>
      </c>
      <c r="W3" s="10">
        <f>3/24000000*OO[[#This Row],[79 (28JUN1985 18:00:00)-Water Temperature (C)]]*OO[[#This Row],[21]]</f>
        <v>5.8894526595374999E-23</v>
      </c>
      <c r="X3" s="10">
        <f>3/24000000*OO[[#This Row],[80 (28JUN1985 21:00:00)-Water Temperature (C)]]*OO[[#This Row],[22]]</f>
        <v>6.279672459222499E-23</v>
      </c>
      <c r="Y3" s="10">
        <f>3/24000000*OO[[#This Row],[81 (29JUN1985 00:00:00)-Water Temperature (C)]]*OO[[#This Row],[23]]</f>
        <v>6.8583513734774996E-23</v>
      </c>
      <c r="Z3" s="10">
        <f>3/24000000*OO[[#This Row],[82 (29JUN1985 03:00:00)-Water Temperature (C)]]*OO[[#This Row],[24]]</f>
        <v>6.9781550749312499E-23</v>
      </c>
      <c r="AA3" s="10">
        <f>3/24000000*OO[[#This Row],[83 (29JUN1985 06:00:00)-Water Temperature (C)]]*OO[[#This Row],[25]]</f>
        <v>6.3197884547387499E-23</v>
      </c>
      <c r="AB3" s="10">
        <f>3/24000000*OO[[#This Row],[84 (29JUN1985 09:00:00)-Water Temperature (C)]]*OO[[#This Row],[26]]</f>
        <v>4.5310192853324996E-23</v>
      </c>
      <c r="AC3" s="10">
        <f>3/24000000*OO[[#This Row],[85 (29JUN1985 12:00:00)-Water Temperature (C)]]*OO[[#This Row],[27]]</f>
        <v>2.9856452570024996E-23</v>
      </c>
      <c r="AD3" s="10">
        <f>3/24000000*OO[[#This Row],[86 (29JUN1985 15:00:00)-Water Temperature (C)]]*OO[[#This Row],[28]]</f>
        <v>2.1090711225374999E-23</v>
      </c>
      <c r="AE3" s="10">
        <f>3/24000000*OO[[#This Row],[88 (29JUN1985 21:00:00)-Water Temperature (C)]]*OO[[#This Row],[30]]</f>
        <v>1.39841038374375E-23</v>
      </c>
      <c r="AF3" s="10">
        <f>3/24000000*OO[[#This Row],[88 (29JUN1985 21:00:00)-Water Temperature (C)]]*OO[[#This Row],[30]]</f>
        <v>1.39841038374375E-23</v>
      </c>
      <c r="AG3" s="10">
        <f>3/24000000*OO[[#This Row],[89 (30JUN1985 00:00:00)-Water Temperature (C)]]*OO[[#This Row],[31]]</f>
        <v>1.2505124157975E-23</v>
      </c>
      <c r="AH3" s="10">
        <f>3/24000000*OO[[#This Row],[90 (30JUN1985 03:00:00)-Water Temperature (C)]]*OO[[#This Row],[32]]</f>
        <v>1.1479284045789999E-23</v>
      </c>
      <c r="AI3" s="10">
        <f>3/24000000*OO[[#This Row],[91 (30JUN1985 06:00:00)-Water Temperature (C)]]*OO[[#This Row],[33]]</f>
        <v>1.0566941456064998E-23</v>
      </c>
      <c r="AJ3" s="10">
        <f>3/24000000*OO[[#This Row],[92 (30JUN1985 09:00:00)-Water Temperature (C)]]*OO[[#This Row],[34]]</f>
        <v>9.4894610000374993E-24</v>
      </c>
      <c r="AK3" s="10">
        <f>3/24000000*OO[[#This Row],[93 (30JUN1985 12:00:00)-Water Temperature (C)]]*OO[[#This Row],[35]]</f>
        <v>8.6188658530399983E-24</v>
      </c>
      <c r="AL3" s="10">
        <f>3/24000000*OO[[#This Row],[94 (30JUN1985 15:00:00)-Water Temperature (C)]]*OO[[#This Row],[36]]</f>
        <v>7.9371266982149987E-24</v>
      </c>
      <c r="AM3" s="10">
        <f>3/24000000*OO[[#This Row],[95 (30JUN1985 18:00:00)-Water Temperature (C)]]*OO[[#This Row],[37]]</f>
        <v>7.3600441890937502E-24</v>
      </c>
      <c r="AN3" s="10">
        <f>3/24000000*OO[[#This Row],[96 (30JUN1985 21:00:00)-Water Temperature (C)]]*OO[[#This Row],[38]]</f>
        <v>6.9083901928849988E-24</v>
      </c>
      <c r="AO3" s="10">
        <f>3/24000000*OO[[#This Row],[97 (01JUL1985 00:00:00)-Water Temperature (C)]]*OO[[#This Row],[39]]</f>
        <v>6.5354654084025001E-24</v>
      </c>
      <c r="AP3" s="10">
        <f>3/24000000*OO[[#This Row],[98 (01JUL1985 03:00:00)-Water Temperature (C)]]*OO[[#This Row],[40]]</f>
        <v>6.2317729816824987E-24</v>
      </c>
      <c r="AQ3" s="10">
        <f>3/24000000*OO[[#This Row],[99 (01JUL1985 06:00:00)-Water Temperature (C)]]*OO[[#This Row],[41]]</f>
        <v>6.0668245567124992E-24</v>
      </c>
      <c r="AR3" s="10">
        <f>3/24000000*OO[[#This Row],[100 (01JUL1985 09:00:00)-Water Temperature (C)]]*OO[[#This Row],[42]]</f>
        <v>6.1145782593137509E-24</v>
      </c>
      <c r="AS3" s="10">
        <f>3/24000000*OO[[#This Row],[101 (01JUL1985 12:00:00)-Water Temperature (C)]]*OO[[#This Row],[43]]</f>
        <v>6.1217743174799993E-24</v>
      </c>
      <c r="AT3" s="10">
        <f>3/24000000*OO[[#This Row],[102 (01JUL1985 15:00:00)-Water Temperature (C)]]*OO[[#This Row],[44]]</f>
        <v>6.0300731282500001E-24</v>
      </c>
      <c r="AU3" s="10">
        <f>3/24000000*OO[[#This Row],[103 (01JUL1985 18:00:00)-Water Temperature (C)]]*OO[[#This Row],[45]]</f>
        <v>5.8663481087899994E-24</v>
      </c>
      <c r="AV3" s="10">
        <f>3/24000000*OO[[#This Row],[104 (01JUL1985 21:00:00)-Water Temperature (C)]]*OO[[#This Row],[46]]</f>
        <v>5.6586917179624998E-24</v>
      </c>
      <c r="AW3" s="10">
        <f>3/24000000*OO[[#This Row],[105 (02JUL1985 00:00:00)-Water Temperature (C)]]*OO[[#This Row],[47]]</f>
        <v>5.4499826473399987E-24</v>
      </c>
      <c r="AX3" s="10">
        <f>3/24000000*OO[[#This Row],[106 (02JUL1985 03:00:00)-Water Temperature (C)]]*OO[[#This Row],[48]]</f>
        <v>5.2408368665800001E-24</v>
      </c>
      <c r="AY3" s="10">
        <f>3/24000000*OO[[#This Row],[107 (02JUL1985 06:00:00)-Water Temperature (C)]]*OO[[#This Row],[49]]</f>
        <v>5.0645704905249997E-24</v>
      </c>
      <c r="AZ3" s="10">
        <f>3/24000000*OO[[#This Row],[108 (02JUL1985 09:00:00)-Water Temperature (C)]]*OO[[#This Row],[50]]</f>
        <v>4.8989119196387496E-24</v>
      </c>
      <c r="BA3" s="10">
        <f>3/24000000*OO[[#This Row],[109 (02JUL1985 12:00:00)-Water Temperature (C)]]*OO[[#This Row],[51]]</f>
        <v>4.7071872360924999E-24</v>
      </c>
      <c r="BB3" s="10">
        <f>3/24000000*OO[[#This Row],[110 (02JUL1985 15:00:00)-Water Temperature (C)]]*OO[[#This Row],[52]]</f>
        <v>4.5252282982087506E-24</v>
      </c>
      <c r="BC3" s="10">
        <f>3/24000000*OO[[#This Row],[111 (02JUL1985 18:00:00)-Water Temperature (C)]]*OO[[#This Row],[53]]</f>
        <v>4.3456083991499998E-24</v>
      </c>
      <c r="BD3" s="10">
        <f>3/24000000*OO[[#This Row],[112 (02JUL1985 21:00:00)-Water Temperature (C)]]*OO[[#This Row],[54]]</f>
        <v>4.1534034239624998E-24</v>
      </c>
      <c r="BE3" s="10">
        <f>3/24000000*OO[[#This Row],[113 (03JUL1985 00:00:00)-Water Temperature (C)]]*OO[[#This Row],[55]]</f>
        <v>3.9918255567749999E-24</v>
      </c>
      <c r="BF3" s="10">
        <f>3/24000000*OO[[#This Row],[114 (03JUL1985 03:00:00)-Water Temperature (C)]]*OO[[#This Row],[56]]</f>
        <v>3.8391223600275001E-24</v>
      </c>
      <c r="BG3" s="10">
        <f>3/24000000*OO[[#This Row],[115 (03JUL1985 06:00:00)-Water Temperature (C)]]*OO[[#This Row],[57]]</f>
        <v>3.7025349005062503E-24</v>
      </c>
      <c r="BH3" s="10">
        <f>3/24000000*OO[[#This Row],[116 (03JUL1985 09:00:00)-Water Temperature (C)]]*OO[[#This Row],[58]]</f>
        <v>3.5829399868437497E-24</v>
      </c>
      <c r="BI3" s="10">
        <f>3/24000000*OO[[#This Row],[117 (03JUL1985 12:00:00)-Water Temperature (C)]]*OO[[#This Row],[59]]</f>
        <v>3.4572862069874998E-24</v>
      </c>
      <c r="BJ3" s="10">
        <f>3/24000000*OO[[#This Row],[118 (03JUL1985 15:00:00)-Water Temperature (C)]]*OO[[#This Row],[60]]</f>
        <v>3.3234636442987498E-24</v>
      </c>
      <c r="BK3" s="10">
        <f>3/24000000*OO[[#This Row],[119 (03JUL1985 18:00:00)-Water Temperature (C)]]*OO[[#This Row],[61]]</f>
        <v>3.1948290949262498E-24</v>
      </c>
      <c r="BL3" s="10">
        <f>3/24000000*OO[[#This Row],[120 (03JUL1985 21:00:00)-Water Temperature (C)]]*OO[[#This Row],[62]]</f>
        <v>3.0651176302149992E-24</v>
      </c>
      <c r="BM3" s="10">
        <f>3/24000000*OO[[#This Row],[121 (04JUL1985 00:00:00)-Water Temperature (C)]]*OO[[#This Row],[63]]</f>
        <v>2.94767559747375E-24</v>
      </c>
      <c r="BN3" s="10">
        <f>3/24000000*OO[[#This Row],[122 (04JUL1985 03:00:00)-Water Temperature (C)]]*OO[[#This Row],[64]]</f>
        <v>2.8444996732337501E-24</v>
      </c>
      <c r="BO3" s="10">
        <f>3/24000000*OO[[#This Row],[123 (04JUL1985 06:00:00)-Water Temperature (C)]]*OO[[#This Row],[65]]</f>
        <v>2.7488220690699997E-24</v>
      </c>
      <c r="BP3" s="10">
        <f>3/24000000*OO[[#This Row],[124 (04JUL1985 09:00:00)-Water Temperature (C)]]*OO[[#This Row],[66]]</f>
        <v>2.6666079393799995E-24</v>
      </c>
      <c r="BQ3" s="10">
        <f>3/24000000*OO[[#This Row],[125 (04JUL1985 12:00:00)-Water Temperature (C)]]*OO[[#This Row],[67]]</f>
        <v>2.5702915207612501E-24</v>
      </c>
      <c r="BR3" s="10">
        <f>3/24000000*OO[[#This Row],[126 (04JUL1985 15:00:00)-Water Temperature (C)]]*OO[[#This Row],[68]]</f>
        <v>2.4801172074599997E-24</v>
      </c>
      <c r="BS3" s="10">
        <f>3/24000000*OO[[#This Row],[127 (04JUL1985 18:00:00)-Water Temperature (C)]]*OO[[#This Row],[69]]</f>
        <v>2.3863662607499999E-24</v>
      </c>
      <c r="BT3" s="10">
        <f>3/24000000*OO[[#This Row],[128 (04JUL1985 21:00:00)-Water Temperature (C)]]*OO[[#This Row],[70]]</f>
        <v>2.304816198375E-24</v>
      </c>
      <c r="BU3" s="10">
        <f>3/24000000*OO[[#This Row],[129 (05JUL1985 00:00:00)-Water Temperature (C)]]*OO[[#This Row],[71]]</f>
        <v>2.2236908073149998E-24</v>
      </c>
      <c r="BV3" s="10">
        <f>3/24000000*OO[[#This Row],[130 (05JUL1985 03:00:00)-Water Temperature (C)]]*OO[[#This Row],[72]]</f>
        <v>2.1609800986462495E-24</v>
      </c>
      <c r="BW3" s="10">
        <f>3/24000000*OO[[#This Row],[131 (05JUL1985 06:00:00)-Water Temperature (C)]]*OO[[#This Row],[73]]</f>
        <v>2.1261991729162499E-24</v>
      </c>
      <c r="BX3" s="10">
        <f>3/24000000*OO[[#This Row],[132 (05JUL1985 09:00:00)-Water Temperature (C)]]*OO[[#This Row],[74]]</f>
        <v>2.1675059048299999E-24</v>
      </c>
      <c r="BY3" s="10">
        <f>3/24000000*OO[[#This Row],[133 (05JUL1985 12:00:00)-Water Temperature (C)]]*OO[[#This Row],[75]]</f>
        <v>2.1920900490000001E-24</v>
      </c>
      <c r="BZ3" s="10">
        <f>3/24000000*OO[[#This Row],[134 (05JUL1985 15:00:00)-Water Temperature (C)]]*OO[[#This Row],[76]]</f>
        <v>2.1956880664049997E-24</v>
      </c>
      <c r="CA3" s="10">
        <f>3/24000000*OO[[#This Row],[135 (05JUL1985 18:00:00)-Water Temperature (C)]]*OO[[#This Row],[77]]</f>
        <v>2.1698621822175002E-24</v>
      </c>
      <c r="CB3" s="10">
        <f>3/24000000*OO[[#This Row],[136 (05JUL1985 21:00:00)-Water Temperature (C)]]*OO[[#This Row],[78]]</f>
        <v>2.1211993300574998E-24</v>
      </c>
      <c r="CC3" s="10">
        <f>3/24000000*OO[[#This Row],[137 (06JUL1985 00:00:00)-Water Temperature (C)]]*OO[[#This Row],[79]]</f>
        <v>2.0779217367562497E-24</v>
      </c>
      <c r="CD3" s="10">
        <f>3/24000000*OO[[#This Row],[138 (06JUL1985 03:00:00)-Water Temperature (C)]]*OO[[#This Row],[80]]</f>
        <v>2.0233569180712498E-24</v>
      </c>
      <c r="CE3" s="10">
        <f>3/24000000*OO[[#This Row],[139 (06JUL1985 06:00:00)-Water Temperature (C)]]*OO[[#This Row],[81]]</f>
        <v>1.9551038379887501E-24</v>
      </c>
      <c r="CF3" s="10">
        <f>3/24000000*OO[[#This Row],[140 (06JUL1985 09:00:00)-Water Temperature (C)]]*OO[[#This Row],[82]]</f>
        <v>1.8319975977787498E-24</v>
      </c>
      <c r="CG3" s="10">
        <f>3/24000000*OO[[#This Row],[141 (06JUL1985 12:00:00)-Water Temperature (C)]]*OO[[#This Row],[83]]</f>
        <v>1.7056582579399999E-24</v>
      </c>
      <c r="CH3" s="10">
        <f>3/24000000*OO[[#This Row],[142 (06JUL1985 15:00:00)-Water Temperature (C)]]*OO[[#This Row],[84]]</f>
        <v>1.6212535938962499E-24</v>
      </c>
      <c r="CI3" s="10">
        <f>3/24000000*OO[[#This Row],[143 (06JUL1985 18:00:00)-Water Temperature (C)]]*OO[[#This Row],[85]]</f>
        <v>1.5508964707874999E-24</v>
      </c>
      <c r="CJ3" s="10">
        <f>3/24000000*OO[[#This Row],[144 (06JUL1985 21:00:00)-Water Temperature (C)]]*OO[[#This Row],[86]]</f>
        <v>1.4792117254062499E-24</v>
      </c>
      <c r="CK3" s="10">
        <f>3/24000000*OO[[#This Row],[145 (07JUL1985 00:00:00)-Water Temperature (C)]]*OO[[#This Row],[87]]</f>
        <v>1.4296121158409999E-24</v>
      </c>
      <c r="CL3" s="10">
        <f>3/24000000*OO[[#This Row],[146 (07JUL1985 03:00:00)-Water Temperature (C)]]*OO[[#This Row],[88]]</f>
        <v>1.395104599942125E-24</v>
      </c>
      <c r="CM3" s="10">
        <f>3/24000000*OO[[#This Row],[147 (07JUL1985 06:00:00)-Water Temperature (C)]]*OO[[#This Row],[89]]</f>
        <v>1.4049743288212497E-24</v>
      </c>
      <c r="CN3" s="10">
        <f>3/24000000*OO[[#This Row],[148 (07JUL1985 09:00:00)-Water Temperature (C)]]*OO[[#This Row],[90]]</f>
        <v>1.4966513108224999E-24</v>
      </c>
      <c r="CO3" s="10">
        <f>3/24000000*OO[[#This Row],[149 (07JUL1985 12:00:00)-Water Temperature (C)]]*OO[[#This Row],[91]]</f>
        <v>1.5885202092049998E-24</v>
      </c>
      <c r="CP3" s="10">
        <f>3/24000000*OO[[#This Row],[150 (07JUL1985 15:00:00)-Water Temperature (C)]]*OO[[#This Row],[92]]</f>
        <v>1.6386031190275001E-24</v>
      </c>
      <c r="CQ3" s="10">
        <f>3/24000000*OO[[#This Row],[151 (07JUL1985 18:00:00)-Water Temperature (C)]]*OO[[#This Row],[93]]</f>
        <v>1.6530211452149999E-24</v>
      </c>
      <c r="CR3" s="10">
        <f>3/24000000*OO[[#This Row],[152 (07JUL1985 21:00:00)-Water Temperature (C)]]*OO[[#This Row],[94]]</f>
        <v>1.6421461404899999E-24</v>
      </c>
      <c r="CS3" s="10">
        <f>3/24000000*OO[[#This Row],[153 (08JUL1985 00:00:00)-Water Temperature (C)]]*OO[[#This Row],[95]]</f>
        <v>1.6301981774924998E-24</v>
      </c>
      <c r="CT3" s="10">
        <f>3/24000000*OO[[#This Row],[154 (08JUL1985 03:00:00)-Water Temperature (C)]]*OO[[#This Row],[96]]</f>
        <v>1.6010522789624997E-24</v>
      </c>
      <c r="CU3" s="10">
        <f>3/24000000*OO[[#This Row],[155 (08JUL1985 06:00:00)-Water Temperature (C)]]*OO[[#This Row],[97]]</f>
        <v>1.5315907177312498E-24</v>
      </c>
      <c r="CV3" s="10">
        <f>3/24000000*OO[[#This Row],[156 (08JUL1985 09:00:00)-Water Temperature (C)]]*OO[[#This Row],[98]]</f>
        <v>1.391927807042625E-24</v>
      </c>
      <c r="CW3" s="10">
        <f>3/24000000*OO[[#This Row],[157 (08JUL1985 12:00:00)-Water Temperature (C)]]*OO[[#This Row],[99]]</f>
        <v>1.2614269753247499E-24</v>
      </c>
    </row>
    <row r="4" spans="1:102" x14ac:dyDescent="0.35">
      <c r="A4" t="s">
        <v>8</v>
      </c>
      <c r="B4">
        <v>640.27809999999999</v>
      </c>
      <c r="C4" s="10">
        <f>3/24*OO[[#This Row],[59 (26JUN1985 06:00:00)-Water Temperature (C)]]*OO[[#This Row],[1]]/SUM(OO[1])</f>
        <v>4.6653029008527333E-11</v>
      </c>
      <c r="D4" s="10">
        <f>3/24*OO[[#This Row],[60 (26JUN1985 09:00:00)-Water Temperature (C)]]*OO[[#This Row],[2]]/SUM(OO[2])</f>
        <v>3.1220252368292027E-13</v>
      </c>
      <c r="E4" s="10">
        <f>3/24*OO[[#This Row],[61 (26JUN1985 12:00:00)-Water Temperature (C)]]*OO[[#This Row],[3]]/SUM(OO[3])</f>
        <v>2.1136542584111919E-15</v>
      </c>
      <c r="F4" s="10">
        <f>3/24*OO[[#This Row],[62 (26JUN1985 15:00:00)-Water Temperature (C)]]*OO[[#This Row],[4]]/SUM(OO[4])</f>
        <v>1.4530312254418181E-17</v>
      </c>
      <c r="G4" s="10">
        <f>3/24*OO[[#This Row],[63 (26JUN1985 18:00:00)-Water Temperature (C)]]*OO[[#This Row],[5]]/SUM(OO[5])</f>
        <v>1.0232170555725614E-19</v>
      </c>
      <c r="H4" s="10">
        <f>3/24*OO[[#This Row],[64 (26JUN1985 21:00:00)-Water Temperature (C)]]*OO[[#This Row],[6]]/SUM(OO[6])</f>
        <v>8.8503892415439001E-22</v>
      </c>
      <c r="I4" s="10">
        <f>3/24*OO[[#This Row],[65 (27JUN1985 00:00:00)-Water Temperature (C)]]*OO[[#This Row],[7]]/SUM(OO[7])</f>
        <v>1.5629377769354165E-22</v>
      </c>
      <c r="J4" s="10">
        <f>3/24*OO[[#This Row],[66 (27JUN1985 03:00:00)-Water Temperature (C)]]*OO[[#This Row],[8]]/SUM(OO[8])</f>
        <v>1.642938343103739E-22</v>
      </c>
      <c r="K4" s="10">
        <f>3/24*OO[[#This Row],[67 (27JUN1985 06:00:00)-Water Temperature (C)]]*OO[[#This Row],[9]]/SUM(OO[9])</f>
        <v>2.2499657343707446E-22</v>
      </c>
      <c r="L4" s="10">
        <f>3/24*OO[[#This Row],[68 (27JUN1985 09:00:00)-Water Temperature (C)]]*OO[[#This Row],[10]]/SUM(OO[10])</f>
        <v>3.5636061311047707E-22</v>
      </c>
      <c r="M4" s="10">
        <f>3/24*OO[[#This Row],[69 (27JUN1985 12:00:00)-Water Temperature (C)]]*OO[[#This Row],[11]]/SUM(OO[11])</f>
        <v>4.8727768244132124E-22</v>
      </c>
      <c r="N4" s="10">
        <f>3/24*OO[[#This Row],[70 (27JUN1985 15:00:00)-Water Temperature (C)]]*OO[[#This Row],[12]]/SUM(OO[12])</f>
        <v>5.9616964269324963E-22</v>
      </c>
      <c r="O4" s="10">
        <f>3/24*OO[[#This Row],[71 (27JUN1985 18:00:00)-Water Temperature (C)]]*OO[[#This Row],[13]]/SUM(OO[13])</f>
        <v>7.0147691010935271E-22</v>
      </c>
      <c r="P4" s="10">
        <f>3/24*OO[[#This Row],[72 (27JUN1985 21:00:00)-Water Temperature (C)]]*OO[[#This Row],[14]]/SUM(OO[14])</f>
        <v>8.0603111062575773E-22</v>
      </c>
      <c r="Q4" s="10">
        <f>3/24*OO[[#This Row],[73 (28JUN1985 00:00:00)-Water Temperature (C)]]*OO[[#This Row],[15]]/SUM(OO[15])</f>
        <v>9.2845905320544633E-22</v>
      </c>
      <c r="R4" s="10">
        <f>3/24*OO[[#This Row],[74 (28JUN1985 03:00:00)-Water Temperature (C)]]*OO[[#This Row],[16]]/SUM(OO[16])</f>
        <v>1.0336667474643111E-21</v>
      </c>
      <c r="S4" s="10">
        <f>3/24*OO[[#This Row],[75 (28JUN1985 06:00:00)-Water Temperature (C)]]*OO[[#This Row],[17]]/SUM(OO[17])</f>
        <v>1.1165283944130519E-21</v>
      </c>
      <c r="T4" s="10">
        <f>3/24*OO[[#This Row],[76 (28JUN1985 09:00:00)-Water Temperature (C)]]*OO[[#This Row],[18]]/SUM(OO[18])</f>
        <v>1.1313202675230939E-21</v>
      </c>
      <c r="U4" s="10">
        <f>3/24*OO[[#This Row],[77 (28JUN1985 12:00:00)-Water Temperature (C)]]*OO[[#This Row],[19]]/SUM(OO[19])</f>
        <v>1.142138531004682E-21</v>
      </c>
      <c r="V4" s="10">
        <f>3/24000000*OO[[#This Row],[78 (28JUN1985 15:00:00)-Water Temperature (C)]]*OO[[#This Row],[20]]</f>
        <v>1.1852135331198748E-21</v>
      </c>
      <c r="W4" s="10">
        <f>3/24000000*OO[[#This Row],[79 (28JUN1985 18:00:00)-Water Temperature (C)]]*OO[[#This Row],[21]]</f>
        <v>1.2446388769999999E-21</v>
      </c>
      <c r="X4" s="10">
        <f>3/24000000*OO[[#This Row],[80 (28JUN1985 21:00:00)-Water Temperature (C)]]*OO[[#This Row],[22]]</f>
        <v>1.2959118407301249E-21</v>
      </c>
      <c r="Y4" s="10">
        <f>3/24000000*OO[[#This Row],[81 (29JUN1985 00:00:00)-Water Temperature (C)]]*OO[[#This Row],[23]]</f>
        <v>1.3875360150487499E-21</v>
      </c>
      <c r="Z4" s="10">
        <f>3/24000000*OO[[#This Row],[82 (29JUN1985 03:00:00)-Water Temperature (C)]]*OO[[#This Row],[24]]</f>
        <v>1.3965337186749998E-21</v>
      </c>
      <c r="AA4" s="10">
        <f>3/24000000*OO[[#This Row],[83 (29JUN1985 06:00:00)-Water Temperature (C)]]*OO[[#This Row],[25]]</f>
        <v>1.2536320793887502E-21</v>
      </c>
      <c r="AB4" s="10">
        <f>3/24000000*OO[[#This Row],[84 (29JUN1985 09:00:00)-Water Temperature (C)]]*OO[[#This Row],[26]]</f>
        <v>8.9447578263024998E-22</v>
      </c>
      <c r="AC4" s="10">
        <f>3/24000000*OO[[#This Row],[85 (29JUN1985 12:00:00)-Water Temperature (C)]]*OO[[#This Row],[27]]</f>
        <v>5.9114735796824997E-22</v>
      </c>
      <c r="AD4" s="10">
        <f>3/24000000*OO[[#This Row],[86 (29JUN1985 15:00:00)-Water Temperature (C)]]*OO[[#This Row],[28]]</f>
        <v>4.1946485633249998E-22</v>
      </c>
      <c r="AE4" s="10">
        <f>3/24000000*OO[[#This Row],[88 (29JUN1985 21:00:00)-Water Temperature (C)]]*OO[[#This Row],[30]]</f>
        <v>2.7858257588249998E-22</v>
      </c>
      <c r="AF4" s="10">
        <f>3/24000000*OO[[#This Row],[88 (29JUN1985 21:00:00)-Water Temperature (C)]]*OO[[#This Row],[30]]</f>
        <v>2.7858257588249998E-22</v>
      </c>
      <c r="AG4" s="10">
        <f>3/24000000*OO[[#This Row],[89 (30JUN1985 00:00:00)-Water Temperature (C)]]*OO[[#This Row],[31]]</f>
        <v>2.4917290928362494E-22</v>
      </c>
      <c r="AH4" s="10">
        <f>3/24000000*OO[[#This Row],[90 (30JUN1985 03:00:00)-Water Temperature (C)]]*OO[[#This Row],[32]]</f>
        <v>2.2887299671012497E-22</v>
      </c>
      <c r="AI4" s="10">
        <f>3/24000000*OO[[#This Row],[91 (30JUN1985 06:00:00)-Water Temperature (C)]]*OO[[#This Row],[33]]</f>
        <v>2.108059327575E-22</v>
      </c>
      <c r="AJ4" s="10">
        <f>3/24000000*OO[[#This Row],[92 (30JUN1985 09:00:00)-Water Temperature (C)]]*OO[[#This Row],[34]]</f>
        <v>1.901773323715E-22</v>
      </c>
      <c r="AK4" s="10">
        <f>3/24000000*OO[[#This Row],[93 (30JUN1985 12:00:00)-Water Temperature (C)]]*OO[[#This Row],[35]]</f>
        <v>1.7379286492437496E-22</v>
      </c>
      <c r="AL4" s="10">
        <f>3/24000000*OO[[#This Row],[94 (30JUN1985 15:00:00)-Water Temperature (C)]]*OO[[#This Row],[36]]</f>
        <v>1.6038973574174997E-22</v>
      </c>
      <c r="AM4" s="10">
        <f>3/24000000*OO[[#This Row],[95 (30JUN1985 18:00:00)-Water Temperature (C)]]*OO[[#This Row],[37]]</f>
        <v>1.4845914328874998E-22</v>
      </c>
      <c r="AN4" s="10">
        <f>3/24000000*OO[[#This Row],[96 (30JUN1985 21:00:00)-Water Temperature (C)]]*OO[[#This Row],[38]]</f>
        <v>1.3891269915599999E-22</v>
      </c>
      <c r="AO4" s="10">
        <f>3/24000000*OO[[#This Row],[97 (01JUL1985 00:00:00)-Water Temperature (C)]]*OO[[#This Row],[39]]</f>
        <v>1.3135356596862499E-22</v>
      </c>
      <c r="AP4" s="10">
        <f>3/24000000*OO[[#This Row],[98 (01JUL1985 03:00:00)-Water Temperature (C)]]*OO[[#This Row],[40]]</f>
        <v>1.25315906974375E-22</v>
      </c>
      <c r="AQ4" s="10">
        <f>3/24000000*OO[[#This Row],[99 (01JUL1985 06:00:00)-Water Temperature (C)]]*OO[[#This Row],[41]]</f>
        <v>1.2263150245499999E-22</v>
      </c>
      <c r="AR4" s="10">
        <f>3/24000000*OO[[#This Row],[100 (01JUL1985 09:00:00)-Water Temperature (C)]]*OO[[#This Row],[42]]</f>
        <v>1.2449373830957501E-22</v>
      </c>
      <c r="AS4" s="10">
        <f>3/24000000*OO[[#This Row],[101 (01JUL1985 12:00:00)-Water Temperature (C)]]*OO[[#This Row],[43]]</f>
        <v>1.2432498827987498E-22</v>
      </c>
      <c r="AT4" s="10">
        <f>3/24000000*OO[[#This Row],[102 (01JUL1985 15:00:00)-Water Temperature (C)]]*OO[[#This Row],[44]]</f>
        <v>1.2221334283540001E-22</v>
      </c>
      <c r="AU4" s="10">
        <f>3/24000000*OO[[#This Row],[103 (01JUL1985 18:00:00)-Water Temperature (C)]]*OO[[#This Row],[45]]</f>
        <v>1.1857380903095E-22</v>
      </c>
      <c r="AV4" s="10">
        <f>3/24000000*OO[[#This Row],[104 (01JUL1985 21:00:00)-Water Temperature (C)]]*OO[[#This Row],[46]]</f>
        <v>1.1399210381295002E-22</v>
      </c>
      <c r="AW4" s="10">
        <f>3/24000000*OO[[#This Row],[105 (02JUL1985 00:00:00)-Water Temperature (C)]]*OO[[#This Row],[47]]</f>
        <v>1.09600574121375E-22</v>
      </c>
      <c r="AX4" s="10">
        <f>3/24000000*OO[[#This Row],[106 (02JUL1985 03:00:00)-Water Temperature (C)]]*OO[[#This Row],[48]]</f>
        <v>1.0537725866289999E-22</v>
      </c>
      <c r="AY4" s="10">
        <f>3/24000000*OO[[#This Row],[107 (02JUL1985 06:00:00)-Water Temperature (C)]]*OO[[#This Row],[49]]</f>
        <v>1.0221971054788749E-22</v>
      </c>
      <c r="AZ4" s="10">
        <f>3/24000000*OO[[#This Row],[108 (02JUL1985 09:00:00)-Water Temperature (C)]]*OO[[#This Row],[50]]</f>
        <v>9.9494954648049994E-23</v>
      </c>
      <c r="BA4" s="10">
        <f>3/24000000*OO[[#This Row],[109 (02JUL1985 12:00:00)-Water Temperature (C)]]*OO[[#This Row],[51]]</f>
        <v>9.5568213552999994E-23</v>
      </c>
      <c r="BB4" s="10">
        <f>3/24000000*OO[[#This Row],[110 (02JUL1985 15:00:00)-Water Temperature (C)]]*OO[[#This Row],[52]]</f>
        <v>9.1813989046499994E-23</v>
      </c>
      <c r="BC4" s="10">
        <f>3/24000000*OO[[#This Row],[111 (02JUL1985 18:00:00)-Water Temperature (C)]]*OO[[#This Row],[53]]</f>
        <v>8.8096847447024994E-23</v>
      </c>
      <c r="BD4" s="10">
        <f>3/24000000*OO[[#This Row],[112 (02JUL1985 21:00:00)-Water Temperature (C)]]*OO[[#This Row],[54]]</f>
        <v>8.370468395747499E-23</v>
      </c>
      <c r="BE4" s="10">
        <f>3/24000000*OO[[#This Row],[113 (03JUL1985 00:00:00)-Water Temperature (C)]]*OO[[#This Row],[55]]</f>
        <v>8.0291395434899996E-23</v>
      </c>
      <c r="BF4" s="10">
        <f>3/24000000*OO[[#This Row],[114 (03JUL1985 03:00:00)-Water Temperature (C)]]*OO[[#This Row],[56]]</f>
        <v>7.7202171744675005E-23</v>
      </c>
      <c r="BG4" s="10">
        <f>3/24000000*OO[[#This Row],[115 (03JUL1985 06:00:00)-Water Temperature (C)]]*OO[[#This Row],[57]]</f>
        <v>7.463140015187499E-23</v>
      </c>
      <c r="BH4" s="10">
        <f>3/24000000*OO[[#This Row],[116 (03JUL1985 09:00:00)-Water Temperature (C)]]*OO[[#This Row],[58]]</f>
        <v>7.2717449167362496E-23</v>
      </c>
      <c r="BI4" s="10">
        <f>3/24000000*OO[[#This Row],[117 (03JUL1985 12:00:00)-Water Temperature (C)]]*OO[[#This Row],[59]]</f>
        <v>7.0316065299999997E-23</v>
      </c>
      <c r="BJ4" s="10">
        <f>3/24000000*OO[[#This Row],[118 (03JUL1985 15:00:00)-Water Temperature (C)]]*OO[[#This Row],[60]]</f>
        <v>6.7498489724062494E-23</v>
      </c>
      <c r="BK4" s="10">
        <f>3/24000000*OO[[#This Row],[119 (03JUL1985 18:00:00)-Water Temperature (C)]]*OO[[#This Row],[61]]</f>
        <v>6.4800064365399988E-23</v>
      </c>
      <c r="BL4" s="10">
        <f>3/24000000*OO[[#This Row],[120 (03JUL1985 21:00:00)-Water Temperature (C)]]*OO[[#This Row],[62]]</f>
        <v>6.1777772498937489E-23</v>
      </c>
      <c r="BM4" s="10">
        <f>3/24000000*OO[[#This Row],[121 (04JUL1985 00:00:00)-Water Temperature (C)]]*OO[[#This Row],[63]]</f>
        <v>5.9332938299212493E-23</v>
      </c>
      <c r="BN4" s="10">
        <f>3/24000000*OO[[#This Row],[122 (04JUL1985 03:00:00)-Water Temperature (C)]]*OO[[#This Row],[64]]</f>
        <v>5.7241975396162501E-23</v>
      </c>
      <c r="BO4" s="10">
        <f>3/24000000*OO[[#This Row],[123 (04JUL1985 06:00:00)-Water Temperature (C)]]*OO[[#This Row],[65]]</f>
        <v>5.5420845001849999E-23</v>
      </c>
      <c r="BP4" s="10">
        <f>3/24000000*OO[[#This Row],[124 (04JUL1985 09:00:00)-Water Temperature (C)]]*OO[[#This Row],[66]]</f>
        <v>5.4046709227949998E-23</v>
      </c>
      <c r="BQ4" s="10">
        <f>3/24000000*OO[[#This Row],[125 (04JUL1985 12:00:00)-Water Temperature (C)]]*OO[[#This Row],[67]]</f>
        <v>5.1955925128500006E-23</v>
      </c>
      <c r="BR4" s="10">
        <f>3/24000000*OO[[#This Row],[126 (04JUL1985 15:00:00)-Water Temperature (C)]]*OO[[#This Row],[68]]</f>
        <v>5.0202642981100005E-23</v>
      </c>
      <c r="BS4" s="10">
        <f>3/24000000*OO[[#This Row],[127 (04JUL1985 18:00:00)-Water Temperature (C)]]*OO[[#This Row],[69]]</f>
        <v>4.8134811586712491E-23</v>
      </c>
      <c r="BT4" s="10">
        <f>3/24000000*OO[[#This Row],[128 (04JUL1985 21:00:00)-Water Temperature (C)]]*OO[[#This Row],[70]]</f>
        <v>4.6431023086875001E-23</v>
      </c>
      <c r="BU4" s="10">
        <f>3/24000000*OO[[#This Row],[129 (05JUL1985 00:00:00)-Water Temperature (C)]]*OO[[#This Row],[71]]</f>
        <v>4.4784915075075001E-23</v>
      </c>
      <c r="BV4" s="10">
        <f>3/24000000*OO[[#This Row],[130 (05JUL1985 03:00:00)-Water Temperature (C)]]*OO[[#This Row],[72]]</f>
        <v>4.3498811440587507E-23</v>
      </c>
      <c r="BW4" s="10">
        <f>3/24000000*OO[[#This Row],[131 (05JUL1985 06:00:00)-Water Temperature (C)]]*OO[[#This Row],[73]]</f>
        <v>4.2846324618262498E-23</v>
      </c>
      <c r="BX4" s="10">
        <f>3/24000000*OO[[#This Row],[132 (05JUL1985 09:00:00)-Water Temperature (C)]]*OO[[#This Row],[74]]</f>
        <v>4.3963405110787502E-23</v>
      </c>
      <c r="BY4" s="10">
        <f>3/24000000*OO[[#This Row],[133 (05JUL1985 12:00:00)-Water Temperature (C)]]*OO[[#This Row],[75]]</f>
        <v>4.4232436219937498E-23</v>
      </c>
      <c r="BZ4" s="10">
        <f>3/24000000*OO[[#This Row],[134 (05JUL1985 15:00:00)-Water Temperature (C)]]*OO[[#This Row],[76]]</f>
        <v>4.4341716536399996E-23</v>
      </c>
      <c r="CA4" s="10">
        <f>3/24000000*OO[[#This Row],[135 (05JUL1985 18:00:00)-Water Temperature (C)]]*OO[[#This Row],[77]]</f>
        <v>4.3681695190462502E-23</v>
      </c>
      <c r="CB4" s="10">
        <f>3/24000000*OO[[#This Row],[136 (05JUL1985 21:00:00)-Water Temperature (C)]]*OO[[#This Row],[78]]</f>
        <v>4.2471972769949997E-23</v>
      </c>
      <c r="CC4" s="10">
        <f>3/24000000*OO[[#This Row],[137 (06JUL1985 00:00:00)-Water Temperature (C)]]*OO[[#This Row],[79]]</f>
        <v>4.1502703098187499E-23</v>
      </c>
      <c r="CD4" s="10">
        <f>3/24000000*OO[[#This Row],[138 (06JUL1985 03:00:00)-Water Temperature (C)]]*OO[[#This Row],[80]]</f>
        <v>4.0375961674599994E-23</v>
      </c>
      <c r="CE4" s="10">
        <f>3/24000000*OO[[#This Row],[139 (06JUL1985 06:00:00)-Water Temperature (C)]]*OO[[#This Row],[81]]</f>
        <v>3.9136891751624999E-23</v>
      </c>
      <c r="CF4" s="10">
        <f>3/24000000*OO[[#This Row],[140 (06JUL1985 09:00:00)-Water Temperature (C)]]*OO[[#This Row],[82]]</f>
        <v>3.6848236562399997E-23</v>
      </c>
      <c r="CG4" s="10">
        <f>3/24000000*OO[[#This Row],[141 (06JUL1985 12:00:00)-Water Temperature (C)]]*OO[[#This Row],[83]]</f>
        <v>3.4266694133749997E-23</v>
      </c>
      <c r="CH4" s="10">
        <f>3/24000000*OO[[#This Row],[142 (06JUL1985 15:00:00)-Water Temperature (C)]]*OO[[#This Row],[84]]</f>
        <v>3.2681911066874999E-23</v>
      </c>
      <c r="CI4" s="10">
        <f>3/24000000*OO[[#This Row],[143 (06JUL1985 18:00:00)-Water Temperature (C)]]*OO[[#This Row],[85]]</f>
        <v>3.1276866494299997E-23</v>
      </c>
      <c r="CJ4" s="10">
        <f>3/24000000*OO[[#This Row],[144 (06JUL1985 21:00:00)-Water Temperature (C)]]*OO[[#This Row],[86]]</f>
        <v>2.9593717720925001E-23</v>
      </c>
      <c r="CK4" s="10">
        <f>3/24000000*OO[[#This Row],[145 (07JUL1985 00:00:00)-Water Temperature (C)]]*OO[[#This Row],[87]]</f>
        <v>2.8531442261375E-23</v>
      </c>
      <c r="CL4" s="10">
        <f>3/24000000*OO[[#This Row],[146 (07JUL1985 03:00:00)-Water Temperature (C)]]*OO[[#This Row],[88]]</f>
        <v>2.7813645546025003E-23</v>
      </c>
      <c r="CM4" s="10">
        <f>3/24000000*OO[[#This Row],[147 (07JUL1985 06:00:00)-Water Temperature (C)]]*OO[[#This Row],[89]]</f>
        <v>2.8150311218924996E-23</v>
      </c>
      <c r="CN4" s="10">
        <f>3/24000000*OO[[#This Row],[148 (07JUL1985 09:00:00)-Water Temperature (C)]]*OO[[#This Row],[90]]</f>
        <v>3.0142413392850002E-23</v>
      </c>
      <c r="CO4" s="10">
        <f>3/24000000*OO[[#This Row],[149 (07JUL1985 12:00:00)-Water Temperature (C)]]*OO[[#This Row],[91]]</f>
        <v>3.1910111615999998E-23</v>
      </c>
      <c r="CP4" s="10">
        <f>3/24000000*OO[[#This Row],[150 (07JUL1985 15:00:00)-Water Temperature (C)]]*OO[[#This Row],[92]]</f>
        <v>3.28003267733E-23</v>
      </c>
      <c r="CQ4" s="10">
        <f>3/24000000*OO[[#This Row],[151 (07JUL1985 18:00:00)-Water Temperature (C)]]*OO[[#This Row],[93]]</f>
        <v>3.2971217287749997E-23</v>
      </c>
      <c r="CR4" s="10">
        <f>3/24000000*OO[[#This Row],[152 (07JUL1985 21:00:00)-Water Temperature (C)]]*OO[[#This Row],[94]]</f>
        <v>3.2462615001524996E-23</v>
      </c>
      <c r="CS4" s="10">
        <f>3/24000000*OO[[#This Row],[153 (08JUL1985 00:00:00)-Water Temperature (C)]]*OO[[#This Row],[95]]</f>
        <v>3.2113823816249998E-23</v>
      </c>
      <c r="CT4" s="10">
        <f>3/24000000*OO[[#This Row],[154 (08JUL1985 03:00:00)-Water Temperature (C)]]*OO[[#This Row],[96]]</f>
        <v>3.1492942925762499E-23</v>
      </c>
      <c r="CU4" s="10">
        <f>3/24000000*OO[[#This Row],[155 (08JUL1985 06:00:00)-Water Temperature (C)]]*OO[[#This Row],[97]]</f>
        <v>3.0064584107250001E-23</v>
      </c>
      <c r="CV4" s="10">
        <f>3/24000000*OO[[#This Row],[156 (08JUL1985 09:00:00)-Water Temperature (C)]]*OO[[#This Row],[98]]</f>
        <v>2.7353016454062504E-23</v>
      </c>
      <c r="CW4" s="10">
        <f>3/24000000*OO[[#This Row],[157 (08JUL1985 12:00:00)-Water Temperature (C)]]*OO[[#This Row],[99]]</f>
        <v>2.4897578482000003E-23</v>
      </c>
    </row>
    <row r="5" spans="1:102" x14ac:dyDescent="0.35">
      <c r="A5" t="s">
        <v>9</v>
      </c>
      <c r="B5">
        <v>654.51840000000004</v>
      </c>
      <c r="C5" s="10">
        <f>3/24*OO[[#This Row],[59 (26JUN1985 06:00:00)-Water Temperature (C)]]*OO[[#This Row],[1]]/SUM(OO[1])</f>
        <v>2.1057993596757891E-10</v>
      </c>
      <c r="D5" s="10">
        <f>3/24*OO[[#This Row],[60 (26JUN1985 09:00:00)-Water Temperature (C)]]*OO[[#This Row],[2]]/SUM(OO[2])</f>
        <v>1.4428324173379391E-12</v>
      </c>
      <c r="E5" s="10">
        <f>3/24*OO[[#This Row],[61 (26JUN1985 12:00:00)-Water Temperature (C)]]*OO[[#This Row],[3]]/SUM(OO[3])</f>
        <v>1.0031858721481687E-14</v>
      </c>
      <c r="F5" s="10">
        <f>3/24*OO[[#This Row],[62 (26JUN1985 15:00:00)-Water Temperature (C)]]*OO[[#This Row],[4]]/SUM(OO[4])</f>
        <v>7.0528805745136344E-17</v>
      </c>
      <c r="G5" s="10">
        <f>3/24*OO[[#This Row],[63 (26JUN1985 18:00:00)-Water Temperature (C)]]*OO[[#This Row],[5]]/SUM(OO[5])</f>
        <v>5.0937106910405666E-19</v>
      </c>
      <c r="H5" s="10">
        <f>3/24*OO[[#This Row],[64 (26JUN1985 21:00:00)-Water Temperature (C)]]*OO[[#This Row],[6]]/SUM(OO[6])</f>
        <v>4.7661151131494696E-21</v>
      </c>
      <c r="I5" s="10">
        <f>3/24*OO[[#This Row],[65 (27JUN1985 00:00:00)-Water Temperature (C)]]*OO[[#This Row],[7]]/SUM(OO[7])</f>
        <v>1.0660981062154346E-21</v>
      </c>
      <c r="J5" s="10">
        <f>3/24*OO[[#This Row],[66 (27JUN1985 03:00:00)-Water Temperature (C)]]*OO[[#This Row],[8]]/SUM(OO[8])</f>
        <v>1.1171919868328332E-21</v>
      </c>
      <c r="K5" s="10">
        <f>3/24*OO[[#This Row],[67 (27JUN1985 06:00:00)-Water Temperature (C)]]*OO[[#This Row],[9]]/SUM(OO[9])</f>
        <v>1.5152354295410453E-21</v>
      </c>
      <c r="L5" s="10">
        <f>3/24*OO[[#This Row],[68 (27JUN1985 09:00:00)-Water Temperature (C)]]*OO[[#This Row],[10]]/SUM(OO[10])</f>
        <v>2.337595314230369E-21</v>
      </c>
      <c r="M5" s="10">
        <f>3/24*OO[[#This Row],[69 (27JUN1985 12:00:00)-Water Temperature (C)]]*OO[[#This Row],[11]]/SUM(OO[11])</f>
        <v>3.1071677535103906E-21</v>
      </c>
      <c r="N5" s="10">
        <f>3/24*OO[[#This Row],[70 (27JUN1985 15:00:00)-Water Temperature (C)]]*OO[[#This Row],[12]]/SUM(OO[12])</f>
        <v>3.6959652152677511E-21</v>
      </c>
      <c r="O5" s="10">
        <f>3/24*OO[[#This Row],[71 (27JUN1985 18:00:00)-Water Temperature (C)]]*OO[[#This Row],[13]]/SUM(OO[13])</f>
        <v>4.2463881639704478E-21</v>
      </c>
      <c r="P5" s="10">
        <f>3/24*OO[[#This Row],[72 (27JUN1985 21:00:00)-Water Temperature (C)]]*OO[[#This Row],[14]]/SUM(OO[14])</f>
        <v>4.7584368208177427E-21</v>
      </c>
      <c r="Q5" s="10">
        <f>3/24*OO[[#This Row],[73 (28JUN1985 00:00:00)-Water Temperature (C)]]*OO[[#This Row],[15]]/SUM(OO[15])</f>
        <v>5.3565338140067066E-21</v>
      </c>
      <c r="R5" s="10">
        <f>3/24*OO[[#This Row],[74 (28JUN1985 03:00:00)-Water Temperature (C)]]*OO[[#This Row],[16]]/SUM(OO[16])</f>
        <v>5.8436708224935505E-21</v>
      </c>
      <c r="S5" s="10">
        <f>3/24*OO[[#This Row],[75 (28JUN1985 06:00:00)-Water Temperature (C)]]*OO[[#This Row],[17]]/SUM(OO[17])</f>
        <v>6.213838198767039E-21</v>
      </c>
      <c r="T5" s="10">
        <f>3/24*OO[[#This Row],[76 (28JUN1985 09:00:00)-Water Temperature (C)]]*OO[[#This Row],[18]]/SUM(OO[18])</f>
        <v>6.1908708429862021E-21</v>
      </c>
      <c r="U5" s="10">
        <f>3/24*OO[[#This Row],[77 (28JUN1985 12:00:00)-Water Temperature (C)]]*OO[[#This Row],[19]]/SUM(OO[19])</f>
        <v>6.1797079194448016E-21</v>
      </c>
      <c r="V5" s="10">
        <f>3/24000000*OO[[#This Row],[78 (28JUN1985 15:00:00)-Water Temperature (C)]]*OO[[#This Row],[20]]</f>
        <v>6.3192401006875003E-21</v>
      </c>
      <c r="W5" s="10">
        <f>3/24000000*OO[[#This Row],[79 (28JUN1985 18:00:00)-Water Temperature (C)]]*OO[[#This Row],[21]]</f>
        <v>6.5046104364749992E-21</v>
      </c>
      <c r="X5" s="10">
        <f>3/24000000*OO[[#This Row],[80 (28JUN1985 21:00:00)-Water Temperature (C)]]*OO[[#This Row],[22]]</f>
        <v>6.6258929417687501E-21</v>
      </c>
      <c r="Y5" s="10">
        <f>3/24000000*OO[[#This Row],[81 (29JUN1985 00:00:00)-Water Temperature (C)]]*OO[[#This Row],[23]]</f>
        <v>6.9632542397349999E-21</v>
      </c>
      <c r="Z5" s="10">
        <f>3/24000000*OO[[#This Row],[82 (29JUN1985 03:00:00)-Water Temperature (C)]]*OO[[#This Row],[24]]</f>
        <v>6.9689306047075E-21</v>
      </c>
      <c r="AA5" s="10">
        <f>3/24000000*OO[[#This Row],[83 (29JUN1985 06:00:00)-Water Temperature (C)]]*OO[[#This Row],[25]]</f>
        <v>6.1983063924500002E-21</v>
      </c>
      <c r="AB5" s="10">
        <f>3/24000000*OO[[#This Row],[84 (29JUN1985 09:00:00)-Water Temperature (C)]]*OO[[#This Row],[26]]</f>
        <v>4.4003203013312504E-21</v>
      </c>
      <c r="AC5" s="10">
        <f>3/24000000*OO[[#This Row],[85 (29JUN1985 12:00:00)-Water Temperature (C)]]*OO[[#This Row],[27]]</f>
        <v>2.9190621879525004E-21</v>
      </c>
      <c r="AD5" s="10">
        <f>3/24000000*OO[[#This Row],[86 (29JUN1985 15:00:00)-Water Temperature (C)]]*OO[[#This Row],[28]]</f>
        <v>2.08178189535125E-21</v>
      </c>
      <c r="AE5" s="10">
        <f>3/24000000*OO[[#This Row],[88 (29JUN1985 21:00:00)-Water Temperature (C)]]*OO[[#This Row],[30]]</f>
        <v>1.3866069192799998E-21</v>
      </c>
      <c r="AF5" s="10">
        <f>3/24000000*OO[[#This Row],[88 (29JUN1985 21:00:00)-Water Temperature (C)]]*OO[[#This Row],[30]]</f>
        <v>1.3866069192799998E-21</v>
      </c>
      <c r="AG5" s="10">
        <f>3/24000000*OO[[#This Row],[89 (30JUN1985 00:00:00)-Water Temperature (C)]]*OO[[#This Row],[31]]</f>
        <v>1.2407857214171248E-21</v>
      </c>
      <c r="AH5" s="10">
        <f>3/24000000*OO[[#This Row],[90 (30JUN1985 03:00:00)-Water Temperature (C)]]*OO[[#This Row],[32]]</f>
        <v>1.1405452278447498E-21</v>
      </c>
      <c r="AI5" s="10">
        <f>3/24000000*OO[[#This Row],[91 (30JUN1985 06:00:00)-Water Temperature (C)]]*OO[[#This Row],[33]]</f>
        <v>1.0509404837993749E-21</v>
      </c>
      <c r="AJ5" s="10">
        <f>3/24000000*OO[[#This Row],[92 (30JUN1985 09:00:00)-Water Temperature (C)]]*OO[[#This Row],[34]]</f>
        <v>9.5242381108750003E-22</v>
      </c>
      <c r="AK5" s="10">
        <f>3/24000000*OO[[#This Row],[93 (30JUN1985 12:00:00)-Water Temperature (C)]]*OO[[#This Row],[35]]</f>
        <v>8.7529629461649997E-22</v>
      </c>
      <c r="AL5" s="10">
        <f>3/24000000*OO[[#This Row],[94 (30JUN1985 15:00:00)-Water Temperature (C)]]*OO[[#This Row],[36]]</f>
        <v>8.093906157934999E-22</v>
      </c>
      <c r="AM5" s="10">
        <f>3/24000000*OO[[#This Row],[95 (30JUN1985 18:00:00)-Water Temperature (C)]]*OO[[#This Row],[37]]</f>
        <v>7.4856772916399995E-22</v>
      </c>
      <c r="AN5" s="10">
        <f>3/24000000*OO[[#This Row],[96 (30JUN1985 21:00:00)-Water Temperature (C)]]*OO[[#This Row],[38]]</f>
        <v>6.9828434140000003E-22</v>
      </c>
      <c r="AO5" s="10">
        <f>3/24000000*OO[[#This Row],[97 (01JUL1985 00:00:00)-Water Temperature (C)]]*OO[[#This Row],[39]]</f>
        <v>6.5993699228049999E-22</v>
      </c>
      <c r="AP5" s="10">
        <f>3/24000000*OO[[#This Row],[98 (01JUL1985 03:00:00)-Water Temperature (C)]]*OO[[#This Row],[40]]</f>
        <v>6.2976970811812499E-22</v>
      </c>
      <c r="AQ5" s="10">
        <f>3/24000000*OO[[#This Row],[99 (01JUL1985 06:00:00)-Water Temperature (C)]]*OO[[#This Row],[41]]</f>
        <v>6.1914490971050001E-22</v>
      </c>
      <c r="AR5" s="10">
        <f>3/24000000*OO[[#This Row],[100 (01JUL1985 09:00:00)-Water Temperature (C)]]*OO[[#This Row],[42]]</f>
        <v>6.3296541949374994E-22</v>
      </c>
      <c r="AS5" s="10">
        <f>3/24000000*OO[[#This Row],[101 (01JUL1985 12:00:00)-Water Temperature (C)]]*OO[[#This Row],[43]]</f>
        <v>6.3066166232600001E-22</v>
      </c>
      <c r="AT5" s="10">
        <f>3/24000000*OO[[#This Row],[102 (01JUL1985 15:00:00)-Water Temperature (C)]]*OO[[#This Row],[44]]</f>
        <v>6.1903723204199995E-22</v>
      </c>
      <c r="AU5" s="10">
        <f>3/24000000*OO[[#This Row],[103 (01JUL1985 18:00:00)-Water Temperature (C)]]*OO[[#This Row],[45]]</f>
        <v>5.98967477588E-22</v>
      </c>
      <c r="AV5" s="10">
        <f>3/24000000*OO[[#This Row],[104 (01JUL1985 21:00:00)-Water Temperature (C)]]*OO[[#This Row],[46]]</f>
        <v>5.7403218840699994E-22</v>
      </c>
      <c r="AW5" s="10">
        <f>3/24000000*OO[[#This Row],[105 (02JUL1985 00:00:00)-Water Temperature (C)]]*OO[[#This Row],[47]]</f>
        <v>5.5088921599075E-22</v>
      </c>
      <c r="AX5" s="10">
        <f>3/24000000*OO[[#This Row],[106 (02JUL1985 03:00:00)-Water Temperature (C)]]*OO[[#This Row],[48]]</f>
        <v>5.2958074990512503E-22</v>
      </c>
      <c r="AY5" s="10">
        <f>3/24000000*OO[[#This Row],[107 (02JUL1985 06:00:00)-Water Temperature (C)]]*OO[[#This Row],[49]]</f>
        <v>5.1530799889012499E-22</v>
      </c>
      <c r="AZ5" s="10">
        <f>3/24000000*OO[[#This Row],[108 (02JUL1985 09:00:00)-Water Temperature (C)]]*OO[[#This Row],[50]]</f>
        <v>5.0461694554274991E-22</v>
      </c>
      <c r="BA5" s="10">
        <f>3/24000000*OO[[#This Row],[109 (02JUL1985 12:00:00)-Water Temperature (C)]]*OO[[#This Row],[51]]</f>
        <v>4.8463041548624999E-22</v>
      </c>
      <c r="BB5" s="10">
        <f>3/24000000*OO[[#This Row],[110 (02JUL1985 15:00:00)-Water Temperature (C)]]*OO[[#This Row],[52]]</f>
        <v>4.6529277552100002E-22</v>
      </c>
      <c r="BC5" s="10">
        <f>3/24000000*OO[[#This Row],[111 (02JUL1985 18:00:00)-Water Temperature (C)]]*OO[[#This Row],[53]]</f>
        <v>4.4619027821874995E-22</v>
      </c>
      <c r="BD5" s="10">
        <f>3/24000000*OO[[#This Row],[112 (02JUL1985 21:00:00)-Water Temperature (C)]]*OO[[#This Row],[54]]</f>
        <v>4.2174819258E-22</v>
      </c>
      <c r="BE5" s="10">
        <f>3/24000000*OO[[#This Row],[113 (03JUL1985 00:00:00)-Water Temperature (C)]]*OO[[#This Row],[55]]</f>
        <v>4.0365480164624994E-22</v>
      </c>
      <c r="BF5" s="10">
        <f>3/24000000*OO[[#This Row],[114 (03JUL1985 03:00:00)-Water Temperature (C)]]*OO[[#This Row],[56]]</f>
        <v>3.8807753289899998E-22</v>
      </c>
      <c r="BG5" s="10">
        <f>3/24000000*OO[[#This Row],[115 (03JUL1985 06:00:00)-Water Temperature (C)]]*OO[[#This Row],[57]]</f>
        <v>3.7580386350187498E-22</v>
      </c>
      <c r="BH5" s="10">
        <f>3/24000000*OO[[#This Row],[116 (03JUL1985 09:00:00)-Water Temperature (C)]]*OO[[#This Row],[58]]</f>
        <v>3.6856312974249995E-22</v>
      </c>
      <c r="BI5" s="10">
        <f>3/24000000*OO[[#This Row],[117 (03JUL1985 12:00:00)-Water Temperature (C)]]*OO[[#This Row],[59]]</f>
        <v>3.5717346748187493E-22</v>
      </c>
      <c r="BJ5" s="10">
        <f>3/24000000*OO[[#This Row],[118 (03JUL1985 15:00:00)-Water Temperature (C)]]*OO[[#This Row],[60]]</f>
        <v>3.4238375870299995E-22</v>
      </c>
      <c r="BK5" s="10">
        <f>3/24000000*OO[[#This Row],[119 (03JUL1985 18:00:00)-Water Temperature (C)]]*OO[[#This Row],[61]]</f>
        <v>3.2836257828549994E-22</v>
      </c>
      <c r="BL5" s="10">
        <f>3/24000000*OO[[#This Row],[120 (03JUL1985 21:00:00)-Water Temperature (C)]]*OO[[#This Row],[62]]</f>
        <v>3.1124084706975001E-22</v>
      </c>
      <c r="BM5" s="10">
        <f>3/24000000*OO[[#This Row],[121 (04JUL1985 00:00:00)-Water Temperature (C)]]*OO[[#This Row],[63]]</f>
        <v>2.9852353464249996E-22</v>
      </c>
      <c r="BN5" s="10">
        <f>3/24000000*OO[[#This Row],[122 (04JUL1985 03:00:00)-Water Temperature (C)]]*OO[[#This Row],[64]]</f>
        <v>2.8791404368237497E-22</v>
      </c>
      <c r="BO5" s="10">
        <f>3/24000000*OO[[#This Row],[123 (04JUL1985 06:00:00)-Water Temperature (C)]]*OO[[#This Row],[65]]</f>
        <v>2.7917438167449998E-22</v>
      </c>
      <c r="BP5" s="10">
        <f>3/24000000*OO[[#This Row],[124 (04JUL1985 09:00:00)-Water Temperature (C)]]*OO[[#This Row],[66]]</f>
        <v>2.73633132433625E-22</v>
      </c>
      <c r="BQ5" s="10">
        <f>3/24000000*OO[[#This Row],[125 (04JUL1985 12:00:00)-Water Temperature (C)]]*OO[[#This Row],[67]]</f>
        <v>2.6240509429925E-22</v>
      </c>
      <c r="BR5" s="10">
        <f>3/24000000*OO[[#This Row],[126 (04JUL1985 15:00:00)-Water Temperature (C)]]*OO[[#This Row],[68]]</f>
        <v>2.5386853781874996E-22</v>
      </c>
      <c r="BS5" s="10">
        <f>3/24000000*OO[[#This Row],[127 (04JUL1985 18:00:00)-Water Temperature (C)]]*OO[[#This Row],[69]]</f>
        <v>2.4268275248399999E-22</v>
      </c>
      <c r="BT5" s="10">
        <f>3/24000000*OO[[#This Row],[128 (04JUL1985 21:00:00)-Water Temperature (C)]]*OO[[#This Row],[70]]</f>
        <v>2.3378996534199997E-22</v>
      </c>
      <c r="BU5" s="10">
        <f>3/24000000*OO[[#This Row],[129 (05JUL1985 00:00:00)-Water Temperature (C)]]*OO[[#This Row],[71]]</f>
        <v>2.2543433686487496E-22</v>
      </c>
      <c r="BV5" s="10">
        <f>3/24000000*OO[[#This Row],[130 (05JUL1985 03:00:00)-Water Temperature (C)]]*OO[[#This Row],[72]]</f>
        <v>2.1881456561299998E-22</v>
      </c>
      <c r="BW5" s="10">
        <f>3/24000000*OO[[#This Row],[131 (05JUL1985 06:00:00)-Water Temperature (C)]]*OO[[#This Row],[73]]</f>
        <v>2.1576463628125002E-22</v>
      </c>
      <c r="BX5" s="10">
        <f>3/24000000*OO[[#This Row],[132 (05JUL1985 09:00:00)-Water Temperature (C)]]*OO[[#This Row],[74]]</f>
        <v>2.2274748390375001E-22</v>
      </c>
      <c r="BY5" s="10">
        <f>3/24000000*OO[[#This Row],[133 (05JUL1985 12:00:00)-Water Temperature (C)]]*OO[[#This Row],[75]]</f>
        <v>2.23034085685E-22</v>
      </c>
      <c r="BZ5" s="10">
        <f>3/24000000*OO[[#This Row],[134 (05JUL1985 15:00:00)-Water Temperature (C)]]*OO[[#This Row],[76]]</f>
        <v>2.2374057438937496E-22</v>
      </c>
      <c r="CA5" s="10">
        <f>3/24000000*OO[[#This Row],[135 (05JUL1985 18:00:00)-Water Temperature (C)]]*OO[[#This Row],[77]]</f>
        <v>2.1972234078199998E-22</v>
      </c>
      <c r="CB5" s="10">
        <f>3/24000000*OO[[#This Row],[136 (05JUL1985 21:00:00)-Water Temperature (C)]]*OO[[#This Row],[78]]</f>
        <v>2.12634979279125E-22</v>
      </c>
      <c r="CC5" s="10">
        <f>3/24000000*OO[[#This Row],[137 (06JUL1985 00:00:00)-Water Temperature (C)]]*OO[[#This Row],[79]]</f>
        <v>2.0726450589487499E-22</v>
      </c>
      <c r="CD5" s="10">
        <f>3/24000000*OO[[#This Row],[138 (06JUL1985 03:00:00)-Water Temperature (C)]]*OO[[#This Row],[80]]</f>
        <v>2.0150157042374999E-22</v>
      </c>
      <c r="CE5" s="10">
        <f>3/24000000*OO[[#This Row],[139 (06JUL1985 06:00:00)-Water Temperature (C)]]*OO[[#This Row],[81]]</f>
        <v>1.9574562718200001E-22</v>
      </c>
      <c r="CF5" s="10">
        <f>3/24000000*OO[[#This Row],[140 (06JUL1985 09:00:00)-Water Temperature (C)]]*OO[[#This Row],[82]]</f>
        <v>1.8517383112462499E-22</v>
      </c>
      <c r="CG5" s="10">
        <f>3/24000000*OO[[#This Row],[141 (06JUL1985 12:00:00)-Water Temperature (C)]]*OO[[#This Row],[83]]</f>
        <v>1.7208506085400001E-22</v>
      </c>
      <c r="CH5" s="10">
        <f>3/24000000*OO[[#This Row],[142 (06JUL1985 15:00:00)-Water Temperature (C)]]*OO[[#This Row],[84]]</f>
        <v>1.6460395577499998E-22</v>
      </c>
      <c r="CI5" s="10">
        <f>3/24000000*OO[[#This Row],[143 (06JUL1985 18:00:00)-Water Temperature (C)]]*OO[[#This Row],[85]]</f>
        <v>1.5764997346124999E-22</v>
      </c>
      <c r="CJ5" s="10">
        <f>3/24000000*OO[[#This Row],[144 (06JUL1985 21:00:00)-Water Temperature (C)]]*OO[[#This Row],[86]]</f>
        <v>1.4812474595774999E-22</v>
      </c>
      <c r="CK5" s="10">
        <f>3/24000000*OO[[#This Row],[145 (07JUL1985 00:00:00)-Water Temperature (C)]]*OO[[#This Row],[87]]</f>
        <v>1.4241750236561248E-22</v>
      </c>
      <c r="CL5" s="10">
        <f>3/24000000*OO[[#This Row],[146 (07JUL1985 03:00:00)-Water Temperature (C)]]*OO[[#This Row],[88]]</f>
        <v>1.3865494847240002E-22</v>
      </c>
      <c r="CM5" s="10">
        <f>3/24000000*OO[[#This Row],[147 (07JUL1985 06:00:00)-Water Temperature (C)]]*OO[[#This Row],[89]]</f>
        <v>1.409584943677125E-22</v>
      </c>
      <c r="CN5" s="10">
        <f>3/24000000*OO[[#This Row],[148 (07JUL1985 09:00:00)-Water Temperature (C)]]*OO[[#This Row],[90]]</f>
        <v>1.5171099246187498E-22</v>
      </c>
      <c r="CO5" s="10">
        <f>3/24000000*OO[[#This Row],[149 (07JUL1985 12:00:00)-Water Temperature (C)]]*OO[[#This Row],[91]]</f>
        <v>1.6018593851250001E-22</v>
      </c>
      <c r="CP5" s="10">
        <f>3/24000000*OO[[#This Row],[150 (07JUL1985 15:00:00)-Water Temperature (C)]]*OO[[#This Row],[92]]</f>
        <v>1.6406511959249998E-22</v>
      </c>
      <c r="CQ5" s="10">
        <f>3/24000000*OO[[#This Row],[151 (07JUL1985 18:00:00)-Water Temperature (C)]]*OO[[#This Row],[93]]</f>
        <v>1.6442370317137501E-22</v>
      </c>
      <c r="CR5" s="10">
        <f>3/24000000*OO[[#This Row],[152 (07JUL1985 21:00:00)-Water Temperature (C)]]*OO[[#This Row],[94]]</f>
        <v>1.6052148189E-22</v>
      </c>
      <c r="CS5" s="10">
        <f>3/24000000*OO[[#This Row],[153 (08JUL1985 00:00:00)-Water Temperature (C)]]*OO[[#This Row],[95]]</f>
        <v>1.5823008783049997E-22</v>
      </c>
      <c r="CT5" s="10">
        <f>3/24000000*OO[[#This Row],[154 (08JUL1985 03:00:00)-Water Temperature (C)]]*OO[[#This Row],[96]]</f>
        <v>1.5500250576300001E-22</v>
      </c>
      <c r="CU5" s="10">
        <f>3/24000000*OO[[#This Row],[155 (08JUL1985 06:00:00)-Water Temperature (C)]]*OO[[#This Row],[97]]</f>
        <v>1.4762152628499999E-22</v>
      </c>
      <c r="CV5" s="10">
        <f>3/24000000*OO[[#This Row],[156 (08JUL1985 09:00:00)-Water Temperature (C)]]*OO[[#This Row],[98]]</f>
        <v>1.343968746240125E-22</v>
      </c>
      <c r="CW5" s="10">
        <f>3/24000000*OO[[#This Row],[157 (08JUL1985 12:00:00)-Water Temperature (C)]]*OO[[#This Row],[99]]</f>
        <v>1.2293670585437501E-22</v>
      </c>
    </row>
    <row r="6" spans="1:102" x14ac:dyDescent="0.35">
      <c r="A6" t="s">
        <v>10</v>
      </c>
      <c r="B6">
        <v>629.23220000000003</v>
      </c>
      <c r="C6" s="10">
        <f>3/24*OO[[#This Row],[59 (26JUN1985 06:00:00)-Water Temperature (C)]]*OO[[#This Row],[1]]/SUM(OO[1])</f>
        <v>3.0340132508765887E-9</v>
      </c>
      <c r="D6" s="10">
        <f>3/24*OO[[#This Row],[60 (26JUN1985 09:00:00)-Water Temperature (C)]]*OO[[#This Row],[2]]/SUM(OO[2])</f>
        <v>2.0446928378346853E-11</v>
      </c>
      <c r="E6" s="10">
        <f>3/24*OO[[#This Row],[61 (26JUN1985 12:00:00)-Water Temperature (C)]]*OO[[#This Row],[3]]/SUM(OO[3])</f>
        <v>1.4055632209083626E-13</v>
      </c>
      <c r="F6" s="10">
        <f>3/24*OO[[#This Row],[62 (26JUN1985 15:00:00)-Water Temperature (C)]]*OO[[#This Row],[4]]/SUM(OO[4])</f>
        <v>9.7113529633153498E-16</v>
      </c>
      <c r="G6" s="10">
        <f>3/24*OO[[#This Row],[63 (26JUN1985 18:00:00)-Water Temperature (C)]]*OO[[#This Row],[5]]/SUM(OO[5])</f>
        <v>6.9273350772070139E-18</v>
      </c>
      <c r="H6" s="10">
        <f>3/24*OO[[#This Row],[64 (26JUN1985 21:00:00)-Water Temperature (C)]]*OO[[#This Row],[6]]/SUM(OO[6])</f>
        <v>7.0649994879576301E-20</v>
      </c>
      <c r="I6" s="10">
        <f>3/24*OO[[#This Row],[65 (27JUN1985 00:00:00)-Water Temperature (C)]]*OO[[#This Row],[7]]/SUM(OO[7])</f>
        <v>2.062086452159407E-20</v>
      </c>
      <c r="J6" s="10">
        <f>3/24*OO[[#This Row],[66 (27JUN1985 03:00:00)-Water Temperature (C)]]*OO[[#This Row],[8]]/SUM(OO[8])</f>
        <v>2.0469160925847634E-20</v>
      </c>
      <c r="K6" s="10">
        <f>3/24*OO[[#This Row],[67 (27JUN1985 06:00:00)-Water Temperature (C)]]*OO[[#This Row],[9]]/SUM(OO[9])</f>
        <v>2.6274590029976365E-20</v>
      </c>
      <c r="L6" s="10">
        <f>3/24*OO[[#This Row],[68 (27JUN1985 09:00:00)-Water Temperature (C)]]*OO[[#This Row],[10]]/SUM(OO[10])</f>
        <v>3.763120724679772E-20</v>
      </c>
      <c r="M6" s="10">
        <f>3/24*OO[[#This Row],[69 (27JUN1985 12:00:00)-Water Temperature (C)]]*OO[[#This Row],[11]]/SUM(OO[11])</f>
        <v>4.6588220800768541E-20</v>
      </c>
      <c r="N6" s="10">
        <f>3/24*OO[[#This Row],[70 (27JUN1985 15:00:00)-Water Temperature (C)]]*OO[[#This Row],[12]]/SUM(OO[12])</f>
        <v>5.1756381128263061E-20</v>
      </c>
      <c r="O6" s="10">
        <f>3/24*OO[[#This Row],[71 (27JUN1985 18:00:00)-Water Temperature (C)]]*OO[[#This Row],[13]]/SUM(OO[13])</f>
        <v>5.5817215254215471E-20</v>
      </c>
      <c r="P6" s="10">
        <f>3/24*OO[[#This Row],[72 (27JUN1985 21:00:00)-Water Temperature (C)]]*OO[[#This Row],[14]]/SUM(OO[14])</f>
        <v>5.8744763438509866E-20</v>
      </c>
      <c r="Q6" s="10">
        <f>3/24*OO[[#This Row],[73 (28JUN1985 00:00:00)-Water Temperature (C)]]*OO[[#This Row],[15]]/SUM(OO[15])</f>
        <v>6.2273002079189333E-20</v>
      </c>
      <c r="R6" s="10">
        <f>3/24*OO[[#This Row],[74 (28JUN1985 03:00:00)-Water Temperature (C)]]*OO[[#This Row],[16]]/SUM(OO[16])</f>
        <v>6.477269191542076E-20</v>
      </c>
      <c r="S6" s="10">
        <f>3/24*OO[[#This Row],[75 (28JUN1985 06:00:00)-Water Temperature (C)]]*OO[[#This Row],[17]]/SUM(OO[17])</f>
        <v>6.6221374276876135E-20</v>
      </c>
      <c r="T6" s="10">
        <f>3/24*OO[[#This Row],[76 (28JUN1985 09:00:00)-Water Temperature (C)]]*OO[[#This Row],[18]]/SUM(OO[18])</f>
        <v>6.3525686631791242E-20</v>
      </c>
      <c r="U6" s="10">
        <f>3/24*OO[[#This Row],[77 (28JUN1985 12:00:00)-Water Temperature (C)]]*OO[[#This Row],[19]]/SUM(OO[19])</f>
        <v>6.1468775096915234E-20</v>
      </c>
      <c r="V6" s="10">
        <f>3/24000000*OO[[#This Row],[78 (28JUN1985 15:00:00)-Water Temperature (C)]]*OO[[#This Row],[20]]</f>
        <v>6.0691568296499997E-20</v>
      </c>
      <c r="W6" s="10">
        <f>3/24000000*OO[[#This Row],[79 (28JUN1985 18:00:00)-Water Temperature (C)]]*OO[[#This Row],[21]]</f>
        <v>5.9923210068750002E-20</v>
      </c>
      <c r="X6" s="10">
        <f>3/24000000*OO[[#This Row],[80 (28JUN1985 21:00:00)-Water Temperature (C)]]*OO[[#This Row],[22]]</f>
        <v>5.8448467245799991E-20</v>
      </c>
      <c r="Y6" s="10">
        <f>3/24000000*OO[[#This Row],[81 (29JUN1985 00:00:00)-Water Temperature (C)]]*OO[[#This Row],[23]]</f>
        <v>5.9133125539374996E-20</v>
      </c>
      <c r="Z6" s="10">
        <f>3/24000000*OO[[#This Row],[82 (29JUN1985 03:00:00)-Water Temperature (C)]]*OO[[#This Row],[24]]</f>
        <v>5.8573604401462502E-20</v>
      </c>
      <c r="AA6" s="10">
        <f>3/24000000*OO[[#This Row],[83 (29JUN1985 06:00:00)-Water Temperature (C)]]*OO[[#This Row],[25]]</f>
        <v>5.1395587418950005E-20</v>
      </c>
      <c r="AB6" s="10">
        <f>3/24000000*OO[[#This Row],[84 (29JUN1985 09:00:00)-Water Temperature (C)]]*OO[[#This Row],[26]]</f>
        <v>3.625260617705E-20</v>
      </c>
      <c r="AC6" s="10">
        <f>3/24000000*OO[[#This Row],[85 (29JUN1985 12:00:00)-Water Temperature (C)]]*OO[[#This Row],[27]]</f>
        <v>2.4191706940987499E-20</v>
      </c>
      <c r="AD6" s="10">
        <f>3/24000000*OO[[#This Row],[86 (29JUN1985 15:00:00)-Water Temperature (C)]]*OO[[#This Row],[28]]</f>
        <v>1.7376407848799996E-20</v>
      </c>
      <c r="AE6" s="10">
        <f>3/24000000*OO[[#This Row],[88 (29JUN1985 21:00:00)-Water Temperature (C)]]*OO[[#This Row],[30]]</f>
        <v>1.1627123980515001E-20</v>
      </c>
      <c r="AF6" s="10">
        <f>3/24000000*OO[[#This Row],[88 (29JUN1985 21:00:00)-Water Temperature (C)]]*OO[[#This Row],[30]]</f>
        <v>1.1627123980515001E-20</v>
      </c>
      <c r="AG6" s="10">
        <f>3/24000000*OO[[#This Row],[89 (30JUN1985 00:00:00)-Water Temperature (C)]]*OO[[#This Row],[31]]</f>
        <v>1.0411686794099999E-20</v>
      </c>
      <c r="AH6" s="10">
        <f>3/24000000*OO[[#This Row],[90 (30JUN1985 03:00:00)-Water Temperature (C)]]*OO[[#This Row],[32]]</f>
        <v>9.5837237735537485E-21</v>
      </c>
      <c r="AI6" s="10">
        <f>3/24000000*OO[[#This Row],[91 (30JUN1985 06:00:00)-Water Temperature (C)]]*OO[[#This Row],[33]]</f>
        <v>8.8382890096000007E-21</v>
      </c>
      <c r="AJ6" s="10">
        <f>3/24000000*OO[[#This Row],[92 (30JUN1985 09:00:00)-Water Temperature (C)]]*OO[[#This Row],[34]]</f>
        <v>8.0652608002162494E-21</v>
      </c>
      <c r="AK6" s="10">
        <f>3/24000000*OO[[#This Row],[93 (30JUN1985 12:00:00)-Water Temperature (C)]]*OO[[#This Row],[35]]</f>
        <v>7.4701761728824995E-21</v>
      </c>
      <c r="AL6" s="10">
        <f>3/24000000*OO[[#This Row],[94 (30JUN1985 15:00:00)-Water Temperature (C)]]*OO[[#This Row],[36]]</f>
        <v>6.9306396607249992E-21</v>
      </c>
      <c r="AM6" s="10">
        <f>3/24000000*OO[[#This Row],[95 (30JUN1985 18:00:00)-Water Temperature (C)]]*OO[[#This Row],[37]]</f>
        <v>6.4127071272424994E-21</v>
      </c>
      <c r="AN6" s="10">
        <f>3/24000000*OO[[#This Row],[96 (30JUN1985 21:00:00)-Water Temperature (C)]]*OO[[#This Row],[38]]</f>
        <v>5.9632620798575002E-21</v>
      </c>
      <c r="AO6" s="10">
        <f>3/24000000*OO[[#This Row],[97 (01JUL1985 00:00:00)-Water Temperature (C)]]*OO[[#This Row],[39]]</f>
        <v>5.6323516934749999E-21</v>
      </c>
      <c r="AP6" s="10">
        <f>3/24000000*OO[[#This Row],[98 (01JUL1985 03:00:00)-Water Temperature (C)]]*OO[[#This Row],[40]]</f>
        <v>5.3778656715299995E-21</v>
      </c>
      <c r="AQ6" s="10">
        <f>3/24000000*OO[[#This Row],[99 (01JUL1985 06:00:00)-Water Temperature (C)]]*OO[[#This Row],[41]]</f>
        <v>5.3163215336149995E-21</v>
      </c>
      <c r="AR6" s="10">
        <f>3/24000000*OO[[#This Row],[100 (01JUL1985 09:00:00)-Water Temperature (C)]]*OO[[#This Row],[42]]</f>
        <v>5.4857735871974997E-21</v>
      </c>
      <c r="AS6" s="10">
        <f>3/24000000*OO[[#This Row],[101 (01JUL1985 12:00:00)-Water Temperature (C)]]*OO[[#This Row],[43]]</f>
        <v>5.4516334409124993E-21</v>
      </c>
      <c r="AT6" s="10">
        <f>3/24000000*OO[[#This Row],[102 (01JUL1985 15:00:00)-Water Temperature (C)]]*OO[[#This Row],[44]]</f>
        <v>5.3436374573237499E-21</v>
      </c>
      <c r="AU6" s="10">
        <f>3/24000000*OO[[#This Row],[103 (01JUL1985 18:00:00)-Water Temperature (C)]]*OO[[#This Row],[45]]</f>
        <v>5.1514844824224997E-21</v>
      </c>
      <c r="AV6" s="10">
        <f>3/24000000*OO[[#This Row],[104 (01JUL1985 21:00:00)-Water Temperature (C)]]*OO[[#This Row],[46]]</f>
        <v>4.9157368574249996E-21</v>
      </c>
      <c r="AW6" s="10">
        <f>3/24000000*OO[[#This Row],[105 (02JUL1985 00:00:00)-Water Temperature (C)]]*OO[[#This Row],[47]]</f>
        <v>4.7050853947399993E-21</v>
      </c>
      <c r="AX6" s="10">
        <f>3/24000000*OO[[#This Row],[106 (02JUL1985 03:00:00)-Water Temperature (C)]]*OO[[#This Row],[48]]</f>
        <v>4.52224883599125E-21</v>
      </c>
      <c r="AY6" s="10">
        <f>3/24000000*OO[[#This Row],[107 (02JUL1985 06:00:00)-Water Temperature (C)]]*OO[[#This Row],[49]]</f>
        <v>4.4143307265449993E-21</v>
      </c>
      <c r="AZ6" s="10">
        <f>3/24000000*OO[[#This Row],[108 (02JUL1985 09:00:00)-Water Temperature (C)]]*OO[[#This Row],[50]]</f>
        <v>4.3585574160224997E-21</v>
      </c>
      <c r="BA6" s="10">
        <f>3/24000000*OO[[#This Row],[109 (02JUL1985 12:00:00)-Water Temperature (C)]]*OO[[#This Row],[51]]</f>
        <v>4.18606787016875E-21</v>
      </c>
      <c r="BB6" s="10">
        <f>3/24000000*OO[[#This Row],[110 (02JUL1985 15:00:00)-Water Temperature (C)]]*OO[[#This Row],[52]]</f>
        <v>4.0158262711875002E-21</v>
      </c>
      <c r="BC6" s="10">
        <f>3/24000000*OO[[#This Row],[111 (02JUL1985 18:00:00)-Water Temperature (C)]]*OO[[#This Row],[53]]</f>
        <v>3.8485697904224997E-21</v>
      </c>
      <c r="BD6" s="10">
        <f>3/24000000*OO[[#This Row],[112 (02JUL1985 21:00:00)-Water Temperature (C)]]*OO[[#This Row],[54]]</f>
        <v>3.6149297898449996E-21</v>
      </c>
      <c r="BE6" s="10">
        <f>3/24000000*OO[[#This Row],[113 (03JUL1985 00:00:00)-Water Temperature (C)]]*OO[[#This Row],[55]]</f>
        <v>3.4483918325399997E-21</v>
      </c>
      <c r="BF6" s="10">
        <f>3/24000000*OO[[#This Row],[114 (03JUL1985 03:00:00)-Water Temperature (C)]]*OO[[#This Row],[56]]</f>
        <v>3.3146677576049996E-21</v>
      </c>
      <c r="BG6" s="10">
        <f>3/24000000*OO[[#This Row],[115 (03JUL1985 06:00:00)-Water Temperature (C)]]*OO[[#This Row],[57]]</f>
        <v>3.2154407390899994E-21</v>
      </c>
      <c r="BH6" s="10">
        <f>3/24000000*OO[[#This Row],[116 (03JUL1985 09:00:00)-Water Temperature (C)]]*OO[[#This Row],[58]]</f>
        <v>3.1804015184124999E-21</v>
      </c>
      <c r="BI6" s="10">
        <f>3/24000000*OO[[#This Row],[117 (03JUL1985 12:00:00)-Water Temperature (C)]]*OO[[#This Row],[59]]</f>
        <v>3.09101262199125E-21</v>
      </c>
      <c r="BJ6" s="10">
        <f>3/24000000*OO[[#This Row],[118 (03JUL1985 15:00:00)-Water Temperature (C)]]*OO[[#This Row],[60]]</f>
        <v>2.9587016591687501E-21</v>
      </c>
      <c r="BK6" s="10">
        <f>3/24000000*OO[[#This Row],[119 (03JUL1985 18:00:00)-Water Temperature (C)]]*OO[[#This Row],[61]]</f>
        <v>2.83443867191E-21</v>
      </c>
      <c r="BL6" s="10">
        <f>3/24000000*OO[[#This Row],[120 (03JUL1985 21:00:00)-Water Temperature (C)]]*OO[[#This Row],[62]]</f>
        <v>2.6674443702899999E-21</v>
      </c>
      <c r="BM6" s="10">
        <f>3/24000000*OO[[#This Row],[121 (04JUL1985 00:00:00)-Water Temperature (C)]]*OO[[#This Row],[63]]</f>
        <v>2.5530907559999999E-21</v>
      </c>
      <c r="BN6" s="10">
        <f>3/24000000*OO[[#This Row],[122 (04JUL1985 03:00:00)-Water Temperature (C)]]*OO[[#This Row],[64]]</f>
        <v>2.4612461864087498E-21</v>
      </c>
      <c r="BO6" s="10">
        <f>3/24000000*OO[[#This Row],[123 (04JUL1985 06:00:00)-Water Temperature (C)]]*OO[[#This Row],[65]]</f>
        <v>2.3901852971874999E-21</v>
      </c>
      <c r="BP6" s="10">
        <f>3/24000000*OO[[#This Row],[124 (04JUL1985 09:00:00)-Water Temperature (C)]]*OO[[#This Row],[66]]</f>
        <v>2.3579657321150002E-21</v>
      </c>
      <c r="BQ6" s="10">
        <f>3/24000000*OO[[#This Row],[125 (04JUL1985 12:00:00)-Water Temperature (C)]]*OO[[#This Row],[67]]</f>
        <v>2.2548856921349997E-21</v>
      </c>
      <c r="BR6" s="10">
        <f>3/24000000*OO[[#This Row],[126 (04JUL1985 15:00:00)-Water Temperature (C)]]*OO[[#This Row],[68]]</f>
        <v>2.1852761463224998E-21</v>
      </c>
      <c r="BS6" s="10">
        <f>3/24000000*OO[[#This Row],[127 (04JUL1985 18:00:00)-Water Temperature (C)]]*OO[[#This Row],[69]]</f>
        <v>2.0816363811999999E-21</v>
      </c>
      <c r="BT6" s="10">
        <f>3/24000000*OO[[#This Row],[128 (04JUL1985 21:00:00)-Water Temperature (C)]]*OO[[#This Row],[70]]</f>
        <v>2.0013559789350001E-21</v>
      </c>
      <c r="BU6" s="10">
        <f>3/24000000*OO[[#This Row],[129 (05JUL1985 00:00:00)-Water Temperature (C)]]*OO[[#This Row],[71]]</f>
        <v>1.9290827629175E-21</v>
      </c>
      <c r="BV6" s="10">
        <f>3/24000000*OO[[#This Row],[130 (05JUL1985 03:00:00)-Water Temperature (C)]]*OO[[#This Row],[72]]</f>
        <v>1.869473451265E-21</v>
      </c>
      <c r="BW6" s="10">
        <f>3/24000000*OO[[#This Row],[131 (05JUL1985 06:00:00)-Water Temperature (C)]]*OO[[#This Row],[73]]</f>
        <v>1.8448855085575E-21</v>
      </c>
      <c r="BX6" s="10">
        <f>3/24000000*OO[[#This Row],[132 (05JUL1985 09:00:00)-Water Temperature (C)]]*OO[[#This Row],[74]]</f>
        <v>1.9178433586125E-21</v>
      </c>
      <c r="BY6" s="10">
        <f>3/24000000*OO[[#This Row],[133 (05JUL1985 12:00:00)-Water Temperature (C)]]*OO[[#This Row],[75]]</f>
        <v>1.9075784063974999E-21</v>
      </c>
      <c r="BZ6" s="10">
        <f>3/24000000*OO[[#This Row],[134 (05JUL1985 15:00:00)-Water Temperature (C)]]*OO[[#This Row],[76]]</f>
        <v>1.9134529899549997E-21</v>
      </c>
      <c r="CA6" s="10">
        <f>3/24000000*OO[[#This Row],[135 (05JUL1985 18:00:00)-Water Temperature (C)]]*OO[[#This Row],[77]]</f>
        <v>1.8699413915849999E-21</v>
      </c>
      <c r="CB6" s="10">
        <f>3/24000000*OO[[#This Row],[136 (05JUL1985 21:00:00)-Water Temperature (C)]]*OO[[#This Row],[78]]</f>
        <v>1.7984670023249997E-21</v>
      </c>
      <c r="CC6" s="10">
        <f>3/24000000*OO[[#This Row],[137 (06JUL1985 00:00:00)-Water Temperature (C)]]*OO[[#This Row],[79]]</f>
        <v>1.7455828059675002E-21</v>
      </c>
      <c r="CD6" s="10">
        <f>3/24000000*OO[[#This Row],[138 (06JUL1985 03:00:00)-Water Temperature (C)]]*OO[[#This Row],[80]]</f>
        <v>1.6951588692637503E-21</v>
      </c>
      <c r="CE6" s="10">
        <f>3/24000000*OO[[#This Row],[139 (06JUL1985 06:00:00)-Water Temperature (C)]]*OO[[#This Row],[81]]</f>
        <v>1.6497012128874998E-21</v>
      </c>
      <c r="CF6" s="10">
        <f>3/24000000*OO[[#This Row],[140 (06JUL1985 09:00:00)-Water Temperature (C)]]*OO[[#This Row],[82]]</f>
        <v>1.57102451343E-21</v>
      </c>
      <c r="CG6" s="10">
        <f>3/24000000*OO[[#This Row],[141 (06JUL1985 12:00:00)-Water Temperature (C)]]*OO[[#This Row],[83]]</f>
        <v>1.4596878681832503E-21</v>
      </c>
      <c r="CH6" s="10">
        <f>3/24000000*OO[[#This Row],[142 (06JUL1985 15:00:00)-Water Temperature (C)]]*OO[[#This Row],[84]]</f>
        <v>1.4006594546419999E-21</v>
      </c>
      <c r="CI6" s="10">
        <f>3/24000000*OO[[#This Row],[143 (06JUL1985 18:00:00)-Water Temperature (C)]]*OO[[#This Row],[85]]</f>
        <v>1.3432592079110001E-21</v>
      </c>
      <c r="CJ6" s="10">
        <f>3/24000000*OO[[#This Row],[144 (06JUL1985 21:00:00)-Water Temperature (C)]]*OO[[#This Row],[86]]</f>
        <v>1.2520034343123748E-21</v>
      </c>
      <c r="CK6" s="10">
        <f>3/24000000*OO[[#This Row],[145 (07JUL1985 00:00:00)-Water Temperature (C)]]*OO[[#This Row],[87]]</f>
        <v>1.1984631051672499E-21</v>
      </c>
      <c r="CL6" s="10">
        <f>3/24000000*OO[[#This Row],[146 (07JUL1985 03:00:00)-Water Temperature (C)]]*OO[[#This Row],[88]]</f>
        <v>1.1637730316520001E-21</v>
      </c>
      <c r="CM6" s="10">
        <f>3/24000000*OO[[#This Row],[147 (07JUL1985 06:00:00)-Water Temperature (C)]]*OO[[#This Row],[89]]</f>
        <v>1.1874212780634999E-21</v>
      </c>
      <c r="CN6" s="10">
        <f>3/24000000*OO[[#This Row],[148 (07JUL1985 09:00:00)-Water Temperature (C)]]*OO[[#This Row],[90]]</f>
        <v>1.2851552687599998E-21</v>
      </c>
      <c r="CO6" s="10">
        <f>3/24000000*OO[[#This Row],[149 (07JUL1985 12:00:00)-Water Temperature (C)]]*OO[[#This Row],[91]]</f>
        <v>1.3506402941195E-21</v>
      </c>
      <c r="CP6" s="10">
        <f>3/24000000*OO[[#This Row],[150 (07JUL1985 15:00:00)-Water Temperature (C)]]*OO[[#This Row],[92]]</f>
        <v>1.3746056013029999E-21</v>
      </c>
      <c r="CQ6" s="10">
        <f>3/24000000*OO[[#This Row],[151 (07JUL1985 18:00:00)-Water Temperature (C)]]*OO[[#This Row],[93]]</f>
        <v>1.37102620724275E-21</v>
      </c>
      <c r="CR6" s="10">
        <f>3/24000000*OO[[#This Row],[152 (07JUL1985 21:00:00)-Water Temperature (C)]]*OO[[#This Row],[94]]</f>
        <v>1.3224196139894999E-21</v>
      </c>
      <c r="CS6" s="10">
        <f>3/24000000*OO[[#This Row],[153 (08JUL1985 00:00:00)-Water Temperature (C)]]*OO[[#This Row],[95]]</f>
        <v>1.2950516784764999E-21</v>
      </c>
      <c r="CT6" s="10">
        <f>3/24000000*OO[[#This Row],[154 (08JUL1985 03:00:00)-Water Temperature (C)]]*OO[[#This Row],[96]]</f>
        <v>1.2661436727519999E-21</v>
      </c>
      <c r="CU6" s="10">
        <f>3/24000000*OO[[#This Row],[155 (08JUL1985 06:00:00)-Water Temperature (C)]]*OO[[#This Row],[97]]</f>
        <v>1.2017401365475E-21</v>
      </c>
      <c r="CV6" s="10">
        <f>3/24000000*OO[[#This Row],[156 (08JUL1985 09:00:00)-Water Temperature (C)]]*OO[[#This Row],[98]]</f>
        <v>1.0944875386414998E-21</v>
      </c>
      <c r="CW6" s="10">
        <f>3/24000000*OO[[#This Row],[157 (08JUL1985 12:00:00)-Water Temperature (C)]]*OO[[#This Row],[99]]</f>
        <v>1.0084521935411251E-21</v>
      </c>
    </row>
    <row r="7" spans="1:102" x14ac:dyDescent="0.35">
      <c r="A7" t="s">
        <v>11</v>
      </c>
      <c r="B7">
        <v>481.7303</v>
      </c>
      <c r="C7" s="10">
        <f>3/24*OO[[#This Row],[59 (26JUN1985 06:00:00)-Water Temperature (C)]]*OO[[#This Row],[1]]/SUM(OO[1])</f>
        <v>1.3077457035813452E-8</v>
      </c>
      <c r="D7" s="10">
        <f>3/24*OO[[#This Row],[60 (26JUN1985 09:00:00)-Water Temperature (C)]]*OO[[#This Row],[2]]/SUM(OO[2])</f>
        <v>8.7668203526478872E-11</v>
      </c>
      <c r="E7" s="10">
        <f>3/24*OO[[#This Row],[61 (26JUN1985 12:00:00)-Water Temperature (C)]]*OO[[#This Row],[3]]/SUM(OO[3])</f>
        <v>6.0139142565890756E-13</v>
      </c>
      <c r="F7" s="10">
        <f>3/24*OO[[#This Row],[62 (26JUN1985 15:00:00)-Water Temperature (C)]]*OO[[#This Row],[4]]/SUM(OO[4])</f>
        <v>4.119114135225716E-15</v>
      </c>
      <c r="G7" s="10">
        <f>3/24*OO[[#This Row],[63 (26JUN1985 18:00:00)-Water Temperature (C)]]*OO[[#This Row],[5]]/SUM(OO[5])</f>
        <v>2.926771326074224E-17</v>
      </c>
      <c r="H7" s="10">
        <f>3/24*OO[[#This Row],[64 (26JUN1985 21:00:00)-Water Temperature (C)]]*OO[[#This Row],[6]]/SUM(OO[6])</f>
        <v>3.243592842978509E-19</v>
      </c>
      <c r="I7" s="10">
        <f>3/24*OO[[#This Row],[65 (27JUN1985 00:00:00)-Water Temperature (C)]]*OO[[#This Row],[7]]/SUM(OO[7])</f>
        <v>1.1301613802471581E-19</v>
      </c>
      <c r="J7" s="10">
        <f>3/24*OO[[#This Row],[66 (27JUN1985 03:00:00)-Water Temperature (C)]]*OO[[#This Row],[8]]/SUM(OO[8])</f>
        <v>1.1083047051980812E-19</v>
      </c>
      <c r="K7" s="10">
        <f>3/24*OO[[#This Row],[67 (27JUN1985 06:00:00)-Water Temperature (C)]]*OO[[#This Row],[9]]/SUM(OO[9])</f>
        <v>1.4109717399771988E-19</v>
      </c>
      <c r="L7" s="10">
        <f>3/24*OO[[#This Row],[68 (27JUN1985 09:00:00)-Water Temperature (C)]]*OO[[#This Row],[10]]/SUM(OO[10])</f>
        <v>1.9676728159696988E-19</v>
      </c>
      <c r="M7" s="10">
        <f>3/24*OO[[#This Row],[69 (27JUN1985 12:00:00)-Water Temperature (C)]]*OO[[#This Row],[11]]/SUM(OO[11])</f>
        <v>2.3805428376232933E-19</v>
      </c>
      <c r="N7" s="10">
        <f>3/24*OO[[#This Row],[70 (27JUN1985 15:00:00)-Water Temperature (C)]]*OO[[#This Row],[12]]/SUM(OO[12])</f>
        <v>2.5793799409770132E-19</v>
      </c>
      <c r="O7" s="10">
        <f>3/24*OO[[#This Row],[71 (27JUN1985 18:00:00)-Water Temperature (C)]]*OO[[#This Row],[13]]/SUM(OO[13])</f>
        <v>2.7209869401134939E-19</v>
      </c>
      <c r="P7" s="10">
        <f>3/24*OO[[#This Row],[72 (27JUN1985 21:00:00)-Water Temperature (C)]]*OO[[#This Row],[14]]/SUM(OO[14])</f>
        <v>2.7987603517628533E-19</v>
      </c>
      <c r="Q7" s="10">
        <f>3/24*OO[[#This Row],[73 (28JUN1985 00:00:00)-Water Temperature (C)]]*OO[[#This Row],[15]]/SUM(OO[15])</f>
        <v>2.9001674074576454E-19</v>
      </c>
      <c r="R7" s="10">
        <f>3/24*OO[[#This Row],[74 (28JUN1985 03:00:00)-Water Temperature (C)]]*OO[[#This Row],[16]]/SUM(OO[16])</f>
        <v>2.9582292474726268E-19</v>
      </c>
      <c r="S7" s="10">
        <f>3/24*OO[[#This Row],[75 (28JUN1985 06:00:00)-Water Temperature (C)]]*OO[[#This Row],[17]]/SUM(OO[17])</f>
        <v>2.9774451411265804E-19</v>
      </c>
      <c r="T7" s="10">
        <f>3/24*OO[[#This Row],[76 (28JUN1985 09:00:00)-Water Temperature (C)]]*OO[[#This Row],[18]]/SUM(OO[18])</f>
        <v>2.8187849923578331E-19</v>
      </c>
      <c r="U7" s="10">
        <f>3/24*OO[[#This Row],[77 (28JUN1985 12:00:00)-Water Temperature (C)]]*OO[[#This Row],[19]]/SUM(OO[19])</f>
        <v>2.7031071380168844E-19</v>
      </c>
      <c r="V7" s="10">
        <f>3/24000000*OO[[#This Row],[78 (28JUN1985 15:00:00)-Water Temperature (C)]]*OO[[#This Row],[20]]</f>
        <v>2.6347823120925E-19</v>
      </c>
      <c r="W7" s="10">
        <f>3/24000000*OO[[#This Row],[79 (28JUN1985 18:00:00)-Water Temperature (C)]]*OO[[#This Row],[21]]</f>
        <v>2.5529730777899996E-19</v>
      </c>
      <c r="X7" s="10">
        <f>3/24000000*OO[[#This Row],[80 (28JUN1985 21:00:00)-Water Temperature (C)]]*OO[[#This Row],[22]]</f>
        <v>2.4396271575062499E-19</v>
      </c>
      <c r="Y7" s="10">
        <f>3/24000000*OO[[#This Row],[81 (29JUN1985 00:00:00)-Water Temperature (C)]]*OO[[#This Row],[23]]</f>
        <v>2.4283065234999998E-19</v>
      </c>
      <c r="Z7" s="10">
        <f>3/24000000*OO[[#This Row],[82 (29JUN1985 03:00:00)-Water Temperature (C)]]*OO[[#This Row],[24]]</f>
        <v>2.3978004104249999E-19</v>
      </c>
      <c r="AA7" s="10">
        <f>3/24000000*OO[[#This Row],[83 (29JUN1985 06:00:00)-Water Temperature (C)]]*OO[[#This Row],[25]]</f>
        <v>2.08100106045E-19</v>
      </c>
      <c r="AB7" s="10">
        <f>3/24000000*OO[[#This Row],[84 (29JUN1985 09:00:00)-Water Temperature (C)]]*OO[[#This Row],[26]]</f>
        <v>1.4641473136499996E-19</v>
      </c>
      <c r="AC7" s="10">
        <f>3/24000000*OO[[#This Row],[85 (29JUN1985 12:00:00)-Water Temperature (C)]]*OO[[#This Row],[27]]</f>
        <v>9.831161796211249E-20</v>
      </c>
      <c r="AD7" s="10">
        <f>3/24000000*OO[[#This Row],[86 (29JUN1985 15:00:00)-Water Temperature (C)]]*OO[[#This Row],[28]]</f>
        <v>7.1005705225412511E-20</v>
      </c>
      <c r="AE7" s="10">
        <f>3/24000000*OO[[#This Row],[88 (29JUN1985 21:00:00)-Water Temperature (C)]]*OO[[#This Row],[30]]</f>
        <v>4.7626947263174996E-20</v>
      </c>
      <c r="AF7" s="10">
        <f>3/24000000*OO[[#This Row],[88 (29JUN1985 21:00:00)-Water Temperature (C)]]*OO[[#This Row],[30]]</f>
        <v>4.7626947263174996E-20</v>
      </c>
      <c r="AG7" s="10">
        <f>3/24000000*OO[[#This Row],[89 (30JUN1985 00:00:00)-Water Temperature (C)]]*OO[[#This Row],[31]]</f>
        <v>4.2644423121300002E-20</v>
      </c>
      <c r="AH7" s="10">
        <f>3/24000000*OO[[#This Row],[90 (30JUN1985 03:00:00)-Water Temperature (C)]]*OO[[#This Row],[32]]</f>
        <v>3.9260412838725004E-20</v>
      </c>
      <c r="AI7" s="10">
        <f>3/24000000*OO[[#This Row],[91 (30JUN1985 06:00:00)-Water Temperature (C)]]*OO[[#This Row],[33]]</f>
        <v>3.6199448319474998E-20</v>
      </c>
      <c r="AJ7" s="10">
        <f>3/24000000*OO[[#This Row],[92 (30JUN1985 09:00:00)-Water Temperature (C)]]*OO[[#This Row],[34]]</f>
        <v>3.3234364012999997E-20</v>
      </c>
      <c r="AK7" s="10">
        <f>3/24000000*OO[[#This Row],[93 (30JUN1985 12:00:00)-Water Temperature (C)]]*OO[[#This Row],[35]]</f>
        <v>3.0959229778749998E-20</v>
      </c>
      <c r="AL7" s="10">
        <f>3/24000000*OO[[#This Row],[94 (30JUN1985 15:00:00)-Water Temperature (C)]]*OO[[#This Row],[36]]</f>
        <v>2.8780649771849997E-20</v>
      </c>
      <c r="AM7" s="10">
        <f>3/24000000*OO[[#This Row],[95 (30JUN1985 18:00:00)-Water Temperature (C)]]*OO[[#This Row],[37]]</f>
        <v>2.6626112221500001E-20</v>
      </c>
      <c r="AN7" s="10">
        <f>3/24000000*OO[[#This Row],[96 (30JUN1985 21:00:00)-Water Temperature (C)]]*OO[[#This Row],[38]]</f>
        <v>2.4659514756449997E-20</v>
      </c>
      <c r="AO7" s="10">
        <f>3/24000000*OO[[#This Row],[97 (01JUL1985 00:00:00)-Water Temperature (C)]]*OO[[#This Row],[39]]</f>
        <v>2.3241282380549998E-20</v>
      </c>
      <c r="AP7" s="10">
        <f>3/24000000*OO[[#This Row],[98 (01JUL1985 03:00:00)-Water Temperature (C)]]*OO[[#This Row],[40]]</f>
        <v>2.2191670368687501E-20</v>
      </c>
      <c r="AQ7" s="10">
        <f>3/24000000*OO[[#This Row],[99 (01JUL1985 06:00:00)-Water Temperature (C)]]*OO[[#This Row],[41]]</f>
        <v>2.2033051012749999E-20</v>
      </c>
      <c r="AR7" s="10">
        <f>3/24000000*OO[[#This Row],[100 (01JUL1985 09:00:00)-Water Temperature (C)]]*OO[[#This Row],[42]]</f>
        <v>2.2935537913599998E-20</v>
      </c>
      <c r="AS7" s="10">
        <f>3/24000000*OO[[#This Row],[101 (01JUL1985 12:00:00)-Water Temperature (C)]]*OO[[#This Row],[43]]</f>
        <v>2.2753049712337503E-20</v>
      </c>
      <c r="AT7" s="10">
        <f>3/24000000*OO[[#This Row],[102 (01JUL1985 15:00:00)-Water Temperature (C)]]*OO[[#This Row],[44]]</f>
        <v>2.2279073690112497E-20</v>
      </c>
      <c r="AU7" s="10">
        <f>3/24000000*OO[[#This Row],[103 (01JUL1985 18:00:00)-Water Temperature (C)]]*OO[[#This Row],[45]]</f>
        <v>2.14062518323125E-20</v>
      </c>
      <c r="AV7" s="10">
        <f>3/24000000*OO[[#This Row],[104 (01JUL1985 21:00:00)-Water Temperature (C)]]*OO[[#This Row],[46]]</f>
        <v>2.0344891710387502E-20</v>
      </c>
      <c r="AW7" s="10">
        <f>3/24000000*OO[[#This Row],[105 (02JUL1985 00:00:00)-Water Temperature (C)]]*OO[[#This Row],[47]]</f>
        <v>1.9420280668000001E-20</v>
      </c>
      <c r="AX7" s="10">
        <f>3/24000000*OO[[#This Row],[106 (02JUL1985 03:00:00)-Water Temperature (C)]]*OO[[#This Row],[48]]</f>
        <v>1.8660845360000001E-20</v>
      </c>
      <c r="AY7" s="10">
        <f>3/24000000*OO[[#This Row],[107 (02JUL1985 06:00:00)-Water Temperature (C)]]*OO[[#This Row],[49]]</f>
        <v>1.8260221127775E-20</v>
      </c>
      <c r="AZ7" s="10">
        <f>3/24000000*OO[[#This Row],[108 (02JUL1985 09:00:00)-Water Temperature (C)]]*OO[[#This Row],[50]]</f>
        <v>1.8174639103999995E-20</v>
      </c>
      <c r="BA7" s="10">
        <f>3/24000000*OO[[#This Row],[109 (02JUL1985 12:00:00)-Water Temperature (C)]]*OO[[#This Row],[51]]</f>
        <v>1.7460773916500001E-20</v>
      </c>
      <c r="BB7" s="10">
        <f>3/24000000*OO[[#This Row],[110 (02JUL1985 15:00:00)-Water Temperature (C)]]*OO[[#This Row],[52]]</f>
        <v>1.67408292583125E-20</v>
      </c>
      <c r="BC7" s="10">
        <f>3/24000000*OO[[#This Row],[111 (02JUL1985 18:00:00)-Water Temperature (C)]]*OO[[#This Row],[53]]</f>
        <v>1.6036547128425001E-20</v>
      </c>
      <c r="BD7" s="10">
        <f>3/24000000*OO[[#This Row],[112 (02JUL1985 21:00:00)-Water Temperature (C)]]*OO[[#This Row],[54]]</f>
        <v>1.4980357806E-20</v>
      </c>
      <c r="BE7" s="10">
        <f>3/24000000*OO[[#This Row],[113 (03JUL1985 00:00:00)-Water Temperature (C)]]*OO[[#This Row],[55]]</f>
        <v>1.4236705520624997E-20</v>
      </c>
      <c r="BF7" s="10">
        <f>3/24000000*OO[[#This Row],[114 (03JUL1985 03:00:00)-Water Temperature (C)]]*OO[[#This Row],[56]]</f>
        <v>1.3680610435625E-20</v>
      </c>
      <c r="BG7" s="10">
        <f>3/24000000*OO[[#This Row],[115 (03JUL1985 06:00:00)-Water Temperature (C)]]*OO[[#This Row],[57]]</f>
        <v>1.328733210631125E-20</v>
      </c>
      <c r="BH7" s="10">
        <f>3/24000000*OO[[#This Row],[116 (03JUL1985 09:00:00)-Water Temperature (C)]]*OO[[#This Row],[58]]</f>
        <v>1.32511917371625E-20</v>
      </c>
      <c r="BI7" s="10">
        <f>3/24000000*OO[[#This Row],[117 (03JUL1985 12:00:00)-Water Temperature (C)]]*OO[[#This Row],[59]]</f>
        <v>1.2916824197034998E-20</v>
      </c>
      <c r="BJ7" s="10">
        <f>3/24000000*OO[[#This Row],[118 (03JUL1985 15:00:00)-Water Temperature (C)]]*OO[[#This Row],[60]]</f>
        <v>1.2347939818137499E-20</v>
      </c>
      <c r="BK7" s="10">
        <f>3/24000000*OO[[#This Row],[119 (03JUL1985 18:00:00)-Water Temperature (C)]]*OO[[#This Row],[61]]</f>
        <v>1.1819623152469999E-20</v>
      </c>
      <c r="BL7" s="10">
        <f>3/24000000*OO[[#This Row],[120 (03JUL1985 21:00:00)-Water Temperature (C)]]*OO[[#This Row],[62]]</f>
        <v>1.1051356665317502E-20</v>
      </c>
      <c r="BM7" s="10">
        <f>3/24000000*OO[[#This Row],[121 (04JUL1985 00:00:00)-Water Temperature (C)]]*OO[[#This Row],[63]]</f>
        <v>1.0549973170024998E-20</v>
      </c>
      <c r="BN7" s="10">
        <f>3/24000000*OO[[#This Row],[122 (04JUL1985 03:00:00)-Water Temperature (C)]]*OO[[#This Row],[64]]</f>
        <v>1.0166476696678749E-20</v>
      </c>
      <c r="BO7" s="10">
        <f>3/24000000*OO[[#This Row],[123 (04JUL1985 06:00:00)-Water Temperature (C)]]*OO[[#This Row],[65]]</f>
        <v>9.8851968840024996E-21</v>
      </c>
      <c r="BP7" s="10">
        <f>3/24000000*OO[[#This Row],[124 (04JUL1985 09:00:00)-Water Temperature (C)]]*OO[[#This Row],[66]]</f>
        <v>9.8084299303650008E-21</v>
      </c>
      <c r="BQ7" s="10">
        <f>3/24000000*OO[[#This Row],[125 (04JUL1985 12:00:00)-Water Temperature (C)]]*OO[[#This Row],[67]]</f>
        <v>9.3597003447299984E-21</v>
      </c>
      <c r="BR7" s="10">
        <f>3/24000000*OO[[#This Row],[126 (04JUL1985 15:00:00)-Water Temperature (C)]]*OO[[#This Row],[68]]</f>
        <v>9.0861177635987496E-21</v>
      </c>
      <c r="BS7" s="10">
        <f>3/24000000*OO[[#This Row],[127 (04JUL1985 18:00:00)-Water Temperature (C)]]*OO[[#This Row],[69]]</f>
        <v>8.6281048183549998E-21</v>
      </c>
      <c r="BT7" s="10">
        <f>3/24000000*OO[[#This Row],[128 (04JUL1985 21:00:00)-Water Temperature (C)]]*OO[[#This Row],[70]]</f>
        <v>8.2766996225699994E-21</v>
      </c>
      <c r="BU7" s="10">
        <f>3/24000000*OO[[#This Row],[129 (05JUL1985 00:00:00)-Water Temperature (C)]]*OO[[#This Row],[71]]</f>
        <v>7.9756394510625004E-21</v>
      </c>
      <c r="BV7" s="10">
        <f>3/24000000*OO[[#This Row],[130 (05JUL1985 03:00:00)-Water Temperature (C)]]*OO[[#This Row],[72]]</f>
        <v>7.7234890717687501E-21</v>
      </c>
      <c r="BW7" s="10">
        <f>3/24000000*OO[[#This Row],[131 (05JUL1985 06:00:00)-Water Temperature (C)]]*OO[[#This Row],[73]]</f>
        <v>7.6321922181487497E-21</v>
      </c>
      <c r="BX7" s="10">
        <f>3/24000000*OO[[#This Row],[132 (05JUL1985 09:00:00)-Water Temperature (C)]]*OO[[#This Row],[74]]</f>
        <v>7.9897615128750003E-21</v>
      </c>
      <c r="BY7" s="10">
        <f>3/24000000*OO[[#This Row],[133 (05JUL1985 12:00:00)-Water Temperature (C)]]*OO[[#This Row],[75]]</f>
        <v>7.9099192690199989E-21</v>
      </c>
      <c r="BZ7" s="10">
        <f>3/24000000*OO[[#This Row],[134 (05JUL1985 15:00:00)-Water Temperature (C)]]*OO[[#This Row],[76]]</f>
        <v>7.9400612037249997E-21</v>
      </c>
      <c r="CA7" s="10">
        <f>3/24000000*OO[[#This Row],[135 (05JUL1985 18:00:00)-Water Temperature (C)]]*OO[[#This Row],[77]]</f>
        <v>7.7367905545300002E-21</v>
      </c>
      <c r="CB7" s="10">
        <f>3/24000000*OO[[#This Row],[136 (05JUL1985 21:00:00)-Water Temperature (C)]]*OO[[#This Row],[78]]</f>
        <v>7.4064593523724999E-21</v>
      </c>
      <c r="CC7" s="10">
        <f>3/24000000*OO[[#This Row],[137 (06JUL1985 00:00:00)-Water Temperature (C)]]*OO[[#This Row],[79]]</f>
        <v>7.1653288049437491E-21</v>
      </c>
      <c r="CD7" s="10">
        <f>3/24000000*OO[[#This Row],[138 (06JUL1985 03:00:00)-Water Temperature (C)]]*OO[[#This Row],[80]]</f>
        <v>6.9538490872174999E-21</v>
      </c>
      <c r="CE7" s="10">
        <f>3/24000000*OO[[#This Row],[139 (06JUL1985 06:00:00)-Water Temperature (C)]]*OO[[#This Row],[81]]</f>
        <v>6.7765371000774991E-21</v>
      </c>
      <c r="CF7" s="10">
        <f>3/24000000*OO[[#This Row],[140 (06JUL1985 09:00:00)-Water Temperature (C)]]*OO[[#This Row],[82]]</f>
        <v>6.4996304047687499E-21</v>
      </c>
      <c r="CG7" s="10">
        <f>3/24000000*OO[[#This Row],[141 (06JUL1985 12:00:00)-Water Temperature (C)]]*OO[[#This Row],[83]]</f>
        <v>6.0401712765799991E-21</v>
      </c>
      <c r="CH7" s="10">
        <f>3/24000000*OO[[#This Row],[142 (06JUL1985 15:00:00)-Water Temperature (C)]]*OO[[#This Row],[84]]</f>
        <v>5.8097044781437505E-21</v>
      </c>
      <c r="CI7" s="10">
        <f>3/24000000*OO[[#This Row],[143 (06JUL1985 18:00:00)-Water Temperature (C)]]*OO[[#This Row],[85]]</f>
        <v>5.5787547676675E-21</v>
      </c>
      <c r="CJ7" s="10">
        <f>3/24000000*OO[[#This Row],[144 (06JUL1985 21:00:00)-Water Temperature (C)]]*OO[[#This Row],[86]]</f>
        <v>5.1646479525599999E-21</v>
      </c>
      <c r="CK7" s="10">
        <f>3/24000000*OO[[#This Row],[145 (07JUL1985 00:00:00)-Water Temperature (C)]]*OO[[#This Row],[87]]</f>
        <v>4.9184370592125E-21</v>
      </c>
      <c r="CL7" s="10">
        <f>3/24000000*OO[[#This Row],[146 (07JUL1985 03:00:00)-Water Temperature (C)]]*OO[[#This Row],[88]]</f>
        <v>4.7702769537849998E-21</v>
      </c>
      <c r="CM7" s="10">
        <f>3/24000000*OO[[#This Row],[147 (07JUL1985 06:00:00)-Water Temperature (C)]]*OO[[#This Row],[89]]</f>
        <v>4.8894466922999998E-21</v>
      </c>
      <c r="CN7" s="10">
        <f>3/24000000*OO[[#This Row],[148 (07JUL1985 09:00:00)-Water Temperature (C)]]*OO[[#This Row],[90]]</f>
        <v>5.3290729859249993E-21</v>
      </c>
      <c r="CO7" s="10">
        <f>3/24000000*OO[[#This Row],[149 (07JUL1985 12:00:00)-Water Temperature (C)]]*OO[[#This Row],[91]]</f>
        <v>5.5900473931487503E-21</v>
      </c>
      <c r="CP7" s="10">
        <f>3/24000000*OO[[#This Row],[150 (07JUL1985 15:00:00)-Water Temperature (C)]]*OO[[#This Row],[92]]</f>
        <v>5.6687529308437495E-21</v>
      </c>
      <c r="CQ7" s="10">
        <f>3/24000000*OO[[#This Row],[151 (07JUL1985 18:00:00)-Water Temperature (C)]]*OO[[#This Row],[93]]</f>
        <v>5.6426314737625008E-21</v>
      </c>
      <c r="CR7" s="10">
        <f>3/24000000*OO[[#This Row],[152 (07JUL1985 21:00:00)-Water Temperature (C)]]*OO[[#This Row],[94]]</f>
        <v>5.3946970124287494E-21</v>
      </c>
      <c r="CS7" s="10">
        <f>3/24000000*OO[[#This Row],[153 (08JUL1985 00:00:00)-Water Temperature (C)]]*OO[[#This Row],[95]]</f>
        <v>5.2589346590474998E-21</v>
      </c>
      <c r="CT7" s="10">
        <f>3/24000000*OO[[#This Row],[154 (08JUL1985 03:00:00)-Water Temperature (C)]]*OO[[#This Row],[96]]</f>
        <v>5.1350005333424997E-21</v>
      </c>
      <c r="CU7" s="10">
        <f>3/24000000*OO[[#This Row],[155 (08JUL1985 06:00:00)-Water Temperature (C)]]*OO[[#This Row],[97]]</f>
        <v>4.8600595549874994E-21</v>
      </c>
      <c r="CV7" s="10">
        <f>3/24000000*OO[[#This Row],[156 (08JUL1985 09:00:00)-Water Temperature (C)]]*OO[[#This Row],[98]]</f>
        <v>4.4301533055849996E-21</v>
      </c>
      <c r="CW7" s="10">
        <f>3/24000000*OO[[#This Row],[157 (08JUL1985 12:00:00)-Water Temperature (C)]]*OO[[#This Row],[99]]</f>
        <v>4.1112426440249992E-21</v>
      </c>
    </row>
    <row r="8" spans="1:102" x14ac:dyDescent="0.35">
      <c r="A8" t="s">
        <v>12</v>
      </c>
      <c r="B8">
        <v>477.774</v>
      </c>
      <c r="C8" s="10">
        <f>3/24*OO[[#This Row],[59 (26JUN1985 06:00:00)-Water Temperature (C)]]*OO[[#This Row],[1]]/SUM(OO[1])</f>
        <v>3.9338110344053375E-8</v>
      </c>
      <c r="D8" s="10">
        <f>3/24*OO[[#This Row],[60 (26JUN1985 09:00:00)-Water Temperature (C)]]*OO[[#This Row],[2]]/SUM(OO[2])</f>
        <v>2.6307910457029661E-10</v>
      </c>
      <c r="E8" s="10">
        <f>3/24*OO[[#This Row],[61 (26JUN1985 12:00:00)-Water Temperature (C)]]*OO[[#This Row],[3]]/SUM(OO[3])</f>
        <v>1.8059393070116644E-12</v>
      </c>
      <c r="F8" s="10">
        <f>3/24*OO[[#This Row],[62 (26JUN1985 15:00:00)-Water Temperature (C)]]*OO[[#This Row],[4]]/SUM(OO[4])</f>
        <v>1.2305958780712621E-14</v>
      </c>
      <c r="G8" s="10">
        <f>3/24*OO[[#This Row],[63 (26JUN1985 18:00:00)-Water Temperature (C)]]*OO[[#This Row],[5]]/SUM(OO[5])</f>
        <v>8.7391279329062182E-17</v>
      </c>
      <c r="H8" s="10">
        <f>3/24*OO[[#This Row],[64 (26JUN1985 21:00:00)-Water Temperature (C)]]*OO[[#This Row],[6]]/SUM(OO[6])</f>
        <v>1.0664078881057922E-18</v>
      </c>
      <c r="I8" s="10">
        <f>3/24*OO[[#This Row],[65 (27JUN1985 00:00:00)-Water Temperature (C)]]*OO[[#This Row],[7]]/SUM(OO[7])</f>
        <v>4.3260307146232685E-19</v>
      </c>
      <c r="J8" s="10">
        <f>3/24*OO[[#This Row],[66 (27JUN1985 03:00:00)-Water Temperature (C)]]*OO[[#This Row],[8]]/SUM(OO[8])</f>
        <v>4.221746978822376E-19</v>
      </c>
      <c r="K8" s="10">
        <f>3/24*OO[[#This Row],[67 (27JUN1985 06:00:00)-Water Temperature (C)]]*OO[[#This Row],[9]]/SUM(OO[9])</f>
        <v>5.3771091869629979E-19</v>
      </c>
      <c r="L8" s="10">
        <f>3/24*OO[[#This Row],[68 (27JUN1985 09:00:00)-Water Temperature (C)]]*OO[[#This Row],[10]]/SUM(OO[10])</f>
        <v>7.3753567993229771E-19</v>
      </c>
      <c r="M8" s="10">
        <f>3/24*OO[[#This Row],[69 (27JUN1985 12:00:00)-Water Temperature (C)]]*OO[[#This Row],[11]]/SUM(OO[11])</f>
        <v>8.8106868988881762E-19</v>
      </c>
      <c r="N8" s="10">
        <f>3/24*OO[[#This Row],[70 (27JUN1985 15:00:00)-Water Temperature (C)]]*OO[[#This Row],[12]]/SUM(OO[12])</f>
        <v>9.4065438178145689E-19</v>
      </c>
      <c r="O8" s="10">
        <f>3/24*OO[[#This Row],[71 (27JUN1985 18:00:00)-Water Temperature (C)]]*OO[[#This Row],[13]]/SUM(OO[13])</f>
        <v>9.8004251117527556E-19</v>
      </c>
      <c r="P8" s="10">
        <f>3/24*OO[[#This Row],[72 (27JUN1985 21:00:00)-Water Temperature (C)]]*OO[[#This Row],[14]]/SUM(OO[14])</f>
        <v>9.9582142815072539E-19</v>
      </c>
      <c r="Q8" s="10">
        <f>3/24*OO[[#This Row],[73 (28JUN1985 00:00:00)-Water Temperature (C)]]*OO[[#This Row],[15]]/SUM(OO[15])</f>
        <v>1.0192883017008251E-18</v>
      </c>
      <c r="R8" s="10">
        <f>3/24*OO[[#This Row],[74 (28JUN1985 03:00:00)-Water Temperature (C)]]*OO[[#This Row],[16]]/SUM(OO[16])</f>
        <v>1.0284462084640877E-18</v>
      </c>
      <c r="S8" s="10">
        <f>3/24*OO[[#This Row],[75 (28JUN1985 06:00:00)-Water Temperature (C)]]*OO[[#This Row],[17]]/SUM(OO[17])</f>
        <v>1.0258484559124156E-18</v>
      </c>
      <c r="T8" s="10">
        <f>3/24*OO[[#This Row],[76 (28JUN1985 09:00:00)-Water Temperature (C)]]*OO[[#This Row],[18]]/SUM(OO[18])</f>
        <v>9.658784536613647E-19</v>
      </c>
      <c r="U8" s="10">
        <f>3/24*OO[[#This Row],[77 (28JUN1985 12:00:00)-Water Temperature (C)]]*OO[[#This Row],[19]]/SUM(OO[19])</f>
        <v>9.2384896769170609E-19</v>
      </c>
      <c r="V8" s="10">
        <f>3/24000000*OO[[#This Row],[78 (28JUN1985 15:00:00)-Water Temperature (C)]]*OO[[#This Row],[20]]</f>
        <v>8.9582764627812496E-19</v>
      </c>
      <c r="W8" s="10">
        <f>3/24000000*OO[[#This Row],[79 (28JUN1985 18:00:00)-Water Temperature (C)]]*OO[[#This Row],[21]]</f>
        <v>8.5917462925875003E-19</v>
      </c>
      <c r="X8" s="10">
        <f>3/24000000*OO[[#This Row],[80 (28JUN1985 21:00:00)-Water Temperature (C)]]*OO[[#This Row],[22]]</f>
        <v>8.1180024431275002E-19</v>
      </c>
      <c r="Y8" s="10">
        <f>3/24000000*OO[[#This Row],[81 (29JUN1985 00:00:00)-Water Temperature (C)]]*OO[[#This Row],[23]]</f>
        <v>8.0095877297149987E-19</v>
      </c>
      <c r="Z8" s="10">
        <f>3/24000000*OO[[#This Row],[82 (29JUN1985 03:00:00)-Water Temperature (C)]]*OO[[#This Row],[24]]</f>
        <v>7.9052743557299986E-19</v>
      </c>
      <c r="AA8" s="10">
        <f>3/24000000*OO[[#This Row],[83 (29JUN1985 06:00:00)-Water Temperature (C)]]*OO[[#This Row],[25]]</f>
        <v>6.7923625225787508E-19</v>
      </c>
      <c r="AB8" s="10">
        <f>3/24000000*OO[[#This Row],[84 (29JUN1985 09:00:00)-Water Temperature (C)]]*OO[[#This Row],[26]]</f>
        <v>4.7710827714875E-19</v>
      </c>
      <c r="AC8" s="10">
        <f>3/24000000*OO[[#This Row],[85 (29JUN1985 12:00:00)-Water Temperature (C)]]*OO[[#This Row],[27]]</f>
        <v>3.2234463338174995E-19</v>
      </c>
      <c r="AD8" s="10">
        <f>3/24000000*OO[[#This Row],[86 (29JUN1985 15:00:00)-Water Temperature (C)]]*OO[[#This Row],[28]]</f>
        <v>2.3392950548799998E-19</v>
      </c>
      <c r="AE8" s="10">
        <f>3/24000000*OO[[#This Row],[88 (29JUN1985 21:00:00)-Water Temperature (C)]]*OO[[#This Row],[30]]</f>
        <v>1.5729861170824997E-19</v>
      </c>
      <c r="AF8" s="10">
        <f>3/24000000*OO[[#This Row],[88 (29JUN1985 21:00:00)-Water Temperature (C)]]*OO[[#This Row],[30]]</f>
        <v>1.5729861170824997E-19</v>
      </c>
      <c r="AG8" s="10">
        <f>3/24000000*OO[[#This Row],[89 (30JUN1985 00:00:00)-Water Temperature (C)]]*OO[[#This Row],[31]]</f>
        <v>1.4080820642825E-19</v>
      </c>
      <c r="AH8" s="10">
        <f>3/24000000*OO[[#This Row],[90 (30JUN1985 03:00:00)-Water Temperature (C)]]*OO[[#This Row],[32]]</f>
        <v>1.2960479123846248E-19</v>
      </c>
      <c r="AI8" s="10">
        <f>3/24000000*OO[[#This Row],[91 (30JUN1985 06:00:00)-Water Temperature (C)]]*OO[[#This Row],[33]]</f>
        <v>1.1942171536361249E-19</v>
      </c>
      <c r="AJ8" s="10">
        <f>3/24000000*OO[[#This Row],[92 (30JUN1985 09:00:00)-Water Temperature (C)]]*OO[[#This Row],[34]]</f>
        <v>1.102031740209E-19</v>
      </c>
      <c r="AK8" s="10">
        <f>3/24000000*OO[[#This Row],[93 (30JUN1985 12:00:00)-Water Temperature (C)]]*OO[[#This Row],[35]]</f>
        <v>1.0311108977429999E-19</v>
      </c>
      <c r="AL8" s="10">
        <f>3/24000000*OO[[#This Row],[94 (30JUN1985 15:00:00)-Water Temperature (C)]]*OO[[#This Row],[36]]</f>
        <v>9.6006116361499999E-20</v>
      </c>
      <c r="AM8" s="10">
        <f>3/24000000*OO[[#This Row],[95 (30JUN1985 18:00:00)-Water Temperature (C)]]*OO[[#This Row],[37]]</f>
        <v>8.8851830065437492E-20</v>
      </c>
      <c r="AN8" s="10">
        <f>3/24000000*OO[[#This Row],[96 (30JUN1985 21:00:00)-Water Temperature (C)]]*OO[[#This Row],[38]]</f>
        <v>8.1971011106249995E-20</v>
      </c>
      <c r="AO8" s="10">
        <f>3/24000000*OO[[#This Row],[97 (01JUL1985 00:00:00)-Water Temperature (C)]]*OO[[#This Row],[39]]</f>
        <v>7.7056147771674988E-20</v>
      </c>
      <c r="AP8" s="10">
        <f>3/24000000*OO[[#This Row],[98 (01JUL1985 03:00:00)-Water Temperature (C)]]*OO[[#This Row],[40]]</f>
        <v>7.3569544916687495E-20</v>
      </c>
      <c r="AQ8" s="10">
        <f>3/24000000*OO[[#This Row],[99 (01JUL1985 06:00:00)-Water Temperature (C)]]*OO[[#This Row],[41]]</f>
        <v>7.3274638929149996E-20</v>
      </c>
      <c r="AR8" s="10">
        <f>3/24000000*OO[[#This Row],[100 (01JUL1985 09:00:00)-Water Temperature (C)]]*OO[[#This Row],[42]]</f>
        <v>7.6855415664687493E-20</v>
      </c>
      <c r="AS8" s="10">
        <f>3/24000000*OO[[#This Row],[101 (01JUL1985 12:00:00)-Water Temperature (C)]]*OO[[#This Row],[43]]</f>
        <v>7.6178403517474994E-20</v>
      </c>
      <c r="AT8" s="10">
        <f>3/24000000*OO[[#This Row],[102 (01JUL1985 15:00:00)-Water Temperature (C)]]*OO[[#This Row],[44]]</f>
        <v>7.4545106904899994E-20</v>
      </c>
      <c r="AU8" s="10">
        <f>3/24000000*OO[[#This Row],[103 (01JUL1985 18:00:00)-Water Temperature (C)]]*OO[[#This Row],[45]]</f>
        <v>7.1414383248999992E-20</v>
      </c>
      <c r="AV8" s="10">
        <f>3/24000000*OO[[#This Row],[104 (01JUL1985 21:00:00)-Water Temperature (C)]]*OO[[#This Row],[46]]</f>
        <v>6.7639984632000001E-20</v>
      </c>
      <c r="AW8" s="10">
        <f>3/24000000*OO[[#This Row],[105 (02JUL1985 00:00:00)-Water Temperature (C)]]*OO[[#This Row],[47]]</f>
        <v>6.4396326683750001E-20</v>
      </c>
      <c r="AX8" s="10">
        <f>3/24000000*OO[[#This Row],[106 (02JUL1985 03:00:00)-Water Temperature (C)]]*OO[[#This Row],[48]]</f>
        <v>6.186185734149999E-20</v>
      </c>
      <c r="AY8" s="10">
        <f>3/24000000*OO[[#This Row],[107 (02JUL1985 06:00:00)-Water Temperature (C)]]*OO[[#This Row],[49]]</f>
        <v>6.0615630068400001E-20</v>
      </c>
      <c r="AZ8" s="10">
        <f>3/24000000*OO[[#This Row],[108 (02JUL1985 09:00:00)-Water Temperature (C)]]*OO[[#This Row],[50]]</f>
        <v>6.0767406276849986E-20</v>
      </c>
      <c r="BA8" s="10">
        <f>3/24000000*OO[[#This Row],[109 (02JUL1985 12:00:00)-Water Temperature (C)]]*OO[[#This Row],[51]]</f>
        <v>5.8419005007187496E-20</v>
      </c>
      <c r="BB8" s="10">
        <f>3/24000000*OO[[#This Row],[110 (02JUL1985 15:00:00)-Water Temperature (C)]]*OO[[#This Row],[52]]</f>
        <v>5.5980959964900005E-20</v>
      </c>
      <c r="BC8" s="10">
        <f>3/24000000*OO[[#This Row],[111 (02JUL1985 18:00:00)-Water Temperature (C)]]*OO[[#This Row],[53]]</f>
        <v>5.3615625759687492E-20</v>
      </c>
      <c r="BD8" s="10">
        <f>3/24000000*OO[[#This Row],[112 (02JUL1985 21:00:00)-Water Temperature (C)]]*OO[[#This Row],[54]]</f>
        <v>4.9877878543624996E-20</v>
      </c>
      <c r="BE8" s="10">
        <f>3/24000000*OO[[#This Row],[113 (03JUL1985 00:00:00)-Water Temperature (C)]]*OO[[#This Row],[55]]</f>
        <v>4.721956303962499E-20</v>
      </c>
      <c r="BF8" s="10">
        <f>3/24000000*OO[[#This Row],[114 (03JUL1985 03:00:00)-Water Temperature (C)]]*OO[[#This Row],[56]]</f>
        <v>4.53585752734875E-20</v>
      </c>
      <c r="BG8" s="10">
        <f>3/24000000*OO[[#This Row],[115 (03JUL1985 06:00:00)-Water Temperature (C)]]*OO[[#This Row],[57]]</f>
        <v>4.4079741956250001E-20</v>
      </c>
      <c r="BH8" s="10">
        <f>3/24000000*OO[[#This Row],[116 (03JUL1985 09:00:00)-Water Temperature (C)]]*OO[[#This Row],[58]]</f>
        <v>4.4271408645624991E-20</v>
      </c>
      <c r="BI8" s="10">
        <f>3/24000000*OO[[#This Row],[117 (03JUL1985 12:00:00)-Water Temperature (C)]]*OO[[#This Row],[59]]</f>
        <v>4.3275916202462497E-20</v>
      </c>
      <c r="BJ8" s="10">
        <f>3/24000000*OO[[#This Row],[118 (03JUL1985 15:00:00)-Water Temperature (C)]]*OO[[#This Row],[60]]</f>
        <v>4.133789904365E-20</v>
      </c>
      <c r="BK8" s="10">
        <f>3/24000000*OO[[#This Row],[119 (03JUL1985 18:00:00)-Water Temperature (C)]]*OO[[#This Row],[61]]</f>
        <v>3.9544786957374996E-20</v>
      </c>
      <c r="BL8" s="10">
        <f>3/24000000*OO[[#This Row],[120 (03JUL1985 21:00:00)-Water Temperature (C)]]*OO[[#This Row],[62]]</f>
        <v>3.6783386112374999E-20</v>
      </c>
      <c r="BM8" s="10">
        <f>3/24000000*OO[[#This Row],[121 (04JUL1985 00:00:00)-Water Temperature (C)]]*OO[[#This Row],[63]]</f>
        <v>3.5019087388424998E-20</v>
      </c>
      <c r="BN8" s="10">
        <f>3/24000000*OO[[#This Row],[122 (04JUL1985 03:00:00)-Water Temperature (C)]]*OO[[#This Row],[64]]</f>
        <v>3.37315320702E-20</v>
      </c>
      <c r="BO8" s="10">
        <f>3/24000000*OO[[#This Row],[123 (04JUL1985 06:00:00)-Water Temperature (C)]]*OO[[#This Row],[65]]</f>
        <v>3.2820981595349998E-20</v>
      </c>
      <c r="BP8" s="10">
        <f>3/24000000*OO[[#This Row],[124 (04JUL1985 09:00:00)-Water Temperature (C)]]*OO[[#This Row],[66]]</f>
        <v>3.2722636441749997E-20</v>
      </c>
      <c r="BQ8" s="10">
        <f>3/24000000*OO[[#This Row],[125 (04JUL1985 12:00:00)-Water Temperature (C)]]*OO[[#This Row],[67]]</f>
        <v>3.1187818180899997E-20</v>
      </c>
      <c r="BR8" s="10">
        <f>3/24000000*OO[[#This Row],[126 (04JUL1985 15:00:00)-Water Temperature (C)]]*OO[[#This Row],[68]]</f>
        <v>3.0319563232349994E-20</v>
      </c>
      <c r="BS8" s="10">
        <f>3/24000000*OO[[#This Row],[127 (04JUL1985 18:00:00)-Water Temperature (C)]]*OO[[#This Row],[69]]</f>
        <v>2.8724535931349998E-20</v>
      </c>
      <c r="BT8" s="10">
        <f>3/24000000*OO[[#This Row],[128 (04JUL1985 21:00:00)-Water Temperature (C)]]*OO[[#This Row],[70]]</f>
        <v>2.7491343878599999E-20</v>
      </c>
      <c r="BU8" s="10">
        <f>3/24000000*OO[[#This Row],[129 (05JUL1985 00:00:00)-Water Temperature (C)]]*OO[[#This Row],[71]]</f>
        <v>2.6483540831062497E-20</v>
      </c>
      <c r="BV8" s="10">
        <f>3/24000000*OO[[#This Row],[130 (05JUL1985 03:00:00)-Water Temperature (C)]]*OO[[#This Row],[72]]</f>
        <v>2.5634612310862497E-20</v>
      </c>
      <c r="BW8" s="10">
        <f>3/24000000*OO[[#This Row],[131 (05JUL1985 06:00:00)-Water Temperature (C)]]*OO[[#This Row],[73]]</f>
        <v>2.5365179373274999E-20</v>
      </c>
      <c r="BX8" s="10">
        <f>3/24000000*OO[[#This Row],[132 (05JUL1985 09:00:00)-Water Temperature (C)]]*OO[[#This Row],[74]]</f>
        <v>2.6706484124324999E-20</v>
      </c>
      <c r="BY8" s="10">
        <f>3/24000000*OO[[#This Row],[133 (05JUL1985 12:00:00)-Water Temperature (C)]]*OO[[#This Row],[75]]</f>
        <v>2.6359580023274998E-20</v>
      </c>
      <c r="BZ8" s="10">
        <f>3/24000000*OO[[#This Row],[134 (05JUL1985 15:00:00)-Water Temperature (C)]]*OO[[#This Row],[76]]</f>
        <v>2.6474577429249997E-20</v>
      </c>
      <c r="CA8" s="10">
        <f>3/24000000*OO[[#This Row],[135 (05JUL1985 18:00:00)-Water Temperature (C)]]*OO[[#This Row],[77]]</f>
        <v>2.5748205723187496E-20</v>
      </c>
      <c r="CB8" s="10">
        <f>3/24000000*OO[[#This Row],[136 (05JUL1985 21:00:00)-Water Temperature (C)]]*OO[[#This Row],[78]]</f>
        <v>2.4565639920412497E-20</v>
      </c>
      <c r="CC8" s="10">
        <f>3/24000000*OO[[#This Row],[137 (06JUL1985 00:00:00)-Water Temperature (C)]]*OO[[#This Row],[79]]</f>
        <v>2.36974939065E-20</v>
      </c>
      <c r="CD8" s="10">
        <f>3/24000000*OO[[#This Row],[138 (06JUL1985 03:00:00)-Water Temperature (C)]]*OO[[#This Row],[80]]</f>
        <v>2.2985473627237498E-20</v>
      </c>
      <c r="CE8" s="10">
        <f>3/24000000*OO[[#This Row],[139 (06JUL1985 06:00:00)-Water Temperature (C)]]*OO[[#This Row],[81]]</f>
        <v>2.2405882023437497E-20</v>
      </c>
      <c r="CF8" s="10">
        <f>3/24000000*OO[[#This Row],[140 (06JUL1985 09:00:00)-Water Temperature (C)]]*OO[[#This Row],[82]]</f>
        <v>2.1633500881649997E-20</v>
      </c>
      <c r="CG8" s="10">
        <f>3/24000000*OO[[#This Row],[141 (06JUL1985 12:00:00)-Water Temperature (C)]]*OO[[#This Row],[83]]</f>
        <v>2.0125676556E-20</v>
      </c>
      <c r="CH8" s="10">
        <f>3/24000000*OO[[#This Row],[142 (06JUL1985 15:00:00)-Water Temperature (C)]]*OO[[#This Row],[84]]</f>
        <v>1.9383759559725002E-20</v>
      </c>
      <c r="CI8" s="10">
        <f>3/24000000*OO[[#This Row],[143 (06JUL1985 18:00:00)-Water Temperature (C)]]*OO[[#This Row],[85]]</f>
        <v>1.8639128595749999E-20</v>
      </c>
      <c r="CJ8" s="10">
        <f>3/24000000*OO[[#This Row],[144 (06JUL1985 21:00:00)-Water Temperature (C)]]*OO[[#This Row],[86]]</f>
        <v>1.7172515322724999E-20</v>
      </c>
      <c r="CK8" s="10">
        <f>3/24000000*OO[[#This Row],[145 (07JUL1985 00:00:00)-Water Temperature (C)]]*OO[[#This Row],[87]]</f>
        <v>1.6266568361099999E-20</v>
      </c>
      <c r="CL8" s="10">
        <f>3/24000000*OO[[#This Row],[146 (07JUL1985 03:00:00)-Water Temperature (C)]]*OO[[#This Row],[88]]</f>
        <v>1.5764870414812498E-20</v>
      </c>
      <c r="CM8" s="10">
        <f>3/24000000*OO[[#This Row],[147 (07JUL1985 06:00:00)-Water Temperature (C)]]*OO[[#This Row],[89]]</f>
        <v>1.6218532955100002E-20</v>
      </c>
      <c r="CN8" s="10">
        <f>3/24000000*OO[[#This Row],[148 (07JUL1985 09:00:00)-Water Temperature (C)]]*OO[[#This Row],[90]]</f>
        <v>1.7801022552899999E-20</v>
      </c>
      <c r="CO8" s="10">
        <f>3/24000000*OO[[#This Row],[149 (07JUL1985 12:00:00)-Water Temperature (C)]]*OO[[#This Row],[91]]</f>
        <v>1.8654961752112499E-20</v>
      </c>
      <c r="CP8" s="10">
        <f>3/24000000*OO[[#This Row],[150 (07JUL1985 15:00:00)-Water Temperature (C)]]*OO[[#This Row],[92]]</f>
        <v>1.8871119852387501E-20</v>
      </c>
      <c r="CQ8" s="10">
        <f>3/24000000*OO[[#This Row],[151 (07JUL1985 18:00:00)-Water Temperature (C)]]*OO[[#This Row],[93]]</f>
        <v>1.8767713003987503E-20</v>
      </c>
      <c r="CR8" s="10">
        <f>3/24000000*OO[[#This Row],[152 (07JUL1985 21:00:00)-Water Temperature (C)]]*OO[[#This Row],[94]]</f>
        <v>1.78285897135875E-20</v>
      </c>
      <c r="CS8" s="10">
        <f>3/24000000*OO[[#This Row],[153 (08JUL1985 00:00:00)-Water Temperature (C)]]*OO[[#This Row],[95]]</f>
        <v>1.7310059941575001E-20</v>
      </c>
      <c r="CT8" s="10">
        <f>3/24000000*OO[[#This Row],[154 (08JUL1985 03:00:00)-Water Temperature (C)]]*OO[[#This Row],[96]]</f>
        <v>1.6885397497662501E-20</v>
      </c>
      <c r="CU8" s="10">
        <f>3/24000000*OO[[#This Row],[155 (08JUL1985 06:00:00)-Water Temperature (C)]]*OO[[#This Row],[97]]</f>
        <v>1.5940179914749999E-20</v>
      </c>
      <c r="CV8" s="10">
        <f>3/24000000*OO[[#This Row],[156 (08JUL1985 09:00:00)-Water Temperature (C)]]*OO[[#This Row],[98]]</f>
        <v>1.4540162553559998E-20</v>
      </c>
      <c r="CW8" s="10">
        <f>3/24000000*OO[[#This Row],[157 (08JUL1985 12:00:00)-Water Temperature (C)]]*OO[[#This Row],[99]]</f>
        <v>1.358291796131375E-20</v>
      </c>
    </row>
    <row r="9" spans="1:102" x14ac:dyDescent="0.35">
      <c r="A9" t="s">
        <v>13</v>
      </c>
      <c r="B9">
        <v>638.97659999999996</v>
      </c>
      <c r="C9" s="10">
        <f>3/24*OO[[#This Row],[59 (26JUN1985 06:00:00)-Water Temperature (C)]]*OO[[#This Row],[1]]/SUM(OO[1])</f>
        <v>1.6976485540614368E-7</v>
      </c>
      <c r="D9" s="10">
        <f>3/24*OO[[#This Row],[60 (26JUN1985 09:00:00)-Water Temperature (C)]]*OO[[#This Row],[2]]/SUM(OO[2])</f>
        <v>1.1323438817307267E-9</v>
      </c>
      <c r="E9" s="10">
        <f>3/24*OO[[#This Row],[61 (26JUN1985 12:00:00)-Water Temperature (C)]]*OO[[#This Row],[3]]/SUM(OO[3])</f>
        <v>7.7847903421798141E-12</v>
      </c>
      <c r="F9" s="10">
        <f>3/24*OO[[#This Row],[62 (26JUN1985 15:00:00)-Water Temperature (C)]]*OO[[#This Row],[4]]/SUM(OO[4])</f>
        <v>5.276021488566676E-14</v>
      </c>
      <c r="G9" s="10">
        <f>3/24*OO[[#This Row],[63 (26JUN1985 18:00:00)-Water Temperature (C)]]*OO[[#This Row],[5]]/SUM(OO[5])</f>
        <v>3.74847236309132E-16</v>
      </c>
      <c r="H9" s="10">
        <f>3/24*OO[[#This Row],[64 (26JUN1985 21:00:00)-Water Temperature (C)]]*OO[[#This Row],[6]]/SUM(OO[6])</f>
        <v>5.2727198527092982E-18</v>
      </c>
      <c r="I9" s="10">
        <f>3/24*OO[[#This Row],[65 (27JUN1985 00:00:00)-Water Temperature (C)]]*OO[[#This Row],[7]]/SUM(OO[7])</f>
        <v>2.5249848301800194E-18</v>
      </c>
      <c r="J9" s="10">
        <f>3/24*OO[[#This Row],[66 (27JUN1985 03:00:00)-Water Temperature (C)]]*OO[[#This Row],[8]]/SUM(OO[8])</f>
        <v>2.4544887964044758E-18</v>
      </c>
      <c r="K9" s="10">
        <f>3/24*OO[[#This Row],[67 (27JUN1985 06:00:00)-Water Temperature (C)]]*OO[[#This Row],[9]]/SUM(OO[9])</f>
        <v>3.1338946354553191E-18</v>
      </c>
      <c r="L9" s="10">
        <f>3/24*OO[[#This Row],[68 (27JUN1985 09:00:00)-Water Temperature (C)]]*OO[[#This Row],[10]]/SUM(OO[10])</f>
        <v>4.2224944234824166E-18</v>
      </c>
      <c r="M9" s="10">
        <f>3/24*OO[[#This Row],[69 (27JUN1985 12:00:00)-Water Temperature (C)]]*OO[[#This Row],[11]]/SUM(OO[11])</f>
        <v>4.9851818383169507E-18</v>
      </c>
      <c r="N9" s="10">
        <f>3/24*OO[[#This Row],[70 (27JUN1985 15:00:00)-Water Temperature (C)]]*OO[[#This Row],[12]]/SUM(OO[12])</f>
        <v>5.2381282178275771E-18</v>
      </c>
      <c r="O9" s="10">
        <f>3/24*OO[[#This Row],[71 (27JUN1985 18:00:00)-Water Temperature (C)]]*OO[[#This Row],[13]]/SUM(OO[13])</f>
        <v>5.3845599521596676E-18</v>
      </c>
      <c r="P9" s="10">
        <f>3/24*OO[[#This Row],[72 (27JUN1985 21:00:00)-Water Temperature (C)]]*OO[[#This Row],[14]]/SUM(OO[14])</f>
        <v>5.4050602549199879E-18</v>
      </c>
      <c r="Q9" s="10">
        <f>3/24*OO[[#This Row],[73 (28JUN1985 00:00:00)-Water Temperature (C)]]*OO[[#This Row],[15]]/SUM(OO[15])</f>
        <v>5.4594286407387477E-18</v>
      </c>
      <c r="R9" s="10">
        <f>3/24*OO[[#This Row],[74 (28JUN1985 03:00:00)-Water Temperature (C)]]*OO[[#This Row],[16]]/SUM(OO[16])</f>
        <v>5.4440114284328795E-18</v>
      </c>
      <c r="S9" s="10">
        <f>3/24*OO[[#This Row],[75 (28JUN1985 06:00:00)-Water Temperature (C)]]*OO[[#This Row],[17]]/SUM(OO[17])</f>
        <v>5.375084571504034E-18</v>
      </c>
      <c r="T9" s="10">
        <f>3/24*OO[[#This Row],[76 (28JUN1985 09:00:00)-Water Temperature (C)]]*OO[[#This Row],[18]]/SUM(OO[18])</f>
        <v>5.039429116894687E-18</v>
      </c>
      <c r="U9" s="10">
        <f>3/24*OO[[#This Row],[77 (28JUN1985 12:00:00)-Water Temperature (C)]]*OO[[#This Row],[19]]/SUM(OO[19])</f>
        <v>4.8135747404097432E-18</v>
      </c>
      <c r="V9" s="10">
        <f>3/24000000*OO[[#This Row],[78 (28JUN1985 15:00:00)-Water Temperature (C)]]*OO[[#This Row],[20]]</f>
        <v>4.6511101753649999E-18</v>
      </c>
      <c r="W9" s="10">
        <f>3/24000000*OO[[#This Row],[79 (28JUN1985 18:00:00)-Water Temperature (C)]]*OO[[#This Row],[21]]</f>
        <v>4.4190340491600002E-18</v>
      </c>
      <c r="X9" s="10">
        <f>3/24000000*OO[[#This Row],[80 (28JUN1985 21:00:00)-Water Temperature (C)]]*OO[[#This Row],[22]]</f>
        <v>4.1307200338349993E-18</v>
      </c>
      <c r="Y9" s="10">
        <f>3/24000000*OO[[#This Row],[81 (29JUN1985 00:00:00)-Water Temperature (C)]]*OO[[#This Row],[23]]</f>
        <v>4.03711566684E-18</v>
      </c>
      <c r="Z9" s="10">
        <f>3/24000000*OO[[#This Row],[82 (29JUN1985 03:00:00)-Water Temperature (C)]]*OO[[#This Row],[24]]</f>
        <v>3.980457291465E-18</v>
      </c>
      <c r="AA9" s="10">
        <f>3/24000000*OO[[#This Row],[83 (29JUN1985 06:00:00)-Water Temperature (C)]]*OO[[#This Row],[25]]</f>
        <v>3.3765751929000001E-18</v>
      </c>
      <c r="AB9" s="10">
        <f>3/24000000*OO[[#This Row],[84 (29JUN1985 09:00:00)-Water Temperature (C)]]*OO[[#This Row],[26]]</f>
        <v>2.3688603880274998E-18</v>
      </c>
      <c r="AC9" s="10">
        <f>3/24000000*OO[[#This Row],[85 (29JUN1985 12:00:00)-Water Temperature (C)]]*OO[[#This Row],[27]]</f>
        <v>1.6135206071224999E-18</v>
      </c>
      <c r="AD9" s="10">
        <f>3/24000000*OO[[#This Row],[86 (29JUN1985 15:00:00)-Water Temperature (C)]]*OO[[#This Row],[28]]</f>
        <v>1.1774925813884997E-18</v>
      </c>
      <c r="AE9" s="10">
        <f>3/24000000*OO[[#This Row],[88 (29JUN1985 21:00:00)-Water Temperature (C)]]*OO[[#This Row],[30]]</f>
        <v>7.9424485635899988E-19</v>
      </c>
      <c r="AF9" s="10">
        <f>3/24000000*OO[[#This Row],[88 (29JUN1985 21:00:00)-Water Temperature (C)]]*OO[[#This Row],[30]]</f>
        <v>7.9424485635899988E-19</v>
      </c>
      <c r="AG9" s="10">
        <f>3/24000000*OO[[#This Row],[89 (30JUN1985 00:00:00)-Water Temperature (C)]]*OO[[#This Row],[31]]</f>
        <v>7.1045908375749996E-19</v>
      </c>
      <c r="AH9" s="10">
        <f>3/24000000*OO[[#This Row],[90 (30JUN1985 03:00:00)-Water Temperature (C)]]*OO[[#This Row],[32]]</f>
        <v>6.5352075372599999E-19</v>
      </c>
      <c r="AI9" s="10">
        <f>3/24000000*OO[[#This Row],[91 (30JUN1985 06:00:00)-Water Temperature (C)]]*OO[[#This Row],[33]]</f>
        <v>6.0150770676299996E-19</v>
      </c>
      <c r="AJ9" s="10">
        <f>3/24000000*OO[[#This Row],[92 (30JUN1985 09:00:00)-Water Temperature (C)]]*OO[[#This Row],[34]]</f>
        <v>5.5840900624799994E-19</v>
      </c>
      <c r="AK9" s="10">
        <f>3/24000000*OO[[#This Row],[93 (30JUN1985 12:00:00)-Water Temperature (C)]]*OO[[#This Row],[35]]</f>
        <v>5.2501146722512507E-19</v>
      </c>
      <c r="AL9" s="10">
        <f>3/24000000*OO[[#This Row],[94 (30JUN1985 15:00:00)-Water Temperature (C)]]*OO[[#This Row],[36]]</f>
        <v>4.899502443679999E-19</v>
      </c>
      <c r="AM9" s="10">
        <f>3/24000000*OO[[#This Row],[95 (30JUN1985 18:00:00)-Water Temperature (C)]]*OO[[#This Row],[37]]</f>
        <v>4.5394678505399993E-19</v>
      </c>
      <c r="AN9" s="10">
        <f>3/24000000*OO[[#This Row],[96 (30JUN1985 21:00:00)-Water Temperature (C)]]*OO[[#This Row],[38]]</f>
        <v>4.1681414746875E-19</v>
      </c>
      <c r="AO9" s="10">
        <f>3/24000000*OO[[#This Row],[97 (01JUL1985 00:00:00)-Water Temperature (C)]]*OO[[#This Row],[39]]</f>
        <v>3.9031769781025005E-19</v>
      </c>
      <c r="AP9" s="10">
        <f>3/24000000*OO[[#This Row],[98 (01JUL1985 03:00:00)-Water Temperature (C)]]*OO[[#This Row],[40]]</f>
        <v>3.7259167914399997E-19</v>
      </c>
      <c r="AQ9" s="10">
        <f>3/24000000*OO[[#This Row],[99 (01JUL1985 06:00:00)-Water Temperature (C)]]*OO[[#This Row],[41]]</f>
        <v>3.7222734741337492E-19</v>
      </c>
      <c r="AR9" s="10">
        <f>3/24000000*OO[[#This Row],[100 (01JUL1985 09:00:00)-Water Temperature (C)]]*OO[[#This Row],[42]]</f>
        <v>3.9394683327824996E-19</v>
      </c>
      <c r="AS9" s="10">
        <f>3/24000000*OO[[#This Row],[101 (01JUL1985 12:00:00)-Water Temperature (C)]]*OO[[#This Row],[43]]</f>
        <v>3.9050182082999998E-19</v>
      </c>
      <c r="AT9" s="10">
        <f>3/24000000*OO[[#This Row],[102 (01JUL1985 15:00:00)-Water Temperature (C)]]*OO[[#This Row],[44]]</f>
        <v>3.8185190600324995E-19</v>
      </c>
      <c r="AU9" s="10">
        <f>3/24000000*OO[[#This Row],[103 (01JUL1985 18:00:00)-Water Temperature (C)]]*OO[[#This Row],[45]]</f>
        <v>3.645673277125E-19</v>
      </c>
      <c r="AV9" s="10">
        <f>3/24000000*OO[[#This Row],[104 (01JUL1985 21:00:00)-Water Temperature (C)]]*OO[[#This Row],[46]]</f>
        <v>3.4386306453062502E-19</v>
      </c>
      <c r="AW9" s="10">
        <f>3/24000000*OO[[#This Row],[105 (02JUL1985 00:00:00)-Water Temperature (C)]]*OO[[#This Row],[47]]</f>
        <v>3.2622697337550005E-19</v>
      </c>
      <c r="AX9" s="10">
        <f>3/24000000*OO[[#This Row],[106 (02JUL1985 03:00:00)-Water Temperature (C)]]*OO[[#This Row],[48]]</f>
        <v>3.1324815061474996E-19</v>
      </c>
      <c r="AY9" s="10">
        <f>3/24000000*OO[[#This Row],[107 (02JUL1985 06:00:00)-Water Temperature (C)]]*OO[[#This Row],[49]]</f>
        <v>3.0721052301262497E-19</v>
      </c>
      <c r="AZ9" s="10">
        <f>3/24000000*OO[[#This Row],[108 (02JUL1985 09:00:00)-Water Temperature (C)]]*OO[[#This Row],[50]]</f>
        <v>3.1072882558525001E-19</v>
      </c>
      <c r="BA9" s="10">
        <f>3/24000000*OO[[#This Row],[109 (02JUL1985 12:00:00)-Water Temperature (C)]]*OO[[#This Row],[51]]</f>
        <v>2.9911706413099998E-19</v>
      </c>
      <c r="BB9" s="10">
        <f>3/24000000*OO[[#This Row],[110 (02JUL1985 15:00:00)-Water Temperature (C)]]*OO[[#This Row],[52]]</f>
        <v>2.8648237321912495E-19</v>
      </c>
      <c r="BC9" s="10">
        <f>3/24000000*OO[[#This Row],[111 (02JUL1985 18:00:00)-Water Temperature (C)]]*OO[[#This Row],[53]]</f>
        <v>2.7433614714E-19</v>
      </c>
      <c r="BD9" s="10">
        <f>3/24000000*OO[[#This Row],[112 (02JUL1985 21:00:00)-Water Temperature (C)]]*OO[[#This Row],[54]]</f>
        <v>2.5415807583300002E-19</v>
      </c>
      <c r="BE9" s="10">
        <f>3/24000000*OO[[#This Row],[113 (03JUL1985 00:00:00)-Water Temperature (C)]]*OO[[#This Row],[55]]</f>
        <v>2.3928591189199997E-19</v>
      </c>
      <c r="BF9" s="10">
        <f>3/24000000*OO[[#This Row],[114 (03JUL1985 03:00:00)-Water Temperature (C)]]*OO[[#This Row],[56]]</f>
        <v>2.2971842195949999E-19</v>
      </c>
      <c r="BG9" s="10">
        <f>3/24000000*OO[[#This Row],[115 (03JUL1985 06:00:00)-Water Temperature (C)]]*OO[[#This Row],[57]]</f>
        <v>2.2329001195649994E-19</v>
      </c>
      <c r="BH9" s="10">
        <f>3/24000000*OO[[#This Row],[116 (03JUL1985 09:00:00)-Water Temperature (C)]]*OO[[#This Row],[58]]</f>
        <v>2.26108347956E-19</v>
      </c>
      <c r="BI9" s="10">
        <f>3/24000000*OO[[#This Row],[117 (03JUL1985 12:00:00)-Water Temperature (C)]]*OO[[#This Row],[59]]</f>
        <v>2.2189602792025E-19</v>
      </c>
      <c r="BJ9" s="10">
        <f>3/24000000*OO[[#This Row],[118 (03JUL1985 15:00:00)-Water Temperature (C)]]*OO[[#This Row],[60]]</f>
        <v>2.118434153595E-19</v>
      </c>
      <c r="BK9" s="10">
        <f>3/24000000*OO[[#This Row],[119 (03JUL1985 18:00:00)-Water Temperature (C)]]*OO[[#This Row],[61]]</f>
        <v>2.0252451498825001E-19</v>
      </c>
      <c r="BL9" s="10">
        <f>3/24000000*OO[[#This Row],[120 (03JUL1985 21:00:00)-Water Temperature (C)]]*OO[[#This Row],[62]]</f>
        <v>1.8735029198437502E-19</v>
      </c>
      <c r="BM9" s="10">
        <f>3/24000000*OO[[#This Row],[121 (04JUL1985 00:00:00)-Water Temperature (C)]]*OO[[#This Row],[63]]</f>
        <v>1.7763287787024997E-19</v>
      </c>
      <c r="BN9" s="10">
        <f>3/24000000*OO[[#This Row],[122 (04JUL1985 03:00:00)-Water Temperature (C)]]*OO[[#This Row],[64]]</f>
        <v>1.7098942994187501E-19</v>
      </c>
      <c r="BO9" s="10">
        <f>3/24000000*OO[[#This Row],[123 (04JUL1985 06:00:00)-Water Temperature (C)]]*OO[[#This Row],[65]]</f>
        <v>1.6644914423999997E-19</v>
      </c>
      <c r="BP9" s="10">
        <f>3/24000000*OO[[#This Row],[124 (04JUL1985 09:00:00)-Water Temperature (C)]]*OO[[#This Row],[66]]</f>
        <v>1.6685604936349999E-19</v>
      </c>
      <c r="BQ9" s="10">
        <f>3/24000000*OO[[#This Row],[125 (04JUL1985 12:00:00)-Water Temperature (C)]]*OO[[#This Row],[67]]</f>
        <v>1.5894386867012498E-19</v>
      </c>
      <c r="BR9" s="10">
        <f>3/24000000*OO[[#This Row],[126 (04JUL1985 15:00:00)-Water Temperature (C)]]*OO[[#This Row],[68]]</f>
        <v>1.54782141056E-19</v>
      </c>
      <c r="BS9" s="10">
        <f>3/24000000*OO[[#This Row],[127 (04JUL1985 18:00:00)-Water Temperature (C)]]*OO[[#This Row],[69]]</f>
        <v>1.4629202118374998E-19</v>
      </c>
      <c r="BT9" s="10">
        <f>3/24000000*OO[[#This Row],[128 (04JUL1985 21:00:00)-Water Temperature (C)]]*OO[[#This Row],[70]]</f>
        <v>1.395555650175E-19</v>
      </c>
      <c r="BU9" s="10">
        <f>3/24000000*OO[[#This Row],[129 (05JUL1985 00:00:00)-Water Temperature (C)]]*OO[[#This Row],[71]]</f>
        <v>1.3437587686367499E-19</v>
      </c>
      <c r="BV9" s="10">
        <f>3/24000000*OO[[#This Row],[130 (05JUL1985 03:00:00)-Water Temperature (C)]]*OO[[#This Row],[72]]</f>
        <v>1.3000939978425E-19</v>
      </c>
      <c r="BW9" s="10">
        <f>3/24000000*OO[[#This Row],[131 (05JUL1985 06:00:00)-Water Temperature (C)]]*OO[[#This Row],[73]]</f>
        <v>1.2884792246851248E-19</v>
      </c>
      <c r="BX9" s="10">
        <f>3/24000000*OO[[#This Row],[132 (05JUL1985 09:00:00)-Water Temperature (C)]]*OO[[#This Row],[74]]</f>
        <v>1.3650702563069999E-19</v>
      </c>
      <c r="BY9" s="10">
        <f>3/24000000*OO[[#This Row],[133 (05JUL1985 12:00:00)-Water Temperature (C)]]*OO[[#This Row],[75]]</f>
        <v>1.3441239257812499E-19</v>
      </c>
      <c r="BZ9" s="10">
        <f>3/24000000*OO[[#This Row],[134 (05JUL1985 15:00:00)-Water Temperature (C)]]*OO[[#This Row],[76]]</f>
        <v>1.349961635115625E-19</v>
      </c>
      <c r="CA9" s="10">
        <f>3/24000000*OO[[#This Row],[135 (05JUL1985 18:00:00)-Water Temperature (C)]]*OO[[#This Row],[77]]</f>
        <v>1.3110554733854999E-19</v>
      </c>
      <c r="CB9" s="10">
        <f>3/24000000*OO[[#This Row],[136 (05JUL1985 21:00:00)-Water Temperature (C)]]*OO[[#This Row],[78]]</f>
        <v>1.24644498046875E-19</v>
      </c>
      <c r="CC9" s="10">
        <f>3/24000000*OO[[#This Row],[137 (06JUL1985 00:00:00)-Water Temperature (C)]]*OO[[#This Row],[79]]</f>
        <v>1.1977016219612498E-19</v>
      </c>
      <c r="CD9" s="10">
        <f>3/24000000*OO[[#This Row],[138 (06JUL1985 03:00:00)-Water Temperature (C)]]*OO[[#This Row],[80]]</f>
        <v>1.1607743378797501E-19</v>
      </c>
      <c r="CE9" s="10">
        <f>3/24000000*OO[[#This Row],[139 (06JUL1985 06:00:00)-Water Temperature (C)]]*OO[[#This Row],[81]]</f>
        <v>1.1309121452552498E-19</v>
      </c>
      <c r="CF9" s="10">
        <f>3/24000000*OO[[#This Row],[140 (06JUL1985 09:00:00)-Water Temperature (C)]]*OO[[#This Row],[82]]</f>
        <v>1.1011385748645002E-19</v>
      </c>
      <c r="CG9" s="10">
        <f>3/24000000*OO[[#This Row],[141 (06JUL1985 12:00:00)-Water Temperature (C)]]*OO[[#This Row],[83]]</f>
        <v>1.0267764745725E-19</v>
      </c>
      <c r="CH9" s="10">
        <f>3/24000000*OO[[#This Row],[142 (06JUL1985 15:00:00)-Water Temperature (C)]]*OO[[#This Row],[84]]</f>
        <v>9.8986170915612513E-20</v>
      </c>
      <c r="CI9" s="10">
        <f>3/24000000*OO[[#This Row],[143 (06JUL1985 18:00:00)-Water Temperature (C)]]*OO[[#This Row],[85]]</f>
        <v>9.5354092596849987E-20</v>
      </c>
      <c r="CJ9" s="10">
        <f>3/24000000*OO[[#This Row],[144 (06JUL1985 21:00:00)-Water Temperature (C)]]*OO[[#This Row],[86]]</f>
        <v>8.7472132190124996E-20</v>
      </c>
      <c r="CK9" s="10">
        <f>3/24000000*OO[[#This Row],[145 (07JUL1985 00:00:00)-Water Temperature (C)]]*OO[[#This Row],[87]]</f>
        <v>8.2228813609937491E-20</v>
      </c>
      <c r="CL9" s="10">
        <f>3/24000000*OO[[#This Row],[146 (07JUL1985 03:00:00)-Water Temperature (C)]]*OO[[#This Row],[88]]</f>
        <v>7.9621228052662495E-20</v>
      </c>
      <c r="CM9" s="10">
        <f>3/24000000*OO[[#This Row],[147 (07JUL1985 06:00:00)-Water Temperature (C)]]*OO[[#This Row],[89]]</f>
        <v>8.2225096573287487E-20</v>
      </c>
      <c r="CN9" s="10">
        <f>3/24000000*OO[[#This Row],[148 (07JUL1985 09:00:00)-Water Temperature (C)]]*OO[[#This Row],[90]]</f>
        <v>9.1025964946399989E-20</v>
      </c>
      <c r="CO9" s="10">
        <f>3/24000000*OO[[#This Row],[149 (07JUL1985 12:00:00)-Water Temperature (C)]]*OO[[#This Row],[91]]</f>
        <v>9.5357085362399992E-20</v>
      </c>
      <c r="CP9" s="10">
        <f>3/24000000*OO[[#This Row],[150 (07JUL1985 15:00:00)-Water Temperature (C)]]*OO[[#This Row],[92]]</f>
        <v>9.6194302767937485E-20</v>
      </c>
      <c r="CQ9" s="10">
        <f>3/24000000*OO[[#This Row],[151 (07JUL1985 18:00:00)-Water Temperature (C)]]*OO[[#This Row],[93]]</f>
        <v>9.5614540859837504E-20</v>
      </c>
      <c r="CR9" s="10">
        <f>3/24000000*OO[[#This Row],[152 (07JUL1985 21:00:00)-Water Temperature (C)]]*OO[[#This Row],[94]]</f>
        <v>9.0234503270687508E-20</v>
      </c>
      <c r="CS9" s="10">
        <f>3/24000000*OO[[#This Row],[153 (08JUL1985 00:00:00)-Water Temperature (C)]]*OO[[#This Row],[95]]</f>
        <v>8.7125791581562505E-20</v>
      </c>
      <c r="CT9" s="10">
        <f>3/24000000*OO[[#This Row],[154 (08JUL1985 03:00:00)-Water Temperature (C)]]*OO[[#This Row],[96]]</f>
        <v>8.4878438963299997E-20</v>
      </c>
      <c r="CU9" s="10">
        <f>3/24000000*OO[[#This Row],[155 (08JUL1985 06:00:00)-Water Temperature (C)]]*OO[[#This Row],[97]]</f>
        <v>7.9869497474499998E-20</v>
      </c>
      <c r="CV9" s="10">
        <f>3/24000000*OO[[#This Row],[156 (08JUL1985 09:00:00)-Water Temperature (C)]]*OO[[#This Row],[98]]</f>
        <v>7.2912792236624989E-20</v>
      </c>
      <c r="CW9" s="10">
        <f>3/24000000*OO[[#This Row],[157 (08JUL1985 12:00:00)-Water Temperature (C)]]*OO[[#This Row],[99]]</f>
        <v>6.8662927719887502E-20</v>
      </c>
    </row>
    <row r="10" spans="1:102" x14ac:dyDescent="0.35">
      <c r="A10" t="s">
        <v>14</v>
      </c>
      <c r="B10">
        <v>643.17070000000001</v>
      </c>
      <c r="C10" s="10">
        <f>3/24*OO[[#This Row],[59 (26JUN1985 06:00:00)-Water Temperature (C)]]*OO[[#This Row],[1]]/SUM(OO[1])</f>
        <v>6.3443263004342908E-7</v>
      </c>
      <c r="D10" s="10">
        <f>3/24*OO[[#This Row],[60 (26JUN1985 09:00:00)-Water Temperature (C)]]*OO[[#This Row],[2]]/SUM(OO[2])</f>
        <v>4.2174777167249715E-9</v>
      </c>
      <c r="E10" s="10">
        <f>3/24*OO[[#This Row],[61 (26JUN1985 12:00:00)-Water Temperature (C)]]*OO[[#This Row],[3]]/SUM(OO[3])</f>
        <v>2.9055086209132602E-11</v>
      </c>
      <c r="F10" s="10">
        <f>3/24*OO[[#This Row],[62 (26JUN1985 15:00:00)-Water Temperature (C)]]*OO[[#This Row],[4]]/SUM(OO[4])</f>
        <v>1.957423102433485E-13</v>
      </c>
      <c r="G10" s="10">
        <f>3/24*OO[[#This Row],[63 (26JUN1985 18:00:00)-Water Temperature (C)]]*OO[[#This Row],[5]]/SUM(OO[5])</f>
        <v>1.3933978240996363E-15</v>
      </c>
      <c r="H10" s="10">
        <f>3/24*OO[[#This Row],[64 (26JUN1985 21:00:00)-Water Temperature (C)]]*OO[[#This Row],[6]]/SUM(OO[6])</f>
        <v>2.5296175408468366E-17</v>
      </c>
      <c r="I10" s="10">
        <f>3/24*OO[[#This Row],[65 (27JUN1985 00:00:00)-Water Temperature (C)]]*OO[[#This Row],[7]]/SUM(OO[7])</f>
        <v>1.4766464012221176E-17</v>
      </c>
      <c r="J10" s="10">
        <f>3/24*OO[[#This Row],[66 (27JUN1985 03:00:00)-Water Temperature (C)]]*OO[[#This Row],[8]]/SUM(OO[8])</f>
        <v>1.4322028567901496E-17</v>
      </c>
      <c r="K10" s="10">
        <f>3/24*OO[[#This Row],[67 (27JUN1985 06:00:00)-Water Temperature (C)]]*OO[[#This Row],[9]]/SUM(OO[9])</f>
        <v>1.8317909404108877E-17</v>
      </c>
      <c r="L10" s="10">
        <f>3/24*OO[[#This Row],[68 (27JUN1985 09:00:00)-Water Temperature (C)]]*OO[[#This Row],[10]]/SUM(OO[10])</f>
        <v>2.4043536114898969E-17</v>
      </c>
      <c r="M10" s="10">
        <f>3/24*OO[[#This Row],[69 (27JUN1985 12:00:00)-Water Temperature (C)]]*OO[[#This Row],[11]]/SUM(OO[11])</f>
        <v>2.7902292238764287E-17</v>
      </c>
      <c r="N10" s="10">
        <f>3/24*OO[[#This Row],[70 (27JUN1985 15:00:00)-Water Temperature (C)]]*OO[[#This Row],[12]]/SUM(OO[12])</f>
        <v>2.8638758819168794E-17</v>
      </c>
      <c r="O10" s="10">
        <f>3/24*OO[[#This Row],[71 (27JUN1985 18:00:00)-Water Temperature (C)]]*OO[[#This Row],[13]]/SUM(OO[13])</f>
        <v>2.8834529858078126E-17</v>
      </c>
      <c r="P10" s="10">
        <f>3/24*OO[[#This Row],[72 (27JUN1985 21:00:00)-Water Temperature (C)]]*OO[[#This Row],[14]]/SUM(OO[14])</f>
        <v>2.8416145459661126E-17</v>
      </c>
      <c r="Q10" s="10">
        <f>3/24*OO[[#This Row],[73 (28JUN1985 00:00:00)-Water Temperature (C)]]*OO[[#This Row],[15]]/SUM(OO[15])</f>
        <v>2.813830963412367E-17</v>
      </c>
      <c r="R10" s="10">
        <f>3/24*OO[[#This Row],[74 (28JUN1985 03:00:00)-Water Temperature (C)]]*OO[[#This Row],[16]]/SUM(OO[16])</f>
        <v>2.7535859289356788E-17</v>
      </c>
      <c r="S10" s="10">
        <f>3/24*OO[[#This Row],[75 (28JUN1985 06:00:00)-Water Temperature (C)]]*OO[[#This Row],[17]]/SUM(OO[17])</f>
        <v>2.6753773066963872E-17</v>
      </c>
      <c r="T10" s="10">
        <f>3/24*OO[[#This Row],[76 (28JUN1985 09:00:00)-Water Temperature (C)]]*OO[[#This Row],[18]]/SUM(OO[18])</f>
        <v>2.4925927846123463E-17</v>
      </c>
      <c r="U10" s="10">
        <f>3/24*OO[[#This Row],[77 (28JUN1985 12:00:00)-Water Temperature (C)]]*OO[[#This Row],[19]]/SUM(OO[19])</f>
        <v>2.3700252250757788E-17</v>
      </c>
      <c r="V10" s="10">
        <f>3/24000000*OO[[#This Row],[78 (28JUN1985 15:00:00)-Water Temperature (C)]]*OO[[#This Row],[20]]</f>
        <v>2.2760110880324999E-17</v>
      </c>
      <c r="W10" s="10">
        <f>3/24000000*OO[[#This Row],[79 (28JUN1985 18:00:00)-Water Temperature (C)]]*OO[[#This Row],[21]]</f>
        <v>2.13347244726E-17</v>
      </c>
      <c r="X10" s="10">
        <f>3/24000000*OO[[#This Row],[80 (28JUN1985 21:00:00)-Water Temperature (C)]]*OO[[#This Row],[22]]</f>
        <v>1.9638978257812498E-17</v>
      </c>
      <c r="Y10" s="10">
        <f>3/24000000*OO[[#This Row],[81 (29JUN1985 00:00:00)-Water Temperature (C)]]*OO[[#This Row],[23]]</f>
        <v>1.8887089256249998E-17</v>
      </c>
      <c r="Z10" s="10">
        <f>3/24000000*OO[[#This Row],[82 (29JUN1985 03:00:00)-Water Temperature (C)]]*OO[[#This Row],[24]]</f>
        <v>1.8488177112674997E-17</v>
      </c>
      <c r="AA10" s="10">
        <f>3/24000000*OO[[#This Row],[83 (29JUN1985 06:00:00)-Water Temperature (C)]]*OO[[#This Row],[25]]</f>
        <v>1.5366613282299999E-17</v>
      </c>
      <c r="AB10" s="10">
        <f>3/24000000*OO[[#This Row],[84 (29JUN1985 09:00:00)-Water Temperature (C)]]*OO[[#This Row],[26]]</f>
        <v>1.0756965207206249E-17</v>
      </c>
      <c r="AC10" s="10">
        <f>3/24000000*OO[[#This Row],[85 (29JUN1985 12:00:00)-Water Temperature (C)]]*OO[[#This Row],[27]]</f>
        <v>7.4111486997712489E-18</v>
      </c>
      <c r="AD10" s="10">
        <f>3/24000000*OO[[#This Row],[86 (29JUN1985 15:00:00)-Water Temperature (C)]]*OO[[#This Row],[28]]</f>
        <v>5.4510306522862507E-18</v>
      </c>
      <c r="AE10" s="10">
        <f>3/24000000*OO[[#This Row],[88 (29JUN1985 21:00:00)-Water Temperature (C)]]*OO[[#This Row],[30]]</f>
        <v>3.6961610488650006E-18</v>
      </c>
      <c r="AF10" s="10">
        <f>3/24000000*OO[[#This Row],[88 (29JUN1985 21:00:00)-Water Temperature (C)]]*OO[[#This Row],[30]]</f>
        <v>3.6961610488650006E-18</v>
      </c>
      <c r="AG10" s="10">
        <f>3/24000000*OO[[#This Row],[89 (30JUN1985 00:00:00)-Water Temperature (C)]]*OO[[#This Row],[31]]</f>
        <v>3.3018704303812501E-18</v>
      </c>
      <c r="AH10" s="10">
        <f>3/24000000*OO[[#This Row],[90 (30JUN1985 03:00:00)-Water Temperature (C)]]*OO[[#This Row],[32]]</f>
        <v>3.0340358411837496E-18</v>
      </c>
      <c r="AI10" s="10">
        <f>3/24000000*OO[[#This Row],[91 (30JUN1985 06:00:00)-Water Temperature (C)]]*OO[[#This Row],[33]]</f>
        <v>2.787140213235E-18</v>
      </c>
      <c r="AJ10" s="10">
        <f>3/24000000*OO[[#This Row],[92 (30JUN1985 09:00:00)-Water Temperature (C)]]*OO[[#This Row],[34]]</f>
        <v>2.6063570272499998E-18</v>
      </c>
      <c r="AK10" s="10">
        <f>3/24000000*OO[[#This Row],[93 (30JUN1985 12:00:00)-Water Temperature (C)]]*OO[[#This Row],[35]]</f>
        <v>2.4657165562874997E-18</v>
      </c>
      <c r="AL10" s="10">
        <f>3/24000000*OO[[#This Row],[94 (30JUN1985 15:00:00)-Water Temperature (C)]]*OO[[#This Row],[36]]</f>
        <v>2.3098736320700001E-18</v>
      </c>
      <c r="AM10" s="10">
        <f>3/24000000*OO[[#This Row],[95 (30JUN1985 18:00:00)-Water Temperature (C)]]*OO[[#This Row],[37]]</f>
        <v>2.145211834235E-18</v>
      </c>
      <c r="AN10" s="10">
        <f>3/24000000*OO[[#This Row],[96 (30JUN1985 21:00:00)-Water Temperature (C)]]*OO[[#This Row],[38]]</f>
        <v>1.9588192045087499E-18</v>
      </c>
      <c r="AO10" s="10">
        <f>3/24000000*OO[[#This Row],[97 (01JUL1985 00:00:00)-Water Temperature (C)]]*OO[[#This Row],[39]]</f>
        <v>1.82468602896875E-18</v>
      </c>
      <c r="AP10" s="10">
        <f>3/24000000*OO[[#This Row],[98 (01JUL1985 03:00:00)-Water Temperature (C)]]*OO[[#This Row],[40]]</f>
        <v>1.7416935589499999E-18</v>
      </c>
      <c r="AQ10" s="10">
        <f>3/24000000*OO[[#This Row],[99 (01JUL1985 06:00:00)-Water Temperature (C)]]*OO[[#This Row],[41]]</f>
        <v>1.7463274750312498E-18</v>
      </c>
      <c r="AR10" s="10">
        <f>3/24000000*OO[[#This Row],[100 (01JUL1985 09:00:00)-Water Temperature (C)]]*OO[[#This Row],[42]]</f>
        <v>1.8680271965549997E-18</v>
      </c>
      <c r="AS10" s="10">
        <f>3/24000000*OO[[#This Row],[101 (01JUL1985 12:00:00)-Water Temperature (C)]]*OO[[#This Row],[43]]</f>
        <v>1.8546530328562497E-18</v>
      </c>
      <c r="AT10" s="10">
        <f>3/24000000*OO[[#This Row],[102 (01JUL1985 15:00:00)-Water Temperature (C)]]*OO[[#This Row],[44]]</f>
        <v>1.8110173289300001E-18</v>
      </c>
      <c r="AU10" s="10">
        <f>3/24000000*OO[[#This Row],[103 (01JUL1985 18:00:00)-Water Temperature (C)]]*OO[[#This Row],[45]]</f>
        <v>1.7218417057650001E-18</v>
      </c>
      <c r="AV10" s="10">
        <f>3/24000000*OO[[#This Row],[104 (01JUL1985 21:00:00)-Water Temperature (C)]]*OO[[#This Row],[46]]</f>
        <v>1.6161195755174997E-18</v>
      </c>
      <c r="AW10" s="10">
        <f>3/24000000*OO[[#This Row],[105 (02JUL1985 00:00:00)-Water Temperature (C)]]*OO[[#This Row],[47]]</f>
        <v>1.52604181349625E-18</v>
      </c>
      <c r="AX10" s="10">
        <f>3/24000000*OO[[#This Row],[106 (02JUL1985 03:00:00)-Water Temperature (C)]]*OO[[#This Row],[48]]</f>
        <v>1.4641424417349997E-18</v>
      </c>
      <c r="AY10" s="10">
        <f>3/24000000*OO[[#This Row],[107 (02JUL1985 06:00:00)-Water Temperature (C)]]*OO[[#This Row],[49]]</f>
        <v>1.4366347989675E-18</v>
      </c>
      <c r="AZ10" s="10">
        <f>3/24000000*OO[[#This Row],[108 (02JUL1985 09:00:00)-Water Temperature (C)]]*OO[[#This Row],[50]]</f>
        <v>1.4689245755039999E-18</v>
      </c>
      <c r="BA10" s="10">
        <f>3/24000000*OO[[#This Row],[109 (02JUL1985 12:00:00)-Water Temperature (C)]]*OO[[#This Row],[51]]</f>
        <v>1.4178228423171249E-18</v>
      </c>
      <c r="BB10" s="10">
        <f>3/24000000*OO[[#This Row],[110 (02JUL1985 15:00:00)-Water Temperature (C)]]*OO[[#This Row],[52]]</f>
        <v>1.3570537407446248E-18</v>
      </c>
      <c r="BC10" s="10">
        <f>3/24000000*OO[[#This Row],[111 (02JUL1985 18:00:00)-Water Temperature (C)]]*OO[[#This Row],[53]]</f>
        <v>1.299494109823E-18</v>
      </c>
      <c r="BD10" s="10">
        <f>3/24000000*OO[[#This Row],[112 (02JUL1985 21:00:00)-Water Temperature (C)]]*OO[[#This Row],[54]]</f>
        <v>1.1989414378777499E-18</v>
      </c>
      <c r="BE10" s="10">
        <f>3/24000000*OO[[#This Row],[113 (03JUL1985 00:00:00)-Water Temperature (C)]]*OO[[#This Row],[55]]</f>
        <v>1.1198481493769999E-18</v>
      </c>
      <c r="BF10" s="10">
        <f>3/24000000*OO[[#This Row],[114 (03JUL1985 03:00:00)-Water Temperature (C)]]*OO[[#This Row],[56]]</f>
        <v>1.0739583660312498E-18</v>
      </c>
      <c r="BG10" s="10">
        <f>3/24000000*OO[[#This Row],[115 (03JUL1985 06:00:00)-Water Temperature (C)]]*OO[[#This Row],[57]]</f>
        <v>1.04387345637575E-18</v>
      </c>
      <c r="BH10" s="10">
        <f>3/24000000*OO[[#This Row],[116 (03JUL1985 09:00:00)-Water Temperature (C)]]*OO[[#This Row],[58]]</f>
        <v>1.067115377828E-18</v>
      </c>
      <c r="BI10" s="10">
        <f>3/24000000*OO[[#This Row],[117 (03JUL1985 12:00:00)-Water Temperature (C)]]*OO[[#This Row],[59]]</f>
        <v>1.0531576053349999E-18</v>
      </c>
      <c r="BJ10" s="10">
        <f>3/24000000*OO[[#This Row],[118 (03JUL1985 15:00:00)-Water Temperature (C)]]*OO[[#This Row],[60]]</f>
        <v>1.0055426071473751E-18</v>
      </c>
      <c r="BK10" s="10">
        <f>3/24000000*OO[[#This Row],[119 (03JUL1985 18:00:00)-Water Temperature (C)]]*OO[[#This Row],[61]]</f>
        <v>9.6049383613199998E-19</v>
      </c>
      <c r="BL10" s="10">
        <f>3/24000000*OO[[#This Row],[120 (03JUL1985 21:00:00)-Water Temperature (C)]]*OO[[#This Row],[62]]</f>
        <v>8.8327485556125E-19</v>
      </c>
      <c r="BM10" s="10">
        <f>3/24000000*OO[[#This Row],[121 (04JUL1985 00:00:00)-Water Temperature (C)]]*OO[[#This Row],[63]]</f>
        <v>8.3235037905912496E-19</v>
      </c>
      <c r="BN10" s="10">
        <f>3/24000000*OO[[#This Row],[122 (04JUL1985 03:00:00)-Water Temperature (C)]]*OO[[#This Row],[64]]</f>
        <v>8.0035753647275009E-19</v>
      </c>
      <c r="BO10" s="10">
        <f>3/24000000*OO[[#This Row],[123 (04JUL1985 06:00:00)-Water Temperature (C)]]*OO[[#This Row],[65]]</f>
        <v>7.7928247161062496E-19</v>
      </c>
      <c r="BP10" s="10">
        <f>3/24000000*OO[[#This Row],[124 (04JUL1985 09:00:00)-Water Temperature (C)]]*OO[[#This Row],[66]]</f>
        <v>7.8595029712237498E-19</v>
      </c>
      <c r="BQ10" s="10">
        <f>3/24000000*OO[[#This Row],[125 (04JUL1985 12:00:00)-Water Temperature (C)]]*OO[[#This Row],[67]]</f>
        <v>7.4937942304312499E-19</v>
      </c>
      <c r="BR10" s="10">
        <f>3/24000000*OO[[#This Row],[126 (04JUL1985 15:00:00)-Water Temperature (C)]]*OO[[#This Row],[68]]</f>
        <v>7.3100023254224997E-19</v>
      </c>
      <c r="BS10" s="10">
        <f>3/24000000*OO[[#This Row],[127 (04JUL1985 18:00:00)-Water Temperature (C)]]*OO[[#This Row],[69]]</f>
        <v>6.8931967314750001E-19</v>
      </c>
      <c r="BT10" s="10">
        <f>3/24000000*OO[[#This Row],[128 (04JUL1985 21:00:00)-Water Temperature (C)]]*OO[[#This Row],[70]]</f>
        <v>6.5448445883474997E-19</v>
      </c>
      <c r="BU10" s="10">
        <f>3/24000000*OO[[#This Row],[129 (05JUL1985 00:00:00)-Water Temperature (C)]]*OO[[#This Row],[71]]</f>
        <v>6.29770479397125E-19</v>
      </c>
      <c r="BV10" s="10">
        <f>3/24000000*OO[[#This Row],[130 (05JUL1985 03:00:00)-Water Temperature (C)]]*OO[[#This Row],[72]]</f>
        <v>6.0899875458224988E-19</v>
      </c>
      <c r="BW10" s="10">
        <f>3/24000000*OO[[#This Row],[131 (05JUL1985 06:00:00)-Water Temperature (C)]]*OO[[#This Row],[73]]</f>
        <v>6.0482018968374996E-19</v>
      </c>
      <c r="BX10" s="10">
        <f>3/24000000*OO[[#This Row],[132 (05JUL1985 09:00:00)-Water Temperature (C)]]*OO[[#This Row],[74]]</f>
        <v>6.4480054610812486E-19</v>
      </c>
      <c r="BY10" s="10">
        <f>3/24000000*OO[[#This Row],[133 (05JUL1985 12:00:00)-Water Temperature (C)]]*OO[[#This Row],[75]]</f>
        <v>6.3406740917499997E-19</v>
      </c>
      <c r="BZ10" s="10">
        <f>3/24000000*OO[[#This Row],[134 (05JUL1985 15:00:00)-Water Temperature (C)]]*OO[[#This Row],[76]]</f>
        <v>6.3579657952449999E-19</v>
      </c>
      <c r="CA10" s="10">
        <f>3/24000000*OO[[#This Row],[135 (05JUL1985 18:00:00)-Water Temperature (C)]]*OO[[#This Row],[77]]</f>
        <v>6.1701806070874996E-19</v>
      </c>
      <c r="CB10" s="10">
        <f>3/24000000*OO[[#This Row],[136 (05JUL1985 21:00:00)-Water Temperature (C)]]*OO[[#This Row],[78]]</f>
        <v>5.8412773034999993E-19</v>
      </c>
      <c r="CC10" s="10">
        <f>3/24000000*OO[[#This Row],[137 (06JUL1985 00:00:00)-Water Temperature (C)]]*OO[[#This Row],[79]]</f>
        <v>5.5810490566999994E-19</v>
      </c>
      <c r="CD10" s="10">
        <f>3/24000000*OO[[#This Row],[138 (06JUL1985 03:00:00)-Water Temperature (C)]]*OO[[#This Row],[80]]</f>
        <v>5.4006289267124997E-19</v>
      </c>
      <c r="CE10" s="10">
        <f>3/24000000*OO[[#This Row],[139 (06JUL1985 06:00:00)-Water Temperature (C)]]*OO[[#This Row],[81]]</f>
        <v>5.2516476556299998E-19</v>
      </c>
      <c r="CF10" s="10">
        <f>3/24000000*OO[[#This Row],[140 (06JUL1985 09:00:00)-Water Temperature (C)]]*OO[[#This Row],[82]]</f>
        <v>5.1682112066562495E-19</v>
      </c>
      <c r="CG10" s="10">
        <f>3/24000000*OO[[#This Row],[141 (06JUL1985 12:00:00)-Water Temperature (C)]]*OO[[#This Row],[83]]</f>
        <v>4.8402135285987495E-19</v>
      </c>
      <c r="CH10" s="10">
        <f>3/24000000*OO[[#This Row],[142 (06JUL1985 15:00:00)-Water Temperature (C)]]*OO[[#This Row],[84]]</f>
        <v>4.6684974096749995E-19</v>
      </c>
      <c r="CI10" s="10">
        <f>3/24000000*OO[[#This Row],[143 (06JUL1985 18:00:00)-Water Temperature (C)]]*OO[[#This Row],[85]]</f>
        <v>4.5080408484375E-19</v>
      </c>
      <c r="CJ10" s="10">
        <f>3/24000000*OO[[#This Row],[144 (06JUL1985 21:00:00)-Water Temperature (C)]]*OO[[#This Row],[86]]</f>
        <v>4.1200578755374996E-19</v>
      </c>
      <c r="CK10" s="10">
        <f>3/24000000*OO[[#This Row],[145 (07JUL1985 00:00:00)-Water Temperature (C)]]*OO[[#This Row],[87]]</f>
        <v>3.8316196045837493E-19</v>
      </c>
      <c r="CL10" s="10">
        <f>3/24000000*OO[[#This Row],[146 (07JUL1985 03:00:00)-Water Temperature (C)]]*OO[[#This Row],[88]]</f>
        <v>3.7058378437499996E-19</v>
      </c>
      <c r="CM10" s="10">
        <f>3/24000000*OO[[#This Row],[147 (07JUL1985 06:00:00)-Water Temperature (C)]]*OO[[#This Row],[89]]</f>
        <v>3.8430435801862495E-19</v>
      </c>
      <c r="CN10" s="10">
        <f>3/24000000*OO[[#This Row],[148 (07JUL1985 09:00:00)-Water Temperature (C)]]*OO[[#This Row],[90]]</f>
        <v>4.2982776735E-19</v>
      </c>
      <c r="CO10" s="10">
        <f>3/24000000*OO[[#This Row],[149 (07JUL1985 12:00:00)-Water Temperature (C)]]*OO[[#This Row],[91]]</f>
        <v>4.5021016808374993E-19</v>
      </c>
      <c r="CP10" s="10">
        <f>3/24000000*OO[[#This Row],[150 (07JUL1985 15:00:00)-Water Temperature (C)]]*OO[[#This Row],[92]]</f>
        <v>4.5240924914174996E-19</v>
      </c>
      <c r="CQ10" s="10">
        <f>3/24000000*OO[[#This Row],[151 (07JUL1985 18:00:00)-Water Temperature (C)]]*OO[[#This Row],[93]]</f>
        <v>4.4913316798049996E-19</v>
      </c>
      <c r="CR10" s="10">
        <f>3/24000000*OO[[#This Row],[152 (07JUL1985 21:00:00)-Water Temperature (C)]]*OO[[#This Row],[94]]</f>
        <v>4.2087614710537498E-19</v>
      </c>
      <c r="CS10" s="10">
        <f>3/24000000*OO[[#This Row],[153 (08JUL1985 00:00:00)-Water Temperature (C)]]*OO[[#This Row],[95]]</f>
        <v>4.0296765948600001E-19</v>
      </c>
      <c r="CT10" s="10">
        <f>3/24000000*OO[[#This Row],[154 (08JUL1985 03:00:00)-Water Temperature (C)]]*OO[[#This Row],[96]]</f>
        <v>3.9157834152799995E-19</v>
      </c>
      <c r="CU10" s="10">
        <f>3/24000000*OO[[#This Row],[155 (08JUL1985 06:00:00)-Water Temperature (C)]]*OO[[#This Row],[97]]</f>
        <v>3.6672326517225E-19</v>
      </c>
      <c r="CV10" s="10">
        <f>3/24000000*OO[[#This Row],[156 (08JUL1985 09:00:00)-Water Temperature (C)]]*OO[[#This Row],[98]]</f>
        <v>3.35145311596E-19</v>
      </c>
      <c r="CW10" s="10">
        <f>3/24000000*OO[[#This Row],[157 (08JUL1985 12:00:00)-Water Temperature (C)]]*OO[[#This Row],[99]]</f>
        <v>3.1871869452937497E-19</v>
      </c>
    </row>
    <row r="11" spans="1:102" x14ac:dyDescent="0.35">
      <c r="A11" t="s">
        <v>15</v>
      </c>
      <c r="B11">
        <v>659.23059999999998</v>
      </c>
      <c r="C11" s="10">
        <f>3/24*OO[[#This Row],[59 (26JUN1985 06:00:00)-Water Temperature (C)]]*OO[[#This Row],[1]]/SUM(OO[1])</f>
        <v>1.7238635852326463E-6</v>
      </c>
      <c r="D11" s="10">
        <f>3/24*OO[[#This Row],[60 (26JUN1985 09:00:00)-Water Temperature (C)]]*OO[[#This Row],[2]]/SUM(OO[2])</f>
        <v>1.1440279066829725E-8</v>
      </c>
      <c r="E11" s="10">
        <f>3/24*OO[[#This Row],[61 (26JUN1985 12:00:00)-Water Temperature (C)]]*OO[[#This Row],[3]]/SUM(OO[3])</f>
        <v>7.9086742245345597E-11</v>
      </c>
      <c r="F11" s="10">
        <f>3/24*OO[[#This Row],[62 (26JUN1985 15:00:00)-Water Temperature (C)]]*OO[[#This Row],[4]]/SUM(OO[4])</f>
        <v>5.3112632243017973E-13</v>
      </c>
      <c r="G11" s="10">
        <f>3/24*OO[[#This Row],[63 (26JUN1985 18:00:00)-Water Temperature (C)]]*OO[[#This Row],[5]]/SUM(OO[5])</f>
        <v>3.804965457110565E-15</v>
      </c>
      <c r="H11" s="10">
        <f>3/24*OO[[#This Row],[64 (26JUN1985 21:00:00)-Water Temperature (C)]]*OO[[#This Row],[6]]/SUM(OO[6])</f>
        <v>9.8697746003772148E-17</v>
      </c>
      <c r="I11" s="10">
        <f>3/24*OO[[#This Row],[65 (27JUN1985 00:00:00)-Water Temperature (C)]]*OO[[#This Row],[7]]/SUM(OO[7])</f>
        <v>6.8042004266931629E-17</v>
      </c>
      <c r="J11" s="10">
        <f>3/24*OO[[#This Row],[66 (27JUN1985 03:00:00)-Water Temperature (C)]]*OO[[#This Row],[8]]/SUM(OO[8])</f>
        <v>6.6194502857144633E-17</v>
      </c>
      <c r="K11" s="10">
        <f>3/24*OO[[#This Row],[67 (27JUN1985 06:00:00)-Water Temperature (C)]]*OO[[#This Row],[9]]/SUM(OO[9])</f>
        <v>8.5296243368413274E-17</v>
      </c>
      <c r="L11" s="10">
        <f>3/24*OO[[#This Row],[68 (27JUN1985 09:00:00)-Water Temperature (C)]]*OO[[#This Row],[10]]/SUM(OO[10])</f>
        <v>1.0950173273884989E-16</v>
      </c>
      <c r="M11" s="10">
        <f>3/24*OO[[#This Row],[69 (27JUN1985 12:00:00)-Water Temperature (C)]]*OO[[#This Row],[11]]/SUM(OO[11])</f>
        <v>1.2558066912551997E-16</v>
      </c>
      <c r="N11" s="10">
        <f>3/24*OO[[#This Row],[70 (27JUN1985 15:00:00)-Water Temperature (C)]]*OO[[#This Row],[12]]/SUM(OO[12])</f>
        <v>1.2670121696156335E-16</v>
      </c>
      <c r="O11" s="10">
        <f>3/24*OO[[#This Row],[71 (27JUN1985 18:00:00)-Water Temperature (C)]]*OO[[#This Row],[13]]/SUM(OO[13])</f>
        <v>1.2572229563221776E-16</v>
      </c>
      <c r="P11" s="10">
        <f>3/24*OO[[#This Row],[72 (27JUN1985 21:00:00)-Water Temperature (C)]]*OO[[#This Row],[14]]/SUM(OO[14])</f>
        <v>1.2246745709723011E-16</v>
      </c>
      <c r="Q11" s="10">
        <f>3/24*OO[[#This Row],[73 (28JUN1985 00:00:00)-Water Temperature (C)]]*OO[[#This Row],[15]]/SUM(OO[15])</f>
        <v>1.1960587315455629E-16</v>
      </c>
      <c r="R11" s="10">
        <f>3/24*OO[[#This Row],[74 (28JUN1985 03:00:00)-Water Temperature (C)]]*OO[[#This Row],[16]]/SUM(OO[16])</f>
        <v>1.1549710955788932E-16</v>
      </c>
      <c r="S11" s="10">
        <f>3/24*OO[[#This Row],[75 (28JUN1985 06:00:00)-Water Temperature (C)]]*OO[[#This Row],[17]]/SUM(OO[17])</f>
        <v>1.1069448218630205E-16</v>
      </c>
      <c r="T11" s="10">
        <f>3/24*OO[[#This Row],[76 (28JUN1985 09:00:00)-Water Temperature (C)]]*OO[[#This Row],[18]]/SUM(OO[18])</f>
        <v>1.0292716339653085E-16</v>
      </c>
      <c r="U11" s="10">
        <f>3/24*OO[[#This Row],[77 (28JUN1985 12:00:00)-Water Temperature (C)]]*OO[[#This Row],[19]]/SUM(OO[19])</f>
        <v>9.7816372664794749E-17</v>
      </c>
      <c r="V11" s="10">
        <f>3/24000000*OO[[#This Row],[78 (28JUN1985 15:00:00)-Water Temperature (C)]]*OO[[#This Row],[20]]</f>
        <v>9.3835771786699998E-17</v>
      </c>
      <c r="W11" s="10">
        <f>3/24000000*OO[[#This Row],[79 (28JUN1985 18:00:00)-Water Temperature (C)]]*OO[[#This Row],[21]]</f>
        <v>8.7262586423624996E-17</v>
      </c>
      <c r="X11" s="10">
        <f>3/24000000*OO[[#This Row],[80 (28JUN1985 21:00:00)-Water Temperature (C)]]*OO[[#This Row],[22]]</f>
        <v>7.9581619312387501E-17</v>
      </c>
      <c r="Y11" s="10">
        <f>3/24000000*OO[[#This Row],[81 (29JUN1985 00:00:00)-Water Temperature (C)]]*OO[[#This Row],[23]]</f>
        <v>7.5639616700337496E-17</v>
      </c>
      <c r="Z11" s="10">
        <f>3/24000000*OO[[#This Row],[82 (29JUN1985 03:00:00)-Water Temperature (C)]]*OO[[#This Row],[24]]</f>
        <v>7.3535073867937498E-17</v>
      </c>
      <c r="AA11" s="10">
        <f>3/24000000*OO[[#This Row],[83 (29JUN1985 06:00:00)-Water Temperature (C)]]*OO[[#This Row],[25]]</f>
        <v>5.9704854678787502E-17</v>
      </c>
      <c r="AB11" s="10">
        <f>3/24000000*OO[[#This Row],[84 (29JUN1985 09:00:00)-Water Temperature (C)]]*OO[[#This Row],[26]]</f>
        <v>4.1713339298099997E-17</v>
      </c>
      <c r="AC11" s="10">
        <f>3/24000000*OO[[#This Row],[85 (29JUN1985 12:00:00)-Water Temperature (C)]]*OO[[#This Row],[27]]</f>
        <v>2.9113915575325001E-17</v>
      </c>
      <c r="AD11" s="10">
        <f>3/24000000*OO[[#This Row],[86 (29JUN1985 15:00:00)-Water Temperature (C)]]*OO[[#This Row],[28]]</f>
        <v>2.1610550223862499E-17</v>
      </c>
      <c r="AE11" s="10">
        <f>3/24000000*OO[[#This Row],[88 (29JUN1985 21:00:00)-Water Temperature (C)]]*OO[[#This Row],[30]]</f>
        <v>1.475250877125E-17</v>
      </c>
      <c r="AF11" s="10">
        <f>3/24000000*OO[[#This Row],[88 (29JUN1985 21:00:00)-Water Temperature (C)]]*OO[[#This Row],[30]]</f>
        <v>1.475250877125E-17</v>
      </c>
      <c r="AG11" s="10">
        <f>3/24000000*OO[[#This Row],[89 (30JUN1985 00:00:00)-Water Temperature (C)]]*OO[[#This Row],[31]]</f>
        <v>1.3154957600468747E-17</v>
      </c>
      <c r="AH11" s="10">
        <f>3/24000000*OO[[#This Row],[90 (30JUN1985 03:00:00)-Water Temperature (C)]]*OO[[#This Row],[32]]</f>
        <v>1.2070354166437499E-17</v>
      </c>
      <c r="AI11" s="10">
        <f>3/24000000*OO[[#This Row],[91 (30JUN1985 06:00:00)-Water Temperature (C)]]*OO[[#This Row],[33]]</f>
        <v>1.1055749208424999E-17</v>
      </c>
      <c r="AJ11" s="10">
        <f>3/24000000*OO[[#This Row],[92 (30JUN1985 09:00:00)-Water Temperature (C)]]*OO[[#This Row],[34]]</f>
        <v>1.0407325905524999E-17</v>
      </c>
      <c r="AK11" s="10">
        <f>3/24000000*OO[[#This Row],[93 (30JUN1985 12:00:00)-Water Temperature (C)]]*OO[[#This Row],[35]]</f>
        <v>9.9050319617424993E-18</v>
      </c>
      <c r="AL11" s="10">
        <f>3/24000000*OO[[#This Row],[94 (30JUN1985 15:00:00)-Water Temperature (C)]]*OO[[#This Row],[36]]</f>
        <v>9.3207762441187509E-18</v>
      </c>
      <c r="AM11" s="10">
        <f>3/24000000*OO[[#This Row],[95 (30JUN1985 18:00:00)-Water Temperature (C)]]*OO[[#This Row],[37]]</f>
        <v>8.6795353938224987E-18</v>
      </c>
      <c r="AN11" s="10">
        <f>3/24000000*OO[[#This Row],[96 (30JUN1985 21:00:00)-Water Temperature (C)]]*OO[[#This Row],[38]]</f>
        <v>7.8828395580549989E-18</v>
      </c>
      <c r="AO11" s="10">
        <f>3/24000000*OO[[#This Row],[97 (01JUL1985 00:00:00)-Water Temperature (C)]]*OO[[#This Row],[39]]</f>
        <v>7.2989212733099998E-18</v>
      </c>
      <c r="AP11" s="10">
        <f>3/24000000*OO[[#This Row],[98 (01JUL1985 03:00:00)-Water Temperature (C)]]*OO[[#This Row],[40]]</f>
        <v>6.9647743176974999E-18</v>
      </c>
      <c r="AQ11" s="10">
        <f>3/24000000*OO[[#This Row],[99 (01JUL1985 06:00:00)-Water Temperature (C)]]*OO[[#This Row],[41]]</f>
        <v>7.0067915486250001E-18</v>
      </c>
      <c r="AR11" s="10">
        <f>3/24000000*OO[[#This Row],[100 (01JUL1985 09:00:00)-Water Temperature (C)]]*OO[[#This Row],[42]]</f>
        <v>7.5692752792737503E-18</v>
      </c>
      <c r="AS11" s="10">
        <f>3/24000000*OO[[#This Row],[101 (01JUL1985 12:00:00)-Water Temperature (C)]]*OO[[#This Row],[43]]</f>
        <v>7.5366161101462496E-18</v>
      </c>
      <c r="AT11" s="10">
        <f>3/24000000*OO[[#This Row],[102 (01JUL1985 15:00:00)-Water Temperature (C)]]*OO[[#This Row],[44]]</f>
        <v>7.3454759970899993E-18</v>
      </c>
      <c r="AU11" s="10">
        <f>3/24000000*OO[[#This Row],[103 (01JUL1985 18:00:00)-Water Temperature (C)]]*OO[[#This Row],[45]]</f>
        <v>6.9561003668237486E-18</v>
      </c>
      <c r="AV11" s="10">
        <f>3/24000000*OO[[#This Row],[104 (01JUL1985 21:00:00)-Water Temperature (C)]]*OO[[#This Row],[46]]</f>
        <v>6.4998365110412491E-18</v>
      </c>
      <c r="AW11" s="10">
        <f>3/24000000*OO[[#This Row],[105 (02JUL1985 00:00:00)-Water Temperature (C)]]*OO[[#This Row],[47]]</f>
        <v>6.1074703993100003E-18</v>
      </c>
      <c r="AX11" s="10">
        <f>3/24000000*OO[[#This Row],[106 (02JUL1985 03:00:00)-Water Temperature (C)]]*OO[[#This Row],[48]]</f>
        <v>5.8532787312499999E-18</v>
      </c>
      <c r="AY11" s="10">
        <f>3/24000000*OO[[#This Row],[107 (02JUL1985 06:00:00)-Water Temperature (C)]]*OO[[#This Row],[49]]</f>
        <v>5.7433398988812506E-18</v>
      </c>
      <c r="AZ11" s="10">
        <f>3/24000000*OO[[#This Row],[108 (02JUL1985 09:00:00)-Water Temperature (C)]]*OO[[#This Row],[50]]</f>
        <v>5.9324888072624998E-18</v>
      </c>
      <c r="BA11" s="10">
        <f>3/24000000*OO[[#This Row],[109 (02JUL1985 12:00:00)-Water Temperature (C)]]*OO[[#This Row],[51]]</f>
        <v>5.7481681111749996E-18</v>
      </c>
      <c r="BB11" s="10">
        <f>3/24000000*OO[[#This Row],[110 (02JUL1985 15:00:00)-Water Temperature (C)]]*OO[[#This Row],[52]]</f>
        <v>5.4984405403687499E-18</v>
      </c>
      <c r="BC11" s="10">
        <f>3/24000000*OO[[#This Row],[111 (02JUL1985 18:00:00)-Water Temperature (C)]]*OO[[#This Row],[53]]</f>
        <v>5.2654075592350006E-18</v>
      </c>
      <c r="BD11" s="10">
        <f>3/24000000*OO[[#This Row],[112 (02JUL1985 21:00:00)-Water Temperature (C)]]*OO[[#This Row],[54]]</f>
        <v>4.8432498163800002E-18</v>
      </c>
      <c r="BE11" s="10">
        <f>3/24000000*OO[[#This Row],[113 (03JUL1985 00:00:00)-Water Temperature (C)]]*OO[[#This Row],[55]]</f>
        <v>4.4847564746400007E-18</v>
      </c>
      <c r="BF11" s="10">
        <f>3/24000000*OO[[#This Row],[114 (03JUL1985 03:00:00)-Water Temperature (C)]]*OO[[#This Row],[56]]</f>
        <v>4.2943026359099995E-18</v>
      </c>
      <c r="BG11" s="10">
        <f>3/24000000*OO[[#This Row],[115 (03JUL1985 06:00:00)-Water Temperature (C)]]*OO[[#This Row],[57]]</f>
        <v>4.1728627727500001E-18</v>
      </c>
      <c r="BH11" s="10">
        <f>3/24000000*OO[[#This Row],[116 (03JUL1985 09:00:00)-Water Temperature (C)]]*OO[[#This Row],[58]]</f>
        <v>4.3023007045012492E-18</v>
      </c>
      <c r="BI11" s="10">
        <f>3/24000000*OO[[#This Row],[117 (03JUL1985 12:00:00)-Water Temperature (C)]]*OO[[#This Row],[59]]</f>
        <v>4.2725795045299997E-18</v>
      </c>
      <c r="BJ11" s="10">
        <f>3/24000000*OO[[#This Row],[118 (03JUL1985 15:00:00)-Water Temperature (C)]]*OO[[#This Row],[60]]</f>
        <v>4.0836061922249998E-18</v>
      </c>
      <c r="BK11" s="10">
        <f>3/24000000*OO[[#This Row],[119 (03JUL1985 18:00:00)-Water Temperature (C)]]*OO[[#This Row],[61]]</f>
        <v>3.8972168636712498E-18</v>
      </c>
      <c r="BL11" s="10">
        <f>3/24000000*OO[[#This Row],[120 (03JUL1985 21:00:00)-Water Temperature (C)]]*OO[[#This Row],[62]]</f>
        <v>3.5659827526887497E-18</v>
      </c>
      <c r="BM11" s="10">
        <f>3/24000000*OO[[#This Row],[121 (04JUL1985 00:00:00)-Water Temperature (C)]]*OO[[#This Row],[63]]</f>
        <v>3.3371722934774998E-18</v>
      </c>
      <c r="BN11" s="10">
        <f>3/24000000*OO[[#This Row],[122 (04JUL1985 03:00:00)-Water Temperature (C)]]*OO[[#This Row],[64]]</f>
        <v>3.2043177507574992E-18</v>
      </c>
      <c r="BO11" s="10">
        <f>3/24000000*OO[[#This Row],[123 (04JUL1985 06:00:00)-Water Temperature (C)]]*OO[[#This Row],[65]]</f>
        <v>3.1199337891037499E-18</v>
      </c>
      <c r="BP11" s="10">
        <f>3/24000000*OO[[#This Row],[124 (04JUL1985 09:00:00)-Water Temperature (C)]]*OO[[#This Row],[66]]</f>
        <v>3.1631445866249997E-18</v>
      </c>
      <c r="BQ11" s="10">
        <f>3/24000000*OO[[#This Row],[125 (04JUL1985 12:00:00)-Water Temperature (C)]]*OO[[#This Row],[67]]</f>
        <v>3.0236636133462497E-18</v>
      </c>
      <c r="BR11" s="10">
        <f>3/24000000*OO[[#This Row],[126 (04JUL1985 15:00:00)-Water Temperature (C)]]*OO[[#This Row],[68]]</f>
        <v>2.9528249061200001E-18</v>
      </c>
      <c r="BS11" s="10">
        <f>3/24000000*OO[[#This Row],[127 (04JUL1985 18:00:00)-Water Temperature (C)]]*OO[[#This Row],[69]]</f>
        <v>2.7801813196400001E-18</v>
      </c>
      <c r="BT11" s="10">
        <f>3/24000000*OO[[#This Row],[128 (04JUL1985 21:00:00)-Water Temperature (C)]]*OO[[#This Row],[70]]</f>
        <v>2.6259659578750004E-18</v>
      </c>
      <c r="BU11" s="10">
        <f>3/24000000*OO[[#This Row],[129 (05JUL1985 00:00:00)-Water Temperature (C)]]*OO[[#This Row],[71]]</f>
        <v>2.5247169486875E-18</v>
      </c>
      <c r="BV11" s="10">
        <f>3/24000000*OO[[#This Row],[130 (05JUL1985 03:00:00)-Water Temperature (C)]]*OO[[#This Row],[72]]</f>
        <v>2.4407885717212502E-18</v>
      </c>
      <c r="BW11" s="10">
        <f>3/24000000*OO[[#This Row],[131 (05JUL1985 06:00:00)-Water Temperature (C)]]*OO[[#This Row],[73]]</f>
        <v>2.4304636290262495E-18</v>
      </c>
      <c r="BX11" s="10">
        <f>3/24000000*OO[[#This Row],[132 (05JUL1985 09:00:00)-Water Temperature (C)]]*OO[[#This Row],[74]]</f>
        <v>2.6039814977600001E-18</v>
      </c>
      <c r="BY11" s="10">
        <f>3/24000000*OO[[#This Row],[133 (05JUL1985 12:00:00)-Water Temperature (C)]]*OO[[#This Row],[75]]</f>
        <v>2.5625556717750001E-18</v>
      </c>
      <c r="BZ11" s="10">
        <f>3/24000000*OO[[#This Row],[134 (05JUL1985 15:00:00)-Water Temperature (C)]]*OO[[#This Row],[76]]</f>
        <v>2.5627985339725001E-18</v>
      </c>
      <c r="CA11" s="10">
        <f>3/24000000*OO[[#This Row],[135 (05JUL1985 18:00:00)-Water Temperature (C)]]*OO[[#This Row],[77]]</f>
        <v>2.4888960199400001E-18</v>
      </c>
      <c r="CB11" s="10">
        <f>3/24000000*OO[[#This Row],[136 (05JUL1985 21:00:00)-Water Temperature (C)]]*OO[[#This Row],[78]]</f>
        <v>2.3478809048199999E-18</v>
      </c>
      <c r="CC11" s="10">
        <f>3/24000000*OO[[#This Row],[137 (06JUL1985 00:00:00)-Water Temperature (C)]]*OO[[#This Row],[79]]</f>
        <v>2.2299104807374999E-18</v>
      </c>
      <c r="CD11" s="10">
        <f>3/24000000*OO[[#This Row],[138 (06JUL1985 03:00:00)-Water Temperature (C)]]*OO[[#This Row],[80]]</f>
        <v>2.1538207573487496E-18</v>
      </c>
      <c r="CE11" s="10">
        <f>3/24000000*OO[[#This Row],[139 (06JUL1985 06:00:00)-Water Temperature (C)]]*OO[[#This Row],[81]]</f>
        <v>2.0880674584E-18</v>
      </c>
      <c r="CF11" s="10">
        <f>3/24000000*OO[[#This Row],[140 (06JUL1985 09:00:00)-Water Temperature (C)]]*OO[[#This Row],[82]]</f>
        <v>2.0766220931749999E-18</v>
      </c>
      <c r="CG11" s="10">
        <f>3/24000000*OO[[#This Row],[141 (06JUL1985 12:00:00)-Water Temperature (C)]]*OO[[#This Row],[83]]</f>
        <v>1.9562486340050001E-18</v>
      </c>
      <c r="CH11" s="10">
        <f>3/24000000*OO[[#This Row],[142 (06JUL1985 15:00:00)-Water Temperature (C)]]*OO[[#This Row],[84]]</f>
        <v>1.8865267418025003E-18</v>
      </c>
      <c r="CI11" s="10">
        <f>3/24000000*OO[[#This Row],[143 (06JUL1985 18:00:00)-Water Temperature (C)]]*OO[[#This Row],[85]]</f>
        <v>1.8265815810250003E-18</v>
      </c>
      <c r="CJ11" s="10">
        <f>3/24000000*OO[[#This Row],[144 (06JUL1985 21:00:00)-Water Temperature (C)]]*OO[[#This Row],[86]]</f>
        <v>1.6658617535999996E-18</v>
      </c>
      <c r="CK11" s="10">
        <f>3/24000000*OO[[#This Row],[145 (07JUL1985 00:00:00)-Water Temperature (C)]]*OO[[#This Row],[87]]</f>
        <v>1.5313086066899998E-18</v>
      </c>
      <c r="CL11" s="10">
        <f>3/24000000*OO[[#This Row],[146 (07JUL1985 03:00:00)-Water Temperature (C)]]*OO[[#This Row],[88]]</f>
        <v>1.4793703296599999E-18</v>
      </c>
      <c r="CM11" s="10">
        <f>3/24000000*OO[[#This Row],[147 (07JUL1985 06:00:00)-Water Temperature (C)]]*OO[[#This Row],[89]]</f>
        <v>1.54152895755375E-18</v>
      </c>
      <c r="CN11" s="10">
        <f>3/24000000*OO[[#This Row],[148 (07JUL1985 09:00:00)-Water Temperature (C)]]*OO[[#This Row],[90]]</f>
        <v>1.7414258632874999E-18</v>
      </c>
      <c r="CO11" s="10">
        <f>3/24000000*OO[[#This Row],[149 (07JUL1985 12:00:00)-Water Temperature (C)]]*OO[[#This Row],[91]]</f>
        <v>1.8256225651049997E-18</v>
      </c>
      <c r="CP11" s="10">
        <f>3/24000000*OO[[#This Row],[150 (07JUL1985 15:00:00)-Water Temperature (C)]]*OO[[#This Row],[92]]</f>
        <v>1.8287832360037497E-18</v>
      </c>
      <c r="CQ11" s="10">
        <f>3/24000000*OO[[#This Row],[151 (07JUL1985 18:00:00)-Water Temperature (C)]]*OO[[#This Row],[93]]</f>
        <v>1.8138680396675003E-18</v>
      </c>
      <c r="CR11" s="10">
        <f>3/24000000*OO[[#This Row],[152 (07JUL1985 21:00:00)-Water Temperature (C)]]*OO[[#This Row],[94]]</f>
        <v>1.69126546131375E-18</v>
      </c>
      <c r="CS11" s="10">
        <f>3/24000000*OO[[#This Row],[153 (08JUL1985 00:00:00)-Water Temperature (C)]]*OO[[#This Row],[95]]</f>
        <v>1.6052674048425002E-18</v>
      </c>
      <c r="CT11" s="10">
        <f>3/24000000*OO[[#This Row],[154 (08JUL1985 03:00:00)-Water Temperature (C)]]*OO[[#This Row],[96]]</f>
        <v>1.55533174493125E-18</v>
      </c>
      <c r="CU11" s="10">
        <f>3/24000000*OO[[#This Row],[155 (08JUL1985 06:00:00)-Water Temperature (C)]]*OO[[#This Row],[97]]</f>
        <v>1.4485849597395001E-18</v>
      </c>
      <c r="CV11" s="10">
        <f>3/24000000*OO[[#This Row],[156 (08JUL1985 09:00:00)-Water Temperature (C)]]*OO[[#This Row],[98]]</f>
        <v>1.3259963751326249E-18</v>
      </c>
      <c r="CW11" s="10">
        <f>3/24000000*OO[[#This Row],[157 (08JUL1985 12:00:00)-Water Temperature (C)]]*OO[[#This Row],[99]]</f>
        <v>1.272816902476E-18</v>
      </c>
    </row>
    <row r="12" spans="1:102" x14ac:dyDescent="0.35">
      <c r="A12" t="s">
        <v>16</v>
      </c>
      <c r="B12">
        <v>733.02260000000001</v>
      </c>
      <c r="C12" s="10">
        <f>3/24*OO[[#This Row],[59 (26JUN1985 06:00:00)-Water Temperature (C)]]*OO[[#This Row],[1]]/SUM(OO[1])</f>
        <v>3.1525777774743184E-6</v>
      </c>
      <c r="D12" s="10">
        <f>3/24*OO[[#This Row],[60 (26JUN1985 09:00:00)-Water Temperature (C)]]*OO[[#This Row],[2]]/SUM(OO[2])</f>
        <v>2.0884635200516019E-8</v>
      </c>
      <c r="E12" s="10">
        <f>3/24*OO[[#This Row],[61 (26JUN1985 12:00:00)-Water Temperature (C)]]*OO[[#This Row],[3]]/SUM(OO[3])</f>
        <v>1.446944023296882E-10</v>
      </c>
      <c r="F12" s="10">
        <f>3/24*OO[[#This Row],[62 (26JUN1985 15:00:00)-Water Temperature (C)]]*OO[[#This Row],[4]]/SUM(OO[4])</f>
        <v>9.6997569391697862E-13</v>
      </c>
      <c r="G12" s="10">
        <f>3/24*OO[[#This Row],[63 (26JUN1985 18:00:00)-Water Temperature (C)]]*OO[[#This Row],[5]]/SUM(OO[5])</f>
        <v>7.0633298934610779E-15</v>
      </c>
      <c r="H12" s="10">
        <f>3/24*OO[[#This Row],[64 (26JUN1985 21:00:00)-Water Temperature (C)]]*OO[[#This Row],[6]]/SUM(OO[6])</f>
        <v>3.2169634451733516E-16</v>
      </c>
      <c r="I12" s="10">
        <f>3/24*OO[[#This Row],[65 (27JUN1985 00:00:00)-Water Temperature (C)]]*OO[[#This Row],[7]]/SUM(OO[7])</f>
        <v>2.5477798737307838E-16</v>
      </c>
      <c r="J12" s="10">
        <f>3/24*OO[[#This Row],[66 (27JUN1985 03:00:00)-Water Temperature (C)]]*OO[[#This Row],[8]]/SUM(OO[8])</f>
        <v>2.4902347114179749E-16</v>
      </c>
      <c r="K12" s="10">
        <f>3/24*OO[[#This Row],[67 (27JUN1985 06:00:00)-Water Temperature (C)]]*OO[[#This Row],[9]]/SUM(OO[9])</f>
        <v>3.2286678050801074E-16</v>
      </c>
      <c r="L12" s="10">
        <f>3/24*OO[[#This Row],[68 (27JUN1985 09:00:00)-Water Temperature (C)]]*OO[[#This Row],[10]]/SUM(OO[10])</f>
        <v>4.0310495014118631E-16</v>
      </c>
      <c r="M12" s="10">
        <f>3/24*OO[[#This Row],[69 (27JUN1985 12:00:00)-Water Temperature (C)]]*OO[[#This Row],[11]]/SUM(OO[11])</f>
        <v>4.5450580710002674E-16</v>
      </c>
      <c r="N12" s="10">
        <f>3/24*OO[[#This Row],[70 (27JUN1985 15:00:00)-Water Temperature (C)]]*OO[[#This Row],[12]]/SUM(OO[12])</f>
        <v>4.4941155727291303E-16</v>
      </c>
      <c r="O12" s="10">
        <f>3/24*OO[[#This Row],[71 (27JUN1985 18:00:00)-Water Temperature (C)]]*OO[[#This Row],[13]]/SUM(OO[13])</f>
        <v>4.3813995979885646E-16</v>
      </c>
      <c r="P12" s="10">
        <f>3/24*OO[[#This Row],[72 (27JUN1985 21:00:00)-Water Temperature (C)]]*OO[[#This Row],[14]]/SUM(OO[14])</f>
        <v>4.2044512402928511E-16</v>
      </c>
      <c r="Q12" s="10">
        <f>3/24*OO[[#This Row],[73 (28JUN1985 00:00:00)-Water Temperature (C)]]*OO[[#This Row],[15]]/SUM(OO[15])</f>
        <v>4.0382854407289567E-16</v>
      </c>
      <c r="R12" s="10">
        <f>3/24*OO[[#This Row],[74 (28JUN1985 03:00:00)-Water Temperature (C)]]*OO[[#This Row],[16]]/SUM(OO[16])</f>
        <v>3.8393170961329841E-16</v>
      </c>
      <c r="S12" s="10">
        <f>3/24*OO[[#This Row],[75 (28JUN1985 06:00:00)-Water Temperature (C)]]*OO[[#This Row],[17]]/SUM(OO[17])</f>
        <v>3.6109235887178547E-16</v>
      </c>
      <c r="T12" s="10">
        <f>3/24*OO[[#This Row],[76 (28JUN1985 09:00:00)-Water Temperature (C)]]*OO[[#This Row],[18]]/SUM(OO[18])</f>
        <v>3.3413400363587351E-16</v>
      </c>
      <c r="U12" s="10">
        <f>3/24*OO[[#This Row],[77 (28JUN1985 12:00:00)-Water Temperature (C)]]*OO[[#This Row],[19]]/SUM(OO[19])</f>
        <v>3.1667845284156147E-16</v>
      </c>
      <c r="V12" s="10">
        <f>3/24000000*OO[[#This Row],[78 (28JUN1985 15:00:00)-Water Temperature (C)]]*OO[[#This Row],[20]]</f>
        <v>3.0285831815099993E-16</v>
      </c>
      <c r="W12" s="10">
        <f>3/24000000*OO[[#This Row],[79 (28JUN1985 18:00:00)-Water Temperature (C)]]*OO[[#This Row],[21]]</f>
        <v>2.7908149903849996E-16</v>
      </c>
      <c r="X12" s="10">
        <f>3/24000000*OO[[#This Row],[80 (28JUN1985 21:00:00)-Water Temperature (C)]]*OO[[#This Row],[22]]</f>
        <v>2.5215424317599995E-16</v>
      </c>
      <c r="Y12" s="10">
        <f>3/24000000*OO[[#This Row],[81 (29JUN1985 00:00:00)-Water Temperature (C)]]*OO[[#This Row],[23]]</f>
        <v>2.365003970325E-16</v>
      </c>
      <c r="Z12" s="10">
        <f>3/24000000*OO[[#This Row],[82 (29JUN1985 03:00:00)-Water Temperature (C)]]*OO[[#This Row],[24]]</f>
        <v>2.2753816120699996E-16</v>
      </c>
      <c r="AA12" s="10">
        <f>3/24000000*OO[[#This Row],[83 (29JUN1985 06:00:00)-Water Temperature (C)]]*OO[[#This Row],[25]]</f>
        <v>1.7946382567312499E-16</v>
      </c>
      <c r="AB12" s="10">
        <f>3/24000000*OO[[#This Row],[84 (29JUN1985 09:00:00)-Water Temperature (C)]]*OO[[#This Row],[26]]</f>
        <v>1.24971859293025E-16</v>
      </c>
      <c r="AC12" s="10">
        <f>3/24000000*OO[[#This Row],[85 (29JUN1985 12:00:00)-Water Temperature (C)]]*OO[[#This Row],[27]]</f>
        <v>8.8429601142724999E-17</v>
      </c>
      <c r="AD12" s="10">
        <f>3/24000000*OO[[#This Row],[86 (29JUN1985 15:00:00)-Water Temperature (C)]]*OO[[#This Row],[28]]</f>
        <v>6.6355106301087496E-17</v>
      </c>
      <c r="AE12" s="10">
        <f>3/24000000*OO[[#This Row],[88 (29JUN1985 21:00:00)-Water Temperature (C)]]*OO[[#This Row],[30]]</f>
        <v>4.5734478187500002E-17</v>
      </c>
      <c r="AF12" s="10">
        <f>3/24000000*OO[[#This Row],[88 (29JUN1985 21:00:00)-Water Temperature (C)]]*OO[[#This Row],[30]]</f>
        <v>4.5734478187500002E-17</v>
      </c>
      <c r="AG12" s="10">
        <f>3/24000000*OO[[#This Row],[89 (30JUN1985 00:00:00)-Water Temperature (C)]]*OO[[#This Row],[31]]</f>
        <v>4.0737179392649998E-17</v>
      </c>
      <c r="AH12" s="10">
        <f>3/24000000*OO[[#This Row],[90 (30JUN1985 03:00:00)-Water Temperature (C)]]*OO[[#This Row],[32]]</f>
        <v>3.7338301796249998E-17</v>
      </c>
      <c r="AI12" s="10">
        <f>3/24000000*OO[[#This Row],[91 (30JUN1985 06:00:00)-Water Temperature (C)]]*OO[[#This Row],[33]]</f>
        <v>3.4074173797937492E-17</v>
      </c>
      <c r="AJ12" s="10">
        <f>3/24000000*OO[[#This Row],[92 (30JUN1985 09:00:00)-Water Temperature (C)]]*OO[[#This Row],[34]]</f>
        <v>3.2256423183449998E-17</v>
      </c>
      <c r="AK12" s="10">
        <f>3/24000000*OO[[#This Row],[93 (30JUN1985 12:00:00)-Water Temperature (C)]]*OO[[#This Row],[35]]</f>
        <v>3.0873236417275002E-17</v>
      </c>
      <c r="AL12" s="10">
        <f>3/24000000*OO[[#This Row],[94 (30JUN1985 15:00:00)-Water Temperature (C)]]*OO[[#This Row],[36]]</f>
        <v>2.9183590385724998E-17</v>
      </c>
      <c r="AM12" s="10">
        <f>3/24000000*OO[[#This Row],[95 (30JUN1985 18:00:00)-Water Temperature (C)]]*OO[[#This Row],[37]]</f>
        <v>2.7254530984549997E-17</v>
      </c>
      <c r="AN12" s="10">
        <f>3/24000000*OO[[#This Row],[96 (30JUN1985 21:00:00)-Water Temperature (C)]]*OO[[#This Row],[38]]</f>
        <v>2.4660654545999994E-17</v>
      </c>
      <c r="AO12" s="10">
        <f>3/24000000*OO[[#This Row],[97 (01JUL1985 00:00:00)-Water Temperature (C)]]*OO[[#This Row],[39]]</f>
        <v>2.2724885366999997E-17</v>
      </c>
      <c r="AP12" s="10">
        <f>3/24000000*OO[[#This Row],[98 (01JUL1985 03:00:00)-Water Temperature (C)]]*OO[[#This Row],[40]]</f>
        <v>2.1683574572624996E-17</v>
      </c>
      <c r="AQ12" s="10">
        <f>3/24000000*OO[[#This Row],[99 (01JUL1985 06:00:00)-Water Temperature (C)]]*OO[[#This Row],[41]]</f>
        <v>2.1896326377200001E-17</v>
      </c>
      <c r="AR12" s="10">
        <f>3/24000000*OO[[#This Row],[100 (01JUL1985 09:00:00)-Water Temperature (C)]]*OO[[#This Row],[42]]</f>
        <v>2.38236151066875E-17</v>
      </c>
      <c r="AS12" s="10">
        <f>3/24000000*OO[[#This Row],[101 (01JUL1985 12:00:00)-Water Temperature (C)]]*OO[[#This Row],[43]]</f>
        <v>2.3785522134524997E-17</v>
      </c>
      <c r="AT12" s="10">
        <f>3/24000000*OO[[#This Row],[102 (01JUL1985 15:00:00)-Water Temperature (C)]]*OO[[#This Row],[44]]</f>
        <v>2.3133335715600003E-17</v>
      </c>
      <c r="AU12" s="10">
        <f>3/24000000*OO[[#This Row],[103 (01JUL1985 18:00:00)-Water Temperature (C)]]*OO[[#This Row],[45]]</f>
        <v>2.1837385661062499E-17</v>
      </c>
      <c r="AV12" s="10">
        <f>3/24000000*OO[[#This Row],[104 (01JUL1985 21:00:00)-Water Temperature (C)]]*OO[[#This Row],[46]]</f>
        <v>2.0333329762312499E-17</v>
      </c>
      <c r="AW12" s="10">
        <f>3/24000000*OO[[#This Row],[105 (02JUL1985 00:00:00)-Water Temperature (C)]]*OO[[#This Row],[47]]</f>
        <v>1.9030920274199998E-17</v>
      </c>
      <c r="AX12" s="10">
        <f>3/24000000*OO[[#This Row],[106 (02JUL1985 03:00:00)-Water Temperature (C)]]*OO[[#This Row],[48]]</f>
        <v>1.8217420295287501E-17</v>
      </c>
      <c r="AY12" s="10">
        <f>3/24000000*OO[[#This Row],[107 (02JUL1985 06:00:00)-Water Temperature (C)]]*OO[[#This Row],[49]]</f>
        <v>1.78742028105E-17</v>
      </c>
      <c r="AZ12" s="10">
        <f>3/24000000*OO[[#This Row],[108 (02JUL1985 09:00:00)-Water Temperature (C)]]*OO[[#This Row],[50]]</f>
        <v>1.8602586614487498E-17</v>
      </c>
      <c r="BA12" s="10">
        <f>3/24000000*OO[[#This Row],[109 (02JUL1985 12:00:00)-Water Temperature (C)]]*OO[[#This Row],[51]]</f>
        <v>1.8095884408862501E-17</v>
      </c>
      <c r="BB12" s="10">
        <f>3/24000000*OO[[#This Row],[110 (02JUL1985 15:00:00)-Water Temperature (C)]]*OO[[#This Row],[52]]</f>
        <v>1.7301437118E-17</v>
      </c>
      <c r="BC12" s="10">
        <f>3/24000000*OO[[#This Row],[111 (02JUL1985 18:00:00)-Water Temperature (C)]]*OO[[#This Row],[53]]</f>
        <v>1.6566884513024999E-17</v>
      </c>
      <c r="BD12" s="10">
        <f>3/24000000*OO[[#This Row],[112 (02JUL1985 21:00:00)-Water Temperature (C)]]*OO[[#This Row],[54]]</f>
        <v>1.5212504009250001E-17</v>
      </c>
      <c r="BE12" s="10">
        <f>3/24000000*OO[[#This Row],[113 (03JUL1985 00:00:00)-Water Temperature (C)]]*OO[[#This Row],[55]]</f>
        <v>1.3982278864749997E-17</v>
      </c>
      <c r="BF12" s="10">
        <f>3/24000000*OO[[#This Row],[114 (03JUL1985 03:00:00)-Water Temperature (C)]]*OO[[#This Row],[56]]</f>
        <v>1.3366957900783752E-17</v>
      </c>
      <c r="BG12" s="10">
        <f>3/24000000*OO[[#This Row],[115 (03JUL1985 06:00:00)-Water Temperature (C)]]*OO[[#This Row],[57]]</f>
        <v>1.298581263357125E-17</v>
      </c>
      <c r="BH12" s="10">
        <f>3/24000000*OO[[#This Row],[116 (03JUL1985 09:00:00)-Water Temperature (C)]]*OO[[#This Row],[58]]</f>
        <v>1.3470606854032499E-17</v>
      </c>
      <c r="BI12" s="10">
        <f>3/24000000*OO[[#This Row],[117 (03JUL1985 12:00:00)-Water Temperature (C)]]*OO[[#This Row],[59]]</f>
        <v>1.3450168314556249E-17</v>
      </c>
      <c r="BJ12" s="10">
        <f>3/24000000*OO[[#This Row],[118 (03JUL1985 15:00:00)-Water Temperature (C)]]*OO[[#This Row],[60]]</f>
        <v>1.2874221696575001E-17</v>
      </c>
      <c r="BK12" s="10">
        <f>3/24000000*OO[[#This Row],[119 (03JUL1985 18:00:00)-Water Temperature (C)]]*OO[[#This Row],[61]]</f>
        <v>1.2278428145753749E-17</v>
      </c>
      <c r="BL12" s="10">
        <f>3/24000000*OO[[#This Row],[120 (03JUL1985 21:00:00)-Water Temperature (C)]]*OO[[#This Row],[62]]</f>
        <v>1.1195117516527499E-17</v>
      </c>
      <c r="BM12" s="10">
        <f>3/24000000*OO[[#This Row],[121 (04JUL1985 00:00:00)-Water Temperature (C)]]*OO[[#This Row],[63]]</f>
        <v>1.0414482695381249E-17</v>
      </c>
      <c r="BN12" s="10">
        <f>3/24000000*OO[[#This Row],[122 (04JUL1985 03:00:00)-Water Temperature (C)]]*OO[[#This Row],[64]]</f>
        <v>9.9853649803199998E-18</v>
      </c>
      <c r="BO12" s="10">
        <f>3/24000000*OO[[#This Row],[123 (04JUL1985 06:00:00)-Water Temperature (C)]]*OO[[#This Row],[65]]</f>
        <v>9.7215393880687482E-18</v>
      </c>
      <c r="BP12" s="10">
        <f>3/24000000*OO[[#This Row],[124 (04JUL1985 09:00:00)-Water Temperature (C)]]*OO[[#This Row],[66]]</f>
        <v>9.8935000595000007E-18</v>
      </c>
      <c r="BQ12" s="10">
        <f>3/24000000*OO[[#This Row],[125 (04JUL1985 12:00:00)-Water Temperature (C)]]*OO[[#This Row],[67]]</f>
        <v>9.4843450584337492E-18</v>
      </c>
      <c r="BR12" s="10">
        <f>3/24000000*OO[[#This Row],[126 (04JUL1985 15:00:00)-Water Temperature (C)]]*OO[[#This Row],[68]]</f>
        <v>9.2674106598899991E-18</v>
      </c>
      <c r="BS12" s="10">
        <f>3/24000000*OO[[#This Row],[127 (04JUL1985 18:00:00)-Water Temperature (C)]]*OO[[#This Row],[69]]</f>
        <v>8.7198579986400005E-18</v>
      </c>
      <c r="BT12" s="10">
        <f>3/24000000*OO[[#This Row],[128 (04JUL1985 21:00:00)-Water Temperature (C)]]*OO[[#This Row],[70]]</f>
        <v>8.1981345725E-18</v>
      </c>
      <c r="BU12" s="10">
        <f>3/24000000*OO[[#This Row],[129 (05JUL1985 00:00:00)-Water Temperature (C)]]*OO[[#This Row],[71]]</f>
        <v>7.8768213262087494E-18</v>
      </c>
      <c r="BV12" s="10">
        <f>3/24000000*OO[[#This Row],[130 (05JUL1985 03:00:00)-Water Temperature (C)]]*OO[[#This Row],[72]]</f>
        <v>7.6157972155849994E-18</v>
      </c>
      <c r="BW12" s="10">
        <f>3/24000000*OO[[#This Row],[131 (05JUL1985 06:00:00)-Water Temperature (C)]]*OO[[#This Row],[73]]</f>
        <v>7.6064491717499987E-18</v>
      </c>
      <c r="BX12" s="10">
        <f>3/24000000*OO[[#This Row],[132 (05JUL1985 09:00:00)-Water Temperature (C)]]*OO[[#This Row],[74]]</f>
        <v>8.1722912912374997E-18</v>
      </c>
      <c r="BY12" s="10">
        <f>3/24000000*OO[[#This Row],[133 (05JUL1985 12:00:00)-Water Temperature (C)]]*OO[[#This Row],[75]]</f>
        <v>8.0519187996650008E-18</v>
      </c>
      <c r="BZ12" s="10">
        <f>3/24000000*OO[[#This Row],[134 (05JUL1985 15:00:00)-Water Temperature (C)]]*OO[[#This Row],[76]]</f>
        <v>8.0252344118649995E-18</v>
      </c>
      <c r="CA12" s="10">
        <f>3/24000000*OO[[#This Row],[135 (05JUL1985 18:00:00)-Water Temperature (C)]]*OO[[#This Row],[77]]</f>
        <v>7.8007907552537493E-18</v>
      </c>
      <c r="CB12" s="10">
        <f>3/24000000*OO[[#This Row],[136 (05JUL1985 21:00:00)-Water Temperature (C)]]*OO[[#This Row],[78]]</f>
        <v>7.3390178585562502E-18</v>
      </c>
      <c r="CC12" s="10">
        <f>3/24000000*OO[[#This Row],[137 (06JUL1985 00:00:00)-Water Temperature (C)]]*OO[[#This Row],[79]]</f>
        <v>6.9320974651499995E-18</v>
      </c>
      <c r="CD12" s="10">
        <f>3/24000000*OO[[#This Row],[138 (06JUL1985 03:00:00)-Water Temperature (C)]]*OO[[#This Row],[80]]</f>
        <v>6.6815208507175E-18</v>
      </c>
      <c r="CE12" s="10">
        <f>3/24000000*OO[[#This Row],[139 (06JUL1985 06:00:00)-Water Temperature (C)]]*OO[[#This Row],[81]]</f>
        <v>6.4517108727199986E-18</v>
      </c>
      <c r="CF12" s="10">
        <f>3/24000000*OO[[#This Row],[140 (06JUL1985 09:00:00)-Water Temperature (C)]]*OO[[#This Row],[82]]</f>
        <v>6.4707507582862497E-18</v>
      </c>
      <c r="CG12" s="10">
        <f>3/24000000*OO[[#This Row],[141 (06JUL1985 12:00:00)-Water Temperature (C)]]*OO[[#This Row],[83]]</f>
        <v>6.1317600745662499E-18</v>
      </c>
      <c r="CH12" s="10">
        <f>3/24000000*OO[[#This Row],[142 (06JUL1985 15:00:00)-Water Temperature (C)]]*OO[[#This Row],[84]]</f>
        <v>5.9124784448849999E-18</v>
      </c>
      <c r="CI12" s="10">
        <f>3/24000000*OO[[#This Row],[143 (06JUL1985 18:00:00)-Water Temperature (C)]]*OO[[#This Row],[85]]</f>
        <v>5.7381844693599991E-18</v>
      </c>
      <c r="CJ12" s="10">
        <f>3/24000000*OO[[#This Row],[144 (06JUL1985 21:00:00)-Water Temperature (C)]]*OO[[#This Row],[86]]</f>
        <v>5.2297508474750002E-18</v>
      </c>
      <c r="CK12" s="10">
        <f>3/24000000*OO[[#This Row],[145 (07JUL1985 00:00:00)-Water Temperature (C)]]*OO[[#This Row],[87]]</f>
        <v>4.7603667721224995E-18</v>
      </c>
      <c r="CL12" s="10">
        <f>3/24000000*OO[[#This Row],[146 (07JUL1985 03:00:00)-Water Temperature (C)]]*OO[[#This Row],[88]]</f>
        <v>4.5957141067337505E-18</v>
      </c>
      <c r="CM12" s="10">
        <f>3/24000000*OO[[#This Row],[147 (07JUL1985 06:00:00)-Water Temperature (C)]]*OO[[#This Row],[89]]</f>
        <v>4.8148285514700001E-18</v>
      </c>
      <c r="CN12" s="10">
        <f>3/24000000*OO[[#This Row],[148 (07JUL1985 09:00:00)-Water Temperature (C)]]*OO[[#This Row],[90]]</f>
        <v>5.4761133377499995E-18</v>
      </c>
      <c r="CO12" s="10">
        <f>3/24000000*OO[[#This Row],[149 (07JUL1985 12:00:00)-Water Temperature (C)]]*OO[[#This Row],[91]]</f>
        <v>5.7414031512825007E-18</v>
      </c>
      <c r="CP12" s="10">
        <f>3/24000000*OO[[#This Row],[150 (07JUL1985 15:00:00)-Water Temperature (C)]]*OO[[#This Row],[92]]</f>
        <v>5.7324555338499994E-18</v>
      </c>
      <c r="CQ12" s="10">
        <f>3/24000000*OO[[#This Row],[151 (07JUL1985 18:00:00)-Water Temperature (C)]]*OO[[#This Row],[93]]</f>
        <v>5.6767701976187492E-18</v>
      </c>
      <c r="CR12" s="10">
        <f>3/24000000*OO[[#This Row],[152 (07JUL1985 21:00:00)-Water Temperature (C)]]*OO[[#This Row],[94]]</f>
        <v>5.2735471172999996E-18</v>
      </c>
      <c r="CS12" s="10">
        <f>3/24000000*OO[[#This Row],[153 (08JUL1985 00:00:00)-Water Temperature (C)]]*OO[[#This Row],[95]]</f>
        <v>4.9661107203999997E-18</v>
      </c>
      <c r="CT12" s="10">
        <f>3/24000000*OO[[#This Row],[154 (08JUL1985 03:00:00)-Water Temperature (C)]]*OO[[#This Row],[96]]</f>
        <v>4.7947678895999998E-18</v>
      </c>
      <c r="CU12" s="10">
        <f>3/24000000*OO[[#This Row],[155 (08JUL1985 06:00:00)-Water Temperature (C)]]*OO[[#This Row],[97]]</f>
        <v>4.4365978933900002E-18</v>
      </c>
      <c r="CV12" s="10">
        <f>3/24000000*OO[[#This Row],[156 (08JUL1985 09:00:00)-Water Temperature (C)]]*OO[[#This Row],[98]]</f>
        <v>4.0682593885687501E-18</v>
      </c>
      <c r="CW12" s="10">
        <f>3/24000000*OO[[#This Row],[157 (08JUL1985 12:00:00)-Water Temperature (C)]]*OO[[#This Row],[99]]</f>
        <v>3.9359246666487494E-18</v>
      </c>
    </row>
    <row r="13" spans="1:102" x14ac:dyDescent="0.35">
      <c r="A13" s="3" t="s">
        <v>17</v>
      </c>
      <c r="B13" s="3">
        <v>731.47130000000004</v>
      </c>
      <c r="C13" s="10">
        <f>3/24*OO[[#This Row],[59 (26JUN1985 06:00:00)-Water Temperature (C)]]*OO[[#This Row],[1]]/SUM(OO[1])</f>
        <v>3.7975179216355519E-6</v>
      </c>
      <c r="D13" s="10">
        <f>3/24*OO[[#This Row],[60 (26JUN1985 09:00:00)-Water Temperature (C)]]*OO[[#This Row],[2]]/SUM(OO[2])</f>
        <v>2.5125062196931006E-8</v>
      </c>
      <c r="E13" s="10">
        <f>3/24*OO[[#This Row],[61 (26JUN1985 12:00:00)-Water Temperature (C)]]*OO[[#This Row],[3]]/SUM(OO[3])</f>
        <v>1.7432751077199679E-10</v>
      </c>
      <c r="F13" s="10">
        <f>3/24*OO[[#This Row],[62 (26JUN1985 15:00:00)-Water Temperature (C)]]*OO[[#This Row],[4]]/SUM(OO[4])</f>
        <v>1.1711931822230364E-12</v>
      </c>
      <c r="G13" s="10">
        <f>3/24*OO[[#This Row],[63 (26JUN1985 18:00:00)-Water Temperature (C)]]*OO[[#This Row],[5]]/SUM(OO[5])</f>
        <v>9.4965132141353323E-15</v>
      </c>
      <c r="H13" s="10">
        <f>3/24*OO[[#This Row],[64 (26JUN1985 21:00:00)-Water Temperature (C)]]*OO[[#This Row],[6]]/SUM(OO[6])</f>
        <v>1.4197456330942906E-15</v>
      </c>
      <c r="I13" s="10">
        <f>3/24*OO[[#This Row],[65 (27JUN1985 00:00:00)-Water Temperature (C)]]*OO[[#This Row],[7]]/SUM(OO[7])</f>
        <v>1.2524483193448187E-15</v>
      </c>
      <c r="J13" s="10">
        <f>3/24*OO[[#This Row],[66 (27JUN1985 03:00:00)-Water Temperature (C)]]*OO[[#This Row],[8]]/SUM(OO[8])</f>
        <v>1.2285054924364178E-15</v>
      </c>
      <c r="K13" s="10">
        <f>3/24*OO[[#This Row],[67 (27JUN1985 06:00:00)-Water Temperature (C)]]*OO[[#This Row],[9]]/SUM(OO[9])</f>
        <v>1.5846633727343613E-15</v>
      </c>
      <c r="L13" s="10">
        <f>3/24*OO[[#This Row],[68 (27JUN1985 09:00:00)-Water Temperature (C)]]*OO[[#This Row],[10]]/SUM(OO[10])</f>
        <v>1.8905414795897614E-15</v>
      </c>
      <c r="M13" s="10">
        <f>3/24*OO[[#This Row],[69 (27JUN1985 12:00:00)-Water Temperature (C)]]*OO[[#This Row],[11]]/SUM(OO[11])</f>
        <v>2.0610126115135001E-15</v>
      </c>
      <c r="N13" s="10">
        <f>3/24*OO[[#This Row],[70 (27JUN1985 15:00:00)-Water Temperature (C)]]*OO[[#This Row],[12]]/SUM(OO[12])</f>
        <v>1.9681489667232537E-15</v>
      </c>
      <c r="O13" s="10">
        <f>3/24*OO[[#This Row],[71 (27JUN1985 18:00:00)-Water Temperature (C)]]*OO[[#This Row],[13]]/SUM(OO[13])</f>
        <v>1.8579306614133126E-15</v>
      </c>
      <c r="P13" s="10">
        <f>3/24*OO[[#This Row],[72 (27JUN1985 21:00:00)-Water Temperature (C)]]*OO[[#This Row],[14]]/SUM(OO[14])</f>
        <v>1.7285630651258664E-15</v>
      </c>
      <c r="Q13" s="10">
        <f>3/24*OO[[#This Row],[73 (28JUN1985 00:00:00)-Water Temperature (C)]]*OO[[#This Row],[15]]/SUM(OO[15])</f>
        <v>1.6081166120292337E-15</v>
      </c>
      <c r="R13" s="10">
        <f>3/24*OO[[#This Row],[74 (28JUN1985 03:00:00)-Water Temperature (C)]]*OO[[#This Row],[16]]/SUM(OO[16])</f>
        <v>1.4923663953324133E-15</v>
      </c>
      <c r="S13" s="10">
        <f>3/24*OO[[#This Row],[75 (28JUN1985 06:00:00)-Water Temperature (C)]]*OO[[#This Row],[17]]/SUM(OO[17])</f>
        <v>1.3661481735875152E-15</v>
      </c>
      <c r="T13" s="10">
        <f>3/24*OO[[#This Row],[76 (28JUN1985 09:00:00)-Water Temperature (C)]]*OO[[#This Row],[18]]/SUM(OO[18])</f>
        <v>1.2512593221605225E-15</v>
      </c>
      <c r="U13" s="10">
        <f>3/24*OO[[#This Row],[77 (28JUN1985 12:00:00)-Water Temperature (C)]]*OO[[#This Row],[19]]/SUM(OO[19])</f>
        <v>1.1760071079364559E-15</v>
      </c>
      <c r="V13" s="10">
        <f>3/24000000*OO[[#This Row],[78 (28JUN1985 15:00:00)-Water Temperature (C)]]*OO[[#This Row],[20]]</f>
        <v>1.114131598600875E-15</v>
      </c>
      <c r="W13" s="10">
        <f>3/24000000*OO[[#This Row],[79 (28JUN1985 18:00:00)-Water Temperature (C)]]*OO[[#This Row],[21]]</f>
        <v>1.01309784858675E-15</v>
      </c>
      <c r="X13" s="10">
        <f>3/24000000*OO[[#This Row],[80 (28JUN1985 21:00:00)-Water Temperature (C)]]*OO[[#This Row],[22]]</f>
        <v>9.0398659687874989E-16</v>
      </c>
      <c r="Y13" s="10">
        <f>3/24000000*OO[[#This Row],[81 (29JUN1985 00:00:00)-Water Temperature (C)]]*OO[[#This Row],[23]]</f>
        <v>8.3301198194250001E-16</v>
      </c>
      <c r="Z13" s="10">
        <f>3/24000000*OO[[#This Row],[82 (29JUN1985 03:00:00)-Water Temperature (C)]]*OO[[#This Row],[24]]</f>
        <v>7.8807989141549996E-16</v>
      </c>
      <c r="AA13" s="10">
        <f>3/24000000*OO[[#This Row],[83 (29JUN1985 06:00:00)-Water Temperature (C)]]*OO[[#This Row],[25]]</f>
        <v>5.974763868443749E-16</v>
      </c>
      <c r="AB13" s="10">
        <f>3/24000000*OO[[#This Row],[84 (29JUN1985 09:00:00)-Water Temperature (C)]]*OO[[#This Row],[26]]</f>
        <v>4.1408045812124998E-16</v>
      </c>
      <c r="AC13" s="10">
        <f>3/24000000*OO[[#This Row],[85 (29JUN1985 12:00:00)-Water Temperature (C)]]*OO[[#This Row],[27]]</f>
        <v>2.97968688136875E-16</v>
      </c>
      <c r="AD13" s="10">
        <f>3/24000000*OO[[#This Row],[86 (29JUN1985 15:00:00)-Water Temperature (C)]]*OO[[#This Row],[28]]</f>
        <v>2.2686422894849997E-16</v>
      </c>
      <c r="AE13" s="10">
        <f>3/24000000*OO[[#This Row],[88 (29JUN1985 21:00:00)-Water Temperature (C)]]*OO[[#This Row],[30]]</f>
        <v>1.5861546309999999E-16</v>
      </c>
      <c r="AF13" s="10">
        <f>3/24000000*OO[[#This Row],[88 (29JUN1985 21:00:00)-Water Temperature (C)]]*OO[[#This Row],[30]]</f>
        <v>1.5861546309999999E-16</v>
      </c>
      <c r="AG13" s="10">
        <f>3/24000000*OO[[#This Row],[89 (30JUN1985 00:00:00)-Water Temperature (C)]]*OO[[#This Row],[31]]</f>
        <v>1.4128022358974999E-16</v>
      </c>
      <c r="AH13" s="10">
        <f>3/24000000*OO[[#This Row],[90 (30JUN1985 03:00:00)-Water Temperature (C)]]*OO[[#This Row],[32]]</f>
        <v>1.294357660666875E-16</v>
      </c>
      <c r="AI13" s="10">
        <f>3/24000000*OO[[#This Row],[91 (30JUN1985 06:00:00)-Water Temperature (C)]]*OO[[#This Row],[33]]</f>
        <v>1.1754123687247499E-16</v>
      </c>
      <c r="AJ13" s="10">
        <f>3/24000000*OO[[#This Row],[92 (30JUN1985 09:00:00)-Water Temperature (C)]]*OO[[#This Row],[34]]</f>
        <v>1.1191574132552501E-16</v>
      </c>
      <c r="AK13" s="10">
        <f>3/24000000*OO[[#This Row],[93 (30JUN1985 12:00:00)-Water Temperature (C)]]*OO[[#This Row],[35]]</f>
        <v>1.0774993397999999E-16</v>
      </c>
      <c r="AL13" s="10">
        <f>3/24000000*OO[[#This Row],[94 (30JUN1985 15:00:00)-Water Temperature (C)]]*OO[[#This Row],[36]]</f>
        <v>1.0234362084247499E-16</v>
      </c>
      <c r="AM13" s="10">
        <f>3/24000000*OO[[#This Row],[95 (30JUN1985 18:00:00)-Water Temperature (C)]]*OO[[#This Row],[37]]</f>
        <v>9.5879037345874999E-17</v>
      </c>
      <c r="AN13" s="10">
        <f>3/24000000*OO[[#This Row],[96 (30JUN1985 21:00:00)-Water Temperature (C)]]*OO[[#This Row],[38]]</f>
        <v>8.6574701817899991E-17</v>
      </c>
      <c r="AO13" s="10">
        <f>3/24000000*OO[[#This Row],[97 (01JUL1985 00:00:00)-Water Temperature (C)]]*OO[[#This Row],[39]]</f>
        <v>7.9522751608299988E-17</v>
      </c>
      <c r="AP13" s="10">
        <f>3/24000000*OO[[#This Row],[98 (01JUL1985 03:00:00)-Water Temperature (C)]]*OO[[#This Row],[40]]</f>
        <v>7.5918416609949982E-17</v>
      </c>
      <c r="AQ13" s="10">
        <f>3/24000000*OO[[#This Row],[99 (01JUL1985 06:00:00)-Water Temperature (C)]]*OO[[#This Row],[41]]</f>
        <v>7.704735834199999E-17</v>
      </c>
      <c r="AR13" s="10">
        <f>3/24000000*OO[[#This Row],[100 (01JUL1985 09:00:00)-Water Temperature (C)]]*OO[[#This Row],[42]]</f>
        <v>8.4235473017999995E-17</v>
      </c>
      <c r="AS13" s="10">
        <f>3/24000000*OO[[#This Row],[101 (01JUL1985 12:00:00)-Water Temperature (C)]]*OO[[#This Row],[43]]</f>
        <v>8.4249708466950006E-17</v>
      </c>
      <c r="AT13" s="10">
        <f>3/24000000*OO[[#This Row],[102 (01JUL1985 15:00:00)-Water Temperature (C)]]*OO[[#This Row],[44]]</f>
        <v>8.1738668430524994E-17</v>
      </c>
      <c r="AU13" s="10">
        <f>3/24000000*OO[[#This Row],[103 (01JUL1985 18:00:00)-Water Temperature (C)]]*OO[[#This Row],[45]]</f>
        <v>7.6947438148350003E-17</v>
      </c>
      <c r="AV13" s="10">
        <f>3/24000000*OO[[#This Row],[104 (01JUL1985 21:00:00)-Water Temperature (C)]]*OO[[#This Row],[46]]</f>
        <v>7.1440101428750004E-17</v>
      </c>
      <c r="AW13" s="10">
        <f>3/24000000*OO[[#This Row],[105 (02JUL1985 00:00:00)-Water Temperature (C)]]*OO[[#This Row],[47]]</f>
        <v>6.6663912661499998E-17</v>
      </c>
      <c r="AX13" s="10">
        <f>3/24000000*OO[[#This Row],[106 (02JUL1985 03:00:00)-Water Temperature (C)]]*OO[[#This Row],[48]]</f>
        <v>6.3733328493750005E-17</v>
      </c>
      <c r="AY13" s="10">
        <f>3/24000000*OO[[#This Row],[107 (02JUL1985 06:00:00)-Water Temperature (C)]]*OO[[#This Row],[49]]</f>
        <v>6.2550001913299999E-17</v>
      </c>
      <c r="AZ13" s="10">
        <f>3/24000000*OO[[#This Row],[108 (02JUL1985 09:00:00)-Water Temperature (C)]]*OO[[#This Row],[50]]</f>
        <v>6.5447695397549995E-17</v>
      </c>
      <c r="BA13" s="10">
        <f>3/24000000*OO[[#This Row],[109 (02JUL1985 12:00:00)-Water Temperature (C)]]*OO[[#This Row],[51]]</f>
        <v>6.3914337078149995E-17</v>
      </c>
      <c r="BB13" s="10">
        <f>3/24000000*OO[[#This Row],[110 (02JUL1985 15:00:00)-Water Temperature (C)]]*OO[[#This Row],[52]]</f>
        <v>6.1082890223399993E-17</v>
      </c>
      <c r="BC13" s="10">
        <f>3/24000000*OO[[#This Row],[111 (02JUL1985 18:00:00)-Water Temperature (C)]]*OO[[#This Row],[53]]</f>
        <v>5.8472065280887498E-17</v>
      </c>
      <c r="BD13" s="10">
        <f>3/24000000*OO[[#This Row],[112 (02JUL1985 21:00:00)-Water Temperature (C)]]*OO[[#This Row],[54]]</f>
        <v>5.3642803635775001E-17</v>
      </c>
      <c r="BE13" s="10">
        <f>3/24000000*OO[[#This Row],[113 (03JUL1985 00:00:00)-Water Temperature (C)]]*OO[[#This Row],[55]]</f>
        <v>4.8999046623312499E-17</v>
      </c>
      <c r="BF13" s="10">
        <f>3/24000000*OO[[#This Row],[114 (03JUL1985 03:00:00)-Water Temperature (C)]]*OO[[#This Row],[56]]</f>
        <v>4.67632517071875E-17</v>
      </c>
      <c r="BG13" s="10">
        <f>3/24000000*OO[[#This Row],[115 (03JUL1985 06:00:00)-Water Temperature (C)]]*OO[[#This Row],[57]]</f>
        <v>4.5428511680250009E-17</v>
      </c>
      <c r="BH13" s="10">
        <f>3/24000000*OO[[#This Row],[116 (03JUL1985 09:00:00)-Water Temperature (C)]]*OO[[#This Row],[58]]</f>
        <v>4.7335057978599993E-17</v>
      </c>
      <c r="BI13" s="10">
        <f>3/24000000*OO[[#This Row],[117 (03JUL1985 12:00:00)-Water Temperature (C)]]*OO[[#This Row],[59]]</f>
        <v>4.7475540076187495E-17</v>
      </c>
      <c r="BJ13" s="10">
        <f>3/24000000*OO[[#This Row],[118 (03JUL1985 15:00:00)-Water Temperature (C)]]*OO[[#This Row],[60]]</f>
        <v>4.5520333488199992E-17</v>
      </c>
      <c r="BK13" s="10">
        <f>3/24000000*OO[[#This Row],[119 (03JUL1985 18:00:00)-Water Temperature (C)]]*OO[[#This Row],[61]]</f>
        <v>4.3401186141299999E-17</v>
      </c>
      <c r="BL13" s="10">
        <f>3/24000000*OO[[#This Row],[120 (03JUL1985 21:00:00)-Water Temperature (C)]]*OO[[#This Row],[62]]</f>
        <v>3.9455869485162499E-17</v>
      </c>
      <c r="BM13" s="10">
        <f>3/24000000*OO[[#This Row],[121 (04JUL1985 00:00:00)-Water Temperature (C)]]*OO[[#This Row],[63]]</f>
        <v>3.6532021505200002E-17</v>
      </c>
      <c r="BN13" s="10">
        <f>3/24000000*OO[[#This Row],[122 (04JUL1985 03:00:00)-Water Temperature (C)]]*OO[[#This Row],[64]]</f>
        <v>3.4969568865262496E-17</v>
      </c>
      <c r="BO13" s="10">
        <f>3/24000000*OO[[#This Row],[123 (04JUL1985 06:00:00)-Water Temperature (C)]]*OO[[#This Row],[65]]</f>
        <v>3.4051478564250003E-17</v>
      </c>
      <c r="BP13" s="10">
        <f>3/24000000*OO[[#This Row],[124 (04JUL1985 09:00:00)-Water Temperature (C)]]*OO[[#This Row],[66]]</f>
        <v>3.4748755991299999E-17</v>
      </c>
      <c r="BQ13" s="10">
        <f>3/24000000*OO[[#This Row],[125 (04JUL1985 12:00:00)-Water Temperature (C)]]*OO[[#This Row],[67]]</f>
        <v>3.3402803722125001E-17</v>
      </c>
      <c r="BR13" s="10">
        <f>3/24000000*OO[[#This Row],[126 (04JUL1985 15:00:00)-Water Temperature (C)]]*OO[[#This Row],[68]]</f>
        <v>3.2649031250549996E-17</v>
      </c>
      <c r="BS13" s="10">
        <f>3/24000000*OO[[#This Row],[127 (04JUL1985 18:00:00)-Water Temperature (C)]]*OO[[#This Row],[69]]</f>
        <v>3.0713787698549997E-17</v>
      </c>
      <c r="BT13" s="10">
        <f>3/24000000*OO[[#This Row],[128 (04JUL1985 21:00:00)-Water Temperature (C)]]*OO[[#This Row],[70]]</f>
        <v>2.8759808230425E-17</v>
      </c>
      <c r="BU13" s="10">
        <f>3/24000000*OO[[#This Row],[129 (05JUL1985 00:00:00)-Water Temperature (C)]]*OO[[#This Row],[71]]</f>
        <v>2.7619203714299999E-17</v>
      </c>
      <c r="BV13" s="10">
        <f>3/24000000*OO[[#This Row],[130 (05JUL1985 03:00:00)-Water Temperature (C)]]*OO[[#This Row],[72]]</f>
        <v>2.6724333157199998E-17</v>
      </c>
      <c r="BW13" s="10">
        <f>3/24000000*OO[[#This Row],[131 (05JUL1985 06:00:00)-Water Temperature (C)]]*OO[[#This Row],[73]]</f>
        <v>2.6792239630799997E-17</v>
      </c>
      <c r="BX13" s="10">
        <f>3/24000000*OO[[#This Row],[132 (05JUL1985 09:00:00)-Water Temperature (C)]]*OO[[#This Row],[74]]</f>
        <v>2.8813243662000004E-17</v>
      </c>
      <c r="BY13" s="10">
        <f>3/24000000*OO[[#This Row],[133 (05JUL1985 12:00:00)-Water Temperature (C)]]*OO[[#This Row],[75]]</f>
        <v>2.8403604108625E-17</v>
      </c>
      <c r="BZ13" s="10">
        <f>3/24000000*OO[[#This Row],[134 (05JUL1985 15:00:00)-Water Temperature (C)]]*OO[[#This Row],[76]]</f>
        <v>2.8195062097812502E-17</v>
      </c>
      <c r="CA13" s="10">
        <f>3/24000000*OO[[#This Row],[135 (05JUL1985 18:00:00)-Water Temperature (C)]]*OO[[#This Row],[77]]</f>
        <v>2.7417356232862501E-17</v>
      </c>
      <c r="CB13" s="10">
        <f>3/24000000*OO[[#This Row],[136 (05JUL1985 21:00:00)-Water Temperature (C)]]*OO[[#This Row],[78]]</f>
        <v>2.5732510328474999E-17</v>
      </c>
      <c r="CC13" s="10">
        <f>3/24000000*OO[[#This Row],[137 (06JUL1985 00:00:00)-Water Temperature (C)]]*OO[[#This Row],[79]]</f>
        <v>2.4181207226E-17</v>
      </c>
      <c r="CD13" s="10">
        <f>3/24000000*OO[[#This Row],[138 (06JUL1985 03:00:00)-Water Temperature (C)]]*OO[[#This Row],[80]]</f>
        <v>2.3245533878674999E-17</v>
      </c>
      <c r="CE13" s="10">
        <f>3/24000000*OO[[#This Row],[139 (06JUL1985 06:00:00)-Water Temperature (C)]]*OO[[#This Row],[81]]</f>
        <v>2.2328017633524994E-17</v>
      </c>
      <c r="CF13" s="10">
        <f>3/24000000*OO[[#This Row],[140 (06JUL1985 09:00:00)-Water Temperature (C)]]*OO[[#This Row],[82]]</f>
        <v>2.2552137613499999E-17</v>
      </c>
      <c r="CG13" s="10">
        <f>3/24000000*OO[[#This Row],[141 (06JUL1985 12:00:00)-Water Temperature (C)]]*OO[[#This Row],[83]]</f>
        <v>2.1497154672199998E-17</v>
      </c>
      <c r="CH13" s="10">
        <f>3/24000000*OO[[#This Row],[142 (06JUL1985 15:00:00)-Water Temperature (C)]]*OO[[#This Row],[84]]</f>
        <v>2.0736309559199999E-17</v>
      </c>
      <c r="CI13" s="10">
        <f>3/24000000*OO[[#This Row],[143 (06JUL1985 18:00:00)-Water Temperature (C)]]*OO[[#This Row],[85]]</f>
        <v>2.0167381907325002E-17</v>
      </c>
      <c r="CJ13" s="10">
        <f>3/24000000*OO[[#This Row],[144 (06JUL1985 21:00:00)-Water Temperature (C)]]*OO[[#This Row],[86]]</f>
        <v>1.8385682608125E-17</v>
      </c>
      <c r="CK13" s="10">
        <f>3/24000000*OO[[#This Row],[145 (07JUL1985 00:00:00)-Water Temperature (C)]]*OO[[#This Row],[87]]</f>
        <v>1.6599333093812499E-17</v>
      </c>
      <c r="CL13" s="10">
        <f>3/24000000*OO[[#This Row],[146 (07JUL1985 03:00:00)-Water Temperature (C)]]*OO[[#This Row],[88]]</f>
        <v>1.6026038341949999E-17</v>
      </c>
      <c r="CM13" s="10">
        <f>3/24000000*OO[[#This Row],[147 (07JUL1985 06:00:00)-Water Temperature (C)]]*OO[[#This Row],[89]]</f>
        <v>1.69133861994E-17</v>
      </c>
      <c r="CN13" s="10">
        <f>3/24000000*OO[[#This Row],[148 (07JUL1985 09:00:00)-Water Temperature (C)]]*OO[[#This Row],[90]]</f>
        <v>1.92949231908E-17</v>
      </c>
      <c r="CO13" s="10">
        <f>3/24000000*OO[[#This Row],[149 (07JUL1985 12:00:00)-Water Temperature (C)]]*OO[[#This Row],[91]]</f>
        <v>2.0199206143075E-17</v>
      </c>
      <c r="CP13" s="10">
        <f>3/24000000*OO[[#This Row],[150 (07JUL1985 15:00:00)-Water Temperature (C)]]*OO[[#This Row],[92]]</f>
        <v>2.0082826270474999E-17</v>
      </c>
      <c r="CQ13" s="10">
        <f>3/24000000*OO[[#This Row],[151 (07JUL1985 18:00:00)-Water Temperature (C)]]*OO[[#This Row],[93]]</f>
        <v>1.9832988295999999E-17</v>
      </c>
      <c r="CR13" s="10">
        <f>3/24000000*OO[[#This Row],[152 (07JUL1985 21:00:00)-Water Temperature (C)]]*OO[[#This Row],[94]]</f>
        <v>1.8361196384037502E-17</v>
      </c>
      <c r="CS13" s="10">
        <f>3/24000000*OO[[#This Row],[153 (08JUL1985 00:00:00)-Water Temperature (C)]]*OO[[#This Row],[95]]</f>
        <v>1.7162082533512496E-17</v>
      </c>
      <c r="CT13" s="10">
        <f>3/24000000*OO[[#This Row],[154 (08JUL1985 03:00:00)-Water Temperature (C)]]*OO[[#This Row],[96]]</f>
        <v>1.6492741146175E-17</v>
      </c>
      <c r="CU13" s="10">
        <f>3/24000000*OO[[#This Row],[155 (08JUL1985 06:00:00)-Water Temperature (C)]]*OO[[#This Row],[97]]</f>
        <v>1.5129223552625002E-17</v>
      </c>
      <c r="CV13" s="10">
        <f>3/24000000*OO[[#This Row],[156 (08JUL1985 09:00:00)-Water Temperature (C)]]*OO[[#This Row],[98]]</f>
        <v>1.390789222125625E-17</v>
      </c>
      <c r="CW13" s="10">
        <f>3/24000000*OO[[#This Row],[157 (08JUL1985 12:00:00)-Water Temperature (C)]]*OO[[#This Row],[99]]</f>
        <v>1.35532772535875E-17</v>
      </c>
    </row>
    <row r="14" spans="1:102" x14ac:dyDescent="0.35">
      <c r="A14" t="s">
        <v>18</v>
      </c>
      <c r="B14">
        <v>735.5068</v>
      </c>
      <c r="C14" s="10">
        <f>3/24*OO[[#This Row],[59 (26JUN1985 06:00:00)-Water Temperature (C)]]*OO[[#This Row],[1]]/SUM(OO[1])</f>
        <v>3.8086326928064718E-6</v>
      </c>
      <c r="D14" s="10">
        <f>3/24*OO[[#This Row],[60 (26JUN1985 09:00:00)-Water Temperature (C)]]*OO[[#This Row],[2]]/SUM(OO[2])</f>
        <v>2.5274032344518812E-8</v>
      </c>
      <c r="E14" s="10">
        <f>3/24*OO[[#This Row],[61 (26JUN1985 12:00:00)-Water Temperature (C)]]*OO[[#This Row],[3]]/SUM(OO[3])</f>
        <v>1.7542504360931933E-10</v>
      </c>
      <c r="F14" s="10">
        <f>3/24*OO[[#This Row],[62 (26JUN1985 15:00:00)-Water Temperature (C)]]*OO[[#This Row],[4]]/SUM(OO[4])</f>
        <v>9.0719562246494407E-13</v>
      </c>
      <c r="G14" s="10">
        <f>3/24*OO[[#This Row],[63 (26JUN1985 18:00:00)-Water Temperature (C)]]*OO[[#This Row],[5]]/SUM(OO[5])</f>
        <v>3.2791642108001438E-14</v>
      </c>
      <c r="H14" s="10">
        <f>3/24*OO[[#This Row],[64 (26JUN1985 21:00:00)-Water Temperature (C)]]*OO[[#This Row],[6]]/SUM(OO[6])</f>
        <v>2.3463286485179307E-14</v>
      </c>
      <c r="I14" s="10">
        <f>3/24*OO[[#This Row],[65 (27JUN1985 00:00:00)-Water Temperature (C)]]*OO[[#This Row],[7]]/SUM(OO[7])</f>
        <v>2.1220012084918284E-14</v>
      </c>
      <c r="J14" s="10">
        <f>3/24*OO[[#This Row],[66 (27JUN1985 03:00:00)-Water Temperature (C)]]*OO[[#This Row],[8]]/SUM(OO[8])</f>
        <v>2.0655422398482046E-14</v>
      </c>
      <c r="K14" s="10">
        <f>3/24*OO[[#This Row],[67 (27JUN1985 06:00:00)-Water Temperature (C)]]*OO[[#This Row],[9]]/SUM(OO[9])</f>
        <v>2.5997379902683353E-14</v>
      </c>
      <c r="L14" s="10">
        <f>3/24*OO[[#This Row],[68 (27JUN1985 09:00:00)-Water Temperature (C)]]*OO[[#This Row],[10]]/SUM(OO[10])</f>
        <v>2.9903253328091465E-14</v>
      </c>
      <c r="M14" s="10">
        <f>3/24*OO[[#This Row],[69 (27JUN1985 12:00:00)-Water Temperature (C)]]*OO[[#This Row],[11]]/SUM(OO[11])</f>
        <v>3.1893219071518128E-14</v>
      </c>
      <c r="N14" s="10">
        <f>3/24*OO[[#This Row],[70 (27JUN1985 15:00:00)-Water Temperature (C)]]*OO[[#This Row],[12]]/SUM(OO[12])</f>
        <v>2.9805780330688034E-14</v>
      </c>
      <c r="O14" s="10">
        <f>3/24*OO[[#This Row],[71 (27JUN1985 18:00:00)-Water Temperature (C)]]*OO[[#This Row],[13]]/SUM(OO[13])</f>
        <v>2.7591279785977116E-14</v>
      </c>
      <c r="P14" s="10">
        <f>3/24*OO[[#This Row],[72 (27JUN1985 21:00:00)-Water Temperature (C)]]*OO[[#This Row],[14]]/SUM(OO[14])</f>
        <v>2.5223182958887384E-14</v>
      </c>
      <c r="Q14" s="10">
        <f>3/24*OO[[#This Row],[73 (28JUN1985 00:00:00)-Water Temperature (C)]]*OO[[#This Row],[15]]/SUM(OO[15])</f>
        <v>2.3022969583905194E-14</v>
      </c>
      <c r="R14" s="10">
        <f>3/24*OO[[#This Row],[74 (28JUN1985 03:00:00)-Water Temperature (C)]]*OO[[#This Row],[16]]/SUM(OO[16])</f>
        <v>2.0530793142901659E-14</v>
      </c>
      <c r="S14" s="10">
        <f>3/24*OO[[#This Row],[75 (28JUN1985 06:00:00)-Water Temperature (C)]]*OO[[#This Row],[17]]/SUM(OO[17])</f>
        <v>1.7380079871127636E-14</v>
      </c>
      <c r="T14" s="10">
        <f>3/24*OO[[#This Row],[76 (28JUN1985 09:00:00)-Water Temperature (C)]]*OO[[#This Row],[18]]/SUM(OO[18])</f>
        <v>1.5060116238890696E-14</v>
      </c>
      <c r="U14" s="10">
        <f>3/24*OO[[#This Row],[77 (28JUN1985 12:00:00)-Water Temperature (C)]]*OO[[#This Row],[19]]/SUM(OO[19])</f>
        <v>1.3450375326280452E-14</v>
      </c>
      <c r="V14" s="10">
        <f>3/24000000*OO[[#This Row],[78 (28JUN1985 15:00:00)-Water Temperature (C)]]*OO[[#This Row],[20]]</f>
        <v>1.2151624988239999E-14</v>
      </c>
      <c r="W14" s="10">
        <f>3/24000000*OO[[#This Row],[79 (28JUN1985 18:00:00)-Water Temperature (C)]]*OO[[#This Row],[21]]</f>
        <v>1.0630878808975001E-14</v>
      </c>
      <c r="X14" s="10">
        <f>3/24000000*OO[[#This Row],[80 (28JUN1985 21:00:00)-Water Temperature (C)]]*OO[[#This Row],[22]]</f>
        <v>9.1269730056049991E-15</v>
      </c>
      <c r="Y14" s="10">
        <f>3/24000000*OO[[#This Row],[81 (29JUN1985 00:00:00)-Water Temperature (C)]]*OO[[#This Row],[23]]</f>
        <v>8.0637687163200009E-15</v>
      </c>
      <c r="Z14" s="10">
        <f>3/24000000*OO[[#This Row],[82 (29JUN1985 03:00:00)-Water Temperature (C)]]*OO[[#This Row],[24]]</f>
        <v>7.3636828701E-15</v>
      </c>
      <c r="AA14" s="10">
        <f>3/24000000*OO[[#This Row],[83 (29JUN1985 06:00:00)-Water Temperature (C)]]*OO[[#This Row],[25]]</f>
        <v>5.371742800624999E-15</v>
      </c>
      <c r="AB14" s="10">
        <f>3/24000000*OO[[#This Row],[84 (29JUN1985 09:00:00)-Water Temperature (C)]]*OO[[#This Row],[26]]</f>
        <v>3.7133361349875001E-15</v>
      </c>
      <c r="AC14" s="10">
        <f>3/24000000*OO[[#This Row],[85 (29JUN1985 12:00:00)-Water Temperature (C)]]*OO[[#This Row],[27]]</f>
        <v>2.7131298400062498E-15</v>
      </c>
      <c r="AD14" s="10">
        <f>3/24000000*OO[[#This Row],[86 (29JUN1985 15:00:00)-Water Temperature (C)]]*OO[[#This Row],[28]]</f>
        <v>2.0917640832112496E-15</v>
      </c>
      <c r="AE14" s="10">
        <f>3/24000000*OO[[#This Row],[88 (29JUN1985 21:00:00)-Water Temperature (C)]]*OO[[#This Row],[30]]</f>
        <v>1.4805198449775E-15</v>
      </c>
      <c r="AF14" s="10">
        <f>3/24000000*OO[[#This Row],[88 (29JUN1985 21:00:00)-Water Temperature (C)]]*OO[[#This Row],[30]]</f>
        <v>1.4805198449775E-15</v>
      </c>
      <c r="AG14" s="10">
        <f>3/24000000*OO[[#This Row],[89 (30JUN1985 00:00:00)-Water Temperature (C)]]*OO[[#This Row],[31]]</f>
        <v>1.3182638503124999E-15</v>
      </c>
      <c r="AH14" s="10">
        <f>3/24000000*OO[[#This Row],[90 (30JUN1985 03:00:00)-Water Temperature (C)]]*OO[[#This Row],[32]]</f>
        <v>1.2076171862331251E-15</v>
      </c>
      <c r="AI14" s="10">
        <f>3/24000000*OO[[#This Row],[91 (30JUN1985 06:00:00)-Water Temperature (C)]]*OO[[#This Row],[33]]</f>
        <v>1.093305341367E-15</v>
      </c>
      <c r="AJ14" s="10">
        <f>3/24000000*OO[[#This Row],[92 (30JUN1985 09:00:00)-Water Temperature (C)]]*OO[[#This Row],[34]]</f>
        <v>1.04719661112E-15</v>
      </c>
      <c r="AK14" s="10">
        <f>3/24000000*OO[[#This Row],[93 (30JUN1985 12:00:00)-Water Temperature (C)]]*OO[[#This Row],[35]]</f>
        <v>1.0147800780674999E-15</v>
      </c>
      <c r="AL14" s="10">
        <f>3/24000000*OO[[#This Row],[94 (30JUN1985 15:00:00)-Water Temperature (C)]]*OO[[#This Row],[36]]</f>
        <v>9.6920306662125006E-16</v>
      </c>
      <c r="AM14" s="10">
        <f>3/24000000*OO[[#This Row],[95 (30JUN1985 18:00:00)-Water Temperature (C)]]*OO[[#This Row],[37]]</f>
        <v>9.1121112040062505E-16</v>
      </c>
      <c r="AN14" s="10">
        <f>3/24000000*OO[[#This Row],[96 (30JUN1985 21:00:00)-Water Temperature (C)]]*OO[[#This Row],[38]]</f>
        <v>8.2315900469899999E-16</v>
      </c>
      <c r="AO14" s="10">
        <f>3/24000000*OO[[#This Row],[97 (01JUL1985 00:00:00)-Water Temperature (C)]]*OO[[#This Row],[39]]</f>
        <v>7.5530164594500001E-16</v>
      </c>
      <c r="AP14" s="10">
        <f>3/24000000*OO[[#This Row],[98 (01JUL1985 03:00:00)-Water Temperature (C)]]*OO[[#This Row],[40]]</f>
        <v>7.2238357191187497E-16</v>
      </c>
      <c r="AQ14" s="10">
        <f>3/24000000*OO[[#This Row],[99 (01JUL1985 06:00:00)-Water Temperature (C)]]*OO[[#This Row],[41]]</f>
        <v>7.3616621978250008E-16</v>
      </c>
      <c r="AR14" s="10">
        <f>3/24000000*OO[[#This Row],[100 (01JUL1985 09:00:00)-Water Temperature (C)]]*OO[[#This Row],[42]]</f>
        <v>8.0718199152187506E-16</v>
      </c>
      <c r="AS14" s="10">
        <f>3/24000000*OO[[#This Row],[101 (01JUL1985 12:00:00)-Water Temperature (C)]]*OO[[#This Row],[43]]</f>
        <v>8.0842726863937508E-16</v>
      </c>
      <c r="AT14" s="10">
        <f>3/24000000*OO[[#This Row],[102 (01JUL1985 15:00:00)-Water Temperature (C)]]*OO[[#This Row],[44]]</f>
        <v>7.8268707115987495E-16</v>
      </c>
      <c r="AU14" s="10">
        <f>3/24000000*OO[[#This Row],[103 (01JUL1985 18:00:00)-Water Temperature (C)]]*OO[[#This Row],[45]]</f>
        <v>7.3536221508750003E-16</v>
      </c>
      <c r="AV14" s="10">
        <f>3/24000000*OO[[#This Row],[104 (01JUL1985 21:00:00)-Water Temperature (C)]]*OO[[#This Row],[46]]</f>
        <v>6.8128662002499988E-16</v>
      </c>
      <c r="AW14" s="10">
        <f>3/24000000*OO[[#This Row],[105 (02JUL1985 00:00:00)-Water Temperature (C)]]*OO[[#This Row],[47]]</f>
        <v>6.3439423638599988E-16</v>
      </c>
      <c r="AX14" s="10">
        <f>3/24000000*OO[[#This Row],[106 (02JUL1985 03:00:00)-Water Temperature (C)]]*OO[[#This Row],[48]]</f>
        <v>6.0572806564374988E-16</v>
      </c>
      <c r="AY14" s="10">
        <f>3/24000000*OO[[#This Row],[107 (02JUL1985 06:00:00)-Water Temperature (C)]]*OO[[#This Row],[49]]</f>
        <v>5.9460046110712492E-16</v>
      </c>
      <c r="AZ14" s="10">
        <f>3/24000000*OO[[#This Row],[108 (02JUL1985 09:00:00)-Water Temperature (C)]]*OO[[#This Row],[50]]</f>
        <v>6.2429657517749995E-16</v>
      </c>
      <c r="BA14" s="10">
        <f>3/24000000*OO[[#This Row],[109 (02JUL1985 12:00:00)-Water Temperature (C)]]*OO[[#This Row],[51]]</f>
        <v>6.1187886191849996E-16</v>
      </c>
      <c r="BB14" s="10">
        <f>3/24000000*OO[[#This Row],[110 (02JUL1985 15:00:00)-Water Temperature (C)]]*OO[[#This Row],[52]]</f>
        <v>5.8464676316475005E-16</v>
      </c>
      <c r="BC14" s="10">
        <f>3/24000000*OO[[#This Row],[111 (02JUL1985 18:00:00)-Water Temperature (C)]]*OO[[#This Row],[53]]</f>
        <v>5.5945703182200005E-16</v>
      </c>
      <c r="BD14" s="10">
        <f>3/24000000*OO[[#This Row],[112 (02JUL1985 21:00:00)-Water Temperature (C)]]*OO[[#This Row],[54]]</f>
        <v>5.1307378251412503E-16</v>
      </c>
      <c r="BE14" s="10">
        <f>3/24000000*OO[[#This Row],[113 (03JUL1985 00:00:00)-Water Temperature (C)]]*OO[[#This Row],[55]]</f>
        <v>4.6644027410249992E-16</v>
      </c>
      <c r="BF14" s="10">
        <f>3/24000000*OO[[#This Row],[114 (03JUL1985 03:00:00)-Water Temperature (C)]]*OO[[#This Row],[56]]</f>
        <v>4.4438496919374997E-16</v>
      </c>
      <c r="BG14" s="10">
        <f>3/24000000*OO[[#This Row],[115 (03JUL1985 06:00:00)-Water Temperature (C)]]*OO[[#This Row],[57]]</f>
        <v>4.3165539200999997E-16</v>
      </c>
      <c r="BH14" s="10">
        <f>3/24000000*OO[[#This Row],[116 (03JUL1985 09:00:00)-Water Temperature (C)]]*OO[[#This Row],[58]]</f>
        <v>4.5118262199412499E-16</v>
      </c>
      <c r="BI14" s="10">
        <f>3/24000000*OO[[#This Row],[117 (03JUL1985 12:00:00)-Water Temperature (C)]]*OO[[#This Row],[59]]</f>
        <v>4.5410941727249991E-16</v>
      </c>
      <c r="BJ14" s="10">
        <f>3/24000000*OO[[#This Row],[118 (03JUL1985 15:00:00)-Water Temperature (C)]]*OO[[#This Row],[60]]</f>
        <v>4.36107038544125E-16</v>
      </c>
      <c r="BK14" s="10">
        <f>3/24000000*OO[[#This Row],[119 (03JUL1985 18:00:00)-Water Temperature (C)]]*OO[[#This Row],[61]]</f>
        <v>4.1581395148499996E-16</v>
      </c>
      <c r="BL14" s="10">
        <f>3/24000000*OO[[#This Row],[120 (03JUL1985 21:00:00)-Water Temperature (C)]]*OO[[#This Row],[62]]</f>
        <v>3.7720073352000007E-16</v>
      </c>
      <c r="BM14" s="10">
        <f>3/24000000*OO[[#This Row],[121 (04JUL1985 00:00:00)-Water Temperature (C)]]*OO[[#This Row],[63]]</f>
        <v>3.4798009207500002E-16</v>
      </c>
      <c r="BN14" s="10">
        <f>3/24000000*OO[[#This Row],[122 (04JUL1985 03:00:00)-Water Temperature (C)]]*OO[[#This Row],[64]]</f>
        <v>3.3258358556049999E-16</v>
      </c>
      <c r="BO14" s="10">
        <f>3/24000000*OO[[#This Row],[123 (04JUL1985 06:00:00)-Water Temperature (C)]]*OO[[#This Row],[65]]</f>
        <v>3.2394001973200003E-16</v>
      </c>
      <c r="BP14" s="10">
        <f>3/24000000*OO[[#This Row],[124 (04JUL1985 09:00:00)-Water Temperature (C)]]*OO[[#This Row],[66]]</f>
        <v>3.3113569285949997E-16</v>
      </c>
      <c r="BQ14" s="10">
        <f>3/24000000*OO[[#This Row],[125 (04JUL1985 12:00:00)-Water Temperature (C)]]*OO[[#This Row],[67]]</f>
        <v>3.19145920396875E-16</v>
      </c>
      <c r="BR14" s="10">
        <f>3/24000000*OO[[#This Row],[126 (04JUL1985 15:00:00)-Water Temperature (C)]]*OO[[#This Row],[68]]</f>
        <v>3.1197120538149994E-16</v>
      </c>
      <c r="BS14" s="10">
        <f>3/24000000*OO[[#This Row],[127 (04JUL1985 18:00:00)-Water Temperature (C)]]*OO[[#This Row],[69]]</f>
        <v>2.9352317567062496E-16</v>
      </c>
      <c r="BT14" s="10">
        <f>3/24000000*OO[[#This Row],[128 (04JUL1985 21:00:00)-Water Temperature (C)]]*OO[[#This Row],[70]]</f>
        <v>2.7398589339162502E-16</v>
      </c>
      <c r="BU14" s="10">
        <f>3/24000000*OO[[#This Row],[129 (05JUL1985 00:00:00)-Water Temperature (C)]]*OO[[#This Row],[71]]</f>
        <v>2.6297058545650001E-16</v>
      </c>
      <c r="BV14" s="10">
        <f>3/24000000*OO[[#This Row],[130 (05JUL1985 03:00:00)-Water Temperature (C)]]*OO[[#This Row],[72]]</f>
        <v>2.5462923856537499E-16</v>
      </c>
      <c r="BW14" s="10">
        <f>3/24000000*OO[[#This Row],[131 (05JUL1985 06:00:00)-Water Temperature (C)]]*OO[[#This Row],[73]]</f>
        <v>2.55717923218125E-16</v>
      </c>
      <c r="BX14" s="10">
        <f>3/24000000*OO[[#This Row],[132 (05JUL1985 09:00:00)-Water Temperature (C)]]*OO[[#This Row],[74]]</f>
        <v>2.7457703096687497E-16</v>
      </c>
      <c r="BY14" s="10">
        <f>3/24000000*OO[[#This Row],[133 (05JUL1985 12:00:00)-Water Temperature (C)]]*OO[[#This Row],[75]]</f>
        <v>2.7044731398937494E-16</v>
      </c>
      <c r="BZ14" s="10">
        <f>3/24000000*OO[[#This Row],[134 (05JUL1985 15:00:00)-Water Temperature (C)]]*OO[[#This Row],[76]]</f>
        <v>2.6716143468874997E-16</v>
      </c>
      <c r="CA14" s="10">
        <f>3/24000000*OO[[#This Row],[135 (05JUL1985 18:00:00)-Water Temperature (C)]]*OO[[#This Row],[77]]</f>
        <v>2.5955236669537501E-16</v>
      </c>
      <c r="CB14" s="10">
        <f>3/24000000*OO[[#This Row],[136 (05JUL1985 21:00:00)-Water Temperature (C)]]*OO[[#This Row],[78]]</f>
        <v>2.4281018548500003E-16</v>
      </c>
      <c r="CC14" s="10">
        <f>3/24000000*OO[[#This Row],[137 (06JUL1985 00:00:00)-Water Temperature (C)]]*OO[[#This Row],[79]]</f>
        <v>2.2692924460249995E-16</v>
      </c>
      <c r="CD14" s="10">
        <f>3/24000000*OO[[#This Row],[138 (06JUL1985 03:00:00)-Water Temperature (C)]]*OO[[#This Row],[80]]</f>
        <v>2.1738862689599996E-16</v>
      </c>
      <c r="CE14" s="10">
        <f>3/24000000*OO[[#This Row],[139 (06JUL1985 06:00:00)-Water Temperature (C)]]*OO[[#This Row],[81]]</f>
        <v>2.0773873393349997E-16</v>
      </c>
      <c r="CF14" s="10">
        <f>3/24000000*OO[[#This Row],[140 (06JUL1985 09:00:00)-Water Temperature (C)]]*OO[[#This Row],[82]]</f>
        <v>2.1101706867262498E-16</v>
      </c>
      <c r="CG14" s="10">
        <f>3/24000000*OO[[#This Row],[141 (06JUL1985 12:00:00)-Water Temperature (C)]]*OO[[#This Row],[83]]</f>
        <v>2.02183907914E-16</v>
      </c>
      <c r="CH14" s="10">
        <f>3/24000000*OO[[#This Row],[142 (06JUL1985 15:00:00)-Water Temperature (C)]]*OO[[#This Row],[84]]</f>
        <v>1.9507890494699999E-16</v>
      </c>
      <c r="CI14" s="10">
        <f>3/24000000*OO[[#This Row],[143 (06JUL1985 18:00:00)-Water Temperature (C)]]*OO[[#This Row],[85]]</f>
        <v>1.9004831104349999E-16</v>
      </c>
      <c r="CJ14" s="10">
        <f>3/24000000*OO[[#This Row],[144 (06JUL1985 21:00:00)-Water Temperature (C)]]*OO[[#This Row],[86]]</f>
        <v>1.7339827854387499E-16</v>
      </c>
      <c r="CK14" s="10">
        <f>3/24000000*OO[[#This Row],[145 (07JUL1985 00:00:00)-Water Temperature (C)]]*OO[[#This Row],[87]]</f>
        <v>1.555457114475E-16</v>
      </c>
      <c r="CL14" s="10">
        <f>3/24000000*OO[[#This Row],[146 (07JUL1985 03:00:00)-Water Temperature (C)]]*OO[[#This Row],[88]]</f>
        <v>1.5012774066875003E-16</v>
      </c>
      <c r="CM14" s="10">
        <f>3/24000000*OO[[#This Row],[147 (07JUL1985 06:00:00)-Water Temperature (C)]]*OO[[#This Row],[89]]</f>
        <v>1.5901981167074999E-16</v>
      </c>
      <c r="CN14" s="10">
        <f>3/24000000*OO[[#This Row],[148 (07JUL1985 09:00:00)-Water Temperature (C)]]*OO[[#This Row],[90]]</f>
        <v>1.810504069815E-16</v>
      </c>
      <c r="CO14" s="10">
        <f>3/24000000*OO[[#This Row],[149 (07JUL1985 12:00:00)-Water Temperature (C)]]*OO[[#This Row],[91]]</f>
        <v>1.88744251E-16</v>
      </c>
      <c r="CP14" s="10">
        <f>3/24000000*OO[[#This Row],[150 (07JUL1985 15:00:00)-Water Temperature (C)]]*OO[[#This Row],[92]]</f>
        <v>1.865429469375E-16</v>
      </c>
      <c r="CQ14" s="10">
        <f>3/24000000*OO[[#This Row],[151 (07JUL1985 18:00:00)-Water Temperature (C)]]*OO[[#This Row],[93]]</f>
        <v>1.83253413126E-16</v>
      </c>
      <c r="CR14" s="10">
        <f>3/24000000*OO[[#This Row],[152 (07JUL1985 21:00:00)-Water Temperature (C)]]*OO[[#This Row],[94]]</f>
        <v>1.6876148440874997E-16</v>
      </c>
      <c r="CS14" s="10">
        <f>3/24000000*OO[[#This Row],[153 (08JUL1985 00:00:00)-Water Temperature (C)]]*OO[[#This Row],[95]]</f>
        <v>1.5640418583212499E-16</v>
      </c>
      <c r="CT14" s="10">
        <f>3/24000000*OO[[#This Row],[154 (08JUL1985 03:00:00)-Water Temperature (C)]]*OO[[#This Row],[96]]</f>
        <v>1.4931916803E-16</v>
      </c>
      <c r="CU14" s="10">
        <f>3/24000000*OO[[#This Row],[155 (08JUL1985 06:00:00)-Water Temperature (C)]]*OO[[#This Row],[97]]</f>
        <v>1.3588882443742497E-16</v>
      </c>
      <c r="CV14" s="10">
        <f>3/24000000*OO[[#This Row],[156 (08JUL1985 09:00:00)-Water Temperature (C)]]*OO[[#This Row],[98]]</f>
        <v>1.2526232065278749E-16</v>
      </c>
      <c r="CW14" s="10">
        <f>3/24000000*OO[[#This Row],[157 (08JUL1985 12:00:00)-Water Temperature (C)]]*OO[[#This Row],[99]]</f>
        <v>1.22769453147825E-16</v>
      </c>
    </row>
    <row r="15" spans="1:102" x14ac:dyDescent="0.35">
      <c r="A15" t="s">
        <v>19</v>
      </c>
      <c r="B15">
        <v>540.94680000000005</v>
      </c>
      <c r="C15" s="10">
        <f>3/24*OO[[#This Row],[59 (26JUN1985 06:00:00)-Water Temperature (C)]]*OO[[#This Row],[1]]/SUM(OO[1])</f>
        <v>3.8128798163135462E-6</v>
      </c>
      <c r="D15" s="10">
        <f>3/24*OO[[#This Row],[60 (26JUN1985 09:00:00)-Water Temperature (C)]]*OO[[#This Row],[2]]/SUM(OO[2])</f>
        <v>2.4676395655037381E-8</v>
      </c>
      <c r="E15" s="10">
        <f>3/24*OO[[#This Row],[61 (26JUN1985 12:00:00)-Water Temperature (C)]]*OO[[#This Row],[3]]/SUM(OO[3])</f>
        <v>1.7864590187387212E-10</v>
      </c>
      <c r="F15" s="10">
        <f>3/24*OO[[#This Row],[62 (26JUN1985 15:00:00)-Water Temperature (C)]]*OO[[#This Row],[4]]/SUM(OO[4])</f>
        <v>1.1335915279056464E-11</v>
      </c>
      <c r="G15" s="10">
        <f>3/24*OO[[#This Row],[63 (26JUN1985 18:00:00)-Water Temperature (C)]]*OO[[#This Row],[5]]/SUM(OO[5])</f>
        <v>9.4321676481958327E-12</v>
      </c>
      <c r="H15" s="10">
        <f>3/24*OO[[#This Row],[64 (26JUN1985 21:00:00)-Water Temperature (C)]]*OO[[#This Row],[6]]/SUM(OO[6])</f>
        <v>8.2160994034526751E-12</v>
      </c>
      <c r="I15" s="10">
        <f>3/24*OO[[#This Row],[65 (27JUN1985 00:00:00)-Water Temperature (C)]]*OO[[#This Row],[7]]/SUM(OO[7])</f>
        <v>7.430546603676074E-12</v>
      </c>
      <c r="J15" s="10">
        <f>3/24*OO[[#This Row],[66 (27JUN1985 03:00:00)-Water Temperature (C)]]*OO[[#This Row],[8]]/SUM(OO[8])</f>
        <v>7.2367339740158488E-12</v>
      </c>
      <c r="K15" s="10">
        <f>3/24*OO[[#This Row],[67 (27JUN1985 06:00:00)-Water Temperature (C)]]*OO[[#This Row],[9]]/SUM(OO[9])</f>
        <v>9.1100984564596554E-12</v>
      </c>
      <c r="L15" s="10">
        <f>3/24*OO[[#This Row],[68 (27JUN1985 09:00:00)-Water Temperature (C)]]*OO[[#This Row],[10]]/SUM(OO[10])</f>
        <v>1.0483610718958472E-11</v>
      </c>
      <c r="M15" s="10">
        <f>3/24*OO[[#This Row],[69 (27JUN1985 12:00:00)-Water Temperature (C)]]*OO[[#This Row],[11]]/SUM(OO[11])</f>
        <v>1.1224287955567219E-11</v>
      </c>
      <c r="N15" s="10">
        <f>3/24*OO[[#This Row],[70 (27JUN1985 15:00:00)-Water Temperature (C)]]*OO[[#This Row],[12]]/SUM(OO[12])</f>
        <v>1.0507475915868557E-11</v>
      </c>
      <c r="O15" s="10">
        <f>3/24*OO[[#This Row],[71 (27JUN1985 18:00:00)-Water Temperature (C)]]*OO[[#This Row],[13]]/SUM(OO[13])</f>
        <v>9.7317596221666062E-12</v>
      </c>
      <c r="P15" s="10">
        <f>3/24*OO[[#This Row],[72 (27JUN1985 21:00:00)-Water Temperature (C)]]*OO[[#This Row],[14]]/SUM(OO[14])</f>
        <v>8.9201109276233243E-12</v>
      </c>
      <c r="Q15" s="10">
        <f>3/24*OO[[#This Row],[73 (28JUN1985 00:00:00)-Water Temperature (C)]]*OO[[#This Row],[15]]/SUM(OO[15])</f>
        <v>8.142920089695006E-12</v>
      </c>
      <c r="R15" s="10">
        <f>3/24*OO[[#This Row],[74 (28JUN1985 03:00:00)-Water Temperature (C)]]*OO[[#This Row],[16]]/SUM(OO[16])</f>
        <v>7.239249916581084E-12</v>
      </c>
      <c r="S15" s="10">
        <f>3/24*OO[[#This Row],[75 (28JUN1985 06:00:00)-Water Temperature (C)]]*OO[[#This Row],[17]]/SUM(OO[17])</f>
        <v>6.0846245931786444E-12</v>
      </c>
      <c r="T15" s="10">
        <f>3/24*OO[[#This Row],[76 (28JUN1985 09:00:00)-Water Temperature (C)]]*OO[[#This Row],[18]]/SUM(OO[18])</f>
        <v>5.2584894476277844E-12</v>
      </c>
      <c r="U15" s="10">
        <f>3/24*OO[[#This Row],[77 (28JUN1985 12:00:00)-Water Temperature (C)]]*OO[[#This Row],[19]]/SUM(OO[19])</f>
        <v>4.68292144553419E-12</v>
      </c>
      <c r="V15" s="10">
        <f>3/24000000*OO[[#This Row],[78 (28JUN1985 15:00:00)-Water Temperature (C)]]*OO[[#This Row],[20]]</f>
        <v>4.2218203787025001E-12</v>
      </c>
      <c r="W15" s="10">
        <f>3/24000000*OO[[#This Row],[79 (28JUN1985 18:00:00)-Water Temperature (C)]]*OO[[#This Row],[21]]</f>
        <v>3.6807369420187493E-12</v>
      </c>
      <c r="X15" s="10">
        <f>3/24000000*OO[[#This Row],[80 (28JUN1985 21:00:00)-Water Temperature (C)]]*OO[[#This Row],[22]]</f>
        <v>3.1435797704937499E-12</v>
      </c>
      <c r="Y15" s="10">
        <f>3/24000000*OO[[#This Row],[81 (29JUN1985 00:00:00)-Water Temperature (C)]]*OO[[#This Row],[23]]</f>
        <v>2.7559473240750003E-12</v>
      </c>
      <c r="Z15" s="10">
        <f>3/24000000*OO[[#This Row],[82 (29JUN1985 03:00:00)-Water Temperature (C)]]*OO[[#This Row],[24]]</f>
        <v>2.50251975572E-12</v>
      </c>
      <c r="AA15" s="10">
        <f>3/24000000*OO[[#This Row],[83 (29JUN1985 06:00:00)-Water Temperature (C)]]*OO[[#This Row],[25]]</f>
        <v>1.8163328819400001E-12</v>
      </c>
      <c r="AB15" s="10">
        <f>3/24000000*OO[[#This Row],[84 (29JUN1985 09:00:00)-Water Temperature (C)]]*OO[[#This Row],[26]]</f>
        <v>1.255504190555E-12</v>
      </c>
      <c r="AC15" s="10">
        <f>3/24000000*OO[[#This Row],[85 (29JUN1985 12:00:00)-Water Temperature (C)]]*OO[[#This Row],[27]]</f>
        <v>9.1987407039962505E-13</v>
      </c>
      <c r="AD15" s="10">
        <f>3/24000000*OO[[#This Row],[86 (29JUN1985 15:00:00)-Water Temperature (C)]]*OO[[#This Row],[28]]</f>
        <v>7.0919600940337493E-13</v>
      </c>
      <c r="AE15" s="10">
        <f>3/24000000*OO[[#This Row],[88 (29JUN1985 21:00:00)-Water Temperature (C)]]*OO[[#This Row],[30]]</f>
        <v>4.9922064882899997E-13</v>
      </c>
      <c r="AF15" s="10">
        <f>3/24000000*OO[[#This Row],[88 (29JUN1985 21:00:00)-Water Temperature (C)]]*OO[[#This Row],[30]]</f>
        <v>4.9922064882899997E-13</v>
      </c>
      <c r="AG15" s="10">
        <f>3/24000000*OO[[#This Row],[89 (30JUN1985 00:00:00)-Water Temperature (C)]]*OO[[#This Row],[31]]</f>
        <v>4.4208041171175E-13</v>
      </c>
      <c r="AH15" s="10">
        <f>3/24000000*OO[[#This Row],[90 (30JUN1985 03:00:00)-Water Temperature (C)]]*OO[[#This Row],[32]]</f>
        <v>4.03280384585625E-13</v>
      </c>
      <c r="AI15" s="10">
        <f>3/24000000*OO[[#This Row],[91 (30JUN1985 06:00:00)-Water Temperature (C)]]*OO[[#This Row],[33]]</f>
        <v>3.6381389837299993E-13</v>
      </c>
      <c r="AJ15" s="10">
        <f>3/24000000*OO[[#This Row],[92 (30JUN1985 09:00:00)-Water Temperature (C)]]*OO[[#This Row],[34]]</f>
        <v>3.4797929644012493E-13</v>
      </c>
      <c r="AK15" s="10">
        <f>3/24000000*OO[[#This Row],[93 (30JUN1985 12:00:00)-Water Temperature (C)]]*OO[[#This Row],[35]]</f>
        <v>3.3730614291874997E-13</v>
      </c>
      <c r="AL15" s="10">
        <f>3/24000000*OO[[#This Row],[94 (30JUN1985 15:00:00)-Water Temperature (C)]]*OO[[#This Row],[36]]</f>
        <v>3.2218057438849999E-13</v>
      </c>
      <c r="AM15" s="10">
        <f>3/24000000*OO[[#This Row],[95 (30JUN1985 18:00:00)-Water Temperature (C)]]*OO[[#This Row],[37]]</f>
        <v>3.0226110871874997E-13</v>
      </c>
      <c r="AN15" s="10">
        <f>3/24000000*OO[[#This Row],[96 (30JUN1985 21:00:00)-Water Temperature (C)]]*OO[[#This Row],[38]]</f>
        <v>2.7161338173749996E-13</v>
      </c>
      <c r="AO15" s="10">
        <f>3/24000000*OO[[#This Row],[97 (01JUL1985 00:00:00)-Water Temperature (C)]]*OO[[#This Row],[39]]</f>
        <v>2.4755872755599994E-13</v>
      </c>
      <c r="AP15" s="10">
        <f>3/24000000*OO[[#This Row],[98 (01JUL1985 03:00:00)-Water Temperature (C)]]*OO[[#This Row],[40]]</f>
        <v>2.3580562838100001E-13</v>
      </c>
      <c r="AQ15" s="10">
        <f>3/24000000*OO[[#This Row],[99 (01JUL1985 06:00:00)-Water Temperature (C)]]*OO[[#This Row],[41]]</f>
        <v>2.3957898061574997E-13</v>
      </c>
      <c r="AR15" s="10">
        <f>3/24000000*OO[[#This Row],[100 (01JUL1985 09:00:00)-Water Temperature (C)]]*OO[[#This Row],[42]]</f>
        <v>2.6277582210075001E-13</v>
      </c>
      <c r="AS15" s="10">
        <f>3/24000000*OO[[#This Row],[101 (01JUL1985 12:00:00)-Water Temperature (C)]]*OO[[#This Row],[43]]</f>
        <v>2.6345360417999997E-13</v>
      </c>
      <c r="AT15" s="10">
        <f>3/24000000*OO[[#This Row],[102 (01JUL1985 15:00:00)-Water Temperature (C)]]*OO[[#This Row],[44]]</f>
        <v>2.5414117120112496E-13</v>
      </c>
      <c r="AU15" s="10">
        <f>3/24000000*OO[[#This Row],[103 (01JUL1985 18:00:00)-Water Temperature (C)]]*OO[[#This Row],[45]]</f>
        <v>2.3792836464874996E-13</v>
      </c>
      <c r="AV15" s="10">
        <f>3/24000000*OO[[#This Row],[104 (01JUL1985 21:00:00)-Water Temperature (C)]]*OO[[#This Row],[46]]</f>
        <v>2.1958828671887498E-13</v>
      </c>
      <c r="AW15" s="10">
        <f>3/24000000*OO[[#This Row],[105 (02JUL1985 00:00:00)-Water Temperature (C)]]*OO[[#This Row],[47]]</f>
        <v>2.0357981113387501E-13</v>
      </c>
      <c r="AX15" s="10">
        <f>3/24000000*OO[[#This Row],[106 (02JUL1985 03:00:00)-Water Temperature (C)]]*OO[[#This Row],[48]]</f>
        <v>1.9386221014237499E-13</v>
      </c>
      <c r="AY15" s="10">
        <f>3/24000000*OO[[#This Row],[107 (02JUL1985 06:00:00)-Water Temperature (C)]]*OO[[#This Row],[49]]</f>
        <v>1.8999809434799997E-13</v>
      </c>
      <c r="AZ15" s="10">
        <f>3/24000000*OO[[#This Row],[108 (02JUL1985 09:00:00)-Water Temperature (C)]]*OO[[#This Row],[50]]</f>
        <v>2.0006450855249998E-13</v>
      </c>
      <c r="BA15" s="10">
        <f>3/24000000*OO[[#This Row],[109 (02JUL1985 12:00:00)-Water Temperature (C)]]*OO[[#This Row],[51]]</f>
        <v>1.9667352399E-13</v>
      </c>
      <c r="BB15" s="10">
        <f>3/24000000*OO[[#This Row],[110 (02JUL1985 15:00:00)-Water Temperature (C)]]*OO[[#This Row],[52]]</f>
        <v>1.8780966226399997E-13</v>
      </c>
      <c r="BC15" s="10">
        <f>3/24000000*OO[[#This Row],[111 (02JUL1985 18:00:00)-Water Temperature (C)]]*OO[[#This Row],[53]]</f>
        <v>1.796011489035E-13</v>
      </c>
      <c r="BD15" s="10">
        <f>3/24000000*OO[[#This Row],[112 (02JUL1985 21:00:00)-Water Temperature (C)]]*OO[[#This Row],[54]]</f>
        <v>1.6456153613062497E-13</v>
      </c>
      <c r="BE15" s="10">
        <f>3/24000000*OO[[#This Row],[113 (03JUL1985 00:00:00)-Water Temperature (C)]]*OO[[#This Row],[55]]</f>
        <v>1.4887222588975E-13</v>
      </c>
      <c r="BF15" s="10">
        <f>3/24000000*OO[[#This Row],[114 (03JUL1985 03:00:00)-Water Temperature (C)]]*OO[[#This Row],[56]]</f>
        <v>1.4156656895437499E-13</v>
      </c>
      <c r="BG15" s="10">
        <f>3/24000000*OO[[#This Row],[115 (03JUL1985 06:00:00)-Water Temperature (C)]]*OO[[#This Row],[57]]</f>
        <v>1.3748073220451249E-13</v>
      </c>
      <c r="BH15" s="10">
        <f>3/24000000*OO[[#This Row],[116 (03JUL1985 09:00:00)-Water Temperature (C)]]*OO[[#This Row],[58]]</f>
        <v>1.4409897906439998E-13</v>
      </c>
      <c r="BI15" s="10">
        <f>3/24000000*OO[[#This Row],[117 (03JUL1985 12:00:00)-Water Temperature (C)]]*OO[[#This Row],[59]]</f>
        <v>1.4567730167574998E-13</v>
      </c>
      <c r="BJ15" s="10">
        <f>3/24000000*OO[[#This Row],[118 (03JUL1985 15:00:00)-Water Temperature (C)]]*OO[[#This Row],[60]]</f>
        <v>1.4013387306352499E-13</v>
      </c>
      <c r="BK15" s="10">
        <f>3/24000000*OO[[#This Row],[119 (03JUL1985 18:00:00)-Water Temperature (C)]]*OO[[#This Row],[61]]</f>
        <v>1.3353183312157501E-13</v>
      </c>
      <c r="BL15" s="10">
        <f>3/24000000*OO[[#This Row],[120 (03JUL1985 21:00:00)-Water Temperature (C)]]*OO[[#This Row],[62]]</f>
        <v>1.209839271881625E-13</v>
      </c>
      <c r="BM15" s="10">
        <f>3/24000000*OO[[#This Row],[121 (04JUL1985 00:00:00)-Water Temperature (C)]]*OO[[#This Row],[63]]</f>
        <v>1.1110610770737499E-13</v>
      </c>
      <c r="BN15" s="10">
        <f>3/24000000*OO[[#This Row],[122 (04JUL1985 03:00:00)-Water Temperature (C)]]*OO[[#This Row],[64]]</f>
        <v>1.0606831684435E-13</v>
      </c>
      <c r="BO15" s="10">
        <f>3/24000000*OO[[#This Row],[123 (04JUL1985 06:00:00)-Water Temperature (C)]]*OO[[#This Row],[65]]</f>
        <v>1.0328338106084998E-13</v>
      </c>
      <c r="BP15" s="10">
        <f>3/24000000*OO[[#This Row],[124 (04JUL1985 09:00:00)-Water Temperature (C)]]*OO[[#This Row],[66]]</f>
        <v>1.057846634686125E-13</v>
      </c>
      <c r="BQ15" s="10">
        <f>3/24000000*OO[[#This Row],[125 (04JUL1985 12:00:00)-Water Temperature (C)]]*OO[[#This Row],[67]]</f>
        <v>1.0228111506359999E-13</v>
      </c>
      <c r="BR15" s="10">
        <f>3/24000000*OO[[#This Row],[126 (04JUL1985 15:00:00)-Water Temperature (C)]]*OO[[#This Row],[68]]</f>
        <v>9.9932494340250011E-14</v>
      </c>
      <c r="BS15" s="10">
        <f>3/24000000*OO[[#This Row],[127 (04JUL1985 18:00:00)-Water Temperature (C)]]*OO[[#This Row],[69]]</f>
        <v>9.4049249035299989E-14</v>
      </c>
      <c r="BT15" s="10">
        <f>3/24000000*OO[[#This Row],[128 (04JUL1985 21:00:00)-Water Temperature (C)]]*OO[[#This Row],[70]]</f>
        <v>8.7548241636274984E-14</v>
      </c>
      <c r="BU15" s="10">
        <f>3/24000000*OO[[#This Row],[129 (05JUL1985 00:00:00)-Water Temperature (C)]]*OO[[#This Row],[71]]</f>
        <v>8.3934046745249991E-14</v>
      </c>
      <c r="BV15" s="10">
        <f>3/24000000*OO[[#This Row],[130 (05JUL1985 03:00:00)-Water Temperature (C)]]*OO[[#This Row],[72]]</f>
        <v>8.1261792930750001E-14</v>
      </c>
      <c r="BW15" s="10">
        <f>3/24000000*OO[[#This Row],[131 (05JUL1985 06:00:00)-Water Temperature (C)]]*OO[[#This Row],[73]]</f>
        <v>8.1628345715812502E-14</v>
      </c>
      <c r="BX15" s="10">
        <f>3/24000000*OO[[#This Row],[132 (05JUL1985 09:00:00)-Water Temperature (C)]]*OO[[#This Row],[74]]</f>
        <v>8.7731248994174992E-14</v>
      </c>
      <c r="BY15" s="10">
        <f>3/24000000*OO[[#This Row],[133 (05JUL1985 12:00:00)-Water Temperature (C)]]*OO[[#This Row],[75]]</f>
        <v>8.6705066915837492E-14</v>
      </c>
      <c r="BZ15" s="10">
        <f>3/24000000*OO[[#This Row],[134 (05JUL1985 15:00:00)-Water Temperature (C)]]*OO[[#This Row],[76]]</f>
        <v>8.5469220310349999E-14</v>
      </c>
      <c r="CA15" s="10">
        <f>3/24000000*OO[[#This Row],[135 (05JUL1985 18:00:00)-Water Temperature (C)]]*OO[[#This Row],[77]]</f>
        <v>8.3162799396625004E-14</v>
      </c>
      <c r="CB15" s="10">
        <f>3/24000000*OO[[#This Row],[136 (05JUL1985 21:00:00)-Water Temperature (C)]]*OO[[#This Row],[78]]</f>
        <v>7.7708662065450002E-14</v>
      </c>
      <c r="CC15" s="10">
        <f>3/24000000*OO[[#This Row],[137 (06JUL1985 00:00:00)-Water Temperature (C)]]*OO[[#This Row],[79]]</f>
        <v>7.2359215065437492E-14</v>
      </c>
      <c r="CD15" s="10">
        <f>3/24000000*OO[[#This Row],[138 (06JUL1985 03:00:00)-Water Temperature (C)]]*OO[[#This Row],[80]]</f>
        <v>6.9233223386399993E-14</v>
      </c>
      <c r="CE15" s="10">
        <f>3/24000000*OO[[#This Row],[139 (06JUL1985 06:00:00)-Water Temperature (C)]]*OO[[#This Row],[81]]</f>
        <v>6.6119434989187501E-14</v>
      </c>
      <c r="CF15" s="10">
        <f>3/24000000*OO[[#This Row],[140 (06JUL1985 09:00:00)-Water Temperature (C)]]*OO[[#This Row],[82]]</f>
        <v>6.7443425740312508E-14</v>
      </c>
      <c r="CG15" s="10">
        <f>3/24000000*OO[[#This Row],[141 (06JUL1985 12:00:00)-Water Temperature (C)]]*OO[[#This Row],[83]]</f>
        <v>6.4890246802162496E-14</v>
      </c>
      <c r="CH15" s="10">
        <f>3/24000000*OO[[#This Row],[142 (06JUL1985 15:00:00)-Water Temperature (C)]]*OO[[#This Row],[84]]</f>
        <v>6.2555804758012504E-14</v>
      </c>
      <c r="CI15" s="10">
        <f>3/24000000*OO[[#This Row],[143 (06JUL1985 18:00:00)-Water Temperature (C)]]*OO[[#This Row],[85]]</f>
        <v>6.1028048788500002E-14</v>
      </c>
      <c r="CJ15" s="10">
        <f>3/24000000*OO[[#This Row],[144 (06JUL1985 21:00:00)-Water Temperature (C)]]*OO[[#This Row],[86]]</f>
        <v>5.568842895258749E-14</v>
      </c>
      <c r="CK15" s="10">
        <f>3/24000000*OO[[#This Row],[145 (07JUL1985 00:00:00)-Water Temperature (C)]]*OO[[#This Row],[87]]</f>
        <v>4.9647538894800006E-14</v>
      </c>
      <c r="CL15" s="10">
        <f>3/24000000*OO[[#This Row],[146 (07JUL1985 03:00:00)-Water Temperature (C)]]*OO[[#This Row],[88]]</f>
        <v>4.7823450984449995E-14</v>
      </c>
      <c r="CM15" s="10">
        <f>3/24000000*OO[[#This Row],[147 (07JUL1985 06:00:00)-Water Temperature (C)]]*OO[[#This Row],[89]]</f>
        <v>5.0656893973124992E-14</v>
      </c>
      <c r="CN15" s="10">
        <f>3/24000000*OO[[#This Row],[148 (07JUL1985 09:00:00)-Water Temperature (C)]]*OO[[#This Row],[90]]</f>
        <v>5.7894257353399995E-14</v>
      </c>
      <c r="CO15" s="10">
        <f>3/24000000*OO[[#This Row],[149 (07JUL1985 12:00:00)-Water Temperature (C)]]*OO[[#This Row],[91]]</f>
        <v>6.0529229032799993E-14</v>
      </c>
      <c r="CP15" s="10">
        <f>3/24000000*OO[[#This Row],[150 (07JUL1985 15:00:00)-Water Temperature (C)]]*OO[[#This Row],[92]]</f>
        <v>5.9816829932999993E-14</v>
      </c>
      <c r="CQ15" s="10">
        <f>3/24000000*OO[[#This Row],[151 (07JUL1985 18:00:00)-Water Temperature (C)]]*OO[[#This Row],[93]]</f>
        <v>5.8731655093425003E-14</v>
      </c>
      <c r="CR15" s="10">
        <f>3/24000000*OO[[#This Row],[152 (07JUL1985 21:00:00)-Water Temperature (C)]]*OO[[#This Row],[94]]</f>
        <v>5.4033370439250005E-14</v>
      </c>
      <c r="CS15" s="10">
        <f>3/24000000*OO[[#This Row],[153 (08JUL1985 00:00:00)-Water Temperature (C)]]*OO[[#This Row],[95]]</f>
        <v>4.982798577725E-14</v>
      </c>
      <c r="CT15" s="10">
        <f>3/24000000*OO[[#This Row],[154 (08JUL1985 03:00:00)-Water Temperature (C)]]*OO[[#This Row],[96]]</f>
        <v>4.7473998361899998E-14</v>
      </c>
      <c r="CU15" s="10">
        <f>3/24000000*OO[[#This Row],[155 (08JUL1985 06:00:00)-Water Temperature (C)]]*OO[[#This Row],[97]]</f>
        <v>4.3164749101612497E-14</v>
      </c>
      <c r="CV15" s="10">
        <f>3/24000000*OO[[#This Row],[156 (08JUL1985 09:00:00)-Water Temperature (C)]]*OO[[#This Row],[98]]</f>
        <v>3.9821074854412498E-14</v>
      </c>
      <c r="CW15" s="10">
        <f>3/24000000*OO[[#This Row],[157 (08JUL1985 12:00:00)-Water Temperature (C)]]*OO[[#This Row],[99]]</f>
        <v>3.9135491779912498E-14</v>
      </c>
    </row>
    <row r="16" spans="1:102" x14ac:dyDescent="0.35">
      <c r="A16" t="s">
        <v>20</v>
      </c>
      <c r="B16">
        <v>907.9778</v>
      </c>
      <c r="C16" s="10">
        <f>3/24*OO[[#This Row],[59 (26JUN1985 06:00:00)-Water Temperature (C)]]*OO[[#This Row],[1]]/SUM(OO[1])</f>
        <v>8.8361404119573041E-6</v>
      </c>
      <c r="D16" s="10">
        <f>3/24*OO[[#This Row],[60 (26JUN1985 09:00:00)-Water Temperature (C)]]*OO[[#This Row],[2]]/SUM(OO[2])</f>
        <v>5.1096589493435717E-8</v>
      </c>
      <c r="E16" s="10">
        <f>3/24*OO[[#This Row],[61 (26JUN1985 12:00:00)-Water Temperature (C)]]*OO[[#This Row],[3]]/SUM(OO[3])</f>
        <v>4.5962178195449009E-10</v>
      </c>
      <c r="F16" s="10">
        <f>3/24*OO[[#This Row],[62 (26JUN1985 15:00:00)-Water Temperature (C)]]*OO[[#This Row],[4]]/SUM(OO[4])</f>
        <v>1.3873775064938472E-10</v>
      </c>
      <c r="G16" s="10">
        <f>3/24*OO[[#This Row],[63 (26JUN1985 18:00:00)-Water Temperature (C)]]*OO[[#This Row],[5]]/SUM(OO[5])</f>
        <v>1.2438057412780248E-10</v>
      </c>
      <c r="H16" s="10">
        <f>3/24*OO[[#This Row],[64 (26JUN1985 21:00:00)-Water Temperature (C)]]*OO[[#This Row],[6]]/SUM(OO[6])</f>
        <v>1.0780100670363372E-10</v>
      </c>
      <c r="I16" s="10">
        <f>3/24*OO[[#This Row],[65 (27JUN1985 00:00:00)-Water Temperature (C)]]*OO[[#This Row],[7]]/SUM(OO[7])</f>
        <v>9.6924423064006848E-11</v>
      </c>
      <c r="J16" s="10">
        <f>3/24*OO[[#This Row],[66 (27JUN1985 03:00:00)-Water Temperature (C)]]*OO[[#This Row],[8]]/SUM(OO[8])</f>
        <v>9.4320013235887152E-11</v>
      </c>
      <c r="K16" s="10">
        <f>3/24*OO[[#This Row],[67 (27JUN1985 06:00:00)-Water Temperature (C)]]*OO[[#This Row],[9]]/SUM(OO[9])</f>
        <v>1.1740707768821685E-10</v>
      </c>
      <c r="L16" s="10">
        <f>3/24*OO[[#This Row],[68 (27JUN1985 09:00:00)-Water Temperature (C)]]*OO[[#This Row],[10]]/SUM(OO[10])</f>
        <v>1.3259976562999239E-10</v>
      </c>
      <c r="M16" s="10">
        <f>3/24*OO[[#This Row],[69 (27JUN1985 12:00:00)-Water Temperature (C)]]*OO[[#This Row],[11]]/SUM(OO[11])</f>
        <v>1.400361938211642E-10</v>
      </c>
      <c r="N16" s="10">
        <f>3/24*OO[[#This Row],[70 (27JUN1985 15:00:00)-Water Temperature (C)]]*OO[[#This Row],[12]]/SUM(OO[12])</f>
        <v>1.2915353550535769E-10</v>
      </c>
      <c r="O16" s="10">
        <f>3/24*OO[[#This Row],[71 (27JUN1985 18:00:00)-Water Temperature (C)]]*OO[[#This Row],[13]]/SUM(OO[13])</f>
        <v>1.1765649430805686E-10</v>
      </c>
      <c r="P16" s="10">
        <f>3/24*OO[[#This Row],[72 (27JUN1985 21:00:00)-Water Temperature (C)]]*OO[[#This Row],[14]]/SUM(OO[14])</f>
        <v>1.0621461069163944E-10</v>
      </c>
      <c r="Q16" s="10">
        <f>3/24*OO[[#This Row],[73 (28JUN1985 00:00:00)-Water Temperature (C)]]*OO[[#This Row],[15]]/SUM(OO[15])</f>
        <v>9.5165688869543709E-11</v>
      </c>
      <c r="R16" s="10">
        <f>3/24*OO[[#This Row],[74 (28JUN1985 03:00:00)-Water Temperature (C)]]*OO[[#This Row],[16]]/SUM(OO[16])</f>
        <v>8.3217801511110081E-11</v>
      </c>
      <c r="S16" s="10">
        <f>3/24*OO[[#This Row],[75 (28JUN1985 06:00:00)-Water Temperature (C)]]*OO[[#This Row],[17]]/SUM(OO[17])</f>
        <v>6.8810417940380093E-11</v>
      </c>
      <c r="T16" s="10">
        <f>3/24*OO[[#This Row],[76 (28JUN1985 09:00:00)-Water Temperature (C)]]*OO[[#This Row],[18]]/SUM(OO[18])</f>
        <v>5.8889431958979336E-11</v>
      </c>
      <c r="U16" s="10">
        <f>3/24*OO[[#This Row],[77 (28JUN1985 12:00:00)-Water Temperature (C)]]*OO[[#This Row],[19]]/SUM(OO[19])</f>
        <v>5.1980335092182162E-11</v>
      </c>
      <c r="V16" s="10">
        <f>3/24000000*OO[[#This Row],[78 (28JUN1985 15:00:00)-Water Temperature (C)]]*OO[[#This Row],[20]]</f>
        <v>4.6468245206937496E-11</v>
      </c>
      <c r="W16" s="10">
        <f>3/24000000*OO[[#This Row],[79 (28JUN1985 18:00:00)-Water Temperature (C)]]*OO[[#This Row],[21]]</f>
        <v>4.0068234369975003E-11</v>
      </c>
      <c r="X16" s="10">
        <f>3/24000000*OO[[#This Row],[80 (28JUN1985 21:00:00)-Water Temperature (C)]]*OO[[#This Row],[22]]</f>
        <v>3.3751597852874998E-11</v>
      </c>
      <c r="Y16" s="10">
        <f>3/24000000*OO[[#This Row],[81 (29JUN1985 00:00:00)-Water Temperature (C)]]*OO[[#This Row],[23]]</f>
        <v>2.909455409555E-11</v>
      </c>
      <c r="Z16" s="10">
        <f>3/24000000*OO[[#This Row],[82 (29JUN1985 03:00:00)-Water Temperature (C)]]*OO[[#This Row],[24]]</f>
        <v>2.6016517372124996E-11</v>
      </c>
      <c r="AA16" s="10">
        <f>3/24000000*OO[[#This Row],[83 (29JUN1985 06:00:00)-Water Temperature (C)]]*OO[[#This Row],[25]]</f>
        <v>1.8655868070750001E-11</v>
      </c>
      <c r="AB16" s="10">
        <f>3/24000000*OO[[#This Row],[84 (29JUN1985 09:00:00)-Water Temperature (C)]]*OO[[#This Row],[26]]</f>
        <v>1.2917596011039999E-11</v>
      </c>
      <c r="AC16" s="10">
        <f>3/24000000*OO[[#This Row],[85 (29JUN1985 12:00:00)-Water Temperature (C)]]*OO[[#This Row],[27]]</f>
        <v>9.5374631313074996E-12</v>
      </c>
      <c r="AD16" s="10">
        <f>3/24000000*OO[[#This Row],[86 (29JUN1985 15:00:00)-Water Temperature (C)]]*OO[[#This Row],[28]]</f>
        <v>7.3894995778125006E-12</v>
      </c>
      <c r="AE16" s="10">
        <f>3/24000000*OO[[#This Row],[88 (29JUN1985 21:00:00)-Water Temperature (C)]]*OO[[#This Row],[30]]</f>
        <v>5.2112946146750007E-12</v>
      </c>
      <c r="AF16" s="10">
        <f>3/24000000*OO[[#This Row],[88 (29JUN1985 21:00:00)-Water Temperature (C)]]*OO[[#This Row],[30]]</f>
        <v>5.2112946146750007E-12</v>
      </c>
      <c r="AG16" s="10">
        <f>3/24000000*OO[[#This Row],[89 (30JUN1985 00:00:00)-Water Temperature (C)]]*OO[[#This Row],[31]]</f>
        <v>4.6012503270674994E-12</v>
      </c>
      <c r="AH16" s="10">
        <f>3/24000000*OO[[#This Row],[90 (30JUN1985 03:00:00)-Water Temperature (C)]]*OO[[#This Row],[32]]</f>
        <v>4.1910273889349995E-12</v>
      </c>
      <c r="AI16" s="10">
        <f>3/24000000*OO[[#This Row],[91 (30JUN1985 06:00:00)-Water Temperature (C)]]*OO[[#This Row],[33]]</f>
        <v>3.7760508673799996E-12</v>
      </c>
      <c r="AJ16" s="10">
        <f>3/24000000*OO[[#This Row],[92 (30JUN1985 09:00:00)-Water Temperature (C)]]*OO[[#This Row],[34]]</f>
        <v>3.62140818414375E-12</v>
      </c>
      <c r="AK16" s="10">
        <f>3/24000000*OO[[#This Row],[93 (30JUN1985 12:00:00)-Water Temperature (C)]]*OO[[#This Row],[35]]</f>
        <v>3.5272821691249993E-12</v>
      </c>
      <c r="AL16" s="10">
        <f>3/24000000*OO[[#This Row],[94 (30JUN1985 15:00:00)-Water Temperature (C)]]*OO[[#This Row],[36]]</f>
        <v>3.3828360774587494E-12</v>
      </c>
      <c r="AM16" s="10">
        <f>3/24000000*OO[[#This Row],[95 (30JUN1985 18:00:00)-Water Temperature (C)]]*OO[[#This Row],[37]]</f>
        <v>3.1777167041850004E-12</v>
      </c>
      <c r="AN16" s="10">
        <f>3/24000000*OO[[#This Row],[96 (30JUN1985 21:00:00)-Water Temperature (C)]]*OO[[#This Row],[38]]</f>
        <v>2.8511681438450004E-12</v>
      </c>
      <c r="AO16" s="10">
        <f>3/24000000*OO[[#This Row],[97 (01JUL1985 00:00:00)-Water Temperature (C)]]*OO[[#This Row],[39]]</f>
        <v>2.5910346542399998E-12</v>
      </c>
      <c r="AP16" s="10">
        <f>3/24000000*OO[[#This Row],[98 (01JUL1985 03:00:00)-Water Temperature (C)]]*OO[[#This Row],[40]]</f>
        <v>2.4671308105499995E-12</v>
      </c>
      <c r="AQ16" s="10">
        <f>3/24000000*OO[[#This Row],[99 (01JUL1985 06:00:00)-Water Temperature (C)]]*OO[[#This Row],[41]]</f>
        <v>2.5098532851424998E-12</v>
      </c>
      <c r="AR16" s="10">
        <f>3/24000000*OO[[#This Row],[100 (01JUL1985 09:00:00)-Water Temperature (C)]]*OO[[#This Row],[42]]</f>
        <v>2.7614178392887503E-12</v>
      </c>
      <c r="AS16" s="10">
        <f>3/24000000*OO[[#This Row],[101 (01JUL1985 12:00:00)-Water Temperature (C)]]*OO[[#This Row],[43]]</f>
        <v>2.7791450182999997E-12</v>
      </c>
      <c r="AT16" s="10">
        <f>3/24000000*OO[[#This Row],[102 (01JUL1985 15:00:00)-Water Temperature (C)]]*OO[[#This Row],[44]]</f>
        <v>2.6766866669399998E-12</v>
      </c>
      <c r="AU16" s="10">
        <f>3/24000000*OO[[#This Row],[103 (01JUL1985 18:00:00)-Water Temperature (C)]]*OO[[#This Row],[45]]</f>
        <v>2.5025982069800001E-12</v>
      </c>
      <c r="AV16" s="10">
        <f>3/24000000*OO[[#This Row],[104 (01JUL1985 21:00:00)-Water Temperature (C)]]*OO[[#This Row],[46]]</f>
        <v>2.3051717970787501E-12</v>
      </c>
      <c r="AW16" s="10">
        <f>3/24000000*OO[[#This Row],[105 (02JUL1985 00:00:00)-Water Temperature (C)]]*OO[[#This Row],[47]]</f>
        <v>2.1314259688824998E-12</v>
      </c>
      <c r="AX16" s="10">
        <f>3/24000000*OO[[#This Row],[106 (02JUL1985 03:00:00)-Water Temperature (C)]]*OO[[#This Row],[48]]</f>
        <v>2.0267340776374998E-12</v>
      </c>
      <c r="AY16" s="10">
        <f>3/24000000*OO[[#This Row],[107 (02JUL1985 06:00:00)-Water Temperature (C)]]*OO[[#This Row],[49]]</f>
        <v>1.9867235101025E-12</v>
      </c>
      <c r="AZ16" s="10">
        <f>3/24000000*OO[[#This Row],[108 (02JUL1985 09:00:00)-Water Temperature (C)]]*OO[[#This Row],[50]]</f>
        <v>2.0997696779325001E-12</v>
      </c>
      <c r="BA16" s="10">
        <f>3/24000000*OO[[#This Row],[109 (02JUL1985 12:00:00)-Water Temperature (C)]]*OO[[#This Row],[51]]</f>
        <v>2.0733263171562501E-12</v>
      </c>
      <c r="BB16" s="10">
        <f>3/24000000*OO[[#This Row],[110 (02JUL1985 15:00:00)-Water Temperature (C)]]*OO[[#This Row],[52]]</f>
        <v>1.9800892337849997E-12</v>
      </c>
      <c r="BC16" s="10">
        <f>3/24000000*OO[[#This Row],[111 (02JUL1985 18:00:00)-Water Temperature (C)]]*OO[[#This Row],[53]]</f>
        <v>1.8928570217287499E-12</v>
      </c>
      <c r="BD16" s="10">
        <f>3/24000000*OO[[#This Row],[112 (02JUL1985 21:00:00)-Water Temperature (C)]]*OO[[#This Row],[54]]</f>
        <v>1.7329715707500001E-12</v>
      </c>
      <c r="BE16" s="10">
        <f>3/24000000*OO[[#This Row],[113 (03JUL1985 00:00:00)-Water Temperature (C)]]*OO[[#This Row],[55]]</f>
        <v>1.5602068621949998E-12</v>
      </c>
      <c r="BF16" s="10">
        <f>3/24000000*OO[[#This Row],[114 (03JUL1985 03:00:00)-Water Temperature (C)]]*OO[[#This Row],[56]]</f>
        <v>1.4803974650424999E-12</v>
      </c>
      <c r="BG16" s="10">
        <f>3/24000000*OO[[#This Row],[115 (03JUL1985 06:00:00)-Water Temperature (C)]]*OO[[#This Row],[57]]</f>
        <v>1.4375914548899997E-12</v>
      </c>
      <c r="BH16" s="10">
        <f>3/24000000*OO[[#This Row],[116 (03JUL1985 09:00:00)-Water Temperature (C)]]*OO[[#This Row],[58]]</f>
        <v>1.5113768365599999E-12</v>
      </c>
      <c r="BI16" s="10">
        <f>3/24000000*OO[[#This Row],[117 (03JUL1985 12:00:00)-Water Temperature (C)]]*OO[[#This Row],[59]]</f>
        <v>1.5351396417743751E-12</v>
      </c>
      <c r="BJ16" s="10">
        <f>3/24000000*OO[[#This Row],[118 (03JUL1985 15:00:00)-Water Temperature (C)]]*OO[[#This Row],[60]]</f>
        <v>1.4791962436793751E-12</v>
      </c>
      <c r="BK16" s="10">
        <f>3/24000000*OO[[#This Row],[119 (03JUL1985 18:00:00)-Water Temperature (C)]]*OO[[#This Row],[61]]</f>
        <v>1.40860509224925E-12</v>
      </c>
      <c r="BL16" s="10">
        <f>3/24000000*OO[[#This Row],[120 (03JUL1985 21:00:00)-Water Temperature (C)]]*OO[[#This Row],[62]]</f>
        <v>1.2741403603599998E-12</v>
      </c>
      <c r="BM16" s="10">
        <f>3/24000000*OO[[#This Row],[121 (04JUL1985 00:00:00)-Water Temperature (C)]]*OO[[#This Row],[63]]</f>
        <v>1.1646598460879999E-12</v>
      </c>
      <c r="BN16" s="10">
        <f>3/24000000*OO[[#This Row],[122 (04JUL1985 03:00:00)-Water Temperature (C)]]*OO[[#This Row],[64]]</f>
        <v>1.109939739817125E-12</v>
      </c>
      <c r="BO16" s="10">
        <f>3/24000000*OO[[#This Row],[123 (04JUL1985 06:00:00)-Water Temperature (C)]]*OO[[#This Row],[65]]</f>
        <v>1.0809266321429998E-12</v>
      </c>
      <c r="BP16" s="10">
        <f>3/24000000*OO[[#This Row],[124 (04JUL1985 09:00:00)-Water Temperature (C)]]*OO[[#This Row],[66]]</f>
        <v>1.1090679705052501E-12</v>
      </c>
      <c r="BQ16" s="10">
        <f>3/24000000*OO[[#This Row],[125 (04JUL1985 12:00:00)-Water Temperature (C)]]*OO[[#This Row],[67]]</f>
        <v>1.0761531557732499E-12</v>
      </c>
      <c r="BR16" s="10">
        <f>3/24000000*OO[[#This Row],[126 (04JUL1985 15:00:00)-Water Temperature (C)]]*OO[[#This Row],[68]]</f>
        <v>1.05084475303275E-12</v>
      </c>
      <c r="BS16" s="10">
        <f>3/24000000*OO[[#This Row],[127 (04JUL1985 18:00:00)-Water Temperature (C)]]*OO[[#This Row],[69]]</f>
        <v>9.8934985509187519E-13</v>
      </c>
      <c r="BT16" s="10">
        <f>3/24000000*OO[[#This Row],[128 (04JUL1985 21:00:00)-Water Temperature (C)]]*OO[[#This Row],[70]]</f>
        <v>9.1813239482250006E-13</v>
      </c>
      <c r="BU16" s="10">
        <f>3/24000000*OO[[#This Row],[129 (05JUL1985 00:00:00)-Water Temperature (C)]]*OO[[#This Row],[71]]</f>
        <v>8.7913674853224996E-13</v>
      </c>
      <c r="BV16" s="10">
        <f>3/24000000*OO[[#This Row],[130 (05JUL1985 03:00:00)-Water Temperature (C)]]*OO[[#This Row],[72]]</f>
        <v>8.5133989769499986E-13</v>
      </c>
      <c r="BW16" s="10">
        <f>3/24000000*OO[[#This Row],[131 (05JUL1985 06:00:00)-Water Temperature (C)]]*OO[[#This Row],[73]]</f>
        <v>8.5564649402137501E-13</v>
      </c>
      <c r="BX16" s="10">
        <f>3/24000000*OO[[#This Row],[132 (05JUL1985 09:00:00)-Water Temperature (C)]]*OO[[#This Row],[74]]</f>
        <v>9.1965556008875014E-13</v>
      </c>
      <c r="BY16" s="10">
        <f>3/24000000*OO[[#This Row],[133 (05JUL1985 12:00:00)-Water Temperature (C)]]*OO[[#This Row],[75]]</f>
        <v>9.113856835817498E-13</v>
      </c>
      <c r="BZ16" s="10">
        <f>3/24000000*OO[[#This Row],[134 (05JUL1985 15:00:00)-Water Temperature (C)]]*OO[[#This Row],[76]]</f>
        <v>8.9559812096649999E-13</v>
      </c>
      <c r="CA16" s="10">
        <f>3/24000000*OO[[#This Row],[135 (05JUL1985 18:00:00)-Water Temperature (C)]]*OO[[#This Row],[77]]</f>
        <v>8.7230218906999999E-13</v>
      </c>
      <c r="CB16" s="10">
        <f>3/24000000*OO[[#This Row],[136 (05JUL1985 21:00:00)-Water Temperature (C)]]*OO[[#This Row],[78]]</f>
        <v>8.1346539331749999E-13</v>
      </c>
      <c r="CC16" s="10">
        <f>3/24000000*OO[[#This Row],[137 (06JUL1985 00:00:00)-Water Temperature (C)]]*OO[[#This Row],[79]]</f>
        <v>7.5422495547699984E-13</v>
      </c>
      <c r="CD16" s="10">
        <f>3/24000000*OO[[#This Row],[138 (06JUL1985 03:00:00)-Water Temperature (C)]]*OO[[#This Row],[80]]</f>
        <v>7.1983799018249991E-13</v>
      </c>
      <c r="CE16" s="10">
        <f>3/24000000*OO[[#This Row],[139 (06JUL1985 06:00:00)-Water Temperature (C)]]*OO[[#This Row],[81]]</f>
        <v>6.8647377266649992E-13</v>
      </c>
      <c r="CF16" s="10">
        <f>3/24000000*OO[[#This Row],[140 (06JUL1985 09:00:00)-Water Temperature (C)]]*OO[[#This Row],[82]]</f>
        <v>7.0361585030937495E-13</v>
      </c>
      <c r="CG16" s="10">
        <f>3/24000000*OO[[#This Row],[141 (06JUL1985 12:00:00)-Water Temperature (C)]]*OO[[#This Row],[83]]</f>
        <v>6.8020376906999997E-13</v>
      </c>
      <c r="CH16" s="10">
        <f>3/24000000*OO[[#This Row],[142 (06JUL1985 15:00:00)-Water Temperature (C)]]*OO[[#This Row],[84]]</f>
        <v>6.5555556306587499E-13</v>
      </c>
      <c r="CI16" s="10">
        <f>3/24000000*OO[[#This Row],[143 (06JUL1985 18:00:00)-Water Temperature (C)]]*OO[[#This Row],[85]]</f>
        <v>6.4047840361687489E-13</v>
      </c>
      <c r="CJ16" s="10">
        <f>3/24000000*OO[[#This Row],[144 (06JUL1985 21:00:00)-Water Temperature (C)]]*OO[[#This Row],[86]]</f>
        <v>5.8450026841249995E-13</v>
      </c>
      <c r="CK16" s="10">
        <f>3/24000000*OO[[#This Row],[145 (07JUL1985 00:00:00)-Water Temperature (C)]]*OO[[#This Row],[87]]</f>
        <v>5.1771765632800004E-13</v>
      </c>
      <c r="CL16" s="10">
        <f>3/24000000*OO[[#This Row],[146 (07JUL1985 03:00:00)-Water Temperature (C)]]*OO[[#This Row],[88]]</f>
        <v>4.9777482784500004E-13</v>
      </c>
      <c r="CM16" s="10">
        <f>3/24000000*OO[[#This Row],[147 (07JUL1985 06:00:00)-Water Temperature (C)]]*OO[[#This Row],[89]]</f>
        <v>5.2792178316962494E-13</v>
      </c>
      <c r="CN16" s="10">
        <f>3/24000000*OO[[#This Row],[148 (07JUL1985 09:00:00)-Water Temperature (C)]]*OO[[#This Row],[90]]</f>
        <v>6.0430490570999996E-13</v>
      </c>
      <c r="CO16" s="10">
        <f>3/24000000*OO[[#This Row],[149 (07JUL1985 12:00:00)-Water Temperature (C)]]*OO[[#This Row],[91]]</f>
        <v>6.3276039910912502E-13</v>
      </c>
      <c r="CP16" s="10">
        <f>3/24000000*OO[[#This Row],[150 (07JUL1985 15:00:00)-Water Temperature (C)]]*OO[[#This Row],[92]]</f>
        <v>6.2445271384925E-13</v>
      </c>
      <c r="CQ16" s="10">
        <f>3/24000000*OO[[#This Row],[151 (07JUL1985 18:00:00)-Water Temperature (C)]]*OO[[#This Row],[93]]</f>
        <v>6.1177550826250001E-13</v>
      </c>
      <c r="CR16" s="10">
        <f>3/24000000*OO[[#This Row],[152 (07JUL1985 21:00:00)-Water Temperature (C)]]*OO[[#This Row],[94]]</f>
        <v>5.6159846939800006E-13</v>
      </c>
      <c r="CS16" s="10">
        <f>3/24000000*OO[[#This Row],[153 (08JUL1985 00:00:00)-Water Temperature (C)]]*OO[[#This Row],[95]]</f>
        <v>5.1463984492499989E-13</v>
      </c>
      <c r="CT16" s="10">
        <f>3/24000000*OO[[#This Row],[154 (08JUL1985 03:00:00)-Water Temperature (C)]]*OO[[#This Row],[96]]</f>
        <v>4.8835720265999995E-13</v>
      </c>
      <c r="CU16" s="10">
        <f>3/24000000*OO[[#This Row],[155 (08JUL1985 06:00:00)-Water Temperature (C)]]*OO[[#This Row],[97]]</f>
        <v>4.4294991954749995E-13</v>
      </c>
      <c r="CV16" s="10">
        <f>3/24000000*OO[[#This Row],[156 (08JUL1985 09:00:00)-Water Temperature (C)]]*OO[[#This Row],[98]]</f>
        <v>4.0939496796062496E-13</v>
      </c>
      <c r="CW16" s="10">
        <f>3/24000000*OO[[#This Row],[157 (08JUL1985 12:00:00)-Water Temperature (C)]]*OO[[#This Row],[99]]</f>
        <v>4.0378087114299996E-13</v>
      </c>
    </row>
    <row r="17" spans="1:101" x14ac:dyDescent="0.35">
      <c r="A17" t="s">
        <v>21</v>
      </c>
      <c r="B17">
        <v>611.05079999999998</v>
      </c>
      <c r="C17" s="10">
        <f>3/24*OO[[#This Row],[59 (26JUN1985 06:00:00)-Water Temperature (C)]]*OO[[#This Row],[1]]/SUM(OO[1])</f>
        <v>2.2022327907664031E-5</v>
      </c>
      <c r="D17" s="10">
        <f>3/24*OO[[#This Row],[60 (26JUN1985 09:00:00)-Water Temperature (C)]]*OO[[#This Row],[2]]/SUM(OO[2])</f>
        <v>2.4758225184373112E-7</v>
      </c>
      <c r="E17" s="10">
        <f>3/24*OO[[#This Row],[61 (26JUN1985 12:00:00)-Water Temperature (C)]]*OO[[#This Row],[3]]/SUM(OO[3])</f>
        <v>9.5827756343759684E-8</v>
      </c>
      <c r="F17" s="10">
        <f>3/24*OO[[#This Row],[62 (26JUN1985 15:00:00)-Water Temperature (C)]]*OO[[#This Row],[4]]/SUM(OO[4])</f>
        <v>8.3457604592243569E-8</v>
      </c>
      <c r="G17" s="10">
        <f>3/24*OO[[#This Row],[63 (26JUN1985 18:00:00)-Water Temperature (C)]]*OO[[#This Row],[5]]/SUM(OO[5])</f>
        <v>7.5416232397327141E-8</v>
      </c>
      <c r="H17" s="10">
        <f>3/24*OO[[#This Row],[64 (26JUN1985 21:00:00)-Water Temperature (C)]]*OO[[#This Row],[6]]/SUM(OO[6])</f>
        <v>6.5021185700474734E-8</v>
      </c>
      <c r="I17" s="10">
        <f>3/24*OO[[#This Row],[65 (27JUN1985 00:00:00)-Water Temperature (C)]]*OO[[#This Row],[7]]/SUM(OO[7])</f>
        <v>5.8046229337896073E-8</v>
      </c>
      <c r="J17" s="10">
        <f>3/24*OO[[#This Row],[66 (27JUN1985 03:00:00)-Water Temperature (C)]]*OO[[#This Row],[8]]/SUM(OO[8])</f>
        <v>5.6287568093106056E-8</v>
      </c>
      <c r="K17" s="10">
        <f>3/24*OO[[#This Row],[67 (27JUN1985 06:00:00)-Water Temperature (C)]]*OO[[#This Row],[9]]/SUM(OO[9])</f>
        <v>6.9518750631794075E-8</v>
      </c>
      <c r="L17" s="10">
        <f>3/24*OO[[#This Row],[68 (27JUN1985 09:00:00)-Water Temperature (C)]]*OO[[#This Row],[10]]/SUM(OO[10])</f>
        <v>7.7834975926068398E-8</v>
      </c>
      <c r="M17" s="10">
        <f>3/24*OO[[#This Row],[69 (27JUN1985 12:00:00)-Water Temperature (C)]]*OO[[#This Row],[11]]/SUM(OO[11])</f>
        <v>8.1671007461859884E-8</v>
      </c>
      <c r="N17" s="10">
        <f>3/24*OO[[#This Row],[70 (27JUN1985 15:00:00)-Water Temperature (C)]]*OO[[#This Row],[12]]/SUM(OO[12])</f>
        <v>7.4680078178438485E-8</v>
      </c>
      <c r="O17" s="10">
        <f>3/24*OO[[#This Row],[71 (27JUN1985 18:00:00)-Water Temperature (C)]]*OO[[#This Row],[13]]/SUM(OO[13])</f>
        <v>6.7134007642889004E-8</v>
      </c>
      <c r="P17" s="10">
        <f>3/24*OO[[#This Row],[72 (27JUN1985 21:00:00)-Water Temperature (C)]]*OO[[#This Row],[14]]/SUM(OO[14])</f>
        <v>5.9889428862663715E-8</v>
      </c>
      <c r="Q17" s="10">
        <f>3/24*OO[[#This Row],[73 (28JUN1985 00:00:00)-Water Temperature (C)]]*OO[[#This Row],[15]]/SUM(OO[15])</f>
        <v>5.2812375166052611E-8</v>
      </c>
      <c r="R17" s="10">
        <f>3/24*OO[[#This Row],[74 (28JUN1985 03:00:00)-Water Temperature (C)]]*OO[[#This Row],[16]]/SUM(OO[16])</f>
        <v>4.5476843219819169E-8</v>
      </c>
      <c r="S17" s="10">
        <f>3/24*OO[[#This Row],[75 (28JUN1985 06:00:00)-Water Temperature (C)]]*OO[[#This Row],[17]]/SUM(OO[17])</f>
        <v>3.7124366247391225E-8</v>
      </c>
      <c r="T17" s="10">
        <f>3/24*OO[[#This Row],[76 (28JUN1985 09:00:00)-Water Temperature (C)]]*OO[[#This Row],[18]]/SUM(OO[18])</f>
        <v>3.1482025085758977E-8</v>
      </c>
      <c r="U17" s="10">
        <f>3/24*OO[[#This Row],[77 (28JUN1985 12:00:00)-Water Temperature (C)]]*OO[[#This Row],[19]]/SUM(OO[19])</f>
        <v>2.7586990425875107E-8</v>
      </c>
      <c r="V17" s="10">
        <f>3/24000000*OO[[#This Row],[78 (28JUN1985 15:00:00)-Water Temperature (C)]]*OO[[#This Row],[20]]</f>
        <v>2.4558312110062499E-8</v>
      </c>
      <c r="W17" s="10">
        <f>3/24000000*OO[[#This Row],[79 (28JUN1985 18:00:00)-Water Temperature (C)]]*OO[[#This Row],[21]]</f>
        <v>2.0999970659849998E-8</v>
      </c>
      <c r="X17" s="10">
        <f>3/24000000*OO[[#This Row],[80 (28JUN1985 21:00:00)-Water Temperature (C)]]*OO[[#This Row],[22]]</f>
        <v>1.7473069574025E-8</v>
      </c>
      <c r="Y17" s="10">
        <f>3/24000000*OO[[#This Row],[81 (29JUN1985 00:00:00)-Water Temperature (C)]]*OO[[#This Row],[23]]</f>
        <v>1.48191305651125E-8</v>
      </c>
      <c r="Z17" s="10">
        <f>3/24000000*OO[[#This Row],[82 (29JUN1985 03:00:00)-Water Temperature (C)]]*OO[[#This Row],[24]]</f>
        <v>1.3082590006605E-8</v>
      </c>
      <c r="AA17" s="10">
        <f>3/24000000*OO[[#This Row],[83 (29JUN1985 06:00:00)-Water Temperature (C)]]*OO[[#This Row],[25]]</f>
        <v>9.302776408337498E-9</v>
      </c>
      <c r="AB17" s="10">
        <f>3/24000000*OO[[#This Row],[84 (29JUN1985 09:00:00)-Water Temperature (C)]]*OO[[#This Row],[26]]</f>
        <v>6.43946710971E-9</v>
      </c>
      <c r="AC17" s="10">
        <f>3/24000000*OO[[#This Row],[85 (29JUN1985 12:00:00)-Water Temperature (C)]]*OO[[#This Row],[27]]</f>
        <v>4.7737242141599995E-9</v>
      </c>
      <c r="AD17" s="10">
        <f>3/24000000*OO[[#This Row],[86 (29JUN1985 15:00:00)-Water Temperature (C)]]*OO[[#This Row],[28]]</f>
        <v>3.7020577134999996E-9</v>
      </c>
      <c r="AE17" s="10">
        <f>3/24000000*OO[[#This Row],[88 (29JUN1985 21:00:00)-Water Temperature (C)]]*OO[[#This Row],[30]]</f>
        <v>2.5883454990150002E-9</v>
      </c>
      <c r="AF17" s="10">
        <f>3/24000000*OO[[#This Row],[88 (29JUN1985 21:00:00)-Water Temperature (C)]]*OO[[#This Row],[30]]</f>
        <v>2.5883454990150002E-9</v>
      </c>
      <c r="AG17" s="10">
        <f>3/24000000*OO[[#This Row],[89 (30JUN1985 00:00:00)-Water Temperature (C)]]*OO[[#This Row],[31]]</f>
        <v>2.26587340891E-9</v>
      </c>
      <c r="AH17" s="10">
        <f>3/24000000*OO[[#This Row],[90 (30JUN1985 03:00:00)-Water Temperature (C)]]*OO[[#This Row],[32]]</f>
        <v>2.0523326333249997E-9</v>
      </c>
      <c r="AI17" s="10">
        <f>3/24000000*OO[[#This Row],[91 (30JUN1985 06:00:00)-Water Temperature (C)]]*OO[[#This Row],[33]]</f>
        <v>1.8415710344487497E-9</v>
      </c>
      <c r="AJ17" s="10">
        <f>3/24000000*OO[[#This Row],[92 (30JUN1985 09:00:00)-Water Temperature (C)]]*OO[[#This Row],[34]]</f>
        <v>1.7659094326899997E-9</v>
      </c>
      <c r="AK17" s="10">
        <f>3/24000000*OO[[#This Row],[93 (30JUN1985 12:00:00)-Water Temperature (C)]]*OO[[#This Row],[35]]</f>
        <v>1.7269194314799998E-9</v>
      </c>
      <c r="AL17" s="10">
        <f>3/24000000*OO[[#This Row],[94 (30JUN1985 15:00:00)-Water Temperature (C)]]*OO[[#This Row],[36]]</f>
        <v>1.6598726446262499E-9</v>
      </c>
      <c r="AM17" s="10">
        <f>3/24000000*OO[[#This Row],[95 (30JUN1985 18:00:00)-Water Temperature (C)]]*OO[[#This Row],[37]]</f>
        <v>1.5550946868187499E-9</v>
      </c>
      <c r="AN17" s="10">
        <f>3/24000000*OO[[#This Row],[96 (30JUN1985 21:00:00)-Water Temperature (C)]]*OO[[#This Row],[38]]</f>
        <v>1.3864563456900001E-9</v>
      </c>
      <c r="AO17" s="10">
        <f>3/24000000*OO[[#This Row],[97 (01JUL1985 00:00:00)-Water Temperature (C)]]*OO[[#This Row],[39]]</f>
        <v>1.2488393096296249E-9</v>
      </c>
      <c r="AP17" s="10">
        <f>3/24000000*OO[[#This Row],[98 (01JUL1985 03:00:00)-Water Temperature (C)]]*OO[[#This Row],[40]]</f>
        <v>1.182278728256E-9</v>
      </c>
      <c r="AQ17" s="10">
        <f>3/24000000*OO[[#This Row],[99 (01JUL1985 06:00:00)-Water Temperature (C)]]*OO[[#This Row],[41]]</f>
        <v>1.2007005142482499E-9</v>
      </c>
      <c r="AR17" s="10">
        <f>3/24000000*OO[[#This Row],[100 (01JUL1985 09:00:00)-Water Temperature (C)]]*OO[[#This Row],[42]]</f>
        <v>1.3243966201725E-9</v>
      </c>
      <c r="AS17" s="10">
        <f>3/24000000*OO[[#This Row],[101 (01JUL1985 12:00:00)-Water Temperature (C)]]*OO[[#This Row],[43]]</f>
        <v>1.3380768794224999E-9</v>
      </c>
      <c r="AT17" s="10">
        <f>3/24000000*OO[[#This Row],[102 (01JUL1985 15:00:00)-Water Temperature (C)]]*OO[[#This Row],[44]]</f>
        <v>1.2837657534000001E-9</v>
      </c>
      <c r="AU17" s="10">
        <f>3/24000000*OO[[#This Row],[103 (01JUL1985 18:00:00)-Water Temperature (C)]]*OO[[#This Row],[45]]</f>
        <v>1.1954172089332499E-9</v>
      </c>
      <c r="AV17" s="10">
        <f>3/24000000*OO[[#This Row],[104 (01JUL1985 21:00:00)-Water Temperature (C)]]*OO[[#This Row],[46]]</f>
        <v>1.09500062598025E-9</v>
      </c>
      <c r="AW17" s="10">
        <f>3/24000000*OO[[#This Row],[105 (02JUL1985 00:00:00)-Water Temperature (C)]]*OO[[#This Row],[47]]</f>
        <v>1.0059168902805E-9</v>
      </c>
      <c r="AX17" s="10">
        <f>3/24000000*OO[[#This Row],[106 (02JUL1985 03:00:00)-Water Temperature (C)]]*OO[[#This Row],[48]]</f>
        <v>9.5250843399300005E-10</v>
      </c>
      <c r="AY17" s="10">
        <f>3/24000000*OO[[#This Row],[107 (02JUL1985 06:00:00)-Water Temperature (C)]]*OO[[#This Row],[49]]</f>
        <v>9.33546592983375E-10</v>
      </c>
      <c r="AZ17" s="10">
        <f>3/24000000*OO[[#This Row],[108 (02JUL1985 09:00:00)-Water Temperature (C)]]*OO[[#This Row],[50]]</f>
        <v>9.915861012236252E-10</v>
      </c>
      <c r="BA17" s="10">
        <f>3/24000000*OO[[#This Row],[109 (02JUL1985 12:00:00)-Water Temperature (C)]]*OO[[#This Row],[51]]</f>
        <v>9.8550541437724983E-10</v>
      </c>
      <c r="BB17" s="10">
        <f>3/24000000*OO[[#This Row],[110 (02JUL1985 15:00:00)-Water Temperature (C)]]*OO[[#This Row],[52]]</f>
        <v>9.4106849536749996E-10</v>
      </c>
      <c r="BC17" s="10">
        <f>3/24000000*OO[[#This Row],[111 (02JUL1985 18:00:00)-Water Temperature (C)]]*OO[[#This Row],[53]]</f>
        <v>8.985341484299998E-10</v>
      </c>
      <c r="BD17" s="10">
        <f>3/24000000*OO[[#This Row],[112 (02JUL1985 21:00:00)-Water Temperature (C)]]*OO[[#This Row],[54]]</f>
        <v>8.2049817509249983E-10</v>
      </c>
      <c r="BE17" s="10">
        <f>3/24000000*OO[[#This Row],[113 (03JUL1985 00:00:00)-Water Temperature (C)]]*OO[[#This Row],[55]]</f>
        <v>7.3333867219087496E-10</v>
      </c>
      <c r="BF17" s="10">
        <f>3/24000000*OO[[#This Row],[114 (03JUL1985 03:00:00)-Water Temperature (C)]]*OO[[#This Row],[56]]</f>
        <v>6.9278710381199997E-10</v>
      </c>
      <c r="BG17" s="10">
        <f>3/24000000*OO[[#This Row],[115 (03JUL1985 06:00:00)-Water Temperature (C)]]*OO[[#This Row],[57]]</f>
        <v>6.7309558648799986E-10</v>
      </c>
      <c r="BH17" s="10">
        <f>3/24000000*OO[[#This Row],[116 (03JUL1985 09:00:00)-Water Temperature (C)]]*OO[[#This Row],[58]]</f>
        <v>7.1111348651162496E-10</v>
      </c>
      <c r="BI17" s="10">
        <f>3/24000000*OO[[#This Row],[117 (03JUL1985 12:00:00)-Water Temperature (C)]]*OO[[#This Row],[59]]</f>
        <v>7.2821717613587493E-10</v>
      </c>
      <c r="BJ17" s="10">
        <f>3/24000000*OO[[#This Row],[118 (03JUL1985 15:00:00)-Water Temperature (C)]]*OO[[#This Row],[60]]</f>
        <v>7.0365479540249989E-10</v>
      </c>
      <c r="BK17" s="10">
        <f>3/24000000*OO[[#This Row],[119 (03JUL1985 18:00:00)-Water Temperature (C)]]*OO[[#This Row],[61]]</f>
        <v>6.6923634230287495E-10</v>
      </c>
      <c r="BL17" s="10">
        <f>3/24000000*OO[[#This Row],[120 (03JUL1985 21:00:00)-Water Temperature (C)]]*OO[[#This Row],[62]]</f>
        <v>6.0353023496249997E-10</v>
      </c>
      <c r="BM17" s="10">
        <f>3/24000000*OO[[#This Row],[121 (04JUL1985 00:00:00)-Water Temperature (C)]]*OO[[#This Row],[63]]</f>
        <v>5.4763795229999994E-10</v>
      </c>
      <c r="BN17" s="10">
        <f>3/24000000*OO[[#This Row],[122 (04JUL1985 03:00:00)-Water Temperature (C)]]*OO[[#This Row],[64]]</f>
        <v>5.2028259227099991E-10</v>
      </c>
      <c r="BO17" s="10">
        <f>3/24000000*OO[[#This Row],[123 (04JUL1985 06:00:00)-Water Temperature (C)]]*OO[[#This Row],[65]]</f>
        <v>5.0676152183799994E-10</v>
      </c>
      <c r="BP17" s="10">
        <f>3/24000000*OO[[#This Row],[124 (04JUL1985 09:00:00)-Water Temperature (C)]]*OO[[#This Row],[66]]</f>
        <v>5.2192249843075004E-10</v>
      </c>
      <c r="BQ17" s="10">
        <f>3/24000000*OO[[#This Row],[125 (04JUL1985 12:00:00)-Water Temperature (C)]]*OO[[#This Row],[67]]</f>
        <v>5.0888857700037496E-10</v>
      </c>
      <c r="BR17" s="10">
        <f>3/24000000*OO[[#This Row],[126 (04JUL1985 15:00:00)-Water Temperature (C)]]*OO[[#This Row],[68]]</f>
        <v>4.9663396204399993E-10</v>
      </c>
      <c r="BS17" s="10">
        <f>3/24000000*OO[[#This Row],[127 (04JUL1985 18:00:00)-Water Temperature (C)]]*OO[[#This Row],[69]]</f>
        <v>4.6753900368375002E-10</v>
      </c>
      <c r="BT17" s="10">
        <f>3/24000000*OO[[#This Row],[128 (04JUL1985 21:00:00)-Water Temperature (C)]]*OO[[#This Row],[70]]</f>
        <v>4.3204118590937506E-10</v>
      </c>
      <c r="BU17" s="10">
        <f>3/24000000*OO[[#This Row],[129 (05JUL1985 00:00:00)-Water Temperature (C)]]*OO[[#This Row],[71]]</f>
        <v>4.1270258949937498E-10</v>
      </c>
      <c r="BV17" s="10">
        <f>3/24000000*OO[[#This Row],[130 (05JUL1985 03:00:00)-Water Temperature (C)]]*OO[[#This Row],[72]]</f>
        <v>3.9942562451737499E-10</v>
      </c>
      <c r="BW17" s="10">
        <f>3/24000000*OO[[#This Row],[131 (05JUL1985 06:00:00)-Water Temperature (C)]]*OO[[#This Row],[73]]</f>
        <v>4.01604417793625E-10</v>
      </c>
      <c r="BX17" s="10">
        <f>3/24000000*OO[[#This Row],[132 (05JUL1985 09:00:00)-Water Temperature (C)]]*OO[[#This Row],[74]]</f>
        <v>4.3272005266699997E-10</v>
      </c>
      <c r="BY17" s="10">
        <f>3/24000000*OO[[#This Row],[133 (05JUL1985 12:00:00)-Water Temperature (C)]]*OO[[#This Row],[75]]</f>
        <v>4.3103701677399991E-10</v>
      </c>
      <c r="BZ17" s="10">
        <f>3/24000000*OO[[#This Row],[134 (05JUL1985 15:00:00)-Water Temperature (C)]]*OO[[#This Row],[76]]</f>
        <v>4.2251933200099997E-10</v>
      </c>
      <c r="CA17" s="10">
        <f>3/24000000*OO[[#This Row],[135 (05JUL1985 18:00:00)-Water Temperature (C)]]*OO[[#This Row],[77]]</f>
        <v>4.1211013251674995E-10</v>
      </c>
      <c r="CB17" s="10">
        <f>3/24000000*OO[[#This Row],[136 (05JUL1985 21:00:00)-Water Temperature (C)]]*OO[[#This Row],[78]]</f>
        <v>3.8319067216412501E-10</v>
      </c>
      <c r="CC17" s="10">
        <f>3/24000000*OO[[#This Row],[137 (06JUL1985 00:00:00)-Water Temperature (C)]]*OO[[#This Row],[79]]</f>
        <v>3.5320602921187499E-10</v>
      </c>
      <c r="CD17" s="10">
        <f>3/24000000*OO[[#This Row],[138 (06JUL1985 03:00:00)-Water Temperature (C)]]*OO[[#This Row],[80]]</f>
        <v>3.3602239557750003E-10</v>
      </c>
      <c r="CE17" s="10">
        <f>3/24000000*OO[[#This Row],[139 (06JUL1985 06:00:00)-Water Temperature (C)]]*OO[[#This Row],[81]]</f>
        <v>3.2071642437649995E-10</v>
      </c>
      <c r="CF17" s="10">
        <f>3/24000000*OO[[#This Row],[140 (06JUL1985 09:00:00)-Water Temperature (C)]]*OO[[#This Row],[82]]</f>
        <v>3.3075490417537496E-10</v>
      </c>
      <c r="CG17" s="10">
        <f>3/24000000*OO[[#This Row],[141 (06JUL1985 12:00:00)-Water Temperature (C)]]*OO[[#This Row],[83]]</f>
        <v>3.2193076041999999E-10</v>
      </c>
      <c r="CH17" s="10">
        <f>3/24000000*OO[[#This Row],[142 (06JUL1985 15:00:00)-Water Temperature (C)]]*OO[[#This Row],[84]]</f>
        <v>3.1033672617600002E-10</v>
      </c>
      <c r="CI17" s="10">
        <f>3/24000000*OO[[#This Row],[143 (06JUL1985 18:00:00)-Water Temperature (C)]]*OO[[#This Row],[85]]</f>
        <v>3.0368916767362503E-10</v>
      </c>
      <c r="CJ17" s="10">
        <f>3/24000000*OO[[#This Row],[144 (06JUL1985 21:00:00)-Water Temperature (C)]]*OO[[#This Row],[86]]</f>
        <v>2.7674295267599993E-10</v>
      </c>
      <c r="CK17" s="10">
        <f>3/24000000*OO[[#This Row],[145 (07JUL1985 00:00:00)-Water Temperature (C)]]*OO[[#This Row],[87]]</f>
        <v>2.4293991794749999E-10</v>
      </c>
      <c r="CL17" s="10">
        <f>3/24000000*OO[[#This Row],[146 (07JUL1985 03:00:00)-Water Temperature (C)]]*OO[[#This Row],[88]]</f>
        <v>2.3231187038212498E-10</v>
      </c>
      <c r="CM17" s="10">
        <f>3/24000000*OO[[#This Row],[147 (07JUL1985 06:00:00)-Water Temperature (C)]]*OO[[#This Row],[89]]</f>
        <v>2.4674179062524998E-10</v>
      </c>
      <c r="CN17" s="10">
        <f>3/24000000*OO[[#This Row],[148 (07JUL1985 09:00:00)-Water Temperature (C)]]*OO[[#This Row],[90]]</f>
        <v>2.8387276764E-10</v>
      </c>
      <c r="CO17" s="10">
        <f>3/24000000*OO[[#This Row],[149 (07JUL1985 12:00:00)-Water Temperature (C)]]*OO[[#This Row],[91]]</f>
        <v>2.9900573845799997E-10</v>
      </c>
      <c r="CP17" s="10">
        <f>3/24000000*OO[[#This Row],[150 (07JUL1985 15:00:00)-Water Temperature (C)]]*OO[[#This Row],[92]]</f>
        <v>2.9521352684499998E-10</v>
      </c>
      <c r="CQ17" s="10">
        <f>3/24000000*OO[[#This Row],[151 (07JUL1985 18:00:00)-Water Temperature (C)]]*OO[[#This Row],[93]]</f>
        <v>2.8866544992300003E-10</v>
      </c>
      <c r="CR17" s="10">
        <f>3/24000000*OO[[#This Row],[152 (07JUL1985 21:00:00)-Water Temperature (C)]]*OO[[#This Row],[94]]</f>
        <v>2.6424888070500001E-10</v>
      </c>
      <c r="CS17" s="10">
        <f>3/24000000*OO[[#This Row],[153 (08JUL1985 00:00:00)-Water Temperature (C)]]*OO[[#This Row],[95]]</f>
        <v>2.4018648771575E-10</v>
      </c>
      <c r="CT17" s="10">
        <f>3/24000000*OO[[#This Row],[154 (08JUL1985 03:00:00)-Water Temperature (C)]]*OO[[#This Row],[96]]</f>
        <v>2.2689097058174998E-10</v>
      </c>
      <c r="CU17" s="10">
        <f>3/24000000*OO[[#This Row],[155 (08JUL1985 06:00:00)-Water Temperature (C)]]*OO[[#This Row],[97]]</f>
        <v>2.0551643463450001E-10</v>
      </c>
      <c r="CV17" s="10">
        <f>3/24000000*OO[[#This Row],[156 (08JUL1985 09:00:00)-Water Temperature (C)]]*OO[[#This Row],[98]]</f>
        <v>1.902752063315E-10</v>
      </c>
      <c r="CW17" s="10">
        <f>3/24000000*OO[[#This Row],[157 (08JUL1985 12:00:00)-Water Temperature (C)]]*OO[[#This Row],[99]]</f>
        <v>1.8838530572437499E-10</v>
      </c>
    </row>
    <row r="18" spans="1:101" x14ac:dyDescent="0.35">
      <c r="A18" t="s">
        <v>22</v>
      </c>
      <c r="B18">
        <v>869.7011</v>
      </c>
      <c r="C18" s="10">
        <f>3/24*OO[[#This Row],[59 (26JUN1985 06:00:00)-Water Temperature (C)]]*OO[[#This Row],[1]]/SUM(OO[1])</f>
        <v>8.4271173062326914E-5</v>
      </c>
      <c r="D18" s="10">
        <f>3/24*OO[[#This Row],[60 (26JUN1985 09:00:00)-Water Temperature (C)]]*OO[[#This Row],[2]]/SUM(OO[2])</f>
        <v>1.4260730906054824E-6</v>
      </c>
      <c r="E18" s="10">
        <f>3/24*OO[[#This Row],[61 (26JUN1985 12:00:00)-Water Temperature (C)]]*OO[[#This Row],[3]]/SUM(OO[3])</f>
        <v>8.1315867509973794E-7</v>
      </c>
      <c r="F18" s="10">
        <f>3/24*OO[[#This Row],[62 (26JUN1985 15:00:00)-Water Temperature (C)]]*OO[[#This Row],[4]]/SUM(OO[4])</f>
        <v>7.1207770362998514E-7</v>
      </c>
      <c r="G18" s="10">
        <f>3/24*OO[[#This Row],[63 (26JUN1985 18:00:00)-Water Temperature (C)]]*OO[[#This Row],[5]]/SUM(OO[5])</f>
        <v>6.4128307379576364E-7</v>
      </c>
      <c r="H18" s="10">
        <f>3/24*OO[[#This Row],[64 (26JUN1985 21:00:00)-Water Temperature (C)]]*OO[[#This Row],[6]]/SUM(OO[6])</f>
        <v>5.5147245476365257E-7</v>
      </c>
      <c r="I18" s="10">
        <f>3/24*OO[[#This Row],[65 (27JUN1985 00:00:00)-Water Temperature (C)]]*OO[[#This Row],[7]]/SUM(OO[7])</f>
        <v>4.8967385746788361E-7</v>
      </c>
      <c r="J18" s="10">
        <f>3/24*OO[[#This Row],[66 (27JUN1985 03:00:00)-Water Temperature (C)]]*OO[[#This Row],[8]]/SUM(OO[8])</f>
        <v>4.7758483702946609E-7</v>
      </c>
      <c r="K18" s="10">
        <f>3/24*OO[[#This Row],[67 (27JUN1985 06:00:00)-Water Temperature (C)]]*OO[[#This Row],[9]]/SUM(OO[9])</f>
        <v>5.8555052936135544E-7</v>
      </c>
      <c r="L18" s="10">
        <f>3/24*OO[[#This Row],[68 (27JUN1985 09:00:00)-Water Temperature (C)]]*OO[[#This Row],[10]]/SUM(OO[10])</f>
        <v>6.453357958487101E-7</v>
      </c>
      <c r="M18" s="10">
        <f>3/24*OO[[#This Row],[69 (27JUN1985 12:00:00)-Water Temperature (C)]]*OO[[#This Row],[11]]/SUM(OO[11])</f>
        <v>6.7191509454569906E-7</v>
      </c>
      <c r="N18" s="10">
        <f>3/24*OO[[#This Row],[70 (27JUN1985 15:00:00)-Water Temperature (C)]]*OO[[#This Row],[12]]/SUM(OO[12])</f>
        <v>6.106949387900038E-7</v>
      </c>
      <c r="O18" s="10">
        <f>3/24*OO[[#This Row],[71 (27JUN1985 18:00:00)-Water Temperature (C)]]*OO[[#This Row],[13]]/SUM(OO[13])</f>
        <v>5.4336944811236102E-7</v>
      </c>
      <c r="P18" s="10">
        <f>3/24*OO[[#This Row],[72 (27JUN1985 21:00:00)-Water Temperature (C)]]*OO[[#This Row],[14]]/SUM(OO[14])</f>
        <v>4.804790841397555E-7</v>
      </c>
      <c r="Q18" s="10">
        <f>3/24*OO[[#This Row],[73 (28JUN1985 00:00:00)-Water Temperature (C)]]*OO[[#This Row],[15]]/SUM(OO[15])</f>
        <v>4.1856813920167002E-7</v>
      </c>
      <c r="R18" s="10">
        <f>3/24*OO[[#This Row],[74 (28JUN1985 03:00:00)-Water Temperature (C)]]*OO[[#This Row],[16]]/SUM(OO[16])</f>
        <v>3.5683339321806892E-7</v>
      </c>
      <c r="S18" s="10">
        <f>3/24*OO[[#This Row],[75 (28JUN1985 06:00:00)-Water Temperature (C)]]*OO[[#This Row],[17]]/SUM(OO[17])</f>
        <v>2.8804935978978611E-7</v>
      </c>
      <c r="T18" s="10">
        <f>3/24*OO[[#This Row],[76 (28JUN1985 09:00:00)-Water Temperature (C)]]*OO[[#This Row],[18]]/SUM(OO[18])</f>
        <v>2.4368507276106588E-7</v>
      </c>
      <c r="U18" s="10">
        <f>3/24*OO[[#This Row],[77 (28JUN1985 12:00:00)-Water Temperature (C)]]*OO[[#This Row],[19]]/SUM(OO[19])</f>
        <v>2.141038396980832E-7</v>
      </c>
      <c r="V18" s="10">
        <f>3/24000000*OO[[#This Row],[78 (28JUN1985 15:00:00)-Water Temperature (C)]]*OO[[#This Row],[20]]</f>
        <v>1.9014257926799997E-7</v>
      </c>
      <c r="W18" s="10">
        <f>3/24000000*OO[[#This Row],[79 (28JUN1985 18:00:00)-Water Temperature (C)]]*OO[[#This Row],[21]]</f>
        <v>1.6153986260999997E-7</v>
      </c>
      <c r="X18" s="10">
        <f>3/24000000*OO[[#This Row],[80 (28JUN1985 21:00:00)-Water Temperature (C)]]*OO[[#This Row],[22]]</f>
        <v>1.3286928312E-7</v>
      </c>
      <c r="Y18" s="10">
        <f>3/24000000*OO[[#This Row],[81 (29JUN1985 00:00:00)-Water Temperature (C)]]*OO[[#This Row],[23]]</f>
        <v>1.1090655626260001E-7</v>
      </c>
      <c r="Z18" s="10">
        <f>3/24000000*OO[[#This Row],[82 (29JUN1985 03:00:00)-Water Temperature (C)]]*OO[[#This Row],[24]]</f>
        <v>9.6350212715625011E-8</v>
      </c>
      <c r="AA18" s="10">
        <f>3/24000000*OO[[#This Row],[83 (29JUN1985 06:00:00)-Water Temperature (C)]]*OO[[#This Row],[25]]</f>
        <v>6.7590414209374995E-8</v>
      </c>
      <c r="AB18" s="10">
        <f>3/24000000*OO[[#This Row],[84 (29JUN1985 09:00:00)-Water Temperature (C)]]*OO[[#This Row],[26]]</f>
        <v>4.7000086313437493E-8</v>
      </c>
      <c r="AC18" s="10">
        <f>3/24000000*OO[[#This Row],[85 (29JUN1985 12:00:00)-Water Temperature (C)]]*OO[[#This Row],[27]]</f>
        <v>3.5274388195912494E-8</v>
      </c>
      <c r="AD18" s="10">
        <f>3/24000000*OO[[#This Row],[86 (29JUN1985 15:00:00)-Water Temperature (C)]]*OO[[#This Row],[28]]</f>
        <v>2.7578198540537497E-8</v>
      </c>
      <c r="AE18" s="10">
        <f>3/24000000*OO[[#This Row],[88 (29JUN1985 21:00:00)-Water Temperature (C)]]*OO[[#This Row],[30]]</f>
        <v>1.9309306797037502E-8</v>
      </c>
      <c r="AF18" s="10">
        <f>3/24000000*OO[[#This Row],[88 (29JUN1985 21:00:00)-Water Temperature (C)]]*OO[[#This Row],[30]]</f>
        <v>1.9309306797037502E-8</v>
      </c>
      <c r="AG18" s="10">
        <f>3/24000000*OO[[#This Row],[89 (30JUN1985 00:00:00)-Water Temperature (C)]]*OO[[#This Row],[31]]</f>
        <v>1.6820839215199997E-8</v>
      </c>
      <c r="AH18" s="10">
        <f>3/24000000*OO[[#This Row],[90 (30JUN1985 03:00:00)-Water Temperature (C)]]*OO[[#This Row],[32]]</f>
        <v>1.5191663251187498E-8</v>
      </c>
      <c r="AI18" s="10">
        <f>3/24000000*OO[[#This Row],[91 (30JUN1985 06:00:00)-Water Temperature (C)]]*OO[[#This Row],[33]]</f>
        <v>1.3597120169349998E-8</v>
      </c>
      <c r="AJ18" s="10">
        <f>3/24000000*OO[[#This Row],[92 (30JUN1985 09:00:00)-Water Temperature (C)]]*OO[[#This Row],[34]]</f>
        <v>1.3093165420623748E-8</v>
      </c>
      <c r="AK18" s="10">
        <f>3/24000000*OO[[#This Row],[93 (30JUN1985 12:00:00)-Water Temperature (C)]]*OO[[#This Row],[35]]</f>
        <v>1.2907316053330001E-8</v>
      </c>
      <c r="AL18" s="10">
        <f>3/24000000*OO[[#This Row],[94 (30JUN1985 15:00:00)-Water Temperature (C)]]*OO[[#This Row],[36]]</f>
        <v>1.2470932239544998E-8</v>
      </c>
      <c r="AM18" s="10">
        <f>3/24000000*OO[[#This Row],[95 (30JUN1985 18:00:00)-Water Temperature (C)]]*OO[[#This Row],[37]]</f>
        <v>1.1692288206265E-8</v>
      </c>
      <c r="AN18" s="10">
        <f>3/24000000*OO[[#This Row],[96 (30JUN1985 21:00:00)-Water Temperature (C)]]*OO[[#This Row],[38]]</f>
        <v>1.0402005431609999E-8</v>
      </c>
      <c r="AO18" s="10">
        <f>3/24000000*OO[[#This Row],[97 (01JUL1985 00:00:00)-Water Temperature (C)]]*OO[[#This Row],[39]]</f>
        <v>9.3209334335387508E-9</v>
      </c>
      <c r="AP18" s="10">
        <f>3/24000000*OO[[#This Row],[98 (01JUL1985 03:00:00)-Water Temperature (C)]]*OO[[#This Row],[40]]</f>
        <v>8.8051088772900012E-9</v>
      </c>
      <c r="AQ18" s="10">
        <f>3/24000000*OO[[#This Row],[99 (01JUL1985 06:00:00)-Water Temperature (C)]]*OO[[#This Row],[41]]</f>
        <v>8.9664551365274986E-9</v>
      </c>
      <c r="AR18" s="10">
        <f>3/24000000*OO[[#This Row],[100 (01JUL1985 09:00:00)-Water Temperature (C)]]*OO[[#This Row],[42]]</f>
        <v>9.9321838459199985E-9</v>
      </c>
      <c r="AS18" s="10">
        <f>3/24000000*OO[[#This Row],[101 (01JUL1985 12:00:00)-Water Temperature (C)]]*OO[[#This Row],[43]]</f>
        <v>1.0092886734251248E-8</v>
      </c>
      <c r="AT18" s="10">
        <f>3/24000000*OO[[#This Row],[102 (01JUL1985 15:00:00)-Water Temperature (C)]]*OO[[#This Row],[44]]</f>
        <v>9.671264950353749E-9</v>
      </c>
      <c r="AU18" s="10">
        <f>3/24000000*OO[[#This Row],[103 (01JUL1985 18:00:00)-Water Temperature (C)]]*OO[[#This Row],[45]]</f>
        <v>8.9914569485399999E-9</v>
      </c>
      <c r="AV18" s="10">
        <f>3/24000000*OO[[#This Row],[104 (01JUL1985 21:00:00)-Water Temperature (C)]]*OO[[#This Row],[46]]</f>
        <v>8.2057373866999993E-9</v>
      </c>
      <c r="AW18" s="10">
        <f>3/24000000*OO[[#This Row],[105 (02JUL1985 00:00:00)-Water Temperature (C)]]*OO[[#This Row],[47]]</f>
        <v>7.5053911818999985E-9</v>
      </c>
      <c r="AX18" s="10">
        <f>3/24000000*OO[[#This Row],[106 (02JUL1985 03:00:00)-Water Temperature (C)]]*OO[[#This Row],[48]]</f>
        <v>7.0852915561749998E-9</v>
      </c>
      <c r="AY18" s="10">
        <f>3/24000000*OO[[#This Row],[107 (02JUL1985 06:00:00)-Water Temperature (C)]]*OO[[#This Row],[49]]</f>
        <v>6.9532746337499998E-9</v>
      </c>
      <c r="AZ18" s="10">
        <f>3/24000000*OO[[#This Row],[108 (02JUL1985 09:00:00)-Water Temperature (C)]]*OO[[#This Row],[50]]</f>
        <v>7.4248757491975004E-9</v>
      </c>
      <c r="BA18" s="10">
        <f>3/24000000*OO[[#This Row],[109 (02JUL1985 12:00:00)-Water Temperature (C)]]*OO[[#This Row],[51]]</f>
        <v>7.433748579104999E-9</v>
      </c>
      <c r="BB18" s="10">
        <f>3/24000000*OO[[#This Row],[110 (02JUL1985 15:00:00)-Water Temperature (C)]]*OO[[#This Row],[52]]</f>
        <v>7.104641026523751E-9</v>
      </c>
      <c r="BC18" s="10">
        <f>3/24000000*OO[[#This Row],[111 (02JUL1985 18:00:00)-Water Temperature (C)]]*OO[[#This Row],[53]]</f>
        <v>6.7780782612524999E-9</v>
      </c>
      <c r="BD18" s="10">
        <f>3/24000000*OO[[#This Row],[112 (02JUL1985 21:00:00)-Water Temperature (C)]]*OO[[#This Row],[54]]</f>
        <v>6.1756664763062499E-9</v>
      </c>
      <c r="BE18" s="10">
        <f>3/24000000*OO[[#This Row],[113 (03JUL1985 00:00:00)-Water Temperature (C)]]*OO[[#This Row],[55]]</f>
        <v>5.4849917256699992E-9</v>
      </c>
      <c r="BF18" s="10">
        <f>3/24000000*OO[[#This Row],[114 (03JUL1985 03:00:00)-Water Temperature (C)]]*OO[[#This Row],[56]]</f>
        <v>5.1564794808275E-9</v>
      </c>
      <c r="BG18" s="10">
        <f>3/24000000*OO[[#This Row],[115 (03JUL1985 06:00:00)-Water Temperature (C)]]*OO[[#This Row],[57]]</f>
        <v>5.0124875023224985E-9</v>
      </c>
      <c r="BH18" s="10">
        <f>3/24000000*OO[[#This Row],[116 (03JUL1985 09:00:00)-Water Temperature (C)]]*OO[[#This Row],[58]]</f>
        <v>5.3206931820350002E-9</v>
      </c>
      <c r="BI18" s="10">
        <f>3/24000000*OO[[#This Row],[117 (03JUL1985 12:00:00)-Water Temperature (C)]]*OO[[#This Row],[59]]</f>
        <v>5.4905337070499996E-9</v>
      </c>
      <c r="BJ18" s="10">
        <f>3/24000000*OO[[#This Row],[118 (03JUL1985 15:00:00)-Water Temperature (C)]]*OO[[#This Row],[60]]</f>
        <v>5.3211368269150004E-9</v>
      </c>
      <c r="BK18" s="10">
        <f>3/24000000*OO[[#This Row],[119 (03JUL1985 18:00:00)-Water Temperature (C)]]*OO[[#This Row],[61]]</f>
        <v>5.0562034171987503E-9</v>
      </c>
      <c r="BL18" s="10">
        <f>3/24000000*OO[[#This Row],[120 (03JUL1985 21:00:00)-Water Temperature (C)]]*OO[[#This Row],[62]]</f>
        <v>4.5445265024699993E-9</v>
      </c>
      <c r="BM18" s="10">
        <f>3/24000000*OO[[#This Row],[121 (04JUL1985 00:00:00)-Water Temperature (C)]]*OO[[#This Row],[63]]</f>
        <v>4.0965859891074994E-9</v>
      </c>
      <c r="BN18" s="10">
        <f>3/24000000*OO[[#This Row],[122 (04JUL1985 03:00:00)-Water Temperature (C)]]*OO[[#This Row],[64]]</f>
        <v>3.8775491316249994E-9</v>
      </c>
      <c r="BO18" s="10">
        <f>3/24000000*OO[[#This Row],[123 (04JUL1985 06:00:00)-Water Temperature (C)]]*OO[[#This Row],[65]]</f>
        <v>3.77857249776375E-9</v>
      </c>
      <c r="BP18" s="10">
        <f>3/24000000*OO[[#This Row],[124 (04JUL1985 09:00:00)-Water Temperature (C)]]*OO[[#This Row],[66]]</f>
        <v>3.9042266591249991E-9</v>
      </c>
      <c r="BQ18" s="10">
        <f>3/24000000*OO[[#This Row],[125 (04JUL1985 12:00:00)-Water Temperature (C)]]*OO[[#This Row],[67]]</f>
        <v>3.8241924520500002E-9</v>
      </c>
      <c r="BR18" s="10">
        <f>3/24000000*OO[[#This Row],[126 (04JUL1985 15:00:00)-Water Temperature (C)]]*OO[[#This Row],[68]]</f>
        <v>3.73097180394E-9</v>
      </c>
      <c r="BS18" s="10">
        <f>3/24000000*OO[[#This Row],[127 (04JUL1985 18:00:00)-Water Temperature (C)]]*OO[[#This Row],[69]]</f>
        <v>3.51282530048E-9</v>
      </c>
      <c r="BT18" s="10">
        <f>3/24000000*OO[[#This Row],[128 (04JUL1985 21:00:00)-Water Temperature (C)]]*OO[[#This Row],[70]]</f>
        <v>3.2336730830625003E-9</v>
      </c>
      <c r="BU18" s="10">
        <f>3/24000000*OO[[#This Row],[129 (05JUL1985 00:00:00)-Water Temperature (C)]]*OO[[#This Row],[71]]</f>
        <v>3.0802635012937495E-9</v>
      </c>
      <c r="BV18" s="10">
        <f>3/24000000*OO[[#This Row],[130 (05JUL1985 03:00:00)-Water Temperature (C)]]*OO[[#This Row],[72]]</f>
        <v>2.9818137039812501E-9</v>
      </c>
      <c r="BW18" s="10">
        <f>3/24000000*OO[[#This Row],[131 (05JUL1985 06:00:00)-Water Temperature (C)]]*OO[[#This Row],[73]]</f>
        <v>3.0015420993674999E-9</v>
      </c>
      <c r="BX18" s="10">
        <f>3/24000000*OO[[#This Row],[132 (05JUL1985 09:00:00)-Water Temperature (C)]]*OO[[#This Row],[74]]</f>
        <v>3.2392041641550002E-9</v>
      </c>
      <c r="BY18" s="10">
        <f>3/24000000*OO[[#This Row],[133 (05JUL1985 12:00:00)-Water Temperature (C)]]*OO[[#This Row],[75]]</f>
        <v>3.2380932215924999E-9</v>
      </c>
      <c r="BZ18" s="10">
        <f>3/24000000*OO[[#This Row],[134 (05JUL1985 15:00:00)-Water Temperature (C)]]*OO[[#This Row],[76]]</f>
        <v>3.1671242741287499E-9</v>
      </c>
      <c r="CA18" s="10">
        <f>3/24000000*OO[[#This Row],[135 (05JUL1985 18:00:00)-Water Temperature (C)]]*OO[[#This Row],[77]]</f>
        <v>3.09007696306625E-9</v>
      </c>
      <c r="CB18" s="10">
        <f>3/24000000*OO[[#This Row],[136 (05JUL1985 21:00:00)-Water Temperature (C)]]*OO[[#This Row],[78]]</f>
        <v>2.8653106315724997E-9</v>
      </c>
      <c r="CC18" s="10">
        <f>3/24000000*OO[[#This Row],[137 (06JUL1985 00:00:00)-Water Temperature (C)]]*OO[[#This Row],[79]]</f>
        <v>2.6265534194900003E-9</v>
      </c>
      <c r="CD18" s="10">
        <f>3/24000000*OO[[#This Row],[138 (06JUL1985 03:00:00)-Water Temperature (C)]]*OO[[#This Row],[80]]</f>
        <v>2.4876676608300003E-9</v>
      </c>
      <c r="CE18" s="10">
        <f>3/24000000*OO[[#This Row],[139 (06JUL1985 06:00:00)-Water Temperature (C)]]*OO[[#This Row],[81]]</f>
        <v>2.37360564378E-9</v>
      </c>
      <c r="CF18" s="10">
        <f>3/24000000*OO[[#This Row],[140 (06JUL1985 09:00:00)-Water Temperature (C)]]*OO[[#This Row],[82]]</f>
        <v>2.463896455125E-9</v>
      </c>
      <c r="CG18" s="10">
        <f>3/24000000*OO[[#This Row],[141 (06JUL1985 12:00:00)-Water Temperature (C)]]*OO[[#This Row],[83]]</f>
        <v>2.4157917185625001E-9</v>
      </c>
      <c r="CH18" s="10">
        <f>3/24000000*OO[[#This Row],[142 (06JUL1985 15:00:00)-Water Temperature (C)]]*OO[[#This Row],[84]]</f>
        <v>2.3316189155512498E-9</v>
      </c>
      <c r="CI18" s="10">
        <f>3/24000000*OO[[#This Row],[143 (06JUL1985 18:00:00)-Water Temperature (C)]]*OO[[#This Row],[85]]</f>
        <v>2.2849277164249999E-9</v>
      </c>
      <c r="CJ18" s="10">
        <f>3/24000000*OO[[#This Row],[144 (06JUL1985 21:00:00)-Water Temperature (C)]]*OO[[#This Row],[86]]</f>
        <v>2.0802118824500001E-9</v>
      </c>
      <c r="CK18" s="10">
        <f>3/24000000*OO[[#This Row],[145 (07JUL1985 00:00:00)-Water Temperature (C)]]*OO[[#This Row],[87]]</f>
        <v>1.8114738538499998E-9</v>
      </c>
      <c r="CL18" s="10">
        <f>3/24000000*OO[[#This Row],[146 (07JUL1985 03:00:00)-Water Temperature (C)]]*OO[[#This Row],[88]]</f>
        <v>1.7241367484125002E-9</v>
      </c>
      <c r="CM18" s="10">
        <f>3/24000000*OO[[#This Row],[147 (07JUL1985 06:00:00)-Water Temperature (C)]]*OO[[#This Row],[89]]</f>
        <v>1.8371523755812496E-9</v>
      </c>
      <c r="CN18" s="10">
        <f>3/24000000*OO[[#This Row],[148 (07JUL1985 09:00:00)-Water Temperature (C)]]*OO[[#This Row],[90]]</f>
        <v>2.1183507136774997E-9</v>
      </c>
      <c r="CO18" s="10">
        <f>3/24000000*OO[[#This Row],[149 (07JUL1985 12:00:00)-Water Temperature (C)]]*OO[[#This Row],[91]]</f>
        <v>2.2407605170449997E-9</v>
      </c>
      <c r="CP18" s="10">
        <f>3/24000000*OO[[#This Row],[150 (07JUL1985 15:00:00)-Water Temperature (C)]]*OO[[#This Row],[92]]</f>
        <v>2.2118840137574997E-9</v>
      </c>
      <c r="CQ18" s="10">
        <f>3/24000000*OO[[#This Row],[151 (07JUL1985 18:00:00)-Water Temperature (C)]]*OO[[#This Row],[93]]</f>
        <v>2.1571616233149997E-9</v>
      </c>
      <c r="CR18" s="10">
        <f>3/24000000*OO[[#This Row],[152 (07JUL1985 21:00:00)-Water Temperature (C)]]*OO[[#This Row],[94]]</f>
        <v>1.9682796237974999E-9</v>
      </c>
      <c r="CS18" s="10">
        <f>3/24000000*OO[[#This Row],[153 (08JUL1985 00:00:00)-Water Temperature (C)]]*OO[[#This Row],[95]]</f>
        <v>1.77516752453125E-9</v>
      </c>
      <c r="CT18" s="10">
        <f>3/24000000*OO[[#This Row],[154 (08JUL1985 03:00:00)-Water Temperature (C)]]*OO[[#This Row],[96]]</f>
        <v>1.6658561565012497E-9</v>
      </c>
      <c r="CU18" s="10">
        <f>3/24000000*OO[[#This Row],[155 (08JUL1985 06:00:00)-Water Temperature (C)]]*OO[[#This Row],[97]]</f>
        <v>1.5042401318899997E-9</v>
      </c>
      <c r="CV18" s="10">
        <f>3/24000000*OO[[#This Row],[156 (08JUL1985 09:00:00)-Water Temperature (C)]]*OO[[#This Row],[98]]</f>
        <v>1.397137046022E-9</v>
      </c>
      <c r="CW18" s="10">
        <f>3/24000000*OO[[#This Row],[157 (08JUL1985 12:00:00)-Water Temperature (C)]]*OO[[#This Row],[99]]</f>
        <v>1.390343627259E-9</v>
      </c>
    </row>
    <row r="19" spans="1:101" x14ac:dyDescent="0.35">
      <c r="A19" t="s">
        <v>23</v>
      </c>
      <c r="B19">
        <v>735.077</v>
      </c>
      <c r="C19" s="10">
        <f>3/24*OO[[#This Row],[59 (26JUN1985 06:00:00)-Water Temperature (C)]]*OO[[#This Row],[1]]/SUM(OO[1])</f>
        <v>1.6212678550872088E-4</v>
      </c>
      <c r="D19" s="10">
        <f>3/24*OO[[#This Row],[60 (26JUN1985 09:00:00)-Water Temperature (C)]]*OO[[#This Row],[2]]/SUM(OO[2])</f>
        <v>7.7873857024188936E-6</v>
      </c>
      <c r="E19" s="10">
        <f>3/24*OO[[#This Row],[61 (26JUN1985 12:00:00)-Water Temperature (C)]]*OO[[#This Row],[3]]/SUM(OO[3])</f>
        <v>6.3723622754474492E-6</v>
      </c>
      <c r="F19" s="10">
        <f>3/24*OO[[#This Row],[62 (26JUN1985 15:00:00)-Water Temperature (C)]]*OO[[#This Row],[4]]/SUM(OO[4])</f>
        <v>5.5855817649237494E-6</v>
      </c>
      <c r="G19" s="10">
        <f>3/24*OO[[#This Row],[63 (26JUN1985 18:00:00)-Water Temperature (C)]]*OO[[#This Row],[5]]/SUM(OO[5])</f>
        <v>4.9967807236375048E-6</v>
      </c>
      <c r="H19" s="10">
        <f>3/24*OO[[#This Row],[64 (26JUN1985 21:00:00)-Water Temperature (C)]]*OO[[#This Row],[6]]/SUM(OO[6])</f>
        <v>4.2767790120145867E-6</v>
      </c>
      <c r="I19" s="10">
        <f>3/24*OO[[#This Row],[65 (27JUN1985 00:00:00)-Water Temperature (C)]]*OO[[#This Row],[7]]/SUM(OO[7])</f>
        <v>3.7610615358740726E-6</v>
      </c>
      <c r="J19" s="10">
        <f>3/24*OO[[#This Row],[66 (27JUN1985 03:00:00)-Water Temperature (C)]]*OO[[#This Row],[8]]/SUM(OO[8])</f>
        <v>3.7093046751170281E-6</v>
      </c>
      <c r="K19" s="10">
        <f>3/24*OO[[#This Row],[67 (27JUN1985 06:00:00)-Water Temperature (C)]]*OO[[#This Row],[9]]/SUM(OO[9])</f>
        <v>4.4420030554847974E-6</v>
      </c>
      <c r="L19" s="10">
        <f>3/24*OO[[#This Row],[68 (27JUN1985 09:00:00)-Water Temperature (C)]]*OO[[#This Row],[10]]/SUM(OO[10])</f>
        <v>4.7031868507353869E-6</v>
      </c>
      <c r="M19" s="10">
        <f>3/24*OO[[#This Row],[69 (27JUN1985 12:00:00)-Water Temperature (C)]]*OO[[#This Row],[11]]/SUM(OO[11])</f>
        <v>4.7819486637335364E-6</v>
      </c>
      <c r="N19" s="10">
        <f>3/24*OO[[#This Row],[70 (27JUN1985 15:00:00)-Water Temperature (C)]]*OO[[#This Row],[12]]/SUM(OO[12])</f>
        <v>4.2745650222963235E-6</v>
      </c>
      <c r="O19" s="10">
        <f>3/24*OO[[#This Row],[71 (27JUN1985 18:00:00)-Water Temperature (C)]]*OO[[#This Row],[13]]/SUM(OO[13])</f>
        <v>3.7256115245438818E-6</v>
      </c>
      <c r="P19" s="10">
        <f>3/24*OO[[#This Row],[72 (27JUN1985 21:00:00)-Water Temperature (C)]]*OO[[#This Row],[14]]/SUM(OO[14])</f>
        <v>3.235188079234006E-6</v>
      </c>
      <c r="Q19" s="10">
        <f>3/24*OO[[#This Row],[73 (28JUN1985 00:00:00)-Water Temperature (C)]]*OO[[#This Row],[15]]/SUM(OO[15])</f>
        <v>2.7599378463022056E-6</v>
      </c>
      <c r="R19" s="10">
        <f>3/24*OO[[#This Row],[74 (28JUN1985 03:00:00)-Water Temperature (C)]]*OO[[#This Row],[16]]/SUM(OO[16])</f>
        <v>2.3155190918804264E-6</v>
      </c>
      <c r="S19" s="10">
        <f>3/24*OO[[#This Row],[75 (28JUN1985 06:00:00)-Water Temperature (C)]]*OO[[#This Row],[17]]/SUM(OO[17])</f>
        <v>1.8393237848716831E-6</v>
      </c>
      <c r="T19" s="10">
        <f>3/24*OO[[#This Row],[76 (28JUN1985 09:00:00)-Water Temperature (C)]]*OO[[#This Row],[18]]/SUM(OO[18])</f>
        <v>1.5572119646508555E-6</v>
      </c>
      <c r="U19" s="10">
        <f>3/24*OO[[#This Row],[77 (28JUN1985 12:00:00)-Water Temperature (C)]]*OO[[#This Row],[19]]/SUM(OO[19])</f>
        <v>1.3805951240385072E-6</v>
      </c>
      <c r="V19" s="10">
        <f>3/24000000*OO[[#This Row],[78 (28JUN1985 15:00:00)-Water Temperature (C)]]*OO[[#This Row],[20]]</f>
        <v>1.2269972762362501E-6</v>
      </c>
      <c r="W19" s="10">
        <f>3/24000000*OO[[#This Row],[79 (28JUN1985 18:00:00)-Water Temperature (C)]]*OO[[#This Row],[21]]</f>
        <v>1.040648365944875E-6</v>
      </c>
      <c r="X19" s="10">
        <f>3/24000000*OO[[#This Row],[80 (28JUN1985 21:00:00)-Water Temperature (C)]]*OO[[#This Row],[22]]</f>
        <v>8.4894475380549992E-7</v>
      </c>
      <c r="Y19" s="10">
        <f>3/24000000*OO[[#This Row],[81 (29JUN1985 00:00:00)-Water Temperature (C)]]*OO[[#This Row],[23]]</f>
        <v>6.9924987477449981E-7</v>
      </c>
      <c r="Z19" s="10">
        <f>3/24000000*OO[[#This Row],[82 (29JUN1985 03:00:00)-Water Temperature (C)]]*OO[[#This Row],[24]]</f>
        <v>5.957259469545E-7</v>
      </c>
      <c r="AA19" s="10">
        <f>3/24000000*OO[[#This Row],[83 (29JUN1985 06:00:00)-Water Temperature (C)]]*OO[[#This Row],[25]]</f>
        <v>4.1221893168399997E-7</v>
      </c>
      <c r="AB19" s="10">
        <f>3/24000000*OO[[#This Row],[84 (29JUN1985 09:00:00)-Water Temperature (C)]]*OO[[#This Row],[26]]</f>
        <v>2.91179032029E-7</v>
      </c>
      <c r="AC19" s="10">
        <f>3/24000000*OO[[#This Row],[85 (29JUN1985 12:00:00)-Water Temperature (C)]]*OO[[#This Row],[27]]</f>
        <v>2.2419913415624996E-7</v>
      </c>
      <c r="AD19" s="10">
        <f>3/24000000*OO[[#This Row],[86 (29JUN1985 15:00:00)-Water Temperature (C)]]*OO[[#This Row],[28]]</f>
        <v>1.78508088353E-7</v>
      </c>
      <c r="AE19" s="10">
        <f>3/24000000*OO[[#This Row],[88 (29JUN1985 21:00:00)-Water Temperature (C)]]*OO[[#This Row],[30]]</f>
        <v>1.2639838418489999E-7</v>
      </c>
      <c r="AF19" s="10">
        <f>3/24000000*OO[[#This Row],[88 (29JUN1985 21:00:00)-Water Temperature (C)]]*OO[[#This Row],[30]]</f>
        <v>1.2639838418489999E-7</v>
      </c>
      <c r="AG19" s="10">
        <f>3/24000000*OO[[#This Row],[89 (30JUN1985 00:00:00)-Water Temperature (C)]]*OO[[#This Row],[31]]</f>
        <v>1.0973494951649999E-7</v>
      </c>
      <c r="AH19" s="10">
        <f>3/24000000*OO[[#This Row],[90 (30JUN1985 03:00:00)-Water Temperature (C)]]*OO[[#This Row],[32]]</f>
        <v>9.8727617488274997E-8</v>
      </c>
      <c r="AI19" s="10">
        <f>3/24000000*OO[[#This Row],[91 (30JUN1985 06:00:00)-Water Temperature (C)]]*OO[[#This Row],[33]]</f>
        <v>8.8081321055575002E-8</v>
      </c>
      <c r="AJ19" s="10">
        <f>3/24000000*OO[[#This Row],[92 (30JUN1985 09:00:00)-Water Temperature (C)]]*OO[[#This Row],[34]]</f>
        <v>8.5217291820949995E-8</v>
      </c>
      <c r="AK19" s="10">
        <f>3/24000000*OO[[#This Row],[93 (30JUN1985 12:00:00)-Water Temperature (C)]]*OO[[#This Row],[35]]</f>
        <v>8.4764910795424999E-8</v>
      </c>
      <c r="AL19" s="10">
        <f>3/24000000*OO[[#This Row],[94 (30JUN1985 15:00:00)-Water Temperature (C)]]*OO[[#This Row],[36]]</f>
        <v>8.2373890169375003E-8</v>
      </c>
      <c r="AM19" s="10">
        <f>3/24000000*OO[[#This Row],[95 (30JUN1985 18:00:00)-Water Temperature (C)]]*OO[[#This Row],[37]]</f>
        <v>7.7413731869649995E-8</v>
      </c>
      <c r="AN19" s="10">
        <f>3/24000000*OO[[#This Row],[96 (30JUN1985 21:00:00)-Water Temperature (C)]]*OO[[#This Row],[38]]</f>
        <v>6.8814727484062508E-8</v>
      </c>
      <c r="AO19" s="10">
        <f>3/24000000*OO[[#This Row],[97 (01JUL1985 00:00:00)-Water Temperature (C)]]*OO[[#This Row],[39]]</f>
        <v>6.1324347866512497E-8</v>
      </c>
      <c r="AP19" s="10">
        <f>3/24000000*OO[[#This Row],[98 (01JUL1985 03:00:00)-Water Temperature (C)]]*OO[[#This Row],[40]]</f>
        <v>5.7876320211749996E-8</v>
      </c>
      <c r="AQ19" s="10">
        <f>3/24000000*OO[[#This Row],[99 (01JUL1985 06:00:00)-Water Temperature (C)]]*OO[[#This Row],[41]]</f>
        <v>5.9011765900162494E-8</v>
      </c>
      <c r="AR19" s="10">
        <f>3/24000000*OO[[#This Row],[100 (01JUL1985 09:00:00)-Water Temperature (C)]]*OO[[#This Row],[42]]</f>
        <v>6.5470161939237505E-8</v>
      </c>
      <c r="AS19" s="10">
        <f>3/24000000*OO[[#This Row],[101 (01JUL1985 12:00:00)-Water Temperature (C)]]*OO[[#This Row],[43]]</f>
        <v>6.6899322200100005E-8</v>
      </c>
      <c r="AT19" s="10">
        <f>3/24000000*OO[[#This Row],[102 (01JUL1985 15:00:00)-Water Temperature (C)]]*OO[[#This Row],[44]]</f>
        <v>6.4046066054512504E-8</v>
      </c>
      <c r="AU19" s="10">
        <f>3/24000000*OO[[#This Row],[103 (01JUL1985 18:00:00)-Water Temperature (C)]]*OO[[#This Row],[45]]</f>
        <v>5.947040023120001E-8</v>
      </c>
      <c r="AV19" s="10">
        <f>3/24000000*OO[[#This Row],[104 (01JUL1985 21:00:00)-Water Temperature (C)]]*OO[[#This Row],[46]]</f>
        <v>5.4083864499562502E-8</v>
      </c>
      <c r="AW19" s="10">
        <f>3/24000000*OO[[#This Row],[105 (02JUL1985 00:00:00)-Water Temperature (C)]]*OO[[#This Row],[47]]</f>
        <v>4.9237914685050006E-8</v>
      </c>
      <c r="AX19" s="10">
        <f>3/24000000*OO[[#This Row],[106 (02JUL1985 03:00:00)-Water Temperature (C)]]*OO[[#This Row],[48]]</f>
        <v>4.6342245655474991E-8</v>
      </c>
      <c r="AY19" s="10">
        <f>3/24000000*OO[[#This Row],[107 (02JUL1985 06:00:00)-Water Temperature (C)]]*OO[[#This Row],[49]]</f>
        <v>4.54479285167375E-8</v>
      </c>
      <c r="AZ19" s="10">
        <f>3/24000000*OO[[#This Row],[108 (02JUL1985 09:00:00)-Water Temperature (C)]]*OO[[#This Row],[50]]</f>
        <v>4.8713920505249994E-8</v>
      </c>
      <c r="BA19" s="10">
        <f>3/24000000*OO[[#This Row],[109 (02JUL1985 12:00:00)-Water Temperature (C)]]*OO[[#This Row],[51]]</f>
        <v>4.9192842735937494E-8</v>
      </c>
      <c r="BB19" s="10">
        <f>3/24000000*OO[[#This Row],[110 (02JUL1985 15:00:00)-Water Temperature (C)]]*OO[[#This Row],[52]]</f>
        <v>4.7096113521825003E-8</v>
      </c>
      <c r="BC19" s="10">
        <f>3/24000000*OO[[#This Row],[111 (02JUL1985 18:00:00)-Water Temperature (C)]]*OO[[#This Row],[53]]</f>
        <v>4.4912601392750002E-8</v>
      </c>
      <c r="BD19" s="10">
        <f>3/24000000*OO[[#This Row],[112 (02JUL1985 21:00:00)-Water Temperature (C)]]*OO[[#This Row],[54]]</f>
        <v>4.0880281247349998E-8</v>
      </c>
      <c r="BE19" s="10">
        <f>3/24000000*OO[[#This Row],[113 (03JUL1985 00:00:00)-Water Temperature (C)]]*OO[[#This Row],[55]]</f>
        <v>3.6110596263187498E-8</v>
      </c>
      <c r="BF19" s="10">
        <f>3/24000000*OO[[#This Row],[114 (03JUL1985 03:00:00)-Water Temperature (C)]]*OO[[#This Row],[56]]</f>
        <v>3.3744852083374996E-8</v>
      </c>
      <c r="BG19" s="10">
        <f>3/24000000*OO[[#This Row],[115 (03JUL1985 06:00:00)-Water Temperature (C)]]*OO[[#This Row],[57]]</f>
        <v>3.2778321314962495E-8</v>
      </c>
      <c r="BH19" s="10">
        <f>3/24000000*OO[[#This Row],[116 (03JUL1985 09:00:00)-Water Temperature (C)]]*OO[[#This Row],[58]]</f>
        <v>3.4926256002375001E-8</v>
      </c>
      <c r="BI19" s="10">
        <f>3/24000000*OO[[#This Row],[117 (03JUL1985 12:00:00)-Water Temperature (C)]]*OO[[#This Row],[59]]</f>
        <v>3.6310305465599996E-8</v>
      </c>
      <c r="BJ19" s="10">
        <f>3/24000000*OO[[#This Row],[118 (03JUL1985 15:00:00)-Water Temperature (C)]]*OO[[#This Row],[60]]</f>
        <v>3.5326805885937498E-8</v>
      </c>
      <c r="BK19" s="10">
        <f>3/24000000*OO[[#This Row],[119 (03JUL1985 18:00:00)-Water Temperature (C)]]*OO[[#This Row],[61]]</f>
        <v>3.3563521974562504E-8</v>
      </c>
      <c r="BL19" s="10">
        <f>3/24000000*OO[[#This Row],[120 (03JUL1985 21:00:00)-Water Temperature (C)]]*OO[[#This Row],[62]]</f>
        <v>3.0098085775624999E-8</v>
      </c>
      <c r="BM19" s="10">
        <f>3/24000000*OO[[#This Row],[121 (04JUL1985 00:00:00)-Water Temperature (C)]]*OO[[#This Row],[63]]</f>
        <v>2.6964412394249998E-8</v>
      </c>
      <c r="BN19" s="10">
        <f>3/24000000*OO[[#This Row],[122 (04JUL1985 03:00:00)-Water Temperature (C)]]*OO[[#This Row],[64]]</f>
        <v>2.5392103400299998E-8</v>
      </c>
      <c r="BO19" s="10">
        <f>3/24000000*OO[[#This Row],[123 (04JUL1985 06:00:00)-Water Temperature (C)]]*OO[[#This Row],[65]]</f>
        <v>2.4756620657999998E-8</v>
      </c>
      <c r="BP19" s="10">
        <f>3/24000000*OO[[#This Row],[124 (04JUL1985 09:00:00)-Water Temperature (C)]]*OO[[#This Row],[66]]</f>
        <v>2.562417675805E-8</v>
      </c>
      <c r="BQ19" s="10">
        <f>3/24000000*OO[[#This Row],[125 (04JUL1985 12:00:00)-Water Temperature (C)]]*OO[[#This Row],[67]]</f>
        <v>2.5237110298399998E-8</v>
      </c>
      <c r="BR19" s="10">
        <f>3/24000000*OO[[#This Row],[126 (04JUL1985 15:00:00)-Water Temperature (C)]]*OO[[#This Row],[68]]</f>
        <v>2.4629440927174999E-8</v>
      </c>
      <c r="BS19" s="10">
        <f>3/24000000*OO[[#This Row],[127 (04JUL1985 18:00:00)-Water Temperature (C)]]*OO[[#This Row],[69]]</f>
        <v>2.3214192045900001E-8</v>
      </c>
      <c r="BT19" s="10">
        <f>3/24000000*OO[[#This Row],[128 (04JUL1985 21:00:00)-Water Temperature (C)]]*OO[[#This Row],[70]]</f>
        <v>2.1296184470925E-8</v>
      </c>
      <c r="BU19" s="10">
        <f>3/24000000*OO[[#This Row],[129 (05JUL1985 00:00:00)-Water Temperature (C)]]*OO[[#This Row],[71]]</f>
        <v>2.0212907865937499E-8</v>
      </c>
      <c r="BV19" s="10">
        <f>3/24000000*OO[[#This Row],[130 (05JUL1985 03:00:00)-Water Temperature (C)]]*OO[[#This Row],[72]]</f>
        <v>1.9582528455000003E-8</v>
      </c>
      <c r="BW19" s="10">
        <f>3/24000000*OO[[#This Row],[131 (05JUL1985 06:00:00)-Water Temperature (C)]]*OO[[#This Row],[73]]</f>
        <v>1.9750236303749999E-8</v>
      </c>
      <c r="BX19" s="10">
        <f>3/24000000*OO[[#This Row],[132 (05JUL1985 09:00:00)-Water Temperature (C)]]*OO[[#This Row],[74]]</f>
        <v>2.1302347349999998E-8</v>
      </c>
      <c r="BY19" s="10">
        <f>3/24000000*OO[[#This Row],[133 (05JUL1985 12:00:00)-Water Temperature (C)]]*OO[[#This Row],[75]]</f>
        <v>2.1361843567649998E-8</v>
      </c>
      <c r="BZ19" s="10">
        <f>3/24000000*OO[[#This Row],[134 (05JUL1985 15:00:00)-Water Temperature (C)]]*OO[[#This Row],[76]]</f>
        <v>2.0848023231999998E-8</v>
      </c>
      <c r="CA19" s="10">
        <f>3/24000000*OO[[#This Row],[135 (05JUL1985 18:00:00)-Water Temperature (C)]]*OO[[#This Row],[77]]</f>
        <v>2.0337364988399999E-8</v>
      </c>
      <c r="CB19" s="10">
        <f>3/24000000*OO[[#This Row],[136 (05JUL1985 21:00:00)-Water Temperature (C)]]*OO[[#This Row],[78]]</f>
        <v>1.8831077299125E-8</v>
      </c>
      <c r="CC19" s="10">
        <f>3/24000000*OO[[#This Row],[137 (06JUL1985 00:00:00)-Water Temperature (C)]]*OO[[#This Row],[79]]</f>
        <v>1.71779819936625E-8</v>
      </c>
      <c r="CD19" s="10">
        <f>3/24000000*OO[[#This Row],[138 (06JUL1985 03:00:00)-Water Temperature (C)]]*OO[[#This Row],[80]]</f>
        <v>1.618366589875E-8</v>
      </c>
      <c r="CE19" s="10">
        <f>3/24000000*OO[[#This Row],[139 (06JUL1985 06:00:00)-Water Temperature (C)]]*OO[[#This Row],[81]]</f>
        <v>1.5394776034299998E-8</v>
      </c>
      <c r="CF19" s="10">
        <f>3/24000000*OO[[#This Row],[140 (06JUL1985 09:00:00)-Water Temperature (C)]]*OO[[#This Row],[82]]</f>
        <v>1.60890872456E-8</v>
      </c>
      <c r="CG19" s="10">
        <f>3/24000000*OO[[#This Row],[141 (06JUL1985 12:00:00)-Water Temperature (C)]]*OO[[#This Row],[83]]</f>
        <v>1.5930020728674999E-8</v>
      </c>
      <c r="CH19" s="10">
        <f>3/24000000*OO[[#This Row],[142 (06JUL1985 15:00:00)-Water Temperature (C)]]*OO[[#This Row],[84]]</f>
        <v>1.5409865321939998E-8</v>
      </c>
      <c r="CI19" s="10">
        <f>3/24000000*OO[[#This Row],[143 (06JUL1985 18:00:00)-Water Temperature (C)]]*OO[[#This Row],[85]]</f>
        <v>1.5122697036884998E-8</v>
      </c>
      <c r="CJ19" s="10">
        <f>3/24000000*OO[[#This Row],[144 (06JUL1985 21:00:00)-Water Temperature (C)]]*OO[[#This Row],[86]]</f>
        <v>1.3787461975357498E-8</v>
      </c>
      <c r="CK19" s="10">
        <f>3/24000000*OO[[#This Row],[145 (07JUL1985 00:00:00)-Water Temperature (C)]]*OO[[#This Row],[87]]</f>
        <v>1.1916413112239998E-8</v>
      </c>
      <c r="CL19" s="10">
        <f>3/24000000*OO[[#This Row],[146 (07JUL1985 03:00:00)-Water Temperature (C)]]*OO[[#This Row],[88]]</f>
        <v>1.12997011065625E-8</v>
      </c>
      <c r="CM19" s="10">
        <f>3/24000000*OO[[#This Row],[147 (07JUL1985 06:00:00)-Water Temperature (C)]]*OO[[#This Row],[89]]</f>
        <v>1.2081240147575E-8</v>
      </c>
      <c r="CN19" s="10">
        <f>3/24000000*OO[[#This Row],[148 (07JUL1985 09:00:00)-Water Temperature (C)]]*OO[[#This Row],[90]]</f>
        <v>1.3906275274710001E-8</v>
      </c>
      <c r="CO19" s="10">
        <f>3/24000000*OO[[#This Row],[149 (07JUL1985 12:00:00)-Water Temperature (C)]]*OO[[#This Row],[91]]</f>
        <v>1.4757596673943751E-8</v>
      </c>
      <c r="CP19" s="10">
        <f>3/24000000*OO[[#This Row],[150 (07JUL1985 15:00:00)-Water Temperature (C)]]*OO[[#This Row],[92]]</f>
        <v>1.4571311386121248E-8</v>
      </c>
      <c r="CQ19" s="10">
        <f>3/24000000*OO[[#This Row],[151 (07JUL1985 18:00:00)-Water Temperature (C)]]*OO[[#This Row],[93]]</f>
        <v>1.41717501826E-8</v>
      </c>
      <c r="CR19" s="10">
        <f>3/24000000*OO[[#This Row],[152 (07JUL1985 21:00:00)-Water Temperature (C)]]*OO[[#This Row],[94]]</f>
        <v>1.290614810064E-8</v>
      </c>
      <c r="CS19" s="10">
        <f>3/24000000*OO[[#This Row],[153 (08JUL1985 00:00:00)-Water Temperature (C)]]*OO[[#This Row],[95]]</f>
        <v>1.1556314228159999E-8</v>
      </c>
      <c r="CT19" s="10">
        <f>3/24000000*OO[[#This Row],[154 (08JUL1985 03:00:00)-Water Temperature (C)]]*OO[[#This Row],[96]]</f>
        <v>1.0740441604037499E-8</v>
      </c>
      <c r="CU19" s="10">
        <f>3/24000000*OO[[#This Row],[155 (08JUL1985 06:00:00)-Water Temperature (C)]]*OO[[#This Row],[97]]</f>
        <v>9.6535023036849988E-9</v>
      </c>
      <c r="CV19" s="10">
        <f>3/24000000*OO[[#This Row],[156 (08JUL1985 09:00:00)-Water Temperature (C)]]*OO[[#This Row],[98]]</f>
        <v>9.0119497757362503E-9</v>
      </c>
      <c r="CW19" s="10">
        <f>3/24000000*OO[[#This Row],[157 (08JUL1985 12:00:00)-Water Temperature (C)]]*OO[[#This Row],[99]]</f>
        <v>9.0359883478462494E-9</v>
      </c>
    </row>
    <row r="20" spans="1:101" x14ac:dyDescent="0.35">
      <c r="A20" t="s">
        <v>25</v>
      </c>
      <c r="B20">
        <v>706.07839999999999</v>
      </c>
      <c r="C20" s="10">
        <f>3/24*OO[[#This Row],[59 (26JUN1985 06:00:00)-Water Temperature (C)]]*OO[[#This Row],[1]]/SUM(OO[1])</f>
        <v>3.6063127070160613E-4</v>
      </c>
      <c r="D20" s="10">
        <f>3/24*OO[[#This Row],[60 (26JUN1985 09:00:00)-Water Temperature (C)]]*OO[[#This Row],[2]]/SUM(OO[2])</f>
        <v>4.4078581468369562E-5</v>
      </c>
      <c r="E20" s="10">
        <f>3/24*OO[[#This Row],[61 (26JUN1985 12:00:00)-Water Temperature (C)]]*OO[[#This Row],[3]]/SUM(OO[3])</f>
        <v>4.0242899796453247E-5</v>
      </c>
      <c r="F20" s="10">
        <f>3/24*OO[[#This Row],[62 (26JUN1985 15:00:00)-Water Temperature (C)]]*OO[[#This Row],[4]]/SUM(OO[4])</f>
        <v>3.5439322641585206E-5</v>
      </c>
      <c r="G20" s="10">
        <f>3/24*OO[[#This Row],[63 (26JUN1985 18:00:00)-Water Temperature (C)]]*OO[[#This Row],[5]]/SUM(OO[5])</f>
        <v>3.1629190824540453E-5</v>
      </c>
      <c r="H20" s="10">
        <f>3/24*OO[[#This Row],[64 (26JUN1985 21:00:00)-Water Temperature (C)]]*OO[[#This Row],[6]]/SUM(OO[6])</f>
        <v>2.7109665692395339E-5</v>
      </c>
      <c r="I20" s="10">
        <f>3/24*OO[[#This Row],[65 (27JUN1985 00:00:00)-Water Temperature (C)]]*OO[[#This Row],[7]]/SUM(OO[7])</f>
        <v>2.3711172307702903E-5</v>
      </c>
      <c r="J20" s="10">
        <f>3/24*OO[[#This Row],[66 (27JUN1985 03:00:00)-Water Temperature (C)]]*OO[[#This Row],[8]]/SUM(OO[8])</f>
        <v>2.3738800405965995E-5</v>
      </c>
      <c r="K20" s="10">
        <f>3/24*OO[[#This Row],[67 (27JUN1985 06:00:00)-Water Temperature (C)]]*OO[[#This Row],[9]]/SUM(OO[9])</f>
        <v>2.8044345183712669E-5</v>
      </c>
      <c r="L20" s="10">
        <f>3/24*OO[[#This Row],[68 (27JUN1985 09:00:00)-Water Temperature (C)]]*OO[[#This Row],[10]]/SUM(OO[10])</f>
        <v>2.9012362753219969E-5</v>
      </c>
      <c r="M20" s="10">
        <f>3/24*OO[[#This Row],[69 (27JUN1985 12:00:00)-Water Temperature (C)]]*OO[[#This Row],[11]]/SUM(OO[11])</f>
        <v>2.9076478117810972E-5</v>
      </c>
      <c r="N20" s="10">
        <f>3/24*OO[[#This Row],[70 (27JUN1985 15:00:00)-Water Temperature (C)]]*OO[[#This Row],[12]]/SUM(OO[12])</f>
        <v>2.5865663037826453E-5</v>
      </c>
      <c r="O20" s="10">
        <f>3/24*OO[[#This Row],[71 (27JUN1985 18:00:00)-Water Temperature (C)]]*OO[[#This Row],[13]]/SUM(OO[13])</f>
        <v>2.2329778796611018E-5</v>
      </c>
      <c r="P20" s="10">
        <f>3/24*OO[[#This Row],[72 (27JUN1985 21:00:00)-Water Temperature (C)]]*OO[[#This Row],[14]]/SUM(OO[14])</f>
        <v>1.9274890931763388E-5</v>
      </c>
      <c r="Q20" s="10">
        <f>3/24*OO[[#This Row],[73 (28JUN1985 00:00:00)-Water Temperature (C)]]*OO[[#This Row],[15]]/SUM(OO[15])</f>
        <v>1.6552270674182595E-5</v>
      </c>
      <c r="R20" s="10">
        <f>3/24*OO[[#This Row],[74 (28JUN1985 03:00:00)-Water Temperature (C)]]*OO[[#This Row],[16]]/SUM(OO[16])</f>
        <v>1.3772845584589744E-5</v>
      </c>
      <c r="S20" s="10">
        <f>3/24*OO[[#This Row],[75 (28JUN1985 06:00:00)-Water Temperature (C)]]*OO[[#This Row],[17]]/SUM(OO[17])</f>
        <v>1.0970842635015164E-5</v>
      </c>
      <c r="T20" s="10">
        <f>3/24*OO[[#This Row],[76 (28JUN1985 09:00:00)-Water Temperature (C)]]*OO[[#This Row],[18]]/SUM(OO[18])</f>
        <v>9.3545550812013255E-6</v>
      </c>
      <c r="U20" s="10">
        <f>3/24*OO[[#This Row],[77 (28JUN1985 12:00:00)-Water Temperature (C)]]*OO[[#This Row],[19]]/SUM(OO[19])</f>
        <v>8.3356441006282297E-6</v>
      </c>
      <c r="V20" s="10">
        <f>3/24000000*OO[[#This Row],[78 (28JUN1985 15:00:00)-Water Temperature (C)]]*OO[[#This Row],[20]]</f>
        <v>7.4133984838099995E-6</v>
      </c>
      <c r="W20" s="10">
        <f>3/24000000*OO[[#This Row],[79 (28JUN1985 18:00:00)-Water Temperature (C)]]*OO[[#This Row],[21]]</f>
        <v>6.2965218690937498E-6</v>
      </c>
      <c r="X20" s="10">
        <f>3/24000000*OO[[#This Row],[80 (28JUN1985 21:00:00)-Water Temperature (C)]]*OO[[#This Row],[22]]</f>
        <v>5.1240653842162496E-6</v>
      </c>
      <c r="Y20" s="10">
        <f>3/24000000*OO[[#This Row],[81 (29JUN1985 00:00:00)-Water Temperature (C)]]*OO[[#This Row],[23]]</f>
        <v>4.1885015434825005E-6</v>
      </c>
      <c r="Z20" s="10">
        <f>3/24000000*OO[[#This Row],[82 (29JUN1985 03:00:00)-Water Temperature (C)]]*OO[[#This Row],[24]]</f>
        <v>3.5186654048799996E-6</v>
      </c>
      <c r="AA20" s="10">
        <f>3/24000000*OO[[#This Row],[83 (29JUN1985 06:00:00)-Water Temperature (C)]]*OO[[#This Row],[25]]</f>
        <v>2.4150713580949999E-6</v>
      </c>
      <c r="AB20" s="10">
        <f>3/24000000*OO[[#This Row],[84 (29JUN1985 09:00:00)-Water Temperature (C)]]*OO[[#This Row],[26]]</f>
        <v>1.7280573437624999E-6</v>
      </c>
      <c r="AC20" s="10">
        <f>3/24000000*OO[[#This Row],[85 (29JUN1985 12:00:00)-Water Temperature (C)]]*OO[[#This Row],[27]]</f>
        <v>1.3602742715099997E-6</v>
      </c>
      <c r="AD20" s="10">
        <f>3/24000000*OO[[#This Row],[86 (29JUN1985 15:00:00)-Water Temperature (C)]]*OO[[#This Row],[28]]</f>
        <v>1.1019216160050001E-6</v>
      </c>
      <c r="AE20" s="10">
        <f>3/24000000*OO[[#This Row],[88 (29JUN1985 21:00:00)-Water Temperature (C)]]*OO[[#This Row],[30]]</f>
        <v>7.8917291940849998E-7</v>
      </c>
      <c r="AF20" s="10">
        <f>3/24000000*OO[[#This Row],[88 (29JUN1985 21:00:00)-Water Temperature (C)]]*OO[[#This Row],[30]]</f>
        <v>7.8917291940849998E-7</v>
      </c>
      <c r="AG20" s="10">
        <f>3/24000000*OO[[#This Row],[89 (30JUN1985 00:00:00)-Water Temperature (C)]]*OO[[#This Row],[31]]</f>
        <v>6.8325533580999999E-7</v>
      </c>
      <c r="AH20" s="10">
        <f>3/24000000*OO[[#This Row],[90 (30JUN1985 03:00:00)-Water Temperature (C)]]*OO[[#This Row],[32]]</f>
        <v>6.1148027183249998E-7</v>
      </c>
      <c r="AI20" s="10">
        <f>3/24000000*OO[[#This Row],[91 (30JUN1985 06:00:00)-Water Temperature (C)]]*OO[[#This Row],[33]]</f>
        <v>5.4319040908825002E-7</v>
      </c>
      <c r="AJ20" s="10">
        <f>3/24000000*OO[[#This Row],[92 (30JUN1985 09:00:00)-Water Temperature (C)]]*OO[[#This Row],[34]]</f>
        <v>5.2713832826199991E-7</v>
      </c>
      <c r="AK20" s="10">
        <f>3/24000000*OO[[#This Row],[93 (30JUN1985 12:00:00)-Water Temperature (C)]]*OO[[#This Row],[35]]</f>
        <v>5.2766459996800001E-7</v>
      </c>
      <c r="AL20" s="10">
        <f>3/24000000*OO[[#This Row],[94 (30JUN1985 15:00:00)-Water Temperature (C)]]*OO[[#This Row],[36]]</f>
        <v>5.15729925758125E-7</v>
      </c>
      <c r="AM20" s="10">
        <f>3/24000000*OO[[#This Row],[95 (30JUN1985 18:00:00)-Water Temperature (C)]]*OO[[#This Row],[37]]</f>
        <v>4.866395949997499E-7</v>
      </c>
      <c r="AN20" s="10">
        <f>3/24000000*OO[[#This Row],[96 (30JUN1985 21:00:00)-Water Temperature (C)]]*OO[[#This Row],[38]]</f>
        <v>4.3294015295924997E-7</v>
      </c>
      <c r="AO20" s="10">
        <f>3/24000000*OO[[#This Row],[97 (01JUL1985 00:00:00)-Water Temperature (C)]]*OO[[#This Row],[39]]</f>
        <v>3.8360459891324998E-7</v>
      </c>
      <c r="AP20" s="10">
        <f>3/24000000*OO[[#This Row],[98 (01JUL1985 03:00:00)-Water Temperature (C)]]*OO[[#This Row],[40]]</f>
        <v>3.6041095748024996E-7</v>
      </c>
      <c r="AQ20" s="10">
        <f>3/24000000*OO[[#This Row],[99 (01JUL1985 06:00:00)-Water Temperature (C)]]*OO[[#This Row],[41]]</f>
        <v>3.6732296022299998E-7</v>
      </c>
      <c r="AR20" s="10">
        <f>3/24000000*OO[[#This Row],[100 (01JUL1985 09:00:00)-Water Temperature (C)]]*OO[[#This Row],[42]]</f>
        <v>4.0708925305062501E-7</v>
      </c>
      <c r="AS20" s="10">
        <f>3/24000000*OO[[#This Row],[101 (01JUL1985 12:00:00)-Water Temperature (C)]]*OO[[#This Row],[43]]</f>
        <v>4.1919103456500002E-7</v>
      </c>
      <c r="AT20" s="10">
        <f>3/24000000*OO[[#This Row],[102 (01JUL1985 15:00:00)-Water Temperature (C)]]*OO[[#This Row],[44]]</f>
        <v>4.0180850390500006E-7</v>
      </c>
      <c r="AU20" s="10">
        <f>3/24000000*OO[[#This Row],[103 (01JUL1985 18:00:00)-Water Temperature (C)]]*OO[[#This Row],[45]]</f>
        <v>3.7310348727624997E-7</v>
      </c>
      <c r="AV20" s="10">
        <f>3/24000000*OO[[#This Row],[104 (01JUL1985 21:00:00)-Water Temperature (C)]]*OO[[#This Row],[46]]</f>
        <v>3.3854011751249995E-7</v>
      </c>
      <c r="AW20" s="10">
        <f>3/24000000*OO[[#This Row],[105 (02JUL1985 00:00:00)-Water Temperature (C)]]*OO[[#This Row],[47]]</f>
        <v>3.06704039496E-7</v>
      </c>
      <c r="AX20" s="10">
        <f>3/24000000*OO[[#This Row],[106 (02JUL1985 03:00:00)-Water Temperature (C)]]*OO[[#This Row],[48]]</f>
        <v>2.8718360004099999E-7</v>
      </c>
      <c r="AY20" s="10">
        <f>3/24000000*OO[[#This Row],[107 (02JUL1985 06:00:00)-Water Temperature (C)]]*OO[[#This Row],[49]]</f>
        <v>2.8105014227399994E-7</v>
      </c>
      <c r="AZ20" s="10">
        <f>3/24000000*OO[[#This Row],[108 (02JUL1985 09:00:00)-Water Temperature (C)]]*OO[[#This Row],[50]]</f>
        <v>3.0169854840999993E-7</v>
      </c>
      <c r="BA20" s="10">
        <f>3/24000000*OO[[#This Row],[109 (02JUL1985 12:00:00)-Water Temperature (C)]]*OO[[#This Row],[51]]</f>
        <v>3.0760614493049997E-7</v>
      </c>
      <c r="BB20" s="10">
        <f>3/24000000*OO[[#This Row],[110 (02JUL1985 15:00:00)-Water Temperature (C)]]*OO[[#This Row],[52]]</f>
        <v>2.9537711123099996E-7</v>
      </c>
      <c r="BC20" s="10">
        <f>3/24000000*OO[[#This Row],[111 (02JUL1985 18:00:00)-Water Temperature (C)]]*OO[[#This Row],[53]]</f>
        <v>2.8174094038249996E-7</v>
      </c>
      <c r="BD20" s="10">
        <f>3/24000000*OO[[#This Row],[112 (02JUL1985 21:00:00)-Water Temperature (C)]]*OO[[#This Row],[54]]</f>
        <v>2.5678352776387499E-7</v>
      </c>
      <c r="BE20" s="10">
        <f>3/24000000*OO[[#This Row],[113 (03JUL1985 00:00:00)-Water Temperature (C)]]*OO[[#This Row],[55]]</f>
        <v>2.2597171735787501E-7</v>
      </c>
      <c r="BF20" s="10">
        <f>3/24000000*OO[[#This Row],[114 (03JUL1985 03:00:00)-Water Temperature (C)]]*OO[[#This Row],[56]]</f>
        <v>2.09402248958875E-7</v>
      </c>
      <c r="BG20" s="10">
        <f>3/24000000*OO[[#This Row],[115 (03JUL1985 06:00:00)-Water Temperature (C)]]*OO[[#This Row],[57]]</f>
        <v>2.0295705614550001E-7</v>
      </c>
      <c r="BH20" s="10">
        <f>3/24000000*OO[[#This Row],[116 (03JUL1985 09:00:00)-Water Temperature (C)]]*OO[[#This Row],[58]]</f>
        <v>2.1653228126062501E-7</v>
      </c>
      <c r="BI20" s="10">
        <f>3/24000000*OO[[#This Row],[117 (03JUL1985 12:00:00)-Water Temperature (C)]]*OO[[#This Row],[59]]</f>
        <v>2.2684868238725E-7</v>
      </c>
      <c r="BJ20" s="10">
        <f>3/24000000*OO[[#This Row],[118 (03JUL1985 15:00:00)-Water Temperature (C)]]*OO[[#This Row],[60]]</f>
        <v>2.218365100665E-7</v>
      </c>
      <c r="BK20" s="10">
        <f>3/24000000*OO[[#This Row],[119 (03JUL1985 18:00:00)-Water Temperature (C)]]*OO[[#This Row],[61]]</f>
        <v>2.1088253759499997E-7</v>
      </c>
      <c r="BL20" s="10">
        <f>3/24000000*OO[[#This Row],[120 (03JUL1985 21:00:00)-Water Temperature (C)]]*OO[[#This Row],[62]]</f>
        <v>1.8932197424174997E-7</v>
      </c>
      <c r="BM20" s="10">
        <f>3/24000000*OO[[#This Row],[121 (04JUL1985 00:00:00)-Water Temperature (C)]]*OO[[#This Row],[63]]</f>
        <v>1.686839518085E-7</v>
      </c>
      <c r="BN20" s="10">
        <f>3/24000000*OO[[#This Row],[122 (04JUL1985 03:00:00)-Water Temperature (C)]]*OO[[#This Row],[64]]</f>
        <v>1.5783812546774998E-7</v>
      </c>
      <c r="BO20" s="10">
        <f>3/24000000*OO[[#This Row],[123 (04JUL1985 06:00:00)-Water Temperature (C)]]*OO[[#This Row],[65]]</f>
        <v>1.5369357449999996E-7</v>
      </c>
      <c r="BP20" s="10">
        <f>3/24000000*OO[[#This Row],[124 (04JUL1985 09:00:00)-Water Temperature (C)]]*OO[[#This Row],[66]]</f>
        <v>1.5896693948024999E-7</v>
      </c>
      <c r="BQ20" s="10">
        <f>3/24000000*OO[[#This Row],[125 (04JUL1985 12:00:00)-Water Temperature (C)]]*OO[[#This Row],[67]]</f>
        <v>1.5765444204999999E-7</v>
      </c>
      <c r="BR20" s="10">
        <f>3/24000000*OO[[#This Row],[126 (04JUL1985 15:00:00)-Water Temperature (C)]]*OO[[#This Row],[68]]</f>
        <v>1.5401382141719999E-7</v>
      </c>
      <c r="BS20" s="10">
        <f>3/24000000*OO[[#This Row],[127 (04JUL1985 18:00:00)-Water Temperature (C)]]*OO[[#This Row],[69]]</f>
        <v>1.4551970304187498E-7</v>
      </c>
      <c r="BT20" s="10">
        <f>3/24000000*OO[[#This Row],[128 (04JUL1985 21:00:00)-Water Temperature (C)]]*OO[[#This Row],[70]]</f>
        <v>1.3320510509211249E-7</v>
      </c>
      <c r="BU20" s="10">
        <f>3/24000000*OO[[#This Row],[129 (05JUL1985 00:00:00)-Water Temperature (C)]]*OO[[#This Row],[71]]</f>
        <v>1.2582629121273751E-7</v>
      </c>
      <c r="BV20" s="10">
        <f>3/24000000*OO[[#This Row],[130 (05JUL1985 03:00:00)-Water Temperature (C)]]*OO[[#This Row],[72]]</f>
        <v>1.21918511261875E-7</v>
      </c>
      <c r="BW20" s="10">
        <f>3/24000000*OO[[#This Row],[131 (05JUL1985 06:00:00)-Water Temperature (C)]]*OO[[#This Row],[73]]</f>
        <v>1.2309563606995E-7</v>
      </c>
      <c r="BX20" s="10">
        <f>3/24000000*OO[[#This Row],[132 (05JUL1985 09:00:00)-Water Temperature (C)]]*OO[[#This Row],[74]]</f>
        <v>1.3241255996557499E-7</v>
      </c>
      <c r="BY20" s="10">
        <f>3/24000000*OO[[#This Row],[133 (05JUL1985 12:00:00)-Water Temperature (C)]]*OO[[#This Row],[75]]</f>
        <v>1.3348951765517499E-7</v>
      </c>
      <c r="BZ20" s="10">
        <f>3/24000000*OO[[#This Row],[134 (05JUL1985 15:00:00)-Water Temperature (C)]]*OO[[#This Row],[76]]</f>
        <v>1.3013972420328749E-7</v>
      </c>
      <c r="CA20" s="10">
        <f>3/24000000*OO[[#This Row],[135 (05JUL1985 18:00:00)-Water Temperature (C)]]*OO[[#This Row],[77]]</f>
        <v>1.2695812543018749E-7</v>
      </c>
      <c r="CB20" s="10">
        <f>3/24000000*OO[[#This Row],[136 (05JUL1985 21:00:00)-Water Temperature (C)]]*OO[[#This Row],[78]]</f>
        <v>1.1775726736304998E-7</v>
      </c>
      <c r="CC20" s="10">
        <f>3/24000000*OO[[#This Row],[137 (06JUL1985 00:00:00)-Water Temperature (C)]]*OO[[#This Row],[79]]</f>
        <v>1.0703147365439998E-7</v>
      </c>
      <c r="CD20" s="10">
        <f>3/24000000*OO[[#This Row],[138 (06JUL1985 03:00:00)-Water Temperature (C)]]*OO[[#This Row],[80]]</f>
        <v>1.001149195811375E-7</v>
      </c>
      <c r="CE20" s="10">
        <f>3/24000000*OO[[#This Row],[139 (06JUL1985 06:00:00)-Water Temperature (C)]]*OO[[#This Row],[81]]</f>
        <v>9.4878935592750005E-8</v>
      </c>
      <c r="CF20" s="10">
        <f>3/24000000*OO[[#This Row],[140 (06JUL1985 09:00:00)-Water Temperature (C)]]*OO[[#This Row],[82]]</f>
        <v>9.9575578932812499E-8</v>
      </c>
      <c r="CG20" s="10">
        <f>3/24000000*OO[[#This Row],[141 (06JUL1985 12:00:00)-Water Temperature (C)]]*OO[[#This Row],[83]]</f>
        <v>9.9740638226000001E-8</v>
      </c>
      <c r="CH20" s="10">
        <f>3/24000000*OO[[#This Row],[142 (06JUL1985 15:00:00)-Water Temperature (C)]]*OO[[#This Row],[84]]</f>
        <v>9.6674940468837505E-8</v>
      </c>
      <c r="CI20" s="10">
        <f>3/24000000*OO[[#This Row],[143 (06JUL1985 18:00:00)-Water Temperature (C)]]*OO[[#This Row],[85]]</f>
        <v>9.4975611247549993E-8</v>
      </c>
      <c r="CJ20" s="10">
        <f>3/24000000*OO[[#This Row],[144 (06JUL1985 21:00:00)-Water Temperature (C)]]*OO[[#This Row],[86]]</f>
        <v>8.7017961271499996E-8</v>
      </c>
      <c r="CK20" s="10">
        <f>3/24000000*OO[[#This Row],[145 (07JUL1985 00:00:00)-Water Temperature (C)]]*OO[[#This Row],[87]]</f>
        <v>7.4846725661999993E-8</v>
      </c>
      <c r="CL20" s="10">
        <f>3/24000000*OO[[#This Row],[146 (07JUL1985 03:00:00)-Water Temperature (C)]]*OO[[#This Row],[88]]</f>
        <v>7.0505623579599994E-8</v>
      </c>
      <c r="CM20" s="10">
        <f>3/24000000*OO[[#This Row],[147 (07JUL1985 06:00:00)-Water Temperature (C)]]*OO[[#This Row],[89]]</f>
        <v>7.5332552668099996E-8</v>
      </c>
      <c r="CN20" s="10">
        <f>3/24000000*OO[[#This Row],[148 (07JUL1985 09:00:00)-Water Temperature (C)]]*OO[[#This Row],[90]]</f>
        <v>8.652372404484999E-8</v>
      </c>
      <c r="CO20" s="10">
        <f>3/24000000*OO[[#This Row],[149 (07JUL1985 12:00:00)-Water Temperature (C)]]*OO[[#This Row],[91]]</f>
        <v>9.2316751634250001E-8</v>
      </c>
      <c r="CP20" s="10">
        <f>3/24000000*OO[[#This Row],[150 (07JUL1985 15:00:00)-Water Temperature (C)]]*OO[[#This Row],[92]]</f>
        <v>9.1376166673500001E-8</v>
      </c>
      <c r="CQ20" s="10">
        <f>3/24000000*OO[[#This Row],[151 (07JUL1985 18:00:00)-Water Temperature (C)]]*OO[[#This Row],[93]]</f>
        <v>8.8798494574124997E-8</v>
      </c>
      <c r="CR20" s="10">
        <f>3/24000000*OO[[#This Row],[152 (07JUL1985 21:00:00)-Water Temperature (C)]]*OO[[#This Row],[94]]</f>
        <v>8.10553840015E-8</v>
      </c>
      <c r="CS20" s="10">
        <f>3/24000000*OO[[#This Row],[153 (08JUL1985 00:00:00)-Water Temperature (C)]]*OO[[#This Row],[95]]</f>
        <v>7.2206133831337504E-8</v>
      </c>
      <c r="CT20" s="10">
        <f>3/24000000*OO[[#This Row],[154 (08JUL1985 03:00:00)-Water Temperature (C)]]*OO[[#This Row],[96]]</f>
        <v>6.6427320703150001E-8</v>
      </c>
      <c r="CU20" s="10">
        <f>3/24000000*OO[[#This Row],[155 (08JUL1985 06:00:00)-Water Temperature (C)]]*OO[[#This Row],[97]]</f>
        <v>5.9492818626775003E-8</v>
      </c>
      <c r="CV20" s="10">
        <f>3/24000000*OO[[#This Row],[156 (08JUL1985 09:00:00)-Water Temperature (C)]]*OO[[#This Row],[98]]</f>
        <v>5.5691333284350002E-8</v>
      </c>
      <c r="CW20" s="10">
        <f>3/24000000*OO[[#This Row],[157 (08JUL1985 12:00:00)-Water Temperature (C)]]*OO[[#This Row],[99]]</f>
        <v>5.618449567238749E-8</v>
      </c>
    </row>
    <row r="21" spans="1:101" x14ac:dyDescent="0.35">
      <c r="A21" t="s">
        <v>26</v>
      </c>
      <c r="B21">
        <v>703.35040000000004</v>
      </c>
      <c r="C21" s="10">
        <f>3/24*OO[[#This Row],[59 (26JUN1985 06:00:00)-Water Temperature (C)]]*OO[[#This Row],[1]]/SUM(OO[1])</f>
        <v>7.0759580542677984E-4</v>
      </c>
      <c r="D21" s="10">
        <f>3/24*OO[[#This Row],[60 (26JUN1985 09:00:00)-Water Temperature (C)]]*OO[[#This Row],[2]]/SUM(OO[2])</f>
        <v>5.0676739387975224E-5</v>
      </c>
      <c r="E21" s="10">
        <f>3/24*OO[[#This Row],[61 (26JUN1985 12:00:00)-Water Temperature (C)]]*OO[[#This Row],[3]]/SUM(OO[3])</f>
        <v>4.296160645011972E-5</v>
      </c>
      <c r="F21" s="10">
        <f>3/24*OO[[#This Row],[62 (26JUN1985 15:00:00)-Water Temperature (C)]]*OO[[#This Row],[4]]/SUM(OO[4])</f>
        <v>3.8045235393342174E-5</v>
      </c>
      <c r="G21" s="10">
        <f>3/24*OO[[#This Row],[63 (26JUN1985 18:00:00)-Water Temperature (C)]]*OO[[#This Row],[5]]/SUM(OO[5])</f>
        <v>3.392240336445881E-5</v>
      </c>
      <c r="H21" s="10">
        <f>3/24*OO[[#This Row],[64 (26JUN1985 21:00:00)-Water Temperature (C)]]*OO[[#This Row],[6]]/SUM(OO[6])</f>
        <v>2.9120554235306418E-5</v>
      </c>
      <c r="I21" s="10">
        <f>3/24*OO[[#This Row],[65 (27JUN1985 00:00:00)-Water Temperature (C)]]*OO[[#This Row],[7]]/SUM(OO[7])</f>
        <v>2.5412971990516181E-5</v>
      </c>
      <c r="J21" s="10">
        <f>3/24*OO[[#This Row],[66 (27JUN1985 03:00:00)-Water Temperature (C)]]*OO[[#This Row],[8]]/SUM(OO[8])</f>
        <v>2.4864781407375648E-5</v>
      </c>
      <c r="K21" s="10">
        <f>3/24*OO[[#This Row],[67 (27JUN1985 06:00:00)-Water Temperature (C)]]*OO[[#This Row],[9]]/SUM(OO[9])</f>
        <v>2.9430744111946347E-5</v>
      </c>
      <c r="L21" s="10">
        <f>3/24*OO[[#This Row],[68 (27JUN1985 09:00:00)-Water Temperature (C)]]*OO[[#This Row],[10]]/SUM(OO[10])</f>
        <v>3.0780710292009156E-5</v>
      </c>
      <c r="M21" s="10">
        <f>3/24*OO[[#This Row],[69 (27JUN1985 12:00:00)-Water Temperature (C)]]*OO[[#This Row],[11]]/SUM(OO[11])</f>
        <v>3.1213784909169948E-5</v>
      </c>
      <c r="N21" s="10">
        <f>3/24*OO[[#This Row],[70 (27JUN1985 15:00:00)-Water Temperature (C)]]*OO[[#This Row],[12]]/SUM(OO[12])</f>
        <v>2.8155200867973927E-5</v>
      </c>
      <c r="O21" s="10">
        <f>3/24*OO[[#This Row],[71 (27JUN1985 18:00:00)-Water Temperature (C)]]*OO[[#This Row],[13]]/SUM(OO[13])</f>
        <v>2.4379122653706386E-5</v>
      </c>
      <c r="P21" s="10">
        <f>3/24*OO[[#This Row],[72 (27JUN1985 21:00:00)-Water Temperature (C)]]*OO[[#This Row],[14]]/SUM(OO[14])</f>
        <v>2.1134690032294793E-5</v>
      </c>
      <c r="Q21" s="10">
        <f>3/24*OO[[#This Row],[73 (28JUN1985 00:00:00)-Water Temperature (C)]]*OO[[#This Row],[15]]/SUM(OO[15])</f>
        <v>1.8162408499203214E-5</v>
      </c>
      <c r="R21" s="10">
        <f>3/24*OO[[#This Row],[74 (28JUN1985 03:00:00)-Water Temperature (C)]]*OO[[#This Row],[16]]/SUM(OO[16])</f>
        <v>1.52494705426953E-5</v>
      </c>
      <c r="S21" s="10">
        <f>3/24*OO[[#This Row],[75 (28JUN1985 06:00:00)-Water Temperature (C)]]*OO[[#This Row],[17]]/SUM(OO[17])</f>
        <v>1.2240648342778478E-5</v>
      </c>
      <c r="T21" s="10">
        <f>3/24*OO[[#This Row],[76 (28JUN1985 09:00:00)-Water Temperature (C)]]*OO[[#This Row],[18]]/SUM(OO[18])</f>
        <v>1.0416682622905809E-5</v>
      </c>
      <c r="U21" s="10">
        <f>3/24*OO[[#This Row],[77 (28JUN1985 12:00:00)-Water Temperature (C)]]*OO[[#This Row],[19]]/SUM(OO[19])</f>
        <v>9.246554345818119E-6</v>
      </c>
      <c r="V21" s="10">
        <f>3/24000000*OO[[#This Row],[78 (28JUN1985 15:00:00)-Water Temperature (C)]]*OO[[#This Row],[20]]</f>
        <v>8.2516797592600002E-6</v>
      </c>
      <c r="W21" s="10">
        <f>3/24000000*OO[[#This Row],[79 (28JUN1985 18:00:00)-Water Temperature (C)]]*OO[[#This Row],[21]]</f>
        <v>7.0079834030174994E-6</v>
      </c>
      <c r="X21" s="10">
        <f>3/24000000*OO[[#This Row],[80 (28JUN1985 21:00:00)-Water Temperature (C)]]*OO[[#This Row],[22]]</f>
        <v>5.7074078961349997E-6</v>
      </c>
      <c r="Y21" s="10">
        <f>3/24000000*OO[[#This Row],[81 (29JUN1985 00:00:00)-Water Temperature (C)]]*OO[[#This Row],[23]]</f>
        <v>4.6347458035624994E-6</v>
      </c>
      <c r="Z21" s="10">
        <f>3/24000000*OO[[#This Row],[82 (29JUN1985 03:00:00)-Water Temperature (C)]]*OO[[#This Row],[24]]</f>
        <v>3.9526030727637503E-6</v>
      </c>
      <c r="AA21" s="10">
        <f>3/24000000*OO[[#This Row],[83 (29JUN1985 06:00:00)-Water Temperature (C)]]*OO[[#This Row],[25]]</f>
        <v>2.8000398415749997E-6</v>
      </c>
      <c r="AB21" s="10">
        <f>3/24000000*OO[[#This Row],[84 (29JUN1985 09:00:00)-Water Temperature (C)]]*OO[[#This Row],[26]]</f>
        <v>1.9997158564799996E-6</v>
      </c>
      <c r="AC21" s="10">
        <f>3/24000000*OO[[#This Row],[85 (29JUN1985 12:00:00)-Water Temperature (C)]]*OO[[#This Row],[27]]</f>
        <v>1.5543845374365E-6</v>
      </c>
      <c r="AD21" s="10">
        <f>3/24000000*OO[[#This Row],[86 (29JUN1985 15:00:00)-Water Temperature (C)]]*OO[[#This Row],[28]]</f>
        <v>1.2431635361986251E-6</v>
      </c>
      <c r="AE21" s="10">
        <f>3/24000000*OO[[#This Row],[88 (29JUN1985 21:00:00)-Water Temperature (C)]]*OO[[#This Row],[30]]</f>
        <v>8.7418211378874993E-7</v>
      </c>
      <c r="AF21" s="10">
        <f>3/24000000*OO[[#This Row],[88 (29JUN1985 21:00:00)-Water Temperature (C)]]*OO[[#This Row],[30]]</f>
        <v>8.7418211378874993E-7</v>
      </c>
      <c r="AG21" s="10">
        <f>3/24000000*OO[[#This Row],[89 (30JUN1985 00:00:00)-Water Temperature (C)]]*OO[[#This Row],[31]]</f>
        <v>7.5203764552800004E-7</v>
      </c>
      <c r="AH21" s="10">
        <f>3/24000000*OO[[#This Row],[90 (30JUN1985 03:00:00)-Water Temperature (C)]]*OO[[#This Row],[32]]</f>
        <v>6.7083832256250007E-7</v>
      </c>
      <c r="AI21" s="10">
        <f>3/24000000*OO[[#This Row],[91 (30JUN1985 06:00:00)-Water Temperature (C)]]*OO[[#This Row],[33]]</f>
        <v>5.9780273977149995E-7</v>
      </c>
      <c r="AJ21" s="10">
        <f>3/24000000*OO[[#This Row],[92 (30JUN1985 09:00:00)-Water Temperature (C)]]*OO[[#This Row],[34]]</f>
        <v>5.7723923472774993E-7</v>
      </c>
      <c r="AK21" s="10">
        <f>3/24000000*OO[[#This Row],[93 (30JUN1985 12:00:00)-Water Temperature (C)]]*OO[[#This Row],[35]]</f>
        <v>5.7725076626100006E-7</v>
      </c>
      <c r="AL21" s="10">
        <f>3/24000000*OO[[#This Row],[94 (30JUN1985 15:00:00)-Water Temperature (C)]]*OO[[#This Row],[36]]</f>
        <v>5.6541941910199997E-7</v>
      </c>
      <c r="AM21" s="10">
        <f>3/24000000*OO[[#This Row],[95 (30JUN1985 18:00:00)-Water Temperature (C)]]*OO[[#This Row],[37]]</f>
        <v>5.3479075374725E-7</v>
      </c>
      <c r="AN21" s="10">
        <f>3/24000000*OO[[#This Row],[96 (30JUN1985 21:00:00)-Water Temperature (C)]]*OO[[#This Row],[38]]</f>
        <v>4.7579125288749994E-7</v>
      </c>
      <c r="AO21" s="10">
        <f>3/24000000*OO[[#This Row],[97 (01JUL1985 00:00:00)-Water Temperature (C)]]*OO[[#This Row],[39]]</f>
        <v>4.1923131028574997E-7</v>
      </c>
      <c r="AP21" s="10">
        <f>3/24000000*OO[[#This Row],[98 (01JUL1985 03:00:00)-Water Temperature (C)]]*OO[[#This Row],[40]]</f>
        <v>3.9057915349687497E-7</v>
      </c>
      <c r="AQ21" s="10">
        <f>3/24000000*OO[[#This Row],[99 (01JUL1985 06:00:00)-Water Temperature (C)]]*OO[[#This Row],[41]]</f>
        <v>3.9622940126399994E-7</v>
      </c>
      <c r="AR21" s="10">
        <f>3/24000000*OO[[#This Row],[100 (01JUL1985 09:00:00)-Water Temperature (C)]]*OO[[#This Row],[42]]</f>
        <v>4.4002060288500004E-7</v>
      </c>
      <c r="AS21" s="10">
        <f>3/24000000*OO[[#This Row],[101 (01JUL1985 12:00:00)-Water Temperature (C)]]*OO[[#This Row],[43]]</f>
        <v>4.5726983275049998E-7</v>
      </c>
      <c r="AT21" s="10">
        <f>3/24000000*OO[[#This Row],[102 (01JUL1985 15:00:00)-Water Temperature (C)]]*OO[[#This Row],[44]]</f>
        <v>4.4069841941812495E-7</v>
      </c>
      <c r="AU21" s="10">
        <f>3/24000000*OO[[#This Row],[103 (01JUL1985 18:00:00)-Water Temperature (C)]]*OO[[#This Row],[45]]</f>
        <v>4.0908928283974995E-7</v>
      </c>
      <c r="AV21" s="10">
        <f>3/24000000*OO[[#This Row],[104 (01JUL1985 21:00:00)-Water Temperature (C)]]*OO[[#This Row],[46]]</f>
        <v>3.7062438789987499E-7</v>
      </c>
      <c r="AW21" s="10">
        <f>3/24000000*OO[[#This Row],[105 (02JUL1985 00:00:00)-Water Temperature (C)]]*OO[[#This Row],[47]]</f>
        <v>3.3465176583537496E-7</v>
      </c>
      <c r="AX21" s="10">
        <f>3/24000000*OO[[#This Row],[106 (02JUL1985 03:00:00)-Water Temperature (C)]]*OO[[#This Row],[48]]</f>
        <v>3.1224901768349999E-7</v>
      </c>
      <c r="AY21" s="10">
        <f>3/24000000*OO[[#This Row],[107 (02JUL1985 06:00:00)-Water Temperature (C)]]*OO[[#This Row],[49]]</f>
        <v>3.0482483848987497E-7</v>
      </c>
      <c r="AZ21" s="10">
        <f>3/24000000*OO[[#This Row],[108 (02JUL1985 09:00:00)-Water Temperature (C)]]*OO[[#This Row],[50]]</f>
        <v>3.2750888494500001E-7</v>
      </c>
      <c r="BA21" s="10">
        <f>3/24000000*OO[[#This Row],[109 (02JUL1985 12:00:00)-Water Temperature (C)]]*OO[[#This Row],[51]]</f>
        <v>3.3628455692000002E-7</v>
      </c>
      <c r="BB21" s="10">
        <f>3/24000000*OO[[#This Row],[110 (02JUL1985 15:00:00)-Water Temperature (C)]]*OO[[#This Row],[52]]</f>
        <v>3.2380723311300003E-7</v>
      </c>
      <c r="BC21" s="10">
        <f>3/24000000*OO[[#This Row],[111 (02JUL1985 18:00:00)-Water Temperature (C)]]*OO[[#This Row],[53]]</f>
        <v>3.0880005097374996E-7</v>
      </c>
      <c r="BD21" s="10">
        <f>3/24000000*OO[[#This Row],[112 (02JUL1985 21:00:00)-Water Temperature (C)]]*OO[[#This Row],[54]]</f>
        <v>2.8196843104462498E-7</v>
      </c>
      <c r="BE21" s="10">
        <f>3/24000000*OO[[#This Row],[113 (03JUL1985 00:00:00)-Water Temperature (C)]]*OO[[#This Row],[55]]</f>
        <v>2.4706025532599997E-7</v>
      </c>
      <c r="BF21" s="10">
        <f>3/24000000*OO[[#This Row],[114 (03JUL1985 03:00:00)-Water Temperature (C)]]*OO[[#This Row],[56]]</f>
        <v>2.2775221055687499E-7</v>
      </c>
      <c r="BG21" s="10">
        <f>3/24000000*OO[[#This Row],[115 (03JUL1985 06:00:00)-Water Temperature (C)]]*OO[[#This Row],[57]]</f>
        <v>2.2010522003749998E-7</v>
      </c>
      <c r="BH21" s="10">
        <f>3/24000000*OO[[#This Row],[116 (03JUL1985 09:00:00)-Water Temperature (C)]]*OO[[#This Row],[58]]</f>
        <v>2.3441347488750002E-7</v>
      </c>
      <c r="BI21" s="10">
        <f>3/24000000*OO[[#This Row],[117 (03JUL1985 12:00:00)-Water Temperature (C)]]*OO[[#This Row],[59]]</f>
        <v>2.4745131730274998E-7</v>
      </c>
      <c r="BJ21" s="10">
        <f>3/24000000*OO[[#This Row],[118 (03JUL1985 15:00:00)-Water Temperature (C)]]*OO[[#This Row],[60]]</f>
        <v>2.4321640912800005E-7</v>
      </c>
      <c r="BK21" s="10">
        <f>3/24000000*OO[[#This Row],[119 (03JUL1985 18:00:00)-Water Temperature (C)]]*OO[[#This Row],[61]]</f>
        <v>2.3141084562000001E-7</v>
      </c>
      <c r="BL21" s="10">
        <f>3/24000000*OO[[#This Row],[120 (03JUL1985 21:00:00)-Water Temperature (C)]]*OO[[#This Row],[62]]</f>
        <v>2.0799081722999999E-7</v>
      </c>
      <c r="BM21" s="10">
        <f>3/24000000*OO[[#This Row],[121 (04JUL1985 00:00:00)-Water Temperature (C)]]*OO[[#This Row],[63]]</f>
        <v>1.8432453473374997E-7</v>
      </c>
      <c r="BN21" s="10">
        <f>3/24000000*OO[[#This Row],[122 (04JUL1985 03:00:00)-Water Temperature (C)]]*OO[[#This Row],[64]]</f>
        <v>1.7163602383199999E-7</v>
      </c>
      <c r="BO21" s="10">
        <f>3/24000000*OO[[#This Row],[123 (04JUL1985 06:00:00)-Water Temperature (C)]]*OO[[#This Row],[65]]</f>
        <v>1.6657681250024999E-7</v>
      </c>
      <c r="BP21" s="10">
        <f>3/24000000*OO[[#This Row],[124 (04JUL1985 09:00:00)-Water Temperature (C)]]*OO[[#This Row],[66]]</f>
        <v>1.7239729742949996E-7</v>
      </c>
      <c r="BQ21" s="10">
        <f>3/24000000*OO[[#This Row],[125 (04JUL1985 12:00:00)-Water Temperature (C)]]*OO[[#This Row],[67]]</f>
        <v>1.7181462090312501E-7</v>
      </c>
      <c r="BR21" s="10">
        <f>3/24000000*OO[[#This Row],[126 (04JUL1985 15:00:00)-Water Temperature (C)]]*OO[[#This Row],[68]]</f>
        <v>1.6790511949999998E-7</v>
      </c>
      <c r="BS21" s="10">
        <f>3/24000000*OO[[#This Row],[127 (04JUL1985 18:00:00)-Water Temperature (C)]]*OO[[#This Row],[69]]</f>
        <v>1.5891552374125E-7</v>
      </c>
      <c r="BT21" s="10">
        <f>3/24000000*OO[[#This Row],[128 (04JUL1985 21:00:00)-Water Temperature (C)]]*OO[[#This Row],[70]]</f>
        <v>1.4524110670274997E-7</v>
      </c>
      <c r="BU21" s="10">
        <f>3/24000000*OO[[#This Row],[129 (05JUL1985 00:00:00)-Water Temperature (C)]]*OO[[#This Row],[71]]</f>
        <v>1.3676781907181249E-7</v>
      </c>
      <c r="BV21" s="10">
        <f>3/24000000*OO[[#This Row],[130 (05JUL1985 03:00:00)-Water Temperature (C)]]*OO[[#This Row],[72]]</f>
        <v>1.3212138677375001E-7</v>
      </c>
      <c r="BW21" s="10">
        <f>3/24000000*OO[[#This Row],[131 (05JUL1985 06:00:00)-Water Temperature (C)]]*OO[[#This Row],[73]]</f>
        <v>1.3305962057359999E-7</v>
      </c>
      <c r="BX21" s="10">
        <f>3/24000000*OO[[#This Row],[132 (05JUL1985 09:00:00)-Water Temperature (C)]]*OO[[#This Row],[74]]</f>
        <v>1.4313974931774997E-7</v>
      </c>
      <c r="BY21" s="10">
        <f>3/24000000*OO[[#This Row],[133 (05JUL1985 12:00:00)-Water Temperature (C)]]*OO[[#This Row],[75]]</f>
        <v>1.4539356716917498E-7</v>
      </c>
      <c r="BZ21" s="10">
        <f>3/24000000*OO[[#This Row],[134 (05JUL1985 15:00:00)-Water Temperature (C)]]*OO[[#This Row],[76]]</f>
        <v>1.4184289512044999E-7</v>
      </c>
      <c r="CA21" s="10">
        <f>3/24000000*OO[[#This Row],[135 (05JUL1985 18:00:00)-Water Temperature (C)]]*OO[[#This Row],[77]]</f>
        <v>1.3847021885341247E-7</v>
      </c>
      <c r="CB21" s="10">
        <f>3/24000000*OO[[#This Row],[136 (05JUL1985 21:00:00)-Water Temperature (C)]]*OO[[#This Row],[78]]</f>
        <v>1.2874274173512498E-7</v>
      </c>
      <c r="CC21" s="10">
        <f>3/24000000*OO[[#This Row],[137 (06JUL1985 00:00:00)-Water Temperature (C)]]*OO[[#This Row],[79]]</f>
        <v>1.1666712044215E-7</v>
      </c>
      <c r="CD21" s="10">
        <f>3/24000000*OO[[#This Row],[138 (06JUL1985 03:00:00)-Water Temperature (C)]]*OO[[#This Row],[80]]</f>
        <v>1.0904518638899999E-7</v>
      </c>
      <c r="CE21" s="10">
        <f>3/24000000*OO[[#This Row],[139 (06JUL1985 06:00:00)-Water Temperature (C)]]*OO[[#This Row],[81]]</f>
        <v>1.0358461403839999E-7</v>
      </c>
      <c r="CF21" s="10">
        <f>3/24000000*OO[[#This Row],[140 (06JUL1985 09:00:00)-Water Temperature (C)]]*OO[[#This Row],[82]]</f>
        <v>1.0846558318709998E-7</v>
      </c>
      <c r="CG21" s="10">
        <f>3/24000000*OO[[#This Row],[141 (06JUL1985 12:00:00)-Water Temperature (C)]]*OO[[#This Row],[83]]</f>
        <v>1.0927951707708749E-7</v>
      </c>
      <c r="CH21" s="10">
        <f>3/24000000*OO[[#This Row],[142 (06JUL1985 15:00:00)-Water Temperature (C)]]*OO[[#This Row],[84]]</f>
        <v>1.058987484144625E-7</v>
      </c>
      <c r="CI21" s="10">
        <f>3/24000000*OO[[#This Row],[143 (06JUL1985 18:00:00)-Water Temperature (C)]]*OO[[#This Row],[85]]</f>
        <v>1.04034664833075E-7</v>
      </c>
      <c r="CJ21" s="10">
        <f>3/24000000*OO[[#This Row],[144 (06JUL1985 21:00:00)-Water Temperature (C)]]*OO[[#This Row],[86]]</f>
        <v>9.5573113564999991E-8</v>
      </c>
      <c r="CK21" s="10">
        <f>3/24000000*OO[[#This Row],[145 (07JUL1985 00:00:00)-Water Temperature (C)]]*OO[[#This Row],[87]]</f>
        <v>8.2030817615399995E-8</v>
      </c>
      <c r="CL21" s="10">
        <f>3/24000000*OO[[#This Row],[146 (07JUL1985 03:00:00)-Water Temperature (C)]]*OO[[#This Row],[88]]</f>
        <v>7.6299060225299997E-8</v>
      </c>
      <c r="CM21" s="10">
        <f>3/24000000*OO[[#This Row],[147 (07JUL1985 06:00:00)-Water Temperature (C)]]*OO[[#This Row],[89]]</f>
        <v>8.0995335166824994E-8</v>
      </c>
      <c r="CN21" s="10">
        <f>3/24000000*OO[[#This Row],[148 (07JUL1985 09:00:00)-Water Temperature (C)]]*OO[[#This Row],[90]]</f>
        <v>9.3380848064099985E-8</v>
      </c>
      <c r="CO21" s="10">
        <f>3/24000000*OO[[#This Row],[149 (07JUL1985 12:00:00)-Water Temperature (C)]]*OO[[#This Row],[91]]</f>
        <v>1.00594608444E-7</v>
      </c>
      <c r="CP21" s="10">
        <f>3/24000000*OO[[#This Row],[150 (07JUL1985 15:00:00)-Water Temperature (C)]]*OO[[#This Row],[92]]</f>
        <v>9.9925290637424992E-8</v>
      </c>
      <c r="CQ21" s="10">
        <f>3/24000000*OO[[#This Row],[151 (07JUL1985 18:00:00)-Water Temperature (C)]]*OO[[#This Row],[93]]</f>
        <v>9.7254762613750005E-8</v>
      </c>
      <c r="CR21" s="10">
        <f>3/24000000*OO[[#This Row],[152 (07JUL1985 21:00:00)-Water Temperature (C)]]*OO[[#This Row],[94]]</f>
        <v>8.8966947629999996E-8</v>
      </c>
      <c r="CS21" s="10">
        <f>3/24000000*OO[[#This Row],[153 (08JUL1985 00:00:00)-Water Temperature (C)]]*OO[[#This Row],[95]]</f>
        <v>7.89935113605E-8</v>
      </c>
      <c r="CT21" s="10">
        <f>3/24000000*OO[[#This Row],[154 (08JUL1985 03:00:00)-Water Temperature (C)]]*OO[[#This Row],[96]]</f>
        <v>7.2796282565174994E-8</v>
      </c>
      <c r="CU21" s="10">
        <f>3/24000000*OO[[#This Row],[155 (08JUL1985 06:00:00)-Water Temperature (C)]]*OO[[#This Row],[97]]</f>
        <v>6.5589934825824995E-8</v>
      </c>
      <c r="CV21" s="10">
        <f>3/24000000*OO[[#This Row],[156 (08JUL1985 09:00:00)-Water Temperature (C)]]*OO[[#This Row],[98]]</f>
        <v>6.1048639953312494E-8</v>
      </c>
      <c r="CW21" s="10">
        <f>3/24000000*OO[[#This Row],[157 (08JUL1985 12:00:00)-Water Temperature (C)]]*OO[[#This Row],[99]]</f>
        <v>6.1359800739475E-8</v>
      </c>
    </row>
    <row r="22" spans="1:101" x14ac:dyDescent="0.35">
      <c r="A22" t="s">
        <v>27</v>
      </c>
      <c r="B22">
        <v>716.95060000000001</v>
      </c>
      <c r="C22" s="10">
        <f>3/24*OO[[#This Row],[59 (26JUN1985 06:00:00)-Water Temperature (C)]]*OO[[#This Row],[1]]/SUM(OO[1])</f>
        <v>1.2661727873402538E-3</v>
      </c>
      <c r="D22" s="10">
        <f>3/24*OO[[#This Row],[60 (26JUN1985 09:00:00)-Water Temperature (C)]]*OO[[#This Row],[2]]/SUM(OO[2])</f>
        <v>5.5383480938922335E-5</v>
      </c>
      <c r="E22" s="10">
        <f>3/24*OO[[#This Row],[61 (26JUN1985 12:00:00)-Water Temperature (C)]]*OO[[#This Row],[3]]/SUM(OO[3])</f>
        <v>4.3242178747541884E-5</v>
      </c>
      <c r="F22" s="10">
        <f>3/24*OO[[#This Row],[62 (26JUN1985 15:00:00)-Water Temperature (C)]]*OO[[#This Row],[4]]/SUM(OO[4])</f>
        <v>3.8506358770174885E-5</v>
      </c>
      <c r="G22" s="10">
        <f>3/24*OO[[#This Row],[63 (26JUN1985 18:00:00)-Water Temperature (C)]]*OO[[#This Row],[5]]/SUM(OO[5])</f>
        <v>3.4288281780448625E-5</v>
      </c>
      <c r="H22" s="10">
        <f>3/24*OO[[#This Row],[64 (26JUN1985 21:00:00)-Water Temperature (C)]]*OO[[#This Row],[6]]/SUM(OO[6])</f>
        <v>2.9489057348379516E-5</v>
      </c>
      <c r="I22" s="10">
        <f>3/24*OO[[#This Row],[65 (27JUN1985 00:00:00)-Water Temperature (C)]]*OO[[#This Row],[7]]/SUM(OO[7])</f>
        <v>2.5657028660192551E-5</v>
      </c>
      <c r="J22" s="10">
        <f>3/24*OO[[#This Row],[66 (27JUN1985 03:00:00)-Water Temperature (C)]]*OO[[#This Row],[8]]/SUM(OO[8])</f>
        <v>2.4572791015716244E-5</v>
      </c>
      <c r="K22" s="10">
        <f>3/24*OO[[#This Row],[67 (27JUN1985 06:00:00)-Water Temperature (C)]]*OO[[#This Row],[9]]/SUM(OO[9])</f>
        <v>2.9044246259876269E-5</v>
      </c>
      <c r="L22" s="10">
        <f>3/24*OO[[#This Row],[68 (27JUN1985 09:00:00)-Water Temperature (C)]]*OO[[#This Row],[10]]/SUM(OO[10])</f>
        <v>3.0764796161136732E-5</v>
      </c>
      <c r="M22" s="10">
        <f>3/24*OO[[#This Row],[69 (27JUN1985 12:00:00)-Water Temperature (C)]]*OO[[#This Row],[11]]/SUM(OO[11])</f>
        <v>3.1411218342720804E-5</v>
      </c>
      <c r="N22" s="10">
        <f>3/24*OO[[#This Row],[70 (27JUN1985 15:00:00)-Water Temperature (C)]]*OO[[#This Row],[12]]/SUM(OO[12])</f>
        <v>2.8614836906365235E-5</v>
      </c>
      <c r="O22" s="10">
        <f>3/24*OO[[#This Row],[71 (27JUN1985 18:00:00)-Water Temperature (C)]]*OO[[#This Row],[13]]/SUM(OO[13])</f>
        <v>2.4797399593335105E-5</v>
      </c>
      <c r="P22" s="10">
        <f>3/24*OO[[#This Row],[72 (27JUN1985 21:00:00)-Water Temperature (C)]]*OO[[#This Row],[14]]/SUM(OO[14])</f>
        <v>2.1531689949684391E-5</v>
      </c>
      <c r="Q22" s="10">
        <f>3/24*OO[[#This Row],[73 (28JUN1985 00:00:00)-Water Temperature (C)]]*OO[[#This Row],[15]]/SUM(OO[15])</f>
        <v>1.8505033648040785E-5</v>
      </c>
      <c r="R22" s="10">
        <f>3/24*OO[[#This Row],[74 (28JUN1985 03:00:00)-Water Temperature (C)]]*OO[[#This Row],[16]]/SUM(OO[16])</f>
        <v>1.5605805605764797E-5</v>
      </c>
      <c r="S22" s="10">
        <f>3/24*OO[[#This Row],[75 (28JUN1985 06:00:00)-Water Temperature (C)]]*OO[[#This Row],[17]]/SUM(OO[17])</f>
        <v>1.2589325358677321E-5</v>
      </c>
      <c r="T22" s="10">
        <f>3/24*OO[[#This Row],[76 (28JUN1985 09:00:00)-Water Temperature (C)]]*OO[[#This Row],[18]]/SUM(OO[18])</f>
        <v>1.0698421354358495E-5</v>
      </c>
      <c r="U22" s="10">
        <f>3/24*OO[[#This Row],[77 (28JUN1985 12:00:00)-Water Temperature (C)]]*OO[[#This Row],[19]]/SUM(OO[19])</f>
        <v>9.4880389920663977E-6</v>
      </c>
      <c r="V22" s="10">
        <f>3/24000000*OO[[#This Row],[78 (28JUN1985 15:00:00)-Water Temperature (C)]]*OO[[#This Row],[20]]</f>
        <v>8.4942318227512491E-6</v>
      </c>
      <c r="W22" s="10">
        <f>3/24000000*OO[[#This Row],[79 (28JUN1985 18:00:00)-Water Temperature (C)]]*OO[[#This Row],[21]]</f>
        <v>7.22822127802875E-6</v>
      </c>
      <c r="X22" s="10">
        <f>3/24000000*OO[[#This Row],[80 (28JUN1985 21:00:00)-Water Temperature (C)]]*OO[[#This Row],[22]]</f>
        <v>5.8932671335199987E-6</v>
      </c>
      <c r="Y22" s="10">
        <f>3/24000000*OO[[#This Row],[81 (29JUN1985 00:00:00)-Water Temperature (C)]]*OO[[#This Row],[23]]</f>
        <v>4.7634792074450005E-6</v>
      </c>
      <c r="Z22" s="10">
        <f>3/24000000*OO[[#This Row],[82 (29JUN1985 03:00:00)-Water Temperature (C)]]*OO[[#This Row],[24]]</f>
        <v>4.0827199520625003E-6</v>
      </c>
      <c r="AA22" s="10">
        <f>3/24000000*OO[[#This Row],[83 (29JUN1985 06:00:00)-Water Temperature (C)]]*OO[[#This Row],[25]]</f>
        <v>2.9587717772799998E-6</v>
      </c>
      <c r="AB22" s="10">
        <f>3/24000000*OO[[#This Row],[84 (29JUN1985 09:00:00)-Water Temperature (C)]]*OO[[#This Row],[26]]</f>
        <v>2.1087926218124997E-6</v>
      </c>
      <c r="AC22" s="10">
        <f>3/24000000*OO[[#This Row],[85 (29JUN1985 12:00:00)-Water Temperature (C)]]*OO[[#This Row],[27]]</f>
        <v>1.628750517075E-6</v>
      </c>
      <c r="AD22" s="10">
        <f>3/24000000*OO[[#This Row],[86 (29JUN1985 15:00:00)-Water Temperature (C)]]*OO[[#This Row],[28]]</f>
        <v>1.295154316687E-6</v>
      </c>
      <c r="AE22" s="10">
        <f>3/24000000*OO[[#This Row],[88 (29JUN1985 21:00:00)-Water Temperature (C)]]*OO[[#This Row],[30]]</f>
        <v>9.0082745235212491E-7</v>
      </c>
      <c r="AF22" s="10">
        <f>3/24000000*OO[[#This Row],[88 (29JUN1985 21:00:00)-Water Temperature (C)]]*OO[[#This Row],[30]]</f>
        <v>9.0082745235212491E-7</v>
      </c>
      <c r="AG22" s="10">
        <f>3/24000000*OO[[#This Row],[89 (30JUN1985 00:00:00)-Water Temperature (C)]]*OO[[#This Row],[31]]</f>
        <v>7.7128080216487502E-7</v>
      </c>
      <c r="AH22" s="10">
        <f>3/24000000*OO[[#This Row],[90 (30JUN1985 03:00:00)-Water Temperature (C)]]*OO[[#This Row],[32]]</f>
        <v>6.8543172755049988E-7</v>
      </c>
      <c r="AI22" s="10">
        <f>3/24000000*OO[[#This Row],[91 (30JUN1985 06:00:00)-Water Temperature (C)]]*OO[[#This Row],[33]]</f>
        <v>6.1157470500775007E-7</v>
      </c>
      <c r="AJ22" s="10">
        <f>3/24000000*OO[[#This Row],[92 (30JUN1985 09:00:00)-Water Temperature (C)]]*OO[[#This Row],[34]]</f>
        <v>5.8823011889475004E-7</v>
      </c>
      <c r="AK22" s="10">
        <f>3/24000000*OO[[#This Row],[93 (30JUN1985 12:00:00)-Water Temperature (C)]]*OO[[#This Row],[35]]</f>
        <v>5.8821980232000003E-7</v>
      </c>
      <c r="AL22" s="10">
        <f>3/24000000*OO[[#This Row],[94 (30JUN1985 15:00:00)-Water Temperature (C)]]*OO[[#This Row],[36]]</f>
        <v>5.7790346955824997E-7</v>
      </c>
      <c r="AM22" s="10">
        <f>3/24000000*OO[[#This Row],[95 (30JUN1985 18:00:00)-Water Temperature (C)]]*OO[[#This Row],[37]]</f>
        <v>5.4818102170249998E-7</v>
      </c>
      <c r="AN22" s="10">
        <f>3/24000000*OO[[#This Row],[96 (30JUN1985 21:00:00)-Water Temperature (C)]]*OO[[#This Row],[38]]</f>
        <v>4.8804361869200005E-7</v>
      </c>
      <c r="AO22" s="10">
        <f>3/24000000*OO[[#This Row],[97 (01JUL1985 00:00:00)-Water Temperature (C)]]*OO[[#This Row],[39]]</f>
        <v>4.2801905412499999E-7</v>
      </c>
      <c r="AP22" s="10">
        <f>3/24000000*OO[[#This Row],[98 (01JUL1985 03:00:00)-Water Temperature (C)]]*OO[[#This Row],[40]]</f>
        <v>3.9571681478624995E-7</v>
      </c>
      <c r="AQ22" s="10">
        <f>3/24000000*OO[[#This Row],[99 (01JUL1985 06:00:00)-Water Temperature (C)]]*OO[[#This Row],[41]]</f>
        <v>3.994571510995E-7</v>
      </c>
      <c r="AR22" s="10">
        <f>3/24000000*OO[[#This Row],[100 (01JUL1985 09:00:00)-Water Temperature (C)]]*OO[[#This Row],[42]]</f>
        <v>4.4405159867899991E-7</v>
      </c>
      <c r="AS22" s="10">
        <f>3/24000000*OO[[#This Row],[101 (01JUL1985 12:00:00)-Water Temperature (C)]]*OO[[#This Row],[43]]</f>
        <v>4.6560169512999996E-7</v>
      </c>
      <c r="AT22" s="10">
        <f>3/24000000*OO[[#This Row],[102 (01JUL1985 15:00:00)-Water Temperature (C)]]*OO[[#This Row],[44]]</f>
        <v>4.5092291288549999E-7</v>
      </c>
      <c r="AU22" s="10">
        <f>3/24000000*OO[[#This Row],[103 (01JUL1985 18:00:00)-Water Temperature (C)]]*OO[[#This Row],[45]]</f>
        <v>4.1867147688562497E-7</v>
      </c>
      <c r="AV22" s="10">
        <f>3/24000000*OO[[#This Row],[104 (01JUL1985 21:00:00)-Water Temperature (C)]]*OO[[#This Row],[46]]</f>
        <v>3.7889637103599996E-7</v>
      </c>
      <c r="AW22" s="10">
        <f>3/24000000*OO[[#This Row],[105 (02JUL1985 00:00:00)-Water Temperature (C)]]*OO[[#This Row],[47]]</f>
        <v>3.4103637837499999E-7</v>
      </c>
      <c r="AX22" s="10">
        <f>3/24000000*OO[[#This Row],[106 (02JUL1985 03:00:00)-Water Temperature (C)]]*OO[[#This Row],[48]]</f>
        <v>3.1713145919099998E-7</v>
      </c>
      <c r="AY22" s="10">
        <f>3/24000000*OO[[#This Row],[107 (02JUL1985 06:00:00)-Water Temperature (C)]]*OO[[#This Row],[49]]</f>
        <v>3.0866995320400001E-7</v>
      </c>
      <c r="AZ22" s="10">
        <f>3/24000000*OO[[#This Row],[108 (02JUL1985 09:00:00)-Water Temperature (C)]]*OO[[#This Row],[50]]</f>
        <v>3.3165762845474998E-7</v>
      </c>
      <c r="BA22" s="10">
        <f>3/24000000*OO[[#This Row],[109 (02JUL1985 12:00:00)-Water Temperature (C)]]*OO[[#This Row],[51]]</f>
        <v>3.4282651078000003E-7</v>
      </c>
      <c r="BB22" s="10">
        <f>3/24000000*OO[[#This Row],[110 (02JUL1985 15:00:00)-Water Temperature (C)]]*OO[[#This Row],[52]]</f>
        <v>3.3120783036324995E-7</v>
      </c>
      <c r="BC22" s="10">
        <f>3/24000000*OO[[#This Row],[111 (02JUL1985 18:00:00)-Water Temperature (C)]]*OO[[#This Row],[53]]</f>
        <v>3.1594136509012498E-7</v>
      </c>
      <c r="BD22" s="10">
        <f>3/24000000*OO[[#This Row],[112 (02JUL1985 21:00:00)-Water Temperature (C)]]*OO[[#This Row],[54]]</f>
        <v>2.8896421877399998E-7</v>
      </c>
      <c r="BE22" s="10">
        <f>3/24000000*OO[[#This Row],[113 (03JUL1985 00:00:00)-Water Temperature (C)]]*OO[[#This Row],[55]]</f>
        <v>2.5249696184850001E-7</v>
      </c>
      <c r="BF22" s="10">
        <f>3/24000000*OO[[#This Row],[114 (03JUL1985 03:00:00)-Water Temperature (C)]]*OO[[#This Row],[56]]</f>
        <v>2.3142583204199999E-7</v>
      </c>
      <c r="BG22" s="10">
        <f>3/24000000*OO[[#This Row],[115 (03JUL1985 06:00:00)-Water Temperature (C)]]*OO[[#This Row],[57]]</f>
        <v>2.2302584963750001E-7</v>
      </c>
      <c r="BH22" s="10">
        <f>3/24000000*OO[[#This Row],[116 (03JUL1985 09:00:00)-Water Temperature (C)]]*OO[[#This Row],[58]]</f>
        <v>2.37081725017625E-7</v>
      </c>
      <c r="BI22" s="10">
        <f>3/24000000*OO[[#This Row],[117 (03JUL1985 12:00:00)-Water Temperature (C)]]*OO[[#This Row],[59]]</f>
        <v>2.51864736019875E-7</v>
      </c>
      <c r="BJ22" s="10">
        <f>3/24000000*OO[[#This Row],[118 (03JUL1985 15:00:00)-Water Temperature (C)]]*OO[[#This Row],[60]]</f>
        <v>2.4884231597749998E-7</v>
      </c>
      <c r="BK22" s="10">
        <f>3/24000000*OO[[#This Row],[119 (03JUL1985 18:00:00)-Water Temperature (C)]]*OO[[#This Row],[61]]</f>
        <v>2.3697471614075E-7</v>
      </c>
      <c r="BL22" s="10">
        <f>3/24000000*OO[[#This Row],[120 (03JUL1985 21:00:00)-Water Temperature (C)]]*OO[[#This Row],[62]]</f>
        <v>2.1335160262199999E-7</v>
      </c>
      <c r="BM22" s="10">
        <f>3/24000000*OO[[#This Row],[121 (04JUL1985 00:00:00)-Water Temperature (C)]]*OO[[#This Row],[63]]</f>
        <v>1.8824417990812498E-7</v>
      </c>
      <c r="BN22" s="10">
        <f>3/24000000*OO[[#This Row],[122 (04JUL1985 03:00:00)-Water Temperature (C)]]*OO[[#This Row],[64]]</f>
        <v>1.7442833033149999E-7</v>
      </c>
      <c r="BO22" s="10">
        <f>3/24000000*OO[[#This Row],[123 (04JUL1985 06:00:00)-Water Temperature (C)]]*OO[[#This Row],[65]]</f>
        <v>1.6878008653637501E-7</v>
      </c>
      <c r="BP22" s="10">
        <f>3/24000000*OO[[#This Row],[124 (04JUL1985 09:00:00)-Water Temperature (C)]]*OO[[#This Row],[66]]</f>
        <v>1.74580409429E-7</v>
      </c>
      <c r="BQ22" s="10">
        <f>3/24000000*OO[[#This Row],[125 (04JUL1985 12:00:00)-Water Temperature (C)]]*OO[[#This Row],[67]]</f>
        <v>1.7484493866299999E-7</v>
      </c>
      <c r="BR22" s="10">
        <f>3/24000000*OO[[#This Row],[126 (04JUL1985 15:00:00)-Water Temperature (C)]]*OO[[#This Row],[68]]</f>
        <v>1.7105757892024997E-7</v>
      </c>
      <c r="BS22" s="10">
        <f>3/24000000*OO[[#This Row],[127 (04JUL1985 18:00:00)-Water Temperature (C)]]*OO[[#This Row],[69]]</f>
        <v>1.6215033864549997E-7</v>
      </c>
      <c r="BT22" s="10">
        <f>3/24000000*OO[[#This Row],[128 (04JUL1985 21:00:00)-Water Temperature (C)]]*OO[[#This Row],[70]]</f>
        <v>1.4807672485803751E-7</v>
      </c>
      <c r="BU22" s="10">
        <f>3/24000000*OO[[#This Row],[129 (05JUL1985 00:00:00)-Water Temperature (C)]]*OO[[#This Row],[71]]</f>
        <v>1.3896548031187498E-7</v>
      </c>
      <c r="BV22" s="10">
        <f>3/24000000*OO[[#This Row],[130 (05JUL1985 03:00:00)-Water Temperature (C)]]*OO[[#This Row],[72]]</f>
        <v>1.337834014519375E-7</v>
      </c>
      <c r="BW22" s="10">
        <f>3/24000000*OO[[#This Row],[131 (05JUL1985 06:00:00)-Water Temperature (C)]]*OO[[#This Row],[73]]</f>
        <v>1.3433481890639997E-7</v>
      </c>
      <c r="BX22" s="10">
        <f>3/24000000*OO[[#This Row],[132 (05JUL1985 09:00:00)-Water Temperature (C)]]*OO[[#This Row],[74]]</f>
        <v>1.4451942063200002E-7</v>
      </c>
      <c r="BY22" s="10">
        <f>3/24000000*OO[[#This Row],[133 (05JUL1985 12:00:00)-Water Temperature (C)]]*OO[[#This Row],[75]]</f>
        <v>1.4777056599202497E-7</v>
      </c>
      <c r="BZ22" s="10">
        <f>3/24000000*OO[[#This Row],[134 (05JUL1985 15:00:00)-Water Temperature (C)]]*OO[[#This Row],[76]]</f>
        <v>1.44451407911525E-7</v>
      </c>
      <c r="CA22" s="10">
        <f>3/24000000*OO[[#This Row],[135 (05JUL1985 18:00:00)-Water Temperature (C)]]*OO[[#This Row],[77]]</f>
        <v>1.4107343597462499E-7</v>
      </c>
      <c r="CB22" s="10">
        <f>3/24000000*OO[[#This Row],[136 (05JUL1985 21:00:00)-Water Temperature (C)]]*OO[[#This Row],[78]]</f>
        <v>1.3148021867889998E-7</v>
      </c>
      <c r="CC22" s="10">
        <f>3/24000000*OO[[#This Row],[137 (06JUL1985 00:00:00)-Water Temperature (C)]]*OO[[#This Row],[79]]</f>
        <v>1.1889098628755E-7</v>
      </c>
      <c r="CD22" s="10">
        <f>3/24000000*OO[[#This Row],[138 (06JUL1985 03:00:00)-Water Temperature (C)]]*OO[[#This Row],[80]]</f>
        <v>1.108603702434375E-7</v>
      </c>
      <c r="CE22" s="10">
        <f>3/24000000*OO[[#This Row],[139 (06JUL1985 06:00:00)-Water Temperature (C)]]*OO[[#This Row],[81]]</f>
        <v>1.0537361115239999E-7</v>
      </c>
      <c r="CF22" s="10">
        <f>3/24000000*OO[[#This Row],[140 (06JUL1985 09:00:00)-Water Temperature (C)]]*OO[[#This Row],[82]]</f>
        <v>1.1013766368937502E-7</v>
      </c>
      <c r="CG22" s="10">
        <f>3/24000000*OO[[#This Row],[141 (06JUL1985 12:00:00)-Water Temperature (C)]]*OO[[#This Row],[83]]</f>
        <v>1.1167156036530001E-7</v>
      </c>
      <c r="CH22" s="10">
        <f>3/24000000*OO[[#This Row],[142 (06JUL1985 15:00:00)-Water Temperature (C)]]*OO[[#This Row],[84]]</f>
        <v>1.0832613855817499E-7</v>
      </c>
      <c r="CI22" s="10">
        <f>3/24000000*OO[[#This Row],[143 (06JUL1985 18:00:00)-Water Temperature (C)]]*OO[[#This Row],[85]]</f>
        <v>1.063862799078625E-7</v>
      </c>
      <c r="CJ22" s="10">
        <f>3/24000000*OO[[#This Row],[144 (06JUL1985 21:00:00)-Water Temperature (C)]]*OO[[#This Row],[86]]</f>
        <v>9.8055918083749981E-8</v>
      </c>
      <c r="CK22" s="10">
        <f>3/24000000*OO[[#This Row],[145 (07JUL1985 00:00:00)-Water Temperature (C)]]*OO[[#This Row],[87]]</f>
        <v>8.405237196487499E-8</v>
      </c>
      <c r="CL22" s="10">
        <f>3/24000000*OO[[#This Row],[146 (07JUL1985 03:00:00)-Water Temperature (C)]]*OO[[#This Row],[88]]</f>
        <v>7.7253690437212492E-8</v>
      </c>
      <c r="CM22" s="10">
        <f>3/24000000*OO[[#This Row],[147 (07JUL1985 06:00:00)-Water Temperature (C)]]*OO[[#This Row],[89]]</f>
        <v>8.1272410441874993E-8</v>
      </c>
      <c r="CN22" s="10">
        <f>3/24000000*OO[[#This Row],[148 (07JUL1985 09:00:00)-Water Temperature (C)]]*OO[[#This Row],[90]]</f>
        <v>9.4034520403724993E-8</v>
      </c>
      <c r="CO22" s="10">
        <f>3/24000000*OO[[#This Row],[149 (07JUL1985 12:00:00)-Water Temperature (C)]]*OO[[#This Row],[91]]</f>
        <v>1.0228599556725E-7</v>
      </c>
      <c r="CP22" s="10">
        <f>3/24000000*OO[[#This Row],[150 (07JUL1985 15:00:00)-Water Temperature (C)]]*OO[[#This Row],[92]]</f>
        <v>1.02017734336875E-7</v>
      </c>
      <c r="CQ22" s="10">
        <f>3/24000000*OO[[#This Row],[151 (07JUL1985 18:00:00)-Water Temperature (C)]]*OO[[#This Row],[93]]</f>
        <v>9.9474483929250001E-8</v>
      </c>
      <c r="CR22" s="10">
        <f>3/24000000*OO[[#This Row],[152 (07JUL1985 21:00:00)-Water Temperature (C)]]*OO[[#This Row],[94]]</f>
        <v>9.1238291898249995E-8</v>
      </c>
      <c r="CS22" s="10">
        <f>3/24000000*OO[[#This Row],[153 (08JUL1985 00:00:00)-Water Temperature (C)]]*OO[[#This Row],[95]]</f>
        <v>8.0798782273874985E-8</v>
      </c>
      <c r="CT22" s="10">
        <f>3/24000000*OO[[#This Row],[154 (08JUL1985 03:00:00)-Water Temperature (C)]]*OO[[#This Row],[96]]</f>
        <v>7.4326537654149995E-8</v>
      </c>
      <c r="CU22" s="10">
        <f>3/24000000*OO[[#This Row],[155 (08JUL1985 06:00:00)-Water Temperature (C)]]*OO[[#This Row],[97]]</f>
        <v>6.7210408346199996E-8</v>
      </c>
      <c r="CV22" s="10">
        <f>3/24000000*OO[[#This Row],[156 (08JUL1985 09:00:00)-Water Temperature (C)]]*OO[[#This Row],[98]]</f>
        <v>6.2332879710500002E-8</v>
      </c>
      <c r="CW22" s="10">
        <f>3/24000000*OO[[#This Row],[157 (08JUL1985 12:00:00)-Water Temperature (C)]]*OO[[#This Row],[99]]</f>
        <v>6.2499112303499997E-8</v>
      </c>
    </row>
    <row r="23" spans="1:101" x14ac:dyDescent="0.35">
      <c r="A23" t="s">
        <v>28</v>
      </c>
      <c r="B23">
        <v>961.78420000000006</v>
      </c>
      <c r="C23" s="10">
        <f>3/24*OO[[#This Row],[59 (26JUN1985 06:00:00)-Water Temperature (C)]]*OO[[#This Row],[1]]/SUM(OO[1])</f>
        <v>2.5794667242500023E-3</v>
      </c>
      <c r="D23" s="10">
        <f>3/24*OO[[#This Row],[60 (26JUN1985 09:00:00)-Water Temperature (C)]]*OO[[#This Row],[2]]/SUM(OO[2])</f>
        <v>7.4732361244477367E-5</v>
      </c>
      <c r="E23" s="10">
        <f>3/24*OO[[#This Row],[61 (26JUN1985 12:00:00)-Water Temperature (C)]]*OO[[#This Row],[3]]/SUM(OO[3])</f>
        <v>5.2249289404956753E-5</v>
      </c>
      <c r="F23" s="10">
        <f>3/24*OO[[#This Row],[62 (26JUN1985 15:00:00)-Water Temperature (C)]]*OO[[#This Row],[4]]/SUM(OO[4])</f>
        <v>4.6787106276493043E-5</v>
      </c>
      <c r="G23" s="10">
        <f>3/24*OO[[#This Row],[63 (26JUN1985 18:00:00)-Water Temperature (C)]]*OO[[#This Row],[5]]/SUM(OO[5])</f>
        <v>4.1599142439482043E-5</v>
      </c>
      <c r="H23" s="10">
        <f>3/24*OO[[#This Row],[64 (26JUN1985 21:00:00)-Water Temperature (C)]]*OO[[#This Row],[6]]/SUM(OO[6])</f>
        <v>3.5849198287971026E-5</v>
      </c>
      <c r="I23" s="10">
        <f>3/24*OO[[#This Row],[65 (27JUN1985 00:00:00)-Water Temperature (C)]]*OO[[#This Row],[7]]/SUM(OO[7])</f>
        <v>3.1086933949280326E-5</v>
      </c>
      <c r="J23" s="10">
        <f>3/24*OO[[#This Row],[66 (27JUN1985 03:00:00)-Water Temperature (C)]]*OO[[#This Row],[8]]/SUM(OO[8])</f>
        <v>2.9191967479288159E-5</v>
      </c>
      <c r="K23" s="10">
        <f>3/24*OO[[#This Row],[67 (27JUN1985 06:00:00)-Water Temperature (C)]]*OO[[#This Row],[9]]/SUM(OO[9])</f>
        <v>3.4335952701334708E-5</v>
      </c>
      <c r="L23" s="10">
        <f>3/24*OO[[#This Row],[68 (27JUN1985 09:00:00)-Water Temperature (C)]]*OO[[#This Row],[10]]/SUM(OO[10])</f>
        <v>3.6858308144211277E-5</v>
      </c>
      <c r="M23" s="10">
        <f>3/24*OO[[#This Row],[69 (27JUN1985 12:00:00)-Water Temperature (C)]]*OO[[#This Row],[11]]/SUM(OO[11])</f>
        <v>3.786000116683908E-5</v>
      </c>
      <c r="N23" s="10">
        <f>3/24*OO[[#This Row],[70 (27JUN1985 15:00:00)-Water Temperature (C)]]*OO[[#This Row],[12]]/SUM(OO[12])</f>
        <v>3.4823259636985978E-5</v>
      </c>
      <c r="O23" s="10">
        <f>3/24*OO[[#This Row],[71 (27JUN1985 18:00:00)-Water Temperature (C)]]*OO[[#This Row],[13]]/SUM(OO[13])</f>
        <v>3.0206050504506835E-5</v>
      </c>
      <c r="P23" s="10">
        <f>3/24*OO[[#This Row],[72 (27JUN1985 21:00:00)-Water Temperature (C)]]*OO[[#This Row],[14]]/SUM(OO[14])</f>
        <v>2.6250436135993895E-5</v>
      </c>
      <c r="Q23" s="10">
        <f>3/24*OO[[#This Row],[73 (28JUN1985 00:00:00)-Water Temperature (C)]]*OO[[#This Row],[15]]/SUM(OO[15])</f>
        <v>2.2542464107112522E-5</v>
      </c>
      <c r="R23" s="10">
        <f>3/24*OO[[#This Row],[74 (28JUN1985 03:00:00)-Water Temperature (C)]]*OO[[#This Row],[16]]/SUM(OO[16])</f>
        <v>1.9060377240842274E-5</v>
      </c>
      <c r="S23" s="10">
        <f>3/24*OO[[#This Row],[75 (28JUN1985 06:00:00)-Water Temperature (C)]]*OO[[#This Row],[17]]/SUM(OO[17])</f>
        <v>1.5448614109817318E-5</v>
      </c>
      <c r="T23" s="10">
        <f>3/24*OO[[#This Row],[76 (28JUN1985 09:00:00)-Water Temperature (C)]]*OO[[#This Row],[18]]/SUM(OO[18])</f>
        <v>1.3098734172837657E-5</v>
      </c>
      <c r="U23" s="10">
        <f>3/24*OO[[#This Row],[77 (28JUN1985 12:00:00)-Water Temperature (C)]]*OO[[#This Row],[19]]/SUM(OO[19])</f>
        <v>1.1605398058858885E-5</v>
      </c>
      <c r="V23" s="10">
        <f>3/24000000*OO[[#This Row],[78 (28JUN1985 15:00:00)-Water Temperature (C)]]*OO[[#This Row],[20]]</f>
        <v>1.041138094734E-5</v>
      </c>
      <c r="W23" s="10">
        <f>3/24000000*OO[[#This Row],[79 (28JUN1985 18:00:00)-Water Temperature (C)]]*OO[[#This Row],[21]]</f>
        <v>8.8795552301099992E-6</v>
      </c>
      <c r="X23" s="10">
        <f>3/24000000*OO[[#This Row],[80 (28JUN1985 21:00:00)-Water Temperature (C)]]*OO[[#This Row],[22]]</f>
        <v>7.2417962126587495E-6</v>
      </c>
      <c r="Y23" s="10">
        <f>3/24000000*OO[[#This Row],[81 (29JUN1985 00:00:00)-Water Temperature (C)]]*OO[[#This Row],[23]]</f>
        <v>5.8280489560099984E-6</v>
      </c>
      <c r="Z23" s="10">
        <f>3/24000000*OO[[#This Row],[82 (29JUN1985 03:00:00)-Water Temperature (C)]]*OO[[#This Row],[24]]</f>
        <v>4.9953894391574998E-6</v>
      </c>
      <c r="AA23" s="10">
        <f>3/24000000*OO[[#This Row],[83 (29JUN1985 06:00:00)-Water Temperature (C)]]*OO[[#This Row],[25]]</f>
        <v>3.7005827199400002E-6</v>
      </c>
      <c r="AB23" s="10">
        <f>3/24000000*OO[[#This Row],[84 (29JUN1985 09:00:00)-Water Temperature (C)]]*OO[[#This Row],[26]]</f>
        <v>2.6337935640362501E-6</v>
      </c>
      <c r="AC23" s="10">
        <f>3/24000000*OO[[#This Row],[85 (29JUN1985 12:00:00)-Water Temperature (C)]]*OO[[#This Row],[27]]</f>
        <v>2.0214898007724999E-6</v>
      </c>
      <c r="AD23" s="10">
        <f>3/24000000*OO[[#This Row],[86 (29JUN1985 15:00:00)-Water Temperature (C)]]*OO[[#This Row],[28]]</f>
        <v>1.5995167318068748E-6</v>
      </c>
      <c r="AE23" s="10">
        <f>3/24000000*OO[[#This Row],[88 (29JUN1985 21:00:00)-Water Temperature (C)]]*OO[[#This Row],[30]]</f>
        <v>1.1009658575744999E-6</v>
      </c>
      <c r="AF23" s="10">
        <f>3/24000000*OO[[#This Row],[88 (29JUN1985 21:00:00)-Water Temperature (C)]]*OO[[#This Row],[30]]</f>
        <v>1.1009658575744999E-6</v>
      </c>
      <c r="AG23" s="10">
        <f>3/24000000*OO[[#This Row],[89 (30JUN1985 00:00:00)-Water Temperature (C)]]*OO[[#This Row],[31]]</f>
        <v>9.3845585852999991E-7</v>
      </c>
      <c r="AH23" s="10">
        <f>3/24000000*OO[[#This Row],[90 (30JUN1985 03:00:00)-Water Temperature (C)]]*OO[[#This Row],[32]]</f>
        <v>8.3042474329499997E-7</v>
      </c>
      <c r="AI23" s="10">
        <f>3/24000000*OO[[#This Row],[91 (30JUN1985 06:00:00)-Water Temperature (C)]]*OO[[#This Row],[33]]</f>
        <v>7.4187503776750007E-7</v>
      </c>
      <c r="AJ23" s="10">
        <f>3/24000000*OO[[#This Row],[92 (30JUN1985 09:00:00)-Water Temperature (C)]]*OO[[#This Row],[34]]</f>
        <v>7.1065976234850003E-7</v>
      </c>
      <c r="AK23" s="10">
        <f>3/24000000*OO[[#This Row],[93 (30JUN1985 12:00:00)-Water Temperature (C)]]*OO[[#This Row],[35]]</f>
        <v>7.1084038450237502E-7</v>
      </c>
      <c r="AL23" s="10">
        <f>3/24000000*OO[[#This Row],[94 (30JUN1985 15:00:00)-Water Temperature (C)]]*OO[[#This Row],[36]]</f>
        <v>7.0056475003287498E-7</v>
      </c>
      <c r="AM23" s="10">
        <f>3/24000000*OO[[#This Row],[95 (30JUN1985 18:00:00)-Water Temperature (C)]]*OO[[#This Row],[37]]</f>
        <v>6.6651876220949991E-7</v>
      </c>
      <c r="AN23" s="10">
        <f>3/24000000*OO[[#This Row],[96 (30JUN1985 21:00:00)-Water Temperature (C)]]*OO[[#This Row],[38]]</f>
        <v>5.9398073755750009E-7</v>
      </c>
      <c r="AO23" s="10">
        <f>3/24000000*OO[[#This Row],[97 (01JUL1985 00:00:00)-Water Temperature (C)]]*OO[[#This Row],[39]]</f>
        <v>5.1878746856899997E-7</v>
      </c>
      <c r="AP23" s="10">
        <f>3/24000000*OO[[#This Row],[98 (01JUL1985 03:00:00)-Water Temperature (C)]]*OO[[#This Row],[40]]</f>
        <v>4.76390127236375E-7</v>
      </c>
      <c r="AQ23" s="10">
        <f>3/24000000*OO[[#This Row],[99 (01JUL1985 06:00:00)-Water Temperature (C)]]*OO[[#This Row],[41]]</f>
        <v>4.7811291809037501E-7</v>
      </c>
      <c r="AR23" s="10">
        <f>3/24000000*OO[[#This Row],[100 (01JUL1985 09:00:00)-Water Temperature (C)]]*OO[[#This Row],[42]]</f>
        <v>5.3164264136712495E-7</v>
      </c>
      <c r="AS23" s="10">
        <f>3/24000000*OO[[#This Row],[101 (01JUL1985 12:00:00)-Water Temperature (C)]]*OO[[#This Row],[43]]</f>
        <v>5.62311487672E-7</v>
      </c>
      <c r="AT23" s="10">
        <f>3/24000000*OO[[#This Row],[102 (01JUL1985 15:00:00)-Water Temperature (C)]]*OO[[#This Row],[44]]</f>
        <v>5.4727156879000002E-7</v>
      </c>
      <c r="AU23" s="10">
        <f>3/24000000*OO[[#This Row],[103 (01JUL1985 18:00:00)-Water Temperature (C)]]*OO[[#This Row],[45]]</f>
        <v>5.0840459408699993E-7</v>
      </c>
      <c r="AV23" s="10">
        <f>3/24000000*OO[[#This Row],[104 (01JUL1985 21:00:00)-Water Temperature (C)]]*OO[[#This Row],[46]]</f>
        <v>4.5977148742499999E-7</v>
      </c>
      <c r="AW23" s="10">
        <f>3/24000000*OO[[#This Row],[105 (02JUL1985 00:00:00)-Water Temperature (C)]]*OO[[#This Row],[47]]</f>
        <v>4.12562877695625E-7</v>
      </c>
      <c r="AX23" s="10">
        <f>3/24000000*OO[[#This Row],[106 (02JUL1985 03:00:00)-Water Temperature (C)]]*OO[[#This Row],[48]]</f>
        <v>3.8232184264999991E-7</v>
      </c>
      <c r="AY23" s="10">
        <f>3/24000000*OO[[#This Row],[107 (02JUL1985 06:00:00)-Water Temperature (C)]]*OO[[#This Row],[49]]</f>
        <v>3.7096361596149999E-7</v>
      </c>
      <c r="AZ23" s="10">
        <f>3/24000000*OO[[#This Row],[108 (02JUL1985 09:00:00)-Water Temperature (C)]]*OO[[#This Row],[50]]</f>
        <v>3.9840913786799995E-7</v>
      </c>
      <c r="BA23" s="10">
        <f>3/24000000*OO[[#This Row],[109 (02JUL1985 12:00:00)-Water Temperature (C)]]*OO[[#This Row],[51]]</f>
        <v>4.1443275056999993E-7</v>
      </c>
      <c r="BB23" s="10">
        <f>3/24000000*OO[[#This Row],[110 (02JUL1985 15:00:00)-Water Temperature (C)]]*OO[[#This Row],[52]]</f>
        <v>4.0197561705200003E-7</v>
      </c>
      <c r="BC23" s="10">
        <f>3/24000000*OO[[#This Row],[111 (02JUL1985 18:00:00)-Water Temperature (C)]]*OO[[#This Row],[53]]</f>
        <v>3.8362030438124999E-7</v>
      </c>
      <c r="BD23" s="10">
        <f>3/24000000*OO[[#This Row],[112 (02JUL1985 21:00:00)-Water Temperature (C)]]*OO[[#This Row],[54]]</f>
        <v>3.5135598084924997E-7</v>
      </c>
      <c r="BE23" s="10">
        <f>3/24000000*OO[[#This Row],[113 (03JUL1985 00:00:00)-Water Temperature (C)]]*OO[[#This Row],[55]]</f>
        <v>3.0645611349712495E-7</v>
      </c>
      <c r="BF23" s="10">
        <f>3/24000000*OO[[#This Row],[114 (03JUL1985 03:00:00)-Water Temperature (C)]]*OO[[#This Row],[56]]</f>
        <v>2.7921639756125E-7</v>
      </c>
      <c r="BG23" s="10">
        <f>3/24000000*OO[[#This Row],[115 (03JUL1985 06:00:00)-Water Temperature (C)]]*OO[[#This Row],[57]]</f>
        <v>2.6829190042875001E-7</v>
      </c>
      <c r="BH23" s="10">
        <f>3/24000000*OO[[#This Row],[116 (03JUL1985 09:00:00)-Water Temperature (C)]]*OO[[#This Row],[58]]</f>
        <v>2.8459577376000001E-7</v>
      </c>
      <c r="BI23" s="10">
        <f>3/24000000*OO[[#This Row],[117 (03JUL1985 12:00:00)-Water Temperature (C)]]*OO[[#This Row],[59]]</f>
        <v>3.0407693923125002E-7</v>
      </c>
      <c r="BJ23" s="10">
        <f>3/24000000*OO[[#This Row],[118 (03JUL1985 15:00:00)-Water Temperature (C)]]*OO[[#This Row],[60]]</f>
        <v>3.0206799488474998E-7</v>
      </c>
      <c r="BK23" s="10">
        <f>3/24000000*OO[[#This Row],[119 (03JUL1985 18:00:00)-Water Temperature (C)]]*OO[[#This Row],[61]]</f>
        <v>2.8792251543849997E-7</v>
      </c>
      <c r="BL23" s="10">
        <f>3/24000000*OO[[#This Row],[120 (03JUL1985 21:00:00)-Water Temperature (C)]]*OO[[#This Row],[62]]</f>
        <v>2.5973044375199996E-7</v>
      </c>
      <c r="BM23" s="10">
        <f>3/24000000*OO[[#This Row],[121 (04JUL1985 00:00:00)-Water Temperature (C)]]*OO[[#This Row],[63]]</f>
        <v>2.2829172961299998E-7</v>
      </c>
      <c r="BN23" s="10">
        <f>3/24000000*OO[[#This Row],[122 (04JUL1985 03:00:00)-Water Temperature (C)]]*OO[[#This Row],[64]]</f>
        <v>2.1046860892200001E-7</v>
      </c>
      <c r="BO23" s="10">
        <f>3/24000000*OO[[#This Row],[123 (04JUL1985 06:00:00)-Water Temperature (C)]]*OO[[#This Row],[65]]</f>
        <v>2.0304555018362503E-7</v>
      </c>
      <c r="BP23" s="10">
        <f>3/24000000*OO[[#This Row],[124 (04JUL1985 09:00:00)-Water Temperature (C)]]*OO[[#This Row],[66]]</f>
        <v>2.0978129720624999E-7</v>
      </c>
      <c r="BQ23" s="10">
        <f>3/24000000*OO[[#This Row],[125 (04JUL1985 12:00:00)-Water Temperature (C)]]*OO[[#This Row],[67]]</f>
        <v>2.11110763603125E-7</v>
      </c>
      <c r="BR23" s="10">
        <f>3/24000000*OO[[#This Row],[126 (04JUL1985 15:00:00)-Water Temperature (C)]]*OO[[#This Row],[68]]</f>
        <v>2.0688247471649999E-7</v>
      </c>
      <c r="BS23" s="10">
        <f>3/24000000*OO[[#This Row],[127 (04JUL1985 18:00:00)-Water Temperature (C)]]*OO[[#This Row],[69]]</f>
        <v>1.9637031019374999E-7</v>
      </c>
      <c r="BT23" s="10">
        <f>3/24000000*OO[[#This Row],[128 (04JUL1985 21:00:00)-Water Temperature (C)]]*OO[[#This Row],[70]]</f>
        <v>1.7929294593524997E-7</v>
      </c>
      <c r="BU23" s="10">
        <f>3/24000000*OO[[#This Row],[129 (05JUL1985 00:00:00)-Water Temperature (C)]]*OO[[#This Row],[71]]</f>
        <v>1.6764059097874997E-7</v>
      </c>
      <c r="BV23" s="10">
        <f>3/24000000*OO[[#This Row],[130 (05JUL1985 03:00:00)-Water Temperature (C)]]*OO[[#This Row],[72]]</f>
        <v>1.6083785662612499E-7</v>
      </c>
      <c r="BW23" s="10">
        <f>3/24000000*OO[[#This Row],[131 (05JUL1985 06:00:00)-Water Temperature (C)]]*OO[[#This Row],[73]]</f>
        <v>1.6097960473175001E-7</v>
      </c>
      <c r="BX23" s="10">
        <f>3/24000000*OO[[#This Row],[132 (05JUL1985 09:00:00)-Water Temperature (C)]]*OO[[#This Row],[74]]</f>
        <v>1.7309665276612501E-7</v>
      </c>
      <c r="BY23" s="10">
        <f>3/24000000*OO[[#This Row],[133 (05JUL1985 12:00:00)-Water Temperature (C)]]*OO[[#This Row],[75]]</f>
        <v>1.78160551890125E-7</v>
      </c>
      <c r="BZ23" s="10">
        <f>3/24000000*OO[[#This Row],[134 (05JUL1985 15:00:00)-Water Temperature (C)]]*OO[[#This Row],[76]]</f>
        <v>1.7459257597149999E-7</v>
      </c>
      <c r="CA23" s="10">
        <f>3/24000000*OO[[#This Row],[135 (05JUL1985 18:00:00)-Water Temperature (C)]]*OO[[#This Row],[77]]</f>
        <v>1.7052503823E-7</v>
      </c>
      <c r="CB23" s="10">
        <f>3/24000000*OO[[#This Row],[136 (05JUL1985 21:00:00)-Water Temperature (C)]]*OO[[#This Row],[78]]</f>
        <v>1.5932171741287499E-7</v>
      </c>
      <c r="CC23" s="10">
        <f>3/24000000*OO[[#This Row],[137 (06JUL1985 00:00:00)-Water Temperature (C)]]*OO[[#This Row],[79]]</f>
        <v>1.4381937728999998E-7</v>
      </c>
      <c r="CD23" s="10">
        <f>3/24000000*OO[[#This Row],[138 (06JUL1985 03:00:00)-Water Temperature (C)]]*OO[[#This Row],[80]]</f>
        <v>1.3367468194052499E-7</v>
      </c>
      <c r="CE23" s="10">
        <f>3/24000000*OO[[#This Row],[139 (06JUL1985 06:00:00)-Water Temperature (C)]]*OO[[#This Row],[81]]</f>
        <v>1.27163412181325E-7</v>
      </c>
      <c r="CF23" s="10">
        <f>3/24000000*OO[[#This Row],[140 (06JUL1985 09:00:00)-Water Temperature (C)]]*OO[[#This Row],[82]]</f>
        <v>1.3261884633284999E-7</v>
      </c>
      <c r="CG23" s="10">
        <f>3/24000000*OO[[#This Row],[141 (06JUL1985 12:00:00)-Water Temperature (C)]]*OO[[#This Row],[83]]</f>
        <v>1.3528885661432499E-7</v>
      </c>
      <c r="CH23" s="10">
        <f>3/24000000*OO[[#This Row],[142 (06JUL1985 15:00:00)-Water Temperature (C)]]*OO[[#This Row],[84]]</f>
        <v>1.3146757379527498E-7</v>
      </c>
      <c r="CI23" s="10">
        <f>3/24000000*OO[[#This Row],[143 (06JUL1985 18:00:00)-Water Temperature (C)]]*OO[[#This Row],[85]]</f>
        <v>1.2903279322079997E-7</v>
      </c>
      <c r="CJ23" s="10">
        <f>3/24000000*OO[[#This Row],[144 (06JUL1985 21:00:00)-Water Temperature (C)]]*OO[[#This Row],[86]]</f>
        <v>1.1931453036000001E-7</v>
      </c>
      <c r="CK23" s="10">
        <f>3/24000000*OO[[#This Row],[145 (07JUL1985 00:00:00)-Water Temperature (C)]]*OO[[#This Row],[87]]</f>
        <v>1.0223450183508748E-7</v>
      </c>
      <c r="CL23" s="10">
        <f>3/24000000*OO[[#This Row],[146 (07JUL1985 03:00:00)-Water Temperature (C)]]*OO[[#This Row],[88]]</f>
        <v>9.2868679695900005E-8</v>
      </c>
      <c r="CM23" s="10">
        <f>3/24000000*OO[[#This Row],[147 (07JUL1985 06:00:00)-Water Temperature (C)]]*OO[[#This Row],[89]]</f>
        <v>9.6747779035999992E-8</v>
      </c>
      <c r="CN23" s="10">
        <f>3/24000000*OO[[#This Row],[148 (07JUL1985 09:00:00)-Water Temperature (C)]]*OO[[#This Row],[90]]</f>
        <v>1.1225445001506248E-7</v>
      </c>
      <c r="CO23" s="10">
        <f>3/24000000*OO[[#This Row],[149 (07JUL1985 12:00:00)-Water Temperature (C)]]*OO[[#This Row],[91]]</f>
        <v>1.2323745269100001E-7</v>
      </c>
      <c r="CP23" s="10">
        <f>3/24000000*OO[[#This Row],[150 (07JUL1985 15:00:00)-Water Temperature (C)]]*OO[[#This Row],[92]]</f>
        <v>1.2351959791275E-7</v>
      </c>
      <c r="CQ23" s="10">
        <f>3/24000000*OO[[#This Row],[151 (07JUL1985 18:00:00)-Water Temperature (C)]]*OO[[#This Row],[93]]</f>
        <v>1.2061378806074999E-7</v>
      </c>
      <c r="CR23" s="10">
        <f>3/24000000*OO[[#This Row],[152 (07JUL1985 21:00:00)-Water Temperature (C)]]*OO[[#This Row],[94]]</f>
        <v>1.1092531368825E-7</v>
      </c>
      <c r="CS23" s="10">
        <f>3/24000000*OO[[#This Row],[153 (08JUL1985 00:00:00)-Water Temperature (C)]]*OO[[#This Row],[95]]</f>
        <v>9.802737812219999E-8</v>
      </c>
      <c r="CT23" s="10">
        <f>3/24000000*OO[[#This Row],[154 (08JUL1985 03:00:00)-Water Temperature (C)]]*OO[[#This Row],[96]]</f>
        <v>8.9889740964312497E-8</v>
      </c>
      <c r="CU23" s="10">
        <f>3/24000000*OO[[#This Row],[155 (08JUL1985 06:00:00)-Water Temperature (C)]]*OO[[#This Row],[97]]</f>
        <v>8.1574781403724994E-8</v>
      </c>
      <c r="CV23" s="10">
        <f>3/24000000*OO[[#This Row],[156 (08JUL1985 09:00:00)-Water Temperature (C)]]*OO[[#This Row],[98]]</f>
        <v>7.5424372892825005E-8</v>
      </c>
      <c r="CW23" s="10">
        <f>3/24000000*OO[[#This Row],[157 (08JUL1985 12:00:00)-Water Temperature (C)]]*OO[[#This Row],[99]]</f>
        <v>7.5433256734550003E-8</v>
      </c>
    </row>
    <row r="24" spans="1:101" x14ac:dyDescent="0.35">
      <c r="A24" t="s">
        <v>29</v>
      </c>
      <c r="B24">
        <v>876.2817</v>
      </c>
      <c r="C24" s="10">
        <f>3/24*OO[[#This Row],[59 (26JUN1985 06:00:00)-Water Temperature (C)]]*OO[[#This Row],[1]]/SUM(OO[1])</f>
        <v>4.2542880124190928E-3</v>
      </c>
      <c r="D24" s="10">
        <f>3/24*OO[[#This Row],[60 (26JUN1985 09:00:00)-Water Temperature (C)]]*OO[[#This Row],[2]]/SUM(OO[2])</f>
        <v>8.0276449437213386E-5</v>
      </c>
      <c r="E24" s="10">
        <f>3/24*OO[[#This Row],[61 (26JUN1985 12:00:00)-Water Temperature (C)]]*OO[[#This Row],[3]]/SUM(OO[3])</f>
        <v>4.5514101543280896E-5</v>
      </c>
      <c r="F24" s="10">
        <f>3/24*OO[[#This Row],[62 (26JUN1985 15:00:00)-Water Temperature (C)]]*OO[[#This Row],[4]]/SUM(OO[4])</f>
        <v>4.0946988454621834E-5</v>
      </c>
      <c r="G24" s="10">
        <f>3/24*OO[[#This Row],[63 (26JUN1985 18:00:00)-Water Temperature (C)]]*OO[[#This Row],[5]]/SUM(OO[5])</f>
        <v>3.634528808188071E-5</v>
      </c>
      <c r="H24" s="10">
        <f>3/24*OO[[#This Row],[64 (26JUN1985 21:00:00)-Water Temperature (C)]]*OO[[#This Row],[6]]/SUM(OO[6])</f>
        <v>3.1379609144429964E-5</v>
      </c>
      <c r="I24" s="10">
        <f>3/24*OO[[#This Row],[65 (27JUN1985 00:00:00)-Water Temperature (C)]]*OO[[#This Row],[7]]/SUM(OO[7])</f>
        <v>2.7104953483957103E-5</v>
      </c>
      <c r="J24" s="10">
        <f>3/24*OO[[#This Row],[66 (27JUN1985 03:00:00)-Water Temperature (C)]]*OO[[#This Row],[8]]/SUM(OO[8])</f>
        <v>2.4981425531933526E-5</v>
      </c>
      <c r="K24" s="10">
        <f>3/24*OO[[#This Row],[67 (27JUN1985 06:00:00)-Water Temperature (C)]]*OO[[#This Row],[9]]/SUM(OO[9])</f>
        <v>2.9044313006688749E-5</v>
      </c>
      <c r="L24" s="10">
        <f>3/24*OO[[#This Row],[68 (27JUN1985 09:00:00)-Water Temperature (C)]]*OO[[#This Row],[10]]/SUM(OO[10])</f>
        <v>3.1651301455240469E-5</v>
      </c>
      <c r="M24" s="10">
        <f>3/24*OO[[#This Row],[69 (27JUN1985 12:00:00)-Water Temperature (C)]]*OO[[#This Row],[11]]/SUM(OO[11])</f>
        <v>3.2708865931353775E-5</v>
      </c>
      <c r="N24" s="10">
        <f>3/24*OO[[#This Row],[70 (27JUN1985 15:00:00)-Water Temperature (C)]]*OO[[#This Row],[12]]/SUM(OO[12])</f>
        <v>3.039301280086125E-5</v>
      </c>
      <c r="O24" s="10">
        <f>3/24*OO[[#This Row],[71 (27JUN1985 18:00:00)-Water Temperature (C)]]*OO[[#This Row],[13]]/SUM(OO[13])</f>
        <v>2.6396894727984071E-5</v>
      </c>
      <c r="P24" s="10">
        <f>3/24*OO[[#This Row],[72 (27JUN1985 21:00:00)-Water Temperature (C)]]*OO[[#This Row],[14]]/SUM(OO[14])</f>
        <v>2.2924432015139638E-5</v>
      </c>
      <c r="Q24" s="10">
        <f>3/24*OO[[#This Row],[73 (28JUN1985 00:00:00)-Water Temperature (C)]]*OO[[#This Row],[15]]/SUM(OO[15])</f>
        <v>1.9635434966740829E-5</v>
      </c>
      <c r="R24" s="10">
        <f>3/24*OO[[#This Row],[74 (28JUN1985 03:00:00)-Water Temperature (C)]]*OO[[#This Row],[16]]/SUM(OO[16])</f>
        <v>1.6617103565264685E-5</v>
      </c>
      <c r="S24" s="10">
        <f>3/24*OO[[#This Row],[75 (28JUN1985 06:00:00)-Water Temperature (C)]]*OO[[#This Row],[17]]/SUM(OO[17])</f>
        <v>1.353310711446883E-5</v>
      </c>
      <c r="T24" s="10">
        <f>3/24*OO[[#This Row],[76 (28JUN1985 09:00:00)-Water Temperature (C)]]*OO[[#This Row],[18]]/SUM(OO[18])</f>
        <v>1.1428371687397985E-5</v>
      </c>
      <c r="U24" s="10">
        <f>3/24*OO[[#This Row],[77 (28JUN1985 12:00:00)-Water Temperature (C)]]*OO[[#This Row],[19]]/SUM(OO[19])</f>
        <v>1.010391423241085E-5</v>
      </c>
      <c r="V24" s="10">
        <f>3/24000000*OO[[#This Row],[78 (28JUN1985 15:00:00)-Water Temperature (C)]]*OO[[#This Row],[20]]</f>
        <v>9.0631724303899986E-6</v>
      </c>
      <c r="W24" s="10">
        <f>3/24000000*OO[[#This Row],[79 (28JUN1985 18:00:00)-Water Temperature (C)]]*OO[[#This Row],[21]]</f>
        <v>7.743432983909999E-6</v>
      </c>
      <c r="X24" s="10">
        <f>3/24000000*OO[[#This Row],[80 (28JUN1985 21:00:00)-Water Temperature (C)]]*OO[[#This Row],[22]]</f>
        <v>6.3013565713862492E-6</v>
      </c>
      <c r="Y24" s="10">
        <f>3/24000000*OO[[#This Row],[81 (29JUN1985 00:00:00)-Water Temperature (C)]]*OO[[#This Row],[23]]</f>
        <v>5.0426510431199996E-6</v>
      </c>
      <c r="Z24" s="10">
        <f>3/24000000*OO[[#This Row],[82 (29JUN1985 03:00:00)-Water Temperature (C)]]*OO[[#This Row],[24]]</f>
        <v>4.2991066888874997E-6</v>
      </c>
      <c r="AA24" s="10">
        <f>3/24000000*OO[[#This Row],[83 (29JUN1985 06:00:00)-Water Temperature (C)]]*OO[[#This Row],[25]]</f>
        <v>3.2645414595874999E-6</v>
      </c>
      <c r="AB24" s="10">
        <f>3/24000000*OO[[#This Row],[84 (29JUN1985 09:00:00)-Water Temperature (C)]]*OO[[#This Row],[26]]</f>
        <v>2.3245675201862499E-6</v>
      </c>
      <c r="AC24" s="10">
        <f>3/24000000*OO[[#This Row],[85 (29JUN1985 12:00:00)-Water Temperature (C)]]*OO[[#This Row],[27]]</f>
        <v>1.770446406805E-6</v>
      </c>
      <c r="AD24" s="10">
        <f>3/24000000*OO[[#This Row],[86 (29JUN1985 15:00:00)-Water Temperature (C)]]*OO[[#This Row],[28]]</f>
        <v>1.3928448483000001E-6</v>
      </c>
      <c r="AE24" s="10">
        <f>3/24000000*OO[[#This Row],[88 (29JUN1985 21:00:00)-Water Temperature (C)]]*OO[[#This Row],[30]]</f>
        <v>9.4685545436299986E-7</v>
      </c>
      <c r="AF24" s="10">
        <f>3/24000000*OO[[#This Row],[88 (29JUN1985 21:00:00)-Water Temperature (C)]]*OO[[#This Row],[30]]</f>
        <v>9.4685545436299986E-7</v>
      </c>
      <c r="AG24" s="10">
        <f>3/24000000*OO[[#This Row],[89 (30JUN1985 00:00:00)-Water Temperature (C)]]*OO[[#This Row],[31]]</f>
        <v>8.0308622148999996E-7</v>
      </c>
      <c r="AH24" s="10">
        <f>3/24000000*OO[[#This Row],[90 (30JUN1985 03:00:00)-Water Temperature (C)]]*OO[[#This Row],[32]]</f>
        <v>7.0682468752537508E-7</v>
      </c>
      <c r="AI24" s="10">
        <f>3/24000000*OO[[#This Row],[91 (30JUN1985 06:00:00)-Water Temperature (C)]]*OO[[#This Row],[33]]</f>
        <v>6.3241163805237495E-7</v>
      </c>
      <c r="AJ24" s="10">
        <f>3/24000000*OO[[#This Row],[92 (30JUN1985 09:00:00)-Water Temperature (C)]]*OO[[#This Row],[34]]</f>
        <v>6.0307149658250004E-7</v>
      </c>
      <c r="AK24" s="10">
        <f>3/24000000*OO[[#This Row],[93 (30JUN1985 12:00:00)-Water Temperature (C)]]*OO[[#This Row],[35]]</f>
        <v>6.0351046619875001E-7</v>
      </c>
      <c r="AL24" s="10">
        <f>3/24000000*OO[[#This Row],[94 (30JUN1985 15:00:00)-Water Temperature (C)]]*OO[[#This Row],[36]]</f>
        <v>5.9697847956599994E-7</v>
      </c>
      <c r="AM24" s="10">
        <f>3/24000000*OO[[#This Row],[95 (30JUN1985 18:00:00)-Water Temperature (C)]]*OO[[#This Row],[37]]</f>
        <v>5.6959567386712498E-7</v>
      </c>
      <c r="AN24" s="10">
        <f>3/24000000*OO[[#This Row],[96 (30JUN1985 21:00:00)-Water Temperature (C)]]*OO[[#This Row],[38]]</f>
        <v>5.08242958096E-7</v>
      </c>
      <c r="AO24" s="10">
        <f>3/24000000*OO[[#This Row],[97 (01JUL1985 00:00:00)-Water Temperature (C)]]*OO[[#This Row],[39]]</f>
        <v>4.4228099837687501E-7</v>
      </c>
      <c r="AP24" s="10">
        <f>3/24000000*OO[[#This Row],[98 (01JUL1985 03:00:00)-Water Temperature (C)]]*OO[[#This Row],[40]]</f>
        <v>4.0335553890625002E-7</v>
      </c>
      <c r="AQ24" s="10">
        <f>3/24000000*OO[[#This Row],[99 (01JUL1985 06:00:00)-Water Temperature (C)]]*OO[[#This Row],[41]]</f>
        <v>4.0201598045437507E-7</v>
      </c>
      <c r="AR24" s="10">
        <f>3/24000000*OO[[#This Row],[100 (01JUL1985 09:00:00)-Water Temperature (C)]]*OO[[#This Row],[42]]</f>
        <v>4.4690044392875006E-7</v>
      </c>
      <c r="AS24" s="10">
        <f>3/24000000*OO[[#This Row],[101 (01JUL1985 12:00:00)-Water Temperature (C)]]*OO[[#This Row],[43]]</f>
        <v>4.7679425620312491E-7</v>
      </c>
      <c r="AT24" s="10">
        <f>3/24000000*OO[[#This Row],[102 (01JUL1985 15:00:00)-Water Temperature (C)]]*OO[[#This Row],[44]]</f>
        <v>4.6678750692525E-7</v>
      </c>
      <c r="AU24" s="10">
        <f>3/24000000*OO[[#This Row],[103 (01JUL1985 18:00:00)-Water Temperature (C)]]*OO[[#This Row],[45]]</f>
        <v>4.3402311225675001E-7</v>
      </c>
      <c r="AV24" s="10">
        <f>3/24000000*OO[[#This Row],[104 (01JUL1985 21:00:00)-Water Temperature (C)]]*OO[[#This Row],[46]]</f>
        <v>3.9226705098750002E-7</v>
      </c>
      <c r="AW24" s="10">
        <f>3/24000000*OO[[#This Row],[105 (02JUL1985 00:00:00)-Water Temperature (C)]]*OO[[#This Row],[47]]</f>
        <v>3.50916007366875E-7</v>
      </c>
      <c r="AX24" s="10">
        <f>3/24000000*OO[[#This Row],[106 (02JUL1985 03:00:00)-Water Temperature (C)]]*OO[[#This Row],[48]]</f>
        <v>3.2386033097699996E-7</v>
      </c>
      <c r="AY24" s="10">
        <f>3/24000000*OO[[#This Row],[107 (02JUL1985 06:00:00)-Water Temperature (C)]]*OO[[#This Row],[49]]</f>
        <v>3.1328818547674996E-7</v>
      </c>
      <c r="AZ24" s="10">
        <f>3/24000000*OO[[#This Row],[108 (02JUL1985 09:00:00)-Water Temperature (C)]]*OO[[#This Row],[50]]</f>
        <v>3.3616736048487499E-7</v>
      </c>
      <c r="BA24" s="10">
        <f>3/24000000*OO[[#This Row],[109 (02JUL1985 12:00:00)-Water Temperature (C)]]*OO[[#This Row],[51]]</f>
        <v>3.5190152028200001E-7</v>
      </c>
      <c r="BB24" s="10">
        <f>3/24000000*OO[[#This Row],[110 (02JUL1985 15:00:00)-Water Temperature (C)]]*OO[[#This Row],[52]]</f>
        <v>3.4311028327999995E-7</v>
      </c>
      <c r="BC24" s="10">
        <f>3/24000000*OO[[#This Row],[111 (02JUL1985 18:00:00)-Water Temperature (C)]]*OO[[#This Row],[53]]</f>
        <v>3.2763930546749994E-7</v>
      </c>
      <c r="BD24" s="10">
        <f>3/24000000*OO[[#This Row],[112 (02JUL1985 21:00:00)-Water Temperature (C)]]*OO[[#This Row],[54]]</f>
        <v>3.003499214105E-7</v>
      </c>
      <c r="BE24" s="10">
        <f>3/24000000*OO[[#This Row],[113 (03JUL1985 00:00:00)-Water Temperature (C)]]*OO[[#This Row],[55]]</f>
        <v>2.6170559091599998E-7</v>
      </c>
      <c r="BF24" s="10">
        <f>3/24000000*OO[[#This Row],[114 (03JUL1985 03:00:00)-Water Temperature (C)]]*OO[[#This Row],[56]]</f>
        <v>2.3684972222700002E-7</v>
      </c>
      <c r="BG24" s="10">
        <f>3/24000000*OO[[#This Row],[115 (03JUL1985 06:00:00)-Water Temperature (C)]]*OO[[#This Row],[57]]</f>
        <v>2.2680165482849998E-7</v>
      </c>
      <c r="BH24" s="10">
        <f>3/24000000*OO[[#This Row],[116 (03JUL1985 09:00:00)-Water Temperature (C)]]*OO[[#This Row],[58]]</f>
        <v>2.400587969655E-7</v>
      </c>
      <c r="BI24" s="10">
        <f>3/24000000*OO[[#This Row],[117 (03JUL1985 12:00:00)-Water Temperature (C)]]*OO[[#This Row],[59]]</f>
        <v>2.5789791632625E-7</v>
      </c>
      <c r="BJ24" s="10">
        <f>3/24000000*OO[[#This Row],[118 (03JUL1985 15:00:00)-Water Temperature (C)]]*OO[[#This Row],[60]]</f>
        <v>2.5779772474000001E-7</v>
      </c>
      <c r="BK24" s="10">
        <f>3/24000000*OO[[#This Row],[119 (03JUL1985 18:00:00)-Water Temperature (C)]]*OO[[#This Row],[61]]</f>
        <v>2.460440452655E-7</v>
      </c>
      <c r="BL24" s="10">
        <f>3/24000000*OO[[#This Row],[120 (03JUL1985 21:00:00)-Water Temperature (C)]]*OO[[#This Row],[62]]</f>
        <v>2.2235730008124998E-7</v>
      </c>
      <c r="BM24" s="10">
        <f>3/24000000*OO[[#This Row],[121 (04JUL1985 00:00:00)-Water Temperature (C)]]*OO[[#This Row],[63]]</f>
        <v>1.9478767753287499E-7</v>
      </c>
      <c r="BN24" s="10">
        <f>3/24000000*OO[[#This Row],[122 (04JUL1985 03:00:00)-Water Temperature (C)]]*OO[[#This Row],[64]]</f>
        <v>1.7851410884075E-7</v>
      </c>
      <c r="BO24" s="10">
        <f>3/24000000*OO[[#This Row],[123 (04JUL1985 06:00:00)-Water Temperature (C)]]*OO[[#This Row],[65]]</f>
        <v>1.7165709866500001E-7</v>
      </c>
      <c r="BP24" s="10">
        <f>3/24000000*OO[[#This Row],[124 (04JUL1985 09:00:00)-Water Temperature (C)]]*OO[[#This Row],[66]]</f>
        <v>1.7711033190037499E-7</v>
      </c>
      <c r="BQ24" s="10">
        <f>3/24000000*OO[[#This Row],[125 (04JUL1985 12:00:00)-Water Temperature (C)]]*OO[[#This Row],[67]]</f>
        <v>1.7906536314449997E-7</v>
      </c>
      <c r="BR24" s="10">
        <f>3/24000000*OO[[#This Row],[126 (04JUL1985 15:00:00)-Water Temperature (C)]]*OO[[#This Row],[68]]</f>
        <v>1.7593759681875E-7</v>
      </c>
      <c r="BS24" s="10">
        <f>3/24000000*OO[[#This Row],[127 (04JUL1985 18:00:00)-Water Temperature (C)]]*OO[[#This Row],[69]]</f>
        <v>1.671634964025E-7</v>
      </c>
      <c r="BT24" s="10">
        <f>3/24000000*OO[[#This Row],[128 (04JUL1985 21:00:00)-Water Temperature (C)]]*OO[[#This Row],[70]]</f>
        <v>1.5270242366774999E-7</v>
      </c>
      <c r="BU24" s="10">
        <f>3/24000000*OO[[#This Row],[129 (05JUL1985 00:00:00)-Water Temperature (C)]]*OO[[#This Row],[71]]</f>
        <v>1.4215888010199998E-7</v>
      </c>
      <c r="BV24" s="10">
        <f>3/24000000*OO[[#This Row],[130 (05JUL1985 03:00:00)-Water Temperature (C)]]*OO[[#This Row],[72]]</f>
        <v>1.358933809965E-7</v>
      </c>
      <c r="BW24" s="10">
        <f>3/24000000*OO[[#This Row],[131 (05JUL1985 06:00:00)-Water Temperature (C)]]*OO[[#This Row],[73]]</f>
        <v>1.3548744962279997E-7</v>
      </c>
      <c r="BX24" s="10">
        <f>3/24000000*OO[[#This Row],[132 (05JUL1985 09:00:00)-Water Temperature (C)]]*OO[[#This Row],[74]]</f>
        <v>1.45594898421875E-7</v>
      </c>
      <c r="BY24" s="10">
        <f>3/24000000*OO[[#This Row],[133 (05JUL1985 12:00:00)-Water Temperature (C)]]*OO[[#This Row],[75]]</f>
        <v>1.5078937778035002E-7</v>
      </c>
      <c r="BZ24" s="10">
        <f>3/24000000*OO[[#This Row],[134 (05JUL1985 15:00:00)-Water Temperature (C)]]*OO[[#This Row],[76]]</f>
        <v>1.4835277659800001E-7</v>
      </c>
      <c r="CA24" s="10">
        <f>3/24000000*OO[[#This Row],[135 (05JUL1985 18:00:00)-Water Temperature (C)]]*OO[[#This Row],[77]]</f>
        <v>1.448427906E-7</v>
      </c>
      <c r="CB24" s="10">
        <f>3/24000000*OO[[#This Row],[136 (05JUL1985 21:00:00)-Water Temperature (C)]]*OO[[#This Row],[78]]</f>
        <v>1.3565847971879997E-7</v>
      </c>
      <c r="CC24" s="10">
        <f>3/24000000*OO[[#This Row],[137 (06JUL1985 00:00:00)-Water Temperature (C)]]*OO[[#This Row],[79]]</f>
        <v>1.2229183354587499E-7</v>
      </c>
      <c r="CD24" s="10">
        <f>3/24000000*OO[[#This Row],[138 (06JUL1985 03:00:00)-Water Temperature (C)]]*OO[[#This Row],[80]]</f>
        <v>1.1318908831762502E-7</v>
      </c>
      <c r="CE24" s="10">
        <f>3/24000000*OO[[#This Row],[139 (06JUL1985 06:00:00)-Water Temperature (C)]]*OO[[#This Row],[81]]</f>
        <v>1.078386924975E-7</v>
      </c>
      <c r="CF24" s="10">
        <f>3/24000000*OO[[#This Row],[140 (06JUL1985 09:00:00)-Water Temperature (C)]]*OO[[#This Row],[82]]</f>
        <v>1.1217946084274999E-7</v>
      </c>
      <c r="CG24" s="10">
        <f>3/24000000*OO[[#This Row],[141 (06JUL1985 12:00:00)-Water Temperature (C)]]*OO[[#This Row],[83]]</f>
        <v>1.15079982317075E-7</v>
      </c>
      <c r="CH24" s="10">
        <f>3/24000000*OO[[#This Row],[142 (06JUL1985 15:00:00)-Water Temperature (C)]]*OO[[#This Row],[84]]</f>
        <v>1.1219013344567499E-7</v>
      </c>
      <c r="CI24" s="10">
        <f>3/24000000*OO[[#This Row],[143 (06JUL1985 18:00:00)-Water Temperature (C)]]*OO[[#This Row],[85]]</f>
        <v>1.100043785036625E-7</v>
      </c>
      <c r="CJ24" s="10">
        <f>3/24000000*OO[[#This Row],[144 (06JUL1985 21:00:00)-Water Temperature (C)]]*OO[[#This Row],[86]]</f>
        <v>1.0200164579789999E-7</v>
      </c>
      <c r="CK24" s="10">
        <f>3/24000000*OO[[#This Row],[145 (07JUL1985 00:00:00)-Water Temperature (C)]]*OO[[#This Row],[87]]</f>
        <v>8.7458969949749995E-8</v>
      </c>
      <c r="CL24" s="10">
        <f>3/24000000*OO[[#This Row],[146 (07JUL1985 03:00:00)-Water Temperature (C)]]*OO[[#This Row],[88]]</f>
        <v>7.8505427615199991E-8</v>
      </c>
      <c r="CM24" s="10">
        <f>3/24000000*OO[[#This Row],[147 (07JUL1985 06:00:00)-Water Temperature (C)]]*OO[[#This Row],[89]]</f>
        <v>8.0822546542849998E-8</v>
      </c>
      <c r="CN24" s="10">
        <f>3/24000000*OO[[#This Row],[148 (07JUL1985 09:00:00)-Water Temperature (C)]]*OO[[#This Row],[90]]</f>
        <v>9.3961310596750001E-8</v>
      </c>
      <c r="CO24" s="10">
        <f>3/24000000*OO[[#This Row],[149 (07JUL1985 12:00:00)-Water Temperature (C)]]*OO[[#This Row],[91]]</f>
        <v>1.041222393615625E-7</v>
      </c>
      <c r="CP24" s="10">
        <f>3/24000000*OO[[#This Row],[150 (07JUL1985 15:00:00)-Water Temperature (C)]]*OO[[#This Row],[92]]</f>
        <v>1.0504967025822499E-7</v>
      </c>
      <c r="CQ24" s="10">
        <f>3/24000000*OO[[#This Row],[151 (07JUL1985 18:00:00)-Water Temperature (C)]]*OO[[#This Row],[93]]</f>
        <v>1.0272419574994998E-7</v>
      </c>
      <c r="CR24" s="10">
        <f>3/24000000*OO[[#This Row],[152 (07JUL1985 21:00:00)-Water Temperature (C)]]*OO[[#This Row],[94]]</f>
        <v>9.469809796159999E-8</v>
      </c>
      <c r="CS24" s="10">
        <f>3/24000000*OO[[#This Row],[153 (08JUL1985 00:00:00)-Water Temperature (C)]]*OO[[#This Row],[95]]</f>
        <v>8.3562627007649993E-8</v>
      </c>
      <c r="CT24" s="10">
        <f>3/24000000*OO[[#This Row],[154 (08JUL1985 03:00:00)-Water Temperature (C)]]*OO[[#This Row],[96]]</f>
        <v>7.6266687423599992E-8</v>
      </c>
      <c r="CU24" s="10">
        <f>3/24000000*OO[[#This Row],[155 (08JUL1985 06:00:00)-Water Temperature (C)]]*OO[[#This Row],[97]]</f>
        <v>6.9496170857099997E-8</v>
      </c>
      <c r="CV24" s="10">
        <f>3/24000000*OO[[#This Row],[156 (08JUL1985 09:00:00)-Water Temperature (C)]]*OO[[#This Row],[98]]</f>
        <v>6.4090174144100007E-8</v>
      </c>
      <c r="CW24" s="10">
        <f>3/24000000*OO[[#This Row],[157 (08JUL1985 12:00:00)-Water Temperature (C)]]*OO[[#This Row],[99]]</f>
        <v>6.3894543128325002E-8</v>
      </c>
    </row>
    <row r="25" spans="1:101" x14ac:dyDescent="0.35">
      <c r="A25" t="s">
        <v>30</v>
      </c>
      <c r="B25">
        <v>996.51009999999997</v>
      </c>
      <c r="C25" s="10">
        <f>3/24*OO[[#This Row],[59 (26JUN1985 06:00:00)-Water Temperature (C)]]*OO[[#This Row],[1]]/SUM(OO[1])</f>
        <v>9.5550441287705571E-3</v>
      </c>
      <c r="D25" s="10">
        <f>3/24*OO[[#This Row],[60 (26JUN1985 09:00:00)-Water Temperature (C)]]*OO[[#This Row],[2]]/SUM(OO[2])</f>
        <v>1.3310485993501281E-4</v>
      </c>
      <c r="E25" s="10">
        <f>3/24*OO[[#This Row],[61 (26JUN1985 12:00:00)-Water Temperature (C)]]*OO[[#This Row],[3]]/SUM(OO[3])</f>
        <v>5.5653098992108683E-5</v>
      </c>
      <c r="F25" s="10">
        <f>3/24*OO[[#This Row],[62 (26JUN1985 15:00:00)-Water Temperature (C)]]*OO[[#This Row],[4]]/SUM(OO[4])</f>
        <v>5.0134890518283109E-5</v>
      </c>
      <c r="G25" s="10">
        <f>3/24*OO[[#This Row],[63 (26JUN1985 18:00:00)-Water Temperature (C)]]*OO[[#This Row],[5]]/SUM(OO[5])</f>
        <v>4.4433984453960225E-5</v>
      </c>
      <c r="H25" s="10">
        <f>3/24*OO[[#This Row],[64 (26JUN1985 21:00:00)-Water Temperature (C)]]*OO[[#This Row],[6]]/SUM(OO[6])</f>
        <v>3.8396345261132702E-5</v>
      </c>
      <c r="I25" s="10">
        <f>3/24*OO[[#This Row],[65 (27JUN1985 00:00:00)-Water Temperature (C)]]*OO[[#This Row],[7]]/SUM(OO[7])</f>
        <v>3.3033230179682498E-5</v>
      </c>
      <c r="J25" s="10">
        <f>3/24*OO[[#This Row],[66 (27JUN1985 03:00:00)-Water Temperature (C)]]*OO[[#This Row],[8]]/SUM(OO[8])</f>
        <v>2.9976163562873571E-5</v>
      </c>
      <c r="K25" s="10">
        <f>3/24*OO[[#This Row],[67 (27JUN1985 06:00:00)-Water Temperature (C)]]*OO[[#This Row],[9]]/SUM(OO[9])</f>
        <v>3.4212623050343723E-5</v>
      </c>
      <c r="L25" s="10">
        <f>3/24*OO[[#This Row],[68 (27JUN1985 09:00:00)-Water Temperature (C)]]*OO[[#This Row],[10]]/SUM(OO[10])</f>
        <v>3.7838040274334465E-5</v>
      </c>
      <c r="M25" s="10">
        <f>3/24*OO[[#This Row],[69 (27JUN1985 12:00:00)-Water Temperature (C)]]*OO[[#This Row],[11]]/SUM(OO[11])</f>
        <v>3.9326498114233978E-5</v>
      </c>
      <c r="N25" s="10">
        <f>3/24*OO[[#This Row],[70 (27JUN1985 15:00:00)-Water Temperature (C)]]*OO[[#This Row],[12]]/SUM(OO[12])</f>
        <v>3.6871998463928764E-5</v>
      </c>
      <c r="O25" s="10">
        <f>3/24*OO[[#This Row],[71 (27JUN1985 18:00:00)-Water Temperature (C)]]*OO[[#This Row],[13]]/SUM(OO[13])</f>
        <v>3.2054393698582966E-5</v>
      </c>
      <c r="P25" s="10">
        <f>3/24*OO[[#This Row],[72 (27JUN1985 21:00:00)-Water Temperature (C)]]*OO[[#This Row],[14]]/SUM(OO[14])</f>
        <v>2.7747323528706538E-5</v>
      </c>
      <c r="Q25" s="10">
        <f>3/24*OO[[#This Row],[73 (28JUN1985 00:00:00)-Water Temperature (C)]]*OO[[#This Row],[15]]/SUM(OO[15])</f>
        <v>2.3646615606231946E-5</v>
      </c>
      <c r="R25" s="10">
        <f>3/24*OO[[#This Row],[74 (28JUN1985 03:00:00)-Water Temperature (C)]]*OO[[#This Row],[16]]/SUM(OO[16])</f>
        <v>2.0012651725224282E-5</v>
      </c>
      <c r="S25" s="10">
        <f>3/24*OO[[#This Row],[75 (28JUN1985 06:00:00)-Water Temperature (C)]]*OO[[#This Row],[17]]/SUM(OO[17])</f>
        <v>1.639118141591598E-5</v>
      </c>
      <c r="T25" s="10">
        <f>3/24*OO[[#This Row],[76 (28JUN1985 09:00:00)-Water Temperature (C)]]*OO[[#This Row],[18]]/SUM(OO[18])</f>
        <v>1.3791954638812024E-5</v>
      </c>
      <c r="U25" s="10">
        <f>3/24*OO[[#This Row],[77 (28JUN1985 12:00:00)-Water Temperature (C)]]*OO[[#This Row],[19]]/SUM(OO[19])</f>
        <v>1.2173547422457084E-5</v>
      </c>
      <c r="V25" s="10">
        <f>3/24000000*OO[[#This Row],[78 (28JUN1985 15:00:00)-Water Temperature (C)]]*OO[[#This Row],[20]]</f>
        <v>1.0908645452299999E-5</v>
      </c>
      <c r="W25" s="10">
        <f>3/24000000*OO[[#This Row],[79 (28JUN1985 18:00:00)-Water Temperature (C)]]*OO[[#This Row],[21]]</f>
        <v>9.3419111891675E-6</v>
      </c>
      <c r="X25" s="10">
        <f>3/24000000*OO[[#This Row],[80 (28JUN1985 21:00:00)-Water Temperature (C)]]*OO[[#This Row],[22]]</f>
        <v>7.5797484972412499E-6</v>
      </c>
      <c r="Y25" s="10">
        <f>3/24000000*OO[[#This Row],[81 (29JUN1985 00:00:00)-Water Temperature (C)]]*OO[[#This Row],[23]]</f>
        <v>6.0360661919175006E-6</v>
      </c>
      <c r="Z25" s="10">
        <f>3/24000000*OO[[#This Row],[82 (29JUN1985 03:00:00)-Water Temperature (C)]]*OO[[#This Row],[24]]</f>
        <v>5.1056443700474996E-6</v>
      </c>
      <c r="AA25" s="10">
        <f>3/24000000*OO[[#This Row],[83 (29JUN1985 06:00:00)-Water Temperature (C)]]*OO[[#This Row],[25]]</f>
        <v>3.9796229694199994E-6</v>
      </c>
      <c r="AB25" s="10">
        <f>3/24000000*OO[[#This Row],[84 (29JUN1985 09:00:00)-Water Temperature (C)]]*OO[[#This Row],[26]]</f>
        <v>2.84543193034125E-6</v>
      </c>
      <c r="AC25" s="10">
        <f>3/24000000*OO[[#This Row],[85 (29JUN1985 12:00:00)-Water Temperature (C)]]*OO[[#This Row],[27]]</f>
        <v>2.1518240564599998E-6</v>
      </c>
      <c r="AD25" s="10">
        <f>3/24000000*OO[[#This Row],[86 (29JUN1985 15:00:00)-Water Temperature (C)]]*OO[[#This Row],[28]]</f>
        <v>1.6832642942650001E-6</v>
      </c>
      <c r="AE25" s="10">
        <f>3/24000000*OO[[#This Row],[88 (29JUN1985 21:00:00)-Water Temperature (C)]]*OO[[#This Row],[30]]</f>
        <v>1.1300900393107501E-6</v>
      </c>
      <c r="AF25" s="10">
        <f>3/24000000*OO[[#This Row],[88 (29JUN1985 21:00:00)-Water Temperature (C)]]*OO[[#This Row],[30]]</f>
        <v>1.1300900393107501E-6</v>
      </c>
      <c r="AG25" s="10">
        <f>3/24000000*OO[[#This Row],[89 (30JUN1985 00:00:00)-Water Temperature (C)]]*OO[[#This Row],[31]]</f>
        <v>9.5371041017474982E-7</v>
      </c>
      <c r="AH25" s="10">
        <f>3/24000000*OO[[#This Row],[90 (30JUN1985 03:00:00)-Water Temperature (C)]]*OO[[#This Row],[32]]</f>
        <v>8.3462466279687495E-7</v>
      </c>
      <c r="AI25" s="10">
        <f>3/24000000*OO[[#This Row],[91 (30JUN1985 06:00:00)-Water Temperature (C)]]*OO[[#This Row],[33]]</f>
        <v>7.4777176760649998E-7</v>
      </c>
      <c r="AJ25" s="10">
        <f>3/24000000*OO[[#This Row],[92 (30JUN1985 09:00:00)-Water Temperature (C)]]*OO[[#This Row],[34]]</f>
        <v>7.0987906427099998E-7</v>
      </c>
      <c r="AK25" s="10">
        <f>3/24000000*OO[[#This Row],[93 (30JUN1985 12:00:00)-Water Temperature (C)]]*OO[[#This Row],[35]]</f>
        <v>7.105866396460001E-7</v>
      </c>
      <c r="AL25" s="10">
        <f>3/24000000*OO[[#This Row],[94 (30JUN1985 15:00:00)-Water Temperature (C)]]*OO[[#This Row],[36]]</f>
        <v>7.0536600848624985E-7</v>
      </c>
      <c r="AM25" s="10">
        <f>3/24000000*OO[[#This Row],[95 (30JUN1985 18:00:00)-Water Temperature (C)]]*OO[[#This Row],[37]]</f>
        <v>6.7462222890399996E-7</v>
      </c>
      <c r="AN25" s="10">
        <f>3/24000000*OO[[#This Row],[96 (30JUN1985 21:00:00)-Water Temperature (C)]]*OO[[#This Row],[38]]</f>
        <v>6.0287031260100002E-7</v>
      </c>
      <c r="AO25" s="10">
        <f>3/24000000*OO[[#This Row],[97 (01JUL1985 00:00:00)-Water Temperature (C)]]*OO[[#This Row],[39]]</f>
        <v>5.2312992184024994E-7</v>
      </c>
      <c r="AP25" s="10">
        <f>3/24000000*OO[[#This Row],[98 (01JUL1985 03:00:00)-Water Temperature (C)]]*OO[[#This Row],[40]]</f>
        <v>4.7389872653412501E-7</v>
      </c>
      <c r="AQ25" s="10">
        <f>3/24000000*OO[[#This Row],[99 (01JUL1985 06:00:00)-Water Temperature (C)]]*OO[[#This Row],[41]]</f>
        <v>4.6875370091549998E-7</v>
      </c>
      <c r="AR25" s="10">
        <f>3/24000000*OO[[#This Row],[100 (01JUL1985 09:00:00)-Water Temperature (C)]]*OO[[#This Row],[42]]</f>
        <v>5.2067758331499995E-7</v>
      </c>
      <c r="AS25" s="10">
        <f>3/24000000*OO[[#This Row],[101 (01JUL1985 12:00:00)-Water Temperature (C)]]*OO[[#This Row],[43]]</f>
        <v>5.5972732569249997E-7</v>
      </c>
      <c r="AT25" s="10">
        <f>3/24000000*OO[[#This Row],[102 (01JUL1985 15:00:00)-Water Temperature (C)]]*OO[[#This Row],[44]]</f>
        <v>5.5156172407350002E-7</v>
      </c>
      <c r="AU25" s="10">
        <f>3/24000000*OO[[#This Row],[103 (01JUL1985 18:00:00)-Water Temperature (C)]]*OO[[#This Row],[45]]</f>
        <v>5.1344874714874993E-7</v>
      </c>
      <c r="AV25" s="10">
        <f>3/24000000*OO[[#This Row],[104 (01JUL1985 21:00:00)-Water Temperature (C)]]*OO[[#This Row],[46]]</f>
        <v>4.6385561783737498E-7</v>
      </c>
      <c r="AW25" s="10">
        <f>3/24000000*OO[[#This Row],[105 (02JUL1985 00:00:00)-Water Temperature (C)]]*OO[[#This Row],[47]]</f>
        <v>4.1388906593787496E-7</v>
      </c>
      <c r="AX25" s="10">
        <f>3/24000000*OO[[#This Row],[106 (02JUL1985 03:00:00)-Water Temperature (C)]]*OO[[#This Row],[48]]</f>
        <v>3.8032948729562504E-7</v>
      </c>
      <c r="AY25" s="10">
        <f>3/24000000*OO[[#This Row],[107 (02JUL1985 06:00:00)-Water Temperature (C)]]*OO[[#This Row],[49]]</f>
        <v>3.6686914948199996E-7</v>
      </c>
      <c r="AZ25" s="10">
        <f>3/24000000*OO[[#This Row],[108 (02JUL1985 09:00:00)-Water Temperature (C)]]*OO[[#This Row],[50]]</f>
        <v>3.9313158408449996E-7</v>
      </c>
      <c r="BA25" s="10">
        <f>3/24000000*OO[[#This Row],[109 (02JUL1985 12:00:00)-Water Temperature (C)]]*OO[[#This Row],[51]]</f>
        <v>4.1387390651112495E-7</v>
      </c>
      <c r="BB25" s="10">
        <f>3/24000000*OO[[#This Row],[110 (02JUL1985 15:00:00)-Water Temperature (C)]]*OO[[#This Row],[52]]</f>
        <v>4.0592698100587501E-7</v>
      </c>
      <c r="BC25" s="10">
        <f>3/24000000*OO[[#This Row],[111 (02JUL1985 18:00:00)-Water Temperature (C)]]*OO[[#This Row],[53]]</f>
        <v>3.8787616665787494E-7</v>
      </c>
      <c r="BD25" s="10">
        <f>3/24000000*OO[[#This Row],[112 (02JUL1985 21:00:00)-Water Temperature (C)]]*OO[[#This Row],[54]]</f>
        <v>3.5577023760562504E-7</v>
      </c>
      <c r="BE25" s="10">
        <f>3/24000000*OO[[#This Row],[113 (03JUL1985 00:00:00)-Water Temperature (C)]]*OO[[#This Row],[55]]</f>
        <v>3.0993200507512498E-7</v>
      </c>
      <c r="BF25" s="10">
        <f>3/24000000*OO[[#This Row],[114 (03JUL1985 03:00:00)-Water Temperature (C)]]*OO[[#This Row],[56]]</f>
        <v>2.7862114052399999E-7</v>
      </c>
      <c r="BG25" s="10">
        <f>3/24000000*OO[[#This Row],[115 (03JUL1985 06:00:00)-Water Temperature (C)]]*OO[[#This Row],[57]]</f>
        <v>2.6577259893500005E-7</v>
      </c>
      <c r="BH25" s="10">
        <f>3/24000000*OO[[#This Row],[116 (03JUL1985 09:00:00)-Water Temperature (C)]]*OO[[#This Row],[58]]</f>
        <v>2.8073806492799996E-7</v>
      </c>
      <c r="BI25" s="10">
        <f>3/24000000*OO[[#This Row],[117 (03JUL1985 12:00:00)-Water Temperature (C)]]*OO[[#This Row],[59]]</f>
        <v>3.0295991283600003E-7</v>
      </c>
      <c r="BJ25" s="10">
        <f>3/24000000*OO[[#This Row],[118 (03JUL1985 15:00:00)-Water Temperature (C)]]*OO[[#This Row],[60]]</f>
        <v>3.0480169612912497E-7</v>
      </c>
      <c r="BK25" s="10">
        <f>3/24000000*OO[[#This Row],[119 (03JUL1985 18:00:00)-Water Temperature (C)]]*OO[[#This Row],[61]]</f>
        <v>2.9144198346512497E-7</v>
      </c>
      <c r="BL25" s="10">
        <f>3/24000000*OO[[#This Row],[120 (03JUL1985 21:00:00)-Water Temperature (C)]]*OO[[#This Row],[62]]</f>
        <v>2.6376287474925001E-7</v>
      </c>
      <c r="BM25" s="10">
        <f>3/24000000*OO[[#This Row],[121 (04JUL1985 00:00:00)-Water Temperature (C)]]*OO[[#This Row],[63]]</f>
        <v>2.3049216260849997E-7</v>
      </c>
      <c r="BN25" s="10">
        <f>3/24000000*OO[[#This Row],[122 (04JUL1985 03:00:00)-Water Temperature (C)]]*OO[[#This Row],[64]]</f>
        <v>2.0993008920975003E-7</v>
      </c>
      <c r="BO25" s="10">
        <f>3/24000000*OO[[#This Row],[123 (04JUL1985 06:00:00)-Water Temperature (C)]]*OO[[#This Row],[65]]</f>
        <v>2.0120098625574998E-7</v>
      </c>
      <c r="BP25" s="10">
        <f>3/24000000*OO[[#This Row],[124 (04JUL1985 09:00:00)-Water Temperature (C)]]*OO[[#This Row],[66]]</f>
        <v>2.0729157209199996E-7</v>
      </c>
      <c r="BQ25" s="10">
        <f>3/24000000*OO[[#This Row],[125 (04JUL1985 12:00:00)-Water Temperature (C)]]*OO[[#This Row],[67]]</f>
        <v>2.1040989215562499E-7</v>
      </c>
      <c r="BR25" s="10">
        <f>3/24000000*OO[[#This Row],[126 (04JUL1985 15:00:00)-Water Temperature (C)]]*OO[[#This Row],[68]]</f>
        <v>2.0739968991112499E-7</v>
      </c>
      <c r="BS25" s="10">
        <f>3/24000000*OO[[#This Row],[127 (04JUL1985 18:00:00)-Water Temperature (C)]]*OO[[#This Row],[69]]</f>
        <v>1.9719186529349998E-7</v>
      </c>
      <c r="BT25" s="10">
        <f>3/24000000*OO[[#This Row],[128 (04JUL1985 21:00:00)-Water Temperature (C)]]*OO[[#This Row],[70]]</f>
        <v>1.803225872405E-7</v>
      </c>
      <c r="BU25" s="10">
        <f>3/24000000*OO[[#This Row],[129 (05JUL1985 00:00:00)-Water Temperature (C)]]*OO[[#This Row],[71]]</f>
        <v>1.6713546338124999E-7</v>
      </c>
      <c r="BV25" s="10">
        <f>3/24000000*OO[[#This Row],[130 (05JUL1985 03:00:00)-Water Temperature (C)]]*OO[[#This Row],[72]]</f>
        <v>1.59256885326875E-7</v>
      </c>
      <c r="BW25" s="10">
        <f>3/24000000*OO[[#This Row],[131 (05JUL1985 06:00:00)-Water Temperature (C)]]*OO[[#This Row],[73]]</f>
        <v>1.5809156962187498E-7</v>
      </c>
      <c r="BX25" s="10">
        <f>3/24000000*OO[[#This Row],[132 (05JUL1985 09:00:00)-Water Temperature (C)]]*OO[[#This Row],[74]]</f>
        <v>1.6978305342499999E-7</v>
      </c>
      <c r="BY25" s="10">
        <f>3/24000000*OO[[#This Row],[133 (05JUL1985 12:00:00)-Water Temperature (C)]]*OO[[#This Row],[75]]</f>
        <v>1.7676415978337498E-7</v>
      </c>
      <c r="BZ25" s="10">
        <f>3/24000000*OO[[#This Row],[134 (05JUL1985 15:00:00)-Water Temperature (C)]]*OO[[#This Row],[76]]</f>
        <v>1.7478388195199997E-7</v>
      </c>
      <c r="CA25" s="10">
        <f>3/24000000*OO[[#This Row],[135 (05JUL1985 18:00:00)-Water Temperature (C)]]*OO[[#This Row],[77]]</f>
        <v>1.7054801138249997E-7</v>
      </c>
      <c r="CB25" s="10">
        <f>3/24000000*OO[[#This Row],[136 (05JUL1985 21:00:00)-Water Temperature (C)]]*OO[[#This Row],[78]]</f>
        <v>1.6011911218874998E-7</v>
      </c>
      <c r="CC25" s="10">
        <f>3/24000000*OO[[#This Row],[137 (06JUL1985 00:00:00)-Water Temperature (C)]]*OO[[#This Row],[79]]</f>
        <v>1.4424696217697499E-7</v>
      </c>
      <c r="CD25" s="10">
        <f>3/24000000*OO[[#This Row],[138 (06JUL1985 03:00:00)-Water Temperature (C)]]*OO[[#This Row],[80]]</f>
        <v>1.3292504903917501E-7</v>
      </c>
      <c r="CE25" s="10">
        <f>3/24000000*OO[[#This Row],[139 (06JUL1985 06:00:00)-Water Temperature (C)]]*OO[[#This Row],[81]]</f>
        <v>1.2684153151499999E-7</v>
      </c>
      <c r="CF25" s="10">
        <f>3/24000000*OO[[#This Row],[140 (06JUL1985 09:00:00)-Water Temperature (C)]]*OO[[#This Row],[82]]</f>
        <v>1.3163914913825001E-7</v>
      </c>
      <c r="CG25" s="10">
        <f>3/24000000*OO[[#This Row],[141 (06JUL1985 12:00:00)-Water Temperature (C)]]*OO[[#This Row],[83]]</f>
        <v>1.3564654696961248E-7</v>
      </c>
      <c r="CH25" s="10">
        <f>3/24000000*OO[[#This Row],[142 (06JUL1985 15:00:00)-Water Temperature (C)]]*OO[[#This Row],[84]]</f>
        <v>1.3279623060374998E-7</v>
      </c>
      <c r="CI25" s="10">
        <f>3/24000000*OO[[#This Row],[143 (06JUL1985 18:00:00)-Water Temperature (C)]]*OO[[#This Row],[85]]</f>
        <v>1.300863608845875E-7</v>
      </c>
      <c r="CJ25" s="10">
        <f>3/24000000*OO[[#This Row],[144 (06JUL1985 21:00:00)-Water Temperature (C)]]*OO[[#This Row],[86]]</f>
        <v>1.2089105917975E-7</v>
      </c>
      <c r="CK25" s="10">
        <f>3/24000000*OO[[#This Row],[145 (07JUL1985 00:00:00)-Water Temperature (C)]]*OO[[#This Row],[87]]</f>
        <v>1.0381749342634998E-7</v>
      </c>
      <c r="CL25" s="10">
        <f>3/24000000*OO[[#This Row],[146 (07JUL1985 03:00:00)-Water Temperature (C)]]*OO[[#This Row],[88]]</f>
        <v>9.2196871935299998E-8</v>
      </c>
      <c r="CM25" s="10">
        <f>3/24000000*OO[[#This Row],[147 (07JUL1985 06:00:00)-Water Temperature (C)]]*OO[[#This Row],[89]]</f>
        <v>9.3720097428749988E-8</v>
      </c>
      <c r="CN25" s="10">
        <f>3/24000000*OO[[#This Row],[148 (07JUL1985 09:00:00)-Water Temperature (C)]]*OO[[#This Row],[90]]</f>
        <v>1.0904078307104999E-7</v>
      </c>
      <c r="CO25" s="10">
        <f>3/24000000*OO[[#This Row],[149 (07JUL1985 12:00:00)-Water Temperature (C)]]*OO[[#This Row],[91]]</f>
        <v>1.2190197585299999E-7</v>
      </c>
      <c r="CP25" s="10">
        <f>3/24000000*OO[[#This Row],[150 (07JUL1985 15:00:00)-Water Temperature (C)]]*OO[[#This Row],[92]]</f>
        <v>1.2393669689797498E-7</v>
      </c>
      <c r="CQ25" s="10">
        <f>3/24000000*OO[[#This Row],[151 (07JUL1985 18:00:00)-Water Temperature (C)]]*OO[[#This Row],[93]]</f>
        <v>1.2141574207720001E-7</v>
      </c>
      <c r="CR25" s="10">
        <f>3/24000000*OO[[#This Row],[152 (07JUL1985 21:00:00)-Water Temperature (C)]]*OO[[#This Row],[94]]</f>
        <v>1.1216677100590001E-7</v>
      </c>
      <c r="CS25" s="10">
        <f>3/24000000*OO[[#This Row],[153 (08JUL1985 00:00:00)-Water Temperature (C)]]*OO[[#This Row],[95]]</f>
        <v>9.8941921093112484E-8</v>
      </c>
      <c r="CT25" s="10">
        <f>3/24000000*OO[[#This Row],[154 (08JUL1985 03:00:00)-Water Temperature (C)]]*OO[[#This Row],[96]]</f>
        <v>8.9843095410749999E-8</v>
      </c>
      <c r="CU25" s="10">
        <f>3/24000000*OO[[#This Row],[155 (08JUL1985 06:00:00)-Water Temperature (C)]]*OO[[#This Row],[97]]</f>
        <v>8.2204644182849988E-8</v>
      </c>
      <c r="CV25" s="10">
        <f>3/24000000*OO[[#This Row],[156 (08JUL1985 09:00:00)-Water Temperature (C)]]*OO[[#This Row],[98]]</f>
        <v>7.5673401145249995E-8</v>
      </c>
      <c r="CW25" s="10">
        <f>3/24000000*OO[[#This Row],[157 (08JUL1985 12:00:00)-Water Temperature (C)]]*OO[[#This Row],[99]]</f>
        <v>7.5200632890624996E-8</v>
      </c>
    </row>
    <row r="26" spans="1:101" x14ac:dyDescent="0.35">
      <c r="A26" t="s">
        <v>31</v>
      </c>
      <c r="B26">
        <v>926.50670000000002</v>
      </c>
      <c r="C26" s="10">
        <f>3/24*OO[[#This Row],[59 (26JUN1985 06:00:00)-Water Temperature (C)]]*OO[[#This Row],[1]]/SUM(OO[1])</f>
        <v>1.4952640374590879E-2</v>
      </c>
      <c r="D26" s="10">
        <f>3/24*OO[[#This Row],[60 (26JUN1985 09:00:00)-Water Temperature (C)]]*OO[[#This Row],[2]]/SUM(OO[2])</f>
        <v>1.7837067249641333E-4</v>
      </c>
      <c r="E26" s="10">
        <f>3/24*OO[[#This Row],[61 (26JUN1985 12:00:00)-Water Temperature (C)]]*OO[[#This Row],[3]]/SUM(OO[3])</f>
        <v>5.0975373592903174E-5</v>
      </c>
      <c r="F26" s="10">
        <f>3/24*OO[[#This Row],[62 (26JUN1985 15:00:00)-Water Temperature (C)]]*OO[[#This Row],[4]]/SUM(OO[4])</f>
        <v>4.5719731872448496E-5</v>
      </c>
      <c r="G26" s="10">
        <f>3/24*OO[[#This Row],[63 (26JUN1985 18:00:00)-Water Temperature (C)]]*OO[[#This Row],[5]]/SUM(OO[5])</f>
        <v>4.0508301327333737E-5</v>
      </c>
      <c r="H26" s="10">
        <f>3/24*OO[[#This Row],[64 (26JUN1985 21:00:00)-Water Temperature (C)]]*OO[[#This Row],[6]]/SUM(OO[6])</f>
        <v>3.5008477772438014E-5</v>
      </c>
      <c r="I26" s="10">
        <f>3/24*OO[[#This Row],[65 (27JUN1985 00:00:00)-Water Temperature (C)]]*OO[[#This Row],[7]]/SUM(OO[7])</f>
        <v>3.002638142803703E-5</v>
      </c>
      <c r="J26" s="10">
        <f>3/24*OO[[#This Row],[66 (27JUN1985 03:00:00)-Water Temperature (C)]]*OO[[#This Row],[8]]/SUM(OO[8])</f>
        <v>2.6924507164453783E-5</v>
      </c>
      <c r="K26" s="10">
        <f>3/24*OO[[#This Row],[67 (27JUN1985 06:00:00)-Water Temperature (C)]]*OO[[#This Row],[9]]/SUM(OO[9])</f>
        <v>3.0057688731740852E-5</v>
      </c>
      <c r="L26" s="10">
        <f>3/24*OO[[#This Row],[68 (27JUN1985 09:00:00)-Water Temperature (C)]]*OO[[#This Row],[10]]/SUM(OO[10])</f>
        <v>3.3735105107619583E-5</v>
      </c>
      <c r="M26" s="10">
        <f>3/24*OO[[#This Row],[69 (27JUN1985 12:00:00)-Water Temperature (C)]]*OO[[#This Row],[11]]/SUM(OO[11])</f>
        <v>3.5310299218669745E-5</v>
      </c>
      <c r="N26" s="10">
        <f>3/24*OO[[#This Row],[70 (27JUN1985 15:00:00)-Water Temperature (C)]]*OO[[#This Row],[12]]/SUM(OO[12])</f>
        <v>3.3414819872739776E-5</v>
      </c>
      <c r="O26" s="10">
        <f>3/24*OO[[#This Row],[71 (27JUN1985 18:00:00)-Water Temperature (C)]]*OO[[#This Row],[13]]/SUM(OO[13])</f>
        <v>2.9121643915078126E-5</v>
      </c>
      <c r="P26" s="10">
        <f>3/24*OO[[#This Row],[72 (27JUN1985 21:00:00)-Water Temperature (C)]]*OO[[#This Row],[14]]/SUM(OO[14])</f>
        <v>2.5159239306372388E-5</v>
      </c>
      <c r="Q26" s="10">
        <f>3/24*OO[[#This Row],[73 (28JUN1985 00:00:00)-Water Temperature (C)]]*OO[[#This Row],[15]]/SUM(OO[15])</f>
        <v>2.139011845137805E-5</v>
      </c>
      <c r="R26" s="10">
        <f>3/24*OO[[#This Row],[74 (28JUN1985 03:00:00)-Water Temperature (C)]]*OO[[#This Row],[16]]/SUM(OO[16])</f>
        <v>1.8142939029713752E-5</v>
      </c>
      <c r="S26" s="10">
        <f>3/24*OO[[#This Row],[75 (28JUN1985 06:00:00)-Water Temperature (C)]]*OO[[#This Row],[17]]/SUM(OO[17])</f>
        <v>1.4977305504772656E-5</v>
      </c>
      <c r="T26" s="10">
        <f>3/24*OO[[#This Row],[76 (28JUN1985 09:00:00)-Water Temperature (C)]]*OO[[#This Row],[18]]/SUM(OO[18])</f>
        <v>1.2594734070491942E-5</v>
      </c>
      <c r="U26" s="10">
        <f>3/24*OO[[#This Row],[77 (28JUN1985 12:00:00)-Water Temperature (C)]]*OO[[#This Row],[19]]/SUM(OO[19])</f>
        <v>1.112274084428779E-5</v>
      </c>
      <c r="V26" s="10">
        <f>3/24000000*OO[[#This Row],[78 (28JUN1985 15:00:00)-Water Temperature (C)]]*OO[[#This Row],[20]]</f>
        <v>9.9714135420899999E-6</v>
      </c>
      <c r="W26" s="10">
        <f>3/24000000*OO[[#This Row],[79 (28JUN1985 18:00:00)-Water Temperature (C)]]*OO[[#This Row],[21]]</f>
        <v>8.5811095945799996E-6</v>
      </c>
      <c r="X26" s="10">
        <f>3/24000000*OO[[#This Row],[80 (28JUN1985 21:00:00)-Water Temperature (C)]]*OO[[#This Row],[22]]</f>
        <v>6.9577370917249995E-6</v>
      </c>
      <c r="Y26" s="10">
        <f>3/24000000*OO[[#This Row],[81 (29JUN1985 00:00:00)-Water Temperature (C)]]*OO[[#This Row],[23]]</f>
        <v>5.5379715539737506E-6</v>
      </c>
      <c r="Z26" s="10">
        <f>3/24000000*OO[[#This Row],[82 (29JUN1985 03:00:00)-Water Temperature (C)]]*OO[[#This Row],[24]]</f>
        <v>4.6561719415199996E-6</v>
      </c>
      <c r="AA26" s="10">
        <f>3/24000000*OO[[#This Row],[83 (29JUN1985 06:00:00)-Water Temperature (C)]]*OO[[#This Row],[25]]</f>
        <v>3.7254558558099996E-6</v>
      </c>
      <c r="AB26" s="10">
        <f>3/24000000*OO[[#This Row],[84 (29JUN1985 09:00:00)-Water Temperature (C)]]*OO[[#This Row],[26]]</f>
        <v>2.68569534495E-6</v>
      </c>
      <c r="AC26" s="10">
        <f>3/24000000*OO[[#This Row],[85 (29JUN1985 12:00:00)-Water Temperature (C)]]*OO[[#This Row],[27]]</f>
        <v>2.0189107400549998E-6</v>
      </c>
      <c r="AD26" s="10">
        <f>3/24000000*OO[[#This Row],[86 (29JUN1985 15:00:00)-Water Temperature (C)]]*OO[[#This Row],[28]]</f>
        <v>1.57065738949175E-6</v>
      </c>
      <c r="AE26" s="10">
        <f>3/24000000*OO[[#This Row],[88 (29JUN1985 21:00:00)-Water Temperature (C)]]*OO[[#This Row],[30]]</f>
        <v>1.0418191081987499E-6</v>
      </c>
      <c r="AF26" s="10">
        <f>3/24000000*OO[[#This Row],[88 (29JUN1985 21:00:00)-Water Temperature (C)]]*OO[[#This Row],[30]]</f>
        <v>1.0418191081987499E-6</v>
      </c>
      <c r="AG26" s="10">
        <f>3/24000000*OO[[#This Row],[89 (30JUN1985 00:00:00)-Water Temperature (C)]]*OO[[#This Row],[31]]</f>
        <v>8.7484024024875001E-7</v>
      </c>
      <c r="AH26" s="10">
        <f>3/24000000*OO[[#This Row],[90 (30JUN1985 03:00:00)-Water Temperature (C)]]*OO[[#This Row],[32]]</f>
        <v>7.6117225586674992E-7</v>
      </c>
      <c r="AI26" s="10">
        <f>3/24000000*OO[[#This Row],[91 (30JUN1985 06:00:00)-Water Temperature (C)]]*OO[[#This Row],[33]]</f>
        <v>6.8256162767999992E-7</v>
      </c>
      <c r="AJ26" s="10">
        <f>3/24000000*OO[[#This Row],[92 (30JUN1985 09:00:00)-Water Temperature (C)]]*OO[[#This Row],[34]]</f>
        <v>6.4513997664025001E-7</v>
      </c>
      <c r="AK26" s="10">
        <f>3/24000000*OO[[#This Row],[93 (30JUN1985 12:00:00)-Water Temperature (C)]]*OO[[#This Row],[35]]</f>
        <v>6.4553972130500004E-7</v>
      </c>
      <c r="AL26" s="10">
        <f>3/24000000*OO[[#This Row],[94 (30JUN1985 15:00:00)-Water Temperature (C)]]*OO[[#This Row],[36]]</f>
        <v>6.4276311779549994E-7</v>
      </c>
      <c r="AM26" s="10">
        <f>3/24000000*OO[[#This Row],[95 (30JUN1985 18:00:00)-Water Temperature (C)]]*OO[[#This Row],[37]]</f>
        <v>6.1610025793312495E-7</v>
      </c>
      <c r="AN26" s="10">
        <f>3/24000000*OO[[#This Row],[96 (30JUN1985 21:00:00)-Water Temperature (C)]]*OO[[#This Row],[38]]</f>
        <v>5.5167959028187501E-7</v>
      </c>
      <c r="AO26" s="10">
        <f>3/24000000*OO[[#This Row],[97 (01JUL1985 00:00:00)-Water Temperature (C)]]*OO[[#This Row],[39]]</f>
        <v>4.7772814421699991E-7</v>
      </c>
      <c r="AP26" s="10">
        <f>3/24000000*OO[[#This Row],[98 (01JUL1985 03:00:00)-Water Temperature (C)]]*OO[[#This Row],[40]]</f>
        <v>4.2989196334262501E-7</v>
      </c>
      <c r="AQ26" s="10">
        <f>3/24000000*OO[[#This Row],[99 (01JUL1985 06:00:00)-Water Temperature (C)]]*OO[[#This Row],[41]]</f>
        <v>4.2162175428974996E-7</v>
      </c>
      <c r="AR26" s="10">
        <f>3/24000000*OO[[#This Row],[100 (01JUL1985 09:00:00)-Water Temperature (C)]]*OO[[#This Row],[42]]</f>
        <v>4.6760325697574991E-7</v>
      </c>
      <c r="AS26" s="10">
        <f>3/24000000*OO[[#This Row],[101 (01JUL1985 12:00:00)-Water Temperature (C)]]*OO[[#This Row],[43]]</f>
        <v>5.0593422821399998E-7</v>
      </c>
      <c r="AT26" s="10">
        <f>3/24000000*OO[[#This Row],[102 (01JUL1985 15:00:00)-Water Temperature (C)]]*OO[[#This Row],[44]]</f>
        <v>5.0226210990300004E-7</v>
      </c>
      <c r="AU26" s="10">
        <f>3/24000000*OO[[#This Row],[103 (01JUL1985 18:00:00)-Water Temperature (C)]]*OO[[#This Row],[45]]</f>
        <v>4.6832089501912496E-7</v>
      </c>
      <c r="AV26" s="10">
        <f>3/24000000*OO[[#This Row],[104 (01JUL1985 21:00:00)-Water Temperature (C)]]*OO[[#This Row],[46]]</f>
        <v>4.2302141814625003E-7</v>
      </c>
      <c r="AW26" s="10">
        <f>3/24000000*OO[[#This Row],[105 (02JUL1985 00:00:00)-Water Temperature (C)]]*OO[[#This Row],[47]]</f>
        <v>3.7670522960000002E-7</v>
      </c>
      <c r="AX26" s="10">
        <f>3/24000000*OO[[#This Row],[106 (02JUL1985 03:00:00)-Water Temperature (C)]]*OO[[#This Row],[48]]</f>
        <v>3.4461227402074998E-7</v>
      </c>
      <c r="AY26" s="10">
        <f>3/24000000*OO[[#This Row],[107 (02JUL1985 06:00:00)-Water Temperature (C)]]*OO[[#This Row],[49]]</f>
        <v>3.3139506576249997E-7</v>
      </c>
      <c r="AZ26" s="10">
        <f>3/24000000*OO[[#This Row],[108 (02JUL1985 09:00:00)-Water Temperature (C)]]*OO[[#This Row],[50]]</f>
        <v>3.5440635067599995E-7</v>
      </c>
      <c r="BA26" s="10">
        <f>3/24000000*OO[[#This Row],[109 (02JUL1985 12:00:00)-Water Temperature (C)]]*OO[[#This Row],[51]]</f>
        <v>3.7494804299574996E-7</v>
      </c>
      <c r="BB26" s="10">
        <f>3/24000000*OO[[#This Row],[110 (02JUL1985 15:00:00)-Water Temperature (C)]]*OO[[#This Row],[52]]</f>
        <v>3.7020342591399996E-7</v>
      </c>
      <c r="BC26" s="10">
        <f>3/24000000*OO[[#This Row],[111 (02JUL1985 18:00:00)-Water Temperature (C)]]*OO[[#This Row],[53]]</f>
        <v>3.5399928080999998E-7</v>
      </c>
      <c r="BD26" s="10">
        <f>3/24000000*OO[[#This Row],[112 (02JUL1985 21:00:00)-Water Temperature (C)]]*OO[[#This Row],[54]]</f>
        <v>3.249296262E-7</v>
      </c>
      <c r="BE26" s="10">
        <f>3/24000000*OO[[#This Row],[113 (03JUL1985 00:00:00)-Water Temperature (C)]]*OO[[#This Row],[55]]</f>
        <v>2.8319242287000002E-7</v>
      </c>
      <c r="BF26" s="10">
        <f>3/24000000*OO[[#This Row],[114 (03JUL1985 03:00:00)-Water Temperature (C)]]*OO[[#This Row],[56]]</f>
        <v>2.5293392653049999E-7</v>
      </c>
      <c r="BG26" s="10">
        <f>3/24000000*OO[[#This Row],[115 (03JUL1985 06:00:00)-Water Temperature (C)]]*OO[[#This Row],[57]]</f>
        <v>2.4017611870150001E-7</v>
      </c>
      <c r="BH26" s="10">
        <f>3/24000000*OO[[#This Row],[116 (03JUL1985 09:00:00)-Water Temperature (C)]]*OO[[#This Row],[58]]</f>
        <v>2.5313073674687497E-7</v>
      </c>
      <c r="BI26" s="10">
        <f>3/24000000*OO[[#This Row],[117 (03JUL1985 12:00:00)-Water Temperature (C)]]*OO[[#This Row],[59]]</f>
        <v>2.7409941973562499E-7</v>
      </c>
      <c r="BJ26" s="10">
        <f>3/24000000*OO[[#This Row],[118 (03JUL1985 15:00:00)-Water Temperature (C)]]*OO[[#This Row],[60]]</f>
        <v>2.7762044874599997E-7</v>
      </c>
      <c r="BK26" s="10">
        <f>3/24000000*OO[[#This Row],[119 (03JUL1985 18:00:00)-Water Temperature (C)]]*OO[[#This Row],[61]]</f>
        <v>2.66152625246E-7</v>
      </c>
      <c r="BL26" s="10">
        <f>3/24000000*OO[[#This Row],[120 (03JUL1985 21:00:00)-Water Temperature (C)]]*OO[[#This Row],[62]]</f>
        <v>2.41202366041875E-7</v>
      </c>
      <c r="BM26" s="10">
        <f>3/24000000*OO[[#This Row],[121 (04JUL1985 00:00:00)-Water Temperature (C)]]*OO[[#This Row],[63]]</f>
        <v>2.1046605493237502E-7</v>
      </c>
      <c r="BN26" s="10">
        <f>3/24000000*OO[[#This Row],[122 (04JUL1985 03:00:00)-Water Temperature (C)]]*OO[[#This Row],[64]]</f>
        <v>1.9047372327562496E-7</v>
      </c>
      <c r="BO26" s="10">
        <f>3/24000000*OO[[#This Row],[123 (04JUL1985 06:00:00)-Water Temperature (C)]]*OO[[#This Row],[65]]</f>
        <v>1.8189791633437498E-7</v>
      </c>
      <c r="BP26" s="10">
        <f>3/24000000*OO[[#This Row],[124 (04JUL1985 09:00:00)-Water Temperature (C)]]*OO[[#This Row],[66]]</f>
        <v>1.8706469503399998E-7</v>
      </c>
      <c r="BQ26" s="10">
        <f>3/24000000*OO[[#This Row],[125 (04JUL1985 12:00:00)-Water Temperature (C)]]*OO[[#This Row],[67]]</f>
        <v>1.9049819864499999E-7</v>
      </c>
      <c r="BR26" s="10">
        <f>3/24000000*OO[[#This Row],[126 (04JUL1985 15:00:00)-Water Temperature (C)]]*OO[[#This Row],[68]]</f>
        <v>1.8847640368125E-7</v>
      </c>
      <c r="BS26" s="10">
        <f>3/24000000*OO[[#This Row],[127 (04JUL1985 18:00:00)-Water Temperature (C)]]*OO[[#This Row],[69]]</f>
        <v>1.7932168235499999E-7</v>
      </c>
      <c r="BT26" s="10">
        <f>3/24000000*OO[[#This Row],[128 (04JUL1985 21:00:00)-Water Temperature (C)]]*OO[[#This Row],[70]]</f>
        <v>1.6424462370862499E-7</v>
      </c>
      <c r="BU26" s="10">
        <f>3/24000000*OO[[#This Row],[129 (05JUL1985 00:00:00)-Water Temperature (C)]]*OO[[#This Row],[71]]</f>
        <v>1.5158059526187498E-7</v>
      </c>
      <c r="BV26" s="10">
        <f>3/24000000*OO[[#This Row],[130 (05JUL1985 03:00:00)-Water Temperature (C)]]*OO[[#This Row],[72]]</f>
        <v>1.4403331394124998E-7</v>
      </c>
      <c r="BW26" s="10">
        <f>3/24000000*OO[[#This Row],[131 (05JUL1985 06:00:00)-Water Temperature (C)]]*OO[[#This Row],[73]]</f>
        <v>1.4228097536636247E-7</v>
      </c>
      <c r="BX26" s="10">
        <f>3/24000000*OO[[#This Row],[132 (05JUL1985 09:00:00)-Water Temperature (C)]]*OO[[#This Row],[74]]</f>
        <v>1.5265131729524998E-7</v>
      </c>
      <c r="BY26" s="10">
        <f>3/24000000*OO[[#This Row],[133 (05JUL1985 12:00:00)-Water Temperature (C)]]*OO[[#This Row],[75]]</f>
        <v>1.5964842366960001E-7</v>
      </c>
      <c r="BZ26" s="10">
        <f>3/24000000*OO[[#This Row],[134 (05JUL1985 15:00:00)-Water Temperature (C)]]*OO[[#This Row],[76]]</f>
        <v>1.5879534367020001E-7</v>
      </c>
      <c r="CA26" s="10">
        <f>3/24000000*OO[[#This Row],[135 (05JUL1985 18:00:00)-Water Temperature (C)]]*OO[[#This Row],[77]]</f>
        <v>1.54869641101E-7</v>
      </c>
      <c r="CB26" s="10">
        <f>3/24000000*OO[[#This Row],[136 (05JUL1985 21:00:00)-Water Temperature (C)]]*OO[[#This Row],[78]]</f>
        <v>1.4576937039331248E-7</v>
      </c>
      <c r="CC26" s="10">
        <f>3/24000000*OO[[#This Row],[137 (06JUL1985 00:00:00)-Water Temperature (C)]]*OO[[#This Row],[79]]</f>
        <v>1.3134136165683749E-7</v>
      </c>
      <c r="CD26" s="10">
        <f>3/24000000*OO[[#This Row],[138 (06JUL1985 03:00:00)-Water Temperature (C)]]*OO[[#This Row],[80]]</f>
        <v>1.2051766831749998E-7</v>
      </c>
      <c r="CE26" s="10">
        <f>3/24000000*OO[[#This Row],[139 (06JUL1985 06:00:00)-Water Temperature (C)]]*OO[[#This Row],[81]]</f>
        <v>1.15110712532625E-7</v>
      </c>
      <c r="CF26" s="10">
        <f>3/24000000*OO[[#This Row],[140 (06JUL1985 09:00:00)-Water Temperature (C)]]*OO[[#This Row],[82]]</f>
        <v>1.1921383122973748E-7</v>
      </c>
      <c r="CG26" s="10">
        <f>3/24000000*OO[[#This Row],[141 (06JUL1985 12:00:00)-Water Temperature (C)]]*OO[[#This Row],[83]]</f>
        <v>1.2326653254377499E-7</v>
      </c>
      <c r="CH26" s="10">
        <f>3/24000000*OO[[#This Row],[142 (06JUL1985 15:00:00)-Water Temperature (C)]]*OO[[#This Row],[84]]</f>
        <v>1.2127142314873748E-7</v>
      </c>
      <c r="CI26" s="10">
        <f>3/24000000*OO[[#This Row],[143 (06JUL1985 18:00:00)-Water Temperature (C)]]*OO[[#This Row],[85]]</f>
        <v>1.1870778563943749E-7</v>
      </c>
      <c r="CJ26" s="10">
        <f>3/24000000*OO[[#This Row],[144 (06JUL1985 21:00:00)-Water Temperature (C)]]*OO[[#This Row],[86]]</f>
        <v>1.1055391307977501E-7</v>
      </c>
      <c r="CK26" s="10">
        <f>3/24000000*OO[[#This Row],[145 (07JUL1985 00:00:00)-Water Temperature (C)]]*OO[[#This Row],[87]]</f>
        <v>9.5164805819750002E-8</v>
      </c>
      <c r="CL26" s="10">
        <f>3/24000000*OO[[#This Row],[146 (07JUL1985 03:00:00)-Water Temperature (C)]]*OO[[#This Row],[88]]</f>
        <v>8.3722212958999984E-8</v>
      </c>
      <c r="CM26" s="10">
        <f>3/24000000*OO[[#This Row],[147 (07JUL1985 06:00:00)-Water Temperature (C)]]*OO[[#This Row],[89]]</f>
        <v>8.3940983378312484E-8</v>
      </c>
      <c r="CN26" s="10">
        <f>3/24000000*OO[[#This Row],[148 (07JUL1985 09:00:00)-Water Temperature (C)]]*OO[[#This Row],[90]]</f>
        <v>9.7591472894749988E-8</v>
      </c>
      <c r="CO26" s="10">
        <f>3/24000000*OO[[#This Row],[149 (07JUL1985 12:00:00)-Water Temperature (C)]]*OO[[#This Row],[91]]</f>
        <v>1.1000510589550001E-7</v>
      </c>
      <c r="CP26" s="10">
        <f>3/24000000*OO[[#This Row],[150 (07JUL1985 15:00:00)-Water Temperature (C)]]*OO[[#This Row],[92]]</f>
        <v>1.1284066657917499E-7</v>
      </c>
      <c r="CQ26" s="10">
        <f>3/24000000*OO[[#This Row],[151 (07JUL1985 18:00:00)-Water Temperature (C)]]*OO[[#This Row],[93]]</f>
        <v>1.1083384206010001E-7</v>
      </c>
      <c r="CR26" s="10">
        <f>3/24000000*OO[[#This Row],[152 (07JUL1985 21:00:00)-Water Temperature (C)]]*OO[[#This Row],[94]]</f>
        <v>1.02611889436275E-7</v>
      </c>
      <c r="CS26" s="10">
        <f>3/24000000*OO[[#This Row],[153 (08JUL1985 00:00:00)-Water Temperature (C)]]*OO[[#This Row],[95]]</f>
        <v>9.0590196414600011E-8</v>
      </c>
      <c r="CT26" s="10">
        <f>3/24000000*OO[[#This Row],[154 (08JUL1985 03:00:00)-Water Temperature (C)]]*OO[[#This Row],[96]]</f>
        <v>8.1844645354799998E-8</v>
      </c>
      <c r="CU26" s="10">
        <f>3/24000000*OO[[#This Row],[155 (08JUL1985 06:00:00)-Water Temperature (C)]]*OO[[#This Row],[97]]</f>
        <v>7.51628216969375E-8</v>
      </c>
      <c r="CV26" s="10">
        <f>3/24000000*OO[[#This Row],[156 (08JUL1985 09:00:00)-Water Temperature (C)]]*OO[[#This Row],[98]]</f>
        <v>6.911896507582499E-8</v>
      </c>
      <c r="CW26" s="10">
        <f>3/24000000*OO[[#This Row],[157 (08JUL1985 12:00:00)-Water Temperature (C)]]*OO[[#This Row],[99]]</f>
        <v>6.8466093074774989E-8</v>
      </c>
    </row>
    <row r="27" spans="1:101" x14ac:dyDescent="0.35">
      <c r="A27" t="s">
        <v>32</v>
      </c>
      <c r="B27">
        <v>829.80579999999998</v>
      </c>
      <c r="C27" s="10">
        <f>3/24*OO[[#This Row],[59 (26JUN1985 06:00:00)-Water Temperature (C)]]*OO[[#This Row],[1]]/SUM(OO[1])</f>
        <v>2.3967585890510051E-2</v>
      </c>
      <c r="D27" s="10">
        <f>3/24*OO[[#This Row],[60 (26JUN1985 09:00:00)-Water Temperature (C)]]*OO[[#This Row],[2]]/SUM(OO[2])</f>
        <v>3.0135969796270728E-4</v>
      </c>
      <c r="E27" s="10">
        <f>3/24*OO[[#This Row],[61 (26JUN1985 12:00:00)-Water Temperature (C)]]*OO[[#This Row],[3]]/SUM(OO[3])</f>
        <v>4.9642081911196274E-5</v>
      </c>
      <c r="F27" s="10">
        <f>3/24*OO[[#This Row],[62 (26JUN1985 15:00:00)-Water Temperature (C)]]*OO[[#This Row],[4]]/SUM(OO[4])</f>
        <v>4.358512428455961E-5</v>
      </c>
      <c r="G27" s="10">
        <f>3/24*OO[[#This Row],[63 (26JUN1985 18:00:00)-Water Temperature (C)]]*OO[[#This Row],[5]]/SUM(OO[5])</f>
        <v>3.8668025213155765E-5</v>
      </c>
      <c r="H27" s="10">
        <f>3/24*OO[[#This Row],[64 (26JUN1985 21:00:00)-Water Temperature (C)]]*OO[[#This Row],[6]]/SUM(OO[6])</f>
        <v>3.3399065502369943E-5</v>
      </c>
      <c r="I27" s="10">
        <f>3/24*OO[[#This Row],[65 (27JUN1985 00:00:00)-Water Temperature (C)]]*OO[[#This Row],[7]]/SUM(OO[7])</f>
        <v>2.8588425890389136E-5</v>
      </c>
      <c r="J27" s="10">
        <f>3/24*OO[[#This Row],[66 (27JUN1985 03:00:00)-Water Temperature (C)]]*OO[[#This Row],[8]]/SUM(OO[8])</f>
        <v>2.5409015342255996E-5</v>
      </c>
      <c r="K27" s="10">
        <f>3/24*OO[[#This Row],[67 (27JUN1985 06:00:00)-Water Temperature (C)]]*OO[[#This Row],[9]]/SUM(OO[9])</f>
        <v>2.7655809729894591E-5</v>
      </c>
      <c r="L27" s="10">
        <f>3/24*OO[[#This Row],[68 (27JUN1985 09:00:00)-Water Temperature (C)]]*OO[[#This Row],[10]]/SUM(OO[10])</f>
        <v>3.1472928656265364E-5</v>
      </c>
      <c r="M27" s="10">
        <f>3/24*OO[[#This Row],[69 (27JUN1985 12:00:00)-Water Temperature (C)]]*OO[[#This Row],[11]]/SUM(OO[11])</f>
        <v>3.3247380295260583E-5</v>
      </c>
      <c r="N27" s="10">
        <f>3/24*OO[[#This Row],[70 (27JUN1985 15:00:00)-Water Temperature (C)]]*OO[[#This Row],[12]]/SUM(OO[12])</f>
        <v>3.1782419244720437E-5</v>
      </c>
      <c r="O27" s="10">
        <f>3/24*OO[[#This Row],[71 (27JUN1985 18:00:00)-Water Temperature (C)]]*OO[[#This Row],[13]]/SUM(OO[13])</f>
        <v>2.7841180757549011E-5</v>
      </c>
      <c r="P27" s="10">
        <f>3/24*OO[[#This Row],[72 (27JUN1985 21:00:00)-Water Temperature (C)]]*OO[[#This Row],[14]]/SUM(OO[14])</f>
        <v>2.4035018931935354E-5</v>
      </c>
      <c r="Q27" s="10">
        <f>3/24*OO[[#This Row],[73 (28JUN1985 00:00:00)-Water Temperature (C)]]*OO[[#This Row],[15]]/SUM(OO[15])</f>
        <v>2.0413661256391507E-5</v>
      </c>
      <c r="R27" s="10">
        <f>3/24*OO[[#This Row],[74 (28JUN1985 03:00:00)-Water Temperature (C)]]*OO[[#This Row],[16]]/SUM(OO[16])</f>
        <v>1.7339617999763934E-5</v>
      </c>
      <c r="S27" s="10">
        <f>3/24*OO[[#This Row],[75 (28JUN1985 06:00:00)-Water Temperature (C)]]*OO[[#This Row],[17]]/SUM(OO[17])</f>
        <v>1.4407188648493997E-5</v>
      </c>
      <c r="T27" s="10">
        <f>3/24*OO[[#This Row],[76 (28JUN1985 09:00:00)-Water Temperature (C)]]*OO[[#This Row],[18]]/SUM(OO[18])</f>
        <v>1.2111518057043085E-5</v>
      </c>
      <c r="U27" s="10">
        <f>3/24*OO[[#This Row],[77 (28JUN1985 12:00:00)-Water Temperature (C)]]*OO[[#This Row],[19]]/SUM(OO[19])</f>
        <v>1.0691855777080847E-5</v>
      </c>
      <c r="V27" s="10">
        <f>3/24000000*OO[[#This Row],[78 (28JUN1985 15:00:00)-Water Temperature (C)]]*OO[[#This Row],[20]]</f>
        <v>9.5739536962799985E-6</v>
      </c>
      <c r="W27" s="10">
        <f>3/24000000*OO[[#This Row],[79 (28JUN1985 18:00:00)-Water Temperature (C)]]*OO[[#This Row],[21]]</f>
        <v>8.2829846899012507E-6</v>
      </c>
      <c r="X27" s="10">
        <f>3/24000000*OO[[#This Row],[80 (28JUN1985 21:00:00)-Water Temperature (C)]]*OO[[#This Row],[22]]</f>
        <v>6.7163444967549986E-6</v>
      </c>
      <c r="Y27" s="10">
        <f>3/24000000*OO[[#This Row],[81 (29JUN1985 00:00:00)-Water Temperature (C)]]*OO[[#This Row],[23]]</f>
        <v>5.3484079448399995E-6</v>
      </c>
      <c r="Z27" s="10">
        <f>3/24000000*OO[[#This Row],[82 (29JUN1985 03:00:00)-Water Temperature (C)]]*OO[[#This Row],[24]]</f>
        <v>4.4636292837062497E-6</v>
      </c>
      <c r="AA27" s="10">
        <f>3/24000000*OO[[#This Row],[83 (29JUN1985 06:00:00)-Water Temperature (C)]]*OO[[#This Row],[25]]</f>
        <v>3.6478944671812504E-6</v>
      </c>
      <c r="AB27" s="10">
        <f>3/24000000*OO[[#This Row],[84 (29JUN1985 09:00:00)-Water Temperature (C)]]*OO[[#This Row],[26]]</f>
        <v>2.6596062681537502E-6</v>
      </c>
      <c r="AC27" s="10">
        <f>3/24000000*OO[[#This Row],[85 (29JUN1985 12:00:00)-Water Temperature (C)]]*OO[[#This Row],[27]]</f>
        <v>1.9881022531175001E-6</v>
      </c>
      <c r="AD27" s="10">
        <f>3/24000000*OO[[#This Row],[86 (29JUN1985 15:00:00)-Water Temperature (C)]]*OO[[#This Row],[28]]</f>
        <v>1.5366729756375E-6</v>
      </c>
      <c r="AE27" s="10">
        <f>3/24000000*OO[[#This Row],[88 (29JUN1985 21:00:00)-Water Temperature (C)]]*OO[[#This Row],[30]]</f>
        <v>1.00595580723E-6</v>
      </c>
      <c r="AF27" s="10">
        <f>3/24000000*OO[[#This Row],[88 (29JUN1985 21:00:00)-Water Temperature (C)]]*OO[[#This Row],[30]]</f>
        <v>1.00595580723E-6</v>
      </c>
      <c r="AG27" s="10">
        <f>3/24000000*OO[[#This Row],[89 (30JUN1985 00:00:00)-Water Temperature (C)]]*OO[[#This Row],[31]]</f>
        <v>8.4030642095399989E-7</v>
      </c>
      <c r="AH27" s="10">
        <f>3/24000000*OO[[#This Row],[90 (30JUN1985 03:00:00)-Water Temperature (C)]]*OO[[#This Row],[32]]</f>
        <v>7.2686929445625004E-7</v>
      </c>
      <c r="AI27" s="10">
        <f>3/24000000*OO[[#This Row],[91 (30JUN1985 06:00:00)-Water Temperature (C)]]*OO[[#This Row],[33]]</f>
        <v>6.51788430752625E-7</v>
      </c>
      <c r="AJ27" s="10">
        <f>3/24000000*OO[[#This Row],[92 (30JUN1985 09:00:00)-Water Temperature (C)]]*OO[[#This Row],[34]]</f>
        <v>6.1418710138499997E-7</v>
      </c>
      <c r="AK27" s="10">
        <f>3/24000000*OO[[#This Row],[93 (30JUN1985 12:00:00)-Water Temperature (C)]]*OO[[#This Row],[35]]</f>
        <v>6.1414435593899991E-7</v>
      </c>
      <c r="AL27" s="10">
        <f>3/24000000*OO[[#This Row],[94 (30JUN1985 15:00:00)-Water Temperature (C)]]*OO[[#This Row],[36]]</f>
        <v>6.1315868611387497E-7</v>
      </c>
      <c r="AM27" s="10">
        <f>3/24000000*OO[[#This Row],[95 (30JUN1985 18:00:00)-Water Temperature (C)]]*OO[[#This Row],[37]]</f>
        <v>5.8879075546562503E-7</v>
      </c>
      <c r="AN27" s="10">
        <f>3/24000000*OO[[#This Row],[96 (30JUN1985 21:00:00)-Water Temperature (C)]]*OO[[#This Row],[38]]</f>
        <v>5.2842794389574997E-7</v>
      </c>
      <c r="AO27" s="10">
        <f>3/24000000*OO[[#This Row],[97 (01JUL1985 00:00:00)-Water Temperature (C)]]*OO[[#This Row],[39]]</f>
        <v>4.5707756249999996E-7</v>
      </c>
      <c r="AP27" s="10">
        <f>3/24000000*OO[[#This Row],[98 (01JUL1985 03:00:00)-Water Temperature (C)]]*OO[[#This Row],[40]]</f>
        <v>4.0868915724999998E-7</v>
      </c>
      <c r="AQ27" s="10">
        <f>3/24000000*OO[[#This Row],[99 (01JUL1985 06:00:00)-Water Temperature (C)]]*OO[[#This Row],[41]]</f>
        <v>3.9747220183124993E-7</v>
      </c>
      <c r="AR27" s="10">
        <f>3/24000000*OO[[#This Row],[100 (01JUL1985 09:00:00)-Water Temperature (C)]]*OO[[#This Row],[42]]</f>
        <v>4.4009195969112497E-7</v>
      </c>
      <c r="AS27" s="10">
        <f>3/24000000*OO[[#This Row],[101 (01JUL1985 12:00:00)-Water Temperature (C)]]*OO[[#This Row],[43]]</f>
        <v>4.7856904832099999E-7</v>
      </c>
      <c r="AT27" s="10">
        <f>3/24000000*OO[[#This Row],[102 (01JUL1985 15:00:00)-Water Temperature (C)]]*OO[[#This Row],[44]]</f>
        <v>4.7885644200612495E-7</v>
      </c>
      <c r="AU27" s="10">
        <f>3/24000000*OO[[#This Row],[103 (01JUL1985 18:00:00)-Water Temperature (C)]]*OO[[#This Row],[45]]</f>
        <v>4.4747898855300003E-7</v>
      </c>
      <c r="AV27" s="10">
        <f>3/24000000*OO[[#This Row],[104 (01JUL1985 21:00:00)-Water Temperature (C)]]*OO[[#This Row],[46]]</f>
        <v>4.0410267437237499E-7</v>
      </c>
      <c r="AW27" s="10">
        <f>3/24000000*OO[[#This Row],[105 (02JUL1985 00:00:00)-Water Temperature (C)]]*OO[[#This Row],[47]]</f>
        <v>3.5928942140324994E-7</v>
      </c>
      <c r="AX27" s="10">
        <f>3/24000000*OO[[#This Row],[106 (02JUL1985 03:00:00)-Water Temperature (C)]]*OO[[#This Row],[48]]</f>
        <v>3.2717744315575002E-7</v>
      </c>
      <c r="AY27" s="10">
        <f>3/24000000*OO[[#This Row],[107 (02JUL1985 06:00:00)-Water Temperature (C)]]*OO[[#This Row],[49]]</f>
        <v>3.1379568591137498E-7</v>
      </c>
      <c r="AZ27" s="10">
        <f>3/24000000*OO[[#This Row],[108 (02JUL1985 09:00:00)-Water Temperature (C)]]*OO[[#This Row],[50]]</f>
        <v>3.3493519146899995E-7</v>
      </c>
      <c r="BA27" s="10">
        <f>3/24000000*OO[[#This Row],[109 (02JUL1985 12:00:00)-Water Temperature (C)]]*OO[[#This Row],[51]]</f>
        <v>3.5571538747175003E-7</v>
      </c>
      <c r="BB27" s="10">
        <f>3/24000000*OO[[#This Row],[110 (02JUL1985 15:00:00)-Water Temperature (C)]]*OO[[#This Row],[52]]</f>
        <v>3.5368171504874998E-7</v>
      </c>
      <c r="BC27" s="10">
        <f>3/24000000*OO[[#This Row],[111 (02JUL1985 18:00:00)-Water Temperature (C)]]*OO[[#This Row],[53]]</f>
        <v>3.3854530437700005E-7</v>
      </c>
      <c r="BD27" s="10">
        <f>3/24000000*OO[[#This Row],[112 (02JUL1985 21:00:00)-Water Temperature (C)]]*OO[[#This Row],[54]]</f>
        <v>3.1078368030937496E-7</v>
      </c>
      <c r="BE27" s="10">
        <f>3/24000000*OO[[#This Row],[113 (03JUL1985 00:00:00)-Water Temperature (C)]]*OO[[#This Row],[55]]</f>
        <v>2.71091134567E-7</v>
      </c>
      <c r="BF27" s="10">
        <f>3/24000000*OO[[#This Row],[114 (03JUL1985 03:00:00)-Water Temperature (C)]]*OO[[#This Row],[56]]</f>
        <v>2.4066849372499999E-7</v>
      </c>
      <c r="BG27" s="10">
        <f>3/24000000*OO[[#This Row],[115 (03JUL1985 06:00:00)-Water Temperature (C)]]*OO[[#This Row],[57]]</f>
        <v>2.27424003792E-7</v>
      </c>
      <c r="BH27" s="10">
        <f>3/24000000*OO[[#This Row],[116 (03JUL1985 09:00:00)-Water Temperature (C)]]*OO[[#This Row],[58]]</f>
        <v>2.3926855437799999E-7</v>
      </c>
      <c r="BI27" s="10">
        <f>3/24000000*OO[[#This Row],[117 (03JUL1985 12:00:00)-Water Temperature (C)]]*OO[[#This Row],[59]]</f>
        <v>2.5972627210699999E-7</v>
      </c>
      <c r="BJ27" s="10">
        <f>3/24000000*OO[[#This Row],[118 (03JUL1985 15:00:00)-Water Temperature (C)]]*OO[[#This Row],[60]]</f>
        <v>2.6478163642499997E-7</v>
      </c>
      <c r="BK27" s="10">
        <f>3/24000000*OO[[#This Row],[119 (03JUL1985 18:00:00)-Water Temperature (C)]]*OO[[#This Row],[61]]</f>
        <v>2.5469390809712498E-7</v>
      </c>
      <c r="BL27" s="10">
        <f>3/24000000*OO[[#This Row],[120 (03JUL1985 21:00:00)-Water Temperature (C)]]*OO[[#This Row],[62]]</f>
        <v>2.3096663190500001E-7</v>
      </c>
      <c r="BM27" s="10">
        <f>3/24000000*OO[[#This Row],[121 (04JUL1985 00:00:00)-Water Temperature (C)]]*OO[[#This Row],[63]]</f>
        <v>2.0140640075187498E-7</v>
      </c>
      <c r="BN27" s="10">
        <f>3/24000000*OO[[#This Row],[122 (04JUL1985 03:00:00)-Water Temperature (C)]]*OO[[#This Row],[64]]</f>
        <v>1.8111944727900003E-7</v>
      </c>
      <c r="BO27" s="10">
        <f>3/24000000*OO[[#This Row],[123 (04JUL1985 06:00:00)-Water Temperature (C)]]*OO[[#This Row],[65]]</f>
        <v>1.7231130452212498E-7</v>
      </c>
      <c r="BP27" s="10">
        <f>3/24000000*OO[[#This Row],[124 (04JUL1985 09:00:00)-Water Temperature (C)]]*OO[[#This Row],[66]]</f>
        <v>1.76913163557E-7</v>
      </c>
      <c r="BQ27" s="10">
        <f>3/24000000*OO[[#This Row],[125 (04JUL1985 12:00:00)-Water Temperature (C)]]*OO[[#This Row],[67]]</f>
        <v>1.8056603463525001E-7</v>
      </c>
      <c r="BR27" s="10">
        <f>3/24000000*OO[[#This Row],[126 (04JUL1985 15:00:00)-Water Temperature (C)]]*OO[[#This Row],[68]]</f>
        <v>1.7942520853399998E-7</v>
      </c>
      <c r="BS27" s="10">
        <f>3/24000000*OO[[#This Row],[127 (04JUL1985 18:00:00)-Water Temperature (C)]]*OO[[#This Row],[69]]</f>
        <v>1.7075788371824998E-7</v>
      </c>
      <c r="BT27" s="10">
        <f>3/24000000*OO[[#This Row],[128 (04JUL1985 21:00:00)-Water Temperature (C)]]*OO[[#This Row],[70]]</f>
        <v>1.5669398061287502E-7</v>
      </c>
      <c r="BU27" s="10">
        <f>3/24000000*OO[[#This Row],[129 (05JUL1985 00:00:00)-Water Temperature (C)]]*OO[[#This Row],[71]]</f>
        <v>1.440456518568E-7</v>
      </c>
      <c r="BV27" s="10">
        <f>3/24000000*OO[[#This Row],[130 (05JUL1985 03:00:00)-Water Temperature (C)]]*OO[[#This Row],[72]]</f>
        <v>1.3652105147475001E-7</v>
      </c>
      <c r="BW27" s="10">
        <f>3/24000000*OO[[#This Row],[131 (05JUL1985 06:00:00)-Water Temperature (C)]]*OO[[#This Row],[73]]</f>
        <v>1.3419206613416249E-7</v>
      </c>
      <c r="BX27" s="10">
        <f>3/24000000*OO[[#This Row],[132 (05JUL1985 09:00:00)-Water Temperature (C)]]*OO[[#This Row],[74]]</f>
        <v>1.4386641958518749E-7</v>
      </c>
      <c r="BY27" s="10">
        <f>3/24000000*OO[[#This Row],[133 (05JUL1985 12:00:00)-Water Temperature (C)]]*OO[[#This Row],[75]]</f>
        <v>1.5088989410337501E-7</v>
      </c>
      <c r="BZ27" s="10">
        <f>3/24000000*OO[[#This Row],[134 (05JUL1985 15:00:00)-Water Temperature (C)]]*OO[[#This Row],[76]]</f>
        <v>1.5107078543255E-7</v>
      </c>
      <c r="CA27" s="10">
        <f>3/24000000*OO[[#This Row],[135 (05JUL1985 18:00:00)-Water Temperature (C)]]*OO[[#This Row],[77]]</f>
        <v>1.4729164374689999E-7</v>
      </c>
      <c r="CB27" s="10">
        <f>3/24000000*OO[[#This Row],[136 (05JUL1985 21:00:00)-Water Temperature (C)]]*OO[[#This Row],[78]]</f>
        <v>1.388627958861E-7</v>
      </c>
      <c r="CC27" s="10">
        <f>3/24000000*OO[[#This Row],[137 (06JUL1985 00:00:00)-Water Temperature (C)]]*OO[[#This Row],[79]]</f>
        <v>1.2519661823189999E-7</v>
      </c>
      <c r="CD27" s="10">
        <f>3/24000000*OO[[#This Row],[138 (06JUL1985 03:00:00)-Water Temperature (C)]]*OO[[#This Row],[80]]</f>
        <v>1.1440646657169999E-7</v>
      </c>
      <c r="CE27" s="10">
        <f>3/24000000*OO[[#This Row],[139 (06JUL1985 06:00:00)-Water Temperature (C)]]*OO[[#This Row],[81]]</f>
        <v>1.093328760792375E-7</v>
      </c>
      <c r="CF27" s="10">
        <f>3/24000000*OO[[#This Row],[140 (06JUL1985 09:00:00)-Water Temperature (C)]]*OO[[#This Row],[82]]</f>
        <v>1.1309886017009999E-7</v>
      </c>
      <c r="CG27" s="10">
        <f>3/24000000*OO[[#This Row],[141 (06JUL1985 12:00:00)-Water Temperature (C)]]*OO[[#This Row],[83]]</f>
        <v>1.171571217388E-7</v>
      </c>
      <c r="CH27" s="10">
        <f>3/24000000*OO[[#This Row],[142 (06JUL1985 15:00:00)-Water Temperature (C)]]*OO[[#This Row],[84]]</f>
        <v>1.1593184108545001E-7</v>
      </c>
      <c r="CI27" s="10">
        <f>3/24000000*OO[[#This Row],[143 (06JUL1985 18:00:00)-Water Temperature (C)]]*OO[[#This Row],[85]]</f>
        <v>1.1341296249435001E-7</v>
      </c>
      <c r="CJ27" s="10">
        <f>3/24000000*OO[[#This Row],[144 (06JUL1985 21:00:00)-Water Temperature (C)]]*OO[[#This Row],[86]]</f>
        <v>1.057378563565625E-7</v>
      </c>
      <c r="CK27" s="10">
        <f>3/24000000*OO[[#This Row],[145 (07JUL1985 00:00:00)-Water Temperature (C)]]*OO[[#This Row],[87]]</f>
        <v>9.1277680829062491E-8</v>
      </c>
      <c r="CL27" s="10">
        <f>3/24000000*OO[[#This Row],[146 (07JUL1985 03:00:00)-Water Temperature (C)]]*OO[[#This Row],[88]]</f>
        <v>7.9676022957862502E-8</v>
      </c>
      <c r="CM27" s="10">
        <f>3/24000000*OO[[#This Row],[147 (07JUL1985 06:00:00)-Water Temperature (C)]]*OO[[#This Row],[89]]</f>
        <v>7.8820130736399984E-8</v>
      </c>
      <c r="CN27" s="10">
        <f>3/24000000*OO[[#This Row],[148 (07JUL1985 09:00:00)-Water Temperature (C)]]*OO[[#This Row],[90]]</f>
        <v>9.1383662937599997E-8</v>
      </c>
      <c r="CO27" s="10">
        <f>3/24000000*OO[[#This Row],[149 (07JUL1985 12:00:00)-Water Temperature (C)]]*OO[[#This Row],[91]]</f>
        <v>1.03759761550225E-7</v>
      </c>
      <c r="CP27" s="10">
        <f>3/24000000*OO[[#This Row],[150 (07JUL1985 15:00:00)-Water Temperature (C)]]*OO[[#This Row],[92]]</f>
        <v>1.0742349786735E-7</v>
      </c>
      <c r="CQ27" s="10">
        <f>3/24000000*OO[[#This Row],[151 (07JUL1985 18:00:00)-Water Temperature (C)]]*OO[[#This Row],[93]]</f>
        <v>1.0580638761761247E-7</v>
      </c>
      <c r="CR27" s="10">
        <f>3/24000000*OO[[#This Row],[152 (07JUL1985 21:00:00)-Water Temperature (C)]]*OO[[#This Row],[94]]</f>
        <v>9.8075974311200007E-8</v>
      </c>
      <c r="CS27" s="10">
        <f>3/24000000*OO[[#This Row],[153 (08JUL1985 00:00:00)-Water Temperature (C)]]*OO[[#This Row],[95]]</f>
        <v>8.6698497200624997E-8</v>
      </c>
      <c r="CT27" s="10">
        <f>3/24000000*OO[[#This Row],[154 (08JUL1985 03:00:00)-Water Temperature (C)]]*OO[[#This Row],[96]]</f>
        <v>7.7932177146450004E-8</v>
      </c>
      <c r="CU27" s="10">
        <f>3/24000000*OO[[#This Row],[155 (08JUL1985 06:00:00)-Water Temperature (C)]]*OO[[#This Row],[97]]</f>
        <v>7.1753790014575003E-8</v>
      </c>
      <c r="CV27" s="10">
        <f>3/24000000*OO[[#This Row],[156 (08JUL1985 09:00:00)-Water Temperature (C)]]*OO[[#This Row],[98]]</f>
        <v>6.6000345915349995E-8</v>
      </c>
      <c r="CW27" s="10">
        <f>3/24000000*OO[[#This Row],[157 (08JUL1985 12:00:00)-Water Temperature (C)]]*OO[[#This Row],[99]]</f>
        <v>6.5161482810487497E-8</v>
      </c>
    </row>
    <row r="28" spans="1:101" x14ac:dyDescent="0.35">
      <c r="A28" t="s">
        <v>33</v>
      </c>
      <c r="B28">
        <v>839.62040000000002</v>
      </c>
      <c r="C28" s="10">
        <f>3/24*OO[[#This Row],[59 (26JUN1985 06:00:00)-Water Temperature (C)]]*OO[[#This Row],[1]]/SUM(OO[1])</f>
        <v>4.1838215862108903E-2</v>
      </c>
      <c r="D28" s="10">
        <f>3/24*OO[[#This Row],[60 (26JUN1985 09:00:00)-Water Temperature (C)]]*OO[[#This Row],[2]]/SUM(OO[2])</f>
        <v>6.4058878447611513E-4</v>
      </c>
      <c r="E28" s="10">
        <f>3/24*OO[[#This Row],[61 (26JUN1985 12:00:00)-Water Temperature (C)]]*OO[[#This Row],[3]]/SUM(OO[3])</f>
        <v>5.8803130569990461E-5</v>
      </c>
      <c r="F28" s="10">
        <f>3/24*OO[[#This Row],[62 (26JUN1985 15:00:00)-Water Temperature (C)]]*OO[[#This Row],[4]]/SUM(OO[4])</f>
        <v>4.8933091269953482E-5</v>
      </c>
      <c r="G28" s="10">
        <f>3/24*OO[[#This Row],[63 (26JUN1985 18:00:00)-Water Temperature (C)]]*OO[[#This Row],[5]]/SUM(OO[5])</f>
        <v>4.3502659488808091E-5</v>
      </c>
      <c r="H28" s="10">
        <f>3/24*OO[[#This Row],[64 (26JUN1985 21:00:00)-Water Temperature (C)]]*OO[[#This Row],[6]]/SUM(OO[6])</f>
        <v>3.7519836149859567E-5</v>
      </c>
      <c r="I28" s="10">
        <f>3/24*OO[[#This Row],[65 (27JUN1985 00:00:00)-Water Temperature (C)]]*OO[[#This Row],[7]]/SUM(OO[7])</f>
        <v>3.2070136836725615E-5</v>
      </c>
      <c r="J28" s="10">
        <f>3/24*OO[[#This Row],[66 (27JUN1985 03:00:00)-Water Temperature (C)]]*OO[[#This Row],[8]]/SUM(OO[8])</f>
        <v>2.8309404713501047E-5</v>
      </c>
      <c r="K28" s="10">
        <f>3/24*OO[[#This Row],[67 (27JUN1985 06:00:00)-Water Temperature (C)]]*OO[[#This Row],[9]]/SUM(OO[9])</f>
        <v>2.9972606207041715E-5</v>
      </c>
      <c r="L28" s="10">
        <f>3/24*OO[[#This Row],[68 (27JUN1985 09:00:00)-Water Temperature (C)]]*OO[[#This Row],[10]]/SUM(OO[10])</f>
        <v>3.448505022834595E-5</v>
      </c>
      <c r="M28" s="10">
        <f>3/24*OO[[#This Row],[69 (27JUN1985 12:00:00)-Water Temperature (C)]]*OO[[#This Row],[11]]/SUM(OO[11])</f>
        <v>3.6797214674534334E-5</v>
      </c>
      <c r="N28" s="10">
        <f>3/24*OO[[#This Row],[70 (27JUN1985 15:00:00)-Water Temperature (C)]]*OO[[#This Row],[12]]/SUM(OO[12])</f>
        <v>3.5477481356697197E-5</v>
      </c>
      <c r="O28" s="10">
        <f>3/24*OO[[#This Row],[71 (27JUN1985 18:00:00)-Water Temperature (C)]]*OO[[#This Row],[13]]/SUM(OO[13])</f>
        <v>3.1268778175390329E-5</v>
      </c>
      <c r="P28" s="10">
        <f>3/24*OO[[#This Row],[72 (27JUN1985 21:00:00)-Water Temperature (C)]]*OO[[#This Row],[14]]/SUM(OO[14])</f>
        <v>2.6951983058628408E-5</v>
      </c>
      <c r="Q28" s="10">
        <f>3/24*OO[[#This Row],[73 (28JUN1985 00:00:00)-Water Temperature (C)]]*OO[[#This Row],[15]]/SUM(OO[15])</f>
        <v>2.2832788667000417E-5</v>
      </c>
      <c r="R28" s="10">
        <f>3/24*OO[[#This Row],[74 (28JUN1985 03:00:00)-Water Temperature (C)]]*OO[[#This Row],[16]]/SUM(OO[16])</f>
        <v>1.9386047197838571E-5</v>
      </c>
      <c r="S28" s="10">
        <f>3/24*OO[[#This Row],[75 (28JUN1985 06:00:00)-Water Temperature (C)]]*OO[[#This Row],[17]]/SUM(OO[17])</f>
        <v>1.6184256434508393E-5</v>
      </c>
      <c r="T28" s="10">
        <f>3/24*OO[[#This Row],[76 (28JUN1985 09:00:00)-Water Temperature (C)]]*OO[[#This Row],[18]]/SUM(OO[18])</f>
        <v>1.3605043222852549E-5</v>
      </c>
      <c r="U28" s="10">
        <f>3/24*OO[[#This Row],[77 (28JUN1985 12:00:00)-Water Temperature (C)]]*OO[[#This Row],[19]]/SUM(OO[19])</f>
        <v>1.1993203501306791E-5</v>
      </c>
      <c r="V28" s="10">
        <f>3/24000000*OO[[#This Row],[78 (28JUN1985 15:00:00)-Water Temperature (C)]]*OO[[#This Row],[20]]</f>
        <v>1.0710179359364999E-5</v>
      </c>
      <c r="W28" s="10">
        <f>3/24000000*OO[[#This Row],[79 (28JUN1985 18:00:00)-Water Temperature (C)]]*OO[[#This Row],[21]]</f>
        <v>9.2974527231875001E-6</v>
      </c>
      <c r="X28" s="10">
        <f>3/24000000*OO[[#This Row],[80 (28JUN1985 21:00:00)-Water Temperature (C)]]*OO[[#This Row],[22]]</f>
        <v>7.5294826641649989E-6</v>
      </c>
      <c r="Y28" s="10">
        <f>3/24000000*OO[[#This Row],[81 (29JUN1985 00:00:00)-Water Temperature (C)]]*OO[[#This Row],[23]]</f>
        <v>5.9884340242562502E-6</v>
      </c>
      <c r="Z28" s="10">
        <f>3/24000000*OO[[#This Row],[82 (29JUN1985 03:00:00)-Water Temperature (C)]]*OO[[#This Row],[24]]</f>
        <v>4.9499285100200003E-6</v>
      </c>
      <c r="AA28" s="10">
        <f>3/24000000*OO[[#This Row],[83 (29JUN1985 06:00:00)-Water Temperature (C)]]*OO[[#This Row],[25]]</f>
        <v>4.1125863811724998E-6</v>
      </c>
      <c r="AB28" s="10">
        <f>3/24000000*OO[[#This Row],[84 (29JUN1985 09:00:00)-Water Temperature (C)]]*OO[[#This Row],[26]]</f>
        <v>3.0427952959687502E-6</v>
      </c>
      <c r="AC28" s="10">
        <f>3/24000000*OO[[#This Row],[85 (29JUN1985 12:00:00)-Water Temperature (C)]]*OO[[#This Row],[27]]</f>
        <v>2.2639780251200001E-6</v>
      </c>
      <c r="AD28" s="10">
        <f>3/24000000*OO[[#This Row],[86 (29JUN1985 15:00:00)-Water Temperature (C)]]*OO[[#This Row],[28]]</f>
        <v>1.7375806339374997E-6</v>
      </c>
      <c r="AE28" s="10">
        <f>3/24000000*OO[[#This Row],[88 (29JUN1985 21:00:00)-Water Temperature (C)]]*OO[[#This Row],[30]]</f>
        <v>1.1214372075062499E-6</v>
      </c>
      <c r="AF28" s="10">
        <f>3/24000000*OO[[#This Row],[88 (29JUN1985 21:00:00)-Water Temperature (C)]]*OO[[#This Row],[30]]</f>
        <v>1.1214372075062499E-6</v>
      </c>
      <c r="AG28" s="10">
        <f>3/24000000*OO[[#This Row],[89 (30JUN1985 00:00:00)-Water Temperature (C)]]*OO[[#This Row],[31]]</f>
        <v>9.3167021583437496E-7</v>
      </c>
      <c r="AH28" s="10">
        <f>3/24000000*OO[[#This Row],[90 (30JUN1985 03:00:00)-Water Temperature (C)]]*OO[[#This Row],[32]]</f>
        <v>8.0128886120750009E-7</v>
      </c>
      <c r="AI28" s="10">
        <f>3/24000000*OO[[#This Row],[91 (30JUN1985 06:00:00)-Water Temperature (C)]]*OO[[#This Row],[33]]</f>
        <v>7.1780927155375001E-7</v>
      </c>
      <c r="AJ28" s="10">
        <f>3/24000000*OO[[#This Row],[92 (30JUN1985 09:00:00)-Water Temperature (C)]]*OO[[#This Row],[34]]</f>
        <v>6.7555359770750011E-7</v>
      </c>
      <c r="AK28" s="10">
        <f>3/24000000*OO[[#This Row],[93 (30JUN1985 12:00:00)-Water Temperature (C)]]*OO[[#This Row],[35]]</f>
        <v>6.7515433133362494E-7</v>
      </c>
      <c r="AL28" s="10">
        <f>3/24000000*OO[[#This Row],[94 (30JUN1985 15:00:00)-Water Temperature (C)]]*OO[[#This Row],[36]]</f>
        <v>6.7539047225824995E-7</v>
      </c>
      <c r="AM28" s="10">
        <f>3/24000000*OO[[#This Row],[95 (30JUN1985 18:00:00)-Water Temperature (C)]]*OO[[#This Row],[37]]</f>
        <v>6.493555650216249E-7</v>
      </c>
      <c r="AN28" s="10">
        <f>3/24000000*OO[[#This Row],[96 (30JUN1985 21:00:00)-Water Temperature (C)]]*OO[[#This Row],[38]]</f>
        <v>5.8399372298762499E-7</v>
      </c>
      <c r="AO28" s="10">
        <f>3/24000000*OO[[#This Row],[97 (01JUL1985 00:00:00)-Water Temperature (C)]]*OO[[#This Row],[39]]</f>
        <v>5.0485774845849996E-7</v>
      </c>
      <c r="AP28" s="10">
        <f>3/24000000*OO[[#This Row],[98 (01JUL1985 03:00:00)-Water Temperature (C)]]*OO[[#This Row],[40]]</f>
        <v>4.4869374893849993E-7</v>
      </c>
      <c r="AQ28" s="10">
        <f>3/24000000*OO[[#This Row],[99 (01JUL1985 06:00:00)-Water Temperature (C)]]*OO[[#This Row],[41]]</f>
        <v>4.3307948537437501E-7</v>
      </c>
      <c r="AR28" s="10">
        <f>3/24000000*OO[[#This Row],[100 (01JUL1985 09:00:00)-Water Temperature (C)]]*OO[[#This Row],[42]]</f>
        <v>4.7876422377874992E-7</v>
      </c>
      <c r="AS28" s="10">
        <f>3/24000000*OO[[#This Row],[101 (01JUL1985 12:00:00)-Water Temperature (C)]]*OO[[#This Row],[43]]</f>
        <v>5.2247182360424995E-7</v>
      </c>
      <c r="AT28" s="10">
        <f>3/24000000*OO[[#This Row],[102 (01JUL1985 15:00:00)-Water Temperature (C)]]*OO[[#This Row],[44]]</f>
        <v>5.2691537744999988E-7</v>
      </c>
      <c r="AU28" s="10">
        <f>3/24000000*OO[[#This Row],[103 (01JUL1985 18:00:00)-Water Temperature (C)]]*OO[[#This Row],[45]]</f>
        <v>4.9370520762900007E-7</v>
      </c>
      <c r="AV28" s="10">
        <f>3/24000000*OO[[#This Row],[104 (01JUL1985 21:00:00)-Water Temperature (C)]]*OO[[#This Row],[46]]</f>
        <v>4.4562239804175E-7</v>
      </c>
      <c r="AW28" s="10">
        <f>3/24000000*OO[[#This Row],[105 (02JUL1985 00:00:00)-Water Temperature (C)]]*OO[[#This Row],[47]]</f>
        <v>3.9561811414399997E-7</v>
      </c>
      <c r="AX28" s="10">
        <f>3/24000000*OO[[#This Row],[106 (02JUL1985 03:00:00)-Water Temperature (C)]]*OO[[#This Row],[48]]</f>
        <v>3.5866705961974997E-7</v>
      </c>
      <c r="AY28" s="10">
        <f>3/24000000*OO[[#This Row],[107 (02JUL1985 06:00:00)-Water Temperature (C)]]*OO[[#This Row],[49]]</f>
        <v>3.4330159925412496E-7</v>
      </c>
      <c r="AZ28" s="10">
        <f>3/24000000*OO[[#This Row],[108 (02JUL1985 09:00:00)-Water Temperature (C)]]*OO[[#This Row],[50]]</f>
        <v>3.6597965046199999E-7</v>
      </c>
      <c r="BA28" s="10">
        <f>3/24000000*OO[[#This Row],[109 (02JUL1985 12:00:00)-Water Temperature (C)]]*OO[[#This Row],[51]]</f>
        <v>3.8973302113899994E-7</v>
      </c>
      <c r="BB28" s="10">
        <f>3/24000000*OO[[#This Row],[110 (02JUL1985 15:00:00)-Water Temperature (C)]]*OO[[#This Row],[52]]</f>
        <v>3.9017387223374999E-7</v>
      </c>
      <c r="BC28" s="10">
        <f>3/24000000*OO[[#This Row],[111 (02JUL1985 18:00:00)-Water Temperature (C)]]*OO[[#This Row],[53]]</f>
        <v>3.7399930099999999E-7</v>
      </c>
      <c r="BD28" s="10">
        <f>3/24000000*OO[[#This Row],[112 (02JUL1985 21:00:00)-Water Temperature (C)]]*OO[[#This Row],[54]]</f>
        <v>3.4308039575162498E-7</v>
      </c>
      <c r="BE28" s="10">
        <f>3/24000000*OO[[#This Row],[113 (03JUL1985 00:00:00)-Water Temperature (C)]]*OO[[#This Row],[55]]</f>
        <v>2.9953951723374995E-7</v>
      </c>
      <c r="BF28" s="10">
        <f>3/24000000*OO[[#This Row],[114 (03JUL1985 03:00:00)-Water Temperature (C)]]*OO[[#This Row],[56]]</f>
        <v>2.6449886128250001E-7</v>
      </c>
      <c r="BG28" s="10">
        <f>3/24000000*OO[[#This Row],[115 (03JUL1985 06:00:00)-Water Temperature (C)]]*OO[[#This Row],[57]]</f>
        <v>2.4877496532262504E-7</v>
      </c>
      <c r="BH28" s="10">
        <f>3/24000000*OO[[#This Row],[116 (03JUL1985 09:00:00)-Water Temperature (C)]]*OO[[#This Row],[58]]</f>
        <v>2.6146744991337499E-7</v>
      </c>
      <c r="BI28" s="10">
        <f>3/24000000*OO[[#This Row],[117 (03JUL1985 12:00:00)-Water Temperature (C)]]*OO[[#This Row],[59]]</f>
        <v>2.8423156430687501E-7</v>
      </c>
      <c r="BJ28" s="10">
        <f>3/24000000*OO[[#This Row],[118 (03JUL1985 15:00:00)-Water Temperature (C)]]*OO[[#This Row],[60]]</f>
        <v>2.9158177712949996E-7</v>
      </c>
      <c r="BK28" s="10">
        <f>3/24000000*OO[[#This Row],[119 (03JUL1985 18:00:00)-Water Temperature (C)]]*OO[[#This Row],[61]]</f>
        <v>2.8151988201574993E-7</v>
      </c>
      <c r="BL28" s="10">
        <f>3/24000000*OO[[#This Row],[120 (03JUL1985 21:00:00)-Water Temperature (C)]]*OO[[#This Row],[62]]</f>
        <v>2.5524839434250001E-7</v>
      </c>
      <c r="BM28" s="10">
        <f>3/24000000*OO[[#This Row],[121 (04JUL1985 00:00:00)-Water Temperature (C)]]*OO[[#This Row],[63]]</f>
        <v>2.2255830410549996E-7</v>
      </c>
      <c r="BN28" s="10">
        <f>3/24000000*OO[[#This Row],[122 (04JUL1985 03:00:00)-Water Temperature (C)]]*OO[[#This Row],[64]]</f>
        <v>1.9892553971787499E-7</v>
      </c>
      <c r="BO28" s="10">
        <f>3/24000000*OO[[#This Row],[123 (04JUL1985 06:00:00)-Water Temperature (C)]]*OO[[#This Row],[65]]</f>
        <v>1.8853828036799998E-7</v>
      </c>
      <c r="BP28" s="10">
        <f>3/24000000*OO[[#This Row],[124 (04JUL1985 09:00:00)-Water Temperature (C)]]*OO[[#This Row],[66]]</f>
        <v>1.9341414559799998E-7</v>
      </c>
      <c r="BQ28" s="10">
        <f>3/24000000*OO[[#This Row],[125 (04JUL1985 12:00:00)-Water Temperature (C)]]*OO[[#This Row],[67]]</f>
        <v>1.9757440051162501E-7</v>
      </c>
      <c r="BR28" s="10">
        <f>3/24000000*OO[[#This Row],[126 (04JUL1985 15:00:00)-Water Temperature (C)]]*OO[[#This Row],[68]]</f>
        <v>1.9724776308149998E-7</v>
      </c>
      <c r="BS28" s="10">
        <f>3/24000000*OO[[#This Row],[127 (04JUL1985 18:00:00)-Water Temperature (C)]]*OO[[#This Row],[69]]</f>
        <v>1.8767552053812498E-7</v>
      </c>
      <c r="BT28" s="10">
        <f>3/24000000*OO[[#This Row],[128 (04JUL1985 21:00:00)-Water Temperature (C)]]*OO[[#This Row],[70]]</f>
        <v>1.72526821614E-7</v>
      </c>
      <c r="BU28" s="10">
        <f>3/24000000*OO[[#This Row],[129 (05JUL1985 00:00:00)-Water Temperature (C)]]*OO[[#This Row],[71]]</f>
        <v>1.5807503999337502E-7</v>
      </c>
      <c r="BV28" s="10">
        <f>3/24000000*OO[[#This Row],[130 (05JUL1985 03:00:00)-Water Temperature (C)]]*OO[[#This Row],[72]]</f>
        <v>1.4943203422499998E-7</v>
      </c>
      <c r="BW28" s="10">
        <f>3/24000000*OO[[#This Row],[131 (05JUL1985 06:00:00)-Water Temperature (C)]]*OO[[#This Row],[73]]</f>
        <v>1.4616344528099999E-7</v>
      </c>
      <c r="BX28" s="10">
        <f>3/24000000*OO[[#This Row],[132 (05JUL1985 09:00:00)-Water Temperature (C)]]*OO[[#This Row],[74]]</f>
        <v>1.5666499403475001E-7</v>
      </c>
      <c r="BY28" s="10">
        <f>3/24000000*OO[[#This Row],[133 (05JUL1985 12:00:00)-Water Temperature (C)]]*OO[[#This Row],[75]]</f>
        <v>1.6456840417875E-7</v>
      </c>
      <c r="BZ28" s="10">
        <f>3/24000000*OO[[#This Row],[134 (05JUL1985 15:00:00)-Water Temperature (C)]]*OO[[#This Row],[76]]</f>
        <v>1.6592134163850001E-7</v>
      </c>
      <c r="CA28" s="10">
        <f>3/24000000*OO[[#This Row],[135 (05JUL1985 18:00:00)-Water Temperature (C)]]*OO[[#This Row],[77]]</f>
        <v>1.6177970490275E-7</v>
      </c>
      <c r="CB28" s="10">
        <f>3/24000000*OO[[#This Row],[136 (05JUL1985 21:00:00)-Water Temperature (C)]]*OO[[#This Row],[78]]</f>
        <v>1.5259965297037501E-7</v>
      </c>
      <c r="CC28" s="10">
        <f>3/24000000*OO[[#This Row],[137 (06JUL1985 00:00:00)-Water Temperature (C)]]*OO[[#This Row],[79]]</f>
        <v>1.3770880445568746E-7</v>
      </c>
      <c r="CD28" s="10">
        <f>3/24000000*OO[[#This Row],[138 (06JUL1985 03:00:00)-Water Temperature (C)]]*OO[[#This Row],[80]]</f>
        <v>1.2535528272582498E-7</v>
      </c>
      <c r="CE28" s="10">
        <f>3/24000000*OO[[#This Row],[139 (06JUL1985 06:00:00)-Water Temperature (C)]]*OO[[#This Row],[81]]</f>
        <v>1.1988400978719999E-7</v>
      </c>
      <c r="CF28" s="10">
        <f>3/24000000*OO[[#This Row],[140 (06JUL1985 09:00:00)-Water Temperature (C)]]*OO[[#This Row],[82]]</f>
        <v>1.240125595251E-7</v>
      </c>
      <c r="CG28" s="10">
        <f>3/24000000*OO[[#This Row],[141 (06JUL1985 12:00:00)-Water Temperature (C)]]*OO[[#This Row],[83]]</f>
        <v>1.2850961644769999E-7</v>
      </c>
      <c r="CH28" s="10">
        <f>3/24000000*OO[[#This Row],[142 (06JUL1985 15:00:00)-Water Temperature (C)]]*OO[[#This Row],[84]]</f>
        <v>1.279695403010875E-7</v>
      </c>
      <c r="CI28" s="10">
        <f>3/24000000*OO[[#This Row],[143 (06JUL1985 18:00:00)-Water Temperature (C)]]*OO[[#This Row],[85]]</f>
        <v>1.2515114951468749E-7</v>
      </c>
      <c r="CJ28" s="10">
        <f>3/24000000*OO[[#This Row],[144 (06JUL1985 21:00:00)-Water Temperature (C)]]*OO[[#This Row],[86]]</f>
        <v>1.1663798671814999E-7</v>
      </c>
      <c r="CK28" s="10">
        <f>3/24000000*OO[[#This Row],[145 (07JUL1985 00:00:00)-Water Temperature (C)]]*OO[[#This Row],[87]]</f>
        <v>1.0097505494125001E-7</v>
      </c>
      <c r="CL28" s="10">
        <f>3/24000000*OO[[#This Row],[146 (07JUL1985 03:00:00)-Water Temperature (C)]]*OO[[#This Row],[88]]</f>
        <v>8.7593992039125002E-8</v>
      </c>
      <c r="CM28" s="10">
        <f>3/24000000*OO[[#This Row],[147 (07JUL1985 06:00:00)-Water Temperature (C)]]*OO[[#This Row],[89]]</f>
        <v>8.5546325073299986E-8</v>
      </c>
      <c r="CN28" s="10">
        <f>3/24000000*OO[[#This Row],[148 (07JUL1985 09:00:00)-Water Temperature (C)]]*OO[[#This Row],[90]]</f>
        <v>9.8832229011137495E-8</v>
      </c>
      <c r="CO28" s="10">
        <f>3/24000000*OO[[#This Row],[149 (07JUL1985 12:00:00)-Water Temperature (C)]]*OO[[#This Row],[91]]</f>
        <v>1.1292300223814999E-7</v>
      </c>
      <c r="CP28" s="10">
        <f>3/24000000*OO[[#This Row],[150 (07JUL1985 15:00:00)-Water Temperature (C)]]*OO[[#This Row],[92]]</f>
        <v>1.179915648455E-7</v>
      </c>
      <c r="CQ28" s="10">
        <f>3/24000000*OO[[#This Row],[151 (07JUL1985 18:00:00)-Water Temperature (C)]]*OO[[#This Row],[93]]</f>
        <v>1.165608068001125E-7</v>
      </c>
      <c r="CR28" s="10">
        <f>3/24000000*OO[[#This Row],[152 (07JUL1985 21:00:00)-Water Temperature (C)]]*OO[[#This Row],[94]]</f>
        <v>1.0806926647001249E-7</v>
      </c>
      <c r="CS28" s="10">
        <f>3/24000000*OO[[#This Row],[153 (08JUL1985 00:00:00)-Water Temperature (C)]]*OO[[#This Row],[95]]</f>
        <v>9.5676696812924995E-8</v>
      </c>
      <c r="CT28" s="10">
        <f>3/24000000*OO[[#This Row],[154 (08JUL1985 03:00:00)-Water Temperature (C)]]*OO[[#This Row],[96]]</f>
        <v>8.5602589903949995E-8</v>
      </c>
      <c r="CU28" s="10">
        <f>3/24000000*OO[[#This Row],[155 (08JUL1985 06:00:00)-Water Temperature (C)]]*OO[[#This Row],[97]]</f>
        <v>7.8931801005974998E-8</v>
      </c>
      <c r="CV28" s="10">
        <f>3/24000000*OO[[#This Row],[156 (08JUL1985 09:00:00)-Water Temperature (C)]]*OO[[#This Row],[98]]</f>
        <v>7.2718388924474993E-8</v>
      </c>
      <c r="CW28" s="10">
        <f>3/24000000*OO[[#This Row],[157 (08JUL1985 12:00:00)-Water Temperature (C)]]*OO[[#This Row],[99]]</f>
        <v>7.1569251750412502E-8</v>
      </c>
    </row>
    <row r="29" spans="1:101" x14ac:dyDescent="0.35">
      <c r="A29" t="s">
        <v>34</v>
      </c>
      <c r="B29">
        <v>848.61800000000005</v>
      </c>
      <c r="C29" s="10">
        <f>3/24*OO[[#This Row],[59 (26JUN1985 06:00:00)-Water Temperature (C)]]*OO[[#This Row],[1]]/SUM(OO[1])</f>
        <v>6.6475660645542375E-2</v>
      </c>
      <c r="D29" s="10">
        <f>3/24*OO[[#This Row],[60 (26JUN1985 09:00:00)-Water Temperature (C)]]*OO[[#This Row],[2]]/SUM(OO[2])</f>
        <v>1.4166529313281665E-3</v>
      </c>
      <c r="E29" s="10">
        <f>3/24*OO[[#This Row],[61 (26JUN1985 12:00:00)-Water Temperature (C)]]*OO[[#This Row],[3]]/SUM(OO[3])</f>
        <v>7.2428434030802257E-5</v>
      </c>
      <c r="F29" s="10">
        <f>3/24*OO[[#This Row],[62 (26JUN1985 15:00:00)-Water Temperature (C)]]*OO[[#This Row],[4]]/SUM(OO[4])</f>
        <v>5.2634844209753432E-5</v>
      </c>
      <c r="G29" s="10">
        <f>3/24*OO[[#This Row],[63 (26JUN1985 18:00:00)-Water Temperature (C)]]*OO[[#This Row],[5]]/SUM(OO[5])</f>
        <v>4.6914909028285152E-5</v>
      </c>
      <c r="H29" s="10">
        <f>3/24*OO[[#This Row],[64 (26JUN1985 21:00:00)-Water Temperature (C)]]*OO[[#This Row],[6]]/SUM(OO[6])</f>
        <v>4.0387706872343792E-5</v>
      </c>
      <c r="I29" s="10">
        <f>3/24*OO[[#This Row],[65 (27JUN1985 00:00:00)-Water Temperature (C)]]*OO[[#This Row],[7]]/SUM(OO[7])</f>
        <v>3.4504265597189357E-5</v>
      </c>
      <c r="J29" s="10">
        <f>3/24*OO[[#This Row],[66 (27JUN1985 03:00:00)-Water Temperature (C)]]*OO[[#This Row],[8]]/SUM(OO[8])</f>
        <v>3.0287787467070036E-5</v>
      </c>
      <c r="K29" s="10">
        <f>3/24*OO[[#This Row],[67 (27JUN1985 06:00:00)-Water Temperature (C)]]*OO[[#This Row],[9]]/SUM(OO[9])</f>
        <v>3.1116596607222099E-5</v>
      </c>
      <c r="L29" s="10">
        <f>3/24*OO[[#This Row],[68 (27JUN1985 09:00:00)-Water Temperature (C)]]*OO[[#This Row],[10]]/SUM(OO[10])</f>
        <v>3.6105780620738495E-5</v>
      </c>
      <c r="M29" s="10">
        <f>3/24*OO[[#This Row],[69 (27JUN1985 12:00:00)-Water Temperature (C)]]*OO[[#This Row],[11]]/SUM(OO[11])</f>
        <v>3.9024098378581504E-5</v>
      </c>
      <c r="N29" s="10">
        <f>3/24*OO[[#This Row],[70 (27JUN1985 15:00:00)-Water Temperature (C)]]*OO[[#This Row],[12]]/SUM(OO[12])</f>
        <v>3.7962042010765831E-5</v>
      </c>
      <c r="O29" s="10">
        <f>3/24*OO[[#This Row],[71 (27JUN1985 18:00:00)-Water Temperature (C)]]*OO[[#This Row],[13]]/SUM(OO[13])</f>
        <v>3.3726431594090743E-5</v>
      </c>
      <c r="P29" s="10">
        <f>3/24*OO[[#This Row],[72 (27JUN1985 21:00:00)-Water Temperature (C)]]*OO[[#This Row],[14]]/SUM(OO[14])</f>
        <v>2.9077793641805875E-5</v>
      </c>
      <c r="Q29" s="10">
        <f>3/24*OO[[#This Row],[73 (28JUN1985 00:00:00)-Water Temperature (C)]]*OO[[#This Row],[15]]/SUM(OO[15])</f>
        <v>2.4621517916312668E-5</v>
      </c>
      <c r="R29" s="10">
        <f>3/24*OO[[#This Row],[74 (28JUN1985 03:00:00)-Water Temperature (C)]]*OO[[#This Row],[16]]/SUM(OO[16])</f>
        <v>2.0924333097903449E-5</v>
      </c>
      <c r="S29" s="10">
        <f>3/24*OO[[#This Row],[75 (28JUN1985 06:00:00)-Water Temperature (C)]]*OO[[#This Row],[17]]/SUM(OO[17])</f>
        <v>1.7577296077263304E-5</v>
      </c>
      <c r="T29" s="10">
        <f>3/24*OO[[#This Row],[76 (28JUN1985 09:00:00)-Water Temperature (C)]]*OO[[#This Row],[18]]/SUM(OO[18])</f>
        <v>1.4827820827289306E-5</v>
      </c>
      <c r="U29" s="10">
        <f>3/24*OO[[#This Row],[77 (28JUN1985 12:00:00)-Water Temperature (C)]]*OO[[#This Row],[19]]/SUM(OO[19])</f>
        <v>1.3070362851582529E-5</v>
      </c>
      <c r="V29" s="10">
        <f>3/24000000*OO[[#This Row],[78 (28JUN1985 15:00:00)-Water Temperature (C)]]*OO[[#This Row],[20]]</f>
        <v>1.1657705883094999E-5</v>
      </c>
      <c r="W29" s="10">
        <f>3/24000000*OO[[#This Row],[79 (28JUN1985 18:00:00)-Water Temperature (C)]]*OO[[#This Row],[21]]</f>
        <v>1.0157434428343748E-5</v>
      </c>
      <c r="X29" s="10">
        <f>3/24000000*OO[[#This Row],[80 (28JUN1985 21:00:00)-Water Temperature (C)]]*OO[[#This Row],[22]]</f>
        <v>8.220440088735E-6</v>
      </c>
      <c r="Y29" s="10">
        <f>3/24000000*OO[[#This Row],[81 (29JUN1985 00:00:00)-Water Temperature (C)]]*OO[[#This Row],[23]]</f>
        <v>6.5370428326700003E-6</v>
      </c>
      <c r="Z29" s="10">
        <f>3/24000000*OO[[#This Row],[82 (29JUN1985 03:00:00)-Water Temperature (C)]]*OO[[#This Row],[24]]</f>
        <v>5.359840598008749E-6</v>
      </c>
      <c r="AA29" s="10">
        <f>3/24000000*OO[[#This Row],[83 (29JUN1985 06:00:00)-Water Temperature (C)]]*OO[[#This Row],[25]]</f>
        <v>4.5166162412700003E-6</v>
      </c>
      <c r="AB29" s="10">
        <f>3/24000000*OO[[#This Row],[84 (29JUN1985 09:00:00)-Water Temperature (C)]]*OO[[#This Row],[26]]</f>
        <v>3.4128229894949997E-6</v>
      </c>
      <c r="AC29" s="10">
        <f>3/24000000*OO[[#This Row],[85 (29JUN1985 12:00:00)-Water Temperature (C)]]*OO[[#This Row],[27]]</f>
        <v>2.5330048433150001E-6</v>
      </c>
      <c r="AD29" s="10">
        <f>3/24000000*OO[[#This Row],[86 (29JUN1985 15:00:00)-Water Temperature (C)]]*OO[[#This Row],[28]]</f>
        <v>1.9292576713149999E-6</v>
      </c>
      <c r="AE29" s="10">
        <f>3/24000000*OO[[#This Row],[88 (29JUN1985 21:00:00)-Water Temperature (C)]]*OO[[#This Row],[30]]</f>
        <v>1.225595234551875E-6</v>
      </c>
      <c r="AF29" s="10">
        <f>3/24000000*OO[[#This Row],[88 (29JUN1985 21:00:00)-Water Temperature (C)]]*OO[[#This Row],[30]]</f>
        <v>1.225595234551875E-6</v>
      </c>
      <c r="AG29" s="10">
        <f>3/24000000*OO[[#This Row],[89 (30JUN1985 00:00:00)-Water Temperature (C)]]*OO[[#This Row],[31]]</f>
        <v>1.012102465068E-6</v>
      </c>
      <c r="AH29" s="10">
        <f>3/24000000*OO[[#This Row],[90 (30JUN1985 03:00:00)-Water Temperature (C)]]*OO[[#This Row],[32]]</f>
        <v>8.6509884956250001E-7</v>
      </c>
      <c r="AI29" s="10">
        <f>3/24000000*OO[[#This Row],[91 (30JUN1985 06:00:00)-Water Temperature (C)]]*OO[[#This Row],[33]]</f>
        <v>7.7324618629849992E-7</v>
      </c>
      <c r="AJ29" s="10">
        <f>3/24000000*OO[[#This Row],[92 (30JUN1985 09:00:00)-Water Temperature (C)]]*OO[[#This Row],[34]]</f>
        <v>7.2793046101849995E-7</v>
      </c>
      <c r="AK29" s="10">
        <f>3/24000000*OO[[#This Row],[93 (30JUN1985 12:00:00)-Water Temperature (C)]]*OO[[#This Row],[35]]</f>
        <v>7.2649619562374989E-7</v>
      </c>
      <c r="AL29" s="10">
        <f>3/24000000*OO[[#This Row],[94 (30JUN1985 15:00:00)-Water Temperature (C)]]*OO[[#This Row],[36]]</f>
        <v>7.2776265974999993E-7</v>
      </c>
      <c r="AM29" s="10">
        <f>3/24000000*OO[[#This Row],[95 (30JUN1985 18:00:00)-Water Temperature (C)]]*OO[[#This Row],[37]]</f>
        <v>7.0069023547874997E-7</v>
      </c>
      <c r="AN29" s="10">
        <f>3/24000000*OO[[#This Row],[96 (30JUN1985 21:00:00)-Water Temperature (C)]]*OO[[#This Row],[38]]</f>
        <v>6.3142681473749991E-7</v>
      </c>
      <c r="AO29" s="10">
        <f>3/24000000*OO[[#This Row],[97 (01JUL1985 00:00:00)-Water Temperature (C)]]*OO[[#This Row],[39]]</f>
        <v>5.4573956209824996E-7</v>
      </c>
      <c r="AP29" s="10">
        <f>3/24000000*OO[[#This Row],[98 (01JUL1985 03:00:00)-Water Temperature (C)]]*OO[[#This Row],[40]]</f>
        <v>4.8201241190024993E-7</v>
      </c>
      <c r="AQ29" s="10">
        <f>3/24000000*OO[[#This Row],[99 (01JUL1985 06:00:00)-Water Temperature (C)]]*OO[[#This Row],[41]]</f>
        <v>4.6138679838999997E-7</v>
      </c>
      <c r="AR29" s="10">
        <f>3/24000000*OO[[#This Row],[100 (01JUL1985 09:00:00)-Water Temperature (C)]]*OO[[#This Row],[42]]</f>
        <v>5.0899017861899989E-7</v>
      </c>
      <c r="AS29" s="10">
        <f>3/24000000*OO[[#This Row],[101 (01JUL1985 12:00:00)-Water Temperature (C)]]*OO[[#This Row],[43]]</f>
        <v>5.5693006989349994E-7</v>
      </c>
      <c r="AT29" s="10">
        <f>3/24000000*OO[[#This Row],[102 (01JUL1985 15:00:00)-Water Temperature (C)]]*OO[[#This Row],[44]]</f>
        <v>5.6661460060974993E-7</v>
      </c>
      <c r="AU29" s="10">
        <f>3/24000000*OO[[#This Row],[103 (01JUL1985 18:00:00)-Water Temperature (C)]]*OO[[#This Row],[45]]</f>
        <v>5.3282376056799998E-7</v>
      </c>
      <c r="AV29" s="10">
        <f>3/24000000*OO[[#This Row],[104 (01JUL1985 21:00:00)-Water Temperature (C)]]*OO[[#This Row],[46]]</f>
        <v>4.8065786739999994E-7</v>
      </c>
      <c r="AW29" s="10">
        <f>3/24000000*OO[[#This Row],[105 (02JUL1985 00:00:00)-Water Temperature (C)]]*OO[[#This Row],[47]]</f>
        <v>4.2604926672500003E-7</v>
      </c>
      <c r="AX29" s="10">
        <f>3/24000000*OO[[#This Row],[106 (02JUL1985 03:00:00)-Water Temperature (C)]]*OO[[#This Row],[48]]</f>
        <v>3.8451194695074997E-7</v>
      </c>
      <c r="AY29" s="10">
        <f>3/24000000*OO[[#This Row],[107 (02JUL1985 06:00:00)-Water Temperature (C)]]*OO[[#This Row],[49]]</f>
        <v>3.6712813531499995E-7</v>
      </c>
      <c r="AZ29" s="10">
        <f>3/24000000*OO[[#This Row],[108 (02JUL1985 09:00:00)-Water Temperature (C)]]*OO[[#This Row],[50]]</f>
        <v>3.9102679932799991E-7</v>
      </c>
      <c r="BA29" s="10">
        <f>3/24000000*OO[[#This Row],[109 (02JUL1985 12:00:00)-Water Temperature (C)]]*OO[[#This Row],[51]]</f>
        <v>4.1720727099224998E-7</v>
      </c>
      <c r="BB29" s="10">
        <f>3/24000000*OO[[#This Row],[110 (02JUL1985 15:00:00)-Water Temperature (C)]]*OO[[#This Row],[52]]</f>
        <v>4.2068324889800004E-7</v>
      </c>
      <c r="BC29" s="10">
        <f>3/24000000*OO[[#This Row],[111 (02JUL1985 18:00:00)-Water Temperature (C)]]*OO[[#This Row],[53]]</f>
        <v>4.0416454543500003E-7</v>
      </c>
      <c r="BD29" s="10">
        <f>3/24000000*OO[[#This Row],[112 (02JUL1985 21:00:00)-Water Temperature (C)]]*OO[[#This Row],[54]]</f>
        <v>3.70419676826E-7</v>
      </c>
      <c r="BE29" s="10">
        <f>3/24000000*OO[[#This Row],[113 (03JUL1985 00:00:00)-Water Temperature (C)]]*OO[[#This Row],[55]]</f>
        <v>3.2370692608424997E-7</v>
      </c>
      <c r="BF29" s="10">
        <f>3/24000000*OO[[#This Row],[114 (03JUL1985 03:00:00)-Water Temperature (C)]]*OO[[#This Row],[56]]</f>
        <v>2.84419589603E-7</v>
      </c>
      <c r="BG29" s="10">
        <f>3/24000000*OO[[#This Row],[115 (03JUL1985 06:00:00)-Water Temperature (C)]]*OO[[#This Row],[57]]</f>
        <v>2.6600942795749994E-7</v>
      </c>
      <c r="BH29" s="10">
        <f>3/24000000*OO[[#This Row],[116 (03JUL1985 09:00:00)-Water Temperature (C)]]*OO[[#This Row],[58]]</f>
        <v>2.7944200740199998E-7</v>
      </c>
      <c r="BI29" s="10">
        <f>3/24000000*OO[[#This Row],[117 (03JUL1985 12:00:00)-Water Temperature (C)]]*OO[[#This Row],[59]]</f>
        <v>3.0393126503175E-7</v>
      </c>
      <c r="BJ29" s="10">
        <f>3/24000000*OO[[#This Row],[118 (03JUL1985 15:00:00)-Water Temperature (C)]]*OO[[#This Row],[60]]</f>
        <v>3.1377873065199995E-7</v>
      </c>
      <c r="BK29" s="10">
        <f>3/24000000*OO[[#This Row],[119 (03JUL1985 18:00:00)-Water Temperature (C)]]*OO[[#This Row],[61]]</f>
        <v>3.04370224697E-7</v>
      </c>
      <c r="BL29" s="10">
        <f>3/24000000*OO[[#This Row],[120 (03JUL1985 21:00:00)-Water Temperature (C)]]*OO[[#This Row],[62]]</f>
        <v>2.7587515672499997E-7</v>
      </c>
      <c r="BM29" s="10">
        <f>3/24000000*OO[[#This Row],[121 (04JUL1985 00:00:00)-Water Temperature (C)]]*OO[[#This Row],[63]]</f>
        <v>2.4062309422000002E-7</v>
      </c>
      <c r="BN29" s="10">
        <f>3/24000000*OO[[#This Row],[122 (04JUL1985 03:00:00)-Water Temperature (C)]]*OO[[#This Row],[64]]</f>
        <v>2.1376852664475001E-7</v>
      </c>
      <c r="BO29" s="10">
        <f>3/24000000*OO[[#This Row],[123 (04JUL1985 06:00:00)-Water Temperature (C)]]*OO[[#This Row],[65]]</f>
        <v>2.0167502278549999E-7</v>
      </c>
      <c r="BP29" s="10">
        <f>3/24000000*OO[[#This Row],[124 (04JUL1985 09:00:00)-Water Temperature (C)]]*OO[[#This Row],[66]]</f>
        <v>2.0667887738087498E-7</v>
      </c>
      <c r="BQ29" s="10">
        <f>3/24000000*OO[[#This Row],[125 (04JUL1985 12:00:00)-Water Temperature (C)]]*OO[[#This Row],[67]]</f>
        <v>2.1115867468275001E-7</v>
      </c>
      <c r="BR29" s="10">
        <f>3/24000000*OO[[#This Row],[126 (04JUL1985 15:00:00)-Water Temperature (C)]]*OO[[#This Row],[68]]</f>
        <v>2.1192820430525002E-7</v>
      </c>
      <c r="BS29" s="10">
        <f>3/24000000*OO[[#This Row],[127 (04JUL1985 18:00:00)-Water Temperature (C)]]*OO[[#This Row],[69]]</f>
        <v>2.0162407481974997E-7</v>
      </c>
      <c r="BT29" s="10">
        <f>3/24000000*OO[[#This Row],[128 (04JUL1985 21:00:00)-Water Temperature (C)]]*OO[[#This Row],[70]]</f>
        <v>1.8568219049962499E-7</v>
      </c>
      <c r="BU29" s="10">
        <f>3/24000000*OO[[#This Row],[129 (05JUL1985 00:00:00)-Water Temperature (C)]]*OO[[#This Row],[71]]</f>
        <v>1.6966131062862501E-7</v>
      </c>
      <c r="BV29" s="10">
        <f>3/24000000*OO[[#This Row],[130 (05JUL1985 03:00:00)-Water Temperature (C)]]*OO[[#This Row],[72]]</f>
        <v>1.59890092749E-7</v>
      </c>
      <c r="BW29" s="10">
        <f>3/24000000*OO[[#This Row],[131 (05JUL1985 06:00:00)-Water Temperature (C)]]*OO[[#This Row],[73]]</f>
        <v>1.55612643347E-7</v>
      </c>
      <c r="BX29" s="10">
        <f>3/24000000*OO[[#This Row],[132 (05JUL1985 09:00:00)-Water Temperature (C)]]*OO[[#This Row],[74]]</f>
        <v>1.6673660258337502E-7</v>
      </c>
      <c r="BY29" s="10">
        <f>3/24000000*OO[[#This Row],[133 (05JUL1985 12:00:00)-Water Temperature (C)]]*OO[[#This Row],[75]]</f>
        <v>1.7525311101449998E-7</v>
      </c>
      <c r="BZ29" s="10">
        <f>3/24000000*OO[[#This Row],[134 (05JUL1985 15:00:00)-Water Temperature (C)]]*OO[[#This Row],[76]]</f>
        <v>1.7809580054312499E-7</v>
      </c>
      <c r="CA29" s="10">
        <f>3/24000000*OO[[#This Row],[135 (05JUL1985 18:00:00)-Water Temperature (C)]]*OO[[#This Row],[77]]</f>
        <v>1.7378343539824999E-7</v>
      </c>
      <c r="CB29" s="10">
        <f>3/24000000*OO[[#This Row],[136 (05JUL1985 21:00:00)-Water Temperature (C)]]*OO[[#This Row],[78]]</f>
        <v>1.6394380843012499E-7</v>
      </c>
      <c r="CC29" s="10">
        <f>3/24000000*OO[[#This Row],[137 (06JUL1985 00:00:00)-Water Temperature (C)]]*OO[[#This Row],[79]]</f>
        <v>1.4815947724754999E-7</v>
      </c>
      <c r="CD29" s="10">
        <f>3/24000000*OO[[#This Row],[138 (06JUL1985 03:00:00)-Water Temperature (C)]]*OO[[#This Row],[80]]</f>
        <v>1.3438707213059998E-7</v>
      </c>
      <c r="CE29" s="10">
        <f>3/24000000*OO[[#This Row],[139 (06JUL1985 06:00:00)-Water Temperature (C)]]*OO[[#This Row],[81]]</f>
        <v>1.2850616863402499E-7</v>
      </c>
      <c r="CF29" s="10">
        <f>3/24000000*OO[[#This Row],[140 (06JUL1985 09:00:00)-Water Temperature (C)]]*OO[[#This Row],[82]]</f>
        <v>1.33132076384825E-7</v>
      </c>
      <c r="CG29" s="10">
        <f>3/24000000*OO[[#This Row],[141 (06JUL1985 12:00:00)-Water Temperature (C)]]*OO[[#This Row],[83]]</f>
        <v>1.3787090679675001E-7</v>
      </c>
      <c r="CH29" s="10">
        <f>3/24000000*OO[[#This Row],[142 (06JUL1985 15:00:00)-Water Temperature (C)]]*OO[[#This Row],[84]]</f>
        <v>1.3822528051379999E-7</v>
      </c>
      <c r="CI29" s="10">
        <f>3/24000000*OO[[#This Row],[143 (06JUL1985 18:00:00)-Water Temperature (C)]]*OO[[#This Row],[85]]</f>
        <v>1.352310077468875E-7</v>
      </c>
      <c r="CJ29" s="10">
        <f>3/24000000*OO[[#This Row],[144 (06JUL1985 21:00:00)-Water Temperature (C)]]*OO[[#This Row],[86]]</f>
        <v>1.2589770928484999E-7</v>
      </c>
      <c r="CK29" s="10">
        <f>3/24000000*OO[[#This Row],[145 (07JUL1985 00:00:00)-Water Temperature (C)]]*OO[[#This Row],[87]]</f>
        <v>1.0931013589256251E-7</v>
      </c>
      <c r="CL29" s="10">
        <f>3/24000000*OO[[#This Row],[146 (07JUL1985 03:00:00)-Water Temperature (C)]]*OO[[#This Row],[88]]</f>
        <v>9.4362004582200006E-8</v>
      </c>
      <c r="CM29" s="10">
        <f>3/24000000*OO[[#This Row],[147 (07JUL1985 06:00:00)-Water Temperature (C)]]*OO[[#This Row],[89]]</f>
        <v>9.0907177429212494E-8</v>
      </c>
      <c r="CN29" s="10">
        <f>3/24000000*OO[[#This Row],[148 (07JUL1985 09:00:00)-Water Temperature (C)]]*OO[[#This Row],[90]]</f>
        <v>1.04470508888875E-7</v>
      </c>
      <c r="CO29" s="10">
        <f>3/24000000*OO[[#This Row],[149 (07JUL1985 12:00:00)-Water Temperature (C)]]*OO[[#This Row],[91]]</f>
        <v>1.200782897221875E-7</v>
      </c>
      <c r="CP29" s="10">
        <f>3/24000000*OO[[#This Row],[150 (07JUL1985 15:00:00)-Water Temperature (C)]]*OO[[#This Row],[92]]</f>
        <v>1.26750717181275E-7</v>
      </c>
      <c r="CQ29" s="10">
        <f>3/24000000*OO[[#This Row],[151 (07JUL1985 18:00:00)-Water Temperature (C)]]*OO[[#This Row],[93]]</f>
        <v>1.2573624439732499E-7</v>
      </c>
      <c r="CR29" s="10">
        <f>3/24000000*OO[[#This Row],[152 (07JUL1985 21:00:00)-Water Temperature (C)]]*OO[[#This Row],[94]]</f>
        <v>1.1660100867744999E-7</v>
      </c>
      <c r="CS29" s="10">
        <f>3/24000000*OO[[#This Row],[153 (08JUL1985 00:00:00)-Water Temperature (C)]]*OO[[#This Row],[95]]</f>
        <v>1.0343752949999999E-7</v>
      </c>
      <c r="CT29" s="10">
        <f>3/24000000*OO[[#This Row],[154 (08JUL1985 03:00:00)-Water Temperature (C)]]*OO[[#This Row],[96]]</f>
        <v>9.21650438163E-8</v>
      </c>
      <c r="CU29" s="10">
        <f>3/24000000*OO[[#This Row],[155 (08JUL1985 06:00:00)-Water Temperature (C)]]*OO[[#This Row],[97]]</f>
        <v>8.501049446715001E-8</v>
      </c>
      <c r="CV29" s="10">
        <f>3/24000000*OO[[#This Row],[156 (08JUL1985 09:00:00)-Water Temperature (C)]]*OO[[#This Row],[98]]</f>
        <v>7.8546624359124997E-8</v>
      </c>
      <c r="CW29" s="10">
        <f>3/24000000*OO[[#This Row],[157 (08JUL1985 12:00:00)-Water Temperature (C)]]*OO[[#This Row],[99]]</f>
        <v>7.7104349458687487E-8</v>
      </c>
    </row>
    <row r="30" spans="1:101" x14ac:dyDescent="0.35">
      <c r="A30" t="s">
        <v>35</v>
      </c>
      <c r="B30">
        <v>785.0154</v>
      </c>
      <c r="C30" s="10">
        <f>3/24*OO[[#This Row],[59 (26JUN1985 06:00:00)-Water Temperature (C)]]*OO[[#This Row],[1]]/SUM(OO[1])</f>
        <v>9.1399651144459734E-2</v>
      </c>
      <c r="D30" s="10">
        <f>3/24*OO[[#This Row],[60 (26JUN1985 09:00:00)-Water Temperature (C)]]*OO[[#This Row],[2]]/SUM(OO[2])</f>
        <v>2.9129759890637792E-3</v>
      </c>
      <c r="E30" s="10">
        <f>3/24*OO[[#This Row],[61 (26JUN1985 12:00:00)-Water Temperature (C)]]*OO[[#This Row],[3]]/SUM(OO[3])</f>
        <v>9.6592564400256307E-5</v>
      </c>
      <c r="F30" s="10">
        <f>3/24*OO[[#This Row],[62 (26JUN1985 15:00:00)-Water Temperature (C)]]*OO[[#This Row],[4]]/SUM(OO[4])</f>
        <v>5.3393951436275104E-5</v>
      </c>
      <c r="G30" s="10">
        <f>3/24*OO[[#This Row],[63 (26JUN1985 18:00:00)-Water Temperature (C)]]*OO[[#This Row],[5]]/SUM(OO[5])</f>
        <v>4.7622742233559058E-5</v>
      </c>
      <c r="H30" s="10">
        <f>3/24*OO[[#This Row],[64 (26JUN1985 21:00:00)-Water Temperature (C)]]*OO[[#This Row],[6]]/SUM(OO[6])</f>
        <v>4.0914440792572041E-5</v>
      </c>
      <c r="I30" s="10">
        <f>3/24*OO[[#This Row],[65 (27JUN1985 00:00:00)-Water Temperature (C)]]*OO[[#This Row],[7]]/SUM(OO[7])</f>
        <v>3.4961480456408395E-5</v>
      </c>
      <c r="J30" s="10">
        <f>3/24*OO[[#This Row],[66 (27JUN1985 03:00:00)-Water Temperature (C)]]*OO[[#This Row],[8]]/SUM(OO[8])</f>
        <v>3.054392534184662E-5</v>
      </c>
      <c r="K30" s="10">
        <f>3/24*OO[[#This Row],[67 (27JUN1985 06:00:00)-Water Temperature (C)]]*OO[[#This Row],[9]]/SUM(OO[9])</f>
        <v>3.0462222092184006E-5</v>
      </c>
      <c r="L30" s="10">
        <f>3/24*OO[[#This Row],[68 (27JUN1985 09:00:00)-Water Temperature (C)]]*OO[[#This Row],[10]]/SUM(OO[10])</f>
        <v>3.5481531966947029E-5</v>
      </c>
      <c r="M30" s="10">
        <f>3/24*OO[[#This Row],[69 (27JUN1985 12:00:00)-Water Temperature (C)]]*OO[[#This Row],[11]]/SUM(OO[11])</f>
        <v>3.8910937136290537E-5</v>
      </c>
      <c r="N30" s="10">
        <f>3/24*OO[[#This Row],[70 (27JUN1985 15:00:00)-Water Temperature (C)]]*OO[[#This Row],[12]]/SUM(OO[12])</f>
        <v>3.8184826509780578E-5</v>
      </c>
      <c r="O30" s="10">
        <f>3/24*OO[[#This Row],[71 (27JUN1985 18:00:00)-Water Temperature (C)]]*OO[[#This Row],[13]]/SUM(OO[13])</f>
        <v>3.4218101407107128E-5</v>
      </c>
      <c r="P30" s="10">
        <f>3/24*OO[[#This Row],[72 (27JUN1985 21:00:00)-Water Temperature (C)]]*OO[[#This Row],[14]]/SUM(OO[14])</f>
        <v>2.9508427085294941E-5</v>
      </c>
      <c r="Q30" s="10">
        <f>3/24*OO[[#This Row],[73 (28JUN1985 00:00:00)-Water Temperature (C)]]*OO[[#This Row],[15]]/SUM(OO[15])</f>
        <v>2.4964329712927411E-5</v>
      </c>
      <c r="R30" s="10">
        <f>3/24*OO[[#This Row],[74 (28JUN1985 03:00:00)-Water Temperature (C)]]*OO[[#This Row],[16]]/SUM(OO[16])</f>
        <v>2.1207338837538934E-5</v>
      </c>
      <c r="S30" s="10">
        <f>3/24*OO[[#This Row],[75 (28JUN1985 06:00:00)-Water Temperature (C)]]*OO[[#This Row],[17]]/SUM(OO[17])</f>
        <v>1.7899348100738578E-5</v>
      </c>
      <c r="T30" s="10">
        <f>3/24*OO[[#This Row],[76 (28JUN1985 09:00:00)-Water Temperature (C)]]*OO[[#This Row],[18]]/SUM(OO[18])</f>
        <v>1.5166717459507451E-5</v>
      </c>
      <c r="U30" s="10">
        <f>3/24*OO[[#This Row],[77 (28JUN1985 12:00:00)-Water Temperature (C)]]*OO[[#This Row],[19]]/SUM(OO[19])</f>
        <v>1.3356522072700938E-5</v>
      </c>
      <c r="V30" s="10">
        <f>3/24000000*OO[[#This Row],[78 (28JUN1985 15:00:00)-Water Temperature (C)]]*OO[[#This Row],[20]]</f>
        <v>1.189185338565125E-5</v>
      </c>
      <c r="W30" s="10">
        <f>3/24000000*OO[[#This Row],[79 (28JUN1985 18:00:00)-Water Temperature (C)]]*OO[[#This Row],[21]]</f>
        <v>1.0387642281874999E-5</v>
      </c>
      <c r="X30" s="10">
        <f>3/24000000*OO[[#This Row],[80 (28JUN1985 21:00:00)-Water Temperature (C)]]*OO[[#This Row],[22]]</f>
        <v>8.4031745393137498E-6</v>
      </c>
      <c r="Y30" s="10">
        <f>3/24000000*OO[[#This Row],[81 (29JUN1985 00:00:00)-Water Temperature (C)]]*OO[[#This Row],[23]]</f>
        <v>6.6772433967562502E-6</v>
      </c>
      <c r="Z30" s="10">
        <f>3/24000000*OO[[#This Row],[82 (29JUN1985 03:00:00)-Water Temperature (C)]]*OO[[#This Row],[24]]</f>
        <v>5.4342424263412492E-6</v>
      </c>
      <c r="AA30" s="10">
        <f>3/24000000*OO[[#This Row],[83 (29JUN1985 06:00:00)-Water Temperature (C)]]*OO[[#This Row],[25]]</f>
        <v>4.6194006515775004E-6</v>
      </c>
      <c r="AB30" s="10">
        <f>3/24000000*OO[[#This Row],[84 (29JUN1985 09:00:00)-Water Temperature (C)]]*OO[[#This Row],[26]]</f>
        <v>3.5748063727325E-6</v>
      </c>
      <c r="AC30" s="10">
        <f>3/24000000*OO[[#This Row],[85 (29JUN1985 12:00:00)-Water Temperature (C)]]*OO[[#This Row],[27]]</f>
        <v>2.6528529354249997E-6</v>
      </c>
      <c r="AD30" s="10">
        <f>3/24000000*OO[[#This Row],[86 (29JUN1985 15:00:00)-Water Temperature (C)]]*OO[[#This Row],[28]]</f>
        <v>2.0044851847399998E-6</v>
      </c>
      <c r="AE30" s="10">
        <f>3/24000000*OO[[#This Row],[88 (29JUN1985 21:00:00)-Water Temperature (C)]]*OO[[#This Row],[30]]</f>
        <v>1.25270443550925E-6</v>
      </c>
      <c r="AF30" s="10">
        <f>3/24000000*OO[[#This Row],[88 (29JUN1985 21:00:00)-Water Temperature (C)]]*OO[[#This Row],[30]]</f>
        <v>1.25270443550925E-6</v>
      </c>
      <c r="AG30" s="10">
        <f>3/24000000*OO[[#This Row],[89 (30JUN1985 00:00:00)-Water Temperature (C)]]*OO[[#This Row],[31]]</f>
        <v>1.0281072900420001E-6</v>
      </c>
      <c r="AH30" s="10">
        <f>3/24000000*OO[[#This Row],[90 (30JUN1985 03:00:00)-Water Temperature (C)]]*OO[[#This Row],[32]]</f>
        <v>8.7335939237287497E-7</v>
      </c>
      <c r="AI30" s="10">
        <f>3/24000000*OO[[#This Row],[91 (30JUN1985 06:00:00)-Water Temperature (C)]]*OO[[#This Row],[33]]</f>
        <v>7.78027557382875E-7</v>
      </c>
      <c r="AJ30" s="10">
        <f>3/24000000*OO[[#This Row],[92 (30JUN1985 09:00:00)-Water Temperature (C)]]*OO[[#This Row],[34]]</f>
        <v>7.3344194350762498E-7</v>
      </c>
      <c r="AK30" s="10">
        <f>3/24000000*OO[[#This Row],[93 (30JUN1985 12:00:00)-Water Temperature (C)]]*OO[[#This Row],[35]]</f>
        <v>7.3039868193175001E-7</v>
      </c>
      <c r="AL30" s="10">
        <f>3/24000000*OO[[#This Row],[94 (30JUN1985 15:00:00)-Water Temperature (C)]]*OO[[#This Row],[36]]</f>
        <v>7.32308422800375E-7</v>
      </c>
      <c r="AM30" s="10">
        <f>3/24000000*OO[[#This Row],[95 (30JUN1985 18:00:00)-Water Temperature (C)]]*OO[[#This Row],[37]]</f>
        <v>7.0642660805412497E-7</v>
      </c>
      <c r="AN30" s="10">
        <f>3/24000000*OO[[#This Row],[96 (30JUN1985 21:00:00)-Water Temperature (C)]]*OO[[#This Row],[38]]</f>
        <v>6.3785592952024994E-7</v>
      </c>
      <c r="AO30" s="10">
        <f>3/24000000*OO[[#This Row],[97 (01JUL1985 00:00:00)-Water Temperature (C)]]*OO[[#This Row],[39]]</f>
        <v>5.5137204239062496E-7</v>
      </c>
      <c r="AP30" s="10">
        <f>3/24000000*OO[[#This Row],[98 (01JUL1985 03:00:00)-Water Temperature (C)]]*OO[[#This Row],[40]]</f>
        <v>4.8423443192437491E-7</v>
      </c>
      <c r="AQ30" s="10">
        <f>3/24000000*OO[[#This Row],[99 (01JUL1985 06:00:00)-Water Temperature (C)]]*OO[[#This Row],[41]]</f>
        <v>4.5962230494837502E-7</v>
      </c>
      <c r="AR30" s="10">
        <f>3/24000000*OO[[#This Row],[100 (01JUL1985 09:00:00)-Water Temperature (C)]]*OO[[#This Row],[42]]</f>
        <v>5.0567137183412501E-7</v>
      </c>
      <c r="AS30" s="10">
        <f>3/24000000*OO[[#This Row],[101 (01JUL1985 12:00:00)-Water Temperature (C)]]*OO[[#This Row],[43]]</f>
        <v>5.5421800494974999E-7</v>
      </c>
      <c r="AT30" s="10">
        <f>3/24000000*OO[[#This Row],[102 (01JUL1985 15:00:00)-Water Temperature (C)]]*OO[[#This Row],[44]]</f>
        <v>5.6889734334575002E-7</v>
      </c>
      <c r="AU30" s="10">
        <f>3/24000000*OO[[#This Row],[103 (01JUL1985 18:00:00)-Water Temperature (C)]]*OO[[#This Row],[45]]</f>
        <v>5.3734084784562494E-7</v>
      </c>
      <c r="AV30" s="10">
        <f>3/24000000*OO[[#This Row],[104 (01JUL1985 21:00:00)-Water Temperature (C)]]*OO[[#This Row],[46]]</f>
        <v>4.8457349686574992E-7</v>
      </c>
      <c r="AW30" s="10">
        <f>3/24000000*OO[[#This Row],[105 (02JUL1985 00:00:00)-Water Temperature (C)]]*OO[[#This Row],[47]]</f>
        <v>4.2884559955574991E-7</v>
      </c>
      <c r="AX30" s="10">
        <f>3/24000000*OO[[#This Row],[106 (02JUL1985 03:00:00)-Water Temperature (C)]]*OO[[#This Row],[48]]</f>
        <v>3.8540572557499996E-7</v>
      </c>
      <c r="AY30" s="10">
        <f>3/24000000*OO[[#This Row],[107 (02JUL1985 06:00:00)-Water Temperature (C)]]*OO[[#This Row],[49]]</f>
        <v>3.6684211111600005E-7</v>
      </c>
      <c r="AZ30" s="10">
        <f>3/24000000*OO[[#This Row],[108 (02JUL1985 09:00:00)-Water Temperature (C)]]*OO[[#This Row],[50]]</f>
        <v>3.9044723881724994E-7</v>
      </c>
      <c r="BA30" s="10">
        <f>3/24000000*OO[[#This Row],[109 (02JUL1985 12:00:00)-Water Temperature (C)]]*OO[[#This Row],[51]]</f>
        <v>4.1701719725487492E-7</v>
      </c>
      <c r="BB30" s="10">
        <f>3/24000000*OO[[#This Row],[110 (02JUL1985 15:00:00)-Water Temperature (C)]]*OO[[#This Row],[52]]</f>
        <v>4.2339906016887499E-7</v>
      </c>
      <c r="BC30" s="10">
        <f>3/24000000*OO[[#This Row],[111 (02JUL1985 18:00:00)-Water Temperature (C)]]*OO[[#This Row],[53]]</f>
        <v>4.0807408166699997E-7</v>
      </c>
      <c r="BD30" s="10">
        <f>3/24000000*OO[[#This Row],[112 (02JUL1985 21:00:00)-Water Temperature (C)]]*OO[[#This Row],[54]]</f>
        <v>3.7377132013199994E-7</v>
      </c>
      <c r="BE30" s="10">
        <f>3/24000000*OO[[#This Row],[113 (03JUL1985 00:00:00)-Water Temperature (C)]]*OO[[#This Row],[55]]</f>
        <v>3.268677862425E-7</v>
      </c>
      <c r="BF30" s="10">
        <f>3/24000000*OO[[#This Row],[114 (03JUL1985 03:00:00)-Water Temperature (C)]]*OO[[#This Row],[56]]</f>
        <v>2.8603994036787497E-7</v>
      </c>
      <c r="BG30" s="10">
        <f>3/24000000*OO[[#This Row],[115 (03JUL1985 06:00:00)-Water Temperature (C)]]*OO[[#This Row],[57]]</f>
        <v>2.6584627471374998E-7</v>
      </c>
      <c r="BH30" s="10">
        <f>3/24000000*OO[[#This Row],[116 (03JUL1985 09:00:00)-Water Temperature (C)]]*OO[[#This Row],[58]]</f>
        <v>2.790831400005E-7</v>
      </c>
      <c r="BI30" s="10">
        <f>3/24000000*OO[[#This Row],[117 (03JUL1985 12:00:00)-Water Temperature (C)]]*OO[[#This Row],[59]]</f>
        <v>3.0350690283074999E-7</v>
      </c>
      <c r="BJ30" s="10">
        <f>3/24000000*OO[[#This Row],[118 (03JUL1985 15:00:00)-Water Temperature (C)]]*OO[[#This Row],[60]]</f>
        <v>3.1523731321875002E-7</v>
      </c>
      <c r="BK30" s="10">
        <f>3/24000000*OO[[#This Row],[119 (03JUL1985 18:00:00)-Water Temperature (C)]]*OO[[#This Row],[61]]</f>
        <v>3.0739418953199996E-7</v>
      </c>
      <c r="BL30" s="10">
        <f>3/24000000*OO[[#This Row],[120 (03JUL1985 21:00:00)-Water Temperature (C)]]*OO[[#This Row],[62]]</f>
        <v>2.78621190211E-7</v>
      </c>
      <c r="BM30" s="10">
        <f>3/24000000*OO[[#This Row],[121 (04JUL1985 00:00:00)-Water Temperature (C)]]*OO[[#This Row],[63]]</f>
        <v>2.4315846129375001E-7</v>
      </c>
      <c r="BN30" s="10">
        <f>3/24000000*OO[[#This Row],[122 (04JUL1985 03:00:00)-Water Temperature (C)]]*OO[[#This Row],[64]]</f>
        <v>2.1485990625525E-7</v>
      </c>
      <c r="BO30" s="10">
        <f>3/24000000*OO[[#This Row],[123 (04JUL1985 06:00:00)-Water Temperature (C)]]*OO[[#This Row],[65]]</f>
        <v>2.0163229266449998E-7</v>
      </c>
      <c r="BP30" s="10">
        <f>3/24000000*OO[[#This Row],[124 (04JUL1985 09:00:00)-Water Temperature (C)]]*OO[[#This Row],[66]]</f>
        <v>2.0635731116549998E-7</v>
      </c>
      <c r="BQ30" s="10">
        <f>3/24000000*OO[[#This Row],[125 (04JUL1985 12:00:00)-Water Temperature (C)]]*OO[[#This Row],[67]]</f>
        <v>2.1075361601550001E-7</v>
      </c>
      <c r="BR30" s="10">
        <f>3/24000000*OO[[#This Row],[126 (04JUL1985 15:00:00)-Water Temperature (C)]]*OO[[#This Row],[68]]</f>
        <v>2.1264066362699999E-7</v>
      </c>
      <c r="BS30" s="10">
        <f>3/24000000*OO[[#This Row],[127 (04JUL1985 18:00:00)-Water Temperature (C)]]*OO[[#This Row],[69]]</f>
        <v>2.02399418863125E-7</v>
      </c>
      <c r="BT30" s="10">
        <f>3/24000000*OO[[#This Row],[128 (04JUL1985 21:00:00)-Water Temperature (C)]]*OO[[#This Row],[70]]</f>
        <v>1.8667774400799998E-7</v>
      </c>
      <c r="BU30" s="10">
        <f>3/24000000*OO[[#This Row],[129 (05JUL1985 00:00:00)-Water Temperature (C)]]*OO[[#This Row],[71]]</f>
        <v>1.7025174214124997E-7</v>
      </c>
      <c r="BV30" s="10">
        <f>3/24000000*OO[[#This Row],[130 (05JUL1985 03:00:00)-Water Temperature (C)]]*OO[[#This Row],[72]]</f>
        <v>1.5988644069474999E-7</v>
      </c>
      <c r="BW30" s="10">
        <f>3/24000000*OO[[#This Row],[131 (05JUL1985 06:00:00)-Water Temperature (C)]]*OO[[#This Row],[73]]</f>
        <v>1.5487614434649996E-7</v>
      </c>
      <c r="BX30" s="10">
        <f>3/24000000*OO[[#This Row],[132 (05JUL1985 09:00:00)-Water Temperature (C)]]*OO[[#This Row],[74]]</f>
        <v>1.6578434134762499E-7</v>
      </c>
      <c r="BY30" s="10">
        <f>3/24000000*OO[[#This Row],[133 (05JUL1985 12:00:00)-Water Temperature (C)]]*OO[[#This Row],[75]]</f>
        <v>1.7424605003437499E-7</v>
      </c>
      <c r="BZ30" s="10">
        <f>3/24000000*OO[[#This Row],[134 (05JUL1985 15:00:00)-Water Temperature (C)]]*OO[[#This Row],[76]]</f>
        <v>1.7844269612099999E-7</v>
      </c>
      <c r="CA30" s="10">
        <f>3/24000000*OO[[#This Row],[135 (05JUL1985 18:00:00)-Water Temperature (C)]]*OO[[#This Row],[77]]</f>
        <v>1.7441317832574997E-7</v>
      </c>
      <c r="CB30" s="10">
        <f>3/24000000*OO[[#This Row],[136 (05JUL1985 21:00:00)-Water Temperature (C)]]*OO[[#This Row],[78]]</f>
        <v>1.6451890055125E-7</v>
      </c>
      <c r="CC30" s="10">
        <f>3/24000000*OO[[#This Row],[137 (06JUL1985 00:00:00)-Water Temperature (C)]]*OO[[#This Row],[79]]</f>
        <v>1.4892283183994996E-7</v>
      </c>
      <c r="CD30" s="10">
        <f>3/24000000*OO[[#This Row],[138 (06JUL1985 03:00:00)-Water Temperature (C)]]*OO[[#This Row],[80]]</f>
        <v>1.346798217275625E-7</v>
      </c>
      <c r="CE30" s="10">
        <f>3/24000000*OO[[#This Row],[139 (06JUL1985 06:00:00)-Water Temperature (C)]]*OO[[#This Row],[81]]</f>
        <v>1.2860366420237502E-7</v>
      </c>
      <c r="CF30" s="10">
        <f>3/24000000*OO[[#This Row],[140 (06JUL1985 09:00:00)-Water Temperature (C)]]*OO[[#This Row],[82]]</f>
        <v>1.3358608912982497E-7</v>
      </c>
      <c r="CG30" s="10">
        <f>3/24000000*OO[[#This Row],[141 (06JUL1985 12:00:00)-Water Temperature (C)]]*OO[[#This Row],[83]]</f>
        <v>1.3814904843410001E-7</v>
      </c>
      <c r="CH30" s="10">
        <f>3/24000000*OO[[#This Row],[142 (06JUL1985 15:00:00)-Water Temperature (C)]]*OO[[#This Row],[84]]</f>
        <v>1.3938189152640001E-7</v>
      </c>
      <c r="CI30" s="10">
        <f>3/24000000*OO[[#This Row],[143 (06JUL1985 18:00:00)-Water Temperature (C)]]*OO[[#This Row],[85]]</f>
        <v>1.3652237770937501E-7</v>
      </c>
      <c r="CJ30" s="10">
        <f>3/24000000*OO[[#This Row],[144 (06JUL1985 21:00:00)-Water Temperature (C)]]*OO[[#This Row],[86]]</f>
        <v>1.2695547294775001E-7</v>
      </c>
      <c r="CK30" s="10">
        <f>3/24000000*OO[[#This Row],[145 (07JUL1985 00:00:00)-Water Temperature (C)]]*OO[[#This Row],[87]]</f>
        <v>1.10513545557975E-7</v>
      </c>
      <c r="CL30" s="10">
        <f>3/24000000*OO[[#This Row],[146 (07JUL1985 03:00:00)-Water Temperature (C)]]*OO[[#This Row],[88]]</f>
        <v>9.5104143311625001E-8</v>
      </c>
      <c r="CM30" s="10">
        <f>3/24000000*OO[[#This Row],[147 (07JUL1985 06:00:00)-Water Temperature (C)]]*OO[[#This Row],[89]]</f>
        <v>9.0376252229199997E-8</v>
      </c>
      <c r="CN30" s="10">
        <f>3/24000000*OO[[#This Row],[148 (07JUL1985 09:00:00)-Water Temperature (C)]]*OO[[#This Row],[90]]</f>
        <v>1.0315629489791249E-7</v>
      </c>
      <c r="CO30" s="10">
        <f>3/24000000*OO[[#This Row],[149 (07JUL1985 12:00:00)-Water Temperature (C)]]*OO[[#This Row],[91]]</f>
        <v>1.1913020552335E-7</v>
      </c>
      <c r="CP30" s="10">
        <f>3/24000000*OO[[#This Row],[150 (07JUL1985 15:00:00)-Water Temperature (C)]]*OO[[#This Row],[92]]</f>
        <v>1.2702527902702498E-7</v>
      </c>
      <c r="CQ30" s="10">
        <f>3/24000000*OO[[#This Row],[151 (07JUL1985 18:00:00)-Water Temperature (C)]]*OO[[#This Row],[93]]</f>
        <v>1.2665231715457496E-7</v>
      </c>
      <c r="CR30" s="10">
        <f>3/24000000*OO[[#This Row],[152 (07JUL1985 21:00:00)-Water Temperature (C)]]*OO[[#This Row],[94]]</f>
        <v>1.1750211998887499E-7</v>
      </c>
      <c r="CS30" s="10">
        <f>3/24000000*OO[[#This Row],[153 (08JUL1985 00:00:00)-Water Temperature (C)]]*OO[[#This Row],[95]]</f>
        <v>1.0444053927217499E-7</v>
      </c>
      <c r="CT30" s="10">
        <f>3/24000000*OO[[#This Row],[154 (08JUL1985 03:00:00)-Water Temperature (C)]]*OO[[#This Row],[96]]</f>
        <v>9.2744320015999998E-8</v>
      </c>
      <c r="CU30" s="10">
        <f>3/24000000*OO[[#This Row],[155 (08JUL1985 06:00:00)-Water Temperature (C)]]*OO[[#This Row],[97]]</f>
        <v>8.5452994115287493E-8</v>
      </c>
      <c r="CV30" s="10">
        <f>3/24000000*OO[[#This Row],[156 (08JUL1985 09:00:00)-Water Temperature (C)]]*OO[[#This Row],[98]]</f>
        <v>7.9225466704800001E-8</v>
      </c>
      <c r="CW30" s="10">
        <f>3/24000000*OO[[#This Row],[157 (08JUL1985 12:00:00)-Water Temperature (C)]]*OO[[#This Row],[99]]</f>
        <v>7.7627135899249985E-8</v>
      </c>
    </row>
    <row r="31" spans="1:101" x14ac:dyDescent="0.35">
      <c r="A31" t="s">
        <v>36</v>
      </c>
      <c r="B31">
        <v>858.42660000000001</v>
      </c>
      <c r="C31" s="10">
        <f>3/24*OO[[#This Row],[59 (26JUN1985 06:00:00)-Water Temperature (C)]]*OO[[#This Row],[1]]/SUM(OO[1])</f>
        <v>0.13196296813803887</v>
      </c>
      <c r="D31" s="10">
        <f>3/24*OO[[#This Row],[60 (26JUN1985 09:00:00)-Water Temperature (C)]]*OO[[#This Row],[2]]/SUM(OO[2])</f>
        <v>6.1863463944289597E-3</v>
      </c>
      <c r="E31" s="10">
        <f>3/24*OO[[#This Row],[61 (26JUN1985 12:00:00)-Water Temperature (C)]]*OO[[#This Row],[3]]/SUM(OO[3])</f>
        <v>1.6392445264387713E-4</v>
      </c>
      <c r="F31" s="10">
        <f>3/24*OO[[#This Row],[62 (26JUN1985 15:00:00)-Water Temperature (C)]]*OO[[#This Row],[4]]/SUM(OO[4])</f>
        <v>6.2145373057442043E-5</v>
      </c>
      <c r="G31" s="10">
        <f>3/24*OO[[#This Row],[63 (26JUN1985 18:00:00)-Water Temperature (C)]]*OO[[#This Row],[5]]/SUM(OO[5])</f>
        <v>5.5188704335579742E-5</v>
      </c>
      <c r="H31" s="10">
        <f>3/24*OO[[#This Row],[64 (26JUN1985 21:00:00)-Water Temperature (C)]]*OO[[#This Row],[6]]/SUM(OO[6])</f>
        <v>4.7307372837277652E-5</v>
      </c>
      <c r="I31" s="10">
        <f>3/24*OO[[#This Row],[65 (27JUN1985 00:00:00)-Water Temperature (C)]]*OO[[#This Row],[7]]/SUM(OO[7])</f>
        <v>4.0437682688904891E-5</v>
      </c>
      <c r="J31" s="10">
        <f>3/24*OO[[#This Row],[66 (27JUN1985 03:00:00)-Water Temperature (C)]]*OO[[#This Row],[8]]/SUM(OO[8])</f>
        <v>3.5168429663382936E-5</v>
      </c>
      <c r="K31" s="10">
        <f>3/24*OO[[#This Row],[67 (27JUN1985 06:00:00)-Water Temperature (C)]]*OO[[#This Row],[9]]/SUM(OO[9])</f>
        <v>3.4108786213569928E-5</v>
      </c>
      <c r="L31" s="10">
        <f>3/24*OO[[#This Row],[68 (27JUN1985 09:00:00)-Water Temperature (C)]]*OO[[#This Row],[10]]/SUM(OO[10])</f>
        <v>3.9657353542445919E-5</v>
      </c>
      <c r="M31" s="10">
        <f>3/24*OO[[#This Row],[69 (27JUN1985 12:00:00)-Water Temperature (C)]]*OO[[#This Row],[11]]/SUM(OO[11])</f>
        <v>4.4149594553917208E-5</v>
      </c>
      <c r="N31" s="10">
        <f>3/24*OO[[#This Row],[70 (27JUN1985 15:00:00)-Water Temperature (C)]]*OO[[#This Row],[12]]/SUM(OO[12])</f>
        <v>4.3625799735766295E-5</v>
      </c>
      <c r="O31" s="10">
        <f>3/24*OO[[#This Row],[71 (27JUN1985 18:00:00)-Water Temperature (C)]]*OO[[#This Row],[13]]/SUM(OO[13])</f>
        <v>3.9410634241340522E-5</v>
      </c>
      <c r="P31" s="10">
        <f>3/24*OO[[#This Row],[72 (27JUN1985 21:00:00)-Water Temperature (C)]]*OO[[#This Row],[14]]/SUM(OO[14])</f>
        <v>3.3945205923074993E-5</v>
      </c>
      <c r="Q31" s="10">
        <f>3/24*OO[[#This Row],[73 (28JUN1985 00:00:00)-Water Temperature (C)]]*OO[[#This Row],[15]]/SUM(OO[15])</f>
        <v>2.8636802999300058E-5</v>
      </c>
      <c r="R31" s="10">
        <f>3/24*OO[[#This Row],[74 (28JUN1985 03:00:00)-Water Temperature (C)]]*OO[[#This Row],[16]]/SUM(OO[16])</f>
        <v>2.4250565593200289E-5</v>
      </c>
      <c r="S31" s="10">
        <f>3/24*OO[[#This Row],[75 (28JUN1985 06:00:00)-Water Temperature (C)]]*OO[[#This Row],[17]]/SUM(OO[17])</f>
        <v>2.0499333020788109E-5</v>
      </c>
      <c r="T31" s="10">
        <f>3/24*OO[[#This Row],[76 (28JUN1985 09:00:00)-Water Temperature (C)]]*OO[[#This Row],[18]]/SUM(OO[18])</f>
        <v>1.7425259573796187E-5</v>
      </c>
      <c r="U31" s="10">
        <f>3/24*OO[[#This Row],[77 (28JUN1985 12:00:00)-Water Temperature (C)]]*OO[[#This Row],[19]]/SUM(OO[19])</f>
        <v>1.529376409611226E-5</v>
      </c>
      <c r="V31" s="10">
        <f>3/24000000*OO[[#This Row],[78 (28JUN1985 15:00:00)-Water Temperature (C)]]*OO[[#This Row],[20]]</f>
        <v>1.3561706718459999E-5</v>
      </c>
      <c r="W31" s="10">
        <f>3/24000000*OO[[#This Row],[79 (28JUN1985 18:00:00)-Water Temperature (C)]]*OO[[#This Row],[21]]</f>
        <v>1.1834743943729999E-5</v>
      </c>
      <c r="X31" s="10">
        <f>3/24000000*OO[[#This Row],[80 (28JUN1985 21:00:00)-Water Temperature (C)]]*OO[[#This Row],[22]]</f>
        <v>9.5530953730699998E-6</v>
      </c>
      <c r="Y31" s="10">
        <f>3/24000000*OO[[#This Row],[81 (29JUN1985 00:00:00)-Water Temperature (C)]]*OO[[#This Row],[23]]</f>
        <v>7.5694465790187503E-6</v>
      </c>
      <c r="Z31" s="10">
        <f>3/24000000*OO[[#This Row],[82 (29JUN1985 03:00:00)-Water Temperature (C)]]*OO[[#This Row],[24]]</f>
        <v>6.1137689503624988E-6</v>
      </c>
      <c r="AA31" s="10">
        <f>3/24000000*OO[[#This Row],[83 (29JUN1985 06:00:00)-Water Temperature (C)]]*OO[[#This Row],[25]]</f>
        <v>5.21155775765625E-6</v>
      </c>
      <c r="AB31" s="10">
        <f>3/24000000*OO[[#This Row],[84 (29JUN1985 09:00:00)-Water Temperature (C)]]*OO[[#This Row],[26]]</f>
        <v>4.1281567531537499E-6</v>
      </c>
      <c r="AC31" s="10">
        <f>3/24000000*OO[[#This Row],[85 (29JUN1985 12:00:00)-Water Temperature (C)]]*OO[[#This Row],[27]]</f>
        <v>3.0679309318550001E-6</v>
      </c>
      <c r="AD31" s="10">
        <f>3/24000000*OO[[#This Row],[86 (29JUN1985 15:00:00)-Water Temperature (C)]]*OO[[#This Row],[28]]</f>
        <v>2.2991835739449999E-6</v>
      </c>
      <c r="AE31" s="10">
        <f>3/24000000*OO[[#This Row],[88 (29JUN1985 21:00:00)-Water Temperature (C)]]*OO[[#This Row],[30]]</f>
        <v>1.41343876001675E-6</v>
      </c>
      <c r="AF31" s="10">
        <f>3/24000000*OO[[#This Row],[88 (29JUN1985 21:00:00)-Water Temperature (C)]]*OO[[#This Row],[30]]</f>
        <v>1.41343876001675E-6</v>
      </c>
      <c r="AG31" s="10">
        <f>3/24000000*OO[[#This Row],[89 (30JUN1985 00:00:00)-Water Temperature (C)]]*OO[[#This Row],[31]]</f>
        <v>1.1529089294222501E-6</v>
      </c>
      <c r="AH31" s="10">
        <f>3/24000000*OO[[#This Row],[90 (30JUN1985 03:00:00)-Water Temperature (C)]]*OO[[#This Row],[32]]</f>
        <v>9.7358006891149998E-7</v>
      </c>
      <c r="AI31" s="10">
        <f>3/24000000*OO[[#This Row],[91 (30JUN1985 06:00:00)-Water Temperature (C)]]*OO[[#This Row],[33]]</f>
        <v>8.6379938272799991E-7</v>
      </c>
      <c r="AJ31" s="10">
        <f>3/24000000*OO[[#This Row],[92 (30JUN1985 09:00:00)-Water Temperature (C)]]*OO[[#This Row],[34]]</f>
        <v>8.1594629260650004E-7</v>
      </c>
      <c r="AK31" s="10">
        <f>3/24000000*OO[[#This Row],[93 (30JUN1985 12:00:00)-Water Temperature (C)]]*OO[[#This Row],[35]]</f>
        <v>8.1068656364000008E-7</v>
      </c>
      <c r="AL31" s="10">
        <f>3/24000000*OO[[#This Row],[94 (30JUN1985 15:00:00)-Water Temperature (C)]]*OO[[#This Row],[36]]</f>
        <v>8.1326935852687496E-7</v>
      </c>
      <c r="AM31" s="10">
        <f>3/24000000*OO[[#This Row],[95 (30JUN1985 18:00:00)-Water Temperature (C)]]*OO[[#This Row],[37]]</f>
        <v>7.8615090215287502E-7</v>
      </c>
      <c r="AN31" s="10">
        <f>3/24000000*OO[[#This Row],[96 (30JUN1985 21:00:00)-Water Temperature (C)]]*OO[[#This Row],[38]]</f>
        <v>7.1110265047949999E-7</v>
      </c>
      <c r="AO31" s="10">
        <f>3/24000000*OO[[#This Row],[97 (01JUL1985 00:00:00)-Water Temperature (C)]]*OO[[#This Row],[39]]</f>
        <v>6.1494359457499994E-7</v>
      </c>
      <c r="AP31" s="10">
        <f>3/24000000*OO[[#This Row],[98 (01JUL1985 03:00:00)-Water Temperature (C)]]*OO[[#This Row],[40]]</f>
        <v>5.3753631250024998E-7</v>
      </c>
      <c r="AQ31" s="10">
        <f>3/24000000*OO[[#This Row],[99 (01JUL1985 06:00:00)-Water Temperature (C)]]*OO[[#This Row],[41]]</f>
        <v>5.0633726684062504E-7</v>
      </c>
      <c r="AR31" s="10">
        <f>3/24000000*OO[[#This Row],[100 (01JUL1985 09:00:00)-Water Temperature (C)]]*OO[[#This Row],[42]]</f>
        <v>5.5529547130299998E-7</v>
      </c>
      <c r="AS31" s="10">
        <f>3/24000000*OO[[#This Row],[101 (01JUL1985 12:00:00)-Water Temperature (C)]]*OO[[#This Row],[43]]</f>
        <v>6.0921937154199996E-7</v>
      </c>
      <c r="AT31" s="10">
        <f>3/24000000*OO[[#This Row],[102 (01JUL1985 15:00:00)-Water Temperature (C)]]*OO[[#This Row],[44]]</f>
        <v>6.3044955599624988E-7</v>
      </c>
      <c r="AU31" s="10">
        <f>3/24000000*OO[[#This Row],[103 (01JUL1985 18:00:00)-Water Temperature (C)]]*OO[[#This Row],[45]]</f>
        <v>5.9835245085600001E-7</v>
      </c>
      <c r="AV31" s="10">
        <f>3/24000000*OO[[#This Row],[104 (01JUL1985 21:00:00)-Water Temperature (C)]]*OO[[#This Row],[46]]</f>
        <v>5.3952482789887501E-7</v>
      </c>
      <c r="AW31" s="10">
        <f>3/24000000*OO[[#This Row],[105 (02JUL1985 00:00:00)-Water Temperature (C)]]*OO[[#This Row],[47]]</f>
        <v>4.7679487287487499E-7</v>
      </c>
      <c r="AX31" s="10">
        <f>3/24000000*OO[[#This Row],[106 (02JUL1985 03:00:00)-Water Temperature (C)]]*OO[[#This Row],[48]]</f>
        <v>4.2692723055524998E-7</v>
      </c>
      <c r="AY31" s="10">
        <f>3/24000000*OO[[#This Row],[107 (02JUL1985 06:00:00)-Water Temperature (C)]]*OO[[#This Row],[49]]</f>
        <v>4.05033358119E-7</v>
      </c>
      <c r="AZ31" s="10">
        <f>3/24000000*OO[[#This Row],[108 (02JUL1985 09:00:00)-Water Temperature (C)]]*OO[[#This Row],[50]]</f>
        <v>4.3095857581574991E-7</v>
      </c>
      <c r="BA31" s="10">
        <f>3/24000000*OO[[#This Row],[109 (02JUL1985 12:00:00)-Water Temperature (C)]]*OO[[#This Row],[51]]</f>
        <v>4.6038260745625004E-7</v>
      </c>
      <c r="BB31" s="10">
        <f>3/24000000*OO[[#This Row],[110 (02JUL1985 15:00:00)-Water Temperature (C)]]*OO[[#This Row],[52]]</f>
        <v>4.7035381520812504E-7</v>
      </c>
      <c r="BC31" s="10">
        <f>3/24000000*OO[[#This Row],[111 (02JUL1985 18:00:00)-Water Temperature (C)]]*OO[[#This Row],[53]]</f>
        <v>4.5503161420424998E-7</v>
      </c>
      <c r="BD31" s="10">
        <f>3/24000000*OO[[#This Row],[112 (02JUL1985 21:00:00)-Water Temperature (C)]]*OO[[#This Row],[54]]</f>
        <v>4.1654238993900006E-7</v>
      </c>
      <c r="BE31" s="10">
        <f>3/24000000*OO[[#This Row],[113 (03JUL1985 00:00:00)-Water Temperature (C)]]*OO[[#This Row],[55]]</f>
        <v>3.6441950364449999E-7</v>
      </c>
      <c r="BF31" s="10">
        <f>3/24000000*OO[[#This Row],[114 (03JUL1985 03:00:00)-Water Temperature (C)]]*OO[[#This Row],[56]]</f>
        <v>3.1794738918399998E-7</v>
      </c>
      <c r="BG31" s="10">
        <f>3/24000000*OO[[#This Row],[115 (03JUL1985 06:00:00)-Water Temperature (C)]]*OO[[#This Row],[57]]</f>
        <v>2.9368925240037497E-7</v>
      </c>
      <c r="BH31" s="10">
        <f>3/24000000*OO[[#This Row],[116 (03JUL1985 09:00:00)-Water Temperature (C)]]*OO[[#This Row],[58]]</f>
        <v>3.0809837972324994E-7</v>
      </c>
      <c r="BI31" s="10">
        <f>3/24000000*OO[[#This Row],[117 (03JUL1985 12:00:00)-Water Temperature (C)]]*OO[[#This Row],[59]]</f>
        <v>3.3486448114987493E-7</v>
      </c>
      <c r="BJ31" s="10">
        <f>3/24000000*OO[[#This Row],[118 (03JUL1985 15:00:00)-Water Temperature (C)]]*OO[[#This Row],[60]]</f>
        <v>3.4967318234062496E-7</v>
      </c>
      <c r="BK31" s="10">
        <f>3/24000000*OO[[#This Row],[119 (03JUL1985 18:00:00)-Water Temperature (C)]]*OO[[#This Row],[61]]</f>
        <v>3.4276184251999998E-7</v>
      </c>
      <c r="BL31" s="10">
        <f>3/24000000*OO[[#This Row],[120 (03JUL1985 21:00:00)-Water Temperature (C)]]*OO[[#This Row],[62]]</f>
        <v>3.107483748135E-7</v>
      </c>
      <c r="BM31" s="10">
        <f>3/24000000*OO[[#This Row],[121 (04JUL1985 00:00:00)-Water Temperature (C)]]*OO[[#This Row],[63]]</f>
        <v>2.7136272464462495E-7</v>
      </c>
      <c r="BN31" s="10">
        <f>3/24000000*OO[[#This Row],[122 (04JUL1985 03:00:00)-Water Temperature (C)]]*OO[[#This Row],[64]]</f>
        <v>2.3870547310024999E-7</v>
      </c>
      <c r="BO31" s="10">
        <f>3/24000000*OO[[#This Row],[123 (04JUL1985 06:00:00)-Water Temperature (C)]]*OO[[#This Row],[65]]</f>
        <v>2.2281510453599999E-7</v>
      </c>
      <c r="BP31" s="10">
        <f>3/24000000*OO[[#This Row],[124 (04JUL1985 09:00:00)-Water Temperature (C)]]*OO[[#This Row],[66]]</f>
        <v>2.2772705558400002E-7</v>
      </c>
      <c r="BQ31" s="10">
        <f>3/24000000*OO[[#This Row],[125 (04JUL1985 12:00:00)-Water Temperature (C)]]*OO[[#This Row],[67]]</f>
        <v>2.3236419411500001E-7</v>
      </c>
      <c r="BR31" s="10">
        <f>3/24000000*OO[[#This Row],[126 (04JUL1985 15:00:00)-Water Temperature (C)]]*OO[[#This Row],[68]]</f>
        <v>2.3561170103975002E-7</v>
      </c>
      <c r="BS31" s="10">
        <f>3/24000000*OO[[#This Row],[127 (04JUL1985 18:00:00)-Water Temperature (C)]]*OO[[#This Row],[69]]</f>
        <v>2.2444732001587501E-7</v>
      </c>
      <c r="BT31" s="10">
        <f>3/24000000*OO[[#This Row],[128 (04JUL1985 21:00:00)-Water Temperature (C)]]*OO[[#This Row],[70]]</f>
        <v>2.0723017729049997E-7</v>
      </c>
      <c r="BU31" s="10">
        <f>3/24000000*OO[[#This Row],[129 (05JUL1985 00:00:00)-Water Temperature (C)]]*OO[[#This Row],[71]]</f>
        <v>1.8879794687749999E-7</v>
      </c>
      <c r="BV31" s="10">
        <f>3/24000000*OO[[#This Row],[130 (05JUL1985 03:00:00)-Water Temperature (C)]]*OO[[#This Row],[72]]</f>
        <v>1.7666360503687499E-7</v>
      </c>
      <c r="BW31" s="10">
        <f>3/24000000*OO[[#This Row],[131 (05JUL1985 06:00:00)-Water Temperature (C)]]*OO[[#This Row],[73]]</f>
        <v>1.70412169712E-7</v>
      </c>
      <c r="BX31" s="10">
        <f>3/24000000*OO[[#This Row],[132 (05JUL1985 09:00:00)-Water Temperature (C)]]*OO[[#This Row],[74]]</f>
        <v>1.8219864463937497E-7</v>
      </c>
      <c r="BY31" s="10">
        <f>3/24000000*OO[[#This Row],[133 (05JUL1985 12:00:00)-Water Temperature (C)]]*OO[[#This Row],[75]]</f>
        <v>1.9136639139887497E-7</v>
      </c>
      <c r="BZ31" s="10">
        <f>3/24000000*OO[[#This Row],[134 (05JUL1985 15:00:00)-Water Temperature (C)]]*OO[[#This Row],[76]]</f>
        <v>1.9733032320749998E-7</v>
      </c>
      <c r="CA31" s="10">
        <f>3/24000000*OO[[#This Row],[135 (05JUL1985 18:00:00)-Water Temperature (C)]]*OO[[#This Row],[77]]</f>
        <v>1.93344543735E-7</v>
      </c>
      <c r="CB31" s="10">
        <f>3/24000000*OO[[#This Row],[136 (05JUL1985 21:00:00)-Water Temperature (C)]]*OO[[#This Row],[78]]</f>
        <v>1.8227179250637498E-7</v>
      </c>
      <c r="CC31" s="10">
        <f>3/24000000*OO[[#This Row],[137 (06JUL1985 00:00:00)-Water Temperature (C)]]*OO[[#This Row],[79]]</f>
        <v>1.652347450155E-7</v>
      </c>
      <c r="CD31" s="10">
        <f>3/24000000*OO[[#This Row],[138 (06JUL1985 03:00:00)-Water Temperature (C)]]*OO[[#This Row],[80]]</f>
        <v>1.4908088079899998E-7</v>
      </c>
      <c r="CE31" s="10">
        <f>3/24000000*OO[[#This Row],[139 (06JUL1985 06:00:00)-Water Temperature (C)]]*OO[[#This Row],[81]]</f>
        <v>1.4205925493887502E-7</v>
      </c>
      <c r="CF31" s="10">
        <f>3/24000000*OO[[#This Row],[140 (06JUL1985 09:00:00)-Water Temperature (C)]]*OO[[#This Row],[82]]</f>
        <v>1.4800588677241251E-7</v>
      </c>
      <c r="CG31" s="10">
        <f>3/24000000*OO[[#This Row],[141 (06JUL1985 12:00:00)-Water Temperature (C)]]*OO[[#This Row],[83]]</f>
        <v>1.5281587519919997E-7</v>
      </c>
      <c r="CH31" s="10">
        <f>3/24000000*OO[[#This Row],[142 (06JUL1985 15:00:00)-Water Temperature (C)]]*OO[[#This Row],[84]]</f>
        <v>1.5504253810979999E-7</v>
      </c>
      <c r="CI31" s="10">
        <f>3/24000000*OO[[#This Row],[143 (06JUL1985 18:00:00)-Water Temperature (C)]]*OO[[#This Row],[85]]</f>
        <v>1.5212640602231247E-7</v>
      </c>
      <c r="CJ31" s="10">
        <f>3/24000000*OO[[#This Row],[144 (06JUL1985 21:00:00)-Water Temperature (C)]]*OO[[#This Row],[86]]</f>
        <v>1.4126406623669998E-7</v>
      </c>
      <c r="CK31" s="10">
        <f>3/24000000*OO[[#This Row],[145 (07JUL1985 00:00:00)-Water Temperature (C)]]*OO[[#This Row],[87]]</f>
        <v>1.2322371107377498E-7</v>
      </c>
      <c r="CL31" s="10">
        <f>3/24000000*OO[[#This Row],[146 (07JUL1985 03:00:00)-Water Temperature (C)]]*OO[[#This Row],[88]]</f>
        <v>1.0587285013615001E-7</v>
      </c>
      <c r="CM31" s="10">
        <f>3/24000000*OO[[#This Row],[147 (07JUL1985 06:00:00)-Water Temperature (C)]]*OO[[#This Row],[89]]</f>
        <v>9.9374234782200002E-8</v>
      </c>
      <c r="CN31" s="10">
        <f>3/24000000*OO[[#This Row],[148 (07JUL1985 09:00:00)-Water Temperature (C)]]*OO[[#This Row],[90]]</f>
        <v>1.12538754958275E-7</v>
      </c>
      <c r="CO31" s="10">
        <f>3/24000000*OO[[#This Row],[149 (07JUL1985 12:00:00)-Water Temperature (C)]]*OO[[#This Row],[91]]</f>
        <v>1.3040429993481249E-7</v>
      </c>
      <c r="CP31" s="10">
        <f>3/24000000*OO[[#This Row],[150 (07JUL1985 15:00:00)-Water Temperature (C)]]*OO[[#This Row],[92]]</f>
        <v>1.403349449209375E-7</v>
      </c>
      <c r="CQ31" s="10">
        <f>3/24000000*OO[[#This Row],[151 (07JUL1985 18:00:00)-Water Temperature (C)]]*OO[[#This Row],[93]]</f>
        <v>1.4067909765975001E-7</v>
      </c>
      <c r="CR31" s="10">
        <f>3/24000000*OO[[#This Row],[152 (07JUL1985 21:00:00)-Water Temperature (C)]]*OO[[#This Row],[94]]</f>
        <v>1.3056417265392499E-7</v>
      </c>
      <c r="CS31" s="10">
        <f>3/24000000*OO[[#This Row],[153 (08JUL1985 00:00:00)-Water Temperature (C)]]*OO[[#This Row],[95]]</f>
        <v>1.16228461626E-7</v>
      </c>
      <c r="CT31" s="10">
        <f>3/24000000*OO[[#This Row],[154 (08JUL1985 03:00:00)-Water Temperature (C)]]*OO[[#This Row],[96]]</f>
        <v>1.0293829416543749E-7</v>
      </c>
      <c r="CU31" s="10">
        <f>3/24000000*OO[[#This Row],[155 (08JUL1985 06:00:00)-Water Temperature (C)]]*OO[[#This Row],[97]]</f>
        <v>9.4635075498300001E-8</v>
      </c>
      <c r="CV31" s="10">
        <f>3/24000000*OO[[#This Row],[156 (08JUL1985 09:00:00)-Water Temperature (C)]]*OO[[#This Row],[98]]</f>
        <v>8.8053201845724998E-8</v>
      </c>
      <c r="CW31" s="10">
        <f>3/24000000*OO[[#This Row],[157 (08JUL1985 12:00:00)-Water Temperature (C)]]*OO[[#This Row],[99]]</f>
        <v>8.6165448370649986E-8</v>
      </c>
    </row>
    <row r="32" spans="1:101" x14ac:dyDescent="0.35">
      <c r="A32" t="s">
        <v>37</v>
      </c>
      <c r="B32">
        <v>815.40089999999998</v>
      </c>
      <c r="C32" s="10">
        <f>3/24*OO[[#This Row],[59 (26JUN1985 06:00:00)-Water Temperature (C)]]*OO[[#This Row],[1]]/SUM(OO[1])</f>
        <v>0.13104449161329118</v>
      </c>
      <c r="D32" s="10">
        <f>3/24*OO[[#This Row],[60 (26JUN1985 09:00:00)-Water Temperature (C)]]*OO[[#This Row],[2]]/SUM(OO[2])</f>
        <v>8.4784092000603113E-3</v>
      </c>
      <c r="E32" s="10">
        <f>3/24*OO[[#This Row],[61 (26JUN1985 12:00:00)-Water Temperature (C)]]*OO[[#This Row],[3]]/SUM(OO[3])</f>
        <v>2.0929543305241342E-4</v>
      </c>
      <c r="F32" s="10">
        <f>3/24*OO[[#This Row],[62 (26JUN1985 15:00:00)-Water Temperature (C)]]*OO[[#This Row],[4]]/SUM(OO[4])</f>
        <v>5.4834239294680564E-5</v>
      </c>
      <c r="G32" s="10">
        <f>3/24*OO[[#This Row],[63 (26JUN1985 18:00:00)-Water Temperature (C)]]*OO[[#This Row],[5]]/SUM(OO[5])</f>
        <v>4.8217575442538871E-5</v>
      </c>
      <c r="H32" s="10">
        <f>3/24*OO[[#This Row],[64 (26JUN1985 21:00:00)-Water Temperature (C)]]*OO[[#This Row],[6]]/SUM(OO[6])</f>
        <v>4.1279255209360219E-5</v>
      </c>
      <c r="I32" s="10">
        <f>3/24*OO[[#This Row],[65 (27JUN1985 00:00:00)-Water Temperature (C)]]*OO[[#This Row],[7]]/SUM(OO[7])</f>
        <v>3.5314731600827535E-5</v>
      </c>
      <c r="J32" s="10">
        <f>3/24*OO[[#This Row],[66 (27JUN1985 03:00:00)-Water Temperature (C)]]*OO[[#This Row],[8]]/SUM(OO[8])</f>
        <v>3.0613628265373584E-5</v>
      </c>
      <c r="K32" s="10">
        <f>3/24*OO[[#This Row],[67 (27JUN1985 06:00:00)-Water Temperature (C)]]*OO[[#This Row],[9]]/SUM(OO[9])</f>
        <v>2.9060896861734546E-5</v>
      </c>
      <c r="L32" s="10">
        <f>3/24*OO[[#This Row],[68 (27JUN1985 09:00:00)-Water Temperature (C)]]*OO[[#This Row],[10]]/SUM(OO[10])</f>
        <v>3.3625660704431355E-5</v>
      </c>
      <c r="M32" s="10">
        <f>3/24*OO[[#This Row],[69 (27JUN1985 12:00:00)-Water Temperature (C)]]*OO[[#This Row],[11]]/SUM(OO[11])</f>
        <v>3.8003837404399162E-5</v>
      </c>
      <c r="N32" s="10">
        <f>3/24*OO[[#This Row],[70 (27JUN1985 15:00:00)-Water Temperature (C)]]*OO[[#This Row],[12]]/SUM(OO[12])</f>
        <v>3.7863602239836139E-5</v>
      </c>
      <c r="O32" s="10">
        <f>3/24*OO[[#This Row],[71 (27JUN1985 18:00:00)-Water Temperature (C)]]*OO[[#This Row],[13]]/SUM(OO[13])</f>
        <v>3.4541441165699173E-5</v>
      </c>
      <c r="P32" s="10">
        <f>3/24*OO[[#This Row],[72 (27JUN1985 21:00:00)-Water Temperature (C)]]*OO[[#This Row],[14]]/SUM(OO[14])</f>
        <v>2.9831643183880318E-5</v>
      </c>
      <c r="Q32" s="10">
        <f>3/24*OO[[#This Row],[73 (28JUN1985 00:00:00)-Water Temperature (C)]]*OO[[#This Row],[15]]/SUM(OO[15])</f>
        <v>2.5182674789778674E-5</v>
      </c>
      <c r="R32" s="10">
        <f>3/24*OO[[#This Row],[74 (28JUN1985 03:00:00)-Water Temperature (C)]]*OO[[#This Row],[16]]/SUM(OO[16])</f>
        <v>2.132274546106529E-5</v>
      </c>
      <c r="S32" s="10">
        <f>3/24*OO[[#This Row],[75 (28JUN1985 06:00:00)-Water Temperature (C)]]*OO[[#This Row],[17]]/SUM(OO[17])</f>
        <v>1.8088095535915056E-5</v>
      </c>
      <c r="T32" s="10">
        <f>3/24*OO[[#This Row],[76 (28JUN1985 09:00:00)-Water Temperature (C)]]*OO[[#This Row],[18]]/SUM(OO[18])</f>
        <v>1.547116010145582E-5</v>
      </c>
      <c r="U32" s="10">
        <f>3/24*OO[[#This Row],[77 (28JUN1985 12:00:00)-Water Temperature (C)]]*OO[[#This Row],[19]]/SUM(OO[19])</f>
        <v>1.3577957482864969E-5</v>
      </c>
      <c r="V32" s="10">
        <f>3/24000000*OO[[#This Row],[78 (28JUN1985 15:00:00)-Water Temperature (C)]]*OO[[#This Row],[20]]</f>
        <v>1.20400432599825E-5</v>
      </c>
      <c r="W32" s="10">
        <f>3/24000000*OO[[#This Row],[79 (28JUN1985 18:00:00)-Water Temperature (C)]]*OO[[#This Row],[21]]</f>
        <v>1.0525963932872499E-5</v>
      </c>
      <c r="X32" s="10">
        <f>3/24000000*OO[[#This Row],[80 (28JUN1985 21:00:00)-Water Temperature (C)]]*OO[[#This Row],[22]]</f>
        <v>8.5172102735512497E-6</v>
      </c>
      <c r="Y32" s="10">
        <f>3/24000000*OO[[#This Row],[81 (29JUN1985 00:00:00)-Water Temperature (C)]]*OO[[#This Row],[23]]</f>
        <v>6.7506203452125E-6</v>
      </c>
      <c r="Z32" s="10">
        <f>3/24000000*OO[[#This Row],[82 (29JUN1985 03:00:00)-Water Temperature (C)]]*OO[[#This Row],[24]]</f>
        <v>5.4345134607449997E-6</v>
      </c>
      <c r="AA32" s="10">
        <f>3/24000000*OO[[#This Row],[83 (29JUN1985 06:00:00)-Water Temperature (C)]]*OO[[#This Row],[25]]</f>
        <v>4.6397396329987497E-6</v>
      </c>
      <c r="AB32" s="10">
        <f>3/24000000*OO[[#This Row],[84 (29JUN1985 09:00:00)-Water Temperature (C)]]*OO[[#This Row],[26]]</f>
        <v>3.7605102049750001E-6</v>
      </c>
      <c r="AC32" s="10">
        <f>3/24000000*OO[[#This Row],[85 (29JUN1985 12:00:00)-Water Temperature (C)]]*OO[[#This Row],[27]]</f>
        <v>2.8073517278550001E-6</v>
      </c>
      <c r="AD32" s="10">
        <f>3/24000000*OO[[#This Row],[86 (29JUN1985 15:00:00)-Water Temperature (C)]]*OO[[#This Row],[28]]</f>
        <v>2.0914655657424999E-6</v>
      </c>
      <c r="AE32" s="10">
        <f>3/24000000*OO[[#This Row],[88 (29JUN1985 21:00:00)-Water Temperature (C)]]*OO[[#This Row],[30]]</f>
        <v>1.2680194246739999E-6</v>
      </c>
      <c r="AF32" s="10">
        <f>3/24000000*OO[[#This Row],[88 (29JUN1985 21:00:00)-Water Temperature (C)]]*OO[[#This Row],[30]]</f>
        <v>1.2680194246739999E-6</v>
      </c>
      <c r="AG32" s="10">
        <f>3/24000000*OO[[#This Row],[89 (30JUN1985 00:00:00)-Water Temperature (C)]]*OO[[#This Row],[31]]</f>
        <v>1.0285691588699999E-6</v>
      </c>
      <c r="AH32" s="10">
        <f>3/24000000*OO[[#This Row],[90 (30JUN1985 03:00:00)-Water Temperature (C)]]*OO[[#This Row],[32]]</f>
        <v>8.6393333172599998E-7</v>
      </c>
      <c r="AI32" s="10">
        <f>3/24000000*OO[[#This Row],[91 (30JUN1985 06:00:00)-Water Temperature (C)]]*OO[[#This Row],[33]]</f>
        <v>7.6314948703662496E-7</v>
      </c>
      <c r="AJ32" s="10">
        <f>3/24000000*OO[[#This Row],[92 (30JUN1985 09:00:00)-Water Temperature (C)]]*OO[[#This Row],[34]]</f>
        <v>7.2182927211212493E-7</v>
      </c>
      <c r="AK32" s="10">
        <f>3/24000000*OO[[#This Row],[93 (30JUN1985 12:00:00)-Water Temperature (C)]]*OO[[#This Row],[35]]</f>
        <v>7.1533292355250006E-7</v>
      </c>
      <c r="AL32" s="10">
        <f>3/24000000*OO[[#This Row],[94 (30JUN1985 15:00:00)-Water Temperature (C)]]*OO[[#This Row],[36]]</f>
        <v>7.1745386742937504E-7</v>
      </c>
      <c r="AM32" s="10">
        <f>3/24000000*OO[[#This Row],[95 (30JUN1985 18:00:00)-Water Temperature (C)]]*OO[[#This Row],[37]]</f>
        <v>6.9541294100062498E-7</v>
      </c>
      <c r="AN32" s="10">
        <f>3/24000000*OO[[#This Row],[96 (30JUN1985 21:00:00)-Water Temperature (C)]]*OO[[#This Row],[38]]</f>
        <v>6.3015031867724986E-7</v>
      </c>
      <c r="AO32" s="10">
        <f>3/24000000*OO[[#This Row],[97 (01JUL1985 00:00:00)-Water Temperature (C)]]*OO[[#This Row],[39]]</f>
        <v>5.4525449689600002E-7</v>
      </c>
      <c r="AP32" s="10">
        <f>3/24000000*OO[[#This Row],[98 (01JUL1985 03:00:00)-Water Temperature (C)]]*OO[[#This Row],[40]]</f>
        <v>4.7479840972237499E-7</v>
      </c>
      <c r="AQ32" s="10">
        <f>3/24000000*OO[[#This Row],[99 (01JUL1985 06:00:00)-Water Temperature (C)]]*OO[[#This Row],[41]]</f>
        <v>4.4382684168299999E-7</v>
      </c>
      <c r="AR32" s="10">
        <f>3/24000000*OO[[#This Row],[100 (01JUL1985 09:00:00)-Water Temperature (C)]]*OO[[#This Row],[42]]</f>
        <v>4.8469487745575004E-7</v>
      </c>
      <c r="AS32" s="10">
        <f>3/24000000*OO[[#This Row],[101 (01JUL1985 12:00:00)-Water Temperature (C)]]*OO[[#This Row],[43]]</f>
        <v>5.3206924724E-7</v>
      </c>
      <c r="AT32" s="10">
        <f>3/24000000*OO[[#This Row],[102 (01JUL1985 15:00:00)-Water Temperature (C)]]*OO[[#This Row],[44]]</f>
        <v>5.5465027808062505E-7</v>
      </c>
      <c r="AU32" s="10">
        <f>3/24000000*OO[[#This Row],[103 (01JUL1985 18:00:00)-Water Temperature (C)]]*OO[[#This Row],[45]]</f>
        <v>5.2905845224624994E-7</v>
      </c>
      <c r="AV32" s="10">
        <f>3/24000000*OO[[#This Row],[104 (01JUL1985 21:00:00)-Water Temperature (C)]]*OO[[#This Row],[46]]</f>
        <v>4.7731864623749994E-7</v>
      </c>
      <c r="AW32" s="10">
        <f>3/24000000*OO[[#This Row],[105 (02JUL1985 00:00:00)-Water Temperature (C)]]*OO[[#This Row],[47]]</f>
        <v>4.2137439054287502E-7</v>
      </c>
      <c r="AX32" s="10">
        <f>3/24000000*OO[[#This Row],[106 (02JUL1985 03:00:00)-Water Temperature (C)]]*OO[[#This Row],[48]]</f>
        <v>3.7616201517212499E-7</v>
      </c>
      <c r="AY32" s="10">
        <f>3/24000000*OO[[#This Row],[107 (02JUL1985 06:00:00)-Water Temperature (C)]]*OO[[#This Row],[49]]</f>
        <v>3.5539515394000001E-7</v>
      </c>
      <c r="AZ32" s="10">
        <f>3/24000000*OO[[#This Row],[108 (02JUL1985 09:00:00)-Water Temperature (C)]]*OO[[#This Row],[50]]</f>
        <v>3.7786477775900001E-7</v>
      </c>
      <c r="BA32" s="10">
        <f>3/24000000*OO[[#This Row],[109 (02JUL1985 12:00:00)-Water Temperature (C)]]*OO[[#This Row],[51]]</f>
        <v>4.03682131002375E-7</v>
      </c>
      <c r="BB32" s="10">
        <f>3/24000000*OO[[#This Row],[110 (02JUL1985 15:00:00)-Water Temperature (C)]]*OO[[#This Row],[52]]</f>
        <v>4.1454850947412495E-7</v>
      </c>
      <c r="BC32" s="10">
        <f>3/24000000*OO[[#This Row],[111 (02JUL1985 18:00:00)-Water Temperature (C)]]*OO[[#This Row],[53]]</f>
        <v>4.0270515662912498E-7</v>
      </c>
      <c r="BD32" s="10">
        <f>3/24000000*OO[[#This Row],[112 (02JUL1985 21:00:00)-Water Temperature (C)]]*OO[[#This Row],[54]]</f>
        <v>3.6882046666050003E-7</v>
      </c>
      <c r="BE32" s="10">
        <f>3/24000000*OO[[#This Row],[113 (03JUL1985 00:00:00)-Water Temperature (C)]]*OO[[#This Row],[55]]</f>
        <v>3.2276753167387497E-7</v>
      </c>
      <c r="BF32" s="10">
        <f>3/24000000*OO[[#This Row],[114 (03JUL1985 03:00:00)-Water Temperature (C)]]*OO[[#This Row],[56]]</f>
        <v>2.8106355574250001E-7</v>
      </c>
      <c r="BG32" s="10">
        <f>3/24000000*OO[[#This Row],[115 (03JUL1985 06:00:00)-Water Temperature (C)]]*OO[[#This Row],[57]]</f>
        <v>2.57992734528125E-7</v>
      </c>
      <c r="BH32" s="10">
        <f>3/24000000*OO[[#This Row],[116 (03JUL1985 09:00:00)-Water Temperature (C)]]*OO[[#This Row],[58]]</f>
        <v>2.7016495629349994E-7</v>
      </c>
      <c r="BI32" s="10">
        <f>3/24000000*OO[[#This Row],[117 (03JUL1985 12:00:00)-Water Temperature (C)]]*OO[[#This Row],[59]]</f>
        <v>2.9345525260399994E-7</v>
      </c>
      <c r="BJ32" s="10">
        <f>3/24000000*OO[[#This Row],[118 (03JUL1985 15:00:00)-Water Temperature (C)]]*OO[[#This Row],[60]]</f>
        <v>3.0784368187500001E-7</v>
      </c>
      <c r="BK32" s="10">
        <f>3/24000000*OO[[#This Row],[119 (03JUL1985 18:00:00)-Water Temperature (C)]]*OO[[#This Row],[61]]</f>
        <v>3.0326891239124998E-7</v>
      </c>
      <c r="BL32" s="10">
        <f>3/24000000*OO[[#This Row],[120 (03JUL1985 21:00:00)-Water Temperature (C)]]*OO[[#This Row],[62]]</f>
        <v>2.7532225053200002E-7</v>
      </c>
      <c r="BM32" s="10">
        <f>3/24000000*OO[[#This Row],[121 (04JUL1985 00:00:00)-Water Temperature (C)]]*OO[[#This Row],[63]]</f>
        <v>2.4058020342737497E-7</v>
      </c>
      <c r="BN32" s="10">
        <f>3/24000000*OO[[#This Row],[122 (04JUL1985 03:00:00)-Water Temperature (C)]]*OO[[#This Row],[64]]</f>
        <v>2.10904452132625E-7</v>
      </c>
      <c r="BO32" s="10">
        <f>3/24000000*OO[[#This Row],[123 (04JUL1985 06:00:00)-Water Temperature (C)]]*OO[[#This Row],[65]]</f>
        <v>1.9576776121537498E-7</v>
      </c>
      <c r="BP32" s="10">
        <f>3/24000000*OO[[#This Row],[124 (04JUL1985 09:00:00)-Water Temperature (C)]]*OO[[#This Row],[66]]</f>
        <v>1.9961487580575002E-7</v>
      </c>
      <c r="BQ32" s="10">
        <f>3/24000000*OO[[#This Row],[125 (04JUL1985 12:00:00)-Water Temperature (C)]]*OO[[#This Row],[67]]</f>
        <v>2.0357981185500001E-7</v>
      </c>
      <c r="BR32" s="10">
        <f>3/24000000*OO[[#This Row],[126 (04JUL1985 15:00:00)-Water Temperature (C)]]*OO[[#This Row],[68]]</f>
        <v>2.0727264725999999E-7</v>
      </c>
      <c r="BS32" s="10">
        <f>3/24000000*OO[[#This Row],[127 (04JUL1985 18:00:00)-Water Temperature (C)]]*OO[[#This Row],[69]]</f>
        <v>1.9781101547549997E-7</v>
      </c>
      <c r="BT32" s="10">
        <f>3/24000000*OO[[#This Row],[128 (04JUL1985 21:00:00)-Water Temperature (C)]]*OO[[#This Row],[70]]</f>
        <v>1.8277702794337499E-7</v>
      </c>
      <c r="BU32" s="10">
        <f>3/24000000*OO[[#This Row],[129 (05JUL1985 00:00:00)-Water Temperature (C)]]*OO[[#This Row],[71]]</f>
        <v>1.6647004219462498E-7</v>
      </c>
      <c r="BV32" s="10">
        <f>3/24000000*OO[[#This Row],[130 (05JUL1985 03:00:00)-Water Temperature (C)]]*OO[[#This Row],[72]]</f>
        <v>1.5522476906999999E-7</v>
      </c>
      <c r="BW32" s="10">
        <f>3/24000000*OO[[#This Row],[131 (05JUL1985 06:00:00)-Water Temperature (C)]]*OO[[#This Row],[73]]</f>
        <v>1.4917572502650003E-7</v>
      </c>
      <c r="BX32" s="10">
        <f>3/24000000*OO[[#This Row],[132 (05JUL1985 09:00:00)-Water Temperature (C)]]*OO[[#This Row],[74]]</f>
        <v>1.5901272914525E-7</v>
      </c>
      <c r="BY32" s="10">
        <f>3/24000000*OO[[#This Row],[133 (05JUL1985 12:00:00)-Water Temperature (C)]]*OO[[#This Row],[75]]</f>
        <v>1.6709237321700002E-7</v>
      </c>
      <c r="BZ32" s="10">
        <f>3/24000000*OO[[#This Row],[134 (05JUL1985 15:00:00)-Water Temperature (C)]]*OO[[#This Row],[76]]</f>
        <v>1.7327744938124999E-7</v>
      </c>
      <c r="CA32" s="10">
        <f>3/24000000*OO[[#This Row],[135 (05JUL1985 18:00:00)-Water Temperature (C)]]*OO[[#This Row],[77]]</f>
        <v>1.7032384001399998E-7</v>
      </c>
      <c r="CB32" s="10">
        <f>3/24000000*OO[[#This Row],[136 (05JUL1985 21:00:00)-Water Temperature (C)]]*OO[[#This Row],[78]]</f>
        <v>1.6059502258076249E-7</v>
      </c>
      <c r="CC32" s="10">
        <f>3/24000000*OO[[#This Row],[137 (06JUL1985 00:00:00)-Water Temperature (C)]]*OO[[#This Row],[79]]</f>
        <v>1.4582016436037502E-7</v>
      </c>
      <c r="CD32" s="10">
        <f>3/24000000*OO[[#This Row],[138 (06JUL1985 03:00:00)-Water Temperature (C)]]*OO[[#This Row],[80]]</f>
        <v>1.3137206804767501E-7</v>
      </c>
      <c r="CE32" s="10">
        <f>3/24000000*OO[[#This Row],[139 (06JUL1985 06:00:00)-Water Temperature (C)]]*OO[[#This Row],[81]]</f>
        <v>1.2477291922679998E-7</v>
      </c>
      <c r="CF32" s="10">
        <f>3/24000000*OO[[#This Row],[140 (06JUL1985 09:00:00)-Water Temperature (C)]]*OO[[#This Row],[82]]</f>
        <v>1.3034819465906251E-7</v>
      </c>
      <c r="CG32" s="10">
        <f>3/24000000*OO[[#This Row],[141 (06JUL1985 12:00:00)-Water Temperature (C)]]*OO[[#This Row],[83]]</f>
        <v>1.34457601685E-7</v>
      </c>
      <c r="CH32" s="10">
        <f>3/24000000*OO[[#This Row],[142 (06JUL1985 15:00:00)-Water Temperature (C)]]*OO[[#This Row],[84]]</f>
        <v>1.3696773659587498E-7</v>
      </c>
      <c r="CI32" s="10">
        <f>3/24000000*OO[[#This Row],[143 (06JUL1985 18:00:00)-Water Temperature (C)]]*OO[[#This Row],[85]]</f>
        <v>1.3471053782304999E-7</v>
      </c>
      <c r="CJ32" s="10">
        <f>3/24000000*OO[[#This Row],[144 (06JUL1985 21:00:00)-Water Temperature (C)]]*OO[[#This Row],[86]]</f>
        <v>1.2506162500891248E-7</v>
      </c>
      <c r="CK32" s="10">
        <f>3/24000000*OO[[#This Row],[145 (07JUL1985 00:00:00)-Water Temperature (C)]]*OO[[#This Row],[87]]</f>
        <v>1.0927108162102498E-7</v>
      </c>
      <c r="CL32" s="10">
        <f>3/24000000*OO[[#This Row],[146 (07JUL1985 03:00:00)-Water Temperature (C)]]*OO[[#This Row],[88]]</f>
        <v>9.3853736452950005E-8</v>
      </c>
      <c r="CM32" s="10">
        <f>3/24000000*OO[[#This Row],[147 (07JUL1985 06:00:00)-Water Temperature (C)]]*OO[[#This Row],[89]]</f>
        <v>8.7055318082724993E-8</v>
      </c>
      <c r="CN32" s="10">
        <f>3/24000000*OO[[#This Row],[148 (07JUL1985 09:00:00)-Water Temperature (C)]]*OO[[#This Row],[90]]</f>
        <v>9.7778883886199993E-8</v>
      </c>
      <c r="CO32" s="10">
        <f>3/24000000*OO[[#This Row],[149 (07JUL1985 12:00:00)-Water Temperature (C)]]*OO[[#This Row],[91]]</f>
        <v>1.1357253145479998E-7</v>
      </c>
      <c r="CP32" s="10">
        <f>3/24000000*OO[[#This Row],[150 (07JUL1985 15:00:00)-Water Temperature (C)]]*OO[[#This Row],[92]]</f>
        <v>1.232379275372E-7</v>
      </c>
      <c r="CQ32" s="10">
        <f>3/24000000*OO[[#This Row],[151 (07JUL1985 18:00:00)-Water Temperature (C)]]*OO[[#This Row],[93]]</f>
        <v>1.2429786399727499E-7</v>
      </c>
      <c r="CR32" s="10">
        <f>3/24000000*OO[[#This Row],[152 (07JUL1985 21:00:00)-Water Temperature (C)]]*OO[[#This Row],[94]]</f>
        <v>1.1555684329418749E-7</v>
      </c>
      <c r="CS32" s="10">
        <f>3/24000000*OO[[#This Row],[153 (08JUL1985 00:00:00)-Water Temperature (C)]]*OO[[#This Row],[95]]</f>
        <v>1.0303893859380001E-7</v>
      </c>
      <c r="CT32" s="10">
        <f>3/24000000*OO[[#This Row],[154 (08JUL1985 03:00:00)-Water Temperature (C)]]*OO[[#This Row],[96]]</f>
        <v>9.1126993167900003E-8</v>
      </c>
      <c r="CU32" s="10">
        <f>3/24000000*OO[[#This Row],[155 (08JUL1985 06:00:00)-Water Temperature (C)]]*OO[[#This Row],[97]]</f>
        <v>8.3549945158049998E-8</v>
      </c>
      <c r="CV32" s="10">
        <f>3/24000000*OO[[#This Row],[156 (08JUL1985 09:00:00)-Water Temperature (C)]]*OO[[#This Row],[98]]</f>
        <v>7.7971735905862505E-8</v>
      </c>
      <c r="CW32" s="10">
        <f>3/24000000*OO[[#This Row],[157 (08JUL1985 12:00:00)-Water Temperature (C)]]*OO[[#This Row],[99]]</f>
        <v>7.6247662782499996E-8</v>
      </c>
    </row>
    <row r="33" spans="1:101" x14ac:dyDescent="0.35">
      <c r="A33" t="s">
        <v>38</v>
      </c>
      <c r="B33">
        <v>821.43299999999999</v>
      </c>
      <c r="C33" s="10">
        <f>3/24*OO[[#This Row],[59 (26JUN1985 06:00:00)-Water Temperature (C)]]*OO[[#This Row],[1]]/SUM(OO[1])</f>
        <v>0.13727304188843648</v>
      </c>
      <c r="D33" s="10">
        <f>3/24*OO[[#This Row],[60 (26JUN1985 09:00:00)-Water Temperature (C)]]*OO[[#This Row],[2]]/SUM(OO[2])</f>
        <v>1.2763574278346557E-2</v>
      </c>
      <c r="E33" s="10">
        <f>3/24*OO[[#This Row],[61 (26JUN1985 12:00:00)-Water Temperature (C)]]*OO[[#This Row],[3]]/SUM(OO[3])</f>
        <v>3.2138557795884201E-4</v>
      </c>
      <c r="F33" s="10">
        <f>3/24*OO[[#This Row],[62 (26JUN1985 15:00:00)-Water Temperature (C)]]*OO[[#This Row],[4]]/SUM(OO[4])</f>
        <v>5.4940665157423585E-5</v>
      </c>
      <c r="G33" s="10">
        <f>3/24*OO[[#This Row],[63 (26JUN1985 18:00:00)-Water Temperature (C)]]*OO[[#This Row],[5]]/SUM(OO[5])</f>
        <v>4.7100174833706824E-5</v>
      </c>
      <c r="H33" s="10">
        <f>3/24*OO[[#This Row],[64 (26JUN1985 21:00:00)-Water Temperature (C)]]*OO[[#This Row],[6]]/SUM(OO[6])</f>
        <v>4.0233478400390353E-5</v>
      </c>
      <c r="I33" s="10">
        <f>3/24*OO[[#This Row],[65 (27JUN1985 00:00:00)-Water Temperature (C)]]*OO[[#This Row],[7]]/SUM(OO[7])</f>
        <v>3.4395029450778505E-5</v>
      </c>
      <c r="J33" s="10">
        <f>3/24*OO[[#This Row],[66 (27JUN1985 03:00:00)-Water Temperature (C)]]*OO[[#This Row],[8]]/SUM(OO[8])</f>
        <v>2.968176902024552E-5</v>
      </c>
      <c r="K33" s="10">
        <f>3/24*OO[[#This Row],[67 (27JUN1985 06:00:00)-Water Temperature (C)]]*OO[[#This Row],[9]]/SUM(OO[9])</f>
        <v>2.7599833344961371E-5</v>
      </c>
      <c r="L33" s="10">
        <f>3/24*OO[[#This Row],[68 (27JUN1985 09:00:00)-Water Temperature (C)]]*OO[[#This Row],[10]]/SUM(OO[10])</f>
        <v>3.1538541680188492E-5</v>
      </c>
      <c r="M33" s="10">
        <f>3/24*OO[[#This Row],[69 (27JUN1985 12:00:00)-Water Temperature (C)]]*OO[[#This Row],[11]]/SUM(OO[11])</f>
        <v>3.6018728380427824E-5</v>
      </c>
      <c r="N33" s="10">
        <f>3/24*OO[[#This Row],[70 (27JUN1985 15:00:00)-Water Temperature (C)]]*OO[[#This Row],[12]]/SUM(OO[12])</f>
        <v>3.6007047020449996E-5</v>
      </c>
      <c r="O33" s="10">
        <f>3/24*OO[[#This Row],[71 (27JUN1985 18:00:00)-Water Temperature (C)]]*OO[[#This Row],[13]]/SUM(OO[13])</f>
        <v>3.2935241573007145E-5</v>
      </c>
      <c r="P33" s="10">
        <f>3/24*OO[[#This Row],[72 (27JUN1985 21:00:00)-Water Temperature (C)]]*OO[[#This Row],[14]]/SUM(OO[14])</f>
        <v>2.834263243513827E-5</v>
      </c>
      <c r="Q33" s="10">
        <f>3/24*OO[[#This Row],[73 (28JUN1985 00:00:00)-Water Temperature (C)]]*OO[[#This Row],[15]]/SUM(OO[15])</f>
        <v>2.3749247046460328E-5</v>
      </c>
      <c r="R33" s="10">
        <f>3/24*OO[[#This Row],[74 (28JUN1985 03:00:00)-Water Temperature (C)]]*OO[[#This Row],[16]]/SUM(OO[16])</f>
        <v>1.9968234208347624E-5</v>
      </c>
      <c r="S33" s="10">
        <f>3/24*OO[[#This Row],[75 (28JUN1985 06:00:00)-Water Temperature (C)]]*OO[[#This Row],[17]]/SUM(OO[17])</f>
        <v>1.7054084132041919E-5</v>
      </c>
      <c r="T33" s="10">
        <f>3/24*OO[[#This Row],[76 (28JUN1985 09:00:00)-Water Temperature (C)]]*OO[[#This Row],[18]]/SUM(OO[18])</f>
        <v>1.4736454453711602E-5</v>
      </c>
      <c r="U33" s="10">
        <f>3/24*OO[[#This Row],[77 (28JUN1985 12:00:00)-Water Temperature (C)]]*OO[[#This Row],[19]]/SUM(OO[19])</f>
        <v>1.2976053826956026E-5</v>
      </c>
      <c r="V33" s="10">
        <f>3/24000000*OO[[#This Row],[78 (28JUN1985 15:00:00)-Water Temperature (C)]]*OO[[#This Row],[20]]</f>
        <v>1.1557116078462499E-5</v>
      </c>
      <c r="W33" s="10">
        <f>3/24000000*OO[[#This Row],[79 (28JUN1985 18:00:00)-Water Temperature (C)]]*OO[[#This Row],[21]]</f>
        <v>1.0166943372969999E-5</v>
      </c>
      <c r="X33" s="10">
        <f>3/24000000*OO[[#This Row],[80 (28JUN1985 21:00:00)-Water Temperature (C)]]*OO[[#This Row],[22]]</f>
        <v>8.2974037913349993E-6</v>
      </c>
      <c r="Y33" s="10">
        <f>3/24000000*OO[[#This Row],[81 (29JUN1985 00:00:00)-Water Temperature (C)]]*OO[[#This Row],[23]]</f>
        <v>6.6027025947024988E-6</v>
      </c>
      <c r="Z33" s="10">
        <f>3/24000000*OO[[#This Row],[82 (29JUN1985 03:00:00)-Water Temperature (C)]]*OO[[#This Row],[24]]</f>
        <v>5.3204948969949997E-6</v>
      </c>
      <c r="AA33" s="10">
        <f>3/24000000*OO[[#This Row],[83 (29JUN1985 06:00:00)-Water Temperature (C)]]*OO[[#This Row],[25]]</f>
        <v>4.5494423969062499E-6</v>
      </c>
      <c r="AB33" s="10">
        <f>3/24000000*OO[[#This Row],[84 (29JUN1985 09:00:00)-Water Temperature (C)]]*OO[[#This Row],[26]]</f>
        <v>3.7740588313099999E-6</v>
      </c>
      <c r="AC33" s="10">
        <f>3/24000000*OO[[#This Row],[85 (29JUN1985 12:00:00)-Water Temperature (C)]]*OO[[#This Row],[27]]</f>
        <v>2.8418787765949999E-6</v>
      </c>
      <c r="AD33" s="10">
        <f>3/24000000*OO[[#This Row],[86 (29JUN1985 15:00:00)-Water Temperature (C)]]*OO[[#This Row],[28]]</f>
        <v>2.1078567094899998E-6</v>
      </c>
      <c r="AE33" s="10">
        <f>3/24000000*OO[[#This Row],[88 (29JUN1985 21:00:00)-Water Temperature (C)]]*OO[[#This Row],[30]]</f>
        <v>1.2648663933404997E-6</v>
      </c>
      <c r="AF33" s="10">
        <f>3/24000000*OO[[#This Row],[88 (29JUN1985 21:00:00)-Water Temperature (C)]]*OO[[#This Row],[30]]</f>
        <v>1.2648663933404997E-6</v>
      </c>
      <c r="AG33" s="10">
        <f>3/24000000*OO[[#This Row],[89 (30JUN1985 00:00:00)-Water Temperature (C)]]*OO[[#This Row],[31]]</f>
        <v>1.02085084949775E-6</v>
      </c>
      <c r="AH33" s="10">
        <f>3/24000000*OO[[#This Row],[90 (30JUN1985 03:00:00)-Water Temperature (C)]]*OO[[#This Row],[32]]</f>
        <v>8.5310154132937502E-7</v>
      </c>
      <c r="AI33" s="10">
        <f>3/24000000*OO[[#This Row],[91 (30JUN1985 06:00:00)-Water Temperature (C)]]*OO[[#This Row],[33]]</f>
        <v>7.4992027162500005E-7</v>
      </c>
      <c r="AJ33" s="10">
        <f>3/24000000*OO[[#This Row],[92 (30JUN1985 09:00:00)-Water Temperature (C)]]*OO[[#This Row],[34]]</f>
        <v>7.0911326073899998E-7</v>
      </c>
      <c r="AK33" s="10">
        <f>3/24000000*OO[[#This Row],[93 (30JUN1985 12:00:00)-Water Temperature (C)]]*OO[[#This Row],[35]]</f>
        <v>6.9995791641149992E-7</v>
      </c>
      <c r="AL33" s="10">
        <f>3/24000000*OO[[#This Row],[94 (30JUN1985 15:00:00)-Water Temperature (C)]]*OO[[#This Row],[36]]</f>
        <v>7.0204299559687502E-7</v>
      </c>
      <c r="AM33" s="10">
        <f>3/24000000*OO[[#This Row],[95 (30JUN1985 18:00:00)-Water Temperature (C)]]*OO[[#This Row],[37]]</f>
        <v>6.8287195656637501E-7</v>
      </c>
      <c r="AN33" s="10">
        <f>3/24000000*OO[[#This Row],[96 (30JUN1985 21:00:00)-Water Temperature (C)]]*OO[[#This Row],[38]]</f>
        <v>6.2033534439449999E-7</v>
      </c>
      <c r="AO33" s="10">
        <f>3/24000000*OO[[#This Row],[97 (01JUL1985 00:00:00)-Water Temperature (C)]]*OO[[#This Row],[39]]</f>
        <v>5.3725201160624997E-7</v>
      </c>
      <c r="AP33" s="10">
        <f>3/24000000*OO[[#This Row],[98 (01JUL1985 03:00:00)-Water Temperature (C)]]*OO[[#This Row],[40]]</f>
        <v>4.6632177244799999E-7</v>
      </c>
      <c r="AQ33" s="10">
        <f>3/24000000*OO[[#This Row],[99 (01JUL1985 06:00:00)-Water Temperature (C)]]*OO[[#This Row],[41]]</f>
        <v>4.3203396109199996E-7</v>
      </c>
      <c r="AR33" s="10">
        <f>3/24000000*OO[[#This Row],[100 (01JUL1985 09:00:00)-Water Temperature (C)]]*OO[[#This Row],[42]]</f>
        <v>4.6860021316250002E-7</v>
      </c>
      <c r="AS33" s="10">
        <f>3/24000000*OO[[#This Row],[101 (01JUL1985 12:00:00)-Water Temperature (C)]]*OO[[#This Row],[43]]</f>
        <v>5.1494109025074993E-7</v>
      </c>
      <c r="AT33" s="10">
        <f>3/24000000*OO[[#This Row],[102 (01JUL1985 15:00:00)-Water Temperature (C)]]*OO[[#This Row],[44]]</f>
        <v>5.4062081822924998E-7</v>
      </c>
      <c r="AU33" s="10">
        <f>3/24000000*OO[[#This Row],[103 (01JUL1985 18:00:00)-Water Temperature (C)]]*OO[[#This Row],[45]]</f>
        <v>5.1867357924274999E-7</v>
      </c>
      <c r="AV33" s="10">
        <f>3/24000000*OO[[#This Row],[104 (01JUL1985 21:00:00)-Water Temperature (C)]]*OO[[#This Row],[46]]</f>
        <v>4.6878280216874992E-7</v>
      </c>
      <c r="AW33" s="10">
        <f>3/24000000*OO[[#This Row],[105 (02JUL1985 00:00:00)-Water Temperature (C)]]*OO[[#This Row],[47]]</f>
        <v>4.1359719604499999E-7</v>
      </c>
      <c r="AX33" s="10">
        <f>3/24000000*OO[[#This Row],[106 (02JUL1985 03:00:00)-Water Temperature (C)]]*OO[[#This Row],[48]]</f>
        <v>3.6826354119774992E-7</v>
      </c>
      <c r="AY33" s="10">
        <f>3/24000000*OO[[#This Row],[107 (02JUL1985 06:00:00)-Water Temperature (C)]]*OO[[#This Row],[49]]</f>
        <v>3.4587776049850001E-7</v>
      </c>
      <c r="AZ33" s="10">
        <f>3/24000000*OO[[#This Row],[108 (02JUL1985 09:00:00)-Water Temperature (C)]]*OO[[#This Row],[50]]</f>
        <v>3.6676727241199995E-7</v>
      </c>
      <c r="BA33" s="10">
        <f>3/24000000*OO[[#This Row],[109 (02JUL1985 12:00:00)-Water Temperature (C)]]*OO[[#This Row],[51]]</f>
        <v>3.9186951576200001E-7</v>
      </c>
      <c r="BB33" s="10">
        <f>3/24000000*OO[[#This Row],[110 (02JUL1985 15:00:00)-Water Temperature (C)]]*OO[[#This Row],[52]]</f>
        <v>4.0448054601749997E-7</v>
      </c>
      <c r="BC33" s="10">
        <f>3/24000000*OO[[#This Row],[111 (02JUL1985 18:00:00)-Water Temperature (C)]]*OO[[#This Row],[53]]</f>
        <v>3.9480725881187502E-7</v>
      </c>
      <c r="BD33" s="10">
        <f>3/24000000*OO[[#This Row],[112 (02JUL1985 21:00:00)-Water Temperature (C)]]*OO[[#This Row],[54]]</f>
        <v>3.6245142039599996E-7</v>
      </c>
      <c r="BE33" s="10">
        <f>3/24000000*OO[[#This Row],[113 (03JUL1985 00:00:00)-Water Temperature (C)]]*OO[[#This Row],[55]]</f>
        <v>3.1738131445875003E-7</v>
      </c>
      <c r="BF33" s="10">
        <f>3/24000000*OO[[#This Row],[114 (03JUL1985 03:00:00)-Water Temperature (C)]]*OO[[#This Row],[56]]</f>
        <v>2.7607407746599997E-7</v>
      </c>
      <c r="BG33" s="10">
        <f>3/24000000*OO[[#This Row],[115 (03JUL1985 06:00:00)-Water Temperature (C)]]*OO[[#This Row],[57]]</f>
        <v>2.5158004512300002E-7</v>
      </c>
      <c r="BH33" s="10">
        <f>3/24000000*OO[[#This Row],[116 (03JUL1985 09:00:00)-Water Temperature (C)]]*OO[[#This Row],[58]]</f>
        <v>2.6231427390875E-7</v>
      </c>
      <c r="BI33" s="10">
        <f>3/24000000*OO[[#This Row],[117 (03JUL1985 12:00:00)-Water Temperature (C)]]*OO[[#This Row],[59]]</f>
        <v>2.84671312303125E-7</v>
      </c>
      <c r="BJ33" s="10">
        <f>3/24000000*OO[[#This Row],[118 (03JUL1985 15:00:00)-Water Temperature (C)]]*OO[[#This Row],[60]]</f>
        <v>2.9981337649012503E-7</v>
      </c>
      <c r="BK33" s="10">
        <f>3/24000000*OO[[#This Row],[119 (03JUL1985 18:00:00)-Water Temperature (C)]]*OO[[#This Row],[61]]</f>
        <v>2.9717935939537499E-7</v>
      </c>
      <c r="BL33" s="10">
        <f>3/24000000*OO[[#This Row],[120 (03JUL1985 21:00:00)-Water Temperature (C)]]*OO[[#This Row],[62]]</f>
        <v>2.7073329758200003E-7</v>
      </c>
      <c r="BM33" s="10">
        <f>3/24000000*OO[[#This Row],[121 (04JUL1985 00:00:00)-Water Temperature (C)]]*OO[[#This Row],[63]]</f>
        <v>2.3675905378125003E-7</v>
      </c>
      <c r="BN33" s="10">
        <f>3/24000000*OO[[#This Row],[122 (04JUL1985 03:00:00)-Water Temperature (C)]]*OO[[#This Row],[64]]</f>
        <v>2.0702756204912499E-7</v>
      </c>
      <c r="BO33" s="10">
        <f>3/24000000*OO[[#This Row],[123 (04JUL1985 06:00:00)-Water Temperature (C)]]*OO[[#This Row],[65]]</f>
        <v>1.90924076582E-7</v>
      </c>
      <c r="BP33" s="10">
        <f>3/24000000*OO[[#This Row],[124 (04JUL1985 09:00:00)-Water Temperature (C)]]*OO[[#This Row],[66]]</f>
        <v>1.9387507619812502E-7</v>
      </c>
      <c r="BQ33" s="10">
        <f>3/24000000*OO[[#This Row],[125 (04JUL1985 12:00:00)-Water Temperature (C)]]*OO[[#This Row],[67]]</f>
        <v>1.9777901603624998E-7</v>
      </c>
      <c r="BR33" s="10">
        <f>3/24000000*OO[[#This Row],[126 (04JUL1985 15:00:00)-Water Temperature (C)]]*OO[[#This Row],[68]]</f>
        <v>2.0202608053487498E-7</v>
      </c>
      <c r="BS33" s="10">
        <f>3/24000000*OO[[#This Row],[127 (04JUL1985 18:00:00)-Water Temperature (C)]]*OO[[#This Row],[69]]</f>
        <v>1.9347675727725E-7</v>
      </c>
      <c r="BT33" s="10">
        <f>3/24000000*OO[[#This Row],[128 (04JUL1985 21:00:00)-Water Temperature (C)]]*OO[[#This Row],[70]]</f>
        <v>1.7891283263799999E-7</v>
      </c>
      <c r="BU33" s="10">
        <f>3/24000000*OO[[#This Row],[129 (05JUL1985 00:00:00)-Water Temperature (C)]]*OO[[#This Row],[71]]</f>
        <v>1.6299932384374998E-7</v>
      </c>
      <c r="BV33" s="10">
        <f>3/24000000*OO[[#This Row],[130 (05JUL1985 03:00:00)-Water Temperature (C)]]*OO[[#This Row],[72]]</f>
        <v>1.5145378934399999E-7</v>
      </c>
      <c r="BW33" s="10">
        <f>3/24000000*OO[[#This Row],[131 (05JUL1985 06:00:00)-Water Temperature (C)]]*OO[[#This Row],[73]]</f>
        <v>1.4501267184062498E-7</v>
      </c>
      <c r="BX33" s="10">
        <f>3/24000000*OO[[#This Row],[132 (05JUL1985 09:00:00)-Water Temperature (C)]]*OO[[#This Row],[74]]</f>
        <v>1.5386168638574998E-7</v>
      </c>
      <c r="BY33" s="10">
        <f>3/24000000*OO[[#This Row],[133 (05JUL1985 12:00:00)-Water Temperature (C)]]*OO[[#This Row],[75]]</f>
        <v>1.6182091960475E-7</v>
      </c>
      <c r="BZ33" s="10">
        <f>3/24000000*OO[[#This Row],[134 (05JUL1985 15:00:00)-Water Temperature (C)]]*OO[[#This Row],[76]]</f>
        <v>1.684962166192125E-7</v>
      </c>
      <c r="CA33" s="10">
        <f>3/24000000*OO[[#This Row],[135 (05JUL1985 18:00:00)-Water Temperature (C)]]*OO[[#This Row],[77]]</f>
        <v>1.6642372765956248E-7</v>
      </c>
      <c r="CB33" s="10">
        <f>3/24000000*OO[[#This Row],[136 (05JUL1985 21:00:00)-Water Temperature (C)]]*OO[[#This Row],[78]]</f>
        <v>1.5717823148218748E-7</v>
      </c>
      <c r="CC33" s="10">
        <f>3/24000000*OO[[#This Row],[137 (06JUL1985 00:00:00)-Water Temperature (C)]]*OO[[#This Row],[79]]</f>
        <v>1.4301345511743751E-7</v>
      </c>
      <c r="CD33" s="10">
        <f>3/24000000*OO[[#This Row],[138 (06JUL1985 03:00:00)-Water Temperature (C)]]*OO[[#This Row],[80]]</f>
        <v>1.287551359130125E-7</v>
      </c>
      <c r="CE33" s="10">
        <f>3/24000000*OO[[#This Row],[139 (06JUL1985 06:00:00)-Water Temperature (C)]]*OO[[#This Row],[81]]</f>
        <v>1.2167836707650001E-7</v>
      </c>
      <c r="CF33" s="10">
        <f>3/24000000*OO[[#This Row],[140 (06JUL1985 09:00:00)-Water Temperature (C)]]*OO[[#This Row],[82]]</f>
        <v>1.2723707094065E-7</v>
      </c>
      <c r="CG33" s="10">
        <f>3/24000000*OO[[#This Row],[141 (06JUL1985 12:00:00)-Water Temperature (C)]]*OO[[#This Row],[83]]</f>
        <v>1.3130122993994998E-7</v>
      </c>
      <c r="CH33" s="10">
        <f>3/24000000*OO[[#This Row],[142 (06JUL1985 15:00:00)-Water Temperature (C)]]*OO[[#This Row],[84]]</f>
        <v>1.3411209820182499E-7</v>
      </c>
      <c r="CI33" s="10">
        <f>3/24000000*OO[[#This Row],[143 (06JUL1985 18:00:00)-Water Temperature (C)]]*OO[[#This Row],[85]]</f>
        <v>1.3232561153041252E-7</v>
      </c>
      <c r="CJ33" s="10">
        <f>3/24000000*OO[[#This Row],[144 (06JUL1985 21:00:00)-Water Temperature (C)]]*OO[[#This Row],[86]]</f>
        <v>1.2309855384207497E-7</v>
      </c>
      <c r="CK33" s="10">
        <f>3/24000000*OO[[#This Row],[145 (07JUL1985 00:00:00)-Water Temperature (C)]]*OO[[#This Row],[87]]</f>
        <v>1.0774136488115E-7</v>
      </c>
      <c r="CL33" s="10">
        <f>3/24000000*OO[[#This Row],[146 (07JUL1985 03:00:00)-Water Temperature (C)]]*OO[[#This Row],[88]]</f>
        <v>9.2599382002224987E-8</v>
      </c>
      <c r="CM33" s="10">
        <f>3/24000000*OO[[#This Row],[147 (07JUL1985 06:00:00)-Water Temperature (C)]]*OO[[#This Row],[89]]</f>
        <v>8.4826680729324987E-8</v>
      </c>
      <c r="CN33" s="10">
        <f>3/24000000*OO[[#This Row],[148 (07JUL1985 09:00:00)-Water Temperature (C)]]*OO[[#This Row],[90]]</f>
        <v>9.4295295183337485E-8</v>
      </c>
      <c r="CO33" s="10">
        <f>3/24000000*OO[[#This Row],[149 (07JUL1985 12:00:00)-Water Temperature (C)]]*OO[[#This Row],[91]]</f>
        <v>1.09709213324625E-7</v>
      </c>
      <c r="CP33" s="10">
        <f>3/24000000*OO[[#This Row],[150 (07JUL1985 15:00:00)-Water Temperature (C)]]*OO[[#This Row],[92]]</f>
        <v>1.20051895154625E-7</v>
      </c>
      <c r="CQ33" s="10">
        <f>3/24000000*OO[[#This Row],[151 (07JUL1985 18:00:00)-Water Temperature (C)]]*OO[[#This Row],[93]]</f>
        <v>1.219743174810125E-7</v>
      </c>
      <c r="CR33" s="10">
        <f>3/24000000*OO[[#This Row],[152 (07JUL1985 21:00:00)-Water Temperature (C)]]*OO[[#This Row],[94]]</f>
        <v>1.1385827636625E-7</v>
      </c>
      <c r="CS33" s="10">
        <f>3/24000000*OO[[#This Row],[153 (08JUL1985 00:00:00)-Water Temperature (C)]]*OO[[#This Row],[95]]</f>
        <v>1.0173378569625E-7</v>
      </c>
      <c r="CT33" s="10">
        <f>3/24000000*OO[[#This Row],[154 (08JUL1985 03:00:00)-Water Temperature (C)]]*OO[[#This Row],[96]]</f>
        <v>8.9941349651137513E-8</v>
      </c>
      <c r="CU33" s="10">
        <f>3/24000000*OO[[#This Row],[155 (08JUL1985 06:00:00)-Water Temperature (C)]]*OO[[#This Row],[97]]</f>
        <v>8.2207913007937486E-8</v>
      </c>
      <c r="CV33" s="10">
        <f>3/24000000*OO[[#This Row],[156 (08JUL1985 09:00:00)-Water Temperature (C)]]*OO[[#This Row],[98]]</f>
        <v>7.6890274611187512E-8</v>
      </c>
      <c r="CW33" s="10">
        <f>3/24000000*OO[[#This Row],[157 (08JUL1985 12:00:00)-Water Temperature (C)]]*OO[[#This Row],[99]]</f>
        <v>7.5160530314837497E-8</v>
      </c>
    </row>
    <row r="34" spans="1:101" x14ac:dyDescent="0.35">
      <c r="A34" t="s">
        <v>39</v>
      </c>
      <c r="B34">
        <v>811.86530000000005</v>
      </c>
      <c r="C34" s="10">
        <f>3/24*OO[[#This Row],[59 (26JUN1985 06:00:00)-Water Temperature (C)]]*OO[[#This Row],[1]]/SUM(OO[1])</f>
        <v>0.124935390877102</v>
      </c>
      <c r="D34" s="10">
        <f>3/24*OO[[#This Row],[60 (26JUN1985 09:00:00)-Water Temperature (C)]]*OO[[#This Row],[2]]/SUM(OO[2])</f>
        <v>1.5480172917252333E-2</v>
      </c>
      <c r="E34" s="10">
        <f>3/24*OO[[#This Row],[61 (26JUN1985 12:00:00)-Water Temperature (C)]]*OO[[#This Row],[3]]/SUM(OO[3])</f>
        <v>4.0952127030422137E-4</v>
      </c>
      <c r="F34" s="10">
        <f>3/24*OO[[#This Row],[62 (26JUN1985 15:00:00)-Water Temperature (C)]]*OO[[#This Row],[4]]/SUM(OO[4])</f>
        <v>5.1145817144073454E-5</v>
      </c>
      <c r="G34" s="10">
        <f>3/24*OO[[#This Row],[63 (26JUN1985 18:00:00)-Water Temperature (C)]]*OO[[#This Row],[5]]/SUM(OO[5])</f>
        <v>4.2433783872118723E-5</v>
      </c>
      <c r="H34" s="10">
        <f>3/24*OO[[#This Row],[64 (26JUN1985 21:00:00)-Water Temperature (C)]]*OO[[#This Row],[6]]/SUM(OO[6])</f>
        <v>3.6214593848336305E-5</v>
      </c>
      <c r="I34" s="10">
        <f>3/24*OO[[#This Row],[65 (27JUN1985 00:00:00)-Water Temperature (C)]]*OO[[#This Row],[7]]/SUM(OO[7])</f>
        <v>3.0959902868128439E-5</v>
      </c>
      <c r="J34" s="10">
        <f>3/24*OO[[#This Row],[66 (27JUN1985 03:00:00)-Water Temperature (C)]]*OO[[#This Row],[8]]/SUM(OO[8])</f>
        <v>2.6645302846411787E-5</v>
      </c>
      <c r="K34" s="10">
        <f>3/24*OO[[#This Row],[67 (27JUN1985 06:00:00)-Water Temperature (C)]]*OO[[#This Row],[9]]/SUM(OO[9])</f>
        <v>2.4436972648361143E-5</v>
      </c>
      <c r="L34" s="10">
        <f>3/24*OO[[#This Row],[68 (27JUN1985 09:00:00)-Water Temperature (C)]]*OO[[#This Row],[10]]/SUM(OO[10])</f>
        <v>2.7611753978148772E-5</v>
      </c>
      <c r="M34" s="10">
        <f>3/24*OO[[#This Row],[69 (27JUN1985 12:00:00)-Water Temperature (C)]]*OO[[#This Row],[11]]/SUM(OO[11])</f>
        <v>3.1812133633464178E-5</v>
      </c>
      <c r="N34" s="10">
        <f>3/24*OO[[#This Row],[70 (27JUN1985 15:00:00)-Water Temperature (C)]]*OO[[#This Row],[12]]/SUM(OO[12])</f>
        <v>3.1987733100891235E-5</v>
      </c>
      <c r="O34" s="10">
        <f>3/24*OO[[#This Row],[71 (27JUN1985 18:00:00)-Water Temperature (C)]]*OO[[#This Row],[13]]/SUM(OO[13])</f>
        <v>2.9467629598453715E-5</v>
      </c>
      <c r="P34" s="10">
        <f>3/24*OO[[#This Row],[72 (27JUN1985 21:00:00)-Water Temperature (C)]]*OO[[#This Row],[14]]/SUM(OO[14])</f>
        <v>2.5427353902917557E-5</v>
      </c>
      <c r="Q34" s="10">
        <f>3/24*OO[[#This Row],[73 (28JUN1985 00:00:00)-Water Temperature (C)]]*OO[[#This Row],[15]]/SUM(OO[15])</f>
        <v>2.1297399617414636E-5</v>
      </c>
      <c r="R34" s="10">
        <f>3/24*OO[[#This Row],[74 (28JUN1985 03:00:00)-Water Temperature (C)]]*OO[[#This Row],[16]]/SUM(OO[16])</f>
        <v>1.7858305560400154E-5</v>
      </c>
      <c r="S34" s="10">
        <f>3/24*OO[[#This Row],[75 (28JUN1985 06:00:00)-Water Temperature (C)]]*OO[[#This Row],[17]]/SUM(OO[17])</f>
        <v>1.5286094908446722E-5</v>
      </c>
      <c r="T34" s="10">
        <f>3/24*OO[[#This Row],[76 (28JUN1985 09:00:00)-Water Temperature (C)]]*OO[[#This Row],[18]]/SUM(OO[18])</f>
        <v>1.3281801404173187E-5</v>
      </c>
      <c r="U34" s="10">
        <f>3/24*OO[[#This Row],[77 (28JUN1985 12:00:00)-Water Temperature (C)]]*OO[[#This Row],[19]]/SUM(OO[19])</f>
        <v>1.1689583710698331E-5</v>
      </c>
      <c r="V34" s="10">
        <f>3/24000000*OO[[#This Row],[78 (28JUN1985 15:00:00)-Water Temperature (C)]]*OO[[#This Row],[20]]</f>
        <v>1.041933100575875E-5</v>
      </c>
      <c r="W34" s="10">
        <f>3/24000000*OO[[#This Row],[79 (28JUN1985 18:00:00)-Water Temperature (C)]]*OO[[#This Row],[21]]</f>
        <v>9.1867202858812508E-6</v>
      </c>
      <c r="X34" s="10">
        <f>3/24000000*OO[[#This Row],[80 (28JUN1985 21:00:00)-Water Temperature (C)]]*OO[[#This Row],[22]]</f>
        <v>7.5381156941624993E-6</v>
      </c>
      <c r="Y34" s="10">
        <f>3/24000000*OO[[#This Row],[81 (29JUN1985 00:00:00)-Water Temperature (C)]]*OO[[#This Row],[23]]</f>
        <v>6.0056896158749995E-6</v>
      </c>
      <c r="Z34" s="10">
        <f>3/24000000*OO[[#This Row],[82 (29JUN1985 03:00:00)-Water Temperature (C)]]*OO[[#This Row],[24]]</f>
        <v>4.835777727060001E-6</v>
      </c>
      <c r="AA34" s="10">
        <f>3/24000000*OO[[#This Row],[83 (29JUN1985 06:00:00)-Water Temperature (C)]]*OO[[#This Row],[25]]</f>
        <v>4.1259477890799999E-6</v>
      </c>
      <c r="AB34" s="10">
        <f>3/24000000*OO[[#This Row],[84 (29JUN1985 09:00:00)-Water Temperature (C)]]*OO[[#This Row],[26]]</f>
        <v>3.4811738484862497E-6</v>
      </c>
      <c r="AC34" s="10">
        <f>3/24000000*OO[[#This Row],[85 (29JUN1985 12:00:00)-Water Temperature (C)]]*OO[[#This Row],[27]]</f>
        <v>2.6423111401049997E-6</v>
      </c>
      <c r="AD34" s="10">
        <f>3/24000000*OO[[#This Row],[86 (29JUN1985 15:00:00)-Water Temperature (C)]]*OO[[#This Row],[28]]</f>
        <v>1.9537550563300001E-6</v>
      </c>
      <c r="AE34" s="10">
        <f>3/24000000*OO[[#This Row],[88 (29JUN1985 21:00:00)-Water Temperature (C)]]*OO[[#This Row],[30]]</f>
        <v>1.1615477809792498E-6</v>
      </c>
      <c r="AF34" s="10">
        <f>3/24000000*OO[[#This Row],[88 (29JUN1985 21:00:00)-Water Temperature (C)]]*OO[[#This Row],[30]]</f>
        <v>1.1615477809792498E-6</v>
      </c>
      <c r="AG34" s="10">
        <f>3/24000000*OO[[#This Row],[89 (30JUN1985 00:00:00)-Water Temperature (C)]]*OO[[#This Row],[31]]</f>
        <v>9.3332185255350002E-7</v>
      </c>
      <c r="AH34" s="10">
        <f>3/24000000*OO[[#This Row],[90 (30JUN1985 03:00:00)-Water Temperature (C)]]*OO[[#This Row],[32]]</f>
        <v>7.7657669792437496E-7</v>
      </c>
      <c r="AI34" s="10">
        <f>3/24000000*OO[[#This Row],[91 (30JUN1985 06:00:00)-Water Temperature (C)]]*OO[[#This Row],[33]]</f>
        <v>6.7959104499824986E-7</v>
      </c>
      <c r="AJ34" s="10">
        <f>3/24000000*OO[[#This Row],[92 (30JUN1985 09:00:00)-Water Temperature (C)]]*OO[[#This Row],[34]]</f>
        <v>6.4189414506300007E-7</v>
      </c>
      <c r="AK34" s="10">
        <f>3/24000000*OO[[#This Row],[93 (30JUN1985 12:00:00)-Water Temperature (C)]]*OO[[#This Row],[35]]</f>
        <v>6.3146460840749998E-7</v>
      </c>
      <c r="AL34" s="10">
        <f>3/24000000*OO[[#This Row],[94 (30JUN1985 15:00:00)-Water Temperature (C)]]*OO[[#This Row],[36]]</f>
        <v>6.3339544472799997E-7</v>
      </c>
      <c r="AM34" s="10">
        <f>3/24000000*OO[[#This Row],[95 (30JUN1985 18:00:00)-Water Temperature (C)]]*OO[[#This Row],[37]]</f>
        <v>6.1807033193462495E-7</v>
      </c>
      <c r="AN34" s="10">
        <f>3/24000000*OO[[#This Row],[96 (30JUN1985 21:00:00)-Water Temperature (C)]]*OO[[#This Row],[38]]</f>
        <v>5.6289713392749993E-7</v>
      </c>
      <c r="AO34" s="10">
        <f>3/24000000*OO[[#This Row],[97 (01JUL1985 00:00:00)-Water Temperature (C)]]*OO[[#This Row],[39]]</f>
        <v>4.8814071449287494E-7</v>
      </c>
      <c r="AP34" s="10">
        <f>3/24000000*OO[[#This Row],[98 (01JUL1985 03:00:00)-Water Temperature (C)]]*OO[[#This Row],[40]]</f>
        <v>4.2280783248E-7</v>
      </c>
      <c r="AQ34" s="10">
        <f>3/24000000*OO[[#This Row],[99 (01JUL1985 06:00:00)-Water Temperature (C)]]*OO[[#This Row],[41]]</f>
        <v>3.8883344774999996E-7</v>
      </c>
      <c r="AR34" s="10">
        <f>3/24000000*OO[[#This Row],[100 (01JUL1985 09:00:00)-Water Temperature (C)]]*OO[[#This Row],[42]]</f>
        <v>4.1880147881000001E-7</v>
      </c>
      <c r="AS34" s="10">
        <f>3/24000000*OO[[#This Row],[101 (01JUL1985 12:00:00)-Water Temperature (C)]]*OO[[#This Row],[43]]</f>
        <v>4.6058526572362496E-7</v>
      </c>
      <c r="AT34" s="10">
        <f>3/24000000*OO[[#This Row],[102 (01JUL1985 15:00:00)-Water Temperature (C)]]*OO[[#This Row],[44]]</f>
        <v>4.8605779787437496E-7</v>
      </c>
      <c r="AU34" s="10">
        <f>3/24000000*OO[[#This Row],[103 (01JUL1985 18:00:00)-Water Temperature (C)]]*OO[[#This Row],[45]]</f>
        <v>4.6903419027075002E-7</v>
      </c>
      <c r="AV34" s="10">
        <f>3/24000000*OO[[#This Row],[104 (01JUL1985 21:00:00)-Water Temperature (C)]]*OO[[#This Row],[46]]</f>
        <v>4.2484268398074994E-7</v>
      </c>
      <c r="AW34" s="10">
        <f>3/24000000*OO[[#This Row],[105 (02JUL1985 00:00:00)-Water Temperature (C)]]*OO[[#This Row],[47]]</f>
        <v>3.7476975326362494E-7</v>
      </c>
      <c r="AX34" s="10">
        <f>3/24000000*OO[[#This Row],[106 (02JUL1985 03:00:00)-Water Temperature (C)]]*OO[[#This Row],[48]]</f>
        <v>3.3304837699949996E-7</v>
      </c>
      <c r="AY34" s="10">
        <f>3/24000000*OO[[#This Row],[107 (02JUL1985 06:00:00)-Water Temperature (C)]]*OO[[#This Row],[49]]</f>
        <v>3.1121511889162497E-7</v>
      </c>
      <c r="AZ34" s="10">
        <f>3/24000000*OO[[#This Row],[108 (02JUL1985 09:00:00)-Water Temperature (C)]]*OO[[#This Row],[50]]</f>
        <v>3.2889439174949993E-7</v>
      </c>
      <c r="BA34" s="10">
        <f>3/24000000*OO[[#This Row],[109 (02JUL1985 12:00:00)-Water Temperature (C)]]*OO[[#This Row],[51]]</f>
        <v>3.5139667714199999E-7</v>
      </c>
      <c r="BB34" s="10">
        <f>3/24000000*OO[[#This Row],[110 (02JUL1985 15:00:00)-Water Temperature (C)]]*OO[[#This Row],[52]]</f>
        <v>3.6401621502600003E-7</v>
      </c>
      <c r="BC34" s="10">
        <f>3/24000000*OO[[#This Row],[111 (02JUL1985 18:00:00)-Water Temperature (C)]]*OO[[#This Row],[53]]</f>
        <v>3.5705028579974999E-7</v>
      </c>
      <c r="BD34" s="10">
        <f>3/24000000*OO[[#This Row],[112 (02JUL1985 21:00:00)-Water Temperature (C)]]*OO[[#This Row],[54]]</f>
        <v>3.2864883837174999E-7</v>
      </c>
      <c r="BE34" s="10">
        <f>3/24000000*OO[[#This Row],[113 (03JUL1985 00:00:00)-Water Temperature (C)]]*OO[[#This Row],[55]]</f>
        <v>2.8797838447000003E-7</v>
      </c>
      <c r="BF34" s="10">
        <f>3/24000000*OO[[#This Row],[114 (03JUL1985 03:00:00)-Water Temperature (C)]]*OO[[#This Row],[56]]</f>
        <v>2.5038380742849998E-7</v>
      </c>
      <c r="BG34" s="10">
        <f>3/24000000*OO[[#This Row],[115 (03JUL1985 06:00:00)-Water Temperature (C)]]*OO[[#This Row],[57]]</f>
        <v>2.2678880543250001E-7</v>
      </c>
      <c r="BH34" s="10">
        <f>3/24000000*OO[[#This Row],[116 (03JUL1985 09:00:00)-Water Temperature (C)]]*OO[[#This Row],[58]]</f>
        <v>2.3529508981375E-7</v>
      </c>
      <c r="BI34" s="10">
        <f>3/24000000*OO[[#This Row],[117 (03JUL1985 12:00:00)-Water Temperature (C)]]*OO[[#This Row],[59]]</f>
        <v>2.5511460328475001E-7</v>
      </c>
      <c r="BJ34" s="10">
        <f>3/24000000*OO[[#This Row],[118 (03JUL1985 15:00:00)-Water Temperature (C)]]*OO[[#This Row],[60]]</f>
        <v>2.6963744392725E-7</v>
      </c>
      <c r="BK34" s="10">
        <f>3/24000000*OO[[#This Row],[119 (03JUL1985 18:00:00)-Water Temperature (C)]]*OO[[#This Row],[61]]</f>
        <v>2.6858816229437503E-7</v>
      </c>
      <c r="BL34" s="10">
        <f>3/24000000*OO[[#This Row],[120 (03JUL1985 21:00:00)-Water Temperature (C)]]*OO[[#This Row],[62]]</f>
        <v>2.4561246991912498E-7</v>
      </c>
      <c r="BM34" s="10">
        <f>3/24000000*OO[[#This Row],[121 (04JUL1985 00:00:00)-Water Temperature (C)]]*OO[[#This Row],[63]]</f>
        <v>2.1496710501650002E-7</v>
      </c>
      <c r="BN34" s="10">
        <f>3/24000000*OO[[#This Row],[122 (04JUL1985 03:00:00)-Water Temperature (C)]]*OO[[#This Row],[64]]</f>
        <v>1.8766533392749999E-7</v>
      </c>
      <c r="BO34" s="10">
        <f>3/24000000*OO[[#This Row],[123 (04JUL1985 06:00:00)-Water Temperature (C)]]*OO[[#This Row],[65]]</f>
        <v>1.720875457935E-7</v>
      </c>
      <c r="BP34" s="10">
        <f>3/24000000*OO[[#This Row],[124 (04JUL1985 09:00:00)-Water Temperature (C)]]*OO[[#This Row],[66]]</f>
        <v>1.7399413871849997E-7</v>
      </c>
      <c r="BQ34" s="10">
        <f>3/24000000*OO[[#This Row],[125 (04JUL1985 12:00:00)-Water Temperature (C)]]*OO[[#This Row],[67]]</f>
        <v>1.7756591919374999E-7</v>
      </c>
      <c r="BR34" s="10">
        <f>3/24000000*OO[[#This Row],[126 (04JUL1985 15:00:00)-Water Temperature (C)]]*OO[[#This Row],[68]]</f>
        <v>1.8174399222612499E-7</v>
      </c>
      <c r="BS34" s="10">
        <f>3/24000000*OO[[#This Row],[127 (04JUL1985 18:00:00)-Water Temperature (C)]]*OO[[#This Row],[69]]</f>
        <v>1.7471347824562497E-7</v>
      </c>
      <c r="BT34" s="10">
        <f>3/24000000*OO[[#This Row],[128 (04JUL1985 21:00:00)-Water Temperature (C)]]*OO[[#This Row],[70]]</f>
        <v>1.6167671360749999E-7</v>
      </c>
      <c r="BU34" s="10">
        <f>3/24000000*OO[[#This Row],[129 (05JUL1985 00:00:00)-Water Temperature (C)]]*OO[[#This Row],[71]]</f>
        <v>1.4738871365827498E-7</v>
      </c>
      <c r="BV34" s="10">
        <f>3/24000000*OO[[#This Row],[130 (05JUL1985 03:00:00)-Water Temperature (C)]]*OO[[#This Row],[72]]</f>
        <v>1.3654228209229999E-7</v>
      </c>
      <c r="BW34" s="10">
        <f>3/24000000*OO[[#This Row],[131 (05JUL1985 06:00:00)-Water Temperature (C)]]*OO[[#This Row],[73]]</f>
        <v>1.3034083285781249E-7</v>
      </c>
      <c r="BX34" s="10">
        <f>3/24000000*OO[[#This Row],[132 (05JUL1985 09:00:00)-Water Temperature (C)]]*OO[[#This Row],[74]]</f>
        <v>1.3758169013600001E-7</v>
      </c>
      <c r="BY34" s="10">
        <f>3/24000000*OO[[#This Row],[133 (05JUL1985 12:00:00)-Water Temperature (C)]]*OO[[#This Row],[75]]</f>
        <v>1.4486468342546249E-7</v>
      </c>
      <c r="BZ34" s="10">
        <f>3/24000000*OO[[#This Row],[134 (05JUL1985 15:00:00)-Water Temperature (C)]]*OO[[#This Row],[76]]</f>
        <v>1.5123939381E-7</v>
      </c>
      <c r="CA34" s="10">
        <f>3/24000000*OO[[#This Row],[135 (05JUL1985 18:00:00)-Water Temperature (C)]]*OO[[#This Row],[77]]</f>
        <v>1.5007941470252497E-7</v>
      </c>
      <c r="CB34" s="10">
        <f>3/24000000*OO[[#This Row],[136 (05JUL1985 21:00:00)-Water Temperature (C)]]*OO[[#This Row],[78]]</f>
        <v>1.41962710563325E-7</v>
      </c>
      <c r="CC34" s="10">
        <f>3/24000000*OO[[#This Row],[137 (06JUL1985 00:00:00)-Water Temperature (C)]]*OO[[#This Row],[79]]</f>
        <v>1.29386526621325E-7</v>
      </c>
      <c r="CD34" s="10">
        <f>3/24000000*OO[[#This Row],[138 (06JUL1985 03:00:00)-Water Temperature (C)]]*OO[[#This Row],[80]]</f>
        <v>1.1645307733454999E-7</v>
      </c>
      <c r="CE34" s="10">
        <f>3/24000000*OO[[#This Row],[139 (06JUL1985 06:00:00)-Water Temperature (C)]]*OO[[#This Row],[81]]</f>
        <v>1.09542218059375E-7</v>
      </c>
      <c r="CF34" s="10">
        <f>3/24000000*OO[[#This Row],[140 (06JUL1985 09:00:00)-Water Temperature (C)]]*OO[[#This Row],[82]]</f>
        <v>1.1450982067908748E-7</v>
      </c>
      <c r="CG34" s="10">
        <f>3/24000000*OO[[#This Row],[141 (06JUL1985 12:00:00)-Water Temperature (C)]]*OO[[#This Row],[83]]</f>
        <v>1.1825176994294999E-7</v>
      </c>
      <c r="CH34" s="10">
        <f>3/24000000*OO[[#This Row],[142 (06JUL1985 15:00:00)-Water Temperature (C)]]*OO[[#This Row],[84]]</f>
        <v>1.2094582646084999E-7</v>
      </c>
      <c r="CI34" s="10">
        <f>3/24000000*OO[[#This Row],[143 (06JUL1985 18:00:00)-Water Temperature (C)]]*OO[[#This Row],[85]]</f>
        <v>1.197413793075E-7</v>
      </c>
      <c r="CJ34" s="10">
        <f>3/24000000*OO[[#This Row],[144 (06JUL1985 21:00:00)-Water Temperature (C)]]*OO[[#This Row],[86]]</f>
        <v>1.1164201700962502E-7</v>
      </c>
      <c r="CK34" s="10">
        <f>3/24000000*OO[[#This Row],[145 (07JUL1985 00:00:00)-Water Temperature (C)]]*OO[[#This Row],[87]]</f>
        <v>9.7872815283749998E-8</v>
      </c>
      <c r="CL34" s="10">
        <f>3/24000000*OO[[#This Row],[146 (07JUL1985 03:00:00)-Water Temperature (C)]]*OO[[#This Row],[88]]</f>
        <v>8.4206145419174996E-8</v>
      </c>
      <c r="CM34" s="10">
        <f>3/24000000*OO[[#This Row],[147 (07JUL1985 06:00:00)-Water Temperature (C)]]*OO[[#This Row],[89]]</f>
        <v>7.6371225901850006E-8</v>
      </c>
      <c r="CN34" s="10">
        <f>3/24000000*OO[[#This Row],[148 (07JUL1985 09:00:00)-Water Temperature (C)]]*OO[[#This Row],[90]]</f>
        <v>8.4025259632737502E-8</v>
      </c>
      <c r="CO34" s="10">
        <f>3/24000000*OO[[#This Row],[149 (07JUL1985 12:00:00)-Water Temperature (C)]]*OO[[#This Row],[91]]</f>
        <v>9.7792056268375002E-8</v>
      </c>
      <c r="CP34" s="10">
        <f>3/24000000*OO[[#This Row],[150 (07JUL1985 15:00:00)-Water Temperature (C)]]*OO[[#This Row],[92]]</f>
        <v>1.0769206037996249E-7</v>
      </c>
      <c r="CQ34" s="10">
        <f>3/24000000*OO[[#This Row],[151 (07JUL1985 18:00:00)-Water Temperature (C)]]*OO[[#This Row],[93]]</f>
        <v>1.1015622264114999E-7</v>
      </c>
      <c r="CR34" s="10">
        <f>3/24000000*OO[[#This Row],[152 (07JUL1985 21:00:00)-Water Temperature (C)]]*OO[[#This Row],[94]]</f>
        <v>1.03252031346375E-7</v>
      </c>
      <c r="CS34" s="10">
        <f>3/24000000*OO[[#This Row],[153 (08JUL1985 00:00:00)-Water Temperature (C)]]*OO[[#This Row],[95]]</f>
        <v>9.2400477883000008E-8</v>
      </c>
      <c r="CT34" s="10">
        <f>3/24000000*OO[[#This Row],[154 (08JUL1985 03:00:00)-Water Temperature (C)]]*OO[[#This Row],[96]]</f>
        <v>8.1683872461550004E-8</v>
      </c>
      <c r="CU34" s="10">
        <f>3/24000000*OO[[#This Row],[155 (08JUL1985 06:00:00)-Water Temperature (C)]]*OO[[#This Row],[97]]</f>
        <v>7.4424043107449996E-8</v>
      </c>
      <c r="CV34" s="10">
        <f>3/24000000*OO[[#This Row],[156 (08JUL1985 09:00:00)-Water Temperature (C)]]*OO[[#This Row],[98]]</f>
        <v>6.9702998355200002E-8</v>
      </c>
      <c r="CW34" s="10">
        <f>3/24000000*OO[[#This Row],[157 (08JUL1985 12:00:00)-Water Temperature (C)]]*OO[[#This Row],[99]]</f>
        <v>6.8088855495787494E-8</v>
      </c>
    </row>
    <row r="35" spans="1:101" x14ac:dyDescent="0.35">
      <c r="A35" t="s">
        <v>40</v>
      </c>
      <c r="B35">
        <v>806.18989999999997</v>
      </c>
      <c r="C35" s="10">
        <f>3/24*OO[[#This Row],[59 (26JUN1985 06:00:00)-Water Temperature (C)]]*OO[[#This Row],[1]]/SUM(OO[1])</f>
        <v>0.13161002325592683</v>
      </c>
      <c r="D35" s="10">
        <f>3/24*OO[[#This Row],[60 (26JUN1985 09:00:00)-Water Temperature (C)]]*OO[[#This Row],[2]]/SUM(OO[2])</f>
        <v>2.6496382293976113E-2</v>
      </c>
      <c r="E35" s="10">
        <f>3/24*OO[[#This Row],[61 (26JUN1985 12:00:00)-Water Temperature (C)]]*OO[[#This Row],[3]]/SUM(OO[3])</f>
        <v>9.9007352485704341E-4</v>
      </c>
      <c r="F35" s="10">
        <f>3/24*OO[[#This Row],[62 (26JUN1985 15:00:00)-Water Temperature (C)]]*OO[[#This Row],[4]]/SUM(OO[4])</f>
        <v>7.2127972329729409E-5</v>
      </c>
      <c r="G35" s="10">
        <f>3/24*OO[[#This Row],[63 (26JUN1985 18:00:00)-Water Temperature (C)]]*OO[[#This Row],[5]]/SUM(OO[5])</f>
        <v>4.7801526291775729E-5</v>
      </c>
      <c r="H35" s="10">
        <f>3/24*OO[[#This Row],[64 (26JUN1985 21:00:00)-Water Temperature (C)]]*OO[[#This Row],[6]]/SUM(OO[6])</f>
        <v>4.0664531021788142E-5</v>
      </c>
      <c r="I35" s="10">
        <f>3/24*OO[[#This Row],[65 (27JUN1985 00:00:00)-Water Temperature (C)]]*OO[[#This Row],[7]]/SUM(OO[7])</f>
        <v>3.4870580390588525E-5</v>
      </c>
      <c r="J35" s="10">
        <f>3/24*OO[[#This Row],[66 (27JUN1985 03:00:00)-Water Temperature (C)]]*OO[[#This Row],[8]]/SUM(OO[8])</f>
        <v>3.0024463935917782E-5</v>
      </c>
      <c r="K35" s="10">
        <f>3/24*OO[[#This Row],[67 (27JUN1985 06:00:00)-Water Temperature (C)]]*OO[[#This Row],[9]]/SUM(OO[9])</f>
        <v>2.7237755683071898E-5</v>
      </c>
      <c r="L35" s="10">
        <f>3/24*OO[[#This Row],[68 (27JUN1985 09:00:00)-Water Temperature (C)]]*OO[[#This Row],[10]]/SUM(OO[10])</f>
        <v>3.0289653492213648E-5</v>
      </c>
      <c r="M35" s="10">
        <f>3/24*OO[[#This Row],[69 (27JUN1985 12:00:00)-Water Temperature (C)]]*OO[[#This Row],[11]]/SUM(OO[11])</f>
        <v>3.5609919439345207E-5</v>
      </c>
      <c r="N35" s="10">
        <f>3/24*OO[[#This Row],[70 (27JUN1985 15:00:00)-Water Temperature (C)]]*OO[[#This Row],[12]]/SUM(OO[12])</f>
        <v>3.658137494451428E-5</v>
      </c>
      <c r="O35" s="10">
        <f>3/24*OO[[#This Row],[71 (27JUN1985 18:00:00)-Water Temperature (C)]]*OO[[#This Row],[13]]/SUM(OO[13])</f>
        <v>3.4508081943592559E-5</v>
      </c>
      <c r="P35" s="10">
        <f>3/24*OO[[#This Row],[72 (27JUN1985 21:00:00)-Water Temperature (C)]]*OO[[#This Row],[14]]/SUM(OO[14])</f>
        <v>3.038539069258239E-5</v>
      </c>
      <c r="Q35" s="10">
        <f>3/24*OO[[#This Row],[73 (28JUN1985 00:00:00)-Water Temperature (C)]]*OO[[#This Row],[15]]/SUM(OO[15])</f>
        <v>2.5846397240345011E-5</v>
      </c>
      <c r="R35" s="10">
        <f>3/24*OO[[#This Row],[74 (28JUN1985 03:00:00)-Water Temperature (C)]]*OO[[#This Row],[16]]/SUM(OO[16])</f>
        <v>2.1915325974443238E-5</v>
      </c>
      <c r="S35" s="10">
        <f>3/24*OO[[#This Row],[75 (28JUN1985 06:00:00)-Water Temperature (C)]]*OO[[#This Row],[17]]/SUM(OO[17])</f>
        <v>1.8800552153070908E-5</v>
      </c>
      <c r="T35" s="10">
        <f>3/24*OO[[#This Row],[76 (28JUN1985 09:00:00)-Water Temperature (C)]]*OO[[#This Row],[18]]/SUM(OO[18])</f>
        <v>1.6462243509879439E-5</v>
      </c>
      <c r="U35" s="10">
        <f>3/24*OO[[#This Row],[77 (28JUN1985 12:00:00)-Water Temperature (C)]]*OO[[#This Row],[19]]/SUM(OO[19])</f>
        <v>1.4503734546447979E-5</v>
      </c>
      <c r="V35" s="10">
        <f>3/24000000*OO[[#This Row],[78 (28JUN1985 15:00:00)-Water Temperature (C)]]*OO[[#This Row],[20]]</f>
        <v>1.294840597881E-5</v>
      </c>
      <c r="W35" s="10">
        <f>3/24000000*OO[[#This Row],[79 (28JUN1985 18:00:00)-Water Temperature (C)]]*OO[[#This Row],[21]]</f>
        <v>1.1437779475199998E-5</v>
      </c>
      <c r="X35" s="10">
        <f>3/24000000*OO[[#This Row],[80 (28JUN1985 21:00:00)-Water Temperature (C)]]*OO[[#This Row],[22]]</f>
        <v>9.4618992928499988E-6</v>
      </c>
      <c r="Y35" s="10">
        <f>3/24000000*OO[[#This Row],[81 (29JUN1985 00:00:00)-Water Temperature (C)]]*OO[[#This Row],[23]]</f>
        <v>7.5506738045999998E-6</v>
      </c>
      <c r="Z35" s="10">
        <f>3/24000000*OO[[#This Row],[82 (29JUN1985 03:00:00)-Water Temperature (C)]]*OO[[#This Row],[24]]</f>
        <v>6.0740724847575004E-6</v>
      </c>
      <c r="AA35" s="10">
        <f>3/24000000*OO[[#This Row],[83 (29JUN1985 06:00:00)-Water Temperature (C)]]*OO[[#This Row],[25]]</f>
        <v>5.1484355165425002E-6</v>
      </c>
      <c r="AB35" s="10">
        <f>3/24000000*OO[[#This Row],[84 (29JUN1985 09:00:00)-Water Temperature (C)]]*OO[[#This Row],[26]]</f>
        <v>4.4376606771600006E-6</v>
      </c>
      <c r="AC35" s="10">
        <f>3/24000000*OO[[#This Row],[85 (29JUN1985 12:00:00)-Water Temperature (C)]]*OO[[#This Row],[27]]</f>
        <v>3.4306431818399997E-6</v>
      </c>
      <c r="AD35" s="10">
        <f>3/24000000*OO[[#This Row],[86 (29JUN1985 15:00:00)-Water Temperature (C)]]*OO[[#This Row],[28]]</f>
        <v>2.5317327172625E-6</v>
      </c>
      <c r="AE35" s="10">
        <f>3/24000000*OO[[#This Row],[88 (29JUN1985 21:00:00)-Water Temperature (C)]]*OO[[#This Row],[30]]</f>
        <v>1.4805687234243747E-6</v>
      </c>
      <c r="AF35" s="10">
        <f>3/24000000*OO[[#This Row],[88 (29JUN1985 21:00:00)-Water Temperature (C)]]*OO[[#This Row],[30]]</f>
        <v>1.4805687234243747E-6</v>
      </c>
      <c r="AG35" s="10">
        <f>3/24000000*OO[[#This Row],[89 (30JUN1985 00:00:00)-Water Temperature (C)]]*OO[[#This Row],[31]]</f>
        <v>1.1798022676929998E-6</v>
      </c>
      <c r="AH35" s="10">
        <f>3/24000000*OO[[#This Row],[90 (30JUN1985 03:00:00)-Water Temperature (C)]]*OO[[#This Row],[32]]</f>
        <v>9.7465077111300012E-7</v>
      </c>
      <c r="AI35" s="10">
        <f>3/24000000*OO[[#This Row],[91 (30JUN1985 06:00:00)-Water Temperature (C)]]*OO[[#This Row],[33]]</f>
        <v>8.4617738752799986E-7</v>
      </c>
      <c r="AJ35" s="10">
        <f>3/24000000*OO[[#This Row],[92 (30JUN1985 09:00:00)-Water Temperature (C)]]*OO[[#This Row],[34]]</f>
        <v>7.9588604505599985E-7</v>
      </c>
      <c r="AK35" s="10">
        <f>3/24000000*OO[[#This Row],[93 (30JUN1985 12:00:00)-Water Temperature (C)]]*OO[[#This Row],[35]]</f>
        <v>7.7953185960187489E-7</v>
      </c>
      <c r="AL35" s="10">
        <f>3/24000000*OO[[#This Row],[94 (30JUN1985 15:00:00)-Water Temperature (C)]]*OO[[#This Row],[36]]</f>
        <v>7.8149107252499998E-7</v>
      </c>
      <c r="AM35" s="10">
        <f>3/24000000*OO[[#This Row],[95 (30JUN1985 18:00:00)-Water Temperature (C)]]*OO[[#This Row],[37]]</f>
        <v>7.6577863554062496E-7</v>
      </c>
      <c r="AN35" s="10">
        <f>3/24000000*OO[[#This Row],[96 (30JUN1985 21:00:00)-Water Temperature (C)]]*OO[[#This Row],[38]]</f>
        <v>7.0053509527912504E-7</v>
      </c>
      <c r="AO35" s="10">
        <f>3/24000000*OO[[#This Row],[97 (01JUL1985 00:00:00)-Water Temperature (C)]]*OO[[#This Row],[39]]</f>
        <v>6.0963487881500001E-7</v>
      </c>
      <c r="AP35" s="10">
        <f>3/24000000*OO[[#This Row],[98 (01JUL1985 03:00:00)-Water Temperature (C)]]*OO[[#This Row],[40]]</f>
        <v>5.2705417777675008E-7</v>
      </c>
      <c r="AQ35" s="10">
        <f>3/24000000*OO[[#This Row],[99 (01JUL1985 06:00:00)-Water Temperature (C)]]*OO[[#This Row],[41]]</f>
        <v>4.7970585304374988E-7</v>
      </c>
      <c r="AR35" s="10">
        <f>3/24000000*OO[[#This Row],[100 (01JUL1985 09:00:00)-Water Temperature (C)]]*OO[[#This Row],[42]]</f>
        <v>5.0950602830399992E-7</v>
      </c>
      <c r="AS35" s="10">
        <f>3/24000000*OO[[#This Row],[101 (01JUL1985 12:00:00)-Water Temperature (C)]]*OO[[#This Row],[43]]</f>
        <v>5.6003676044924995E-7</v>
      </c>
      <c r="AT35" s="10">
        <f>3/24000000*OO[[#This Row],[102 (01JUL1985 15:00:00)-Water Temperature (C)]]*OO[[#This Row],[44]]</f>
        <v>5.9495315578799997E-7</v>
      </c>
      <c r="AU35" s="10">
        <f>3/24000000*OO[[#This Row],[103 (01JUL1985 18:00:00)-Water Temperature (C)]]*OO[[#This Row],[45]]</f>
        <v>5.7996903440699993E-7</v>
      </c>
      <c r="AV35" s="10">
        <f>3/24000000*OO[[#This Row],[104 (01JUL1985 21:00:00)-Water Temperature (C)]]*OO[[#This Row],[46]]</f>
        <v>5.2814643967450004E-7</v>
      </c>
      <c r="AW35" s="10">
        <f>3/24000000*OO[[#This Row],[105 (02JUL1985 00:00:00)-Water Temperature (C)]]*OO[[#This Row],[47]]</f>
        <v>4.6627657924799997E-7</v>
      </c>
      <c r="AX35" s="10">
        <f>3/24000000*OO[[#This Row],[106 (02JUL1985 03:00:00)-Water Temperature (C)]]*OO[[#This Row],[48]]</f>
        <v>4.1335489346124999E-7</v>
      </c>
      <c r="AY35" s="10">
        <f>3/24000000*OO[[#This Row],[107 (02JUL1985 06:00:00)-Water Temperature (C)]]*OO[[#This Row],[49]]</f>
        <v>3.8319699695362495E-7</v>
      </c>
      <c r="AZ35" s="10">
        <f>3/24000000*OO[[#This Row],[108 (02JUL1985 09:00:00)-Water Temperature (C)]]*OO[[#This Row],[50]]</f>
        <v>4.0208500692149997E-7</v>
      </c>
      <c r="BA35" s="10">
        <f>3/24000000*OO[[#This Row],[109 (02JUL1985 12:00:00)-Water Temperature (C)]]*OO[[#This Row],[51]]</f>
        <v>4.2928951119525002E-7</v>
      </c>
      <c r="BB35" s="10">
        <f>3/24000000*OO[[#This Row],[110 (02JUL1985 15:00:00)-Water Temperature (C)]]*OO[[#This Row],[52]]</f>
        <v>4.4700425968824996E-7</v>
      </c>
      <c r="BC35" s="10">
        <f>3/24000000*OO[[#This Row],[111 (02JUL1985 18:00:00)-Water Temperature (C)]]*OO[[#This Row],[53]]</f>
        <v>4.4187811330949998E-7</v>
      </c>
      <c r="BD35" s="10">
        <f>3/24000000*OO[[#This Row],[112 (02JUL1985 21:00:00)-Water Temperature (C)]]*OO[[#This Row],[54]]</f>
        <v>4.0883930249999996E-7</v>
      </c>
      <c r="BE35" s="10">
        <f>3/24000000*OO[[#This Row],[113 (03JUL1985 00:00:00)-Water Temperature (C)]]*OO[[#This Row],[55]]</f>
        <v>3.5894130699924999E-7</v>
      </c>
      <c r="BF35" s="10">
        <f>3/24000000*OO[[#This Row],[114 (03JUL1985 03:00:00)-Water Temperature (C)]]*OO[[#This Row],[56]]</f>
        <v>3.1215595123299996E-7</v>
      </c>
      <c r="BG35" s="10">
        <f>3/24000000*OO[[#This Row],[115 (03JUL1985 06:00:00)-Water Temperature (C)]]*OO[[#This Row],[57]]</f>
        <v>2.8040672832187495E-7</v>
      </c>
      <c r="BH35" s="10">
        <f>3/24000000*OO[[#This Row],[116 (03JUL1985 09:00:00)-Water Temperature (C)]]*OO[[#This Row],[58]]</f>
        <v>2.8788239713737495E-7</v>
      </c>
      <c r="BI35" s="10">
        <f>3/24000000*OO[[#This Row],[117 (03JUL1985 12:00:00)-Water Temperature (C)]]*OO[[#This Row],[59]]</f>
        <v>3.1137700092824996E-7</v>
      </c>
      <c r="BJ35" s="10">
        <f>3/24000000*OO[[#This Row],[118 (03JUL1985 15:00:00)-Water Temperature (C)]]*OO[[#This Row],[60]]</f>
        <v>3.3051133932749999E-7</v>
      </c>
      <c r="BK35" s="10">
        <f>3/24000000*OO[[#This Row],[119 (03JUL1985 18:00:00)-Water Temperature (C)]]*OO[[#This Row],[61]]</f>
        <v>3.3186039469599994E-7</v>
      </c>
      <c r="BL35" s="10">
        <f>3/24000000*OO[[#This Row],[120 (03JUL1985 21:00:00)-Water Temperature (C)]]*OO[[#This Row],[62]]</f>
        <v>3.0577311175124996E-7</v>
      </c>
      <c r="BM35" s="10">
        <f>3/24000000*OO[[#This Row],[121 (04JUL1985 00:00:00)-Water Temperature (C)]]*OO[[#This Row],[63]]</f>
        <v>2.6821081165725E-7</v>
      </c>
      <c r="BN35" s="10">
        <f>3/24000000*OO[[#This Row],[122 (04JUL1985 03:00:00)-Water Temperature (C)]]*OO[[#This Row],[64]]</f>
        <v>2.3385181531999995E-7</v>
      </c>
      <c r="BO35" s="10">
        <f>3/24000000*OO[[#This Row],[123 (04JUL1985 06:00:00)-Water Temperature (C)]]*OO[[#This Row],[65]]</f>
        <v>2.1259652590525E-7</v>
      </c>
      <c r="BP35" s="10">
        <f>3/24000000*OO[[#This Row],[124 (04JUL1985 09:00:00)-Water Temperature (C)]]*OO[[#This Row],[66]]</f>
        <v>2.1312096412500001E-7</v>
      </c>
      <c r="BQ35" s="10">
        <f>3/24000000*OO[[#This Row],[125 (04JUL1985 12:00:00)-Water Temperature (C)]]*OO[[#This Row],[67]]</f>
        <v>2.1747632578687497E-7</v>
      </c>
      <c r="BR35" s="10">
        <f>3/24000000*OO[[#This Row],[126 (04JUL1985 15:00:00)-Water Temperature (C)]]*OO[[#This Row],[68]]</f>
        <v>2.2308215716837498E-7</v>
      </c>
      <c r="BS35" s="10">
        <f>3/24000000*OO[[#This Row],[127 (04JUL1985 18:00:00)-Water Temperature (C)]]*OO[[#This Row],[69]]</f>
        <v>2.1583545416099998E-7</v>
      </c>
      <c r="BT35" s="10">
        <f>3/24000000*OO[[#This Row],[128 (04JUL1985 21:00:00)-Water Temperature (C)]]*OO[[#This Row],[70]]</f>
        <v>2.0008504288875001E-7</v>
      </c>
      <c r="BU35" s="10">
        <f>3/24000000*OO[[#This Row],[129 (05JUL1985 00:00:00)-Water Temperature (C)]]*OO[[#This Row],[71]]</f>
        <v>1.8272168497874999E-7</v>
      </c>
      <c r="BV35" s="10">
        <f>3/24000000*OO[[#This Row],[130 (05JUL1985 03:00:00)-Water Temperature (C)]]*OO[[#This Row],[72]]</f>
        <v>1.6855989983687501E-7</v>
      </c>
      <c r="BW35" s="10">
        <f>3/24000000*OO[[#This Row],[131 (05JUL1985 06:00:00)-Water Temperature (C)]]*OO[[#This Row],[73]]</f>
        <v>1.6017802795500001E-7</v>
      </c>
      <c r="BX35" s="10">
        <f>3/24000000*OO[[#This Row],[132 (05JUL1985 09:00:00)-Water Temperature (C)]]*OO[[#This Row],[74]]</f>
        <v>1.6742047615099999E-7</v>
      </c>
      <c r="BY35" s="10">
        <f>3/24000000*OO[[#This Row],[133 (05JUL1985 12:00:00)-Water Temperature (C)]]*OO[[#This Row],[75]]</f>
        <v>1.7651477763625002E-7</v>
      </c>
      <c r="BZ35" s="10">
        <f>3/24000000*OO[[#This Row],[134 (05JUL1985 15:00:00)-Water Temperature (C)]]*OO[[#This Row],[76]]</f>
        <v>1.8477291221524998E-7</v>
      </c>
      <c r="CA35" s="10">
        <f>3/24000000*OO[[#This Row],[135 (05JUL1985 18:00:00)-Water Temperature (C)]]*OO[[#This Row],[77]]</f>
        <v>1.84930190687375E-7</v>
      </c>
      <c r="CB35" s="10">
        <f>3/24000000*OO[[#This Row],[136 (05JUL1985 21:00:00)-Water Temperature (C)]]*OO[[#This Row],[78]]</f>
        <v>1.7546639812787501E-7</v>
      </c>
      <c r="CC35" s="10">
        <f>3/24000000*OO[[#This Row],[137 (06JUL1985 00:00:00)-Water Temperature (C)]]*OO[[#This Row],[79]]</f>
        <v>1.6037181707625001E-7</v>
      </c>
      <c r="CD35" s="10">
        <f>3/24000000*OO[[#This Row],[138 (06JUL1985 03:00:00)-Water Temperature (C)]]*OO[[#This Row],[80]]</f>
        <v>1.444227997888375E-7</v>
      </c>
      <c r="CE35" s="10">
        <f>3/24000000*OO[[#This Row],[139 (06JUL1985 06:00:00)-Water Temperature (C)]]*OO[[#This Row],[81]]</f>
        <v>1.3488650138287501E-7</v>
      </c>
      <c r="CF35" s="10">
        <f>3/24000000*OO[[#This Row],[140 (06JUL1985 09:00:00)-Water Temperature (C)]]*OO[[#This Row],[82]]</f>
        <v>1.4060059189358749E-7</v>
      </c>
      <c r="CG35" s="10">
        <f>3/24000000*OO[[#This Row],[141 (06JUL1985 12:00:00)-Water Temperature (C)]]*OO[[#This Row],[83]]</f>
        <v>1.4539818158775001E-7</v>
      </c>
      <c r="CH35" s="10">
        <f>3/24000000*OO[[#This Row],[142 (06JUL1985 15:00:00)-Water Temperature (C)]]*OO[[#This Row],[84]]</f>
        <v>1.4897370433097498E-7</v>
      </c>
      <c r="CI35" s="10">
        <f>3/24000000*OO[[#This Row],[143 (06JUL1985 18:00:00)-Water Temperature (C)]]*OO[[#This Row],[85]]</f>
        <v>1.482915696827375E-7</v>
      </c>
      <c r="CJ35" s="10">
        <f>3/24000000*OO[[#This Row],[144 (06JUL1985 21:00:00)-Water Temperature (C)]]*OO[[#This Row],[86]]</f>
        <v>1.3880843770125001E-7</v>
      </c>
      <c r="CK35" s="10">
        <f>3/24000000*OO[[#This Row],[145 (07JUL1985 00:00:00)-Water Temperature (C)]]*OO[[#This Row],[87]]</f>
        <v>1.2208997405832498E-7</v>
      </c>
      <c r="CL35" s="10">
        <f>3/24000000*OO[[#This Row],[146 (07JUL1985 03:00:00)-Water Temperature (C)]]*OO[[#This Row],[88]]</f>
        <v>1.0532588047393747E-7</v>
      </c>
      <c r="CM35" s="10">
        <f>3/24000000*OO[[#This Row],[147 (07JUL1985 06:00:00)-Water Temperature (C)]]*OO[[#This Row],[89]]</f>
        <v>9.4346301241925007E-8</v>
      </c>
      <c r="CN35" s="10">
        <f>3/24000000*OO[[#This Row],[148 (07JUL1985 09:00:00)-Water Temperature (C)]]*OO[[#This Row],[90]]</f>
        <v>1.0176670568917501E-7</v>
      </c>
      <c r="CO35" s="10">
        <f>3/24000000*OO[[#This Row],[149 (07JUL1985 12:00:00)-Water Temperature (C)]]*OO[[#This Row],[91]]</f>
        <v>1.1806912839049999E-7</v>
      </c>
      <c r="CP35" s="10">
        <f>3/24000000*OO[[#This Row],[150 (07JUL1985 15:00:00)-Water Temperature (C)]]*OO[[#This Row],[92]]</f>
        <v>1.312443150165E-7</v>
      </c>
      <c r="CQ35" s="10">
        <f>3/24000000*OO[[#This Row],[151 (07JUL1985 18:00:00)-Water Temperature (C)]]*OO[[#This Row],[93]]</f>
        <v>1.3570936730449998E-7</v>
      </c>
      <c r="CR35" s="10">
        <f>3/24000000*OO[[#This Row],[152 (07JUL1985 21:00:00)-Water Temperature (C)]]*OO[[#This Row],[94]]</f>
        <v>1.2824436700799999E-7</v>
      </c>
      <c r="CS35" s="10">
        <f>3/24000000*OO[[#This Row],[153 (08JUL1985 00:00:00)-Water Temperature (C)]]*OO[[#This Row],[95]]</f>
        <v>1.1512937187674999E-7</v>
      </c>
      <c r="CT35" s="10">
        <f>3/24000000*OO[[#This Row],[154 (08JUL1985 03:00:00)-Water Temperature (C)]]*OO[[#This Row],[96]]</f>
        <v>1.018835733984375E-7</v>
      </c>
      <c r="CU35" s="10">
        <f>3/24000000*OO[[#This Row],[155 (08JUL1985 06:00:00)-Water Temperature (C)]]*OO[[#This Row],[97]]</f>
        <v>9.2341753545724996E-8</v>
      </c>
      <c r="CV35" s="10">
        <f>3/24000000*OO[[#This Row],[156 (08JUL1985 09:00:00)-Water Temperature (C)]]*OO[[#This Row],[98]]</f>
        <v>8.6564029480000011E-8</v>
      </c>
      <c r="CW35" s="10">
        <f>3/24000000*OO[[#This Row],[157 (08JUL1985 12:00:00)-Water Temperature (C)]]*OO[[#This Row],[99]]</f>
        <v>8.4443734316200006E-8</v>
      </c>
    </row>
    <row r="36" spans="1:101" x14ac:dyDescent="0.35">
      <c r="A36" t="s">
        <v>41</v>
      </c>
      <c r="B36">
        <v>817.98260000000005</v>
      </c>
      <c r="C36" s="10">
        <f>3/24*OO[[#This Row],[59 (26JUN1985 06:00:00)-Water Temperature (C)]]*OO[[#This Row],[1]]/SUM(OO[1])</f>
        <v>0.15662578160073684</v>
      </c>
      <c r="D36" s="10">
        <f>3/24*OO[[#This Row],[60 (26JUN1985 09:00:00)-Water Temperature (C)]]*OO[[#This Row],[2]]/SUM(OO[2])</f>
        <v>5.550844693727839E-2</v>
      </c>
      <c r="E36" s="10">
        <f>3/24*OO[[#This Row],[61 (26JUN1985 12:00:00)-Water Temperature (C)]]*OO[[#This Row],[3]]/SUM(OO[3])</f>
        <v>3.0027022749968125E-3</v>
      </c>
      <c r="F36" s="10">
        <f>3/24*OO[[#This Row],[62 (26JUN1985 15:00:00)-Water Temperature (C)]]*OO[[#This Row],[4]]/SUM(OO[4])</f>
        <v>1.5924784318438042E-4</v>
      </c>
      <c r="G36" s="10">
        <f>3/24*OO[[#This Row],[63 (26JUN1985 18:00:00)-Water Temperature (C)]]*OO[[#This Row],[5]]/SUM(OO[5])</f>
        <v>6.8393403830348875E-5</v>
      </c>
      <c r="H36" s="10">
        <f>3/24*OO[[#This Row],[64 (26JUN1985 21:00:00)-Water Temperature (C)]]*OO[[#This Row],[6]]/SUM(OO[6])</f>
        <v>5.7028384794434635E-5</v>
      </c>
      <c r="I36" s="10">
        <f>3/24*OO[[#This Row],[65 (27JUN1985 00:00:00)-Water Temperature (C)]]*OO[[#This Row],[7]]/SUM(OO[7])</f>
        <v>4.8894872913503087E-5</v>
      </c>
      <c r="J36" s="10">
        <f>3/24*OO[[#This Row],[66 (27JUN1985 03:00:00)-Water Temperature (C)]]*OO[[#This Row],[8]]/SUM(OO[8])</f>
        <v>4.2033664888910858E-5</v>
      </c>
      <c r="K36" s="10">
        <f>3/24*OO[[#This Row],[67 (27JUN1985 06:00:00)-Water Temperature (C)]]*OO[[#This Row],[9]]/SUM(OO[9])</f>
        <v>3.761801444232796E-5</v>
      </c>
      <c r="L36" s="10">
        <f>3/24*OO[[#This Row],[68 (27JUN1985 09:00:00)-Water Temperature (C)]]*OO[[#This Row],[10]]/SUM(OO[10])</f>
        <v>4.0686874434119429E-5</v>
      </c>
      <c r="M36" s="10">
        <f>3/24*OO[[#This Row],[69 (27JUN1985 12:00:00)-Water Temperature (C)]]*OO[[#This Row],[11]]/SUM(OO[11])</f>
        <v>4.8405165554900594E-5</v>
      </c>
      <c r="N36" s="10">
        <f>3/24*OO[[#This Row],[70 (27JUN1985 15:00:00)-Water Temperature (C)]]*OO[[#This Row],[12]]/SUM(OO[12])</f>
        <v>5.0521843152310773E-5</v>
      </c>
      <c r="O36" s="10">
        <f>3/24*OO[[#This Row],[71 (27JUN1985 18:00:00)-Water Temperature (C)]]*OO[[#This Row],[13]]/SUM(OO[13])</f>
        <v>4.8326700471245187E-5</v>
      </c>
      <c r="P36" s="10">
        <f>3/24*OO[[#This Row],[72 (27JUN1985 21:00:00)-Water Temperature (C)]]*OO[[#This Row],[14]]/SUM(OO[14])</f>
        <v>4.2970494905296395E-5</v>
      </c>
      <c r="Q36" s="10">
        <f>3/24*OO[[#This Row],[73 (28JUN1985 00:00:00)-Water Temperature (C)]]*OO[[#This Row],[15]]/SUM(OO[15])</f>
        <v>3.663963600402182E-5</v>
      </c>
      <c r="R36" s="10">
        <f>3/24*OO[[#This Row],[74 (28JUN1985 03:00:00)-Water Temperature (C)]]*OO[[#This Row],[16]]/SUM(OO[16])</f>
        <v>3.1112048959610816E-5</v>
      </c>
      <c r="S36" s="10">
        <f>3/24*OO[[#This Row],[75 (28JUN1985 06:00:00)-Water Temperature (C)]]*OO[[#This Row],[17]]/SUM(OO[17])</f>
        <v>2.6709611013161787E-5</v>
      </c>
      <c r="T36" s="10">
        <f>3/24*OO[[#This Row],[76 (28JUN1985 09:00:00)-Water Temperature (C)]]*OO[[#This Row],[18]]/SUM(OO[18])</f>
        <v>2.3547240560858932E-5</v>
      </c>
      <c r="U36" s="10">
        <f>3/24*OO[[#This Row],[77 (28JUN1985 12:00:00)-Water Temperature (C)]]*OO[[#This Row],[19]]/SUM(OO[19])</f>
        <v>2.0786503330086994E-5</v>
      </c>
      <c r="V36" s="10">
        <f>3/24000000*OO[[#This Row],[78 (28JUN1985 15:00:00)-Water Temperature (C)]]*OO[[#This Row],[20]]</f>
        <v>1.8574991511824998E-5</v>
      </c>
      <c r="W36" s="10">
        <f>3/24000000*OO[[#This Row],[79 (28JUN1985 18:00:00)-Water Temperature (C)]]*OO[[#This Row],[21]]</f>
        <v>1.6417491397157502E-5</v>
      </c>
      <c r="X36" s="10">
        <f>3/24000000*OO[[#This Row],[80 (28JUN1985 21:00:00)-Water Temperature (C)]]*OO[[#This Row],[22]]</f>
        <v>1.3692563367502499E-5</v>
      </c>
      <c r="Y36" s="10">
        <f>3/24000000*OO[[#This Row],[81 (29JUN1985 00:00:00)-Water Temperature (C)]]*OO[[#This Row],[23]]</f>
        <v>1.0947196084559999E-5</v>
      </c>
      <c r="Z36" s="10">
        <f>3/24000000*OO[[#This Row],[82 (29JUN1985 03:00:00)-Water Temperature (C)]]*OO[[#This Row],[24]]</f>
        <v>8.7954176989387507E-6</v>
      </c>
      <c r="AA36" s="10">
        <f>3/24000000*OO[[#This Row],[83 (29JUN1985 06:00:00)-Water Temperature (C)]]*OO[[#This Row],[25]]</f>
        <v>7.3886224623887503E-6</v>
      </c>
      <c r="AB36" s="10">
        <f>3/24000000*OO[[#This Row],[84 (29JUN1985 09:00:00)-Water Temperature (C)]]*OO[[#This Row],[26]]</f>
        <v>6.4799876356124996E-6</v>
      </c>
      <c r="AC36" s="10">
        <f>3/24000000*OO[[#This Row],[85 (29JUN1985 12:00:00)-Water Temperature (C)]]*OO[[#This Row],[27]]</f>
        <v>5.1314414119125002E-6</v>
      </c>
      <c r="AD36" s="10">
        <f>3/24000000*OO[[#This Row],[86 (29JUN1985 15:00:00)-Water Temperature (C)]]*OO[[#This Row],[28]]</f>
        <v>3.7940161740512502E-6</v>
      </c>
      <c r="AE36" s="10">
        <f>3/24000000*OO[[#This Row],[88 (29JUN1985 21:00:00)-Water Temperature (C)]]*OO[[#This Row],[30]]</f>
        <v>2.1786945242325E-6</v>
      </c>
      <c r="AF36" s="10">
        <f>3/24000000*OO[[#This Row],[88 (29JUN1985 21:00:00)-Water Temperature (C)]]*OO[[#This Row],[30]]</f>
        <v>2.1786945242325E-6</v>
      </c>
      <c r="AG36" s="10">
        <f>3/24000000*OO[[#This Row],[89 (30JUN1985 00:00:00)-Water Temperature (C)]]*OO[[#This Row],[31]]</f>
        <v>1.7187599647574999E-6</v>
      </c>
      <c r="AH36" s="10">
        <f>3/24000000*OO[[#This Row],[90 (30JUN1985 03:00:00)-Water Temperature (C)]]*OO[[#This Row],[32]]</f>
        <v>1.4082547260319999E-6</v>
      </c>
      <c r="AI36" s="10">
        <f>3/24000000*OO[[#This Row],[91 (30JUN1985 06:00:00)-Water Temperature (C)]]*OO[[#This Row],[33]]</f>
        <v>1.211253788327625E-6</v>
      </c>
      <c r="AJ36" s="10">
        <f>3/24000000*OO[[#This Row],[92 (30JUN1985 09:00:00)-Water Temperature (C)]]*OO[[#This Row],[34]]</f>
        <v>1.1316554673885E-6</v>
      </c>
      <c r="AK36" s="10">
        <f>3/24000000*OO[[#This Row],[93 (30JUN1985 12:00:00)-Water Temperature (C)]]*OO[[#This Row],[35]]</f>
        <v>1.1039466885975001E-6</v>
      </c>
      <c r="AL36" s="10">
        <f>3/24000000*OO[[#This Row],[94 (30JUN1985 15:00:00)-Water Temperature (C)]]*OO[[#This Row],[36]]</f>
        <v>1.1050460119999998E-6</v>
      </c>
      <c r="AM36" s="10">
        <f>3/24000000*OO[[#This Row],[95 (30JUN1985 18:00:00)-Water Temperature (C)]]*OO[[#This Row],[37]]</f>
        <v>1.0861287437000001E-6</v>
      </c>
      <c r="AN36" s="10">
        <f>3/24000000*OO[[#This Row],[96 (30JUN1985 21:00:00)-Water Temperature (C)]]*OO[[#This Row],[38]]</f>
        <v>9.9970737406424999E-7</v>
      </c>
      <c r="AO36" s="10">
        <f>3/24000000*OO[[#This Row],[97 (01JUL1985 00:00:00)-Water Temperature (C)]]*OO[[#This Row],[39]]</f>
        <v>8.7434990118275001E-7</v>
      </c>
      <c r="AP36" s="10">
        <f>3/24000000*OO[[#This Row],[98 (01JUL1985 03:00:00)-Water Temperature (C)]]*OO[[#This Row],[40]]</f>
        <v>7.5528955409800002E-7</v>
      </c>
      <c r="AQ36" s="10">
        <f>3/24000000*OO[[#This Row],[99 (01JUL1985 06:00:00)-Water Temperature (C)]]*OO[[#This Row],[41]]</f>
        <v>6.8042799405112499E-7</v>
      </c>
      <c r="AR36" s="10">
        <f>3/24000000*OO[[#This Row],[100 (01JUL1985 09:00:00)-Water Temperature (C)]]*OO[[#This Row],[42]]</f>
        <v>7.1023026566587492E-7</v>
      </c>
      <c r="AS36" s="10">
        <f>3/24000000*OO[[#This Row],[101 (01JUL1985 12:00:00)-Water Temperature (C)]]*OO[[#This Row],[43]]</f>
        <v>7.7851498792499988E-7</v>
      </c>
      <c r="AT36" s="10">
        <f>3/24000000*OO[[#This Row],[102 (01JUL1985 15:00:00)-Water Temperature (C)]]*OO[[#This Row],[44]]</f>
        <v>8.3186145358924997E-7</v>
      </c>
      <c r="AU36" s="10">
        <f>3/24000000*OO[[#This Row],[103 (01JUL1985 18:00:00)-Water Temperature (C)]]*OO[[#This Row],[45]]</f>
        <v>8.2088173522124995E-7</v>
      </c>
      <c r="AV36" s="10">
        <f>3/24000000*OO[[#This Row],[104 (01JUL1985 21:00:00)-Water Temperature (C)]]*OO[[#This Row],[46]]</f>
        <v>7.5315788588750001E-7</v>
      </c>
      <c r="AW36" s="10">
        <f>3/24000000*OO[[#This Row],[105 (02JUL1985 00:00:00)-Water Temperature (C)]]*OO[[#This Row],[47]]</f>
        <v>6.6624336080362487E-7</v>
      </c>
      <c r="AX36" s="10">
        <f>3/24000000*OO[[#This Row],[106 (02JUL1985 03:00:00)-Water Temperature (C)]]*OO[[#This Row],[48]]</f>
        <v>5.8934667282062502E-7</v>
      </c>
      <c r="AY36" s="10">
        <f>3/24000000*OO[[#This Row],[107 (02JUL1985 06:00:00)-Water Temperature (C)]]*OO[[#This Row],[49]]</f>
        <v>5.4210168149924993E-7</v>
      </c>
      <c r="AZ36" s="10">
        <f>3/24000000*OO[[#This Row],[108 (02JUL1985 09:00:00)-Water Temperature (C)]]*OO[[#This Row],[50]]</f>
        <v>5.6309493553249997E-7</v>
      </c>
      <c r="BA36" s="10">
        <f>3/24000000*OO[[#This Row],[109 (02JUL1985 12:00:00)-Water Temperature (C)]]*OO[[#This Row],[51]]</f>
        <v>6.0025748349049987E-7</v>
      </c>
      <c r="BB36" s="10">
        <f>3/24000000*OO[[#This Row],[110 (02JUL1985 15:00:00)-Water Temperature (C)]]*OO[[#This Row],[52]]</f>
        <v>6.2778558106275005E-7</v>
      </c>
      <c r="BC36" s="10">
        <f>3/24000000*OO[[#This Row],[111 (02JUL1985 18:00:00)-Water Temperature (C)]]*OO[[#This Row],[53]]</f>
        <v>6.2627613055799996E-7</v>
      </c>
      <c r="BD36" s="10">
        <f>3/24000000*OO[[#This Row],[112 (02JUL1985 21:00:00)-Water Temperature (C)]]*OO[[#This Row],[54]]</f>
        <v>5.8330941539099999E-7</v>
      </c>
      <c r="BE36" s="10">
        <f>3/24000000*OO[[#This Row],[113 (03JUL1985 00:00:00)-Water Temperature (C)]]*OO[[#This Row],[55]]</f>
        <v>5.137564085745E-7</v>
      </c>
      <c r="BF36" s="10">
        <f>3/24000000*OO[[#This Row],[114 (03JUL1985 03:00:00)-Water Temperature (C)]]*OO[[#This Row],[56]]</f>
        <v>4.4719686633699999E-7</v>
      </c>
      <c r="BG36" s="10">
        <f>3/24000000*OO[[#This Row],[115 (03JUL1985 06:00:00)-Water Temperature (C)]]*OO[[#This Row],[57]]</f>
        <v>3.9858028595899989E-7</v>
      </c>
      <c r="BH36" s="10">
        <f>3/24000000*OO[[#This Row],[116 (03JUL1985 09:00:00)-Water Temperature (C)]]*OO[[#This Row],[58]]</f>
        <v>4.0371078043049997E-7</v>
      </c>
      <c r="BI36" s="10">
        <f>3/24000000*OO[[#This Row],[117 (03JUL1985 12:00:00)-Water Temperature (C)]]*OO[[#This Row],[59]]</f>
        <v>4.3497980816849993E-7</v>
      </c>
      <c r="BJ36" s="10">
        <f>3/24000000*OO[[#This Row],[118 (03JUL1985 15:00:00)-Water Temperature (C)]]*OO[[#This Row],[60]]</f>
        <v>4.6332708422325E-7</v>
      </c>
      <c r="BK36" s="10">
        <f>3/24000000*OO[[#This Row],[119 (03JUL1985 18:00:00)-Water Temperature (C)]]*OO[[#This Row],[61]]</f>
        <v>4.6932961172750003E-7</v>
      </c>
      <c r="BL36" s="10">
        <f>3/24000000*OO[[#This Row],[120 (03JUL1985 21:00:00)-Water Temperature (C)]]*OO[[#This Row],[62]]</f>
        <v>4.3656330087825002E-7</v>
      </c>
      <c r="BM36" s="10">
        <f>3/24000000*OO[[#This Row],[121 (04JUL1985 00:00:00)-Water Temperature (C)]]*OO[[#This Row],[63]]</f>
        <v>3.8427933969562505E-7</v>
      </c>
      <c r="BN36" s="10">
        <f>3/24000000*OO[[#This Row],[122 (04JUL1985 03:00:00)-Water Temperature (C)]]*OO[[#This Row],[64]]</f>
        <v>3.3495573645624998E-7</v>
      </c>
      <c r="BO36" s="10">
        <f>3/24000000*OO[[#This Row],[123 (04JUL1985 06:00:00)-Water Temperature (C)]]*OO[[#This Row],[65]]</f>
        <v>3.0181438283499999E-7</v>
      </c>
      <c r="BP36" s="10">
        <f>3/24000000*OO[[#This Row],[124 (04JUL1985 09:00:00)-Water Temperature (C)]]*OO[[#This Row],[66]]</f>
        <v>2.9933323889549997E-7</v>
      </c>
      <c r="BQ36" s="10">
        <f>3/24000000*OO[[#This Row],[125 (04JUL1985 12:00:00)-Water Temperature (C)]]*OO[[#This Row],[67]]</f>
        <v>3.0505038704250001E-7</v>
      </c>
      <c r="BR36" s="10">
        <f>3/24000000*OO[[#This Row],[126 (04JUL1985 15:00:00)-Water Temperature (C)]]*OO[[#This Row],[68]]</f>
        <v>3.1325443058699998E-7</v>
      </c>
      <c r="BS36" s="10">
        <f>3/24000000*OO[[#This Row],[127 (04JUL1985 18:00:00)-Water Temperature (C)]]*OO[[#This Row],[69]]</f>
        <v>3.0544550868999996E-7</v>
      </c>
      <c r="BT36" s="10">
        <f>3/24000000*OO[[#This Row],[128 (04JUL1985 21:00:00)-Water Temperature (C)]]*OO[[#This Row],[70]]</f>
        <v>2.8397220806812494E-7</v>
      </c>
      <c r="BU36" s="10">
        <f>3/24000000*OO[[#This Row],[129 (05JUL1985 00:00:00)-Water Temperature (C)]]*OO[[#This Row],[71]]</f>
        <v>2.59936129042625E-7</v>
      </c>
      <c r="BV36" s="10">
        <f>3/24000000*OO[[#This Row],[130 (05JUL1985 03:00:00)-Water Temperature (C)]]*OO[[#This Row],[72]]</f>
        <v>2.3886377926925002E-7</v>
      </c>
      <c r="BW36" s="10">
        <f>3/24000000*OO[[#This Row],[131 (05JUL1985 06:00:00)-Water Temperature (C)]]*OO[[#This Row],[73]]</f>
        <v>2.2585024198687499E-7</v>
      </c>
      <c r="BX36" s="10">
        <f>3/24000000*OO[[#This Row],[132 (05JUL1985 09:00:00)-Water Temperature (C)]]*OO[[#This Row],[74]]</f>
        <v>2.3337151888749998E-7</v>
      </c>
      <c r="BY36" s="10">
        <f>3/24000000*OO[[#This Row],[133 (05JUL1985 12:00:00)-Water Temperature (C)]]*OO[[#This Row],[75]]</f>
        <v>2.4606411828750001E-7</v>
      </c>
      <c r="BZ36" s="10">
        <f>3/24000000*OO[[#This Row],[134 (05JUL1985 15:00:00)-Water Temperature (C)]]*OO[[#This Row],[76]]</f>
        <v>2.5808797778949995E-7</v>
      </c>
      <c r="CA36" s="10">
        <f>3/24000000*OO[[#This Row],[135 (05JUL1985 18:00:00)-Water Temperature (C)]]*OO[[#This Row],[77]]</f>
        <v>2.6081035250924994E-7</v>
      </c>
      <c r="CB36" s="10">
        <f>3/24000000*OO[[#This Row],[136 (05JUL1985 21:00:00)-Water Temperature (C)]]*OO[[#This Row],[78]]</f>
        <v>2.4854900538749997E-7</v>
      </c>
      <c r="CC36" s="10">
        <f>3/24000000*OO[[#This Row],[137 (06JUL1985 00:00:00)-Water Temperature (C)]]*OO[[#This Row],[79]]</f>
        <v>2.27914585100125E-7</v>
      </c>
      <c r="CD36" s="10">
        <f>3/24000000*OO[[#This Row],[138 (06JUL1985 03:00:00)-Water Temperature (C)]]*OO[[#This Row],[80]]</f>
        <v>2.05552828447875E-7</v>
      </c>
      <c r="CE36" s="10">
        <f>3/24000000*OO[[#This Row],[139 (06JUL1985 06:00:00)-Water Temperature (C)]]*OO[[#This Row],[81]]</f>
        <v>1.9073504299574998E-7</v>
      </c>
      <c r="CF36" s="10">
        <f>3/24000000*OO[[#This Row],[140 (06JUL1985 09:00:00)-Water Temperature (C)]]*OO[[#This Row],[82]]</f>
        <v>1.9760187031825E-7</v>
      </c>
      <c r="CG36" s="10">
        <f>3/24000000*OO[[#This Row],[141 (06JUL1985 12:00:00)-Water Temperature (C)]]*OO[[#This Row],[83]]</f>
        <v>2.0467333546800002E-7</v>
      </c>
      <c r="CH36" s="10">
        <f>3/24000000*OO[[#This Row],[142 (06JUL1985 15:00:00)-Water Temperature (C)]]*OO[[#This Row],[84]]</f>
        <v>2.0996170815374999E-7</v>
      </c>
      <c r="CI36" s="10">
        <f>3/24000000*OO[[#This Row],[143 (06JUL1985 18:00:00)-Water Temperature (C)]]*OO[[#This Row],[85]]</f>
        <v>2.1033421388587498E-7</v>
      </c>
      <c r="CJ36" s="10">
        <f>3/24000000*OO[[#This Row],[144 (06JUL1985 21:00:00)-Water Temperature (C)]]*OO[[#This Row],[86]]</f>
        <v>1.9783544180999999E-7</v>
      </c>
      <c r="CK36" s="10">
        <f>3/24000000*OO[[#This Row],[145 (07JUL1985 00:00:00)-Water Temperature (C)]]*OO[[#This Row],[87]]</f>
        <v>1.7476779578115E-7</v>
      </c>
      <c r="CL36" s="10">
        <f>3/24000000*OO[[#This Row],[146 (07JUL1985 03:00:00)-Water Temperature (C)]]*OO[[#This Row],[88]]</f>
        <v>1.513145486235E-7</v>
      </c>
      <c r="CM36" s="10">
        <f>3/24000000*OO[[#This Row],[147 (07JUL1985 06:00:00)-Water Temperature (C)]]*OO[[#This Row],[89]]</f>
        <v>1.341307669579E-7</v>
      </c>
      <c r="CN36" s="10">
        <f>3/24000000*OO[[#This Row],[148 (07JUL1985 09:00:00)-Water Temperature (C)]]*OO[[#This Row],[90]]</f>
        <v>1.412197316865625E-7</v>
      </c>
      <c r="CO36" s="10">
        <f>3/24000000*OO[[#This Row],[149 (07JUL1985 12:00:00)-Water Temperature (C)]]*OO[[#This Row],[91]]</f>
        <v>1.62681737013E-7</v>
      </c>
      <c r="CP36" s="10">
        <f>3/24000000*OO[[#This Row],[150 (07JUL1985 15:00:00)-Water Temperature (C)]]*OO[[#This Row],[92]]</f>
        <v>1.8243796737577502E-7</v>
      </c>
      <c r="CQ36" s="10">
        <f>3/24000000*OO[[#This Row],[151 (07JUL1985 18:00:00)-Water Temperature (C)]]*OO[[#This Row],[93]]</f>
        <v>1.9104954641516251E-7</v>
      </c>
      <c r="CR36" s="10">
        <f>3/24000000*OO[[#This Row],[152 (07JUL1985 21:00:00)-Water Temperature (C)]]*OO[[#This Row],[94]]</f>
        <v>1.823827299849E-7</v>
      </c>
      <c r="CS36" s="10">
        <f>3/24000000*OO[[#This Row],[153 (08JUL1985 00:00:00)-Water Temperature (C)]]*OO[[#This Row],[95]]</f>
        <v>1.64456406477E-7</v>
      </c>
      <c r="CT36" s="10">
        <f>3/24000000*OO[[#This Row],[154 (08JUL1985 03:00:00)-Water Temperature (C)]]*OO[[#This Row],[96]]</f>
        <v>1.4583722826409999E-7</v>
      </c>
      <c r="CU36" s="10">
        <f>3/24000000*OO[[#This Row],[155 (08JUL1985 06:00:00)-Water Temperature (C)]]*OO[[#This Row],[97]]</f>
        <v>1.3146319730429999E-7</v>
      </c>
      <c r="CV36" s="10">
        <f>3/24000000*OO[[#This Row],[156 (08JUL1985 09:00:00)-Water Temperature (C)]]*OO[[#This Row],[98]]</f>
        <v>1.2317614307600001E-7</v>
      </c>
      <c r="CW36" s="10">
        <f>3/24000000*OO[[#This Row],[157 (08JUL1985 12:00:00)-Water Temperature (C)]]*OO[[#This Row],[99]]</f>
        <v>1.1999286309318751E-7</v>
      </c>
    </row>
    <row r="37" spans="1:101" x14ac:dyDescent="0.35">
      <c r="A37" t="s">
        <v>42</v>
      </c>
      <c r="B37">
        <v>859.25260000000003</v>
      </c>
      <c r="C37" s="10">
        <f>3/24*OO[[#This Row],[59 (26JUN1985 06:00:00)-Water Temperature (C)]]*OO[[#This Row],[1]]/SUM(OO[1])</f>
        <v>0.13363840454956558</v>
      </c>
      <c r="D37" s="10">
        <f>3/24*OO[[#This Row],[60 (26JUN1985 09:00:00)-Water Temperature (C)]]*OO[[#This Row],[2]]/SUM(OO[2])</f>
        <v>8.0987329553586535E-2</v>
      </c>
      <c r="E37" s="10">
        <f>3/24*OO[[#This Row],[61 (26JUN1985 12:00:00)-Water Temperature (C)]]*OO[[#This Row],[3]]/SUM(OO[3])</f>
        <v>5.9327217248611452E-3</v>
      </c>
      <c r="F37" s="10">
        <f>3/24*OO[[#This Row],[62 (26JUN1985 15:00:00)-Water Temperature (C)]]*OO[[#This Row],[4]]/SUM(OO[4])</f>
        <v>2.8875613769679086E-4</v>
      </c>
      <c r="G37" s="10">
        <f>3/24*OO[[#This Row],[63 (26JUN1985 18:00:00)-Water Temperature (C)]]*OO[[#This Row],[5]]/SUM(OO[5])</f>
        <v>7.7381727406123369E-5</v>
      </c>
      <c r="H37" s="10">
        <f>3/24*OO[[#This Row],[64 (26JUN1985 21:00:00)-Water Temperature (C)]]*OO[[#This Row],[6]]/SUM(OO[6])</f>
        <v>6.1812165840363628E-5</v>
      </c>
      <c r="I37" s="10">
        <f>3/24*OO[[#This Row],[65 (27JUN1985 00:00:00)-Water Temperature (C)]]*OO[[#This Row],[7]]/SUM(OO[7])</f>
        <v>5.2895438635944414E-5</v>
      </c>
      <c r="J37" s="10">
        <f>3/24*OO[[#This Row],[66 (27JUN1985 03:00:00)-Water Temperature (C)]]*OO[[#This Row],[8]]/SUM(OO[8])</f>
        <v>4.5406036625728728E-5</v>
      </c>
      <c r="K37" s="10">
        <f>3/24*OO[[#This Row],[67 (27JUN1985 06:00:00)-Water Temperature (C)]]*OO[[#This Row],[9]]/SUM(OO[9])</f>
        <v>4.0206870690557611E-5</v>
      </c>
      <c r="L37" s="10">
        <f>3/24*OO[[#This Row],[68 (27JUN1985 09:00:00)-Water Temperature (C)]]*OO[[#This Row],[10]]/SUM(OO[10])</f>
        <v>4.2200737602874825E-5</v>
      </c>
      <c r="M37" s="10">
        <f>3/24*OO[[#This Row],[69 (27JUN1985 12:00:00)-Water Temperature (C)]]*OO[[#This Row],[11]]/SUM(OO[11])</f>
        <v>5.0489372956418302E-5</v>
      </c>
      <c r="N37" s="10">
        <f>3/24*OO[[#This Row],[70 (27JUN1985 15:00:00)-Water Temperature (C)]]*OO[[#This Row],[12]]/SUM(OO[12])</f>
        <v>5.3491303471316469E-5</v>
      </c>
      <c r="O37" s="10">
        <f>3/24*OO[[#This Row],[71 (27JUN1985 18:00:00)-Water Temperature (C)]]*OO[[#This Row],[13]]/SUM(OO[13])</f>
        <v>5.1802225181055819E-5</v>
      </c>
      <c r="P37" s="10">
        <f>3/24*OO[[#This Row],[72 (27JUN1985 21:00:00)-Water Temperature (C)]]*OO[[#This Row],[14]]/SUM(OO[14])</f>
        <v>4.6484189754101183E-5</v>
      </c>
      <c r="Q37" s="10">
        <f>3/24*OO[[#This Row],[73 (28JUN1985 00:00:00)-Water Temperature (C)]]*OO[[#This Row],[15]]/SUM(OO[15])</f>
        <v>3.9711712308110295E-5</v>
      </c>
      <c r="R37" s="10">
        <f>3/24*OO[[#This Row],[74 (28JUN1985 03:00:00)-Water Temperature (C)]]*OO[[#This Row],[16]]/SUM(OO[16])</f>
        <v>3.3732166169062602E-5</v>
      </c>
      <c r="S37" s="10">
        <f>3/24*OO[[#This Row],[75 (28JUN1985 06:00:00)-Water Temperature (C)]]*OO[[#This Row],[17]]/SUM(OO[17])</f>
        <v>2.8950612749843756E-5</v>
      </c>
      <c r="T37" s="10">
        <f>3/24*OO[[#This Row],[76 (28JUN1985 09:00:00)-Water Temperature (C)]]*OO[[#This Row],[18]]/SUM(OO[18])</f>
        <v>2.5644391125677795E-5</v>
      </c>
      <c r="U37" s="10">
        <f>3/24*OO[[#This Row],[77 (28JUN1985 12:00:00)-Water Temperature (C)]]*OO[[#This Row],[19]]/SUM(OO[19])</f>
        <v>2.2702406440505357E-5</v>
      </c>
      <c r="V37" s="10">
        <f>3/24000000*OO[[#This Row],[78 (28JUN1985 15:00:00)-Water Temperature (C)]]*OO[[#This Row],[20]]</f>
        <v>2.0292346351275E-5</v>
      </c>
      <c r="W37" s="10">
        <f>3/24000000*OO[[#This Row],[79 (28JUN1985 18:00:00)-Water Temperature (C)]]*OO[[#This Row],[21]]</f>
        <v>1.7938709481812499E-5</v>
      </c>
      <c r="X37" s="10">
        <f>3/24000000*OO[[#This Row],[80 (28JUN1985 21:00:00)-Water Temperature (C)]]*OO[[#This Row],[22]]</f>
        <v>1.507364670525E-5</v>
      </c>
      <c r="Y37" s="10">
        <f>3/24000000*OO[[#This Row],[81 (29JUN1985 00:00:00)-Water Temperature (C)]]*OO[[#This Row],[23]]</f>
        <v>1.2088698545089999E-5</v>
      </c>
      <c r="Z37" s="10">
        <f>3/24000000*OO[[#This Row],[82 (29JUN1985 03:00:00)-Water Temperature (C)]]*OO[[#This Row],[24]]</f>
        <v>9.7091940855899997E-6</v>
      </c>
      <c r="AA37" s="10">
        <f>3/24000000*OO[[#This Row],[83 (29JUN1985 06:00:00)-Water Temperature (C)]]*OO[[#This Row],[25]]</f>
        <v>8.0922689591724993E-6</v>
      </c>
      <c r="AB37" s="10">
        <f>3/24000000*OO[[#This Row],[84 (29JUN1985 09:00:00)-Water Temperature (C)]]*OO[[#This Row],[26]]</f>
        <v>7.1725015729325E-6</v>
      </c>
      <c r="AC37" s="10">
        <f>3/24000000*OO[[#This Row],[85 (29JUN1985 12:00:00)-Water Temperature (C)]]*OO[[#This Row],[27]]</f>
        <v>5.8195847659500007E-6</v>
      </c>
      <c r="AD37" s="10">
        <f>3/24000000*OO[[#This Row],[86 (29JUN1985 15:00:00)-Water Temperature (C)]]*OO[[#This Row],[28]]</f>
        <v>4.3276077884174997E-6</v>
      </c>
      <c r="AE37" s="10">
        <f>3/24000000*OO[[#This Row],[88 (29JUN1985 21:00:00)-Water Temperature (C)]]*OO[[#This Row],[30]]</f>
        <v>2.4463511500499995E-6</v>
      </c>
      <c r="AF37" s="10">
        <f>3/24000000*OO[[#This Row],[88 (29JUN1985 21:00:00)-Water Temperature (C)]]*OO[[#This Row],[30]]</f>
        <v>2.4463511500499995E-6</v>
      </c>
      <c r="AG37" s="10">
        <f>3/24000000*OO[[#This Row],[89 (30JUN1985 00:00:00)-Water Temperature (C)]]*OO[[#This Row],[31]]</f>
        <v>1.9114686371587499E-6</v>
      </c>
      <c r="AH37" s="10">
        <f>3/24000000*OO[[#This Row],[90 (30JUN1985 03:00:00)-Water Temperature (C)]]*OO[[#This Row],[32]]</f>
        <v>1.5539189566274998E-6</v>
      </c>
      <c r="AI37" s="10">
        <f>3/24000000*OO[[#This Row],[91 (30JUN1985 06:00:00)-Water Temperature (C)]]*OO[[#This Row],[33]]</f>
        <v>1.3247879441906249E-6</v>
      </c>
      <c r="AJ37" s="10">
        <f>3/24000000*OO[[#This Row],[92 (30JUN1985 09:00:00)-Water Temperature (C)]]*OO[[#This Row],[34]]</f>
        <v>1.2284844778158751E-6</v>
      </c>
      <c r="AK37" s="10">
        <f>3/24000000*OO[[#This Row],[93 (30JUN1985 12:00:00)-Water Temperature (C)]]*OO[[#This Row],[35]]</f>
        <v>1.1942547012467499E-6</v>
      </c>
      <c r="AL37" s="10">
        <f>3/24000000*OO[[#This Row],[94 (30JUN1985 15:00:00)-Water Temperature (C)]]*OO[[#This Row],[36]]</f>
        <v>1.1926236008959998E-6</v>
      </c>
      <c r="AM37" s="10">
        <f>3/24000000*OO[[#This Row],[95 (30JUN1985 18:00:00)-Water Temperature (C)]]*OO[[#This Row],[37]]</f>
        <v>1.1749101335079999E-6</v>
      </c>
      <c r="AN37" s="10">
        <f>3/24000000*OO[[#This Row],[96 (30JUN1985 21:00:00)-Water Temperature (C)]]*OO[[#This Row],[38]]</f>
        <v>1.0875073368554998E-6</v>
      </c>
      <c r="AO37" s="10">
        <f>3/24000000*OO[[#This Row],[97 (01JUL1985 00:00:00)-Water Temperature (C)]]*OO[[#This Row],[39]]</f>
        <v>9.5620348534125019E-7</v>
      </c>
      <c r="AP37" s="10">
        <f>3/24000000*OO[[#This Row],[98 (01JUL1985 03:00:00)-Water Temperature (C)]]*OO[[#This Row],[40]]</f>
        <v>8.2618248486375E-7</v>
      </c>
      <c r="AQ37" s="10">
        <f>3/24000000*OO[[#This Row],[99 (01JUL1985 06:00:00)-Water Temperature (C)]]*OO[[#This Row],[41]]</f>
        <v>7.3816378878949995E-7</v>
      </c>
      <c r="AR37" s="10">
        <f>3/24000000*OO[[#This Row],[100 (01JUL1985 09:00:00)-Water Temperature (C)]]*OO[[#This Row],[42]]</f>
        <v>7.5755060410949989E-7</v>
      </c>
      <c r="AS37" s="10">
        <f>3/24000000*OO[[#This Row],[101 (01JUL1985 12:00:00)-Water Temperature (C)]]*OO[[#This Row],[43]]</f>
        <v>8.2641628008000005E-7</v>
      </c>
      <c r="AT37" s="10">
        <f>3/24000000*OO[[#This Row],[102 (01JUL1985 15:00:00)-Water Temperature (C)]]*OO[[#This Row],[44]]</f>
        <v>8.8671330086174992E-7</v>
      </c>
      <c r="AU37" s="10">
        <f>3/24000000*OO[[#This Row],[103 (01JUL1985 18:00:00)-Water Temperature (C)]]*OO[[#This Row],[45]]</f>
        <v>8.8522824418899992E-7</v>
      </c>
      <c r="AV37" s="10">
        <f>3/24000000*OO[[#This Row],[104 (01JUL1985 21:00:00)-Water Temperature (C)]]*OO[[#This Row],[46]]</f>
        <v>8.1883459495599995E-7</v>
      </c>
      <c r="AW37" s="10">
        <f>3/24000000*OO[[#This Row],[105 (02JUL1985 00:00:00)-Water Temperature (C)]]*OO[[#This Row],[47]]</f>
        <v>7.2631100202374999E-7</v>
      </c>
      <c r="AX37" s="10">
        <f>3/24000000*OO[[#This Row],[106 (02JUL1985 03:00:00)-Water Temperature (C)]]*OO[[#This Row],[48]]</f>
        <v>6.4155496742750001E-7</v>
      </c>
      <c r="AY37" s="10">
        <f>3/24000000*OO[[#This Row],[107 (02JUL1985 06:00:00)-Water Temperature (C)]]*OO[[#This Row],[49]]</f>
        <v>5.8630292494899985E-7</v>
      </c>
      <c r="AZ37" s="10">
        <f>3/24000000*OO[[#This Row],[108 (02JUL1985 09:00:00)-Water Temperature (C)]]*OO[[#This Row],[50]]</f>
        <v>6.0259706181449988E-7</v>
      </c>
      <c r="BA37" s="10">
        <f>3/24000000*OO[[#This Row],[109 (02JUL1985 12:00:00)-Water Temperature (C)]]*OO[[#This Row],[51]]</f>
        <v>6.4090112359524989E-7</v>
      </c>
      <c r="BB37" s="10">
        <f>3/24000000*OO[[#This Row],[110 (02JUL1985 15:00:00)-Water Temperature (C)]]*OO[[#This Row],[52]]</f>
        <v>6.7240765069375008E-7</v>
      </c>
      <c r="BC37" s="10">
        <f>3/24000000*OO[[#This Row],[111 (02JUL1985 18:00:00)-Water Temperature (C)]]*OO[[#This Row],[53]]</f>
        <v>6.7635776936775006E-7</v>
      </c>
      <c r="BD37" s="10">
        <f>3/24000000*OO[[#This Row],[112 (02JUL1985 21:00:00)-Water Temperature (C)]]*OO[[#This Row],[54]]</f>
        <v>6.3429409496250003E-7</v>
      </c>
      <c r="BE37" s="10">
        <f>3/24000000*OO[[#This Row],[113 (03JUL1985 00:00:00)-Water Temperature (C)]]*OO[[#This Row],[55]]</f>
        <v>5.6083953392775004E-7</v>
      </c>
      <c r="BF37" s="10">
        <f>3/24000000*OO[[#This Row],[114 (03JUL1985 03:00:00)-Water Temperature (C)]]*OO[[#This Row],[56]]</f>
        <v>4.8880392520312499E-7</v>
      </c>
      <c r="BG37" s="10">
        <f>3/24000000*OO[[#This Row],[115 (03JUL1985 06:00:00)-Water Temperature (C)]]*OO[[#This Row],[57]]</f>
        <v>4.3309541430999994E-7</v>
      </c>
      <c r="BH37" s="10">
        <f>3/24000000*OO[[#This Row],[116 (03JUL1985 09:00:00)-Water Temperature (C)]]*OO[[#This Row],[58]]</f>
        <v>4.3281129902750001E-7</v>
      </c>
      <c r="BI37" s="10">
        <f>3/24000000*OO[[#This Row],[117 (03JUL1985 12:00:00)-Water Temperature (C)]]*OO[[#This Row],[59]]</f>
        <v>4.6411569353124996E-7</v>
      </c>
      <c r="BJ37" s="10">
        <f>3/24000000*OO[[#This Row],[118 (03JUL1985 15:00:00)-Water Temperature (C)]]*OO[[#This Row],[60]]</f>
        <v>4.9534275065949997E-7</v>
      </c>
      <c r="BK37" s="10">
        <f>3/24000000*OO[[#This Row],[119 (03JUL1985 18:00:00)-Water Temperature (C)]]*OO[[#This Row],[61]]</f>
        <v>5.0572639015524991E-7</v>
      </c>
      <c r="BL37" s="10">
        <f>3/24000000*OO[[#This Row],[120 (03JUL1985 21:00:00)-Water Temperature (C)]]*OO[[#This Row],[62]]</f>
        <v>4.7489034790299994E-7</v>
      </c>
      <c r="BM37" s="10">
        <f>3/24000000*OO[[#This Row],[121 (04JUL1985 00:00:00)-Water Temperature (C)]]*OO[[#This Row],[63]]</f>
        <v>4.1984078707874995E-7</v>
      </c>
      <c r="BN37" s="10">
        <f>3/24000000*OO[[#This Row],[122 (04JUL1985 03:00:00)-Water Temperature (C)]]*OO[[#This Row],[64]]</f>
        <v>3.6615983677500003E-7</v>
      </c>
      <c r="BO37" s="10">
        <f>3/24000000*OO[[#This Row],[123 (04JUL1985 06:00:00)-Water Temperature (C)]]*OO[[#This Row],[65]]</f>
        <v>3.2753677848099999E-7</v>
      </c>
      <c r="BP37" s="10">
        <f>3/24000000*OO[[#This Row],[124 (04JUL1985 09:00:00)-Water Temperature (C)]]*OO[[#This Row],[66]]</f>
        <v>3.2143451527199997E-7</v>
      </c>
      <c r="BQ37" s="10">
        <f>3/24000000*OO[[#This Row],[125 (04JUL1985 12:00:00)-Water Temperature (C)]]*OO[[#This Row],[67]]</f>
        <v>3.2669385672224999E-7</v>
      </c>
      <c r="BR37" s="10">
        <f>3/24000000*OO[[#This Row],[126 (04JUL1985 15:00:00)-Water Temperature (C)]]*OO[[#This Row],[68]]</f>
        <v>3.3554471672399999E-7</v>
      </c>
      <c r="BS37" s="10">
        <f>3/24000000*OO[[#This Row],[127 (04JUL1985 18:00:00)-Water Temperature (C)]]*OO[[#This Row],[69]]</f>
        <v>3.2953540127112499E-7</v>
      </c>
      <c r="BT37" s="10">
        <f>3/24000000*OO[[#This Row],[128 (04JUL1985 21:00:00)-Water Temperature (C)]]*OO[[#This Row],[70]]</f>
        <v>3.0747784902999998E-7</v>
      </c>
      <c r="BU37" s="10">
        <f>3/24000000*OO[[#This Row],[129 (05JUL1985 00:00:00)-Water Temperature (C)]]*OO[[#This Row],[71]]</f>
        <v>2.8211482286775005E-7</v>
      </c>
      <c r="BV37" s="10">
        <f>3/24000000*OO[[#This Row],[130 (05JUL1985 03:00:00)-Water Temperature (C)]]*OO[[#This Row],[72]]</f>
        <v>2.58566366709625E-7</v>
      </c>
      <c r="BW37" s="10">
        <f>3/24000000*OO[[#This Row],[131 (05JUL1985 06:00:00)-Water Temperature (C)]]*OO[[#This Row],[73]]</f>
        <v>2.4333219798550004E-7</v>
      </c>
      <c r="BX37" s="10">
        <f>3/24000000*OO[[#This Row],[132 (05JUL1985 09:00:00)-Water Temperature (C)]]*OO[[#This Row],[74]]</f>
        <v>2.4882996944799999E-7</v>
      </c>
      <c r="BY37" s="10">
        <f>3/24000000*OO[[#This Row],[133 (05JUL1985 12:00:00)-Water Temperature (C)]]*OO[[#This Row],[75]]</f>
        <v>2.6193504066000001E-7</v>
      </c>
      <c r="BZ37" s="10">
        <f>3/24000000*OO[[#This Row],[134 (05JUL1985 15:00:00)-Water Temperature (C)]]*OO[[#This Row],[76]]</f>
        <v>2.7510918272649998E-7</v>
      </c>
      <c r="CA37" s="10">
        <f>3/24000000*OO[[#This Row],[135 (05JUL1985 18:00:00)-Water Temperature (C)]]*OO[[#This Row],[77]]</f>
        <v>2.8035744472050004E-7</v>
      </c>
      <c r="CB37" s="10">
        <f>3/24000000*OO[[#This Row],[136 (05JUL1985 21:00:00)-Water Temperature (C)]]*OO[[#This Row],[78]]</f>
        <v>2.6854913228499999E-7</v>
      </c>
      <c r="CC37" s="10">
        <f>3/24000000*OO[[#This Row],[137 (06JUL1985 00:00:00)-Water Temperature (C)]]*OO[[#This Row],[79]]</f>
        <v>2.4707263347812498E-7</v>
      </c>
      <c r="CD37" s="10">
        <f>3/24000000*OO[[#This Row],[138 (06JUL1985 03:00:00)-Water Temperature (C)]]*OO[[#This Row],[80]]</f>
        <v>2.2328106087149998E-7</v>
      </c>
      <c r="CE37" s="10">
        <f>3/24000000*OO[[#This Row],[139 (06JUL1985 06:00:00)-Water Temperature (C)]]*OO[[#This Row],[81]]</f>
        <v>2.0617325680524995E-7</v>
      </c>
      <c r="CF37" s="10">
        <f>3/24000000*OO[[#This Row],[140 (06JUL1985 09:00:00)-Water Temperature (C)]]*OO[[#This Row],[82]]</f>
        <v>2.1200208105375001E-7</v>
      </c>
      <c r="CG37" s="10">
        <f>3/24000000*OO[[#This Row],[141 (06JUL1985 12:00:00)-Water Temperature (C)]]*OO[[#This Row],[83]]</f>
        <v>2.1985747791074999E-7</v>
      </c>
      <c r="CH37" s="10">
        <f>3/24000000*OO[[#This Row],[142 (06JUL1985 15:00:00)-Water Temperature (C)]]*OO[[#This Row],[84]]</f>
        <v>2.2573466846E-7</v>
      </c>
      <c r="CI37" s="10">
        <f>3/24000000*OO[[#This Row],[143 (06JUL1985 18:00:00)-Water Temperature (C)]]*OO[[#This Row],[85]]</f>
        <v>2.2741324113199997E-7</v>
      </c>
      <c r="CJ37" s="10">
        <f>3/24000000*OO[[#This Row],[144 (06JUL1985 21:00:00)-Water Temperature (C)]]*OO[[#This Row],[86]]</f>
        <v>2.1494791868399998E-7</v>
      </c>
      <c r="CK37" s="10">
        <f>3/24000000*OO[[#This Row],[145 (07JUL1985 00:00:00)-Water Temperature (C)]]*OO[[#This Row],[87]]</f>
        <v>1.9077329352187499E-7</v>
      </c>
      <c r="CL37" s="10">
        <f>3/24000000*OO[[#This Row],[146 (07JUL1985 03:00:00)-Water Temperature (C)]]*OO[[#This Row],[88]]</f>
        <v>1.6577263152000001E-7</v>
      </c>
      <c r="CM37" s="10">
        <f>3/24000000*OO[[#This Row],[147 (07JUL1985 06:00:00)-Water Temperature (C)]]*OO[[#This Row],[89]]</f>
        <v>1.4595078767100002E-7</v>
      </c>
      <c r="CN37" s="10">
        <f>3/24000000*OO[[#This Row],[148 (07JUL1985 09:00:00)-Water Temperature (C)]]*OO[[#This Row],[90]]</f>
        <v>1.5015006048439999E-7</v>
      </c>
      <c r="CO37" s="10">
        <f>3/24000000*OO[[#This Row],[149 (07JUL1985 12:00:00)-Water Temperature (C)]]*OO[[#This Row],[91]]</f>
        <v>1.7129156686197496E-7</v>
      </c>
      <c r="CP37" s="10">
        <f>3/24000000*OO[[#This Row],[150 (07JUL1985 15:00:00)-Water Temperature (C)]]*OO[[#This Row],[92]]</f>
        <v>1.9336891697287497E-7</v>
      </c>
      <c r="CQ37" s="10">
        <f>3/24000000*OO[[#This Row],[151 (07JUL1985 18:00:00)-Water Temperature (C)]]*OO[[#This Row],[93]]</f>
        <v>2.049216190775E-7</v>
      </c>
      <c r="CR37" s="10">
        <f>3/24000000*OO[[#This Row],[152 (07JUL1985 21:00:00)-Water Temperature (C)]]*OO[[#This Row],[94]]</f>
        <v>1.9764598327449999E-7</v>
      </c>
      <c r="CS37" s="10">
        <f>3/24000000*OO[[#This Row],[153 (08JUL1985 00:00:00)-Water Temperature (C)]]*OO[[#This Row],[95]]</f>
        <v>1.7914730553337501E-7</v>
      </c>
      <c r="CT37" s="10">
        <f>3/24000000*OO[[#This Row],[154 (08JUL1985 03:00:00)-Water Temperature (C)]]*OO[[#This Row],[96]]</f>
        <v>1.5927439069895E-7</v>
      </c>
      <c r="CU37" s="10">
        <f>3/24000000*OO[[#This Row],[155 (08JUL1985 06:00:00)-Water Temperature (C)]]*OO[[#This Row],[97]]</f>
        <v>1.4297708137484998E-7</v>
      </c>
      <c r="CV37" s="10">
        <f>3/24000000*OO[[#This Row],[156 (08JUL1985 09:00:00)-Water Temperature (C)]]*OO[[#This Row],[98]]</f>
        <v>1.3370431576920001E-7</v>
      </c>
      <c r="CW37" s="10">
        <f>3/24000000*OO[[#This Row],[157 (08JUL1985 12:00:00)-Water Temperature (C)]]*OO[[#This Row],[99]]</f>
        <v>1.3012657835839998E-7</v>
      </c>
    </row>
    <row r="38" spans="1:101" x14ac:dyDescent="0.35">
      <c r="A38" t="s">
        <v>43</v>
      </c>
      <c r="B38">
        <v>714.60360000000003</v>
      </c>
      <c r="C38" s="10">
        <f>3/24*OO[[#This Row],[59 (26JUN1985 06:00:00)-Water Temperature (C)]]*OO[[#This Row],[1]]/SUM(OO[1])</f>
        <v>8.6788882673383486E-2</v>
      </c>
      <c r="D38" s="10">
        <f>3/24*OO[[#This Row],[60 (26JUN1985 09:00:00)-Water Temperature (C)]]*OO[[#This Row],[2]]/SUM(OO[2])</f>
        <v>9.2313559046312305E-2</v>
      </c>
      <c r="E38" s="10">
        <f>3/24*OO[[#This Row],[61 (26JUN1985 12:00:00)-Water Temperature (C)]]*OO[[#This Row],[3]]/SUM(OO[3])</f>
        <v>9.2550546399074833E-3</v>
      </c>
      <c r="F38" s="10">
        <f>3/24*OO[[#This Row],[62 (26JUN1985 15:00:00)-Water Temperature (C)]]*OO[[#This Row],[4]]/SUM(OO[4])</f>
        <v>4.6516222655640084E-4</v>
      </c>
      <c r="G38" s="10">
        <f>3/24*OO[[#This Row],[63 (26JUN1985 18:00:00)-Water Temperature (C)]]*OO[[#This Row],[5]]/SUM(OO[5])</f>
        <v>7.6684896326041586E-5</v>
      </c>
      <c r="H38" s="10">
        <f>3/24*OO[[#This Row],[64 (26JUN1985 21:00:00)-Water Temperature (C)]]*OO[[#This Row],[6]]/SUM(OO[6])</f>
        <v>5.610139639911895E-5</v>
      </c>
      <c r="I38" s="10">
        <f>3/24*OO[[#This Row],[65 (27JUN1985 00:00:00)-Water Temperature (C)]]*OO[[#This Row],[7]]/SUM(OO[7])</f>
        <v>4.7826606094080407E-5</v>
      </c>
      <c r="J38" s="10">
        <f>3/24*OO[[#This Row],[66 (27JUN1985 03:00:00)-Water Temperature (C)]]*OO[[#This Row],[8]]/SUM(OO[8])</f>
        <v>4.1020052845100431E-5</v>
      </c>
      <c r="K38" s="10">
        <f>3/24*OO[[#This Row],[67 (27JUN1985 06:00:00)-Water Temperature (C)]]*OO[[#This Row],[9]]/SUM(OO[9])</f>
        <v>3.602765025130112E-5</v>
      </c>
      <c r="L38" s="10">
        <f>3/24*OO[[#This Row],[68 (27JUN1985 09:00:00)-Water Temperature (C)]]*OO[[#This Row],[10]]/SUM(OO[10])</f>
        <v>3.6656668847262619E-5</v>
      </c>
      <c r="M38" s="10">
        <f>3/24*OO[[#This Row],[69 (27JUN1985 12:00:00)-Water Temperature (C)]]*OO[[#This Row],[11]]/SUM(OO[11])</f>
        <v>4.3872975568198547E-5</v>
      </c>
      <c r="N38" s="10">
        <f>3/24*OO[[#This Row],[70 (27JUN1985 15:00:00)-Water Temperature (C)]]*OO[[#This Row],[12]]/SUM(OO[12])</f>
        <v>4.7253976360148847E-5</v>
      </c>
      <c r="O38" s="10">
        <f>3/24*OO[[#This Row],[71 (27JUN1985 18:00:00)-Water Temperature (C)]]*OO[[#This Row],[13]]/SUM(OO[13])</f>
        <v>4.6336587662955961E-5</v>
      </c>
      <c r="P38" s="10">
        <f>3/24*OO[[#This Row],[72 (27JUN1985 21:00:00)-Water Temperature (C)]]*OO[[#This Row],[14]]/SUM(OO[14])</f>
        <v>4.2015839744784868E-5</v>
      </c>
      <c r="Q38" s="10">
        <f>3/24*OO[[#This Row],[73 (28JUN1985 00:00:00)-Water Temperature (C)]]*OO[[#This Row],[15]]/SUM(OO[15])</f>
        <v>3.6008782287169015E-5</v>
      </c>
      <c r="R38" s="10">
        <f>3/24*OO[[#This Row],[74 (28JUN1985 03:00:00)-Water Temperature (C)]]*OO[[#This Row],[16]]/SUM(OO[16])</f>
        <v>3.0600396683213057E-5</v>
      </c>
      <c r="S38" s="10">
        <f>3/24*OO[[#This Row],[75 (28JUN1985 06:00:00)-Water Temperature (C)]]*OO[[#This Row],[17]]/SUM(OO[17])</f>
        <v>2.6255164798487897E-5</v>
      </c>
      <c r="T38" s="10">
        <f>3/24*OO[[#This Row],[76 (28JUN1985 09:00:00)-Water Temperature (C)]]*OO[[#This Row],[18]]/SUM(OO[18])</f>
        <v>2.3332123387027147E-5</v>
      </c>
      <c r="U38" s="10">
        <f>3/24*OO[[#This Row],[77 (28JUN1985 12:00:00)-Water Temperature (C)]]*OO[[#This Row],[19]]/SUM(OO[19])</f>
        <v>2.0738617471239023E-5</v>
      </c>
      <c r="V38" s="10">
        <f>3/24000000*OO[[#This Row],[78 (28JUN1985 15:00:00)-Water Temperature (C)]]*OO[[#This Row],[20]]</f>
        <v>1.8530244452549996E-5</v>
      </c>
      <c r="W38" s="10">
        <f>3/24000000*OO[[#This Row],[79 (28JUN1985 18:00:00)-Water Temperature (C)]]*OO[[#This Row],[21]]</f>
        <v>1.6377309600279999E-5</v>
      </c>
      <c r="X38" s="10">
        <f>3/24000000*OO[[#This Row],[80 (28JUN1985 21:00:00)-Water Temperature (C)]]*OO[[#This Row],[22]]</f>
        <v>1.3841904344099999E-5</v>
      </c>
      <c r="Y38" s="10">
        <f>3/24000000*OO[[#This Row],[81 (29JUN1985 00:00:00)-Water Temperature (C)]]*OO[[#This Row],[23]]</f>
        <v>1.114463721201875E-5</v>
      </c>
      <c r="Z38" s="10">
        <f>3/24000000*OO[[#This Row],[82 (29JUN1985 03:00:00)-Water Temperature (C)]]*OO[[#This Row],[24]]</f>
        <v>8.9490987368662497E-6</v>
      </c>
      <c r="AA38" s="10">
        <f>3/24000000*OO[[#This Row],[83 (29JUN1985 06:00:00)-Water Temperature (C)]]*OO[[#This Row],[25]]</f>
        <v>7.4047100502987496E-6</v>
      </c>
      <c r="AB38" s="10">
        <f>3/24000000*OO[[#This Row],[84 (29JUN1985 09:00:00)-Water Temperature (C)]]*OO[[#This Row],[26]]</f>
        <v>6.5946321396437494E-6</v>
      </c>
      <c r="AC38" s="10">
        <f>3/24000000*OO[[#This Row],[85 (29JUN1985 12:00:00)-Water Temperature (C)]]*OO[[#This Row],[27]]</f>
        <v>5.4846231634749994E-6</v>
      </c>
      <c r="AD38" s="10">
        <f>3/24000000*OO[[#This Row],[86 (29JUN1985 15:00:00)-Water Temperature (C)]]*OO[[#This Row],[28]]</f>
        <v>4.1173176476924991E-6</v>
      </c>
      <c r="AE38" s="10">
        <f>3/24000000*OO[[#This Row],[88 (29JUN1985 21:00:00)-Water Temperature (C)]]*OO[[#This Row],[30]]</f>
        <v>2.2939208464249998E-6</v>
      </c>
      <c r="AF38" s="10">
        <f>3/24000000*OO[[#This Row],[88 (29JUN1985 21:00:00)-Water Temperature (C)]]*OO[[#This Row],[30]]</f>
        <v>2.2939208464249998E-6</v>
      </c>
      <c r="AG38" s="10">
        <f>3/24000000*OO[[#This Row],[89 (30JUN1985 00:00:00)-Water Temperature (C)]]*OO[[#This Row],[31]]</f>
        <v>1.77502328762E-6</v>
      </c>
      <c r="AH38" s="10">
        <f>3/24000000*OO[[#This Row],[90 (30JUN1985 03:00:00)-Water Temperature (C)]]*OO[[#This Row],[32]]</f>
        <v>1.4313502092312498E-6</v>
      </c>
      <c r="AI38" s="10">
        <f>3/24000000*OO[[#This Row],[91 (30JUN1985 06:00:00)-Water Temperature (C)]]*OO[[#This Row],[33]]</f>
        <v>1.2096706607293751E-6</v>
      </c>
      <c r="AJ38" s="10">
        <f>3/24000000*OO[[#This Row],[92 (30JUN1985 09:00:00)-Water Temperature (C)]]*OO[[#This Row],[34]]</f>
        <v>1.112049105861375E-6</v>
      </c>
      <c r="AK38" s="10">
        <f>3/24000000*OO[[#This Row],[93 (30JUN1985 12:00:00)-Water Temperature (C)]]*OO[[#This Row],[35]]</f>
        <v>1.0780157909339999E-6</v>
      </c>
      <c r="AL38" s="10">
        <f>3/24000000*OO[[#This Row],[94 (30JUN1985 15:00:00)-Water Temperature (C)]]*OO[[#This Row],[36]]</f>
        <v>1.0729922276810001E-6</v>
      </c>
      <c r="AM38" s="10">
        <f>3/24000000*OO[[#This Row],[95 (30JUN1985 18:00:00)-Water Temperature (C)]]*OO[[#This Row],[37]]</f>
        <v>1.0582342345233751E-6</v>
      </c>
      <c r="AN38" s="10">
        <f>3/24000000*OO[[#This Row],[96 (30JUN1985 21:00:00)-Water Temperature (C)]]*OO[[#This Row],[38]]</f>
        <v>9.850958837474999E-7</v>
      </c>
      <c r="AO38" s="10">
        <f>3/24000000*OO[[#This Row],[97 (01JUL1985 00:00:00)-Water Temperature (C)]]*OO[[#This Row],[39]]</f>
        <v>8.7110638750837498E-7</v>
      </c>
      <c r="AP38" s="10">
        <f>3/24000000*OO[[#This Row],[98 (01JUL1985 03:00:00)-Water Temperature (C)]]*OO[[#This Row],[40]]</f>
        <v>7.53589592457875E-7</v>
      </c>
      <c r="AQ38" s="10">
        <f>3/24000000*OO[[#This Row],[99 (01JUL1985 06:00:00)-Water Temperature (C)]]*OO[[#This Row],[41]]</f>
        <v>6.6886672442737488E-7</v>
      </c>
      <c r="AR38" s="10">
        <f>3/24000000*OO[[#This Row],[100 (01JUL1985 09:00:00)-Water Temperature (C)]]*OO[[#This Row],[42]]</f>
        <v>6.7516340739299993E-7</v>
      </c>
      <c r="AS38" s="10">
        <f>3/24000000*OO[[#This Row],[101 (01JUL1985 12:00:00)-Water Temperature (C)]]*OO[[#This Row],[43]]</f>
        <v>7.3115942711349985E-7</v>
      </c>
      <c r="AT38" s="10">
        <f>3/24000000*OO[[#This Row],[102 (01JUL1985 15:00:00)-Water Temperature (C)]]*OO[[#This Row],[44]]</f>
        <v>7.8669612169200001E-7</v>
      </c>
      <c r="AU38" s="10">
        <f>3/24000000*OO[[#This Row],[103 (01JUL1985 18:00:00)-Water Temperature (C)]]*OO[[#This Row],[45]]</f>
        <v>7.9422647244874995E-7</v>
      </c>
      <c r="AV38" s="10">
        <f>3/24000000*OO[[#This Row],[104 (01JUL1985 21:00:00)-Water Temperature (C)]]*OO[[#This Row],[46]]</f>
        <v>7.4134254447550001E-7</v>
      </c>
      <c r="AW38" s="10">
        <f>3/24000000*OO[[#This Row],[105 (02JUL1985 00:00:00)-Water Temperature (C)]]*OO[[#This Row],[47]]</f>
        <v>6.5996051747062491E-7</v>
      </c>
      <c r="AX38" s="10">
        <f>3/24000000*OO[[#This Row],[106 (02JUL1985 03:00:00)-Water Temperature (C)]]*OO[[#This Row],[48]]</f>
        <v>5.8246806646662497E-7</v>
      </c>
      <c r="AY38" s="10">
        <f>3/24000000*OO[[#This Row],[107 (02JUL1985 06:00:00)-Water Temperature (C)]]*OO[[#This Row],[49]]</f>
        <v>5.2940458155725002E-7</v>
      </c>
      <c r="AZ38" s="10">
        <f>3/24000000*OO[[#This Row],[108 (02JUL1985 09:00:00)-Water Temperature (C)]]*OO[[#This Row],[50]]</f>
        <v>5.3821015333949999E-7</v>
      </c>
      <c r="BA38" s="10">
        <f>3/24000000*OO[[#This Row],[109 (02JUL1985 12:00:00)-Water Temperature (C)]]*OO[[#This Row],[51]]</f>
        <v>5.7046934628749998E-7</v>
      </c>
      <c r="BB38" s="10">
        <f>3/24000000*OO[[#This Row],[110 (02JUL1985 15:00:00)-Water Temperature (C)]]*OO[[#This Row],[52]]</f>
        <v>5.9974300739924993E-7</v>
      </c>
      <c r="BC38" s="10">
        <f>3/24000000*OO[[#This Row],[111 (02JUL1985 18:00:00)-Water Temperature (C)]]*OO[[#This Row],[53]]</f>
        <v>6.0790865982800001E-7</v>
      </c>
      <c r="BD38" s="10">
        <f>3/24000000*OO[[#This Row],[112 (02JUL1985 21:00:00)-Water Temperature (C)]]*OO[[#This Row],[54]]</f>
        <v>5.7427413993525E-7</v>
      </c>
      <c r="BE38" s="10">
        <f>3/24000000*OO[[#This Row],[113 (03JUL1985 00:00:00)-Water Temperature (C)]]*OO[[#This Row],[55]]</f>
        <v>5.1017533285124999E-7</v>
      </c>
      <c r="BF38" s="10">
        <f>3/24000000*OO[[#This Row],[114 (03JUL1985 03:00:00)-Water Temperature (C)]]*OO[[#This Row],[56]]</f>
        <v>4.4536947290249991E-7</v>
      </c>
      <c r="BG38" s="10">
        <f>3/24000000*OO[[#This Row],[115 (03JUL1985 06:00:00)-Water Temperature (C)]]*OO[[#This Row],[57]]</f>
        <v>3.9293028316687505E-7</v>
      </c>
      <c r="BH38" s="10">
        <f>3/24000000*OO[[#This Row],[116 (03JUL1985 09:00:00)-Water Temperature (C)]]*OO[[#This Row],[58]]</f>
        <v>3.8749939385299999E-7</v>
      </c>
      <c r="BI38" s="10">
        <f>3/24000000*OO[[#This Row],[117 (03JUL1985 12:00:00)-Water Temperature (C)]]*OO[[#This Row],[59]]</f>
        <v>4.1297236548187495E-7</v>
      </c>
      <c r="BJ38" s="10">
        <f>3/24000000*OO[[#This Row],[118 (03JUL1985 15:00:00)-Water Temperature (C)]]*OO[[#This Row],[60]]</f>
        <v>4.4098719394499995E-7</v>
      </c>
      <c r="BK38" s="10">
        <f>3/24000000*OO[[#This Row],[119 (03JUL1985 18:00:00)-Water Temperature (C)]]*OO[[#This Row],[61]]</f>
        <v>4.5344901341099997E-7</v>
      </c>
      <c r="BL38" s="10">
        <f>3/24000000*OO[[#This Row],[120 (03JUL1985 21:00:00)-Water Temperature (C)]]*OO[[#This Row],[62]]</f>
        <v>4.2991942544249997E-7</v>
      </c>
      <c r="BM38" s="10">
        <f>3/24000000*OO[[#This Row],[121 (04JUL1985 00:00:00)-Water Temperature (C)]]*OO[[#This Row],[63]]</f>
        <v>3.8218715558099998E-7</v>
      </c>
      <c r="BN38" s="10">
        <f>3/24000000*OO[[#This Row],[122 (04JUL1985 03:00:00)-Water Temperature (C)]]*OO[[#This Row],[64]]</f>
        <v>3.3376279600649994E-7</v>
      </c>
      <c r="BO38" s="10">
        <f>3/24000000*OO[[#This Row],[123 (04JUL1985 06:00:00)-Water Temperature (C)]]*OO[[#This Row],[65]]</f>
        <v>2.9679711099675E-7</v>
      </c>
      <c r="BP38" s="10">
        <f>3/24000000*OO[[#This Row],[124 (04JUL1985 09:00:00)-Water Temperature (C)]]*OO[[#This Row],[66]]</f>
        <v>2.8812577560262498E-7</v>
      </c>
      <c r="BQ38" s="10">
        <f>3/24000000*OO[[#This Row],[125 (04JUL1985 12:00:00)-Water Temperature (C)]]*OO[[#This Row],[67]]</f>
        <v>2.9160578287499996E-7</v>
      </c>
      <c r="BR38" s="10">
        <f>3/24000000*OO[[#This Row],[126 (04JUL1985 15:00:00)-Water Temperature (C)]]*OO[[#This Row],[68]]</f>
        <v>2.9939964390499993E-7</v>
      </c>
      <c r="BS38" s="10">
        <f>3/24000000*OO[[#This Row],[127 (04JUL1985 18:00:00)-Water Temperature (C)]]*OO[[#This Row],[69]]</f>
        <v>2.9593250754112495E-7</v>
      </c>
      <c r="BT38" s="10">
        <f>3/24000000*OO[[#This Row],[128 (04JUL1985 21:00:00)-Water Temperature (C)]]*OO[[#This Row],[70]]</f>
        <v>2.7739423390600002E-7</v>
      </c>
      <c r="BU38" s="10">
        <f>3/24000000*OO[[#This Row],[129 (05JUL1985 00:00:00)-Water Temperature (C)]]*OO[[#This Row],[71]]</f>
        <v>2.5513056516375002E-7</v>
      </c>
      <c r="BV38" s="10">
        <f>3/24000000*OO[[#This Row],[130 (05JUL1985 03:00:00)-Water Temperature (C)]]*OO[[#This Row],[72]]</f>
        <v>2.3348781013250002E-7</v>
      </c>
      <c r="BW38" s="10">
        <f>3/24000000*OO[[#This Row],[131 (05JUL1985 06:00:00)-Water Temperature (C)]]*OO[[#This Row],[73]]</f>
        <v>2.1870974779062504E-7</v>
      </c>
      <c r="BX38" s="10">
        <f>3/24000000*OO[[#This Row],[132 (05JUL1985 09:00:00)-Water Temperature (C)]]*OO[[#This Row],[74]]</f>
        <v>2.2155501535475E-7</v>
      </c>
      <c r="BY38" s="10">
        <f>3/24000000*OO[[#This Row],[133 (05JUL1985 12:00:00)-Water Temperature (C)]]*OO[[#This Row],[75]]</f>
        <v>2.3233012668775001E-7</v>
      </c>
      <c r="BZ38" s="10">
        <f>3/24000000*OO[[#This Row],[134 (05JUL1985 15:00:00)-Water Temperature (C)]]*OO[[#This Row],[76]]</f>
        <v>2.4429903333575001E-7</v>
      </c>
      <c r="CA38" s="10">
        <f>3/24000000*OO[[#This Row],[135 (05JUL1985 18:00:00)-Water Temperature (C)]]*OO[[#This Row],[77]]</f>
        <v>2.5076875154400001E-7</v>
      </c>
      <c r="CB38" s="10">
        <f>3/24000000*OO[[#This Row],[136 (05JUL1985 21:00:00)-Water Temperature (C)]]*OO[[#This Row],[78]]</f>
        <v>2.4164989445999997E-7</v>
      </c>
      <c r="CC38" s="10">
        <f>3/24000000*OO[[#This Row],[137 (06JUL1985 00:00:00)-Water Temperature (C)]]*OO[[#This Row],[79]]</f>
        <v>2.2311641830849997E-7</v>
      </c>
      <c r="CD38" s="10">
        <f>3/24000000*OO[[#This Row],[138 (06JUL1985 03:00:00)-Water Temperature (C)]]*OO[[#This Row],[80]]</f>
        <v>2.0213210453200001E-7</v>
      </c>
      <c r="CE38" s="10">
        <f>3/24000000*OO[[#This Row],[139 (06JUL1985 06:00:00)-Water Temperature (C)]]*OO[[#This Row],[81]]</f>
        <v>1.8600464036362497E-7</v>
      </c>
      <c r="CF38" s="10">
        <f>3/24000000*OO[[#This Row],[140 (06JUL1985 09:00:00)-Water Temperature (C)]]*OO[[#This Row],[82]]</f>
        <v>1.8965032391724998E-7</v>
      </c>
      <c r="CG38" s="10">
        <f>3/24000000*OO[[#This Row],[141 (06JUL1985 12:00:00)-Water Temperature (C)]]*OO[[#This Row],[83]]</f>
        <v>1.9675136870587498E-7</v>
      </c>
      <c r="CH38" s="10">
        <f>3/24000000*OO[[#This Row],[142 (06JUL1985 15:00:00)-Water Temperature (C)]]*OO[[#This Row],[84]]</f>
        <v>2.0218752450999997E-7</v>
      </c>
      <c r="CI38" s="10">
        <f>3/24000000*OO[[#This Row],[143 (06JUL1985 18:00:00)-Water Temperature (C)]]*OO[[#This Row],[85]]</f>
        <v>2.0469693077399997E-7</v>
      </c>
      <c r="CJ38" s="10">
        <f>3/24000000*OO[[#This Row],[144 (06JUL1985 21:00:00)-Water Temperature (C)]]*OO[[#This Row],[86]]</f>
        <v>1.9444339232175E-7</v>
      </c>
      <c r="CK38" s="10">
        <f>3/24000000*OO[[#This Row],[145 (07JUL1985 00:00:00)-Water Temperature (C)]]*OO[[#This Row],[87]]</f>
        <v>1.7345621494687499E-7</v>
      </c>
      <c r="CL38" s="10">
        <f>3/24000000*OO[[#This Row],[146 (07JUL1985 03:00:00)-Water Temperature (C)]]*OO[[#This Row],[88]]</f>
        <v>1.5129455006905001E-7</v>
      </c>
      <c r="CM38" s="10">
        <f>3/24000000*OO[[#This Row],[147 (07JUL1985 06:00:00)-Water Temperature (C)]]*OO[[#This Row],[89]]</f>
        <v>1.3270198729856249E-7</v>
      </c>
      <c r="CN38" s="10">
        <f>3/24000000*OO[[#This Row],[148 (07JUL1985 09:00:00)-Water Temperature (C)]]*OO[[#This Row],[90]]</f>
        <v>1.3354336487731249E-7</v>
      </c>
      <c r="CO38" s="10">
        <f>3/24000000*OO[[#This Row],[149 (07JUL1985 12:00:00)-Water Temperature (C)]]*OO[[#This Row],[91]]</f>
        <v>1.503692917327125E-7</v>
      </c>
      <c r="CP38" s="10">
        <f>3/24000000*OO[[#This Row],[150 (07JUL1985 15:00:00)-Water Temperature (C)]]*OO[[#This Row],[92]]</f>
        <v>1.7048621683439998E-7</v>
      </c>
      <c r="CQ38" s="10">
        <f>3/24000000*OO[[#This Row],[151 (07JUL1985 18:00:00)-Water Temperature (C)]]*OO[[#This Row],[93]]</f>
        <v>1.8276361947934998E-7</v>
      </c>
      <c r="CR38" s="10">
        <f>3/24000000*OO[[#This Row],[152 (07JUL1985 21:00:00)-Water Temperature (C)]]*OO[[#This Row],[94]]</f>
        <v>1.7817176496139998E-7</v>
      </c>
      <c r="CS38" s="10">
        <f>3/24000000*OO[[#This Row],[153 (08JUL1985 00:00:00)-Water Temperature (C)]]*OO[[#This Row],[95]]</f>
        <v>1.6250865449390002E-7</v>
      </c>
      <c r="CT38" s="10">
        <f>3/24000000*OO[[#This Row],[154 (08JUL1985 03:00:00)-Water Temperature (C)]]*OO[[#This Row],[96]]</f>
        <v>1.4491386220723749E-7</v>
      </c>
      <c r="CU38" s="10">
        <f>3/24000000*OO[[#This Row],[155 (08JUL1985 06:00:00)-Water Temperature (C)]]*OO[[#This Row],[97]]</f>
        <v>1.2969078673557502E-7</v>
      </c>
      <c r="CV38" s="10">
        <f>3/24000000*OO[[#This Row],[156 (08JUL1985 09:00:00)-Water Temperature (C)]]*OO[[#This Row],[98]]</f>
        <v>1.2089082411656247E-7</v>
      </c>
      <c r="CW38" s="10">
        <f>3/24000000*OO[[#This Row],[157 (08JUL1985 12:00:00)-Water Temperature (C)]]*OO[[#This Row],[99]]</f>
        <v>1.17590671228E-7</v>
      </c>
    </row>
    <row r="39" spans="1:101" x14ac:dyDescent="0.35">
      <c r="A39" t="s">
        <v>44</v>
      </c>
      <c r="B39">
        <v>619.13109999999995</v>
      </c>
      <c r="C39" s="10">
        <f>3/24*OO[[#This Row],[59 (26JUN1985 06:00:00)-Water Temperature (C)]]*OO[[#This Row],[1]]/SUM(OO[1])</f>
        <v>5.3815513579944331E-2</v>
      </c>
      <c r="D39" s="10">
        <f>3/24*OO[[#This Row],[60 (26JUN1985 09:00:00)-Water Temperature (C)]]*OO[[#This Row],[2]]/SUM(OO[2])</f>
        <v>8.1789113769783942E-2</v>
      </c>
      <c r="E39" s="10">
        <f>3/24*OO[[#This Row],[61 (26JUN1985 12:00:00)-Water Temperature (C)]]*OO[[#This Row],[3]]/SUM(OO[3])</f>
        <v>9.6515333764800558E-3</v>
      </c>
      <c r="F39" s="10">
        <f>3/24*OO[[#This Row],[62 (26JUN1985 15:00:00)-Water Temperature (C)]]*OO[[#This Row],[4]]/SUM(OO[4])</f>
        <v>5.0280759489647374E-4</v>
      </c>
      <c r="G39" s="10">
        <f>3/24*OO[[#This Row],[63 (26JUN1985 18:00:00)-Water Temperature (C)]]*OO[[#This Row],[5]]/SUM(OO[5])</f>
        <v>6.5635227191563527E-5</v>
      </c>
      <c r="H39" s="10">
        <f>3/24*OO[[#This Row],[64 (26JUN1985 21:00:00)-Water Temperature (C)]]*OO[[#This Row],[6]]/SUM(OO[6])</f>
        <v>4.4782686155714623E-5</v>
      </c>
      <c r="I39" s="10">
        <f>3/24*OO[[#This Row],[65 (27JUN1985 00:00:00)-Water Temperature (C)]]*OO[[#This Row],[7]]/SUM(OO[7])</f>
        <v>3.806297345966449E-5</v>
      </c>
      <c r="J39" s="10">
        <f>3/24*OO[[#This Row],[66 (27JUN1985 03:00:00)-Water Temperature (C)]]*OO[[#This Row],[8]]/SUM(OO[8])</f>
        <v>3.2641800698741605E-5</v>
      </c>
      <c r="K39" s="10">
        <f>3/24*OO[[#This Row],[67 (27JUN1985 06:00:00)-Water Temperature (C)]]*OO[[#This Row],[9]]/SUM(OO[9])</f>
        <v>2.8557892136716584E-5</v>
      </c>
      <c r="L39" s="10">
        <f>3/24*OO[[#This Row],[68 (27JUN1985 09:00:00)-Water Temperature (C)]]*OO[[#This Row],[10]]/SUM(OO[10])</f>
        <v>2.8536784895747364E-5</v>
      </c>
      <c r="M39" s="10">
        <f>3/24*OO[[#This Row],[69 (27JUN1985 12:00:00)-Water Temperature (C)]]*OO[[#This Row],[11]]/SUM(OO[11])</f>
        <v>3.4105241061656015E-5</v>
      </c>
      <c r="N39" s="10">
        <f>3/24*OO[[#This Row],[70 (27JUN1985 15:00:00)-Water Temperature (C)]]*OO[[#This Row],[12]]/SUM(OO[12])</f>
        <v>3.7125061734795384E-5</v>
      </c>
      <c r="O39" s="10">
        <f>3/24*OO[[#This Row],[71 (27JUN1985 18:00:00)-Water Temperature (C)]]*OO[[#This Row],[13]]/SUM(OO[13])</f>
        <v>3.6692409613918719E-5</v>
      </c>
      <c r="P39" s="10">
        <f>3/24*OO[[#This Row],[72 (27JUN1985 21:00:00)-Water Temperature (C)]]*OO[[#This Row],[14]]/SUM(OO[14])</f>
        <v>3.3508725821373475E-5</v>
      </c>
      <c r="Q39" s="10">
        <f>3/24*OO[[#This Row],[73 (28JUN1985 00:00:00)-Water Temperature (C)]]*OO[[#This Row],[15]]/SUM(OO[15])</f>
        <v>2.8802432248307612E-5</v>
      </c>
      <c r="R39" s="10">
        <f>3/24*OO[[#This Row],[74 (28JUN1985 03:00:00)-Water Temperature (C)]]*OO[[#This Row],[16]]/SUM(OO[16])</f>
        <v>2.4498887624813872E-5</v>
      </c>
      <c r="S39" s="10">
        <f>3/24*OO[[#This Row],[75 (28JUN1985 06:00:00)-Water Temperature (C)]]*OO[[#This Row],[17]]/SUM(OO[17])</f>
        <v>2.102443369699947E-5</v>
      </c>
      <c r="T39" s="10">
        <f>3/24*OO[[#This Row],[76 (28JUN1985 09:00:00)-Water Temperature (C)]]*OO[[#This Row],[18]]/SUM(OO[18])</f>
        <v>1.8713949285604766E-5</v>
      </c>
      <c r="U39" s="10">
        <f>3/24*OO[[#This Row],[77 (28JUN1985 12:00:00)-Water Temperature (C)]]*OO[[#This Row],[19]]/SUM(OO[19])</f>
        <v>1.6681492244703848E-5</v>
      </c>
      <c r="V39" s="10">
        <f>3/24000000*OO[[#This Row],[78 (28JUN1985 15:00:00)-Water Temperature (C)]]*OO[[#This Row],[20]]</f>
        <v>1.4902728298512499E-5</v>
      </c>
      <c r="W39" s="10">
        <f>3/24000000*OO[[#This Row],[79 (28JUN1985 18:00:00)-Water Temperature (C)]]*OO[[#This Row],[21]]</f>
        <v>1.3170231713047498E-5</v>
      </c>
      <c r="X39" s="10">
        <f>3/24000000*OO[[#This Row],[80 (28JUN1985 21:00:00)-Water Temperature (C)]]*OO[[#This Row],[22]]</f>
        <v>1.11653337463125E-5</v>
      </c>
      <c r="Y39" s="10">
        <f>3/24000000*OO[[#This Row],[81 (29JUN1985 00:00:00)-Water Temperature (C)]]*OO[[#This Row],[23]]</f>
        <v>9.0151578544912489E-6</v>
      </c>
      <c r="Z39" s="10">
        <f>3/24000000*OO[[#This Row],[82 (29JUN1985 03:00:00)-Water Temperature (C)]]*OO[[#This Row],[24]]</f>
        <v>7.24005754095E-6</v>
      </c>
      <c r="AA39" s="10">
        <f>3/24000000*OO[[#This Row],[83 (29JUN1985 06:00:00)-Water Temperature (C)]]*OO[[#This Row],[25]]</f>
        <v>5.9679589056812497E-6</v>
      </c>
      <c r="AB39" s="10">
        <f>3/24000000*OO[[#This Row],[84 (29JUN1985 09:00:00)-Water Temperature (C)]]*OO[[#This Row],[26]]</f>
        <v>5.3211338779499997E-6</v>
      </c>
      <c r="AC39" s="10">
        <f>3/24000000*OO[[#This Row],[85 (29JUN1985 12:00:00)-Water Temperature (C)]]*OO[[#This Row],[27]]</f>
        <v>4.4890166569874998E-6</v>
      </c>
      <c r="AD39" s="10">
        <f>3/24000000*OO[[#This Row],[86 (29JUN1985 15:00:00)-Water Temperature (C)]]*OO[[#This Row],[28]]</f>
        <v>3.3930114038362501E-6</v>
      </c>
      <c r="AE39" s="10">
        <f>3/24000000*OO[[#This Row],[88 (29JUN1985 21:00:00)-Water Temperature (C)]]*OO[[#This Row],[30]]</f>
        <v>1.8759736477137499E-6</v>
      </c>
      <c r="AF39" s="10">
        <f>3/24000000*OO[[#This Row],[88 (29JUN1985 21:00:00)-Water Temperature (C)]]*OO[[#This Row],[30]]</f>
        <v>1.8759736477137499E-6</v>
      </c>
      <c r="AG39" s="10">
        <f>3/24000000*OO[[#This Row],[89 (30JUN1985 00:00:00)-Water Temperature (C)]]*OO[[#This Row],[31]]</f>
        <v>1.44345609478125E-6</v>
      </c>
      <c r="AH39" s="10">
        <f>3/24000000*OO[[#This Row],[90 (30JUN1985 03:00:00)-Water Temperature (C)]]*OO[[#This Row],[32]]</f>
        <v>1.1582749733392498E-6</v>
      </c>
      <c r="AI39" s="10">
        <f>3/24000000*OO[[#This Row],[91 (30JUN1985 06:00:00)-Water Temperature (C)]]*OO[[#This Row],[33]]</f>
        <v>9.7388849882625004E-7</v>
      </c>
      <c r="AJ39" s="10">
        <f>3/24000000*OO[[#This Row],[92 (30JUN1985 09:00:00)-Water Temperature (C)]]*OO[[#This Row],[34]]</f>
        <v>8.9057168439199984E-7</v>
      </c>
      <c r="AK39" s="10">
        <f>3/24000000*OO[[#This Row],[93 (30JUN1985 12:00:00)-Water Temperature (C)]]*OO[[#This Row],[35]]</f>
        <v>8.6180908388174994E-7</v>
      </c>
      <c r="AL39" s="10">
        <f>3/24000000*OO[[#This Row],[94 (30JUN1985 15:00:00)-Water Temperature (C)]]*OO[[#This Row],[36]]</f>
        <v>8.558526902973751E-7</v>
      </c>
      <c r="AM39" s="10">
        <f>3/24000000*OO[[#This Row],[95 (30JUN1985 18:00:00)-Water Temperature (C)]]*OO[[#This Row],[37]]</f>
        <v>8.4433530280262498E-7</v>
      </c>
      <c r="AN39" s="10">
        <f>3/24000000*OO[[#This Row],[96 (30JUN1985 21:00:00)-Water Temperature (C)]]*OO[[#This Row],[38]]</f>
        <v>7.8858090994725002E-7</v>
      </c>
      <c r="AO39" s="10">
        <f>3/24000000*OO[[#This Row],[97 (01JUL1985 00:00:00)-Water Temperature (C)]]*OO[[#This Row],[39]]</f>
        <v>6.9973032079825013E-7</v>
      </c>
      <c r="AP39" s="10">
        <f>3/24000000*OO[[#This Row],[98 (01JUL1985 03:00:00)-Water Temperature (C)]]*OO[[#This Row],[40]]</f>
        <v>6.0599025385275E-7</v>
      </c>
      <c r="AQ39" s="10">
        <f>3/24000000*OO[[#This Row],[99 (01JUL1985 06:00:00)-Water Temperature (C)]]*OO[[#This Row],[41]]</f>
        <v>5.3606509420574997E-7</v>
      </c>
      <c r="AR39" s="10">
        <f>3/24000000*OO[[#This Row],[100 (01JUL1985 09:00:00)-Water Temperature (C)]]*OO[[#This Row],[42]]</f>
        <v>5.3599065389224991E-7</v>
      </c>
      <c r="AS39" s="10">
        <f>3/24000000*OO[[#This Row],[101 (01JUL1985 12:00:00)-Water Temperature (C)]]*OO[[#This Row],[43]]</f>
        <v>5.7739659867562494E-7</v>
      </c>
      <c r="AT39" s="10">
        <f>3/24000000*OO[[#This Row],[102 (01JUL1985 15:00:00)-Water Temperature (C)]]*OO[[#This Row],[44]]</f>
        <v>6.21973911967375E-7</v>
      </c>
      <c r="AU39" s="10">
        <f>3/24000000*OO[[#This Row],[103 (01JUL1985 18:00:00)-Water Temperature (C)]]*OO[[#This Row],[45]]</f>
        <v>6.3194239229599998E-7</v>
      </c>
      <c r="AV39" s="10">
        <f>3/24000000*OO[[#This Row],[104 (01JUL1985 21:00:00)-Water Temperature (C)]]*OO[[#This Row],[46]]</f>
        <v>5.9320650384624994E-7</v>
      </c>
      <c r="AW39" s="10">
        <f>3/24000000*OO[[#This Row],[105 (02JUL1985 00:00:00)-Water Temperature (C)]]*OO[[#This Row],[47]]</f>
        <v>5.2939314717549992E-7</v>
      </c>
      <c r="AX39" s="10">
        <f>3/24000000*OO[[#This Row],[106 (02JUL1985 03:00:00)-Water Temperature (C)]]*OO[[#This Row],[48]]</f>
        <v>4.6711565804862497E-7</v>
      </c>
      <c r="AY39" s="10">
        <f>3/24000000*OO[[#This Row],[107 (02JUL1985 06:00:00)-Water Temperature (C)]]*OO[[#This Row],[49]]</f>
        <v>4.2335085071999998E-7</v>
      </c>
      <c r="AZ39" s="10">
        <f>3/24000000*OO[[#This Row],[108 (02JUL1985 09:00:00)-Water Temperature (C)]]*OO[[#This Row],[50]]</f>
        <v>4.2764219413999999E-7</v>
      </c>
      <c r="BA39" s="10">
        <f>3/24000000*OO[[#This Row],[109 (02JUL1985 12:00:00)-Water Temperature (C)]]*OO[[#This Row],[51]]</f>
        <v>4.52125057591125E-7</v>
      </c>
      <c r="BB39" s="10">
        <f>3/24000000*OO[[#This Row],[110 (02JUL1985 15:00:00)-Water Temperature (C)]]*OO[[#This Row],[52]]</f>
        <v>4.7570709530000002E-7</v>
      </c>
      <c r="BC39" s="10">
        <f>3/24000000*OO[[#This Row],[111 (02JUL1985 18:00:00)-Water Temperature (C)]]*OO[[#This Row],[53]]</f>
        <v>4.8426086210949995E-7</v>
      </c>
      <c r="BD39" s="10">
        <f>3/24000000*OO[[#This Row],[112 (02JUL1985 21:00:00)-Water Temperature (C)]]*OO[[#This Row],[54]]</f>
        <v>4.5951359385037494E-7</v>
      </c>
      <c r="BE39" s="10">
        <f>3/24000000*OO[[#This Row],[113 (03JUL1985 00:00:00)-Water Temperature (C)]]*OO[[#This Row],[55]]</f>
        <v>4.0948130321174998E-7</v>
      </c>
      <c r="BF39" s="10">
        <f>3/24000000*OO[[#This Row],[114 (03JUL1985 03:00:00)-Water Temperature (C)]]*OO[[#This Row],[56]]</f>
        <v>3.5785517862924996E-7</v>
      </c>
      <c r="BG39" s="10">
        <f>3/24000000*OO[[#This Row],[115 (03JUL1985 06:00:00)-Water Temperature (C)]]*OO[[#This Row],[57]]</f>
        <v>3.1510569869312498E-7</v>
      </c>
      <c r="BH39" s="10">
        <f>3/24000000*OO[[#This Row],[116 (03JUL1985 09:00:00)-Water Temperature (C)]]*OO[[#This Row],[58]]</f>
        <v>3.0839580685000001E-7</v>
      </c>
      <c r="BI39" s="10">
        <f>3/24000000*OO[[#This Row],[117 (03JUL1985 12:00:00)-Water Temperature (C)]]*OO[[#This Row],[59]]</f>
        <v>3.2728332894075E-7</v>
      </c>
      <c r="BJ39" s="10">
        <f>3/24000000*OO[[#This Row],[118 (03JUL1985 15:00:00)-Water Temperature (C)]]*OO[[#This Row],[60]]</f>
        <v>3.4941459118125E-7</v>
      </c>
      <c r="BK39" s="10">
        <f>3/24000000*OO[[#This Row],[119 (03JUL1985 18:00:00)-Water Temperature (C)]]*OO[[#This Row],[61]]</f>
        <v>3.6075428145399999E-7</v>
      </c>
      <c r="BL39" s="10">
        <f>3/24000000*OO[[#This Row],[120 (03JUL1985 21:00:00)-Water Temperature (C)]]*OO[[#This Row],[62]]</f>
        <v>3.4393532739999996E-7</v>
      </c>
      <c r="BM39" s="10">
        <f>3/24000000*OO[[#This Row],[121 (04JUL1985 00:00:00)-Water Temperature (C)]]*OO[[#This Row],[63]]</f>
        <v>3.0687229899400001E-7</v>
      </c>
      <c r="BN39" s="10">
        <f>3/24000000*OO[[#This Row],[122 (04JUL1985 03:00:00)-Water Temperature (C)]]*OO[[#This Row],[64]]</f>
        <v>2.6826911742937501E-7</v>
      </c>
      <c r="BO39" s="10">
        <f>3/24000000*OO[[#This Row],[123 (04JUL1985 06:00:00)-Water Temperature (C)]]*OO[[#This Row],[65]]</f>
        <v>2.3784982661275002E-7</v>
      </c>
      <c r="BP39" s="10">
        <f>3/24000000*OO[[#This Row],[124 (04JUL1985 09:00:00)-Water Temperature (C)]]*OO[[#This Row],[66]]</f>
        <v>2.2944042398549996E-7</v>
      </c>
      <c r="BQ39" s="10">
        <f>3/24000000*OO[[#This Row],[125 (04JUL1985 12:00:00)-Water Temperature (C)]]*OO[[#This Row],[67]]</f>
        <v>2.3147438703999999E-7</v>
      </c>
      <c r="BR39" s="10">
        <f>3/24000000*OO[[#This Row],[126 (04JUL1985 15:00:00)-Water Temperature (C)]]*OO[[#This Row],[68]]</f>
        <v>2.3757821310124997E-7</v>
      </c>
      <c r="BS39" s="10">
        <f>3/24000000*OO[[#This Row],[127 (04JUL1985 18:00:00)-Water Temperature (C)]]*OO[[#This Row],[69]]</f>
        <v>2.3563569672049998E-7</v>
      </c>
      <c r="BT39" s="10">
        <f>3/24000000*OO[[#This Row],[128 (04JUL1985 21:00:00)-Water Temperature (C)]]*OO[[#This Row],[70]]</f>
        <v>2.2155108505599996E-7</v>
      </c>
      <c r="BU39" s="10">
        <f>3/24000000*OO[[#This Row],[129 (05JUL1985 00:00:00)-Water Temperature (C)]]*OO[[#This Row],[71]]</f>
        <v>2.0406915923449998E-7</v>
      </c>
      <c r="BV39" s="10">
        <f>3/24000000*OO[[#This Row],[130 (05JUL1985 03:00:00)-Water Temperature (C)]]*OO[[#This Row],[72]]</f>
        <v>1.8666752735849999E-7</v>
      </c>
      <c r="BW39" s="10">
        <f>3/24000000*OO[[#This Row],[131 (05JUL1985 06:00:00)-Water Temperature (C)]]*OO[[#This Row],[73]]</f>
        <v>1.7437587549199996E-7</v>
      </c>
      <c r="BX39" s="10">
        <f>3/24000000*OO[[#This Row],[132 (05JUL1985 09:00:00)-Water Temperature (C)]]*OO[[#This Row],[74]]</f>
        <v>1.757327308575E-7</v>
      </c>
      <c r="BY39" s="10">
        <f>3/24000000*OO[[#This Row],[133 (05JUL1985 12:00:00)-Water Temperature (C)]]*OO[[#This Row],[75]]</f>
        <v>1.8371771223337499E-7</v>
      </c>
      <c r="BZ39" s="10">
        <f>3/24000000*OO[[#This Row],[134 (05JUL1985 15:00:00)-Water Temperature (C)]]*OO[[#This Row],[76]]</f>
        <v>1.9330209941262499E-7</v>
      </c>
      <c r="CA39" s="10">
        <f>3/24000000*OO[[#This Row],[135 (05JUL1985 18:00:00)-Water Temperature (C)]]*OO[[#This Row],[77]]</f>
        <v>1.9918232936474998E-7</v>
      </c>
      <c r="CB39" s="10">
        <f>3/24000000*OO[[#This Row],[136 (05JUL1985 21:00:00)-Water Temperature (C)]]*OO[[#This Row],[78]]</f>
        <v>1.9268053524999999E-7</v>
      </c>
      <c r="CC39" s="10">
        <f>3/24000000*OO[[#This Row],[137 (06JUL1985 00:00:00)-Water Temperature (C)]]*OO[[#This Row],[79]]</f>
        <v>1.782976368295E-7</v>
      </c>
      <c r="CD39" s="10">
        <f>3/24000000*OO[[#This Row],[138 (06JUL1985 03:00:00)-Water Temperature (C)]]*OO[[#This Row],[80]]</f>
        <v>1.6179106009274998E-7</v>
      </c>
      <c r="CE39" s="10">
        <f>3/24000000*OO[[#This Row],[139 (06JUL1985 06:00:00)-Water Temperature (C)]]*OO[[#This Row],[81]]</f>
        <v>1.4865775018499999E-7</v>
      </c>
      <c r="CF39" s="10">
        <f>3/24000000*OO[[#This Row],[140 (06JUL1985 09:00:00)-Water Temperature (C)]]*OO[[#This Row],[82]]</f>
        <v>1.5078967302199998E-7</v>
      </c>
      <c r="CG39" s="10">
        <f>3/24000000*OO[[#This Row],[141 (06JUL1985 12:00:00)-Water Temperature (C)]]*OO[[#This Row],[83]]</f>
        <v>1.5640717605521247E-7</v>
      </c>
      <c r="CH39" s="10">
        <f>3/24000000*OO[[#This Row],[142 (06JUL1985 15:00:00)-Water Temperature (C)]]*OO[[#This Row],[84]]</f>
        <v>1.6081932569625001E-7</v>
      </c>
      <c r="CI39" s="10">
        <f>3/24000000*OO[[#This Row],[143 (06JUL1985 18:00:00)-Water Temperature (C)]]*OO[[#This Row],[85]]</f>
        <v>1.6324219160239999E-7</v>
      </c>
      <c r="CJ39" s="10">
        <f>3/24000000*OO[[#This Row],[144 (06JUL1985 21:00:00)-Water Temperature (C)]]*OO[[#This Row],[86]]</f>
        <v>1.5553046477512499E-7</v>
      </c>
      <c r="CK39" s="10">
        <f>3/24000000*OO[[#This Row],[145 (07JUL1985 00:00:00)-Water Temperature (C)]]*OO[[#This Row],[87]]</f>
        <v>1.3917440550731248E-7</v>
      </c>
      <c r="CL39" s="10">
        <f>3/24000000*OO[[#This Row],[146 (07JUL1985 03:00:00)-Water Temperature (C)]]*OO[[#This Row],[88]]</f>
        <v>1.2166877959874998E-7</v>
      </c>
      <c r="CM39" s="10">
        <f>3/24000000*OO[[#This Row],[147 (07JUL1985 06:00:00)-Water Temperature (C)]]*OO[[#This Row],[89]]</f>
        <v>1.0658144273685E-7</v>
      </c>
      <c r="CN39" s="10">
        <f>3/24000000*OO[[#This Row],[148 (07JUL1985 09:00:00)-Water Temperature (C)]]*OO[[#This Row],[90]]</f>
        <v>1.0589657631892499E-7</v>
      </c>
      <c r="CO39" s="10">
        <f>3/24000000*OO[[#This Row],[149 (07JUL1985 12:00:00)-Water Temperature (C)]]*OO[[#This Row],[91]]</f>
        <v>1.1823012120656247E-7</v>
      </c>
      <c r="CP39" s="10">
        <f>3/24000000*OO[[#This Row],[150 (07JUL1985 15:00:00)-Water Temperature (C)]]*OO[[#This Row],[92]]</f>
        <v>1.3426815378554997E-7</v>
      </c>
      <c r="CQ39" s="10">
        <f>3/24000000*OO[[#This Row],[151 (07JUL1985 18:00:00)-Water Temperature (C)]]*OO[[#This Row],[93]]</f>
        <v>1.4490531482157502E-7</v>
      </c>
      <c r="CR39" s="10">
        <f>3/24000000*OO[[#This Row],[152 (07JUL1985 21:00:00)-Water Temperature (C)]]*OO[[#This Row],[94]]</f>
        <v>1.4217666191056249E-7</v>
      </c>
      <c r="CS39" s="10">
        <f>3/24000000*OO[[#This Row],[153 (08JUL1985 00:00:00)-Water Temperature (C)]]*OO[[#This Row],[95]]</f>
        <v>1.3021086222127497E-7</v>
      </c>
      <c r="CT39" s="10">
        <f>3/24000000*OO[[#This Row],[154 (08JUL1985 03:00:00)-Water Temperature (C)]]*OO[[#This Row],[96]]</f>
        <v>1.1633924285114999E-7</v>
      </c>
      <c r="CU39" s="10">
        <f>3/24000000*OO[[#This Row],[155 (08JUL1985 06:00:00)-Water Temperature (C)]]*OO[[#This Row],[97]]</f>
        <v>1.03978797209175E-7</v>
      </c>
      <c r="CV39" s="10">
        <f>3/24000000*OO[[#This Row],[156 (08JUL1985 09:00:00)-Water Temperature (C)]]*OO[[#This Row],[98]]</f>
        <v>9.6703436222437478E-8</v>
      </c>
      <c r="CW39" s="10">
        <f>3/24000000*OO[[#This Row],[157 (08JUL1985 12:00:00)-Water Temperature (C)]]*OO[[#This Row],[99]]</f>
        <v>9.4046936386124999E-8</v>
      </c>
    </row>
    <row r="40" spans="1:101" x14ac:dyDescent="0.35">
      <c r="A40" t="s">
        <v>45</v>
      </c>
      <c r="B40">
        <v>1069.6469999999999</v>
      </c>
      <c r="C40" s="10">
        <f>3/24*OO[[#This Row],[59 (26JUN1985 06:00:00)-Water Temperature (C)]]*OO[[#This Row],[1]]/SUM(OO[1])</f>
        <v>5.1821476263132778E-2</v>
      </c>
      <c r="D40" s="10">
        <f>3/24*OO[[#This Row],[60 (26JUN1985 09:00:00)-Water Temperature (C)]]*OO[[#This Row],[2]]/SUM(OO[2])</f>
        <v>0.12634401985523513</v>
      </c>
      <c r="E40" s="10">
        <f>3/24*OO[[#This Row],[61 (26JUN1985 12:00:00)-Water Temperature (C)]]*OO[[#This Row],[3]]/SUM(OO[3])</f>
        <v>1.850910800318626E-2</v>
      </c>
      <c r="F40" s="10">
        <f>3/24*OO[[#This Row],[62 (26JUN1985 15:00:00)-Water Temperature (C)]]*OO[[#This Row],[4]]/SUM(OO[4])</f>
        <v>1.0313129991017735E-3</v>
      </c>
      <c r="G40" s="10">
        <f>3/24*OO[[#This Row],[63 (26JUN1985 18:00:00)-Water Temperature (C)]]*OO[[#This Row],[5]]/SUM(OO[5])</f>
        <v>1.0367010314215872E-4</v>
      </c>
      <c r="H40" s="10">
        <f>3/24*OO[[#This Row],[64 (26JUN1985 21:00:00)-Water Temperature (C)]]*OO[[#This Row],[6]]/SUM(OO[6])</f>
        <v>6.2709541928360936E-5</v>
      </c>
      <c r="I40" s="10">
        <f>3/24*OO[[#This Row],[65 (27JUN1985 00:00:00)-Water Temperature (C)]]*OO[[#This Row],[7]]/SUM(OO[7])</f>
        <v>5.298500260958576E-5</v>
      </c>
      <c r="J40" s="10">
        <f>3/24*OO[[#This Row],[66 (27JUN1985 03:00:00)-Water Temperature (C)]]*OO[[#This Row],[8]]/SUM(OO[8])</f>
        <v>4.5428946981948349E-5</v>
      </c>
      <c r="K40" s="10">
        <f>3/24*OO[[#This Row],[67 (27JUN1985 06:00:00)-Water Temperature (C)]]*OO[[#This Row],[9]]/SUM(OO[9])</f>
        <v>3.9572405100814039E-5</v>
      </c>
      <c r="L40" s="10">
        <f>3/24*OO[[#This Row],[68 (27JUN1985 09:00:00)-Water Temperature (C)]]*OO[[#This Row],[10]]/SUM(OO[10])</f>
        <v>3.8681167810048197E-5</v>
      </c>
      <c r="M40" s="10">
        <f>3/24*OO[[#This Row],[69 (27JUN1985 12:00:00)-Water Temperature (C)]]*OO[[#This Row],[11]]/SUM(OO[11])</f>
        <v>4.597515675554155E-5</v>
      </c>
      <c r="N40" s="10">
        <f>3/24*OO[[#This Row],[70 (27JUN1985 15:00:00)-Water Temperature (C)]]*OO[[#This Row],[12]]/SUM(OO[12])</f>
        <v>5.0665360565196058E-5</v>
      </c>
      <c r="O40" s="10">
        <f>3/24*OO[[#This Row],[71 (27JUN1985 18:00:00)-Water Temperature (C)]]*OO[[#This Row],[13]]/SUM(OO[13])</f>
        <v>5.05398634334458E-5</v>
      </c>
      <c r="P40" s="10">
        <f>3/24*OO[[#This Row],[72 (27JUN1985 21:00:00)-Water Temperature (C)]]*OO[[#This Row],[14]]/SUM(OO[14])</f>
        <v>4.6535343405604626E-5</v>
      </c>
      <c r="Q40" s="10">
        <f>3/24*OO[[#This Row],[73 (28JUN1985 00:00:00)-Water Temperature (C)]]*OO[[#This Row],[15]]/SUM(OO[15])</f>
        <v>4.0130839569336203E-5</v>
      </c>
      <c r="R40" s="10">
        <f>3/24*OO[[#This Row],[74 (28JUN1985 03:00:00)-Water Temperature (C)]]*OO[[#This Row],[16]]/SUM(OO[16])</f>
        <v>3.4140326606873072E-5</v>
      </c>
      <c r="S40" s="10">
        <f>3/24*OO[[#This Row],[75 (28JUN1985 06:00:00)-Water Temperature (C)]]*OO[[#This Row],[17]]/SUM(OO[17])</f>
        <v>2.9289027588540526E-5</v>
      </c>
      <c r="T40" s="10">
        <f>3/24*OO[[#This Row],[76 (28JUN1985 09:00:00)-Water Temperature (C)]]*OO[[#This Row],[18]]/SUM(OO[18])</f>
        <v>2.6108993610883276E-5</v>
      </c>
      <c r="U40" s="10">
        <f>3/24*OO[[#This Row],[77 (28JUN1985 12:00:00)-Water Temperature (C)]]*OO[[#This Row],[19]]/SUM(OO[19])</f>
        <v>2.3363058053049862E-5</v>
      </c>
      <c r="V40" s="10">
        <f>3/24000000*OO[[#This Row],[78 (28JUN1985 15:00:00)-Water Temperature (C)]]*OO[[#This Row],[20]]</f>
        <v>2.0863671541125002E-5</v>
      </c>
      <c r="W40" s="10">
        <f>3/24000000*OO[[#This Row],[79 (28JUN1985 18:00:00)-Water Temperature (C)]]*OO[[#This Row],[21]]</f>
        <v>1.843025216385E-5</v>
      </c>
      <c r="X40" s="10">
        <f>3/24000000*OO[[#This Row],[80 (28JUN1985 21:00:00)-Water Temperature (C)]]*OO[[#This Row],[22]]</f>
        <v>1.56659459488975E-5</v>
      </c>
      <c r="Y40" s="10">
        <f>3/24000000*OO[[#This Row],[81 (29JUN1985 00:00:00)-Water Temperature (C)]]*OO[[#This Row],[23]]</f>
        <v>1.2698539133984999E-5</v>
      </c>
      <c r="Z40" s="10">
        <f>3/24000000*OO[[#This Row],[82 (29JUN1985 03:00:00)-Water Temperature (C)]]*OO[[#This Row],[24]]</f>
        <v>1.020062285298125E-5</v>
      </c>
      <c r="AA40" s="10">
        <f>3/24000000*OO[[#This Row],[83 (29JUN1985 06:00:00)-Water Temperature (C)]]*OO[[#This Row],[25]]</f>
        <v>8.3731118637100007E-6</v>
      </c>
      <c r="AB40" s="10">
        <f>3/24000000*OO[[#This Row],[84 (29JUN1985 09:00:00)-Water Temperature (C)]]*OO[[#This Row],[26]]</f>
        <v>7.4593749050799997E-6</v>
      </c>
      <c r="AC40" s="10">
        <f>3/24000000*OO[[#This Row],[85 (29JUN1985 12:00:00)-Water Temperature (C)]]*OO[[#This Row],[27]]</f>
        <v>6.4037381673199991E-6</v>
      </c>
      <c r="AD40" s="10">
        <f>3/24000000*OO[[#This Row],[86 (29JUN1985 15:00:00)-Water Temperature (C)]]*OO[[#This Row],[28]]</f>
        <v>4.8903967335300001E-6</v>
      </c>
      <c r="AE40" s="10">
        <f>3/24000000*OO[[#This Row],[88 (29JUN1985 21:00:00)-Water Temperature (C)]]*OO[[#This Row],[30]]</f>
        <v>2.6796429809925005E-6</v>
      </c>
      <c r="AF40" s="10">
        <f>3/24000000*OO[[#This Row],[88 (29JUN1985 21:00:00)-Water Temperature (C)]]*OO[[#This Row],[30]]</f>
        <v>2.6796429809925005E-6</v>
      </c>
      <c r="AG40" s="10">
        <f>3/24000000*OO[[#This Row],[89 (30JUN1985 00:00:00)-Water Temperature (C)]]*OO[[#This Row],[31]]</f>
        <v>2.0472285511162497E-6</v>
      </c>
      <c r="AH40" s="10">
        <f>3/24000000*OO[[#This Row],[90 (30JUN1985 03:00:00)-Water Temperature (C)]]*OO[[#This Row],[32]]</f>
        <v>1.6322387112374999E-6</v>
      </c>
      <c r="AI40" s="10">
        <f>3/24000000*OO[[#This Row],[91 (30JUN1985 06:00:00)-Water Temperature (C)]]*OO[[#This Row],[33]]</f>
        <v>1.3635801271054998E-6</v>
      </c>
      <c r="AJ40" s="10">
        <f>3/24000000*OO[[#This Row],[92 (30JUN1985 09:00:00)-Water Temperature (C)]]*OO[[#This Row],[34]]</f>
        <v>1.2387290026024999E-6</v>
      </c>
      <c r="AK40" s="10">
        <f>3/24000000*OO[[#This Row],[93 (30JUN1985 12:00:00)-Water Temperature (C)]]*OO[[#This Row],[35]]</f>
        <v>1.1959076228233749E-6</v>
      </c>
      <c r="AL40" s="10">
        <f>3/24000000*OO[[#This Row],[94 (30JUN1985 15:00:00)-Water Temperature (C)]]*OO[[#This Row],[36]]</f>
        <v>1.1839630892625E-6</v>
      </c>
      <c r="AM40" s="10">
        <f>3/24000000*OO[[#This Row],[95 (30JUN1985 18:00:00)-Water Temperature (C)]]*OO[[#This Row],[37]]</f>
        <v>1.1676828573183749E-6</v>
      </c>
      <c r="AN40" s="10">
        <f>3/24000000*OO[[#This Row],[96 (30JUN1985 21:00:00)-Water Temperature (C)]]*OO[[#This Row],[38]]</f>
        <v>1.0947169613924999E-6</v>
      </c>
      <c r="AO40" s="10">
        <f>3/24000000*OO[[#This Row],[97 (01JUL1985 00:00:00)-Water Temperature (C)]]*OO[[#This Row],[39]]</f>
        <v>9.7561707618775007E-7</v>
      </c>
      <c r="AP40" s="10">
        <f>3/24000000*OO[[#This Row],[98 (01JUL1985 03:00:00)-Water Temperature (C)]]*OO[[#This Row],[40]]</f>
        <v>8.4648861528399983E-7</v>
      </c>
      <c r="AQ40" s="10">
        <f>3/24000000*OO[[#This Row],[99 (01JUL1985 06:00:00)-Water Temperature (C)]]*OO[[#This Row],[41]]</f>
        <v>7.4641484602750001E-7</v>
      </c>
      <c r="AR40" s="10">
        <f>3/24000000*OO[[#This Row],[100 (01JUL1985 09:00:00)-Water Temperature (C)]]*OO[[#This Row],[42]]</f>
        <v>7.3822635494300006E-7</v>
      </c>
      <c r="AS40" s="10">
        <f>3/24000000*OO[[#This Row],[101 (01JUL1985 12:00:00)-Water Temperature (C)]]*OO[[#This Row],[43]]</f>
        <v>7.8876443547350002E-7</v>
      </c>
      <c r="AT40" s="10">
        <f>3/24000000*OO[[#This Row],[102 (01JUL1985 15:00:00)-Water Temperature (C)]]*OO[[#This Row],[44]]</f>
        <v>8.5020692489437505E-7</v>
      </c>
      <c r="AU40" s="10">
        <f>3/24000000*OO[[#This Row],[103 (01JUL1985 18:00:00)-Water Temperature (C)]]*OO[[#This Row],[45]]</f>
        <v>8.702111559948751E-7</v>
      </c>
      <c r="AV40" s="10">
        <f>3/24000000*OO[[#This Row],[104 (01JUL1985 21:00:00)-Water Temperature (C)]]*OO[[#This Row],[46]]</f>
        <v>8.2295605851399997E-7</v>
      </c>
      <c r="AW40" s="10">
        <f>3/24000000*OO[[#This Row],[105 (02JUL1985 00:00:00)-Water Temperature (C)]]*OO[[#This Row],[47]]</f>
        <v>7.3704966851512495E-7</v>
      </c>
      <c r="AX40" s="10">
        <f>3/24000000*OO[[#This Row],[106 (02JUL1985 03:00:00)-Water Temperature (C)]]*OO[[#This Row],[48]]</f>
        <v>6.5037144637199995E-7</v>
      </c>
      <c r="AY40" s="10">
        <f>3/24000000*OO[[#This Row],[107 (02JUL1985 06:00:00)-Water Temperature (C)]]*OO[[#This Row],[49]]</f>
        <v>5.8774991773812497E-7</v>
      </c>
      <c r="AZ40" s="10">
        <f>3/24000000*OO[[#This Row],[108 (02JUL1985 09:00:00)-Water Temperature (C)]]*OO[[#This Row],[50]]</f>
        <v>5.8940283470249994E-7</v>
      </c>
      <c r="BA40" s="10">
        <f>3/24000000*OO[[#This Row],[109 (02JUL1985 12:00:00)-Water Temperature (C)]]*OO[[#This Row],[51]]</f>
        <v>6.2044186030362503E-7</v>
      </c>
      <c r="BB40" s="10">
        <f>3/24000000*OO[[#This Row],[110 (02JUL1985 15:00:00)-Water Temperature (C)]]*OO[[#This Row],[52]]</f>
        <v>6.5306148240899989E-7</v>
      </c>
      <c r="BC40" s="10">
        <f>3/24000000*OO[[#This Row],[111 (02JUL1985 18:00:00)-Water Temperature (C)]]*OO[[#This Row],[53]]</f>
        <v>6.681014940479999E-7</v>
      </c>
      <c r="BD40" s="10">
        <f>3/24000000*OO[[#This Row],[112 (02JUL1985 21:00:00)-Water Temperature (C)]]*OO[[#This Row],[54]]</f>
        <v>6.3750830969199998E-7</v>
      </c>
      <c r="BE40" s="10">
        <f>3/24000000*OO[[#This Row],[113 (03JUL1985 00:00:00)-Water Temperature (C)]]*OO[[#This Row],[55]]</f>
        <v>5.7047827464499997E-7</v>
      </c>
      <c r="BF40" s="10">
        <f>3/24000000*OO[[#This Row],[114 (03JUL1985 03:00:00)-Water Temperature (C)]]*OO[[#This Row],[56]]</f>
        <v>4.9935200181375005E-7</v>
      </c>
      <c r="BG40" s="10">
        <f>3/24000000*OO[[#This Row],[115 (03JUL1985 06:00:00)-Water Temperature (C)]]*OO[[#This Row],[57]]</f>
        <v>4.389979201154999E-7</v>
      </c>
      <c r="BH40" s="10">
        <f>3/24000000*OO[[#This Row],[116 (03JUL1985 09:00:00)-Water Temperature (C)]]*OO[[#This Row],[58]]</f>
        <v>4.2587394522399993E-7</v>
      </c>
      <c r="BI40" s="10">
        <f>3/24000000*OO[[#This Row],[117 (03JUL1985 12:00:00)-Water Temperature (C)]]*OO[[#This Row],[59]]</f>
        <v>4.4923875427024999E-7</v>
      </c>
      <c r="BJ40" s="10">
        <f>3/24000000*OO[[#This Row],[118 (03JUL1985 15:00:00)-Water Temperature (C)]]*OO[[#This Row],[60]]</f>
        <v>4.7913108890625009E-7</v>
      </c>
      <c r="BK40" s="10">
        <f>3/24000000*OO[[#This Row],[119 (03JUL1985 18:00:00)-Water Temperature (C)]]*OO[[#This Row],[61]]</f>
        <v>4.9692865521450001E-7</v>
      </c>
      <c r="BL40" s="10">
        <f>3/24000000*OO[[#This Row],[120 (03JUL1985 21:00:00)-Water Temperature (C)]]*OO[[#This Row],[62]]</f>
        <v>4.7691744274549995E-7</v>
      </c>
      <c r="BM40" s="10">
        <f>3/24000000*OO[[#This Row],[121 (04JUL1985 00:00:00)-Water Temperature (C)]]*OO[[#This Row],[63]]</f>
        <v>4.2773497885799994E-7</v>
      </c>
      <c r="BN40" s="10">
        <f>3/24000000*OO[[#This Row],[122 (04JUL1985 03:00:00)-Water Temperature (C)]]*OO[[#This Row],[64]]</f>
        <v>3.7452957054187496E-7</v>
      </c>
      <c r="BO40" s="10">
        <f>3/24000000*OO[[#This Row],[123 (04JUL1985 06:00:00)-Water Temperature (C)]]*OO[[#This Row],[65]]</f>
        <v>3.3112187779999996E-7</v>
      </c>
      <c r="BP40" s="10">
        <f>3/24000000*OO[[#This Row],[124 (04JUL1985 09:00:00)-Water Temperature (C)]]*OO[[#This Row],[66]]</f>
        <v>3.1701130798837499E-7</v>
      </c>
      <c r="BQ40" s="10">
        <f>3/24000000*OO[[#This Row],[125 (04JUL1985 12:00:00)-Water Temperature (C)]]*OO[[#This Row],[67]]</f>
        <v>3.1820587847549996E-7</v>
      </c>
      <c r="BR40" s="10">
        <f>3/24000000*OO[[#This Row],[126 (04JUL1985 15:00:00)-Water Temperature (C)]]*OO[[#This Row],[68]]</f>
        <v>3.2639845758374999E-7</v>
      </c>
      <c r="BS40" s="10">
        <f>3/24000000*OO[[#This Row],[127 (04JUL1985 18:00:00)-Water Temperature (C)]]*OO[[#This Row],[69]]</f>
        <v>3.2486050759737496E-7</v>
      </c>
      <c r="BT40" s="10">
        <f>3/24000000*OO[[#This Row],[128 (04JUL1985 21:00:00)-Water Temperature (C)]]*OO[[#This Row],[70]]</f>
        <v>3.0675760714699995E-7</v>
      </c>
      <c r="BU40" s="10">
        <f>3/24000000*OO[[#This Row],[129 (05JUL1985 00:00:00)-Water Temperature (C)]]*OO[[#This Row],[71]]</f>
        <v>2.8308975335250005E-7</v>
      </c>
      <c r="BV40" s="10">
        <f>3/24000000*OO[[#This Row],[130 (05JUL1985 03:00:00)-Water Temperature (C)]]*OO[[#This Row],[72]]</f>
        <v>2.5893836690149999E-7</v>
      </c>
      <c r="BW40" s="10">
        <f>3/24000000*OO[[#This Row],[131 (05JUL1985 06:00:00)-Water Temperature (C)]]*OO[[#This Row],[73]]</f>
        <v>2.41087599177E-7</v>
      </c>
      <c r="BX40" s="10">
        <f>3/24000000*OO[[#This Row],[132 (05JUL1985 09:00:00)-Water Temperature (C)]]*OO[[#This Row],[74]]</f>
        <v>2.4167362852374996E-7</v>
      </c>
      <c r="BY40" s="10">
        <f>3/24000000*OO[[#This Row],[133 (05JUL1985 12:00:00)-Water Temperature (C)]]*OO[[#This Row],[75]]</f>
        <v>2.5129135016999998E-7</v>
      </c>
      <c r="BZ40" s="10">
        <f>3/24000000*OO[[#This Row],[134 (05JUL1985 15:00:00)-Water Temperature (C)]]*OO[[#This Row],[76]]</f>
        <v>2.6457907139175001E-7</v>
      </c>
      <c r="CA40" s="10">
        <f>3/24000000*OO[[#This Row],[135 (05JUL1985 18:00:00)-Water Temperature (C)]]*OO[[#This Row],[77]]</f>
        <v>2.7374368495500004E-7</v>
      </c>
      <c r="CB40" s="10">
        <f>3/24000000*OO[[#This Row],[136 (05JUL1985 21:00:00)-Water Temperature (C)]]*OO[[#This Row],[78]]</f>
        <v>2.6615528358074997E-7</v>
      </c>
      <c r="CC40" s="10">
        <f>3/24000000*OO[[#This Row],[137 (06JUL1985 00:00:00)-Water Temperature (C)]]*OO[[#This Row],[79]]</f>
        <v>2.4700941935799995E-7</v>
      </c>
      <c r="CD40" s="10">
        <f>3/24000000*OO[[#This Row],[138 (06JUL1985 03:00:00)-Water Temperature (C)]]*OO[[#This Row],[80]]</f>
        <v>2.24634943555E-7</v>
      </c>
      <c r="CE40" s="10">
        <f>3/24000000*OO[[#This Row],[139 (06JUL1985 06:00:00)-Water Temperature (C)]]*OO[[#This Row],[81]]</f>
        <v>2.06201187725125E-7</v>
      </c>
      <c r="CF40" s="10">
        <f>3/24000000*OO[[#This Row],[140 (06JUL1985 09:00:00)-Water Temperature (C)]]*OO[[#This Row],[82]]</f>
        <v>2.0793146251275001E-7</v>
      </c>
      <c r="CG40" s="10">
        <f>3/24000000*OO[[#This Row],[141 (06JUL1985 12:00:00)-Water Temperature (C)]]*OO[[#This Row],[83]]</f>
        <v>2.1537124204249999E-7</v>
      </c>
      <c r="CH40" s="10">
        <f>3/24000000*OO[[#This Row],[142 (06JUL1985 15:00:00)-Water Temperature (C)]]*OO[[#This Row],[84]]</f>
        <v>2.2163788052999998E-7</v>
      </c>
      <c r="CI40" s="10">
        <f>3/24000000*OO[[#This Row],[143 (06JUL1985 18:00:00)-Water Temperature (C)]]*OO[[#This Row],[85]]</f>
        <v>2.2559901289137499E-7</v>
      </c>
      <c r="CJ40" s="10">
        <f>3/24000000*OO[[#This Row],[144 (06JUL1985 21:00:00)-Water Temperature (C)]]*OO[[#This Row],[86]]</f>
        <v>2.156920690475E-7</v>
      </c>
      <c r="CK40" s="10">
        <f>3/24000000*OO[[#This Row],[145 (07JUL1985 00:00:00)-Water Temperature (C)]]*OO[[#This Row],[87]]</f>
        <v>1.9377967531999999E-7</v>
      </c>
      <c r="CL40" s="10">
        <f>3/24000000*OO[[#This Row],[146 (07JUL1985 03:00:00)-Water Temperature (C)]]*OO[[#This Row],[88]]</f>
        <v>1.6990030032569998E-7</v>
      </c>
      <c r="CM40" s="10">
        <f>3/24000000*OO[[#This Row],[147 (07JUL1985 06:00:00)-Water Temperature (C)]]*OO[[#This Row],[89]]</f>
        <v>1.4880455226682499E-7</v>
      </c>
      <c r="CN40" s="10">
        <f>3/24000000*OO[[#This Row],[148 (07JUL1985 09:00:00)-Water Temperature (C)]]*OO[[#This Row],[90]]</f>
        <v>1.4571146784000001E-7</v>
      </c>
      <c r="CO40" s="10">
        <f>3/24000000*OO[[#This Row],[149 (07JUL1985 12:00:00)-Water Temperature (C)]]*OO[[#This Row],[91]]</f>
        <v>1.606882873591875E-7</v>
      </c>
      <c r="CP40" s="10">
        <f>3/24000000*OO[[#This Row],[150 (07JUL1985 15:00:00)-Water Temperature (C)]]*OO[[#This Row],[92]]</f>
        <v>1.82591758178675E-7</v>
      </c>
      <c r="CQ40" s="10">
        <f>3/24000000*OO[[#This Row],[151 (07JUL1985 18:00:00)-Water Temperature (C)]]*OO[[#This Row],[93]]</f>
        <v>1.9863062755062499E-7</v>
      </c>
      <c r="CR40" s="10">
        <f>3/24000000*OO[[#This Row],[152 (07JUL1985 21:00:00)-Water Temperature (C)]]*OO[[#This Row],[94]]</f>
        <v>1.964706637327E-7</v>
      </c>
      <c r="CS40" s="10">
        <f>3/24000000*OO[[#This Row],[153 (08JUL1985 00:00:00)-Water Temperature (C)]]*OO[[#This Row],[95]]</f>
        <v>1.8095881850082499E-7</v>
      </c>
      <c r="CT40" s="10">
        <f>3/24000000*OO[[#This Row],[154 (08JUL1985 03:00:00)-Water Temperature (C)]]*OO[[#This Row],[96]]</f>
        <v>1.6211665331158751E-7</v>
      </c>
      <c r="CU40" s="10">
        <f>3/24000000*OO[[#This Row],[155 (08JUL1985 06:00:00)-Water Temperature (C)]]*OO[[#This Row],[97]]</f>
        <v>1.4475229288079999E-7</v>
      </c>
      <c r="CV40" s="10">
        <f>3/24000000*OO[[#This Row],[156 (08JUL1985 09:00:00)-Water Temperature (C)]]*OO[[#This Row],[98]]</f>
        <v>1.341989142992375E-7</v>
      </c>
      <c r="CW40" s="10">
        <f>3/24000000*OO[[#This Row],[157 (08JUL1985 12:00:00)-Water Temperature (C)]]*OO[[#This Row],[99]]</f>
        <v>1.3052090692200001E-7</v>
      </c>
    </row>
    <row r="41" spans="1:101" x14ac:dyDescent="0.35">
      <c r="A41" t="s">
        <v>46</v>
      </c>
      <c r="B41">
        <v>837.41359999999997</v>
      </c>
      <c r="C41" s="10">
        <f>3/24*OO[[#This Row],[59 (26JUN1985 06:00:00)-Water Temperature (C)]]*OO[[#This Row],[1]]/SUM(OO[1])</f>
        <v>2.7010691905167656E-2</v>
      </c>
      <c r="D41" s="10">
        <f>3/24*OO[[#This Row],[60 (26JUN1985 09:00:00)-Water Temperature (C)]]*OO[[#This Row],[2]]/SUM(OO[2])</f>
        <v>0.11884183450282837</v>
      </c>
      <c r="E41" s="10">
        <f>3/24*OO[[#This Row],[61 (26JUN1985 12:00:00)-Water Temperature (C)]]*OO[[#This Row],[3]]/SUM(OO[3])</f>
        <v>2.357694128521454E-2</v>
      </c>
      <c r="F41" s="10">
        <f>3/24*OO[[#This Row],[62 (26JUN1985 15:00:00)-Water Temperature (C)]]*OO[[#This Row],[4]]/SUM(OO[4])</f>
        <v>1.5003789078674638E-3</v>
      </c>
      <c r="G41" s="10">
        <f>3/24*OO[[#This Row],[63 (26JUN1985 18:00:00)-Water Temperature (C)]]*OO[[#This Row],[5]]/SUM(OO[5])</f>
        <v>1.1560424024444816E-4</v>
      </c>
      <c r="H41" s="10">
        <f>3/24*OO[[#This Row],[64 (26JUN1985 21:00:00)-Water Temperature (C)]]*OO[[#This Row],[6]]/SUM(OO[6])</f>
        <v>5.5611138215497485E-5</v>
      </c>
      <c r="I41" s="10">
        <f>3/24*OO[[#This Row],[65 (27JUN1985 00:00:00)-Water Temperature (C)]]*OO[[#This Row],[7]]/SUM(OO[7])</f>
        <v>4.6336863771040674E-5</v>
      </c>
      <c r="J41" s="10">
        <f>3/24*OO[[#This Row],[66 (27JUN1985 03:00:00)-Water Temperature (C)]]*OO[[#This Row],[8]]/SUM(OO[8])</f>
        <v>3.9690281693743833E-5</v>
      </c>
      <c r="K41" s="10">
        <f>3/24*OO[[#This Row],[67 (27JUN1985 06:00:00)-Water Temperature (C)]]*OO[[#This Row],[9]]/SUM(OO[9])</f>
        <v>3.4397071097139131E-5</v>
      </c>
      <c r="L41" s="10">
        <f>3/24*OO[[#This Row],[68 (27JUN1985 09:00:00)-Water Temperature (C)]]*OO[[#This Row],[10]]/SUM(OO[10])</f>
        <v>3.279250095887459E-5</v>
      </c>
      <c r="M41" s="10">
        <f>3/24*OO[[#This Row],[69 (27JUN1985 12:00:00)-Water Temperature (C)]]*OO[[#This Row],[11]]/SUM(OO[11])</f>
        <v>3.847676557410103E-5</v>
      </c>
      <c r="N41" s="10">
        <f>3/24*OO[[#This Row],[70 (27JUN1985 15:00:00)-Water Temperature (C)]]*OO[[#This Row],[12]]/SUM(OO[12])</f>
        <v>4.2909662989483773E-5</v>
      </c>
      <c r="O41" s="10">
        <f>3/24*OO[[#This Row],[71 (27JUN1985 18:00:00)-Water Temperature (C)]]*OO[[#This Row],[13]]/SUM(OO[13])</f>
        <v>4.3228939573343384E-5</v>
      </c>
      <c r="P41" s="10">
        <f>3/24*OO[[#This Row],[72 (27JUN1985 21:00:00)-Water Temperature (C)]]*OO[[#This Row],[14]]/SUM(OO[14])</f>
        <v>4.0109695686231284E-5</v>
      </c>
      <c r="Q41" s="10">
        <f>3/24*OO[[#This Row],[73 (28JUN1985 00:00:00)-Water Temperature (C)]]*OO[[#This Row],[15]]/SUM(OO[15])</f>
        <v>3.4675482944844024E-5</v>
      </c>
      <c r="R41" s="10">
        <f>3/24*OO[[#This Row],[74 (28JUN1985 03:00:00)-Water Temperature (C)]]*OO[[#This Row],[16]]/SUM(OO[16])</f>
        <v>2.9440128518127306E-5</v>
      </c>
      <c r="S41" s="10">
        <f>3/24*OO[[#This Row],[75 (28JUN1985 06:00:00)-Water Temperature (C)]]*OO[[#This Row],[17]]/SUM(OO[17])</f>
        <v>2.5198636813174968E-5</v>
      </c>
      <c r="T41" s="10">
        <f>3/24*OO[[#This Row],[76 (28JUN1985 09:00:00)-Water Temperature (C)]]*OO[[#This Row],[18]]/SUM(OO[18])</f>
        <v>2.2453655664575225E-5</v>
      </c>
      <c r="U41" s="10">
        <f>3/24*OO[[#This Row],[77 (28JUN1985 12:00:00)-Water Temperature (C)]]*OO[[#This Row],[19]]/SUM(OO[19])</f>
        <v>2.0198172448509488E-5</v>
      </c>
      <c r="V41" s="10">
        <f>3/24000000*OO[[#This Row],[78 (28JUN1985 15:00:00)-Water Temperature (C)]]*OO[[#This Row],[20]]</f>
        <v>1.7998250648049997E-5</v>
      </c>
      <c r="W41" s="10">
        <f>3/24000000*OO[[#This Row],[79 (28JUN1985 18:00:00)-Water Temperature (C)]]*OO[[#This Row],[21]]</f>
        <v>1.5859528382199998E-5</v>
      </c>
      <c r="X41" s="10">
        <f>3/24000000*OO[[#This Row],[80 (28JUN1985 21:00:00)-Water Temperature (C)]]*OO[[#This Row],[22]]</f>
        <v>1.3474665735022499E-5</v>
      </c>
      <c r="Y41" s="10">
        <f>3/24000000*OO[[#This Row],[81 (29JUN1985 00:00:00)-Water Temperature (C)]]*OO[[#This Row],[23]]</f>
        <v>1.0962394705015001E-5</v>
      </c>
      <c r="Z41" s="10">
        <f>3/24000000*OO[[#This Row],[82 (29JUN1985 03:00:00)-Water Temperature (C)]]*OO[[#This Row],[24]]</f>
        <v>8.7997546696374997E-6</v>
      </c>
      <c r="AA41" s="10">
        <f>3/24000000*OO[[#This Row],[83 (29JUN1985 06:00:00)-Water Temperature (C)]]*OO[[#This Row],[25]]</f>
        <v>7.1879684911112491E-6</v>
      </c>
      <c r="AB41" s="10">
        <f>3/24000000*OO[[#This Row],[84 (29JUN1985 09:00:00)-Water Temperature (C)]]*OO[[#This Row],[26]]</f>
        <v>6.3815906648287498E-6</v>
      </c>
      <c r="AC41" s="10">
        <f>3/24000000*OO[[#This Row],[85 (29JUN1985 12:00:00)-Water Temperature (C)]]*OO[[#This Row],[27]]</f>
        <v>5.5804302681874993E-6</v>
      </c>
      <c r="AD41" s="10">
        <f>3/24000000*OO[[#This Row],[86 (29JUN1985 15:00:00)-Water Temperature (C)]]*OO[[#This Row],[28]]</f>
        <v>4.3229262585687495E-6</v>
      </c>
      <c r="AE41" s="10">
        <f>3/24000000*OO[[#This Row],[88 (29JUN1985 21:00:00)-Water Temperature (C)]]*OO[[#This Row],[30]]</f>
        <v>2.3441318586012501E-6</v>
      </c>
      <c r="AF41" s="10">
        <f>3/24000000*OO[[#This Row],[88 (29JUN1985 21:00:00)-Water Temperature (C)]]*OO[[#This Row],[30]]</f>
        <v>2.3441318586012501E-6</v>
      </c>
      <c r="AG41" s="10">
        <f>3/24000000*OO[[#This Row],[89 (30JUN1985 00:00:00)-Water Temperature (C)]]*OO[[#This Row],[31]]</f>
        <v>1.7749259680587501E-6</v>
      </c>
      <c r="AH41" s="10">
        <f>3/24000000*OO[[#This Row],[90 (30JUN1985 03:00:00)-Water Temperature (C)]]*OO[[#This Row],[32]]</f>
        <v>1.4036233609553751E-6</v>
      </c>
      <c r="AI41" s="10">
        <f>3/24000000*OO[[#This Row],[91 (30JUN1985 06:00:00)-Water Temperature (C)]]*OO[[#This Row],[33]]</f>
        <v>1.1637111594114999E-6</v>
      </c>
      <c r="AJ41" s="10">
        <f>3/24000000*OO[[#This Row],[92 (30JUN1985 09:00:00)-Water Temperature (C)]]*OO[[#This Row],[34]]</f>
        <v>1.049749586979E-6</v>
      </c>
      <c r="AK41" s="10">
        <f>3/24000000*OO[[#This Row],[93 (30JUN1985 12:00:00)-Water Temperature (C)]]*OO[[#This Row],[35]]</f>
        <v>1.01109796355925E-6</v>
      </c>
      <c r="AL41" s="10">
        <f>3/24000000*OO[[#This Row],[94 (30JUN1985 15:00:00)-Water Temperature (C)]]*OO[[#This Row],[36]]</f>
        <v>9.968477496776249E-7</v>
      </c>
      <c r="AM41" s="10">
        <f>3/24000000*OO[[#This Row],[95 (30JUN1985 18:00:00)-Water Temperature (C)]]*OO[[#This Row],[37]]</f>
        <v>9.8141006492812504E-7</v>
      </c>
      <c r="AN41" s="10">
        <f>3/24000000*OO[[#This Row],[96 (30JUN1985 21:00:00)-Water Temperature (C)]]*OO[[#This Row],[38]]</f>
        <v>9.2305194205350003E-7</v>
      </c>
      <c r="AO41" s="10">
        <f>3/24000000*OO[[#This Row],[97 (01JUL1985 00:00:00)-Water Temperature (C)]]*OO[[#This Row],[39]]</f>
        <v>8.2676224789537484E-7</v>
      </c>
      <c r="AP41" s="10">
        <f>3/24000000*OO[[#This Row],[98 (01JUL1985 03:00:00)-Water Temperature (C)]]*OO[[#This Row],[40]]</f>
        <v>7.1944538992174999E-7</v>
      </c>
      <c r="AQ41" s="10">
        <f>3/24000000*OO[[#This Row],[99 (01JUL1985 06:00:00)-Water Temperature (C)]]*OO[[#This Row],[41]]</f>
        <v>6.3329267732199994E-7</v>
      </c>
      <c r="AR41" s="10">
        <f>3/24000000*OO[[#This Row],[100 (01JUL1985 09:00:00)-Water Temperature (C)]]*OO[[#This Row],[42]]</f>
        <v>6.1987548599287497E-7</v>
      </c>
      <c r="AS41" s="10">
        <f>3/24000000*OO[[#This Row],[101 (01JUL1985 12:00:00)-Water Temperature (C)]]*OO[[#This Row],[43]]</f>
        <v>6.5450789968749991E-7</v>
      </c>
      <c r="AT41" s="10">
        <f>3/24000000*OO[[#This Row],[102 (01JUL1985 15:00:00)-Water Temperature (C)]]*OO[[#This Row],[44]]</f>
        <v>7.0480383815999993E-7</v>
      </c>
      <c r="AU41" s="10">
        <f>3/24000000*OO[[#This Row],[103 (01JUL1985 18:00:00)-Water Temperature (C)]]*OO[[#This Row],[45]]</f>
        <v>7.2661854003375E-7</v>
      </c>
      <c r="AV41" s="10">
        <f>3/24000000*OO[[#This Row],[104 (01JUL1985 21:00:00)-Water Temperature (C)]]*OO[[#This Row],[46]]</f>
        <v>6.9322663055999998E-7</v>
      </c>
      <c r="AW41" s="10">
        <f>3/24000000*OO[[#This Row],[105 (02JUL1985 00:00:00)-Water Temperature (C)]]*OO[[#This Row],[47]]</f>
        <v>6.2390175614587484E-7</v>
      </c>
      <c r="AX41" s="10">
        <f>3/24000000*OO[[#This Row],[106 (02JUL1985 03:00:00)-Water Temperature (C)]]*OO[[#This Row],[48]]</f>
        <v>5.5090326811162495E-7</v>
      </c>
      <c r="AY41" s="10">
        <f>3/24000000*OO[[#This Row],[107 (02JUL1985 06:00:00)-Water Temperature (C)]]*OO[[#This Row],[49]]</f>
        <v>4.9691697097200006E-7</v>
      </c>
      <c r="AZ41" s="10">
        <f>3/24000000*OO[[#This Row],[108 (02JUL1985 09:00:00)-Water Temperature (C)]]*OO[[#This Row],[50]]</f>
        <v>4.9456565234999996E-7</v>
      </c>
      <c r="BA41" s="10">
        <f>3/24000000*OO[[#This Row],[109 (02JUL1985 12:00:00)-Water Temperature (C)]]*OO[[#This Row],[51]]</f>
        <v>5.1768293973874993E-7</v>
      </c>
      <c r="BB41" s="10">
        <f>3/24000000*OO[[#This Row],[110 (02JUL1985 15:00:00)-Water Temperature (C)]]*OO[[#This Row],[52]]</f>
        <v>5.4454301710499991E-7</v>
      </c>
      <c r="BC41" s="10">
        <f>3/24000000*OO[[#This Row],[111 (02JUL1985 18:00:00)-Water Temperature (C)]]*OO[[#This Row],[53]]</f>
        <v>5.5984962697875001E-7</v>
      </c>
      <c r="BD41" s="10">
        <f>3/24000000*OO[[#This Row],[112 (02JUL1985 21:00:00)-Water Temperature (C)]]*OO[[#This Row],[54]]</f>
        <v>5.3729802832400002E-7</v>
      </c>
      <c r="BE41" s="10">
        <f>3/24000000*OO[[#This Row],[113 (03JUL1985 00:00:00)-Water Temperature (C)]]*OO[[#This Row],[55]]</f>
        <v>4.8323339159700003E-7</v>
      </c>
      <c r="BF41" s="10">
        <f>3/24000000*OO[[#This Row],[114 (03JUL1985 03:00:00)-Water Temperature (C)]]*OO[[#This Row],[56]]</f>
        <v>4.2393776963849992E-7</v>
      </c>
      <c r="BG41" s="10">
        <f>3/24000000*OO[[#This Row],[115 (03JUL1985 06:00:00)-Water Temperature (C)]]*OO[[#This Row],[57]]</f>
        <v>3.7257436771499996E-7</v>
      </c>
      <c r="BH41" s="10">
        <f>3/24000000*OO[[#This Row],[116 (03JUL1985 09:00:00)-Water Temperature (C)]]*OO[[#This Row],[58]]</f>
        <v>3.5861085662737495E-7</v>
      </c>
      <c r="BI41" s="10">
        <f>3/24000000*OO[[#This Row],[117 (03JUL1985 12:00:00)-Water Temperature (C)]]*OO[[#This Row],[59]]</f>
        <v>3.7519923957299997E-7</v>
      </c>
      <c r="BJ41" s="10">
        <f>3/24000000*OO[[#This Row],[118 (03JUL1985 15:00:00)-Water Temperature (C)]]*OO[[#This Row],[60]]</f>
        <v>3.9911332849062502E-7</v>
      </c>
      <c r="BK41" s="10">
        <f>3/24000000*OO[[#This Row],[119 (03JUL1985 18:00:00)-Water Temperature (C)]]*OO[[#This Row],[61]]</f>
        <v>4.1563463581499996E-7</v>
      </c>
      <c r="BL41" s="10">
        <f>3/24000000*OO[[#This Row],[120 (03JUL1985 21:00:00)-Water Temperature (C)]]*OO[[#This Row],[62]]</f>
        <v>4.0151019874499997E-7</v>
      </c>
      <c r="BM41" s="10">
        <f>3/24000000*OO[[#This Row],[121 (04JUL1985 00:00:00)-Water Temperature (C)]]*OO[[#This Row],[63]]</f>
        <v>3.6254050768374998E-7</v>
      </c>
      <c r="BN41" s="10">
        <f>3/24000000*OO[[#This Row],[122 (04JUL1985 03:00:00)-Water Temperature (C)]]*OO[[#This Row],[64]]</f>
        <v>3.1822959355599996E-7</v>
      </c>
      <c r="BO41" s="10">
        <f>3/24000000*OO[[#This Row],[123 (04JUL1985 06:00:00)-Water Temperature (C)]]*OO[[#This Row],[65]]</f>
        <v>2.8083457196687495E-7</v>
      </c>
      <c r="BP41" s="10">
        <f>3/24000000*OO[[#This Row],[124 (04JUL1985 09:00:00)-Water Temperature (C)]]*OO[[#This Row],[66]]</f>
        <v>2.6688084180649998E-7</v>
      </c>
      <c r="BQ41" s="10">
        <f>3/24000000*OO[[#This Row],[125 (04JUL1985 12:00:00)-Water Temperature (C)]]*OO[[#This Row],[67]]</f>
        <v>2.6580060373387499E-7</v>
      </c>
      <c r="BR41" s="10">
        <f>3/24000000*OO[[#This Row],[126 (04JUL1985 15:00:00)-Water Temperature (C)]]*OO[[#This Row],[68]]</f>
        <v>2.7240767705287501E-7</v>
      </c>
      <c r="BS41" s="10">
        <f>3/24000000*OO[[#This Row],[127 (04JUL1985 18:00:00)-Water Temperature (C)]]*OO[[#This Row],[69]]</f>
        <v>2.7177296593350004E-7</v>
      </c>
      <c r="BT41" s="10">
        <f>3/24000000*OO[[#This Row],[128 (04JUL1985 21:00:00)-Water Temperature (C)]]*OO[[#This Row],[70]]</f>
        <v>2.5798902331387499E-7</v>
      </c>
      <c r="BU41" s="10">
        <f>3/24000000*OO[[#This Row],[129 (05JUL1985 00:00:00)-Water Temperature (C)]]*OO[[#This Row],[71]]</f>
        <v>2.3865893793062499E-7</v>
      </c>
      <c r="BV41" s="10">
        <f>3/24000000*OO[[#This Row],[130 (05JUL1985 03:00:00)-Water Temperature (C)]]*OO[[#This Row],[72]]</f>
        <v>2.1845031350600001E-7</v>
      </c>
      <c r="BW41" s="10">
        <f>3/24000000*OO[[#This Row],[131 (05JUL1985 06:00:00)-Water Temperature (C)]]*OO[[#This Row],[73]]</f>
        <v>2.02678510936E-7</v>
      </c>
      <c r="BX41" s="10">
        <f>3/24000000*OO[[#This Row],[132 (05JUL1985 09:00:00)-Water Temperature (C)]]*OO[[#This Row],[74]]</f>
        <v>2.0223792959999999E-7</v>
      </c>
      <c r="BY41" s="10">
        <f>3/24000000*OO[[#This Row],[133 (05JUL1985 12:00:00)-Water Temperature (C)]]*OO[[#This Row],[75]]</f>
        <v>2.08564006741E-7</v>
      </c>
      <c r="BZ41" s="10">
        <f>3/24000000*OO[[#This Row],[134 (05JUL1985 15:00:00)-Water Temperature (C)]]*OO[[#This Row],[76]]</f>
        <v>2.1974755615349999E-7</v>
      </c>
      <c r="CA41" s="10">
        <f>3/24000000*OO[[#This Row],[135 (05JUL1985 18:00:00)-Water Temperature (C)]]*OO[[#This Row],[77]]</f>
        <v>2.2817862451149999E-7</v>
      </c>
      <c r="CB41" s="10">
        <f>3/24000000*OO[[#This Row],[136 (05JUL1985 21:00:00)-Water Temperature (C)]]*OO[[#This Row],[78]]</f>
        <v>2.2309032090487497E-7</v>
      </c>
      <c r="CC41" s="10">
        <f>3/24000000*OO[[#This Row],[137 (06JUL1985 00:00:00)-Water Temperature (C)]]*OO[[#This Row],[79]]</f>
        <v>2.0776241076799999E-7</v>
      </c>
      <c r="CD41" s="10">
        <f>3/24000000*OO[[#This Row],[138 (06JUL1985 03:00:00)-Water Temperature (C)]]*OO[[#This Row],[80]]</f>
        <v>1.8945756425174998E-7</v>
      </c>
      <c r="CE41" s="10">
        <f>3/24000000*OO[[#This Row],[139 (06JUL1985 06:00:00)-Water Temperature (C)]]*OO[[#This Row],[81]]</f>
        <v>1.7404774567425E-7</v>
      </c>
      <c r="CF41" s="10">
        <f>3/24000000*OO[[#This Row],[140 (06JUL1985 09:00:00)-Water Temperature (C)]]*OO[[#This Row],[82]]</f>
        <v>1.7439053399999999E-7</v>
      </c>
      <c r="CG41" s="10">
        <f>3/24000000*OO[[#This Row],[141 (06JUL1985 12:00:00)-Water Temperature (C)]]*OO[[#This Row],[83]]</f>
        <v>1.8018459634999998E-7</v>
      </c>
      <c r="CH41" s="10">
        <f>3/24000000*OO[[#This Row],[142 (06JUL1985 15:00:00)-Water Temperature (C)]]*OO[[#This Row],[84]]</f>
        <v>1.8569241128187499E-7</v>
      </c>
      <c r="CI41" s="10">
        <f>3/24000000*OO[[#This Row],[143 (06JUL1985 18:00:00)-Water Temperature (C)]]*OO[[#This Row],[85]]</f>
        <v>1.8944881418924998E-7</v>
      </c>
      <c r="CJ41" s="10">
        <f>3/24000000*OO[[#This Row],[144 (06JUL1985 21:00:00)-Water Temperature (C)]]*OO[[#This Row],[86]]</f>
        <v>1.8163686657780002E-7</v>
      </c>
      <c r="CK41" s="10">
        <f>3/24000000*OO[[#This Row],[145 (07JUL1985 00:00:00)-Water Temperature (C)]]*OO[[#This Row],[87]]</f>
        <v>1.6389455587374998E-7</v>
      </c>
      <c r="CL41" s="10">
        <f>3/24000000*OO[[#This Row],[146 (07JUL1985 03:00:00)-Water Temperature (C)]]*OO[[#This Row],[88]]</f>
        <v>1.4422539144802503E-7</v>
      </c>
      <c r="CM41" s="10">
        <f>3/24000000*OO[[#This Row],[147 (07JUL1985 06:00:00)-Water Temperature (C)]]*OO[[#This Row],[89]]</f>
        <v>1.2658185451119999E-7</v>
      </c>
      <c r="CN41" s="10">
        <f>3/24000000*OO[[#This Row],[148 (07JUL1985 09:00:00)-Water Temperature (C)]]*OO[[#This Row],[90]]</f>
        <v>1.2224925146944997E-7</v>
      </c>
      <c r="CO41" s="10">
        <f>3/24000000*OO[[#This Row],[149 (07JUL1985 12:00:00)-Water Temperature (C)]]*OO[[#This Row],[91]]</f>
        <v>1.3257630835253748E-7</v>
      </c>
      <c r="CP41" s="10">
        <f>3/24000000*OO[[#This Row],[150 (07JUL1985 15:00:00)-Water Temperature (C)]]*OO[[#This Row],[92]]</f>
        <v>1.5032853429768751E-7</v>
      </c>
      <c r="CQ41" s="10">
        <f>3/24000000*OO[[#This Row],[151 (07JUL1985 18:00:00)-Water Temperature (C)]]*OO[[#This Row],[93]]</f>
        <v>1.6488569494133748E-7</v>
      </c>
      <c r="CR41" s="10">
        <f>3/24000000*OO[[#This Row],[152 (07JUL1985 21:00:00)-Water Temperature (C)]]*OO[[#This Row],[94]]</f>
        <v>1.6450846471289998E-7</v>
      </c>
      <c r="CS41" s="10">
        <f>3/24000000*OO[[#This Row],[153 (08JUL1985 00:00:00)-Water Temperature (C)]]*OO[[#This Row],[95]]</f>
        <v>1.5261658883397497E-7</v>
      </c>
      <c r="CT41" s="10">
        <f>3/24000000*OO[[#This Row],[154 (08JUL1985 03:00:00)-Water Temperature (C)]]*OO[[#This Row],[96]]</f>
        <v>1.3720244891827501E-7</v>
      </c>
      <c r="CU41" s="10">
        <f>3/24000000*OO[[#This Row],[155 (08JUL1985 06:00:00)-Water Temperature (C)]]*OO[[#This Row],[97]]</f>
        <v>1.2248998770192499E-7</v>
      </c>
      <c r="CV41" s="10">
        <f>3/24000000*OO[[#This Row],[156 (08JUL1985 09:00:00)-Water Temperature (C)]]*OO[[#This Row],[98]]</f>
        <v>1.1316603184109999E-7</v>
      </c>
      <c r="CW41" s="10">
        <f>3/24000000*OO[[#This Row],[157 (08JUL1985 12:00:00)-Water Temperature (C)]]*OO[[#This Row],[99]]</f>
        <v>1.1007489775387497E-7</v>
      </c>
    </row>
    <row r="42" spans="1:101" x14ac:dyDescent="0.35">
      <c r="A42" t="s">
        <v>47</v>
      </c>
      <c r="B42">
        <v>828.13239999999996</v>
      </c>
      <c r="C42" s="10">
        <f>3/24*OO[[#This Row],[59 (26JUN1985 06:00:00)-Water Temperature (C)]]*OO[[#This Row],[1]]/SUM(OO[1])</f>
        <v>1.6273566785808154E-2</v>
      </c>
      <c r="D42" s="10">
        <f>3/24*OO[[#This Row],[60 (26JUN1985 09:00:00)-Water Temperature (C)]]*OO[[#This Row],[2]]/SUM(OO[2])</f>
        <v>0.12170999172917031</v>
      </c>
      <c r="E42" s="10">
        <f>3/24*OO[[#This Row],[61 (26JUN1985 12:00:00)-Water Temperature (C)]]*OO[[#This Row],[3]]/SUM(OO[3])</f>
        <v>3.0643058632585114E-2</v>
      </c>
      <c r="F42" s="10">
        <f>3/24*OO[[#This Row],[62 (26JUN1985 15:00:00)-Water Temperature (C)]]*OO[[#This Row],[4]]/SUM(OO[4])</f>
        <v>2.1557004483972776E-3</v>
      </c>
      <c r="G42" s="10">
        <f>3/24*OO[[#This Row],[63 (26JUN1985 18:00:00)-Water Temperature (C)]]*OO[[#This Row],[5]]/SUM(OO[5])</f>
        <v>1.4470826416647058E-4</v>
      </c>
      <c r="H42" s="10">
        <f>3/24*OO[[#This Row],[64 (26JUN1985 21:00:00)-Water Temperature (C)]]*OO[[#This Row],[6]]/SUM(OO[6])</f>
        <v>5.6612453512973621E-5</v>
      </c>
      <c r="I42" s="10">
        <f>3/24*OO[[#This Row],[65 (27JUN1985 00:00:00)-Water Temperature (C)]]*OO[[#This Row],[7]]/SUM(OO[7])</f>
        <v>4.6445660022102612E-5</v>
      </c>
      <c r="J42" s="10">
        <f>3/24*OO[[#This Row],[66 (27JUN1985 03:00:00)-Water Temperature (C)]]*OO[[#This Row],[8]]/SUM(OO[8])</f>
        <v>3.9758268025798714E-5</v>
      </c>
      <c r="K42" s="10">
        <f>3/24*OO[[#This Row],[67 (27JUN1985 06:00:00)-Water Temperature (C)]]*OO[[#This Row],[9]]/SUM(OO[9])</f>
        <v>3.4343889801918859E-5</v>
      </c>
      <c r="L42" s="10">
        <f>3/24*OO[[#This Row],[68 (27JUN1985 09:00:00)-Water Temperature (C)]]*OO[[#This Row],[10]]/SUM(OO[10])</f>
        <v>3.217500043884141E-5</v>
      </c>
      <c r="M42" s="10">
        <f>3/24*OO[[#This Row],[69 (27JUN1985 12:00:00)-Water Temperature (C)]]*OO[[#This Row],[11]]/SUM(OO[11])</f>
        <v>3.729465789430674E-5</v>
      </c>
      <c r="N42" s="10">
        <f>3/24*OO[[#This Row],[70 (27JUN1985 15:00:00)-Water Temperature (C)]]*OO[[#This Row],[12]]/SUM(OO[12])</f>
        <v>4.1975281198131509E-5</v>
      </c>
      <c r="O42" s="10">
        <f>3/24*OO[[#This Row],[71 (27JUN1985 18:00:00)-Water Temperature (C)]]*OO[[#This Row],[13]]/SUM(OO[13])</f>
        <v>4.2661411063264818E-5</v>
      </c>
      <c r="P42" s="10">
        <f>3/24*OO[[#This Row],[72 (27JUN1985 21:00:00)-Water Temperature (C)]]*OO[[#This Row],[14]]/SUM(OO[14])</f>
        <v>3.9857166116310751E-5</v>
      </c>
      <c r="Q42" s="10">
        <f>3/24*OO[[#This Row],[73 (28JUN1985 00:00:00)-Water Temperature (C)]]*OO[[#This Row],[15]]/SUM(OO[15])</f>
        <v>3.4579184963419576E-5</v>
      </c>
      <c r="R42" s="10">
        <f>3/24*OO[[#This Row],[74 (28JUN1985 03:00:00)-Water Temperature (C)]]*OO[[#This Row],[16]]/SUM(OO[16])</f>
        <v>2.9357929563769454E-5</v>
      </c>
      <c r="S42" s="10">
        <f>3/24*OO[[#This Row],[75 (28JUN1985 06:00:00)-Water Temperature (C)]]*OO[[#This Row],[17]]/SUM(OO[17])</f>
        <v>2.5120678897747335E-5</v>
      </c>
      <c r="T42" s="10">
        <f>3/24*OO[[#This Row],[76 (28JUN1985 09:00:00)-Water Temperature (C)]]*OO[[#This Row],[18]]/SUM(OO[18])</f>
        <v>2.2400631198956006E-5</v>
      </c>
      <c r="U42" s="10">
        <f>3/24*OO[[#This Row],[77 (28JUN1985 12:00:00)-Water Temperature (C)]]*OO[[#This Row],[19]]/SUM(OO[19])</f>
        <v>2.0246624800789372E-5</v>
      </c>
      <c r="V42" s="10">
        <f>3/24000000*OO[[#This Row],[78 (28JUN1985 15:00:00)-Water Temperature (C)]]*OO[[#This Row],[20]]</f>
        <v>1.8023024536000002E-5</v>
      </c>
      <c r="W42" s="10">
        <f>3/24000000*OO[[#This Row],[79 (28JUN1985 18:00:00)-Water Temperature (C)]]*OO[[#This Row],[21]]</f>
        <v>1.5857014270094998E-5</v>
      </c>
      <c r="X42" s="10">
        <f>3/24000000*OO[[#This Row],[80 (28JUN1985 21:00:00)-Water Temperature (C)]]*OO[[#This Row],[22]]</f>
        <v>1.34600326377075E-5</v>
      </c>
      <c r="Y42" s="10">
        <f>3/24000000*OO[[#This Row],[81 (29JUN1985 00:00:00)-Water Temperature (C)]]*OO[[#This Row],[23]]</f>
        <v>1.0987757201685E-5</v>
      </c>
      <c r="Z42" s="10">
        <f>3/24000000*OO[[#This Row],[82 (29JUN1985 03:00:00)-Water Temperature (C)]]*OO[[#This Row],[24]]</f>
        <v>8.8218223475099992E-6</v>
      </c>
      <c r="AA42" s="10">
        <f>3/24000000*OO[[#This Row],[83 (29JUN1985 06:00:00)-Water Temperature (C)]]*OO[[#This Row],[25]]</f>
        <v>7.1875130189624986E-6</v>
      </c>
      <c r="AB42" s="10">
        <f>3/24000000*OO[[#This Row],[84 (29JUN1985 09:00:00)-Water Temperature (C)]]*OO[[#This Row],[26]]</f>
        <v>6.3639109426987491E-6</v>
      </c>
      <c r="AC42" s="10">
        <f>3/24000000*OO[[#This Row],[85 (29JUN1985 12:00:00)-Water Temperature (C)]]*OO[[#This Row],[27]]</f>
        <v>5.6387508523437498E-6</v>
      </c>
      <c r="AD42" s="10">
        <f>3/24000000*OO[[#This Row],[86 (29JUN1985 15:00:00)-Water Temperature (C)]]*OO[[#This Row],[28]]</f>
        <v>4.4187554197274998E-6</v>
      </c>
      <c r="AE42" s="10">
        <f>3/24000000*OO[[#This Row],[88 (29JUN1985 21:00:00)-Water Temperature (C)]]*OO[[#This Row],[30]]</f>
        <v>2.3800169207000004E-6</v>
      </c>
      <c r="AF42" s="10">
        <f>3/24000000*OO[[#This Row],[88 (29JUN1985 21:00:00)-Water Temperature (C)]]*OO[[#This Row],[30]]</f>
        <v>2.3800169207000004E-6</v>
      </c>
      <c r="AG42" s="10">
        <f>3/24000000*OO[[#This Row],[89 (30JUN1985 00:00:00)-Water Temperature (C)]]*OO[[#This Row],[31]]</f>
        <v>1.7899323654062499E-6</v>
      </c>
      <c r="AH42" s="10">
        <f>3/24000000*OO[[#This Row],[90 (30JUN1985 03:00:00)-Water Temperature (C)]]*OO[[#This Row],[32]]</f>
        <v>1.40660133755625E-6</v>
      </c>
      <c r="AI42" s="10">
        <f>3/24000000*OO[[#This Row],[91 (30JUN1985 06:00:00)-Water Temperature (C)]]*OO[[#This Row],[33]]</f>
        <v>1.159580341657125E-6</v>
      </c>
      <c r="AJ42" s="10">
        <f>3/24000000*OO[[#This Row],[92 (30JUN1985 09:00:00)-Water Temperature (C)]]*OO[[#This Row],[34]]</f>
        <v>1.04101212791925E-6</v>
      </c>
      <c r="AK42" s="10">
        <f>3/24000000*OO[[#This Row],[93 (30JUN1985 12:00:00)-Water Temperature (C)]]*OO[[#This Row],[35]]</f>
        <v>1.000627486249625E-6</v>
      </c>
      <c r="AL42" s="10">
        <f>3/24000000*OO[[#This Row],[94 (30JUN1985 15:00:00)-Water Temperature (C)]]*OO[[#This Row],[36]]</f>
        <v>9.8342935145937502E-7</v>
      </c>
      <c r="AM42" s="10">
        <f>3/24000000*OO[[#This Row],[95 (30JUN1985 18:00:00)-Water Temperature (C)]]*OO[[#This Row],[37]]</f>
        <v>9.6639336115087491E-7</v>
      </c>
      <c r="AN42" s="10">
        <f>3/24000000*OO[[#This Row],[96 (30JUN1985 21:00:00)-Water Temperature (C)]]*OO[[#This Row],[38]]</f>
        <v>9.1040761411825002E-7</v>
      </c>
      <c r="AO42" s="10">
        <f>3/24000000*OO[[#This Row],[97 (01JUL1985 00:00:00)-Water Temperature (C)]]*OO[[#This Row],[39]]</f>
        <v>8.1832811147324988E-7</v>
      </c>
      <c r="AP42" s="10">
        <f>3/24000000*OO[[#This Row],[98 (01JUL1985 03:00:00)-Water Temperature (C)]]*OO[[#This Row],[40]]</f>
        <v>7.1389849875800005E-7</v>
      </c>
      <c r="AQ42" s="10">
        <f>3/24000000*OO[[#This Row],[99 (01JUL1985 06:00:00)-Water Temperature (C)]]*OO[[#This Row],[41]]</f>
        <v>6.2813828319412495E-7</v>
      </c>
      <c r="AR42" s="10">
        <f>3/24000000*OO[[#This Row],[100 (01JUL1985 09:00:00)-Water Temperature (C)]]*OO[[#This Row],[42]]</f>
        <v>6.1097153814500001E-7</v>
      </c>
      <c r="AS42" s="10">
        <f>3/24000000*OO[[#This Row],[101 (01JUL1985 12:00:00)-Water Temperature (C)]]*OO[[#This Row],[43]]</f>
        <v>6.3864854829474993E-7</v>
      </c>
      <c r="AT42" s="10">
        <f>3/24000000*OO[[#This Row],[102 (01JUL1985 15:00:00)-Water Temperature (C)]]*OO[[#This Row],[44]]</f>
        <v>6.8662639679999991E-7</v>
      </c>
      <c r="AU42" s="10">
        <f>3/24000000*OO[[#This Row],[103 (01JUL1985 18:00:00)-Water Temperature (C)]]*OO[[#This Row],[45]]</f>
        <v>7.1110017871199987E-7</v>
      </c>
      <c r="AV42" s="10">
        <f>3/24000000*OO[[#This Row],[104 (01JUL1985 21:00:00)-Water Temperature (C)]]*OO[[#This Row],[46]]</f>
        <v>6.8286585510000005E-7</v>
      </c>
      <c r="AW42" s="10">
        <f>3/24000000*OO[[#This Row],[105 (02JUL1985 00:00:00)-Water Temperature (C)]]*OO[[#This Row],[47]]</f>
        <v>6.17050193038125E-7</v>
      </c>
      <c r="AX42" s="10">
        <f>3/24000000*OO[[#This Row],[106 (02JUL1985 03:00:00)-Water Temperature (C)]]*OO[[#This Row],[48]]</f>
        <v>5.4532163306250003E-7</v>
      </c>
      <c r="AY42" s="10">
        <f>3/24000000*OO[[#This Row],[107 (02JUL1985 06:00:00)-Water Temperature (C)]]*OO[[#This Row],[49]]</f>
        <v>4.9148937464949996E-7</v>
      </c>
      <c r="AZ42" s="10">
        <f>3/24000000*OO[[#This Row],[108 (02JUL1985 09:00:00)-Water Temperature (C)]]*OO[[#This Row],[50]]</f>
        <v>4.8714643722712496E-7</v>
      </c>
      <c r="BA42" s="10">
        <f>3/24000000*OO[[#This Row],[109 (02JUL1985 12:00:00)-Water Temperature (C)]]*OO[[#This Row],[51]]</f>
        <v>5.0719525103700001E-7</v>
      </c>
      <c r="BB42" s="10">
        <f>3/24000000*OO[[#This Row],[110 (02JUL1985 15:00:00)-Water Temperature (C)]]*OO[[#This Row],[52]]</f>
        <v>5.3296778591399995E-7</v>
      </c>
      <c r="BC42" s="10">
        <f>3/24000000*OO[[#This Row],[111 (02JUL1985 18:00:00)-Water Temperature (C)]]*OO[[#This Row],[53]]</f>
        <v>5.49696629934E-7</v>
      </c>
      <c r="BD42" s="10">
        <f>3/24000000*OO[[#This Row],[112 (02JUL1985 21:00:00)-Water Temperature (C)]]*OO[[#This Row],[54]]</f>
        <v>5.2964744471099991E-7</v>
      </c>
      <c r="BE42" s="10">
        <f>3/24000000*OO[[#This Row],[113 (03JUL1985 00:00:00)-Water Temperature (C)]]*OO[[#This Row],[55]]</f>
        <v>4.7814414413624998E-7</v>
      </c>
      <c r="BF42" s="10">
        <f>3/24000000*OO[[#This Row],[114 (03JUL1985 03:00:00)-Water Temperature (C)]]*OO[[#This Row],[56]]</f>
        <v>4.2026825876062502E-7</v>
      </c>
      <c r="BG42" s="10">
        <f>3/24000000*OO[[#This Row],[115 (03JUL1985 06:00:00)-Water Temperature (C)]]*OO[[#This Row],[57]]</f>
        <v>3.6949387827600002E-7</v>
      </c>
      <c r="BH42" s="10">
        <f>3/24000000*OO[[#This Row],[116 (03JUL1985 09:00:00)-Water Temperature (C)]]*OO[[#This Row],[58]]</f>
        <v>3.5408563037375E-7</v>
      </c>
      <c r="BI42" s="10">
        <f>3/24000000*OO[[#This Row],[117 (03JUL1985 12:00:00)-Water Temperature (C)]]*OO[[#This Row],[59]]</f>
        <v>3.6812664925387496E-7</v>
      </c>
      <c r="BJ42" s="10">
        <f>3/24000000*OO[[#This Row],[118 (03JUL1985 15:00:00)-Water Temperature (C)]]*OO[[#This Row],[60]]</f>
        <v>3.9040853862499994E-7</v>
      </c>
      <c r="BK42" s="10">
        <f>3/24000000*OO[[#This Row],[119 (03JUL1985 18:00:00)-Water Temperature (C)]]*OO[[#This Row],[61]]</f>
        <v>4.0754980336399996E-7</v>
      </c>
      <c r="BL42" s="10">
        <f>3/24000000*OO[[#This Row],[120 (03JUL1985 21:00:00)-Water Temperature (C)]]*OO[[#This Row],[62]]</f>
        <v>3.9537001894199999E-7</v>
      </c>
      <c r="BM42" s="10">
        <f>3/24000000*OO[[#This Row],[121 (04JUL1985 00:00:00)-Water Temperature (C)]]*OO[[#This Row],[63]]</f>
        <v>3.588825899075E-7</v>
      </c>
      <c r="BN42" s="10">
        <f>3/24000000*OO[[#This Row],[122 (04JUL1985 03:00:00)-Water Temperature (C)]]*OO[[#This Row],[64]]</f>
        <v>3.1570828362012497E-7</v>
      </c>
      <c r="BO42" s="10">
        <f>3/24000000*OO[[#This Row],[123 (04JUL1985 06:00:00)-Water Temperature (C)]]*OO[[#This Row],[65]]</f>
        <v>2.7842605201124999E-7</v>
      </c>
      <c r="BP42" s="10">
        <f>3/24000000*OO[[#This Row],[124 (04JUL1985 09:00:00)-Water Temperature (C)]]*OO[[#This Row],[66]]</f>
        <v>2.6335185023999998E-7</v>
      </c>
      <c r="BQ42" s="10">
        <f>3/24000000*OO[[#This Row],[125 (04JUL1985 12:00:00)-Water Temperature (C)]]*OO[[#This Row],[67]]</f>
        <v>2.60542564945E-7</v>
      </c>
      <c r="BR42" s="10">
        <f>3/24000000*OO[[#This Row],[126 (04JUL1985 15:00:00)-Water Temperature (C)]]*OO[[#This Row],[68]]</f>
        <v>2.6678967548025006E-7</v>
      </c>
      <c r="BS42" s="10">
        <f>3/24000000*OO[[#This Row],[127 (04JUL1985 18:00:00)-Water Temperature (C)]]*OO[[#This Row],[69]]</f>
        <v>2.6639535820575002E-7</v>
      </c>
      <c r="BT42" s="10">
        <f>3/24000000*OO[[#This Row],[128 (04JUL1985 21:00:00)-Water Temperature (C)]]*OO[[#This Row],[70]]</f>
        <v>2.5392785337562496E-7</v>
      </c>
      <c r="BU42" s="10">
        <f>3/24000000*OO[[#This Row],[129 (05JUL1985 00:00:00)-Water Temperature (C)]]*OO[[#This Row],[71]]</f>
        <v>2.3535665355600002E-7</v>
      </c>
      <c r="BV42" s="10">
        <f>3/24000000*OO[[#This Row],[130 (05JUL1985 03:00:00)-Water Temperature (C)]]*OO[[#This Row],[72]]</f>
        <v>2.1561348847499997E-7</v>
      </c>
      <c r="BW42" s="10">
        <f>3/24000000*OO[[#This Row],[131 (05JUL1985 06:00:00)-Water Temperature (C)]]*OO[[#This Row],[73]]</f>
        <v>1.99566702668625E-7</v>
      </c>
      <c r="BX42" s="10">
        <f>3/24000000*OO[[#This Row],[132 (05JUL1985 09:00:00)-Water Temperature (C)]]*OO[[#This Row],[74]]</f>
        <v>1.9872934311374999E-7</v>
      </c>
      <c r="BY42" s="10">
        <f>3/24000000*OO[[#This Row],[133 (05JUL1985 12:00:00)-Water Temperature (C)]]*OO[[#This Row],[75]]</f>
        <v>2.0341412329875002E-7</v>
      </c>
      <c r="BZ42" s="10">
        <f>3/24000000*OO[[#This Row],[134 (05JUL1985 15:00:00)-Water Temperature (C)]]*OO[[#This Row],[76]]</f>
        <v>2.1446635882199998E-7</v>
      </c>
      <c r="CA42" s="10">
        <f>3/24000000*OO[[#This Row],[135 (05JUL1985 18:00:00)-Water Temperature (C)]]*OO[[#This Row],[77]]</f>
        <v>2.2310070050000001E-7</v>
      </c>
      <c r="CB42" s="10">
        <f>3/24000000*OO[[#This Row],[136 (05JUL1985 21:00:00)-Water Temperature (C)]]*OO[[#This Row],[78]]</f>
        <v>2.19018659267625E-7</v>
      </c>
      <c r="CC42" s="10">
        <f>3/24000000*OO[[#This Row],[137 (06JUL1985 00:00:00)-Water Temperature (C)]]*OO[[#This Row],[79]]</f>
        <v>2.0451206559375E-7</v>
      </c>
      <c r="CD42" s="10">
        <f>3/24000000*OO[[#This Row],[138 (06JUL1985 03:00:00)-Water Temperature (C)]]*OO[[#This Row],[80]]</f>
        <v>1.86896961484375E-7</v>
      </c>
      <c r="CE42" s="10">
        <f>3/24000000*OO[[#This Row],[139 (06JUL1985 06:00:00)-Water Temperature (C)]]*OO[[#This Row],[81]]</f>
        <v>1.7194293166737502E-7</v>
      </c>
      <c r="CF42" s="10">
        <f>3/24000000*OO[[#This Row],[140 (06JUL1985 09:00:00)-Water Temperature (C)]]*OO[[#This Row],[82]]</f>
        <v>1.7173479748987497E-7</v>
      </c>
      <c r="CG42" s="10">
        <f>3/24000000*OO[[#This Row],[141 (06JUL1985 12:00:00)-Water Temperature (C)]]*OO[[#This Row],[83]]</f>
        <v>1.7686690519574999E-7</v>
      </c>
      <c r="CH42" s="10">
        <f>3/24000000*OO[[#This Row],[142 (06JUL1985 15:00:00)-Water Temperature (C)]]*OO[[#This Row],[84]]</f>
        <v>1.8247974359712498E-7</v>
      </c>
      <c r="CI42" s="10">
        <f>3/24000000*OO[[#This Row],[143 (06JUL1985 18:00:00)-Water Temperature (C)]]*OO[[#This Row],[85]]</f>
        <v>1.8644370830999997E-7</v>
      </c>
      <c r="CJ42" s="10">
        <f>3/24000000*OO[[#This Row],[144 (06JUL1985 21:00:00)-Water Temperature (C)]]*OO[[#This Row],[86]]</f>
        <v>1.79018888888E-7</v>
      </c>
      <c r="CK42" s="10">
        <f>3/24000000*OO[[#This Row],[145 (07JUL1985 00:00:00)-Water Temperature (C)]]*OO[[#This Row],[87]]</f>
        <v>1.620083173184875E-7</v>
      </c>
      <c r="CL42" s="10">
        <f>3/24000000*OO[[#This Row],[146 (07JUL1985 03:00:00)-Water Temperature (C)]]*OO[[#This Row],[88]]</f>
        <v>1.429762544542875E-7</v>
      </c>
      <c r="CM42" s="10">
        <f>3/24000000*OO[[#This Row],[147 (07JUL1985 06:00:00)-Water Temperature (C)]]*OO[[#This Row],[89]]</f>
        <v>1.2579403547759999E-7</v>
      </c>
      <c r="CN42" s="10">
        <f>3/24000000*OO[[#This Row],[148 (07JUL1985 09:00:00)-Water Temperature (C)]]*OO[[#This Row],[90]]</f>
        <v>1.204897014216E-7</v>
      </c>
      <c r="CO42" s="10">
        <f>3/24000000*OO[[#This Row],[149 (07JUL1985 12:00:00)-Water Temperature (C)]]*OO[[#This Row],[91]]</f>
        <v>1.2896392174435E-7</v>
      </c>
      <c r="CP42" s="10">
        <f>3/24000000*OO[[#This Row],[150 (07JUL1985 15:00:00)-Water Temperature (C)]]*OO[[#This Row],[92]]</f>
        <v>1.4573498438407499E-7</v>
      </c>
      <c r="CQ42" s="10">
        <f>3/24000000*OO[[#This Row],[151 (07JUL1985 18:00:00)-Water Temperature (C)]]*OO[[#This Row],[93]]</f>
        <v>1.6076182039155001E-7</v>
      </c>
      <c r="CR42" s="10">
        <f>3/24000000*OO[[#This Row],[152 (07JUL1985 21:00:00)-Water Temperature (C)]]*OO[[#This Row],[94]]</f>
        <v>1.6137070653577496E-7</v>
      </c>
      <c r="CS42" s="10">
        <f>3/24000000*OO[[#This Row],[153 (08JUL1985 00:00:00)-Water Temperature (C)]]*OO[[#This Row],[95]]</f>
        <v>1.505726434876125E-7</v>
      </c>
      <c r="CT42" s="10">
        <f>3/24000000*OO[[#This Row],[154 (08JUL1985 03:00:00)-Water Temperature (C)]]*OO[[#This Row],[96]]</f>
        <v>1.3576020565799999E-7</v>
      </c>
      <c r="CU42" s="10">
        <f>3/24000000*OO[[#This Row],[155 (08JUL1985 06:00:00)-Water Temperature (C)]]*OO[[#This Row],[97]]</f>
        <v>1.2126494322652501E-7</v>
      </c>
      <c r="CV42" s="10">
        <f>3/24000000*OO[[#This Row],[156 (08JUL1985 09:00:00)-Water Temperature (C)]]*OO[[#This Row],[98]]</f>
        <v>1.117703857417875E-7</v>
      </c>
      <c r="CW42" s="10">
        <f>3/24000000*OO[[#This Row],[157 (08JUL1985 12:00:00)-Water Temperature (C)]]*OO[[#This Row],[99]]</f>
        <v>1.0877223465119999E-7</v>
      </c>
    </row>
    <row r="43" spans="1:101" x14ac:dyDescent="0.35">
      <c r="A43" t="s">
        <v>48</v>
      </c>
      <c r="B43">
        <v>873.6422</v>
      </c>
      <c r="C43" s="10">
        <f>3/24*OO[[#This Row],[59 (26JUN1985 06:00:00)-Water Temperature (C)]]*OO[[#This Row],[1]]/SUM(OO[1])</f>
        <v>7.9776876088624282E-3</v>
      </c>
      <c r="D43" s="10">
        <f>3/24*OO[[#This Row],[60 (26JUN1985 09:00:00)-Water Temperature (C)]]*OO[[#This Row],[2]]/SUM(OO[2])</f>
        <v>9.0096377969480293E-2</v>
      </c>
      <c r="E43" s="10">
        <f>3/24*OO[[#This Row],[61 (26JUN1985 12:00:00)-Water Temperature (C)]]*OO[[#This Row],[3]]/SUM(OO[3])</f>
        <v>2.6386607693478968E-2</v>
      </c>
      <c r="F43" s="10">
        <f>3/24*OO[[#This Row],[62 (26JUN1985 15:00:00)-Water Temperature (C)]]*OO[[#This Row],[4]]/SUM(OO[4])</f>
        <v>1.9500287225478485E-3</v>
      </c>
      <c r="G43" s="10">
        <f>3/24*OO[[#This Row],[63 (26JUN1985 18:00:00)-Water Temperature (C)]]*OO[[#This Row],[5]]/SUM(OO[5])</f>
        <v>1.2300229274202801E-4</v>
      </c>
      <c r="H43" s="10">
        <f>3/24*OO[[#This Row],[64 (26JUN1985 21:00:00)-Water Temperature (C)]]*OO[[#This Row],[6]]/SUM(OO[6])</f>
        <v>4.2517948421862462E-5</v>
      </c>
      <c r="I43" s="10">
        <f>3/24*OO[[#This Row],[65 (27JUN1985 00:00:00)-Water Temperature (C)]]*OO[[#This Row],[7]]/SUM(OO[7])</f>
        <v>3.4497671186031956E-5</v>
      </c>
      <c r="J43" s="10">
        <f>3/24*OO[[#This Row],[66 (27JUN1985 03:00:00)-Water Temperature (C)]]*OO[[#This Row],[8]]/SUM(OO[8])</f>
        <v>2.9513764524581094E-5</v>
      </c>
      <c r="K43" s="10">
        <f>3/24*OO[[#This Row],[67 (27JUN1985 06:00:00)-Water Temperature (C)]]*OO[[#This Row],[9]]/SUM(OO[9])</f>
        <v>2.5442469280843336E-5</v>
      </c>
      <c r="L43" s="10">
        <f>3/24*OO[[#This Row],[68 (27JUN1985 09:00:00)-Water Temperature (C)]]*OO[[#This Row],[10]]/SUM(OO[10])</f>
        <v>2.3584694658438922E-5</v>
      </c>
      <c r="M43" s="10">
        <f>3/24*OO[[#This Row],[69 (27JUN1985 12:00:00)-Water Temperature (C)]]*OO[[#This Row],[11]]/SUM(OO[11])</f>
        <v>2.7094913268370815E-5</v>
      </c>
      <c r="N43" s="10">
        <f>3/24*OO[[#This Row],[70 (27JUN1985 15:00:00)-Water Temperature (C)]]*OO[[#This Row],[12]]/SUM(OO[12])</f>
        <v>3.0651029859185242E-5</v>
      </c>
      <c r="O43" s="10">
        <f>3/24*OO[[#This Row],[71 (27JUN1985 18:00:00)-Water Temperature (C)]]*OO[[#This Row],[13]]/SUM(OO[13])</f>
        <v>3.1317113186953562E-5</v>
      </c>
      <c r="P43" s="10">
        <f>3/24*OO[[#This Row],[72 (27JUN1985 21:00:00)-Water Temperature (C)]]*OO[[#This Row],[14]]/SUM(OO[14])</f>
        <v>2.9354155125709354E-5</v>
      </c>
      <c r="Q43" s="10">
        <f>3/24*OO[[#This Row],[73 (28JUN1985 00:00:00)-Water Temperature (C)]]*OO[[#This Row],[15]]/SUM(OO[15])</f>
        <v>2.5495682766341226E-5</v>
      </c>
      <c r="R43" s="10">
        <f>3/24*OO[[#This Row],[74 (28JUN1985 03:00:00)-Water Temperature (C)]]*OO[[#This Row],[16]]/SUM(OO[16])</f>
        <v>2.1618521084293342E-5</v>
      </c>
      <c r="S43" s="10">
        <f>3/24*OO[[#This Row],[75 (28JUN1985 06:00:00)-Water Temperature (C)]]*OO[[#This Row],[17]]/SUM(OO[17])</f>
        <v>1.8473535065734918E-5</v>
      </c>
      <c r="T43" s="10">
        <f>3/24*OO[[#This Row],[76 (28JUN1985 09:00:00)-Water Temperature (C)]]*OO[[#This Row],[18]]/SUM(OO[18])</f>
        <v>1.6451490260364415E-5</v>
      </c>
      <c r="U43" s="10">
        <f>3/24*OO[[#This Row],[77 (28JUN1985 12:00:00)-Water Temperature (C)]]*OO[[#This Row],[19]]/SUM(OO[19])</f>
        <v>1.4892330269019363E-5</v>
      </c>
      <c r="V43" s="10">
        <f>3/24000000*OO[[#This Row],[78 (28JUN1985 15:00:00)-Water Temperature (C)]]*OO[[#This Row],[20]]</f>
        <v>1.3232665699674999E-5</v>
      </c>
      <c r="W43" s="10">
        <f>3/24000000*OO[[#This Row],[79 (28JUN1985 18:00:00)-Water Temperature (C)]]*OO[[#This Row],[21]]</f>
        <v>1.1606482569109999E-5</v>
      </c>
      <c r="X43" s="10">
        <f>3/24000000*OO[[#This Row],[80 (28JUN1985 21:00:00)-Water Temperature (C)]]*OO[[#This Row],[22]]</f>
        <v>9.8246091898937486E-6</v>
      </c>
      <c r="Y43" s="10">
        <f>3/24000000*OO[[#This Row],[81 (29JUN1985 00:00:00)-Water Temperature (C)]]*OO[[#This Row],[23]]</f>
        <v>8.0227386827337489E-6</v>
      </c>
      <c r="Z43" s="10">
        <f>3/24000000*OO[[#This Row],[82 (29JUN1985 03:00:00)-Water Temperature (C)]]*OO[[#This Row],[24]]</f>
        <v>6.4316696432374994E-6</v>
      </c>
      <c r="AA43" s="10">
        <f>3/24000000*OO[[#This Row],[83 (29JUN1985 06:00:00)-Water Temperature (C)]]*OO[[#This Row],[25]]</f>
        <v>5.2251386198249997E-6</v>
      </c>
      <c r="AB43" s="10">
        <f>3/24000000*OO[[#This Row],[84 (29JUN1985 09:00:00)-Water Temperature (C)]]*OO[[#This Row],[26]]</f>
        <v>4.6134310839850002E-6</v>
      </c>
      <c r="AC43" s="10">
        <f>3/24000000*OO[[#This Row],[85 (29JUN1985 12:00:00)-Water Temperature (C)]]*OO[[#This Row],[27]]</f>
        <v>4.1135073089599995E-6</v>
      </c>
      <c r="AD43" s="10">
        <f>3/24000000*OO[[#This Row],[86 (29JUN1985 15:00:00)-Water Temperature (C)]]*OO[[#This Row],[28]]</f>
        <v>3.2449986490250001E-6</v>
      </c>
      <c r="AE43" s="10">
        <f>3/24000000*OO[[#This Row],[88 (29JUN1985 21:00:00)-Water Temperature (C)]]*OO[[#This Row],[30]]</f>
        <v>1.7389654390143749E-6</v>
      </c>
      <c r="AF43" s="10">
        <f>3/24000000*OO[[#This Row],[88 (29JUN1985 21:00:00)-Water Temperature (C)]]*OO[[#This Row],[30]]</f>
        <v>1.7389654390143749E-6</v>
      </c>
      <c r="AG43" s="10">
        <f>3/24000000*OO[[#This Row],[89 (30JUN1985 00:00:00)-Water Temperature (C)]]*OO[[#This Row],[31]]</f>
        <v>1.3022778480345E-6</v>
      </c>
      <c r="AH43" s="10">
        <f>3/24000000*OO[[#This Row],[90 (30JUN1985 03:00:00)-Water Temperature (C)]]*OO[[#This Row],[32]]</f>
        <v>1.01946007631725E-6</v>
      </c>
      <c r="AI43" s="10">
        <f>3/24000000*OO[[#This Row],[91 (30JUN1985 06:00:00)-Water Temperature (C)]]*OO[[#This Row],[33]]</f>
        <v>8.3756927110400014E-7</v>
      </c>
      <c r="AJ43" s="10">
        <f>3/24000000*OO[[#This Row],[92 (30JUN1985 09:00:00)-Water Temperature (C)]]*OO[[#This Row],[34]]</f>
        <v>7.5014351203512497E-7</v>
      </c>
      <c r="AK43" s="10">
        <f>3/24000000*OO[[#This Row],[93 (30JUN1985 12:00:00)-Water Temperature (C)]]*OO[[#This Row],[35]]</f>
        <v>7.204271872504999E-7</v>
      </c>
      <c r="AL43" s="10">
        <f>3/24000000*OO[[#This Row],[94 (30JUN1985 15:00:00)-Water Temperature (C)]]*OO[[#This Row],[36]]</f>
        <v>7.0689352160699997E-7</v>
      </c>
      <c r="AM43" s="10">
        <f>3/24000000*OO[[#This Row],[95 (30JUN1985 18:00:00)-Water Temperature (C)]]*OO[[#This Row],[37]]</f>
        <v>6.9330384085462496E-7</v>
      </c>
      <c r="AN43" s="10">
        <f>3/24000000*OO[[#This Row],[96 (30JUN1985 21:00:00)-Water Temperature (C)]]*OO[[#This Row],[38]]</f>
        <v>6.53482543518625E-7</v>
      </c>
      <c r="AO43" s="10">
        <f>3/24000000*OO[[#This Row],[97 (01JUL1985 00:00:00)-Water Temperature (C)]]*OO[[#This Row],[39]]</f>
        <v>5.8862671222300004E-7</v>
      </c>
      <c r="AP43" s="10">
        <f>3/24000000*OO[[#This Row],[98 (01JUL1985 03:00:00)-Water Temperature (C)]]*OO[[#This Row],[40]]</f>
        <v>5.1437394518074998E-7</v>
      </c>
      <c r="AQ43" s="10">
        <f>3/24000000*OO[[#This Row],[99 (01JUL1985 06:00:00)-Water Temperature (C)]]*OO[[#This Row],[41]]</f>
        <v>4.5284647728625003E-7</v>
      </c>
      <c r="AR43" s="10">
        <f>3/24000000*OO[[#This Row],[100 (01JUL1985 09:00:00)-Water Temperature (C)]]*OO[[#This Row],[42]]</f>
        <v>4.3926967211337495E-7</v>
      </c>
      <c r="AS43" s="10">
        <f>3/24000000*OO[[#This Row],[101 (01JUL1985 12:00:00)-Water Temperature (C)]]*OO[[#This Row],[43]]</f>
        <v>4.5628406154174996E-7</v>
      </c>
      <c r="AT43" s="10">
        <f>3/24000000*OO[[#This Row],[102 (01JUL1985 15:00:00)-Water Temperature (C)]]*OO[[#This Row],[44]]</f>
        <v>4.8966178762949988E-7</v>
      </c>
      <c r="AU43" s="10">
        <f>3/24000000*OO[[#This Row],[103 (01JUL1985 18:00:00)-Water Temperature (C)]]*OO[[#This Row],[45]]</f>
        <v>5.0831201531599997E-7</v>
      </c>
      <c r="AV43" s="10">
        <f>3/24000000*OO[[#This Row],[104 (01JUL1985 21:00:00)-Water Temperature (C)]]*OO[[#This Row],[46]]</f>
        <v>4.8995050909087489E-7</v>
      </c>
      <c r="AW43" s="10">
        <f>3/24000000*OO[[#This Row],[105 (02JUL1985 00:00:00)-Water Temperature (C)]]*OO[[#This Row],[47]]</f>
        <v>4.4384583011700003E-7</v>
      </c>
      <c r="AX43" s="10">
        <f>3/24000000*OO[[#This Row],[106 (02JUL1985 03:00:00)-Water Temperature (C)]]*OO[[#This Row],[48]]</f>
        <v>3.9247722517725003E-7</v>
      </c>
      <c r="AY43" s="10">
        <f>3/24000000*OO[[#This Row],[107 (02JUL1985 06:00:00)-Water Temperature (C)]]*OO[[#This Row],[49]]</f>
        <v>3.5381923079824998E-7</v>
      </c>
      <c r="AZ43" s="10">
        <f>3/24000000*OO[[#This Row],[108 (02JUL1985 09:00:00)-Water Temperature (C)]]*OO[[#This Row],[50]]</f>
        <v>3.5012928632499995E-7</v>
      </c>
      <c r="BA43" s="10">
        <f>3/24000000*OO[[#This Row],[109 (02JUL1985 12:00:00)-Water Temperature (C)]]*OO[[#This Row],[51]]</f>
        <v>3.6325328255999992E-7</v>
      </c>
      <c r="BB43" s="10">
        <f>3/24000000*OO[[#This Row],[110 (02JUL1985 15:00:00)-Water Temperature (C)]]*OO[[#This Row],[52]]</f>
        <v>3.8128665360975004E-7</v>
      </c>
      <c r="BC43" s="10">
        <f>3/24000000*OO[[#This Row],[111 (02JUL1985 18:00:00)-Water Temperature (C)]]*OO[[#This Row],[53]]</f>
        <v>3.9391740518712502E-7</v>
      </c>
      <c r="BD43" s="10">
        <f>3/24000000*OO[[#This Row],[112 (02JUL1985 21:00:00)-Water Temperature (C)]]*OO[[#This Row],[54]]</f>
        <v>3.8024928888137494E-7</v>
      </c>
      <c r="BE43" s="10">
        <f>3/24000000*OO[[#This Row],[113 (03JUL1985 00:00:00)-Water Temperature (C)]]*OO[[#This Row],[55]]</f>
        <v>3.4401832073262497E-7</v>
      </c>
      <c r="BF43" s="10">
        <f>3/24000000*OO[[#This Row],[114 (03JUL1985 03:00:00)-Water Temperature (C)]]*OO[[#This Row],[56]]</f>
        <v>3.0273552168749998E-7</v>
      </c>
      <c r="BG43" s="10">
        <f>3/24000000*OO[[#This Row],[115 (03JUL1985 06:00:00)-Water Temperature (C)]]*OO[[#This Row],[57]]</f>
        <v>2.6636098519425E-7</v>
      </c>
      <c r="BH43" s="10">
        <f>3/24000000*OO[[#This Row],[116 (03JUL1985 09:00:00)-Water Temperature (C)]]*OO[[#This Row],[58]]</f>
        <v>2.5484153615837498E-7</v>
      </c>
      <c r="BI43" s="10">
        <f>3/24000000*OO[[#This Row],[117 (03JUL1985 12:00:00)-Water Temperature (C)]]*OO[[#This Row],[59]]</f>
        <v>2.6388470584724997E-7</v>
      </c>
      <c r="BJ43" s="10">
        <f>3/24000000*OO[[#This Row],[118 (03JUL1985 15:00:00)-Water Temperature (C)]]*OO[[#This Row],[60]]</f>
        <v>2.7927557915499999E-7</v>
      </c>
      <c r="BK43" s="10">
        <f>3/24000000*OO[[#This Row],[119 (03JUL1985 18:00:00)-Water Temperature (C)]]*OO[[#This Row],[61]]</f>
        <v>2.9183206166375E-7</v>
      </c>
      <c r="BL43" s="10">
        <f>3/24000000*OO[[#This Row],[120 (03JUL1985 21:00:00)-Water Temperature (C)]]*OO[[#This Row],[62]]</f>
        <v>2.8364678323312491E-7</v>
      </c>
      <c r="BM43" s="10">
        <f>3/24000000*OO[[#This Row],[121 (04JUL1985 00:00:00)-Water Temperature (C)]]*OO[[#This Row],[63]]</f>
        <v>2.5829409517199999E-7</v>
      </c>
      <c r="BN43" s="10">
        <f>3/24000000*OO[[#This Row],[122 (04JUL1985 03:00:00)-Water Temperature (C)]]*OO[[#This Row],[64]]</f>
        <v>2.2753609185600003E-7</v>
      </c>
      <c r="BO43" s="10">
        <f>3/24000000*OO[[#This Row],[123 (04JUL1985 06:00:00)-Water Temperature (C)]]*OO[[#This Row],[65]]</f>
        <v>2.0067982868287498E-7</v>
      </c>
      <c r="BP43" s="10">
        <f>3/24000000*OO[[#This Row],[124 (04JUL1985 09:00:00)-Water Temperature (C)]]*OO[[#This Row],[66]]</f>
        <v>1.89413848545875E-7</v>
      </c>
      <c r="BQ43" s="10">
        <f>3/24000000*OO[[#This Row],[125 (04JUL1985 12:00:00)-Water Temperature (C)]]*OO[[#This Row],[67]]</f>
        <v>1.8653527782449999E-7</v>
      </c>
      <c r="BR43" s="10">
        <f>3/24000000*OO[[#This Row],[126 (04JUL1985 15:00:00)-Water Temperature (C)]]*OO[[#This Row],[68]]</f>
        <v>1.90953927216E-7</v>
      </c>
      <c r="BS43" s="10">
        <f>3/24000000*OO[[#This Row],[127 (04JUL1985 18:00:00)-Water Temperature (C)]]*OO[[#This Row],[69]]</f>
        <v>1.9061427458924999E-7</v>
      </c>
      <c r="BT43" s="10">
        <f>3/24000000*OO[[#This Row],[128 (04JUL1985 21:00:00)-Water Temperature (C)]]*OO[[#This Row],[70]]</f>
        <v>1.821392540305E-7</v>
      </c>
      <c r="BU43" s="10">
        <f>3/24000000*OO[[#This Row],[129 (05JUL1985 00:00:00)-Water Temperature (C)]]*OO[[#This Row],[71]]</f>
        <v>1.6902138415399999E-7</v>
      </c>
      <c r="BV43" s="10">
        <f>3/24000000*OO[[#This Row],[130 (05JUL1985 03:00:00)-Water Temperature (C)]]*OO[[#This Row],[72]]</f>
        <v>1.54941096611125E-7</v>
      </c>
      <c r="BW43" s="10">
        <f>3/24000000*OO[[#This Row],[131 (05JUL1985 06:00:00)-Water Temperature (C)]]*OO[[#This Row],[73]]</f>
        <v>1.4323036671580001E-7</v>
      </c>
      <c r="BX43" s="10">
        <f>3/24000000*OO[[#This Row],[132 (05JUL1985 09:00:00)-Water Temperature (C)]]*OO[[#This Row],[74]]</f>
        <v>1.4256936402987499E-7</v>
      </c>
      <c r="BY43" s="10">
        <f>3/24000000*OO[[#This Row],[133 (05JUL1985 12:00:00)-Water Temperature (C)]]*OO[[#This Row],[75]]</f>
        <v>1.4520227708073749E-7</v>
      </c>
      <c r="BZ43" s="10">
        <f>3/24000000*OO[[#This Row],[134 (05JUL1985 15:00:00)-Water Temperature (C)]]*OO[[#This Row],[76]]</f>
        <v>1.5311179036507497E-7</v>
      </c>
      <c r="CA43" s="10">
        <f>3/24000000*OO[[#This Row],[135 (05JUL1985 18:00:00)-Water Temperature (C)]]*OO[[#This Row],[77]]</f>
        <v>1.5941950242487501E-7</v>
      </c>
      <c r="CB43" s="10">
        <f>3/24000000*OO[[#This Row],[136 (05JUL1985 21:00:00)-Water Temperature (C)]]*OO[[#This Row],[78]]</f>
        <v>1.5681013414394999E-7</v>
      </c>
      <c r="CC43" s="10">
        <f>3/24000000*OO[[#This Row],[137 (06JUL1985 00:00:00)-Water Temperature (C)]]*OO[[#This Row],[79]]</f>
        <v>1.466314139475E-7</v>
      </c>
      <c r="CD43" s="10">
        <f>3/24000000*OO[[#This Row],[138 (06JUL1985 03:00:00)-Water Temperature (C)]]*OO[[#This Row],[80]]</f>
        <v>1.341667093956E-7</v>
      </c>
      <c r="CE43" s="10">
        <f>3/24000000*OO[[#This Row],[139 (06JUL1985 06:00:00)-Water Temperature (C)]]*OO[[#This Row],[81]]</f>
        <v>1.2362346824473749E-7</v>
      </c>
      <c r="CF43" s="10">
        <f>3/24000000*OO[[#This Row],[140 (06JUL1985 09:00:00)-Water Temperature (C)]]*OO[[#This Row],[82]]</f>
        <v>1.2333058316565E-7</v>
      </c>
      <c r="CG43" s="10">
        <f>3/24000000*OO[[#This Row],[141 (06JUL1985 12:00:00)-Water Temperature (C)]]*OO[[#This Row],[83]]</f>
        <v>1.2674153852879997E-7</v>
      </c>
      <c r="CH43" s="10">
        <f>3/24000000*OO[[#This Row],[142 (06JUL1985 15:00:00)-Water Temperature (C)]]*OO[[#This Row],[84]]</f>
        <v>1.3085000525499999E-7</v>
      </c>
      <c r="CI43" s="10">
        <f>3/24000000*OO[[#This Row],[143 (06JUL1985 18:00:00)-Water Temperature (C)]]*OO[[#This Row],[85]]</f>
        <v>1.3373401194180001E-7</v>
      </c>
      <c r="CJ43" s="10">
        <f>3/24000000*OO[[#This Row],[144 (06JUL1985 21:00:00)-Water Temperature (C)]]*OO[[#This Row],[86]]</f>
        <v>1.284169998995E-7</v>
      </c>
      <c r="CK43" s="10">
        <f>3/24000000*OO[[#This Row],[145 (07JUL1985 00:00:00)-Water Temperature (C)]]*OO[[#This Row],[87]]</f>
        <v>1.1640304156057501E-7</v>
      </c>
      <c r="CL43" s="10">
        <f>3/24000000*OO[[#This Row],[146 (07JUL1985 03:00:00)-Water Temperature (C)]]*OO[[#This Row],[88]]</f>
        <v>1.029037201479E-7</v>
      </c>
      <c r="CM43" s="10">
        <f>3/24000000*OO[[#This Row],[147 (07JUL1985 06:00:00)-Water Temperature (C)]]*OO[[#This Row],[89]]</f>
        <v>9.0744012734112509E-8</v>
      </c>
      <c r="CN43" s="10">
        <f>3/24000000*OO[[#This Row],[148 (07JUL1985 09:00:00)-Water Temperature (C)]]*OO[[#This Row],[90]]</f>
        <v>8.6573520158400003E-8</v>
      </c>
      <c r="CO43" s="10">
        <f>3/24000000*OO[[#This Row],[149 (07JUL1985 12:00:00)-Water Temperature (C)]]*OO[[#This Row],[91]]</f>
        <v>9.1885217741749993E-8</v>
      </c>
      <c r="CP43" s="10">
        <f>3/24000000*OO[[#This Row],[150 (07JUL1985 15:00:00)-Water Temperature (C)]]*OO[[#This Row],[92]]</f>
        <v>1.0357243595968751E-7</v>
      </c>
      <c r="CQ43" s="10">
        <f>3/24000000*OO[[#This Row],[151 (07JUL1985 18:00:00)-Water Temperature (C)]]*OO[[#This Row],[93]]</f>
        <v>1.1457357415893749E-7</v>
      </c>
      <c r="CR43" s="10">
        <f>3/24000000*OO[[#This Row],[152 (07JUL1985 21:00:00)-Water Temperature (C)]]*OO[[#This Row],[94]]</f>
        <v>1.1534670140639998E-7</v>
      </c>
      <c r="CS43" s="10">
        <f>3/24000000*OO[[#This Row],[153 (08JUL1985 00:00:00)-Water Temperature (C)]]*OO[[#This Row],[95]]</f>
        <v>1.0798837073657499E-7</v>
      </c>
      <c r="CT43" s="10">
        <f>3/24000000*OO[[#This Row],[154 (08JUL1985 03:00:00)-Water Temperature (C)]]*OO[[#This Row],[96]]</f>
        <v>9.7528328865312497E-8</v>
      </c>
      <c r="CU43" s="10">
        <f>3/24000000*OO[[#This Row],[155 (08JUL1985 06:00:00)-Water Temperature (C)]]*OO[[#This Row],[97]]</f>
        <v>8.714895504772499E-8</v>
      </c>
      <c r="CV43" s="10">
        <f>3/24000000*OO[[#This Row],[156 (08JUL1985 09:00:00)-Water Temperature (C)]]*OO[[#This Row],[98]]</f>
        <v>8.0235615007800006E-8</v>
      </c>
      <c r="CW43" s="10">
        <f>3/24000000*OO[[#This Row],[157 (08JUL1985 12:00:00)-Water Temperature (C)]]*OO[[#This Row],[99]]</f>
        <v>7.8112743018074995E-8</v>
      </c>
    </row>
    <row r="44" spans="1:101" x14ac:dyDescent="0.35">
      <c r="A44" t="s">
        <v>49</v>
      </c>
      <c r="B44">
        <v>848.56320000000005</v>
      </c>
      <c r="C44" s="10">
        <f>3/24*OO[[#This Row],[59 (26JUN1985 06:00:00)-Water Temperature (C)]]*OO[[#This Row],[1]]/SUM(OO[1])</f>
        <v>4.7907795088312161E-3</v>
      </c>
      <c r="D44" s="10">
        <f>3/24*OO[[#This Row],[60 (26JUN1985 09:00:00)-Water Temperature (C)]]*OO[[#This Row],[2]]/SUM(OO[2])</f>
        <v>9.9781011719606363E-2</v>
      </c>
      <c r="E44" s="10">
        <f>3/24*OO[[#This Row],[61 (26JUN1985 12:00:00)-Water Temperature (C)]]*OO[[#This Row],[3]]/SUM(OO[3])</f>
        <v>3.9092743049373282E-2</v>
      </c>
      <c r="F44" s="10">
        <f>3/24*OO[[#This Row],[62 (26JUN1985 15:00:00)-Water Temperature (C)]]*OO[[#This Row],[4]]/SUM(OO[4])</f>
        <v>3.3811885425135747E-3</v>
      </c>
      <c r="G44" s="10">
        <f>3/24*OO[[#This Row],[63 (26JUN1985 18:00:00)-Water Temperature (C)]]*OO[[#This Row],[5]]/SUM(OO[5])</f>
        <v>2.007136591925754E-4</v>
      </c>
      <c r="H44" s="10">
        <f>3/24*OO[[#This Row],[64 (26JUN1985 21:00:00)-Water Temperature (C)]]*OO[[#This Row],[6]]/SUM(OO[6])</f>
        <v>5.1138494272506676E-5</v>
      </c>
      <c r="I44" s="10">
        <f>3/24*OO[[#This Row],[65 (27JUN1985 00:00:00)-Water Temperature (C)]]*OO[[#This Row],[7]]/SUM(OO[7])</f>
        <v>4.0004362196008949E-5</v>
      </c>
      <c r="J44" s="10">
        <f>3/24*OO[[#This Row],[66 (27JUN1985 03:00:00)-Water Temperature (C)]]*OO[[#This Row],[8]]/SUM(OO[8])</f>
        <v>3.4186105954174092E-5</v>
      </c>
      <c r="K44" s="10">
        <f>3/24*OO[[#This Row],[67 (27JUN1985 06:00:00)-Water Temperature (C)]]*OO[[#This Row],[9]]/SUM(OO[9])</f>
        <v>2.9408555998482687E-5</v>
      </c>
      <c r="L44" s="10">
        <f>3/24*OO[[#This Row],[68 (27JUN1985 09:00:00)-Water Temperature (C)]]*OO[[#This Row],[10]]/SUM(OO[10])</f>
        <v>2.6889061985208469E-5</v>
      </c>
      <c r="M44" s="10">
        <f>3/24*OO[[#This Row],[69 (27JUN1985 12:00:00)-Water Temperature (C)]]*OO[[#This Row],[11]]/SUM(OO[11])</f>
        <v>3.0377538944123037E-5</v>
      </c>
      <c r="N44" s="10">
        <f>3/24*OO[[#This Row],[70 (27JUN1985 15:00:00)-Water Temperature (C)]]*OO[[#This Row],[12]]/SUM(OO[12])</f>
        <v>3.4614828883657686E-5</v>
      </c>
      <c r="O44" s="10">
        <f>3/24*OO[[#This Row],[71 (27JUN1985 18:00:00)-Water Temperature (C)]]*OO[[#This Row],[13]]/SUM(OO[13])</f>
        <v>3.5769665286205272E-5</v>
      </c>
      <c r="P44" s="10">
        <f>3/24*OO[[#This Row],[72 (27JUN1985 21:00:00)-Water Temperature (C)]]*OO[[#This Row],[14]]/SUM(OO[14])</f>
        <v>3.3780709760662439E-5</v>
      </c>
      <c r="Q44" s="10">
        <f>3/24*OO[[#This Row],[73 (28JUN1985 00:00:00)-Water Temperature (C)]]*OO[[#This Row],[15]]/SUM(OO[15])</f>
        <v>2.943370852394086E-5</v>
      </c>
      <c r="R44" s="10">
        <f>3/24*OO[[#This Row],[74 (28JUN1985 03:00:00)-Water Temperature (C)]]*OO[[#This Row],[16]]/SUM(OO[16])</f>
        <v>2.4908871100556819E-5</v>
      </c>
      <c r="S44" s="10">
        <f>3/24*OO[[#This Row],[75 (28JUN1985 06:00:00)-Water Temperature (C)]]*OO[[#This Row],[17]]/SUM(OO[17])</f>
        <v>2.1233462400480246E-5</v>
      </c>
      <c r="T44" s="10">
        <f>3/24*OO[[#This Row],[76 (28JUN1985 09:00:00)-Water Temperature (C)]]*OO[[#This Row],[18]]/SUM(OO[18])</f>
        <v>1.8892111379058288E-5</v>
      </c>
      <c r="U44" s="10">
        <f>3/24*OO[[#This Row],[77 (28JUN1985 12:00:00)-Water Temperature (C)]]*OO[[#This Row],[19]]/SUM(OO[19])</f>
        <v>1.7175396284786857E-5</v>
      </c>
      <c r="V44" s="10">
        <f>3/24000000*OO[[#This Row],[78 (28JUN1985 15:00:00)-Water Temperature (C)]]*OO[[#This Row],[20]]</f>
        <v>1.5245637677400002E-5</v>
      </c>
      <c r="W44" s="10">
        <f>3/24000000*OO[[#This Row],[79 (28JUN1985 18:00:00)-Water Temperature (C)]]*OO[[#This Row],[21]]</f>
        <v>1.333049119304625E-5</v>
      </c>
      <c r="X44" s="10">
        <f>3/24000000*OO[[#This Row],[80 (28JUN1985 21:00:00)-Water Temperature (C)]]*OO[[#This Row],[22]]</f>
        <v>1.1228270308455E-5</v>
      </c>
      <c r="Y44" s="10">
        <f>3/24000000*OO[[#This Row],[81 (29JUN1985 00:00:00)-Water Temperature (C)]]*OO[[#This Row],[23]]</f>
        <v>9.1811665919749992E-6</v>
      </c>
      <c r="Z44" s="10">
        <f>3/24000000*OO[[#This Row],[82 (29JUN1985 03:00:00)-Water Temperature (C)]]*OO[[#This Row],[24]]</f>
        <v>7.3541130548549999E-6</v>
      </c>
      <c r="AA44" s="10">
        <f>3/24000000*OO[[#This Row],[83 (29JUN1985 06:00:00)-Water Temperature (C)]]*OO[[#This Row],[25]]</f>
        <v>5.9557905513737507E-6</v>
      </c>
      <c r="AB44" s="10">
        <f>3/24000000*OO[[#This Row],[84 (29JUN1985 09:00:00)-Water Temperature (C)]]*OO[[#This Row],[26]]</f>
        <v>5.2383473582400004E-6</v>
      </c>
      <c r="AC44" s="10">
        <f>3/24000000*OO[[#This Row],[85 (29JUN1985 12:00:00)-Water Temperature (C)]]*OO[[#This Row],[27]]</f>
        <v>4.7171707860249994E-6</v>
      </c>
      <c r="AD44" s="10">
        <f>3/24000000*OO[[#This Row],[86 (29JUN1985 15:00:00)-Water Temperature (C)]]*OO[[#This Row],[28]]</f>
        <v>3.7723045535874997E-6</v>
      </c>
      <c r="AE44" s="10">
        <f>3/24000000*OO[[#This Row],[88 (29JUN1985 21:00:00)-Water Temperature (C)]]*OO[[#This Row],[30]]</f>
        <v>2.0075536347212496E-6</v>
      </c>
      <c r="AF44" s="10">
        <f>3/24000000*OO[[#This Row],[88 (29JUN1985 21:00:00)-Water Temperature (C)]]*OO[[#This Row],[30]]</f>
        <v>2.0075536347212496E-6</v>
      </c>
      <c r="AG44" s="10">
        <f>3/24000000*OO[[#This Row],[89 (30JUN1985 00:00:00)-Water Temperature (C)]]*OO[[#This Row],[31]]</f>
        <v>1.4905628883161248E-6</v>
      </c>
      <c r="AH44" s="10">
        <f>3/24000000*OO[[#This Row],[90 (30JUN1985 03:00:00)-Water Temperature (C)]]*OO[[#This Row],[32]]</f>
        <v>1.1578298381719998E-6</v>
      </c>
      <c r="AI44" s="10">
        <f>3/24000000*OO[[#This Row],[91 (30JUN1985 06:00:00)-Water Temperature (C)]]*OO[[#This Row],[33]]</f>
        <v>9.4531978162837504E-7</v>
      </c>
      <c r="AJ44" s="10">
        <f>3/24000000*OO[[#This Row],[92 (30JUN1985 09:00:00)-Water Temperature (C)]]*OO[[#This Row],[34]]</f>
        <v>8.4394125370187492E-7</v>
      </c>
      <c r="AK44" s="10">
        <f>3/24000000*OO[[#This Row],[93 (30JUN1985 12:00:00)-Water Temperature (C)]]*OO[[#This Row],[35]]</f>
        <v>8.0899422633337504E-7</v>
      </c>
      <c r="AL44" s="10">
        <f>3/24000000*OO[[#This Row],[94 (30JUN1985 15:00:00)-Water Temperature (C)]]*OO[[#This Row],[36]]</f>
        <v>7.9144530709999995E-7</v>
      </c>
      <c r="AM44" s="10">
        <f>3/24000000*OO[[#This Row],[95 (30JUN1985 18:00:00)-Water Temperature (C)]]*OO[[#This Row],[37]]</f>
        <v>7.7314955960724994E-7</v>
      </c>
      <c r="AN44" s="10">
        <f>3/24000000*OO[[#This Row],[96 (30JUN1985 21:00:00)-Water Temperature (C)]]*OO[[#This Row],[38]]</f>
        <v>7.2795995041474983E-7</v>
      </c>
      <c r="AO44" s="10">
        <f>3/24000000*OO[[#This Row],[97 (01JUL1985 00:00:00)-Water Temperature (C)]]*OO[[#This Row],[39]]</f>
        <v>6.5766463816212488E-7</v>
      </c>
      <c r="AP44" s="10">
        <f>3/24000000*OO[[#This Row],[98 (01JUL1985 03:00:00)-Water Temperature (C)]]*OO[[#This Row],[40]]</f>
        <v>5.7667365190500001E-7</v>
      </c>
      <c r="AQ44" s="10">
        <f>3/24000000*OO[[#This Row],[99 (01JUL1985 06:00:00)-Water Temperature (C)]]*OO[[#This Row],[41]]</f>
        <v>5.0866305135974993E-7</v>
      </c>
      <c r="AR44" s="10">
        <f>3/24000000*OO[[#This Row],[100 (01JUL1985 09:00:00)-Water Temperature (C)]]*OO[[#This Row],[42]]</f>
        <v>4.9259537325150007E-7</v>
      </c>
      <c r="AS44" s="10">
        <f>3/24000000*OO[[#This Row],[101 (01JUL1985 12:00:00)-Water Temperature (C)]]*OO[[#This Row],[43]]</f>
        <v>5.0518658808562497E-7</v>
      </c>
      <c r="AT44" s="10">
        <f>3/24000000*OO[[#This Row],[102 (01JUL1985 15:00:00)-Water Temperature (C)]]*OO[[#This Row],[44]]</f>
        <v>5.3993898264600002E-7</v>
      </c>
      <c r="AU44" s="10">
        <f>3/24000000*OO[[#This Row],[103 (01JUL1985 18:00:00)-Water Temperature (C)]]*OO[[#This Row],[45]]</f>
        <v>5.6168801036749994E-7</v>
      </c>
      <c r="AV44" s="10">
        <f>3/24000000*OO[[#This Row],[104 (01JUL1985 21:00:00)-Water Temperature (C)]]*OO[[#This Row],[46]]</f>
        <v>5.4473765243062493E-7</v>
      </c>
      <c r="AW44" s="10">
        <f>3/24000000*OO[[#This Row],[105 (02JUL1985 00:00:00)-Water Temperature (C)]]*OO[[#This Row],[47]]</f>
        <v>4.9583471186549996E-7</v>
      </c>
      <c r="AX44" s="10">
        <f>3/24000000*OO[[#This Row],[106 (02JUL1985 03:00:00)-Water Temperature (C)]]*OO[[#This Row],[48]]</f>
        <v>4.3921985525374999E-7</v>
      </c>
      <c r="AY44" s="10">
        <f>3/24000000*OO[[#This Row],[107 (02JUL1985 06:00:00)-Water Temperature (C)]]*OO[[#This Row],[49]]</f>
        <v>3.9634255241099998E-7</v>
      </c>
      <c r="AZ44" s="10">
        <f>3/24000000*OO[[#This Row],[108 (02JUL1985 09:00:00)-Water Temperature (C)]]*OO[[#This Row],[50]]</f>
        <v>3.9216220312500002E-7</v>
      </c>
      <c r="BA44" s="10">
        <f>3/24000000*OO[[#This Row],[109 (02JUL1985 12:00:00)-Water Temperature (C)]]*OO[[#This Row],[51]]</f>
        <v>4.0397188516200002E-7</v>
      </c>
      <c r="BB44" s="10">
        <f>3/24000000*OO[[#This Row],[110 (02JUL1985 15:00:00)-Water Temperature (C)]]*OO[[#This Row],[52]]</f>
        <v>4.2294581071924993E-7</v>
      </c>
      <c r="BC44" s="10">
        <f>3/24000000*OO[[#This Row],[111 (02JUL1985 18:00:00)-Water Temperature (C)]]*OO[[#This Row],[53]]</f>
        <v>4.3769984264099998E-7</v>
      </c>
      <c r="BD44" s="10">
        <f>3/24000000*OO[[#This Row],[112 (02JUL1985 21:00:00)-Water Temperature (C)]]*OO[[#This Row],[54]]</f>
        <v>4.2358736747624997E-7</v>
      </c>
      <c r="BE44" s="10">
        <f>3/24000000*OO[[#This Row],[113 (03JUL1985 00:00:00)-Water Temperature (C)]]*OO[[#This Row],[55]]</f>
        <v>3.8448271181949998E-7</v>
      </c>
      <c r="BF44" s="10">
        <f>3/24000000*OO[[#This Row],[114 (03JUL1985 03:00:00)-Water Temperature (C)]]*OO[[#This Row],[56]]</f>
        <v>3.3923657723849995E-7</v>
      </c>
      <c r="BG44" s="10">
        <f>3/24000000*OO[[#This Row],[115 (03JUL1985 06:00:00)-Water Temperature (C)]]*OO[[#This Row],[57]]</f>
        <v>2.9902790467875002E-7</v>
      </c>
      <c r="BH44" s="10">
        <f>3/24000000*OO[[#This Row],[116 (03JUL1985 09:00:00)-Water Temperature (C)]]*OO[[#This Row],[58]]</f>
        <v>2.8613162106549998E-7</v>
      </c>
      <c r="BI44" s="10">
        <f>3/24000000*OO[[#This Row],[117 (03JUL1985 12:00:00)-Water Temperature (C)]]*OO[[#This Row],[59]]</f>
        <v>2.9415421163999999E-7</v>
      </c>
      <c r="BJ44" s="10">
        <f>3/24000000*OO[[#This Row],[118 (03JUL1985 15:00:00)-Water Temperature (C)]]*OO[[#This Row],[60]]</f>
        <v>3.0977486782499995E-7</v>
      </c>
      <c r="BK44" s="10">
        <f>3/24000000*OO[[#This Row],[119 (03JUL1985 18:00:00)-Water Temperature (C)]]*OO[[#This Row],[61]]</f>
        <v>3.2390479945275004E-7</v>
      </c>
      <c r="BL44" s="10">
        <f>3/24000000*OO[[#This Row],[120 (03JUL1985 21:00:00)-Water Temperature (C)]]*OO[[#This Row],[62]]</f>
        <v>3.1540564966050002E-7</v>
      </c>
      <c r="BM44" s="10">
        <f>3/24000000*OO[[#This Row],[121 (04JUL1985 00:00:00)-Water Temperature (C)]]*OO[[#This Row],[63]]</f>
        <v>2.8882506256050003E-7</v>
      </c>
      <c r="BN44" s="10">
        <f>3/24000000*OO[[#This Row],[122 (04JUL1985 03:00:00)-Water Temperature (C)]]*OO[[#This Row],[64]]</f>
        <v>2.5524492423112498E-7</v>
      </c>
      <c r="BO44" s="10">
        <f>3/24000000*OO[[#This Row],[123 (04JUL1985 06:00:00)-Water Temperature (C)]]*OO[[#This Row],[65]]</f>
        <v>2.25345223502E-7</v>
      </c>
      <c r="BP44" s="10">
        <f>3/24000000*OO[[#This Row],[124 (04JUL1985 09:00:00)-Water Temperature (C)]]*OO[[#This Row],[66]]</f>
        <v>2.1227221107137497E-7</v>
      </c>
      <c r="BQ44" s="10">
        <f>3/24000000*OO[[#This Row],[125 (04JUL1985 12:00:00)-Water Temperature (C)]]*OO[[#This Row],[67]]</f>
        <v>2.0718512869249999E-7</v>
      </c>
      <c r="BR44" s="10">
        <f>3/24000000*OO[[#This Row],[126 (04JUL1985 15:00:00)-Water Temperature (C)]]*OO[[#This Row],[68]]</f>
        <v>2.1183760353549998E-7</v>
      </c>
      <c r="BS44" s="10">
        <f>3/24000000*OO[[#This Row],[127 (04JUL1985 18:00:00)-Water Temperature (C)]]*OO[[#This Row],[69]]</f>
        <v>2.1110200198199998E-7</v>
      </c>
      <c r="BT44" s="10">
        <f>3/24000000*OO[[#This Row],[128 (04JUL1985 21:00:00)-Water Temperature (C)]]*OO[[#This Row],[70]]</f>
        <v>2.0247711206625E-7</v>
      </c>
      <c r="BU44" s="10">
        <f>3/24000000*OO[[#This Row],[129 (05JUL1985 00:00:00)-Water Temperature (C)]]*OO[[#This Row],[71]]</f>
        <v>1.8836393380949999E-7</v>
      </c>
      <c r="BV44" s="10">
        <f>3/24000000*OO[[#This Row],[130 (05JUL1985 03:00:00)-Water Temperature (C)]]*OO[[#This Row],[72]]</f>
        <v>1.7294362320299997E-7</v>
      </c>
      <c r="BW44" s="10">
        <f>3/24000000*OO[[#This Row],[131 (05JUL1985 06:00:00)-Water Temperature (C)]]*OO[[#This Row],[73]]</f>
        <v>1.5959933645337497E-7</v>
      </c>
      <c r="BX44" s="10">
        <f>3/24000000*OO[[#This Row],[132 (05JUL1985 09:00:00)-Water Temperature (C)]]*OO[[#This Row],[74]]</f>
        <v>1.59022051582E-7</v>
      </c>
      <c r="BY44" s="10">
        <f>3/24000000*OO[[#This Row],[133 (05JUL1985 12:00:00)-Water Temperature (C)]]*OO[[#This Row],[75]]</f>
        <v>1.6036590913750001E-7</v>
      </c>
      <c r="BZ44" s="10">
        <f>3/24000000*OO[[#This Row],[134 (05JUL1985 15:00:00)-Water Temperature (C)]]*OO[[#This Row],[76]]</f>
        <v>1.6909421975999999E-7</v>
      </c>
      <c r="CA44" s="10">
        <f>3/24000000*OO[[#This Row],[135 (05JUL1985 18:00:00)-Water Temperature (C)]]*OO[[#This Row],[77]]</f>
        <v>1.76152784796625E-7</v>
      </c>
      <c r="CB44" s="10">
        <f>3/24000000*OO[[#This Row],[136 (05JUL1985 21:00:00)-Water Temperature (C)]]*OO[[#This Row],[78]]</f>
        <v>1.7378575091254998E-7</v>
      </c>
      <c r="CC44" s="10">
        <f>3/24000000*OO[[#This Row],[137 (06JUL1985 00:00:00)-Water Temperature (C)]]*OO[[#This Row],[79]]</f>
        <v>1.6292882831610002E-7</v>
      </c>
      <c r="CD44" s="10">
        <f>3/24000000*OO[[#This Row],[138 (06JUL1985 03:00:00)-Water Temperature (C)]]*OO[[#This Row],[80]]</f>
        <v>1.494273361159E-7</v>
      </c>
      <c r="CE44" s="10">
        <f>3/24000000*OO[[#This Row],[139 (06JUL1985 06:00:00)-Water Temperature (C)]]*OO[[#This Row],[81]]</f>
        <v>1.3818568147097499E-7</v>
      </c>
      <c r="CF44" s="10">
        <f>3/24000000*OO[[#This Row],[140 (06JUL1985 09:00:00)-Water Temperature (C)]]*OO[[#This Row],[82]]</f>
        <v>1.3797403176825001E-7</v>
      </c>
      <c r="CG44" s="10">
        <f>3/24000000*OO[[#This Row],[141 (06JUL1985 12:00:00)-Water Temperature (C)]]*OO[[#This Row],[83]]</f>
        <v>1.4095417436771252E-7</v>
      </c>
      <c r="CH44" s="10">
        <f>3/24000000*OO[[#This Row],[142 (06JUL1985 15:00:00)-Water Temperature (C)]]*OO[[#This Row],[84]]</f>
        <v>1.4575288265698752E-7</v>
      </c>
      <c r="CI44" s="10">
        <f>3/24000000*OO[[#This Row],[143 (06JUL1985 18:00:00)-Water Temperature (C)]]*OO[[#This Row],[85]]</f>
        <v>1.4904490834887498E-7</v>
      </c>
      <c r="CJ44" s="10">
        <f>3/24000000*OO[[#This Row],[144 (06JUL1985 21:00:00)-Water Temperature (C)]]*OO[[#This Row],[86]]</f>
        <v>1.4299236855524997E-7</v>
      </c>
      <c r="CK44" s="10">
        <f>3/24000000*OO[[#This Row],[145 (07JUL1985 00:00:00)-Water Temperature (C)]]*OO[[#This Row],[87]]</f>
        <v>1.2983081052873752E-7</v>
      </c>
      <c r="CL44" s="10">
        <f>3/24000000*OO[[#This Row],[146 (07JUL1985 03:00:00)-Water Temperature (C)]]*OO[[#This Row],[88]]</f>
        <v>1.1517155063475E-7</v>
      </c>
      <c r="CM44" s="10">
        <f>3/24000000*OO[[#This Row],[147 (07JUL1985 06:00:00)-Water Temperature (C)]]*OO[[#This Row],[89]]</f>
        <v>1.020396276317E-7</v>
      </c>
      <c r="CN44" s="10">
        <f>3/24000000*OO[[#This Row],[148 (07JUL1985 09:00:00)-Water Temperature (C)]]*OO[[#This Row],[90]]</f>
        <v>9.7082278868587485E-8</v>
      </c>
      <c r="CO44" s="10">
        <f>3/24000000*OO[[#This Row],[149 (07JUL1985 12:00:00)-Water Temperature (C)]]*OO[[#This Row],[91]]</f>
        <v>1.014697576991875E-7</v>
      </c>
      <c r="CP44" s="10">
        <f>3/24000000*OO[[#This Row],[150 (07JUL1985 15:00:00)-Water Temperature (C)]]*OO[[#This Row],[92]]</f>
        <v>1.1353525760518749E-7</v>
      </c>
      <c r="CQ44" s="10">
        <f>3/24000000*OO[[#This Row],[151 (07JUL1985 18:00:00)-Water Temperature (C)]]*OO[[#This Row],[93]]</f>
        <v>1.26104311032E-7</v>
      </c>
      <c r="CR44" s="10">
        <f>3/24000000*OO[[#This Row],[152 (07JUL1985 21:00:00)-Water Temperature (C)]]*OO[[#This Row],[94]]</f>
        <v>1.2751283076739997E-7</v>
      </c>
      <c r="CS44" s="10">
        <f>3/24000000*OO[[#This Row],[153 (08JUL1985 00:00:00)-Water Temperature (C)]]*OO[[#This Row],[95]]</f>
        <v>1.2009940106745E-7</v>
      </c>
      <c r="CT44" s="10">
        <f>3/24000000*OO[[#This Row],[154 (08JUL1985 03:00:00)-Water Temperature (C)]]*OO[[#This Row],[96]]</f>
        <v>1.0887572357299999E-7</v>
      </c>
      <c r="CU44" s="10">
        <f>3/24000000*OO[[#This Row],[155 (08JUL1985 06:00:00)-Water Temperature (C)]]*OO[[#This Row],[97]]</f>
        <v>9.7446145520937486E-8</v>
      </c>
      <c r="CV44" s="10">
        <f>3/24000000*OO[[#This Row],[156 (08JUL1985 09:00:00)-Water Temperature (C)]]*OO[[#This Row],[98]]</f>
        <v>8.9592529740187496E-8</v>
      </c>
      <c r="CW44" s="10">
        <f>3/24000000*OO[[#This Row],[157 (08JUL1985 12:00:00)-Water Temperature (C)]]*OO[[#This Row],[99]]</f>
        <v>8.7388240839249997E-8</v>
      </c>
    </row>
    <row r="45" spans="1:101" x14ac:dyDescent="0.35">
      <c r="A45" t="s">
        <v>50</v>
      </c>
      <c r="B45">
        <v>815.12360000000001</v>
      </c>
      <c r="C45" s="10">
        <f>3/24*OO[[#This Row],[59 (26JUN1985 06:00:00)-Water Temperature (C)]]*OO[[#This Row],[1]]/SUM(OO[1])</f>
        <v>2.7623945454449839E-3</v>
      </c>
      <c r="D45" s="10">
        <f>3/24*OO[[#This Row],[60 (26JUN1985 09:00:00)-Water Temperature (C)]]*OO[[#This Row],[2]]/SUM(OO[2])</f>
        <v>9.9320576633955521E-2</v>
      </c>
      <c r="E45" s="10">
        <f>3/24*OO[[#This Row],[61 (26JUN1985 12:00:00)-Water Temperature (C)]]*OO[[#This Row],[3]]/SUM(OO[3])</f>
        <v>4.8051576904668832E-2</v>
      </c>
      <c r="F45" s="10">
        <f>3/24*OO[[#This Row],[62 (26JUN1985 15:00:00)-Water Temperature (C)]]*OO[[#This Row],[4]]/SUM(OO[4])</f>
        <v>4.5712207466656564E-3</v>
      </c>
      <c r="G45" s="10">
        <f>3/24*OO[[#This Row],[63 (26JUN1985 18:00:00)-Water Temperature (C)]]*OO[[#This Row],[5]]/SUM(OO[5])</f>
        <v>2.6637683917412654E-4</v>
      </c>
      <c r="H45" s="10">
        <f>3/24*OO[[#This Row],[64 (26JUN1985 21:00:00)-Water Temperature (C)]]*OO[[#This Row],[6]]/SUM(OO[6])</f>
        <v>5.5763898632748402E-5</v>
      </c>
      <c r="I45" s="10">
        <f>3/24*OO[[#This Row],[65 (27JUN1985 00:00:00)-Water Temperature (C)]]*OO[[#This Row],[7]]/SUM(OO[7])</f>
        <v>4.2238621260762572E-5</v>
      </c>
      <c r="J45" s="10">
        <f>3/24*OO[[#This Row],[66 (27JUN1985 03:00:00)-Water Temperature (C)]]*OO[[#This Row],[8]]/SUM(OO[8])</f>
        <v>3.6044531242789141E-5</v>
      </c>
      <c r="K45" s="10">
        <f>3/24*OO[[#This Row],[67 (27JUN1985 06:00:00)-Water Temperature (C)]]*OO[[#This Row],[9]]/SUM(OO[9])</f>
        <v>3.0955990708841127E-5</v>
      </c>
      <c r="L45" s="10">
        <f>3/24*OO[[#This Row],[68 (27JUN1985 09:00:00)-Water Temperature (C)]]*OO[[#This Row],[10]]/SUM(OO[10])</f>
        <v>2.803888874681118E-5</v>
      </c>
      <c r="M45" s="10">
        <f>3/24*OO[[#This Row],[69 (27JUN1985 12:00:00)-Water Temperature (C)]]*OO[[#This Row],[11]]/SUM(OO[11])</f>
        <v>3.1257967878886042E-5</v>
      </c>
      <c r="N45" s="10">
        <f>3/24*OO[[#This Row],[70 (27JUN1985 15:00:00)-Water Temperature (C)]]*OO[[#This Row],[12]]/SUM(OO[12])</f>
        <v>3.5734816940484716E-5</v>
      </c>
      <c r="O45" s="10">
        <f>3/24*OO[[#This Row],[71 (27JUN1985 18:00:00)-Water Temperature (C)]]*OO[[#This Row],[13]]/SUM(OO[13])</f>
        <v>3.7184366893777947E-5</v>
      </c>
      <c r="P45" s="10">
        <f>3/24*OO[[#This Row],[72 (27JUN1985 21:00:00)-Water Temperature (C)]]*OO[[#This Row],[14]]/SUM(OO[14])</f>
        <v>3.5333323571241167E-5</v>
      </c>
      <c r="Q45" s="10">
        <f>3/24*OO[[#This Row],[73 (28JUN1985 00:00:00)-Water Temperature (C)]]*OO[[#This Row],[15]]/SUM(OO[15])</f>
        <v>3.0910084007535283E-5</v>
      </c>
      <c r="R45" s="10">
        <f>3/24*OO[[#This Row],[74 (28JUN1985 03:00:00)-Water Temperature (C)]]*OO[[#This Row],[16]]/SUM(OO[16])</f>
        <v>2.6176460900797642E-5</v>
      </c>
      <c r="S45" s="10">
        <f>3/24*OO[[#This Row],[75 (28JUN1985 06:00:00)-Water Temperature (C)]]*OO[[#This Row],[17]]/SUM(OO[17])</f>
        <v>2.2319855214756621E-5</v>
      </c>
      <c r="T45" s="10">
        <f>3/24*OO[[#This Row],[76 (28JUN1985 09:00:00)-Water Temperature (C)]]*OO[[#This Row],[18]]/SUM(OO[18])</f>
        <v>1.9887996357946558E-5</v>
      </c>
      <c r="U45" s="10">
        <f>3/24*OO[[#This Row],[77 (28JUN1985 12:00:00)-Water Temperature (C)]]*OO[[#This Row],[19]]/SUM(OO[19])</f>
        <v>1.8159175497660285E-5</v>
      </c>
      <c r="V45" s="10">
        <f>3/24000000*OO[[#This Row],[78 (28JUN1985 15:00:00)-Water Temperature (C)]]*OO[[#This Row],[20]]</f>
        <v>1.6136440725809999E-5</v>
      </c>
      <c r="W45" s="10">
        <f>3/24000000*OO[[#This Row],[79 (28JUN1985 18:00:00)-Water Temperature (C)]]*OO[[#This Row],[21]]</f>
        <v>1.4098074949937501E-5</v>
      </c>
      <c r="X45" s="10">
        <f>3/24000000*OO[[#This Row],[80 (28JUN1985 21:00:00)-Water Temperature (C)]]*OO[[#This Row],[22]]</f>
        <v>1.1850730928319999E-5</v>
      </c>
      <c r="Y45" s="10">
        <f>3/24000000*OO[[#This Row],[81 (29JUN1985 00:00:00)-Water Temperature (C)]]*OO[[#This Row],[23]]</f>
        <v>9.7099506806399995E-6</v>
      </c>
      <c r="Z45" s="10">
        <f>3/24000000*OO[[#This Row],[82 (29JUN1985 03:00:00)-Water Temperature (C)]]*OO[[#This Row],[24]]</f>
        <v>7.7854825343749999E-6</v>
      </c>
      <c r="AA45" s="10">
        <f>3/24000000*OO[[#This Row],[83 (29JUN1985 06:00:00)-Water Temperature (C)]]*OO[[#This Row],[25]]</f>
        <v>6.30111778578125E-6</v>
      </c>
      <c r="AB45" s="10">
        <f>3/24000000*OO[[#This Row],[84 (29JUN1985 09:00:00)-Water Temperature (C)]]*OO[[#This Row],[26]]</f>
        <v>5.5342020070949995E-6</v>
      </c>
      <c r="AC45" s="10">
        <f>3/24000000*OO[[#This Row],[85 (29JUN1985 12:00:00)-Water Temperature (C)]]*OO[[#This Row],[27]]</f>
        <v>5.018376856115E-6</v>
      </c>
      <c r="AD45" s="10">
        <f>3/24000000*OO[[#This Row],[86 (29JUN1985 15:00:00)-Water Temperature (C)]]*OO[[#This Row],[28]]</f>
        <v>4.0530677187712491E-6</v>
      </c>
      <c r="AE45" s="10">
        <f>3/24000000*OO[[#This Row],[88 (29JUN1985 21:00:00)-Water Temperature (C)]]*OO[[#This Row],[30]]</f>
        <v>2.1513351943799998E-6</v>
      </c>
      <c r="AF45" s="10">
        <f>3/24000000*OO[[#This Row],[88 (29JUN1985 21:00:00)-Water Temperature (C)]]*OO[[#This Row],[30]]</f>
        <v>2.1513351943799998E-6</v>
      </c>
      <c r="AG45" s="10">
        <f>3/24000000*OO[[#This Row],[89 (30JUN1985 00:00:00)-Water Temperature (C)]]*OO[[#This Row],[31]]</f>
        <v>1.5888390531749998E-6</v>
      </c>
      <c r="AH45" s="10">
        <f>3/24000000*OO[[#This Row],[90 (30JUN1985 03:00:00)-Water Temperature (C)]]*OO[[#This Row],[32]]</f>
        <v>1.2278736871245E-6</v>
      </c>
      <c r="AI45" s="10">
        <f>3/24000000*OO[[#This Row],[91 (30JUN1985 06:00:00)-Water Temperature (C)]]*OO[[#This Row],[33]]</f>
        <v>9.9845880188799991E-7</v>
      </c>
      <c r="AJ45" s="10">
        <f>3/24000000*OO[[#This Row],[92 (30JUN1985 09:00:00)-Water Temperature (C)]]*OO[[#This Row],[34]]</f>
        <v>8.8949921147849994E-7</v>
      </c>
      <c r="AK45" s="10">
        <f>3/24000000*OO[[#This Row],[93 (30JUN1985 12:00:00)-Water Temperature (C)]]*OO[[#This Row],[35]]</f>
        <v>8.5124585017125014E-7</v>
      </c>
      <c r="AL45" s="10">
        <f>3/24000000*OO[[#This Row],[94 (30JUN1985 15:00:00)-Water Temperature (C)]]*OO[[#This Row],[36]]</f>
        <v>8.3118195864299983E-7</v>
      </c>
      <c r="AM45" s="10">
        <f>3/24000000*OO[[#This Row],[95 (30JUN1985 18:00:00)-Water Temperature (C)]]*OO[[#This Row],[37]]</f>
        <v>8.1009509593400002E-7</v>
      </c>
      <c r="AN45" s="10">
        <f>3/24000000*OO[[#This Row],[96 (30JUN1985 21:00:00)-Water Temperature (C)]]*OO[[#This Row],[38]]</f>
        <v>7.6184821311999983E-7</v>
      </c>
      <c r="AO45" s="10">
        <f>3/24000000*OO[[#This Row],[97 (01JUL1985 00:00:00)-Water Temperature (C)]]*OO[[#This Row],[39]]</f>
        <v>6.8942674837675005E-7</v>
      </c>
      <c r="AP45" s="10">
        <f>3/24000000*OO[[#This Row],[98 (01JUL1985 03:00:00)-Water Temperature (C)]]*OO[[#This Row],[40]]</f>
        <v>6.0589594812250003E-7</v>
      </c>
      <c r="AQ45" s="10">
        <f>3/24000000*OO[[#This Row],[99 (01JUL1985 06:00:00)-Water Temperature (C)]]*OO[[#This Row],[41]]</f>
        <v>5.3494770930624996E-7</v>
      </c>
      <c r="AR45" s="10">
        <f>3/24000000*OO[[#This Row],[100 (01JUL1985 09:00:00)-Water Temperature (C)]]*OO[[#This Row],[42]]</f>
        <v>5.1765724448200002E-7</v>
      </c>
      <c r="AS45" s="10">
        <f>3/24000000*OO[[#This Row],[101 (01JUL1985 12:00:00)-Water Temperature (C)]]*OO[[#This Row],[43]]</f>
        <v>5.2662698326999992E-7</v>
      </c>
      <c r="AT45" s="10">
        <f>3/24000000*OO[[#This Row],[102 (01JUL1985 15:00:00)-Water Temperature (C)]]*OO[[#This Row],[44]]</f>
        <v>5.611978972941249E-7</v>
      </c>
      <c r="AU45" s="10">
        <f>3/24000000*OO[[#This Row],[103 (01JUL1985 18:00:00)-Water Temperature (C)]]*OO[[#This Row],[45]]</f>
        <v>5.8428848330212501E-7</v>
      </c>
      <c r="AV45" s="10">
        <f>3/24000000*OO[[#This Row],[104 (01JUL1985 21:00:00)-Water Temperature (C)]]*OO[[#This Row],[46]]</f>
        <v>5.6889685781662489E-7</v>
      </c>
      <c r="AW45" s="10">
        <f>3/24000000*OO[[#This Row],[105 (02JUL1985 00:00:00)-Water Temperature (C)]]*OO[[#This Row],[47]]</f>
        <v>5.1951469176749994E-7</v>
      </c>
      <c r="AX45" s="10">
        <f>3/24000000*OO[[#This Row],[106 (02JUL1985 03:00:00)-Water Temperature (C)]]*OO[[#This Row],[48]]</f>
        <v>4.6080534949224994E-7</v>
      </c>
      <c r="AY45" s="10">
        <f>3/24000000*OO[[#This Row],[107 (02JUL1985 06:00:00)-Water Temperature (C)]]*OO[[#This Row],[49]]</f>
        <v>4.1594809640362495E-7</v>
      </c>
      <c r="AZ45" s="10">
        <f>3/24000000*OO[[#This Row],[108 (02JUL1985 09:00:00)-Water Temperature (C)]]*OO[[#This Row],[50]]</f>
        <v>4.1166763757649998E-7</v>
      </c>
      <c r="BA45" s="10">
        <f>3/24000000*OO[[#This Row],[109 (02JUL1985 12:00:00)-Water Temperature (C)]]*OO[[#This Row],[51]]</f>
        <v>4.2208369486687494E-7</v>
      </c>
      <c r="BB45" s="10">
        <f>3/24000000*OO[[#This Row],[110 (02JUL1985 15:00:00)-Water Temperature (C)]]*OO[[#This Row],[52]]</f>
        <v>4.41115966071E-7</v>
      </c>
      <c r="BC45" s="10">
        <f>3/24000000*OO[[#This Row],[111 (02JUL1985 18:00:00)-Water Temperature (C)]]*OO[[#This Row],[53]]</f>
        <v>4.5692490908325006E-7</v>
      </c>
      <c r="BD45" s="10">
        <f>3/24000000*OO[[#This Row],[112 (02JUL1985 21:00:00)-Water Temperature (C)]]*OO[[#This Row],[54]]</f>
        <v>4.4301470681999991E-7</v>
      </c>
      <c r="BE45" s="10">
        <f>3/24000000*OO[[#This Row],[113 (03JUL1985 00:00:00)-Water Temperature (C)]]*OO[[#This Row],[55]]</f>
        <v>4.0293900527824998E-7</v>
      </c>
      <c r="BF45" s="10">
        <f>3/24000000*OO[[#This Row],[114 (03JUL1985 03:00:00)-Water Temperature (C)]]*OO[[#This Row],[56]]</f>
        <v>3.5618453180212498E-7</v>
      </c>
      <c r="BG45" s="10">
        <f>3/24000000*OO[[#This Row],[115 (03JUL1985 06:00:00)-Water Temperature (C)]]*OO[[#This Row],[57]]</f>
        <v>3.1428866808412496E-7</v>
      </c>
      <c r="BH45" s="10">
        <f>3/24000000*OO[[#This Row],[116 (03JUL1985 09:00:00)-Water Temperature (C)]]*OO[[#This Row],[58]]</f>
        <v>3.0085181668375E-7</v>
      </c>
      <c r="BI45" s="10">
        <f>3/24000000*OO[[#This Row],[117 (03JUL1985 12:00:00)-Water Temperature (C)]]*OO[[#This Row],[59]]</f>
        <v>3.0784417301175002E-7</v>
      </c>
      <c r="BJ45" s="10">
        <f>3/24000000*OO[[#This Row],[118 (03JUL1985 15:00:00)-Water Temperature (C)]]*OO[[#This Row],[60]]</f>
        <v>3.2308654898000001E-7</v>
      </c>
      <c r="BK45" s="10">
        <f>3/24000000*OO[[#This Row],[119 (03JUL1985 18:00:00)-Water Temperature (C)]]*OO[[#This Row],[61]]</f>
        <v>3.3789690185474996E-7</v>
      </c>
      <c r="BL45" s="10">
        <f>3/24000000*OO[[#This Row],[120 (03JUL1985 21:00:00)-Water Temperature (C)]]*OO[[#This Row],[62]]</f>
        <v>3.2945900539750005E-7</v>
      </c>
      <c r="BM45" s="10">
        <f>3/24000000*OO[[#This Row],[121 (04JUL1985 00:00:00)-Water Temperature (C)]]*OO[[#This Row],[63]]</f>
        <v>3.0277136770612498E-7</v>
      </c>
      <c r="BN45" s="10">
        <f>3/24000000*OO[[#This Row],[122 (04JUL1985 03:00:00)-Water Temperature (C)]]*OO[[#This Row],[64]]</f>
        <v>2.6817970700887495E-7</v>
      </c>
      <c r="BO45" s="10">
        <f>3/24000000*OO[[#This Row],[123 (04JUL1985 06:00:00)-Water Temperature (C)]]*OO[[#This Row],[65]]</f>
        <v>2.3691901701874999E-7</v>
      </c>
      <c r="BP45" s="10">
        <f>3/24000000*OO[[#This Row],[124 (04JUL1985 09:00:00)-Water Temperature (C)]]*OO[[#This Row],[66]]</f>
        <v>2.22917891756E-7</v>
      </c>
      <c r="BQ45" s="10">
        <f>3/24000000*OO[[#This Row],[125 (04JUL1985 12:00:00)-Water Temperature (C)]]*OO[[#This Row],[67]]</f>
        <v>2.1632103166049999E-7</v>
      </c>
      <c r="BR45" s="10">
        <f>3/24000000*OO[[#This Row],[126 (04JUL1985 15:00:00)-Water Temperature (C)]]*OO[[#This Row],[68]]</f>
        <v>2.2096116791612499E-7</v>
      </c>
      <c r="BS45" s="10">
        <f>3/24000000*OO[[#This Row],[127 (04JUL1985 18:00:00)-Water Temperature (C)]]*OO[[#This Row],[69]]</f>
        <v>2.19952722186E-7</v>
      </c>
      <c r="BT45" s="10">
        <f>3/24000000*OO[[#This Row],[128 (04JUL1985 21:00:00)-Water Temperature (C)]]*OO[[#This Row],[70]]</f>
        <v>2.11452955610625E-7</v>
      </c>
      <c r="BU45" s="10">
        <f>3/24000000*OO[[#This Row],[129 (05JUL1985 00:00:00)-Water Temperature (C)]]*OO[[#This Row],[71]]</f>
        <v>1.9705383770624999E-7</v>
      </c>
      <c r="BV45" s="10">
        <f>3/24000000*OO[[#This Row],[130 (05JUL1985 03:00:00)-Water Temperature (C)]]*OO[[#This Row],[72]]</f>
        <v>1.8112542289437499E-7</v>
      </c>
      <c r="BW45" s="10">
        <f>3/24000000*OO[[#This Row],[131 (05JUL1985 06:00:00)-Water Temperature (C)]]*OO[[#This Row],[73]]</f>
        <v>1.6697052489787498E-7</v>
      </c>
      <c r="BX45" s="10">
        <f>3/24000000*OO[[#This Row],[132 (05JUL1985 09:00:00)-Water Temperature (C)]]*OO[[#This Row],[74]]</f>
        <v>1.664704228865E-7</v>
      </c>
      <c r="BY45" s="10">
        <f>3/24000000*OO[[#This Row],[133 (05JUL1985 12:00:00)-Water Temperature (C)]]*OO[[#This Row],[75]]</f>
        <v>1.6684621865349998E-7</v>
      </c>
      <c r="BZ45" s="10">
        <f>3/24000000*OO[[#This Row],[134 (05JUL1985 15:00:00)-Water Temperature (C)]]*OO[[#This Row],[76]]</f>
        <v>1.7585780971524998E-7</v>
      </c>
      <c r="CA45" s="10">
        <f>3/24000000*OO[[#This Row],[135 (05JUL1985 18:00:00)-Water Temperature (C)]]*OO[[#This Row],[77]]</f>
        <v>1.8324370979250001E-7</v>
      </c>
      <c r="CB45" s="10">
        <f>3/24000000*OO[[#This Row],[136 (05JUL1985 21:00:00)-Water Temperature (C)]]*OO[[#This Row],[78]]</f>
        <v>1.8118779021750001E-7</v>
      </c>
      <c r="CC45" s="10">
        <f>3/24000000*OO[[#This Row],[137 (06JUL1985 00:00:00)-Water Temperature (C)]]*OO[[#This Row],[79]]</f>
        <v>1.7018179548187498E-7</v>
      </c>
      <c r="CD45" s="10">
        <f>3/24000000*OO[[#This Row],[138 (06JUL1985 03:00:00)-Water Temperature (C)]]*OO[[#This Row],[80]]</f>
        <v>1.5634168926269998E-7</v>
      </c>
      <c r="CE45" s="10">
        <f>3/24000000*OO[[#This Row],[139 (06JUL1985 06:00:00)-Water Temperature (C)]]*OO[[#This Row],[81]]</f>
        <v>1.4488819668382501E-7</v>
      </c>
      <c r="CF45" s="10">
        <f>3/24000000*OO[[#This Row],[140 (06JUL1985 09:00:00)-Water Temperature (C)]]*OO[[#This Row],[82]]</f>
        <v>1.4482457268074999E-7</v>
      </c>
      <c r="CG45" s="10">
        <f>3/24000000*OO[[#This Row],[141 (06JUL1985 12:00:00)-Water Temperature (C)]]*OO[[#This Row],[83]]</f>
        <v>1.47446603560325E-7</v>
      </c>
      <c r="CH45" s="10">
        <f>3/24000000*OO[[#This Row],[142 (06JUL1985 15:00:00)-Water Temperature (C)]]*OO[[#This Row],[84]]</f>
        <v>1.5252882749100002E-7</v>
      </c>
      <c r="CI45" s="10">
        <f>3/24000000*OO[[#This Row],[143 (06JUL1985 18:00:00)-Water Temperature (C)]]*OO[[#This Row],[85]]</f>
        <v>1.5605525670577496E-7</v>
      </c>
      <c r="CJ45" s="10">
        <f>3/24000000*OO[[#This Row],[144 (06JUL1985 21:00:00)-Water Temperature (C)]]*OO[[#This Row],[86]]</f>
        <v>1.496778272836E-7</v>
      </c>
      <c r="CK45" s="10">
        <f>3/24000000*OO[[#This Row],[145 (07JUL1985 00:00:00)-Water Temperature (C)]]*OO[[#This Row],[87]]</f>
        <v>1.3600655042512501E-7</v>
      </c>
      <c r="CL45" s="10">
        <f>3/24000000*OO[[#This Row],[146 (07JUL1985 03:00:00)-Water Temperature (C)]]*OO[[#This Row],[88]]</f>
        <v>1.2093963005564999E-7</v>
      </c>
      <c r="CM45" s="10">
        <f>3/24000000*OO[[#This Row],[147 (07JUL1985 06:00:00)-Water Temperature (C)]]*OO[[#This Row],[89]]</f>
        <v>1.074303499911E-7</v>
      </c>
      <c r="CN45" s="10">
        <f>3/24000000*OO[[#This Row],[148 (07JUL1985 09:00:00)-Water Temperature (C)]]*OO[[#This Row],[90]]</f>
        <v>1.0212065096160001E-7</v>
      </c>
      <c r="CO45" s="10">
        <f>3/24000000*OO[[#This Row],[149 (07JUL1985 12:00:00)-Water Temperature (C)]]*OO[[#This Row],[91]]</f>
        <v>1.05683969092725E-7</v>
      </c>
      <c r="CP45" s="10">
        <f>3/24000000*OO[[#This Row],[150 (07JUL1985 15:00:00)-Water Temperature (C)]]*OO[[#This Row],[92]]</f>
        <v>1.1763191402049999E-7</v>
      </c>
      <c r="CQ45" s="10">
        <f>3/24000000*OO[[#This Row],[151 (07JUL1985 18:00:00)-Water Temperature (C)]]*OO[[#This Row],[93]]</f>
        <v>1.3099554257625001E-7</v>
      </c>
      <c r="CR45" s="10">
        <f>3/24000000*OO[[#This Row],[152 (07JUL1985 21:00:00)-Water Temperature (C)]]*OO[[#This Row],[94]]</f>
        <v>1.3287782880944998E-7</v>
      </c>
      <c r="CS45" s="10">
        <f>3/24000000*OO[[#This Row],[153 (08JUL1985 00:00:00)-Water Temperature (C)]]*OO[[#This Row],[95]]</f>
        <v>1.256673197066E-7</v>
      </c>
      <c r="CT45" s="10">
        <f>3/24000000*OO[[#This Row],[154 (08JUL1985 03:00:00)-Water Temperature (C)]]*OO[[#This Row],[96]]</f>
        <v>1.1424446182967501E-7</v>
      </c>
      <c r="CU45" s="10">
        <f>3/24000000*OO[[#This Row],[155 (08JUL1985 06:00:00)-Water Temperature (C)]]*OO[[#This Row],[97]]</f>
        <v>1.02396493349E-7</v>
      </c>
      <c r="CV45" s="10">
        <f>3/24000000*OO[[#This Row],[156 (08JUL1985 09:00:00)-Water Temperature (C)]]*OO[[#This Row],[98]]</f>
        <v>9.4059945870000003E-8</v>
      </c>
      <c r="CW45" s="10">
        <f>3/24000000*OO[[#This Row],[157 (08JUL1985 12:00:00)-Water Temperature (C)]]*OO[[#This Row],[99]]</f>
        <v>9.1896556912E-8</v>
      </c>
    </row>
    <row r="46" spans="1:101" x14ac:dyDescent="0.35">
      <c r="A46" t="s">
        <v>51</v>
      </c>
      <c r="B46">
        <v>838.18780000000004</v>
      </c>
      <c r="C46" s="10">
        <f>3/24*OO[[#This Row],[59 (26JUN1985 06:00:00)-Water Temperature (C)]]*OO[[#This Row],[1]]/SUM(OO[1])</f>
        <v>1.0460158582393797E-3</v>
      </c>
      <c r="D46" s="10">
        <f>3/24*OO[[#This Row],[60 (26JUN1985 09:00:00)-Water Temperature (C)]]*OO[[#This Row],[2]]/SUM(OO[2])</f>
        <v>6.2724550850093E-2</v>
      </c>
      <c r="E46" s="10">
        <f>3/24*OO[[#This Row],[61 (26JUN1985 12:00:00)-Water Temperature (C)]]*OO[[#This Row],[3]]/SUM(OO[3])</f>
        <v>3.6407885073482048E-2</v>
      </c>
      <c r="F46" s="10">
        <f>3/24*OO[[#This Row],[62 (26JUN1985 15:00:00)-Water Temperature (C)]]*OO[[#This Row],[4]]/SUM(OO[4])</f>
        <v>3.7431562926432348E-3</v>
      </c>
      <c r="G46" s="10">
        <f>3/24*OO[[#This Row],[63 (26JUN1985 18:00:00)-Water Temperature (C)]]*OO[[#This Row],[5]]/SUM(OO[5])</f>
        <v>2.17003154869277E-4</v>
      </c>
      <c r="H46" s="10">
        <f>3/24*OO[[#This Row],[64 (26JUN1985 21:00:00)-Water Temperature (C)]]*OO[[#This Row],[6]]/SUM(OO[6])</f>
        <v>3.8705188947836757E-5</v>
      </c>
      <c r="I46" s="10">
        <f>3/24*OO[[#This Row],[65 (27JUN1985 00:00:00)-Water Temperature (C)]]*OO[[#This Row],[7]]/SUM(OO[7])</f>
        <v>2.8323907334148962E-5</v>
      </c>
      <c r="J46" s="10">
        <f>3/24*OO[[#This Row],[66 (27JUN1985 03:00:00)-Water Temperature (C)]]*OO[[#This Row],[8]]/SUM(OO[8])</f>
        <v>2.4095213205907667E-5</v>
      </c>
      <c r="K46" s="10">
        <f>3/24*OO[[#This Row],[67 (27JUN1985 06:00:00)-Water Temperature (C)]]*OO[[#This Row],[9]]/SUM(OO[9])</f>
        <v>2.063300675926851E-5</v>
      </c>
      <c r="L46" s="10">
        <f>3/24*OO[[#This Row],[68 (27JUN1985 09:00:00)-Water Temperature (C)]]*OO[[#This Row],[10]]/SUM(OO[10])</f>
        <v>1.853705245495312E-5</v>
      </c>
      <c r="M46" s="10">
        <f>3/24*OO[[#This Row],[69 (27JUN1985 12:00:00)-Water Temperature (C)]]*OO[[#This Row],[11]]/SUM(OO[11])</f>
        <v>2.0390765356060818E-5</v>
      </c>
      <c r="N46" s="10">
        <f>3/24*OO[[#This Row],[70 (27JUN1985 15:00:00)-Water Temperature (C)]]*OO[[#This Row],[12]]/SUM(OO[12])</f>
        <v>2.327187883734928E-5</v>
      </c>
      <c r="O46" s="10">
        <f>3/24*OO[[#This Row],[71 (27JUN1985 18:00:00)-Water Temperature (C)]]*OO[[#This Row],[13]]/SUM(OO[13])</f>
        <v>2.4279053547413031E-5</v>
      </c>
      <c r="P46" s="10">
        <f>3/24*OO[[#This Row],[72 (27JUN1985 21:00:00)-Water Temperature (C)]]*OO[[#This Row],[14]]/SUM(OO[14])</f>
        <v>2.3114034884371897E-5</v>
      </c>
      <c r="Q46" s="10">
        <f>3/24*OO[[#This Row],[73 (28JUN1985 00:00:00)-Water Temperature (C)]]*OO[[#This Row],[15]]/SUM(OO[15])</f>
        <v>2.0235607301771841E-5</v>
      </c>
      <c r="R46" s="10">
        <f>3/24*OO[[#This Row],[74 (28JUN1985 03:00:00)-Water Temperature (C)]]*OO[[#This Row],[16]]/SUM(OO[16])</f>
        <v>1.7105992459204011E-5</v>
      </c>
      <c r="S46" s="10">
        <f>3/24*OO[[#This Row],[75 (28JUN1985 06:00:00)-Water Temperature (C)]]*OO[[#This Row],[17]]/SUM(OO[17])</f>
        <v>1.4557464012585553E-5</v>
      </c>
      <c r="T46" s="10">
        <f>3/24*OO[[#This Row],[76 (28JUN1985 09:00:00)-Water Temperature (C)]]*OO[[#This Row],[18]]/SUM(OO[18])</f>
        <v>1.2958584454027672E-5</v>
      </c>
      <c r="U46" s="10">
        <f>3/24*OO[[#This Row],[77 (28JUN1985 12:00:00)-Water Temperature (C)]]*OO[[#This Row],[19]]/SUM(OO[19])</f>
        <v>1.1845864620197159E-5</v>
      </c>
      <c r="V46" s="10">
        <f>3/24000000*OO[[#This Row],[78 (28JUN1985 15:00:00)-Water Temperature (C)]]*OO[[#This Row],[20]]</f>
        <v>1.0508448392505E-5</v>
      </c>
      <c r="W46" s="10">
        <f>3/24000000*OO[[#This Row],[79 (28JUN1985 18:00:00)-Water Temperature (C)]]*OO[[#This Row],[21]]</f>
        <v>9.1472594507249989E-6</v>
      </c>
      <c r="X46" s="10">
        <f>3/24000000*OO[[#This Row],[80 (28JUN1985 21:00:00)-Water Temperature (C)]]*OO[[#This Row],[22]]</f>
        <v>7.6462479182525007E-6</v>
      </c>
      <c r="Y46" s="10">
        <f>3/24000000*OO[[#This Row],[81 (29JUN1985 00:00:00)-Water Temperature (C)]]*OO[[#This Row],[23]]</f>
        <v>6.2516965945862492E-6</v>
      </c>
      <c r="Z46" s="10">
        <f>3/24000000*OO[[#This Row],[82 (29JUN1985 03:00:00)-Water Temperature (C)]]*OO[[#This Row],[24]]</f>
        <v>5.0007955646100001E-6</v>
      </c>
      <c r="AA46" s="10">
        <f>3/24000000*OO[[#This Row],[83 (29JUN1985 06:00:00)-Water Temperature (C)]]*OO[[#This Row],[25]]</f>
        <v>4.0336363402650001E-6</v>
      </c>
      <c r="AB46" s="10">
        <f>3/24000000*OO[[#This Row],[84 (29JUN1985 09:00:00)-Water Temperature (C)]]*OO[[#This Row],[26]]</f>
        <v>3.5309001215000004E-6</v>
      </c>
      <c r="AC46" s="10">
        <f>3/24000000*OO[[#This Row],[85 (29JUN1985 12:00:00)-Water Temperature (C)]]*OO[[#This Row],[27]]</f>
        <v>3.2099013917249997E-6</v>
      </c>
      <c r="AD46" s="10">
        <f>3/24000000*OO[[#This Row],[86 (29JUN1985 15:00:00)-Water Temperature (C)]]*OO[[#This Row],[28]]</f>
        <v>2.6082969014625001E-6</v>
      </c>
      <c r="AE46" s="10">
        <f>3/24000000*OO[[#This Row],[88 (29JUN1985 21:00:00)-Water Temperature (C)]]*OO[[#This Row],[30]]</f>
        <v>1.3790647292257499E-6</v>
      </c>
      <c r="AF46" s="10">
        <f>3/24000000*OO[[#This Row],[88 (29JUN1985 21:00:00)-Water Temperature (C)]]*OO[[#This Row],[30]]</f>
        <v>1.3790647292257499E-6</v>
      </c>
      <c r="AG46" s="10">
        <f>3/24000000*OO[[#This Row],[89 (30JUN1985 00:00:00)-Water Temperature (C)]]*OO[[#This Row],[31]]</f>
        <v>1.013663012278125E-6</v>
      </c>
      <c r="AH46" s="10">
        <f>3/24000000*OO[[#This Row],[90 (30JUN1985 03:00:00)-Water Temperature (C)]]*OO[[#This Row],[32]]</f>
        <v>7.8007269216124987E-7</v>
      </c>
      <c r="AI46" s="10">
        <f>3/24000000*OO[[#This Row],[91 (30JUN1985 06:00:00)-Water Temperature (C)]]*OO[[#This Row],[33]]</f>
        <v>6.3234570807025002E-7</v>
      </c>
      <c r="AJ46" s="10">
        <f>3/24000000*OO[[#This Row],[92 (30JUN1985 09:00:00)-Water Temperature (C)]]*OO[[#This Row],[34]]</f>
        <v>5.6279947140299998E-7</v>
      </c>
      <c r="AK46" s="10">
        <f>3/24000000*OO[[#This Row],[93 (30JUN1985 12:00:00)-Water Temperature (C)]]*OO[[#This Row],[35]]</f>
        <v>5.3828315912524991E-7</v>
      </c>
      <c r="AL46" s="10">
        <f>3/24000000*OO[[#This Row],[94 (30JUN1985 15:00:00)-Water Temperature (C)]]*OO[[#This Row],[36]]</f>
        <v>5.2493396736749998E-7</v>
      </c>
      <c r="AM46" s="10">
        <f>3/24000000*OO[[#This Row],[95 (30JUN1985 18:00:00)-Water Temperature (C)]]*OO[[#This Row],[37]]</f>
        <v>5.1017136197624992E-7</v>
      </c>
      <c r="AN46" s="10">
        <f>3/24000000*OO[[#This Row],[96 (30JUN1985 21:00:00)-Water Temperature (C)]]*OO[[#This Row],[38]]</f>
        <v>4.7911022367199996E-7</v>
      </c>
      <c r="AO46" s="10">
        <f>3/24000000*OO[[#This Row],[97 (01JUL1985 00:00:00)-Water Temperature (C)]]*OO[[#This Row],[39]]</f>
        <v>4.3409230259999995E-7</v>
      </c>
      <c r="AP46" s="10">
        <f>3/24000000*OO[[#This Row],[98 (01JUL1985 03:00:00)-Water Temperature (C)]]*OO[[#This Row],[40]]</f>
        <v>3.8225704946399996E-7</v>
      </c>
      <c r="AQ46" s="10">
        <f>3/24000000*OO[[#This Row],[99 (01JUL1985 06:00:00)-Water Temperature (C)]]*OO[[#This Row],[41]]</f>
        <v>3.3814378121475E-7</v>
      </c>
      <c r="AR46" s="10">
        <f>3/24000000*OO[[#This Row],[100 (01JUL1985 09:00:00)-Water Temperature (C)]]*OO[[#This Row],[42]]</f>
        <v>3.2753317283050002E-7</v>
      </c>
      <c r="AS46" s="10">
        <f>3/24000000*OO[[#This Row],[101 (01JUL1985 12:00:00)-Water Temperature (C)]]*OO[[#This Row],[43]]</f>
        <v>3.3105015436999995E-7</v>
      </c>
      <c r="AT46" s="10">
        <f>3/24000000*OO[[#This Row],[102 (01JUL1985 15:00:00)-Water Temperature (C)]]*OO[[#This Row],[44]]</f>
        <v>3.51571972597875E-7</v>
      </c>
      <c r="AU46" s="10">
        <f>3/24000000*OO[[#This Row],[103 (01JUL1985 18:00:00)-Water Temperature (C)]]*OO[[#This Row],[45]]</f>
        <v>3.6616866939374998E-7</v>
      </c>
      <c r="AV46" s="10">
        <f>3/24000000*OO[[#This Row],[104 (01JUL1985 21:00:00)-Water Temperature (C)]]*OO[[#This Row],[46]]</f>
        <v>3.57465444203E-7</v>
      </c>
      <c r="AW46" s="10">
        <f>3/24000000*OO[[#This Row],[105 (02JUL1985 00:00:00)-Water Temperature (C)]]*OO[[#This Row],[47]]</f>
        <v>3.2726670478225001E-7</v>
      </c>
      <c r="AX46" s="10">
        <f>3/24000000*OO[[#This Row],[106 (02JUL1985 03:00:00)-Water Temperature (C)]]*OO[[#This Row],[48]]</f>
        <v>2.9060559457099998E-7</v>
      </c>
      <c r="AY46" s="10">
        <f>3/24000000*OO[[#This Row],[107 (02JUL1985 06:00:00)-Water Temperature (C)]]*OO[[#This Row],[49]]</f>
        <v>2.6264047777412497E-7</v>
      </c>
      <c r="AZ46" s="10">
        <f>3/24000000*OO[[#This Row],[108 (02JUL1985 09:00:00)-Water Temperature (C)]]*OO[[#This Row],[50]]</f>
        <v>2.6032207085025001E-7</v>
      </c>
      <c r="BA46" s="10">
        <f>3/24000000*OO[[#This Row],[109 (02JUL1985 12:00:00)-Water Temperature (C)]]*OO[[#This Row],[51]]</f>
        <v>2.6588572872875001E-7</v>
      </c>
      <c r="BB46" s="10">
        <f>3/24000000*OO[[#This Row],[110 (02JUL1985 15:00:00)-Water Temperature (C)]]*OO[[#This Row],[52]]</f>
        <v>2.7727286288062495E-7</v>
      </c>
      <c r="BC46" s="10">
        <f>3/24000000*OO[[#This Row],[111 (02JUL1985 18:00:00)-Water Temperature (C)]]*OO[[#This Row],[53]]</f>
        <v>2.8739171792925E-7</v>
      </c>
      <c r="BD46" s="10">
        <f>3/24000000*OO[[#This Row],[112 (02JUL1985 21:00:00)-Water Temperature (C)]]*OO[[#This Row],[54]]</f>
        <v>2.7877741992899997E-7</v>
      </c>
      <c r="BE46" s="10">
        <f>3/24000000*OO[[#This Row],[113 (03JUL1985 00:00:00)-Water Temperature (C)]]*OO[[#This Row],[55]]</f>
        <v>2.5388817712649999E-7</v>
      </c>
      <c r="BF46" s="10">
        <f>3/24000000*OO[[#This Row],[114 (03JUL1985 03:00:00)-Water Temperature (C)]]*OO[[#This Row],[56]]</f>
        <v>2.2476691057200001E-7</v>
      </c>
      <c r="BG46" s="10">
        <f>3/24000000*OO[[#This Row],[115 (03JUL1985 06:00:00)-Water Temperature (C)]]*OO[[#This Row],[57]]</f>
        <v>1.9861802513312499E-7</v>
      </c>
      <c r="BH46" s="10">
        <f>3/24000000*OO[[#This Row],[116 (03JUL1985 09:00:00)-Water Temperature (C)]]*OO[[#This Row],[58]]</f>
        <v>1.9046431658400001E-7</v>
      </c>
      <c r="BI46" s="10">
        <f>3/24000000*OO[[#This Row],[117 (03JUL1985 12:00:00)-Water Temperature (C)]]*OO[[#This Row],[59]]</f>
        <v>1.9423458369462497E-7</v>
      </c>
      <c r="BJ46" s="10">
        <f>3/24000000*OO[[#This Row],[118 (03JUL1985 15:00:00)-Water Temperature (C)]]*OO[[#This Row],[60]]</f>
        <v>2.03201491131E-7</v>
      </c>
      <c r="BK46" s="10">
        <f>3/24000000*OO[[#This Row],[119 (03JUL1985 18:00:00)-Water Temperature (C)]]*OO[[#This Row],[61]]</f>
        <v>2.1241392562499999E-7</v>
      </c>
      <c r="BL46" s="10">
        <f>3/24000000*OO[[#This Row],[120 (03JUL1985 21:00:00)-Water Temperature (C)]]*OO[[#This Row],[62]]</f>
        <v>2.0711185506249998E-7</v>
      </c>
      <c r="BM46" s="10">
        <f>3/24000000*OO[[#This Row],[121 (04JUL1985 00:00:00)-Water Temperature (C)]]*OO[[#This Row],[63]]</f>
        <v>1.9081957192375001E-7</v>
      </c>
      <c r="BN46" s="10">
        <f>3/24000000*OO[[#This Row],[122 (04JUL1985 03:00:00)-Water Temperature (C)]]*OO[[#This Row],[64]]</f>
        <v>1.6933903957000001E-7</v>
      </c>
      <c r="BO46" s="10">
        <f>3/24000000*OO[[#This Row],[123 (04JUL1985 06:00:00)-Water Temperature (C)]]*OO[[#This Row],[65]]</f>
        <v>1.4976344233094999E-7</v>
      </c>
      <c r="BP46" s="10">
        <f>3/24000000*OO[[#This Row],[124 (04JUL1985 09:00:00)-Water Temperature (C)]]*OO[[#This Row],[66]]</f>
        <v>1.4093790189129997E-7</v>
      </c>
      <c r="BQ46" s="10">
        <f>3/24000000*OO[[#This Row],[125 (04JUL1985 12:00:00)-Water Temperature (C)]]*OO[[#This Row],[67]]</f>
        <v>1.36099376480875E-7</v>
      </c>
      <c r="BR46" s="10">
        <f>3/24000000*OO[[#This Row],[126 (04JUL1985 15:00:00)-Water Temperature (C)]]*OO[[#This Row],[68]]</f>
        <v>1.3890900545714996E-7</v>
      </c>
      <c r="BS46" s="10">
        <f>3/24000000*OO[[#This Row],[127 (04JUL1985 18:00:00)-Water Temperature (C)]]*OO[[#This Row],[69]]</f>
        <v>1.3803187910400001E-7</v>
      </c>
      <c r="BT46" s="10">
        <f>3/24000000*OO[[#This Row],[128 (04JUL1985 21:00:00)-Water Temperature (C)]]*OO[[#This Row],[70]]</f>
        <v>1.3289578718872497E-7</v>
      </c>
      <c r="BU46" s="10">
        <f>3/24000000*OO[[#This Row],[129 (05JUL1985 00:00:00)-Water Temperature (C)]]*OO[[#This Row],[71]]</f>
        <v>1.2402397420822498E-7</v>
      </c>
      <c r="BV46" s="10">
        <f>3/24000000*OO[[#This Row],[130 (05JUL1985 03:00:00)-Water Temperature (C)]]*OO[[#This Row],[72]]</f>
        <v>1.1410416843157499E-7</v>
      </c>
      <c r="BW46" s="10">
        <f>3/24000000*OO[[#This Row],[131 (05JUL1985 06:00:00)-Water Temperature (C)]]*OO[[#This Row],[73]]</f>
        <v>1.0513063218359998E-7</v>
      </c>
      <c r="BX46" s="10">
        <f>3/24000000*OO[[#This Row],[132 (05JUL1985 09:00:00)-Water Temperature (C)]]*OO[[#This Row],[74]]</f>
        <v>1.0498880678343749E-7</v>
      </c>
      <c r="BY46" s="10">
        <f>3/24000000*OO[[#This Row],[133 (05JUL1985 12:00:00)-Water Temperature (C)]]*OO[[#This Row],[75]]</f>
        <v>1.046597927847375E-7</v>
      </c>
      <c r="BZ46" s="10">
        <f>3/24000000*OO[[#This Row],[134 (05JUL1985 15:00:00)-Water Temperature (C)]]*OO[[#This Row],[76]]</f>
        <v>1.1025744107412501E-7</v>
      </c>
      <c r="CA46" s="10">
        <f>3/24000000*OO[[#This Row],[135 (05JUL1985 18:00:00)-Water Temperature (C)]]*OO[[#This Row],[77]]</f>
        <v>1.1487115601212499E-7</v>
      </c>
      <c r="CB46" s="10">
        <f>3/24000000*OO[[#This Row],[136 (05JUL1985 21:00:00)-Water Temperature (C)]]*OO[[#This Row],[78]]</f>
        <v>1.1366573650904998E-7</v>
      </c>
      <c r="CC46" s="10">
        <f>3/24000000*OO[[#This Row],[137 (06JUL1985 00:00:00)-Water Temperature (C)]]*OO[[#This Row],[79]]</f>
        <v>1.0687165826433749E-7</v>
      </c>
      <c r="CD46" s="10">
        <f>3/24000000*OO[[#This Row],[138 (06JUL1985 03:00:00)-Water Temperature (C)]]*OO[[#This Row],[80]]</f>
        <v>9.8292447771412504E-8</v>
      </c>
      <c r="CE46" s="10">
        <f>3/24000000*OO[[#This Row],[139 (06JUL1985 06:00:00)-Water Temperature (C)]]*OO[[#This Row],[81]]</f>
        <v>9.1318463850599985E-8</v>
      </c>
      <c r="CF46" s="10">
        <f>3/24000000*OO[[#This Row],[140 (06JUL1985 09:00:00)-Water Temperature (C)]]*OO[[#This Row],[82]]</f>
        <v>9.1456669895999988E-8</v>
      </c>
      <c r="CG46" s="10">
        <f>3/24000000*OO[[#This Row],[141 (06JUL1985 12:00:00)-Water Temperature (C)]]*OO[[#This Row],[83]]</f>
        <v>9.2802355465574998E-8</v>
      </c>
      <c r="CH46" s="10">
        <f>3/24000000*OO[[#This Row],[142 (06JUL1985 15:00:00)-Water Temperature (C)]]*OO[[#This Row],[84]]</f>
        <v>9.6043347480699995E-8</v>
      </c>
      <c r="CI46" s="10">
        <f>3/24000000*OO[[#This Row],[143 (06JUL1985 18:00:00)-Water Temperature (C)]]*OO[[#This Row],[85]]</f>
        <v>9.8262715055312479E-8</v>
      </c>
      <c r="CJ46" s="10">
        <f>3/24000000*OO[[#This Row],[144 (06JUL1985 21:00:00)-Water Temperature (C)]]*OO[[#This Row],[86]]</f>
        <v>9.4106058679075004E-8</v>
      </c>
      <c r="CK46" s="10">
        <f>3/24000000*OO[[#This Row],[145 (07JUL1985 00:00:00)-Water Temperature (C)]]*OO[[#This Row],[87]]</f>
        <v>8.5528349488399997E-8</v>
      </c>
      <c r="CL46" s="10">
        <f>3/24000000*OO[[#This Row],[146 (07JUL1985 03:00:00)-Water Temperature (C)]]*OO[[#This Row],[88]]</f>
        <v>7.6197015155975008E-8</v>
      </c>
      <c r="CM46" s="10">
        <f>3/24000000*OO[[#This Row],[147 (07JUL1985 06:00:00)-Water Temperature (C)]]*OO[[#This Row],[89]]</f>
        <v>6.7889809773574997E-8</v>
      </c>
      <c r="CN46" s="10">
        <f>3/24000000*OO[[#This Row],[148 (07JUL1985 09:00:00)-Water Temperature (C)]]*OO[[#This Row],[90]]</f>
        <v>6.4575960486074988E-8</v>
      </c>
      <c r="CO46" s="10">
        <f>3/24000000*OO[[#This Row],[149 (07JUL1985 12:00:00)-Water Temperature (C)]]*OO[[#This Row],[91]]</f>
        <v>6.6315533854500002E-8</v>
      </c>
      <c r="CP46" s="10">
        <f>3/24000000*OO[[#This Row],[150 (07JUL1985 15:00:00)-Water Temperature (C)]]*OO[[#This Row],[92]]</f>
        <v>7.3440919634174983E-8</v>
      </c>
      <c r="CQ46" s="10">
        <f>3/24000000*OO[[#This Row],[151 (07JUL1985 18:00:00)-Water Temperature (C)]]*OO[[#This Row],[93]]</f>
        <v>8.1862996028699999E-8</v>
      </c>
      <c r="CR46" s="10">
        <f>3/24000000*OO[[#This Row],[152 (07JUL1985 21:00:00)-Water Temperature (C)]]*OO[[#This Row],[94]]</f>
        <v>8.3146739761799995E-8</v>
      </c>
      <c r="CS46" s="10">
        <f>3/24000000*OO[[#This Row],[153 (08JUL1985 00:00:00)-Water Temperature (C)]]*OO[[#This Row],[95]]</f>
        <v>7.8845642524350004E-8</v>
      </c>
      <c r="CT46" s="10">
        <f>3/24000000*OO[[#This Row],[154 (08JUL1985 03:00:00)-Water Temperature (C)]]*OO[[#This Row],[96]]</f>
        <v>7.1820835402924999E-8</v>
      </c>
      <c r="CU46" s="10">
        <f>3/24000000*OO[[#This Row],[155 (08JUL1985 06:00:00)-Water Temperature (C)]]*OO[[#This Row],[97]]</f>
        <v>6.4436348978400002E-8</v>
      </c>
      <c r="CV46" s="10">
        <f>3/24000000*OO[[#This Row],[156 (08JUL1985 09:00:00)-Water Temperature (C)]]*OO[[#This Row],[98]]</f>
        <v>5.9176521101462494E-8</v>
      </c>
      <c r="CW46" s="10">
        <f>3/24000000*OO[[#This Row],[157 (08JUL1985 12:00:00)-Water Temperature (C)]]*OO[[#This Row],[99]]</f>
        <v>5.7885080647999995E-8</v>
      </c>
    </row>
    <row r="47" spans="1:101" x14ac:dyDescent="0.35">
      <c r="A47" t="s">
        <v>52</v>
      </c>
      <c r="B47">
        <v>822.63080000000002</v>
      </c>
      <c r="C47" s="10">
        <f>3/24*OO[[#This Row],[59 (26JUN1985 06:00:00)-Water Temperature (C)]]*OO[[#This Row],[1]]/SUM(OO[1])</f>
        <v>5.9788943136052477E-4</v>
      </c>
      <c r="D47" s="10">
        <f>3/24*OO[[#This Row],[60 (26JUN1985 09:00:00)-Water Temperature (C)]]*OO[[#This Row],[2]]/SUM(OO[2])</f>
        <v>6.1474966170551981E-2</v>
      </c>
      <c r="E47" s="10">
        <f>3/24*OO[[#This Row],[61 (26JUN1985 12:00:00)-Water Temperature (C)]]*OO[[#This Row],[3]]/SUM(OO[3])</f>
        <v>4.3830396247145159E-2</v>
      </c>
      <c r="F47" s="10">
        <f>3/24*OO[[#This Row],[62 (26JUN1985 15:00:00)-Water Temperature (C)]]*OO[[#This Row],[4]]/SUM(OO[4])</f>
        <v>4.9579253074357862E-3</v>
      </c>
      <c r="G47" s="10">
        <f>3/24*OO[[#This Row],[63 (26JUN1985 18:00:00)-Water Temperature (C)]]*OO[[#This Row],[5]]/SUM(OO[5])</f>
        <v>2.9072023913123219E-4</v>
      </c>
      <c r="H47" s="10">
        <f>3/24*OO[[#This Row],[64 (26JUN1985 21:00:00)-Water Temperature (C)]]*OO[[#This Row],[6]]/SUM(OO[6])</f>
        <v>4.3663801302623028E-5</v>
      </c>
      <c r="I47" s="10">
        <f>3/24*OO[[#This Row],[65 (27JUN1985 00:00:00)-Water Temperature (C)]]*OO[[#This Row],[7]]/SUM(OO[7])</f>
        <v>3.0524708887093599E-5</v>
      </c>
      <c r="J47" s="10">
        <f>3/24*OO[[#This Row],[66 (27JUN1985 03:00:00)-Water Temperature (C)]]*OO[[#This Row],[8]]/SUM(OO[8])</f>
        <v>2.5914117554666762E-5</v>
      </c>
      <c r="K47" s="10">
        <f>3/24*OO[[#This Row],[67 (27JUN1985 06:00:00)-Water Temperature (C)]]*OO[[#This Row],[9]]/SUM(OO[9])</f>
        <v>2.2170034366009631E-5</v>
      </c>
      <c r="L47" s="10">
        <f>3/24*OO[[#This Row],[68 (27JUN1985 09:00:00)-Water Temperature (C)]]*OO[[#This Row],[10]]/SUM(OO[10])</f>
        <v>1.9811059620413943E-5</v>
      </c>
      <c r="M47" s="10">
        <f>3/24*OO[[#This Row],[69 (27JUN1985 12:00:00)-Water Temperature (C)]]*OO[[#This Row],[11]]/SUM(OO[11])</f>
        <v>2.1555160932002963E-5</v>
      </c>
      <c r="N47" s="10">
        <f>3/24*OO[[#This Row],[70 (27JUN1985 15:00:00)-Water Temperature (C)]]*OO[[#This Row],[12]]/SUM(OO[12])</f>
        <v>2.4644341234004039E-5</v>
      </c>
      <c r="O47" s="10">
        <f>3/24*OO[[#This Row],[71 (27JUN1985 18:00:00)-Water Temperature (C)]]*OO[[#This Row],[13]]/SUM(OO[13])</f>
        <v>2.5904151508991122E-5</v>
      </c>
      <c r="P47" s="10">
        <f>3/24*OO[[#This Row],[72 (27JUN1985 21:00:00)-Water Temperature (C)]]*OO[[#This Row],[14]]/SUM(OO[14])</f>
        <v>2.4808221320832287E-5</v>
      </c>
      <c r="Q47" s="10">
        <f>3/24*OO[[#This Row],[73 (28JUN1985 00:00:00)-Water Temperature (C)]]*OO[[#This Row],[15]]/SUM(OO[15])</f>
        <v>2.1804859248258021E-5</v>
      </c>
      <c r="R47" s="10">
        <f>3/24*OO[[#This Row],[74 (28JUN1985 03:00:00)-Water Temperature (C)]]*OO[[#This Row],[16]]/SUM(OO[16])</f>
        <v>1.845438684411857E-5</v>
      </c>
      <c r="S47" s="10">
        <f>3/24*OO[[#This Row],[75 (28JUN1985 06:00:00)-Water Temperature (C)]]*OO[[#This Row],[17]]/SUM(OO[17])</f>
        <v>1.5713894420732164E-5</v>
      </c>
      <c r="T47" s="10">
        <f>3/24*OO[[#This Row],[76 (28JUN1985 09:00:00)-Water Temperature (C)]]*OO[[#This Row],[18]]/SUM(OO[18])</f>
        <v>1.4009300684773983E-5</v>
      </c>
      <c r="U47" s="10">
        <f>3/24*OO[[#This Row],[77 (28JUN1985 12:00:00)-Water Temperature (C)]]*OO[[#This Row],[19]]/SUM(OO[19])</f>
        <v>1.2841224646008972E-5</v>
      </c>
      <c r="V47" s="10">
        <f>3/24000000*OO[[#This Row],[78 (28JUN1985 15:00:00)-Water Temperature (C)]]*OO[[#This Row],[20]]</f>
        <v>1.1401194787200001E-5</v>
      </c>
      <c r="W47" s="10">
        <f>3/24000000*OO[[#This Row],[79 (28JUN1985 18:00:00)-Water Temperature (C)]]*OO[[#This Row],[21]]</f>
        <v>9.8998424305000006E-6</v>
      </c>
      <c r="X47" s="10">
        <f>3/24000000*OO[[#This Row],[80 (28JUN1985 21:00:00)-Water Temperature (C)]]*OO[[#This Row],[22]]</f>
        <v>8.2479036988575005E-6</v>
      </c>
      <c r="Y47" s="10">
        <f>3/24000000*OO[[#This Row],[81 (29JUN1985 00:00:00)-Water Temperature (C)]]*OO[[#This Row],[23]]</f>
        <v>6.7574448395437498E-6</v>
      </c>
      <c r="Z47" s="10">
        <f>3/24000000*OO[[#This Row],[82 (29JUN1985 03:00:00)-Water Temperature (C)]]*OO[[#This Row],[24]]</f>
        <v>5.4174724976774992E-6</v>
      </c>
      <c r="AA47" s="10">
        <f>3/24000000*OO[[#This Row],[83 (29JUN1985 06:00:00)-Water Temperature (C)]]*OO[[#This Row],[25]]</f>
        <v>4.3727799374999996E-6</v>
      </c>
      <c r="AB47" s="10">
        <f>3/24000000*OO[[#This Row],[84 (29JUN1985 09:00:00)-Water Temperature (C)]]*OO[[#This Row],[26]]</f>
        <v>3.8281857149324999E-6</v>
      </c>
      <c r="AC47" s="10">
        <f>3/24000000*OO[[#This Row],[85 (29JUN1985 12:00:00)-Water Temperature (C)]]*OO[[#This Row],[27]]</f>
        <v>3.4941893816625003E-6</v>
      </c>
      <c r="AD47" s="10">
        <f>3/24000000*OO[[#This Row],[86 (29JUN1985 15:00:00)-Water Temperature (C)]]*OO[[#This Row],[28]]</f>
        <v>2.86372814315875E-6</v>
      </c>
      <c r="AE47" s="10">
        <f>3/24000000*OO[[#This Row],[88 (29JUN1985 21:00:00)-Water Temperature (C)]]*OO[[#This Row],[30]]</f>
        <v>1.5113887363218749E-6</v>
      </c>
      <c r="AF47" s="10">
        <f>3/24000000*OO[[#This Row],[88 (29JUN1985 21:00:00)-Water Temperature (C)]]*OO[[#This Row],[30]]</f>
        <v>1.5113887363218749E-6</v>
      </c>
      <c r="AG47" s="10">
        <f>3/24000000*OO[[#This Row],[89 (30JUN1985 00:00:00)-Water Temperature (C)]]*OO[[#This Row],[31]]</f>
        <v>1.1052015195840001E-6</v>
      </c>
      <c r="AH47" s="10">
        <f>3/24000000*OO[[#This Row],[90 (30JUN1985 03:00:00)-Water Temperature (C)]]*OO[[#This Row],[32]]</f>
        <v>8.4659431881349977E-7</v>
      </c>
      <c r="AI47" s="10">
        <f>3/24000000*OO[[#This Row],[91 (30JUN1985 06:00:00)-Water Temperature (C)]]*OO[[#This Row],[33]]</f>
        <v>6.8380617222450001E-7</v>
      </c>
      <c r="AJ47" s="10">
        <f>3/24000000*OO[[#This Row],[92 (30JUN1985 09:00:00)-Water Temperature (C)]]*OO[[#This Row],[34]]</f>
        <v>6.0782678336400001E-7</v>
      </c>
      <c r="AK47" s="10">
        <f>3/24000000*OO[[#This Row],[93 (30JUN1985 12:00:00)-Water Temperature (C)]]*OO[[#This Row],[35]]</f>
        <v>5.8054736615174984E-7</v>
      </c>
      <c r="AL47" s="10">
        <f>3/24000000*OO[[#This Row],[94 (30JUN1985 15:00:00)-Water Temperature (C)]]*OO[[#This Row],[36]]</f>
        <v>5.6559381358125003E-7</v>
      </c>
      <c r="AM47" s="10">
        <f>3/24000000*OO[[#This Row],[95 (30JUN1985 18:00:00)-Water Temperature (C)]]*OO[[#This Row],[37]]</f>
        <v>5.4822100066875003E-7</v>
      </c>
      <c r="AN47" s="10">
        <f>3/24000000*OO[[#This Row],[96 (30JUN1985 21:00:00)-Water Temperature (C)]]*OO[[#This Row],[38]]</f>
        <v>5.1365340730012497E-7</v>
      </c>
      <c r="AO47" s="10">
        <f>3/24000000*OO[[#This Row],[97 (01JUL1985 00:00:00)-Water Temperature (C)]]*OO[[#This Row],[39]]</f>
        <v>4.6579706272949996E-7</v>
      </c>
      <c r="AP47" s="10">
        <f>3/24000000*OO[[#This Row],[98 (01JUL1985 03:00:00)-Water Temperature (C)]]*OO[[#This Row],[40]]</f>
        <v>4.1105231560174999E-7</v>
      </c>
      <c r="AQ47" s="10">
        <f>3/24000000*OO[[#This Row],[99 (01JUL1985 06:00:00)-Water Temperature (C)]]*OO[[#This Row],[41]]</f>
        <v>3.6414740703000001E-7</v>
      </c>
      <c r="AR47" s="10">
        <f>3/24000000*OO[[#This Row],[100 (01JUL1985 09:00:00)-Water Temperature (C)]]*OO[[#This Row],[42]]</f>
        <v>3.5316724812299999E-7</v>
      </c>
      <c r="AS47" s="10">
        <f>3/24000000*OO[[#This Row],[101 (01JUL1985 12:00:00)-Water Temperature (C)]]*OO[[#This Row],[43]]</f>
        <v>3.5456240050050001E-7</v>
      </c>
      <c r="AT47" s="10">
        <f>3/24000000*OO[[#This Row],[102 (01JUL1985 15:00:00)-Water Temperature (C)]]*OO[[#This Row],[44]]</f>
        <v>3.75172030261875E-7</v>
      </c>
      <c r="AU47" s="10">
        <f>3/24000000*OO[[#This Row],[103 (01JUL1985 18:00:00)-Water Temperature (C)]]*OO[[#This Row],[45]]</f>
        <v>3.9049948076399998E-7</v>
      </c>
      <c r="AV47" s="10">
        <f>3/24000000*OO[[#This Row],[104 (01JUL1985 21:00:00)-Water Temperature (C)]]*OO[[#This Row],[46]]</f>
        <v>3.8238094322937498E-7</v>
      </c>
      <c r="AW47" s="10">
        <f>3/24000000*OO[[#This Row],[105 (02JUL1985 00:00:00)-Water Temperature (C)]]*OO[[#This Row],[47]]</f>
        <v>3.5107754116087503E-7</v>
      </c>
      <c r="AX47" s="10">
        <f>3/24000000*OO[[#This Row],[106 (02JUL1985 03:00:00)-Water Temperature (C)]]*OO[[#This Row],[48]]</f>
        <v>3.1220644352699995E-7</v>
      </c>
      <c r="AY47" s="10">
        <f>3/24000000*OO[[#This Row],[107 (02JUL1985 06:00:00)-Water Temperature (C)]]*OO[[#This Row],[49]]</f>
        <v>2.8237941162499999E-7</v>
      </c>
      <c r="AZ47" s="10">
        <f>3/24000000*OO[[#This Row],[108 (02JUL1985 09:00:00)-Water Temperature (C)]]*OO[[#This Row],[50]]</f>
        <v>2.8039925156099996E-7</v>
      </c>
      <c r="BA47" s="10">
        <f>3/24000000*OO[[#This Row],[109 (02JUL1985 12:00:00)-Water Temperature (C)]]*OO[[#This Row],[51]]</f>
        <v>2.8527208958499999E-7</v>
      </c>
      <c r="BB47" s="10">
        <f>3/24000000*OO[[#This Row],[110 (02JUL1985 15:00:00)-Water Temperature (C)]]*OO[[#This Row],[52]]</f>
        <v>2.9680106363512495E-7</v>
      </c>
      <c r="BC47" s="10">
        <f>3/24000000*OO[[#This Row],[111 (02JUL1985 18:00:00)-Water Temperature (C)]]*OO[[#This Row],[53]]</f>
        <v>3.0774999265762501E-7</v>
      </c>
      <c r="BD47" s="10">
        <f>3/24000000*OO[[#This Row],[112 (02JUL1985 21:00:00)-Water Temperature (C)]]*OO[[#This Row],[54]]</f>
        <v>2.9874850178974998E-7</v>
      </c>
      <c r="BE47" s="10">
        <f>3/24000000*OO[[#This Row],[113 (03JUL1985 00:00:00)-Water Temperature (C)]]*OO[[#This Row],[55]]</f>
        <v>2.7242462781124999E-7</v>
      </c>
      <c r="BF47" s="10">
        <f>3/24000000*OO[[#This Row],[114 (03JUL1985 03:00:00)-Water Temperature (C)]]*OO[[#This Row],[56]]</f>
        <v>2.4161483007562496E-7</v>
      </c>
      <c r="BG47" s="10">
        <f>3/24000000*OO[[#This Row],[115 (03JUL1985 06:00:00)-Water Temperature (C)]]*OO[[#This Row],[57]]</f>
        <v>2.1376452411749999E-7</v>
      </c>
      <c r="BH47" s="10">
        <f>3/24000000*OO[[#This Row],[116 (03JUL1985 09:00:00)-Water Temperature (C)]]*OO[[#This Row],[58]]</f>
        <v>2.0540444713874999E-7</v>
      </c>
      <c r="BI47" s="10">
        <f>3/24000000*OO[[#This Row],[117 (03JUL1985 12:00:00)-Water Temperature (C)]]*OO[[#This Row],[59]]</f>
        <v>2.0873904758012499E-7</v>
      </c>
      <c r="BJ47" s="10">
        <f>3/24000000*OO[[#This Row],[118 (03JUL1985 15:00:00)-Water Temperature (C)]]*OO[[#This Row],[60]]</f>
        <v>2.1766124468874998E-7</v>
      </c>
      <c r="BK47" s="10">
        <f>3/24000000*OO[[#This Row],[119 (03JUL1985 18:00:00)-Water Temperature (C)]]*OO[[#This Row],[61]]</f>
        <v>2.2733048270625E-7</v>
      </c>
      <c r="BL47" s="10">
        <f>3/24000000*OO[[#This Row],[120 (03JUL1985 21:00:00)-Water Temperature (C)]]*OO[[#This Row],[62]]</f>
        <v>2.2168416636650002E-7</v>
      </c>
      <c r="BM47" s="10">
        <f>3/24000000*OO[[#This Row],[121 (04JUL1985 00:00:00)-Water Temperature (C)]]*OO[[#This Row],[63]]</f>
        <v>2.0477620324149997E-7</v>
      </c>
      <c r="BN47" s="10">
        <f>3/24000000*OO[[#This Row],[122 (04JUL1985 03:00:00)-Water Temperature (C)]]*OO[[#This Row],[64]]</f>
        <v>1.82153546796375E-7</v>
      </c>
      <c r="BO47" s="10">
        <f>3/24000000*OO[[#This Row],[123 (04JUL1985 06:00:00)-Water Temperature (C)]]*OO[[#This Row],[65]]</f>
        <v>1.6126880586100001E-7</v>
      </c>
      <c r="BP47" s="10">
        <f>3/24000000*OO[[#This Row],[124 (04JUL1985 09:00:00)-Water Temperature (C)]]*OO[[#This Row],[66]]</f>
        <v>1.5178472949695E-7</v>
      </c>
      <c r="BQ47" s="10">
        <f>3/24000000*OO[[#This Row],[125 (04JUL1985 12:00:00)-Water Temperature (C)]]*OO[[#This Row],[67]]</f>
        <v>1.4586090397628748E-7</v>
      </c>
      <c r="BR47" s="10">
        <f>3/24000000*OO[[#This Row],[126 (04JUL1985 15:00:00)-Water Temperature (C)]]*OO[[#This Row],[68]]</f>
        <v>1.4871221007255E-7</v>
      </c>
      <c r="BS47" s="10">
        <f>3/24000000*OO[[#This Row],[127 (04JUL1985 18:00:00)-Water Temperature (C)]]*OO[[#This Row],[69]]</f>
        <v>1.4748442054272499E-7</v>
      </c>
      <c r="BT47" s="10">
        <f>3/24000000*OO[[#This Row],[128 (04JUL1985 21:00:00)-Water Temperature (C)]]*OO[[#This Row],[70]]</f>
        <v>1.4218295844926249E-7</v>
      </c>
      <c r="BU47" s="10">
        <f>3/24000000*OO[[#This Row],[129 (05JUL1985 00:00:00)-Water Temperature (C)]]*OO[[#This Row],[71]]</f>
        <v>1.329209169057E-7</v>
      </c>
      <c r="BV47" s="10">
        <f>3/24000000*OO[[#This Row],[130 (05JUL1985 03:00:00)-Water Temperature (C)]]*OO[[#This Row],[72]]</f>
        <v>1.2241868010255E-7</v>
      </c>
      <c r="BW47" s="10">
        <f>3/24000000*OO[[#This Row],[131 (05JUL1985 06:00:00)-Water Temperature (C)]]*OO[[#This Row],[73]]</f>
        <v>1.1274043870013749E-7</v>
      </c>
      <c r="BX47" s="10">
        <f>3/24000000*OO[[#This Row],[132 (05JUL1985 09:00:00)-Water Temperature (C)]]*OO[[#This Row],[74]]</f>
        <v>1.1275161909746248E-7</v>
      </c>
      <c r="BY47" s="10">
        <f>3/24000000*OO[[#This Row],[133 (05JUL1985 12:00:00)-Water Temperature (C)]]*OO[[#This Row],[75]]</f>
        <v>1.1182451353894998E-7</v>
      </c>
      <c r="BZ47" s="10">
        <f>3/24000000*OO[[#This Row],[134 (05JUL1985 15:00:00)-Water Temperature (C)]]*OO[[#This Row],[76]]</f>
        <v>1.1768423513260001E-7</v>
      </c>
      <c r="CA47" s="10">
        <f>3/24000000*OO[[#This Row],[135 (05JUL1985 18:00:00)-Water Temperature (C)]]*OO[[#This Row],[77]]</f>
        <v>1.226103748719E-7</v>
      </c>
      <c r="CB47" s="10">
        <f>3/24000000*OO[[#This Row],[136 (05JUL1985 21:00:00)-Water Temperature (C)]]*OO[[#This Row],[78]]</f>
        <v>1.2145232178672499E-7</v>
      </c>
      <c r="CC47" s="10">
        <f>3/24000000*OO[[#This Row],[137 (06JUL1985 00:00:00)-Water Temperature (C)]]*OO[[#This Row],[79]]</f>
        <v>1.1434612661945001E-7</v>
      </c>
      <c r="CD47" s="10">
        <f>3/24000000*OO[[#This Row],[138 (06JUL1985 03:00:00)-Water Temperature (C)]]*OO[[#This Row],[80]]</f>
        <v>1.0531835860754999E-7</v>
      </c>
      <c r="CE47" s="10">
        <f>3/24000000*OO[[#This Row],[139 (06JUL1985 06:00:00)-Water Temperature (C)]]*OO[[#This Row],[81]]</f>
        <v>9.8071095281250003E-8</v>
      </c>
      <c r="CF47" s="10">
        <f>3/24000000*OO[[#This Row],[140 (06JUL1985 09:00:00)-Water Temperature (C)]]*OO[[#This Row],[82]]</f>
        <v>9.8482725210399997E-8</v>
      </c>
      <c r="CG47" s="10">
        <f>3/24000000*OO[[#This Row],[141 (06JUL1985 12:00:00)-Water Temperature (C)]]*OO[[#This Row],[83]]</f>
        <v>9.9611911353500003E-8</v>
      </c>
      <c r="CH47" s="10">
        <f>3/24000000*OO[[#This Row],[142 (06JUL1985 15:00:00)-Water Temperature (C)]]*OO[[#This Row],[84]]</f>
        <v>1.0310323184362499E-7</v>
      </c>
      <c r="CI47" s="10">
        <f>3/24000000*OO[[#This Row],[143 (06JUL1985 18:00:00)-Water Temperature (C)]]*OO[[#This Row],[85]]</f>
        <v>1.0554580795552499E-7</v>
      </c>
      <c r="CJ47" s="10">
        <f>3/24000000*OO[[#This Row],[144 (06JUL1985 21:00:00)-Water Temperature (C)]]*OO[[#This Row],[86]]</f>
        <v>1.0093321309087499E-7</v>
      </c>
      <c r="CK47" s="10">
        <f>3/24000000*OO[[#This Row],[145 (07JUL1985 00:00:00)-Water Temperature (C)]]*OO[[#This Row],[87]]</f>
        <v>9.1715733259899986E-8</v>
      </c>
      <c r="CL47" s="10">
        <f>3/24000000*OO[[#This Row],[146 (07JUL1985 03:00:00)-Water Temperature (C)]]*OO[[#This Row],[88]]</f>
        <v>8.1885486214749995E-8</v>
      </c>
      <c r="CM47" s="10">
        <f>3/24000000*OO[[#This Row],[147 (07JUL1985 06:00:00)-Water Temperature (C)]]*OO[[#This Row],[89]]</f>
        <v>7.3151567373074996E-8</v>
      </c>
      <c r="CN47" s="10">
        <f>3/24000000*OO[[#This Row],[148 (07JUL1985 09:00:00)-Water Temperature (C)]]*OO[[#This Row],[90]]</f>
        <v>6.9687950126337491E-8</v>
      </c>
      <c r="CO47" s="10">
        <f>3/24000000*OO[[#This Row],[149 (07JUL1985 12:00:00)-Water Temperature (C)]]*OO[[#This Row],[91]]</f>
        <v>7.1000548881724998E-8</v>
      </c>
      <c r="CP47" s="10">
        <f>3/24000000*OO[[#This Row],[150 (07JUL1985 15:00:00)-Water Temperature (C)]]*OO[[#This Row],[92]]</f>
        <v>7.8170587166100001E-8</v>
      </c>
      <c r="CQ47" s="10">
        <f>3/24000000*OO[[#This Row],[151 (07JUL1985 18:00:00)-Water Temperature (C)]]*OO[[#This Row],[93]]</f>
        <v>8.724834174577501E-8</v>
      </c>
      <c r="CR47" s="10">
        <f>3/24000000*OO[[#This Row],[152 (07JUL1985 21:00:00)-Water Temperature (C)]]*OO[[#This Row],[94]]</f>
        <v>8.8766003744687505E-8</v>
      </c>
      <c r="CS47" s="10">
        <f>3/24000000*OO[[#This Row],[153 (08JUL1985 00:00:00)-Water Temperature (C)]]*OO[[#This Row],[95]]</f>
        <v>8.4445258849199997E-8</v>
      </c>
      <c r="CT47" s="10">
        <f>3/24000000*OO[[#This Row],[154 (08JUL1985 03:00:00)-Water Temperature (C)]]*OO[[#This Row],[96]]</f>
        <v>7.7125294010625001E-8</v>
      </c>
      <c r="CU47" s="10">
        <f>3/24000000*OO[[#This Row],[155 (08JUL1985 06:00:00)-Water Temperature (C)]]*OO[[#This Row],[97]]</f>
        <v>6.9306732629400001E-8</v>
      </c>
      <c r="CV47" s="10">
        <f>3/24000000*OO[[#This Row],[156 (08JUL1985 09:00:00)-Water Temperature (C)]]*OO[[#This Row],[98]]</f>
        <v>6.3635019224474997E-8</v>
      </c>
      <c r="CW47" s="10">
        <f>3/24000000*OO[[#This Row],[157 (08JUL1985 12:00:00)-Water Temperature (C)]]*OO[[#This Row],[99]]</f>
        <v>6.2349786689437495E-8</v>
      </c>
    </row>
    <row r="48" spans="1:101" x14ac:dyDescent="0.35">
      <c r="A48" t="s">
        <v>53</v>
      </c>
      <c r="B48">
        <v>805.71439999999996</v>
      </c>
      <c r="C48" s="10">
        <f>3/24*OO[[#This Row],[59 (26JUN1985 06:00:00)-Water Temperature (C)]]*OO[[#This Row],[1]]/SUM(OO[1])</f>
        <v>3.0777128985058362E-4</v>
      </c>
      <c r="D48" s="10">
        <f>3/24*OO[[#This Row],[60 (26JUN1985 09:00:00)-Water Temperature (C)]]*OO[[#This Row],[2]]/SUM(OO[2])</f>
        <v>5.6513183979764126E-2</v>
      </c>
      <c r="E48" s="10">
        <f>3/24*OO[[#This Row],[61 (26JUN1985 12:00:00)-Water Temperature (C)]]*OO[[#This Row],[3]]/SUM(OO[3])</f>
        <v>4.9378505569724847E-2</v>
      </c>
      <c r="F48" s="10">
        <f>3/24*OO[[#This Row],[62 (26JUN1985 15:00:00)-Water Temperature (C)]]*OO[[#This Row],[4]]/SUM(OO[4])</f>
        <v>6.1399805314924158E-3</v>
      </c>
      <c r="G48" s="10">
        <f>3/24*OO[[#This Row],[63 (26JUN1985 18:00:00)-Water Temperature (C)]]*OO[[#This Row],[5]]/SUM(OO[5])</f>
        <v>3.6746765148554418E-4</v>
      </c>
      <c r="H48" s="10">
        <f>3/24*OO[[#This Row],[64 (26JUN1985 21:00:00)-Water Temperature (C)]]*OO[[#This Row],[6]]/SUM(OO[6])</f>
        <v>4.7497481612387174E-5</v>
      </c>
      <c r="I48" s="10">
        <f>3/24*OO[[#This Row],[65 (27JUN1985 00:00:00)-Water Temperature (C)]]*OO[[#This Row],[7]]/SUM(OO[7])</f>
        <v>3.1588314968383213E-5</v>
      </c>
      <c r="J48" s="10">
        <f>3/24*OO[[#This Row],[66 (27JUN1985 03:00:00)-Water Temperature (C)]]*OO[[#This Row],[8]]/SUM(OO[8])</f>
        <v>2.679836383154129E-5</v>
      </c>
      <c r="K48" s="10">
        <f>3/24*OO[[#This Row],[67 (27JUN1985 06:00:00)-Water Temperature (C)]]*OO[[#This Row],[9]]/SUM(OO[9])</f>
        <v>2.2951357183163811E-5</v>
      </c>
      <c r="L48" s="10">
        <f>3/24*OO[[#This Row],[68 (27JUN1985 09:00:00)-Water Temperature (C)]]*OO[[#This Row],[10]]/SUM(OO[10])</f>
        <v>2.043964869652588E-5</v>
      </c>
      <c r="M48" s="10">
        <f>3/24*OO[[#This Row],[69 (27JUN1985 12:00:00)-Water Temperature (C)]]*OO[[#This Row],[11]]/SUM(OO[11])</f>
        <v>2.2044173634806777E-5</v>
      </c>
      <c r="N48" s="10">
        <f>3/24*OO[[#This Row],[70 (27JUN1985 15:00:00)-Water Temperature (C)]]*OO[[#This Row],[12]]/SUM(OO[12])</f>
        <v>2.5313891952321843E-5</v>
      </c>
      <c r="O48" s="10">
        <f>3/24*OO[[#This Row],[71 (27JUN1985 18:00:00)-Water Temperature (C)]]*OO[[#This Row],[13]]/SUM(OO[13])</f>
        <v>2.6892582695422013E-5</v>
      </c>
      <c r="P48" s="10">
        <f>3/24*OO[[#This Row],[72 (27JUN1985 21:00:00)-Water Temperature (C)]]*OO[[#This Row],[14]]/SUM(OO[14])</f>
        <v>2.6035410157232323E-5</v>
      </c>
      <c r="Q48" s="10">
        <f>3/24*OO[[#This Row],[73 (28JUN1985 00:00:00)-Water Temperature (C)]]*OO[[#This Row],[15]]/SUM(OO[15])</f>
        <v>2.3087684215007396E-5</v>
      </c>
      <c r="R48" s="10">
        <f>3/24*OO[[#This Row],[74 (28JUN1985 03:00:00)-Water Temperature (C)]]*OO[[#This Row],[16]]/SUM(OO[16])</f>
        <v>1.9662846332603892E-5</v>
      </c>
      <c r="S48" s="10">
        <f>3/24*OO[[#This Row],[75 (28JUN1985 06:00:00)-Water Temperature (C)]]*OO[[#This Row],[17]]/SUM(OO[17])</f>
        <v>1.6824579207894578E-5</v>
      </c>
      <c r="T48" s="10">
        <f>3/24*OO[[#This Row],[76 (28JUN1985 09:00:00)-Water Temperature (C)]]*OO[[#This Row],[18]]/SUM(OO[18])</f>
        <v>1.5092810109831245E-5</v>
      </c>
      <c r="U48" s="10">
        <f>3/24*OO[[#This Row],[77 (28JUN1985 12:00:00)-Water Temperature (C)]]*OO[[#This Row],[19]]/SUM(OO[19])</f>
        <v>1.392642399776654E-5</v>
      </c>
      <c r="V48" s="10">
        <f>3/24000000*OO[[#This Row],[78 (28JUN1985 15:00:00)-Water Temperature (C)]]*OO[[#This Row],[20]]</f>
        <v>1.2440052019762498E-5</v>
      </c>
      <c r="W48" s="10">
        <f>3/24000000*OO[[#This Row],[79 (28JUN1985 18:00:00)-Water Temperature (C)]]*OO[[#This Row],[21]]</f>
        <v>1.0842009819134999E-5</v>
      </c>
      <c r="X48" s="10">
        <f>3/24000000*OO[[#This Row],[80 (28JUN1985 21:00:00)-Water Temperature (C)]]*OO[[#This Row],[22]]</f>
        <v>9.0628120355099998E-6</v>
      </c>
      <c r="Y48" s="10">
        <f>3/24000000*OO[[#This Row],[81 (29JUN1985 00:00:00)-Water Temperature (C)]]*OO[[#This Row],[23]]</f>
        <v>7.4749839059999994E-6</v>
      </c>
      <c r="Z48" s="10">
        <f>3/24000000*OO[[#This Row],[82 (29JUN1985 03:00:00)-Water Temperature (C)]]*OO[[#This Row],[24]]</f>
        <v>6.0365002612375001E-6</v>
      </c>
      <c r="AA48" s="10">
        <f>3/24000000*OO[[#This Row],[83 (29JUN1985 06:00:00)-Water Temperature (C)]]*OO[[#This Row],[25]]</f>
        <v>4.8961524521687498E-6</v>
      </c>
      <c r="AB48" s="10">
        <f>3/24000000*OO[[#This Row],[84 (29JUN1985 09:00:00)-Water Temperature (C)]]*OO[[#This Row],[26]]</f>
        <v>4.2995980847299998E-6</v>
      </c>
      <c r="AC48" s="10">
        <f>3/24000000*OO[[#This Row],[85 (29JUN1985 12:00:00)-Water Temperature (C)]]*OO[[#This Row],[27]]</f>
        <v>3.9527774707099994E-6</v>
      </c>
      <c r="AD48" s="10">
        <f>3/24000000*OO[[#This Row],[86 (29JUN1985 15:00:00)-Water Temperature (C)]]*OO[[#This Row],[28]]</f>
        <v>3.2789915149599998E-6</v>
      </c>
      <c r="AE48" s="10">
        <f>3/24000000*OO[[#This Row],[88 (29JUN1985 21:00:00)-Water Temperature (C)]]*OO[[#This Row],[30]]</f>
        <v>1.7388514438929999E-6</v>
      </c>
      <c r="AF48" s="10">
        <f>3/24000000*OO[[#This Row],[88 (29JUN1985 21:00:00)-Water Temperature (C)]]*OO[[#This Row],[30]]</f>
        <v>1.7388514438929999E-6</v>
      </c>
      <c r="AG48" s="10">
        <f>3/24000000*OO[[#This Row],[89 (30JUN1985 00:00:00)-Water Temperature (C)]]*OO[[#This Row],[31]]</f>
        <v>1.2656276118963751E-6</v>
      </c>
      <c r="AH48" s="10">
        <f>3/24000000*OO[[#This Row],[90 (30JUN1985 03:00:00)-Water Temperature (C)]]*OO[[#This Row],[32]]</f>
        <v>9.6467301520800006E-7</v>
      </c>
      <c r="AI48" s="10">
        <f>3/24000000*OO[[#This Row],[91 (30JUN1985 06:00:00)-Water Temperature (C)]]*OO[[#This Row],[33]]</f>
        <v>7.760469182901251E-7</v>
      </c>
      <c r="AJ48" s="10">
        <f>3/24000000*OO[[#This Row],[92 (30JUN1985 09:00:00)-Water Temperature (C)]]*OO[[#This Row],[34]]</f>
        <v>6.8774332779124994E-7</v>
      </c>
      <c r="AK48" s="10">
        <f>3/24000000*OO[[#This Row],[93 (30JUN1985 12:00:00)-Water Temperature (C)]]*OO[[#This Row],[35]]</f>
        <v>6.5464093866812509E-7</v>
      </c>
      <c r="AL48" s="10">
        <f>3/24000000*OO[[#This Row],[94 (30JUN1985 15:00:00)-Water Temperature (C)]]*OO[[#This Row],[36]]</f>
        <v>6.36620081959375E-7</v>
      </c>
      <c r="AM48" s="10">
        <f>3/24000000*OO[[#This Row],[95 (30JUN1985 18:00:00)-Water Temperature (C)]]*OO[[#This Row],[37]]</f>
        <v>6.1661735406687495E-7</v>
      </c>
      <c r="AN48" s="10">
        <f>3/24000000*OO[[#This Row],[96 (30JUN1985 21:00:00)-Water Temperature (C)]]*OO[[#This Row],[38]]</f>
        <v>5.7685458871425E-7</v>
      </c>
      <c r="AO48" s="10">
        <f>3/24000000*OO[[#This Row],[97 (01JUL1985 00:00:00)-Water Temperature (C)]]*OO[[#This Row],[39]]</f>
        <v>5.2340677630649999E-7</v>
      </c>
      <c r="AP48" s="10">
        <f>3/24000000*OO[[#This Row],[98 (01JUL1985 03:00:00)-Water Temperature (C)]]*OO[[#This Row],[40]]</f>
        <v>4.6291415681287496E-7</v>
      </c>
      <c r="AQ48" s="10">
        <f>3/24000000*OO[[#This Row],[99 (01JUL1985 06:00:00)-Water Temperature (C)]]*OO[[#This Row],[41]]</f>
        <v>4.0985630358750002E-7</v>
      </c>
      <c r="AR48" s="10">
        <f>3/24000000*OO[[#This Row],[100 (01JUL1985 09:00:00)-Water Temperature (C)]]*OO[[#This Row],[42]]</f>
        <v>3.9727814262824995E-7</v>
      </c>
      <c r="AS48" s="10">
        <f>3/24000000*OO[[#This Row],[101 (01JUL1985 12:00:00)-Water Temperature (C)]]*OO[[#This Row],[43]]</f>
        <v>3.9650132095762496E-7</v>
      </c>
      <c r="AT48" s="10">
        <f>3/24000000*OO[[#This Row],[102 (01JUL1985 15:00:00)-Water Temperature (C)]]*OO[[#This Row],[44]]</f>
        <v>4.1793298256999997E-7</v>
      </c>
      <c r="AU48" s="10">
        <f>3/24000000*OO[[#This Row],[103 (01JUL1985 18:00:00)-Water Temperature (C)]]*OO[[#This Row],[45]]</f>
        <v>4.3497016141825003E-7</v>
      </c>
      <c r="AV48" s="10">
        <f>3/24000000*OO[[#This Row],[104 (01JUL1985 21:00:00)-Water Temperature (C)]]*OO[[#This Row],[46]]</f>
        <v>4.2745087429200002E-7</v>
      </c>
      <c r="AW48" s="10">
        <f>3/24000000*OO[[#This Row],[105 (02JUL1985 00:00:00)-Water Temperature (C)]]*OO[[#This Row],[47]]</f>
        <v>3.9381223901549993E-7</v>
      </c>
      <c r="AX48" s="10">
        <f>3/24000000*OO[[#This Row],[106 (02JUL1985 03:00:00)-Water Temperature (C)]]*OO[[#This Row],[48]]</f>
        <v>3.5086515998774998E-7</v>
      </c>
      <c r="AY48" s="10">
        <f>3/24000000*OO[[#This Row],[107 (02JUL1985 06:00:00)-Water Temperature (C)]]*OO[[#This Row],[49]]</f>
        <v>3.1695010412574998E-7</v>
      </c>
      <c r="AZ48" s="10">
        <f>3/24000000*OO[[#This Row],[108 (02JUL1985 09:00:00)-Water Temperature (C)]]*OO[[#This Row],[50]]</f>
        <v>3.1484562550187502E-7</v>
      </c>
      <c r="BA48" s="10">
        <f>3/24000000*OO[[#This Row],[109 (02JUL1985 12:00:00)-Water Temperature (C)]]*OO[[#This Row],[51]]</f>
        <v>3.19195921896E-7</v>
      </c>
      <c r="BB48" s="10">
        <f>3/24000000*OO[[#This Row],[110 (02JUL1985 15:00:00)-Water Temperature (C)]]*OO[[#This Row],[52]]</f>
        <v>3.3135115407749998E-7</v>
      </c>
      <c r="BC48" s="10">
        <f>3/24000000*OO[[#This Row],[111 (02JUL1985 18:00:00)-Water Temperature (C)]]*OO[[#This Row],[53]]</f>
        <v>3.4369671606274999E-7</v>
      </c>
      <c r="BD48" s="10">
        <f>3/24000000*OO[[#This Row],[112 (02JUL1985 21:00:00)-Water Temperature (C)]]*OO[[#This Row],[54]]</f>
        <v>3.3460998990600001E-7</v>
      </c>
      <c r="BE48" s="10">
        <f>3/24000000*OO[[#This Row],[113 (03JUL1985 00:00:00)-Water Temperature (C)]]*OO[[#This Row],[55]]</f>
        <v>3.0563872200675E-7</v>
      </c>
      <c r="BF48" s="10">
        <f>3/24000000*OO[[#This Row],[114 (03JUL1985 03:00:00)-Water Temperature (C)]]*OO[[#This Row],[56]]</f>
        <v>2.7165617193825E-7</v>
      </c>
      <c r="BG48" s="10">
        <f>3/24000000*OO[[#This Row],[115 (03JUL1985 06:00:00)-Water Temperature (C)]]*OO[[#This Row],[57]]</f>
        <v>2.4034923067749996E-7</v>
      </c>
      <c r="BH48" s="10">
        <f>3/24000000*OO[[#This Row],[116 (03JUL1985 09:00:00)-Water Temperature (C)]]*OO[[#This Row],[58]]</f>
        <v>2.3098068415949997E-7</v>
      </c>
      <c r="BI48" s="10">
        <f>3/24000000*OO[[#This Row],[117 (03JUL1985 12:00:00)-Water Temperature (C)]]*OO[[#This Row],[59]]</f>
        <v>2.3384251694324996E-7</v>
      </c>
      <c r="BJ48" s="10">
        <f>3/24000000*OO[[#This Row],[118 (03JUL1985 15:00:00)-Water Temperature (C)]]*OO[[#This Row],[60]]</f>
        <v>2.4300967639200001E-7</v>
      </c>
      <c r="BK48" s="10">
        <f>3/24000000*OO[[#This Row],[119 (03JUL1985 18:00:00)-Water Temperature (C)]]*OO[[#This Row],[61]]</f>
        <v>2.5376801542249996E-7</v>
      </c>
      <c r="BL48" s="10">
        <f>3/24000000*OO[[#This Row],[120 (03JUL1985 21:00:00)-Water Temperature (C)]]*OO[[#This Row],[62]]</f>
        <v>2.4798978613799999E-7</v>
      </c>
      <c r="BM48" s="10">
        <f>3/24000000*OO[[#This Row],[121 (04JUL1985 00:00:00)-Water Temperature (C)]]*OO[[#This Row],[63]]</f>
        <v>2.2970430223649998E-7</v>
      </c>
      <c r="BN48" s="10">
        <f>3/24000000*OO[[#This Row],[122 (04JUL1985 03:00:00)-Water Temperature (C)]]*OO[[#This Row],[64]]</f>
        <v>2.0490558454724998E-7</v>
      </c>
      <c r="BO48" s="10">
        <f>3/24000000*OO[[#This Row],[123 (04JUL1985 06:00:00)-Water Temperature (C)]]*OO[[#This Row],[65]]</f>
        <v>1.8146257715350001E-7</v>
      </c>
      <c r="BP48" s="10">
        <f>3/24000000*OO[[#This Row],[124 (04JUL1985 09:00:00)-Water Temperature (C)]]*OO[[#This Row],[66]]</f>
        <v>1.70546718150875E-7</v>
      </c>
      <c r="BQ48" s="10">
        <f>3/24000000*OO[[#This Row],[125 (04JUL1985 12:00:00)-Water Temperature (C)]]*OO[[#This Row],[67]]</f>
        <v>1.6324911594824997E-7</v>
      </c>
      <c r="BR48" s="10">
        <f>3/24000000*OO[[#This Row],[126 (04JUL1985 15:00:00)-Water Temperature (C)]]*OO[[#This Row],[68]]</f>
        <v>1.6603551355037498E-7</v>
      </c>
      <c r="BS48" s="10">
        <f>3/24000000*OO[[#This Row],[127 (04JUL1985 18:00:00)-Water Temperature (C)]]*OO[[#This Row],[69]]</f>
        <v>1.646608465545E-7</v>
      </c>
      <c r="BT48" s="10">
        <f>3/24000000*OO[[#This Row],[128 (04JUL1985 21:00:00)-Water Temperature (C)]]*OO[[#This Row],[70]]</f>
        <v>1.58947705109375E-7</v>
      </c>
      <c r="BU48" s="10">
        <f>3/24000000*OO[[#This Row],[129 (05JUL1985 00:00:00)-Water Temperature (C)]]*OO[[#This Row],[71]]</f>
        <v>1.4889235519045001E-7</v>
      </c>
      <c r="BV48" s="10">
        <f>3/24000000*OO[[#This Row],[130 (05JUL1985 03:00:00)-Water Temperature (C)]]*OO[[#This Row],[72]]</f>
        <v>1.3729473955679999E-7</v>
      </c>
      <c r="BW48" s="10">
        <f>3/24000000*OO[[#This Row],[131 (05JUL1985 06:00:00)-Water Temperature (C)]]*OO[[#This Row],[73]]</f>
        <v>1.2634748376359998E-7</v>
      </c>
      <c r="BX48" s="10">
        <f>3/24000000*OO[[#This Row],[132 (05JUL1985 09:00:00)-Water Temperature (C)]]*OO[[#This Row],[74]]</f>
        <v>1.2625484397176249E-7</v>
      </c>
      <c r="BY48" s="10">
        <f>3/24000000*OO[[#This Row],[133 (05JUL1985 12:00:00)-Water Temperature (C)]]*OO[[#This Row],[75]]</f>
        <v>1.2480556803419997E-7</v>
      </c>
      <c r="BZ48" s="10">
        <f>3/24000000*OO[[#This Row],[134 (05JUL1985 15:00:00)-Water Temperature (C)]]*OO[[#This Row],[76]]</f>
        <v>1.3100118977277499E-7</v>
      </c>
      <c r="CA48" s="10">
        <f>3/24000000*OO[[#This Row],[135 (05JUL1985 18:00:00)-Water Temperature (C)]]*OO[[#This Row],[77]]</f>
        <v>1.36575396391925E-7</v>
      </c>
      <c r="CB48" s="10">
        <f>3/24000000*OO[[#This Row],[136 (05JUL1985 21:00:00)-Water Temperature (C)]]*OO[[#This Row],[78]]</f>
        <v>1.3572836774393749E-7</v>
      </c>
      <c r="CC48" s="10">
        <f>3/24000000*OO[[#This Row],[137 (06JUL1985 00:00:00)-Water Temperature (C)]]*OO[[#This Row],[79]]</f>
        <v>1.2805962952155E-7</v>
      </c>
      <c r="CD48" s="10">
        <f>3/24000000*OO[[#This Row],[138 (06JUL1985 03:00:00)-Water Temperature (C)]]*OO[[#This Row],[80]]</f>
        <v>1.1817881082539999E-7</v>
      </c>
      <c r="CE48" s="10">
        <f>3/24000000*OO[[#This Row],[139 (06JUL1985 06:00:00)-Water Temperature (C)]]*OO[[#This Row],[81]]</f>
        <v>1.101037854611625E-7</v>
      </c>
      <c r="CF48" s="10">
        <f>3/24000000*OO[[#This Row],[140 (06JUL1985 09:00:00)-Water Temperature (C)]]*OO[[#This Row],[82]]</f>
        <v>1.1076898075529998E-7</v>
      </c>
      <c r="CG48" s="10">
        <f>3/24000000*OO[[#This Row],[141 (06JUL1985 12:00:00)-Water Temperature (C)]]*OO[[#This Row],[83]]</f>
        <v>1.1183868874799999E-7</v>
      </c>
      <c r="CH48" s="10">
        <f>3/24000000*OO[[#This Row],[142 (06JUL1985 15:00:00)-Water Temperature (C)]]*OO[[#This Row],[84]]</f>
        <v>1.1563243914284998E-7</v>
      </c>
      <c r="CI48" s="10">
        <f>3/24000000*OO[[#This Row],[143 (06JUL1985 18:00:00)-Water Temperature (C)]]*OO[[#This Row],[85]]</f>
        <v>1.1846540529643751E-7</v>
      </c>
      <c r="CJ48" s="10">
        <f>3/24000000*OO[[#This Row],[144 (06JUL1985 21:00:00)-Water Temperature (C)]]*OO[[#This Row],[86]]</f>
        <v>1.1350845471322499E-7</v>
      </c>
      <c r="CK48" s="10">
        <f>3/24000000*OO[[#This Row],[145 (07JUL1985 00:00:00)-Water Temperature (C)]]*OO[[#This Row],[87]]</f>
        <v>1.0312239784578749E-7</v>
      </c>
      <c r="CL48" s="10">
        <f>3/24000000*OO[[#This Row],[146 (07JUL1985 03:00:00)-Water Temperature (C)]]*OO[[#This Row],[88]]</f>
        <v>9.2291951780174993E-8</v>
      </c>
      <c r="CM48" s="10">
        <f>3/24000000*OO[[#This Row],[147 (07JUL1985 06:00:00)-Water Temperature (C)]]*OO[[#This Row],[89]]</f>
        <v>8.2495613828949997E-8</v>
      </c>
      <c r="CN48" s="10">
        <f>3/24000000*OO[[#This Row],[148 (07JUL1985 09:00:00)-Water Temperature (C)]]*OO[[#This Row],[90]]</f>
        <v>7.8671398093749995E-8</v>
      </c>
      <c r="CO48" s="10">
        <f>3/24000000*OO[[#This Row],[149 (07JUL1985 12:00:00)-Water Temperature (C)]]*OO[[#This Row],[91]]</f>
        <v>7.9526058960599994E-8</v>
      </c>
      <c r="CP48" s="10">
        <f>3/24000000*OO[[#This Row],[150 (07JUL1985 15:00:00)-Water Temperature (C)]]*OO[[#This Row],[92]]</f>
        <v>8.699170900694999E-8</v>
      </c>
      <c r="CQ48" s="10">
        <f>3/24000000*OO[[#This Row],[151 (07JUL1985 18:00:00)-Water Temperature (C)]]*OO[[#This Row],[93]]</f>
        <v>9.7281662581700011E-8</v>
      </c>
      <c r="CR48" s="10">
        <f>3/24000000*OO[[#This Row],[152 (07JUL1985 21:00:00)-Water Temperature (C)]]*OO[[#This Row],[94]]</f>
        <v>9.9455543137637491E-8</v>
      </c>
      <c r="CS48" s="10">
        <f>3/24000000*OO[[#This Row],[153 (08JUL1985 00:00:00)-Water Temperature (C)]]*OO[[#This Row],[95]]</f>
        <v>9.5001905178787498E-8</v>
      </c>
      <c r="CT48" s="10">
        <f>3/24000000*OO[[#This Row],[154 (08JUL1985 03:00:00)-Water Temperature (C)]]*OO[[#This Row],[96]]</f>
        <v>8.7084786761937496E-8</v>
      </c>
      <c r="CU48" s="10">
        <f>3/24000000*OO[[#This Row],[155 (08JUL1985 06:00:00)-Water Temperature (C)]]*OO[[#This Row],[97]]</f>
        <v>7.8434555764687502E-8</v>
      </c>
      <c r="CV48" s="10">
        <f>3/24000000*OO[[#This Row],[156 (08JUL1985 09:00:00)-Water Temperature (C)]]*OO[[#This Row],[98]]</f>
        <v>7.1946170018624993E-8</v>
      </c>
      <c r="CW48" s="10">
        <f>3/24000000*OO[[#This Row],[157 (08JUL1985 12:00:00)-Water Temperature (C)]]*OO[[#This Row],[99]]</f>
        <v>7.0611200153149983E-8</v>
      </c>
    </row>
    <row r="49" spans="1:101" x14ac:dyDescent="0.35">
      <c r="A49" t="s">
        <v>54</v>
      </c>
      <c r="B49">
        <v>622.84360000000004</v>
      </c>
      <c r="C49" s="10">
        <f>3/24*OO[[#This Row],[59 (26JUN1985 06:00:00)-Water Temperature (C)]]*OO[[#This Row],[1]]/SUM(OO[1])</f>
        <v>1.3393415361084425E-4</v>
      </c>
      <c r="D49" s="10">
        <f>3/24*OO[[#This Row],[60 (26JUN1985 09:00:00)-Water Temperature (C)]]*OO[[#This Row],[2]]/SUM(OO[2])</f>
        <v>4.7801601954092394E-2</v>
      </c>
      <c r="E49" s="10">
        <f>3/24*OO[[#This Row],[61 (26JUN1985 12:00:00)-Water Temperature (C)]]*OO[[#This Row],[3]]/SUM(OO[3])</f>
        <v>5.6052738932777263E-2</v>
      </c>
      <c r="F49" s="10">
        <f>3/24*OO[[#This Row],[62 (26JUN1985 15:00:00)-Water Temperature (C)]]*OO[[#This Row],[4]]/SUM(OO[4])</f>
        <v>8.4421827193831064E-3</v>
      </c>
      <c r="G49" s="10">
        <f>3/24*OO[[#This Row],[63 (26JUN1985 18:00:00)-Water Temperature (C)]]*OO[[#This Row],[5]]/SUM(OO[5])</f>
        <v>5.5351190273031944E-4</v>
      </c>
      <c r="H49" s="10">
        <f>3/24*OO[[#This Row],[64 (26JUN1985 21:00:00)-Water Temperature (C)]]*OO[[#This Row],[6]]/SUM(OO[6])</f>
        <v>5.6164794676495154E-5</v>
      </c>
      <c r="I49" s="10">
        <f>3/24*OO[[#This Row],[65 (27JUN1985 00:00:00)-Water Temperature (C)]]*OO[[#This Row],[7]]/SUM(OO[7])</f>
        <v>3.2656877179321828E-5</v>
      </c>
      <c r="J49" s="10">
        <f>3/24*OO[[#This Row],[66 (27JUN1985 03:00:00)-Water Temperature (C)]]*OO[[#This Row],[8]]/SUM(OO[8])</f>
        <v>2.7546831644042454E-5</v>
      </c>
      <c r="K49" s="10">
        <f>3/24*OO[[#This Row],[67 (27JUN1985 06:00:00)-Water Temperature (C)]]*OO[[#This Row],[9]]/SUM(OO[9])</f>
        <v>2.3608103813267402E-5</v>
      </c>
      <c r="L49" s="10">
        <f>3/24*OO[[#This Row],[68 (27JUN1985 09:00:00)-Water Temperature (C)]]*OO[[#This Row],[10]]/SUM(OO[10])</f>
        <v>2.0927298711591847E-5</v>
      </c>
      <c r="M49" s="10">
        <f>3/24*OO[[#This Row],[69 (27JUN1985 12:00:00)-Water Temperature (C)]]*OO[[#This Row],[11]]/SUM(OO[11])</f>
        <v>2.2224749475316677E-5</v>
      </c>
      <c r="N49" s="10">
        <f>3/24*OO[[#This Row],[70 (27JUN1985 15:00:00)-Water Temperature (C)]]*OO[[#This Row],[12]]/SUM(OO[12])</f>
        <v>2.5571541199188311E-5</v>
      </c>
      <c r="O49" s="10">
        <f>3/24*OO[[#This Row],[71 (27JUN1985 18:00:00)-Water Temperature (C)]]*OO[[#This Row],[13]]/SUM(OO[13])</f>
        <v>2.7524828464636956E-5</v>
      </c>
      <c r="P49" s="10">
        <f>3/24*OO[[#This Row],[72 (27JUN1985 21:00:00)-Water Temperature (C)]]*OO[[#This Row],[14]]/SUM(OO[14])</f>
        <v>2.7049168577085879E-5</v>
      </c>
      <c r="Q49" s="10">
        <f>3/24*OO[[#This Row],[73 (28JUN1985 00:00:00)-Water Temperature (C)]]*OO[[#This Row],[15]]/SUM(OO[15])</f>
        <v>2.4264863856087588E-5</v>
      </c>
      <c r="R49" s="10">
        <f>3/24*OO[[#This Row],[74 (28JUN1985 03:00:00)-Water Temperature (C)]]*OO[[#This Row],[16]]/SUM(OO[16])</f>
        <v>2.0829042216272785E-5</v>
      </c>
      <c r="S49" s="10">
        <f>3/24*OO[[#This Row],[75 (28JUN1985 06:00:00)-Water Temperature (C)]]*OO[[#This Row],[17]]/SUM(OO[17])</f>
        <v>1.7902598333446237E-5</v>
      </c>
      <c r="T49" s="10">
        <f>3/24*OO[[#This Row],[76 (28JUN1985 09:00:00)-Water Temperature (C)]]*OO[[#This Row],[18]]/SUM(OO[18])</f>
        <v>1.6154353579809401E-5</v>
      </c>
      <c r="U49" s="10">
        <f>3/24*OO[[#This Row],[77 (28JUN1985 12:00:00)-Water Temperature (C)]]*OO[[#This Row],[19]]/SUM(OO[19])</f>
        <v>1.4994800571845172E-5</v>
      </c>
      <c r="V49" s="10">
        <f>3/24000000*OO[[#This Row],[78 (28JUN1985 15:00:00)-Water Temperature (C)]]*OO[[#This Row],[20]]</f>
        <v>1.3521713460880002E-5</v>
      </c>
      <c r="W49" s="10">
        <f>3/24000000*OO[[#This Row],[79 (28JUN1985 18:00:00)-Water Temperature (C)]]*OO[[#This Row],[21]]</f>
        <v>1.1848119989208748E-5</v>
      </c>
      <c r="X49" s="10">
        <f>3/24000000*OO[[#This Row],[80 (28JUN1985 21:00:00)-Water Temperature (C)]]*OO[[#This Row],[22]]</f>
        <v>9.9471176769900004E-6</v>
      </c>
      <c r="Y49" s="10">
        <f>3/24000000*OO[[#This Row],[81 (29JUN1985 00:00:00)-Water Temperature (C)]]*OO[[#This Row],[23]]</f>
        <v>8.2498194766399987E-6</v>
      </c>
      <c r="Z49" s="10">
        <f>3/24000000*OO[[#This Row],[82 (29JUN1985 03:00:00)-Water Temperature (C)]]*OO[[#This Row],[24]]</f>
        <v>6.7115037839100013E-6</v>
      </c>
      <c r="AA49" s="10">
        <f>3/24000000*OO[[#This Row],[83 (29JUN1985 06:00:00)-Water Temperature (C)]]*OO[[#This Row],[25]]</f>
        <v>5.4617278404749999E-6</v>
      </c>
      <c r="AB49" s="10">
        <f>3/24000000*OO[[#This Row],[84 (29JUN1985 09:00:00)-Water Temperature (C)]]*OO[[#This Row],[26]]</f>
        <v>4.7917027393224994E-6</v>
      </c>
      <c r="AC49" s="10">
        <f>3/24000000*OO[[#This Row],[85 (29JUN1985 12:00:00)-Water Temperature (C)]]*OO[[#This Row],[27]]</f>
        <v>4.4281541761587492E-6</v>
      </c>
      <c r="AD49" s="10">
        <f>3/24000000*OO[[#This Row],[86 (29JUN1985 15:00:00)-Water Temperature (C)]]*OO[[#This Row],[28]]</f>
        <v>3.7403429152824994E-6</v>
      </c>
      <c r="AE49" s="10">
        <f>3/24000000*OO[[#This Row],[88 (29JUN1985 21:00:00)-Water Temperature (C)]]*OO[[#This Row],[30]]</f>
        <v>2.0103069964250001E-6</v>
      </c>
      <c r="AF49" s="10">
        <f>3/24000000*OO[[#This Row],[88 (29JUN1985 21:00:00)-Water Temperature (C)]]*OO[[#This Row],[30]]</f>
        <v>2.0103069964250001E-6</v>
      </c>
      <c r="AG49" s="10">
        <f>3/24000000*OO[[#This Row],[89 (30JUN1985 00:00:00)-Water Temperature (C)]]*OO[[#This Row],[31]]</f>
        <v>1.4525062166339999E-6</v>
      </c>
      <c r="AH49" s="10">
        <f>3/24000000*OO[[#This Row],[90 (30JUN1985 03:00:00)-Water Temperature (C)]]*OO[[#This Row],[32]]</f>
        <v>1.0979394587694999E-6</v>
      </c>
      <c r="AI49" s="10">
        <f>3/24000000*OO[[#This Row],[91 (30JUN1985 06:00:00)-Water Temperature (C)]]*OO[[#This Row],[33]]</f>
        <v>8.7701596552724987E-7</v>
      </c>
      <c r="AJ49" s="10">
        <f>3/24000000*OO[[#This Row],[92 (30JUN1985 09:00:00)-Water Temperature (C)]]*OO[[#This Row],[34]]</f>
        <v>7.7116310356425006E-7</v>
      </c>
      <c r="AK49" s="10">
        <f>3/24000000*OO[[#This Row],[93 (30JUN1985 12:00:00)-Water Temperature (C)]]*OO[[#This Row],[35]]</f>
        <v>7.2885889156499996E-7</v>
      </c>
      <c r="AL49" s="10">
        <f>3/24000000*OO[[#This Row],[94 (30JUN1985 15:00:00)-Water Temperature (C)]]*OO[[#This Row],[36]]</f>
        <v>7.0788462665624995E-7</v>
      </c>
      <c r="AM49" s="10">
        <f>3/24000000*OO[[#This Row],[95 (30JUN1985 18:00:00)-Water Temperature (C)]]*OO[[#This Row],[37]]</f>
        <v>6.8550864062199995E-7</v>
      </c>
      <c r="AN49" s="10">
        <f>3/24000000*OO[[#This Row],[96 (30JUN1985 21:00:00)-Water Temperature (C)]]*OO[[#This Row],[38]]</f>
        <v>6.4058667660324988E-7</v>
      </c>
      <c r="AO49" s="10">
        <f>3/24000000*OO[[#This Row],[97 (01JUL1985 00:00:00)-Water Temperature (C)]]*OO[[#This Row],[39]]</f>
        <v>5.8190322649899997E-7</v>
      </c>
      <c r="AP49" s="10">
        <f>3/24000000*OO[[#This Row],[98 (01JUL1985 03:00:00)-Water Temperature (C)]]*OO[[#This Row],[40]]</f>
        <v>5.1659380598750005E-7</v>
      </c>
      <c r="AQ49" s="10">
        <f>3/24000000*OO[[#This Row],[99 (01JUL1985 06:00:00)-Water Temperature (C)]]*OO[[#This Row],[41]]</f>
        <v>4.56756353291E-7</v>
      </c>
      <c r="AR49" s="10">
        <f>3/24000000*OO[[#This Row],[100 (01JUL1985 09:00:00)-Water Temperature (C)]]*OO[[#This Row],[42]]</f>
        <v>4.4121215178099999E-7</v>
      </c>
      <c r="AS49" s="10">
        <f>3/24000000*OO[[#This Row],[101 (01JUL1985 12:00:00)-Water Temperature (C)]]*OO[[#This Row],[43]]</f>
        <v>4.3760704555912501E-7</v>
      </c>
      <c r="AT49" s="10">
        <f>3/24000000*OO[[#This Row],[102 (01JUL1985 15:00:00)-Water Temperature (C)]]*OO[[#This Row],[44]]</f>
        <v>4.579664777415E-7</v>
      </c>
      <c r="AU49" s="10">
        <f>3/24000000*OO[[#This Row],[103 (01JUL1985 18:00:00)-Water Temperature (C)]]*OO[[#This Row],[45]]</f>
        <v>4.7647267290549996E-7</v>
      </c>
      <c r="AV49" s="10">
        <f>3/24000000*OO[[#This Row],[104 (01JUL1985 21:00:00)-Water Temperature (C)]]*OO[[#This Row],[46]]</f>
        <v>4.7117097915300005E-7</v>
      </c>
      <c r="AW49" s="10">
        <f>3/24000000*OO[[#This Row],[105 (02JUL1985 00:00:00)-Water Temperature (C)]]*OO[[#This Row],[47]]</f>
        <v>4.3687194718799996E-7</v>
      </c>
      <c r="AX49" s="10">
        <f>3/24000000*OO[[#This Row],[106 (02JUL1985 03:00:00)-Water Temperature (C)]]*OO[[#This Row],[48]]</f>
        <v>3.9063571127049993E-7</v>
      </c>
      <c r="AY49" s="10">
        <f>3/24000000*OO[[#This Row],[107 (02JUL1985 06:00:00)-Water Temperature (C)]]*OO[[#This Row],[49]]</f>
        <v>3.5184465483387498E-7</v>
      </c>
      <c r="AZ49" s="10">
        <f>3/24000000*OO[[#This Row],[108 (02JUL1985 09:00:00)-Water Temperature (C)]]*OO[[#This Row],[50]]</f>
        <v>3.4863181745599997E-7</v>
      </c>
      <c r="BA49" s="10">
        <f>3/24000000*OO[[#This Row],[109 (02JUL1985 12:00:00)-Water Temperature (C)]]*OO[[#This Row],[51]]</f>
        <v>3.5191837214474995E-7</v>
      </c>
      <c r="BB49" s="10">
        <f>3/24000000*OO[[#This Row],[110 (02JUL1985 15:00:00)-Water Temperature (C)]]*OO[[#This Row],[52]]</f>
        <v>3.6402379019999997E-7</v>
      </c>
      <c r="BC49" s="10">
        <f>3/24000000*OO[[#This Row],[111 (02JUL1985 18:00:00)-Water Temperature (C)]]*OO[[#This Row],[53]]</f>
        <v>3.7784905670549996E-7</v>
      </c>
      <c r="BD49" s="10">
        <f>3/24000000*OO[[#This Row],[112 (02JUL1985 21:00:00)-Water Temperature (C)]]*OO[[#This Row],[54]]</f>
        <v>3.7013014123650004E-7</v>
      </c>
      <c r="BE49" s="10">
        <f>3/24000000*OO[[#This Row],[113 (03JUL1985 00:00:00)-Water Temperature (C)]]*OO[[#This Row],[55]]</f>
        <v>3.3925235156399999E-7</v>
      </c>
      <c r="BF49" s="10">
        <f>3/24000000*OO[[#This Row],[114 (03JUL1985 03:00:00)-Water Temperature (C)]]*OO[[#This Row],[56]]</f>
        <v>3.0263840706000001E-7</v>
      </c>
      <c r="BG49" s="10">
        <f>3/24000000*OO[[#This Row],[115 (03JUL1985 06:00:00)-Water Temperature (C)]]*OO[[#This Row],[57]]</f>
        <v>2.6767089874050001E-7</v>
      </c>
      <c r="BH49" s="10">
        <f>3/24000000*OO[[#This Row],[116 (03JUL1985 09:00:00)-Water Temperature (C)]]*OO[[#This Row],[58]]</f>
        <v>2.564723461965E-7</v>
      </c>
      <c r="BI49" s="10">
        <f>3/24000000*OO[[#This Row],[117 (03JUL1985 12:00:00)-Water Temperature (C)]]*OO[[#This Row],[59]]</f>
        <v>2.5822928941212496E-7</v>
      </c>
      <c r="BJ49" s="10">
        <f>3/24000000*OO[[#This Row],[118 (03JUL1985 15:00:00)-Water Temperature (C)]]*OO[[#This Row],[60]]</f>
        <v>2.6715680251649995E-7</v>
      </c>
      <c r="BK49" s="10">
        <f>3/24000000*OO[[#This Row],[119 (03JUL1985 18:00:00)-Water Temperature (C)]]*OO[[#This Row],[61]]</f>
        <v>2.7877610042324998E-7</v>
      </c>
      <c r="BL49" s="10">
        <f>3/24000000*OO[[#This Row],[120 (03JUL1985 21:00:00)-Water Temperature (C)]]*OO[[#This Row],[62]]</f>
        <v>2.7387808057412495E-7</v>
      </c>
      <c r="BM49" s="10">
        <f>3/24000000*OO[[#This Row],[121 (04JUL1985 00:00:00)-Water Temperature (C)]]*OO[[#This Row],[63]]</f>
        <v>2.5474495094300001E-7</v>
      </c>
      <c r="BN49" s="10">
        <f>3/24000000*OO[[#This Row],[122 (04JUL1985 03:00:00)-Water Temperature (C)]]*OO[[#This Row],[64]]</f>
        <v>2.28374923399E-7</v>
      </c>
      <c r="BO49" s="10">
        <f>3/24000000*OO[[#This Row],[123 (04JUL1985 06:00:00)-Water Temperature (C)]]*OO[[#This Row],[65]]</f>
        <v>2.0230374549274999E-7</v>
      </c>
      <c r="BP49" s="10">
        <f>3/24000000*OO[[#This Row],[124 (04JUL1985 09:00:00)-Water Temperature (C)]]*OO[[#This Row],[66]]</f>
        <v>1.8932936295187501E-7</v>
      </c>
      <c r="BQ49" s="10">
        <f>3/24000000*OO[[#This Row],[125 (04JUL1985 12:00:00)-Water Temperature (C)]]*OO[[#This Row],[67]]</f>
        <v>1.8054942365849999E-7</v>
      </c>
      <c r="BR49" s="10">
        <f>3/24000000*OO[[#This Row],[126 (04JUL1985 15:00:00)-Water Temperature (C)]]*OO[[#This Row],[68]]</f>
        <v>1.8266827626449999E-7</v>
      </c>
      <c r="BS49" s="10">
        <f>3/24000000*OO[[#This Row],[127 (04JUL1985 18:00:00)-Water Temperature (C)]]*OO[[#This Row],[69]]</f>
        <v>1.8133467654075001E-7</v>
      </c>
      <c r="BT49" s="10">
        <f>3/24000000*OO[[#This Row],[128 (04JUL1985 21:00:00)-Water Temperature (C)]]*OO[[#This Row],[70]]</f>
        <v>1.7532310765599997E-7</v>
      </c>
      <c r="BU49" s="10">
        <f>3/24000000*OO[[#This Row],[129 (05JUL1985 00:00:00)-Water Temperature (C)]]*OO[[#This Row],[71]]</f>
        <v>1.6482066508185E-7</v>
      </c>
      <c r="BV49" s="10">
        <f>3/24000000*OO[[#This Row],[130 (05JUL1985 03:00:00)-Water Temperature (C)]]*OO[[#This Row],[72]]</f>
        <v>1.5228813942360001E-7</v>
      </c>
      <c r="BW49" s="10">
        <f>3/24000000*OO[[#This Row],[131 (05JUL1985 06:00:00)-Water Temperature (C)]]*OO[[#This Row],[73]]</f>
        <v>1.4003828827832501E-7</v>
      </c>
      <c r="BX49" s="10">
        <f>3/24000000*OO[[#This Row],[132 (05JUL1985 09:00:00)-Water Temperature (C)]]*OO[[#This Row],[74]]</f>
        <v>1.3922854000055E-7</v>
      </c>
      <c r="BY49" s="10">
        <f>3/24000000*OO[[#This Row],[133 (05JUL1985 12:00:00)-Water Temperature (C)]]*OO[[#This Row],[75]]</f>
        <v>1.374073710814125E-7</v>
      </c>
      <c r="BZ49" s="10">
        <f>3/24000000*OO[[#This Row],[134 (05JUL1985 15:00:00)-Water Temperature (C)]]*OO[[#This Row],[76]]</f>
        <v>1.4324222523064999E-7</v>
      </c>
      <c r="CA49" s="10">
        <f>3/24000000*OO[[#This Row],[135 (05JUL1985 18:00:00)-Water Temperature (C)]]*OO[[#This Row],[77]]</f>
        <v>1.49632190659475E-7</v>
      </c>
      <c r="CB49" s="10">
        <f>3/24000000*OO[[#This Row],[136 (05JUL1985 21:00:00)-Water Temperature (C)]]*OO[[#This Row],[78]]</f>
        <v>1.4952308688719999E-7</v>
      </c>
      <c r="CC49" s="10">
        <f>3/24000000*OO[[#This Row],[137 (06JUL1985 00:00:00)-Water Temperature (C)]]*OO[[#This Row],[79]]</f>
        <v>1.4160588969378748E-7</v>
      </c>
      <c r="CD49" s="10">
        <f>3/24000000*OO[[#This Row],[138 (06JUL1985 03:00:00)-Water Temperature (C)]]*OO[[#This Row],[80]]</f>
        <v>1.310733951156875E-7</v>
      </c>
      <c r="CE49" s="10">
        <f>3/24000000*OO[[#This Row],[139 (06JUL1985 06:00:00)-Water Temperature (C)]]*OO[[#This Row],[81]]</f>
        <v>1.219904988864E-7</v>
      </c>
      <c r="CF49" s="10">
        <f>3/24000000*OO[[#This Row],[140 (06JUL1985 09:00:00)-Water Temperature (C)]]*OO[[#This Row],[82]]</f>
        <v>1.2273574157812498E-7</v>
      </c>
      <c r="CG49" s="10">
        <f>3/24000000*OO[[#This Row],[141 (06JUL1985 12:00:00)-Water Temperature (C)]]*OO[[#This Row],[83]]</f>
        <v>1.2379823531334998E-7</v>
      </c>
      <c r="CH49" s="10">
        <f>3/24000000*OO[[#This Row],[142 (06JUL1985 15:00:00)-Water Temperature (C)]]*OO[[#This Row],[84]]</f>
        <v>1.2758918888499999E-7</v>
      </c>
      <c r="CI49" s="10">
        <f>3/24000000*OO[[#This Row],[143 (06JUL1985 18:00:00)-Water Temperature (C)]]*OO[[#This Row],[85]]</f>
        <v>1.3097964390179998E-7</v>
      </c>
      <c r="CJ49" s="10">
        <f>3/24000000*OO[[#This Row],[144 (06JUL1985 21:00:00)-Water Temperature (C)]]*OO[[#This Row],[86]]</f>
        <v>1.2615549836874998E-7</v>
      </c>
      <c r="CK49" s="10">
        <f>3/24000000*OO[[#This Row],[145 (07JUL1985 00:00:00)-Water Temperature (C)]]*OO[[#This Row],[87]]</f>
        <v>1.14663102339375E-7</v>
      </c>
      <c r="CL49" s="10">
        <f>3/24000000*OO[[#This Row],[146 (07JUL1985 03:00:00)-Water Temperature (C)]]*OO[[#This Row],[88]]</f>
        <v>1.0296863065125E-7</v>
      </c>
      <c r="CM49" s="10">
        <f>3/24000000*OO[[#This Row],[147 (07JUL1985 06:00:00)-Water Temperature (C)]]*OO[[#This Row],[89]]</f>
        <v>9.1997224349662498E-8</v>
      </c>
      <c r="CN49" s="10">
        <f>3/24000000*OO[[#This Row],[148 (07JUL1985 09:00:00)-Water Temperature (C)]]*OO[[#This Row],[90]]</f>
        <v>8.7740228785974998E-8</v>
      </c>
      <c r="CO49" s="10">
        <f>3/24000000*OO[[#This Row],[149 (07JUL1985 12:00:00)-Water Temperature (C)]]*OO[[#This Row],[91]]</f>
        <v>8.7751301939250003E-8</v>
      </c>
      <c r="CP49" s="10">
        <f>3/24000000*OO[[#This Row],[150 (07JUL1985 15:00:00)-Water Temperature (C)]]*OO[[#This Row],[92]]</f>
        <v>9.4905946027075003E-8</v>
      </c>
      <c r="CQ49" s="10">
        <f>3/24000000*OO[[#This Row],[151 (07JUL1985 18:00:00)-Water Temperature (C)]]*OO[[#This Row],[93]]</f>
        <v>1.0625798092800001E-7</v>
      </c>
      <c r="CR49" s="10">
        <f>3/24000000*OO[[#This Row],[152 (07JUL1985 21:00:00)-Water Temperature (C)]]*OO[[#This Row],[94]]</f>
        <v>1.0962324618293747E-7</v>
      </c>
      <c r="CS49" s="10">
        <f>3/24000000*OO[[#This Row],[153 (08JUL1985 00:00:00)-Water Temperature (C)]]*OO[[#This Row],[95]]</f>
        <v>1.0536291140999999E-7</v>
      </c>
      <c r="CT49" s="10">
        <f>3/24000000*OO[[#This Row],[154 (08JUL1985 03:00:00)-Water Temperature (C)]]*OO[[#This Row],[96]]</f>
        <v>9.7142364266099987E-8</v>
      </c>
      <c r="CU49" s="10">
        <f>3/24000000*OO[[#This Row],[155 (08JUL1985 06:00:00)-Water Temperature (C)]]*OO[[#This Row],[97]]</f>
        <v>8.7768888098562488E-8</v>
      </c>
      <c r="CV49" s="10">
        <f>3/24000000*OO[[#This Row],[156 (08JUL1985 09:00:00)-Water Temperature (C)]]*OO[[#This Row],[98]]</f>
        <v>8.034656150295E-8</v>
      </c>
      <c r="CW49" s="10">
        <f>3/24000000*OO[[#This Row],[157 (08JUL1985 12:00:00)-Water Temperature (C)]]*OO[[#This Row],[99]]</f>
        <v>7.8796296909E-8</v>
      </c>
    </row>
    <row r="50" spans="1:101" x14ac:dyDescent="0.35">
      <c r="A50" t="s">
        <v>55</v>
      </c>
      <c r="B50">
        <v>947.24220000000003</v>
      </c>
      <c r="C50" s="10">
        <f>3/24*OO[[#This Row],[59 (26JUN1985 06:00:00)-Water Temperature (C)]]*OO[[#This Row],[1]]/SUM(OO[1])</f>
        <v>8.3785147896266955E-5</v>
      </c>
      <c r="D50" s="10">
        <f>3/24*OO[[#This Row],[60 (26JUN1985 09:00:00)-Water Temperature (C)]]*OO[[#This Row],[2]]/SUM(OO[2])</f>
        <v>7.343221737132799E-2</v>
      </c>
      <c r="E50" s="10">
        <f>3/24*OO[[#This Row],[61 (26JUN1985 12:00:00)-Water Temperature (C)]]*OO[[#This Row],[3]]/SUM(OO[3])</f>
        <v>0.12327129679360493</v>
      </c>
      <c r="F50" s="10">
        <f>3/24*OO[[#This Row],[62 (26JUN1985 15:00:00)-Water Temperature (C)]]*OO[[#This Row],[4]]/SUM(OO[4])</f>
        <v>2.2892631002863064E-2</v>
      </c>
      <c r="G50" s="10">
        <f>3/24*OO[[#This Row],[63 (26JUN1985 18:00:00)-Water Temperature (C)]]*OO[[#This Row],[5]]/SUM(OO[5])</f>
        <v>1.6549917974894761E-3</v>
      </c>
      <c r="H50" s="10">
        <f>3/24*OO[[#This Row],[64 (26JUN1985 21:00:00)-Water Temperature (C)]]*OO[[#This Row],[6]]/SUM(OO[6])</f>
        <v>1.3682054588960067E-4</v>
      </c>
      <c r="I50" s="10">
        <f>3/24*OO[[#This Row],[65 (27JUN1985 00:00:00)-Water Temperature (C)]]*OO[[#This Row],[7]]/SUM(OO[7])</f>
        <v>6.6107569771473826E-5</v>
      </c>
      <c r="J50" s="10">
        <f>3/24*OO[[#This Row],[66 (27JUN1985 03:00:00)-Water Temperature (C)]]*OO[[#This Row],[8]]/SUM(OO[8])</f>
        <v>5.5117407413227159E-5</v>
      </c>
      <c r="K50" s="10">
        <f>3/24*OO[[#This Row],[67 (27JUN1985 06:00:00)-Water Temperature (C)]]*OO[[#This Row],[9]]/SUM(OO[9])</f>
        <v>4.7201857062827702E-5</v>
      </c>
      <c r="L50" s="10">
        <f>3/24*OO[[#This Row],[68 (27JUN1985 09:00:00)-Water Temperature (C)]]*OO[[#This Row],[10]]/SUM(OO[10])</f>
        <v>4.1574643217416645E-5</v>
      </c>
      <c r="M50" s="10">
        <f>3/24*OO[[#This Row],[69 (27JUN1985 12:00:00)-Water Temperature (C)]]*OO[[#This Row],[11]]/SUM(OO[11])</f>
        <v>4.3222780216411823E-5</v>
      </c>
      <c r="N50" s="10">
        <f>3/24*OO[[#This Row],[70 (27JUN1985 15:00:00)-Water Temperature (C)]]*OO[[#This Row],[12]]/SUM(OO[12])</f>
        <v>4.9529112776573812E-5</v>
      </c>
      <c r="O50" s="10">
        <f>3/24*OO[[#This Row],[71 (27JUN1985 18:00:00)-Water Temperature (C)]]*OO[[#This Row],[13]]/SUM(OO[13])</f>
        <v>5.3897550190815571E-5</v>
      </c>
      <c r="P50" s="10">
        <f>3/24*OO[[#This Row],[72 (27JUN1985 21:00:00)-Water Temperature (C)]]*OO[[#This Row],[14]]/SUM(OO[14])</f>
        <v>5.3621642231487047E-5</v>
      </c>
      <c r="Q50" s="10">
        <f>3/24*OO[[#This Row],[73 (28JUN1985 00:00:00)-Water Temperature (C)]]*OO[[#This Row],[15]]/SUM(OO[15])</f>
        <v>4.8506513663738713E-5</v>
      </c>
      <c r="R50" s="10">
        <f>3/24*OO[[#This Row],[74 (28JUN1985 03:00:00)-Water Temperature (C)]]*OO[[#This Row],[16]]/SUM(OO[16])</f>
        <v>4.1807194323319373E-5</v>
      </c>
      <c r="S50" s="10">
        <f>3/24*OO[[#This Row],[75 (28JUN1985 06:00:00)-Water Temperature (C)]]*OO[[#This Row],[17]]/SUM(OO[17])</f>
        <v>3.5937461731764156E-5</v>
      </c>
      <c r="T50" s="10">
        <f>3/24*OO[[#This Row],[76 (28JUN1985 09:00:00)-Water Temperature (C)]]*OO[[#This Row],[18]]/SUM(OO[18])</f>
        <v>3.244648791106096E-5</v>
      </c>
      <c r="U50" s="10">
        <f>3/24*OO[[#This Row],[77 (28JUN1985 12:00:00)-Water Temperature (C)]]*OO[[#This Row],[19]]/SUM(OO[19])</f>
        <v>3.013064472260443E-5</v>
      </c>
      <c r="V50" s="10">
        <f>3/24000000*OO[[#This Row],[78 (28JUN1985 15:00:00)-Water Temperature (C)]]*OO[[#This Row],[20]]</f>
        <v>2.73434427331E-5</v>
      </c>
      <c r="W50" s="10">
        <f>3/24000000*OO[[#This Row],[79 (28JUN1985 18:00:00)-Water Temperature (C)]]*OO[[#This Row],[21]]</f>
        <v>2.3995306512649998E-5</v>
      </c>
      <c r="X50" s="10">
        <f>3/24000000*OO[[#This Row],[80 (28JUN1985 21:00:00)-Water Temperature (C)]]*OO[[#This Row],[22]]</f>
        <v>2.0161709149499999E-5</v>
      </c>
      <c r="Y50" s="10">
        <f>3/24000000*OO[[#This Row],[81 (29JUN1985 00:00:00)-Water Temperature (C)]]*OO[[#This Row],[23]]</f>
        <v>1.6738975370531248E-5</v>
      </c>
      <c r="Z50" s="10">
        <f>3/24000000*OO[[#This Row],[82 (29JUN1985 03:00:00)-Water Temperature (C)]]*OO[[#This Row],[24]]</f>
        <v>1.366978670752375E-5</v>
      </c>
      <c r="AA50" s="10">
        <f>3/24000000*OO[[#This Row],[83 (29JUN1985 06:00:00)-Water Temperature (C)]]*OO[[#This Row],[25]]</f>
        <v>1.1124699257892501E-5</v>
      </c>
      <c r="AB50" s="10">
        <f>3/24000000*OO[[#This Row],[84 (29JUN1985 09:00:00)-Water Temperature (C)]]*OO[[#This Row],[26]]</f>
        <v>9.7121218106699995E-6</v>
      </c>
      <c r="AC50" s="10">
        <f>3/24000000*OO[[#This Row],[85 (29JUN1985 12:00:00)-Water Temperature (C)]]*OO[[#This Row],[27]]</f>
        <v>8.9810726736150007E-6</v>
      </c>
      <c r="AD50" s="10">
        <f>3/24000000*OO[[#This Row],[86 (29JUN1985 15:00:00)-Water Temperature (C)]]*OO[[#This Row],[28]]</f>
        <v>7.7124416421875002E-6</v>
      </c>
      <c r="AE50" s="10">
        <f>3/24000000*OO[[#This Row],[88 (29JUN1985 21:00:00)-Water Temperature (C)]]*OO[[#This Row],[30]]</f>
        <v>4.2088875386700005E-6</v>
      </c>
      <c r="AF50" s="10">
        <f>3/24000000*OO[[#This Row],[88 (29JUN1985 21:00:00)-Water Temperature (C)]]*OO[[#This Row],[30]]</f>
        <v>4.2088875386700005E-6</v>
      </c>
      <c r="AG50" s="10">
        <f>3/24000000*OO[[#This Row],[89 (30JUN1985 00:00:00)-Water Temperature (C)]]*OO[[#This Row],[31]]</f>
        <v>3.0181542259687499E-6</v>
      </c>
      <c r="AH50" s="10">
        <f>3/24000000*OO[[#This Row],[90 (30JUN1985 03:00:00)-Water Temperature (C)]]*OO[[#This Row],[32]]</f>
        <v>2.2617398433525001E-6</v>
      </c>
      <c r="AI50" s="10">
        <f>3/24000000*OO[[#This Row],[91 (30JUN1985 06:00:00)-Water Temperature (C)]]*OO[[#This Row],[33]]</f>
        <v>1.7926463537512499E-6</v>
      </c>
      <c r="AJ50" s="10">
        <f>3/24000000*OO[[#This Row],[92 (30JUN1985 09:00:00)-Water Temperature (C)]]*OO[[#This Row],[34]]</f>
        <v>1.5619001368799998E-6</v>
      </c>
      <c r="AK50" s="10">
        <f>3/24000000*OO[[#This Row],[93 (30JUN1985 12:00:00)-Water Temperature (C)]]*OO[[#This Row],[35]]</f>
        <v>1.465485764691E-6</v>
      </c>
      <c r="AL50" s="10">
        <f>3/24000000*OO[[#This Row],[94 (30JUN1985 15:00:00)-Water Temperature (C)]]*OO[[#This Row],[36]]</f>
        <v>1.4222056286762499E-6</v>
      </c>
      <c r="AM50" s="10">
        <f>3/24000000*OO[[#This Row],[95 (30JUN1985 18:00:00)-Water Temperature (C)]]*OO[[#This Row],[37]]</f>
        <v>1.3762537664354997E-6</v>
      </c>
      <c r="AN50" s="10">
        <f>3/24000000*OO[[#This Row],[96 (30JUN1985 21:00:00)-Water Temperature (C)]]*OO[[#This Row],[38]]</f>
        <v>1.2847482858437497E-6</v>
      </c>
      <c r="AO50" s="10">
        <f>3/24000000*OO[[#This Row],[97 (01JUL1985 00:00:00)-Water Temperature (C)]]*OO[[#This Row],[39]]</f>
        <v>1.1687561205835E-6</v>
      </c>
      <c r="AP50" s="10">
        <f>3/24000000*OO[[#This Row],[98 (01JUL1985 03:00:00)-Water Temperature (C)]]*OO[[#This Row],[40]]</f>
        <v>1.0418042479559999E-6</v>
      </c>
      <c r="AQ50" s="10">
        <f>3/24000000*OO[[#This Row],[99 (01JUL1985 06:00:00)-Water Temperature (C)]]*OO[[#This Row],[41]]</f>
        <v>9.2098100461674996E-7</v>
      </c>
      <c r="AR50" s="10">
        <f>3/24000000*OO[[#This Row],[100 (01JUL1985 09:00:00)-Water Temperature (C)]]*OO[[#This Row],[42]]</f>
        <v>8.8602576927674986E-7</v>
      </c>
      <c r="AS50" s="10">
        <f>3/24000000*OO[[#This Row],[101 (01JUL1985 12:00:00)-Water Temperature (C)]]*OO[[#This Row],[43]]</f>
        <v>8.7409652425162481E-7</v>
      </c>
      <c r="AT50" s="10">
        <f>3/24000000*OO[[#This Row],[102 (01JUL1985 15:00:00)-Water Temperature (C)]]*OO[[#This Row],[44]]</f>
        <v>9.0647959302699992E-7</v>
      </c>
      <c r="AU50" s="10">
        <f>3/24000000*OO[[#This Row],[103 (01JUL1985 18:00:00)-Water Temperature (C)]]*OO[[#This Row],[45]]</f>
        <v>9.4238491386637503E-7</v>
      </c>
      <c r="AV50" s="10">
        <f>3/24000000*OO[[#This Row],[104 (01JUL1985 21:00:00)-Water Temperature (C)]]*OO[[#This Row],[46]]</f>
        <v>9.3795230385799995E-7</v>
      </c>
      <c r="AW50" s="10">
        <f>3/24000000*OO[[#This Row],[105 (02JUL1985 00:00:00)-Water Temperature (C)]]*OO[[#This Row],[47]]</f>
        <v>8.7596715115550002E-7</v>
      </c>
      <c r="AX50" s="10">
        <f>3/24000000*OO[[#This Row],[106 (02JUL1985 03:00:00)-Water Temperature (C)]]*OO[[#This Row],[48]]</f>
        <v>7.8657194287099994E-7</v>
      </c>
      <c r="AY50" s="10">
        <f>3/24000000*OO[[#This Row],[107 (02JUL1985 06:00:00)-Water Temperature (C)]]*OO[[#This Row],[49]]</f>
        <v>7.0703343453749991E-7</v>
      </c>
      <c r="AZ50" s="10">
        <f>3/24000000*OO[[#This Row],[108 (02JUL1985 09:00:00)-Water Temperature (C)]]*OO[[#This Row],[50]]</f>
        <v>6.9806915860562503E-7</v>
      </c>
      <c r="BA50" s="10">
        <f>3/24000000*OO[[#This Row],[109 (02JUL1985 12:00:00)-Water Temperature (C)]]*OO[[#This Row],[51]]</f>
        <v>7.0206542654399999E-7</v>
      </c>
      <c r="BB50" s="10">
        <f>3/24000000*OO[[#This Row],[110 (02JUL1985 15:00:00)-Water Temperature (C)]]*OO[[#This Row],[52]]</f>
        <v>7.2289293832600001E-7</v>
      </c>
      <c r="BC50" s="10">
        <f>3/24000000*OO[[#This Row],[111 (02JUL1985 18:00:00)-Water Temperature (C)]]*OO[[#This Row],[53]]</f>
        <v>7.5061758374062496E-7</v>
      </c>
      <c r="BD50" s="10">
        <f>3/24000000*OO[[#This Row],[112 (02JUL1985 21:00:00)-Water Temperature (C)]]*OO[[#This Row],[54]]</f>
        <v>7.3983381703524997E-7</v>
      </c>
      <c r="BE50" s="10">
        <f>3/24000000*OO[[#This Row],[113 (03JUL1985 00:00:00)-Water Temperature (C)]]*OO[[#This Row],[55]]</f>
        <v>6.8084605454999987E-7</v>
      </c>
      <c r="BF50" s="10">
        <f>3/24000000*OO[[#This Row],[114 (03JUL1985 03:00:00)-Water Temperature (C)]]*OO[[#This Row],[56]]</f>
        <v>6.0976176777524996E-7</v>
      </c>
      <c r="BG50" s="10">
        <f>3/24000000*OO[[#This Row],[115 (03JUL1985 06:00:00)-Water Temperature (C)]]*OO[[#This Row],[57]]</f>
        <v>5.3959427055450002E-7</v>
      </c>
      <c r="BH50" s="10">
        <f>3/24000000*OO[[#This Row],[116 (03JUL1985 09:00:00)-Water Temperature (C)]]*OO[[#This Row],[58]]</f>
        <v>5.1507482250900009E-7</v>
      </c>
      <c r="BI50" s="10">
        <f>3/24000000*OO[[#This Row],[117 (03JUL1985 12:00:00)-Water Temperature (C)]]*OO[[#This Row],[59]]</f>
        <v>5.1590652628725001E-7</v>
      </c>
      <c r="BJ50" s="10">
        <f>3/24000000*OO[[#This Row],[118 (03JUL1985 15:00:00)-Water Temperature (C)]]*OO[[#This Row],[60]]</f>
        <v>5.3120567028812505E-7</v>
      </c>
      <c r="BK50" s="10">
        <f>3/24000000*OO[[#This Row],[119 (03JUL1985 18:00:00)-Water Temperature (C)]]*OO[[#This Row],[61]]</f>
        <v>5.5338504194499995E-7</v>
      </c>
      <c r="BL50" s="10">
        <f>3/24000000*OO[[#This Row],[120 (03JUL1985 21:00:00)-Water Temperature (C)]]*OO[[#This Row],[62]]</f>
        <v>5.4663861298575002E-7</v>
      </c>
      <c r="BM50" s="10">
        <f>3/24000000*OO[[#This Row],[121 (04JUL1985 00:00:00)-Water Temperature (C)]]*OO[[#This Row],[63]]</f>
        <v>5.1064170513562503E-7</v>
      </c>
      <c r="BN50" s="10">
        <f>3/24000000*OO[[#This Row],[122 (04JUL1985 03:00:00)-Water Temperature (C)]]*OO[[#This Row],[64]]</f>
        <v>4.6029724229599996E-7</v>
      </c>
      <c r="BO50" s="10">
        <f>3/24000000*OO[[#This Row],[123 (04JUL1985 06:00:00)-Water Temperature (C)]]*OO[[#This Row],[65]]</f>
        <v>4.0816119923799998E-7</v>
      </c>
      <c r="BP50" s="10">
        <f>3/24000000*OO[[#This Row],[124 (04JUL1985 09:00:00)-Water Temperature (C)]]*OO[[#This Row],[66]]</f>
        <v>3.8026874826337496E-7</v>
      </c>
      <c r="BQ50" s="10">
        <f>3/24000000*OO[[#This Row],[125 (04JUL1985 12:00:00)-Water Temperature (C)]]*OO[[#This Row],[67]]</f>
        <v>3.6150461766925002E-7</v>
      </c>
      <c r="BR50" s="10">
        <f>3/24000000*OO[[#This Row],[126 (04JUL1985 15:00:00)-Water Temperature (C)]]*OO[[#This Row],[68]]</f>
        <v>3.6338004675475E-7</v>
      </c>
      <c r="BS50" s="10">
        <f>3/24000000*OO[[#This Row],[127 (04JUL1985 18:00:00)-Water Temperature (C)]]*OO[[#This Row],[69]]</f>
        <v>3.6099336280249995E-7</v>
      </c>
      <c r="BT50" s="10">
        <f>3/24000000*OO[[#This Row],[128 (04JUL1985 21:00:00)-Water Temperature (C)]]*OO[[#This Row],[70]]</f>
        <v>3.4946130982812499E-7</v>
      </c>
      <c r="BU50" s="10">
        <f>3/24000000*OO[[#This Row],[129 (05JUL1985 00:00:00)-Water Temperature (C)]]*OO[[#This Row],[71]]</f>
        <v>3.2985757104499994E-7</v>
      </c>
      <c r="BV50" s="10">
        <f>3/24000000*OO[[#This Row],[130 (05JUL1985 03:00:00)-Water Temperature (C)]]*OO[[#This Row],[72]]</f>
        <v>3.0544901789500001E-7</v>
      </c>
      <c r="BW50" s="10">
        <f>3/24000000*OO[[#This Row],[131 (05JUL1985 06:00:00)-Water Temperature (C)]]*OO[[#This Row],[73]]</f>
        <v>2.8084471515887498E-7</v>
      </c>
      <c r="BX50" s="10">
        <f>3/24000000*OO[[#This Row],[132 (05JUL1985 09:00:00)-Water Temperature (C)]]*OO[[#This Row],[74]]</f>
        <v>2.77505818074E-7</v>
      </c>
      <c r="BY50" s="10">
        <f>3/24000000*OO[[#This Row],[133 (05JUL1985 12:00:00)-Water Temperature (C)]]*OO[[#This Row],[75]]</f>
        <v>2.7373178711437499E-7</v>
      </c>
      <c r="BZ50" s="10">
        <f>3/24000000*OO[[#This Row],[134 (05JUL1985 15:00:00)-Water Temperature (C)]]*OO[[#This Row],[76]]</f>
        <v>2.8289945205274998E-7</v>
      </c>
      <c r="CA50" s="10">
        <f>3/24000000*OO[[#This Row],[135 (05JUL1985 18:00:00)-Water Temperature (C)]]*OO[[#This Row],[77]]</f>
        <v>2.9620566568599999E-7</v>
      </c>
      <c r="CB50" s="10">
        <f>3/24000000*OO[[#This Row],[136 (05JUL1985 21:00:00)-Water Temperature (C)]]*OO[[#This Row],[78]]</f>
        <v>2.9741326628799999E-7</v>
      </c>
      <c r="CC50" s="10">
        <f>3/24000000*OO[[#This Row],[137 (06JUL1985 00:00:00)-Water Temperature (C)]]*OO[[#This Row],[79]]</f>
        <v>2.8280690542250001E-7</v>
      </c>
      <c r="CD50" s="10">
        <f>3/24000000*OO[[#This Row],[138 (06JUL1985 03:00:00)-Water Temperature (C)]]*OO[[#This Row],[80]]</f>
        <v>2.6255462587637499E-7</v>
      </c>
      <c r="CE50" s="10">
        <f>3/24000000*OO[[#This Row],[139 (06JUL1985 06:00:00)-Water Temperature (C)]]*OO[[#This Row],[81]]</f>
        <v>2.4423721532000003E-7</v>
      </c>
      <c r="CF50" s="10">
        <f>3/24000000*OO[[#This Row],[140 (06JUL1985 09:00:00)-Water Temperature (C)]]*OO[[#This Row],[82]]</f>
        <v>2.4550115963374999E-7</v>
      </c>
      <c r="CG50" s="10">
        <f>3/24000000*OO[[#This Row],[141 (06JUL1985 12:00:00)-Water Temperature (C)]]*OO[[#This Row],[83]]</f>
        <v>2.4742664003399998E-7</v>
      </c>
      <c r="CH50" s="10">
        <f>3/24000000*OO[[#This Row],[142 (06JUL1985 15:00:00)-Water Temperature (C)]]*OO[[#This Row],[84]]</f>
        <v>2.5404708567199998E-7</v>
      </c>
      <c r="CI50" s="10">
        <f>3/24000000*OO[[#This Row],[143 (06JUL1985 18:00:00)-Water Temperature (C)]]*OO[[#This Row],[85]]</f>
        <v>2.6129957941287504E-7</v>
      </c>
      <c r="CJ50" s="10">
        <f>3/24000000*OO[[#This Row],[144 (06JUL1985 21:00:00)-Water Temperature (C)]]*OO[[#This Row],[86]]</f>
        <v>2.5297278964149995E-7</v>
      </c>
      <c r="CK50" s="10">
        <f>3/24000000*OO[[#This Row],[145 (07JUL1985 00:00:00)-Water Temperature (C)]]*OO[[#This Row],[87]]</f>
        <v>2.3015553797924997E-7</v>
      </c>
      <c r="CL50" s="10">
        <f>3/24000000*OO[[#This Row],[146 (07JUL1985 03:00:00)-Water Temperature (C)]]*OO[[#This Row],[88]]</f>
        <v>2.0734576113550001E-7</v>
      </c>
      <c r="CM50" s="10">
        <f>3/24000000*OO[[#This Row],[147 (07JUL1985 06:00:00)-Water Temperature (C)]]*OO[[#This Row],[89]]</f>
        <v>1.8532548045274998E-7</v>
      </c>
      <c r="CN50" s="10">
        <f>3/24000000*OO[[#This Row],[148 (07JUL1985 09:00:00)-Water Temperature (C)]]*OO[[#This Row],[90]]</f>
        <v>1.7669075510349998E-7</v>
      </c>
      <c r="CO50" s="10">
        <f>3/24000000*OO[[#This Row],[149 (07JUL1985 12:00:00)-Water Temperature (C)]]*OO[[#This Row],[91]]</f>
        <v>1.749543678285E-7</v>
      </c>
      <c r="CP50" s="10">
        <f>3/24000000*OO[[#This Row],[150 (07JUL1985 15:00:00)-Water Temperature (C)]]*OO[[#This Row],[92]]</f>
        <v>1.8676292339212498E-7</v>
      </c>
      <c r="CQ50" s="10">
        <f>3/24000000*OO[[#This Row],[151 (07JUL1985 18:00:00)-Water Temperature (C)]]*OO[[#This Row],[93]]</f>
        <v>2.0891090791999998E-7</v>
      </c>
      <c r="CR50" s="10">
        <f>3/24000000*OO[[#This Row],[152 (07JUL1985 21:00:00)-Water Temperature (C)]]*OO[[#This Row],[94]]</f>
        <v>2.1753819573750001E-7</v>
      </c>
      <c r="CS50" s="10">
        <f>3/24000000*OO[[#This Row],[153 (08JUL1985 00:00:00)-Water Temperature (C)]]*OO[[#This Row],[95]]</f>
        <v>2.1039149497799998E-7</v>
      </c>
      <c r="CT50" s="10">
        <f>3/24000000*OO[[#This Row],[154 (08JUL1985 03:00:00)-Water Temperature (C)]]*OO[[#This Row],[96]]</f>
        <v>1.9513964469962499E-7</v>
      </c>
      <c r="CU50" s="10">
        <f>3/24000000*OO[[#This Row],[155 (08JUL1985 06:00:00)-Water Temperature (C)]]*OO[[#This Row],[97]]</f>
        <v>1.7686408904999998E-7</v>
      </c>
      <c r="CV50" s="10">
        <f>3/24000000*OO[[#This Row],[156 (08JUL1985 09:00:00)-Water Temperature (C)]]*OO[[#This Row],[98]]</f>
        <v>1.6168173767234998E-7</v>
      </c>
      <c r="CW50" s="10">
        <f>3/24000000*OO[[#This Row],[157 (08JUL1985 12:00:00)-Water Temperature (C)]]*OO[[#This Row],[99]]</f>
        <v>1.5808655828449999E-7</v>
      </c>
    </row>
    <row r="51" spans="1:101" x14ac:dyDescent="0.35">
      <c r="A51" t="s">
        <v>56</v>
      </c>
      <c r="B51">
        <v>912.23900000000003</v>
      </c>
      <c r="C51" s="10">
        <f>3/24*OO[[#This Row],[59 (26JUN1985 06:00:00)-Water Temperature (C)]]*OO[[#This Row],[1]]/SUM(OO[1])</f>
        <v>1.50334728258417E-5</v>
      </c>
      <c r="D51" s="10">
        <f>3/24*OO[[#This Row],[60 (26JUN1985 09:00:00)-Water Temperature (C)]]*OO[[#This Row],[2]]/SUM(OO[2])</f>
        <v>4.2726726304173512E-2</v>
      </c>
      <c r="E51" s="10">
        <f>3/24*OO[[#This Row],[61 (26JUN1985 12:00:00)-Water Temperature (C)]]*OO[[#This Row],[3]]/SUM(OO[3])</f>
        <v>9.8183920122002305E-2</v>
      </c>
      <c r="F51" s="10">
        <f>3/24*OO[[#This Row],[62 (26JUN1985 15:00:00)-Water Temperature (C)]]*OO[[#This Row],[4]]/SUM(OO[4])</f>
        <v>2.1238471257920541E-2</v>
      </c>
      <c r="G51" s="10">
        <f>3/24*OO[[#This Row],[63 (26JUN1985 18:00:00)-Water Temperature (C)]]*OO[[#This Row],[5]]/SUM(OO[5])</f>
        <v>1.6387253587154906E-3</v>
      </c>
      <c r="H51" s="10">
        <f>3/24*OO[[#This Row],[64 (26JUN1985 21:00:00)-Water Temperature (C)]]*OO[[#This Row],[6]]/SUM(OO[6])</f>
        <v>1.2081265871594356E-4</v>
      </c>
      <c r="I51" s="10">
        <f>3/24*OO[[#This Row],[65 (27JUN1985 00:00:00)-Water Temperature (C)]]*OO[[#This Row],[7]]/SUM(OO[7])</f>
        <v>4.9962818616163978E-5</v>
      </c>
      <c r="J51" s="10">
        <f>3/24*OO[[#This Row],[66 (27JUN1985 03:00:00)-Water Temperature (C)]]*OO[[#This Row],[8]]/SUM(OO[8])</f>
        <v>4.1106287250214652E-5</v>
      </c>
      <c r="K51" s="10">
        <f>3/24*OO[[#This Row],[67 (27JUN1985 06:00:00)-Water Temperature (C)]]*OO[[#This Row],[9]]/SUM(OO[9])</f>
        <v>3.5129059101094077E-5</v>
      </c>
      <c r="L51" s="10">
        <f>3/24*OO[[#This Row],[68 (27JUN1985 09:00:00)-Water Temperature (C)]]*OO[[#This Row],[10]]/SUM(OO[10])</f>
        <v>3.0758039715275508E-5</v>
      </c>
      <c r="M51" s="10">
        <f>3/24*OO[[#This Row],[69 (27JUN1985 12:00:00)-Water Temperature (C)]]*OO[[#This Row],[11]]/SUM(OO[11])</f>
        <v>3.1376919990243965E-5</v>
      </c>
      <c r="N51" s="10">
        <f>3/24*OO[[#This Row],[70 (27JUN1985 15:00:00)-Water Temperature (C)]]*OO[[#This Row],[12]]/SUM(OO[12])</f>
        <v>3.5641454495943993E-5</v>
      </c>
      <c r="O51" s="10">
        <f>3/24*OO[[#This Row],[71 (27JUN1985 18:00:00)-Water Temperature (C)]]*OO[[#This Row],[13]]/SUM(OO[13])</f>
        <v>3.9001188686869773E-5</v>
      </c>
      <c r="P51" s="10">
        <f>3/24*OO[[#This Row],[72 (27JUN1985 21:00:00)-Water Temperature (C)]]*OO[[#This Row],[14]]/SUM(OO[14])</f>
        <v>3.8941078537208596E-5</v>
      </c>
      <c r="Q51" s="10">
        <f>3/24*OO[[#This Row],[73 (28JUN1985 00:00:00)-Water Temperature (C)]]*OO[[#This Row],[15]]/SUM(OO[15])</f>
        <v>3.5278244141800414E-5</v>
      </c>
      <c r="R51" s="10">
        <f>3/24*OO[[#This Row],[74 (28JUN1985 03:00:00)-Water Temperature (C)]]*OO[[#This Row],[16]]/SUM(OO[16])</f>
        <v>3.034440944805853E-5</v>
      </c>
      <c r="S51" s="10">
        <f>3/24*OO[[#This Row],[75 (28JUN1985 06:00:00)-Water Temperature (C)]]*OO[[#This Row],[17]]/SUM(OO[17])</f>
        <v>2.596584535439324E-5</v>
      </c>
      <c r="T51" s="10">
        <f>3/24*OO[[#This Row],[76 (28JUN1985 09:00:00)-Water Temperature (C)]]*OO[[#This Row],[18]]/SUM(OO[18])</f>
        <v>2.3337808616490241E-5</v>
      </c>
      <c r="U51" s="10">
        <f>3/24*OO[[#This Row],[77 (28JUN1985 12:00:00)-Water Temperature (C)]]*OO[[#This Row],[19]]/SUM(OO[19])</f>
        <v>2.1593199420388705E-5</v>
      </c>
      <c r="V51" s="10">
        <f>3/24000000*OO[[#This Row],[78 (28JUN1985 15:00:00)-Water Temperature (C)]]*OO[[#This Row],[20]]</f>
        <v>1.9608095326775E-5</v>
      </c>
      <c r="W51" s="10">
        <f>3/24000000*OO[[#This Row],[79 (28JUN1985 18:00:00)-Water Temperature (C)]]*OO[[#This Row],[21]]</f>
        <v>1.71479971940625E-5</v>
      </c>
      <c r="X51" s="10">
        <f>3/24000000*OO[[#This Row],[80 (28JUN1985 21:00:00)-Water Temperature (C)]]*OO[[#This Row],[22]]</f>
        <v>1.434376729454375E-5</v>
      </c>
      <c r="Y51" s="10">
        <f>3/24000000*OO[[#This Row],[81 (29JUN1985 00:00:00)-Water Temperature (C)]]*OO[[#This Row],[23]]</f>
        <v>1.1863186997379998E-5</v>
      </c>
      <c r="Z51" s="10">
        <f>3/24000000*OO[[#This Row],[82 (29JUN1985 03:00:00)-Water Temperature (C)]]*OO[[#This Row],[24]]</f>
        <v>9.675734685882499E-6</v>
      </c>
      <c r="AA51" s="10">
        <f>3/24000000*OO[[#This Row],[83 (29JUN1985 06:00:00)-Water Temperature (C)]]*OO[[#This Row],[25]]</f>
        <v>7.84924362125E-6</v>
      </c>
      <c r="AB51" s="10">
        <f>3/24000000*OO[[#This Row],[84 (29JUN1985 09:00:00)-Water Temperature (C)]]*OO[[#This Row],[26]]</f>
        <v>6.8101231061637492E-6</v>
      </c>
      <c r="AC51" s="10">
        <f>3/24000000*OO[[#This Row],[85 (29JUN1985 12:00:00)-Water Temperature (C)]]*OO[[#This Row],[27]]</f>
        <v>6.2774719753837501E-6</v>
      </c>
      <c r="AD51" s="10">
        <f>3/24000000*OO[[#This Row],[86 (29JUN1985 15:00:00)-Water Temperature (C)]]*OO[[#This Row],[28]]</f>
        <v>5.4405006516674998E-6</v>
      </c>
      <c r="AE51" s="10">
        <f>3/24000000*OO[[#This Row],[88 (29JUN1985 21:00:00)-Water Temperature (C)]]*OO[[#This Row],[30]]</f>
        <v>2.9918572826375002E-6</v>
      </c>
      <c r="AF51" s="10">
        <f>3/24000000*OO[[#This Row],[88 (29JUN1985 21:00:00)-Water Temperature (C)]]*OO[[#This Row],[30]]</f>
        <v>2.9918572826375002E-6</v>
      </c>
      <c r="AG51" s="10">
        <f>3/24000000*OO[[#This Row],[89 (30JUN1985 00:00:00)-Water Temperature (C)]]*OO[[#This Row],[31]]</f>
        <v>2.1337131383349999E-6</v>
      </c>
      <c r="AH51" s="10">
        <f>3/24000000*OO[[#This Row],[90 (30JUN1985 03:00:00)-Water Temperature (C)]]*OO[[#This Row],[32]]</f>
        <v>1.589615779545E-6</v>
      </c>
      <c r="AI51" s="10">
        <f>3/24000000*OO[[#This Row],[91 (30JUN1985 06:00:00)-Water Temperature (C)]]*OO[[#This Row],[33]]</f>
        <v>1.2531428126E-6</v>
      </c>
      <c r="AJ51" s="10">
        <f>3/24000000*OO[[#This Row],[92 (30JUN1985 09:00:00)-Water Temperature (C)]]*OO[[#This Row],[34]]</f>
        <v>1.0854568697600001E-6</v>
      </c>
      <c r="AK51" s="10">
        <f>3/24000000*OO[[#This Row],[93 (30JUN1985 12:00:00)-Water Temperature (C)]]*OO[[#This Row],[35]]</f>
        <v>1.0145288566603749E-6</v>
      </c>
      <c r="AL51" s="10">
        <f>3/24000000*OO[[#This Row],[94 (30JUN1985 15:00:00)-Water Temperature (C)]]*OO[[#This Row],[36]]</f>
        <v>9.8403452712399992E-7</v>
      </c>
      <c r="AM51" s="10">
        <f>3/24000000*OO[[#This Row],[95 (30JUN1985 18:00:00)-Water Temperature (C)]]*OO[[#This Row],[37]]</f>
        <v>9.5092744147499997E-7</v>
      </c>
      <c r="AN51" s="10">
        <f>3/24000000*OO[[#This Row],[96 (30JUN1985 21:00:00)-Water Temperature (C)]]*OO[[#This Row],[38]]</f>
        <v>8.8648129392049994E-7</v>
      </c>
      <c r="AO51" s="10">
        <f>3/24000000*OO[[#This Row],[97 (01JUL1985 00:00:00)-Water Temperature (C)]]*OO[[#This Row],[39]]</f>
        <v>8.073350016091249E-7</v>
      </c>
      <c r="AP51" s="10">
        <f>3/24000000*OO[[#This Row],[98 (01JUL1985 03:00:00)-Water Temperature (C)]]*OO[[#This Row],[40]]</f>
        <v>7.2167327349499996E-7</v>
      </c>
      <c r="AQ51" s="10">
        <f>3/24000000*OO[[#This Row],[99 (01JUL1985 06:00:00)-Water Temperature (C)]]*OO[[#This Row],[41]]</f>
        <v>6.3905969501774996E-7</v>
      </c>
      <c r="AR51" s="10">
        <f>3/24000000*OO[[#This Row],[100 (01JUL1985 09:00:00)-Water Temperature (C)]]*OO[[#This Row],[42]]</f>
        <v>6.1369593129362493E-7</v>
      </c>
      <c r="AS51" s="10">
        <f>3/24000000*OO[[#This Row],[101 (01JUL1985 12:00:00)-Water Temperature (C)]]*OO[[#This Row],[43]]</f>
        <v>6.0329495169300002E-7</v>
      </c>
      <c r="AT51" s="10">
        <f>3/24000000*OO[[#This Row],[102 (01JUL1985 15:00:00)-Water Temperature (C)]]*OO[[#This Row],[44]]</f>
        <v>6.2114646310937499E-7</v>
      </c>
      <c r="AU51" s="10">
        <f>3/24000000*OO[[#This Row],[103 (01JUL1985 18:00:00)-Water Temperature (C)]]*OO[[#This Row],[45]]</f>
        <v>6.4491251772299995E-7</v>
      </c>
      <c r="AV51" s="10">
        <f>3/24000000*OO[[#This Row],[104 (01JUL1985 21:00:00)-Water Temperature (C)]]*OO[[#This Row],[46]]</f>
        <v>6.4438075446599993E-7</v>
      </c>
      <c r="AW51" s="10">
        <f>3/24000000*OO[[#This Row],[105 (02JUL1985 00:00:00)-Water Temperature (C)]]*OO[[#This Row],[47]]</f>
        <v>6.0484194053399996E-7</v>
      </c>
      <c r="AX51" s="10">
        <f>3/24000000*OO[[#This Row],[106 (02JUL1985 03:00:00)-Water Temperature (C)]]*OO[[#This Row],[48]]</f>
        <v>5.4478936997300002E-7</v>
      </c>
      <c r="AY51" s="10">
        <f>3/24000000*OO[[#This Row],[107 (02JUL1985 06:00:00)-Water Temperature (C)]]*OO[[#This Row],[49]]</f>
        <v>4.8987217654075E-7</v>
      </c>
      <c r="AZ51" s="10">
        <f>3/24000000*OO[[#This Row],[108 (02JUL1985 09:00:00)-Water Temperature (C)]]*OO[[#This Row],[50]]</f>
        <v>4.8276145539887491E-7</v>
      </c>
      <c r="BA51" s="10">
        <f>3/24000000*OO[[#This Row],[109 (02JUL1985 12:00:00)-Water Temperature (C)]]*OO[[#This Row],[51]]</f>
        <v>4.8434614934387491E-7</v>
      </c>
      <c r="BB51" s="10">
        <f>3/24000000*OO[[#This Row],[110 (02JUL1985 15:00:00)-Water Temperature (C)]]*OO[[#This Row],[52]]</f>
        <v>4.9742057895150006E-7</v>
      </c>
      <c r="BC51" s="10">
        <f>3/24000000*OO[[#This Row],[111 (02JUL1985 18:00:00)-Water Temperature (C)]]*OO[[#This Row],[53]]</f>
        <v>5.1587125059600002E-7</v>
      </c>
      <c r="BD51" s="10">
        <f>3/24000000*OO[[#This Row],[112 (02JUL1985 21:00:00)-Water Temperature (C)]]*OO[[#This Row],[54]]</f>
        <v>5.0988142828425002E-7</v>
      </c>
      <c r="BE51" s="10">
        <f>3/24000000*OO[[#This Row],[113 (03JUL1985 00:00:00)-Water Temperature (C)]]*OO[[#This Row],[55]]</f>
        <v>4.7051002628437499E-7</v>
      </c>
      <c r="BF51" s="10">
        <f>3/24000000*OO[[#This Row],[114 (03JUL1985 03:00:00)-Water Temperature (C)]]*OO[[#This Row],[56]]</f>
        <v>4.2251981567774994E-7</v>
      </c>
      <c r="BG51" s="10">
        <f>3/24000000*OO[[#This Row],[115 (03JUL1985 06:00:00)-Water Temperature (C)]]*OO[[#This Row],[57]]</f>
        <v>3.7446518822500001E-7</v>
      </c>
      <c r="BH51" s="10">
        <f>3/24000000*OO[[#This Row],[116 (03JUL1985 09:00:00)-Water Temperature (C)]]*OO[[#This Row],[58]]</f>
        <v>3.5688971948962501E-7</v>
      </c>
      <c r="BI51" s="10">
        <f>3/24000000*OO[[#This Row],[117 (03JUL1985 12:00:00)-Water Temperature (C)]]*OO[[#This Row],[59]]</f>
        <v>3.563788424455E-7</v>
      </c>
      <c r="BJ51" s="10">
        <f>3/24000000*OO[[#This Row],[118 (03JUL1985 15:00:00)-Water Temperature (C)]]*OO[[#This Row],[60]]</f>
        <v>3.6565196710312497E-7</v>
      </c>
      <c r="BK51" s="10">
        <f>3/24000000*OO[[#This Row],[119 (03JUL1985 18:00:00)-Water Temperature (C)]]*OO[[#This Row],[61]]</f>
        <v>3.8015951900062499E-7</v>
      </c>
      <c r="BL51" s="10">
        <f>3/24000000*OO[[#This Row],[120 (03JUL1985 21:00:00)-Water Temperature (C)]]*OO[[#This Row],[62]]</f>
        <v>3.7637668532887503E-7</v>
      </c>
      <c r="BM51" s="10">
        <f>3/24000000*OO[[#This Row],[121 (04JUL1985 00:00:00)-Water Temperature (C)]]*OO[[#This Row],[63]]</f>
        <v>3.5259360746100003E-7</v>
      </c>
      <c r="BN51" s="10">
        <f>3/24000000*OO[[#This Row],[122 (04JUL1985 03:00:00)-Water Temperature (C)]]*OO[[#This Row],[64]]</f>
        <v>3.1904628543524996E-7</v>
      </c>
      <c r="BO51" s="10">
        <f>3/24000000*OO[[#This Row],[123 (04JUL1985 06:00:00)-Water Temperature (C)]]*OO[[#This Row],[65]]</f>
        <v>2.8335457188524998E-7</v>
      </c>
      <c r="BP51" s="10">
        <f>3/24000000*OO[[#This Row],[124 (04JUL1985 09:00:00)-Water Temperature (C)]]*OO[[#This Row],[66]]</f>
        <v>2.6345199235550001E-7</v>
      </c>
      <c r="BQ51" s="10">
        <f>3/24000000*OO[[#This Row],[125 (04JUL1985 12:00:00)-Water Temperature (C)]]*OO[[#This Row],[67]]</f>
        <v>2.4987274651799999E-7</v>
      </c>
      <c r="BR51" s="10">
        <f>3/24000000*OO[[#This Row],[126 (04JUL1985 15:00:00)-Water Temperature (C)]]*OO[[#This Row],[68]]</f>
        <v>2.5001019913399996E-7</v>
      </c>
      <c r="BS51" s="10">
        <f>3/24000000*OO[[#This Row],[127 (04JUL1985 18:00:00)-Water Temperature (C)]]*OO[[#This Row],[69]]</f>
        <v>2.4821630583974997E-7</v>
      </c>
      <c r="BT51" s="10">
        <f>3/24000000*OO[[#This Row],[128 (04JUL1985 21:00:00)-Water Temperature (C)]]*OO[[#This Row],[70]]</f>
        <v>2.4040773868912501E-7</v>
      </c>
      <c r="BU51" s="10">
        <f>3/24000000*OO[[#This Row],[129 (05JUL1985 00:00:00)-Water Temperature (C)]]*OO[[#This Row],[71]]</f>
        <v>2.2756659441762499E-7</v>
      </c>
      <c r="BV51" s="10">
        <f>3/24000000*OO[[#This Row],[130 (05JUL1985 03:00:00)-Water Temperature (C)]]*OO[[#This Row],[72]]</f>
        <v>2.1106339392187502E-7</v>
      </c>
      <c r="BW51" s="10">
        <f>3/24000000*OO[[#This Row],[131 (05JUL1985 06:00:00)-Water Temperature (C)]]*OO[[#This Row],[73]]</f>
        <v>1.9415582185999998E-7</v>
      </c>
      <c r="BX51" s="10">
        <f>3/24000000*OO[[#This Row],[132 (05JUL1985 09:00:00)-Water Temperature (C)]]*OO[[#This Row],[74]]</f>
        <v>1.9122941909174998E-7</v>
      </c>
      <c r="BY51" s="10">
        <f>3/24000000*OO[[#This Row],[133 (05JUL1985 12:00:00)-Water Temperature (C)]]*OO[[#This Row],[75]]</f>
        <v>1.88493559112375E-7</v>
      </c>
      <c r="BZ51" s="10">
        <f>3/24000000*OO[[#This Row],[134 (05JUL1985 15:00:00)-Water Temperature (C)]]*OO[[#This Row],[76]]</f>
        <v>1.9372463151824997E-7</v>
      </c>
      <c r="CA51" s="10">
        <f>3/24000000*OO[[#This Row],[135 (05JUL1985 18:00:00)-Water Temperature (C)]]*OO[[#This Row],[77]]</f>
        <v>2.0297119012437498E-7</v>
      </c>
      <c r="CB51" s="10">
        <f>3/24000000*OO[[#This Row],[136 (05JUL1985 21:00:00)-Water Temperature (C)]]*OO[[#This Row],[78]]</f>
        <v>2.041652698425E-7</v>
      </c>
      <c r="CC51" s="10">
        <f>3/24000000*OO[[#This Row],[137 (06JUL1985 00:00:00)-Water Temperature (C)]]*OO[[#This Row],[79]]</f>
        <v>1.9463315154074997E-7</v>
      </c>
      <c r="CD51" s="10">
        <f>3/24000000*OO[[#This Row],[138 (06JUL1985 03:00:00)-Water Temperature (C)]]*OO[[#This Row],[80]]</f>
        <v>1.810224033765E-7</v>
      </c>
      <c r="CE51" s="10">
        <f>3/24000000*OO[[#This Row],[139 (06JUL1985 06:00:00)-Water Temperature (C)]]*OO[[#This Row],[81]]</f>
        <v>1.6858193874325E-7</v>
      </c>
      <c r="CF51" s="10">
        <f>3/24000000*OO[[#This Row],[140 (06JUL1985 09:00:00)-Water Temperature (C)]]*OO[[#This Row],[82]]</f>
        <v>1.6940428672474998E-7</v>
      </c>
      <c r="CG51" s="10">
        <f>3/24000000*OO[[#This Row],[141 (06JUL1985 12:00:00)-Water Temperature (C)]]*OO[[#This Row],[83]]</f>
        <v>1.7053125285675E-7</v>
      </c>
      <c r="CH51" s="10">
        <f>3/24000000*OO[[#This Row],[142 (06JUL1985 15:00:00)-Water Temperature (C)]]*OO[[#This Row],[84]]</f>
        <v>1.7493926400177499E-7</v>
      </c>
      <c r="CI51" s="10">
        <f>3/24000000*OO[[#This Row],[143 (06JUL1985 18:00:00)-Water Temperature (C)]]*OO[[#This Row],[85]]</f>
        <v>1.7993934197208749E-7</v>
      </c>
      <c r="CJ51" s="10">
        <f>3/24000000*OO[[#This Row],[144 (06JUL1985 21:00:00)-Water Temperature (C)]]*OO[[#This Row],[86]]</f>
        <v>1.7440159494999998E-7</v>
      </c>
      <c r="CK51" s="10">
        <f>3/24000000*OO[[#This Row],[145 (07JUL1985 00:00:00)-Water Temperature (C)]]*OO[[#This Row],[87]]</f>
        <v>1.5880101437016247E-7</v>
      </c>
      <c r="CL51" s="10">
        <f>3/24000000*OO[[#This Row],[146 (07JUL1985 03:00:00)-Water Temperature (C)]]*OO[[#This Row],[88]]</f>
        <v>1.4334093179817498E-7</v>
      </c>
      <c r="CM51" s="10">
        <f>3/24000000*OO[[#This Row],[147 (07JUL1985 06:00:00)-Water Temperature (C)]]*OO[[#This Row],[89]]</f>
        <v>1.2836651619964997E-7</v>
      </c>
      <c r="CN51" s="10">
        <f>3/24000000*OO[[#This Row],[148 (07JUL1985 09:00:00)-Water Temperature (C)]]*OO[[#This Row],[90]]</f>
        <v>1.2241266621093747E-7</v>
      </c>
      <c r="CO51" s="10">
        <f>3/24000000*OO[[#This Row],[149 (07JUL1985 12:00:00)-Water Temperature (C)]]*OO[[#This Row],[91]]</f>
        <v>1.2045978885299998E-7</v>
      </c>
      <c r="CP51" s="10">
        <f>3/24000000*OO[[#This Row],[150 (07JUL1985 15:00:00)-Water Temperature (C)]]*OO[[#This Row],[92]]</f>
        <v>1.2740006138581249E-7</v>
      </c>
      <c r="CQ51" s="10">
        <f>3/24000000*OO[[#This Row],[151 (07JUL1985 18:00:00)-Water Temperature (C)]]*OO[[#This Row],[93]]</f>
        <v>1.4214801799185E-7</v>
      </c>
      <c r="CR51" s="10">
        <f>3/24000000*OO[[#This Row],[152 (07JUL1985 21:00:00)-Water Temperature (C)]]*OO[[#This Row],[94]]</f>
        <v>1.487200484985E-7</v>
      </c>
      <c r="CS51" s="10">
        <f>3/24000000*OO[[#This Row],[153 (08JUL1985 00:00:00)-Water Temperature (C)]]*OO[[#This Row],[95]]</f>
        <v>1.4439683177095E-7</v>
      </c>
      <c r="CT51" s="10">
        <f>3/24000000*OO[[#This Row],[154 (08JUL1985 03:00:00)-Water Temperature (C)]]*OO[[#This Row],[96]]</f>
        <v>1.3445082084894999E-7</v>
      </c>
      <c r="CU51" s="10">
        <f>3/24000000*OO[[#This Row],[155 (08JUL1985 06:00:00)-Water Temperature (C)]]*OO[[#This Row],[97]]</f>
        <v>1.2210282976709999E-7</v>
      </c>
      <c r="CV51" s="10">
        <f>3/24000000*OO[[#This Row],[156 (08JUL1985 09:00:00)-Water Temperature (C)]]*OO[[#This Row],[98]]</f>
        <v>1.1161692899887499E-7</v>
      </c>
      <c r="CW51" s="10">
        <f>3/24000000*OO[[#This Row],[157 (08JUL1985 12:00:00)-Water Temperature (C)]]*OO[[#This Row],[99]]</f>
        <v>1.0881278398185001E-7</v>
      </c>
    </row>
    <row r="52" spans="1:101" x14ac:dyDescent="0.35">
      <c r="A52" t="s">
        <v>57</v>
      </c>
      <c r="B52">
        <v>924.20839999999998</v>
      </c>
      <c r="C52" s="10">
        <f>3/24*OO[[#This Row],[59 (26JUN1985 06:00:00)-Water Temperature (C)]]*OO[[#This Row],[1]]/SUM(OO[1])</f>
        <v>2.6548031265961897E-6</v>
      </c>
      <c r="D52" s="10">
        <f>3/24*OO[[#This Row],[60 (26JUN1985 09:00:00)-Water Temperature (C)]]*OO[[#This Row],[2]]/SUM(OO[2])</f>
        <v>2.5117001798774651E-2</v>
      </c>
      <c r="E52" s="10">
        <f>3/24*OO[[#This Row],[61 (26JUN1985 12:00:00)-Water Temperature (C)]]*OO[[#This Row],[3]]/SUM(OO[3])</f>
        <v>7.7273322962726973E-2</v>
      </c>
      <c r="F52" s="10">
        <f>3/24*OO[[#This Row],[62 (26JUN1985 15:00:00)-Water Temperature (C)]]*OO[[#This Row],[4]]/SUM(OO[4])</f>
        <v>1.9337546231199279E-2</v>
      </c>
      <c r="G52" s="10">
        <f>3/24*OO[[#This Row],[63 (26JUN1985 18:00:00)-Water Temperature (C)]]*OO[[#This Row],[5]]/SUM(OO[5])</f>
        <v>1.5946563358875173E-3</v>
      </c>
      <c r="H52" s="10">
        <f>3/24*OO[[#This Row],[64 (26JUN1985 21:00:00)-Water Temperature (C)]]*OO[[#This Row],[6]]/SUM(OO[6])</f>
        <v>1.0863957484069615E-4</v>
      </c>
      <c r="I52" s="10">
        <f>3/24*OO[[#This Row],[65 (27JUN1985 00:00:00)-Water Temperature (C)]]*OO[[#This Row],[7]]/SUM(OO[7])</f>
        <v>3.8260821316159922E-5</v>
      </c>
      <c r="J52" s="10">
        <f>3/24*OO[[#This Row],[66 (27JUN1985 03:00:00)-Water Temperature (C)]]*OO[[#This Row],[8]]/SUM(OO[8])</f>
        <v>3.0948724524268437E-5</v>
      </c>
      <c r="K52" s="10">
        <f>3/24*OO[[#This Row],[67 (27JUN1985 06:00:00)-Water Temperature (C)]]*OO[[#This Row],[9]]/SUM(OO[9])</f>
        <v>2.6374716269784253E-5</v>
      </c>
      <c r="L52" s="10">
        <f>3/24*OO[[#This Row],[68 (27JUN1985 09:00:00)-Water Temperature (C)]]*OO[[#This Row],[10]]/SUM(OO[10])</f>
        <v>2.2977153610714E-5</v>
      </c>
      <c r="M52" s="10">
        <f>3/24*OO[[#This Row],[69 (27JUN1985 12:00:00)-Water Temperature (C)]]*OO[[#This Row],[11]]/SUM(OO[11])</f>
        <v>2.3042986555469405E-5</v>
      </c>
      <c r="N52" s="10">
        <f>3/24*OO[[#This Row],[70 (27JUN1985 15:00:00)-Water Temperature (C)]]*OO[[#This Row],[12]]/SUM(OO[12])</f>
        <v>2.58589516512282E-5</v>
      </c>
      <c r="O52" s="10">
        <f>3/24*OO[[#This Row],[71 (27JUN1985 18:00:00)-Water Temperature (C)]]*OO[[#This Row],[13]]/SUM(OO[13])</f>
        <v>2.8353851046026248E-5</v>
      </c>
      <c r="P52" s="10">
        <f>3/24*OO[[#This Row],[72 (27JUN1985 21:00:00)-Water Temperature (C)]]*OO[[#This Row],[14]]/SUM(OO[14])</f>
        <v>2.8297625545043198E-5</v>
      </c>
      <c r="Q52" s="10">
        <f>3/24*OO[[#This Row],[73 (28JUN1985 00:00:00)-Water Temperature (C)]]*OO[[#This Row],[15]]/SUM(OO[15])</f>
        <v>2.5574844545587296E-5</v>
      </c>
      <c r="R52" s="10">
        <f>3/24*OO[[#This Row],[74 (28JUN1985 03:00:00)-Water Temperature (C)]]*OO[[#This Row],[16]]/SUM(OO[16])</f>
        <v>2.1874478640946096E-5</v>
      </c>
      <c r="S52" s="10">
        <f>3/24*OO[[#This Row],[75 (28JUN1985 06:00:00)-Water Temperature (C)]]*OO[[#This Row],[17]]/SUM(OO[17])</f>
        <v>1.8575362899404938E-5</v>
      </c>
      <c r="T52" s="10">
        <f>3/24*OO[[#This Row],[76 (28JUN1985 09:00:00)-Water Temperature (C)]]*OO[[#This Row],[18]]/SUM(OO[18])</f>
        <v>1.6566023891588666E-5</v>
      </c>
      <c r="U52" s="10">
        <f>3/24*OO[[#This Row],[77 (28JUN1985 12:00:00)-Water Temperature (C)]]*OO[[#This Row],[19]]/SUM(OO[19])</f>
        <v>1.5245363144236503E-5</v>
      </c>
      <c r="V52" s="10">
        <f>3/24000000*OO[[#This Row],[78 (28JUN1985 15:00:00)-Water Temperature (C)]]*OO[[#This Row],[20]]</f>
        <v>1.3796041069081248E-5</v>
      </c>
      <c r="W52" s="10">
        <f>3/24000000*OO[[#This Row],[79 (28JUN1985 18:00:00)-Water Temperature (C)]]*OO[[#This Row],[21]]</f>
        <v>1.197248035338E-5</v>
      </c>
      <c r="X52" s="10">
        <f>3/24000000*OO[[#This Row],[80 (28JUN1985 21:00:00)-Water Temperature (C)]]*OO[[#This Row],[22]]</f>
        <v>9.9250082549887495E-6</v>
      </c>
      <c r="Y52" s="10">
        <f>3/24000000*OO[[#This Row],[81 (29JUN1985 00:00:00)-Water Temperature (C)]]*OO[[#This Row],[23]]</f>
        <v>8.1450393861000002E-6</v>
      </c>
      <c r="Z52" s="10">
        <f>3/24000000*OO[[#This Row],[82 (29JUN1985 03:00:00)-Water Temperature (C)]]*OO[[#This Row],[24]]</f>
        <v>6.6104567909999993E-6</v>
      </c>
      <c r="AA52" s="10">
        <f>3/24000000*OO[[#This Row],[83 (29JUN1985 06:00:00)-Water Temperature (C)]]*OO[[#This Row],[25]]</f>
        <v>5.33264649584375E-6</v>
      </c>
      <c r="AB52" s="10">
        <f>3/24000000*OO[[#This Row],[84 (29JUN1985 09:00:00)-Water Temperature (C)]]*OO[[#This Row],[26]]</f>
        <v>4.5938423444812496E-6</v>
      </c>
      <c r="AC52" s="10">
        <f>3/24000000*OO[[#This Row],[85 (29JUN1985 12:00:00)-Water Temperature (C)]]*OO[[#This Row],[27]]</f>
        <v>4.2075138630262495E-6</v>
      </c>
      <c r="AD52" s="10">
        <f>3/24000000*OO[[#This Row],[86 (29JUN1985 15:00:00)-Water Temperature (C)]]*OO[[#This Row],[28]]</f>
        <v>3.6594723113999993E-6</v>
      </c>
      <c r="AE52" s="10">
        <f>3/24000000*OO[[#This Row],[88 (29JUN1985 21:00:00)-Water Temperature (C)]]*OO[[#This Row],[30]]</f>
        <v>2.0183573662624999E-6</v>
      </c>
      <c r="AF52" s="10">
        <f>3/24000000*OO[[#This Row],[88 (29JUN1985 21:00:00)-Water Temperature (C)]]*OO[[#This Row],[30]]</f>
        <v>2.0183573662624999E-6</v>
      </c>
      <c r="AG52" s="10">
        <f>3/24000000*OO[[#This Row],[89 (30JUN1985 00:00:00)-Water Temperature (C)]]*OO[[#This Row],[31]]</f>
        <v>1.4306367145589999E-6</v>
      </c>
      <c r="AH52" s="10">
        <f>3/24000000*OO[[#This Row],[90 (30JUN1985 03:00:00)-Water Temperature (C)]]*OO[[#This Row],[32]]</f>
        <v>1.0600813081852501E-6</v>
      </c>
      <c r="AI52" s="10">
        <f>3/24000000*OO[[#This Row],[91 (30JUN1985 06:00:00)-Water Temperature (C)]]*OO[[#This Row],[33]]</f>
        <v>8.316490183218749E-7</v>
      </c>
      <c r="AJ52" s="10">
        <f>3/24000000*OO[[#This Row],[92 (30JUN1985 09:00:00)-Water Temperature (C)]]*OO[[#This Row],[34]]</f>
        <v>7.1794024145775006E-7</v>
      </c>
      <c r="AK52" s="10">
        <f>3/24000000*OO[[#This Row],[93 (30JUN1985 12:00:00)-Water Temperature (C)]]*OO[[#This Row],[35]]</f>
        <v>6.7038414579074999E-7</v>
      </c>
      <c r="AL52" s="10">
        <f>3/24000000*OO[[#This Row],[94 (30JUN1985 15:00:00)-Water Temperature (C)]]*OO[[#This Row],[36]]</f>
        <v>6.4981992923999989E-7</v>
      </c>
      <c r="AM52" s="10">
        <f>3/24000000*OO[[#This Row],[95 (30JUN1985 18:00:00)-Water Temperature (C)]]*OO[[#This Row],[37]]</f>
        <v>6.2549955550249992E-7</v>
      </c>
      <c r="AN52" s="10">
        <f>3/24000000*OO[[#This Row],[96 (30JUN1985 21:00:00)-Water Temperature (C)]]*OO[[#This Row],[38]]</f>
        <v>5.8164348537687498E-7</v>
      </c>
      <c r="AO52" s="10">
        <f>3/24000000*OO[[#This Row],[97 (01JUL1985 00:00:00)-Water Temperature (C)]]*OO[[#This Row],[39]]</f>
        <v>5.3005105465812493E-7</v>
      </c>
      <c r="AP52" s="10">
        <f>3/24000000*OO[[#This Row],[98 (01JUL1985 03:00:00)-Water Temperature (C)]]*OO[[#This Row],[40]]</f>
        <v>4.7493540146399997E-7</v>
      </c>
      <c r="AQ52" s="10">
        <f>3/24000000*OO[[#This Row],[99 (01JUL1985 06:00:00)-Water Temperature (C)]]*OO[[#This Row],[41]]</f>
        <v>4.2250378569749997E-7</v>
      </c>
      <c r="AR52" s="10">
        <f>3/24000000*OO[[#This Row],[100 (01JUL1985 09:00:00)-Water Temperature (C)]]*OO[[#This Row],[42]]</f>
        <v>4.06312870707E-7</v>
      </c>
      <c r="AS52" s="10">
        <f>3/24000000*OO[[#This Row],[101 (01JUL1985 12:00:00)-Water Temperature (C)]]*OO[[#This Row],[43]]</f>
        <v>3.9795548437499999E-7</v>
      </c>
      <c r="AT52" s="10">
        <f>3/24000000*OO[[#This Row],[102 (01JUL1985 15:00:00)-Water Temperature (C)]]*OO[[#This Row],[44]]</f>
        <v>4.0642239278100001E-7</v>
      </c>
      <c r="AU52" s="10">
        <f>3/24000000*OO[[#This Row],[103 (01JUL1985 18:00:00)-Water Temperature (C)]]*OO[[#This Row],[45]]</f>
        <v>4.2114632610137496E-7</v>
      </c>
      <c r="AV52" s="10">
        <f>3/24000000*OO[[#This Row],[104 (01JUL1985 21:00:00)-Water Temperature (C)]]*OO[[#This Row],[46]]</f>
        <v>4.2159841518449996E-7</v>
      </c>
      <c r="AW52" s="10">
        <f>3/24000000*OO[[#This Row],[105 (02JUL1985 00:00:00)-Water Temperature (C)]]*OO[[#This Row],[47]]</f>
        <v>3.9737596134375005E-7</v>
      </c>
      <c r="AX52" s="10">
        <f>3/24000000*OO[[#This Row],[106 (02JUL1985 03:00:00)-Water Temperature (C)]]*OO[[#This Row],[48]]</f>
        <v>3.5893606676999999E-7</v>
      </c>
      <c r="AY52" s="10">
        <f>3/24000000*OO[[#This Row],[107 (02JUL1985 06:00:00)-Water Temperature (C)]]*OO[[#This Row],[49]]</f>
        <v>3.2384496518325E-7</v>
      </c>
      <c r="AZ52" s="10">
        <f>3/24000000*OO[[#This Row],[108 (02JUL1985 09:00:00)-Water Temperature (C)]]*OO[[#This Row],[50]]</f>
        <v>3.1940733696624997E-7</v>
      </c>
      <c r="BA52" s="10">
        <f>3/24000000*OO[[#This Row],[109 (02JUL1985 12:00:00)-Water Temperature (C)]]*OO[[#This Row],[51]]</f>
        <v>3.1977264716999997E-7</v>
      </c>
      <c r="BB52" s="10">
        <f>3/24000000*OO[[#This Row],[110 (02JUL1985 15:00:00)-Water Temperature (C)]]*OO[[#This Row],[52]]</f>
        <v>3.2684102866812498E-7</v>
      </c>
      <c r="BC52" s="10">
        <f>3/24000000*OO[[#This Row],[111 (02JUL1985 18:00:00)-Water Temperature (C)]]*OO[[#This Row],[53]]</f>
        <v>3.3864571837649996E-7</v>
      </c>
      <c r="BD52" s="10">
        <f>3/24000000*OO[[#This Row],[112 (02JUL1985 21:00:00)-Water Temperature (C)]]*OO[[#This Row],[54]]</f>
        <v>3.3468671703587496E-7</v>
      </c>
      <c r="BE52" s="10">
        <f>3/24000000*OO[[#This Row],[113 (03JUL1985 00:00:00)-Water Temperature (C)]]*OO[[#This Row],[55]]</f>
        <v>3.0944366588024998E-7</v>
      </c>
      <c r="BF52" s="10">
        <f>3/24000000*OO[[#This Row],[114 (03JUL1985 03:00:00)-Water Temperature (C)]]*OO[[#This Row],[56]]</f>
        <v>2.7849736925649994E-7</v>
      </c>
      <c r="BG52" s="10">
        <f>3/24000000*OO[[#This Row],[115 (03JUL1985 06:00:00)-Water Temperature (C)]]*OO[[#This Row],[57]]</f>
        <v>2.4762537081424995E-7</v>
      </c>
      <c r="BH52" s="10">
        <f>3/24000000*OO[[#This Row],[116 (03JUL1985 09:00:00)-Water Temperature (C)]]*OO[[#This Row],[58]]</f>
        <v>2.36426181327E-7</v>
      </c>
      <c r="BI52" s="10">
        <f>3/24000000*OO[[#This Row],[117 (03JUL1985 12:00:00)-Water Temperature (C)]]*OO[[#This Row],[59]]</f>
        <v>2.3570422497749997E-7</v>
      </c>
      <c r="BJ52" s="10">
        <f>3/24000000*OO[[#This Row],[118 (03JUL1985 15:00:00)-Water Temperature (C)]]*OO[[#This Row],[60]]</f>
        <v>2.4080646531899995E-7</v>
      </c>
      <c r="BK52" s="10">
        <f>3/24000000*OO[[#This Row],[119 (03JUL1985 18:00:00)-Water Temperature (C)]]*OO[[#This Row],[61]]</f>
        <v>2.4949344752299997E-7</v>
      </c>
      <c r="BL52" s="10">
        <f>3/24000000*OO[[#This Row],[120 (03JUL1985 21:00:00)-Water Temperature (C)]]*OO[[#This Row],[62]]</f>
        <v>2.4682490953987498E-7</v>
      </c>
      <c r="BM52" s="10">
        <f>3/24000000*OO[[#This Row],[121 (04JUL1985 00:00:00)-Water Temperature (C)]]*OO[[#This Row],[63]]</f>
        <v>2.3174734955799999E-7</v>
      </c>
      <c r="BN52" s="10">
        <f>3/24000000*OO[[#This Row],[122 (04JUL1985 03:00:00)-Water Temperature (C)]]*OO[[#This Row],[64]]</f>
        <v>2.1039816289500001E-7</v>
      </c>
      <c r="BO52" s="10">
        <f>3/24000000*OO[[#This Row],[123 (04JUL1985 06:00:00)-Water Temperature (C)]]*OO[[#This Row],[65]]</f>
        <v>1.8740586556749997E-7</v>
      </c>
      <c r="BP52" s="10">
        <f>3/24000000*OO[[#This Row],[124 (04JUL1985 09:00:00)-Water Temperature (C)]]*OO[[#This Row],[66]]</f>
        <v>1.7441872130674998E-7</v>
      </c>
      <c r="BQ52" s="10">
        <f>3/24000000*OO[[#This Row],[125 (04JUL1985 12:00:00)-Water Temperature (C)]]*OO[[#This Row],[67]]</f>
        <v>1.64913618446625E-7</v>
      </c>
      <c r="BR52" s="10">
        <f>3/24000000*OO[[#This Row],[126 (04JUL1985 15:00:00)-Water Temperature (C)]]*OO[[#This Row],[68]]</f>
        <v>1.6432574610206248E-7</v>
      </c>
      <c r="BS52" s="10">
        <f>3/24000000*OO[[#This Row],[127 (04JUL1985 18:00:00)-Water Temperature (C)]]*OO[[#This Row],[69]]</f>
        <v>1.6271704022613749E-7</v>
      </c>
      <c r="BT52" s="10">
        <f>3/24000000*OO[[#This Row],[128 (04JUL1985 21:00:00)-Water Temperature (C)]]*OO[[#This Row],[70]]</f>
        <v>1.5759332003069999E-7</v>
      </c>
      <c r="BU52" s="10">
        <f>3/24000000*OO[[#This Row],[129 (05JUL1985 00:00:00)-Water Temperature (C)]]*OO[[#This Row],[71]]</f>
        <v>1.495099435249875E-7</v>
      </c>
      <c r="BV52" s="10">
        <f>3/24000000*OO[[#This Row],[130 (05JUL1985 03:00:00)-Water Temperature (C)]]*OO[[#This Row],[72]]</f>
        <v>1.3888200538159999E-7</v>
      </c>
      <c r="BW52" s="10">
        <f>3/24000000*OO[[#This Row],[131 (05JUL1985 06:00:00)-Water Temperature (C)]]*OO[[#This Row],[73]]</f>
        <v>1.2791580708261248E-7</v>
      </c>
      <c r="BX52" s="10">
        <f>3/24000000*OO[[#This Row],[132 (05JUL1985 09:00:00)-Water Temperature (C)]]*OO[[#This Row],[74]]</f>
        <v>1.2604931131057499E-7</v>
      </c>
      <c r="BY52" s="10">
        <f>3/24000000*OO[[#This Row],[133 (05JUL1985 12:00:00)-Water Temperature (C)]]*OO[[#This Row],[75]]</f>
        <v>1.2395169226219999E-7</v>
      </c>
      <c r="BZ52" s="10">
        <f>3/24000000*OO[[#This Row],[134 (05JUL1985 15:00:00)-Water Temperature (C)]]*OO[[#This Row],[76]]</f>
        <v>1.2674050278469998E-7</v>
      </c>
      <c r="CA52" s="10">
        <f>3/24000000*OO[[#This Row],[135 (05JUL1985 18:00:00)-Water Temperature (C)]]*OO[[#This Row],[77]]</f>
        <v>1.3282139855947499E-7</v>
      </c>
      <c r="CB52" s="10">
        <f>3/24000000*OO[[#This Row],[136 (05JUL1985 21:00:00)-Water Temperature (C)]]*OO[[#This Row],[78]]</f>
        <v>1.3345220804342501E-7</v>
      </c>
      <c r="CC52" s="10">
        <f>3/24000000*OO[[#This Row],[137 (06JUL1985 00:00:00)-Water Temperature (C)]]*OO[[#This Row],[79]]</f>
        <v>1.27424425697075E-7</v>
      </c>
      <c r="CD52" s="10">
        <f>3/24000000*OO[[#This Row],[138 (06JUL1985 03:00:00)-Water Temperature (C)]]*OO[[#This Row],[80]]</f>
        <v>1.186713956004375E-7</v>
      </c>
      <c r="CE52" s="10">
        <f>3/24000000*OO[[#This Row],[139 (06JUL1985 06:00:00)-Water Temperature (C)]]*OO[[#This Row],[81]]</f>
        <v>1.1094217521204999E-7</v>
      </c>
      <c r="CF52" s="10">
        <f>3/24000000*OO[[#This Row],[140 (06JUL1985 09:00:00)-Water Temperature (C)]]*OO[[#This Row],[82]]</f>
        <v>1.116737300896875E-7</v>
      </c>
      <c r="CG52" s="10">
        <f>3/24000000*OO[[#This Row],[141 (06JUL1985 12:00:00)-Water Temperature (C)]]*OO[[#This Row],[83]]</f>
        <v>1.1213405096836248E-7</v>
      </c>
      <c r="CH52" s="10">
        <f>3/24000000*OO[[#This Row],[142 (06JUL1985 15:00:00)-Water Temperature (C)]]*OO[[#This Row],[84]]</f>
        <v>1.1481712499679999E-7</v>
      </c>
      <c r="CI52" s="10">
        <f>3/24000000*OO[[#This Row],[143 (06JUL1985 18:00:00)-Water Temperature (C)]]*OO[[#This Row],[85]]</f>
        <v>1.1808226500574998E-7</v>
      </c>
      <c r="CJ52" s="10">
        <f>3/24000000*OO[[#This Row],[144 (06JUL1985 21:00:00)-Water Temperature (C)]]*OO[[#This Row],[86]]</f>
        <v>1.1424880708073752E-7</v>
      </c>
      <c r="CK52" s="10">
        <f>3/24000000*OO[[#This Row],[145 (07JUL1985 00:00:00)-Water Temperature (C)]]*OO[[#This Row],[87]]</f>
        <v>1.0407688389147499E-7</v>
      </c>
      <c r="CL52" s="10">
        <f>3/24000000*OO[[#This Row],[146 (07JUL1985 03:00:00)-Water Temperature (C)]]*OO[[#This Row],[88]]</f>
        <v>9.4074559787324988E-8</v>
      </c>
      <c r="CM52" s="10">
        <f>3/24000000*OO[[#This Row],[147 (07JUL1985 06:00:00)-Water Temperature (C)]]*OO[[#This Row],[89]]</f>
        <v>8.4642867219500005E-8</v>
      </c>
      <c r="CN52" s="10">
        <f>3/24000000*OO[[#This Row],[148 (07JUL1985 09:00:00)-Water Temperature (C)]]*OO[[#This Row],[90]]</f>
        <v>8.0883636619725E-8</v>
      </c>
      <c r="CO52" s="10">
        <f>3/24000000*OO[[#This Row],[149 (07JUL1985 12:00:00)-Water Temperature (C)]]*OO[[#This Row],[91]]</f>
        <v>7.9242861821924987E-8</v>
      </c>
      <c r="CP52" s="10">
        <f>3/24000000*OO[[#This Row],[150 (07JUL1985 15:00:00)-Water Temperature (C)]]*OO[[#This Row],[92]]</f>
        <v>8.3044406369999982E-8</v>
      </c>
      <c r="CQ52" s="10">
        <f>3/24000000*OO[[#This Row],[151 (07JUL1985 18:00:00)-Water Temperature (C)]]*OO[[#This Row],[93]]</f>
        <v>9.2198601108099998E-8</v>
      </c>
      <c r="CR52" s="10">
        <f>3/24000000*OO[[#This Row],[152 (07JUL1985 21:00:00)-Water Temperature (C)]]*OO[[#This Row],[94]]</f>
        <v>9.656667354829999E-8</v>
      </c>
      <c r="CS52" s="10">
        <f>3/24000000*OO[[#This Row],[153 (08JUL1985 00:00:00)-Water Temperature (C)]]*OO[[#This Row],[95]]</f>
        <v>9.4028172779774986E-8</v>
      </c>
      <c r="CT52" s="10">
        <f>3/24000000*OO[[#This Row],[154 (08JUL1985 03:00:00)-Water Temperature (C)]]*OO[[#This Row],[96]]</f>
        <v>8.7826900245999998E-8</v>
      </c>
      <c r="CU52" s="10">
        <f>3/24000000*OO[[#This Row],[155 (08JUL1985 06:00:00)-Water Temperature (C)]]*OO[[#This Row],[97]]</f>
        <v>7.990344962414999E-8</v>
      </c>
      <c r="CV52" s="10">
        <f>3/24000000*OO[[#This Row],[156 (08JUL1985 09:00:00)-Water Temperature (C)]]*OO[[#This Row],[98]]</f>
        <v>7.3158782683437497E-8</v>
      </c>
      <c r="CW52" s="10">
        <f>3/24000000*OO[[#This Row],[157 (08JUL1985 12:00:00)-Water Temperature (C)]]*OO[[#This Row],[99]]</f>
        <v>7.1147930745149992E-8</v>
      </c>
    </row>
    <row r="53" spans="1:101" x14ac:dyDescent="0.35">
      <c r="A53" t="s">
        <v>58</v>
      </c>
      <c r="B53">
        <v>759.07389999999998</v>
      </c>
      <c r="C53" s="10">
        <f>3/24*OO[[#This Row],[59 (26JUN1985 06:00:00)-Water Temperature (C)]]*OO[[#This Row],[1]]/SUM(OO[1])</f>
        <v>5.4312357272890478E-7</v>
      </c>
      <c r="D53" s="10">
        <f>3/24*OO[[#This Row],[60 (26JUN1985 09:00:00)-Water Temperature (C)]]*OO[[#This Row],[2]]/SUM(OO[2])</f>
        <v>1.6424272534781213E-2</v>
      </c>
      <c r="E53" s="10">
        <f>3/24*OO[[#This Row],[61 (26JUN1985 12:00:00)-Water Temperature (C)]]*OO[[#This Row],[3]]/SUM(OO[3])</f>
        <v>6.4995004368877229E-2</v>
      </c>
      <c r="F53" s="10">
        <f>3/24*OO[[#This Row],[62 (26JUN1985 15:00:00)-Water Temperature (C)]]*OO[[#This Row],[4]]/SUM(OO[4])</f>
        <v>1.8418411102580003E-2</v>
      </c>
      <c r="G53" s="10">
        <f>3/24*OO[[#This Row],[63 (26JUN1985 18:00:00)-Water Temperature (C)]]*OO[[#This Row],[5]]/SUM(OO[5])</f>
        <v>1.6119105579128613E-3</v>
      </c>
      <c r="H53" s="10">
        <f>3/24*OO[[#This Row],[64 (26JUN1985 21:00:00)-Water Temperature (C)]]*OO[[#This Row],[6]]/SUM(OO[6])</f>
        <v>1.0502150423107485E-4</v>
      </c>
      <c r="I53" s="10">
        <f>3/24*OO[[#This Row],[65 (27JUN1985 00:00:00)-Water Temperature (C)]]*OO[[#This Row],[7]]/SUM(OO[7])</f>
        <v>3.2272549597596883E-5</v>
      </c>
      <c r="J53" s="10">
        <f>3/24*OO[[#This Row],[66 (27JUN1985 03:00:00)-Water Temperature (C)]]*OO[[#This Row],[8]]/SUM(OO[8])</f>
        <v>2.5715660759771551E-5</v>
      </c>
      <c r="K53" s="10">
        <f>3/24*OO[[#This Row],[67 (27JUN1985 06:00:00)-Water Temperature (C)]]*OO[[#This Row],[9]]/SUM(OO[9])</f>
        <v>2.1912934387282133E-5</v>
      </c>
      <c r="L53" s="10">
        <f>3/24*OO[[#This Row],[68 (27JUN1985 09:00:00)-Water Temperature (C)]]*OO[[#This Row],[10]]/SUM(OO[10])</f>
        <v>1.9068495712294747E-5</v>
      </c>
      <c r="M53" s="10">
        <f>3/24*OO[[#This Row],[69 (27JUN1985 12:00:00)-Water Temperature (C)]]*OO[[#This Row],[11]]/SUM(OO[11])</f>
        <v>1.8945029455727356E-5</v>
      </c>
      <c r="N53" s="10">
        <f>3/24*OO[[#This Row],[70 (27JUN1985 15:00:00)-Water Temperature (C)]]*OO[[#This Row],[12]]/SUM(OO[12])</f>
        <v>2.1156311158448178E-5</v>
      </c>
      <c r="O53" s="10">
        <f>3/24*OO[[#This Row],[71 (27JUN1985 18:00:00)-Water Temperature (C)]]*OO[[#This Row],[13]]/SUM(OO[13])</f>
        <v>2.3363131027843912E-5</v>
      </c>
      <c r="P53" s="10">
        <f>3/24*OO[[#This Row],[72 (27JUN1985 21:00:00)-Water Temperature (C)]]*OO[[#This Row],[14]]/SUM(OO[14])</f>
        <v>2.3489653664825157E-5</v>
      </c>
      <c r="Q53" s="10">
        <f>3/24*OO[[#This Row],[73 (28JUN1985 00:00:00)-Water Temperature (C)]]*OO[[#This Row],[15]]/SUM(OO[15])</f>
        <v>2.135259353896843E-5</v>
      </c>
      <c r="R53" s="10">
        <f>3/24*OO[[#This Row],[74 (28JUN1985 03:00:00)-Water Temperature (C)]]*OO[[#This Row],[16]]/SUM(OO[16])</f>
        <v>1.8328360011496723E-5</v>
      </c>
      <c r="S53" s="10">
        <f>3/24*OO[[#This Row],[75 (28JUN1985 06:00:00)-Water Temperature (C)]]*OO[[#This Row],[17]]/SUM(OO[17])</f>
        <v>1.5587364543811219E-5</v>
      </c>
      <c r="T53" s="10">
        <f>3/24*OO[[#This Row],[76 (28JUN1985 09:00:00)-Water Temperature (C)]]*OO[[#This Row],[18]]/SUM(OO[18])</f>
        <v>1.3914411469854274E-5</v>
      </c>
      <c r="U53" s="10">
        <f>3/24*OO[[#This Row],[77 (28JUN1985 12:00:00)-Water Temperature (C)]]*OO[[#This Row],[19]]/SUM(OO[19])</f>
        <v>1.2833188944392742E-5</v>
      </c>
      <c r="V53" s="10">
        <f>3/24000000*OO[[#This Row],[78 (28JUN1985 15:00:00)-Water Temperature (C)]]*OO[[#This Row],[20]]</f>
        <v>1.1656471833359999E-5</v>
      </c>
      <c r="W53" s="10">
        <f>3/24000000*OO[[#This Row],[79 (28JUN1985 18:00:00)-Water Temperature (C)]]*OO[[#This Row],[21]]</f>
        <v>1.0122413974399999E-5</v>
      </c>
      <c r="X53" s="10">
        <f>3/24000000*OO[[#This Row],[80 (28JUN1985 21:00:00)-Water Temperature (C)]]*OO[[#This Row],[22]]</f>
        <v>8.3873569352999993E-6</v>
      </c>
      <c r="Y53" s="10">
        <f>3/24000000*OO[[#This Row],[81 (29JUN1985 00:00:00)-Water Temperature (C)]]*OO[[#This Row],[23]]</f>
        <v>6.8839781430474996E-6</v>
      </c>
      <c r="Z53" s="10">
        <f>3/24000000*OO[[#This Row],[82 (29JUN1985 03:00:00)-Water Temperature (C)]]*OO[[#This Row],[24]]</f>
        <v>5.6006775280462499E-6</v>
      </c>
      <c r="AA53" s="10">
        <f>3/24000000*OO[[#This Row],[83 (29JUN1985 06:00:00)-Water Temperature (C)]]*OO[[#This Row],[25]]</f>
        <v>4.5242511290124998E-6</v>
      </c>
      <c r="AB53" s="10">
        <f>3/24000000*OO[[#This Row],[84 (29JUN1985 09:00:00)-Water Temperature (C)]]*OO[[#This Row],[26]]</f>
        <v>3.8954933581200001E-6</v>
      </c>
      <c r="AC53" s="10">
        <f>3/24000000*OO[[#This Row],[85 (29JUN1985 12:00:00)-Water Temperature (C)]]*OO[[#This Row],[27]]</f>
        <v>3.5639797296824995E-6</v>
      </c>
      <c r="AD53" s="10">
        <f>3/24000000*OO[[#This Row],[86 (29JUN1985 15:00:00)-Water Temperature (C)]]*OO[[#This Row],[28]]</f>
        <v>3.1174595181537497E-6</v>
      </c>
      <c r="AE53" s="10">
        <f>3/24000000*OO[[#This Row],[88 (29JUN1985 21:00:00)-Water Temperature (C)]]*OO[[#This Row],[30]]</f>
        <v>1.72985169040575E-6</v>
      </c>
      <c r="AF53" s="10">
        <f>3/24000000*OO[[#This Row],[88 (29JUN1985 21:00:00)-Water Temperature (C)]]*OO[[#This Row],[30]]</f>
        <v>1.72985169040575E-6</v>
      </c>
      <c r="AG53" s="10">
        <f>3/24000000*OO[[#This Row],[89 (30JUN1985 00:00:00)-Water Temperature (C)]]*OO[[#This Row],[31]]</f>
        <v>1.221061133892E-6</v>
      </c>
      <c r="AH53" s="10">
        <f>3/24000000*OO[[#This Row],[90 (30JUN1985 03:00:00)-Water Temperature (C)]]*OO[[#This Row],[32]]</f>
        <v>9.0106942272749995E-7</v>
      </c>
      <c r="AI53" s="10">
        <f>3/24000000*OO[[#This Row],[91 (30JUN1985 06:00:00)-Water Temperature (C)]]*OO[[#This Row],[33]]</f>
        <v>7.0421603148749996E-7</v>
      </c>
      <c r="AJ53" s="10">
        <f>3/24000000*OO[[#This Row],[92 (30JUN1985 09:00:00)-Water Temperature (C)]]*OO[[#This Row],[34]]</f>
        <v>6.0611499939374993E-7</v>
      </c>
      <c r="AK53" s="10">
        <f>3/24000000*OO[[#This Row],[93 (30JUN1985 12:00:00)-Water Temperature (C)]]*OO[[#This Row],[35]]</f>
        <v>5.6507443592337498E-7</v>
      </c>
      <c r="AL53" s="10">
        <f>3/24000000*OO[[#This Row],[94 (30JUN1985 15:00:00)-Water Temperature (C)]]*OO[[#This Row],[36]]</f>
        <v>5.47115858547125E-7</v>
      </c>
      <c r="AM53" s="10">
        <f>3/24000000*OO[[#This Row],[95 (30JUN1985 18:00:00)-Water Temperature (C)]]*OO[[#This Row],[37]]</f>
        <v>5.2546666839687495E-7</v>
      </c>
      <c r="AN53" s="10">
        <f>3/24000000*OO[[#This Row],[96 (30JUN1985 21:00:00)-Water Temperature (C)]]*OO[[#This Row],[38]]</f>
        <v>4.87597134943125E-7</v>
      </c>
      <c r="AO53" s="10">
        <f>3/24000000*OO[[#This Row],[97 (01JUL1985 00:00:00)-Water Temperature (C)]]*OO[[#This Row],[39]]</f>
        <v>4.4434231415524997E-7</v>
      </c>
      <c r="AP53" s="10">
        <f>3/24000000*OO[[#This Row],[98 (01JUL1985 03:00:00)-Water Temperature (C)]]*OO[[#This Row],[40]]</f>
        <v>3.9872924280549993E-7</v>
      </c>
      <c r="AQ53" s="10">
        <f>3/24000000*OO[[#This Row],[99 (01JUL1985 06:00:00)-Water Temperature (C)]]*OO[[#This Row],[41]]</f>
        <v>3.5556418807499999E-7</v>
      </c>
      <c r="AR53" s="10">
        <f>3/24000000*OO[[#This Row],[100 (01JUL1985 09:00:00)-Water Temperature (C)]]*OO[[#This Row],[42]]</f>
        <v>3.4213225861162496E-7</v>
      </c>
      <c r="AS53" s="10">
        <f>3/24000000*OO[[#This Row],[101 (01JUL1985 12:00:00)-Water Temperature (C)]]*OO[[#This Row],[43]]</f>
        <v>3.3419637772599999E-7</v>
      </c>
      <c r="AT53" s="10">
        <f>3/24000000*OO[[#This Row],[102 (01JUL1985 15:00:00)-Water Temperature (C)]]*OO[[#This Row],[44]]</f>
        <v>3.3938062567125E-7</v>
      </c>
      <c r="AU53" s="10">
        <f>3/24000000*OO[[#This Row],[103 (01JUL1985 18:00:00)-Water Temperature (C)]]*OO[[#This Row],[45]]</f>
        <v>3.510392034785E-7</v>
      </c>
      <c r="AV53" s="10">
        <f>3/24000000*OO[[#This Row],[104 (01JUL1985 21:00:00)-Water Temperature (C)]]*OO[[#This Row],[46]]</f>
        <v>3.5186208277037494E-7</v>
      </c>
      <c r="AW53" s="10">
        <f>3/24000000*OO[[#This Row],[105 (02JUL1985 00:00:00)-Water Temperature (C)]]*OO[[#This Row],[47]]</f>
        <v>3.3273177572774998E-7</v>
      </c>
      <c r="AX53" s="10">
        <f>3/24000000*OO[[#This Row],[106 (02JUL1985 03:00:00)-Water Temperature (C)]]*OO[[#This Row],[48]]</f>
        <v>3.0125364795124994E-7</v>
      </c>
      <c r="AY53" s="10">
        <f>3/24000000*OO[[#This Row],[107 (02JUL1985 06:00:00)-Water Temperature (C)]]*OO[[#This Row],[49]]</f>
        <v>2.7227592827750001E-7</v>
      </c>
      <c r="AZ53" s="10">
        <f>3/24000000*OO[[#This Row],[108 (02JUL1985 09:00:00)-Water Temperature (C)]]*OO[[#This Row],[50]]</f>
        <v>2.6862149274675001E-7</v>
      </c>
      <c r="BA53" s="10">
        <f>3/24000000*OO[[#This Row],[109 (02JUL1985 12:00:00)-Water Temperature (C)]]*OO[[#This Row],[51]]</f>
        <v>2.6858013398062502E-7</v>
      </c>
      <c r="BB53" s="10">
        <f>3/24000000*OO[[#This Row],[110 (02JUL1985 15:00:00)-Water Temperature (C)]]*OO[[#This Row],[52]]</f>
        <v>2.7366987958200002E-7</v>
      </c>
      <c r="BC53" s="10">
        <f>3/24000000*OO[[#This Row],[111 (02JUL1985 18:00:00)-Water Temperature (C)]]*OO[[#This Row],[53]]</f>
        <v>2.8324175635524996E-7</v>
      </c>
      <c r="BD53" s="10">
        <f>3/24000000*OO[[#This Row],[112 (02JUL1985 21:00:00)-Water Temperature (C)]]*OO[[#This Row],[54]]</f>
        <v>2.7999786730462498E-7</v>
      </c>
      <c r="BE53" s="10">
        <f>3/24000000*OO[[#This Row],[113 (03JUL1985 00:00:00)-Water Temperature (C)]]*OO[[#This Row],[55]]</f>
        <v>2.59328684958E-7</v>
      </c>
      <c r="BF53" s="10">
        <f>3/24000000*OO[[#This Row],[114 (03JUL1985 03:00:00)-Water Temperature (C)]]*OO[[#This Row],[56]]</f>
        <v>2.3379821242499999E-7</v>
      </c>
      <c r="BG53" s="10">
        <f>3/24000000*OO[[#This Row],[115 (03JUL1985 06:00:00)-Water Temperature (C)]]*OO[[#This Row],[57]]</f>
        <v>2.0827738676524996E-7</v>
      </c>
      <c r="BH53" s="10">
        <f>3/24000000*OO[[#This Row],[116 (03JUL1985 09:00:00)-Water Temperature (C)]]*OO[[#This Row],[58]]</f>
        <v>1.9905095802749999E-7</v>
      </c>
      <c r="BI53" s="10">
        <f>3/24000000*OO[[#This Row],[117 (03JUL1985 12:00:00)-Water Temperature (C)]]*OO[[#This Row],[59]]</f>
        <v>1.9821540119999999E-7</v>
      </c>
      <c r="BJ53" s="10">
        <f>3/24000000*OO[[#This Row],[118 (03JUL1985 15:00:00)-Water Temperature (C)]]*OO[[#This Row],[60]]</f>
        <v>2.0183648637599999E-7</v>
      </c>
      <c r="BK53" s="10">
        <f>3/24000000*OO[[#This Row],[119 (03JUL1985 18:00:00)-Water Temperature (C)]]*OO[[#This Row],[61]]</f>
        <v>2.0866203915625E-7</v>
      </c>
      <c r="BL53" s="10">
        <f>3/24000000*OO[[#This Row],[120 (03JUL1985 21:00:00)-Water Temperature (C)]]*OO[[#This Row],[62]]</f>
        <v>2.0635612734362497E-7</v>
      </c>
      <c r="BM53" s="10">
        <f>3/24000000*OO[[#This Row],[121 (04JUL1985 00:00:00)-Water Temperature (C)]]*OO[[#This Row],[63]]</f>
        <v>1.9408857147899998E-7</v>
      </c>
      <c r="BN53" s="10">
        <f>3/24000000*OO[[#This Row],[122 (04JUL1985 03:00:00)-Water Temperature (C)]]*OO[[#This Row],[64]]</f>
        <v>1.7668318541580001E-7</v>
      </c>
      <c r="BO53" s="10">
        <f>3/24000000*OO[[#This Row],[123 (04JUL1985 06:00:00)-Water Temperature (C)]]*OO[[#This Row],[65]]</f>
        <v>1.5768018800792501E-7</v>
      </c>
      <c r="BP53" s="10">
        <f>3/24000000*OO[[#This Row],[124 (04JUL1985 09:00:00)-Water Temperature (C)]]*OO[[#This Row],[66]]</f>
        <v>1.4683662540706248E-7</v>
      </c>
      <c r="BQ53" s="10">
        <f>3/24000000*OO[[#This Row],[125 (04JUL1985 12:00:00)-Water Temperature (C)]]*OO[[#This Row],[67]]</f>
        <v>1.3852202482057498E-7</v>
      </c>
      <c r="BR53" s="10">
        <f>3/24000000*OO[[#This Row],[126 (04JUL1985 15:00:00)-Water Temperature (C)]]*OO[[#This Row],[68]]</f>
        <v>1.3754130404568749E-7</v>
      </c>
      <c r="BS53" s="10">
        <f>3/24000000*OO[[#This Row],[127 (04JUL1985 18:00:00)-Water Temperature (C)]]*OO[[#This Row],[69]]</f>
        <v>1.3600835134302498E-7</v>
      </c>
      <c r="BT53" s="10">
        <f>3/24000000*OO[[#This Row],[128 (04JUL1985 21:00:00)-Water Temperature (C)]]*OO[[#This Row],[70]]</f>
        <v>1.3170594736912502E-7</v>
      </c>
      <c r="BU53" s="10">
        <f>3/24000000*OO[[#This Row],[129 (05JUL1985 00:00:00)-Water Temperature (C)]]*OO[[#This Row],[71]]</f>
        <v>1.2517951050302498E-7</v>
      </c>
      <c r="BV53" s="10">
        <f>3/24000000*OO[[#This Row],[130 (05JUL1985 03:00:00)-Water Temperature (C)]]*OO[[#This Row],[72]]</f>
        <v>1.164198543944E-7</v>
      </c>
      <c r="BW53" s="10">
        <f>3/24000000*OO[[#This Row],[131 (05JUL1985 06:00:00)-Water Temperature (C)]]*OO[[#This Row],[73]]</f>
        <v>1.073175894622875E-7</v>
      </c>
      <c r="BX53" s="10">
        <f>3/24000000*OO[[#This Row],[132 (05JUL1985 09:00:00)-Water Temperature (C)]]*OO[[#This Row],[74]]</f>
        <v>1.0575281520061249E-7</v>
      </c>
      <c r="BY53" s="10">
        <f>3/24000000*OO[[#This Row],[133 (05JUL1985 12:00:00)-Water Temperature (C)]]*OO[[#This Row],[75]]</f>
        <v>1.0385761308019999E-7</v>
      </c>
      <c r="BZ53" s="10">
        <f>3/24000000*OO[[#This Row],[134 (05JUL1985 15:00:00)-Water Temperature (C)]]*OO[[#This Row],[76]]</f>
        <v>1.0582482606262501E-7</v>
      </c>
      <c r="CA53" s="10">
        <f>3/24000000*OO[[#This Row],[135 (05JUL1985 18:00:00)-Water Temperature (C)]]*OO[[#This Row],[77]]</f>
        <v>1.108482671301E-7</v>
      </c>
      <c r="CB53" s="10">
        <f>3/24000000*OO[[#This Row],[136 (05JUL1985 21:00:00)-Water Temperature (C)]]*OO[[#This Row],[78]]</f>
        <v>1.1139322906055E-7</v>
      </c>
      <c r="CC53" s="10">
        <f>3/24000000*OO[[#This Row],[137 (06JUL1985 00:00:00)-Water Temperature (C)]]*OO[[#This Row],[79]]</f>
        <v>1.0654477085503749E-7</v>
      </c>
      <c r="CD53" s="10">
        <f>3/24000000*OO[[#This Row],[138 (06JUL1985 03:00:00)-Water Temperature (C)]]*OO[[#This Row],[80]]</f>
        <v>9.9373683572800011E-8</v>
      </c>
      <c r="CE53" s="10">
        <f>3/24000000*OO[[#This Row],[139 (06JUL1985 06:00:00)-Water Temperature (C)]]*OO[[#This Row],[81]]</f>
        <v>9.312534541967501E-8</v>
      </c>
      <c r="CF53" s="10">
        <f>3/24000000*OO[[#This Row],[140 (06JUL1985 09:00:00)-Water Temperature (C)]]*OO[[#This Row],[82]]</f>
        <v>9.3868531096799995E-8</v>
      </c>
      <c r="CG53" s="10">
        <f>3/24000000*OO[[#This Row],[141 (06JUL1985 12:00:00)-Water Temperature (C)]]*OO[[#This Row],[83]]</f>
        <v>9.4141008376500002E-8</v>
      </c>
      <c r="CH53" s="10">
        <f>3/24000000*OO[[#This Row],[142 (06JUL1985 15:00:00)-Water Temperature (C)]]*OO[[#This Row],[84]]</f>
        <v>9.6272803912724989E-8</v>
      </c>
      <c r="CI53" s="10">
        <f>3/24000000*OO[[#This Row],[143 (06JUL1985 18:00:00)-Water Temperature (C)]]*OO[[#This Row],[85]]</f>
        <v>9.9036290016249977E-8</v>
      </c>
      <c r="CJ53" s="10">
        <f>3/24000000*OO[[#This Row],[144 (06JUL1985 21:00:00)-Water Temperature (C)]]*OO[[#This Row],[86]]</f>
        <v>9.5737988044950003E-8</v>
      </c>
      <c r="CK53" s="10">
        <f>3/24000000*OO[[#This Row],[145 (07JUL1985 00:00:00)-Water Temperature (C)]]*OO[[#This Row],[87]]</f>
        <v>8.7246500051599976E-8</v>
      </c>
      <c r="CL53" s="10">
        <f>3/24000000*OO[[#This Row],[146 (07JUL1985 03:00:00)-Water Temperature (C)]]*OO[[#This Row],[88]]</f>
        <v>7.8951535900187493E-8</v>
      </c>
      <c r="CM53" s="10">
        <f>3/24000000*OO[[#This Row],[147 (07JUL1985 06:00:00)-Water Temperature (C)]]*OO[[#This Row],[89]]</f>
        <v>7.1225342293274994E-8</v>
      </c>
      <c r="CN53" s="10">
        <f>3/24000000*OO[[#This Row],[148 (07JUL1985 09:00:00)-Water Temperature (C)]]*OO[[#This Row],[90]]</f>
        <v>6.8163365278249979E-8</v>
      </c>
      <c r="CO53" s="10">
        <f>3/24000000*OO[[#This Row],[149 (07JUL1985 12:00:00)-Water Temperature (C)]]*OO[[#This Row],[91]]</f>
        <v>6.6602841091324998E-8</v>
      </c>
      <c r="CP53" s="10">
        <f>3/24000000*OO[[#This Row],[150 (07JUL1985 15:00:00)-Water Temperature (C)]]*OO[[#This Row],[92]]</f>
        <v>6.9330848976674998E-8</v>
      </c>
      <c r="CQ53" s="10">
        <f>3/24000000*OO[[#This Row],[151 (07JUL1985 18:00:00)-Water Temperature (C)]]*OO[[#This Row],[93]]</f>
        <v>7.6733914245749996E-8</v>
      </c>
      <c r="CR53" s="10">
        <f>3/24000000*OO[[#This Row],[152 (07JUL1985 21:00:00)-Water Temperature (C)]]*OO[[#This Row],[94]]</f>
        <v>8.0484764901974985E-8</v>
      </c>
      <c r="CS53" s="10">
        <f>3/24000000*OO[[#This Row],[153 (08JUL1985 00:00:00)-Water Temperature (C)]]*OO[[#This Row],[95]]</f>
        <v>7.861075073217501E-8</v>
      </c>
      <c r="CT53" s="10">
        <f>3/24000000*OO[[#This Row],[154 (08JUL1985 03:00:00)-Water Temperature (C)]]*OO[[#This Row],[96]]</f>
        <v>7.3657846285450005E-8</v>
      </c>
      <c r="CU53" s="10">
        <f>3/24000000*OO[[#This Row],[155 (08JUL1985 06:00:00)-Water Temperature (C)]]*OO[[#This Row],[97]]</f>
        <v>6.7154548646662509E-8</v>
      </c>
      <c r="CV53" s="10">
        <f>3/24000000*OO[[#This Row],[156 (08JUL1985 09:00:00)-Water Temperature (C)]]*OO[[#This Row],[98]]</f>
        <v>6.1555683150674999E-8</v>
      </c>
      <c r="CW53" s="10">
        <f>3/24000000*OO[[#This Row],[157 (08JUL1985 12:00:00)-Water Temperature (C)]]*OO[[#This Row],[99]]</f>
        <v>5.981445551249999E-8</v>
      </c>
    </row>
    <row r="54" spans="1:101" x14ac:dyDescent="0.35">
      <c r="A54" t="s">
        <v>59</v>
      </c>
      <c r="B54">
        <v>763.56970000000001</v>
      </c>
      <c r="C54" s="10">
        <f>3/24*OO[[#This Row],[59 (26JUN1985 06:00:00)-Water Temperature (C)]]*OO[[#This Row],[1]]/SUM(OO[1])</f>
        <v>1.2343442431735299E-7</v>
      </c>
      <c r="D54" s="10">
        <f>3/24*OO[[#This Row],[60 (26JUN1985 09:00:00)-Water Temperature (C)]]*OO[[#This Row],[2]]/SUM(OO[2])</f>
        <v>1.334195512745783E-2</v>
      </c>
      <c r="E54" s="10">
        <f>3/24*OO[[#This Row],[61 (26JUN1985 12:00:00)-Water Temperature (C)]]*OO[[#This Row],[3]]/SUM(OO[3])</f>
        <v>6.8641887518343422E-2</v>
      </c>
      <c r="F54" s="10">
        <f>3/24*OO[[#This Row],[62 (26JUN1985 15:00:00)-Water Temperature (C)]]*OO[[#This Row],[4]]/SUM(OO[4])</f>
        <v>2.2409622387650752E-2</v>
      </c>
      <c r="G54" s="10">
        <f>3/24*OO[[#This Row],[63 (26JUN1985 18:00:00)-Water Temperature (C)]]*OO[[#This Row],[5]]/SUM(OO[5])</f>
        <v>2.1107914014866984E-3</v>
      </c>
      <c r="H54" s="10">
        <f>3/24*OO[[#This Row],[64 (26JUN1985 21:00:00)-Water Temperature (C)]]*OO[[#This Row],[6]]/SUM(OO[6])</f>
        <v>1.3353630589365566E-4</v>
      </c>
      <c r="I54" s="10">
        <f>3/24*OO[[#This Row],[65 (27JUN1985 00:00:00)-Water Temperature (C)]]*OO[[#This Row],[7]]/SUM(OO[7])</f>
        <v>3.4962045059207161E-5</v>
      </c>
      <c r="J54" s="10">
        <f>3/24*OO[[#This Row],[66 (27JUN1985 03:00:00)-Water Temperature (C)]]*OO[[#This Row],[8]]/SUM(OO[8])</f>
        <v>2.7241317876435225E-5</v>
      </c>
      <c r="K54" s="10">
        <f>3/24*OO[[#This Row],[67 (27JUN1985 06:00:00)-Water Temperature (C)]]*OO[[#This Row],[9]]/SUM(OO[9])</f>
        <v>2.3191806182738638E-5</v>
      </c>
      <c r="L54" s="10">
        <f>3/24*OO[[#This Row],[68 (27JUN1985 09:00:00)-Water Temperature (C)]]*OO[[#This Row],[10]]/SUM(OO[10])</f>
        <v>2.0144729386811168E-5</v>
      </c>
      <c r="M54" s="10">
        <f>3/24*OO[[#This Row],[69 (27JUN1985 12:00:00)-Water Temperature (C)]]*OO[[#This Row],[11]]/SUM(OO[11])</f>
        <v>1.9811741147828091E-5</v>
      </c>
      <c r="N54" s="10">
        <f>3/24*OO[[#This Row],[70 (27JUN1985 15:00:00)-Water Temperature (C)]]*OO[[#This Row],[12]]/SUM(OO[12])</f>
        <v>2.1966883615710829E-5</v>
      </c>
      <c r="O54" s="10">
        <f>3/24*OO[[#This Row],[71 (27JUN1985 18:00:00)-Water Temperature (C)]]*OO[[#This Row],[13]]/SUM(OO[13])</f>
        <v>2.4379438474876197E-5</v>
      </c>
      <c r="P54" s="10">
        <f>3/24*OO[[#This Row],[72 (27JUN1985 21:00:00)-Water Temperature (C)]]*OO[[#This Row],[14]]/SUM(OO[14])</f>
        <v>2.4665722239203355E-5</v>
      </c>
      <c r="Q54" s="10">
        <f>3/24*OO[[#This Row],[73 (28JUN1985 00:00:00)-Water Temperature (C)]]*OO[[#This Row],[15]]/SUM(OO[15])</f>
        <v>2.2527535564888661E-5</v>
      </c>
      <c r="R54" s="10">
        <f>3/24*OO[[#This Row],[74 (28JUN1985 03:00:00)-Water Temperature (C)]]*OO[[#This Row],[16]]/SUM(OO[16])</f>
        <v>1.9385504543401546E-5</v>
      </c>
      <c r="S54" s="10">
        <f>3/24*OO[[#This Row],[75 (28JUN1985 06:00:00)-Water Temperature (C)]]*OO[[#This Row],[17]]/SUM(OO[17])</f>
        <v>1.6485732060271464E-5</v>
      </c>
      <c r="T54" s="10">
        <f>3/24*OO[[#This Row],[76 (28JUN1985 09:00:00)-Water Temperature (C)]]*OO[[#This Row],[18]]/SUM(OO[18])</f>
        <v>1.4704497309667178E-5</v>
      </c>
      <c r="U54" s="10">
        <f>3/24*OO[[#This Row],[77 (28JUN1985 12:00:00)-Water Temperature (C)]]*OO[[#This Row],[19]]/SUM(OO[19])</f>
        <v>1.3565127737134873E-5</v>
      </c>
      <c r="V54" s="10">
        <f>3/24000000*OO[[#This Row],[78 (28JUN1985 15:00:00)-Water Temperature (C)]]*OO[[#This Row],[20]]</f>
        <v>1.2346638790052499E-5</v>
      </c>
      <c r="W54" s="10">
        <f>3/24000000*OO[[#This Row],[79 (28JUN1985 18:00:00)-Water Temperature (C)]]*OO[[#This Row],[21]]</f>
        <v>1.071539237182E-5</v>
      </c>
      <c r="X54" s="10">
        <f>3/24000000*OO[[#This Row],[80 (28JUN1985 21:00:00)-Water Temperature (C)]]*OO[[#This Row],[22]]</f>
        <v>8.8607976273000003E-6</v>
      </c>
      <c r="Y54" s="10">
        <f>3/24000000*OO[[#This Row],[81 (29JUN1985 00:00:00)-Water Temperature (C)]]*OO[[#This Row],[23]]</f>
        <v>7.2573725849625003E-6</v>
      </c>
      <c r="Z54" s="10">
        <f>3/24000000*OO[[#This Row],[82 (29JUN1985 03:00:00)-Water Temperature (C)]]*OO[[#This Row],[24]]</f>
        <v>5.9093342952249998E-6</v>
      </c>
      <c r="AA54" s="10">
        <f>3/24000000*OO[[#This Row],[83 (29JUN1985 06:00:00)-Water Temperature (C)]]*OO[[#This Row],[25]]</f>
        <v>4.7707647486900004E-6</v>
      </c>
      <c r="AB54" s="10">
        <f>3/24000000*OO[[#This Row],[84 (29JUN1985 09:00:00)-Water Temperature (C)]]*OO[[#This Row],[26]]</f>
        <v>4.0965313111649997E-6</v>
      </c>
      <c r="AC54" s="10">
        <f>3/24000000*OO[[#This Row],[85 (29JUN1985 12:00:00)-Water Temperature (C)]]*OO[[#This Row],[27]]</f>
        <v>3.7364599238499994E-6</v>
      </c>
      <c r="AD54" s="10">
        <f>3/24000000*OO[[#This Row],[86 (29JUN1985 15:00:00)-Water Temperature (C)]]*OO[[#This Row],[28]]</f>
        <v>3.2824734864762503E-6</v>
      </c>
      <c r="AE54" s="10">
        <f>3/24000000*OO[[#This Row],[88 (29JUN1985 21:00:00)-Water Temperature (C)]]*OO[[#This Row],[30]]</f>
        <v>1.8331682665512503E-6</v>
      </c>
      <c r="AF54" s="10">
        <f>3/24000000*OO[[#This Row],[88 (29JUN1985 21:00:00)-Water Temperature (C)]]*OO[[#This Row],[30]]</f>
        <v>1.8331682665512503E-6</v>
      </c>
      <c r="AG54" s="10">
        <f>3/24000000*OO[[#This Row],[89 (30JUN1985 00:00:00)-Water Temperature (C)]]*OO[[#This Row],[31]]</f>
        <v>1.2883924882192499E-6</v>
      </c>
      <c r="AH54" s="10">
        <f>3/24000000*OO[[#This Row],[90 (30JUN1985 03:00:00)-Water Temperature (C)]]*OO[[#This Row],[32]]</f>
        <v>9.463821296375E-7</v>
      </c>
      <c r="AI54" s="10">
        <f>3/24000000*OO[[#This Row],[91 (30JUN1985 06:00:00)-Water Temperature (C)]]*OO[[#This Row],[33]]</f>
        <v>7.3655547739062505E-7</v>
      </c>
      <c r="AJ54" s="10">
        <f>3/24000000*OO[[#This Row],[92 (30JUN1985 09:00:00)-Water Temperature (C)]]*OO[[#This Row],[34]]</f>
        <v>6.3188735157000002E-7</v>
      </c>
      <c r="AK54" s="10">
        <f>3/24000000*OO[[#This Row],[93 (30JUN1985 12:00:00)-Water Temperature (C)]]*OO[[#This Row],[35]]</f>
        <v>5.8791437459275002E-7</v>
      </c>
      <c r="AL54" s="10">
        <f>3/24000000*OO[[#This Row],[94 (30JUN1985 15:00:00)-Water Temperature (C)]]*OO[[#This Row],[36]]</f>
        <v>5.6833956744337493E-7</v>
      </c>
      <c r="AM54" s="10">
        <f>3/24000000*OO[[#This Row],[95 (30JUN1985 18:00:00)-Water Temperature (C)]]*OO[[#This Row],[37]]</f>
        <v>5.4493409160624992E-7</v>
      </c>
      <c r="AN54" s="10">
        <f>3/24000000*OO[[#This Row],[96 (30JUN1985 21:00:00)-Water Temperature (C)]]*OO[[#This Row],[38]]</f>
        <v>5.0470988841000004E-7</v>
      </c>
      <c r="AO54" s="10">
        <f>3/24000000*OO[[#This Row],[97 (01JUL1985 00:00:00)-Water Temperature (C)]]*OO[[#This Row],[39]]</f>
        <v>4.5988343109812492E-7</v>
      </c>
      <c r="AP54" s="10">
        <f>3/24000000*OO[[#This Row],[98 (01JUL1985 03:00:00)-Water Temperature (C)]]*OO[[#This Row],[40]]</f>
        <v>4.1329473385100001E-7</v>
      </c>
      <c r="AQ54" s="10">
        <f>3/24000000*OO[[#This Row],[99 (01JUL1985 06:00:00)-Water Temperature (C)]]*OO[[#This Row],[41]]</f>
        <v>3.6933573947587497E-7</v>
      </c>
      <c r="AR54" s="10">
        <f>3/24000000*OO[[#This Row],[100 (01JUL1985 09:00:00)-Water Temperature (C)]]*OO[[#This Row],[42]]</f>
        <v>3.5559753827999997E-7</v>
      </c>
      <c r="AS54" s="10">
        <f>3/24000000*OO[[#This Row],[101 (01JUL1985 12:00:00)-Water Temperature (C)]]*OO[[#This Row],[43]]</f>
        <v>3.4656338871999998E-7</v>
      </c>
      <c r="AT54" s="10">
        <f>3/24000000*OO[[#This Row],[102 (01JUL1985 15:00:00)-Water Temperature (C)]]*OO[[#This Row],[44]]</f>
        <v>3.5012264380187505E-7</v>
      </c>
      <c r="AU54" s="10">
        <f>3/24000000*OO[[#This Row],[103 (01JUL1985 18:00:00)-Water Temperature (C)]]*OO[[#This Row],[45]]</f>
        <v>3.613671309465E-7</v>
      </c>
      <c r="AV54" s="10">
        <f>3/24000000*OO[[#This Row],[104 (01JUL1985 21:00:00)-Water Temperature (C)]]*OO[[#This Row],[46]]</f>
        <v>3.6260437947187499E-7</v>
      </c>
      <c r="AW54" s="10">
        <f>3/24000000*OO[[#This Row],[105 (02JUL1985 00:00:00)-Water Temperature (C)]]*OO[[#This Row],[47]]</f>
        <v>3.4403473635125002E-7</v>
      </c>
      <c r="AX54" s="10">
        <f>3/24000000*OO[[#This Row],[106 (02JUL1985 03:00:00)-Water Temperature (C)]]*OO[[#This Row],[48]]</f>
        <v>3.12294756856E-7</v>
      </c>
      <c r="AY54" s="10">
        <f>3/24000000*OO[[#This Row],[107 (02JUL1985 06:00:00)-Water Temperature (C)]]*OO[[#This Row],[49]]</f>
        <v>2.8264097015324999E-7</v>
      </c>
      <c r="AZ54" s="10">
        <f>3/24000000*OO[[#This Row],[108 (02JUL1985 09:00:00)-Water Temperature (C)]]*OO[[#This Row],[50]]</f>
        <v>2.7889610450100002E-7</v>
      </c>
      <c r="BA54" s="10">
        <f>3/24000000*OO[[#This Row],[109 (02JUL1985 12:00:00)-Water Temperature (C)]]*OO[[#This Row],[51]]</f>
        <v>2.7856549786049999E-7</v>
      </c>
      <c r="BB54" s="10">
        <f>3/24000000*OO[[#This Row],[110 (02JUL1985 15:00:00)-Water Temperature (C)]]*OO[[#This Row],[52]]</f>
        <v>2.8300360353124999E-7</v>
      </c>
      <c r="BC54" s="10">
        <f>3/24000000*OO[[#This Row],[111 (02JUL1985 18:00:00)-Water Temperature (C)]]*OO[[#This Row],[53]]</f>
        <v>2.9250603306999999E-7</v>
      </c>
      <c r="BD54" s="10">
        <f>3/24000000*OO[[#This Row],[112 (02JUL1985 21:00:00)-Water Temperature (C)]]*OO[[#This Row],[54]]</f>
        <v>2.8927422468799999E-7</v>
      </c>
      <c r="BE54" s="10">
        <f>3/24000000*OO[[#This Row],[113 (03JUL1985 00:00:00)-Water Temperature (C)]]*OO[[#This Row],[55]]</f>
        <v>2.68426651528E-7</v>
      </c>
      <c r="BF54" s="10">
        <f>3/24000000*OO[[#This Row],[114 (03JUL1985 03:00:00)-Water Temperature (C)]]*OO[[#This Row],[56]]</f>
        <v>2.424418463175E-7</v>
      </c>
      <c r="BG54" s="10">
        <f>3/24000000*OO[[#This Row],[115 (03JUL1985 06:00:00)-Water Temperature (C)]]*OO[[#This Row],[57]]</f>
        <v>2.1631419992187497E-7</v>
      </c>
      <c r="BH54" s="10">
        <f>3/24000000*OO[[#This Row],[116 (03JUL1985 09:00:00)-Water Temperature (C)]]*OO[[#This Row],[58]]</f>
        <v>2.0690657450774996E-7</v>
      </c>
      <c r="BI54" s="10">
        <f>3/24000000*OO[[#This Row],[117 (03JUL1985 12:00:00)-Water Temperature (C)]]*OO[[#This Row],[59]]</f>
        <v>2.05842371341375E-7</v>
      </c>
      <c r="BJ54" s="10">
        <f>3/24000000*OO[[#This Row],[118 (03JUL1985 15:00:00)-Water Temperature (C)]]*OO[[#This Row],[60]]</f>
        <v>2.0888348256000001E-7</v>
      </c>
      <c r="BK54" s="10">
        <f>3/24000000*OO[[#This Row],[119 (03JUL1985 18:00:00)-Water Temperature (C)]]*OO[[#This Row],[61]]</f>
        <v>2.1549758519250001E-7</v>
      </c>
      <c r="BL54" s="10">
        <f>3/24000000*OO[[#This Row],[120 (03JUL1985 21:00:00)-Water Temperature (C)]]*OO[[#This Row],[62]]</f>
        <v>2.1306457671949997E-7</v>
      </c>
      <c r="BM54" s="10">
        <f>3/24000000*OO[[#This Row],[121 (04JUL1985 00:00:00)-Water Temperature (C)]]*OO[[#This Row],[63]]</f>
        <v>2.0074260859312499E-7</v>
      </c>
      <c r="BN54" s="10">
        <f>3/24000000*OO[[#This Row],[122 (04JUL1985 03:00:00)-Water Temperature (C)]]*OO[[#This Row],[64]]</f>
        <v>1.8323781902432498E-7</v>
      </c>
      <c r="BO54" s="10">
        <f>3/24000000*OO[[#This Row],[123 (04JUL1985 06:00:00)-Water Temperature (C)]]*OO[[#This Row],[65]]</f>
        <v>1.6384394457483751E-7</v>
      </c>
      <c r="BP54" s="10">
        <f>3/24000000*OO[[#This Row],[124 (04JUL1985 09:00:00)-Water Temperature (C)]]*OO[[#This Row],[66]]</f>
        <v>1.526662495842E-7</v>
      </c>
      <c r="BQ54" s="10">
        <f>3/24000000*OO[[#This Row],[125 (04JUL1985 12:00:00)-Water Temperature (C)]]*OO[[#This Row],[67]]</f>
        <v>1.4369969003807499E-7</v>
      </c>
      <c r="BR54" s="10">
        <f>3/24000000*OO[[#This Row],[126 (04JUL1985 15:00:00)-Water Temperature (C)]]*OO[[#This Row],[68]]</f>
        <v>1.4215567220642499E-7</v>
      </c>
      <c r="BS54" s="10">
        <f>3/24000000*OO[[#This Row],[127 (04JUL1985 18:00:00)-Water Temperature (C)]]*OO[[#This Row],[69]]</f>
        <v>1.4040356067727498E-7</v>
      </c>
      <c r="BT54" s="10">
        <f>3/24000000*OO[[#This Row],[128 (04JUL1985 21:00:00)-Water Temperature (C)]]*OO[[#This Row],[70]]</f>
        <v>1.35935056793375E-7</v>
      </c>
      <c r="BU54" s="10">
        <f>3/24000000*OO[[#This Row],[129 (05JUL1985 00:00:00)-Water Temperature (C)]]*OO[[#This Row],[71]]</f>
        <v>1.2943246476796251E-7</v>
      </c>
      <c r="BV54" s="10">
        <f>3/24000000*OO[[#This Row],[130 (05JUL1985 03:00:00)-Water Temperature (C)]]*OO[[#This Row],[72]]</f>
        <v>1.2053163621614998E-7</v>
      </c>
      <c r="BW54" s="10">
        <f>3/24000000*OO[[#This Row],[131 (05JUL1985 06:00:00)-Water Temperature (C)]]*OO[[#This Row],[73]]</f>
        <v>1.1119771126695E-7</v>
      </c>
      <c r="BX54" s="10">
        <f>3/24000000*OO[[#This Row],[132 (05JUL1985 09:00:00)-Water Temperature (C)]]*OO[[#This Row],[74]]</f>
        <v>1.0956038548656249E-7</v>
      </c>
      <c r="BY54" s="10">
        <f>3/24000000*OO[[#This Row],[133 (05JUL1985 12:00:00)-Water Temperature (C)]]*OO[[#This Row],[75]]</f>
        <v>1.074685884355E-7</v>
      </c>
      <c r="BZ54" s="10">
        <f>3/24000000*OO[[#This Row],[134 (05JUL1985 15:00:00)-Water Temperature (C)]]*OO[[#This Row],[76]]</f>
        <v>1.091388194811E-7</v>
      </c>
      <c r="CA54" s="10">
        <f>3/24000000*OO[[#This Row],[135 (05JUL1985 18:00:00)-Water Temperature (C)]]*OO[[#This Row],[77]]</f>
        <v>1.1416768009382499E-7</v>
      </c>
      <c r="CB54" s="10">
        <f>3/24000000*OO[[#This Row],[136 (05JUL1985 21:00:00)-Water Temperature (C)]]*OO[[#This Row],[78]]</f>
        <v>1.1478793157752499E-7</v>
      </c>
      <c r="CC54" s="10">
        <f>3/24000000*OO[[#This Row],[137 (06JUL1985 00:00:00)-Water Temperature (C)]]*OO[[#This Row],[79]]</f>
        <v>1.0998505627950002E-7</v>
      </c>
      <c r="CD54" s="10">
        <f>3/24000000*OO[[#This Row],[138 (06JUL1985 03:00:00)-Water Temperature (C)]]*OO[[#This Row],[80]]</f>
        <v>1.0273119976418749E-7</v>
      </c>
      <c r="CE54" s="10">
        <f>3/24000000*OO[[#This Row],[139 (06JUL1985 06:00:00)-Water Temperature (C)]]*OO[[#This Row],[81]]</f>
        <v>9.6450636153899995E-8</v>
      </c>
      <c r="CF54" s="10">
        <f>3/24000000*OO[[#This Row],[140 (06JUL1985 09:00:00)-Water Temperature (C)]]*OO[[#This Row],[82]]</f>
        <v>9.7345679976350001E-8</v>
      </c>
      <c r="CG54" s="10">
        <f>3/24000000*OO[[#This Row],[141 (06JUL1985 12:00:00)-Water Temperature (C)]]*OO[[#This Row],[83]]</f>
        <v>9.7536849967937481E-8</v>
      </c>
      <c r="CH54" s="10">
        <f>3/24000000*OO[[#This Row],[142 (06JUL1985 15:00:00)-Water Temperature (C)]]*OO[[#This Row],[84]]</f>
        <v>9.9586431161749998E-8</v>
      </c>
      <c r="CI54" s="10">
        <f>3/24000000*OO[[#This Row],[143 (06JUL1985 18:00:00)-Water Temperature (C)]]*OO[[#This Row],[85]]</f>
        <v>1.0248582834758749E-7</v>
      </c>
      <c r="CJ54" s="10">
        <f>3/24000000*OO[[#This Row],[144 (06JUL1985 21:00:00)-Water Temperature (C)]]*OO[[#This Row],[86]]</f>
        <v>9.9024635051487481E-8</v>
      </c>
      <c r="CK54" s="10">
        <f>3/24000000*OO[[#This Row],[145 (07JUL1985 00:00:00)-Water Temperature (C)]]*OO[[#This Row],[87]]</f>
        <v>9.0274017901200003E-8</v>
      </c>
      <c r="CL54" s="10">
        <f>3/24000000*OO[[#This Row],[146 (07JUL1985 03:00:00)-Water Temperature (C)]]*OO[[#This Row],[88]]</f>
        <v>8.1775712282499998E-8</v>
      </c>
      <c r="CM54" s="10">
        <f>3/24000000*OO[[#This Row],[147 (07JUL1985 06:00:00)-Water Temperature (C)]]*OO[[#This Row],[89]]</f>
        <v>7.3936445341274995E-8</v>
      </c>
      <c r="CN54" s="10">
        <f>3/24000000*OO[[#This Row],[148 (07JUL1985 09:00:00)-Water Temperature (C)]]*OO[[#This Row],[90]]</f>
        <v>7.085755246349999E-8</v>
      </c>
      <c r="CO54" s="10">
        <f>3/24000000*OO[[#This Row],[149 (07JUL1985 12:00:00)-Water Temperature (C)]]*OO[[#This Row],[91]]</f>
        <v>6.9086224469637503E-8</v>
      </c>
      <c r="CP54" s="10">
        <f>3/24000000*OO[[#This Row],[150 (07JUL1985 15:00:00)-Water Temperature (C)]]*OO[[#This Row],[92]]</f>
        <v>7.1417849269499989E-8</v>
      </c>
      <c r="CQ54" s="10">
        <f>3/24000000*OO[[#This Row],[151 (07JUL1985 18:00:00)-Water Temperature (C)]]*OO[[#This Row],[93]]</f>
        <v>7.8770343662700006E-8</v>
      </c>
      <c r="CR54" s="10">
        <f>3/24000000*OO[[#This Row],[152 (07JUL1985 21:00:00)-Water Temperature (C)]]*OO[[#This Row],[94]]</f>
        <v>8.2708130593750016E-8</v>
      </c>
      <c r="CS54" s="10">
        <f>3/24000000*OO[[#This Row],[153 (08JUL1985 00:00:00)-Water Temperature (C)]]*OO[[#This Row],[95]]</f>
        <v>8.1033815959800005E-8</v>
      </c>
      <c r="CT54" s="10">
        <f>3/24000000*OO[[#This Row],[154 (08JUL1985 03:00:00)-Water Temperature (C)]]*OO[[#This Row],[96]]</f>
        <v>7.6160368441199994E-8</v>
      </c>
      <c r="CU54" s="10">
        <f>3/24000000*OO[[#This Row],[155 (08JUL1985 06:00:00)-Water Temperature (C)]]*OO[[#This Row],[97]]</f>
        <v>6.9574031141850005E-8</v>
      </c>
      <c r="CV54" s="10">
        <f>3/24000000*OO[[#This Row],[156 (08JUL1985 09:00:00)-Water Temperature (C)]]*OO[[#This Row],[98]]</f>
        <v>6.3811730923874998E-8</v>
      </c>
      <c r="CW54" s="10">
        <f>3/24000000*OO[[#This Row],[157 (08JUL1985 12:00:00)-Water Temperature (C)]]*OO[[#This Row],[99]]</f>
        <v>6.1973031794800001E-8</v>
      </c>
    </row>
    <row r="55" spans="1:101" x14ac:dyDescent="0.35">
      <c r="A55" t="s">
        <v>60</v>
      </c>
      <c r="B55">
        <v>752.88040000000001</v>
      </c>
      <c r="C55" s="10">
        <f>3/24*OO[[#This Row],[59 (26JUN1985 06:00:00)-Water Temperature (C)]]*OO[[#This Row],[1]]/SUM(OO[1])</f>
        <v>2.7412697857523541E-8</v>
      </c>
      <c r="D55" s="10">
        <f>3/24*OO[[#This Row],[60 (26JUN1985 09:00:00)-Water Temperature (C)]]*OO[[#This Row],[2]]/SUM(OO[2])</f>
        <v>1.1851729108050145E-2</v>
      </c>
      <c r="E55" s="10">
        <f>3/24*OO[[#This Row],[61 (26JUN1985 12:00:00)-Water Temperature (C)]]*OO[[#This Row],[3]]/SUM(OO[3])</f>
        <v>8.5314002642547904E-2</v>
      </c>
      <c r="F55" s="10">
        <f>3/24*OO[[#This Row],[62 (26JUN1985 15:00:00)-Water Temperature (C)]]*OO[[#This Row],[4]]/SUM(OO[4])</f>
        <v>3.371913154252397E-2</v>
      </c>
      <c r="G55" s="10">
        <f>3/24*OO[[#This Row],[63 (26JUN1985 18:00:00)-Water Temperature (C)]]*OO[[#This Row],[5]]/SUM(OO[5])</f>
        <v>3.5721757875328366E-3</v>
      </c>
      <c r="H55" s="10">
        <f>3/24*OO[[#This Row],[64 (26JUN1985 21:00:00)-Water Temperature (C)]]*OO[[#This Row],[6]]/SUM(OO[6])</f>
        <v>2.2497785324559734E-4</v>
      </c>
      <c r="I55" s="10">
        <f>3/24*OO[[#This Row],[65 (27JUN1985 00:00:00)-Water Temperature (C)]]*OO[[#This Row],[7]]/SUM(OO[7])</f>
        <v>4.651383247074845E-5</v>
      </c>
      <c r="J55" s="10">
        <f>3/24*OO[[#This Row],[66 (27JUN1985 03:00:00)-Water Temperature (C)]]*OO[[#This Row],[8]]/SUM(OO[8])</f>
        <v>3.462836338071697E-5</v>
      </c>
      <c r="K55" s="10">
        <f>3/24*OO[[#This Row],[67 (27JUN1985 06:00:00)-Water Temperature (C)]]*OO[[#This Row],[9]]/SUM(OO[9])</f>
        <v>2.9412738924028938E-5</v>
      </c>
      <c r="L55" s="10">
        <f>3/24*OO[[#This Row],[68 (27JUN1985 09:00:00)-Water Temperature (C)]]*OO[[#This Row],[10]]/SUM(OO[10])</f>
        <v>2.5482149022933846E-5</v>
      </c>
      <c r="M55" s="10">
        <f>3/24*OO[[#This Row],[69 (27JUN1985 12:00:00)-Water Temperature (C)]]*OO[[#This Row],[11]]/SUM(OO[11])</f>
        <v>2.4744812226376813E-5</v>
      </c>
      <c r="N55" s="10">
        <f>3/24*OO[[#This Row],[70 (27JUN1985 15:00:00)-Water Temperature (C)]]*OO[[#This Row],[12]]/SUM(OO[12])</f>
        <v>2.7119757236957236E-5</v>
      </c>
      <c r="O55" s="10">
        <f>3/24*OO[[#This Row],[71 (27JUN1985 18:00:00)-Water Temperature (C)]]*OO[[#This Row],[13]]/SUM(OO[13])</f>
        <v>3.0216318104010886E-5</v>
      </c>
      <c r="P55" s="10">
        <f>3/24*OO[[#This Row],[72 (27JUN1985 21:00:00)-Water Temperature (C)]]*OO[[#This Row],[14]]/SUM(OO[14])</f>
        <v>3.077630046768405E-5</v>
      </c>
      <c r="Q55" s="10">
        <f>3/24*OO[[#This Row],[73 (28JUN1985 00:00:00)-Water Temperature (C)]]*OO[[#This Row],[15]]/SUM(OO[15])</f>
        <v>2.8255817067007321E-5</v>
      </c>
      <c r="R55" s="10">
        <f>3/24*OO[[#This Row],[74 (28JUN1985 03:00:00)-Water Temperature (C)]]*OO[[#This Row],[16]]/SUM(OO[16])</f>
        <v>2.4375231790664908E-5</v>
      </c>
      <c r="S55" s="10">
        <f>3/24*OO[[#This Row],[75 (28JUN1985 06:00:00)-Water Temperature (C)]]*OO[[#This Row],[17]]/SUM(OO[17])</f>
        <v>2.0704237025572957E-5</v>
      </c>
      <c r="T55" s="10">
        <f>3/24*OO[[#This Row],[76 (28JUN1985 09:00:00)-Water Temperature (C)]]*OO[[#This Row],[18]]/SUM(OO[18])</f>
        <v>1.8419802337607365E-5</v>
      </c>
      <c r="U55" s="10">
        <f>3/24*OO[[#This Row],[77 (28JUN1985 12:00:00)-Water Temperature (C)]]*OO[[#This Row],[19]]/SUM(OO[19])</f>
        <v>1.697375189007334E-5</v>
      </c>
      <c r="V55" s="10">
        <f>3/24000000*OO[[#This Row],[78 (28JUN1985 15:00:00)-Water Temperature (C)]]*OO[[#This Row],[20]]</f>
        <v>1.546287172857E-5</v>
      </c>
      <c r="W55" s="10">
        <f>3/24000000*OO[[#This Row],[79 (28JUN1985 18:00:00)-Water Temperature (C)]]*OO[[#This Row],[21]]</f>
        <v>1.3397228569344999E-5</v>
      </c>
      <c r="X55" s="10">
        <f>3/24000000*OO[[#This Row],[80 (28JUN1985 21:00:00)-Water Temperature (C)]]*OO[[#This Row],[22]]</f>
        <v>1.103199453773625E-5</v>
      </c>
      <c r="Y55" s="10">
        <f>3/24000000*OO[[#This Row],[81 (29JUN1985 00:00:00)-Water Temperature (C)]]*OO[[#This Row],[23]]</f>
        <v>9.0014527317312502E-6</v>
      </c>
      <c r="Z55" s="10">
        <f>3/24000000*OO[[#This Row],[82 (29JUN1985 03:00:00)-Water Temperature (C)]]*OO[[#This Row],[24]]</f>
        <v>7.3281787080774983E-6</v>
      </c>
      <c r="AA55" s="10">
        <f>3/24000000*OO[[#This Row],[83 (29JUN1985 06:00:00)-Water Temperature (C)]]*OO[[#This Row],[25]]</f>
        <v>5.9070809146800003E-6</v>
      </c>
      <c r="AB55" s="10">
        <f>3/24000000*OO[[#This Row],[84 (29JUN1985 09:00:00)-Water Temperature (C)]]*OO[[#This Row],[26]]</f>
        <v>5.0517002454974999E-6</v>
      </c>
      <c r="AC55" s="10">
        <f>3/24000000*OO[[#This Row],[85 (29JUN1985 12:00:00)-Water Temperature (C)]]*OO[[#This Row],[27]]</f>
        <v>4.58621636055E-6</v>
      </c>
      <c r="AD55" s="10">
        <f>3/24000000*OO[[#This Row],[86 (29JUN1985 15:00:00)-Water Temperature (C)]]*OO[[#This Row],[28]]</f>
        <v>4.0433745289425004E-6</v>
      </c>
      <c r="AE55" s="10">
        <f>3/24000000*OO[[#This Row],[88 (29JUN1985 21:00:00)-Water Temperature (C)]]*OO[[#This Row],[30]]</f>
        <v>2.2778809833E-6</v>
      </c>
      <c r="AF55" s="10">
        <f>3/24000000*OO[[#This Row],[88 (29JUN1985 21:00:00)-Water Temperature (C)]]*OO[[#This Row],[30]]</f>
        <v>2.2778809833E-6</v>
      </c>
      <c r="AG55" s="10">
        <f>3/24000000*OO[[#This Row],[89 (30JUN1985 00:00:00)-Water Temperature (C)]]*OO[[#This Row],[31]]</f>
        <v>1.592833126728E-6</v>
      </c>
      <c r="AH55" s="10">
        <f>3/24000000*OO[[#This Row],[90 (30JUN1985 03:00:00)-Water Temperature (C)]]*OO[[#This Row],[32]]</f>
        <v>1.1630926370774999E-6</v>
      </c>
      <c r="AI55" s="10">
        <f>3/24000000*OO[[#This Row],[91 (30JUN1985 06:00:00)-Water Temperature (C)]]*OO[[#This Row],[33]]</f>
        <v>9.0037655628787491E-7</v>
      </c>
      <c r="AJ55" s="10">
        <f>3/24000000*OO[[#This Row],[92 (30JUN1985 09:00:00)-Water Temperature (C)]]*OO[[#This Row],[34]]</f>
        <v>7.6939323390800006E-7</v>
      </c>
      <c r="AK55" s="10">
        <f>3/24000000*OO[[#This Row],[93 (30JUN1985 12:00:00)-Water Temperature (C)]]*OO[[#This Row],[35]]</f>
        <v>7.13937286255875E-7</v>
      </c>
      <c r="AL55" s="10">
        <f>3/24000000*OO[[#This Row],[94 (30JUN1985 15:00:00)-Water Temperature (C)]]*OO[[#This Row],[36]]</f>
        <v>6.8860002543487502E-7</v>
      </c>
      <c r="AM55" s="10">
        <f>3/24000000*OO[[#This Row],[95 (30JUN1985 18:00:00)-Water Temperature (C)]]*OO[[#This Row],[37]]</f>
        <v>6.5908454383799999E-7</v>
      </c>
      <c r="AN55" s="10">
        <f>3/24000000*OO[[#This Row],[96 (30JUN1985 21:00:00)-Water Temperature (C)]]*OO[[#This Row],[38]]</f>
        <v>6.0910247490400004E-7</v>
      </c>
      <c r="AO55" s="10">
        <f>3/24000000*OO[[#This Row],[97 (01JUL1985 00:00:00)-Water Temperature (C)]]*OO[[#This Row],[39]]</f>
        <v>5.5473232126349998E-7</v>
      </c>
      <c r="AP55" s="10">
        <f>3/24000000*OO[[#This Row],[98 (01JUL1985 03:00:00)-Water Temperature (C)]]*OO[[#This Row],[40]]</f>
        <v>4.9942474115725008E-7</v>
      </c>
      <c r="AQ55" s="10">
        <f>3/24000000*OO[[#This Row],[99 (01JUL1985 06:00:00)-Water Temperature (C)]]*OO[[#This Row],[41]]</f>
        <v>4.4750806991549994E-7</v>
      </c>
      <c r="AR55" s="10">
        <f>3/24000000*OO[[#This Row],[100 (01JUL1985 09:00:00)-Water Temperature (C)]]*OO[[#This Row],[42]]</f>
        <v>4.3133702611350004E-7</v>
      </c>
      <c r="AS55" s="10">
        <f>3/24000000*OO[[#This Row],[101 (01JUL1985 12:00:00)-Water Temperature (C)]]*OO[[#This Row],[43]]</f>
        <v>4.1942247640312496E-7</v>
      </c>
      <c r="AT55" s="10">
        <f>3/24000000*OO[[#This Row],[102 (01JUL1985 15:00:00)-Water Temperature (C)]]*OO[[#This Row],[44]]</f>
        <v>4.2123105242399994E-7</v>
      </c>
      <c r="AU55" s="10">
        <f>3/24000000*OO[[#This Row],[103 (01JUL1985 18:00:00)-Water Temperature (C)]]*OO[[#This Row],[45]]</f>
        <v>4.3334530038787496E-7</v>
      </c>
      <c r="AV55" s="10">
        <f>3/24000000*OO[[#This Row],[104 (01JUL1985 21:00:00)-Water Temperature (C)]]*OO[[#This Row],[46]]</f>
        <v>4.3516774564950002E-7</v>
      </c>
      <c r="AW55" s="10">
        <f>3/24000000*OO[[#This Row],[105 (02JUL1985 00:00:00)-Water Temperature (C)]]*OO[[#This Row],[47]]</f>
        <v>4.1451456126062494E-7</v>
      </c>
      <c r="AX55" s="10">
        <f>3/24000000*OO[[#This Row],[106 (02JUL1985 03:00:00)-Water Temperature (C)]]*OO[[#This Row],[48]]</f>
        <v>3.7754916904787498E-7</v>
      </c>
      <c r="AY55" s="10">
        <f>3/24000000*OO[[#This Row],[107 (02JUL1985 06:00:00)-Water Temperature (C)]]*OO[[#This Row],[49]]</f>
        <v>3.42318016567E-7</v>
      </c>
      <c r="AZ55" s="10">
        <f>3/24000000*OO[[#This Row],[108 (02JUL1985 09:00:00)-Water Temperature (C)]]*OO[[#This Row],[50]]</f>
        <v>3.3790782017199996E-7</v>
      </c>
      <c r="BA55" s="10">
        <f>3/24000000*OO[[#This Row],[109 (02JUL1985 12:00:00)-Water Temperature (C)]]*OO[[#This Row],[51]]</f>
        <v>3.3715862322099997E-7</v>
      </c>
      <c r="BB55" s="10">
        <f>3/24000000*OO[[#This Row],[110 (02JUL1985 15:00:00)-Water Temperature (C)]]*OO[[#This Row],[52]]</f>
        <v>3.4133067706925005E-7</v>
      </c>
      <c r="BC55" s="10">
        <f>3/24000000*OO[[#This Row],[111 (02JUL1985 18:00:00)-Water Temperature (C)]]*OO[[#This Row],[53]]</f>
        <v>3.52077847688125E-7</v>
      </c>
      <c r="BD55" s="10">
        <f>3/24000000*OO[[#This Row],[112 (02JUL1985 21:00:00)-Water Temperature (C)]]*OO[[#This Row],[54]]</f>
        <v>3.4828674497100003E-7</v>
      </c>
      <c r="BE55" s="10">
        <f>3/24000000*OO[[#This Row],[113 (03JUL1985 00:00:00)-Water Temperature (C)]]*OO[[#This Row],[55]]</f>
        <v>3.2391422209124997E-7</v>
      </c>
      <c r="BF55" s="10">
        <f>3/24000000*OO[[#This Row],[114 (03JUL1985 03:00:00)-Water Temperature (C)]]*OO[[#This Row],[56]]</f>
        <v>2.9319988295400003E-7</v>
      </c>
      <c r="BG55" s="10">
        <f>3/24000000*OO[[#This Row],[115 (03JUL1985 06:00:00)-Water Temperature (C)]]*OO[[#This Row],[57]]</f>
        <v>2.6211567317049994E-7</v>
      </c>
      <c r="BH55" s="10">
        <f>3/24000000*OO[[#This Row],[116 (03JUL1985 09:00:00)-Water Temperature (C)]]*OO[[#This Row],[58]]</f>
        <v>2.5104062699775002E-7</v>
      </c>
      <c r="BI55" s="10">
        <f>3/24000000*OO[[#This Row],[117 (03JUL1985 12:00:00)-Water Temperature (C)]]*OO[[#This Row],[59]]</f>
        <v>2.4952425221237498E-7</v>
      </c>
      <c r="BJ55" s="10">
        <f>3/24000000*OO[[#This Row],[118 (03JUL1985 15:00:00)-Water Temperature (C)]]*OO[[#This Row],[60]]</f>
        <v>2.521716171835E-7</v>
      </c>
      <c r="BK55" s="10">
        <f>3/24000000*OO[[#This Row],[119 (03JUL1985 18:00:00)-Water Temperature (C)]]*OO[[#This Row],[61]]</f>
        <v>2.5945318434437498E-7</v>
      </c>
      <c r="BL55" s="10">
        <f>3/24000000*OO[[#This Row],[120 (03JUL1985 21:00:00)-Water Temperature (C)]]*OO[[#This Row],[62]]</f>
        <v>2.5633608544687496E-7</v>
      </c>
      <c r="BM55" s="10">
        <f>3/24000000*OO[[#This Row],[121 (04JUL1985 00:00:00)-Water Temperature (C)]]*OO[[#This Row],[63]]</f>
        <v>2.4200606575687503E-7</v>
      </c>
      <c r="BN55" s="10">
        <f>3/24000000*OO[[#This Row],[122 (04JUL1985 03:00:00)-Water Temperature (C)]]*OO[[#This Row],[64]]</f>
        <v>2.2162419242999999E-7</v>
      </c>
      <c r="BO55" s="10">
        <f>3/24000000*OO[[#This Row],[123 (04JUL1985 06:00:00)-Water Temperature (C)]]*OO[[#This Row],[65]]</f>
        <v>1.9866549176649999E-7</v>
      </c>
      <c r="BP55" s="10">
        <f>3/24000000*OO[[#This Row],[124 (04JUL1985 09:00:00)-Water Temperature (C)]]*OO[[#This Row],[66]]</f>
        <v>1.8529341916049999E-7</v>
      </c>
      <c r="BQ55" s="10">
        <f>3/24000000*OO[[#This Row],[125 (04JUL1985 12:00:00)-Water Temperature (C)]]*OO[[#This Row],[67]]</f>
        <v>1.7395357357012497E-7</v>
      </c>
      <c r="BR55" s="10">
        <f>3/24000000*OO[[#This Row],[126 (04JUL1985 15:00:00)-Water Temperature (C)]]*OO[[#This Row],[68]]</f>
        <v>1.71336740894E-7</v>
      </c>
      <c r="BS55" s="10">
        <f>3/24000000*OO[[#This Row],[127 (04JUL1985 18:00:00)-Water Temperature (C)]]*OO[[#This Row],[69]]</f>
        <v>1.6893292201177498E-7</v>
      </c>
      <c r="BT55" s="10">
        <f>3/24000000*OO[[#This Row],[128 (04JUL1985 21:00:00)-Water Temperature (C)]]*OO[[#This Row],[70]]</f>
        <v>1.634838479279375E-7</v>
      </c>
      <c r="BU55" s="10">
        <f>3/24000000*OO[[#This Row],[129 (05JUL1985 00:00:00)-Water Temperature (C)]]*OO[[#This Row],[71]]</f>
        <v>1.5596766467969998E-7</v>
      </c>
      <c r="BV55" s="10">
        <f>3/24000000*OO[[#This Row],[130 (05JUL1985 03:00:00)-Water Temperature (C)]]*OO[[#This Row],[72]]</f>
        <v>1.4551140994592498E-7</v>
      </c>
      <c r="BW55" s="10">
        <f>3/24000000*OO[[#This Row],[131 (05JUL1985 06:00:00)-Water Temperature (C)]]*OO[[#This Row],[73]]</f>
        <v>1.3437954811484998E-7</v>
      </c>
      <c r="BX55" s="10">
        <f>3/24000000*OO[[#This Row],[132 (05JUL1985 09:00:00)-Water Temperature (C)]]*OO[[#This Row],[74]]</f>
        <v>1.3241546692001249E-7</v>
      </c>
      <c r="BY55" s="10">
        <f>3/24000000*OO[[#This Row],[133 (05JUL1985 12:00:00)-Water Temperature (C)]]*OO[[#This Row],[75]]</f>
        <v>1.2967345469846247E-7</v>
      </c>
      <c r="BZ55" s="10">
        <f>3/24000000*OO[[#This Row],[134 (05JUL1985 15:00:00)-Water Temperature (C)]]*OO[[#This Row],[76]]</f>
        <v>1.3119439514894998E-7</v>
      </c>
      <c r="CA55" s="10">
        <f>3/24000000*OO[[#This Row],[135 (05JUL1985 18:00:00)-Water Temperature (C)]]*OO[[#This Row],[77]]</f>
        <v>1.3692235244279999E-7</v>
      </c>
      <c r="CB55" s="10">
        <f>3/24000000*OO[[#This Row],[136 (05JUL1985 21:00:00)-Water Temperature (C)]]*OO[[#This Row],[78]]</f>
        <v>1.3771156486027497E-7</v>
      </c>
      <c r="CC55" s="10">
        <f>3/24000000*OO[[#This Row],[137 (06JUL1985 00:00:00)-Water Temperature (C)]]*OO[[#This Row],[79]]</f>
        <v>1.32230794965325E-7</v>
      </c>
      <c r="CD55" s="10">
        <f>3/24000000*OO[[#This Row],[138 (06JUL1985 03:00:00)-Water Temperature (C)]]*OO[[#This Row],[80]]</f>
        <v>1.2371767398941249E-7</v>
      </c>
      <c r="CE55" s="10">
        <f>3/24000000*OO[[#This Row],[139 (06JUL1985 06:00:00)-Water Temperature (C)]]*OO[[#This Row],[81]]</f>
        <v>1.1639712137343751E-7</v>
      </c>
      <c r="CF55" s="10">
        <f>3/24000000*OO[[#This Row],[140 (06JUL1985 09:00:00)-Water Temperature (C)]]*OO[[#This Row],[82]]</f>
        <v>1.1767148273295001E-7</v>
      </c>
      <c r="CG55" s="10">
        <f>3/24000000*OO[[#This Row],[141 (06JUL1985 12:00:00)-Water Temperature (C)]]*OO[[#This Row],[83]]</f>
        <v>1.1781129982770001E-7</v>
      </c>
      <c r="CH55" s="10">
        <f>3/24000000*OO[[#This Row],[142 (06JUL1985 15:00:00)-Water Temperature (C)]]*OO[[#This Row],[84]]</f>
        <v>1.20048632188E-7</v>
      </c>
      <c r="CI55" s="10">
        <f>3/24000000*OO[[#This Row],[143 (06JUL1985 18:00:00)-Water Temperature (C)]]*OO[[#This Row],[85]]</f>
        <v>1.2357878858679999E-7</v>
      </c>
      <c r="CJ55" s="10">
        <f>3/24000000*OO[[#This Row],[144 (06JUL1985 21:00:00)-Water Temperature (C)]]*OO[[#This Row],[86]]</f>
        <v>1.1932918488435002E-7</v>
      </c>
      <c r="CK55" s="10">
        <f>3/24000000*OO[[#This Row],[145 (07JUL1985 00:00:00)-Water Temperature (C)]]*OO[[#This Row],[87]]</f>
        <v>1.0882373616450001E-7</v>
      </c>
      <c r="CL55" s="10">
        <f>3/24000000*OO[[#This Row],[146 (07JUL1985 03:00:00)-Water Temperature (C)]]*OO[[#This Row],[88]]</f>
        <v>9.8681666541849983E-8</v>
      </c>
      <c r="CM55" s="10">
        <f>3/24000000*OO[[#This Row],[147 (07JUL1985 06:00:00)-Water Temperature (C)]]*OO[[#This Row],[89]]</f>
        <v>8.9454310117649992E-8</v>
      </c>
      <c r="CN55" s="10">
        <f>3/24000000*OO[[#This Row],[148 (07JUL1985 09:00:00)-Water Temperature (C)]]*OO[[#This Row],[90]]</f>
        <v>8.5887794030500004E-8</v>
      </c>
      <c r="CO55" s="10">
        <f>3/24000000*OO[[#This Row],[149 (07JUL1985 12:00:00)-Water Temperature (C)]]*OO[[#This Row],[91]]</f>
        <v>8.3582186796187492E-8</v>
      </c>
      <c r="CP55" s="10">
        <f>3/24000000*OO[[#This Row],[150 (07JUL1985 15:00:00)-Water Temperature (C)]]*OO[[#This Row],[92]]</f>
        <v>8.5670702836674996E-8</v>
      </c>
      <c r="CQ55" s="10">
        <f>3/24000000*OO[[#This Row],[151 (07JUL1985 18:00:00)-Water Temperature (C)]]*OO[[#This Row],[93]]</f>
        <v>9.4012689819825011E-8</v>
      </c>
      <c r="CR55" s="10">
        <f>3/24000000*OO[[#This Row],[152 (07JUL1985 21:00:00)-Water Temperature (C)]]*OO[[#This Row],[94]]</f>
        <v>9.8773552698824983E-8</v>
      </c>
      <c r="CS55" s="10">
        <f>3/24000000*OO[[#This Row],[153 (08JUL1985 00:00:00)-Water Temperature (C)]]*OO[[#This Row],[95]]</f>
        <v>9.7126120945425E-8</v>
      </c>
      <c r="CT55" s="10">
        <f>3/24000000*OO[[#This Row],[154 (08JUL1985 03:00:00)-Water Temperature (C)]]*OO[[#This Row],[96]]</f>
        <v>9.1598692340187509E-8</v>
      </c>
      <c r="CU55" s="10">
        <f>3/24000000*OO[[#This Row],[155 (08JUL1985 06:00:00)-Water Temperature (C)]]*OO[[#This Row],[97]]</f>
        <v>8.3878203331349998E-8</v>
      </c>
      <c r="CV55" s="10">
        <f>3/24000000*OO[[#This Row],[156 (08JUL1985 09:00:00)-Water Temperature (C)]]*OO[[#This Row],[98]]</f>
        <v>7.6983680683699995E-8</v>
      </c>
      <c r="CW55" s="10">
        <f>3/24000000*OO[[#This Row],[157 (08JUL1985 12:00:00)-Water Temperature (C)]]*OO[[#This Row],[99]]</f>
        <v>7.471988244063749E-8</v>
      </c>
    </row>
    <row r="56" spans="1:101" x14ac:dyDescent="0.35">
      <c r="A56" t="s">
        <v>61</v>
      </c>
      <c r="B56">
        <v>777.36189999999999</v>
      </c>
      <c r="C56" s="10">
        <f>3/24*OO[[#This Row],[59 (26JUN1985 06:00:00)-Water Temperature (C)]]*OO[[#This Row],[1]]/SUM(OO[1])</f>
        <v>7.1243407098967669E-9</v>
      </c>
      <c r="D56" s="10">
        <f>3/24*OO[[#This Row],[60 (26JUN1985 09:00:00)-Water Temperature (C)]]*OO[[#This Row],[2]]/SUM(OO[2])</f>
        <v>9.4581392368791404E-3</v>
      </c>
      <c r="E56" s="10">
        <f>3/24*OO[[#This Row],[61 (26JUN1985 12:00:00)-Water Temperature (C)]]*OO[[#This Row],[3]]/SUM(OO[3])</f>
        <v>0.10073478317826516</v>
      </c>
      <c r="F56" s="10">
        <f>3/24*OO[[#This Row],[62 (26JUN1985 15:00:00)-Water Temperature (C)]]*OO[[#This Row],[4]]/SUM(OO[4])</f>
        <v>5.0062175833701733E-2</v>
      </c>
      <c r="G56" s="10">
        <f>3/24*OO[[#This Row],[63 (26JUN1985 18:00:00)-Water Temperature (C)]]*OO[[#This Row],[5]]/SUM(OO[5])</f>
        <v>6.1448875749160756E-3</v>
      </c>
      <c r="H56" s="10">
        <f>3/24*OO[[#This Row],[64 (26JUN1985 21:00:00)-Water Temperature (C)]]*OO[[#This Row],[6]]/SUM(OO[6])</f>
        <v>3.9981100700981598E-4</v>
      </c>
      <c r="I56" s="10">
        <f>3/24*OO[[#This Row],[65 (27JUN1985 00:00:00)-Water Temperature (C)]]*OO[[#This Row],[7]]/SUM(OO[7])</f>
        <v>6.3117571245393259E-5</v>
      </c>
      <c r="J56" s="10">
        <f>3/24*OO[[#This Row],[66 (27JUN1985 03:00:00)-Water Temperature (C)]]*OO[[#This Row],[8]]/SUM(OO[8])</f>
        <v>4.3466237118394547E-5</v>
      </c>
      <c r="K56" s="10">
        <f>3/24*OO[[#This Row],[67 (27JUN1985 06:00:00)-Water Temperature (C)]]*OO[[#This Row],[9]]/SUM(OO[9])</f>
        <v>3.679487081432929E-5</v>
      </c>
      <c r="L56" s="10">
        <f>3/24*OO[[#This Row],[68 (27JUN1985 09:00:00)-Water Temperature (C)]]*OO[[#This Row],[10]]/SUM(OO[10])</f>
        <v>3.1816737614933137E-5</v>
      </c>
      <c r="M56" s="10">
        <f>3/24*OO[[#This Row],[69 (27JUN1985 12:00:00)-Water Temperature (C)]]*OO[[#This Row],[11]]/SUM(OO[11])</f>
        <v>3.0536837063348717E-5</v>
      </c>
      <c r="N56" s="10">
        <f>3/24*OO[[#This Row],[70 (27JUN1985 15:00:00)-Water Temperature (C)]]*OO[[#This Row],[12]]/SUM(OO[12])</f>
        <v>3.3009649000611338E-5</v>
      </c>
      <c r="O56" s="10">
        <f>3/24*OO[[#This Row],[71 (27JUN1985 18:00:00)-Water Temperature (C)]]*OO[[#This Row],[13]]/SUM(OO[13])</f>
        <v>3.6955439689933383E-5</v>
      </c>
      <c r="P56" s="10">
        <f>3/24*OO[[#This Row],[72 (27JUN1985 21:00:00)-Water Temperature (C)]]*OO[[#This Row],[14]]/SUM(OO[14])</f>
        <v>3.8032515287585229E-5</v>
      </c>
      <c r="Q56" s="10">
        <f>3/24*OO[[#This Row],[73 (28JUN1985 00:00:00)-Water Temperature (C)]]*OO[[#This Row],[15]]/SUM(OO[15])</f>
        <v>3.5229567791101663E-5</v>
      </c>
      <c r="R56" s="10">
        <f>3/24*OO[[#This Row],[74 (28JUN1985 03:00:00)-Water Temperature (C)]]*OO[[#This Row],[16]]/SUM(OO[16])</f>
        <v>3.0567595079833921E-5</v>
      </c>
      <c r="S56" s="10">
        <f>3/24*OO[[#This Row],[75 (28JUN1985 06:00:00)-Water Temperature (C)]]*OO[[#This Row],[17]]/SUM(OO[17])</f>
        <v>2.6002430291398981E-5</v>
      </c>
      <c r="T56" s="10">
        <f>3/24*OO[[#This Row],[76 (28JUN1985 09:00:00)-Water Temperature (C)]]*OO[[#This Row],[18]]/SUM(OO[18])</f>
        <v>2.3144715774667148E-5</v>
      </c>
      <c r="U56" s="10">
        <f>3/24*OO[[#This Row],[77 (28JUN1985 12:00:00)-Water Temperature (C)]]*OO[[#This Row],[19]]/SUM(OO[19])</f>
        <v>2.1369158602188384E-5</v>
      </c>
      <c r="V56" s="10">
        <f>3/24000000*OO[[#This Row],[78 (28JUN1985 15:00:00)-Water Temperature (C)]]*OO[[#This Row],[20]]</f>
        <v>1.9556115203287499E-5</v>
      </c>
      <c r="W56" s="10">
        <f>3/24000000*OO[[#This Row],[79 (28JUN1985 18:00:00)-Water Temperature (C)]]*OO[[#This Row],[21]]</f>
        <v>1.6981171543245001E-5</v>
      </c>
      <c r="X56" s="10">
        <f>3/24000000*OO[[#This Row],[80 (28JUN1985 21:00:00)-Water Temperature (C)]]*OO[[#This Row],[22]]</f>
        <v>1.3976589536779999E-5</v>
      </c>
      <c r="Y56" s="10">
        <f>3/24000000*OO[[#This Row],[81 (29JUN1985 00:00:00)-Water Temperature (C)]]*OO[[#This Row],[23]]</f>
        <v>1.1390434462004998E-5</v>
      </c>
      <c r="Z56" s="10">
        <f>3/24000000*OO[[#This Row],[82 (29JUN1985 03:00:00)-Water Temperature (C)]]*OO[[#This Row],[24]]</f>
        <v>9.2955672323962498E-6</v>
      </c>
      <c r="AA56" s="10">
        <f>3/24000000*OO[[#This Row],[83 (29JUN1985 06:00:00)-Water Temperature (C)]]*OO[[#This Row],[25]]</f>
        <v>7.5045589300799989E-6</v>
      </c>
      <c r="AB56" s="10">
        <f>3/24000000*OO[[#This Row],[84 (29JUN1985 09:00:00)-Water Temperature (C)]]*OO[[#This Row],[26]]</f>
        <v>6.4155903991200005E-6</v>
      </c>
      <c r="AC56" s="10">
        <f>3/24000000*OO[[#This Row],[85 (29JUN1985 12:00:00)-Water Temperature (C)]]*OO[[#This Row],[27]]</f>
        <v>5.8162136745899997E-6</v>
      </c>
      <c r="AD56" s="10">
        <f>3/24000000*OO[[#This Row],[86 (29JUN1985 15:00:00)-Water Temperature (C)]]*OO[[#This Row],[28]]</f>
        <v>5.1611448018449999E-6</v>
      </c>
      <c r="AE56" s="10">
        <f>3/24000000*OO[[#This Row],[88 (29JUN1985 21:00:00)-Water Temperature (C)]]*OO[[#This Row],[30]]</f>
        <v>2.9575911852987498E-6</v>
      </c>
      <c r="AF56" s="10">
        <f>3/24000000*OO[[#This Row],[88 (29JUN1985 21:00:00)-Water Temperature (C)]]*OO[[#This Row],[30]]</f>
        <v>2.9575911852987498E-6</v>
      </c>
      <c r="AG56" s="10">
        <f>3/24000000*OO[[#This Row],[89 (30JUN1985 00:00:00)-Water Temperature (C)]]*OO[[#This Row],[31]]</f>
        <v>2.0598391593324998E-6</v>
      </c>
      <c r="AH56" s="10">
        <f>3/24000000*OO[[#This Row],[90 (30JUN1985 03:00:00)-Water Temperature (C)]]*OO[[#This Row],[32]]</f>
        <v>1.4940110413179998E-6</v>
      </c>
      <c r="AI56" s="10">
        <f>3/24000000*OO[[#This Row],[91 (30JUN1985 06:00:00)-Water Temperature (C)]]*OO[[#This Row],[33]]</f>
        <v>1.1491099901130001E-6</v>
      </c>
      <c r="AJ56" s="10">
        <f>3/24000000*OO[[#This Row],[92 (30JUN1985 09:00:00)-Water Temperature (C)]]*OO[[#This Row],[34]]</f>
        <v>9.7682211863749996E-7</v>
      </c>
      <c r="AK56" s="10">
        <f>3/24000000*OO[[#This Row],[93 (30JUN1985 12:00:00)-Water Temperature (C)]]*OO[[#This Row],[35]]</f>
        <v>9.0251541318487515E-7</v>
      </c>
      <c r="AL56" s="10">
        <f>3/24000000*OO[[#This Row],[94 (30JUN1985 15:00:00)-Water Temperature (C)]]*OO[[#This Row],[36]]</f>
        <v>8.6779799944199981E-7</v>
      </c>
      <c r="AM56" s="10">
        <f>3/24000000*OO[[#This Row],[95 (30JUN1985 18:00:00)-Water Temperature (C)]]*OO[[#This Row],[37]]</f>
        <v>8.294880980774999E-7</v>
      </c>
      <c r="AN56" s="10">
        <f>3/24000000*OO[[#This Row],[96 (30JUN1985 21:00:00)-Water Temperature (C)]]*OO[[#This Row],[38]]</f>
        <v>7.6490214246199984E-7</v>
      </c>
      <c r="AO56" s="10">
        <f>3/24000000*OO[[#This Row],[97 (01JUL1985 00:00:00)-Water Temperature (C)]]*OO[[#This Row],[39]]</f>
        <v>6.9573743938874994E-7</v>
      </c>
      <c r="AP56" s="10">
        <f>3/24000000*OO[[#This Row],[98 (01JUL1985 03:00:00)-Water Temperature (C)]]*OO[[#This Row],[40]]</f>
        <v>6.2741390086374993E-7</v>
      </c>
      <c r="AQ56" s="10">
        <f>3/24000000*OO[[#This Row],[99 (01JUL1985 06:00:00)-Water Temperature (C)]]*OO[[#This Row],[41]]</f>
        <v>5.6347387648800001E-7</v>
      </c>
      <c r="AR56" s="10">
        <f>3/24000000*OO[[#This Row],[100 (01JUL1985 09:00:00)-Water Temperature (C)]]*OO[[#This Row],[42]]</f>
        <v>5.4340257881750007E-7</v>
      </c>
      <c r="AS56" s="10">
        <f>3/24000000*OO[[#This Row],[101 (01JUL1985 12:00:00)-Water Temperature (C)]]*OO[[#This Row],[43]]</f>
        <v>5.273512782222499E-7</v>
      </c>
      <c r="AT56" s="10">
        <f>3/24000000*OO[[#This Row],[102 (01JUL1985 15:00:00)-Water Temperature (C)]]*OO[[#This Row],[44]]</f>
        <v>5.2620774589899998E-7</v>
      </c>
      <c r="AU56" s="10">
        <f>3/24000000*OO[[#This Row],[103 (01JUL1985 18:00:00)-Water Temperature (C)]]*OO[[#This Row],[45]]</f>
        <v>5.3885068129999998E-7</v>
      </c>
      <c r="AV56" s="10">
        <f>3/24000000*OO[[#This Row],[104 (01JUL1985 21:00:00)-Water Temperature (C)]]*OO[[#This Row],[46]]</f>
        <v>5.4138584131937505E-7</v>
      </c>
      <c r="AW56" s="10">
        <f>3/24000000*OO[[#This Row],[105 (02JUL1985 00:00:00)-Water Temperature (C)]]*OO[[#This Row],[47]]</f>
        <v>5.1805492770725E-7</v>
      </c>
      <c r="AX56" s="10">
        <f>3/24000000*OO[[#This Row],[106 (02JUL1985 03:00:00)-Water Temperature (C)]]*OO[[#This Row],[48]]</f>
        <v>4.7390074850012493E-7</v>
      </c>
      <c r="AY56" s="10">
        <f>3/24000000*OO[[#This Row],[107 (02JUL1985 06:00:00)-Water Temperature (C)]]*OO[[#This Row],[49]]</f>
        <v>4.3037607256849994E-7</v>
      </c>
      <c r="AZ56" s="10">
        <f>3/24000000*OO[[#This Row],[108 (02JUL1985 09:00:00)-Water Temperature (C)]]*OO[[#This Row],[50]]</f>
        <v>4.2475415922224994E-7</v>
      </c>
      <c r="BA56" s="10">
        <f>3/24000000*OO[[#This Row],[109 (02JUL1985 12:00:00)-Water Temperature (C)]]*OO[[#This Row],[51]]</f>
        <v>4.2345185045737496E-7</v>
      </c>
      <c r="BB56" s="10">
        <f>3/24000000*OO[[#This Row],[110 (02JUL1985 15:00:00)-Water Temperature (C)]]*OO[[#This Row],[52]]</f>
        <v>4.2702526518974995E-7</v>
      </c>
      <c r="BC56" s="10">
        <f>3/24000000*OO[[#This Row],[111 (02JUL1985 18:00:00)-Water Temperature (C)]]*OO[[#This Row],[53]]</f>
        <v>4.3939537533299997E-7</v>
      </c>
      <c r="BD56" s="10">
        <f>3/24000000*OO[[#This Row],[112 (02JUL1985 21:00:00)-Water Temperature (C)]]*OO[[#This Row],[54]]</f>
        <v>4.3499014325900001E-7</v>
      </c>
      <c r="BE56" s="10">
        <f>3/24000000*OO[[#This Row],[113 (03JUL1985 00:00:00)-Water Temperature (C)]]*OO[[#This Row],[55]]</f>
        <v>4.0567513551799998E-7</v>
      </c>
      <c r="BF56" s="10">
        <f>3/24000000*OO[[#This Row],[114 (03JUL1985 03:00:00)-Water Temperature (C)]]*OO[[#This Row],[56]]</f>
        <v>3.681771635025E-7</v>
      </c>
      <c r="BG56" s="10">
        <f>3/24000000*OO[[#This Row],[115 (03JUL1985 06:00:00)-Water Temperature (C)]]*OO[[#This Row],[57]]</f>
        <v>3.29808616339375E-7</v>
      </c>
      <c r="BH56" s="10">
        <f>3/24000000*OO[[#This Row],[116 (03JUL1985 09:00:00)-Water Temperature (C)]]*OO[[#This Row],[58]]</f>
        <v>3.1612717054462494E-7</v>
      </c>
      <c r="BI56" s="10">
        <f>3/24000000*OO[[#This Row],[117 (03JUL1985 12:00:00)-Water Temperature (C)]]*OO[[#This Row],[59]]</f>
        <v>3.1393920236962499E-7</v>
      </c>
      <c r="BJ56" s="10">
        <f>3/24000000*OO[[#This Row],[118 (03JUL1985 15:00:00)-Water Temperature (C)]]*OO[[#This Row],[60]]</f>
        <v>3.1583437372824999E-7</v>
      </c>
      <c r="BK56" s="10">
        <f>3/24000000*OO[[#This Row],[119 (03JUL1985 18:00:00)-Water Temperature (C)]]*OO[[#This Row],[61]]</f>
        <v>3.2386665205124997E-7</v>
      </c>
      <c r="BL56" s="10">
        <f>3/24000000*OO[[#This Row],[120 (03JUL1985 21:00:00)-Water Temperature (C)]]*OO[[#This Row],[62]]</f>
        <v>3.1988605969649993E-7</v>
      </c>
      <c r="BM56" s="10">
        <f>3/24000000*OO[[#This Row],[121 (04JUL1985 00:00:00)-Water Temperature (C)]]*OO[[#This Row],[63]]</f>
        <v>3.02699900229E-7</v>
      </c>
      <c r="BN56" s="10">
        <f>3/24000000*OO[[#This Row],[122 (04JUL1985 03:00:00)-Water Temperature (C)]]*OO[[#This Row],[64]]</f>
        <v>2.7828541416000005E-7</v>
      </c>
      <c r="BO56" s="10">
        <f>3/24000000*OO[[#This Row],[123 (04JUL1985 06:00:00)-Water Temperature (C)]]*OO[[#This Row],[65]]</f>
        <v>2.5017627615799994E-7</v>
      </c>
      <c r="BP56" s="10">
        <f>3/24000000*OO[[#This Row],[124 (04JUL1985 09:00:00)-Water Temperature (C)]]*OO[[#This Row],[66]]</f>
        <v>2.3347021265699998E-7</v>
      </c>
      <c r="BQ56" s="10">
        <f>3/24000000*OO[[#This Row],[125 (04JUL1985 12:00:00)-Water Temperature (C)]]*OO[[#This Row],[67]]</f>
        <v>2.1866489175650001E-7</v>
      </c>
      <c r="BR56" s="10">
        <f>3/24000000*OO[[#This Row],[126 (04JUL1985 15:00:00)-Water Temperature (C)]]*OO[[#This Row],[68]]</f>
        <v>2.1430849130249997E-7</v>
      </c>
      <c r="BS56" s="10">
        <f>3/24000000*OO[[#This Row],[127 (04JUL1985 18:00:00)-Water Temperature (C)]]*OO[[#This Row],[69]]</f>
        <v>2.1086622800549998E-7</v>
      </c>
      <c r="BT56" s="10">
        <f>3/24000000*OO[[#This Row],[128 (04JUL1985 21:00:00)-Water Temperature (C)]]*OO[[#This Row],[70]]</f>
        <v>2.0392897027124999E-7</v>
      </c>
      <c r="BU56" s="10">
        <f>3/24000000*OO[[#This Row],[129 (05JUL1985 00:00:00)-Water Temperature (C)]]*OO[[#This Row],[71]]</f>
        <v>1.9496559673199999E-7</v>
      </c>
      <c r="BV56" s="10">
        <f>3/24000000*OO[[#This Row],[130 (05JUL1985 03:00:00)-Water Temperature (C)]]*OO[[#This Row],[72]]</f>
        <v>1.8232541809299998E-7</v>
      </c>
      <c r="BW56" s="10">
        <f>3/24000000*OO[[#This Row],[131 (05JUL1985 06:00:00)-Water Temperature (C)]]*OO[[#This Row],[73]]</f>
        <v>1.6857242225925E-7</v>
      </c>
      <c r="BX56" s="10">
        <f>3/24000000*OO[[#This Row],[132 (05JUL1985 09:00:00)-Water Temperature (C)]]*OO[[#This Row],[74]]</f>
        <v>1.66015252024375E-7</v>
      </c>
      <c r="BY56" s="10">
        <f>3/24000000*OO[[#This Row],[133 (05JUL1985 12:00:00)-Water Temperature (C)]]*OO[[#This Row],[75]]</f>
        <v>1.6234312051249998E-7</v>
      </c>
      <c r="BZ56" s="10">
        <f>3/24000000*OO[[#This Row],[134 (05JUL1985 15:00:00)-Water Temperature (C)]]*OO[[#This Row],[76]]</f>
        <v>1.635621794605125E-7</v>
      </c>
      <c r="CA56" s="10">
        <f>3/24000000*OO[[#This Row],[135 (05JUL1985 18:00:00)-Water Temperature (C)]]*OO[[#This Row],[77]]</f>
        <v>1.7016616086839998E-7</v>
      </c>
      <c r="CB56" s="10">
        <f>3/24000000*OO[[#This Row],[136 (05JUL1985 21:00:00)-Water Temperature (C)]]*OO[[#This Row],[78]]</f>
        <v>1.7134427461589999E-7</v>
      </c>
      <c r="CC56" s="10">
        <f>3/24000000*OO[[#This Row],[137 (06JUL1985 00:00:00)-Water Temperature (C)]]*OO[[#This Row],[79]]</f>
        <v>1.6500420797803749E-7</v>
      </c>
      <c r="CD56" s="10">
        <f>3/24000000*OO[[#This Row],[138 (06JUL1985 03:00:00)-Water Temperature (C)]]*OO[[#This Row],[80]]</f>
        <v>1.5475675644399998E-7</v>
      </c>
      <c r="CE56" s="10">
        <f>3/24000000*OO[[#This Row],[139 (06JUL1985 06:00:00)-Water Temperature (C)]]*OO[[#This Row],[81]]</f>
        <v>1.458694646997875E-7</v>
      </c>
      <c r="CF56" s="10">
        <f>3/24000000*OO[[#This Row],[140 (06JUL1985 09:00:00)-Water Temperature (C)]]*OO[[#This Row],[82]]</f>
        <v>1.4771809554238752E-7</v>
      </c>
      <c r="CG56" s="10">
        <f>3/24000000*OO[[#This Row],[141 (06JUL1985 12:00:00)-Water Temperature (C)]]*OO[[#This Row],[83]]</f>
        <v>1.4793817184125001E-7</v>
      </c>
      <c r="CH56" s="10">
        <f>3/24000000*OO[[#This Row],[142 (06JUL1985 15:00:00)-Water Temperature (C)]]*OO[[#This Row],[84]]</f>
        <v>1.5037857422306252E-7</v>
      </c>
      <c r="CI56" s="10">
        <f>3/24000000*OO[[#This Row],[143 (06JUL1985 18:00:00)-Water Temperature (C)]]*OO[[#This Row],[85]]</f>
        <v>1.5479917400103749E-7</v>
      </c>
      <c r="CJ56" s="10">
        <f>3/24000000*OO[[#This Row],[144 (06JUL1985 21:00:00)-Water Temperature (C)]]*OO[[#This Row],[86]]</f>
        <v>1.4958870101489995E-7</v>
      </c>
      <c r="CK56" s="10">
        <f>3/24000000*OO[[#This Row],[145 (07JUL1985 00:00:00)-Water Temperature (C)]]*OO[[#This Row],[87]]</f>
        <v>1.3650277922879999E-7</v>
      </c>
      <c r="CL56" s="10">
        <f>3/24000000*OO[[#This Row],[146 (07JUL1985 03:00:00)-Water Temperature (C)]]*OO[[#This Row],[88]]</f>
        <v>1.2390894853844998E-7</v>
      </c>
      <c r="CM56" s="10">
        <f>3/24000000*OO[[#This Row],[147 (07JUL1985 06:00:00)-Water Temperature (C)]]*OO[[#This Row],[89]]</f>
        <v>1.1257201596082501E-7</v>
      </c>
      <c r="CN56" s="10">
        <f>3/24000000*OO[[#This Row],[148 (07JUL1985 09:00:00)-Water Temperature (C)]]*OO[[#This Row],[90]]</f>
        <v>1.08282816075E-7</v>
      </c>
      <c r="CO56" s="10">
        <f>3/24000000*OO[[#This Row],[149 (07JUL1985 12:00:00)-Water Temperature (C)]]*OO[[#This Row],[91]]</f>
        <v>1.05238757306025E-7</v>
      </c>
      <c r="CP56" s="10">
        <f>3/24000000*OO[[#This Row],[150 (07JUL1985 15:00:00)-Water Temperature (C)]]*OO[[#This Row],[92]]</f>
        <v>1.0685445344884999E-7</v>
      </c>
      <c r="CQ56" s="10">
        <f>3/24000000*OO[[#This Row],[151 (07JUL1985 18:00:00)-Water Temperature (C)]]*OO[[#This Row],[93]]</f>
        <v>1.1650604345624999E-7</v>
      </c>
      <c r="CR56" s="10">
        <f>3/24000000*OO[[#This Row],[152 (07JUL1985 21:00:00)-Water Temperature (C)]]*OO[[#This Row],[94]]</f>
        <v>1.2258837049434998E-7</v>
      </c>
      <c r="CS56" s="10">
        <f>3/24000000*OO[[#This Row],[153 (08JUL1985 00:00:00)-Water Temperature (C)]]*OO[[#This Row],[95]]</f>
        <v>1.2111480207044999E-7</v>
      </c>
      <c r="CT56" s="10">
        <f>3/24000000*OO[[#This Row],[154 (08JUL1985 03:00:00)-Water Temperature (C)]]*OO[[#This Row],[96]]</f>
        <v>1.14760917738E-7</v>
      </c>
      <c r="CU56" s="10">
        <f>3/24000000*OO[[#This Row],[155 (08JUL1985 06:00:00)-Water Temperature (C)]]*OO[[#This Row],[97]]</f>
        <v>1.0547452421118751E-7</v>
      </c>
      <c r="CV56" s="10">
        <f>3/24000000*OO[[#This Row],[156 (08JUL1985 09:00:00)-Water Temperature (C)]]*OO[[#This Row],[98]]</f>
        <v>9.6923045853675001E-8</v>
      </c>
      <c r="CW56" s="10">
        <f>3/24000000*OO[[#This Row],[157 (08JUL1985 12:00:00)-Water Temperature (C)]]*OO[[#This Row],[99]]</f>
        <v>9.4036685860762497E-8</v>
      </c>
    </row>
    <row r="57" spans="1:101" x14ac:dyDescent="0.35">
      <c r="A57" t="s">
        <v>62</v>
      </c>
      <c r="B57">
        <v>734.69290000000001</v>
      </c>
      <c r="C57" s="10">
        <f>3/24*OO[[#This Row],[59 (26JUN1985 06:00:00)-Water Temperature (C)]]*OO[[#This Row],[1]]/SUM(OO[1])</f>
        <v>1.325485877685036E-9</v>
      </c>
      <c r="D57" s="10">
        <f>3/24*OO[[#This Row],[60 (26JUN1985 09:00:00)-Water Temperature (C)]]*OO[[#This Row],[2]]/SUM(OO[2])</f>
        <v>5.7603666510039142E-3</v>
      </c>
      <c r="E57" s="10">
        <f>3/24*OO[[#This Row],[61 (26JUN1985 12:00:00)-Water Temperature (C)]]*OO[[#This Row],[3]]/SUM(OO[3])</f>
        <v>9.0712364865272163E-2</v>
      </c>
      <c r="F57" s="10">
        <f>3/24*OO[[#This Row],[62 (26JUN1985 15:00:00)-Water Temperature (C)]]*OO[[#This Row],[4]]/SUM(OO[4])</f>
        <v>5.6730857078421106E-2</v>
      </c>
      <c r="G57" s="10">
        <f>3/24*OO[[#This Row],[63 (26JUN1985 18:00:00)-Water Temperature (C)]]*OO[[#This Row],[5]]/SUM(OO[5])</f>
        <v>8.1124493091582067E-3</v>
      </c>
      <c r="H57" s="10">
        <f>3/24*OO[[#This Row],[64 (26JUN1985 21:00:00)-Water Temperature (C)]]*OO[[#This Row],[6]]/SUM(OO[6])</f>
        <v>5.6159711300270642E-4</v>
      </c>
      <c r="I57" s="10">
        <f>3/24*OO[[#This Row],[65 (27JUN1985 00:00:00)-Water Temperature (C)]]*OO[[#This Row],[7]]/SUM(OO[7])</f>
        <v>6.9857450685557456E-5</v>
      </c>
      <c r="J57" s="10">
        <f>3/24*OO[[#This Row],[66 (27JUN1985 03:00:00)-Water Temperature (C)]]*OO[[#This Row],[8]]/SUM(OO[8])</f>
        <v>4.3109139554432744E-5</v>
      </c>
      <c r="K57" s="10">
        <f>3/24*OO[[#This Row],[67 (27JUN1985 06:00:00)-Water Temperature (C)]]*OO[[#This Row],[9]]/SUM(OO[9])</f>
        <v>3.6317014367668145E-5</v>
      </c>
      <c r="L57" s="10">
        <f>3/24*OO[[#This Row],[68 (27JUN1985 09:00:00)-Water Temperature (C)]]*OO[[#This Row],[10]]/SUM(OO[10])</f>
        <v>3.1379548503284681E-5</v>
      </c>
      <c r="M57" s="10">
        <f>3/24*OO[[#This Row],[69 (27JUN1985 12:00:00)-Water Temperature (C)]]*OO[[#This Row],[11]]/SUM(OO[11])</f>
        <v>2.9844503301249135E-5</v>
      </c>
      <c r="N57" s="10">
        <f>3/24*OO[[#This Row],[70 (27JUN1985 15:00:00)-Water Temperature (C)]]*OO[[#This Row],[12]]/SUM(OO[12])</f>
        <v>3.1866774090251218E-5</v>
      </c>
      <c r="O57" s="10">
        <f>3/24*OO[[#This Row],[71 (27JUN1985 18:00:00)-Water Temperature (C)]]*OO[[#This Row],[13]]/SUM(OO[13])</f>
        <v>3.5856399035845616E-5</v>
      </c>
      <c r="P57" s="10">
        <f>3/24*OO[[#This Row],[72 (27JUN1985 21:00:00)-Water Temperature (C)]]*OO[[#This Row],[14]]/SUM(OO[14])</f>
        <v>3.7387596083333815E-5</v>
      </c>
      <c r="Q57" s="10">
        <f>3/24*OO[[#This Row],[73 (28JUN1985 00:00:00)-Water Temperature (C)]]*OO[[#This Row],[15]]/SUM(OO[15])</f>
        <v>3.5063731533489315E-5</v>
      </c>
      <c r="R57" s="10">
        <f>3/24*OO[[#This Row],[74 (28JUN1985 03:00:00)-Water Temperature (C)]]*OO[[#This Row],[16]]/SUM(OO[16])</f>
        <v>3.0709040090755809E-5</v>
      </c>
      <c r="S57" s="10">
        <f>3/24*OO[[#This Row],[75 (28JUN1985 06:00:00)-Water Temperature (C)]]*OO[[#This Row],[17]]/SUM(OO[17])</f>
        <v>2.625527427141711E-5</v>
      </c>
      <c r="T57" s="10">
        <f>3/24*OO[[#This Row],[76 (28JUN1985 09:00:00)-Water Temperature (C)]]*OO[[#This Row],[18]]/SUM(OO[18])</f>
        <v>2.3456306339449315E-5</v>
      </c>
      <c r="U57" s="10">
        <f>3/24*OO[[#This Row],[77 (28JUN1985 12:00:00)-Water Temperature (C)]]*OO[[#This Row],[19]]/SUM(OO[19])</f>
        <v>2.1755038024897766E-5</v>
      </c>
      <c r="V57" s="10">
        <f>3/24000000*OO[[#This Row],[78 (28JUN1985 15:00:00)-Water Temperature (C)]]*OO[[#This Row],[20]]</f>
        <v>2.0057835256937496E-5</v>
      </c>
      <c r="W57" s="10">
        <f>3/24000000*OO[[#This Row],[79 (28JUN1985 18:00:00)-Water Temperature (C)]]*OO[[#This Row],[21]]</f>
        <v>1.754314905024E-5</v>
      </c>
      <c r="X57" s="10">
        <f>3/24000000*OO[[#This Row],[80 (28JUN1985 21:00:00)-Water Temperature (C)]]*OO[[#This Row],[22]]</f>
        <v>1.449914011944125E-5</v>
      </c>
      <c r="Y57" s="10">
        <f>3/24000000*OO[[#This Row],[81 (29JUN1985 00:00:00)-Water Temperature (C)]]*OO[[#This Row],[23]]</f>
        <v>1.184036706815E-5</v>
      </c>
      <c r="Z57" s="10">
        <f>3/24000000*OO[[#This Row],[82 (29JUN1985 03:00:00)-Water Temperature (C)]]*OO[[#This Row],[24]]</f>
        <v>9.7120203858149991E-6</v>
      </c>
      <c r="AA57" s="10">
        <f>3/24000000*OO[[#This Row],[83 (29JUN1985 06:00:00)-Water Temperature (C)]]*OO[[#This Row],[25]]</f>
        <v>7.8799320669299988E-6</v>
      </c>
      <c r="AB57" s="10">
        <f>3/24000000*OO[[#This Row],[84 (29JUN1985 09:00:00)-Water Temperature (C)]]*OO[[#This Row],[26]]</f>
        <v>6.7516493004000007E-6</v>
      </c>
      <c r="AC57" s="10">
        <f>3/24000000*OO[[#This Row],[85 (29JUN1985 12:00:00)-Water Temperature (C)]]*OO[[#This Row],[27]]</f>
        <v>6.127369210375E-6</v>
      </c>
      <c r="AD57" s="10">
        <f>3/24000000*OO[[#This Row],[86 (29JUN1985 15:00:00)-Water Temperature (C)]]*OO[[#This Row],[28]]</f>
        <v>5.4793956420075001E-6</v>
      </c>
      <c r="AE57" s="10">
        <f>3/24000000*OO[[#This Row],[88 (29JUN1985 21:00:00)-Water Temperature (C)]]*OO[[#This Row],[30]]</f>
        <v>3.2141467177274995E-6</v>
      </c>
      <c r="AF57" s="10">
        <f>3/24000000*OO[[#This Row],[88 (29JUN1985 21:00:00)-Water Temperature (C)]]*OO[[#This Row],[30]]</f>
        <v>3.2141467177274995E-6</v>
      </c>
      <c r="AG57" s="10">
        <f>3/24000000*OO[[#This Row],[89 (30JUN1985 00:00:00)-Water Temperature (C)]]*OO[[#This Row],[31]]</f>
        <v>2.2339885363800002E-6</v>
      </c>
      <c r="AH57" s="10">
        <f>3/24000000*OO[[#This Row],[90 (30JUN1985 03:00:00)-Water Temperature (C)]]*OO[[#This Row],[32]]</f>
        <v>1.6097879335125E-6</v>
      </c>
      <c r="AI57" s="10">
        <f>3/24000000*OO[[#This Row],[91 (30JUN1985 06:00:00)-Water Temperature (C)]]*OO[[#This Row],[33]]</f>
        <v>1.229776726917625E-6</v>
      </c>
      <c r="AJ57" s="10">
        <f>3/24000000*OO[[#This Row],[92 (30JUN1985 09:00:00)-Water Temperature (C)]]*OO[[#This Row],[34]]</f>
        <v>1.0386438557439999E-6</v>
      </c>
      <c r="AK57" s="10">
        <f>3/24000000*OO[[#This Row],[93 (30JUN1985 12:00:00)-Water Temperature (C)]]*OO[[#This Row],[35]]</f>
        <v>9.5404278426049977E-7</v>
      </c>
      <c r="AL57" s="10">
        <f>3/24000000*OO[[#This Row],[94 (30JUN1985 15:00:00)-Water Temperature (C)]]*OO[[#This Row],[36]]</f>
        <v>9.1423384353000007E-7</v>
      </c>
      <c r="AM57" s="10">
        <f>3/24000000*OO[[#This Row],[95 (30JUN1985 18:00:00)-Water Temperature (C)]]*OO[[#This Row],[37]]</f>
        <v>8.7359202942149988E-7</v>
      </c>
      <c r="AN57" s="10">
        <f>3/24000000*OO[[#This Row],[96 (30JUN1985 21:00:00)-Water Temperature (C)]]*OO[[#This Row],[38]]</f>
        <v>8.0440490345800001E-7</v>
      </c>
      <c r="AO57" s="10">
        <f>3/24000000*OO[[#This Row],[97 (01JUL1985 00:00:00)-Water Temperature (C)]]*OO[[#This Row],[39]]</f>
        <v>7.3040106470474991E-7</v>
      </c>
      <c r="AP57" s="10">
        <f>3/24000000*OO[[#This Row],[98 (01JUL1985 03:00:00)-Water Temperature (C)]]*OO[[#This Row],[40]]</f>
        <v>6.5951409962587497E-7</v>
      </c>
      <c r="AQ57" s="10">
        <f>3/24000000*OO[[#This Row],[99 (01JUL1985 06:00:00)-Water Temperature (C)]]*OO[[#This Row],[41]]</f>
        <v>5.9302588726125002E-7</v>
      </c>
      <c r="AR57" s="10">
        <f>3/24000000*OO[[#This Row],[100 (01JUL1985 09:00:00)-Water Temperature (C)]]*OO[[#This Row],[42]]</f>
        <v>5.7151505220524998E-7</v>
      </c>
      <c r="AS57" s="10">
        <f>3/24000000*OO[[#This Row],[101 (01JUL1985 12:00:00)-Water Temperature (C)]]*OO[[#This Row],[43]]</f>
        <v>5.5400826730725001E-7</v>
      </c>
      <c r="AT57" s="10">
        <f>3/24000000*OO[[#This Row],[102 (01JUL1985 15:00:00)-Water Temperature (C)]]*OO[[#This Row],[44]]</f>
        <v>5.4951290566049999E-7</v>
      </c>
      <c r="AU57" s="10">
        <f>3/24000000*OO[[#This Row],[103 (01JUL1985 18:00:00)-Water Temperature (C)]]*OO[[#This Row],[45]]</f>
        <v>5.5983100280299998E-7</v>
      </c>
      <c r="AV57" s="10">
        <f>3/24000000*OO[[#This Row],[104 (01JUL1985 21:00:00)-Water Temperature (C)]]*OO[[#This Row],[46]]</f>
        <v>5.6269094884624988E-7</v>
      </c>
      <c r="AW57" s="10">
        <f>3/24000000*OO[[#This Row],[105 (02JUL1985 00:00:00)-Water Temperature (C)]]*OO[[#This Row],[47]]</f>
        <v>5.4092547781999996E-7</v>
      </c>
      <c r="AX57" s="10">
        <f>3/24000000*OO[[#This Row],[106 (02JUL1985 03:00:00)-Water Temperature (C)]]*OO[[#This Row],[48]]</f>
        <v>4.9716902298124992E-7</v>
      </c>
      <c r="AY57" s="10">
        <f>3/24000000*OO[[#This Row],[107 (02JUL1985 06:00:00)-Water Temperature (C)]]*OO[[#This Row],[49]]</f>
        <v>4.5191579883275E-7</v>
      </c>
      <c r="AZ57" s="10">
        <f>3/24000000*OO[[#This Row],[108 (02JUL1985 09:00:00)-Water Temperature (C)]]*OO[[#This Row],[50]]</f>
        <v>4.4542081448549998E-7</v>
      </c>
      <c r="BA57" s="10">
        <f>3/24000000*OO[[#This Row],[109 (02JUL1985 12:00:00)-Water Temperature (C)]]*OO[[#This Row],[51]]</f>
        <v>4.4381549621100002E-7</v>
      </c>
      <c r="BB57" s="10">
        <f>3/24000000*OO[[#This Row],[110 (02JUL1985 15:00:00)-Water Temperature (C)]]*OO[[#This Row],[52]]</f>
        <v>4.4598217077499995E-7</v>
      </c>
      <c r="BC57" s="10">
        <f>3/24000000*OO[[#This Row],[111 (02JUL1985 18:00:00)-Water Temperature (C)]]*OO[[#This Row],[53]]</f>
        <v>4.57778355460875E-7</v>
      </c>
      <c r="BD57" s="10">
        <f>3/24000000*OO[[#This Row],[112 (02JUL1985 21:00:00)-Water Temperature (C)]]*OO[[#This Row],[54]]</f>
        <v>4.5393394902187502E-7</v>
      </c>
      <c r="BE57" s="10">
        <f>3/24000000*OO[[#This Row],[113 (03JUL1985 00:00:00)-Water Temperature (C)]]*OO[[#This Row],[55]]</f>
        <v>4.2463325119874998E-7</v>
      </c>
      <c r="BF57" s="10">
        <f>3/24000000*OO[[#This Row],[114 (03JUL1985 03:00:00)-Water Temperature (C)]]*OO[[#This Row],[56]]</f>
        <v>3.8644240729499998E-7</v>
      </c>
      <c r="BG57" s="10">
        <f>3/24000000*OO[[#This Row],[115 (03JUL1985 06:00:00)-Water Temperature (C)]]*OO[[#This Row],[57]]</f>
        <v>3.4673866587762499E-7</v>
      </c>
      <c r="BH57" s="10">
        <f>3/24000000*OO[[#This Row],[116 (03JUL1985 09:00:00)-Water Temperature (C)]]*OO[[#This Row],[58]]</f>
        <v>3.3216847488999992E-7</v>
      </c>
      <c r="BI57" s="10">
        <f>3/24000000*OO[[#This Row],[117 (03JUL1985 12:00:00)-Water Temperature (C)]]*OO[[#This Row],[59]]</f>
        <v>3.2956106296750002E-7</v>
      </c>
      <c r="BJ57" s="10">
        <f>3/24000000*OO[[#This Row],[118 (03JUL1985 15:00:00)-Water Temperature (C)]]*OO[[#This Row],[60]]</f>
        <v>3.3024354548774997E-7</v>
      </c>
      <c r="BK57" s="10">
        <f>3/24000000*OO[[#This Row],[119 (03JUL1985 18:00:00)-Water Temperature (C)]]*OO[[#This Row],[61]]</f>
        <v>3.3757167622499997E-7</v>
      </c>
      <c r="BL57" s="10">
        <f>3/24000000*OO[[#This Row],[120 (03JUL1985 21:00:00)-Water Temperature (C)]]*OO[[#This Row],[62]]</f>
        <v>3.33583402146E-7</v>
      </c>
      <c r="BM57" s="10">
        <f>3/24000000*OO[[#This Row],[121 (04JUL1985 00:00:00)-Water Temperature (C)]]*OO[[#This Row],[63]]</f>
        <v>3.1637755436874997E-7</v>
      </c>
      <c r="BN57" s="10">
        <f>3/24000000*OO[[#This Row],[122 (04JUL1985 03:00:00)-Water Temperature (C)]]*OO[[#This Row],[64]]</f>
        <v>2.9198660552599997E-7</v>
      </c>
      <c r="BO57" s="10">
        <f>3/24000000*OO[[#This Row],[123 (04JUL1985 06:00:00)-Water Temperature (C)]]*OO[[#This Row],[65]]</f>
        <v>2.6322326516250002E-7</v>
      </c>
      <c r="BP57" s="10">
        <f>3/24000000*OO[[#This Row],[124 (04JUL1985 09:00:00)-Water Temperature (C)]]*OO[[#This Row],[66]]</f>
        <v>2.4554518047437499E-7</v>
      </c>
      <c r="BQ57" s="10">
        <f>3/24000000*OO[[#This Row],[125 (04JUL1985 12:00:00)-Water Temperature (C)]]*OO[[#This Row],[67]]</f>
        <v>2.2964959139325002E-7</v>
      </c>
      <c r="BR57" s="10">
        <f>3/24000000*OO[[#This Row],[126 (04JUL1985 15:00:00)-Water Temperature (C)]]*OO[[#This Row],[68]]</f>
        <v>2.2398655778099997E-7</v>
      </c>
      <c r="BS57" s="10">
        <f>3/24000000*OO[[#This Row],[127 (04JUL1985 18:00:00)-Water Temperature (C)]]*OO[[#This Row],[69]]</f>
        <v>2.19957559524E-7</v>
      </c>
      <c r="BT57" s="10">
        <f>3/24000000*OO[[#This Row],[128 (04JUL1985 21:00:00)-Water Temperature (C)]]*OO[[#This Row],[70]]</f>
        <v>2.1258429310800003E-7</v>
      </c>
      <c r="BU57" s="10">
        <f>3/24000000*OO[[#This Row],[129 (05JUL1985 00:00:00)-Water Temperature (C)]]*OO[[#This Row],[71]]</f>
        <v>2.036223460035E-7</v>
      </c>
      <c r="BV57" s="10">
        <f>3/24000000*OO[[#This Row],[130 (05JUL1985 03:00:00)-Water Temperature (C)]]*OO[[#This Row],[72]]</f>
        <v>1.909003131005E-7</v>
      </c>
      <c r="BW57" s="10">
        <f>3/24000000*OO[[#This Row],[131 (05JUL1985 06:00:00)-Water Temperature (C)]]*OO[[#This Row],[73]]</f>
        <v>1.7670158825575001E-7</v>
      </c>
      <c r="BX57" s="10">
        <f>3/24000000*OO[[#This Row],[132 (05JUL1985 09:00:00)-Water Temperature (C)]]*OO[[#This Row],[74]]</f>
        <v>1.7368147390274998E-7</v>
      </c>
      <c r="BY57" s="10">
        <f>3/24000000*OO[[#This Row],[133 (05JUL1985 12:00:00)-Water Temperature (C)]]*OO[[#This Row],[75]]</f>
        <v>1.6975053786262498E-7</v>
      </c>
      <c r="BZ57" s="10">
        <f>3/24000000*OO[[#This Row],[134 (05JUL1985 15:00:00)-Water Temperature (C)]]*OO[[#This Row],[76]]</f>
        <v>1.7025717430837498E-7</v>
      </c>
      <c r="CA57" s="10">
        <f>3/24000000*OO[[#This Row],[135 (05JUL1985 18:00:00)-Water Temperature (C)]]*OO[[#This Row],[77]]</f>
        <v>1.7661337345312501E-7</v>
      </c>
      <c r="CB57" s="10">
        <f>3/24000000*OO[[#This Row],[136 (05JUL1985 21:00:00)-Water Temperature (C)]]*OO[[#This Row],[78]]</f>
        <v>1.7819123629125E-7</v>
      </c>
      <c r="CC57" s="10">
        <f>3/24000000*OO[[#This Row],[137 (06JUL1985 00:00:00)-Water Temperature (C)]]*OO[[#This Row],[79]]</f>
        <v>1.72160526800675E-7</v>
      </c>
      <c r="CD57" s="10">
        <f>3/24000000*OO[[#This Row],[138 (06JUL1985 03:00:00)-Water Temperature (C)]]*OO[[#This Row],[80]]</f>
        <v>1.6192872543224999E-7</v>
      </c>
      <c r="CE57" s="10">
        <f>3/24000000*OO[[#This Row],[139 (06JUL1985 06:00:00)-Water Temperature (C)]]*OO[[#This Row],[81]]</f>
        <v>1.5275873707147502E-7</v>
      </c>
      <c r="CF57" s="10">
        <f>3/24000000*OO[[#This Row],[140 (06JUL1985 09:00:00)-Water Temperature (C)]]*OO[[#This Row],[82]]</f>
        <v>1.5482830319302499E-7</v>
      </c>
      <c r="CG57" s="10">
        <f>3/24000000*OO[[#This Row],[141 (06JUL1985 12:00:00)-Water Temperature (C)]]*OO[[#This Row],[83]]</f>
        <v>1.553121952511125E-7</v>
      </c>
      <c r="CH57" s="10">
        <f>3/24000000*OO[[#This Row],[142 (06JUL1985 15:00:00)-Water Temperature (C)]]*OO[[#This Row],[84]]</f>
        <v>1.5745200631312502E-7</v>
      </c>
      <c r="CI57" s="10">
        <f>3/24000000*OO[[#This Row],[143 (06JUL1985 18:00:00)-Water Temperature (C)]]*OO[[#This Row],[85]]</f>
        <v>1.6206251328829999E-7</v>
      </c>
      <c r="CJ57" s="10">
        <f>3/24000000*OO[[#This Row],[144 (06JUL1985 21:00:00)-Water Temperature (C)]]*OO[[#This Row],[86]]</f>
        <v>1.569969488560375E-7</v>
      </c>
      <c r="CK57" s="10">
        <f>3/24000000*OO[[#This Row],[145 (07JUL1985 00:00:00)-Water Temperature (C)]]*OO[[#This Row],[87]]</f>
        <v>1.434039049024E-7</v>
      </c>
      <c r="CL57" s="10">
        <f>3/24000000*OO[[#This Row],[146 (07JUL1985 03:00:00)-Water Temperature (C)]]*OO[[#This Row],[88]]</f>
        <v>1.3028359103398749E-7</v>
      </c>
      <c r="CM57" s="10">
        <f>3/24000000*OO[[#This Row],[147 (07JUL1985 06:00:00)-Water Temperature (C)]]*OO[[#This Row],[89]]</f>
        <v>1.184913192464E-7</v>
      </c>
      <c r="CN57" s="10">
        <f>3/24000000*OO[[#This Row],[148 (07JUL1985 09:00:00)-Water Temperature (C)]]*OO[[#This Row],[90]]</f>
        <v>1.1410329732749999E-7</v>
      </c>
      <c r="CO57" s="10">
        <f>3/24000000*OO[[#This Row],[149 (07JUL1985 12:00:00)-Water Temperature (C)]]*OO[[#This Row],[91]]</f>
        <v>1.1083528492377498E-7</v>
      </c>
      <c r="CP57" s="10">
        <f>3/24000000*OO[[#This Row],[150 (07JUL1985 15:00:00)-Water Temperature (C)]]*OO[[#This Row],[92]]</f>
        <v>1.11536511541425E-7</v>
      </c>
      <c r="CQ57" s="10">
        <f>3/24000000*OO[[#This Row],[151 (07JUL1985 18:00:00)-Water Temperature (C)]]*OO[[#This Row],[93]]</f>
        <v>1.2080633204337499E-7</v>
      </c>
      <c r="CR57" s="10">
        <f>3/24000000*OO[[#This Row],[152 (07JUL1985 21:00:00)-Water Temperature (C)]]*OO[[#This Row],[94]]</f>
        <v>1.27399788620625E-7</v>
      </c>
      <c r="CS57" s="10">
        <f>3/24000000*OO[[#This Row],[153 (08JUL1985 00:00:00)-Water Temperature (C)]]*OO[[#This Row],[95]]</f>
        <v>1.2653121458954998E-7</v>
      </c>
      <c r="CT57" s="10">
        <f>3/24000000*OO[[#This Row],[154 (08JUL1985 03:00:00)-Water Temperature (C)]]*OO[[#This Row],[96]]</f>
        <v>1.2051929488531249E-7</v>
      </c>
      <c r="CU57" s="10">
        <f>3/24000000*OO[[#This Row],[155 (08JUL1985 06:00:00)-Water Temperature (C)]]*OO[[#This Row],[97]]</f>
        <v>1.1124536738652499E-7</v>
      </c>
      <c r="CV57" s="10">
        <f>3/24000000*OO[[#This Row],[156 (08JUL1985 09:00:00)-Water Temperature (C)]]*OO[[#This Row],[98]]</f>
        <v>1.02366102070575E-7</v>
      </c>
      <c r="CW57" s="10">
        <f>3/24000000*OO[[#This Row],[157 (08JUL1985 12:00:00)-Water Temperature (C)]]*OO[[#This Row],[99]]</f>
        <v>9.9269343610150006E-8</v>
      </c>
    </row>
    <row r="58" spans="1:101" x14ac:dyDescent="0.35">
      <c r="A58" t="s">
        <v>63</v>
      </c>
      <c r="B58">
        <v>889.88490000000002</v>
      </c>
      <c r="C58" s="10">
        <f>3/24*OO[[#This Row],[59 (26JUN1985 06:00:00)-Water Temperature (C)]]*OO[[#This Row],[1]]/SUM(OO[1])</f>
        <v>3.2020871130963357E-10</v>
      </c>
      <c r="D58" s="10">
        <f>3/24*OO[[#This Row],[60 (26JUN1985 09:00:00)-Water Temperature (C)]]*OO[[#This Row],[2]]/SUM(OO[2])</f>
        <v>4.2115036617643362E-3</v>
      </c>
      <c r="E58" s="10">
        <f>3/24*OO[[#This Row],[61 (26JUN1985 12:00:00)-Water Temperature (C)]]*OO[[#This Row],[3]]/SUM(OO[3])</f>
        <v>0.10682955984906316</v>
      </c>
      <c r="F58" s="10">
        <f>3/24*OO[[#This Row],[62 (26JUN1985 15:00:00)-Water Temperature (C)]]*OO[[#This Row],[4]]/SUM(OO[4])</f>
        <v>8.9035621429532891E-2</v>
      </c>
      <c r="G58" s="10">
        <f>3/24*OO[[#This Row],[63 (26JUN1985 18:00:00)-Water Temperature (C)]]*OO[[#This Row],[5]]/SUM(OO[5])</f>
        <v>1.5384599422531443E-2</v>
      </c>
      <c r="H58" s="10">
        <f>3/24*OO[[#This Row],[64 (26JUN1985 21:00:00)-Water Temperature (C)]]*OO[[#This Row],[6]]/SUM(OO[6])</f>
        <v>1.1687560344747067E-3</v>
      </c>
      <c r="I58" s="10">
        <f>3/24*OO[[#This Row],[65 (27JUN1985 00:00:00)-Water Temperature (C)]]*OO[[#This Row],[7]]/SUM(OO[7])</f>
        <v>1.1484490155808916E-4</v>
      </c>
      <c r="J58" s="10">
        <f>3/24*OO[[#This Row],[66 (27JUN1985 03:00:00)-Water Temperature (C)]]*OO[[#This Row],[8]]/SUM(OO[8])</f>
        <v>5.9068803551590865E-5</v>
      </c>
      <c r="K58" s="10">
        <f>3/24*OO[[#This Row],[67 (27JUN1985 06:00:00)-Water Temperature (C)]]*OO[[#This Row],[9]]/SUM(OO[9])</f>
        <v>4.9140259988703133E-5</v>
      </c>
      <c r="L58" s="10">
        <f>3/24*OO[[#This Row],[68 (27JUN1985 09:00:00)-Water Temperature (C)]]*OO[[#This Row],[10]]/SUM(OO[10])</f>
        <v>4.2337234462947035E-5</v>
      </c>
      <c r="M58" s="10">
        <f>3/24*OO[[#This Row],[69 (27JUN1985 12:00:00)-Water Temperature (C)]]*OO[[#This Row],[11]]/SUM(OO[11])</f>
        <v>3.9778721795151342E-5</v>
      </c>
      <c r="N58" s="10">
        <f>3/24*OO[[#This Row],[70 (27JUN1985 15:00:00)-Water Temperature (C)]]*OO[[#This Row],[12]]/SUM(OO[12])</f>
        <v>4.1589139821097386E-5</v>
      </c>
      <c r="O58" s="10">
        <f>3/24*OO[[#This Row],[71 (27JUN1985 18:00:00)-Water Temperature (C)]]*OO[[#This Row],[13]]/SUM(OO[13])</f>
        <v>4.6728409875315902E-5</v>
      </c>
      <c r="P58" s="10">
        <f>3/24*OO[[#This Row],[72 (27JUN1985 21:00:00)-Water Temperature (C)]]*OO[[#This Row],[14]]/SUM(OO[14])</f>
        <v>4.9155715551420965E-5</v>
      </c>
      <c r="Q58" s="10">
        <f>3/24*OO[[#This Row],[73 (28JUN1985 00:00:00)-Water Temperature (C)]]*OO[[#This Row],[15]]/SUM(OO[15])</f>
        <v>4.6463539169139957E-5</v>
      </c>
      <c r="R58" s="10">
        <f>3/24*OO[[#This Row],[74 (28JUN1985 03:00:00)-Water Temperature (C)]]*OO[[#This Row],[16]]/SUM(OO[16])</f>
        <v>4.0847466408488698E-5</v>
      </c>
      <c r="S58" s="10">
        <f>3/24*OO[[#This Row],[75 (28JUN1985 06:00:00)-Water Temperature (C)]]*OO[[#This Row],[17]]/SUM(OO[17])</f>
        <v>3.4895086728258659E-5</v>
      </c>
      <c r="T58" s="10">
        <f>3/24*OO[[#This Row],[76 (28JUN1985 09:00:00)-Water Temperature (C)]]*OO[[#This Row],[18]]/SUM(OO[18])</f>
        <v>3.1085841252212678E-5</v>
      </c>
      <c r="U58" s="10">
        <f>3/24*OO[[#This Row],[77 (28JUN1985 12:00:00)-Water Temperature (C)]]*OO[[#This Row],[19]]/SUM(OO[19])</f>
        <v>2.8771538250791095E-5</v>
      </c>
      <c r="V58" s="10">
        <f>3/24000000*OO[[#This Row],[78 (28JUN1985 15:00:00)-Water Temperature (C)]]*OO[[#This Row],[20]]</f>
        <v>2.6546050035374999E-5</v>
      </c>
      <c r="W58" s="10">
        <f>3/24000000*OO[[#This Row],[79 (28JUN1985 18:00:00)-Water Temperature (C)]]*OO[[#This Row],[21]]</f>
        <v>2.3261144339125003E-5</v>
      </c>
      <c r="X58" s="10">
        <f>3/24000000*OO[[#This Row],[80 (28JUN1985 21:00:00)-Water Temperature (C)]]*OO[[#This Row],[22]]</f>
        <v>1.9185635328737502E-5</v>
      </c>
      <c r="Y58" s="10">
        <f>3/24000000*OO[[#This Row],[81 (29JUN1985 00:00:00)-Water Temperature (C)]]*OO[[#This Row],[23]]</f>
        <v>1.5601903401045E-5</v>
      </c>
      <c r="Z58" s="10">
        <f>3/24000000*OO[[#This Row],[82 (29JUN1985 03:00:00)-Water Temperature (C)]]*OO[[#This Row],[24]]</f>
        <v>1.2778859714337501E-5</v>
      </c>
      <c r="AA58" s="10">
        <f>3/24000000*OO[[#This Row],[83 (29JUN1985 06:00:00)-Water Temperature (C)]]*OO[[#This Row],[25]]</f>
        <v>1.0384415497417501E-5</v>
      </c>
      <c r="AB58" s="10">
        <f>3/24000000*OO[[#This Row],[84 (29JUN1985 09:00:00)-Water Temperature (C)]]*OO[[#This Row],[26]]</f>
        <v>8.8822304565499995E-6</v>
      </c>
      <c r="AC58" s="10">
        <f>3/24000000*OO[[#This Row],[85 (29JUN1985 12:00:00)-Water Temperature (C)]]*OO[[#This Row],[27]]</f>
        <v>8.033820087609999E-6</v>
      </c>
      <c r="AD58" s="10">
        <f>3/24000000*OO[[#This Row],[86 (29JUN1985 15:00:00)-Water Temperature (C)]]*OO[[#This Row],[28]]</f>
        <v>7.2108770090700003E-6</v>
      </c>
      <c r="AE58" s="10">
        <f>3/24000000*OO[[#This Row],[88 (29JUN1985 21:00:00)-Water Temperature (C)]]*OO[[#This Row],[30]]</f>
        <v>4.3287931215300003E-6</v>
      </c>
      <c r="AF58" s="10">
        <f>3/24000000*OO[[#This Row],[88 (29JUN1985 21:00:00)-Water Temperature (C)]]*OO[[#This Row],[30]]</f>
        <v>4.3287931215300003E-6</v>
      </c>
      <c r="AG58" s="10">
        <f>3/24000000*OO[[#This Row],[89 (30JUN1985 00:00:00)-Water Temperature (C)]]*OO[[#This Row],[31]]</f>
        <v>3.0037451223375E-6</v>
      </c>
      <c r="AH58" s="10">
        <f>3/24000000*OO[[#This Row],[90 (30JUN1985 03:00:00)-Water Temperature (C)]]*OO[[#This Row],[32]]</f>
        <v>2.1486186618374999E-6</v>
      </c>
      <c r="AI58" s="10">
        <f>3/24000000*OO[[#This Row],[91 (30JUN1985 06:00:00)-Water Temperature (C)]]*OO[[#This Row],[33]]</f>
        <v>1.62860115589E-6</v>
      </c>
      <c r="AJ58" s="10">
        <f>3/24000000*OO[[#This Row],[92 (30JUN1985 09:00:00)-Water Temperature (C)]]*OO[[#This Row],[34]]</f>
        <v>1.3648856237799999E-6</v>
      </c>
      <c r="AK58" s="10">
        <f>3/24000000*OO[[#This Row],[93 (30JUN1985 12:00:00)-Water Temperature (C)]]*OO[[#This Row],[35]]</f>
        <v>1.2453858692412501E-6</v>
      </c>
      <c r="AL58" s="10">
        <f>3/24000000*OO[[#This Row],[94 (30JUN1985 15:00:00)-Water Temperature (C)]]*OO[[#This Row],[36]]</f>
        <v>1.1890743920007499E-6</v>
      </c>
      <c r="AM58" s="10">
        <f>3/24000000*OO[[#This Row],[95 (30JUN1985 18:00:00)-Water Temperature (C)]]*OO[[#This Row],[37]]</f>
        <v>1.1358458088905001E-6</v>
      </c>
      <c r="AN58" s="10">
        <f>3/24000000*OO[[#This Row],[96 (30JUN1985 21:00:00)-Water Temperature (C)]]*OO[[#This Row],[38]]</f>
        <v>1.0444356560767499E-6</v>
      </c>
      <c r="AO58" s="10">
        <f>3/24000000*OO[[#This Row],[97 (01JUL1985 00:00:00)-Water Temperature (C)]]*OO[[#This Row],[39]]</f>
        <v>9.4657049825812492E-7</v>
      </c>
      <c r="AP58" s="10">
        <f>3/24000000*OO[[#This Row],[98 (01JUL1985 03:00:00)-Water Temperature (C)]]*OO[[#This Row],[40]]</f>
        <v>8.5589033869499999E-7</v>
      </c>
      <c r="AQ58" s="10">
        <f>3/24000000*OO[[#This Row],[99 (01JUL1985 06:00:00)-Water Temperature (C)]]*OO[[#This Row],[41]]</f>
        <v>7.7117830668725003E-7</v>
      </c>
      <c r="AR58" s="10">
        <f>3/24000000*OO[[#This Row],[100 (01JUL1985 09:00:00)-Water Temperature (C)]]*OO[[#This Row],[42]]</f>
        <v>7.4286265678762499E-7</v>
      </c>
      <c r="AS58" s="10">
        <f>3/24000000*OO[[#This Row],[101 (01JUL1985 12:00:00)-Water Temperature (C)]]*OO[[#This Row],[43]]</f>
        <v>7.1968347144449985E-7</v>
      </c>
      <c r="AT58" s="10">
        <f>3/24000000*OO[[#This Row],[102 (01JUL1985 15:00:00)-Water Temperature (C)]]*OO[[#This Row],[44]]</f>
        <v>7.0931281245862496E-7</v>
      </c>
      <c r="AU58" s="10">
        <f>3/24000000*OO[[#This Row],[103 (01JUL1985 18:00:00)-Water Temperature (C)]]*OO[[#This Row],[45]]</f>
        <v>7.1823437113812494E-7</v>
      </c>
      <c r="AV58" s="10">
        <f>3/24000000*OO[[#This Row],[104 (01JUL1985 21:00:00)-Water Temperature (C)]]*OO[[#This Row],[46]]</f>
        <v>7.2188262386625E-7</v>
      </c>
      <c r="AW58" s="10">
        <f>3/24000000*OO[[#This Row],[105 (02JUL1985 00:00:00)-Water Temperature (C)]]*OO[[#This Row],[47]]</f>
        <v>6.9733990168249995E-7</v>
      </c>
      <c r="AX58" s="10">
        <f>3/24000000*OO[[#This Row],[106 (02JUL1985 03:00:00)-Water Temperature (C)]]*OO[[#This Row],[48]]</f>
        <v>6.4443364751149991E-7</v>
      </c>
      <c r="AY58" s="10">
        <f>3/24000000*OO[[#This Row],[107 (02JUL1985 06:00:00)-Water Temperature (C)]]*OO[[#This Row],[49]]</f>
        <v>5.868407131995E-7</v>
      </c>
      <c r="AZ58" s="10">
        <f>3/24000000*OO[[#This Row],[108 (02JUL1985 09:00:00)-Water Temperature (C)]]*OO[[#This Row],[50]]</f>
        <v>5.7751199971499998E-7</v>
      </c>
      <c r="BA58" s="10">
        <f>3/24000000*OO[[#This Row],[109 (02JUL1985 12:00:00)-Water Temperature (C)]]*OO[[#This Row],[51]]</f>
        <v>5.7512462588999994E-7</v>
      </c>
      <c r="BB58" s="10">
        <f>3/24000000*OO[[#This Row],[110 (02JUL1985 15:00:00)-Water Temperature (C)]]*OO[[#This Row],[52]]</f>
        <v>5.7584260106250003E-7</v>
      </c>
      <c r="BC58" s="10">
        <f>3/24000000*OO[[#This Row],[111 (02JUL1985 18:00:00)-Water Temperature (C)]]*OO[[#This Row],[53]]</f>
        <v>5.8930813213387501E-7</v>
      </c>
      <c r="BD58" s="10">
        <f>3/24000000*OO[[#This Row],[112 (02JUL1985 21:00:00)-Water Temperature (C)]]*OO[[#This Row],[54]]</f>
        <v>5.8510918498200011E-7</v>
      </c>
      <c r="BE58" s="10">
        <f>3/24000000*OO[[#This Row],[113 (03JUL1985 00:00:00)-Water Temperature (C)]]*OO[[#This Row],[55]]</f>
        <v>5.49129162949875E-7</v>
      </c>
      <c r="BF58" s="10">
        <f>3/24000000*OO[[#This Row],[114 (03JUL1985 03:00:00)-Water Temperature (C)]]*OO[[#This Row],[56]]</f>
        <v>5.0126845993799995E-7</v>
      </c>
      <c r="BG58" s="10">
        <f>3/24000000*OO[[#This Row],[115 (03JUL1985 06:00:00)-Water Temperature (C)]]*OO[[#This Row],[57]]</f>
        <v>4.5081198053400004E-7</v>
      </c>
      <c r="BH58" s="10">
        <f>3/24000000*OO[[#This Row],[116 (03JUL1985 09:00:00)-Water Temperature (C)]]*OO[[#This Row],[58]]</f>
        <v>4.3159237423499997E-7</v>
      </c>
      <c r="BI58" s="10">
        <f>3/24000000*OO[[#This Row],[117 (03JUL1985 12:00:00)-Water Temperature (C)]]*OO[[#This Row],[59]]</f>
        <v>4.2780301436562503E-7</v>
      </c>
      <c r="BJ58" s="10">
        <f>3/24000000*OO[[#This Row],[118 (03JUL1985 15:00:00)-Water Temperature (C)]]*OO[[#This Row],[60]]</f>
        <v>4.2708887315737495E-7</v>
      </c>
      <c r="BK58" s="10">
        <f>3/24000000*OO[[#This Row],[119 (03JUL1985 18:00:00)-Water Temperature (C)]]*OO[[#This Row],[61]]</f>
        <v>4.3485168617549991E-7</v>
      </c>
      <c r="BL58" s="10">
        <f>3/24000000*OO[[#This Row],[120 (03JUL1985 21:00:00)-Water Temperature (C)]]*OO[[#This Row],[62]]</f>
        <v>4.297090810915E-7</v>
      </c>
      <c r="BM58" s="10">
        <f>3/24000000*OO[[#This Row],[121 (04JUL1985 00:00:00)-Water Temperature (C)]]*OO[[#This Row],[63]]</f>
        <v>4.0849857228874998E-7</v>
      </c>
      <c r="BN58" s="10">
        <f>3/24000000*OO[[#This Row],[122 (04JUL1985 03:00:00)-Water Temperature (C)]]*OO[[#This Row],[64]]</f>
        <v>3.7851657393949997E-7</v>
      </c>
      <c r="BO58" s="10">
        <f>3/24000000*OO[[#This Row],[123 (04JUL1985 06:00:00)-Water Temperature (C)]]*OO[[#This Row],[65]]</f>
        <v>3.4244348303349996E-7</v>
      </c>
      <c r="BP58" s="10">
        <f>3/24000000*OO[[#This Row],[124 (04JUL1985 09:00:00)-Water Temperature (C)]]*OO[[#This Row],[66]]</f>
        <v>3.1934562550537498E-7</v>
      </c>
      <c r="BQ58" s="10">
        <f>3/24000000*OO[[#This Row],[125 (04JUL1985 12:00:00)-Water Temperature (C)]]*OO[[#This Row],[67]]</f>
        <v>2.9834891663599999E-7</v>
      </c>
      <c r="BR58" s="10">
        <f>3/24000000*OO[[#This Row],[126 (04JUL1985 15:00:00)-Water Temperature (C)]]*OO[[#This Row],[68]]</f>
        <v>2.8959028624874999E-7</v>
      </c>
      <c r="BS58" s="10">
        <f>3/24000000*OO[[#This Row],[127 (04JUL1985 18:00:00)-Water Temperature (C)]]*OO[[#This Row],[69]]</f>
        <v>2.8352632484399999E-7</v>
      </c>
      <c r="BT58" s="10">
        <f>3/24000000*OO[[#This Row],[128 (04JUL1985 21:00:00)-Water Temperature (C)]]*OO[[#This Row],[70]]</f>
        <v>2.7379660727750001E-7</v>
      </c>
      <c r="BU58" s="10">
        <f>3/24000000*OO[[#This Row],[129 (05JUL1985 00:00:00)-Water Temperature (C)]]*OO[[#This Row],[71]]</f>
        <v>2.6267769226912498E-7</v>
      </c>
      <c r="BV58" s="10">
        <f>3/24000000*OO[[#This Row],[130 (05JUL1985 03:00:00)-Water Temperature (C)]]*OO[[#This Row],[72]]</f>
        <v>2.469809842835E-7</v>
      </c>
      <c r="BW58" s="10">
        <f>3/24000000*OO[[#This Row],[131 (05JUL1985 06:00:00)-Water Temperature (C)]]*OO[[#This Row],[73]]</f>
        <v>2.2896931394837497E-7</v>
      </c>
      <c r="BX58" s="10">
        <f>3/24000000*OO[[#This Row],[132 (05JUL1985 09:00:00)-Water Temperature (C)]]*OO[[#This Row],[74]]</f>
        <v>2.2458170353762497E-7</v>
      </c>
      <c r="BY58" s="10">
        <f>3/24000000*OO[[#This Row],[133 (05JUL1985 12:00:00)-Water Temperature (C)]]*OO[[#This Row],[75]]</f>
        <v>2.1936698731274996E-7</v>
      </c>
      <c r="BZ58" s="10">
        <f>3/24000000*OO[[#This Row],[134 (05JUL1985 15:00:00)-Water Temperature (C)]]*OO[[#This Row],[76]]</f>
        <v>2.1899988652999998E-7</v>
      </c>
      <c r="CA58" s="10">
        <f>3/24000000*OO[[#This Row],[135 (05JUL1985 18:00:00)-Water Temperature (C)]]*OO[[#This Row],[77]]</f>
        <v>2.2636162999450001E-7</v>
      </c>
      <c r="CB58" s="10">
        <f>3/24000000*OO[[#This Row],[136 (05JUL1985 21:00:00)-Water Temperature (C)]]*OO[[#This Row],[78]]</f>
        <v>2.2869550528125004E-7</v>
      </c>
      <c r="CC58" s="10">
        <f>3/24000000*OO[[#This Row],[137 (06JUL1985 00:00:00)-Water Temperature (C)]]*OO[[#This Row],[79]]</f>
        <v>2.2165858405349999E-7</v>
      </c>
      <c r="CD58" s="10">
        <f>3/24000000*OO[[#This Row],[138 (06JUL1985 03:00:00)-Water Temperature (C)]]*OO[[#This Row],[80]]</f>
        <v>2.0910573898199999E-7</v>
      </c>
      <c r="CE58" s="10">
        <f>3/24000000*OO[[#This Row],[139 (06JUL1985 06:00:00)-Water Temperature (C)]]*OO[[#This Row],[81]]</f>
        <v>1.97468075991375E-7</v>
      </c>
      <c r="CF58" s="10">
        <f>3/24000000*OO[[#This Row],[140 (06JUL1985 09:00:00)-Water Temperature (C)]]*OO[[#This Row],[82]]</f>
        <v>2.0022219767174999E-7</v>
      </c>
      <c r="CG58" s="10">
        <f>3/24000000*OO[[#This Row],[141 (06JUL1985 12:00:00)-Water Temperature (C)]]*OO[[#This Row],[83]]</f>
        <v>2.0121730737387499E-7</v>
      </c>
      <c r="CH58" s="10">
        <f>3/24000000*OO[[#This Row],[142 (06JUL1985 15:00:00)-Water Temperature (C)]]*OO[[#This Row],[84]]</f>
        <v>2.0344781321774998E-7</v>
      </c>
      <c r="CI58" s="10">
        <f>3/24000000*OO[[#This Row],[143 (06JUL1985 18:00:00)-Water Temperature (C)]]*OO[[#This Row],[85]]</f>
        <v>2.0920802697200002E-7</v>
      </c>
      <c r="CJ58" s="10">
        <f>3/24000000*OO[[#This Row],[144 (06JUL1985 21:00:00)-Water Temperature (C)]]*OO[[#This Row],[86]]</f>
        <v>2.0317743579599999E-7</v>
      </c>
      <c r="CK58" s="10">
        <f>3/24000000*OO[[#This Row],[145 (07JUL1985 00:00:00)-Water Temperature (C)]]*OO[[#This Row],[87]]</f>
        <v>1.858263175272E-7</v>
      </c>
      <c r="CL58" s="10">
        <f>3/24000000*OO[[#This Row],[146 (07JUL1985 03:00:00)-Water Temperature (C)]]*OO[[#This Row],[88]]</f>
        <v>1.6893752459129998E-7</v>
      </c>
      <c r="CM58" s="10">
        <f>3/24000000*OO[[#This Row],[147 (07JUL1985 06:00:00)-Water Temperature (C)]]*OO[[#This Row],[89]]</f>
        <v>1.53873594812025E-7</v>
      </c>
      <c r="CN58" s="10">
        <f>3/24000000*OO[[#This Row],[148 (07JUL1985 09:00:00)-Water Temperature (C)]]*OO[[#This Row],[90]]</f>
        <v>1.48321756231275E-7</v>
      </c>
      <c r="CO58" s="10">
        <f>3/24000000*OO[[#This Row],[149 (07JUL1985 12:00:00)-Water Temperature (C)]]*OO[[#This Row],[91]]</f>
        <v>1.4406717238292499E-7</v>
      </c>
      <c r="CP58" s="10">
        <f>3/24000000*OO[[#This Row],[150 (07JUL1985 15:00:00)-Water Temperature (C)]]*OO[[#This Row],[92]]</f>
        <v>1.43635458474375E-7</v>
      </c>
      <c r="CQ58" s="10">
        <f>3/24000000*OO[[#This Row],[151 (07JUL1985 18:00:00)-Water Temperature (C)]]*OO[[#This Row],[93]]</f>
        <v>1.5419615247749998E-7</v>
      </c>
      <c r="CR58" s="10">
        <f>3/24000000*OO[[#This Row],[152 (07JUL1985 21:00:00)-Water Temperature (C)]]*OO[[#This Row],[94]]</f>
        <v>1.6283886387674999E-7</v>
      </c>
      <c r="CS58" s="10">
        <f>3/24000000*OO[[#This Row],[153 (08JUL1985 00:00:00)-Water Temperature (C)]]*OO[[#This Row],[95]]</f>
        <v>1.6255384915455002E-7</v>
      </c>
      <c r="CT58" s="10">
        <f>3/24000000*OO[[#This Row],[154 (08JUL1985 03:00:00)-Water Temperature (C)]]*OO[[#This Row],[96]]</f>
        <v>1.5564411087465E-7</v>
      </c>
      <c r="CU58" s="10">
        <f>3/24000000*OO[[#This Row],[155 (08JUL1985 06:00:00)-Water Temperature (C)]]*OO[[#This Row],[97]]</f>
        <v>1.44311086034375E-7</v>
      </c>
      <c r="CV58" s="10">
        <f>3/24000000*OO[[#This Row],[156 (08JUL1985 09:00:00)-Water Temperature (C)]]*OO[[#This Row],[98]]</f>
        <v>1.3301423603703751E-7</v>
      </c>
      <c r="CW58" s="10">
        <f>3/24000000*OO[[#This Row],[157 (08JUL1985 12:00:00)-Water Temperature (C)]]*OO[[#This Row],[99]]</f>
        <v>1.2878587870462501E-7</v>
      </c>
    </row>
    <row r="59" spans="1:101" x14ac:dyDescent="0.35">
      <c r="A59" t="s">
        <v>64</v>
      </c>
      <c r="B59">
        <v>849.29769999999996</v>
      </c>
      <c r="C59" s="10">
        <f>3/24*OO[[#This Row],[59 (26JUN1985 06:00:00)-Water Temperature (C)]]*OO[[#This Row],[1]]/SUM(OO[1])</f>
        <v>4.9383442667806611E-11</v>
      </c>
      <c r="D59" s="10">
        <f>3/24*OO[[#This Row],[60 (26JUN1985 09:00:00)-Water Temperature (C)]]*OO[[#This Row],[2]]/SUM(OO[2])</f>
        <v>2.0269951929154078E-3</v>
      </c>
      <c r="E59" s="10">
        <f>3/24*OO[[#This Row],[61 (26JUN1985 12:00:00)-Water Temperature (C)]]*OO[[#This Row],[3]]/SUM(OO[3])</f>
        <v>8.1910195602991509E-2</v>
      </c>
      <c r="F59" s="10">
        <f>3/24*OO[[#This Row],[62 (26JUN1985 15:00:00)-Water Temperature (C)]]*OO[[#This Row],[4]]/SUM(OO[4])</f>
        <v>8.66490905303713E-2</v>
      </c>
      <c r="G59" s="10">
        <f>3/24*OO[[#This Row],[63 (26JUN1985 18:00:00)-Water Temperature (C)]]*OO[[#This Row],[5]]/SUM(OO[5])</f>
        <v>1.7218134257035115E-2</v>
      </c>
      <c r="H59" s="10">
        <f>3/24*OO[[#This Row],[64 (26JUN1985 21:00:00)-Water Temperature (C)]]*OO[[#This Row],[6]]/SUM(OO[6])</f>
        <v>1.402718822875307E-3</v>
      </c>
      <c r="I59" s="10">
        <f>3/24*OO[[#This Row],[65 (27JUN1985 00:00:00)-Water Temperature (C)]]*OO[[#This Row],[7]]/SUM(OO[7])</f>
        <v>1.2089831687824723E-4</v>
      </c>
      <c r="J59" s="10">
        <f>3/24*OO[[#This Row],[66 (27JUN1985 03:00:00)-Water Temperature (C)]]*OO[[#This Row],[8]]/SUM(OO[8])</f>
        <v>5.2956711173544824E-5</v>
      </c>
      <c r="K59" s="10">
        <f>3/24*OO[[#This Row],[67 (27JUN1985 06:00:00)-Water Temperature (C)]]*OO[[#This Row],[9]]/SUM(OO[9])</f>
        <v>4.3483841421132649E-5</v>
      </c>
      <c r="L59" s="10">
        <f>3/24*OO[[#This Row],[68 (27JUN1985 09:00:00)-Water Temperature (C)]]*OO[[#This Row],[10]]/SUM(OO[10])</f>
        <v>3.7405066217966134E-5</v>
      </c>
      <c r="M59" s="10">
        <f>3/24*OO[[#This Row],[69 (27JUN1985 12:00:00)-Water Temperature (C)]]*OO[[#This Row],[11]]/SUM(OO[11])</f>
        <v>3.486690244661772E-5</v>
      </c>
      <c r="N59" s="10">
        <f>3/24*OO[[#This Row],[70 (27JUN1985 15:00:00)-Water Temperature (C)]]*OO[[#This Row],[12]]/SUM(OO[12])</f>
        <v>3.5859370370971044E-5</v>
      </c>
      <c r="O59" s="10">
        <f>3/24*OO[[#This Row],[71 (27JUN1985 18:00:00)-Water Temperature (C)]]*OO[[#This Row],[13]]/SUM(OO[13])</f>
        <v>4.0233659735074262E-5</v>
      </c>
      <c r="P59" s="10">
        <f>3/24*OO[[#This Row],[72 (27JUN1985 21:00:00)-Water Temperature (C)]]*OO[[#This Row],[14]]/SUM(OO[14])</f>
        <v>4.2691979128433092E-5</v>
      </c>
      <c r="Q59" s="10">
        <f>3/24*OO[[#This Row],[73 (28JUN1985 00:00:00)-Water Temperature (C)]]*OO[[#This Row],[15]]/SUM(OO[15])</f>
        <v>4.0690899533466301E-5</v>
      </c>
      <c r="R59" s="10">
        <f>3/24*OO[[#This Row],[74 (28JUN1985 03:00:00)-Water Temperature (C)]]*OO[[#This Row],[16]]/SUM(OO[16])</f>
        <v>3.5961658362298038E-5</v>
      </c>
      <c r="S59" s="10">
        <f>3/24*OO[[#This Row],[75 (28JUN1985 06:00:00)-Water Temperature (C)]]*OO[[#This Row],[17]]/SUM(OO[17])</f>
        <v>3.0768881783854499E-5</v>
      </c>
      <c r="T59" s="10">
        <f>3/24*OO[[#This Row],[76 (28JUN1985 09:00:00)-Water Temperature (C)]]*OO[[#This Row],[18]]/SUM(OO[18])</f>
        <v>2.7391499359994014E-5</v>
      </c>
      <c r="U59" s="10">
        <f>3/24*OO[[#This Row],[77 (28JUN1985 12:00:00)-Water Temperature (C)]]*OO[[#This Row],[19]]/SUM(OO[19])</f>
        <v>2.5353185940525329E-5</v>
      </c>
      <c r="V59" s="10">
        <f>3/24000000*OO[[#This Row],[78 (28JUN1985 15:00:00)-Water Temperature (C)]]*OO[[#This Row],[20]]</f>
        <v>2.3433534075300001E-5</v>
      </c>
      <c r="W59" s="10">
        <f>3/24000000*OO[[#This Row],[79 (28JUN1985 18:00:00)-Water Temperature (C)]]*OO[[#This Row],[21]]</f>
        <v>2.0610216585649999E-5</v>
      </c>
      <c r="X59" s="10">
        <f>3/24000000*OO[[#This Row],[80 (28JUN1985 21:00:00)-Water Temperature (C)]]*OO[[#This Row],[22]]</f>
        <v>1.7003107026675001E-5</v>
      </c>
      <c r="Y59" s="10">
        <f>3/24000000*OO[[#This Row],[81 (29JUN1985 00:00:00)-Water Temperature (C)]]*OO[[#This Row],[23]]</f>
        <v>1.3802883950404999E-5</v>
      </c>
      <c r="Z59" s="10">
        <f>3/24000000*OO[[#This Row],[82 (29JUN1985 03:00:00)-Water Temperature (C)]]*OO[[#This Row],[24]]</f>
        <v>1.1306319415742499E-5</v>
      </c>
      <c r="AA59" s="10">
        <f>3/24000000*OO[[#This Row],[83 (29JUN1985 06:00:00)-Water Temperature (C)]]*OO[[#This Row],[25]]</f>
        <v>9.2084633391099984E-6</v>
      </c>
      <c r="AB59" s="10">
        <f>3/24000000*OO[[#This Row],[84 (29JUN1985 09:00:00)-Water Temperature (C)]]*OO[[#This Row],[26]]</f>
        <v>7.8708450686512486E-6</v>
      </c>
      <c r="AC59" s="10">
        <f>3/24000000*OO[[#This Row],[85 (29JUN1985 12:00:00)-Water Temperature (C)]]*OO[[#This Row],[27]]</f>
        <v>7.1021153533612496E-6</v>
      </c>
      <c r="AD59" s="10">
        <f>3/24000000*OO[[#This Row],[86 (29JUN1985 15:00:00)-Water Temperature (C)]]*OO[[#This Row],[28]]</f>
        <v>6.3922617593362497E-6</v>
      </c>
      <c r="AE59" s="10">
        <f>3/24000000*OO[[#This Row],[88 (29JUN1985 21:00:00)-Water Temperature (C)]]*OO[[#This Row],[30]]</f>
        <v>3.9184360998749997E-6</v>
      </c>
      <c r="AF59" s="10">
        <f>3/24000000*OO[[#This Row],[88 (29JUN1985 21:00:00)-Water Temperature (C)]]*OO[[#This Row],[30]]</f>
        <v>3.9184360998749997E-6</v>
      </c>
      <c r="AG59" s="10">
        <f>3/24000000*OO[[#This Row],[89 (30JUN1985 00:00:00)-Water Temperature (C)]]*OO[[#This Row],[31]]</f>
        <v>2.7184331263375E-6</v>
      </c>
      <c r="AH59" s="10">
        <f>3/24000000*OO[[#This Row],[90 (30JUN1985 03:00:00)-Water Temperature (C)]]*OO[[#This Row],[32]]</f>
        <v>1.9330650624812497E-6</v>
      </c>
      <c r="AI59" s="10">
        <f>3/24000000*OO[[#This Row],[91 (30JUN1985 06:00:00)-Water Temperature (C)]]*OO[[#This Row],[33]]</f>
        <v>1.455512239517E-6</v>
      </c>
      <c r="AJ59" s="10">
        <f>3/24000000*OO[[#This Row],[92 (30JUN1985 09:00:00)-Water Temperature (C)]]*OO[[#This Row],[34]]</f>
        <v>1.2113647292860001E-6</v>
      </c>
      <c r="AK59" s="10">
        <f>3/24000000*OO[[#This Row],[93 (30JUN1985 12:00:00)-Water Temperature (C)]]*OO[[#This Row],[35]]</f>
        <v>1.0988018233274999E-6</v>
      </c>
      <c r="AL59" s="10">
        <f>3/24000000*OO[[#This Row],[94 (30JUN1985 15:00:00)-Water Temperature (C)]]*OO[[#This Row],[36]]</f>
        <v>1.0457960323299998E-6</v>
      </c>
      <c r="AM59" s="10">
        <f>3/24000000*OO[[#This Row],[95 (30JUN1985 18:00:00)-Water Temperature (C)]]*OO[[#This Row],[37]]</f>
        <v>9.9860376077437503E-7</v>
      </c>
      <c r="AN59" s="10">
        <f>3/24000000*OO[[#This Row],[96 (30JUN1985 21:00:00)-Water Temperature (C)]]*OO[[#This Row],[38]]</f>
        <v>9.1715747474587496E-7</v>
      </c>
      <c r="AO59" s="10">
        <f>3/24000000*OO[[#This Row],[97 (01JUL1985 00:00:00)-Water Temperature (C)]]*OO[[#This Row],[39]]</f>
        <v>8.2980421868437491E-7</v>
      </c>
      <c r="AP59" s="10">
        <f>3/24000000*OO[[#This Row],[98 (01JUL1985 03:00:00)-Water Temperature (C)]]*OO[[#This Row],[40]]</f>
        <v>7.5103072812400008E-7</v>
      </c>
      <c r="AQ59" s="10">
        <f>3/24000000*OO[[#This Row],[99 (01JUL1985 06:00:00)-Water Temperature (C)]]*OO[[#This Row],[41]]</f>
        <v>6.7794017617287492E-7</v>
      </c>
      <c r="AR59" s="10">
        <f>3/24000000*OO[[#This Row],[100 (01JUL1985 09:00:00)-Water Temperature (C)]]*OO[[#This Row],[42]]</f>
        <v>6.5271252256312499E-7</v>
      </c>
      <c r="AS59" s="10">
        <f>3/24000000*OO[[#This Row],[101 (01JUL1985 12:00:00)-Water Temperature (C)]]*OO[[#This Row],[43]]</f>
        <v>6.3215457141399997E-7</v>
      </c>
      <c r="AT59" s="10">
        <f>3/24000000*OO[[#This Row],[102 (01JUL1985 15:00:00)-Water Temperature (C)]]*OO[[#This Row],[44]]</f>
        <v>6.1979197699399993E-7</v>
      </c>
      <c r="AU59" s="10">
        <f>3/24000000*OO[[#This Row],[103 (01JUL1985 18:00:00)-Water Temperature (C)]]*OO[[#This Row],[45]]</f>
        <v>6.2405459336099995E-7</v>
      </c>
      <c r="AV59" s="10">
        <f>3/24000000*OO[[#This Row],[104 (01JUL1985 21:00:00)-Water Temperature (C)]]*OO[[#This Row],[46]]</f>
        <v>6.2696238407162502E-7</v>
      </c>
      <c r="AW59" s="10">
        <f>3/24000000*OO[[#This Row],[105 (02JUL1985 00:00:00)-Water Temperature (C)]]*OO[[#This Row],[47]]</f>
        <v>6.08077604991375E-7</v>
      </c>
      <c r="AX59" s="10">
        <f>3/24000000*OO[[#This Row],[106 (02JUL1985 03:00:00)-Water Temperature (C)]]*OO[[#This Row],[48]]</f>
        <v>5.6464560562712499E-7</v>
      </c>
      <c r="AY59" s="10">
        <f>3/24000000*OO[[#This Row],[107 (02JUL1985 06:00:00)-Water Temperature (C)]]*OO[[#This Row],[49]]</f>
        <v>5.1522124896074993E-7</v>
      </c>
      <c r="AZ59" s="10">
        <f>3/24000000*OO[[#This Row],[108 (02JUL1985 09:00:00)-Water Temperature (C)]]*OO[[#This Row],[50]]</f>
        <v>5.0631177417012505E-7</v>
      </c>
      <c r="BA59" s="10">
        <f>3/24000000*OO[[#This Row],[109 (02JUL1985 12:00:00)-Water Temperature (C)]]*OO[[#This Row],[51]]</f>
        <v>5.0401143297499996E-7</v>
      </c>
      <c r="BB59" s="10">
        <f>3/24000000*OO[[#This Row],[110 (02JUL1985 15:00:00)-Water Temperature (C)]]*OO[[#This Row],[52]]</f>
        <v>5.0319301451274999E-7</v>
      </c>
      <c r="BC59" s="10">
        <f>3/24000000*OO[[#This Row],[111 (02JUL1985 18:00:00)-Water Temperature (C)]]*OO[[#This Row],[53]]</f>
        <v>5.1354305932449997E-7</v>
      </c>
      <c r="BD59" s="10">
        <f>3/24000000*OO[[#This Row],[112 (02JUL1985 21:00:00)-Water Temperature (C)]]*OO[[#This Row],[54]]</f>
        <v>5.1029189958962509E-7</v>
      </c>
      <c r="BE59" s="10">
        <f>3/24000000*OO[[#This Row],[113 (03JUL1985 00:00:00)-Water Temperature (C)]]*OO[[#This Row],[55]]</f>
        <v>4.802353242461249E-7</v>
      </c>
      <c r="BF59" s="10">
        <f>3/24000000*OO[[#This Row],[114 (03JUL1985 03:00:00)-Water Temperature (C)]]*OO[[#This Row],[56]]</f>
        <v>4.3953820295612499E-7</v>
      </c>
      <c r="BG59" s="10">
        <f>3/24000000*OO[[#This Row],[115 (03JUL1985 06:00:00)-Water Temperature (C)]]*OO[[#This Row],[57]]</f>
        <v>3.9618770602949998E-7</v>
      </c>
      <c r="BH59" s="10">
        <f>3/24000000*OO[[#This Row],[116 (03JUL1985 09:00:00)-Water Temperature (C)]]*OO[[#This Row],[58]]</f>
        <v>3.7905341148525002E-7</v>
      </c>
      <c r="BI59" s="10">
        <f>3/24000000*OO[[#This Row],[117 (03JUL1985 12:00:00)-Water Temperature (C)]]*OO[[#This Row],[59]]</f>
        <v>3.7543386864599997E-7</v>
      </c>
      <c r="BJ59" s="10">
        <f>3/24000000*OO[[#This Row],[118 (03JUL1985 15:00:00)-Water Temperature (C)]]*OO[[#This Row],[60]]</f>
        <v>3.7375742610674999E-7</v>
      </c>
      <c r="BK59" s="10">
        <f>3/24000000*OO[[#This Row],[119 (03JUL1985 18:00:00)-Water Temperature (C)]]*OO[[#This Row],[61]]</f>
        <v>3.7918430319099998E-7</v>
      </c>
      <c r="BL59" s="10">
        <f>3/24000000*OO[[#This Row],[120 (03JUL1985 21:00:00)-Water Temperature (C)]]*OO[[#This Row],[62]]</f>
        <v>3.746010909375E-7</v>
      </c>
      <c r="BM59" s="10">
        <f>3/24000000*OO[[#This Row],[121 (04JUL1985 00:00:00)-Water Temperature (C)]]*OO[[#This Row],[63]]</f>
        <v>3.5678355353250004E-7</v>
      </c>
      <c r="BN59" s="10">
        <f>3/24000000*OO[[#This Row],[122 (04JUL1985 03:00:00)-Water Temperature (C)]]*OO[[#This Row],[64]]</f>
        <v>3.3167895150375E-7</v>
      </c>
      <c r="BO59" s="10">
        <f>3/24000000*OO[[#This Row],[123 (04JUL1985 06:00:00)-Water Temperature (C)]]*OO[[#This Row],[65]]</f>
        <v>3.0106588783037498E-7</v>
      </c>
      <c r="BP59" s="10">
        <f>3/24000000*OO[[#This Row],[124 (04JUL1985 09:00:00)-Water Temperature (C)]]*OO[[#This Row],[66]]</f>
        <v>2.8071422201075001E-7</v>
      </c>
      <c r="BQ59" s="10">
        <f>3/24000000*OO[[#This Row],[125 (04JUL1985 12:00:00)-Water Temperature (C)]]*OO[[#This Row],[67]]</f>
        <v>2.6209154122524995E-7</v>
      </c>
      <c r="BR59" s="10">
        <f>3/24000000*OO[[#This Row],[126 (04JUL1985 15:00:00)-Water Temperature (C)]]*OO[[#This Row],[68]]</f>
        <v>2.5340543258062498E-7</v>
      </c>
      <c r="BS59" s="10">
        <f>3/24000000*OO[[#This Row],[127 (04JUL1985 18:00:00)-Water Temperature (C)]]*OO[[#This Row],[69]]</f>
        <v>2.4735640038499996E-7</v>
      </c>
      <c r="BT59" s="10">
        <f>3/24000000*OO[[#This Row],[128 (04JUL1985 21:00:00)-Water Temperature (C)]]*OO[[#This Row],[70]]</f>
        <v>2.38680987192375E-7</v>
      </c>
      <c r="BU59" s="10">
        <f>3/24000000*OO[[#This Row],[129 (05JUL1985 00:00:00)-Water Temperature (C)]]*OO[[#This Row],[71]]</f>
        <v>2.2923790244537497E-7</v>
      </c>
      <c r="BV59" s="10">
        <f>3/24000000*OO[[#This Row],[130 (05JUL1985 03:00:00)-Water Temperature (C)]]*OO[[#This Row],[72]]</f>
        <v>2.1609333275949999E-7</v>
      </c>
      <c r="BW59" s="10">
        <f>3/24000000*OO[[#This Row],[131 (05JUL1985 06:00:00)-Water Temperature (C)]]*OO[[#This Row],[73]]</f>
        <v>2.0063779410675002E-7</v>
      </c>
      <c r="BX59" s="10">
        <f>3/24000000*OO[[#This Row],[132 (05JUL1985 09:00:00)-Water Temperature (C)]]*OO[[#This Row],[74]]</f>
        <v>1.9644546908324996E-7</v>
      </c>
      <c r="BY59" s="10">
        <f>3/24000000*OO[[#This Row],[133 (05JUL1985 12:00:00)-Water Temperature (C)]]*OO[[#This Row],[75]]</f>
        <v>1.9179435115374996E-7</v>
      </c>
      <c r="BZ59" s="10">
        <f>3/24000000*OO[[#This Row],[134 (05JUL1985 15:00:00)-Water Temperature (C)]]*OO[[#This Row],[76]]</f>
        <v>1.9078404412200001E-7</v>
      </c>
      <c r="CA59" s="10">
        <f>3/24000000*OO[[#This Row],[135 (05JUL1985 18:00:00)-Water Temperature (C)]]*OO[[#This Row],[77]]</f>
        <v>1.9653860438575E-7</v>
      </c>
      <c r="CB59" s="10">
        <f>3/24000000*OO[[#This Row],[136 (05JUL1985 21:00:00)-Water Temperature (C)]]*OO[[#This Row],[78]]</f>
        <v>1.9875714046349996E-7</v>
      </c>
      <c r="CC59" s="10">
        <f>3/24000000*OO[[#This Row],[137 (06JUL1985 00:00:00)-Water Temperature (C)]]*OO[[#This Row],[79]]</f>
        <v>1.9313688137574997E-7</v>
      </c>
      <c r="CD59" s="10">
        <f>3/24000000*OO[[#This Row],[138 (06JUL1985 03:00:00)-Water Temperature (C)]]*OO[[#This Row],[80]]</f>
        <v>1.8268503516899998E-7</v>
      </c>
      <c r="CE59" s="10">
        <f>3/24000000*OO[[#This Row],[139 (06JUL1985 06:00:00)-Water Temperature (C)]]*OO[[#This Row],[81]]</f>
        <v>1.7272301177950001E-7</v>
      </c>
      <c r="CF59" s="10">
        <f>3/24000000*OO[[#This Row],[140 (06JUL1985 09:00:00)-Water Temperature (C)]]*OO[[#This Row],[82]]</f>
        <v>1.7515734903124999E-7</v>
      </c>
      <c r="CG59" s="10">
        <f>3/24000000*OO[[#This Row],[141 (06JUL1985 12:00:00)-Water Temperature (C)]]*OO[[#This Row],[83]]</f>
        <v>1.7632124283303751E-7</v>
      </c>
      <c r="CH59" s="10">
        <f>3/24000000*OO[[#This Row],[142 (06JUL1985 15:00:00)-Water Temperature (C)]]*OO[[#This Row],[84]]</f>
        <v>1.7792396874629997E-7</v>
      </c>
      <c r="CI59" s="10">
        <f>3/24000000*OO[[#This Row],[143 (06JUL1985 18:00:00)-Water Temperature (C)]]*OO[[#This Row],[85]]</f>
        <v>1.8276513047212503E-7</v>
      </c>
      <c r="CJ59" s="10">
        <f>3/24000000*OO[[#This Row],[144 (06JUL1985 21:00:00)-Water Temperature (C)]]*OO[[#This Row],[86]]</f>
        <v>1.7786021687010001E-7</v>
      </c>
      <c r="CK59" s="10">
        <f>3/24000000*OO[[#This Row],[145 (07JUL1985 00:00:00)-Water Temperature (C)]]*OO[[#This Row],[87]]</f>
        <v>1.6288892057372501E-7</v>
      </c>
      <c r="CL59" s="10">
        <f>3/24000000*OO[[#This Row],[146 (07JUL1985 03:00:00)-Water Temperature (C)]]*OO[[#This Row],[88]]</f>
        <v>1.4816141712642499E-7</v>
      </c>
      <c r="CM59" s="10">
        <f>3/24000000*OO[[#This Row],[147 (07JUL1985 06:00:00)-Water Temperature (C)]]*OO[[#This Row],[89]]</f>
        <v>1.3513520045349999E-7</v>
      </c>
      <c r="CN59" s="10">
        <f>3/24000000*OO[[#This Row],[148 (07JUL1985 09:00:00)-Water Temperature (C)]]*OO[[#This Row],[90]]</f>
        <v>1.30348110246725E-7</v>
      </c>
      <c r="CO59" s="10">
        <f>3/24000000*OO[[#This Row],[149 (07JUL1985 12:00:00)-Water Temperature (C)]]*OO[[#This Row],[91]]</f>
        <v>1.2664627728599999E-7</v>
      </c>
      <c r="CP59" s="10">
        <f>3/24000000*OO[[#This Row],[150 (07JUL1985 15:00:00)-Water Temperature (C)]]*OO[[#This Row],[92]]</f>
        <v>1.253665238685375E-7</v>
      </c>
      <c r="CQ59" s="10">
        <f>3/24000000*OO[[#This Row],[151 (07JUL1985 18:00:00)-Water Temperature (C)]]*OO[[#This Row],[93]]</f>
        <v>1.3347168195386246E-7</v>
      </c>
      <c r="CR59" s="10">
        <f>3/24000000*OO[[#This Row],[152 (07JUL1985 21:00:00)-Water Temperature (C)]]*OO[[#This Row],[94]]</f>
        <v>1.4104073848702502E-7</v>
      </c>
      <c r="CS59" s="10">
        <f>3/24000000*OO[[#This Row],[153 (08JUL1985 00:00:00)-Water Temperature (C)]]*OO[[#This Row],[95]]</f>
        <v>1.4141696403078748E-7</v>
      </c>
      <c r="CT59" s="10">
        <f>3/24000000*OO[[#This Row],[154 (08JUL1985 03:00:00)-Water Temperature (C)]]*OO[[#This Row],[96]]</f>
        <v>1.3603250585387498E-7</v>
      </c>
      <c r="CU59" s="10">
        <f>3/24000000*OO[[#This Row],[155 (08JUL1985 06:00:00)-Water Temperature (C)]]*OO[[#This Row],[97]]</f>
        <v>1.2665162683196249E-7</v>
      </c>
      <c r="CV59" s="10">
        <f>3/24000000*OO[[#This Row],[156 (08JUL1985 09:00:00)-Water Temperature (C)]]*OO[[#This Row],[98]]</f>
        <v>1.1696002793999999E-7</v>
      </c>
      <c r="CW59" s="10">
        <f>3/24000000*OO[[#This Row],[157 (08JUL1985 12:00:00)-Water Temperature (C)]]*OO[[#This Row],[99]]</f>
        <v>1.1307043023324999E-7</v>
      </c>
    </row>
    <row r="60" spans="1:101" x14ac:dyDescent="0.35">
      <c r="A60" t="s">
        <v>65</v>
      </c>
      <c r="B60">
        <v>883.13670000000002</v>
      </c>
      <c r="C60" s="10">
        <f>3/24*OO[[#This Row],[59 (26JUN1985 06:00:00)-Water Temperature (C)]]*OO[[#This Row],[1]]/SUM(OO[1])</f>
        <v>6.4820409325407451E-12</v>
      </c>
      <c r="D60" s="10">
        <f>3/24*OO[[#This Row],[60 (26JUN1985 09:00:00)-Water Temperature (C)]]*OO[[#This Row],[2]]/SUM(OO[2])</f>
        <v>8.7406383337765943E-4</v>
      </c>
      <c r="E60" s="10">
        <f>3/24*OO[[#This Row],[61 (26JUN1985 12:00:00)-Water Temperature (C)]]*OO[[#This Row],[3]]/SUM(OO[3])</f>
        <v>5.3209191708271243E-2</v>
      </c>
      <c r="F60" s="10">
        <f>3/24*OO[[#This Row],[62 (26JUN1985 15:00:00)-Water Temperature (C)]]*OO[[#This Row],[4]]/SUM(OO[4])</f>
        <v>6.8172247694596497E-2</v>
      </c>
      <c r="G60" s="10">
        <f>3/24*OO[[#This Row],[63 (26JUN1985 18:00:00)-Water Temperature (C)]]*OO[[#This Row],[5]]/SUM(OO[5])</f>
        <v>1.5051328587178794E-2</v>
      </c>
      <c r="H60" s="10">
        <f>3/24*OO[[#This Row],[64 (26JUN1985 21:00:00)-Water Temperature (C)]]*OO[[#This Row],[6]]/SUM(OO[6])</f>
        <v>1.2930254754080152E-3</v>
      </c>
      <c r="I60" s="10">
        <f>3/24*OO[[#This Row],[65 (27JUN1985 00:00:00)-Water Temperature (C)]]*OO[[#This Row],[7]]/SUM(OO[7])</f>
        <v>1.0366214551554871E-4</v>
      </c>
      <c r="J60" s="10">
        <f>3/24*OO[[#This Row],[66 (27JUN1985 03:00:00)-Water Temperature (C)]]*OO[[#This Row],[8]]/SUM(OO[8])</f>
        <v>4.0031697296199497E-5</v>
      </c>
      <c r="K60" s="10">
        <f>3/24*OO[[#This Row],[67 (27JUN1985 06:00:00)-Water Temperature (C)]]*OO[[#This Row],[9]]/SUM(OO[9])</f>
        <v>3.2523878796904835E-5</v>
      </c>
      <c r="L60" s="10">
        <f>3/24*OO[[#This Row],[68 (27JUN1985 09:00:00)-Water Temperature (C)]]*OO[[#This Row],[10]]/SUM(OO[10])</f>
        <v>2.7994240683446985E-5</v>
      </c>
      <c r="M60" s="10">
        <f>3/24*OO[[#This Row],[69 (27JUN1985 12:00:00)-Water Temperature (C)]]*OO[[#This Row],[11]]/SUM(OO[11])</f>
        <v>2.6020394044412061E-5</v>
      </c>
      <c r="N60" s="10">
        <f>3/24*OO[[#This Row],[70 (27JUN1985 15:00:00)-Water Temperature (C)]]*OO[[#This Row],[12]]/SUM(OO[12])</f>
        <v>2.6542943870776586E-5</v>
      </c>
      <c r="O60" s="10">
        <f>3/24*OO[[#This Row],[71 (27JUN1985 18:00:00)-Water Temperature (C)]]*OO[[#This Row],[13]]/SUM(OO[13])</f>
        <v>2.9847526746088351E-5</v>
      </c>
      <c r="P60" s="10">
        <f>3/24*OO[[#This Row],[72 (27JUN1985 21:00:00)-Water Temperature (C)]]*OO[[#This Row],[14]]/SUM(OO[14])</f>
        <v>3.2069382450879357E-5</v>
      </c>
      <c r="Q60" s="10">
        <f>3/24*OO[[#This Row],[73 (28JUN1985 00:00:00)-Water Temperature (C)]]*OO[[#This Row],[15]]/SUM(OO[15])</f>
        <v>3.0952694184797256E-5</v>
      </c>
      <c r="R60" s="10">
        <f>3/24*OO[[#This Row],[74 (28JUN1985 03:00:00)-Water Temperature (C)]]*OO[[#This Row],[16]]/SUM(OO[16])</f>
        <v>2.7654610001341648E-5</v>
      </c>
      <c r="S60" s="10">
        <f>3/24*OO[[#This Row],[75 (28JUN1985 06:00:00)-Water Temperature (C)]]*OO[[#This Row],[17]]/SUM(OO[17])</f>
        <v>2.3840841616448112E-5</v>
      </c>
      <c r="T60" s="10">
        <f>3/24*OO[[#This Row],[76 (28JUN1985 09:00:00)-Water Temperature (C)]]*OO[[#This Row],[18]]/SUM(OO[18])</f>
        <v>2.132882204097251E-5</v>
      </c>
      <c r="U60" s="10">
        <f>3/24*OO[[#This Row],[77 (28JUN1985 12:00:00)-Water Temperature (C)]]*OO[[#This Row],[19]]/SUM(OO[19])</f>
        <v>1.9832928498626291E-5</v>
      </c>
      <c r="V60" s="10">
        <f>3/24000000*OO[[#This Row],[78 (28JUN1985 15:00:00)-Water Temperature (C)]]*OO[[#This Row],[20]]</f>
        <v>1.8472992252137499E-5</v>
      </c>
      <c r="W60" s="10">
        <f>3/24000000*OO[[#This Row],[79 (28JUN1985 18:00:00)-Water Temperature (C)]]*OO[[#This Row],[21]]</f>
        <v>1.6389896110119998E-5</v>
      </c>
      <c r="X60" s="10">
        <f>3/24000000*OO[[#This Row],[80 (28JUN1985 21:00:00)-Water Temperature (C)]]*OO[[#This Row],[22]]</f>
        <v>1.36132245576E-5</v>
      </c>
      <c r="Y60" s="10">
        <f>3/24000000*OO[[#This Row],[81 (29JUN1985 00:00:00)-Water Temperature (C)]]*OO[[#This Row],[23]]</f>
        <v>1.1097897275115E-5</v>
      </c>
      <c r="Z60" s="10">
        <f>3/24000000*OO[[#This Row],[82 (29JUN1985 03:00:00)-Water Temperature (C)]]*OO[[#This Row],[24]]</f>
        <v>9.1394199821887494E-6</v>
      </c>
      <c r="AA60" s="10">
        <f>3/24000000*OO[[#This Row],[83 (29JUN1985 06:00:00)-Water Temperature (C)]]*OO[[#This Row],[25]]</f>
        <v>7.4815381797799996E-6</v>
      </c>
      <c r="AB60" s="10">
        <f>3/24000000*OO[[#This Row],[84 (29JUN1985 09:00:00)-Water Temperature (C)]]*OO[[#This Row],[26]]</f>
        <v>6.4057774676400006E-6</v>
      </c>
      <c r="AC60" s="10">
        <f>3/24000000*OO[[#This Row],[85 (29JUN1985 12:00:00)-Water Temperature (C)]]*OO[[#This Row],[27]]</f>
        <v>5.7834133681449999E-6</v>
      </c>
      <c r="AD60" s="10">
        <f>3/24000000*OO[[#This Row],[86 (29JUN1985 15:00:00)-Water Temperature (C)]]*OO[[#This Row],[28]]</f>
        <v>5.2246186137299997E-6</v>
      </c>
      <c r="AE60" s="10">
        <f>3/24000000*OO[[#This Row],[88 (29JUN1985 21:00:00)-Water Temperature (C)]]*OO[[#This Row],[30]]</f>
        <v>3.2661328040499999E-6</v>
      </c>
      <c r="AF60" s="10">
        <f>3/24000000*OO[[#This Row],[88 (29JUN1985 21:00:00)-Water Temperature (C)]]*OO[[#This Row],[30]]</f>
        <v>3.2661328040499999E-6</v>
      </c>
      <c r="AG60" s="10">
        <f>3/24000000*OO[[#This Row],[89 (30JUN1985 00:00:00)-Water Temperature (C)]]*OO[[#This Row],[31]]</f>
        <v>2.2685905884687501E-6</v>
      </c>
      <c r="AH60" s="10">
        <f>3/24000000*OO[[#This Row],[90 (30JUN1985 03:00:00)-Water Temperature (C)]]*OO[[#This Row],[32]]</f>
        <v>1.6064839373534999E-6</v>
      </c>
      <c r="AI60" s="10">
        <f>3/24000000*OO[[#This Row],[91 (30JUN1985 06:00:00)-Water Temperature (C)]]*OO[[#This Row],[33]]</f>
        <v>1.203479446829E-6</v>
      </c>
      <c r="AJ60" s="10">
        <f>3/24000000*OO[[#This Row],[92 (30JUN1985 09:00:00)-Water Temperature (C)]]*OO[[#This Row],[34]]</f>
        <v>9.9551502018749974E-7</v>
      </c>
      <c r="AK60" s="10">
        <f>3/24000000*OO[[#This Row],[93 (30JUN1985 12:00:00)-Water Temperature (C)]]*OO[[#This Row],[35]]</f>
        <v>8.9819212900724993E-7</v>
      </c>
      <c r="AL60" s="10">
        <f>3/24000000*OO[[#This Row],[94 (30JUN1985 15:00:00)-Water Temperature (C)]]*OO[[#This Row],[36]]</f>
        <v>8.5262998424175001E-7</v>
      </c>
      <c r="AM60" s="10">
        <f>3/24000000*OO[[#This Row],[95 (30JUN1985 18:00:00)-Water Temperature (C)]]*OO[[#This Row],[37]]</f>
        <v>8.1426442505199999E-7</v>
      </c>
      <c r="AN60" s="10">
        <f>3/24000000*OO[[#This Row],[96 (30JUN1985 21:00:00)-Water Temperature (C)]]*OO[[#This Row],[38]]</f>
        <v>7.4745093957399998E-7</v>
      </c>
      <c r="AO60" s="10">
        <f>3/24000000*OO[[#This Row],[97 (01JUL1985 00:00:00)-Water Temperature (C)]]*OO[[#This Row],[39]]</f>
        <v>6.7533554471375008E-7</v>
      </c>
      <c r="AP60" s="10">
        <f>3/24000000*OO[[#This Row],[98 (01JUL1985 03:00:00)-Water Temperature (C)]]*OO[[#This Row],[40]]</f>
        <v>6.1153219706512497E-7</v>
      </c>
      <c r="AQ60" s="10">
        <f>3/24000000*OO[[#This Row],[99 (01JUL1985 06:00:00)-Water Temperature (C)]]*OO[[#This Row],[41]]</f>
        <v>5.5237939143799998E-7</v>
      </c>
      <c r="AR60" s="10">
        <f>3/24000000*OO[[#This Row],[100 (01JUL1985 09:00:00)-Water Temperature (C)]]*OO[[#This Row],[42]]</f>
        <v>5.3113678631037502E-7</v>
      </c>
      <c r="AS60" s="10">
        <f>3/24000000*OO[[#This Row],[101 (01JUL1985 12:00:00)-Water Temperature (C)]]*OO[[#This Row],[43]]</f>
        <v>5.1441067765799995E-7</v>
      </c>
      <c r="AT60" s="10">
        <f>3/24000000*OO[[#This Row],[102 (01JUL1985 15:00:00)-Water Temperature (C)]]*OO[[#This Row],[44]]</f>
        <v>5.0256110534012492E-7</v>
      </c>
      <c r="AU60" s="10">
        <f>3/24000000*OO[[#This Row],[103 (01JUL1985 18:00:00)-Water Temperature (C)]]*OO[[#This Row],[45]]</f>
        <v>5.0372549470462499E-7</v>
      </c>
      <c r="AV60" s="10">
        <f>3/24000000*OO[[#This Row],[104 (01JUL1985 21:00:00)-Water Temperature (C)]]*OO[[#This Row],[46]]</f>
        <v>5.0592086427149998E-7</v>
      </c>
      <c r="AW60" s="10">
        <f>3/24000000*OO[[#This Row],[105 (02JUL1985 00:00:00)-Water Temperature (C)]]*OO[[#This Row],[47]]</f>
        <v>4.9219449097124996E-7</v>
      </c>
      <c r="AX60" s="10">
        <f>3/24000000*OO[[#This Row],[106 (02JUL1985 03:00:00)-Water Temperature (C)]]*OO[[#This Row],[48]]</f>
        <v>4.5880492563762499E-7</v>
      </c>
      <c r="AY60" s="10">
        <f>3/24000000*OO[[#This Row],[107 (02JUL1985 06:00:00)-Water Temperature (C)]]*OO[[#This Row],[49]]</f>
        <v>4.1912068354049998E-7</v>
      </c>
      <c r="AZ60" s="10">
        <f>3/24000000*OO[[#This Row],[108 (02JUL1985 09:00:00)-Water Temperature (C)]]*OO[[#This Row],[50]]</f>
        <v>4.1111465298599995E-7</v>
      </c>
      <c r="BA60" s="10">
        <f>3/24000000*OO[[#This Row],[109 (02JUL1985 12:00:00)-Water Temperature (C)]]*OO[[#This Row],[51]]</f>
        <v>4.0915535983724997E-7</v>
      </c>
      <c r="BB60" s="10">
        <f>3/24000000*OO[[#This Row],[110 (02JUL1985 15:00:00)-Water Temperature (C)]]*OO[[#This Row],[52]]</f>
        <v>4.0772534073250001E-7</v>
      </c>
      <c r="BC60" s="10">
        <f>3/24000000*OO[[#This Row],[111 (02JUL1985 18:00:00)-Water Temperature (C)]]*OO[[#This Row],[53]]</f>
        <v>4.1521378341712496E-7</v>
      </c>
      <c r="BD60" s="10">
        <f>3/24000000*OO[[#This Row],[112 (02JUL1985 21:00:00)-Water Temperature (C)]]*OO[[#This Row],[54]]</f>
        <v>4.1307018477550002E-7</v>
      </c>
      <c r="BE60" s="10">
        <f>3/24000000*OO[[#This Row],[113 (03JUL1985 00:00:00)-Water Temperature (C)]]*OO[[#This Row],[55]]</f>
        <v>3.8964444952124992E-7</v>
      </c>
      <c r="BF60" s="10">
        <f>3/24000000*OO[[#This Row],[114 (03JUL1985 03:00:00)-Water Temperature (C)]]*OO[[#This Row],[56]]</f>
        <v>3.5738141745337496E-7</v>
      </c>
      <c r="BG60" s="10">
        <f>3/24000000*OO[[#This Row],[115 (03JUL1985 06:00:00)-Water Temperature (C)]]*OO[[#This Row],[57]]</f>
        <v>3.2259420842799997E-7</v>
      </c>
      <c r="BH60" s="10">
        <f>3/24000000*OO[[#This Row],[116 (03JUL1985 09:00:00)-Water Temperature (C)]]*OO[[#This Row],[58]]</f>
        <v>3.0824009787899996E-7</v>
      </c>
      <c r="BI60" s="10">
        <f>3/24000000*OO[[#This Row],[117 (03JUL1985 12:00:00)-Water Temperature (C)]]*OO[[#This Row],[59]]</f>
        <v>3.0505675072424993E-7</v>
      </c>
      <c r="BJ60" s="10">
        <f>3/24000000*OO[[#This Row],[118 (03JUL1985 15:00:00)-Water Temperature (C)]]*OO[[#This Row],[60]]</f>
        <v>3.0315670481249997E-7</v>
      </c>
      <c r="BK60" s="10">
        <f>3/24000000*OO[[#This Row],[119 (03JUL1985 18:00:00)-Water Temperature (C)]]*OO[[#This Row],[61]]</f>
        <v>3.0676374852625E-7</v>
      </c>
      <c r="BL60" s="10">
        <f>3/24000000*OO[[#This Row],[120 (03JUL1985 21:00:00)-Water Temperature (C)]]*OO[[#This Row],[62]]</f>
        <v>3.0316910749124996E-7</v>
      </c>
      <c r="BM60" s="10">
        <f>3/24000000*OO[[#This Row],[121 (04JUL1985 00:00:00)-Water Temperature (C)]]*OO[[#This Row],[63]]</f>
        <v>2.8917307601999991E-7</v>
      </c>
      <c r="BN60" s="10">
        <f>3/24000000*OO[[#This Row],[122 (04JUL1985 03:00:00)-Water Temperature (C)]]*OO[[#This Row],[64]]</f>
        <v>2.6949624494562499E-7</v>
      </c>
      <c r="BO60" s="10">
        <f>3/24000000*OO[[#This Row],[123 (04JUL1985 06:00:00)-Water Temperature (C)]]*OO[[#This Row],[65]]</f>
        <v>2.4520652570725002E-7</v>
      </c>
      <c r="BP60" s="10">
        <f>3/24000000*OO[[#This Row],[124 (04JUL1985 09:00:00)-Water Temperature (C)]]*OO[[#This Row],[66]]</f>
        <v>2.284930324215E-7</v>
      </c>
      <c r="BQ60" s="10">
        <f>3/24000000*OO[[#This Row],[125 (04JUL1985 12:00:00)-Water Temperature (C)]]*OO[[#This Row],[67]]</f>
        <v>2.1332563308500003E-7</v>
      </c>
      <c r="BR60" s="10">
        <f>3/24000000*OO[[#This Row],[126 (04JUL1985 15:00:00)-Water Temperature (C)]]*OO[[#This Row],[68]]</f>
        <v>2.0561561280649996E-7</v>
      </c>
      <c r="BS60" s="10">
        <f>3/24000000*OO[[#This Row],[127 (04JUL1985 18:00:00)-Water Temperature (C)]]*OO[[#This Row],[69]]</f>
        <v>2.0031006013837499E-7</v>
      </c>
      <c r="BT60" s="10">
        <f>3/24000000*OO[[#This Row],[128 (04JUL1985 21:00:00)-Water Temperature (C)]]*OO[[#This Row],[70]]</f>
        <v>1.9318382045050001E-7</v>
      </c>
      <c r="BU60" s="10">
        <f>3/24000000*OO[[#This Row],[129 (05JUL1985 00:00:00)-Water Temperature (C)]]*OO[[#This Row],[71]]</f>
        <v>1.8566524630212501E-7</v>
      </c>
      <c r="BV60" s="10">
        <f>3/24000000*OO[[#This Row],[130 (05JUL1985 03:00:00)-Water Temperature (C)]]*OO[[#This Row],[72]]</f>
        <v>1.7537587386374997E-7</v>
      </c>
      <c r="BW60" s="10">
        <f>3/24000000*OO[[#This Row],[131 (05JUL1985 06:00:00)-Water Temperature (C)]]*OO[[#This Row],[73]]</f>
        <v>1.63015723129375E-7</v>
      </c>
      <c r="BX60" s="10">
        <f>3/24000000*OO[[#This Row],[132 (05JUL1985 09:00:00)-Water Temperature (C)]]*OO[[#This Row],[74]]</f>
        <v>1.5926482277999998E-7</v>
      </c>
      <c r="BY60" s="10">
        <f>3/24000000*OO[[#This Row],[133 (05JUL1985 12:00:00)-Water Temperature (C)]]*OO[[#This Row],[75]]</f>
        <v>1.5552850636711249E-7</v>
      </c>
      <c r="BZ60" s="10">
        <f>3/24000000*OO[[#This Row],[134 (05JUL1985 15:00:00)-Water Temperature (C)]]*OO[[#This Row],[76]]</f>
        <v>1.542811946463E-7</v>
      </c>
      <c r="CA60" s="10">
        <f>3/24000000*OO[[#This Row],[135 (05JUL1985 18:00:00)-Water Temperature (C)]]*OO[[#This Row],[77]]</f>
        <v>1.5851458889999998E-7</v>
      </c>
      <c r="CB60" s="10">
        <f>3/24000000*OO[[#This Row],[136 (05JUL1985 21:00:00)-Water Temperature (C)]]*OO[[#This Row],[78]]</f>
        <v>1.605420525680625E-7</v>
      </c>
      <c r="CC60" s="10">
        <f>3/24000000*OO[[#This Row],[137 (06JUL1985 00:00:00)-Water Temperature (C)]]*OO[[#This Row],[79]]</f>
        <v>1.5633503500387499E-7</v>
      </c>
      <c r="CD60" s="10">
        <f>3/24000000*OO[[#This Row],[138 (06JUL1985 03:00:00)-Water Temperature (C)]]*OO[[#This Row],[80]]</f>
        <v>1.4821593087536251E-7</v>
      </c>
      <c r="CE60" s="10">
        <f>3/24000000*OO[[#This Row],[139 (06JUL1985 06:00:00)-Water Temperature (C)]]*OO[[#This Row],[81]]</f>
        <v>1.402024760274875E-7</v>
      </c>
      <c r="CF60" s="10">
        <f>3/24000000*OO[[#This Row],[140 (06JUL1985 09:00:00)-Water Temperature (C)]]*OO[[#This Row],[82]]</f>
        <v>1.4211564479865001E-7</v>
      </c>
      <c r="CG60" s="10">
        <f>3/24000000*OO[[#This Row],[141 (06JUL1985 12:00:00)-Water Temperature (C)]]*OO[[#This Row],[83]]</f>
        <v>1.43320775874125E-7</v>
      </c>
      <c r="CH60" s="10">
        <f>3/24000000*OO[[#This Row],[142 (06JUL1985 15:00:00)-Water Temperature (C)]]*OO[[#This Row],[84]]</f>
        <v>1.4438842157264999E-7</v>
      </c>
      <c r="CI60" s="10">
        <f>3/24000000*OO[[#This Row],[143 (06JUL1985 18:00:00)-Water Temperature (C)]]*OO[[#This Row],[85]]</f>
        <v>1.4821999965649996E-7</v>
      </c>
      <c r="CJ60" s="10">
        <f>3/24000000*OO[[#This Row],[144 (06JUL1985 21:00:00)-Water Temperature (C)]]*OO[[#This Row],[86]]</f>
        <v>1.4461760123669998E-7</v>
      </c>
      <c r="CK60" s="10">
        <f>3/24000000*OO[[#This Row],[145 (07JUL1985 00:00:00)-Water Temperature (C)]]*OO[[#This Row],[87]]</f>
        <v>1.3261148183827496E-7</v>
      </c>
      <c r="CL60" s="10">
        <f>3/24000000*OO[[#This Row],[146 (07JUL1985 03:00:00)-Water Temperature (C)]]*OO[[#This Row],[88]]</f>
        <v>1.2067536410679999E-7</v>
      </c>
      <c r="CM60" s="10">
        <f>3/24000000*OO[[#This Row],[147 (07JUL1985 06:00:00)-Water Temperature (C)]]*OO[[#This Row],[89]]</f>
        <v>1.1011184307219999E-7</v>
      </c>
      <c r="CN60" s="10">
        <f>3/24000000*OO[[#This Row],[148 (07JUL1985 09:00:00)-Water Temperature (C)]]*OO[[#This Row],[90]]</f>
        <v>1.0620781152393748E-7</v>
      </c>
      <c r="CO60" s="10">
        <f>3/24000000*OO[[#This Row],[149 (07JUL1985 12:00:00)-Water Temperature (C)]]*OO[[#This Row],[91]]</f>
        <v>1.03234650983175E-7</v>
      </c>
      <c r="CP60" s="10">
        <f>3/24000000*OO[[#This Row],[150 (07JUL1985 15:00:00)-Water Temperature (C)]]*OO[[#This Row],[92]]</f>
        <v>1.0170307226949999E-7</v>
      </c>
      <c r="CQ60" s="10">
        <f>3/24000000*OO[[#This Row],[151 (07JUL1985 18:00:00)-Water Temperature (C)]]*OO[[#This Row],[93]]</f>
        <v>1.075950360697625E-7</v>
      </c>
      <c r="CR60" s="10">
        <f>3/24000000*OO[[#This Row],[152 (07JUL1985 21:00:00)-Water Temperature (C)]]*OO[[#This Row],[94]]</f>
        <v>1.137949050983125E-7</v>
      </c>
      <c r="CS60" s="10">
        <f>3/24000000*OO[[#This Row],[153 (08JUL1985 00:00:00)-Water Temperature (C)]]*OO[[#This Row],[95]]</f>
        <v>1.1453933778892499E-7</v>
      </c>
      <c r="CT60" s="10">
        <f>3/24000000*OO[[#This Row],[154 (08JUL1985 03:00:00)-Water Temperature (C)]]*OO[[#This Row],[96]]</f>
        <v>1.1061644427854999E-7</v>
      </c>
      <c r="CU60" s="10">
        <f>3/24000000*OO[[#This Row],[155 (08JUL1985 06:00:00)-Water Temperature (C)]]*OO[[#This Row],[97]]</f>
        <v>1.0336189474874999E-7</v>
      </c>
      <c r="CV60" s="10">
        <f>3/24000000*OO[[#This Row],[156 (08JUL1985 09:00:00)-Water Temperature (C)]]*OO[[#This Row],[98]]</f>
        <v>9.5601012420600008E-8</v>
      </c>
      <c r="CW60" s="10">
        <f>3/24000000*OO[[#This Row],[157 (08JUL1985 12:00:00)-Water Temperature (C)]]*OO[[#This Row],[99]]</f>
        <v>9.2329077734074996E-8</v>
      </c>
    </row>
    <row r="61" spans="1:101" x14ac:dyDescent="0.35">
      <c r="A61" t="s">
        <v>66</v>
      </c>
      <c r="B61">
        <v>893.70410000000004</v>
      </c>
      <c r="C61" s="10">
        <f>3/24*OO[[#This Row],[59 (26JUN1985 06:00:00)-Water Temperature (C)]]*OO[[#This Row],[1]]/SUM(OO[1])</f>
        <v>8.0701715770957221E-13</v>
      </c>
      <c r="D61" s="10">
        <f>3/24*OO[[#This Row],[60 (26JUN1985 09:00:00)-Water Temperature (C)]]*OO[[#This Row],[2]]/SUM(OO[2])</f>
        <v>4.8044573669190076E-4</v>
      </c>
      <c r="E61" s="10">
        <f>3/24*OO[[#This Row],[61 (26JUN1985 12:00:00)-Water Temperature (C)]]*OO[[#This Row],[3]]/SUM(OO[3])</f>
        <v>4.5666674827678583E-2</v>
      </c>
      <c r="F61" s="10">
        <f>3/24*OO[[#This Row],[62 (26JUN1985 15:00:00)-Water Temperature (C)]]*OO[[#This Row],[4]]/SUM(OO[4])</f>
        <v>7.3470701493264734E-2</v>
      </c>
      <c r="G61" s="10">
        <f>3/24*OO[[#This Row],[63 (26JUN1985 18:00:00)-Water Temperature (C)]]*OO[[#This Row],[5]]/SUM(OO[5])</f>
        <v>1.8641051418371635E-2</v>
      </c>
      <c r="H61" s="10">
        <f>3/24*OO[[#This Row],[64 (26JUN1985 21:00:00)-Water Temperature (C)]]*OO[[#This Row],[6]]/SUM(OO[6])</f>
        <v>1.7374656666658409E-3</v>
      </c>
      <c r="I61" s="10">
        <f>3/24*OO[[#This Row],[65 (27JUN1985 00:00:00)-Water Temperature (C)]]*OO[[#This Row],[7]]/SUM(OO[7])</f>
        <v>1.307649944472956E-4</v>
      </c>
      <c r="J61" s="10">
        <f>3/24*OO[[#This Row],[66 (27JUN1985 03:00:00)-Water Temperature (C)]]*OO[[#This Row],[8]]/SUM(OO[8])</f>
        <v>4.1953257040183127E-5</v>
      </c>
      <c r="K61" s="10">
        <f>3/24*OO[[#This Row],[67 (27JUN1985 06:00:00)-Water Temperature (C)]]*OO[[#This Row],[9]]/SUM(OO[9])</f>
        <v>3.3325942206954442E-5</v>
      </c>
      <c r="L61" s="10">
        <f>3/24*OO[[#This Row],[68 (27JUN1985 09:00:00)-Water Temperature (C)]]*OO[[#This Row],[10]]/SUM(OO[10])</f>
        <v>2.8637992687974001E-5</v>
      </c>
      <c r="M61" s="10">
        <f>3/24*OO[[#This Row],[69 (27JUN1985 12:00:00)-Water Temperature (C)]]*OO[[#This Row],[11]]/SUM(OO[11])</f>
        <v>2.6461655212127961E-5</v>
      </c>
      <c r="N61" s="10">
        <f>3/24*OO[[#This Row],[70 (27JUN1985 15:00:00)-Water Temperature (C)]]*OO[[#This Row],[12]]/SUM(OO[12])</f>
        <v>2.6620223610448184E-5</v>
      </c>
      <c r="O61" s="10">
        <f>3/24*OO[[#This Row],[71 (27JUN1985 18:00:00)-Water Temperature (C)]]*OO[[#This Row],[13]]/SUM(OO[13])</f>
        <v>2.9804973355099738E-5</v>
      </c>
      <c r="P61" s="10">
        <f>3/24*OO[[#This Row],[72 (27JUN1985 21:00:00)-Water Temperature (C)]]*OO[[#This Row],[14]]/SUM(OO[14])</f>
        <v>3.2285802365901456E-5</v>
      </c>
      <c r="Q61" s="10">
        <f>3/24*OO[[#This Row],[73 (28JUN1985 00:00:00)-Water Temperature (C)]]*OO[[#This Row],[15]]/SUM(OO[15])</f>
        <v>3.1427545894847395E-5</v>
      </c>
      <c r="R61" s="10">
        <f>3/24*OO[[#This Row],[74 (28JUN1985 03:00:00)-Water Temperature (C)]]*OO[[#This Row],[16]]/SUM(OO[16])</f>
        <v>2.8250553481405993E-5</v>
      </c>
      <c r="S61" s="10">
        <f>3/24*OO[[#This Row],[75 (28JUN1985 06:00:00)-Water Temperature (C)]]*OO[[#This Row],[17]]/SUM(OO[17])</f>
        <v>2.4414121740276389E-5</v>
      </c>
      <c r="T61" s="10">
        <f>3/24*OO[[#This Row],[76 (28JUN1985 09:00:00)-Water Temperature (C)]]*OO[[#This Row],[18]]/SUM(OO[18])</f>
        <v>2.1817977008585499E-5</v>
      </c>
      <c r="U61" s="10">
        <f>3/24*OO[[#This Row],[77 (28JUN1985 12:00:00)-Water Temperature (C)]]*OO[[#This Row],[19]]/SUM(OO[19])</f>
        <v>2.0258506015466373E-5</v>
      </c>
      <c r="V61" s="10">
        <f>3/24000000*OO[[#This Row],[78 (28JUN1985 15:00:00)-Water Temperature (C)]]*OO[[#This Row],[20]]</f>
        <v>1.8898171175774999E-5</v>
      </c>
      <c r="W61" s="10">
        <f>3/24000000*OO[[#This Row],[79 (28JUN1985 18:00:00)-Water Temperature (C)]]*OO[[#This Row],[21]]</f>
        <v>1.6840687919468749E-5</v>
      </c>
      <c r="X61" s="10">
        <f>3/24000000*OO[[#This Row],[80 (28JUN1985 21:00:00)-Water Temperature (C)]]*OO[[#This Row],[22]]</f>
        <v>1.4016372761939999E-5</v>
      </c>
      <c r="Y61" s="10">
        <f>3/24000000*OO[[#This Row],[81 (29JUN1985 00:00:00)-Water Temperature (C)]]*OO[[#This Row],[23]]</f>
        <v>1.14140258481E-5</v>
      </c>
      <c r="Z61" s="10">
        <f>3/24000000*OO[[#This Row],[82 (29JUN1985 03:00:00)-Water Temperature (C)]]*OO[[#This Row],[24]]</f>
        <v>9.3945486142350008E-6</v>
      </c>
      <c r="AA61" s="10">
        <f>3/24000000*OO[[#This Row],[83 (29JUN1985 06:00:00)-Water Temperature (C)]]*OO[[#This Row],[25]]</f>
        <v>7.7022098094000003E-6</v>
      </c>
      <c r="AB61" s="10">
        <f>3/24000000*OO[[#This Row],[84 (29JUN1985 09:00:00)-Water Temperature (C)]]*OO[[#This Row],[26]]</f>
        <v>6.582142575757499E-6</v>
      </c>
      <c r="AC61" s="10">
        <f>3/24000000*OO[[#This Row],[85 (29JUN1985 12:00:00)-Water Temperature (C)]]*OO[[#This Row],[27]]</f>
        <v>5.9224917780350003E-6</v>
      </c>
      <c r="AD61" s="10">
        <f>3/24000000*OO[[#This Row],[86 (29JUN1985 15:00:00)-Water Temperature (C)]]*OO[[#This Row],[28]]</f>
        <v>5.3524053373499999E-6</v>
      </c>
      <c r="AE61" s="10">
        <f>3/24000000*OO[[#This Row],[88 (29JUN1985 21:00:00)-Water Temperature (C)]]*OO[[#This Row],[30]]</f>
        <v>3.4149548429624998E-6</v>
      </c>
      <c r="AF61" s="10">
        <f>3/24000000*OO[[#This Row],[88 (29JUN1985 21:00:00)-Water Temperature (C)]]*OO[[#This Row],[30]]</f>
        <v>3.4149548429624998E-6</v>
      </c>
      <c r="AG61" s="10">
        <f>3/24000000*OO[[#This Row],[89 (30JUN1985 00:00:00)-Water Temperature (C)]]*OO[[#This Row],[31]]</f>
        <v>2.3758591209374998E-6</v>
      </c>
      <c r="AH61" s="10">
        <f>3/24000000*OO[[#This Row],[90 (30JUN1985 03:00:00)-Water Temperature (C)]]*OO[[#This Row],[32]]</f>
        <v>1.673493336354E-6</v>
      </c>
      <c r="AI61" s="10">
        <f>3/24000000*OO[[#This Row],[91 (30JUN1985 06:00:00)-Water Temperature (C)]]*OO[[#This Row],[33]]</f>
        <v>1.2454094254724999E-6</v>
      </c>
      <c r="AJ61" s="10">
        <f>3/24000000*OO[[#This Row],[92 (30JUN1985 09:00:00)-Water Temperature (C)]]*OO[[#This Row],[34]]</f>
        <v>1.0220472791024999E-6</v>
      </c>
      <c r="AK61" s="10">
        <f>3/24000000*OO[[#This Row],[93 (30JUN1985 12:00:00)-Water Temperature (C)]]*OO[[#This Row],[35]]</f>
        <v>9.1610122441824983E-7</v>
      </c>
      <c r="AL61" s="10">
        <f>3/24000000*OO[[#This Row],[94 (30JUN1985 15:00:00)-Water Temperature (C)]]*OO[[#This Row],[36]]</f>
        <v>8.6674194963899988E-7</v>
      </c>
      <c r="AM61" s="10">
        <f>3/24000000*OO[[#This Row],[95 (30JUN1985 18:00:00)-Water Temperature (C)]]*OO[[#This Row],[37]]</f>
        <v>8.2742487992399992E-7</v>
      </c>
      <c r="AN61" s="10">
        <f>3/24000000*OO[[#This Row],[96 (30JUN1985 21:00:00)-Water Temperature (C)]]*OO[[#This Row],[38]]</f>
        <v>7.5924095636224993E-7</v>
      </c>
      <c r="AO61" s="10">
        <f>3/24000000*OO[[#This Row],[97 (01JUL1985 00:00:00)-Water Temperature (C)]]*OO[[#This Row],[39]]</f>
        <v>6.8513442284999994E-7</v>
      </c>
      <c r="AP61" s="10">
        <f>3/24000000*OO[[#This Row],[98 (01JUL1985 03:00:00)-Water Temperature (C)]]*OO[[#This Row],[40]]</f>
        <v>6.2066993281562489E-7</v>
      </c>
      <c r="AQ61" s="10">
        <f>3/24000000*OO[[#This Row],[99 (01JUL1985 06:00:00)-Water Temperature (C)]]*OO[[#This Row],[41]]</f>
        <v>5.6149595939062491E-7</v>
      </c>
      <c r="AR61" s="10">
        <f>3/24000000*OO[[#This Row],[100 (01JUL1985 09:00:00)-Water Temperature (C)]]*OO[[#This Row],[42]]</f>
        <v>5.3922850408899989E-7</v>
      </c>
      <c r="AS61" s="10">
        <f>3/24000000*OO[[#This Row],[101 (01JUL1985 12:00:00)-Water Temperature (C)]]*OO[[#This Row],[43]]</f>
        <v>5.2228866111374997E-7</v>
      </c>
      <c r="AT61" s="10">
        <f>3/24000000*OO[[#This Row],[102 (01JUL1985 15:00:00)-Water Temperature (C)]]*OO[[#This Row],[44]]</f>
        <v>5.0833078179099994E-7</v>
      </c>
      <c r="AU61" s="10">
        <f>3/24000000*OO[[#This Row],[103 (01JUL1985 18:00:00)-Water Temperature (C)]]*OO[[#This Row],[45]]</f>
        <v>5.066341418337499E-7</v>
      </c>
      <c r="AV61" s="10">
        <f>3/24000000*OO[[#This Row],[104 (01JUL1985 21:00:00)-Water Temperature (C)]]*OO[[#This Row],[46]]</f>
        <v>5.0842184198212497E-7</v>
      </c>
      <c r="AW61" s="10">
        <f>3/24000000*OO[[#This Row],[105 (02JUL1985 00:00:00)-Water Temperature (C)]]*OO[[#This Row],[47]]</f>
        <v>4.9633276835099995E-7</v>
      </c>
      <c r="AX61" s="10">
        <f>3/24000000*OO[[#This Row],[106 (02JUL1985 03:00:00)-Water Temperature (C)]]*OO[[#This Row],[48]]</f>
        <v>4.6488995048899991E-7</v>
      </c>
      <c r="AY61" s="10">
        <f>3/24000000*OO[[#This Row],[107 (02JUL1985 06:00:00)-Water Temperature (C)]]*OO[[#This Row],[49]]</f>
        <v>4.2564490976787503E-7</v>
      </c>
      <c r="AZ61" s="10">
        <f>3/24000000*OO[[#This Row],[108 (02JUL1985 09:00:00)-Water Temperature (C)]]*OO[[#This Row],[50]]</f>
        <v>4.1660013905124993E-7</v>
      </c>
      <c r="BA61" s="10">
        <f>3/24000000*OO[[#This Row],[109 (02JUL1985 12:00:00)-Water Temperature (C)]]*OO[[#This Row],[51]]</f>
        <v>4.1446573592949993E-7</v>
      </c>
      <c r="BB61" s="10">
        <f>3/24000000*OO[[#This Row],[110 (02JUL1985 15:00:00)-Water Temperature (C)]]*OO[[#This Row],[52]]</f>
        <v>4.1223757922900001E-7</v>
      </c>
      <c r="BC61" s="10">
        <f>3/24000000*OO[[#This Row],[111 (02JUL1985 18:00:00)-Water Temperature (C)]]*OO[[#This Row],[53]]</f>
        <v>4.1856255609750002E-7</v>
      </c>
      <c r="BD61" s="10">
        <f>3/24000000*OO[[#This Row],[112 (02JUL1985 21:00:00)-Water Temperature (C)]]*OO[[#This Row],[54]]</f>
        <v>4.1671829522700001E-7</v>
      </c>
      <c r="BE61" s="10">
        <f>3/24000000*OO[[#This Row],[113 (03JUL1985 00:00:00)-Water Temperature (C)]]*OO[[#This Row],[55]]</f>
        <v>3.9419108651187491E-7</v>
      </c>
      <c r="BF61" s="10">
        <f>3/24000000*OO[[#This Row],[114 (03JUL1985 03:00:00)-Water Temperature (C)]]*OO[[#This Row],[56]]</f>
        <v>3.6250947875999999E-7</v>
      </c>
      <c r="BG61" s="10">
        <f>3/24000000*OO[[#This Row],[115 (03JUL1985 06:00:00)-Water Temperature (C)]]*OO[[#This Row],[57]]</f>
        <v>3.2792414497350003E-7</v>
      </c>
      <c r="BH61" s="10">
        <f>3/24000000*OO[[#This Row],[116 (03JUL1985 09:00:00)-Water Temperature (C)]]*OO[[#This Row],[58]]</f>
        <v>3.1288797145800002E-7</v>
      </c>
      <c r="BI61" s="10">
        <f>3/24000000*OO[[#This Row],[117 (03JUL1985 12:00:00)-Water Temperature (C)]]*OO[[#This Row],[59]]</f>
        <v>3.093550736E-7</v>
      </c>
      <c r="BJ61" s="10">
        <f>3/24000000*OO[[#This Row],[118 (03JUL1985 15:00:00)-Water Temperature (C)]]*OO[[#This Row],[60]]</f>
        <v>3.0689088312E-7</v>
      </c>
      <c r="BK61" s="10">
        <f>3/24000000*OO[[#This Row],[119 (03JUL1985 18:00:00)-Water Temperature (C)]]*OO[[#This Row],[61]]</f>
        <v>3.0951249411224999E-7</v>
      </c>
      <c r="BL61" s="10">
        <f>3/24000000*OO[[#This Row],[120 (03JUL1985 21:00:00)-Water Temperature (C)]]*OO[[#This Row],[62]]</f>
        <v>3.0581585215075001E-7</v>
      </c>
      <c r="BM61" s="10">
        <f>3/24000000*OO[[#This Row],[121 (04JUL1985 00:00:00)-Water Temperature (C)]]*OO[[#This Row],[63]]</f>
        <v>2.9219346467175E-7</v>
      </c>
      <c r="BN61" s="10">
        <f>3/24000000*OO[[#This Row],[122 (04JUL1985 03:00:00)-Water Temperature (C)]]*OO[[#This Row],[64]]</f>
        <v>2.7308994420112498E-7</v>
      </c>
      <c r="BO61" s="10">
        <f>3/24000000*OO[[#This Row],[123 (04JUL1985 06:00:00)-Water Temperature (C)]]*OO[[#This Row],[65]]</f>
        <v>2.4928159539249996E-7</v>
      </c>
      <c r="BP61" s="10">
        <f>3/24000000*OO[[#This Row],[124 (04JUL1985 09:00:00)-Water Temperature (C)]]*OO[[#This Row],[66]]</f>
        <v>2.3222971461150001E-7</v>
      </c>
      <c r="BQ61" s="10">
        <f>3/24000000*OO[[#This Row],[125 (04JUL1985 12:00:00)-Water Temperature (C)]]*OO[[#This Row],[67]]</f>
        <v>2.1681588217274998E-7</v>
      </c>
      <c r="BR61" s="10">
        <f>3/24000000*OO[[#This Row],[126 (04JUL1985 15:00:00)-Water Temperature (C)]]*OO[[#This Row],[68]]</f>
        <v>2.0822881369874997E-7</v>
      </c>
      <c r="BS61" s="10">
        <f>3/24000000*OO[[#This Row],[127 (04JUL1985 18:00:00)-Water Temperature (C)]]*OO[[#This Row],[69]]</f>
        <v>2.0226682196700003E-7</v>
      </c>
      <c r="BT61" s="10">
        <f>3/24000000*OO[[#This Row],[128 (04JUL1985 21:00:00)-Water Temperature (C)]]*OO[[#This Row],[70]]</f>
        <v>1.94939466135E-7</v>
      </c>
      <c r="BU61" s="10">
        <f>3/24000000*OO[[#This Row],[129 (05JUL1985 00:00:00)-Water Temperature (C)]]*OO[[#This Row],[71]]</f>
        <v>1.874541570825E-7</v>
      </c>
      <c r="BV61" s="10">
        <f>3/24000000*OO[[#This Row],[130 (05JUL1985 03:00:00)-Water Temperature (C)]]*OO[[#This Row],[72]]</f>
        <v>1.7749732216612499E-7</v>
      </c>
      <c r="BW61" s="10">
        <f>3/24000000*OO[[#This Row],[131 (05JUL1985 06:00:00)-Water Temperature (C)]]*OO[[#This Row],[73]]</f>
        <v>1.6525531889062499E-7</v>
      </c>
      <c r="BX61" s="10">
        <f>3/24000000*OO[[#This Row],[132 (05JUL1985 09:00:00)-Water Temperature (C)]]*OO[[#This Row],[74]]</f>
        <v>1.6109817883045002E-7</v>
      </c>
      <c r="BY61" s="10">
        <f>3/24000000*OO[[#This Row],[133 (05JUL1985 12:00:00)-Water Temperature (C)]]*OO[[#This Row],[75]]</f>
        <v>1.5731965142547499E-7</v>
      </c>
      <c r="BZ61" s="10">
        <f>3/24000000*OO[[#This Row],[134 (05JUL1985 15:00:00)-Water Temperature (C)]]*OO[[#This Row],[76]]</f>
        <v>1.5561234310167501E-7</v>
      </c>
      <c r="CA61" s="10">
        <f>3/24000000*OO[[#This Row],[135 (05JUL1985 18:00:00)-Water Temperature (C)]]*OO[[#This Row],[77]]</f>
        <v>1.5927622185859999E-7</v>
      </c>
      <c r="CB61" s="10">
        <f>3/24000000*OO[[#This Row],[136 (05JUL1985 21:00:00)-Water Temperature (C)]]*OO[[#This Row],[78]]</f>
        <v>1.6146855460076248E-7</v>
      </c>
      <c r="CC61" s="10">
        <f>3/24000000*OO[[#This Row],[137 (06JUL1985 00:00:00)-Water Temperature (C)]]*OO[[#This Row],[79]]</f>
        <v>1.5758089351691249E-7</v>
      </c>
      <c r="CD61" s="10">
        <f>3/24000000*OO[[#This Row],[138 (06JUL1985 03:00:00)-Water Temperature (C)]]*OO[[#This Row],[80]]</f>
        <v>1.4979188240141248E-7</v>
      </c>
      <c r="CE61" s="10">
        <f>3/24000000*OO[[#This Row],[139 (06JUL1985 06:00:00)-Water Temperature (C)]]*OO[[#This Row],[81]]</f>
        <v>1.4183160362111249E-7</v>
      </c>
      <c r="CF61" s="10">
        <f>3/24000000*OO[[#This Row],[140 (06JUL1985 09:00:00)-Water Temperature (C)]]*OO[[#This Row],[82]]</f>
        <v>1.43625446712975E-7</v>
      </c>
      <c r="CG61" s="10">
        <f>3/24000000*OO[[#This Row],[141 (06JUL1985 12:00:00)-Water Temperature (C)]]*OO[[#This Row],[83]]</f>
        <v>1.4507825880149998E-7</v>
      </c>
      <c r="CH61" s="10">
        <f>3/24000000*OO[[#This Row],[142 (06JUL1985 15:00:00)-Water Temperature (C)]]*OO[[#This Row],[84]]</f>
        <v>1.459302538341E-7</v>
      </c>
      <c r="CI61" s="10">
        <f>3/24000000*OO[[#This Row],[143 (06JUL1985 18:00:00)-Water Temperature (C)]]*OO[[#This Row],[85]]</f>
        <v>1.4961506201199999E-7</v>
      </c>
      <c r="CJ61" s="10">
        <f>3/24000000*OO[[#This Row],[144 (06JUL1985 21:00:00)-Water Temperature (C)]]*OO[[#This Row],[86]]</f>
        <v>1.4636107925212499E-7</v>
      </c>
      <c r="CK61" s="10">
        <f>3/24000000*OO[[#This Row],[145 (07JUL1985 00:00:00)-Water Temperature (C)]]*OO[[#This Row],[87]]</f>
        <v>1.3445038136758749E-7</v>
      </c>
      <c r="CL61" s="10">
        <f>3/24000000*OO[[#This Row],[146 (07JUL1985 03:00:00)-Water Temperature (C)]]*OO[[#This Row],[88]]</f>
        <v>1.2241292045899998E-7</v>
      </c>
      <c r="CM61" s="10">
        <f>3/24000000*OO[[#This Row],[147 (07JUL1985 06:00:00)-Water Temperature (C)]]*OO[[#This Row],[89]]</f>
        <v>1.1179977887294998E-7</v>
      </c>
      <c r="CN61" s="10">
        <f>3/24000000*OO[[#This Row],[148 (07JUL1985 09:00:00)-Water Temperature (C)]]*OO[[#This Row],[90]]</f>
        <v>1.0780191065309998E-7</v>
      </c>
      <c r="CO61" s="10">
        <f>3/24000000*OO[[#This Row],[149 (07JUL1985 12:00:00)-Water Temperature (C)]]*OO[[#This Row],[91]]</f>
        <v>1.0484554423559999E-7</v>
      </c>
      <c r="CP61" s="10">
        <f>3/24000000*OO[[#This Row],[150 (07JUL1985 15:00:00)-Water Temperature (C)]]*OO[[#This Row],[92]]</f>
        <v>1.02778937494625E-7</v>
      </c>
      <c r="CQ61" s="10">
        <f>3/24000000*OO[[#This Row],[151 (07JUL1985 18:00:00)-Water Temperature (C)]]*OO[[#This Row],[93]]</f>
        <v>1.0779746067483749E-7</v>
      </c>
      <c r="CR61" s="10">
        <f>3/24000000*OO[[#This Row],[152 (07JUL1985 21:00:00)-Water Temperature (C)]]*OO[[#This Row],[94]]</f>
        <v>1.1393422098744998E-7</v>
      </c>
      <c r="CS61" s="10">
        <f>3/24000000*OO[[#This Row],[153 (08JUL1985 00:00:00)-Water Temperature (C)]]*OO[[#This Row],[95]]</f>
        <v>1.1514944663730002E-7</v>
      </c>
      <c r="CT61" s="10">
        <f>3/24000000*OO[[#This Row],[154 (08JUL1985 03:00:00)-Water Temperature (C)]]*OO[[#This Row],[96]]</f>
        <v>1.1169692742299999E-7</v>
      </c>
      <c r="CU61" s="10">
        <f>3/24000000*OO[[#This Row],[155 (08JUL1985 06:00:00)-Water Temperature (C)]]*OO[[#This Row],[97]]</f>
        <v>1.0480191222447499E-7</v>
      </c>
      <c r="CV61" s="10">
        <f>3/24000000*OO[[#This Row],[156 (08JUL1985 09:00:00)-Water Temperature (C)]]*OO[[#This Row],[98]]</f>
        <v>9.7111899980312503E-8</v>
      </c>
      <c r="CW61" s="10">
        <f>3/24000000*OO[[#This Row],[157 (08JUL1985 12:00:00)-Water Temperature (C)]]*OO[[#This Row],[99]]</f>
        <v>9.3627638262900002E-8</v>
      </c>
    </row>
    <row r="62" spans="1:101" x14ac:dyDescent="0.35">
      <c r="A62" t="s">
        <v>67</v>
      </c>
      <c r="B62">
        <v>869.30489999999998</v>
      </c>
      <c r="C62" s="10">
        <f>3/24*OO[[#This Row],[59 (26JUN1985 06:00:00)-Water Temperature (C)]]*OO[[#This Row],[1]]/SUM(OO[1])</f>
        <v>1.7085738332476978E-13</v>
      </c>
      <c r="D62" s="10">
        <f>3/24*OO[[#This Row],[60 (26JUN1985 09:00:00)-Water Temperature (C)]]*OO[[#This Row],[2]]/SUM(OO[2])</f>
        <v>2.7745022850133048E-4</v>
      </c>
      <c r="E62" s="10">
        <f>3/24*OO[[#This Row],[61 (26JUN1985 12:00:00)-Water Temperature (C)]]*OO[[#This Row],[3]]/SUM(OO[3])</f>
        <v>4.5467193756803956E-2</v>
      </c>
      <c r="F62" s="10">
        <f>3/24*OO[[#This Row],[62 (26JUN1985 15:00:00)-Water Temperature (C)]]*OO[[#This Row],[4]]/SUM(OO[4])</f>
        <v>9.7222045094243717E-2</v>
      </c>
      <c r="G62" s="10">
        <f>3/24*OO[[#This Row],[63 (26JUN1985 18:00:00)-Water Temperature (C)]]*OO[[#This Row],[5]]/SUM(OO[5])</f>
        <v>2.9677703709755608E-2</v>
      </c>
      <c r="H62" s="10">
        <f>3/24*OO[[#This Row],[64 (26JUN1985 21:00:00)-Water Temperature (C)]]*OO[[#This Row],[6]]/SUM(OO[6])</f>
        <v>3.1140182612630347E-3</v>
      </c>
      <c r="I62" s="10">
        <f>3/24*OO[[#This Row],[65 (27JUN1985 00:00:00)-Water Temperature (C)]]*OO[[#This Row],[7]]/SUM(OO[7])</f>
        <v>2.2602585795264234E-4</v>
      </c>
      <c r="J62" s="10">
        <f>3/24*OO[[#This Row],[66 (27JUN1985 03:00:00)-Water Temperature (C)]]*OO[[#This Row],[8]]/SUM(OO[8])</f>
        <v>5.5746138787323456E-5</v>
      </c>
      <c r="K62" s="10">
        <f>3/24*OO[[#This Row],[67 (27JUN1985 06:00:00)-Water Temperature (C)]]*OO[[#This Row],[9]]/SUM(OO[9])</f>
        <v>4.2297827269886239E-5</v>
      </c>
      <c r="L62" s="10">
        <f>3/24*OO[[#This Row],[68 (27JUN1985 09:00:00)-Water Temperature (C)]]*OO[[#This Row],[10]]/SUM(OO[10])</f>
        <v>3.6212599713695179E-5</v>
      </c>
      <c r="M62" s="10">
        <f>3/24*OO[[#This Row],[69 (27JUN1985 12:00:00)-Water Temperature (C)]]*OO[[#This Row],[11]]/SUM(OO[11])</f>
        <v>3.3209812318093812E-5</v>
      </c>
      <c r="N62" s="10">
        <f>3/24*OO[[#This Row],[70 (27JUN1985 15:00:00)-Water Temperature (C)]]*OO[[#This Row],[12]]/SUM(OO[12])</f>
        <v>3.2782874616769056E-5</v>
      </c>
      <c r="O62" s="10">
        <f>3/24*OO[[#This Row],[71 (27JUN1985 18:00:00)-Water Temperature (C)]]*OO[[#This Row],[13]]/SUM(OO[13])</f>
        <v>3.6339736977873265E-5</v>
      </c>
      <c r="P62" s="10">
        <f>3/24*OO[[#This Row],[72 (27JUN1985 21:00:00)-Water Temperature (C)]]*OO[[#This Row],[14]]/SUM(OO[14])</f>
        <v>3.9582505088116678E-5</v>
      </c>
      <c r="Q62" s="10">
        <f>3/24*OO[[#This Row],[73 (28JUN1985 00:00:00)-Water Temperature (C)]]*OO[[#This Row],[15]]/SUM(OO[15])</f>
        <v>3.8799945803546822E-5</v>
      </c>
      <c r="R62" s="10">
        <f>3/24*OO[[#This Row],[74 (28JUN1985 03:00:00)-Water Temperature (C)]]*OO[[#This Row],[16]]/SUM(OO[16])</f>
        <v>3.5011225142833454E-5</v>
      </c>
      <c r="S62" s="10">
        <f>3/24*OO[[#This Row],[75 (28JUN1985 06:00:00)-Water Temperature (C)]]*OO[[#This Row],[17]]/SUM(OO[17])</f>
        <v>3.0247269972712558E-5</v>
      </c>
      <c r="T62" s="10">
        <f>3/24*OO[[#This Row],[76 (28JUN1985 09:00:00)-Water Temperature (C)]]*OO[[#This Row],[18]]/SUM(OO[18])</f>
        <v>2.6883748042591896E-5</v>
      </c>
      <c r="U62" s="10">
        <f>3/24*OO[[#This Row],[77 (28JUN1985 12:00:00)-Water Temperature (C)]]*OO[[#This Row],[19]]/SUM(OO[19])</f>
        <v>2.4835763535767491E-5</v>
      </c>
      <c r="V62" s="10">
        <f>3/24000000*OO[[#This Row],[78 (28JUN1985 15:00:00)-Water Temperature (C)]]*OO[[#This Row],[20]]</f>
        <v>2.3151215299375E-5</v>
      </c>
      <c r="W62" s="10">
        <f>3/24000000*OO[[#This Row],[79 (28JUN1985 18:00:00)-Water Temperature (C)]]*OO[[#This Row],[21]]</f>
        <v>2.0681327883299996E-5</v>
      </c>
      <c r="X62" s="10">
        <f>3/24000000*OO[[#This Row],[80 (28JUN1985 21:00:00)-Water Temperature (C)]]*OO[[#This Row],[22]]</f>
        <v>1.7212240720977501E-5</v>
      </c>
      <c r="Y62" s="10">
        <f>3/24000000*OO[[#This Row],[81 (29JUN1985 00:00:00)-Water Temperature (C)]]*OO[[#This Row],[23]]</f>
        <v>1.39717278232025E-5</v>
      </c>
      <c r="Z62" s="10">
        <f>3/24000000*OO[[#This Row],[82 (29JUN1985 03:00:00)-Water Temperature (C)]]*OO[[#This Row],[24]]</f>
        <v>1.1460442027445E-5</v>
      </c>
      <c r="AA62" s="10">
        <f>3/24000000*OO[[#This Row],[83 (29JUN1985 06:00:00)-Water Temperature (C)]]*OO[[#This Row],[25]]</f>
        <v>9.3917935839474984E-6</v>
      </c>
      <c r="AB62" s="10">
        <f>3/24000000*OO[[#This Row],[84 (29JUN1985 09:00:00)-Water Temperature (C)]]*OO[[#This Row],[26]]</f>
        <v>7.9949042355000007E-6</v>
      </c>
      <c r="AC62" s="10">
        <f>3/24000000*OO[[#This Row],[85 (29JUN1985 12:00:00)-Water Temperature (C)]]*OO[[#This Row],[27]]</f>
        <v>7.1496727376249994E-6</v>
      </c>
      <c r="AD62" s="10">
        <f>3/24000000*OO[[#This Row],[86 (29JUN1985 15:00:00)-Water Temperature (C)]]*OO[[#This Row],[28]]</f>
        <v>6.4505276536799995E-6</v>
      </c>
      <c r="AE62" s="10">
        <f>3/24000000*OO[[#This Row],[88 (29JUN1985 21:00:00)-Water Temperature (C)]]*OO[[#This Row],[30]]</f>
        <v>4.2049199290875001E-6</v>
      </c>
      <c r="AF62" s="10">
        <f>3/24000000*OO[[#This Row],[88 (29JUN1985 21:00:00)-Water Temperature (C)]]*OO[[#This Row],[30]]</f>
        <v>4.2049199290875001E-6</v>
      </c>
      <c r="AG62" s="10">
        <f>3/24000000*OO[[#This Row],[89 (30JUN1985 00:00:00)-Water Temperature (C)]]*OO[[#This Row],[31]]</f>
        <v>2.9339791681799996E-6</v>
      </c>
      <c r="AH62" s="10">
        <f>3/24000000*OO[[#This Row],[90 (30JUN1985 03:00:00)-Water Temperature (C)]]*OO[[#This Row],[32]]</f>
        <v>2.055120134535E-6</v>
      </c>
      <c r="AI62" s="10">
        <f>3/24000000*OO[[#This Row],[91 (30JUN1985 06:00:00)-Water Temperature (C)]]*OO[[#This Row],[33]]</f>
        <v>1.5178281952872498E-6</v>
      </c>
      <c r="AJ62" s="10">
        <f>3/24000000*OO[[#This Row],[92 (30JUN1985 09:00:00)-Water Temperature (C)]]*OO[[#This Row],[34]]</f>
        <v>1.2345435770702499E-6</v>
      </c>
      <c r="AK62" s="10">
        <f>3/24000000*OO[[#This Row],[93 (30JUN1985 12:00:00)-Water Temperature (C)]]*OO[[#This Row],[35]]</f>
        <v>1.098804575631625E-6</v>
      </c>
      <c r="AL62" s="10">
        <f>3/24000000*OO[[#This Row],[94 (30JUN1985 15:00:00)-Water Temperature (C)]]*OO[[#This Row],[36]]</f>
        <v>1.035243175682625E-6</v>
      </c>
      <c r="AM62" s="10">
        <f>3/24000000*OO[[#This Row],[95 (30JUN1985 18:00:00)-Water Temperature (C)]]*OO[[#This Row],[37]]</f>
        <v>9.8670686830787503E-7</v>
      </c>
      <c r="AN62" s="10">
        <f>3/24000000*OO[[#This Row],[96 (30JUN1985 21:00:00)-Water Temperature (C)]]*OO[[#This Row],[38]]</f>
        <v>9.0484657953249995E-7</v>
      </c>
      <c r="AO62" s="10">
        <f>3/24000000*OO[[#This Row],[97 (01JUL1985 00:00:00)-Water Temperature (C)]]*OO[[#This Row],[39]]</f>
        <v>8.1551184442199991E-7</v>
      </c>
      <c r="AP62" s="10">
        <f>3/24000000*OO[[#This Row],[98 (01JUL1985 03:00:00)-Water Temperature (C)]]*OO[[#This Row],[40]]</f>
        <v>7.3885280549924983E-7</v>
      </c>
      <c r="AQ62" s="10">
        <f>3/24000000*OO[[#This Row],[99 (01JUL1985 06:00:00)-Water Temperature (C)]]*OO[[#This Row],[41]]</f>
        <v>6.7006153693075005E-7</v>
      </c>
      <c r="AR62" s="10">
        <f>3/24000000*OO[[#This Row],[100 (01JUL1985 09:00:00)-Water Temperature (C)]]*OO[[#This Row],[42]]</f>
        <v>6.4309056140812493E-7</v>
      </c>
      <c r="AS62" s="10">
        <f>3/24000000*OO[[#This Row],[101 (01JUL1985 12:00:00)-Water Temperature (C)]]*OO[[#This Row],[43]]</f>
        <v>6.2266810898849997E-7</v>
      </c>
      <c r="AT62" s="10">
        <f>3/24000000*OO[[#This Row],[102 (01JUL1985 15:00:00)-Water Temperature (C)]]*OO[[#This Row],[44]]</f>
        <v>6.0372918033199997E-7</v>
      </c>
      <c r="AU62" s="10">
        <f>3/24000000*OO[[#This Row],[103 (01JUL1985 18:00:00)-Water Temperature (C)]]*OO[[#This Row],[45]]</f>
        <v>5.9771108803724986E-7</v>
      </c>
      <c r="AV62" s="10">
        <f>3/24000000*OO[[#This Row],[104 (01JUL1985 21:00:00)-Water Temperature (C)]]*OO[[#This Row],[46]]</f>
        <v>5.9868622080499997E-7</v>
      </c>
      <c r="AW62" s="10">
        <f>3/24000000*OO[[#This Row],[105 (02JUL1985 00:00:00)-Water Temperature (C)]]*OO[[#This Row],[47]]</f>
        <v>5.8638630904200003E-7</v>
      </c>
      <c r="AX62" s="10">
        <f>3/24000000*OO[[#This Row],[106 (02JUL1985 03:00:00)-Water Temperature (C)]]*OO[[#This Row],[48]]</f>
        <v>5.5225594156749994E-7</v>
      </c>
      <c r="AY62" s="10">
        <f>3/24000000*OO[[#This Row],[107 (02JUL1985 06:00:00)-Water Temperature (C)]]*OO[[#This Row],[49]]</f>
        <v>5.0759440657600004E-7</v>
      </c>
      <c r="AZ62" s="10">
        <f>3/24000000*OO[[#This Row],[108 (02JUL1985 09:00:00)-Water Temperature (C)]]*OO[[#This Row],[50]]</f>
        <v>4.9594582950450013E-7</v>
      </c>
      <c r="BA62" s="10">
        <f>3/24000000*OO[[#This Row],[109 (02JUL1985 12:00:00)-Water Temperature (C)]]*OO[[#This Row],[51]]</f>
        <v>4.9305779127374991E-7</v>
      </c>
      <c r="BB62" s="10">
        <f>3/24000000*OO[[#This Row],[110 (02JUL1985 15:00:00)-Water Temperature (C)]]*OO[[#This Row],[52]]</f>
        <v>4.8952735892850001E-7</v>
      </c>
      <c r="BC62" s="10">
        <f>3/24000000*OO[[#This Row],[111 (02JUL1985 18:00:00)-Water Temperature (C)]]*OO[[#This Row],[53]]</f>
        <v>4.951830918499999E-7</v>
      </c>
      <c r="BD62" s="10">
        <f>3/24000000*OO[[#This Row],[112 (02JUL1985 21:00:00)-Water Temperature (C)]]*OO[[#This Row],[54]]</f>
        <v>4.9281384830049988E-7</v>
      </c>
      <c r="BE62" s="10">
        <f>3/24000000*OO[[#This Row],[113 (03JUL1985 00:00:00)-Water Temperature (C)]]*OO[[#This Row],[55]]</f>
        <v>4.6757628255275001E-7</v>
      </c>
      <c r="BF62" s="10">
        <f>3/24000000*OO[[#This Row],[114 (03JUL1985 03:00:00)-Water Temperature (C)]]*OO[[#This Row],[56]]</f>
        <v>4.3131758694862497E-7</v>
      </c>
      <c r="BG62" s="10">
        <f>3/24000000*OO[[#This Row],[115 (03JUL1985 06:00:00)-Water Temperature (C)]]*OO[[#This Row],[57]]</f>
        <v>3.9134942080987497E-7</v>
      </c>
      <c r="BH62" s="10">
        <f>3/24000000*OO[[#This Row],[116 (03JUL1985 09:00:00)-Water Temperature (C)]]*OO[[#This Row],[58]]</f>
        <v>3.7313727072674994E-7</v>
      </c>
      <c r="BI62" s="10">
        <f>3/24000000*OO[[#This Row],[117 (03JUL1985 12:00:00)-Water Temperature (C)]]*OO[[#This Row],[59]]</f>
        <v>3.6853779623624997E-7</v>
      </c>
      <c r="BJ62" s="10">
        <f>3/24000000*OO[[#This Row],[118 (03JUL1985 15:00:00)-Water Temperature (C)]]*OO[[#This Row],[60]]</f>
        <v>3.6495719066099998E-7</v>
      </c>
      <c r="BK62" s="10">
        <f>3/24000000*OO[[#This Row],[119 (03JUL1985 18:00:00)-Water Temperature (C)]]*OO[[#This Row],[61]]</f>
        <v>3.6659368648312502E-7</v>
      </c>
      <c r="BL62" s="10">
        <f>3/24000000*OO[[#This Row],[120 (03JUL1985 21:00:00)-Water Temperature (C)]]*OO[[#This Row],[62]]</f>
        <v>3.6165651811299996E-7</v>
      </c>
      <c r="BM62" s="10">
        <f>3/24000000*OO[[#This Row],[121 (04JUL1985 00:00:00)-Water Temperature (C)]]*OO[[#This Row],[63]]</f>
        <v>3.4615480683137494E-7</v>
      </c>
      <c r="BN62" s="10">
        <f>3/24000000*OO[[#This Row],[122 (04JUL1985 03:00:00)-Water Temperature (C)]]*OO[[#This Row],[64]]</f>
        <v>3.2451947023399998E-7</v>
      </c>
      <c r="BO62" s="10">
        <f>3/24000000*OO[[#This Row],[123 (04JUL1985 06:00:00)-Water Temperature (C)]]*OO[[#This Row],[65]]</f>
        <v>2.9745376344074999E-7</v>
      </c>
      <c r="BP62" s="10">
        <f>3/24000000*OO[[#This Row],[124 (04JUL1985 09:00:00)-Water Temperature (C)]]*OO[[#This Row],[66]]</f>
        <v>2.77321625697375E-7</v>
      </c>
      <c r="BQ62" s="10">
        <f>3/24000000*OO[[#This Row],[125 (04JUL1985 12:00:00)-Water Temperature (C)]]*OO[[#This Row],[67]]</f>
        <v>2.5883120594624997E-7</v>
      </c>
      <c r="BR62" s="10">
        <f>3/24000000*OO[[#This Row],[126 (04JUL1985 15:00:00)-Water Temperature (C)]]*OO[[#This Row],[68]]</f>
        <v>2.4766463732999998E-7</v>
      </c>
      <c r="BS62" s="10">
        <f>3/24000000*OO[[#This Row],[127 (04JUL1985 18:00:00)-Water Temperature (C)]]*OO[[#This Row],[69]]</f>
        <v>2.3959296477000001E-7</v>
      </c>
      <c r="BT62" s="10">
        <f>3/24000000*OO[[#This Row],[128 (04JUL1985 21:00:00)-Water Temperature (C)]]*OO[[#This Row],[70]]</f>
        <v>2.3069217535649998E-7</v>
      </c>
      <c r="BU62" s="10">
        <f>3/24000000*OO[[#This Row],[129 (05JUL1985 00:00:00)-Water Temperature (C)]]*OO[[#This Row],[71]]</f>
        <v>2.2189199389650003E-7</v>
      </c>
      <c r="BV62" s="10">
        <f>3/24000000*OO[[#This Row],[130 (05JUL1985 03:00:00)-Water Temperature (C)]]*OO[[#This Row],[72]]</f>
        <v>2.1068733914800003E-7</v>
      </c>
      <c r="BW62" s="10">
        <f>3/24000000*OO[[#This Row],[131 (05JUL1985 06:00:00)-Water Temperature (C)]]*OO[[#This Row],[73]]</f>
        <v>1.96574826527625E-7</v>
      </c>
      <c r="BX62" s="10">
        <f>3/24000000*OO[[#This Row],[132 (05JUL1985 09:00:00)-Water Temperature (C)]]*OO[[#This Row],[74]]</f>
        <v>1.9138397974799999E-7</v>
      </c>
      <c r="BY62" s="10">
        <f>3/24000000*OO[[#This Row],[133 (05JUL1985 12:00:00)-Water Temperature (C)]]*OO[[#This Row],[75]]</f>
        <v>1.8675763807837497E-7</v>
      </c>
      <c r="BZ62" s="10">
        <f>3/24000000*OO[[#This Row],[134 (05JUL1985 15:00:00)-Water Temperature (C)]]*OO[[#This Row],[76]]</f>
        <v>1.8431263572949997E-7</v>
      </c>
      <c r="CA62" s="10">
        <f>3/24000000*OO[[#This Row],[135 (05JUL1985 18:00:00)-Water Temperature (C)]]*OO[[#This Row],[77]]</f>
        <v>1.8770872664199998E-7</v>
      </c>
      <c r="CB62" s="10">
        <f>3/24000000*OO[[#This Row],[136 (05JUL1985 21:00:00)-Water Temperature (C)]]*OO[[#This Row],[78]]</f>
        <v>1.9024518418375001E-7</v>
      </c>
      <c r="CC62" s="10">
        <f>3/24000000*OO[[#This Row],[137 (06JUL1985 00:00:00)-Water Temperature (C)]]*OO[[#This Row],[79]]</f>
        <v>1.8608681664375E-7</v>
      </c>
      <c r="CD62" s="10">
        <f>3/24000000*OO[[#This Row],[138 (06JUL1985 03:00:00)-Water Temperature (C)]]*OO[[#This Row],[80]]</f>
        <v>1.7742590753399998E-7</v>
      </c>
      <c r="CE62" s="10">
        <f>3/24000000*OO[[#This Row],[139 (06JUL1985 06:00:00)-Water Temperature (C)]]*OO[[#This Row],[81]]</f>
        <v>1.6836622746E-7</v>
      </c>
      <c r="CF62" s="10">
        <f>3/24000000*OO[[#This Row],[140 (06JUL1985 09:00:00)-Water Temperature (C)]]*OO[[#This Row],[82]]</f>
        <v>1.7034989773339999E-7</v>
      </c>
      <c r="CG62" s="10">
        <f>3/24000000*OO[[#This Row],[141 (06JUL1985 12:00:00)-Water Temperature (C)]]*OO[[#This Row],[83]]</f>
        <v>1.7225509227419999E-7</v>
      </c>
      <c r="CH62" s="10">
        <f>3/24000000*OO[[#This Row],[142 (06JUL1985 15:00:00)-Water Temperature (C)]]*OO[[#This Row],[84]]</f>
        <v>1.7311513336020002E-7</v>
      </c>
      <c r="CI62" s="10">
        <f>3/24000000*OO[[#This Row],[143 (06JUL1985 18:00:00)-Water Temperature (C)]]*OO[[#This Row],[85]]</f>
        <v>1.7715602346417501E-7</v>
      </c>
      <c r="CJ62" s="10">
        <f>3/24000000*OO[[#This Row],[144 (06JUL1985 21:00:00)-Water Temperature (C)]]*OO[[#This Row],[86]]</f>
        <v>1.7358336863279998E-7</v>
      </c>
      <c r="CK62" s="10">
        <f>3/24000000*OO[[#This Row],[145 (07JUL1985 00:00:00)-Water Temperature (C)]]*OO[[#This Row],[87]]</f>
        <v>1.5983161918635002E-7</v>
      </c>
      <c r="CL62" s="10">
        <f>3/24000000*OO[[#This Row],[146 (07JUL1985 03:00:00)-Water Temperature (C)]]*OO[[#This Row],[88]]</f>
        <v>1.4561277601695001E-7</v>
      </c>
      <c r="CM62" s="10">
        <f>3/24000000*OO[[#This Row],[147 (07JUL1985 06:00:00)-Water Temperature (C)]]*OO[[#This Row],[89]]</f>
        <v>1.33222539305725E-7</v>
      </c>
      <c r="CN62" s="10">
        <f>3/24000000*OO[[#This Row],[148 (07JUL1985 09:00:00)-Water Temperature (C)]]*OO[[#This Row],[90]]</f>
        <v>1.2843688157437499E-7</v>
      </c>
      <c r="CO62" s="10">
        <f>3/24000000*OO[[#This Row],[149 (07JUL1985 12:00:00)-Water Temperature (C)]]*OO[[#This Row],[91]]</f>
        <v>1.2500821160230001E-7</v>
      </c>
      <c r="CP62" s="10">
        <f>3/24000000*OO[[#This Row],[150 (07JUL1985 15:00:00)-Water Temperature (C)]]*OO[[#This Row],[92]]</f>
        <v>1.2199530053342499E-7</v>
      </c>
      <c r="CQ62" s="10">
        <f>3/24000000*OO[[#This Row],[151 (07JUL1985 18:00:00)-Water Temperature (C)]]*OO[[#This Row],[93]]</f>
        <v>1.2664264907989998E-7</v>
      </c>
      <c r="CR62" s="10">
        <f>3/24000000*OO[[#This Row],[152 (07JUL1985 21:00:00)-Water Temperature (C)]]*OO[[#This Row],[94]]</f>
        <v>1.3345464243979999E-7</v>
      </c>
      <c r="CS62" s="10">
        <f>3/24000000*OO[[#This Row],[153 (08JUL1985 00:00:00)-Water Temperature (C)]]*OO[[#This Row],[95]]</f>
        <v>1.3544559725925E-7</v>
      </c>
      <c r="CT62" s="10">
        <f>3/24000000*OO[[#This Row],[154 (08JUL1985 03:00:00)-Water Temperature (C)]]*OO[[#This Row],[96]]</f>
        <v>1.3204341508572501E-7</v>
      </c>
      <c r="CU62" s="10">
        <f>3/24000000*OO[[#This Row],[155 (08JUL1985 06:00:00)-Water Temperature (C)]]*OO[[#This Row],[97]]</f>
        <v>1.244847317765625E-7</v>
      </c>
      <c r="CV62" s="10">
        <f>3/24000000*OO[[#This Row],[156 (08JUL1985 09:00:00)-Water Temperature (C)]]*OO[[#This Row],[98]]</f>
        <v>1.1566480139091251E-7</v>
      </c>
      <c r="CW62" s="10">
        <f>3/24000000*OO[[#This Row],[157 (08JUL1985 12:00:00)-Water Temperature (C)]]*OO[[#This Row],[99]]</f>
        <v>1.1133040013108749E-7</v>
      </c>
    </row>
    <row r="63" spans="1:101" x14ac:dyDescent="0.35">
      <c r="A63" t="s">
        <v>68</v>
      </c>
      <c r="B63">
        <v>852.80600000000004</v>
      </c>
      <c r="C63" s="10">
        <f>3/24*OO[[#This Row],[59 (26JUN1985 06:00:00)-Water Temperature (C)]]*OO[[#This Row],[1]]/SUM(OO[1])</f>
        <v>2.9285708759141123E-14</v>
      </c>
      <c r="D63" s="10">
        <f>3/24*OO[[#This Row],[60 (26JUN1985 09:00:00)-Water Temperature (C)]]*OO[[#This Row],[2]]/SUM(OO[2])</f>
        <v>1.2306752532147629E-4</v>
      </c>
      <c r="E63" s="10">
        <f>3/24*OO[[#This Row],[61 (26JUN1985 12:00:00)-Water Temperature (C)]]*OO[[#This Row],[3]]/SUM(OO[3])</f>
        <v>3.5941020173347715E-2</v>
      </c>
      <c r="F63" s="10">
        <f>3/24*OO[[#This Row],[62 (26JUN1985 15:00:00)-Water Temperature (C)]]*OO[[#This Row],[4]]/SUM(OO[4])</f>
        <v>0.10059644414556809</v>
      </c>
      <c r="G63" s="10">
        <f>3/24*OO[[#This Row],[63 (26JUN1985 18:00:00)-Water Temperature (C)]]*OO[[#This Row],[5]]/SUM(OO[5])</f>
        <v>3.646357620916673E-2</v>
      </c>
      <c r="H63" s="10">
        <f>3/24*OO[[#This Row],[64 (26JUN1985 21:00:00)-Water Temperature (C)]]*OO[[#This Row],[6]]/SUM(OO[6])</f>
        <v>4.2670343398191063E-3</v>
      </c>
      <c r="I63" s="10">
        <f>3/24*OO[[#This Row],[65 (27JUN1985 00:00:00)-Water Temperature (C)]]*OO[[#This Row],[7]]/SUM(OO[7])</f>
        <v>3.1006475815686143E-4</v>
      </c>
      <c r="J63" s="10">
        <f>3/24*OO[[#This Row],[66 (27JUN1985 03:00:00)-Water Temperature (C)]]*OO[[#This Row],[8]]/SUM(OO[8])</f>
        <v>6.0678950299826322E-5</v>
      </c>
      <c r="K63" s="10">
        <f>3/24*OO[[#This Row],[67 (27JUN1985 06:00:00)-Water Temperature (C)]]*OO[[#This Row],[9]]/SUM(OO[9])</f>
        <v>4.3488203401096531E-5</v>
      </c>
      <c r="L63" s="10">
        <f>3/24*OO[[#This Row],[68 (27JUN1985 09:00:00)-Water Temperature (C)]]*OO[[#This Row],[10]]/SUM(OO[10])</f>
        <v>3.7132165190211136E-5</v>
      </c>
      <c r="M63" s="10">
        <f>3/24*OO[[#This Row],[69 (27JUN1985 12:00:00)-Water Temperature (C)]]*OO[[#This Row],[11]]/SUM(OO[11])</f>
        <v>3.3902253526214367E-5</v>
      </c>
      <c r="N63" s="10">
        <f>3/24*OO[[#This Row],[70 (27JUN1985 15:00:00)-Water Temperature (C)]]*OO[[#This Row],[12]]/SUM(OO[12])</f>
        <v>3.2993987076438991E-5</v>
      </c>
      <c r="O63" s="10">
        <f>3/24*OO[[#This Row],[71 (27JUN1985 18:00:00)-Water Temperature (C)]]*OO[[#This Row],[13]]/SUM(OO[13])</f>
        <v>3.6275037871935989E-5</v>
      </c>
      <c r="P63" s="10">
        <f>3/24*OO[[#This Row],[72 (27JUN1985 21:00:00)-Water Temperature (C)]]*OO[[#This Row],[14]]/SUM(OO[14])</f>
        <v>3.9788489447501069E-5</v>
      </c>
      <c r="Q63" s="10">
        <f>3/24*OO[[#This Row],[73 (28JUN1985 00:00:00)-Water Temperature (C)]]*OO[[#This Row],[15]]/SUM(OO[15])</f>
        <v>3.9390986647449831E-5</v>
      </c>
      <c r="R63" s="10">
        <f>3/24*OO[[#This Row],[74 (28JUN1985 03:00:00)-Water Temperature (C)]]*OO[[#This Row],[16]]/SUM(OO[16])</f>
        <v>3.5820007536218082E-5</v>
      </c>
      <c r="S63" s="10">
        <f>3/24*OO[[#This Row],[75 (28JUN1985 06:00:00)-Water Temperature (C)]]*OO[[#This Row],[17]]/SUM(OO[17])</f>
        <v>3.1084839813548824E-5</v>
      </c>
      <c r="T63" s="10">
        <f>3/24*OO[[#This Row],[76 (28JUN1985 09:00:00)-Water Temperature (C)]]*OO[[#This Row],[18]]/SUM(OO[18])</f>
        <v>2.7623915473417799E-5</v>
      </c>
      <c r="U63" s="10">
        <f>3/24*OO[[#This Row],[77 (28JUN1985 12:00:00)-Water Temperature (C)]]*OO[[#This Row],[19]]/SUM(OO[19])</f>
        <v>2.5504716331949827E-5</v>
      </c>
      <c r="V63" s="10">
        <f>3/24000000*OO[[#This Row],[78 (28JUN1985 15:00:00)-Water Temperature (C)]]*OO[[#This Row],[20]]</f>
        <v>2.3808343406562497E-5</v>
      </c>
      <c r="W63" s="10">
        <f>3/24000000*OO[[#This Row],[79 (28JUN1985 18:00:00)-Water Temperature (C)]]*OO[[#This Row],[21]]</f>
        <v>2.1367544812099999E-5</v>
      </c>
      <c r="X63" s="10">
        <f>3/24000000*OO[[#This Row],[80 (28JUN1985 21:00:00)-Water Temperature (C)]]*OO[[#This Row],[22]]</f>
        <v>1.78289767205E-5</v>
      </c>
      <c r="Y63" s="10">
        <f>3/24000000*OO[[#This Row],[81 (29JUN1985 00:00:00)-Water Temperature (C)]]*OO[[#This Row],[23]]</f>
        <v>1.4466907025064999E-5</v>
      </c>
      <c r="Z63" s="10">
        <f>3/24000000*OO[[#This Row],[82 (29JUN1985 03:00:00)-Water Temperature (C)]]*OO[[#This Row],[24]]</f>
        <v>1.1853362667374999E-5</v>
      </c>
      <c r="AA63" s="10">
        <f>3/24000000*OO[[#This Row],[83 (29JUN1985 06:00:00)-Water Temperature (C)]]*OO[[#This Row],[25]]</f>
        <v>9.7320808475124999E-6</v>
      </c>
      <c r="AB63" s="10">
        <f>3/24000000*OO[[#This Row],[84 (29JUN1985 09:00:00)-Water Temperature (C)]]*OO[[#This Row],[26]]</f>
        <v>8.2792076594200007E-6</v>
      </c>
      <c r="AC63" s="10">
        <f>3/24000000*OO[[#This Row],[85 (29JUN1985 12:00:00)-Water Temperature (C)]]*OO[[#This Row],[27]]</f>
        <v>7.3816344092699989E-6</v>
      </c>
      <c r="AD63" s="10">
        <f>3/24000000*OO[[#This Row],[86 (29JUN1985 15:00:00)-Water Temperature (C)]]*OO[[#This Row],[28]]</f>
        <v>6.6555947734874995E-6</v>
      </c>
      <c r="AE63" s="10">
        <f>3/24000000*OO[[#This Row],[88 (29JUN1985 21:00:00)-Water Temperature (C)]]*OO[[#This Row],[30]]</f>
        <v>4.4297041280749995E-6</v>
      </c>
      <c r="AF63" s="10">
        <f>3/24000000*OO[[#This Row],[88 (29JUN1985 21:00:00)-Water Temperature (C)]]*OO[[#This Row],[30]]</f>
        <v>4.4297041280749995E-6</v>
      </c>
      <c r="AG63" s="10">
        <f>3/24000000*OO[[#This Row],[89 (30JUN1985 00:00:00)-Water Temperature (C)]]*OO[[#This Row],[31]]</f>
        <v>3.1042979555299999E-6</v>
      </c>
      <c r="AH63" s="10">
        <f>3/24000000*OO[[#This Row],[90 (30JUN1985 03:00:00)-Water Temperature (C)]]*OO[[#This Row],[32]]</f>
        <v>2.1651806355075E-6</v>
      </c>
      <c r="AI63" s="10">
        <f>3/24000000*OO[[#This Row],[91 (30JUN1985 06:00:00)-Water Temperature (C)]]*OO[[#This Row],[33]]</f>
        <v>1.58805699812375E-6</v>
      </c>
      <c r="AJ63" s="10">
        <f>3/24000000*OO[[#This Row],[92 (30JUN1985 09:00:00)-Water Temperature (C)]]*OO[[#This Row],[34]]</f>
        <v>1.28107525705575E-6</v>
      </c>
      <c r="AK63" s="10">
        <f>3/24000000*OO[[#This Row],[93 (30JUN1985 12:00:00)-Water Temperature (C)]]*OO[[#This Row],[35]]</f>
        <v>1.1325771095589999E-6</v>
      </c>
      <c r="AL63" s="10">
        <f>3/24000000*OO[[#This Row],[94 (30JUN1985 15:00:00)-Water Temperature (C)]]*OO[[#This Row],[36]]</f>
        <v>1.06233012413175E-6</v>
      </c>
      <c r="AM63" s="10">
        <f>3/24000000*OO[[#This Row],[95 (30JUN1985 18:00:00)-Water Temperature (C)]]*OO[[#This Row],[37]]</f>
        <v>1.0104905442450002E-6</v>
      </c>
      <c r="AN63" s="10">
        <f>3/24000000*OO[[#This Row],[96 (30JUN1985 21:00:00)-Water Temperature (C)]]*OO[[#This Row],[38]]</f>
        <v>9.2621815065999992E-7</v>
      </c>
      <c r="AO63" s="10">
        <f>3/24000000*OO[[#This Row],[97 (01JUL1985 00:00:00)-Water Temperature (C)]]*OO[[#This Row],[39]]</f>
        <v>8.3384294987099986E-7</v>
      </c>
      <c r="AP63" s="10">
        <f>3/24000000*OO[[#This Row],[98 (01JUL1985 03:00:00)-Water Temperature (C)]]*OO[[#This Row],[40]]</f>
        <v>7.5520314964149995E-7</v>
      </c>
      <c r="AQ63" s="10">
        <f>3/24000000*OO[[#This Row],[99 (01JUL1985 06:00:00)-Water Temperature (C)]]*OO[[#This Row],[41]]</f>
        <v>6.8635046180025003E-7</v>
      </c>
      <c r="AR63" s="10">
        <f>3/24000000*OO[[#This Row],[100 (01JUL1985 09:00:00)-Water Temperature (C)]]*OO[[#This Row],[42]]</f>
        <v>6.5849790309512491E-7</v>
      </c>
      <c r="AS63" s="10">
        <f>3/24000000*OO[[#This Row],[101 (01JUL1985 12:00:00)-Water Temperature (C)]]*OO[[#This Row],[43]]</f>
        <v>6.37195960012625E-7</v>
      </c>
      <c r="AT63" s="10">
        <f>3/24000000*OO[[#This Row],[102 (01JUL1985 15:00:00)-Water Temperature (C)]]*OO[[#This Row],[44]]</f>
        <v>6.1605106883374996E-7</v>
      </c>
      <c r="AU63" s="10">
        <f>3/24000000*OO[[#This Row],[103 (01JUL1985 18:00:00)-Water Temperature (C)]]*OO[[#This Row],[45]]</f>
        <v>6.0619920888962494E-7</v>
      </c>
      <c r="AV63" s="10">
        <f>3/24000000*OO[[#This Row],[104 (01JUL1985 21:00:00)-Water Temperature (C)]]*OO[[#This Row],[46]]</f>
        <v>6.0558981608250004E-7</v>
      </c>
      <c r="AW63" s="10">
        <f>3/24000000*OO[[#This Row],[105 (02JUL1985 00:00:00)-Water Temperature (C)]]*OO[[#This Row],[47]]</f>
        <v>5.9463418112999997E-7</v>
      </c>
      <c r="AX63" s="10">
        <f>3/24000000*OO[[#This Row],[106 (02JUL1985 03:00:00)-Water Temperature (C)]]*OO[[#This Row],[48]]</f>
        <v>5.6285657395199998E-7</v>
      </c>
      <c r="AY63" s="10">
        <f>3/24000000*OO[[#This Row],[107 (02JUL1985 06:00:00)-Water Temperature (C)]]*OO[[#This Row],[49]]</f>
        <v>5.1944279283300001E-7</v>
      </c>
      <c r="AZ63" s="10">
        <f>3/24000000*OO[[#This Row],[108 (02JUL1985 09:00:00)-Water Temperature (C)]]*OO[[#This Row],[50]]</f>
        <v>5.0689232455274995E-7</v>
      </c>
      <c r="BA63" s="10">
        <f>3/24000000*OO[[#This Row],[109 (02JUL1985 12:00:00)-Water Temperature (C)]]*OO[[#This Row],[51]]</f>
        <v>5.0352097658799999E-7</v>
      </c>
      <c r="BB63" s="10">
        <f>3/24000000*OO[[#This Row],[110 (02JUL1985 15:00:00)-Water Temperature (C)]]*OO[[#This Row],[52]]</f>
        <v>4.9923911115000003E-7</v>
      </c>
      <c r="BC63" s="10">
        <f>3/24000000*OO[[#This Row],[111 (02JUL1985 18:00:00)-Water Temperature (C)]]*OO[[#This Row],[53]]</f>
        <v>5.032011085335E-7</v>
      </c>
      <c r="BD63" s="10">
        <f>3/24000000*OO[[#This Row],[112 (02JUL1985 21:00:00)-Water Temperature (C)]]*OO[[#This Row],[54]]</f>
        <v>5.0032942582300009E-7</v>
      </c>
      <c r="BE63" s="10">
        <f>3/24000000*OO[[#This Row],[113 (03JUL1985 00:00:00)-Water Temperature (C)]]*OO[[#This Row],[55]]</f>
        <v>4.7598032258437503E-7</v>
      </c>
      <c r="BF63" s="10">
        <f>3/24000000*OO[[#This Row],[114 (03JUL1985 03:00:00)-Water Temperature (C)]]*OO[[#This Row],[56]]</f>
        <v>4.4035963897724999E-7</v>
      </c>
      <c r="BG63" s="10">
        <f>3/24000000*OO[[#This Row],[115 (03JUL1985 06:00:00)-Water Temperature (C)]]*OO[[#This Row],[57]]</f>
        <v>4.0071976578399998E-7</v>
      </c>
      <c r="BH63" s="10">
        <f>3/24000000*OO[[#This Row],[116 (03JUL1985 09:00:00)-Water Temperature (C)]]*OO[[#This Row],[58]]</f>
        <v>3.8196430857774997E-7</v>
      </c>
      <c r="BI63" s="10">
        <f>3/24000000*OO[[#This Row],[117 (03JUL1985 12:00:00)-Water Temperature (C)]]*OO[[#This Row],[59]]</f>
        <v>3.7688879121862502E-7</v>
      </c>
      <c r="BJ63" s="10">
        <f>3/24000000*OO[[#This Row],[118 (03JUL1985 15:00:00)-Water Temperature (C)]]*OO[[#This Row],[60]]</f>
        <v>3.7266975229874996E-7</v>
      </c>
      <c r="BK63" s="10">
        <f>3/24000000*OO[[#This Row],[119 (03JUL1985 18:00:00)-Water Temperature (C)]]*OO[[#This Row],[61]]</f>
        <v>3.7293436401599997E-7</v>
      </c>
      <c r="BL63" s="10">
        <f>3/24000000*OO[[#This Row],[120 (03JUL1985 21:00:00)-Water Temperature (C)]]*OO[[#This Row],[62]]</f>
        <v>3.6723393848899999E-7</v>
      </c>
      <c r="BM63" s="10">
        <f>3/24000000*OO[[#This Row],[121 (04JUL1985 00:00:00)-Water Temperature (C)]]*OO[[#This Row],[63]]</f>
        <v>3.5200617807499994E-7</v>
      </c>
      <c r="BN63" s="10">
        <f>3/24000000*OO[[#This Row],[122 (04JUL1985 03:00:00)-Water Temperature (C)]]*OO[[#This Row],[64]]</f>
        <v>3.3090900249699999E-7</v>
      </c>
      <c r="BO63" s="10">
        <f>3/24000000*OO[[#This Row],[123 (04JUL1985 06:00:00)-Water Temperature (C)]]*OO[[#This Row],[65]]</f>
        <v>3.0450577904925E-7</v>
      </c>
      <c r="BP63" s="10">
        <f>3/24000000*OO[[#This Row],[124 (04JUL1985 09:00:00)-Water Temperature (C)]]*OO[[#This Row],[66]]</f>
        <v>2.8424463179887497E-7</v>
      </c>
      <c r="BQ63" s="10">
        <f>3/24000000*OO[[#This Row],[125 (04JUL1985 12:00:00)-Water Temperature (C)]]*OO[[#This Row],[67]]</f>
        <v>2.6518864030999997E-7</v>
      </c>
      <c r="BR63" s="10">
        <f>3/24000000*OO[[#This Row],[126 (04JUL1985 15:00:00)-Water Temperature (C)]]*OO[[#This Row],[68]]</f>
        <v>2.5295489505624994E-7</v>
      </c>
      <c r="BS63" s="10">
        <f>3/24000000*OO[[#This Row],[127 (04JUL1985 18:00:00)-Water Temperature (C)]]*OO[[#This Row],[69]]</f>
        <v>2.4373029988187501E-7</v>
      </c>
      <c r="BT63" s="10">
        <f>3/24000000*OO[[#This Row],[128 (04JUL1985 21:00:00)-Water Temperature (C)]]*OO[[#This Row],[70]]</f>
        <v>2.3443038407499998E-7</v>
      </c>
      <c r="BU63" s="10">
        <f>3/24000000*OO[[#This Row],[129 (05JUL1985 00:00:00)-Water Temperature (C)]]*OO[[#This Row],[71]]</f>
        <v>2.25498957507625E-7</v>
      </c>
      <c r="BV63" s="10">
        <f>3/24000000*OO[[#This Row],[130 (05JUL1985 03:00:00)-Water Temperature (C)]]*OO[[#This Row],[72]]</f>
        <v>2.1463068130124999E-7</v>
      </c>
      <c r="BW63" s="10">
        <f>3/24000000*OO[[#This Row],[131 (05JUL1985 06:00:00)-Water Temperature (C)]]*OO[[#This Row],[73]]</f>
        <v>2.0068530725437501E-7</v>
      </c>
      <c r="BX63" s="10">
        <f>3/24000000*OO[[#This Row],[132 (05JUL1985 09:00:00)-Water Temperature (C)]]*OO[[#This Row],[74]]</f>
        <v>1.9526016292474999E-7</v>
      </c>
      <c r="BY63" s="10">
        <f>3/24000000*OO[[#This Row],[133 (05JUL1985 12:00:00)-Water Temperature (C)]]*OO[[#This Row],[75]]</f>
        <v>1.90342672996E-7</v>
      </c>
      <c r="BZ63" s="10">
        <f>3/24000000*OO[[#This Row],[134 (05JUL1985 15:00:00)-Water Temperature (C)]]*OO[[#This Row],[76]]</f>
        <v>1.8756292886099999E-7</v>
      </c>
      <c r="CA63" s="10">
        <f>3/24000000*OO[[#This Row],[135 (05JUL1985 18:00:00)-Water Temperature (C)]]*OO[[#This Row],[77]]</f>
        <v>1.9008156579587497E-7</v>
      </c>
      <c r="CB63" s="10">
        <f>3/24000000*OO[[#This Row],[136 (05JUL1985 21:00:00)-Water Temperature (C)]]*OO[[#This Row],[78]]</f>
        <v>1.925117431895E-7</v>
      </c>
      <c r="CC63" s="10">
        <f>3/24000000*OO[[#This Row],[137 (06JUL1985 00:00:00)-Water Temperature (C)]]*OO[[#This Row],[79]]</f>
        <v>1.8868146296399997E-7</v>
      </c>
      <c r="CD63" s="10">
        <f>3/24000000*OO[[#This Row],[138 (06JUL1985 03:00:00)-Water Temperature (C)]]*OO[[#This Row],[80]]</f>
        <v>1.8043694134762501E-7</v>
      </c>
      <c r="CE63" s="10">
        <f>3/24000000*OO[[#This Row],[139 (06JUL1985 06:00:00)-Water Temperature (C)]]*OO[[#This Row],[81]]</f>
        <v>1.71632818744125E-7</v>
      </c>
      <c r="CF63" s="10">
        <f>3/24000000*OO[[#This Row],[140 (06JUL1985 09:00:00)-Water Temperature (C)]]*OO[[#This Row],[82]]</f>
        <v>1.7355064260262499E-7</v>
      </c>
      <c r="CG63" s="10">
        <f>3/24000000*OO[[#This Row],[141 (06JUL1985 12:00:00)-Water Temperature (C)]]*OO[[#This Row],[83]]</f>
        <v>1.7562398122637498E-7</v>
      </c>
      <c r="CH63" s="10">
        <f>3/24000000*OO[[#This Row],[142 (06JUL1985 15:00:00)-Water Temperature (C)]]*OO[[#This Row],[84]]</f>
        <v>1.764579759936E-7</v>
      </c>
      <c r="CI63" s="10">
        <f>3/24000000*OO[[#This Row],[143 (06JUL1985 18:00:00)-Water Temperature (C)]]*OO[[#This Row],[85]]</f>
        <v>1.8024893114325003E-7</v>
      </c>
      <c r="CJ63" s="10">
        <f>3/24000000*OO[[#This Row],[144 (06JUL1985 21:00:00)-Water Temperature (C)]]*OO[[#This Row],[86]]</f>
        <v>1.7681677078477499E-7</v>
      </c>
      <c r="CK63" s="10">
        <f>3/24000000*OO[[#This Row],[145 (07JUL1985 00:00:00)-Water Temperature (C)]]*OO[[#This Row],[87]]</f>
        <v>1.6319335520171249E-7</v>
      </c>
      <c r="CL63" s="10">
        <f>3/24000000*OO[[#This Row],[146 (07JUL1985 03:00:00)-Water Temperature (C)]]*OO[[#This Row],[88]]</f>
        <v>1.4878597618494997E-7</v>
      </c>
      <c r="CM63" s="10">
        <f>3/24000000*OO[[#This Row],[147 (07JUL1985 06:00:00)-Water Temperature (C)]]*OO[[#This Row],[89]]</f>
        <v>1.363412063176625E-7</v>
      </c>
      <c r="CN63" s="10">
        <f>3/24000000*OO[[#This Row],[148 (07JUL1985 09:00:00)-Water Temperature (C)]]*OO[[#This Row],[90]]</f>
        <v>1.3142828566937502E-7</v>
      </c>
      <c r="CO63" s="10">
        <f>3/24000000*OO[[#This Row],[149 (07JUL1985 12:00:00)-Water Temperature (C)]]*OO[[#This Row],[91]]</f>
        <v>1.2800607906723751E-7</v>
      </c>
      <c r="CP63" s="10">
        <f>3/24000000*OO[[#This Row],[150 (07JUL1985 15:00:00)-Water Temperature (C)]]*OO[[#This Row],[92]]</f>
        <v>1.2453266952150001E-7</v>
      </c>
      <c r="CQ63" s="10">
        <f>3/24000000*OO[[#This Row],[151 (07JUL1985 18:00:00)-Water Temperature (C)]]*OO[[#This Row],[93]]</f>
        <v>1.2805053096389999E-7</v>
      </c>
      <c r="CR63" s="10">
        <f>3/24000000*OO[[#This Row],[152 (07JUL1985 21:00:00)-Water Temperature (C)]]*OO[[#This Row],[94]]</f>
        <v>1.344209624604E-7</v>
      </c>
      <c r="CS63" s="10">
        <f>3/24000000*OO[[#This Row],[153 (08JUL1985 00:00:00)-Water Temperature (C)]]*OO[[#This Row],[95]]</f>
        <v>1.3692582198269997E-7</v>
      </c>
      <c r="CT63" s="10">
        <f>3/24000000*OO[[#This Row],[154 (08JUL1985 03:00:00)-Water Temperature (C)]]*OO[[#This Row],[96]]</f>
        <v>1.3414301807279999E-7</v>
      </c>
      <c r="CU63" s="10">
        <f>3/24000000*OO[[#This Row],[155 (08JUL1985 06:00:00)-Water Temperature (C)]]*OO[[#This Row],[97]]</f>
        <v>1.2705401783549999E-7</v>
      </c>
      <c r="CV63" s="10">
        <f>3/24000000*OO[[#This Row],[156 (08JUL1985 09:00:00)-Water Temperature (C)]]*OO[[#This Row],[98]]</f>
        <v>1.1840024616589999E-7</v>
      </c>
      <c r="CW63" s="10">
        <f>3/24000000*OO[[#This Row],[157 (08JUL1985 12:00:00)-Water Temperature (C)]]*OO[[#This Row],[99]]</f>
        <v>1.13859701795125E-7</v>
      </c>
    </row>
    <row r="64" spans="1:101" x14ac:dyDescent="0.35">
      <c r="A64" t="s">
        <v>69</v>
      </c>
      <c r="B64">
        <v>923.14170000000001</v>
      </c>
      <c r="C64" s="10">
        <f>3/24*OO[[#This Row],[59 (26JUN1985 06:00:00)-Water Temperature (C)]]*OO[[#This Row],[1]]/SUM(OO[1])</f>
        <v>4.1612939943393537E-15</v>
      </c>
      <c r="D64" s="10">
        <f>3/24*OO[[#This Row],[60 (26JUN1985 09:00:00)-Water Temperature (C)]]*OO[[#This Row],[2]]/SUM(OO[2])</f>
        <v>5.0565445177716998E-5</v>
      </c>
      <c r="E64" s="10">
        <f>3/24*OO[[#This Row],[61 (26JUN1985 12:00:00)-Water Temperature (C)]]*OO[[#This Row],[3]]/SUM(OO[3])</f>
        <v>2.8734202514117967E-2</v>
      </c>
      <c r="F64" s="10">
        <f>3/24*OO[[#This Row],[62 (26JUN1985 15:00:00)-Water Temperature (C)]]*OO[[#This Row],[4]]/SUM(OO[4])</f>
        <v>0.11034795235006138</v>
      </c>
      <c r="G64" s="10">
        <f>3/24*OO[[#This Row],[63 (26JUN1985 18:00:00)-Water Temperature (C)]]*OO[[#This Row],[5]]/SUM(OO[5])</f>
        <v>4.9642569364149493E-2</v>
      </c>
      <c r="H64" s="10">
        <f>3/24*OO[[#This Row],[64 (26JUN1985 21:00:00)-Water Temperature (C)]]*OO[[#This Row],[6]]/SUM(OO[6])</f>
        <v>6.7588156222964518E-3</v>
      </c>
      <c r="I64" s="10">
        <f>3/24*OO[[#This Row],[65 (27JUN1985 00:00:00)-Water Temperature (C)]]*OO[[#This Row],[7]]/SUM(OO[7])</f>
        <v>5.1461777015595418E-4</v>
      </c>
      <c r="J64" s="10">
        <f>3/24*OO[[#This Row],[66 (27JUN1985 03:00:00)-Water Temperature (C)]]*OO[[#This Row],[8]]/SUM(OO[8])</f>
        <v>7.6479048920188197E-5</v>
      </c>
      <c r="K64" s="10">
        <f>3/24*OO[[#This Row],[67 (27JUN1985 06:00:00)-Water Temperature (C)]]*OO[[#This Row],[9]]/SUM(OO[9])</f>
        <v>4.9192092135796713E-5</v>
      </c>
      <c r="L64" s="10">
        <f>3/24*OO[[#This Row],[68 (27JUN1985 09:00:00)-Water Temperature (C)]]*OO[[#This Row],[10]]/SUM(OO[10])</f>
        <v>4.1767058315430997E-5</v>
      </c>
      <c r="M64" s="10">
        <f>3/24*OO[[#This Row],[69 (27JUN1985 12:00:00)-Water Temperature (C)]]*OO[[#This Row],[11]]/SUM(OO[11])</f>
        <v>3.7977356647116183E-5</v>
      </c>
      <c r="N64" s="10">
        <f>3/24*OO[[#This Row],[70 (27JUN1985 15:00:00)-Water Temperature (C)]]*OO[[#This Row],[12]]/SUM(OO[12])</f>
        <v>3.6427149273930783E-5</v>
      </c>
      <c r="O64" s="10">
        <f>3/24*OO[[#This Row],[71 (27JUN1985 18:00:00)-Water Temperature (C)]]*OO[[#This Row],[13]]/SUM(OO[13])</f>
        <v>3.9583218816248395E-5</v>
      </c>
      <c r="P64" s="10">
        <f>3/24*OO[[#This Row],[72 (27JUN1985 21:00:00)-Water Temperature (C)]]*OO[[#This Row],[14]]/SUM(OO[14])</f>
        <v>4.374324722307459E-5</v>
      </c>
      <c r="Q64" s="10">
        <f>3/24*OO[[#This Row],[73 (28JUN1985 00:00:00)-Water Temperature (C)]]*OO[[#This Row],[15]]/SUM(OO[15])</f>
        <v>4.3855944647260276E-5</v>
      </c>
      <c r="R64" s="10">
        <f>3/24*OO[[#This Row],[74 (28JUN1985 03:00:00)-Water Temperature (C)]]*OO[[#This Row],[16]]/SUM(OO[16])</f>
        <v>4.0301259971057803E-5</v>
      </c>
      <c r="S64" s="10">
        <f>3/24*OO[[#This Row],[75 (28JUN1985 06:00:00)-Water Temperature (C)]]*OO[[#This Row],[17]]/SUM(OO[17])</f>
        <v>3.5232319042501332E-5</v>
      </c>
      <c r="T64" s="10">
        <f>3/24*OO[[#This Row],[76 (28JUN1985 09:00:00)-Water Temperature (C)]]*OO[[#This Row],[18]]/SUM(OO[18])</f>
        <v>3.1375434578404374E-5</v>
      </c>
      <c r="U64" s="10">
        <f>3/24*OO[[#This Row],[77 (28JUN1985 12:00:00)-Water Temperature (C)]]*OO[[#This Row],[19]]/SUM(OO[19])</f>
        <v>2.8986425174477375E-5</v>
      </c>
      <c r="V64" s="10">
        <f>3/24000000*OO[[#This Row],[78 (28JUN1985 15:00:00)-Water Temperature (C)]]*OO[[#This Row],[20]]</f>
        <v>2.7085166158049998E-5</v>
      </c>
      <c r="W64" s="10">
        <f>3/24000000*OO[[#This Row],[79 (28JUN1985 18:00:00)-Water Temperature (C)]]*OO[[#This Row],[21]]</f>
        <v>2.4432371829512498E-5</v>
      </c>
      <c r="X64" s="10">
        <f>3/24000000*OO[[#This Row],[80 (28JUN1985 21:00:00)-Water Temperature (C)]]*OO[[#This Row],[22]]</f>
        <v>2.0458802871899998E-5</v>
      </c>
      <c r="Y64" s="10">
        <f>3/24000000*OO[[#This Row],[81 (29JUN1985 00:00:00)-Water Temperature (C)]]*OO[[#This Row],[23]]</f>
        <v>1.6598460309554998E-5</v>
      </c>
      <c r="Z64" s="10">
        <f>3/24000000*OO[[#This Row],[82 (29JUN1985 03:00:00)-Water Temperature (C)]]*OO[[#This Row],[24]]</f>
        <v>1.3580530855462499E-5</v>
      </c>
      <c r="AA64" s="10">
        <f>3/24000000*OO[[#This Row],[83 (29JUN1985 06:00:00)-Water Temperature (C)]]*OO[[#This Row],[25]]</f>
        <v>1.1177485517219998E-5</v>
      </c>
      <c r="AB64" s="10">
        <f>3/24000000*OO[[#This Row],[84 (29JUN1985 09:00:00)-Water Temperature (C)]]*OO[[#This Row],[26]]</f>
        <v>9.5122108860524983E-6</v>
      </c>
      <c r="AC64" s="10">
        <f>3/24000000*OO[[#This Row],[85 (29JUN1985 12:00:00)-Water Temperature (C)]]*OO[[#This Row],[27]]</f>
        <v>8.4588160437399986E-6</v>
      </c>
      <c r="AD64" s="10">
        <f>3/24000000*OO[[#This Row],[86 (29JUN1985 15:00:00)-Water Temperature (C)]]*OO[[#This Row],[28]]</f>
        <v>7.6139189239799995E-6</v>
      </c>
      <c r="AE64" s="10">
        <f>3/24000000*OO[[#This Row],[88 (29JUN1985 21:00:00)-Water Temperature (C)]]*OO[[#This Row],[30]]</f>
        <v>5.1792744134250004E-6</v>
      </c>
      <c r="AF64" s="10">
        <f>3/24000000*OO[[#This Row],[88 (29JUN1985 21:00:00)-Water Temperature (C)]]*OO[[#This Row],[30]]</f>
        <v>5.1792744134250004E-6</v>
      </c>
      <c r="AG64" s="10">
        <f>3/24000000*OO[[#This Row],[89 (30JUN1985 00:00:00)-Water Temperature (C)]]*OO[[#This Row],[31]]</f>
        <v>3.65353373271875E-6</v>
      </c>
      <c r="AH64" s="10">
        <f>3/24000000*OO[[#This Row],[90 (30JUN1985 03:00:00)-Water Temperature (C)]]*OO[[#This Row],[32]]</f>
        <v>2.5385571011449996E-6</v>
      </c>
      <c r="AI64" s="10">
        <f>3/24000000*OO[[#This Row],[91 (30JUN1985 06:00:00)-Water Temperature (C)]]*OO[[#This Row],[33]]</f>
        <v>1.8470142815E-6</v>
      </c>
      <c r="AJ64" s="10">
        <f>3/24000000*OO[[#This Row],[92 (30JUN1985 09:00:00)-Water Temperature (C)]]*OO[[#This Row],[34]]</f>
        <v>1.4761384232088748E-6</v>
      </c>
      <c r="AK64" s="10">
        <f>3/24000000*OO[[#This Row],[93 (30JUN1985 12:00:00)-Water Temperature (C)]]*OO[[#This Row],[35]]</f>
        <v>1.2944625582198749E-6</v>
      </c>
      <c r="AL64" s="10">
        <f>3/24000000*OO[[#This Row],[94 (30JUN1985 15:00:00)-Water Temperature (C)]]*OO[[#This Row],[36]]</f>
        <v>1.207068503435E-6</v>
      </c>
      <c r="AM64" s="10">
        <f>3/24000000*OO[[#This Row],[95 (30JUN1985 18:00:00)-Water Temperature (C)]]*OO[[#This Row],[37]]</f>
        <v>1.1448763305156249E-6</v>
      </c>
      <c r="AN64" s="10">
        <f>3/24000000*OO[[#This Row],[96 (30JUN1985 21:00:00)-Water Temperature (C)]]*OO[[#This Row],[38]]</f>
        <v>1.04903327707425E-6</v>
      </c>
      <c r="AO64" s="10">
        <f>3/24000000*OO[[#This Row],[97 (01JUL1985 00:00:00)-Water Temperature (C)]]*OO[[#This Row],[39]]</f>
        <v>9.4324752658474989E-7</v>
      </c>
      <c r="AP64" s="10">
        <f>3/24000000*OO[[#This Row],[98 (01JUL1985 03:00:00)-Water Temperature (C)]]*OO[[#This Row],[40]]</f>
        <v>8.5360767756749997E-7</v>
      </c>
      <c r="AQ64" s="10">
        <f>3/24000000*OO[[#This Row],[99 (01JUL1985 06:00:00)-Water Temperature (C)]]*OO[[#This Row],[41]]</f>
        <v>7.775151006179999E-7</v>
      </c>
      <c r="AR64" s="10">
        <f>3/24000000*OO[[#This Row],[100 (01JUL1985 09:00:00)-Water Temperature (C)]]*OO[[#This Row],[42]]</f>
        <v>7.4608113216450004E-7</v>
      </c>
      <c r="AS64" s="10">
        <f>3/24000000*OO[[#This Row],[101 (01JUL1985 12:00:00)-Water Temperature (C)]]*OO[[#This Row],[43]]</f>
        <v>7.2133332275999994E-7</v>
      </c>
      <c r="AT64" s="10">
        <f>3/24000000*OO[[#This Row],[102 (01JUL1985 15:00:00)-Water Temperature (C)]]*OO[[#This Row],[44]]</f>
        <v>6.9577272119049995E-7</v>
      </c>
      <c r="AU64" s="10">
        <f>3/24000000*OO[[#This Row],[103 (01JUL1985 18:00:00)-Water Temperature (C)]]*OO[[#This Row],[45]]</f>
        <v>6.7995374145300006E-7</v>
      </c>
      <c r="AV64" s="10">
        <f>3/24000000*OO[[#This Row],[104 (01JUL1985 21:00:00)-Water Temperature (C)]]*OO[[#This Row],[46]]</f>
        <v>6.7665467986875007E-7</v>
      </c>
      <c r="AW64" s="10">
        <f>3/24000000*OO[[#This Row],[105 (02JUL1985 00:00:00)-Water Temperature (C)]]*OO[[#This Row],[47]]</f>
        <v>6.6571850197987505E-7</v>
      </c>
      <c r="AX64" s="10">
        <f>3/24000000*OO[[#This Row],[106 (02JUL1985 03:00:00)-Water Temperature (C)]]*OO[[#This Row],[48]]</f>
        <v>6.3371705695649999E-7</v>
      </c>
      <c r="AY64" s="10">
        <f>3/24000000*OO[[#This Row],[107 (02JUL1985 06:00:00)-Water Temperature (C)]]*OO[[#This Row],[49]]</f>
        <v>5.8782726475087503E-7</v>
      </c>
      <c r="AZ64" s="10">
        <f>3/24000000*OO[[#This Row],[108 (02JUL1985 09:00:00)-Water Temperature (C)]]*OO[[#This Row],[50]]</f>
        <v>5.7324803019137495E-7</v>
      </c>
      <c r="BA64" s="10">
        <f>3/24000000*OO[[#This Row],[109 (02JUL1985 12:00:00)-Water Temperature (C)]]*OO[[#This Row],[51]]</f>
        <v>5.6876129080999997E-7</v>
      </c>
      <c r="BB64" s="10">
        <f>3/24000000*OO[[#This Row],[110 (02JUL1985 15:00:00)-Water Temperature (C)]]*OO[[#This Row],[52]]</f>
        <v>5.6325532578000004E-7</v>
      </c>
      <c r="BC64" s="10">
        <f>3/24000000*OO[[#This Row],[111 (02JUL1985 18:00:00)-Water Temperature (C)]]*OO[[#This Row],[53]]</f>
        <v>5.6553632619274995E-7</v>
      </c>
      <c r="BD64" s="10">
        <f>3/24000000*OO[[#This Row],[112 (02JUL1985 21:00:00)-Water Temperature (C)]]*OO[[#This Row],[54]]</f>
        <v>5.6121601449449994E-7</v>
      </c>
      <c r="BE64" s="10">
        <f>3/24000000*OO[[#This Row],[113 (03JUL1985 00:00:00)-Water Temperature (C)]]*OO[[#This Row],[55]]</f>
        <v>5.3532015530175002E-7</v>
      </c>
      <c r="BF64" s="10">
        <f>3/24000000*OO[[#This Row],[114 (03JUL1985 03:00:00)-Water Temperature (C)]]*OO[[#This Row],[56]]</f>
        <v>4.9698284663449999E-7</v>
      </c>
      <c r="BG64" s="10">
        <f>3/24000000*OO[[#This Row],[115 (03JUL1985 06:00:00)-Water Temperature (C)]]*OO[[#This Row],[57]]</f>
        <v>4.5377002602499992E-7</v>
      </c>
      <c r="BH64" s="10">
        <f>3/24000000*OO[[#This Row],[116 (03JUL1985 09:00:00)-Water Temperature (C)]]*OO[[#This Row],[58]]</f>
        <v>4.3267348637549994E-7</v>
      </c>
      <c r="BI64" s="10">
        <f>3/24000000*OO[[#This Row],[117 (03JUL1985 12:00:00)-Water Temperature (C)]]*OO[[#This Row],[59]]</f>
        <v>4.2645112271387493E-7</v>
      </c>
      <c r="BJ64" s="10">
        <f>3/24000000*OO[[#This Row],[118 (03JUL1985 15:00:00)-Water Temperature (C)]]*OO[[#This Row],[60]]</f>
        <v>4.2102651112424994E-7</v>
      </c>
      <c r="BK64" s="10">
        <f>3/24000000*OO[[#This Row],[119 (03JUL1985 18:00:00)-Water Temperature (C)]]*OO[[#This Row],[61]]</f>
        <v>4.19607006937625E-7</v>
      </c>
      <c r="BL64" s="10">
        <f>3/24000000*OO[[#This Row],[120 (03JUL1985 21:00:00)-Water Temperature (C)]]*OO[[#This Row],[62]]</f>
        <v>4.120812926125E-7</v>
      </c>
      <c r="BM64" s="10">
        <f>3/24000000*OO[[#This Row],[121 (04JUL1985 00:00:00)-Water Temperature (C)]]*OO[[#This Row],[63]]</f>
        <v>3.9547835038349998E-7</v>
      </c>
      <c r="BN64" s="10">
        <f>3/24000000*OO[[#This Row],[122 (04JUL1985 03:00:00)-Water Temperature (C)]]*OO[[#This Row],[64]]</f>
        <v>3.7288175348024999E-7</v>
      </c>
      <c r="BO64" s="10">
        <f>3/24000000*OO[[#This Row],[123 (04JUL1985 06:00:00)-Water Temperature (C)]]*OO[[#This Row],[65]]</f>
        <v>3.4468072613249996E-7</v>
      </c>
      <c r="BP64" s="10">
        <f>3/24000000*OO[[#This Row],[124 (04JUL1985 09:00:00)-Water Temperature (C)]]*OO[[#This Row],[66]]</f>
        <v>3.2241104411774998E-7</v>
      </c>
      <c r="BQ64" s="10">
        <f>3/24000000*OO[[#This Row],[125 (04JUL1985 12:00:00)-Water Temperature (C)]]*OO[[#This Row],[67]]</f>
        <v>3.0064681951699994E-7</v>
      </c>
      <c r="BR64" s="10">
        <f>3/24000000*OO[[#This Row],[126 (04JUL1985 15:00:00)-Water Temperature (C)]]*OO[[#This Row],[68]]</f>
        <v>2.8591569392399997E-7</v>
      </c>
      <c r="BS64" s="10">
        <f>3/24000000*OO[[#This Row],[127 (04JUL1985 18:00:00)-Water Temperature (C)]]*OO[[#This Row],[69]]</f>
        <v>2.7417922353637496E-7</v>
      </c>
      <c r="BT64" s="10">
        <f>3/24000000*OO[[#This Row],[128 (04JUL1985 21:00:00)-Water Temperature (C)]]*OO[[#This Row],[70]]</f>
        <v>2.6331253074999999E-7</v>
      </c>
      <c r="BU64" s="10">
        <f>3/24000000*OO[[#This Row],[129 (05JUL1985 00:00:00)-Water Temperature (C)]]*OO[[#This Row],[71]]</f>
        <v>2.5322493717675E-7</v>
      </c>
      <c r="BV64" s="10">
        <f>3/24000000*OO[[#This Row],[130 (05JUL1985 03:00:00)-Water Temperature (C)]]*OO[[#This Row],[72]]</f>
        <v>2.4161047647824998E-7</v>
      </c>
      <c r="BW64" s="10">
        <f>3/24000000*OO[[#This Row],[131 (05JUL1985 06:00:00)-Water Temperature (C)]]*OO[[#This Row],[73]]</f>
        <v>2.2651720832399998E-7</v>
      </c>
      <c r="BX64" s="10">
        <f>3/24000000*OO[[#This Row],[132 (05JUL1985 09:00:00)-Water Temperature (C)]]*OO[[#This Row],[74]]</f>
        <v>2.2040863948662497E-7</v>
      </c>
      <c r="BY64" s="10">
        <f>3/24000000*OO[[#This Row],[133 (05JUL1985 12:00:00)-Water Temperature (C)]]*OO[[#This Row],[75]]</f>
        <v>2.1449541420999999E-7</v>
      </c>
      <c r="BZ64" s="10">
        <f>3/24000000*OO[[#This Row],[134 (05JUL1985 15:00:00)-Water Temperature (C)]]*OO[[#This Row],[76]]</f>
        <v>2.1112981404937498E-7</v>
      </c>
      <c r="CA64" s="10">
        <f>3/24000000*OO[[#This Row],[135 (05JUL1985 18:00:00)-Water Temperature (C)]]*OO[[#This Row],[77]]</f>
        <v>2.1276299734299998E-7</v>
      </c>
      <c r="CB64" s="10">
        <f>3/24000000*OO[[#This Row],[136 (05JUL1985 21:00:00)-Water Temperature (C)]]*OO[[#This Row],[78]]</f>
        <v>2.1506918771099998E-7</v>
      </c>
      <c r="CC64" s="10">
        <f>3/24000000*OO[[#This Row],[137 (06JUL1985 00:00:00)-Water Temperature (C)]]*OO[[#This Row],[79]]</f>
        <v>2.1124231624949997E-7</v>
      </c>
      <c r="CD64" s="10">
        <f>3/24000000*OO[[#This Row],[138 (06JUL1985 03:00:00)-Water Temperature (C)]]*OO[[#This Row],[80]]</f>
        <v>2.0269729584824999E-7</v>
      </c>
      <c r="CE64" s="10">
        <f>3/24000000*OO[[#This Row],[139 (06JUL1985 06:00:00)-Water Temperature (C)]]*OO[[#This Row],[81]]</f>
        <v>1.9337465915274998E-7</v>
      </c>
      <c r="CF64" s="10">
        <f>3/24000000*OO[[#This Row],[140 (06JUL1985 09:00:00)-Water Temperature (C)]]*OO[[#This Row],[82]]</f>
        <v>1.9547132469749998E-7</v>
      </c>
      <c r="CG64" s="10">
        <f>3/24000000*OO[[#This Row],[141 (06JUL1985 12:00:00)-Water Temperature (C)]]*OO[[#This Row],[83]]</f>
        <v>1.9789495796349999E-7</v>
      </c>
      <c r="CH64" s="10">
        <f>3/24000000*OO[[#This Row],[142 (06JUL1985 15:00:00)-Water Temperature (C)]]*OO[[#This Row],[84]]</f>
        <v>1.9890907001225002E-7</v>
      </c>
      <c r="CI64" s="10">
        <f>3/24000000*OO[[#This Row],[143 (06JUL1985 18:00:00)-Water Temperature (C)]]*OO[[#This Row],[85]]</f>
        <v>2.027411568E-7</v>
      </c>
      <c r="CJ64" s="10">
        <f>3/24000000*OO[[#This Row],[144 (06JUL1985 21:00:00)-Water Temperature (C)]]*OO[[#This Row],[86]]</f>
        <v>1.9900086024690001E-7</v>
      </c>
      <c r="CK64" s="10">
        <f>3/24000000*OO[[#This Row],[145 (07JUL1985 00:00:00)-Water Temperature (C)]]*OO[[#This Row],[87]]</f>
        <v>1.8418330522709999E-7</v>
      </c>
      <c r="CL64" s="10">
        <f>3/24000000*OO[[#This Row],[146 (07JUL1985 03:00:00)-Water Temperature (C)]]*OO[[#This Row],[88]]</f>
        <v>1.68105774469025E-7</v>
      </c>
      <c r="CM64" s="10">
        <f>3/24000000*OO[[#This Row],[147 (07JUL1985 06:00:00)-Water Temperature (C)]]*OO[[#This Row],[89]]</f>
        <v>1.5428973060135002E-7</v>
      </c>
      <c r="CN64" s="10">
        <f>3/24000000*OO[[#This Row],[148 (07JUL1985 09:00:00)-Water Temperature (C)]]*OO[[#This Row],[90]]</f>
        <v>1.4874110571645001E-7</v>
      </c>
      <c r="CO64" s="10">
        <f>3/24000000*OO[[#This Row],[149 (07JUL1985 12:00:00)-Water Temperature (C)]]*OO[[#This Row],[91]]</f>
        <v>1.4496630799125E-7</v>
      </c>
      <c r="CP64" s="10">
        <f>3/24000000*OO[[#This Row],[150 (07JUL1985 15:00:00)-Water Temperature (C)]]*OO[[#This Row],[92]]</f>
        <v>1.4070217602425001E-7</v>
      </c>
      <c r="CQ64" s="10">
        <f>3/24000000*OO[[#This Row],[151 (07JUL1985 18:00:00)-Water Temperature (C)]]*OO[[#This Row],[93]]</f>
        <v>1.43168859906775E-7</v>
      </c>
      <c r="CR64" s="10">
        <f>3/24000000*OO[[#This Row],[152 (07JUL1985 21:00:00)-Water Temperature (C)]]*OO[[#This Row],[94]]</f>
        <v>1.493757475945625E-7</v>
      </c>
      <c r="CS64" s="10">
        <f>3/24000000*OO[[#This Row],[153 (08JUL1985 00:00:00)-Water Temperature (C)]]*OO[[#This Row],[95]]</f>
        <v>1.5266748756986245E-7</v>
      </c>
      <c r="CT64" s="10">
        <f>3/24000000*OO[[#This Row],[154 (08JUL1985 03:00:00)-Water Temperature (C)]]*OO[[#This Row],[96]]</f>
        <v>1.503888701922E-7</v>
      </c>
      <c r="CU64" s="10">
        <f>3/24000000*OO[[#This Row],[155 (08JUL1985 06:00:00)-Water Temperature (C)]]*OO[[#This Row],[97]]</f>
        <v>1.4321574814689999E-7</v>
      </c>
      <c r="CV64" s="10">
        <f>3/24000000*OO[[#This Row],[156 (08JUL1985 09:00:00)-Water Temperature (C)]]*OO[[#This Row],[98]]</f>
        <v>1.3393928926446251E-7</v>
      </c>
      <c r="CW64" s="10">
        <f>3/24000000*OO[[#This Row],[157 (08JUL1985 12:00:00)-Water Temperature (C)]]*OO[[#This Row],[99]]</f>
        <v>1.2876165503527497E-7</v>
      </c>
    </row>
    <row r="65" spans="1:101" x14ac:dyDescent="0.35">
      <c r="A65" t="s">
        <v>70</v>
      </c>
      <c r="B65">
        <v>914.79319999999996</v>
      </c>
      <c r="C65" s="10">
        <f>3/24*OO[[#This Row],[59 (26JUN1985 06:00:00)-Water Temperature (C)]]*OO[[#This Row],[1]]/SUM(OO[1])</f>
        <v>7.0132205429390909E-16</v>
      </c>
      <c r="D65" s="10">
        <f>3/24*OO[[#This Row],[60 (26JUN1985 09:00:00)-Water Temperature (C)]]*OO[[#This Row],[2]]/SUM(OO[2])</f>
        <v>1.7374404619836453E-5</v>
      </c>
      <c r="E65" s="10">
        <f>3/24*OO[[#This Row],[61 (26JUN1985 12:00:00)-Water Temperature (C)]]*OO[[#This Row],[3]]/SUM(OO[3])</f>
        <v>2.2127051948208427E-2</v>
      </c>
      <c r="F65" s="10">
        <f>3/24*OO[[#This Row],[62 (26JUN1985 15:00:00)-Water Temperature (C)]]*OO[[#This Row],[4]]/SUM(OO[4])</f>
        <v>0.12118832007267293</v>
      </c>
      <c r="G65" s="10">
        <f>3/24*OO[[#This Row],[63 (26JUN1985 18:00:00)-Water Temperature (C)]]*OO[[#This Row],[5]]/SUM(OO[5])</f>
        <v>6.9012696894110895E-2</v>
      </c>
      <c r="H65" s="10">
        <f>3/24*OO[[#This Row],[64 (26JUN1985 21:00:00)-Water Temperature (C)]]*OO[[#This Row],[6]]/SUM(OO[6])</f>
        <v>1.1079901567351291E-2</v>
      </c>
      <c r="I65" s="10">
        <f>3/24*OO[[#This Row],[65 (27JUN1985 00:00:00)-Water Temperature (C)]]*OO[[#This Row],[7]]/SUM(OO[7])</f>
        <v>9.0958954094063477E-4</v>
      </c>
      <c r="J65" s="10">
        <f>3/24*OO[[#This Row],[66 (27JUN1985 03:00:00)-Water Temperature (C)]]*OO[[#This Row],[8]]/SUM(OO[8])</f>
        <v>1.0576651407794828E-4</v>
      </c>
      <c r="K65" s="10">
        <f>3/24*OO[[#This Row],[67 (27JUN1985 06:00:00)-Water Temperature (C)]]*OO[[#This Row],[9]]/SUM(OO[9])</f>
        <v>5.7716899894050425E-5</v>
      </c>
      <c r="L65" s="10">
        <f>3/24*OO[[#This Row],[68 (27JUN1985 09:00:00)-Water Temperature (C)]]*OO[[#This Row],[10]]/SUM(OO[10])</f>
        <v>4.8437158351051073E-5</v>
      </c>
      <c r="M65" s="10">
        <f>3/24*OO[[#This Row],[69 (27JUN1985 12:00:00)-Water Temperature (C)]]*OO[[#This Row],[11]]/SUM(OO[11])</f>
        <v>4.3825061887727698E-5</v>
      </c>
      <c r="N65" s="10">
        <f>3/24*OO[[#This Row],[70 (27JUN1985 15:00:00)-Water Temperature (C)]]*OO[[#This Row],[12]]/SUM(OO[12])</f>
        <v>4.1389133305286175E-5</v>
      </c>
      <c r="O65" s="10">
        <f>3/24*OO[[#This Row],[71 (27JUN1985 18:00:00)-Water Temperature (C)]]*OO[[#This Row],[13]]/SUM(OO[13])</f>
        <v>4.4197283074456837E-5</v>
      </c>
      <c r="P65" s="10">
        <f>3/24*OO[[#This Row],[72 (27JUN1985 21:00:00)-Water Temperature (C)]]*OO[[#This Row],[14]]/SUM(OO[14])</f>
        <v>4.8994523027512392E-5</v>
      </c>
      <c r="Q65" s="10">
        <f>3/24*OO[[#This Row],[73 (28JUN1985 00:00:00)-Water Temperature (C)]]*OO[[#This Row],[15]]/SUM(OO[15])</f>
        <v>4.9649185659677165E-5</v>
      </c>
      <c r="R65" s="10">
        <f>3/24*OO[[#This Row],[74 (28JUN1985 03:00:00)-Water Temperature (C)]]*OO[[#This Row],[16]]/SUM(OO[16])</f>
        <v>4.603096441554225E-5</v>
      </c>
      <c r="S65" s="10">
        <f>3/24*OO[[#This Row],[75 (28JUN1985 06:00:00)-Water Temperature (C)]]*OO[[#This Row],[17]]/SUM(OO[17])</f>
        <v>4.0436825458061575E-5</v>
      </c>
      <c r="T65" s="10">
        <f>3/24*OO[[#This Row],[76 (28JUN1985 09:00:00)-Water Temperature (C)]]*OO[[#This Row],[18]]/SUM(OO[18])</f>
        <v>3.5973524569602135E-5</v>
      </c>
      <c r="U65" s="10">
        <f>3/24*OO[[#This Row],[77 (28JUN1985 12:00:00)-Water Temperature (C)]]*OO[[#This Row],[19]]/SUM(OO[19])</f>
        <v>3.3153833972926253E-5</v>
      </c>
      <c r="V65" s="10">
        <f>3/24000000*OO[[#This Row],[78 (28JUN1985 15:00:00)-Water Temperature (C)]]*OO[[#This Row],[20]]</f>
        <v>3.0925060106512499E-5</v>
      </c>
      <c r="W65" s="10">
        <f>3/24000000*OO[[#This Row],[79 (28JUN1985 18:00:00)-Water Temperature (C)]]*OO[[#This Row],[21]]</f>
        <v>2.7973140572174999E-5</v>
      </c>
      <c r="X65" s="10">
        <f>3/24000000*OO[[#This Row],[80 (28JUN1985 21:00:00)-Water Temperature (C)]]*OO[[#This Row],[22]]</f>
        <v>2.3463942541425E-5</v>
      </c>
      <c r="Y65" s="10">
        <f>3/24000000*OO[[#This Row],[81 (29JUN1985 00:00:00)-Water Temperature (C)]]*OO[[#This Row],[23]]</f>
        <v>1.9012259057625002E-5</v>
      </c>
      <c r="Z65" s="10">
        <f>3/24000000*OO[[#This Row],[82 (29JUN1985 03:00:00)-Water Temperature (C)]]*OO[[#This Row],[24]]</f>
        <v>1.5504512325547501E-5</v>
      </c>
      <c r="AA65" s="10">
        <f>3/24000000*OO[[#This Row],[83 (29JUN1985 06:00:00)-Water Temperature (C)]]*OO[[#This Row],[25]]</f>
        <v>1.2763218448994997E-5</v>
      </c>
      <c r="AB65" s="10">
        <f>3/24000000*OO[[#This Row],[84 (29JUN1985 09:00:00)-Water Temperature (C)]]*OO[[#This Row],[26]]</f>
        <v>1.0850695420187499E-5</v>
      </c>
      <c r="AC65" s="10">
        <f>3/24000000*OO[[#This Row],[85 (29JUN1985 12:00:00)-Water Temperature (C)]]*OO[[#This Row],[27]]</f>
        <v>9.604728656529999E-6</v>
      </c>
      <c r="AD65" s="10">
        <f>3/24000000*OO[[#This Row],[86 (29JUN1985 15:00:00)-Water Temperature (C)]]*OO[[#This Row],[28]]</f>
        <v>8.6122072351024982E-6</v>
      </c>
      <c r="AE65" s="10">
        <f>3/24000000*OO[[#This Row],[88 (29JUN1985 21:00:00)-Water Temperature (C)]]*OO[[#This Row],[30]]</f>
        <v>5.97399269893875E-6</v>
      </c>
      <c r="AF65" s="10">
        <f>3/24000000*OO[[#This Row],[88 (29JUN1985 21:00:00)-Water Temperature (C)]]*OO[[#This Row],[30]]</f>
        <v>5.97399269893875E-6</v>
      </c>
      <c r="AG65" s="10">
        <f>3/24000000*OO[[#This Row],[89 (30JUN1985 00:00:00)-Water Temperature (C)]]*OO[[#This Row],[31]]</f>
        <v>4.2499237857112493E-6</v>
      </c>
      <c r="AH65" s="10">
        <f>3/24000000*OO[[#This Row],[90 (30JUN1985 03:00:00)-Water Temperature (C)]]*OO[[#This Row],[32]]</f>
        <v>2.9445025377249998E-6</v>
      </c>
      <c r="AI65" s="10">
        <f>3/24000000*OO[[#This Row],[91 (30JUN1985 06:00:00)-Water Temperature (C)]]*OO[[#This Row],[33]]</f>
        <v>2.1245397629787497E-6</v>
      </c>
      <c r="AJ65" s="10">
        <f>3/24000000*OO[[#This Row],[92 (30JUN1985 09:00:00)-Water Temperature (C)]]*OO[[#This Row],[34]]</f>
        <v>1.6819194018412497E-6</v>
      </c>
      <c r="AK65" s="10">
        <f>3/24000000*OO[[#This Row],[93 (30JUN1985 12:00:00)-Water Temperature (C)]]*OO[[#This Row],[35]]</f>
        <v>1.462185670140875E-6</v>
      </c>
      <c r="AL65" s="10">
        <f>3/24000000*OO[[#This Row],[94 (30JUN1985 15:00:00)-Water Temperature (C)]]*OO[[#This Row],[36]]</f>
        <v>1.3540912481276249E-6</v>
      </c>
      <c r="AM65" s="10">
        <f>3/24000000*OO[[#This Row],[95 (30JUN1985 18:00:00)-Water Temperature (C)]]*OO[[#This Row],[37]]</f>
        <v>1.279365135368125E-6</v>
      </c>
      <c r="AN65" s="10">
        <f>3/24000000*OO[[#This Row],[96 (30JUN1985 21:00:00)-Water Temperature (C)]]*OO[[#This Row],[38]]</f>
        <v>1.1716506816832499E-6</v>
      </c>
      <c r="AO65" s="10">
        <f>3/24000000*OO[[#This Row],[97 (01JUL1985 00:00:00)-Water Temperature (C)]]*OO[[#This Row],[39]]</f>
        <v>1.0522176319234999E-6</v>
      </c>
      <c r="AP65" s="10">
        <f>3/24000000*OO[[#This Row],[98 (01JUL1985 03:00:00)-Water Temperature (C)]]*OO[[#This Row],[40]]</f>
        <v>9.5104950921749985E-7</v>
      </c>
      <c r="AQ65" s="10">
        <f>3/24000000*OO[[#This Row],[99 (01JUL1985 06:00:00)-Water Temperature (C)]]*OO[[#This Row],[41]]</f>
        <v>8.6834999235599989E-7</v>
      </c>
      <c r="AR65" s="10">
        <f>3/24000000*OO[[#This Row],[100 (01JUL1985 09:00:00)-Water Temperature (C)]]*OO[[#This Row],[42]]</f>
        <v>8.342285557725E-7</v>
      </c>
      <c r="AS65" s="10">
        <f>3/24000000*OO[[#This Row],[101 (01JUL1985 12:00:00)-Water Temperature (C)]]*OO[[#This Row],[43]]</f>
        <v>8.0567758659374996E-7</v>
      </c>
      <c r="AT65" s="10">
        <f>3/24000000*OO[[#This Row],[102 (01JUL1985 15:00:00)-Water Temperature (C)]]*OO[[#This Row],[44]]</f>
        <v>7.7575307529249994E-7</v>
      </c>
      <c r="AU65" s="10">
        <f>3/24000000*OO[[#This Row],[103 (01JUL1985 18:00:00)-Water Temperature (C)]]*OO[[#This Row],[45]]</f>
        <v>7.5294048084700003E-7</v>
      </c>
      <c r="AV65" s="10">
        <f>3/24000000*OO[[#This Row],[104 (01JUL1985 21:00:00)-Water Temperature (C)]]*OO[[#This Row],[46]]</f>
        <v>7.4531143057874992E-7</v>
      </c>
      <c r="AW65" s="10">
        <f>3/24000000*OO[[#This Row],[105 (02JUL1985 00:00:00)-Water Temperature (C)]]*OO[[#This Row],[47]]</f>
        <v>7.3409281913999992E-7</v>
      </c>
      <c r="AX65" s="10">
        <f>3/24000000*OO[[#This Row],[106 (02JUL1985 03:00:00)-Water Temperature (C)]]*OO[[#This Row],[48]]</f>
        <v>7.0279226062499994E-7</v>
      </c>
      <c r="AY65" s="10">
        <f>3/24000000*OO[[#This Row],[107 (02JUL1985 06:00:00)-Water Temperature (C)]]*OO[[#This Row],[49]]</f>
        <v>6.5586175609074996E-7</v>
      </c>
      <c r="AZ65" s="10">
        <f>3/24000000*OO[[#This Row],[108 (02JUL1985 09:00:00)-Water Temperature (C)]]*OO[[#This Row],[50]]</f>
        <v>6.3996848403074988E-7</v>
      </c>
      <c r="BA65" s="10">
        <f>3/24000000*OO[[#This Row],[109 (02JUL1985 12:00:00)-Water Temperature (C)]]*OO[[#This Row],[51]]</f>
        <v>6.3395790640624999E-7</v>
      </c>
      <c r="BB65" s="10">
        <f>3/24000000*OO[[#This Row],[110 (02JUL1985 15:00:00)-Water Temperature (C)]]*OO[[#This Row],[52]]</f>
        <v>6.2721575526412497E-7</v>
      </c>
      <c r="BC65" s="10">
        <f>3/24000000*OO[[#This Row],[111 (02JUL1985 18:00:00)-Water Temperature (C)]]*OO[[#This Row],[53]]</f>
        <v>6.27133487035125E-7</v>
      </c>
      <c r="BD65" s="10">
        <f>3/24000000*OO[[#This Row],[112 (02JUL1985 21:00:00)-Water Temperature (C)]]*OO[[#This Row],[54]]</f>
        <v>6.2059925327399999E-7</v>
      </c>
      <c r="BE65" s="10">
        <f>3/24000000*OO[[#This Row],[113 (03JUL1985 00:00:00)-Water Temperature (C)]]*OO[[#This Row],[55]]</f>
        <v>5.9322863096924993E-7</v>
      </c>
      <c r="BF65" s="10">
        <f>3/24000000*OO[[#This Row],[114 (03JUL1985 03:00:00)-Water Temperature (C)]]*OO[[#This Row],[56]]</f>
        <v>5.5281432130825E-7</v>
      </c>
      <c r="BG65" s="10">
        <f>3/24000000*OO[[#This Row],[115 (03JUL1985 06:00:00)-Water Temperature (C)]]*OO[[#This Row],[57]]</f>
        <v>5.0662594585549993E-7</v>
      </c>
      <c r="BH65" s="10">
        <f>3/24000000*OO[[#This Row],[116 (03JUL1985 09:00:00)-Water Temperature (C)]]*OO[[#This Row],[58]]</f>
        <v>4.8377862618749995E-7</v>
      </c>
      <c r="BI65" s="10">
        <f>3/24000000*OO[[#This Row],[117 (03JUL1985 12:00:00)-Water Temperature (C)]]*OO[[#This Row],[59]]</f>
        <v>4.7631354379399995E-7</v>
      </c>
      <c r="BJ65" s="10">
        <f>3/24000000*OO[[#This Row],[118 (03JUL1985 15:00:00)-Water Temperature (C)]]*OO[[#This Row],[60]]</f>
        <v>4.6951899874875002E-7</v>
      </c>
      <c r="BK65" s="10">
        <f>3/24000000*OO[[#This Row],[119 (03JUL1985 18:00:00)-Water Temperature (C)]]*OO[[#This Row],[61]]</f>
        <v>4.6602069687999992E-7</v>
      </c>
      <c r="BL65" s="10">
        <f>3/24000000*OO[[#This Row],[120 (03JUL1985 21:00:00)-Water Temperature (C)]]*OO[[#This Row],[62]]</f>
        <v>4.5590926218687498E-7</v>
      </c>
      <c r="BM65" s="10">
        <f>3/24000000*OO[[#This Row],[121 (04JUL1985 00:00:00)-Water Temperature (C)]]*OO[[#This Row],[63]]</f>
        <v>4.3791165365524997E-7</v>
      </c>
      <c r="BN65" s="10">
        <f>3/24000000*OO[[#This Row],[122 (04JUL1985 03:00:00)-Water Temperature (C)]]*OO[[#This Row],[64]]</f>
        <v>4.1407548447125E-7</v>
      </c>
      <c r="BO65" s="10">
        <f>3/24000000*OO[[#This Row],[123 (04JUL1985 06:00:00)-Water Temperature (C)]]*OO[[#This Row],[65]]</f>
        <v>3.8461348527499998E-7</v>
      </c>
      <c r="BP65" s="10">
        <f>3/24000000*OO[[#This Row],[124 (04JUL1985 09:00:00)-Water Temperature (C)]]*OO[[#This Row],[66]]</f>
        <v>3.6087520905774999E-7</v>
      </c>
      <c r="BQ65" s="10">
        <f>3/24000000*OO[[#This Row],[125 (04JUL1985 12:00:00)-Water Temperature (C)]]*OO[[#This Row],[67]]</f>
        <v>3.3628348039575001E-7</v>
      </c>
      <c r="BR65" s="10">
        <f>3/24000000*OO[[#This Row],[126 (04JUL1985 15:00:00)-Water Temperature (C)]]*OO[[#This Row],[68]]</f>
        <v>3.1906439777187499E-7</v>
      </c>
      <c r="BS65" s="10">
        <f>3/24000000*OO[[#This Row],[127 (04JUL1985 18:00:00)-Water Temperature (C)]]*OO[[#This Row],[69]]</f>
        <v>3.0431401883474998E-7</v>
      </c>
      <c r="BT65" s="10">
        <f>3/24000000*OO[[#This Row],[128 (04JUL1985 21:00:00)-Water Temperature (C)]]*OO[[#This Row],[70]]</f>
        <v>2.9162173830999999E-7</v>
      </c>
      <c r="BU65" s="10">
        <f>3/24000000*OO[[#This Row],[129 (05JUL1985 00:00:00)-Water Temperature (C)]]*OO[[#This Row],[71]]</f>
        <v>2.8030509253499997E-7</v>
      </c>
      <c r="BV65" s="10">
        <f>3/24000000*OO[[#This Row],[130 (05JUL1985 03:00:00)-Water Temperature (C)]]*OO[[#This Row],[72]]</f>
        <v>2.6805037612799997E-7</v>
      </c>
      <c r="BW65" s="10">
        <f>3/24000000*OO[[#This Row],[131 (05JUL1985 06:00:00)-Water Temperature (C)]]*OO[[#This Row],[73]]</f>
        <v>2.5206093822699997E-7</v>
      </c>
      <c r="BX65" s="10">
        <f>3/24000000*OO[[#This Row],[132 (05JUL1985 09:00:00)-Water Temperature (C)]]*OO[[#This Row],[74]]</f>
        <v>2.4556467046962501E-7</v>
      </c>
      <c r="BY65" s="10">
        <f>3/24000000*OO[[#This Row],[133 (05JUL1985 12:00:00)-Water Temperature (C)]]*OO[[#This Row],[75]]</f>
        <v>2.3840317600349999E-7</v>
      </c>
      <c r="BZ65" s="10">
        <f>3/24000000*OO[[#This Row],[134 (05JUL1985 15:00:00)-Water Temperature (C)]]*OO[[#This Row],[76]]</f>
        <v>2.3451130821250001E-7</v>
      </c>
      <c r="CA65" s="10">
        <f>3/24000000*OO[[#This Row],[135 (05JUL1985 18:00:00)-Water Temperature (C)]]*OO[[#This Row],[77]]</f>
        <v>2.3494484292812494E-7</v>
      </c>
      <c r="CB65" s="10">
        <f>3/24000000*OO[[#This Row],[136 (05JUL1985 21:00:00)-Water Temperature (C)]]*OO[[#This Row],[78]]</f>
        <v>2.3669924839874999E-7</v>
      </c>
      <c r="CC65" s="10">
        <f>3/24000000*OO[[#This Row],[137 (06JUL1985 00:00:00)-Water Temperature (C)]]*OO[[#This Row],[79]]</f>
        <v>2.3293417186987496E-7</v>
      </c>
      <c r="CD65" s="10">
        <f>3/24000000*OO[[#This Row],[138 (06JUL1985 03:00:00)-Water Temperature (C)]]*OO[[#This Row],[80]]</f>
        <v>2.24279215627E-7</v>
      </c>
      <c r="CE65" s="10">
        <f>3/24000000*OO[[#This Row],[139 (06JUL1985 06:00:00)-Water Temperature (C)]]*OO[[#This Row],[81]]</f>
        <v>2.1474497629687502E-7</v>
      </c>
      <c r="CF65" s="10">
        <f>3/24000000*OO[[#This Row],[140 (06JUL1985 09:00:00)-Water Temperature (C)]]*OO[[#This Row],[82]]</f>
        <v>2.1714698360249998E-7</v>
      </c>
      <c r="CG65" s="10">
        <f>3/24000000*OO[[#This Row],[141 (06JUL1985 12:00:00)-Water Temperature (C)]]*OO[[#This Row],[83]]</f>
        <v>2.1982579449999999E-7</v>
      </c>
      <c r="CH65" s="10">
        <f>3/24000000*OO[[#This Row],[142 (06JUL1985 15:00:00)-Water Temperature (C)]]*OO[[#This Row],[84]]</f>
        <v>2.2118163450749997E-7</v>
      </c>
      <c r="CI65" s="10">
        <f>3/24000000*OO[[#This Row],[143 (06JUL1985 18:00:00)-Water Temperature (C)]]*OO[[#This Row],[85]]</f>
        <v>2.24867179186E-7</v>
      </c>
      <c r="CJ65" s="10">
        <f>3/24000000*OO[[#This Row],[144 (06JUL1985 21:00:00)-Water Temperature (C)]]*OO[[#This Row],[86]]</f>
        <v>2.2062845132899996E-7</v>
      </c>
      <c r="CK65" s="10">
        <f>3/24000000*OO[[#This Row],[145 (07JUL1985 00:00:00)-Water Temperature (C)]]*OO[[#This Row],[87]]</f>
        <v>2.0478734314632493E-7</v>
      </c>
      <c r="CL65" s="10">
        <f>3/24000000*OO[[#This Row],[146 (07JUL1985 03:00:00)-Water Temperature (C)]]*OO[[#This Row],[88]]</f>
        <v>1.8716906011994998E-7</v>
      </c>
      <c r="CM65" s="10">
        <f>3/24000000*OO[[#This Row],[147 (07JUL1985 06:00:00)-Water Temperature (C)]]*OO[[#This Row],[89]]</f>
        <v>1.72086711168625E-7</v>
      </c>
      <c r="CN65" s="10">
        <f>3/24000000*OO[[#This Row],[148 (07JUL1985 09:00:00)-Water Temperature (C)]]*OO[[#This Row],[90]]</f>
        <v>1.6600052140209997E-7</v>
      </c>
      <c r="CO65" s="10">
        <f>3/24000000*OO[[#This Row],[149 (07JUL1985 12:00:00)-Water Temperature (C)]]*OO[[#This Row],[91]]</f>
        <v>1.6189699822064999E-7</v>
      </c>
      <c r="CP65" s="10">
        <f>3/24000000*OO[[#This Row],[150 (07JUL1985 15:00:00)-Water Temperature (C)]]*OO[[#This Row],[92]]</f>
        <v>1.5687228088564999E-7</v>
      </c>
      <c r="CQ65" s="10">
        <f>3/24000000*OO[[#This Row],[151 (07JUL1985 18:00:00)-Water Temperature (C)]]*OO[[#This Row],[93]]</f>
        <v>1.5797096810237499E-7</v>
      </c>
      <c r="CR65" s="10">
        <f>3/24000000*OO[[#This Row],[152 (07JUL1985 21:00:00)-Water Temperature (C)]]*OO[[#This Row],[94]]</f>
        <v>1.6343387493048748E-7</v>
      </c>
      <c r="CS65" s="10">
        <f>3/24000000*OO[[#This Row],[153 (08JUL1985 00:00:00)-Water Temperature (C)]]*OO[[#This Row],[95]]</f>
        <v>1.6741585859800003E-7</v>
      </c>
      <c r="CT65" s="10">
        <f>3/24000000*OO[[#This Row],[154 (08JUL1985 03:00:00)-Water Temperature (C)]]*OO[[#This Row],[96]]</f>
        <v>1.6586421234667503E-7</v>
      </c>
      <c r="CU65" s="10">
        <f>3/24000000*OO[[#This Row],[155 (08JUL1985 06:00:00)-Water Temperature (C)]]*OO[[#This Row],[97]]</f>
        <v>1.5883982808343748E-7</v>
      </c>
      <c r="CV65" s="10">
        <f>3/24000000*OO[[#This Row],[156 (08JUL1985 09:00:00)-Water Temperature (C)]]*OO[[#This Row],[98]]</f>
        <v>1.4918961741840001E-7</v>
      </c>
      <c r="CW65" s="10">
        <f>3/24000000*OO[[#This Row],[157 (08JUL1985 12:00:00)-Water Temperature (C)]]*OO[[#This Row],[99]]</f>
        <v>1.4346994751396249E-7</v>
      </c>
    </row>
    <row r="66" spans="1:101" x14ac:dyDescent="0.35">
      <c r="A66" t="s">
        <v>71</v>
      </c>
      <c r="B66">
        <v>825.41359999999997</v>
      </c>
      <c r="C66" s="10">
        <f>3/24*OO[[#This Row],[59 (26JUN1985 06:00:00)-Water Temperature (C)]]*OO[[#This Row],[1]]/SUM(OO[1])</f>
        <v>7.6435011177634019E-17</v>
      </c>
      <c r="D66" s="10">
        <f>3/24*OO[[#This Row],[60 (26JUN1985 09:00:00)-Water Temperature (C)]]*OO[[#This Row],[2]]/SUM(OO[2])</f>
        <v>3.9658964811620627E-6</v>
      </c>
      <c r="E66" s="10">
        <f>3/24*OO[[#This Row],[61 (26JUN1985 12:00:00)-Water Temperature (C)]]*OO[[#This Row],[3]]/SUM(OO[3])</f>
        <v>1.2340357220484698E-2</v>
      </c>
      <c r="F66" s="10">
        <f>3/24*OO[[#This Row],[62 (26JUN1985 15:00:00)-Water Temperature (C)]]*OO[[#This Row],[4]]/SUM(OO[4])</f>
        <v>9.1389185406529211E-2</v>
      </c>
      <c r="G66" s="10">
        <f>3/24*OO[[#This Row],[63 (26JUN1985 18:00:00)-Water Temperature (C)]]*OO[[#This Row],[5]]/SUM(OO[5])</f>
        <v>6.243895266287737E-2</v>
      </c>
      <c r="H66" s="10">
        <f>3/24*OO[[#This Row],[64 (26JUN1985 21:00:00)-Water Temperature (C)]]*OO[[#This Row],[6]]/SUM(OO[6])</f>
        <v>1.1285523986436299E-2</v>
      </c>
      <c r="I66" s="10">
        <f>3/24*OO[[#This Row],[65 (27JUN1985 00:00:00)-Water Temperature (C)]]*OO[[#This Row],[7]]/SUM(OO[7])</f>
        <v>9.852635534918408E-4</v>
      </c>
      <c r="J66" s="10">
        <f>3/24*OO[[#This Row],[66 (27JUN1985 03:00:00)-Water Temperature (C)]]*OO[[#This Row],[8]]/SUM(OO[8])</f>
        <v>1.0004716650350277E-4</v>
      </c>
      <c r="K66" s="10">
        <f>3/24*OO[[#This Row],[67 (27JUN1985 06:00:00)-Water Temperature (C)]]*OO[[#This Row],[9]]/SUM(OO[9])</f>
        <v>4.7213520615406752E-5</v>
      </c>
      <c r="L66" s="10">
        <f>3/24*OO[[#This Row],[68 (27JUN1985 09:00:00)-Water Temperature (C)]]*OO[[#This Row],[10]]/SUM(OO[10])</f>
        <v>3.9163569578319809E-5</v>
      </c>
      <c r="M66" s="10">
        <f>3/24*OO[[#This Row],[69 (27JUN1985 12:00:00)-Water Temperature (C)]]*OO[[#This Row],[11]]/SUM(OO[11])</f>
        <v>3.5357229184402969E-5</v>
      </c>
      <c r="N66" s="10">
        <f>3/24*OO[[#This Row],[70 (27JUN1985 15:00:00)-Water Temperature (C)]]*OO[[#This Row],[12]]/SUM(OO[12])</f>
        <v>3.3081852360538735E-5</v>
      </c>
      <c r="O66" s="10">
        <f>3/24*OO[[#This Row],[71 (27JUN1985 18:00:00)-Water Temperature (C)]]*OO[[#This Row],[13]]/SUM(OO[13])</f>
        <v>3.4911092138272494E-5</v>
      </c>
      <c r="P66" s="10">
        <f>3/24*OO[[#This Row],[72 (27JUN1985 21:00:00)-Water Temperature (C)]]*OO[[#This Row],[14]]/SUM(OO[14])</f>
        <v>3.8851386286853536E-5</v>
      </c>
      <c r="Q66" s="10">
        <f>3/24*OO[[#This Row],[73 (28JUN1985 00:00:00)-Water Temperature (C)]]*OO[[#This Row],[15]]/SUM(OO[15])</f>
        <v>3.98108404146899E-5</v>
      </c>
      <c r="R66" s="10">
        <f>3/24*OO[[#This Row],[74 (28JUN1985 03:00:00)-Water Temperature (C)]]*OO[[#This Row],[16]]/SUM(OO[16])</f>
        <v>3.7308302623373805E-5</v>
      </c>
      <c r="S66" s="10">
        <f>3/24*OO[[#This Row],[75 (28JUN1985 06:00:00)-Water Temperature (C)]]*OO[[#This Row],[17]]/SUM(OO[17])</f>
        <v>3.3012579105064942E-5</v>
      </c>
      <c r="T66" s="10">
        <f>3/24*OO[[#This Row],[76 (28JUN1985 09:00:00)-Water Temperature (C)]]*OO[[#This Row],[18]]/SUM(OO[18])</f>
        <v>2.9458653714782669E-5</v>
      </c>
      <c r="U66" s="10">
        <f>3/24*OO[[#This Row],[77 (28JUN1985 12:00:00)-Water Temperature (C)]]*OO[[#This Row],[19]]/SUM(OO[19])</f>
        <v>2.7191059022959434E-5</v>
      </c>
      <c r="V66" s="10">
        <f>3/24000000*OO[[#This Row],[78 (28JUN1985 15:00:00)-Water Temperature (C)]]*OO[[#This Row],[20]]</f>
        <v>2.5416196951924999E-5</v>
      </c>
      <c r="W66" s="10">
        <f>3/24000000*OO[[#This Row],[79 (28JUN1985 18:00:00)-Water Temperature (C)]]*OO[[#This Row],[21]]</f>
        <v>2.3117021028750002E-5</v>
      </c>
      <c r="X66" s="10">
        <f>3/24000000*OO[[#This Row],[80 (28JUN1985 21:00:00)-Water Temperature (C)]]*OO[[#This Row],[22]]</f>
        <v>1.9497768100050001E-5</v>
      </c>
      <c r="Y66" s="10">
        <f>3/24000000*OO[[#This Row],[81 (29JUN1985 00:00:00)-Water Temperature (C)]]*OO[[#This Row],[23]]</f>
        <v>1.5843533796089999E-5</v>
      </c>
      <c r="Z66" s="10">
        <f>3/24000000*OO[[#This Row],[82 (29JUN1985 03:00:00)-Water Temperature (C)]]*OO[[#This Row],[24]]</f>
        <v>1.2928681544165001E-5</v>
      </c>
      <c r="AA66" s="10">
        <f>3/24000000*OO[[#This Row],[83 (29JUN1985 06:00:00)-Water Temperature (C)]]*OO[[#This Row],[25]]</f>
        <v>1.0670351629122498E-5</v>
      </c>
      <c r="AB66" s="10">
        <f>3/24000000*OO[[#This Row],[84 (29JUN1985 09:00:00)-Water Temperature (C)]]*OO[[#This Row],[26]]</f>
        <v>9.0918244405900004E-6</v>
      </c>
      <c r="AC66" s="10">
        <f>3/24000000*OO[[#This Row],[85 (29JUN1985 12:00:00)-Water Temperature (C)]]*OO[[#This Row],[27]]</f>
        <v>8.0448214169099982E-6</v>
      </c>
      <c r="AD66" s="10">
        <f>3/24000000*OO[[#This Row],[86 (29JUN1985 15:00:00)-Water Temperature (C)]]*OO[[#This Row],[28]]</f>
        <v>7.2086130440887506E-6</v>
      </c>
      <c r="AE66" s="10">
        <f>3/24000000*OO[[#This Row],[88 (29JUN1985 21:00:00)-Water Temperature (C)]]*OO[[#This Row],[30]]</f>
        <v>5.0913814275262503E-6</v>
      </c>
      <c r="AF66" s="10">
        <f>3/24000000*OO[[#This Row],[88 (29JUN1985 21:00:00)-Water Temperature (C)]]*OO[[#This Row],[30]]</f>
        <v>5.0913814275262503E-6</v>
      </c>
      <c r="AG66" s="10">
        <f>3/24000000*OO[[#This Row],[89 (30JUN1985 00:00:00)-Water Temperature (C)]]*OO[[#This Row],[31]]</f>
        <v>3.6543003480499998E-6</v>
      </c>
      <c r="AH66" s="10">
        <f>3/24000000*OO[[#This Row],[90 (30JUN1985 03:00:00)-Water Temperature (C)]]*OO[[#This Row],[32]]</f>
        <v>2.5303529623162501E-6</v>
      </c>
      <c r="AI66" s="10">
        <f>3/24000000*OO[[#This Row],[91 (30JUN1985 06:00:00)-Water Temperature (C)]]*OO[[#This Row],[33]]</f>
        <v>1.81472691797375E-6</v>
      </c>
      <c r="AJ66" s="10">
        <f>3/24000000*OO[[#This Row],[92 (30JUN1985 09:00:00)-Water Temperature (C)]]*OO[[#This Row],[34]]</f>
        <v>1.4259448726619998E-6</v>
      </c>
      <c r="AK66" s="10">
        <f>3/24000000*OO[[#This Row],[93 (30JUN1985 12:00:00)-Water Temperature (C)]]*OO[[#This Row],[35]]</f>
        <v>1.2304140575442498E-6</v>
      </c>
      <c r="AL66" s="10">
        <f>3/24000000*OO[[#This Row],[94 (30JUN1985 15:00:00)-Water Temperature (C)]]*OO[[#This Row],[36]]</f>
        <v>1.1326787051258749E-6</v>
      </c>
      <c r="AM66" s="10">
        <f>3/24000000*OO[[#This Row],[95 (30JUN1985 18:00:00)-Water Temperature (C)]]*OO[[#This Row],[37]]</f>
        <v>1.0670531728668748E-6</v>
      </c>
      <c r="AN66" s="10">
        <f>3/24000000*OO[[#This Row],[96 (30JUN1985 21:00:00)-Water Temperature (C)]]*OO[[#This Row],[38]]</f>
        <v>9.7693174820100017E-7</v>
      </c>
      <c r="AO66" s="10">
        <f>3/24000000*OO[[#This Row],[97 (01JUL1985 00:00:00)-Water Temperature (C)]]*OO[[#This Row],[39]]</f>
        <v>8.764549705356249E-7</v>
      </c>
      <c r="AP66" s="10">
        <f>3/24000000*OO[[#This Row],[98 (01JUL1985 03:00:00)-Water Temperature (C)]]*OO[[#This Row],[40]]</f>
        <v>7.9117978495612495E-7</v>
      </c>
      <c r="AQ66" s="10">
        <f>3/24000000*OO[[#This Row],[99 (01JUL1985 06:00:00)-Water Temperature (C)]]*OO[[#This Row],[41]]</f>
        <v>7.2306014626799992E-7</v>
      </c>
      <c r="AR66" s="10">
        <f>3/24000000*OO[[#This Row],[100 (01JUL1985 09:00:00)-Water Temperature (C)]]*OO[[#This Row],[42]]</f>
        <v>6.9513914712562498E-7</v>
      </c>
      <c r="AS66" s="10">
        <f>3/24000000*OO[[#This Row],[101 (01JUL1985 12:00:00)-Water Temperature (C)]]*OO[[#This Row],[43]]</f>
        <v>6.7076494458200004E-7</v>
      </c>
      <c r="AT66" s="10">
        <f>3/24000000*OO[[#This Row],[102 (01JUL1985 15:00:00)-Water Temperature (C)]]*OO[[#This Row],[44]]</f>
        <v>6.4528932499525007E-7</v>
      </c>
      <c r="AU66" s="10">
        <f>3/24000000*OO[[#This Row],[103 (01JUL1985 18:00:00)-Water Temperature (C)]]*OO[[#This Row],[45]]</f>
        <v>6.2312732218199998E-7</v>
      </c>
      <c r="AV66" s="10">
        <f>3/24000000*OO[[#This Row],[104 (01JUL1985 21:00:00)-Water Temperature (C)]]*OO[[#This Row],[46]]</f>
        <v>6.1392353199799993E-7</v>
      </c>
      <c r="AW66" s="10">
        <f>3/24000000*OO[[#This Row],[105 (02JUL1985 00:00:00)-Water Temperature (C)]]*OO[[#This Row],[47]]</f>
        <v>6.0484325654812499E-7</v>
      </c>
      <c r="AX66" s="10">
        <f>3/24000000*OO[[#This Row],[106 (02JUL1985 03:00:00)-Water Temperature (C)]]*OO[[#This Row],[48]]</f>
        <v>5.8154869370975007E-7</v>
      </c>
      <c r="AY66" s="10">
        <f>3/24000000*OO[[#This Row],[107 (02JUL1985 06:00:00)-Water Temperature (C)]]*OO[[#This Row],[49]]</f>
        <v>5.4515298175887502E-7</v>
      </c>
      <c r="AZ66" s="10">
        <f>3/24000000*OO[[#This Row],[108 (02JUL1985 09:00:00)-Water Temperature (C)]]*OO[[#This Row],[50]]</f>
        <v>5.3229529151399996E-7</v>
      </c>
      <c r="BA66" s="10">
        <f>3/24000000*OO[[#This Row],[109 (02JUL1985 12:00:00)-Water Temperature (C)]]*OO[[#This Row],[51]]</f>
        <v>5.2660016296099998E-7</v>
      </c>
      <c r="BB66" s="10">
        <f>3/24000000*OO[[#This Row],[110 (02JUL1985 15:00:00)-Water Temperature (C)]]*OO[[#This Row],[52]]</f>
        <v>5.2070432126849997E-7</v>
      </c>
      <c r="BC66" s="10">
        <f>3/24000000*OO[[#This Row],[111 (02JUL1985 18:00:00)-Water Temperature (C)]]*OO[[#This Row],[53]]</f>
        <v>5.1911748357825005E-7</v>
      </c>
      <c r="BD66" s="10">
        <f>3/24000000*OO[[#This Row],[112 (02JUL1985 21:00:00)-Water Temperature (C)]]*OO[[#This Row],[54]]</f>
        <v>5.1261481618400005E-7</v>
      </c>
      <c r="BE66" s="10">
        <f>3/24000000*OO[[#This Row],[113 (03JUL1985 00:00:00)-Water Temperature (C)]]*OO[[#This Row],[55]]</f>
        <v>4.9074864676050004E-7</v>
      </c>
      <c r="BF66" s="10">
        <f>3/24000000*OO[[#This Row],[114 (03JUL1985 03:00:00)-Water Temperature (C)]]*OO[[#This Row],[56]]</f>
        <v>4.5865011696362501E-7</v>
      </c>
      <c r="BG66" s="10">
        <f>3/24000000*OO[[#This Row],[115 (03JUL1985 06:00:00)-Water Temperature (C)]]*OO[[#This Row],[57]]</f>
        <v>4.214373865774999E-7</v>
      </c>
      <c r="BH66" s="10">
        <f>3/24000000*OO[[#This Row],[116 (03JUL1985 09:00:00)-Water Temperature (C)]]*OO[[#This Row],[58]]</f>
        <v>4.02866887255E-7</v>
      </c>
      <c r="BI66" s="10">
        <f>3/24000000*OO[[#This Row],[117 (03JUL1985 12:00:00)-Water Temperature (C)]]*OO[[#This Row],[59]]</f>
        <v>3.9628430466625001E-7</v>
      </c>
      <c r="BJ66" s="10">
        <f>3/24000000*OO[[#This Row],[118 (03JUL1985 15:00:00)-Water Temperature (C)]]*OO[[#This Row],[60]]</f>
        <v>3.902204830725E-7</v>
      </c>
      <c r="BK66" s="10">
        <f>3/24000000*OO[[#This Row],[119 (03JUL1985 18:00:00)-Water Temperature (C)]]*OO[[#This Row],[61]]</f>
        <v>3.8621849491687496E-7</v>
      </c>
      <c r="BL66" s="10">
        <f>3/24000000*OO[[#This Row],[120 (03JUL1985 21:00:00)-Water Temperature (C)]]*OO[[#This Row],[62]]</f>
        <v>3.7677716409125001E-7</v>
      </c>
      <c r="BM66" s="10">
        <f>3/24000000*OO[[#This Row],[121 (04JUL1985 00:00:00)-Water Temperature (C)]]*OO[[#This Row],[63]]</f>
        <v>3.6203431726574998E-7</v>
      </c>
      <c r="BN66" s="10">
        <f>3/24000000*OO[[#This Row],[122 (04JUL1985 03:00:00)-Water Temperature (C)]]*OO[[#This Row],[64]]</f>
        <v>3.4307175748700004E-7</v>
      </c>
      <c r="BO66" s="10">
        <f>3/24000000*OO[[#This Row],[123 (04JUL1985 06:00:00)-Water Temperature (C)]]*OO[[#This Row],[65]]</f>
        <v>3.1978331500499996E-7</v>
      </c>
      <c r="BP66" s="10">
        <f>3/24000000*OO[[#This Row],[124 (04JUL1985 09:00:00)-Water Temperature (C)]]*OO[[#This Row],[66]]</f>
        <v>3.0075942988574997E-7</v>
      </c>
      <c r="BQ66" s="10">
        <f>3/24000000*OO[[#This Row],[125 (04JUL1985 12:00:00)-Water Temperature (C)]]*OO[[#This Row],[67]]</f>
        <v>2.8018864113674994E-7</v>
      </c>
      <c r="BR66" s="10">
        <f>3/24000000*OO[[#This Row],[126 (04JUL1985 15:00:00)-Water Temperature (C)]]*OO[[#This Row],[68]]</f>
        <v>2.6544959717049996E-7</v>
      </c>
      <c r="BS66" s="10">
        <f>3/24000000*OO[[#This Row],[127 (04JUL1985 18:00:00)-Water Temperature (C)]]*OO[[#This Row],[69]]</f>
        <v>2.521927248475E-7</v>
      </c>
      <c r="BT66" s="10">
        <f>3/24000000*OO[[#This Row],[128 (04JUL1985 21:00:00)-Water Temperature (C)]]*OO[[#This Row],[70]]</f>
        <v>2.4119008025562499E-7</v>
      </c>
      <c r="BU66" s="10">
        <f>3/24000000*OO[[#This Row],[129 (05JUL1985 00:00:00)-Water Temperature (C)]]*OO[[#This Row],[71]]</f>
        <v>2.3170570536149996E-7</v>
      </c>
      <c r="BV66" s="10">
        <f>3/24000000*OO[[#This Row],[130 (05JUL1985 03:00:00)-Water Temperature (C)]]*OO[[#This Row],[72]]</f>
        <v>2.2191124905137502E-7</v>
      </c>
      <c r="BW66" s="10">
        <f>3/24000000*OO[[#This Row],[131 (05JUL1985 06:00:00)-Water Temperature (C)]]*OO[[#This Row],[73]]</f>
        <v>2.0916008104087503E-7</v>
      </c>
      <c r="BX66" s="10">
        <f>3/24000000*OO[[#This Row],[132 (05JUL1985 09:00:00)-Water Temperature (C)]]*OO[[#This Row],[74]]</f>
        <v>2.0393576585312497E-7</v>
      </c>
      <c r="BY66" s="10">
        <f>3/24000000*OO[[#This Row],[133 (05JUL1985 12:00:00)-Water Temperature (C)]]*OO[[#This Row],[75]]</f>
        <v>1.9766222857975E-7</v>
      </c>
      <c r="BZ66" s="10">
        <f>3/24000000*OO[[#This Row],[134 (05JUL1985 15:00:00)-Water Temperature (C)]]*OO[[#This Row],[76]]</f>
        <v>1.9433465842499998E-7</v>
      </c>
      <c r="CA66" s="10">
        <f>3/24000000*OO[[#This Row],[135 (05JUL1985 18:00:00)-Water Temperature (C)]]*OO[[#This Row],[77]]</f>
        <v>1.9388290053150002E-7</v>
      </c>
      <c r="CB66" s="10">
        <f>3/24000000*OO[[#This Row],[136 (05JUL1985 21:00:00)-Water Temperature (C)]]*OO[[#This Row],[78]]</f>
        <v>1.9481879787899999E-7</v>
      </c>
      <c r="CC66" s="10">
        <f>3/24000000*OO[[#This Row],[137 (06JUL1985 00:00:00)-Water Temperature (C)]]*OO[[#This Row],[79]]</f>
        <v>1.9201451039424999E-7</v>
      </c>
      <c r="CD66" s="10">
        <f>3/24000000*OO[[#This Row],[138 (06JUL1985 03:00:00)-Water Temperature (C)]]*OO[[#This Row],[80]]</f>
        <v>1.8540235593599997E-7</v>
      </c>
      <c r="CE66" s="10">
        <f>3/24000000*OO[[#This Row],[139 (06JUL1985 06:00:00)-Water Temperature (C)]]*OO[[#This Row],[81]]</f>
        <v>1.7798668238E-7</v>
      </c>
      <c r="CF66" s="10">
        <f>3/24000000*OO[[#This Row],[140 (06JUL1985 09:00:00)-Water Temperature (C)]]*OO[[#This Row],[82]]</f>
        <v>1.8005033198249997E-7</v>
      </c>
      <c r="CG66" s="10">
        <f>3/24000000*OO[[#This Row],[141 (06JUL1985 12:00:00)-Water Temperature (C)]]*OO[[#This Row],[83]]</f>
        <v>1.8232089311625E-7</v>
      </c>
      <c r="CH66" s="10">
        <f>3/24000000*OO[[#This Row],[142 (06JUL1985 15:00:00)-Water Temperature (C)]]*OO[[#This Row],[84]]</f>
        <v>1.8361328543519999E-7</v>
      </c>
      <c r="CI66" s="10">
        <f>3/24000000*OO[[#This Row],[143 (06JUL1985 18:00:00)-Water Temperature (C)]]*OO[[#This Row],[85]]</f>
        <v>1.8636724882956251E-7</v>
      </c>
      <c r="CJ66" s="10">
        <f>3/24000000*OO[[#This Row],[144 (06JUL1985 21:00:00)-Water Temperature (C)]]*OO[[#This Row],[86]]</f>
        <v>1.8286703958899998E-7</v>
      </c>
      <c r="CK66" s="10">
        <f>3/24000000*OO[[#This Row],[145 (07JUL1985 00:00:00)-Water Temperature (C)]]*OO[[#This Row],[87]]</f>
        <v>1.7012832776249998E-7</v>
      </c>
      <c r="CL66" s="10">
        <f>3/24000000*OO[[#This Row],[146 (07JUL1985 03:00:00)-Water Temperature (C)]]*OO[[#This Row],[88]]</f>
        <v>1.55700833775E-7</v>
      </c>
      <c r="CM66" s="10">
        <f>3/24000000*OO[[#This Row],[147 (07JUL1985 06:00:00)-Water Temperature (C)]]*OO[[#This Row],[89]]</f>
        <v>1.4325635658056251E-7</v>
      </c>
      <c r="CN66" s="10">
        <f>3/24000000*OO[[#This Row],[148 (07JUL1985 09:00:00)-Water Temperature (C)]]*OO[[#This Row],[90]]</f>
        <v>1.3825176000907499E-7</v>
      </c>
      <c r="CO66" s="10">
        <f>3/24000000*OO[[#This Row],[149 (07JUL1985 12:00:00)-Water Temperature (C)]]*OO[[#This Row],[91]]</f>
        <v>1.3489982577013749E-7</v>
      </c>
      <c r="CP66" s="10">
        <f>3/24000000*OO[[#This Row],[150 (07JUL1985 15:00:00)-Water Temperature (C)]]*OO[[#This Row],[92]]</f>
        <v>1.3061656351827499E-7</v>
      </c>
      <c r="CQ66" s="10">
        <f>3/24000000*OO[[#This Row],[151 (07JUL1985 18:00:00)-Water Temperature (C)]]*OO[[#This Row],[93]]</f>
        <v>1.3057644726064998E-7</v>
      </c>
      <c r="CR66" s="10">
        <f>3/24000000*OO[[#This Row],[152 (07JUL1985 21:00:00)-Water Temperature (C)]]*OO[[#This Row],[94]]</f>
        <v>1.3418595751110001E-7</v>
      </c>
      <c r="CS66" s="10">
        <f>3/24000000*OO[[#This Row],[153 (08JUL1985 00:00:00)-Water Temperature (C)]]*OO[[#This Row],[95]]</f>
        <v>1.3764035256654996E-7</v>
      </c>
      <c r="CT66" s="10">
        <f>3/24000000*OO[[#This Row],[154 (08JUL1985 03:00:00)-Water Temperature (C)]]*OO[[#This Row],[96]]</f>
        <v>1.3701798770489999E-7</v>
      </c>
      <c r="CU66" s="10">
        <f>3/24000000*OO[[#This Row],[155 (08JUL1985 06:00:00)-Water Temperature (C)]]*OO[[#This Row],[97]]</f>
        <v>1.3185094799359998E-7</v>
      </c>
      <c r="CV66" s="10">
        <f>3/24000000*OO[[#This Row],[156 (08JUL1985 09:00:00)-Water Temperature (C)]]*OO[[#This Row],[98]]</f>
        <v>1.2430634336798748E-7</v>
      </c>
      <c r="CW66" s="10">
        <f>3/24000000*OO[[#This Row],[157 (08JUL1985 12:00:00)-Water Temperature (C)]]*OO[[#This Row],[99]]</f>
        <v>1.196615383803E-7</v>
      </c>
    </row>
    <row r="67" spans="1:101" x14ac:dyDescent="0.35">
      <c r="A67" t="s">
        <v>72</v>
      </c>
      <c r="B67">
        <v>445.11160000000001</v>
      </c>
      <c r="C67" s="10">
        <f>3/24*OO[[#This Row],[59 (26JUN1985 06:00:00)-Water Temperature (C)]]*OO[[#This Row],[1]]/SUM(OO[1])</f>
        <v>5.5684993907859566E-18</v>
      </c>
      <c r="D67" s="10">
        <f>3/24*OO[[#This Row],[60 (26JUN1985 09:00:00)-Water Temperature (C)]]*OO[[#This Row],[2]]/SUM(OO[2])</f>
        <v>6.9500813114593718E-7</v>
      </c>
      <c r="E67" s="10">
        <f>3/24*OO[[#This Row],[61 (26JUN1985 12:00:00)-Water Temperature (C)]]*OO[[#This Row],[3]]/SUM(OO[3])</f>
        <v>4.7710366198803313E-3</v>
      </c>
      <c r="F67" s="10">
        <f>3/24*OO[[#This Row],[62 (26JUN1985 15:00:00)-Water Temperature (C)]]*OO[[#This Row],[4]]/SUM(OO[4])</f>
        <v>4.5746146921474697E-2</v>
      </c>
      <c r="G67" s="10">
        <f>3/24*OO[[#This Row],[63 (26JUN1985 18:00:00)-Water Temperature (C)]]*OO[[#This Row],[5]]/SUM(OO[5])</f>
        <v>3.7325720428945212E-2</v>
      </c>
      <c r="H67" s="10">
        <f>3/24*OO[[#This Row],[64 (26JUN1985 21:00:00)-Water Temperature (C)]]*OO[[#This Row],[6]]/SUM(OO[6])</f>
        <v>7.7234515669883036E-3</v>
      </c>
      <c r="I67" s="10">
        <f>3/24*OO[[#This Row],[65 (27JUN1985 00:00:00)-Water Temperature (C)]]*OO[[#This Row],[7]]/SUM(OO[7])</f>
        <v>7.4006207935193831E-4</v>
      </c>
      <c r="J67" s="10">
        <f>3/24*OO[[#This Row],[66 (27JUN1985 03:00:00)-Water Temperature (C)]]*OO[[#This Row],[8]]/SUM(OO[8])</f>
        <v>6.8201631877283888E-5</v>
      </c>
      <c r="K67" s="10">
        <f>3/24*OO[[#This Row],[67 (27JUN1985 06:00:00)-Water Temperature (C)]]*OO[[#This Row],[9]]/SUM(OO[9])</f>
        <v>2.6406198486313226E-5</v>
      </c>
      <c r="L67" s="10">
        <f>3/24*OO[[#This Row],[68 (27JUN1985 09:00:00)-Water Temperature (C)]]*OO[[#This Row],[10]]/SUM(OO[10])</f>
        <v>2.1419410760429322E-5</v>
      </c>
      <c r="M67" s="10">
        <f>3/24*OO[[#This Row],[69 (27JUN1985 12:00:00)-Water Temperature (C)]]*OO[[#This Row],[11]]/SUM(OO[11])</f>
        <v>1.9282375693493005E-5</v>
      </c>
      <c r="N67" s="10">
        <f>3/24*OO[[#This Row],[70 (27JUN1985 15:00:00)-Water Temperature (C)]]*OO[[#This Row],[12]]/SUM(OO[12])</f>
        <v>1.7889598961055312E-5</v>
      </c>
      <c r="O67" s="10">
        <f>3/24*OO[[#This Row],[71 (27JUN1985 18:00:00)-Water Temperature (C)]]*OO[[#This Row],[13]]/SUM(OO[13])</f>
        <v>1.8630728980407278E-5</v>
      </c>
      <c r="P67" s="10">
        <f>3/24*OO[[#This Row],[72 (27JUN1985 21:00:00)-Water Temperature (C)]]*OO[[#This Row],[14]]/SUM(OO[14])</f>
        <v>2.0732551076214982E-5</v>
      </c>
      <c r="Q67" s="10">
        <f>3/24*OO[[#This Row],[73 (28JUN1985 00:00:00)-Water Temperature (C)]]*OO[[#This Row],[15]]/SUM(OO[15])</f>
        <v>2.1426683420036689E-5</v>
      </c>
      <c r="R67" s="10">
        <f>3/24*OO[[#This Row],[74 (28JUN1985 03:00:00)-Water Temperature (C)]]*OO[[#This Row],[16]]/SUM(OO[16])</f>
        <v>2.0246404916442382E-5</v>
      </c>
      <c r="S67" s="10">
        <f>3/24*OO[[#This Row],[75 (28JUN1985 06:00:00)-Water Temperature (C)]]*OO[[#This Row],[17]]/SUM(OO[17])</f>
        <v>1.8024853710187835E-5</v>
      </c>
      <c r="T67" s="10">
        <f>3/24*OO[[#This Row],[76 (28JUN1985 09:00:00)-Water Temperature (C)]]*OO[[#This Row],[18]]/SUM(OO[18])</f>
        <v>1.6120895662612092E-5</v>
      </c>
      <c r="U67" s="10">
        <f>3/24*OO[[#This Row],[77 (28JUN1985 12:00:00)-Water Temperature (C)]]*OO[[#This Row],[19]]/SUM(OO[19])</f>
        <v>1.4884319334836188E-5</v>
      </c>
      <c r="V67" s="10">
        <f>3/24000000*OO[[#This Row],[78 (28JUN1985 15:00:00)-Water Temperature (C)]]*OO[[#This Row],[20]]</f>
        <v>1.3920916512879999E-5</v>
      </c>
      <c r="W67" s="10">
        <f>3/24000000*OO[[#This Row],[79 (28JUN1985 18:00:00)-Water Temperature (C)]]*OO[[#This Row],[21]]</f>
        <v>1.27075411688925E-5</v>
      </c>
      <c r="X67" s="10">
        <f>3/24000000*OO[[#This Row],[80 (28JUN1985 21:00:00)-Water Temperature (C)]]*OO[[#This Row],[22]]</f>
        <v>1.076584905587625E-5</v>
      </c>
      <c r="Y67" s="10">
        <f>3/24000000*OO[[#This Row],[81 (29JUN1985 00:00:00)-Water Temperature (C)]]*OO[[#This Row],[23]]</f>
        <v>8.76056205405625E-6</v>
      </c>
      <c r="Z67" s="10">
        <f>3/24000000*OO[[#This Row],[82 (29JUN1985 03:00:00)-Water Temperature (C)]]*OO[[#This Row],[24]]</f>
        <v>7.1473380014437507E-6</v>
      </c>
      <c r="AA67" s="10">
        <f>3/24000000*OO[[#This Row],[83 (29JUN1985 06:00:00)-Water Temperature (C)]]*OO[[#This Row],[25]]</f>
        <v>5.9059952909462497E-6</v>
      </c>
      <c r="AB67" s="10">
        <f>3/24000000*OO[[#This Row],[84 (29JUN1985 09:00:00)-Water Temperature (C)]]*OO[[#This Row],[26]]</f>
        <v>5.0401884791099998E-6</v>
      </c>
      <c r="AC67" s="10">
        <f>3/24000000*OO[[#This Row],[85 (29JUN1985 12:00:00)-Water Temperature (C)]]*OO[[#This Row],[27]]</f>
        <v>4.4559335184000001E-6</v>
      </c>
      <c r="AD67" s="10">
        <f>3/24000000*OO[[#This Row],[86 (29JUN1985 15:00:00)-Water Temperature (C)]]*OO[[#This Row],[28]]</f>
        <v>3.986240120975E-6</v>
      </c>
      <c r="AE67" s="10">
        <f>3/24000000*OO[[#This Row],[88 (29JUN1985 21:00:00)-Water Temperature (C)]]*OO[[#This Row],[30]]</f>
        <v>2.8564696578000002E-6</v>
      </c>
      <c r="AF67" s="10">
        <f>3/24000000*OO[[#This Row],[88 (29JUN1985 21:00:00)-Water Temperature (C)]]*OO[[#This Row],[30]]</f>
        <v>2.8564696578000002E-6</v>
      </c>
      <c r="AG67" s="10">
        <f>3/24000000*OO[[#This Row],[89 (30JUN1985 00:00:00)-Water Temperature (C)]]*OO[[#This Row],[31]]</f>
        <v>2.0697164778825001E-6</v>
      </c>
      <c r="AH67" s="10">
        <f>3/24000000*OO[[#This Row],[90 (30JUN1985 03:00:00)-Water Temperature (C)]]*OO[[#This Row],[32]]</f>
        <v>1.4341191044549999E-6</v>
      </c>
      <c r="AI67" s="10">
        <f>3/24000000*OO[[#This Row],[91 (30JUN1985 06:00:00)-Water Temperature (C)]]*OO[[#This Row],[33]]</f>
        <v>1.0229082262755E-6</v>
      </c>
      <c r="AJ67" s="10">
        <f>3/24000000*OO[[#This Row],[92 (30JUN1985 09:00:00)-Water Temperature (C)]]*OO[[#This Row],[34]]</f>
        <v>7.979702818132501E-7</v>
      </c>
      <c r="AK67" s="10">
        <f>3/24000000*OO[[#This Row],[93 (30JUN1985 12:00:00)-Water Temperature (C)]]*OO[[#This Row],[35]]</f>
        <v>6.8336533966900001E-7</v>
      </c>
      <c r="AL67" s="10">
        <f>3/24000000*OO[[#This Row],[94 (30JUN1985 15:00:00)-Water Temperature (C)]]*OO[[#This Row],[36]]</f>
        <v>6.2535684955624997E-7</v>
      </c>
      <c r="AM67" s="10">
        <f>3/24000000*OO[[#This Row],[95 (30JUN1985 18:00:00)-Water Temperature (C)]]*OO[[#This Row],[37]]</f>
        <v>5.8740283815000001E-7</v>
      </c>
      <c r="AN67" s="10">
        <f>3/24000000*OO[[#This Row],[96 (30JUN1985 21:00:00)-Water Temperature (C)]]*OO[[#This Row],[38]]</f>
        <v>5.3759874539762495E-7</v>
      </c>
      <c r="AO67" s="10">
        <f>3/24000000*OO[[#This Row],[97 (01JUL1985 00:00:00)-Water Temperature (C)]]*OO[[#This Row],[39]]</f>
        <v>4.8189921905224999E-7</v>
      </c>
      <c r="AP67" s="10">
        <f>3/24000000*OO[[#This Row],[98 (01JUL1985 03:00:00)-Water Temperature (C)]]*OO[[#This Row],[40]]</f>
        <v>4.3448139417600004E-7</v>
      </c>
      <c r="AQ67" s="10">
        <f>3/24000000*OO[[#This Row],[99 (01JUL1985 06:00:00)-Water Temperature (C)]]*OO[[#This Row],[41]]</f>
        <v>3.97261530549E-7</v>
      </c>
      <c r="AR67" s="10">
        <f>3/24000000*OO[[#This Row],[100 (01JUL1985 09:00:00)-Water Temperature (C)]]*OO[[#This Row],[42]]</f>
        <v>3.8222604630674997E-7</v>
      </c>
      <c r="AS67" s="10">
        <f>3/24000000*OO[[#This Row],[101 (01JUL1985 12:00:00)-Water Temperature (C)]]*OO[[#This Row],[43]]</f>
        <v>3.6859461809274997E-7</v>
      </c>
      <c r="AT67" s="10">
        <f>3/24000000*OO[[#This Row],[102 (01JUL1985 15:00:00)-Water Temperature (C)]]*OO[[#This Row],[44]]</f>
        <v>3.5440715479124996E-7</v>
      </c>
      <c r="AU67" s="10">
        <f>3/24000000*OO[[#This Row],[103 (01JUL1985 18:00:00)-Water Temperature (C)]]*OO[[#This Row],[45]]</f>
        <v>3.4081215214200001E-7</v>
      </c>
      <c r="AV67" s="10">
        <f>3/24000000*OO[[#This Row],[104 (01JUL1985 21:00:00)-Water Temperature (C)]]*OO[[#This Row],[46]]</f>
        <v>3.3418843666725004E-7</v>
      </c>
      <c r="AW67" s="10">
        <f>3/24000000*OO[[#This Row],[105 (02JUL1985 00:00:00)-Water Temperature (C)]]*OO[[#This Row],[47]]</f>
        <v>3.2909810516212503E-7</v>
      </c>
      <c r="AX67" s="10">
        <f>3/24000000*OO[[#This Row],[106 (02JUL1985 03:00:00)-Water Temperature (C)]]*OO[[#This Row],[48]]</f>
        <v>3.1757750846574999E-7</v>
      </c>
      <c r="AY67" s="10">
        <f>3/24000000*OO[[#This Row],[107 (02JUL1985 06:00:00)-Water Temperature (C)]]*OO[[#This Row],[49]]</f>
        <v>2.9895616346912499E-7</v>
      </c>
      <c r="AZ67" s="10">
        <f>3/24000000*OO[[#This Row],[108 (02JUL1985 09:00:00)-Water Temperature (C)]]*OO[[#This Row],[50]]</f>
        <v>2.9225529393499999E-7</v>
      </c>
      <c r="BA67" s="10">
        <f>3/24000000*OO[[#This Row],[109 (02JUL1985 12:00:00)-Water Temperature (C)]]*OO[[#This Row],[51]]</f>
        <v>2.8876651379599997E-7</v>
      </c>
      <c r="BB67" s="10">
        <f>3/24000000*OO[[#This Row],[110 (02JUL1985 15:00:00)-Water Temperature (C)]]*OO[[#This Row],[52]]</f>
        <v>2.8539216955199996E-7</v>
      </c>
      <c r="BC67" s="10">
        <f>3/24000000*OO[[#This Row],[111 (02JUL1985 18:00:00)-Water Temperature (C)]]*OO[[#This Row],[53]]</f>
        <v>2.8387995364200001E-7</v>
      </c>
      <c r="BD67" s="10">
        <f>3/24000000*OO[[#This Row],[112 (02JUL1985 21:00:00)-Water Temperature (C)]]*OO[[#This Row],[54]]</f>
        <v>2.7970965385474997E-7</v>
      </c>
      <c r="BE67" s="10">
        <f>3/24000000*OO[[#This Row],[113 (03JUL1985 00:00:00)-Water Temperature (C)]]*OO[[#This Row],[55]]</f>
        <v>2.6802200628937495E-7</v>
      </c>
      <c r="BF67" s="10">
        <f>3/24000000*OO[[#This Row],[114 (03JUL1985 03:00:00)-Water Temperature (C)]]*OO[[#This Row],[56]]</f>
        <v>2.5115934175124996E-7</v>
      </c>
      <c r="BG67" s="10">
        <f>3/24000000*OO[[#This Row],[115 (03JUL1985 06:00:00)-Water Temperature (C)]]*OO[[#This Row],[57]]</f>
        <v>2.3134687825112496E-7</v>
      </c>
      <c r="BH67" s="10">
        <f>3/24000000*OO[[#This Row],[116 (03JUL1985 09:00:00)-Water Temperature (C)]]*OO[[#This Row],[58]]</f>
        <v>2.2142054903374999E-7</v>
      </c>
      <c r="BI67" s="10">
        <f>3/24000000*OO[[#This Row],[117 (03JUL1985 12:00:00)-Water Temperature (C)]]*OO[[#This Row],[59]]</f>
        <v>2.1762097026187499E-7</v>
      </c>
      <c r="BJ67" s="10">
        <f>3/24000000*OO[[#This Row],[118 (03JUL1985 15:00:00)-Water Temperature (C)]]*OO[[#This Row],[60]]</f>
        <v>2.1412104165725001E-7</v>
      </c>
      <c r="BK67" s="10">
        <f>3/24000000*OO[[#This Row],[119 (03JUL1985 18:00:00)-Water Temperature (C)]]*OO[[#This Row],[61]]</f>
        <v>2.1144108558000002E-7</v>
      </c>
      <c r="BL67" s="10">
        <f>3/24000000*OO[[#This Row],[120 (03JUL1985 21:00:00)-Water Temperature (C)]]*OO[[#This Row],[62]]</f>
        <v>2.0571840495649999E-7</v>
      </c>
      <c r="BM67" s="10">
        <f>3/24000000*OO[[#This Row],[121 (04JUL1985 00:00:00)-Water Temperature (C)]]*OO[[#This Row],[63]]</f>
        <v>1.97647802928E-7</v>
      </c>
      <c r="BN67" s="10">
        <f>3/24000000*OO[[#This Row],[122 (04JUL1985 03:00:00)-Water Temperature (C)]]*OO[[#This Row],[64]]</f>
        <v>1.8763421769492498E-7</v>
      </c>
      <c r="BO67" s="10">
        <f>3/24000000*OO[[#This Row],[123 (04JUL1985 06:00:00)-Water Temperature (C)]]*OO[[#This Row],[65]]</f>
        <v>1.7542765799047501E-7</v>
      </c>
      <c r="BP67" s="10">
        <f>3/24000000*OO[[#This Row],[124 (04JUL1985 09:00:00)-Water Temperature (C)]]*OO[[#This Row],[66]]</f>
        <v>1.6538948593562498E-7</v>
      </c>
      <c r="BQ67" s="10">
        <f>3/24000000*OO[[#This Row],[125 (04JUL1985 12:00:00)-Water Temperature (C)]]*OO[[#This Row],[67]]</f>
        <v>1.5409466615892499E-7</v>
      </c>
      <c r="BR67" s="10">
        <f>3/24000000*OO[[#This Row],[126 (04JUL1985 15:00:00)-Water Temperature (C)]]*OO[[#This Row],[68]]</f>
        <v>1.4583920986967499E-7</v>
      </c>
      <c r="BS67" s="10">
        <f>3/24000000*OO[[#This Row],[127 (04JUL1985 18:00:00)-Water Temperature (C)]]*OO[[#This Row],[69]]</f>
        <v>1.3809649993548749E-7</v>
      </c>
      <c r="BT67" s="10">
        <f>3/24000000*OO[[#This Row],[128 (04JUL1985 21:00:00)-Water Temperature (C)]]*OO[[#This Row],[70]]</f>
        <v>1.3176746484679999E-7</v>
      </c>
      <c r="BU67" s="10">
        <f>3/24000000*OO[[#This Row],[129 (05JUL1985 00:00:00)-Water Temperature (C)]]*OO[[#This Row],[71]]</f>
        <v>1.2649805903757499E-7</v>
      </c>
      <c r="BV67" s="10">
        <f>3/24000000*OO[[#This Row],[130 (05JUL1985 03:00:00)-Water Temperature (C)]]*OO[[#This Row],[72]]</f>
        <v>1.21277125476E-7</v>
      </c>
      <c r="BW67" s="10">
        <f>3/24000000*OO[[#This Row],[131 (05JUL1985 06:00:00)-Water Temperature (C)]]*OO[[#This Row],[73]]</f>
        <v>1.1456079534649999E-7</v>
      </c>
      <c r="BX67" s="10">
        <f>3/24000000*OO[[#This Row],[132 (05JUL1985 09:00:00)-Water Temperature (C)]]*OO[[#This Row],[74]]</f>
        <v>1.117976459674E-7</v>
      </c>
      <c r="BY67" s="10">
        <f>3/24000000*OO[[#This Row],[133 (05JUL1985 12:00:00)-Water Temperature (C)]]*OO[[#This Row],[75]]</f>
        <v>1.082190688429375E-7</v>
      </c>
      <c r="BZ67" s="10">
        <f>3/24000000*OO[[#This Row],[134 (05JUL1985 15:00:00)-Water Temperature (C)]]*OO[[#This Row],[76]]</f>
        <v>1.0633549178175E-7</v>
      </c>
      <c r="CA67" s="10">
        <f>3/24000000*OO[[#This Row],[135 (05JUL1985 18:00:00)-Water Temperature (C)]]*OO[[#This Row],[77]]</f>
        <v>1.0574441622394999E-7</v>
      </c>
      <c r="CB67" s="10">
        <f>3/24000000*OO[[#This Row],[136 (05JUL1985 21:00:00)-Water Temperature (C)]]*OO[[#This Row],[78]]</f>
        <v>1.0594281702785E-7</v>
      </c>
      <c r="CC67" s="10">
        <f>3/24000000*OO[[#This Row],[137 (06JUL1985 00:00:00)-Water Temperature (C)]]*OO[[#This Row],[79]]</f>
        <v>1.0452134194600001E-7</v>
      </c>
      <c r="CD67" s="10">
        <f>3/24000000*OO[[#This Row],[138 (06JUL1985 03:00:00)-Water Temperature (C)]]*OO[[#This Row],[80]]</f>
        <v>1.0117181222317499E-7</v>
      </c>
      <c r="CE67" s="10">
        <f>3/24000000*OO[[#This Row],[139 (06JUL1985 06:00:00)-Water Temperature (C)]]*OO[[#This Row],[81]]</f>
        <v>9.7350414716499996E-8</v>
      </c>
      <c r="CF67" s="10">
        <f>3/24000000*OO[[#This Row],[140 (06JUL1985 09:00:00)-Water Temperature (C)]]*OO[[#This Row],[82]]</f>
        <v>9.8539440251500005E-8</v>
      </c>
      <c r="CG67" s="10">
        <f>3/24000000*OO[[#This Row],[141 (06JUL1985 12:00:00)-Water Temperature (C)]]*OO[[#This Row],[83]]</f>
        <v>9.9796009688224998E-8</v>
      </c>
      <c r="CH67" s="10">
        <f>3/24000000*OO[[#This Row],[142 (06JUL1985 15:00:00)-Water Temperature (C)]]*OO[[#This Row],[84]]</f>
        <v>1.0059356938409999E-7</v>
      </c>
      <c r="CI67" s="10">
        <f>3/24000000*OO[[#This Row],[143 (06JUL1985 18:00:00)-Water Temperature (C)]]*OO[[#This Row],[85]]</f>
        <v>1.019656028467E-7</v>
      </c>
      <c r="CJ67" s="10">
        <f>3/24000000*OO[[#This Row],[144 (06JUL1985 21:00:00)-Water Temperature (C)]]*OO[[#This Row],[86]]</f>
        <v>1.0004008060275E-7</v>
      </c>
      <c r="CK67" s="10">
        <f>3/24000000*OO[[#This Row],[145 (07JUL1985 00:00:00)-Water Temperature (C)]]*OO[[#This Row],[87]]</f>
        <v>9.3255650944899993E-8</v>
      </c>
      <c r="CL67" s="10">
        <f>3/24000000*OO[[#This Row],[146 (07JUL1985 03:00:00)-Water Temperature (C)]]*OO[[#This Row],[88]]</f>
        <v>8.5468899947000001E-8</v>
      </c>
      <c r="CM67" s="10">
        <f>3/24000000*OO[[#This Row],[147 (07JUL1985 06:00:00)-Water Temperature (C)]]*OO[[#This Row],[89]]</f>
        <v>7.867628688994999E-8</v>
      </c>
      <c r="CN67" s="10">
        <f>3/24000000*OO[[#This Row],[148 (07JUL1985 09:00:00)-Water Temperature (C)]]*OO[[#This Row],[90]]</f>
        <v>7.5964786227400007E-8</v>
      </c>
      <c r="CO67" s="10">
        <f>3/24000000*OO[[#This Row],[149 (07JUL1985 12:00:00)-Water Temperature (C)]]*OO[[#This Row],[91]]</f>
        <v>7.4144387519812493E-8</v>
      </c>
      <c r="CP67" s="10">
        <f>3/24000000*OO[[#This Row],[150 (07JUL1985 15:00:00)-Water Temperature (C)]]*OO[[#This Row],[92]]</f>
        <v>7.1775210967087493E-8</v>
      </c>
      <c r="CQ67" s="10">
        <f>3/24000000*OO[[#This Row],[151 (07JUL1985 18:00:00)-Water Temperature (C)]]*OO[[#This Row],[93]]</f>
        <v>7.1331271831599989E-8</v>
      </c>
      <c r="CR67" s="10">
        <f>3/24000000*OO[[#This Row],[152 (07JUL1985 21:00:00)-Water Temperature (C)]]*OO[[#This Row],[94]]</f>
        <v>7.28034943062E-8</v>
      </c>
      <c r="CS67" s="10">
        <f>3/24000000*OO[[#This Row],[153 (08JUL1985 00:00:00)-Water Temperature (C)]]*OO[[#This Row],[95]]</f>
        <v>7.468968771484998E-8</v>
      </c>
      <c r="CT67" s="10">
        <f>3/24000000*OO[[#This Row],[154 (08JUL1985 03:00:00)-Water Temperature (C)]]*OO[[#This Row],[96]]</f>
        <v>7.4654904350937501E-8</v>
      </c>
      <c r="CU67" s="10">
        <f>3/24000000*OO[[#This Row],[155 (08JUL1985 06:00:00)-Water Temperature (C)]]*OO[[#This Row],[97]]</f>
        <v>7.2160579017800002E-8</v>
      </c>
      <c r="CV67" s="10">
        <f>3/24000000*OO[[#This Row],[156 (08JUL1985 09:00:00)-Water Temperature (C)]]*OO[[#This Row],[98]]</f>
        <v>6.8277545053850002E-8</v>
      </c>
      <c r="CW67" s="10">
        <f>3/24000000*OO[[#This Row],[157 (08JUL1985 12:00:00)-Water Temperature (C)]]*OO[[#This Row],[99]]</f>
        <v>6.5809902547374998E-8</v>
      </c>
    </row>
    <row r="68" spans="1:101" x14ac:dyDescent="0.35">
      <c r="A68" t="s">
        <v>73</v>
      </c>
      <c r="B68">
        <v>376.57429999999999</v>
      </c>
      <c r="C68" s="10">
        <f>3/24*OO[[#This Row],[59 (26JUN1985 06:00:00)-Water Temperature (C)]]*OO[[#This Row],[1]]/SUM(OO[1])</f>
        <v>1.9120166098490767E-18</v>
      </c>
      <c r="D68" s="10">
        <f>3/24*OO[[#This Row],[60 (26JUN1985 09:00:00)-Water Temperature (C)]]*OO[[#This Row],[2]]/SUM(OO[2])</f>
        <v>3.2680583603001396E-7</v>
      </c>
      <c r="E68" s="10">
        <f>3/24*OO[[#This Row],[61 (26JUN1985 12:00:00)-Water Temperature (C)]]*OO[[#This Row],[3]]/SUM(OO[3])</f>
        <v>3.6934234865084585E-3</v>
      </c>
      <c r="F68" s="10">
        <f>3/24*OO[[#This Row],[62 (26JUN1985 15:00:00)-Water Temperature (C)]]*OO[[#This Row],[4]]/SUM(OO[4])</f>
        <v>4.1634527734595174E-2</v>
      </c>
      <c r="G68" s="10">
        <f>3/24*OO[[#This Row],[63 (26JUN1985 18:00:00)-Water Temperature (C)]]*OO[[#This Row],[5]]/SUM(OO[5])</f>
        <v>3.7937589726149579E-2</v>
      </c>
      <c r="H68" s="10">
        <f>3/24*OO[[#This Row],[64 (26JUN1985 21:00:00)-Water Temperature (C)]]*OO[[#This Row],[6]]/SUM(OO[6])</f>
        <v>8.5231616244792058E-3</v>
      </c>
      <c r="I68" s="10">
        <f>3/24*OO[[#This Row],[65 (27JUN1985 00:00:00)-Water Temperature (C)]]*OO[[#This Row],[7]]/SUM(OO[7])</f>
        <v>8.6428996596234686E-4</v>
      </c>
      <c r="J68" s="10">
        <f>3/24*OO[[#This Row],[66 (27JUN1985 03:00:00)-Water Temperature (C)]]*OO[[#This Row],[8]]/SUM(OO[8])</f>
        <v>7.6550672731671412E-5</v>
      </c>
      <c r="K68" s="10">
        <f>3/24*OO[[#This Row],[67 (27JUN1985 06:00:00)-Water Temperature (C)]]*OO[[#This Row],[9]]/SUM(OO[9])</f>
        <v>2.6065623160610931E-5</v>
      </c>
      <c r="L68" s="10">
        <f>3/24*OO[[#This Row],[68 (27JUN1985 09:00:00)-Water Temperature (C)]]*OO[[#This Row],[10]]/SUM(OO[10])</f>
        <v>2.0756652591007951E-5</v>
      </c>
      <c r="M68" s="10">
        <f>3/24*OO[[#This Row],[69 (27JUN1985 12:00:00)-Water Temperature (C)]]*OO[[#This Row],[11]]/SUM(OO[11])</f>
        <v>1.8644651084878946E-5</v>
      </c>
      <c r="N68" s="10">
        <f>3/24*OO[[#This Row],[70 (27JUN1985 15:00:00)-Water Temperature (C)]]*OO[[#This Row],[12]]/SUM(OO[12])</f>
        <v>1.7206294395986092E-5</v>
      </c>
      <c r="O68" s="10">
        <f>3/24*OO[[#This Row],[71 (27JUN1985 18:00:00)-Water Temperature (C)]]*OO[[#This Row],[13]]/SUM(OO[13])</f>
        <v>1.7758722326539983E-5</v>
      </c>
      <c r="P68" s="10">
        <f>3/24*OO[[#This Row],[72 (27JUN1985 21:00:00)-Water Temperature (C)]]*OO[[#This Row],[14]]/SUM(OO[14])</f>
        <v>1.9731623010729975E-5</v>
      </c>
      <c r="Q68" s="10">
        <f>3/24*OO[[#This Row],[73 (28JUN1985 00:00:00)-Water Temperature (C)]]*OO[[#This Row],[15]]/SUM(OO[15])</f>
        <v>2.047780338013084E-5</v>
      </c>
      <c r="R68" s="10">
        <f>3/24*OO[[#This Row],[74 (28JUN1985 03:00:00)-Water Temperature (C)]]*OO[[#This Row],[16]]/SUM(OO[16])</f>
        <v>1.9431546141872653E-5</v>
      </c>
      <c r="S68" s="10">
        <f>3/24*OO[[#This Row],[75 (28JUN1985 06:00:00)-Water Temperature (C)]]*OO[[#This Row],[17]]/SUM(OO[17])</f>
        <v>1.7342084840543605E-5</v>
      </c>
      <c r="T68" s="10">
        <f>3/24*OO[[#This Row],[76 (28JUN1985 09:00:00)-Water Temperature (C)]]*OO[[#This Row],[18]]/SUM(OO[18])</f>
        <v>1.5509991857223137E-5</v>
      </c>
      <c r="U68" s="10">
        <f>3/24*OO[[#This Row],[77 (28JUN1985 12:00:00)-Water Temperature (C)]]*OO[[#This Row],[19]]/SUM(OO[19])</f>
        <v>1.4298485649822375E-5</v>
      </c>
      <c r="V68" s="10">
        <f>3/24000000*OO[[#This Row],[78 (28JUN1985 15:00:00)-Water Temperature (C)]]*OO[[#This Row],[20]]</f>
        <v>1.335317934701625E-5</v>
      </c>
      <c r="W68" s="10">
        <f>3/24000000*OO[[#This Row],[79 (28JUN1985 18:00:00)-Water Temperature (C)]]*OO[[#This Row],[21]]</f>
        <v>1.2193055728837498E-5</v>
      </c>
      <c r="X68" s="10">
        <f>3/24000000*OO[[#This Row],[80 (28JUN1985 21:00:00)-Water Temperature (C)]]*OO[[#This Row],[22]]</f>
        <v>1.03414573013525E-5</v>
      </c>
      <c r="Y68" s="10">
        <f>3/24000000*OO[[#This Row],[81 (29JUN1985 00:00:00)-Water Temperature (C)]]*OO[[#This Row],[23]]</f>
        <v>8.413133843459999E-6</v>
      </c>
      <c r="Z68" s="10">
        <f>3/24000000*OO[[#This Row],[82 (29JUN1985 03:00:00)-Water Temperature (C)]]*OO[[#This Row],[24]]</f>
        <v>6.8514654270150005E-6</v>
      </c>
      <c r="AA68" s="10">
        <f>3/24000000*OO[[#This Row],[83 (29JUN1985 06:00:00)-Water Temperature (C)]]*OO[[#This Row],[25]]</f>
        <v>5.6549653914687501E-6</v>
      </c>
      <c r="AB68" s="10">
        <f>3/24000000*OO[[#This Row],[84 (29JUN1985 09:00:00)-Water Temperature (C)]]*OO[[#This Row],[26]]</f>
        <v>4.8227733348750001E-6</v>
      </c>
      <c r="AC68" s="10">
        <f>3/24000000*OO[[#This Row],[85 (29JUN1985 12:00:00)-Water Temperature (C)]]*OO[[#This Row],[27]]</f>
        <v>4.2541371677999992E-6</v>
      </c>
      <c r="AD68" s="10">
        <f>3/24000000*OO[[#This Row],[86 (29JUN1985 15:00:00)-Water Temperature (C)]]*OO[[#This Row],[28]]</f>
        <v>3.7956365793675E-6</v>
      </c>
      <c r="AE68" s="10">
        <f>3/24000000*OO[[#This Row],[88 (29JUN1985 21:00:00)-Water Temperature (C)]]*OO[[#This Row],[30]]</f>
        <v>2.7362137678874998E-6</v>
      </c>
      <c r="AF68" s="10">
        <f>3/24000000*OO[[#This Row],[88 (29JUN1985 21:00:00)-Water Temperature (C)]]*OO[[#This Row],[30]]</f>
        <v>2.7362137678874998E-6</v>
      </c>
      <c r="AG68" s="10">
        <f>3/24000000*OO[[#This Row],[89 (30JUN1985 00:00:00)-Water Temperature (C)]]*OO[[#This Row],[31]]</f>
        <v>1.9935699834699999E-6</v>
      </c>
      <c r="AH68" s="10">
        <f>3/24000000*OO[[#This Row],[90 (30JUN1985 03:00:00)-Water Temperature (C)]]*OO[[#This Row],[32]]</f>
        <v>1.3821840149906251E-6</v>
      </c>
      <c r="AI68" s="10">
        <f>3/24000000*OO[[#This Row],[91 (30JUN1985 06:00:00)-Water Temperature (C)]]*OO[[#This Row],[33]]</f>
        <v>9.82571609140625E-7</v>
      </c>
      <c r="AJ68" s="10">
        <f>3/24000000*OO[[#This Row],[92 (30JUN1985 09:00:00)-Water Temperature (C)]]*OO[[#This Row],[34]]</f>
        <v>7.63110430390625E-7</v>
      </c>
      <c r="AK68" s="10">
        <f>3/24000000*OO[[#This Row],[93 (30JUN1985 12:00:00)-Water Temperature (C)]]*OO[[#This Row],[35]]</f>
        <v>6.5045852468437484E-7</v>
      </c>
      <c r="AL68" s="10">
        <f>3/24000000*OO[[#This Row],[94 (30JUN1985 15:00:00)-Water Temperature (C)]]*OO[[#This Row],[36]]</f>
        <v>5.9303802796875006E-7</v>
      </c>
      <c r="AM68" s="10">
        <f>3/24000000*OO[[#This Row],[95 (30JUN1985 18:00:00)-Water Temperature (C)]]*OO[[#This Row],[37]]</f>
        <v>5.5591353325099991E-7</v>
      </c>
      <c r="AN68" s="10">
        <f>3/24000000*OO[[#This Row],[96 (30JUN1985 21:00:00)-Water Temperature (C)]]*OO[[#This Row],[38]]</f>
        <v>5.0859926861800009E-7</v>
      </c>
      <c r="AO68" s="10">
        <f>3/24000000*OO[[#This Row],[97 (01JUL1985 00:00:00)-Water Temperature (C)]]*OO[[#This Row],[39]]</f>
        <v>4.5572895802687503E-7</v>
      </c>
      <c r="AP68" s="10">
        <f>3/24000000*OO[[#This Row],[98 (01JUL1985 03:00:00)-Water Temperature (C)]]*OO[[#This Row],[40]]</f>
        <v>4.1060389935000004E-7</v>
      </c>
      <c r="AQ68" s="10">
        <f>3/24000000*OO[[#This Row],[99 (01JUL1985 06:00:00)-Water Temperature (C)]]*OO[[#This Row],[41]]</f>
        <v>3.7558978488849998E-7</v>
      </c>
      <c r="AR68" s="10">
        <f>3/24000000*OO[[#This Row],[100 (01JUL1985 09:00:00)-Water Temperature (C)]]*OO[[#This Row],[42]]</f>
        <v>3.6164563095937497E-7</v>
      </c>
      <c r="AS68" s="10">
        <f>3/24000000*OO[[#This Row],[101 (01JUL1985 12:00:00)-Water Temperature (C)]]*OO[[#This Row],[43]]</f>
        <v>3.4865119713387503E-7</v>
      </c>
      <c r="AT68" s="10">
        <f>3/24000000*OO[[#This Row],[102 (01JUL1985 15:00:00)-Water Temperature (C)]]*OO[[#This Row],[44]]</f>
        <v>3.3513924562687499E-7</v>
      </c>
      <c r="AU68" s="10">
        <f>3/24000000*OO[[#This Row],[103 (01JUL1985 18:00:00)-Water Temperature (C)]]*OO[[#This Row],[45]]</f>
        <v>3.2153073061725E-7</v>
      </c>
      <c r="AV68" s="10">
        <f>3/24000000*OO[[#This Row],[104 (01JUL1985 21:00:00)-Water Temperature (C)]]*OO[[#This Row],[46]]</f>
        <v>3.1431316828599995E-7</v>
      </c>
      <c r="AW68" s="10">
        <f>3/24000000*OO[[#This Row],[105 (02JUL1985 00:00:00)-Water Temperature (C)]]*OO[[#This Row],[47]]</f>
        <v>3.09374241099E-7</v>
      </c>
      <c r="AX68" s="10">
        <f>3/24000000*OO[[#This Row],[106 (02JUL1985 03:00:00)-Water Temperature (C)]]*OO[[#This Row],[48]]</f>
        <v>2.9917999717812499E-7</v>
      </c>
      <c r="AY68" s="10">
        <f>3/24000000*OO[[#This Row],[107 (02JUL1985 06:00:00)-Water Temperature (C)]]*OO[[#This Row],[49]]</f>
        <v>2.8241515832512499E-7</v>
      </c>
      <c r="AZ68" s="10">
        <f>3/24000000*OO[[#This Row],[108 (02JUL1985 09:00:00)-Water Temperature (C)]]*OO[[#This Row],[50]]</f>
        <v>2.7637999115999998E-7</v>
      </c>
      <c r="BA68" s="10">
        <f>3/24000000*OO[[#This Row],[109 (02JUL1985 12:00:00)-Water Temperature (C)]]*OO[[#This Row],[51]]</f>
        <v>2.7286940181000001E-7</v>
      </c>
      <c r="BB68" s="10">
        <f>3/24000000*OO[[#This Row],[110 (02JUL1985 15:00:00)-Water Temperature (C)]]*OO[[#This Row],[52]]</f>
        <v>2.6959728937862499E-7</v>
      </c>
      <c r="BC68" s="10">
        <f>3/24000000*OO[[#This Row],[111 (02JUL1985 18:00:00)-Water Temperature (C)]]*OO[[#This Row],[53]]</f>
        <v>2.6782948843200002E-7</v>
      </c>
      <c r="BD68" s="10">
        <f>3/24000000*OO[[#This Row],[112 (02JUL1985 21:00:00)-Water Temperature (C)]]*OO[[#This Row],[54]]</f>
        <v>2.6347757680124994E-7</v>
      </c>
      <c r="BE68" s="10">
        <f>3/24000000*OO[[#This Row],[113 (03JUL1985 00:00:00)-Water Temperature (C)]]*OO[[#This Row],[55]]</f>
        <v>2.5255012648949997E-7</v>
      </c>
      <c r="BF68" s="10">
        <f>3/24000000*OO[[#This Row],[114 (03JUL1985 03:00:00)-Water Temperature (C)]]*OO[[#This Row],[56]]</f>
        <v>2.3704405023350002E-7</v>
      </c>
      <c r="BG68" s="10">
        <f>3/24000000*OO[[#This Row],[115 (03JUL1985 06:00:00)-Water Temperature (C)]]*OO[[#This Row],[57]]</f>
        <v>2.1869740886E-7</v>
      </c>
      <c r="BH68" s="10">
        <f>3/24000000*OO[[#This Row],[116 (03JUL1985 09:00:00)-Water Temperature (C)]]*OO[[#This Row],[58]]</f>
        <v>2.0951852189949999E-7</v>
      </c>
      <c r="BI68" s="10">
        <f>3/24000000*OO[[#This Row],[117 (03JUL1985 12:00:00)-Water Temperature (C)]]*OO[[#This Row],[59]]</f>
        <v>2.0583418390499998E-7</v>
      </c>
      <c r="BJ68" s="10">
        <f>3/24000000*OO[[#This Row],[118 (03JUL1985 15:00:00)-Water Temperature (C)]]*OO[[#This Row],[60]]</f>
        <v>2.0242276421624998E-7</v>
      </c>
      <c r="BK68" s="10">
        <f>3/24000000*OO[[#This Row],[119 (03JUL1985 18:00:00)-Water Temperature (C)]]*OO[[#This Row],[61]]</f>
        <v>1.9962017144299997E-7</v>
      </c>
      <c r="BL68" s="10">
        <f>3/24000000*OO[[#This Row],[120 (03JUL1985 21:00:00)-Water Temperature (C)]]*OO[[#This Row],[62]]</f>
        <v>1.9386077793802501E-7</v>
      </c>
      <c r="BM68" s="10">
        <f>3/24000000*OO[[#This Row],[121 (04JUL1985 00:00:00)-Water Temperature (C)]]*OO[[#This Row],[63]]</f>
        <v>1.862088871626E-7</v>
      </c>
      <c r="BN68" s="10">
        <f>3/24000000*OO[[#This Row],[122 (04JUL1985 03:00:00)-Water Temperature (C)]]*OO[[#This Row],[64]]</f>
        <v>1.7696083499864999E-7</v>
      </c>
      <c r="BO68" s="10">
        <f>3/24000000*OO[[#This Row],[123 (04JUL1985 06:00:00)-Water Temperature (C)]]*OO[[#This Row],[65]]</f>
        <v>1.65757066278825E-7</v>
      </c>
      <c r="BP68" s="10">
        <f>3/24000000*OO[[#This Row],[124 (04JUL1985 09:00:00)-Water Temperature (C)]]*OO[[#This Row],[66]]</f>
        <v>1.56534635709375E-7</v>
      </c>
      <c r="BQ68" s="10">
        <f>3/24000000*OO[[#This Row],[125 (04JUL1985 12:00:00)-Water Temperature (C)]]*OO[[#This Row],[67]]</f>
        <v>1.4586130381589999E-7</v>
      </c>
      <c r="BR68" s="10">
        <f>3/24000000*OO[[#This Row],[126 (04JUL1985 15:00:00)-Water Temperature (C)]]*OO[[#This Row],[68]]</f>
        <v>1.379789727688125E-7</v>
      </c>
      <c r="BS68" s="10">
        <f>3/24000000*OO[[#This Row],[127 (04JUL1985 18:00:00)-Water Temperature (C)]]*OO[[#This Row],[69]]</f>
        <v>1.303834690152E-7</v>
      </c>
      <c r="BT68" s="10">
        <f>3/24000000*OO[[#This Row],[128 (04JUL1985 21:00:00)-Water Temperature (C)]]*OO[[#This Row],[70]]</f>
        <v>1.2421176210355E-7</v>
      </c>
      <c r="BU68" s="10">
        <f>3/24000000*OO[[#This Row],[129 (05JUL1985 00:00:00)-Water Temperature (C)]]*OO[[#This Row],[71]]</f>
        <v>1.1918811020105E-7</v>
      </c>
      <c r="BV68" s="10">
        <f>3/24000000*OO[[#This Row],[130 (05JUL1985 03:00:00)-Water Temperature (C)]]*OO[[#This Row],[72]]</f>
        <v>1.1432836066845E-7</v>
      </c>
      <c r="BW68" s="10">
        <f>3/24000000*OO[[#This Row],[131 (05JUL1985 06:00:00)-Water Temperature (C)]]*OO[[#This Row],[73]]</f>
        <v>1.0814792743679999E-7</v>
      </c>
      <c r="BX68" s="10">
        <f>3/24000000*OO[[#This Row],[132 (05JUL1985 09:00:00)-Water Temperature (C)]]*OO[[#This Row],[74]]</f>
        <v>1.05616804013875E-7</v>
      </c>
      <c r="BY68" s="10">
        <f>3/24000000*OO[[#This Row],[133 (05JUL1985 12:00:00)-Water Temperature (C)]]*OO[[#This Row],[75]]</f>
        <v>1.021516855463125E-7</v>
      </c>
      <c r="BZ68" s="10">
        <f>3/24000000*OO[[#This Row],[134 (05JUL1985 15:00:00)-Water Temperature (C)]]*OO[[#This Row],[76]]</f>
        <v>1.0033784454287499E-7</v>
      </c>
      <c r="CA68" s="10">
        <f>3/24000000*OO[[#This Row],[135 (05JUL1985 18:00:00)-Water Temperature (C)]]*OO[[#This Row],[77]]</f>
        <v>9.9599264847749996E-8</v>
      </c>
      <c r="CB68" s="10">
        <f>3/24000000*OO[[#This Row],[136 (05JUL1985 21:00:00)-Water Temperature (C)]]*OO[[#This Row],[78]]</f>
        <v>9.9566597429549997E-8</v>
      </c>
      <c r="CC68" s="10">
        <f>3/24000000*OO[[#This Row],[137 (06JUL1985 00:00:00)-Water Temperature (C)]]*OO[[#This Row],[79]]</f>
        <v>9.8260170098999996E-8</v>
      </c>
      <c r="CD68" s="10">
        <f>3/24000000*OO[[#This Row],[138 (06JUL1985 03:00:00)-Water Temperature (C)]]*OO[[#This Row],[80]]</f>
        <v>9.5242905364824992E-8</v>
      </c>
      <c r="CE68" s="10">
        <f>3/24000000*OO[[#This Row],[139 (06JUL1985 06:00:00)-Water Temperature (C)]]*OO[[#This Row],[81]]</f>
        <v>9.1781313461875E-8</v>
      </c>
      <c r="CF68" s="10">
        <f>3/24000000*OO[[#This Row],[140 (06JUL1985 09:00:00)-Water Temperature (C)]]*OO[[#This Row],[82]]</f>
        <v>9.2949797309599992E-8</v>
      </c>
      <c r="CG68" s="10">
        <f>3/24000000*OO[[#This Row],[141 (06JUL1985 12:00:00)-Water Temperature (C)]]*OO[[#This Row],[83]]</f>
        <v>9.4121434104149979E-8</v>
      </c>
      <c r="CH68" s="10">
        <f>3/24000000*OO[[#This Row],[142 (06JUL1985 15:00:00)-Water Temperature (C)]]*OO[[#This Row],[84]]</f>
        <v>9.4929268945087488E-8</v>
      </c>
      <c r="CI68" s="10">
        <f>3/24000000*OO[[#This Row],[143 (06JUL1985 18:00:00)-Water Temperature (C)]]*OO[[#This Row],[85]]</f>
        <v>9.6141577289999996E-8</v>
      </c>
      <c r="CJ68" s="10">
        <f>3/24000000*OO[[#This Row],[144 (06JUL1985 21:00:00)-Water Temperature (C)]]*OO[[#This Row],[86]]</f>
        <v>9.4284650439150016E-8</v>
      </c>
      <c r="CK68" s="10">
        <f>3/24000000*OO[[#This Row],[145 (07JUL1985 00:00:00)-Water Temperature (C)]]*OO[[#This Row],[87]]</f>
        <v>8.7989644808100006E-8</v>
      </c>
      <c r="CL68" s="10">
        <f>3/24000000*OO[[#This Row],[146 (07JUL1985 03:00:00)-Water Temperature (C)]]*OO[[#This Row],[88]]</f>
        <v>8.0714204649799992E-8</v>
      </c>
      <c r="CM68" s="10">
        <f>3/24000000*OO[[#This Row],[147 (07JUL1985 06:00:00)-Water Temperature (C)]]*OO[[#This Row],[89]]</f>
        <v>7.4332127190000003E-8</v>
      </c>
      <c r="CN68" s="10">
        <f>3/24000000*OO[[#This Row],[148 (07JUL1985 09:00:00)-Water Temperature (C)]]*OO[[#This Row],[90]]</f>
        <v>7.1800722621749996E-8</v>
      </c>
      <c r="CO68" s="10">
        <f>3/24000000*OO[[#This Row],[149 (07JUL1985 12:00:00)-Water Temperature (C)]]*OO[[#This Row],[91]]</f>
        <v>7.0087644457650013E-8</v>
      </c>
      <c r="CP68" s="10">
        <f>3/24000000*OO[[#This Row],[150 (07JUL1985 15:00:00)-Water Temperature (C)]]*OO[[#This Row],[92]]</f>
        <v>6.784289115637501E-8</v>
      </c>
      <c r="CQ68" s="10">
        <f>3/24000000*OO[[#This Row],[151 (07JUL1985 18:00:00)-Water Temperature (C)]]*OO[[#This Row],[93]]</f>
        <v>6.7189092339175004E-8</v>
      </c>
      <c r="CR68" s="10">
        <f>3/24000000*OO[[#This Row],[152 (07JUL1985 21:00:00)-Water Temperature (C)]]*OO[[#This Row],[94]]</f>
        <v>6.8259240090800013E-8</v>
      </c>
      <c r="CS68" s="10">
        <f>3/24000000*OO[[#This Row],[153 (08JUL1985 00:00:00)-Water Temperature (C)]]*OO[[#This Row],[95]]</f>
        <v>6.9990749625449986E-8</v>
      </c>
      <c r="CT68" s="10">
        <f>3/24000000*OO[[#This Row],[154 (08JUL1985 03:00:00)-Water Temperature (C)]]*OO[[#This Row],[96]]</f>
        <v>7.0114517385450003E-8</v>
      </c>
      <c r="CU68" s="10">
        <f>3/24000000*OO[[#This Row],[155 (08JUL1985 06:00:00)-Water Temperature (C)]]*OO[[#This Row],[97]]</f>
        <v>6.7946214018887485E-8</v>
      </c>
      <c r="CV68" s="10">
        <f>3/24000000*OO[[#This Row],[156 (08JUL1985 09:00:00)-Water Temperature (C)]]*OO[[#This Row],[98]]</f>
        <v>6.4429526220799999E-8</v>
      </c>
      <c r="CW68" s="10">
        <f>3/24000000*OO[[#This Row],[157 (08JUL1985 12:00:00)-Water Temperature (C)]]*OO[[#This Row],[99]]</f>
        <v>6.2143139310750002E-8</v>
      </c>
    </row>
    <row r="69" spans="1:101" x14ac:dyDescent="0.35">
      <c r="A69" t="s">
        <v>74</v>
      </c>
      <c r="B69">
        <v>848.73689999999999</v>
      </c>
      <c r="C69" s="10">
        <f>3/24*OO[[#This Row],[59 (26JUN1985 06:00:00)-Water Temperature (C)]]*OO[[#This Row],[1]]/SUM(OO[1])</f>
        <v>1.1322634628706865E-18</v>
      </c>
      <c r="D69" s="10">
        <f>3/24*OO[[#This Row],[60 (26JUN1985 09:00:00)-Water Temperature (C)]]*OO[[#This Row],[2]]/SUM(OO[2])</f>
        <v>2.4876419721524774E-7</v>
      </c>
      <c r="E69" s="10">
        <f>3/24*OO[[#This Row],[61 (26JUN1985 12:00:00)-Water Temperature (C)]]*OO[[#This Row],[3]]/SUM(OO[3])</f>
        <v>5.961474076315961E-3</v>
      </c>
      <c r="F69" s="10">
        <f>3/24*OO[[#This Row],[62 (26JUN1985 15:00:00)-Water Temperature (C)]]*OO[[#This Row],[4]]/SUM(OO[4])</f>
        <v>8.7752576662071077E-2</v>
      </c>
      <c r="G69" s="10">
        <f>3/24*OO[[#This Row],[63 (26JUN1985 18:00:00)-Water Temperature (C)]]*OO[[#This Row],[5]]/SUM(OO[5])</f>
        <v>9.542040355929518E-2</v>
      </c>
      <c r="H69" s="10">
        <f>3/24*OO[[#This Row],[64 (26JUN1985 21:00:00)-Water Temperature (C)]]*OO[[#This Row],[6]]/SUM(OO[6])</f>
        <v>2.4294889809124542E-2</v>
      </c>
      <c r="I69" s="10">
        <f>3/24*OO[[#This Row],[65 (27JUN1985 00:00:00)-Water Temperature (C)]]*OO[[#This Row],[7]]/SUM(OO[7])</f>
        <v>2.6777657189237078E-3</v>
      </c>
      <c r="J69" s="10">
        <f>3/24*OO[[#This Row],[66 (27JUN1985 03:00:00)-Water Temperature (C)]]*OO[[#This Row],[8]]/SUM(OO[8])</f>
        <v>2.2831417176309617E-4</v>
      </c>
      <c r="K69" s="10">
        <f>3/24*OO[[#This Row],[67 (27JUN1985 06:00:00)-Water Temperature (C)]]*OO[[#This Row],[9]]/SUM(OO[9])</f>
        <v>6.3913233463151273E-5</v>
      </c>
      <c r="L69" s="10">
        <f>3/24*OO[[#This Row],[68 (27JUN1985 09:00:00)-Water Temperature (C)]]*OO[[#This Row],[10]]/SUM(OO[10])</f>
        <v>4.9169409689764437E-5</v>
      </c>
      <c r="M69" s="10">
        <f>3/24*OO[[#This Row],[69 (27JUN1985 12:00:00)-Water Temperature (C)]]*OO[[#This Row],[11]]/SUM(OO[11])</f>
        <v>4.4046700886449083E-5</v>
      </c>
      <c r="N69" s="10">
        <f>3/24*OO[[#This Row],[70 (27JUN1985 15:00:00)-Water Temperature (C)]]*OO[[#This Row],[12]]/SUM(OO[12])</f>
        <v>4.0387453515433844E-5</v>
      </c>
      <c r="O69" s="10">
        <f>3/24*OO[[#This Row],[71 (27JUN1985 18:00:00)-Water Temperature (C)]]*OO[[#This Row],[13]]/SUM(OO[13])</f>
        <v>4.1161752278609694E-5</v>
      </c>
      <c r="P69" s="10">
        <f>3/24*OO[[#This Row],[72 (27JUN1985 21:00:00)-Water Temperature (C)]]*OO[[#This Row],[14]]/SUM(OO[14])</f>
        <v>4.5665238746891944E-5</v>
      </c>
      <c r="Q69" s="10">
        <f>3/24*OO[[#This Row],[73 (28JUN1985 00:00:00)-Water Temperature (C)]]*OO[[#This Row],[15]]/SUM(OO[15])</f>
        <v>4.779362397232751E-5</v>
      </c>
      <c r="R69" s="10">
        <f>3/24*OO[[#This Row],[74 (28JUN1985 03:00:00)-Water Temperature (C)]]*OO[[#This Row],[16]]/SUM(OO[16])</f>
        <v>4.5740545152928048E-5</v>
      </c>
      <c r="S69" s="10">
        <f>3/24*OO[[#This Row],[75 (28JUN1985 06:00:00)-Water Temperature (C)]]*OO[[#This Row],[17]]/SUM(OO[17])</f>
        <v>4.1061029039817533E-5</v>
      </c>
      <c r="T69" s="10">
        <f>3/24*OO[[#This Row],[76 (28JUN1985 09:00:00)-Water Temperature (C)]]*OO[[#This Row],[18]]/SUM(OO[18])</f>
        <v>3.6802871628399344E-5</v>
      </c>
      <c r="U69" s="10">
        <f>3/24*OO[[#This Row],[77 (28JUN1985 12:00:00)-Water Temperature (C)]]*OO[[#This Row],[19]]/SUM(OO[19])</f>
        <v>3.3920127668238862E-5</v>
      </c>
      <c r="V69" s="10">
        <f>3/24000000*OO[[#This Row],[78 (28JUN1985 15:00:00)-Water Temperature (C)]]*OO[[#This Row],[20]]</f>
        <v>3.1680171162899997E-5</v>
      </c>
      <c r="W69" s="10">
        <f>3/24000000*OO[[#This Row],[79 (28JUN1985 18:00:00)-Water Temperature (C)]]*OO[[#This Row],[21]]</f>
        <v>2.9000994220687502E-5</v>
      </c>
      <c r="X69" s="10">
        <f>3/24000000*OO[[#This Row],[80 (28JUN1985 21:00:00)-Water Temperature (C)]]*OO[[#This Row],[22]]</f>
        <v>2.4696336477249999E-5</v>
      </c>
      <c r="Y69" s="10">
        <f>3/24000000*OO[[#This Row],[81 (29JUN1985 00:00:00)-Water Temperature (C)]]*OO[[#This Row],[23]]</f>
        <v>2.0131227948599999E-5</v>
      </c>
      <c r="Z69" s="10">
        <f>3/24000000*OO[[#This Row],[82 (29JUN1985 03:00:00)-Water Temperature (C)]]*OO[[#This Row],[24]]</f>
        <v>1.6376710820599999E-5</v>
      </c>
      <c r="AA69" s="10">
        <f>3/24000000*OO[[#This Row],[83 (29JUN1985 06:00:00)-Water Temperature (C)]]*OO[[#This Row],[25]]</f>
        <v>1.351214191752E-5</v>
      </c>
      <c r="AB69" s="10">
        <f>3/24000000*OO[[#This Row],[84 (29JUN1985 09:00:00)-Water Temperature (C)]]*OO[[#This Row],[26]]</f>
        <v>1.1532185484299998E-5</v>
      </c>
      <c r="AC69" s="10">
        <f>3/24000000*OO[[#This Row],[85 (29JUN1985 12:00:00)-Water Temperature (C)]]*OO[[#This Row],[27]]</f>
        <v>1.01557163375175E-5</v>
      </c>
      <c r="AD69" s="10">
        <f>3/24000000*OO[[#This Row],[86 (29JUN1985 15:00:00)-Water Temperature (C)]]*OO[[#This Row],[28]]</f>
        <v>9.0411327725999996E-6</v>
      </c>
      <c r="AE69" s="10">
        <f>3/24000000*OO[[#This Row],[88 (29JUN1985 21:00:00)-Water Temperature (C)]]*OO[[#This Row],[30]]</f>
        <v>6.5879795970712497E-6</v>
      </c>
      <c r="AF69" s="10">
        <f>3/24000000*OO[[#This Row],[88 (29JUN1985 21:00:00)-Water Temperature (C)]]*OO[[#This Row],[30]]</f>
        <v>6.5879795970712497E-6</v>
      </c>
      <c r="AG69" s="10">
        <f>3/24000000*OO[[#This Row],[89 (30JUN1985 00:00:00)-Water Temperature (C)]]*OO[[#This Row],[31]]</f>
        <v>4.84558778212125E-6</v>
      </c>
      <c r="AH69" s="10">
        <f>3/24000000*OO[[#This Row],[90 (30JUN1985 03:00:00)-Water Temperature (C)]]*OO[[#This Row],[32]]</f>
        <v>3.3662097612775001E-6</v>
      </c>
      <c r="AI69" s="10">
        <f>3/24000000*OO[[#This Row],[91 (30JUN1985 06:00:00)-Water Temperature (C)]]*OO[[#This Row],[33]]</f>
        <v>2.3822252979887496E-6</v>
      </c>
      <c r="AJ69" s="10">
        <f>3/24000000*OO[[#This Row],[92 (30JUN1985 09:00:00)-Water Temperature (C)]]*OO[[#This Row],[34]]</f>
        <v>1.8380910469200001E-6</v>
      </c>
      <c r="AK69" s="10">
        <f>3/24000000*OO[[#This Row],[93 (30JUN1985 12:00:00)-Water Temperature (C)]]*OO[[#This Row],[35]]</f>
        <v>1.5555381793607499E-6</v>
      </c>
      <c r="AL69" s="10">
        <f>3/24000000*OO[[#This Row],[94 (30JUN1985 15:00:00)-Water Temperature (C)]]*OO[[#This Row],[36]]</f>
        <v>1.4100451943539999E-6</v>
      </c>
      <c r="AM69" s="10">
        <f>3/24000000*OO[[#This Row],[95 (30JUN1985 18:00:00)-Water Temperature (C)]]*OO[[#This Row],[37]]</f>
        <v>1.317397829977375E-6</v>
      </c>
      <c r="AN69" s="10">
        <f>3/24000000*OO[[#This Row],[96 (30JUN1985 21:00:00)-Water Temperature (C)]]*OO[[#This Row],[38]]</f>
        <v>1.2043421487719999E-6</v>
      </c>
      <c r="AO69" s="10">
        <f>3/24000000*OO[[#This Row],[97 (01JUL1985 00:00:00)-Water Temperature (C)]]*OO[[#This Row],[39]]</f>
        <v>1.0784225982562501E-6</v>
      </c>
      <c r="AP69" s="10">
        <f>3/24000000*OO[[#This Row],[98 (01JUL1985 03:00:00)-Water Temperature (C)]]*OO[[#This Row],[40]]</f>
        <v>9.7053262314449994E-7</v>
      </c>
      <c r="AQ69" s="10">
        <f>3/24000000*OO[[#This Row],[99 (01JUL1985 06:00:00)-Water Temperature (C)]]*OO[[#This Row],[41]]</f>
        <v>8.881029948675001E-7</v>
      </c>
      <c r="AR69" s="10">
        <f>3/24000000*OO[[#This Row],[100 (01JUL1985 09:00:00)-Water Temperature (C)]]*OO[[#This Row],[42]]</f>
        <v>8.5609467926437499E-7</v>
      </c>
      <c r="AS69" s="10">
        <f>3/24000000*OO[[#This Row],[101 (01JUL1985 12:00:00)-Water Temperature (C)]]*OO[[#This Row],[43]]</f>
        <v>8.2492035080199997E-7</v>
      </c>
      <c r="AT69" s="10">
        <f>3/24000000*OO[[#This Row],[102 (01JUL1985 15:00:00)-Water Temperature (C)]]*OO[[#This Row],[44]]</f>
        <v>7.9255071136499992E-7</v>
      </c>
      <c r="AU69" s="10">
        <f>3/24000000*OO[[#This Row],[103 (01JUL1985 18:00:00)-Water Temperature (C)]]*OO[[#This Row],[45]]</f>
        <v>7.5779736914E-7</v>
      </c>
      <c r="AV69" s="10">
        <f>3/24000000*OO[[#This Row],[104 (01JUL1985 21:00:00)-Water Temperature (C)]]*OO[[#This Row],[46]]</f>
        <v>7.3714821855187489E-7</v>
      </c>
      <c r="AW69" s="10">
        <f>3/24000000*OO[[#This Row],[105 (02JUL1985 00:00:00)-Water Temperature (C)]]*OO[[#This Row],[47]]</f>
        <v>7.2477447158812501E-7</v>
      </c>
      <c r="AX69" s="10">
        <f>3/24000000*OO[[#This Row],[106 (02JUL1985 03:00:00)-Water Temperature (C)]]*OO[[#This Row],[48]]</f>
        <v>7.0300420267962502E-7</v>
      </c>
      <c r="AY69" s="10">
        <f>3/24000000*OO[[#This Row],[107 (02JUL1985 06:00:00)-Water Temperature (C)]]*OO[[#This Row],[49]]</f>
        <v>6.6647099615474998E-7</v>
      </c>
      <c r="AZ69" s="10">
        <f>3/24000000*OO[[#This Row],[108 (02JUL1985 09:00:00)-Water Temperature (C)]]*OO[[#This Row],[50]]</f>
        <v>6.5347939823712495E-7</v>
      </c>
      <c r="BA69" s="10">
        <f>3/24000000*OO[[#This Row],[109 (02JUL1985 12:00:00)-Water Temperature (C)]]*OO[[#This Row],[51]]</f>
        <v>6.44454051127E-7</v>
      </c>
      <c r="BB69" s="10">
        <f>3/24000000*OO[[#This Row],[110 (02JUL1985 15:00:00)-Water Temperature (C)]]*OO[[#This Row],[52]]</f>
        <v>6.3641641923200001E-7</v>
      </c>
      <c r="BC69" s="10">
        <f>3/24000000*OO[[#This Row],[111 (02JUL1985 18:00:00)-Water Temperature (C)]]*OO[[#This Row],[53]]</f>
        <v>6.3108473527937495E-7</v>
      </c>
      <c r="BD69" s="10">
        <f>3/24000000*OO[[#This Row],[112 (02JUL1985 21:00:00)-Water Temperature (C)]]*OO[[#This Row],[54]]</f>
        <v>6.1925921602512502E-7</v>
      </c>
      <c r="BE69" s="10">
        <f>3/24000000*OO[[#This Row],[113 (03JUL1985 00:00:00)-Water Temperature (C)]]*OO[[#This Row],[55]]</f>
        <v>5.9371197209662501E-7</v>
      </c>
      <c r="BF69" s="10">
        <f>3/24000000*OO[[#This Row],[114 (03JUL1985 03:00:00)-Water Temperature (C)]]*OO[[#This Row],[56]]</f>
        <v>5.5862385256999997E-7</v>
      </c>
      <c r="BG69" s="10">
        <f>3/24000000*OO[[#This Row],[115 (03JUL1985 06:00:00)-Water Temperature (C)]]*OO[[#This Row],[57]]</f>
        <v>5.1667553882175002E-7</v>
      </c>
      <c r="BH69" s="10">
        <f>3/24000000*OO[[#This Row],[116 (03JUL1985 09:00:00)-Water Temperature (C)]]*OO[[#This Row],[58]]</f>
        <v>4.9580990082599995E-7</v>
      </c>
      <c r="BI69" s="10">
        <f>3/24000000*OO[[#This Row],[117 (03JUL1985 12:00:00)-Water Temperature (C)]]*OO[[#This Row],[59]]</f>
        <v>4.8680700869124998E-7</v>
      </c>
      <c r="BJ69" s="10">
        <f>3/24000000*OO[[#This Row],[118 (03JUL1985 15:00:00)-Water Temperature (C)]]*OO[[#This Row],[60]]</f>
        <v>4.7837634512625005E-7</v>
      </c>
      <c r="BK69" s="10">
        <f>3/24000000*OO[[#This Row],[119 (03JUL1985 18:00:00)-Water Temperature (C)]]*OO[[#This Row],[61]]</f>
        <v>4.7085173585999997E-7</v>
      </c>
      <c r="BL69" s="10">
        <f>3/24000000*OO[[#This Row],[120 (03JUL1985 21:00:00)-Water Temperature (C)]]*OO[[#This Row],[62]]</f>
        <v>4.5597691664749996E-7</v>
      </c>
      <c r="BM69" s="10">
        <f>3/24000000*OO[[#This Row],[121 (04JUL1985 00:00:00)-Water Temperature (C)]]*OO[[#This Row],[63]]</f>
        <v>4.3768627308887496E-7</v>
      </c>
      <c r="BN69" s="10">
        <f>3/24000000*OO[[#This Row],[122 (04JUL1985 03:00:00)-Water Temperature (C)]]*OO[[#This Row],[64]]</f>
        <v>4.1658770720699992E-7</v>
      </c>
      <c r="BO69" s="10">
        <f>3/24000000*OO[[#This Row],[123 (04JUL1985 06:00:00)-Water Temperature (C)]]*OO[[#This Row],[65]]</f>
        <v>3.9129458594999998E-7</v>
      </c>
      <c r="BP69" s="10">
        <f>3/24000000*OO[[#This Row],[124 (04JUL1985 09:00:00)-Water Temperature (C)]]*OO[[#This Row],[66]]</f>
        <v>3.7052538073437502E-7</v>
      </c>
      <c r="BQ69" s="10">
        <f>3/24000000*OO[[#This Row],[125 (04JUL1985 12:00:00)-Water Temperature (C)]]*OO[[#This Row],[67]]</f>
        <v>3.4536609958174997E-7</v>
      </c>
      <c r="BR69" s="10">
        <f>3/24000000*OO[[#This Row],[126 (04JUL1985 15:00:00)-Water Temperature (C)]]*OO[[#This Row],[68]]</f>
        <v>3.2649701233499997E-7</v>
      </c>
      <c r="BS69" s="10">
        <f>3/24000000*OO[[#This Row],[127 (04JUL1985 18:00:00)-Water Temperature (C)]]*OO[[#This Row],[69]]</f>
        <v>3.0757993420837495E-7</v>
      </c>
      <c r="BT69" s="10">
        <f>3/24000000*OO[[#This Row],[128 (04JUL1985 21:00:00)-Water Temperature (C)]]*OO[[#This Row],[70]]</f>
        <v>2.9226074722650001E-7</v>
      </c>
      <c r="BU69" s="10">
        <f>3/24000000*OO[[#This Row],[129 (05JUL1985 00:00:00)-Water Temperature (C)]]*OO[[#This Row],[71]]</f>
        <v>2.8022048501150002E-7</v>
      </c>
      <c r="BV69" s="10">
        <f>3/24000000*OO[[#This Row],[130 (05JUL1985 03:00:00)-Water Temperature (C)]]*OO[[#This Row],[72]]</f>
        <v>2.6896785820312498E-7</v>
      </c>
      <c r="BW69" s="10">
        <f>3/24000000*OO[[#This Row],[131 (05JUL1985 06:00:00)-Water Temperature (C)]]*OO[[#This Row],[73]]</f>
        <v>2.5497386736274997E-7</v>
      </c>
      <c r="BX69" s="10">
        <f>3/24000000*OO[[#This Row],[132 (05JUL1985 09:00:00)-Water Temperature (C)]]*OO[[#This Row],[74]]</f>
        <v>2.4932142492199996E-7</v>
      </c>
      <c r="BY69" s="10">
        <f>3/24000000*OO[[#This Row],[133 (05JUL1985 12:00:00)-Water Temperature (C)]]*OO[[#This Row],[75]]</f>
        <v>2.4086335615899999E-7</v>
      </c>
      <c r="BZ69" s="10">
        <f>3/24000000*OO[[#This Row],[134 (05JUL1985 15:00:00)-Water Temperature (C)]]*OO[[#This Row],[76]]</f>
        <v>2.3645479534124999E-7</v>
      </c>
      <c r="CA69" s="10">
        <f>3/24000000*OO[[#This Row],[135 (05JUL1985 18:00:00)-Water Temperature (C)]]*OO[[#This Row],[77]]</f>
        <v>2.34132838895875E-7</v>
      </c>
      <c r="CB69" s="10">
        <f>3/24000000*OO[[#This Row],[136 (05JUL1985 21:00:00)-Water Temperature (C)]]*OO[[#This Row],[78]]</f>
        <v>2.3324322730399999E-7</v>
      </c>
      <c r="CC69" s="10">
        <f>3/24000000*OO[[#This Row],[137 (06JUL1985 00:00:00)-Water Temperature (C)]]*OO[[#This Row],[79]]</f>
        <v>2.3025356495375002E-7</v>
      </c>
      <c r="CD69" s="10">
        <f>3/24000000*OO[[#This Row],[138 (06JUL1985 03:00:00)-Water Temperature (C)]]*OO[[#This Row],[80]]</f>
        <v>2.2366237793549998E-7</v>
      </c>
      <c r="CE69" s="10">
        <f>3/24000000*OO[[#This Row],[139 (06JUL1985 06:00:00)-Water Temperature (C)]]*OO[[#This Row],[81]]</f>
        <v>2.1606573688387498E-7</v>
      </c>
      <c r="CF69" s="10">
        <f>3/24000000*OO[[#This Row],[140 (06JUL1985 09:00:00)-Water Temperature (C)]]*OO[[#This Row],[82]]</f>
        <v>2.1905906875800003E-7</v>
      </c>
      <c r="CG69" s="10">
        <f>3/24000000*OO[[#This Row],[141 (06JUL1985 12:00:00)-Water Temperature (C)]]*OO[[#This Row],[83]]</f>
        <v>2.2178652221250001E-7</v>
      </c>
      <c r="CH69" s="10">
        <f>3/24000000*OO[[#This Row],[142 (06JUL1985 15:00:00)-Water Temperature (C)]]*OO[[#This Row],[84]]</f>
        <v>2.2390936503774998E-7</v>
      </c>
      <c r="CI69" s="10">
        <f>3/24000000*OO[[#This Row],[143 (06JUL1985 18:00:00)-Water Temperature (C)]]*OO[[#This Row],[85]]</f>
        <v>2.2653474815399998E-7</v>
      </c>
      <c r="CJ69" s="10">
        <f>3/24000000*OO[[#This Row],[144 (06JUL1985 21:00:00)-Water Temperature (C)]]*OO[[#This Row],[86]]</f>
        <v>2.2197963395849999E-7</v>
      </c>
      <c r="CK69" s="10">
        <f>3/24000000*OO[[#This Row],[145 (07JUL1985 00:00:00)-Water Temperature (C)]]*OO[[#This Row],[87]]</f>
        <v>2.0749206307499998E-7</v>
      </c>
      <c r="CL69" s="10">
        <f>3/24000000*OO[[#This Row],[146 (07JUL1985 03:00:00)-Water Temperature (C)]]*OO[[#This Row],[88]]</f>
        <v>1.9062674385149996E-7</v>
      </c>
      <c r="CM69" s="10">
        <f>3/24000000*OO[[#This Row],[147 (07JUL1985 06:00:00)-Water Temperature (C)]]*OO[[#This Row],[89]]</f>
        <v>1.756700957204E-7</v>
      </c>
      <c r="CN69" s="10">
        <f>3/24000000*OO[[#This Row],[148 (07JUL1985 09:00:00)-Water Temperature (C)]]*OO[[#This Row],[90]]</f>
        <v>1.6981211406116248E-7</v>
      </c>
      <c r="CO69" s="10">
        <f>3/24000000*OO[[#This Row],[149 (07JUL1985 12:00:00)-Water Temperature (C)]]*OO[[#This Row],[91]]</f>
        <v>1.6578636569762499E-7</v>
      </c>
      <c r="CP69" s="10">
        <f>3/24000000*OO[[#This Row],[150 (07JUL1985 15:00:00)-Water Temperature (C)]]*OO[[#This Row],[92]]</f>
        <v>1.6049094707850002E-7</v>
      </c>
      <c r="CQ69" s="10">
        <f>3/24000000*OO[[#This Row],[151 (07JUL1985 18:00:00)-Water Temperature (C)]]*OO[[#This Row],[93]]</f>
        <v>1.581873963979375E-7</v>
      </c>
      <c r="CR69" s="10">
        <f>3/24000000*OO[[#This Row],[152 (07JUL1985 21:00:00)-Water Temperature (C)]]*OO[[#This Row],[94]]</f>
        <v>1.5957065622255001E-7</v>
      </c>
      <c r="CS69" s="10">
        <f>3/24000000*OO[[#This Row],[153 (08JUL1985 00:00:00)-Water Temperature (C)]]*OO[[#This Row],[95]]</f>
        <v>1.6342691991995001E-7</v>
      </c>
      <c r="CT69" s="10">
        <f>3/24000000*OO[[#This Row],[154 (08JUL1985 03:00:00)-Water Temperature (C)]]*OO[[#This Row],[96]]</f>
        <v>1.6429101603110001E-7</v>
      </c>
      <c r="CU69" s="10">
        <f>3/24000000*OO[[#This Row],[155 (08JUL1985 06:00:00)-Water Temperature (C)]]*OO[[#This Row],[97]]</f>
        <v>1.59889208489125E-7</v>
      </c>
      <c r="CV69" s="10">
        <f>3/24000000*OO[[#This Row],[156 (08JUL1985 09:00:00)-Water Temperature (C)]]*OO[[#This Row],[98]]</f>
        <v>1.5217635506386249E-7</v>
      </c>
      <c r="CW69" s="10">
        <f>3/24000000*OO[[#This Row],[157 (08JUL1985 12:00:00)-Water Temperature (C)]]*OO[[#This Row],[99]]</f>
        <v>1.4699051256384998E-7</v>
      </c>
    </row>
    <row r="70" spans="1:101" x14ac:dyDescent="0.35">
      <c r="A70" t="s">
        <v>75</v>
      </c>
      <c r="B70">
        <v>811.53610000000003</v>
      </c>
      <c r="C70" s="10">
        <f>3/24*OO[[#This Row],[59 (26JUN1985 06:00:00)-Water Temperature (C)]]*OO[[#This Row],[1]]/SUM(OO[1])</f>
        <v>1.5159804765613686E-19</v>
      </c>
      <c r="D70" s="10">
        <f>3/24*OO[[#This Row],[60 (26JUN1985 09:00:00)-Water Temperature (C)]]*OO[[#This Row],[2]]/SUM(OO[2])</f>
        <v>4.569100420884761E-8</v>
      </c>
      <c r="E70" s="10">
        <f>3/24*OO[[#This Row],[61 (26JUN1985 12:00:00)-Water Temperature (C)]]*OO[[#This Row],[3]]/SUM(OO[3])</f>
        <v>3.2909185670356128E-3</v>
      </c>
      <c r="F70" s="10">
        <f>3/24*OO[[#This Row],[62 (26JUN1985 15:00:00)-Water Temperature (C)]]*OO[[#This Row],[4]]/SUM(OO[4])</f>
        <v>6.6453353370747606E-2</v>
      </c>
      <c r="G70" s="10">
        <f>3/24*OO[[#This Row],[63 (26JUN1985 18:00:00)-Water Temperature (C)]]*OO[[#This Row],[5]]/SUM(OO[5])</f>
        <v>8.7340526535863966E-2</v>
      </c>
      <c r="H70" s="10">
        <f>3/24*OO[[#This Row],[64 (26JUN1985 21:00:00)-Water Temperature (C)]]*OO[[#This Row],[6]]/SUM(OO[6])</f>
        <v>2.5191884493646986E-2</v>
      </c>
      <c r="I70" s="10">
        <f>3/24*OO[[#This Row],[65 (27JUN1985 00:00:00)-Water Temperature (C)]]*OO[[#This Row],[7]]/SUM(OO[7])</f>
        <v>3.0078065044811669E-3</v>
      </c>
      <c r="J70" s="10">
        <f>3/24*OO[[#This Row],[66 (27JUN1985 03:00:00)-Water Temperature (C)]]*OO[[#This Row],[8]]/SUM(OO[8])</f>
        <v>2.5197389726151526E-4</v>
      </c>
      <c r="K70" s="10">
        <f>3/24*OO[[#This Row],[67 (27JUN1985 06:00:00)-Water Temperature (C)]]*OO[[#This Row],[9]]/SUM(OO[9])</f>
        <v>5.8213834831207364E-5</v>
      </c>
      <c r="L70" s="10">
        <f>3/24*OO[[#This Row],[68 (27JUN1985 09:00:00)-Water Temperature (C)]]*OO[[#This Row],[10]]/SUM(OO[10])</f>
        <v>4.2817856056126221E-5</v>
      </c>
      <c r="M70" s="10">
        <f>3/24*OO[[#This Row],[69 (27JUN1985 12:00:00)-Water Temperature (C)]]*OO[[#This Row],[11]]/SUM(OO[11])</f>
        <v>3.821816044069974E-5</v>
      </c>
      <c r="N70" s="10">
        <f>3/24*OO[[#This Row],[70 (27JUN1985 15:00:00)-Water Temperature (C)]]*OO[[#This Row],[12]]/SUM(OO[12])</f>
        <v>3.4813218091478647E-5</v>
      </c>
      <c r="O70" s="10">
        <f>3/24*OO[[#This Row],[71 (27JUN1985 18:00:00)-Water Temperature (C)]]*OO[[#This Row],[13]]/SUM(OO[13])</f>
        <v>3.4995558579130805E-5</v>
      </c>
      <c r="P70" s="10">
        <f>3/24*OO[[#This Row],[72 (27JUN1985 21:00:00)-Water Temperature (C)]]*OO[[#This Row],[14]]/SUM(OO[14])</f>
        <v>3.8690096659657103E-5</v>
      </c>
      <c r="Q70" s="10">
        <f>3/24*OO[[#This Row],[73 (28JUN1985 00:00:00)-Water Temperature (C)]]*OO[[#This Row],[15]]/SUM(OO[15])</f>
        <v>4.0801895064522998E-5</v>
      </c>
      <c r="R70" s="10">
        <f>3/24*OO[[#This Row],[74 (28JUN1985 03:00:00)-Water Temperature (C)]]*OO[[#This Row],[16]]/SUM(OO[16])</f>
        <v>3.9382941779547824E-5</v>
      </c>
      <c r="S70" s="10">
        <f>3/24*OO[[#This Row],[75 (28JUN1985 06:00:00)-Water Temperature (C)]]*OO[[#This Row],[17]]/SUM(OO[17])</f>
        <v>3.5570112131310964E-5</v>
      </c>
      <c r="T70" s="10">
        <f>3/24*OO[[#This Row],[76 (28JUN1985 09:00:00)-Water Temperature (C)]]*OO[[#This Row],[18]]/SUM(OO[18])</f>
        <v>3.1956769233379004E-5</v>
      </c>
      <c r="U70" s="10">
        <f>3/24*OO[[#This Row],[77 (28JUN1985 12:00:00)-Water Temperature (C)]]*OO[[#This Row],[19]]/SUM(OO[19])</f>
        <v>2.9439043153227093E-5</v>
      </c>
      <c r="V70" s="10">
        <f>3/24000000*OO[[#This Row],[78 (28JUN1985 15:00:00)-Water Temperature (C)]]*OO[[#This Row],[20]]</f>
        <v>2.7484609361412498E-5</v>
      </c>
      <c r="W70" s="10">
        <f>3/24000000*OO[[#This Row],[79 (28JUN1985 18:00:00)-Water Temperature (C)]]*OO[[#This Row],[21]]</f>
        <v>2.5209542855487496E-5</v>
      </c>
      <c r="X70" s="10">
        <f>3/24000000*OO[[#This Row],[80 (28JUN1985 21:00:00)-Water Temperature (C)]]*OO[[#This Row],[22]]</f>
        <v>2.1556207286250002E-5</v>
      </c>
      <c r="Y70" s="10">
        <f>3/24000000*OO[[#This Row],[81 (29JUN1985 00:00:00)-Water Temperature (C)]]*OO[[#This Row],[23]]</f>
        <v>1.7615826862939998E-5</v>
      </c>
      <c r="Z70" s="10">
        <f>3/24000000*OO[[#This Row],[82 (29JUN1985 03:00:00)-Water Temperature (C)]]*OO[[#This Row],[24]]</f>
        <v>1.433044130526E-5</v>
      </c>
      <c r="AA70" s="10">
        <f>3/24000000*OO[[#This Row],[83 (29JUN1985 06:00:00)-Water Temperature (C)]]*OO[[#This Row],[25]]</f>
        <v>1.1828140495928748E-5</v>
      </c>
      <c r="AB70" s="10">
        <f>3/24000000*OO[[#This Row],[84 (29JUN1985 09:00:00)-Water Temperature (C)]]*OO[[#This Row],[26]]</f>
        <v>1.0112455400878749E-5</v>
      </c>
      <c r="AC70" s="10">
        <f>3/24000000*OO[[#This Row],[85 (29JUN1985 12:00:00)-Water Temperature (C)]]*OO[[#This Row],[27]]</f>
        <v>8.8993160734500013E-6</v>
      </c>
      <c r="AD70" s="10">
        <f>3/24000000*OO[[#This Row],[86 (29JUN1985 15:00:00)-Water Temperature (C)]]*OO[[#This Row],[28]]</f>
        <v>7.908133932034999E-6</v>
      </c>
      <c r="AE70" s="10">
        <f>3/24000000*OO[[#This Row],[88 (29JUN1985 21:00:00)-Water Temperature (C)]]*OO[[#This Row],[30]]</f>
        <v>5.8253810122699988E-6</v>
      </c>
      <c r="AF70" s="10">
        <f>3/24000000*OO[[#This Row],[88 (29JUN1985 21:00:00)-Water Temperature (C)]]*OO[[#This Row],[30]]</f>
        <v>5.8253810122699988E-6</v>
      </c>
      <c r="AG70" s="10">
        <f>3/24000000*OO[[#This Row],[89 (30JUN1985 00:00:00)-Water Temperature (C)]]*OO[[#This Row],[31]]</f>
        <v>4.3289523972799999E-6</v>
      </c>
      <c r="AH70" s="10">
        <f>3/24000000*OO[[#This Row],[90 (30JUN1985 03:00:00)-Water Temperature (C)]]*OO[[#This Row],[32]]</f>
        <v>3.0160699987599999E-6</v>
      </c>
      <c r="AI70" s="10">
        <f>3/24000000*OO[[#This Row],[91 (30JUN1985 06:00:00)-Water Temperature (C)]]*OO[[#This Row],[33]]</f>
        <v>2.1256848156862499E-6</v>
      </c>
      <c r="AJ70" s="10">
        <f>3/24000000*OO[[#This Row],[92 (30JUN1985 09:00:00)-Water Temperature (C)]]*OO[[#This Row],[34]]</f>
        <v>1.6291736711595E-6</v>
      </c>
      <c r="AK70" s="10">
        <f>3/24000000*OO[[#This Row],[93 (30JUN1985 12:00:00)-Water Temperature (C)]]*OO[[#This Row],[35]]</f>
        <v>1.3682760776905E-6</v>
      </c>
      <c r="AL70" s="10">
        <f>3/24000000*OO[[#This Row],[94 (30JUN1985 15:00:00)-Water Temperature (C)]]*OO[[#This Row],[36]]</f>
        <v>1.2327214316939999E-6</v>
      </c>
      <c r="AM70" s="10">
        <f>3/24000000*OO[[#This Row],[95 (30JUN1985 18:00:00)-Water Temperature (C)]]*OO[[#This Row],[37]]</f>
        <v>1.14773589716625E-6</v>
      </c>
      <c r="AN70" s="10">
        <f>3/24000000*OO[[#This Row],[96 (30JUN1985 21:00:00)-Water Temperature (C)]]*OO[[#This Row],[38]]</f>
        <v>1.0482844231989999E-6</v>
      </c>
      <c r="AO70" s="10">
        <f>3/24000000*OO[[#This Row],[97 (01JUL1985 00:00:00)-Water Temperature (C)]]*OO[[#This Row],[39]]</f>
        <v>9.3807198372187491E-7</v>
      </c>
      <c r="AP70" s="10">
        <f>3/24000000*OO[[#This Row],[98 (01JUL1985 03:00:00)-Water Temperature (C)]]*OO[[#This Row],[40]]</f>
        <v>8.4322563698374995E-7</v>
      </c>
      <c r="AQ70" s="10">
        <f>3/24000000*OO[[#This Row],[99 (01JUL1985 06:00:00)-Water Temperature (C)]]*OO[[#This Row],[41]]</f>
        <v>7.7164393996000003E-7</v>
      </c>
      <c r="AR70" s="10">
        <f>3/24000000*OO[[#This Row],[100 (01JUL1985 09:00:00)-Water Temperature (C)]]*OO[[#This Row],[42]]</f>
        <v>7.4461715718774995E-7</v>
      </c>
      <c r="AS70" s="10">
        <f>3/24000000*OO[[#This Row],[101 (01JUL1985 12:00:00)-Water Temperature (C)]]*OO[[#This Row],[43]]</f>
        <v>7.1719398145349992E-7</v>
      </c>
      <c r="AT70" s="10">
        <f>3/24000000*OO[[#This Row],[102 (01JUL1985 15:00:00)-Water Temperature (C)]]*OO[[#This Row],[44]]</f>
        <v>6.8872811090512498E-7</v>
      </c>
      <c r="AU70" s="10">
        <f>3/24000000*OO[[#This Row],[103 (01JUL1985 18:00:00)-Water Temperature (C)]]*OO[[#This Row],[45]]</f>
        <v>6.5643041786037487E-7</v>
      </c>
      <c r="AV70" s="10">
        <f>3/24000000*OO[[#This Row],[104 (01JUL1985 21:00:00)-Water Temperature (C)]]*OO[[#This Row],[46]]</f>
        <v>6.3529387922699986E-7</v>
      </c>
      <c r="AW70" s="10">
        <f>3/24000000*OO[[#This Row],[105 (02JUL1985 00:00:00)-Water Temperature (C)]]*OO[[#This Row],[47]]</f>
        <v>6.2367811583212493E-7</v>
      </c>
      <c r="AX70" s="10">
        <f>3/24000000*OO[[#This Row],[106 (02JUL1985 03:00:00)-Water Temperature (C)]]*OO[[#This Row],[48]]</f>
        <v>6.0666993542399997E-7</v>
      </c>
      <c r="AY70" s="10">
        <f>3/24000000*OO[[#This Row],[107 (02JUL1985 06:00:00)-Water Temperature (C)]]*OO[[#This Row],[49]]</f>
        <v>5.7764228481849996E-7</v>
      </c>
      <c r="AZ70" s="10">
        <f>3/24000000*OO[[#This Row],[108 (02JUL1985 09:00:00)-Water Temperature (C)]]*OO[[#This Row],[50]]</f>
        <v>5.6760710953500002E-7</v>
      </c>
      <c r="BA70" s="10">
        <f>3/24000000*OO[[#This Row],[109 (02JUL1985 12:00:00)-Water Temperature (C)]]*OO[[#This Row],[51]]</f>
        <v>5.5918318096874994E-7</v>
      </c>
      <c r="BB70" s="10">
        <f>3/24000000*OO[[#This Row],[110 (02JUL1985 15:00:00)-Water Temperature (C)]]*OO[[#This Row],[52]]</f>
        <v>5.5192920064199994E-7</v>
      </c>
      <c r="BC70" s="10">
        <f>3/24000000*OO[[#This Row],[111 (02JUL1985 18:00:00)-Water Temperature (C)]]*OO[[#This Row],[53]]</f>
        <v>5.4637476987637494E-7</v>
      </c>
      <c r="BD70" s="10">
        <f>3/24000000*OO[[#This Row],[112 (02JUL1985 21:00:00)-Water Temperature (C)]]*OO[[#This Row],[54]]</f>
        <v>5.3476596993699998E-7</v>
      </c>
      <c r="BE70" s="10">
        <f>3/24000000*OO[[#This Row],[113 (03JUL1985 00:00:00)-Water Temperature (C)]]*OO[[#This Row],[55]]</f>
        <v>5.1270497817612497E-7</v>
      </c>
      <c r="BF70" s="10">
        <f>3/24000000*OO[[#This Row],[114 (03JUL1985 03:00:00)-Water Temperature (C)]]*OO[[#This Row],[56]]</f>
        <v>4.8358668904762497E-7</v>
      </c>
      <c r="BG70" s="10">
        <f>3/24000000*OO[[#This Row],[115 (03JUL1985 06:00:00)-Water Temperature (C)]]*OO[[#This Row],[57]]</f>
        <v>4.4840608946437494E-7</v>
      </c>
      <c r="BH70" s="10">
        <f>3/24000000*OO[[#This Row],[116 (03JUL1985 09:00:00)-Water Temperature (C)]]*OO[[#This Row],[58]]</f>
        <v>4.3102369611E-7</v>
      </c>
      <c r="BI70" s="10">
        <f>3/24000000*OO[[#This Row],[117 (03JUL1985 12:00:00)-Water Temperature (C)]]*OO[[#This Row],[59]]</f>
        <v>4.2296723286999998E-7</v>
      </c>
      <c r="BJ70" s="10">
        <f>3/24000000*OO[[#This Row],[118 (03JUL1985 15:00:00)-Water Temperature (C)]]*OO[[#This Row],[60]]</f>
        <v>4.153431429035E-7</v>
      </c>
      <c r="BK70" s="10">
        <f>3/24000000*OO[[#This Row],[119 (03JUL1985 18:00:00)-Water Temperature (C)]]*OO[[#This Row],[61]]</f>
        <v>4.0808929738700002E-7</v>
      </c>
      <c r="BL70" s="10">
        <f>3/24000000*OO[[#This Row],[120 (03JUL1985 21:00:00)-Water Temperature (C)]]*OO[[#This Row],[62]]</f>
        <v>3.9408524149399999E-7</v>
      </c>
      <c r="BM70" s="10">
        <f>3/24000000*OO[[#This Row],[121 (04JUL1985 00:00:00)-Water Temperature (C)]]*OO[[#This Row],[63]]</f>
        <v>3.779327661525E-7</v>
      </c>
      <c r="BN70" s="10">
        <f>3/24000000*OO[[#This Row],[122 (04JUL1985 03:00:00)-Water Temperature (C)]]*OO[[#This Row],[64]]</f>
        <v>3.60248613009E-7</v>
      </c>
      <c r="BO70" s="10">
        <f>3/24000000*OO[[#This Row],[123 (04JUL1985 06:00:00)-Water Temperature (C)]]*OO[[#This Row],[65]]</f>
        <v>3.3928679511087501E-7</v>
      </c>
      <c r="BP70" s="10">
        <f>3/24000000*OO[[#This Row],[124 (04JUL1985 09:00:00)-Water Temperature (C)]]*OO[[#This Row],[66]]</f>
        <v>3.2218220427400001E-7</v>
      </c>
      <c r="BQ70" s="10">
        <f>3/24000000*OO[[#This Row],[125 (04JUL1985 12:00:00)-Water Temperature (C)]]*OO[[#This Row],[67]]</f>
        <v>3.0048065953399997E-7</v>
      </c>
      <c r="BR70" s="10">
        <f>3/24000000*OO[[#This Row],[126 (04JUL1985 15:00:00)-Water Temperature (C)]]*OO[[#This Row],[68]]</f>
        <v>2.8389661976637499E-7</v>
      </c>
      <c r="BS70" s="10">
        <f>3/24000000*OO[[#This Row],[127 (04JUL1985 18:00:00)-Water Temperature (C)]]*OO[[#This Row],[69]]</f>
        <v>2.6667849367599999E-7</v>
      </c>
      <c r="BT70" s="10">
        <f>3/24000000*OO[[#This Row],[128 (04JUL1985 21:00:00)-Water Temperature (C)]]*OO[[#This Row],[70]]</f>
        <v>2.5267027883474996E-7</v>
      </c>
      <c r="BU70" s="10">
        <f>3/24000000*OO[[#This Row],[129 (05JUL1985 00:00:00)-Water Temperature (C)]]*OO[[#This Row],[71]]</f>
        <v>2.4204268658100003E-7</v>
      </c>
      <c r="BV70" s="10">
        <f>3/24000000*OO[[#This Row],[130 (05JUL1985 03:00:00)-Water Temperature (C)]]*OO[[#This Row],[72]]</f>
        <v>2.32434962235E-7</v>
      </c>
      <c r="BW70" s="10">
        <f>3/24000000*OO[[#This Row],[131 (05JUL1985 06:00:00)-Water Temperature (C)]]*OO[[#This Row],[73]]</f>
        <v>2.2081601856599998E-7</v>
      </c>
      <c r="BX70" s="10">
        <f>3/24000000*OO[[#This Row],[132 (05JUL1985 09:00:00)-Water Temperature (C)]]*OO[[#This Row],[74]]</f>
        <v>2.1619371538187499E-7</v>
      </c>
      <c r="BY70" s="10">
        <f>3/24000000*OO[[#This Row],[133 (05JUL1985 12:00:00)-Water Temperature (C)]]*OO[[#This Row],[75]]</f>
        <v>2.0867745835799999E-7</v>
      </c>
      <c r="BZ70" s="10">
        <f>3/24000000*OO[[#This Row],[134 (05JUL1985 15:00:00)-Water Temperature (C)]]*OO[[#This Row],[76]]</f>
        <v>2.0470497624787498E-7</v>
      </c>
      <c r="CA70" s="10">
        <f>3/24000000*OO[[#This Row],[135 (05JUL1985 18:00:00)-Water Temperature (C)]]*OO[[#This Row],[77]]</f>
        <v>2.0224456032749998E-7</v>
      </c>
      <c r="CB70" s="10">
        <f>3/24000000*OO[[#This Row],[136 (05JUL1985 21:00:00)-Water Temperature (C)]]*OO[[#This Row],[78]]</f>
        <v>2.0075671184700001E-7</v>
      </c>
      <c r="CC70" s="10">
        <f>3/24000000*OO[[#This Row],[137 (06JUL1985 00:00:00)-Water Temperature (C)]]*OO[[#This Row],[79]]</f>
        <v>1.9819530937150001E-7</v>
      </c>
      <c r="CD70" s="10">
        <f>3/24000000*OO[[#This Row],[138 (06JUL1985 03:00:00)-Water Temperature (C)]]*OO[[#This Row],[80]]</f>
        <v>1.9293775604399997E-7</v>
      </c>
      <c r="CE70" s="10">
        <f>3/24000000*OO[[#This Row],[139 (06JUL1985 06:00:00)-Water Temperature (C)]]*OO[[#This Row],[81]]</f>
        <v>1.8684305125199998E-7</v>
      </c>
      <c r="CF70" s="10">
        <f>3/24000000*OO[[#This Row],[140 (06JUL1985 09:00:00)-Water Temperature (C)]]*OO[[#This Row],[82]]</f>
        <v>1.8966552476850002E-7</v>
      </c>
      <c r="CG70" s="10">
        <f>3/24000000*OO[[#This Row],[141 (06JUL1985 12:00:00)-Water Temperature (C)]]*OO[[#This Row],[83]]</f>
        <v>1.9201444695849996E-7</v>
      </c>
      <c r="CH70" s="10">
        <f>3/24000000*OO[[#This Row],[142 (06JUL1985 15:00:00)-Water Temperature (C)]]*OO[[#This Row],[84]]</f>
        <v>1.940228251875E-7</v>
      </c>
      <c r="CI70" s="10">
        <f>3/24000000*OO[[#This Row],[143 (06JUL1985 18:00:00)-Water Temperature (C)]]*OO[[#This Row],[85]]</f>
        <v>1.9614595602749997E-7</v>
      </c>
      <c r="CJ70" s="10">
        <f>3/24000000*OO[[#This Row],[144 (06JUL1985 21:00:00)-Water Temperature (C)]]*OO[[#This Row],[86]]</f>
        <v>1.9206515786115E-7</v>
      </c>
      <c r="CK70" s="10">
        <f>3/24000000*OO[[#This Row],[145 (07JUL1985 00:00:00)-Water Temperature (C)]]*OO[[#This Row],[87]]</f>
        <v>1.7980099293449999E-7</v>
      </c>
      <c r="CL70" s="10">
        <f>3/24000000*OO[[#This Row],[146 (07JUL1985 03:00:00)-Water Temperature (C)]]*OO[[#This Row],[88]]</f>
        <v>1.654734809145E-7</v>
      </c>
      <c r="CM70" s="10">
        <f>3/24000000*OO[[#This Row],[147 (07JUL1985 06:00:00)-Water Temperature (C)]]*OO[[#This Row],[89]]</f>
        <v>1.5257193791951251E-7</v>
      </c>
      <c r="CN70" s="10">
        <f>3/24000000*OO[[#This Row],[148 (07JUL1985 09:00:00)-Water Temperature (C)]]*OO[[#This Row],[90]]</f>
        <v>1.4758682084927501E-7</v>
      </c>
      <c r="CO70" s="10">
        <f>3/24000000*OO[[#This Row],[149 (07JUL1985 12:00:00)-Water Temperature (C)]]*OO[[#This Row],[91]]</f>
        <v>1.44102170323025E-7</v>
      </c>
      <c r="CP70" s="10">
        <f>3/24000000*OO[[#This Row],[150 (07JUL1985 15:00:00)-Water Temperature (C)]]*OO[[#This Row],[92]]</f>
        <v>1.3953511867075E-7</v>
      </c>
      <c r="CQ70" s="10">
        <f>3/24000000*OO[[#This Row],[151 (07JUL1985 18:00:00)-Water Temperature (C)]]*OO[[#This Row],[93]]</f>
        <v>1.3693743466674999E-7</v>
      </c>
      <c r="CR70" s="10">
        <f>3/24000000*OO[[#This Row],[152 (07JUL1985 21:00:00)-Water Temperature (C)]]*OO[[#This Row],[94]]</f>
        <v>1.37124405433325E-7</v>
      </c>
      <c r="CS70" s="10">
        <f>3/24000000*OO[[#This Row],[153 (08JUL1985 00:00:00)-Water Temperature (C)]]*OO[[#This Row],[95]]</f>
        <v>1.4019629437206248E-7</v>
      </c>
      <c r="CT70" s="10">
        <f>3/24000000*OO[[#This Row],[154 (08JUL1985 03:00:00)-Water Temperature (C)]]*OO[[#This Row],[96]]</f>
        <v>1.4143564881302501E-7</v>
      </c>
      <c r="CU70" s="10">
        <f>3/24000000*OO[[#This Row],[155 (08JUL1985 06:00:00)-Water Temperature (C)]]*OO[[#This Row],[97]]</f>
        <v>1.38259548973E-7</v>
      </c>
      <c r="CV70" s="10">
        <f>3/24000000*OO[[#This Row],[156 (08JUL1985 09:00:00)-Water Temperature (C)]]*OO[[#This Row],[98]]</f>
        <v>1.321045552607375E-7</v>
      </c>
      <c r="CW70" s="10">
        <f>3/24000000*OO[[#This Row],[157 (08JUL1985 12:00:00)-Water Temperature (C)]]*OO[[#This Row],[99]]</f>
        <v>1.278305516493E-7</v>
      </c>
    </row>
    <row r="71" spans="1:101" x14ac:dyDescent="0.35">
      <c r="A71" t="s">
        <v>76</v>
      </c>
      <c r="B71">
        <v>739.91719999999998</v>
      </c>
      <c r="C71" s="10">
        <f>3/24*OO[[#This Row],[59 (26JUN1985 06:00:00)-Water Temperature (C)]]*OO[[#This Row],[1]]/SUM(OO[1])</f>
        <v>1.5697669086362469E-20</v>
      </c>
      <c r="D71" s="10">
        <f>3/24*OO[[#This Row],[60 (26JUN1985 09:00:00)-Water Temperature (C)]]*OO[[#This Row],[2]]/SUM(OO[2])</f>
        <v>7.3310641027444399E-9</v>
      </c>
      <c r="E71" s="10">
        <f>3/24*OO[[#This Row],[61 (26JUN1985 12:00:00)-Water Temperature (C)]]*OO[[#This Row],[3]]/SUM(OO[3])</f>
        <v>1.5617016072759394E-3</v>
      </c>
      <c r="F71" s="10">
        <f>3/24*OO[[#This Row],[62 (26JUN1985 15:00:00)-Water Temperature (C)]]*OO[[#This Row],[4]]/SUM(OO[4])</f>
        <v>4.1052059788778544E-2</v>
      </c>
      <c r="G71" s="10">
        <f>3/24*OO[[#This Row],[63 (26JUN1985 18:00:00)-Water Temperature (C)]]*OO[[#This Row],[5]]/SUM(OO[5])</f>
        <v>6.266744534732524E-2</v>
      </c>
      <c r="H71" s="10">
        <f>3/24*OO[[#This Row],[64 (26JUN1985 21:00:00)-Water Temperature (C)]]*OO[[#This Row],[6]]/SUM(OO[6])</f>
        <v>1.9872910881999519E-2</v>
      </c>
      <c r="I71" s="10">
        <f>3/24*OO[[#This Row],[65 (27JUN1985 00:00:00)-Water Temperature (C)]]*OO[[#This Row],[7]]/SUM(OO[7])</f>
        <v>2.5183175352322131E-3</v>
      </c>
      <c r="J71" s="10">
        <f>3/24*OO[[#This Row],[66 (27JUN1985 03:00:00)-Water Temperature (C)]]*OO[[#This Row],[8]]/SUM(OO[8])</f>
        <v>2.1012356960910209E-4</v>
      </c>
      <c r="K71" s="10">
        <f>3/24*OO[[#This Row],[67 (27JUN1985 06:00:00)-Water Temperature (C)]]*OO[[#This Row],[9]]/SUM(OO[9])</f>
        <v>4.1973645243199236E-5</v>
      </c>
      <c r="L71" s="10">
        <f>3/24*OO[[#This Row],[68 (27JUN1985 09:00:00)-Water Temperature (C)]]*OO[[#This Row],[10]]/SUM(OO[10])</f>
        <v>2.9492831066365907E-5</v>
      </c>
      <c r="M71" s="10">
        <f>3/24*OO[[#This Row],[69 (27JUN1985 12:00:00)-Water Temperature (C)]]*OO[[#This Row],[11]]/SUM(OO[11])</f>
        <v>2.6155637334351869E-5</v>
      </c>
      <c r="N71" s="10">
        <f>3/24*OO[[#This Row],[70 (27JUN1985 15:00:00)-Water Temperature (C)]]*OO[[#This Row],[12]]/SUM(OO[12])</f>
        <v>2.3613496398531345E-5</v>
      </c>
      <c r="O71" s="10">
        <f>3/24*OO[[#This Row],[71 (27JUN1985 18:00:00)-Water Temperature (C)]]*OO[[#This Row],[13]]/SUM(OO[13])</f>
        <v>2.3367218631082366E-5</v>
      </c>
      <c r="P71" s="10">
        <f>3/24*OO[[#This Row],[72 (27JUN1985 21:00:00)-Water Temperature (C)]]*OO[[#This Row],[14]]/SUM(OO[14])</f>
        <v>2.5571525169530987E-5</v>
      </c>
      <c r="Q71" s="10">
        <f>3/24*OO[[#This Row],[73 (28JUN1985 00:00:00)-Water Temperature (C)]]*OO[[#This Row],[15]]/SUM(OO[15])</f>
        <v>2.6977558129861283E-5</v>
      </c>
      <c r="R71" s="10">
        <f>3/24*OO[[#This Row],[74 (28JUN1985 03:00:00)-Water Temperature (C)]]*OO[[#This Row],[16]]/SUM(OO[16])</f>
        <v>2.621184688568171E-5</v>
      </c>
      <c r="S71" s="10">
        <f>3/24*OO[[#This Row],[75 (28JUN1985 06:00:00)-Water Temperature (C)]]*OO[[#This Row],[17]]/SUM(OO[17])</f>
        <v>2.3791137061468596E-5</v>
      </c>
      <c r="T71" s="10">
        <f>3/24*OO[[#This Row],[76 (28JUN1985 09:00:00)-Water Temperature (C)]]*OO[[#This Row],[18]]/SUM(OO[18])</f>
        <v>2.1419844124455518E-5</v>
      </c>
      <c r="U71" s="10">
        <f>3/24*OO[[#This Row],[77 (28JUN1985 12:00:00)-Water Temperature (C)]]*OO[[#This Row],[19]]/SUM(OO[19])</f>
        <v>1.9724969020654485E-5</v>
      </c>
      <c r="V71" s="10">
        <f>3/24000000*OO[[#This Row],[78 (28JUN1985 15:00:00)-Water Temperature (C)]]*OO[[#This Row],[20]]</f>
        <v>1.8404354300150001E-5</v>
      </c>
      <c r="W71" s="10">
        <f>3/24000000*OO[[#This Row],[79 (28JUN1985 18:00:00)-Water Temperature (C)]]*OO[[#This Row],[21]]</f>
        <v>1.689641539084E-5</v>
      </c>
      <c r="X71" s="10">
        <f>3/24000000*OO[[#This Row],[80 (28JUN1985 21:00:00)-Water Temperature (C)]]*OO[[#This Row],[22]]</f>
        <v>1.44893359071975E-5</v>
      </c>
      <c r="Y71" s="10">
        <f>3/24000000*OO[[#This Row],[81 (29JUN1985 00:00:00)-Water Temperature (C)]]*OO[[#This Row],[23]]</f>
        <v>1.1868087163406249E-5</v>
      </c>
      <c r="Z71" s="10">
        <f>3/24000000*OO[[#This Row],[82 (29JUN1985 03:00:00)-Water Temperature (C)]]*OO[[#This Row],[24]]</f>
        <v>9.6592394459837505E-6</v>
      </c>
      <c r="AA71" s="10">
        <f>3/24000000*OO[[#This Row],[83 (29JUN1985 06:00:00)-Water Temperature (C)]]*OO[[#This Row],[25]]</f>
        <v>7.9764547695937493E-6</v>
      </c>
      <c r="AB71" s="10">
        <f>3/24000000*OO[[#This Row],[84 (29JUN1985 09:00:00)-Water Temperature (C)]]*OO[[#This Row],[26]]</f>
        <v>6.83068903312E-6</v>
      </c>
      <c r="AC71" s="10">
        <f>3/24000000*OO[[#This Row],[85 (29JUN1985 12:00:00)-Water Temperature (C)]]*OO[[#This Row],[27]]</f>
        <v>6.0104112695312499E-6</v>
      </c>
      <c r="AD71" s="10">
        <f>3/24000000*OO[[#This Row],[86 (29JUN1985 15:00:00)-Water Temperature (C)]]*OO[[#This Row],[28]]</f>
        <v>5.3321798575937502E-6</v>
      </c>
      <c r="AE71" s="10">
        <f>3/24000000*OO[[#This Row],[88 (29JUN1985 21:00:00)-Water Temperature (C)]]*OO[[#This Row],[30]]</f>
        <v>3.9528771647974998E-6</v>
      </c>
      <c r="AF71" s="10">
        <f>3/24000000*OO[[#This Row],[88 (29JUN1985 21:00:00)-Water Temperature (C)]]*OO[[#This Row],[30]]</f>
        <v>3.9528771647974998E-6</v>
      </c>
      <c r="AG71" s="10">
        <f>3/24000000*OO[[#This Row],[89 (30JUN1985 00:00:00)-Water Temperature (C)]]*OO[[#This Row],[31]]</f>
        <v>2.9592733538312497E-6</v>
      </c>
      <c r="AH71" s="10">
        <f>3/24000000*OO[[#This Row],[90 (30JUN1985 03:00:00)-Water Temperature (C)]]*OO[[#This Row],[32]]</f>
        <v>2.0667960443400002E-6</v>
      </c>
      <c r="AI71" s="10">
        <f>3/24000000*OO[[#This Row],[91 (30JUN1985 06:00:00)-Water Temperature (C)]]*OO[[#This Row],[33]]</f>
        <v>1.4525382338857499E-6</v>
      </c>
      <c r="AJ71" s="10">
        <f>3/24000000*OO[[#This Row],[92 (30JUN1985 09:00:00)-Water Temperature (C)]]*OO[[#This Row],[34]]</f>
        <v>1.1077776045337501E-6</v>
      </c>
      <c r="AK71" s="10">
        <f>3/24000000*OO[[#This Row],[93 (30JUN1985 12:00:00)-Water Temperature (C)]]*OO[[#This Row],[35]]</f>
        <v>9.2513661984249995E-7</v>
      </c>
      <c r="AL71" s="10">
        <f>3/24000000*OO[[#This Row],[94 (30JUN1985 15:00:00)-Water Temperature (C)]]*OO[[#This Row],[36]]</f>
        <v>8.2965218110125002E-7</v>
      </c>
      <c r="AM71" s="10">
        <f>3/24000000*OO[[#This Row],[95 (30JUN1985 18:00:00)-Water Temperature (C)]]*OO[[#This Row],[37]]</f>
        <v>7.7035622881150002E-7</v>
      </c>
      <c r="AN71" s="10">
        <f>3/24000000*OO[[#This Row],[96 (30JUN1985 21:00:00)-Water Temperature (C)]]*OO[[#This Row],[38]]</f>
        <v>7.0299513984374988E-7</v>
      </c>
      <c r="AO71" s="10">
        <f>3/24000000*OO[[#This Row],[97 (01JUL1985 00:00:00)-Water Temperature (C)]]*OO[[#This Row],[39]]</f>
        <v>6.2883687966750005E-7</v>
      </c>
      <c r="AP71" s="10">
        <f>3/24000000*OO[[#This Row],[98 (01JUL1985 03:00:00)-Water Temperature (C)]]*OO[[#This Row],[40]]</f>
        <v>5.6477325630449993E-7</v>
      </c>
      <c r="AQ71" s="10">
        <f>3/24000000*OO[[#This Row],[99 (01JUL1985 06:00:00)-Water Temperature (C)]]*OO[[#This Row],[41]]</f>
        <v>5.167941088953749E-7</v>
      </c>
      <c r="AR71" s="10">
        <f>3/24000000*OO[[#This Row],[100 (01JUL1985 09:00:00)-Water Temperature (C)]]*OO[[#This Row],[42]]</f>
        <v>4.9908595623899987E-7</v>
      </c>
      <c r="AS71" s="10">
        <f>3/24000000*OO[[#This Row],[101 (01JUL1985 12:00:00)-Water Temperature (C)]]*OO[[#This Row],[43]]</f>
        <v>4.8058518113125001E-7</v>
      </c>
      <c r="AT71" s="10">
        <f>3/24000000*OO[[#This Row],[102 (01JUL1985 15:00:00)-Water Temperature (C)]]*OO[[#This Row],[44]]</f>
        <v>4.6135239796500002E-7</v>
      </c>
      <c r="AU71" s="10">
        <f>3/24000000*OO[[#This Row],[103 (01JUL1985 18:00:00)-Water Temperature (C)]]*OO[[#This Row],[45]]</f>
        <v>4.3880081748E-7</v>
      </c>
      <c r="AV71" s="10">
        <f>3/24000000*OO[[#This Row],[104 (01JUL1985 21:00:00)-Water Temperature (C)]]*OO[[#This Row],[46]]</f>
        <v>4.2311109343124997E-7</v>
      </c>
      <c r="AW71" s="10">
        <f>3/24000000*OO[[#This Row],[105 (02JUL1985 00:00:00)-Water Temperature (C)]]*OO[[#This Row],[47]]</f>
        <v>4.14797945761875E-7</v>
      </c>
      <c r="AX71" s="10">
        <f>3/24000000*OO[[#This Row],[106 (02JUL1985 03:00:00)-Water Temperature (C)]]*OO[[#This Row],[48]]</f>
        <v>4.0424447900374999E-7</v>
      </c>
      <c r="AY71" s="10">
        <f>3/24000000*OO[[#This Row],[107 (02JUL1985 06:00:00)-Water Temperature (C)]]*OO[[#This Row],[49]]</f>
        <v>3.8612861703724996E-7</v>
      </c>
      <c r="AZ71" s="10">
        <f>3/24000000*OO[[#This Row],[108 (02JUL1985 09:00:00)-Water Temperature (C)]]*OO[[#This Row],[50]]</f>
        <v>3.8009922967625001E-7</v>
      </c>
      <c r="BA71" s="10">
        <f>3/24000000*OO[[#This Row],[109 (02JUL1985 12:00:00)-Water Temperature (C)]]*OO[[#This Row],[51]]</f>
        <v>3.7421090282E-7</v>
      </c>
      <c r="BB71" s="10">
        <f>3/24000000*OO[[#This Row],[110 (02JUL1985 15:00:00)-Water Temperature (C)]]*OO[[#This Row],[52]]</f>
        <v>3.6920190030249998E-7</v>
      </c>
      <c r="BC71" s="10">
        <f>3/24000000*OO[[#This Row],[111 (02JUL1985 18:00:00)-Water Temperature (C)]]*OO[[#This Row],[53]]</f>
        <v>3.6509378617637499E-7</v>
      </c>
      <c r="BD71" s="10">
        <f>3/24000000*OO[[#This Row],[112 (02JUL1985 21:00:00)-Water Temperature (C)]]*OO[[#This Row],[54]]</f>
        <v>3.5664981377175E-7</v>
      </c>
      <c r="BE71" s="10">
        <f>3/24000000*OO[[#This Row],[113 (03JUL1985 00:00:00)-Water Temperature (C)]]*OO[[#This Row],[55]]</f>
        <v>3.4186909560299998E-7</v>
      </c>
      <c r="BF71" s="10">
        <f>3/24000000*OO[[#This Row],[114 (03JUL1985 03:00:00)-Water Temperature (C)]]*OO[[#This Row],[56]]</f>
        <v>3.2299875168749995E-7</v>
      </c>
      <c r="BG71" s="10">
        <f>3/24000000*OO[[#This Row],[115 (03JUL1985 06:00:00)-Water Temperature (C)]]*OO[[#This Row],[57]]</f>
        <v>3.0007286582874993E-7</v>
      </c>
      <c r="BH71" s="10">
        <f>3/24000000*OO[[#This Row],[116 (03JUL1985 09:00:00)-Water Temperature (C)]]*OO[[#This Row],[58]]</f>
        <v>2.8881704670037501E-7</v>
      </c>
      <c r="BI71" s="10">
        <f>3/24000000*OO[[#This Row],[117 (03JUL1985 12:00:00)-Water Temperature (C)]]*OO[[#This Row],[59]]</f>
        <v>2.8332336297149998E-7</v>
      </c>
      <c r="BJ71" s="10">
        <f>3/24000000*OO[[#This Row],[118 (03JUL1985 15:00:00)-Water Temperature (C)]]*OO[[#This Row],[60]]</f>
        <v>2.7807568255099998E-7</v>
      </c>
      <c r="BK71" s="10">
        <f>3/24000000*OO[[#This Row],[119 (03JUL1985 18:00:00)-Water Temperature (C)]]*OO[[#This Row],[61]]</f>
        <v>2.7290456026199993E-7</v>
      </c>
      <c r="BL71" s="10">
        <f>3/24000000*OO[[#This Row],[120 (03JUL1985 21:00:00)-Water Temperature (C)]]*OO[[#This Row],[62]]</f>
        <v>2.6299248626312503E-7</v>
      </c>
      <c r="BM71" s="10">
        <f>3/24000000*OO[[#This Row],[121 (04JUL1985 00:00:00)-Water Temperature (C)]]*OO[[#This Row],[63]]</f>
        <v>2.5200232203049995E-7</v>
      </c>
      <c r="BN71" s="10">
        <f>3/24000000*OO[[#This Row],[122 (04JUL1985 03:00:00)-Water Temperature (C)]]*OO[[#This Row],[64]]</f>
        <v>2.4044254068100004E-7</v>
      </c>
      <c r="BO71" s="10">
        <f>3/24000000*OO[[#This Row],[123 (04JUL1985 06:00:00)-Water Temperature (C)]]*OO[[#This Row],[65]]</f>
        <v>2.2688279595600001E-7</v>
      </c>
      <c r="BP71" s="10">
        <f>3/24000000*OO[[#This Row],[124 (04JUL1985 09:00:00)-Water Temperature (C)]]*OO[[#This Row],[66]]</f>
        <v>2.1590461141199999E-7</v>
      </c>
      <c r="BQ71" s="10">
        <f>3/24000000*OO[[#This Row],[125 (04JUL1985 12:00:00)-Water Temperature (C)]]*OO[[#This Row],[67]]</f>
        <v>2.0147313452999998E-7</v>
      </c>
      <c r="BR71" s="10">
        <f>3/24000000*OO[[#This Row],[126 (04JUL1985 15:00:00)-Water Temperature (C)]]*OO[[#This Row],[68]]</f>
        <v>1.90281048981625E-7</v>
      </c>
      <c r="BS71" s="10">
        <f>3/24000000*OO[[#This Row],[127 (04JUL1985 18:00:00)-Water Temperature (C)]]*OO[[#This Row],[69]]</f>
        <v>1.7839171310637499E-7</v>
      </c>
      <c r="BT71" s="10">
        <f>3/24000000*OO[[#This Row],[128 (04JUL1985 21:00:00)-Water Temperature (C)]]*OO[[#This Row],[70]]</f>
        <v>1.6864831832126248E-7</v>
      </c>
      <c r="BU71" s="10">
        <f>3/24000000*OO[[#This Row],[129 (05JUL1985 00:00:00)-Water Temperature (C)]]*OO[[#This Row],[71]]</f>
        <v>1.6143824738854999E-7</v>
      </c>
      <c r="BV71" s="10">
        <f>3/24000000*OO[[#This Row],[130 (05JUL1985 03:00:00)-Water Temperature (C)]]*OO[[#This Row],[72]]</f>
        <v>1.550671015254375E-7</v>
      </c>
      <c r="BW71" s="10">
        <f>3/24000000*OO[[#This Row],[131 (05JUL1985 06:00:00)-Water Temperature (C)]]*OO[[#This Row],[73]]</f>
        <v>1.4754150365609998E-7</v>
      </c>
      <c r="BX71" s="10">
        <f>3/24000000*OO[[#This Row],[132 (05JUL1985 09:00:00)-Water Temperature (C)]]*OO[[#This Row],[74]]</f>
        <v>1.4459363968980001E-7</v>
      </c>
      <c r="BY71" s="10">
        <f>3/24000000*OO[[#This Row],[133 (05JUL1985 12:00:00)-Water Temperature (C)]]*OO[[#This Row],[75]]</f>
        <v>1.3949925953012498E-7</v>
      </c>
      <c r="BZ71" s="10">
        <f>3/24000000*OO[[#This Row],[134 (05JUL1985 15:00:00)-Water Temperature (C)]]*OO[[#This Row],[76]]</f>
        <v>1.3675775614479999E-7</v>
      </c>
      <c r="CA71" s="10">
        <f>3/24000000*OO[[#This Row],[135 (05JUL1985 18:00:00)-Water Temperature (C)]]*OO[[#This Row],[77]]</f>
        <v>1.3493063388081249E-7</v>
      </c>
      <c r="CB71" s="10">
        <f>3/24000000*OO[[#This Row],[136 (05JUL1985 21:00:00)-Water Temperature (C)]]*OO[[#This Row],[78]]</f>
        <v>1.3357916273981251E-7</v>
      </c>
      <c r="CC71" s="10">
        <f>3/24000000*OO[[#This Row],[137 (06JUL1985 00:00:00)-Water Temperature (C)]]*OO[[#This Row],[79]]</f>
        <v>1.318456116819E-7</v>
      </c>
      <c r="CD71" s="10">
        <f>3/24000000*OO[[#This Row],[138 (06JUL1985 03:00:00)-Water Temperature (C)]]*OO[[#This Row],[80]]</f>
        <v>1.2854244943754998E-7</v>
      </c>
      <c r="CE71" s="10">
        <f>3/24000000*OO[[#This Row],[139 (06JUL1985 06:00:00)-Water Temperature (C)]]*OO[[#This Row],[81]]</f>
        <v>1.247060371703E-7</v>
      </c>
      <c r="CF71" s="10">
        <f>3/24000000*OO[[#This Row],[140 (06JUL1985 09:00:00)-Water Temperature (C)]]*OO[[#This Row],[82]]</f>
        <v>1.2671864913465E-7</v>
      </c>
      <c r="CG71" s="10">
        <f>3/24000000*OO[[#This Row],[141 (06JUL1985 12:00:00)-Water Temperature (C)]]*OO[[#This Row],[83]]</f>
        <v>1.2827752374974999E-7</v>
      </c>
      <c r="CH71" s="10">
        <f>3/24000000*OO[[#This Row],[142 (06JUL1985 15:00:00)-Water Temperature (C)]]*OO[[#This Row],[84]]</f>
        <v>1.2969313101359998E-7</v>
      </c>
      <c r="CI71" s="10">
        <f>3/24000000*OO[[#This Row],[143 (06JUL1985 18:00:00)-Water Temperature (C)]]*OO[[#This Row],[85]]</f>
        <v>1.3105543895359999E-7</v>
      </c>
      <c r="CJ71" s="10">
        <f>3/24000000*OO[[#This Row],[144 (06JUL1985 21:00:00)-Water Temperature (C)]]*OO[[#This Row],[86]]</f>
        <v>1.2824950540669999E-7</v>
      </c>
      <c r="CK71" s="10">
        <f>3/24000000*OO[[#This Row],[145 (07JUL1985 00:00:00)-Water Temperature (C)]]*OO[[#This Row],[87]]</f>
        <v>1.2017578202042499E-7</v>
      </c>
      <c r="CL71" s="10">
        <f>3/24000000*OO[[#This Row],[146 (07JUL1985 03:00:00)-Water Temperature (C)]]*OO[[#This Row],[88]]</f>
        <v>1.1074378637432502E-7</v>
      </c>
      <c r="CM71" s="10">
        <f>3/24000000*OO[[#This Row],[147 (07JUL1985 06:00:00)-Water Temperature (C)]]*OO[[#This Row],[89]]</f>
        <v>1.0215357007874999E-7</v>
      </c>
      <c r="CN71" s="10">
        <f>3/24000000*OO[[#This Row],[148 (07JUL1985 09:00:00)-Water Temperature (C)]]*OO[[#This Row],[90]]</f>
        <v>9.8866511882774992E-8</v>
      </c>
      <c r="CO71" s="10">
        <f>3/24000000*OO[[#This Row],[149 (07JUL1985 12:00:00)-Water Temperature (C)]]*OO[[#This Row],[91]]</f>
        <v>9.6536009300812493E-8</v>
      </c>
      <c r="CP71" s="10">
        <f>3/24000000*OO[[#This Row],[150 (07JUL1985 15:00:00)-Water Temperature (C)]]*OO[[#This Row],[92]]</f>
        <v>9.3501047262700012E-8</v>
      </c>
      <c r="CQ71" s="10">
        <f>3/24000000*OO[[#This Row],[151 (07JUL1985 18:00:00)-Water Temperature (C)]]*OO[[#This Row],[93]]</f>
        <v>9.1509373894399988E-8</v>
      </c>
      <c r="CR71" s="10">
        <f>3/24000000*OO[[#This Row],[152 (07JUL1985 21:00:00)-Water Temperature (C)]]*OO[[#This Row],[94]]</f>
        <v>9.1142008446049998E-8</v>
      </c>
      <c r="CS71" s="10">
        <f>3/24000000*OO[[#This Row],[153 (08JUL1985 00:00:00)-Water Temperature (C)]]*OO[[#This Row],[95]]</f>
        <v>9.3023017124799976E-8</v>
      </c>
      <c r="CT71" s="10">
        <f>3/24000000*OO[[#This Row],[154 (08JUL1985 03:00:00)-Water Temperature (C)]]*OO[[#This Row],[96]]</f>
        <v>9.4072363961274984E-8</v>
      </c>
      <c r="CU71" s="10">
        <f>3/24000000*OO[[#This Row],[155 (08JUL1985 06:00:00)-Water Temperature (C)]]*OO[[#This Row],[97]]</f>
        <v>9.2254992154324994E-8</v>
      </c>
      <c r="CV71" s="10">
        <f>3/24000000*OO[[#This Row],[156 (08JUL1985 09:00:00)-Water Temperature (C)]]*OO[[#This Row],[98]]</f>
        <v>8.8402360653249989E-8</v>
      </c>
      <c r="CW71" s="10">
        <f>3/24000000*OO[[#This Row],[157 (08JUL1985 12:00:00)-Water Temperature (C)]]*OO[[#This Row],[99]]</f>
        <v>8.5663063799299988E-8</v>
      </c>
    </row>
    <row r="72" spans="1:101" x14ac:dyDescent="0.35">
      <c r="A72" t="s">
        <v>77</v>
      </c>
      <c r="B72">
        <v>879.94240000000002</v>
      </c>
      <c r="C72" s="10">
        <f>3/24*OO[[#This Row],[59 (26JUN1985 06:00:00)-Water Temperature (C)]]*OO[[#This Row],[1]]/SUM(OO[1])</f>
        <v>2.8404800592452408E-21</v>
      </c>
      <c r="D72" s="10">
        <f>3/24*OO[[#This Row],[60 (26JUN1985 09:00:00)-Water Temperature (C)]]*OO[[#This Row],[2]]/SUM(OO[2])</f>
        <v>1.8051226000929812E-9</v>
      </c>
      <c r="E72" s="10">
        <f>3/24*OO[[#This Row],[61 (26JUN1985 12:00:00)-Water Temperature (C)]]*OO[[#This Row],[3]]/SUM(OO[3])</f>
        <v>1.1990046421936865E-3</v>
      </c>
      <c r="F72" s="10">
        <f>3/24*OO[[#This Row],[62 (26JUN1985 15:00:00)-Water Temperature (C)]]*OO[[#This Row],[4]]/SUM(OO[4])</f>
        <v>4.1873949174495058E-2</v>
      </c>
      <c r="G72" s="10">
        <f>3/24*OO[[#This Row],[63 (26JUN1985 18:00:00)-Water Temperature (C)]]*OO[[#This Row],[5]]/SUM(OO[5])</f>
        <v>7.573482755528195E-2</v>
      </c>
      <c r="H72" s="10">
        <f>3/24*OO[[#This Row],[64 (26JUN1985 21:00:00)-Water Temperature (C)]]*OO[[#This Row],[6]]/SUM(OO[6])</f>
        <v>2.6886794929023416E-2</v>
      </c>
      <c r="I72" s="10">
        <f>3/24*OO[[#This Row],[65 (27JUN1985 00:00:00)-Water Temperature (C)]]*OO[[#This Row],[7]]/SUM(OO[7])</f>
        <v>3.6831254667215787E-3</v>
      </c>
      <c r="J72" s="10">
        <f>3/24*OO[[#This Row],[66 (27JUN1985 03:00:00)-Water Temperature (C)]]*OO[[#This Row],[8]]/SUM(OO[8])</f>
        <v>3.1234957045161397E-4</v>
      </c>
      <c r="K72" s="10">
        <f>3/24*OO[[#This Row],[67 (27JUN1985 06:00:00)-Water Temperature (C)]]*OO[[#This Row],[9]]/SUM(OO[9])</f>
        <v>5.3196266320969093E-5</v>
      </c>
      <c r="L72" s="10">
        <f>3/24*OO[[#This Row],[68 (27JUN1985 09:00:00)-Water Temperature (C)]]*OO[[#This Row],[10]]/SUM(OO[10])</f>
        <v>3.5029238251216945E-5</v>
      </c>
      <c r="M72" s="10">
        <f>3/24*OO[[#This Row],[69 (27JUN1985 12:00:00)-Water Temperature (C)]]*OO[[#This Row],[11]]/SUM(OO[11])</f>
        <v>3.091716835688576E-5</v>
      </c>
      <c r="N72" s="10">
        <f>3/24*OO[[#This Row],[70 (27JUN1985 15:00:00)-Water Temperature (C)]]*OO[[#This Row],[12]]/SUM(OO[12])</f>
        <v>2.7782391816718118E-5</v>
      </c>
      <c r="O72" s="10">
        <f>3/24*OO[[#This Row],[71 (27JUN1985 18:00:00)-Water Temperature (C)]]*OO[[#This Row],[13]]/SUM(OO[13])</f>
        <v>2.7180885639934433E-5</v>
      </c>
      <c r="P72" s="10">
        <f>3/24*OO[[#This Row],[72 (27JUN1985 21:00:00)-Water Temperature (C)]]*OO[[#This Row],[14]]/SUM(OO[14])</f>
        <v>2.9572598739120611E-5</v>
      </c>
      <c r="Q72" s="10">
        <f>3/24*OO[[#This Row],[73 (28JUN1985 00:00:00)-Water Temperature (C)]]*OO[[#This Row],[15]]/SUM(OO[15])</f>
        <v>3.1343820303346288E-5</v>
      </c>
      <c r="R72" s="10">
        <f>3/24*OO[[#This Row],[74 (28JUN1985 03:00:00)-Water Temperature (C)]]*OO[[#This Row],[16]]/SUM(OO[16])</f>
        <v>3.0698642886307445E-5</v>
      </c>
      <c r="S72" s="10">
        <f>3/24*OO[[#This Row],[75 (28JUN1985 06:00:00)-Water Temperature (C)]]*OO[[#This Row],[17]]/SUM(OO[17])</f>
        <v>2.8038326440182711E-5</v>
      </c>
      <c r="T72" s="10">
        <f>3/24*OO[[#This Row],[76 (28JUN1985 09:00:00)-Water Temperature (C)]]*OO[[#This Row],[18]]/SUM(OO[18])</f>
        <v>2.5320952725501625E-5</v>
      </c>
      <c r="U72" s="10">
        <f>3/24*OO[[#This Row],[77 (28JUN1985 12:00:00)-Water Temperature (C)]]*OO[[#This Row],[19]]/SUM(OO[19])</f>
        <v>2.3315821858973735E-5</v>
      </c>
      <c r="V72" s="10">
        <f>3/24000000*OO[[#This Row],[78 (28JUN1985 15:00:00)-Water Temperature (C)]]*OO[[#This Row],[20]]</f>
        <v>2.1746685272287501E-5</v>
      </c>
      <c r="W72" s="10">
        <f>3/24000000*OO[[#This Row],[79 (28JUN1985 18:00:00)-Water Temperature (C)]]*OO[[#This Row],[21]]</f>
        <v>1.9987558474412498E-5</v>
      </c>
      <c r="X72" s="10">
        <f>3/24000000*OO[[#This Row],[80 (28JUN1985 21:00:00)-Water Temperature (C)]]*OO[[#This Row],[22]]</f>
        <v>1.7193415192653749E-5</v>
      </c>
      <c r="Y72" s="10">
        <f>3/24000000*OO[[#This Row],[81 (29JUN1985 00:00:00)-Water Temperature (C)]]*OO[[#This Row],[23]]</f>
        <v>1.411053787906125E-5</v>
      </c>
      <c r="Z72" s="10">
        <f>3/24000000*OO[[#This Row],[82 (29JUN1985 03:00:00)-Water Temperature (C)]]*OO[[#This Row],[24]]</f>
        <v>1.1481980681355E-5</v>
      </c>
      <c r="AA72" s="10">
        <f>3/24000000*OO[[#This Row],[83 (29JUN1985 06:00:00)-Water Temperature (C)]]*OO[[#This Row],[25]]</f>
        <v>9.4758941530899994E-6</v>
      </c>
      <c r="AB72" s="10">
        <f>3/24000000*OO[[#This Row],[84 (29JUN1985 09:00:00)-Water Temperature (C)]]*OO[[#This Row],[26]]</f>
        <v>8.1220940295750007E-6</v>
      </c>
      <c r="AC72" s="10">
        <f>3/24000000*OO[[#This Row],[85 (29JUN1985 12:00:00)-Water Temperature (C)]]*OO[[#This Row],[27]]</f>
        <v>7.139361394103749E-6</v>
      </c>
      <c r="AD72" s="10">
        <f>3/24000000*OO[[#This Row],[86 (29JUN1985 15:00:00)-Water Temperature (C)]]*OO[[#This Row],[28]]</f>
        <v>6.3169007867999995E-6</v>
      </c>
      <c r="AE72" s="10">
        <f>3/24000000*OO[[#This Row],[88 (29JUN1985 21:00:00)-Water Temperature (C)]]*OO[[#This Row],[30]]</f>
        <v>4.70578129294875E-6</v>
      </c>
      <c r="AF72" s="10">
        <f>3/24000000*OO[[#This Row],[88 (29JUN1985 21:00:00)-Water Temperature (C)]]*OO[[#This Row],[30]]</f>
        <v>4.70578129294875E-6</v>
      </c>
      <c r="AG72" s="10">
        <f>3/24000000*OO[[#This Row],[89 (30JUN1985 00:00:00)-Water Temperature (C)]]*OO[[#This Row],[31]]</f>
        <v>3.5530623573000001E-6</v>
      </c>
      <c r="AH72" s="10">
        <f>3/24000000*OO[[#This Row],[90 (30JUN1985 03:00:00)-Water Temperature (C)]]*OO[[#This Row],[32]]</f>
        <v>2.490111532245E-6</v>
      </c>
      <c r="AI72" s="10">
        <f>3/24000000*OO[[#This Row],[91 (30JUN1985 06:00:00)-Water Temperature (C)]]*OO[[#This Row],[33]]</f>
        <v>1.7446005866699999E-6</v>
      </c>
      <c r="AJ72" s="10">
        <f>3/24000000*OO[[#This Row],[92 (30JUN1985 09:00:00)-Water Temperature (C)]]*OO[[#This Row],[34]]</f>
        <v>1.3225501953781249E-6</v>
      </c>
      <c r="AK72" s="10">
        <f>3/24000000*OO[[#This Row],[93 (30JUN1985 12:00:00)-Water Temperature (C)]]*OO[[#This Row],[35]]</f>
        <v>1.0969903995742501E-6</v>
      </c>
      <c r="AL72" s="10">
        <f>3/24000000*OO[[#This Row],[94 (30JUN1985 15:00:00)-Water Temperature (C)]]*OO[[#This Row],[36]]</f>
        <v>9.781468405699999E-7</v>
      </c>
      <c r="AM72" s="10">
        <f>3/24000000*OO[[#This Row],[95 (30JUN1985 18:00:00)-Water Temperature (C)]]*OO[[#This Row],[37]]</f>
        <v>9.0486760995762499E-7</v>
      </c>
      <c r="AN72" s="10">
        <f>3/24000000*OO[[#This Row],[96 (30JUN1985 21:00:00)-Water Temperature (C)]]*OO[[#This Row],[38]]</f>
        <v>8.2457675549600002E-7</v>
      </c>
      <c r="AO72" s="10">
        <f>3/24000000*OO[[#This Row],[97 (01JUL1985 00:00:00)-Water Temperature (C)]]*OO[[#This Row],[39]]</f>
        <v>7.3730885835499994E-7</v>
      </c>
      <c r="AP72" s="10">
        <f>3/24000000*OO[[#This Row],[98 (01JUL1985 03:00:00)-Water Temperature (C)]]*OO[[#This Row],[40]]</f>
        <v>6.6151073016900001E-7</v>
      </c>
      <c r="AQ72" s="10">
        <f>3/24000000*OO[[#This Row],[99 (01JUL1985 06:00:00)-Water Temperature (C)]]*OO[[#This Row],[41]]</f>
        <v>6.0527212019312492E-7</v>
      </c>
      <c r="AR72" s="10">
        <f>3/24000000*OO[[#This Row],[100 (01JUL1985 09:00:00)-Water Temperature (C)]]*OO[[#This Row],[42]]</f>
        <v>5.8514924094550002E-7</v>
      </c>
      <c r="AS72" s="10">
        <f>3/24000000*OO[[#This Row],[101 (01JUL1985 12:00:00)-Water Temperature (C)]]*OO[[#This Row],[43]]</f>
        <v>5.6337317720874998E-7</v>
      </c>
      <c r="AT72" s="10">
        <f>3/24000000*OO[[#This Row],[102 (01JUL1985 15:00:00)-Water Temperature (C)]]*OO[[#This Row],[44]]</f>
        <v>5.4057217395299997E-7</v>
      </c>
      <c r="AU72" s="10">
        <f>3/24000000*OO[[#This Row],[103 (01JUL1985 18:00:00)-Water Temperature (C)]]*OO[[#This Row],[45]]</f>
        <v>5.1307993319624997E-7</v>
      </c>
      <c r="AV72" s="10">
        <f>3/24000000*OO[[#This Row],[104 (01JUL1985 21:00:00)-Water Temperature (C)]]*OO[[#This Row],[46]]</f>
        <v>4.9253569296337497E-7</v>
      </c>
      <c r="AW72" s="10">
        <f>3/24000000*OO[[#This Row],[105 (02JUL1985 00:00:00)-Water Temperature (C)]]*OO[[#This Row],[47]]</f>
        <v>4.8190875197625002E-7</v>
      </c>
      <c r="AX72" s="10">
        <f>3/24000000*OO[[#This Row],[106 (02JUL1985 03:00:00)-Water Temperature (C)]]*OO[[#This Row],[48]]</f>
        <v>4.7051265371650002E-7</v>
      </c>
      <c r="AY72" s="10">
        <f>3/24000000*OO[[#This Row],[107 (02JUL1985 06:00:00)-Water Temperature (C)]]*OO[[#This Row],[49]]</f>
        <v>4.5118609588524994E-7</v>
      </c>
      <c r="AZ72" s="10">
        <f>3/24000000*OO[[#This Row],[108 (02JUL1985 09:00:00)-Water Temperature (C)]]*OO[[#This Row],[50]]</f>
        <v>4.4527590944374998E-7</v>
      </c>
      <c r="BA72" s="10">
        <f>3/24000000*OO[[#This Row],[109 (02JUL1985 12:00:00)-Water Temperature (C)]]*OO[[#This Row],[51]]</f>
        <v>4.3812126797374992E-7</v>
      </c>
      <c r="BB72" s="10">
        <f>3/24000000*OO[[#This Row],[110 (02JUL1985 15:00:00)-Water Temperature (C)]]*OO[[#This Row],[52]]</f>
        <v>4.3201480418975002E-7</v>
      </c>
      <c r="BC72" s="10">
        <f>3/24000000*OO[[#This Row],[111 (02JUL1985 18:00:00)-Water Temperature (C)]]*OO[[#This Row],[53]]</f>
        <v>4.2672535218749994E-7</v>
      </c>
      <c r="BD72" s="10">
        <f>3/24000000*OO[[#This Row],[112 (02JUL1985 21:00:00)-Water Temperature (C)]]*OO[[#This Row],[54]]</f>
        <v>4.1584923900287504E-7</v>
      </c>
      <c r="BE72" s="10">
        <f>3/24000000*OO[[#This Row],[113 (03JUL1985 00:00:00)-Water Temperature (C)]]*OO[[#This Row],[55]]</f>
        <v>3.9836407377199989E-7</v>
      </c>
      <c r="BF72" s="10">
        <f>3/24000000*OO[[#This Row],[114 (03JUL1985 03:00:00)-Water Temperature (C)]]*OO[[#This Row],[56]]</f>
        <v>3.7707471751462496E-7</v>
      </c>
      <c r="BG72" s="10">
        <f>3/24000000*OO[[#This Row],[115 (03JUL1985 06:00:00)-Water Temperature (C)]]*OO[[#This Row],[57]]</f>
        <v>3.5115813667999995E-7</v>
      </c>
      <c r="BH72" s="10">
        <f>3/24000000*OO[[#This Row],[116 (03JUL1985 09:00:00)-Water Temperature (C)]]*OO[[#This Row],[58]]</f>
        <v>3.3858276359249999E-7</v>
      </c>
      <c r="BI72" s="10">
        <f>3/24000000*OO[[#This Row],[117 (03JUL1985 12:00:00)-Water Temperature (C)]]*OO[[#This Row],[59]]</f>
        <v>3.3208409253037499E-7</v>
      </c>
      <c r="BJ72" s="10">
        <f>3/24000000*OO[[#This Row],[118 (03JUL1985 15:00:00)-Water Temperature (C)]]*OO[[#This Row],[60]]</f>
        <v>3.257158769005E-7</v>
      </c>
      <c r="BK72" s="10">
        <f>3/24000000*OO[[#This Row],[119 (03JUL1985 18:00:00)-Water Temperature (C)]]*OO[[#This Row],[61]]</f>
        <v>3.1927893802199998E-7</v>
      </c>
      <c r="BL72" s="10">
        <f>3/24000000*OO[[#This Row],[120 (03JUL1985 21:00:00)-Water Temperature (C)]]*OO[[#This Row],[62]]</f>
        <v>3.0688500938799992E-7</v>
      </c>
      <c r="BM72" s="10">
        <f>3/24000000*OO[[#This Row],[121 (04JUL1985 00:00:00)-Water Temperature (C)]]*OO[[#This Row],[63]]</f>
        <v>2.9368232497612498E-7</v>
      </c>
      <c r="BN72" s="10">
        <f>3/24000000*OO[[#This Row],[122 (04JUL1985 03:00:00)-Water Temperature (C)]]*OO[[#This Row],[64]]</f>
        <v>2.8047231542249998E-7</v>
      </c>
      <c r="BO72" s="10">
        <f>3/24000000*OO[[#This Row],[123 (04JUL1985 06:00:00)-Water Temperature (C)]]*OO[[#This Row],[65]]</f>
        <v>2.6524542465374997E-7</v>
      </c>
      <c r="BP72" s="10">
        <f>3/24000000*OO[[#This Row],[124 (04JUL1985 09:00:00)-Water Temperature (C)]]*OO[[#This Row],[66]]</f>
        <v>2.5308934113399997E-7</v>
      </c>
      <c r="BQ72" s="10">
        <f>3/24000000*OO[[#This Row],[125 (04JUL1985 12:00:00)-Water Temperature (C)]]*OO[[#This Row],[67]]</f>
        <v>2.3639206771537498E-7</v>
      </c>
      <c r="BR72" s="10">
        <f>3/24000000*OO[[#This Row],[126 (04JUL1985 15:00:00)-Water Temperature (C)]]*OO[[#This Row],[68]]</f>
        <v>2.23175461375E-7</v>
      </c>
      <c r="BS72" s="10">
        <f>3/24000000*OO[[#This Row],[127 (04JUL1985 18:00:00)-Water Temperature (C)]]*OO[[#This Row],[69]]</f>
        <v>2.0877972176399996E-7</v>
      </c>
      <c r="BT72" s="10">
        <f>3/24000000*OO[[#This Row],[128 (04JUL1985 21:00:00)-Water Temperature (C)]]*OO[[#This Row],[70]]</f>
        <v>1.9682374263199998E-7</v>
      </c>
      <c r="BU72" s="10">
        <f>3/24000000*OO[[#This Row],[129 (05JUL1985 00:00:00)-Water Temperature (C)]]*OO[[#This Row],[71]]</f>
        <v>1.88220498627E-7</v>
      </c>
      <c r="BV72" s="10">
        <f>3/24000000*OO[[#This Row],[130 (05JUL1985 03:00:00)-Water Temperature (C)]]*OO[[#This Row],[72]]</f>
        <v>1.8081881930837498E-7</v>
      </c>
      <c r="BW72" s="10">
        <f>3/24000000*OO[[#This Row],[131 (05JUL1985 06:00:00)-Water Temperature (C)]]*OO[[#This Row],[73]]</f>
        <v>1.7233672848749998E-7</v>
      </c>
      <c r="BX72" s="10">
        <f>3/24000000*OO[[#This Row],[132 (05JUL1985 09:00:00)-Water Temperature (C)]]*OO[[#This Row],[74]]</f>
        <v>1.6914091696687501E-7</v>
      </c>
      <c r="BY72" s="10">
        <f>3/24000000*OO[[#This Row],[133 (05JUL1985 12:00:00)-Water Temperature (C)]]*OO[[#This Row],[75]]</f>
        <v>1.6311131158139997E-7</v>
      </c>
      <c r="BZ72" s="10">
        <f>3/24000000*OO[[#This Row],[134 (05JUL1985 15:00:00)-Water Temperature (C)]]*OO[[#This Row],[76]]</f>
        <v>1.5977453850539997E-7</v>
      </c>
      <c r="CA72" s="10">
        <f>3/24000000*OO[[#This Row],[135 (05JUL1985 18:00:00)-Water Temperature (C)]]*OO[[#This Row],[77]]</f>
        <v>1.5742666144274998E-7</v>
      </c>
      <c r="CB72" s="10">
        <f>3/24000000*OO[[#This Row],[136 (05JUL1985 21:00:00)-Water Temperature (C)]]*OO[[#This Row],[78]]</f>
        <v>1.5531993659162501E-7</v>
      </c>
      <c r="CC72" s="10">
        <f>3/24000000*OO[[#This Row],[137 (06JUL1985 00:00:00)-Water Temperature (C)]]*OO[[#This Row],[79]]</f>
        <v>1.5320131284967499E-7</v>
      </c>
      <c r="CD72" s="10">
        <f>3/24000000*OO[[#This Row],[138 (06JUL1985 03:00:00)-Water Temperature (C)]]*OO[[#This Row],[80]]</f>
        <v>1.4959658755057501E-7</v>
      </c>
      <c r="CE72" s="10">
        <f>3/24000000*OO[[#This Row],[139 (06JUL1985 06:00:00)-Water Temperature (C)]]*OO[[#This Row],[81]]</f>
        <v>1.454675172954E-7</v>
      </c>
      <c r="CF72" s="10">
        <f>3/24000000*OO[[#This Row],[140 (06JUL1985 09:00:00)-Water Temperature (C)]]*OO[[#This Row],[82]]</f>
        <v>1.4802586908730001E-7</v>
      </c>
      <c r="CG72" s="10">
        <f>3/24000000*OO[[#This Row],[141 (06JUL1985 12:00:00)-Water Temperature (C)]]*OO[[#This Row],[83]]</f>
        <v>1.4981504789756249E-7</v>
      </c>
      <c r="CH72" s="10">
        <f>3/24000000*OO[[#This Row],[142 (06JUL1985 15:00:00)-Water Temperature (C)]]*OO[[#This Row],[84]]</f>
        <v>1.5156575240498746E-7</v>
      </c>
      <c r="CI72" s="10">
        <f>3/24000000*OO[[#This Row],[143 (06JUL1985 18:00:00)-Water Temperature (C)]]*OO[[#This Row],[85]]</f>
        <v>1.5309942713324996E-7</v>
      </c>
      <c r="CJ72" s="10">
        <f>3/24000000*OO[[#This Row],[144 (06JUL1985 21:00:00)-Water Temperature (C)]]*OO[[#This Row],[86]]</f>
        <v>1.4966104345402502E-7</v>
      </c>
      <c r="CK72" s="10">
        <f>3/24000000*OO[[#This Row],[145 (07JUL1985 00:00:00)-Water Temperature (C)]]*OO[[#This Row],[87]]</f>
        <v>1.4036084921981249E-7</v>
      </c>
      <c r="CL72" s="10">
        <f>3/24000000*OO[[#This Row],[146 (07JUL1985 03:00:00)-Water Temperature (C)]]*OO[[#This Row],[88]]</f>
        <v>1.2955619998249999E-7</v>
      </c>
      <c r="CM72" s="10">
        <f>3/24000000*OO[[#This Row],[147 (07JUL1985 06:00:00)-Water Temperature (C)]]*OO[[#This Row],[89]]</f>
        <v>1.1959433812212499E-7</v>
      </c>
      <c r="CN72" s="10">
        <f>3/24000000*OO[[#This Row],[148 (07JUL1985 09:00:00)-Water Temperature (C)]]*OO[[#This Row],[90]]</f>
        <v>1.158239905319E-7</v>
      </c>
      <c r="CO72" s="10">
        <f>3/24000000*OO[[#This Row],[149 (07JUL1985 12:00:00)-Water Temperature (C)]]*OO[[#This Row],[91]]</f>
        <v>1.1310157060622499E-7</v>
      </c>
      <c r="CP72" s="10">
        <f>3/24000000*OO[[#This Row],[150 (07JUL1985 15:00:00)-Water Temperature (C)]]*OO[[#This Row],[92]]</f>
        <v>1.0958125677558749E-7</v>
      </c>
      <c r="CQ72" s="10">
        <f>3/24000000*OO[[#This Row],[151 (07JUL1985 18:00:00)-Water Temperature (C)]]*OO[[#This Row],[93]]</f>
        <v>1.069558606860625E-7</v>
      </c>
      <c r="CR72" s="10">
        <f>3/24000000*OO[[#This Row],[152 (07JUL1985 21:00:00)-Water Temperature (C)]]*OO[[#This Row],[94]]</f>
        <v>1.05827899619025E-7</v>
      </c>
      <c r="CS72" s="10">
        <f>3/24000000*OO[[#This Row],[153 (08JUL1985 00:00:00)-Water Temperature (C)]]*OO[[#This Row],[95]]</f>
        <v>1.0770435574359998E-7</v>
      </c>
      <c r="CT72" s="10">
        <f>3/24000000*OO[[#This Row],[154 (08JUL1985 03:00:00)-Water Temperature (C)]]*OO[[#This Row],[96]]</f>
        <v>1.0918496280525001E-7</v>
      </c>
      <c r="CU72" s="10">
        <f>3/24000000*OO[[#This Row],[155 (08JUL1985 06:00:00)-Water Temperature (C)]]*OO[[#This Row],[97]]</f>
        <v>1.0747784497415E-7</v>
      </c>
      <c r="CV72" s="10">
        <f>3/24000000*OO[[#This Row],[156 (08JUL1985 09:00:00)-Water Temperature (C)]]*OO[[#This Row],[98]]</f>
        <v>1.033567472397E-7</v>
      </c>
      <c r="CW72" s="10">
        <f>3/24000000*OO[[#This Row],[157 (08JUL1985 12:00:00)-Water Temperature (C)]]*OO[[#This Row],[99]]</f>
        <v>1.00336074841875E-7</v>
      </c>
    </row>
    <row r="73" spans="1:101" x14ac:dyDescent="0.35">
      <c r="A73" t="s">
        <v>78</v>
      </c>
      <c r="B73">
        <v>780.3886</v>
      </c>
      <c r="C73" s="10">
        <f>3/24*OO[[#This Row],[59 (26JUN1985 06:00:00)-Water Temperature (C)]]*OO[[#This Row],[1]]/SUM(OO[1])</f>
        <v>4.2462246003955436E-22</v>
      </c>
      <c r="D73" s="10">
        <f>3/24*OO[[#This Row],[60 (26JUN1985 09:00:00)-Water Temperature (C)]]*OO[[#This Row],[2]]/SUM(OO[2])</f>
        <v>3.0795822259306116E-10</v>
      </c>
      <c r="E73" s="10">
        <f>3/24*OO[[#This Row],[61 (26JUN1985 12:00:00)-Water Temperature (C)]]*OO[[#This Row],[3]]/SUM(OO[3])</f>
        <v>7.888838895508788E-4</v>
      </c>
      <c r="F73" s="10">
        <f>3/24*OO[[#This Row],[62 (26JUN1985 15:00:00)-Water Temperature (C)]]*OO[[#This Row],[4]]/SUM(OO[4])</f>
        <v>4.0303880582419169E-2</v>
      </c>
      <c r="G73" s="10">
        <f>3/24*OO[[#This Row],[63 (26JUN1985 18:00:00)-Water Temperature (C)]]*OO[[#This Row],[5]]/SUM(OO[5])</f>
        <v>9.3028962154004746E-2</v>
      </c>
      <c r="H73" s="10">
        <f>3/24*OO[[#This Row],[64 (26JUN1985 21:00:00)-Water Temperature (C)]]*OO[[#This Row],[6]]/SUM(OO[6])</f>
        <v>3.9739529371076228E-2</v>
      </c>
      <c r="I73" s="10">
        <f>3/24*OO[[#This Row],[65 (27JUN1985 00:00:00)-Water Temperature (C)]]*OO[[#This Row],[7]]/SUM(OO[7])</f>
        <v>6.2675975768319604E-3</v>
      </c>
      <c r="J73" s="10">
        <f>3/24*OO[[#This Row],[66 (27JUN1985 03:00:00)-Water Temperature (C)]]*OO[[#This Row],[8]]/SUM(OO[8])</f>
        <v>5.6927008297634127E-4</v>
      </c>
      <c r="K73" s="10">
        <f>3/24*OO[[#This Row],[67 (27JUN1985 06:00:00)-Water Temperature (C)]]*OO[[#This Row],[9]]/SUM(OO[9])</f>
        <v>7.7949905045537288E-5</v>
      </c>
      <c r="L73" s="10">
        <f>3/24*OO[[#This Row],[68 (27JUN1985 09:00:00)-Water Temperature (C)]]*OO[[#This Row],[10]]/SUM(OO[10])</f>
        <v>4.4274077053867352E-5</v>
      </c>
      <c r="M73" s="10">
        <f>3/24*OO[[#This Row],[69 (27JUN1985 12:00:00)-Water Temperature (C)]]*OO[[#This Row],[11]]/SUM(OO[11])</f>
        <v>3.8664916865474217E-5</v>
      </c>
      <c r="N73" s="10">
        <f>3/24*OO[[#This Row],[70 (27JUN1985 15:00:00)-Water Temperature (C)]]*OO[[#This Row],[12]]/SUM(OO[12])</f>
        <v>3.4706349945239774E-5</v>
      </c>
      <c r="O73" s="10">
        <f>3/24*OO[[#This Row],[71 (27JUN1985 18:00:00)-Water Temperature (C)]]*OO[[#This Row],[13]]/SUM(OO[13])</f>
        <v>3.3628405231512419E-5</v>
      </c>
      <c r="P73" s="10">
        <f>3/24*OO[[#This Row],[72 (27JUN1985 21:00:00)-Water Temperature (C)]]*OO[[#This Row],[14]]/SUM(OO[14])</f>
        <v>3.6501231276075739E-5</v>
      </c>
      <c r="Q73" s="10">
        <f>3/24*OO[[#This Row],[73 (28JUN1985 00:00:00)-Water Temperature (C)]]*OO[[#This Row],[15]]/SUM(OO[15])</f>
        <v>3.914700885428474E-5</v>
      </c>
      <c r="R73" s="10">
        <f>3/24*OO[[#This Row],[74 (28JUN1985 03:00:00)-Water Temperature (C)]]*OO[[#This Row],[16]]/SUM(OO[16])</f>
        <v>3.8796984042996149E-5</v>
      </c>
      <c r="S73" s="10">
        <f>3/24*OO[[#This Row],[75 (28JUN1985 06:00:00)-Water Temperature (C)]]*OO[[#This Row],[17]]/SUM(OO[17])</f>
        <v>3.5786696910206328E-5</v>
      </c>
      <c r="T73" s="10">
        <f>3/24*OO[[#This Row],[76 (28JUN1985 09:00:00)-Water Temperature (C)]]*OO[[#This Row],[18]]/SUM(OO[18])</f>
        <v>3.2505956771646185E-5</v>
      </c>
      <c r="U73" s="10">
        <f>3/24*OO[[#This Row],[77 (28JUN1985 12:00:00)-Water Temperature (C)]]*OO[[#This Row],[19]]/SUM(OO[19])</f>
        <v>2.9968717482208928E-5</v>
      </c>
      <c r="V73" s="10">
        <f>3/24000000*OO[[#This Row],[78 (28JUN1985 15:00:00)-Water Temperature (C)]]*OO[[#This Row],[20]]</f>
        <v>2.7972924333337501E-5</v>
      </c>
      <c r="W73" s="10">
        <f>3/24000000*OO[[#This Row],[79 (28JUN1985 18:00:00)-Water Temperature (C)]]*OO[[#This Row],[21]]</f>
        <v>2.5784000195037497E-5</v>
      </c>
      <c r="X73" s="10">
        <f>3/24000000*OO[[#This Row],[80 (28JUN1985 21:00:00)-Water Temperature (C)]]*OO[[#This Row],[22]]</f>
        <v>2.2329592572149999E-5</v>
      </c>
      <c r="Y73" s="10">
        <f>3/24000000*OO[[#This Row],[81 (29JUN1985 00:00:00)-Water Temperature (C)]]*OO[[#This Row],[23]]</f>
        <v>1.8412489117874999E-5</v>
      </c>
      <c r="Z73" s="10">
        <f>3/24000000*OO[[#This Row],[82 (29JUN1985 03:00:00)-Water Temperature (C)]]*OO[[#This Row],[24]]</f>
        <v>1.50033687077275E-5</v>
      </c>
      <c r="AA73" s="10">
        <f>3/24000000*OO[[#This Row],[83 (29JUN1985 06:00:00)-Water Temperature (C)]]*OO[[#This Row],[25]]</f>
        <v>1.2381959807459999E-5</v>
      </c>
      <c r="AB73" s="10">
        <f>3/24000000*OO[[#This Row],[84 (29JUN1985 09:00:00)-Water Temperature (C)]]*OO[[#This Row],[26]]</f>
        <v>1.063292365774125E-5</v>
      </c>
      <c r="AC73" s="10">
        <f>3/24000000*OO[[#This Row],[85 (29JUN1985 12:00:00)-Water Temperature (C)]]*OO[[#This Row],[27]]</f>
        <v>9.3513211863574997E-6</v>
      </c>
      <c r="AD73" s="10">
        <f>3/24000000*OO[[#This Row],[86 (29JUN1985 15:00:00)-Water Temperature (C)]]*OO[[#This Row],[28]]</f>
        <v>8.2588083261449997E-6</v>
      </c>
      <c r="AE73" s="10">
        <f>3/24000000*OO[[#This Row],[88 (29JUN1985 21:00:00)-Water Temperature (C)]]*OO[[#This Row],[30]]</f>
        <v>6.2093508723262499E-6</v>
      </c>
      <c r="AF73" s="10">
        <f>3/24000000*OO[[#This Row],[88 (29JUN1985 21:00:00)-Water Temperature (C)]]*OO[[#This Row],[30]]</f>
        <v>6.2093508723262499E-6</v>
      </c>
      <c r="AG73" s="10">
        <f>3/24000000*OO[[#This Row],[89 (30JUN1985 00:00:00)-Water Temperature (C)]]*OO[[#This Row],[31]]</f>
        <v>4.7556060507787498E-6</v>
      </c>
      <c r="AH73" s="10">
        <f>3/24000000*OO[[#This Row],[90 (30JUN1985 03:00:00)-Water Temperature (C)]]*OO[[#This Row],[32]]</f>
        <v>3.3588676991524998E-6</v>
      </c>
      <c r="AI73" s="10">
        <f>3/24000000*OO[[#This Row],[91 (30JUN1985 06:00:00)-Water Temperature (C)]]*OO[[#This Row],[33]]</f>
        <v>2.3465558931199997E-6</v>
      </c>
      <c r="AJ73" s="10">
        <f>3/24000000*OO[[#This Row],[92 (30JUN1985 09:00:00)-Water Temperature (C)]]*OO[[#This Row],[34]]</f>
        <v>1.7632362449399998E-6</v>
      </c>
      <c r="AK73" s="10">
        <f>3/24000000*OO[[#This Row],[93 (30JUN1985 12:00:00)-Water Temperature (C)]]*OO[[#This Row],[35]]</f>
        <v>1.447206268469E-6</v>
      </c>
      <c r="AL73" s="10">
        <f>3/24000000*OO[[#This Row],[94 (30JUN1985 15:00:00)-Water Temperature (C)]]*OO[[#This Row],[36]]</f>
        <v>1.2790723410793749E-6</v>
      </c>
      <c r="AM73" s="10">
        <f>3/24000000*OO[[#This Row],[95 (30JUN1985 18:00:00)-Water Temperature (C)]]*OO[[#This Row],[37]]</f>
        <v>1.176800186460375E-6</v>
      </c>
      <c r="AN73" s="10">
        <f>3/24000000*OO[[#This Row],[96 (30JUN1985 21:00:00)-Water Temperature (C)]]*OO[[#This Row],[38]]</f>
        <v>1.0702030981319999E-6</v>
      </c>
      <c r="AO73" s="10">
        <f>3/24000000*OO[[#This Row],[97 (01JUL1985 00:00:00)-Water Temperature (C)]]*OO[[#This Row],[39]]</f>
        <v>9.5647331276137487E-7</v>
      </c>
      <c r="AP73" s="10">
        <f>3/24000000*OO[[#This Row],[98 (01JUL1985 03:00:00)-Water Temperature (C)]]*OO[[#This Row],[40]]</f>
        <v>8.5707479909599994E-7</v>
      </c>
      <c r="AQ73" s="10">
        <f>3/24000000*OO[[#This Row],[99 (01JUL1985 06:00:00)-Water Temperature (C)]]*OO[[#This Row],[41]]</f>
        <v>7.8328619335199998E-7</v>
      </c>
      <c r="AR73" s="10">
        <f>3/24000000*OO[[#This Row],[100 (01JUL1985 09:00:00)-Water Temperature (C)]]*OO[[#This Row],[42]]</f>
        <v>7.5773225507249996E-7</v>
      </c>
      <c r="AS73" s="10">
        <f>3/24000000*OO[[#This Row],[101 (01JUL1985 12:00:00)-Water Temperature (C)]]*OO[[#This Row],[43]]</f>
        <v>7.2968924049262506E-7</v>
      </c>
      <c r="AT73" s="10">
        <f>3/24000000*OO[[#This Row],[102 (01JUL1985 15:00:00)-Water Temperature (C)]]*OO[[#This Row],[44]]</f>
        <v>6.9976681475925001E-7</v>
      </c>
      <c r="AU73" s="10">
        <f>3/24000000*OO[[#This Row],[103 (01JUL1985 18:00:00)-Water Temperature (C)]]*OO[[#This Row],[45]]</f>
        <v>6.6263037086400004E-7</v>
      </c>
      <c r="AV73" s="10">
        <f>3/24000000*OO[[#This Row],[104 (01JUL1985 21:00:00)-Water Temperature (C)]]*OO[[#This Row],[46]]</f>
        <v>6.3227512001499992E-7</v>
      </c>
      <c r="AW73" s="10">
        <f>3/24000000*OO[[#This Row],[105 (02JUL1985 00:00:00)-Water Temperature (C)]]*OO[[#This Row],[47]]</f>
        <v>6.1635486312599996E-7</v>
      </c>
      <c r="AX73" s="10">
        <f>3/24000000*OO[[#This Row],[106 (02JUL1985 03:00:00)-Water Temperature (C)]]*OO[[#This Row],[48]]</f>
        <v>6.0293087620324996E-7</v>
      </c>
      <c r="AY73" s="10">
        <f>3/24000000*OO[[#This Row],[107 (02JUL1985 06:00:00)-Water Temperature (C)]]*OO[[#This Row],[49]]</f>
        <v>5.8106321995424987E-7</v>
      </c>
      <c r="AZ73" s="10">
        <f>3/24000000*OO[[#This Row],[108 (02JUL1985 09:00:00)-Water Temperature (C)]]*OO[[#This Row],[50]]</f>
        <v>5.7544564091174996E-7</v>
      </c>
      <c r="BA73" s="10">
        <f>3/24000000*OO[[#This Row],[109 (02JUL1985 12:00:00)-Water Temperature (C)]]*OO[[#This Row],[51]]</f>
        <v>5.6605296807574998E-7</v>
      </c>
      <c r="BB73" s="10">
        <f>3/24000000*OO[[#This Row],[110 (02JUL1985 15:00:00)-Water Temperature (C)]]*OO[[#This Row],[52]]</f>
        <v>5.5769301559987492E-7</v>
      </c>
      <c r="BC73" s="10">
        <f>3/24000000*OO[[#This Row],[111 (02JUL1985 18:00:00)-Water Temperature (C)]]*OO[[#This Row],[53]]</f>
        <v>5.5016768421524994E-7</v>
      </c>
      <c r="BD73" s="10">
        <f>3/24000000*OO[[#This Row],[112 (02JUL1985 21:00:00)-Water Temperature (C)]]*OO[[#This Row],[54]]</f>
        <v>5.3466868399449995E-7</v>
      </c>
      <c r="BE73" s="10">
        <f>3/24000000*OO[[#This Row],[113 (03JUL1985 00:00:00)-Water Temperature (C)]]*OO[[#This Row],[55]]</f>
        <v>5.1154639574125002E-7</v>
      </c>
      <c r="BF73" s="10">
        <f>3/24000000*OO[[#This Row],[114 (03JUL1985 03:00:00)-Water Temperature (C)]]*OO[[#This Row],[56]]</f>
        <v>4.8539872423399991E-7</v>
      </c>
      <c r="BG73" s="10">
        <f>3/24000000*OO[[#This Row],[115 (03JUL1985 06:00:00)-Water Temperature (C)]]*OO[[#This Row],[57]]</f>
        <v>4.5345679704374995E-7</v>
      </c>
      <c r="BH73" s="10">
        <f>3/24000000*OO[[#This Row],[116 (03JUL1985 09:00:00)-Water Temperature (C)]]*OO[[#This Row],[58]]</f>
        <v>4.3811329549099994E-7</v>
      </c>
      <c r="BI73" s="10">
        <f>3/24000000*OO[[#This Row],[117 (03JUL1985 12:00:00)-Water Temperature (C)]]*OO[[#This Row],[59]]</f>
        <v>4.2966301518175001E-7</v>
      </c>
      <c r="BJ73" s="10">
        <f>3/24000000*OO[[#This Row],[118 (03JUL1985 15:00:00)-Water Temperature (C)]]*OO[[#This Row],[60]]</f>
        <v>4.2109782650899997E-7</v>
      </c>
      <c r="BK73" s="10">
        <f>3/24000000*OO[[#This Row],[119 (03JUL1985 18:00:00)-Water Temperature (C)]]*OO[[#This Row],[61]]</f>
        <v>4.1221293564000001E-7</v>
      </c>
      <c r="BL73" s="10">
        <f>3/24000000*OO[[#This Row],[120 (03JUL1985 21:00:00)-Water Temperature (C)]]*OO[[#This Row],[62]]</f>
        <v>3.95066378751E-7</v>
      </c>
      <c r="BM73" s="10">
        <f>3/24000000*OO[[#This Row],[121 (04JUL1985 00:00:00)-Water Temperature (C)]]*OO[[#This Row],[63]]</f>
        <v>3.7723558780912503E-7</v>
      </c>
      <c r="BN73" s="10">
        <f>3/24000000*OO[[#This Row],[122 (04JUL1985 03:00:00)-Water Temperature (C)]]*OO[[#This Row],[64]]</f>
        <v>3.6066221374724996E-7</v>
      </c>
      <c r="BO73" s="10">
        <f>3/24000000*OO[[#This Row],[123 (04JUL1985 06:00:00)-Water Temperature (C)]]*OO[[#This Row],[65]]</f>
        <v>3.4200371030199999E-7</v>
      </c>
      <c r="BP73" s="10">
        <f>3/24000000*OO[[#This Row],[124 (04JUL1985 09:00:00)-Water Temperature (C)]]*OO[[#This Row],[66]]</f>
        <v>3.2747222770749998E-7</v>
      </c>
      <c r="BQ73" s="10">
        <f>3/24000000*OO[[#This Row],[125 (04JUL1985 12:00:00)-Water Temperature (C)]]*OO[[#This Row],[67]]</f>
        <v>3.0649486369449999E-7</v>
      </c>
      <c r="BR73" s="10">
        <f>3/24000000*OO[[#This Row],[126 (04JUL1985 15:00:00)-Water Temperature (C)]]*OO[[#This Row],[68]]</f>
        <v>2.8918565647500001E-7</v>
      </c>
      <c r="BS73" s="10">
        <f>3/24000000*OO[[#This Row],[127 (04JUL1985 18:00:00)-Water Temperature (C)]]*OO[[#This Row],[69]]</f>
        <v>2.6993166589374998E-7</v>
      </c>
      <c r="BT73" s="10">
        <f>3/24000000*OO[[#This Row],[128 (04JUL1985 21:00:00)-Water Temperature (C)]]*OO[[#This Row],[70]]</f>
        <v>2.5343284924199998E-7</v>
      </c>
      <c r="BU73" s="10">
        <f>3/24000000*OO[[#This Row],[129 (05JUL1985 00:00:00)-Water Temperature (C)]]*OO[[#This Row],[71]]</f>
        <v>2.4191135073562498E-7</v>
      </c>
      <c r="BV73" s="10">
        <f>3/24000000*OO[[#This Row],[130 (05JUL1985 03:00:00)-Water Temperature (C)]]*OO[[#This Row],[72]]</f>
        <v>2.3238801718024995E-7</v>
      </c>
      <c r="BW73" s="10">
        <f>3/24000000*OO[[#This Row],[131 (05JUL1985 06:00:00)-Water Temperature (C)]]*OO[[#This Row],[73]]</f>
        <v>2.2196919844325001E-7</v>
      </c>
      <c r="BX73" s="10">
        <f>3/24000000*OO[[#This Row],[132 (05JUL1985 09:00:00)-Water Temperature (C)]]*OO[[#This Row],[74]]</f>
        <v>2.1818003769099999E-7</v>
      </c>
      <c r="BY73" s="10">
        <f>3/24000000*OO[[#This Row],[133 (05JUL1985 12:00:00)-Water Temperature (C)]]*OO[[#This Row],[75]]</f>
        <v>2.10464405692875E-7</v>
      </c>
      <c r="BZ73" s="10">
        <f>3/24000000*OO[[#This Row],[134 (05JUL1985 15:00:00)-Water Temperature (C)]]*OO[[#This Row],[76]]</f>
        <v>2.0583357504E-7</v>
      </c>
      <c r="CA73" s="10">
        <f>3/24000000*OO[[#This Row],[135 (05JUL1985 18:00:00)-Water Temperature (C)]]*OO[[#This Row],[77]]</f>
        <v>2.0250928429374997E-7</v>
      </c>
      <c r="CB73" s="10">
        <f>3/24000000*OO[[#This Row],[136 (05JUL1985 21:00:00)-Water Temperature (C)]]*OO[[#This Row],[78]]</f>
        <v>1.9894052867299999E-7</v>
      </c>
      <c r="CC73" s="10">
        <f>3/24000000*OO[[#This Row],[137 (06JUL1985 00:00:00)-Water Temperature (C)]]*OO[[#This Row],[79]]</f>
        <v>1.9591469491799998E-7</v>
      </c>
      <c r="CD73" s="10">
        <f>3/24000000*OO[[#This Row],[138 (06JUL1985 03:00:00)-Water Temperature (C)]]*OO[[#This Row],[80]]</f>
        <v>1.9171072100499999E-7</v>
      </c>
      <c r="CE73" s="10">
        <f>3/24000000*OO[[#This Row],[139 (06JUL1985 06:00:00)-Water Temperature (C)]]*OO[[#This Row],[81]]</f>
        <v>1.8694532018250001E-7</v>
      </c>
      <c r="CF73" s="10">
        <f>3/24000000*OO[[#This Row],[140 (06JUL1985 09:00:00)-Water Temperature (C)]]*OO[[#This Row],[82]]</f>
        <v>1.9056857049999999E-7</v>
      </c>
      <c r="CG73" s="10">
        <f>3/24000000*OO[[#This Row],[141 (06JUL1985 12:00:00)-Water Temperature (C)]]*OO[[#This Row],[83]]</f>
        <v>1.9293758603174998E-7</v>
      </c>
      <c r="CH73" s="10">
        <f>3/24000000*OO[[#This Row],[142 (06JUL1985 15:00:00)-Water Temperature (C)]]*OO[[#This Row],[84]]</f>
        <v>1.9528567371699999E-7</v>
      </c>
      <c r="CI73" s="10">
        <f>3/24000000*OO[[#This Row],[143 (06JUL1985 18:00:00)-Water Temperature (C)]]*OO[[#This Row],[85]]</f>
        <v>1.972803404694E-7</v>
      </c>
      <c r="CJ73" s="10">
        <f>3/24000000*OO[[#This Row],[144 (06JUL1985 21:00:00)-Water Temperature (C)]]*OO[[#This Row],[86]]</f>
        <v>1.9273210643254997E-7</v>
      </c>
      <c r="CK73" s="10">
        <f>3/24000000*OO[[#This Row],[145 (07JUL1985 00:00:00)-Water Temperature (C)]]*OO[[#This Row],[87]]</f>
        <v>1.809666960255E-7</v>
      </c>
      <c r="CL73" s="10">
        <f>3/24000000*OO[[#This Row],[146 (07JUL1985 03:00:00)-Water Temperature (C)]]*OO[[#This Row],[88]]</f>
        <v>1.6746847875862501E-7</v>
      </c>
      <c r="CM73" s="10">
        <f>3/24000000*OO[[#This Row],[147 (07JUL1985 06:00:00)-Water Temperature (C)]]*OO[[#This Row],[89]]</f>
        <v>1.5469849324439999E-7</v>
      </c>
      <c r="CN73" s="10">
        <f>3/24000000*OO[[#This Row],[148 (07JUL1985 09:00:00)-Water Temperature (C)]]*OO[[#This Row],[90]]</f>
        <v>1.4988167691120002E-7</v>
      </c>
      <c r="CO73" s="10">
        <f>3/24000000*OO[[#This Row],[149 (07JUL1985 12:00:00)-Water Temperature (C)]]*OO[[#This Row],[91]]</f>
        <v>1.4637048512973749E-7</v>
      </c>
      <c r="CP73" s="10">
        <f>3/24000000*OO[[#This Row],[150 (07JUL1985 15:00:00)-Water Temperature (C)]]*OO[[#This Row],[92]]</f>
        <v>1.4189450944887501E-7</v>
      </c>
      <c r="CQ73" s="10">
        <f>3/24000000*OO[[#This Row],[151 (07JUL1985 18:00:00)-Water Temperature (C)]]*OO[[#This Row],[93]]</f>
        <v>1.3810927370040002E-7</v>
      </c>
      <c r="CR73" s="10">
        <f>3/24000000*OO[[#This Row],[152 (07JUL1985 21:00:00)-Water Temperature (C)]]*OO[[#This Row],[94]]</f>
        <v>1.3547856127408751E-7</v>
      </c>
      <c r="CS73" s="10">
        <f>3/24000000*OO[[#This Row],[153 (08JUL1985 00:00:00)-Water Temperature (C)]]*OO[[#This Row],[95]]</f>
        <v>1.371561527908E-7</v>
      </c>
      <c r="CT73" s="10">
        <f>3/24000000*OO[[#This Row],[154 (08JUL1985 03:00:00)-Water Temperature (C)]]*OO[[#This Row],[96]]</f>
        <v>1.39444463850725E-7</v>
      </c>
      <c r="CU73" s="10">
        <f>3/24000000*OO[[#This Row],[155 (08JUL1985 06:00:00)-Water Temperature (C)]]*OO[[#This Row],[97]]</f>
        <v>1.3802182947737502E-7</v>
      </c>
      <c r="CV73" s="10">
        <f>3/24000000*OO[[#This Row],[156 (08JUL1985 09:00:00)-Water Temperature (C)]]*OO[[#This Row],[98]]</f>
        <v>1.334250694982625E-7</v>
      </c>
      <c r="CW73" s="10">
        <f>3/24000000*OO[[#This Row],[157 (08JUL1985 12:00:00)-Water Temperature (C)]]*OO[[#This Row],[99]]</f>
        <v>1.2991748491980001E-7</v>
      </c>
    </row>
    <row r="74" spans="1:101" x14ac:dyDescent="0.35">
      <c r="A74" t="s">
        <v>79</v>
      </c>
      <c r="B74">
        <v>748.07979999999998</v>
      </c>
      <c r="C74" s="10">
        <f>3/24*OO[[#This Row],[59 (26JUN1985 06:00:00)-Water Temperature (C)]]*OO[[#This Row],[1]]/SUM(OO[1])</f>
        <v>7.6079399833028663E-23</v>
      </c>
      <c r="D74" s="10">
        <f>3/24*OO[[#This Row],[60 (26JUN1985 09:00:00)-Water Temperature (C)]]*OO[[#This Row],[2]]/SUM(OO[2])</f>
        <v>6.7533415592928865E-11</v>
      </c>
      <c r="E74" s="10">
        <f>3/24*OO[[#This Row],[61 (26JUN1985 12:00:00)-Water Temperature (C)]]*OO[[#This Row],[3]]/SUM(OO[3])</f>
        <v>4.5740428742038075E-4</v>
      </c>
      <c r="F74" s="10">
        <f>3/24*OO[[#This Row],[62 (26JUN1985 15:00:00)-Water Temperature (C)]]*OO[[#This Row],[4]]/SUM(OO[4])</f>
        <v>3.3336425892858103E-2</v>
      </c>
      <c r="G74" s="10">
        <f>3/24*OO[[#This Row],[63 (26JUN1985 18:00:00)-Water Temperature (C)]]*OO[[#This Row],[5]]/SUM(OO[5])</f>
        <v>9.4635966787001077E-2</v>
      </c>
      <c r="H74" s="10">
        <f>3/24*OO[[#This Row],[64 (26JUN1985 21:00:00)-Water Temperature (C)]]*OO[[#This Row],[6]]/SUM(OO[6])</f>
        <v>4.6736433306453724E-2</v>
      </c>
      <c r="I74" s="10">
        <f>3/24*OO[[#This Row],[65 (27JUN1985 00:00:00)-Water Temperature (C)]]*OO[[#This Row],[7]]/SUM(OO[7])</f>
        <v>8.1972180780502096E-3</v>
      </c>
      <c r="J74" s="10">
        <f>3/24*OO[[#This Row],[66 (27JUN1985 03:00:00)-Water Temperature (C)]]*OO[[#This Row],[8]]/SUM(OO[8])</f>
        <v>7.9459803013348976E-4</v>
      </c>
      <c r="K74" s="10">
        <f>3/24*OO[[#This Row],[67 (27JUN1985 06:00:00)-Water Temperature (C)]]*OO[[#This Row],[9]]/SUM(OO[9])</f>
        <v>9.6294060759434712E-5</v>
      </c>
      <c r="L74" s="10">
        <f>3/24*OO[[#This Row],[68 (27JUN1985 09:00:00)-Water Temperature (C)]]*OO[[#This Row],[10]]/SUM(OO[10])</f>
        <v>4.6987751168521694E-5</v>
      </c>
      <c r="M74" s="10">
        <f>3/24*OO[[#This Row],[69 (27JUN1985 12:00:00)-Water Temperature (C)]]*OO[[#This Row],[11]]/SUM(OO[11])</f>
        <v>4.0234555327489629E-5</v>
      </c>
      <c r="N74" s="10">
        <f>3/24*OO[[#This Row],[70 (27JUN1985 15:00:00)-Water Temperature (C)]]*OO[[#This Row],[12]]/SUM(OO[12])</f>
        <v>3.5985476058838443E-5</v>
      </c>
      <c r="O74" s="10">
        <f>3/24*OO[[#This Row],[71 (27JUN1985 18:00:00)-Water Temperature (C)]]*OO[[#This Row],[13]]/SUM(OO[13])</f>
        <v>3.45423355834363E-5</v>
      </c>
      <c r="P74" s="10">
        <f>3/24*OO[[#This Row],[72 (27JUN1985 21:00:00)-Water Temperature (C)]]*OO[[#This Row],[14]]/SUM(OO[14])</f>
        <v>3.7299756766802506E-5</v>
      </c>
      <c r="Q74" s="10">
        <f>3/24*OO[[#This Row],[73 (28JUN1985 00:00:00)-Water Temperature (C)]]*OO[[#This Row],[15]]/SUM(OO[15])</f>
        <v>4.0274716502278848E-5</v>
      </c>
      <c r="R74" s="10">
        <f>3/24*OO[[#This Row],[74 (28JUN1985 03:00:00)-Water Temperature (C)]]*OO[[#This Row],[16]]/SUM(OO[16])</f>
        <v>4.0296474051354833E-5</v>
      </c>
      <c r="S74" s="10">
        <f>3/24*OO[[#This Row],[75 (28JUN1985 06:00:00)-Water Temperature (C)]]*OO[[#This Row],[17]]/SUM(OO[17])</f>
        <v>3.7490071594212616E-5</v>
      </c>
      <c r="T74" s="10">
        <f>3/24*OO[[#This Row],[76 (28JUN1985 09:00:00)-Water Temperature (C)]]*OO[[#This Row],[18]]/SUM(OO[18])</f>
        <v>3.4258120953458488E-5</v>
      </c>
      <c r="U74" s="10">
        <f>3/24*OO[[#This Row],[77 (28JUN1985 12:00:00)-Water Temperature (C)]]*OO[[#This Row],[19]]/SUM(OO[19])</f>
        <v>3.1659336590793523E-5</v>
      </c>
      <c r="V74" s="10">
        <f>3/24000000*OO[[#This Row],[78 (28JUN1985 15:00:00)-Water Temperature (C)]]*OO[[#This Row],[20]]</f>
        <v>2.9639564596599997E-5</v>
      </c>
      <c r="W74" s="10">
        <f>3/24000000*OO[[#This Row],[79 (28JUN1985 18:00:00)-Water Temperature (C)]]*OO[[#This Row],[21]]</f>
        <v>2.7432139014899999E-5</v>
      </c>
      <c r="X74" s="10">
        <f>3/24000000*OO[[#This Row],[80 (28JUN1985 21:00:00)-Water Temperature (C)]]*OO[[#This Row],[22]]</f>
        <v>2.3928285773199994E-5</v>
      </c>
      <c r="Y74" s="10">
        <f>3/24000000*OO[[#This Row],[81 (29JUN1985 00:00:00)-Water Temperature (C)]]*OO[[#This Row],[23]]</f>
        <v>1.9839656782187498E-5</v>
      </c>
      <c r="Z74" s="10">
        <f>3/24000000*OO[[#This Row],[82 (29JUN1985 03:00:00)-Water Temperature (C)]]*OO[[#This Row],[24]]</f>
        <v>1.6216807795543752E-5</v>
      </c>
      <c r="AA74" s="10">
        <f>3/24000000*OO[[#This Row],[83 (29JUN1985 06:00:00)-Water Temperature (C)]]*OO[[#This Row],[25]]</f>
        <v>1.3406730907725E-5</v>
      </c>
      <c r="AB74" s="10">
        <f>3/24000000*OO[[#This Row],[84 (29JUN1985 09:00:00)-Water Temperature (C)]]*OO[[#This Row],[26]]</f>
        <v>1.1544362807619998E-5</v>
      </c>
      <c r="AC74" s="10">
        <f>3/24000000*OO[[#This Row],[85 (29JUN1985 12:00:00)-Water Temperature (C)]]*OO[[#This Row],[27]]</f>
        <v>1.017698544343125E-5</v>
      </c>
      <c r="AD74" s="10">
        <f>3/24000000*OO[[#This Row],[86 (29JUN1985 15:00:00)-Water Temperature (C)]]*OO[[#This Row],[28]]</f>
        <v>8.9962291340137494E-6</v>
      </c>
      <c r="AE74" s="10">
        <f>3/24000000*OO[[#This Row],[88 (29JUN1985 21:00:00)-Water Temperature (C)]]*OO[[#This Row],[30]]</f>
        <v>6.8291329138200006E-6</v>
      </c>
      <c r="AF74" s="10">
        <f>3/24000000*OO[[#This Row],[88 (29JUN1985 21:00:00)-Water Temperature (C)]]*OO[[#This Row],[30]]</f>
        <v>6.8291329138200006E-6</v>
      </c>
      <c r="AG74" s="10">
        <f>3/24000000*OO[[#This Row],[89 (30JUN1985 00:00:00)-Water Temperature (C)]]*OO[[#This Row],[31]]</f>
        <v>5.2905745601249999E-6</v>
      </c>
      <c r="AH74" s="10">
        <f>3/24000000*OO[[#This Row],[90 (30JUN1985 03:00:00)-Water Temperature (C)]]*OO[[#This Row],[32]]</f>
        <v>3.7625378985249991E-6</v>
      </c>
      <c r="AI74" s="10">
        <f>3/24000000*OO[[#This Row],[91 (30JUN1985 06:00:00)-Water Temperature (C)]]*OO[[#This Row],[33]]</f>
        <v>2.6265643277974996E-6</v>
      </c>
      <c r="AJ74" s="10">
        <f>3/24000000*OO[[#This Row],[92 (30JUN1985 09:00:00)-Water Temperature (C)]]*OO[[#This Row],[34]]</f>
        <v>1.9616770727325002E-6</v>
      </c>
      <c r="AK74" s="10">
        <f>3/24000000*OO[[#This Row],[93 (30JUN1985 12:00:00)-Water Temperature (C)]]*OO[[#This Row],[35]]</f>
        <v>1.5976412782111251E-6</v>
      </c>
      <c r="AL74" s="10">
        <f>3/24000000*OO[[#This Row],[94 (30JUN1985 15:00:00)-Water Temperature (C)]]*OO[[#This Row],[36]]</f>
        <v>1.4030209420294999E-6</v>
      </c>
      <c r="AM74" s="10">
        <f>3/24000000*OO[[#This Row],[95 (30JUN1985 18:00:00)-Water Temperature (C)]]*OO[[#This Row],[37]]</f>
        <v>1.2861567771359999E-6</v>
      </c>
      <c r="AN74" s="10">
        <f>3/24000000*OO[[#This Row],[96 (30JUN1985 21:00:00)-Water Temperature (C)]]*OO[[#This Row],[38]]</f>
        <v>1.1682379942061249E-6</v>
      </c>
      <c r="AO74" s="10">
        <f>3/24000000*OO[[#This Row],[97 (01JUL1985 00:00:00)-Water Temperature (C)]]*OO[[#This Row],[39]]</f>
        <v>1.0438505839404999E-6</v>
      </c>
      <c r="AP74" s="10">
        <f>3/24000000*OO[[#This Row],[98 (01JUL1985 03:00:00)-Water Temperature (C)]]*OO[[#This Row],[40]]</f>
        <v>9.3455450432999985E-7</v>
      </c>
      <c r="AQ74" s="10">
        <f>3/24000000*OO[[#This Row],[99 (01JUL1985 06:00:00)-Water Temperature (C)]]*OO[[#This Row],[41]]</f>
        <v>8.52735818868E-7</v>
      </c>
      <c r="AR74" s="10">
        <f>3/24000000*OO[[#This Row],[100 (01JUL1985 09:00:00)-Water Temperature (C)]]*OO[[#This Row],[42]]</f>
        <v>8.2459458996687495E-7</v>
      </c>
      <c r="AS74" s="10">
        <f>3/24000000*OO[[#This Row],[101 (01JUL1985 12:00:00)-Water Temperature (C)]]*OO[[#This Row],[43]]</f>
        <v>7.9438213351200003E-7</v>
      </c>
      <c r="AT74" s="10">
        <f>3/24000000*OO[[#This Row],[102 (01JUL1985 15:00:00)-Water Temperature (C)]]*OO[[#This Row],[44]]</f>
        <v>7.615776718994999E-7</v>
      </c>
      <c r="AU74" s="10">
        <f>3/24000000*OO[[#This Row],[103 (01JUL1985 18:00:00)-Water Temperature (C)]]*OO[[#This Row],[45]]</f>
        <v>7.2022948673550002E-7</v>
      </c>
      <c r="AV74" s="10">
        <f>3/24000000*OO[[#This Row],[104 (01JUL1985 21:00:00)-Water Temperature (C)]]*OO[[#This Row],[46]]</f>
        <v>6.8454885401500005E-7</v>
      </c>
      <c r="AW74" s="10">
        <f>3/24000000*OO[[#This Row],[105 (02JUL1985 00:00:00)-Water Temperature (C)]]*OO[[#This Row],[47]]</f>
        <v>6.6538921967999993E-7</v>
      </c>
      <c r="AX74" s="10">
        <f>3/24000000*OO[[#This Row],[106 (02JUL1985 03:00:00)-Water Temperature (C)]]*OO[[#This Row],[48]]</f>
        <v>6.5150733929499995E-7</v>
      </c>
      <c r="AY74" s="10">
        <f>3/24000000*OO[[#This Row],[107 (02JUL1985 06:00:00)-Water Temperature (C)]]*OO[[#This Row],[49]]</f>
        <v>6.297048313366249E-7</v>
      </c>
      <c r="AZ74" s="10">
        <f>3/24000000*OO[[#This Row],[108 (02JUL1985 09:00:00)-Water Temperature (C)]]*OO[[#This Row],[50]]</f>
        <v>6.248503318351249E-7</v>
      </c>
      <c r="BA74" s="10">
        <f>3/24000000*OO[[#This Row],[109 (02JUL1985 12:00:00)-Water Temperature (C)]]*OO[[#This Row],[51]]</f>
        <v>6.1473534212587492E-7</v>
      </c>
      <c r="BB74" s="10">
        <f>3/24000000*OO[[#This Row],[110 (02JUL1985 15:00:00)-Water Temperature (C)]]*OO[[#This Row],[52]]</f>
        <v>6.0530779091499997E-7</v>
      </c>
      <c r="BC74" s="10">
        <f>3/24000000*OO[[#This Row],[111 (02JUL1985 18:00:00)-Water Temperature (C)]]*OO[[#This Row],[53]]</f>
        <v>5.9675265765437504E-7</v>
      </c>
      <c r="BD74" s="10">
        <f>3/24000000*OO[[#This Row],[112 (02JUL1985 21:00:00)-Water Temperature (C)]]*OO[[#This Row],[54]]</f>
        <v>5.7921828768449998E-7</v>
      </c>
      <c r="BE74" s="10">
        <f>3/24000000*OO[[#This Row],[113 (03JUL1985 00:00:00)-Water Temperature (C)]]*OO[[#This Row],[55]]</f>
        <v>5.5366791184799999E-7</v>
      </c>
      <c r="BF74" s="10">
        <f>3/24000000*OO[[#This Row],[114 (03JUL1985 03:00:00)-Water Temperature (C)]]*OO[[#This Row],[56]]</f>
        <v>5.2620856226249993E-7</v>
      </c>
      <c r="BG74" s="10">
        <f>3/24000000*OO[[#This Row],[115 (03JUL1985 06:00:00)-Water Temperature (C)]]*OO[[#This Row],[57]]</f>
        <v>4.9252720392000001E-7</v>
      </c>
      <c r="BH74" s="10">
        <f>3/24000000*OO[[#This Row],[116 (03JUL1985 09:00:00)-Water Temperature (C)]]*OO[[#This Row],[58]]</f>
        <v>4.7623790276399994E-7</v>
      </c>
      <c r="BI74" s="10">
        <f>3/24000000*OO[[#This Row],[117 (03JUL1985 12:00:00)-Water Temperature (C)]]*OO[[#This Row],[59]]</f>
        <v>4.6699909425000001E-7</v>
      </c>
      <c r="BJ74" s="10">
        <f>3/24000000*OO[[#This Row],[118 (03JUL1985 15:00:00)-Water Temperature (C)]]*OO[[#This Row],[60]]</f>
        <v>4.5753037885262494E-7</v>
      </c>
      <c r="BK74" s="10">
        <f>3/24000000*OO[[#This Row],[119 (03JUL1985 18:00:00)-Water Temperature (C)]]*OO[[#This Row],[61]]</f>
        <v>4.4754654981099994E-7</v>
      </c>
      <c r="BL74" s="10">
        <f>3/24000000*OO[[#This Row],[120 (03JUL1985 21:00:00)-Water Temperature (C)]]*OO[[#This Row],[62]]</f>
        <v>4.2838786082950001E-7</v>
      </c>
      <c r="BM74" s="10">
        <f>3/24000000*OO[[#This Row],[121 (04JUL1985 00:00:00)-Water Temperature (C)]]*OO[[#This Row],[63]]</f>
        <v>4.0838248193624998E-7</v>
      </c>
      <c r="BN74" s="10">
        <f>3/24000000*OO[[#This Row],[122 (04JUL1985 03:00:00)-Water Temperature (C)]]*OO[[#This Row],[64]]</f>
        <v>3.9068777452125003E-7</v>
      </c>
      <c r="BO74" s="10">
        <f>3/24000000*OO[[#This Row],[123 (04JUL1985 06:00:00)-Water Temperature (C)]]*OO[[#This Row],[65]]</f>
        <v>3.7107079317499994E-7</v>
      </c>
      <c r="BP74" s="10">
        <f>3/24000000*OO[[#This Row],[124 (04JUL1985 09:00:00)-Water Temperature (C)]]*OO[[#This Row],[66]]</f>
        <v>3.5599299920250003E-7</v>
      </c>
      <c r="BQ74" s="10">
        <f>3/24000000*OO[[#This Row],[125 (04JUL1985 12:00:00)-Water Temperature (C)]]*OO[[#This Row],[67]]</f>
        <v>3.3382344446199994E-7</v>
      </c>
      <c r="BR74" s="10">
        <f>3/24000000*OO[[#This Row],[126 (04JUL1985 15:00:00)-Water Temperature (C)]]*OO[[#This Row],[68]]</f>
        <v>3.1480267938000001E-7</v>
      </c>
      <c r="BS74" s="10">
        <f>3/24000000*OO[[#This Row],[127 (04JUL1985 18:00:00)-Water Temperature (C)]]*OO[[#This Row],[69]]</f>
        <v>2.9357696748699997E-7</v>
      </c>
      <c r="BT74" s="10">
        <f>3/24000000*OO[[#This Row],[128 (04JUL1985 21:00:00)-Water Temperature (C)]]*OO[[#This Row],[70]]</f>
        <v>2.7486427509349995E-7</v>
      </c>
      <c r="BU74" s="10">
        <f>3/24000000*OO[[#This Row],[129 (05JUL1985 00:00:00)-Water Temperature (C)]]*OO[[#This Row],[71]]</f>
        <v>2.6198908035375E-7</v>
      </c>
      <c r="BV74" s="10">
        <f>3/24000000*OO[[#This Row],[130 (05JUL1985 03:00:00)-Water Temperature (C)]]*OO[[#This Row],[72]]</f>
        <v>2.5162577606250003E-7</v>
      </c>
      <c r="BW74" s="10">
        <f>3/24000000*OO[[#This Row],[131 (05JUL1985 06:00:00)-Water Temperature (C)]]*OO[[#This Row],[73]]</f>
        <v>2.4066975822187501E-7</v>
      </c>
      <c r="BX74" s="10">
        <f>3/24000000*OO[[#This Row],[132 (05JUL1985 09:00:00)-Water Temperature (C)]]*OO[[#This Row],[74]]</f>
        <v>2.3664686629349999E-7</v>
      </c>
      <c r="BY74" s="10">
        <f>3/24000000*OO[[#This Row],[133 (05JUL1985 12:00:00)-Water Temperature (C)]]*OO[[#This Row],[75]]</f>
        <v>2.2847108684062499E-7</v>
      </c>
      <c r="BZ74" s="10">
        <f>3/24000000*OO[[#This Row],[134 (05JUL1985 15:00:00)-Water Temperature (C)]]*OO[[#This Row],[76]]</f>
        <v>2.2313239387324998E-7</v>
      </c>
      <c r="CA74" s="10">
        <f>3/24000000*OO[[#This Row],[135 (05JUL1985 18:00:00)-Water Temperature (C)]]*OO[[#This Row],[77]]</f>
        <v>2.1936205298049999E-7</v>
      </c>
      <c r="CB74" s="10">
        <f>3/24000000*OO[[#This Row],[136 (05JUL1985 21:00:00)-Water Temperature (C)]]*OO[[#This Row],[78]]</f>
        <v>2.1497908455899997E-7</v>
      </c>
      <c r="CC74" s="10">
        <f>3/24000000*OO[[#This Row],[137 (06JUL1985 00:00:00)-Water Temperature (C)]]*OO[[#This Row],[79]]</f>
        <v>2.1145585127550001E-7</v>
      </c>
      <c r="CD74" s="10">
        <f>3/24000000*OO[[#This Row],[138 (06JUL1985 03:00:00)-Water Temperature (C)]]*OO[[#This Row],[80]]</f>
        <v>2.0721501133937498E-7</v>
      </c>
      <c r="CE74" s="10">
        <f>3/24000000*OO[[#This Row],[139 (06JUL1985 06:00:00)-Water Temperature (C)]]*OO[[#This Row],[81]]</f>
        <v>2.0236521540924999E-7</v>
      </c>
      <c r="CF74" s="10">
        <f>3/24000000*OO[[#This Row],[140 (06JUL1985 09:00:00)-Water Temperature (C)]]*OO[[#This Row],[82]]</f>
        <v>2.0646026098525001E-7</v>
      </c>
      <c r="CG74" s="10">
        <f>3/24000000*OO[[#This Row],[141 (06JUL1985 12:00:00)-Water Temperature (C)]]*OO[[#This Row],[83]]</f>
        <v>2.0920656549924999E-7</v>
      </c>
      <c r="CH74" s="10">
        <f>3/24000000*OO[[#This Row],[142 (06JUL1985 15:00:00)-Water Temperature (C)]]*OO[[#This Row],[84]]</f>
        <v>2.1172406779574997E-7</v>
      </c>
      <c r="CI74" s="10">
        <f>3/24000000*OO[[#This Row],[143 (06JUL1985 18:00:00)-Water Temperature (C)]]*OO[[#This Row],[85]]</f>
        <v>2.1400057262375003E-7</v>
      </c>
      <c r="CJ74" s="10">
        <f>3/24000000*OO[[#This Row],[144 (06JUL1985 21:00:00)-Water Temperature (C)]]*OO[[#This Row],[86]]</f>
        <v>2.0918703351799997E-7</v>
      </c>
      <c r="CK74" s="10">
        <f>3/24000000*OO[[#This Row],[145 (07JUL1985 00:00:00)-Water Temperature (C)]]*OO[[#This Row],[87]]</f>
        <v>1.9660024799999997E-7</v>
      </c>
      <c r="CL74" s="10">
        <f>3/24000000*OO[[#This Row],[146 (07JUL1985 03:00:00)-Water Temperature (C)]]*OO[[#This Row],[88]]</f>
        <v>1.822856058112E-7</v>
      </c>
      <c r="CM74" s="10">
        <f>3/24000000*OO[[#This Row],[147 (07JUL1985 06:00:00)-Water Temperature (C)]]*OO[[#This Row],[89]]</f>
        <v>1.6839782043524998E-7</v>
      </c>
      <c r="CN74" s="10">
        <f>3/24000000*OO[[#This Row],[148 (07JUL1985 09:00:00)-Water Temperature (C)]]*OO[[#This Row],[90]]</f>
        <v>1.6312067044323748E-7</v>
      </c>
      <c r="CO74" s="10">
        <f>3/24000000*OO[[#This Row],[149 (07JUL1985 12:00:00)-Water Temperature (C)]]*OO[[#This Row],[91]]</f>
        <v>1.5930225095412498E-7</v>
      </c>
      <c r="CP74" s="10">
        <f>3/24000000*OO[[#This Row],[150 (07JUL1985 15:00:00)-Water Temperature (C)]]*OO[[#This Row],[92]]</f>
        <v>1.54504628814175E-7</v>
      </c>
      <c r="CQ74" s="10">
        <f>3/24000000*OO[[#This Row],[151 (07JUL1985 18:00:00)-Water Temperature (C)]]*OO[[#This Row],[93]]</f>
        <v>1.501832669754E-7</v>
      </c>
      <c r="CR74" s="10">
        <f>3/24000000*OO[[#This Row],[152 (07JUL1985 21:00:00)-Water Temperature (C)]]*OO[[#This Row],[94]]</f>
        <v>1.4658706902743749E-7</v>
      </c>
      <c r="CS74" s="10">
        <f>3/24000000*OO[[#This Row],[153 (08JUL1985 00:00:00)-Water Temperature (C)]]*OO[[#This Row],[95]]</f>
        <v>1.4777082664300003E-7</v>
      </c>
      <c r="CT74" s="10">
        <f>3/24000000*OO[[#This Row],[154 (08JUL1985 03:00:00)-Water Temperature (C)]]*OO[[#This Row],[96]]</f>
        <v>1.5050938397375E-7</v>
      </c>
      <c r="CU74" s="10">
        <f>3/24000000*OO[[#This Row],[155 (08JUL1985 06:00:00)-Water Temperature (C)]]*OO[[#This Row],[97]]</f>
        <v>1.4958293642158752E-7</v>
      </c>
      <c r="CV74" s="10">
        <f>3/24000000*OO[[#This Row],[156 (08JUL1985 09:00:00)-Water Temperature (C)]]*OO[[#This Row],[98]]</f>
        <v>1.4512199872975E-7</v>
      </c>
      <c r="CW74" s="10">
        <f>3/24000000*OO[[#This Row],[157 (08JUL1985 12:00:00)-Water Temperature (C)]]*OO[[#This Row],[99]]</f>
        <v>1.4163766481249998E-7</v>
      </c>
    </row>
    <row r="75" spans="1:101" x14ac:dyDescent="0.35">
      <c r="A75" t="s">
        <v>80</v>
      </c>
      <c r="B75">
        <v>768.5471</v>
      </c>
      <c r="C75" s="10">
        <f>3/24*OO[[#This Row],[59 (26JUN1985 06:00:00)-Water Temperature (C)]]*OO[[#This Row],[1]]/SUM(OO[1])</f>
        <v>1.0838077046700908E-23</v>
      </c>
      <c r="D75" s="10">
        <f>3/24*OO[[#This Row],[60 (26JUN1985 09:00:00)-Water Temperature (C)]]*OO[[#This Row],[2]]/SUM(OO[2])</f>
        <v>1.1361782648609569E-11</v>
      </c>
      <c r="E75" s="10">
        <f>3/24*OO[[#This Row],[61 (26JUN1985 12:00:00)-Water Temperature (C)]]*OO[[#This Row],[3]]/SUM(OO[3])</f>
        <v>2.6635387347109969E-4</v>
      </c>
      <c r="F75" s="10">
        <f>3/24*OO[[#This Row],[62 (26JUN1985 15:00:00)-Water Temperature (C)]]*OO[[#This Row],[4]]/SUM(OO[4])</f>
        <v>2.9636147387756776E-2</v>
      </c>
      <c r="G75" s="10">
        <f>3/24*OO[[#This Row],[63 (26JUN1985 18:00:00)-Water Temperature (C)]]*OO[[#This Row],[5]]/SUM(OO[5])</f>
        <v>0.11120951226084436</v>
      </c>
      <c r="H75" s="10">
        <f>3/24*OO[[#This Row],[64 (26JUN1985 21:00:00)-Water Temperature (C)]]*OO[[#This Row],[6]]/SUM(OO[6])</f>
        <v>6.9649612519647686E-2</v>
      </c>
      <c r="I75" s="10">
        <f>3/24*OO[[#This Row],[65 (27JUN1985 00:00:00)-Water Temperature (C)]]*OO[[#This Row],[7]]/SUM(OO[7])</f>
        <v>1.5511468797563124E-2</v>
      </c>
      <c r="J75" s="10">
        <f>3/24*OO[[#This Row],[66 (27JUN1985 03:00:00)-Water Temperature (C)]]*OO[[#This Row],[8]]/SUM(OO[8])</f>
        <v>1.9615136127305501E-3</v>
      </c>
      <c r="K75" s="10">
        <f>3/24*OO[[#This Row],[67 (27JUN1985 06:00:00)-Water Temperature (C)]]*OO[[#This Row],[9]]/SUM(OO[9])</f>
        <v>2.4382008254559472E-4</v>
      </c>
      <c r="L75" s="10">
        <f>3/24*OO[[#This Row],[68 (27JUN1985 09:00:00)-Water Temperature (C)]]*OO[[#This Row],[10]]/SUM(OO[10])</f>
        <v>7.4100681597393881E-5</v>
      </c>
      <c r="M75" s="10">
        <f>3/24*OO[[#This Row],[69 (27JUN1985 12:00:00)-Water Temperature (C)]]*OO[[#This Row],[11]]/SUM(OO[11])</f>
        <v>5.3017858734584348E-5</v>
      </c>
      <c r="N75" s="10">
        <f>3/24*OO[[#This Row],[70 (27JUN1985 15:00:00)-Water Temperature (C)]]*OO[[#This Row],[12]]/SUM(OO[12])</f>
        <v>4.5960505421329016E-5</v>
      </c>
      <c r="O75" s="10">
        <f>3/24*OO[[#This Row],[71 (27JUN1985 18:00:00)-Water Temperature (C)]]*OO[[#This Row],[13]]/SUM(OO[13])</f>
        <v>4.3212508938219244E-5</v>
      </c>
      <c r="P75" s="10">
        <f>3/24*OO[[#This Row],[72 (27JUN1985 21:00:00)-Water Temperature (C)]]*OO[[#This Row],[14]]/SUM(OO[14])</f>
        <v>4.5826202762285191E-5</v>
      </c>
      <c r="Q75" s="10">
        <f>3/24*OO[[#This Row],[73 (28JUN1985 00:00:00)-Water Temperature (C)]]*OO[[#This Row],[15]]/SUM(OO[15])</f>
        <v>4.9816389536476838E-5</v>
      </c>
      <c r="R75" s="10">
        <f>3/24*OO[[#This Row],[74 (28JUN1985 03:00:00)-Water Temperature (C)]]*OO[[#This Row],[16]]/SUM(OO[16])</f>
        <v>5.0744699954752444E-5</v>
      </c>
      <c r="S75" s="10">
        <f>3/24*OO[[#This Row],[75 (28JUN1985 06:00:00)-Water Temperature (C)]]*OO[[#This Row],[17]]/SUM(OO[17])</f>
        <v>4.8045966157547275E-5</v>
      </c>
      <c r="T75" s="10">
        <f>3/24*OO[[#This Row],[76 (28JUN1985 09:00:00)-Water Temperature (C)]]*OO[[#This Row],[18]]/SUM(OO[18])</f>
        <v>4.4389197441781245E-5</v>
      </c>
      <c r="U75" s="10">
        <f>3/24*OO[[#This Row],[77 (28JUN1985 12:00:00)-Water Temperature (C)]]*OO[[#This Row],[19]]/SUM(OO[19])</f>
        <v>4.1149465463652344E-5</v>
      </c>
      <c r="V75" s="10">
        <f>3/24000000*OO[[#This Row],[78 (28JUN1985 15:00:00)-Water Temperature (C)]]*OO[[#This Row],[20]]</f>
        <v>3.8639631192449992E-5</v>
      </c>
      <c r="W75" s="10">
        <f>3/24000000*OO[[#This Row],[79 (28JUN1985 18:00:00)-Water Temperature (C)]]*OO[[#This Row],[21]]</f>
        <v>3.5966233897700003E-5</v>
      </c>
      <c r="X75" s="10">
        <f>3/24000000*OO[[#This Row],[80 (28JUN1985 21:00:00)-Water Temperature (C)]]*OO[[#This Row],[22]]</f>
        <v>3.1799076880837503E-5</v>
      </c>
      <c r="Y75" s="10">
        <f>3/24000000*OO[[#This Row],[81 (29JUN1985 00:00:00)-Water Temperature (C)]]*OO[[#This Row],[23]]</f>
        <v>2.6664277228224996E-5</v>
      </c>
      <c r="Z75" s="10">
        <f>3/24000000*OO[[#This Row],[82 (29JUN1985 03:00:00)-Water Temperature (C)]]*OO[[#This Row],[24]]</f>
        <v>2.1920493018599999E-5</v>
      </c>
      <c r="AA75" s="10">
        <f>3/24000000*OO[[#This Row],[83 (29JUN1985 06:00:00)-Water Temperature (C)]]*OO[[#This Row],[25]]</f>
        <v>1.8144456831562499E-5</v>
      </c>
      <c r="AB75" s="10">
        <f>3/24000000*OO[[#This Row],[84 (29JUN1985 09:00:00)-Water Temperature (C)]]*OO[[#This Row],[26]]</f>
        <v>1.5633447040833748E-5</v>
      </c>
      <c r="AC75" s="10">
        <f>3/24000000*OO[[#This Row],[85 (29JUN1985 12:00:00)-Water Temperature (C)]]*OO[[#This Row],[27]]</f>
        <v>1.3804147605569999E-5</v>
      </c>
      <c r="AD75" s="10">
        <f>3/24000000*OO[[#This Row],[86 (29JUN1985 15:00:00)-Water Temperature (C)]]*OO[[#This Row],[28]]</f>
        <v>1.221147608764125E-5</v>
      </c>
      <c r="AE75" s="10">
        <f>3/24000000*OO[[#This Row],[88 (29JUN1985 21:00:00)-Water Temperature (C)]]*OO[[#This Row],[30]]</f>
        <v>9.4063087572299995E-6</v>
      </c>
      <c r="AF75" s="10">
        <f>3/24000000*OO[[#This Row],[88 (29JUN1985 21:00:00)-Water Temperature (C)]]*OO[[#This Row],[30]]</f>
        <v>9.4063087572299995E-6</v>
      </c>
      <c r="AG75" s="10">
        <f>3/24000000*OO[[#This Row],[89 (30JUN1985 00:00:00)-Water Temperature (C)]]*OO[[#This Row],[31]]</f>
        <v>7.4671810991062488E-6</v>
      </c>
      <c r="AH75" s="10">
        <f>3/24000000*OO[[#This Row],[90 (30JUN1985 03:00:00)-Water Temperature (C)]]*OO[[#This Row],[32]]</f>
        <v>5.4196523891849996E-6</v>
      </c>
      <c r="AI75" s="10">
        <f>3/24000000*OO[[#This Row],[91 (30JUN1985 06:00:00)-Water Temperature (C)]]*OO[[#This Row],[33]]</f>
        <v>3.79679835045875E-6</v>
      </c>
      <c r="AJ75" s="10">
        <f>3/24000000*OO[[#This Row],[92 (30JUN1985 09:00:00)-Water Temperature (C)]]*OO[[#This Row],[34]]</f>
        <v>2.7972256182000002E-6</v>
      </c>
      <c r="AK75" s="10">
        <f>3/24000000*OO[[#This Row],[93 (30JUN1985 12:00:00)-Water Temperature (C)]]*OO[[#This Row],[35]]</f>
        <v>2.2346704663462503E-6</v>
      </c>
      <c r="AL75" s="10">
        <f>3/24000000*OO[[#This Row],[94 (30JUN1985 15:00:00)-Water Temperature (C)]]*OO[[#This Row],[36]]</f>
        <v>1.93050273448E-6</v>
      </c>
      <c r="AM75" s="10">
        <f>3/24000000*OO[[#This Row],[95 (30JUN1985 18:00:00)-Water Temperature (C)]]*OO[[#This Row],[37]]</f>
        <v>1.7522852600893749E-6</v>
      </c>
      <c r="AN75" s="10">
        <f>3/24000000*OO[[#This Row],[96 (30JUN1985 21:00:00)-Water Temperature (C)]]*OO[[#This Row],[38]]</f>
        <v>1.5874241863125E-6</v>
      </c>
      <c r="AO75" s="10">
        <f>3/24000000*OO[[#This Row],[97 (01JUL1985 00:00:00)-Water Temperature (C)]]*OO[[#This Row],[39]]</f>
        <v>1.4187774997176248E-6</v>
      </c>
      <c r="AP75" s="10">
        <f>3/24000000*OO[[#This Row],[98 (01JUL1985 03:00:00)-Water Temperature (C)]]*OO[[#This Row],[40]]</f>
        <v>1.2685959938973749E-6</v>
      </c>
      <c r="AQ75" s="10">
        <f>3/24000000*OO[[#This Row],[99 (01JUL1985 06:00:00)-Water Temperature (C)]]*OO[[#This Row],[41]]</f>
        <v>1.1525354245434999E-6</v>
      </c>
      <c r="AR75" s="10">
        <f>3/24000000*OO[[#This Row],[100 (01JUL1985 09:00:00)-Water Temperature (C)]]*OO[[#This Row],[42]]</f>
        <v>1.1091664625272501E-6</v>
      </c>
      <c r="AS75" s="10">
        <f>3/24000000*OO[[#This Row],[101 (01JUL1985 12:00:00)-Water Temperature (C)]]*OO[[#This Row],[43]]</f>
        <v>1.07019394117E-6</v>
      </c>
      <c r="AT75" s="10">
        <f>3/24000000*OO[[#This Row],[102 (01JUL1985 15:00:00)-Water Temperature (C)]]*OO[[#This Row],[44]]</f>
        <v>1.0255282129956248E-6</v>
      </c>
      <c r="AU75" s="10">
        <f>3/24000000*OO[[#This Row],[103 (01JUL1985 18:00:00)-Water Temperature (C)]]*OO[[#This Row],[45]]</f>
        <v>9.6933576823187498E-7</v>
      </c>
      <c r="AV75" s="10">
        <f>3/24000000*OO[[#This Row],[104 (01JUL1985 21:00:00)-Water Temperature (C)]]*OO[[#This Row],[46]]</f>
        <v>9.1604861462912499E-7</v>
      </c>
      <c r="AW75" s="10">
        <f>3/24000000*OO[[#This Row],[105 (02JUL1985 00:00:00)-Water Temperature (C)]]*OO[[#This Row],[47]]</f>
        <v>8.8418726283449993E-7</v>
      </c>
      <c r="AX75" s="10">
        <f>3/24000000*OO[[#This Row],[106 (02JUL1985 03:00:00)-Water Temperature (C)]]*OO[[#This Row],[48]]</f>
        <v>8.6551945922549984E-7</v>
      </c>
      <c r="AY75" s="10">
        <f>3/24000000*OO[[#This Row],[107 (02JUL1985 06:00:00)-Water Temperature (C)]]*OO[[#This Row],[49]]</f>
        <v>8.4032548203937499E-7</v>
      </c>
      <c r="AZ75" s="10">
        <f>3/24000000*OO[[#This Row],[108 (02JUL1985 09:00:00)-Water Temperature (C)]]*OO[[#This Row],[50]]</f>
        <v>8.3546624772024995E-7</v>
      </c>
      <c r="BA75" s="10">
        <f>3/24000000*OO[[#This Row],[109 (02JUL1985 12:00:00)-Water Temperature (C)]]*OO[[#This Row],[51]]</f>
        <v>8.234305897124999E-7</v>
      </c>
      <c r="BB75" s="10">
        <f>3/24000000*OO[[#This Row],[110 (02JUL1985 15:00:00)-Water Temperature (C)]]*OO[[#This Row],[52]]</f>
        <v>8.1002850436462495E-7</v>
      </c>
      <c r="BC75" s="10">
        <f>3/24000000*OO[[#This Row],[111 (02JUL1985 18:00:00)-Water Temperature (C)]]*OO[[#This Row],[53]]</f>
        <v>7.9811390548137493E-7</v>
      </c>
      <c r="BD75" s="10">
        <f>3/24000000*OO[[#This Row],[112 (02JUL1985 21:00:00)-Water Temperature (C)]]*OO[[#This Row],[54]]</f>
        <v>7.7430043012075007E-7</v>
      </c>
      <c r="BE75" s="10">
        <f>3/24000000*OO[[#This Row],[113 (03JUL1985 00:00:00)-Water Temperature (C)]]*OO[[#This Row],[55]]</f>
        <v>7.3918986310037491E-7</v>
      </c>
      <c r="BF75" s="10">
        <f>3/24000000*OO[[#This Row],[114 (03JUL1985 03:00:00)-Water Temperature (C)]]*OO[[#This Row],[56]]</f>
        <v>7.0410071801099991E-7</v>
      </c>
      <c r="BG75" s="10">
        <f>3/24000000*OO[[#This Row],[115 (03JUL1985 06:00:00)-Water Temperature (C)]]*OO[[#This Row],[57]]</f>
        <v>6.6152829673562501E-7</v>
      </c>
      <c r="BH75" s="10">
        <f>3/24000000*OO[[#This Row],[116 (03JUL1985 09:00:00)-Water Temperature (C)]]*OO[[#This Row],[58]]</f>
        <v>6.3907491424612491E-7</v>
      </c>
      <c r="BI75" s="10">
        <f>3/24000000*OO[[#This Row],[117 (03JUL1985 12:00:00)-Water Temperature (C)]]*OO[[#This Row],[59]]</f>
        <v>6.2649507910324992E-7</v>
      </c>
      <c r="BJ75" s="10">
        <f>3/24000000*OO[[#This Row],[118 (03JUL1985 15:00:00)-Water Temperature (C)]]*OO[[#This Row],[60]]</f>
        <v>6.1361175638249987E-7</v>
      </c>
      <c r="BK75" s="10">
        <f>3/24000000*OO[[#This Row],[119 (03JUL1985 18:00:00)-Water Temperature (C)]]*OO[[#This Row],[61]]</f>
        <v>5.9971549313899994E-7</v>
      </c>
      <c r="BL75" s="10">
        <f>3/24000000*OO[[#This Row],[120 (03JUL1985 21:00:00)-Water Temperature (C)]]*OO[[#This Row],[62]]</f>
        <v>5.7412285215074998E-7</v>
      </c>
      <c r="BM75" s="10">
        <f>3/24000000*OO[[#This Row],[121 (04JUL1985 00:00:00)-Water Temperature (C)]]*OO[[#This Row],[63]]</f>
        <v>5.4562039836199996E-7</v>
      </c>
      <c r="BN75" s="10">
        <f>3/24000000*OO[[#This Row],[122 (04JUL1985 03:00:00)-Water Temperature (C)]]*OO[[#This Row],[64]]</f>
        <v>5.2204375130249996E-7</v>
      </c>
      <c r="BO75" s="10">
        <f>3/24000000*OO[[#This Row],[123 (04JUL1985 06:00:00)-Water Temperature (C)]]*OO[[#This Row],[65]]</f>
        <v>4.9708045347187496E-7</v>
      </c>
      <c r="BP75" s="10">
        <f>3/24000000*OO[[#This Row],[124 (04JUL1985 09:00:00)-Water Temperature (C)]]*OO[[#This Row],[66]]</f>
        <v>4.7783989259137498E-7</v>
      </c>
      <c r="BQ75" s="10">
        <f>3/24000000*OO[[#This Row],[125 (04JUL1985 12:00:00)-Water Temperature (C)]]*OO[[#This Row],[67]]</f>
        <v>4.5058284891675002E-7</v>
      </c>
      <c r="BR75" s="10">
        <f>3/24000000*OO[[#This Row],[126 (04JUL1985 15:00:00)-Water Temperature (C)]]*OO[[#This Row],[68]]</f>
        <v>4.2454424217100001E-7</v>
      </c>
      <c r="BS75" s="10">
        <f>3/24000000*OO[[#This Row],[127 (04JUL1985 18:00:00)-Water Temperature (C)]]*OO[[#This Row],[69]]</f>
        <v>3.9595237842475001E-7</v>
      </c>
      <c r="BT75" s="10">
        <f>3/24000000*OO[[#This Row],[128 (04JUL1985 21:00:00)-Water Temperature (C)]]*OO[[#This Row],[70]]</f>
        <v>3.6895338320399997E-7</v>
      </c>
      <c r="BU75" s="10">
        <f>3/24000000*OO[[#This Row],[129 (05JUL1985 00:00:00)-Water Temperature (C)]]*OO[[#This Row],[71]]</f>
        <v>3.5030273781112498E-7</v>
      </c>
      <c r="BV75" s="10">
        <f>3/24000000*OO[[#This Row],[130 (05JUL1985 03:00:00)-Water Temperature (C)]]*OO[[#This Row],[72]]</f>
        <v>3.3599753674725003E-7</v>
      </c>
      <c r="BW75" s="10">
        <f>3/24000000*OO[[#This Row],[131 (05JUL1985 06:00:00)-Water Temperature (C)]]*OO[[#This Row],[73]]</f>
        <v>3.2194438149412497E-7</v>
      </c>
      <c r="BX75" s="10">
        <f>3/24000000*OO[[#This Row],[132 (05JUL1985 09:00:00)-Water Temperature (C)]]*OO[[#This Row],[74]]</f>
        <v>3.1609273635249995E-7</v>
      </c>
      <c r="BY75" s="10">
        <f>3/24000000*OO[[#This Row],[133 (05JUL1985 12:00:00)-Water Temperature (C)]]*OO[[#This Row],[75]]</f>
        <v>3.0630041172524998E-7</v>
      </c>
      <c r="BZ75" s="10">
        <f>3/24000000*OO[[#This Row],[134 (05JUL1985 15:00:00)-Water Temperature (C)]]*OO[[#This Row],[76]]</f>
        <v>2.9810036544899999E-7</v>
      </c>
      <c r="CA75" s="10">
        <f>3/24000000*OO[[#This Row],[135 (05JUL1985 18:00:00)-Water Temperature (C)]]*OO[[#This Row],[77]]</f>
        <v>2.9281978520849992E-7</v>
      </c>
      <c r="CB75" s="10">
        <f>3/24000000*OO[[#This Row],[136 (05JUL1985 21:00:00)-Water Temperature (C)]]*OO[[#This Row],[78]]</f>
        <v>2.8608225345000002E-7</v>
      </c>
      <c r="CC75" s="10">
        <f>3/24000000*OO[[#This Row],[137 (06JUL1985 00:00:00)-Water Temperature (C)]]*OO[[#This Row],[79]]</f>
        <v>2.8044903613999998E-7</v>
      </c>
      <c r="CD75" s="10">
        <f>3/24000000*OO[[#This Row],[138 (06JUL1985 03:00:00)-Water Temperature (C)]]*OO[[#This Row],[80]]</f>
        <v>2.7533161222187498E-7</v>
      </c>
      <c r="CE75" s="10">
        <f>3/24000000*OO[[#This Row],[139 (06JUL1985 06:00:00)-Water Temperature (C)]]*OO[[#This Row],[81]]</f>
        <v>2.6940254742974999E-7</v>
      </c>
      <c r="CF75" s="10">
        <f>3/24000000*OO[[#This Row],[140 (06JUL1985 09:00:00)-Water Temperature (C)]]*OO[[#This Row],[82]]</f>
        <v>2.7453004349124995E-7</v>
      </c>
      <c r="CG75" s="10">
        <f>3/24000000*OO[[#This Row],[141 (06JUL1985 12:00:00)-Water Temperature (C)]]*OO[[#This Row],[83]]</f>
        <v>2.7882310775399998E-7</v>
      </c>
      <c r="CH75" s="10">
        <f>3/24000000*OO[[#This Row],[142 (06JUL1985 15:00:00)-Water Temperature (C)]]*OO[[#This Row],[84]]</f>
        <v>2.8214479239562498E-7</v>
      </c>
      <c r="CI75" s="10">
        <f>3/24000000*OO[[#This Row],[143 (06JUL1985 18:00:00)-Water Temperature (C)]]*OO[[#This Row],[85]]</f>
        <v>2.8556173939699998E-7</v>
      </c>
      <c r="CJ75" s="10">
        <f>3/24000000*OO[[#This Row],[144 (06JUL1985 21:00:00)-Water Temperature (C)]]*OO[[#This Row],[86]]</f>
        <v>2.8008781409174995E-7</v>
      </c>
      <c r="CK75" s="10">
        <f>3/24000000*OO[[#This Row],[145 (07JUL1985 00:00:00)-Water Temperature (C)]]*OO[[#This Row],[87]]</f>
        <v>2.6404751775650003E-7</v>
      </c>
      <c r="CL75" s="10">
        <f>3/24000000*OO[[#This Row],[146 (07JUL1985 03:00:00)-Water Temperature (C)]]*OO[[#This Row],[88]]</f>
        <v>2.4579469007362506E-7</v>
      </c>
      <c r="CM75" s="10">
        <f>3/24000000*OO[[#This Row],[147 (07JUL1985 06:00:00)-Water Temperature (C)]]*OO[[#This Row],[89]]</f>
        <v>2.2714880478087498E-7</v>
      </c>
      <c r="CN75" s="10">
        <f>3/24000000*OO[[#This Row],[148 (07JUL1985 09:00:00)-Water Temperature (C)]]*OO[[#This Row],[90]]</f>
        <v>2.1933393964399998E-7</v>
      </c>
      <c r="CO75" s="10">
        <f>3/24000000*OO[[#This Row],[149 (07JUL1985 12:00:00)-Water Temperature (C)]]*OO[[#This Row],[91]]</f>
        <v>2.1411229106749998E-7</v>
      </c>
      <c r="CP75" s="10">
        <f>3/24000000*OO[[#This Row],[150 (07JUL1985 15:00:00)-Water Temperature (C)]]*OO[[#This Row],[92]]</f>
        <v>2.07864286698125E-7</v>
      </c>
      <c r="CQ75" s="10">
        <f>3/24000000*OO[[#This Row],[151 (07JUL1985 18:00:00)-Water Temperature (C)]]*OO[[#This Row],[93]]</f>
        <v>2.01791317976025E-7</v>
      </c>
      <c r="CR75" s="10">
        <f>3/24000000*OO[[#This Row],[152 (07JUL1985 21:00:00)-Water Temperature (C)]]*OO[[#This Row],[94]]</f>
        <v>1.9553146286285E-7</v>
      </c>
      <c r="CS75" s="10">
        <f>3/24000000*OO[[#This Row],[153 (08JUL1985 00:00:00)-Water Temperature (C)]]*OO[[#This Row],[95]]</f>
        <v>1.9512698188232498E-7</v>
      </c>
      <c r="CT75" s="10">
        <f>3/24000000*OO[[#This Row],[154 (08JUL1985 03:00:00)-Water Temperature (C)]]*OO[[#This Row],[96]]</f>
        <v>1.9882591521022502E-7</v>
      </c>
      <c r="CU75" s="10">
        <f>3/24000000*OO[[#This Row],[155 (08JUL1985 06:00:00)-Water Temperature (C)]]*OO[[#This Row],[97]]</f>
        <v>1.9905653686781248E-7</v>
      </c>
      <c r="CV75" s="10">
        <f>3/24000000*OO[[#This Row],[156 (08JUL1985 09:00:00)-Water Temperature (C)]]*OO[[#This Row],[98]]</f>
        <v>1.945283713137E-7</v>
      </c>
      <c r="CW75" s="10">
        <f>3/24000000*OO[[#This Row],[157 (08JUL1985 12:00:00)-Water Temperature (C)]]*OO[[#This Row],[99]]</f>
        <v>1.9056440663959998E-7</v>
      </c>
    </row>
    <row r="76" spans="1:101" x14ac:dyDescent="0.35">
      <c r="A76" t="s">
        <v>81</v>
      </c>
      <c r="B76">
        <v>771.43349999999998</v>
      </c>
      <c r="C76" s="10">
        <f>3/24*OO[[#This Row],[59 (26JUN1985 06:00:00)-Water Temperature (C)]]*OO[[#This Row],[1]]/SUM(OO[1])</f>
        <v>2.1369110249782744E-24</v>
      </c>
      <c r="D76" s="10">
        <f>3/24*OO[[#This Row],[60 (26JUN1985 09:00:00)-Water Temperature (C)]]*OO[[#This Row],[2]]/SUM(OO[2])</f>
        <v>2.5754139767117151E-12</v>
      </c>
      <c r="E76" s="10">
        <f>3/24*OO[[#This Row],[61 (26JUN1985 12:00:00)-Water Temperature (C)]]*OO[[#This Row],[3]]/SUM(OO[3])</f>
        <v>1.3475943459664912E-4</v>
      </c>
      <c r="F76" s="10">
        <f>3/24*OO[[#This Row],[62 (26JUN1985 15:00:00)-Water Temperature (C)]]*OO[[#This Row],[4]]/SUM(OO[4])</f>
        <v>2.4545853154562612E-2</v>
      </c>
      <c r="G76" s="10">
        <f>3/24*OO[[#This Row],[63 (26JUN1985 18:00:00)-Water Temperature (C)]]*OO[[#This Row],[5]]/SUM(OO[5])</f>
        <v>0.1261344346577061</v>
      </c>
      <c r="H76" s="10">
        <f>3/24*OO[[#This Row],[64 (26JUN1985 21:00:00)-Water Temperature (C)]]*OO[[#This Row],[6]]/SUM(OO[6])</f>
        <v>0.10319447247764725</v>
      </c>
      <c r="I76" s="10">
        <f>3/24*OO[[#This Row],[65 (27JUN1985 00:00:00)-Water Temperature (C)]]*OO[[#This Row],[7]]/SUM(OO[7])</f>
        <v>2.964432043927229E-2</v>
      </c>
      <c r="J76" s="10">
        <f>3/24*OO[[#This Row],[66 (27JUN1985 03:00:00)-Water Temperature (C)]]*OO[[#This Row],[8]]/SUM(OO[8])</f>
        <v>4.8369829044508832E-3</v>
      </c>
      <c r="K76" s="10">
        <f>3/24*OO[[#This Row],[67 (27JUN1985 06:00:00)-Water Temperature (C)]]*OO[[#This Row],[9]]/SUM(OO[9])</f>
        <v>6.7338460282573395E-4</v>
      </c>
      <c r="L76" s="10">
        <f>3/24*OO[[#This Row],[68 (27JUN1985 09:00:00)-Water Temperature (C)]]*OO[[#This Row],[10]]/SUM(OO[10])</f>
        <v>1.4384566696328528E-4</v>
      </c>
      <c r="M76" s="10">
        <f>3/24*OO[[#This Row],[69 (27JUN1985 12:00:00)-Water Temperature (C)]]*OO[[#This Row],[11]]/SUM(OO[11])</f>
        <v>7.5133694946127798E-5</v>
      </c>
      <c r="N76" s="10">
        <f>3/24*OO[[#This Row],[70 (27JUN1985 15:00:00)-Water Temperature (C)]]*OO[[#This Row],[12]]/SUM(OO[12])</f>
        <v>6.0336069684918385E-5</v>
      </c>
      <c r="O76" s="10">
        <f>3/24*OO[[#This Row],[71 (27JUN1985 18:00:00)-Water Temperature (C)]]*OO[[#This Row],[13]]/SUM(OO[13])</f>
        <v>5.5146146541040719E-5</v>
      </c>
      <c r="P76" s="10">
        <f>3/24*OO[[#This Row],[72 (27JUN1985 21:00:00)-Water Temperature (C)]]*OO[[#This Row],[14]]/SUM(OO[14])</f>
        <v>5.7042123632076087E-5</v>
      </c>
      <c r="Q76" s="10">
        <f>3/24*OO[[#This Row],[73 (28JUN1985 00:00:00)-Water Temperature (C)]]*OO[[#This Row],[15]]/SUM(OO[15])</f>
        <v>6.193853369304664E-5</v>
      </c>
      <c r="R76" s="10">
        <f>3/24*OO[[#This Row],[74 (28JUN1985 03:00:00)-Water Temperature (C)]]*OO[[#This Row],[16]]/SUM(OO[16])</f>
        <v>6.3994770180878408E-5</v>
      </c>
      <c r="S76" s="10">
        <f>3/24*OO[[#This Row],[75 (28JUN1985 06:00:00)-Water Temperature (C)]]*OO[[#This Row],[17]]/SUM(OO[17])</f>
        <v>6.1539053475949846E-5</v>
      </c>
      <c r="T76" s="10">
        <f>3/24*OO[[#This Row],[76 (28JUN1985 09:00:00)-Water Temperature (C)]]*OO[[#This Row],[18]]/SUM(OO[18])</f>
        <v>5.7348773364811007E-5</v>
      </c>
      <c r="U76" s="10">
        <f>3/24*OO[[#This Row],[77 (28JUN1985 12:00:00)-Water Temperature (C)]]*OO[[#This Row],[19]]/SUM(OO[19])</f>
        <v>5.3217021898427159E-5</v>
      </c>
      <c r="V76" s="10">
        <f>3/24000000*OO[[#This Row],[78 (28JUN1985 15:00:00)-Water Temperature (C)]]*OO[[#This Row],[20]]</f>
        <v>4.992640544572499E-5</v>
      </c>
      <c r="W76" s="10">
        <f>3/24000000*OO[[#This Row],[79 (28JUN1985 18:00:00)-Water Temperature (C)]]*OO[[#This Row],[21]]</f>
        <v>4.6533237101999997E-5</v>
      </c>
      <c r="X76" s="10">
        <f>3/24000000*OO[[#This Row],[80 (28JUN1985 21:00:00)-Water Temperature (C)]]*OO[[#This Row],[22]]</f>
        <v>4.1492477969137497E-5</v>
      </c>
      <c r="Y76" s="10">
        <f>3/24000000*OO[[#This Row],[81 (29JUN1985 00:00:00)-Water Temperature (C)]]*OO[[#This Row],[23]]</f>
        <v>3.5070822708737495E-5</v>
      </c>
      <c r="Z76" s="10">
        <f>3/24000000*OO[[#This Row],[82 (29JUN1985 03:00:00)-Water Temperature (C)]]*OO[[#This Row],[24]]</f>
        <v>2.8915132507050004E-5</v>
      </c>
      <c r="AA76" s="10">
        <f>3/24000000*OO[[#This Row],[83 (29JUN1985 06:00:00)-Water Temperature (C)]]*OO[[#This Row],[25]]</f>
        <v>2.3913427362175002E-5</v>
      </c>
      <c r="AB76" s="10">
        <f>3/24000000*OO[[#This Row],[84 (29JUN1985 09:00:00)-Water Temperature (C)]]*OO[[#This Row],[26]]</f>
        <v>2.054781698E-5</v>
      </c>
      <c r="AC76" s="10">
        <f>3/24000000*OO[[#This Row],[85 (29JUN1985 12:00:00)-Water Temperature (C)]]*OO[[#This Row],[27]]</f>
        <v>1.81290208679E-5</v>
      </c>
      <c r="AD76" s="10">
        <f>3/24000000*OO[[#This Row],[86 (29JUN1985 15:00:00)-Water Temperature (C)]]*OO[[#This Row],[28]]</f>
        <v>1.6027109454440002E-5</v>
      </c>
      <c r="AE76" s="10">
        <f>3/24000000*OO[[#This Row],[88 (29JUN1985 21:00:00)-Water Temperature (C)]]*OO[[#This Row],[30]]</f>
        <v>1.2439576707717501E-5</v>
      </c>
      <c r="AF76" s="10">
        <f>3/24000000*OO[[#This Row],[88 (29JUN1985 21:00:00)-Water Temperature (C)]]*OO[[#This Row],[30]]</f>
        <v>1.2439576707717501E-5</v>
      </c>
      <c r="AG76" s="10">
        <f>3/24000000*OO[[#This Row],[89 (30JUN1985 00:00:00)-Water Temperature (C)]]*OO[[#This Row],[31]]</f>
        <v>1.007379328045625E-5</v>
      </c>
      <c r="AH76" s="10">
        <f>3/24000000*OO[[#This Row],[90 (30JUN1985 03:00:00)-Water Temperature (C)]]*OO[[#This Row],[32]]</f>
        <v>7.4577362511149992E-6</v>
      </c>
      <c r="AI76" s="10">
        <f>3/24000000*OO[[#This Row],[91 (30JUN1985 06:00:00)-Water Temperature (C)]]*OO[[#This Row],[33]]</f>
        <v>5.2598438034374999E-6</v>
      </c>
      <c r="AJ76" s="10">
        <f>3/24000000*OO[[#This Row],[92 (30JUN1985 09:00:00)-Water Temperature (C)]]*OO[[#This Row],[34]]</f>
        <v>3.8356965537449994E-6</v>
      </c>
      <c r="AK76" s="10">
        <f>3/24000000*OO[[#This Row],[93 (30JUN1985 12:00:00)-Water Temperature (C)]]*OO[[#This Row],[35]]</f>
        <v>3.0123006926287495E-6</v>
      </c>
      <c r="AL76" s="10">
        <f>3/24000000*OO[[#This Row],[94 (30JUN1985 15:00:00)-Water Temperature (C)]]*OO[[#This Row],[36]]</f>
        <v>2.5604196782187502E-6</v>
      </c>
      <c r="AM76" s="10">
        <f>3/24000000*OO[[#This Row],[95 (30JUN1985 18:00:00)-Water Temperature (C)]]*OO[[#This Row],[37]]</f>
        <v>2.2985565618574999E-6</v>
      </c>
      <c r="AN76" s="10">
        <f>3/24000000*OO[[#This Row],[96 (30JUN1985 21:00:00)-Water Temperature (C)]]*OO[[#This Row],[38]]</f>
        <v>2.0754723399237496E-6</v>
      </c>
      <c r="AO76" s="10">
        <f>3/24000000*OO[[#This Row],[97 (01JUL1985 00:00:00)-Water Temperature (C)]]*OO[[#This Row],[39]]</f>
        <v>1.8554638592587501E-6</v>
      </c>
      <c r="AP76" s="10">
        <f>3/24000000*OO[[#This Row],[98 (01JUL1985 03:00:00)-Water Temperature (C)]]*OO[[#This Row],[40]]</f>
        <v>1.6576592612850001E-6</v>
      </c>
      <c r="AQ76" s="10">
        <f>3/24000000*OO[[#This Row],[99 (01JUL1985 06:00:00)-Water Temperature (C)]]*OO[[#This Row],[41]]</f>
        <v>1.5008646600177498E-6</v>
      </c>
      <c r="AR76" s="10">
        <f>3/24000000*OO[[#This Row],[100 (01JUL1985 09:00:00)-Water Temperature (C)]]*OO[[#This Row],[42]]</f>
        <v>1.436240093938125E-6</v>
      </c>
      <c r="AS76" s="10">
        <f>3/24000000*OO[[#This Row],[101 (01JUL1985 12:00:00)-Water Temperature (C)]]*OO[[#This Row],[43]]</f>
        <v>1.3868630413845001E-6</v>
      </c>
      <c r="AT76" s="10">
        <f>3/24000000*OO[[#This Row],[102 (01JUL1985 15:00:00)-Water Temperature (C)]]*OO[[#This Row],[44]]</f>
        <v>1.328647822789125E-6</v>
      </c>
      <c r="AU76" s="10">
        <f>3/24000000*OO[[#This Row],[103 (01JUL1985 18:00:00)-Water Temperature (C)]]*OO[[#This Row],[45]]</f>
        <v>1.2563191752807501E-6</v>
      </c>
      <c r="AV76" s="10">
        <f>3/24000000*OO[[#This Row],[104 (01JUL1985 21:00:00)-Water Temperature (C)]]*OO[[#This Row],[46]]</f>
        <v>1.1827848425835E-6</v>
      </c>
      <c r="AW76" s="10">
        <f>3/24000000*OO[[#This Row],[105 (02JUL1985 00:00:00)-Water Temperature (C)]]*OO[[#This Row],[47]]</f>
        <v>1.1342616802756252E-6</v>
      </c>
      <c r="AX76" s="10">
        <f>3/24000000*OO[[#This Row],[106 (02JUL1985 03:00:00)-Water Temperature (C)]]*OO[[#This Row],[48]]</f>
        <v>1.1084397546151249E-6</v>
      </c>
      <c r="AY76" s="10">
        <f>3/24000000*OO[[#This Row],[107 (02JUL1985 06:00:00)-Water Temperature (C)]]*OO[[#This Row],[49]]</f>
        <v>1.07997548940525E-6</v>
      </c>
      <c r="AZ76" s="10">
        <f>3/24000000*OO[[#This Row],[108 (02JUL1985 09:00:00)-Water Temperature (C)]]*OO[[#This Row],[50]]</f>
        <v>1.0749582981250003E-6</v>
      </c>
      <c r="BA76" s="10">
        <f>3/24000000*OO[[#This Row],[109 (02JUL1985 12:00:00)-Water Temperature (C)]]*OO[[#This Row],[51]]</f>
        <v>1.0618583655828749E-6</v>
      </c>
      <c r="BB76" s="10">
        <f>3/24000000*OO[[#This Row],[110 (02JUL1985 15:00:00)-Water Temperature (C)]]*OO[[#This Row],[52]]</f>
        <v>1.0439476714275002E-6</v>
      </c>
      <c r="BC76" s="10">
        <f>3/24000000*OO[[#This Row],[111 (02JUL1985 18:00:00)-Water Temperature (C)]]*OO[[#This Row],[53]]</f>
        <v>1.0279862479199999E-6</v>
      </c>
      <c r="BD76" s="10">
        <f>3/24000000*OO[[#This Row],[112 (02JUL1985 21:00:00)-Water Temperature (C)]]*OO[[#This Row],[54]]</f>
        <v>9.9750344265074997E-7</v>
      </c>
      <c r="BE76" s="10">
        <f>3/24000000*OO[[#This Row],[113 (03JUL1985 00:00:00)-Water Temperature (C)]]*OO[[#This Row],[55]]</f>
        <v>9.5155213599049993E-7</v>
      </c>
      <c r="BF76" s="10">
        <f>3/24000000*OO[[#This Row],[114 (03JUL1985 03:00:00)-Water Temperature (C)]]*OO[[#This Row],[56]]</f>
        <v>9.0748585036575001E-7</v>
      </c>
      <c r="BG76" s="10">
        <f>3/24000000*OO[[#This Row],[115 (03JUL1985 06:00:00)-Water Temperature (C)]]*OO[[#This Row],[57]]</f>
        <v>8.556427592825E-7</v>
      </c>
      <c r="BH76" s="10">
        <f>3/24000000*OO[[#This Row],[116 (03JUL1985 09:00:00)-Water Temperature (C)]]*OO[[#This Row],[58]]</f>
        <v>8.2565742687187508E-7</v>
      </c>
      <c r="BI76" s="10">
        <f>3/24000000*OO[[#This Row],[117 (03JUL1985 12:00:00)-Water Temperature (C)]]*OO[[#This Row],[59]]</f>
        <v>8.0915769830137495E-7</v>
      </c>
      <c r="BJ76" s="10">
        <f>3/24000000*OO[[#This Row],[118 (03JUL1985 15:00:00)-Water Temperature (C)]]*OO[[#This Row],[60]]</f>
        <v>7.9235506413699993E-7</v>
      </c>
      <c r="BK76" s="10">
        <f>3/24000000*OO[[#This Row],[119 (03JUL1985 18:00:00)-Water Temperature (C)]]*OO[[#This Row],[61]]</f>
        <v>7.7394503815924994E-7</v>
      </c>
      <c r="BL76" s="10">
        <f>3/24000000*OO[[#This Row],[120 (03JUL1985 21:00:00)-Water Temperature (C)]]*OO[[#This Row],[62]]</f>
        <v>7.4143775805724987E-7</v>
      </c>
      <c r="BM76" s="10">
        <f>3/24000000*OO[[#This Row],[121 (04JUL1985 00:00:00)-Water Temperature (C)]]*OO[[#This Row],[63]]</f>
        <v>7.0303478661299993E-7</v>
      </c>
      <c r="BN76" s="10">
        <f>3/24000000*OO[[#This Row],[122 (04JUL1985 03:00:00)-Water Temperature (C)]]*OO[[#This Row],[64]]</f>
        <v>6.7225542690399993E-7</v>
      </c>
      <c r="BO76" s="10">
        <f>3/24000000*OO[[#This Row],[123 (04JUL1985 06:00:00)-Water Temperature (C)]]*OO[[#This Row],[65]]</f>
        <v>6.4135442260137493E-7</v>
      </c>
      <c r="BP76" s="10">
        <f>3/24000000*OO[[#This Row],[124 (04JUL1985 09:00:00)-Water Temperature (C)]]*OO[[#This Row],[66]]</f>
        <v>6.1735452507337498E-7</v>
      </c>
      <c r="BQ76" s="10">
        <f>3/24000000*OO[[#This Row],[125 (04JUL1985 12:00:00)-Water Temperature (C)]]*OO[[#This Row],[67]]</f>
        <v>5.8506759565774998E-7</v>
      </c>
      <c r="BR76" s="10">
        <f>3/24000000*OO[[#This Row],[126 (04JUL1985 15:00:00)-Water Temperature (C)]]*OO[[#This Row],[68]]</f>
        <v>5.5118968130999993E-7</v>
      </c>
      <c r="BS76" s="10">
        <f>3/24000000*OO[[#This Row],[127 (04JUL1985 18:00:00)-Water Temperature (C)]]*OO[[#This Row],[69]]</f>
        <v>5.1433335060637485E-7</v>
      </c>
      <c r="BT76" s="10">
        <f>3/24000000*OO[[#This Row],[128 (04JUL1985 21:00:00)-Water Temperature (C)]]*OO[[#This Row],[70]]</f>
        <v>4.7767340285249998E-7</v>
      </c>
      <c r="BU76" s="10">
        <f>3/24000000*OO[[#This Row],[129 (05JUL1985 00:00:00)-Water Temperature (C)]]*OO[[#This Row],[71]]</f>
        <v>4.5173180417299998E-7</v>
      </c>
      <c r="BV76" s="10">
        <f>3/24000000*OO[[#This Row],[130 (05JUL1985 03:00:00)-Water Temperature (C)]]*OO[[#This Row],[72]]</f>
        <v>4.3253399342812497E-7</v>
      </c>
      <c r="BW76" s="10">
        <f>3/24000000*OO[[#This Row],[131 (05JUL1985 06:00:00)-Water Temperature (C)]]*OO[[#This Row],[73]]</f>
        <v>4.1487415298125001E-7</v>
      </c>
      <c r="BX76" s="10">
        <f>3/24000000*OO[[#This Row],[132 (05JUL1985 09:00:00)-Water Temperature (C)]]*OO[[#This Row],[74]]</f>
        <v>4.066736996594999E-7</v>
      </c>
      <c r="BY76" s="10">
        <f>3/24000000*OO[[#This Row],[133 (05JUL1985 12:00:00)-Water Temperature (C)]]*OO[[#This Row],[75]]</f>
        <v>3.9538876108274993E-7</v>
      </c>
      <c r="BZ76" s="10">
        <f>3/24000000*OO[[#This Row],[134 (05JUL1985 15:00:00)-Water Temperature (C)]]*OO[[#This Row],[76]]</f>
        <v>3.8382821970599996E-7</v>
      </c>
      <c r="CA76" s="10">
        <f>3/24000000*OO[[#This Row],[135 (05JUL1985 18:00:00)-Water Temperature (C)]]*OO[[#This Row],[77]]</f>
        <v>3.7671982089862497E-7</v>
      </c>
      <c r="CB76" s="10">
        <f>3/24000000*OO[[#This Row],[136 (05JUL1985 21:00:00)-Water Temperature (C)]]*OO[[#This Row],[78]]</f>
        <v>3.6723498748012498E-7</v>
      </c>
      <c r="CC76" s="10">
        <f>3/24000000*OO[[#This Row],[137 (06JUL1985 00:00:00)-Water Temperature (C)]]*OO[[#This Row],[79]]</f>
        <v>3.5881059269737498E-7</v>
      </c>
      <c r="CD76" s="10">
        <f>3/24000000*OO[[#This Row],[138 (06JUL1985 03:00:00)-Water Temperature (C)]]*OO[[#This Row],[80]]</f>
        <v>3.5249979444574998E-7</v>
      </c>
      <c r="CE76" s="10">
        <f>3/24000000*OO[[#This Row],[139 (06JUL1985 06:00:00)-Water Temperature (C)]]*OO[[#This Row],[81]]</f>
        <v>3.4552687722049999E-7</v>
      </c>
      <c r="CF76" s="10">
        <f>3/24000000*OO[[#This Row],[140 (06JUL1985 09:00:00)-Water Temperature (C)]]*OO[[#This Row],[82]]</f>
        <v>3.5139958444649998E-7</v>
      </c>
      <c r="CG76" s="10">
        <f>3/24000000*OO[[#This Row],[141 (06JUL1985 12:00:00)-Water Temperature (C)]]*OO[[#This Row],[83]]</f>
        <v>3.5756586293224998E-7</v>
      </c>
      <c r="CH76" s="10">
        <f>3/24000000*OO[[#This Row],[142 (06JUL1985 15:00:00)-Water Temperature (C)]]*OO[[#This Row],[84]]</f>
        <v>3.6178770687037501E-7</v>
      </c>
      <c r="CI76" s="10">
        <f>3/24000000*OO[[#This Row],[143 (06JUL1985 18:00:00)-Water Temperature (C)]]*OO[[#This Row],[85]]</f>
        <v>3.6654578750399993E-7</v>
      </c>
      <c r="CJ76" s="10">
        <f>3/24000000*OO[[#This Row],[144 (06JUL1985 21:00:00)-Water Temperature (C)]]*OO[[#This Row],[86]]</f>
        <v>3.6067333069125E-7</v>
      </c>
      <c r="CK76" s="10">
        <f>3/24000000*OO[[#This Row],[145 (07JUL1985 00:00:00)-Water Temperature (C)]]*OO[[#This Row],[87]]</f>
        <v>3.4119248761200001E-7</v>
      </c>
      <c r="CL76" s="10">
        <f>3/24000000*OO[[#This Row],[146 (07JUL1985 03:00:00)-Water Temperature (C)]]*OO[[#This Row],[88]]</f>
        <v>3.1869473157124994E-7</v>
      </c>
      <c r="CM76" s="10">
        <f>3/24000000*OO[[#This Row],[147 (07JUL1985 06:00:00)-Water Temperature (C)]]*OO[[#This Row],[89]]</f>
        <v>2.9491099920699999E-7</v>
      </c>
      <c r="CN76" s="10">
        <f>3/24000000*OO[[#This Row],[148 (07JUL1985 09:00:00)-Water Temperature (C)]]*OO[[#This Row],[90]]</f>
        <v>2.8370582168174995E-7</v>
      </c>
      <c r="CO76" s="10">
        <f>3/24000000*OO[[#This Row],[149 (07JUL1985 12:00:00)-Water Temperature (C)]]*OO[[#This Row],[91]]</f>
        <v>2.7674761541875002E-7</v>
      </c>
      <c r="CP76" s="10">
        <f>3/24000000*OO[[#This Row],[150 (07JUL1985 15:00:00)-Water Temperature (C)]]*OO[[#This Row],[92]]</f>
        <v>2.6886597786549998E-7</v>
      </c>
      <c r="CQ76" s="10">
        <f>3/24000000*OO[[#This Row],[151 (07JUL1985 18:00:00)-Water Temperature (C)]]*OO[[#This Row],[93]]</f>
        <v>2.6083192256274997E-7</v>
      </c>
      <c r="CR76" s="10">
        <f>3/24000000*OO[[#This Row],[152 (07JUL1985 21:00:00)-Water Temperature (C)]]*OO[[#This Row],[94]]</f>
        <v>2.5154400246937494E-7</v>
      </c>
      <c r="CS76" s="10">
        <f>3/24000000*OO[[#This Row],[153 (08JUL1985 00:00:00)-Water Temperature (C)]]*OO[[#This Row],[95]]</f>
        <v>2.4859213394399999E-7</v>
      </c>
      <c r="CT76" s="10">
        <f>3/24000000*OO[[#This Row],[154 (08JUL1985 03:00:00)-Water Temperature (C)]]*OO[[#This Row],[96]]</f>
        <v>2.5281377400274992E-7</v>
      </c>
      <c r="CU76" s="10">
        <f>3/24000000*OO[[#This Row],[155 (08JUL1985 06:00:00)-Water Temperature (C)]]*OO[[#This Row],[97]]</f>
        <v>2.5449559805200002E-7</v>
      </c>
      <c r="CV76" s="10">
        <f>3/24000000*OO[[#This Row],[156 (08JUL1985 09:00:00)-Water Temperature (C)]]*OO[[#This Row],[98]]</f>
        <v>2.5036312508625001E-7</v>
      </c>
      <c r="CW76" s="10">
        <f>3/24000000*OO[[#This Row],[157 (08JUL1985 12:00:00)-Water Temperature (C)]]*OO[[#This Row],[99]]</f>
        <v>2.4597132118124996E-7</v>
      </c>
    </row>
    <row r="77" spans="1:101" x14ac:dyDescent="0.35">
      <c r="A77" t="s">
        <v>82</v>
      </c>
      <c r="B77">
        <v>756.221</v>
      </c>
      <c r="C77" s="10">
        <f>3/24*OO[[#This Row],[59 (26JUN1985 06:00:00)-Water Temperature (C)]]*OO[[#This Row],[1]]/SUM(OO[1])</f>
        <v>3.0669997073225729E-25</v>
      </c>
      <c r="D77" s="10">
        <f>3/24*OO[[#This Row],[60 (26JUN1985 09:00:00)-Water Temperature (C)]]*OO[[#This Row],[2]]/SUM(OO[2])</f>
        <v>4.4619035249383645E-13</v>
      </c>
      <c r="E77" s="10">
        <f>3/24*OO[[#This Row],[61 (26JUN1985 12:00:00)-Water Temperature (C)]]*OO[[#This Row],[3]]/SUM(OO[3])</f>
        <v>5.5115036783484146E-5</v>
      </c>
      <c r="F77" s="10">
        <f>3/24*OO[[#This Row],[62 (26JUN1985 15:00:00)-Water Temperature (C)]]*OO[[#This Row],[4]]/SUM(OO[4])</f>
        <v>1.7103228424945258E-2</v>
      </c>
      <c r="G77" s="10">
        <f>3/24*OO[[#This Row],[63 (26JUN1985 18:00:00)-Water Temperature (C)]]*OO[[#This Row],[5]]/SUM(OO[5])</f>
        <v>0.12078675546373231</v>
      </c>
      <c r="H77" s="10">
        <f>3/24*OO[[#This Row],[64 (26JUN1985 21:00:00)-Water Temperature (C)]]*OO[[#This Row],[6]]/SUM(OO[6])</f>
        <v>0.12844522113233775</v>
      </c>
      <c r="I77" s="10">
        <f>3/24*OO[[#This Row],[65 (27JUN1985 00:00:00)-Water Temperature (C)]]*OO[[#This Row],[7]]/SUM(OO[7])</f>
        <v>4.6688981277510706E-2</v>
      </c>
      <c r="J77" s="10">
        <f>3/24*OO[[#This Row],[66 (27JUN1985 03:00:00)-Water Temperature (C)]]*OO[[#This Row],[8]]/SUM(OO[8])</f>
        <v>9.4108931569357943E-3</v>
      </c>
      <c r="K77" s="10">
        <f>3/24*OO[[#This Row],[67 (27JUN1985 06:00:00)-Water Temperature (C)]]*OO[[#This Row],[9]]/SUM(OO[9])</f>
        <v>1.4776867389622668E-3</v>
      </c>
      <c r="L77" s="10">
        <f>3/24*OO[[#This Row],[68 (27JUN1985 09:00:00)-Water Temperature (C)]]*OO[[#This Row],[10]]/SUM(OO[10])</f>
        <v>2.6856748027172511E-4</v>
      </c>
      <c r="M77" s="10">
        <f>3/24*OO[[#This Row],[69 (27JUN1985 12:00:00)-Water Temperature (C)]]*OO[[#This Row],[11]]/SUM(OO[11])</f>
        <v>1.0074564407320082E-4</v>
      </c>
      <c r="N77" s="10">
        <f>3/24*OO[[#This Row],[70 (27JUN1985 15:00:00)-Water Temperature (C)]]*OO[[#This Row],[12]]/SUM(OO[12])</f>
        <v>7.1297700466047909E-5</v>
      </c>
      <c r="O77" s="10">
        <f>3/24*OO[[#This Row],[71 (27JUN1985 18:00:00)-Water Temperature (C)]]*OO[[#This Row],[13]]/SUM(OO[13])</f>
        <v>6.2866346671201502E-5</v>
      </c>
      <c r="P77" s="10">
        <f>3/24*OO[[#This Row],[72 (27JUN1985 21:00:00)-Water Temperature (C)]]*OO[[#This Row],[14]]/SUM(OO[14])</f>
        <v>6.326140126169686E-5</v>
      </c>
      <c r="Q77" s="10">
        <f>3/24*OO[[#This Row],[73 (28JUN1985 00:00:00)-Water Temperature (C)]]*OO[[#This Row],[15]]/SUM(OO[15])</f>
        <v>6.8276755251287421E-5</v>
      </c>
      <c r="R77" s="10">
        <f>3/24*OO[[#This Row],[74 (28JUN1985 03:00:00)-Water Temperature (C)]]*OO[[#This Row],[16]]/SUM(OO[16])</f>
        <v>7.1453568232678625E-5</v>
      </c>
      <c r="S77" s="10">
        <f>3/24*OO[[#This Row],[75 (28JUN1985 06:00:00)-Water Temperature (C)]]*OO[[#This Row],[17]]/SUM(OO[17])</f>
        <v>6.9873874945331382E-5</v>
      </c>
      <c r="T77" s="10">
        <f>3/24*OO[[#This Row],[76 (28JUN1985 09:00:00)-Water Temperature (C)]]*OO[[#This Row],[18]]/SUM(OO[18])</f>
        <v>6.5851978908916604E-5</v>
      </c>
      <c r="U77" s="10">
        <f>3/24*OO[[#This Row],[77 (28JUN1985 12:00:00)-Water Temperature (C)]]*OO[[#This Row],[19]]/SUM(OO[19])</f>
        <v>6.141242586771307E-5</v>
      </c>
      <c r="V77" s="10">
        <f>3/24000000*OO[[#This Row],[78 (28JUN1985 15:00:00)-Water Temperature (C)]]*OO[[#This Row],[20]]</f>
        <v>5.7666625301599995E-5</v>
      </c>
      <c r="W77" s="10">
        <f>3/24000000*OO[[#This Row],[79 (28JUN1985 18:00:00)-Water Temperature (C)]]*OO[[#This Row],[21]]</f>
        <v>5.3893134166949998E-5</v>
      </c>
      <c r="X77" s="10">
        <f>3/24000000*OO[[#This Row],[80 (28JUN1985 21:00:00)-Water Temperature (C)]]*OO[[#This Row],[22]]</f>
        <v>4.8577704028350001E-5</v>
      </c>
      <c r="Y77" s="10">
        <f>3/24000000*OO[[#This Row],[81 (29JUN1985 00:00:00)-Water Temperature (C)]]*OO[[#This Row],[23]]</f>
        <v>4.1668881129224998E-5</v>
      </c>
      <c r="Z77" s="10">
        <f>3/24000000*OO[[#This Row],[82 (29JUN1985 03:00:00)-Water Temperature (C)]]*OO[[#This Row],[24]]</f>
        <v>3.4700338236525E-5</v>
      </c>
      <c r="AA77" s="10">
        <f>3/24000000*OO[[#This Row],[83 (29JUN1985 06:00:00)-Water Temperature (C)]]*OO[[#This Row],[25]]</f>
        <v>2.8738733738662502E-5</v>
      </c>
      <c r="AB77" s="10">
        <f>3/24000000*OO[[#This Row],[84 (29JUN1985 09:00:00)-Water Temperature (C)]]*OO[[#This Row],[26]]</f>
        <v>2.4580890512099999E-5</v>
      </c>
      <c r="AC77" s="10">
        <f>3/24000000*OO[[#This Row],[85 (29JUN1985 12:00:00)-Water Temperature (C)]]*OO[[#This Row],[27]]</f>
        <v>2.1619578080624999E-5</v>
      </c>
      <c r="AD77" s="10">
        <f>3/24000000*OO[[#This Row],[86 (29JUN1985 15:00:00)-Water Temperature (C)]]*OO[[#This Row],[28]]</f>
        <v>1.9083383067925E-5</v>
      </c>
      <c r="AE77" s="10">
        <f>3/24000000*OO[[#This Row],[88 (29JUN1985 21:00:00)-Water Temperature (C)]]*OO[[#This Row],[30]]</f>
        <v>1.4866533352533748E-5</v>
      </c>
      <c r="AF77" s="10">
        <f>3/24000000*OO[[#This Row],[88 (29JUN1985 21:00:00)-Water Temperature (C)]]*OO[[#This Row],[30]]</f>
        <v>1.4866533352533748E-5</v>
      </c>
      <c r="AG77" s="10">
        <f>3/24000000*OO[[#This Row],[89 (30JUN1985 00:00:00)-Water Temperature (C)]]*OO[[#This Row],[31]]</f>
        <v>1.2335240171801249E-5</v>
      </c>
      <c r="AH77" s="10">
        <f>3/24000000*OO[[#This Row],[90 (30JUN1985 03:00:00)-Water Temperature (C)]]*OO[[#This Row],[32]]</f>
        <v>9.4204842166574993E-6</v>
      </c>
      <c r="AI77" s="10">
        <f>3/24000000*OO[[#This Row],[91 (30JUN1985 06:00:00)-Water Temperature (C)]]*OO[[#This Row],[33]]</f>
        <v>6.7643979842725001E-6</v>
      </c>
      <c r="AJ77" s="10">
        <f>3/24000000*OO[[#This Row],[92 (30JUN1985 09:00:00)-Water Temperature (C)]]*OO[[#This Row],[34]]</f>
        <v>4.89779595325E-6</v>
      </c>
      <c r="AK77" s="10">
        <f>3/24000000*OO[[#This Row],[93 (30JUN1985 12:00:00)-Water Temperature (C)]]*OO[[#This Row],[35]]</f>
        <v>3.7605622145400004E-6</v>
      </c>
      <c r="AL77" s="10">
        <f>3/24000000*OO[[#This Row],[94 (30JUN1985 15:00:00)-Water Temperature (C)]]*OO[[#This Row],[36]]</f>
        <v>3.1136286037987498E-6</v>
      </c>
      <c r="AM77" s="10">
        <f>3/24000000*OO[[#This Row],[95 (30JUN1985 18:00:00)-Water Temperature (C)]]*OO[[#This Row],[37]]</f>
        <v>2.7385738158374999E-6</v>
      </c>
      <c r="AN77" s="10">
        <f>3/24000000*OO[[#This Row],[96 (30JUN1985 21:00:00)-Water Temperature (C)]]*OO[[#This Row],[38]]</f>
        <v>2.4524572036012499E-6</v>
      </c>
      <c r="AO77" s="10">
        <f>3/24000000*OO[[#This Row],[97 (01JUL1985 00:00:00)-Water Temperature (C)]]*OO[[#This Row],[39]]</f>
        <v>2.1905405301412498E-6</v>
      </c>
      <c r="AP77" s="10">
        <f>3/24000000*OO[[#This Row],[98 (01JUL1985 03:00:00)-Water Temperature (C)]]*OO[[#This Row],[40]]</f>
        <v>1.9552708536249995E-6</v>
      </c>
      <c r="AQ77" s="10">
        <f>3/24000000*OO[[#This Row],[99 (01JUL1985 06:00:00)-Water Temperature (C)]]*OO[[#This Row],[41]]</f>
        <v>1.76401655348E-6</v>
      </c>
      <c r="AR77" s="10">
        <f>3/24000000*OO[[#This Row],[100 (01JUL1985 09:00:00)-Water Temperature (C)]]*OO[[#This Row],[42]]</f>
        <v>1.6729092566752502E-6</v>
      </c>
      <c r="AS77" s="10">
        <f>3/24000000*OO[[#This Row],[101 (01JUL1985 12:00:00)-Water Temperature (C)]]*OO[[#This Row],[43]]</f>
        <v>1.612903161281875E-6</v>
      </c>
      <c r="AT77" s="10">
        <f>3/24000000*OO[[#This Row],[102 (01JUL1985 15:00:00)-Water Temperature (C)]]*OO[[#This Row],[44]]</f>
        <v>1.5453176092695001E-6</v>
      </c>
      <c r="AU77" s="10">
        <f>3/24000000*OO[[#This Row],[103 (01JUL1985 18:00:00)-Water Temperature (C)]]*OO[[#This Row],[45]]</f>
        <v>1.4627817449930001E-6</v>
      </c>
      <c r="AV77" s="10">
        <f>3/24000000*OO[[#This Row],[104 (01JUL1985 21:00:00)-Water Temperature (C)]]*OO[[#This Row],[46]]</f>
        <v>1.3728567741893749E-6</v>
      </c>
      <c r="AW77" s="10">
        <f>3/24000000*OO[[#This Row],[105 (02JUL1985 00:00:00)-Water Temperature (C)]]*OO[[#This Row],[47]]</f>
        <v>1.3050057332699999E-6</v>
      </c>
      <c r="AX77" s="10">
        <f>3/24000000*OO[[#This Row],[106 (02JUL1985 03:00:00)-Water Temperature (C)]]*OO[[#This Row],[48]]</f>
        <v>1.2685349173997499E-6</v>
      </c>
      <c r="AY77" s="10">
        <f>3/24000000*OO[[#This Row],[107 (02JUL1985 06:00:00)-Water Temperature (C)]]*OO[[#This Row],[49]]</f>
        <v>1.2399631287237501E-6</v>
      </c>
      <c r="AZ77" s="10">
        <f>3/24000000*OO[[#This Row],[108 (02JUL1985 09:00:00)-Water Temperature (C)]]*OO[[#This Row],[50]]</f>
        <v>1.236206579643E-6</v>
      </c>
      <c r="BA77" s="10">
        <f>3/24000000*OO[[#This Row],[109 (02JUL1985 12:00:00)-Water Temperature (C)]]*OO[[#This Row],[51]]</f>
        <v>1.22553852328875E-6</v>
      </c>
      <c r="BB77" s="10">
        <f>3/24000000*OO[[#This Row],[110 (02JUL1985 15:00:00)-Water Temperature (C)]]*OO[[#This Row],[52]]</f>
        <v>1.2051427702356251E-6</v>
      </c>
      <c r="BC77" s="10">
        <f>3/24000000*OO[[#This Row],[111 (02JUL1985 18:00:00)-Water Temperature (C)]]*OO[[#This Row],[53]]</f>
        <v>1.1858102882986251E-6</v>
      </c>
      <c r="BD77" s="10">
        <f>3/24000000*OO[[#This Row],[112 (02JUL1985 21:00:00)-Water Temperature (C)]]*OO[[#This Row],[54]]</f>
        <v>1.1508735227131248E-6</v>
      </c>
      <c r="BE77" s="10">
        <f>3/24000000*OO[[#This Row],[113 (03JUL1985 00:00:00)-Water Temperature (C)]]*OO[[#This Row],[55]]</f>
        <v>1.0976186342054999E-6</v>
      </c>
      <c r="BF77" s="10">
        <f>3/24000000*OO[[#This Row],[114 (03JUL1985 03:00:00)-Water Temperature (C)]]*OO[[#This Row],[56]]</f>
        <v>1.0471604035749998E-6</v>
      </c>
      <c r="BG77" s="10">
        <f>3/24000000*OO[[#This Row],[115 (03JUL1985 06:00:00)-Water Temperature (C)]]*OO[[#This Row],[57]]</f>
        <v>9.9201985341649977E-7</v>
      </c>
      <c r="BH77" s="10">
        <f>3/24000000*OO[[#This Row],[116 (03JUL1985 09:00:00)-Water Temperature (C)]]*OO[[#This Row],[58]]</f>
        <v>9.5672445863050007E-7</v>
      </c>
      <c r="BI77" s="10">
        <f>3/24000000*OO[[#This Row],[117 (03JUL1985 12:00:00)-Water Temperature (C)]]*OO[[#This Row],[59]]</f>
        <v>9.3696129725099999E-7</v>
      </c>
      <c r="BJ77" s="10">
        <f>3/24000000*OO[[#This Row],[118 (03JUL1985 15:00:00)-Water Temperature (C)]]*OO[[#This Row],[60]]</f>
        <v>9.1713683317249992E-7</v>
      </c>
      <c r="BK77" s="10">
        <f>3/24000000*OO[[#This Row],[119 (03JUL1985 18:00:00)-Water Temperature (C)]]*OO[[#This Row],[61]]</f>
        <v>8.9527187284262505E-7</v>
      </c>
      <c r="BL77" s="10">
        <f>3/24000000*OO[[#This Row],[120 (03JUL1985 21:00:00)-Water Temperature (C)]]*OO[[#This Row],[62]]</f>
        <v>8.5850705221874994E-7</v>
      </c>
      <c r="BM77" s="10">
        <f>3/24000000*OO[[#This Row],[121 (04JUL1985 00:00:00)-Water Temperature (C)]]*OO[[#This Row],[63]]</f>
        <v>8.1269209263224993E-7</v>
      </c>
      <c r="BN77" s="10">
        <f>3/24000000*OO[[#This Row],[122 (04JUL1985 03:00:00)-Water Temperature (C)]]*OO[[#This Row],[64]]</f>
        <v>7.7544678913300008E-7</v>
      </c>
      <c r="BO77" s="10">
        <f>3/24000000*OO[[#This Row],[123 (04JUL1985 06:00:00)-Water Temperature (C)]]*OO[[#This Row],[65]]</f>
        <v>7.4120879236949993E-7</v>
      </c>
      <c r="BP77" s="10">
        <f>3/24000000*OO[[#This Row],[124 (04JUL1985 09:00:00)-Water Temperature (C)]]*OO[[#This Row],[66]]</f>
        <v>7.147633546627501E-7</v>
      </c>
      <c r="BQ77" s="10">
        <f>3/24000000*OO[[#This Row],[125 (04JUL1985 12:00:00)-Water Temperature (C)]]*OO[[#This Row],[67]]</f>
        <v>6.8142166812899982E-7</v>
      </c>
      <c r="BR77" s="10">
        <f>3/24000000*OO[[#This Row],[126 (04JUL1985 15:00:00)-Water Temperature (C)]]*OO[[#This Row],[68]]</f>
        <v>6.4315109991437493E-7</v>
      </c>
      <c r="BS77" s="10">
        <f>3/24000000*OO[[#This Row],[127 (04JUL1985 18:00:00)-Water Temperature (C)]]*OO[[#This Row],[69]]</f>
        <v>6.0075612317699993E-7</v>
      </c>
      <c r="BT77" s="10">
        <f>3/24000000*OO[[#This Row],[128 (04JUL1985 21:00:00)-Water Temperature (C)]]*OO[[#This Row],[70]]</f>
        <v>5.5652515601099997E-7</v>
      </c>
      <c r="BU77" s="10">
        <f>3/24000000*OO[[#This Row],[129 (05JUL1985 00:00:00)-Water Temperature (C)]]*OO[[#This Row],[71]]</f>
        <v>5.2311273079249994E-7</v>
      </c>
      <c r="BV77" s="10">
        <f>3/24000000*OO[[#This Row],[130 (05JUL1985 03:00:00)-Water Temperature (C)]]*OO[[#This Row],[72]]</f>
        <v>4.9903504823999999E-7</v>
      </c>
      <c r="BW77" s="10">
        <f>3/24000000*OO[[#This Row],[131 (05JUL1985 06:00:00)-Water Temperature (C)]]*OO[[#This Row],[73]]</f>
        <v>4.7872869716812501E-7</v>
      </c>
      <c r="BX77" s="10">
        <f>3/24000000*OO[[#This Row],[132 (05JUL1985 09:00:00)-Water Temperature (C)]]*OO[[#This Row],[74]]</f>
        <v>4.6859495221200002E-7</v>
      </c>
      <c r="BY77" s="10">
        <f>3/24000000*OO[[#This Row],[133 (05JUL1985 12:00:00)-Water Temperature (C)]]*OO[[#This Row],[75]]</f>
        <v>4.5691243164574992E-7</v>
      </c>
      <c r="BZ77" s="10">
        <f>3/24000000*OO[[#This Row],[134 (05JUL1985 15:00:00)-Water Temperature (C)]]*OO[[#This Row],[76]]</f>
        <v>4.4311326807150001E-7</v>
      </c>
      <c r="CA77" s="10">
        <f>3/24000000*OO[[#This Row],[135 (05JUL1985 18:00:00)-Water Temperature (C)]]*OO[[#This Row],[77]]</f>
        <v>4.33943519155375E-7</v>
      </c>
      <c r="CB77" s="10">
        <f>3/24000000*OO[[#This Row],[136 (05JUL1985 21:00:00)-Water Temperature (C)]]*OO[[#This Row],[78]]</f>
        <v>4.2205922759812497E-7</v>
      </c>
      <c r="CC77" s="10">
        <f>3/24000000*OO[[#This Row],[137 (06JUL1985 00:00:00)-Water Temperature (C)]]*OO[[#This Row],[79]]</f>
        <v>4.1048809753450002E-7</v>
      </c>
      <c r="CD77" s="10">
        <f>3/24000000*OO[[#This Row],[138 (06JUL1985 03:00:00)-Water Temperature (C)]]*OO[[#This Row],[80]]</f>
        <v>4.0279844053349998E-7</v>
      </c>
      <c r="CE77" s="10">
        <f>3/24000000*OO[[#This Row],[139 (06JUL1985 06:00:00)-Water Temperature (C)]]*OO[[#This Row],[81]]</f>
        <v>3.95869553578125E-7</v>
      </c>
      <c r="CF77" s="10">
        <f>3/24000000*OO[[#This Row],[140 (06JUL1985 09:00:00)-Water Temperature (C)]]*OO[[#This Row],[82]]</f>
        <v>4.01476499235E-7</v>
      </c>
      <c r="CG77" s="10">
        <f>3/24000000*OO[[#This Row],[141 (06JUL1985 12:00:00)-Water Temperature (C)]]*OO[[#This Row],[83]]</f>
        <v>4.0903278806649998E-7</v>
      </c>
      <c r="CH77" s="10">
        <f>3/24000000*OO[[#This Row],[142 (06JUL1985 15:00:00)-Water Temperature (C)]]*OO[[#This Row],[84]]</f>
        <v>4.1422076063999995E-7</v>
      </c>
      <c r="CI77" s="10">
        <f>3/24000000*OO[[#This Row],[143 (06JUL1985 18:00:00)-Water Temperature (C)]]*OO[[#This Row],[85]]</f>
        <v>4.2007389004624996E-7</v>
      </c>
      <c r="CJ77" s="10">
        <f>3/24000000*OO[[#This Row],[144 (06JUL1985 21:00:00)-Water Temperature (C)]]*OO[[#This Row],[86]]</f>
        <v>4.1493861126737492E-7</v>
      </c>
      <c r="CK77" s="10">
        <f>3/24000000*OO[[#This Row],[145 (07JUL1985 00:00:00)-Water Temperature (C)]]*OO[[#This Row],[87]]</f>
        <v>3.9484338773600002E-7</v>
      </c>
      <c r="CL77" s="10">
        <f>3/24000000*OO[[#This Row],[146 (07JUL1985 03:00:00)-Water Temperature (C)]]*OO[[#This Row],[88]]</f>
        <v>3.7052780720962499E-7</v>
      </c>
      <c r="CM77" s="10">
        <f>3/24000000*OO[[#This Row],[147 (07JUL1985 06:00:00)-Water Temperature (C)]]*OO[[#This Row],[89]]</f>
        <v>3.4422974742499993E-7</v>
      </c>
      <c r="CN77" s="10">
        <f>3/24000000*OO[[#This Row],[148 (07JUL1985 09:00:00)-Water Temperature (C)]]*OO[[#This Row],[90]]</f>
        <v>3.2951515844000001E-7</v>
      </c>
      <c r="CO77" s="10">
        <f>3/24000000*OO[[#This Row],[149 (07JUL1985 12:00:00)-Water Temperature (C)]]*OO[[#This Row],[91]]</f>
        <v>3.2074832165749991E-7</v>
      </c>
      <c r="CP77" s="10">
        <f>3/24000000*OO[[#This Row],[150 (07JUL1985 15:00:00)-Water Temperature (C)]]*OO[[#This Row],[92]]</f>
        <v>3.1175959913887498E-7</v>
      </c>
      <c r="CQ77" s="10">
        <f>3/24000000*OO[[#This Row],[151 (07JUL1985 18:00:00)-Water Temperature (C)]]*OO[[#This Row],[93]]</f>
        <v>3.0236817691300001E-7</v>
      </c>
      <c r="CR77" s="10">
        <f>3/24000000*OO[[#This Row],[152 (07JUL1985 21:00:00)-Water Temperature (C)]]*OO[[#This Row],[94]]</f>
        <v>2.9033465170937508E-7</v>
      </c>
      <c r="CS77" s="10">
        <f>3/24000000*OO[[#This Row],[153 (08JUL1985 00:00:00)-Water Temperature (C)]]*OO[[#This Row],[95]]</f>
        <v>2.8338489681149998E-7</v>
      </c>
      <c r="CT77" s="10">
        <f>3/24000000*OO[[#This Row],[154 (08JUL1985 03:00:00)-Water Temperature (C)]]*OO[[#This Row],[96]]</f>
        <v>2.8607248614724999E-7</v>
      </c>
      <c r="CU77" s="10">
        <f>3/24000000*OO[[#This Row],[155 (08JUL1985 06:00:00)-Water Temperature (C)]]*OO[[#This Row],[97]]</f>
        <v>2.8933175144087499E-7</v>
      </c>
      <c r="CV77" s="10">
        <f>3/24000000*OO[[#This Row],[156 (08JUL1985 09:00:00)-Water Temperature (C)]]*OO[[#This Row],[98]]</f>
        <v>2.8720743715775E-7</v>
      </c>
      <c r="CW77" s="10">
        <f>3/24000000*OO[[#This Row],[157 (08JUL1985 12:00:00)-Water Temperature (C)]]*OO[[#This Row],[99]]</f>
        <v>2.8368138412349995E-7</v>
      </c>
    </row>
    <row r="78" spans="1:101" x14ac:dyDescent="0.35">
      <c r="A78" t="s">
        <v>83</v>
      </c>
      <c r="B78">
        <v>860.74599999999998</v>
      </c>
      <c r="C78" s="10">
        <f>3/24*OO[[#This Row],[59 (26JUN1985 06:00:00)-Water Temperature (C)]]*OO[[#This Row],[1]]/SUM(OO[1])</f>
        <v>4.948113968009445E-26</v>
      </c>
      <c r="D78" s="10">
        <f>3/24*OO[[#This Row],[60 (26JUN1985 09:00:00)-Water Temperature (C)]]*OO[[#This Row],[2]]/SUM(OO[2])</f>
        <v>8.4217783532702328E-14</v>
      </c>
      <c r="E78" s="10">
        <f>3/24*OO[[#This Row],[61 (26JUN1985 12:00:00)-Water Temperature (C)]]*OO[[#This Row],[3]]/SUM(OO[3])</f>
        <v>2.0695768461376463E-5</v>
      </c>
      <c r="F78" s="10">
        <f>3/24*OO[[#This Row],[62 (26JUN1985 15:00:00)-Water Temperature (C)]]*OO[[#This Row],[4]]/SUM(OO[4])</f>
        <v>1.1831178727920623E-2</v>
      </c>
      <c r="G78" s="10">
        <f>3/24*OO[[#This Row],[63 (26JUN1985 18:00:00)-Water Temperature (C)]]*OO[[#This Row],[5]]/SUM(OO[5])</f>
        <v>0.11945463698427876</v>
      </c>
      <c r="H78" s="10">
        <f>3/24*OO[[#This Row],[64 (26JUN1985 21:00:00)-Water Temperature (C)]]*OO[[#This Row],[6]]/SUM(OO[6])</f>
        <v>0.16934131437535888</v>
      </c>
      <c r="I78" s="10">
        <f>3/24*OO[[#This Row],[65 (27JUN1985 00:00:00)-Water Temperature (C)]]*OO[[#This Row],[7]]/SUM(OO[7])</f>
        <v>7.8470745486454704E-2</v>
      </c>
      <c r="J78" s="10">
        <f>3/24*OO[[#This Row],[66 (27JUN1985 03:00:00)-Water Temperature (C)]]*OO[[#This Row],[8]]/SUM(OO[8])</f>
        <v>1.9203783492727108E-2</v>
      </c>
      <c r="K78" s="10">
        <f>3/24*OO[[#This Row],[67 (27JUN1985 06:00:00)-Water Temperature (C)]]*OO[[#This Row],[9]]/SUM(OO[9])</f>
        <v>3.3819887413251174E-3</v>
      </c>
      <c r="L78" s="10">
        <f>3/24*OO[[#This Row],[68 (27JUN1985 09:00:00)-Water Temperature (C)]]*OO[[#This Row],[10]]/SUM(OO[10])</f>
        <v>5.7848774876787315E-4</v>
      </c>
      <c r="M78" s="10">
        <f>3/24*OO[[#This Row],[69 (27JUN1985 12:00:00)-Water Temperature (C)]]*OO[[#This Row],[11]]/SUM(OO[11])</f>
        <v>1.6230514558513852E-4</v>
      </c>
      <c r="N78" s="10">
        <f>3/24*OO[[#This Row],[70 (27JUN1985 15:00:00)-Water Temperature (C)]]*OO[[#This Row],[12]]/SUM(OO[12])</f>
        <v>9.561960850960789E-5</v>
      </c>
      <c r="O78" s="10">
        <f>3/24*OO[[#This Row],[71 (27JUN1985 18:00:00)-Water Temperature (C)]]*OO[[#This Row],[13]]/SUM(OO[13])</f>
        <v>8.0013333915263205E-5</v>
      </c>
      <c r="P78" s="10">
        <f>3/24*OO[[#This Row],[72 (27JUN1985 21:00:00)-Water Temperature (C)]]*OO[[#This Row],[14]]/SUM(OO[14])</f>
        <v>7.7902362916422162E-5</v>
      </c>
      <c r="Q78" s="10">
        <f>3/24*OO[[#This Row],[73 (28JUN1985 00:00:00)-Water Temperature (C)]]*OO[[#This Row],[15]]/SUM(OO[15])</f>
        <v>8.299145837461915E-5</v>
      </c>
      <c r="R78" s="10">
        <f>3/24*OO[[#This Row],[74 (28JUN1985 03:00:00)-Water Temperature (C)]]*OO[[#This Row],[16]]/SUM(OO[16])</f>
        <v>8.7770407763617869E-5</v>
      </c>
      <c r="S78" s="10">
        <f>3/24*OO[[#This Row],[75 (28JUN1985 06:00:00)-Water Temperature (C)]]*OO[[#This Row],[17]]/SUM(OO[17])</f>
        <v>8.7347565793782664E-5</v>
      </c>
      <c r="T78" s="10">
        <f>3/24*OO[[#This Row],[76 (28JUN1985 09:00:00)-Water Temperature (C)]]*OO[[#This Row],[18]]/SUM(OO[18])</f>
        <v>8.3345315753178035E-5</v>
      </c>
      <c r="U78" s="10">
        <f>3/24*OO[[#This Row],[77 (28JUN1985 12:00:00)-Water Temperature (C)]]*OO[[#This Row],[19]]/SUM(OO[19])</f>
        <v>7.8167475496932178E-5</v>
      </c>
      <c r="V78" s="10">
        <f>3/24000000*OO[[#This Row],[78 (28JUN1985 15:00:00)-Water Temperature (C)]]*OO[[#This Row],[20]]</f>
        <v>7.3386560697124992E-5</v>
      </c>
      <c r="W78" s="10">
        <f>3/24000000*OO[[#This Row],[79 (28JUN1985 18:00:00)-Water Temperature (C)]]*OO[[#This Row],[21]]</f>
        <v>6.8623649634149992E-5</v>
      </c>
      <c r="X78" s="10">
        <f>3/24000000*OO[[#This Row],[80 (28JUN1985 21:00:00)-Water Temperature (C)]]*OO[[#This Row],[22]]</f>
        <v>6.22607726167875E-5</v>
      </c>
      <c r="Y78" s="10">
        <f>3/24000000*OO[[#This Row],[81 (29JUN1985 00:00:00)-Water Temperature (C)]]*OO[[#This Row],[23]]</f>
        <v>5.4054620466249994E-5</v>
      </c>
      <c r="Z78" s="10">
        <f>3/24000000*OO[[#This Row],[82 (29JUN1985 03:00:00)-Water Temperature (C)]]*OO[[#This Row],[24]]</f>
        <v>4.5405841945199997E-5</v>
      </c>
      <c r="AA78" s="10">
        <f>3/24000000*OO[[#This Row],[83 (29JUN1985 06:00:00)-Water Temperature (C)]]*OO[[#This Row],[25]]</f>
        <v>3.7700571965249992E-5</v>
      </c>
      <c r="AB78" s="10">
        <f>3/24000000*OO[[#This Row],[84 (29JUN1985 09:00:00)-Water Temperature (C)]]*OO[[#This Row],[26]]</f>
        <v>3.2127087508912503E-5</v>
      </c>
      <c r="AC78" s="10">
        <f>3/24000000*OO[[#This Row],[85 (29JUN1985 12:00:00)-Water Temperature (C)]]*OO[[#This Row],[27]]</f>
        <v>2.8140553407449998E-5</v>
      </c>
      <c r="AD78" s="10">
        <f>3/24000000*OO[[#This Row],[86 (29JUN1985 15:00:00)-Water Temperature (C)]]*OO[[#This Row],[28]]</f>
        <v>2.4775952288062502E-5</v>
      </c>
      <c r="AE78" s="10">
        <f>3/24000000*OO[[#This Row],[88 (29JUN1985 21:00:00)-Water Temperature (C)]]*OO[[#This Row],[30]]</f>
        <v>1.926227881125E-5</v>
      </c>
      <c r="AF78" s="10">
        <f>3/24000000*OO[[#This Row],[88 (29JUN1985 21:00:00)-Water Temperature (C)]]*OO[[#This Row],[30]]</f>
        <v>1.926227881125E-5</v>
      </c>
      <c r="AG78" s="10">
        <f>3/24000000*OO[[#This Row],[89 (30JUN1985 00:00:00)-Water Temperature (C)]]*OO[[#This Row],[31]]</f>
        <v>1.6260509474312497E-5</v>
      </c>
      <c r="AH78" s="10">
        <f>3/24000000*OO[[#This Row],[90 (30JUN1985 03:00:00)-Water Temperature (C)]]*OO[[#This Row],[32]]</f>
        <v>1.275174225127E-5</v>
      </c>
      <c r="AI78" s="10">
        <f>3/24000000*OO[[#This Row],[91 (30JUN1985 06:00:00)-Water Temperature (C)]]*OO[[#This Row],[33]]</f>
        <v>9.3343373347874999E-6</v>
      </c>
      <c r="AJ78" s="10">
        <f>3/24000000*OO[[#This Row],[92 (30JUN1985 09:00:00)-Water Temperature (C)]]*OO[[#This Row],[34]]</f>
        <v>6.7567649678099997E-6</v>
      </c>
      <c r="AK78" s="10">
        <f>3/24000000*OO[[#This Row],[93 (30JUN1985 12:00:00)-Water Temperature (C)]]*OO[[#This Row],[35]]</f>
        <v>5.1032502792787497E-6</v>
      </c>
      <c r="AL78" s="10">
        <f>3/24000000*OO[[#This Row],[94 (30JUN1985 15:00:00)-Water Temperature (C)]]*OO[[#This Row],[36]]</f>
        <v>4.1275728131449998E-6</v>
      </c>
      <c r="AM78" s="10">
        <f>3/24000000*OO[[#This Row],[95 (30JUN1985 18:00:00)-Water Temperature (C)]]*OO[[#This Row],[37]]</f>
        <v>3.5568837804824994E-6</v>
      </c>
      <c r="AN78" s="10">
        <f>3/24000000*OO[[#This Row],[96 (30JUN1985 21:00:00)-Water Temperature (C)]]*OO[[#This Row],[38]]</f>
        <v>3.1530993365625002E-6</v>
      </c>
      <c r="AO78" s="10">
        <f>3/24000000*OO[[#This Row],[97 (01JUL1985 00:00:00)-Water Temperature (C)]]*OO[[#This Row],[39]]</f>
        <v>2.8102386521437498E-6</v>
      </c>
      <c r="AP78" s="10">
        <f>3/24000000*OO[[#This Row],[98 (01JUL1985 03:00:00)-Water Temperature (C)]]*OO[[#This Row],[40]]</f>
        <v>2.5066268565774997E-6</v>
      </c>
      <c r="AQ78" s="10">
        <f>3/24000000*OO[[#This Row],[99 (01JUL1985 06:00:00)-Water Temperature (C)]]*OO[[#This Row],[41]]</f>
        <v>2.2568053886187502E-6</v>
      </c>
      <c r="AR78" s="10">
        <f>3/24000000*OO[[#This Row],[100 (01JUL1985 09:00:00)-Water Temperature (C)]]*OO[[#This Row],[42]]</f>
        <v>2.12517296555625E-6</v>
      </c>
      <c r="AS78" s="10">
        <f>3/24000000*OO[[#This Row],[101 (01JUL1985 12:00:00)-Water Temperature (C)]]*OO[[#This Row],[43]]</f>
        <v>2.0421820219612498E-6</v>
      </c>
      <c r="AT78" s="10">
        <f>3/24000000*OO[[#This Row],[102 (01JUL1985 15:00:00)-Water Temperature (C)]]*OO[[#This Row],[44]]</f>
        <v>1.9567295254374998E-6</v>
      </c>
      <c r="AU78" s="10">
        <f>3/24000000*OO[[#This Row],[103 (01JUL1985 18:00:00)-Water Temperature (C)]]*OO[[#This Row],[45]]</f>
        <v>1.8538312427999999E-6</v>
      </c>
      <c r="AV78" s="10">
        <f>3/24000000*OO[[#This Row],[104 (01JUL1985 21:00:00)-Water Temperature (C)]]*OO[[#This Row],[46]]</f>
        <v>1.7368376187387501E-6</v>
      </c>
      <c r="AW78" s="10">
        <f>3/24000000*OO[[#This Row],[105 (02JUL1985 00:00:00)-Water Temperature (C)]]*OO[[#This Row],[47]]</f>
        <v>1.6391824570687498E-6</v>
      </c>
      <c r="AX78" s="10">
        <f>3/24000000*OO[[#This Row],[106 (02JUL1985 03:00:00)-Water Temperature (C)]]*OO[[#This Row],[48]]</f>
        <v>1.58344948306E-6</v>
      </c>
      <c r="AY78" s="10">
        <f>3/24000000*OO[[#This Row],[107 (02JUL1985 06:00:00)-Water Temperature (C)]]*OO[[#This Row],[49]]</f>
        <v>1.55032719898925E-6</v>
      </c>
      <c r="AZ78" s="10">
        <f>3/24000000*OO[[#This Row],[108 (02JUL1985 09:00:00)-Water Temperature (C)]]*OO[[#This Row],[50]]</f>
        <v>1.5490846934885E-6</v>
      </c>
      <c r="BA78" s="10">
        <f>3/24000000*OO[[#This Row],[109 (02JUL1985 12:00:00)-Water Temperature (C)]]*OO[[#This Row],[51]]</f>
        <v>1.5403882823568748E-6</v>
      </c>
      <c r="BB78" s="10">
        <f>3/24000000*OO[[#This Row],[110 (02JUL1985 15:00:00)-Water Temperature (C)]]*OO[[#This Row],[52]]</f>
        <v>1.516187969347875E-6</v>
      </c>
      <c r="BC78" s="10">
        <f>3/24000000*OO[[#This Row],[111 (02JUL1985 18:00:00)-Water Temperature (C)]]*OO[[#This Row],[53]]</f>
        <v>1.4907232194318748E-6</v>
      </c>
      <c r="BD78" s="10">
        <f>3/24000000*OO[[#This Row],[112 (02JUL1985 21:00:00)-Water Temperature (C)]]*OO[[#This Row],[54]]</f>
        <v>1.4463176293012499E-6</v>
      </c>
      <c r="BE78" s="10">
        <f>3/24000000*OO[[#This Row],[113 (03JUL1985 00:00:00)-Water Temperature (C)]]*OO[[#This Row],[55]]</f>
        <v>1.3794775489706248E-6</v>
      </c>
      <c r="BF78" s="10">
        <f>3/24000000*OO[[#This Row],[114 (03JUL1985 03:00:00)-Water Temperature (C)]]*OO[[#This Row],[56]]</f>
        <v>1.31567278660825E-6</v>
      </c>
      <c r="BG78" s="10">
        <f>3/24000000*OO[[#This Row],[115 (03JUL1985 06:00:00)-Water Temperature (C)]]*OO[[#This Row],[57]]</f>
        <v>1.251067939645E-6</v>
      </c>
      <c r="BH78" s="10">
        <f>3/24000000*OO[[#This Row],[116 (03JUL1985 09:00:00)-Water Temperature (C)]]*OO[[#This Row],[58]]</f>
        <v>1.207949566422375E-6</v>
      </c>
      <c r="BI78" s="10">
        <f>3/24000000*OO[[#This Row],[117 (03JUL1985 12:00:00)-Water Temperature (C)]]*OO[[#This Row],[59]]</f>
        <v>1.182259232002625E-6</v>
      </c>
      <c r="BJ78" s="10">
        <f>3/24000000*OO[[#This Row],[118 (03JUL1985 15:00:00)-Water Temperature (C)]]*OO[[#This Row],[60]]</f>
        <v>1.1566119623519998E-6</v>
      </c>
      <c r="BK78" s="10">
        <f>3/24000000*OO[[#This Row],[119 (03JUL1985 18:00:00)-Water Temperature (C)]]*OO[[#This Row],[61]]</f>
        <v>1.1284374065194999E-6</v>
      </c>
      <c r="BL78" s="10">
        <f>3/24000000*OO[[#This Row],[120 (03JUL1985 21:00:00)-Water Temperature (C)]]*OO[[#This Row],[62]]</f>
        <v>1.0822403627726248E-6</v>
      </c>
      <c r="BM78" s="10">
        <f>3/24000000*OO[[#This Row],[121 (04JUL1985 00:00:00)-Water Temperature (C)]]*OO[[#This Row],[63]]</f>
        <v>1.0238700215835001E-6</v>
      </c>
      <c r="BN78" s="10">
        <f>3/24000000*OO[[#This Row],[122 (04JUL1985 03:00:00)-Water Temperature (C)]]*OO[[#This Row],[64]]</f>
        <v>9.7455497773624993E-7</v>
      </c>
      <c r="BO78" s="10">
        <f>3/24000000*OO[[#This Row],[123 (04JUL1985 06:00:00)-Water Temperature (C)]]*OO[[#This Row],[65]]</f>
        <v>9.3254869059300013E-7</v>
      </c>
      <c r="BP78" s="10">
        <f>3/24000000*OO[[#This Row],[124 (04JUL1985 09:00:00)-Water Temperature (C)]]*OO[[#This Row],[66]]</f>
        <v>9.0114286428024995E-7</v>
      </c>
      <c r="BQ78" s="10">
        <f>3/24000000*OO[[#This Row],[125 (04JUL1985 12:00:00)-Water Temperature (C)]]*OO[[#This Row],[67]]</f>
        <v>8.6259799637249994E-7</v>
      </c>
      <c r="BR78" s="10">
        <f>3/24000000*OO[[#This Row],[126 (04JUL1985 15:00:00)-Water Temperature (C)]]*OO[[#This Row],[68]]</f>
        <v>8.166652352775E-7</v>
      </c>
      <c r="BS78" s="10">
        <f>3/24000000*OO[[#This Row],[127 (04JUL1985 18:00:00)-Water Temperature (C)]]*OO[[#This Row],[69]]</f>
        <v>7.6335501076049999E-7</v>
      </c>
      <c r="BT78" s="10">
        <f>3/24000000*OO[[#This Row],[128 (04JUL1985 21:00:00)-Water Temperature (C)]]*OO[[#This Row],[70]]</f>
        <v>7.0641932828550002E-7</v>
      </c>
      <c r="BU78" s="10">
        <f>3/24000000*OO[[#This Row],[129 (05JUL1985 00:00:00)-Water Temperature (C)]]*OO[[#This Row],[71]]</f>
        <v>6.60522007578E-7</v>
      </c>
      <c r="BV78" s="10">
        <f>3/24000000*OO[[#This Row],[130 (05JUL1985 03:00:00)-Water Temperature (C)]]*OO[[#This Row],[72]]</f>
        <v>6.2760264875362502E-7</v>
      </c>
      <c r="BW78" s="10">
        <f>3/24000000*OO[[#This Row],[131 (05JUL1985 06:00:00)-Water Temperature (C)]]*OO[[#This Row],[73]]</f>
        <v>6.0163111014937497E-7</v>
      </c>
      <c r="BX78" s="10">
        <f>3/24000000*OO[[#This Row],[132 (05JUL1985 09:00:00)-Water Temperature (C)]]*OO[[#This Row],[74]]</f>
        <v>5.8885000168962499E-7</v>
      </c>
      <c r="BY78" s="10">
        <f>3/24000000*OO[[#This Row],[133 (05JUL1985 12:00:00)-Water Temperature (C)]]*OO[[#This Row],[75]]</f>
        <v>5.7466905132999996E-7</v>
      </c>
      <c r="BZ78" s="10">
        <f>3/24000000*OO[[#This Row],[134 (05JUL1985 15:00:00)-Water Temperature (C)]]*OO[[#This Row],[76]]</f>
        <v>5.5787518402E-7</v>
      </c>
      <c r="CA78" s="10">
        <f>3/24000000*OO[[#This Row],[135 (05JUL1985 18:00:00)-Water Temperature (C)]]*OO[[#This Row],[77]]</f>
        <v>5.4486007147337502E-7</v>
      </c>
      <c r="CB78" s="10">
        <f>3/24000000*OO[[#This Row],[136 (05JUL1985 21:00:00)-Water Temperature (C)]]*OO[[#This Row],[78]]</f>
        <v>5.2889737505949997E-7</v>
      </c>
      <c r="CC78" s="10">
        <f>3/24000000*OO[[#This Row],[137 (06JUL1985 00:00:00)-Water Temperature (C)]]*OO[[#This Row],[79]]</f>
        <v>5.1240434806762495E-7</v>
      </c>
      <c r="CD78" s="10">
        <f>3/24000000*OO[[#This Row],[138 (06JUL1985 03:00:00)-Water Temperature (C)]]*OO[[#This Row],[80]]</f>
        <v>5.0164382527312486E-7</v>
      </c>
      <c r="CE78" s="10">
        <f>3/24000000*OO[[#This Row],[139 (06JUL1985 06:00:00)-Water Temperature (C)]]*OO[[#This Row],[81]]</f>
        <v>4.9416654873300003E-7</v>
      </c>
      <c r="CF78" s="10">
        <f>3/24000000*OO[[#This Row],[140 (06JUL1985 09:00:00)-Water Temperature (C)]]*OO[[#This Row],[82]]</f>
        <v>5.0054396303124994E-7</v>
      </c>
      <c r="CG78" s="10">
        <f>3/24000000*OO[[#This Row],[141 (06JUL1985 12:00:00)-Water Temperature (C)]]*OO[[#This Row],[83]]</f>
        <v>5.0981103350399993E-7</v>
      </c>
      <c r="CH78" s="10">
        <f>3/24000000*OO[[#This Row],[142 (06JUL1985 15:00:00)-Water Temperature (C)]]*OO[[#This Row],[84]]</f>
        <v>5.1703311890925E-7</v>
      </c>
      <c r="CI78" s="10">
        <f>3/24000000*OO[[#This Row],[143 (06JUL1985 18:00:00)-Water Temperature (C)]]*OO[[#This Row],[85]]</f>
        <v>5.2457324959049999E-7</v>
      </c>
      <c r="CJ78" s="10">
        <f>3/24000000*OO[[#This Row],[144 (06JUL1985 21:00:00)-Water Temperature (C)]]*OO[[#This Row],[86]]</f>
        <v>5.1932960619725002E-7</v>
      </c>
      <c r="CK78" s="10">
        <f>3/24000000*OO[[#This Row],[145 (07JUL1985 00:00:00)-Water Temperature (C)]]*OO[[#This Row],[87]]</f>
        <v>4.9677684310099991E-7</v>
      </c>
      <c r="CL78" s="10">
        <f>3/24000000*OO[[#This Row],[146 (07JUL1985 03:00:00)-Water Temperature (C)]]*OO[[#This Row],[88]]</f>
        <v>4.68134578885875E-7</v>
      </c>
      <c r="CM78" s="10">
        <f>3/24000000*OO[[#This Row],[147 (07JUL1985 06:00:00)-Water Temperature (C)]]*OO[[#This Row],[89]]</f>
        <v>4.3691919396137494E-7</v>
      </c>
      <c r="CN78" s="10">
        <f>3/24000000*OO[[#This Row],[148 (07JUL1985 09:00:00)-Water Temperature (C)]]*OO[[#This Row],[90]]</f>
        <v>4.1702934088399991E-7</v>
      </c>
      <c r="CO78" s="10">
        <f>3/24000000*OO[[#This Row],[149 (07JUL1985 12:00:00)-Water Temperature (C)]]*OO[[#This Row],[91]]</f>
        <v>4.0488995697149996E-7</v>
      </c>
      <c r="CP78" s="10">
        <f>3/24000000*OO[[#This Row],[150 (07JUL1985 15:00:00)-Water Temperature (C)]]*OO[[#This Row],[92]]</f>
        <v>3.9349232051062503E-7</v>
      </c>
      <c r="CQ78" s="10">
        <f>3/24000000*OO[[#This Row],[151 (07JUL1985 18:00:00)-Water Temperature (C)]]*OO[[#This Row],[93]]</f>
        <v>3.8164810452662504E-7</v>
      </c>
      <c r="CR78" s="10">
        <f>3/24000000*OO[[#This Row],[152 (07JUL1985 21:00:00)-Water Temperature (C)]]*OO[[#This Row],[94]]</f>
        <v>3.6532733435699995E-7</v>
      </c>
      <c r="CS78" s="10">
        <f>3/24000000*OO[[#This Row],[153 (08JUL1985 00:00:00)-Water Temperature (C)]]*OO[[#This Row],[95]]</f>
        <v>3.5308941083487503E-7</v>
      </c>
      <c r="CT78" s="10">
        <f>3/24000000*OO[[#This Row],[154 (08JUL1985 03:00:00)-Water Temperature (C)]]*OO[[#This Row],[96]]</f>
        <v>3.5322261465150004E-7</v>
      </c>
      <c r="CU78" s="10">
        <f>3/24000000*OO[[#This Row],[155 (08JUL1985 06:00:00)-Water Temperature (C)]]*OO[[#This Row],[97]]</f>
        <v>3.5787434645899996E-7</v>
      </c>
      <c r="CV78" s="10">
        <f>3/24000000*OO[[#This Row],[156 (08JUL1985 09:00:00)-Water Temperature (C)]]*OO[[#This Row],[98]]</f>
        <v>3.5806352709599996E-7</v>
      </c>
      <c r="CW78" s="10">
        <f>3/24000000*OO[[#This Row],[157 (08JUL1985 12:00:00)-Water Temperature (C)]]*OO[[#This Row],[99]]</f>
        <v>3.5565991760199993E-7</v>
      </c>
    </row>
    <row r="79" spans="1:101" x14ac:dyDescent="0.35">
      <c r="A79" t="s">
        <v>84</v>
      </c>
      <c r="B79">
        <v>866.85419999999999</v>
      </c>
      <c r="C79" s="10">
        <f>3/24*OO[[#This Row],[59 (26JUN1985 06:00:00)-Water Temperature (C)]]*OO[[#This Row],[1]]/SUM(OO[1])</f>
        <v>4.0608794773314471E-27</v>
      </c>
      <c r="D79" s="10">
        <f>3/24*OO[[#This Row],[60 (26JUN1985 09:00:00)-Water Temperature (C)]]*OO[[#This Row],[2]]/SUM(OO[2])</f>
        <v>9.1560736822363061E-15</v>
      </c>
      <c r="E79" s="10">
        <f>3/24*OO[[#This Row],[61 (26JUN1985 12:00:00)-Water Temperature (C)]]*OO[[#This Row],[3]]/SUM(OO[3])</f>
        <v>5.1135846713562752E-6</v>
      </c>
      <c r="F79" s="10">
        <f>3/24*OO[[#This Row],[62 (26JUN1985 15:00:00)-Water Temperature (C)]]*OO[[#This Row],[4]]/SUM(OO[4])</f>
        <v>5.7668013819794995E-3</v>
      </c>
      <c r="G79" s="10">
        <f>3/24*OO[[#This Row],[63 (26JUN1985 18:00:00)-Water Temperature (C)]]*OO[[#This Row],[5]]/SUM(OO[5])</f>
        <v>8.1089025675602777E-2</v>
      </c>
      <c r="H79" s="10">
        <f>3/24*OO[[#This Row],[64 (26JUN1985 21:00:00)-Water Temperature (C)]]*OO[[#This Row],[6]]/SUM(OO[6])</f>
        <v>0.14488996154632777</v>
      </c>
      <c r="I79" s="10">
        <f>3/24*OO[[#This Row],[65 (27JUN1985 00:00:00)-Water Temperature (C)]]*OO[[#This Row],[7]]/SUM(OO[7])</f>
        <v>8.0387051838883714E-2</v>
      </c>
      <c r="J79" s="10">
        <f>3/24*OO[[#This Row],[66 (27JUN1985 03:00:00)-Water Temperature (C)]]*OO[[#This Row],[8]]/SUM(OO[8])</f>
        <v>2.2321433177177739E-2</v>
      </c>
      <c r="K79" s="10">
        <f>3/24*OO[[#This Row],[67 (27JUN1985 06:00:00)-Water Temperature (C)]]*OO[[#This Row],[9]]/SUM(OO[9])</f>
        <v>4.2333845391744089E-3</v>
      </c>
      <c r="L79" s="10">
        <f>3/24*OO[[#This Row],[68 (27JUN1985 09:00:00)-Water Temperature (C)]]*OO[[#This Row],[10]]/SUM(OO[10])</f>
        <v>7.1772297221854239E-4</v>
      </c>
      <c r="M79" s="10">
        <f>3/24*OO[[#This Row],[69 (27JUN1985 12:00:00)-Water Temperature (C)]]*OO[[#This Row],[11]]/SUM(OO[11])</f>
        <v>1.7195849476209435E-4</v>
      </c>
      <c r="N79" s="10">
        <f>3/24*OO[[#This Row],[70 (27JUN1985 15:00:00)-Water Temperature (C)]]*OO[[#This Row],[12]]/SUM(OO[12])</f>
        <v>8.6796772453255725E-5</v>
      </c>
      <c r="O79" s="10">
        <f>3/24*OO[[#This Row],[71 (27JUN1985 18:00:00)-Water Temperature (C)]]*OO[[#This Row],[13]]/SUM(OO[13])</f>
        <v>6.9022312482304129E-5</v>
      </c>
      <c r="P79" s="10">
        <f>3/24*OO[[#This Row],[72 (27JUN1985 21:00:00)-Water Temperature (C)]]*OO[[#This Row],[14]]/SUM(OO[14])</f>
        <v>6.532290224573801E-5</v>
      </c>
      <c r="Q79" s="10">
        <f>3/24*OO[[#This Row],[73 (28JUN1985 00:00:00)-Water Temperature (C)]]*OO[[#This Row],[15]]/SUM(OO[15])</f>
        <v>6.8537282938078062E-5</v>
      </c>
      <c r="R79" s="10">
        <f>3/24*OO[[#This Row],[74 (28JUN1985 03:00:00)-Water Temperature (C)]]*OO[[#This Row],[16]]/SUM(OO[16])</f>
        <v>7.2801594633049326E-5</v>
      </c>
      <c r="S79" s="10">
        <f>3/24*OO[[#This Row],[75 (28JUN1985 06:00:00)-Water Temperature (C)]]*OO[[#This Row],[17]]/SUM(OO[17])</f>
        <v>7.3296623444680129E-5</v>
      </c>
      <c r="T79" s="10">
        <f>3/24*OO[[#This Row],[76 (28JUN1985 09:00:00)-Water Temperature (C)]]*OO[[#This Row],[18]]/SUM(OO[18])</f>
        <v>7.0581142637957131E-5</v>
      </c>
      <c r="U79" s="10">
        <f>3/24*OO[[#This Row],[77 (28JUN1985 12:00:00)-Water Temperature (C)]]*OO[[#This Row],[19]]/SUM(OO[19])</f>
        <v>6.6483209904854898E-5</v>
      </c>
      <c r="V79" s="10">
        <f>3/24000000*OO[[#This Row],[78 (28JUN1985 15:00:00)-Water Temperature (C)]]*OO[[#This Row],[20]]</f>
        <v>6.2323632767699992E-5</v>
      </c>
      <c r="W79" s="10">
        <f>3/24000000*OO[[#This Row],[79 (28JUN1985 18:00:00)-Water Temperature (C)]]*OO[[#This Row],[21]]</f>
        <v>5.8184519608600007E-5</v>
      </c>
      <c r="X79" s="10">
        <f>3/24000000*OO[[#This Row],[80 (28JUN1985 21:00:00)-Water Temperature (C)]]*OO[[#This Row],[22]]</f>
        <v>5.2881284261175E-5</v>
      </c>
      <c r="Y79" s="10">
        <f>3/24000000*OO[[#This Row],[81 (29JUN1985 00:00:00)-Water Temperature (C)]]*OO[[#This Row],[23]]</f>
        <v>4.6250008380124996E-5</v>
      </c>
      <c r="Z79" s="10">
        <f>3/24000000*OO[[#This Row],[82 (29JUN1985 03:00:00)-Water Temperature (C)]]*OO[[#This Row],[24]]</f>
        <v>3.9077685631050001E-5</v>
      </c>
      <c r="AA79" s="10">
        <f>3/24000000*OO[[#This Row],[83 (29JUN1985 06:00:00)-Water Temperature (C)]]*OO[[#This Row],[25]]</f>
        <v>3.2500198365749998E-5</v>
      </c>
      <c r="AB79" s="10">
        <f>3/24000000*OO[[#This Row],[84 (29JUN1985 09:00:00)-Water Temperature (C)]]*OO[[#This Row],[26]]</f>
        <v>2.7608637562312498E-5</v>
      </c>
      <c r="AC79" s="10">
        <f>3/24000000*OO[[#This Row],[85 (29JUN1985 12:00:00)-Water Temperature (C)]]*OO[[#This Row],[27]]</f>
        <v>2.4077360651199999E-5</v>
      </c>
      <c r="AD79" s="10">
        <f>3/24000000*OO[[#This Row],[86 (29JUN1985 15:00:00)-Water Temperature (C)]]*OO[[#This Row],[28]]</f>
        <v>2.1125724492112497E-5</v>
      </c>
      <c r="AE79" s="10">
        <f>3/24000000*OO[[#This Row],[88 (29JUN1985 21:00:00)-Water Temperature (C)]]*OO[[#This Row],[30]]</f>
        <v>1.6345142371804996E-5</v>
      </c>
      <c r="AF79" s="10">
        <f>3/24000000*OO[[#This Row],[88 (29JUN1985 21:00:00)-Water Temperature (C)]]*OO[[#This Row],[30]]</f>
        <v>1.6345142371804996E-5</v>
      </c>
      <c r="AG79" s="10">
        <f>3/24000000*OO[[#This Row],[89 (30JUN1985 00:00:00)-Water Temperature (C)]]*OO[[#This Row],[31]]</f>
        <v>1.3934371205659998E-5</v>
      </c>
      <c r="AH79" s="10">
        <f>3/24000000*OO[[#This Row],[90 (30JUN1985 03:00:00)-Water Temperature (C)]]*OO[[#This Row],[32]]</f>
        <v>1.1123402530818749E-5</v>
      </c>
      <c r="AI79" s="10">
        <f>3/24000000*OO[[#This Row],[91 (30JUN1985 06:00:00)-Water Temperature (C)]]*OO[[#This Row],[33]]</f>
        <v>8.2645014287700003E-6</v>
      </c>
      <c r="AJ79" s="10">
        <f>3/24000000*OO[[#This Row],[92 (30JUN1985 09:00:00)-Water Temperature (C)]]*OO[[#This Row],[34]]</f>
        <v>6.0007388337125001E-6</v>
      </c>
      <c r="AK79" s="10">
        <f>3/24000000*OO[[#This Row],[93 (30JUN1985 12:00:00)-Water Temperature (C)]]*OO[[#This Row],[35]]</f>
        <v>4.4902188299787493E-6</v>
      </c>
      <c r="AL79" s="10">
        <f>3/24000000*OO[[#This Row],[94 (30JUN1985 15:00:00)-Water Temperature (C)]]*OO[[#This Row],[36]]</f>
        <v>3.5737782325187499E-6</v>
      </c>
      <c r="AM79" s="10">
        <f>3/24000000*OO[[#This Row],[95 (30JUN1985 18:00:00)-Water Temperature (C)]]*OO[[#This Row],[37]]</f>
        <v>3.0323809322249997E-6</v>
      </c>
      <c r="AN79" s="10">
        <f>3/24000000*OO[[#This Row],[96 (30JUN1985 21:00:00)-Water Temperature (C)]]*OO[[#This Row],[38]]</f>
        <v>2.6642270213999998E-6</v>
      </c>
      <c r="AO79" s="10">
        <f>3/24000000*OO[[#This Row],[97 (01JUL1985 00:00:00)-Water Temperature (C)]]*OO[[#This Row],[39]]</f>
        <v>2.3684194587300002E-6</v>
      </c>
      <c r="AP79" s="10">
        <f>3/24000000*OO[[#This Row],[98 (01JUL1985 03:00:00)-Water Temperature (C)]]*OO[[#This Row],[40]]</f>
        <v>2.111364641985E-6</v>
      </c>
      <c r="AQ79" s="10">
        <f>3/24000000*OO[[#This Row],[99 (01JUL1985 06:00:00)-Water Temperature (C)]]*OO[[#This Row],[41]]</f>
        <v>1.8992998176399997E-6</v>
      </c>
      <c r="AR79" s="10">
        <f>3/24000000*OO[[#This Row],[100 (01JUL1985 09:00:00)-Water Temperature (C)]]*OO[[#This Row],[42]]</f>
        <v>1.7812872992249999E-6</v>
      </c>
      <c r="AS79" s="10">
        <f>3/24000000*OO[[#This Row],[101 (01JUL1985 12:00:00)-Water Temperature (C)]]*OO[[#This Row],[43]]</f>
        <v>1.705895800437E-6</v>
      </c>
      <c r="AT79" s="10">
        <f>3/24000000*OO[[#This Row],[102 (01JUL1985 15:00:00)-Water Temperature (C)]]*OO[[#This Row],[44]]</f>
        <v>1.6344577370878749E-6</v>
      </c>
      <c r="AU79" s="10">
        <f>3/24000000*OO[[#This Row],[103 (01JUL1985 18:00:00)-Water Temperature (C)]]*OO[[#This Row],[45]]</f>
        <v>1.5490934033174999E-6</v>
      </c>
      <c r="AV79" s="10">
        <f>3/24000000*OO[[#This Row],[104 (01JUL1985 21:00:00)-Water Temperature (C)]]*OO[[#This Row],[46]]</f>
        <v>1.4499861809523748E-6</v>
      </c>
      <c r="AW79" s="10">
        <f>3/24000000*OO[[#This Row],[105 (02JUL1985 00:00:00)-Water Temperature (C)]]*OO[[#This Row],[47]]</f>
        <v>1.3620476826284999E-6</v>
      </c>
      <c r="AX79" s="10">
        <f>3/24000000*OO[[#This Row],[106 (02JUL1985 03:00:00)-Water Temperature (C)]]*OO[[#This Row],[48]]</f>
        <v>1.3090495740092499E-6</v>
      </c>
      <c r="AY79" s="10">
        <f>3/24000000*OO[[#This Row],[107 (02JUL1985 06:00:00)-Water Temperature (C)]]*OO[[#This Row],[49]]</f>
        <v>1.2822216173081249E-6</v>
      </c>
      <c r="AZ79" s="10">
        <f>3/24000000*OO[[#This Row],[108 (02JUL1985 09:00:00)-Water Temperature (C)]]*OO[[#This Row],[50]]</f>
        <v>1.2841837871629999E-6</v>
      </c>
      <c r="BA79" s="10">
        <f>3/24000000*OO[[#This Row],[109 (02JUL1985 12:00:00)-Water Temperature (C)]]*OO[[#This Row],[51]]</f>
        <v>1.2795311319669999E-6</v>
      </c>
      <c r="BB79" s="10">
        <f>3/24000000*OO[[#This Row],[110 (02JUL1985 15:00:00)-Water Temperature (C)]]*OO[[#This Row],[52]]</f>
        <v>1.2607469438025E-6</v>
      </c>
      <c r="BC79" s="10">
        <f>3/24000000*OO[[#This Row],[111 (02JUL1985 18:00:00)-Water Temperature (C)]]*OO[[#This Row],[53]]</f>
        <v>1.2389988465787498E-6</v>
      </c>
      <c r="BD79" s="10">
        <f>3/24000000*OO[[#This Row],[112 (02JUL1985 21:00:00)-Water Temperature (C)]]*OO[[#This Row],[54]]</f>
        <v>1.2011834102544999E-6</v>
      </c>
      <c r="BE79" s="10">
        <f>3/24000000*OO[[#This Row],[113 (03JUL1985 00:00:00)-Water Temperature (C)]]*OO[[#This Row],[55]]</f>
        <v>1.1455794656832498E-6</v>
      </c>
      <c r="BF79" s="10">
        <f>3/24000000*OO[[#This Row],[114 (03JUL1985 03:00:00)-Water Temperature (C)]]*OO[[#This Row],[56]]</f>
        <v>1.0921079897759999E-6</v>
      </c>
      <c r="BG79" s="10">
        <f>3/24000000*OO[[#This Row],[115 (03JUL1985 06:00:00)-Water Temperature (C)]]*OO[[#This Row],[57]]</f>
        <v>1.0409408025064999E-6</v>
      </c>
      <c r="BH79" s="10">
        <f>3/24000000*OO[[#This Row],[116 (03JUL1985 09:00:00)-Water Temperature (C)]]*OO[[#This Row],[58]]</f>
        <v>1.007112880821125E-6</v>
      </c>
      <c r="BI79" s="10">
        <f>3/24000000*OO[[#This Row],[117 (03JUL1985 12:00:00)-Water Temperature (C)]]*OO[[#This Row],[59]]</f>
        <v>9.8538428522000006E-7</v>
      </c>
      <c r="BJ79" s="10">
        <f>3/24000000*OO[[#This Row],[118 (03JUL1985 15:00:00)-Water Temperature (C)]]*OO[[#This Row],[60]]</f>
        <v>9.6350580151950007E-7</v>
      </c>
      <c r="BK79" s="10">
        <f>3/24000000*OO[[#This Row],[119 (03JUL1985 18:00:00)-Water Temperature (C)]]*OO[[#This Row],[61]]</f>
        <v>9.3963342424650012E-7</v>
      </c>
      <c r="BL79" s="10">
        <f>3/24000000*OO[[#This Row],[120 (03JUL1985 21:00:00)-Water Temperature (C)]]*OO[[#This Row],[62]]</f>
        <v>9.0067064049100004E-7</v>
      </c>
      <c r="BM79" s="10">
        <f>3/24000000*OO[[#This Row],[121 (04JUL1985 00:00:00)-Water Temperature (C)]]*OO[[#This Row],[63]]</f>
        <v>8.5197442615174991E-7</v>
      </c>
      <c r="BN79" s="10">
        <f>3/24000000*OO[[#This Row],[122 (04JUL1985 03:00:00)-Water Temperature (C)]]*OO[[#This Row],[64]]</f>
        <v>8.0942648704000005E-7</v>
      </c>
      <c r="BO79" s="10">
        <f>3/24000000*OO[[#This Row],[123 (04JUL1985 06:00:00)-Water Temperature (C)]]*OO[[#This Row],[65]]</f>
        <v>7.7487976367962499E-7</v>
      </c>
      <c r="BP79" s="10">
        <f>3/24000000*OO[[#This Row],[124 (04JUL1985 09:00:00)-Water Temperature (C)]]*OO[[#This Row],[66]]</f>
        <v>7.5020100869999987E-7</v>
      </c>
      <c r="BQ79" s="10">
        <f>3/24000000*OO[[#This Row],[125 (04JUL1985 12:00:00)-Water Temperature (C)]]*OO[[#This Row],[67]]</f>
        <v>7.1969067131774991E-7</v>
      </c>
      <c r="BR79" s="10">
        <f>3/24000000*OO[[#This Row],[126 (04JUL1985 15:00:00)-Water Temperature (C)]]*OO[[#This Row],[68]]</f>
        <v>6.8338399771012486E-7</v>
      </c>
      <c r="BS79" s="10">
        <f>3/24000000*OO[[#This Row],[127 (04JUL1985 18:00:00)-Water Temperature (C)]]*OO[[#This Row],[69]]</f>
        <v>6.3894910750487502E-7</v>
      </c>
      <c r="BT79" s="10">
        <f>3/24000000*OO[[#This Row],[128 (04JUL1985 21:00:00)-Water Temperature (C)]]*OO[[#This Row],[70]]</f>
        <v>5.9113698562800003E-7</v>
      </c>
      <c r="BU79" s="10">
        <f>3/24000000*OO[[#This Row],[129 (05JUL1985 00:00:00)-Water Temperature (C)]]*OO[[#This Row],[71]]</f>
        <v>5.5078955394199994E-7</v>
      </c>
      <c r="BV79" s="10">
        <f>3/24000000*OO[[#This Row],[130 (05JUL1985 03:00:00)-Water Temperature (C)]]*OO[[#This Row],[72]]</f>
        <v>5.2166990084774995E-7</v>
      </c>
      <c r="BW79" s="10">
        <f>3/24000000*OO[[#This Row],[131 (05JUL1985 06:00:00)-Water Temperature (C)]]*OO[[#This Row],[73]]</f>
        <v>4.9959642799799996E-7</v>
      </c>
      <c r="BX79" s="10">
        <f>3/24000000*OO[[#This Row],[132 (05JUL1985 09:00:00)-Water Temperature (C)]]*OO[[#This Row],[74]]</f>
        <v>4.8934651239074993E-7</v>
      </c>
      <c r="BY79" s="10">
        <f>3/24000000*OO[[#This Row],[133 (05JUL1985 12:00:00)-Water Temperature (C)]]*OO[[#This Row],[75]]</f>
        <v>4.7741134606549994E-7</v>
      </c>
      <c r="BZ79" s="10">
        <f>3/24000000*OO[[#This Row],[134 (05JUL1985 15:00:00)-Water Temperature (C)]]*OO[[#This Row],[76]]</f>
        <v>4.6419737931437496E-7</v>
      </c>
      <c r="CA79" s="10">
        <f>3/24000000*OO[[#This Row],[135 (05JUL1985 18:00:00)-Water Temperature (C)]]*OO[[#This Row],[77]]</f>
        <v>4.5240682013149998E-7</v>
      </c>
      <c r="CB79" s="10">
        <f>3/24000000*OO[[#This Row],[136 (05JUL1985 21:00:00)-Water Temperature (C)]]*OO[[#This Row],[78]]</f>
        <v>4.3843208942649999E-7</v>
      </c>
      <c r="CC79" s="10">
        <f>3/24000000*OO[[#This Row],[137 (06JUL1985 00:00:00)-Water Temperature (C)]]*OO[[#This Row],[79]]</f>
        <v>4.2362625568999998E-7</v>
      </c>
      <c r="CD79" s="10">
        <f>3/24000000*OO[[#This Row],[138 (06JUL1985 03:00:00)-Water Temperature (C)]]*OO[[#This Row],[80]]</f>
        <v>4.1381745041599995E-7</v>
      </c>
      <c r="CE79" s="10">
        <f>3/24000000*OO[[#This Row],[139 (06JUL1985 06:00:00)-Water Temperature (C)]]*OO[[#This Row],[81]]</f>
        <v>4.0830740707899996E-7</v>
      </c>
      <c r="CF79" s="10">
        <f>3/24000000*OO[[#This Row],[140 (06JUL1985 09:00:00)-Water Temperature (C)]]*OO[[#This Row],[82]]</f>
        <v>4.13603213113375E-7</v>
      </c>
      <c r="CG79" s="10">
        <f>3/24000000*OO[[#This Row],[141 (06JUL1985 12:00:00)-Water Temperature (C)]]*OO[[#This Row],[83]]</f>
        <v>4.2093139740874997E-7</v>
      </c>
      <c r="CH79" s="10">
        <f>3/24000000*OO[[#This Row],[142 (06JUL1985 15:00:00)-Water Temperature (C)]]*OO[[#This Row],[84]]</f>
        <v>4.2745293411712494E-7</v>
      </c>
      <c r="CI79" s="10">
        <f>3/24000000*OO[[#This Row],[143 (06JUL1985 18:00:00)-Water Temperature (C)]]*OO[[#This Row],[85]]</f>
        <v>4.3378666995599999E-7</v>
      </c>
      <c r="CJ79" s="10">
        <f>3/24000000*OO[[#This Row],[144 (06JUL1985 21:00:00)-Water Temperature (C)]]*OO[[#This Row],[86]]</f>
        <v>4.2976176890524996E-7</v>
      </c>
      <c r="CK79" s="10">
        <f>3/24000000*OO[[#This Row],[145 (07JUL1985 00:00:00)-Water Temperature (C)]]*OO[[#This Row],[87]]</f>
        <v>4.1250675778899988E-7</v>
      </c>
      <c r="CL79" s="10">
        <f>3/24000000*OO[[#This Row],[146 (07JUL1985 03:00:00)-Water Temperature (C)]]*OO[[#This Row],[88]]</f>
        <v>3.8990562535449995E-7</v>
      </c>
      <c r="CM79" s="10">
        <f>3/24000000*OO[[#This Row],[147 (07JUL1985 06:00:00)-Water Temperature (C)]]*OO[[#This Row],[89]]</f>
        <v>3.6528440888549994E-7</v>
      </c>
      <c r="CN79" s="10">
        <f>3/24000000*OO[[#This Row],[148 (07JUL1985 09:00:00)-Water Temperature (C)]]*OO[[#This Row],[90]]</f>
        <v>3.4838970572399993E-7</v>
      </c>
      <c r="CO79" s="10">
        <f>3/24000000*OO[[#This Row],[149 (07JUL1985 12:00:00)-Water Temperature (C)]]*OO[[#This Row],[91]]</f>
        <v>3.3753312952500002E-7</v>
      </c>
      <c r="CP79" s="10">
        <f>3/24000000*OO[[#This Row],[150 (07JUL1985 15:00:00)-Water Temperature (C)]]*OO[[#This Row],[92]]</f>
        <v>3.2788170886625E-7</v>
      </c>
      <c r="CQ79" s="10">
        <f>3/24000000*OO[[#This Row],[151 (07JUL1985 18:00:00)-Water Temperature (C)]]*OO[[#This Row],[93]]</f>
        <v>3.1804311543725009E-7</v>
      </c>
      <c r="CR79" s="10">
        <f>3/24000000*OO[[#This Row],[152 (07JUL1985 21:00:00)-Water Temperature (C)]]*OO[[#This Row],[94]]</f>
        <v>3.0380828518499998E-7</v>
      </c>
      <c r="CS79" s="10">
        <f>3/24000000*OO[[#This Row],[153 (08JUL1985 00:00:00)-Water Temperature (C)]]*OO[[#This Row],[95]]</f>
        <v>2.9175970885312503E-7</v>
      </c>
      <c r="CT79" s="10">
        <f>3/24000000*OO[[#This Row],[154 (08JUL1985 03:00:00)-Water Temperature (C)]]*OO[[#This Row],[96]]</f>
        <v>2.8974685406175001E-7</v>
      </c>
      <c r="CU79" s="10">
        <f>3/24000000*OO[[#This Row],[155 (08JUL1985 06:00:00)-Water Temperature (C)]]*OO[[#This Row],[97]]</f>
        <v>2.9352983582949999E-7</v>
      </c>
      <c r="CV79" s="10">
        <f>3/24000000*OO[[#This Row],[156 (08JUL1985 09:00:00)-Water Temperature (C)]]*OO[[#This Row],[98]]</f>
        <v>2.9523713158400001E-7</v>
      </c>
      <c r="CW79" s="10">
        <f>3/24000000*OO[[#This Row],[157 (08JUL1985 12:00:00)-Water Temperature (C)]]*OO[[#This Row],[99]]</f>
        <v>2.9466820068749992E-7</v>
      </c>
    </row>
    <row r="80" spans="1:101" x14ac:dyDescent="0.35">
      <c r="A80" t="s">
        <v>85</v>
      </c>
      <c r="B80">
        <v>809.36289999999997</v>
      </c>
      <c r="C80" s="10">
        <f>3/24*OO[[#This Row],[59 (26JUN1985 06:00:00)-Water Temperature (C)]]*OO[[#This Row],[1]]/SUM(OO[1])</f>
        <v>2.4948847573234699E-28</v>
      </c>
      <c r="D80" s="10">
        <f>3/24*OO[[#This Row],[60 (26JUN1985 09:00:00)-Water Temperature (C)]]*OO[[#This Row],[2]]/SUM(OO[2])</f>
        <v>8.8497877647233695E-16</v>
      </c>
      <c r="E80" s="10">
        <f>3/24*OO[[#This Row],[61 (26JUN1985 12:00:00)-Water Temperature (C)]]*OO[[#This Row],[3]]/SUM(OO[3])</f>
        <v>1.2399017763298046E-6</v>
      </c>
      <c r="F80" s="10">
        <f>3/24*OO[[#This Row],[62 (26JUN1985 15:00:00)-Water Temperature (C)]]*OO[[#This Row],[4]]/SUM(OO[4])</f>
        <v>2.6595610674463935E-3</v>
      </c>
      <c r="G80" s="10">
        <f>3/24*OO[[#This Row],[63 (26JUN1985 18:00:00)-Water Temperature (C)]]*OO[[#This Row],[5]]/SUM(OO[5])</f>
        <v>4.9622763742679384E-2</v>
      </c>
      <c r="H80" s="10">
        <f>3/24*OO[[#This Row],[64 (26JUN1985 21:00:00)-Water Temperature (C)]]*OO[[#This Row],[6]]/SUM(OO[6])</f>
        <v>0.10756242038359701</v>
      </c>
      <c r="I80" s="10">
        <f>3/24*OO[[#This Row],[65 (27JUN1985 00:00:00)-Water Temperature (C)]]*OO[[#This Row],[7]]/SUM(OO[7])</f>
        <v>6.8378498642732044E-2</v>
      </c>
      <c r="J80" s="10">
        <f>3/24*OO[[#This Row],[66 (27JUN1985 03:00:00)-Water Temperature (C)]]*OO[[#This Row],[8]]/SUM(OO[8])</f>
        <v>2.0912236010923405E-2</v>
      </c>
      <c r="K80" s="10">
        <f>3/24*OO[[#This Row],[67 (27JUN1985 06:00:00)-Water Temperature (C)]]*OO[[#This Row],[9]]/SUM(OO[9])</f>
        <v>4.203553955237747E-3</v>
      </c>
      <c r="L80" s="10">
        <f>3/24*OO[[#This Row],[68 (27JUN1985 09:00:00)-Water Temperature (C)]]*OO[[#This Row],[10]]/SUM(OO[10])</f>
        <v>7.1738333078036679E-4</v>
      </c>
      <c r="M80" s="10">
        <f>3/24*OO[[#This Row],[69 (27JUN1985 12:00:00)-Water Temperature (C)]]*OO[[#This Row],[11]]/SUM(OO[11])</f>
        <v>1.563960114301241E-4</v>
      </c>
      <c r="N80" s="10">
        <f>3/24*OO[[#This Row],[70 (27JUN1985 15:00:00)-Water Temperature (C)]]*OO[[#This Row],[12]]/SUM(OO[12])</f>
        <v>6.9528262984909663E-5</v>
      </c>
      <c r="O80" s="10">
        <f>3/24*OO[[#This Row],[71 (27JUN1985 18:00:00)-Water Temperature (C)]]*OO[[#This Row],[13]]/SUM(OO[13])</f>
        <v>5.2721710795372097E-5</v>
      </c>
      <c r="P80" s="10">
        <f>3/24*OO[[#This Row],[72 (27JUN1985 21:00:00)-Water Temperature (C)]]*OO[[#This Row],[14]]/SUM(OO[14])</f>
        <v>4.8786536352345035E-5</v>
      </c>
      <c r="Q80" s="10">
        <f>3/24*OO[[#This Row],[73 (28JUN1985 00:00:00)-Water Temperature (C)]]*OO[[#This Row],[15]]/SUM(OO[15])</f>
        <v>5.0511591138932954E-5</v>
      </c>
      <c r="R80" s="10">
        <f>3/24*OO[[#This Row],[74 (28JUN1985 03:00:00)-Water Temperature (C)]]*OO[[#This Row],[16]]/SUM(OO[16])</f>
        <v>5.3755649033674945E-5</v>
      </c>
      <c r="S80" s="10">
        <f>3/24*OO[[#This Row],[75 (28JUN1985 06:00:00)-Water Temperature (C)]]*OO[[#This Row],[17]]/SUM(OO[17])</f>
        <v>5.4595606331709797E-5</v>
      </c>
      <c r="T80" s="10">
        <f>3/24*OO[[#This Row],[76 (28JUN1985 09:00:00)-Water Temperature (C)]]*OO[[#This Row],[18]]/SUM(OO[18])</f>
        <v>5.2983105543111655E-5</v>
      </c>
      <c r="U80" s="10">
        <f>3/24*OO[[#This Row],[77 (28JUN1985 12:00:00)-Water Temperature (C)]]*OO[[#This Row],[19]]/SUM(OO[19])</f>
        <v>5.0127189124972481E-5</v>
      </c>
      <c r="V80" s="10">
        <f>3/24000000*OO[[#This Row],[78 (28JUN1985 15:00:00)-Water Temperature (C)]]*OO[[#This Row],[20]]</f>
        <v>4.6965800748150006E-5</v>
      </c>
      <c r="W80" s="10">
        <f>3/24000000*OO[[#This Row],[79 (28JUN1985 18:00:00)-Water Temperature (C)]]*OO[[#This Row],[21]]</f>
        <v>4.3790269961100003E-5</v>
      </c>
      <c r="X80" s="10">
        <f>3/24000000*OO[[#This Row],[80 (28JUN1985 21:00:00)-Water Temperature (C)]]*OO[[#This Row],[22]]</f>
        <v>3.9809651853449993E-5</v>
      </c>
      <c r="Y80" s="10">
        <f>3/24000000*OO[[#This Row],[81 (29JUN1985 00:00:00)-Water Temperature (C)]]*OO[[#This Row],[23]]</f>
        <v>3.4981613752799996E-5</v>
      </c>
      <c r="Z80" s="10">
        <f>3/24000000*OO[[#This Row],[82 (29JUN1985 03:00:00)-Water Temperature (C)]]*OO[[#This Row],[24]]</f>
        <v>2.9683728523499997E-5</v>
      </c>
      <c r="AA80" s="10">
        <f>3/24000000*OO[[#This Row],[83 (29JUN1985 06:00:00)-Water Temperature (C)]]*OO[[#This Row],[25]]</f>
        <v>2.4728463074724997E-5</v>
      </c>
      <c r="AB80" s="10">
        <f>3/24000000*OO[[#This Row],[84 (29JUN1985 09:00:00)-Water Temperature (C)]]*OO[[#This Row],[26]]</f>
        <v>2.0993308925424999E-5</v>
      </c>
      <c r="AC80" s="10">
        <f>3/24000000*OO[[#This Row],[85 (29JUN1985 12:00:00)-Water Temperature (C)]]*OO[[#This Row],[27]]</f>
        <v>1.8279578998399998E-5</v>
      </c>
      <c r="AD80" s="10">
        <f>3/24000000*OO[[#This Row],[86 (29JUN1985 15:00:00)-Water Temperature (C)]]*OO[[#This Row],[28]]</f>
        <v>1.6015573663818747E-5</v>
      </c>
      <c r="AE80" s="10">
        <f>3/24000000*OO[[#This Row],[88 (29JUN1985 21:00:00)-Water Temperature (C)]]*OO[[#This Row],[30]]</f>
        <v>1.2354753775949999E-5</v>
      </c>
      <c r="AF80" s="10">
        <f>3/24000000*OO[[#This Row],[88 (29JUN1985 21:00:00)-Water Temperature (C)]]*OO[[#This Row],[30]]</f>
        <v>1.2354753775949999E-5</v>
      </c>
      <c r="AG80" s="10">
        <f>3/24000000*OO[[#This Row],[89 (30JUN1985 00:00:00)-Water Temperature (C)]]*OO[[#This Row],[31]]</f>
        <v>1.059976475026875E-5</v>
      </c>
      <c r="AH80" s="10">
        <f>3/24000000*OO[[#This Row],[90 (30JUN1985 03:00:00)-Water Temperature (C)]]*OO[[#This Row],[32]]</f>
        <v>8.5781473056750006E-6</v>
      </c>
      <c r="AI80" s="10">
        <f>3/24000000*OO[[#This Row],[91 (30JUN1985 06:00:00)-Water Temperature (C)]]*OO[[#This Row],[33]]</f>
        <v>6.4587816395450004E-6</v>
      </c>
      <c r="AJ80" s="10">
        <f>3/24000000*OO[[#This Row],[92 (30JUN1985 09:00:00)-Water Temperature (C)]]*OO[[#This Row],[34]]</f>
        <v>4.7150924941412496E-6</v>
      </c>
      <c r="AK80" s="10">
        <f>3/24000000*OO[[#This Row],[93 (30JUN1985 12:00:00)-Water Temperature (C)]]*OO[[#This Row],[35]]</f>
        <v>3.5090907487999996E-6</v>
      </c>
      <c r="AL80" s="10">
        <f>3/24000000*OO[[#This Row],[94 (30JUN1985 15:00:00)-Water Temperature (C)]]*OO[[#This Row],[36]]</f>
        <v>2.7585663097050001E-6</v>
      </c>
      <c r="AM80" s="10">
        <f>3/24000000*OO[[#This Row],[95 (30JUN1985 18:00:00)-Water Temperature (C)]]*OO[[#This Row],[37]]</f>
        <v>2.3101356289462499E-6</v>
      </c>
      <c r="AN80" s="10">
        <f>3/24000000*OO[[#This Row],[96 (30JUN1985 21:00:00)-Water Temperature (C)]]*OO[[#This Row],[38]]</f>
        <v>2.0118483623062501E-6</v>
      </c>
      <c r="AO80" s="10">
        <f>3/24000000*OO[[#This Row],[97 (01JUL1985 00:00:00)-Water Temperature (C)]]*OO[[#This Row],[39]]</f>
        <v>1.7827636808962497E-6</v>
      </c>
      <c r="AP80" s="10">
        <f>3/24000000*OO[[#This Row],[98 (01JUL1985 03:00:00)-Water Temperature (C)]]*OO[[#This Row],[40]]</f>
        <v>1.5882987421192499E-6</v>
      </c>
      <c r="AQ80" s="10">
        <f>3/24000000*OO[[#This Row],[99 (01JUL1985 06:00:00)-Water Temperature (C)]]*OO[[#This Row],[41]]</f>
        <v>1.4282335868279999E-6</v>
      </c>
      <c r="AR80" s="10">
        <f>3/24000000*OO[[#This Row],[100 (01JUL1985 09:00:00)-Water Temperature (C)]]*OO[[#This Row],[42]]</f>
        <v>1.3364565448214997E-6</v>
      </c>
      <c r="AS80" s="10">
        <f>3/24000000*OO[[#This Row],[101 (01JUL1985 12:00:00)-Water Temperature (C)]]*OO[[#This Row],[43]]</f>
        <v>1.2756656956875001E-6</v>
      </c>
      <c r="AT80" s="10">
        <f>3/24000000*OO[[#This Row],[102 (01JUL1985 15:00:00)-Water Temperature (C)]]*OO[[#This Row],[44]]</f>
        <v>1.221749067825E-6</v>
      </c>
      <c r="AU80" s="10">
        <f>3/24000000*OO[[#This Row],[103 (01JUL1985 18:00:00)-Water Temperature (C)]]*OO[[#This Row],[45]]</f>
        <v>1.1579235786119999E-6</v>
      </c>
      <c r="AV80" s="10">
        <f>3/24000000*OO[[#This Row],[104 (01JUL1985 21:00:00)-Water Temperature (C)]]*OO[[#This Row],[46]]</f>
        <v>1.08313053044E-6</v>
      </c>
      <c r="AW80" s="10">
        <f>3/24000000*OO[[#This Row],[105 (02JUL1985 00:00:00)-Water Temperature (C)]]*OO[[#This Row],[47]]</f>
        <v>1.014038317875E-6</v>
      </c>
      <c r="AX80" s="10">
        <f>3/24000000*OO[[#This Row],[106 (02JUL1985 03:00:00)-Water Temperature (C)]]*OO[[#This Row],[48]]</f>
        <v>9.7029616730300001E-7</v>
      </c>
      <c r="AY80" s="10">
        <f>3/24000000*OO[[#This Row],[107 (02JUL1985 06:00:00)-Water Temperature (C)]]*OO[[#This Row],[49]]</f>
        <v>9.5005490000574987E-7</v>
      </c>
      <c r="AZ80" s="10">
        <f>3/24000000*OO[[#This Row],[108 (02JUL1985 09:00:00)-Water Temperature (C)]]*OO[[#This Row],[50]]</f>
        <v>9.5389287817599977E-7</v>
      </c>
      <c r="BA80" s="10">
        <f>3/24000000*OO[[#This Row],[109 (02JUL1985 12:00:00)-Water Temperature (C)]]*OO[[#This Row],[51]]</f>
        <v>9.5182497675037495E-7</v>
      </c>
      <c r="BB80" s="10">
        <f>3/24000000*OO[[#This Row],[110 (02JUL1985 15:00:00)-Water Temperature (C)]]*OO[[#This Row],[52]]</f>
        <v>9.3888745064774994E-7</v>
      </c>
      <c r="BC80" s="10">
        <f>3/24000000*OO[[#This Row],[111 (02JUL1985 18:00:00)-Water Temperature (C)]]*OO[[#This Row],[53]]</f>
        <v>9.2244607359175003E-7</v>
      </c>
      <c r="BD80" s="10">
        <f>3/24000000*OO[[#This Row],[112 (02JUL1985 21:00:00)-Water Temperature (C)]]*OO[[#This Row],[54]]</f>
        <v>8.9335159895925006E-7</v>
      </c>
      <c r="BE80" s="10">
        <f>3/24000000*OO[[#This Row],[113 (03JUL1985 00:00:00)-Water Temperature (C)]]*OO[[#This Row],[55]]</f>
        <v>8.5175801948599999E-7</v>
      </c>
      <c r="BF80" s="10">
        <f>3/24000000*OO[[#This Row],[114 (03JUL1985 03:00:00)-Water Temperature (C)]]*OO[[#This Row],[56]]</f>
        <v>8.1164015945212499E-7</v>
      </c>
      <c r="BG80" s="10">
        <f>3/24000000*OO[[#This Row],[115 (03JUL1985 06:00:00)-Water Temperature (C)]]*OO[[#This Row],[57]]</f>
        <v>7.7480528996249995E-7</v>
      </c>
      <c r="BH80" s="10">
        <f>3/24000000*OO[[#This Row],[116 (03JUL1985 09:00:00)-Water Temperature (C)]]*OO[[#This Row],[58]]</f>
        <v>7.515792097695E-7</v>
      </c>
      <c r="BI80" s="10">
        <f>3/24000000*OO[[#This Row],[117 (03JUL1985 12:00:00)-Water Temperature (C)]]*OO[[#This Row],[59]]</f>
        <v>7.3536966273599989E-7</v>
      </c>
      <c r="BJ80" s="10">
        <f>3/24000000*OO[[#This Row],[118 (03JUL1985 15:00:00)-Water Temperature (C)]]*OO[[#This Row],[60]]</f>
        <v>7.1868165333975004E-7</v>
      </c>
      <c r="BK80" s="10">
        <f>3/24000000*OO[[#This Row],[119 (03JUL1985 18:00:00)-Water Temperature (C)]]*OO[[#This Row],[61]]</f>
        <v>7.0061291824999994E-7</v>
      </c>
      <c r="BL80" s="10">
        <f>3/24000000*OO[[#This Row],[120 (03JUL1985 21:00:00)-Water Temperature (C)]]*OO[[#This Row],[62]]</f>
        <v>6.7091241905712491E-7</v>
      </c>
      <c r="BM80" s="10">
        <f>3/24000000*OO[[#This Row],[121 (04JUL1985 00:00:00)-Water Temperature (C)]]*OO[[#This Row],[63]]</f>
        <v>6.3458008601399998E-7</v>
      </c>
      <c r="BN80" s="10">
        <f>3/24000000*OO[[#This Row],[122 (04JUL1985 03:00:00)-Water Temperature (C)]]*OO[[#This Row],[64]]</f>
        <v>6.0202293136837492E-7</v>
      </c>
      <c r="BO80" s="10">
        <f>3/24000000*OO[[#This Row],[123 (04JUL1985 06:00:00)-Water Temperature (C)]]*OO[[#This Row],[65]]</f>
        <v>5.763504663E-7</v>
      </c>
      <c r="BP80" s="10">
        <f>3/24000000*OO[[#This Row],[124 (04JUL1985 09:00:00)-Water Temperature (C)]]*OO[[#This Row],[66]]</f>
        <v>5.5900756954350006E-7</v>
      </c>
      <c r="BQ80" s="10">
        <f>3/24000000*OO[[#This Row],[125 (04JUL1985 12:00:00)-Water Temperature (C)]]*OO[[#This Row],[67]]</f>
        <v>5.3697867739037509E-7</v>
      </c>
      <c r="BR80" s="10">
        <f>3/24000000*OO[[#This Row],[126 (04JUL1985 15:00:00)-Water Temperature (C)]]*OO[[#This Row],[68]]</f>
        <v>5.1132863506575007E-7</v>
      </c>
      <c r="BS80" s="10">
        <f>3/24000000*OO[[#This Row],[127 (04JUL1985 18:00:00)-Water Temperature (C)]]*OO[[#This Row],[69]]</f>
        <v>4.7815042984349997E-7</v>
      </c>
      <c r="BT80" s="10">
        <f>3/24000000*OO[[#This Row],[128 (04JUL1985 21:00:00)-Water Temperature (C)]]*OO[[#This Row],[70]]</f>
        <v>4.4235717652437504E-7</v>
      </c>
      <c r="BU80" s="10">
        <f>3/24000000*OO[[#This Row],[129 (05JUL1985 00:00:00)-Water Temperature (C)]]*OO[[#This Row],[71]]</f>
        <v>4.1114313356E-7</v>
      </c>
      <c r="BV80" s="10">
        <f>3/24000000*OO[[#This Row],[130 (05JUL1985 03:00:00)-Water Temperature (C)]]*OO[[#This Row],[72]]</f>
        <v>3.8833276955200001E-7</v>
      </c>
      <c r="BW80" s="10">
        <f>3/24000000*OO[[#This Row],[131 (05JUL1985 06:00:00)-Water Temperature (C)]]*OO[[#This Row],[73]]</f>
        <v>3.7147500257812499E-7</v>
      </c>
      <c r="BX80" s="10">
        <f>3/24000000*OO[[#This Row],[132 (05JUL1985 09:00:00)-Water Temperature (C)]]*OO[[#This Row],[74]]</f>
        <v>3.6427786388437504E-7</v>
      </c>
      <c r="BY80" s="10">
        <f>3/24000000*OO[[#This Row],[133 (05JUL1985 12:00:00)-Water Temperature (C)]]*OO[[#This Row],[75]]</f>
        <v>3.5510569439262503E-7</v>
      </c>
      <c r="BZ80" s="10">
        <f>3/24000000*OO[[#This Row],[134 (05JUL1985 15:00:00)-Water Temperature (C)]]*OO[[#This Row],[76]]</f>
        <v>3.4585851115312497E-7</v>
      </c>
      <c r="CA80" s="10">
        <f>3/24000000*OO[[#This Row],[135 (05JUL1985 18:00:00)-Water Temperature (C)]]*OO[[#This Row],[77]]</f>
        <v>3.3654455521562497E-7</v>
      </c>
      <c r="CB80" s="10">
        <f>3/24000000*OO[[#This Row],[136 (05JUL1985 21:00:00)-Water Temperature (C)]]*OO[[#This Row],[78]]</f>
        <v>3.2563182843962503E-7</v>
      </c>
      <c r="CC80" s="10">
        <f>3/24000000*OO[[#This Row],[137 (06JUL1985 00:00:00)-Water Temperature (C)]]*OO[[#This Row],[79]]</f>
        <v>3.1397846531099995E-7</v>
      </c>
      <c r="CD80" s="10">
        <f>3/24000000*OO[[#This Row],[138 (06JUL1985 03:00:00)-Water Temperature (C)]]*OO[[#This Row],[80]]</f>
        <v>3.0606699955162497E-7</v>
      </c>
      <c r="CE80" s="10">
        <f>3/24000000*OO[[#This Row],[139 (06JUL1985 06:00:00)-Water Temperature (C)]]*OO[[#This Row],[81]]</f>
        <v>3.0231185376849998E-7</v>
      </c>
      <c r="CF80" s="10">
        <f>3/24000000*OO[[#This Row],[140 (06JUL1985 09:00:00)-Water Temperature (C)]]*OO[[#This Row],[82]]</f>
        <v>3.0657979361749996E-7</v>
      </c>
      <c r="CG80" s="10">
        <f>3/24000000*OO[[#This Row],[141 (06JUL1985 12:00:00)-Water Temperature (C)]]*OO[[#This Row],[83]]</f>
        <v>3.1174500878499998E-7</v>
      </c>
      <c r="CH80" s="10">
        <f>3/24000000*OO[[#This Row],[142 (06JUL1985 15:00:00)-Water Temperature (C)]]*OO[[#This Row],[84]]</f>
        <v>3.1693477472549994E-7</v>
      </c>
      <c r="CI80" s="10">
        <f>3/24000000*OO[[#This Row],[143 (06JUL1985 18:00:00)-Water Temperature (C)]]*OO[[#This Row],[85]]</f>
        <v>3.2168939225774999E-7</v>
      </c>
      <c r="CJ80" s="10">
        <f>3/24000000*OO[[#This Row],[144 (06JUL1985 21:00:00)-Water Temperature (C)]]*OO[[#This Row],[86]]</f>
        <v>3.1864510901125003E-7</v>
      </c>
      <c r="CK80" s="10">
        <f>3/24000000*OO[[#This Row],[145 (07JUL1985 00:00:00)-Water Temperature (C)]]*OO[[#This Row],[87]]</f>
        <v>3.0652716121399997E-7</v>
      </c>
      <c r="CL80" s="10">
        <f>3/24000000*OO[[#This Row],[146 (07JUL1985 03:00:00)-Water Temperature (C)]]*OO[[#This Row],[88]]</f>
        <v>2.9047750150162496E-7</v>
      </c>
      <c r="CM80" s="10">
        <f>3/24000000*OO[[#This Row],[147 (07JUL1985 06:00:00)-Water Temperature (C)]]*OO[[#This Row],[89]]</f>
        <v>2.7302832614062501E-7</v>
      </c>
      <c r="CN80" s="10">
        <f>3/24000000*OO[[#This Row],[148 (07JUL1985 09:00:00)-Water Temperature (C)]]*OO[[#This Row],[90]]</f>
        <v>2.6058050718749991E-7</v>
      </c>
      <c r="CO80" s="10">
        <f>3/24000000*OO[[#This Row],[149 (07JUL1985 12:00:00)-Water Temperature (C)]]*OO[[#This Row],[91]]</f>
        <v>2.5201115213924998E-7</v>
      </c>
      <c r="CP80" s="10">
        <f>3/24000000*OO[[#This Row],[150 (07JUL1985 15:00:00)-Water Temperature (C)]]*OO[[#This Row],[92]]</f>
        <v>2.4463408006199997E-7</v>
      </c>
      <c r="CQ80" s="10">
        <f>3/24000000*OO[[#This Row],[151 (07JUL1985 18:00:00)-Water Temperature (C)]]*OO[[#This Row],[93]]</f>
        <v>2.3732114269500003E-7</v>
      </c>
      <c r="CR80" s="10">
        <f>3/24000000*OO[[#This Row],[152 (07JUL1985 21:00:00)-Water Temperature (C)]]*OO[[#This Row],[94]]</f>
        <v>2.2631947547850001E-7</v>
      </c>
      <c r="CS80" s="10">
        <f>3/24000000*OO[[#This Row],[153 (08JUL1985 00:00:00)-Water Temperature (C)]]*OO[[#This Row],[95]]</f>
        <v>2.1635782481249998E-7</v>
      </c>
      <c r="CT80" s="10">
        <f>3/24000000*OO[[#This Row],[154 (08JUL1985 03:00:00)-Water Temperature (C)]]*OO[[#This Row],[96]]</f>
        <v>2.1348992947687502E-7</v>
      </c>
      <c r="CU80" s="10">
        <f>3/24000000*OO[[#This Row],[155 (08JUL1985 06:00:00)-Water Temperature (C)]]*OO[[#This Row],[97]]</f>
        <v>2.1599878460199999E-7</v>
      </c>
      <c r="CV80" s="10">
        <f>3/24000000*OO[[#This Row],[156 (08JUL1985 09:00:00)-Water Temperature (C)]]*OO[[#This Row],[98]]</f>
        <v>2.1809725453950003E-7</v>
      </c>
      <c r="CW80" s="10">
        <f>3/24000000*OO[[#This Row],[157 (08JUL1985 12:00:00)-Water Temperature (C)]]*OO[[#This Row],[99]]</f>
        <v>2.1870436307999998E-7</v>
      </c>
    </row>
    <row r="81" spans="1:101" x14ac:dyDescent="0.35">
      <c r="A81" t="s">
        <v>86</v>
      </c>
      <c r="B81">
        <v>845.64930000000004</v>
      </c>
      <c r="C81" s="10">
        <f>3/24*OO[[#This Row],[59 (26JUN1985 06:00:00)-Water Temperature (C)]]*OO[[#This Row],[1]]/SUM(OO[1])</f>
        <v>2.7911997000520923E-29</v>
      </c>
      <c r="D81" s="10">
        <f>3/24*OO[[#This Row],[60 (26JUN1985 09:00:00)-Water Temperature (C)]]*OO[[#This Row],[2]]/SUM(OO[2])</f>
        <v>1.3074665622320571E-16</v>
      </c>
      <c r="E81" s="10">
        <f>3/24*OO[[#This Row],[61 (26JUN1985 12:00:00)-Water Temperature (C)]]*OO[[#This Row],[3]]/SUM(OO[3])</f>
        <v>3.8200194878682302E-7</v>
      </c>
      <c r="F81" s="10">
        <f>3/24*OO[[#This Row],[62 (26JUN1985 15:00:00)-Water Temperature (C)]]*OO[[#This Row],[4]]/SUM(OO[4])</f>
        <v>1.5573488604406149E-3</v>
      </c>
      <c r="G81" s="10">
        <f>3/24*OO[[#This Row],[63 (26JUN1985 18:00:00)-Water Temperature (C)]]*OO[[#This Row],[5]]/SUM(OO[5])</f>
        <v>3.8880651320378636E-2</v>
      </c>
      <c r="H81" s="10">
        <f>3/24*OO[[#This Row],[64 (26JUN1985 21:00:00)-Water Temperature (C)]]*OO[[#This Row],[6]]/SUM(OO[6])</f>
        <v>0.10287182999236276</v>
      </c>
      <c r="I81" s="10">
        <f>3/24*OO[[#This Row],[65 (27JUN1985 00:00:00)-Water Temperature (C)]]*OO[[#This Row],[7]]/SUM(OO[7])</f>
        <v>7.5639921709695496E-2</v>
      </c>
      <c r="J81" s="10">
        <f>3/24*OO[[#This Row],[66 (27JUN1985 03:00:00)-Water Temperature (C)]]*OO[[#This Row],[8]]/SUM(OO[8])</f>
        <v>2.5644848103037268E-2</v>
      </c>
      <c r="K81" s="10">
        <f>3/24*OO[[#This Row],[67 (27JUN1985 06:00:00)-Water Temperature (C)]]*OO[[#This Row],[9]]/SUM(OO[9])</f>
        <v>5.499935720463393E-3</v>
      </c>
      <c r="L81" s="10">
        <f>3/24*OO[[#This Row],[68 (27JUN1985 09:00:00)-Water Temperature (C)]]*OO[[#This Row],[10]]/SUM(OO[10])</f>
        <v>9.5613164279526692E-4</v>
      </c>
      <c r="M81" s="10">
        <f>3/24*OO[[#This Row],[69 (27JUN1985 12:00:00)-Water Temperature (C)]]*OO[[#This Row],[11]]/SUM(OO[11])</f>
        <v>1.934651766803327E-4</v>
      </c>
      <c r="N81" s="10">
        <f>3/24*OO[[#This Row],[70 (27JUN1985 15:00:00)-Water Temperature (C)]]*OO[[#This Row],[12]]/SUM(OO[12])</f>
        <v>7.4960828051849908E-5</v>
      </c>
      <c r="O81" s="10">
        <f>3/24*OO[[#This Row],[71 (27JUN1985 18:00:00)-Water Temperature (C)]]*OO[[#This Row],[13]]/SUM(OO[13])</f>
        <v>5.3486709616509321E-5</v>
      </c>
      <c r="P81" s="10">
        <f>3/24*OO[[#This Row],[72 (27JUN1985 21:00:00)-Water Temperature (C)]]*OO[[#This Row],[14]]/SUM(OO[14])</f>
        <v>4.8236028537993261E-5</v>
      </c>
      <c r="Q81" s="10">
        <f>3/24*OO[[#This Row],[73 (28JUN1985 00:00:00)-Water Temperature (C)]]*OO[[#This Row],[15]]/SUM(OO[15])</f>
        <v>4.9146278851783339E-5</v>
      </c>
      <c r="R81" s="10">
        <f>3/24*OO[[#This Row],[74 (28JUN1985 03:00:00)-Water Temperature (C)]]*OO[[#This Row],[16]]/SUM(OO[16])</f>
        <v>5.2296018498257161E-5</v>
      </c>
      <c r="S81" s="10">
        <f>3/24*OO[[#This Row],[75 (28JUN1985 06:00:00)-Water Temperature (C)]]*OO[[#This Row],[17]]/SUM(OO[17])</f>
        <v>5.359083669286938E-5</v>
      </c>
      <c r="T81" s="10">
        <f>3/24*OO[[#This Row],[76 (28JUN1985 09:00:00)-Water Temperature (C)]]*OO[[#This Row],[18]]/SUM(OO[18])</f>
        <v>5.2507210895599186E-5</v>
      </c>
      <c r="U81" s="10">
        <f>3/24*OO[[#This Row],[77 (28JUN1985 12:00:00)-Water Temperature (C)]]*OO[[#This Row],[19]]/SUM(OO[19])</f>
        <v>4.998271783519257E-5</v>
      </c>
      <c r="V81" s="10">
        <f>3/24000000*OO[[#This Row],[78 (28JUN1985 15:00:00)-Water Temperature (C)]]*OO[[#This Row],[20]]</f>
        <v>4.6831175401499998E-5</v>
      </c>
      <c r="W81" s="10">
        <f>3/24000000*OO[[#This Row],[79 (28JUN1985 18:00:00)-Water Temperature (C)]]*OO[[#This Row],[21]]</f>
        <v>4.3589202967574997E-5</v>
      </c>
      <c r="X81" s="10">
        <f>3/24000000*OO[[#This Row],[80 (28JUN1985 21:00:00)-Water Temperature (C)]]*OO[[#This Row],[22]]</f>
        <v>3.9587145063375001E-5</v>
      </c>
      <c r="Y81" s="10">
        <f>3/24000000*OO[[#This Row],[81 (29JUN1985 00:00:00)-Water Temperature (C)]]*OO[[#This Row],[23]]</f>
        <v>3.4948309599699994E-5</v>
      </c>
      <c r="Z81" s="10">
        <f>3/24000000*OO[[#This Row],[82 (29JUN1985 03:00:00)-Water Temperature (C)]]*OO[[#This Row],[24]]</f>
        <v>2.98249568323875E-5</v>
      </c>
      <c r="AA81" s="10">
        <f>3/24000000*OO[[#This Row],[83 (29JUN1985 06:00:00)-Water Temperature (C)]]*OO[[#This Row],[25]]</f>
        <v>2.49263098442875E-5</v>
      </c>
      <c r="AB81" s="10">
        <f>3/24000000*OO[[#This Row],[84 (29JUN1985 09:00:00)-Water Temperature (C)]]*OO[[#This Row],[26]]</f>
        <v>2.1171250040137501E-5</v>
      </c>
      <c r="AC81" s="10">
        <f>3/24000000*OO[[#This Row],[85 (29JUN1985 12:00:00)-Water Temperature (C)]]*OO[[#This Row],[27]]</f>
        <v>1.83991019921875E-5</v>
      </c>
      <c r="AD81" s="10">
        <f>3/24000000*OO[[#This Row],[86 (29JUN1985 15:00:00)-Water Temperature (C)]]*OO[[#This Row],[28]]</f>
        <v>1.6081722801262501E-5</v>
      </c>
      <c r="AE81" s="10">
        <f>3/24000000*OO[[#This Row],[88 (29JUN1985 21:00:00)-Water Temperature (C)]]*OO[[#This Row],[30]]</f>
        <v>1.2337354696606249E-5</v>
      </c>
      <c r="AF81" s="10">
        <f>3/24000000*OO[[#This Row],[88 (29JUN1985 21:00:00)-Water Temperature (C)]]*OO[[#This Row],[30]]</f>
        <v>1.2337354696606249E-5</v>
      </c>
      <c r="AG81" s="10">
        <f>3/24000000*OO[[#This Row],[89 (30JUN1985 00:00:00)-Water Temperature (C)]]*OO[[#This Row],[31]]</f>
        <v>1.0630053087499999E-5</v>
      </c>
      <c r="AH81" s="10">
        <f>3/24000000*OO[[#This Row],[90 (30JUN1985 03:00:00)-Water Temperature (C)]]*OO[[#This Row],[32]]</f>
        <v>8.7196017418550008E-6</v>
      </c>
      <c r="AI81" s="10">
        <f>3/24000000*OO[[#This Row],[91 (30JUN1985 06:00:00)-Water Temperature (C)]]*OO[[#This Row],[33]]</f>
        <v>6.6668279703525003E-6</v>
      </c>
      <c r="AJ81" s="10">
        <f>3/24000000*OO[[#This Row],[92 (30JUN1985 09:00:00)-Water Temperature (C)]]*OO[[#This Row],[34]]</f>
        <v>4.9108726189875001E-6</v>
      </c>
      <c r="AK81" s="10">
        <f>3/24000000*OO[[#This Row],[93 (30JUN1985 12:00:00)-Water Temperature (C)]]*OO[[#This Row],[35]]</f>
        <v>3.6424647456525006E-6</v>
      </c>
      <c r="AL81" s="10">
        <f>3/24000000*OO[[#This Row],[94 (30JUN1985 15:00:00)-Water Temperature (C)]]*OO[[#This Row],[36]]</f>
        <v>2.8275803432624999E-6</v>
      </c>
      <c r="AM81" s="10">
        <f>3/24000000*OO[[#This Row],[95 (30JUN1985 18:00:00)-Water Temperature (C)]]*OO[[#This Row],[37]]</f>
        <v>2.3322187985599998E-6</v>
      </c>
      <c r="AN81" s="10">
        <f>3/24000000*OO[[#This Row],[96 (30JUN1985 21:00:00)-Water Temperature (C)]]*OO[[#This Row],[38]]</f>
        <v>2.0072530687600001E-6</v>
      </c>
      <c r="AO81" s="10">
        <f>3/24000000*OO[[#This Row],[97 (01JUL1985 00:00:00)-Water Temperature (C)]]*OO[[#This Row],[39]]</f>
        <v>1.7698066415639999E-6</v>
      </c>
      <c r="AP81" s="10">
        <f>3/24000000*OO[[#This Row],[98 (01JUL1985 03:00:00)-Water Temperature (C)]]*OO[[#This Row],[40]]</f>
        <v>1.5752698632899998E-6</v>
      </c>
      <c r="AQ81" s="10">
        <f>3/24000000*OO[[#This Row],[99 (01JUL1985 06:00:00)-Water Temperature (C)]]*OO[[#This Row],[41]]</f>
        <v>1.4168155236121249E-6</v>
      </c>
      <c r="AR81" s="10">
        <f>3/24000000*OO[[#This Row],[100 (01JUL1985 09:00:00)-Water Temperature (C)]]*OO[[#This Row],[42]]</f>
        <v>1.325011298534875E-6</v>
      </c>
      <c r="AS81" s="10">
        <f>3/24000000*OO[[#This Row],[101 (01JUL1985 12:00:00)-Water Temperature (C)]]*OO[[#This Row],[43]]</f>
        <v>1.259222830351875E-6</v>
      </c>
      <c r="AT81" s="10">
        <f>3/24000000*OO[[#This Row],[102 (01JUL1985 15:00:00)-Water Temperature (C)]]*OO[[#This Row],[44]]</f>
        <v>1.2049751622024998E-6</v>
      </c>
      <c r="AU81" s="10">
        <f>3/24000000*OO[[#This Row],[103 (01JUL1985 18:00:00)-Water Temperature (C)]]*OO[[#This Row],[45]]</f>
        <v>1.141455880628375E-6</v>
      </c>
      <c r="AV81" s="10">
        <f>3/24000000*OO[[#This Row],[104 (01JUL1985 21:00:00)-Water Temperature (C)]]*OO[[#This Row],[46]]</f>
        <v>1.0667752071639998E-6</v>
      </c>
      <c r="AW81" s="10">
        <f>3/24000000*OO[[#This Row],[105 (02JUL1985 00:00:00)-Water Temperature (C)]]*OO[[#This Row],[47]]</f>
        <v>9.9544780557899987E-7</v>
      </c>
      <c r="AX81" s="10">
        <f>3/24000000*OO[[#This Row],[106 (02JUL1985 03:00:00)-Water Temperature (C)]]*OO[[#This Row],[48]]</f>
        <v>9.4777835735112502E-7</v>
      </c>
      <c r="AY81" s="10">
        <f>3/24000000*OO[[#This Row],[107 (02JUL1985 06:00:00)-Water Temperature (C)]]*OO[[#This Row],[49]]</f>
        <v>9.2710155097175007E-7</v>
      </c>
      <c r="AZ81" s="10">
        <f>3/24000000*OO[[#This Row],[108 (02JUL1985 09:00:00)-Water Temperature (C)]]*OO[[#This Row],[50]]</f>
        <v>9.3442740346712489E-7</v>
      </c>
      <c r="BA81" s="10">
        <f>3/24000000*OO[[#This Row],[109 (02JUL1985 12:00:00)-Water Temperature (C)]]*OO[[#This Row],[51]]</f>
        <v>9.3382399717312504E-7</v>
      </c>
      <c r="BB81" s="10">
        <f>3/24000000*OO[[#This Row],[110 (02JUL1985 15:00:00)-Water Temperature (C)]]*OO[[#This Row],[52]]</f>
        <v>9.2243443204124999E-7</v>
      </c>
      <c r="BC81" s="10">
        <f>3/24000000*OO[[#This Row],[111 (02JUL1985 18:00:00)-Water Temperature (C)]]*OO[[#This Row],[53]]</f>
        <v>9.0609589774200005E-7</v>
      </c>
      <c r="BD81" s="10">
        <f>3/24000000*OO[[#This Row],[112 (02JUL1985 21:00:00)-Water Temperature (C)]]*OO[[#This Row],[54]]</f>
        <v>8.7577055833200004E-7</v>
      </c>
      <c r="BE81" s="10">
        <f>3/24000000*OO[[#This Row],[113 (03JUL1985 00:00:00)-Water Temperature (C)]]*OO[[#This Row],[55]]</f>
        <v>8.34219545552E-7</v>
      </c>
      <c r="BF81" s="10">
        <f>3/24000000*OO[[#This Row],[114 (03JUL1985 03:00:00)-Water Temperature (C)]]*OO[[#This Row],[56]]</f>
        <v>7.9452411093000001E-7</v>
      </c>
      <c r="BG81" s="10">
        <f>3/24000000*OO[[#This Row],[115 (03JUL1985 06:00:00)-Water Temperature (C)]]*OO[[#This Row],[57]]</f>
        <v>7.5956105916699994E-7</v>
      </c>
      <c r="BH81" s="10">
        <f>3/24000000*OO[[#This Row],[116 (03JUL1985 09:00:00)-Water Temperature (C)]]*OO[[#This Row],[58]]</f>
        <v>7.3995561571912498E-7</v>
      </c>
      <c r="BI81" s="10">
        <f>3/24000000*OO[[#This Row],[117 (03JUL1985 12:00:00)-Water Temperature (C)]]*OO[[#This Row],[59]]</f>
        <v>7.2448006945649996E-7</v>
      </c>
      <c r="BJ81" s="10">
        <f>3/24000000*OO[[#This Row],[118 (03JUL1985 15:00:00)-Water Temperature (C)]]*OO[[#This Row],[60]]</f>
        <v>7.0754241000300009E-7</v>
      </c>
      <c r="BK81" s="10">
        <f>3/24000000*OO[[#This Row],[119 (03JUL1985 18:00:00)-Water Temperature (C)]]*OO[[#This Row],[61]]</f>
        <v>6.8933213048400002E-7</v>
      </c>
      <c r="BL81" s="10">
        <f>3/24000000*OO[[#This Row],[120 (03JUL1985 21:00:00)-Water Temperature (C)]]*OO[[#This Row],[62]]</f>
        <v>6.5877067715549999E-7</v>
      </c>
      <c r="BM81" s="10">
        <f>3/24000000*OO[[#This Row],[121 (04JUL1985 00:00:00)-Water Temperature (C)]]*OO[[#This Row],[63]]</f>
        <v>6.2283562228650004E-7</v>
      </c>
      <c r="BN81" s="10">
        <f>3/24000000*OO[[#This Row],[122 (04JUL1985 03:00:00)-Water Temperature (C)]]*OO[[#This Row],[64]]</f>
        <v>5.9004022193999996E-7</v>
      </c>
      <c r="BO81" s="10">
        <f>3/24000000*OO[[#This Row],[123 (04JUL1985 06:00:00)-Water Temperature (C)]]*OO[[#This Row],[65]]</f>
        <v>5.6480958429674996E-7</v>
      </c>
      <c r="BP81" s="10">
        <f>3/24000000*OO[[#This Row],[124 (04JUL1985 09:00:00)-Water Temperature (C)]]*OO[[#This Row],[66]]</f>
        <v>5.4923556515199998E-7</v>
      </c>
      <c r="BQ81" s="10">
        <f>3/24000000*OO[[#This Row],[125 (04JUL1985 12:00:00)-Water Temperature (C)]]*OO[[#This Row],[67]]</f>
        <v>5.28107013318625E-7</v>
      </c>
      <c r="BR81" s="10">
        <f>3/24000000*OO[[#This Row],[126 (04JUL1985 15:00:00)-Water Temperature (C)]]*OO[[#This Row],[68]]</f>
        <v>5.0460655509000007E-7</v>
      </c>
      <c r="BS81" s="10">
        <f>3/24000000*OO[[#This Row],[127 (04JUL1985 18:00:00)-Water Temperature (C)]]*OO[[#This Row],[69]]</f>
        <v>4.7186393284800001E-7</v>
      </c>
      <c r="BT81" s="10">
        <f>3/24000000*OO[[#This Row],[128 (04JUL1985 21:00:00)-Water Temperature (C)]]*OO[[#This Row],[70]]</f>
        <v>4.3650019171850001E-7</v>
      </c>
      <c r="BU81" s="10">
        <f>3/24000000*OO[[#This Row],[129 (05JUL1985 00:00:00)-Water Temperature (C)]]*OO[[#This Row],[71]]</f>
        <v>4.0477548834425001E-7</v>
      </c>
      <c r="BV81" s="10">
        <f>3/24000000*OO[[#This Row],[130 (05JUL1985 03:00:00)-Water Temperature (C)]]*OO[[#This Row],[72]]</f>
        <v>3.8110500122400001E-7</v>
      </c>
      <c r="BW81" s="10">
        <f>3/24000000*OO[[#This Row],[131 (05JUL1985 06:00:00)-Water Temperature (C)]]*OO[[#This Row],[73]]</f>
        <v>3.6397676355074995E-7</v>
      </c>
      <c r="BX81" s="10">
        <f>3/24000000*OO[[#This Row],[132 (05JUL1985 09:00:00)-Water Temperature (C)]]*OO[[#This Row],[74]]</f>
        <v>3.57732724955E-7</v>
      </c>
      <c r="BY81" s="10">
        <f>3/24000000*OO[[#This Row],[133 (05JUL1985 12:00:00)-Water Temperature (C)]]*OO[[#This Row],[75]]</f>
        <v>3.4819645787037497E-7</v>
      </c>
      <c r="BZ81" s="10">
        <f>3/24000000*OO[[#This Row],[134 (05JUL1985 15:00:00)-Water Temperature (C)]]*OO[[#This Row],[76]]</f>
        <v>3.3985298288175E-7</v>
      </c>
      <c r="CA81" s="10">
        <f>3/24000000*OO[[#This Row],[135 (05JUL1985 18:00:00)-Water Temperature (C)]]*OO[[#This Row],[77]]</f>
        <v>3.3022284375000002E-7</v>
      </c>
      <c r="CB81" s="10">
        <f>3/24000000*OO[[#This Row],[136 (05JUL1985 21:00:00)-Water Temperature (C)]]*OO[[#This Row],[78]]</f>
        <v>3.1871652130574995E-7</v>
      </c>
      <c r="CC81" s="10">
        <f>3/24000000*OO[[#This Row],[137 (06JUL1985 00:00:00)-Water Temperature (C)]]*OO[[#This Row],[79]]</f>
        <v>3.0654423560749997E-7</v>
      </c>
      <c r="CD81" s="10">
        <f>3/24000000*OO[[#This Row],[138 (06JUL1985 03:00:00)-Water Temperature (C)]]*OO[[#This Row],[80]]</f>
        <v>2.9803356049124997E-7</v>
      </c>
      <c r="CE81" s="10">
        <f>3/24000000*OO[[#This Row],[139 (06JUL1985 06:00:00)-Water Temperature (C)]]*OO[[#This Row],[81]]</f>
        <v>2.9469480040500001E-7</v>
      </c>
      <c r="CF81" s="10">
        <f>3/24000000*OO[[#This Row],[140 (06JUL1985 09:00:00)-Water Temperature (C)]]*OO[[#This Row],[82]]</f>
        <v>2.9970486218500001E-7</v>
      </c>
      <c r="CG81" s="10">
        <f>3/24000000*OO[[#This Row],[141 (06JUL1985 12:00:00)-Water Temperature (C)]]*OO[[#This Row],[83]]</f>
        <v>3.0429194578199998E-7</v>
      </c>
      <c r="CH81" s="10">
        <f>3/24000000*OO[[#This Row],[142 (06JUL1985 15:00:00)-Water Temperature (C)]]*OO[[#This Row],[84]]</f>
        <v>3.0976838637387497E-7</v>
      </c>
      <c r="CI81" s="10">
        <f>3/24000000*OO[[#This Row],[143 (06JUL1985 18:00:00)-Water Temperature (C)]]*OO[[#This Row],[85]]</f>
        <v>3.1444155696000002E-7</v>
      </c>
      <c r="CJ81" s="10">
        <f>3/24000000*OO[[#This Row],[144 (06JUL1985 21:00:00)-Water Temperature (C)]]*OO[[#This Row],[86]]</f>
        <v>3.1107859908387495E-7</v>
      </c>
      <c r="CK81" s="10">
        <f>3/24000000*OO[[#This Row],[145 (07JUL1985 00:00:00)-Water Temperature (C)]]*OO[[#This Row],[87]]</f>
        <v>2.9964147189025004E-7</v>
      </c>
      <c r="CL81" s="10">
        <f>3/24000000*OO[[#This Row],[146 (07JUL1985 03:00:00)-Water Temperature (C)]]*OO[[#This Row],[88]]</f>
        <v>2.8477922913575E-7</v>
      </c>
      <c r="CM81" s="10">
        <f>3/24000000*OO[[#This Row],[147 (07JUL1985 06:00:00)-Water Temperature (C)]]*OO[[#This Row],[89]]</f>
        <v>2.6874337956562503E-7</v>
      </c>
      <c r="CN81" s="10">
        <f>3/24000000*OO[[#This Row],[148 (07JUL1985 09:00:00)-Water Temperature (C)]]*OO[[#This Row],[90]]</f>
        <v>2.5717791192924996E-7</v>
      </c>
      <c r="CO81" s="10">
        <f>3/24000000*OO[[#This Row],[149 (07JUL1985 12:00:00)-Water Temperature (C)]]*OO[[#This Row],[91]]</f>
        <v>2.4827882038012499E-7</v>
      </c>
      <c r="CP81" s="10">
        <f>3/24000000*OO[[#This Row],[150 (07JUL1985 15:00:00)-Water Temperature (C)]]*OO[[#This Row],[92]]</f>
        <v>2.4071866406175005E-7</v>
      </c>
      <c r="CQ81" s="10">
        <f>3/24000000*OO[[#This Row],[151 (07JUL1985 18:00:00)-Water Temperature (C)]]*OO[[#This Row],[93]]</f>
        <v>2.3350144811612499E-7</v>
      </c>
      <c r="CR81" s="10">
        <f>3/24000000*OO[[#This Row],[152 (07JUL1985 21:00:00)-Water Temperature (C)]]*OO[[#This Row],[94]]</f>
        <v>2.2214314261499999E-7</v>
      </c>
      <c r="CS81" s="10">
        <f>3/24000000*OO[[#This Row],[153 (08JUL1985 00:00:00)-Water Temperature (C)]]*OO[[#This Row],[95]]</f>
        <v>2.1140259304274995E-7</v>
      </c>
      <c r="CT81" s="10">
        <f>3/24000000*OO[[#This Row],[154 (08JUL1985 03:00:00)-Water Temperature (C)]]*OO[[#This Row],[96]]</f>
        <v>2.0708013986562503E-7</v>
      </c>
      <c r="CU81" s="10">
        <f>3/24000000*OO[[#This Row],[155 (08JUL1985 06:00:00)-Water Temperature (C)]]*OO[[#This Row],[97]]</f>
        <v>2.0891681625099999E-7</v>
      </c>
      <c r="CV81" s="10">
        <f>3/24000000*OO[[#This Row],[156 (08JUL1985 09:00:00)-Water Temperature (C)]]*OO[[#This Row],[98]]</f>
        <v>2.1171726157774999E-7</v>
      </c>
      <c r="CW81" s="10">
        <f>3/24000000*OO[[#This Row],[157 (08JUL1985 12:00:00)-Water Temperature (C)]]*OO[[#This Row],[99]]</f>
        <v>2.1356174505624997E-7</v>
      </c>
    </row>
    <row r="82" spans="1:101" x14ac:dyDescent="0.35">
      <c r="A82" t="s">
        <v>87</v>
      </c>
      <c r="B82">
        <v>842.38789999999995</v>
      </c>
      <c r="C82" s="10">
        <f>3/24*OO[[#This Row],[59 (26JUN1985 06:00:00)-Water Temperature (C)]]*OO[[#This Row],[1]]/SUM(OO[1])</f>
        <v>2.6036410893034797E-30</v>
      </c>
      <c r="D82" s="10">
        <f>3/24*OO[[#This Row],[60 (26JUN1985 09:00:00)-Water Temperature (C)]]*OO[[#This Row],[2]]/SUM(OO[2])</f>
        <v>1.8297349317909436E-17</v>
      </c>
      <c r="E82" s="10">
        <f>3/24*OO[[#This Row],[61 (26JUN1985 12:00:00)-Water Temperature (C)]]*OO[[#This Row],[3]]/SUM(OO[3])</f>
        <v>1.0639381994429923E-7</v>
      </c>
      <c r="F82" s="10">
        <f>3/24*OO[[#This Row],[62 (26JUN1985 15:00:00)-Water Temperature (C)]]*OO[[#This Row],[4]]/SUM(OO[4])</f>
        <v>8.2573102554485888E-4</v>
      </c>
      <c r="G82" s="10">
        <f>3/24*OO[[#This Row],[63 (26JUN1985 18:00:00)-Water Temperature (C)]]*OO[[#This Row],[5]]/SUM(OO[5])</f>
        <v>2.6679946308095299E-2</v>
      </c>
      <c r="H82" s="10">
        <f>3/24*OO[[#This Row],[64 (26JUN1985 21:00:00)-Water Temperature (C)]]*OO[[#This Row],[6]]/SUM(OO[6])</f>
        <v>8.2804668324193503E-2</v>
      </c>
      <c r="I82" s="10">
        <f>3/24*OO[[#This Row],[65 (27JUN1985 00:00:00)-Water Temperature (C)]]*OO[[#This Row],[7]]/SUM(OO[7])</f>
        <v>6.7850494525869179E-2</v>
      </c>
      <c r="J82" s="10">
        <f>3/24*OO[[#This Row],[66 (27JUN1985 03:00:00)-Water Temperature (C)]]*OO[[#This Row],[8]]/SUM(OO[8])</f>
        <v>2.472142817061998E-2</v>
      </c>
      <c r="K82" s="10">
        <f>3/24*OO[[#This Row],[67 (27JUN1985 06:00:00)-Water Temperature (C)]]*OO[[#This Row],[9]]/SUM(OO[9])</f>
        <v>5.5389733376334143E-3</v>
      </c>
      <c r="L82" s="10">
        <f>3/24*OO[[#This Row],[68 (27JUN1985 09:00:00)-Water Temperature (C)]]*OO[[#This Row],[10]]/SUM(OO[10])</f>
        <v>9.7739656064726858E-4</v>
      </c>
      <c r="M82" s="10">
        <f>3/24*OO[[#This Row],[69 (27JUN1985 12:00:00)-Water Temperature (C)]]*OO[[#This Row],[11]]/SUM(OO[11])</f>
        <v>1.8991736818940131E-4</v>
      </c>
      <c r="N82" s="10">
        <f>3/24*OO[[#This Row],[70 (27JUN1985 15:00:00)-Water Temperature (C)]]*OO[[#This Row],[12]]/SUM(OO[12])</f>
        <v>6.6916910437753353E-5</v>
      </c>
      <c r="O82" s="10">
        <f>3/24*OO[[#This Row],[71 (27JUN1985 18:00:00)-Water Temperature (C)]]*OO[[#This Row],[13]]/SUM(OO[13])</f>
        <v>4.5452310483223127E-5</v>
      </c>
      <c r="P82" s="10">
        <f>3/24*OO[[#This Row],[72 (27JUN1985 21:00:00)-Water Temperature (C)]]*OO[[#This Row],[14]]/SUM(OO[14])</f>
        <v>4.0154955189110251E-5</v>
      </c>
      <c r="Q82" s="10">
        <f>3/24*OO[[#This Row],[73 (28JUN1985 00:00:00)-Water Temperature (C)]]*OO[[#This Row],[15]]/SUM(OO[15])</f>
        <v>4.0349065632850049E-5</v>
      </c>
      <c r="R82" s="10">
        <f>3/24*OO[[#This Row],[74 (28JUN1985 03:00:00)-Water Temperature (C)]]*OO[[#This Row],[16]]/SUM(OO[16])</f>
        <v>4.2828685702986393E-5</v>
      </c>
      <c r="S82" s="10">
        <f>3/24*OO[[#This Row],[75 (28JUN1985 06:00:00)-Water Temperature (C)]]*OO[[#This Row],[17]]/SUM(OO[17])</f>
        <v>4.4092621084570625E-5</v>
      </c>
      <c r="T82" s="10">
        <f>3/24*OO[[#This Row],[76 (28JUN1985 09:00:00)-Water Temperature (C)]]*OO[[#This Row],[18]]/SUM(OO[18])</f>
        <v>4.3455348642677394E-5</v>
      </c>
      <c r="U82" s="10">
        <f>3/24*OO[[#This Row],[77 (28JUN1985 12:00:00)-Water Temperature (C)]]*OO[[#This Row],[19]]/SUM(OO[19])</f>
        <v>4.1514713683368238E-5</v>
      </c>
      <c r="V82" s="10">
        <f>3/24000000*OO[[#This Row],[78 (28JUN1985 15:00:00)-Water Temperature (C)]]*OO[[#This Row],[20]]</f>
        <v>3.8859154891199999E-5</v>
      </c>
      <c r="W82" s="10">
        <f>3/24000000*OO[[#This Row],[79 (28JUN1985 18:00:00)-Water Temperature (C)]]*OO[[#This Row],[21]]</f>
        <v>3.6079526054424994E-5</v>
      </c>
      <c r="X82" s="10">
        <f>3/24000000*OO[[#This Row],[80 (28JUN1985 21:00:00)-Water Temperature (C)]]*OO[[#This Row],[22]]</f>
        <v>3.2677891938299998E-5</v>
      </c>
      <c r="Y82" s="10">
        <f>3/24000000*OO[[#This Row],[81 (29JUN1985 00:00:00)-Water Temperature (C)]]*OO[[#This Row],[23]]</f>
        <v>2.88922477405E-5</v>
      </c>
      <c r="Z82" s="10">
        <f>3/24000000*OO[[#This Row],[82 (29JUN1985 03:00:00)-Water Temperature (C)]]*OO[[#This Row],[24]]</f>
        <v>2.4721230053325002E-5</v>
      </c>
      <c r="AA82" s="10">
        <f>3/24000000*OO[[#This Row],[83 (29JUN1985 06:00:00)-Water Temperature (C)]]*OO[[#This Row],[25]]</f>
        <v>2.0684774354037499E-5</v>
      </c>
      <c r="AB82" s="10">
        <f>3/24000000*OO[[#This Row],[84 (29JUN1985 09:00:00)-Water Temperature (C)]]*OO[[#This Row],[26]]</f>
        <v>1.7563340975249999E-5</v>
      </c>
      <c r="AC82" s="10">
        <f>3/24000000*OO[[#This Row],[85 (29JUN1985 12:00:00)-Water Temperature (C)]]*OO[[#This Row],[27]]</f>
        <v>1.5224476756781249E-5</v>
      </c>
      <c r="AD82" s="10">
        <f>3/24000000*OO[[#This Row],[86 (29JUN1985 15:00:00)-Water Temperature (C)]]*OO[[#This Row],[28]]</f>
        <v>1.3266271173735E-5</v>
      </c>
      <c r="AE82" s="10">
        <f>3/24000000*OO[[#This Row],[88 (29JUN1985 21:00:00)-Water Temperature (C)]]*OO[[#This Row],[30]]</f>
        <v>1.011698798759E-5</v>
      </c>
      <c r="AF82" s="10">
        <f>3/24000000*OO[[#This Row],[88 (29JUN1985 21:00:00)-Water Temperature (C)]]*OO[[#This Row],[30]]</f>
        <v>1.011698798759E-5</v>
      </c>
      <c r="AG82" s="10">
        <f>3/24000000*OO[[#This Row],[89 (30JUN1985 00:00:00)-Water Temperature (C)]]*OO[[#This Row],[31]]</f>
        <v>8.7288538672237514E-6</v>
      </c>
      <c r="AH82" s="10">
        <f>3/24000000*OO[[#This Row],[90 (30JUN1985 03:00:00)-Water Temperature (C)]]*OO[[#This Row],[32]]</f>
        <v>7.2137368081012498E-6</v>
      </c>
      <c r="AI82" s="10">
        <f>3/24000000*OO[[#This Row],[91 (30JUN1985 06:00:00)-Water Temperature (C)]]*OO[[#This Row],[33]]</f>
        <v>5.5673598742425006E-6</v>
      </c>
      <c r="AJ82" s="10">
        <f>3/24000000*OO[[#This Row],[92 (30JUN1985 09:00:00)-Water Temperature (C)]]*OO[[#This Row],[34]]</f>
        <v>4.1280041545049999E-6</v>
      </c>
      <c r="AK82" s="10">
        <f>3/24000000*OO[[#This Row],[93 (30JUN1985 12:00:00)-Water Temperature (C)]]*OO[[#This Row],[35]]</f>
        <v>3.0590622613125E-6</v>
      </c>
      <c r="AL82" s="10">
        <f>3/24000000*OO[[#This Row],[94 (30JUN1985 15:00:00)-Water Temperature (C)]]*OO[[#This Row],[36]]</f>
        <v>2.3577107776999998E-6</v>
      </c>
      <c r="AM82" s="10">
        <f>3/24000000*OO[[#This Row],[95 (30JUN1985 18:00:00)-Water Temperature (C)]]*OO[[#This Row],[37]]</f>
        <v>1.9259449671000001E-6</v>
      </c>
      <c r="AN82" s="10">
        <f>3/24000000*OO[[#This Row],[96 (30JUN1985 21:00:00)-Water Temperature (C)]]*OO[[#This Row],[38]]</f>
        <v>1.6442050721540002E-6</v>
      </c>
      <c r="AO82" s="10">
        <f>3/24000000*OO[[#This Row],[97 (01JUL1985 00:00:00)-Water Temperature (C)]]*OO[[#This Row],[39]]</f>
        <v>1.4443835040618749E-6</v>
      </c>
      <c r="AP82" s="10">
        <f>3/24000000*OO[[#This Row],[98 (01JUL1985 03:00:00)-Water Temperature (C)]]*OO[[#This Row],[40]]</f>
        <v>1.2846813644936251E-6</v>
      </c>
      <c r="AQ82" s="10">
        <f>3/24000000*OO[[#This Row],[99 (01JUL1985 06:00:00)-Water Temperature (C)]]*OO[[#This Row],[41]]</f>
        <v>1.1561117682374999E-6</v>
      </c>
      <c r="AR82" s="10">
        <f>3/24000000*OO[[#This Row],[100 (01JUL1985 09:00:00)-Water Temperature (C)]]*OO[[#This Row],[42]]</f>
        <v>1.0818800581574999E-6</v>
      </c>
      <c r="AS82" s="10">
        <f>3/24000000*OO[[#This Row],[101 (01JUL1985 12:00:00)-Water Temperature (C)]]*OO[[#This Row],[43]]</f>
        <v>1.02518709732375E-6</v>
      </c>
      <c r="AT82" s="10">
        <f>3/24000000*OO[[#This Row],[102 (01JUL1985 15:00:00)-Water Temperature (C)]]*OO[[#This Row],[44]]</f>
        <v>9.80174094543E-7</v>
      </c>
      <c r="AU82" s="10">
        <f>3/24000000*OO[[#This Row],[103 (01JUL1985 18:00:00)-Water Temperature (C)]]*OO[[#This Row],[45]]</f>
        <v>9.2800167426149981E-7</v>
      </c>
      <c r="AV82" s="10">
        <f>3/24000000*OO[[#This Row],[104 (01JUL1985 21:00:00)-Water Temperature (C)]]*OO[[#This Row],[46]]</f>
        <v>8.6662700462812492E-7</v>
      </c>
      <c r="AW82" s="10">
        <f>3/24000000*OO[[#This Row],[105 (02JUL1985 00:00:00)-Water Temperature (C)]]*OO[[#This Row],[47]]</f>
        <v>8.0710240927187494E-7</v>
      </c>
      <c r="AX82" s="10">
        <f>3/24000000*OO[[#This Row],[106 (02JUL1985 03:00:00)-Water Temperature (C)]]*OO[[#This Row],[48]]</f>
        <v>7.66062011515125E-7</v>
      </c>
      <c r="AY82" s="10">
        <f>3/24000000*OO[[#This Row],[107 (02JUL1985 06:00:00)-Water Temperature (C)]]*OO[[#This Row],[49]]</f>
        <v>7.4892776203125007E-7</v>
      </c>
      <c r="AZ82" s="10">
        <f>3/24000000*OO[[#This Row],[108 (02JUL1985 09:00:00)-Water Temperature (C)]]*OO[[#This Row],[50]]</f>
        <v>7.5713101961512485E-7</v>
      </c>
      <c r="BA82" s="10">
        <f>3/24000000*OO[[#This Row],[109 (02JUL1985 12:00:00)-Water Temperature (C)]]*OO[[#This Row],[51]]</f>
        <v>7.57348216632E-7</v>
      </c>
      <c r="BB82" s="10">
        <f>3/24000000*OO[[#This Row],[110 (02JUL1985 15:00:00)-Water Temperature (C)]]*OO[[#This Row],[52]]</f>
        <v>7.4878257879499987E-7</v>
      </c>
      <c r="BC82" s="10">
        <f>3/24000000*OO[[#This Row],[111 (02JUL1985 18:00:00)-Water Temperature (C)]]*OO[[#This Row],[53]]</f>
        <v>7.3542798053549999E-7</v>
      </c>
      <c r="BD82" s="10">
        <f>3/24000000*OO[[#This Row],[112 (02JUL1985 21:00:00)-Water Temperature (C)]]*OO[[#This Row],[54]]</f>
        <v>7.095292930599999E-7</v>
      </c>
      <c r="BE82" s="10">
        <f>3/24000000*OO[[#This Row],[113 (03JUL1985 00:00:00)-Water Temperature (C)]]*OO[[#This Row],[55]]</f>
        <v>6.75243300178875E-7</v>
      </c>
      <c r="BF82" s="10">
        <f>3/24000000*OO[[#This Row],[114 (03JUL1985 03:00:00)-Water Temperature (C)]]*OO[[#This Row],[56]]</f>
        <v>6.4288635869625005E-7</v>
      </c>
      <c r="BG82" s="10">
        <f>3/24000000*OO[[#This Row],[115 (03JUL1985 06:00:00)-Water Temperature (C)]]*OO[[#This Row],[57]]</f>
        <v>6.1519850609162497E-7</v>
      </c>
      <c r="BH82" s="10">
        <f>3/24000000*OO[[#This Row],[116 (03JUL1985 09:00:00)-Water Temperature (C)]]*OO[[#This Row],[58]]</f>
        <v>6.0136625150250002E-7</v>
      </c>
      <c r="BI82" s="10">
        <f>3/24000000*OO[[#This Row],[117 (03JUL1985 12:00:00)-Water Temperature (C)]]*OO[[#This Row],[59]]</f>
        <v>5.8925136238649995E-7</v>
      </c>
      <c r="BJ82" s="10">
        <f>3/24000000*OO[[#This Row],[118 (03JUL1985 15:00:00)-Water Temperature (C)]]*OO[[#This Row],[60]]</f>
        <v>5.751588501E-7</v>
      </c>
      <c r="BK82" s="10">
        <f>3/24000000*OO[[#This Row],[119 (03JUL1985 18:00:00)-Water Temperature (C)]]*OO[[#This Row],[61]]</f>
        <v>5.6006118456224994E-7</v>
      </c>
      <c r="BL82" s="10">
        <f>3/24000000*OO[[#This Row],[120 (03JUL1985 21:00:00)-Water Temperature (C)]]*OO[[#This Row],[62]]</f>
        <v>5.3422158045550006E-7</v>
      </c>
      <c r="BM82" s="10">
        <f>3/24000000*OO[[#This Row],[121 (04JUL1985 00:00:00)-Water Temperature (C)]]*OO[[#This Row],[63]]</f>
        <v>5.0484854107437502E-7</v>
      </c>
      <c r="BN82" s="10">
        <f>3/24000000*OO[[#This Row],[122 (04JUL1985 03:00:00)-Water Temperature (C)]]*OO[[#This Row],[64]]</f>
        <v>4.7787430357012503E-7</v>
      </c>
      <c r="BO82" s="10">
        <f>3/24000000*OO[[#This Row],[123 (04JUL1985 06:00:00)-Water Temperature (C)]]*OO[[#This Row],[65]]</f>
        <v>4.5742526964449999E-7</v>
      </c>
      <c r="BP82" s="10">
        <f>3/24000000*OO[[#This Row],[124 (04JUL1985 09:00:00)-Water Temperature (C)]]*OO[[#This Row],[66]]</f>
        <v>4.4571627499199997E-7</v>
      </c>
      <c r="BQ82" s="10">
        <f>3/24000000*OO[[#This Row],[125 (04JUL1985 12:00:00)-Water Temperature (C)]]*OO[[#This Row],[67]]</f>
        <v>4.2872441073474994E-7</v>
      </c>
      <c r="BR82" s="10">
        <f>3/24000000*OO[[#This Row],[126 (04JUL1985 15:00:00)-Water Temperature (C)]]*OO[[#This Row],[68]]</f>
        <v>4.1057258665800004E-7</v>
      </c>
      <c r="BS82" s="10">
        <f>3/24000000*OO[[#This Row],[127 (04JUL1985 18:00:00)-Water Temperature (C)]]*OO[[#This Row],[69]]</f>
        <v>3.8384676188887499E-7</v>
      </c>
      <c r="BT82" s="10">
        <f>3/24000000*OO[[#This Row],[128 (04JUL1985 21:00:00)-Water Temperature (C)]]*OO[[#This Row],[70]]</f>
        <v>3.5502813838687499E-7</v>
      </c>
      <c r="BU82" s="10">
        <f>3/24000000*OO[[#This Row],[129 (05JUL1985 00:00:00)-Water Temperature (C)]]*OO[[#This Row],[71]]</f>
        <v>3.2880867925024997E-7</v>
      </c>
      <c r="BV82" s="10">
        <f>3/24000000*OO[[#This Row],[130 (05JUL1985 03:00:00)-Water Temperature (C)]]*OO[[#This Row],[72]]</f>
        <v>3.0896497325250001E-7</v>
      </c>
      <c r="BW82" s="10">
        <f>3/24000000*OO[[#This Row],[131 (05JUL1985 06:00:00)-Water Temperature (C)]]*OO[[#This Row],[73]]</f>
        <v>2.9476794311062493E-7</v>
      </c>
      <c r="BX82" s="10">
        <f>3/24000000*OO[[#This Row],[132 (05JUL1985 09:00:00)-Water Temperature (C)]]*OO[[#This Row],[74]]</f>
        <v>2.9030236889062503E-7</v>
      </c>
      <c r="BY82" s="10">
        <f>3/24000000*OO[[#This Row],[133 (05JUL1985 12:00:00)-Water Temperature (C)]]*OO[[#This Row],[75]]</f>
        <v>2.8220052513199994E-7</v>
      </c>
      <c r="BZ82" s="10">
        <f>3/24000000*OO[[#This Row],[134 (05JUL1985 15:00:00)-Water Temperature (C)]]*OO[[#This Row],[76]]</f>
        <v>2.7583912334249995E-7</v>
      </c>
      <c r="CA82" s="10">
        <f>3/24000000*OO[[#This Row],[135 (05JUL1985 18:00:00)-Water Temperature (C)]]*OO[[#This Row],[77]]</f>
        <v>2.6780646500999997E-7</v>
      </c>
      <c r="CB82" s="10">
        <f>3/24000000*OO[[#This Row],[136 (05JUL1985 21:00:00)-Water Temperature (C)]]*OO[[#This Row],[78]]</f>
        <v>2.5794035417499998E-7</v>
      </c>
      <c r="CC82" s="10">
        <f>3/24000000*OO[[#This Row],[137 (06JUL1985 00:00:00)-Water Temperature (C)]]*OO[[#This Row],[79]]</f>
        <v>2.4766361375250001E-7</v>
      </c>
      <c r="CD82" s="10">
        <f>3/24000000*OO[[#This Row],[138 (06JUL1985 03:00:00)-Water Temperature (C)]]*OO[[#This Row],[80]]</f>
        <v>2.4036764021562504E-7</v>
      </c>
      <c r="CE82" s="10">
        <f>3/24000000*OO[[#This Row],[139 (06JUL1985 06:00:00)-Water Temperature (C)]]*OO[[#This Row],[81]]</f>
        <v>2.3788233581462497E-7</v>
      </c>
      <c r="CF82" s="10">
        <f>3/24000000*OO[[#This Row],[140 (06JUL1985 09:00:00)-Water Temperature (C)]]*OO[[#This Row],[82]]</f>
        <v>2.4254480035199999E-7</v>
      </c>
      <c r="CG82" s="10">
        <f>3/24000000*OO[[#This Row],[141 (06JUL1985 12:00:00)-Water Temperature (C)]]*OO[[#This Row],[83]]</f>
        <v>2.4599728338862496E-7</v>
      </c>
      <c r="CH82" s="10">
        <f>3/24000000*OO[[#This Row],[142 (06JUL1985 15:00:00)-Water Temperature (C)]]*OO[[#This Row],[84]]</f>
        <v>2.5062438475387496E-7</v>
      </c>
      <c r="CI82" s="10">
        <f>3/24000000*OO[[#This Row],[143 (06JUL1985 18:00:00)-Water Temperature (C)]]*OO[[#This Row],[85]]</f>
        <v>2.5442555688987498E-7</v>
      </c>
      <c r="CJ82" s="10">
        <f>3/24000000*OO[[#This Row],[144 (06JUL1985 21:00:00)-Water Temperature (C)]]*OO[[#This Row],[86]]</f>
        <v>2.5128493740262496E-7</v>
      </c>
      <c r="CK82" s="10">
        <f>3/24000000*OO[[#This Row],[145 (07JUL1985 00:00:00)-Water Temperature (C)]]*OO[[#This Row],[87]]</f>
        <v>2.4211530746999997E-7</v>
      </c>
      <c r="CL82" s="10">
        <f>3/24000000*OO[[#This Row],[146 (07JUL1985 03:00:00)-Water Temperature (C)]]*OO[[#This Row],[88]]</f>
        <v>2.3052270200774996E-7</v>
      </c>
      <c r="CM82" s="10">
        <f>3/24000000*OO[[#This Row],[147 (07JUL1985 06:00:00)-Water Temperature (C)]]*OO[[#This Row],[89]]</f>
        <v>2.1815402969550001E-7</v>
      </c>
      <c r="CN82" s="10">
        <f>3/24000000*OO[[#This Row],[148 (07JUL1985 09:00:00)-Water Temperature (C)]]*OO[[#This Row],[90]]</f>
        <v>2.09288872026E-7</v>
      </c>
      <c r="CO82" s="10">
        <f>3/24000000*OO[[#This Row],[149 (07JUL1985 12:00:00)-Water Temperature (C)]]*OO[[#This Row],[91]]</f>
        <v>2.0185423538737496E-7</v>
      </c>
      <c r="CP82" s="10">
        <f>3/24000000*OO[[#This Row],[150 (07JUL1985 15:00:00)-Water Temperature (C)]]*OO[[#This Row],[92]]</f>
        <v>1.9552402569615E-7</v>
      </c>
      <c r="CQ82" s="10">
        <f>3/24000000*OO[[#This Row],[151 (07JUL1985 18:00:00)-Water Temperature (C)]]*OO[[#This Row],[93]]</f>
        <v>1.8962039817637504E-7</v>
      </c>
      <c r="CR82" s="10">
        <f>3/24000000*OO[[#This Row],[152 (07JUL1985 21:00:00)-Water Temperature (C)]]*OO[[#This Row],[94]]</f>
        <v>1.8004246137245002E-7</v>
      </c>
      <c r="CS82" s="10">
        <f>3/24000000*OO[[#This Row],[153 (08JUL1985 00:00:00)-Water Temperature (C)]]*OO[[#This Row],[95]]</f>
        <v>1.7086718590556247E-7</v>
      </c>
      <c r="CT82" s="10">
        <f>3/24000000*OO[[#This Row],[154 (08JUL1985 03:00:00)-Water Temperature (C)]]*OO[[#This Row],[96]]</f>
        <v>1.6660726029612499E-7</v>
      </c>
      <c r="CU82" s="10">
        <f>3/24000000*OO[[#This Row],[155 (08JUL1985 06:00:00)-Water Temperature (C)]]*OO[[#This Row],[97]]</f>
        <v>1.6771491527051249E-7</v>
      </c>
      <c r="CV82" s="10">
        <f>3/24000000*OO[[#This Row],[156 (08JUL1985 09:00:00)-Water Temperature (C)]]*OO[[#This Row],[98]]</f>
        <v>1.7032526120854997E-7</v>
      </c>
      <c r="CW82" s="10">
        <f>3/24000000*OO[[#This Row],[157 (08JUL1985 12:00:00)-Water Temperature (C)]]*OO[[#This Row],[99]]</f>
        <v>1.7247813014144996E-7</v>
      </c>
    </row>
    <row r="83" spans="1:101" x14ac:dyDescent="0.35">
      <c r="A83" t="s">
        <v>88</v>
      </c>
      <c r="B83">
        <v>998.39380000000006</v>
      </c>
      <c r="C83" s="10">
        <f>3/24*OO[[#This Row],[59 (26JUN1985 06:00:00)-Water Temperature (C)]]*OO[[#This Row],[1]]/SUM(OO[1])</f>
        <v>2.5122795308831503E-31</v>
      </c>
      <c r="D83" s="10">
        <f>3/24*OO[[#This Row],[60 (26JUN1985 09:00:00)-Water Temperature (C)]]*OO[[#This Row],[2]]/SUM(OO[2])</f>
        <v>2.47094567628687E-18</v>
      </c>
      <c r="E83" s="10">
        <f>3/24*OO[[#This Row],[61 (26JUN1985 12:00:00)-Water Temperature (C)]]*OO[[#This Row],[3]]/SUM(OO[3])</f>
        <v>3.0948104166120671E-8</v>
      </c>
      <c r="F83" s="10">
        <f>3/24*OO[[#This Row],[62 (26JUN1985 15:00:00)-Water Temperature (C)]]*OO[[#This Row],[4]]/SUM(OO[4])</f>
        <v>4.8421683745084602E-4</v>
      </c>
      <c r="G83" s="10">
        <f>3/24*OO[[#This Row],[63 (26JUN1985 18:00:00)-Water Temperature (C)]]*OO[[#This Row],[5]]/SUM(OO[5])</f>
        <v>2.0903790755935302E-2</v>
      </c>
      <c r="H83" s="10">
        <f>3/24*OO[[#This Row],[64 (26JUN1985 21:00:00)-Water Temperature (C)]]*OO[[#This Row],[6]]/SUM(OO[6])</f>
        <v>7.7791470344006367E-2</v>
      </c>
      <c r="I83" s="10">
        <f>3/24*OO[[#This Row],[65 (27JUN1985 00:00:00)-Water Temperature (C)]]*OO[[#This Row],[7]]/SUM(OO[7])</f>
        <v>7.2323434564969077E-2</v>
      </c>
      <c r="J83" s="10">
        <f>3/24*OO[[#This Row],[66 (27JUN1985 03:00:00)-Water Temperature (C)]]*OO[[#This Row],[8]]/SUM(OO[8])</f>
        <v>2.871335936236084E-2</v>
      </c>
      <c r="K83" s="10">
        <f>3/24*OO[[#This Row],[67 (27JUN1985 06:00:00)-Water Temperature (C)]]*OO[[#This Row],[9]]/SUM(OO[9])</f>
        <v>6.788289528085148E-3</v>
      </c>
      <c r="L83" s="10">
        <f>3/24*OO[[#This Row],[68 (27JUN1985 09:00:00)-Water Temperature (C)]]*OO[[#This Row],[10]]/SUM(OO[10])</f>
        <v>1.2249937308226738E-3</v>
      </c>
      <c r="M83" s="10">
        <f>3/24*OO[[#This Row],[69 (27JUN1985 12:00:00)-Water Temperature (C)]]*OO[[#This Row],[11]]/SUM(OO[11])</f>
        <v>2.299611020004836E-4</v>
      </c>
      <c r="N83" s="10">
        <f>3/24*OO[[#This Row],[70 (27JUN1985 15:00:00)-Water Temperature (C)]]*OO[[#This Row],[12]]/SUM(OO[12])</f>
        <v>7.2779591974444116E-5</v>
      </c>
      <c r="O83" s="10">
        <f>3/24*OO[[#This Row],[71 (27JUN1985 18:00:00)-Water Temperature (C)]]*OO[[#This Row],[13]]/SUM(OO[13])</f>
        <v>4.6364185578370249E-5</v>
      </c>
      <c r="P83" s="10">
        <f>3/24*OO[[#This Row],[72 (27JUN1985 21:00:00)-Water Temperature (C)]]*OO[[#This Row],[14]]/SUM(OO[14])</f>
        <v>3.9941711072320731E-5</v>
      </c>
      <c r="Q83" s="10">
        <f>3/24*OO[[#This Row],[73 (28JUN1985 00:00:00)-Water Temperature (C)]]*OO[[#This Row],[15]]/SUM(OO[15])</f>
        <v>3.9458602910694332E-5</v>
      </c>
      <c r="R83" s="10">
        <f>3/24*OO[[#This Row],[74 (28JUN1985 03:00:00)-Water Temperature (C)]]*OO[[#This Row],[16]]/SUM(OO[16])</f>
        <v>4.1692937589685354E-5</v>
      </c>
      <c r="S83" s="10">
        <f>3/24*OO[[#This Row],[75 (28JUN1985 06:00:00)-Water Temperature (C)]]*OO[[#This Row],[17]]/SUM(OO[17])</f>
        <v>4.3121513456032387E-5</v>
      </c>
      <c r="T83" s="10">
        <f>3/24*OO[[#This Row],[76 (28JUN1985 09:00:00)-Water Temperature (C)]]*OO[[#This Row],[18]]/SUM(OO[18])</f>
        <v>4.2787213579362369E-5</v>
      </c>
      <c r="U83" s="10">
        <f>3/24*OO[[#This Row],[77 (28JUN1985 12:00:00)-Water Temperature (C)]]*OO[[#This Row],[19]]/SUM(OO[19])</f>
        <v>4.1058407301855782E-5</v>
      </c>
      <c r="V83" s="10">
        <f>3/24000000*OO[[#This Row],[78 (28JUN1985 15:00:00)-Water Temperature (C)]]*OO[[#This Row],[20]]</f>
        <v>3.8377973010599998E-5</v>
      </c>
      <c r="W83" s="10">
        <f>3/24000000*OO[[#This Row],[79 (28JUN1985 18:00:00)-Water Temperature (C)]]*OO[[#This Row],[21]]</f>
        <v>3.5488075561137496E-5</v>
      </c>
      <c r="X83" s="10">
        <f>3/24000000*OO[[#This Row],[80 (28JUN1985 21:00:00)-Water Temperature (C)]]*OO[[#This Row],[22]]</f>
        <v>3.1997377515374998E-5</v>
      </c>
      <c r="Y83" s="10">
        <f>3/24000000*OO[[#This Row],[81 (29JUN1985 00:00:00)-Water Temperature (C)]]*OO[[#This Row],[23]]</f>
        <v>2.8324821426800001E-5</v>
      </c>
      <c r="Z83" s="10">
        <f>3/24000000*OO[[#This Row],[82 (29JUN1985 03:00:00)-Water Temperature (C)]]*OO[[#This Row],[24]]</f>
        <v>2.4305281227499996E-5</v>
      </c>
      <c r="AA83" s="10">
        <f>3/24000000*OO[[#This Row],[83 (29JUN1985 06:00:00)-Water Temperature (C)]]*OO[[#This Row],[25]]</f>
        <v>2.0368555306749997E-5</v>
      </c>
      <c r="AB83" s="10">
        <f>3/24000000*OO[[#This Row],[84 (29JUN1985 09:00:00)-Water Temperature (C)]]*OO[[#This Row],[26]]</f>
        <v>1.73057346028125E-5</v>
      </c>
      <c r="AC83" s="10">
        <f>3/24000000*OO[[#This Row],[85 (29JUN1985 12:00:00)-Water Temperature (C)]]*OO[[#This Row],[27]]</f>
        <v>1.4962312204069998E-5</v>
      </c>
      <c r="AD83" s="10">
        <f>3/24000000*OO[[#This Row],[86 (29JUN1985 15:00:00)-Water Temperature (C)]]*OO[[#This Row],[28]]</f>
        <v>1.2986923809825001E-5</v>
      </c>
      <c r="AE83" s="10">
        <f>3/24000000*OO[[#This Row],[88 (29JUN1985 21:00:00)-Water Temperature (C)]]*OO[[#This Row],[30]]</f>
        <v>9.824059168211249E-6</v>
      </c>
      <c r="AF83" s="10">
        <f>3/24000000*OO[[#This Row],[88 (29JUN1985 21:00:00)-Water Temperature (C)]]*OO[[#This Row],[30]]</f>
        <v>9.824059168211249E-6</v>
      </c>
      <c r="AG83" s="10">
        <f>3/24000000*OO[[#This Row],[89 (30JUN1985 00:00:00)-Water Temperature (C)]]*OO[[#This Row],[31]]</f>
        <v>8.4763071500049996E-6</v>
      </c>
      <c r="AH83" s="10">
        <f>3/24000000*OO[[#This Row],[90 (30JUN1985 03:00:00)-Water Temperature (C)]]*OO[[#This Row],[32]]</f>
        <v>7.0562932486774999E-6</v>
      </c>
      <c r="AI83" s="10">
        <f>3/24000000*OO[[#This Row],[91 (30JUN1985 06:00:00)-Water Temperature (C)]]*OO[[#This Row],[33]]</f>
        <v>5.5020052520099992E-6</v>
      </c>
      <c r="AJ83" s="10">
        <f>3/24000000*OO[[#This Row],[92 (30JUN1985 09:00:00)-Water Temperature (C)]]*OO[[#This Row],[34]]</f>
        <v>4.1152749790325E-6</v>
      </c>
      <c r="AK83" s="10">
        <f>3/24000000*OO[[#This Row],[93 (30JUN1985 12:00:00)-Water Temperature (C)]]*OO[[#This Row],[35]]</f>
        <v>3.0519613035999997E-6</v>
      </c>
      <c r="AL83" s="10">
        <f>3/24000000*OO[[#This Row],[94 (30JUN1985 15:00:00)-Water Temperature (C)]]*OO[[#This Row],[36]]</f>
        <v>2.335665121425E-6</v>
      </c>
      <c r="AM83" s="10">
        <f>3/24000000*OO[[#This Row],[95 (30JUN1985 18:00:00)-Water Temperature (C)]]*OO[[#This Row],[37]]</f>
        <v>1.8870044211599998E-6</v>
      </c>
      <c r="AN83" s="10">
        <f>3/24000000*OO[[#This Row],[96 (30JUN1985 21:00:00)-Water Temperature (C)]]*OO[[#This Row],[38]]</f>
        <v>1.59467854789625E-6</v>
      </c>
      <c r="AO83" s="10">
        <f>3/24000000*OO[[#This Row],[97 (01JUL1985 00:00:00)-Water Temperature (C)]]*OO[[#This Row],[39]]</f>
        <v>1.3939773026829999E-6</v>
      </c>
      <c r="AP83" s="10">
        <f>3/24000000*OO[[#This Row],[98 (01JUL1985 03:00:00)-Water Temperature (C)]]*OO[[#This Row],[40]]</f>
        <v>1.2384350881976249E-6</v>
      </c>
      <c r="AQ83" s="10">
        <f>3/24000000*OO[[#This Row],[99 (01JUL1985 06:00:00)-Water Temperature (C)]]*OO[[#This Row],[41]]</f>
        <v>1.1158364286959998E-6</v>
      </c>
      <c r="AR83" s="10">
        <f>3/24000000*OO[[#This Row],[100 (01JUL1985 09:00:00)-Water Temperature (C)]]*OO[[#This Row],[42]]</f>
        <v>1.046544163866E-6</v>
      </c>
      <c r="AS83" s="10">
        <f>3/24000000*OO[[#This Row],[101 (01JUL1985 12:00:00)-Water Temperature (C)]]*OO[[#This Row],[43]]</f>
        <v>9.88405131303E-7</v>
      </c>
      <c r="AT83" s="10">
        <f>3/24000000*OO[[#This Row],[102 (01JUL1985 15:00:00)-Water Temperature (C)]]*OO[[#This Row],[44]]</f>
        <v>9.435543216230001E-7</v>
      </c>
      <c r="AU83" s="10">
        <f>3/24000000*OO[[#This Row],[103 (01JUL1985 18:00:00)-Water Temperature (C)]]*OO[[#This Row],[45]]</f>
        <v>8.9241175271400005E-7</v>
      </c>
      <c r="AV83" s="10">
        <f>3/24000000*OO[[#This Row],[104 (01JUL1985 21:00:00)-Water Temperature (C)]]*OO[[#This Row],[46]]</f>
        <v>8.3232232662199996E-7</v>
      </c>
      <c r="AW83" s="10">
        <f>3/24000000*OO[[#This Row],[105 (02JUL1985 00:00:00)-Water Temperature (C)]]*OO[[#This Row],[47]]</f>
        <v>7.7352346587687506E-7</v>
      </c>
      <c r="AX83" s="10">
        <f>3/24000000*OO[[#This Row],[106 (02JUL1985 03:00:00)-Water Temperature (C)]]*OO[[#This Row],[48]]</f>
        <v>7.3169133882074988E-7</v>
      </c>
      <c r="AY83" s="10">
        <f>3/24000000*OO[[#This Row],[107 (02JUL1985 06:00:00)-Water Temperature (C)]]*OO[[#This Row],[49]]</f>
        <v>7.1504389645737495E-7</v>
      </c>
      <c r="AZ83" s="10">
        <f>3/24000000*OO[[#This Row],[108 (02JUL1985 09:00:00)-Water Temperature (C)]]*OO[[#This Row],[50]]</f>
        <v>7.2605025485687503E-7</v>
      </c>
      <c r="BA83" s="10">
        <f>3/24000000*OO[[#This Row],[109 (02JUL1985 12:00:00)-Water Temperature (C)]]*OO[[#This Row],[51]]</f>
        <v>7.2700029471012499E-7</v>
      </c>
      <c r="BB83" s="10">
        <f>3/24000000*OO[[#This Row],[110 (02JUL1985 15:00:00)-Water Temperature (C)]]*OO[[#This Row],[52]]</f>
        <v>7.1942932895999985E-7</v>
      </c>
      <c r="BC83" s="10">
        <f>3/24000000*OO[[#This Row],[111 (02JUL1985 18:00:00)-Water Temperature (C)]]*OO[[#This Row],[53]]</f>
        <v>7.0653235610274995E-7</v>
      </c>
      <c r="BD83" s="10">
        <f>3/24000000*OO[[#This Row],[112 (02JUL1985 21:00:00)-Water Temperature (C)]]*OO[[#This Row],[54]]</f>
        <v>6.7969424911499989E-7</v>
      </c>
      <c r="BE83" s="10">
        <f>3/24000000*OO[[#This Row],[113 (03JUL1985 00:00:00)-Water Temperature (C)]]*OO[[#This Row],[55]]</f>
        <v>6.4574939344224992E-7</v>
      </c>
      <c r="BF83" s="10">
        <f>3/24000000*OO[[#This Row],[114 (03JUL1985 03:00:00)-Water Temperature (C)]]*OO[[#This Row],[56]]</f>
        <v>6.1455500831000005E-7</v>
      </c>
      <c r="BG83" s="10">
        <f>3/24000000*OO[[#This Row],[115 (03JUL1985 06:00:00)-Water Temperature (C)]]*OO[[#This Row],[57]]</f>
        <v>5.8879579310949994E-7</v>
      </c>
      <c r="BH83" s="10">
        <f>3/24000000*OO[[#This Row],[116 (03JUL1985 09:00:00)-Water Temperature (C)]]*OO[[#This Row],[58]]</f>
        <v>5.7840487298999986E-7</v>
      </c>
      <c r="BI83" s="10">
        <f>3/24000000*OO[[#This Row],[117 (03JUL1985 12:00:00)-Water Temperature (C)]]*OO[[#This Row],[59]]</f>
        <v>5.675847103517499E-7</v>
      </c>
      <c r="BJ83" s="10">
        <f>3/24000000*OO[[#This Row],[118 (03JUL1985 15:00:00)-Water Temperature (C)]]*OO[[#This Row],[60]]</f>
        <v>5.5360172161800009E-7</v>
      </c>
      <c r="BK83" s="10">
        <f>3/24000000*OO[[#This Row],[119 (03JUL1985 18:00:00)-Water Temperature (C)]]*OO[[#This Row],[61]]</f>
        <v>5.3864045445649995E-7</v>
      </c>
      <c r="BL83" s="10">
        <f>3/24000000*OO[[#This Row],[120 (03JUL1985 21:00:00)-Water Temperature (C)]]*OO[[#This Row],[62]]</f>
        <v>5.1220670410874994E-7</v>
      </c>
      <c r="BM83" s="10">
        <f>3/24000000*OO[[#This Row],[121 (04JUL1985 00:00:00)-Water Temperature (C)]]*OO[[#This Row],[63]]</f>
        <v>4.8358470063749997E-7</v>
      </c>
      <c r="BN83" s="10">
        <f>3/24000000*OO[[#This Row],[122 (04JUL1985 03:00:00)-Water Temperature (C)]]*OO[[#This Row],[64]]</f>
        <v>4.5738300393749995E-7</v>
      </c>
      <c r="BO83" s="10">
        <f>3/24000000*OO[[#This Row],[123 (04JUL1985 06:00:00)-Water Temperature (C)]]*OO[[#This Row],[65]]</f>
        <v>4.3784369728924997E-7</v>
      </c>
      <c r="BP83" s="10">
        <f>3/24000000*OO[[#This Row],[124 (04JUL1985 09:00:00)-Water Temperature (C)]]*OO[[#This Row],[66]]</f>
        <v>4.2789812056250004E-7</v>
      </c>
      <c r="BQ83" s="10">
        <f>3/24000000*OO[[#This Row],[125 (04JUL1985 12:00:00)-Water Temperature (C)]]*OO[[#This Row],[67]]</f>
        <v>4.1159967587262498E-7</v>
      </c>
      <c r="BR83" s="10">
        <f>3/24000000*OO[[#This Row],[126 (04JUL1985 15:00:00)-Water Temperature (C)]]*OO[[#This Row],[68]]</f>
        <v>3.9519876461999996E-7</v>
      </c>
      <c r="BS83" s="10">
        <f>3/24000000*OO[[#This Row],[127 (04JUL1985 18:00:00)-Water Temperature (C)]]*OO[[#This Row],[69]]</f>
        <v>3.6924524625449996E-7</v>
      </c>
      <c r="BT83" s="10">
        <f>3/24000000*OO[[#This Row],[128 (04JUL1985 21:00:00)-Water Temperature (C)]]*OO[[#This Row],[70]]</f>
        <v>3.41389485644625E-7</v>
      </c>
      <c r="BU83" s="10">
        <f>3/24000000*OO[[#This Row],[129 (05JUL1985 00:00:00)-Water Temperature (C)]]*OO[[#This Row],[71]]</f>
        <v>3.1580895568499998E-7</v>
      </c>
      <c r="BV83" s="10">
        <f>3/24000000*OO[[#This Row],[130 (05JUL1985 03:00:00)-Water Temperature (C)]]*OO[[#This Row],[72]]</f>
        <v>2.9610814584999996E-7</v>
      </c>
      <c r="BW83" s="10">
        <f>3/24000000*OO[[#This Row],[131 (05JUL1985 06:00:00)-Water Temperature (C)]]*OO[[#This Row],[73]]</f>
        <v>2.8216637724274993E-7</v>
      </c>
      <c r="BX83" s="10">
        <f>3/24000000*OO[[#This Row],[132 (05JUL1985 09:00:00)-Water Temperature (C)]]*OO[[#This Row],[74]]</f>
        <v>2.7881340744399997E-7</v>
      </c>
      <c r="BY83" s="10">
        <f>3/24000000*OO[[#This Row],[133 (05JUL1985 12:00:00)-Water Temperature (C)]]*OO[[#This Row],[75]]</f>
        <v>2.7053193739199998E-7</v>
      </c>
      <c r="BZ83" s="10">
        <f>3/24000000*OO[[#This Row],[134 (05JUL1985 15:00:00)-Water Temperature (C)]]*OO[[#This Row],[76]]</f>
        <v>2.6489063197575003E-7</v>
      </c>
      <c r="CA83" s="10">
        <f>3/24000000*OO[[#This Row],[135 (05JUL1985 18:00:00)-Water Temperature (C)]]*OO[[#This Row],[77]]</f>
        <v>2.569863819915E-7</v>
      </c>
      <c r="CB83" s="10">
        <f>3/24000000*OO[[#This Row],[136 (05JUL1985 21:00:00)-Water Temperature (C)]]*OO[[#This Row],[78]]</f>
        <v>2.4677583258224998E-7</v>
      </c>
      <c r="CC83" s="10">
        <f>3/24000000*OO[[#This Row],[137 (06JUL1985 00:00:00)-Water Temperature (C)]]*OO[[#This Row],[79]]</f>
        <v>2.3641572088575001E-7</v>
      </c>
      <c r="CD83" s="10">
        <f>3/24000000*OO[[#This Row],[138 (06JUL1985 03:00:00)-Water Temperature (C)]]*OO[[#This Row],[80]]</f>
        <v>2.2900829512375002E-7</v>
      </c>
      <c r="CE83" s="10">
        <f>3/24000000*OO[[#This Row],[139 (06JUL1985 06:00:00)-Water Temperature (C)]]*OO[[#This Row],[81]]</f>
        <v>2.2693920282124999E-7</v>
      </c>
      <c r="CF83" s="10">
        <f>3/24000000*OO[[#This Row],[140 (06JUL1985 09:00:00)-Water Temperature (C)]]*OO[[#This Row],[82]]</f>
        <v>2.32364319258125E-7</v>
      </c>
      <c r="CG83" s="10">
        <f>3/24000000*OO[[#This Row],[141 (06JUL1985 12:00:00)-Water Temperature (C)]]*OO[[#This Row],[83]]</f>
        <v>2.3535790446149998E-7</v>
      </c>
      <c r="CH83" s="10">
        <f>3/24000000*OO[[#This Row],[142 (06JUL1985 15:00:00)-Water Temperature (C)]]*OO[[#This Row],[84]]</f>
        <v>2.4000934959037504E-7</v>
      </c>
      <c r="CI83" s="10">
        <f>3/24000000*OO[[#This Row],[143 (06JUL1985 18:00:00)-Water Temperature (C)]]*OO[[#This Row],[85]]</f>
        <v>2.43685105410125E-7</v>
      </c>
      <c r="CJ83" s="10">
        <f>3/24000000*OO[[#This Row],[144 (06JUL1985 21:00:00)-Water Temperature (C)]]*OO[[#This Row],[86]]</f>
        <v>2.3991908197699998E-7</v>
      </c>
      <c r="CK83" s="10">
        <f>3/24000000*OO[[#This Row],[145 (07JUL1985 00:00:00)-Water Temperature (C)]]*OO[[#This Row],[87]]</f>
        <v>2.3101804848599998E-7</v>
      </c>
      <c r="CL83" s="10">
        <f>3/24000000*OO[[#This Row],[146 (07JUL1985 03:00:00)-Water Temperature (C)]]*OO[[#This Row],[88]]</f>
        <v>2.2038609092624996E-7</v>
      </c>
      <c r="CM83" s="10">
        <f>3/24000000*OO[[#This Row],[147 (07JUL1985 06:00:00)-Water Temperature (C)]]*OO[[#This Row],[89]]</f>
        <v>2.0931022011562499E-7</v>
      </c>
      <c r="CN83" s="10">
        <f>3/24000000*OO[[#This Row],[148 (07JUL1985 09:00:00)-Water Temperature (C)]]*OO[[#This Row],[90]]</f>
        <v>2.0162045152567497E-7</v>
      </c>
      <c r="CO83" s="10">
        <f>3/24000000*OO[[#This Row],[149 (07JUL1985 12:00:00)-Water Temperature (C)]]*OO[[#This Row],[91]]</f>
        <v>1.9432579874082497E-7</v>
      </c>
      <c r="CP83" s="10">
        <f>3/24000000*OO[[#This Row],[150 (07JUL1985 15:00:00)-Water Temperature (C)]]*OO[[#This Row],[92]]</f>
        <v>1.8800195302096248E-7</v>
      </c>
      <c r="CQ83" s="10">
        <f>3/24000000*OO[[#This Row],[151 (07JUL1985 18:00:00)-Water Temperature (C)]]*OO[[#This Row],[93]]</f>
        <v>1.8223919493412499E-7</v>
      </c>
      <c r="CR83" s="10">
        <f>3/24000000*OO[[#This Row],[152 (07JUL1985 21:00:00)-Water Temperature (C)]]*OO[[#This Row],[94]]</f>
        <v>1.7252034677274998E-7</v>
      </c>
      <c r="CS83" s="10">
        <f>3/24000000*OO[[#This Row],[153 (08JUL1985 00:00:00)-Water Temperature (C)]]*OO[[#This Row],[95]]</f>
        <v>1.6324216745335E-7</v>
      </c>
      <c r="CT83" s="10">
        <f>3/24000000*OO[[#This Row],[154 (08JUL1985 03:00:00)-Water Temperature (C)]]*OO[[#This Row],[96]]</f>
        <v>1.5840537480884995E-7</v>
      </c>
      <c r="CU83" s="10">
        <f>3/24000000*OO[[#This Row],[155 (08JUL1985 06:00:00)-Water Temperature (C)]]*OO[[#This Row],[97]]</f>
        <v>1.59009946812675E-7</v>
      </c>
      <c r="CV83" s="10">
        <f>3/24000000*OO[[#This Row],[156 (08JUL1985 09:00:00)-Water Temperature (C)]]*OO[[#This Row],[98]]</f>
        <v>1.6184179374765001E-7</v>
      </c>
      <c r="CW83" s="10">
        <f>3/24000000*OO[[#This Row],[157 (08JUL1985 12:00:00)-Water Temperature (C)]]*OO[[#This Row],[99]]</f>
        <v>1.6468649622033749E-7</v>
      </c>
    </row>
    <row r="84" spans="1:101" x14ac:dyDescent="0.35">
      <c r="A84" t="s">
        <v>89</v>
      </c>
      <c r="B84">
        <v>796.41189999999995</v>
      </c>
      <c r="C84" s="10">
        <f>3/24*OO[[#This Row],[59 (26JUN1985 06:00:00)-Water Temperature (C)]]*OO[[#This Row],[1]]/SUM(OO[1])</f>
        <v>1.5561771091733282E-32</v>
      </c>
      <c r="D84" s="10">
        <f>3/24*OO[[#This Row],[60 (26JUN1985 09:00:00)-Water Temperature (C)]]*OO[[#This Row],[2]]/SUM(OO[2])</f>
        <v>2.6180547255517135E-19</v>
      </c>
      <c r="E84" s="10">
        <f>3/24*OO[[#This Row],[61 (26JUN1985 12:00:00)-Water Temperature (C)]]*OO[[#This Row],[3]]/SUM(OO[3])</f>
        <v>6.9893994335546929E-9</v>
      </c>
      <c r="F84" s="10">
        <f>3/24*OO[[#This Row],[62 (26JUN1985 15:00:00)-Water Temperature (C)]]*OO[[#This Row],[4]]/SUM(OO[4])</f>
        <v>2.3316953582096526E-4</v>
      </c>
      <c r="G84" s="10">
        <f>3/24*OO[[#This Row],[63 (26JUN1985 18:00:00)-Water Temperature (C)]]*OO[[#This Row],[5]]/SUM(OO[5])</f>
        <v>1.3334133297848782E-2</v>
      </c>
      <c r="H84" s="10">
        <f>3/24*OO[[#This Row],[64 (26JUN1985 21:00:00)-Water Temperature (C)]]*OO[[#This Row],[6]]/SUM(OO[6])</f>
        <v>5.8699766229269118E-2</v>
      </c>
      <c r="I84" s="10">
        <f>3/24*OO[[#This Row],[65 (27JUN1985 00:00:00)-Water Temperature (C)]]*OO[[#This Row],[7]]/SUM(OO[7])</f>
        <v>6.1191790170116479E-2</v>
      </c>
      <c r="J84" s="10">
        <f>3/24*OO[[#This Row],[66 (27JUN1985 03:00:00)-Water Temperature (C)]]*OO[[#This Row],[8]]/SUM(OO[8])</f>
        <v>2.6237452749779525E-2</v>
      </c>
      <c r="K84" s="10">
        <f>3/24*OO[[#This Row],[67 (27JUN1985 06:00:00)-Water Temperature (C)]]*OO[[#This Row],[9]]/SUM(OO[9])</f>
        <v>6.5089656670133085E-3</v>
      </c>
      <c r="L84" s="10">
        <f>3/24*OO[[#This Row],[68 (27JUN1985 09:00:00)-Water Temperature (C)]]*OO[[#This Row],[10]]/SUM(OO[10])</f>
        <v>1.2009977482143014E-3</v>
      </c>
      <c r="M84" s="10">
        <f>3/24*OO[[#This Row],[69 (27JUN1985 12:00:00)-Water Temperature (C)]]*OO[[#This Row],[11]]/SUM(OO[11])</f>
        <v>2.2069524383557638E-4</v>
      </c>
      <c r="N84" s="10">
        <f>3/24*OO[[#This Row],[70 (27JUN1985 15:00:00)-Water Temperature (C)]]*OO[[#This Row],[12]]/SUM(OO[12])</f>
        <v>6.3827549391618798E-5</v>
      </c>
      <c r="O84" s="10">
        <f>3/24*OO[[#This Row],[71 (27JUN1985 18:00:00)-Water Temperature (C)]]*OO[[#This Row],[13]]/SUM(OO[13])</f>
        <v>3.8171242606462241E-5</v>
      </c>
      <c r="P84" s="10">
        <f>3/24*OO[[#This Row],[72 (27JUN1985 21:00:00)-Water Temperature (C)]]*OO[[#This Row],[14]]/SUM(OO[14])</f>
        <v>3.2071247569724363E-5</v>
      </c>
      <c r="Q84" s="10">
        <f>3/24*OO[[#This Row],[73 (28JUN1985 00:00:00)-Water Temperature (C)]]*OO[[#This Row],[15]]/SUM(OO[15])</f>
        <v>3.1146326568972788E-5</v>
      </c>
      <c r="R84" s="10">
        <f>3/24*OO[[#This Row],[74 (28JUN1985 03:00:00)-Water Temperature (C)]]*OO[[#This Row],[16]]/SUM(OO[16])</f>
        <v>3.2693871746854153E-5</v>
      </c>
      <c r="S84" s="10">
        <f>3/24*OO[[#This Row],[75 (28JUN1985 06:00:00)-Water Temperature (C)]]*OO[[#This Row],[17]]/SUM(OO[17])</f>
        <v>3.3917884518930966E-5</v>
      </c>
      <c r="T84" s="10">
        <f>3/24*OO[[#This Row],[76 (28JUN1985 09:00:00)-Water Temperature (C)]]*OO[[#This Row],[18]]/SUM(OO[18])</f>
        <v>3.3838444761281329E-5</v>
      </c>
      <c r="U84" s="10">
        <f>3/24*OO[[#This Row],[77 (28JUN1985 12:00:00)-Water Temperature (C)]]*OO[[#This Row],[19]]/SUM(OO[19])</f>
        <v>3.2586460951148964E-5</v>
      </c>
      <c r="V84" s="10">
        <f>3/24000000*OO[[#This Row],[78 (28JUN1985 15:00:00)-Water Temperature (C)]]*OO[[#This Row],[20]]</f>
        <v>3.03893408063E-5</v>
      </c>
      <c r="W84" s="10">
        <f>3/24000000*OO[[#This Row],[79 (28JUN1985 18:00:00)-Water Temperature (C)]]*OO[[#This Row],[21]]</f>
        <v>2.7953667223424997E-5</v>
      </c>
      <c r="X84" s="10">
        <f>3/24000000*OO[[#This Row],[80 (28JUN1985 21:00:00)-Water Temperature (C)]]*OO[[#This Row],[22]]</f>
        <v>2.5033709965849998E-5</v>
      </c>
      <c r="Y84" s="10">
        <f>3/24000000*OO[[#This Row],[81 (29JUN1985 00:00:00)-Water Temperature (C)]]*OO[[#This Row],[23]]</f>
        <v>2.2124854939724999E-5</v>
      </c>
      <c r="Z84" s="10">
        <f>3/24000000*OO[[#This Row],[82 (29JUN1985 03:00:00)-Water Temperature (C)]]*OO[[#This Row],[24]]</f>
        <v>1.8997305345600002E-5</v>
      </c>
      <c r="AA84" s="10">
        <f>3/24000000*OO[[#This Row],[83 (29JUN1985 06:00:00)-Water Temperature (C)]]*OO[[#This Row],[25]]</f>
        <v>1.5919666438620003E-5</v>
      </c>
      <c r="AB84" s="10">
        <f>3/24000000*OO[[#This Row],[84 (29JUN1985 09:00:00)-Water Temperature (C)]]*OO[[#This Row],[26]]</f>
        <v>1.3521943475749998E-5</v>
      </c>
      <c r="AC84" s="10">
        <f>3/24000000*OO[[#This Row],[85 (29JUN1985 12:00:00)-Water Temperature (C)]]*OO[[#This Row],[27]]</f>
        <v>1.1670344541404999E-5</v>
      </c>
      <c r="AD84" s="10">
        <f>3/24000000*OO[[#This Row],[86 (29JUN1985 15:00:00)-Water Temperature (C)]]*OO[[#This Row],[28]]</f>
        <v>1.00985666826E-5</v>
      </c>
      <c r="AE84" s="10">
        <f>3/24000000*OO[[#This Row],[88 (29JUN1985 21:00:00)-Water Temperature (C)]]*OO[[#This Row],[30]]</f>
        <v>7.5853364027800002E-6</v>
      </c>
      <c r="AF84" s="10">
        <f>3/24000000*OO[[#This Row],[88 (29JUN1985 21:00:00)-Water Temperature (C)]]*OO[[#This Row],[30]]</f>
        <v>7.5853364027800002E-6</v>
      </c>
      <c r="AG84" s="10">
        <f>3/24000000*OO[[#This Row],[89 (30JUN1985 00:00:00)-Water Temperature (C)]]*OO[[#This Row],[31]]</f>
        <v>6.5402788180175005E-6</v>
      </c>
      <c r="AH84" s="10">
        <f>3/24000000*OO[[#This Row],[90 (30JUN1985 03:00:00)-Water Temperature (C)]]*OO[[#This Row],[32]]</f>
        <v>5.4748328968799999E-6</v>
      </c>
      <c r="AI84" s="10">
        <f>3/24000000*OO[[#This Row],[91 (30JUN1985 06:00:00)-Water Temperature (C)]]*OO[[#This Row],[33]]</f>
        <v>4.3057007715825E-6</v>
      </c>
      <c r="AJ84" s="10">
        <f>3/24000000*OO[[#This Row],[92 (30JUN1985 09:00:00)-Water Temperature (C)]]*OO[[#This Row],[34]]</f>
        <v>3.2477837965999997E-6</v>
      </c>
      <c r="AK84" s="10">
        <f>3/24000000*OO[[#This Row],[93 (30JUN1985 12:00:00)-Water Temperature (C)]]*OO[[#This Row],[35]]</f>
        <v>2.41331739656E-6</v>
      </c>
      <c r="AL84" s="10">
        <f>3/24000000*OO[[#This Row],[94 (30JUN1985 15:00:00)-Water Temperature (C)]]*OO[[#This Row],[36]]</f>
        <v>1.8372830610059998E-6</v>
      </c>
      <c r="AM84" s="10">
        <f>3/24000000*OO[[#This Row],[95 (30JUN1985 18:00:00)-Water Temperature (C)]]*OO[[#This Row],[37]]</f>
        <v>1.470557670620125E-6</v>
      </c>
      <c r="AN84" s="10">
        <f>3/24000000*OO[[#This Row],[96 (30JUN1985 21:00:00)-Water Temperature (C)]]*OO[[#This Row],[38]]</f>
        <v>1.2311370013037499E-6</v>
      </c>
      <c r="AO84" s="10">
        <f>3/24000000*OO[[#This Row],[97 (01JUL1985 00:00:00)-Water Temperature (C)]]*OO[[#This Row],[39]]</f>
        <v>1.0710722060914999E-6</v>
      </c>
      <c r="AP84" s="10">
        <f>3/24000000*OO[[#This Row],[98 (01JUL1985 03:00:00)-Water Temperature (C)]]*OO[[#This Row],[40]]</f>
        <v>9.5030931634899997E-7</v>
      </c>
      <c r="AQ84" s="10">
        <f>3/24000000*OO[[#This Row],[99 (01JUL1985 06:00:00)-Water Temperature (C)]]*OO[[#This Row],[41]]</f>
        <v>8.5741441702300005E-7</v>
      </c>
      <c r="AR84" s="10">
        <f>3/24000000*OO[[#This Row],[100 (01JUL1985 09:00:00)-Water Temperature (C)]]*OO[[#This Row],[42]]</f>
        <v>8.0667141194899993E-7</v>
      </c>
      <c r="AS84" s="10">
        <f>3/24000000*OO[[#This Row],[101 (01JUL1985 12:00:00)-Water Temperature (C)]]*OO[[#This Row],[43]]</f>
        <v>7.5965818336099987E-7</v>
      </c>
      <c r="AT84" s="10">
        <f>3/24000000*OO[[#This Row],[102 (01JUL1985 15:00:00)-Water Temperature (C)]]*OO[[#This Row],[44]]</f>
        <v>7.2400316766549994E-7</v>
      </c>
      <c r="AU84" s="10">
        <f>3/24000000*OO[[#This Row],[103 (01JUL1985 18:00:00)-Water Temperature (C)]]*OO[[#This Row],[45]]</f>
        <v>6.8390573321249989E-7</v>
      </c>
      <c r="AV84" s="10">
        <f>3/24000000*OO[[#This Row],[104 (01JUL1985 21:00:00)-Water Temperature (C)]]*OO[[#This Row],[46]]</f>
        <v>6.3688673218499997E-7</v>
      </c>
      <c r="AW84" s="10">
        <f>3/24000000*OO[[#This Row],[105 (02JUL1985 00:00:00)-Water Temperature (C)]]*OO[[#This Row],[47]]</f>
        <v>5.9079507216100004E-7</v>
      </c>
      <c r="AX84" s="10">
        <f>3/24000000*OO[[#This Row],[106 (02JUL1985 03:00:00)-Water Temperature (C)]]*OO[[#This Row],[48]]</f>
        <v>5.5728380333750002E-7</v>
      </c>
      <c r="AY84" s="10">
        <f>3/24000000*OO[[#This Row],[107 (02JUL1985 06:00:00)-Water Temperature (C)]]*OO[[#This Row],[49]]</f>
        <v>5.4452579786124999E-7</v>
      </c>
      <c r="AZ84" s="10">
        <f>3/24000000*OO[[#This Row],[108 (02JUL1985 09:00:00)-Water Temperature (C)]]*OO[[#This Row],[50]]</f>
        <v>5.5539681327912498E-7</v>
      </c>
      <c r="BA84" s="10">
        <f>3/24000000*OO[[#This Row],[109 (02JUL1985 12:00:00)-Water Temperature (C)]]*OO[[#This Row],[51]]</f>
        <v>5.5664584092874997E-7</v>
      </c>
      <c r="BB84" s="10">
        <f>3/24000000*OO[[#This Row],[110 (02JUL1985 15:00:00)-Water Temperature (C)]]*OO[[#This Row],[52]]</f>
        <v>5.5120354798749998E-7</v>
      </c>
      <c r="BC84" s="10">
        <f>3/24000000*OO[[#This Row],[111 (02JUL1985 18:00:00)-Water Temperature (C)]]*OO[[#This Row],[53]]</f>
        <v>5.4127627112674992E-7</v>
      </c>
      <c r="BD84" s="10">
        <f>3/24000000*OO[[#This Row],[112 (02JUL1985 21:00:00)-Water Temperature (C)]]*OO[[#This Row],[54]]</f>
        <v>5.1911628735500001E-7</v>
      </c>
      <c r="BE84" s="10">
        <f>3/24000000*OO[[#This Row],[113 (03JUL1985 00:00:00)-Water Temperature (C)]]*OO[[#This Row],[55]]</f>
        <v>4.9221293717050005E-7</v>
      </c>
      <c r="BF84" s="10">
        <f>3/24000000*OO[[#This Row],[114 (03JUL1985 03:00:00)-Water Temperature (C)]]*OO[[#This Row],[56]]</f>
        <v>4.6826759175849995E-7</v>
      </c>
      <c r="BG84" s="10">
        <f>3/24000000*OO[[#This Row],[115 (03JUL1985 06:00:00)-Water Temperature (C)]]*OO[[#This Row],[57]]</f>
        <v>4.4911662842499993E-7</v>
      </c>
      <c r="BH84" s="10">
        <f>3/24000000*OO[[#This Row],[116 (03JUL1985 09:00:00)-Water Temperature (C)]]*OO[[#This Row],[58]]</f>
        <v>4.4346484806500002E-7</v>
      </c>
      <c r="BI84" s="10">
        <f>3/24000000*OO[[#This Row],[117 (03JUL1985 12:00:00)-Water Temperature (C)]]*OO[[#This Row],[59]]</f>
        <v>4.3590640290449997E-7</v>
      </c>
      <c r="BJ84" s="10">
        <f>3/24000000*OO[[#This Row],[118 (03JUL1985 15:00:00)-Water Temperature (C)]]*OO[[#This Row],[60]]</f>
        <v>4.24865870739E-7</v>
      </c>
      <c r="BK84" s="10">
        <f>3/24000000*OO[[#This Row],[119 (03JUL1985 18:00:00)-Water Temperature (C)]]*OO[[#This Row],[61]]</f>
        <v>4.1304400755949991E-7</v>
      </c>
      <c r="BL84" s="10">
        <f>3/24000000*OO[[#This Row],[120 (03JUL1985 21:00:00)-Water Temperature (C)]]*OO[[#This Row],[62]]</f>
        <v>3.91443835876625E-7</v>
      </c>
      <c r="BM84" s="10">
        <f>3/24000000*OO[[#This Row],[121 (04JUL1985 00:00:00)-Water Temperature (C)]]*OO[[#This Row],[63]]</f>
        <v>3.6913390643799995E-7</v>
      </c>
      <c r="BN84" s="10">
        <f>3/24000000*OO[[#This Row],[122 (04JUL1985 03:00:00)-Water Temperature (C)]]*OO[[#This Row],[64]]</f>
        <v>3.4893023000062498E-7</v>
      </c>
      <c r="BO84" s="10">
        <f>3/24000000*OO[[#This Row],[123 (04JUL1985 06:00:00)-Water Temperature (C)]]*OO[[#This Row],[65]]</f>
        <v>3.3407883596937494E-7</v>
      </c>
      <c r="BP84" s="10">
        <f>3/24000000*OO[[#This Row],[124 (04JUL1985 09:00:00)-Water Temperature (C)]]*OO[[#This Row],[66]]</f>
        <v>3.2749348559849995E-7</v>
      </c>
      <c r="BQ84" s="10">
        <f>3/24000000*OO[[#This Row],[125 (04JUL1985 12:00:00)-Water Temperature (C)]]*OO[[#This Row],[67]]</f>
        <v>3.1496085252974995E-7</v>
      </c>
      <c r="BR84" s="10">
        <f>3/24000000*OO[[#This Row],[126 (04JUL1985 15:00:00)-Water Temperature (C)]]*OO[[#This Row],[68]]</f>
        <v>3.0307125617325003E-7</v>
      </c>
      <c r="BS84" s="10">
        <f>3/24000000*OO[[#This Row],[127 (04JUL1985 18:00:00)-Water Temperature (C)]]*OO[[#This Row],[69]]</f>
        <v>2.8294731918399995E-7</v>
      </c>
      <c r="BT84" s="10">
        <f>3/24000000*OO[[#This Row],[128 (04JUL1985 21:00:00)-Water Temperature (C)]]*OO[[#This Row],[70]]</f>
        <v>2.614620808E-7</v>
      </c>
      <c r="BU84" s="10">
        <f>3/24000000*OO[[#This Row],[129 (05JUL1985 00:00:00)-Water Temperature (C)]]*OO[[#This Row],[71]]</f>
        <v>2.4166117957350001E-7</v>
      </c>
      <c r="BV84" s="10">
        <f>3/24000000*OO[[#This Row],[130 (05JUL1985 03:00:00)-Water Temperature (C)]]*OO[[#This Row],[72]]</f>
        <v>2.2618259713499998E-7</v>
      </c>
      <c r="BW84" s="10">
        <f>3/24000000*OO[[#This Row],[131 (05JUL1985 06:00:00)-Water Temperature (C)]]*OO[[#This Row],[73]]</f>
        <v>2.1532210011712496E-7</v>
      </c>
      <c r="BX84" s="10">
        <f>3/24000000*OO[[#This Row],[132 (05JUL1985 09:00:00)-Water Temperature (C)]]*OO[[#This Row],[74]]</f>
        <v>2.1353066608012499E-7</v>
      </c>
      <c r="BY84" s="10">
        <f>3/24000000*OO[[#This Row],[133 (05JUL1985 12:00:00)-Water Temperature (C)]]*OO[[#This Row],[75]]</f>
        <v>2.0680311931599997E-7</v>
      </c>
      <c r="BZ84" s="10">
        <f>3/24000000*OO[[#This Row],[134 (05JUL1985 15:00:00)-Water Temperature (C)]]*OO[[#This Row],[76]]</f>
        <v>2.0280562597312498E-7</v>
      </c>
      <c r="CA84" s="10">
        <f>3/24000000*OO[[#This Row],[135 (05JUL1985 18:00:00)-Water Temperature (C)]]*OO[[#This Row],[77]]</f>
        <v>1.9664263681299998E-7</v>
      </c>
      <c r="CB84" s="10">
        <f>3/24000000*OO[[#This Row],[136 (05JUL1985 21:00:00)-Water Temperature (C)]]*OO[[#This Row],[78]]</f>
        <v>1.8825771907649997E-7</v>
      </c>
      <c r="CC84" s="10">
        <f>3/24000000*OO[[#This Row],[137 (06JUL1985 00:00:00)-Water Temperature (C)]]*OO[[#This Row],[79]]</f>
        <v>1.7996770600000001E-7</v>
      </c>
      <c r="CD84" s="10">
        <f>3/24000000*OO[[#This Row],[138 (06JUL1985 03:00:00)-Water Temperature (C)]]*OO[[#This Row],[80]]</f>
        <v>1.7404438253999997E-7</v>
      </c>
      <c r="CE84" s="10">
        <f>3/24000000*OO[[#This Row],[139 (06JUL1985 06:00:00)-Water Temperature (C)]]*OO[[#This Row],[81]]</f>
        <v>1.7271994525252499E-7</v>
      </c>
      <c r="CF84" s="10">
        <f>3/24000000*OO[[#This Row],[140 (06JUL1985 09:00:00)-Water Temperature (C)]]*OO[[#This Row],[82]]</f>
        <v>1.7766185715689999E-7</v>
      </c>
      <c r="CG84" s="10">
        <f>3/24000000*OO[[#This Row],[141 (06JUL1985 12:00:00)-Water Temperature (C)]]*OO[[#This Row],[83]]</f>
        <v>1.7974888135417499E-7</v>
      </c>
      <c r="CH84" s="10">
        <f>3/24000000*OO[[#This Row],[142 (06JUL1985 15:00:00)-Water Temperature (C)]]*OO[[#This Row],[84]]</f>
        <v>1.8346099582541252E-7</v>
      </c>
      <c r="CI84" s="10">
        <f>3/24000000*OO[[#This Row],[143 (06JUL1985 18:00:00)-Water Temperature (C)]]*OO[[#This Row],[85]]</f>
        <v>1.8630847952996246E-7</v>
      </c>
      <c r="CJ84" s="10">
        <f>3/24000000*OO[[#This Row],[144 (06JUL1985 21:00:00)-Water Temperature (C)]]*OO[[#This Row],[86]]</f>
        <v>1.8275469551857499E-7</v>
      </c>
      <c r="CK84" s="10">
        <f>3/24000000*OO[[#This Row],[145 (07JUL1985 00:00:00)-Water Temperature (C)]]*OO[[#This Row],[87]]</f>
        <v>1.7576462258516249E-7</v>
      </c>
      <c r="CL84" s="10">
        <f>3/24000000*OO[[#This Row],[146 (07JUL1985 03:00:00)-Water Temperature (C)]]*OO[[#This Row],[88]]</f>
        <v>1.6794054555394999E-7</v>
      </c>
      <c r="CM84" s="10">
        <f>3/24000000*OO[[#This Row],[147 (07JUL1985 06:00:00)-Water Temperature (C)]]*OO[[#This Row],[89]]</f>
        <v>1.6004021160224997E-7</v>
      </c>
      <c r="CN84" s="10">
        <f>3/24000000*OO[[#This Row],[148 (07JUL1985 09:00:00)-Water Temperature (C)]]*OO[[#This Row],[90]]</f>
        <v>1.5483902523922499E-7</v>
      </c>
      <c r="CO84" s="10">
        <f>3/24000000*OO[[#This Row],[149 (07JUL1985 12:00:00)-Water Temperature (C)]]*OO[[#This Row],[91]]</f>
        <v>1.4920036771010001E-7</v>
      </c>
      <c r="CP84" s="10">
        <f>3/24000000*OO[[#This Row],[150 (07JUL1985 15:00:00)-Water Temperature (C)]]*OO[[#This Row],[92]]</f>
        <v>1.4417752392587498E-7</v>
      </c>
      <c r="CQ84" s="10">
        <f>3/24000000*OO[[#This Row],[151 (07JUL1985 18:00:00)-Water Temperature (C)]]*OO[[#This Row],[93]]</f>
        <v>1.3968085715512498E-7</v>
      </c>
      <c r="CR84" s="10">
        <f>3/24000000*OO[[#This Row],[152 (07JUL1985 21:00:00)-Water Temperature (C)]]*OO[[#This Row],[94]]</f>
        <v>1.31824057615525E-7</v>
      </c>
      <c r="CS84" s="10">
        <f>3/24000000*OO[[#This Row],[153 (08JUL1985 00:00:00)-Water Temperature (C)]]*OO[[#This Row],[95]]</f>
        <v>1.244129316027E-7</v>
      </c>
      <c r="CT84" s="10">
        <f>3/24000000*OO[[#This Row],[154 (08JUL1985 03:00:00)-Water Temperature (C)]]*OO[[#This Row],[96]]</f>
        <v>1.2027250173543749E-7</v>
      </c>
      <c r="CU84" s="10">
        <f>3/24000000*OO[[#This Row],[155 (08JUL1985 06:00:00)-Water Temperature (C)]]*OO[[#This Row],[97]]</f>
        <v>1.204216605624375E-7</v>
      </c>
      <c r="CV84" s="10">
        <f>3/24000000*OO[[#This Row],[156 (08JUL1985 09:00:00)-Water Temperature (C)]]*OO[[#This Row],[98]]</f>
        <v>1.2279029980304997E-7</v>
      </c>
      <c r="CW84" s="10">
        <f>3/24000000*OO[[#This Row],[157 (08JUL1985 12:00:00)-Water Temperature (C)]]*OO[[#This Row],[99]]</f>
        <v>1.2552463691868747E-7</v>
      </c>
    </row>
    <row r="85" spans="1:101" x14ac:dyDescent="0.35">
      <c r="A85" t="s">
        <v>90</v>
      </c>
      <c r="B85">
        <v>885.43790000000001</v>
      </c>
      <c r="C85" s="10">
        <f>3/24*OO[[#This Row],[59 (26JUN1985 06:00:00)-Water Temperature (C)]]*OO[[#This Row],[1]]/SUM(OO[1])</f>
        <v>1.7722773717315448E-33</v>
      </c>
      <c r="D85" s="10">
        <f>3/24*OO[[#This Row],[60 (26JUN1985 09:00:00)-Water Temperature (C)]]*OO[[#This Row],[2]]/SUM(OO[2])</f>
        <v>4.5664424807666471E-20</v>
      </c>
      <c r="E85" s="10">
        <f>3/24*OO[[#This Row],[61 (26JUN1985 12:00:00)-Water Temperature (C)]]*OO[[#This Row],[3]]/SUM(OO[3])</f>
        <v>1.9416561717227755E-9</v>
      </c>
      <c r="F85" s="10">
        <f>3/24*OO[[#This Row],[62 (26JUN1985 15:00:00)-Water Temperature (C)]]*OO[[#This Row],[4]]/SUM(OO[4])</f>
        <v>1.381770146593632E-4</v>
      </c>
      <c r="G85" s="10">
        <f>3/24*OO[[#This Row],[63 (26JUN1985 18:00:00)-Water Temperature (C)]]*OO[[#This Row],[5]]/SUM(OO[5])</f>
        <v>1.0192944743970591E-2</v>
      </c>
      <c r="H85" s="10">
        <f>3/24*OO[[#This Row],[64 (26JUN1985 21:00:00)-Water Temperature (C)]]*OO[[#This Row],[6]]/SUM(OO[6])</f>
        <v>5.1869483156263725E-2</v>
      </c>
      <c r="I85" s="10">
        <f>3/24*OO[[#This Row],[65 (27JUN1985 00:00:00)-Water Temperature (C)]]*OO[[#This Row],[7]]/SUM(OO[7])</f>
        <v>5.9499276751133513E-2</v>
      </c>
      <c r="J85" s="10">
        <f>3/24*OO[[#This Row],[66 (27JUN1985 03:00:00)-Water Temperature (C)]]*OO[[#This Row],[8]]/SUM(OO[8])</f>
        <v>2.7172741839170178E-2</v>
      </c>
      <c r="K85" s="10">
        <f>3/24*OO[[#This Row],[67 (27JUN1985 06:00:00)-Water Temperature (C)]]*OO[[#This Row],[9]]/SUM(OO[9])</f>
        <v>7.0113626994597247E-3</v>
      </c>
      <c r="L85" s="10">
        <f>3/24*OO[[#This Row],[68 (27JUN1985 09:00:00)-Water Temperature (C)]]*OO[[#This Row],[10]]/SUM(OO[10])</f>
        <v>1.3190382052556768E-3</v>
      </c>
      <c r="M85" s="10">
        <f>3/24*OO[[#This Row],[69 (27JUN1985 12:00:00)-Water Temperature (C)]]*OO[[#This Row],[11]]/SUM(OO[11])</f>
        <v>2.3968922171490071E-4</v>
      </c>
      <c r="N85" s="10">
        <f>3/24*OO[[#This Row],[70 (27JUN1985 15:00:00)-Water Temperature (C)]]*OO[[#This Row],[12]]/SUM(OO[12])</f>
        <v>6.4846959807245261E-5</v>
      </c>
      <c r="O85" s="10">
        <f>3/24*OO[[#This Row],[71 (27JUN1985 18:00:00)-Water Temperature (C)]]*OO[[#This Row],[13]]/SUM(OO[13])</f>
        <v>3.6759022516431799E-5</v>
      </c>
      <c r="P85" s="10">
        <f>3/24*OO[[#This Row],[72 (27JUN1985 21:00:00)-Water Temperature (C)]]*OO[[#This Row],[14]]/SUM(OO[14])</f>
        <v>3.0262128132699396E-5</v>
      </c>
      <c r="Q85" s="10">
        <f>3/24*OO[[#This Row],[73 (28JUN1985 00:00:00)-Water Temperature (C)]]*OO[[#This Row],[15]]/SUM(OO[15])</f>
        <v>2.9008773156726606E-5</v>
      </c>
      <c r="R85" s="10">
        <f>3/24*OO[[#This Row],[74 (28JUN1985 03:00:00)-Water Temperature (C)]]*OO[[#This Row],[16]]/SUM(OO[16])</f>
        <v>3.0306313010807375E-5</v>
      </c>
      <c r="S85" s="10">
        <f>3/24*OO[[#This Row],[75 (28JUN1985 06:00:00)-Water Temperature (C)]]*OO[[#This Row],[17]]/SUM(OO[17])</f>
        <v>3.1546567057036946E-5</v>
      </c>
      <c r="T85" s="10">
        <f>3/24*OO[[#This Row],[76 (28JUN1985 09:00:00)-Water Temperature (C)]]*OO[[#This Row],[18]]/SUM(OO[18])</f>
        <v>3.1677896245295062E-5</v>
      </c>
      <c r="U85" s="10">
        <f>3/24*OO[[#This Row],[77 (28JUN1985 12:00:00)-Water Temperature (C)]]*OO[[#This Row],[19]]/SUM(OO[19])</f>
        <v>3.0662642217205257E-5</v>
      </c>
      <c r="V85" s="10">
        <f>3/24000000*OO[[#This Row],[78 (28JUN1985 15:00:00)-Water Temperature (C)]]*OO[[#This Row],[20]]</f>
        <v>2.8602112018575E-5</v>
      </c>
      <c r="W85" s="10">
        <f>3/24000000*OO[[#This Row],[79 (28JUN1985 18:00:00)-Water Temperature (C)]]*OO[[#This Row],[21]]</f>
        <v>2.6237029899812501E-5</v>
      </c>
      <c r="X85" s="10">
        <f>3/24000000*OO[[#This Row],[80 (28JUN1985 21:00:00)-Water Temperature (C)]]*OO[[#This Row],[22]]</f>
        <v>2.3378010678975E-5</v>
      </c>
      <c r="Y85" s="10">
        <f>3/24000000*OO[[#This Row],[81 (29JUN1985 00:00:00)-Water Temperature (C)]]*OO[[#This Row],[23]]</f>
        <v>2.0632137866199998E-5</v>
      </c>
      <c r="Z85" s="10">
        <f>3/24000000*OO[[#This Row],[82 (29JUN1985 03:00:00)-Water Temperature (C)]]*OO[[#This Row],[24]]</f>
        <v>1.7734447469062498E-5</v>
      </c>
      <c r="AA85" s="10">
        <f>3/24000000*OO[[#This Row],[83 (29JUN1985 06:00:00)-Water Temperature (C)]]*OO[[#This Row],[25]]</f>
        <v>1.4873843167321249E-5</v>
      </c>
      <c r="AB85" s="10">
        <f>3/24000000*OO[[#This Row],[84 (29JUN1985 09:00:00)-Water Temperature (C)]]*OO[[#This Row],[26]]</f>
        <v>1.264699940504E-5</v>
      </c>
      <c r="AC85" s="10">
        <f>3/24000000*OO[[#This Row],[85 (29JUN1985 12:00:00)-Water Temperature (C)]]*OO[[#This Row],[27]]</f>
        <v>1.090083014409375E-5</v>
      </c>
      <c r="AD85" s="10">
        <f>3/24000000*OO[[#This Row],[86 (29JUN1985 15:00:00)-Water Temperature (C)]]*OO[[#This Row],[28]]</f>
        <v>9.4050660258149989E-6</v>
      </c>
      <c r="AE85" s="10">
        <f>3/24000000*OO[[#This Row],[88 (29JUN1985 21:00:00)-Water Temperature (C)]]*OO[[#This Row],[30]]</f>
        <v>7.0159685784300001E-6</v>
      </c>
      <c r="AF85" s="10">
        <f>3/24000000*OO[[#This Row],[88 (29JUN1985 21:00:00)-Water Temperature (C)]]*OO[[#This Row],[30]]</f>
        <v>7.0159685784300001E-6</v>
      </c>
      <c r="AG85" s="10">
        <f>3/24000000*OO[[#This Row],[89 (30JUN1985 00:00:00)-Water Temperature (C)]]*OO[[#This Row],[31]]</f>
        <v>6.0408895351899995E-6</v>
      </c>
      <c r="AH85" s="10">
        <f>3/24000000*OO[[#This Row],[90 (30JUN1985 03:00:00)-Water Temperature (C)]]*OO[[#This Row],[32]]</f>
        <v>5.0759790738649993E-6</v>
      </c>
      <c r="AI85" s="10">
        <f>3/24000000*OO[[#This Row],[91 (30JUN1985 06:00:00)-Water Temperature (C)]]*OO[[#This Row],[33]]</f>
        <v>4.0189011081412495E-6</v>
      </c>
      <c r="AJ85" s="10">
        <f>3/24000000*OO[[#This Row],[92 (30JUN1985 09:00:00)-Water Temperature (C)]]*OO[[#This Row],[34]]</f>
        <v>3.0540110116350004E-6</v>
      </c>
      <c r="AK85" s="10">
        <f>3/24000000*OO[[#This Row],[93 (30JUN1985 12:00:00)-Water Temperature (C)]]*OO[[#This Row],[35]]</f>
        <v>2.2745890137199997E-6</v>
      </c>
      <c r="AL85" s="10">
        <f>3/24000000*OO[[#This Row],[94 (30JUN1985 15:00:00)-Water Temperature (C)]]*OO[[#This Row],[36]]</f>
        <v>1.7250827537212498E-6</v>
      </c>
      <c r="AM85" s="10">
        <f>3/24000000*OO[[#This Row],[95 (30JUN1985 18:00:00)-Water Temperature (C)]]*OO[[#This Row],[37]]</f>
        <v>1.3703263206018749E-6</v>
      </c>
      <c r="AN85" s="10">
        <f>3/24000000*OO[[#This Row],[96 (30JUN1985 21:00:00)-Water Temperature (C)]]*OO[[#This Row],[38]]</f>
        <v>1.1379768736503748E-6</v>
      </c>
      <c r="AO85" s="10">
        <f>3/24000000*OO[[#This Row],[97 (01JUL1985 00:00:00)-Water Temperature (C)]]*OO[[#This Row],[39]]</f>
        <v>9.8570755035912483E-7</v>
      </c>
      <c r="AP85" s="10">
        <f>3/24000000*OO[[#This Row],[98 (01JUL1985 03:00:00)-Water Temperature (C)]]*OO[[#This Row],[40]]</f>
        <v>8.7352533963724988E-7</v>
      </c>
      <c r="AQ85" s="10">
        <f>3/24000000*OO[[#This Row],[99 (01JUL1985 06:00:00)-Water Temperature (C)]]*OO[[#This Row],[41]]</f>
        <v>7.8916198531087492E-7</v>
      </c>
      <c r="AR85" s="10">
        <f>3/24000000*OO[[#This Row],[100 (01JUL1985 09:00:00)-Water Temperature (C)]]*OO[[#This Row],[42]]</f>
        <v>7.4495462736312494E-7</v>
      </c>
      <c r="AS85" s="10">
        <f>3/24000000*OO[[#This Row],[101 (01JUL1985 12:00:00)-Water Temperature (C)]]*OO[[#This Row],[43]]</f>
        <v>6.9988755517849994E-7</v>
      </c>
      <c r="AT85" s="10">
        <f>3/24000000*OO[[#This Row],[102 (01JUL1985 15:00:00)-Water Temperature (C)]]*OO[[#This Row],[44]]</f>
        <v>6.6607102839374994E-7</v>
      </c>
      <c r="AU85" s="10">
        <f>3/24000000*OO[[#This Row],[103 (01JUL1985 18:00:00)-Water Temperature (C)]]*OO[[#This Row],[45]]</f>
        <v>6.2840861441087493E-7</v>
      </c>
      <c r="AV85" s="10">
        <f>3/24000000*OO[[#This Row],[104 (01JUL1985 21:00:00)-Water Temperature (C)]]*OO[[#This Row],[46]]</f>
        <v>5.843087521109999E-7</v>
      </c>
      <c r="AW85" s="10">
        <f>3/24000000*OO[[#This Row],[105 (02JUL1985 00:00:00)-Water Temperature (C)]]*OO[[#This Row],[47]]</f>
        <v>5.4115379897550001E-7</v>
      </c>
      <c r="AX85" s="10">
        <f>3/24000000*OO[[#This Row],[106 (02JUL1985 03:00:00)-Water Temperature (C)]]*OO[[#This Row],[48]]</f>
        <v>5.0937661724624998E-7</v>
      </c>
      <c r="AY85" s="10">
        <f>3/24000000*OO[[#This Row],[107 (02JUL1985 06:00:00)-Water Temperature (C)]]*OO[[#This Row],[49]]</f>
        <v>4.9767644115624994E-7</v>
      </c>
      <c r="AZ85" s="10">
        <f>3/24000000*OO[[#This Row],[108 (02JUL1985 09:00:00)-Water Temperature (C)]]*OO[[#This Row],[50]]</f>
        <v>5.0974610525E-7</v>
      </c>
      <c r="BA85" s="10">
        <f>3/24000000*OO[[#This Row],[109 (02JUL1985 12:00:00)-Water Temperature (C)]]*OO[[#This Row],[51]]</f>
        <v>5.1131118096449999E-7</v>
      </c>
      <c r="BB85" s="10">
        <f>3/24000000*OO[[#This Row],[110 (02JUL1985 15:00:00)-Water Temperature (C)]]*OO[[#This Row],[52]]</f>
        <v>5.0657706137099996E-7</v>
      </c>
      <c r="BC85" s="10">
        <f>3/24000000*OO[[#This Row],[111 (02JUL1985 18:00:00)-Water Temperature (C)]]*OO[[#This Row],[53]]</f>
        <v>4.9739852015999989E-7</v>
      </c>
      <c r="BD85" s="10">
        <f>3/24000000*OO[[#This Row],[112 (02JUL1985 21:00:00)-Water Temperature (C)]]*OO[[#This Row],[54]]</f>
        <v>4.7565988999750002E-7</v>
      </c>
      <c r="BE85" s="10">
        <f>3/24000000*OO[[#This Row],[113 (03JUL1985 00:00:00)-Water Temperature (C)]]*OO[[#This Row],[55]]</f>
        <v>4.5012212008999997E-7</v>
      </c>
      <c r="BF85" s="10">
        <f>3/24000000*OO[[#This Row],[114 (03JUL1985 03:00:00)-Water Temperature (C)]]*OO[[#This Row],[56]]</f>
        <v>4.2806269919987503E-7</v>
      </c>
      <c r="BG85" s="10">
        <f>3/24000000*OO[[#This Row],[115 (03JUL1985 06:00:00)-Water Temperature (C)]]*OO[[#This Row],[57]]</f>
        <v>4.1092320815812498E-7</v>
      </c>
      <c r="BH85" s="10">
        <f>3/24000000*OO[[#This Row],[116 (03JUL1985 09:00:00)-Water Temperature (C)]]*OO[[#This Row],[58]]</f>
        <v>4.0769206300375001E-7</v>
      </c>
      <c r="BI85" s="10">
        <f>3/24000000*OO[[#This Row],[117 (03JUL1985 12:00:00)-Water Temperature (C)]]*OO[[#This Row],[59]]</f>
        <v>4.0143795064012503E-7</v>
      </c>
      <c r="BJ85" s="10">
        <f>3/24000000*OO[[#This Row],[118 (03JUL1985 15:00:00)-Water Temperature (C)]]*OO[[#This Row],[60]]</f>
        <v>3.9101594337999991E-7</v>
      </c>
      <c r="BK85" s="10">
        <f>3/24000000*OO[[#This Row],[119 (03JUL1985 18:00:00)-Water Temperature (C)]]*OO[[#This Row],[61]]</f>
        <v>3.798497395875E-7</v>
      </c>
      <c r="BL85" s="10">
        <f>3/24000000*OO[[#This Row],[120 (03JUL1985 21:00:00)-Water Temperature (C)]]*OO[[#This Row],[62]]</f>
        <v>3.5882752776124997E-7</v>
      </c>
      <c r="BM85" s="10">
        <f>3/24000000*OO[[#This Row],[121 (04JUL1985 00:00:00)-Water Temperature (C)]]*OO[[#This Row],[63]]</f>
        <v>3.3794891808999997E-7</v>
      </c>
      <c r="BN85" s="10">
        <f>3/24000000*OO[[#This Row],[122 (04JUL1985 03:00:00)-Water Temperature (C)]]*OO[[#This Row],[64]]</f>
        <v>3.1932365419799998E-7</v>
      </c>
      <c r="BO85" s="10">
        <f>3/24000000*OO[[#This Row],[123 (04JUL1985 06:00:00)-Water Temperature (C)]]*OO[[#This Row],[65]]</f>
        <v>3.057924460555E-7</v>
      </c>
      <c r="BP85" s="10">
        <f>3/24000000*OO[[#This Row],[124 (04JUL1985 09:00:00)-Water Temperature (C)]]*OO[[#This Row],[66]]</f>
        <v>3.0061756582499999E-7</v>
      </c>
      <c r="BQ85" s="10">
        <f>3/24000000*OO[[#This Row],[125 (04JUL1985 12:00:00)-Water Temperature (C)]]*OO[[#This Row],[67]]</f>
        <v>2.8904525484549998E-7</v>
      </c>
      <c r="BR85" s="10">
        <f>3/24000000*OO[[#This Row],[126 (04JUL1985 15:00:00)-Water Temperature (C)]]*OO[[#This Row],[68]]</f>
        <v>2.7861739996612496E-7</v>
      </c>
      <c r="BS85" s="10">
        <f>3/24000000*OO[[#This Row],[127 (04JUL1985 18:00:00)-Water Temperature (C)]]*OO[[#This Row],[69]]</f>
        <v>2.5991783938574998E-7</v>
      </c>
      <c r="BT85" s="10">
        <f>3/24000000*OO[[#This Row],[128 (04JUL1985 21:00:00)-Water Temperature (C)]]*OO[[#This Row],[70]]</f>
        <v>2.4003744856399999E-7</v>
      </c>
      <c r="BU85" s="10">
        <f>3/24000000*OO[[#This Row],[129 (05JUL1985 00:00:00)-Water Temperature (C)]]*OO[[#This Row],[71]]</f>
        <v>2.2172329045649999E-7</v>
      </c>
      <c r="BV85" s="10">
        <f>3/24000000*OO[[#This Row],[130 (05JUL1985 03:00:00)-Water Temperature (C)]]*OO[[#This Row],[72]]</f>
        <v>2.0722958520387499E-7</v>
      </c>
      <c r="BW85" s="10">
        <f>3/24000000*OO[[#This Row],[131 (05JUL1985 06:00:00)-Water Temperature (C)]]*OO[[#This Row],[73]]</f>
        <v>1.971199099805E-7</v>
      </c>
      <c r="BX85" s="10">
        <f>3/24000000*OO[[#This Row],[132 (05JUL1985 09:00:00)-Water Temperature (C)]]*OO[[#This Row],[74]]</f>
        <v>1.9615349882512497E-7</v>
      </c>
      <c r="BY85" s="10">
        <f>3/24000000*OO[[#This Row],[133 (05JUL1985 12:00:00)-Water Temperature (C)]]*OO[[#This Row],[75]]</f>
        <v>1.8965832719149997E-7</v>
      </c>
      <c r="BZ85" s="10">
        <f>3/24000000*OO[[#This Row],[134 (05JUL1985 15:00:00)-Water Temperature (C)]]*OO[[#This Row],[76]]</f>
        <v>1.8623904653125E-7</v>
      </c>
      <c r="CA85" s="10">
        <f>3/24000000*OO[[#This Row],[135 (05JUL1985 18:00:00)-Water Temperature (C)]]*OO[[#This Row],[77]]</f>
        <v>1.8049634887974999E-7</v>
      </c>
      <c r="CB85" s="10">
        <f>3/24000000*OO[[#This Row],[136 (05JUL1985 21:00:00)-Water Temperature (C)]]*OO[[#This Row],[78]]</f>
        <v>1.7231575913109999E-7</v>
      </c>
      <c r="CC85" s="10">
        <f>3/24000000*OO[[#This Row],[137 (06JUL1985 00:00:00)-Water Temperature (C)]]*OO[[#This Row],[79]]</f>
        <v>1.64414624784275E-7</v>
      </c>
      <c r="CD85" s="10">
        <f>3/24000000*OO[[#This Row],[138 (06JUL1985 03:00:00)-Water Temperature (C)]]*OO[[#This Row],[80]]</f>
        <v>1.5878612257684997E-7</v>
      </c>
      <c r="CE85" s="10">
        <f>3/24000000*OO[[#This Row],[139 (06JUL1985 06:00:00)-Water Temperature (C)]]*OO[[#This Row],[81]]</f>
        <v>1.5778434766612499E-7</v>
      </c>
      <c r="CF85" s="10">
        <f>3/24000000*OO[[#This Row],[140 (06JUL1985 09:00:00)-Water Temperature (C)]]*OO[[#This Row],[82]]</f>
        <v>1.630102580799875E-7</v>
      </c>
      <c r="CG85" s="10">
        <f>3/24000000*OO[[#This Row],[141 (06JUL1985 12:00:00)-Water Temperature (C)]]*OO[[#This Row],[83]]</f>
        <v>1.6477661374019998E-7</v>
      </c>
      <c r="CH85" s="10">
        <f>3/24000000*OO[[#This Row],[142 (06JUL1985 15:00:00)-Water Temperature (C)]]*OO[[#This Row],[84]]</f>
        <v>1.6830013991475002E-7</v>
      </c>
      <c r="CI85" s="10">
        <f>3/24000000*OO[[#This Row],[143 (06JUL1985 18:00:00)-Water Temperature (C)]]*OO[[#This Row],[85]]</f>
        <v>1.7094598568637499E-7</v>
      </c>
      <c r="CJ85" s="10">
        <f>3/24000000*OO[[#This Row],[144 (06JUL1985 21:00:00)-Water Temperature (C)]]*OO[[#This Row],[86]]</f>
        <v>1.6709547329684997E-7</v>
      </c>
      <c r="CK85" s="10">
        <f>3/24000000*OO[[#This Row],[145 (07JUL1985 00:00:00)-Water Temperature (C)]]*OO[[#This Row],[87]]</f>
        <v>1.6045132190035E-7</v>
      </c>
      <c r="CL85" s="10">
        <f>3/24000000*OO[[#This Row],[146 (07JUL1985 03:00:00)-Water Temperature (C)]]*OO[[#This Row],[88]]</f>
        <v>1.5349798355924999E-7</v>
      </c>
      <c r="CM85" s="10">
        <f>3/24000000*OO[[#This Row],[147 (07JUL1985 06:00:00)-Water Temperature (C)]]*OO[[#This Row],[89]]</f>
        <v>1.4669733298274999E-7</v>
      </c>
      <c r="CN85" s="10">
        <f>3/24000000*OO[[#This Row],[148 (07JUL1985 09:00:00)-Water Temperature (C)]]*OO[[#This Row],[90]]</f>
        <v>1.4252941398062495E-7</v>
      </c>
      <c r="CO85" s="10">
        <f>3/24000000*OO[[#This Row],[149 (07JUL1985 12:00:00)-Water Temperature (C)]]*OO[[#This Row],[91]]</f>
        <v>1.3734957911354998E-7</v>
      </c>
      <c r="CP85" s="10">
        <f>3/24000000*OO[[#This Row],[150 (07JUL1985 15:00:00)-Water Temperature (C)]]*OO[[#This Row],[92]]</f>
        <v>1.3258652774062499E-7</v>
      </c>
      <c r="CQ85" s="10">
        <f>3/24000000*OO[[#This Row],[151 (07JUL1985 18:00:00)-Water Temperature (C)]]*OO[[#This Row],[93]]</f>
        <v>1.2838249519256252E-7</v>
      </c>
      <c r="CR85" s="10">
        <f>3/24000000*OO[[#This Row],[152 (07JUL1985 21:00:00)-Water Temperature (C)]]*OO[[#This Row],[94]]</f>
        <v>1.2080657840947501E-7</v>
      </c>
      <c r="CS85" s="10">
        <f>3/24000000*OO[[#This Row],[153 (08JUL1985 00:00:00)-Water Temperature (C)]]*OO[[#This Row],[95]]</f>
        <v>1.13765746765125E-7</v>
      </c>
      <c r="CT85" s="10">
        <f>3/24000000*OO[[#This Row],[154 (08JUL1985 03:00:00)-Water Temperature (C)]]*OO[[#This Row],[96]]</f>
        <v>1.0964987252147499E-7</v>
      </c>
      <c r="CU85" s="10">
        <f>3/24000000*OO[[#This Row],[155 (08JUL1985 06:00:00)-Water Temperature (C)]]*OO[[#This Row],[97]]</f>
        <v>1.0955090973787499E-7</v>
      </c>
      <c r="CV85" s="10">
        <f>3/24000000*OO[[#This Row],[156 (08JUL1985 09:00:00)-Water Temperature (C)]]*OO[[#This Row],[98]]</f>
        <v>1.118528235301125E-7</v>
      </c>
      <c r="CW85" s="10">
        <f>3/24000000*OO[[#This Row],[157 (08JUL1985 12:00:00)-Water Temperature (C)]]*OO[[#This Row],[99]]</f>
        <v>1.1480662974330001E-7</v>
      </c>
    </row>
    <row r="86" spans="1:101" x14ac:dyDescent="0.35">
      <c r="A86" t="s">
        <v>91</v>
      </c>
      <c r="B86">
        <v>653.28700000000003</v>
      </c>
      <c r="C86" s="10">
        <f>3/24*OO[[#This Row],[59 (26JUN1985 06:00:00)-Water Temperature (C)]]*OO[[#This Row],[1]]/SUM(OO[1])</f>
        <v>9.5019479893681761E-35</v>
      </c>
      <c r="D86" s="10">
        <f>3/24*OO[[#This Row],[60 (26JUN1985 09:00:00)-Water Temperature (C)]]*OO[[#This Row],[2]]/SUM(OO[2])</f>
        <v>5.4570174569763725E-21</v>
      </c>
      <c r="E86" s="10">
        <f>3/24*OO[[#This Row],[61 (26JUN1985 12:00:00)-Water Temperature (C)]]*OO[[#This Row],[3]]/SUM(OO[3])</f>
        <v>4.0260744365466602E-10</v>
      </c>
      <c r="F86" s="10">
        <f>3/24*OO[[#This Row],[62 (26JUN1985 15:00:00)-Water Temperature (C)]]*OO[[#This Row],[4]]/SUM(OO[4])</f>
        <v>5.9715090789409018E-5</v>
      </c>
      <c r="G86" s="10">
        <f>3/24*OO[[#This Row],[63 (26JUN1985 18:00:00)-Water Temperature (C)]]*OO[[#This Row],[5]]/SUM(OO[5])</f>
        <v>5.5064411183377302E-3</v>
      </c>
      <c r="H86" s="10">
        <f>3/24*OO[[#This Row],[64 (26JUN1985 21:00:00)-Water Temperature (C)]]*OO[[#This Row],[6]]/SUM(OO[6])</f>
        <v>3.1770727532525952E-2</v>
      </c>
      <c r="I86" s="10">
        <f>3/24*OO[[#This Row],[65 (27JUN1985 00:00:00)-Water Temperature (C)]]*OO[[#This Row],[7]]/SUM(OO[7])</f>
        <v>3.9609205496354369E-2</v>
      </c>
      <c r="J86" s="10">
        <f>3/24*OO[[#This Row],[66 (27JUN1985 03:00:00)-Water Temperature (C)]]*OO[[#This Row],[8]]/SUM(OO[8])</f>
        <v>1.9123368986198316E-2</v>
      </c>
      <c r="K86" s="10">
        <f>3/24*OO[[#This Row],[67 (27JUN1985 06:00:00)-Water Temperature (C)]]*OO[[#This Row],[9]]/SUM(OO[9])</f>
        <v>5.1112192594647042E-3</v>
      </c>
      <c r="L86" s="10">
        <f>3/24*OO[[#This Row],[68 (27JUN1985 09:00:00)-Water Temperature (C)]]*OO[[#This Row],[10]]/SUM(OO[10])</f>
        <v>9.793360164957873E-4</v>
      </c>
      <c r="M86" s="10">
        <f>3/24*OO[[#This Row],[69 (27JUN1985 12:00:00)-Water Temperature (C)]]*OO[[#This Row],[11]]/SUM(OO[11])</f>
        <v>1.7694289656643118E-4</v>
      </c>
      <c r="N86" s="10">
        <f>3/24*OO[[#This Row],[70 (27JUN1985 15:00:00)-Water Temperature (C)]]*OO[[#This Row],[12]]/SUM(OO[12])</f>
        <v>4.5388862200760108E-5</v>
      </c>
      <c r="O86" s="10">
        <f>3/24*OO[[#This Row],[71 (27JUN1985 18:00:00)-Water Temperature (C)]]*OO[[#This Row],[13]]/SUM(OO[13])</f>
        <v>2.4520199084785091E-5</v>
      </c>
      <c r="P86" s="10">
        <f>3/24*OO[[#This Row],[72 (27JUN1985 21:00:00)-Water Temperature (C)]]*OO[[#This Row],[14]]/SUM(OO[14])</f>
        <v>1.9843351277089105E-5</v>
      </c>
      <c r="Q86" s="10">
        <f>3/24*OO[[#This Row],[73 (28JUN1985 00:00:00)-Water Temperature (C)]]*OO[[#This Row],[15]]/SUM(OO[15])</f>
        <v>1.8830685368473327E-5</v>
      </c>
      <c r="R86" s="10">
        <f>3/24*OO[[#This Row],[74 (28JUN1985 03:00:00)-Water Temperature (C)]]*OO[[#This Row],[16]]/SUM(OO[16])</f>
        <v>1.9609884344461028E-5</v>
      </c>
      <c r="S86" s="10">
        <f>3/24*OO[[#This Row],[75 (28JUN1985 06:00:00)-Water Temperature (C)]]*OO[[#This Row],[17]]/SUM(OO[17])</f>
        <v>2.0505817807879536E-5</v>
      </c>
      <c r="T86" s="10">
        <f>3/24*OO[[#This Row],[76 (28JUN1985 09:00:00)-Water Temperature (C)]]*OO[[#This Row],[18]]/SUM(OO[18])</f>
        <v>2.0760113398835414E-5</v>
      </c>
      <c r="U86" s="10">
        <f>3/24*OO[[#This Row],[77 (28JUN1985 12:00:00)-Water Temperature (C)]]*OO[[#This Row],[19]]/SUM(OO[19])</f>
        <v>2.0234234051393758E-5</v>
      </c>
      <c r="V86" s="10">
        <f>3/24000000*OO[[#This Row],[78 (28JUN1985 15:00:00)-Water Temperature (C)]]*OO[[#This Row],[20]]</f>
        <v>1.8936045099287501E-5</v>
      </c>
      <c r="W86" s="10">
        <f>3/24000000*OO[[#This Row],[79 (28JUN1985 18:00:00)-Water Temperature (C)]]*OO[[#This Row],[21]]</f>
        <v>1.73773737456E-5</v>
      </c>
      <c r="X86" s="10">
        <f>3/24000000*OO[[#This Row],[80 (28JUN1985 21:00:00)-Water Temperature (C)]]*OO[[#This Row],[22]]</f>
        <v>1.5463660581575003E-5</v>
      </c>
      <c r="Y86" s="10">
        <f>3/24000000*OO[[#This Row],[81 (29JUN1985 00:00:00)-Water Temperature (C)]]*OO[[#This Row],[23]]</f>
        <v>1.3666450360137498E-5</v>
      </c>
      <c r="Z86" s="10">
        <f>3/24000000*OO[[#This Row],[82 (29JUN1985 03:00:00)-Water Temperature (C)]]*OO[[#This Row],[24]]</f>
        <v>1.1792070582338751E-5</v>
      </c>
      <c r="AA86" s="10">
        <f>3/24000000*OO[[#This Row],[83 (29JUN1985 06:00:00)-Water Temperature (C)]]*OO[[#This Row],[25]]</f>
        <v>9.9262435153750005E-6</v>
      </c>
      <c r="AB86" s="10">
        <f>3/24000000*OO[[#This Row],[84 (29JUN1985 09:00:00)-Water Temperature (C)]]*OO[[#This Row],[26]]</f>
        <v>8.4744372599999981E-6</v>
      </c>
      <c r="AC86" s="10">
        <f>3/24000000*OO[[#This Row],[85 (29JUN1985 12:00:00)-Water Temperature (C)]]*OO[[#This Row],[27]]</f>
        <v>7.313549120280001E-6</v>
      </c>
      <c r="AD86" s="10">
        <f>3/24000000*OO[[#This Row],[86 (29JUN1985 15:00:00)-Water Temperature (C)]]*OO[[#This Row],[28]]</f>
        <v>6.3018361991899997E-6</v>
      </c>
      <c r="AE86" s="10">
        <f>3/24000000*OO[[#This Row],[88 (29JUN1985 21:00:00)-Water Temperature (C)]]*OO[[#This Row],[30]]</f>
        <v>4.6838741674499991E-6</v>
      </c>
      <c r="AF86" s="10">
        <f>3/24000000*OO[[#This Row],[88 (29JUN1985 21:00:00)-Water Temperature (C)]]*OO[[#This Row],[30]]</f>
        <v>4.6838741674499991E-6</v>
      </c>
      <c r="AG86" s="10">
        <f>3/24000000*OO[[#This Row],[89 (30JUN1985 00:00:00)-Water Temperature (C)]]*OO[[#This Row],[31]]</f>
        <v>4.0294556294999993E-6</v>
      </c>
      <c r="AH86" s="10">
        <f>3/24000000*OO[[#This Row],[90 (30JUN1985 03:00:00)-Water Temperature (C)]]*OO[[#This Row],[32]]</f>
        <v>3.3968157030849999E-6</v>
      </c>
      <c r="AI86" s="10">
        <f>3/24000000*OO[[#This Row],[91 (30JUN1985 06:00:00)-Water Temperature (C)]]*OO[[#This Row],[33]]</f>
        <v>2.7055750899000002E-6</v>
      </c>
      <c r="AJ86" s="10">
        <f>3/24000000*OO[[#This Row],[92 (30JUN1985 09:00:00)-Water Temperature (C)]]*OO[[#This Row],[34]]</f>
        <v>2.0698638194587501E-6</v>
      </c>
      <c r="AK86" s="10">
        <f>3/24000000*OO[[#This Row],[93 (30JUN1985 12:00:00)-Water Temperature (C)]]*OO[[#This Row],[35]]</f>
        <v>1.544991660385E-6</v>
      </c>
      <c r="AL86" s="10">
        <f>3/24000000*OO[[#This Row],[94 (30JUN1985 15:00:00)-Water Temperature (C)]]*OO[[#This Row],[36]]</f>
        <v>1.1682753584774999E-6</v>
      </c>
      <c r="AM86" s="10">
        <f>3/24000000*OO[[#This Row],[95 (30JUN1985 18:00:00)-Water Temperature (C)]]*OO[[#This Row],[37]]</f>
        <v>9.2251618499249996E-7</v>
      </c>
      <c r="AN86" s="10">
        <f>3/24000000*OO[[#This Row],[96 (30JUN1985 21:00:00)-Water Temperature (C)]]*OO[[#This Row],[38]]</f>
        <v>7.6077995660012497E-7</v>
      </c>
      <c r="AO86" s="10">
        <f>3/24000000*OO[[#This Row],[97 (01JUL1985 00:00:00)-Water Temperature (C)]]*OO[[#This Row],[39]]</f>
        <v>6.5619938797099999E-7</v>
      </c>
      <c r="AP86" s="10">
        <f>3/24000000*OO[[#This Row],[98 (01JUL1985 03:00:00)-Water Temperature (C)]]*OO[[#This Row],[40]]</f>
        <v>5.8085873068600005E-7</v>
      </c>
      <c r="AQ86" s="10">
        <f>3/24000000*OO[[#This Row],[99 (01JUL1985 06:00:00)-Water Temperature (C)]]*OO[[#This Row],[41]]</f>
        <v>5.2502943556949995E-7</v>
      </c>
      <c r="AR86" s="10">
        <f>3/24000000*OO[[#This Row],[100 (01JUL1985 09:00:00)-Water Temperature (C)]]*OO[[#This Row],[42]]</f>
        <v>4.9699292726049994E-7</v>
      </c>
      <c r="AS86" s="10">
        <f>3/24000000*OO[[#This Row],[101 (01JUL1985 12:00:00)-Water Temperature (C)]]*OO[[#This Row],[43]]</f>
        <v>4.6616386923674999E-7</v>
      </c>
      <c r="AT86" s="10">
        <f>3/24000000*OO[[#This Row],[102 (01JUL1985 15:00:00)-Water Temperature (C)]]*OO[[#This Row],[44]]</f>
        <v>4.4312142111274996E-7</v>
      </c>
      <c r="AU86" s="10">
        <f>3/24000000*OO[[#This Row],[103 (01JUL1985 18:00:00)-Water Temperature (C)]]*OO[[#This Row],[45]]</f>
        <v>4.17571196352E-7</v>
      </c>
      <c r="AV86" s="10">
        <f>3/24000000*OO[[#This Row],[104 (01JUL1985 21:00:00)-Water Temperature (C)]]*OO[[#This Row],[46]]</f>
        <v>3.8777801206899998E-7</v>
      </c>
      <c r="AW86" s="10">
        <f>3/24000000*OO[[#This Row],[105 (02JUL1985 00:00:00)-Water Temperature (C)]]*OO[[#This Row],[47]]</f>
        <v>3.5863753667749993E-7</v>
      </c>
      <c r="AX86" s="10">
        <f>3/24000000*OO[[#This Row],[106 (02JUL1985 03:00:00)-Water Temperature (C)]]*OO[[#This Row],[48]]</f>
        <v>3.3695123530249997E-7</v>
      </c>
      <c r="AY86" s="10">
        <f>3/24000000*OO[[#This Row],[107 (02JUL1985 06:00:00)-Water Temperature (C)]]*OO[[#This Row],[49]]</f>
        <v>3.28979894241E-7</v>
      </c>
      <c r="AZ86" s="10">
        <f>3/24000000*OO[[#This Row],[108 (02JUL1985 09:00:00)-Water Temperature (C)]]*OO[[#This Row],[50]]</f>
        <v>3.3813003445200001E-7</v>
      </c>
      <c r="BA86" s="10">
        <f>3/24000000*OO[[#This Row],[109 (02JUL1985 12:00:00)-Water Temperature (C)]]*OO[[#This Row],[51]]</f>
        <v>3.3945918970499994E-7</v>
      </c>
      <c r="BB86" s="10">
        <f>3/24000000*OO[[#This Row],[110 (02JUL1985 15:00:00)-Water Temperature (C)]]*OO[[#This Row],[52]]</f>
        <v>3.3648819299999997E-7</v>
      </c>
      <c r="BC86" s="10">
        <f>3/24000000*OO[[#This Row],[111 (02JUL1985 18:00:00)-Water Temperature (C)]]*OO[[#This Row],[53]]</f>
        <v>3.30407324892125E-7</v>
      </c>
      <c r="BD86" s="10">
        <f>3/24000000*OO[[#This Row],[112 (02JUL1985 21:00:00)-Water Temperature (C)]]*OO[[#This Row],[54]]</f>
        <v>3.1534158004649992E-7</v>
      </c>
      <c r="BE86" s="10">
        <f>3/24000000*OO[[#This Row],[113 (03JUL1985 00:00:00)-Water Temperature (C)]]*OO[[#This Row],[55]]</f>
        <v>2.9784176650799999E-7</v>
      </c>
      <c r="BF86" s="10">
        <f>3/24000000*OO[[#This Row],[114 (03JUL1985 03:00:00)-Water Temperature (C)]]*OO[[#This Row],[56]]</f>
        <v>2.8315841585700001E-7</v>
      </c>
      <c r="BG86" s="10">
        <f>3/24000000*OO[[#This Row],[115 (03JUL1985 06:00:00)-Water Temperature (C)]]*OO[[#This Row],[57]]</f>
        <v>2.7191123427199999E-7</v>
      </c>
      <c r="BH86" s="10">
        <f>3/24000000*OO[[#This Row],[116 (03JUL1985 09:00:00)-Water Temperature (C)]]*OO[[#This Row],[58]]</f>
        <v>2.7081050001999997E-7</v>
      </c>
      <c r="BI86" s="10">
        <f>3/24000000*OO[[#This Row],[117 (03JUL1985 12:00:00)-Water Temperature (C)]]*OO[[#This Row],[59]]</f>
        <v>2.6710837241250005E-7</v>
      </c>
      <c r="BJ86" s="10">
        <f>3/24000000*OO[[#This Row],[118 (03JUL1985 15:00:00)-Water Temperature (C)]]*OO[[#This Row],[60]]</f>
        <v>2.6005234115024996E-7</v>
      </c>
      <c r="BK86" s="10">
        <f>3/24000000*OO[[#This Row],[119 (03JUL1985 18:00:00)-Water Temperature (C)]]*OO[[#This Row],[61]]</f>
        <v>2.5250331884050003E-7</v>
      </c>
      <c r="BL86" s="10">
        <f>3/24000000*OO[[#This Row],[120 (03JUL1985 21:00:00)-Water Temperature (C)]]*OO[[#This Row],[62]]</f>
        <v>2.3796634926900001E-7</v>
      </c>
      <c r="BM86" s="10">
        <f>3/24000000*OO[[#This Row],[121 (04JUL1985 00:00:00)-Water Temperature (C)]]*OO[[#This Row],[63]]</f>
        <v>2.2382672626337499E-7</v>
      </c>
      <c r="BN86" s="10">
        <f>3/24000000*OO[[#This Row],[122 (04JUL1985 03:00:00)-Water Temperature (C)]]*OO[[#This Row],[64]]</f>
        <v>2.1142314833937501E-7</v>
      </c>
      <c r="BO86" s="10">
        <f>3/24000000*OO[[#This Row],[123 (04JUL1985 06:00:00)-Water Temperature (C)]]*OO[[#This Row],[65]]</f>
        <v>2.02433873535E-7</v>
      </c>
      <c r="BP86" s="10">
        <f>3/24000000*OO[[#This Row],[124 (04JUL1985 09:00:00)-Water Temperature (C)]]*OO[[#This Row],[66]]</f>
        <v>1.9944844826400001E-7</v>
      </c>
      <c r="BQ86" s="10">
        <f>3/24000000*OO[[#This Row],[125 (04JUL1985 12:00:00)-Water Temperature (C)]]*OO[[#This Row],[67]]</f>
        <v>1.9178043917514999E-7</v>
      </c>
      <c r="BR86" s="10">
        <f>3/24000000*OO[[#This Row],[126 (04JUL1985 15:00:00)-Water Temperature (C)]]*OO[[#This Row],[68]]</f>
        <v>1.8512545814122499E-7</v>
      </c>
      <c r="BS86" s="10">
        <f>3/24000000*OO[[#This Row],[127 (04JUL1985 18:00:00)-Water Temperature (C)]]*OO[[#This Row],[69]]</f>
        <v>1.7265257535926248E-7</v>
      </c>
      <c r="BT86" s="10">
        <f>3/24000000*OO[[#This Row],[128 (04JUL1985 21:00:00)-Water Temperature (C)]]*OO[[#This Row],[70]]</f>
        <v>1.5934979721184997E-7</v>
      </c>
      <c r="BU86" s="10">
        <f>3/24000000*OO[[#This Row],[129 (05JUL1985 00:00:00)-Water Temperature (C)]]*OO[[#This Row],[71]]</f>
        <v>1.4712324294060001E-7</v>
      </c>
      <c r="BV86" s="10">
        <f>3/24000000*OO[[#This Row],[130 (05JUL1985 03:00:00)-Water Temperature (C)]]*OO[[#This Row],[72]]</f>
        <v>1.3734673030473749E-7</v>
      </c>
      <c r="BW86" s="10">
        <f>3/24000000*OO[[#This Row],[131 (05JUL1985 06:00:00)-Water Temperature (C)]]*OO[[#This Row],[73]]</f>
        <v>1.3052927283581248E-7</v>
      </c>
      <c r="BX86" s="10">
        <f>3/24000000*OO[[#This Row],[132 (05JUL1985 09:00:00)-Water Temperature (C)]]*OO[[#This Row],[74]]</f>
        <v>1.302175263803375E-7</v>
      </c>
      <c r="BY86" s="10">
        <f>3/24000000*OO[[#This Row],[133 (05JUL1985 12:00:00)-Water Temperature (C)]]*OO[[#This Row],[75]]</f>
        <v>1.25785352315525E-7</v>
      </c>
      <c r="BZ86" s="10">
        <f>3/24000000*OO[[#This Row],[134 (05JUL1985 15:00:00)-Water Temperature (C)]]*OO[[#This Row],[76]]</f>
        <v>1.2362409341799998E-7</v>
      </c>
      <c r="CA86" s="10">
        <f>3/24000000*OO[[#This Row],[135 (05JUL1985 18:00:00)-Water Temperature (C)]]*OO[[#This Row],[77]]</f>
        <v>1.1978450499465E-7</v>
      </c>
      <c r="CB86" s="10">
        <f>3/24000000*OO[[#This Row],[136 (05JUL1985 21:00:00)-Water Temperature (C)]]*OO[[#This Row],[78]]</f>
        <v>1.1412853640032502E-7</v>
      </c>
      <c r="CC86" s="10">
        <f>3/24000000*OO[[#This Row],[137 (06JUL1985 00:00:00)-Water Temperature (C)]]*OO[[#This Row],[79]]</f>
        <v>1.087152530093375E-7</v>
      </c>
      <c r="CD86" s="10">
        <f>3/24000000*OO[[#This Row],[138 (06JUL1985 03:00:00)-Water Temperature (C)]]*OO[[#This Row],[80]]</f>
        <v>1.0487649226655001E-7</v>
      </c>
      <c r="CE86" s="10">
        <f>3/24000000*OO[[#This Row],[139 (06JUL1985 06:00:00)-Water Temperature (C)]]*OO[[#This Row],[81]]</f>
        <v>1.042702390827E-7</v>
      </c>
      <c r="CF86" s="10">
        <f>3/24000000*OO[[#This Row],[140 (06JUL1985 09:00:00)-Water Temperature (C)]]*OO[[#This Row],[82]]</f>
        <v>1.0813116866387499E-7</v>
      </c>
      <c r="CG86" s="10">
        <f>3/24000000*OO[[#This Row],[141 (06JUL1985 12:00:00)-Water Temperature (C)]]*OO[[#This Row],[83]]</f>
        <v>1.0928098458230001E-7</v>
      </c>
      <c r="CH86" s="10">
        <f>3/24000000*OO[[#This Row],[142 (06JUL1985 15:00:00)-Water Temperature (C)]]*OO[[#This Row],[84]]</f>
        <v>1.1164010226228748E-7</v>
      </c>
      <c r="CI86" s="10">
        <f>3/24000000*OO[[#This Row],[143 (06JUL1985 18:00:00)-Water Temperature (C)]]*OO[[#This Row],[85]]</f>
        <v>1.1345232912487501E-7</v>
      </c>
      <c r="CJ86" s="10">
        <f>3/24000000*OO[[#This Row],[144 (06JUL1985 21:00:00)-Water Temperature (C)]]*OO[[#This Row],[86]]</f>
        <v>1.10636409079175E-7</v>
      </c>
      <c r="CK86" s="10">
        <f>3/24000000*OO[[#This Row],[145 (07JUL1985 00:00:00)-Water Temperature (C)]]*OO[[#This Row],[87]]</f>
        <v>1.0605530221826249E-7</v>
      </c>
      <c r="CL86" s="10">
        <f>3/24000000*OO[[#This Row],[146 (07JUL1985 03:00:00)-Water Temperature (C)]]*OO[[#This Row],[88]]</f>
        <v>1.0157058727426248E-7</v>
      </c>
      <c r="CM86" s="10">
        <f>3/24000000*OO[[#This Row],[147 (07JUL1985 06:00:00)-Water Temperature (C)]]*OO[[#This Row],[89]]</f>
        <v>9.7255152780887511E-8</v>
      </c>
      <c r="CN86" s="10">
        <f>3/24000000*OO[[#This Row],[148 (07JUL1985 09:00:00)-Water Temperature (C)]]*OO[[#This Row],[90]]</f>
        <v>9.4849039042187495E-8</v>
      </c>
      <c r="CO86" s="10">
        <f>3/24000000*OO[[#This Row],[149 (07JUL1985 12:00:00)-Water Temperature (C)]]*OO[[#This Row],[91]]</f>
        <v>9.142678517812501E-8</v>
      </c>
      <c r="CP86" s="10">
        <f>3/24000000*OO[[#This Row],[150 (07JUL1985 15:00:00)-Water Temperature (C)]]*OO[[#This Row],[92]]</f>
        <v>8.817784928313751E-8</v>
      </c>
      <c r="CQ86" s="10">
        <f>3/24000000*OO[[#This Row],[151 (07JUL1985 18:00:00)-Water Temperature (C)]]*OO[[#This Row],[93]]</f>
        <v>8.5363836632800008E-8</v>
      </c>
      <c r="CR86" s="10">
        <f>3/24000000*OO[[#This Row],[152 (07JUL1985 21:00:00)-Water Temperature (C)]]*OO[[#This Row],[94]]</f>
        <v>8.0151828154500001E-8</v>
      </c>
      <c r="CS86" s="10">
        <f>3/24000000*OO[[#This Row],[153 (08JUL1985 00:00:00)-Water Temperature (C)]]*OO[[#This Row],[95]]</f>
        <v>7.5338612043724985E-8</v>
      </c>
      <c r="CT86" s="10">
        <f>3/24000000*OO[[#This Row],[154 (08JUL1985 03:00:00)-Water Temperature (C)]]*OO[[#This Row],[96]]</f>
        <v>7.2439914236899999E-8</v>
      </c>
      <c r="CU86" s="10">
        <f>3/24000000*OO[[#This Row],[155 (08JUL1985 06:00:00)-Water Temperature (C)]]*OO[[#This Row],[97]]</f>
        <v>7.2233515799550012E-8</v>
      </c>
      <c r="CV86" s="10">
        <f>3/24000000*OO[[#This Row],[156 (08JUL1985 09:00:00)-Water Temperature (C)]]*OO[[#This Row],[98]]</f>
        <v>7.3807084511775011E-8</v>
      </c>
      <c r="CW86" s="10">
        <f>3/24000000*OO[[#This Row],[157 (08JUL1985 12:00:00)-Water Temperature (C)]]*OO[[#This Row],[99]]</f>
        <v>7.6042963229624993E-8</v>
      </c>
    </row>
    <row r="87" spans="1:101" x14ac:dyDescent="0.35">
      <c r="A87" t="s">
        <v>92</v>
      </c>
      <c r="B87">
        <v>891.50340000000006</v>
      </c>
      <c r="C87" s="10">
        <f>3/24*OO[[#This Row],[59 (26JUN1985 06:00:00)-Water Temperature (C)]]*OO[[#This Row],[1]]/SUM(OO[1])</f>
        <v>2.6385099487414497E-35</v>
      </c>
      <c r="D87" s="10">
        <f>3/24*OO[[#This Row],[60 (26JUN1985 09:00:00)-Water Temperature (C)]]*OO[[#This Row],[2]]/SUM(OO[2])</f>
        <v>1.7019947762683149E-21</v>
      </c>
      <c r="E87" s="10">
        <f>3/24*OO[[#This Row],[61 (26JUN1985 12:00:00)-Water Temperature (C)]]*OO[[#This Row],[3]]/SUM(OO[3])</f>
        <v>1.6533848711032558E-10</v>
      </c>
      <c r="F87" s="10">
        <f>3/24*OO[[#This Row],[62 (26JUN1985 15:00:00)-Water Temperature (C)]]*OO[[#This Row],[4]]/SUM(OO[4])</f>
        <v>5.3154426715750875E-5</v>
      </c>
      <c r="G87" s="10">
        <f>3/24*OO[[#This Row],[63 (26JUN1985 18:00:00)-Water Temperature (C)]]*OO[[#This Row],[5]]/SUM(OO[5])</f>
        <v>6.179069855289163E-3</v>
      </c>
      <c r="H87" s="10">
        <f>3/24*OO[[#This Row],[64 (26JUN1985 21:00:00)-Water Temperature (C)]]*OO[[#This Row],[6]]/SUM(OO[6])</f>
        <v>4.0589863767561546E-2</v>
      </c>
      <c r="I87" s="10">
        <f>3/24*OO[[#This Row],[65 (27JUN1985 00:00:00)-Water Temperature (C)]]*OO[[#This Row],[7]]/SUM(OO[7])</f>
        <v>5.5126382698485216E-2</v>
      </c>
      <c r="J87" s="10">
        <f>3/24*OO[[#This Row],[66 (27JUN1985 03:00:00)-Water Temperature (C)]]*OO[[#This Row],[8]]/SUM(OO[8])</f>
        <v>2.8177152944248721E-2</v>
      </c>
      <c r="K87" s="10">
        <f>3/24*OO[[#This Row],[67 (27JUN1985 06:00:00)-Water Temperature (C)]]*OO[[#This Row],[9]]/SUM(OO[9])</f>
        <v>7.8088931020225093E-3</v>
      </c>
      <c r="L87" s="10">
        <f>3/24*OO[[#This Row],[68 (27JUN1985 09:00:00)-Water Temperature (C)]]*OO[[#This Row],[10]]/SUM(OO[10])</f>
        <v>1.5256260748149986E-3</v>
      </c>
      <c r="M87" s="10">
        <f>3/24*OO[[#This Row],[69 (27JUN1985 12:00:00)-Water Temperature (C)]]*OO[[#This Row],[11]]/SUM(OO[11])</f>
        <v>2.7485003573944606E-4</v>
      </c>
      <c r="N87" s="10">
        <f>3/24*OO[[#This Row],[70 (27JUN1985 15:00:00)-Water Temperature (C)]]*OO[[#This Row],[12]]/SUM(OO[12])</f>
        <v>6.7047978269242723E-5</v>
      </c>
      <c r="O87" s="10">
        <f>3/24*OO[[#This Row],[71 (27JUN1985 18:00:00)-Water Temperature (C)]]*OO[[#This Row],[13]]/SUM(OO[13])</f>
        <v>3.4424830913276695E-5</v>
      </c>
      <c r="P87" s="10">
        <f>3/24*OO[[#This Row],[72 (27JUN1985 21:00:00)-Water Temperature (C)]]*OO[[#This Row],[14]]/SUM(OO[14])</f>
        <v>2.7347577882568134E-5</v>
      </c>
      <c r="Q87" s="10">
        <f>3/24*OO[[#This Row],[73 (28JUN1985 00:00:00)-Water Temperature (C)]]*OO[[#This Row],[15]]/SUM(OO[15])</f>
        <v>2.5661748987243446E-5</v>
      </c>
      <c r="R87" s="10">
        <f>3/24*OO[[#This Row],[74 (28JUN1985 03:00:00)-Water Temperature (C)]]*OO[[#This Row],[16]]/SUM(OO[16])</f>
        <v>2.6615333233310224E-5</v>
      </c>
      <c r="S87" s="10">
        <f>3/24*OO[[#This Row],[75 (28JUN1985 06:00:00)-Water Temperature (C)]]*OO[[#This Row],[17]]/SUM(OO[17])</f>
        <v>2.793294441832047E-5</v>
      </c>
      <c r="T87" s="10">
        <f>3/24*OO[[#This Row],[76 (28JUN1985 09:00:00)-Water Temperature (C)]]*OO[[#This Row],[18]]/SUM(OO[18])</f>
        <v>2.8494883766415262E-5</v>
      </c>
      <c r="U87" s="10">
        <f>3/24*OO[[#This Row],[77 (28JUN1985 12:00:00)-Water Temperature (C)]]*OO[[#This Row],[19]]/SUM(OO[19])</f>
        <v>2.7947393657402674E-5</v>
      </c>
      <c r="V87" s="10">
        <f>3/24000000*OO[[#This Row],[78 (28JUN1985 15:00:00)-Water Temperature (C)]]*OO[[#This Row],[20]]</f>
        <v>2.6228924204249999E-5</v>
      </c>
      <c r="W87" s="10">
        <f>3/24000000*OO[[#This Row],[79 (28JUN1985 18:00:00)-Water Temperature (C)]]*OO[[#This Row],[21]]</f>
        <v>2.4065817611249999E-5</v>
      </c>
      <c r="X87" s="10">
        <f>3/24000000*OO[[#This Row],[80 (28JUN1985 21:00:00)-Water Temperature (C)]]*OO[[#This Row],[22]]</f>
        <v>2.1375322397737502E-5</v>
      </c>
      <c r="Y87" s="10">
        <f>3/24000000*OO[[#This Row],[81 (29JUN1985 00:00:00)-Water Temperature (C)]]*OO[[#This Row],[23]]</f>
        <v>1.890176153125E-5</v>
      </c>
      <c r="Z87" s="10">
        <f>3/24000000*OO[[#This Row],[82 (29JUN1985 03:00:00)-Water Temperature (C)]]*OO[[#This Row],[24]]</f>
        <v>1.6358092876268747E-5</v>
      </c>
      <c r="AA87" s="10">
        <f>3/24000000*OO[[#This Row],[83 (29JUN1985 06:00:00)-Water Temperature (C)]]*OO[[#This Row],[25]]</f>
        <v>1.3804601136978749E-5</v>
      </c>
      <c r="AB87" s="10">
        <f>3/24000000*OO[[#This Row],[84 (29JUN1985 09:00:00)-Water Temperature (C)]]*OO[[#This Row],[26]]</f>
        <v>1.182077381393E-5</v>
      </c>
      <c r="AC87" s="10">
        <f>3/24000000*OO[[#This Row],[85 (29JUN1985 12:00:00)-Water Temperature (C)]]*OO[[#This Row],[27]]</f>
        <v>1.02508128925E-5</v>
      </c>
      <c r="AD87" s="10">
        <f>3/24000000*OO[[#This Row],[86 (29JUN1985 15:00:00)-Water Temperature (C)]]*OO[[#This Row],[28]]</f>
        <v>8.8564804274537497E-6</v>
      </c>
      <c r="AE87" s="10">
        <f>3/24000000*OO[[#This Row],[88 (29JUN1985 21:00:00)-Water Temperature (C)]]*OO[[#This Row],[30]]</f>
        <v>6.6040664650349992E-6</v>
      </c>
      <c r="AF87" s="10">
        <f>3/24000000*OO[[#This Row],[88 (29JUN1985 21:00:00)-Water Temperature (C)]]*OO[[#This Row],[30]]</f>
        <v>6.6040664650349992E-6</v>
      </c>
      <c r="AG87" s="10">
        <f>3/24000000*OO[[#This Row],[89 (30JUN1985 00:00:00)-Water Temperature (C)]]*OO[[#This Row],[31]]</f>
        <v>5.6883512304262498E-6</v>
      </c>
      <c r="AH87" s="10">
        <f>3/24000000*OO[[#This Row],[90 (30JUN1985 03:00:00)-Water Temperature (C)]]*OO[[#This Row],[32]]</f>
        <v>4.8173323635149996E-6</v>
      </c>
      <c r="AI87" s="10">
        <f>3/24000000*OO[[#This Row],[91 (30JUN1985 06:00:00)-Water Temperature (C)]]*OO[[#This Row],[33]]</f>
        <v>3.8645673461999999E-6</v>
      </c>
      <c r="AJ87" s="10">
        <f>3/24000000*OO[[#This Row],[92 (30JUN1985 09:00:00)-Water Temperature (C)]]*OO[[#This Row],[34]]</f>
        <v>2.9786225287599996E-6</v>
      </c>
      <c r="AK87" s="10">
        <f>3/24000000*OO[[#This Row],[93 (30JUN1985 12:00:00)-Water Temperature (C)]]*OO[[#This Row],[35]]</f>
        <v>2.2291021926499998E-6</v>
      </c>
      <c r="AL87" s="10">
        <f>3/24000000*OO[[#This Row],[94 (30JUN1985 15:00:00)-Water Temperature (C)]]*OO[[#This Row],[36]]</f>
        <v>1.6811585576064999E-6</v>
      </c>
      <c r="AM87" s="10">
        <f>3/24000000*OO[[#This Row],[95 (30JUN1985 18:00:00)-Water Temperature (C)]]*OO[[#This Row],[37]]</f>
        <v>1.32047903135875E-6</v>
      </c>
      <c r="AN87" s="10">
        <f>3/24000000*OO[[#This Row],[96 (30JUN1985 21:00:00)-Water Temperature (C)]]*OO[[#This Row],[38]]</f>
        <v>1.0813338557729997E-6</v>
      </c>
      <c r="AO87" s="10">
        <f>3/24000000*OO[[#This Row],[97 (01JUL1985 00:00:00)-Water Temperature (C)]]*OO[[#This Row],[39]]</f>
        <v>9.2823616939075004E-7</v>
      </c>
      <c r="AP87" s="10">
        <f>3/24000000*OO[[#This Row],[98 (01JUL1985 03:00:00)-Water Temperature (C)]]*OO[[#This Row],[40]]</f>
        <v>8.2045472733437495E-7</v>
      </c>
      <c r="AQ87" s="10">
        <f>3/24000000*OO[[#This Row],[99 (01JUL1985 06:00:00)-Water Temperature (C)]]*OO[[#This Row],[41]]</f>
        <v>7.4124498050249996E-7</v>
      </c>
      <c r="AR87" s="10">
        <f>3/24000000*OO[[#This Row],[100 (01JUL1985 09:00:00)-Water Temperature (C)]]*OO[[#This Row],[42]]</f>
        <v>7.032942977445E-7</v>
      </c>
      <c r="AS87" s="10">
        <f>3/24000000*OO[[#This Row],[101 (01JUL1985 12:00:00)-Water Temperature (C)]]*OO[[#This Row],[43]]</f>
        <v>6.5879942255249997E-7</v>
      </c>
      <c r="AT87" s="10">
        <f>3/24000000*OO[[#This Row],[102 (01JUL1985 15:00:00)-Water Temperature (C)]]*OO[[#This Row],[44]]</f>
        <v>6.2546699348100005E-7</v>
      </c>
      <c r="AU87" s="10">
        <f>3/24000000*OO[[#This Row],[103 (01JUL1985 18:00:00)-Water Temperature (C)]]*OO[[#This Row],[45]]</f>
        <v>5.8860760812499997E-7</v>
      </c>
      <c r="AV87" s="10">
        <f>3/24000000*OO[[#This Row],[104 (01JUL1985 21:00:00)-Water Temperature (C)]]*OO[[#This Row],[46]]</f>
        <v>5.4593080722937502E-7</v>
      </c>
      <c r="AW87" s="10">
        <f>3/24000000*OO[[#This Row],[105 (02JUL1985 00:00:00)-Water Temperature (C)]]*OO[[#This Row],[47]]</f>
        <v>5.0416314326949995E-7</v>
      </c>
      <c r="AX87" s="10">
        <f>3/24000000*OO[[#This Row],[106 (02JUL1985 03:00:00)-Water Temperature (C)]]*OO[[#This Row],[48]]</f>
        <v>4.7274500756449996E-7</v>
      </c>
      <c r="AY87" s="10">
        <f>3/24000000*OO[[#This Row],[107 (02JUL1985 06:00:00)-Water Temperature (C)]]*OO[[#This Row],[49]]</f>
        <v>4.6081962790174994E-7</v>
      </c>
      <c r="AZ87" s="10">
        <f>3/24000000*OO[[#This Row],[108 (02JUL1985 09:00:00)-Water Temperature (C)]]*OO[[#This Row],[50]]</f>
        <v>4.7507485234687503E-7</v>
      </c>
      <c r="BA87" s="10">
        <f>3/24000000*OO[[#This Row],[109 (02JUL1985 12:00:00)-Water Temperature (C)]]*OO[[#This Row],[51]]</f>
        <v>4.7746645662749996E-7</v>
      </c>
      <c r="BB87" s="10">
        <f>3/24000000*OO[[#This Row],[110 (02JUL1985 15:00:00)-Water Temperature (C)]]*OO[[#This Row],[52]]</f>
        <v>4.7356209685987502E-7</v>
      </c>
      <c r="BC87" s="10">
        <f>3/24000000*OO[[#This Row],[111 (02JUL1985 18:00:00)-Water Temperature (C)]]*OO[[#This Row],[53]]</f>
        <v>4.6511448613949995E-7</v>
      </c>
      <c r="BD87" s="10">
        <f>3/24000000*OO[[#This Row],[112 (02JUL1985 21:00:00)-Water Temperature (C)]]*OO[[#This Row],[54]]</f>
        <v>4.4335130235000002E-7</v>
      </c>
      <c r="BE87" s="10">
        <f>3/24000000*OO[[#This Row],[113 (03JUL1985 00:00:00)-Water Temperature (C)]]*OO[[#This Row],[55]]</f>
        <v>4.1787995833800001E-7</v>
      </c>
      <c r="BF87" s="10">
        <f>3/24000000*OO[[#This Row],[114 (03JUL1985 03:00:00)-Water Temperature (C)]]*OO[[#This Row],[56]]</f>
        <v>3.9715763667512501E-7</v>
      </c>
      <c r="BG87" s="10">
        <f>3/24000000*OO[[#This Row],[115 (03JUL1985 06:00:00)-Water Temperature (C)]]*OO[[#This Row],[57]]</f>
        <v>3.8131123791874996E-7</v>
      </c>
      <c r="BH87" s="10">
        <f>3/24000000*OO[[#This Row],[116 (03JUL1985 09:00:00)-Water Temperature (C)]]*OO[[#This Row],[58]]</f>
        <v>3.8105608764924995E-7</v>
      </c>
      <c r="BI87" s="10">
        <f>3/24000000*OO[[#This Row],[117 (03JUL1985 12:00:00)-Water Temperature (C)]]*OO[[#This Row],[59]]</f>
        <v>3.7653431486087498E-7</v>
      </c>
      <c r="BJ87" s="10">
        <f>3/24000000*OO[[#This Row],[118 (03JUL1985 15:00:00)-Water Temperature (C)]]*OO[[#This Row],[60]]</f>
        <v>3.6648820109824998E-7</v>
      </c>
      <c r="BK87" s="10">
        <f>3/24000000*OO[[#This Row],[119 (03JUL1985 18:00:00)-Water Temperature (C)]]*OO[[#This Row],[61]]</f>
        <v>3.5574835434599999E-7</v>
      </c>
      <c r="BL87" s="10">
        <f>3/24000000*OO[[#This Row],[120 (03JUL1985 21:00:00)-Water Temperature (C)]]*OO[[#This Row],[62]]</f>
        <v>3.3467779309724993E-7</v>
      </c>
      <c r="BM87" s="10">
        <f>3/24000000*OO[[#This Row],[121 (04JUL1985 00:00:00)-Water Temperature (C)]]*OO[[#This Row],[63]]</f>
        <v>3.1432778475200002E-7</v>
      </c>
      <c r="BN87" s="10">
        <f>3/24000000*OO[[#This Row],[122 (04JUL1985 03:00:00)-Water Temperature (C)]]*OO[[#This Row],[64]]</f>
        <v>2.9681366795200001E-7</v>
      </c>
      <c r="BO87" s="10">
        <f>3/24000000*OO[[#This Row],[123 (04JUL1985 06:00:00)-Water Temperature (C)]]*OO[[#This Row],[65]]</f>
        <v>2.8406080796449999E-7</v>
      </c>
      <c r="BP87" s="10">
        <f>3/24000000*OO[[#This Row],[124 (04JUL1985 09:00:00)-Water Temperature (C)]]*OO[[#This Row],[66]]</f>
        <v>2.8035042918749997E-7</v>
      </c>
      <c r="BQ87" s="10">
        <f>3/24000000*OO[[#This Row],[125 (04JUL1985 12:00:00)-Water Temperature (C)]]*OO[[#This Row],[67]]</f>
        <v>2.6970178467749999E-7</v>
      </c>
      <c r="BR87" s="10">
        <f>3/24000000*OO[[#This Row],[126 (04JUL1985 15:00:00)-Water Temperature (C)]]*OO[[#This Row],[68]]</f>
        <v>2.6068848205200003E-7</v>
      </c>
      <c r="BS87" s="10">
        <f>3/24000000*OO[[#This Row],[127 (04JUL1985 18:00:00)-Water Temperature (C)]]*OO[[#This Row],[69]]</f>
        <v>2.4319048709025005E-7</v>
      </c>
      <c r="BT87" s="10">
        <f>3/24000000*OO[[#This Row],[128 (04JUL1985 21:00:00)-Water Temperature (C)]]*OO[[#This Row],[70]]</f>
        <v>2.2430449402675E-7</v>
      </c>
      <c r="BU87" s="10">
        <f>3/24000000*OO[[#This Row],[129 (05JUL1985 00:00:00)-Water Temperature (C)]]*OO[[#This Row],[71]]</f>
        <v>2.0700493343024998E-7</v>
      </c>
      <c r="BV87" s="10">
        <f>3/24000000*OO[[#This Row],[130 (05JUL1985 03:00:00)-Water Temperature (C)]]*OO[[#This Row],[72]]</f>
        <v>1.9302513017750001E-7</v>
      </c>
      <c r="BW87" s="10">
        <f>3/24000000*OO[[#This Row],[131 (05JUL1985 06:00:00)-Water Temperature (C)]]*OO[[#This Row],[73]]</f>
        <v>1.8323709797399998E-7</v>
      </c>
      <c r="BX87" s="10">
        <f>3/24000000*OO[[#This Row],[132 (05JUL1985 09:00:00)-Water Temperature (C)]]*OO[[#This Row],[74]]</f>
        <v>1.8311889772024999E-7</v>
      </c>
      <c r="BY87" s="10">
        <f>3/24000000*OO[[#This Row],[133 (05JUL1985 12:00:00)-Water Temperature (C)]]*OO[[#This Row],[75]]</f>
        <v>1.7683519072824998E-7</v>
      </c>
      <c r="BZ87" s="10">
        <f>3/24000000*OO[[#This Row],[134 (05JUL1985 15:00:00)-Water Temperature (C)]]*OO[[#This Row],[76]]</f>
        <v>1.73871710209625E-7</v>
      </c>
      <c r="CA87" s="10">
        <f>3/24000000*OO[[#This Row],[135 (05JUL1985 18:00:00)-Water Temperature (C)]]*OO[[#This Row],[77]]</f>
        <v>1.6848939276828751E-7</v>
      </c>
      <c r="CB87" s="10">
        <f>3/24000000*OO[[#This Row],[136 (05JUL1985 21:00:00)-Water Temperature (C)]]*OO[[#This Row],[78]]</f>
        <v>1.6032900877469999E-7</v>
      </c>
      <c r="CC87" s="10">
        <f>3/24000000*OO[[#This Row],[137 (06JUL1985 00:00:00)-Water Temperature (C)]]*OO[[#This Row],[79]]</f>
        <v>1.52473993847125E-7</v>
      </c>
      <c r="CD87" s="10">
        <f>3/24000000*OO[[#This Row],[138 (06JUL1985 03:00:00)-Water Temperature (C)]]*OO[[#This Row],[80]]</f>
        <v>1.4695164931027497E-7</v>
      </c>
      <c r="CE87" s="10">
        <f>3/24000000*OO[[#This Row],[139 (06JUL1985 06:00:00)-Water Temperature (C)]]*OO[[#This Row],[81]]</f>
        <v>1.4606113677062501E-7</v>
      </c>
      <c r="CF87" s="10">
        <f>3/24000000*OO[[#This Row],[140 (06JUL1985 09:00:00)-Water Temperature (C)]]*OO[[#This Row],[82]]</f>
        <v>1.5205200963375002E-7</v>
      </c>
      <c r="CG87" s="10">
        <f>3/24000000*OO[[#This Row],[141 (06JUL1985 12:00:00)-Water Temperature (C)]]*OO[[#This Row],[83]]</f>
        <v>1.5377427100515E-7</v>
      </c>
      <c r="CH87" s="10">
        <f>3/24000000*OO[[#This Row],[142 (06JUL1985 15:00:00)-Water Temperature (C)]]*OO[[#This Row],[84]]</f>
        <v>1.5707022658669998E-7</v>
      </c>
      <c r="CI87" s="10">
        <f>3/24000000*OO[[#This Row],[143 (06JUL1985 18:00:00)-Water Temperature (C)]]*OO[[#This Row],[85]]</f>
        <v>1.59777585840375E-7</v>
      </c>
      <c r="CJ87" s="10">
        <f>3/24000000*OO[[#This Row],[144 (06JUL1985 21:00:00)-Water Temperature (C)]]*OO[[#This Row],[86]]</f>
        <v>1.5563363440387502E-7</v>
      </c>
      <c r="CK87" s="10">
        <f>3/24000000*OO[[#This Row],[145 (07JUL1985 00:00:00)-Water Temperature (C)]]*OO[[#This Row],[87]]</f>
        <v>1.4890251194720001E-7</v>
      </c>
      <c r="CL87" s="10">
        <f>3/24000000*OO[[#This Row],[146 (07JUL1985 03:00:00)-Water Temperature (C)]]*OO[[#This Row],[88]]</f>
        <v>1.4277545674552499E-7</v>
      </c>
      <c r="CM87" s="10">
        <f>3/24000000*OO[[#This Row],[147 (07JUL1985 06:00:00)-Water Temperature (C)]]*OO[[#This Row],[89]]</f>
        <v>1.3686949240220003E-7</v>
      </c>
      <c r="CN87" s="10">
        <f>3/24000000*OO[[#This Row],[148 (07JUL1985 09:00:00)-Water Temperature (C)]]*OO[[#This Row],[90]]</f>
        <v>1.3400043557765E-7</v>
      </c>
      <c r="CO87" s="10">
        <f>3/24000000*OO[[#This Row],[149 (07JUL1985 12:00:00)-Water Temperature (C)]]*OO[[#This Row],[91]]</f>
        <v>1.2922832580175E-7</v>
      </c>
      <c r="CP87" s="10">
        <f>3/24000000*OO[[#This Row],[150 (07JUL1985 15:00:00)-Water Temperature (C)]]*OO[[#This Row],[92]]</f>
        <v>1.2452458637478751E-7</v>
      </c>
      <c r="CQ87" s="10">
        <f>3/24000000*OO[[#This Row],[151 (07JUL1985 18:00:00)-Water Temperature (C)]]*OO[[#This Row],[93]]</f>
        <v>1.2057471916159998E-7</v>
      </c>
      <c r="CR87" s="10">
        <f>3/24000000*OO[[#This Row],[152 (07JUL1985 21:00:00)-Water Temperature (C)]]*OO[[#This Row],[94]]</f>
        <v>1.130581526074375E-7</v>
      </c>
      <c r="CS87" s="10">
        <f>3/24000000*OO[[#This Row],[153 (08JUL1985 00:00:00)-Water Temperature (C)]]*OO[[#This Row],[95]]</f>
        <v>1.06083178542225E-7</v>
      </c>
      <c r="CT87" s="10">
        <f>3/24000000*OO[[#This Row],[154 (08JUL1985 03:00:00)-Water Temperature (C)]]*OO[[#This Row],[96]]</f>
        <v>1.0179171846491249E-7</v>
      </c>
      <c r="CU87" s="10">
        <f>3/24000000*OO[[#This Row],[155 (08JUL1985 06:00:00)-Water Temperature (C)]]*OO[[#This Row],[97]]</f>
        <v>1.0130891107238749E-7</v>
      </c>
      <c r="CV87" s="10">
        <f>3/24000000*OO[[#This Row],[156 (08JUL1985 09:00:00)-Water Temperature (C)]]*OO[[#This Row],[98]]</f>
        <v>1.0358351296036247E-7</v>
      </c>
      <c r="CW87" s="10">
        <f>3/24000000*OO[[#This Row],[157 (08JUL1985 12:00:00)-Water Temperature (C)]]*OO[[#This Row],[99]]</f>
        <v>1.0718508787481249E-7</v>
      </c>
    </row>
    <row r="88" spans="1:101" x14ac:dyDescent="0.35">
      <c r="A88" t="s">
        <v>93</v>
      </c>
      <c r="B88">
        <v>745.62009999999998</v>
      </c>
      <c r="C88" s="10">
        <f>3/24*OO[[#This Row],[59 (26JUN1985 06:00:00)-Water Temperature (C)]]*OO[[#This Row],[1]]/SUM(OO[1])</f>
        <v>2.4964338510568221E-36</v>
      </c>
      <c r="D88" s="10">
        <f>3/24*OO[[#This Row],[60 (26JUN1985 09:00:00)-Water Temperature (C)]]*OO[[#This Row],[2]]/SUM(OO[2])</f>
        <v>2.5266286918085479E-22</v>
      </c>
      <c r="E88" s="10">
        <f>3/24*OO[[#This Row],[61 (26JUN1985 12:00:00)-Water Temperature (C)]]*OO[[#This Row],[3]]/SUM(OO[3])</f>
        <v>3.1700582480188683E-11</v>
      </c>
      <c r="F88" s="10">
        <f>3/24*OO[[#This Row],[62 (26JUN1985 15:00:00)-Water Temperature (C)]]*OO[[#This Row],[4]]/SUM(OO[4])</f>
        <v>2.828028994903456E-5</v>
      </c>
      <c r="G88" s="10">
        <f>3/24*OO[[#This Row],[63 (26JUN1985 18:00:00)-Water Temperature (C)]]*OO[[#This Row],[5]]/SUM(OO[5])</f>
        <v>4.2762792983045772E-3</v>
      </c>
      <c r="H88" s="10">
        <f>3/24*OO[[#This Row],[64 (26JUN1985 21:00:00)-Water Temperature (C)]]*OO[[#This Row],[6]]/SUM(OO[6])</f>
        <v>3.2498920494921417E-2</v>
      </c>
      <c r="I88" s="10">
        <f>3/24*OO[[#This Row],[65 (27JUN1985 00:00:00)-Water Temperature (C)]]*OO[[#This Row],[7]]/SUM(OO[7])</f>
        <v>4.8618758532511089E-2</v>
      </c>
      <c r="J88" s="10">
        <f>3/24*OO[[#This Row],[66 (27JUN1985 03:00:00)-Water Temperature (C)]]*OO[[#This Row],[8]]/SUM(OO[8])</f>
        <v>2.6524049619722767E-2</v>
      </c>
      <c r="K88" s="10">
        <f>3/24*OO[[#This Row],[67 (27JUN1985 06:00:00)-Water Temperature (C)]]*OO[[#This Row],[9]]/SUM(OO[9])</f>
        <v>7.6665719598445802E-3</v>
      </c>
      <c r="L88" s="10">
        <f>3/24*OO[[#This Row],[68 (27JUN1985 09:00:00)-Water Temperature (C)]]*OO[[#This Row],[10]]/SUM(OO[10])</f>
        <v>1.5333060994074613E-3</v>
      </c>
      <c r="M88" s="10">
        <f>3/24*OO[[#This Row],[69 (27JUN1985 12:00:00)-Water Temperature (C)]]*OO[[#This Row],[11]]/SUM(OO[11])</f>
        <v>2.7630388683010879E-4</v>
      </c>
      <c r="N88" s="10">
        <f>3/24*OO[[#This Row],[70 (27JUN1985 15:00:00)-Water Temperature (C)]]*OO[[#This Row],[12]]/SUM(OO[12])</f>
        <v>6.4009440653602599E-5</v>
      </c>
      <c r="O88" s="10">
        <f>3/24*OO[[#This Row],[71 (27JUN1985 18:00:00)-Water Temperature (C)]]*OO[[#This Row],[13]]/SUM(OO[13])</f>
        <v>3.0979067331538622E-5</v>
      </c>
      <c r="P88" s="10">
        <f>3/24*OO[[#This Row],[72 (27JUN1985 21:00:00)-Water Temperature (C)]]*OO[[#This Row],[14]]/SUM(OO[14])</f>
        <v>2.4079672612293459E-5</v>
      </c>
      <c r="Q88" s="10">
        <f>3/24*OO[[#This Row],[73 (28JUN1985 00:00:00)-Water Temperature (C)]]*OO[[#This Row],[15]]/SUM(OO[15])</f>
        <v>2.2319430489818632E-5</v>
      </c>
      <c r="R88" s="10">
        <f>3/24*OO[[#This Row],[74 (28JUN1985 03:00:00)-Water Temperature (C)]]*OO[[#This Row],[16]]/SUM(OO[16])</f>
        <v>2.3037994986256336E-5</v>
      </c>
      <c r="S88" s="10">
        <f>3/24*OO[[#This Row],[75 (28JUN1985 06:00:00)-Water Temperature (C)]]*OO[[#This Row],[17]]/SUM(OO[17])</f>
        <v>2.4225950395067315E-5</v>
      </c>
      <c r="T88" s="10">
        <f>3/24*OO[[#This Row],[76 (28JUN1985 09:00:00)-Water Temperature (C)]]*OO[[#This Row],[18]]/SUM(OO[18])</f>
        <v>2.4866597433188338E-5</v>
      </c>
      <c r="U88" s="10">
        <f>3/24*OO[[#This Row],[77 (28JUN1985 12:00:00)-Water Temperature (C)]]*OO[[#This Row],[19]]/SUM(OO[19])</f>
        <v>2.4503542624532623E-5</v>
      </c>
      <c r="V88" s="10">
        <f>3/24000000*OO[[#This Row],[78 (28JUN1985 15:00:00)-Water Temperature (C)]]*OO[[#This Row],[20]]</f>
        <v>2.3025395096074994E-5</v>
      </c>
      <c r="W88" s="10">
        <f>3/24000000*OO[[#This Row],[79 (28JUN1985 18:00:00)-Water Temperature (C)]]*OO[[#This Row],[21]]</f>
        <v>2.1086637956300001E-5</v>
      </c>
      <c r="X88" s="10">
        <f>3/24000000*OO[[#This Row],[80 (28JUN1985 21:00:00)-Water Temperature (C)]]*OO[[#This Row],[22]]</f>
        <v>1.8649912431225001E-5</v>
      </c>
      <c r="Y88" s="10">
        <f>3/24000000*OO[[#This Row],[81 (29JUN1985 00:00:00)-Water Temperature (C)]]*OO[[#This Row],[23]]</f>
        <v>1.6464202009593749E-5</v>
      </c>
      <c r="Z88" s="10">
        <f>3/24000000*OO[[#This Row],[82 (29JUN1985 03:00:00)-Water Temperature (C)]]*OO[[#This Row],[24]]</f>
        <v>1.4269432324575001E-5</v>
      </c>
      <c r="AA88" s="10">
        <f>3/24000000*OO[[#This Row],[83 (29JUN1985 06:00:00)-Water Temperature (C)]]*OO[[#This Row],[25]]</f>
        <v>1.205893137735E-5</v>
      </c>
      <c r="AB88" s="10">
        <f>3/24000000*OO[[#This Row],[84 (29JUN1985 09:00:00)-Water Temperature (C)]]*OO[[#This Row],[26]]</f>
        <v>1.0346544808277501E-5</v>
      </c>
      <c r="AC88" s="10">
        <f>3/24000000*OO[[#This Row],[85 (29JUN1985 12:00:00)-Water Temperature (C)]]*OO[[#This Row],[27]]</f>
        <v>8.95836283875E-6</v>
      </c>
      <c r="AD88" s="10">
        <f>3/24000000*OO[[#This Row],[86 (29JUN1985 15:00:00)-Water Temperature (C)]]*OO[[#This Row],[28]]</f>
        <v>7.7113790715074985E-6</v>
      </c>
      <c r="AE88" s="10">
        <f>3/24000000*OO[[#This Row],[88 (29JUN1985 21:00:00)-Water Temperature (C)]]*OO[[#This Row],[30]]</f>
        <v>5.7072196381724987E-6</v>
      </c>
      <c r="AF88" s="10">
        <f>3/24000000*OO[[#This Row],[88 (29JUN1985 21:00:00)-Water Temperature (C)]]*OO[[#This Row],[30]]</f>
        <v>5.7072196381724987E-6</v>
      </c>
      <c r="AG88" s="10">
        <f>3/24000000*OO[[#This Row],[89 (30JUN1985 00:00:00)-Water Temperature (C)]]*OO[[#This Row],[31]]</f>
        <v>4.9032248676024992E-6</v>
      </c>
      <c r="AH88" s="10">
        <f>3/24000000*OO[[#This Row],[90 (30JUN1985 03:00:00)-Water Temperature (C)]]*OO[[#This Row],[32]]</f>
        <v>4.1609294804624999E-6</v>
      </c>
      <c r="AI88" s="10">
        <f>3/24000000*OO[[#This Row],[91 (30JUN1985 06:00:00)-Water Temperature (C)]]*OO[[#This Row],[33]]</f>
        <v>3.3574891921899999E-6</v>
      </c>
      <c r="AJ88" s="10">
        <f>3/24000000*OO[[#This Row],[92 (30JUN1985 09:00:00)-Water Temperature (C)]]*OO[[#This Row],[34]]</f>
        <v>2.6067811519749998E-6</v>
      </c>
      <c r="AK88" s="10">
        <f>3/24000000*OO[[#This Row],[93 (30JUN1985 12:00:00)-Water Temperature (C)]]*OO[[#This Row],[35]]</f>
        <v>1.9568892274312501E-6</v>
      </c>
      <c r="AL88" s="10">
        <f>3/24000000*OO[[#This Row],[94 (30JUN1985 15:00:00)-Water Temperature (C)]]*OO[[#This Row],[36]]</f>
        <v>1.472238839243E-6</v>
      </c>
      <c r="AM88" s="10">
        <f>3/24000000*OO[[#This Row],[95 (30JUN1985 18:00:00)-Water Temperature (C)]]*OO[[#This Row],[37]]</f>
        <v>1.149377161221E-6</v>
      </c>
      <c r="AN88" s="10">
        <f>3/24000000*OO[[#This Row],[96 (30JUN1985 21:00:00)-Water Temperature (C)]]*OO[[#This Row],[38]]</f>
        <v>9.3382899818250003E-7</v>
      </c>
      <c r="AO88" s="10">
        <f>3/24000000*OO[[#This Row],[97 (01JUL1985 00:00:00)-Water Temperature (C)]]*OO[[#This Row],[39]]</f>
        <v>7.9743368954212502E-7</v>
      </c>
      <c r="AP88" s="10">
        <f>3/24000000*OO[[#This Row],[98 (01JUL1985 03:00:00)-Water Temperature (C)]]*OO[[#This Row],[40]]</f>
        <v>7.0375197330862503E-7</v>
      </c>
      <c r="AQ88" s="10">
        <f>3/24000000*OO[[#This Row],[99 (01JUL1985 06:00:00)-Water Temperature (C)]]*OO[[#This Row],[41]]</f>
        <v>6.3599213534512493E-7</v>
      </c>
      <c r="AR88" s="10">
        <f>3/24000000*OO[[#This Row],[100 (01JUL1985 09:00:00)-Water Temperature (C)]]*OO[[#This Row],[42]]</f>
        <v>6.0548131789574989E-7</v>
      </c>
      <c r="AS88" s="10">
        <f>3/24000000*OO[[#This Row],[101 (01JUL1985 12:00:00)-Water Temperature (C)]]*OO[[#This Row],[43]]</f>
        <v>5.6664452139949995E-7</v>
      </c>
      <c r="AT88" s="10">
        <f>3/24000000*OO[[#This Row],[102 (01JUL1985 15:00:00)-Water Temperature (C)]]*OO[[#This Row],[44]]</f>
        <v>5.3714976014700002E-7</v>
      </c>
      <c r="AU88" s="10">
        <f>3/24000000*OO[[#This Row],[103 (01JUL1985 18:00:00)-Water Temperature (C)]]*OO[[#This Row],[45]]</f>
        <v>5.048378399900001E-7</v>
      </c>
      <c r="AV88" s="10">
        <f>3/24000000*OO[[#This Row],[104 (01JUL1985 21:00:00)-Water Temperature (C)]]*OO[[#This Row],[46]]</f>
        <v>4.6759051456599994E-7</v>
      </c>
      <c r="AW88" s="10">
        <f>3/24000000*OO[[#This Row],[105 (02JUL1985 00:00:00)-Water Temperature (C)]]*OO[[#This Row],[47]]</f>
        <v>4.3119424666124996E-7</v>
      </c>
      <c r="AX88" s="10">
        <f>3/24000000*OO[[#This Row],[106 (02JUL1985 03:00:00)-Water Temperature (C)]]*OO[[#This Row],[48]]</f>
        <v>4.0358588149424999E-7</v>
      </c>
      <c r="AY88" s="10">
        <f>3/24000000*OO[[#This Row],[107 (02JUL1985 06:00:00)-Water Temperature (C)]]*OO[[#This Row],[49]]</f>
        <v>3.9294761889374996E-7</v>
      </c>
      <c r="AZ88" s="10">
        <f>3/24000000*OO[[#This Row],[108 (02JUL1985 09:00:00)-Water Temperature (C)]]*OO[[#This Row],[50]]</f>
        <v>4.0657863955800002E-7</v>
      </c>
      <c r="BA88" s="10">
        <f>3/24000000*OO[[#This Row],[109 (02JUL1985 12:00:00)-Water Temperature (C)]]*OO[[#This Row],[51]]</f>
        <v>4.0914610781549997E-7</v>
      </c>
      <c r="BB88" s="10">
        <f>3/24000000*OO[[#This Row],[110 (02JUL1985 15:00:00)-Water Temperature (C)]]*OO[[#This Row],[52]]</f>
        <v>4.0602221667599997E-7</v>
      </c>
      <c r="BC88" s="10">
        <f>3/24000000*OO[[#This Row],[111 (02JUL1985 18:00:00)-Water Temperature (C)]]*OO[[#This Row],[53]]</f>
        <v>3.9888565928250002E-7</v>
      </c>
      <c r="BD88" s="10">
        <f>3/24000000*OO[[#This Row],[112 (02JUL1985 21:00:00)-Water Temperature (C)]]*OO[[#This Row],[54]]</f>
        <v>3.7949140538999994E-7</v>
      </c>
      <c r="BE88" s="10">
        <f>3/24000000*OO[[#This Row],[113 (03JUL1985 00:00:00)-Water Temperature (C)]]*OO[[#This Row],[55]]</f>
        <v>3.5679901287287495E-7</v>
      </c>
      <c r="BF88" s="10">
        <f>3/24000000*OO[[#This Row],[114 (03JUL1985 03:00:00)-Water Temperature (C)]]*OO[[#This Row],[56]]</f>
        <v>3.3895436970687496E-7</v>
      </c>
      <c r="BG88" s="10">
        <f>3/24000000*OO[[#This Row],[115 (03JUL1985 06:00:00)-Water Temperature (C)]]*OO[[#This Row],[57]]</f>
        <v>3.2549093259812499E-7</v>
      </c>
      <c r="BH88" s="10">
        <f>3/24000000*OO[[#This Row],[116 (03JUL1985 09:00:00)-Water Temperature (C)]]*OO[[#This Row],[58]]</f>
        <v>3.2658150673524997E-7</v>
      </c>
      <c r="BI88" s="10">
        <f>3/24000000*OO[[#This Row],[117 (03JUL1985 12:00:00)-Water Temperature (C)]]*OO[[#This Row],[59]]</f>
        <v>3.2345032762662499E-7</v>
      </c>
      <c r="BJ88" s="10">
        <f>3/24000000*OO[[#This Row],[118 (03JUL1985 15:00:00)-Water Temperature (C)]]*OO[[#This Row],[60]]</f>
        <v>3.1474283996662495E-7</v>
      </c>
      <c r="BK88" s="10">
        <f>3/24000000*OO[[#This Row],[119 (03JUL1985 18:00:00)-Water Temperature (C)]]*OO[[#This Row],[61]]</f>
        <v>3.0534079045924995E-7</v>
      </c>
      <c r="BL88" s="10">
        <f>3/24000000*OO[[#This Row],[120 (03JUL1985 21:00:00)-Water Temperature (C)]]*OO[[#This Row],[62]]</f>
        <v>2.8657252419774995E-7</v>
      </c>
      <c r="BM88" s="10">
        <f>3/24000000*OO[[#This Row],[121 (04JUL1985 00:00:00)-Water Temperature (C)]]*OO[[#This Row],[63]]</f>
        <v>2.6865006377675E-7</v>
      </c>
      <c r="BN88" s="10">
        <f>3/24000000*OO[[#This Row],[122 (04JUL1985 03:00:00)-Water Temperature (C)]]*OO[[#This Row],[64]]</f>
        <v>2.5359441420799996E-7</v>
      </c>
      <c r="BO88" s="10">
        <f>3/24000000*OO[[#This Row],[123 (04JUL1985 06:00:00)-Water Temperature (C)]]*OO[[#This Row],[65]]</f>
        <v>2.4263824999049996E-7</v>
      </c>
      <c r="BP88" s="10">
        <f>3/24000000*OO[[#This Row],[124 (04JUL1985 09:00:00)-Water Temperature (C)]]*OO[[#This Row],[66]]</f>
        <v>2.3997245063174999E-7</v>
      </c>
      <c r="BQ88" s="10">
        <f>3/24000000*OO[[#This Row],[125 (04JUL1985 12:00:00)-Water Temperature (C)]]*OO[[#This Row],[67]]</f>
        <v>2.30982078098375E-7</v>
      </c>
      <c r="BR88" s="10">
        <f>3/24000000*OO[[#This Row],[126 (04JUL1985 15:00:00)-Water Temperature (C)]]*OO[[#This Row],[68]]</f>
        <v>2.2356481267749995E-7</v>
      </c>
      <c r="BS88" s="10">
        <f>3/24000000*OO[[#This Row],[127 (04JUL1985 18:00:00)-Water Temperature (C)]]*OO[[#This Row],[69]]</f>
        <v>2.085487138625E-7</v>
      </c>
      <c r="BT88" s="10">
        <f>3/24000000*OO[[#This Row],[128 (04JUL1985 21:00:00)-Water Temperature (C)]]*OO[[#This Row],[70]]</f>
        <v>1.9218851519999998E-7</v>
      </c>
      <c r="BU88" s="10">
        <f>3/24000000*OO[[#This Row],[129 (05JUL1985 00:00:00)-Water Temperature (C)]]*OO[[#This Row],[71]]</f>
        <v>1.772987420533875E-7</v>
      </c>
      <c r="BV88" s="10">
        <f>3/24000000*OO[[#This Row],[130 (05JUL1985 03:00:00)-Water Temperature (C)]]*OO[[#This Row],[72]]</f>
        <v>1.6512701893935002E-7</v>
      </c>
      <c r="BW88" s="10">
        <f>3/24000000*OO[[#This Row],[131 (05JUL1985 06:00:00)-Water Temperature (C)]]*OO[[#This Row],[73]]</f>
        <v>1.5658596608750002E-7</v>
      </c>
      <c r="BX88" s="10">
        <f>3/24000000*OO[[#This Row],[132 (05JUL1985 09:00:00)-Water Temperature (C)]]*OO[[#This Row],[74]]</f>
        <v>1.5684501211614999E-7</v>
      </c>
      <c r="BY88" s="10">
        <f>3/24000000*OO[[#This Row],[133 (05JUL1985 12:00:00)-Water Temperature (C)]]*OO[[#This Row],[75]]</f>
        <v>1.5141006132044997E-7</v>
      </c>
      <c r="BZ88" s="10">
        <f>3/24000000*OO[[#This Row],[134 (05JUL1985 15:00:00)-Water Temperature (C)]]*OO[[#This Row],[76]]</f>
        <v>1.4891064773101248E-7</v>
      </c>
      <c r="CA88" s="10">
        <f>3/24000000*OO[[#This Row],[135 (05JUL1985 18:00:00)-Water Temperature (C)]]*OO[[#This Row],[77]]</f>
        <v>1.443519923138375E-7</v>
      </c>
      <c r="CB88" s="10">
        <f>3/24000000*OO[[#This Row],[136 (05JUL1985 21:00:00)-Water Temperature (C)]]*OO[[#This Row],[78]]</f>
        <v>1.3707454004685E-7</v>
      </c>
      <c r="CC88" s="10">
        <f>3/24000000*OO[[#This Row],[137 (06JUL1985 00:00:00)-Water Temperature (C)]]*OO[[#This Row],[79]]</f>
        <v>1.3007385025305E-7</v>
      </c>
      <c r="CD88" s="10">
        <f>3/24000000*OO[[#This Row],[138 (06JUL1985 03:00:00)-Water Temperature (C)]]*OO[[#This Row],[80]]</f>
        <v>1.25196593448E-7</v>
      </c>
      <c r="CE88" s="10">
        <f>3/24000000*OO[[#This Row],[139 (06JUL1985 06:00:00)-Water Temperature (C)]]*OO[[#This Row],[81]]</f>
        <v>1.2443572433099998E-7</v>
      </c>
      <c r="CF88" s="10">
        <f>3/24000000*OO[[#This Row],[140 (06JUL1985 09:00:00)-Water Temperature (C)]]*OO[[#This Row],[82]]</f>
        <v>1.300780245004125E-7</v>
      </c>
      <c r="CG88" s="10">
        <f>3/24000000*OO[[#This Row],[141 (06JUL1985 12:00:00)-Water Temperature (C)]]*OO[[#This Row],[83]]</f>
        <v>1.316022614265E-7</v>
      </c>
      <c r="CH88" s="10">
        <f>3/24000000*OO[[#This Row],[142 (06JUL1985 15:00:00)-Water Temperature (C)]]*OO[[#This Row],[84]]</f>
        <v>1.3438531180374997E-7</v>
      </c>
      <c r="CI88" s="10">
        <f>3/24000000*OO[[#This Row],[143 (06JUL1985 18:00:00)-Water Temperature (C)]]*OO[[#This Row],[85]]</f>
        <v>1.3677685919594998E-7</v>
      </c>
      <c r="CJ88" s="10">
        <f>3/24000000*OO[[#This Row],[144 (06JUL1985 21:00:00)-Water Temperature (C)]]*OO[[#This Row],[86]]</f>
        <v>1.3293058570604997E-7</v>
      </c>
      <c r="CK88" s="10">
        <f>3/24000000*OO[[#This Row],[145 (07JUL1985 00:00:00)-Water Temperature (C)]]*OO[[#This Row],[87]]</f>
        <v>1.2685313334662498E-7</v>
      </c>
      <c r="CL88" s="10">
        <f>3/24000000*OO[[#This Row],[146 (07JUL1985 03:00:00)-Water Temperature (C)]]*OO[[#This Row],[88]]</f>
        <v>1.2174817148532499E-7</v>
      </c>
      <c r="CM88" s="10">
        <f>3/24000000*OO[[#This Row],[147 (07JUL1985 06:00:00)-Water Temperature (C)]]*OO[[#This Row],[89]]</f>
        <v>1.1691732944033749E-7</v>
      </c>
      <c r="CN88" s="10">
        <f>3/24000000*OO[[#This Row],[148 (07JUL1985 09:00:00)-Water Temperature (C)]]*OO[[#This Row],[90]]</f>
        <v>1.14978843143875E-7</v>
      </c>
      <c r="CO88" s="10">
        <f>3/24000000*OO[[#This Row],[149 (07JUL1985 12:00:00)-Water Temperature (C)]]*OO[[#This Row],[91]]</f>
        <v>1.1096922526875E-7</v>
      </c>
      <c r="CP88" s="10">
        <f>3/24000000*OO[[#This Row],[150 (07JUL1985 15:00:00)-Water Temperature (C)]]*OO[[#This Row],[92]]</f>
        <v>1.068065201464E-7</v>
      </c>
      <c r="CQ88" s="10">
        <f>3/24000000*OO[[#This Row],[151 (07JUL1985 18:00:00)-Water Temperature (C)]]*OO[[#This Row],[93]]</f>
        <v>1.033850231915625E-7</v>
      </c>
      <c r="CR88" s="10">
        <f>3/24000000*OO[[#This Row],[152 (07JUL1985 21:00:00)-Water Temperature (C)]]*OO[[#This Row],[94]]</f>
        <v>9.6738792317024994E-8</v>
      </c>
      <c r="CS88" s="10">
        <f>3/24000000*OO[[#This Row],[153 (08JUL1985 00:00:00)-Water Temperature (C)]]*OO[[#This Row],[95]]</f>
        <v>9.0551617573949991E-8</v>
      </c>
      <c r="CT88" s="10">
        <f>3/24000000*OO[[#This Row],[154 (08JUL1985 03:00:00)-Water Temperature (C)]]*OO[[#This Row],[96]]</f>
        <v>8.666357727506249E-8</v>
      </c>
      <c r="CU88" s="10">
        <f>3/24000000*OO[[#This Row],[155 (08JUL1985 06:00:00)-Water Temperature (C)]]*OO[[#This Row],[97]]</f>
        <v>8.6027024144999998E-8</v>
      </c>
      <c r="CV88" s="10">
        <f>3/24000000*OO[[#This Row],[156 (08JUL1985 09:00:00)-Water Temperature (C)]]*OO[[#This Row],[98]]</f>
        <v>8.7977784208874982E-8</v>
      </c>
      <c r="CW88" s="10">
        <f>3/24000000*OO[[#This Row],[157 (08JUL1985 12:00:00)-Water Temperature (C)]]*OO[[#This Row],[99]]</f>
        <v>9.1371370944974993E-8</v>
      </c>
    </row>
    <row r="89" spans="1:101" x14ac:dyDescent="0.35">
      <c r="A89" t="s">
        <v>94</v>
      </c>
      <c r="B89">
        <v>801.98670000000004</v>
      </c>
      <c r="C89" s="10">
        <f>3/24*OO[[#This Row],[59 (26JUN1985 06:00:00)-Water Temperature (C)]]*OO[[#This Row],[1]]/SUM(OO[1])</f>
        <v>3.6805600107656571E-37</v>
      </c>
      <c r="D89" s="10">
        <f>3/24*OO[[#This Row],[60 (26JUN1985 09:00:00)-Water Temperature (C)]]*OO[[#This Row],[2]]/SUM(OO[2])</f>
        <v>5.7858028766753279E-23</v>
      </c>
      <c r="E89" s="10">
        <f>3/24*OO[[#This Row],[61 (26JUN1985 12:00:00)-Water Temperature (C)]]*OO[[#This Row],[3]]/SUM(OO[3])</f>
        <v>7.5950948767152589E-12</v>
      </c>
      <c r="F89" s="10">
        <f>3/24*OO[[#This Row],[62 (26JUN1985 15:00:00)-Water Temperature (C)]]*OO[[#This Row],[4]]/SUM(OO[4])</f>
        <v>1.8237951970362831E-5</v>
      </c>
      <c r="G89" s="10">
        <f>3/24*OO[[#This Row],[63 (26JUN1985 18:00:00)-Water Temperature (C)]]*OO[[#This Row],[5]]/SUM(OO[5])</f>
        <v>3.5237841007110526E-3</v>
      </c>
      <c r="H89" s="10">
        <f>3/24*OO[[#This Row],[64 (26JUN1985 21:00:00)-Water Temperature (C)]]*OO[[#This Row],[6]]/SUM(OO[6])</f>
        <v>3.0545993510534063E-2</v>
      </c>
      <c r="I89" s="10">
        <f>3/24*OO[[#This Row],[65 (27JUN1985 00:00:00)-Water Temperature (C)]]*OO[[#This Row],[7]]/SUM(OO[7])</f>
        <v>4.977228097744249E-2</v>
      </c>
      <c r="J89" s="10">
        <f>3/24*OO[[#This Row],[66 (27JUN1985 03:00:00)-Water Temperature (C)]]*OO[[#This Row],[8]]/SUM(OO[8])</f>
        <v>2.8739914899464071E-2</v>
      </c>
      <c r="K89" s="10">
        <f>3/24*OO[[#This Row],[67 (27JUN1985 06:00:00)-Water Temperature (C)]]*OO[[#This Row],[9]]/SUM(OO[9])</f>
        <v>8.6148485982484382E-3</v>
      </c>
      <c r="L89" s="10">
        <f>3/24*OO[[#This Row],[68 (27JUN1985 09:00:00)-Water Temperature (C)]]*OO[[#This Row],[10]]/SUM(OO[10])</f>
        <v>1.7585894945845778E-3</v>
      </c>
      <c r="M89" s="10">
        <f>3/24*OO[[#This Row],[69 (27JUN1985 12:00:00)-Water Temperature (C)]]*OO[[#This Row],[11]]/SUM(OO[11])</f>
        <v>3.176643196765283E-4</v>
      </c>
      <c r="N89" s="10">
        <f>3/24*OO[[#This Row],[70 (27JUN1985 15:00:00)-Water Temperature (C)]]*OO[[#This Row],[12]]/SUM(OO[12])</f>
        <v>7.0670485093962232E-5</v>
      </c>
      <c r="O89" s="10">
        <f>3/24*OO[[#This Row],[71 (27JUN1985 18:00:00)-Water Temperature (C)]]*OO[[#This Row],[13]]/SUM(OO[13])</f>
        <v>3.2457620973572054E-5</v>
      </c>
      <c r="P89" s="10">
        <f>3/24*OO[[#This Row],[72 (27JUN1985 21:00:00)-Water Temperature (C)]]*OO[[#This Row],[14]]/SUM(OO[14])</f>
        <v>2.4724385052369027E-5</v>
      </c>
      <c r="Q89" s="10">
        <f>3/24*OO[[#This Row],[73 (28JUN1985 00:00:00)-Water Temperature (C)]]*OO[[#This Row],[15]]/SUM(OO[15])</f>
        <v>2.2664442994304063E-5</v>
      </c>
      <c r="R89" s="10">
        <f>3/24*OO[[#This Row],[74 (28JUN1985 03:00:00)-Water Temperature (C)]]*OO[[#This Row],[16]]/SUM(OO[16])</f>
        <v>2.327033677484872E-5</v>
      </c>
      <c r="S89" s="10">
        <f>3/24*OO[[#This Row],[75 (28JUN1985 06:00:00)-Water Temperature (C)]]*OO[[#This Row],[17]]/SUM(OO[17])</f>
        <v>2.4501650048512168E-5</v>
      </c>
      <c r="T89" s="10">
        <f>3/24*OO[[#This Row],[76 (28JUN1985 09:00:00)-Water Temperature (C)]]*OO[[#This Row],[18]]/SUM(OO[18])</f>
        <v>2.5293523133444986E-5</v>
      </c>
      <c r="U89" s="10">
        <f>3/24*OO[[#This Row],[77 (28JUN1985 12:00:00)-Water Temperature (C)]]*OO[[#This Row],[19]]/SUM(OO[19])</f>
        <v>2.5032053587568936E-5</v>
      </c>
      <c r="V89" s="10">
        <f>3/24000000*OO[[#This Row],[78 (28JUN1985 15:00:00)-Water Temperature (C)]]*OO[[#This Row],[20]]</f>
        <v>2.3559991241874998E-5</v>
      </c>
      <c r="W89" s="10">
        <f>3/24000000*OO[[#This Row],[79 (28JUN1985 18:00:00)-Water Temperature (C)]]*OO[[#This Row],[21]]</f>
        <v>2.1550794587999996E-5</v>
      </c>
      <c r="X89" s="10">
        <f>3/24000000*OO[[#This Row],[80 (28JUN1985 21:00:00)-Water Temperature (C)]]*OO[[#This Row],[22]]</f>
        <v>1.8998579815087503E-5</v>
      </c>
      <c r="Y89" s="10">
        <f>3/24000000*OO[[#This Row],[81 (29JUN1985 00:00:00)-Water Temperature (C)]]*OO[[#This Row],[23]]</f>
        <v>1.6751357791652499E-5</v>
      </c>
      <c r="Z89" s="10">
        <f>3/24000000*OO[[#This Row],[82 (29JUN1985 03:00:00)-Water Temperature (C)]]*OO[[#This Row],[24]]</f>
        <v>1.45423082072475E-5</v>
      </c>
      <c r="AA89" s="10">
        <f>3/24000000*OO[[#This Row],[83 (29JUN1985 06:00:00)-Water Temperature (C)]]*OO[[#This Row],[25]]</f>
        <v>1.231084243279375E-5</v>
      </c>
      <c r="AB89" s="10">
        <f>3/24000000*OO[[#This Row],[84 (29JUN1985 09:00:00)-Water Temperature (C)]]*OO[[#This Row],[26]]</f>
        <v>1.0588367279676249E-5</v>
      </c>
      <c r="AC89" s="10">
        <f>3/24000000*OO[[#This Row],[85 (29JUN1985 12:00:00)-Water Temperature (C)]]*OO[[#This Row],[27]]</f>
        <v>9.1362938834200005E-6</v>
      </c>
      <c r="AD89" s="10">
        <f>3/24000000*OO[[#This Row],[86 (29JUN1985 15:00:00)-Water Temperature (C)]]*OO[[#This Row],[28]]</f>
        <v>7.8204123901124995E-6</v>
      </c>
      <c r="AE89" s="10">
        <f>3/24000000*OO[[#This Row],[88 (29JUN1985 21:00:00)-Water Temperature (C)]]*OO[[#This Row],[30]]</f>
        <v>5.7236689536862494E-6</v>
      </c>
      <c r="AF89" s="10">
        <f>3/24000000*OO[[#This Row],[88 (29JUN1985 21:00:00)-Water Temperature (C)]]*OO[[#This Row],[30]]</f>
        <v>5.7236689536862494E-6</v>
      </c>
      <c r="AG89" s="10">
        <f>3/24000000*OO[[#This Row],[89 (30JUN1985 00:00:00)-Water Temperature (C)]]*OO[[#This Row],[31]]</f>
        <v>4.896752186445E-6</v>
      </c>
      <c r="AH89" s="10">
        <f>3/24000000*OO[[#This Row],[90 (30JUN1985 03:00:00)-Water Temperature (C)]]*OO[[#This Row],[32]]</f>
        <v>4.1565760140700002E-6</v>
      </c>
      <c r="AI89" s="10">
        <f>3/24000000*OO[[#This Row],[91 (30JUN1985 06:00:00)-Water Temperature (C)]]*OO[[#This Row],[33]]</f>
        <v>3.3677381172087501E-6</v>
      </c>
      <c r="AJ89" s="10">
        <f>3/24000000*OO[[#This Row],[92 (30JUN1985 09:00:00)-Water Temperature (C)]]*OO[[#This Row],[34]]</f>
        <v>2.6310051679625002E-6</v>
      </c>
      <c r="AK89" s="10">
        <f>3/24000000*OO[[#This Row],[93 (30JUN1985 12:00:00)-Water Temperature (C)]]*OO[[#This Row],[35]]</f>
        <v>1.981268232125E-6</v>
      </c>
      <c r="AL89" s="10">
        <f>3/24000000*OO[[#This Row],[94 (30JUN1985 15:00:00)-Water Temperature (C)]]*OO[[#This Row],[36]]</f>
        <v>1.4878788191583747E-6</v>
      </c>
      <c r="AM89" s="10">
        <f>3/24000000*OO[[#This Row],[95 (30JUN1985 18:00:00)-Water Temperature (C)]]*OO[[#This Row],[37]]</f>
        <v>1.15505286495725E-6</v>
      </c>
      <c r="AN89" s="10">
        <f>3/24000000*OO[[#This Row],[96 (30JUN1985 21:00:00)-Water Temperature (C)]]*OO[[#This Row],[38]]</f>
        <v>9.3171656831662502E-7</v>
      </c>
      <c r="AO89" s="10">
        <f>3/24000000*OO[[#This Row],[97 (01JUL1985 00:00:00)-Water Temperature (C)]]*OO[[#This Row],[39]]</f>
        <v>7.9182957429674995E-7</v>
      </c>
      <c r="AP89" s="10">
        <f>3/24000000*OO[[#This Row],[98 (01JUL1985 03:00:00)-Water Temperature (C)]]*OO[[#This Row],[40]]</f>
        <v>6.9776409217199998E-7</v>
      </c>
      <c r="AQ89" s="10">
        <f>3/24000000*OO[[#This Row],[99 (01JUL1985 06:00:00)-Water Temperature (C)]]*OO[[#This Row],[41]]</f>
        <v>6.3115533315412501E-7</v>
      </c>
      <c r="AR89" s="10">
        <f>3/24000000*OO[[#This Row],[100 (01JUL1985 09:00:00)-Water Temperature (C)]]*OO[[#This Row],[42]]</f>
        <v>6.0299986013575006E-7</v>
      </c>
      <c r="AS89" s="10">
        <f>3/24000000*OO[[#This Row],[101 (01JUL1985 12:00:00)-Water Temperature (C)]]*OO[[#This Row],[43]]</f>
        <v>5.6398735470237496E-7</v>
      </c>
      <c r="AT89" s="10">
        <f>3/24000000*OO[[#This Row],[102 (01JUL1985 15:00:00)-Water Temperature (C)]]*OO[[#This Row],[44]]</f>
        <v>5.3375139111487486E-7</v>
      </c>
      <c r="AU89" s="10">
        <f>3/24000000*OO[[#This Row],[103 (01JUL1985 18:00:00)-Water Temperature (C)]]*OO[[#This Row],[45]]</f>
        <v>5.0105761171537494E-7</v>
      </c>
      <c r="AV89" s="10">
        <f>3/24000000*OO[[#This Row],[104 (01JUL1985 21:00:00)-Water Temperature (C)]]*OO[[#This Row],[46]]</f>
        <v>4.6349381291999995E-7</v>
      </c>
      <c r="AW89" s="10">
        <f>3/24000000*OO[[#This Row],[105 (02JUL1985 00:00:00)-Water Temperature (C)]]*OO[[#This Row],[47]]</f>
        <v>4.2687735389174999E-7</v>
      </c>
      <c r="AX89" s="10">
        <f>3/24000000*OO[[#This Row],[106 (02JUL1985 03:00:00)-Water Temperature (C)]]*OO[[#This Row],[48]]</f>
        <v>3.9896226291249998E-7</v>
      </c>
      <c r="AY89" s="10">
        <f>3/24000000*OO[[#This Row],[107 (02JUL1985 06:00:00)-Water Temperature (C)]]*OO[[#This Row],[49]]</f>
        <v>3.8823196911750001E-7</v>
      </c>
      <c r="AZ89" s="10">
        <f>3/24000000*OO[[#This Row],[108 (02JUL1985 09:00:00)-Water Temperature (C)]]*OO[[#This Row],[50]]</f>
        <v>4.0312177365512498E-7</v>
      </c>
      <c r="BA89" s="10">
        <f>3/24000000*OO[[#This Row],[109 (02JUL1985 12:00:00)-Water Temperature (C)]]*OO[[#This Row],[51]]</f>
        <v>4.0615804529099995E-7</v>
      </c>
      <c r="BB89" s="10">
        <f>3/24000000*OO[[#This Row],[110 (02JUL1985 15:00:00)-Water Temperature (C)]]*OO[[#This Row],[52]]</f>
        <v>4.0320296593499999E-7</v>
      </c>
      <c r="BC89" s="10">
        <f>3/24000000*OO[[#This Row],[111 (02JUL1985 18:00:00)-Water Temperature (C)]]*OO[[#This Row],[53]]</f>
        <v>3.9620625590700001E-7</v>
      </c>
      <c r="BD89" s="10">
        <f>3/24000000*OO[[#This Row],[112 (02JUL1985 21:00:00)-Water Temperature (C)]]*OO[[#This Row],[54]]</f>
        <v>3.7614068968999996E-7</v>
      </c>
      <c r="BE89" s="10">
        <f>3/24000000*OO[[#This Row],[113 (03JUL1985 00:00:00)-Water Temperature (C)]]*OO[[#This Row],[55]]</f>
        <v>3.5277330816449998E-7</v>
      </c>
      <c r="BF89" s="10">
        <f>3/24000000*OO[[#This Row],[114 (03JUL1985 03:00:00)-Water Temperature (C)]]*OO[[#This Row],[56]]</f>
        <v>3.3498639049424996E-7</v>
      </c>
      <c r="BG89" s="10">
        <f>3/24000000*OO[[#This Row],[115 (03JUL1985 06:00:00)-Water Temperature (C)]]*OO[[#This Row],[57]]</f>
        <v>3.2182842216525E-7</v>
      </c>
      <c r="BH89" s="10">
        <f>3/24000000*OO[[#This Row],[116 (03JUL1985 09:00:00)-Water Temperature (C)]]*OO[[#This Row],[58]]</f>
        <v>3.2415703842624997E-7</v>
      </c>
      <c r="BI89" s="10">
        <f>3/24000000*OO[[#This Row],[117 (03JUL1985 12:00:00)-Water Temperature (C)]]*OO[[#This Row],[59]]</f>
        <v>3.2178467782012503E-7</v>
      </c>
      <c r="BJ89" s="10">
        <f>3/24000000*OO[[#This Row],[118 (03JUL1985 15:00:00)-Water Temperature (C)]]*OO[[#This Row],[60]]</f>
        <v>3.1306346329099996E-7</v>
      </c>
      <c r="BK89" s="10">
        <f>3/24000000*OO[[#This Row],[119 (03JUL1985 18:00:00)-Water Temperature (C)]]*OO[[#This Row],[61]]</f>
        <v>3.0349123466912501E-7</v>
      </c>
      <c r="BL89" s="10">
        <f>3/24000000*OO[[#This Row],[120 (03JUL1985 21:00:00)-Water Temperature (C)]]*OO[[#This Row],[62]]</f>
        <v>2.8412303062724999E-7</v>
      </c>
      <c r="BM89" s="10">
        <f>3/24000000*OO[[#This Row],[121 (04JUL1985 00:00:00)-Water Temperature (C)]]*OO[[#This Row],[63]]</f>
        <v>2.6585906691349997E-7</v>
      </c>
      <c r="BN89" s="10">
        <f>3/24000000*OO[[#This Row],[122 (04JUL1985 03:00:00)-Water Temperature (C)]]*OO[[#This Row],[64]]</f>
        <v>2.5088046169325005E-7</v>
      </c>
      <c r="BO89" s="10">
        <f>3/24000000*OO[[#This Row],[123 (04JUL1985 06:00:00)-Water Temperature (C)]]*OO[[#This Row],[65]]</f>
        <v>2.4002892980825E-7</v>
      </c>
      <c r="BP89" s="10">
        <f>3/24000000*OO[[#This Row],[124 (04JUL1985 09:00:00)-Water Temperature (C)]]*OO[[#This Row],[66]]</f>
        <v>2.3791144839150003E-7</v>
      </c>
      <c r="BQ89" s="10">
        <f>3/24000000*OO[[#This Row],[125 (04JUL1985 12:00:00)-Water Temperature (C)]]*OO[[#This Row],[67]]</f>
        <v>2.2909659070199997E-7</v>
      </c>
      <c r="BR89" s="10">
        <f>3/24000000*OO[[#This Row],[126 (04JUL1985 15:00:00)-Water Temperature (C)]]*OO[[#This Row],[68]]</f>
        <v>2.2198930424999998E-7</v>
      </c>
      <c r="BS89" s="10">
        <f>3/24000000*OO[[#This Row],[127 (04JUL1985 18:00:00)-Water Temperature (C)]]*OO[[#This Row],[69]]</f>
        <v>2.0701418359875002E-7</v>
      </c>
      <c r="BT89" s="10">
        <f>3/24000000*OO[[#This Row],[128 (04JUL1985 21:00:00)-Water Temperature (C)]]*OO[[#This Row],[70]]</f>
        <v>1.9060980168675002E-7</v>
      </c>
      <c r="BU89" s="10">
        <f>3/24000000*OO[[#This Row],[129 (05JUL1985 00:00:00)-Water Temperature (C)]]*OO[[#This Row],[71]]</f>
        <v>1.7578401203527498E-7</v>
      </c>
      <c r="BV89" s="10">
        <f>3/24000000*OO[[#This Row],[130 (05JUL1985 03:00:00)-Water Temperature (C)]]*OO[[#This Row],[72]]</f>
        <v>1.6355993926308749E-7</v>
      </c>
      <c r="BW89" s="10">
        <f>3/24000000*OO[[#This Row],[131 (05JUL1985 06:00:00)-Water Temperature (C)]]*OO[[#This Row],[73]]</f>
        <v>1.5496673537870002E-7</v>
      </c>
      <c r="BX89" s="10">
        <f>3/24000000*OO[[#This Row],[132 (05JUL1985 09:00:00)-Water Temperature (C)]]*OO[[#This Row],[74]]</f>
        <v>1.5560483184954998E-7</v>
      </c>
      <c r="BY89" s="10">
        <f>3/24000000*OO[[#This Row],[133 (05JUL1985 12:00:00)-Water Temperature (C)]]*OO[[#This Row],[75]]</f>
        <v>1.5015270080598748E-7</v>
      </c>
      <c r="BZ89" s="10">
        <f>3/24000000*OO[[#This Row],[134 (05JUL1985 15:00:00)-Water Temperature (C)]]*OO[[#This Row],[76]]</f>
        <v>1.4769577377784999E-7</v>
      </c>
      <c r="CA89" s="10">
        <f>3/24000000*OO[[#This Row],[135 (05JUL1985 18:00:00)-Water Temperature (C)]]*OO[[#This Row],[77]]</f>
        <v>1.432442843423E-7</v>
      </c>
      <c r="CB89" s="10">
        <f>3/24000000*OO[[#This Row],[136 (05JUL1985 21:00:00)-Water Temperature (C)]]*OO[[#This Row],[78]]</f>
        <v>1.357036748950875E-7</v>
      </c>
      <c r="CC89" s="10">
        <f>3/24000000*OO[[#This Row],[137 (06JUL1985 00:00:00)-Water Temperature (C)]]*OO[[#This Row],[79]]</f>
        <v>1.2849630582457502E-7</v>
      </c>
      <c r="CD89" s="10">
        <f>3/24000000*OO[[#This Row],[138 (06JUL1985 03:00:00)-Water Temperature (C)]]*OO[[#This Row],[80]]</f>
        <v>1.2351700273555001E-7</v>
      </c>
      <c r="CE89" s="10">
        <f>3/24000000*OO[[#This Row],[139 (06JUL1985 06:00:00)-Water Temperature (C)]]*OO[[#This Row],[81]]</f>
        <v>1.2280862825223752E-7</v>
      </c>
      <c r="CF89" s="10">
        <f>3/24000000*OO[[#This Row],[140 (06JUL1985 09:00:00)-Water Temperature (C)]]*OO[[#This Row],[82]]</f>
        <v>1.2887599061367499E-7</v>
      </c>
      <c r="CG89" s="10">
        <f>3/24000000*OO[[#This Row],[141 (06JUL1985 12:00:00)-Water Temperature (C)]]*OO[[#This Row],[83]]</f>
        <v>1.3041098958495E-7</v>
      </c>
      <c r="CH89" s="10">
        <f>3/24000000*OO[[#This Row],[142 (06JUL1985 15:00:00)-Water Temperature (C)]]*OO[[#This Row],[84]]</f>
        <v>1.3314464678589999E-7</v>
      </c>
      <c r="CI89" s="10">
        <f>3/24000000*OO[[#This Row],[143 (06JUL1985 18:00:00)-Water Temperature (C)]]*OO[[#This Row],[85]]</f>
        <v>1.3553914573437497E-7</v>
      </c>
      <c r="CJ89" s="10">
        <f>3/24000000*OO[[#This Row],[144 (06JUL1985 21:00:00)-Water Temperature (C)]]*OO[[#This Row],[86]]</f>
        <v>1.3136591908245001E-7</v>
      </c>
      <c r="CK89" s="10">
        <f>3/24000000*OO[[#This Row],[145 (07JUL1985 00:00:00)-Water Temperature (C)]]*OO[[#This Row],[87]]</f>
        <v>1.2503058373934997E-7</v>
      </c>
      <c r="CL89" s="10">
        <f>3/24000000*OO[[#This Row],[146 (07JUL1985 03:00:00)-Water Temperature (C)]]*OO[[#This Row],[88]]</f>
        <v>1.2006618428017498E-7</v>
      </c>
      <c r="CM89" s="10">
        <f>3/24000000*OO[[#This Row],[147 (07JUL1985 06:00:00)-Water Temperature (C)]]*OO[[#This Row],[89]]</f>
        <v>1.1553751292249998E-7</v>
      </c>
      <c r="CN89" s="10">
        <f>3/24000000*OO[[#This Row],[148 (07JUL1985 09:00:00)-Water Temperature (C)]]*OO[[#This Row],[90]]</f>
        <v>1.1410236996806252E-7</v>
      </c>
      <c r="CO89" s="10">
        <f>3/24000000*OO[[#This Row],[149 (07JUL1985 12:00:00)-Water Temperature (C)]]*OO[[#This Row],[91]]</f>
        <v>1.1021976028442499E-7</v>
      </c>
      <c r="CP89" s="10">
        <f>3/24000000*OO[[#This Row],[150 (07JUL1985 15:00:00)-Water Temperature (C)]]*OO[[#This Row],[92]]</f>
        <v>1.059742324729E-7</v>
      </c>
      <c r="CQ89" s="10">
        <f>3/24000000*OO[[#This Row],[151 (07JUL1985 18:00:00)-Water Temperature (C)]]*OO[[#This Row],[93]]</f>
        <v>1.0251328693162498E-7</v>
      </c>
      <c r="CR89" s="10">
        <f>3/24000000*OO[[#This Row],[152 (07JUL1985 21:00:00)-Water Temperature (C)]]*OO[[#This Row],[94]]</f>
        <v>9.5707095024450002E-8</v>
      </c>
      <c r="CS89" s="10">
        <f>3/24000000*OO[[#This Row],[153 (08JUL1985 00:00:00)-Water Temperature (C)]]*OO[[#This Row],[95]]</f>
        <v>8.9371261054437491E-8</v>
      </c>
      <c r="CT89" s="10">
        <f>3/24000000*OO[[#This Row],[154 (08JUL1985 03:00:00)-Water Temperature (C)]]*OO[[#This Row],[96]]</f>
        <v>8.5336836616125009E-8</v>
      </c>
      <c r="CU89" s="10">
        <f>3/24000000*OO[[#This Row],[155 (08JUL1985 06:00:00)-Water Temperature (C)]]*OO[[#This Row],[97]]</f>
        <v>8.4499733084250006E-8</v>
      </c>
      <c r="CV89" s="10">
        <f>3/24000000*OO[[#This Row],[156 (08JUL1985 09:00:00)-Water Temperature (C)]]*OO[[#This Row],[98]]</f>
        <v>8.6424299865000005E-8</v>
      </c>
      <c r="CW89" s="10">
        <f>3/24000000*OO[[#This Row],[157 (08JUL1985 12:00:00)-Water Temperature (C)]]*OO[[#This Row],[99]]</f>
        <v>9.0008688681999988E-8</v>
      </c>
    </row>
    <row r="90" spans="1:101" x14ac:dyDescent="0.35">
      <c r="A90" t="s">
        <v>95</v>
      </c>
      <c r="B90">
        <v>810.46929999999998</v>
      </c>
      <c r="C90" s="10">
        <f>3/24*OO[[#This Row],[59 (26JUN1985 06:00:00)-Water Temperature (C)]]*OO[[#This Row],[1]]/SUM(OO[1])</f>
        <v>4.1736397829177091E-38</v>
      </c>
      <c r="D90" s="10">
        <f>3/24*OO[[#This Row],[60 (26JUN1985 09:00:00)-Water Temperature (C)]]*OO[[#This Row],[2]]/SUM(OO[2])</f>
        <v>9.7854230867692421E-24</v>
      </c>
      <c r="E90" s="10">
        <f>3/24*OO[[#This Row],[61 (26JUN1985 12:00:00)-Water Temperature (C)]]*OO[[#This Row],[3]]/SUM(OO[3])</f>
        <v>1.4962930056966551E-12</v>
      </c>
      <c r="F90" s="10">
        <f>3/24*OO[[#This Row],[62 (26JUN1985 15:00:00)-Water Temperature (C)]]*OO[[#This Row],[4]]/SUM(OO[4])</f>
        <v>1.1492866624326964E-5</v>
      </c>
      <c r="G90" s="10">
        <f>3/24*OO[[#This Row],[63 (26JUN1985 18:00:00)-Water Temperature (C)]]*OO[[#This Row],[5]]/SUM(OO[5])</f>
        <v>2.9664841378762722E-3</v>
      </c>
      <c r="H90" s="10">
        <f>3/24*OO[[#This Row],[64 (26JUN1985 21:00:00)-Water Temperature (C)]]*OO[[#This Row],[6]]/SUM(OO[6])</f>
        <v>3.0219504790090685E-2</v>
      </c>
      <c r="I90" s="10">
        <f>3/24*OO[[#This Row],[65 (27JUN1985 00:00:00)-Water Temperature (C)]]*OO[[#This Row],[7]]/SUM(OO[7])</f>
        <v>5.486524536268661E-2</v>
      </c>
      <c r="J90" s="10">
        <f>3/24*OO[[#This Row],[66 (27JUN1985 03:00:00)-Water Temperature (C)]]*OO[[#This Row],[8]]/SUM(OO[8])</f>
        <v>3.4208207559916833E-2</v>
      </c>
      <c r="K90" s="10">
        <f>3/24*OO[[#This Row],[67 (27JUN1985 06:00:00)-Water Temperature (C)]]*OO[[#This Row],[9]]/SUM(OO[9])</f>
        <v>1.0788627048395763E-2</v>
      </c>
      <c r="L90" s="10">
        <f>3/24*OO[[#This Row],[68 (27JUN1985 09:00:00)-Water Temperature (C)]]*OO[[#This Row],[10]]/SUM(OO[10])</f>
        <v>2.269848556457271E-3</v>
      </c>
      <c r="M90" s="10">
        <f>3/24*OO[[#This Row],[69 (27JUN1985 12:00:00)-Water Temperature (C)]]*OO[[#This Row],[11]]/SUM(OO[11])</f>
        <v>4.1306409943007148E-4</v>
      </c>
      <c r="N90" s="10">
        <f>3/24*OO[[#This Row],[70 (27JUN1985 15:00:00)-Water Temperature (C)]]*OO[[#This Row],[12]]/SUM(OO[12])</f>
        <v>8.7734180881221294E-5</v>
      </c>
      <c r="O90" s="10">
        <f>3/24*OO[[#This Row],[71 (27JUN1985 18:00:00)-Water Temperature (C)]]*OO[[#This Row],[13]]/SUM(OO[13])</f>
        <v>3.755601950808264E-5</v>
      </c>
      <c r="P90" s="10">
        <f>3/24*OO[[#This Row],[72 (27JUN1985 21:00:00)-Water Temperature (C)]]*OO[[#This Row],[14]]/SUM(OO[14])</f>
        <v>2.7843799238115276E-5</v>
      </c>
      <c r="Q90" s="10">
        <f>3/24*OO[[#This Row],[73 (28JUN1985 00:00:00)-Water Temperature (C)]]*OO[[#This Row],[15]]/SUM(OO[15])</f>
        <v>2.5201076893946852E-5</v>
      </c>
      <c r="R90" s="10">
        <f>3/24*OO[[#This Row],[74 (28JUN1985 03:00:00)-Water Temperature (C)]]*OO[[#This Row],[16]]/SUM(OO[16])</f>
        <v>2.5728075897915616E-5</v>
      </c>
      <c r="S90" s="10">
        <f>3/24*OO[[#This Row],[75 (28JUN1985 06:00:00)-Water Temperature (C)]]*OO[[#This Row],[17]]/SUM(OO[17])</f>
        <v>2.7180926101089198E-5</v>
      </c>
      <c r="T90" s="10">
        <f>3/24*OO[[#This Row],[76 (28JUN1985 09:00:00)-Water Temperature (C)]]*OO[[#This Row],[18]]/SUM(OO[18])</f>
        <v>2.8334450502558909E-5</v>
      </c>
      <c r="U90" s="10">
        <f>3/24*OO[[#This Row],[77 (28JUN1985 12:00:00)-Water Temperature (C)]]*OO[[#This Row],[19]]/SUM(OO[19])</f>
        <v>2.826499534328466E-5</v>
      </c>
      <c r="V90" s="10">
        <f>3/24000000*OO[[#This Row],[78 (28JUN1985 15:00:00)-Water Temperature (C)]]*OO[[#This Row],[20]]</f>
        <v>2.6753668506612496E-5</v>
      </c>
      <c r="W90" s="10">
        <f>3/24000000*OO[[#This Row],[79 (28JUN1985 18:00:00)-Water Temperature (C)]]*OO[[#This Row],[21]]</f>
        <v>2.4506400158175E-5</v>
      </c>
      <c r="X90" s="10">
        <f>3/24000000*OO[[#This Row],[80 (28JUN1985 21:00:00)-Water Temperature (C)]]*OO[[#This Row],[22]]</f>
        <v>2.1590527998324998E-5</v>
      </c>
      <c r="Y90" s="10">
        <f>3/24000000*OO[[#This Row],[81 (29JUN1985 00:00:00)-Water Temperature (C)]]*OO[[#This Row],[23]]</f>
        <v>1.9049854233600001E-5</v>
      </c>
      <c r="Z90" s="10">
        <f>3/24000000*OO[[#This Row],[82 (29JUN1985 03:00:00)-Water Temperature (C)]]*OO[[#This Row],[24]]</f>
        <v>1.660938503866125E-5</v>
      </c>
      <c r="AA90" s="10">
        <f>3/24000000*OO[[#This Row],[83 (29JUN1985 06:00:00)-Water Temperature (C)]]*OO[[#This Row],[25]]</f>
        <v>1.4121656723199997E-5</v>
      </c>
      <c r="AB90" s="10">
        <f>3/24000000*OO[[#This Row],[84 (29JUN1985 09:00:00)-Water Temperature (C)]]*OO[[#This Row],[26]]</f>
        <v>1.2205576660184999E-5</v>
      </c>
      <c r="AC90" s="10">
        <f>3/24000000*OO[[#This Row],[85 (29JUN1985 12:00:00)-Water Temperature (C)]]*OO[[#This Row],[27]]</f>
        <v>1.0559518984460001E-5</v>
      </c>
      <c r="AD90" s="10">
        <f>3/24000000*OO[[#This Row],[86 (29JUN1985 15:00:00)-Water Temperature (C)]]*OO[[#This Row],[28]]</f>
        <v>9.0323714361674993E-6</v>
      </c>
      <c r="AE90" s="10">
        <f>3/24000000*OO[[#This Row],[88 (29JUN1985 21:00:00)-Water Temperature (C)]]*OO[[#This Row],[30]]</f>
        <v>6.5889366893699994E-6</v>
      </c>
      <c r="AF90" s="10">
        <f>3/24000000*OO[[#This Row],[88 (29JUN1985 21:00:00)-Water Temperature (C)]]*OO[[#This Row],[30]]</f>
        <v>6.5889366893699994E-6</v>
      </c>
      <c r="AG90" s="10">
        <f>3/24000000*OO[[#This Row],[89 (30JUN1985 00:00:00)-Water Temperature (C)]]*OO[[#This Row],[31]]</f>
        <v>5.6243326668124988E-6</v>
      </c>
      <c r="AH90" s="10">
        <f>3/24000000*OO[[#This Row],[90 (30JUN1985 03:00:00)-Water Temperature (C)]]*OO[[#This Row],[32]]</f>
        <v>4.7842743312499995E-6</v>
      </c>
      <c r="AI90" s="10">
        <f>3/24000000*OO[[#This Row],[91 (30JUN1985 06:00:00)-Water Temperature (C)]]*OO[[#This Row],[33]]</f>
        <v>3.9018847999725E-6</v>
      </c>
      <c r="AJ90" s="10">
        <f>3/24000000*OO[[#This Row],[92 (30JUN1985 09:00:00)-Water Temperature (C)]]*OO[[#This Row],[34]]</f>
        <v>3.07481821746E-6</v>
      </c>
      <c r="AK90" s="10">
        <f>3/24000000*OO[[#This Row],[93 (30JUN1985 12:00:00)-Water Temperature (C)]]*OO[[#This Row],[35]]</f>
        <v>2.3260738066899999E-6</v>
      </c>
      <c r="AL90" s="10">
        <f>3/24000000*OO[[#This Row],[94 (30JUN1985 15:00:00)-Water Temperature (C)]]*OO[[#This Row],[36]]</f>
        <v>1.7441531389939997E-6</v>
      </c>
      <c r="AM90" s="10">
        <f>3/24000000*OO[[#This Row],[95 (30JUN1985 18:00:00)-Water Temperature (C)]]*OO[[#This Row],[37]]</f>
        <v>1.3458343977705E-6</v>
      </c>
      <c r="AN90" s="10">
        <f>3/24000000*OO[[#This Row],[96 (30JUN1985 21:00:00)-Water Temperature (C)]]*OO[[#This Row],[38]]</f>
        <v>1.0758707274E-6</v>
      </c>
      <c r="AO90" s="10">
        <f>3/24000000*OO[[#This Row],[97 (01JUL1985 00:00:00)-Water Temperature (C)]]*OO[[#This Row],[39]]</f>
        <v>9.0797977515749999E-7</v>
      </c>
      <c r="AP90" s="10">
        <f>3/24000000*OO[[#This Row],[98 (01JUL1985 03:00:00)-Water Temperature (C)]]*OO[[#This Row],[40]]</f>
        <v>7.9828620727125001E-7</v>
      </c>
      <c r="AQ90" s="10">
        <f>3/24000000*OO[[#This Row],[99 (01JUL1985 06:00:00)-Water Temperature (C)]]*OO[[#This Row],[41]]</f>
        <v>7.2185011390300002E-7</v>
      </c>
      <c r="AR90" s="10">
        <f>3/24000000*OO[[#This Row],[100 (01JUL1985 09:00:00)-Water Temperature (C)]]*OO[[#This Row],[42]]</f>
        <v>6.9210505571699997E-7</v>
      </c>
      <c r="AS90" s="10">
        <f>3/24000000*OO[[#This Row],[101 (01JUL1985 12:00:00)-Water Temperature (C)]]*OO[[#This Row],[43]]</f>
        <v>6.4723737998324991E-7</v>
      </c>
      <c r="AT90" s="10">
        <f>3/24000000*OO[[#This Row],[102 (01JUL1985 15:00:00)-Water Temperature (C)]]*OO[[#This Row],[44]]</f>
        <v>6.1122532664324999E-7</v>
      </c>
      <c r="AU90" s="10">
        <f>3/24000000*OO[[#This Row],[103 (01JUL1985 18:00:00)-Water Temperature (C)]]*OO[[#This Row],[45]]</f>
        <v>5.7281959102724986E-7</v>
      </c>
      <c r="AV90" s="10">
        <f>3/24000000*OO[[#This Row],[104 (01JUL1985 21:00:00)-Water Temperature (C)]]*OO[[#This Row],[46]]</f>
        <v>5.2902404702199991E-7</v>
      </c>
      <c r="AW90" s="10">
        <f>3/24000000*OO[[#This Row],[105 (02JUL1985 00:00:00)-Water Temperature (C)]]*OO[[#This Row],[47]]</f>
        <v>4.864116928583749E-7</v>
      </c>
      <c r="AX90" s="10">
        <f>3/24000000*OO[[#This Row],[106 (02JUL1985 03:00:00)-Water Temperature (C)]]*OO[[#This Row],[48]]</f>
        <v>4.5368119434800006E-7</v>
      </c>
      <c r="AY90" s="10">
        <f>3/24000000*OO[[#This Row],[107 (02JUL1985 06:00:00)-Water Temperature (C)]]*OO[[#This Row],[49]]</f>
        <v>4.4066664489624995E-7</v>
      </c>
      <c r="AZ90" s="10">
        <f>3/24000000*OO[[#This Row],[108 (02JUL1985 09:00:00)-Water Temperature (C)]]*OO[[#This Row],[50]]</f>
        <v>4.5918842370662498E-7</v>
      </c>
      <c r="BA90" s="10">
        <f>3/24000000*OO[[#This Row],[109 (02JUL1985 12:00:00)-Water Temperature (C)]]*OO[[#This Row],[51]]</f>
        <v>4.6357592161562497E-7</v>
      </c>
      <c r="BB90" s="10">
        <f>3/24000000*OO[[#This Row],[110 (02JUL1985 15:00:00)-Water Temperature (C)]]*OO[[#This Row],[52]]</f>
        <v>4.6047522005250003E-7</v>
      </c>
      <c r="BC90" s="10">
        <f>3/24000000*OO[[#This Row],[111 (02JUL1985 18:00:00)-Water Temperature (C)]]*OO[[#This Row],[53]]</f>
        <v>4.5271189581899994E-7</v>
      </c>
      <c r="BD90" s="10">
        <f>3/24000000*OO[[#This Row],[112 (02JUL1985 21:00:00)-Water Temperature (C)]]*OO[[#This Row],[54]]</f>
        <v>4.2913501193999995E-7</v>
      </c>
      <c r="BE90" s="10">
        <f>3/24000000*OO[[#This Row],[113 (03JUL1985 00:00:00)-Water Temperature (C)]]*OO[[#This Row],[55]]</f>
        <v>4.0116251280037496E-7</v>
      </c>
      <c r="BF90" s="10">
        <f>3/24000000*OO[[#This Row],[114 (03JUL1985 03:00:00)-Water Temperature (C)]]*OO[[#This Row],[56]]</f>
        <v>3.8067889399587495E-7</v>
      </c>
      <c r="BG90" s="10">
        <f>3/24000000*OO[[#This Row],[115 (03JUL1985 06:00:00)-Water Temperature (C)]]*OO[[#This Row],[57]]</f>
        <v>3.6566278678375006E-7</v>
      </c>
      <c r="BH90" s="10">
        <f>3/24000000*OO[[#This Row],[116 (03JUL1985 09:00:00)-Water Temperature (C)]]*OO[[#This Row],[58]]</f>
        <v>3.6977629958500001E-7</v>
      </c>
      <c r="BI90" s="10">
        <f>3/24000000*OO[[#This Row],[117 (03JUL1985 12:00:00)-Water Temperature (C)]]*OO[[#This Row],[59]]</f>
        <v>3.6822520985700008E-7</v>
      </c>
      <c r="BJ90" s="10">
        <f>3/24000000*OO[[#This Row],[118 (03JUL1985 15:00:00)-Water Temperature (C)]]*OO[[#This Row],[60]]</f>
        <v>3.5829663601249998E-7</v>
      </c>
      <c r="BK90" s="10">
        <f>3/24000000*OO[[#This Row],[119 (03JUL1985 18:00:00)-Water Temperature (C)]]*OO[[#This Row],[61]]</f>
        <v>3.4712451922112492E-7</v>
      </c>
      <c r="BL90" s="10">
        <f>3/24000000*OO[[#This Row],[120 (03JUL1985 21:00:00)-Water Temperature (C)]]*OO[[#This Row],[62]]</f>
        <v>3.2428908870225E-7</v>
      </c>
      <c r="BM90" s="10">
        <f>3/24000000*OO[[#This Row],[121 (04JUL1985 00:00:00)-Water Temperature (C)]]*OO[[#This Row],[63]]</f>
        <v>3.0262792518899999E-7</v>
      </c>
      <c r="BN90" s="10">
        <f>3/24000000*OO[[#This Row],[122 (04JUL1985 03:00:00)-Water Temperature (C)]]*OO[[#This Row],[64]]</f>
        <v>2.8546195869737501E-7</v>
      </c>
      <c r="BO90" s="10">
        <f>3/24000000*OO[[#This Row],[123 (04JUL1985 06:00:00)-Water Temperature (C)]]*OO[[#This Row],[65]]</f>
        <v>2.7297481188799993E-7</v>
      </c>
      <c r="BP90" s="10">
        <f>3/24000000*OO[[#This Row],[124 (04JUL1985 09:00:00)-Water Temperature (C)]]*OO[[#This Row],[66]]</f>
        <v>2.7108683277812499E-7</v>
      </c>
      <c r="BQ90" s="10">
        <f>3/24000000*OO[[#This Row],[125 (04JUL1985 12:00:00)-Water Temperature (C)]]*OO[[#This Row],[67]]</f>
        <v>2.6137746541687504E-7</v>
      </c>
      <c r="BR90" s="10">
        <f>3/24000000*OO[[#This Row],[126 (04JUL1985 15:00:00)-Water Temperature (C)]]*OO[[#This Row],[68]]</f>
        <v>2.5354660780174995E-7</v>
      </c>
      <c r="BS90" s="10">
        <f>3/24000000*OO[[#This Row],[127 (04JUL1985 18:00:00)-Water Temperature (C)]]*OO[[#This Row],[69]]</f>
        <v>2.3656689624599999E-7</v>
      </c>
      <c r="BT90" s="10">
        <f>3/24000000*OO[[#This Row],[128 (04JUL1985 21:00:00)-Water Temperature (C)]]*OO[[#This Row],[70]]</f>
        <v>2.1756878593399999E-7</v>
      </c>
      <c r="BU90" s="10">
        <f>3/24000000*OO[[#This Row],[129 (05JUL1985 00:00:00)-Water Temperature (C)]]*OO[[#This Row],[71]]</f>
        <v>2.0056190460025002E-7</v>
      </c>
      <c r="BV90" s="10">
        <f>3/24000000*OO[[#This Row],[130 (05JUL1985 03:00:00)-Water Temperature (C)]]*OO[[#This Row],[72]]</f>
        <v>1.8639962765625E-7</v>
      </c>
      <c r="BW90" s="10">
        <f>3/24000000*OO[[#This Row],[131 (05JUL1985 06:00:00)-Water Temperature (C)]]*OO[[#This Row],[73]]</f>
        <v>1.7635840258124997E-7</v>
      </c>
      <c r="BX90" s="10">
        <f>3/24000000*OO[[#This Row],[132 (05JUL1985 09:00:00)-Water Temperature (C)]]*OO[[#This Row],[74]]</f>
        <v>1.7741242378124999E-7</v>
      </c>
      <c r="BY90" s="10">
        <f>3/24000000*OO[[#This Row],[133 (05JUL1985 12:00:00)-Water Temperature (C)]]*OO[[#This Row],[75]]</f>
        <v>1.713047282164125E-7</v>
      </c>
      <c r="BZ90" s="10">
        <f>3/24000000*OO[[#This Row],[134 (05JUL1985 15:00:00)-Water Temperature (C)]]*OO[[#This Row],[76]]</f>
        <v>1.6842851479031249E-7</v>
      </c>
      <c r="CA90" s="10">
        <f>3/24000000*OO[[#This Row],[135 (05JUL1985 18:00:00)-Water Temperature (C)]]*OO[[#This Row],[77]]</f>
        <v>1.6351679817044998E-7</v>
      </c>
      <c r="CB90" s="10">
        <f>3/24000000*OO[[#This Row],[136 (05JUL1985 21:00:00)-Water Temperature (C)]]*OO[[#This Row],[78]]</f>
        <v>1.54624077449E-7</v>
      </c>
      <c r="CC90" s="10">
        <f>3/24000000*OO[[#This Row],[137 (06JUL1985 00:00:00)-Water Temperature (C)]]*OO[[#This Row],[79]]</f>
        <v>1.4603089787320001E-7</v>
      </c>
      <c r="CD90" s="10">
        <f>3/24000000*OO[[#This Row],[138 (06JUL1985 03:00:00)-Water Temperature (C)]]*OO[[#This Row],[80]]</f>
        <v>1.4017299994259999E-7</v>
      </c>
      <c r="CE90" s="10">
        <f>3/24000000*OO[[#This Row],[139 (06JUL1985 06:00:00)-Water Temperature (C)]]*OO[[#This Row],[81]]</f>
        <v>1.3928740137483748E-7</v>
      </c>
      <c r="CF90" s="10">
        <f>3/24000000*OO[[#This Row],[140 (06JUL1985 09:00:00)-Water Temperature (C)]]*OO[[#This Row],[82]]</f>
        <v>1.46840362329125E-7</v>
      </c>
      <c r="CG90" s="10">
        <f>3/24000000*OO[[#This Row],[141 (06JUL1985 12:00:00)-Water Temperature (C)]]*OO[[#This Row],[83]]</f>
        <v>1.48828710442E-7</v>
      </c>
      <c r="CH90" s="10">
        <f>3/24000000*OO[[#This Row],[142 (06JUL1985 15:00:00)-Water Temperature (C)]]*OO[[#This Row],[84]]</f>
        <v>1.5185040353504997E-7</v>
      </c>
      <c r="CI90" s="10">
        <f>3/24000000*OO[[#This Row],[143 (06JUL1985 18:00:00)-Water Temperature (C)]]*OO[[#This Row],[85]]</f>
        <v>1.5473045749162502E-7</v>
      </c>
      <c r="CJ90" s="10">
        <f>3/24000000*OO[[#This Row],[144 (06JUL1985 21:00:00)-Water Temperature (C)]]*OO[[#This Row],[86]]</f>
        <v>1.4972238988725002E-7</v>
      </c>
      <c r="CK90" s="10">
        <f>3/24000000*OO[[#This Row],[145 (07JUL1985 00:00:00)-Water Temperature (C)]]*OO[[#This Row],[87]]</f>
        <v>1.4199331899999999E-7</v>
      </c>
      <c r="CL90" s="10">
        <f>3/24000000*OO[[#This Row],[146 (07JUL1985 03:00:00)-Water Temperature (C)]]*OO[[#This Row],[88]]</f>
        <v>1.3644595106502498E-7</v>
      </c>
      <c r="CM90" s="10">
        <f>3/24000000*OO[[#This Row],[147 (07JUL1985 06:00:00)-Water Temperature (C)]]*OO[[#This Row],[89]]</f>
        <v>1.315073991231375E-7</v>
      </c>
      <c r="CN90" s="10">
        <f>3/24000000*OO[[#This Row],[148 (07JUL1985 09:00:00)-Water Temperature (C)]]*OO[[#This Row],[90]]</f>
        <v>1.30546233894375E-7</v>
      </c>
      <c r="CO90" s="10">
        <f>3/24000000*OO[[#This Row],[149 (07JUL1985 12:00:00)-Water Temperature (C)]]*OO[[#This Row],[91]]</f>
        <v>1.263042809691E-7</v>
      </c>
      <c r="CP90" s="10">
        <f>3/24000000*OO[[#This Row],[150 (07JUL1985 15:00:00)-Water Temperature (C)]]*OO[[#This Row],[92]]</f>
        <v>1.2130249542999999E-7</v>
      </c>
      <c r="CQ90" s="10">
        <f>3/24000000*OO[[#This Row],[151 (07JUL1985 18:00:00)-Water Temperature (C)]]*OO[[#This Row],[93]]</f>
        <v>1.17304912662625E-7</v>
      </c>
      <c r="CR90" s="10">
        <f>3/24000000*OO[[#This Row],[152 (07JUL1985 21:00:00)-Water Temperature (C)]]*OO[[#This Row],[94]]</f>
        <v>1.0933205779769999E-7</v>
      </c>
      <c r="CS90" s="10">
        <f>3/24000000*OO[[#This Row],[153 (08JUL1985 00:00:00)-Water Temperature (C)]]*OO[[#This Row],[95]]</f>
        <v>1.0181111166843748E-7</v>
      </c>
      <c r="CT90" s="10">
        <f>3/24000000*OO[[#This Row],[154 (08JUL1985 03:00:00)-Water Temperature (C)]]*OO[[#This Row],[96]]</f>
        <v>9.6978891412487508E-8</v>
      </c>
      <c r="CU90" s="10">
        <f>3/24000000*OO[[#This Row],[155 (08JUL1985 06:00:00)-Water Temperature (C)]]*OO[[#This Row],[97]]</f>
        <v>9.5756072760499992E-8</v>
      </c>
      <c r="CV90" s="10">
        <f>3/24000000*OO[[#This Row],[156 (08JUL1985 09:00:00)-Water Temperature (C)]]*OO[[#This Row],[98]]</f>
        <v>9.7920828353099996E-8</v>
      </c>
      <c r="CW90" s="10">
        <f>3/24000000*OO[[#This Row],[157 (08JUL1985 12:00:00)-Water Temperature (C)]]*OO[[#This Row],[99]]</f>
        <v>1.0241175258729999E-7</v>
      </c>
    </row>
    <row r="91" spans="1:101" x14ac:dyDescent="0.35">
      <c r="A91" t="s">
        <v>96</v>
      </c>
      <c r="B91">
        <v>860.48389999999995</v>
      </c>
      <c r="C91" s="10">
        <f>3/24*OO[[#This Row],[59 (26JUN1985 06:00:00)-Water Temperature (C)]]*OO[[#This Row],[1]]/SUM(OO[1])</f>
        <v>6.8780700617366467E-39</v>
      </c>
      <c r="D91" s="10">
        <f>3/24*OO[[#This Row],[60 (26JUN1985 09:00:00)-Water Temperature (C)]]*OO[[#This Row],[2]]/SUM(OO[2])</f>
        <v>2.2725031078235769E-24</v>
      </c>
      <c r="E91" s="10">
        <f>3/24*OO[[#This Row],[61 (26JUN1985 12:00:00)-Water Temperature (C)]]*OO[[#This Row],[3]]/SUM(OO[3])</f>
        <v>3.931495825764752E-13</v>
      </c>
      <c r="F91" s="10">
        <f>3/24*OO[[#This Row],[62 (26JUN1985 15:00:00)-Water Temperature (C)]]*OO[[#This Row],[4]]/SUM(OO[4])</f>
        <v>7.2426886037103764E-6</v>
      </c>
      <c r="G91" s="10">
        <f>3/24*OO[[#This Row],[63 (26JUN1985 18:00:00)-Water Temperature (C)]]*OO[[#This Row],[5]]/SUM(OO[5])</f>
        <v>2.5737045348459327E-3</v>
      </c>
      <c r="H91" s="10">
        <f>3/24*OO[[#This Row],[64 (26JUN1985 21:00:00)-Water Temperature (C)]]*OO[[#This Row],[6]]/SUM(OO[6])</f>
        <v>3.1168962600978286E-2</v>
      </c>
      <c r="I91" s="10">
        <f>3/24*OO[[#This Row],[65 (27JUN1985 00:00:00)-Water Temperature (C)]]*OO[[#This Row],[7]]/SUM(OO[7])</f>
        <v>6.3528580399255768E-2</v>
      </c>
      <c r="J91" s="10">
        <f>3/24*OO[[#This Row],[66 (27JUN1985 03:00:00)-Water Temperature (C)]]*OO[[#This Row],[8]]/SUM(OO[8])</f>
        <v>4.2833848152841345E-2</v>
      </c>
      <c r="K91" s="10">
        <f>3/24*OO[[#This Row],[67 (27JUN1985 06:00:00)-Water Temperature (C)]]*OO[[#This Row],[9]]/SUM(OO[9])</f>
        <v>1.4246781330696233E-2</v>
      </c>
      <c r="L91" s="10">
        <f>3/24*OO[[#This Row],[68 (27JUN1985 09:00:00)-Water Temperature (C)]]*OO[[#This Row],[10]]/SUM(OO[10])</f>
        <v>3.0948583855498432E-3</v>
      </c>
      <c r="M91" s="10">
        <f>3/24*OO[[#This Row],[69 (27JUN1985 12:00:00)-Water Temperature (C)]]*OO[[#This Row],[11]]/SUM(OO[11])</f>
        <v>5.6869756741480075E-4</v>
      </c>
      <c r="N91" s="10">
        <f>3/24*OO[[#This Row],[70 (27JUN1985 15:00:00)-Water Temperature (C)]]*OO[[#This Row],[12]]/SUM(OO[12])</f>
        <v>1.1588481260403033E-4</v>
      </c>
      <c r="O91" s="10">
        <f>3/24*OO[[#This Row],[71 (27JUN1985 18:00:00)-Water Temperature (C)]]*OO[[#This Row],[13]]/SUM(OO[13])</f>
        <v>4.6057836828500073E-5</v>
      </c>
      <c r="P91" s="10">
        <f>3/24*OO[[#This Row],[72 (27JUN1985 21:00:00)-Water Temperature (C)]]*OO[[#This Row],[14]]/SUM(OO[14])</f>
        <v>3.3077791871949511E-5</v>
      </c>
      <c r="Q91" s="10">
        <f>3/24*OO[[#This Row],[73 (28JUN1985 00:00:00)-Water Temperature (C)]]*OO[[#This Row],[15]]/SUM(OO[15])</f>
        <v>2.949577996057858E-5</v>
      </c>
      <c r="R91" s="10">
        <f>3/24*OO[[#This Row],[74 (28JUN1985 03:00:00)-Water Temperature (C)]]*OO[[#This Row],[16]]/SUM(OO[16])</f>
        <v>2.9884856586997016E-5</v>
      </c>
      <c r="S91" s="10">
        <f>3/24*OO[[#This Row],[75 (28JUN1985 06:00:00)-Water Temperature (C)]]*OO[[#This Row],[17]]/SUM(OO[17])</f>
        <v>3.161942417350033E-5</v>
      </c>
      <c r="T91" s="10">
        <f>3/24*OO[[#This Row],[76 (28JUN1985 09:00:00)-Water Temperature (C)]]*OO[[#This Row],[18]]/SUM(OO[18])</f>
        <v>3.3240352703512603E-5</v>
      </c>
      <c r="U91" s="10">
        <f>3/24*OO[[#This Row],[77 (28JUN1985 12:00:00)-Water Temperature (C)]]*OO[[#This Row],[19]]/SUM(OO[19])</f>
        <v>3.3378858701914037E-5</v>
      </c>
      <c r="V91" s="10">
        <f>3/24000000*OO[[#This Row],[78 (28JUN1985 15:00:00)-Water Temperature (C)]]*OO[[#This Row],[20]]</f>
        <v>3.1760093921062504E-5</v>
      </c>
      <c r="W91" s="10">
        <f>3/24000000*OO[[#This Row],[79 (28JUN1985 18:00:00)-Water Temperature (C)]]*OO[[#This Row],[21]]</f>
        <v>2.9130328613024999E-5</v>
      </c>
      <c r="X91" s="10">
        <f>3/24000000*OO[[#This Row],[80 (28JUN1985 21:00:00)-Water Temperature (C)]]*OO[[#This Row],[22]]</f>
        <v>2.5651786670124999E-5</v>
      </c>
      <c r="Y91" s="10">
        <f>3/24000000*OO[[#This Row],[81 (29JUN1985 00:00:00)-Water Temperature (C)]]*OO[[#This Row],[23]]</f>
        <v>2.2628437342987499E-5</v>
      </c>
      <c r="Z91" s="10">
        <f>3/24000000*OO[[#This Row],[82 (29JUN1985 03:00:00)-Water Temperature (C)]]*OO[[#This Row],[24]]</f>
        <v>1.9801835079749998E-5</v>
      </c>
      <c r="AA91" s="10">
        <f>3/24000000*OO[[#This Row],[83 (29JUN1985 06:00:00)-Water Temperature (C)]]*OO[[#This Row],[25]]</f>
        <v>1.6900405930567501E-5</v>
      </c>
      <c r="AB91" s="10">
        <f>3/24000000*OO[[#This Row],[84 (29JUN1985 09:00:00)-Water Temperature (C)]]*OO[[#This Row],[26]]</f>
        <v>1.466868279241E-5</v>
      </c>
      <c r="AC91" s="10">
        <f>3/24000000*OO[[#This Row],[85 (29JUN1985 12:00:00)-Water Temperature (C)]]*OO[[#This Row],[27]]</f>
        <v>1.272374920834E-5</v>
      </c>
      <c r="AD91" s="10">
        <f>3/24000000*OO[[#This Row],[86 (29JUN1985 15:00:00)-Water Temperature (C)]]*OO[[#This Row],[28]]</f>
        <v>1.08780169011425E-5</v>
      </c>
      <c r="AE91" s="10">
        <f>3/24000000*OO[[#This Row],[88 (29JUN1985 21:00:00)-Water Temperature (C)]]*OO[[#This Row],[30]]</f>
        <v>7.9163540439499987E-6</v>
      </c>
      <c r="AF91" s="10">
        <f>3/24000000*OO[[#This Row],[88 (29JUN1985 21:00:00)-Water Temperature (C)]]*OO[[#This Row],[30]]</f>
        <v>7.9163540439499987E-6</v>
      </c>
      <c r="AG91" s="10">
        <f>3/24000000*OO[[#This Row],[89 (30JUN1985 00:00:00)-Water Temperature (C)]]*OO[[#This Row],[31]]</f>
        <v>6.7435858674999991E-6</v>
      </c>
      <c r="AH91" s="10">
        <f>3/24000000*OO[[#This Row],[90 (30JUN1985 03:00:00)-Water Temperature (C)]]*OO[[#This Row],[32]]</f>
        <v>5.7485397703799995E-6</v>
      </c>
      <c r="AI91" s="10">
        <f>3/24000000*OO[[#This Row],[91 (30JUN1985 06:00:00)-Water Temperature (C)]]*OO[[#This Row],[33]]</f>
        <v>4.7196499291424996E-6</v>
      </c>
      <c r="AJ91" s="10">
        <f>3/24000000*OO[[#This Row],[92 (30JUN1985 09:00:00)-Water Temperature (C)]]*OO[[#This Row],[34]]</f>
        <v>3.7514584614800004E-6</v>
      </c>
      <c r="AK91" s="10">
        <f>3/24000000*OO[[#This Row],[93 (30JUN1985 12:00:00)-Water Temperature (C)]]*OO[[#This Row],[35]]</f>
        <v>2.8519066798449996E-6</v>
      </c>
      <c r="AL91" s="10">
        <f>3/24000000*OO[[#This Row],[94 (30JUN1985 15:00:00)-Water Temperature (C)]]*OO[[#This Row],[36]]</f>
        <v>2.1366893573012503E-6</v>
      </c>
      <c r="AM91" s="10">
        <f>3/24000000*OO[[#This Row],[95 (30JUN1985 18:00:00)-Water Temperature (C)]]*OO[[#This Row],[37]]</f>
        <v>1.6400240948962499E-6</v>
      </c>
      <c r="AN91" s="10">
        <f>3/24000000*OO[[#This Row],[96 (30JUN1985 21:00:00)-Water Temperature (C)]]*OO[[#This Row],[38]]</f>
        <v>1.2994781256212499E-6</v>
      </c>
      <c r="AO91" s="10">
        <f>3/24000000*OO[[#This Row],[97 (01JUL1985 00:00:00)-Water Temperature (C)]]*OO[[#This Row],[39]]</f>
        <v>1.0886258288506249E-6</v>
      </c>
      <c r="AP91" s="10">
        <f>3/24000000*OO[[#This Row],[98 (01JUL1985 03:00:00)-Water Temperature (C)]]*OO[[#This Row],[40]]</f>
        <v>9.5455098941399976E-7</v>
      </c>
      <c r="AQ91" s="10">
        <f>3/24000000*OO[[#This Row],[99 (01JUL1985 06:00:00)-Water Temperature (C)]]*OO[[#This Row],[41]]</f>
        <v>8.6223122565899995E-7</v>
      </c>
      <c r="AR91" s="10">
        <f>3/24000000*OO[[#This Row],[100 (01JUL1985 09:00:00)-Water Temperature (C)]]*OO[[#This Row],[42]]</f>
        <v>8.2909560155662491E-7</v>
      </c>
      <c r="AS91" s="10">
        <f>3/24000000*OO[[#This Row],[101 (01JUL1985 12:00:00)-Water Temperature (C)]]*OO[[#This Row],[43]]</f>
        <v>7.7584920179275001E-7</v>
      </c>
      <c r="AT91" s="10">
        <f>3/24000000*OO[[#This Row],[102 (01JUL1985 15:00:00)-Water Temperature (C)]]*OO[[#This Row],[44]]</f>
        <v>7.3115890911424992E-7</v>
      </c>
      <c r="AU91" s="10">
        <f>3/24000000*OO[[#This Row],[103 (01JUL1985 18:00:00)-Water Temperature (C)]]*OO[[#This Row],[45]]</f>
        <v>6.8409069185624999E-7</v>
      </c>
      <c r="AV91" s="10">
        <f>3/24000000*OO[[#This Row],[104 (01JUL1985 21:00:00)-Water Temperature (C)]]*OO[[#This Row],[46]]</f>
        <v>6.3088287649500002E-7</v>
      </c>
      <c r="AW91" s="10">
        <f>3/24000000*OO[[#This Row],[105 (02JUL1985 00:00:00)-Water Temperature (C)]]*OO[[#This Row],[47]]</f>
        <v>5.7911827249049994E-7</v>
      </c>
      <c r="AX91" s="10">
        <f>3/24000000*OO[[#This Row],[106 (02JUL1985 03:00:00)-Water Temperature (C)]]*OO[[#This Row],[48]]</f>
        <v>5.3910523451662497E-7</v>
      </c>
      <c r="AY91" s="10">
        <f>3/24000000*OO[[#This Row],[107 (02JUL1985 06:00:00)-Water Temperature (C)]]*OO[[#This Row],[49]]</f>
        <v>5.22192479076875E-7</v>
      </c>
      <c r="AZ91" s="10">
        <f>3/24000000*OO[[#This Row],[108 (02JUL1985 09:00:00)-Water Temperature (C)]]*OO[[#This Row],[50]]</f>
        <v>5.4562076017900002E-7</v>
      </c>
      <c r="BA91" s="10">
        <f>3/24000000*OO[[#This Row],[109 (02JUL1985 12:00:00)-Water Temperature (C)]]*OO[[#This Row],[51]]</f>
        <v>5.52197998235625E-7</v>
      </c>
      <c r="BB91" s="10">
        <f>3/24000000*OO[[#This Row],[110 (02JUL1985 15:00:00)-Water Temperature (C)]]*OO[[#This Row],[52]]</f>
        <v>5.4888895572362502E-7</v>
      </c>
      <c r="BC91" s="10">
        <f>3/24000000*OO[[#This Row],[111 (02JUL1985 18:00:00)-Water Temperature (C)]]*OO[[#This Row],[53]]</f>
        <v>5.39997471852E-7</v>
      </c>
      <c r="BD91" s="10">
        <f>3/24000000*OO[[#This Row],[112 (02JUL1985 21:00:00)-Water Temperature (C)]]*OO[[#This Row],[54]]</f>
        <v>5.1153066465750006E-7</v>
      </c>
      <c r="BE91" s="10">
        <f>3/24000000*OO[[#This Row],[113 (03JUL1985 00:00:00)-Water Temperature (C)]]*OO[[#This Row],[55]]</f>
        <v>4.7664569837249993E-7</v>
      </c>
      <c r="BF91" s="10">
        <f>3/24000000*OO[[#This Row],[114 (03JUL1985 03:00:00)-Water Temperature (C)]]*OO[[#This Row],[56]]</f>
        <v>4.5188863163325005E-7</v>
      </c>
      <c r="BG91" s="10">
        <f>3/24000000*OO[[#This Row],[115 (03JUL1985 06:00:00)-Water Temperature (C)]]*OO[[#This Row],[57]]</f>
        <v>4.3380281847499997E-7</v>
      </c>
      <c r="BH91" s="10">
        <f>3/24000000*OO[[#This Row],[116 (03JUL1985 09:00:00)-Water Temperature (C)]]*OO[[#This Row],[58]]</f>
        <v>4.4006770755374995E-7</v>
      </c>
      <c r="BI91" s="10">
        <f>3/24000000*OO[[#This Row],[117 (03JUL1985 12:00:00)-Water Temperature (C)]]*OO[[#This Row],[59]]</f>
        <v>4.3970050675875002E-7</v>
      </c>
      <c r="BJ91" s="10">
        <f>3/24000000*OO[[#This Row],[118 (03JUL1985 15:00:00)-Water Temperature (C)]]*OO[[#This Row],[60]]</f>
        <v>4.2805239077562501E-7</v>
      </c>
      <c r="BK91" s="10">
        <f>3/24000000*OO[[#This Row],[119 (03JUL1985 18:00:00)-Water Temperature (C)]]*OO[[#This Row],[61]]</f>
        <v>4.1451387090475002E-7</v>
      </c>
      <c r="BL91" s="10">
        <f>3/24000000*OO[[#This Row],[120 (03JUL1985 21:00:00)-Water Temperature (C)]]*OO[[#This Row],[62]]</f>
        <v>3.8674833062949998E-7</v>
      </c>
      <c r="BM91" s="10">
        <f>3/24000000*OO[[#This Row],[121 (04JUL1985 00:00:00)-Water Temperature (C)]]*OO[[#This Row],[63]]</f>
        <v>3.5986283003162502E-7</v>
      </c>
      <c r="BN91" s="10">
        <f>3/24000000*OO[[#This Row],[122 (04JUL1985 03:00:00)-Water Temperature (C)]]*OO[[#This Row],[64]]</f>
        <v>3.3929353644437496E-7</v>
      </c>
      <c r="BO91" s="10">
        <f>3/24000000*OO[[#This Row],[123 (04JUL1985 06:00:00)-Water Temperature (C)]]*OO[[#This Row],[65]]</f>
        <v>3.2417249561399996E-7</v>
      </c>
      <c r="BP91" s="10">
        <f>3/24000000*OO[[#This Row],[124 (04JUL1985 09:00:00)-Water Temperature (C)]]*OO[[#This Row],[66]]</f>
        <v>3.2234582662100001E-7</v>
      </c>
      <c r="BQ91" s="10">
        <f>3/24000000*OO[[#This Row],[125 (04JUL1985 12:00:00)-Water Temperature (C)]]*OO[[#This Row],[67]]</f>
        <v>3.1139030753600005E-7</v>
      </c>
      <c r="BR91" s="10">
        <f>3/24000000*OO[[#This Row],[126 (04JUL1985 15:00:00)-Water Temperature (C)]]*OO[[#This Row],[68]]</f>
        <v>3.0231156579625006E-7</v>
      </c>
      <c r="BS91" s="10">
        <f>3/24000000*OO[[#This Row],[127 (04JUL1985 18:00:00)-Water Temperature (C)]]*OO[[#This Row],[69]]</f>
        <v>2.8239562373849996E-7</v>
      </c>
      <c r="BT91" s="10">
        <f>3/24000000*OO[[#This Row],[128 (04JUL1985 21:00:00)-Water Temperature (C)]]*OO[[#This Row],[70]]</f>
        <v>2.5941254959799997E-7</v>
      </c>
      <c r="BU91" s="10">
        <f>3/24000000*OO[[#This Row],[129 (05JUL1985 00:00:00)-Water Temperature (C)]]*OO[[#This Row],[71]]</f>
        <v>2.3904203160137498E-7</v>
      </c>
      <c r="BV91" s="10">
        <f>3/24000000*OO[[#This Row],[130 (05JUL1985 03:00:00)-Water Temperature (C)]]*OO[[#This Row],[72]]</f>
        <v>2.2191336675799998E-7</v>
      </c>
      <c r="BW91" s="10">
        <f>3/24000000*OO[[#This Row],[131 (05JUL1985 06:00:00)-Water Temperature (C)]]*OO[[#This Row],[73]]</f>
        <v>2.0962382619899996E-7</v>
      </c>
      <c r="BX91" s="10">
        <f>3/24000000*OO[[#This Row],[132 (05JUL1985 09:00:00)-Water Temperature (C)]]*OO[[#This Row],[74]]</f>
        <v>2.1103819589737498E-7</v>
      </c>
      <c r="BY91" s="10">
        <f>3/24000000*OO[[#This Row],[133 (05JUL1985 12:00:00)-Water Temperature (C)]]*OO[[#This Row],[75]]</f>
        <v>2.0409927572225001E-7</v>
      </c>
      <c r="BZ91" s="10">
        <f>3/24000000*OO[[#This Row],[134 (05JUL1985 15:00:00)-Water Temperature (C)]]*OO[[#This Row],[76]]</f>
        <v>2.0047450174124996E-7</v>
      </c>
      <c r="CA91" s="10">
        <f>3/24000000*OO[[#This Row],[135 (05JUL1985 18:00:00)-Water Temperature (C)]]*OO[[#This Row],[77]]</f>
        <v>1.9488325235437497E-7</v>
      </c>
      <c r="CB91" s="10">
        <f>3/24000000*OO[[#This Row],[136 (05JUL1985 21:00:00)-Water Temperature (C)]]*OO[[#This Row],[78]]</f>
        <v>1.8408369419999999E-7</v>
      </c>
      <c r="CC91" s="10">
        <f>3/24000000*OO[[#This Row],[137 (06JUL1985 00:00:00)-Water Temperature (C)]]*OO[[#This Row],[79]]</f>
        <v>1.7338152678119997E-7</v>
      </c>
      <c r="CD91" s="10">
        <f>3/24000000*OO[[#This Row],[138 (06JUL1985 03:00:00)-Water Temperature (C)]]*OO[[#This Row],[80]]</f>
        <v>1.6617408442612499E-7</v>
      </c>
      <c r="CE91" s="10">
        <f>3/24000000*OO[[#This Row],[139 (06JUL1985 06:00:00)-Water Temperature (C)]]*OO[[#This Row],[81]]</f>
        <v>1.6488868773532496E-7</v>
      </c>
      <c r="CF91" s="10">
        <f>3/24000000*OO[[#This Row],[140 (06JUL1985 09:00:00)-Water Temperature (C)]]*OO[[#This Row],[82]]</f>
        <v>1.7451223992949998E-7</v>
      </c>
      <c r="CG91" s="10">
        <f>3/24000000*OO[[#This Row],[141 (06JUL1985 12:00:00)-Water Temperature (C)]]*OO[[#This Row],[83]]</f>
        <v>1.7731810800989998E-7</v>
      </c>
      <c r="CH91" s="10">
        <f>3/24000000*OO[[#This Row],[142 (06JUL1985 15:00:00)-Water Temperature (C)]]*OO[[#This Row],[84]]</f>
        <v>1.8071588624319999E-7</v>
      </c>
      <c r="CI91" s="10">
        <f>3/24000000*OO[[#This Row],[143 (06JUL1985 18:00:00)-Water Temperature (C)]]*OO[[#This Row],[85]]</f>
        <v>1.8437130883125003E-7</v>
      </c>
      <c r="CJ91" s="10">
        <f>3/24000000*OO[[#This Row],[144 (06JUL1985 21:00:00)-Water Temperature (C)]]*OO[[#This Row],[86]]</f>
        <v>1.7832096868625002E-7</v>
      </c>
      <c r="CK91" s="10">
        <f>3/24000000*OO[[#This Row],[145 (07JUL1985 00:00:00)-Water Temperature (C)]]*OO[[#This Row],[87]]</f>
        <v>1.6848850715348751E-7</v>
      </c>
      <c r="CL91" s="10">
        <f>3/24000000*OO[[#This Row],[146 (07JUL1985 03:00:00)-Water Temperature (C)]]*OO[[#This Row],[88]]</f>
        <v>1.6198069129871251E-7</v>
      </c>
      <c r="CM91" s="10">
        <f>3/24000000*OO[[#This Row],[147 (07JUL1985 06:00:00)-Water Temperature (C)]]*OO[[#This Row],[89]]</f>
        <v>1.562601796755E-7</v>
      </c>
      <c r="CN91" s="10">
        <f>3/24000000*OO[[#This Row],[148 (07JUL1985 09:00:00)-Water Temperature (C)]]*OO[[#This Row],[90]]</f>
        <v>1.5587893093814998E-7</v>
      </c>
      <c r="CO91" s="10">
        <f>3/24000000*OO[[#This Row],[149 (07JUL1985 12:00:00)-Water Temperature (C)]]*OO[[#This Row],[91]]</f>
        <v>1.5111450637186247E-7</v>
      </c>
      <c r="CP91" s="10">
        <f>3/24000000*OO[[#This Row],[150 (07JUL1985 15:00:00)-Water Temperature (C)]]*OO[[#This Row],[92]]</f>
        <v>1.4498216548999999E-7</v>
      </c>
      <c r="CQ91" s="10">
        <f>3/24000000*OO[[#This Row],[151 (07JUL1985 18:00:00)-Water Temperature (C)]]*OO[[#This Row],[93]]</f>
        <v>1.4017290151517503E-7</v>
      </c>
      <c r="CR91" s="10">
        <f>3/24000000*OO[[#This Row],[152 (07JUL1985 21:00:00)-Water Temperature (C)]]*OO[[#This Row],[94]]</f>
        <v>1.3051856535629998E-7</v>
      </c>
      <c r="CS91" s="10">
        <f>3/24000000*OO[[#This Row],[153 (08JUL1985 00:00:00)-Water Temperature (C)]]*OO[[#This Row],[95]]</f>
        <v>1.2119083822462497E-7</v>
      </c>
      <c r="CT91" s="10">
        <f>3/24000000*OO[[#This Row],[154 (08JUL1985 03:00:00)-Water Temperature (C)]]*OO[[#This Row],[96]]</f>
        <v>1.1516011008724997E-7</v>
      </c>
      <c r="CU91" s="10">
        <f>3/24000000*OO[[#This Row],[155 (08JUL1985 06:00:00)-Water Temperature (C)]]*OO[[#This Row],[97]]</f>
        <v>1.1336528362477499E-7</v>
      </c>
      <c r="CV91" s="10">
        <f>3/24000000*OO[[#This Row],[156 (08JUL1985 09:00:00)-Water Temperature (C)]]*OO[[#This Row],[98]]</f>
        <v>1.1583020559044998E-7</v>
      </c>
      <c r="CW91" s="10">
        <f>3/24000000*OO[[#This Row],[157 (08JUL1985 12:00:00)-Water Temperature (C)]]*OO[[#This Row],[99]]</f>
        <v>1.2162378470917499E-7</v>
      </c>
    </row>
    <row r="92" spans="1:101" x14ac:dyDescent="0.35">
      <c r="A92" t="s">
        <v>97</v>
      </c>
      <c r="B92">
        <v>870.899</v>
      </c>
      <c r="C92" s="10">
        <f>3/24*OO[[#This Row],[59 (26JUN1985 06:00:00)-Water Temperature (C)]]*OO[[#This Row],[1]]/SUM(OO[1])</f>
        <v>6.5356997896654974E-40</v>
      </c>
      <c r="D92" s="10">
        <f>3/24*OO[[#This Row],[60 (26JUN1985 09:00:00)-Water Temperature (C)]]*OO[[#This Row],[2]]/SUM(OO[2])</f>
        <v>3.3547843293585892E-25</v>
      </c>
      <c r="E92" s="10">
        <f>3/24*OO[[#This Row],[61 (26JUN1985 12:00:00)-Water Temperature (C)]]*OO[[#This Row],[3]]/SUM(OO[3])</f>
        <v>6.6933931739833772E-14</v>
      </c>
      <c r="F92" s="10">
        <f>3/24*OO[[#This Row],[62 (26JUN1985 15:00:00)-Water Temperature (C)]]*OO[[#This Row],[4]]/SUM(OO[4])</f>
        <v>3.6661323349367927E-6</v>
      </c>
      <c r="G92" s="10">
        <f>3/24*OO[[#This Row],[63 (26JUN1985 18:00:00)-Water Temperature (C)]]*OO[[#This Row],[5]]/SUM(OO[5])</f>
        <v>1.8770070191269986E-3</v>
      </c>
      <c r="H92" s="10">
        <f>3/24*OO[[#This Row],[64 (26JUN1985 21:00:00)-Water Temperature (C)]]*OO[[#This Row],[6]]/SUM(OO[6])</f>
        <v>2.7657495634971087E-2</v>
      </c>
      <c r="I92" s="10">
        <f>3/24*OO[[#This Row],[65 (27JUN1985 00:00:00)-Water Temperature (C)]]*OO[[#This Row],[7]]/SUM(OO[7])</f>
        <v>6.428662572115558E-2</v>
      </c>
      <c r="J92" s="10">
        <f>3/24*OO[[#This Row],[66 (27JUN1985 03:00:00)-Water Temperature (C)]]*OO[[#This Row],[8]]/SUM(OO[8])</f>
        <v>4.7542487441340028E-2</v>
      </c>
      <c r="K92" s="10">
        <f>3/24*OO[[#This Row],[67 (27JUN1985 06:00:00)-Water Temperature (C)]]*OO[[#This Row],[9]]/SUM(OO[9])</f>
        <v>1.6850781176748091E-2</v>
      </c>
      <c r="L92" s="10">
        <f>3/24*OO[[#This Row],[68 (27JUN1985 09:00:00)-Water Temperature (C)]]*OO[[#This Row],[10]]/SUM(OO[10])</f>
        <v>3.8082838438687578E-3</v>
      </c>
      <c r="M92" s="10">
        <f>3/24*OO[[#This Row],[69 (27JUN1985 12:00:00)-Water Temperature (C)]]*OO[[#This Row],[11]]/SUM(OO[11])</f>
        <v>7.0994282363816372E-4</v>
      </c>
      <c r="N92" s="10">
        <f>3/24*OO[[#This Row],[70 (27JUN1985 15:00:00)-Water Temperature (C)]]*OO[[#This Row],[12]]/SUM(OO[12])</f>
        <v>1.3882860006014585E-4</v>
      </c>
      <c r="O92" s="10">
        <f>3/24*OO[[#This Row],[71 (27JUN1985 18:00:00)-Water Temperature (C)]]*OO[[#This Row],[13]]/SUM(OO[13])</f>
        <v>5.0491742559583695E-5</v>
      </c>
      <c r="P92" s="10">
        <f>3/24*OO[[#This Row],[72 (27JUN1985 21:00:00)-Water Temperature (C)]]*OO[[#This Row],[14]]/SUM(OO[14])</f>
        <v>3.4696537484196535E-5</v>
      </c>
      <c r="Q92" s="10">
        <f>3/24*OO[[#This Row],[73 (28JUN1985 00:00:00)-Water Temperature (C)]]*OO[[#This Row],[15]]/SUM(OO[15])</f>
        <v>3.0326972575045907E-5</v>
      </c>
      <c r="R92" s="10">
        <f>3/24*OO[[#This Row],[74 (28JUN1985 03:00:00)-Water Temperature (C)]]*OO[[#This Row],[16]]/SUM(OO[16])</f>
        <v>3.0360837716153943E-5</v>
      </c>
      <c r="S92" s="10">
        <f>3/24*OO[[#This Row],[75 (28JUN1985 06:00:00)-Water Temperature (C)]]*OO[[#This Row],[17]]/SUM(OO[17])</f>
        <v>3.2109367272626564E-5</v>
      </c>
      <c r="T92" s="10">
        <f>3/24*OO[[#This Row],[76 (28JUN1985 09:00:00)-Water Temperature (C)]]*OO[[#This Row],[18]]/SUM(OO[18])</f>
        <v>3.4010802979316483E-5</v>
      </c>
      <c r="U92" s="10">
        <f>3/24*OO[[#This Row],[77 (28JUN1985 12:00:00)-Water Temperature (C)]]*OO[[#This Row],[19]]/SUM(OO[19])</f>
        <v>3.4373704652394422E-5</v>
      </c>
      <c r="V92" s="10">
        <f>3/24000000*OO[[#This Row],[78 (28JUN1985 15:00:00)-Water Temperature (C)]]*OO[[#This Row],[20]]</f>
        <v>3.2868851125499999E-5</v>
      </c>
      <c r="W92" s="10">
        <f>3/24000000*OO[[#This Row],[79 (28JUN1985 18:00:00)-Water Temperature (C)]]*OO[[#This Row],[21]]</f>
        <v>3.0143576303249997E-5</v>
      </c>
      <c r="X92" s="10">
        <f>3/24000000*OO[[#This Row],[80 (28JUN1985 21:00:00)-Water Temperature (C)]]*OO[[#This Row],[22]]</f>
        <v>2.6474259107724999E-5</v>
      </c>
      <c r="Y92" s="10">
        <f>3/24000000*OO[[#This Row],[81 (29JUN1985 00:00:00)-Water Temperature (C)]]*OO[[#This Row],[23]]</f>
        <v>2.3284649103849995E-5</v>
      </c>
      <c r="Z92" s="10">
        <f>3/24000000*OO[[#This Row],[82 (29JUN1985 03:00:00)-Water Temperature (C)]]*OO[[#This Row],[24]]</f>
        <v>2.0408693485500001E-5</v>
      </c>
      <c r="AA92" s="10">
        <f>3/24000000*OO[[#This Row],[83 (29JUN1985 06:00:00)-Water Temperature (C)]]*OO[[#This Row],[25]]</f>
        <v>1.7459464705199997E-5</v>
      </c>
      <c r="AB92" s="10">
        <f>3/24000000*OO[[#This Row],[84 (29JUN1985 09:00:00)-Water Temperature (C)]]*OO[[#This Row],[26]]</f>
        <v>1.51992648168075E-5</v>
      </c>
      <c r="AC92" s="10">
        <f>3/24000000*OO[[#This Row],[85 (29JUN1985 12:00:00)-Water Temperature (C)]]*OO[[#This Row],[27]]</f>
        <v>1.3203597643187499E-5</v>
      </c>
      <c r="AD92" s="10">
        <f>3/24000000*OO[[#This Row],[86 (29JUN1985 15:00:00)-Water Temperature (C)]]*OO[[#This Row],[28]]</f>
        <v>1.1268368661055E-5</v>
      </c>
      <c r="AE92" s="10">
        <f>3/24000000*OO[[#This Row],[88 (29JUN1985 21:00:00)-Water Temperature (C)]]*OO[[#This Row],[30]]</f>
        <v>8.1596426819724996E-6</v>
      </c>
      <c r="AF92" s="10">
        <f>3/24000000*OO[[#This Row],[88 (29JUN1985 21:00:00)-Water Temperature (C)]]*OO[[#This Row],[30]]</f>
        <v>8.1596426819724996E-6</v>
      </c>
      <c r="AG92" s="10">
        <f>3/24000000*OO[[#This Row],[89 (30JUN1985 00:00:00)-Water Temperature (C)]]*OO[[#This Row],[31]]</f>
        <v>6.9267741338249995E-6</v>
      </c>
      <c r="AH92" s="10">
        <f>3/24000000*OO[[#This Row],[90 (30JUN1985 03:00:00)-Water Temperature (C)]]*OO[[#This Row],[32]]</f>
        <v>5.9105677484125001E-6</v>
      </c>
      <c r="AI92" s="10">
        <f>3/24000000*OO[[#This Row],[91 (30JUN1985 06:00:00)-Water Temperature (C)]]*OO[[#This Row],[33]]</f>
        <v>4.8844591214024997E-6</v>
      </c>
      <c r="AJ92" s="10">
        <f>3/24000000*OO[[#This Row],[92 (30JUN1985 09:00:00)-Water Temperature (C)]]*OO[[#This Row],[34]]</f>
        <v>3.9175793350800002E-6</v>
      </c>
      <c r="AK92" s="10">
        <f>3/24000000*OO[[#This Row],[93 (30JUN1985 12:00:00)-Water Temperature (C)]]*OO[[#This Row],[35]]</f>
        <v>2.9962555555112499E-6</v>
      </c>
      <c r="AL92" s="10">
        <f>3/24000000*OO[[#This Row],[94 (30JUN1985 15:00:00)-Water Temperature (C)]]*OO[[#This Row],[36]]</f>
        <v>2.24480467404625E-6</v>
      </c>
      <c r="AM92" s="10">
        <f>3/24000000*OO[[#This Row],[95 (30JUN1985 18:00:00)-Water Temperature (C)]]*OO[[#This Row],[37]]</f>
        <v>1.7133676999662499E-6</v>
      </c>
      <c r="AN92" s="10">
        <f>3/24000000*OO[[#This Row],[96 (30JUN1985 21:00:00)-Water Temperature (C)]]*OO[[#This Row],[38]]</f>
        <v>1.3445432549683749E-6</v>
      </c>
      <c r="AO92" s="10">
        <f>3/24000000*OO[[#This Row],[97 (01JUL1985 00:00:00)-Water Temperature (C)]]*OO[[#This Row],[39]]</f>
        <v>1.1168280954604998E-6</v>
      </c>
      <c r="AP92" s="10">
        <f>3/24000000*OO[[#This Row],[98 (01JUL1985 03:00:00)-Water Temperature (C)]]*OO[[#This Row],[40]]</f>
        <v>9.7588773224437495E-7</v>
      </c>
      <c r="AQ92" s="10">
        <f>3/24000000*OO[[#This Row],[99 (01JUL1985 06:00:00)-Water Temperature (C)]]*OO[[#This Row],[41]]</f>
        <v>8.8042197539999994E-7</v>
      </c>
      <c r="AR92" s="10">
        <f>3/24000000*OO[[#This Row],[100 (01JUL1985 09:00:00)-Water Temperature (C)]]*OO[[#This Row],[42]]</f>
        <v>8.4894875998075E-7</v>
      </c>
      <c r="AS92" s="10">
        <f>3/24000000*OO[[#This Row],[101 (01JUL1985 12:00:00)-Water Temperature (C)]]*OO[[#This Row],[43]]</f>
        <v>7.9561038158149989E-7</v>
      </c>
      <c r="AT92" s="10">
        <f>3/24000000*OO[[#This Row],[102 (01JUL1985 15:00:00)-Water Temperature (C)]]*OO[[#This Row],[44]]</f>
        <v>7.4790904761099987E-7</v>
      </c>
      <c r="AU92" s="10">
        <f>3/24000000*OO[[#This Row],[103 (01JUL1985 18:00:00)-Water Temperature (C)]]*OO[[#This Row],[45]]</f>
        <v>6.9856143588000005E-7</v>
      </c>
      <c r="AV92" s="10">
        <f>3/24000000*OO[[#This Row],[104 (01JUL1985 21:00:00)-Water Temperature (C)]]*OO[[#This Row],[46]]</f>
        <v>6.4333385350337509E-7</v>
      </c>
      <c r="AW92" s="10">
        <f>3/24000000*OO[[#This Row],[105 (02JUL1985 00:00:00)-Water Temperature (C)]]*OO[[#This Row],[47]]</f>
        <v>5.8952877854062495E-7</v>
      </c>
      <c r="AX92" s="10">
        <f>3/24000000*OO[[#This Row],[106 (02JUL1985 03:00:00)-Water Temperature (C)]]*OO[[#This Row],[48]]</f>
        <v>5.4769535687362497E-7</v>
      </c>
      <c r="AY92" s="10">
        <f>3/24000000*OO[[#This Row],[107 (02JUL1985 06:00:00)-Water Temperature (C)]]*OO[[#This Row],[49]]</f>
        <v>5.2890617012299995E-7</v>
      </c>
      <c r="AZ92" s="10">
        <f>3/24000000*OO[[#This Row],[108 (02JUL1985 09:00:00)-Water Temperature (C)]]*OO[[#This Row],[50]]</f>
        <v>5.5385756317424994E-7</v>
      </c>
      <c r="BA92" s="10">
        <f>3/24000000*OO[[#This Row],[109 (02JUL1985 12:00:00)-Water Temperature (C)]]*OO[[#This Row],[51]]</f>
        <v>5.623150745E-7</v>
      </c>
      <c r="BB92" s="10">
        <f>3/24000000*OO[[#This Row],[110 (02JUL1985 15:00:00)-Water Temperature (C)]]*OO[[#This Row],[52]]</f>
        <v>5.5937787787874999E-7</v>
      </c>
      <c r="BC92" s="10">
        <f>3/24000000*OO[[#This Row],[111 (02JUL1985 18:00:00)-Water Temperature (C)]]*OO[[#This Row],[53]]</f>
        <v>5.5074531105000005E-7</v>
      </c>
      <c r="BD92" s="10">
        <f>3/24000000*OO[[#This Row],[112 (02JUL1985 21:00:00)-Water Temperature (C)]]*OO[[#This Row],[54]]</f>
        <v>5.2150914059149996E-7</v>
      </c>
      <c r="BE92" s="10">
        <f>3/24000000*OO[[#This Row],[113 (03JUL1985 00:00:00)-Water Temperature (C)]]*OO[[#This Row],[55]]</f>
        <v>4.8418619465500005E-7</v>
      </c>
      <c r="BF92" s="10">
        <f>3/24000000*OO[[#This Row],[114 (03JUL1985 03:00:00)-Water Temperature (C)]]*OO[[#This Row],[56]]</f>
        <v>4.5847194831200001E-7</v>
      </c>
      <c r="BG92" s="10">
        <f>3/24000000*OO[[#This Row],[115 (03JUL1985 06:00:00)-Water Temperature (C)]]*OO[[#This Row],[57]]</f>
        <v>4.3985727307874995E-7</v>
      </c>
      <c r="BH92" s="10">
        <f>3/24000000*OO[[#This Row],[116 (03JUL1985 09:00:00)-Water Temperature (C)]]*OO[[#This Row],[58]]</f>
        <v>4.4747148984999997E-7</v>
      </c>
      <c r="BI92" s="10">
        <f>3/24000000*OO[[#This Row],[117 (03JUL1985 12:00:00)-Water Temperature (C)]]*OO[[#This Row],[59]]</f>
        <v>4.4888753590875009E-7</v>
      </c>
      <c r="BJ92" s="10">
        <f>3/24000000*OO[[#This Row],[118 (03JUL1985 15:00:00)-Water Temperature (C)]]*OO[[#This Row],[60]]</f>
        <v>4.3740207001574997E-7</v>
      </c>
      <c r="BK92" s="10">
        <f>3/24000000*OO[[#This Row],[119 (03JUL1985 18:00:00)-Water Temperature (C)]]*OO[[#This Row],[61]]</f>
        <v>4.2332997506124989E-7</v>
      </c>
      <c r="BL92" s="10">
        <f>3/24000000*OO[[#This Row],[120 (03JUL1985 21:00:00)-Water Temperature (C)]]*OO[[#This Row],[62]]</f>
        <v>3.9453528791262494E-7</v>
      </c>
      <c r="BM92" s="10">
        <f>3/24000000*OO[[#This Row],[121 (04JUL1985 00:00:00)-Water Temperature (C)]]*OO[[#This Row],[63]]</f>
        <v>3.6588017746599999E-7</v>
      </c>
      <c r="BN92" s="10">
        <f>3/24000000*OO[[#This Row],[122 (04JUL1985 03:00:00)-Water Temperature (C)]]*OO[[#This Row],[64]]</f>
        <v>3.4472008227350002E-7</v>
      </c>
      <c r="BO92" s="10">
        <f>3/24000000*OO[[#This Row],[123 (04JUL1985 06:00:00)-Water Temperature (C)]]*OO[[#This Row],[65]]</f>
        <v>3.2907035303700002E-7</v>
      </c>
      <c r="BP92" s="10">
        <f>3/24000000*OO[[#This Row],[124 (04JUL1985 09:00:00)-Water Temperature (C)]]*OO[[#This Row],[66]]</f>
        <v>3.2755805418124995E-7</v>
      </c>
      <c r="BQ92" s="10">
        <f>3/24000000*OO[[#This Row],[125 (04JUL1985 12:00:00)-Water Temperature (C)]]*OO[[#This Row],[67]]</f>
        <v>3.1721246896912499E-7</v>
      </c>
      <c r="BR92" s="10">
        <f>3/24000000*OO[[#This Row],[126 (04JUL1985 15:00:00)-Water Temperature (C)]]*OO[[#This Row],[68]]</f>
        <v>3.0815207793562495E-7</v>
      </c>
      <c r="BS92" s="10">
        <f>3/24000000*OO[[#This Row],[127 (04JUL1985 18:00:00)-Water Temperature (C)]]*OO[[#This Row],[69]]</f>
        <v>2.8828761580612499E-7</v>
      </c>
      <c r="BT92" s="10">
        <f>3/24000000*OO[[#This Row],[128 (04JUL1985 21:00:00)-Water Temperature (C)]]*OO[[#This Row],[70]]</f>
        <v>2.6450297851725001E-7</v>
      </c>
      <c r="BU92" s="10">
        <f>3/24000000*OO[[#This Row],[129 (05JUL1985 00:00:00)-Water Temperature (C)]]*OO[[#This Row],[71]]</f>
        <v>2.436181169175E-7</v>
      </c>
      <c r="BV92" s="10">
        <f>3/24000000*OO[[#This Row],[130 (05JUL1985 03:00:00)-Water Temperature (C)]]*OO[[#This Row],[72]]</f>
        <v>2.2590892329025003E-7</v>
      </c>
      <c r="BW92" s="10">
        <f>3/24000000*OO[[#This Row],[131 (05JUL1985 06:00:00)-Water Temperature (C)]]*OO[[#This Row],[73]]</f>
        <v>2.1302618104625E-7</v>
      </c>
      <c r="BX92" s="10">
        <f>3/24000000*OO[[#This Row],[132 (05JUL1985 09:00:00)-Water Temperature (C)]]*OO[[#This Row],[74]]</f>
        <v>2.1450368741324999E-7</v>
      </c>
      <c r="BY92" s="10">
        <f>3/24000000*OO[[#This Row],[133 (05JUL1985 12:00:00)-Water Temperature (C)]]*OO[[#This Row],[75]]</f>
        <v>2.0795598965399999E-7</v>
      </c>
      <c r="BZ92" s="10">
        <f>3/24000000*OO[[#This Row],[134 (05JUL1985 15:00:00)-Water Temperature (C)]]*OO[[#This Row],[76]]</f>
        <v>2.0395419417999997E-7</v>
      </c>
      <c r="CA92" s="10">
        <f>3/24000000*OO[[#This Row],[135 (05JUL1985 18:00:00)-Water Temperature (C)]]*OO[[#This Row],[77]]</f>
        <v>1.9861171497824997E-7</v>
      </c>
      <c r="CB92" s="10">
        <f>3/24000000*OO[[#This Row],[136 (05JUL1985 21:00:00)-Water Temperature (C)]]*OO[[#This Row],[78]]</f>
        <v>1.8741530747274999E-7</v>
      </c>
      <c r="CC92" s="10">
        <f>3/24000000*OO[[#This Row],[137 (06JUL1985 00:00:00)-Water Temperature (C)]]*OO[[#This Row],[79]]</f>
        <v>1.7595778916050001E-7</v>
      </c>
      <c r="CD92" s="10">
        <f>3/24000000*OO[[#This Row],[138 (06JUL1985 03:00:00)-Water Temperature (C)]]*OO[[#This Row],[80]]</f>
        <v>1.683465283493625E-7</v>
      </c>
      <c r="CE92" s="10">
        <f>3/24000000*OO[[#This Row],[139 (06JUL1985 06:00:00)-Water Temperature (C)]]*OO[[#This Row],[81]]</f>
        <v>1.6674539246673749E-7</v>
      </c>
      <c r="CF92" s="10">
        <f>3/24000000*OO[[#This Row],[140 (06JUL1985 09:00:00)-Water Temperature (C)]]*OO[[#This Row],[82]]</f>
        <v>1.771140740858125E-7</v>
      </c>
      <c r="CG92" s="10">
        <f>3/24000000*OO[[#This Row],[141 (06JUL1985 12:00:00)-Water Temperature (C)]]*OO[[#This Row],[83]]</f>
        <v>1.80553012686E-7</v>
      </c>
      <c r="CH92" s="10">
        <f>3/24000000*OO[[#This Row],[142 (06JUL1985 15:00:00)-Water Temperature (C)]]*OO[[#This Row],[84]]</f>
        <v>1.837678799034375E-7</v>
      </c>
      <c r="CI92" s="10">
        <f>3/24000000*OO[[#This Row],[143 (06JUL1985 18:00:00)-Water Temperature (C)]]*OO[[#This Row],[85]]</f>
        <v>1.8770169468925E-7</v>
      </c>
      <c r="CJ92" s="10">
        <f>3/24000000*OO[[#This Row],[144 (06JUL1985 21:00:00)-Water Temperature (C)]]*OO[[#This Row],[86]]</f>
        <v>1.8150002906324999E-7</v>
      </c>
      <c r="CK92" s="10">
        <f>3/24000000*OO[[#This Row],[145 (07JUL1985 00:00:00)-Water Temperature (C)]]*OO[[#This Row],[87]]</f>
        <v>1.7078816258262501E-7</v>
      </c>
      <c r="CL92" s="10">
        <f>3/24000000*OO[[#This Row],[146 (07JUL1985 03:00:00)-Water Temperature (C)]]*OO[[#This Row],[88]]</f>
        <v>1.6419742227789999E-7</v>
      </c>
      <c r="CM92" s="10">
        <f>3/24000000*OO[[#This Row],[147 (07JUL1985 06:00:00)-Water Temperature (C)]]*OO[[#This Row],[89]]</f>
        <v>1.5856092622560001E-7</v>
      </c>
      <c r="CN92" s="10">
        <f>3/24000000*OO[[#This Row],[148 (07JUL1985 09:00:00)-Water Temperature (C)]]*OO[[#This Row],[90]]</f>
        <v>1.5896286520634996E-7</v>
      </c>
      <c r="CO92" s="10">
        <f>3/24000000*OO[[#This Row],[149 (07JUL1985 12:00:00)-Water Temperature (C)]]*OO[[#This Row],[91]]</f>
        <v>1.5452089301624998E-7</v>
      </c>
      <c r="CP92" s="10">
        <f>3/24000000*OO[[#This Row],[150 (07JUL1985 15:00:00)-Water Temperature (C)]]*OO[[#This Row],[92]]</f>
        <v>1.4811697496478748E-7</v>
      </c>
      <c r="CQ92" s="10">
        <f>3/24000000*OO[[#This Row],[151 (07JUL1985 18:00:00)-Water Temperature (C)]]*OO[[#This Row],[93]]</f>
        <v>1.431191339069375E-7</v>
      </c>
      <c r="CR92" s="10">
        <f>3/24000000*OO[[#This Row],[152 (07JUL1985 21:00:00)-Water Temperature (C)]]*OO[[#This Row],[94]]</f>
        <v>1.3315808689699998E-7</v>
      </c>
      <c r="CS92" s="10">
        <f>3/24000000*OO[[#This Row],[153 (08JUL1985 00:00:00)-Water Temperature (C)]]*OO[[#This Row],[95]]</f>
        <v>1.232391721974875E-7</v>
      </c>
      <c r="CT92" s="10">
        <f>3/24000000*OO[[#This Row],[154 (08JUL1985 03:00:00)-Water Temperature (C)]]*OO[[#This Row],[96]]</f>
        <v>1.1679365593834998E-7</v>
      </c>
      <c r="CU92" s="10">
        <f>3/24000000*OO[[#This Row],[155 (08JUL1985 06:00:00)-Water Temperature (C)]]*OO[[#This Row],[97]]</f>
        <v>1.1456472322909999E-7</v>
      </c>
      <c r="CV92" s="10">
        <f>3/24000000*OO[[#This Row],[156 (08JUL1985 09:00:00)-Water Temperature (C)]]*OO[[#This Row],[98]]</f>
        <v>1.1689279379167499E-7</v>
      </c>
      <c r="CW92" s="10">
        <f>3/24000000*OO[[#This Row],[157 (08JUL1985 12:00:00)-Water Temperature (C)]]*OO[[#This Row],[99]]</f>
        <v>1.2316260687739998E-7</v>
      </c>
    </row>
    <row r="93" spans="1:101" x14ac:dyDescent="0.35">
      <c r="A93" t="s">
        <v>98</v>
      </c>
      <c r="B93">
        <v>857.67359999999996</v>
      </c>
      <c r="C93" s="10">
        <f>3/24*OO[[#This Row],[59 (26JUN1985 06:00:00)-Water Temperature (C)]]*OO[[#This Row],[1]]/SUM(OO[1])</f>
        <v>7.0638724561393053E-41</v>
      </c>
      <c r="D93" s="10">
        <f>3/24*OO[[#This Row],[60 (26JUN1985 09:00:00)-Water Temperature (C)]]*OO[[#This Row],[2]]/SUM(OO[2])</f>
        <v>5.4403550714683011E-26</v>
      </c>
      <c r="E93" s="10">
        <f>3/24*OO[[#This Row],[61 (26JUN1985 12:00:00)-Water Temperature (C)]]*OO[[#This Row],[3]]/SUM(OO[3])</f>
        <v>1.2316009923601471E-14</v>
      </c>
      <c r="F93" s="10">
        <f>3/24*OO[[#This Row],[62 (26JUN1985 15:00:00)-Water Temperature (C)]]*OO[[#This Row],[4]]/SUM(OO[4])</f>
        <v>1.8149493043715151E-6</v>
      </c>
      <c r="G93" s="10">
        <f>3/24*OO[[#This Row],[63 (26JUN1985 18:00:00)-Water Temperature (C)]]*OO[[#This Row],[5]]/SUM(OO[5])</f>
        <v>1.3699914170504917E-3</v>
      </c>
      <c r="H93" s="10">
        <f>3/24*OO[[#This Row],[64 (26JUN1985 21:00:00)-Water Temperature (C)]]*OO[[#This Row],[6]]/SUM(OO[6])</f>
        <v>2.4755905490828213E-2</v>
      </c>
      <c r="I93" s="10">
        <f>3/24*OO[[#This Row],[65 (27JUN1985 00:00:00)-Water Temperature (C)]]*OO[[#This Row],[7]]/SUM(OO[7])</f>
        <v>6.5988865295146554E-2</v>
      </c>
      <c r="J93" s="10">
        <f>3/24*OO[[#This Row],[66 (27JUN1985 03:00:00)-Water Temperature (C)]]*OO[[#This Row],[8]]/SUM(OO[8])</f>
        <v>5.3876466959987532E-2</v>
      </c>
      <c r="K93" s="10">
        <f>3/24*OO[[#This Row],[67 (27JUN1985 06:00:00)-Water Temperature (C)]]*OO[[#This Row],[9]]/SUM(OO[9])</f>
        <v>2.0484799323806056E-2</v>
      </c>
      <c r="L93" s="10">
        <f>3/24*OO[[#This Row],[68 (27JUN1985 09:00:00)-Water Temperature (C)]]*OO[[#This Row],[10]]/SUM(OO[10])</f>
        <v>4.8477567554512779E-3</v>
      </c>
      <c r="M93" s="10">
        <f>3/24*OO[[#This Row],[69 (27JUN1985 12:00:00)-Water Temperature (C)]]*OO[[#This Row],[11]]/SUM(OO[11])</f>
        <v>9.2239339816600134E-4</v>
      </c>
      <c r="N93" s="10">
        <f>3/24*OO[[#This Row],[70 (27JUN1985 15:00:00)-Water Temperature (C)]]*OO[[#This Row],[12]]/SUM(OO[12])</f>
        <v>1.7444827049595209E-4</v>
      </c>
      <c r="O93" s="10">
        <f>3/24*OO[[#This Row],[71 (27JUN1985 18:00:00)-Water Temperature (C)]]*OO[[#This Row],[13]]/SUM(OO[13])</f>
        <v>5.7767826942469922E-5</v>
      </c>
      <c r="P93" s="10">
        <f>3/24*OO[[#This Row],[72 (27JUN1985 21:00:00)-Water Temperature (C)]]*OO[[#This Row],[14]]/SUM(OO[14])</f>
        <v>3.7629301455819083E-5</v>
      </c>
      <c r="Q93" s="10">
        <f>3/24*OO[[#This Row],[73 (28JUN1985 00:00:00)-Water Temperature (C)]]*OO[[#This Row],[15]]/SUM(OO[15])</f>
        <v>3.2180890775214279E-5</v>
      </c>
      <c r="R93" s="10">
        <f>3/24*OO[[#This Row],[74 (28JUN1985 03:00:00)-Water Temperature (C)]]*OO[[#This Row],[16]]/SUM(OO[16])</f>
        <v>3.1799709924350648E-5</v>
      </c>
      <c r="S93" s="10">
        <f>3/24*OO[[#This Row],[75 (28JUN1985 06:00:00)-Water Temperature (C)]]*OO[[#This Row],[17]]/SUM(OO[17])</f>
        <v>3.3566988254164087E-5</v>
      </c>
      <c r="T93" s="10">
        <f>3/24*OO[[#This Row],[76 (28JUN1985 09:00:00)-Water Temperature (C)]]*OO[[#This Row],[18]]/SUM(OO[18])</f>
        <v>3.5775102198821511E-5</v>
      </c>
      <c r="U93" s="10">
        <f>3/24*OO[[#This Row],[77 (28JUN1985 12:00:00)-Water Temperature (C)]]*OO[[#This Row],[19]]/SUM(OO[19])</f>
        <v>3.6381200638928543E-5</v>
      </c>
      <c r="V93" s="10">
        <f>3/24000000*OO[[#This Row],[78 (28JUN1985 15:00:00)-Water Temperature (C)]]*OO[[#This Row],[20]]</f>
        <v>3.4946427281099995E-5</v>
      </c>
      <c r="W93" s="10">
        <f>3/24000000*OO[[#This Row],[79 (28JUN1985 18:00:00)-Water Temperature (C)]]*OO[[#This Row],[21]]</f>
        <v>3.2054206477962496E-5</v>
      </c>
      <c r="X93" s="10">
        <f>3/24000000*OO[[#This Row],[80 (28JUN1985 21:00:00)-Water Temperature (C)]]*OO[[#This Row],[22]]</f>
        <v>2.8094985962999998E-5</v>
      </c>
      <c r="Y93" s="10">
        <f>3/24000000*OO[[#This Row],[81 (29JUN1985 00:00:00)-Water Temperature (C)]]*OO[[#This Row],[23]]</f>
        <v>2.4635193492224996E-5</v>
      </c>
      <c r="Z93" s="10">
        <f>3/24000000*OO[[#This Row],[82 (29JUN1985 03:00:00)-Water Temperature (C)]]*OO[[#This Row],[24]]</f>
        <v>2.1627428585E-5</v>
      </c>
      <c r="AA93" s="10">
        <f>3/24000000*OO[[#This Row],[83 (29JUN1985 06:00:00)-Water Temperature (C)]]*OO[[#This Row],[25]]</f>
        <v>1.85595078980375E-5</v>
      </c>
      <c r="AB93" s="10">
        <f>3/24000000*OO[[#This Row],[84 (29JUN1985 09:00:00)-Water Temperature (C)]]*OO[[#This Row],[26]]</f>
        <v>1.6206961469754998E-5</v>
      </c>
      <c r="AC93" s="10">
        <f>3/24000000*OO[[#This Row],[85 (29JUN1985 12:00:00)-Water Temperature (C)]]*OO[[#This Row],[27]]</f>
        <v>1.4105547380526251E-5</v>
      </c>
      <c r="AD93" s="10">
        <f>3/24000000*OO[[#This Row],[86 (29JUN1985 15:00:00)-Water Temperature (C)]]*OO[[#This Row],[28]]</f>
        <v>1.2021555717709999E-5</v>
      </c>
      <c r="AE93" s="10">
        <f>3/24000000*OO[[#This Row],[88 (29JUN1985 21:00:00)-Water Temperature (C)]]*OO[[#This Row],[30]]</f>
        <v>8.6622877321749996E-6</v>
      </c>
      <c r="AF93" s="10">
        <f>3/24000000*OO[[#This Row],[88 (29JUN1985 21:00:00)-Water Temperature (C)]]*OO[[#This Row],[30]]</f>
        <v>8.6622877321749996E-6</v>
      </c>
      <c r="AG93" s="10">
        <f>3/24000000*OO[[#This Row],[89 (30JUN1985 00:00:00)-Water Temperature (C)]]*OO[[#This Row],[31]]</f>
        <v>7.3271549864400005E-6</v>
      </c>
      <c r="AH93" s="10">
        <f>3/24000000*OO[[#This Row],[90 (30JUN1985 03:00:00)-Water Temperature (C)]]*OO[[#This Row],[32]]</f>
        <v>6.2555173009199999E-6</v>
      </c>
      <c r="AI93" s="10">
        <f>3/24000000*OO[[#This Row],[91 (30JUN1985 06:00:00)-Water Temperature (C)]]*OO[[#This Row],[33]]</f>
        <v>5.20226933518E-6</v>
      </c>
      <c r="AJ93" s="10">
        <f>3/24000000*OO[[#This Row],[92 (30JUN1985 09:00:00)-Water Temperature (C)]]*OO[[#This Row],[34]]</f>
        <v>4.2101623126199998E-6</v>
      </c>
      <c r="AK93" s="10">
        <f>3/24000000*OO[[#This Row],[93 (30JUN1985 12:00:00)-Water Temperature (C)]]*OO[[#This Row],[35]]</f>
        <v>3.2438013595312499E-6</v>
      </c>
      <c r="AL93" s="10">
        <f>3/24000000*OO[[#This Row],[94 (30JUN1985 15:00:00)-Water Temperature (C)]]*OO[[#This Row],[36]]</f>
        <v>2.4328109894874998E-6</v>
      </c>
      <c r="AM93" s="10">
        <f>3/24000000*OO[[#This Row],[95 (30JUN1985 18:00:00)-Water Temperature (C)]]*OO[[#This Row],[37]]</f>
        <v>1.8468169784212498E-6</v>
      </c>
      <c r="AN93" s="10">
        <f>3/24000000*OO[[#This Row],[96 (30JUN1985 21:00:00)-Water Temperature (C)]]*OO[[#This Row],[38]]</f>
        <v>1.435255683075E-6</v>
      </c>
      <c r="AO93" s="10">
        <f>3/24000000*OO[[#This Row],[97 (01JUL1985 00:00:00)-Water Temperature (C)]]*OO[[#This Row],[39]]</f>
        <v>1.1813120035627499E-6</v>
      </c>
      <c r="AP93" s="10">
        <f>3/24000000*OO[[#This Row],[98 (01JUL1985 03:00:00)-Water Temperature (C)]]*OO[[#This Row],[40]]</f>
        <v>1.0277834657949999E-6</v>
      </c>
      <c r="AQ93" s="10">
        <f>3/24000000*OO[[#This Row],[99 (01JUL1985 06:00:00)-Water Temperature (C)]]*OO[[#This Row],[41]]</f>
        <v>9.2596446561862486E-7</v>
      </c>
      <c r="AR93" s="10">
        <f>3/24000000*OO[[#This Row],[100 (01JUL1985 09:00:00)-Water Temperature (C)]]*OO[[#This Row],[42]]</f>
        <v>8.9483900616449997E-7</v>
      </c>
      <c r="AS93" s="10">
        <f>3/24000000*OO[[#This Row],[101 (01JUL1985 12:00:00)-Water Temperature (C)]]*OO[[#This Row],[43]]</f>
        <v>8.4042815658112495E-7</v>
      </c>
      <c r="AT93" s="10">
        <f>3/24000000*OO[[#This Row],[102 (01JUL1985 15:00:00)-Water Temperature (C)]]*OO[[#This Row],[44]]</f>
        <v>7.8793757524950006E-7</v>
      </c>
      <c r="AU93" s="10">
        <f>3/24000000*OO[[#This Row],[103 (01JUL1985 18:00:00)-Water Temperature (C)]]*OO[[#This Row],[45]]</f>
        <v>7.3462084272499988E-7</v>
      </c>
      <c r="AV93" s="10">
        <f>3/24000000*OO[[#This Row],[104 (01JUL1985 21:00:00)-Water Temperature (C)]]*OO[[#This Row],[46]]</f>
        <v>6.7563343187599997E-7</v>
      </c>
      <c r="AW93" s="10">
        <f>3/24000000*OO[[#This Row],[105 (02JUL1985 00:00:00)-Water Temperature (C)]]*OO[[#This Row],[47]]</f>
        <v>6.18072758601375E-7</v>
      </c>
      <c r="AX93" s="10">
        <f>3/24000000*OO[[#This Row],[106 (02JUL1985 03:00:00)-Water Temperature (C)]]*OO[[#This Row],[48]]</f>
        <v>5.7303497963999999E-7</v>
      </c>
      <c r="AY93" s="10">
        <f>3/24000000*OO[[#This Row],[107 (02JUL1985 06:00:00)-Water Temperature (C)]]*OO[[#This Row],[49]]</f>
        <v>5.5169965199999995E-7</v>
      </c>
      <c r="AZ93" s="10">
        <f>3/24000000*OO[[#This Row],[108 (02JUL1985 09:00:00)-Water Temperature (C)]]*OO[[#This Row],[50]]</f>
        <v>5.7851502608587498E-7</v>
      </c>
      <c r="BA93" s="10">
        <f>3/24000000*OO[[#This Row],[109 (02JUL1985 12:00:00)-Water Temperature (C)]]*OO[[#This Row],[51]]</f>
        <v>5.8946835820462497E-7</v>
      </c>
      <c r="BB93" s="10">
        <f>3/24000000*OO[[#This Row],[110 (02JUL1985 15:00:00)-Water Temperature (C)]]*OO[[#This Row],[52]]</f>
        <v>5.8691560640625004E-7</v>
      </c>
      <c r="BC93" s="10">
        <f>3/24000000*OO[[#This Row],[111 (02JUL1985 18:00:00)-Water Temperature (C)]]*OO[[#This Row],[53]]</f>
        <v>5.7833021926974989E-7</v>
      </c>
      <c r="BD93" s="10">
        <f>3/24000000*OO[[#This Row],[112 (02JUL1985 21:00:00)-Water Temperature (C)]]*OO[[#This Row],[54]]</f>
        <v>5.4756353764012507E-7</v>
      </c>
      <c r="BE93" s="10">
        <f>3/24000000*OO[[#This Row],[113 (03JUL1985 00:00:00)-Water Temperature (C)]]*OO[[#This Row],[55]]</f>
        <v>5.0658811377200004E-7</v>
      </c>
      <c r="BF93" s="10">
        <f>3/24000000*OO[[#This Row],[114 (03JUL1985 03:00:00)-Water Temperature (C)]]*OO[[#This Row],[56]]</f>
        <v>4.7889918613799998E-7</v>
      </c>
      <c r="BG93" s="10">
        <f>3/24000000*OO[[#This Row],[115 (03JUL1985 06:00:00)-Water Temperature (C)]]*OO[[#This Row],[57]]</f>
        <v>4.59212838825E-7</v>
      </c>
      <c r="BH93" s="10">
        <f>3/24000000*OO[[#This Row],[116 (03JUL1985 09:00:00)-Water Temperature (C)]]*OO[[#This Row],[58]]</f>
        <v>4.68142704530375E-7</v>
      </c>
      <c r="BI93" s="10">
        <f>3/24000000*OO[[#This Row],[117 (03JUL1985 12:00:00)-Water Temperature (C)]]*OO[[#This Row],[59]]</f>
        <v>4.7171499543424991E-7</v>
      </c>
      <c r="BJ93" s="10">
        <f>3/24000000*OO[[#This Row],[118 (03JUL1985 15:00:00)-Water Temperature (C)]]*OO[[#This Row],[60]]</f>
        <v>4.6027774755062491E-7</v>
      </c>
      <c r="BK93" s="10">
        <f>3/24000000*OO[[#This Row],[119 (03JUL1985 18:00:00)-Water Temperature (C)]]*OO[[#This Row],[61]]</f>
        <v>4.4520455956549985E-7</v>
      </c>
      <c r="BL93" s="10">
        <f>3/24000000*OO[[#This Row],[120 (03JUL1985 21:00:00)-Water Temperature (C)]]*OO[[#This Row],[62]]</f>
        <v>4.1455372472475E-7</v>
      </c>
      <c r="BM93" s="10">
        <f>3/24000000*OO[[#This Row],[121 (04JUL1985 00:00:00)-Water Temperature (C)]]*OO[[#This Row],[63]]</f>
        <v>3.8311356487974997E-7</v>
      </c>
      <c r="BN93" s="10">
        <f>3/24000000*OO[[#This Row],[122 (04JUL1985 03:00:00)-Water Temperature (C)]]*OO[[#This Row],[64]]</f>
        <v>3.6058857287899995E-7</v>
      </c>
      <c r="BO93" s="10">
        <f>3/24000000*OO[[#This Row],[123 (04JUL1985 06:00:00)-Water Temperature (C)]]*OO[[#This Row],[65]]</f>
        <v>3.4396100561624999E-7</v>
      </c>
      <c r="BP93" s="10">
        <f>3/24000000*OO[[#This Row],[124 (04JUL1985 09:00:00)-Water Temperature (C)]]*OO[[#This Row],[66]]</f>
        <v>3.4259256436499998E-7</v>
      </c>
      <c r="BQ93" s="10">
        <f>3/24000000*OO[[#This Row],[125 (04JUL1985 12:00:00)-Water Temperature (C)]]*OO[[#This Row],[67]]</f>
        <v>3.327145333875E-7</v>
      </c>
      <c r="BR93" s="10">
        <f>3/24000000*OO[[#This Row],[126 (04JUL1985 15:00:00)-Water Temperature (C)]]*OO[[#This Row],[68]]</f>
        <v>3.2333572535000004E-7</v>
      </c>
      <c r="BS93" s="10">
        <f>3/24000000*OO[[#This Row],[127 (04JUL1985 18:00:00)-Water Temperature (C)]]*OO[[#This Row],[69]]</f>
        <v>3.0302305448099998E-7</v>
      </c>
      <c r="BT93" s="10">
        <f>3/24000000*OO[[#This Row],[128 (04JUL1985 21:00:00)-Water Temperature (C)]]*OO[[#This Row],[70]]</f>
        <v>2.7773001076499995E-7</v>
      </c>
      <c r="BU93" s="10">
        <f>3/24000000*OO[[#This Row],[129 (05JUL1985 00:00:00)-Water Temperature (C)]]*OO[[#This Row],[71]]</f>
        <v>2.5566509609812502E-7</v>
      </c>
      <c r="BV93" s="10">
        <f>3/24000000*OO[[#This Row],[130 (05JUL1985 03:00:00)-Water Temperature (C)]]*OO[[#This Row],[72]]</f>
        <v>2.3682951711449996E-7</v>
      </c>
      <c r="BW93" s="10">
        <f>3/24000000*OO[[#This Row],[131 (05JUL1985 06:00:00)-Water Temperature (C)]]*OO[[#This Row],[73]]</f>
        <v>2.2292991826312498E-7</v>
      </c>
      <c r="BX93" s="10">
        <f>3/24000000*OO[[#This Row],[132 (05JUL1985 09:00:00)-Water Temperature (C)]]*OO[[#This Row],[74]]</f>
        <v>2.2439083310287497E-7</v>
      </c>
      <c r="BY93" s="10">
        <f>3/24000000*OO[[#This Row],[133 (05JUL1985 12:00:00)-Water Temperature (C)]]*OO[[#This Row],[75]]</f>
        <v>2.1819405263499999E-7</v>
      </c>
      <c r="BZ93" s="10">
        <f>3/24000000*OO[[#This Row],[134 (05JUL1985 15:00:00)-Water Temperature (C)]]*OO[[#This Row],[76]]</f>
        <v>2.1362038643549998E-7</v>
      </c>
      <c r="CA93" s="10">
        <f>3/24000000*OO[[#This Row],[135 (05JUL1985 18:00:00)-Water Temperature (C)]]*OO[[#This Row],[77]]</f>
        <v>2.08409513247E-7</v>
      </c>
      <c r="CB93" s="10">
        <f>3/24000000*OO[[#This Row],[136 (05JUL1985 21:00:00)-Water Temperature (C)]]*OO[[#This Row],[78]]</f>
        <v>1.9651729319249998E-7</v>
      </c>
      <c r="CC93" s="10">
        <f>3/24000000*OO[[#This Row],[137 (06JUL1985 00:00:00)-Water Temperature (C)]]*OO[[#This Row],[79]]</f>
        <v>1.8390381792999998E-7</v>
      </c>
      <c r="CD93" s="10">
        <f>3/24000000*OO[[#This Row],[138 (06JUL1985 03:00:00)-Water Temperature (C)]]*OO[[#This Row],[80]]</f>
        <v>1.7560373340599999E-7</v>
      </c>
      <c r="CE93" s="10">
        <f>3/24000000*OO[[#This Row],[139 (06JUL1985 06:00:00)-Water Temperature (C)]]*OO[[#This Row],[81]]</f>
        <v>1.7361355286700003E-7</v>
      </c>
      <c r="CF93" s="10">
        <f>3/24000000*OO[[#This Row],[140 (06JUL1985 09:00:00)-Water Temperature (C)]]*OO[[#This Row],[82]]</f>
        <v>1.8493931755762497E-7</v>
      </c>
      <c r="CG93" s="10">
        <f>3/24000000*OO[[#This Row],[141 (06JUL1985 12:00:00)-Water Temperature (C)]]*OO[[#This Row],[83]]</f>
        <v>1.8926316428517501E-7</v>
      </c>
      <c r="CH93" s="10">
        <f>3/24000000*OO[[#This Row],[142 (06JUL1985 15:00:00)-Water Temperature (C)]]*OO[[#This Row],[84]]</f>
        <v>1.92413523687E-7</v>
      </c>
      <c r="CI93" s="10">
        <f>3/24000000*OO[[#This Row],[143 (06JUL1985 18:00:00)-Water Temperature (C)]]*OO[[#This Row],[85]]</f>
        <v>1.9672650909625E-7</v>
      </c>
      <c r="CJ93" s="10">
        <f>3/24000000*OO[[#This Row],[144 (06JUL1985 21:00:00)-Water Temperature (C)]]*OO[[#This Row],[86]]</f>
        <v>1.9025739979265002E-7</v>
      </c>
      <c r="CK93" s="10">
        <f>3/24000000*OO[[#This Row],[145 (07JUL1985 00:00:00)-Water Temperature (C)]]*OO[[#This Row],[87]]</f>
        <v>1.7832748676849999E-7</v>
      </c>
      <c r="CL93" s="10">
        <f>3/24000000*OO[[#This Row],[146 (07JUL1985 03:00:00)-Water Temperature (C)]]*OO[[#This Row],[88]]</f>
        <v>1.7132327347519998E-7</v>
      </c>
      <c r="CM93" s="10">
        <f>3/24000000*OO[[#This Row],[147 (07JUL1985 06:00:00)-Water Temperature (C)]]*OO[[#This Row],[89]]</f>
        <v>1.6564525877289997E-7</v>
      </c>
      <c r="CN93" s="10">
        <f>3/24000000*OO[[#This Row],[148 (07JUL1985 09:00:00)-Water Temperature (C)]]*OO[[#This Row],[90]]</f>
        <v>1.6681708856312501E-7</v>
      </c>
      <c r="CO93" s="10">
        <f>3/24000000*OO[[#This Row],[149 (07JUL1985 12:00:00)-Water Temperature (C)]]*OO[[#This Row],[91]]</f>
        <v>1.6270044216601251E-7</v>
      </c>
      <c r="CP93" s="10">
        <f>3/24000000*OO[[#This Row],[150 (07JUL1985 15:00:00)-Water Temperature (C)]]*OO[[#This Row],[92]]</f>
        <v>1.5586793149736249E-7</v>
      </c>
      <c r="CQ93" s="10">
        <f>3/24000000*OO[[#This Row],[151 (07JUL1985 18:00:00)-Water Temperature (C)]]*OO[[#This Row],[93]]</f>
        <v>1.5047879802079997E-7</v>
      </c>
      <c r="CR93" s="10">
        <f>3/24000000*OO[[#This Row],[152 (07JUL1985 21:00:00)-Water Temperature (C)]]*OO[[#This Row],[94]]</f>
        <v>1.3993645381802497E-7</v>
      </c>
      <c r="CS93" s="10">
        <f>3/24000000*OO[[#This Row],[153 (08JUL1985 00:00:00)-Water Temperature (C)]]*OO[[#This Row],[95]]</f>
        <v>1.2909057413186248E-7</v>
      </c>
      <c r="CT93" s="10">
        <f>3/24000000*OO[[#This Row],[154 (08JUL1985 03:00:00)-Water Temperature (C)]]*OO[[#This Row],[96]]</f>
        <v>1.220058971664E-7</v>
      </c>
      <c r="CU93" s="10">
        <f>3/24000000*OO[[#This Row],[155 (08JUL1985 06:00:00)-Water Temperature (C)]]*OO[[#This Row],[97]]</f>
        <v>1.1924060172281251E-7</v>
      </c>
      <c r="CV93" s="10">
        <f>3/24000000*OO[[#This Row],[156 (08JUL1985 09:00:00)-Water Temperature (C)]]*OO[[#This Row],[98]]</f>
        <v>1.2145174050557499E-7</v>
      </c>
      <c r="CW93" s="10">
        <f>3/24000000*OO[[#This Row],[157 (08JUL1985 12:00:00)-Water Temperature (C)]]*OO[[#This Row],[99]]</f>
        <v>1.2831677625842499E-7</v>
      </c>
    </row>
    <row r="94" spans="1:101" x14ac:dyDescent="0.35">
      <c r="A94" t="s">
        <v>99</v>
      </c>
      <c r="B94">
        <v>885.09349999999995</v>
      </c>
      <c r="C94" s="10">
        <f>3/24*OO[[#This Row],[59 (26JUN1985 06:00:00)-Water Temperature (C)]]*OO[[#This Row],[1]]/SUM(OO[1])</f>
        <v>8.7045274067003674E-42</v>
      </c>
      <c r="D94" s="10">
        <f>3/24*OO[[#This Row],[60 (26JUN1985 09:00:00)-Water Temperature (C)]]*OO[[#This Row],[2]]/SUM(OO[2])</f>
        <v>9.0115140602971376E-27</v>
      </c>
      <c r="E94" s="10">
        <f>3/24*OO[[#This Row],[61 (26JUN1985 12:00:00)-Water Temperature (C)]]*OO[[#This Row],[3]]/SUM(OO[3])</f>
        <v>2.2424048412559445E-15</v>
      </c>
      <c r="F94" s="10">
        <f>3/24*OO[[#This Row],[62 (26JUN1985 15:00:00)-Water Temperature (C)]]*OO[[#This Row],[4]]/SUM(OO[4])</f>
        <v>8.6492896743707389E-7</v>
      </c>
      <c r="G94" s="10">
        <f>3/24*OO[[#This Row],[63 (26JUN1985 18:00:00)-Water Temperature (C)]]*OO[[#This Row],[5]]/SUM(OO[5])</f>
        <v>1.0431051460281302E-3</v>
      </c>
      <c r="H94" s="10">
        <f>3/24*OO[[#This Row],[64 (26JUN1985 21:00:00)-Water Temperature (C)]]*OO[[#This Row],[6]]/SUM(OO[6])</f>
        <v>2.4226091301071371E-2</v>
      </c>
      <c r="I94" s="10">
        <f>3/24*OO[[#This Row],[65 (27JUN1985 00:00:00)-Water Temperature (C)]]*OO[[#This Row],[7]]/SUM(OO[7])</f>
        <v>7.6972975561957702E-2</v>
      </c>
      <c r="J94" s="10">
        <f>3/24*OO[[#This Row],[66 (27JUN1985 03:00:00)-Water Temperature (C)]]*OO[[#This Row],[8]]/SUM(OO[8])</f>
        <v>7.1916337472729269E-2</v>
      </c>
      <c r="K94" s="10">
        <f>3/24*OO[[#This Row],[67 (27JUN1985 06:00:00)-Water Temperature (C)]]*OO[[#This Row],[9]]/SUM(OO[9])</f>
        <v>3.0259225126418567E-2</v>
      </c>
      <c r="L94" s="10">
        <f>3/24*OO[[#This Row],[68 (27JUN1985 09:00:00)-Water Temperature (C)]]*OO[[#This Row],[10]]/SUM(OO[10])</f>
        <v>7.6872560384782553E-3</v>
      </c>
      <c r="M94" s="10">
        <f>3/24*OO[[#This Row],[69 (27JUN1985 12:00:00)-Water Temperature (C)]]*OO[[#This Row],[11]]/SUM(OO[11])</f>
        <v>1.5183083884853989E-3</v>
      </c>
      <c r="N94" s="10">
        <f>3/24*OO[[#This Row],[70 (27JUN1985 15:00:00)-Water Temperature (C)]]*OO[[#This Row],[12]]/SUM(OO[12])</f>
        <v>2.7932952256046732E-4</v>
      </c>
      <c r="O94" s="10">
        <f>3/24*OO[[#This Row],[71 (27JUN1985 18:00:00)-Water Temperature (C)]]*OO[[#This Row],[13]]/SUM(OO[13])</f>
        <v>8.1724235956047024E-5</v>
      </c>
      <c r="P94" s="10">
        <f>3/24*OO[[#This Row],[72 (27JUN1985 21:00:00)-Water Temperature (C)]]*OO[[#This Row],[14]]/SUM(OO[14])</f>
        <v>4.8939631206744161E-5</v>
      </c>
      <c r="Q94" s="10">
        <f>3/24*OO[[#This Row],[73 (28JUN1985 00:00:00)-Water Temperature (C)]]*OO[[#This Row],[15]]/SUM(OO[15])</f>
        <v>4.0620693773392299E-5</v>
      </c>
      <c r="R94" s="10">
        <f>3/24*OO[[#This Row],[74 (28JUN1985 03:00:00)-Water Temperature (C)]]*OO[[#This Row],[16]]/SUM(OO[16])</f>
        <v>3.9493938263831039E-5</v>
      </c>
      <c r="S94" s="10">
        <f>3/24*OO[[#This Row],[75 (28JUN1985 06:00:00)-Water Temperature (C)]]*OO[[#This Row],[17]]/SUM(OO[17])</f>
        <v>4.1575001654013787E-5</v>
      </c>
      <c r="T94" s="10">
        <f>3/24*OO[[#This Row],[76 (28JUN1985 09:00:00)-Water Temperature (C)]]*OO[[#This Row],[18]]/SUM(OO[18])</f>
        <v>4.4679729162612671E-5</v>
      </c>
      <c r="U94" s="10">
        <f>3/24*OO[[#This Row],[77 (28JUN1985 12:00:00)-Water Temperature (C)]]*OO[[#This Row],[19]]/SUM(OO[19])</f>
        <v>4.5933796183412652E-5</v>
      </c>
      <c r="V94" s="10">
        <f>3/24000000*OO[[#This Row],[78 (28JUN1985 15:00:00)-Water Temperature (C)]]*OO[[#This Row],[20]]</f>
        <v>4.4536541917899994E-5</v>
      </c>
      <c r="W94" s="10">
        <f>3/24000000*OO[[#This Row],[79 (28JUN1985 18:00:00)-Water Temperature (C)]]*OO[[#This Row],[21]]</f>
        <v>4.0994692937274998E-5</v>
      </c>
      <c r="X94" s="10">
        <f>3/24000000*OO[[#This Row],[80 (28JUN1985 21:00:00)-Water Temperature (C)]]*OO[[#This Row],[22]]</f>
        <v>3.5946836122849997E-5</v>
      </c>
      <c r="Y94" s="10">
        <f>3/24000000*OO[[#This Row],[81 (29JUN1985 00:00:00)-Water Temperature (C)]]*OO[[#This Row],[23]]</f>
        <v>3.1452408618924995E-5</v>
      </c>
      <c r="Z94" s="10">
        <f>3/24000000*OO[[#This Row],[82 (29JUN1985 03:00:00)-Water Temperature (C)]]*OO[[#This Row],[24]]</f>
        <v>2.770775807795E-5</v>
      </c>
      <c r="AA94" s="10">
        <f>3/24000000*OO[[#This Row],[83 (29JUN1985 06:00:00)-Water Temperature (C)]]*OO[[#This Row],[25]]</f>
        <v>2.3928305354799997E-5</v>
      </c>
      <c r="AB94" s="10">
        <f>3/24000000*OO[[#This Row],[84 (29JUN1985 09:00:00)-Water Temperature (C)]]*OO[[#This Row],[26]]</f>
        <v>2.1005809136074999E-5</v>
      </c>
      <c r="AC94" s="10">
        <f>3/24000000*OO[[#This Row],[85 (29JUN1985 12:00:00)-Water Temperature (C)]]*OO[[#This Row],[27]]</f>
        <v>1.8372589669664998E-5</v>
      </c>
      <c r="AD94" s="10">
        <f>3/24000000*OO[[#This Row],[86 (29JUN1985 15:00:00)-Water Temperature (C)]]*OO[[#This Row],[28]]</f>
        <v>1.5668453207839997E-5</v>
      </c>
      <c r="AE94" s="10">
        <f>3/24000000*OO[[#This Row],[88 (29JUN1985 21:00:00)-Water Temperature (C)]]*OO[[#This Row],[30]]</f>
        <v>1.1256002416616249E-5</v>
      </c>
      <c r="AF94" s="10">
        <f>3/24000000*OO[[#This Row],[88 (29JUN1985 21:00:00)-Water Temperature (C)]]*OO[[#This Row],[30]]</f>
        <v>1.1256002416616249E-5</v>
      </c>
      <c r="AG94" s="10">
        <f>3/24000000*OO[[#This Row],[89 (30JUN1985 00:00:00)-Water Temperature (C)]]*OO[[#This Row],[31]]</f>
        <v>9.48068180059625E-6</v>
      </c>
      <c r="AH94" s="10">
        <f>3/24000000*OO[[#This Row],[90 (30JUN1985 03:00:00)-Water Temperature (C)]]*OO[[#This Row],[32]]</f>
        <v>8.0927750561062493E-6</v>
      </c>
      <c r="AI94" s="10">
        <f>3/24000000*OO[[#This Row],[91 (30JUN1985 06:00:00)-Water Temperature (C)]]*OO[[#This Row],[33]]</f>
        <v>6.7816635098662499E-6</v>
      </c>
      <c r="AJ94" s="10">
        <f>3/24000000*OO[[#This Row],[92 (30JUN1985 09:00:00)-Water Temperature (C)]]*OO[[#This Row],[34]]</f>
        <v>5.5542909266674999E-6</v>
      </c>
      <c r="AK94" s="10">
        <f>3/24000000*OO[[#This Row],[93 (30JUN1985 12:00:00)-Water Temperature (C)]]*OO[[#This Row],[35]]</f>
        <v>4.3273491295012494E-6</v>
      </c>
      <c r="AL94" s="10">
        <f>3/24000000*OO[[#This Row],[94 (30JUN1985 15:00:00)-Water Temperature (C)]]*OO[[#This Row],[36]]</f>
        <v>3.2550362566149997E-6</v>
      </c>
      <c r="AM94" s="10">
        <f>3/24000000*OO[[#This Row],[95 (30JUN1985 18:00:00)-Water Temperature (C)]]*OO[[#This Row],[37]]</f>
        <v>2.4553563094875001E-6</v>
      </c>
      <c r="AN94" s="10">
        <f>3/24000000*OO[[#This Row],[96 (30JUN1985 21:00:00)-Water Temperature (C)]]*OO[[#This Row],[38]]</f>
        <v>1.8849153086149995E-6</v>
      </c>
      <c r="AO94" s="10">
        <f>3/24000000*OO[[#This Row],[97 (01JUL1985 00:00:00)-Water Temperature (C)]]*OO[[#This Row],[39]]</f>
        <v>1.5316205396594998E-6</v>
      </c>
      <c r="AP94" s="10">
        <f>3/24000000*OO[[#This Row],[98 (01JUL1985 03:00:00)-Water Temperature (C)]]*OO[[#This Row],[40]]</f>
        <v>1.323241602912E-6</v>
      </c>
      <c r="AQ94" s="10">
        <f>3/24000000*OO[[#This Row],[99 (01JUL1985 06:00:00)-Water Temperature (C)]]*OO[[#This Row],[41]]</f>
        <v>1.1893125350764998E-6</v>
      </c>
      <c r="AR94" s="10">
        <f>3/24000000*OO[[#This Row],[100 (01JUL1985 09:00:00)-Water Temperature (C)]]*OO[[#This Row],[42]]</f>
        <v>1.1513445390163748E-6</v>
      </c>
      <c r="AS94" s="10">
        <f>3/24000000*OO[[#This Row],[101 (01JUL1985 12:00:00)-Water Temperature (C)]]*OO[[#This Row],[43]]</f>
        <v>1.0853195943959999E-6</v>
      </c>
      <c r="AT94" s="10">
        <f>3/24000000*OO[[#This Row],[102 (01JUL1985 15:00:00)-Water Temperature (C)]]*OO[[#This Row],[44]]</f>
        <v>1.0142843902016251E-6</v>
      </c>
      <c r="AU94" s="10">
        <f>3/24000000*OO[[#This Row],[103 (01JUL1985 18:00:00)-Water Temperature (C)]]*OO[[#This Row],[45]]</f>
        <v>9.4336500804799993E-7</v>
      </c>
      <c r="AV94" s="10">
        <f>3/24000000*OO[[#This Row],[104 (01JUL1985 21:00:00)-Water Temperature (C)]]*OO[[#This Row],[46]]</f>
        <v>8.6611945614399996E-7</v>
      </c>
      <c r="AW94" s="10">
        <f>3/24000000*OO[[#This Row],[105 (02JUL1985 00:00:00)-Water Temperature (C)]]*OO[[#This Row],[47]]</f>
        <v>7.90599753627625E-7</v>
      </c>
      <c r="AX94" s="10">
        <f>3/24000000*OO[[#This Row],[106 (02JUL1985 03:00:00)-Water Temperature (C)]]*OO[[#This Row],[48]]</f>
        <v>7.3098862451587493E-7</v>
      </c>
      <c r="AY94" s="10">
        <f>3/24000000*OO[[#This Row],[107 (02JUL1985 06:00:00)-Water Temperature (C)]]*OO[[#This Row],[49]]</f>
        <v>7.009688070056249E-7</v>
      </c>
      <c r="AZ94" s="10">
        <f>3/24000000*OO[[#This Row],[108 (02JUL1985 09:00:00)-Water Temperature (C)]]*OO[[#This Row],[50]]</f>
        <v>7.3513519328875007E-7</v>
      </c>
      <c r="BA94" s="10">
        <f>3/24000000*OO[[#This Row],[109 (02JUL1985 12:00:00)-Water Temperature (C)]]*OO[[#This Row],[51]]</f>
        <v>7.5292313112450005E-7</v>
      </c>
      <c r="BB94" s="10">
        <f>3/24000000*OO[[#This Row],[110 (02JUL1985 15:00:00)-Water Temperature (C)]]*OO[[#This Row],[52]]</f>
        <v>7.5083952807874992E-7</v>
      </c>
      <c r="BC94" s="10">
        <f>3/24000000*OO[[#This Row],[111 (02JUL1985 18:00:00)-Water Temperature (C)]]*OO[[#This Row],[53]]</f>
        <v>7.4066066215025007E-7</v>
      </c>
      <c r="BD94" s="10">
        <f>3/24000000*OO[[#This Row],[112 (02JUL1985 21:00:00)-Water Temperature (C)]]*OO[[#This Row],[54]]</f>
        <v>7.0154683092000009E-7</v>
      </c>
      <c r="BE94" s="10">
        <f>3/24000000*OO[[#This Row],[113 (03JUL1985 00:00:00)-Water Temperature (C)]]*OO[[#This Row],[55]]</f>
        <v>6.4639875715674991E-7</v>
      </c>
      <c r="BF94" s="10">
        <f>3/24000000*OO[[#This Row],[114 (03JUL1985 03:00:00)-Water Temperature (C)]]*OO[[#This Row],[56]]</f>
        <v>6.0933785601650002E-7</v>
      </c>
      <c r="BG94" s="10">
        <f>3/24000000*OO[[#This Row],[115 (03JUL1985 06:00:00)-Water Temperature (C)]]*OO[[#This Row],[57]]</f>
        <v>5.8383633193200009E-7</v>
      </c>
      <c r="BH94" s="10">
        <f>3/24000000*OO[[#This Row],[116 (03JUL1985 09:00:00)-Water Temperature (C)]]*OO[[#This Row],[58]]</f>
        <v>5.9616496815525E-7</v>
      </c>
      <c r="BI94" s="10">
        <f>3/24000000*OO[[#This Row],[117 (03JUL1985 12:00:00)-Water Temperature (C)]]*OO[[#This Row],[59]]</f>
        <v>6.043602222959999E-7</v>
      </c>
      <c r="BJ94" s="10">
        <f>3/24000000*OO[[#This Row],[118 (03JUL1985 15:00:00)-Water Temperature (C)]]*OO[[#This Row],[60]]</f>
        <v>5.9121297063125002E-7</v>
      </c>
      <c r="BK94" s="10">
        <f>3/24000000*OO[[#This Row],[119 (03JUL1985 18:00:00)-Water Temperature (C)]]*OO[[#This Row],[61]]</f>
        <v>5.7149076003824989E-7</v>
      </c>
      <c r="BL94" s="10">
        <f>3/24000000*OO[[#This Row],[120 (03JUL1985 21:00:00)-Water Temperature (C)]]*OO[[#This Row],[62]]</f>
        <v>5.3180085529999997E-7</v>
      </c>
      <c r="BM94" s="10">
        <f>3/24000000*OO[[#This Row],[121 (04JUL1985 00:00:00)-Water Temperature (C)]]*OO[[#This Row],[63]]</f>
        <v>4.8928266163499997E-7</v>
      </c>
      <c r="BN94" s="10">
        <f>3/24000000*OO[[#This Row],[122 (04JUL1985 03:00:00)-Water Temperature (C)]]*OO[[#This Row],[64]]</f>
        <v>4.5964036582424994E-7</v>
      </c>
      <c r="BO94" s="10">
        <f>3/24000000*OO[[#This Row],[123 (04JUL1985 06:00:00)-Water Temperature (C)]]*OO[[#This Row],[65]]</f>
        <v>4.3801839918750002E-7</v>
      </c>
      <c r="BP94" s="10">
        <f>3/24000000*OO[[#This Row],[124 (04JUL1985 09:00:00)-Water Temperature (C)]]*OO[[#This Row],[66]]</f>
        <v>4.3630924587925004E-7</v>
      </c>
      <c r="BQ94" s="10">
        <f>3/24000000*OO[[#This Row],[125 (04JUL1985 12:00:00)-Water Temperature (C)]]*OO[[#This Row],[67]]</f>
        <v>4.2544181210249997E-7</v>
      </c>
      <c r="BR94" s="10">
        <f>3/24000000*OO[[#This Row],[126 (04JUL1985 15:00:00)-Water Temperature (C)]]*OO[[#This Row],[68]]</f>
        <v>4.1360198608574991E-7</v>
      </c>
      <c r="BS94" s="10">
        <f>3/24000000*OO[[#This Row],[127 (04JUL1985 18:00:00)-Water Temperature (C)]]*OO[[#This Row],[69]]</f>
        <v>3.8862472475624995E-7</v>
      </c>
      <c r="BT94" s="10">
        <f>3/24000000*OO[[#This Row],[128 (04JUL1985 21:00:00)-Water Temperature (C)]]*OO[[#This Row],[70]]</f>
        <v>3.5587854219000006E-7</v>
      </c>
      <c r="BU94" s="10">
        <f>3/24000000*OO[[#This Row],[129 (05JUL1985 00:00:00)-Water Temperature (C)]]*OO[[#This Row],[71]]</f>
        <v>3.2732540653724993E-7</v>
      </c>
      <c r="BV94" s="10">
        <f>3/24000000*OO[[#This Row],[130 (05JUL1985 03:00:00)-Water Temperature (C)]]*OO[[#This Row],[72]]</f>
        <v>3.0284519483075003E-7</v>
      </c>
      <c r="BW94" s="10">
        <f>3/24000000*OO[[#This Row],[131 (05JUL1985 06:00:00)-Water Temperature (C)]]*OO[[#This Row],[73]]</f>
        <v>2.8440002402075004E-7</v>
      </c>
      <c r="BX94" s="10">
        <f>3/24000000*OO[[#This Row],[132 (05JUL1985 09:00:00)-Water Temperature (C)]]*OO[[#This Row],[74]]</f>
        <v>2.8585730815374995E-7</v>
      </c>
      <c r="BY94" s="10">
        <f>3/24000000*OO[[#This Row],[133 (05JUL1985 12:00:00)-Water Temperature (C)]]*OO[[#This Row],[75]]</f>
        <v>2.7917105181149995E-7</v>
      </c>
      <c r="BZ94" s="10">
        <f>3/24000000*OO[[#This Row],[134 (05JUL1985 15:00:00)-Water Temperature (C)]]*OO[[#This Row],[76]]</f>
        <v>2.7275624949299998E-7</v>
      </c>
      <c r="CA94" s="10">
        <f>3/24000000*OO[[#This Row],[135 (05JUL1985 18:00:00)-Water Temperature (C)]]*OO[[#This Row],[77]]</f>
        <v>2.6664852009950001E-7</v>
      </c>
      <c r="CB94" s="10">
        <f>3/24000000*OO[[#This Row],[136 (05JUL1985 21:00:00)-Water Temperature (C)]]*OO[[#This Row],[78]]</f>
        <v>2.5137841710799998E-7</v>
      </c>
      <c r="CC94" s="10">
        <f>3/24000000*OO[[#This Row],[137 (06JUL1985 00:00:00)-Water Temperature (C)]]*OO[[#This Row],[79]]</f>
        <v>2.34294649904125E-7</v>
      </c>
      <c r="CD94" s="10">
        <f>3/24000000*OO[[#This Row],[138 (06JUL1985 03:00:00)-Water Temperature (C)]]*OO[[#This Row],[80]]</f>
        <v>2.2305057561249998E-7</v>
      </c>
      <c r="CE94" s="10">
        <f>3/24000000*OO[[#This Row],[139 (06JUL1985 06:00:00)-Water Temperature (C)]]*OO[[#This Row],[81]]</f>
        <v>2.19972832621875E-7</v>
      </c>
      <c r="CF94" s="10">
        <f>3/24000000*OO[[#This Row],[140 (06JUL1985 09:00:00)-Water Temperature (C)]]*OO[[#This Row],[82]]</f>
        <v>2.3485186539125003E-7</v>
      </c>
      <c r="CG94" s="10">
        <f>3/24000000*OO[[#This Row],[141 (06JUL1985 12:00:00)-Water Temperature (C)]]*OO[[#This Row],[83]]</f>
        <v>2.4173105682275E-7</v>
      </c>
      <c r="CH94" s="10">
        <f>3/24000000*OO[[#This Row],[142 (06JUL1985 15:00:00)-Water Temperature (C)]]*OO[[#This Row],[84]]</f>
        <v>2.4553280872349999E-7</v>
      </c>
      <c r="CI94" s="10">
        <f>3/24000000*OO[[#This Row],[143 (06JUL1985 18:00:00)-Water Temperature (C)]]*OO[[#This Row],[85]]</f>
        <v>2.5127855553937492E-7</v>
      </c>
      <c r="CJ94" s="10">
        <f>3/24000000*OO[[#This Row],[144 (06JUL1985 21:00:00)-Water Temperature (C)]]*OO[[#This Row],[86]]</f>
        <v>2.4324443046799997E-7</v>
      </c>
      <c r="CK94" s="10">
        <f>3/24000000*OO[[#This Row],[145 (07JUL1985 00:00:00)-Water Temperature (C)]]*OO[[#This Row],[87]]</f>
        <v>2.2692051478499999E-7</v>
      </c>
      <c r="CL94" s="10">
        <f>3/24000000*OO[[#This Row],[146 (07JUL1985 03:00:00)-Water Temperature (C)]]*OO[[#This Row],[88]]</f>
        <v>2.1760067502749999E-7</v>
      </c>
      <c r="CM94" s="10">
        <f>3/24000000*OO[[#This Row],[147 (07JUL1985 06:00:00)-Water Temperature (C)]]*OO[[#This Row],[89]]</f>
        <v>2.107361681775E-7</v>
      </c>
      <c r="CN94" s="10">
        <f>3/24000000*OO[[#This Row],[148 (07JUL1985 09:00:00)-Water Temperature (C)]]*OO[[#This Row],[90]]</f>
        <v>2.1325908269154999E-7</v>
      </c>
      <c r="CO94" s="10">
        <f>3/24000000*OO[[#This Row],[149 (07JUL1985 12:00:00)-Water Temperature (C)]]*OO[[#This Row],[91]]</f>
        <v>2.0912505165851252E-7</v>
      </c>
      <c r="CP94" s="10">
        <f>3/24000000*OO[[#This Row],[150 (07JUL1985 15:00:00)-Water Temperature (C)]]*OO[[#This Row],[92]]</f>
        <v>2.0032277887552499E-7</v>
      </c>
      <c r="CQ94" s="10">
        <f>3/24000000*OO[[#This Row],[151 (07JUL1985 18:00:00)-Water Temperature (C)]]*OO[[#This Row],[93]]</f>
        <v>1.9313185135768748E-7</v>
      </c>
      <c r="CR94" s="10">
        <f>3/24000000*OO[[#This Row],[152 (07JUL1985 21:00:00)-Water Temperature (C)]]*OO[[#This Row],[94]]</f>
        <v>1.7955484569893748E-7</v>
      </c>
      <c r="CS94" s="10">
        <f>3/24000000*OO[[#This Row],[153 (08JUL1985 00:00:00)-Water Temperature (C)]]*OO[[#This Row],[95]]</f>
        <v>1.6498517835924999E-7</v>
      </c>
      <c r="CT94" s="10">
        <f>3/24000000*OO[[#This Row],[154 (08JUL1985 03:00:00)-Water Temperature (C)]]*OO[[#This Row],[96]]</f>
        <v>1.5535394063987494E-7</v>
      </c>
      <c r="CU94" s="10">
        <f>3/24000000*OO[[#This Row],[155 (08JUL1985 06:00:00)-Water Temperature (C)]]*OO[[#This Row],[97]]</f>
        <v>1.511098246449E-7</v>
      </c>
      <c r="CV94" s="10">
        <f>3/24000000*OO[[#This Row],[156 (08JUL1985 09:00:00)-Water Temperature (C)]]*OO[[#This Row],[98]]</f>
        <v>1.5344825479689996E-7</v>
      </c>
      <c r="CW94" s="10">
        <f>3/24000000*OO[[#This Row],[157 (08JUL1985 12:00:00)-Water Temperature (C)]]*OO[[#This Row],[99]]</f>
        <v>1.6250996727551248E-7</v>
      </c>
    </row>
    <row r="95" spans="1:101" x14ac:dyDescent="0.35">
      <c r="A95" t="s">
        <v>100</v>
      </c>
      <c r="B95">
        <v>936.15660000000003</v>
      </c>
      <c r="C95" s="10">
        <f>3/24*OO[[#This Row],[59 (26JUN1985 06:00:00)-Water Temperature (C)]]*OO[[#This Row],[1]]/SUM(OO[1])</f>
        <v>1.1447241169190004E-42</v>
      </c>
      <c r="D95" s="10">
        <f>3/24*OO[[#This Row],[60 (26JUN1985 09:00:00)-Water Temperature (C)]]*OO[[#This Row],[2]]/SUM(OO[2])</f>
        <v>1.6813938061747964E-27</v>
      </c>
      <c r="E95" s="10">
        <f>3/24*OO[[#This Row],[61 (26JUN1985 12:00:00)-Water Temperature (C)]]*OO[[#This Row],[3]]/SUM(OO[3])</f>
        <v>4.6506529214314037E-16</v>
      </c>
      <c r="F95" s="10">
        <f>3/24*OO[[#This Row],[62 (26JUN1985 15:00:00)-Water Temperature (C)]]*OO[[#This Row],[4]]/SUM(OO[4])</f>
        <v>3.3740860108377564E-7</v>
      </c>
      <c r="G95" s="10">
        <f>3/24*OO[[#This Row],[63 (26JUN1985 18:00:00)-Water Temperature (C)]]*OO[[#This Row],[5]]/SUM(OO[5])</f>
        <v>7.0805733891346468E-4</v>
      </c>
      <c r="H95" s="10">
        <f>3/24*OO[[#This Row],[64 (26JUN1985 21:00:00)-Water Temperature (C)]]*OO[[#This Row],[6]]/SUM(OO[6])</f>
        <v>2.1596972923385443E-2</v>
      </c>
      <c r="I95" s="10">
        <f>3/24*OO[[#This Row],[65 (27JUN1985 00:00:00)-Water Temperature (C)]]*OO[[#This Row],[7]]/SUM(OO[7])</f>
        <v>8.2362398019112298E-2</v>
      </c>
      <c r="J95" s="10">
        <f>3/24*OO[[#This Row],[66 (27JUN1985 03:00:00)-Water Temperature (C)]]*OO[[#This Row],[8]]/SUM(OO[8])</f>
        <v>8.8102655822501943E-2</v>
      </c>
      <c r="K95" s="10">
        <f>3/24*OO[[#This Row],[67 (27JUN1985 06:00:00)-Water Temperature (C)]]*OO[[#This Row],[9]]/SUM(OO[9])</f>
        <v>4.0902638069314864E-2</v>
      </c>
      <c r="L95" s="10">
        <f>3/24*OO[[#This Row],[68 (27JUN1985 09:00:00)-Water Temperature (C)]]*OO[[#This Row],[10]]/SUM(OO[10])</f>
        <v>1.1115954510230792E-2</v>
      </c>
      <c r="M95" s="10">
        <f>3/24*OO[[#This Row],[69 (27JUN1985 12:00:00)-Water Temperature (C)]]*OO[[#This Row],[11]]/SUM(OO[11])</f>
        <v>2.2779182704923506E-3</v>
      </c>
      <c r="N95" s="10">
        <f>3/24*OO[[#This Row],[70 (27JUN1985 15:00:00)-Water Temperature (C)]]*OO[[#This Row],[12]]/SUM(OO[12])</f>
        <v>4.1353553768862467E-4</v>
      </c>
      <c r="O95" s="10">
        <f>3/24*OO[[#This Row],[71 (27JUN1985 18:00:00)-Water Temperature (C)]]*OO[[#This Row],[13]]/SUM(OO[13])</f>
        <v>1.0879455268244044E-4</v>
      </c>
      <c r="P95" s="10">
        <f>3/24*OO[[#This Row],[72 (27JUN1985 21:00:00)-Water Temperature (C)]]*OO[[#This Row],[14]]/SUM(OO[14])</f>
        <v>5.954748849213327E-5</v>
      </c>
      <c r="Q95" s="10">
        <f>3/24*OO[[#This Row],[73 (28JUN1985 00:00:00)-Water Temperature (C)]]*OO[[#This Row],[15]]/SUM(OO[15])</f>
        <v>4.7849497161685046E-5</v>
      </c>
      <c r="R95" s="10">
        <f>3/24*OO[[#This Row],[74 (28JUN1985 03:00:00)-Water Temperature (C)]]*OO[[#This Row],[16]]/SUM(OO[16])</f>
        <v>4.5715462349757193E-5</v>
      </c>
      <c r="S95" s="10">
        <f>3/24*OO[[#This Row],[75 (28JUN1985 06:00:00)-Water Temperature (C)]]*OO[[#This Row],[17]]/SUM(OO[17])</f>
        <v>4.7934272562455386E-5</v>
      </c>
      <c r="T95" s="10">
        <f>3/24*OO[[#This Row],[76 (28JUN1985 09:00:00)-Water Temperature (C)]]*OO[[#This Row],[18]]/SUM(OO[18])</f>
        <v>5.189841357304694E-5</v>
      </c>
      <c r="U95" s="10">
        <f>3/24*OO[[#This Row],[77 (28JUN1985 12:00:00)-Water Temperature (C)]]*OO[[#This Row],[19]]/SUM(OO[19])</f>
        <v>5.3971889909202463E-5</v>
      </c>
      <c r="V95" s="10">
        <f>3/24000000*OO[[#This Row],[78 (28JUN1985 15:00:00)-Water Temperature (C)]]*OO[[#This Row],[20]]</f>
        <v>5.2879879242199995E-5</v>
      </c>
      <c r="W95" s="10">
        <f>3/24000000*OO[[#This Row],[79 (28JUN1985 18:00:00)-Water Temperature (C)]]*OO[[#This Row],[21]]</f>
        <v>4.8883918750299993E-5</v>
      </c>
      <c r="X95" s="10">
        <f>3/24000000*OO[[#This Row],[80 (28JUN1985 21:00:00)-Water Temperature (C)]]*OO[[#This Row],[22]]</f>
        <v>4.2889190532649996E-5</v>
      </c>
      <c r="Y95" s="10">
        <f>3/24000000*OO[[#This Row],[81 (29JUN1985 00:00:00)-Water Temperature (C)]]*OO[[#This Row],[23]]</f>
        <v>3.7425490381399992E-5</v>
      </c>
      <c r="Z95" s="10">
        <f>3/24000000*OO[[#This Row],[82 (29JUN1985 03:00:00)-Water Temperature (C)]]*OO[[#This Row],[24]]</f>
        <v>3.3038795065099997E-5</v>
      </c>
      <c r="AA95" s="10">
        <f>3/24000000*OO[[#This Row],[83 (29JUN1985 06:00:00)-Water Temperature (C)]]*OO[[#This Row],[25]]</f>
        <v>2.8691772765074997E-5</v>
      </c>
      <c r="AB95" s="10">
        <f>3/24000000*OO[[#This Row],[84 (29JUN1985 09:00:00)-Water Temperature (C)]]*OO[[#This Row],[26]]</f>
        <v>2.53091424388375E-5</v>
      </c>
      <c r="AC95" s="10">
        <f>3/24000000*OO[[#This Row],[85 (29JUN1985 12:00:00)-Water Temperature (C)]]*OO[[#This Row],[27]]</f>
        <v>2.2241695409374998E-5</v>
      </c>
      <c r="AD95" s="10">
        <f>3/24000000*OO[[#This Row],[86 (29JUN1985 15:00:00)-Water Temperature (C)]]*OO[[#This Row],[28]]</f>
        <v>1.8991231692624997E-5</v>
      </c>
      <c r="AE95" s="10">
        <f>3/24000000*OO[[#This Row],[88 (29JUN1985 21:00:00)-Water Temperature (C)]]*OO[[#This Row],[30]]</f>
        <v>1.3607375294507499E-5</v>
      </c>
      <c r="AF95" s="10">
        <f>3/24000000*OO[[#This Row],[88 (29JUN1985 21:00:00)-Water Temperature (C)]]*OO[[#This Row],[30]]</f>
        <v>1.3607375294507499E-5</v>
      </c>
      <c r="AG95" s="10">
        <f>3/24000000*OO[[#This Row],[89 (30JUN1985 00:00:00)-Water Temperature (C)]]*OO[[#This Row],[31]]</f>
        <v>1.14146079646725E-5</v>
      </c>
      <c r="AH95" s="10">
        <f>3/24000000*OO[[#This Row],[90 (30JUN1985 03:00:00)-Water Temperature (C)]]*OO[[#This Row],[32]]</f>
        <v>9.733258031051251E-6</v>
      </c>
      <c r="AI95" s="10">
        <f>3/24000000*OO[[#This Row],[91 (30JUN1985 06:00:00)-Water Temperature (C)]]*OO[[#This Row],[33]]</f>
        <v>8.2078593008749994E-6</v>
      </c>
      <c r="AJ95" s="10">
        <f>3/24000000*OO[[#This Row],[92 (30JUN1985 09:00:00)-Water Temperature (C)]]*OO[[#This Row],[34]]</f>
        <v>6.7957182186937494E-6</v>
      </c>
      <c r="AK95" s="10">
        <f>3/24000000*OO[[#This Row],[93 (30JUN1985 12:00:00)-Water Temperature (C)]]*OO[[#This Row],[35]]</f>
        <v>5.3550454742500001E-6</v>
      </c>
      <c r="AL95" s="10">
        <f>3/24000000*OO[[#This Row],[94 (30JUN1985 15:00:00)-Water Temperature (C)]]*OO[[#This Row],[36]]</f>
        <v>4.0438567063999993E-6</v>
      </c>
      <c r="AM95" s="10">
        <f>3/24000000*OO[[#This Row],[95 (30JUN1985 18:00:00)-Water Temperature (C)]]*OO[[#This Row],[37]]</f>
        <v>3.0347715382174995E-6</v>
      </c>
      <c r="AN95" s="10">
        <f>3/24000000*OO[[#This Row],[96 (30JUN1985 21:00:00)-Water Temperature (C)]]*OO[[#This Row],[38]]</f>
        <v>2.3045098166074998E-6</v>
      </c>
      <c r="AO95" s="10">
        <f>3/24000000*OO[[#This Row],[97 (01JUL1985 00:00:00)-Water Temperature (C)]]*OO[[#This Row],[39]]</f>
        <v>1.8491801483825E-6</v>
      </c>
      <c r="AP95" s="10">
        <f>3/24000000*OO[[#This Row],[98 (01JUL1985 03:00:00)-Water Temperature (C)]]*OO[[#This Row],[40]]</f>
        <v>1.5855109300799999E-6</v>
      </c>
      <c r="AQ95" s="10">
        <f>3/24000000*OO[[#This Row],[99 (01JUL1985 06:00:00)-Water Temperature (C)]]*OO[[#This Row],[41]]</f>
        <v>1.421248918799625E-6</v>
      </c>
      <c r="AR95" s="10">
        <f>3/24000000*OO[[#This Row],[100 (01JUL1985 09:00:00)-Water Temperature (C)]]*OO[[#This Row],[42]]</f>
        <v>1.3767547732829999E-6</v>
      </c>
      <c r="AS95" s="10">
        <f>3/24000000*OO[[#This Row],[101 (01JUL1985 12:00:00)-Water Temperature (C)]]*OO[[#This Row],[43]]</f>
        <v>1.303201216936125E-6</v>
      </c>
      <c r="AT95" s="10">
        <f>3/24000000*OO[[#This Row],[102 (01JUL1985 15:00:00)-Water Temperature (C)]]*OO[[#This Row],[44]]</f>
        <v>1.21478505787625E-6</v>
      </c>
      <c r="AU95" s="10">
        <f>3/24000000*OO[[#This Row],[103 (01JUL1985 18:00:00)-Water Temperature (C)]]*OO[[#This Row],[45]]</f>
        <v>1.127273952542375E-6</v>
      </c>
      <c r="AV95" s="10">
        <f>3/24000000*OO[[#This Row],[104 (01JUL1985 21:00:00)-Water Temperature (C)]]*OO[[#This Row],[46]]</f>
        <v>1.033275234076125E-6</v>
      </c>
      <c r="AW95" s="10">
        <f>3/24000000*OO[[#This Row],[105 (02JUL1985 00:00:00)-Water Temperature (C)]]*OO[[#This Row],[47]]</f>
        <v>9.4126066058350015E-7</v>
      </c>
      <c r="AX95" s="10">
        <f>3/24000000*OO[[#This Row],[106 (02JUL1985 03:00:00)-Water Temperature (C)]]*OO[[#This Row],[48]]</f>
        <v>8.6807401383150002E-7</v>
      </c>
      <c r="AY95" s="10">
        <f>3/24000000*OO[[#This Row],[107 (02JUL1985 06:00:00)-Water Temperature (C)]]*OO[[#This Row],[49]]</f>
        <v>8.2932760534049996E-7</v>
      </c>
      <c r="AZ95" s="10">
        <f>3/24000000*OO[[#This Row],[108 (02JUL1985 09:00:00)-Water Temperature (C)]]*OO[[#This Row],[50]]</f>
        <v>8.6853148274562488E-7</v>
      </c>
      <c r="BA95" s="10">
        <f>3/24000000*OO[[#This Row],[109 (02JUL1985 12:00:00)-Water Temperature (C)]]*OO[[#This Row],[51]]</f>
        <v>8.9427768009300007E-7</v>
      </c>
      <c r="BB95" s="10">
        <f>3/24000000*OO[[#This Row],[110 (02JUL1985 15:00:00)-Water Temperature (C)]]*OO[[#This Row],[52]]</f>
        <v>8.9346365781887502E-7</v>
      </c>
      <c r="BC95" s="10">
        <f>3/24000000*OO[[#This Row],[111 (02JUL1985 18:00:00)-Water Temperature (C)]]*OO[[#This Row],[53]]</f>
        <v>8.8226978002312492E-7</v>
      </c>
      <c r="BD95" s="10">
        <f>3/24000000*OO[[#This Row],[112 (02JUL1985 21:00:00)-Water Temperature (C)]]*OO[[#This Row],[54]]</f>
        <v>8.3633954348574991E-7</v>
      </c>
      <c r="BE95" s="10">
        <f>3/24000000*OO[[#This Row],[113 (03JUL1985 00:00:00)-Water Temperature (C)]]*OO[[#This Row],[55]]</f>
        <v>7.6802978239000005E-7</v>
      </c>
      <c r="BF95" s="10">
        <f>3/24000000*OO[[#This Row],[114 (03JUL1985 03:00:00)-Water Temperature (C)]]*OO[[#This Row],[56]]</f>
        <v>7.2166544816400001E-7</v>
      </c>
      <c r="BG95" s="10">
        <f>3/24000000*OO[[#This Row],[115 (03JUL1985 06:00:00)-Water Temperature (C)]]*OO[[#This Row],[57]]</f>
        <v>6.9087507375374997E-7</v>
      </c>
      <c r="BH95" s="10">
        <f>3/24000000*OO[[#This Row],[116 (03JUL1985 09:00:00)-Water Temperature (C)]]*OO[[#This Row],[58]]</f>
        <v>7.0602138205200004E-7</v>
      </c>
      <c r="BI95" s="10">
        <f>3/24000000*OO[[#This Row],[117 (03JUL1985 12:00:00)-Water Temperature (C)]]*OO[[#This Row],[59]]</f>
        <v>7.1982497894999991E-7</v>
      </c>
      <c r="BJ95" s="10">
        <f>3/24000000*OO[[#This Row],[118 (03JUL1985 15:00:00)-Water Temperature (C)]]*OO[[#This Row],[60]]</f>
        <v>7.0625365100837517E-7</v>
      </c>
      <c r="BK95" s="10">
        <f>3/24000000*OO[[#This Row],[119 (03JUL1985 18:00:00)-Water Temperature (C)]]*OO[[#This Row],[61]]</f>
        <v>6.8244919140737494E-7</v>
      </c>
      <c r="BL95" s="10">
        <f>3/24000000*OO[[#This Row],[120 (03JUL1985 21:00:00)-Water Temperature (C)]]*OO[[#This Row],[62]]</f>
        <v>6.3482573151500006E-7</v>
      </c>
      <c r="BM95" s="10">
        <f>3/24000000*OO[[#This Row],[121 (04JUL1985 00:00:00)-Water Temperature (C)]]*OO[[#This Row],[63]]</f>
        <v>5.8178568184312498E-7</v>
      </c>
      <c r="BN95" s="10">
        <f>3/24000000*OO[[#This Row],[122 (04JUL1985 03:00:00)-Water Temperature (C)]]*OO[[#This Row],[64]]</f>
        <v>5.4530061441899998E-7</v>
      </c>
      <c r="BO95" s="10">
        <f>3/24000000*OO[[#This Row],[123 (04JUL1985 06:00:00)-Water Temperature (C)]]*OO[[#This Row],[65]]</f>
        <v>5.1917330050562495E-7</v>
      </c>
      <c r="BP95" s="10">
        <f>3/24000000*OO[[#This Row],[124 (04JUL1985 09:00:00)-Water Temperature (C)]]*OO[[#This Row],[66]]</f>
        <v>5.1696773677799992E-7</v>
      </c>
      <c r="BQ95" s="10">
        <f>3/24000000*OO[[#This Row],[125 (04JUL1985 12:00:00)-Water Temperature (C)]]*OO[[#This Row],[67]]</f>
        <v>5.0598985651187498E-7</v>
      </c>
      <c r="BR95" s="10">
        <f>3/24000000*OO[[#This Row],[126 (04JUL1985 15:00:00)-Water Temperature (C)]]*OO[[#This Row],[68]]</f>
        <v>4.9211976172700004E-7</v>
      </c>
      <c r="BS95" s="10">
        <f>3/24000000*OO[[#This Row],[127 (04JUL1985 18:00:00)-Water Temperature (C)]]*OO[[#This Row],[69]]</f>
        <v>4.6357810784999999E-7</v>
      </c>
      <c r="BT95" s="10">
        <f>3/24000000*OO[[#This Row],[128 (04JUL1985 21:00:00)-Water Temperature (C)]]*OO[[#This Row],[70]]</f>
        <v>4.2437376363549994E-7</v>
      </c>
      <c r="BU95" s="10">
        <f>3/24000000*OO[[#This Row],[129 (05JUL1985 00:00:00)-Water Temperature (C)]]*OO[[#This Row],[71]]</f>
        <v>3.8994317276199992E-7</v>
      </c>
      <c r="BV95" s="10">
        <f>3/24000000*OO[[#This Row],[130 (05JUL1985 03:00:00)-Water Temperature (C)]]*OO[[#This Row],[72]]</f>
        <v>3.6042225615549997E-7</v>
      </c>
      <c r="BW95" s="10">
        <f>3/24000000*OO[[#This Row],[131 (05JUL1985 06:00:00)-Water Temperature (C)]]*OO[[#This Row],[73]]</f>
        <v>3.3773787675662497E-7</v>
      </c>
      <c r="BX95" s="10">
        <f>3/24000000*OO[[#This Row],[132 (05JUL1985 09:00:00)-Water Temperature (C)]]*OO[[#This Row],[74]]</f>
        <v>3.3880026458399999E-7</v>
      </c>
      <c r="BY95" s="10">
        <f>3/24000000*OO[[#This Row],[133 (05JUL1985 12:00:00)-Water Temperature (C)]]*OO[[#This Row],[75]]</f>
        <v>3.3224652223099998E-7</v>
      </c>
      <c r="BZ95" s="10">
        <f>3/24000000*OO[[#This Row],[134 (05JUL1985 15:00:00)-Water Temperature (C)]]*OO[[#This Row],[76]]</f>
        <v>3.241017675205E-7</v>
      </c>
      <c r="CA95" s="10">
        <f>3/24000000*OO[[#This Row],[135 (05JUL1985 18:00:00)-Water Temperature (C)]]*OO[[#This Row],[77]]</f>
        <v>3.1731703758949997E-7</v>
      </c>
      <c r="CB95" s="10">
        <f>3/24000000*OO[[#This Row],[136 (05JUL1985 21:00:00)-Water Temperature (C)]]*OO[[#This Row],[78]]</f>
        <v>2.9923915346749995E-7</v>
      </c>
      <c r="CC95" s="10">
        <f>3/24000000*OO[[#This Row],[137 (06JUL1985 00:00:00)-Water Temperature (C)]]*OO[[#This Row],[79]]</f>
        <v>2.7792211181199995E-7</v>
      </c>
      <c r="CD95" s="10">
        <f>3/24000000*OO[[#This Row],[138 (06JUL1985 03:00:00)-Water Temperature (C)]]*OO[[#This Row],[80]]</f>
        <v>2.6373909820949996E-7</v>
      </c>
      <c r="CE95" s="10">
        <f>3/24000000*OO[[#This Row],[139 (06JUL1985 06:00:00)-Water Temperature (C)]]*OO[[#This Row],[81]]</f>
        <v>2.5946124488124999E-7</v>
      </c>
      <c r="CF95" s="10">
        <f>3/24000000*OO[[#This Row],[140 (06JUL1985 09:00:00)-Water Temperature (C)]]*OO[[#This Row],[82]]</f>
        <v>2.77223555883E-7</v>
      </c>
      <c r="CG95" s="10">
        <f>3/24000000*OO[[#This Row],[141 (06JUL1985 12:00:00)-Water Temperature (C)]]*OO[[#This Row],[83]]</f>
        <v>2.8704836865650001E-7</v>
      </c>
      <c r="CH95" s="10">
        <f>3/24000000*OO[[#This Row],[142 (06JUL1985 15:00:00)-Water Temperature (C)]]*OO[[#This Row],[84]]</f>
        <v>2.91478899441875E-7</v>
      </c>
      <c r="CI95" s="10">
        <f>3/24000000*OO[[#This Row],[143 (06JUL1985 18:00:00)-Water Temperature (C)]]*OO[[#This Row],[85]]</f>
        <v>2.9846534701737504E-7</v>
      </c>
      <c r="CJ95" s="10">
        <f>3/24000000*OO[[#This Row],[144 (06JUL1985 21:00:00)-Water Temperature (C)]]*OO[[#This Row],[86]]</f>
        <v>2.893127116E-7</v>
      </c>
      <c r="CK95" s="10">
        <f>3/24000000*OO[[#This Row],[145 (07JUL1985 00:00:00)-Water Temperature (C)]]*OO[[#This Row],[87]]</f>
        <v>2.6888657160312502E-7</v>
      </c>
      <c r="CL95" s="10">
        <f>3/24000000*OO[[#This Row],[146 (07JUL1985 03:00:00)-Water Temperature (C)]]*OO[[#This Row],[88]]</f>
        <v>2.5716785275624998E-7</v>
      </c>
      <c r="CM95" s="10">
        <f>3/24000000*OO[[#This Row],[147 (07JUL1985 06:00:00)-Water Temperature (C)]]*OO[[#This Row],[89]]</f>
        <v>2.4941437247474994E-7</v>
      </c>
      <c r="CN95" s="10">
        <f>3/24000000*OO[[#This Row],[148 (07JUL1985 09:00:00)-Water Temperature (C)]]*OO[[#This Row],[90]]</f>
        <v>2.5335152211049994E-7</v>
      </c>
      <c r="CO95" s="10">
        <f>3/24000000*OO[[#This Row],[149 (07JUL1985 12:00:00)-Water Temperature (C)]]*OO[[#This Row],[91]]</f>
        <v>2.4987539708999999E-7</v>
      </c>
      <c r="CP95" s="10">
        <f>3/24000000*OO[[#This Row],[150 (07JUL1985 15:00:00)-Water Temperature (C)]]*OO[[#This Row],[92]]</f>
        <v>2.3947765386675E-7</v>
      </c>
      <c r="CQ95" s="10">
        <f>3/24000000*OO[[#This Row],[151 (07JUL1985 18:00:00)-Water Temperature (C)]]*OO[[#This Row],[93]]</f>
        <v>2.3053168846667502E-7</v>
      </c>
      <c r="CR95" s="10">
        <f>3/24000000*OO[[#This Row],[152 (07JUL1985 21:00:00)-Water Temperature (C)]]*OO[[#This Row],[94]]</f>
        <v>2.1431069261647499E-7</v>
      </c>
      <c r="CS95" s="10">
        <f>3/24000000*OO[[#This Row],[153 (08JUL1985 00:00:00)-Water Temperature (C)]]*OO[[#This Row],[95]]</f>
        <v>1.9625166478672502E-7</v>
      </c>
      <c r="CT95" s="10">
        <f>3/24000000*OO[[#This Row],[154 (08JUL1985 03:00:00)-Water Temperature (C)]]*OO[[#This Row],[96]]</f>
        <v>1.8411898492259999E-7</v>
      </c>
      <c r="CU95" s="10">
        <f>3/24000000*OO[[#This Row],[155 (08JUL1985 06:00:00)-Water Temperature (C)]]*OO[[#This Row],[97]]</f>
        <v>1.7826707293642501E-7</v>
      </c>
      <c r="CV95" s="10">
        <f>3/24000000*OO[[#This Row],[156 (08JUL1985 09:00:00)-Water Temperature (C)]]*OO[[#This Row],[98]]</f>
        <v>1.804085573823E-7</v>
      </c>
      <c r="CW95" s="10">
        <f>3/24000000*OO[[#This Row],[157 (08JUL1985 12:00:00)-Water Temperature (C)]]*OO[[#This Row],[99]]</f>
        <v>1.91315115026175E-7</v>
      </c>
    </row>
    <row r="96" spans="1:101" x14ac:dyDescent="0.35">
      <c r="A96" t="s">
        <v>101</v>
      </c>
      <c r="B96">
        <v>946.97090000000003</v>
      </c>
      <c r="C96" s="10">
        <f>3/24*OO[[#This Row],[59 (26JUN1985 06:00:00)-Water Temperature (C)]]*OO[[#This Row],[1]]/SUM(OO[1])</f>
        <v>5.5688301734629798E-44</v>
      </c>
      <c r="D96" s="10">
        <f>3/24*OO[[#This Row],[60 (26JUN1985 09:00:00)-Water Temperature (C)]]*OO[[#This Row],[2]]/SUM(OO[2])</f>
        <v>1.6261531478415103E-28</v>
      </c>
      <c r="E96" s="10">
        <f>3/24*OO[[#This Row],[61 (26JUN1985 12:00:00)-Water Temperature (C)]]*OO[[#This Row],[3]]/SUM(OO[3])</f>
        <v>5.3897756424859816E-17</v>
      </c>
      <c r="F96" s="10">
        <f>3/24*OO[[#This Row],[62 (26JUN1985 15:00:00)-Water Temperature (C)]]*OO[[#This Row],[4]]/SUM(OO[4])</f>
        <v>8.8897723116550298E-8</v>
      </c>
      <c r="G96" s="10">
        <f>3/24*OO[[#This Row],[63 (26JUN1985 18:00:00)-Water Temperature (C)]]*OO[[#This Row],[5]]/SUM(OO[5])</f>
        <v>3.3568735934154528E-4</v>
      </c>
      <c r="H96" s="10">
        <f>3/24*OO[[#This Row],[64 (26JUN1985 21:00:00)-Water Temperature (C)]]*OO[[#This Row],[6]]/SUM(OO[6])</f>
        <v>1.3024393312885071E-2</v>
      </c>
      <c r="I96" s="10">
        <f>3/24*OO[[#This Row],[65 (27JUN1985 00:00:00)-Water Temperature (C)]]*OO[[#This Row],[7]]/SUM(OO[7])</f>
        <v>5.756751742373558E-2</v>
      </c>
      <c r="J96" s="10">
        <f>3/24*OO[[#This Row],[66 (27JUN1985 03:00:00)-Water Temperature (C)]]*OO[[#This Row],[8]]/SUM(OO[8])</f>
        <v>6.8190690550225835E-2</v>
      </c>
      <c r="K96" s="10">
        <f>3/24*OO[[#This Row],[67 (27JUN1985 06:00:00)-Water Temperature (C)]]*OO[[#This Row],[9]]/SUM(OO[9])</f>
        <v>3.3955058248030238E-2</v>
      </c>
      <c r="L96" s="10">
        <f>3/24*OO[[#This Row],[68 (27JUN1985 09:00:00)-Water Temperature (C)]]*OO[[#This Row],[10]]/SUM(OO[10])</f>
        <v>9.6606916292296396E-3</v>
      </c>
      <c r="M96" s="10">
        <f>3/24*OO[[#This Row],[69 (27JUN1985 12:00:00)-Water Temperature (C)]]*OO[[#This Row],[11]]/SUM(OO[11])</f>
        <v>2.0293483441139234E-3</v>
      </c>
      <c r="N96" s="10">
        <f>3/24*OO[[#This Row],[70 (27JUN1985 15:00:00)-Water Temperature (C)]]*OO[[#This Row],[12]]/SUM(OO[12])</f>
        <v>3.6698397702415058E-4</v>
      </c>
      <c r="O96" s="10">
        <f>3/24*OO[[#This Row],[71 (27JUN1985 18:00:00)-Water Temperature (C)]]*OO[[#This Row],[13]]/SUM(OO[13])</f>
        <v>9.0528486071473163E-5</v>
      </c>
      <c r="P96" s="10">
        <f>3/24*OO[[#This Row],[72 (27JUN1985 21:00:00)-Water Temperature (C)]]*OO[[#This Row],[14]]/SUM(OO[14])</f>
        <v>4.6444607608052046E-5</v>
      </c>
      <c r="Q96" s="10">
        <f>3/24*OO[[#This Row],[73 (28JUN1985 00:00:00)-Water Temperature (C)]]*OO[[#This Row],[15]]/SUM(OO[15])</f>
        <v>3.6448933729003527E-5</v>
      </c>
      <c r="R96" s="10">
        <f>3/24*OO[[#This Row],[74 (28JUN1985 03:00:00)-Water Temperature (C)]]*OO[[#This Row],[16]]/SUM(OO[16])</f>
        <v>3.4405658990879199E-5</v>
      </c>
      <c r="S96" s="10">
        <f>3/24*OO[[#This Row],[75 (28JUN1985 06:00:00)-Water Temperature (C)]]*OO[[#This Row],[17]]/SUM(OO[17])</f>
        <v>3.5978183599930317E-5</v>
      </c>
      <c r="T96" s="10">
        <f>3/24*OO[[#This Row],[76 (28JUN1985 09:00:00)-Water Temperature (C)]]*OO[[#This Row],[18]]/SUM(OO[18])</f>
        <v>3.9180275961049104E-5</v>
      </c>
      <c r="U96" s="10">
        <f>3/24*OO[[#This Row],[77 (28JUN1985 12:00:00)-Water Temperature (C)]]*OO[[#This Row],[19]]/SUM(OO[19])</f>
        <v>4.1129731478951851E-5</v>
      </c>
      <c r="V96" s="10">
        <f>3/24000000*OO[[#This Row],[78 (28JUN1985 15:00:00)-Water Temperature (C)]]*OO[[#This Row],[20]]</f>
        <v>4.0665728214624999E-5</v>
      </c>
      <c r="W96" s="10">
        <f>3/24000000*OO[[#This Row],[79 (28JUN1985 18:00:00)-Water Temperature (C)]]*OO[[#This Row],[21]]</f>
        <v>3.7797162146774995E-5</v>
      </c>
      <c r="X96" s="10">
        <f>3/24000000*OO[[#This Row],[80 (28JUN1985 21:00:00)-Water Temperature (C)]]*OO[[#This Row],[22]]</f>
        <v>3.3262457296874997E-5</v>
      </c>
      <c r="Y96" s="10">
        <f>3/24000000*OO[[#This Row],[81 (29JUN1985 00:00:00)-Water Temperature (C)]]*OO[[#This Row],[23]]</f>
        <v>2.9029546337500003E-5</v>
      </c>
      <c r="Z96" s="10">
        <f>3/24000000*OO[[#This Row],[82 (29JUN1985 03:00:00)-Water Temperature (C)]]*OO[[#This Row],[24]]</f>
        <v>2.5703260600499999E-5</v>
      </c>
      <c r="AA96" s="10">
        <f>3/24000000*OO[[#This Row],[83 (29JUN1985 06:00:00)-Water Temperature (C)]]*OO[[#This Row],[25]]</f>
        <v>2.2448212297949998E-5</v>
      </c>
      <c r="AB96" s="10">
        <f>3/24000000*OO[[#This Row],[84 (29JUN1985 09:00:00)-Water Temperature (C)]]*OO[[#This Row],[26]]</f>
        <v>1.98982612928E-5</v>
      </c>
      <c r="AC96" s="10">
        <f>3/24000000*OO[[#This Row],[85 (29JUN1985 12:00:00)-Water Temperature (C)]]*OO[[#This Row],[27]]</f>
        <v>1.7582523126855001E-5</v>
      </c>
      <c r="AD96" s="10">
        <f>3/24000000*OO[[#This Row],[86 (29JUN1985 15:00:00)-Water Temperature (C)]]*OO[[#This Row],[28]]</f>
        <v>1.5060908317813748E-5</v>
      </c>
      <c r="AE96" s="10">
        <f>3/24000000*OO[[#This Row],[88 (29JUN1985 21:00:00)-Water Temperature (C)]]*OO[[#This Row],[30]]</f>
        <v>1.0814587730983749E-5</v>
      </c>
      <c r="AF96" s="10">
        <f>3/24000000*OO[[#This Row],[88 (29JUN1985 21:00:00)-Water Temperature (C)]]*OO[[#This Row],[30]]</f>
        <v>1.0814587730983749E-5</v>
      </c>
      <c r="AG96" s="10">
        <f>3/24000000*OO[[#This Row],[89 (30JUN1985 00:00:00)-Water Temperature (C)]]*OO[[#This Row],[31]]</f>
        <v>9.0618162360249996E-6</v>
      </c>
      <c r="AH96" s="10">
        <f>3/24000000*OO[[#This Row],[90 (30JUN1985 03:00:00)-Water Temperature (C)]]*OO[[#This Row],[32]]</f>
        <v>7.7275838808299994E-6</v>
      </c>
      <c r="AI96" s="10">
        <f>3/24000000*OO[[#This Row],[91 (30JUN1985 06:00:00)-Water Temperature (C)]]*OO[[#This Row],[33]]</f>
        <v>6.5485818589599987E-6</v>
      </c>
      <c r="AJ96" s="10">
        <f>3/24000000*OO[[#This Row],[92 (30JUN1985 09:00:00)-Water Temperature (C)]]*OO[[#This Row],[34]]</f>
        <v>5.4633472628874995E-6</v>
      </c>
      <c r="AK96" s="10">
        <f>3/24000000*OO[[#This Row],[93 (30JUN1985 12:00:00)-Water Temperature (C)]]*OO[[#This Row],[35]]</f>
        <v>4.3412069417187495E-6</v>
      </c>
      <c r="AL96" s="10">
        <f>3/24000000*OO[[#This Row],[94 (30JUN1985 15:00:00)-Water Temperature (C)]]*OO[[#This Row],[36]]</f>
        <v>3.2899380249225005E-6</v>
      </c>
      <c r="AM96" s="10">
        <f>3/24000000*OO[[#This Row],[95 (30JUN1985 18:00:00)-Water Temperature (C)]]*OO[[#This Row],[37]]</f>
        <v>2.4626674309612498E-6</v>
      </c>
      <c r="AN96" s="10">
        <f>3/24000000*OO[[#This Row],[96 (30JUN1985 21:00:00)-Water Temperature (C)]]*OO[[#This Row],[38]]</f>
        <v>1.85713614727625E-6</v>
      </c>
      <c r="AO96" s="10">
        <f>3/24000000*OO[[#This Row],[97 (01JUL1985 00:00:00)-Water Temperature (C)]]*OO[[#This Row],[39]]</f>
        <v>1.4767511444089998E-6</v>
      </c>
      <c r="AP96" s="10">
        <f>3/24000000*OO[[#This Row],[98 (01JUL1985 03:00:00)-Water Temperature (C)]]*OO[[#This Row],[40]]</f>
        <v>1.2586387653213749E-6</v>
      </c>
      <c r="AQ96" s="10">
        <f>3/24000000*OO[[#This Row],[99 (01JUL1985 06:00:00)-Water Temperature (C)]]*OO[[#This Row],[41]]</f>
        <v>1.1251114787881249E-6</v>
      </c>
      <c r="AR96" s="10">
        <f>3/24000000*OO[[#This Row],[100 (01JUL1985 09:00:00)-Water Temperature (C)]]*OO[[#This Row],[42]]</f>
        <v>1.0893834600701248E-6</v>
      </c>
      <c r="AS96" s="10">
        <f>3/24000000*OO[[#This Row],[101 (01JUL1985 12:00:00)-Water Temperature (C)]]*OO[[#This Row],[43]]</f>
        <v>1.0344068397E-6</v>
      </c>
      <c r="AT96" s="10">
        <f>3/24000000*OO[[#This Row],[102 (01JUL1985 15:00:00)-Water Temperature (C)]]*OO[[#This Row],[44]]</f>
        <v>9.6290148531500003E-7</v>
      </c>
      <c r="AU96" s="10">
        <f>3/24000000*OO[[#This Row],[103 (01JUL1985 18:00:00)-Water Temperature (C)]]*OO[[#This Row],[45]]</f>
        <v>8.9207107328124977E-7</v>
      </c>
      <c r="AV96" s="10">
        <f>3/24000000*OO[[#This Row],[104 (01JUL1985 21:00:00)-Water Temperature (C)]]*OO[[#This Row],[46]]</f>
        <v>8.1680947019200003E-7</v>
      </c>
      <c r="AW96" s="10">
        <f>3/24000000*OO[[#This Row],[105 (02JUL1985 00:00:00)-Water Temperature (C)]]*OO[[#This Row],[47]]</f>
        <v>7.4300392711999998E-7</v>
      </c>
      <c r="AX96" s="10">
        <f>3/24000000*OO[[#This Row],[106 (02JUL1985 03:00:00)-Water Temperature (C)]]*OO[[#This Row],[48]]</f>
        <v>6.8394694924999995E-7</v>
      </c>
      <c r="AY96" s="10">
        <f>3/24000000*OO[[#This Row],[107 (02JUL1985 06:00:00)-Water Temperature (C)]]*OO[[#This Row],[49]]</f>
        <v>6.5128672413862491E-7</v>
      </c>
      <c r="AZ96" s="10">
        <f>3/24000000*OO[[#This Row],[108 (02JUL1985 09:00:00)-Water Temperature (C)]]*OO[[#This Row],[50]]</f>
        <v>6.8087818416000005E-7</v>
      </c>
      <c r="BA96" s="10">
        <f>3/24000000*OO[[#This Row],[109 (02JUL1985 12:00:00)-Water Temperature (C)]]*OO[[#This Row],[51]]</f>
        <v>7.0354467244012496E-7</v>
      </c>
      <c r="BB96" s="10">
        <f>3/24000000*OO[[#This Row],[110 (02JUL1985 15:00:00)-Water Temperature (C)]]*OO[[#This Row],[52]]</f>
        <v>7.0403198764074998E-7</v>
      </c>
      <c r="BC96" s="10">
        <f>3/24000000*OO[[#This Row],[111 (02JUL1985 18:00:00)-Water Temperature (C)]]*OO[[#This Row],[53]]</f>
        <v>6.9579936077325011E-7</v>
      </c>
      <c r="BD96" s="10">
        <f>3/24000000*OO[[#This Row],[112 (02JUL1985 21:00:00)-Water Temperature (C)]]*OO[[#This Row],[54]]</f>
        <v>6.6045229780699998E-7</v>
      </c>
      <c r="BE96" s="10">
        <f>3/24000000*OO[[#This Row],[113 (03JUL1985 00:00:00)-Water Temperature (C)]]*OO[[#This Row],[55]]</f>
        <v>6.0536675016037493E-7</v>
      </c>
      <c r="BF96" s="10">
        <f>3/24000000*OO[[#This Row],[114 (03JUL1985 03:00:00)-Water Temperature (C)]]*OO[[#This Row],[56]]</f>
        <v>5.673820803487499E-7</v>
      </c>
      <c r="BG96" s="10">
        <f>3/24000000*OO[[#This Row],[115 (03JUL1985 06:00:00)-Water Temperature (C)]]*OO[[#This Row],[57]]</f>
        <v>5.4259571364112497E-7</v>
      </c>
      <c r="BH96" s="10">
        <f>3/24000000*OO[[#This Row],[116 (03JUL1985 09:00:00)-Water Temperature (C)]]*OO[[#This Row],[58]]</f>
        <v>5.5428094649450001E-7</v>
      </c>
      <c r="BI96" s="10">
        <f>3/24000000*OO[[#This Row],[117 (03JUL1985 12:00:00)-Water Temperature (C)]]*OO[[#This Row],[59]]</f>
        <v>5.6733778343549987E-7</v>
      </c>
      <c r="BJ96" s="10">
        <f>3/24000000*OO[[#This Row],[118 (03JUL1985 15:00:00)-Water Temperature (C)]]*OO[[#This Row],[60]]</f>
        <v>5.5804792697412494E-7</v>
      </c>
      <c r="BK96" s="10">
        <f>3/24000000*OO[[#This Row],[119 (03JUL1985 18:00:00)-Water Temperature (C)]]*OO[[#This Row],[61]]</f>
        <v>5.3926173123199995E-7</v>
      </c>
      <c r="BL96" s="10">
        <f>3/24000000*OO[[#This Row],[120 (03JUL1985 21:00:00)-Water Temperature (C)]]*OO[[#This Row],[62]]</f>
        <v>5.0185191694699996E-7</v>
      </c>
      <c r="BM96" s="10">
        <f>3/24000000*OO[[#This Row],[121 (04JUL1985 00:00:00)-Water Temperature (C)]]*OO[[#This Row],[63]]</f>
        <v>4.5877021310774995E-7</v>
      </c>
      <c r="BN96" s="10">
        <f>3/24000000*OO[[#This Row],[122 (04JUL1985 03:00:00)-Water Temperature (C)]]*OO[[#This Row],[64]]</f>
        <v>4.2919792316450003E-7</v>
      </c>
      <c r="BO96" s="10">
        <f>3/24000000*OO[[#This Row],[123 (04JUL1985 06:00:00)-Water Temperature (C)]]*OO[[#This Row],[65]]</f>
        <v>4.0825783816187506E-7</v>
      </c>
      <c r="BP96" s="10">
        <f>3/24000000*OO[[#This Row],[124 (04JUL1985 09:00:00)-Water Temperature (C)]]*OO[[#This Row],[66]]</f>
        <v>4.0616818446262501E-7</v>
      </c>
      <c r="BQ96" s="10">
        <f>3/24000000*OO[[#This Row],[125 (04JUL1985 12:00:00)-Water Temperature (C)]]*OO[[#This Row],[67]]</f>
        <v>3.9867245103087499E-7</v>
      </c>
      <c r="BR96" s="10">
        <f>3/24000000*OO[[#This Row],[126 (04JUL1985 15:00:00)-Water Temperature (C)]]*OO[[#This Row],[68]]</f>
        <v>3.8787217260875002E-7</v>
      </c>
      <c r="BS96" s="10">
        <f>3/24000000*OO[[#This Row],[127 (04JUL1985 18:00:00)-Water Temperature (C)]]*OO[[#This Row],[69]]</f>
        <v>3.6619093444625002E-7</v>
      </c>
      <c r="BT96" s="10">
        <f>3/24000000*OO[[#This Row],[128 (04JUL1985 21:00:00)-Water Temperature (C)]]*OO[[#This Row],[70]]</f>
        <v>3.3525415179425005E-7</v>
      </c>
      <c r="BU96" s="10">
        <f>3/24000000*OO[[#This Row],[129 (05JUL1985 00:00:00)-Water Temperature (C)]]*OO[[#This Row],[71]]</f>
        <v>3.07817785248E-7</v>
      </c>
      <c r="BV96" s="10">
        <f>3/24000000*OO[[#This Row],[130 (05JUL1985 03:00:00)-Water Temperature (C)]]*OO[[#This Row],[72]]</f>
        <v>2.8432715584862501E-7</v>
      </c>
      <c r="BW96" s="10">
        <f>3/24000000*OO[[#This Row],[131 (05JUL1985 06:00:00)-Water Temperature (C)]]*OO[[#This Row],[73]]</f>
        <v>2.6599062677424996E-7</v>
      </c>
      <c r="BX96" s="10">
        <f>3/24000000*OO[[#This Row],[132 (05JUL1985 09:00:00)-Water Temperature (C)]]*OO[[#This Row],[74]]</f>
        <v>2.6620088643999997E-7</v>
      </c>
      <c r="BY96" s="10">
        <f>3/24000000*OO[[#This Row],[133 (05JUL1985 12:00:00)-Water Temperature (C)]]*OO[[#This Row],[75]]</f>
        <v>2.6191088379749996E-7</v>
      </c>
      <c r="BZ96" s="10">
        <f>3/24000000*OO[[#This Row],[134 (05JUL1985 15:00:00)-Water Temperature (C)]]*OO[[#This Row],[76]]</f>
        <v>2.5521989821974997E-7</v>
      </c>
      <c r="CA96" s="10">
        <f>3/24000000*OO[[#This Row],[135 (05JUL1985 18:00:00)-Water Temperature (C)]]*OO[[#This Row],[77]]</f>
        <v>2.5009418953912497E-7</v>
      </c>
      <c r="CB96" s="10">
        <f>3/24000000*OO[[#This Row],[136 (05JUL1985 21:00:00)-Water Temperature (C)]]*OO[[#This Row],[78]]</f>
        <v>2.3610282129875005E-7</v>
      </c>
      <c r="CC96" s="10">
        <f>3/24000000*OO[[#This Row],[137 (06JUL1985 00:00:00)-Water Temperature (C)]]*OO[[#This Row],[79]]</f>
        <v>2.1881873658049999E-7</v>
      </c>
      <c r="CD96" s="10">
        <f>3/24000000*OO[[#This Row],[138 (06JUL1985 03:00:00)-Water Temperature (C)]]*OO[[#This Row],[80]]</f>
        <v>2.0717238595475001E-7</v>
      </c>
      <c r="CE96" s="10">
        <f>3/24000000*OO[[#This Row],[139 (06JUL1985 06:00:00)-Water Temperature (C)]]*OO[[#This Row],[81]]</f>
        <v>2.0332779784625001E-7</v>
      </c>
      <c r="CF96" s="10">
        <f>3/24000000*OO[[#This Row],[140 (06JUL1985 09:00:00)-Water Temperature (C)]]*OO[[#This Row],[82]]</f>
        <v>2.1722191208999996E-7</v>
      </c>
      <c r="CG96" s="10">
        <f>3/24000000*OO[[#This Row],[141 (06JUL1985 12:00:00)-Water Temperature (C)]]*OO[[#This Row],[83]]</f>
        <v>2.2595274796637496E-7</v>
      </c>
      <c r="CH96" s="10">
        <f>3/24000000*OO[[#This Row],[142 (06JUL1985 15:00:00)-Water Temperature (C)]]*OO[[#This Row],[84]]</f>
        <v>2.2943819090375003E-7</v>
      </c>
      <c r="CI96" s="10">
        <f>3/24000000*OO[[#This Row],[143 (06JUL1985 18:00:00)-Water Temperature (C)]]*OO[[#This Row],[85]]</f>
        <v>2.3504867801199999E-7</v>
      </c>
      <c r="CJ96" s="10">
        <f>3/24000000*OO[[#This Row],[144 (06JUL1985 21:00:00)-Water Temperature (C)]]*OO[[#This Row],[86]]</f>
        <v>2.2833242670712504E-7</v>
      </c>
      <c r="CK96" s="10">
        <f>3/24000000*OO[[#This Row],[145 (07JUL1985 00:00:00)-Water Temperature (C)]]*OO[[#This Row],[87]]</f>
        <v>2.1177145169124998E-7</v>
      </c>
      <c r="CL96" s="10">
        <f>3/24000000*OO[[#This Row],[146 (07JUL1985 03:00:00)-Water Temperature (C)]]*OO[[#This Row],[88]]</f>
        <v>2.0209257642037499E-7</v>
      </c>
      <c r="CM96" s="10">
        <f>3/24000000*OO[[#This Row],[147 (07JUL1985 06:00:00)-Water Temperature (C)]]*OO[[#This Row],[89]]</f>
        <v>1.9607587935812503E-7</v>
      </c>
      <c r="CN96" s="10">
        <f>3/24000000*OO[[#This Row],[148 (07JUL1985 09:00:00)-Water Temperature (C)]]*OO[[#This Row],[90]]</f>
        <v>1.9958405316354999E-7</v>
      </c>
      <c r="CO96" s="10">
        <f>3/24000000*OO[[#This Row],[149 (07JUL1985 12:00:00)-Water Temperature (C)]]*OO[[#This Row],[91]]</f>
        <v>1.9769956671959998E-7</v>
      </c>
      <c r="CP96" s="10">
        <f>3/24000000*OO[[#This Row],[150 (07JUL1985 15:00:00)-Water Temperature (C)]]*OO[[#This Row],[92]]</f>
        <v>1.8962207770972501E-7</v>
      </c>
      <c r="CQ96" s="10">
        <f>3/24000000*OO[[#This Row],[151 (07JUL1985 18:00:00)-Water Temperature (C)]]*OO[[#This Row],[93]]</f>
        <v>1.8237308437870001E-7</v>
      </c>
      <c r="CR96" s="10">
        <f>3/24000000*OO[[#This Row],[152 (07JUL1985 21:00:00)-Water Temperature (C)]]*OO[[#This Row],[94]]</f>
        <v>1.6964667246149996E-7</v>
      </c>
      <c r="CS96" s="10">
        <f>3/24000000*OO[[#This Row],[153 (08JUL1985 00:00:00)-Water Temperature (C)]]*OO[[#This Row],[95]]</f>
        <v>1.5503532421589999E-7</v>
      </c>
      <c r="CT96" s="10">
        <f>3/24000000*OO[[#This Row],[154 (08JUL1985 03:00:00)-Water Temperature (C)]]*OO[[#This Row],[96]]</f>
        <v>1.4508543487724999E-7</v>
      </c>
      <c r="CU96" s="10">
        <f>3/24000000*OO[[#This Row],[155 (08JUL1985 06:00:00)-Water Temperature (C)]]*OO[[#This Row],[97]]</f>
        <v>1.4003650850175001E-7</v>
      </c>
      <c r="CV96" s="10">
        <f>3/24000000*OO[[#This Row],[156 (08JUL1985 09:00:00)-Water Temperature (C)]]*OO[[#This Row],[98]]</f>
        <v>1.41311308927725E-7</v>
      </c>
      <c r="CW96" s="10">
        <f>3/24000000*OO[[#This Row],[157 (08JUL1985 12:00:00)-Water Temperature (C)]]*OO[[#This Row],[99]]</f>
        <v>1.4995929084672499E-7</v>
      </c>
    </row>
    <row r="97" spans="1:101" x14ac:dyDescent="0.35">
      <c r="A97" t="s">
        <v>102</v>
      </c>
      <c r="B97">
        <v>833.72249999999997</v>
      </c>
      <c r="C97" s="10">
        <f>3/24*OO[[#This Row],[59 (26JUN1985 06:00:00)-Water Temperature (C)]]*OO[[#This Row],[1]]/SUM(OO[1])</f>
        <v>0</v>
      </c>
      <c r="D97" s="10">
        <f>3/24*OO[[#This Row],[60 (26JUN1985 09:00:00)-Water Temperature (C)]]*OO[[#This Row],[2]]/SUM(OO[2])</f>
        <v>1.235772476804573E-29</v>
      </c>
      <c r="E97" s="10">
        <f>3/24*OO[[#This Row],[61 (26JUN1985 12:00:00)-Water Temperature (C)]]*OO[[#This Row],[3]]/SUM(OO[3])</f>
        <v>5.488587752676892E-18</v>
      </c>
      <c r="F97" s="10">
        <f>3/24*OO[[#This Row],[62 (26JUN1985 15:00:00)-Water Temperature (C)]]*OO[[#This Row],[4]]/SUM(OO[4])</f>
        <v>2.304244792510977E-8</v>
      </c>
      <c r="G97" s="10">
        <f>3/24*OO[[#This Row],[63 (26JUN1985 18:00:00)-Water Temperature (C)]]*OO[[#This Row],[5]]/SUM(OO[5])</f>
        <v>1.4449322242387485E-4</v>
      </c>
      <c r="H97" s="10">
        <f>3/24*OO[[#This Row],[64 (26JUN1985 21:00:00)-Water Temperature (C)]]*OO[[#This Row],[6]]/SUM(OO[6])</f>
        <v>6.8064141068757585E-3</v>
      </c>
      <c r="I97" s="10">
        <f>3/24*OO[[#This Row],[65 (27JUN1985 00:00:00)-Water Temperature (C)]]*OO[[#This Row],[7]]/SUM(OO[7])</f>
        <v>3.3826857308961462E-2</v>
      </c>
      <c r="J97" s="10">
        <f>3/24*OO[[#This Row],[66 (27JUN1985 03:00:00)-Water Temperature (C)]]*OO[[#This Row],[8]]/SUM(OO[8])</f>
        <v>4.3409050682108055E-2</v>
      </c>
      <c r="K97" s="10">
        <f>3/24*OO[[#This Row],[67 (27JUN1985 06:00:00)-Water Temperature (C)]]*OO[[#This Row],[9]]/SUM(OO[9])</f>
        <v>2.285795457776587E-2</v>
      </c>
      <c r="L97" s="10">
        <f>3/24*OO[[#This Row],[68 (27JUN1985 09:00:00)-Water Temperature (C)]]*OO[[#This Row],[10]]/SUM(OO[10])</f>
        <v>6.7522045387257102E-3</v>
      </c>
      <c r="M97" s="10">
        <f>3/24*OO[[#This Row],[69 (27JUN1985 12:00:00)-Water Temperature (C)]]*OO[[#This Row],[11]]/SUM(OO[11])</f>
        <v>1.4492417824683364E-3</v>
      </c>
      <c r="N97" s="10">
        <f>3/24*OO[[#This Row],[70 (27JUN1985 15:00:00)-Water Temperature (C)]]*OO[[#This Row],[12]]/SUM(OO[12])</f>
        <v>2.6239196022055509E-4</v>
      </c>
      <c r="O97" s="10">
        <f>3/24*OO[[#This Row],[71 (27JUN1985 18:00:00)-Water Temperature (C)]]*OO[[#This Row],[13]]/SUM(OO[13])</f>
        <v>6.1706073582176154E-5</v>
      </c>
      <c r="P97" s="10">
        <f>3/24*OO[[#This Row],[72 (27JUN1985 21:00:00)-Water Temperature (C)]]*OO[[#This Row],[14]]/SUM(OO[14])</f>
        <v>2.9935976117948091E-5</v>
      </c>
      <c r="Q97" s="10">
        <f>3/24*OO[[#This Row],[73 (28JUN1985 00:00:00)-Water Temperature (C)]]*OO[[#This Row],[15]]/SUM(OO[15])</f>
        <v>2.2987871202807028E-5</v>
      </c>
      <c r="R97" s="10">
        <f>3/24*OO[[#This Row],[74 (28JUN1985 03:00:00)-Water Temperature (C)]]*OO[[#This Row],[16]]/SUM(OO[16])</f>
        <v>2.1447013036950032E-5</v>
      </c>
      <c r="S97" s="10">
        <f>3/24*OO[[#This Row],[75 (28JUN1985 06:00:00)-Water Temperature (C)]]*OO[[#This Row],[17]]/SUM(OO[17])</f>
        <v>2.2324631118685228E-5</v>
      </c>
      <c r="T97" s="10">
        <f>3/24*OO[[#This Row],[76 (28JUN1985 09:00:00)-Water Temperature (C)]]*OO[[#This Row],[18]]/SUM(OO[18])</f>
        <v>2.4373307663046676E-5</v>
      </c>
      <c r="U97" s="10">
        <f>3/24*OO[[#This Row],[77 (28JUN1985 12:00:00)-Water Temperature (C)]]*OO[[#This Row],[19]]/SUM(OO[19])</f>
        <v>2.5740872143925609E-5</v>
      </c>
      <c r="V97" s="10">
        <f>3/24000000*OO[[#This Row],[78 (28JUN1985 15:00:00)-Water Temperature (C)]]*OO[[#This Row],[20]]</f>
        <v>2.5590722115887503E-5</v>
      </c>
      <c r="W97" s="10">
        <f>3/24000000*OO[[#This Row],[79 (28JUN1985 18:00:00)-Water Temperature (C)]]*OO[[#This Row],[21]]</f>
        <v>2.3851430722875002E-5</v>
      </c>
      <c r="X97" s="10">
        <f>3/24000000*OO[[#This Row],[80 (28JUN1985 21:00:00)-Water Temperature (C)]]*OO[[#This Row],[22]]</f>
        <v>2.1003178294762501E-5</v>
      </c>
      <c r="Y97" s="10">
        <f>3/24000000*OO[[#This Row],[81 (29JUN1985 00:00:00)-Water Temperature (C)]]*OO[[#This Row],[23]]</f>
        <v>1.8298325372E-5</v>
      </c>
      <c r="Z97" s="10">
        <f>3/24000000*OO[[#This Row],[82 (29JUN1985 03:00:00)-Water Temperature (C)]]*OO[[#This Row],[24]]</f>
        <v>1.6204962048397502E-5</v>
      </c>
      <c r="AA97" s="10">
        <f>3/24000000*OO[[#This Row],[83 (29JUN1985 06:00:00)-Water Temperature (C)]]*OO[[#This Row],[25]]</f>
        <v>1.4187327997862501E-5</v>
      </c>
      <c r="AB97" s="10">
        <f>3/24000000*OO[[#This Row],[84 (29JUN1985 09:00:00)-Water Temperature (C)]]*OO[[#This Row],[26]]</f>
        <v>1.25975945994175E-5</v>
      </c>
      <c r="AC97" s="10">
        <f>3/24000000*OO[[#This Row],[85 (29JUN1985 12:00:00)-Water Temperature (C)]]*OO[[#This Row],[27]]</f>
        <v>1.1160478638224998E-5</v>
      </c>
      <c r="AD97" s="10">
        <f>3/24000000*OO[[#This Row],[86 (29JUN1985 15:00:00)-Water Temperature (C)]]*OO[[#This Row],[28]]</f>
        <v>9.5721009570000002E-6</v>
      </c>
      <c r="AE97" s="10">
        <f>3/24000000*OO[[#This Row],[88 (29JUN1985 21:00:00)-Water Temperature (C)]]*OO[[#This Row],[30]]</f>
        <v>6.8658930384449999E-6</v>
      </c>
      <c r="AF97" s="10">
        <f>3/24000000*OO[[#This Row],[88 (29JUN1985 21:00:00)-Water Temperature (C)]]*OO[[#This Row],[30]]</f>
        <v>6.8658930384449999E-6</v>
      </c>
      <c r="AG97" s="10">
        <f>3/24000000*OO[[#This Row],[89 (30JUN1985 00:00:00)-Water Temperature (C)]]*OO[[#This Row],[31]]</f>
        <v>5.7420348858550006E-6</v>
      </c>
      <c r="AH97" s="10">
        <f>3/24000000*OO[[#This Row],[90 (30JUN1985 03:00:00)-Water Temperature (C)]]*OO[[#This Row],[32]]</f>
        <v>4.8910847515124997E-6</v>
      </c>
      <c r="AI97" s="10">
        <f>3/24000000*OO[[#This Row],[91 (30JUN1985 06:00:00)-Water Temperature (C)]]*OO[[#This Row],[33]]</f>
        <v>4.1566012503262494E-6</v>
      </c>
      <c r="AJ97" s="10">
        <f>3/24000000*OO[[#This Row],[92 (30JUN1985 09:00:00)-Water Temperature (C)]]*OO[[#This Row],[34]]</f>
        <v>3.486879666985E-6</v>
      </c>
      <c r="AK97" s="10">
        <f>3/24000000*OO[[#This Row],[93 (30JUN1985 12:00:00)-Water Temperature (C)]]*OO[[#This Row],[35]]</f>
        <v>2.7893685666899999E-6</v>
      </c>
      <c r="AL97" s="10">
        <f>3/24000000*OO[[#This Row],[94 (30JUN1985 15:00:00)-Water Temperature (C)]]*OO[[#This Row],[36]]</f>
        <v>2.1206967767574995E-6</v>
      </c>
      <c r="AM97" s="10">
        <f>3/24000000*OO[[#This Row],[95 (30JUN1985 18:00:00)-Water Temperature (C)]]*OO[[#This Row],[37]]</f>
        <v>1.584494267711875E-6</v>
      </c>
      <c r="AN97" s="10">
        <f>3/24000000*OO[[#This Row],[96 (30JUN1985 21:00:00)-Water Temperature (C)]]*OO[[#This Row],[38]]</f>
        <v>1.1885197013169999E-6</v>
      </c>
      <c r="AO97" s="10">
        <f>3/24000000*OO[[#This Row],[97 (01JUL1985 00:00:00)-Water Temperature (C)]]*OO[[#This Row],[39]]</f>
        <v>9.3812504138249992E-7</v>
      </c>
      <c r="AP97" s="10">
        <f>3/24000000*OO[[#This Row],[98 (01JUL1985 03:00:00)-Water Temperature (C)]]*OO[[#This Row],[40]]</f>
        <v>7.9530385807987494E-7</v>
      </c>
      <c r="AQ97" s="10">
        <f>3/24000000*OO[[#This Row],[99 (01JUL1985 06:00:00)-Water Temperature (C)]]*OO[[#This Row],[41]]</f>
        <v>7.0931165676999992E-7</v>
      </c>
      <c r="AR97" s="10">
        <f>3/24000000*OO[[#This Row],[100 (01JUL1985 09:00:00)-Water Temperature (C)]]*OO[[#This Row],[42]]</f>
        <v>6.8609397582374996E-7</v>
      </c>
      <c r="AS97" s="10">
        <f>3/24000000*OO[[#This Row],[101 (01JUL1985 12:00:00)-Water Temperature (C)]]*OO[[#This Row],[43]]</f>
        <v>6.5332499743187499E-7</v>
      </c>
      <c r="AT97" s="10">
        <f>3/24000000*OO[[#This Row],[102 (01JUL1985 15:00:00)-Water Temperature (C)]]*OO[[#This Row],[44]]</f>
        <v>6.0768313402550007E-7</v>
      </c>
      <c r="AU97" s="10">
        <f>3/24000000*OO[[#This Row],[103 (01JUL1985 18:00:00)-Water Temperature (C)]]*OO[[#This Row],[45]]</f>
        <v>5.6229520000500009E-7</v>
      </c>
      <c r="AV97" s="10">
        <f>3/24000000*OO[[#This Row],[104 (01JUL1985 21:00:00)-Water Temperature (C)]]*OO[[#This Row],[46]]</f>
        <v>5.1444140848349992E-7</v>
      </c>
      <c r="AW97" s="10">
        <f>3/24000000*OO[[#This Row],[105 (02JUL1985 00:00:00)-Water Temperature (C)]]*OO[[#This Row],[47]]</f>
        <v>4.6748073667749996E-7</v>
      </c>
      <c r="AX97" s="10">
        <f>3/24000000*OO[[#This Row],[106 (02JUL1985 03:00:00)-Water Temperature (C)]]*OO[[#This Row],[48]]</f>
        <v>4.2967236343525E-7</v>
      </c>
      <c r="AY97" s="10">
        <f>3/24000000*OO[[#This Row],[107 (02JUL1985 06:00:00)-Water Temperature (C)]]*OO[[#This Row],[49]]</f>
        <v>4.0815374592037498E-7</v>
      </c>
      <c r="AZ97" s="10">
        <f>3/24000000*OO[[#This Row],[108 (02JUL1985 09:00:00)-Water Temperature (C)]]*OO[[#This Row],[50]]</f>
        <v>4.2576164778049995E-7</v>
      </c>
      <c r="BA97" s="10">
        <f>3/24000000*OO[[#This Row],[109 (02JUL1985 12:00:00)-Water Temperature (C)]]*OO[[#This Row],[51]]</f>
        <v>4.4125858286500001E-7</v>
      </c>
      <c r="BB97" s="10">
        <f>3/24000000*OO[[#This Row],[110 (02JUL1985 15:00:00)-Water Temperature (C)]]*OO[[#This Row],[52]]</f>
        <v>4.4221446590049993E-7</v>
      </c>
      <c r="BC97" s="10">
        <f>3/24000000*OO[[#This Row],[111 (02JUL1985 18:00:00)-Water Temperature (C)]]*OO[[#This Row],[53]]</f>
        <v>4.3735514619224997E-7</v>
      </c>
      <c r="BD97" s="10">
        <f>3/24000000*OO[[#This Row],[112 (02JUL1985 21:00:00)-Water Temperature (C)]]*OO[[#This Row],[54]]</f>
        <v>4.1563092059775001E-7</v>
      </c>
      <c r="BE97" s="10">
        <f>3/24000000*OO[[#This Row],[113 (03JUL1985 00:00:00)-Water Temperature (C)]]*OO[[#This Row],[55]]</f>
        <v>3.8052812577112499E-7</v>
      </c>
      <c r="BF97" s="10">
        <f>3/24000000*OO[[#This Row],[114 (03JUL1985 03:00:00)-Water Temperature (C)]]*OO[[#This Row],[56]]</f>
        <v>3.5584977847262494E-7</v>
      </c>
      <c r="BG97" s="10">
        <f>3/24000000*OO[[#This Row],[115 (03JUL1985 06:00:00)-Water Temperature (C)]]*OO[[#This Row],[57]]</f>
        <v>3.4000072811249997E-7</v>
      </c>
      <c r="BH97" s="10">
        <f>3/24000000*OO[[#This Row],[116 (03JUL1985 09:00:00)-Water Temperature (C)]]*OO[[#This Row],[58]]</f>
        <v>3.4708379945525001E-7</v>
      </c>
      <c r="BI97" s="10">
        <f>3/24000000*OO[[#This Row],[117 (03JUL1985 12:00:00)-Water Temperature (C)]]*OO[[#This Row],[59]]</f>
        <v>3.5635013687087497E-7</v>
      </c>
      <c r="BJ97" s="10">
        <f>3/24000000*OO[[#This Row],[118 (03JUL1985 15:00:00)-Water Temperature (C)]]*OO[[#This Row],[60]]</f>
        <v>3.5132296421374993E-7</v>
      </c>
      <c r="BK97" s="10">
        <f>3/24000000*OO[[#This Row],[119 (03JUL1985 18:00:00)-Water Temperature (C)]]*OO[[#This Row],[61]]</f>
        <v>3.3953703352350005E-7</v>
      </c>
      <c r="BL97" s="10">
        <f>3/24000000*OO[[#This Row],[120 (03JUL1985 21:00:00)-Water Temperature (C)]]*OO[[#This Row],[62]]</f>
        <v>3.1613319565025E-7</v>
      </c>
      <c r="BM97" s="10">
        <f>3/24000000*OO[[#This Row],[121 (04JUL1985 00:00:00)-Water Temperature (C)]]*OO[[#This Row],[63]]</f>
        <v>2.8848249078550001E-7</v>
      </c>
      <c r="BN97" s="10">
        <f>3/24000000*OO[[#This Row],[122 (04JUL1985 03:00:00)-Water Temperature (C)]]*OO[[#This Row],[64]]</f>
        <v>2.6941693794299997E-7</v>
      </c>
      <c r="BO97" s="10">
        <f>3/24000000*OO[[#This Row],[123 (04JUL1985 06:00:00)-Water Temperature (C)]]*OO[[#This Row],[65]]</f>
        <v>2.560872592595E-7</v>
      </c>
      <c r="BP97" s="10">
        <f>3/24000000*OO[[#This Row],[124 (04JUL1985 09:00:00)-Water Temperature (C)]]*OO[[#This Row],[66]]</f>
        <v>2.5451832056899991E-7</v>
      </c>
      <c r="BQ97" s="10">
        <f>3/24000000*OO[[#This Row],[125 (04JUL1985 12:00:00)-Water Temperature (C)]]*OO[[#This Row],[67]]</f>
        <v>2.5038929202950002E-7</v>
      </c>
      <c r="BR97" s="10">
        <f>3/24000000*OO[[#This Row],[126 (04JUL1985 15:00:00)-Water Temperature (C)]]*OO[[#This Row],[68]]</f>
        <v>2.4370838803500002E-7</v>
      </c>
      <c r="BS97" s="10">
        <f>3/24000000*OO[[#This Row],[127 (04JUL1985 18:00:00)-Water Temperature (C)]]*OO[[#This Row],[69]]</f>
        <v>2.3048764487062501E-7</v>
      </c>
      <c r="BT97" s="10">
        <f>3/24000000*OO[[#This Row],[128 (04JUL1985 21:00:00)-Water Temperature (C)]]*OO[[#This Row],[70]]</f>
        <v>2.1108797148224999E-7</v>
      </c>
      <c r="BU97" s="10">
        <f>3/24000000*OO[[#This Row],[129 (05JUL1985 00:00:00)-Water Temperature (C)]]*OO[[#This Row],[71]]</f>
        <v>1.9368427844937499E-7</v>
      </c>
      <c r="BV97" s="10">
        <f>3/24000000*OO[[#This Row],[130 (05JUL1985 03:00:00)-Water Temperature (C)]]*OO[[#This Row],[72]]</f>
        <v>1.7881124717749998E-7</v>
      </c>
      <c r="BW97" s="10">
        <f>3/24000000*OO[[#This Row],[131 (05JUL1985 06:00:00)-Water Temperature (C)]]*OO[[#This Row],[73]]</f>
        <v>1.6706287631409998E-7</v>
      </c>
      <c r="BX97" s="10">
        <f>3/24000000*OO[[#This Row],[132 (05JUL1985 09:00:00)-Water Temperature (C)]]*OO[[#This Row],[74]]</f>
        <v>1.6686609826809997E-7</v>
      </c>
      <c r="BY97" s="10">
        <f>3/24000000*OO[[#This Row],[133 (05JUL1985 12:00:00)-Water Temperature (C)]]*OO[[#This Row],[75]]</f>
        <v>1.6455181678331251E-7</v>
      </c>
      <c r="BZ97" s="10">
        <f>3/24000000*OO[[#This Row],[134 (05JUL1985 15:00:00)-Water Temperature (C)]]*OO[[#This Row],[76]]</f>
        <v>1.6026212132387498E-7</v>
      </c>
      <c r="CA97" s="10">
        <f>3/24000000*OO[[#This Row],[135 (05JUL1985 18:00:00)-Water Temperature (C)]]*OO[[#This Row],[77]]</f>
        <v>1.5712167159400001E-7</v>
      </c>
      <c r="CB97" s="10">
        <f>3/24000000*OO[[#This Row],[136 (05JUL1985 21:00:00)-Water Temperature (C)]]*OO[[#This Row],[78]]</f>
        <v>1.48484240971675E-7</v>
      </c>
      <c r="CC97" s="10">
        <f>3/24000000*OO[[#This Row],[137 (06JUL1985 00:00:00)-Water Temperature (C)]]*OO[[#This Row],[79]]</f>
        <v>1.3740950193912502E-7</v>
      </c>
      <c r="CD97" s="10">
        <f>3/24000000*OO[[#This Row],[138 (06JUL1985 03:00:00)-Water Temperature (C)]]*OO[[#This Row],[80]]</f>
        <v>1.2982747205009999E-7</v>
      </c>
      <c r="CE97" s="10">
        <f>3/24000000*OO[[#This Row],[139 (06JUL1985 06:00:00)-Water Temperature (C)]]*OO[[#This Row],[81]]</f>
        <v>1.2717408090337501E-7</v>
      </c>
      <c r="CF97" s="10">
        <f>3/24000000*OO[[#This Row],[140 (06JUL1985 09:00:00)-Water Temperature (C)]]*OO[[#This Row],[82]]</f>
        <v>1.3574087094239999E-7</v>
      </c>
      <c r="CG97" s="10">
        <f>3/24000000*OO[[#This Row],[141 (06JUL1985 12:00:00)-Water Temperature (C)]]*OO[[#This Row],[83]]</f>
        <v>1.4172590265399998E-7</v>
      </c>
      <c r="CH97" s="10">
        <f>3/24000000*OO[[#This Row],[142 (06JUL1985 15:00:00)-Water Temperature (C)]]*OO[[#This Row],[84]]</f>
        <v>1.43956563690625E-7</v>
      </c>
      <c r="CI97" s="10">
        <f>3/24000000*OO[[#This Row],[143 (06JUL1985 18:00:00)-Water Temperature (C)]]*OO[[#This Row],[85]]</f>
        <v>1.4749177421789998E-7</v>
      </c>
      <c r="CJ97" s="10">
        <f>3/24000000*OO[[#This Row],[144 (06JUL1985 21:00:00)-Water Temperature (C)]]*OO[[#This Row],[86]]</f>
        <v>1.4353035294531245E-7</v>
      </c>
      <c r="CK97" s="10">
        <f>3/24000000*OO[[#This Row],[145 (07JUL1985 00:00:00)-Water Temperature (C)]]*OO[[#This Row],[87]]</f>
        <v>1.3295530528706249E-7</v>
      </c>
      <c r="CL97" s="10">
        <f>3/24000000*OO[[#This Row],[146 (07JUL1985 03:00:00)-Water Temperature (C)]]*OO[[#This Row],[88]]</f>
        <v>1.2659599030574998E-7</v>
      </c>
      <c r="CM97" s="10">
        <f>3/24000000*OO[[#This Row],[147 (07JUL1985 06:00:00)-Water Temperature (C)]]*OO[[#This Row],[89]]</f>
        <v>1.2285968124631251E-7</v>
      </c>
      <c r="CN97" s="10">
        <f>3/24000000*OO[[#This Row],[148 (07JUL1985 09:00:00)-Water Temperature (C)]]*OO[[#This Row],[90]]</f>
        <v>1.2520884873944999E-7</v>
      </c>
      <c r="CO97" s="10">
        <f>3/24000000*OO[[#This Row],[149 (07JUL1985 12:00:00)-Water Temperature (C)]]*OO[[#This Row],[91]]</f>
        <v>1.24482534631625E-7</v>
      </c>
      <c r="CP97" s="10">
        <f>3/24000000*OO[[#This Row],[150 (07JUL1985 15:00:00)-Water Temperature (C)]]*OO[[#This Row],[92]]</f>
        <v>1.1950485608445002E-7</v>
      </c>
      <c r="CQ97" s="10">
        <f>3/24000000*OO[[#This Row],[151 (07JUL1985 18:00:00)-Water Temperature (C)]]*OO[[#This Row],[93]]</f>
        <v>1.1484329586042499E-7</v>
      </c>
      <c r="CR97" s="10">
        <f>3/24000000*OO[[#This Row],[152 (07JUL1985 21:00:00)-Water Temperature (C)]]*OO[[#This Row],[94]]</f>
        <v>1.0688989409457499E-7</v>
      </c>
      <c r="CS97" s="10">
        <f>3/24000000*OO[[#This Row],[153 (08JUL1985 00:00:00)-Water Temperature (C)]]*OO[[#This Row],[95]]</f>
        <v>9.7542391618349989E-8</v>
      </c>
      <c r="CT97" s="10">
        <f>3/24000000*OO[[#This Row],[154 (08JUL1985 03:00:00)-Water Temperature (C)]]*OO[[#This Row],[96]]</f>
        <v>9.1081152837937496E-8</v>
      </c>
      <c r="CU97" s="10">
        <f>3/24000000*OO[[#This Row],[155 (08JUL1985 06:00:00)-Water Temperature (C)]]*OO[[#This Row],[97]]</f>
        <v>8.7679499661974986E-8</v>
      </c>
      <c r="CV97" s="10">
        <f>3/24000000*OO[[#This Row],[156 (08JUL1985 09:00:00)-Water Temperature (C)]]*OO[[#This Row],[98]]</f>
        <v>8.8246783351124991E-8</v>
      </c>
      <c r="CW97" s="10">
        <f>3/24000000*OO[[#This Row],[157 (08JUL1985 12:00:00)-Water Temperature (C)]]*OO[[#This Row],[99]]</f>
        <v>9.3629441330937489E-8</v>
      </c>
    </row>
    <row r="98" spans="1:101" x14ac:dyDescent="0.35">
      <c r="A98" t="s">
        <v>103</v>
      </c>
      <c r="B98">
        <v>843.96370000000002</v>
      </c>
      <c r="C98" s="10">
        <f>3/24*OO[[#This Row],[59 (26JUN1985 06:00:00)-Water Temperature (C)]]*OO[[#This Row],[1]]/SUM(OO[1])</f>
        <v>0</v>
      </c>
      <c r="D98" s="10">
        <f>3/24*OO[[#This Row],[60 (26JUN1985 09:00:00)-Water Temperature (C)]]*OO[[#This Row],[2]]/SUM(OO[2])</f>
        <v>1.8892929229391236E-30</v>
      </c>
      <c r="E98" s="10">
        <f>3/24*OO[[#This Row],[61 (26JUN1985 12:00:00)-Water Temperature (C)]]*OO[[#This Row],[3]]/SUM(OO[3])</f>
        <v>9.8776297460980149E-19</v>
      </c>
      <c r="F98" s="10">
        <f>3/24*OO[[#This Row],[62 (26JUN1985 15:00:00)-Water Temperature (C)]]*OO[[#This Row],[4]]/SUM(OO[4])</f>
        <v>1.0781107032701909E-8</v>
      </c>
      <c r="G98" s="10">
        <f>3/24*OO[[#This Row],[63 (26JUN1985 18:00:00)-Water Temperature (C)]]*OO[[#This Row],[5]]/SUM(OO[5])</f>
        <v>1.0841908701568363E-4</v>
      </c>
      <c r="H98" s="10">
        <f>3/24*OO[[#This Row],[64 (26JUN1985 21:00:00)-Water Temperature (C)]]*OO[[#This Row],[6]]/SUM(OO[6])</f>
        <v>6.1357034822708684E-3</v>
      </c>
      <c r="I98" s="10">
        <f>3/24*OO[[#This Row],[65 (27JUN1985 00:00:00)-Water Temperature (C)]]*OO[[#This Row],[7]]/SUM(OO[7])</f>
        <v>3.4202707786013392E-2</v>
      </c>
      <c r="J98" s="10">
        <f>3/24*OO[[#This Row],[66 (27JUN1985 03:00:00)-Water Temperature (C)]]*OO[[#This Row],[8]]/SUM(OO[8])</f>
        <v>4.7620807809855822E-2</v>
      </c>
      <c r="K98" s="10">
        <f>3/24*OO[[#This Row],[67 (27JUN1985 06:00:00)-Water Temperature (C)]]*OO[[#This Row],[9]]/SUM(OO[9])</f>
        <v>2.6565358396041613E-2</v>
      </c>
      <c r="L98" s="10">
        <f>3/24*OO[[#This Row],[68 (27JUN1985 09:00:00)-Water Temperature (C)]]*OO[[#This Row],[10]]/SUM(OO[10])</f>
        <v>8.1676010729707076E-3</v>
      </c>
      <c r="M98" s="10">
        <f>3/24*OO[[#This Row],[69 (27JUN1985 12:00:00)-Water Temperature (C)]]*OO[[#This Row],[11]]/SUM(OO[11])</f>
        <v>1.7946814672812426E-3</v>
      </c>
      <c r="N98" s="10">
        <f>3/24*OO[[#This Row],[70 (27JUN1985 15:00:00)-Water Temperature (C)]]*OO[[#This Row],[12]]/SUM(OO[12])</f>
        <v>3.259329143666124E-4</v>
      </c>
      <c r="O98" s="10">
        <f>3/24*OO[[#This Row],[71 (27JUN1985 18:00:00)-Water Temperature (C)]]*OO[[#This Row],[13]]/SUM(OO[13])</f>
        <v>7.3227749087463468E-5</v>
      </c>
      <c r="P98" s="10">
        <f>3/24*OO[[#This Row],[72 (27JUN1985 21:00:00)-Water Temperature (C)]]*OO[[#This Row],[14]]/SUM(OO[14])</f>
        <v>3.3378794917157331E-5</v>
      </c>
      <c r="Q98" s="10">
        <f>3/24*OO[[#This Row],[73 (28JUN1985 00:00:00)-Water Temperature (C)]]*OO[[#This Row],[15]]/SUM(OO[15])</f>
        <v>2.4965170145477767E-5</v>
      </c>
      <c r="R98" s="10">
        <f>3/24*OO[[#This Row],[74 (28JUN1985 03:00:00)-Water Temperature (C)]]*OO[[#This Row],[16]]/SUM(OO[16])</f>
        <v>2.2958655801575133E-5</v>
      </c>
      <c r="S98" s="10">
        <f>3/24*OO[[#This Row],[75 (28JUN1985 06:00:00)-Water Temperature (C)]]*OO[[#This Row],[17]]/SUM(OO[17])</f>
        <v>2.372219341191125E-5</v>
      </c>
      <c r="T98" s="10">
        <f>3/24*OO[[#This Row],[76 (28JUN1985 09:00:00)-Water Temperature (C)]]*OO[[#This Row],[18]]/SUM(OO[18])</f>
        <v>2.5889053156180703E-5</v>
      </c>
      <c r="U98" s="10">
        <f>3/24*OO[[#This Row],[77 (28JUN1985 12:00:00)-Water Temperature (C)]]*OO[[#This Row],[19]]/SUM(OO[19])</f>
        <v>2.7448286711125455E-5</v>
      </c>
      <c r="V98" s="10">
        <f>3/24000000*OO[[#This Row],[78 (28JUN1985 15:00:00)-Water Temperature (C)]]*OO[[#This Row],[20]]</f>
        <v>2.7355352270399999E-5</v>
      </c>
      <c r="W98" s="10">
        <f>3/24000000*OO[[#This Row],[79 (28JUN1985 18:00:00)-Water Temperature (C)]]*OO[[#This Row],[21]]</f>
        <v>2.5492867122449998E-5</v>
      </c>
      <c r="X98" s="10">
        <f>3/24000000*OO[[#This Row],[80 (28JUN1985 21:00:00)-Water Temperature (C)]]*OO[[#This Row],[22]]</f>
        <v>2.2384252121100003E-5</v>
      </c>
      <c r="Y98" s="10">
        <f>3/24000000*OO[[#This Row],[81 (29JUN1985 00:00:00)-Water Temperature (C)]]*OO[[#This Row],[23]]</f>
        <v>1.9405406058325E-5</v>
      </c>
      <c r="Z98" s="10">
        <f>3/24000000*OO[[#This Row],[82 (29JUN1985 03:00:00)-Water Temperature (C)]]*OO[[#This Row],[24]]</f>
        <v>1.71258204791325E-5</v>
      </c>
      <c r="AA98" s="10">
        <f>3/24000000*OO[[#This Row],[83 (29JUN1985 06:00:00)-Water Temperature (C)]]*OO[[#This Row],[25]]</f>
        <v>1.498938304538E-5</v>
      </c>
      <c r="AB98" s="10">
        <f>3/24000000*OO[[#This Row],[84 (29JUN1985 09:00:00)-Water Temperature (C)]]*OO[[#This Row],[26]]</f>
        <v>1.330073734215E-5</v>
      </c>
      <c r="AC98" s="10">
        <f>3/24000000*OO[[#This Row],[85 (29JUN1985 12:00:00)-Water Temperature (C)]]*OO[[#This Row],[27]]</f>
        <v>1.1779516717844998E-5</v>
      </c>
      <c r="AD98" s="10">
        <f>3/24000000*OO[[#This Row],[86 (29JUN1985 15:00:00)-Water Temperature (C)]]*OO[[#This Row],[28]]</f>
        <v>1.0088120744675E-5</v>
      </c>
      <c r="AE98" s="10">
        <f>3/24000000*OO[[#This Row],[88 (29JUN1985 21:00:00)-Water Temperature (C)]]*OO[[#This Row],[30]]</f>
        <v>7.1853189760362503E-6</v>
      </c>
      <c r="AF98" s="10">
        <f>3/24000000*OO[[#This Row],[88 (29JUN1985 21:00:00)-Water Temperature (C)]]*OO[[#This Row],[30]]</f>
        <v>7.1853189760362503E-6</v>
      </c>
      <c r="AG98" s="10">
        <f>3/24000000*OO[[#This Row],[89 (30JUN1985 00:00:00)-Water Temperature (C)]]*OO[[#This Row],[31]]</f>
        <v>5.9850721936949998E-6</v>
      </c>
      <c r="AH98" s="10">
        <f>3/24000000*OO[[#This Row],[90 (30JUN1985 03:00:00)-Water Temperature (C)]]*OO[[#This Row],[32]]</f>
        <v>5.0826900561874992E-6</v>
      </c>
      <c r="AI98" s="10">
        <f>3/24000000*OO[[#This Row],[91 (30JUN1985 06:00:00)-Water Temperature (C)]]*OO[[#This Row],[33]]</f>
        <v>4.3243715633037493E-6</v>
      </c>
      <c r="AJ98" s="10">
        <f>3/24000000*OO[[#This Row],[92 (30JUN1985 09:00:00)-Water Temperature (C)]]*OO[[#This Row],[34]]</f>
        <v>3.6451414039412497E-6</v>
      </c>
      <c r="AK98" s="10">
        <f>3/24000000*OO[[#This Row],[93 (30JUN1985 12:00:00)-Water Temperature (C)]]*OO[[#This Row],[35]]</f>
        <v>2.93572130655375E-6</v>
      </c>
      <c r="AL98" s="10">
        <f>3/24000000*OO[[#This Row],[94 (30JUN1985 15:00:00)-Water Temperature (C)]]*OO[[#This Row],[36]]</f>
        <v>2.2393857727062499E-6</v>
      </c>
      <c r="AM98" s="10">
        <f>3/24000000*OO[[#This Row],[95 (30JUN1985 18:00:00)-Water Temperature (C)]]*OO[[#This Row],[37]]</f>
        <v>1.6695468852170001E-6</v>
      </c>
      <c r="AN98" s="10">
        <f>3/24000000*OO[[#This Row],[96 (30JUN1985 21:00:00)-Water Temperature (C)]]*OO[[#This Row],[38]]</f>
        <v>1.245616597611E-6</v>
      </c>
      <c r="AO98" s="10">
        <f>3/24000000*OO[[#This Row],[97 (01JUL1985 00:00:00)-Water Temperature (C)]]*OO[[#This Row],[39]]</f>
        <v>9.7597569601999992E-7</v>
      </c>
      <c r="AP98" s="10">
        <f>3/24000000*OO[[#This Row],[98 (01JUL1985 03:00:00)-Water Temperature (C)]]*OO[[#This Row],[40]]</f>
        <v>8.2268515411200011E-7</v>
      </c>
      <c r="AQ98" s="10">
        <f>3/24000000*OO[[#This Row],[99 (01JUL1985 06:00:00)-Water Temperature (C)]]*OO[[#This Row],[41]]</f>
        <v>7.3244431127250001E-7</v>
      </c>
      <c r="AR98" s="10">
        <f>3/24000000*OO[[#This Row],[100 (01JUL1985 09:00:00)-Water Temperature (C)]]*OO[[#This Row],[42]]</f>
        <v>7.0823579181862492E-7</v>
      </c>
      <c r="AS98" s="10">
        <f>3/24000000*OO[[#This Row],[101 (01JUL1985 12:00:00)-Water Temperature (C)]]*OO[[#This Row],[43]]</f>
        <v>6.7600031586124991E-7</v>
      </c>
      <c r="AT98" s="10">
        <f>3/24000000*OO[[#This Row],[102 (01JUL1985 15:00:00)-Water Temperature (C)]]*OO[[#This Row],[44]]</f>
        <v>6.2843315512574996E-7</v>
      </c>
      <c r="AU98" s="10">
        <f>3/24000000*OO[[#This Row],[103 (01JUL1985 18:00:00)-Water Temperature (C)]]*OO[[#This Row],[45]]</f>
        <v>5.8075287901424992E-7</v>
      </c>
      <c r="AV98" s="10">
        <f>3/24000000*OO[[#This Row],[104 (01JUL1985 21:00:00)-Water Temperature (C)]]*OO[[#This Row],[46]]</f>
        <v>5.3083841463875006E-7</v>
      </c>
      <c r="AW98" s="10">
        <f>3/24000000*OO[[#This Row],[105 (02JUL1985 00:00:00)-Water Temperature (C)]]*OO[[#This Row],[47]]</f>
        <v>4.8193082340674998E-7</v>
      </c>
      <c r="AX98" s="10">
        <f>3/24000000*OO[[#This Row],[106 (02JUL1985 03:00:00)-Water Temperature (C)]]*OO[[#This Row],[48]]</f>
        <v>4.4232830694674991E-7</v>
      </c>
      <c r="AY98" s="10">
        <f>3/24000000*OO[[#This Row],[107 (02JUL1985 06:00:00)-Water Temperature (C)]]*OO[[#This Row],[49]]</f>
        <v>4.1951580212199996E-7</v>
      </c>
      <c r="AZ98" s="10">
        <f>3/24000000*OO[[#This Row],[108 (02JUL1985 09:00:00)-Water Temperature (C)]]*OO[[#This Row],[50]]</f>
        <v>4.3684948719999998E-7</v>
      </c>
      <c r="BA98" s="10">
        <f>3/24000000*OO[[#This Row],[109 (02JUL1985 12:00:00)-Water Temperature (C)]]*OO[[#This Row],[51]]</f>
        <v>4.5388775108249999E-7</v>
      </c>
      <c r="BB98" s="10">
        <f>3/24000000*OO[[#This Row],[110 (02JUL1985 15:00:00)-Water Temperature (C)]]*OO[[#This Row],[52]]</f>
        <v>4.5559445974737496E-7</v>
      </c>
      <c r="BC98" s="10">
        <f>3/24000000*OO[[#This Row],[111 (02JUL1985 18:00:00)-Water Temperature (C)]]*OO[[#This Row],[53]]</f>
        <v>4.508553648364999E-7</v>
      </c>
      <c r="BD98" s="10">
        <f>3/24000000*OO[[#This Row],[112 (02JUL1985 21:00:00)-Water Temperature (C)]]*OO[[#This Row],[54]]</f>
        <v>4.2866447197912503E-7</v>
      </c>
      <c r="BE98" s="10">
        <f>3/24000000*OO[[#This Row],[113 (03JUL1985 00:00:00)-Water Temperature (C)]]*OO[[#This Row],[55]]</f>
        <v>3.9208863535599999E-7</v>
      </c>
      <c r="BF98" s="10">
        <f>3/24000000*OO[[#This Row],[114 (03JUL1985 03:00:00)-Water Temperature (C)]]*OO[[#This Row],[56]]</f>
        <v>3.6577469775837498E-7</v>
      </c>
      <c r="BG98" s="10">
        <f>3/24000000*OO[[#This Row],[115 (03JUL1985 06:00:00)-Water Temperature (C)]]*OO[[#This Row],[57]]</f>
        <v>3.4935045022249997E-7</v>
      </c>
      <c r="BH98" s="10">
        <f>3/24000000*OO[[#This Row],[116 (03JUL1985 09:00:00)-Water Temperature (C)]]*OO[[#This Row],[58]]</f>
        <v>3.5655279981649999E-7</v>
      </c>
      <c r="BI98" s="10">
        <f>3/24000000*OO[[#This Row],[117 (03JUL1985 12:00:00)-Water Temperature (C)]]*OO[[#This Row],[59]]</f>
        <v>3.67109204503125E-7</v>
      </c>
      <c r="BJ98" s="10">
        <f>3/24000000*OO[[#This Row],[118 (03JUL1985 15:00:00)-Water Temperature (C)]]*OO[[#This Row],[60]]</f>
        <v>3.6276552762187501E-7</v>
      </c>
      <c r="BK98" s="10">
        <f>3/24000000*OO[[#This Row],[119 (03JUL1985 18:00:00)-Water Temperature (C)]]*OO[[#This Row],[61]]</f>
        <v>3.5062862669999994E-7</v>
      </c>
      <c r="BL98" s="10">
        <f>3/24000000*OO[[#This Row],[120 (03JUL1985 21:00:00)-Water Temperature (C)]]*OO[[#This Row],[62]]</f>
        <v>3.2636369528312497E-7</v>
      </c>
      <c r="BM98" s="10">
        <f>3/24000000*OO[[#This Row],[121 (04JUL1985 00:00:00)-Water Temperature (C)]]*OO[[#This Row],[63]]</f>
        <v>2.973815725567499E-7</v>
      </c>
      <c r="BN98" s="10">
        <f>3/24000000*OO[[#This Row],[122 (04JUL1985 03:00:00)-Water Temperature (C)]]*OO[[#This Row],[64]]</f>
        <v>2.7717997841049998E-7</v>
      </c>
      <c r="BO98" s="10">
        <f>3/24000000*OO[[#This Row],[123 (04JUL1985 06:00:00)-Water Temperature (C)]]*OO[[#This Row],[65]]</f>
        <v>2.6337234531999999E-7</v>
      </c>
      <c r="BP98" s="10">
        <f>3/24000000*OO[[#This Row],[124 (04JUL1985 09:00:00)-Water Temperature (C)]]*OO[[#This Row],[66]]</f>
        <v>2.6165253745087496E-7</v>
      </c>
      <c r="BQ98" s="10">
        <f>3/24000000*OO[[#This Row],[125 (04JUL1985 12:00:00)-Water Temperature (C)]]*OO[[#This Row],[67]]</f>
        <v>2.5779171659262503E-7</v>
      </c>
      <c r="BR98" s="10">
        <f>3/24000000*OO[[#This Row],[126 (04JUL1985 15:00:00)-Water Temperature (C)]]*OO[[#This Row],[68]]</f>
        <v>2.5110828051400001E-7</v>
      </c>
      <c r="BS98" s="10">
        <f>3/24000000*OO[[#This Row],[127 (04JUL1985 18:00:00)-Water Temperature (C)]]*OO[[#This Row],[69]]</f>
        <v>2.3773129563137501E-7</v>
      </c>
      <c r="BT98" s="10">
        <f>3/24000000*OO[[#This Row],[128 (04JUL1985 21:00:00)-Water Temperature (C)]]*OO[[#This Row],[70]]</f>
        <v>2.1783908545262499E-7</v>
      </c>
      <c r="BU98" s="10">
        <f>3/24000000*OO[[#This Row],[129 (05JUL1985 00:00:00)-Water Temperature (C)]]*OO[[#This Row],[71]]</f>
        <v>1.99737081432E-7</v>
      </c>
      <c r="BV98" s="10">
        <f>3/24000000*OO[[#This Row],[130 (05JUL1985 03:00:00)-Water Temperature (C)]]*OO[[#This Row],[72]]</f>
        <v>1.8431395109399998E-7</v>
      </c>
      <c r="BW98" s="10">
        <f>3/24000000*OO[[#This Row],[131 (05JUL1985 06:00:00)-Water Temperature (C)]]*OO[[#This Row],[73]]</f>
        <v>1.7203702478974999E-7</v>
      </c>
      <c r="BX98" s="10">
        <f>3/24000000*OO[[#This Row],[132 (05JUL1985 09:00:00)-Water Temperature (C)]]*OO[[#This Row],[74]]</f>
        <v>1.715666807184E-7</v>
      </c>
      <c r="BY98" s="10">
        <f>3/24000000*OO[[#This Row],[133 (05JUL1985 12:00:00)-Water Temperature (C)]]*OO[[#This Row],[75]]</f>
        <v>1.6946741272754998E-7</v>
      </c>
      <c r="BZ98" s="10">
        <f>3/24000000*OO[[#This Row],[134 (05JUL1985 15:00:00)-Water Temperature (C)]]*OO[[#This Row],[76]]</f>
        <v>1.650825007664E-7</v>
      </c>
      <c r="CA98" s="10">
        <f>3/24000000*OO[[#This Row],[135 (05JUL1985 18:00:00)-Water Temperature (C)]]*OO[[#This Row],[77]]</f>
        <v>1.6186288852175E-7</v>
      </c>
      <c r="CB98" s="10">
        <f>3/24000000*OO[[#This Row],[136 (05JUL1985 21:00:00)-Water Temperature (C)]]*OO[[#This Row],[78]]</f>
        <v>1.5303133961878748E-7</v>
      </c>
      <c r="CC98" s="10">
        <f>3/24000000*OO[[#This Row],[137 (06JUL1985 00:00:00)-Water Temperature (C)]]*OO[[#This Row],[79]]</f>
        <v>1.4142358934768749E-7</v>
      </c>
      <c r="CD98" s="10">
        <f>3/24000000*OO[[#This Row],[138 (06JUL1985 03:00:00)-Water Temperature (C)]]*OO[[#This Row],[80]]</f>
        <v>1.3332239043746249E-7</v>
      </c>
      <c r="CE98" s="10">
        <f>3/24000000*OO[[#This Row],[139 (06JUL1985 06:00:00)-Water Temperature (C)]]*OO[[#This Row],[81]]</f>
        <v>1.3045060873905E-7</v>
      </c>
      <c r="CF98" s="10">
        <f>3/24000000*OO[[#This Row],[140 (06JUL1985 09:00:00)-Water Temperature (C)]]*OO[[#This Row],[82]]</f>
        <v>1.3911140537485E-7</v>
      </c>
      <c r="CG98" s="10">
        <f>3/24000000*OO[[#This Row],[141 (06JUL1985 12:00:00)-Water Temperature (C)]]*OO[[#This Row],[83]]</f>
        <v>1.4566055092892497E-7</v>
      </c>
      <c r="CH98" s="10">
        <f>3/24000000*OO[[#This Row],[142 (06JUL1985 15:00:00)-Water Temperature (C)]]*OO[[#This Row],[84]]</f>
        <v>1.4810538174837499E-7</v>
      </c>
      <c r="CI98" s="10">
        <f>3/24000000*OO[[#This Row],[143 (06JUL1985 18:00:00)-Water Temperature (C)]]*OO[[#This Row],[85]]</f>
        <v>1.5166644070225001E-7</v>
      </c>
      <c r="CJ98" s="10">
        <f>3/24000000*OO[[#This Row],[144 (06JUL1985 21:00:00)-Water Temperature (C)]]*OO[[#This Row],[86]]</f>
        <v>1.4767036275062502E-7</v>
      </c>
      <c r="CK98" s="10">
        <f>3/24000000*OO[[#This Row],[145 (07JUL1985 00:00:00)-Water Temperature (C)]]*OO[[#This Row],[87]]</f>
        <v>1.3666322142509997E-7</v>
      </c>
      <c r="CL98" s="10">
        <f>3/24000000*OO[[#This Row],[146 (07JUL1985 03:00:00)-Water Temperature (C)]]*OO[[#This Row],[88]]</f>
        <v>1.2979052558774999E-7</v>
      </c>
      <c r="CM98" s="10">
        <f>3/24000000*OO[[#This Row],[147 (07JUL1985 06:00:00)-Water Temperature (C)]]*OO[[#This Row],[89]]</f>
        <v>1.2606735082307498E-7</v>
      </c>
      <c r="CN98" s="10">
        <f>3/24000000*OO[[#This Row],[148 (07JUL1985 09:00:00)-Water Temperature (C)]]*OO[[#This Row],[90]]</f>
        <v>1.286282992302E-7</v>
      </c>
      <c r="CO98" s="10">
        <f>3/24000000*OO[[#This Row],[149 (07JUL1985 12:00:00)-Water Temperature (C)]]*OO[[#This Row],[91]]</f>
        <v>1.2834700359374999E-7</v>
      </c>
      <c r="CP98" s="10">
        <f>3/24000000*OO[[#This Row],[150 (07JUL1985 15:00:00)-Water Temperature (C)]]*OO[[#This Row],[92]]</f>
        <v>1.2335193876916247E-7</v>
      </c>
      <c r="CQ98" s="10">
        <f>3/24000000*OO[[#This Row],[151 (07JUL1985 18:00:00)-Water Temperature (C)]]*OO[[#This Row],[93]]</f>
        <v>1.1841143597600002E-7</v>
      </c>
      <c r="CR98" s="10">
        <f>3/24000000*OO[[#This Row],[152 (07JUL1985 21:00:00)-Water Temperature (C)]]*OO[[#This Row],[94]]</f>
        <v>1.1018894047893748E-7</v>
      </c>
      <c r="CS98" s="10">
        <f>3/24000000*OO[[#This Row],[153 (08JUL1985 00:00:00)-Water Temperature (C)]]*OO[[#This Row],[95]]</f>
        <v>1.0042061181675E-7</v>
      </c>
      <c r="CT98" s="10">
        <f>3/24000000*OO[[#This Row],[154 (08JUL1985 03:00:00)-Water Temperature (C)]]*OO[[#This Row],[96]]</f>
        <v>9.3542999435087489E-8</v>
      </c>
      <c r="CU98" s="10">
        <f>3/24000000*OO[[#This Row],[155 (08JUL1985 06:00:00)-Water Temperature (C)]]*OO[[#This Row],[97]]</f>
        <v>8.9814953792849986E-8</v>
      </c>
      <c r="CV98" s="10">
        <f>3/24000000*OO[[#This Row],[156 (08JUL1985 09:00:00)-Water Temperature (C)]]*OO[[#This Row],[98]]</f>
        <v>9.0165602687999997E-8</v>
      </c>
      <c r="CW98" s="10">
        <f>3/24000000*OO[[#This Row],[157 (08JUL1985 12:00:00)-Water Temperature (C)]]*OO[[#This Row],[99]]</f>
        <v>9.5581612347712488E-8</v>
      </c>
    </row>
    <row r="99" spans="1:101" x14ac:dyDescent="0.35">
      <c r="A99" t="s">
        <v>104</v>
      </c>
      <c r="B99">
        <v>913.98239999999998</v>
      </c>
      <c r="C99" s="10">
        <f>3/24*OO[[#This Row],[59 (26JUN1985 06:00:00)-Water Temperature (C)]]*OO[[#This Row],[1]]/SUM(OO[1])</f>
        <v>0</v>
      </c>
      <c r="D99" s="10">
        <f>3/24*OO[[#This Row],[60 (26JUN1985 09:00:00)-Water Temperature (C)]]*OO[[#This Row],[2]]/SUM(OO[2])</f>
        <v>4.7114524681381748E-31</v>
      </c>
      <c r="E99" s="10">
        <f>3/24*OO[[#This Row],[61 (26JUN1985 12:00:00)-Water Temperature (C)]]*OO[[#This Row],[3]]/SUM(OO[3])</f>
        <v>2.6549729580654433E-19</v>
      </c>
      <c r="F99" s="10">
        <f>3/24*OO[[#This Row],[62 (26JUN1985 15:00:00)-Water Temperature (C)]]*OO[[#This Row],[4]]/SUM(OO[4])</f>
        <v>4.7123269544646464E-9</v>
      </c>
      <c r="G99" s="10">
        <f>3/24*OO[[#This Row],[63 (26JUN1985 18:00:00)-Water Temperature (C)]]*OO[[#This Row],[5]]/SUM(OO[5])</f>
        <v>9.6257589947575407E-5</v>
      </c>
      <c r="H99" s="10">
        <f>3/24*OO[[#This Row],[64 (26JUN1985 21:00:00)-Water Temperature (C)]]*OO[[#This Row],[6]]/SUM(OO[6])</f>
        <v>7.131792460188113E-3</v>
      </c>
      <c r="I99" s="10">
        <f>3/24*OO[[#This Row],[65 (27JUN1985 00:00:00)-Water Temperature (C)]]*OO[[#This Row],[7]]/SUM(OO[7])</f>
        <v>4.7388143122634931E-2</v>
      </c>
      <c r="J99" s="10">
        <f>3/24*OO[[#This Row],[66 (27JUN1985 03:00:00)-Water Temperature (C)]]*OO[[#This Row],[8]]/SUM(OO[8])</f>
        <v>7.4978313378807102E-2</v>
      </c>
      <c r="K99" s="10">
        <f>3/24*OO[[#This Row],[67 (27JUN1985 06:00:00)-Water Temperature (C)]]*OO[[#This Row],[9]]/SUM(OO[9])</f>
        <v>4.6040000469655951E-2</v>
      </c>
      <c r="L99" s="10">
        <f>3/24*OO[[#This Row],[68 (27JUN1985 09:00:00)-Water Temperature (C)]]*OO[[#This Row],[10]]/SUM(OO[10])</f>
        <v>1.5146475474615968E-2</v>
      </c>
      <c r="M99" s="10">
        <f>3/24*OO[[#This Row],[69 (27JUN1985 12:00:00)-Water Temperature (C)]]*OO[[#This Row],[11]]/SUM(OO[11])</f>
        <v>3.4704368536045819E-3</v>
      </c>
      <c r="N99" s="10">
        <f>3/24*OO[[#This Row],[70 (27JUN1985 15:00:00)-Water Temperature (C)]]*OO[[#This Row],[12]]/SUM(OO[12])</f>
        <v>6.3739516079373924E-4</v>
      </c>
      <c r="O99" s="10">
        <f>3/24*OO[[#This Row],[71 (27JUN1985 18:00:00)-Water Temperature (C)]]*OO[[#This Row],[13]]/SUM(OO[13])</f>
        <v>1.3458667149874868E-4</v>
      </c>
      <c r="P99" s="10">
        <f>3/24*OO[[#This Row],[72 (27JUN1985 21:00:00)-Water Temperature (C)]]*OO[[#This Row],[14]]/SUM(OO[14])</f>
        <v>5.5392131489456924E-5</v>
      </c>
      <c r="Q99" s="10">
        <f>3/24*OO[[#This Row],[73 (28JUN1985 00:00:00)-Water Temperature (C)]]*OO[[#This Row],[15]]/SUM(OO[15])</f>
        <v>3.9609002989486642E-5</v>
      </c>
      <c r="R99" s="10">
        <f>3/24*OO[[#This Row],[74 (28JUN1985 03:00:00)-Water Temperature (C)]]*OO[[#This Row],[16]]/SUM(OO[16])</f>
        <v>3.5663279722013239E-5</v>
      </c>
      <c r="S99" s="10">
        <f>3/24*OO[[#This Row],[75 (28JUN1985 06:00:00)-Water Temperature (C)]]*OO[[#This Row],[17]]/SUM(OO[17])</f>
        <v>3.6494627175679514E-5</v>
      </c>
      <c r="T99" s="10">
        <f>3/24*OO[[#This Row],[76 (28JUN1985 09:00:00)-Water Temperature (C)]]*OO[[#This Row],[18]]/SUM(OO[18])</f>
        <v>3.988149010207386E-5</v>
      </c>
      <c r="U99" s="10">
        <f>3/24*OO[[#This Row],[77 (28JUN1985 12:00:00)-Water Temperature (C)]]*OO[[#This Row],[19]]/SUM(OO[19])</f>
        <v>4.2665850464861809E-5</v>
      </c>
      <c r="V99" s="10">
        <f>3/24000000*OO[[#This Row],[78 (28JUN1985 15:00:00)-Water Temperature (C)]]*OO[[#This Row],[20]]</f>
        <v>4.2832266988237494E-5</v>
      </c>
      <c r="W99" s="10">
        <f>3/24000000*OO[[#This Row],[79 (28JUN1985 18:00:00)-Water Temperature (C)]]*OO[[#This Row],[21]]</f>
        <v>4.0070627984887494E-5</v>
      </c>
      <c r="X99" s="10">
        <f>3/24000000*OO[[#This Row],[80 (28JUN1985 21:00:00)-Water Temperature (C)]]*OO[[#This Row],[22]]</f>
        <v>3.5161977468637502E-5</v>
      </c>
      <c r="Y99" s="10">
        <f>3/24000000*OO[[#This Row],[81 (29JUN1985 00:00:00)-Water Temperature (C)]]*OO[[#This Row],[23]]</f>
        <v>3.0369677932312501E-5</v>
      </c>
      <c r="Z99" s="10">
        <f>3/24000000*OO[[#This Row],[82 (29JUN1985 03:00:00)-Water Temperature (C)]]*OO[[#This Row],[24]]</f>
        <v>2.6736128618399998E-5</v>
      </c>
      <c r="AA99" s="10">
        <f>3/24000000*OO[[#This Row],[83 (29JUN1985 06:00:00)-Water Temperature (C)]]*OO[[#This Row],[25]]</f>
        <v>2.3464315216137498E-5</v>
      </c>
      <c r="AB99" s="10">
        <f>3/24000000*OO[[#This Row],[84 (29JUN1985 09:00:00)-Water Temperature (C)]]*OO[[#This Row],[26]]</f>
        <v>2.0888407008E-5</v>
      </c>
      <c r="AC99" s="10">
        <f>3/24000000*OO[[#This Row],[85 (29JUN1985 12:00:00)-Water Temperature (C)]]*OO[[#This Row],[27]]</f>
        <v>1.855791706027E-5</v>
      </c>
      <c r="AD99" s="10">
        <f>3/24000000*OO[[#This Row],[86 (29JUN1985 15:00:00)-Water Temperature (C)]]*OO[[#This Row],[28]]</f>
        <v>1.5910738031010002E-5</v>
      </c>
      <c r="AE99" s="10">
        <f>3/24000000*OO[[#This Row],[88 (29JUN1985 21:00:00)-Water Temperature (C)]]*OO[[#This Row],[30]]</f>
        <v>1.1274692828229999E-5</v>
      </c>
      <c r="AF99" s="10">
        <f>3/24000000*OO[[#This Row],[88 (29JUN1985 21:00:00)-Water Temperature (C)]]*OO[[#This Row],[30]]</f>
        <v>1.1274692828229999E-5</v>
      </c>
      <c r="AG99" s="10">
        <f>3/24000000*OO[[#This Row],[89 (30JUN1985 00:00:00)-Water Temperature (C)]]*OO[[#This Row],[31]]</f>
        <v>9.3581401475124993E-6</v>
      </c>
      <c r="AH99" s="10">
        <f>3/24000000*OO[[#This Row],[90 (30JUN1985 03:00:00)-Water Temperature (C)]]*OO[[#This Row],[32]]</f>
        <v>7.9211794810774994E-6</v>
      </c>
      <c r="AI99" s="10">
        <f>3/24000000*OO[[#This Row],[91 (30JUN1985 06:00:00)-Water Temperature (C)]]*OO[[#This Row],[33]]</f>
        <v>6.7535119528125002E-6</v>
      </c>
      <c r="AJ99" s="10">
        <f>3/24000000*OO[[#This Row],[92 (30JUN1985 09:00:00)-Water Temperature (C)]]*OO[[#This Row],[34]]</f>
        <v>5.7377066465787496E-6</v>
      </c>
      <c r="AK99" s="10">
        <f>3/24000000*OO[[#This Row],[93 (30JUN1985 12:00:00)-Water Temperature (C)]]*OO[[#This Row],[35]]</f>
        <v>4.670484460065E-6</v>
      </c>
      <c r="AL99" s="10">
        <f>3/24000000*OO[[#This Row],[94 (30JUN1985 15:00:00)-Water Temperature (C)]]*OO[[#This Row],[36]]</f>
        <v>3.5839483072124991E-6</v>
      </c>
      <c r="AM99" s="10">
        <f>3/24000000*OO[[#This Row],[95 (30JUN1985 18:00:00)-Water Temperature (C)]]*OO[[#This Row],[37]]</f>
        <v>2.6663249006599999E-6</v>
      </c>
      <c r="AN99" s="10">
        <f>3/24000000*OO[[#This Row],[96 (30JUN1985 21:00:00)-Water Temperature (C)]]*OO[[#This Row],[38]]</f>
        <v>1.9746786287550002E-6</v>
      </c>
      <c r="AO99" s="10">
        <f>3/24000000*OO[[#This Row],[97 (01JUL1985 00:00:00)-Water Temperature (C)]]*OO[[#This Row],[39]]</f>
        <v>1.530491150091E-6</v>
      </c>
      <c r="AP99" s="10">
        <f>3/24000000*OO[[#This Row],[98 (01JUL1985 03:00:00)-Water Temperature (C)]]*OO[[#This Row],[40]]</f>
        <v>1.278359344197375E-6</v>
      </c>
      <c r="AQ99" s="10">
        <f>3/24000000*OO[[#This Row],[99 (01JUL1985 06:00:00)-Water Temperature (C)]]*OO[[#This Row],[41]]</f>
        <v>1.1346787988576248E-6</v>
      </c>
      <c r="AR99" s="10">
        <f>3/24000000*OO[[#This Row],[100 (01JUL1985 09:00:00)-Water Temperature (C)]]*OO[[#This Row],[42]]</f>
        <v>1.096211199105E-6</v>
      </c>
      <c r="AS99" s="10">
        <f>3/24000000*OO[[#This Row],[101 (01JUL1985 12:00:00)-Water Temperature (C)]]*OO[[#This Row],[43]]</f>
        <v>1.0493320909162497E-6</v>
      </c>
      <c r="AT99" s="10">
        <f>3/24000000*OO[[#This Row],[102 (01JUL1985 15:00:00)-Water Temperature (C)]]*OO[[#This Row],[44]]</f>
        <v>9.7547223105449998E-7</v>
      </c>
      <c r="AU99" s="10">
        <f>3/24000000*OO[[#This Row],[103 (01JUL1985 18:00:00)-Water Temperature (C)]]*OO[[#This Row],[45]]</f>
        <v>8.9946033800062494E-7</v>
      </c>
      <c r="AV99" s="10">
        <f>3/24000000*OO[[#This Row],[104 (01JUL1985 21:00:00)-Water Temperature (C)]]*OO[[#This Row],[46]]</f>
        <v>8.2072880489074993E-7</v>
      </c>
      <c r="AW99" s="10">
        <f>3/24000000*OO[[#This Row],[105 (02JUL1985 00:00:00)-Water Temperature (C)]]*OO[[#This Row],[47]]</f>
        <v>7.4395470093749997E-7</v>
      </c>
      <c r="AX99" s="10">
        <f>3/24000000*OO[[#This Row],[106 (02JUL1985 03:00:00)-Water Temperature (C)]]*OO[[#This Row],[48]]</f>
        <v>6.8143789769199996E-7</v>
      </c>
      <c r="AY99" s="10">
        <f>3/24000000*OO[[#This Row],[107 (02JUL1985 06:00:00)-Water Temperature (C)]]*OO[[#This Row],[49]]</f>
        <v>6.4498415905000003E-7</v>
      </c>
      <c r="AZ99" s="10">
        <f>3/24000000*OO[[#This Row],[108 (02JUL1985 09:00:00)-Water Temperature (C)]]*OO[[#This Row],[50]]</f>
        <v>6.6968136408562494E-7</v>
      </c>
      <c r="BA99" s="10">
        <f>3/24000000*OO[[#This Row],[109 (02JUL1985 12:00:00)-Water Temperature (C)]]*OO[[#This Row],[51]]</f>
        <v>6.9788803553437501E-7</v>
      </c>
      <c r="BB99" s="10">
        <f>3/24000000*OO[[#This Row],[110 (02JUL1985 15:00:00)-Water Temperature (C)]]*OO[[#This Row],[52]]</f>
        <v>7.0239981738750001E-7</v>
      </c>
      <c r="BC99" s="10">
        <f>3/24000000*OO[[#This Row],[111 (02JUL1985 18:00:00)-Water Temperature (C)]]*OO[[#This Row],[53]]</f>
        <v>6.9573582237249988E-7</v>
      </c>
      <c r="BD99" s="10">
        <f>3/24000000*OO[[#This Row],[112 (02JUL1985 21:00:00)-Water Temperature (C)]]*OO[[#This Row],[54]]</f>
        <v>6.6184468325999999E-7</v>
      </c>
      <c r="BE99" s="10">
        <f>3/24000000*OO[[#This Row],[113 (03JUL1985 00:00:00)-Water Temperature (C)]]*OO[[#This Row],[55]]</f>
        <v>6.0481546281999998E-7</v>
      </c>
      <c r="BF99" s="10">
        <f>3/24000000*OO[[#This Row],[114 (03JUL1985 03:00:00)-Water Temperature (C)]]*OO[[#This Row],[56]]</f>
        <v>5.6215231316474993E-7</v>
      </c>
      <c r="BG99" s="10">
        <f>3/24000000*OO[[#This Row],[115 (03JUL1985 06:00:00)-Water Temperature (C)]]*OO[[#This Row],[57]]</f>
        <v>5.3648675138087501E-7</v>
      </c>
      <c r="BH99" s="10">
        <f>3/24000000*OO[[#This Row],[116 (03JUL1985 09:00:00)-Water Temperature (C)]]*OO[[#This Row],[58]]</f>
        <v>5.4740798415624994E-7</v>
      </c>
      <c r="BI99" s="10">
        <f>3/24000000*OO[[#This Row],[117 (03JUL1985 12:00:00)-Water Temperature (C)]]*OO[[#This Row],[59]]</f>
        <v>5.6572105560749995E-7</v>
      </c>
      <c r="BJ99" s="10">
        <f>3/24000000*OO[[#This Row],[118 (03JUL1985 15:00:00)-Water Temperature (C)]]*OO[[#This Row],[60]]</f>
        <v>5.6105665748249995E-7</v>
      </c>
      <c r="BK99" s="10">
        <f>3/24000000*OO[[#This Row],[119 (03JUL1985 18:00:00)-Water Temperature (C)]]*OO[[#This Row],[61]]</f>
        <v>5.4253724428687491E-7</v>
      </c>
      <c r="BL99" s="10">
        <f>3/24000000*OO[[#This Row],[120 (03JUL1985 21:00:00)-Water Temperature (C)]]*OO[[#This Row],[62]]</f>
        <v>5.046721107635E-7</v>
      </c>
      <c r="BM99" s="10">
        <f>3/24000000*OO[[#This Row],[121 (04JUL1985 00:00:00)-Water Temperature (C)]]*OO[[#This Row],[63]]</f>
        <v>4.5904855722937502E-7</v>
      </c>
      <c r="BN99" s="10">
        <f>3/24000000*OO[[#This Row],[122 (04JUL1985 03:00:00)-Water Temperature (C)]]*OO[[#This Row],[64]]</f>
        <v>4.2648553710874999E-7</v>
      </c>
      <c r="BO99" s="10">
        <f>3/24000000*OO[[#This Row],[123 (04JUL1985 06:00:00)-Water Temperature (C)]]*OO[[#This Row],[65]]</f>
        <v>4.0502006122799995E-7</v>
      </c>
      <c r="BP99" s="10">
        <f>3/24000000*OO[[#This Row],[124 (04JUL1985 09:00:00)-Water Temperature (C)]]*OO[[#This Row],[66]]</f>
        <v>4.0217020840674995E-7</v>
      </c>
      <c r="BQ99" s="10">
        <f>3/24000000*OO[[#This Row],[125 (04JUL1985 12:00:00)-Water Temperature (C)]]*OO[[#This Row],[67]]</f>
        <v>3.9685325788237494E-7</v>
      </c>
      <c r="BR99" s="10">
        <f>3/24000000*OO[[#This Row],[126 (04JUL1985 15:00:00)-Water Temperature (C)]]*OO[[#This Row],[68]]</f>
        <v>3.871941009525E-7</v>
      </c>
      <c r="BS99" s="10">
        <f>3/24000000*OO[[#This Row],[127 (04JUL1985 18:00:00)-Water Temperature (C)]]*OO[[#This Row],[69]]</f>
        <v>3.6697985432024994E-7</v>
      </c>
      <c r="BT99" s="10">
        <f>3/24000000*OO[[#This Row],[128 (04JUL1985 21:00:00)-Water Temperature (C)]]*OO[[#This Row],[70]]</f>
        <v>3.3668410992599997E-7</v>
      </c>
      <c r="BU99" s="10">
        <f>3/24000000*OO[[#This Row],[129 (05JUL1985 00:00:00)-Water Temperature (C)]]*OO[[#This Row],[71]]</f>
        <v>3.0837562225350003E-7</v>
      </c>
      <c r="BV99" s="10">
        <f>3/24000000*OO[[#This Row],[130 (05JUL1985 03:00:00)-Water Temperature (C)]]*OO[[#This Row],[72]]</f>
        <v>2.843869663005E-7</v>
      </c>
      <c r="BW99" s="10">
        <f>3/24000000*OO[[#This Row],[131 (05JUL1985 06:00:00)-Water Temperature (C)]]*OO[[#This Row],[73]]</f>
        <v>2.6509592694049997E-7</v>
      </c>
      <c r="BX99" s="10">
        <f>3/24000000*OO[[#This Row],[132 (05JUL1985 09:00:00)-Water Temperature (C)]]*OO[[#This Row],[74]]</f>
        <v>2.6389902132975E-7</v>
      </c>
      <c r="BY99" s="10">
        <f>3/24000000*OO[[#This Row],[133 (05JUL1985 12:00:00)-Water Temperature (C)]]*OO[[#This Row],[75]]</f>
        <v>2.6098886812725E-7</v>
      </c>
      <c r="BZ99" s="10">
        <f>3/24000000*OO[[#This Row],[134 (05JUL1985 15:00:00)-Water Temperature (C)]]*OO[[#This Row],[76]]</f>
        <v>2.5457727138375002E-7</v>
      </c>
      <c r="CA99" s="10">
        <f>3/24000000*OO[[#This Row],[135 (05JUL1985 18:00:00)-Water Temperature (C)]]*OO[[#This Row],[77]]</f>
        <v>2.4945870485199997E-7</v>
      </c>
      <c r="CB99" s="10">
        <f>3/24000000*OO[[#This Row],[136 (05JUL1985 21:00:00)-Water Temperature (C)]]*OO[[#This Row],[78]]</f>
        <v>2.3606126390349996E-7</v>
      </c>
      <c r="CC99" s="10">
        <f>3/24000000*OO[[#This Row],[137 (06JUL1985 00:00:00)-Water Temperature (C)]]*OO[[#This Row],[79]]</f>
        <v>2.17811262755625E-7</v>
      </c>
      <c r="CD99" s="10">
        <f>3/24000000*OO[[#This Row],[138 (06JUL1985 03:00:00)-Water Temperature (C)]]*OO[[#This Row],[80]]</f>
        <v>2.0464939246275E-7</v>
      </c>
      <c r="CE99" s="10">
        <f>3/24000000*OO[[#This Row],[139 (06JUL1985 06:00:00)-Water Temperature (C)]]*OO[[#This Row],[81]]</f>
        <v>1.99954111837E-7</v>
      </c>
      <c r="CF99" s="10">
        <f>3/24000000*OO[[#This Row],[140 (06JUL1985 09:00:00)-Water Temperature (C)]]*OO[[#This Row],[82]]</f>
        <v>2.1293685718762498E-7</v>
      </c>
      <c r="CG99" s="10">
        <f>3/24000000*OO[[#This Row],[141 (06JUL1985 12:00:00)-Water Temperature (C)]]*OO[[#This Row],[83]]</f>
        <v>2.2379538330500001E-7</v>
      </c>
      <c r="CH99" s="10">
        <f>3/24000000*OO[[#This Row],[142 (06JUL1985 15:00:00)-Water Temperature (C)]]*OO[[#This Row],[84]]</f>
        <v>2.2809951709224997E-7</v>
      </c>
      <c r="CI99" s="10">
        <f>3/24000000*OO[[#This Row],[143 (06JUL1985 18:00:00)-Water Temperature (C)]]*OO[[#This Row],[85]]</f>
        <v>2.3340665165999997E-7</v>
      </c>
      <c r="CJ99" s="10">
        <f>3/24000000*OO[[#This Row],[144 (06JUL1985 21:00:00)-Water Temperature (C)]]*OO[[#This Row],[86]]</f>
        <v>2.2741720887599998E-7</v>
      </c>
      <c r="CK99" s="10">
        <f>3/24000000*OO[[#This Row],[145 (07JUL1985 00:00:00)-Water Temperature (C)]]*OO[[#This Row],[87]]</f>
        <v>2.1032472847474999E-7</v>
      </c>
      <c r="CL99" s="10">
        <f>3/24000000*OO[[#This Row],[146 (07JUL1985 03:00:00)-Water Temperature (C)]]*OO[[#This Row],[88]]</f>
        <v>1.9893898145475001E-7</v>
      </c>
      <c r="CM99" s="10">
        <f>3/24000000*OO[[#This Row],[147 (07JUL1985 06:00:00)-Water Temperature (C)]]*OO[[#This Row],[89]]</f>
        <v>1.9343892712943748E-7</v>
      </c>
      <c r="CN99" s="10">
        <f>3/24000000*OO[[#This Row],[148 (07JUL1985 09:00:00)-Water Temperature (C)]]*OO[[#This Row],[90]]</f>
        <v>1.9770095687617504E-7</v>
      </c>
      <c r="CO99" s="10">
        <f>3/24000000*OO[[#This Row],[149 (07JUL1985 12:00:00)-Water Temperature (C)]]*OO[[#This Row],[91]]</f>
        <v>1.9830753567531251E-7</v>
      </c>
      <c r="CP99" s="10">
        <f>3/24000000*OO[[#This Row],[150 (07JUL1985 15:00:00)-Water Temperature (C)]]*OO[[#This Row],[92]]</f>
        <v>1.9100559786209997E-7</v>
      </c>
      <c r="CQ99" s="10">
        <f>3/24000000*OO[[#This Row],[151 (07JUL1985 18:00:00)-Water Temperature (C)]]*OO[[#This Row],[93]]</f>
        <v>1.8310219232217497E-7</v>
      </c>
      <c r="CR99" s="10">
        <f>3/24000000*OO[[#This Row],[152 (07JUL1985 21:00:00)-Water Temperature (C)]]*OO[[#This Row],[94]]</f>
        <v>1.7027734371033751E-7</v>
      </c>
      <c r="CS99" s="10">
        <f>3/24000000*OO[[#This Row],[153 (08JUL1985 00:00:00)-Water Temperature (C)]]*OO[[#This Row],[95]]</f>
        <v>1.549727998462125E-7</v>
      </c>
      <c r="CT99" s="10">
        <f>3/24000000*OO[[#This Row],[154 (08JUL1985 03:00:00)-Water Temperature (C)]]*OO[[#This Row],[96]]</f>
        <v>1.4386299232281248E-7</v>
      </c>
      <c r="CU99" s="10">
        <f>3/24000000*OO[[#This Row],[155 (08JUL1985 06:00:00)-Water Temperature (C)]]*OO[[#This Row],[97]]</f>
        <v>1.376578095082875E-7</v>
      </c>
      <c r="CV99" s="10">
        <f>3/24000000*OO[[#This Row],[156 (08JUL1985 09:00:00)-Water Temperature (C)]]*OO[[#This Row],[98]]</f>
        <v>1.376881933203E-7</v>
      </c>
      <c r="CW99" s="10">
        <f>3/24000000*OO[[#This Row],[157 (08JUL1985 12:00:00)-Water Temperature (C)]]*OO[[#This Row],[99]]</f>
        <v>1.457855361884E-7</v>
      </c>
    </row>
    <row r="100" spans="1:101" x14ac:dyDescent="0.35">
      <c r="A100" t="s">
        <v>105</v>
      </c>
      <c r="B100">
        <v>818.99760000000003</v>
      </c>
      <c r="C100" s="10">
        <f>3/24*OO[[#This Row],[59 (26JUN1985 06:00:00)-Water Temperature (C)]]*OO[[#This Row],[1]]/SUM(OO[1])</f>
        <v>0</v>
      </c>
      <c r="D100" s="10">
        <f>3/24*OO[[#This Row],[60 (26JUN1985 09:00:00)-Water Temperature (C)]]*OO[[#This Row],[2]]/SUM(OO[2])</f>
        <v>5.7861569232682507E-32</v>
      </c>
      <c r="E100" s="10">
        <f>3/24*OO[[#This Row],[61 (26JUN1985 12:00:00)-Water Temperature (C)]]*OO[[#This Row],[3]]/SUM(OO[3])</f>
        <v>4.0061990839511492E-20</v>
      </c>
      <c r="F100" s="10">
        <f>3/24*OO[[#This Row],[62 (26JUN1985 15:00:00)-Water Temperature (C)]]*OO[[#This Row],[4]]/SUM(OO[4])</f>
        <v>1.0382770040799289E-9</v>
      </c>
      <c r="G100" s="10">
        <f>3/24*OO[[#This Row],[63 (26JUN1985 18:00:00)-Water Temperature (C)]]*OO[[#This Row],[5]]/SUM(OO[5])</f>
        <v>4.8532683023447726E-5</v>
      </c>
      <c r="H100" s="10">
        <f>3/24*OO[[#This Row],[64 (26JUN1985 21:00:00)-Water Temperature (C)]]*OO[[#This Row],[6]]/SUM(OO[6])</f>
        <v>4.5978034989401246E-3</v>
      </c>
      <c r="I100" s="10">
        <f>3/24*OO[[#This Row],[65 (27JUN1985 00:00:00)-Water Temperature (C)]]*OO[[#This Row],[7]]/SUM(OO[7])</f>
        <v>3.5265699965590924E-2</v>
      </c>
      <c r="J100" s="10">
        <f>3/24*OO[[#This Row],[66 (27JUN1985 03:00:00)-Water Temperature (C)]]*OO[[#This Row],[8]]/SUM(OO[8])</f>
        <v>6.1361230112648171E-2</v>
      </c>
      <c r="K100" s="10">
        <f>3/24*OO[[#This Row],[67 (27JUN1985 06:00:00)-Water Temperature (C)]]*OO[[#This Row],[9]]/SUM(OO[9])</f>
        <v>4.0330950892057189E-2</v>
      </c>
      <c r="L100" s="10">
        <f>3/24*OO[[#This Row],[68 (27JUN1985 09:00:00)-Water Temperature (C)]]*OO[[#This Row],[10]]/SUM(OO[10])</f>
        <v>1.388491698642141E-2</v>
      </c>
      <c r="M100" s="10">
        <f>3/24*OO[[#This Row],[69 (27JUN1985 12:00:00)-Water Temperature (C)]]*OO[[#This Row],[11]]/SUM(OO[11])</f>
        <v>3.2712185955011265E-3</v>
      </c>
      <c r="N100" s="10">
        <f>3/24*OO[[#This Row],[70 (27JUN1985 15:00:00)-Water Temperature (C)]]*OO[[#This Row],[12]]/SUM(OO[12])</f>
        <v>6.0684259974127434E-4</v>
      </c>
      <c r="O100" s="10">
        <f>3/24*OO[[#This Row],[71 (27JUN1985 18:00:00)-Water Temperature (C)]]*OO[[#This Row],[13]]/SUM(OO[13])</f>
        <v>1.2387599764602958E-4</v>
      </c>
      <c r="P100" s="10">
        <f>3/24*OO[[#This Row],[72 (27JUN1985 21:00:00)-Water Temperature (C)]]*OO[[#This Row],[14]]/SUM(OO[14])</f>
        <v>4.7716833872594295E-5</v>
      </c>
      <c r="Q100" s="10">
        <f>3/24*OO[[#This Row],[73 (28JUN1985 00:00:00)-Water Temperature (C)]]*OO[[#This Row],[15]]/SUM(OO[15])</f>
        <v>3.3069573551661437E-5</v>
      </c>
      <c r="R100" s="10">
        <f>3/24*OO[[#This Row],[74 (28JUN1985 03:00:00)-Water Temperature (C)]]*OO[[#This Row],[16]]/SUM(OO[16])</f>
        <v>2.9372077751894556E-5</v>
      </c>
      <c r="S100" s="10">
        <f>3/24*OO[[#This Row],[75 (28JUN1985 06:00:00)-Water Temperature (C)]]*OO[[#This Row],[17]]/SUM(OO[17])</f>
        <v>2.9877947340906122E-5</v>
      </c>
      <c r="T100" s="10">
        <f>3/24*OO[[#This Row],[76 (28JUN1985 09:00:00)-Water Temperature (C)]]*OO[[#This Row],[18]]/SUM(OO[18])</f>
        <v>3.2717395615260344E-5</v>
      </c>
      <c r="U100" s="10">
        <f>3/24*OO[[#This Row],[77 (28JUN1985 12:00:00)-Water Temperature (C)]]*OO[[#This Row],[19]]/SUM(OO[19])</f>
        <v>3.5282993288805921E-5</v>
      </c>
      <c r="V100" s="10">
        <f>3/24000000*OO[[#This Row],[78 (28JUN1985 15:00:00)-Water Temperature (C)]]*OO[[#This Row],[20]]</f>
        <v>3.5670746798362498E-5</v>
      </c>
      <c r="W100" s="10">
        <f>3/24000000*OO[[#This Row],[79 (28JUN1985 18:00:00)-Water Temperature (C)]]*OO[[#This Row],[21]]</f>
        <v>3.3545540786199992E-5</v>
      </c>
      <c r="X100" s="10">
        <f>3/24000000*OO[[#This Row],[80 (28JUN1985 21:00:00)-Water Temperature (C)]]*OO[[#This Row],[22]]</f>
        <v>2.9502135870725003E-5</v>
      </c>
      <c r="Y100" s="10">
        <f>3/24000000*OO[[#This Row],[81 (29JUN1985 00:00:00)-Water Temperature (C)]]*OO[[#This Row],[23]]</f>
        <v>2.5479754853024998E-5</v>
      </c>
      <c r="Z100" s="10">
        <f>3/24000000*OO[[#This Row],[82 (29JUN1985 03:00:00)-Water Temperature (C)]]*OO[[#This Row],[24]]</f>
        <v>2.2440622235625E-5</v>
      </c>
      <c r="AA100" s="10">
        <f>3/24000000*OO[[#This Row],[83 (29JUN1985 06:00:00)-Water Temperature (C)]]*OO[[#This Row],[25]]</f>
        <v>1.9765386275699999E-5</v>
      </c>
      <c r="AB100" s="10">
        <f>3/24000000*OO[[#This Row],[84 (29JUN1985 09:00:00)-Water Temperature (C)]]*OO[[#This Row],[26]]</f>
        <v>1.7665780501646249E-5</v>
      </c>
      <c r="AC100" s="10">
        <f>3/24000000*OO[[#This Row],[85 (29JUN1985 12:00:00)-Water Temperature (C)]]*OO[[#This Row],[27]]</f>
        <v>1.5759544032539998E-5</v>
      </c>
      <c r="AD100" s="10">
        <f>3/24000000*OO[[#This Row],[86 (29JUN1985 15:00:00)-Water Temperature (C)]]*OO[[#This Row],[28]]</f>
        <v>1.3548539901050001E-5</v>
      </c>
      <c r="AE100" s="10">
        <f>3/24000000*OO[[#This Row],[88 (29JUN1985 21:00:00)-Water Temperature (C)]]*OO[[#This Row],[30]]</f>
        <v>9.6013829416049992E-6</v>
      </c>
      <c r="AF100" s="10">
        <f>3/24000000*OO[[#This Row],[88 (29JUN1985 21:00:00)-Water Temperature (C)]]*OO[[#This Row],[30]]</f>
        <v>9.6013829416049992E-6</v>
      </c>
      <c r="AG100" s="10">
        <f>3/24000000*OO[[#This Row],[89 (30JUN1985 00:00:00)-Water Temperature (C)]]*OO[[#This Row],[31]]</f>
        <v>7.9619014374250005E-6</v>
      </c>
      <c r="AH100" s="10">
        <f>3/24000000*OO[[#This Row],[90 (30JUN1985 03:00:00)-Water Temperature (C)]]*OO[[#This Row],[32]]</f>
        <v>6.7297837878474997E-6</v>
      </c>
      <c r="AI100" s="10">
        <f>3/24000000*OO[[#This Row],[91 (30JUN1985 06:00:00)-Water Temperature (C)]]*OO[[#This Row],[33]]</f>
        <v>5.7490606638499991E-6</v>
      </c>
      <c r="AJ100" s="10">
        <f>3/24000000*OO[[#This Row],[92 (30JUN1985 09:00:00)-Water Temperature (C)]]*OO[[#This Row],[34]]</f>
        <v>4.9138885804799993E-6</v>
      </c>
      <c r="AK100" s="10">
        <f>3/24000000*OO[[#This Row],[93 (30JUN1985 12:00:00)-Water Temperature (C)]]*OO[[#This Row],[35]]</f>
        <v>4.0315460753099995E-6</v>
      </c>
      <c r="AL100" s="10">
        <f>3/24000000*OO[[#This Row],[94 (30JUN1985 15:00:00)-Water Temperature (C)]]*OO[[#This Row],[36]]</f>
        <v>3.1087975275E-6</v>
      </c>
      <c r="AM100" s="10">
        <f>3/24000000*OO[[#This Row],[95 (30JUN1985 18:00:00)-Water Temperature (C)]]*OO[[#This Row],[37]]</f>
        <v>2.31148974992E-6</v>
      </c>
      <c r="AN100" s="10">
        <f>3/24000000*OO[[#This Row],[96 (30JUN1985 21:00:00)-Water Temperature (C)]]*OO[[#This Row],[38]]</f>
        <v>1.7036957853999998E-6</v>
      </c>
      <c r="AO100" s="10">
        <f>3/24000000*OO[[#This Row],[97 (01JUL1985 00:00:00)-Water Temperature (C)]]*OO[[#This Row],[39]]</f>
        <v>1.3102543916712499E-6</v>
      </c>
      <c r="AP100" s="10">
        <f>3/24000000*OO[[#This Row],[98 (01JUL1985 03:00:00)-Water Temperature (C)]]*OO[[#This Row],[40]]</f>
        <v>1.0868364816749999E-6</v>
      </c>
      <c r="AQ100" s="10">
        <f>3/24000000*OO[[#This Row],[99 (01JUL1985 06:00:00)-Water Temperature (C)]]*OO[[#This Row],[41]]</f>
        <v>9.6194474760550008E-7</v>
      </c>
      <c r="AR100" s="10">
        <f>3/24000000*OO[[#This Row],[100 (01JUL1985 09:00:00)-Water Temperature (C)]]*OO[[#This Row],[42]]</f>
        <v>9.2841567606274998E-7</v>
      </c>
      <c r="AS100" s="10">
        <f>3/24000000*OO[[#This Row],[101 (01JUL1985 12:00:00)-Water Temperature (C)]]*OO[[#This Row],[43]]</f>
        <v>8.9038446474224984E-7</v>
      </c>
      <c r="AT100" s="10">
        <f>3/24000000*OO[[#This Row],[102 (01JUL1985 15:00:00)-Water Temperature (C)]]*OO[[#This Row],[44]]</f>
        <v>8.2810858895850003E-7</v>
      </c>
      <c r="AU100" s="10">
        <f>3/24000000*OO[[#This Row],[103 (01JUL1985 18:00:00)-Water Temperature (C)]]*OO[[#This Row],[45]]</f>
        <v>7.6227320693924995E-7</v>
      </c>
      <c r="AV100" s="10">
        <f>3/24000000*OO[[#This Row],[104 (01JUL1985 21:00:00)-Water Temperature (C)]]*OO[[#This Row],[46]]</f>
        <v>6.9459863291999997E-7</v>
      </c>
      <c r="AW100" s="10">
        <f>3/24000000*OO[[#This Row],[105 (02JUL1985 00:00:00)-Water Temperature (C)]]*OO[[#This Row],[47]]</f>
        <v>6.2888078967999996E-7</v>
      </c>
      <c r="AX100" s="10">
        <f>3/24000000*OO[[#This Row],[106 (02JUL1985 03:00:00)-Water Temperature (C)]]*OO[[#This Row],[48]]</f>
        <v>5.7516789656199993E-7</v>
      </c>
      <c r="AY100" s="10">
        <f>3/24000000*OO[[#This Row],[107 (02JUL1985 06:00:00)-Water Temperature (C)]]*OO[[#This Row],[49]]</f>
        <v>5.4341494217999995E-7</v>
      </c>
      <c r="AZ100" s="10">
        <f>3/24000000*OO[[#This Row],[108 (02JUL1985 09:00:00)-Water Temperature (C)]]*OO[[#This Row],[50]]</f>
        <v>5.6292420311999997E-7</v>
      </c>
      <c r="BA100" s="10">
        <f>3/24000000*OO[[#This Row],[109 (02JUL1985 12:00:00)-Water Temperature (C)]]*OO[[#This Row],[51]]</f>
        <v>5.8766707591874995E-7</v>
      </c>
      <c r="BB100" s="10">
        <f>3/24000000*OO[[#This Row],[110 (02JUL1985 15:00:00)-Water Temperature (C)]]*OO[[#This Row],[52]]</f>
        <v>5.9276084674874993E-7</v>
      </c>
      <c r="BC100" s="10">
        <f>3/24000000*OO[[#This Row],[111 (02JUL1985 18:00:00)-Water Temperature (C)]]*OO[[#This Row],[53]]</f>
        <v>5.8756645442700007E-7</v>
      </c>
      <c r="BD100" s="10">
        <f>3/24000000*OO[[#This Row],[112 (02JUL1985 21:00:00)-Water Temperature (C)]]*OO[[#This Row],[54]]</f>
        <v>5.5931457363337504E-7</v>
      </c>
      <c r="BE100" s="10">
        <f>3/24000000*OO[[#This Row],[113 (03JUL1985 00:00:00)-Water Temperature (C)]]*OO[[#This Row],[55]]</f>
        <v>5.1092717225137486E-7</v>
      </c>
      <c r="BF100" s="10">
        <f>3/24000000*OO[[#This Row],[114 (03JUL1985 03:00:00)-Water Temperature (C)]]*OO[[#This Row],[56]]</f>
        <v>4.7357798290949995E-7</v>
      </c>
      <c r="BG100" s="10">
        <f>3/24000000*OO[[#This Row],[115 (03JUL1985 06:00:00)-Water Temperature (C)]]*OO[[#This Row],[57]]</f>
        <v>4.5154735207262494E-7</v>
      </c>
      <c r="BH100" s="10">
        <f>3/24000000*OO[[#This Row],[116 (03JUL1985 09:00:00)-Water Temperature (C)]]*OO[[#This Row],[58]]</f>
        <v>4.6055070885E-7</v>
      </c>
      <c r="BI100" s="10">
        <f>3/24000000*OO[[#This Row],[117 (03JUL1985 12:00:00)-Water Temperature (C)]]*OO[[#This Row],[59]]</f>
        <v>4.7712586356687496E-7</v>
      </c>
      <c r="BJ100" s="10">
        <f>3/24000000*OO[[#This Row],[118 (03JUL1985 15:00:00)-Water Temperature (C)]]*OO[[#This Row],[60]]</f>
        <v>4.7451358329374992E-7</v>
      </c>
      <c r="BK100" s="10">
        <f>3/24000000*OO[[#This Row],[119 (03JUL1985 18:00:00)-Water Temperature (C)]]*OO[[#This Row],[61]]</f>
        <v>4.5913678996612495E-7</v>
      </c>
      <c r="BL100" s="10">
        <f>3/24000000*OO[[#This Row],[120 (03JUL1985 21:00:00)-Water Temperature (C)]]*OO[[#This Row],[62]]</f>
        <v>4.2699557742825001E-7</v>
      </c>
      <c r="BM100" s="10">
        <f>3/24000000*OO[[#This Row],[121 (04JUL1985 00:00:00)-Water Temperature (C)]]*OO[[#This Row],[63]]</f>
        <v>3.8798519130099993E-7</v>
      </c>
      <c r="BN100" s="10">
        <f>3/24000000*OO[[#This Row],[122 (04JUL1985 03:00:00)-Water Temperature (C)]]*OO[[#This Row],[64]]</f>
        <v>3.5958083801899997E-7</v>
      </c>
      <c r="BO100" s="10">
        <f>3/24000000*OO[[#This Row],[123 (04JUL1985 06:00:00)-Water Temperature (C)]]*OO[[#This Row],[65]]</f>
        <v>3.4126804905375001E-7</v>
      </c>
      <c r="BP100" s="10">
        <f>3/24000000*OO[[#This Row],[124 (04JUL1985 09:00:00)-Water Temperature (C)]]*OO[[#This Row],[66]]</f>
        <v>3.3866724970400003E-7</v>
      </c>
      <c r="BQ100" s="10">
        <f>3/24000000*OO[[#This Row],[125 (04JUL1985 12:00:00)-Water Temperature (C)]]*OO[[#This Row],[67]]</f>
        <v>3.3452307118537499E-7</v>
      </c>
      <c r="BR100" s="10">
        <f>3/24000000*OO[[#This Row],[126 (04JUL1985 15:00:00)-Water Temperature (C)]]*OO[[#This Row],[68]]</f>
        <v>3.2683476520450001E-7</v>
      </c>
      <c r="BS100" s="10">
        <f>3/24000000*OO[[#This Row],[127 (04JUL1985 18:00:00)-Water Temperature (C)]]*OO[[#This Row],[69]]</f>
        <v>3.1004714982900002E-7</v>
      </c>
      <c r="BT100" s="10">
        <f>3/24000000*OO[[#This Row],[128 (04JUL1985 21:00:00)-Water Temperature (C)]]*OO[[#This Row],[70]]</f>
        <v>2.8476220895212499E-7</v>
      </c>
      <c r="BU100" s="10">
        <f>3/24000000*OO[[#This Row],[129 (05JUL1985 00:00:00)-Water Temperature (C)]]*OO[[#This Row],[71]]</f>
        <v>2.606263036795E-7</v>
      </c>
      <c r="BV100" s="10">
        <f>3/24000000*OO[[#This Row],[130 (05JUL1985 03:00:00)-Water Temperature (C)]]*OO[[#This Row],[72]]</f>
        <v>2.4023763929199999E-7</v>
      </c>
      <c r="BW100" s="10">
        <f>3/24000000*OO[[#This Row],[131 (05JUL1985 06:00:00)-Water Temperature (C)]]*OO[[#This Row],[73]]</f>
        <v>2.2372316902899995E-7</v>
      </c>
      <c r="BX100" s="10">
        <f>3/24000000*OO[[#This Row],[132 (05JUL1985 09:00:00)-Water Temperature (C)]]*OO[[#This Row],[74]]</f>
        <v>2.223845078875E-7</v>
      </c>
      <c r="BY100" s="10">
        <f>3/24000000*OO[[#This Row],[133 (05JUL1985 12:00:00)-Water Temperature (C)]]*OO[[#This Row],[75]]</f>
        <v>2.2006404752699999E-7</v>
      </c>
      <c r="BZ100" s="10">
        <f>3/24000000*OO[[#This Row],[134 (05JUL1985 15:00:00)-Water Temperature (C)]]*OO[[#This Row],[76]]</f>
        <v>2.1494609441512499E-7</v>
      </c>
      <c r="CA100" s="10">
        <f>3/24000000*OO[[#This Row],[135 (05JUL1985 18:00:00)-Water Temperature (C)]]*OO[[#This Row],[77]]</f>
        <v>2.1046117309374999E-7</v>
      </c>
      <c r="CB100" s="10">
        <f>3/24000000*OO[[#This Row],[136 (05JUL1985 21:00:00)-Water Temperature (C)]]*OO[[#This Row],[78]]</f>
        <v>1.9937539407337499E-7</v>
      </c>
      <c r="CC100" s="10">
        <f>3/24000000*OO[[#This Row],[137 (06JUL1985 00:00:00)-Water Temperature (C)]]*OO[[#This Row],[79]]</f>
        <v>1.83799073105625E-7</v>
      </c>
      <c r="CD100" s="10">
        <f>3/24000000*OO[[#This Row],[138 (06JUL1985 03:00:00)-Water Temperature (C)]]*OO[[#This Row],[80]]</f>
        <v>1.7227922406675E-7</v>
      </c>
      <c r="CE100" s="10">
        <f>3/24000000*OO[[#This Row],[139 (06JUL1985 06:00:00)-Water Temperature (C)]]*OO[[#This Row],[81]]</f>
        <v>1.6809941946599998E-7</v>
      </c>
      <c r="CF100" s="10">
        <f>3/24000000*OO[[#This Row],[140 (06JUL1985 09:00:00)-Water Temperature (C)]]*OO[[#This Row],[82]]</f>
        <v>1.7879703875025E-7</v>
      </c>
      <c r="CG100" s="10">
        <f>3/24000000*OO[[#This Row],[141 (06JUL1985 12:00:00)-Water Temperature (C)]]*OO[[#This Row],[83]]</f>
        <v>1.8842702900287499E-7</v>
      </c>
      <c r="CH100" s="10">
        <f>3/24000000*OO[[#This Row],[142 (06JUL1985 15:00:00)-Water Temperature (C)]]*OO[[#This Row],[84]]</f>
        <v>1.9244059721655E-7</v>
      </c>
      <c r="CI100" s="10">
        <f>3/24000000*OO[[#This Row],[143 (06JUL1985 18:00:00)-Water Temperature (C)]]*OO[[#This Row],[85]]</f>
        <v>1.968396799416E-7</v>
      </c>
      <c r="CJ100" s="10">
        <f>3/24000000*OO[[#This Row],[144 (06JUL1985 21:00:00)-Water Temperature (C)]]*OO[[#This Row],[86]]</f>
        <v>1.9197725758312496E-7</v>
      </c>
      <c r="CK100" s="10">
        <f>3/24000000*OO[[#This Row],[145 (07JUL1985 00:00:00)-Water Temperature (C)]]*OO[[#This Row],[87]]</f>
        <v>1.7752532165209998E-7</v>
      </c>
      <c r="CL100" s="10">
        <f>3/24000000*OO[[#This Row],[146 (07JUL1985 03:00:00)-Water Temperature (C)]]*OO[[#This Row],[88]]</f>
        <v>1.6741885153174999E-7</v>
      </c>
      <c r="CM100" s="10">
        <f>3/24000000*OO[[#This Row],[147 (07JUL1985 06:00:00)-Water Temperature (C)]]*OO[[#This Row],[89]]</f>
        <v>1.628349153883875E-7</v>
      </c>
      <c r="CN100" s="10">
        <f>3/24000000*OO[[#This Row],[148 (07JUL1985 09:00:00)-Water Temperature (C)]]*OO[[#This Row],[90]]</f>
        <v>1.666043457888375E-7</v>
      </c>
      <c r="CO100" s="10">
        <f>3/24000000*OO[[#This Row],[149 (07JUL1985 12:00:00)-Water Temperature (C)]]*OO[[#This Row],[91]]</f>
        <v>1.6774537611536251E-7</v>
      </c>
      <c r="CP100" s="10">
        <f>3/24000000*OO[[#This Row],[150 (07JUL1985 15:00:00)-Water Temperature (C)]]*OO[[#This Row],[92]]</f>
        <v>1.6187318464382502E-7</v>
      </c>
      <c r="CQ100" s="10">
        <f>3/24000000*OO[[#This Row],[151 (07JUL1985 18:00:00)-Water Temperature (C)]]*OO[[#This Row],[93]]</f>
        <v>1.5506316818551251E-7</v>
      </c>
      <c r="CR100" s="10">
        <f>3/24000000*OO[[#This Row],[152 (07JUL1985 21:00:00)-Water Temperature (C)]]*OO[[#This Row],[94]]</f>
        <v>1.441531346442875E-7</v>
      </c>
      <c r="CS100" s="10">
        <f>3/24000000*OO[[#This Row],[153 (08JUL1985 00:00:00)-Water Temperature (C)]]*OO[[#This Row],[95]]</f>
        <v>1.3110823146999998E-7</v>
      </c>
      <c r="CT100" s="10">
        <f>3/24000000*OO[[#This Row],[154 (08JUL1985 03:00:00)-Water Temperature (C)]]*OO[[#This Row],[96]]</f>
        <v>1.2141355797450001E-7</v>
      </c>
      <c r="CU100" s="10">
        <f>3/24000000*OO[[#This Row],[155 (08JUL1985 06:00:00)-Water Temperature (C)]]*OO[[#This Row],[97]]</f>
        <v>1.159040082612375E-7</v>
      </c>
      <c r="CV100" s="10">
        <f>3/24000000*OO[[#This Row],[156 (08JUL1985 09:00:00)-Water Temperature (C)]]*OO[[#This Row],[98]]</f>
        <v>1.1560686775494999E-7</v>
      </c>
      <c r="CW100" s="10">
        <f>3/24000000*OO[[#This Row],[157 (08JUL1985 12:00:00)-Water Temperature (C)]]*OO[[#This Row],[99]]</f>
        <v>1.2231117483536251E-7</v>
      </c>
    </row>
    <row r="101" spans="1:101" x14ac:dyDescent="0.35">
      <c r="A101" t="s">
        <v>106</v>
      </c>
      <c r="B101">
        <v>853.88810000000001</v>
      </c>
      <c r="C101" s="10">
        <f>3/24*OO[[#This Row],[59 (26JUN1985 06:00:00)-Water Temperature (C)]]*OO[[#This Row],[1]]/SUM(OO[1])</f>
        <v>0</v>
      </c>
      <c r="D101" s="10">
        <f>3/24*OO[[#This Row],[60 (26JUN1985 09:00:00)-Water Temperature (C)]]*OO[[#This Row],[2]]/SUM(OO[2])</f>
        <v>5.4976692000948509E-33</v>
      </c>
      <c r="E101" s="10">
        <f>3/24*OO[[#This Row],[61 (26JUN1985 12:00:00)-Water Temperature (C)]]*OO[[#This Row],[3]]/SUM(OO[3])</f>
        <v>4.691189537531193E-21</v>
      </c>
      <c r="F101" s="10">
        <f>3/24*OO[[#This Row],[62 (26JUN1985 15:00:00)-Water Temperature (C)]]*OO[[#This Row],[4]]/SUM(OO[4])</f>
        <v>2.3255740596592839E-10</v>
      </c>
      <c r="G101" s="10">
        <f>3/24*OO[[#This Row],[63 (26JUN1985 18:00:00)-Water Temperature (C)]]*OO[[#This Row],[5]]/SUM(OO[5])</f>
        <v>2.6237053951862007E-5</v>
      </c>
      <c r="H101" s="10">
        <f>3/24*OO[[#This Row],[64 (26JUN1985 21:00:00)-Water Temperature (C)]]*OO[[#This Row],[6]]/SUM(OO[6])</f>
        <v>3.2260150033414457E-3</v>
      </c>
      <c r="I101" s="10">
        <f>3/24*OO[[#This Row],[65 (27JUN1985 00:00:00)-Water Temperature (C)]]*OO[[#This Row],[7]]/SUM(OO[7])</f>
        <v>2.9138321201975001E-2</v>
      </c>
      <c r="J101" s="10">
        <f>3/24*OO[[#This Row],[66 (27JUN1985 03:00:00)-Water Temperature (C)]]*OO[[#This Row],[8]]/SUM(OO[8])</f>
        <v>5.7080407581824415E-2</v>
      </c>
      <c r="K101" s="10">
        <f>3/24*OO[[#This Row],[67 (27JUN1985 06:00:00)-Water Temperature (C)]]*OO[[#This Row],[9]]/SUM(OO[9])</f>
        <v>4.0885177231950107E-2</v>
      </c>
      <c r="L101" s="10">
        <f>3/24*OO[[#This Row],[68 (27JUN1985 09:00:00)-Water Temperature (C)]]*OO[[#This Row],[10]]/SUM(OO[10])</f>
        <v>1.4991590223737087E-2</v>
      </c>
      <c r="M101" s="10">
        <f>3/24*OO[[#This Row],[69 (27JUN1985 12:00:00)-Water Temperature (C)]]*OO[[#This Row],[11]]/SUM(OO[11])</f>
        <v>3.6818037731379217E-3</v>
      </c>
      <c r="N101" s="10">
        <f>3/24*OO[[#This Row],[70 (27JUN1985 15:00:00)-Water Temperature (C)]]*OO[[#This Row],[12]]/SUM(OO[12])</f>
        <v>6.96004357307086E-4</v>
      </c>
      <c r="O101" s="10">
        <f>3/24*OO[[#This Row],[71 (27JUN1985 18:00:00)-Water Temperature (C)]]*OO[[#This Row],[13]]/SUM(OO[13])</f>
        <v>1.3709272548992308E-4</v>
      </c>
      <c r="P101" s="10">
        <f>3/24*OO[[#This Row],[72 (27JUN1985 21:00:00)-Water Temperature (C)]]*OO[[#This Row],[14]]/SUM(OO[14])</f>
        <v>4.8396489146417559E-5</v>
      </c>
      <c r="Q101" s="10">
        <f>3/24*OO[[#This Row],[73 (28JUN1985 00:00:00)-Water Temperature (C)]]*OO[[#This Row],[15]]/SUM(OO[15])</f>
        <v>3.2047772337767302E-5</v>
      </c>
      <c r="R101" s="10">
        <f>3/24*OO[[#This Row],[74 (28JUN1985 03:00:00)-Water Temperature (C)]]*OO[[#This Row],[16]]/SUM(OO[16])</f>
        <v>2.7966568434589281E-5</v>
      </c>
      <c r="S101" s="10">
        <f>3/24*OO[[#This Row],[75 (28JUN1985 06:00:00)-Water Temperature (C)]]*OO[[#This Row],[17]]/SUM(OO[17])</f>
        <v>2.8209896437750691E-5</v>
      </c>
      <c r="T101" s="10">
        <f>3/24*OO[[#This Row],[76 (28JUN1985 09:00:00)-Water Temperature (C)]]*OO[[#This Row],[18]]/SUM(OO[18])</f>
        <v>3.0944910223189485E-5</v>
      </c>
      <c r="U101" s="10">
        <f>3/24*OO[[#This Row],[77 (28JUN1985 12:00:00)-Water Temperature (C)]]*OO[[#This Row],[19]]/SUM(OO[19])</f>
        <v>3.3687522275168315E-5</v>
      </c>
      <c r="V101" s="10">
        <f>3/24000000*OO[[#This Row],[78 (28JUN1985 15:00:00)-Water Temperature (C)]]*OO[[#This Row],[20]]</f>
        <v>3.4368844055437502E-5</v>
      </c>
      <c r="W101" s="10">
        <f>3/24000000*OO[[#This Row],[79 (28JUN1985 18:00:00)-Water Temperature (C)]]*OO[[#This Row],[21]]</f>
        <v>3.2561564748499995E-5</v>
      </c>
      <c r="X101" s="10">
        <f>3/24000000*OO[[#This Row],[80 (28JUN1985 21:00:00)-Water Temperature (C)]]*OO[[#This Row],[22]]</f>
        <v>2.8743583391250001E-5</v>
      </c>
      <c r="Y101" s="10">
        <f>3/24000000*OO[[#This Row],[81 (29JUN1985 00:00:00)-Water Temperature (C)]]*OO[[#This Row],[23]]</f>
        <v>2.48398237259375E-5</v>
      </c>
      <c r="Z101" s="10">
        <f>3/24000000*OO[[#This Row],[82 (29JUN1985 03:00:00)-Water Temperature (C)]]*OO[[#This Row],[24]]</f>
        <v>2.1885480096900001E-5</v>
      </c>
      <c r="AA101" s="10">
        <f>3/24000000*OO[[#This Row],[83 (29JUN1985 06:00:00)-Water Temperature (C)]]*OO[[#This Row],[25]]</f>
        <v>1.93565853033E-5</v>
      </c>
      <c r="AB101" s="10">
        <f>3/24000000*OO[[#This Row],[84 (29JUN1985 09:00:00)-Water Temperature (C)]]*OO[[#This Row],[26]]</f>
        <v>1.7384103434279999E-5</v>
      </c>
      <c r="AC101" s="10">
        <f>3/24000000*OO[[#This Row],[85 (29JUN1985 12:00:00)-Water Temperature (C)]]*OO[[#This Row],[27]]</f>
        <v>1.5585225523117502E-5</v>
      </c>
      <c r="AD101" s="10">
        <f>3/24000000*OO[[#This Row],[86 (29JUN1985 15:00:00)-Water Temperature (C)]]*OO[[#This Row],[28]]</f>
        <v>1.3447177286000001E-5</v>
      </c>
      <c r="AE101" s="10">
        <f>3/24000000*OO[[#This Row],[88 (29JUN1985 21:00:00)-Water Temperature (C)]]*OO[[#This Row],[30]]</f>
        <v>9.5330411904224989E-6</v>
      </c>
      <c r="AF101" s="10">
        <f>3/24000000*OO[[#This Row],[88 (29JUN1985 21:00:00)-Water Temperature (C)]]*OO[[#This Row],[30]]</f>
        <v>9.5330411904224989E-6</v>
      </c>
      <c r="AG101" s="10">
        <f>3/24000000*OO[[#This Row],[89 (30JUN1985 00:00:00)-Water Temperature (C)]]*OO[[#This Row],[31]]</f>
        <v>7.8987988980274995E-6</v>
      </c>
      <c r="AH101" s="10">
        <f>3/24000000*OO[[#This Row],[90 (30JUN1985 03:00:00)-Water Temperature (C)]]*OO[[#This Row],[32]]</f>
        <v>6.6620606843700003E-6</v>
      </c>
      <c r="AI101" s="10">
        <f>3/24000000*OO[[#This Row],[91 (30JUN1985 06:00:00)-Water Temperature (C)]]*OO[[#This Row],[33]]</f>
        <v>5.699885634356249E-6</v>
      </c>
      <c r="AJ101" s="10">
        <f>3/24000000*OO[[#This Row],[92 (30JUN1985 09:00:00)-Water Temperature (C)]]*OO[[#This Row],[34]]</f>
        <v>4.9042848968399992E-6</v>
      </c>
      <c r="AK101" s="10">
        <f>3/24000000*OO[[#This Row],[93 (30JUN1985 12:00:00)-Water Temperature (C)]]*OO[[#This Row],[35]]</f>
        <v>4.0610474314799996E-6</v>
      </c>
      <c r="AL101" s="10">
        <f>3/24000000*OO[[#This Row],[94 (30JUN1985 15:00:00)-Water Temperature (C)]]*OO[[#This Row],[36]]</f>
        <v>3.1526685800325001E-6</v>
      </c>
      <c r="AM101" s="10">
        <f>3/24000000*OO[[#This Row],[95 (30JUN1985 18:00:00)-Water Temperature (C)]]*OO[[#This Row],[37]]</f>
        <v>2.3454534372075E-6</v>
      </c>
      <c r="AN101" s="10">
        <f>3/24000000*OO[[#This Row],[96 (30JUN1985 21:00:00)-Water Temperature (C)]]*OO[[#This Row],[38]]</f>
        <v>1.719845668653E-6</v>
      </c>
      <c r="AO101" s="10">
        <f>3/24000000*OO[[#This Row],[97 (01JUL1985 00:00:00)-Water Temperature (C)]]*OO[[#This Row],[39]]</f>
        <v>1.3102956910505E-6</v>
      </c>
      <c r="AP101" s="10">
        <f>3/24000000*OO[[#This Row],[98 (01JUL1985 03:00:00)-Water Temperature (C)]]*OO[[#This Row],[40]]</f>
        <v>1.0771572180847499E-6</v>
      </c>
      <c r="AQ101" s="10">
        <f>3/24000000*OO[[#This Row],[99 (01JUL1985 06:00:00)-Water Temperature (C)]]*OO[[#This Row],[41]]</f>
        <v>9.4909810852875011E-7</v>
      </c>
      <c r="AR101" s="10">
        <f>3/24000000*OO[[#This Row],[100 (01JUL1985 09:00:00)-Water Temperature (C)]]*OO[[#This Row],[42]]</f>
        <v>9.1443974002374999E-7</v>
      </c>
      <c r="AS101" s="10">
        <f>3/24000000*OO[[#This Row],[101 (01JUL1985 12:00:00)-Water Temperature (C)]]*OO[[#This Row],[43]]</f>
        <v>8.7872173632974995E-7</v>
      </c>
      <c r="AT101" s="10">
        <f>3/24000000*OO[[#This Row],[102 (01JUL1985 15:00:00)-Water Temperature (C)]]*OO[[#This Row],[44]]</f>
        <v>8.1844721400674993E-7</v>
      </c>
      <c r="AU101" s="10">
        <f>3/24000000*OO[[#This Row],[103 (01JUL1985 18:00:00)-Water Temperature (C)]]*OO[[#This Row],[45]]</f>
        <v>7.5182757644487486E-7</v>
      </c>
      <c r="AV101" s="10">
        <f>3/24000000*OO[[#This Row],[104 (01JUL1985 21:00:00)-Water Temperature (C)]]*OO[[#This Row],[46]]</f>
        <v>6.8396611526512496E-7</v>
      </c>
      <c r="AW101" s="10">
        <f>3/24000000*OO[[#This Row],[105 (02JUL1985 00:00:00)-Water Temperature (C)]]*OO[[#This Row],[47]]</f>
        <v>6.1842851566125001E-7</v>
      </c>
      <c r="AX101" s="10">
        <f>3/24000000*OO[[#This Row],[106 (02JUL1985 03:00:00)-Water Temperature (C)]]*OO[[#This Row],[48]]</f>
        <v>5.6459365037874994E-7</v>
      </c>
      <c r="AY101" s="10">
        <f>3/24000000*OO[[#This Row],[107 (02JUL1985 06:00:00)-Water Temperature (C)]]*OO[[#This Row],[49]]</f>
        <v>5.3209667088637503E-7</v>
      </c>
      <c r="AZ101" s="10">
        <f>3/24000000*OO[[#This Row],[108 (02JUL1985 09:00:00)-Water Temperature (C)]]*OO[[#This Row],[50]]</f>
        <v>5.4943125741112499E-7</v>
      </c>
      <c r="BA101" s="10">
        <f>3/24000000*OO[[#This Row],[109 (02JUL1985 12:00:00)-Water Temperature (C)]]*OO[[#This Row],[51]]</f>
        <v>5.7440486737499984E-7</v>
      </c>
      <c r="BB101" s="10">
        <f>3/24000000*OO[[#This Row],[110 (02JUL1985 15:00:00)-Water Temperature (C)]]*OO[[#This Row],[52]]</f>
        <v>5.8114875394187498E-7</v>
      </c>
      <c r="BC101" s="10">
        <f>3/24000000*OO[[#This Row],[111 (02JUL1985 18:00:00)-Water Temperature (C)]]*OO[[#This Row],[53]]</f>
        <v>5.7665858159599993E-7</v>
      </c>
      <c r="BD101" s="10">
        <f>3/24000000*OO[[#This Row],[112 (02JUL1985 21:00:00)-Water Temperature (C)]]*OO[[#This Row],[54]]</f>
        <v>5.495964075044999E-7</v>
      </c>
      <c r="BE101" s="10">
        <f>3/24000000*OO[[#This Row],[113 (03JUL1985 00:00:00)-Water Temperature (C)]]*OO[[#This Row],[55]]</f>
        <v>5.0206377922800002E-7</v>
      </c>
      <c r="BF101" s="10">
        <f>3/24000000*OO[[#This Row],[114 (03JUL1985 03:00:00)-Water Temperature (C)]]*OO[[#This Row],[56]]</f>
        <v>4.6385230619487498E-7</v>
      </c>
      <c r="BG101" s="10">
        <f>3/24000000*OO[[#This Row],[115 (03JUL1985 06:00:00)-Water Temperature (C)]]*OO[[#This Row],[57]]</f>
        <v>4.4152059666274996E-7</v>
      </c>
      <c r="BH101" s="10">
        <f>3/24000000*OO[[#This Row],[116 (03JUL1985 09:00:00)-Water Temperature (C)]]*OO[[#This Row],[58]]</f>
        <v>4.4996930718137503E-7</v>
      </c>
      <c r="BI101" s="10">
        <f>3/24000000*OO[[#This Row],[117 (03JUL1985 12:00:00)-Water Temperature (C)]]*OO[[#This Row],[59]]</f>
        <v>4.6720859929149989E-7</v>
      </c>
      <c r="BJ101" s="10">
        <f>3/24000000*OO[[#This Row],[118 (03JUL1985 15:00:00)-Water Temperature (C)]]*OO[[#This Row],[60]]</f>
        <v>4.6639476996862492E-7</v>
      </c>
      <c r="BK101" s="10">
        <f>3/24000000*OO[[#This Row],[119 (03JUL1985 18:00:00)-Water Temperature (C)]]*OO[[#This Row],[61]]</f>
        <v>4.5185240453174997E-7</v>
      </c>
      <c r="BL101" s="10">
        <f>3/24000000*OO[[#This Row],[120 (03JUL1985 21:00:00)-Water Temperature (C)]]*OO[[#This Row],[62]]</f>
        <v>4.2024029066249999E-7</v>
      </c>
      <c r="BM101" s="10">
        <f>3/24000000*OO[[#This Row],[121 (04JUL1985 00:00:00)-Water Temperature (C)]]*OO[[#This Row],[63]]</f>
        <v>3.8151144173024999E-7</v>
      </c>
      <c r="BN101" s="10">
        <f>3/24000000*OO[[#This Row],[122 (04JUL1985 03:00:00)-Water Temperature (C)]]*OO[[#This Row],[64]]</f>
        <v>3.5250364705050006E-7</v>
      </c>
      <c r="BO101" s="10">
        <f>3/24000000*OO[[#This Row],[123 (04JUL1985 06:00:00)-Water Temperature (C)]]*OO[[#This Row],[65]]</f>
        <v>3.3415365984862499E-7</v>
      </c>
      <c r="BP101" s="10">
        <f>3/24000000*OO[[#This Row],[124 (04JUL1985 09:00:00)-Water Temperature (C)]]*OO[[#This Row],[66]]</f>
        <v>3.3131191397400003E-7</v>
      </c>
      <c r="BQ101" s="10">
        <f>3/24000000*OO[[#This Row],[125 (04JUL1985 12:00:00)-Water Temperature (C)]]*OO[[#This Row],[67]]</f>
        <v>3.2752008410962496E-7</v>
      </c>
      <c r="BR101" s="10">
        <f>3/24000000*OO[[#This Row],[126 (04JUL1985 15:00:00)-Water Temperature (C)]]*OO[[#This Row],[68]]</f>
        <v>3.2065725499724996E-7</v>
      </c>
      <c r="BS101" s="10">
        <f>3/24000000*OO[[#This Row],[127 (04JUL1985 18:00:00)-Water Temperature (C)]]*OO[[#This Row],[69]]</f>
        <v>3.0451862102525E-7</v>
      </c>
      <c r="BT101" s="10">
        <f>3/24000000*OO[[#This Row],[128 (04JUL1985 21:00:00)-Water Temperature (C)]]*OO[[#This Row],[70]]</f>
        <v>2.8013904385624998E-7</v>
      </c>
      <c r="BU101" s="10">
        <f>3/24000000*OO[[#This Row],[129 (05JUL1985 00:00:00)-Water Temperature (C)]]*OO[[#This Row],[71]]</f>
        <v>2.5619459043749998E-7</v>
      </c>
      <c r="BV101" s="10">
        <f>3/24000000*OO[[#This Row],[130 (05JUL1985 03:00:00)-Water Temperature (C)]]*OO[[#This Row],[72]]</f>
        <v>2.3600134970149995E-7</v>
      </c>
      <c r="BW101" s="10">
        <f>3/24000000*OO[[#This Row],[131 (05JUL1985 06:00:00)-Water Temperature (C)]]*OO[[#This Row],[73]]</f>
        <v>2.1951844649200001E-7</v>
      </c>
      <c r="BX101" s="10">
        <f>3/24000000*OO[[#This Row],[132 (05JUL1985 09:00:00)-Water Temperature (C)]]*OO[[#This Row],[74]]</f>
        <v>2.1775909035099996E-7</v>
      </c>
      <c r="BY101" s="10">
        <f>3/24000000*OO[[#This Row],[133 (05JUL1985 12:00:00)-Water Temperature (C)]]*OO[[#This Row],[75]]</f>
        <v>2.1553120445587501E-7</v>
      </c>
      <c r="BZ101" s="10">
        <f>3/24000000*OO[[#This Row],[134 (05JUL1985 15:00:00)-Water Temperature (C)]]*OO[[#This Row],[76]]</f>
        <v>2.1095321300024998E-7</v>
      </c>
      <c r="CA101" s="10">
        <f>3/24000000*OO[[#This Row],[135 (05JUL1985 18:00:00)-Water Temperature (C)]]*OO[[#This Row],[77]]</f>
        <v>2.063207593365E-7</v>
      </c>
      <c r="CB101" s="10">
        <f>3/24000000*OO[[#This Row],[136 (05JUL1985 21:00:00)-Water Temperature (C)]]*OO[[#This Row],[78]]</f>
        <v>1.9578192615812498E-7</v>
      </c>
      <c r="CC101" s="10">
        <f>3/24000000*OO[[#This Row],[137 (06JUL1985 00:00:00)-Water Temperature (C)]]*OO[[#This Row],[79]]</f>
        <v>1.8037555686900001E-7</v>
      </c>
      <c r="CD101" s="10">
        <f>3/24000000*OO[[#This Row],[138 (06JUL1985 03:00:00)-Water Temperature (C)]]*OO[[#This Row],[80]]</f>
        <v>1.6858709241359998E-7</v>
      </c>
      <c r="CE101" s="10">
        <f>3/24000000*OO[[#This Row],[139 (06JUL1985 06:00:00)-Water Temperature (C)]]*OO[[#This Row],[81]]</f>
        <v>1.6412526288382501E-7</v>
      </c>
      <c r="CF101" s="10">
        <f>3/24000000*OO[[#This Row],[140 (06JUL1985 09:00:00)-Water Temperature (C)]]*OO[[#This Row],[82]]</f>
        <v>1.7421996152837497E-7</v>
      </c>
      <c r="CG101" s="10">
        <f>3/24000000*OO[[#This Row],[141 (06JUL1985 12:00:00)-Water Temperature (C)]]*OO[[#This Row],[83]]</f>
        <v>1.8415483583995001E-7</v>
      </c>
      <c r="CH101" s="10">
        <f>3/24000000*OO[[#This Row],[142 (06JUL1985 15:00:00)-Water Temperature (C)]]*OO[[#This Row],[84]]</f>
        <v>1.8863369028146252E-7</v>
      </c>
      <c r="CI101" s="10">
        <f>3/24000000*OO[[#This Row],[143 (06JUL1985 18:00:00)-Water Temperature (C)]]*OO[[#This Row],[85]]</f>
        <v>1.9286215634808751E-7</v>
      </c>
      <c r="CJ101" s="10">
        <f>3/24000000*OO[[#This Row],[144 (06JUL1985 21:00:00)-Water Temperature (C)]]*OO[[#This Row],[86]]</f>
        <v>1.8838219854547501E-7</v>
      </c>
      <c r="CK101" s="10">
        <f>3/24000000*OO[[#This Row],[145 (07JUL1985 00:00:00)-Water Temperature (C)]]*OO[[#This Row],[87]]</f>
        <v>1.7426801671304998E-7</v>
      </c>
      <c r="CL101" s="10">
        <f>3/24000000*OO[[#This Row],[146 (07JUL1985 03:00:00)-Water Temperature (C)]]*OO[[#This Row],[88]]</f>
        <v>1.6377212487237497E-7</v>
      </c>
      <c r="CM101" s="10">
        <f>3/24000000*OO[[#This Row],[147 (07JUL1985 06:00:00)-Water Temperature (C)]]*OO[[#This Row],[89]]</f>
        <v>1.5919141157297501E-7</v>
      </c>
      <c r="CN101" s="10">
        <f>3/24000000*OO[[#This Row],[148 (07JUL1985 09:00:00)-Water Temperature (C)]]*OO[[#This Row],[90]]</f>
        <v>1.6305212392129997E-7</v>
      </c>
      <c r="CO101" s="10">
        <f>3/24000000*OO[[#This Row],[149 (07JUL1985 12:00:00)-Water Temperature (C)]]*OO[[#This Row],[91]]</f>
        <v>1.648648936228125E-7</v>
      </c>
      <c r="CP101" s="10">
        <f>3/24000000*OO[[#This Row],[150 (07JUL1985 15:00:00)-Water Temperature (C)]]*OO[[#This Row],[92]]</f>
        <v>1.5955015092537501E-7</v>
      </c>
      <c r="CQ101" s="10">
        <f>3/24000000*OO[[#This Row],[151 (07JUL1985 18:00:00)-Water Temperature (C)]]*OO[[#This Row],[93]]</f>
        <v>1.5277158479380001E-7</v>
      </c>
      <c r="CR101" s="10">
        <f>3/24000000*OO[[#This Row],[152 (07JUL1985 21:00:00)-Water Temperature (C)]]*OO[[#This Row],[94]]</f>
        <v>1.4197001228406249E-7</v>
      </c>
      <c r="CS101" s="10">
        <f>3/24000000*OO[[#This Row],[153 (08JUL1985 00:00:00)-Water Temperature (C)]]*OO[[#This Row],[95]]</f>
        <v>1.2906565351942499E-7</v>
      </c>
      <c r="CT101" s="10">
        <f>3/24000000*OO[[#This Row],[154 (08JUL1985 03:00:00)-Water Temperature (C)]]*OO[[#This Row],[96]]</f>
        <v>1.191779944705E-7</v>
      </c>
      <c r="CU101" s="10">
        <f>3/24000000*OO[[#This Row],[155 (08JUL1985 06:00:00)-Water Temperature (C)]]*OO[[#This Row],[97]]</f>
        <v>1.134461877973625E-7</v>
      </c>
      <c r="CV101" s="10">
        <f>3/24000000*OO[[#This Row],[156 (08JUL1985 09:00:00)-Water Temperature (C)]]*OO[[#This Row],[98]]</f>
        <v>1.1273533713029999E-7</v>
      </c>
      <c r="CW101" s="10">
        <f>3/24000000*OO[[#This Row],[157 (08JUL1985 12:00:00)-Water Temperature (C)]]*OO[[#This Row],[99]]</f>
        <v>1.191110710486125E-7</v>
      </c>
    </row>
    <row r="102" spans="1:101" x14ac:dyDescent="0.35">
      <c r="A102" t="s">
        <v>107</v>
      </c>
      <c r="B102">
        <v>776.79499999999996</v>
      </c>
      <c r="C102" s="10">
        <f>3/24*OO[[#This Row],[59 (26JUN1985 06:00:00)-Water Temperature (C)]]*OO[[#This Row],[1]]/SUM(OO[1])</f>
        <v>0</v>
      </c>
      <c r="D102" s="10">
        <f>3/24*OO[[#This Row],[60 (26JUN1985 09:00:00)-Water Temperature (C)]]*OO[[#This Row],[2]]/SUM(OO[2])</f>
        <v>1.0157446128236132E-33</v>
      </c>
      <c r="E102" s="10">
        <f>3/24*OO[[#This Row],[61 (26JUN1985 12:00:00)-Water Temperature (C)]]*OO[[#This Row],[3]]/SUM(OO[3])</f>
        <v>1.0229517486491085E-21</v>
      </c>
      <c r="F102" s="10">
        <f>3/24*OO[[#This Row],[62 (26JUN1985 15:00:00)-Water Temperature (C)]]*OO[[#This Row],[4]]/SUM(OO[4])</f>
        <v>5.9603065364656587E-11</v>
      </c>
      <c r="G102" s="10">
        <f>3/24*OO[[#This Row],[63 (26JUN1985 18:00:00)-Water Temperature (C)]]*OO[[#This Row],[5]]/SUM(OO[5])</f>
        <v>1.631379700712902E-5</v>
      </c>
      <c r="H102" s="10">
        <f>3/24*OO[[#This Row],[64 (26JUN1985 21:00:00)-Water Temperature (C)]]*OO[[#This Row],[6]]/SUM(OO[6])</f>
        <v>2.5693196194583076E-3</v>
      </c>
      <c r="I102" s="10">
        <f>3/24*OO[[#This Row],[65 (27JUN1985 00:00:00)-Water Temperature (C)]]*OO[[#This Row],[7]]/SUM(OO[7])</f>
        <v>2.6956741636998939E-2</v>
      </c>
      <c r="J102" s="10">
        <f>3/24*OO[[#This Row],[66 (27JUN1985 03:00:00)-Water Temperature (C)]]*OO[[#This Row],[8]]/SUM(OO[8])</f>
        <v>5.8588128688447198E-2</v>
      </c>
      <c r="K102" s="10">
        <f>3/24*OO[[#This Row],[67 (27JUN1985 06:00:00)-Water Temperature (C)]]*OO[[#This Row],[9]]/SUM(OO[9])</f>
        <v>4.5260041561775405E-2</v>
      </c>
      <c r="L102" s="10">
        <f>3/24*OO[[#This Row],[68 (27JUN1985 09:00:00)-Water Temperature (C)]]*OO[[#This Row],[10]]/SUM(OO[10])</f>
        <v>1.7511186328576029E-2</v>
      </c>
      <c r="M102" s="10">
        <f>3/24*OO[[#This Row],[69 (27JUN1985 12:00:00)-Water Temperature (C)]]*OO[[#This Row],[11]]/SUM(OO[11])</f>
        <v>4.4542124558331767E-3</v>
      </c>
      <c r="N102" s="10">
        <f>3/24*OO[[#This Row],[70 (27JUN1985 15:00:00)-Water Temperature (C)]]*OO[[#This Row],[12]]/SUM(OO[12])</f>
        <v>8.5588893898089669E-4</v>
      </c>
      <c r="O102" s="10">
        <f>3/24*OO[[#This Row],[71 (27JUN1985 18:00:00)-Water Temperature (C)]]*OO[[#This Row],[13]]/SUM(OO[13])</f>
        <v>1.6436728833849266E-4</v>
      </c>
      <c r="P102" s="10">
        <f>3/24*OO[[#This Row],[72 (27JUN1985 21:00:00)-Water Temperature (C)]]*OO[[#This Row],[14]]/SUM(OO[14])</f>
        <v>5.3824129189649028E-5</v>
      </c>
      <c r="Q102" s="10">
        <f>3/24*OO[[#This Row],[73 (28JUN1985 00:00:00)-Water Temperature (C)]]*OO[[#This Row],[15]]/SUM(OO[15])</f>
        <v>3.4044226866314852E-5</v>
      </c>
      <c r="R102" s="10">
        <f>3/24*OO[[#This Row],[74 (28JUN1985 03:00:00)-Water Temperature (C)]]*OO[[#This Row],[16]]/SUM(OO[16])</f>
        <v>2.9140813969930095E-5</v>
      </c>
      <c r="S102" s="10">
        <f>3/24*OO[[#This Row],[75 (28JUN1985 06:00:00)-Water Temperature (C)]]*OO[[#This Row],[17]]/SUM(OO[17])</f>
        <v>2.9075820779695178E-5</v>
      </c>
      <c r="T102" s="10">
        <f>3/24*OO[[#This Row],[76 (28JUN1985 09:00:00)-Water Temperature (C)]]*OO[[#This Row],[18]]/SUM(OO[18])</f>
        <v>3.1823003148268277E-5</v>
      </c>
      <c r="U102" s="10">
        <f>3/24*OO[[#This Row],[77 (28JUN1985 12:00:00)-Water Temperature (C)]]*OO[[#This Row],[19]]/SUM(OO[19])</f>
        <v>3.4795010782162525E-5</v>
      </c>
      <c r="V102" s="10">
        <f>3/24000000*OO[[#This Row],[78 (28JUN1985 15:00:00)-Water Temperature (C)]]*OO[[#This Row],[20]]</f>
        <v>3.5636764683199996E-5</v>
      </c>
      <c r="W102" s="10">
        <f>3/24000000*OO[[#This Row],[79 (28JUN1985 18:00:00)-Water Temperature (C)]]*OO[[#This Row],[21]]</f>
        <v>3.3844431573262502E-5</v>
      </c>
      <c r="X102" s="10">
        <f>3/24000000*OO[[#This Row],[80 (28JUN1985 21:00:00)-Water Temperature (C)]]*OO[[#This Row],[22]]</f>
        <v>2.9840989538249998E-5</v>
      </c>
      <c r="Y102" s="10">
        <f>3/24000000*OO[[#This Row],[81 (29JUN1985 00:00:00)-Water Temperature (C)]]*OO[[#This Row],[23]]</f>
        <v>2.5700006948349998E-5</v>
      </c>
      <c r="Z102" s="10">
        <f>3/24000000*OO[[#This Row],[82 (29JUN1985 03:00:00)-Water Temperature (C)]]*OO[[#This Row],[24]]</f>
        <v>2.2552619145125001E-5</v>
      </c>
      <c r="AA102" s="10">
        <f>3/24000000*OO[[#This Row],[83 (29JUN1985 06:00:00)-Water Temperature (C)]]*OO[[#This Row],[25]]</f>
        <v>1.9937110604374999E-5</v>
      </c>
      <c r="AB102" s="10">
        <f>3/24000000*OO[[#This Row],[84 (29JUN1985 09:00:00)-Water Temperature (C)]]*OO[[#This Row],[26]]</f>
        <v>1.7919985560959997E-5</v>
      </c>
      <c r="AC102" s="10">
        <f>3/24000000*OO[[#This Row],[85 (29JUN1985 12:00:00)-Water Temperature (C)]]*OO[[#This Row],[27]]</f>
        <v>1.6072711187512501E-5</v>
      </c>
      <c r="AD102" s="10">
        <f>3/24000000*OO[[#This Row],[86 (29JUN1985 15:00:00)-Water Temperature (C)]]*OO[[#This Row],[28]]</f>
        <v>1.3859382761681248E-5</v>
      </c>
      <c r="AE102" s="10">
        <f>3/24000000*OO[[#This Row],[88 (29JUN1985 21:00:00)-Water Temperature (C)]]*OO[[#This Row],[30]]</f>
        <v>9.7582193851999992E-6</v>
      </c>
      <c r="AF102" s="10">
        <f>3/24000000*OO[[#This Row],[88 (29JUN1985 21:00:00)-Water Temperature (C)]]*OO[[#This Row],[30]]</f>
        <v>9.7582193851999992E-6</v>
      </c>
      <c r="AG102" s="10">
        <f>3/24000000*OO[[#This Row],[89 (30JUN1985 00:00:00)-Water Temperature (C)]]*OO[[#This Row],[31]]</f>
        <v>8.0577590478200011E-6</v>
      </c>
      <c r="AH102" s="10">
        <f>3/24000000*OO[[#This Row],[90 (30JUN1985 03:00:00)-Water Temperature (C)]]*OO[[#This Row],[32]]</f>
        <v>6.7706868945374987E-6</v>
      </c>
      <c r="AI102" s="10">
        <f>3/24000000*OO[[#This Row],[91 (30JUN1985 06:00:00)-Water Temperature (C)]]*OO[[#This Row],[33]]</f>
        <v>5.7914817576787497E-6</v>
      </c>
      <c r="AJ102" s="10">
        <f>3/24000000*OO[[#This Row],[92 (30JUN1985 09:00:00)-Water Temperature (C)]]*OO[[#This Row],[34]]</f>
        <v>5.0073934846824995E-6</v>
      </c>
      <c r="AK102" s="10">
        <f>3/24000000*OO[[#This Row],[93 (30JUN1985 12:00:00)-Water Temperature (C)]]*OO[[#This Row],[35]]</f>
        <v>4.1767284788949999E-6</v>
      </c>
      <c r="AL102" s="10">
        <f>3/24000000*OO[[#This Row],[94 (30JUN1985 15:00:00)-Water Temperature (C)]]*OO[[#This Row],[36]]</f>
        <v>3.2607992745499996E-6</v>
      </c>
      <c r="AM102" s="10">
        <f>3/24000000*OO[[#This Row],[95 (30JUN1985 18:00:00)-Water Temperature (C)]]*OO[[#This Row],[37]]</f>
        <v>2.42680850084125E-6</v>
      </c>
      <c r="AN102" s="10">
        <f>3/24000000*OO[[#This Row],[96 (30JUN1985 21:00:00)-Water Temperature (C)]]*OO[[#This Row],[38]]</f>
        <v>1.7718059559000001E-6</v>
      </c>
      <c r="AO102" s="10">
        <f>3/24000000*OO[[#This Row],[97 (01JUL1985 00:00:00)-Water Temperature (C)]]*OO[[#This Row],[39]]</f>
        <v>1.3395859306443746E-6</v>
      </c>
      <c r="AP102" s="10">
        <f>3/24000000*OO[[#This Row],[98 (01JUL1985 03:00:00)-Water Temperature (C)]]*OO[[#This Row],[40]]</f>
        <v>1.0928507236692499E-6</v>
      </c>
      <c r="AQ102" s="10">
        <f>3/24000000*OO[[#This Row],[99 (01JUL1985 06:00:00)-Water Temperature (C)]]*OO[[#This Row],[41]]</f>
        <v>9.5958748188599974E-7</v>
      </c>
      <c r="AR102" s="10">
        <f>3/24000000*OO[[#This Row],[100 (01JUL1985 09:00:00)-Water Temperature (C)]]*OO[[#This Row],[42]]</f>
        <v>9.2368460633624995E-7</v>
      </c>
      <c r="AS102" s="10">
        <f>3/24000000*OO[[#This Row],[101 (01JUL1985 12:00:00)-Water Temperature (C)]]*OO[[#This Row],[43]]</f>
        <v>8.8866157396499997E-7</v>
      </c>
      <c r="AT102" s="10">
        <f>3/24000000*OO[[#This Row],[102 (01JUL1985 15:00:00)-Water Temperature (C)]]*OO[[#This Row],[44]]</f>
        <v>8.2886146585300008E-7</v>
      </c>
      <c r="AU102" s="10">
        <f>3/24000000*OO[[#This Row],[103 (01JUL1985 18:00:00)-Water Temperature (C)]]*OO[[#This Row],[45]]</f>
        <v>7.6016772209124996E-7</v>
      </c>
      <c r="AV102" s="10">
        <f>3/24000000*OO[[#This Row],[104 (01JUL1985 21:00:00)-Water Temperature (C)]]*OO[[#This Row],[46]]</f>
        <v>6.9052451950075E-7</v>
      </c>
      <c r="AW102" s="10">
        <f>3/24000000*OO[[#This Row],[105 (02JUL1985 00:00:00)-Water Temperature (C)]]*OO[[#This Row],[47]]</f>
        <v>6.2369474075750001E-7</v>
      </c>
      <c r="AX102" s="10">
        <f>3/24000000*OO[[#This Row],[106 (02JUL1985 03:00:00)-Water Temperature (C)]]*OO[[#This Row],[48]]</f>
        <v>5.6862431497187496E-7</v>
      </c>
      <c r="AY102" s="10">
        <f>3/24000000*OO[[#This Row],[107 (02JUL1985 06:00:00)-Water Temperature (C)]]*OO[[#This Row],[49]]</f>
        <v>5.3515327798174994E-7</v>
      </c>
      <c r="AZ102" s="10">
        <f>3/24000000*OO[[#This Row],[108 (02JUL1985 09:00:00)-Water Temperature (C)]]*OO[[#This Row],[50]]</f>
        <v>5.5140695981224993E-7</v>
      </c>
      <c r="BA102" s="10">
        <f>3/24000000*OO[[#This Row],[109 (02JUL1985 12:00:00)-Water Temperature (C)]]*OO[[#This Row],[51]]</f>
        <v>5.7681942625099998E-7</v>
      </c>
      <c r="BB102" s="10">
        <f>3/24000000*OO[[#This Row],[110 (02JUL1985 15:00:00)-Water Temperature (C)]]*OO[[#This Row],[52]]</f>
        <v>5.8509022976249995E-7</v>
      </c>
      <c r="BC102" s="10">
        <f>3/24000000*OO[[#This Row],[111 (02JUL1985 18:00:00)-Water Temperature (C)]]*OO[[#This Row],[53]]</f>
        <v>5.810948347850001E-7</v>
      </c>
      <c r="BD102" s="10">
        <f>3/24000000*OO[[#This Row],[112 (02JUL1985 21:00:00)-Water Temperature (C)]]*OO[[#This Row],[54]]</f>
        <v>5.5406756057262495E-7</v>
      </c>
      <c r="BE102" s="10">
        <f>3/24000000*OO[[#This Row],[113 (03JUL1985 00:00:00)-Water Temperature (C)]]*OO[[#This Row],[55]]</f>
        <v>5.0618520708249999E-7</v>
      </c>
      <c r="BF102" s="10">
        <f>3/24000000*OO[[#This Row],[114 (03JUL1985 03:00:00)-Water Temperature (C)]]*OO[[#This Row],[56]]</f>
        <v>4.6644650500349997E-7</v>
      </c>
      <c r="BG102" s="10">
        <f>3/24000000*OO[[#This Row],[115 (03JUL1985 06:00:00)-Water Temperature (C)]]*OO[[#This Row],[57]]</f>
        <v>4.4343722660087496E-7</v>
      </c>
      <c r="BH102" s="10">
        <f>3/24000000*OO[[#This Row],[116 (03JUL1985 09:00:00)-Water Temperature (C)]]*OO[[#This Row],[58]]</f>
        <v>4.5184283451949993E-7</v>
      </c>
      <c r="BI102" s="10">
        <f>3/24000000*OO[[#This Row],[117 (03JUL1985 12:00:00)-Water Temperature (C)]]*OO[[#This Row],[59]]</f>
        <v>4.6993997442524998E-7</v>
      </c>
      <c r="BJ102" s="10">
        <f>3/24000000*OO[[#This Row],[118 (03JUL1985 15:00:00)-Water Temperature (C)]]*OO[[#This Row],[60]]</f>
        <v>4.7056427886749997E-7</v>
      </c>
      <c r="BK102" s="10">
        <f>3/24000000*OO[[#This Row],[119 (03JUL1985 18:00:00)-Water Temperature (C)]]*OO[[#This Row],[61]]</f>
        <v>4.5638479799500002E-7</v>
      </c>
      <c r="BL102" s="10">
        <f>3/24000000*OO[[#This Row],[120 (03JUL1985 21:00:00)-Water Temperature (C)]]*OO[[#This Row],[62]]</f>
        <v>4.2423333862424996E-7</v>
      </c>
      <c r="BM102" s="10">
        <f>3/24000000*OO[[#This Row],[121 (04JUL1985 00:00:00)-Water Temperature (C)]]*OO[[#This Row],[63]]</f>
        <v>3.8490110595850004E-7</v>
      </c>
      <c r="BN102" s="10">
        <f>3/24000000*OO[[#This Row],[122 (04JUL1985 03:00:00)-Water Temperature (C)]]*OO[[#This Row],[64]]</f>
        <v>3.5473476573749997E-7</v>
      </c>
      <c r="BO102" s="10">
        <f>3/24000000*OO[[#This Row],[123 (04JUL1985 06:00:00)-Water Temperature (C)]]*OO[[#This Row],[65]]</f>
        <v>3.3597966451300002E-7</v>
      </c>
      <c r="BP102" s="10">
        <f>3/24000000*OO[[#This Row],[124 (04JUL1985 09:00:00)-Water Temperature (C)]]*OO[[#This Row],[66]]</f>
        <v>3.3298488102899995E-7</v>
      </c>
      <c r="BQ102" s="10">
        <f>3/24000000*OO[[#This Row],[125 (04JUL1985 12:00:00)-Water Temperature (C)]]*OO[[#This Row],[67]]</f>
        <v>3.2926506962537495E-7</v>
      </c>
      <c r="BR102" s="10">
        <f>3/24000000*OO[[#This Row],[126 (04JUL1985 15:00:00)-Water Temperature (C)]]*OO[[#This Row],[68]]</f>
        <v>3.2299962623662499E-7</v>
      </c>
      <c r="BS102" s="10">
        <f>3/24000000*OO[[#This Row],[127 (04JUL1985 18:00:00)-Water Temperature (C)]]*OO[[#This Row],[69]]</f>
        <v>3.06852429285125E-7</v>
      </c>
      <c r="BT102" s="10">
        <f>3/24000000*OO[[#This Row],[128 (04JUL1985 21:00:00)-Water Temperature (C)]]*OO[[#This Row],[70]]</f>
        <v>2.8268896400937501E-7</v>
      </c>
      <c r="BU102" s="10">
        <f>3/24000000*OO[[#This Row],[129 (05JUL1985 00:00:00)-Water Temperature (C)]]*OO[[#This Row],[71]]</f>
        <v>2.5838427584474994E-7</v>
      </c>
      <c r="BV102" s="10">
        <f>3/24000000*OO[[#This Row],[130 (05JUL1985 03:00:00)-Water Temperature (C)]]*OO[[#This Row],[72]]</f>
        <v>2.3788668450949999E-7</v>
      </c>
      <c r="BW102" s="10">
        <f>3/24000000*OO[[#This Row],[131 (05JUL1985 06:00:00)-Water Temperature (C)]]*OO[[#This Row],[73]]</f>
        <v>2.2110151203787499E-7</v>
      </c>
      <c r="BX102" s="10">
        <f>3/24000000*OO[[#This Row],[132 (05JUL1985 09:00:00)-Water Temperature (C)]]*OO[[#This Row],[74]]</f>
        <v>2.1910549903625E-7</v>
      </c>
      <c r="BY102" s="10">
        <f>3/24000000*OO[[#This Row],[133 (05JUL1985 12:00:00)-Water Temperature (C)]]*OO[[#This Row],[75]]</f>
        <v>2.16731809174E-7</v>
      </c>
      <c r="BZ102" s="10">
        <f>3/24000000*OO[[#This Row],[134 (05JUL1985 15:00:00)-Water Temperature (C)]]*OO[[#This Row],[76]]</f>
        <v>2.1257592932424997E-7</v>
      </c>
      <c r="CA102" s="10">
        <f>3/24000000*OO[[#This Row],[135 (05JUL1985 18:00:00)-Water Temperature (C)]]*OO[[#This Row],[77]]</f>
        <v>2.07700268254875E-7</v>
      </c>
      <c r="CB102" s="10">
        <f>3/24000000*OO[[#This Row],[136 (05JUL1985 21:00:00)-Water Temperature (C)]]*OO[[#This Row],[78]]</f>
        <v>1.9724736571199998E-7</v>
      </c>
      <c r="CC102" s="10">
        <f>3/24000000*OO[[#This Row],[137 (06JUL1985 00:00:00)-Water Temperature (C)]]*OO[[#This Row],[79]]</f>
        <v>1.8164380810799998E-7</v>
      </c>
      <c r="CD102" s="10">
        <f>3/24000000*OO[[#This Row],[138 (06JUL1985 03:00:00)-Water Temperature (C)]]*OO[[#This Row],[80]]</f>
        <v>1.6935181803899999E-7</v>
      </c>
      <c r="CE102" s="10">
        <f>3/24000000*OO[[#This Row],[139 (06JUL1985 06:00:00)-Water Temperature (C)]]*OO[[#This Row],[81]]</f>
        <v>1.6463844809999997E-7</v>
      </c>
      <c r="CF102" s="10">
        <f>3/24000000*OO[[#This Row],[140 (06JUL1985 09:00:00)-Water Temperature (C)]]*OO[[#This Row],[82]]</f>
        <v>1.7458617303438749E-7</v>
      </c>
      <c r="CG102" s="10">
        <f>3/24000000*OO[[#This Row],[141 (06JUL1985 12:00:00)-Water Temperature (C)]]*OO[[#This Row],[83]]</f>
        <v>1.847626180686E-7</v>
      </c>
      <c r="CH102" s="10">
        <f>3/24000000*OO[[#This Row],[142 (06JUL1985 15:00:00)-Water Temperature (C)]]*OO[[#This Row],[84]]</f>
        <v>1.8979253208503748E-7</v>
      </c>
      <c r="CI102" s="10">
        <f>3/24000000*OO[[#This Row],[143 (06JUL1985 18:00:00)-Water Temperature (C)]]*OO[[#This Row],[85]]</f>
        <v>1.9392480069999999E-7</v>
      </c>
      <c r="CJ102" s="10">
        <f>3/24000000*OO[[#This Row],[144 (06JUL1985 21:00:00)-Water Temperature (C)]]*OO[[#This Row],[86]]</f>
        <v>1.8946073460626247E-7</v>
      </c>
      <c r="CK102" s="10">
        <f>3/24000000*OO[[#This Row],[145 (07JUL1985 00:00:00)-Water Temperature (C)]]*OO[[#This Row],[87]]</f>
        <v>1.75323821073325E-7</v>
      </c>
      <c r="CL102" s="10">
        <f>3/24000000*OO[[#This Row],[146 (07JUL1985 03:00:00)-Water Temperature (C)]]*OO[[#This Row],[88]]</f>
        <v>1.6428047545360003E-7</v>
      </c>
      <c r="CM102" s="10">
        <f>3/24000000*OO[[#This Row],[147 (07JUL1985 06:00:00)-Water Temperature (C)]]*OO[[#This Row],[89]]</f>
        <v>1.5964838062831247E-7</v>
      </c>
      <c r="CN102" s="10">
        <f>3/24000000*OO[[#This Row],[148 (07JUL1985 09:00:00)-Water Temperature (C)]]*OO[[#This Row],[90]]</f>
        <v>1.6370253404712499E-7</v>
      </c>
      <c r="CO102" s="10">
        <f>3/24000000*OO[[#This Row],[149 (07JUL1985 12:00:00)-Water Temperature (C)]]*OO[[#This Row],[91]]</f>
        <v>1.6605929436162499E-7</v>
      </c>
      <c r="CP102" s="10">
        <f>3/24000000*OO[[#This Row],[150 (07JUL1985 15:00:00)-Water Temperature (C)]]*OO[[#This Row],[92]]</f>
        <v>1.6111366126244999E-7</v>
      </c>
      <c r="CQ102" s="10">
        <f>3/24000000*OO[[#This Row],[151 (07JUL1985 18:00:00)-Water Temperature (C)]]*OO[[#This Row],[93]]</f>
        <v>1.5419466628816245E-7</v>
      </c>
      <c r="CR102" s="10">
        <f>3/24000000*OO[[#This Row],[152 (07JUL1985 21:00:00)-Water Temperature (C)]]*OO[[#This Row],[94]]</f>
        <v>1.4316121645297497E-7</v>
      </c>
      <c r="CS102" s="10">
        <f>3/24000000*OO[[#This Row],[153 (08JUL1985 00:00:00)-Water Temperature (C)]]*OO[[#This Row],[95]]</f>
        <v>1.3009691905938752E-7</v>
      </c>
      <c r="CT102" s="10">
        <f>3/24000000*OO[[#This Row],[154 (08JUL1985 03:00:00)-Water Temperature (C)]]*OO[[#This Row],[96]]</f>
        <v>1.1983141336929998E-7</v>
      </c>
      <c r="CU102" s="10">
        <f>3/24000000*OO[[#This Row],[155 (08JUL1985 06:00:00)-Water Temperature (C)]]*OO[[#This Row],[97]]</f>
        <v>1.1378191000385E-7</v>
      </c>
      <c r="CV102" s="10">
        <f>3/24000000*OO[[#This Row],[156 (08JUL1985 09:00:00)-Water Temperature (C)]]*OO[[#This Row],[98]]</f>
        <v>1.1272913468043749E-7</v>
      </c>
      <c r="CW102" s="10">
        <f>3/24000000*OO[[#This Row],[157 (08JUL1985 12:00:00)-Water Temperature (C)]]*OO[[#This Row],[99]]</f>
        <v>1.1890682208024999E-7</v>
      </c>
    </row>
    <row r="103" spans="1:101" x14ac:dyDescent="0.35">
      <c r="A103" t="s">
        <v>108</v>
      </c>
      <c r="B103">
        <v>876.75720000000001</v>
      </c>
      <c r="C103" s="10">
        <f>3/24*OO[[#This Row],[59 (26JUN1985 06:00:00)-Water Temperature (C)]]*OO[[#This Row],[1]]/SUM(OO[1])</f>
        <v>0</v>
      </c>
      <c r="D103" s="10">
        <f>3/24*OO[[#This Row],[60 (26JUN1985 09:00:00)-Water Temperature (C)]]*OO[[#This Row],[2]]/SUM(OO[2])</f>
        <v>1.4978555092976101E-34</v>
      </c>
      <c r="E103" s="10">
        <f>3/24*OO[[#This Row],[61 (26JUN1985 12:00:00)-Water Temperature (C)]]*OO[[#This Row],[3]]/SUM(OO[3])</f>
        <v>1.8510657553806277E-22</v>
      </c>
      <c r="F103" s="10">
        <f>3/24*OO[[#This Row],[62 (26JUN1985 15:00:00)-Water Temperature (C)]]*OO[[#This Row],[4]]/SUM(OO[4])</f>
        <v>1.2909835540824303E-11</v>
      </c>
      <c r="G103" s="10">
        <f>3/24*OO[[#This Row],[63 (26JUN1985 18:00:00)-Water Temperature (C)]]*OO[[#This Row],[5]]/SUM(OO[5])</f>
        <v>9.4362028280622722E-6</v>
      </c>
      <c r="H103" s="10">
        <f>3/24*OO[[#This Row],[64 (26JUN1985 21:00:00)-Water Temperature (C)]]*OO[[#This Row],[6]]/SUM(OO[6])</f>
        <v>1.9255171222602981E-3</v>
      </c>
      <c r="I103" s="10">
        <f>3/24*OO[[#This Row],[65 (27JUN1985 00:00:00)-Water Temperature (C)]]*OO[[#This Row],[7]]/SUM(OO[7])</f>
        <v>2.3576152023930524E-2</v>
      </c>
      <c r="J103" s="10">
        <f>3/24*OO[[#This Row],[66 (27JUN1985 03:00:00)-Water Temperature (C)]]*OO[[#This Row],[8]]/SUM(OO[8])</f>
        <v>5.6978269107404472E-2</v>
      </c>
      <c r="K103" s="10">
        <f>3/24*OO[[#This Row],[67 (27JUN1985 06:00:00)-Water Temperature (C)]]*OO[[#This Row],[9]]/SUM(OO[9])</f>
        <v>4.7533067141450266E-2</v>
      </c>
      <c r="L103" s="10">
        <f>3/24*OO[[#This Row],[68 (27JUN1985 09:00:00)-Water Temperature (C)]]*OO[[#This Row],[10]]/SUM(OO[10])</f>
        <v>1.9427595835585232E-2</v>
      </c>
      <c r="M103" s="10">
        <f>3/24*OO[[#This Row],[69 (27JUN1985 12:00:00)-Water Temperature (C)]]*OO[[#This Row],[11]]/SUM(OO[11])</f>
        <v>5.124988172474294E-3</v>
      </c>
      <c r="N103" s="10">
        <f>3/24*OO[[#This Row],[70 (27JUN1985 15:00:00)-Water Temperature (C)]]*OO[[#This Row],[12]]/SUM(OO[12])</f>
        <v>1.0026536867944228E-3</v>
      </c>
      <c r="O103" s="10">
        <f>3/24*OO[[#This Row],[71 (27JUN1985 18:00:00)-Water Temperature (C)]]*OO[[#This Row],[13]]/SUM(OO[13])</f>
        <v>1.8888229037896501E-4</v>
      </c>
      <c r="P103" s="10">
        <f>3/24*OO[[#This Row],[72 (27JUN1985 21:00:00)-Water Temperature (C)]]*OO[[#This Row],[14]]/SUM(OO[14])</f>
        <v>5.7525224801622672E-5</v>
      </c>
      <c r="Q103" s="10">
        <f>3/24*OO[[#This Row],[73 (28JUN1985 00:00:00)-Water Temperature (C)]]*OO[[#This Row],[15]]/SUM(OO[15])</f>
        <v>3.4619900053832702E-5</v>
      </c>
      <c r="R103" s="10">
        <f>3/24*OO[[#This Row],[74 (28JUN1985 03:00:00)-Water Temperature (C)]]*OO[[#This Row],[16]]/SUM(OO[16])</f>
        <v>2.9037638377688852E-5</v>
      </c>
      <c r="S103" s="10">
        <f>3/24*OO[[#This Row],[75 (28JUN1985 06:00:00)-Water Temperature (C)]]*OO[[#This Row],[17]]/SUM(OO[17])</f>
        <v>2.8644907705104591E-5</v>
      </c>
      <c r="T103" s="10">
        <f>3/24*OO[[#This Row],[76 (28JUN1985 09:00:00)-Water Temperature (C)]]*OO[[#This Row],[18]]/SUM(OO[18])</f>
        <v>3.1264952542634441E-5</v>
      </c>
      <c r="U103" s="10">
        <f>3/24*OO[[#This Row],[77 (28JUN1985 12:00:00)-Water Temperature (C)]]*OO[[#This Row],[19]]/SUM(OO[19])</f>
        <v>3.4343552862562019E-5</v>
      </c>
      <c r="V103" s="10">
        <f>3/24000000*OO[[#This Row],[78 (28JUN1985 15:00:00)-Water Temperature (C)]]*OO[[#This Row],[20]]</f>
        <v>3.5330606569125001E-5</v>
      </c>
      <c r="W103" s="10">
        <f>3/24000000*OO[[#This Row],[79 (28JUN1985 18:00:00)-Water Temperature (C)]]*OO[[#This Row],[21]]</f>
        <v>3.3650921605774996E-5</v>
      </c>
      <c r="X103" s="10">
        <f>3/24000000*OO[[#This Row],[80 (28JUN1985 21:00:00)-Water Temperature (C)]]*OO[[#This Row],[22]]</f>
        <v>2.9649706005087498E-5</v>
      </c>
      <c r="Y103" s="10">
        <f>3/24000000*OO[[#This Row],[81 (29JUN1985 00:00:00)-Water Temperature (C)]]*OO[[#This Row],[23]]</f>
        <v>2.5465584889912498E-5</v>
      </c>
      <c r="Z103" s="10">
        <f>3/24000000*OO[[#This Row],[82 (29JUN1985 03:00:00)-Water Temperature (C)]]*OO[[#This Row],[24]]</f>
        <v>2.2258924273575E-5</v>
      </c>
      <c r="AA103" s="10">
        <f>3/24000000*OO[[#This Row],[83 (29JUN1985 06:00:00)-Water Temperature (C)]]*OO[[#This Row],[25]]</f>
        <v>1.96661602913625E-5</v>
      </c>
      <c r="AB103" s="10">
        <f>3/24000000*OO[[#This Row],[84 (29JUN1985 09:00:00)-Water Temperature (C)]]*OO[[#This Row],[26]]</f>
        <v>1.7695965067689997E-5</v>
      </c>
      <c r="AC103" s="10">
        <f>3/24000000*OO[[#This Row],[85 (29JUN1985 12:00:00)-Water Temperature (C)]]*OO[[#This Row],[27]]</f>
        <v>1.587851149137E-5</v>
      </c>
      <c r="AD103" s="10">
        <f>3/24000000*OO[[#This Row],[86 (29JUN1985 15:00:00)-Water Temperature (C)]]*OO[[#This Row],[28]]</f>
        <v>1.3686910405659999E-5</v>
      </c>
      <c r="AE103" s="10">
        <f>3/24000000*OO[[#This Row],[88 (29JUN1985 21:00:00)-Water Temperature (C)]]*OO[[#This Row],[30]]</f>
        <v>9.5709894720749974E-6</v>
      </c>
      <c r="AF103" s="10">
        <f>3/24000000*OO[[#This Row],[88 (29JUN1985 21:00:00)-Water Temperature (C)]]*OO[[#This Row],[30]]</f>
        <v>9.5709894720749974E-6</v>
      </c>
      <c r="AG103" s="10">
        <f>3/24000000*OO[[#This Row],[89 (30JUN1985 00:00:00)-Water Temperature (C)]]*OO[[#This Row],[31]]</f>
        <v>7.8746412109599993E-6</v>
      </c>
      <c r="AH103" s="10">
        <f>3/24000000*OO[[#This Row],[90 (30JUN1985 03:00:00)-Water Temperature (C)]]*OO[[#This Row],[32]]</f>
        <v>6.5900087823699996E-6</v>
      </c>
      <c r="AI103" s="10">
        <f>3/24000000*OO[[#This Row],[91 (30JUN1985 06:00:00)-Water Temperature (C)]]*OO[[#This Row],[33]]</f>
        <v>5.6309215803625001E-6</v>
      </c>
      <c r="AJ103" s="10">
        <f>3/24000000*OO[[#This Row],[92 (30JUN1985 09:00:00)-Water Temperature (C)]]*OO[[#This Row],[34]]</f>
        <v>4.8887297337125E-6</v>
      </c>
      <c r="AK103" s="10">
        <f>3/24000000*OO[[#This Row],[93 (30JUN1985 12:00:00)-Water Temperature (C)]]*OO[[#This Row],[35]]</f>
        <v>4.1056634880550004E-6</v>
      </c>
      <c r="AL103" s="10">
        <f>3/24000000*OO[[#This Row],[94 (30JUN1985 15:00:00)-Water Temperature (C)]]*OO[[#This Row],[36]]</f>
        <v>3.2228241842387497E-6</v>
      </c>
      <c r="AM103" s="10">
        <f>3/24000000*OO[[#This Row],[95 (30JUN1985 18:00:00)-Water Temperature (C)]]*OO[[#This Row],[37]]</f>
        <v>2.3995471948149998E-6</v>
      </c>
      <c r="AN103" s="10">
        <f>3/24000000*OO[[#This Row],[96 (30JUN1985 21:00:00)-Water Temperature (C)]]*OO[[#This Row],[38]]</f>
        <v>1.7446600671727499E-6</v>
      </c>
      <c r="AO103" s="10">
        <f>3/24000000*OO[[#This Row],[97 (01JUL1985 00:00:00)-Water Temperature (C)]]*OO[[#This Row],[39]]</f>
        <v>1.3095940470040001E-6</v>
      </c>
      <c r="AP103" s="10">
        <f>3/24000000*OO[[#This Row],[98 (01JUL1985 03:00:00)-Water Temperature (C)]]*OO[[#This Row],[40]]</f>
        <v>1.0603695789959998E-6</v>
      </c>
      <c r="AQ103" s="10">
        <f>3/24000000*OO[[#This Row],[99 (01JUL1985 06:00:00)-Water Temperature (C)]]*OO[[#This Row],[41]]</f>
        <v>9.279261593111249E-7</v>
      </c>
      <c r="AR103" s="10">
        <f>3/24000000*OO[[#This Row],[100 (01JUL1985 09:00:00)-Water Temperature (C)]]*OO[[#This Row],[42]]</f>
        <v>8.9268862076099987E-7</v>
      </c>
      <c r="AS103" s="10">
        <f>3/24000000*OO[[#This Row],[101 (01JUL1985 12:00:00)-Water Temperature (C)]]*OO[[#This Row],[43]]</f>
        <v>8.5939293808649984E-7</v>
      </c>
      <c r="AT103" s="10">
        <f>3/24000000*OO[[#This Row],[102 (01JUL1985 15:00:00)-Water Temperature (C)]]*OO[[#This Row],[44]]</f>
        <v>8.0273812713737496E-7</v>
      </c>
      <c r="AU103" s="10">
        <f>3/24000000*OO[[#This Row],[103 (01JUL1985 18:00:00)-Water Temperature (C)]]*OO[[#This Row],[45]]</f>
        <v>7.3508330209050013E-7</v>
      </c>
      <c r="AV103" s="10">
        <f>3/24000000*OO[[#This Row],[104 (01JUL1985 21:00:00)-Water Temperature (C)]]*OO[[#This Row],[46]]</f>
        <v>6.6668353865299994E-7</v>
      </c>
      <c r="AW103" s="10">
        <f>3/24000000*OO[[#This Row],[105 (02JUL1985 00:00:00)-Water Temperature (C)]]*OO[[#This Row],[47]]</f>
        <v>6.0153358263599991E-7</v>
      </c>
      <c r="AX103" s="10">
        <f>3/24000000*OO[[#This Row],[106 (02JUL1985 03:00:00)-Water Temperature (C)]]*OO[[#This Row],[48]]</f>
        <v>5.4772480659525002E-7</v>
      </c>
      <c r="AY103" s="10">
        <f>3/24000000*OO[[#This Row],[107 (02JUL1985 06:00:00)-Water Temperature (C)]]*OO[[#This Row],[49]]</f>
        <v>5.1501956709937494E-7</v>
      </c>
      <c r="AZ103" s="10">
        <f>3/24000000*OO[[#This Row],[108 (02JUL1985 09:00:00)-Water Temperature (C)]]*OO[[#This Row],[50]]</f>
        <v>5.2982380994999993E-7</v>
      </c>
      <c r="BA103" s="10">
        <f>3/24000000*OO[[#This Row],[109 (02JUL1985 12:00:00)-Water Temperature (C)]]*OO[[#This Row],[51]]</f>
        <v>5.5426761784400002E-7</v>
      </c>
      <c r="BB103" s="10">
        <f>3/24000000*OO[[#This Row],[110 (02JUL1985 15:00:00)-Water Temperature (C)]]*OO[[#This Row],[52]]</f>
        <v>5.6361069621012498E-7</v>
      </c>
      <c r="BC103" s="10">
        <f>3/24000000*OO[[#This Row],[111 (02JUL1985 18:00:00)-Water Temperature (C)]]*OO[[#This Row],[53]]</f>
        <v>5.6026944624612499E-7</v>
      </c>
      <c r="BD103" s="10">
        <f>3/24000000*OO[[#This Row],[112 (02JUL1985 21:00:00)-Water Temperature (C)]]*OO[[#This Row],[54]]</f>
        <v>5.3424246637300006E-7</v>
      </c>
      <c r="BE103" s="10">
        <f>3/24000000*OO[[#This Row],[113 (03JUL1985 00:00:00)-Water Temperature (C)]]*OO[[#This Row],[55]]</f>
        <v>4.8811366842749992E-7</v>
      </c>
      <c r="BF103" s="10">
        <f>3/24000000*OO[[#This Row],[114 (03JUL1985 03:00:00)-Water Temperature (C)]]*OO[[#This Row],[56]]</f>
        <v>4.4875892969474996E-7</v>
      </c>
      <c r="BG103" s="10">
        <f>3/24000000*OO[[#This Row],[115 (03JUL1985 06:00:00)-Water Temperature (C)]]*OO[[#This Row],[57]]</f>
        <v>4.2611692655999992E-7</v>
      </c>
      <c r="BH103" s="10">
        <f>3/24000000*OO[[#This Row],[116 (03JUL1985 09:00:00)-Water Temperature (C)]]*OO[[#This Row],[58]]</f>
        <v>4.3439962477149999E-7</v>
      </c>
      <c r="BI103" s="10">
        <f>3/24000000*OO[[#This Row],[117 (03JUL1985 12:00:00)-Water Temperature (C)]]*OO[[#This Row],[59]]</f>
        <v>4.5234640365349997E-7</v>
      </c>
      <c r="BJ103" s="10">
        <f>3/24000000*OO[[#This Row],[118 (03JUL1985 15:00:00)-Water Temperature (C)]]*OO[[#This Row],[60]]</f>
        <v>4.54212555975375E-7</v>
      </c>
      <c r="BK103" s="10">
        <f>3/24000000*OO[[#This Row],[119 (03JUL1985 18:00:00)-Water Temperature (C)]]*OO[[#This Row],[61]]</f>
        <v>4.4102261903450001E-7</v>
      </c>
      <c r="BL103" s="10">
        <f>3/24000000*OO[[#This Row],[120 (03JUL1985 21:00:00)-Water Temperature (C)]]*OO[[#This Row],[62]]</f>
        <v>4.0959871978437498E-7</v>
      </c>
      <c r="BM103" s="10">
        <f>3/24000000*OO[[#This Row],[121 (04JUL1985 00:00:00)-Water Temperature (C)]]*OO[[#This Row],[63]]</f>
        <v>3.7142900950837498E-7</v>
      </c>
      <c r="BN103" s="10">
        <f>3/24000000*OO[[#This Row],[122 (04JUL1985 03:00:00)-Water Temperature (C)]]*OO[[#This Row],[64]]</f>
        <v>3.4150821103200002E-7</v>
      </c>
      <c r="BO103" s="10">
        <f>3/24000000*OO[[#This Row],[123 (04JUL1985 06:00:00)-Water Temperature (C)]]*OO[[#This Row],[65]]</f>
        <v>3.2319321705687497E-7</v>
      </c>
      <c r="BP103" s="10">
        <f>3/24000000*OO[[#This Row],[124 (04JUL1985 09:00:00)-Water Temperature (C)]]*OO[[#This Row],[66]]</f>
        <v>3.2030568408600005E-7</v>
      </c>
      <c r="BQ103" s="10">
        <f>3/24000000*OO[[#This Row],[125 (04JUL1985 12:00:00)-Water Temperature (C)]]*OO[[#This Row],[67]]</f>
        <v>3.1666992181949995E-7</v>
      </c>
      <c r="BR103" s="10">
        <f>3/24000000*OO[[#This Row],[126 (04JUL1985 15:00:00)-Water Temperature (C)]]*OO[[#This Row],[68]]</f>
        <v>3.1128773164162492E-7</v>
      </c>
      <c r="BS103" s="10">
        <f>3/24000000*OO[[#This Row],[127 (04JUL1985 18:00:00)-Water Temperature (C)]]*OO[[#This Row],[69]]</f>
        <v>2.9571986707200002E-7</v>
      </c>
      <c r="BT103" s="10">
        <f>3/24000000*OO[[#This Row],[128 (04JUL1985 21:00:00)-Water Temperature (C)]]*OO[[#This Row],[70]]</f>
        <v>2.7280363296874999E-7</v>
      </c>
      <c r="BU103" s="10">
        <f>3/24000000*OO[[#This Row],[129 (05JUL1985 00:00:00)-Water Temperature (C)]]*OO[[#This Row],[71]]</f>
        <v>2.4924864147224996E-7</v>
      </c>
      <c r="BV103" s="10">
        <f>3/24000000*OO[[#This Row],[130 (05JUL1985 03:00:00)-Water Temperature (C)]]*OO[[#This Row],[72]]</f>
        <v>2.2935454277687502E-7</v>
      </c>
      <c r="BW103" s="10">
        <f>3/24000000*OO[[#This Row],[131 (05JUL1985 06:00:00)-Water Temperature (C)]]*OO[[#This Row],[73]]</f>
        <v>2.1304220143199998E-7</v>
      </c>
      <c r="BX103" s="10">
        <f>3/24000000*OO[[#This Row],[132 (05JUL1985 09:00:00)-Water Temperature (C)]]*OO[[#This Row],[74]]</f>
        <v>2.1102484717162499E-7</v>
      </c>
      <c r="BY103" s="10">
        <f>3/24000000*OO[[#This Row],[133 (05JUL1985 12:00:00)-Water Temperature (C)]]*OO[[#This Row],[75]]</f>
        <v>2.08488199272E-7</v>
      </c>
      <c r="BZ103" s="10">
        <f>3/24000000*OO[[#This Row],[134 (05JUL1985 15:00:00)-Water Temperature (C)]]*OO[[#This Row],[76]]</f>
        <v>2.0497079213E-7</v>
      </c>
      <c r="CA103" s="10">
        <f>3/24000000*OO[[#This Row],[135 (05JUL1985 18:00:00)-Water Temperature (C)]]*OO[[#This Row],[77]]</f>
        <v>2.0006262519149999E-7</v>
      </c>
      <c r="CB103" s="10">
        <f>3/24000000*OO[[#This Row],[136 (05JUL1985 21:00:00)-Water Temperature (C)]]*OO[[#This Row],[78]]</f>
        <v>1.9007059685087498E-7</v>
      </c>
      <c r="CC103" s="10">
        <f>3/24000000*OO[[#This Row],[137 (06JUL1985 00:00:00)-Water Temperature (C)]]*OO[[#This Row],[79]]</f>
        <v>1.7497375432852498E-7</v>
      </c>
      <c r="CD103" s="10">
        <f>3/24000000*OO[[#This Row],[138 (06JUL1985 03:00:00)-Water Temperature (C)]]*OO[[#This Row],[80]]</f>
        <v>1.6276001207689998E-7</v>
      </c>
      <c r="CE103" s="10">
        <f>3/24000000*OO[[#This Row],[139 (06JUL1985 06:00:00)-Water Temperature (C)]]*OO[[#This Row],[81]]</f>
        <v>1.5806405901374997E-7</v>
      </c>
      <c r="CF103" s="10">
        <f>3/24000000*OO[[#This Row],[140 (06JUL1985 09:00:00)-Water Temperature (C)]]*OO[[#This Row],[82]]</f>
        <v>1.6748068604939998E-7</v>
      </c>
      <c r="CG103" s="10">
        <f>3/24000000*OO[[#This Row],[141 (06JUL1985 12:00:00)-Water Temperature (C)]]*OO[[#This Row],[83]]</f>
        <v>1.77374543160675E-7</v>
      </c>
      <c r="CH103" s="10">
        <f>3/24000000*OO[[#This Row],[142 (06JUL1985 15:00:00)-Water Temperature (C)]]*OO[[#This Row],[84]]</f>
        <v>1.8274640007232498E-7</v>
      </c>
      <c r="CI103" s="10">
        <f>3/24000000*OO[[#This Row],[143 (06JUL1985 18:00:00)-Water Temperature (C)]]*OO[[#This Row],[85]]</f>
        <v>1.8661340846199999E-7</v>
      </c>
      <c r="CJ103" s="10">
        <f>3/24000000*OO[[#This Row],[144 (06JUL1985 21:00:00)-Water Temperature (C)]]*OO[[#This Row],[86]]</f>
        <v>1.822367040953E-7</v>
      </c>
      <c r="CK103" s="10">
        <f>3/24000000*OO[[#This Row],[145 (07JUL1985 00:00:00)-Water Temperature (C)]]*OO[[#This Row],[87]]</f>
        <v>1.6869248408712498E-7</v>
      </c>
      <c r="CL103" s="10">
        <f>3/24000000*OO[[#This Row],[146 (07JUL1985 03:00:00)-Water Temperature (C)]]*OO[[#This Row],[88]]</f>
        <v>1.5764631407550003E-7</v>
      </c>
      <c r="CM103" s="10">
        <f>3/24000000*OO[[#This Row],[147 (07JUL1985 06:00:00)-Water Temperature (C)]]*OO[[#This Row],[89]]</f>
        <v>1.5316948551248752E-7</v>
      </c>
      <c r="CN103" s="10">
        <f>3/24000000*OO[[#This Row],[148 (07JUL1985 09:00:00)-Water Temperature (C)]]*OO[[#This Row],[90]]</f>
        <v>1.5726877732856248E-7</v>
      </c>
      <c r="CO103" s="10">
        <f>3/24000000*OO[[#This Row],[149 (07JUL1985 12:00:00)-Water Temperature (C)]]*OO[[#This Row],[91]]</f>
        <v>1.5997866385541251E-7</v>
      </c>
      <c r="CP103" s="10">
        <f>3/24000000*OO[[#This Row],[150 (07JUL1985 15:00:00)-Water Temperature (C)]]*OO[[#This Row],[92]]</f>
        <v>1.5560769513735002E-7</v>
      </c>
      <c r="CQ103" s="10">
        <f>3/24000000*OO[[#This Row],[151 (07JUL1985 18:00:00)-Water Temperature (C)]]*OO[[#This Row],[93]]</f>
        <v>1.4887027895155E-7</v>
      </c>
      <c r="CR103" s="10">
        <f>3/24000000*OO[[#This Row],[152 (07JUL1985 21:00:00)-Water Temperature (C)]]*OO[[#This Row],[94]]</f>
        <v>1.3804629045678751E-7</v>
      </c>
      <c r="CS103" s="10">
        <f>3/24000000*OO[[#This Row],[153 (08JUL1985 00:00:00)-Water Temperature (C)]]*OO[[#This Row],[95]]</f>
        <v>1.2540583463152501E-7</v>
      </c>
      <c r="CT103" s="10">
        <f>3/24000000*OO[[#This Row],[154 (08JUL1985 03:00:00)-Water Temperature (C)]]*OO[[#This Row],[96]]</f>
        <v>1.1524729619569999E-7</v>
      </c>
      <c r="CU103" s="10">
        <f>3/24000000*OO[[#This Row],[155 (08JUL1985 06:00:00)-Water Temperature (C)]]*OO[[#This Row],[97]]</f>
        <v>1.0917929069036249E-7</v>
      </c>
      <c r="CV103" s="10">
        <f>3/24000000*OO[[#This Row],[156 (08JUL1985 09:00:00)-Water Temperature (C)]]*OO[[#This Row],[98]]</f>
        <v>1.0788682611337499E-7</v>
      </c>
      <c r="CW103" s="10">
        <f>3/24000000*OO[[#This Row],[157 (08JUL1985 12:00:00)-Water Temperature (C)]]*OO[[#This Row],[99]]</f>
        <v>1.1360481150139998E-7</v>
      </c>
    </row>
    <row r="104" spans="1:101" x14ac:dyDescent="0.35">
      <c r="A104" t="s">
        <v>109</v>
      </c>
      <c r="B104">
        <v>815.41010000000006</v>
      </c>
      <c r="C104" s="10">
        <f>3/24*OO[[#This Row],[59 (26JUN1985 06:00:00)-Water Temperature (C)]]*OO[[#This Row],[1]]/SUM(OO[1])</f>
        <v>0</v>
      </c>
      <c r="D104" s="10">
        <f>3/24*OO[[#This Row],[60 (26JUN1985 09:00:00)-Water Temperature (C)]]*OO[[#This Row],[2]]/SUM(OO[2])</f>
        <v>1.8971153005019564E-35</v>
      </c>
      <c r="E104" s="10">
        <f>3/24*OO[[#This Row],[61 (26JUN1985 12:00:00)-Water Temperature (C)]]*OO[[#This Row],[3]]/SUM(OO[3])</f>
        <v>2.8757985849954272E-23</v>
      </c>
      <c r="F104" s="10">
        <f>3/24*OO[[#This Row],[62 (26JUN1985 15:00:00)-Water Temperature (C)]]*OO[[#This Row],[4]]/SUM(OO[4])</f>
        <v>2.2952597467160032E-12</v>
      </c>
      <c r="G104" s="10">
        <f>3/24*OO[[#This Row],[63 (26JUN1985 18:00:00)-Water Temperature (C)]]*OO[[#This Row],[5]]/SUM(OO[5])</f>
        <v>5.1936331019403923E-6</v>
      </c>
      <c r="H104" s="10">
        <f>3/24*OO[[#This Row],[64 (26JUN1985 21:00:00)-Water Temperature (C)]]*OO[[#This Row],[6]]/SUM(OO[6])</f>
        <v>1.4077515555036204E-3</v>
      </c>
      <c r="I104" s="10">
        <f>3/24*OO[[#This Row],[65 (27JUN1985 00:00:00)-Water Temperature (C)]]*OO[[#This Row],[7]]/SUM(OO[7])</f>
        <v>2.0466802876171499E-2</v>
      </c>
      <c r="J104" s="10">
        <f>3/24*OO[[#This Row],[66 (27JUN1985 03:00:00)-Water Temperature (C)]]*OO[[#This Row],[8]]/SUM(OO[8])</f>
        <v>5.5799546511881813E-2</v>
      </c>
      <c r="K104" s="10">
        <f>3/24*OO[[#This Row],[67 (27JUN1985 06:00:00)-Water Temperature (C)]]*OO[[#This Row],[9]]/SUM(OO[9])</f>
        <v>5.0948242193960068E-2</v>
      </c>
      <c r="L104" s="10">
        <f>3/24*OO[[#This Row],[68 (27JUN1985 09:00:00)-Water Temperature (C)]]*OO[[#This Row],[10]]/SUM(OO[10])</f>
        <v>2.2258740789323755E-2</v>
      </c>
      <c r="M104" s="10">
        <f>3/24*OO[[#This Row],[69 (27JUN1985 12:00:00)-Water Temperature (C)]]*OO[[#This Row],[11]]/SUM(OO[11])</f>
        <v>6.1510382637562427E-3</v>
      </c>
      <c r="N104" s="10">
        <f>3/24*OO[[#This Row],[70 (27JUN1985 15:00:00)-Water Temperature (C)]]*OO[[#This Row],[12]]/SUM(OO[12])</f>
        <v>1.2339513138888915E-3</v>
      </c>
      <c r="O104" s="10">
        <f>3/24*OO[[#This Row],[71 (27JUN1985 18:00:00)-Water Temperature (C)]]*OO[[#This Row],[13]]/SUM(OO[13])</f>
        <v>2.2908114518787497E-4</v>
      </c>
      <c r="P104" s="10">
        <f>3/24*OO[[#This Row],[72 (27JUN1985 21:00:00)-Water Temperature (C)]]*OO[[#This Row],[14]]/SUM(OO[14])</f>
        <v>6.4322611958819934E-5</v>
      </c>
      <c r="Q104" s="10">
        <f>3/24*OO[[#This Row],[73 (28JUN1985 00:00:00)-Water Temperature (C)]]*OO[[#This Row],[15]]/SUM(OO[15])</f>
        <v>3.629474228836689E-5</v>
      </c>
      <c r="R104" s="10">
        <f>3/24*OO[[#This Row],[74 (28JUN1985 03:00:00)-Water Temperature (C)]]*OO[[#This Row],[16]]/SUM(OO[16])</f>
        <v>2.9692235829881881E-5</v>
      </c>
      <c r="S104" s="10">
        <f>3/24*OO[[#This Row],[75 (28JUN1985 06:00:00)-Water Temperature (C)]]*OO[[#This Row],[17]]/SUM(OO[17])</f>
        <v>2.8900213891112569E-5</v>
      </c>
      <c r="T104" s="10">
        <f>3/24*OO[[#This Row],[76 (28JUN1985 09:00:00)-Water Temperature (C)]]*OO[[#This Row],[18]]/SUM(OO[18])</f>
        <v>3.1439192162178207E-5</v>
      </c>
      <c r="U104" s="10">
        <f>3/24*OO[[#This Row],[77 (28JUN1985 12:00:00)-Water Temperature (C)]]*OO[[#This Row],[19]]/SUM(OO[19])</f>
        <v>3.4750739877487061E-5</v>
      </c>
      <c r="V104" s="10">
        <f>3/24000000*OO[[#This Row],[78 (28JUN1985 15:00:00)-Water Temperature (C)]]*OO[[#This Row],[20]]</f>
        <v>3.5988325750749998E-5</v>
      </c>
      <c r="W104" s="10">
        <f>3/24000000*OO[[#This Row],[79 (28JUN1985 18:00:00)-Water Temperature (C)]]*OO[[#This Row],[21]]</f>
        <v>3.4459448451250001E-5</v>
      </c>
      <c r="X104" s="10">
        <f>3/24000000*OO[[#This Row],[80 (28JUN1985 21:00:00)-Water Temperature (C)]]*OO[[#This Row],[22]]</f>
        <v>3.0399874491324994E-5</v>
      </c>
      <c r="Y104" s="10">
        <f>3/24000000*OO[[#This Row],[81 (29JUN1985 00:00:00)-Water Temperature (C)]]*OO[[#This Row],[23]]</f>
        <v>2.6077192864974999E-5</v>
      </c>
      <c r="Z104" s="10">
        <f>3/24000000*OO[[#This Row],[82 (29JUN1985 03:00:00)-Water Temperature (C)]]*OO[[#This Row],[24]]</f>
        <v>2.2720469262299997E-5</v>
      </c>
      <c r="AA104" s="10">
        <f>3/24000000*OO[[#This Row],[83 (29JUN1985 06:00:00)-Water Temperature (C)]]*OO[[#This Row],[25]]</f>
        <v>2.0077644531100001E-5</v>
      </c>
      <c r="AB104" s="10">
        <f>3/24000000*OO[[#This Row],[84 (29JUN1985 09:00:00)-Water Temperature (C)]]*OO[[#This Row],[26]]</f>
        <v>1.8111801443999998E-5</v>
      </c>
      <c r="AC104" s="10">
        <f>3/24000000*OO[[#This Row],[85 (29JUN1985 12:00:00)-Water Temperature (C)]]*OO[[#This Row],[27]]</f>
        <v>1.6293364606459998E-5</v>
      </c>
      <c r="AD104" s="10">
        <f>3/24000000*OO[[#This Row],[86 (29JUN1985 15:00:00)-Water Temperature (C)]]*OO[[#This Row],[28]]</f>
        <v>1.4076936956088748E-5</v>
      </c>
      <c r="AE104" s="10">
        <f>3/24000000*OO[[#This Row],[88 (29JUN1985 21:00:00)-Water Temperature (C)]]*OO[[#This Row],[30]]</f>
        <v>9.8175909901124991E-6</v>
      </c>
      <c r="AF104" s="10">
        <f>3/24000000*OO[[#This Row],[88 (29JUN1985 21:00:00)-Water Temperature (C)]]*OO[[#This Row],[30]]</f>
        <v>9.8175909901124991E-6</v>
      </c>
      <c r="AG104" s="10">
        <f>3/24000000*OO[[#This Row],[89 (30JUN1985 00:00:00)-Water Temperature (C)]]*OO[[#This Row],[31]]</f>
        <v>8.0604006258350008E-6</v>
      </c>
      <c r="AH104" s="10">
        <f>3/24000000*OO[[#This Row],[90 (30JUN1985 03:00:00)-Water Temperature (C)]]*OO[[#This Row],[32]]</f>
        <v>6.7211580421112495E-6</v>
      </c>
      <c r="AI104" s="10">
        <f>3/24000000*OO[[#This Row],[91 (30JUN1985 06:00:00)-Water Temperature (C)]]*OO[[#This Row],[33]]</f>
        <v>5.7354739534450009E-6</v>
      </c>
      <c r="AJ104" s="10">
        <f>3/24000000*OO[[#This Row],[92 (30JUN1985 09:00:00)-Water Temperature (C)]]*OO[[#This Row],[34]]</f>
        <v>5.0016416587649993E-6</v>
      </c>
      <c r="AK104" s="10">
        <f>3/24000000*OO[[#This Row],[93 (30JUN1985 12:00:00)-Water Temperature (C)]]*OO[[#This Row],[35]]</f>
        <v>4.2319725173E-6</v>
      </c>
      <c r="AL104" s="10">
        <f>3/24000000*OO[[#This Row],[94 (30JUN1985 15:00:00)-Water Temperature (C)]]*OO[[#This Row],[36]]</f>
        <v>3.3453087998450003E-6</v>
      </c>
      <c r="AM104" s="10">
        <f>3/24000000*OO[[#This Row],[95 (30JUN1985 18:00:00)-Water Temperature (C)]]*OO[[#This Row],[37]]</f>
        <v>2.4951097874812499E-6</v>
      </c>
      <c r="AN104" s="10">
        <f>3/24000000*OO[[#This Row],[96 (30JUN1985 21:00:00)-Water Temperature (C)]]*OO[[#This Row],[38]]</f>
        <v>1.8068046057337498E-6</v>
      </c>
      <c r="AO104" s="10">
        <f>3/24000000*OO[[#This Row],[97 (01JUL1985 00:00:00)-Water Temperature (C)]]*OO[[#This Row],[39]]</f>
        <v>1.3454317063244999E-6</v>
      </c>
      <c r="AP104" s="10">
        <f>3/24000000*OO[[#This Row],[98 (01JUL1985 03:00:00)-Water Temperature (C)]]*OO[[#This Row],[40]]</f>
        <v>1.0796965682544998E-6</v>
      </c>
      <c r="AQ104" s="10">
        <f>3/24000000*OO[[#This Row],[99 (01JUL1985 06:00:00)-Water Temperature (C)]]*OO[[#This Row],[41]]</f>
        <v>9.4018911514987499E-7</v>
      </c>
      <c r="AR104" s="10">
        <f>3/24000000*OO[[#This Row],[100 (01JUL1985 09:00:00)-Water Temperature (C)]]*OO[[#This Row],[42]]</f>
        <v>9.0345475358999994E-7</v>
      </c>
      <c r="AS104" s="10">
        <f>3/24000000*OO[[#This Row],[101 (01JUL1985 12:00:00)-Water Temperature (C)]]*OO[[#This Row],[43]]</f>
        <v>8.7020036332300002E-7</v>
      </c>
      <c r="AT104" s="10">
        <f>3/24000000*OO[[#This Row],[102 (01JUL1985 15:00:00)-Water Temperature (C)]]*OO[[#This Row],[44]]</f>
        <v>8.1456660886275007E-7</v>
      </c>
      <c r="AU104" s="10">
        <f>3/24000000*OO[[#This Row],[103 (01JUL1985 18:00:00)-Water Temperature (C)]]*OO[[#This Row],[45]]</f>
        <v>7.4470322269687506E-7</v>
      </c>
      <c r="AV104" s="10">
        <f>3/24000000*OO[[#This Row],[104 (01JUL1985 21:00:00)-Water Temperature (C)]]*OO[[#This Row],[46]]</f>
        <v>6.7420137136162487E-7</v>
      </c>
      <c r="AW104" s="10">
        <f>3/24000000*OO[[#This Row],[105 (02JUL1985 00:00:00)-Water Temperature (C)]]*OO[[#This Row],[47]]</f>
        <v>6.07543910825375E-7</v>
      </c>
      <c r="AX104" s="10">
        <f>3/24000000*OO[[#This Row],[106 (02JUL1985 03:00:00)-Water Temperature (C)]]*OO[[#This Row],[48]]</f>
        <v>5.5239417868049986E-7</v>
      </c>
      <c r="AY104" s="10">
        <f>3/24000000*OO[[#This Row],[107 (02JUL1985 06:00:00)-Water Temperature (C)]]*OO[[#This Row],[49]]</f>
        <v>5.1864198875999994E-7</v>
      </c>
      <c r="AZ104" s="10">
        <f>3/24000000*OO[[#This Row],[108 (02JUL1985 09:00:00)-Water Temperature (C)]]*OO[[#This Row],[50]]</f>
        <v>5.3257911531712505E-7</v>
      </c>
      <c r="BA104" s="10">
        <f>3/24000000*OO[[#This Row],[109 (02JUL1985 12:00:00)-Water Temperature (C)]]*OO[[#This Row],[51]]</f>
        <v>5.5688994680949993E-7</v>
      </c>
      <c r="BB104" s="10">
        <f>3/24000000*OO[[#This Row],[110 (02JUL1985 15:00:00)-Water Temperature (C)]]*OO[[#This Row],[52]]</f>
        <v>5.6784972917324996E-7</v>
      </c>
      <c r="BC104" s="10">
        <f>3/24000000*OO[[#This Row],[111 (02JUL1985 18:00:00)-Water Temperature (C)]]*OO[[#This Row],[53]]</f>
        <v>5.6520335390062503E-7</v>
      </c>
      <c r="BD104" s="10">
        <f>3/24000000*OO[[#This Row],[112 (02JUL1985 21:00:00)-Water Temperature (C)]]*OO[[#This Row],[54]]</f>
        <v>5.3921786615799999E-7</v>
      </c>
      <c r="BE104" s="10">
        <f>3/24000000*OO[[#This Row],[113 (03JUL1985 00:00:00)-Water Temperature (C)]]*OO[[#This Row],[55]]</f>
        <v>4.9277699623112496E-7</v>
      </c>
      <c r="BF104" s="10">
        <f>3/24000000*OO[[#This Row],[114 (03JUL1985 03:00:00)-Water Temperature (C)]]*OO[[#This Row],[56]]</f>
        <v>4.5199040728874994E-7</v>
      </c>
      <c r="BG104" s="10">
        <f>3/24000000*OO[[#This Row],[115 (03JUL1985 06:00:00)-Water Temperature (C)]]*OO[[#This Row],[57]]</f>
        <v>4.2834298126012498E-7</v>
      </c>
      <c r="BH104" s="10">
        <f>3/24000000*OO[[#This Row],[116 (03JUL1985 09:00:00)-Water Temperature (C)]]*OO[[#This Row],[58]]</f>
        <v>4.3677399602024997E-7</v>
      </c>
      <c r="BI104" s="10">
        <f>3/24000000*OO[[#This Row],[117 (03JUL1985 12:00:00)-Water Temperature (C)]]*OO[[#This Row],[59]]</f>
        <v>4.5521341442062498E-7</v>
      </c>
      <c r="BJ104" s="10">
        <f>3/24000000*OO[[#This Row],[118 (03JUL1985 15:00:00)-Water Temperature (C)]]*OO[[#This Row],[60]]</f>
        <v>4.5865063928362494E-7</v>
      </c>
      <c r="BK104" s="10">
        <f>3/24000000*OO[[#This Row],[119 (03JUL1985 18:00:00)-Water Temperature (C)]]*OO[[#This Row],[61]]</f>
        <v>4.46111938760625E-7</v>
      </c>
      <c r="BL104" s="10">
        <f>3/24000000*OO[[#This Row],[120 (03JUL1985 21:00:00)-Water Temperature (C)]]*OO[[#This Row],[62]]</f>
        <v>4.1410752690037497E-7</v>
      </c>
      <c r="BM104" s="10">
        <f>3/24000000*OO[[#This Row],[121 (04JUL1985 00:00:00)-Water Temperature (C)]]*OO[[#This Row],[63]]</f>
        <v>3.7533030130849998E-7</v>
      </c>
      <c r="BN104" s="10">
        <f>3/24000000*OO[[#This Row],[122 (04JUL1985 03:00:00)-Water Temperature (C)]]*OO[[#This Row],[64]]</f>
        <v>3.4420425226312501E-7</v>
      </c>
      <c r="BO104" s="10">
        <f>3/24000000*OO[[#This Row],[123 (04JUL1985 06:00:00)-Water Temperature (C)]]*OO[[#This Row],[65]]</f>
        <v>3.2528801490074994E-7</v>
      </c>
      <c r="BP104" s="10">
        <f>3/24000000*OO[[#This Row],[124 (04JUL1985 09:00:00)-Water Temperature (C)]]*OO[[#This Row],[66]]</f>
        <v>3.2234399118549999E-7</v>
      </c>
      <c r="BQ104" s="10">
        <f>3/24000000*OO[[#This Row],[125 (04JUL1985 12:00:00)-Water Temperature (C)]]*OO[[#This Row],[67]]</f>
        <v>3.1857177612974995E-7</v>
      </c>
      <c r="BR104" s="10">
        <f>3/24000000*OO[[#This Row],[126 (04JUL1985 15:00:00)-Water Temperature (C)]]*OO[[#This Row],[68]]</f>
        <v>3.1390109789062495E-7</v>
      </c>
      <c r="BS104" s="10">
        <f>3/24000000*OO[[#This Row],[127 (04JUL1985 18:00:00)-Water Temperature (C)]]*OO[[#This Row],[69]]</f>
        <v>2.9827383800424997E-7</v>
      </c>
      <c r="BT104" s="10">
        <f>3/24000000*OO[[#This Row],[128 (04JUL1985 21:00:00)-Water Temperature (C)]]*OO[[#This Row],[70]]</f>
        <v>2.7559376851049999E-7</v>
      </c>
      <c r="BU104" s="10">
        <f>3/24000000*OO[[#This Row],[129 (05JUL1985 00:00:00)-Water Temperature (C)]]*OO[[#This Row],[71]]</f>
        <v>2.51731853354625E-7</v>
      </c>
      <c r="BV104" s="10">
        <f>3/24000000*OO[[#This Row],[130 (05JUL1985 03:00:00)-Water Temperature (C)]]*OO[[#This Row],[72]]</f>
        <v>2.3149733699437499E-7</v>
      </c>
      <c r="BW104" s="10">
        <f>3/24000000*OO[[#This Row],[131 (05JUL1985 06:00:00)-Water Temperature (C)]]*OO[[#This Row],[73]]</f>
        <v>2.1486566112224999E-7</v>
      </c>
      <c r="BX104" s="10">
        <f>3/24000000*OO[[#This Row],[132 (05JUL1985 09:00:00)-Water Temperature (C)]]*OO[[#This Row],[74]]</f>
        <v>2.1265960956749999E-7</v>
      </c>
      <c r="BY104" s="10">
        <f>3/24000000*OO[[#This Row],[133 (05JUL1985 12:00:00)-Water Temperature (C)]]*OO[[#This Row],[75]]</f>
        <v>2.0979273974999999E-7</v>
      </c>
      <c r="BZ104" s="10">
        <f>3/24000000*OO[[#This Row],[134 (05JUL1985 15:00:00)-Water Temperature (C)]]*OO[[#This Row],[76]]</f>
        <v>2.0679159054075E-7</v>
      </c>
      <c r="CA104" s="10">
        <f>3/24000000*OO[[#This Row],[135 (05JUL1985 18:00:00)-Water Temperature (C)]]*OO[[#This Row],[77]]</f>
        <v>2.0163746490749997E-7</v>
      </c>
      <c r="CB104" s="10">
        <f>3/24000000*OO[[#This Row],[136 (05JUL1985 21:00:00)-Water Temperature (C)]]*OO[[#This Row],[78]]</f>
        <v>1.9169277931125003E-7</v>
      </c>
      <c r="CC104" s="10">
        <f>3/24000000*OO[[#This Row],[137 (06JUL1985 00:00:00)-Water Temperature (C)]]*OO[[#This Row],[79]]</f>
        <v>1.7645601938656251E-7</v>
      </c>
      <c r="CD104" s="10">
        <f>3/24000000*OO[[#This Row],[138 (06JUL1985 03:00:00)-Water Temperature (C)]]*OO[[#This Row],[80]]</f>
        <v>1.6374384040852501E-7</v>
      </c>
      <c r="CE104" s="10">
        <f>3/24000000*OO[[#This Row],[139 (06JUL1985 06:00:00)-Water Temperature (C)]]*OO[[#This Row],[81]]</f>
        <v>1.5873006878744998E-7</v>
      </c>
      <c r="CF104" s="10">
        <f>3/24000000*OO[[#This Row],[140 (06JUL1985 09:00:00)-Water Temperature (C)]]*OO[[#This Row],[82]]</f>
        <v>1.6800053308000001E-7</v>
      </c>
      <c r="CG104" s="10">
        <f>3/24000000*OO[[#This Row],[141 (06JUL1985 12:00:00)-Water Temperature (C)]]*OO[[#This Row],[83]]</f>
        <v>1.78046889116625E-7</v>
      </c>
      <c r="CH104" s="10">
        <f>3/24000000*OO[[#This Row],[142 (06JUL1985 15:00:00)-Water Temperature (C)]]*OO[[#This Row],[84]]</f>
        <v>1.8404792978959997E-7</v>
      </c>
      <c r="CI104" s="10">
        <f>3/24000000*OO[[#This Row],[143 (06JUL1985 18:00:00)-Water Temperature (C)]]*OO[[#This Row],[85]]</f>
        <v>1.8790518929509999E-7</v>
      </c>
      <c r="CJ104" s="10">
        <f>3/24000000*OO[[#This Row],[144 (06JUL1985 21:00:00)-Water Temperature (C)]]*OO[[#This Row],[86]]</f>
        <v>1.8348315028924999E-7</v>
      </c>
      <c r="CK104" s="10">
        <f>3/24000000*OO[[#This Row],[145 (07JUL1985 00:00:00)-Water Temperature (C)]]*OO[[#This Row],[87]]</f>
        <v>1.6993801926139999E-7</v>
      </c>
      <c r="CL104" s="10">
        <f>3/24000000*OO[[#This Row],[146 (07JUL1985 03:00:00)-Water Temperature (C)]]*OO[[#This Row],[88]]</f>
        <v>1.5839783544462498E-7</v>
      </c>
      <c r="CM104" s="10">
        <f>3/24000000*OO[[#This Row],[147 (07JUL1985 06:00:00)-Water Temperature (C)]]*OO[[#This Row],[89]]</f>
        <v>1.5370538000766251E-7</v>
      </c>
      <c r="CN104" s="10">
        <f>3/24000000*OO[[#This Row],[148 (07JUL1985 09:00:00)-Water Temperature (C)]]*OO[[#This Row],[90]]</f>
        <v>1.5806265398689999E-7</v>
      </c>
      <c r="CO104" s="10">
        <f>3/24000000*OO[[#This Row],[149 (07JUL1985 12:00:00)-Water Temperature (C)]]*OO[[#This Row],[91]]</f>
        <v>1.612396006856375E-7</v>
      </c>
      <c r="CP104" s="10">
        <f>3/24000000*OO[[#This Row],[150 (07JUL1985 15:00:00)-Water Temperature (C)]]*OO[[#This Row],[92]]</f>
        <v>1.5734981797042499E-7</v>
      </c>
      <c r="CQ104" s="10">
        <f>3/24000000*OO[[#This Row],[151 (07JUL1985 18:00:00)-Water Temperature (C)]]*OO[[#This Row],[93]]</f>
        <v>1.5055782115286253E-7</v>
      </c>
      <c r="CR104" s="10">
        <f>3/24000000*OO[[#This Row],[152 (07JUL1985 21:00:00)-Water Temperature (C)]]*OO[[#This Row],[94]]</f>
        <v>1.3942816875906248E-7</v>
      </c>
      <c r="CS104" s="10">
        <f>3/24000000*OO[[#This Row],[153 (08JUL1985 00:00:00)-Water Temperature (C)]]*OO[[#This Row],[95]]</f>
        <v>1.2662535131006249E-7</v>
      </c>
      <c r="CT104" s="10">
        <f>3/24000000*OO[[#This Row],[154 (08JUL1985 03:00:00)-Water Temperature (C)]]*OO[[#This Row],[96]]</f>
        <v>1.1609674595917499E-7</v>
      </c>
      <c r="CU104" s="10">
        <f>3/24000000*OO[[#This Row],[155 (08JUL1985 06:00:00)-Water Temperature (C)]]*OO[[#This Row],[97]]</f>
        <v>1.0969247651906248E-7</v>
      </c>
      <c r="CV104" s="10">
        <f>3/24000000*OO[[#This Row],[156 (08JUL1985 09:00:00)-Water Temperature (C)]]*OO[[#This Row],[98]]</f>
        <v>1.0804403777873751E-7</v>
      </c>
      <c r="CW104" s="10">
        <f>3/24000000*OO[[#This Row],[157 (08JUL1985 12:00:00)-Water Temperature (C)]]*OO[[#This Row],[99]]</f>
        <v>1.1354992156869998E-7</v>
      </c>
    </row>
    <row r="105" spans="1:101" x14ac:dyDescent="0.35">
      <c r="A105" t="s">
        <v>110</v>
      </c>
      <c r="B105">
        <v>847.45069999999998</v>
      </c>
      <c r="C105" s="10">
        <f>3/24*OO[[#This Row],[59 (26JUN1985 06:00:00)-Water Temperature (C)]]*OO[[#This Row],[1]]/SUM(OO[1])</f>
        <v>0</v>
      </c>
      <c r="D105" s="10">
        <f>3/24*OO[[#This Row],[60 (26JUN1985 09:00:00)-Water Temperature (C)]]*OO[[#This Row],[2]]/SUM(OO[2])</f>
        <v>3.1845699358910386E-36</v>
      </c>
      <c r="E105" s="10">
        <f>3/24*OO[[#This Row],[61 (26JUN1985 12:00:00)-Water Temperature (C)]]*OO[[#This Row],[3]]/SUM(OO[3])</f>
        <v>5.851839797618146E-24</v>
      </c>
      <c r="F105" s="10">
        <f>3/24*OO[[#This Row],[62 (26JUN1985 15:00:00)-Water Temperature (C)]]*OO[[#This Row],[4]]/SUM(OO[4])</f>
        <v>5.1430433702096662E-13</v>
      </c>
      <c r="G105" s="10">
        <f>3/24*OO[[#This Row],[63 (26JUN1985 18:00:00)-Water Temperature (C)]]*OO[[#This Row],[5]]/SUM(OO[5])</f>
        <v>2.9962916363230691E-6</v>
      </c>
      <c r="H105" s="10">
        <f>3/24*OO[[#This Row],[64 (26JUN1985 21:00:00)-Water Temperature (C)]]*OO[[#This Row],[6]]/SUM(OO[6])</f>
        <v>1.0897133527896135E-3</v>
      </c>
      <c r="I105" s="10">
        <f>3/24*OO[[#This Row],[65 (27JUN1985 00:00:00)-Water Temperature (C)]]*OO[[#This Row],[7]]/SUM(OO[7])</f>
        <v>1.8855225258122492E-2</v>
      </c>
      <c r="J105" s="10">
        <f>3/24*OO[[#This Row],[66 (27JUN1985 03:00:00)-Water Temperature (C)]]*OO[[#This Row],[8]]/SUM(OO[8])</f>
        <v>5.8048952082378903E-2</v>
      </c>
      <c r="K105" s="10">
        <f>3/24*OO[[#This Row],[67 (27JUN1985 06:00:00)-Water Temperature (C)]]*OO[[#This Row],[9]]/SUM(OO[9])</f>
        <v>5.8102761171373384E-2</v>
      </c>
      <c r="L105" s="10">
        <f>3/24*OO[[#This Row],[68 (27JUN1985 09:00:00)-Water Temperature (C)]]*OO[[#This Row],[10]]/SUM(OO[10])</f>
        <v>2.7196013581551343E-2</v>
      </c>
      <c r="M105" s="10">
        <f>3/24*OO[[#This Row],[69 (27JUN1985 12:00:00)-Water Temperature (C)]]*OO[[#This Row],[11]]/SUM(OO[11])</f>
        <v>7.8991225996525374E-3</v>
      </c>
      <c r="N105" s="10">
        <f>3/24*OO[[#This Row],[70 (27JUN1985 15:00:00)-Water Temperature (C)]]*OO[[#This Row],[12]]/SUM(OO[12])</f>
        <v>1.632401238844205E-3</v>
      </c>
      <c r="O105" s="10">
        <f>3/24*OO[[#This Row],[71 (27JUN1985 18:00:00)-Water Temperature (C)]]*OO[[#This Row],[13]]/SUM(OO[13])</f>
        <v>3.0127222037129716E-4</v>
      </c>
      <c r="P105" s="10">
        <f>3/24*OO[[#This Row],[72 (27JUN1985 21:00:00)-Water Temperature (C)]]*OO[[#This Row],[14]]/SUM(OO[14])</f>
        <v>7.8600966486511658E-5</v>
      </c>
      <c r="Q105" s="10">
        <f>3/24*OO[[#This Row],[73 (28JUN1985 00:00:00)-Water Temperature (C)]]*OO[[#This Row],[15]]/SUM(OO[15])</f>
        <v>4.1392042092965689E-5</v>
      </c>
      <c r="R105" s="10">
        <f>3/24*OO[[#This Row],[74 (28JUN1985 03:00:00)-Water Temperature (C)]]*OO[[#This Row],[16]]/SUM(OO[16])</f>
        <v>3.3020501803498757E-5</v>
      </c>
      <c r="S105" s="10">
        <f>3/24*OO[[#This Row],[75 (28JUN1985 06:00:00)-Water Temperature (C)]]*OO[[#This Row],[17]]/SUM(OO[17])</f>
        <v>3.1761565747296297E-5</v>
      </c>
      <c r="T105" s="10">
        <f>3/24*OO[[#This Row],[76 (28JUN1985 09:00:00)-Water Temperature (C)]]*OO[[#This Row],[18]]/SUM(OO[18])</f>
        <v>3.4508213528625143E-5</v>
      </c>
      <c r="U105" s="10">
        <f>3/24*OO[[#This Row],[77 (28JUN1985 12:00:00)-Water Temperature (C)]]*OO[[#This Row],[19]]/SUM(OO[19])</f>
        <v>3.8394266172061577E-5</v>
      </c>
      <c r="V105" s="10">
        <f>3/24000000*OO[[#This Row],[78 (28JUN1985 15:00:00)-Water Temperature (C)]]*OO[[#This Row],[20]]</f>
        <v>4.01467983335E-5</v>
      </c>
      <c r="W105" s="10">
        <f>3/24000000*OO[[#This Row],[79 (28JUN1985 18:00:00)-Water Temperature (C)]]*OO[[#This Row],[21]]</f>
        <v>3.8772914290074992E-5</v>
      </c>
      <c r="X105" s="10">
        <f>3/24000000*OO[[#This Row],[80 (28JUN1985 21:00:00)-Water Temperature (C)]]*OO[[#This Row],[22]]</f>
        <v>3.4378305382574997E-5</v>
      </c>
      <c r="Y105" s="10">
        <f>3/24000000*OO[[#This Row],[81 (29JUN1985 00:00:00)-Water Temperature (C)]]*OO[[#This Row],[23]]</f>
        <v>2.9551336116074998E-5</v>
      </c>
      <c r="Z105" s="10">
        <f>3/24000000*OO[[#This Row],[82 (29JUN1985 03:00:00)-Water Temperature (C)]]*OO[[#This Row],[24]]</f>
        <v>2.5758167518799999E-5</v>
      </c>
      <c r="AA105" s="10">
        <f>3/24000000*OO[[#This Row],[83 (29JUN1985 06:00:00)-Water Temperature (C)]]*OO[[#This Row],[25]]</f>
        <v>2.2835546789824997E-5</v>
      </c>
      <c r="AB105" s="10">
        <f>3/24000000*OO[[#This Row],[84 (29JUN1985 09:00:00)-Water Temperature (C)]]*OO[[#This Row],[26]]</f>
        <v>2.0720447620950002E-5</v>
      </c>
      <c r="AC105" s="10">
        <f>3/24000000*OO[[#This Row],[85 (29JUN1985 12:00:00)-Water Temperature (C)]]*OO[[#This Row],[27]]</f>
        <v>1.8746076738232498E-5</v>
      </c>
      <c r="AD105" s="10">
        <f>3/24000000*OO[[#This Row],[86 (29JUN1985 15:00:00)-Water Temperature (C)]]*OO[[#This Row],[28]]</f>
        <v>1.6276532808751253E-5</v>
      </c>
      <c r="AE105" s="10">
        <f>3/24000000*OO[[#This Row],[88 (29JUN1985 21:00:00)-Water Temperature (C)]]*OO[[#This Row],[30]]</f>
        <v>1.1389351013887501E-5</v>
      </c>
      <c r="AF105" s="10">
        <f>3/24000000*OO[[#This Row],[88 (29JUN1985 21:00:00)-Water Temperature (C)]]*OO[[#This Row],[30]]</f>
        <v>1.1389351013887501E-5</v>
      </c>
      <c r="AG105" s="10">
        <f>3/24000000*OO[[#This Row],[89 (30JUN1985 00:00:00)-Water Temperature (C)]]*OO[[#This Row],[31]]</f>
        <v>9.3538965134912485E-6</v>
      </c>
      <c r="AH105" s="10">
        <f>3/24000000*OO[[#This Row],[90 (30JUN1985 03:00:00)-Water Temperature (C)]]*OO[[#This Row],[32]]</f>
        <v>7.7870498082987498E-6</v>
      </c>
      <c r="AI105" s="10">
        <f>3/24000000*OO[[#This Row],[91 (30JUN1985 06:00:00)-Water Temperature (C)]]*OO[[#This Row],[33]]</f>
        <v>6.6449058768749997E-6</v>
      </c>
      <c r="AJ105" s="10">
        <f>3/24000000*OO[[#This Row],[92 (30JUN1985 09:00:00)-Water Temperature (C)]]*OO[[#This Row],[34]]</f>
        <v>5.8231972780475E-6</v>
      </c>
      <c r="AK105" s="10">
        <f>3/24000000*OO[[#This Row],[93 (30JUN1985 12:00:00)-Water Temperature (C)]]*OO[[#This Row],[35]]</f>
        <v>4.9673741829375001E-6</v>
      </c>
      <c r="AL105" s="10">
        <f>3/24000000*OO[[#This Row],[94 (30JUN1985 15:00:00)-Water Temperature (C)]]*OO[[#This Row],[36]]</f>
        <v>3.959751345155E-6</v>
      </c>
      <c r="AM105" s="10">
        <f>3/24000000*OO[[#This Row],[95 (30JUN1985 18:00:00)-Water Temperature (C)]]*OO[[#This Row],[37]]</f>
        <v>2.9645935158112494E-6</v>
      </c>
      <c r="AN105" s="10">
        <f>3/24000000*OO[[#This Row],[96 (30JUN1985 21:00:00)-Water Temperature (C)]]*OO[[#This Row],[38]]</f>
        <v>2.1403877079224996E-6</v>
      </c>
      <c r="AO105" s="10">
        <f>3/24000000*OO[[#This Row],[97 (01JUL1985 00:00:00)-Water Temperature (C)]]*OO[[#This Row],[39]]</f>
        <v>1.5814951949967498E-6</v>
      </c>
      <c r="AP105" s="10">
        <f>3/24000000*OO[[#This Row],[98 (01JUL1985 03:00:00)-Water Temperature (C)]]*OO[[#This Row],[40]]</f>
        <v>1.2573072194145001E-6</v>
      </c>
      <c r="AQ105" s="10">
        <f>3/24000000*OO[[#This Row],[99 (01JUL1985 06:00:00)-Water Temperature (C)]]*OO[[#This Row],[41]]</f>
        <v>1.0875610275660001E-6</v>
      </c>
      <c r="AR105" s="10">
        <f>3/24000000*OO[[#This Row],[100 (01JUL1985 09:00:00)-Water Temperature (C)]]*OO[[#This Row],[42]]</f>
        <v>1.0426554833682501E-6</v>
      </c>
      <c r="AS105" s="10">
        <f>3/24000000*OO[[#This Row],[101 (01JUL1985 12:00:00)-Water Temperature (C)]]*OO[[#This Row],[43]]</f>
        <v>1.0046305010958749E-6</v>
      </c>
      <c r="AT105" s="10">
        <f>3/24000000*OO[[#This Row],[102 (01JUL1985 15:00:00)-Water Temperature (C)]]*OO[[#This Row],[44]]</f>
        <v>9.4283403687837508E-7</v>
      </c>
      <c r="AU105" s="10">
        <f>3/24000000*OO[[#This Row],[103 (01JUL1985 18:00:00)-Water Temperature (C)]]*OO[[#This Row],[45]]</f>
        <v>8.6075366302274996E-7</v>
      </c>
      <c r="AV105" s="10">
        <f>3/24000000*OO[[#This Row],[104 (01JUL1985 21:00:00)-Water Temperature (C)]]*OO[[#This Row],[46]]</f>
        <v>7.7788617422249992E-7</v>
      </c>
      <c r="AW105" s="10">
        <f>3/24000000*OO[[#This Row],[105 (02JUL1985 00:00:00)-Water Temperature (C)]]*OO[[#This Row],[47]]</f>
        <v>6.9996153629662489E-7</v>
      </c>
      <c r="AX105" s="10">
        <f>3/24000000*OO[[#This Row],[106 (02JUL1985 03:00:00)-Water Temperature (C)]]*OO[[#This Row],[48]]</f>
        <v>6.3542464589625003E-7</v>
      </c>
      <c r="AY105" s="10">
        <f>3/24000000*OO[[#This Row],[107 (02JUL1985 06:00:00)-Water Temperature (C)]]*OO[[#This Row],[49]]</f>
        <v>5.9512546518599993E-7</v>
      </c>
      <c r="AZ105" s="10">
        <f>3/24000000*OO[[#This Row],[108 (02JUL1985 09:00:00)-Water Temperature (C)]]*OO[[#This Row],[50]]</f>
        <v>6.0950987294274997E-7</v>
      </c>
      <c r="BA105" s="10">
        <f>3/24000000*OO[[#This Row],[109 (02JUL1985 12:00:00)-Water Temperature (C)]]*OO[[#This Row],[51]]</f>
        <v>6.3661944739500005E-7</v>
      </c>
      <c r="BB105" s="10">
        <f>3/24000000*OO[[#This Row],[110 (02JUL1985 15:00:00)-Water Temperature (C)]]*OO[[#This Row],[52]]</f>
        <v>6.5125175135099998E-7</v>
      </c>
      <c r="BC105" s="10">
        <f>3/24000000*OO[[#This Row],[111 (02JUL1985 18:00:00)-Water Temperature (C)]]*OO[[#This Row],[53]]</f>
        <v>6.4927220563124987E-7</v>
      </c>
      <c r="BD105" s="10">
        <f>3/24000000*OO[[#This Row],[112 (02JUL1985 21:00:00)-Water Temperature (C)]]*OO[[#This Row],[54]]</f>
        <v>6.2024769234399999E-7</v>
      </c>
      <c r="BE105" s="10">
        <f>3/24000000*OO[[#This Row],[113 (03JUL1985 00:00:00)-Water Temperature (C)]]*OO[[#This Row],[55]]</f>
        <v>5.6712822391200009E-7</v>
      </c>
      <c r="BF105" s="10">
        <f>3/24000000*OO[[#This Row],[114 (03JUL1985 03:00:00)-Water Temperature (C)]]*OO[[#This Row],[56]]</f>
        <v>5.1910658976125001E-7</v>
      </c>
      <c r="BG105" s="10">
        <f>3/24000000*OO[[#This Row],[115 (03JUL1985 06:00:00)-Water Temperature (C)]]*OO[[#This Row],[57]]</f>
        <v>4.9055652861600002E-7</v>
      </c>
      <c r="BH105" s="10">
        <f>3/24000000*OO[[#This Row],[116 (03JUL1985 09:00:00)-Water Temperature (C)]]*OO[[#This Row],[58]]</f>
        <v>4.9993717513049986E-7</v>
      </c>
      <c r="BI105" s="10">
        <f>3/24000000*OO[[#This Row],[117 (03JUL1985 12:00:00)-Water Temperature (C)]]*OO[[#This Row],[59]]</f>
        <v>5.213964291112499E-7</v>
      </c>
      <c r="BJ105" s="10">
        <f>3/24000000*OO[[#This Row],[118 (03JUL1985 15:00:00)-Water Temperature (C)]]*OO[[#This Row],[60]]</f>
        <v>5.2713059397749997E-7</v>
      </c>
      <c r="BK105" s="10">
        <f>3/24000000*OO[[#This Row],[119 (03JUL1985 18:00:00)-Water Temperature (C)]]*OO[[#This Row],[61]]</f>
        <v>5.1392795840887503E-7</v>
      </c>
      <c r="BL105" s="10">
        <f>3/24000000*OO[[#This Row],[120 (03JUL1985 21:00:00)-Water Temperature (C)]]*OO[[#This Row],[62]]</f>
        <v>4.7724375124874992E-7</v>
      </c>
      <c r="BM105" s="10">
        <f>3/24000000*OO[[#This Row],[121 (04JUL1985 00:00:00)-Water Temperature (C)]]*OO[[#This Row],[63]]</f>
        <v>4.3239710881625E-7</v>
      </c>
      <c r="BN105" s="10">
        <f>3/24000000*OO[[#This Row],[122 (04JUL1985 03:00:00)-Water Temperature (C)]]*OO[[#This Row],[64]]</f>
        <v>3.9556937228912499E-7</v>
      </c>
      <c r="BO105" s="10">
        <f>3/24000000*OO[[#This Row],[123 (04JUL1985 06:00:00)-Water Temperature (C)]]*OO[[#This Row],[65]]</f>
        <v>3.7304023169049999E-7</v>
      </c>
      <c r="BP105" s="10">
        <f>3/24000000*OO[[#This Row],[124 (04JUL1985 09:00:00)-Water Temperature (C)]]*OO[[#This Row],[66]]</f>
        <v>3.6934539600499997E-7</v>
      </c>
      <c r="BQ105" s="10">
        <f>3/24000000*OO[[#This Row],[125 (04JUL1985 12:00:00)-Water Temperature (C)]]*OO[[#This Row],[67]]</f>
        <v>3.6499561517249998E-7</v>
      </c>
      <c r="BR105" s="10">
        <f>3/24000000*OO[[#This Row],[126 (04JUL1985 15:00:00)-Water Temperature (C)]]*OO[[#This Row],[68]]</f>
        <v>3.6047595184424995E-7</v>
      </c>
      <c r="BS105" s="10">
        <f>3/24000000*OO[[#This Row],[127 (04JUL1985 18:00:00)-Water Temperature (C)]]*OO[[#This Row],[69]]</f>
        <v>3.42838192809375E-7</v>
      </c>
      <c r="BT105" s="10">
        <f>3/24000000*OO[[#This Row],[128 (04JUL1985 21:00:00)-Water Temperature (C)]]*OO[[#This Row],[70]]</f>
        <v>3.1728939381599996E-7</v>
      </c>
      <c r="BU105" s="10">
        <f>3/24000000*OO[[#This Row],[129 (05JUL1985 00:00:00)-Water Temperature (C)]]*OO[[#This Row],[71]]</f>
        <v>2.89820535344E-7</v>
      </c>
      <c r="BV105" s="10">
        <f>3/24000000*OO[[#This Row],[130 (05JUL1985 03:00:00)-Water Temperature (C)]]*OO[[#This Row],[72]]</f>
        <v>2.6633779353062498E-7</v>
      </c>
      <c r="BW105" s="10">
        <f>3/24000000*OO[[#This Row],[131 (05JUL1985 06:00:00)-Water Temperature (C)]]*OO[[#This Row],[73]]</f>
        <v>2.4697610007350001E-7</v>
      </c>
      <c r="BX105" s="10">
        <f>3/24000000*OO[[#This Row],[132 (05JUL1985 09:00:00)-Water Temperature (C)]]*OO[[#This Row],[74]]</f>
        <v>2.4402306482449995E-7</v>
      </c>
      <c r="BY105" s="10">
        <f>3/24000000*OO[[#This Row],[133 (05JUL1985 12:00:00)-Water Temperature (C)]]*OO[[#This Row],[75]]</f>
        <v>2.4045582611562494E-7</v>
      </c>
      <c r="BZ105" s="10">
        <f>3/24000000*OO[[#This Row],[134 (05JUL1985 15:00:00)-Water Temperature (C)]]*OO[[#This Row],[76]]</f>
        <v>2.3754322919774999E-7</v>
      </c>
      <c r="CA105" s="10">
        <f>3/24000000*OO[[#This Row],[135 (05JUL1985 18:00:00)-Water Temperature (C)]]*OO[[#This Row],[77]]</f>
        <v>2.3148501562499998E-7</v>
      </c>
      <c r="CB105" s="10">
        <f>3/24000000*OO[[#This Row],[136 (05JUL1985 21:00:00)-Water Temperature (C)]]*OO[[#This Row],[78]]</f>
        <v>2.2032167180262497E-7</v>
      </c>
      <c r="CC105" s="10">
        <f>3/24000000*OO[[#This Row],[137 (06JUL1985 00:00:00)-Water Temperature (C)]]*OO[[#This Row],[79]]</f>
        <v>2.0289215933624996E-7</v>
      </c>
      <c r="CD105" s="10">
        <f>3/24000000*OO[[#This Row],[138 (06JUL1985 03:00:00)-Water Temperature (C)]]*OO[[#This Row],[80]]</f>
        <v>1.8786133996312501E-7</v>
      </c>
      <c r="CE105" s="10">
        <f>3/24000000*OO[[#This Row],[139 (06JUL1985 06:00:00)-Water Temperature (C)]]*OO[[#This Row],[81]]</f>
        <v>1.8158908129362501E-7</v>
      </c>
      <c r="CF105" s="10">
        <f>3/24000000*OO[[#This Row],[140 (06JUL1985 09:00:00)-Water Temperature (C)]]*OO[[#This Row],[82]]</f>
        <v>1.9191962326875E-7</v>
      </c>
      <c r="CG105" s="10">
        <f>3/24000000*OO[[#This Row],[141 (06JUL1985 12:00:00)-Water Temperature (C)]]*OO[[#This Row],[83]]</f>
        <v>2.0352071694449998E-7</v>
      </c>
      <c r="CH105" s="10">
        <f>3/24000000*OO[[#This Row],[142 (06JUL1985 15:00:00)-Water Temperature (C)]]*OO[[#This Row],[84]]</f>
        <v>2.1109331502499999E-7</v>
      </c>
      <c r="CI105" s="10">
        <f>3/24000000*OO[[#This Row],[143 (06JUL1985 18:00:00)-Water Temperature (C)]]*OO[[#This Row],[85]]</f>
        <v>2.1564803546081249E-7</v>
      </c>
      <c r="CJ105" s="10">
        <f>3/24000000*OO[[#This Row],[144 (06JUL1985 21:00:00)-Water Temperature (C)]]*OO[[#This Row],[86]]</f>
        <v>2.1079472643450002E-7</v>
      </c>
      <c r="CK105" s="10">
        <f>3/24000000*OO[[#This Row],[145 (07JUL1985 00:00:00)-Water Temperature (C)]]*OO[[#This Row],[87]]</f>
        <v>1.9541232166304996E-7</v>
      </c>
      <c r="CL105" s="10">
        <f>3/24000000*OO[[#This Row],[146 (07JUL1985 03:00:00)-Water Temperature (C)]]*OO[[#This Row],[88]]</f>
        <v>1.8177070267337502E-7</v>
      </c>
      <c r="CM105" s="10">
        <f>3/24000000*OO[[#This Row],[147 (07JUL1985 06:00:00)-Water Temperature (C)]]*OO[[#This Row],[89]]</f>
        <v>1.7592789419268753E-7</v>
      </c>
      <c r="CN105" s="10">
        <f>3/24000000*OO[[#This Row],[148 (07JUL1985 09:00:00)-Water Temperature (C)]]*OO[[#This Row],[90]]</f>
        <v>1.81137221368425E-7</v>
      </c>
      <c r="CO105" s="10">
        <f>3/24000000*OO[[#This Row],[149 (07JUL1985 12:00:00)-Water Temperature (C)]]*OO[[#This Row],[91]]</f>
        <v>1.8526274132032501E-7</v>
      </c>
      <c r="CP105" s="10">
        <f>3/24000000*OO[[#This Row],[150 (07JUL1985 15:00:00)-Water Temperature (C)]]*OO[[#This Row],[92]]</f>
        <v>1.81490661242625E-7</v>
      </c>
      <c r="CQ105" s="10">
        <f>3/24000000*OO[[#This Row],[151 (07JUL1985 18:00:00)-Water Temperature (C)]]*OO[[#This Row],[93]]</f>
        <v>1.7380285729212501E-7</v>
      </c>
      <c r="CR105" s="10">
        <f>3/24000000*OO[[#This Row],[152 (07JUL1985 21:00:00)-Water Temperature (C)]]*OO[[#This Row],[94]]</f>
        <v>1.6084481234662501E-7</v>
      </c>
      <c r="CS105" s="10">
        <f>3/24000000*OO[[#This Row],[153 (08JUL1985 00:00:00)-Water Temperature (C)]]*OO[[#This Row],[95]]</f>
        <v>1.46063936962E-7</v>
      </c>
      <c r="CT105" s="10">
        <f>3/24000000*OO[[#This Row],[154 (08JUL1985 03:00:00)-Water Temperature (C)]]*OO[[#This Row],[96]]</f>
        <v>1.3364691590941252E-7</v>
      </c>
      <c r="CU105" s="10">
        <f>3/24000000*OO[[#This Row],[155 (08JUL1985 06:00:00)-Water Temperature (C)]]*OO[[#This Row],[97]]</f>
        <v>1.259377210668E-7</v>
      </c>
      <c r="CV105" s="10">
        <f>3/24000000*OO[[#This Row],[156 (08JUL1985 09:00:00)-Water Temperature (C)]]*OO[[#This Row],[98]]</f>
        <v>1.2362202589752501E-7</v>
      </c>
      <c r="CW105" s="10">
        <f>3/24000000*OO[[#This Row],[157 (08JUL1985 12:00:00)-Water Temperature (C)]]*OO[[#This Row],[99]]</f>
        <v>1.2965694645843749E-7</v>
      </c>
    </row>
    <row r="106" spans="1:101" x14ac:dyDescent="0.35">
      <c r="A106" t="s">
        <v>111</v>
      </c>
      <c r="B106">
        <v>874.48339999999996</v>
      </c>
      <c r="C106" s="10">
        <f>3/24*OO[[#This Row],[59 (26JUN1985 06:00:00)-Water Temperature (C)]]*OO[[#This Row],[1]]/SUM(OO[1])</f>
        <v>0</v>
      </c>
      <c r="D106" s="10">
        <f>3/24*OO[[#This Row],[60 (26JUN1985 09:00:00)-Water Temperature (C)]]*OO[[#This Row],[2]]/SUM(OO[2])</f>
        <v>4.5786716964568763E-37</v>
      </c>
      <c r="E106" s="10">
        <f>3/24*OO[[#This Row],[61 (26JUN1985 12:00:00)-Water Temperature (C)]]*OO[[#This Row],[3]]/SUM(OO[3])</f>
        <v>9.8733367487701267E-25</v>
      </c>
      <c r="F106" s="10">
        <f>3/24*OO[[#This Row],[62 (26JUN1985 15:00:00)-Water Temperature (C)]]*OO[[#This Row],[4]]/SUM(OO[4])</f>
        <v>9.2761084098022639E-14</v>
      </c>
      <c r="G106" s="10">
        <f>3/24*OO[[#This Row],[63 (26JUN1985 18:00:00)-Water Temperature (C)]]*OO[[#This Row],[5]]/SUM(OO[5])</f>
        <v>1.6124297056434112E-6</v>
      </c>
      <c r="H106" s="10">
        <f>3/24*OO[[#This Row],[64 (26JUN1985 21:00:00)-Water Temperature (C)]]*OO[[#This Row],[6]]/SUM(OO[6])</f>
        <v>8.4566917578821044E-4</v>
      </c>
      <c r="I106" s="10">
        <f>3/24*OO[[#This Row],[65 (27JUN1985 00:00:00)-Water Temperature (C)]]*OO[[#This Row],[7]]/SUM(OO[7])</f>
        <v>1.8288859789169404E-2</v>
      </c>
      <c r="J106" s="10">
        <f>3/24*OO[[#This Row],[66 (27JUN1985 03:00:00)-Water Temperature (C)]]*OO[[#This Row],[8]]/SUM(OO[8])</f>
        <v>6.6261278035718144E-2</v>
      </c>
      <c r="K106" s="10">
        <f>3/24*OO[[#This Row],[67 (27JUN1985 06:00:00)-Water Temperature (C)]]*OO[[#This Row],[9]]/SUM(OO[9])</f>
        <v>7.5498000871178819E-2</v>
      </c>
      <c r="L106" s="10">
        <f>3/24*OO[[#This Row],[68 (27JUN1985 09:00:00)-Water Temperature (C)]]*OO[[#This Row],[10]]/SUM(OO[10])</f>
        <v>3.9145103871575319E-2</v>
      </c>
      <c r="M106" s="10">
        <f>3/24*OO[[#This Row],[69 (27JUN1985 12:00:00)-Water Temperature (C)]]*OO[[#This Row],[11]]/SUM(OO[11])</f>
        <v>1.2286954702978522E-2</v>
      </c>
      <c r="N106" s="10">
        <f>3/24*OO[[#This Row],[70 (27JUN1985 15:00:00)-Water Temperature (C)]]*OO[[#This Row],[12]]/SUM(OO[12])</f>
        <v>2.6702756857315403E-3</v>
      </c>
      <c r="O106" s="10">
        <f>3/24*OO[[#This Row],[71 (27JUN1985 18:00:00)-Water Temperature (C)]]*OO[[#This Row],[13]]/SUM(OO[13])</f>
        <v>4.9482677471303143E-4</v>
      </c>
      <c r="P106" s="10">
        <f>3/24*OO[[#This Row],[72 (27JUN1985 21:00:00)-Water Temperature (C)]]*OO[[#This Row],[14]]/SUM(OO[14])</f>
        <v>1.1730329869318698E-4</v>
      </c>
      <c r="Q106" s="10">
        <f>3/24*OO[[#This Row],[73 (28JUN1985 00:00:00)-Water Temperature (C)]]*OO[[#This Row],[15]]/SUM(OO[15])</f>
        <v>5.5087495353584014E-5</v>
      </c>
      <c r="R106" s="10">
        <f>3/24*OO[[#This Row],[74 (28JUN1985 03:00:00)-Water Temperature (C)]]*OO[[#This Row],[16]]/SUM(OO[16])</f>
        <v>4.2019529204985266E-5</v>
      </c>
      <c r="S106" s="10">
        <f>3/24*OO[[#This Row],[75 (28JUN1985 06:00:00)-Water Temperature (C)]]*OO[[#This Row],[17]]/SUM(OO[17])</f>
        <v>3.9588077311721377E-5</v>
      </c>
      <c r="T106" s="10">
        <f>3/24*OO[[#This Row],[76 (28JUN1985 09:00:00)-Water Temperature (C)]]*OO[[#This Row],[18]]/SUM(OO[18])</f>
        <v>4.2744358328326445E-5</v>
      </c>
      <c r="U106" s="10">
        <f>3/24*OO[[#This Row],[77 (28JUN1985 12:00:00)-Water Temperature (C)]]*OO[[#This Row],[19]]/SUM(OO[19])</f>
        <v>4.7782885457401774E-5</v>
      </c>
      <c r="V106" s="10">
        <f>3/24000000*OO[[#This Row],[78 (28JUN1985 15:00:00)-Water Temperature (C)]]*OO[[#This Row],[20]]</f>
        <v>5.0495085101999995E-5</v>
      </c>
      <c r="W106" s="10">
        <f>3/24000000*OO[[#This Row],[79 (28JUN1985 18:00:00)-Water Temperature (C)]]*OO[[#This Row],[21]]</f>
        <v>4.9236186120374999E-5</v>
      </c>
      <c r="X106" s="10">
        <f>3/24000000*OO[[#This Row],[80 (28JUN1985 21:00:00)-Water Temperature (C)]]*OO[[#This Row],[22]]</f>
        <v>4.3887792005062494E-5</v>
      </c>
      <c r="Y106" s="10">
        <f>3/24000000*OO[[#This Row],[81 (29JUN1985 00:00:00)-Water Temperature (C)]]*OO[[#This Row],[23]]</f>
        <v>3.7751108445374999E-5</v>
      </c>
      <c r="Z106" s="10">
        <f>3/24000000*OO[[#This Row],[82 (29JUN1985 03:00:00)-Water Temperature (C)]]*OO[[#This Row],[24]]</f>
        <v>3.2812206629062497E-5</v>
      </c>
      <c r="AA106" s="10">
        <f>3/24000000*OO[[#This Row],[83 (29JUN1985 06:00:00)-Water Temperature (C)]]*OO[[#This Row],[25]]</f>
        <v>2.9091303621562496E-5</v>
      </c>
      <c r="AB106" s="10">
        <f>3/24000000*OO[[#This Row],[84 (29JUN1985 09:00:00)-Water Temperature (C)]]*OO[[#This Row],[26]]</f>
        <v>2.65094242254E-5</v>
      </c>
      <c r="AC106" s="10">
        <f>3/24000000*OO[[#This Row],[85 (29JUN1985 12:00:00)-Water Temperature (C)]]*OO[[#This Row],[27]]</f>
        <v>2.4070423927824998E-5</v>
      </c>
      <c r="AD106" s="10">
        <f>3/24000000*OO[[#This Row],[86 (29JUN1985 15:00:00)-Water Temperature (C)]]*OO[[#This Row],[28]]</f>
        <v>2.09589844044375E-5</v>
      </c>
      <c r="AE106" s="10">
        <f>3/24000000*OO[[#This Row],[88 (29JUN1985 21:00:00)-Water Temperature (C)]]*OO[[#This Row],[30]]</f>
        <v>1.4627795565512496E-5</v>
      </c>
      <c r="AF106" s="10">
        <f>3/24000000*OO[[#This Row],[88 (29JUN1985 21:00:00)-Water Temperature (C)]]*OO[[#This Row],[30]]</f>
        <v>1.4627795565512496E-5</v>
      </c>
      <c r="AG106" s="10">
        <f>3/24000000*OO[[#This Row],[89 (30JUN1985 00:00:00)-Water Temperature (C)]]*OO[[#This Row],[31]]</f>
        <v>1.1978551406424997E-5</v>
      </c>
      <c r="AH106" s="10">
        <f>3/24000000*OO[[#This Row],[90 (30JUN1985 03:00:00)-Water Temperature (C)]]*OO[[#This Row],[32]]</f>
        <v>9.9260930345774999E-6</v>
      </c>
      <c r="AI106" s="10">
        <f>3/24000000*OO[[#This Row],[91 (30JUN1985 06:00:00)-Water Temperature (C)]]*OO[[#This Row],[33]]</f>
        <v>8.4459646199687488E-6</v>
      </c>
      <c r="AJ106" s="10">
        <f>3/24000000*OO[[#This Row],[92 (30JUN1985 09:00:00)-Water Temperature (C)]]*OO[[#This Row],[34]]</f>
        <v>7.4305466862099994E-6</v>
      </c>
      <c r="AK106" s="10">
        <f>3/24000000*OO[[#This Row],[93 (30JUN1985 12:00:00)-Water Temperature (C)]]*OO[[#This Row],[35]]</f>
        <v>6.3999787084937499E-6</v>
      </c>
      <c r="AL106" s="10">
        <f>3/24000000*OO[[#This Row],[94 (30JUN1985 15:00:00)-Water Temperature (C)]]*OO[[#This Row],[36]]</f>
        <v>5.1604002726562497E-6</v>
      </c>
      <c r="AM106" s="10">
        <f>3/24000000*OO[[#This Row],[95 (30JUN1985 18:00:00)-Water Temperature (C)]]*OO[[#This Row],[37]]</f>
        <v>3.88617872145375E-6</v>
      </c>
      <c r="AN106" s="10">
        <f>3/24000000*OO[[#This Row],[96 (30JUN1985 21:00:00)-Water Temperature (C)]]*OO[[#This Row],[38]]</f>
        <v>2.7968868307875002E-6</v>
      </c>
      <c r="AO106" s="10">
        <f>3/24000000*OO[[#This Row],[97 (01JUL1985 00:00:00)-Water Temperature (C)]]*OO[[#This Row],[39]]</f>
        <v>2.0465576504099999E-6</v>
      </c>
      <c r="AP106" s="10">
        <f>3/24000000*OO[[#This Row],[98 (01JUL1985 03:00:00)-Water Temperature (C)]]*OO[[#This Row],[40]]</f>
        <v>1.6064656276424998E-6</v>
      </c>
      <c r="AQ106" s="10">
        <f>3/24000000*OO[[#This Row],[99 (01JUL1985 06:00:00)-Water Temperature (C)]]*OO[[#This Row],[41]]</f>
        <v>1.3761340654835002E-6</v>
      </c>
      <c r="AR106" s="10">
        <f>3/24000000*OO[[#This Row],[100 (01JUL1985 09:00:00)-Water Temperature (C)]]*OO[[#This Row],[42]]</f>
        <v>1.31462802980375E-6</v>
      </c>
      <c r="AS106" s="10">
        <f>3/24000000*OO[[#This Row],[101 (01JUL1985 12:00:00)-Water Temperature (C)]]*OO[[#This Row],[43]]</f>
        <v>1.2666037834062501E-6</v>
      </c>
      <c r="AT106" s="10">
        <f>3/24000000*OO[[#This Row],[102 (01JUL1985 15:00:00)-Water Temperature (C)]]*OO[[#This Row],[44]]</f>
        <v>1.1926614119688752E-6</v>
      </c>
      <c r="AU106" s="10">
        <f>3/24000000*OO[[#This Row],[103 (01JUL1985 18:00:00)-Water Temperature (C)]]*OO[[#This Row],[45]]</f>
        <v>1.0878414759465E-6</v>
      </c>
      <c r="AV106" s="10">
        <f>3/24000000*OO[[#This Row],[104 (01JUL1985 21:00:00)-Water Temperature (C)]]*OO[[#This Row],[46]]</f>
        <v>9.8098331563825007E-7</v>
      </c>
      <c r="AW106" s="10">
        <f>3/24000000*OO[[#This Row],[105 (02JUL1985 00:00:00)-Water Temperature (C)]]*OO[[#This Row],[47]]</f>
        <v>8.8109602604999994E-7</v>
      </c>
      <c r="AX106" s="10">
        <f>3/24000000*OO[[#This Row],[106 (02JUL1985 03:00:00)-Water Temperature (C)]]*OO[[#This Row],[48]]</f>
        <v>7.9837988782499997E-7</v>
      </c>
      <c r="AY106" s="10">
        <f>3/24000000*OO[[#This Row],[107 (02JUL1985 06:00:00)-Water Temperature (C)]]*OO[[#This Row],[49]]</f>
        <v>7.4558948037624998E-7</v>
      </c>
      <c r="AZ106" s="10">
        <f>3/24000000*OO[[#This Row],[108 (02JUL1985 09:00:00)-Water Temperature (C)]]*OO[[#This Row],[50]]</f>
        <v>7.6106032812449996E-7</v>
      </c>
      <c r="BA106" s="10">
        <f>3/24000000*OO[[#This Row],[109 (02JUL1985 12:00:00)-Water Temperature (C)]]*OO[[#This Row],[51]]</f>
        <v>7.932982857122499E-7</v>
      </c>
      <c r="BB106" s="10">
        <f>3/24000000*OO[[#This Row],[110 (02JUL1985 15:00:00)-Water Temperature (C)]]*OO[[#This Row],[52]]</f>
        <v>8.1449354450099995E-7</v>
      </c>
      <c r="BC106" s="10">
        <f>3/24000000*OO[[#This Row],[111 (02JUL1985 18:00:00)-Water Temperature (C)]]*OO[[#This Row],[53]]</f>
        <v>8.1412186225749999E-7</v>
      </c>
      <c r="BD106" s="10">
        <f>3/24000000*OO[[#This Row],[112 (02JUL1985 21:00:00)-Water Temperature (C)]]*OO[[#This Row],[54]]</f>
        <v>7.7903769290850002E-7</v>
      </c>
      <c r="BE106" s="10">
        <f>3/24000000*OO[[#This Row],[113 (03JUL1985 00:00:00)-Water Temperature (C)]]*OO[[#This Row],[55]]</f>
        <v>7.12971223730625E-7</v>
      </c>
      <c r="BF106" s="10">
        <f>3/24000000*OO[[#This Row],[114 (03JUL1985 03:00:00)-Water Temperature (C)]]*OO[[#This Row],[56]]</f>
        <v>6.5123407097287497E-7</v>
      </c>
      <c r="BG106" s="10">
        <f>3/24000000*OO[[#This Row],[115 (03JUL1985 06:00:00)-Water Temperature (C)]]*OO[[#This Row],[57]]</f>
        <v>6.1306683676562491E-7</v>
      </c>
      <c r="BH106" s="10">
        <f>3/24000000*OO[[#This Row],[116 (03JUL1985 09:00:00)-Water Temperature (C)]]*OO[[#This Row],[58]]</f>
        <v>6.2409237772062489E-7</v>
      </c>
      <c r="BI106" s="10">
        <f>3/24000000*OO[[#This Row],[117 (03JUL1985 12:00:00)-Water Temperature (C)]]*OO[[#This Row],[59]]</f>
        <v>6.5111264968237486E-7</v>
      </c>
      <c r="BJ106" s="10">
        <f>3/24000000*OO[[#This Row],[118 (03JUL1985 15:00:00)-Water Temperature (C)]]*OO[[#This Row],[60]]</f>
        <v>6.6116993653725004E-7</v>
      </c>
      <c r="BK106" s="10">
        <f>3/24000000*OO[[#This Row],[119 (03JUL1985 18:00:00)-Water Temperature (C)]]*OO[[#This Row],[61]]</f>
        <v>6.468532802404999E-7</v>
      </c>
      <c r="BL106" s="10">
        <f>3/24000000*OO[[#This Row],[120 (03JUL1985 21:00:00)-Water Temperature (C)]]*OO[[#This Row],[62]]</f>
        <v>6.0113011615799995E-7</v>
      </c>
      <c r="BM106" s="10">
        <f>3/24000000*OO[[#This Row],[121 (04JUL1985 00:00:00)-Water Temperature (C)]]*OO[[#This Row],[63]]</f>
        <v>5.4445919457599991E-7</v>
      </c>
      <c r="BN106" s="10">
        <f>3/24000000*OO[[#This Row],[122 (04JUL1985 03:00:00)-Water Temperature (C)]]*OO[[#This Row],[64]]</f>
        <v>4.9666581498500003E-7</v>
      </c>
      <c r="BO106" s="10">
        <f>3/24000000*OO[[#This Row],[123 (04JUL1985 06:00:00)-Water Temperature (C)]]*OO[[#This Row],[65]]</f>
        <v>4.6693795571549997E-7</v>
      </c>
      <c r="BP106" s="10">
        <f>3/24000000*OO[[#This Row],[124 (04JUL1985 09:00:00)-Water Temperature (C)]]*OO[[#This Row],[66]]</f>
        <v>4.6172907404149987E-7</v>
      </c>
      <c r="BQ106" s="10">
        <f>3/24000000*OO[[#This Row],[125 (04JUL1985 12:00:00)-Water Temperature (C)]]*OO[[#This Row],[67]]</f>
        <v>4.5618912909212497E-7</v>
      </c>
      <c r="BR106" s="10">
        <f>3/24000000*OO[[#This Row],[126 (04JUL1985 15:00:00)-Water Temperature (C)]]*OO[[#This Row],[68]]</f>
        <v>4.5170793099549995E-7</v>
      </c>
      <c r="BS106" s="10">
        <f>3/24000000*OO[[#This Row],[127 (04JUL1985 18:00:00)-Water Temperature (C)]]*OO[[#This Row],[69]]</f>
        <v>4.3020837725100003E-7</v>
      </c>
      <c r="BT106" s="10">
        <f>3/24000000*OO[[#This Row],[128 (04JUL1985 21:00:00)-Water Temperature (C)]]*OO[[#This Row],[70]]</f>
        <v>3.9893869689449996E-7</v>
      </c>
      <c r="BU106" s="10">
        <f>3/24000000*OO[[#This Row],[129 (05JUL1985 00:00:00)-Water Temperature (C)]]*OO[[#This Row],[71]]</f>
        <v>3.6461008896499995E-7</v>
      </c>
      <c r="BV106" s="10">
        <f>3/24000000*OO[[#This Row],[130 (05JUL1985 03:00:00)-Water Temperature (C)]]*OO[[#This Row],[72]]</f>
        <v>3.3473851559549995E-7</v>
      </c>
      <c r="BW106" s="10">
        <f>3/24000000*OO[[#This Row],[131 (05JUL1985 06:00:00)-Water Temperature (C)]]*OO[[#This Row],[73]]</f>
        <v>3.1007968689099995E-7</v>
      </c>
      <c r="BX106" s="10">
        <f>3/24000000*OO[[#This Row],[132 (05JUL1985 09:00:00)-Water Temperature (C)]]*OO[[#This Row],[74]]</f>
        <v>3.0568858479599998E-7</v>
      </c>
      <c r="BY106" s="10">
        <f>3/24000000*OO[[#This Row],[133 (05JUL1985 12:00:00)-Water Temperature (C)]]*OO[[#This Row],[75]]</f>
        <v>3.0069986338687501E-7</v>
      </c>
      <c r="BZ106" s="10">
        <f>3/24000000*OO[[#This Row],[134 (05JUL1985 15:00:00)-Water Temperature (C)]]*OO[[#This Row],[76]]</f>
        <v>2.9774459218399996E-7</v>
      </c>
      <c r="CA106" s="10">
        <f>3/24000000*OO[[#This Row],[135 (05JUL1985 18:00:00)-Water Temperature (C)]]*OO[[#This Row],[77]]</f>
        <v>2.9020456971562499E-7</v>
      </c>
      <c r="CB106" s="10">
        <f>3/24000000*OO[[#This Row],[136 (05JUL1985 21:00:00)-Water Temperature (C)]]*OO[[#This Row],[78]]</f>
        <v>2.7639840818425006E-7</v>
      </c>
      <c r="CC106" s="10">
        <f>3/24000000*OO[[#This Row],[137 (06JUL1985 00:00:00)-Water Temperature (C)]]*OO[[#This Row],[79]]</f>
        <v>2.5474641111225E-7</v>
      </c>
      <c r="CD106" s="10">
        <f>3/24000000*OO[[#This Row],[138 (06JUL1985 03:00:00)-Water Temperature (C)]]*OO[[#This Row],[80]]</f>
        <v>2.35261169458125E-7</v>
      </c>
      <c r="CE106" s="10">
        <f>3/24000000*OO[[#This Row],[139 (06JUL1985 06:00:00)-Water Temperature (C)]]*OO[[#This Row],[81]]</f>
        <v>2.2651965196074998E-7</v>
      </c>
      <c r="CF106" s="10">
        <f>3/24000000*OO[[#This Row],[140 (06JUL1985 09:00:00)-Water Temperature (C)]]*OO[[#This Row],[82]]</f>
        <v>2.3886459515587503E-7</v>
      </c>
      <c r="CG106" s="10">
        <f>3/24000000*OO[[#This Row],[141 (06JUL1985 12:00:00)-Water Temperature (C)]]*OO[[#This Row],[83]]</f>
        <v>2.5323606280775001E-7</v>
      </c>
      <c r="CH106" s="10">
        <f>3/24000000*OO[[#This Row],[142 (06JUL1985 15:00:00)-Water Temperature (C)]]*OO[[#This Row],[84]]</f>
        <v>2.6375748700000002E-7</v>
      </c>
      <c r="CI106" s="10">
        <f>3/24000000*OO[[#This Row],[143 (06JUL1985 18:00:00)-Water Temperature (C)]]*OO[[#This Row],[85]]</f>
        <v>2.6977193338287502E-7</v>
      </c>
      <c r="CJ106" s="10">
        <f>3/24000000*OO[[#This Row],[144 (06JUL1985 21:00:00)-Water Temperature (C)]]*OO[[#This Row],[86]]</f>
        <v>2.6388148397325E-7</v>
      </c>
      <c r="CK106" s="10">
        <f>3/24000000*OO[[#This Row],[145 (07JUL1985 00:00:00)-Water Temperature (C)]]*OO[[#This Row],[87]]</f>
        <v>2.4493836650199998E-7</v>
      </c>
      <c r="CL106" s="10">
        <f>3/24000000*OO[[#This Row],[146 (07JUL1985 03:00:00)-Water Temperature (C)]]*OO[[#This Row],[88]]</f>
        <v>2.27345309636625E-7</v>
      </c>
      <c r="CM106" s="10">
        <f>3/24000000*OO[[#This Row],[147 (07JUL1985 06:00:00)-Water Temperature (C)]]*OO[[#This Row],[89]]</f>
        <v>2.1919046210099997E-7</v>
      </c>
      <c r="CN106" s="10">
        <f>3/24000000*OO[[#This Row],[148 (07JUL1985 09:00:00)-Water Temperature (C)]]*OO[[#This Row],[90]]</f>
        <v>2.2595580509074997E-7</v>
      </c>
      <c r="CO106" s="10">
        <f>3/24000000*OO[[#This Row],[149 (07JUL1985 12:00:00)-Water Temperature (C)]]*OO[[#This Row],[91]]</f>
        <v>2.3179981190512496E-7</v>
      </c>
      <c r="CP106" s="10">
        <f>3/24000000*OO[[#This Row],[150 (07JUL1985 15:00:00)-Water Temperature (C)]]*OO[[#This Row],[92]]</f>
        <v>2.2825059971394999E-7</v>
      </c>
      <c r="CQ106" s="10">
        <f>3/24000000*OO[[#This Row],[151 (07JUL1985 18:00:00)-Water Temperature (C)]]*OO[[#This Row],[93]]</f>
        <v>2.1892840639967499E-7</v>
      </c>
      <c r="CR106" s="10">
        <f>3/24000000*OO[[#This Row],[152 (07JUL1985 21:00:00)-Water Temperature (C)]]*OO[[#This Row],[94]]</f>
        <v>2.02416069872475E-7</v>
      </c>
      <c r="CS106" s="10">
        <f>3/24000000*OO[[#This Row],[153 (08JUL1985 00:00:00)-Water Temperature (C)]]*OO[[#This Row],[95]]</f>
        <v>1.8374803958218747E-7</v>
      </c>
      <c r="CT106" s="10">
        <f>3/24000000*OO[[#This Row],[154 (08JUL1985 03:00:00)-Water Temperature (C)]]*OO[[#This Row],[96]]</f>
        <v>1.6770716729168747E-7</v>
      </c>
      <c r="CU106" s="10">
        <f>3/24000000*OO[[#This Row],[155 (08JUL1985 06:00:00)-Water Temperature (C)]]*OO[[#This Row],[97]]</f>
        <v>1.5742325083712502E-7</v>
      </c>
      <c r="CV106" s="10">
        <f>3/24000000*OO[[#This Row],[156 (08JUL1985 09:00:00)-Water Temperature (C)]]*OO[[#This Row],[98]]</f>
        <v>1.5381666121500001E-7</v>
      </c>
      <c r="CW106" s="10">
        <f>3/24000000*OO[[#This Row],[157 (08JUL1985 12:00:00)-Water Temperature (C)]]*OO[[#This Row],[99]]</f>
        <v>1.6069277970732499E-7</v>
      </c>
    </row>
    <row r="107" spans="1:101" x14ac:dyDescent="0.35">
      <c r="A107" t="s">
        <v>112</v>
      </c>
      <c r="B107">
        <v>842.08920000000001</v>
      </c>
      <c r="C107" s="10">
        <f>3/24*OO[[#This Row],[59 (26JUN1985 06:00:00)-Water Temperature (C)]]*OO[[#This Row],[1]]/SUM(OO[1])</f>
        <v>0</v>
      </c>
      <c r="D107" s="10">
        <f>3/24*OO[[#This Row],[60 (26JUN1985 09:00:00)-Water Temperature (C)]]*OO[[#This Row],[2]]/SUM(OO[2])</f>
        <v>6.8128517025517637E-38</v>
      </c>
      <c r="E107" s="10">
        <f>3/24*OO[[#This Row],[61 (26JUN1985 12:00:00)-Water Temperature (C)]]*OO[[#This Row],[3]]/SUM(OO[3])</f>
        <v>1.7989225596524083E-25</v>
      </c>
      <c r="F107" s="10">
        <f>3/24*OO[[#This Row],[62 (26JUN1985 15:00:00)-Water Temperature (C)]]*OO[[#This Row],[4]]/SUM(OO[4])</f>
        <v>1.8109483668672149E-14</v>
      </c>
      <c r="G107" s="10">
        <f>3/24*OO[[#This Row],[63 (26JUN1985 18:00:00)-Water Temperature (C)]]*OO[[#This Row],[5]]/SUM(OO[5])</f>
        <v>7.0980429170479543E-7</v>
      </c>
      <c r="H107" s="10">
        <f>3/24*OO[[#This Row],[64 (26JUN1985 21:00:00)-Water Temperature (C)]]*OO[[#This Row],[6]]/SUM(OO[6])</f>
        <v>5.500791441992325E-4</v>
      </c>
      <c r="I107" s="10">
        <f>3/24*OO[[#This Row],[65 (27JUN1985 00:00:00)-Water Temperature (C)]]*OO[[#This Row],[7]]/SUM(OO[7])</f>
        <v>1.4800306279150787E-2</v>
      </c>
      <c r="J107" s="10">
        <f>3/24*OO[[#This Row],[66 (27JUN1985 03:00:00)-Water Temperature (C)]]*OO[[#This Row],[8]]/SUM(OO[8])</f>
        <v>6.2420572308343525E-2</v>
      </c>
      <c r="K107" s="10">
        <f>3/24*OO[[#This Row],[67 (27JUN1985 06:00:00)-Water Temperature (C)]]*OO[[#This Row],[9]]/SUM(OO[9])</f>
        <v>7.9844276994184185E-2</v>
      </c>
      <c r="L107" s="10">
        <f>3/24*OO[[#This Row],[68 (27JUN1985 09:00:00)-Water Temperature (C)]]*OO[[#This Row],[10]]/SUM(OO[10])</f>
        <v>4.5236121971742718E-2</v>
      </c>
      <c r="M107" s="10">
        <f>3/24*OO[[#This Row],[69 (27JUN1985 12:00:00)-Water Temperature (C)]]*OO[[#This Row],[11]]/SUM(OO[11])</f>
        <v>1.5160684490993611E-2</v>
      </c>
      <c r="N107" s="10">
        <f>3/24*OO[[#This Row],[70 (27JUN1985 15:00:00)-Water Temperature (C)]]*OO[[#This Row],[12]]/SUM(OO[12])</f>
        <v>3.4393512423985381E-3</v>
      </c>
      <c r="O107" s="10">
        <f>3/24*OO[[#This Row],[71 (27JUN1985 18:00:00)-Water Temperature (C)]]*OO[[#This Row],[13]]/SUM(OO[13])</f>
        <v>6.4392179510891858E-4</v>
      </c>
      <c r="P107" s="10">
        <f>3/24*OO[[#This Row],[72 (27JUN1985 21:00:00)-Water Temperature (C)]]*OO[[#This Row],[14]]/SUM(OO[14])</f>
        <v>1.4280344321099633E-4</v>
      </c>
      <c r="Q107" s="10">
        <f>3/24*OO[[#This Row],[73 (28JUN1985 00:00:00)-Water Temperature (C)]]*OO[[#This Row],[15]]/SUM(OO[15])</f>
        <v>6.0585665045109725E-5</v>
      </c>
      <c r="R107" s="10">
        <f>3/24*OO[[#This Row],[74 (28JUN1985 03:00:00)-Water Temperature (C)]]*OO[[#This Row],[16]]/SUM(OO[16])</f>
        <v>4.4198688674662855E-5</v>
      </c>
      <c r="S107" s="10">
        <f>3/24*OO[[#This Row],[75 (28JUN1985 06:00:00)-Water Temperature (C)]]*OO[[#This Row],[17]]/SUM(OO[17])</f>
        <v>4.0812586523085208E-5</v>
      </c>
      <c r="T107" s="10">
        <f>3/24*OO[[#This Row],[76 (28JUN1985 09:00:00)-Water Temperature (C)]]*OO[[#This Row],[18]]/SUM(OO[18])</f>
        <v>4.37290210155769E-5</v>
      </c>
      <c r="U107" s="10">
        <f>3/24*OO[[#This Row],[77 (28JUN1985 12:00:00)-Water Temperature (C)]]*OO[[#This Row],[19]]/SUM(OO[19])</f>
        <v>4.9024190269137736E-5</v>
      </c>
      <c r="V107" s="10">
        <f>3/24000000*OO[[#This Row],[78 (28JUN1985 15:00:00)-Water Temperature (C)]]*OO[[#This Row],[20]]</f>
        <v>5.2284929545900006E-5</v>
      </c>
      <c r="W107" s="10">
        <f>3/24000000*OO[[#This Row],[79 (28JUN1985 18:00:00)-Water Temperature (C)]]*OO[[#This Row],[21]]</f>
        <v>5.1415557255400002E-5</v>
      </c>
      <c r="X107" s="10">
        <f>3/24000000*OO[[#This Row],[80 (28JUN1985 21:00:00)-Water Temperature (C)]]*OO[[#This Row],[22]]</f>
        <v>4.6080983561400002E-5</v>
      </c>
      <c r="Y107" s="10">
        <f>3/24000000*OO[[#This Row],[81 (29JUN1985 00:00:00)-Water Temperature (C)]]*OO[[#This Row],[23]]</f>
        <v>3.9682008567974994E-5</v>
      </c>
      <c r="Z107" s="10">
        <f>3/24000000*OO[[#This Row],[82 (29JUN1985 03:00:00)-Water Temperature (C)]]*OO[[#This Row],[24]]</f>
        <v>3.4399910279749995E-5</v>
      </c>
      <c r="AA107" s="10">
        <f>3/24000000*OO[[#This Row],[83 (29JUN1985 06:00:00)-Water Temperature (C)]]*OO[[#This Row],[25]]</f>
        <v>3.0476158097737499E-5</v>
      </c>
      <c r="AB107" s="10">
        <f>3/24000000*OO[[#This Row],[84 (29JUN1985 09:00:00)-Water Temperature (C)]]*OO[[#This Row],[26]]</f>
        <v>2.78575746295E-5</v>
      </c>
      <c r="AC107" s="10">
        <f>3/24000000*OO[[#This Row],[85 (29JUN1985 12:00:00)-Water Temperature (C)]]*OO[[#This Row],[27]]</f>
        <v>2.5379254864237494E-5</v>
      </c>
      <c r="AD107" s="10">
        <f>3/24000000*OO[[#This Row],[86 (29JUN1985 15:00:00)-Water Temperature (C)]]*OO[[#This Row],[28]]</f>
        <v>2.2173143242374999E-5</v>
      </c>
      <c r="AE107" s="10">
        <f>3/24000000*OO[[#This Row],[88 (29JUN1985 21:00:00)-Water Temperature (C)]]*OO[[#This Row],[30]]</f>
        <v>1.5474156436462499E-5</v>
      </c>
      <c r="AF107" s="10">
        <f>3/24000000*OO[[#This Row],[88 (29JUN1985 21:00:00)-Water Temperature (C)]]*OO[[#This Row],[30]]</f>
        <v>1.5474156436462499E-5</v>
      </c>
      <c r="AG107" s="10">
        <f>3/24000000*OO[[#This Row],[89 (30JUN1985 00:00:00)-Water Temperature (C)]]*OO[[#This Row],[31]]</f>
        <v>1.2649524636879999E-5</v>
      </c>
      <c r="AH107" s="10">
        <f>3/24000000*OO[[#This Row],[90 (30JUN1985 03:00:00)-Water Temperature (C)]]*OO[[#This Row],[32]]</f>
        <v>1.0449761197312499E-5</v>
      </c>
      <c r="AI107" s="10">
        <f>3/24000000*OO[[#This Row],[91 (30JUN1985 06:00:00)-Water Temperature (C)]]*OO[[#This Row],[33]]</f>
        <v>8.8704001527349996E-6</v>
      </c>
      <c r="AJ107" s="10">
        <f>3/24000000*OO[[#This Row],[92 (30JUN1985 09:00:00)-Water Temperature (C)]]*OO[[#This Row],[34]]</f>
        <v>7.8266437340599989E-6</v>
      </c>
      <c r="AK107" s="10">
        <f>3/24000000*OO[[#This Row],[93 (30JUN1985 12:00:00)-Water Temperature (C)]]*OO[[#This Row],[35]]</f>
        <v>6.797202937469999E-6</v>
      </c>
      <c r="AL107" s="10">
        <f>3/24000000*OO[[#This Row],[94 (30JUN1985 15:00:00)-Water Temperature (C)]]*OO[[#This Row],[36]]</f>
        <v>5.5388589274525005E-6</v>
      </c>
      <c r="AM107" s="10">
        <f>3/24000000*OO[[#This Row],[95 (30JUN1985 18:00:00)-Water Temperature (C)]]*OO[[#This Row],[37]]</f>
        <v>4.19693482572E-6</v>
      </c>
      <c r="AN107" s="10">
        <f>3/24000000*OO[[#This Row],[96 (30JUN1985 21:00:00)-Water Temperature (C)]]*OO[[#This Row],[38]]</f>
        <v>3.0155208654150004E-6</v>
      </c>
      <c r="AO107" s="10">
        <f>3/24000000*OO[[#This Row],[97 (01JUL1985 00:00:00)-Water Temperature (C)]]*OO[[#This Row],[39]]</f>
        <v>2.1895513547387501E-6</v>
      </c>
      <c r="AP107" s="10">
        <f>3/24000000*OO[[#This Row],[98 (01JUL1985 03:00:00)-Water Temperature (C)]]*OO[[#This Row],[40]]</f>
        <v>1.6995962211339999E-6</v>
      </c>
      <c r="AQ107" s="10">
        <f>3/24000000*OO[[#This Row],[99 (01JUL1985 06:00:00)-Water Temperature (C)]]*OO[[#This Row],[41]]</f>
        <v>1.4425283534269999E-6</v>
      </c>
      <c r="AR107" s="10">
        <f>3/24000000*OO[[#This Row],[100 (01JUL1985 09:00:00)-Water Temperature (C)]]*OO[[#This Row],[42]]</f>
        <v>1.3726742275938749E-6</v>
      </c>
      <c r="AS107" s="10">
        <f>3/24000000*OO[[#This Row],[101 (01JUL1985 12:00:00)-Water Temperature (C)]]*OO[[#This Row],[43]]</f>
        <v>1.32186220544E-6</v>
      </c>
      <c r="AT107" s="10">
        <f>3/24000000*OO[[#This Row],[102 (01JUL1985 15:00:00)-Water Temperature (C)]]*OO[[#This Row],[44]]</f>
        <v>1.2480692134062499E-6</v>
      </c>
      <c r="AU107" s="10">
        <f>3/24000000*OO[[#This Row],[103 (01JUL1985 18:00:00)-Water Temperature (C)]]*OO[[#This Row],[45]]</f>
        <v>1.1381558008019999E-6</v>
      </c>
      <c r="AV107" s="10">
        <f>3/24000000*OO[[#This Row],[104 (01JUL1985 21:00:00)-Water Temperature (C)]]*OO[[#This Row],[46]]</f>
        <v>1.0244231305203748E-6</v>
      </c>
      <c r="AW107" s="10">
        <f>3/24000000*OO[[#This Row],[105 (02JUL1985 00:00:00)-Water Temperature (C)]]*OO[[#This Row],[47]]</f>
        <v>9.1861668180150009E-7</v>
      </c>
      <c r="AX107" s="10">
        <f>3/24000000*OO[[#This Row],[106 (02JUL1985 03:00:00)-Water Temperature (C)]]*OO[[#This Row],[48]]</f>
        <v>8.3101568610524999E-7</v>
      </c>
      <c r="AY107" s="10">
        <f>3/24000000*OO[[#This Row],[107 (02JUL1985 06:00:00)-Water Temperature (C)]]*OO[[#This Row],[49]]</f>
        <v>7.7410874746799999E-7</v>
      </c>
      <c r="AZ107" s="10">
        <f>3/24000000*OO[[#This Row],[108 (02JUL1985 09:00:00)-Water Temperature (C)]]*OO[[#This Row],[50]]</f>
        <v>7.8766119769249989E-7</v>
      </c>
      <c r="BA107" s="10">
        <f>3/24000000*OO[[#This Row],[109 (02JUL1985 12:00:00)-Water Temperature (C)]]*OO[[#This Row],[51]]</f>
        <v>8.1933295376024991E-7</v>
      </c>
      <c r="BB107" s="10">
        <f>3/24000000*OO[[#This Row],[110 (02JUL1985 15:00:00)-Water Temperature (C)]]*OO[[#This Row],[52]]</f>
        <v>8.4352028985637494E-7</v>
      </c>
      <c r="BC107" s="10">
        <f>3/24000000*OO[[#This Row],[111 (02JUL1985 18:00:00)-Water Temperature (C)]]*OO[[#This Row],[53]]</f>
        <v>8.4527814098075E-7</v>
      </c>
      <c r="BD107" s="10">
        <f>3/24000000*OO[[#This Row],[112 (02JUL1985 21:00:00)-Water Temperature (C)]]*OO[[#This Row],[54]]</f>
        <v>8.1015509101525012E-7</v>
      </c>
      <c r="BE107" s="10">
        <f>3/24000000*OO[[#This Row],[113 (03JUL1985 00:00:00)-Water Temperature (C)]]*OO[[#This Row],[55]]</f>
        <v>7.4219860837599993E-7</v>
      </c>
      <c r="BF107" s="10">
        <f>3/24000000*OO[[#This Row],[114 (03JUL1985 03:00:00)-Water Temperature (C)]]*OO[[#This Row],[56]]</f>
        <v>6.7699043382587487E-7</v>
      </c>
      <c r="BG107" s="10">
        <f>3/24000000*OO[[#This Row],[115 (03JUL1985 06:00:00)-Water Temperature (C)]]*OO[[#This Row],[57]]</f>
        <v>6.3509921290400001E-7</v>
      </c>
      <c r="BH107" s="10">
        <f>3/24000000*OO[[#This Row],[116 (03JUL1985 09:00:00)-Water Temperature (C)]]*OO[[#This Row],[58]]</f>
        <v>6.45574334398E-7</v>
      </c>
      <c r="BI107" s="10">
        <f>3/24000000*OO[[#This Row],[117 (03JUL1985 12:00:00)-Water Temperature (C)]]*OO[[#This Row],[59]]</f>
        <v>6.7353673546837496E-7</v>
      </c>
      <c r="BJ107" s="10">
        <f>3/24000000*OO[[#This Row],[118 (03JUL1985 15:00:00)-Water Temperature (C)]]*OO[[#This Row],[60]]</f>
        <v>6.8649066327599999E-7</v>
      </c>
      <c r="BK107" s="10">
        <f>3/24000000*OO[[#This Row],[119 (03JUL1985 18:00:00)-Water Temperature (C)]]*OO[[#This Row],[61]]</f>
        <v>6.7381085883274987E-7</v>
      </c>
      <c r="BL107" s="10">
        <f>3/24000000*OO[[#This Row],[120 (03JUL1985 21:00:00)-Water Temperature (C)]]*OO[[#This Row],[62]]</f>
        <v>6.2684438545424994E-7</v>
      </c>
      <c r="BM107" s="10">
        <f>3/24000000*OO[[#This Row],[121 (04JUL1985 00:00:00)-Water Temperature (C)]]*OO[[#This Row],[63]]</f>
        <v>5.6763328080937492E-7</v>
      </c>
      <c r="BN107" s="10">
        <f>3/24000000*OO[[#This Row],[122 (04JUL1985 03:00:00)-Water Temperature (C)]]*OO[[#This Row],[64]]</f>
        <v>5.166893888998751E-7</v>
      </c>
      <c r="BO107" s="10">
        <f>3/24000000*OO[[#This Row],[123 (04JUL1985 06:00:00)-Water Temperature (C)]]*OO[[#This Row],[65]]</f>
        <v>4.8432327103749994E-7</v>
      </c>
      <c r="BP107" s="10">
        <f>3/24000000*OO[[#This Row],[124 (04JUL1985 09:00:00)-Water Temperature (C)]]*OO[[#This Row],[66]]</f>
        <v>4.7827548457799987E-7</v>
      </c>
      <c r="BQ107" s="10">
        <f>3/24000000*OO[[#This Row],[125 (04JUL1985 12:00:00)-Water Temperature (C)]]*OO[[#This Row],[67]]</f>
        <v>4.7242324450799997E-7</v>
      </c>
      <c r="BR107" s="10">
        <f>3/24000000*OO[[#This Row],[126 (04JUL1985 15:00:00)-Water Temperature (C)]]*OO[[#This Row],[68]]</f>
        <v>4.6866933728999994E-7</v>
      </c>
      <c r="BS107" s="10">
        <f>3/24000000*OO[[#This Row],[127 (04JUL1985 18:00:00)-Water Temperature (C)]]*OO[[#This Row],[69]]</f>
        <v>4.4705670811725001E-7</v>
      </c>
      <c r="BT107" s="10">
        <f>3/24000000*OO[[#This Row],[128 (04JUL1985 21:00:00)-Water Temperature (C)]]*OO[[#This Row],[70]]</f>
        <v>4.15230608881E-7</v>
      </c>
      <c r="BU107" s="10">
        <f>3/24000000*OO[[#This Row],[129 (05JUL1985 00:00:00)-Water Temperature (C)]]*OO[[#This Row],[71]]</f>
        <v>3.7982959950774999E-7</v>
      </c>
      <c r="BV107" s="10">
        <f>3/24000000*OO[[#This Row],[130 (05JUL1985 03:00:00)-Water Temperature (C)]]*OO[[#This Row],[72]]</f>
        <v>3.4841405076950001E-7</v>
      </c>
      <c r="BW107" s="10">
        <f>3/24000000*OO[[#This Row],[131 (05JUL1985 06:00:00)-Water Temperature (C)]]*OO[[#This Row],[73]]</f>
        <v>3.2247355997275E-7</v>
      </c>
      <c r="BX107" s="10">
        <f>3/24000000*OO[[#This Row],[132 (05JUL1985 09:00:00)-Water Temperature (C)]]*OO[[#This Row],[74]]</f>
        <v>3.1723146615374999E-7</v>
      </c>
      <c r="BY107" s="10">
        <f>3/24000000*OO[[#This Row],[133 (05JUL1985 12:00:00)-Water Temperature (C)]]*OO[[#This Row],[75]]</f>
        <v>3.1159722303912498E-7</v>
      </c>
      <c r="BZ107" s="10">
        <f>3/24000000*OO[[#This Row],[134 (05JUL1985 15:00:00)-Water Temperature (C)]]*OO[[#This Row],[76]]</f>
        <v>3.0896468124699996E-7</v>
      </c>
      <c r="CA107" s="10">
        <f>3/24000000*OO[[#This Row],[135 (05JUL1985 18:00:00)-Water Temperature (C)]]*OO[[#This Row],[77]]</f>
        <v>3.0139826319362499E-7</v>
      </c>
      <c r="CB107" s="10">
        <f>3/24000000*OO[[#This Row],[136 (05JUL1985 21:00:00)-Water Temperature (C)]]*OO[[#This Row],[78]]</f>
        <v>2.8714106336999999E-7</v>
      </c>
      <c r="CC107" s="10">
        <f>3/24000000*OO[[#This Row],[137 (06JUL1985 00:00:00)-Water Temperature (C)]]*OO[[#This Row],[79]]</f>
        <v>2.6490791383375E-7</v>
      </c>
      <c r="CD107" s="10">
        <f>3/24000000*OO[[#This Row],[138 (06JUL1985 03:00:00)-Water Temperature (C)]]*OO[[#This Row],[80]]</f>
        <v>2.441843178915E-7</v>
      </c>
      <c r="CE107" s="10">
        <f>3/24000000*OO[[#This Row],[139 (06JUL1985 06:00:00)-Water Temperature (C)]]*OO[[#This Row],[81]]</f>
        <v>2.3428528969374997E-7</v>
      </c>
      <c r="CF107" s="10">
        <f>3/24000000*OO[[#This Row],[140 (06JUL1985 09:00:00)-Water Temperature (C)]]*OO[[#This Row],[82]]</f>
        <v>2.4649375206375001E-7</v>
      </c>
      <c r="CG107" s="10">
        <f>3/24000000*OO[[#This Row],[141 (06JUL1985 12:00:00)-Water Temperature (C)]]*OO[[#This Row],[83]]</f>
        <v>2.6118659186250003E-7</v>
      </c>
      <c r="CH107" s="10">
        <f>3/24000000*OO[[#This Row],[142 (06JUL1985 15:00:00)-Water Temperature (C)]]*OO[[#This Row],[84]]</f>
        <v>2.7294432455125002E-7</v>
      </c>
      <c r="CI107" s="10">
        <f>3/24000000*OO[[#This Row],[143 (06JUL1985 18:00:00)-Water Temperature (C)]]*OO[[#This Row],[85]]</f>
        <v>2.7960376605199998E-7</v>
      </c>
      <c r="CJ107" s="10">
        <f>3/24000000*OO[[#This Row],[144 (06JUL1985 21:00:00)-Water Temperature (C)]]*OO[[#This Row],[86]]</f>
        <v>2.7367915379999996E-7</v>
      </c>
      <c r="CK107" s="10">
        <f>3/24000000*OO[[#This Row],[145 (07JUL1985 00:00:00)-Water Temperature (C)]]*OO[[#This Row],[87]]</f>
        <v>2.5436554520250001E-7</v>
      </c>
      <c r="CL107" s="10">
        <f>3/24000000*OO[[#This Row],[146 (07JUL1985 03:00:00)-Water Temperature (C)]]*OO[[#This Row],[88]]</f>
        <v>2.3578289579249999E-7</v>
      </c>
      <c r="CM107" s="10">
        <f>3/24000000*OO[[#This Row],[147 (07JUL1985 06:00:00)-Water Temperature (C)]]*OO[[#This Row],[89]]</f>
        <v>2.2648900538999999E-7</v>
      </c>
      <c r="CN107" s="10">
        <f>3/24000000*OO[[#This Row],[148 (07JUL1985 09:00:00)-Water Temperature (C)]]*OO[[#This Row],[90]]</f>
        <v>2.3361915723049999E-7</v>
      </c>
      <c r="CO107" s="10">
        <f>3/24000000*OO[[#This Row],[149 (07JUL1985 12:00:00)-Water Temperature (C)]]*OO[[#This Row],[91]]</f>
        <v>2.4022108284037497E-7</v>
      </c>
      <c r="CP107" s="10">
        <f>3/24000000*OO[[#This Row],[150 (07JUL1985 15:00:00)-Water Temperature (C)]]*OO[[#This Row],[92]]</f>
        <v>2.3764180033815E-7</v>
      </c>
      <c r="CQ107" s="10">
        <f>3/24000000*OO[[#This Row],[151 (07JUL1985 18:00:00)-Water Temperature (C)]]*OO[[#This Row],[93]]</f>
        <v>2.2834857093374999E-7</v>
      </c>
      <c r="CR107" s="10">
        <f>3/24000000*OO[[#This Row],[152 (07JUL1985 21:00:00)-Water Temperature (C)]]*OO[[#This Row],[94]]</f>
        <v>2.110188979908E-7</v>
      </c>
      <c r="CS107" s="10">
        <f>3/24000000*OO[[#This Row],[153 (08JUL1985 00:00:00)-Water Temperature (C)]]*OO[[#This Row],[95]]</f>
        <v>1.9148132126584996E-7</v>
      </c>
      <c r="CT107" s="10">
        <f>3/24000000*OO[[#This Row],[154 (08JUL1985 03:00:00)-Water Temperature (C)]]*OO[[#This Row],[96]]</f>
        <v>1.7445460081429998E-7</v>
      </c>
      <c r="CU107" s="10">
        <f>3/24000000*OO[[#This Row],[155 (08JUL1985 06:00:00)-Water Temperature (C)]]*OO[[#This Row],[97]]</f>
        <v>1.632037976585E-7</v>
      </c>
      <c r="CV107" s="10">
        <f>3/24000000*OO[[#This Row],[156 (08JUL1985 09:00:00)-Water Temperature (C)]]*OO[[#This Row],[98]]</f>
        <v>1.58849018724825E-7</v>
      </c>
      <c r="CW107" s="10">
        <f>3/24000000*OO[[#This Row],[157 (08JUL1985 12:00:00)-Water Temperature (C)]]*OO[[#This Row],[99]]</f>
        <v>1.6529770183593748E-7</v>
      </c>
    </row>
    <row r="108" spans="1:101" x14ac:dyDescent="0.35">
      <c r="A108" t="s">
        <v>113</v>
      </c>
      <c r="B108">
        <v>843.14689999999996</v>
      </c>
      <c r="C108" s="10">
        <f>3/24*OO[[#This Row],[59 (26JUN1985 06:00:00)-Water Temperature (C)]]*OO[[#This Row],[1]]/SUM(OO[1])</f>
        <v>0</v>
      </c>
      <c r="D108" s="10">
        <f>3/24*OO[[#This Row],[60 (26JUN1985 09:00:00)-Water Temperature (C)]]*OO[[#This Row],[2]]/SUM(OO[2])</f>
        <v>6.4555225895840421E-39</v>
      </c>
      <c r="E108" s="10">
        <f>3/24*OO[[#This Row],[61 (26JUN1985 12:00:00)-Water Temperature (C)]]*OO[[#This Row],[3]]/SUM(OO[3])</f>
        <v>2.2956919592926821E-26</v>
      </c>
      <c r="F108" s="10">
        <f>3/24*OO[[#This Row],[62 (26JUN1985 15:00:00)-Water Temperature (C)]]*OO[[#This Row],[4]]/SUM(OO[4])</f>
        <v>2.5133588333503681E-15</v>
      </c>
      <c r="G108" s="10">
        <f>3/24*OO[[#This Row],[63 (26JUN1985 18:00:00)-Water Temperature (C)]]*OO[[#This Row],[5]]/SUM(OO[5])</f>
        <v>2.6252234763091714E-7</v>
      </c>
      <c r="H108" s="10">
        <f>3/24*OO[[#This Row],[64 (26JUN1985 21:00:00)-Water Temperature (C)]]*OO[[#This Row],[6]]/SUM(OO[6])</f>
        <v>2.987070911863729E-4</v>
      </c>
      <c r="I108" s="10">
        <f>3/24*OO[[#This Row],[65 (27JUN1985 00:00:00)-Water Temperature (C)]]*OO[[#This Row],[7]]/SUM(OO[7])</f>
        <v>9.8482916325189143E-3</v>
      </c>
      <c r="J108" s="10">
        <f>3/24*OO[[#This Row],[66 (27JUN1985 03:00:00)-Water Temperature (C)]]*OO[[#This Row],[8]]/SUM(OO[8])</f>
        <v>4.7748985187744029E-2</v>
      </c>
      <c r="K108" s="10">
        <f>3/24*OO[[#This Row],[67 (27JUN1985 06:00:00)-Water Temperature (C)]]*OO[[#This Row],[9]]/SUM(OO[9])</f>
        <v>6.7825307399736356E-2</v>
      </c>
      <c r="L108" s="10">
        <f>3/24*OO[[#This Row],[68 (27JUN1985 09:00:00)-Water Temperature (C)]]*OO[[#This Row],[10]]/SUM(OO[10])</f>
        <v>4.1682960576298556E-2</v>
      </c>
      <c r="M108" s="10">
        <f>3/24*OO[[#This Row],[69 (27JUN1985 12:00:00)-Water Temperature (C)]]*OO[[#This Row],[11]]/SUM(OO[11])</f>
        <v>1.483623432686545E-2</v>
      </c>
      <c r="N108" s="10">
        <f>3/24*OO[[#This Row],[70 (27JUN1985 15:00:00)-Water Temperature (C)]]*OO[[#This Row],[12]]/SUM(OO[12])</f>
        <v>3.5051886108958363E-3</v>
      </c>
      <c r="O108" s="10">
        <f>3/24*OO[[#This Row],[71 (27JUN1985 18:00:00)-Water Temperature (C)]]*OO[[#This Row],[13]]/SUM(OO[13])</f>
        <v>6.6600980541943054E-4</v>
      </c>
      <c r="P108" s="10">
        <f>3/24*OO[[#This Row],[72 (27JUN1985 21:00:00)-Water Temperature (C)]]*OO[[#This Row],[14]]/SUM(OO[14])</f>
        <v>1.4070678807474749E-4</v>
      </c>
      <c r="Q108" s="10">
        <f>3/24*OO[[#This Row],[73 (28JUN1985 00:00:00)-Water Temperature (C)]]*OO[[#This Row],[15]]/SUM(OO[15])</f>
        <v>5.4387646616706996E-5</v>
      </c>
      <c r="R108" s="10">
        <f>3/24*OO[[#This Row],[74 (28JUN1985 03:00:00)-Water Temperature (C)]]*OO[[#This Row],[16]]/SUM(OO[16])</f>
        <v>3.7911315960675507E-5</v>
      </c>
      <c r="S108" s="10">
        <f>3/24*OO[[#This Row],[75 (28JUN1985 06:00:00)-Water Temperature (C)]]*OO[[#This Row],[17]]/SUM(OO[17])</f>
        <v>3.4345519642931011E-5</v>
      </c>
      <c r="T108" s="10">
        <f>3/24*OO[[#This Row],[76 (28JUN1985 09:00:00)-Water Temperature (C)]]*OO[[#This Row],[18]]/SUM(OO[18])</f>
        <v>3.6484383490832404E-5</v>
      </c>
      <c r="U108" s="10">
        <f>3/24*OO[[#This Row],[77 (28JUN1985 12:00:00)-Water Temperature (C)]]*OO[[#This Row],[19]]/SUM(OO[19])</f>
        <v>4.0975642463482947E-5</v>
      </c>
      <c r="V108" s="10">
        <f>3/24000000*OO[[#This Row],[78 (28JUN1985 15:00:00)-Water Temperature (C)]]*OO[[#This Row],[20]]</f>
        <v>4.4116530225912495E-5</v>
      </c>
      <c r="W108" s="10">
        <f>3/24000000*OO[[#This Row],[79 (28JUN1985 18:00:00)-Water Temperature (C)]]*OO[[#This Row],[21]]</f>
        <v>4.3807046436999993E-5</v>
      </c>
      <c r="X108" s="10">
        <f>3/24000000*OO[[#This Row],[80 (28JUN1985 21:00:00)-Water Temperature (C)]]*OO[[#This Row],[22]]</f>
        <v>3.9562337617050004E-5</v>
      </c>
      <c r="Y108" s="10">
        <f>3/24000000*OO[[#This Row],[81 (29JUN1985 00:00:00)-Water Temperature (C)]]*OO[[#This Row],[23]]</f>
        <v>3.4180464941799994E-5</v>
      </c>
      <c r="Z108" s="10">
        <f>3/24000000*OO[[#This Row],[82 (29JUN1985 03:00:00)-Water Temperature (C)]]*OO[[#This Row],[24]]</f>
        <v>2.9633979436787498E-5</v>
      </c>
      <c r="AA108" s="10">
        <f>3/24000000*OO[[#This Row],[83 (29JUN1985 06:00:00)-Water Temperature (C)]]*OO[[#This Row],[25]]</f>
        <v>2.6276892198062497E-5</v>
      </c>
      <c r="AB108" s="10">
        <f>3/24000000*OO[[#This Row],[84 (29JUN1985 09:00:00)-Water Temperature (C)]]*OO[[#This Row],[26]]</f>
        <v>2.4118436562299998E-5</v>
      </c>
      <c r="AC108" s="10">
        <f>3/24000000*OO[[#This Row],[85 (29JUN1985 12:00:00)-Water Temperature (C)]]*OO[[#This Row],[27]]</f>
        <v>2.2086547621599998E-5</v>
      </c>
      <c r="AD108" s="10">
        <f>3/24000000*OO[[#This Row],[86 (29JUN1985 15:00:00)-Water Temperature (C)]]*OO[[#This Row],[28]]</f>
        <v>1.9413004021008748E-5</v>
      </c>
      <c r="AE108" s="10">
        <f>3/24000000*OO[[#This Row],[88 (29JUN1985 21:00:00)-Water Temperature (C)]]*OO[[#This Row],[30]]</f>
        <v>1.3644860060799999E-5</v>
      </c>
      <c r="AF108" s="10">
        <f>3/24000000*OO[[#This Row],[88 (29JUN1985 21:00:00)-Water Temperature (C)]]*OO[[#This Row],[30]]</f>
        <v>1.3644860060799999E-5</v>
      </c>
      <c r="AG108" s="10">
        <f>3/24000000*OO[[#This Row],[89 (30JUN1985 00:00:00)-Water Temperature (C)]]*OO[[#This Row],[31]]</f>
        <v>1.116735369086E-5</v>
      </c>
      <c r="AH108" s="10">
        <f>3/24000000*OO[[#This Row],[90 (30JUN1985 03:00:00)-Water Temperature (C)]]*OO[[#This Row],[32]]</f>
        <v>9.2215815776862512E-6</v>
      </c>
      <c r="AI108" s="10">
        <f>3/24000000*OO[[#This Row],[91 (30JUN1985 06:00:00)-Water Temperature (C)]]*OO[[#This Row],[33]]</f>
        <v>7.8215422563574991E-6</v>
      </c>
      <c r="AJ108" s="10">
        <f>3/24000000*OO[[#This Row],[92 (30JUN1985 09:00:00)-Water Temperature (C)]]*OO[[#This Row],[34]]</f>
        <v>6.9184158815475001E-6</v>
      </c>
      <c r="AK108" s="10">
        <f>3/24000000*OO[[#This Row],[93 (30JUN1985 12:00:00)-Water Temperature (C)]]*OO[[#This Row],[35]]</f>
        <v>6.0528547595762501E-6</v>
      </c>
      <c r="AL108" s="10">
        <f>3/24000000*OO[[#This Row],[94 (30JUN1985 15:00:00)-Water Temperature (C)]]*OO[[#This Row],[36]]</f>
        <v>4.9831144923624999E-6</v>
      </c>
      <c r="AM108" s="10">
        <f>3/24000000*OO[[#This Row],[95 (30JUN1985 18:00:00)-Water Temperature (C)]]*OO[[#This Row],[37]]</f>
        <v>3.8032126896362497E-6</v>
      </c>
      <c r="AN108" s="10">
        <f>3/24000000*OO[[#This Row],[96 (30JUN1985 21:00:00)-Water Temperature (C)]]*OO[[#This Row],[38]]</f>
        <v>2.7329899457100001E-6</v>
      </c>
      <c r="AO108" s="10">
        <f>3/24000000*OO[[#This Row],[97 (01JUL1985 00:00:00)-Water Temperature (C)]]*OO[[#This Row],[39]]</f>
        <v>1.9724777824050002E-6</v>
      </c>
      <c r="AP108" s="10">
        <f>3/24000000*OO[[#This Row],[98 (01JUL1985 03:00:00)-Water Temperature (C)]]*OO[[#This Row],[40]]</f>
        <v>1.5160256994184998E-6</v>
      </c>
      <c r="AQ108" s="10">
        <f>3/24000000*OO[[#This Row],[99 (01JUL1985 06:00:00)-Water Temperature (C)]]*OO[[#This Row],[41]]</f>
        <v>1.2744340224983749E-6</v>
      </c>
      <c r="AR108" s="10">
        <f>3/24000000*OO[[#This Row],[100 (01JUL1985 09:00:00)-Water Temperature (C)]]*OO[[#This Row],[42]]</f>
        <v>1.20653798645875E-6</v>
      </c>
      <c r="AS108" s="10">
        <f>3/24000000*OO[[#This Row],[101 (01JUL1985 12:00:00)-Water Temperature (C)]]*OO[[#This Row],[43]]</f>
        <v>1.1613661692086249E-6</v>
      </c>
      <c r="AT108" s="10">
        <f>3/24000000*OO[[#This Row],[102 (01JUL1985 15:00:00)-Water Temperature (C)]]*OO[[#This Row],[44]]</f>
        <v>1.0989100470274999E-6</v>
      </c>
      <c r="AU108" s="10">
        <f>3/24000000*OO[[#This Row],[103 (01JUL1985 18:00:00)-Water Temperature (C)]]*OO[[#This Row],[45]]</f>
        <v>1.0025612584552499E-6</v>
      </c>
      <c r="AV108" s="10">
        <f>3/24000000*OO[[#This Row],[104 (01JUL1985 21:00:00)-Water Temperature (C)]]*OO[[#This Row],[46]]</f>
        <v>9.0104842058400002E-7</v>
      </c>
      <c r="AW108" s="10">
        <f>3/24000000*OO[[#This Row],[105 (02JUL1985 00:00:00)-Water Temperature (C)]]*OO[[#This Row],[47]]</f>
        <v>8.0680683736812494E-7</v>
      </c>
      <c r="AX108" s="10">
        <f>3/24000000*OO[[#This Row],[106 (02JUL1985 03:00:00)-Water Temperature (C)]]*OO[[#This Row],[48]]</f>
        <v>7.2870620638975E-7</v>
      </c>
      <c r="AY108" s="10">
        <f>3/24000000*OO[[#This Row],[107 (02JUL1985 06:00:00)-Water Temperature (C)]]*OO[[#This Row],[49]]</f>
        <v>6.7679702811050004E-7</v>
      </c>
      <c r="AZ108" s="10">
        <f>3/24000000*OO[[#This Row],[108 (02JUL1985 09:00:00)-Water Temperature (C)]]*OO[[#This Row],[50]]</f>
        <v>6.8629924348999999E-7</v>
      </c>
      <c r="BA108" s="10">
        <f>3/24000000*OO[[#This Row],[109 (02JUL1985 12:00:00)-Water Temperature (C)]]*OO[[#This Row],[51]]</f>
        <v>7.122345371849999E-7</v>
      </c>
      <c r="BB108" s="10">
        <f>3/24000000*OO[[#This Row],[110 (02JUL1985 15:00:00)-Water Temperature (C)]]*OO[[#This Row],[52]]</f>
        <v>7.3478501346900002E-7</v>
      </c>
      <c r="BC108" s="10">
        <f>3/24000000*OO[[#This Row],[111 (02JUL1985 18:00:00)-Water Temperature (C)]]*OO[[#This Row],[53]]</f>
        <v>7.382040915087499E-7</v>
      </c>
      <c r="BD108" s="10">
        <f>3/24000000*OO[[#This Row],[112 (02JUL1985 21:00:00)-Water Temperature (C)]]*OO[[#This Row],[54]]</f>
        <v>7.0911791979800002E-7</v>
      </c>
      <c r="BE108" s="10">
        <f>3/24000000*OO[[#This Row],[113 (03JUL1985 00:00:00)-Water Temperature (C)]]*OO[[#This Row],[55]]</f>
        <v>6.5049784209112493E-7</v>
      </c>
      <c r="BF108" s="10">
        <f>3/24000000*OO[[#This Row],[114 (03JUL1985 03:00:00)-Water Temperature (C)]]*OO[[#This Row],[56]]</f>
        <v>5.9286511575674998E-7</v>
      </c>
      <c r="BG108" s="10">
        <f>3/24000000*OO[[#This Row],[115 (03JUL1985 06:00:00)-Water Temperature (C)]]*OO[[#This Row],[57]]</f>
        <v>5.5416327854062504E-7</v>
      </c>
      <c r="BH108" s="10">
        <f>3/24000000*OO[[#This Row],[116 (03JUL1985 09:00:00)-Water Temperature (C)]]*OO[[#This Row],[58]]</f>
        <v>5.6193130072099996E-7</v>
      </c>
      <c r="BI108" s="10">
        <f>3/24000000*OO[[#This Row],[117 (03JUL1985 12:00:00)-Water Temperature (C)]]*OO[[#This Row],[59]]</f>
        <v>5.8608297863049995E-7</v>
      </c>
      <c r="BJ108" s="10">
        <f>3/24000000*OO[[#This Row],[118 (03JUL1985 15:00:00)-Water Temperature (C)]]*OO[[#This Row],[60]]</f>
        <v>5.9909816909799985E-7</v>
      </c>
      <c r="BK108" s="10">
        <f>3/24000000*OO[[#This Row],[119 (03JUL1985 18:00:00)-Water Temperature (C)]]*OO[[#This Row],[61]]</f>
        <v>5.9016331311899986E-7</v>
      </c>
      <c r="BL108" s="10">
        <f>3/24000000*OO[[#This Row],[120 (03JUL1985 21:00:00)-Water Temperature (C)]]*OO[[#This Row],[62]]</f>
        <v>5.5016036478900001E-7</v>
      </c>
      <c r="BM108" s="10">
        <f>3/24000000*OO[[#This Row],[121 (04JUL1985 00:00:00)-Water Temperature (C)]]*OO[[#This Row],[63]]</f>
        <v>4.9818020687199992E-7</v>
      </c>
      <c r="BN108" s="10">
        <f>3/24000000*OO[[#This Row],[122 (04JUL1985 03:00:00)-Water Temperature (C)]]*OO[[#This Row],[64]]</f>
        <v>4.5275875038637504E-7</v>
      </c>
      <c r="BO108" s="10">
        <f>3/24000000*OO[[#This Row],[123 (04JUL1985 06:00:00)-Water Temperature (C)]]*OO[[#This Row],[65]]</f>
        <v>4.2305870550900004E-7</v>
      </c>
      <c r="BP108" s="10">
        <f>3/24000000*OO[[#This Row],[124 (04JUL1985 09:00:00)-Water Temperature (C)]]*OO[[#This Row],[66]]</f>
        <v>4.170052069689999E-7</v>
      </c>
      <c r="BQ108" s="10">
        <f>3/24000000*OO[[#This Row],[125 (04JUL1985 12:00:00)-Water Temperature (C)]]*OO[[#This Row],[67]]</f>
        <v>4.1186320281224997E-7</v>
      </c>
      <c r="BR108" s="10">
        <f>3/24000000*OO[[#This Row],[126 (04JUL1985 15:00:00)-Water Temperature (C)]]*OO[[#This Row],[68]]</f>
        <v>4.0909277347575E-7</v>
      </c>
      <c r="BS108" s="10">
        <f>3/24000000*OO[[#This Row],[127 (04JUL1985 18:00:00)-Water Temperature (C)]]*OO[[#This Row],[69]]</f>
        <v>3.9107623911825003E-7</v>
      </c>
      <c r="BT108" s="10">
        <f>3/24000000*OO[[#This Row],[128 (04JUL1985 21:00:00)-Water Temperature (C)]]*OO[[#This Row],[70]]</f>
        <v>3.6375286463149999E-7</v>
      </c>
      <c r="BU108" s="10">
        <f>3/24000000*OO[[#This Row],[129 (05JUL1985 00:00:00)-Water Temperature (C)]]*OO[[#This Row],[71]]</f>
        <v>3.3309755929175004E-7</v>
      </c>
      <c r="BV108" s="10">
        <f>3/24000000*OO[[#This Row],[130 (05JUL1985 03:00:00)-Water Temperature (C)]]*OO[[#This Row],[72]]</f>
        <v>3.0533041131674993E-7</v>
      </c>
      <c r="BW108" s="10">
        <f>3/24000000*OO[[#This Row],[131 (05JUL1985 06:00:00)-Water Temperature (C)]]*OO[[#This Row],[73]]</f>
        <v>2.8234799329825005E-7</v>
      </c>
      <c r="BX108" s="10">
        <f>3/24000000*OO[[#This Row],[132 (05JUL1985 09:00:00)-Water Temperature (C)]]*OO[[#This Row],[74]]</f>
        <v>2.7698102903625E-7</v>
      </c>
      <c r="BY108" s="10">
        <f>3/24000000*OO[[#This Row],[133 (05JUL1985 12:00:00)-Water Temperature (C)]]*OO[[#This Row],[75]]</f>
        <v>2.7185297097825001E-7</v>
      </c>
      <c r="BZ108" s="10">
        <f>3/24000000*OO[[#This Row],[134 (05JUL1985 15:00:00)-Water Temperature (C)]]*OO[[#This Row],[76]]</f>
        <v>2.6966678160937496E-7</v>
      </c>
      <c r="CA108" s="10">
        <f>3/24000000*OO[[#This Row],[135 (05JUL1985 18:00:00)-Water Temperature (C)]]*OO[[#This Row],[77]]</f>
        <v>2.63427192393E-7</v>
      </c>
      <c r="CB108" s="10">
        <f>3/24000000*OO[[#This Row],[136 (05JUL1985 21:00:00)-Water Temperature (C)]]*OO[[#This Row],[78]]</f>
        <v>2.5114030733875003E-7</v>
      </c>
      <c r="CC108" s="10">
        <f>3/24000000*OO[[#This Row],[137 (06JUL1985 00:00:00)-Water Temperature (C)]]*OO[[#This Row],[79]]</f>
        <v>2.3198572548225001E-7</v>
      </c>
      <c r="CD108" s="10">
        <f>3/24000000*OO[[#This Row],[138 (06JUL1985 03:00:00)-Water Temperature (C)]]*OO[[#This Row],[80]]</f>
        <v>2.1357727218674997E-7</v>
      </c>
      <c r="CE108" s="10">
        <f>3/24000000*OO[[#This Row],[139 (06JUL1985 06:00:00)-Water Temperature (C)]]*OO[[#This Row],[81]]</f>
        <v>2.0412844050312497E-7</v>
      </c>
      <c r="CF108" s="10">
        <f>3/24000000*OO[[#This Row],[140 (06JUL1985 09:00:00)-Water Temperature (C)]]*OO[[#This Row],[82]]</f>
        <v>2.1416513703899997E-7</v>
      </c>
      <c r="CG108" s="10">
        <f>3/24000000*OO[[#This Row],[141 (06JUL1985 12:00:00)-Water Temperature (C)]]*OO[[#This Row],[83]]</f>
        <v>2.2687204524075E-7</v>
      </c>
      <c r="CH108" s="10">
        <f>3/24000000*OO[[#This Row],[142 (06JUL1985 15:00:00)-Water Temperature (C)]]*OO[[#This Row],[84]]</f>
        <v>2.3768098426725003E-7</v>
      </c>
      <c r="CI108" s="10">
        <f>3/24000000*OO[[#This Row],[143 (06JUL1985 18:00:00)-Water Temperature (C)]]*OO[[#This Row],[85]]</f>
        <v>2.44014033942E-7</v>
      </c>
      <c r="CJ108" s="10">
        <f>3/24000000*OO[[#This Row],[144 (06JUL1985 21:00:00)-Water Temperature (C)]]*OO[[#This Row],[86]]</f>
        <v>2.3924683319437492E-7</v>
      </c>
      <c r="CK108" s="10">
        <f>3/24000000*OO[[#This Row],[145 (07JUL1985 00:00:00)-Water Temperature (C)]]*OO[[#This Row],[87]]</f>
        <v>2.2271901246E-7</v>
      </c>
      <c r="CL108" s="10">
        <f>3/24000000*OO[[#This Row],[146 (07JUL1985 03:00:00)-Water Temperature (C)]]*OO[[#This Row],[88]]</f>
        <v>2.0634283356225E-7</v>
      </c>
      <c r="CM108" s="10">
        <f>3/24000000*OO[[#This Row],[147 (07JUL1985 06:00:00)-Water Temperature (C)]]*OO[[#This Row],[89]]</f>
        <v>1.97403825417E-7</v>
      </c>
      <c r="CN108" s="10">
        <f>3/24000000*OO[[#This Row],[148 (07JUL1985 09:00:00)-Water Temperature (C)]]*OO[[#This Row],[90]]</f>
        <v>2.0353657095703744E-7</v>
      </c>
      <c r="CO108" s="10">
        <f>3/24000000*OO[[#This Row],[149 (07JUL1985 12:00:00)-Water Temperature (C)]]*OO[[#This Row],[91]]</f>
        <v>2.0967715734907503E-7</v>
      </c>
      <c r="CP108" s="10">
        <f>3/24000000*OO[[#This Row],[150 (07JUL1985 15:00:00)-Water Temperature (C)]]*OO[[#This Row],[92]]</f>
        <v>2.0833142727841245E-7</v>
      </c>
      <c r="CQ108" s="10">
        <f>3/24000000*OO[[#This Row],[151 (07JUL1985 18:00:00)-Water Temperature (C)]]*OO[[#This Row],[93]]</f>
        <v>2.0063781836131247E-7</v>
      </c>
      <c r="CR108" s="10">
        <f>3/24000000*OO[[#This Row],[152 (07JUL1985 21:00:00)-Water Temperature (C)]]*OO[[#This Row],[94]]</f>
        <v>1.8550807196012499E-7</v>
      </c>
      <c r="CS108" s="10">
        <f>3/24000000*OO[[#This Row],[153 (08JUL1985 00:00:00)-Water Temperature (C)]]*OO[[#This Row],[95]]</f>
        <v>1.6829260459512501E-7</v>
      </c>
      <c r="CT108" s="10">
        <f>3/24000000*OO[[#This Row],[154 (08JUL1985 03:00:00)-Water Temperature (C)]]*OO[[#This Row],[96]]</f>
        <v>1.531583139864375E-7</v>
      </c>
      <c r="CU108" s="10">
        <f>3/24000000*OO[[#This Row],[155 (08JUL1985 06:00:00)-Water Temperature (C)]]*OO[[#This Row],[97]]</f>
        <v>1.4286632465212499E-7</v>
      </c>
      <c r="CV108" s="10">
        <f>3/24000000*OO[[#This Row],[156 (08JUL1985 09:00:00)-Water Temperature (C)]]*OO[[#This Row],[98]]</f>
        <v>1.3856039529967498E-7</v>
      </c>
      <c r="CW108" s="10">
        <f>3/24000000*OO[[#This Row],[157 (08JUL1985 12:00:00)-Water Temperature (C)]]*OO[[#This Row],[99]]</f>
        <v>1.436652228944625E-7</v>
      </c>
    </row>
    <row r="109" spans="1:101" x14ac:dyDescent="0.35">
      <c r="A109" t="s">
        <v>114</v>
      </c>
      <c r="B109">
        <v>832.89959999999996</v>
      </c>
      <c r="C109" s="10">
        <f>3/24*OO[[#This Row],[59 (26JUN1985 06:00:00)-Water Temperature (C)]]*OO[[#This Row],[1]]/SUM(OO[1])</f>
        <v>0</v>
      </c>
      <c r="D109" s="10">
        <f>3/24*OO[[#This Row],[60 (26JUN1985 09:00:00)-Water Temperature (C)]]*OO[[#This Row],[2]]/SUM(OO[2])</f>
        <v>9.3492076204740294E-40</v>
      </c>
      <c r="E109" s="10">
        <f>3/24*OO[[#This Row],[61 (26JUN1985 12:00:00)-Water Temperature (C)]]*OO[[#This Row],[3]]/SUM(OO[3])</f>
        <v>3.8841816128927924E-27</v>
      </c>
      <c r="F109" s="10">
        <f>3/24*OO[[#This Row],[62 (26JUN1985 15:00:00)-Water Temperature (C)]]*OO[[#This Row],[4]]/SUM(OO[4])</f>
        <v>4.4463185952366434E-16</v>
      </c>
      <c r="G109" s="10">
        <f>3/24*OO[[#This Row],[63 (26JUN1985 18:00:00)-Water Temperature (C)]]*OO[[#This Row],[5]]/SUM(OO[5])</f>
        <v>1.1630545671801815E-7</v>
      </c>
      <c r="H109" s="10">
        <f>3/24*OO[[#This Row],[64 (26JUN1985 21:00:00)-Water Temperature (C)]]*OO[[#This Row],[6]]/SUM(OO[6])</f>
        <v>2.0558923243546199E-4</v>
      </c>
      <c r="I109" s="10">
        <f>3/24*OO[[#This Row],[65 (27JUN1985 00:00:00)-Water Temperature (C)]]*OO[[#This Row],[7]]/SUM(OO[7])</f>
        <v>8.6103431167197514E-3</v>
      </c>
      <c r="J109" s="10">
        <f>3/24*OO[[#This Row],[66 (27JUN1985 03:00:00)-Water Temperature (C)]]*OO[[#This Row],[8]]/SUM(OO[8])</f>
        <v>4.9548283320544638E-2</v>
      </c>
      <c r="K109" s="10">
        <f>3/24*OO[[#This Row],[67 (27JUN1985 06:00:00)-Water Temperature (C)]]*OO[[#This Row],[9]]/SUM(OO[9])</f>
        <v>8.0370729632189039E-2</v>
      </c>
      <c r="L109" s="10">
        <f>3/24*OO[[#This Row],[68 (27JUN1985 09:00:00)-Water Temperature (C)]]*OO[[#This Row],[10]]/SUM(OO[10])</f>
        <v>5.4890843844573926E-2</v>
      </c>
      <c r="M109" s="10">
        <f>3/24*OO[[#This Row],[69 (27JUN1985 12:00:00)-Water Temperature (C)]]*OO[[#This Row],[11]]/SUM(OO[11])</f>
        <v>2.1157166123825608E-2</v>
      </c>
      <c r="N109" s="10">
        <f>3/24*OO[[#This Row],[70 (27JUN1985 15:00:00)-Water Temperature (C)]]*OO[[#This Row],[12]]/SUM(OO[12])</f>
        <v>5.2854906997249224E-3</v>
      </c>
      <c r="O109" s="10">
        <f>3/24*OO[[#This Row],[71 (27JUN1985 18:00:00)-Water Temperature (C)]]*OO[[#This Row],[13]]/SUM(OO[13])</f>
        <v>1.0305538348163279E-3</v>
      </c>
      <c r="P109" s="10">
        <f>3/24*OO[[#This Row],[72 (27JUN1985 21:00:00)-Water Temperature (C)]]*OO[[#This Row],[14]]/SUM(OO[14])</f>
        <v>2.0778363107871111E-4</v>
      </c>
      <c r="Q109" s="10">
        <f>3/24*OO[[#This Row],[73 (28JUN1985 00:00:00)-Water Temperature (C)]]*OO[[#This Row],[15]]/SUM(OO[15])</f>
        <v>7.1318299286518417E-5</v>
      </c>
      <c r="R109" s="10">
        <f>3/24*OO[[#This Row],[74 (28JUN1985 03:00:00)-Water Temperature (C)]]*OO[[#This Row],[16]]/SUM(OO[16])</f>
        <v>4.6495917773019977E-5</v>
      </c>
      <c r="S109" s="10">
        <f>3/24*OO[[#This Row],[75 (28JUN1985 06:00:00)-Water Temperature (C)]]*OO[[#This Row],[17]]/SUM(OO[17])</f>
        <v>4.1002720396553763E-5</v>
      </c>
      <c r="T109" s="10">
        <f>3/24*OO[[#This Row],[76 (28JUN1985 09:00:00)-Water Temperature (C)]]*OO[[#This Row],[18]]/SUM(OO[18])</f>
        <v>4.303218844411609E-5</v>
      </c>
      <c r="U109" s="10">
        <f>3/24*OO[[#This Row],[77 (28JUN1985 12:00:00)-Water Temperature (C)]]*OO[[#This Row],[19]]/SUM(OO[19])</f>
        <v>4.8345902792566662E-5</v>
      </c>
      <c r="V109" s="10">
        <f>3/24000000*OO[[#This Row],[78 (28JUN1985 15:00:00)-Water Temperature (C)]]*OO[[#This Row],[20]]</f>
        <v>5.2586811297999994E-5</v>
      </c>
      <c r="W109" s="10">
        <f>3/24000000*OO[[#This Row],[79 (28JUN1985 18:00:00)-Water Temperature (C)]]*OO[[#This Row],[21]]</f>
        <v>5.2757161689450006E-5</v>
      </c>
      <c r="X109" s="10">
        <f>3/24000000*OO[[#This Row],[80 (28JUN1985 21:00:00)-Water Temperature (C)]]*OO[[#This Row],[22]]</f>
        <v>4.805889004E-5</v>
      </c>
      <c r="Y109" s="10">
        <f>3/24000000*OO[[#This Row],[81 (29JUN1985 00:00:00)-Water Temperature (C)]]*OO[[#This Row],[23]]</f>
        <v>4.1642980879224996E-5</v>
      </c>
      <c r="Z109" s="10">
        <f>3/24000000*OO[[#This Row],[82 (29JUN1985 03:00:00)-Water Temperature (C)]]*OO[[#This Row],[24]]</f>
        <v>3.6057455218124999E-5</v>
      </c>
      <c r="AA109" s="10">
        <f>3/24000000*OO[[#This Row],[83 (29JUN1985 06:00:00)-Water Temperature (C)]]*OO[[#This Row],[25]]</f>
        <v>3.19403232813E-5</v>
      </c>
      <c r="AB109" s="10">
        <f>3/24000000*OO[[#This Row],[84 (29JUN1985 09:00:00)-Water Temperature (C)]]*OO[[#This Row],[26]]</f>
        <v>2.94007077903625E-5</v>
      </c>
      <c r="AC109" s="10">
        <f>3/24000000*OO[[#This Row],[85 (29JUN1985 12:00:00)-Water Temperature (C)]]*OO[[#This Row],[27]]</f>
        <v>2.7055705840087497E-5</v>
      </c>
      <c r="AD109" s="10">
        <f>3/24000000*OO[[#This Row],[86 (29JUN1985 15:00:00)-Water Temperature (C)]]*OO[[#This Row],[28]]</f>
        <v>2.3914974798137499E-5</v>
      </c>
      <c r="AE109" s="10">
        <f>3/24000000*OO[[#This Row],[88 (29JUN1985 21:00:00)-Water Temperature (C)]]*OO[[#This Row],[30]]</f>
        <v>1.6891828203100001E-5</v>
      </c>
      <c r="AF109" s="10">
        <f>3/24000000*OO[[#This Row],[88 (29JUN1985 21:00:00)-Water Temperature (C)]]*OO[[#This Row],[30]]</f>
        <v>1.6891828203100001E-5</v>
      </c>
      <c r="AG109" s="10">
        <f>3/24000000*OO[[#This Row],[89 (30JUN1985 00:00:00)-Water Temperature (C)]]*OO[[#This Row],[31]]</f>
        <v>1.3815795987027499E-5</v>
      </c>
      <c r="AH109" s="10">
        <f>3/24000000*OO[[#This Row],[90 (30JUN1985 03:00:00)-Water Temperature (C)]]*OO[[#This Row],[32]]</f>
        <v>1.1386293172822499E-5</v>
      </c>
      <c r="AI109" s="10">
        <f>3/24000000*OO[[#This Row],[91 (30JUN1985 06:00:00)-Water Temperature (C)]]*OO[[#This Row],[33]]</f>
        <v>9.6302110901837485E-6</v>
      </c>
      <c r="AJ109" s="10">
        <f>3/24000000*OO[[#This Row],[92 (30JUN1985 09:00:00)-Water Temperature (C)]]*OO[[#This Row],[34]]</f>
        <v>8.524015635993751E-6</v>
      </c>
      <c r="AK109" s="10">
        <f>3/24000000*OO[[#This Row],[93 (30JUN1985 12:00:00)-Water Temperature (C)]]*OO[[#This Row],[35]]</f>
        <v>7.5157674755124998E-6</v>
      </c>
      <c r="AL109" s="10">
        <f>3/24000000*OO[[#This Row],[94 (30JUN1985 15:00:00)-Water Temperature (C)]]*OO[[#This Row],[36]]</f>
        <v>6.2652310795999995E-6</v>
      </c>
      <c r="AM109" s="10">
        <f>3/24000000*OO[[#This Row],[95 (30JUN1985 18:00:00)-Water Temperature (C)]]*OO[[#This Row],[37]]</f>
        <v>4.8283185564375001E-6</v>
      </c>
      <c r="AN109" s="10">
        <f>3/24000000*OO[[#This Row],[96 (30JUN1985 21:00:00)-Water Temperature (C)]]*OO[[#This Row],[38]]</f>
        <v>3.4754568372700007E-6</v>
      </c>
      <c r="AO109" s="10">
        <f>3/24000000*OO[[#This Row],[97 (01JUL1985 00:00:00)-Water Temperature (C)]]*OO[[#This Row],[39]]</f>
        <v>2.4921963923850003E-6</v>
      </c>
      <c r="AP109" s="10">
        <f>3/24000000*OO[[#This Row],[98 (01JUL1985 03:00:00)-Water Temperature (C)]]*OO[[#This Row],[40]]</f>
        <v>1.89238569389625E-6</v>
      </c>
      <c r="AQ109" s="10">
        <f>3/24000000*OO[[#This Row],[99 (01JUL1985 06:00:00)-Water Temperature (C)]]*OO[[#This Row],[41]]</f>
        <v>1.570731567342E-6</v>
      </c>
      <c r="AR109" s="10">
        <f>3/24000000*OO[[#This Row],[100 (01JUL1985 09:00:00)-Water Temperature (C)]]*OO[[#This Row],[42]]</f>
        <v>1.47539243248625E-6</v>
      </c>
      <c r="AS109" s="10">
        <f>3/24000000*OO[[#This Row],[101 (01JUL1985 12:00:00)-Water Temperature (C)]]*OO[[#This Row],[43]]</f>
        <v>1.4188302819044998E-6</v>
      </c>
      <c r="AT109" s="10">
        <f>3/24000000*OO[[#This Row],[102 (01JUL1985 15:00:00)-Water Temperature (C)]]*OO[[#This Row],[44]]</f>
        <v>1.34571885234E-6</v>
      </c>
      <c r="AU109" s="10">
        <f>3/24000000*OO[[#This Row],[103 (01JUL1985 18:00:00)-Water Temperature (C)]]*OO[[#This Row],[45]]</f>
        <v>1.229734147066625E-6</v>
      </c>
      <c r="AV109" s="10">
        <f>3/24000000*OO[[#This Row],[104 (01JUL1985 21:00:00)-Water Temperature (C)]]*OO[[#This Row],[46]]</f>
        <v>1.103678321811625E-6</v>
      </c>
      <c r="AW109" s="10">
        <f>3/24000000*OO[[#This Row],[105 (02JUL1985 00:00:00)-Water Temperature (C)]]*OO[[#This Row],[47]]</f>
        <v>9.8662309551000005E-7</v>
      </c>
      <c r="AX109" s="10">
        <f>3/24000000*OO[[#This Row],[106 (02JUL1985 03:00:00)-Water Temperature (C)]]*OO[[#This Row],[48]]</f>
        <v>8.8948437172724996E-7</v>
      </c>
      <c r="AY109" s="10">
        <f>3/24000000*OO[[#This Row],[107 (02JUL1985 06:00:00)-Water Temperature (C)]]*OO[[#This Row],[49]]</f>
        <v>8.2325309352412494E-7</v>
      </c>
      <c r="AZ109" s="10">
        <f>3/24000000*OO[[#This Row],[108 (02JUL1985 09:00:00)-Water Temperature (C)]]*OO[[#This Row],[50]]</f>
        <v>8.3064030525924992E-7</v>
      </c>
      <c r="BA109" s="10">
        <f>3/24000000*OO[[#This Row],[109 (02JUL1985 12:00:00)-Water Temperature (C)]]*OO[[#This Row],[51]]</f>
        <v>8.5944268600312505E-7</v>
      </c>
      <c r="BB109" s="10">
        <f>3/24000000*OO[[#This Row],[110 (02JUL1985 15:00:00)-Water Temperature (C)]]*OO[[#This Row],[52]]</f>
        <v>8.8824065907937485E-7</v>
      </c>
      <c r="BC109" s="10">
        <f>3/24000000*OO[[#This Row],[111 (02JUL1985 18:00:00)-Water Temperature (C)]]*OO[[#This Row],[53]]</f>
        <v>8.9552588789812506E-7</v>
      </c>
      <c r="BD109" s="10">
        <f>3/24000000*OO[[#This Row],[112 (02JUL1985 21:00:00)-Water Temperature (C)]]*OO[[#This Row],[54]]</f>
        <v>8.6293706474625002E-7</v>
      </c>
      <c r="BE109" s="10">
        <f>3/24000000*OO[[#This Row],[113 (03JUL1985 00:00:00)-Water Temperature (C)]]*OO[[#This Row],[55]]</f>
        <v>7.9331009112749991E-7</v>
      </c>
      <c r="BF109" s="10">
        <f>3/24000000*OO[[#This Row],[114 (03JUL1985 03:00:00)-Water Temperature (C)]]*OO[[#This Row],[56]]</f>
        <v>7.2270160827637498E-7</v>
      </c>
      <c r="BG109" s="10">
        <f>3/24000000*OO[[#This Row],[115 (03JUL1985 06:00:00)-Water Temperature (C)]]*OO[[#This Row],[57]]</f>
        <v>6.7257729444199993E-7</v>
      </c>
      <c r="BH109" s="10">
        <f>3/24000000*OO[[#This Row],[116 (03JUL1985 09:00:00)-Water Temperature (C)]]*OO[[#This Row],[58]]</f>
        <v>6.7919434772799986E-7</v>
      </c>
      <c r="BI109" s="10">
        <f>3/24000000*OO[[#This Row],[117 (03JUL1985 12:00:00)-Water Temperature (C)]]*OO[[#This Row],[59]]</f>
        <v>7.0788215558774991E-7</v>
      </c>
      <c r="BJ109" s="10">
        <f>3/24000000*OO[[#This Row],[118 (03JUL1985 15:00:00)-Water Temperature (C)]]*OO[[#This Row],[60]]</f>
        <v>7.261570787760001E-7</v>
      </c>
      <c r="BK109" s="10">
        <f>3/24000000*OO[[#This Row],[119 (03JUL1985 18:00:00)-Water Temperature (C)]]*OO[[#This Row],[61]]</f>
        <v>7.184931745619999E-7</v>
      </c>
      <c r="BL109" s="10">
        <f>3/24000000*OO[[#This Row],[120 (03JUL1985 21:00:00)-Water Temperature (C)]]*OO[[#This Row],[62]]</f>
        <v>6.7200386523599992E-7</v>
      </c>
      <c r="BM109" s="10">
        <f>3/24000000*OO[[#This Row],[121 (04JUL1985 00:00:00)-Water Temperature (C)]]*OO[[#This Row],[63]]</f>
        <v>6.0871510649500007E-7</v>
      </c>
      <c r="BN109" s="10">
        <f>3/24000000*OO[[#This Row],[122 (04JUL1985 03:00:00)-Water Temperature (C)]]*OO[[#This Row],[64]]</f>
        <v>5.5236678702549993E-7</v>
      </c>
      <c r="BO109" s="10">
        <f>3/24000000*OO[[#This Row],[123 (04JUL1985 06:00:00)-Water Temperature (C)]]*OO[[#This Row],[65]]</f>
        <v>5.14024175502E-7</v>
      </c>
      <c r="BP109" s="10">
        <f>3/24000000*OO[[#This Row],[124 (04JUL1985 09:00:00)-Water Temperature (C)]]*OO[[#This Row],[66]]</f>
        <v>5.0514714959312495E-7</v>
      </c>
      <c r="BQ109" s="10">
        <f>3/24000000*OO[[#This Row],[125 (04JUL1985 12:00:00)-Water Temperature (C)]]*OO[[#This Row],[67]]</f>
        <v>4.9889294555099994E-7</v>
      </c>
      <c r="BR109" s="10">
        <f>3/24000000*OO[[#This Row],[126 (04JUL1985 15:00:00)-Water Temperature (C)]]*OO[[#This Row],[68]]</f>
        <v>4.9595357030799994E-7</v>
      </c>
      <c r="BS109" s="10">
        <f>3/24000000*OO[[#This Row],[127 (04JUL1985 18:00:00)-Water Temperature (C)]]*OO[[#This Row],[69]]</f>
        <v>4.7567734293999998E-7</v>
      </c>
      <c r="BT109" s="10">
        <f>3/24000000*OO[[#This Row],[128 (04JUL1985 21:00:00)-Water Temperature (C)]]*OO[[#This Row],[70]]</f>
        <v>4.4322422033099991E-7</v>
      </c>
      <c r="BU109" s="10">
        <f>3/24000000*OO[[#This Row],[129 (05JUL1985 00:00:00)-Water Temperature (C)]]*OO[[#This Row],[71]]</f>
        <v>4.0657411047399996E-7</v>
      </c>
      <c r="BV109" s="10">
        <f>3/24000000*OO[[#This Row],[130 (05JUL1985 03:00:00)-Water Temperature (C)]]*OO[[#This Row],[72]]</f>
        <v>3.7238402505149997E-7</v>
      </c>
      <c r="BW109" s="10">
        <f>3/24000000*OO[[#This Row],[131 (05JUL1985 06:00:00)-Water Temperature (C)]]*OO[[#This Row],[73]]</f>
        <v>3.4398887583449998E-7</v>
      </c>
      <c r="BX109" s="10">
        <f>3/24000000*OO[[#This Row],[132 (05JUL1985 09:00:00)-Water Temperature (C)]]*OO[[#This Row],[74]]</f>
        <v>3.3614634076374998E-7</v>
      </c>
      <c r="BY109" s="10">
        <f>3/24000000*OO[[#This Row],[133 (05JUL1985 12:00:00)-Water Temperature (C)]]*OO[[#This Row],[75]]</f>
        <v>3.2967430398937493E-7</v>
      </c>
      <c r="BZ109" s="10">
        <f>3/24000000*OO[[#This Row],[134 (05JUL1985 15:00:00)-Water Temperature (C)]]*OO[[#This Row],[76]]</f>
        <v>3.2688891388799997E-7</v>
      </c>
      <c r="CA109" s="10">
        <f>3/24000000*OO[[#This Row],[135 (05JUL1985 18:00:00)-Water Temperature (C)]]*OO[[#This Row],[77]]</f>
        <v>3.2010549873900004E-7</v>
      </c>
      <c r="CB109" s="10">
        <f>3/24000000*OO[[#This Row],[136 (05JUL1985 21:00:00)-Water Temperature (C)]]*OO[[#This Row],[78]]</f>
        <v>3.0537753469312494E-7</v>
      </c>
      <c r="CC109" s="10">
        <f>3/24000000*OO[[#This Row],[137 (06JUL1985 00:00:00)-Water Temperature (C)]]*OO[[#This Row],[79]]</f>
        <v>2.8260344522375001E-7</v>
      </c>
      <c r="CD109" s="10">
        <f>3/24000000*OO[[#This Row],[138 (06JUL1985 03:00:00)-Water Temperature (C)]]*OO[[#This Row],[80]]</f>
        <v>2.5990892547675003E-7</v>
      </c>
      <c r="CE109" s="10">
        <f>3/24000000*OO[[#This Row],[139 (06JUL1985 06:00:00)-Water Temperature (C)]]*OO[[#This Row],[81]]</f>
        <v>2.4719052178799995E-7</v>
      </c>
      <c r="CF109" s="10">
        <f>3/24000000*OO[[#This Row],[140 (06JUL1985 09:00:00)-Water Temperature (C)]]*OO[[#This Row],[82]]</f>
        <v>2.5815830984175004E-7</v>
      </c>
      <c r="CG109" s="10">
        <f>3/24000000*OO[[#This Row],[141 (06JUL1985 12:00:00)-Water Temperature (C)]]*OO[[#This Row],[83]]</f>
        <v>2.732632395675E-7</v>
      </c>
      <c r="CH109" s="10">
        <f>3/24000000*OO[[#This Row],[142 (06JUL1985 15:00:00)-Water Temperature (C)]]*OO[[#This Row],[84]]</f>
        <v>2.8696936339999998E-7</v>
      </c>
      <c r="CI109" s="10">
        <f>3/24000000*OO[[#This Row],[143 (06JUL1985 18:00:00)-Water Temperature (C)]]*OO[[#This Row],[85]]</f>
        <v>2.9556278912249996E-7</v>
      </c>
      <c r="CJ109" s="10">
        <f>3/24000000*OO[[#This Row],[144 (06JUL1985 21:00:00)-Water Temperature (C)]]*OO[[#This Row],[86]]</f>
        <v>2.9039169108974996E-7</v>
      </c>
      <c r="CK109" s="10">
        <f>3/24000000*OO[[#This Row],[145 (07JUL1985 00:00:00)-Water Temperature (C)]]*OO[[#This Row],[87]]</f>
        <v>2.7096711422462505E-7</v>
      </c>
      <c r="CL109" s="10">
        <f>3/24000000*OO[[#This Row],[146 (07JUL1985 03:00:00)-Water Temperature (C)]]*OO[[#This Row],[88]]</f>
        <v>2.5101031802599995E-7</v>
      </c>
      <c r="CM109" s="10">
        <f>3/24000000*OO[[#This Row],[147 (07JUL1985 06:00:00)-Water Temperature (C)]]*OO[[#This Row],[89]]</f>
        <v>2.3891911457987498E-7</v>
      </c>
      <c r="CN109" s="10">
        <f>3/24000000*OO[[#This Row],[148 (07JUL1985 09:00:00)-Water Temperature (C)]]*OO[[#This Row],[90]]</f>
        <v>2.4587844757900002E-7</v>
      </c>
      <c r="CO109" s="10">
        <f>3/24000000*OO[[#This Row],[149 (07JUL1985 12:00:00)-Water Temperature (C)]]*OO[[#This Row],[91]]</f>
        <v>2.5379364361649999E-7</v>
      </c>
      <c r="CP109" s="10">
        <f>3/24000000*OO[[#This Row],[150 (07JUL1985 15:00:00)-Water Temperature (C)]]*OO[[#This Row],[92]]</f>
        <v>2.5348523304124997E-7</v>
      </c>
      <c r="CQ109" s="10">
        <f>3/24000000*OO[[#This Row],[151 (07JUL1985 18:00:00)-Water Temperature (C)]]*OO[[#This Row],[93]]</f>
        <v>2.4496480881649997E-7</v>
      </c>
      <c r="CR109" s="10">
        <f>3/24000000*OO[[#This Row],[152 (07JUL1985 21:00:00)-Water Temperature (C)]]*OO[[#This Row],[94]]</f>
        <v>2.2676541386782501E-7</v>
      </c>
      <c r="CS109" s="10">
        <f>3/24000000*OO[[#This Row],[153 (08JUL1985 00:00:00)-Water Temperature (C)]]*OO[[#This Row],[95]]</f>
        <v>2.0565792096165003E-7</v>
      </c>
      <c r="CT109" s="10">
        <f>3/24000000*OO[[#This Row],[154 (08JUL1985 03:00:00)-Water Temperature (C)]]*OO[[#This Row],[96]]</f>
        <v>1.8696035296799998E-7</v>
      </c>
      <c r="CU109" s="10">
        <f>3/24000000*OO[[#This Row],[155 (08JUL1985 06:00:00)-Water Temperature (C)]]*OO[[#This Row],[97]]</f>
        <v>1.7372953442005E-7</v>
      </c>
      <c r="CV109" s="10">
        <f>3/24000000*OO[[#This Row],[156 (08JUL1985 09:00:00)-Water Temperature (C)]]*OO[[#This Row],[98]]</f>
        <v>1.6771405706024999E-7</v>
      </c>
      <c r="CW109" s="10">
        <f>3/24000000*OO[[#This Row],[157 (08JUL1985 12:00:00)-Water Temperature (C)]]*OO[[#This Row],[99]]</f>
        <v>1.7295183062387501E-7</v>
      </c>
    </row>
    <row r="110" spans="1:101" x14ac:dyDescent="0.35">
      <c r="A110" t="s">
        <v>115</v>
      </c>
      <c r="B110">
        <v>821.22879999999998</v>
      </c>
      <c r="C110" s="10">
        <f>3/24*OO[[#This Row],[59 (26JUN1985 06:00:00)-Water Temperature (C)]]*OO[[#This Row],[1]]/SUM(OO[1])</f>
        <v>0</v>
      </c>
      <c r="D110" s="10">
        <f>3/24*OO[[#This Row],[60 (26JUN1985 09:00:00)-Water Temperature (C)]]*OO[[#This Row],[2]]/SUM(OO[2])</f>
        <v>1.0791506835603361E-40</v>
      </c>
      <c r="E110" s="10">
        <f>3/24*OO[[#This Row],[61 (26JUN1985 12:00:00)-Water Temperature (C)]]*OO[[#This Row],[3]]/SUM(OO[3])</f>
        <v>6.0132864481119099E-28</v>
      </c>
      <c r="F110" s="10">
        <f>3/24*OO[[#This Row],[62 (26JUN1985 15:00:00)-Water Temperature (C)]]*OO[[#This Row],[4]]/SUM(OO[4])</f>
        <v>7.3427120653692429E-17</v>
      </c>
      <c r="G110" s="10">
        <f>3/24*OO[[#This Row],[63 (26JUN1985 18:00:00)-Water Temperature (C)]]*OO[[#This Row],[5]]/SUM(OO[5])</f>
        <v>4.2125420019610239E-8</v>
      </c>
      <c r="H110" s="10">
        <f>3/24*OO[[#This Row],[64 (26JUN1985 21:00:00)-Water Temperature (C)]]*OO[[#This Row],[6]]/SUM(OO[6])</f>
        <v>1.1260154458262466E-4</v>
      </c>
      <c r="I110" s="10">
        <f>3/24*OO[[#This Row],[65 (27JUN1985 00:00:00)-Water Temperature (C)]]*OO[[#This Row],[7]]/SUM(OO[7])</f>
        <v>5.6619290539196105E-3</v>
      </c>
      <c r="J110" s="10">
        <f>3/24*OO[[#This Row],[66 (27JUN1985 03:00:00)-Water Temperature (C)]]*OO[[#This Row],[8]]/SUM(OO[8])</f>
        <v>3.6545498141914073E-2</v>
      </c>
      <c r="K110" s="10">
        <f>3/24*OO[[#This Row],[67 (27JUN1985 06:00:00)-Water Temperature (C)]]*OO[[#This Row],[9]]/SUM(OO[9])</f>
        <v>6.4189347189731155E-2</v>
      </c>
      <c r="L110" s="10">
        <f>3/24*OO[[#This Row],[68 (27JUN1985 09:00:00)-Water Temperature (C)]]*OO[[#This Row],[10]]/SUM(OO[10])</f>
        <v>4.6345209094568546E-2</v>
      </c>
      <c r="M110" s="10">
        <f>3/24*OO[[#This Row],[69 (27JUN1985 12:00:00)-Water Temperature (C)]]*OO[[#This Row],[11]]/SUM(OO[11])</f>
        <v>1.8569514170138135E-2</v>
      </c>
      <c r="N110" s="10">
        <f>3/24*OO[[#This Row],[70 (27JUN1985 15:00:00)-Water Temperature (C)]]*OO[[#This Row],[12]]/SUM(OO[12])</f>
        <v>4.7577235844887137E-3</v>
      </c>
      <c r="O110" s="10">
        <f>3/24*OO[[#This Row],[71 (27JUN1985 18:00:00)-Water Temperature (C)]]*OO[[#This Row],[13]]/SUM(OO[13])</f>
        <v>9.3850226307456964E-4</v>
      </c>
      <c r="P110" s="10">
        <f>3/24*OO[[#This Row],[72 (27JUN1985 21:00:00)-Water Temperature (C)]]*OO[[#This Row],[14]]/SUM(OO[14])</f>
        <v>1.8550418511617553E-4</v>
      </c>
      <c r="Q110" s="10">
        <f>3/24*OO[[#This Row],[73 (28JUN1985 00:00:00)-Water Temperature (C)]]*OO[[#This Row],[15]]/SUM(OO[15])</f>
        <v>6.0128351830112405E-5</v>
      </c>
      <c r="R110" s="10">
        <f>3/24*OO[[#This Row],[74 (28JUN1985 03:00:00)-Water Temperature (C)]]*OO[[#This Row],[16]]/SUM(OO[16])</f>
        <v>3.7774423608199077E-5</v>
      </c>
      <c r="S110" s="10">
        <f>3/24*OO[[#This Row],[75 (28JUN1985 06:00:00)-Water Temperature (C)]]*OO[[#This Row],[17]]/SUM(OO[17])</f>
        <v>3.2787992235057928E-5</v>
      </c>
      <c r="T110" s="10">
        <f>3/24*OO[[#This Row],[76 (28JUN1985 09:00:00)-Water Temperature (C)]]*OO[[#This Row],[18]]/SUM(OO[18])</f>
        <v>3.4126354067742842E-5</v>
      </c>
      <c r="U110" s="10">
        <f>3/24*OO[[#This Row],[77 (28JUN1985 12:00:00)-Water Temperature (C)]]*OO[[#This Row],[19]]/SUM(OO[19])</f>
        <v>3.8282867352646056E-5</v>
      </c>
      <c r="V110" s="10">
        <f>3/24000000*OO[[#This Row],[78 (28JUN1985 15:00:00)-Water Temperature (C)]]*OO[[#This Row],[20]]</f>
        <v>4.1822652763125E-5</v>
      </c>
      <c r="W110" s="10">
        <f>3/24000000*OO[[#This Row],[79 (28JUN1985 18:00:00)-Water Temperature (C)]]*OO[[#This Row],[21]]</f>
        <v>4.2141106863250001E-5</v>
      </c>
      <c r="X110" s="10">
        <f>3/24000000*OO[[#This Row],[80 (28JUN1985 21:00:00)-Water Temperature (C)]]*OO[[#This Row],[22]]</f>
        <v>3.8514591422449999E-5</v>
      </c>
      <c r="Y110" s="10">
        <f>3/24000000*OO[[#This Row],[81 (29JUN1985 00:00:00)-Water Temperature (C)]]*OO[[#This Row],[23]]</f>
        <v>3.3379789580999995E-5</v>
      </c>
      <c r="Z110" s="10">
        <f>3/24000000*OO[[#This Row],[82 (29JUN1985 03:00:00)-Water Temperature (C)]]*OO[[#This Row],[24]]</f>
        <v>2.8840838428349997E-5</v>
      </c>
      <c r="AA110" s="10">
        <f>3/24000000*OO[[#This Row],[83 (29JUN1985 06:00:00)-Water Temperature (C)]]*OO[[#This Row],[25]]</f>
        <v>2.5492792620099999E-5</v>
      </c>
      <c r="AB110" s="10">
        <f>3/24000000*OO[[#This Row],[84 (29JUN1985 09:00:00)-Water Temperature (C)]]*OO[[#This Row],[26]]</f>
        <v>2.3461378388500001E-5</v>
      </c>
      <c r="AC110" s="10">
        <f>3/24000000*OO[[#This Row],[85 (29JUN1985 12:00:00)-Water Temperature (C)]]*OO[[#This Row],[27]]</f>
        <v>2.1607242781187496E-5</v>
      </c>
      <c r="AD110" s="10">
        <f>3/24000000*OO[[#This Row],[86 (29JUN1985 15:00:00)-Water Temperature (C)]]*OO[[#This Row],[28]]</f>
        <v>1.91227071666475E-5</v>
      </c>
      <c r="AE110" s="10">
        <f>3/24000000*OO[[#This Row],[88 (29JUN1985 21:00:00)-Water Temperature (C)]]*OO[[#This Row],[30]]</f>
        <v>1.3522226538E-5</v>
      </c>
      <c r="AF110" s="10">
        <f>3/24000000*OO[[#This Row],[88 (29JUN1985 21:00:00)-Water Temperature (C)]]*OO[[#This Row],[30]]</f>
        <v>1.3522226538E-5</v>
      </c>
      <c r="AG110" s="10">
        <f>3/24000000*OO[[#This Row],[89 (30JUN1985 00:00:00)-Water Temperature (C)]]*OO[[#This Row],[31]]</f>
        <v>1.1048623461095E-5</v>
      </c>
      <c r="AH110" s="10">
        <f>3/24000000*OO[[#This Row],[90 (30JUN1985 03:00:00)-Water Temperature (C)]]*OO[[#This Row],[32]]</f>
        <v>9.0920438894999991E-6</v>
      </c>
      <c r="AI110" s="10">
        <f>3/24000000*OO[[#This Row],[91 (30JUN1985 06:00:00)-Water Temperature (C)]]*OO[[#This Row],[33]]</f>
        <v>7.6741217738999996E-6</v>
      </c>
      <c r="AJ110" s="10">
        <f>3/24000000*OO[[#This Row],[92 (30JUN1985 09:00:00)-Water Temperature (C)]]*OO[[#This Row],[34]]</f>
        <v>6.7909710245625E-6</v>
      </c>
      <c r="AK110" s="10">
        <f>3/24000000*OO[[#This Row],[93 (30JUN1985 12:00:00)-Water Temperature (C)]]*OO[[#This Row],[35]]</f>
        <v>6.0087005235425001E-6</v>
      </c>
      <c r="AL110" s="10">
        <f>3/24000000*OO[[#This Row],[94 (30JUN1985 15:00:00)-Water Temperature (C)]]*OO[[#This Row],[36]]</f>
        <v>5.038869772722499E-6</v>
      </c>
      <c r="AM110" s="10">
        <f>3/24000000*OO[[#This Row],[95 (30JUN1985 18:00:00)-Water Temperature (C)]]*OO[[#This Row],[37]]</f>
        <v>3.9015679792649994E-6</v>
      </c>
      <c r="AN110" s="10">
        <f>3/24000000*OO[[#This Row],[96 (30JUN1985 21:00:00)-Water Temperature (C)]]*OO[[#This Row],[38]]</f>
        <v>2.8113083172499997E-6</v>
      </c>
      <c r="AO110" s="10">
        <f>3/24000000*OO[[#This Row],[97 (01JUL1985 00:00:00)-Water Temperature (C)]]*OO[[#This Row],[39]]</f>
        <v>2.0099683910349999E-6</v>
      </c>
      <c r="AP110" s="10">
        <f>3/24000000*OO[[#This Row],[98 (01JUL1985 03:00:00)-Water Temperature (C)]]*OO[[#This Row],[40]]</f>
        <v>1.517093476285E-6</v>
      </c>
      <c r="AQ110" s="10">
        <f>3/24000000*OO[[#This Row],[99 (01JUL1985 06:00:00)-Water Temperature (C)]]*OO[[#This Row],[41]]</f>
        <v>1.2512573780179998E-6</v>
      </c>
      <c r="AR110" s="10">
        <f>3/24000000*OO[[#This Row],[100 (01JUL1985 09:00:00)-Water Temperature (C)]]*OO[[#This Row],[42]]</f>
        <v>1.170469452199875E-6</v>
      </c>
      <c r="AS110" s="10">
        <f>3/24000000*OO[[#This Row],[101 (01JUL1985 12:00:00)-Water Temperature (C)]]*OO[[#This Row],[43]]</f>
        <v>1.1249500710899997E-6</v>
      </c>
      <c r="AT110" s="10">
        <f>3/24000000*OO[[#This Row],[102 (01JUL1985 15:00:00)-Water Temperature (C)]]*OO[[#This Row],[44]]</f>
        <v>1.0680818090595E-6</v>
      </c>
      <c r="AU110" s="10">
        <f>3/24000000*OO[[#This Row],[103 (01JUL1985 18:00:00)-Water Temperature (C)]]*OO[[#This Row],[45]]</f>
        <v>9.7704544979999989E-7</v>
      </c>
      <c r="AV110" s="10">
        <f>3/24000000*OO[[#This Row],[104 (01JUL1985 21:00:00)-Water Temperature (C)]]*OO[[#This Row],[46]]</f>
        <v>8.7633688216437504E-7</v>
      </c>
      <c r="AW110" s="10">
        <f>3/24000000*OO[[#This Row],[105 (02JUL1985 00:00:00)-Water Temperature (C)]]*OO[[#This Row],[47]]</f>
        <v>7.827739377237499E-7</v>
      </c>
      <c r="AX110" s="10">
        <f>3/24000000*OO[[#This Row],[106 (02JUL1985 03:00:00)-Water Temperature (C)]]*OO[[#This Row],[48]]</f>
        <v>7.0509339680162489E-7</v>
      </c>
      <c r="AY110" s="10">
        <f>3/24000000*OO[[#This Row],[107 (02JUL1985 06:00:00)-Water Temperature (C)]]*OO[[#This Row],[49]]</f>
        <v>6.51568831455E-7</v>
      </c>
      <c r="AZ110" s="10">
        <f>3/24000000*OO[[#This Row],[108 (02JUL1985 09:00:00)-Water Temperature (C)]]*OO[[#This Row],[50]]</f>
        <v>6.5580308502975002E-7</v>
      </c>
      <c r="BA110" s="10">
        <f>3/24000000*OO[[#This Row],[109 (02JUL1985 12:00:00)-Water Temperature (C)]]*OO[[#This Row],[51]]</f>
        <v>6.7740029201824993E-7</v>
      </c>
      <c r="BB110" s="10">
        <f>3/24000000*OO[[#This Row],[110 (02JUL1985 15:00:00)-Water Temperature (C)]]*OO[[#This Row],[52]]</f>
        <v>7.0061016320662493E-7</v>
      </c>
      <c r="BC110" s="10">
        <f>3/24000000*OO[[#This Row],[111 (02JUL1985 18:00:00)-Water Temperature (C)]]*OO[[#This Row],[53]]</f>
        <v>7.0765169534437514E-7</v>
      </c>
      <c r="BD110" s="10">
        <f>3/24000000*OO[[#This Row],[112 (02JUL1985 21:00:00)-Water Temperature (C)]]*OO[[#This Row],[54]]</f>
        <v>6.8296052588212501E-7</v>
      </c>
      <c r="BE110" s="10">
        <f>3/24000000*OO[[#This Row],[113 (03JUL1985 00:00:00)-Water Temperature (C)]]*OO[[#This Row],[55]]</f>
        <v>6.2857250438850003E-7</v>
      </c>
      <c r="BF110" s="10">
        <f>3/24000000*OO[[#This Row],[114 (03JUL1985 03:00:00)-Water Temperature (C)]]*OO[[#This Row],[56]]</f>
        <v>5.7254915490299994E-7</v>
      </c>
      <c r="BG110" s="10">
        <f>3/24000000*OO[[#This Row],[115 (03JUL1985 06:00:00)-Water Temperature (C)]]*OO[[#This Row],[57]]</f>
        <v>5.3173890339949993E-7</v>
      </c>
      <c r="BH110" s="10">
        <f>3/24000000*OO[[#This Row],[116 (03JUL1985 09:00:00)-Water Temperature (C)]]*OO[[#This Row],[58]]</f>
        <v>5.3578717772449998E-7</v>
      </c>
      <c r="BI110" s="10">
        <f>3/24000000*OO[[#This Row],[117 (03JUL1985 12:00:00)-Water Temperature (C)]]*OO[[#This Row],[59]]</f>
        <v>5.5819219577999989E-7</v>
      </c>
      <c r="BJ110" s="10">
        <f>3/24000000*OO[[#This Row],[118 (03JUL1985 15:00:00)-Water Temperature (C)]]*OO[[#This Row],[60]]</f>
        <v>5.735558015461251E-7</v>
      </c>
      <c r="BK110" s="10">
        <f>3/24000000*OO[[#This Row],[119 (03JUL1985 18:00:00)-Water Temperature (C)]]*OO[[#This Row],[61]]</f>
        <v>5.6878569380250002E-7</v>
      </c>
      <c r="BL110" s="10">
        <f>3/24000000*OO[[#This Row],[120 (03JUL1985 21:00:00)-Water Temperature (C)]]*OO[[#This Row],[62]]</f>
        <v>5.3287561989337495E-7</v>
      </c>
      <c r="BM110" s="10">
        <f>3/24000000*OO[[#This Row],[121 (04JUL1985 00:00:00)-Water Temperature (C)]]*OO[[#This Row],[63]]</f>
        <v>4.8280200529487507E-7</v>
      </c>
      <c r="BN110" s="10">
        <f>3/24000000*OO[[#This Row],[122 (04JUL1985 03:00:00)-Water Temperature (C)]]*OO[[#This Row],[64]]</f>
        <v>4.3779591824099996E-7</v>
      </c>
      <c r="BO110" s="10">
        <f>3/24000000*OO[[#This Row],[123 (04JUL1985 06:00:00)-Water Temperature (C)]]*OO[[#This Row],[65]]</f>
        <v>4.0658547804862498E-7</v>
      </c>
      <c r="BP110" s="10">
        <f>3/24000000*OO[[#This Row],[124 (04JUL1985 09:00:00)-Water Temperature (C)]]*OO[[#This Row],[66]]</f>
        <v>3.9901157226125001E-7</v>
      </c>
      <c r="BQ110" s="10">
        <f>3/24000000*OO[[#This Row],[125 (04JUL1985 12:00:00)-Water Temperature (C)]]*OO[[#This Row],[67]]</f>
        <v>3.9397232384999993E-7</v>
      </c>
      <c r="BR110" s="10">
        <f>3/24000000*OO[[#This Row],[126 (04JUL1985 15:00:00)-Water Temperature (C)]]*OO[[#This Row],[68]]</f>
        <v>3.9178141302562499E-7</v>
      </c>
      <c r="BS110" s="10">
        <f>3/24000000*OO[[#This Row],[127 (04JUL1985 18:00:00)-Water Temperature (C)]]*OO[[#This Row],[69]]</f>
        <v>3.763875349475E-7</v>
      </c>
      <c r="BT110" s="10">
        <f>3/24000000*OO[[#This Row],[128 (04JUL1985 21:00:00)-Water Temperature (C)]]*OO[[#This Row],[70]]</f>
        <v>3.5102017564899996E-7</v>
      </c>
      <c r="BU110" s="10">
        <f>3/24000000*OO[[#This Row],[129 (05JUL1985 00:00:00)-Water Temperature (C)]]*OO[[#This Row],[71]]</f>
        <v>3.2229657696999999E-7</v>
      </c>
      <c r="BV110" s="10">
        <f>3/24000000*OO[[#This Row],[130 (05JUL1985 03:00:00)-Water Temperature (C)]]*OO[[#This Row],[72]]</f>
        <v>2.9508146970250001E-7</v>
      </c>
      <c r="BW110" s="10">
        <f>3/24000000*OO[[#This Row],[131 (05JUL1985 06:00:00)-Water Temperature (C)]]*OO[[#This Row],[73]]</f>
        <v>2.7244870044799999E-7</v>
      </c>
      <c r="BX110" s="10">
        <f>3/24000000*OO[[#This Row],[132 (05JUL1985 09:00:00)-Water Temperature (C)]]*OO[[#This Row],[74]]</f>
        <v>2.6572935241124997E-7</v>
      </c>
      <c r="BY110" s="10">
        <f>3/24000000*OO[[#This Row],[133 (05JUL1985 12:00:00)-Water Temperature (C)]]*OO[[#This Row],[75]]</f>
        <v>2.6049977823224995E-7</v>
      </c>
      <c r="BZ110" s="10">
        <f>3/24000000*OO[[#This Row],[134 (05JUL1985 15:00:00)-Water Temperature (C)]]*OO[[#This Row],[76]]</f>
        <v>2.5821403015837498E-7</v>
      </c>
      <c r="CA110" s="10">
        <f>3/24000000*OO[[#This Row],[135 (05JUL1985 18:00:00)-Water Temperature (C)]]*OO[[#This Row],[77]]</f>
        <v>2.5320348950874998E-7</v>
      </c>
      <c r="CB110" s="10">
        <f>3/24000000*OO[[#This Row],[136 (05JUL1985 21:00:00)-Water Temperature (C)]]*OO[[#This Row],[78]]</f>
        <v>2.4158774667362504E-7</v>
      </c>
      <c r="CC110" s="10">
        <f>3/24000000*OO[[#This Row],[137 (06JUL1985 00:00:00)-Water Temperature (C)]]*OO[[#This Row],[79]]</f>
        <v>2.2378832626149999E-7</v>
      </c>
      <c r="CD110" s="10">
        <f>3/24000000*OO[[#This Row],[138 (06JUL1985 03:00:00)-Water Temperature (C)]]*OO[[#This Row],[80]]</f>
        <v>2.0572534263749999E-7</v>
      </c>
      <c r="CE110" s="10">
        <f>3/24000000*OO[[#This Row],[139 (06JUL1985 06:00:00)-Water Temperature (C)]]*OO[[#This Row],[81]]</f>
        <v>1.9520181497099999E-7</v>
      </c>
      <c r="CF110" s="10">
        <f>3/24000000*OO[[#This Row],[140 (06JUL1985 09:00:00)-Water Temperature (C)]]*OO[[#This Row],[82]]</f>
        <v>2.03356988303875E-7</v>
      </c>
      <c r="CG110" s="10">
        <f>3/24000000*OO[[#This Row],[141 (06JUL1985 12:00:00)-Water Temperature (C)]]*OO[[#This Row],[83]]</f>
        <v>2.1513389459725001E-7</v>
      </c>
      <c r="CH110" s="10">
        <f>3/24000000*OO[[#This Row],[142 (06JUL1985 15:00:00)-Water Temperature (C)]]*OO[[#This Row],[84]]</f>
        <v>2.2618150998549999E-7</v>
      </c>
      <c r="CI110" s="10">
        <f>3/24000000*OO[[#This Row],[143 (06JUL1985 18:00:00)-Water Temperature (C)]]*OO[[#This Row],[85]]</f>
        <v>2.3333512465325001E-7</v>
      </c>
      <c r="CJ110" s="10">
        <f>3/24000000*OO[[#This Row],[144 (06JUL1985 21:00:00)-Water Temperature (C)]]*OO[[#This Row],[86]]</f>
        <v>2.2945372768224997E-7</v>
      </c>
      <c r="CK110" s="10">
        <f>3/24000000*OO[[#This Row],[145 (07JUL1985 00:00:00)-Water Temperature (C)]]*OO[[#This Row],[87]]</f>
        <v>2.14366109515375E-7</v>
      </c>
      <c r="CL110" s="10">
        <f>3/24000000*OO[[#This Row],[146 (07JUL1985 03:00:00)-Water Temperature (C)]]*OO[[#This Row],[88]]</f>
        <v>1.9857851656889995E-7</v>
      </c>
      <c r="CM110" s="10">
        <f>3/24000000*OO[[#This Row],[147 (07JUL1985 06:00:00)-Water Temperature (C)]]*OO[[#This Row],[89]]</f>
        <v>1.8858018538266251E-7</v>
      </c>
      <c r="CN110" s="10">
        <f>3/24000000*OO[[#This Row],[148 (07JUL1985 09:00:00)-Water Temperature (C)]]*OO[[#This Row],[90]]</f>
        <v>1.9381647627800002E-7</v>
      </c>
      <c r="CO110" s="10">
        <f>3/24000000*OO[[#This Row],[149 (07JUL1985 12:00:00)-Water Temperature (C)]]*OO[[#This Row],[91]]</f>
        <v>2.0024047493119999E-7</v>
      </c>
      <c r="CP110" s="10">
        <f>3/24000000*OO[[#This Row],[150 (07JUL1985 15:00:00)-Water Temperature (C)]]*OO[[#This Row],[92]]</f>
        <v>2.0052134599372498E-7</v>
      </c>
      <c r="CQ110" s="10">
        <f>3/24000000*OO[[#This Row],[151 (07JUL1985 18:00:00)-Water Temperature (C)]]*OO[[#This Row],[93]]</f>
        <v>1.9412260705548749E-7</v>
      </c>
      <c r="CR110" s="10">
        <f>3/24000000*OO[[#This Row],[152 (07JUL1985 21:00:00)-Water Temperature (C)]]*OO[[#This Row],[94]]</f>
        <v>1.7981061051499999E-7</v>
      </c>
      <c r="CS110" s="10">
        <f>3/24000000*OO[[#This Row],[153 (08JUL1985 00:00:00)-Water Temperature (C)]]*OO[[#This Row],[95]]</f>
        <v>1.6304852602432498E-7</v>
      </c>
      <c r="CT110" s="10">
        <f>3/24000000*OO[[#This Row],[154 (08JUL1985 03:00:00)-Water Temperature (C)]]*OO[[#This Row],[96]]</f>
        <v>1.4814968075652498E-7</v>
      </c>
      <c r="CU110" s="10">
        <f>3/24000000*OO[[#This Row],[155 (08JUL1985 06:00:00)-Water Temperature (C)]]*OO[[#This Row],[97]]</f>
        <v>1.3739317992974998E-7</v>
      </c>
      <c r="CV110" s="10">
        <f>3/24000000*OO[[#This Row],[156 (08JUL1985 09:00:00)-Water Temperature (C)]]*OO[[#This Row],[98]]</f>
        <v>1.3233163130250001E-7</v>
      </c>
      <c r="CW110" s="10">
        <f>3/24000000*OO[[#This Row],[157 (08JUL1985 12:00:00)-Water Temperature (C)]]*OO[[#This Row],[99]]</f>
        <v>1.3606010076408749E-7</v>
      </c>
    </row>
    <row r="111" spans="1:101" x14ac:dyDescent="0.35">
      <c r="A111" t="s">
        <v>116</v>
      </c>
      <c r="B111">
        <v>807.2903</v>
      </c>
      <c r="C111" s="10">
        <f>3/24*OO[[#This Row],[59 (26JUN1985 06:00:00)-Water Temperature (C)]]*OO[[#This Row],[1]]/SUM(OO[1])</f>
        <v>0</v>
      </c>
      <c r="D111" s="10">
        <f>3/24*OO[[#This Row],[60 (26JUN1985 09:00:00)-Water Temperature (C)]]*OO[[#This Row],[2]]/SUM(OO[2])</f>
        <v>5.9594321189791547E-42</v>
      </c>
      <c r="E111" s="10">
        <f>3/24*OO[[#This Row],[61 (26JUN1985 12:00:00)-Water Temperature (C)]]*OO[[#This Row],[3]]/SUM(OO[3])</f>
        <v>6.2548079924379117E-29</v>
      </c>
      <c r="F111" s="10">
        <f>3/24*OO[[#This Row],[62 (26JUN1985 15:00:00)-Water Temperature (C)]]*OO[[#This Row],[4]]/SUM(OO[4])</f>
        <v>8.9607786385461214E-18</v>
      </c>
      <c r="G111" s="10">
        <f>3/24*OO[[#This Row],[63 (26JUN1985 18:00:00)-Water Temperature (C)]]*OO[[#This Row],[5]]/SUM(OO[5])</f>
        <v>1.3206527269132594E-8</v>
      </c>
      <c r="H111" s="10">
        <f>3/24*OO[[#This Row],[64 (26JUN1985 21:00:00)-Water Temperature (C)]]*OO[[#This Row],[6]]/SUM(OO[6])</f>
        <v>5.3903021105803732E-5</v>
      </c>
      <c r="I111" s="10">
        <f>3/24*OO[[#This Row],[65 (27JUN1985 00:00:00)-Water Temperature (C)]]*OO[[#This Row],[7]]/SUM(OO[7])</f>
        <v>3.2977406246254594E-3</v>
      </c>
      <c r="J111" s="10">
        <f>3/24*OO[[#This Row],[66 (27JUN1985 03:00:00)-Water Temperature (C)]]*OO[[#This Row],[8]]/SUM(OO[8])</f>
        <v>2.433990953618588E-2</v>
      </c>
      <c r="K111" s="10">
        <f>3/24*OO[[#This Row],[67 (27JUN1985 06:00:00)-Water Temperature (C)]]*OO[[#This Row],[9]]/SUM(OO[9])</f>
        <v>4.7280659195170653E-2</v>
      </c>
      <c r="L111" s="10">
        <f>3/24*OO[[#This Row],[68 (27JUN1985 09:00:00)-Water Temperature (C)]]*OO[[#This Row],[10]]/SUM(OO[10])</f>
        <v>3.6908023438898471E-2</v>
      </c>
      <c r="M111" s="10">
        <f>3/24*OO[[#This Row],[69 (27JUN1985 12:00:00)-Water Temperature (C)]]*OO[[#This Row],[11]]/SUM(OO[11])</f>
        <v>1.5692534689210631E-2</v>
      </c>
      <c r="N111" s="10">
        <f>3/24*OO[[#This Row],[70 (27JUN1985 15:00:00)-Water Temperature (C)]]*OO[[#This Row],[12]]/SUM(OO[12])</f>
        <v>4.1934349100867354E-3</v>
      </c>
      <c r="O111" s="10">
        <f>3/24*OO[[#This Row],[71 (27JUN1985 18:00:00)-Water Temperature (C)]]*OO[[#This Row],[13]]/SUM(OO[13])</f>
        <v>8.4683518803886811E-4</v>
      </c>
      <c r="P111" s="10">
        <f>3/24*OO[[#This Row],[72 (27JUN1985 21:00:00)-Water Temperature (C)]]*OO[[#This Row],[14]]/SUM(OO[14])</f>
        <v>1.639519356928334E-4</v>
      </c>
      <c r="Q111" s="10">
        <f>3/24*OO[[#This Row],[73 (28JUN1985 00:00:00)-Water Temperature (C)]]*OO[[#This Row],[15]]/SUM(OO[15])</f>
        <v>4.8899816670220423E-5</v>
      </c>
      <c r="R111" s="10">
        <f>3/24*OO[[#This Row],[74 (28JUN1985 03:00:00)-Water Temperature (C)]]*OO[[#This Row],[16]]/SUM(OO[16])</f>
        <v>2.888730669602224E-5</v>
      </c>
      <c r="S111" s="10">
        <f>3/24*OO[[#This Row],[75 (28JUN1985 06:00:00)-Water Temperature (C)]]*OO[[#This Row],[17]]/SUM(OO[17])</f>
        <v>2.4458138628367685E-5</v>
      </c>
      <c r="T111" s="10">
        <f>3/24*OO[[#This Row],[76 (28JUN1985 09:00:00)-Water Temperature (C)]]*OO[[#This Row],[18]]/SUM(OO[18])</f>
        <v>2.5115252452581842E-5</v>
      </c>
      <c r="U111" s="10">
        <f>3/24*OO[[#This Row],[77 (28JUN1985 12:00:00)-Water Temperature (C)]]*OO[[#This Row],[19]]/SUM(OO[19])</f>
        <v>2.8096924813894028E-5</v>
      </c>
      <c r="V111" s="10">
        <f>3/24000000*OO[[#This Row],[78 (28JUN1985 15:00:00)-Water Temperature (C)]]*OO[[#This Row],[20]]</f>
        <v>3.088345907495E-5</v>
      </c>
      <c r="W111" s="10">
        <f>3/24000000*OO[[#This Row],[79 (28JUN1985 18:00:00)-Water Temperature (C)]]*OO[[#This Row],[21]]</f>
        <v>3.135221268225E-5</v>
      </c>
      <c r="X111" s="10">
        <f>3/24000000*OO[[#This Row],[80 (28JUN1985 21:00:00)-Water Temperature (C)]]*OO[[#This Row],[22]]</f>
        <v>2.8815726285075E-5</v>
      </c>
      <c r="Y111" s="10">
        <f>3/24000000*OO[[#This Row],[81 (29JUN1985 00:00:00)-Water Temperature (C)]]*OO[[#This Row],[23]]</f>
        <v>2.5018252564762497E-5</v>
      </c>
      <c r="Z111" s="10">
        <f>3/24000000*OO[[#This Row],[82 (29JUN1985 03:00:00)-Water Temperature (C)]]*OO[[#This Row],[24]]</f>
        <v>2.1581275134299999E-5</v>
      </c>
      <c r="AA111" s="10">
        <f>3/24000000*OO[[#This Row],[83 (29JUN1985 06:00:00)-Water Temperature (C)]]*OO[[#This Row],[25]]</f>
        <v>1.9027130748449996E-5</v>
      </c>
      <c r="AB111" s="10">
        <f>3/24000000*OO[[#This Row],[84 (29JUN1985 09:00:00)-Water Temperature (C)]]*OO[[#This Row],[26]]</f>
        <v>1.7514669088137497E-5</v>
      </c>
      <c r="AC111" s="10">
        <f>3/24000000*OO[[#This Row],[85 (29JUN1985 12:00:00)-Water Temperature (C)]]*OO[[#This Row],[27]]</f>
        <v>1.6157375762307501E-5</v>
      </c>
      <c r="AD111" s="10">
        <f>3/24000000*OO[[#This Row],[86 (29JUN1985 15:00:00)-Water Temperature (C)]]*OO[[#This Row],[28]]</f>
        <v>1.4333894161593751E-5</v>
      </c>
      <c r="AE111" s="10">
        <f>3/24000000*OO[[#This Row],[88 (29JUN1985 21:00:00)-Water Temperature (C)]]*OO[[#This Row],[30]]</f>
        <v>1.0157357074040001E-5</v>
      </c>
      <c r="AF111" s="10">
        <f>3/24000000*OO[[#This Row],[88 (29JUN1985 21:00:00)-Water Temperature (C)]]*OO[[#This Row],[30]]</f>
        <v>1.0157357074040001E-5</v>
      </c>
      <c r="AG111" s="10">
        <f>3/24000000*OO[[#This Row],[89 (30JUN1985 00:00:00)-Water Temperature (C)]]*OO[[#This Row],[31]]</f>
        <v>8.2868490329062499E-6</v>
      </c>
      <c r="AH111" s="10">
        <f>3/24000000*OO[[#This Row],[90 (30JUN1985 03:00:00)-Water Temperature (C)]]*OO[[#This Row],[32]]</f>
        <v>6.8057038988750006E-6</v>
      </c>
      <c r="AI111" s="10">
        <f>3/24000000*OO[[#This Row],[91 (30JUN1985 06:00:00)-Water Temperature (C)]]*OO[[#This Row],[33]]</f>
        <v>5.7260675364925006E-6</v>
      </c>
      <c r="AJ111" s="10">
        <f>3/24000000*OO[[#This Row],[92 (30JUN1985 09:00:00)-Water Temperature (C)]]*OO[[#This Row],[34]]</f>
        <v>5.0633102317699994E-6</v>
      </c>
      <c r="AK111" s="10">
        <f>3/24000000*OO[[#This Row],[93 (30JUN1985 12:00:00)-Water Temperature (C)]]*OO[[#This Row],[35]]</f>
        <v>4.5028167668437502E-6</v>
      </c>
      <c r="AL111" s="10">
        <f>3/24000000*OO[[#This Row],[94 (30JUN1985 15:00:00)-Water Temperature (C)]]*OO[[#This Row],[36]]</f>
        <v>3.8071395782999993E-6</v>
      </c>
      <c r="AM111" s="10">
        <f>3/24000000*OO[[#This Row],[95 (30JUN1985 18:00:00)-Water Temperature (C)]]*OO[[#This Row],[37]]</f>
        <v>2.9672949107899996E-6</v>
      </c>
      <c r="AN111" s="10">
        <f>3/24000000*OO[[#This Row],[96 (30JUN1985 21:00:00)-Water Temperature (C)]]*OO[[#This Row],[38]]</f>
        <v>2.1425553541649996E-6</v>
      </c>
      <c r="AO111" s="10">
        <f>3/24000000*OO[[#This Row],[97 (01JUL1985 00:00:00)-Water Temperature (C)]]*OO[[#This Row],[39]]</f>
        <v>1.5261733992655E-6</v>
      </c>
      <c r="AP111" s="10">
        <f>3/24000000*OO[[#This Row],[98 (01JUL1985 03:00:00)-Water Temperature (C)]]*OO[[#This Row],[40]]</f>
        <v>1.142066020955E-6</v>
      </c>
      <c r="AQ111" s="10">
        <f>3/24000000*OO[[#This Row],[99 (01JUL1985 06:00:00)-Water Temperature (C)]]*OO[[#This Row],[41]]</f>
        <v>9.3381153909E-7</v>
      </c>
      <c r="AR111" s="10">
        <f>3/24000000*OO[[#This Row],[100 (01JUL1985 09:00:00)-Water Temperature (C)]]*OO[[#This Row],[42]]</f>
        <v>8.6832545794799994E-7</v>
      </c>
      <c r="AS111" s="10">
        <f>3/24000000*OO[[#This Row],[101 (01JUL1985 12:00:00)-Water Temperature (C)]]*OO[[#This Row],[43]]</f>
        <v>8.3282947573212507E-7</v>
      </c>
      <c r="AT111" s="10">
        <f>3/24000000*OO[[#This Row],[102 (01JUL1985 15:00:00)-Water Temperature (C)]]*OO[[#This Row],[44]]</f>
        <v>7.913735406403748E-7</v>
      </c>
      <c r="AU111" s="10">
        <f>3/24000000*OO[[#This Row],[103 (01JUL1985 18:00:00)-Water Temperature (C)]]*OO[[#This Row],[45]]</f>
        <v>7.2518156870699999E-7</v>
      </c>
      <c r="AV111" s="10">
        <f>3/24000000*OO[[#This Row],[104 (01JUL1985 21:00:00)-Water Temperature (C)]]*OO[[#This Row],[46]]</f>
        <v>6.4976650733887497E-7</v>
      </c>
      <c r="AW111" s="10">
        <f>3/24000000*OO[[#This Row],[105 (02JUL1985 00:00:00)-Water Temperature (C)]]*OO[[#This Row],[47]]</f>
        <v>5.7964263058799998E-7</v>
      </c>
      <c r="AX111" s="10">
        <f>3/24000000*OO[[#This Row],[106 (02JUL1985 03:00:00)-Water Temperature (C)]]*OO[[#This Row],[48]]</f>
        <v>5.2145244115937493E-7</v>
      </c>
      <c r="AY111" s="10">
        <f>3/24000000*OO[[#This Row],[107 (02JUL1985 06:00:00)-Water Temperature (C)]]*OO[[#This Row],[49]]</f>
        <v>4.8125518336349996E-7</v>
      </c>
      <c r="AZ111" s="10">
        <f>3/24000000*OO[[#This Row],[108 (02JUL1985 09:00:00)-Water Temperature (C)]]*OO[[#This Row],[50]]</f>
        <v>4.8288166439900011E-7</v>
      </c>
      <c r="BA111" s="10">
        <f>3/24000000*OO[[#This Row],[109 (02JUL1985 12:00:00)-Water Temperature (C)]]*OO[[#This Row],[51]]</f>
        <v>4.9761538996862498E-7</v>
      </c>
      <c r="BB111" s="10">
        <f>3/24000000*OO[[#This Row],[110 (02JUL1985 15:00:00)-Water Temperature (C)]]*OO[[#This Row],[52]]</f>
        <v>5.1475321876000005E-7</v>
      </c>
      <c r="BC111" s="10">
        <f>3/24000000*OO[[#This Row],[111 (02JUL1985 18:00:00)-Water Temperature (C)]]*OO[[#This Row],[53]]</f>
        <v>5.2124056782874992E-7</v>
      </c>
      <c r="BD111" s="10">
        <f>3/24000000*OO[[#This Row],[112 (02JUL1985 21:00:00)-Water Temperature (C)]]*OO[[#This Row],[54]]</f>
        <v>5.038136195662499E-7</v>
      </c>
      <c r="BE111" s="10">
        <f>3/24000000*OO[[#This Row],[113 (03JUL1985 00:00:00)-Water Temperature (C)]]*OO[[#This Row],[55]]</f>
        <v>4.6441231305975001E-7</v>
      </c>
      <c r="BF111" s="10">
        <f>3/24000000*OO[[#This Row],[114 (03JUL1985 03:00:00)-Water Temperature (C)]]*OO[[#This Row],[56]]</f>
        <v>4.2309372587999992E-7</v>
      </c>
      <c r="BG111" s="10">
        <f>3/24000000*OO[[#This Row],[115 (03JUL1985 06:00:00)-Water Temperature (C)]]*OO[[#This Row],[57]]</f>
        <v>3.9207291896500001E-7</v>
      </c>
      <c r="BH111" s="10">
        <f>3/24000000*OO[[#This Row],[116 (03JUL1985 09:00:00)-Water Temperature (C)]]*OO[[#This Row],[58]]</f>
        <v>3.9407033166924996E-7</v>
      </c>
      <c r="BI111" s="10">
        <f>3/24000000*OO[[#This Row],[117 (03JUL1985 12:00:00)-Water Temperature (C)]]*OO[[#This Row],[59]]</f>
        <v>4.1027995221825009E-7</v>
      </c>
      <c r="BJ111" s="10">
        <f>3/24000000*OO[[#This Row],[118 (03JUL1985 15:00:00)-Water Temperature (C)]]*OO[[#This Row],[60]]</f>
        <v>4.2221789774437496E-7</v>
      </c>
      <c r="BK111" s="10">
        <f>3/24000000*OO[[#This Row],[119 (03JUL1985 18:00:00)-Water Temperature (C)]]*OO[[#This Row],[61]]</f>
        <v>4.1998983141124997E-7</v>
      </c>
      <c r="BL111" s="10">
        <f>3/24000000*OO[[#This Row],[120 (03JUL1985 21:00:00)-Water Temperature (C)]]*OO[[#This Row],[62]]</f>
        <v>3.9418252969199999E-7</v>
      </c>
      <c r="BM111" s="10">
        <f>3/24000000*OO[[#This Row],[121 (04JUL1985 00:00:00)-Water Temperature (C)]]*OO[[#This Row],[63]]</f>
        <v>3.5732197218375001E-7</v>
      </c>
      <c r="BN111" s="10">
        <f>3/24000000*OO[[#This Row],[122 (04JUL1985 03:00:00)-Water Temperature (C)]]*OO[[#This Row],[64]]</f>
        <v>3.2377299783349997E-7</v>
      </c>
      <c r="BO111" s="10">
        <f>3/24000000*OO[[#This Row],[123 (04JUL1985 06:00:00)-Water Temperature (C)]]*OO[[#This Row],[65]]</f>
        <v>2.9997582952499994E-7</v>
      </c>
      <c r="BP111" s="10">
        <f>3/24000000*OO[[#This Row],[124 (04JUL1985 09:00:00)-Water Temperature (C)]]*OO[[#This Row],[66]]</f>
        <v>2.9379490755999995E-7</v>
      </c>
      <c r="BQ111" s="10">
        <f>3/24000000*OO[[#This Row],[125 (04JUL1985 12:00:00)-Water Temperature (C)]]*OO[[#This Row],[67]]</f>
        <v>2.8994939868599998E-7</v>
      </c>
      <c r="BR111" s="10">
        <f>3/24000000*OO[[#This Row],[126 (04JUL1985 15:00:00)-Water Temperature (C)]]*OO[[#This Row],[68]]</f>
        <v>2.8839507177949999E-7</v>
      </c>
      <c r="BS111" s="10">
        <f>3/24000000*OO[[#This Row],[127 (04JUL1985 18:00:00)-Water Temperature (C)]]*OO[[#This Row],[69]]</f>
        <v>2.7757936078124997E-7</v>
      </c>
      <c r="BT111" s="10">
        <f>3/24000000*OO[[#This Row],[128 (04JUL1985 21:00:00)-Water Temperature (C)]]*OO[[#This Row],[70]]</f>
        <v>2.5918371393824997E-7</v>
      </c>
      <c r="BU111" s="10">
        <f>3/24000000*OO[[#This Row],[129 (05JUL1985 00:00:00)-Water Temperature (C)]]*OO[[#This Row],[71]]</f>
        <v>2.3833460235325002E-7</v>
      </c>
      <c r="BV111" s="10">
        <f>3/24000000*OO[[#This Row],[130 (05JUL1985 03:00:00)-Water Temperature (C)]]*OO[[#This Row],[72]]</f>
        <v>2.1814670837824997E-7</v>
      </c>
      <c r="BW111" s="10">
        <f>3/24000000*OO[[#This Row],[131 (05JUL1985 06:00:00)-Water Temperature (C)]]*OO[[#This Row],[73]]</f>
        <v>2.0130632177962497E-7</v>
      </c>
      <c r="BX111" s="10">
        <f>3/24000000*OO[[#This Row],[132 (05JUL1985 09:00:00)-Water Temperature (C)]]*OO[[#This Row],[74]]</f>
        <v>1.9605704939624997E-7</v>
      </c>
      <c r="BY111" s="10">
        <f>3/24000000*OO[[#This Row],[133 (05JUL1985 12:00:00)-Water Temperature (C)]]*OO[[#This Row],[75]]</f>
        <v>1.9190026100024999E-7</v>
      </c>
      <c r="BZ111" s="10">
        <f>3/24000000*OO[[#This Row],[134 (05JUL1985 15:00:00)-Water Temperature (C)]]*OO[[#This Row],[76]]</f>
        <v>1.90149742721925E-7</v>
      </c>
      <c r="CA111" s="10">
        <f>3/24000000*OO[[#This Row],[135 (05JUL1985 18:00:00)-Water Temperature (C)]]*OO[[#This Row],[77]]</f>
        <v>1.8679248988768751E-7</v>
      </c>
      <c r="CB111" s="10">
        <f>3/24000000*OO[[#This Row],[136 (05JUL1985 21:00:00)-Water Temperature (C)]]*OO[[#This Row],[78]]</f>
        <v>1.7813119891994999E-7</v>
      </c>
      <c r="CC111" s="10">
        <f>3/24000000*OO[[#This Row],[137 (06JUL1985 00:00:00)-Water Temperature (C)]]*OO[[#This Row],[79]]</f>
        <v>1.6522018935284999E-7</v>
      </c>
      <c r="CD111" s="10">
        <f>3/24000000*OO[[#This Row],[138 (06JUL1985 03:00:00)-Water Temperature (C)]]*OO[[#This Row],[80]]</f>
        <v>1.5184804445299999E-7</v>
      </c>
      <c r="CE111" s="10">
        <f>3/24000000*OO[[#This Row],[139 (06JUL1985 06:00:00)-Water Temperature (C)]]*OO[[#This Row],[81]]</f>
        <v>1.437821795031625E-7</v>
      </c>
      <c r="CF111" s="10">
        <f>3/24000000*OO[[#This Row],[140 (06JUL1985 09:00:00)-Water Temperature (C)]]*OO[[#This Row],[82]]</f>
        <v>1.4932687777586249E-7</v>
      </c>
      <c r="CG111" s="10">
        <f>3/24000000*OO[[#This Row],[141 (06JUL1985 12:00:00)-Water Temperature (C)]]*OO[[#This Row],[83]]</f>
        <v>1.57706541708075E-7</v>
      </c>
      <c r="CH111" s="10">
        <f>3/24000000*OO[[#This Row],[142 (06JUL1985 15:00:00)-Water Temperature (C)]]*OO[[#This Row],[84]]</f>
        <v>1.6606785193464997E-7</v>
      </c>
      <c r="CI111" s="10">
        <f>3/24000000*OO[[#This Row],[143 (06JUL1985 18:00:00)-Water Temperature (C)]]*OO[[#This Row],[85]]</f>
        <v>1.7171496258275001E-7</v>
      </c>
      <c r="CJ111" s="10">
        <f>3/24000000*OO[[#This Row],[144 (06JUL1985 21:00:00)-Water Temperature (C)]]*OO[[#This Row],[86]]</f>
        <v>1.6888758800262499E-7</v>
      </c>
      <c r="CK111" s="10">
        <f>3/24000000*OO[[#This Row],[145 (07JUL1985 00:00:00)-Water Temperature (C)]]*OO[[#This Row],[87]]</f>
        <v>1.5804514181254999E-7</v>
      </c>
      <c r="CL111" s="10">
        <f>3/24000000*OO[[#This Row],[146 (07JUL1985 03:00:00)-Water Temperature (C)]]*OO[[#This Row],[88]]</f>
        <v>1.4644875278205E-7</v>
      </c>
      <c r="CM111" s="10">
        <f>3/24000000*OO[[#This Row],[147 (07JUL1985 06:00:00)-Water Temperature (C)]]*OO[[#This Row],[89]]</f>
        <v>1.3874227122469999E-7</v>
      </c>
      <c r="CN111" s="10">
        <f>3/24000000*OO[[#This Row],[148 (07JUL1985 09:00:00)-Water Temperature (C)]]*OO[[#This Row],[90]]</f>
        <v>1.4236403577296249E-7</v>
      </c>
      <c r="CO111" s="10">
        <f>3/24000000*OO[[#This Row],[149 (07JUL1985 12:00:00)-Water Temperature (C)]]*OO[[#This Row],[91]]</f>
        <v>1.4723333848247498E-7</v>
      </c>
      <c r="CP111" s="10">
        <f>3/24000000*OO[[#This Row],[150 (07JUL1985 15:00:00)-Water Temperature (C)]]*OO[[#This Row],[92]]</f>
        <v>1.4792979415999999E-7</v>
      </c>
      <c r="CQ111" s="10">
        <f>3/24000000*OO[[#This Row],[151 (07JUL1985 18:00:00)-Water Temperature (C)]]*OO[[#This Row],[93]]</f>
        <v>1.4358199863192497E-7</v>
      </c>
      <c r="CR111" s="10">
        <f>3/24000000*OO[[#This Row],[152 (07JUL1985 21:00:00)-Water Temperature (C)]]*OO[[#This Row],[94]]</f>
        <v>1.3304179741659999E-7</v>
      </c>
      <c r="CS111" s="10">
        <f>3/24000000*OO[[#This Row],[153 (08JUL1985 00:00:00)-Water Temperature (C)]]*OO[[#This Row],[95]]</f>
        <v>1.2062591585549999E-7</v>
      </c>
      <c r="CT111" s="10">
        <f>3/24000000*OO[[#This Row],[154 (08JUL1985 03:00:00)-Water Temperature (C)]]*OO[[#This Row],[96]]</f>
        <v>1.095516301987E-7</v>
      </c>
      <c r="CU111" s="10">
        <f>3/24000000*OO[[#This Row],[155 (08JUL1985 06:00:00)-Water Temperature (C)]]*OO[[#This Row],[97]]</f>
        <v>1.013483813599125E-7</v>
      </c>
      <c r="CV111" s="10">
        <f>3/24000000*OO[[#This Row],[156 (08JUL1985 09:00:00)-Water Temperature (C)]]*OO[[#This Row],[98]]</f>
        <v>9.7346333132549996E-8</v>
      </c>
      <c r="CW111" s="10">
        <f>3/24000000*OO[[#This Row],[157 (08JUL1985 12:00:00)-Water Temperature (C)]]*OO[[#This Row],[99]]</f>
        <v>9.9649131958700007E-8</v>
      </c>
    </row>
    <row r="112" spans="1:101" x14ac:dyDescent="0.35">
      <c r="A112" t="s">
        <v>117</v>
      </c>
      <c r="B112">
        <v>826.17570000000001</v>
      </c>
      <c r="C112" s="10">
        <f>3/24*OO[[#This Row],[59 (26JUN1985 06:00:00)-Water Temperature (C)]]*OO[[#This Row],[1]]/SUM(OO[1])</f>
        <v>0</v>
      </c>
      <c r="D112" s="10">
        <f>3/24*OO[[#This Row],[60 (26JUN1985 09:00:00)-Water Temperature (C)]]*OO[[#This Row],[2]]/SUM(OO[2])</f>
        <v>1.7181377473296334E-42</v>
      </c>
      <c r="E112" s="10">
        <f>3/24*OO[[#This Row],[61 (26JUN1985 12:00:00)-Water Temperature (C)]]*OO[[#This Row],[3]]/SUM(OO[3])</f>
        <v>1.7380470984522729E-29</v>
      </c>
      <c r="F112" s="10">
        <f>3/24*OO[[#This Row],[62 (26JUN1985 15:00:00)-Water Temperature (C)]]*OO[[#This Row],[4]]/SUM(OO[4])</f>
        <v>2.4937796048494729E-18</v>
      </c>
      <c r="G112" s="10">
        <f>3/24*OO[[#This Row],[63 (26JUN1985 18:00:00)-Water Temperature (C)]]*OO[[#This Row],[5]]/SUM(OO[5])</f>
        <v>7.0171471806172018E-9</v>
      </c>
      <c r="H112" s="10">
        <f>3/24*OO[[#This Row],[64 (26JUN1985 21:00:00)-Water Temperature (C)]]*OO[[#This Row],[6]]/SUM(OO[6])</f>
        <v>4.5293984350242194E-5</v>
      </c>
      <c r="I112" s="10">
        <f>3/24*OO[[#This Row],[65 (27JUN1985 00:00:00)-Water Temperature (C)]]*OO[[#This Row],[7]]/SUM(OO[7])</f>
        <v>3.3915163204950249E-3</v>
      </c>
      <c r="J112" s="10">
        <f>3/24*OO[[#This Row],[66 (27JUN1985 03:00:00)-Water Temperature (C)]]*OO[[#This Row],[8]]/SUM(OO[8])</f>
        <v>2.872602217979392E-2</v>
      </c>
      <c r="K112" s="10">
        <f>3/24*OO[[#This Row],[67 (27JUN1985 06:00:00)-Water Temperature (C)]]*OO[[#This Row],[9]]/SUM(OO[9])</f>
        <v>6.1820168163953595E-2</v>
      </c>
      <c r="L112" s="10">
        <f>3/24*OO[[#This Row],[68 (27JUN1985 09:00:00)-Water Temperature (C)]]*OO[[#This Row],[10]]/SUM(OO[10])</f>
        <v>5.2272196913979829E-2</v>
      </c>
      <c r="M112" s="10">
        <f>3/24*OO[[#This Row],[69 (27JUN1985 12:00:00)-Water Temperature (C)]]*OO[[#This Row],[11]]/SUM(OO[11])</f>
        <v>2.3627274079862648E-2</v>
      </c>
      <c r="N112" s="10">
        <f>3/24*OO[[#This Row],[70 (27JUN1985 15:00:00)-Water Temperature (C)]]*OO[[#This Row],[12]]/SUM(OO[12])</f>
        <v>6.5973263793847438E-3</v>
      </c>
      <c r="O112" s="10">
        <f>3/24*OO[[#This Row],[71 (27JUN1985 18:00:00)-Water Temperature (C)]]*OO[[#This Row],[13]]/SUM(OO[13])</f>
        <v>1.3674196353583997E-3</v>
      </c>
      <c r="P112" s="10">
        <f>3/24*OO[[#This Row],[72 (27JUN1985 21:00:00)-Water Temperature (C)]]*OO[[#This Row],[14]]/SUM(OO[14])</f>
        <v>2.6116694910690338E-4</v>
      </c>
      <c r="Q112" s="10">
        <f>3/24*OO[[#This Row],[73 (28JUN1985 00:00:00)-Water Temperature (C)]]*OO[[#This Row],[15]]/SUM(OO[15])</f>
        <v>7.2047270796338664E-5</v>
      </c>
      <c r="R112" s="10">
        <f>3/24*OO[[#This Row],[74 (28JUN1985 03:00:00)-Water Temperature (C)]]*OO[[#This Row],[16]]/SUM(OO[16])</f>
        <v>3.9823924540524333E-5</v>
      </c>
      <c r="S112" s="10">
        <f>3/24*OO[[#This Row],[75 (28JUN1985 06:00:00)-Water Temperature (C)]]*OO[[#This Row],[17]]/SUM(OO[17])</f>
        <v>3.2846113024791515E-5</v>
      </c>
      <c r="T112" s="10">
        <f>3/24*OO[[#This Row],[76 (28JUN1985 09:00:00)-Water Temperature (C)]]*OO[[#This Row],[18]]/SUM(OO[18])</f>
        <v>3.3286639456777581E-5</v>
      </c>
      <c r="U112" s="10">
        <f>3/24*OO[[#This Row],[77 (28JUN1985 12:00:00)-Water Temperature (C)]]*OO[[#This Row],[19]]/SUM(OO[19])</f>
        <v>3.7124584315371721E-5</v>
      </c>
      <c r="V112" s="10">
        <f>3/24000000*OO[[#This Row],[78 (28JUN1985 15:00:00)-Water Temperature (C)]]*OO[[#This Row],[20]]</f>
        <v>4.0913544020000001E-5</v>
      </c>
      <c r="W112" s="10">
        <f>3/24000000*OO[[#This Row],[79 (28JUN1985 18:00:00)-Water Temperature (C)]]*OO[[#This Row],[21]]</f>
        <v>4.1700894115199994E-5</v>
      </c>
      <c r="X112" s="10">
        <f>3/24000000*OO[[#This Row],[80 (28JUN1985 21:00:00)-Water Temperature (C)]]*OO[[#This Row],[22]]</f>
        <v>3.8396524362562502E-5</v>
      </c>
      <c r="Y112" s="10">
        <f>3/24000000*OO[[#This Row],[81 (29JUN1985 00:00:00)-Water Temperature (C)]]*OO[[#This Row],[23]]</f>
        <v>3.3330569795212499E-5</v>
      </c>
      <c r="Z112" s="10">
        <f>3/24000000*OO[[#This Row],[82 (29JUN1985 03:00:00)-Water Temperature (C)]]*OO[[#This Row],[24]]</f>
        <v>2.8703076749374996E-5</v>
      </c>
      <c r="AA112" s="10">
        <f>3/24000000*OO[[#This Row],[83 (29JUN1985 06:00:00)-Water Temperature (C)]]*OO[[#This Row],[25]]</f>
        <v>2.5239793576250001E-5</v>
      </c>
      <c r="AB112" s="10">
        <f>3/24000000*OO[[#This Row],[84 (29JUN1985 09:00:00)-Water Temperature (C)]]*OO[[#This Row],[26]]</f>
        <v>2.32361368047375E-5</v>
      </c>
      <c r="AC112" s="10">
        <f>3/24000000*OO[[#This Row],[85 (29JUN1985 12:00:00)-Water Temperature (C)]]*OO[[#This Row],[27]]</f>
        <v>2.1464430222375001E-5</v>
      </c>
      <c r="AD112" s="10">
        <f>3/24000000*OO[[#This Row],[86 (29JUN1985 15:00:00)-Water Temperature (C)]]*OO[[#This Row],[28]]</f>
        <v>1.9056430928654998E-5</v>
      </c>
      <c r="AE112" s="10">
        <f>3/24000000*OO[[#This Row],[88 (29JUN1985 21:00:00)-Water Temperature (C)]]*OO[[#This Row],[30]]</f>
        <v>1.3456429530772496E-5</v>
      </c>
      <c r="AF112" s="10">
        <f>3/24000000*OO[[#This Row],[88 (29JUN1985 21:00:00)-Water Temperature (C)]]*OO[[#This Row],[30]]</f>
        <v>1.3456429530772496E-5</v>
      </c>
      <c r="AG112" s="10">
        <f>3/24000000*OO[[#This Row],[89 (30JUN1985 00:00:00)-Water Temperature (C)]]*OO[[#This Row],[31]]</f>
        <v>1.09368382691425E-5</v>
      </c>
      <c r="AH112" s="10">
        <f>3/24000000*OO[[#This Row],[90 (30JUN1985 03:00:00)-Water Temperature (C)]]*OO[[#This Row],[32]]</f>
        <v>8.9492249435225001E-6</v>
      </c>
      <c r="AI112" s="10">
        <f>3/24000000*OO[[#This Row],[91 (30JUN1985 06:00:00)-Water Temperature (C)]]*OO[[#This Row],[33]]</f>
        <v>7.4975532605999995E-6</v>
      </c>
      <c r="AJ112" s="10">
        <f>3/24000000*OO[[#This Row],[92 (30JUN1985 09:00:00)-Water Temperature (C)]]*OO[[#This Row],[34]]</f>
        <v>6.6256076567812502E-6</v>
      </c>
      <c r="AK112" s="10">
        <f>3/24000000*OO[[#This Row],[93 (30JUN1985 12:00:00)-Water Temperature (C)]]*OO[[#This Row],[35]]</f>
        <v>5.9187139365612495E-6</v>
      </c>
      <c r="AL112" s="10">
        <f>3/24000000*OO[[#This Row],[94 (30JUN1985 15:00:00)-Water Temperature (C)]]*OO[[#This Row],[36]]</f>
        <v>5.0391502242249997E-6</v>
      </c>
      <c r="AM112" s="10">
        <f>3/24000000*OO[[#This Row],[95 (30JUN1985 18:00:00)-Water Temperature (C)]]*OO[[#This Row],[37]]</f>
        <v>3.9510895723200006E-6</v>
      </c>
      <c r="AN112" s="10">
        <f>3/24000000*OO[[#This Row],[96 (30JUN1985 21:00:00)-Water Temperature (C)]]*OO[[#This Row],[38]]</f>
        <v>2.8593198978987493E-6</v>
      </c>
      <c r="AO112" s="10">
        <f>3/24000000*OO[[#This Row],[97 (01JUL1985 00:00:00)-Water Temperature (C)]]*OO[[#This Row],[39]]</f>
        <v>2.0309543118125003E-6</v>
      </c>
      <c r="AP112" s="10">
        <f>3/24000000*OO[[#This Row],[98 (01JUL1985 03:00:00)-Water Temperature (C)]]*OO[[#This Row],[40]]</f>
        <v>1.508602811485E-6</v>
      </c>
      <c r="AQ112" s="10">
        <f>3/24000000*OO[[#This Row],[99 (01JUL1985 06:00:00)-Water Temperature (C)]]*OO[[#This Row],[41]]</f>
        <v>1.2243003149025E-6</v>
      </c>
      <c r="AR112" s="10">
        <f>3/24000000*OO[[#This Row],[100 (01JUL1985 09:00:00)-Water Temperature (C)]]*OO[[#This Row],[42]]</f>
        <v>1.132465357195125E-6</v>
      </c>
      <c r="AS112" s="10">
        <f>3/24000000*OO[[#This Row],[101 (01JUL1985 12:00:00)-Water Temperature (C)]]*OO[[#This Row],[43]]</f>
        <v>1.0837514975174999E-6</v>
      </c>
      <c r="AT112" s="10">
        <f>3/24000000*OO[[#This Row],[102 (01JUL1985 15:00:00)-Water Temperature (C)]]*OO[[#This Row],[44]]</f>
        <v>1.0301593764957499E-6</v>
      </c>
      <c r="AU112" s="10">
        <f>3/24000000*OO[[#This Row],[103 (01JUL1985 18:00:00)-Water Temperature (C)]]*OO[[#This Row],[45]]</f>
        <v>9.4549946786499996E-7</v>
      </c>
      <c r="AV112" s="10">
        <f>3/24000000*OO[[#This Row],[104 (01JUL1985 21:00:00)-Water Temperature (C)]]*OO[[#This Row],[46]]</f>
        <v>8.4631322507199998E-7</v>
      </c>
      <c r="AW112" s="10">
        <f>3/24000000*OO[[#This Row],[105 (02JUL1985 00:00:00)-Water Temperature (C)]]*OO[[#This Row],[47]]</f>
        <v>7.5403612958024984E-7</v>
      </c>
      <c r="AX112" s="10">
        <f>3/24000000*OO[[#This Row],[106 (02JUL1985 03:00:00)-Water Temperature (C)]]*OO[[#This Row],[48]]</f>
        <v>6.7754247421162503E-7</v>
      </c>
      <c r="AY112" s="10">
        <f>3/24000000*OO[[#This Row],[107 (02JUL1985 06:00:00)-Water Temperature (C)]]*OO[[#This Row],[49]]</f>
        <v>6.2490191326875E-7</v>
      </c>
      <c r="AZ112" s="10">
        <f>3/24000000*OO[[#This Row],[108 (02JUL1985 09:00:00)-Water Temperature (C)]]*OO[[#This Row],[50]]</f>
        <v>6.2566486802874992E-7</v>
      </c>
      <c r="BA112" s="10">
        <f>3/24000000*OO[[#This Row],[109 (02JUL1985 12:00:00)-Water Temperature (C)]]*OO[[#This Row],[51]]</f>
        <v>6.4318767624700001E-7</v>
      </c>
      <c r="BB112" s="10">
        <f>3/24000000*OO[[#This Row],[110 (02JUL1985 15:00:00)-Water Temperature (C)]]*OO[[#This Row],[52]]</f>
        <v>6.6518547376124993E-7</v>
      </c>
      <c r="BC112" s="10">
        <f>3/24000000*OO[[#This Row],[111 (02JUL1985 18:00:00)-Water Temperature (C)]]*OO[[#This Row],[53]]</f>
        <v>6.7499906202624996E-7</v>
      </c>
      <c r="BD112" s="10">
        <f>3/24000000*OO[[#This Row],[112 (02JUL1985 21:00:00)-Water Temperature (C)]]*OO[[#This Row],[54]]</f>
        <v>6.5305099515412489E-7</v>
      </c>
      <c r="BE112" s="10">
        <f>3/24000000*OO[[#This Row],[113 (03JUL1985 00:00:00)-Water Temperature (C)]]*OO[[#This Row],[55]]</f>
        <v>6.0279420429774999E-7</v>
      </c>
      <c r="BF112" s="10">
        <f>3/24000000*OO[[#This Row],[114 (03JUL1985 03:00:00)-Water Temperature (C)]]*OO[[#This Row],[56]]</f>
        <v>5.4932666551175002E-7</v>
      </c>
      <c r="BG112" s="10">
        <f>3/24000000*OO[[#This Row],[115 (03JUL1985 06:00:00)-Water Temperature (C)]]*OO[[#This Row],[57]]</f>
        <v>5.0825475413474997E-7</v>
      </c>
      <c r="BH112" s="10">
        <f>3/24000000*OO[[#This Row],[116 (03JUL1985 09:00:00)-Water Temperature (C)]]*OO[[#This Row],[58]]</f>
        <v>5.0999114795337503E-7</v>
      </c>
      <c r="BI112" s="10">
        <f>3/24000000*OO[[#This Row],[117 (03JUL1985 12:00:00)-Water Temperature (C)]]*OO[[#This Row],[59]]</f>
        <v>5.3056511318249994E-7</v>
      </c>
      <c r="BJ112" s="10">
        <f>3/24000000*OO[[#This Row],[118 (03JUL1985 15:00:00)-Water Temperature (C)]]*OO[[#This Row],[60]]</f>
        <v>5.4647639425750003E-7</v>
      </c>
      <c r="BK112" s="10">
        <f>3/24000000*OO[[#This Row],[119 (03JUL1985 18:00:00)-Water Temperature (C)]]*OO[[#This Row],[61]]</f>
        <v>5.4503587852162501E-7</v>
      </c>
      <c r="BL112" s="10">
        <f>3/24000000*OO[[#This Row],[120 (03JUL1985 21:00:00)-Water Temperature (C)]]*OO[[#This Row],[62]]</f>
        <v>5.1219756383899989E-7</v>
      </c>
      <c r="BM112" s="10">
        <f>3/24000000*OO[[#This Row],[121 (04JUL1985 00:00:00)-Water Temperature (C)]]*OO[[#This Row],[63]]</f>
        <v>4.6456709374762498E-7</v>
      </c>
      <c r="BN112" s="10">
        <f>3/24000000*OO[[#This Row],[122 (04JUL1985 03:00:00)-Water Temperature (C)]]*OO[[#This Row],[64]]</f>
        <v>4.2073828740387497E-7</v>
      </c>
      <c r="BO112" s="10">
        <f>3/24000000*OO[[#This Row],[123 (04JUL1985 06:00:00)-Water Temperature (C)]]*OO[[#This Row],[65]]</f>
        <v>3.8907147817999994E-7</v>
      </c>
      <c r="BP112" s="10">
        <f>3/24000000*OO[[#This Row],[124 (04JUL1985 09:00:00)-Water Temperature (C)]]*OO[[#This Row],[66]]</f>
        <v>3.8056944797999989E-7</v>
      </c>
      <c r="BQ112" s="10">
        <f>3/24000000*OO[[#This Row],[125 (04JUL1985 12:00:00)-Water Temperature (C)]]*OO[[#This Row],[67]]</f>
        <v>3.7518359059825E-7</v>
      </c>
      <c r="BR112" s="10">
        <f>3/24000000*OO[[#This Row],[126 (04JUL1985 15:00:00)-Water Temperature (C)]]*OO[[#This Row],[68]]</f>
        <v>3.7322446278400003E-7</v>
      </c>
      <c r="BS112" s="10">
        <f>3/24000000*OO[[#This Row],[127 (04JUL1985 18:00:00)-Water Temperature (C)]]*OO[[#This Row],[69]]</f>
        <v>3.5972358534400001E-7</v>
      </c>
      <c r="BT112" s="10">
        <f>3/24000000*OO[[#This Row],[128 (04JUL1985 21:00:00)-Water Temperature (C)]]*OO[[#This Row],[70]]</f>
        <v>3.36233714509E-7</v>
      </c>
      <c r="BU112" s="10">
        <f>3/24000000*OO[[#This Row],[129 (05JUL1985 00:00:00)-Water Temperature (C)]]*OO[[#This Row],[71]]</f>
        <v>3.0962456339375001E-7</v>
      </c>
      <c r="BV112" s="10">
        <f>3/24000000*OO[[#This Row],[130 (05JUL1985 03:00:00)-Water Temperature (C)]]*OO[[#This Row],[72]]</f>
        <v>2.833619947695E-7</v>
      </c>
      <c r="BW112" s="10">
        <f>3/24000000*OO[[#This Row],[131 (05JUL1985 06:00:00)-Water Temperature (C)]]*OO[[#This Row],[73]]</f>
        <v>2.6137514685412499E-7</v>
      </c>
      <c r="BX112" s="10">
        <f>3/24000000*OO[[#This Row],[132 (05JUL1985 09:00:00)-Water Temperature (C)]]*OO[[#This Row],[74]]</f>
        <v>2.5442050695199998E-7</v>
      </c>
      <c r="BY112" s="10">
        <f>3/24000000*OO[[#This Row],[133 (05JUL1985 12:00:00)-Water Temperature (C)]]*OO[[#This Row],[75]]</f>
        <v>2.4855895634762499E-7</v>
      </c>
      <c r="BZ112" s="10">
        <f>3/24000000*OO[[#This Row],[134 (05JUL1985 15:00:00)-Water Temperature (C)]]*OO[[#This Row],[76]]</f>
        <v>2.4623739948999999E-7</v>
      </c>
      <c r="CA112" s="10">
        <f>3/24000000*OO[[#This Row],[135 (05JUL1985 18:00:00)-Water Temperature (C)]]*OO[[#This Row],[77]]</f>
        <v>2.4220716256462499E-7</v>
      </c>
      <c r="CB112" s="10">
        <f>3/24000000*OO[[#This Row],[136 (05JUL1985 21:00:00)-Water Temperature (C)]]*OO[[#This Row],[78]]</f>
        <v>2.3082591108237499E-7</v>
      </c>
      <c r="CC112" s="10">
        <f>3/24000000*OO[[#This Row],[137 (06JUL1985 00:00:00)-Water Temperature (C)]]*OO[[#This Row],[79]]</f>
        <v>2.1429773338625E-7</v>
      </c>
      <c r="CD112" s="10">
        <f>3/24000000*OO[[#This Row],[138 (06JUL1985 03:00:00)-Water Temperature (C)]]*OO[[#This Row],[80]]</f>
        <v>1.9695208820174999E-7</v>
      </c>
      <c r="CE112" s="10">
        <f>3/24000000*OO[[#This Row],[139 (06JUL1985 06:00:00)-Water Temperature (C)]]*OO[[#This Row],[81]]</f>
        <v>1.8625347428112499E-7</v>
      </c>
      <c r="CF112" s="10">
        <f>3/24000000*OO[[#This Row],[140 (06JUL1985 09:00:00)-Water Temperature (C)]]*OO[[#This Row],[82]]</f>
        <v>1.9298702101749999E-7</v>
      </c>
      <c r="CG112" s="10">
        <f>3/24000000*OO[[#This Row],[141 (06JUL1985 12:00:00)-Water Temperature (C)]]*OO[[#This Row],[83]]</f>
        <v>2.03388222891E-7</v>
      </c>
      <c r="CH112" s="10">
        <f>3/24000000*OO[[#This Row],[142 (06JUL1985 15:00:00)-Water Temperature (C)]]*OO[[#This Row],[84]]</f>
        <v>2.1444575680712499E-7</v>
      </c>
      <c r="CI112" s="10">
        <f>3/24000000*OO[[#This Row],[143 (06JUL1985 18:00:00)-Water Temperature (C)]]*OO[[#This Row],[85]]</f>
        <v>2.2218940975059997E-7</v>
      </c>
      <c r="CJ112" s="10">
        <f>3/24000000*OO[[#This Row],[144 (06JUL1985 21:00:00)-Water Temperature (C)]]*OO[[#This Row],[86]]</f>
        <v>2.1845352468582497E-7</v>
      </c>
      <c r="CK112" s="10">
        <f>3/24000000*OO[[#This Row],[145 (07JUL1985 00:00:00)-Water Temperature (C)]]*OO[[#This Row],[87]]</f>
        <v>2.0469885325499995E-7</v>
      </c>
      <c r="CL112" s="10">
        <f>3/24000000*OO[[#This Row],[146 (07JUL1985 03:00:00)-Water Temperature (C)]]*OO[[#This Row],[88]]</f>
        <v>1.897697664135E-7</v>
      </c>
      <c r="CM112" s="10">
        <f>3/24000000*OO[[#This Row],[147 (07JUL1985 06:00:00)-Water Temperature (C)]]*OO[[#This Row],[89]]</f>
        <v>1.7955003123937497E-7</v>
      </c>
      <c r="CN112" s="10">
        <f>3/24000000*OO[[#This Row],[148 (07JUL1985 09:00:00)-Water Temperature (C)]]*OO[[#This Row],[90]]</f>
        <v>1.8392390133246248E-7</v>
      </c>
      <c r="CO112" s="10">
        <f>3/24000000*OO[[#This Row],[149 (07JUL1985 12:00:00)-Water Temperature (C)]]*OO[[#This Row],[91]]</f>
        <v>1.9036316867276251E-7</v>
      </c>
      <c r="CP112" s="10">
        <f>3/24000000*OO[[#This Row],[150 (07JUL1985 15:00:00)-Water Temperature (C)]]*OO[[#This Row],[92]]</f>
        <v>1.9178014398350002E-7</v>
      </c>
      <c r="CQ112" s="10">
        <f>3/24000000*OO[[#This Row],[151 (07JUL1985 18:00:00)-Water Temperature (C)]]*OO[[#This Row],[93]]</f>
        <v>1.8659788919957497E-7</v>
      </c>
      <c r="CR112" s="10">
        <f>3/24000000*OO[[#This Row],[152 (07JUL1985 21:00:00)-Water Temperature (C)]]*OO[[#This Row],[94]]</f>
        <v>1.7289648662606249E-7</v>
      </c>
      <c r="CS112" s="10">
        <f>3/24000000*OO[[#This Row],[153 (08JUL1985 00:00:00)-Water Temperature (C)]]*OO[[#This Row],[95]]</f>
        <v>1.5673963441499999E-7</v>
      </c>
      <c r="CT112" s="10">
        <f>3/24000000*OO[[#This Row],[154 (08JUL1985 03:00:00)-Water Temperature (C)]]*OO[[#This Row],[96]]</f>
        <v>1.4229911956837499E-7</v>
      </c>
      <c r="CU112" s="10">
        <f>3/24000000*OO[[#This Row],[155 (08JUL1985 06:00:00)-Water Temperature (C)]]*OO[[#This Row],[97]]</f>
        <v>1.3137702358014999E-7</v>
      </c>
      <c r="CV112" s="10">
        <f>3/24000000*OO[[#This Row],[156 (08JUL1985 09:00:00)-Water Temperature (C)]]*OO[[#This Row],[98]]</f>
        <v>1.2589290778369998E-7</v>
      </c>
      <c r="CW112" s="10">
        <f>3/24000000*OO[[#This Row],[157 (08JUL1985 12:00:00)-Water Temperature (C)]]*OO[[#This Row],[99]]</f>
        <v>1.2841267875095E-7</v>
      </c>
    </row>
    <row r="113" spans="1:101" x14ac:dyDescent="0.35">
      <c r="A113" t="s">
        <v>118</v>
      </c>
      <c r="B113">
        <v>907.41089999999997</v>
      </c>
      <c r="C113" s="10">
        <f>3/24*OO[[#This Row],[59 (26JUN1985 06:00:00)-Water Temperature (C)]]*OO[[#This Row],[1]]/SUM(OO[1])</f>
        <v>0</v>
      </c>
      <c r="D113" s="10">
        <f>3/24*OO[[#This Row],[60 (26JUN1985 09:00:00)-Water Temperature (C)]]*OO[[#This Row],[2]]/SUM(OO[2])</f>
        <v>2.3784024365208237E-43</v>
      </c>
      <c r="E113" s="10">
        <f>3/24*OO[[#This Row],[61 (26JUN1985 12:00:00)-Water Temperature (C)]]*OO[[#This Row],[3]]/SUM(OO[3])</f>
        <v>3.1716172590000877E-30</v>
      </c>
      <c r="F113" s="10">
        <f>3/24*OO[[#This Row],[62 (26JUN1985 15:00:00)-Water Temperature (C)]]*OO[[#This Row],[4]]/SUM(OO[4])</f>
        <v>4.8244524250154178E-19</v>
      </c>
      <c r="G113" s="10">
        <f>3/24*OO[[#This Row],[63 (26JUN1985 18:00:00)-Water Temperature (C)]]*OO[[#This Row],[5]]/SUM(OO[5])</f>
        <v>2.4715543064755954E-9</v>
      </c>
      <c r="H113" s="10">
        <f>3/24*OO[[#This Row],[64 (26JUN1985 21:00:00)-Water Temperature (C)]]*OO[[#This Row],[6]]/SUM(OO[6])</f>
        <v>2.978536020696205E-5</v>
      </c>
      <c r="I113" s="10">
        <f>3/24*OO[[#This Row],[65 (27JUN1985 00:00:00)-Water Temperature (C)]]*OO[[#This Row],[7]]/SUM(OO[7])</f>
        <v>2.8719563273546063E-3</v>
      </c>
      <c r="J113" s="10">
        <f>3/24*OO[[#This Row],[66 (27JUN1985 03:00:00)-Water Temperature (C)]]*OO[[#This Row],[8]]/SUM(OO[8])</f>
        <v>2.8932474193343709E-2</v>
      </c>
      <c r="K113" s="10">
        <f>3/24*OO[[#This Row],[67 (27JUN1985 06:00:00)-Water Temperature (C)]]*OO[[#This Row],[9]]/SUM(OO[9])</f>
        <v>7.0919471646679041E-2</v>
      </c>
      <c r="L113" s="10">
        <f>3/24*OO[[#This Row],[68 (27JUN1985 09:00:00)-Water Temperature (C)]]*OO[[#This Row],[10]]/SUM(OO[10])</f>
        <v>6.6491007764973881E-2</v>
      </c>
      <c r="M113" s="10">
        <f>3/24*OO[[#This Row],[69 (27JUN1985 12:00:00)-Water Temperature (C)]]*OO[[#This Row],[11]]/SUM(OO[11])</f>
        <v>3.2585694732841806E-2</v>
      </c>
      <c r="N113" s="10">
        <f>3/24*OO[[#This Row],[70 (27JUN1985 15:00:00)-Water Temperature (C)]]*OO[[#This Row],[12]]/SUM(OO[12])</f>
        <v>9.6545447628330165E-3</v>
      </c>
      <c r="O113" s="10">
        <f>3/24*OO[[#This Row],[71 (27JUN1985 18:00:00)-Water Temperature (C)]]*OO[[#This Row],[13]]/SUM(OO[13])</f>
        <v>2.0772376980422737E-3</v>
      </c>
      <c r="P113" s="10">
        <f>3/24*OO[[#This Row],[72 (27JUN1985 21:00:00)-Water Temperature (C)]]*OO[[#This Row],[14]]/SUM(OO[14])</f>
        <v>3.9375302431410926E-4</v>
      </c>
      <c r="Q113" s="10">
        <f>3/24*OO[[#This Row],[73 (28JUN1985 00:00:00)-Water Temperature (C)]]*OO[[#This Row],[15]]/SUM(OO[15])</f>
        <v>9.9090720004685784E-5</v>
      </c>
      <c r="R113" s="10">
        <f>3/24*OO[[#This Row],[74 (28JUN1985 03:00:00)-Water Temperature (C)]]*OO[[#This Row],[16]]/SUM(OO[16])</f>
        <v>4.9860338145757821E-5</v>
      </c>
      <c r="S113" s="10">
        <f>3/24*OO[[#This Row],[75 (28JUN1985 06:00:00)-Water Temperature (C)]]*OO[[#This Row],[17]]/SUM(OO[17])</f>
        <v>3.9605826293961609E-5</v>
      </c>
      <c r="T113" s="10">
        <f>3/24*OO[[#This Row],[76 (28JUN1985 09:00:00)-Water Temperature (C)]]*OO[[#This Row],[18]]/SUM(OO[18])</f>
        <v>3.9438491209821107E-5</v>
      </c>
      <c r="U113" s="10">
        <f>3/24*OO[[#This Row],[77 (28JUN1985 12:00:00)-Water Temperature (C)]]*OO[[#This Row],[19]]/SUM(OO[19])</f>
        <v>4.380298097387155E-5</v>
      </c>
      <c r="V113" s="10">
        <f>3/24000000*OO[[#This Row],[78 (28JUN1985 15:00:00)-Water Temperature (C)]]*OO[[#This Row],[20]]</f>
        <v>4.8466279648249998E-5</v>
      </c>
      <c r="W113" s="10">
        <f>3/24000000*OO[[#This Row],[79 (28JUN1985 18:00:00)-Water Temperature (C)]]*OO[[#This Row],[21]]</f>
        <v>4.9739799516824991E-5</v>
      </c>
      <c r="X113" s="10">
        <f>3/24000000*OO[[#This Row],[80 (28JUN1985 21:00:00)-Water Temperature (C)]]*OO[[#This Row],[22]]</f>
        <v>4.6002632179074996E-5</v>
      </c>
      <c r="Y113" s="10">
        <f>3/24000000*OO[[#This Row],[81 (29JUN1985 00:00:00)-Water Temperature (C)]]*OO[[#This Row],[23]]</f>
        <v>3.9998945988624991E-5</v>
      </c>
      <c r="Z113" s="10">
        <f>3/24000000*OO[[#This Row],[82 (29JUN1985 03:00:00)-Water Temperature (C)]]*OO[[#This Row],[24]]</f>
        <v>3.4400649679475002E-5</v>
      </c>
      <c r="AA113" s="10">
        <f>3/24000000*OO[[#This Row],[83 (29JUN1985 06:00:00)-Water Temperature (C)]]*OO[[#This Row],[25]]</f>
        <v>3.0163581149512501E-5</v>
      </c>
      <c r="AB113" s="10">
        <f>3/24000000*OO[[#This Row],[84 (29JUN1985 09:00:00)-Water Temperature (C)]]*OO[[#This Row],[26]]</f>
        <v>2.7793841108774996E-5</v>
      </c>
      <c r="AC113" s="10">
        <f>3/24000000*OO[[#This Row],[85 (29JUN1985 12:00:00)-Water Temperature (C)]]*OO[[#This Row],[27]]</f>
        <v>2.5746373120649998E-5</v>
      </c>
      <c r="AD113" s="10">
        <f>3/24000000*OO[[#This Row],[86 (29JUN1985 15:00:00)-Water Temperature (C)]]*OO[[#This Row],[28]]</f>
        <v>2.2910956006749996E-5</v>
      </c>
      <c r="AE113" s="10">
        <f>3/24000000*OO[[#This Row],[88 (29JUN1985 21:00:00)-Water Temperature (C)]]*OO[[#This Row],[30]]</f>
        <v>1.6188862068715002E-5</v>
      </c>
      <c r="AF113" s="10">
        <f>3/24000000*OO[[#This Row],[88 (29JUN1985 21:00:00)-Water Temperature (C)]]*OO[[#This Row],[30]]</f>
        <v>1.6188862068715002E-5</v>
      </c>
      <c r="AG113" s="10">
        <f>3/24000000*OO[[#This Row],[89 (30JUN1985 00:00:00)-Water Temperature (C)]]*OO[[#This Row],[31]]</f>
        <v>1.3122440974427498E-5</v>
      </c>
      <c r="AH113" s="10">
        <f>3/24000000*OO[[#This Row],[90 (30JUN1985 03:00:00)-Water Temperature (C)]]*OO[[#This Row],[32]]</f>
        <v>1.070840661835E-5</v>
      </c>
      <c r="AI113" s="10">
        <f>3/24000000*OO[[#This Row],[91 (30JUN1985 06:00:00)-Water Temperature (C)]]*OO[[#This Row],[33]]</f>
        <v>8.9356357968450004E-6</v>
      </c>
      <c r="AJ113" s="10">
        <f>3/24000000*OO[[#This Row],[92 (30JUN1985 09:00:00)-Water Temperature (C)]]*OO[[#This Row],[34]]</f>
        <v>7.8876185612624993E-6</v>
      </c>
      <c r="AK113" s="10">
        <f>3/24000000*OO[[#This Row],[93 (30JUN1985 12:00:00)-Water Temperature (C)]]*OO[[#This Row],[35]]</f>
        <v>7.0827663813550001E-6</v>
      </c>
      <c r="AL113" s="10">
        <f>3/24000000*OO[[#This Row],[94 (30JUN1985 15:00:00)-Water Temperature (C)]]*OO[[#This Row],[36]]</f>
        <v>6.0816603911199997E-6</v>
      </c>
      <c r="AM113" s="10">
        <f>3/24000000*OO[[#This Row],[95 (30JUN1985 18:00:00)-Water Temperature (C)]]*OO[[#This Row],[37]]</f>
        <v>4.8092928427025003E-6</v>
      </c>
      <c r="AN113" s="10">
        <f>3/24000000*OO[[#This Row],[96 (30JUN1985 21:00:00)-Water Temperature (C)]]*OO[[#This Row],[38]]</f>
        <v>3.4936144262250007E-6</v>
      </c>
      <c r="AO113" s="10">
        <f>3/24000000*OO[[#This Row],[97 (01JUL1985 00:00:00)-Water Temperature (C)]]*OO[[#This Row],[39]]</f>
        <v>2.4739652138749997E-6</v>
      </c>
      <c r="AP113" s="10">
        <f>3/24000000*OO[[#This Row],[98 (01JUL1985 03:00:00)-Water Temperature (C)]]*OO[[#This Row],[40]]</f>
        <v>1.8208367473454999E-6</v>
      </c>
      <c r="AQ113" s="10">
        <f>3/24000000*OO[[#This Row],[99 (01JUL1985 06:00:00)-Water Temperature (C)]]*OO[[#This Row],[41]]</f>
        <v>1.4627865761469998E-6</v>
      </c>
      <c r="AR113" s="10">
        <f>3/24000000*OO[[#This Row],[100 (01JUL1985 09:00:00)-Water Temperature (C)]]*OO[[#This Row],[42]]</f>
        <v>1.3434539899868749E-6</v>
      </c>
      <c r="AS113" s="10">
        <f>3/24000000*OO[[#This Row],[101 (01JUL1985 12:00:00)-Water Temperature (C)]]*OO[[#This Row],[43]]</f>
        <v>1.28076274116E-6</v>
      </c>
      <c r="AT113" s="10">
        <f>3/24000000*OO[[#This Row],[102 (01JUL1985 15:00:00)-Water Temperature (C)]]*OO[[#This Row],[44]]</f>
        <v>1.2178722478969999E-6</v>
      </c>
      <c r="AU113" s="10">
        <f>3/24000000*OO[[#This Row],[103 (01JUL1985 18:00:00)-Water Temperature (C)]]*OO[[#This Row],[45]]</f>
        <v>1.1200620412630001E-6</v>
      </c>
      <c r="AV113" s="10">
        <f>3/24000000*OO[[#This Row],[104 (01JUL1985 21:00:00)-Water Temperature (C)]]*OO[[#This Row],[46]]</f>
        <v>1.00134364591E-6</v>
      </c>
      <c r="AW113" s="10">
        <f>3/24000000*OO[[#This Row],[105 (02JUL1985 00:00:00)-Water Temperature (C)]]*OO[[#This Row],[47]]</f>
        <v>8.9057349221099991E-7</v>
      </c>
      <c r="AX113" s="10">
        <f>3/24000000*OO[[#This Row],[106 (02JUL1985 03:00:00)-Water Temperature (C)]]*OO[[#This Row],[48]]</f>
        <v>7.9898511067049993E-7</v>
      </c>
      <c r="AY113" s="10">
        <f>3/24000000*OO[[#This Row],[107 (02JUL1985 06:00:00)-Water Temperature (C)]]*OO[[#This Row],[49]]</f>
        <v>7.3630474103299997E-7</v>
      </c>
      <c r="AZ113" s="10">
        <f>3/24000000*OO[[#This Row],[108 (02JUL1985 09:00:00)-Water Temperature (C)]]*OO[[#This Row],[50]]</f>
        <v>7.3564474970699999E-7</v>
      </c>
      <c r="BA113" s="10">
        <f>3/24000000*OO[[#This Row],[109 (02JUL1985 12:00:00)-Water Temperature (C)]]*OO[[#This Row],[51]]</f>
        <v>7.5377246553437503E-7</v>
      </c>
      <c r="BB113" s="10">
        <f>3/24000000*OO[[#This Row],[110 (02JUL1985 15:00:00)-Water Temperature (C)]]*OO[[#This Row],[52]]</f>
        <v>7.7879735173500012E-7</v>
      </c>
      <c r="BC113" s="10">
        <f>3/24000000*OO[[#This Row],[111 (02JUL1985 18:00:00)-Water Temperature (C)]]*OO[[#This Row],[53]]</f>
        <v>7.9224757754137498E-7</v>
      </c>
      <c r="BD113" s="10">
        <f>3/24000000*OO[[#This Row],[112 (02JUL1985 21:00:00)-Water Temperature (C)]]*OO[[#This Row],[54]]</f>
        <v>7.6740538649237486E-7</v>
      </c>
      <c r="BE113" s="10">
        <f>3/24000000*OO[[#This Row],[113 (03JUL1985 00:00:00)-Water Temperature (C)]]*OO[[#This Row],[55]]</f>
        <v>7.0952538526799986E-7</v>
      </c>
      <c r="BF113" s="10">
        <f>3/24000000*OO[[#This Row],[114 (03JUL1985 03:00:00)-Water Temperature (C)]]*OO[[#This Row],[56]]</f>
        <v>6.4704344381212497E-7</v>
      </c>
      <c r="BG113" s="10">
        <f>3/24000000*OO[[#This Row],[115 (03JUL1985 06:00:00)-Water Temperature (C)]]*OO[[#This Row],[57]]</f>
        <v>5.9762151975862487E-7</v>
      </c>
      <c r="BH113" s="10">
        <f>3/24000000*OO[[#This Row],[116 (03JUL1985 09:00:00)-Water Temperature (C)]]*OO[[#This Row],[58]]</f>
        <v>5.9851586671325005E-7</v>
      </c>
      <c r="BI113" s="10">
        <f>3/24000000*OO[[#This Row],[117 (03JUL1985 12:00:00)-Water Temperature (C)]]*OO[[#This Row],[59]]</f>
        <v>6.2198620895324991E-7</v>
      </c>
      <c r="BJ113" s="10">
        <f>3/24000000*OO[[#This Row],[118 (03JUL1985 15:00:00)-Water Temperature (C)]]*OO[[#This Row],[60]]</f>
        <v>6.4091172228199997E-7</v>
      </c>
      <c r="BK113" s="10">
        <f>3/24000000*OO[[#This Row],[119 (03JUL1985 18:00:00)-Water Temperature (C)]]*OO[[#This Row],[61]]</f>
        <v>6.4148548593812487E-7</v>
      </c>
      <c r="BL113" s="10">
        <f>3/24000000*OO[[#This Row],[120 (03JUL1985 21:00:00)-Water Temperature (C)]]*OO[[#This Row],[62]]</f>
        <v>6.0382075378049993E-7</v>
      </c>
      <c r="BM113" s="10">
        <f>3/24000000*OO[[#This Row],[121 (04JUL1985 00:00:00)-Water Temperature (C)]]*OO[[#This Row],[63]]</f>
        <v>5.4817061121262497E-7</v>
      </c>
      <c r="BN113" s="10">
        <f>3/24000000*OO[[#This Row],[122 (04JUL1985 03:00:00)-Water Temperature (C)]]*OO[[#This Row],[64]]</f>
        <v>4.9624000468649994E-7</v>
      </c>
      <c r="BO113" s="10">
        <f>3/24000000*OO[[#This Row],[123 (04JUL1985 06:00:00)-Water Temperature (C)]]*OO[[#This Row],[65]]</f>
        <v>4.5783900138600007E-7</v>
      </c>
      <c r="BP113" s="10">
        <f>3/24000000*OO[[#This Row],[124 (04JUL1985 09:00:00)-Water Temperature (C)]]*OO[[#This Row],[66]]</f>
        <v>4.4715864213049997E-7</v>
      </c>
      <c r="BQ113" s="10">
        <f>3/24000000*OO[[#This Row],[125 (04JUL1985 12:00:00)-Water Temperature (C)]]*OO[[#This Row],[67]]</f>
        <v>4.40002891120375E-7</v>
      </c>
      <c r="BR113" s="10">
        <f>3/24000000*OO[[#This Row],[126 (04JUL1985 15:00:00)-Water Temperature (C)]]*OO[[#This Row],[68]]</f>
        <v>4.3777335258487494E-7</v>
      </c>
      <c r="BS113" s="10">
        <f>3/24000000*OO[[#This Row],[127 (04JUL1985 18:00:00)-Water Temperature (C)]]*OO[[#This Row],[69]]</f>
        <v>4.2256889305950005E-7</v>
      </c>
      <c r="BT113" s="10">
        <f>3/24000000*OO[[#This Row],[128 (04JUL1985 21:00:00)-Water Temperature (C)]]*OO[[#This Row],[70]]</f>
        <v>3.9553535276549997E-7</v>
      </c>
      <c r="BU113" s="10">
        <f>3/24000000*OO[[#This Row],[129 (05JUL1985 00:00:00)-Water Temperature (C)]]*OO[[#This Row],[71]]</f>
        <v>3.6490134138749998E-7</v>
      </c>
      <c r="BV113" s="10">
        <f>3/24000000*OO[[#This Row],[130 (05JUL1985 03:00:00)-Water Temperature (C)]]*OO[[#This Row],[72]]</f>
        <v>3.3399671675249994E-7</v>
      </c>
      <c r="BW113" s="10">
        <f>3/24000000*OO[[#This Row],[131 (05JUL1985 06:00:00)-Water Temperature (C)]]*OO[[#This Row],[73]]</f>
        <v>3.0790444818800001E-7</v>
      </c>
      <c r="BX113" s="10">
        <f>3/24000000*OO[[#This Row],[132 (05JUL1985 09:00:00)-Water Temperature (C)]]*OO[[#This Row],[74]]</f>
        <v>2.9969461412274996E-7</v>
      </c>
      <c r="BY113" s="10">
        <f>3/24000000*OO[[#This Row],[133 (05JUL1985 12:00:00)-Water Temperature (C)]]*OO[[#This Row],[75]]</f>
        <v>2.9193222299999996E-7</v>
      </c>
      <c r="BZ113" s="10">
        <f>3/24000000*OO[[#This Row],[134 (05JUL1985 15:00:00)-Water Temperature (C)]]*OO[[#This Row],[76]]</f>
        <v>2.8913749065175004E-7</v>
      </c>
      <c r="CA113" s="10">
        <f>3/24000000*OO[[#This Row],[135 (05JUL1985 18:00:00)-Water Temperature (C)]]*OO[[#This Row],[77]]</f>
        <v>2.8475470331624999E-7</v>
      </c>
      <c r="CB113" s="10">
        <f>3/24000000*OO[[#This Row],[136 (05JUL1985 21:00:00)-Water Temperature (C)]]*OO[[#This Row],[78]]</f>
        <v>2.7118070605249999E-7</v>
      </c>
      <c r="CC113" s="10">
        <f>3/24000000*OO[[#This Row],[137 (06JUL1985 00:00:00)-Water Temperature (C)]]*OO[[#This Row],[79]]</f>
        <v>2.5201563909874997E-7</v>
      </c>
      <c r="CD113" s="10">
        <f>3/24000000*OO[[#This Row],[138 (06JUL1985 03:00:00)-Water Temperature (C)]]*OO[[#This Row],[80]]</f>
        <v>2.3168517787187503E-7</v>
      </c>
      <c r="CE113" s="10">
        <f>3/24000000*OO[[#This Row],[139 (06JUL1985 06:00:00)-Water Temperature (C)]]*OO[[#This Row],[81]]</f>
        <v>2.1880660577599998E-7</v>
      </c>
      <c r="CF113" s="10">
        <f>3/24000000*OO[[#This Row],[140 (06JUL1985 09:00:00)-Water Temperature (C)]]*OO[[#This Row],[82]]</f>
        <v>2.2613317233037498E-7</v>
      </c>
      <c r="CG113" s="10">
        <f>3/24000000*OO[[#This Row],[141 (06JUL1985 12:00:00)-Water Temperature (C)]]*OO[[#This Row],[83]]</f>
        <v>2.3755786318399998E-7</v>
      </c>
      <c r="CH113" s="10">
        <f>3/24000000*OO[[#This Row],[142 (06JUL1985 15:00:00)-Water Temperature (C)]]*OO[[#This Row],[84]]</f>
        <v>2.5079547797099998E-7</v>
      </c>
      <c r="CI113" s="10">
        <f>3/24000000*OO[[#This Row],[143 (06JUL1985 18:00:00)-Water Temperature (C)]]*OO[[#This Row],[85]]</f>
        <v>2.6053590539175004E-7</v>
      </c>
      <c r="CJ113" s="10">
        <f>3/24000000*OO[[#This Row],[144 (06JUL1985 21:00:00)-Water Temperature (C)]]*OO[[#This Row],[86]]</f>
        <v>2.5602441619624998E-7</v>
      </c>
      <c r="CK113" s="10">
        <f>3/24000000*OO[[#This Row],[145 (07JUL1985 00:00:00)-Water Temperature (C)]]*OO[[#This Row],[87]]</f>
        <v>2.4022457464687502E-7</v>
      </c>
      <c r="CL113" s="10">
        <f>3/24000000*OO[[#This Row],[146 (07JUL1985 03:00:00)-Water Temperature (C)]]*OO[[#This Row],[88]]</f>
        <v>2.2292625144174997E-7</v>
      </c>
      <c r="CM113" s="10">
        <f>3/24000000*OO[[#This Row],[147 (07JUL1985 06:00:00)-Water Temperature (C)]]*OO[[#This Row],[89]]</f>
        <v>2.1063191930575002E-7</v>
      </c>
      <c r="CN113" s="10">
        <f>3/24000000*OO[[#This Row],[148 (07JUL1985 09:00:00)-Water Temperature (C)]]*OO[[#This Row],[90]]</f>
        <v>2.1529143139700002E-7</v>
      </c>
      <c r="CO113" s="10">
        <f>3/24000000*OO[[#This Row],[149 (07JUL1985 12:00:00)-Water Temperature (C)]]*OO[[#This Row],[91]]</f>
        <v>2.2300194559175001E-7</v>
      </c>
      <c r="CP113" s="10">
        <f>3/24000000*OO[[#This Row],[150 (07JUL1985 15:00:00)-Water Temperature (C)]]*OO[[#This Row],[92]]</f>
        <v>2.2534227972742497E-7</v>
      </c>
      <c r="CQ113" s="10">
        <f>3/24000000*OO[[#This Row],[151 (07JUL1985 18:00:00)-Water Temperature (C)]]*OO[[#This Row],[93]]</f>
        <v>2.2004724461606246E-7</v>
      </c>
      <c r="CR113" s="10">
        <f>3/24000000*OO[[#This Row],[152 (07JUL1985 21:00:00)-Water Temperature (C)]]*OO[[#This Row],[94]]</f>
        <v>2.0387859094901248E-7</v>
      </c>
      <c r="CS113" s="10">
        <f>3/24000000*OO[[#This Row],[153 (08JUL1985 00:00:00)-Water Temperature (C)]]*OO[[#This Row],[95]]</f>
        <v>1.8478520979537499E-7</v>
      </c>
      <c r="CT113" s="10">
        <f>3/24000000*OO[[#This Row],[154 (08JUL1985 03:00:00)-Water Temperature (C)]]*OO[[#This Row],[96]]</f>
        <v>1.676929946410375E-7</v>
      </c>
      <c r="CU113" s="10">
        <f>3/24000000*OO[[#This Row],[155 (08JUL1985 06:00:00)-Water Temperature (C)]]*OO[[#This Row],[97]]</f>
        <v>1.5445385203500002E-7</v>
      </c>
      <c r="CV113" s="10">
        <f>3/24000000*OO[[#This Row],[156 (08JUL1985 09:00:00)-Water Temperature (C)]]*OO[[#This Row],[98]]</f>
        <v>1.4754197172189999E-7</v>
      </c>
      <c r="CW113" s="10">
        <f>3/24000000*OO[[#This Row],[157 (08JUL1985 12:00:00)-Water Temperature (C)]]*OO[[#This Row],[99]]</f>
        <v>1.4987967719743751E-7</v>
      </c>
    </row>
    <row r="114" spans="1:101" x14ac:dyDescent="0.35">
      <c r="A114" t="s">
        <v>119</v>
      </c>
      <c r="B114">
        <v>809.64030000000002</v>
      </c>
      <c r="C114" s="10">
        <f>3/24*OO[[#This Row],[59 (26JUN1985 06:00:00)-Water Temperature (C)]]*OO[[#This Row],[1]]/SUM(OO[1])</f>
        <v>0</v>
      </c>
      <c r="D114" s="10">
        <f>3/24*OO[[#This Row],[60 (26JUN1985 09:00:00)-Water Temperature (C)]]*OO[[#This Row],[2]]/SUM(OO[2])</f>
        <v>2.4515414938192613E-44</v>
      </c>
      <c r="E114" s="10">
        <f>3/24*OO[[#This Row],[61 (26JUN1985 12:00:00)-Water Temperature (C)]]*OO[[#This Row],[3]]/SUM(OO[3])</f>
        <v>4.4088539243738332E-31</v>
      </c>
      <c r="F114" s="10">
        <f>3/24*OO[[#This Row],[62 (26JUN1985 15:00:00)-Water Temperature (C)]]*OO[[#This Row],[4]]/SUM(OO[4])</f>
        <v>7.1595660622139182E-20</v>
      </c>
      <c r="G114" s="10">
        <f>3/24*OO[[#This Row],[63 (26JUN1985 18:00:00)-Water Temperature (C)]]*OO[[#This Row],[5]]/SUM(OO[5])</f>
        <v>5.7437335556954219E-10</v>
      </c>
      <c r="H114" s="10">
        <f>3/24*OO[[#This Row],[64 (26JUN1985 21:00:00)-Water Temperature (C)]]*OO[[#This Row],[6]]/SUM(OO[6])</f>
        <v>1.5090082022505874E-5</v>
      </c>
      <c r="I114" s="10">
        <f>3/24*OO[[#This Row],[65 (27JUN1985 00:00:00)-Water Temperature (C)]]*OO[[#This Row],[7]]/SUM(OO[7])</f>
        <v>1.8886909070404744E-3</v>
      </c>
      <c r="J114" s="10">
        <f>3/24*OO[[#This Row],[66 (27JUN1985 03:00:00)-Water Temperature (C)]]*OO[[#This Row],[8]]/SUM(OO[8])</f>
        <v>2.2627120073862292E-2</v>
      </c>
      <c r="K114" s="10">
        <f>3/24*OO[[#This Row],[67 (27JUN1985 06:00:00)-Water Temperature (C)]]*OO[[#This Row],[9]]/SUM(OO[9])</f>
        <v>6.2993963565602662E-2</v>
      </c>
      <c r="L114" s="10">
        <f>3/24*OO[[#This Row],[68 (27JUN1985 09:00:00)-Water Temperature (C)]]*OO[[#This Row],[10]]/SUM(OO[10])</f>
        <v>6.5220610989142502E-2</v>
      </c>
      <c r="M114" s="10">
        <f>3/24*OO[[#This Row],[69 (27JUN1985 12:00:00)-Water Temperature (C)]]*OO[[#This Row],[11]]/SUM(OO[11])</f>
        <v>3.4537783520110603E-2</v>
      </c>
      <c r="N114" s="10">
        <f>3/24*OO[[#This Row],[70 (27JUN1985 15:00:00)-Water Temperature (C)]]*OO[[#This Row],[12]]/SUM(OO[12])</f>
        <v>1.0842551508096767E-2</v>
      </c>
      <c r="O114" s="10">
        <f>3/24*OO[[#This Row],[71 (27JUN1985 18:00:00)-Water Temperature (C)]]*OO[[#This Row],[13]]/SUM(OO[13])</f>
        <v>2.4236504299680254E-3</v>
      </c>
      <c r="P114" s="10">
        <f>3/24*OO[[#This Row],[72 (27JUN1985 21:00:00)-Water Temperature (C)]]*OO[[#This Row],[14]]/SUM(OO[14])</f>
        <v>4.6174759366365625E-4</v>
      </c>
      <c r="Q114" s="10">
        <f>3/24*OO[[#This Row],[73 (28JUN1985 00:00:00)-Water Temperature (C)]]*OO[[#This Row],[15]]/SUM(OO[15])</f>
        <v>1.0854686901082013E-4</v>
      </c>
      <c r="R114" s="10">
        <f>3/24*OO[[#This Row],[74 (28JUN1985 03:00:00)-Water Temperature (C)]]*OO[[#This Row],[16]]/SUM(OO[16])</f>
        <v>5.0034357943901308E-5</v>
      </c>
      <c r="S114" s="10">
        <f>3/24*OO[[#This Row],[75 (28JUN1985 06:00:00)-Water Temperature (C)]]*OO[[#This Row],[17]]/SUM(OO[17])</f>
        <v>3.8341624001399872E-5</v>
      </c>
      <c r="T114" s="10">
        <f>3/24*OO[[#This Row],[76 (28JUN1985 09:00:00)-Water Temperature (C)]]*OO[[#This Row],[18]]/SUM(OO[18])</f>
        <v>3.7661957821617265E-5</v>
      </c>
      <c r="U114" s="10">
        <f>3/24*OO[[#This Row],[77 (28JUN1985 12:00:00)-Water Temperature (C)]]*OO[[#This Row],[19]]/SUM(OO[19])</f>
        <v>4.1774215212266143E-5</v>
      </c>
      <c r="V114" s="10">
        <f>3/24000000*OO[[#This Row],[78 (28JUN1985 15:00:00)-Water Temperature (C)]]*OO[[#This Row],[20]]</f>
        <v>4.6606664216875004E-5</v>
      </c>
      <c r="W114" s="10">
        <f>3/24000000*OO[[#This Row],[79 (28JUN1985 18:00:00)-Water Temperature (C)]]*OO[[#This Row],[21]]</f>
        <v>4.8433281785499999E-5</v>
      </c>
      <c r="X114" s="10">
        <f>3/24000000*OO[[#This Row],[80 (28JUN1985 21:00:00)-Water Temperature (C)]]*OO[[#This Row],[22]]</f>
        <v>4.5332967039112496E-5</v>
      </c>
      <c r="Y114" s="10">
        <f>3/24000000*OO[[#This Row],[81 (29JUN1985 00:00:00)-Water Temperature (C)]]*OO[[#This Row],[23]]</f>
        <v>3.9746278310750004E-5</v>
      </c>
      <c r="Z114" s="10">
        <f>3/24000000*OO[[#This Row],[82 (29JUN1985 03:00:00)-Water Temperature (C)]]*OO[[#This Row],[24]]</f>
        <v>3.4323273385499998E-5</v>
      </c>
      <c r="AA114" s="10">
        <f>3/24000000*OO[[#This Row],[83 (29JUN1985 06:00:00)-Water Temperature (C)]]*OO[[#This Row],[25]]</f>
        <v>3.0142527749812496E-5</v>
      </c>
      <c r="AB114" s="10">
        <f>3/24000000*OO[[#This Row],[84 (29JUN1985 09:00:00)-Water Temperature (C)]]*OO[[#This Row],[26]]</f>
        <v>2.7900338225924997E-5</v>
      </c>
      <c r="AC114" s="10">
        <f>3/24000000*OO[[#This Row],[85 (29JUN1985 12:00:00)-Water Temperature (C)]]*OO[[#This Row],[27]]</f>
        <v>2.6034923794599998E-5</v>
      </c>
      <c r="AD114" s="10">
        <f>3/24000000*OO[[#This Row],[86 (29JUN1985 15:00:00)-Water Temperature (C)]]*OO[[#This Row],[28]]</f>
        <v>2.3340450947274998E-5</v>
      </c>
      <c r="AE114" s="10">
        <f>3/24000000*OO[[#This Row],[88 (29JUN1985 21:00:00)-Water Temperature (C)]]*OO[[#This Row],[30]]</f>
        <v>1.6678026930452499E-5</v>
      </c>
      <c r="AF114" s="10">
        <f>3/24000000*OO[[#This Row],[88 (29JUN1985 21:00:00)-Water Temperature (C)]]*OO[[#This Row],[30]]</f>
        <v>1.6678026930452499E-5</v>
      </c>
      <c r="AG114" s="10">
        <f>3/24000000*OO[[#This Row],[89 (30JUN1985 00:00:00)-Water Temperature (C)]]*OO[[#This Row],[31]]</f>
        <v>1.3549280889969997E-5</v>
      </c>
      <c r="AH114" s="10">
        <f>3/24000000*OO[[#This Row],[90 (30JUN1985 03:00:00)-Water Temperature (C)]]*OO[[#This Row],[32]]</f>
        <v>1.1072198447543751E-5</v>
      </c>
      <c r="AI114" s="10">
        <f>3/24000000*OO[[#This Row],[91 (30JUN1985 06:00:00)-Water Temperature (C)]]*OO[[#This Row],[33]]</f>
        <v>9.2344725961899992E-6</v>
      </c>
      <c r="AJ114" s="10">
        <f>3/24000000*OO[[#This Row],[92 (30JUN1985 09:00:00)-Water Temperature (C)]]*OO[[#This Row],[34]]</f>
        <v>8.1487157632762489E-6</v>
      </c>
      <c r="AK114" s="10">
        <f>3/24000000*OO[[#This Row],[93 (30JUN1985 12:00:00)-Water Temperature (C)]]*OO[[#This Row],[35]]</f>
        <v>7.3496510719499993E-6</v>
      </c>
      <c r="AL114" s="10">
        <f>3/24000000*OO[[#This Row],[94 (30JUN1985 15:00:00)-Water Temperature (C)]]*OO[[#This Row],[36]]</f>
        <v>6.3674776244687495E-6</v>
      </c>
      <c r="AM114" s="10">
        <f>3/24000000*OO[[#This Row],[95 (30JUN1985 18:00:00)-Water Temperature (C)]]*OO[[#This Row],[37]]</f>
        <v>5.0853642261449994E-6</v>
      </c>
      <c r="AN114" s="10">
        <f>3/24000000*OO[[#This Row],[96 (30JUN1985 21:00:00)-Water Temperature (C)]]*OO[[#This Row],[38]]</f>
        <v>3.7137785982000001E-6</v>
      </c>
      <c r="AO114" s="10">
        <f>3/24000000*OO[[#This Row],[97 (01JUL1985 00:00:00)-Water Temperature (C)]]*OO[[#This Row],[39]]</f>
        <v>2.6248247962674998E-6</v>
      </c>
      <c r="AP114" s="10">
        <f>3/24000000*OO[[#This Row],[98 (01JUL1985 03:00:00)-Water Temperature (C)]]*OO[[#This Row],[40]]</f>
        <v>1.9163042094449999E-6</v>
      </c>
      <c r="AQ114" s="10">
        <f>3/24000000*OO[[#This Row],[99 (01JUL1985 06:00:00)-Water Temperature (C)]]*OO[[#This Row],[41]]</f>
        <v>1.5226772033179999E-6</v>
      </c>
      <c r="AR114" s="10">
        <f>3/24000000*OO[[#This Row],[100 (01JUL1985 09:00:00)-Water Temperature (C)]]*OO[[#This Row],[42]]</f>
        <v>1.387148099031E-6</v>
      </c>
      <c r="AS114" s="10">
        <f>3/24000000*OO[[#This Row],[101 (01JUL1985 12:00:00)-Water Temperature (C)]]*OO[[#This Row],[43]]</f>
        <v>1.317339676611E-6</v>
      </c>
      <c r="AT114" s="10">
        <f>3/24000000*OO[[#This Row],[102 (01JUL1985 15:00:00)-Water Temperature (C)]]*OO[[#This Row],[44]]</f>
        <v>1.2529584047295001E-6</v>
      </c>
      <c r="AU114" s="10">
        <f>3/24000000*OO[[#This Row],[103 (01JUL1985 18:00:00)-Water Temperature (C)]]*OO[[#This Row],[45]]</f>
        <v>1.1546702387594999E-6</v>
      </c>
      <c r="AV114" s="10">
        <f>3/24000000*OO[[#This Row],[104 (01JUL1985 21:00:00)-Water Temperature (C)]]*OO[[#This Row],[46]]</f>
        <v>1.0314827844965E-6</v>
      </c>
      <c r="AW114" s="10">
        <f>3/24000000*OO[[#This Row],[105 (02JUL1985 00:00:00)-Water Temperature (C)]]*OO[[#This Row],[47]]</f>
        <v>9.15711761881625E-7</v>
      </c>
      <c r="AX114" s="10">
        <f>3/24000000*OO[[#This Row],[106 (02JUL1985 03:00:00)-Water Temperature (C)]]*OO[[#This Row],[48]]</f>
        <v>8.2019013513024995E-7</v>
      </c>
      <c r="AY114" s="10">
        <f>3/24000000*OO[[#This Row],[107 (02JUL1985 06:00:00)-Water Temperature (C)]]*OO[[#This Row],[49]]</f>
        <v>7.544062051968749E-7</v>
      </c>
      <c r="AZ114" s="10">
        <f>3/24000000*OO[[#This Row],[108 (02JUL1985 09:00:00)-Water Temperature (C)]]*OO[[#This Row],[50]]</f>
        <v>7.518289692161249E-7</v>
      </c>
      <c r="BA114" s="10">
        <f>3/24000000*OO[[#This Row],[109 (02JUL1985 12:00:00)-Water Temperature (C)]]*OO[[#This Row],[51]]</f>
        <v>7.6776891673999994E-7</v>
      </c>
      <c r="BB114" s="10">
        <f>3/24000000*OO[[#This Row],[110 (02JUL1985 15:00:00)-Water Temperature (C)]]*OO[[#This Row],[52]]</f>
        <v>7.9211050458400009E-7</v>
      </c>
      <c r="BC114" s="10">
        <f>3/24000000*OO[[#This Row],[111 (02JUL1985 18:00:00)-Water Temperature (C)]]*OO[[#This Row],[53]]</f>
        <v>8.0796976096875013E-7</v>
      </c>
      <c r="BD114" s="10">
        <f>3/24000000*OO[[#This Row],[112 (02JUL1985 21:00:00)-Water Temperature (C)]]*OO[[#This Row],[54]]</f>
        <v>7.8429414327750005E-7</v>
      </c>
      <c r="BE114" s="10">
        <f>3/24000000*OO[[#This Row],[113 (03JUL1985 00:00:00)-Water Temperature (C)]]*OO[[#This Row],[55]]</f>
        <v>7.2648663729000001E-7</v>
      </c>
      <c r="BF114" s="10">
        <f>3/24000000*OO[[#This Row],[114 (03JUL1985 03:00:00)-Water Temperature (C)]]*OO[[#This Row],[56]]</f>
        <v>6.6310396059937493E-7</v>
      </c>
      <c r="BG114" s="10">
        <f>3/24000000*OO[[#This Row],[115 (03JUL1985 06:00:00)-Water Temperature (C)]]*OO[[#This Row],[57]]</f>
        <v>6.1120544751000005E-7</v>
      </c>
      <c r="BH114" s="10">
        <f>3/24000000*OO[[#This Row],[116 (03JUL1985 09:00:00)-Water Temperature (C)]]*OO[[#This Row],[58]]</f>
        <v>6.103828511084999E-7</v>
      </c>
      <c r="BI114" s="10">
        <f>3/24000000*OO[[#This Row],[117 (03JUL1985 12:00:00)-Water Temperature (C)]]*OO[[#This Row],[59]]</f>
        <v>6.3353714239599987E-7</v>
      </c>
      <c r="BJ114" s="10">
        <f>3/24000000*OO[[#This Row],[118 (03JUL1985 15:00:00)-Water Temperature (C)]]*OO[[#This Row],[60]]</f>
        <v>6.5316730403437496E-7</v>
      </c>
      <c r="BK114" s="10">
        <f>3/24000000*OO[[#This Row],[119 (03JUL1985 18:00:00)-Water Temperature (C)]]*OO[[#This Row],[61]]</f>
        <v>6.5591817767862492E-7</v>
      </c>
      <c r="BL114" s="10">
        <f>3/24000000*OO[[#This Row],[120 (03JUL1985 21:00:00)-Water Temperature (C)]]*OO[[#This Row],[62]]</f>
        <v>6.1906915028974989E-7</v>
      </c>
      <c r="BM114" s="10">
        <f>3/24000000*OO[[#This Row],[121 (04JUL1985 00:00:00)-Water Temperature (C)]]*OO[[#This Row],[63]]</f>
        <v>5.626467344801251E-7</v>
      </c>
      <c r="BN114" s="10">
        <f>3/24000000*OO[[#This Row],[122 (04JUL1985 03:00:00)-Water Temperature (C)]]*OO[[#This Row],[64]]</f>
        <v>5.0923719429625005E-7</v>
      </c>
      <c r="BO114" s="10">
        <f>3/24000000*OO[[#This Row],[123 (04JUL1985 06:00:00)-Water Temperature (C)]]*OO[[#This Row],[65]]</f>
        <v>4.6866791753999996E-7</v>
      </c>
      <c r="BP114" s="10">
        <f>3/24000000*OO[[#This Row],[124 (04JUL1985 09:00:00)-Water Temperature (C)]]*OO[[#This Row],[66]]</f>
        <v>4.5666598536750003E-7</v>
      </c>
      <c r="BQ114" s="10">
        <f>3/24000000*OO[[#This Row],[125 (04JUL1985 12:00:00)-Water Temperature (C)]]*OO[[#This Row],[67]]</f>
        <v>4.486381431775E-7</v>
      </c>
      <c r="BR114" s="10">
        <f>3/24000000*OO[[#This Row],[126 (04JUL1985 15:00:00)-Water Temperature (C)]]*OO[[#This Row],[68]]</f>
        <v>4.4634939312699993E-7</v>
      </c>
      <c r="BS114" s="10">
        <f>3/24000000*OO[[#This Row],[127 (04JUL1985 18:00:00)-Water Temperature (C)]]*OO[[#This Row],[69]]</f>
        <v>4.3168745448399992E-7</v>
      </c>
      <c r="BT114" s="10">
        <f>3/24000000*OO[[#This Row],[128 (04JUL1985 21:00:00)-Water Temperature (C)]]*OO[[#This Row],[70]]</f>
        <v>4.0470753838987502E-7</v>
      </c>
      <c r="BU114" s="10">
        <f>3/24000000*OO[[#This Row],[129 (05JUL1985 00:00:00)-Water Temperature (C)]]*OO[[#This Row],[71]]</f>
        <v>3.7400182269249997E-7</v>
      </c>
      <c r="BV114" s="10">
        <f>3/24000000*OO[[#This Row],[130 (05JUL1985 03:00:00)-Water Temperature (C)]]*OO[[#This Row],[72]]</f>
        <v>3.4246628242687494E-7</v>
      </c>
      <c r="BW114" s="10">
        <f>3/24000000*OO[[#This Row],[131 (05JUL1985 06:00:00)-Water Temperature (C)]]*OO[[#This Row],[73]]</f>
        <v>3.1546225492425002E-7</v>
      </c>
      <c r="BX114" s="10">
        <f>3/24000000*OO[[#This Row],[132 (05JUL1985 09:00:00)-Water Temperature (C)]]*OO[[#This Row],[74]]</f>
        <v>3.0678953539500001E-7</v>
      </c>
      <c r="BY114" s="10">
        <f>3/24000000*OO[[#This Row],[133 (05JUL1985 12:00:00)-Water Temperature (C)]]*OO[[#This Row],[75]]</f>
        <v>2.9813826400649997E-7</v>
      </c>
      <c r="BZ114" s="10">
        <f>3/24000000*OO[[#This Row],[134 (05JUL1985 15:00:00)-Water Temperature (C)]]*OO[[#This Row],[76]]</f>
        <v>2.9508689472162499E-7</v>
      </c>
      <c r="CA114" s="10">
        <f>3/24000000*OO[[#This Row],[135 (05JUL1985 18:00:00)-Water Temperature (C)]]*OO[[#This Row],[77]]</f>
        <v>2.9091183890624997E-7</v>
      </c>
      <c r="CB114" s="10">
        <f>3/24000000*OO[[#This Row],[136 (05JUL1985 21:00:00)-Water Temperature (C)]]*OO[[#This Row],[78]]</f>
        <v>2.7716227818887499E-7</v>
      </c>
      <c r="CC114" s="10">
        <f>3/24000000*OO[[#This Row],[137 (06JUL1985 00:00:00)-Water Temperature (C)]]*OO[[#This Row],[79]]</f>
        <v>2.57821234062E-7</v>
      </c>
      <c r="CD114" s="10">
        <f>3/24000000*OO[[#This Row],[138 (06JUL1985 03:00:00)-Water Temperature (C)]]*OO[[#This Row],[80]]</f>
        <v>2.3717399483549997E-7</v>
      </c>
      <c r="CE114" s="10">
        <f>3/24000000*OO[[#This Row],[139 (06JUL1985 06:00:00)-Water Temperature (C)]]*OO[[#This Row],[81]]</f>
        <v>2.2350957438874999E-7</v>
      </c>
      <c r="CF114" s="10">
        <f>3/24000000*OO[[#This Row],[140 (06JUL1985 09:00:00)-Water Temperature (C)]]*OO[[#This Row],[82]]</f>
        <v>2.3028467047312499E-7</v>
      </c>
      <c r="CG114" s="10">
        <f>3/24000000*OO[[#This Row],[141 (06JUL1985 12:00:00)-Water Temperature (C)]]*OO[[#This Row],[83]]</f>
        <v>2.4136780188824995E-7</v>
      </c>
      <c r="CH114" s="10">
        <f>3/24000000*OO[[#This Row],[142 (06JUL1985 15:00:00)-Water Temperature (C)]]*OO[[#This Row],[84]]</f>
        <v>2.5484236575200001E-7</v>
      </c>
      <c r="CI114" s="10">
        <f>3/24000000*OO[[#This Row],[143 (06JUL1985 18:00:00)-Water Temperature (C)]]*OO[[#This Row],[85]]</f>
        <v>2.6561207707875E-7</v>
      </c>
      <c r="CJ114" s="10">
        <f>3/24000000*OO[[#This Row],[144 (06JUL1985 21:00:00)-Water Temperature (C)]]*OO[[#This Row],[86]]</f>
        <v>2.6132557978174998E-7</v>
      </c>
      <c r="CK114" s="10">
        <f>3/24000000*OO[[#This Row],[145 (07JUL1985 00:00:00)-Water Temperature (C)]]*OO[[#This Row],[87]]</f>
        <v>2.4553320623437501E-7</v>
      </c>
      <c r="CL114" s="10">
        <f>3/24000000*OO[[#This Row],[146 (07JUL1985 03:00:00)-Water Temperature (C)]]*OO[[#This Row],[88]]</f>
        <v>2.28167368273125E-7</v>
      </c>
      <c r="CM114" s="10">
        <f>3/24000000*OO[[#This Row],[147 (07JUL1985 06:00:00)-Water Temperature (C)]]*OO[[#This Row],[89]]</f>
        <v>2.1515343910749997E-7</v>
      </c>
      <c r="CN114" s="10">
        <f>3/24000000*OO[[#This Row],[148 (07JUL1985 09:00:00)-Water Temperature (C)]]*OO[[#This Row],[90]]</f>
        <v>2.19348053764E-7</v>
      </c>
      <c r="CO114" s="10">
        <f>3/24000000*OO[[#This Row],[149 (07JUL1985 12:00:00)-Water Temperature (C)]]*OO[[#This Row],[91]]</f>
        <v>2.2733880603525002E-7</v>
      </c>
      <c r="CP114" s="10">
        <f>3/24000000*OO[[#This Row],[150 (07JUL1985 15:00:00)-Water Temperature (C)]]*OO[[#This Row],[92]]</f>
        <v>2.303768223674625E-7</v>
      </c>
      <c r="CQ114" s="10">
        <f>3/24000000*OO[[#This Row],[151 (07JUL1985 18:00:00)-Water Temperature (C)]]*OO[[#This Row],[93]]</f>
        <v>2.2586904668000001E-7</v>
      </c>
      <c r="CR114" s="10">
        <f>3/24000000*OO[[#This Row],[152 (07JUL1985 21:00:00)-Water Temperature (C)]]*OO[[#This Row],[94]]</f>
        <v>2.0949038181747498E-7</v>
      </c>
      <c r="CS114" s="10">
        <f>3/24000000*OO[[#This Row],[153 (08JUL1985 00:00:00)-Water Temperature (C)]]*OO[[#This Row],[95]]</f>
        <v>1.8985340470154997E-7</v>
      </c>
      <c r="CT114" s="10">
        <f>3/24000000*OO[[#This Row],[154 (08JUL1985 03:00:00)-Water Temperature (C)]]*OO[[#This Row],[96]]</f>
        <v>1.7224541789991249E-7</v>
      </c>
      <c r="CU114" s="10">
        <f>3/24000000*OO[[#This Row],[155 (08JUL1985 06:00:00)-Water Temperature (C)]]*OO[[#This Row],[97]]</f>
        <v>1.5833321534712496E-7</v>
      </c>
      <c r="CV114" s="10">
        <f>3/24000000*OO[[#This Row],[156 (08JUL1985 09:00:00)-Water Temperature (C)]]*OO[[#This Row],[98]]</f>
        <v>1.5074202788557496E-7</v>
      </c>
      <c r="CW114" s="10">
        <f>3/24000000*OO[[#This Row],[157 (08JUL1985 12:00:00)-Water Temperature (C)]]*OO[[#This Row],[99]]</f>
        <v>1.52602733712E-7</v>
      </c>
    </row>
    <row r="115" spans="1:101" x14ac:dyDescent="0.35">
      <c r="A115" t="s">
        <v>120</v>
      </c>
      <c r="B115">
        <v>761.71960000000001</v>
      </c>
      <c r="C115" s="10">
        <f>3/24*OO[[#This Row],[59 (26JUN1985 06:00:00)-Water Temperature (C)]]*OO[[#This Row],[1]]/SUM(OO[1])</f>
        <v>0</v>
      </c>
      <c r="D115" s="10">
        <f>3/24*OO[[#This Row],[60 (26JUN1985 09:00:00)-Water Temperature (C)]]*OO[[#This Row],[2]]/SUM(OO[2])</f>
        <v>0</v>
      </c>
      <c r="E115" s="10">
        <f>3/24*OO[[#This Row],[61 (26JUN1985 12:00:00)-Water Temperature (C)]]*OO[[#This Row],[3]]/SUM(OO[3])</f>
        <v>5.921489146967905E-32</v>
      </c>
      <c r="F115" s="10">
        <f>3/24*OO[[#This Row],[62 (26JUN1985 15:00:00)-Water Temperature (C)]]*OO[[#This Row],[4]]/SUM(OO[4])</f>
        <v>1.0489444300554051E-20</v>
      </c>
      <c r="G115" s="10">
        <f>3/24*OO[[#This Row],[63 (26JUN1985 18:00:00)-Water Temperature (C)]]*OO[[#This Row],[5]]/SUM(OO[5])</f>
        <v>1.2052899671316696E-10</v>
      </c>
      <c r="H115" s="10">
        <f>3/24*OO[[#This Row],[64 (26JUN1985 21:00:00)-Water Temperature (C)]]*OO[[#This Row],[6]]/SUM(OO[6])</f>
        <v>7.070300597490318E-6</v>
      </c>
      <c r="I115" s="10">
        <f>3/24*OO[[#This Row],[65 (27JUN1985 00:00:00)-Water Temperature (C)]]*OO[[#This Row],[7]]/SUM(OO[7])</f>
        <v>1.0973156977033376E-3</v>
      </c>
      <c r="J115" s="10">
        <f>3/24*OO[[#This Row],[66 (27JUN1985 03:00:00)-Water Temperature (C)]]*OO[[#This Row],[8]]/SUM(OO[8])</f>
        <v>1.5053665332457248E-2</v>
      </c>
      <c r="K115" s="10">
        <f>3/24*OO[[#This Row],[67 (27JUN1985 06:00:00)-Water Temperature (C)]]*OO[[#This Row],[9]]/SUM(OO[9])</f>
        <v>4.6108726952525596E-2</v>
      </c>
      <c r="L115" s="10">
        <f>3/24*OO[[#This Row],[68 (27JUN1985 09:00:00)-Water Temperature (C)]]*OO[[#This Row],[10]]/SUM(OO[10])</f>
        <v>5.1286383032150169E-2</v>
      </c>
      <c r="M115" s="10">
        <f>3/24*OO[[#This Row],[69 (27JUN1985 12:00:00)-Water Temperature (C)]]*OO[[#This Row],[11]]/SUM(OO[11])</f>
        <v>2.8679519753584209E-2</v>
      </c>
      <c r="N115" s="10">
        <f>3/24*OO[[#This Row],[70 (27JUN1985 15:00:00)-Water Temperature (C)]]*OO[[#This Row],[12]]/SUM(OO[12])</f>
        <v>9.3742392428206121E-3</v>
      </c>
      <c r="O115" s="10">
        <f>3/24*OO[[#This Row],[71 (27JUN1985 18:00:00)-Water Temperature (C)]]*OO[[#This Row],[13]]/SUM(OO[13])</f>
        <v>2.1520617976580323E-3</v>
      </c>
      <c r="P115" s="10">
        <f>3/24*OO[[#This Row],[72 (27JUN1985 21:00:00)-Water Temperature (C)]]*OO[[#This Row],[14]]/SUM(OO[14])</f>
        <v>4.1291589360997066E-4</v>
      </c>
      <c r="Q115" s="10">
        <f>3/24*OO[[#This Row],[73 (28JUN1985 00:00:00)-Water Temperature (C)]]*OO[[#This Row],[15]]/SUM(OO[15])</f>
        <v>9.3249862050544217E-5</v>
      </c>
      <c r="R115" s="10">
        <f>3/24*OO[[#This Row],[74 (28JUN1985 03:00:00)-Water Temperature (C)]]*OO[[#This Row],[16]]/SUM(OO[16])</f>
        <v>4.0380397665886219E-5</v>
      </c>
      <c r="S115" s="10">
        <f>3/24*OO[[#This Row],[75 (28JUN1985 06:00:00)-Water Temperature (C)]]*OO[[#This Row],[17]]/SUM(OO[17])</f>
        <v>3.007499414327611E-5</v>
      </c>
      <c r="T115" s="10">
        <f>3/24*OO[[#This Row],[76 (28JUN1985 09:00:00)-Water Temperature (C)]]*OO[[#This Row],[18]]/SUM(OO[18])</f>
        <v>2.9205809106470651E-5</v>
      </c>
      <c r="U115" s="10">
        <f>3/24*OO[[#This Row],[77 (28JUN1985 12:00:00)-Water Temperature (C)]]*OO[[#This Row],[19]]/SUM(OO[19])</f>
        <v>3.2298725842095055E-5</v>
      </c>
      <c r="V115" s="10">
        <f>3/24000000*OO[[#This Row],[78 (28JUN1985 15:00:00)-Water Temperature (C)]]*OO[[#This Row],[20]]</f>
        <v>3.6202764791199998E-5</v>
      </c>
      <c r="W115" s="10">
        <f>3/24000000*OO[[#This Row],[79 (28JUN1985 18:00:00)-Water Temperature (C)]]*OO[[#This Row],[21]]</f>
        <v>3.7924420924050001E-5</v>
      </c>
      <c r="X115" s="10">
        <f>3/24000000*OO[[#This Row],[80 (28JUN1985 21:00:00)-Water Temperature (C)]]*OO[[#This Row],[22]]</f>
        <v>3.5775653242349999E-5</v>
      </c>
      <c r="Y115" s="10">
        <f>3/24000000*OO[[#This Row],[81 (29JUN1985 00:00:00)-Water Temperature (C)]]*OO[[#This Row],[23]]</f>
        <v>3.1536721668374999E-5</v>
      </c>
      <c r="Z115" s="10">
        <f>3/24000000*OO[[#This Row],[82 (29JUN1985 03:00:00)-Water Temperature (C)]]*OO[[#This Row],[24]]</f>
        <v>2.7304473742199998E-5</v>
      </c>
      <c r="AA115" s="10">
        <f>3/24000000*OO[[#This Row],[83 (29JUN1985 06:00:00)-Water Temperature (C)]]*OO[[#This Row],[25]]</f>
        <v>2.398530618045E-5</v>
      </c>
      <c r="AB115" s="10">
        <f>3/24000000*OO[[#This Row],[84 (29JUN1985 09:00:00)-Water Temperature (C)]]*OO[[#This Row],[26]]</f>
        <v>2.2241974718049999E-5</v>
      </c>
      <c r="AC115" s="10">
        <f>3/24000000*OO[[#This Row],[85 (29JUN1985 12:00:00)-Water Temperature (C)]]*OO[[#This Row],[27]]</f>
        <v>2.0844116998399998E-5</v>
      </c>
      <c r="AD115" s="10">
        <f>3/24000000*OO[[#This Row],[86 (29JUN1985 15:00:00)-Water Temperature (C)]]*OO[[#This Row],[28]]</f>
        <v>1.8773273964340002E-5</v>
      </c>
      <c r="AE115" s="10">
        <f>3/24000000*OO[[#This Row],[88 (29JUN1985 21:00:00)-Water Temperature (C)]]*OO[[#This Row],[30]]</f>
        <v>1.3514216415839999E-5</v>
      </c>
      <c r="AF115" s="10">
        <f>3/24000000*OO[[#This Row],[88 (29JUN1985 21:00:00)-Water Temperature (C)]]*OO[[#This Row],[30]]</f>
        <v>1.3514216415839999E-5</v>
      </c>
      <c r="AG115" s="10">
        <f>3/24000000*OO[[#This Row],[89 (30JUN1985 00:00:00)-Water Temperature (C)]]*OO[[#This Row],[31]]</f>
        <v>1.0992588746645E-5</v>
      </c>
      <c r="AH115" s="10">
        <f>3/24000000*OO[[#This Row],[90 (30JUN1985 03:00:00)-Water Temperature (C)]]*OO[[#This Row],[32]]</f>
        <v>8.9867161231249992E-6</v>
      </c>
      <c r="AI115" s="10">
        <f>3/24000000*OO[[#This Row],[91 (30JUN1985 06:00:00)-Water Temperature (C)]]*OO[[#This Row],[33]]</f>
        <v>7.4893966475150003E-6</v>
      </c>
      <c r="AJ115" s="10">
        <f>3/24000000*OO[[#This Row],[92 (30JUN1985 09:00:00)-Water Temperature (C)]]*OO[[#This Row],[34]]</f>
        <v>6.6058209223837498E-6</v>
      </c>
      <c r="AK115" s="10">
        <f>3/24000000*OO[[#This Row],[93 (30JUN1985 12:00:00)-Water Temperature (C)]]*OO[[#This Row],[35]]</f>
        <v>5.9733598666050002E-6</v>
      </c>
      <c r="AL115" s="10">
        <f>3/24000000*OO[[#This Row],[94 (30JUN1985 15:00:00)-Water Temperature (C)]]*OO[[#This Row],[36]]</f>
        <v>5.2069871589812492E-6</v>
      </c>
      <c r="AM115" s="10">
        <f>3/24000000*OO[[#This Row],[95 (30JUN1985 18:00:00)-Water Temperature (C)]]*OO[[#This Row],[37]]</f>
        <v>4.1904818614225001E-6</v>
      </c>
      <c r="AN115" s="10">
        <f>3/24000000*OO[[#This Row],[96 (30JUN1985 21:00:00)-Water Temperature (C)]]*OO[[#This Row],[38]]</f>
        <v>3.0739049087999997E-6</v>
      </c>
      <c r="AO115" s="10">
        <f>3/24000000*OO[[#This Row],[97 (01JUL1985 00:00:00)-Water Temperature (C)]]*OO[[#This Row],[39]]</f>
        <v>2.1707917279200004E-6</v>
      </c>
      <c r="AP115" s="10">
        <f>3/24000000*OO[[#This Row],[98 (01JUL1985 03:00:00)-Water Temperature (C)]]*OO[[#This Row],[40]]</f>
        <v>1.5764954974724999E-6</v>
      </c>
      <c r="AQ115" s="10">
        <f>3/24000000*OO[[#This Row],[99 (01JUL1985 06:00:00)-Water Temperature (C)]]*OO[[#This Row],[41]]</f>
        <v>1.242428269607E-6</v>
      </c>
      <c r="AR115" s="10">
        <f>3/24000000*OO[[#This Row],[100 (01JUL1985 09:00:00)-Water Temperature (C)]]*OO[[#This Row],[42]]</f>
        <v>1.1244907051759999E-6</v>
      </c>
      <c r="AS115" s="10">
        <f>3/24000000*OO[[#This Row],[101 (01JUL1985 12:00:00)-Water Temperature (C)]]*OO[[#This Row],[43]]</f>
        <v>1.06494657123375E-6</v>
      </c>
      <c r="AT115" s="10">
        <f>3/24000000*OO[[#This Row],[102 (01JUL1985 15:00:00)-Water Temperature (C)]]*OO[[#This Row],[44]]</f>
        <v>1.013019597758E-6</v>
      </c>
      <c r="AU115" s="10">
        <f>3/24000000*OO[[#This Row],[103 (01JUL1985 18:00:00)-Water Temperature (C)]]*OO[[#This Row],[45]]</f>
        <v>9.3504578283387503E-7</v>
      </c>
      <c r="AV115" s="10">
        <f>3/24000000*OO[[#This Row],[104 (01JUL1985 21:00:00)-Water Temperature (C)]]*OO[[#This Row],[46]]</f>
        <v>8.3509247850712486E-7</v>
      </c>
      <c r="AW115" s="10">
        <f>3/24000000*OO[[#This Row],[105 (02JUL1985 00:00:00)-Water Temperature (C)]]*OO[[#This Row],[47]]</f>
        <v>7.4045487629024986E-7</v>
      </c>
      <c r="AX115" s="10">
        <f>3/24000000*OO[[#This Row],[106 (02JUL1985 03:00:00)-Water Temperature (C)]]*OO[[#This Row],[48]]</f>
        <v>6.6243729843775E-7</v>
      </c>
      <c r="AY115" s="10">
        <f>3/24000000*OO[[#This Row],[107 (02JUL1985 06:00:00)-Water Temperature (C)]]*OO[[#This Row],[49]]</f>
        <v>6.0819539717249994E-7</v>
      </c>
      <c r="AZ115" s="10">
        <f>3/24000000*OO[[#This Row],[108 (02JUL1985 09:00:00)-Water Temperature (C)]]*OO[[#This Row],[50]]</f>
        <v>6.0483732053224996E-7</v>
      </c>
      <c r="BA115" s="10">
        <f>3/24000000*OO[[#This Row],[109 (02JUL1985 12:00:00)-Water Temperature (C)]]*OO[[#This Row],[51]]</f>
        <v>6.1623022299999997E-7</v>
      </c>
      <c r="BB115" s="10">
        <f>3/24000000*OO[[#This Row],[110 (02JUL1985 15:00:00)-Water Temperature (C)]]*OO[[#This Row],[52]]</f>
        <v>6.3513072702799988E-7</v>
      </c>
      <c r="BC115" s="10">
        <f>3/24000000*OO[[#This Row],[111 (02JUL1985 18:00:00)-Water Temperature (C)]]*OO[[#This Row],[53]]</f>
        <v>6.4892913589649984E-7</v>
      </c>
      <c r="BD115" s="10">
        <f>3/24000000*OO[[#This Row],[112 (02JUL1985 21:00:00)-Water Temperature (C)]]*OO[[#This Row],[54]]</f>
        <v>6.3119292356249991E-7</v>
      </c>
      <c r="BE115" s="10">
        <f>3/24000000*OO[[#This Row],[113 (03JUL1985 00:00:00)-Water Temperature (C)]]*OO[[#This Row],[55]]</f>
        <v>5.8553056468999998E-7</v>
      </c>
      <c r="BF115" s="10">
        <f>3/24000000*OO[[#This Row],[114 (03JUL1985 03:00:00)-Water Temperature (C)]]*OO[[#This Row],[56]]</f>
        <v>5.3482406680799997E-7</v>
      </c>
      <c r="BG115" s="10">
        <f>3/24000000*OO[[#This Row],[115 (03JUL1985 06:00:00)-Water Temperature (C)]]*OO[[#This Row],[57]]</f>
        <v>4.9221695886024997E-7</v>
      </c>
      <c r="BH115" s="10">
        <f>3/24000000*OO[[#This Row],[116 (03JUL1985 09:00:00)-Water Temperature (C)]]*OO[[#This Row],[58]]</f>
        <v>4.9035090214687507E-7</v>
      </c>
      <c r="BI115" s="10">
        <f>3/24000000*OO[[#This Row],[117 (03JUL1985 12:00:00)-Water Temperature (C)]]*OO[[#This Row],[59]]</f>
        <v>5.0836370991624998E-7</v>
      </c>
      <c r="BJ115" s="10">
        <f>3/24000000*OO[[#This Row],[118 (03JUL1985 15:00:00)-Water Temperature (C)]]*OO[[#This Row],[60]]</f>
        <v>5.2422646382099998E-7</v>
      </c>
      <c r="BK115" s="10">
        <f>3/24000000*OO[[#This Row],[119 (03JUL1985 18:00:00)-Water Temperature (C)]]*OO[[#This Row],[61]]</f>
        <v>5.2774982635850008E-7</v>
      </c>
      <c r="BL115" s="10">
        <f>3/24000000*OO[[#This Row],[120 (03JUL1985 21:00:00)-Water Temperature (C)]]*OO[[#This Row],[62]]</f>
        <v>4.9935963478274996E-7</v>
      </c>
      <c r="BM115" s="10">
        <f>3/24000000*OO[[#This Row],[121 (04JUL1985 00:00:00)-Water Temperature (C)]]*OO[[#This Row],[63]]</f>
        <v>4.5426863131425003E-7</v>
      </c>
      <c r="BN115" s="10">
        <f>3/24000000*OO[[#This Row],[122 (04JUL1985 03:00:00)-Water Temperature (C)]]*OO[[#This Row],[64]]</f>
        <v>4.1112264262575003E-7</v>
      </c>
      <c r="BO115" s="10">
        <f>3/24000000*OO[[#This Row],[123 (04JUL1985 06:00:00)-Water Temperature (C)]]*OO[[#This Row],[65]]</f>
        <v>3.7767687886875001E-7</v>
      </c>
      <c r="BP115" s="10">
        <f>3/24000000*OO[[#This Row],[124 (04JUL1985 09:00:00)-Water Temperature (C)]]*OO[[#This Row],[66]]</f>
        <v>3.6720635197775E-7</v>
      </c>
      <c r="BQ115" s="10">
        <f>3/24000000*OO[[#This Row],[125 (04JUL1985 12:00:00)-Water Temperature (C)]]*OO[[#This Row],[67]]</f>
        <v>3.6042333040574996E-7</v>
      </c>
      <c r="BR115" s="10">
        <f>3/24000000*OO[[#This Row],[126 (04JUL1985 15:00:00)-Water Temperature (C)]]*OO[[#This Row],[68]]</f>
        <v>3.58553495344E-7</v>
      </c>
      <c r="BS115" s="10">
        <f>3/24000000*OO[[#This Row],[127 (04JUL1985 18:00:00)-Water Temperature (C)]]*OO[[#This Row],[69]]</f>
        <v>3.4729920781525002E-7</v>
      </c>
      <c r="BT115" s="10">
        <f>3/24000000*OO[[#This Row],[128 (04JUL1985 21:00:00)-Water Temperature (C)]]*OO[[#This Row],[70]]</f>
        <v>3.25992970075625E-7</v>
      </c>
      <c r="BU115" s="10">
        <f>3/24000000*OO[[#This Row],[129 (05JUL1985 00:00:00)-Water Temperature (C)]]*OO[[#This Row],[71]]</f>
        <v>3.016108418505E-7</v>
      </c>
      <c r="BV115" s="10">
        <f>3/24000000*OO[[#This Row],[130 (05JUL1985 03:00:00)-Water Temperature (C)]]*OO[[#This Row],[72]]</f>
        <v>2.7630261451599999E-7</v>
      </c>
      <c r="BW115" s="10">
        <f>3/24000000*OO[[#This Row],[131 (05JUL1985 06:00:00)-Water Temperature (C)]]*OO[[#This Row],[73]]</f>
        <v>2.5434925813799999E-7</v>
      </c>
      <c r="BX115" s="10">
        <f>3/24000000*OO[[#This Row],[132 (05JUL1985 09:00:00)-Water Temperature (C)]]*OO[[#This Row],[74]]</f>
        <v>2.4708028394474998E-7</v>
      </c>
      <c r="BY115" s="10">
        <f>3/24000000*OO[[#This Row],[133 (05JUL1985 12:00:00)-Water Temperature (C)]]*OO[[#This Row],[75]]</f>
        <v>2.3979051803000003E-7</v>
      </c>
      <c r="BZ115" s="10">
        <f>3/24000000*OO[[#This Row],[134 (05JUL1985 15:00:00)-Water Temperature (C)]]*OO[[#This Row],[76]]</f>
        <v>2.3715202277099997E-7</v>
      </c>
      <c r="CA115" s="10">
        <f>3/24000000*OO[[#This Row],[135 (05JUL1985 18:00:00)-Water Temperature (C)]]*OO[[#This Row],[77]]</f>
        <v>2.3397087847087499E-7</v>
      </c>
      <c r="CB115" s="10">
        <f>3/24000000*OO[[#This Row],[136 (05JUL1985 21:00:00)-Water Temperature (C)]]*OO[[#This Row],[78]]</f>
        <v>2.2310467227425001E-7</v>
      </c>
      <c r="CC115" s="10">
        <f>3/24000000*OO[[#This Row],[137 (06JUL1985 00:00:00)-Water Temperature (C)]]*OO[[#This Row],[79]]</f>
        <v>2.0766811341375002E-7</v>
      </c>
      <c r="CD115" s="10">
        <f>3/24000000*OO[[#This Row],[138 (06JUL1985 03:00:00)-Water Temperature (C)]]*OO[[#This Row],[80]]</f>
        <v>1.911548196675E-7</v>
      </c>
      <c r="CE115" s="10">
        <f>3/24000000*OO[[#This Row],[139 (06JUL1985 06:00:00)-Water Temperature (C)]]*OO[[#This Row],[81]]</f>
        <v>1.7979513100649997E-7</v>
      </c>
      <c r="CF115" s="10">
        <f>3/24000000*OO[[#This Row],[140 (06JUL1985 09:00:00)-Water Temperature (C)]]*OO[[#This Row],[82]]</f>
        <v>1.8479658113644997E-7</v>
      </c>
      <c r="CG115" s="10">
        <f>3/24000000*OO[[#This Row],[141 (06JUL1985 12:00:00)-Water Temperature (C)]]*OO[[#This Row],[83]]</f>
        <v>1.93420511338E-7</v>
      </c>
      <c r="CH115" s="10">
        <f>3/24000000*OO[[#This Row],[142 (06JUL1985 15:00:00)-Water Temperature (C)]]*OO[[#This Row],[84]]</f>
        <v>2.0417515231659996E-7</v>
      </c>
      <c r="CI115" s="10">
        <f>3/24000000*OO[[#This Row],[143 (06JUL1985 18:00:00)-Water Temperature (C)]]*OO[[#This Row],[85]]</f>
        <v>2.1327320094060001E-7</v>
      </c>
      <c r="CJ115" s="10">
        <f>3/24000000*OO[[#This Row],[144 (06JUL1985 21:00:00)-Water Temperature (C)]]*OO[[#This Row],[86]]</f>
        <v>2.10185408008125E-7</v>
      </c>
      <c r="CK115" s="10">
        <f>3/24000000*OO[[#This Row],[145 (07JUL1985 00:00:00)-Water Temperature (C)]]*OO[[#This Row],[87]]</f>
        <v>1.9768040744759998E-7</v>
      </c>
      <c r="CL115" s="10">
        <f>3/24000000*OO[[#This Row],[146 (07JUL1985 03:00:00)-Water Temperature (C)]]*OO[[#This Row],[88]]</f>
        <v>1.8390103118906253E-7</v>
      </c>
      <c r="CM115" s="10">
        <f>3/24000000*OO[[#This Row],[147 (07JUL1985 06:00:00)-Water Temperature (C)]]*OO[[#This Row],[89]]</f>
        <v>1.7311733144062504E-7</v>
      </c>
      <c r="CN115" s="10">
        <f>3/24000000*OO[[#This Row],[148 (07JUL1985 09:00:00)-Water Temperature (C)]]*OO[[#This Row],[90]]</f>
        <v>1.7611327257019999E-7</v>
      </c>
      <c r="CO115" s="10">
        <f>3/24000000*OO[[#This Row],[149 (07JUL1985 12:00:00)-Water Temperature (C)]]*OO[[#This Row],[91]]</f>
        <v>1.8257852988472498E-7</v>
      </c>
      <c r="CP115" s="10">
        <f>3/24000000*OO[[#This Row],[150 (07JUL1985 15:00:00)-Water Temperature (C)]]*OO[[#This Row],[92]]</f>
        <v>1.8536894611050001E-7</v>
      </c>
      <c r="CQ115" s="10">
        <f>3/24000000*OO[[#This Row],[151 (07JUL1985 18:00:00)-Water Temperature (C)]]*OO[[#This Row],[93]]</f>
        <v>1.82306690431875E-7</v>
      </c>
      <c r="CR115" s="10">
        <f>3/24000000*OO[[#This Row],[152 (07JUL1985 21:00:00)-Water Temperature (C)]]*OO[[#This Row],[94]]</f>
        <v>1.6931852324707501E-7</v>
      </c>
      <c r="CS115" s="10">
        <f>3/24000000*OO[[#This Row],[153 (08JUL1985 00:00:00)-Water Temperature (C)]]*OO[[#This Row],[95]]</f>
        <v>1.5344551160140002E-7</v>
      </c>
      <c r="CT115" s="10">
        <f>3/24000000*OO[[#This Row],[154 (08JUL1985 03:00:00)-Water Temperature (C)]]*OO[[#This Row],[96]]</f>
        <v>1.3918711034841251E-7</v>
      </c>
      <c r="CU115" s="10">
        <f>3/24000000*OO[[#This Row],[155 (08JUL1985 06:00:00)-Water Temperature (C)]]*OO[[#This Row],[97]]</f>
        <v>1.2778263102749997E-7</v>
      </c>
      <c r="CV115" s="10">
        <f>3/24000000*OO[[#This Row],[156 (08JUL1985 09:00:00)-Water Temperature (C)]]*OO[[#This Row],[98]]</f>
        <v>1.2134443986810002E-7</v>
      </c>
      <c r="CW115" s="10">
        <f>3/24000000*OO[[#This Row],[157 (08JUL1985 12:00:00)-Water Temperature (C)]]*OO[[#This Row],[99]]</f>
        <v>1.2254467191705E-7</v>
      </c>
    </row>
    <row r="116" spans="1:101" x14ac:dyDescent="0.35">
      <c r="A116" t="s">
        <v>121</v>
      </c>
      <c r="B116">
        <v>802.66330000000005</v>
      </c>
      <c r="C116" s="10">
        <f>3/24*OO[[#This Row],[59 (26JUN1985 06:00:00)-Water Temperature (C)]]*OO[[#This Row],[1]]/SUM(OO[1])</f>
        <v>0</v>
      </c>
      <c r="D116" s="10">
        <f>3/24*OO[[#This Row],[60 (26JUN1985 09:00:00)-Water Temperature (C)]]*OO[[#This Row],[2]]/SUM(OO[2])</f>
        <v>0</v>
      </c>
      <c r="E116" s="10">
        <f>3/24*OO[[#This Row],[61 (26JUN1985 12:00:00)-Water Temperature (C)]]*OO[[#This Row],[3]]/SUM(OO[3])</f>
        <v>9.5670603309694301E-33</v>
      </c>
      <c r="F116" s="10">
        <f>3/24*OO[[#This Row],[62 (26JUN1985 15:00:00)-Water Temperature (C)]]*OO[[#This Row],[4]]/SUM(OO[4])</f>
        <v>1.8371121752298228E-21</v>
      </c>
      <c r="G116" s="10">
        <f>3/24*OO[[#This Row],[63 (26JUN1985 18:00:00)-Water Temperature (C)]]*OO[[#This Row],[5]]/SUM(OO[5])</f>
        <v>3.0776960457295931E-11</v>
      </c>
      <c r="H116" s="10">
        <f>3/24*OO[[#This Row],[64 (26JUN1985 21:00:00)-Water Temperature (C)]]*OO[[#This Row],[6]]/SUM(OO[6])</f>
        <v>3.9400791373315954E-6</v>
      </c>
      <c r="I116" s="10">
        <f>3/24*OO[[#This Row],[65 (27JUN1985 00:00:00)-Water Temperature (C)]]*OO[[#This Row],[7]]/SUM(OO[7])</f>
        <v>7.4819639236399504E-4</v>
      </c>
      <c r="J116" s="10">
        <f>3/24*OO[[#This Row],[66 (27JUN1985 03:00:00)-Water Temperature (C)]]*OO[[#This Row],[8]]/SUM(OO[8])</f>
        <v>1.1660652928856406E-2</v>
      </c>
      <c r="K116" s="10">
        <f>3/24*OO[[#This Row],[67 (27JUN1985 06:00:00)-Water Temperature (C)]]*OO[[#This Row],[9]]/SUM(OO[9])</f>
        <v>3.9081319731894555E-2</v>
      </c>
      <c r="L116" s="10">
        <f>3/24*OO[[#This Row],[68 (27JUN1985 09:00:00)-Water Temperature (C)]]*OO[[#This Row],[10]]/SUM(OO[10])</f>
        <v>4.6509445812689156E-2</v>
      </c>
      <c r="M116" s="10">
        <f>3/24*OO[[#This Row],[69 (27JUN1985 12:00:00)-Water Temperature (C)]]*OO[[#This Row],[11]]/SUM(OO[11])</f>
        <v>2.7378835119979145E-2</v>
      </c>
      <c r="N116" s="10">
        <f>3/24*OO[[#This Row],[70 (27JUN1985 15:00:00)-Water Temperature (C)]]*OO[[#This Row],[12]]/SUM(OO[12])</f>
        <v>9.2946968473261483E-3</v>
      </c>
      <c r="O116" s="10">
        <f>3/24*OO[[#This Row],[71 (27JUN1985 18:00:00)-Water Temperature (C)]]*OO[[#This Row],[13]]/SUM(OO[13])</f>
        <v>2.1879973252548917E-3</v>
      </c>
      <c r="P116" s="10">
        <f>3/24*OO[[#This Row],[72 (27JUN1985 21:00:00)-Water Temperature (C)]]*OO[[#This Row],[14]]/SUM(OO[14])</f>
        <v>4.2300332798449268E-4</v>
      </c>
      <c r="Q116" s="10">
        <f>3/24*OO[[#This Row],[73 (28JUN1985 00:00:00)-Water Temperature (C)]]*OO[[#This Row],[15]]/SUM(OO[15])</f>
        <v>9.2221446123712581E-5</v>
      </c>
      <c r="R116" s="10">
        <f>3/24*OO[[#This Row],[74 (28JUN1985 03:00:00)-Water Temperature (C)]]*OO[[#This Row],[16]]/SUM(OO[16])</f>
        <v>3.7543106726088887E-5</v>
      </c>
      <c r="S116" s="10">
        <f>3/24*OO[[#This Row],[75 (28JUN1985 06:00:00)-Water Temperature (C)]]*OO[[#This Row],[17]]/SUM(OO[17])</f>
        <v>2.7121873425779185E-5</v>
      </c>
      <c r="T116" s="10">
        <f>3/24*OO[[#This Row],[76 (28JUN1985 09:00:00)-Water Temperature (C)]]*OO[[#This Row],[18]]/SUM(OO[18])</f>
        <v>2.5998989474061267E-5</v>
      </c>
      <c r="U116" s="10">
        <f>3/24*OO[[#This Row],[77 (28JUN1985 12:00:00)-Water Temperature (C)]]*OO[[#This Row],[19]]/SUM(OO[19])</f>
        <v>2.8606913122609281E-5</v>
      </c>
      <c r="V116" s="10">
        <f>3/24000000*OO[[#This Row],[78 (28JUN1985 15:00:00)-Water Temperature (C)]]*OO[[#This Row],[20]]</f>
        <v>3.2139558583200004E-5</v>
      </c>
      <c r="W116" s="10">
        <f>3/24000000*OO[[#This Row],[79 (28JUN1985 18:00:00)-Water Temperature (C)]]*OO[[#This Row],[21]]</f>
        <v>3.3870963522824995E-5</v>
      </c>
      <c r="X116" s="10">
        <f>3/24000000*OO[[#This Row],[80 (28JUN1985 21:00:00)-Water Temperature (C)]]*OO[[#This Row],[22]]</f>
        <v>3.2122109511212498E-5</v>
      </c>
      <c r="Y116" s="10">
        <f>3/24000000*OO[[#This Row],[81 (29JUN1985 00:00:00)-Water Temperature (C)]]*OO[[#This Row],[23]]</f>
        <v>2.84027571953875E-5</v>
      </c>
      <c r="Z116" s="10">
        <f>3/24000000*OO[[#This Row],[82 (29JUN1985 03:00:00)-Water Temperature (C)]]*OO[[#This Row],[24]]</f>
        <v>2.45987865378625E-5</v>
      </c>
      <c r="AA116" s="10">
        <f>3/24000000*OO[[#This Row],[83 (29JUN1985 06:00:00)-Water Temperature (C)]]*OO[[#This Row],[25]]</f>
        <v>2.1568235521875E-5</v>
      </c>
      <c r="AB116" s="10">
        <f>3/24000000*OO[[#This Row],[84 (29JUN1985 09:00:00)-Water Temperature (C)]]*OO[[#This Row],[26]]</f>
        <v>1.999068573095E-5</v>
      </c>
      <c r="AC116" s="10">
        <f>3/24000000*OO[[#This Row],[85 (29JUN1985 12:00:00)-Water Temperature (C)]]*OO[[#This Row],[27]]</f>
        <v>1.8769551963911249E-5</v>
      </c>
      <c r="AD116" s="10">
        <f>3/24000000*OO[[#This Row],[86 (29JUN1985 15:00:00)-Water Temperature (C)]]*OO[[#This Row],[28]]</f>
        <v>1.6943627922393748E-5</v>
      </c>
      <c r="AE116" s="10">
        <f>3/24000000*OO[[#This Row],[88 (29JUN1985 21:00:00)-Water Temperature (C)]]*OO[[#This Row],[30]]</f>
        <v>1.2239514623049999E-5</v>
      </c>
      <c r="AF116" s="10">
        <f>3/24000000*OO[[#This Row],[88 (29JUN1985 21:00:00)-Water Temperature (C)]]*OO[[#This Row],[30]]</f>
        <v>1.2239514623049999E-5</v>
      </c>
      <c r="AG116" s="10">
        <f>3/24000000*OO[[#This Row],[89 (30JUN1985 00:00:00)-Water Temperature (C)]]*OO[[#This Row],[31]]</f>
        <v>9.9515738248199987E-6</v>
      </c>
      <c r="AH116" s="10">
        <f>3/24000000*OO[[#This Row],[90 (30JUN1985 03:00:00)-Water Temperature (C)]]*OO[[#This Row],[32]]</f>
        <v>8.125741007549999E-6</v>
      </c>
      <c r="AI116" s="10">
        <f>3/24000000*OO[[#This Row],[91 (30JUN1985 06:00:00)-Water Temperature (C)]]*OO[[#This Row],[33]]</f>
        <v>6.7578131921299996E-6</v>
      </c>
      <c r="AJ116" s="10">
        <f>3/24000000*OO[[#This Row],[92 (30JUN1985 09:00:00)-Water Temperature (C)]]*OO[[#This Row],[34]]</f>
        <v>5.9502111414625002E-6</v>
      </c>
      <c r="AK116" s="10">
        <f>3/24000000*OO[[#This Row],[93 (30JUN1985 12:00:00)-Water Temperature (C)]]*OO[[#This Row],[35]]</f>
        <v>5.3872914663225004E-6</v>
      </c>
      <c r="AL116" s="10">
        <f>3/24000000*OO[[#This Row],[94 (30JUN1985 15:00:00)-Water Temperature (C)]]*OO[[#This Row],[36]]</f>
        <v>4.7204396109824998E-6</v>
      </c>
      <c r="AM116" s="10">
        <f>3/24000000*OO[[#This Row],[95 (30JUN1985 18:00:00)-Water Temperature (C)]]*OO[[#This Row],[37]]</f>
        <v>3.8249991749200002E-6</v>
      </c>
      <c r="AN116" s="10">
        <f>3/24000000*OO[[#This Row],[96 (30JUN1985 21:00:00)-Water Temperature (C)]]*OO[[#This Row],[38]]</f>
        <v>2.8179881208537496E-6</v>
      </c>
      <c r="AO116" s="10">
        <f>3/24000000*OO[[#This Row],[97 (01JUL1985 00:00:00)-Water Temperature (C)]]*OO[[#This Row],[39]]</f>
        <v>1.9891826992562495E-6</v>
      </c>
      <c r="AP116" s="10">
        <f>3/24000000*OO[[#This Row],[98 (01JUL1985 03:00:00)-Water Temperature (C)]]*OO[[#This Row],[40]]</f>
        <v>1.4378933292343752E-6</v>
      </c>
      <c r="AQ116" s="10">
        <f>3/24000000*OO[[#This Row],[99 (01JUL1985 06:00:00)-Water Temperature (C)]]*OO[[#This Row],[41]]</f>
        <v>1.1246951887462499E-6</v>
      </c>
      <c r="AR116" s="10">
        <f>3/24000000*OO[[#This Row],[100 (01JUL1985 09:00:00)-Water Temperature (C)]]*OO[[#This Row],[42]]</f>
        <v>1.0114666563064999E-6</v>
      </c>
      <c r="AS116" s="10">
        <f>3/24000000*OO[[#This Row],[101 (01JUL1985 12:00:00)-Water Temperature (C)]]*OO[[#This Row],[43]]</f>
        <v>9.5518912830749978E-7</v>
      </c>
      <c r="AT116" s="10">
        <f>3/24000000*OO[[#This Row],[102 (01JUL1985 15:00:00)-Water Temperature (C)]]*OO[[#This Row],[44]]</f>
        <v>9.0854570071824999E-7</v>
      </c>
      <c r="AU116" s="10">
        <f>3/24000000*OO[[#This Row],[103 (01JUL1985 18:00:00)-Water Temperature (C)]]*OO[[#This Row],[45]]</f>
        <v>8.3987078995749993E-7</v>
      </c>
      <c r="AV116" s="10">
        <f>3/24000000*OO[[#This Row],[104 (01JUL1985 21:00:00)-Water Temperature (C)]]*OO[[#This Row],[46]]</f>
        <v>7.5021415802000018E-7</v>
      </c>
      <c r="AW116" s="10">
        <f>3/24000000*OO[[#This Row],[105 (02JUL1985 00:00:00)-Water Temperature (C)]]*OO[[#This Row],[47]]</f>
        <v>6.6453261086400005E-7</v>
      </c>
      <c r="AX116" s="10">
        <f>3/24000000*OO[[#This Row],[106 (02JUL1985 03:00:00)-Water Temperature (C)]]*OO[[#This Row],[48]]</f>
        <v>5.9392362350749998E-7</v>
      </c>
      <c r="AY116" s="10">
        <f>3/24000000*OO[[#This Row],[107 (02JUL1985 06:00:00)-Water Temperature (C)]]*OO[[#This Row],[49]]</f>
        <v>5.4444139595999999E-7</v>
      </c>
      <c r="AZ116" s="10">
        <f>3/24000000*OO[[#This Row],[108 (02JUL1985 09:00:00)-Water Temperature (C)]]*OO[[#This Row],[50]]</f>
        <v>5.4042151580449999E-7</v>
      </c>
      <c r="BA116" s="10">
        <f>3/24000000*OO[[#This Row],[109 (02JUL1985 12:00:00)-Water Temperature (C)]]*OO[[#This Row],[51]]</f>
        <v>5.4940430981699996E-7</v>
      </c>
      <c r="BB116" s="10">
        <f>3/24000000*OO[[#This Row],[110 (02JUL1985 15:00:00)-Water Temperature (C)]]*OO[[#This Row],[52]]</f>
        <v>5.6554589079449991E-7</v>
      </c>
      <c r="BC116" s="10">
        <f>3/24000000*OO[[#This Row],[111 (02JUL1985 18:00:00)-Water Temperature (C)]]*OO[[#This Row],[53]]</f>
        <v>5.7871751763375003E-7</v>
      </c>
      <c r="BD116" s="10">
        <f>3/24000000*OO[[#This Row],[112 (02JUL1985 21:00:00)-Water Temperature (C)]]*OO[[#This Row],[54]]</f>
        <v>5.6402870681250002E-7</v>
      </c>
      <c r="BE116" s="10">
        <f>3/24000000*OO[[#This Row],[113 (03JUL1985 00:00:00)-Water Temperature (C)]]*OO[[#This Row],[55]]</f>
        <v>5.2392484658399999E-7</v>
      </c>
      <c r="BF116" s="10">
        <f>3/24000000*OO[[#This Row],[114 (03JUL1985 03:00:00)-Water Temperature (C)]]*OO[[#This Row],[56]]</f>
        <v>4.7893887328000004E-7</v>
      </c>
      <c r="BG116" s="10">
        <f>3/24000000*OO[[#This Row],[115 (03JUL1985 06:00:00)-Water Temperature (C)]]*OO[[#This Row],[57]]</f>
        <v>4.4029126195999999E-7</v>
      </c>
      <c r="BH116" s="10">
        <f>3/24000000*OO[[#This Row],[116 (03JUL1985 09:00:00)-Water Temperature (C)]]*OO[[#This Row],[58]]</f>
        <v>4.3757700201762502E-7</v>
      </c>
      <c r="BI116" s="10">
        <f>3/24000000*OO[[#This Row],[117 (03JUL1985 12:00:00)-Water Temperature (C)]]*OO[[#This Row],[59]]</f>
        <v>4.5309553962749992E-7</v>
      </c>
      <c r="BJ116" s="10">
        <f>3/24000000*OO[[#This Row],[118 (03JUL1985 15:00:00)-Water Temperature (C)]]*OO[[#This Row],[60]]</f>
        <v>4.6726828317062499E-7</v>
      </c>
      <c r="BK116" s="10">
        <f>3/24000000*OO[[#This Row],[119 (03JUL1985 18:00:00)-Water Temperature (C)]]*OO[[#This Row],[61]]</f>
        <v>4.7143066880225002E-7</v>
      </c>
      <c r="BL116" s="10">
        <f>3/24000000*OO[[#This Row],[120 (03JUL1985 21:00:00)-Water Temperature (C)]]*OO[[#This Row],[62]]</f>
        <v>4.4717486084999995E-7</v>
      </c>
      <c r="BM116" s="10">
        <f>3/24000000*OO[[#This Row],[121 (04JUL1985 00:00:00)-Water Temperature (C)]]*OO[[#This Row],[63]]</f>
        <v>4.0719206835125002E-7</v>
      </c>
      <c r="BN116" s="10">
        <f>3/24000000*OO[[#This Row],[122 (04JUL1985 03:00:00)-Water Temperature (C)]]*OO[[#This Row],[64]]</f>
        <v>3.6851905617999994E-7</v>
      </c>
      <c r="BO116" s="10">
        <f>3/24000000*OO[[#This Row],[123 (04JUL1985 06:00:00)-Water Temperature (C)]]*OO[[#This Row],[65]]</f>
        <v>3.3802267823549991E-7</v>
      </c>
      <c r="BP116" s="10">
        <f>3/24000000*OO[[#This Row],[124 (04JUL1985 09:00:00)-Water Temperature (C)]]*OO[[#This Row],[66]]</f>
        <v>3.2794009560874996E-7</v>
      </c>
      <c r="BQ116" s="10">
        <f>3/24000000*OO[[#This Row],[125 (04JUL1985 12:00:00)-Water Temperature (C)]]*OO[[#This Row],[67]]</f>
        <v>3.2161738402199996E-7</v>
      </c>
      <c r="BR116" s="10">
        <f>3/24000000*OO[[#This Row],[126 (04JUL1985 15:00:00)-Water Temperature (C)]]*OO[[#This Row],[68]]</f>
        <v>3.1989914761312499E-7</v>
      </c>
      <c r="BS116" s="10">
        <f>3/24000000*OO[[#This Row],[127 (04JUL1985 18:00:00)-Water Temperature (C)]]*OO[[#This Row],[69]]</f>
        <v>3.1023176569125003E-7</v>
      </c>
      <c r="BT116" s="10">
        <f>3/24000000*OO[[#This Row],[128 (04JUL1985 21:00:00)-Water Temperature (C)]]*OO[[#This Row],[70]]</f>
        <v>2.9154955392312499E-7</v>
      </c>
      <c r="BU116" s="10">
        <f>3/24000000*OO[[#This Row],[129 (05JUL1985 00:00:00)-Water Temperature (C)]]*OO[[#This Row],[71]]</f>
        <v>2.7003401081174998E-7</v>
      </c>
      <c r="BV116" s="10">
        <f>3/24000000*OO[[#This Row],[130 (05JUL1985 03:00:00)-Water Temperature (C)]]*OO[[#This Row],[72]]</f>
        <v>2.4751525770674998E-7</v>
      </c>
      <c r="BW116" s="10">
        <f>3/24000000*OO[[#This Row],[131 (05JUL1985 06:00:00)-Water Temperature (C)]]*OO[[#This Row],[73]]</f>
        <v>2.2772063203649999E-7</v>
      </c>
      <c r="BX116" s="10">
        <f>3/24000000*OO[[#This Row],[132 (05JUL1985 09:00:00)-Water Temperature (C)]]*OO[[#This Row],[74]]</f>
        <v>2.2097561944324996E-7</v>
      </c>
      <c r="BY116" s="10">
        <f>3/24000000*OO[[#This Row],[133 (05JUL1985 12:00:00)-Water Temperature (C)]]*OO[[#This Row],[75]]</f>
        <v>2.1419753521625E-7</v>
      </c>
      <c r="BZ116" s="10">
        <f>3/24000000*OO[[#This Row],[134 (05JUL1985 15:00:00)-Water Temperature (C)]]*OO[[#This Row],[76]]</f>
        <v>2.1164818893874998E-7</v>
      </c>
      <c r="CA116" s="10">
        <f>3/24000000*OO[[#This Row],[135 (05JUL1985 18:00:00)-Water Temperature (C)]]*OO[[#This Row],[77]]</f>
        <v>2.0896538651937502E-7</v>
      </c>
      <c r="CB116" s="10">
        <f>3/24000000*OO[[#This Row],[136 (05JUL1985 21:00:00)-Water Temperature (C)]]*OO[[#This Row],[78]]</f>
        <v>1.9942974949874999E-7</v>
      </c>
      <c r="CC116" s="10">
        <f>3/24000000*OO[[#This Row],[137 (06JUL1985 00:00:00)-Water Temperature (C)]]*OO[[#This Row],[79]]</f>
        <v>1.8571598401879999E-7</v>
      </c>
      <c r="CD116" s="10">
        <f>3/24000000*OO[[#This Row],[138 (06JUL1985 03:00:00)-Water Temperature (C)]]*OO[[#This Row],[80]]</f>
        <v>1.7105423061477498E-7</v>
      </c>
      <c r="CE116" s="10">
        <f>3/24000000*OO[[#This Row],[139 (06JUL1985 06:00:00)-Water Temperature (C)]]*OO[[#This Row],[81]]</f>
        <v>1.6063232844776248E-7</v>
      </c>
      <c r="CF116" s="10">
        <f>3/24000000*OO[[#This Row],[140 (06JUL1985 09:00:00)-Water Temperature (C)]]*OO[[#This Row],[82]]</f>
        <v>1.647070178221625E-7</v>
      </c>
      <c r="CG116" s="10">
        <f>3/24000000*OO[[#This Row],[141 (06JUL1985 12:00:00)-Water Temperature (C)]]*OO[[#This Row],[83]]</f>
        <v>1.7213642675329997E-7</v>
      </c>
      <c r="CH116" s="10">
        <f>3/24000000*OO[[#This Row],[142 (06JUL1985 15:00:00)-Water Temperature (C)]]*OO[[#This Row],[84]]</f>
        <v>1.816172439834E-7</v>
      </c>
      <c r="CI116" s="10">
        <f>3/24000000*OO[[#This Row],[143 (06JUL1985 18:00:00)-Water Temperature (C)]]*OO[[#This Row],[85]]</f>
        <v>1.9004037136725E-7</v>
      </c>
      <c r="CJ116" s="10">
        <f>3/24000000*OO[[#This Row],[144 (06JUL1985 21:00:00)-Water Temperature (C)]]*OO[[#This Row],[86]]</f>
        <v>1.8758657022880001E-7</v>
      </c>
      <c r="CK116" s="10">
        <f>3/24000000*OO[[#This Row],[145 (07JUL1985 00:00:00)-Water Temperature (C)]]*OO[[#This Row],[87]]</f>
        <v>1.7655987311179999E-7</v>
      </c>
      <c r="CL116" s="10">
        <f>3/24000000*OO[[#This Row],[146 (07JUL1985 03:00:00)-Water Temperature (C)]]*OO[[#This Row],[88]]</f>
        <v>1.644132855932375E-7</v>
      </c>
      <c r="CM116" s="10">
        <f>3/24000000*OO[[#This Row],[147 (07JUL1985 06:00:00)-Water Temperature (C)]]*OO[[#This Row],[89]]</f>
        <v>1.5457406716047499E-7</v>
      </c>
      <c r="CN116" s="10">
        <f>3/24000000*OO[[#This Row],[148 (07JUL1985 09:00:00)-Water Temperature (C)]]*OO[[#This Row],[90]]</f>
        <v>1.568939918195E-7</v>
      </c>
      <c r="CO116" s="10">
        <f>3/24000000*OO[[#This Row],[149 (07JUL1985 12:00:00)-Water Temperature (C)]]*OO[[#This Row],[91]]</f>
        <v>1.6266708587880002E-7</v>
      </c>
      <c r="CP116" s="10">
        <f>3/24000000*OO[[#This Row],[150 (07JUL1985 15:00:00)-Water Temperature (C)]]*OO[[#This Row],[92]]</f>
        <v>1.6540728849607502E-7</v>
      </c>
      <c r="CQ116" s="10">
        <f>3/24000000*OO[[#This Row],[151 (07JUL1985 18:00:00)-Water Temperature (C)]]*OO[[#This Row],[93]]</f>
        <v>1.6313881123014999E-7</v>
      </c>
      <c r="CR116" s="10">
        <f>3/24000000*OO[[#This Row],[152 (07JUL1985 21:00:00)-Water Temperature (C)]]*OO[[#This Row],[94]]</f>
        <v>1.517474121786E-7</v>
      </c>
      <c r="CS116" s="10">
        <f>3/24000000*OO[[#This Row],[153 (08JUL1985 00:00:00)-Water Temperature (C)]]*OO[[#This Row],[95]]</f>
        <v>1.3751470292298748E-7</v>
      </c>
      <c r="CT116" s="10">
        <f>3/24000000*OO[[#This Row],[154 (08JUL1985 03:00:00)-Water Temperature (C)]]*OO[[#This Row],[96]]</f>
        <v>1.2470261675679999E-7</v>
      </c>
      <c r="CU116" s="10">
        <f>3/24000000*OO[[#This Row],[155 (08JUL1985 06:00:00)-Water Temperature (C)]]*OO[[#This Row],[97]]</f>
        <v>1.1435482161199999E-7</v>
      </c>
      <c r="CV116" s="10">
        <f>3/24000000*OO[[#This Row],[156 (08JUL1985 09:00:00)-Water Temperature (C)]]*OO[[#This Row],[98]]</f>
        <v>1.0832846031530001E-7</v>
      </c>
      <c r="CW116" s="10">
        <f>3/24000000*OO[[#This Row],[157 (08JUL1985 12:00:00)-Water Temperature (C)]]*OO[[#This Row],[99]]</f>
        <v>1.0911351351839999E-7</v>
      </c>
    </row>
    <row r="117" spans="1:101" x14ac:dyDescent="0.35">
      <c r="A117" t="s">
        <v>122</v>
      </c>
      <c r="B117">
        <v>845.19820000000004</v>
      </c>
      <c r="C117" s="10">
        <f>3/24*OO[[#This Row],[59 (26JUN1985 06:00:00)-Water Temperature (C)]]*OO[[#This Row],[1]]/SUM(OO[1])</f>
        <v>0</v>
      </c>
      <c r="D117" s="10">
        <f>3/24*OO[[#This Row],[60 (26JUN1985 09:00:00)-Water Temperature (C)]]*OO[[#This Row],[2]]/SUM(OO[2])</f>
        <v>0</v>
      </c>
      <c r="E117" s="10">
        <f>3/24*OO[[#This Row],[61 (26JUN1985 12:00:00)-Water Temperature (C)]]*OO[[#This Row],[3]]/SUM(OO[3])</f>
        <v>1.8508252313229773E-33</v>
      </c>
      <c r="F117" s="10">
        <f>3/24*OO[[#This Row],[62 (26JUN1985 15:00:00)-Water Temperature (C)]]*OO[[#This Row],[4]]/SUM(OO[4])</f>
        <v>3.8063241907760255E-22</v>
      </c>
      <c r="G117" s="10">
        <f>3/24*OO[[#This Row],[63 (26JUN1985 18:00:00)-Water Temperature (C)]]*OO[[#This Row],[5]]/SUM(OO[5])</f>
        <v>8.4253011327255788E-12</v>
      </c>
      <c r="H117" s="10">
        <f>3/24*OO[[#This Row],[64 (26JUN1985 21:00:00)-Water Temperature (C)]]*OO[[#This Row],[6]]/SUM(OO[6])</f>
        <v>2.3447728405697259E-6</v>
      </c>
      <c r="I117" s="10">
        <f>3/24*OO[[#This Row],[65 (27JUN1985 00:00:00)-Water Temperature (C)]]*OO[[#This Row],[7]]/SUM(OO[7])</f>
        <v>5.3770000799281659E-4</v>
      </c>
      <c r="J117" s="10">
        <f>3/24*OO[[#This Row],[66 (27JUN1985 03:00:00)-Water Temperature (C)]]*OO[[#This Row],[8]]/SUM(OO[8])</f>
        <v>9.3895593274438971E-3</v>
      </c>
      <c r="K117" s="10">
        <f>3/24*OO[[#This Row],[67 (27JUN1985 06:00:00)-Water Temperature (C)]]*OO[[#This Row],[9]]/SUM(OO[9])</f>
        <v>3.3998632172975649E-2</v>
      </c>
      <c r="L117" s="10">
        <f>3/24*OO[[#This Row],[68 (27JUN1985 09:00:00)-Water Temperature (C)]]*OO[[#This Row],[10]]/SUM(OO[10])</f>
        <v>4.2795111048721378E-2</v>
      </c>
      <c r="M117" s="10">
        <f>3/24*OO[[#This Row],[69 (27JUN1985 12:00:00)-Water Temperature (C)]]*OO[[#This Row],[11]]/SUM(OO[11])</f>
        <v>2.6252002806697851E-2</v>
      </c>
      <c r="N117" s="10">
        <f>3/24*OO[[#This Row],[70 (27JUN1985 15:00:00)-Water Temperature (C)]]*OO[[#This Row],[12]]/SUM(OO[12])</f>
        <v>9.1763725889967909E-3</v>
      </c>
      <c r="O117" s="10">
        <f>3/24*OO[[#This Row],[71 (27JUN1985 18:00:00)-Water Temperature (C)]]*OO[[#This Row],[13]]/SUM(OO[13])</f>
        <v>2.2019161246940181E-3</v>
      </c>
      <c r="P117" s="10">
        <f>3/24*OO[[#This Row],[72 (27JUN1985 21:00:00)-Water Temperature (C)]]*OO[[#This Row],[14]]/SUM(OO[14])</f>
        <v>4.2801310363915459E-4</v>
      </c>
      <c r="Q117" s="10">
        <f>3/24*OO[[#This Row],[73 (28JUN1985 00:00:00)-Water Temperature (C)]]*OO[[#This Row],[15]]/SUM(OO[15])</f>
        <v>9.0864962329373337E-5</v>
      </c>
      <c r="R117" s="10">
        <f>3/24*OO[[#This Row],[74 (28JUN1985 03:00:00)-Water Temperature (C)]]*OO[[#This Row],[16]]/SUM(OO[16])</f>
        <v>3.5155505658663119E-5</v>
      </c>
      <c r="S117" s="10">
        <f>3/24*OO[[#This Row],[75 (28JUN1985 06:00:00)-Water Temperature (C)]]*OO[[#This Row],[17]]/SUM(OO[17])</f>
        <v>2.4702746089987004E-5</v>
      </c>
      <c r="T117" s="10">
        <f>3/24*OO[[#This Row],[76 (28JUN1985 09:00:00)-Water Temperature (C)]]*OO[[#This Row],[18]]/SUM(OO[18])</f>
        <v>2.3363728388930802E-5</v>
      </c>
      <c r="U117" s="10">
        <f>3/24*OO[[#This Row],[77 (28JUN1985 12:00:00)-Water Temperature (C)]]*OO[[#This Row],[19]]/SUM(OO[19])</f>
        <v>2.5518686385634801E-5</v>
      </c>
      <c r="V117" s="10">
        <f>3/24000000*OO[[#This Row],[78 (28JUN1985 15:00:00)-Water Temperature (C)]]*OO[[#This Row],[20]]</f>
        <v>2.8618236019049996E-5</v>
      </c>
      <c r="W117" s="10">
        <f>3/24000000*OO[[#This Row],[79 (28JUN1985 18:00:00)-Water Temperature (C)]]*OO[[#This Row],[21]]</f>
        <v>3.0180308582049998E-5</v>
      </c>
      <c r="X117" s="10">
        <f>3/24000000*OO[[#This Row],[80 (28JUN1985 21:00:00)-Water Temperature (C)]]*OO[[#This Row],[22]]</f>
        <v>2.8672956766575E-5</v>
      </c>
      <c r="Y117" s="10">
        <f>3/24000000*OO[[#This Row],[81 (29JUN1985 00:00:00)-Water Temperature (C)]]*OO[[#This Row],[23]]</f>
        <v>2.5354943397E-5</v>
      </c>
      <c r="Z117" s="10">
        <f>3/24000000*OO[[#This Row],[82 (29JUN1985 03:00:00)-Water Temperature (C)]]*OO[[#This Row],[24]]</f>
        <v>2.1913370261999997E-5</v>
      </c>
      <c r="AA117" s="10">
        <f>3/24000000*OO[[#This Row],[83 (29JUN1985 06:00:00)-Water Temperature (C)]]*OO[[#This Row],[25]]</f>
        <v>1.9143939870450001E-5</v>
      </c>
      <c r="AB117" s="10">
        <f>3/24000000*OO[[#This Row],[84 (29JUN1985 09:00:00)-Water Temperature (C)]]*OO[[#This Row],[26]]</f>
        <v>1.7693817990701251E-5</v>
      </c>
      <c r="AC117" s="10">
        <f>3/24000000*OO[[#This Row],[85 (29JUN1985 12:00:00)-Water Temperature (C)]]*OO[[#This Row],[27]]</f>
        <v>1.6591546208474999E-5</v>
      </c>
      <c r="AD117" s="10">
        <f>3/24000000*OO[[#This Row],[86 (29JUN1985 15:00:00)-Water Temperature (C)]]*OO[[#This Row],[28]]</f>
        <v>1.4963399758485001E-5</v>
      </c>
      <c r="AE117" s="10">
        <f>3/24000000*OO[[#This Row],[88 (29JUN1985 21:00:00)-Water Temperature (C)]]*OO[[#This Row],[30]]</f>
        <v>1.0782270262044999E-5</v>
      </c>
      <c r="AF117" s="10">
        <f>3/24000000*OO[[#This Row],[88 (29JUN1985 21:00:00)-Water Temperature (C)]]*OO[[#This Row],[30]]</f>
        <v>1.0782270262044999E-5</v>
      </c>
      <c r="AG117" s="10">
        <f>3/24000000*OO[[#This Row],[89 (30JUN1985 00:00:00)-Water Temperature (C)]]*OO[[#This Row],[31]]</f>
        <v>8.7520153254299986E-6</v>
      </c>
      <c r="AH117" s="10">
        <f>3/24000000*OO[[#This Row],[90 (30JUN1985 03:00:00)-Water Temperature (C)]]*OO[[#This Row],[32]]</f>
        <v>7.1363550233662503E-6</v>
      </c>
      <c r="AI117" s="10">
        <f>3/24000000*OO[[#This Row],[91 (30JUN1985 06:00:00)-Water Temperature (C)]]*OO[[#This Row],[33]]</f>
        <v>5.9230079275124993E-6</v>
      </c>
      <c r="AJ117" s="10">
        <f>3/24000000*OO[[#This Row],[92 (30JUN1985 09:00:00)-Water Temperature (C)]]*OO[[#This Row],[34]]</f>
        <v>5.2064721240799999E-6</v>
      </c>
      <c r="AK117" s="10">
        <f>3/24000000*OO[[#This Row],[93 (30JUN1985 12:00:00)-Water Temperature (C)]]*OO[[#This Row],[35]]</f>
        <v>4.7177276358599995E-6</v>
      </c>
      <c r="AL117" s="10">
        <f>3/24000000*OO[[#This Row],[94 (30JUN1985 15:00:00)-Water Temperature (C)]]*OO[[#This Row],[36]]</f>
        <v>4.1487588074399991E-6</v>
      </c>
      <c r="AM117" s="10">
        <f>3/24000000*OO[[#This Row],[95 (30JUN1985 18:00:00)-Water Temperature (C)]]*OO[[#This Row],[37]]</f>
        <v>3.3775610439175E-6</v>
      </c>
      <c r="AN117" s="10">
        <f>3/24000000*OO[[#This Row],[96 (30JUN1985 21:00:00)-Water Temperature (C)]]*OO[[#This Row],[38]]</f>
        <v>2.4963296790625004E-6</v>
      </c>
      <c r="AO117" s="10">
        <f>3/24000000*OO[[#This Row],[97 (01JUL1985 00:00:00)-Water Temperature (C)]]*OO[[#This Row],[39]]</f>
        <v>1.7617809272959999E-6</v>
      </c>
      <c r="AP117" s="10">
        <f>3/24000000*OO[[#This Row],[98 (01JUL1985 03:00:00)-Water Temperature (C)]]*OO[[#This Row],[40]]</f>
        <v>1.2692336829349999E-6</v>
      </c>
      <c r="AQ117" s="10">
        <f>3/24000000*OO[[#This Row],[99 (01JUL1985 06:00:00)-Water Temperature (C)]]*OO[[#This Row],[41]]</f>
        <v>9.8749423953599994E-7</v>
      </c>
      <c r="AR117" s="10">
        <f>3/24000000*OO[[#This Row],[100 (01JUL1985 09:00:00)-Water Temperature (C)]]*OO[[#This Row],[42]]</f>
        <v>8.8387331221850007E-7</v>
      </c>
      <c r="AS117" s="10">
        <f>3/24000000*OO[[#This Row],[101 (01JUL1985 12:00:00)-Water Temperature (C)]]*OO[[#This Row],[43]]</f>
        <v>8.3281873038749985E-7</v>
      </c>
      <c r="AT117" s="10">
        <f>3/24000000*OO[[#This Row],[102 (01JUL1985 15:00:00)-Water Temperature (C)]]*OO[[#This Row],[44]]</f>
        <v>7.9174815173437507E-7</v>
      </c>
      <c r="AU117" s="10">
        <f>3/24000000*OO[[#This Row],[103 (01JUL1985 18:00:00)-Water Temperature (C)]]*OO[[#This Row],[45]]</f>
        <v>7.3268092038212496E-7</v>
      </c>
      <c r="AV117" s="10">
        <f>3/24000000*OO[[#This Row],[104 (01JUL1985 21:00:00)-Water Temperature (C)]]*OO[[#This Row],[46]]</f>
        <v>6.5460296439999998E-7</v>
      </c>
      <c r="AW117" s="10">
        <f>3/24000000*OO[[#This Row],[105 (02JUL1985 00:00:00)-Water Temperature (C)]]*OO[[#This Row],[47]]</f>
        <v>5.7942791516824991E-7</v>
      </c>
      <c r="AX117" s="10">
        <f>3/24000000*OO[[#This Row],[106 (02JUL1985 03:00:00)-Water Temperature (C)]]*OO[[#This Row],[48]]</f>
        <v>5.1747205615874994E-7</v>
      </c>
      <c r="AY117" s="10">
        <f>3/24000000*OO[[#This Row],[107 (02JUL1985 06:00:00)-Water Temperature (C)]]*OO[[#This Row],[49]]</f>
        <v>4.739845403925E-7</v>
      </c>
      <c r="AZ117" s="10">
        <f>3/24000000*OO[[#This Row],[108 (02JUL1985 09:00:00)-Water Temperature (C)]]*OO[[#This Row],[50]]</f>
        <v>4.6992657857999999E-7</v>
      </c>
      <c r="BA117" s="10">
        <f>3/24000000*OO[[#This Row],[109 (02JUL1985 12:00:00)-Water Temperature (C)]]*OO[[#This Row],[51]]</f>
        <v>4.7694048749799995E-7</v>
      </c>
      <c r="BB117" s="10">
        <f>3/24000000*OO[[#This Row],[110 (02JUL1985 15:00:00)-Water Temperature (C)]]*OO[[#This Row],[52]]</f>
        <v>4.9049868094925001E-7</v>
      </c>
      <c r="BC117" s="10">
        <f>3/24000000*OO[[#This Row],[111 (02JUL1985 18:00:00)-Water Temperature (C)]]*OO[[#This Row],[53]]</f>
        <v>5.0232810522587503E-7</v>
      </c>
      <c r="BD117" s="10">
        <f>3/24000000*OO[[#This Row],[112 (02JUL1985 21:00:00)-Water Temperature (C)]]*OO[[#This Row],[54]]</f>
        <v>4.9020850863562499E-7</v>
      </c>
      <c r="BE117" s="10">
        <f>3/24000000*OO[[#This Row],[113 (03JUL1985 00:00:00)-Water Temperature (C)]]*OO[[#This Row],[55]]</f>
        <v>4.5578678005312501E-7</v>
      </c>
      <c r="BF117" s="10">
        <f>3/24000000*OO[[#This Row],[114 (03JUL1985 03:00:00)-Water Temperature (C)]]*OO[[#This Row],[56]]</f>
        <v>4.1692577920875E-7</v>
      </c>
      <c r="BG117" s="10">
        <f>3/24000000*OO[[#This Row],[115 (03JUL1985 06:00:00)-Water Temperature (C)]]*OO[[#This Row],[57]]</f>
        <v>3.8309726052549998E-7</v>
      </c>
      <c r="BH117" s="10">
        <f>3/24000000*OO[[#This Row],[116 (03JUL1985 09:00:00)-Water Temperature (C)]]*OO[[#This Row],[58]]</f>
        <v>3.8008016815124994E-7</v>
      </c>
      <c r="BI117" s="10">
        <f>3/24000000*OO[[#This Row],[117 (03JUL1985 12:00:00)-Water Temperature (C)]]*OO[[#This Row],[59]]</f>
        <v>3.93235143996E-7</v>
      </c>
      <c r="BJ117" s="10">
        <f>3/24000000*OO[[#This Row],[118 (03JUL1985 15:00:00)-Water Temperature (C)]]*OO[[#This Row],[60]]</f>
        <v>4.0550525857499999E-7</v>
      </c>
      <c r="BK117" s="10">
        <f>3/24000000*OO[[#This Row],[119 (03JUL1985 18:00:00)-Water Temperature (C)]]*OO[[#This Row],[61]]</f>
        <v>4.0971017416875006E-7</v>
      </c>
      <c r="BL117" s="10">
        <f>3/24000000*OO[[#This Row],[120 (03JUL1985 21:00:00)-Water Temperature (C)]]*OO[[#This Row],[62]]</f>
        <v>3.8927515930749998E-7</v>
      </c>
      <c r="BM117" s="10">
        <f>3/24000000*OO[[#This Row],[121 (04JUL1985 00:00:00)-Water Temperature (C)]]*OO[[#This Row],[63]]</f>
        <v>3.54743839533E-7</v>
      </c>
      <c r="BN117" s="10">
        <f>3/24000000*OO[[#This Row],[122 (04JUL1985 03:00:00)-Water Temperature (C)]]*OO[[#This Row],[64]]</f>
        <v>3.2106072580312496E-7</v>
      </c>
      <c r="BO117" s="10">
        <f>3/24000000*OO[[#This Row],[123 (04JUL1985 06:00:00)-Water Temperature (C)]]*OO[[#This Row],[65]]</f>
        <v>2.9421691234525001E-7</v>
      </c>
      <c r="BP117" s="10">
        <f>3/24000000*OO[[#This Row],[124 (04JUL1985 09:00:00)-Water Temperature (C)]]*OO[[#This Row],[66]]</f>
        <v>2.850157745555E-7</v>
      </c>
      <c r="BQ117" s="10">
        <f>3/24000000*OO[[#This Row],[125 (04JUL1985 12:00:00)-Water Temperature (C)]]*OO[[#This Row],[67]]</f>
        <v>2.7929532432599995E-7</v>
      </c>
      <c r="BR117" s="10">
        <f>3/24000000*OO[[#This Row],[126 (04JUL1985 15:00:00)-Water Temperature (C)]]*OO[[#This Row],[68]]</f>
        <v>2.7778532194625001E-7</v>
      </c>
      <c r="BS117" s="10">
        <f>3/24000000*OO[[#This Row],[127 (04JUL1985 18:00:00)-Water Temperature (C)]]*OO[[#This Row],[69]]</f>
        <v>2.6955855116849997E-7</v>
      </c>
      <c r="BT117" s="10">
        <f>3/24000000*OO[[#This Row],[128 (04JUL1985 21:00:00)-Water Temperature (C)]]*OO[[#This Row],[70]]</f>
        <v>2.5355601494574997E-7</v>
      </c>
      <c r="BU117" s="10">
        <f>3/24000000*OO[[#This Row],[129 (05JUL1985 00:00:00)-Water Temperature (C)]]*OO[[#This Row],[71]]</f>
        <v>2.35035620346E-7</v>
      </c>
      <c r="BV117" s="10">
        <f>3/24000000*OO[[#This Row],[130 (05JUL1985 03:00:00)-Water Temperature (C)]]*OO[[#This Row],[72]]</f>
        <v>2.15539523596875E-7</v>
      </c>
      <c r="BW117" s="10">
        <f>3/24000000*OO[[#This Row],[131 (05JUL1985 06:00:00)-Water Temperature (C)]]*OO[[#This Row],[73]]</f>
        <v>1.982407123755E-7</v>
      </c>
      <c r="BX117" s="10">
        <f>3/24000000*OO[[#This Row],[132 (05JUL1985 09:00:00)-Water Temperature (C)]]*OO[[#This Row],[74]]</f>
        <v>1.9226244666037498E-7</v>
      </c>
      <c r="BY117" s="10">
        <f>3/24000000*OO[[#This Row],[133 (05JUL1985 12:00:00)-Water Temperature (C)]]*OO[[#This Row],[75]]</f>
        <v>1.8616609747968747E-7</v>
      </c>
      <c r="BZ117" s="10">
        <f>3/24000000*OO[[#This Row],[134 (05JUL1985 15:00:00)-Water Temperature (C)]]*OO[[#This Row],[76]]</f>
        <v>1.8382480645668748E-7</v>
      </c>
      <c r="CA117" s="10">
        <f>3/24000000*OO[[#This Row],[135 (05JUL1985 18:00:00)-Water Temperature (C)]]*OO[[#This Row],[77]]</f>
        <v>1.8159974413237498E-7</v>
      </c>
      <c r="CB117" s="10">
        <f>3/24000000*OO[[#This Row],[136 (05JUL1985 21:00:00)-Water Temperature (C)]]*OO[[#This Row],[78]]</f>
        <v>1.7338191108668747E-7</v>
      </c>
      <c r="CC117" s="10">
        <f>3/24000000*OO[[#This Row],[137 (06JUL1985 00:00:00)-Water Temperature (C)]]*OO[[#This Row],[79]]</f>
        <v>1.614979329068875E-7</v>
      </c>
      <c r="CD117" s="10">
        <f>3/24000000*OO[[#This Row],[138 (06JUL1985 03:00:00)-Water Temperature (C)]]*OO[[#This Row],[80]]</f>
        <v>1.4882200961271249E-7</v>
      </c>
      <c r="CE117" s="10">
        <f>3/24000000*OO[[#This Row],[139 (06JUL1985 06:00:00)-Water Temperature (C)]]*OO[[#This Row],[81]]</f>
        <v>1.396484456465E-7</v>
      </c>
      <c r="CF117" s="10">
        <f>3/24000000*OO[[#This Row],[140 (06JUL1985 09:00:00)-Water Temperature (C)]]*OO[[#This Row],[82]]</f>
        <v>1.4294762896680001E-7</v>
      </c>
      <c r="CG117" s="10">
        <f>3/24000000*OO[[#This Row],[141 (06JUL1985 12:00:00)-Water Temperature (C)]]*OO[[#This Row],[83]]</f>
        <v>1.4919388847287501E-7</v>
      </c>
      <c r="CH117" s="10">
        <f>3/24000000*OO[[#This Row],[142 (06JUL1985 15:00:00)-Water Temperature (C)]]*OO[[#This Row],[84]]</f>
        <v>1.5738476696280004E-7</v>
      </c>
      <c r="CI117" s="10">
        <f>3/24000000*OO[[#This Row],[143 (06JUL1985 18:00:00)-Water Temperature (C)]]*OO[[#This Row],[85]]</f>
        <v>1.6483291138544999E-7</v>
      </c>
      <c r="CJ117" s="10">
        <f>3/24000000*OO[[#This Row],[144 (06JUL1985 21:00:00)-Water Temperature (C)]]*OO[[#This Row],[86]]</f>
        <v>1.6284761968020004E-7</v>
      </c>
      <c r="CK117" s="10">
        <f>3/24000000*OO[[#This Row],[145 (07JUL1985 00:00:00)-Water Temperature (C)]]*OO[[#This Row],[87]]</f>
        <v>1.5335149116437499E-7</v>
      </c>
      <c r="CL117" s="10">
        <f>3/24000000*OO[[#This Row],[146 (07JUL1985 03:00:00)-Water Temperature (C)]]*OO[[#This Row],[88]]</f>
        <v>1.4290501519840002E-7</v>
      </c>
      <c r="CM117" s="10">
        <f>3/24000000*OO[[#This Row],[147 (07JUL1985 06:00:00)-Water Temperature (C)]]*OO[[#This Row],[89]]</f>
        <v>1.3428110125668752E-7</v>
      </c>
      <c r="CN117" s="10">
        <f>3/24000000*OO[[#This Row],[148 (07JUL1985 09:00:00)-Water Temperature (C)]]*OO[[#This Row],[90]]</f>
        <v>1.3611477557193751E-7</v>
      </c>
      <c r="CO117" s="10">
        <f>3/24000000*OO[[#This Row],[149 (07JUL1985 12:00:00)-Water Temperature (C)]]*OO[[#This Row],[91]]</f>
        <v>1.4107042725607502E-7</v>
      </c>
      <c r="CP117" s="10">
        <f>3/24000000*OO[[#This Row],[150 (07JUL1985 15:00:00)-Water Temperature (C)]]*OO[[#This Row],[92]]</f>
        <v>1.435919720922E-7</v>
      </c>
      <c r="CQ117" s="10">
        <f>3/24000000*OO[[#This Row],[151 (07JUL1985 18:00:00)-Water Temperature (C)]]*OO[[#This Row],[93]]</f>
        <v>1.4190610036432498E-7</v>
      </c>
      <c r="CR117" s="10">
        <f>3/24000000*OO[[#This Row],[152 (07JUL1985 21:00:00)-Water Temperature (C)]]*OO[[#This Row],[94]]</f>
        <v>1.3214431037229997E-7</v>
      </c>
      <c r="CS117" s="10">
        <f>3/24000000*OO[[#This Row],[153 (08JUL1985 00:00:00)-Water Temperature (C)]]*OO[[#This Row],[95]]</f>
        <v>1.19742509775525E-7</v>
      </c>
      <c r="CT117" s="10">
        <f>3/24000000*OO[[#This Row],[154 (08JUL1985 03:00:00)-Water Temperature (C)]]*OO[[#This Row],[96]]</f>
        <v>1.0856649236895001E-7</v>
      </c>
      <c r="CU117" s="10">
        <f>3/24000000*OO[[#This Row],[155 (08JUL1985 06:00:00)-Water Temperature (C)]]*OO[[#This Row],[97]]</f>
        <v>9.9479121337837492E-8</v>
      </c>
      <c r="CV117" s="10">
        <f>3/24000000*OO[[#This Row],[156 (08JUL1985 09:00:00)-Water Temperature (C)]]*OO[[#This Row],[98]]</f>
        <v>9.4081580885250009E-8</v>
      </c>
      <c r="CW117" s="10">
        <f>3/24000000*OO[[#This Row],[157 (08JUL1985 12:00:00)-Water Temperature (C)]]*OO[[#This Row],[99]]</f>
        <v>9.4561311557175016E-8</v>
      </c>
    </row>
    <row r="118" spans="1:101" x14ac:dyDescent="0.35">
      <c r="A118" t="s">
        <v>123</v>
      </c>
      <c r="B118">
        <v>772.06150000000002</v>
      </c>
      <c r="C118" s="10">
        <f>3/24*OO[[#This Row],[59 (26JUN1985 06:00:00)-Water Temperature (C)]]*OO[[#This Row],[1]]/SUM(OO[1])</f>
        <v>0</v>
      </c>
      <c r="D118" s="10">
        <f>3/24*OO[[#This Row],[60 (26JUN1985 09:00:00)-Water Temperature (C)]]*OO[[#This Row],[2]]/SUM(OO[2])</f>
        <v>0</v>
      </c>
      <c r="E118" s="10">
        <f>3/24*OO[[#This Row],[61 (26JUN1985 12:00:00)-Water Temperature (C)]]*OO[[#This Row],[3]]/SUM(OO[3])</f>
        <v>2.4887188008485828E-34</v>
      </c>
      <c r="F118" s="10">
        <f>3/24*OO[[#This Row],[62 (26JUN1985 15:00:00)-Water Temperature (C)]]*OO[[#This Row],[4]]/SUM(OO[4])</f>
        <v>6.3759199457419374E-23</v>
      </c>
      <c r="G118" s="10">
        <f>3/24*OO[[#This Row],[63 (26JUN1985 18:00:00)-Water Temperature (C)]]*OO[[#This Row],[5]]/SUM(OO[5])</f>
        <v>2.1709634623178424E-12</v>
      </c>
      <c r="H118" s="10">
        <f>3/24*OO[[#This Row],[64 (26JUN1985 21:00:00)-Water Temperature (C)]]*OO[[#This Row],[6]]/SUM(OO[6])</f>
        <v>1.3560927847581861E-6</v>
      </c>
      <c r="I118" s="10">
        <f>3/24*OO[[#This Row],[65 (27JUN1985 00:00:00)-Water Temperature (C)]]*OO[[#This Row],[7]]/SUM(OO[7])</f>
        <v>3.8300640584497587E-4</v>
      </c>
      <c r="J118" s="10">
        <f>3/24*OO[[#This Row],[66 (27JUN1985 03:00:00)-Water Temperature (C)]]*OO[[#This Row],[8]]/SUM(OO[8])</f>
        <v>7.6094554315870406E-3</v>
      </c>
      <c r="K118" s="10">
        <f>3/24*OO[[#This Row],[67 (27JUN1985 06:00:00)-Water Temperature (C)]]*OO[[#This Row],[9]]/SUM(OO[9])</f>
        <v>3.0165178633839138E-2</v>
      </c>
      <c r="L118" s="10">
        <f>3/24*OO[[#This Row],[68 (27JUN1985 09:00:00)-Water Temperature (C)]]*OO[[#This Row],[10]]/SUM(OO[10])</f>
        <v>4.0683330397682439E-2</v>
      </c>
      <c r="M118" s="10">
        <f>3/24*OO[[#This Row],[69 (27JUN1985 12:00:00)-Water Temperature (C)]]*OO[[#This Row],[11]]/SUM(OO[11])</f>
        <v>2.6307622486078076E-2</v>
      </c>
      <c r="N118" s="10">
        <f>3/24*OO[[#This Row],[70 (27JUN1985 15:00:00)-Water Temperature (C)]]*OO[[#This Row],[12]]/SUM(OO[12])</f>
        <v>9.5574904992247953E-3</v>
      </c>
      <c r="O118" s="10">
        <f>3/24*OO[[#This Row],[71 (27JUN1985 18:00:00)-Water Temperature (C)]]*OO[[#This Row],[13]]/SUM(OO[13])</f>
        <v>2.3555063055033035E-3</v>
      </c>
      <c r="P118" s="10">
        <f>3/24*OO[[#This Row],[72 (27JUN1985 21:00:00)-Water Temperature (C)]]*OO[[#This Row],[14]]/SUM(OO[14])</f>
        <v>4.6246984150272717E-4</v>
      </c>
      <c r="Q118" s="10">
        <f>3/24*OO[[#This Row],[73 (28JUN1985 00:00:00)-Water Temperature (C)]]*OO[[#This Row],[15]]/SUM(OO[15])</f>
        <v>9.5400247421595217E-5</v>
      </c>
      <c r="R118" s="10">
        <f>3/24*OO[[#This Row],[74 (28JUN1985 03:00:00)-Water Temperature (C)]]*OO[[#This Row],[16]]/SUM(OO[16])</f>
        <v>3.4612752506760375E-5</v>
      </c>
      <c r="S118" s="10">
        <f>3/24*OO[[#This Row],[75 (28JUN1985 06:00:00)-Water Temperature (C)]]*OO[[#This Row],[17]]/SUM(OO[17])</f>
        <v>2.3440488486654232E-5</v>
      </c>
      <c r="T118" s="10">
        <f>3/24*OO[[#This Row],[76 (28JUN1985 09:00:00)-Water Temperature (C)]]*OO[[#This Row],[18]]/SUM(OO[18])</f>
        <v>2.1793581762027315E-5</v>
      </c>
      <c r="U118" s="10">
        <f>3/24*OO[[#This Row],[77 (28JUN1985 12:00:00)-Water Temperature (C)]]*OO[[#This Row],[19]]/SUM(OO[19])</f>
        <v>2.3581829748398428E-5</v>
      </c>
      <c r="V118" s="10">
        <f>3/24000000*OO[[#This Row],[78 (28JUN1985 15:00:00)-Water Temperature (C)]]*OO[[#This Row],[20]]</f>
        <v>2.6363042057562499E-5</v>
      </c>
      <c r="W118" s="10">
        <f>3/24000000*OO[[#This Row],[79 (28JUN1985 18:00:00)-Water Temperature (C)]]*OO[[#This Row],[21]]</f>
        <v>2.7808484083525E-5</v>
      </c>
      <c r="X118" s="10">
        <f>3/24000000*OO[[#This Row],[80 (28JUN1985 21:00:00)-Water Temperature (C)]]*OO[[#This Row],[22]]</f>
        <v>2.6482579250812499E-5</v>
      </c>
      <c r="Y118" s="10">
        <f>3/24000000*OO[[#This Row],[81 (29JUN1985 00:00:00)-Water Temperature (C)]]*OO[[#This Row],[23]]</f>
        <v>2.3450902985650002E-5</v>
      </c>
      <c r="Z118" s="10">
        <f>3/24000000*OO[[#This Row],[82 (29JUN1985 03:00:00)-Water Temperature (C)]]*OO[[#This Row],[24]]</f>
        <v>2.0242507487849995E-5</v>
      </c>
      <c r="AA118" s="10">
        <f>3/24000000*OO[[#This Row],[83 (29JUN1985 06:00:00)-Water Temperature (C)]]*OO[[#This Row],[25]]</f>
        <v>1.7629322770000001E-5</v>
      </c>
      <c r="AB118" s="10">
        <f>3/24000000*OO[[#This Row],[84 (29JUN1985 09:00:00)-Water Temperature (C)]]*OO[[#This Row],[26]]</f>
        <v>1.6255681842214999E-5</v>
      </c>
      <c r="AC118" s="10">
        <f>3/24000000*OO[[#This Row],[85 (29JUN1985 12:00:00)-Water Temperature (C)]]*OO[[#This Row],[27]]</f>
        <v>1.5230578204519999E-5</v>
      </c>
      <c r="AD118" s="10">
        <f>3/24000000*OO[[#This Row],[86 (29JUN1985 15:00:00)-Water Temperature (C)]]*OO[[#This Row],[28]]</f>
        <v>1.37286488868525E-5</v>
      </c>
      <c r="AE118" s="10">
        <f>3/24000000*OO[[#This Row],[88 (29JUN1985 21:00:00)-Water Temperature (C)]]*OO[[#This Row],[30]]</f>
        <v>9.8709982402500013E-6</v>
      </c>
      <c r="AF118" s="10">
        <f>3/24000000*OO[[#This Row],[88 (29JUN1985 21:00:00)-Water Temperature (C)]]*OO[[#This Row],[30]]</f>
        <v>9.8709982402500013E-6</v>
      </c>
      <c r="AG118" s="10">
        <f>3/24000000*OO[[#This Row],[89 (30JUN1985 00:00:00)-Water Temperature (C)]]*OO[[#This Row],[31]]</f>
        <v>7.9958082556449984E-6</v>
      </c>
      <c r="AH118" s="10">
        <f>3/24000000*OO[[#This Row],[90 (30JUN1985 03:00:00)-Water Temperature (C)]]*OO[[#This Row],[32]]</f>
        <v>6.5080706117862497E-6</v>
      </c>
      <c r="AI118" s="10">
        <f>3/24000000*OO[[#This Row],[91 (30JUN1985 06:00:00)-Water Temperature (C)]]*OO[[#This Row],[33]]</f>
        <v>5.3894640734550001E-6</v>
      </c>
      <c r="AJ118" s="10">
        <f>3/24000000*OO[[#This Row],[92 (30JUN1985 09:00:00)-Water Temperature (C)]]*OO[[#This Row],[34]]</f>
        <v>4.7290433587374996E-6</v>
      </c>
      <c r="AK118" s="10">
        <f>3/24000000*OO[[#This Row],[93 (30JUN1985 12:00:00)-Water Temperature (C)]]*OO[[#This Row],[35]]</f>
        <v>4.2895974789524995E-6</v>
      </c>
      <c r="AL118" s="10">
        <f>3/24000000*OO[[#This Row],[94 (30JUN1985 15:00:00)-Water Temperature (C)]]*OO[[#This Row],[36]]</f>
        <v>3.788076820781249E-6</v>
      </c>
      <c r="AM118" s="10">
        <f>3/24000000*OO[[#This Row],[95 (30JUN1985 18:00:00)-Water Temperature (C)]]*OO[[#This Row],[37]]</f>
        <v>3.1004862702187502E-6</v>
      </c>
      <c r="AN118" s="10">
        <f>3/24000000*OO[[#This Row],[96 (30JUN1985 21:00:00)-Water Temperature (C)]]*OO[[#This Row],[38]]</f>
        <v>2.3005066207200006E-6</v>
      </c>
      <c r="AO118" s="10">
        <f>3/24000000*OO[[#This Row],[97 (01JUL1985 00:00:00)-Water Temperature (C)]]*OO[[#This Row],[39]]</f>
        <v>1.6237942531199998E-6</v>
      </c>
      <c r="AP118" s="10">
        <f>3/24000000*OO[[#This Row],[98 (01JUL1985 03:00:00)-Water Temperature (C)]]*OO[[#This Row],[40]]</f>
        <v>1.165286887986875E-6</v>
      </c>
      <c r="AQ118" s="10">
        <f>3/24000000*OO[[#This Row],[99 (01JUL1985 06:00:00)-Water Temperature (C)]]*OO[[#This Row],[41]]</f>
        <v>9.0123285931574998E-7</v>
      </c>
      <c r="AR118" s="10">
        <f>3/24000000*OO[[#This Row],[100 (01JUL1985 09:00:00)-Water Temperature (C)]]*OO[[#This Row],[42]]</f>
        <v>8.0228867337500004E-7</v>
      </c>
      <c r="AS118" s="10">
        <f>3/24000000*OO[[#This Row],[101 (01JUL1985 12:00:00)-Water Temperature (C)]]*OO[[#This Row],[43]]</f>
        <v>7.5313813963800004E-7</v>
      </c>
      <c r="AT118" s="10">
        <f>3/24000000*OO[[#This Row],[102 (01JUL1985 15:00:00)-Water Temperature (C)]]*OO[[#This Row],[44]]</f>
        <v>7.1527606843274994E-7</v>
      </c>
      <c r="AU118" s="10">
        <f>3/24000000*OO[[#This Row],[103 (01JUL1985 18:00:00)-Water Temperature (C)]]*OO[[#This Row],[45]]</f>
        <v>6.6257133857249985E-7</v>
      </c>
      <c r="AV118" s="10">
        <f>3/24000000*OO[[#This Row],[104 (01JUL1985 21:00:00)-Water Temperature (C)]]*OO[[#This Row],[46]]</f>
        <v>5.9211850835350001E-7</v>
      </c>
      <c r="AW118" s="10">
        <f>3/24000000*OO[[#This Row],[105 (02JUL1985 00:00:00)-Water Temperature (C)]]*OO[[#This Row],[47]]</f>
        <v>5.2362822782799997E-7</v>
      </c>
      <c r="AX118" s="10">
        <f>3/24000000*OO[[#This Row],[106 (02JUL1985 03:00:00)-Water Temperature (C)]]*OO[[#This Row],[48]]</f>
        <v>4.6718654718900006E-7</v>
      </c>
      <c r="AY118" s="10">
        <f>3/24000000*OO[[#This Row],[107 (02JUL1985 06:00:00)-Water Temperature (C)]]*OO[[#This Row],[49]]</f>
        <v>4.2779718674437495E-7</v>
      </c>
      <c r="AZ118" s="10">
        <f>3/24000000*OO[[#This Row],[108 (02JUL1985 09:00:00)-Water Temperature (C)]]*OO[[#This Row],[50]]</f>
        <v>4.2379400138150001E-7</v>
      </c>
      <c r="BA118" s="10">
        <f>3/24000000*OO[[#This Row],[109 (02JUL1985 12:00:00)-Water Temperature (C)]]*OO[[#This Row],[51]]</f>
        <v>4.2919214894062501E-7</v>
      </c>
      <c r="BB118" s="10">
        <f>3/24000000*OO[[#This Row],[110 (02JUL1985 15:00:00)-Water Temperature (C)]]*OO[[#This Row],[52]]</f>
        <v>4.4065620443599996E-7</v>
      </c>
      <c r="BC118" s="10">
        <f>3/24000000*OO[[#This Row],[111 (02JUL1985 18:00:00)-Water Temperature (C)]]*OO[[#This Row],[53]]</f>
        <v>4.5167443843487495E-7</v>
      </c>
      <c r="BD118" s="10">
        <f>3/24000000*OO[[#This Row],[112 (02JUL1985 21:00:00)-Water Temperature (C)]]*OO[[#This Row],[54]]</f>
        <v>4.4120693300249997E-7</v>
      </c>
      <c r="BE118" s="10">
        <f>3/24000000*OO[[#This Row],[113 (03JUL1985 00:00:00)-Water Temperature (C)]]*OO[[#This Row],[55]]</f>
        <v>4.1064136899174997E-7</v>
      </c>
      <c r="BF118" s="10">
        <f>3/24000000*OO[[#This Row],[114 (03JUL1985 03:00:00)-Water Temperature (C)]]*OO[[#This Row],[56]]</f>
        <v>3.7595210022E-7</v>
      </c>
      <c r="BG118" s="10">
        <f>3/24000000*OO[[#This Row],[115 (03JUL1985 06:00:00)-Water Temperature (C)]]*OO[[#This Row],[57]]</f>
        <v>3.4545785017549999E-7</v>
      </c>
      <c r="BH118" s="10">
        <f>3/24000000*OO[[#This Row],[116 (03JUL1985 09:00:00)-Water Temperature (C)]]*OO[[#This Row],[58]]</f>
        <v>3.42302741250125E-7</v>
      </c>
      <c r="BI118" s="10">
        <f>3/24000000*OO[[#This Row],[117 (03JUL1985 12:00:00)-Water Temperature (C)]]*OO[[#This Row],[59]]</f>
        <v>3.5375628867150003E-7</v>
      </c>
      <c r="BJ118" s="10">
        <f>3/24000000*OO[[#This Row],[118 (03JUL1985 15:00:00)-Water Temperature (C)]]*OO[[#This Row],[60]]</f>
        <v>3.6466035237149996E-7</v>
      </c>
      <c r="BK118" s="10">
        <f>3/24000000*OO[[#This Row],[119 (03JUL1985 18:00:00)-Water Temperature (C)]]*OO[[#This Row],[61]]</f>
        <v>3.6893550027125002E-7</v>
      </c>
      <c r="BL118" s="10">
        <f>3/24000000*OO[[#This Row],[120 (03JUL1985 21:00:00)-Water Temperature (C)]]*OO[[#This Row],[62]]</f>
        <v>3.5103671335437501E-7</v>
      </c>
      <c r="BM118" s="10">
        <f>3/24000000*OO[[#This Row],[121 (04JUL1985 00:00:00)-Water Temperature (C)]]*OO[[#This Row],[63]]</f>
        <v>3.2021478422549999E-7</v>
      </c>
      <c r="BN118" s="10">
        <f>3/24000000*OO[[#This Row],[122 (04JUL1985 03:00:00)-Water Temperature (C)]]*OO[[#This Row],[64]]</f>
        <v>2.8984689286874999E-7</v>
      </c>
      <c r="BO118" s="10">
        <f>3/24000000*OO[[#This Row],[123 (04JUL1985 06:00:00)-Water Temperature (C)]]*OO[[#This Row],[65]]</f>
        <v>2.6543012466000001E-7</v>
      </c>
      <c r="BP118" s="10">
        <f>3/24000000*OO[[#This Row],[124 (04JUL1985 09:00:00)-Water Temperature (C)]]*OO[[#This Row],[66]]</f>
        <v>2.5678314146624999E-7</v>
      </c>
      <c r="BQ118" s="10">
        <f>3/24000000*OO[[#This Row],[125 (04JUL1985 12:00:00)-Water Temperature (C)]]*OO[[#This Row],[67]]</f>
        <v>2.5129160989187501E-7</v>
      </c>
      <c r="BR118" s="10">
        <f>3/24000000*OO[[#This Row],[126 (04JUL1985 15:00:00)-Water Temperature (C)]]*OO[[#This Row],[68]]</f>
        <v>2.4990949104775E-7</v>
      </c>
      <c r="BS118" s="10">
        <f>3/24000000*OO[[#This Row],[127 (04JUL1985 18:00:00)-Water Temperature (C)]]*OO[[#This Row],[69]]</f>
        <v>2.4253890061800004E-7</v>
      </c>
      <c r="BT118" s="10">
        <f>3/24000000*OO[[#This Row],[128 (04JUL1985 21:00:00)-Water Temperature (C)]]*OO[[#This Row],[70]]</f>
        <v>2.28395849595375E-7</v>
      </c>
      <c r="BU118" s="10">
        <f>3/24000000*OO[[#This Row],[129 (05JUL1985 00:00:00)-Water Temperature (C)]]*OO[[#This Row],[71]]</f>
        <v>2.1191134882437502E-7</v>
      </c>
      <c r="BV118" s="10">
        <f>3/24000000*OO[[#This Row],[130 (05JUL1985 03:00:00)-Water Temperature (C)]]*OO[[#This Row],[72]]</f>
        <v>1.9447985179997499E-7</v>
      </c>
      <c r="BW118" s="10">
        <f>3/24000000*OO[[#This Row],[131 (05JUL1985 06:00:00)-Water Temperature (C)]]*OO[[#This Row],[73]]</f>
        <v>1.7883668206923749E-7</v>
      </c>
      <c r="BX118" s="10">
        <f>3/24000000*OO[[#This Row],[132 (05JUL1985 09:00:00)-Water Temperature (C)]]*OO[[#This Row],[74]]</f>
        <v>1.73460017539725E-7</v>
      </c>
      <c r="BY118" s="10">
        <f>3/24000000*OO[[#This Row],[133 (05JUL1985 12:00:00)-Water Temperature (C)]]*OO[[#This Row],[75]]</f>
        <v>1.676767982103E-7</v>
      </c>
      <c r="BZ118" s="10">
        <f>3/24000000*OO[[#This Row],[134 (05JUL1985 15:00:00)-Water Temperature (C)]]*OO[[#This Row],[76]]</f>
        <v>1.6545535736274998E-7</v>
      </c>
      <c r="CA118" s="10">
        <f>3/24000000*OO[[#This Row],[135 (05JUL1985 18:00:00)-Water Temperature (C)]]*OO[[#This Row],[77]]</f>
        <v>1.6352165159157499E-7</v>
      </c>
      <c r="CB118" s="10">
        <f>3/24000000*OO[[#This Row],[136 (05JUL1985 21:00:00)-Water Temperature (C)]]*OO[[#This Row],[78]]</f>
        <v>1.5613372865804998E-7</v>
      </c>
      <c r="CC118" s="10">
        <f>3/24000000*OO[[#This Row],[137 (06JUL1985 00:00:00)-Water Temperature (C)]]*OO[[#This Row],[79]]</f>
        <v>1.4543283250593749E-7</v>
      </c>
      <c r="CD118" s="10">
        <f>3/24000000*OO[[#This Row],[138 (06JUL1985 03:00:00)-Water Temperature (C)]]*OO[[#This Row],[80]]</f>
        <v>1.3411274215935E-7</v>
      </c>
      <c r="CE118" s="10">
        <f>3/24000000*OO[[#This Row],[139 (06JUL1985 06:00:00)-Water Temperature (C)]]*OO[[#This Row],[81]]</f>
        <v>1.2584435014769999E-7</v>
      </c>
      <c r="CF118" s="10">
        <f>3/24000000*OO[[#This Row],[140 (06JUL1985 09:00:00)-Water Temperature (C)]]*OO[[#This Row],[82]]</f>
        <v>1.286369893305E-7</v>
      </c>
      <c r="CG118" s="10">
        <f>3/24000000*OO[[#This Row],[141 (06JUL1985 12:00:00)-Water Temperature (C)]]*OO[[#This Row],[83]]</f>
        <v>1.3397737414162498E-7</v>
      </c>
      <c r="CH118" s="10">
        <f>3/24000000*OO[[#This Row],[142 (06JUL1985 15:00:00)-Water Temperature (C)]]*OO[[#This Row],[84]]</f>
        <v>1.4125831715351251E-7</v>
      </c>
      <c r="CI118" s="10">
        <f>3/24000000*OO[[#This Row],[143 (06JUL1985 18:00:00)-Water Temperature (C)]]*OO[[#This Row],[85]]</f>
        <v>1.4811481168231249E-7</v>
      </c>
      <c r="CJ118" s="10">
        <f>3/24000000*OO[[#This Row],[144 (06JUL1985 21:00:00)-Water Temperature (C)]]*OO[[#This Row],[86]]</f>
        <v>1.4637890197799999E-7</v>
      </c>
      <c r="CK118" s="10">
        <f>3/24000000*OO[[#This Row],[145 (07JUL1985 00:00:00)-Water Temperature (C)]]*OO[[#This Row],[87]]</f>
        <v>1.3790238579067501E-7</v>
      </c>
      <c r="CL118" s="10">
        <f>3/24000000*OO[[#This Row],[146 (07JUL1985 03:00:00)-Water Temperature (C)]]*OO[[#This Row],[88]]</f>
        <v>1.2862228239167499E-7</v>
      </c>
      <c r="CM118" s="10">
        <f>3/24000000*OO[[#This Row],[147 (07JUL1985 06:00:00)-Water Temperature (C)]]*OO[[#This Row],[89]]</f>
        <v>1.2089744195404999E-7</v>
      </c>
      <c r="CN118" s="10">
        <f>3/24000000*OO[[#This Row],[148 (07JUL1985 09:00:00)-Water Temperature (C)]]*OO[[#This Row],[90]]</f>
        <v>1.2233663585892499E-7</v>
      </c>
      <c r="CO118" s="10">
        <f>3/24000000*OO[[#This Row],[149 (07JUL1985 12:00:00)-Water Temperature (C)]]*OO[[#This Row],[91]]</f>
        <v>1.2676662131538749E-7</v>
      </c>
      <c r="CP118" s="10">
        <f>3/24000000*OO[[#This Row],[150 (07JUL1985 15:00:00)-Water Temperature (C)]]*OO[[#This Row],[92]]</f>
        <v>1.2915394212974998E-7</v>
      </c>
      <c r="CQ118" s="10">
        <f>3/24000000*OO[[#This Row],[151 (07JUL1985 18:00:00)-Water Temperature (C)]]*OO[[#This Row],[93]]</f>
        <v>1.2791729451170002E-7</v>
      </c>
      <c r="CR118" s="10">
        <f>3/24000000*OO[[#This Row],[152 (07JUL1985 21:00:00)-Water Temperature (C)]]*OO[[#This Row],[94]]</f>
        <v>1.192379504841E-7</v>
      </c>
      <c r="CS118" s="10">
        <f>3/24000000*OO[[#This Row],[153 (08JUL1985 00:00:00)-Water Temperature (C)]]*OO[[#This Row],[95]]</f>
        <v>1.0804397482539999E-7</v>
      </c>
      <c r="CT118" s="10">
        <f>3/24000000*OO[[#This Row],[154 (08JUL1985 03:00:00)-Water Temperature (C)]]*OO[[#This Row],[96]]</f>
        <v>9.7945074211500009E-8</v>
      </c>
      <c r="CU118" s="10">
        <f>3/24000000*OO[[#This Row],[155 (08JUL1985 06:00:00)-Water Temperature (C)]]*OO[[#This Row],[97]]</f>
        <v>8.9684233035649998E-8</v>
      </c>
      <c r="CV118" s="10">
        <f>3/24000000*OO[[#This Row],[156 (08JUL1985 09:00:00)-Water Temperature (C)]]*OO[[#This Row],[98]]</f>
        <v>8.46843659493125E-8</v>
      </c>
      <c r="CW118" s="10">
        <f>3/24000000*OO[[#This Row],[157 (08JUL1985 12:00:00)-Water Temperature (C)]]*OO[[#This Row],[99]]</f>
        <v>8.4914244144262509E-8</v>
      </c>
    </row>
    <row r="119" spans="1:101" x14ac:dyDescent="0.35">
      <c r="A119" t="s">
        <v>124</v>
      </c>
      <c r="B119">
        <v>825.53859999999997</v>
      </c>
      <c r="C119" s="10">
        <f>3/24*OO[[#This Row],[59 (26JUN1985 06:00:00)-Water Temperature (C)]]*OO[[#This Row],[1]]/SUM(OO[1])</f>
        <v>0</v>
      </c>
      <c r="D119" s="10">
        <f>3/24*OO[[#This Row],[60 (26JUN1985 09:00:00)-Water Temperature (C)]]*OO[[#This Row],[2]]/SUM(OO[2])</f>
        <v>0</v>
      </c>
      <c r="E119" s="10">
        <f>3/24*OO[[#This Row],[61 (26JUN1985 12:00:00)-Water Temperature (C)]]*OO[[#This Row],[3]]/SUM(OO[3])</f>
        <v>6.8391203086516237E-35</v>
      </c>
      <c r="F119" s="10">
        <f>3/24*OO[[#This Row],[62 (26JUN1985 15:00:00)-Water Temperature (C)]]*OO[[#This Row],[4]]/SUM(OO[4])</f>
        <v>1.8319434231522895E-23</v>
      </c>
      <c r="G119" s="10">
        <f>3/24*OO[[#This Row],[63 (26JUN1985 18:00:00)-Water Temperature (C)]]*OO[[#This Row],[5]]/SUM(OO[5])</f>
        <v>6.4970769974758314E-13</v>
      </c>
      <c r="H119" s="10">
        <f>3/24*OO[[#This Row],[64 (26JUN1985 21:00:00)-Water Temperature (C)]]*OO[[#This Row],[6]]/SUM(OO[6])</f>
        <v>9.8347238383277513E-7</v>
      </c>
      <c r="I119" s="10">
        <f>3/24*OO[[#This Row],[65 (27JUN1985 00:00:00)-Water Temperature (C)]]*OO[[#This Row],[7]]/SUM(OO[7])</f>
        <v>3.4757142708380178E-4</v>
      </c>
      <c r="J119" s="10">
        <f>3/24*OO[[#This Row],[66 (27JUN1985 03:00:00)-Water Temperature (C)]]*OO[[#This Row],[8]]/SUM(OO[8])</f>
        <v>7.9091352691165861E-3</v>
      </c>
      <c r="K119" s="10">
        <f>3/24*OO[[#This Row],[67 (27JUN1985 06:00:00)-Water Temperature (C)]]*OO[[#This Row],[9]]/SUM(OO[9])</f>
        <v>3.4460319148813701E-2</v>
      </c>
      <c r="L119" s="10">
        <f>3/24*OO[[#This Row],[68 (27JUN1985 09:00:00)-Water Temperature (C)]]*OO[[#This Row],[10]]/SUM(OO[10])</f>
        <v>4.9851044140596198E-2</v>
      </c>
      <c r="M119" s="10">
        <f>3/24*OO[[#This Row],[69 (27JUN1985 12:00:00)-Water Temperature (C)]]*OO[[#This Row],[11]]/SUM(OO[11])</f>
        <v>3.4010994505437105E-2</v>
      </c>
      <c r="N119" s="10">
        <f>3/24*OO[[#This Row],[70 (27JUN1985 15:00:00)-Water Temperature (C)]]*OO[[#This Row],[12]]/SUM(OO[12])</f>
        <v>1.2852200321927592E-2</v>
      </c>
      <c r="O119" s="10">
        <f>3/24*OO[[#This Row],[71 (27JUN1985 18:00:00)-Water Temperature (C)]]*OO[[#This Row],[13]]/SUM(OO[13])</f>
        <v>3.2557377343196531E-3</v>
      </c>
      <c r="P119" s="10">
        <f>3/24*OO[[#This Row],[72 (27JUN1985 21:00:00)-Water Temperature (C)]]*OO[[#This Row],[14]]/SUM(OO[14])</f>
        <v>6.4747878363333904E-4</v>
      </c>
      <c r="Q119" s="10">
        <f>3/24*OO[[#This Row],[73 (28JUN1985 00:00:00)-Water Temperature (C)]]*OO[[#This Row],[15]]/SUM(OO[15])</f>
        <v>1.3063794809159307E-4</v>
      </c>
      <c r="R119" s="10">
        <f>3/24*OO[[#This Row],[74 (28JUN1985 03:00:00)-Water Temperature (C)]]*OO[[#This Row],[16]]/SUM(OO[16])</f>
        <v>4.4655711921628154E-5</v>
      </c>
      <c r="S119" s="10">
        <f>3/24*OO[[#This Row],[75 (28JUN1985 06:00:00)-Water Temperature (C)]]*OO[[#This Row],[17]]/SUM(OO[17])</f>
        <v>2.9166528306416052E-5</v>
      </c>
      <c r="T119" s="10">
        <f>3/24*OO[[#This Row],[76 (28JUN1985 09:00:00)-Water Temperature (C)]]*OO[[#This Row],[18]]/SUM(OO[18])</f>
        <v>2.6740019623562068E-5</v>
      </c>
      <c r="U119" s="10">
        <f>3/24*OO[[#This Row],[77 (28JUN1985 12:00:00)-Water Temperature (C)]]*OO[[#This Row],[19]]/SUM(OO[19])</f>
        <v>2.8778893589632476E-5</v>
      </c>
      <c r="V119" s="10">
        <f>3/24000000*OO[[#This Row],[78 (28JUN1985 15:00:00)-Water Temperature (C)]]*OO[[#This Row],[20]]</f>
        <v>3.2215790593349998E-5</v>
      </c>
      <c r="W119" s="10">
        <f>3/24000000*OO[[#This Row],[79 (28JUN1985 18:00:00)-Water Temperature (C)]]*OO[[#This Row],[21]]</f>
        <v>3.4160747268999993E-5</v>
      </c>
      <c r="X119" s="10">
        <f>3/24000000*OO[[#This Row],[80 (28JUN1985 21:00:00)-Water Temperature (C)]]*OO[[#This Row],[22]]</f>
        <v>3.2711226813487499E-5</v>
      </c>
      <c r="Y119" s="10">
        <f>3/24000000*OO[[#This Row],[81 (29JUN1985 00:00:00)-Water Temperature (C)]]*OO[[#This Row],[23]]</f>
        <v>2.9102185770975002E-5</v>
      </c>
      <c r="Z119" s="10">
        <f>3/24000000*OO[[#This Row],[82 (29JUN1985 03:00:00)-Water Temperature (C)]]*OO[[#This Row],[24]]</f>
        <v>2.5171088033399997E-5</v>
      </c>
      <c r="AA119" s="10">
        <f>3/24000000*OO[[#This Row],[83 (29JUN1985 06:00:00)-Water Temperature (C)]]*OO[[#This Row],[25]]</f>
        <v>2.1922123855362501E-5</v>
      </c>
      <c r="AB119" s="10">
        <f>3/24000000*OO[[#This Row],[84 (29JUN1985 09:00:00)-Water Temperature (C)]]*OO[[#This Row],[26]]</f>
        <v>2.0230780514074997E-5</v>
      </c>
      <c r="AC119" s="10">
        <f>3/24000000*OO[[#This Row],[85 (29JUN1985 12:00:00)-Water Temperature (C)]]*OO[[#This Row],[27]]</f>
        <v>1.9007369821710002E-5</v>
      </c>
      <c r="AD119" s="10">
        <f>3/24000000*OO[[#This Row],[86 (29JUN1985 15:00:00)-Water Temperature (C)]]*OO[[#This Row],[28]]</f>
        <v>1.7184951753974999E-5</v>
      </c>
      <c r="AE119" s="10">
        <f>3/24000000*OO[[#This Row],[88 (29JUN1985 21:00:00)-Water Temperature (C)]]*OO[[#This Row],[30]]</f>
        <v>1.2415895725050002E-5</v>
      </c>
      <c r="AF119" s="10">
        <f>3/24000000*OO[[#This Row],[88 (29JUN1985 21:00:00)-Water Temperature (C)]]*OO[[#This Row],[30]]</f>
        <v>1.2415895725050002E-5</v>
      </c>
      <c r="AG119" s="10">
        <f>3/24000000*OO[[#This Row],[89 (30JUN1985 00:00:00)-Water Temperature (C)]]*OO[[#This Row],[31]]</f>
        <v>1.0057146732989998E-5</v>
      </c>
      <c r="AH119" s="10">
        <f>3/24000000*OO[[#This Row],[90 (30JUN1985 03:00:00)-Water Temperature (C)]]*OO[[#This Row],[32]]</f>
        <v>8.1778021018549991E-6</v>
      </c>
      <c r="AI119" s="10">
        <f>3/24000000*OO[[#This Row],[91 (30JUN1985 06:00:00)-Water Temperature (C)]]*OO[[#This Row],[33]]</f>
        <v>6.7631757658837501E-6</v>
      </c>
      <c r="AJ119" s="10">
        <f>3/24000000*OO[[#This Row],[92 (30JUN1985 09:00:00)-Water Temperature (C)]]*OO[[#This Row],[34]]</f>
        <v>5.9268262417499998E-6</v>
      </c>
      <c r="AK119" s="10">
        <f>3/24000000*OO[[#This Row],[93 (30JUN1985 12:00:00)-Water Temperature (C)]]*OO[[#This Row],[35]]</f>
        <v>5.3823047562899987E-6</v>
      </c>
      <c r="AL119" s="10">
        <f>3/24000000*OO[[#This Row],[94 (30JUN1985 15:00:00)-Water Temperature (C)]]*OO[[#This Row],[36]]</f>
        <v>4.7722915933925002E-6</v>
      </c>
      <c r="AM119" s="10">
        <f>3/24000000*OO[[#This Row],[95 (30JUN1985 18:00:00)-Water Temperature (C)]]*OO[[#This Row],[37]]</f>
        <v>3.9277855030049995E-6</v>
      </c>
      <c r="AN119" s="10">
        <f>3/24000000*OO[[#This Row],[96 (30JUN1985 21:00:00)-Water Temperature (C)]]*OO[[#This Row],[38]]</f>
        <v>2.9263178264399996E-6</v>
      </c>
      <c r="AO119" s="10">
        <f>3/24000000*OO[[#This Row],[97 (01JUL1985 00:00:00)-Water Temperature (C)]]*OO[[#This Row],[39]]</f>
        <v>2.0666069705699997E-6</v>
      </c>
      <c r="AP119" s="10">
        <f>3/24000000*OO[[#This Row],[98 (01JUL1985 03:00:00)-Water Temperature (C)]]*OO[[#This Row],[40]]</f>
        <v>1.47802907023725E-6</v>
      </c>
      <c r="AQ119" s="10">
        <f>3/24000000*OO[[#This Row],[99 (01JUL1985 06:00:00)-Water Temperature (C)]]*OO[[#This Row],[41]]</f>
        <v>1.1364511996799999E-6</v>
      </c>
      <c r="AR119" s="10">
        <f>3/24000000*OO[[#This Row],[100 (01JUL1985 09:00:00)-Water Temperature (C)]]*OO[[#This Row],[42]]</f>
        <v>1.0062457001325001E-6</v>
      </c>
      <c r="AS119" s="10">
        <f>3/24000000*OO[[#This Row],[101 (01JUL1985 12:00:00)-Water Temperature (C)]]*OO[[#This Row],[43]]</f>
        <v>9.4116895965574986E-7</v>
      </c>
      <c r="AT119" s="10">
        <f>3/24000000*OO[[#This Row],[102 (01JUL1985 15:00:00)-Water Temperature (C)]]*OO[[#This Row],[44]]</f>
        <v>8.9281778820487503E-7</v>
      </c>
      <c r="AU119" s="10">
        <f>3/24000000*OO[[#This Row],[103 (01JUL1985 18:00:00)-Water Temperature (C)]]*OO[[#This Row],[45]]</f>
        <v>8.2764466753000001E-7</v>
      </c>
      <c r="AV119" s="10">
        <f>3/24000000*OO[[#This Row],[104 (01JUL1985 21:00:00)-Water Temperature (C)]]*OO[[#This Row],[46]]</f>
        <v>7.3989496694699994E-7</v>
      </c>
      <c r="AW119" s="10">
        <f>3/24000000*OO[[#This Row],[105 (02JUL1985 00:00:00)-Water Temperature (C)]]*OO[[#This Row],[47]]</f>
        <v>6.5369982004674994E-7</v>
      </c>
      <c r="AX119" s="10">
        <f>3/24000000*OO[[#This Row],[106 (02JUL1985 03:00:00)-Water Temperature (C)]]*OO[[#This Row],[48]]</f>
        <v>5.8267659494600002E-7</v>
      </c>
      <c r="AY119" s="10">
        <f>3/24000000*OO[[#This Row],[107 (02JUL1985 06:00:00)-Water Temperature (C)]]*OO[[#This Row],[49]]</f>
        <v>5.3327259204950001E-7</v>
      </c>
      <c r="AZ119" s="10">
        <f>3/24000000*OO[[#This Row],[108 (02JUL1985 09:00:00)-Water Temperature (C)]]*OO[[#This Row],[50]]</f>
        <v>5.2790175277124993E-7</v>
      </c>
      <c r="BA119" s="10">
        <f>3/24000000*OO[[#This Row],[109 (02JUL1985 12:00:00)-Water Temperature (C)]]*OO[[#This Row],[51]]</f>
        <v>5.3352452469074994E-7</v>
      </c>
      <c r="BB119" s="10">
        <f>3/24000000*OO[[#This Row],[110 (02JUL1985 15:00:00)-Water Temperature (C)]]*OO[[#This Row],[52]]</f>
        <v>5.4686081113125002E-7</v>
      </c>
      <c r="BC119" s="10">
        <f>3/24000000*OO[[#This Row],[111 (02JUL1985 18:00:00)-Water Temperature (C)]]*OO[[#This Row],[53]]</f>
        <v>5.6088301206499993E-7</v>
      </c>
      <c r="BD119" s="10">
        <f>3/24000000*OO[[#This Row],[112 (02JUL1985 21:00:00)-Water Temperature (C)]]*OO[[#This Row],[54]]</f>
        <v>5.484758108449999E-7</v>
      </c>
      <c r="BE119" s="10">
        <f>3/24000000*OO[[#This Row],[113 (03JUL1985 00:00:00)-Water Temperature (C)]]*OO[[#This Row],[55]]</f>
        <v>5.1097072470962499E-7</v>
      </c>
      <c r="BF119" s="10">
        <f>3/24000000*OO[[#This Row],[114 (03JUL1985 03:00:00)-Water Temperature (C)]]*OO[[#This Row],[56]]</f>
        <v>4.6824004428299997E-7</v>
      </c>
      <c r="BG119" s="10">
        <f>3/24000000*OO[[#This Row],[115 (03JUL1985 06:00:00)-Water Temperature (C)]]*OO[[#This Row],[57]]</f>
        <v>4.3023629300087506E-7</v>
      </c>
      <c r="BH119" s="10">
        <f>3/24000000*OO[[#This Row],[116 (03JUL1985 09:00:00)-Water Temperature (C)]]*OO[[#This Row],[58]]</f>
        <v>4.2580946659499998E-7</v>
      </c>
      <c r="BI119" s="10">
        <f>3/24000000*OO[[#This Row],[117 (03JUL1985 12:00:00)-Water Temperature (C)]]*OO[[#This Row],[59]]</f>
        <v>4.3951195522499995E-7</v>
      </c>
      <c r="BJ119" s="10">
        <f>3/24000000*OO[[#This Row],[118 (03JUL1985 15:00:00)-Water Temperature (C)]]*OO[[#This Row],[60]]</f>
        <v>4.5289155698637496E-7</v>
      </c>
      <c r="BK119" s="10">
        <f>3/24000000*OO[[#This Row],[119 (03JUL1985 18:00:00)-Water Temperature (C)]]*OO[[#This Row],[61]]</f>
        <v>4.5878220412762493E-7</v>
      </c>
      <c r="BL119" s="10">
        <f>3/24000000*OO[[#This Row],[120 (03JUL1985 21:00:00)-Water Temperature (C)]]*OO[[#This Row],[62]]</f>
        <v>4.3717089680549997E-7</v>
      </c>
      <c r="BM119" s="10">
        <f>3/24000000*OO[[#This Row],[121 (04JUL1985 00:00:00)-Water Temperature (C)]]*OO[[#This Row],[63]]</f>
        <v>3.9919726222950003E-7</v>
      </c>
      <c r="BN119" s="10">
        <f>3/24000000*OO[[#This Row],[122 (04JUL1985 03:00:00)-Water Temperature (C)]]*OO[[#This Row],[64]]</f>
        <v>3.6140622424899997E-7</v>
      </c>
      <c r="BO119" s="10">
        <f>3/24000000*OO[[#This Row],[123 (04JUL1985 06:00:00)-Water Temperature (C)]]*OO[[#This Row],[65]]</f>
        <v>3.3074654233062499E-7</v>
      </c>
      <c r="BP119" s="10">
        <f>3/24000000*OO[[#This Row],[124 (04JUL1985 09:00:00)-Water Temperature (C)]]*OO[[#This Row],[66]]</f>
        <v>3.1954424966874995E-7</v>
      </c>
      <c r="BQ119" s="10">
        <f>3/24000000*OO[[#This Row],[125 (04JUL1985 12:00:00)-Water Temperature (C)]]*OO[[#This Row],[67]]</f>
        <v>3.1230124591999989E-7</v>
      </c>
      <c r="BR119" s="10">
        <f>3/24000000*OO[[#This Row],[126 (04JUL1985 15:00:00)-Water Temperature (C)]]*OO[[#This Row],[68]]</f>
        <v>3.1053242208799996E-7</v>
      </c>
      <c r="BS119" s="10">
        <f>3/24000000*OO[[#This Row],[127 (04JUL1985 18:00:00)-Water Temperature (C)]]*OO[[#This Row],[69]]</f>
        <v>3.0140441576949996E-7</v>
      </c>
      <c r="BT119" s="10">
        <f>3/24000000*OO[[#This Row],[128 (04JUL1985 21:00:00)-Water Temperature (C)]]*OO[[#This Row],[70]]</f>
        <v>2.84141217790875E-7</v>
      </c>
      <c r="BU119" s="10">
        <f>3/24000000*OO[[#This Row],[129 (05JUL1985 00:00:00)-Water Temperature (C)]]*OO[[#This Row],[71]]</f>
        <v>2.6386914911174993E-7</v>
      </c>
      <c r="BV119" s="10">
        <f>3/24000000*OO[[#This Row],[130 (05JUL1985 03:00:00)-Water Temperature (C)]]*OO[[#This Row],[72]]</f>
        <v>2.4235865174499998E-7</v>
      </c>
      <c r="BW119" s="10">
        <f>3/24000000*OO[[#This Row],[131 (05JUL1985 06:00:00)-Water Temperature (C)]]*OO[[#This Row],[73]]</f>
        <v>2.2281954426224997E-7</v>
      </c>
      <c r="BX119" s="10">
        <f>3/24000000*OO[[#This Row],[132 (05JUL1985 09:00:00)-Water Temperature (C)]]*OO[[#This Row],[74]]</f>
        <v>2.1613288335449998E-7</v>
      </c>
      <c r="BY119" s="10">
        <f>3/24000000*OO[[#This Row],[133 (05JUL1985 12:00:00)-Water Temperature (C)]]*OO[[#This Row],[75]]</f>
        <v>2.0860994080599998E-7</v>
      </c>
      <c r="BZ119" s="10">
        <f>3/24000000*OO[[#This Row],[134 (05JUL1985 15:00:00)-Water Temperature (C)]]*OO[[#This Row],[76]]</f>
        <v>2.0570413235624999E-7</v>
      </c>
      <c r="CA119" s="10">
        <f>3/24000000*OO[[#This Row],[135 (05JUL1985 18:00:00)-Water Temperature (C)]]*OO[[#This Row],[77]]</f>
        <v>2.03332867937375E-7</v>
      </c>
      <c r="CB119" s="10">
        <f>3/24000000*OO[[#This Row],[136 (05JUL1985 21:00:00)-Water Temperature (C)]]*OO[[#This Row],[78]]</f>
        <v>1.9421965761525001E-7</v>
      </c>
      <c r="CC119" s="10">
        <f>3/24000000*OO[[#This Row],[137 (06JUL1985 00:00:00)-Water Temperature (C)]]*OO[[#This Row],[79]]</f>
        <v>1.8089359129808749E-7</v>
      </c>
      <c r="CD119" s="10">
        <f>3/24000000*OO[[#This Row],[138 (06JUL1985 03:00:00)-Water Temperature (C)]]*OO[[#This Row],[80]]</f>
        <v>1.6693487040089999E-7</v>
      </c>
      <c r="CE119" s="10">
        <f>3/24000000*OO[[#This Row],[139 (06JUL1985 06:00:00)-Water Temperature (C)]]*OO[[#This Row],[81]]</f>
        <v>1.5663434299604999E-7</v>
      </c>
      <c r="CF119" s="10">
        <f>3/24000000*OO[[#This Row],[140 (06JUL1985 09:00:00)-Water Temperature (C)]]*OO[[#This Row],[82]]</f>
        <v>1.5991010212560001E-7</v>
      </c>
      <c r="CG119" s="10">
        <f>3/24000000*OO[[#This Row],[141 (06JUL1985 12:00:00)-Water Temperature (C)]]*OO[[#This Row],[83]]</f>
        <v>1.6620704852707498E-7</v>
      </c>
      <c r="CH119" s="10">
        <f>3/24000000*OO[[#This Row],[142 (06JUL1985 15:00:00)-Water Temperature (C)]]*OO[[#This Row],[84]]</f>
        <v>1.7512279718425E-7</v>
      </c>
      <c r="CI119" s="10">
        <f>3/24000000*OO[[#This Row],[143 (06JUL1985 18:00:00)-Water Temperature (C)]]*OO[[#This Row],[85]]</f>
        <v>1.8384841555596253E-7</v>
      </c>
      <c r="CJ119" s="10">
        <f>3/24000000*OO[[#This Row],[144 (06JUL1985 21:00:00)-Water Temperature (C)]]*OO[[#This Row],[86]]</f>
        <v>1.8180560217549998E-7</v>
      </c>
      <c r="CK119" s="10">
        <f>3/24000000*OO[[#This Row],[145 (07JUL1985 00:00:00)-Water Temperature (C)]]*OO[[#This Row],[87]]</f>
        <v>1.7133659642557499E-7</v>
      </c>
      <c r="CL119" s="10">
        <f>3/24000000*OO[[#This Row],[146 (07JUL1985 03:00:00)-Water Temperature (C)]]*OO[[#This Row],[88]]</f>
        <v>1.5996414023010001E-7</v>
      </c>
      <c r="CM119" s="10">
        <f>3/24000000*OO[[#This Row],[147 (07JUL1985 06:00:00)-Water Temperature (C)]]*OO[[#This Row],[89]]</f>
        <v>1.5040026940908747E-7</v>
      </c>
      <c r="CN119" s="10">
        <f>3/24000000*OO[[#This Row],[148 (07JUL1985 09:00:00)-Water Temperature (C)]]*OO[[#This Row],[90]]</f>
        <v>1.5197372599224999E-7</v>
      </c>
      <c r="CO119" s="10">
        <f>3/24000000*OO[[#This Row],[149 (07JUL1985 12:00:00)-Water Temperature (C)]]*OO[[#This Row],[91]]</f>
        <v>1.5740023304106251E-7</v>
      </c>
      <c r="CP119" s="10">
        <f>3/24000000*OO[[#This Row],[150 (07JUL1985 15:00:00)-Water Temperature (C)]]*OO[[#This Row],[92]]</f>
        <v>1.6050599337624999E-7</v>
      </c>
      <c r="CQ119" s="10">
        <f>3/24000000*OO[[#This Row],[151 (07JUL1985 18:00:00)-Water Temperature (C)]]*OO[[#This Row],[93]]</f>
        <v>1.5931906841475001E-7</v>
      </c>
      <c r="CR119" s="10">
        <f>3/24000000*OO[[#This Row],[152 (07JUL1985 21:00:00)-Water Temperature (C)]]*OO[[#This Row],[94]]</f>
        <v>1.4866511420605001E-7</v>
      </c>
      <c r="CS119" s="10">
        <f>3/24000000*OO[[#This Row],[153 (08JUL1985 00:00:00)-Water Temperature (C)]]*OO[[#This Row],[95]]</f>
        <v>1.3471727045558747E-7</v>
      </c>
      <c r="CT119" s="10">
        <f>3/24000000*OO[[#This Row],[154 (08JUL1985 03:00:00)-Water Temperature (C)]]*OO[[#This Row],[96]]</f>
        <v>1.2210991306040002E-7</v>
      </c>
      <c r="CU119" s="10">
        <f>3/24000000*OO[[#This Row],[155 (08JUL1985 06:00:00)-Water Temperature (C)]]*OO[[#This Row],[97]]</f>
        <v>1.1174775957012499E-7</v>
      </c>
      <c r="CV119" s="10">
        <f>3/24000000*OO[[#This Row],[156 (08JUL1985 09:00:00)-Water Temperature (C)]]*OO[[#This Row],[98]]</f>
        <v>1.0535320465617499E-7</v>
      </c>
      <c r="CW119" s="10">
        <f>3/24000000*OO[[#This Row],[157 (08JUL1985 12:00:00)-Water Temperature (C)]]*OO[[#This Row],[99]]</f>
        <v>1.0542596071961249E-7</v>
      </c>
    </row>
    <row r="120" spans="1:101" x14ac:dyDescent="0.35">
      <c r="A120" t="s">
        <v>125</v>
      </c>
      <c r="B120">
        <v>772.61620000000005</v>
      </c>
      <c r="C120" s="10">
        <f>3/24*OO[[#This Row],[59 (26JUN1985 06:00:00)-Water Temperature (C)]]*OO[[#This Row],[1]]/SUM(OO[1])</f>
        <v>0</v>
      </c>
      <c r="D120" s="10">
        <f>3/24*OO[[#This Row],[60 (26JUN1985 09:00:00)-Water Temperature (C)]]*OO[[#This Row],[2]]/SUM(OO[2])</f>
        <v>0</v>
      </c>
      <c r="E120" s="10">
        <f>3/24*OO[[#This Row],[61 (26JUN1985 12:00:00)-Water Temperature (C)]]*OO[[#This Row],[3]]/SUM(OO[3])</f>
        <v>1.0631769287865783E-35</v>
      </c>
      <c r="F120" s="10">
        <f>3/24*OO[[#This Row],[62 (26JUN1985 15:00:00)-Water Temperature (C)]]*OO[[#This Row],[4]]/SUM(OO[4])</f>
        <v>3.1292491684179906E-24</v>
      </c>
      <c r="G120" s="10">
        <f>3/24*OO[[#This Row],[63 (26JUN1985 18:00:00)-Water Temperature (C)]]*OO[[#This Row],[5]]/SUM(OO[5])</f>
        <v>1.1928418493967561E-13</v>
      </c>
      <c r="H120" s="10">
        <f>3/24*OO[[#This Row],[64 (26JUN1985 21:00:00)-Water Temperature (C)]]*OO[[#This Row],[6]]/SUM(OO[6])</f>
        <v>4.5992068588202928E-7</v>
      </c>
      <c r="I120" s="10">
        <f>3/24*OO[[#This Row],[65 (27JUN1985 00:00:00)-Water Temperature (C)]]*OO[[#This Row],[7]]/SUM(OO[7])</f>
        <v>1.9970839772821239E-4</v>
      </c>
      <c r="J120" s="10">
        <f>3/24*OO[[#This Row],[66 (27JUN1985 03:00:00)-Water Temperature (C)]]*OO[[#This Row],[8]]/SUM(OO[8])</f>
        <v>5.1081131663734897E-3</v>
      </c>
      <c r="K120" s="10">
        <f>3/24*OO[[#This Row],[67 (27JUN1985 06:00:00)-Water Temperature (C)]]*OO[[#This Row],[9]]/SUM(OO[9])</f>
        <v>2.4071329634374191E-2</v>
      </c>
      <c r="L120" s="10">
        <f>3/24*OO[[#This Row],[68 (27JUN1985 09:00:00)-Water Temperature (C)]]*OO[[#This Row],[10]]/SUM(OO[10])</f>
        <v>3.6786154638812782E-2</v>
      </c>
      <c r="M120" s="10">
        <f>3/24*OO[[#This Row],[69 (27JUN1985 12:00:00)-Water Temperature (C)]]*OO[[#This Row],[11]]/SUM(OO[11])</f>
        <v>2.6173368574713234E-2</v>
      </c>
      <c r="N120" s="10">
        <f>3/24*OO[[#This Row],[70 (27JUN1985 15:00:00)-Water Temperature (C)]]*OO[[#This Row],[12]]/SUM(OO[12])</f>
        <v>1.0188330542878545E-2</v>
      </c>
      <c r="O120" s="10">
        <f>3/24*OO[[#This Row],[71 (27JUN1985 18:00:00)-Water Temperature (C)]]*OO[[#This Row],[13]]/SUM(OO[13])</f>
        <v>2.6332998717300961E-3</v>
      </c>
      <c r="P120" s="10">
        <f>3/24*OO[[#This Row],[72 (27JUN1985 21:00:00)-Water Temperature (C)]]*OO[[#This Row],[14]]/SUM(OO[14])</f>
        <v>5.288540066433992E-4</v>
      </c>
      <c r="Q120" s="10">
        <f>3/24*OO[[#This Row],[73 (28JUN1985 00:00:00)-Water Temperature (C)]]*OO[[#This Row],[15]]/SUM(OO[15])</f>
        <v>1.0511002123991146E-4</v>
      </c>
      <c r="R120" s="10">
        <f>3/24*OO[[#This Row],[74 (28JUN1985 03:00:00)-Water Temperature (C)]]*OO[[#This Row],[16]]/SUM(OO[16])</f>
        <v>3.4353521487855951E-5</v>
      </c>
      <c r="S120" s="10">
        <f>3/24*OO[[#This Row],[75 (28JUN1985 06:00:00)-Water Temperature (C)]]*OO[[#This Row],[17]]/SUM(OO[17])</f>
        <v>2.1772845837845583E-5</v>
      </c>
      <c r="T120" s="10">
        <f>3/24*OO[[#This Row],[76 (28JUN1985 09:00:00)-Water Temperature (C)]]*OO[[#This Row],[18]]/SUM(OO[18])</f>
        <v>1.9741999219120958E-5</v>
      </c>
      <c r="U120" s="10">
        <f>3/24*OO[[#This Row],[77 (28JUN1985 12:00:00)-Water Temperature (C)]]*OO[[#This Row],[19]]/SUM(OO[19])</f>
        <v>2.1176158818392792E-5</v>
      </c>
      <c r="V120" s="10">
        <f>3/24000000*OO[[#This Row],[78 (28JUN1985 15:00:00)-Water Temperature (C)]]*OO[[#This Row],[20]]</f>
        <v>2.3763683243199999E-5</v>
      </c>
      <c r="W120" s="10">
        <f>3/24000000*OO[[#This Row],[79 (28JUN1985 18:00:00)-Water Temperature (C)]]*OO[[#This Row],[21]]</f>
        <v>2.5331279715000001E-5</v>
      </c>
      <c r="X120" s="10">
        <f>3/24000000*OO[[#This Row],[80 (28JUN1985 21:00:00)-Water Temperature (C)]]*OO[[#This Row],[22]]</f>
        <v>2.4396259049999996E-5</v>
      </c>
      <c r="Y120" s="10">
        <f>3/24000000*OO[[#This Row],[81 (29JUN1985 00:00:00)-Water Temperature (C)]]*OO[[#This Row],[23]]</f>
        <v>2.1809309598999995E-5</v>
      </c>
      <c r="Z120" s="10">
        <f>3/24000000*OO[[#This Row],[82 (29JUN1985 03:00:00)-Water Temperature (C)]]*OO[[#This Row],[24]]</f>
        <v>1.8914369341724999E-5</v>
      </c>
      <c r="AA120" s="10">
        <f>3/24000000*OO[[#This Row],[83 (29JUN1985 06:00:00)-Water Temperature (C)]]*OO[[#This Row],[25]]</f>
        <v>1.64882440552875E-5</v>
      </c>
      <c r="AB120" s="10">
        <f>3/24000000*OO[[#This Row],[84 (29JUN1985 09:00:00)-Water Temperature (C)]]*OO[[#This Row],[26]]</f>
        <v>1.5236520706721252E-5</v>
      </c>
      <c r="AC120" s="10">
        <f>3/24000000*OO[[#This Row],[85 (29JUN1985 12:00:00)-Water Temperature (C)]]*OO[[#This Row],[27]]</f>
        <v>1.4358838957921249E-5</v>
      </c>
      <c r="AD120" s="10">
        <f>3/24000000*OO[[#This Row],[86 (29JUN1985 15:00:00)-Water Temperature (C)]]*OO[[#This Row],[28]]</f>
        <v>1.3041202803750001E-5</v>
      </c>
      <c r="AE120" s="10">
        <f>3/24000000*OO[[#This Row],[88 (29JUN1985 21:00:00)-Water Temperature (C)]]*OO[[#This Row],[30]]</f>
        <v>9.5016779584999992E-6</v>
      </c>
      <c r="AF120" s="10">
        <f>3/24000000*OO[[#This Row],[88 (29JUN1985 21:00:00)-Water Temperature (C)]]*OO[[#This Row],[30]]</f>
        <v>9.5016779584999992E-6</v>
      </c>
      <c r="AG120" s="10">
        <f>3/24000000*OO[[#This Row],[89 (30JUN1985 00:00:00)-Water Temperature (C)]]*OO[[#This Row],[31]]</f>
        <v>7.7137845945562495E-6</v>
      </c>
      <c r="AH120" s="10">
        <f>3/24000000*OO[[#This Row],[90 (30JUN1985 03:00:00)-Water Temperature (C)]]*OO[[#This Row],[32]]</f>
        <v>6.2797962195924999E-6</v>
      </c>
      <c r="AI120" s="10">
        <f>3/24000000*OO[[#This Row],[91 (30JUN1985 06:00:00)-Water Temperature (C)]]*OO[[#This Row],[33]]</f>
        <v>5.1964374425437494E-6</v>
      </c>
      <c r="AJ120" s="10">
        <f>3/24000000*OO[[#This Row],[92 (30JUN1985 09:00:00)-Water Temperature (C)]]*OO[[#This Row],[34]]</f>
        <v>4.5534319096500003E-6</v>
      </c>
      <c r="AK120" s="10">
        <f>3/24000000*OO[[#This Row],[93 (30JUN1985 12:00:00)-Water Temperature (C)]]*OO[[#This Row],[35]]</f>
        <v>4.1401222896399997E-6</v>
      </c>
      <c r="AL120" s="10">
        <f>3/24000000*OO[[#This Row],[94 (30JUN1985 15:00:00)-Water Temperature (C)]]*OO[[#This Row],[36]]</f>
        <v>3.6853737591550004E-6</v>
      </c>
      <c r="AM120" s="10">
        <f>3/24000000*OO[[#This Row],[95 (30JUN1985 18:00:00)-Water Temperature (C)]]*OO[[#This Row],[37]]</f>
        <v>3.0487561664612501E-6</v>
      </c>
      <c r="AN120" s="10">
        <f>3/24000000*OO[[#This Row],[96 (30JUN1985 21:00:00)-Water Temperature (C)]]*OO[[#This Row],[38]]</f>
        <v>2.2801055116199995E-6</v>
      </c>
      <c r="AO120" s="10">
        <f>3/24000000*OO[[#This Row],[97 (01JUL1985 00:00:00)-Water Temperature (C)]]*OO[[#This Row],[39]]</f>
        <v>1.6115711920784997E-6</v>
      </c>
      <c r="AP120" s="10">
        <f>3/24000000*OO[[#This Row],[98 (01JUL1985 03:00:00)-Water Temperature (C)]]*OO[[#This Row],[40]]</f>
        <v>1.149842782804E-6</v>
      </c>
      <c r="AQ120" s="10">
        <f>3/24000000*OO[[#This Row],[99 (01JUL1985 06:00:00)-Water Temperature (C)]]*OO[[#This Row],[41]]</f>
        <v>8.7961960140025003E-7</v>
      </c>
      <c r="AR120" s="10">
        <f>3/24000000*OO[[#This Row],[100 (01JUL1985 09:00:00)-Water Temperature (C)]]*OO[[#This Row],[42]]</f>
        <v>7.7513508387637491E-7</v>
      </c>
      <c r="AS120" s="10">
        <f>3/24000000*OO[[#This Row],[101 (01JUL1985 12:00:00)-Water Temperature (C)]]*OO[[#This Row],[43]]</f>
        <v>7.2294853943549986E-7</v>
      </c>
      <c r="AT120" s="10">
        <f>3/24000000*OO[[#This Row],[102 (01JUL1985 15:00:00)-Water Temperature (C)]]*OO[[#This Row],[44]]</f>
        <v>6.8526329496075005E-7</v>
      </c>
      <c r="AU120" s="10">
        <f>3/24000000*OO[[#This Row],[103 (01JUL1985 18:00:00)-Water Temperature (C)]]*OO[[#This Row],[45]]</f>
        <v>6.3554085920449999E-7</v>
      </c>
      <c r="AV120" s="10">
        <f>3/24000000*OO[[#This Row],[104 (01JUL1985 21:00:00)-Water Temperature (C)]]*OO[[#This Row],[46]]</f>
        <v>5.6837165010312499E-7</v>
      </c>
      <c r="AW120" s="10">
        <f>3/24000000*OO[[#This Row],[105 (02JUL1985 00:00:00)-Water Temperature (C)]]*OO[[#This Row],[47]]</f>
        <v>5.0176847633587493E-7</v>
      </c>
      <c r="AX120" s="10">
        <f>3/24000000*OO[[#This Row],[106 (02JUL1985 03:00:00)-Water Temperature (C)]]*OO[[#This Row],[48]]</f>
        <v>4.4687275320699999E-7</v>
      </c>
      <c r="AY120" s="10">
        <f>3/24000000*OO[[#This Row],[107 (02JUL1985 06:00:00)-Water Temperature (C)]]*OO[[#This Row],[49]]</f>
        <v>4.0855068046912498E-7</v>
      </c>
      <c r="AZ120" s="10">
        <f>3/24000000*OO[[#This Row],[108 (02JUL1985 09:00:00)-Water Temperature (C)]]*OO[[#This Row],[50]]</f>
        <v>4.0404643949999997E-7</v>
      </c>
      <c r="BA120" s="10">
        <f>3/24000000*OO[[#This Row],[109 (02JUL1985 12:00:00)-Water Temperature (C)]]*OO[[#This Row],[51]]</f>
        <v>4.0767655688624995E-7</v>
      </c>
      <c r="BB120" s="10">
        <f>3/24000000*OO[[#This Row],[110 (02JUL1985 15:00:00)-Water Temperature (C)]]*OO[[#This Row],[52]]</f>
        <v>4.1739905594812498E-7</v>
      </c>
      <c r="BC120" s="10">
        <f>3/24000000*OO[[#This Row],[111 (02JUL1985 18:00:00)-Water Temperature (C)]]*OO[[#This Row],[53]]</f>
        <v>4.28238162849E-7</v>
      </c>
      <c r="BD120" s="10">
        <f>3/24000000*OO[[#This Row],[112 (02JUL1985 21:00:00)-Water Temperature (C)]]*OO[[#This Row],[54]]</f>
        <v>4.1933425023000004E-7</v>
      </c>
      <c r="BE120" s="10">
        <f>3/24000000*OO[[#This Row],[113 (03JUL1985 00:00:00)-Water Temperature (C)]]*OO[[#This Row],[55]]</f>
        <v>3.9099782528999993E-7</v>
      </c>
      <c r="BF120" s="10">
        <f>3/24000000*OO[[#This Row],[114 (03JUL1985 03:00:00)-Water Temperature (C)]]*OO[[#This Row],[56]]</f>
        <v>3.5858023624349993E-7</v>
      </c>
      <c r="BG120" s="10">
        <f>3/24000000*OO[[#This Row],[115 (03JUL1985 06:00:00)-Water Temperature (C)]]*OO[[#This Row],[57]]</f>
        <v>3.2936139460349997E-7</v>
      </c>
      <c r="BH120" s="10">
        <f>3/24000000*OO[[#This Row],[116 (03JUL1985 09:00:00)-Water Temperature (C)]]*OO[[#This Row],[58]]</f>
        <v>3.25528667211E-7</v>
      </c>
      <c r="BI120" s="10">
        <f>3/24000000*OO[[#This Row],[117 (03JUL1985 12:00:00)-Water Temperature (C)]]*OO[[#This Row],[59]]</f>
        <v>3.3572016454500001E-7</v>
      </c>
      <c r="BJ120" s="10">
        <f>3/24000000*OO[[#This Row],[118 (03JUL1985 15:00:00)-Water Temperature (C)]]*OO[[#This Row],[60]]</f>
        <v>3.4578141178787495E-7</v>
      </c>
      <c r="BK120" s="10">
        <f>3/24000000*OO[[#This Row],[119 (03JUL1985 18:00:00)-Water Temperature (C)]]*OO[[#This Row],[61]]</f>
        <v>3.5065382738587501E-7</v>
      </c>
      <c r="BL120" s="10">
        <f>3/24000000*OO[[#This Row],[120 (03JUL1985 21:00:00)-Water Temperature (C)]]*OO[[#This Row],[62]]</f>
        <v>3.3471573065050001E-7</v>
      </c>
      <c r="BM120" s="10">
        <f>3/24000000*OO[[#This Row],[121 (04JUL1985 00:00:00)-Water Temperature (C)]]*OO[[#This Row],[63]]</f>
        <v>3.0591115863674996E-7</v>
      </c>
      <c r="BN120" s="10">
        <f>3/24000000*OO[[#This Row],[122 (04JUL1985 03:00:00)-Water Temperature (C)]]*OO[[#This Row],[64]]</f>
        <v>2.7700399222000001E-7</v>
      </c>
      <c r="BO120" s="10">
        <f>3/24000000*OO[[#This Row],[123 (04JUL1985 06:00:00)-Water Temperature (C)]]*OO[[#This Row],[65]]</f>
        <v>2.53324174794E-7</v>
      </c>
      <c r="BP120" s="10">
        <f>3/24000000*OO[[#This Row],[124 (04JUL1985 09:00:00)-Water Temperature (C)]]*OO[[#This Row],[66]]</f>
        <v>2.4440539423199997E-7</v>
      </c>
      <c r="BQ120" s="10">
        <f>3/24000000*OO[[#This Row],[125 (04JUL1985 12:00:00)-Water Temperature (C)]]*OO[[#This Row],[67]]</f>
        <v>2.3865901702499999E-7</v>
      </c>
      <c r="BR120" s="10">
        <f>3/24000000*OO[[#This Row],[126 (04JUL1985 15:00:00)-Water Temperature (C)]]*OO[[#This Row],[68]]</f>
        <v>2.3724631022849997E-7</v>
      </c>
      <c r="BS120" s="10">
        <f>3/24000000*OO[[#This Row],[127 (04JUL1985 18:00:00)-Water Temperature (C)]]*OO[[#This Row],[69]]</f>
        <v>2.3036966377687499E-7</v>
      </c>
      <c r="BT120" s="10">
        <f>3/24000000*OO[[#This Row],[128 (04JUL1985 21:00:00)-Water Temperature (C)]]*OO[[#This Row],[70]]</f>
        <v>2.1737202944699998E-7</v>
      </c>
      <c r="BU120" s="10">
        <f>3/24000000*OO[[#This Row],[129 (05JUL1985 00:00:00)-Water Temperature (C)]]*OO[[#This Row],[71]]</f>
        <v>2.0200884799485001E-7</v>
      </c>
      <c r="BV120" s="10">
        <f>3/24000000*OO[[#This Row],[130 (05JUL1985 03:00:00)-Water Temperature (C)]]*OO[[#This Row],[72]]</f>
        <v>1.8566470953607499E-7</v>
      </c>
      <c r="BW120" s="10">
        <f>3/24000000*OO[[#This Row],[131 (05JUL1985 06:00:00)-Water Temperature (C)]]*OO[[#This Row],[73]]</f>
        <v>1.7065296904267501E-7</v>
      </c>
      <c r="BX120" s="10">
        <f>3/24000000*OO[[#This Row],[132 (05JUL1985 09:00:00)-Water Temperature (C)]]*OO[[#This Row],[74]]</f>
        <v>1.654562400319E-7</v>
      </c>
      <c r="BY120" s="10">
        <f>3/24000000*OO[[#This Row],[133 (05JUL1985 12:00:00)-Water Temperature (C)]]*OO[[#This Row],[75]]</f>
        <v>1.59561200101975E-7</v>
      </c>
      <c r="BZ120" s="10">
        <f>3/24000000*OO[[#This Row],[134 (05JUL1985 15:00:00)-Water Temperature (C)]]*OO[[#This Row],[76]]</f>
        <v>1.5722815873544996E-7</v>
      </c>
      <c r="CA120" s="10">
        <f>3/24000000*OO[[#This Row],[135 (05JUL1985 18:00:00)-Water Temperature (C)]]*OO[[#This Row],[77]]</f>
        <v>1.5541778933449998E-7</v>
      </c>
      <c r="CB120" s="10">
        <f>3/24000000*OO[[#This Row],[136 (05JUL1985 21:00:00)-Water Temperature (C)]]*OO[[#This Row],[78]]</f>
        <v>1.4858193173193749E-7</v>
      </c>
      <c r="CC120" s="10">
        <f>3/24000000*OO[[#This Row],[137 (06JUL1985 00:00:00)-Water Temperature (C)]]*OO[[#This Row],[79]]</f>
        <v>1.3838867186166248E-7</v>
      </c>
      <c r="CD120" s="10">
        <f>3/24000000*OO[[#This Row],[138 (06JUL1985 03:00:00)-Water Temperature (C)]]*OO[[#This Row],[80]]</f>
        <v>1.2778989158345002E-7</v>
      </c>
      <c r="CE120" s="10">
        <f>3/24000000*OO[[#This Row],[139 (06JUL1985 06:00:00)-Water Temperature (C)]]*OO[[#This Row],[81]]</f>
        <v>1.1984311152160001E-7</v>
      </c>
      <c r="CF120" s="10">
        <f>3/24000000*OO[[#This Row],[140 (06JUL1985 09:00:00)-Water Temperature (C)]]*OO[[#This Row],[82]]</f>
        <v>1.2220291308041249E-7</v>
      </c>
      <c r="CG120" s="10">
        <f>3/24000000*OO[[#This Row],[141 (06JUL1985 12:00:00)-Water Temperature (C)]]*OO[[#This Row],[83]]</f>
        <v>1.2687010173803748E-7</v>
      </c>
      <c r="CH120" s="10">
        <f>3/24000000*OO[[#This Row],[142 (06JUL1985 15:00:00)-Water Temperature (C)]]*OO[[#This Row],[84]]</f>
        <v>1.335950558493375E-7</v>
      </c>
      <c r="CI120" s="10">
        <f>3/24000000*OO[[#This Row],[143 (06JUL1985 18:00:00)-Water Temperature (C)]]*OO[[#This Row],[85]]</f>
        <v>1.4039202523468749E-7</v>
      </c>
      <c r="CJ120" s="10">
        <f>3/24000000*OO[[#This Row],[144 (06JUL1985 21:00:00)-Water Temperature (C)]]*OO[[#This Row],[86]]</f>
        <v>1.3902288614429997E-7</v>
      </c>
      <c r="CK120" s="10">
        <f>3/24000000*OO[[#This Row],[145 (07JUL1985 00:00:00)-Water Temperature (C)]]*OO[[#This Row],[87]]</f>
        <v>1.3106851505143746E-7</v>
      </c>
      <c r="CL120" s="10">
        <f>3/24000000*OO[[#This Row],[146 (07JUL1985 03:00:00)-Water Temperature (C)]]*OO[[#This Row],[88]]</f>
        <v>1.224866061552E-7</v>
      </c>
      <c r="CM120" s="10">
        <f>3/24000000*OO[[#This Row],[147 (07JUL1985 06:00:00)-Water Temperature (C)]]*OO[[#This Row],[89]]</f>
        <v>1.1513883152524999E-7</v>
      </c>
      <c r="CN120" s="10">
        <f>3/24000000*OO[[#This Row],[148 (07JUL1985 09:00:00)-Water Temperature (C)]]*OO[[#This Row],[90]]</f>
        <v>1.161924097861875E-7</v>
      </c>
      <c r="CO120" s="10">
        <f>3/24000000*OO[[#This Row],[149 (07JUL1985 12:00:00)-Water Temperature (C)]]*OO[[#This Row],[91]]</f>
        <v>1.202937164613E-7</v>
      </c>
      <c r="CP120" s="10">
        <f>3/24000000*OO[[#This Row],[150 (07JUL1985 15:00:00)-Water Temperature (C)]]*OO[[#This Row],[92]]</f>
        <v>1.2276676095375E-7</v>
      </c>
      <c r="CQ120" s="10">
        <f>3/24000000*OO[[#This Row],[151 (07JUL1985 18:00:00)-Water Temperature (C)]]*OO[[#This Row],[93]]</f>
        <v>1.2210161607962499E-7</v>
      </c>
      <c r="CR120" s="10">
        <f>3/24000000*OO[[#This Row],[152 (07JUL1985 21:00:00)-Water Temperature (C)]]*OO[[#This Row],[94]]</f>
        <v>1.1408207493E-7</v>
      </c>
      <c r="CS120" s="10">
        <f>3/24000000*OO[[#This Row],[153 (08JUL1985 00:00:00)-Water Temperature (C)]]*OO[[#This Row],[95]]</f>
        <v>1.033968233637E-7</v>
      </c>
      <c r="CT120" s="10">
        <f>3/24000000*OO[[#This Row],[154 (08JUL1985 03:00:00)-Water Temperature (C)]]*OO[[#This Row],[96]]</f>
        <v>9.3719060487799987E-8</v>
      </c>
      <c r="CU120" s="10">
        <f>3/24000000*OO[[#This Row],[155 (08JUL1985 06:00:00)-Water Temperature (C)]]*OO[[#This Row],[97]]</f>
        <v>8.5736690313500005E-8</v>
      </c>
      <c r="CV120" s="10">
        <f>3/24000000*OO[[#This Row],[156 (08JUL1985 09:00:00)-Water Temperature (C)]]*OO[[#This Row],[98]]</f>
        <v>8.0716674270312489E-8</v>
      </c>
      <c r="CW120" s="10">
        <f>3/24000000*OO[[#This Row],[157 (08JUL1985 12:00:00)-Water Temperature (C)]]*OO[[#This Row],[99]]</f>
        <v>8.0670489714249992E-8</v>
      </c>
    </row>
    <row r="121" spans="1:101" x14ac:dyDescent="0.35">
      <c r="A121" t="s">
        <v>126</v>
      </c>
      <c r="B121">
        <v>777.92269999999996</v>
      </c>
      <c r="C121" s="10">
        <f>3/24*OO[[#This Row],[59 (26JUN1985 06:00:00)-Water Temperature (C)]]*OO[[#This Row],[1]]/SUM(OO[1])</f>
        <v>0</v>
      </c>
      <c r="D121" s="10">
        <f>3/24*OO[[#This Row],[60 (26JUN1985 09:00:00)-Water Temperature (C)]]*OO[[#This Row],[2]]/SUM(OO[2])</f>
        <v>0</v>
      </c>
      <c r="E121" s="10">
        <f>3/24*OO[[#This Row],[61 (26JUN1985 12:00:00)-Water Temperature (C)]]*OO[[#This Row],[3]]/SUM(OO[3])</f>
        <v>1.9334915273999893E-36</v>
      </c>
      <c r="F121" s="10">
        <f>3/24*OO[[#This Row],[62 (26JUN1985 15:00:00)-Water Temperature (C)]]*OO[[#This Row],[4]]/SUM(OO[4])</f>
        <v>7.2380291017306647E-25</v>
      </c>
      <c r="G121" s="10">
        <f>3/24*OO[[#This Row],[63 (26JUN1985 18:00:00)-Water Temperature (C)]]*OO[[#This Row],[5]]/SUM(OO[5])</f>
        <v>3.2381681466174642E-14</v>
      </c>
      <c r="H121" s="10">
        <f>3/24*OO[[#This Row],[64 (26JUN1985 21:00:00)-Water Temperature (C)]]*OO[[#This Row],[6]]/SUM(OO[6])</f>
        <v>2.9332414494588252E-7</v>
      </c>
      <c r="I121" s="10">
        <f>3/24*OO[[#This Row],[65 (27JUN1985 00:00:00)-Water Temperature (C)]]*OO[[#This Row],[7]]/SUM(OO[7])</f>
        <v>1.573264051734117E-4</v>
      </c>
      <c r="J121" s="10">
        <f>3/24*OO[[#This Row],[66 (27JUN1985 03:00:00)-Water Temperature (C)]]*OO[[#This Row],[8]]/SUM(OO[8])</f>
        <v>4.5536535523619161E-3</v>
      </c>
      <c r="K121" s="10">
        <f>3/24*OO[[#This Row],[67 (27JUN1985 06:00:00)-Water Temperature (C)]]*OO[[#This Row],[9]]/SUM(OO[9])</f>
        <v>2.3378484625648822E-2</v>
      </c>
      <c r="L121" s="10">
        <f>3/24*OO[[#This Row],[68 (27JUN1985 09:00:00)-Water Temperature (C)]]*OO[[#This Row],[10]]/SUM(OO[10])</f>
        <v>3.8109428396643899E-2</v>
      </c>
      <c r="M121" s="10">
        <f>3/24*OO[[#This Row],[69 (27JUN1985 12:00:00)-Water Temperature (C)]]*OO[[#This Row],[11]]/SUM(OO[11])</f>
        <v>2.8431611360093745E-2</v>
      </c>
      <c r="N121" s="10">
        <f>3/24*OO[[#This Row],[70 (27JUN1985 15:00:00)-Water Temperature (C)]]*OO[[#This Row],[12]]/SUM(OO[12])</f>
        <v>1.1460783284425676E-2</v>
      </c>
      <c r="O121" s="10">
        <f>3/24*OO[[#This Row],[71 (27JUN1985 18:00:00)-Water Temperature (C)]]*OO[[#This Row],[13]]/SUM(OO[13])</f>
        <v>3.035853449047343E-3</v>
      </c>
      <c r="P121" s="10">
        <f>3/24*OO[[#This Row],[72 (27JUN1985 21:00:00)-Water Temperature (C)]]*OO[[#This Row],[14]]/SUM(OO[14])</f>
        <v>6.1639888845499923E-4</v>
      </c>
      <c r="Q121" s="10">
        <f>3/24*OO[[#This Row],[73 (28JUN1985 00:00:00)-Water Temperature (C)]]*OO[[#This Row],[15]]/SUM(OO[15])</f>
        <v>1.2036935650299536E-4</v>
      </c>
      <c r="R121" s="10">
        <f>3/24*OO[[#This Row],[74 (28JUN1985 03:00:00)-Water Temperature (C)]]*OO[[#This Row],[16]]/SUM(OO[16])</f>
        <v>3.7191311552340252E-5</v>
      </c>
      <c r="S121" s="10">
        <f>3/24*OO[[#This Row],[75 (28JUN1985 06:00:00)-Water Temperature (C)]]*OO[[#This Row],[17]]/SUM(OO[17])</f>
        <v>2.2612369819704665E-5</v>
      </c>
      <c r="T121" s="10">
        <f>3/24*OO[[#This Row],[76 (28JUN1985 09:00:00)-Water Temperature (C)]]*OO[[#This Row],[18]]/SUM(OO[18])</f>
        <v>2.0130698770671445E-5</v>
      </c>
      <c r="U121" s="10">
        <f>3/24*OO[[#This Row],[77 (28JUN1985 12:00:00)-Water Temperature (C)]]*OO[[#This Row],[19]]/SUM(OO[19])</f>
        <v>2.1394880340624958E-5</v>
      </c>
      <c r="V121" s="10">
        <f>3/24000000*OO[[#This Row],[78 (28JUN1985 15:00:00)-Water Temperature (C)]]*OO[[#This Row],[20]]</f>
        <v>2.3899656231924994E-5</v>
      </c>
      <c r="W121" s="10">
        <f>3/24000000*OO[[#This Row],[79 (28JUN1985 18:00:00)-Water Temperature (C)]]*OO[[#This Row],[21]]</f>
        <v>2.5505895664549998E-5</v>
      </c>
      <c r="X121" s="10">
        <f>3/24000000*OO[[#This Row],[80 (28JUN1985 21:00:00)-Water Temperature (C)]]*OO[[#This Row],[22]]</f>
        <v>2.4603187408500002E-5</v>
      </c>
      <c r="Y121" s="10">
        <f>3/24000000*OO[[#This Row],[81 (29JUN1985 00:00:00)-Water Temperature (C)]]*OO[[#This Row],[23]]</f>
        <v>2.2024326972675001E-5</v>
      </c>
      <c r="Z121" s="10">
        <f>3/24000000*OO[[#This Row],[82 (29JUN1985 03:00:00)-Water Temperature (C)]]*OO[[#This Row],[24]]</f>
        <v>1.9083553819999999E-5</v>
      </c>
      <c r="AA121" s="10">
        <f>3/24000000*OO[[#This Row],[83 (29JUN1985 06:00:00)-Water Temperature (C)]]*OO[[#This Row],[25]]</f>
        <v>1.6588845834687499E-5</v>
      </c>
      <c r="AB121" s="10">
        <f>3/24000000*OO[[#This Row],[84 (29JUN1985 09:00:00)-Water Temperature (C)]]*OO[[#This Row],[26]]</f>
        <v>1.5285957120837501E-5</v>
      </c>
      <c r="AC121" s="10">
        <f>3/24000000*OO[[#This Row],[85 (29JUN1985 12:00:00)-Water Temperature (C)]]*OO[[#This Row],[27]]</f>
        <v>1.4383060134729999E-5</v>
      </c>
      <c r="AD121" s="10">
        <f>3/24000000*OO[[#This Row],[86 (29JUN1985 15:00:00)-Water Temperature (C)]]*OO[[#This Row],[28]]</f>
        <v>1.3048493823367499E-5</v>
      </c>
      <c r="AE121" s="10">
        <f>3/24000000*OO[[#This Row],[88 (29JUN1985 21:00:00)-Water Temperature (C)]]*OO[[#This Row],[30]]</f>
        <v>9.4755255128624993E-6</v>
      </c>
      <c r="AF121" s="10">
        <f>3/24000000*OO[[#This Row],[88 (29JUN1985 21:00:00)-Water Temperature (C)]]*OO[[#This Row],[30]]</f>
        <v>9.4755255128624993E-6</v>
      </c>
      <c r="AG121" s="10">
        <f>3/24000000*OO[[#This Row],[89 (30JUN1985 00:00:00)-Water Temperature (C)]]*OO[[#This Row],[31]]</f>
        <v>7.668462526559999E-6</v>
      </c>
      <c r="AH121" s="10">
        <f>3/24000000*OO[[#This Row],[90 (30JUN1985 03:00:00)-Water Temperature (C)]]*OO[[#This Row],[32]]</f>
        <v>6.2317954920599999E-6</v>
      </c>
      <c r="AI121" s="10">
        <f>3/24000000*OO[[#This Row],[91 (30JUN1985 06:00:00)-Water Temperature (C)]]*OO[[#This Row],[33]]</f>
        <v>5.1494096466400001E-6</v>
      </c>
      <c r="AJ121" s="10">
        <f>3/24000000*OO[[#This Row],[92 (30JUN1985 09:00:00)-Water Temperature (C)]]*OO[[#This Row],[34]]</f>
        <v>4.5055413213300004E-6</v>
      </c>
      <c r="AK121" s="10">
        <f>3/24000000*OO[[#This Row],[93 (30JUN1985 12:00:00)-Water Temperature (C)]]*OO[[#This Row],[35]]</f>
        <v>4.0973104218749996E-6</v>
      </c>
      <c r="AL121" s="10">
        <f>3/24000000*OO[[#This Row],[94 (30JUN1985 15:00:00)-Water Temperature (C)]]*OO[[#This Row],[36]]</f>
        <v>3.6592879773349996E-6</v>
      </c>
      <c r="AM121" s="10">
        <f>3/24000000*OO[[#This Row],[95 (30JUN1985 18:00:00)-Water Temperature (C)]]*OO[[#This Row],[37]]</f>
        <v>3.0414950548937503E-6</v>
      </c>
      <c r="AN121" s="10">
        <f>3/24000000*OO[[#This Row],[96 (30JUN1985 21:00:00)-Water Temperature (C)]]*OO[[#This Row],[38]]</f>
        <v>2.2834277167387497E-6</v>
      </c>
      <c r="AO121" s="10">
        <f>3/24000000*OO[[#This Row],[97 (01JUL1985 00:00:00)-Water Temperature (C)]]*OO[[#This Row],[39]]</f>
        <v>1.6156637794012497E-6</v>
      </c>
      <c r="AP121" s="10">
        <f>3/24000000*OO[[#This Row],[98 (01JUL1985 03:00:00)-Water Temperature (C)]]*OO[[#This Row],[40]]</f>
        <v>1.14974363753375E-6</v>
      </c>
      <c r="AQ121" s="10">
        <f>3/24000000*OO[[#This Row],[99 (01JUL1985 06:00:00)-Water Temperature (C)]]*OO[[#This Row],[41]]</f>
        <v>8.7513108520625008E-7</v>
      </c>
      <c r="AR121" s="10">
        <f>3/24000000*OO[[#This Row],[100 (01JUL1985 09:00:00)-Water Temperature (C)]]*OO[[#This Row],[42]]</f>
        <v>7.6741745434799994E-7</v>
      </c>
      <c r="AS121" s="10">
        <f>3/24000000*OO[[#This Row],[101 (01JUL1985 12:00:00)-Water Temperature (C)]]*OO[[#This Row],[43]]</f>
        <v>7.1301232303049998E-7</v>
      </c>
      <c r="AT121" s="10">
        <f>3/24000000*OO[[#This Row],[102 (01JUL1985 15:00:00)-Water Temperature (C)]]*OO[[#This Row],[44]]</f>
        <v>6.7508620536899989E-7</v>
      </c>
      <c r="AU121" s="10">
        <f>3/24000000*OO[[#This Row],[103 (01JUL1985 18:00:00)-Water Temperature (C)]]*OO[[#This Row],[45]]</f>
        <v>6.2638865905349986E-7</v>
      </c>
      <c r="AV121" s="10">
        <f>3/24000000*OO[[#This Row],[104 (01JUL1985 21:00:00)-Water Temperature (C)]]*OO[[#This Row],[46]]</f>
        <v>5.6048949235262497E-7</v>
      </c>
      <c r="AW121" s="10">
        <f>3/24000000*OO[[#This Row],[105 (02JUL1985 00:00:00)-Water Temperature (C)]]*OO[[#This Row],[47]]</f>
        <v>4.9443923190000002E-7</v>
      </c>
      <c r="AX121" s="10">
        <f>3/24000000*OO[[#This Row],[106 (02JUL1985 03:00:00)-Water Temperature (C)]]*OO[[#This Row],[48]]</f>
        <v>4.3998179347124995E-7</v>
      </c>
      <c r="AY121" s="10">
        <f>3/24000000*OO[[#This Row],[107 (02JUL1985 06:00:00)-Water Temperature (C)]]*OO[[#This Row],[49]]</f>
        <v>4.0206575046824997E-7</v>
      </c>
      <c r="AZ121" s="10">
        <f>3/24000000*OO[[#This Row],[108 (02JUL1985 09:00:00)-Water Temperature (C)]]*OO[[#This Row],[50]]</f>
        <v>3.9744268858612499E-7</v>
      </c>
      <c r="BA121" s="10">
        <f>3/24000000*OO[[#This Row],[109 (02JUL1985 12:00:00)-Water Temperature (C)]]*OO[[#This Row],[51]]</f>
        <v>4.0031315887499995E-7</v>
      </c>
      <c r="BB121" s="10">
        <f>3/24000000*OO[[#This Row],[110 (02JUL1985 15:00:00)-Water Temperature (C)]]*OO[[#This Row],[52]]</f>
        <v>4.0917838124024996E-7</v>
      </c>
      <c r="BC121" s="10">
        <f>3/24000000*OO[[#This Row],[111 (02JUL1985 18:00:00)-Water Temperature (C)]]*OO[[#This Row],[53]]</f>
        <v>4.1990279655099993E-7</v>
      </c>
      <c r="BD121" s="10">
        <f>3/24000000*OO[[#This Row],[112 (02JUL1985 21:00:00)-Water Temperature (C)]]*OO[[#This Row],[54]]</f>
        <v>4.1158684916449999E-7</v>
      </c>
      <c r="BE121" s="10">
        <f>3/24000000*OO[[#This Row],[113 (03JUL1985 00:00:00)-Water Temperature (C)]]*OO[[#This Row],[55]]</f>
        <v>3.8408561244000001E-7</v>
      </c>
      <c r="BF121" s="10">
        <f>3/24000000*OO[[#This Row],[114 (03JUL1985 03:00:00)-Water Temperature (C)]]*OO[[#This Row],[56]]</f>
        <v>3.5255377842549997E-7</v>
      </c>
      <c r="BG121" s="10">
        <f>3/24000000*OO[[#This Row],[115 (03JUL1985 06:00:00)-Water Temperature (C)]]*OO[[#This Row],[57]]</f>
        <v>3.2387775088287499E-7</v>
      </c>
      <c r="BH121" s="10">
        <f>3/24000000*OO[[#This Row],[116 (03JUL1985 09:00:00)-Water Temperature (C)]]*OO[[#This Row],[58]]</f>
        <v>3.1984098181449994E-7</v>
      </c>
      <c r="BI121" s="10">
        <f>3/24000000*OO[[#This Row],[117 (03JUL1985 12:00:00)-Water Temperature (C)]]*OO[[#This Row],[59]]</f>
        <v>3.2948677326862497E-7</v>
      </c>
      <c r="BJ121" s="10">
        <f>3/24000000*OO[[#This Row],[118 (03JUL1985 15:00:00)-Water Temperature (C)]]*OO[[#This Row],[60]]</f>
        <v>3.3916910931750001E-7</v>
      </c>
      <c r="BK121" s="10">
        <f>3/24000000*OO[[#This Row],[119 (03JUL1985 18:00:00)-Water Temperature (C)]]*OO[[#This Row],[61]]</f>
        <v>3.4426049729499991E-7</v>
      </c>
      <c r="BL121" s="10">
        <f>3/24000000*OO[[#This Row],[120 (03JUL1985 21:00:00)-Water Temperature (C)]]*OO[[#This Row],[62]]</f>
        <v>3.2903034987299993E-7</v>
      </c>
      <c r="BM121" s="10">
        <f>3/24000000*OO[[#This Row],[121 (04JUL1985 00:00:00)-Water Temperature (C)]]*OO[[#This Row],[63]]</f>
        <v>3.01019013425E-7</v>
      </c>
      <c r="BN121" s="10">
        <f>3/24000000*OO[[#This Row],[122 (04JUL1985 03:00:00)-Water Temperature (C)]]*OO[[#This Row],[64]]</f>
        <v>2.7264926926575001E-7</v>
      </c>
      <c r="BO121" s="10">
        <f>3/24000000*OO[[#This Row],[123 (04JUL1985 06:00:00)-Water Temperature (C)]]*OO[[#This Row],[65]]</f>
        <v>2.4924713111149998E-7</v>
      </c>
      <c r="BP121" s="10">
        <f>3/24000000*OO[[#This Row],[124 (04JUL1985 09:00:00)-Water Temperature (C)]]*OO[[#This Row],[66]]</f>
        <v>2.4020685244574994E-7</v>
      </c>
      <c r="BQ121" s="10">
        <f>3/24000000*OO[[#This Row],[125 (04JUL1985 12:00:00)-Water Temperature (C)]]*OO[[#This Row],[67]]</f>
        <v>2.3426512802000001E-7</v>
      </c>
      <c r="BR121" s="10">
        <f>3/24000000*OO[[#This Row],[126 (04JUL1985 15:00:00)-Water Temperature (C)]]*OO[[#This Row],[68]]</f>
        <v>2.3278070855574999E-7</v>
      </c>
      <c r="BS121" s="10">
        <f>3/24000000*OO[[#This Row],[127 (04JUL1985 18:00:00)-Water Temperature (C)]]*OO[[#This Row],[69]]</f>
        <v>2.2604486955837496E-7</v>
      </c>
      <c r="BT121" s="10">
        <f>3/24000000*OO[[#This Row],[128 (04JUL1985 21:00:00)-Water Temperature (C)]]*OO[[#This Row],[70]]</f>
        <v>2.1350076916574996E-7</v>
      </c>
      <c r="BU121" s="10">
        <f>3/24000000*OO[[#This Row],[129 (05JUL1985 00:00:00)-Water Temperature (C)]]*OO[[#This Row],[71]]</f>
        <v>1.9857360810269999E-7</v>
      </c>
      <c r="BV121" s="10">
        <f>3/24000000*OO[[#This Row],[130 (05JUL1985 03:00:00)-Water Temperature (C)]]*OO[[#This Row],[72]]</f>
        <v>1.8265301039299999E-7</v>
      </c>
      <c r="BW121" s="10">
        <f>3/24000000*OO[[#This Row],[131 (05JUL1985 06:00:00)-Water Temperature (C)]]*OO[[#This Row],[73]]</f>
        <v>1.6787039401719999E-7</v>
      </c>
      <c r="BX121" s="10">
        <f>3/24000000*OO[[#This Row],[132 (05JUL1985 09:00:00)-Water Temperature (C)]]*OO[[#This Row],[74]]</f>
        <v>1.62778252032E-7</v>
      </c>
      <c r="BY121" s="10">
        <f>3/24000000*OO[[#This Row],[133 (05JUL1985 12:00:00)-Water Temperature (C)]]*OO[[#This Row],[75]]</f>
        <v>1.5678032065739998E-7</v>
      </c>
      <c r="BZ121" s="10">
        <f>3/24000000*OO[[#This Row],[134 (05JUL1985 15:00:00)-Water Temperature (C)]]*OO[[#This Row],[76]]</f>
        <v>1.543868851926375E-7</v>
      </c>
      <c r="CA121" s="10">
        <f>3/24000000*OO[[#This Row],[135 (05JUL1985 18:00:00)-Water Temperature (C)]]*OO[[#This Row],[77]]</f>
        <v>1.5258689952484996E-7</v>
      </c>
      <c r="CB121" s="10">
        <f>3/24000000*OO[[#This Row],[136 (05JUL1985 21:00:00)-Water Temperature (C)]]*OO[[#This Row],[78]]</f>
        <v>1.4594378226037499E-7</v>
      </c>
      <c r="CC121" s="10">
        <f>3/24000000*OO[[#This Row],[137 (06JUL1985 00:00:00)-Water Temperature (C)]]*OO[[#This Row],[79]]</f>
        <v>1.3591067295032502E-7</v>
      </c>
      <c r="CD121" s="10">
        <f>3/24000000*OO[[#This Row],[138 (06JUL1985 03:00:00)-Water Temperature (C)]]*OO[[#This Row],[80]]</f>
        <v>1.2558701026394998E-7</v>
      </c>
      <c r="CE121" s="10">
        <f>3/24000000*OO[[#This Row],[139 (06JUL1985 06:00:00)-Water Temperature (C)]]*OO[[#This Row],[81]]</f>
        <v>1.1779404548924998E-7</v>
      </c>
      <c r="CF121" s="10">
        <f>3/24000000*OO[[#This Row],[140 (06JUL1985 09:00:00)-Water Temperature (C)]]*OO[[#This Row],[82]]</f>
        <v>1.2000007827307499E-7</v>
      </c>
      <c r="CG121" s="10">
        <f>3/24000000*OO[[#This Row],[141 (06JUL1985 12:00:00)-Water Temperature (C)]]*OO[[#This Row],[83]]</f>
        <v>1.2435319832399998E-7</v>
      </c>
      <c r="CH121" s="10">
        <f>3/24000000*OO[[#This Row],[142 (06JUL1985 15:00:00)-Water Temperature (C)]]*OO[[#This Row],[84]]</f>
        <v>1.3084005810329998E-7</v>
      </c>
      <c r="CI121" s="10">
        <f>3/24000000*OO[[#This Row],[143 (06JUL1985 18:00:00)-Water Temperature (C)]]*OO[[#This Row],[85]]</f>
        <v>1.3759905856401249E-7</v>
      </c>
      <c r="CJ121" s="10">
        <f>3/24000000*OO[[#This Row],[144 (06JUL1985 21:00:00)-Water Temperature (C)]]*OO[[#This Row],[86]]</f>
        <v>1.3634465411595001E-7</v>
      </c>
      <c r="CK121" s="10">
        <f>3/24000000*OO[[#This Row],[145 (07JUL1985 00:00:00)-Water Temperature (C)]]*OO[[#This Row],[87]]</f>
        <v>1.2856720387920001E-7</v>
      </c>
      <c r="CL121" s="10">
        <f>3/24000000*OO[[#This Row],[146 (07JUL1985 03:00:00)-Water Temperature (C)]]*OO[[#This Row],[88]]</f>
        <v>1.2025915195815E-7</v>
      </c>
      <c r="CM121" s="10">
        <f>3/24000000*OO[[#This Row],[147 (07JUL1985 06:00:00)-Water Temperature (C)]]*OO[[#This Row],[89]]</f>
        <v>1.1309403278974999E-7</v>
      </c>
      <c r="CN121" s="10">
        <f>3/24000000*OO[[#This Row],[148 (07JUL1985 09:00:00)-Water Temperature (C)]]*OO[[#This Row],[90]]</f>
        <v>1.1400949373432501E-7</v>
      </c>
      <c r="CO121" s="10">
        <f>3/24000000*OO[[#This Row],[149 (07JUL1985 12:00:00)-Water Temperature (C)]]*OO[[#This Row],[91]]</f>
        <v>1.1794377471360001E-7</v>
      </c>
      <c r="CP121" s="10">
        <f>3/24000000*OO[[#This Row],[150 (07JUL1985 15:00:00)-Water Temperature (C)]]*OO[[#This Row],[92]]</f>
        <v>1.20444073788225E-7</v>
      </c>
      <c r="CQ121" s="10">
        <f>3/24000000*OO[[#This Row],[151 (07JUL1985 18:00:00)-Water Temperature (C)]]*OO[[#This Row],[93]]</f>
        <v>1.2001076267285E-7</v>
      </c>
      <c r="CR121" s="10">
        <f>3/24000000*OO[[#This Row],[152 (07JUL1985 21:00:00)-Water Temperature (C)]]*OO[[#This Row],[94]]</f>
        <v>1.122512428905875E-7</v>
      </c>
      <c r="CS121" s="10">
        <f>3/24000000*OO[[#This Row],[153 (08JUL1985 00:00:00)-Water Temperature (C)]]*OO[[#This Row],[95]]</f>
        <v>1.0175215346021249E-7</v>
      </c>
      <c r="CT121" s="10">
        <f>3/24000000*OO[[#This Row],[154 (08JUL1985 03:00:00)-Water Temperature (C)]]*OO[[#This Row],[96]]</f>
        <v>9.2221991809849985E-8</v>
      </c>
      <c r="CU121" s="10">
        <f>3/24000000*OO[[#This Row],[155 (08JUL1985 06:00:00)-Water Temperature (C)]]*OO[[#This Row],[97]]</f>
        <v>8.4334905875312512E-8</v>
      </c>
      <c r="CV121" s="10">
        <f>3/24000000*OO[[#This Row],[156 (08JUL1985 09:00:00)-Water Temperature (C)]]*OO[[#This Row],[98]]</f>
        <v>7.9286347978325E-8</v>
      </c>
      <c r="CW121" s="10">
        <f>3/24000000*OO[[#This Row],[157 (08JUL1985 12:00:00)-Water Temperature (C)]]*OO[[#This Row],[99]]</f>
        <v>7.9110771151999999E-8</v>
      </c>
    </row>
    <row r="122" spans="1:101" x14ac:dyDescent="0.35">
      <c r="A122" t="s">
        <v>127</v>
      </c>
      <c r="B122">
        <v>821.17690000000005</v>
      </c>
      <c r="C122" s="10">
        <f>3/24*OO[[#This Row],[59 (26JUN1985 06:00:00)-Water Temperature (C)]]*OO[[#This Row],[1]]/SUM(OO[1])</f>
        <v>0</v>
      </c>
      <c r="D122" s="10">
        <f>3/24*OO[[#This Row],[60 (26JUN1985 09:00:00)-Water Temperature (C)]]*OO[[#This Row],[2]]/SUM(OO[2])</f>
        <v>0</v>
      </c>
      <c r="E122" s="10">
        <f>3/24*OO[[#This Row],[61 (26JUN1985 12:00:00)-Water Temperature (C)]]*OO[[#This Row],[3]]/SUM(OO[3])</f>
        <v>5.117939450078116E-37</v>
      </c>
      <c r="F122" s="10">
        <f>3/24*OO[[#This Row],[62 (26JUN1985 15:00:00)-Water Temperature (C)]]*OO[[#This Row],[4]]/SUM(OO[4])</f>
        <v>2.0141466559266339E-25</v>
      </c>
      <c r="G122" s="10">
        <f>3/24*OO[[#This Row],[63 (26JUN1985 18:00:00)-Water Temperature (C)]]*OO[[#This Row],[5]]/SUM(OO[5])</f>
        <v>9.6177236329927022E-15</v>
      </c>
      <c r="H122" s="10">
        <f>3/24*OO[[#This Row],[64 (26JUN1985 21:00:00)-Water Temperature (C)]]*OO[[#This Row],[6]]/SUM(OO[6])</f>
        <v>2.1523924030442328E-7</v>
      </c>
      <c r="I122" s="10">
        <f>3/24*OO[[#This Row],[65 (27JUN1985 00:00:00)-Water Temperature (C)]]*OO[[#This Row],[7]]/SUM(OO[7])</f>
        <v>1.4760004051349673E-4</v>
      </c>
      <c r="J122" s="10">
        <f>3/24*OO[[#This Row],[66 (27JUN1985 03:00:00)-Water Temperature (C)]]*OO[[#This Row],[8]]/SUM(OO[8])</f>
        <v>4.9315019027722836E-3</v>
      </c>
      <c r="K122" s="10">
        <f>3/24*OO[[#This Row],[67 (27JUN1985 06:00:00)-Water Temperature (C)]]*OO[[#This Row],[9]]/SUM(OO[9])</f>
        <v>2.8007262350076795E-2</v>
      </c>
      <c r="L122" s="10">
        <f>3/24*OO[[#This Row],[68 (27JUN1985 09:00:00)-Water Temperature (C)]]*OO[[#This Row],[10]]/SUM(OO[10])</f>
        <v>4.9279153052111779E-2</v>
      </c>
      <c r="M122" s="10">
        <f>3/24*OO[[#This Row],[69 (27JUN1985 12:00:00)-Water Temperature (C)]]*OO[[#This Row],[11]]/SUM(OO[11])</f>
        <v>3.9005276875994262E-2</v>
      </c>
      <c r="N122" s="10">
        <f>3/24*OO[[#This Row],[70 (27JUN1985 15:00:00)-Water Temperature (C)]]*OO[[#This Row],[12]]/SUM(OO[12])</f>
        <v>1.6442880134512044E-2</v>
      </c>
      <c r="O122" s="10">
        <f>3/24*OO[[#This Row],[71 (27JUN1985 18:00:00)-Water Temperature (C)]]*OO[[#This Row],[13]]/SUM(OO[13])</f>
        <v>4.5011041677171307E-3</v>
      </c>
      <c r="P122" s="10">
        <f>3/24*OO[[#This Row],[72 (27JUN1985 21:00:00)-Water Temperature (C)]]*OO[[#This Row],[14]]/SUM(OO[14])</f>
        <v>9.3147852998264069E-4</v>
      </c>
      <c r="Q122" s="10">
        <f>3/24*OO[[#This Row],[73 (28JUN1985 00:00:00)-Water Temperature (C)]]*OO[[#This Row],[15]]/SUM(OO[15])</f>
        <v>1.7987271586404629E-4</v>
      </c>
      <c r="R122" s="10">
        <f>3/24*OO[[#This Row],[74 (28JUN1985 03:00:00)-Water Temperature (C)]]*OO[[#This Row],[16]]/SUM(OO[16])</f>
        <v>5.2467843243927888E-5</v>
      </c>
      <c r="S122" s="10">
        <f>3/24*OO[[#This Row],[75 (28JUN1985 06:00:00)-Water Temperature (C)]]*OO[[#This Row],[17]]/SUM(OO[17])</f>
        <v>3.0487409303963299E-5</v>
      </c>
      <c r="T122" s="10">
        <f>3/24*OO[[#This Row],[76 (28JUN1985 09:00:00)-Water Temperature (C)]]*OO[[#This Row],[18]]/SUM(OO[18])</f>
        <v>2.6699047236538858E-5</v>
      </c>
      <c r="U122" s="10">
        <f>3/24*OO[[#This Row],[77 (28JUN1985 12:00:00)-Water Temperature (C)]]*OO[[#This Row],[19]]/SUM(OO[19])</f>
        <v>2.8223419607139807E-5</v>
      </c>
      <c r="V122" s="10">
        <f>3/24000000*OO[[#This Row],[78 (28JUN1985 15:00:00)-Water Temperature (C)]]*OO[[#This Row],[20]]</f>
        <v>3.1551113905999999E-5</v>
      </c>
      <c r="W122" s="10">
        <f>3/24000000*OO[[#This Row],[79 (28JUN1985 18:00:00)-Water Temperature (C)]]*OO[[#This Row],[21]]</f>
        <v>3.3913568525937501E-5</v>
      </c>
      <c r="X122" s="10">
        <f>3/24000000*OO[[#This Row],[80 (28JUN1985 21:00:00)-Water Temperature (C)]]*OO[[#This Row],[22]]</f>
        <v>3.2949473834187496E-5</v>
      </c>
      <c r="Y122" s="10">
        <f>3/24000000*OO[[#This Row],[81 (29JUN1985 00:00:00)-Water Temperature (C)]]*OO[[#This Row],[23]]</f>
        <v>2.9706816428400003E-5</v>
      </c>
      <c r="Z122" s="10">
        <f>3/24000000*OO[[#This Row],[82 (29JUN1985 03:00:00)-Water Temperature (C)]]*OO[[#This Row],[24]]</f>
        <v>2.5865719517674998E-5</v>
      </c>
      <c r="AA122" s="10">
        <f>3/24000000*OO[[#This Row],[83 (29JUN1985 06:00:00)-Water Temperature (C)]]*OO[[#This Row],[25]]</f>
        <v>2.2545291031599998E-5</v>
      </c>
      <c r="AB122" s="10">
        <f>3/24000000*OO[[#This Row],[84 (29JUN1985 09:00:00)-Water Temperature (C)]]*OO[[#This Row],[26]]</f>
        <v>2.0824949061674998E-5</v>
      </c>
      <c r="AC122" s="10">
        <f>3/24000000*OO[[#This Row],[85 (29JUN1985 12:00:00)-Water Temperature (C)]]*OO[[#This Row],[27]]</f>
        <v>1.9684976035899997E-5</v>
      </c>
      <c r="AD122" s="10">
        <f>3/24000000*OO[[#This Row],[86 (29JUN1985 15:00:00)-Water Temperature (C)]]*OO[[#This Row],[28]]</f>
        <v>1.7931699436099999E-5</v>
      </c>
      <c r="AE122" s="10">
        <f>3/24000000*OO[[#This Row],[88 (29JUN1985 21:00:00)-Water Temperature (C)]]*OO[[#This Row],[30]]</f>
        <v>1.311801742967625E-5</v>
      </c>
      <c r="AF122" s="10">
        <f>3/24000000*OO[[#This Row],[88 (29JUN1985 21:00:00)-Water Temperature (C)]]*OO[[#This Row],[30]]</f>
        <v>1.311801742967625E-5</v>
      </c>
      <c r="AG122" s="10">
        <f>3/24000000*OO[[#This Row],[89 (30JUN1985 00:00:00)-Water Temperature (C)]]*OO[[#This Row],[31]]</f>
        <v>1.06329952276275E-5</v>
      </c>
      <c r="AH122" s="10">
        <f>3/24000000*OO[[#This Row],[90 (30JUN1985 03:00:00)-Water Temperature (C)]]*OO[[#This Row],[32]]</f>
        <v>8.6450024447049976E-6</v>
      </c>
      <c r="AI122" s="10">
        <f>3/24000000*OO[[#This Row],[91 (30JUN1985 06:00:00)-Water Temperature (C)]]*OO[[#This Row],[33]]</f>
        <v>7.1428970820937497E-6</v>
      </c>
      <c r="AJ122" s="10">
        <f>3/24000000*OO[[#This Row],[92 (30JUN1985 09:00:00)-Water Temperature (C)]]*OO[[#This Row],[34]]</f>
        <v>6.2446536950999998E-6</v>
      </c>
      <c r="AK122" s="10">
        <f>3/24000000*OO[[#This Row],[93 (30JUN1985 12:00:00)-Water Temperature (C)]]*OO[[#This Row],[35]]</f>
        <v>5.6841889313124996E-6</v>
      </c>
      <c r="AL122" s="10">
        <f>3/24000000*OO[[#This Row],[94 (30JUN1985 15:00:00)-Water Temperature (C)]]*OO[[#This Row],[36]]</f>
        <v>5.0987885675687504E-6</v>
      </c>
      <c r="AM122" s="10">
        <f>3/24000000*OO[[#This Row],[95 (30JUN1985 18:00:00)-Water Temperature (C)]]*OO[[#This Row],[37]]</f>
        <v>4.2675380193674998E-6</v>
      </c>
      <c r="AN122" s="10">
        <f>3/24000000*OO[[#This Row],[96 (30JUN1985 21:00:00)-Water Temperature (C)]]*OO[[#This Row],[38]]</f>
        <v>3.2224890160399999E-6</v>
      </c>
      <c r="AO122" s="10">
        <f>3/24000000*OO[[#This Row],[97 (01JUL1985 00:00:00)-Water Temperature (C)]]*OO[[#This Row],[39]]</f>
        <v>2.2849491509149998E-6</v>
      </c>
      <c r="AP122" s="10">
        <f>3/24000000*OO[[#This Row],[98 (01JUL1985 03:00:00)-Water Temperature (C)]]*OO[[#This Row],[40]]</f>
        <v>1.6216228242776251E-6</v>
      </c>
      <c r="AQ122" s="10">
        <f>3/24000000*OO[[#This Row],[99 (01JUL1985 06:00:00)-Water Temperature (C)]]*OO[[#This Row],[41]]</f>
        <v>1.2260946483739998E-6</v>
      </c>
      <c r="AR122" s="10">
        <f>3/24000000*OO[[#This Row],[100 (01JUL1985 09:00:00)-Water Temperature (C)]]*OO[[#This Row],[42]]</f>
        <v>1.0678173305253749E-6</v>
      </c>
      <c r="AS122" s="10">
        <f>3/24000000*OO[[#This Row],[101 (01JUL1985 12:00:00)-Water Temperature (C)]]*OO[[#This Row],[43]]</f>
        <v>9.8720567638800006E-7</v>
      </c>
      <c r="AT122" s="10">
        <f>3/24000000*OO[[#This Row],[102 (01JUL1985 15:00:00)-Water Temperature (C)]]*OO[[#This Row],[44]]</f>
        <v>9.3297504512800002E-7</v>
      </c>
      <c r="AU122" s="10">
        <f>3/24000000*OO[[#This Row],[103 (01JUL1985 18:00:00)-Water Temperature (C)]]*OO[[#This Row],[45]]</f>
        <v>8.6606886389000005E-7</v>
      </c>
      <c r="AV122" s="10">
        <f>3/24000000*OO[[#This Row],[104 (01JUL1985 21:00:00)-Water Temperature (C)]]*OO[[#This Row],[46]]</f>
        <v>7.7561479590624989E-7</v>
      </c>
      <c r="AW122" s="10">
        <f>3/24000000*OO[[#This Row],[105 (02JUL1985 00:00:00)-Water Temperature (C)]]*OO[[#This Row],[47]]</f>
        <v>6.8355108340699998E-7</v>
      </c>
      <c r="AX122" s="10">
        <f>3/24000000*OO[[#This Row],[106 (02JUL1985 03:00:00)-Water Temperature (C)]]*OO[[#This Row],[48]]</f>
        <v>6.0751756462424992E-7</v>
      </c>
      <c r="AY122" s="10">
        <f>3/24000000*OO[[#This Row],[107 (02JUL1985 06:00:00)-Water Temperature (C)]]*OO[[#This Row],[49]]</f>
        <v>5.5457570538999993E-7</v>
      </c>
      <c r="AZ122" s="10">
        <f>3/24000000*OO[[#This Row],[108 (02JUL1985 09:00:00)-Water Temperature (C)]]*OO[[#This Row],[50]]</f>
        <v>5.4766223575250002E-7</v>
      </c>
      <c r="BA122" s="10">
        <f>3/24000000*OO[[#This Row],[109 (02JUL1985 12:00:00)-Water Temperature (C)]]*OO[[#This Row],[51]]</f>
        <v>5.5044251772912492E-7</v>
      </c>
      <c r="BB122" s="10">
        <f>3/24000000*OO[[#This Row],[110 (02JUL1985 15:00:00)-Water Temperature (C)]]*OO[[#This Row],[52]]</f>
        <v>5.6142340874250001E-7</v>
      </c>
      <c r="BC122" s="10">
        <f>3/24000000*OO[[#This Row],[111 (02JUL1985 18:00:00)-Water Temperature (C)]]*OO[[#This Row],[53]]</f>
        <v>5.7625775773987488E-7</v>
      </c>
      <c r="BD122" s="10">
        <f>3/24000000*OO[[#This Row],[112 (02JUL1985 21:00:00)-Water Temperature (C)]]*OO[[#This Row],[54]]</f>
        <v>5.6565730918962514E-7</v>
      </c>
      <c r="BE122" s="10">
        <f>3/24000000*OO[[#This Row],[113 (03JUL1985 00:00:00)-Water Temperature (C)]]*OO[[#This Row],[55]]</f>
        <v>5.2847562324112496E-7</v>
      </c>
      <c r="BF122" s="10">
        <f>3/24000000*OO[[#This Row],[114 (03JUL1985 03:00:00)-Water Temperature (C)]]*OO[[#This Row],[56]]</f>
        <v>4.8566776575874991E-7</v>
      </c>
      <c r="BG122" s="10">
        <f>3/24000000*OO[[#This Row],[115 (03JUL1985 06:00:00)-Water Temperature (C)]]*OO[[#This Row],[57]]</f>
        <v>4.4621961000500003E-7</v>
      </c>
      <c r="BH122" s="10">
        <f>3/24000000*OO[[#This Row],[116 (03JUL1985 09:00:00)-Water Temperature (C)]]*OO[[#This Row],[58]]</f>
        <v>4.4005612632362494E-7</v>
      </c>
      <c r="BI122" s="10">
        <f>3/24000000*OO[[#This Row],[117 (03JUL1985 12:00:00)-Water Temperature (C)]]*OO[[#This Row],[59]]</f>
        <v>4.5257702542399997E-7</v>
      </c>
      <c r="BJ122" s="10">
        <f>3/24000000*OO[[#This Row],[118 (03JUL1985 15:00:00)-Water Temperature (C)]]*OO[[#This Row],[60]]</f>
        <v>4.6559246674450001E-7</v>
      </c>
      <c r="BK122" s="10">
        <f>3/24000000*OO[[#This Row],[119 (03JUL1985 18:00:00)-Water Temperature (C)]]*OO[[#This Row],[61]]</f>
        <v>4.7302627082949996E-7</v>
      </c>
      <c r="BL122" s="10">
        <f>3/24000000*OO[[#This Row],[120 (03JUL1985 21:00:00)-Water Temperature (C)]]*OO[[#This Row],[62]]</f>
        <v>4.5307977970775E-7</v>
      </c>
      <c r="BM122" s="10">
        <f>3/24000000*OO[[#This Row],[121 (04JUL1985 00:00:00)-Water Temperature (C)]]*OO[[#This Row],[63]]</f>
        <v>4.1508503526500006E-7</v>
      </c>
      <c r="BN122" s="10">
        <f>3/24000000*OO[[#This Row],[122 (04JUL1985 03:00:00)-Water Temperature (C)]]*OO[[#This Row],[64]]</f>
        <v>3.7615472127850006E-7</v>
      </c>
      <c r="BO122" s="10">
        <f>3/24000000*OO[[#This Row],[123 (04JUL1985 06:00:00)-Water Temperature (C)]]*OO[[#This Row],[65]]</f>
        <v>3.4367610914099995E-7</v>
      </c>
      <c r="BP122" s="10">
        <f>3/24000000*OO[[#This Row],[124 (04JUL1985 09:00:00)-Water Temperature (C)]]*OO[[#This Row],[66]]</f>
        <v>3.3064963598100006E-7</v>
      </c>
      <c r="BQ122" s="10">
        <f>3/24000000*OO[[#This Row],[125 (04JUL1985 12:00:00)-Water Temperature (C)]]*OO[[#This Row],[67]]</f>
        <v>3.2199658902400006E-7</v>
      </c>
      <c r="BR122" s="10">
        <f>3/24000000*OO[[#This Row],[126 (04JUL1985 15:00:00)-Water Temperature (C)]]*OO[[#This Row],[68]]</f>
        <v>3.1976501363999996E-7</v>
      </c>
      <c r="BS122" s="10">
        <f>3/24000000*OO[[#This Row],[127 (04JUL1985 18:00:00)-Water Temperature (C)]]*OO[[#This Row],[69]]</f>
        <v>3.1055390069549991E-7</v>
      </c>
      <c r="BT122" s="10">
        <f>3/24000000*OO[[#This Row],[128 (04JUL1985 21:00:00)-Water Temperature (C)]]*OO[[#This Row],[70]]</f>
        <v>2.93694979658125E-7</v>
      </c>
      <c r="BU122" s="10">
        <f>3/24000000*OO[[#This Row],[129 (05JUL1985 00:00:00)-Water Temperature (C)]]*OO[[#This Row],[71]]</f>
        <v>2.7344093974999999E-7</v>
      </c>
      <c r="BV122" s="10">
        <f>3/24000000*OO[[#This Row],[130 (05JUL1985 03:00:00)-Water Temperature (C)]]*OO[[#This Row],[72]]</f>
        <v>2.5179271957524996E-7</v>
      </c>
      <c r="BW122" s="10">
        <f>3/24000000*OO[[#This Row],[131 (05JUL1985 06:00:00)-Water Temperature (C)]]*OO[[#This Row],[73]]</f>
        <v>2.3138949841624998E-7</v>
      </c>
      <c r="BX122" s="10">
        <f>3/24000000*OO[[#This Row],[132 (05JUL1985 09:00:00)-Water Temperature (C)]]*OO[[#This Row],[74]]</f>
        <v>2.2432137584175E-7</v>
      </c>
      <c r="BY122" s="10">
        <f>3/24000000*OO[[#This Row],[133 (05JUL1985 12:00:00)-Water Temperature (C)]]*OO[[#This Row],[75]]</f>
        <v>2.1579180791962501E-7</v>
      </c>
      <c r="BZ122" s="10">
        <f>3/24000000*OO[[#This Row],[134 (05JUL1985 15:00:00)-Water Temperature (C)]]*OO[[#This Row],[76]]</f>
        <v>2.12264143785E-7</v>
      </c>
      <c r="CA122" s="10">
        <f>3/24000000*OO[[#This Row],[135 (05JUL1985 18:00:00)-Water Temperature (C)]]*OO[[#This Row],[77]]</f>
        <v>2.0972179758599998E-7</v>
      </c>
      <c r="CB122" s="10">
        <f>3/24000000*OO[[#This Row],[136 (05JUL1985 21:00:00)-Water Temperature (C)]]*OO[[#This Row],[78]]</f>
        <v>2.0078572289775E-7</v>
      </c>
      <c r="CC122" s="10">
        <f>3/24000000*OO[[#This Row],[137 (06JUL1985 00:00:00)-Water Temperature (C)]]*OO[[#This Row],[79]]</f>
        <v>1.8695544625229999E-7</v>
      </c>
      <c r="CD122" s="10">
        <f>3/24000000*OO[[#This Row],[138 (06JUL1985 03:00:00)-Water Temperature (C)]]*OO[[#This Row],[80]]</f>
        <v>1.7291196723632496E-7</v>
      </c>
      <c r="CE122" s="10">
        <f>3/24000000*OO[[#This Row],[139 (06JUL1985 06:00:00)-Water Temperature (C)]]*OO[[#This Row],[81]]</f>
        <v>1.62170557856625E-7</v>
      </c>
      <c r="CF122" s="10">
        <f>3/24000000*OO[[#This Row],[140 (06JUL1985 09:00:00)-Water Temperature (C)]]*OO[[#This Row],[82]]</f>
        <v>1.6499992481102502E-7</v>
      </c>
      <c r="CG122" s="10">
        <f>3/24000000*OO[[#This Row],[141 (06JUL1985 12:00:00)-Water Temperature (C)]]*OO[[#This Row],[83]]</f>
        <v>1.7061400443854999E-7</v>
      </c>
      <c r="CH122" s="10">
        <f>3/24000000*OO[[#This Row],[142 (06JUL1985 15:00:00)-Water Temperature (C)]]*OO[[#This Row],[84]]</f>
        <v>1.7930617482187501E-7</v>
      </c>
      <c r="CI122" s="10">
        <f>3/24000000*OO[[#This Row],[143 (06JUL1985 18:00:00)-Water Temperature (C)]]*OO[[#This Row],[85]]</f>
        <v>1.8879111666240002E-7</v>
      </c>
      <c r="CJ122" s="10">
        <f>3/24000000*OO[[#This Row],[144 (06JUL1985 21:00:00)-Water Temperature (C)]]*OO[[#This Row],[86]]</f>
        <v>1.8732471121649998E-7</v>
      </c>
      <c r="CK122" s="10">
        <f>3/24000000*OO[[#This Row],[145 (07JUL1985 00:00:00)-Water Temperature (C)]]*OO[[#This Row],[87]]</f>
        <v>1.7670956484380001E-7</v>
      </c>
      <c r="CL122" s="10">
        <f>3/24000000*OO[[#This Row],[146 (07JUL1985 03:00:00)-Water Temperature (C)]]*OO[[#This Row],[88]]</f>
        <v>1.6550482431600001E-7</v>
      </c>
      <c r="CM122" s="10">
        <f>3/24000000*OO[[#This Row],[147 (07JUL1985 06:00:00)-Water Temperature (C)]]*OO[[#This Row],[89]]</f>
        <v>1.557041486802E-7</v>
      </c>
      <c r="CN122" s="10">
        <f>3/24000000*OO[[#This Row],[148 (07JUL1985 09:00:00)-Water Temperature (C)]]*OO[[#This Row],[90]]</f>
        <v>1.5675054634349999E-7</v>
      </c>
      <c r="CO122" s="10">
        <f>3/24000000*OO[[#This Row],[149 (07JUL1985 12:00:00)-Water Temperature (C)]]*OO[[#This Row],[91]]</f>
        <v>1.6198535428973748E-7</v>
      </c>
      <c r="CP122" s="10">
        <f>3/24000000*OO[[#This Row],[150 (07JUL1985 15:00:00)-Water Temperature (C)]]*OO[[#This Row],[92]]</f>
        <v>1.6555195265625001E-7</v>
      </c>
      <c r="CQ122" s="10">
        <f>3/24000000*OO[[#This Row],[151 (07JUL1985 18:00:00)-Water Temperature (C)]]*OO[[#This Row],[93]]</f>
        <v>1.6536499418087497E-7</v>
      </c>
      <c r="CR122" s="10">
        <f>3/24000000*OO[[#This Row],[152 (07JUL1985 21:00:00)-Water Temperature (C)]]*OO[[#This Row],[94]]</f>
        <v>1.5495062569533748E-7</v>
      </c>
      <c r="CS122" s="10">
        <f>3/24000000*OO[[#This Row],[153 (08JUL1985 00:00:00)-Water Temperature (C)]]*OO[[#This Row],[95]]</f>
        <v>1.4050511580187499E-7</v>
      </c>
      <c r="CT122" s="10">
        <f>3/24000000*OO[[#This Row],[154 (08JUL1985 03:00:00)-Water Temperature (C)]]*OO[[#This Row],[96]]</f>
        <v>1.2733824351007499E-7</v>
      </c>
      <c r="CU122" s="10">
        <f>3/24000000*OO[[#This Row],[155 (08JUL1985 06:00:00)-Water Temperature (C)]]*OO[[#This Row],[97]]</f>
        <v>1.164080290006125E-7</v>
      </c>
      <c r="CV122" s="10">
        <f>3/24000000*OO[[#This Row],[156 (08JUL1985 09:00:00)-Water Temperature (C)]]*OO[[#This Row],[98]]</f>
        <v>1.0924748527757501E-7</v>
      </c>
      <c r="CW122" s="10">
        <f>3/24000000*OO[[#This Row],[157 (08JUL1985 12:00:00)-Water Temperature (C)]]*OO[[#This Row],[99]]</f>
        <v>1.0879464264483751E-7</v>
      </c>
    </row>
    <row r="123" spans="1:101" x14ac:dyDescent="0.35">
      <c r="A123" t="s">
        <v>128</v>
      </c>
      <c r="B123">
        <v>902.09829999999999</v>
      </c>
      <c r="C123" s="10">
        <f>3/24*OO[[#This Row],[59 (26JUN1985 06:00:00)-Water Temperature (C)]]*OO[[#This Row],[1]]/SUM(OO[1])</f>
        <v>0</v>
      </c>
      <c r="D123" s="10">
        <f>3/24*OO[[#This Row],[60 (26JUN1985 09:00:00)-Water Temperature (C)]]*OO[[#This Row],[2]]/SUM(OO[2])</f>
        <v>0</v>
      </c>
      <c r="E123" s="10">
        <f>3/24*OO[[#This Row],[61 (26JUN1985 12:00:00)-Water Temperature (C)]]*OO[[#This Row],[3]]/SUM(OO[3])</f>
        <v>9.4029567498720669E-38</v>
      </c>
      <c r="F123" s="10">
        <f>3/24*OO[[#This Row],[62 (26JUN1985 15:00:00)-Water Temperature (C)]]*OO[[#This Row],[4]]/SUM(OO[4])</f>
        <v>4.16967358397395E-26</v>
      </c>
      <c r="G123" s="10">
        <f>3/24*OO[[#This Row],[63 (26JUN1985 18:00:00)-Water Temperature (C)]]*OO[[#This Row],[5]]/SUM(OO[5])</f>
        <v>2.1852738939552001E-15</v>
      </c>
      <c r="H123" s="10">
        <f>3/24*OO[[#This Row],[64 (26JUN1985 21:00:00)-Water Temperature (C)]]*OO[[#This Row],[6]]/SUM(OO[6])</f>
        <v>1.2812628700386832E-7</v>
      </c>
      <c r="I123" s="10">
        <f>3/24*OO[[#This Row],[65 (27JUN1985 00:00:00)-Water Temperature (C)]]*OO[[#This Row],[7]]/SUM(OO[7])</f>
        <v>1.2140738443283093E-4</v>
      </c>
      <c r="J123" s="10">
        <f>3/24*OO[[#This Row],[66 (27JUN1985 03:00:00)-Water Temperature (C)]]*OO[[#This Row],[8]]/SUM(OO[8])</f>
        <v>4.8955115164358159E-3</v>
      </c>
      <c r="K123" s="10">
        <f>3/24*OO[[#This Row],[67 (27JUN1985 06:00:00)-Water Temperature (C)]]*OO[[#This Row],[9]]/SUM(OO[9])</f>
        <v>3.181408037805325E-2</v>
      </c>
      <c r="L123" s="10">
        <f>3/24*OO[[#This Row],[68 (27JUN1985 09:00:00)-Water Temperature (C)]]*OO[[#This Row],[10]]/SUM(OO[10])</f>
        <v>6.2037465638748228E-2</v>
      </c>
      <c r="M123" s="10">
        <f>3/24*OO[[#This Row],[69 (27JUN1985 12:00:00)-Water Temperature (C)]]*OO[[#This Row],[11]]/SUM(OO[11])</f>
        <v>5.3271359420522205E-2</v>
      </c>
      <c r="N123" s="10">
        <f>3/24*OO[[#This Row],[70 (27JUN1985 15:00:00)-Water Temperature (C)]]*OO[[#This Row],[12]]/SUM(OO[12])</f>
        <v>2.3929981321784189E-2</v>
      </c>
      <c r="O123" s="10">
        <f>3/24*OO[[#This Row],[71 (27JUN1985 18:00:00)-Water Temperature (C)]]*OO[[#This Row],[13]]/SUM(OO[13])</f>
        <v>6.8608083019591048E-3</v>
      </c>
      <c r="P123" s="10">
        <f>3/24*OO[[#This Row],[72 (27JUN1985 21:00:00)-Water Temperature (C)]]*OO[[#This Row],[14]]/SUM(OO[14])</f>
        <v>1.4638204282436829E-3</v>
      </c>
      <c r="Q123" s="10">
        <f>3/24*OO[[#This Row],[73 (28JUN1985 00:00:00)-Water Temperature (C)]]*OO[[#This Row],[15]]/SUM(OO[15])</f>
        <v>2.8053488543050515E-4</v>
      </c>
      <c r="R123" s="10">
        <f>3/24*OO[[#This Row],[74 (28JUN1985 03:00:00)-Water Temperature (C)]]*OO[[#This Row],[16]]/SUM(OO[16])</f>
        <v>7.6100283525870662E-5</v>
      </c>
      <c r="S123" s="10">
        <f>3/24*OO[[#This Row],[75 (28JUN1985 06:00:00)-Water Temperature (C)]]*OO[[#This Row],[17]]/SUM(OO[17])</f>
        <v>4.1360679447285879E-5</v>
      </c>
      <c r="T123" s="10">
        <f>3/24*OO[[#This Row],[76 (28JUN1985 09:00:00)-Water Temperature (C)]]*OO[[#This Row],[18]]/SUM(OO[18])</f>
        <v>3.5377381356183818E-5</v>
      </c>
      <c r="U123" s="10">
        <f>3/24*OO[[#This Row],[77 (28JUN1985 12:00:00)-Water Temperature (C)]]*OO[[#This Row],[19]]/SUM(OO[19])</f>
        <v>3.7110189603044896E-5</v>
      </c>
      <c r="V123" s="10">
        <f>3/24000000*OO[[#This Row],[78 (28JUN1985 15:00:00)-Water Temperature (C)]]*OO[[#This Row],[20]]</f>
        <v>4.1645226391249997E-5</v>
      </c>
      <c r="W123" s="10">
        <f>3/24000000*OO[[#This Row],[79 (28JUN1985 18:00:00)-Water Temperature (C)]]*OO[[#This Row],[21]]</f>
        <v>4.5222234949574995E-5</v>
      </c>
      <c r="X123" s="10">
        <f>3/24000000*OO[[#This Row],[80 (28JUN1985 21:00:00)-Water Temperature (C)]]*OO[[#This Row],[22]]</f>
        <v>4.4465973049949997E-5</v>
      </c>
      <c r="Y123" s="10">
        <f>3/24000000*OO[[#This Row],[81 (29JUN1985 00:00:00)-Water Temperature (C)]]*OO[[#This Row],[23]]</f>
        <v>4.0509139786424997E-5</v>
      </c>
      <c r="Z123" s="10">
        <f>3/24000000*OO[[#This Row],[82 (29JUN1985 03:00:00)-Water Temperature (C)]]*OO[[#This Row],[24]]</f>
        <v>3.5531945621325E-5</v>
      </c>
      <c r="AA123" s="10">
        <f>3/24000000*OO[[#This Row],[83 (29JUN1985 06:00:00)-Water Temperature (C)]]*OO[[#This Row],[25]]</f>
        <v>3.1091014019812496E-5</v>
      </c>
      <c r="AB123" s="10">
        <f>3/24000000*OO[[#This Row],[84 (29JUN1985 09:00:00)-Water Temperature (C)]]*OO[[#This Row],[26]]</f>
        <v>2.8796728730450004E-5</v>
      </c>
      <c r="AC123" s="10">
        <f>3/24000000*OO[[#This Row],[85 (29JUN1985 12:00:00)-Water Temperature (C)]]*OO[[#This Row],[27]]</f>
        <v>2.7392533341250001E-5</v>
      </c>
      <c r="AD123" s="10">
        <f>3/24000000*OO[[#This Row],[86 (29JUN1985 15:00:00)-Water Temperature (C)]]*OO[[#This Row],[28]]</f>
        <v>2.5145541537112496E-5</v>
      </c>
      <c r="AE123" s="10">
        <f>3/24000000*OO[[#This Row],[88 (29JUN1985 21:00:00)-Water Temperature (C)]]*OO[[#This Row],[30]]</f>
        <v>1.8676534065149999E-5</v>
      </c>
      <c r="AF123" s="10">
        <f>3/24000000*OO[[#This Row],[88 (29JUN1985 21:00:00)-Water Temperature (C)]]*OO[[#This Row],[30]]</f>
        <v>1.8676534065149999E-5</v>
      </c>
      <c r="AG123" s="10">
        <f>3/24000000*OO[[#This Row],[89 (30JUN1985 00:00:00)-Water Temperature (C)]]*OO[[#This Row],[31]]</f>
        <v>1.5211198236959998E-5</v>
      </c>
      <c r="AH123" s="10">
        <f>3/24000000*OO[[#This Row],[90 (30JUN1985 03:00:00)-Water Temperature (C)]]*OO[[#This Row],[32]]</f>
        <v>1.2387814984574999E-5</v>
      </c>
      <c r="AI123" s="10">
        <f>3/24000000*OO[[#This Row],[91 (30JUN1985 06:00:00)-Water Temperature (C)]]*OO[[#This Row],[33]]</f>
        <v>1.0239298854198749E-5</v>
      </c>
      <c r="AJ123" s="10">
        <f>3/24000000*OO[[#This Row],[92 (30JUN1985 09:00:00)-Water Temperature (C)]]*OO[[#This Row],[34]]</f>
        <v>8.9396749973924989E-6</v>
      </c>
      <c r="AK123" s="10">
        <f>3/24000000*OO[[#This Row],[93 (30JUN1985 12:00:00)-Water Temperature (C)]]*OO[[#This Row],[35]]</f>
        <v>8.1394270999649997E-6</v>
      </c>
      <c r="AL123" s="10">
        <f>3/24000000*OO[[#This Row],[94 (30JUN1985 15:00:00)-Water Temperature (C)]]*OO[[#This Row],[36]]</f>
        <v>7.3433775562875001E-6</v>
      </c>
      <c r="AM123" s="10">
        <f>3/24000000*OO[[#This Row],[95 (30JUN1985 18:00:00)-Water Temperature (C)]]*OO[[#This Row],[37]]</f>
        <v>6.2077602337424991E-6</v>
      </c>
      <c r="AN123" s="10">
        <f>3/24000000*OO[[#This Row],[96 (30JUN1985 21:00:00)-Water Temperature (C)]]*OO[[#This Row],[38]]</f>
        <v>4.7291590453425003E-6</v>
      </c>
      <c r="AO123" s="10">
        <f>3/24000000*OO[[#This Row],[97 (01JUL1985 00:00:00)-Water Temperature (C)]]*OO[[#This Row],[39]]</f>
        <v>3.3658985233462498E-6</v>
      </c>
      <c r="AP123" s="10">
        <f>3/24000000*OO[[#This Row],[98 (01JUL1985 03:00:00)-Water Temperature (C)]]*OO[[#This Row],[40]]</f>
        <v>2.3821960472799999E-6</v>
      </c>
      <c r="AQ123" s="10">
        <f>3/24000000*OO[[#This Row],[99 (01JUL1985 06:00:00)-Water Temperature (C)]]*OO[[#This Row],[41]]</f>
        <v>1.7842817726997498E-6</v>
      </c>
      <c r="AR123" s="10">
        <f>3/24000000*OO[[#This Row],[100 (01JUL1985 09:00:00)-Water Temperature (C)]]*OO[[#This Row],[42]]</f>
        <v>1.5378556313449999E-6</v>
      </c>
      <c r="AS123" s="10">
        <f>3/24000000*OO[[#This Row],[101 (01JUL1985 12:00:00)-Water Temperature (C)]]*OO[[#This Row],[43]]</f>
        <v>1.4123951187149999E-6</v>
      </c>
      <c r="AT123" s="10">
        <f>3/24000000*OO[[#This Row],[102 (01JUL1985 15:00:00)-Water Temperature (C)]]*OO[[#This Row],[44]]</f>
        <v>1.3315039251250003E-6</v>
      </c>
      <c r="AU123" s="10">
        <f>3/24000000*OO[[#This Row],[103 (01JUL1985 18:00:00)-Water Temperature (C)]]*OO[[#This Row],[45]]</f>
        <v>1.2365865525937501E-6</v>
      </c>
      <c r="AV123" s="10">
        <f>3/24000000*OO[[#This Row],[104 (01JUL1985 21:00:00)-Water Temperature (C)]]*OO[[#This Row],[46]]</f>
        <v>1.1092546704166248E-6</v>
      </c>
      <c r="AW123" s="10">
        <f>3/24000000*OO[[#This Row],[105 (02JUL1985 00:00:00)-Water Temperature (C)]]*OO[[#This Row],[47]]</f>
        <v>9.7661383927687496E-7</v>
      </c>
      <c r="AX123" s="10">
        <f>3/24000000*OO[[#This Row],[106 (02JUL1985 03:00:00)-Water Temperature (C)]]*OO[[#This Row],[48]]</f>
        <v>8.6650009295625012E-7</v>
      </c>
      <c r="AY123" s="10">
        <f>3/24000000*OO[[#This Row],[107 (02JUL1985 06:00:00)-Water Temperature (C)]]*OO[[#This Row],[49]]</f>
        <v>7.8912425825012502E-7</v>
      </c>
      <c r="AZ123" s="10">
        <f>3/24000000*OO[[#This Row],[108 (02JUL1985 09:00:00)-Water Temperature (C)]]*OO[[#This Row],[50]]</f>
        <v>7.7767011424199995E-7</v>
      </c>
      <c r="BA123" s="10">
        <f>3/24000000*OO[[#This Row],[109 (02JUL1985 12:00:00)-Water Temperature (C)]]*OO[[#This Row],[51]]</f>
        <v>7.7960232685899992E-7</v>
      </c>
      <c r="BB123" s="10">
        <f>3/24000000*OO[[#This Row],[110 (02JUL1985 15:00:00)-Water Temperature (C)]]*OO[[#This Row],[52]]</f>
        <v>7.9301483972150013E-7</v>
      </c>
      <c r="BC123" s="10">
        <f>3/24000000*OO[[#This Row],[111 (02JUL1985 18:00:00)-Water Temperature (C)]]*OO[[#This Row],[53]]</f>
        <v>8.1352966249012497E-7</v>
      </c>
      <c r="BD123" s="10">
        <f>3/24000000*OO[[#This Row],[112 (02JUL1985 21:00:00)-Water Temperature (C)]]*OO[[#This Row],[54]]</f>
        <v>8.0105576886912505E-7</v>
      </c>
      <c r="BE123" s="10">
        <f>3/24000000*OO[[#This Row],[113 (03JUL1985 00:00:00)-Water Temperature (C)]]*OO[[#This Row],[55]]</f>
        <v>7.4980342474375002E-7</v>
      </c>
      <c r="BF123" s="10">
        <f>3/24000000*OO[[#This Row],[114 (03JUL1985 03:00:00)-Water Temperature (C)]]*OO[[#This Row],[56]]</f>
        <v>6.9021828228237496E-7</v>
      </c>
      <c r="BG123" s="10">
        <f>3/24000000*OO[[#This Row],[115 (03JUL1985 06:00:00)-Water Temperature (C)]]*OO[[#This Row],[57]]</f>
        <v>6.3409570448100002E-7</v>
      </c>
      <c r="BH123" s="10">
        <f>3/24000000*OO[[#This Row],[116 (03JUL1985 09:00:00)-Water Temperature (C)]]*OO[[#This Row],[58]]</f>
        <v>6.2367817576349992E-7</v>
      </c>
      <c r="BI123" s="10">
        <f>3/24000000*OO[[#This Row],[117 (03JUL1985 12:00:00)-Water Temperature (C)]]*OO[[#This Row],[59]]</f>
        <v>6.3989040562412504E-7</v>
      </c>
      <c r="BJ123" s="10">
        <f>3/24000000*OO[[#This Row],[118 (03JUL1985 15:00:00)-Water Temperature (C)]]*OO[[#This Row],[60]]</f>
        <v>6.5781622727049994E-7</v>
      </c>
      <c r="BK123" s="10">
        <f>3/24000000*OO[[#This Row],[119 (03JUL1985 18:00:00)-Water Temperature (C)]]*OO[[#This Row],[61]]</f>
        <v>6.69204347090375E-7</v>
      </c>
      <c r="BL123" s="10">
        <f>3/24000000*OO[[#This Row],[120 (03JUL1985 21:00:00)-Water Temperature (C)]]*OO[[#This Row],[62]]</f>
        <v>6.4333176695624988E-7</v>
      </c>
      <c r="BM123" s="10">
        <f>3/24000000*OO[[#This Row],[121 (04JUL1985 00:00:00)-Water Temperature (C)]]*OO[[#This Row],[63]]</f>
        <v>5.9064045822449986E-7</v>
      </c>
      <c r="BN123" s="10">
        <f>3/24000000*OO[[#This Row],[122 (04JUL1985 03:00:00)-Water Temperature (C)]]*OO[[#This Row],[64]]</f>
        <v>5.3568617398574999E-7</v>
      </c>
      <c r="BO123" s="10">
        <f>3/24000000*OO[[#This Row],[123 (04JUL1985 06:00:00)-Water Temperature (C)]]*OO[[#This Row],[65]]</f>
        <v>4.88964485224E-7</v>
      </c>
      <c r="BP123" s="10">
        <f>3/24000000*OO[[#This Row],[124 (04JUL1985 09:00:00)-Water Temperature (C)]]*OO[[#This Row],[66]]</f>
        <v>4.6905176406300001E-7</v>
      </c>
      <c r="BQ123" s="10">
        <f>3/24000000*OO[[#This Row],[125 (04JUL1985 12:00:00)-Water Temperature (C)]]*OO[[#This Row],[67]]</f>
        <v>4.56023723028375E-7</v>
      </c>
      <c r="BR123" s="10">
        <f>3/24000000*OO[[#This Row],[126 (04JUL1985 15:00:00)-Water Temperature (C)]]*OO[[#This Row],[68]]</f>
        <v>4.5239950944837495E-7</v>
      </c>
      <c r="BS123" s="10">
        <f>3/24000000*OO[[#This Row],[127 (04JUL1985 18:00:00)-Water Temperature (C)]]*OO[[#This Row],[69]]</f>
        <v>4.3963844839199993E-7</v>
      </c>
      <c r="BT123" s="10">
        <f>3/24000000*OO[[#This Row],[128 (04JUL1985 21:00:00)-Water Temperature (C)]]*OO[[#This Row],[70]]</f>
        <v>4.1649717791324999E-7</v>
      </c>
      <c r="BU123" s="10">
        <f>3/24000000*OO[[#This Row],[129 (05JUL1985 00:00:00)-Water Temperature (C)]]*OO[[#This Row],[71]]</f>
        <v>3.8832219167849995E-7</v>
      </c>
      <c r="BV123" s="10">
        <f>3/24000000*OO[[#This Row],[130 (05JUL1985 03:00:00)-Water Temperature (C)]]*OO[[#This Row],[72]]</f>
        <v>3.5813278667399998E-7</v>
      </c>
      <c r="BW123" s="10">
        <f>3/24000000*OO[[#This Row],[131 (05JUL1985 06:00:00)-Water Temperature (C)]]*OO[[#This Row],[73]]</f>
        <v>3.2905632453049998E-7</v>
      </c>
      <c r="BX123" s="10">
        <f>3/24000000*OO[[#This Row],[132 (05JUL1985 09:00:00)-Water Temperature (C)]]*OO[[#This Row],[74]]</f>
        <v>3.1855861326275E-7</v>
      </c>
      <c r="BY123" s="10">
        <f>3/24000000*OO[[#This Row],[133 (05JUL1985 12:00:00)-Water Temperature (C)]]*OO[[#This Row],[75]]</f>
        <v>3.0622223172124998E-7</v>
      </c>
      <c r="BZ123" s="10">
        <f>3/24000000*OO[[#This Row],[134 (05JUL1985 15:00:00)-Water Temperature (C)]]*OO[[#This Row],[76]]</f>
        <v>3.0060540130424993E-7</v>
      </c>
      <c r="CA123" s="10">
        <f>3/24000000*OO[[#This Row],[135 (05JUL1985 18:00:00)-Water Temperature (C)]]*OO[[#This Row],[77]]</f>
        <v>2.9688907987949999E-7</v>
      </c>
      <c r="CB123" s="10">
        <f>3/24000000*OO[[#This Row],[136 (05JUL1985 21:00:00)-Water Temperature (C)]]*OO[[#This Row],[78]]</f>
        <v>2.8479846946199995E-7</v>
      </c>
      <c r="CC123" s="10">
        <f>3/24000000*OO[[#This Row],[137 (06JUL1985 00:00:00)-Water Temperature (C)]]*OO[[#This Row],[79]]</f>
        <v>2.6520623574074998E-7</v>
      </c>
      <c r="CD123" s="10">
        <f>3/24000000*OO[[#This Row],[138 (06JUL1985 03:00:00)-Water Temperature (C)]]*OO[[#This Row],[80]]</f>
        <v>2.4555684549999998E-7</v>
      </c>
      <c r="CE123" s="10">
        <f>3/24000000*OO[[#This Row],[139 (06JUL1985 06:00:00)-Water Temperature (C)]]*OO[[#This Row],[81]]</f>
        <v>2.3012565915575E-7</v>
      </c>
      <c r="CF123" s="10">
        <f>3/24000000*OO[[#This Row],[140 (06JUL1985 09:00:00)-Water Temperature (C)]]*OO[[#This Row],[82]]</f>
        <v>2.3359762423737499E-7</v>
      </c>
      <c r="CG123" s="10">
        <f>3/24000000*OO[[#This Row],[141 (06JUL1985 12:00:00)-Water Temperature (C)]]*OO[[#This Row],[83]]</f>
        <v>2.4100656159299996E-7</v>
      </c>
      <c r="CH123" s="10">
        <f>3/24000000*OO[[#This Row],[142 (06JUL1985 15:00:00)-Water Temperature (C)]]*OO[[#This Row],[84]]</f>
        <v>2.5270711923975E-7</v>
      </c>
      <c r="CI123" s="10">
        <f>3/24000000*OO[[#This Row],[143 (06JUL1985 18:00:00)-Water Temperature (C)]]*OO[[#This Row],[85]]</f>
        <v>2.6634589130699997E-7</v>
      </c>
      <c r="CJ123" s="10">
        <f>3/24000000*OO[[#This Row],[144 (06JUL1985 21:00:00)-Water Temperature (C)]]*OO[[#This Row],[86]]</f>
        <v>2.6525254311499995E-7</v>
      </c>
      <c r="CK123" s="10">
        <f>3/24000000*OO[[#This Row],[145 (07JUL1985 00:00:00)-Water Temperature (C)]]*OO[[#This Row],[87]]</f>
        <v>2.5043264490300002E-7</v>
      </c>
      <c r="CL123" s="10">
        <f>3/24000000*OO[[#This Row],[146 (07JUL1985 03:00:00)-Water Temperature (C)]]*OO[[#This Row],[88]]</f>
        <v>2.3495016532500002E-7</v>
      </c>
      <c r="CM123" s="10">
        <f>3/24000000*OO[[#This Row],[147 (07JUL1985 06:00:00)-Water Temperature (C)]]*OO[[#This Row],[89]]</f>
        <v>2.2101633727249998E-7</v>
      </c>
      <c r="CN123" s="10">
        <f>3/24000000*OO[[#This Row],[148 (07JUL1985 09:00:00)-Water Temperature (C)]]*OO[[#This Row],[90]]</f>
        <v>2.2201888268999999E-7</v>
      </c>
      <c r="CO123" s="10">
        <f>3/24000000*OO[[#This Row],[149 (07JUL1985 12:00:00)-Water Temperature (C)]]*OO[[#This Row],[91]]</f>
        <v>2.2903721600537501E-7</v>
      </c>
      <c r="CP123" s="10">
        <f>3/24000000*OO[[#This Row],[150 (07JUL1985 15:00:00)-Water Temperature (C)]]*OO[[#This Row],[92]]</f>
        <v>2.34328232999E-7</v>
      </c>
      <c r="CQ123" s="10">
        <f>3/24000000*OO[[#This Row],[151 (07JUL1985 18:00:00)-Water Temperature (C)]]*OO[[#This Row],[93]]</f>
        <v>2.3482630814715E-7</v>
      </c>
      <c r="CR123" s="10">
        <f>3/24000000*OO[[#This Row],[152 (07JUL1985 21:00:00)-Water Temperature (C)]]*OO[[#This Row],[94]]</f>
        <v>2.2084876679639998E-7</v>
      </c>
      <c r="CS123" s="10">
        <f>3/24000000*OO[[#This Row],[153 (08JUL1985 00:00:00)-Water Temperature (C)]]*OO[[#This Row],[95]]</f>
        <v>2.0039661924492501E-7</v>
      </c>
      <c r="CT123" s="10">
        <f>3/24000000*OO[[#This Row],[154 (08JUL1985 03:00:00)-Water Temperature (C)]]*OO[[#This Row],[96]]</f>
        <v>1.8159594452005E-7</v>
      </c>
      <c r="CU123" s="10">
        <f>3/24000000*OO[[#This Row],[155 (08JUL1985 06:00:00)-Water Temperature (C)]]*OO[[#This Row],[97]]</f>
        <v>1.6593740581014998E-7</v>
      </c>
      <c r="CV123" s="10">
        <f>3/24000000*OO[[#This Row],[156 (08JUL1985 09:00:00)-Water Temperature (C)]]*OO[[#This Row],[98]]</f>
        <v>1.553199031053875E-7</v>
      </c>
      <c r="CW123" s="10">
        <f>3/24000000*OO[[#This Row],[157 (08JUL1985 12:00:00)-Water Temperature (C)]]*OO[[#This Row],[99]]</f>
        <v>1.54244688949125E-7</v>
      </c>
    </row>
    <row r="124" spans="1:101" x14ac:dyDescent="0.35">
      <c r="A124" t="s">
        <v>129</v>
      </c>
      <c r="B124">
        <v>935.11109999999996</v>
      </c>
      <c r="C124" s="10">
        <f>3/24*OO[[#This Row],[59 (26JUN1985 06:00:00)-Water Temperature (C)]]*OO[[#This Row],[1]]/SUM(OO[1])</f>
        <v>0</v>
      </c>
      <c r="D124" s="10">
        <f>3/24*OO[[#This Row],[60 (26JUN1985 09:00:00)-Water Temperature (C)]]*OO[[#This Row],[2]]/SUM(OO[2])</f>
        <v>0</v>
      </c>
      <c r="E124" s="10">
        <f>3/24*OO[[#This Row],[61 (26JUN1985 12:00:00)-Water Temperature (C)]]*OO[[#This Row],[3]]/SUM(OO[3])</f>
        <v>1.3540058913265685E-38</v>
      </c>
      <c r="F124" s="10">
        <f>3/24*OO[[#This Row],[62 (26JUN1985 15:00:00)-Water Temperature (C)]]*OO[[#This Row],[4]]/SUM(OO[4])</f>
        <v>7.0526783845016911E-27</v>
      </c>
      <c r="G124" s="10">
        <f>3/24*OO[[#This Row],[63 (26JUN1985 18:00:00)-Water Temperature (C)]]*OO[[#This Row],[5]]/SUM(OO[5])</f>
        <v>4.1476132364977696E-16</v>
      </c>
      <c r="H124" s="10">
        <f>3/24*OO[[#This Row],[64 (26JUN1985 21:00:00)-Water Temperature (C)]]*OO[[#This Row],[6]]/SUM(OO[6])</f>
        <v>5.6579172709535738E-8</v>
      </c>
      <c r="I124" s="10">
        <f>3/24*OO[[#This Row],[65 (27JUN1985 00:00:00)-Water Temperature (C)]]*OO[[#This Row],[7]]/SUM(OO[7])</f>
        <v>7.4803462573012523E-5</v>
      </c>
      <c r="J124" s="10">
        <f>3/24*OO[[#This Row],[66 (27JUN1985 03:00:00)-Water Temperature (C)]]*OO[[#This Row],[8]]/SUM(OO[8])</f>
        <v>3.5859157776885614E-3</v>
      </c>
      <c r="K124" s="10">
        <f>3/24*OO[[#This Row],[67 (27JUN1985 06:00:00)-Water Temperature (C)]]*OO[[#This Row],[9]]/SUM(OO[9])</f>
        <v>2.616554793149892E-2</v>
      </c>
      <c r="L124" s="10">
        <f>3/24*OO[[#This Row],[68 (27JUN1985 09:00:00)-Water Temperature (C)]]*OO[[#This Row],[10]]/SUM(OO[10])</f>
        <v>5.5438703183216413E-2</v>
      </c>
      <c r="M124" s="10">
        <f>3/24*OO[[#This Row],[69 (27JUN1985 12:00:00)-Water Temperature (C)]]*OO[[#This Row],[11]]/SUM(OO[11])</f>
        <v>5.0663316792417194E-2</v>
      </c>
      <c r="N124" s="10">
        <f>3/24*OO[[#This Row],[70 (27JUN1985 15:00:00)-Water Temperature (C)]]*OO[[#This Row],[12]]/SUM(OO[12])</f>
        <v>2.3825790817380513E-2</v>
      </c>
      <c r="O124" s="10">
        <f>3/24*OO[[#This Row],[71 (27JUN1985 18:00:00)-Water Temperature (C)]]*OO[[#This Row],[13]]/SUM(OO[13])</f>
        <v>7.0541976436687883E-3</v>
      </c>
      <c r="P124" s="10">
        <f>3/24*OO[[#This Row],[72 (27JUN1985 21:00:00)-Water Temperature (C)]]*OO[[#This Row],[14]]/SUM(OO[14])</f>
        <v>1.5351119918469438E-3</v>
      </c>
      <c r="Q124" s="10">
        <f>3/24*OO[[#This Row],[73 (28JUN1985 00:00:00)-Water Temperature (C)]]*OO[[#This Row],[15]]/SUM(OO[15])</f>
        <v>2.9257562026267537E-4</v>
      </c>
      <c r="R124" s="10">
        <f>3/24*OO[[#This Row],[74 (28JUN1985 03:00:00)-Water Temperature (C)]]*OO[[#This Row],[16]]/SUM(OO[16])</f>
        <v>7.5289505888944603E-5</v>
      </c>
      <c r="S124" s="10">
        <f>3/24*OO[[#This Row],[75 (28JUN1985 06:00:00)-Water Temperature (C)]]*OO[[#This Row],[17]]/SUM(OO[17])</f>
        <v>3.8690891514399844E-5</v>
      </c>
      <c r="T124" s="10">
        <f>3/24*OO[[#This Row],[76 (28JUN1985 09:00:00)-Water Temperature (C)]]*OO[[#This Row],[18]]/SUM(OO[18])</f>
        <v>3.2308442982899423E-5</v>
      </c>
      <c r="U124" s="10">
        <f>3/24*OO[[#This Row],[77 (28JUN1985 12:00:00)-Water Temperature (C)]]*OO[[#This Row],[19]]/SUM(OO[19])</f>
        <v>3.3485512925166813E-5</v>
      </c>
      <c r="V124" s="10">
        <f>3/24000000*OO[[#This Row],[78 (28JUN1985 15:00:00)-Water Temperature (C)]]*OO[[#This Row],[20]]</f>
        <v>3.7441184485874998E-5</v>
      </c>
      <c r="W124" s="10">
        <f>3/24000000*OO[[#This Row],[79 (28JUN1985 18:00:00)-Water Temperature (C)]]*OO[[#This Row],[21]]</f>
        <v>4.0699430356649999E-5</v>
      </c>
      <c r="X124" s="10">
        <f>3/24000000*OO[[#This Row],[80 (28JUN1985 21:00:00)-Water Temperature (C)]]*OO[[#This Row],[22]]</f>
        <v>4.0132203516599997E-5</v>
      </c>
      <c r="Y124" s="10">
        <f>3/24000000*OO[[#This Row],[81 (29JUN1985 00:00:00)-Water Temperature (C)]]*OO[[#This Row],[23]]</f>
        <v>3.6629351500000003E-5</v>
      </c>
      <c r="Z124" s="10">
        <f>3/24000000*OO[[#This Row],[82 (29JUN1985 03:00:00)-Water Temperature (C)]]*OO[[#This Row],[24]]</f>
        <v>3.2129627611549994E-5</v>
      </c>
      <c r="AA124" s="10">
        <f>3/24000000*OO[[#This Row],[83 (29JUN1985 06:00:00)-Water Temperature (C)]]*OO[[#This Row],[25]]</f>
        <v>2.804812125645E-5</v>
      </c>
      <c r="AB124" s="10">
        <f>3/24000000*OO[[#This Row],[84 (29JUN1985 09:00:00)-Water Temperature (C)]]*OO[[#This Row],[26]]</f>
        <v>2.5898148572399997E-5</v>
      </c>
      <c r="AC124" s="10">
        <f>3/24000000*OO[[#This Row],[85 (29JUN1985 12:00:00)-Water Temperature (C)]]*OO[[#This Row],[27]]</f>
        <v>2.4605348742187498E-5</v>
      </c>
      <c r="AD124" s="10">
        <f>3/24000000*OO[[#This Row],[86 (29JUN1985 15:00:00)-Water Temperature (C)]]*OO[[#This Row],[28]]</f>
        <v>2.2590941295674997E-5</v>
      </c>
      <c r="AE124" s="10">
        <f>3/24000000*OO[[#This Row],[88 (29JUN1985 21:00:00)-Water Temperature (C)]]*OO[[#This Row],[30]]</f>
        <v>1.6780945375230002E-5</v>
      </c>
      <c r="AF124" s="10">
        <f>3/24000000*OO[[#This Row],[88 (29JUN1985 21:00:00)-Water Temperature (C)]]*OO[[#This Row],[30]]</f>
        <v>1.6780945375230002E-5</v>
      </c>
      <c r="AG124" s="10">
        <f>3/24000000*OO[[#This Row],[89 (30JUN1985 00:00:00)-Water Temperature (C)]]*OO[[#This Row],[31]]</f>
        <v>1.3645010742288749E-5</v>
      </c>
      <c r="AH124" s="10">
        <f>3/24000000*OO[[#This Row],[90 (30JUN1985 03:00:00)-Water Temperature (C)]]*OO[[#This Row],[32]]</f>
        <v>1.10824009659275E-5</v>
      </c>
      <c r="AI124" s="10">
        <f>3/24000000*OO[[#This Row],[91 (30JUN1985 06:00:00)-Water Temperature (C)]]*OO[[#This Row],[33]]</f>
        <v>9.1344490891199998E-6</v>
      </c>
      <c r="AJ124" s="10">
        <f>3/24000000*OO[[#This Row],[92 (30JUN1985 09:00:00)-Water Temperature (C)]]*OO[[#This Row],[34]]</f>
        <v>7.9497466267162492E-6</v>
      </c>
      <c r="AK124" s="10">
        <f>3/24000000*OO[[#This Row],[93 (30JUN1985 12:00:00)-Water Temperature (C)]]*OO[[#This Row],[35]]</f>
        <v>7.2278282985762497E-6</v>
      </c>
      <c r="AL124" s="10">
        <f>3/24000000*OO[[#This Row],[94 (30JUN1985 15:00:00)-Water Temperature (C)]]*OO[[#This Row],[36]]</f>
        <v>6.5386567966049994E-6</v>
      </c>
      <c r="AM124" s="10">
        <f>3/24000000*OO[[#This Row],[95 (30JUN1985 18:00:00)-Water Temperature (C)]]*OO[[#This Row],[37]]</f>
        <v>5.5572536509600004E-6</v>
      </c>
      <c r="AN124" s="10">
        <f>3/24000000*OO[[#This Row],[96 (30JUN1985 21:00:00)-Water Temperature (C)]]*OO[[#This Row],[38]]</f>
        <v>4.2573690044699998E-6</v>
      </c>
      <c r="AO124" s="10">
        <f>3/24000000*OO[[#This Row],[97 (01JUL1985 00:00:00)-Water Temperature (C)]]*OO[[#This Row],[39]]</f>
        <v>3.038210674305E-6</v>
      </c>
      <c r="AP124" s="10">
        <f>3/24000000*OO[[#This Row],[98 (01JUL1985 03:00:00)-Water Temperature (C)]]*OO[[#This Row],[40]]</f>
        <v>2.1462609629700003E-6</v>
      </c>
      <c r="AQ124" s="10">
        <f>3/24000000*OO[[#This Row],[99 (01JUL1985 06:00:00)-Water Temperature (C)]]*OO[[#This Row],[41]]</f>
        <v>1.5981760018999999E-6</v>
      </c>
      <c r="AR124" s="10">
        <f>3/24000000*OO[[#This Row],[100 (01JUL1985 09:00:00)-Water Temperature (C)]]*OO[[#This Row],[42]]</f>
        <v>1.3677604571258749E-6</v>
      </c>
      <c r="AS124" s="10">
        <f>3/24000000*OO[[#This Row],[101 (01JUL1985 12:00:00)-Water Temperature (C)]]*OO[[#This Row],[43]]</f>
        <v>1.2499122294427497E-6</v>
      </c>
      <c r="AT124" s="10">
        <f>3/24000000*OO[[#This Row],[102 (01JUL1985 15:00:00)-Water Temperature (C)]]*OO[[#This Row],[44]]</f>
        <v>1.1756826921415E-6</v>
      </c>
      <c r="AU124" s="10">
        <f>3/24000000*OO[[#This Row],[103 (01JUL1985 18:00:00)-Water Temperature (C)]]*OO[[#This Row],[45]]</f>
        <v>1.092199501210625E-6</v>
      </c>
      <c r="AV124" s="10">
        <f>3/24000000*OO[[#This Row],[104 (01JUL1985 21:00:00)-Water Temperature (C)]]*OO[[#This Row],[46]]</f>
        <v>9.8104967940712502E-7</v>
      </c>
      <c r="AW124" s="10">
        <f>3/24000000*OO[[#This Row],[105 (02JUL1985 00:00:00)-Water Temperature (C)]]*OO[[#This Row],[47]]</f>
        <v>8.6337224499987493E-7</v>
      </c>
      <c r="AX124" s="10">
        <f>3/24000000*OO[[#This Row],[106 (02JUL1985 03:00:00)-Water Temperature (C)]]*OO[[#This Row],[48]]</f>
        <v>7.6522488591062496E-7</v>
      </c>
      <c r="AY124" s="10">
        <f>3/24000000*OO[[#This Row],[107 (02JUL1985 06:00:00)-Water Temperature (C)]]*OO[[#This Row],[49]]</f>
        <v>6.9623960148749994E-7</v>
      </c>
      <c r="AZ124" s="10">
        <f>3/24000000*OO[[#This Row],[108 (02JUL1985 09:00:00)-Water Temperature (C)]]*OO[[#This Row],[50]]</f>
        <v>6.8549603876662503E-7</v>
      </c>
      <c r="BA124" s="10">
        <f>3/24000000*OO[[#This Row],[109 (02JUL1985 12:00:00)-Water Temperature (C)]]*OO[[#This Row],[51]]</f>
        <v>6.859568938525E-7</v>
      </c>
      <c r="BB124" s="10">
        <f>3/24000000*OO[[#This Row],[110 (02JUL1985 15:00:00)-Water Temperature (C)]]*OO[[#This Row],[52]]</f>
        <v>6.9632294967125003E-7</v>
      </c>
      <c r="BC124" s="10">
        <f>3/24000000*OO[[#This Row],[111 (02JUL1985 18:00:00)-Water Temperature (C)]]*OO[[#This Row],[53]]</f>
        <v>7.138988662409999E-7</v>
      </c>
      <c r="BD124" s="10">
        <f>3/24000000*OO[[#This Row],[112 (02JUL1985 21:00:00)-Water Temperature (C)]]*OO[[#This Row],[54]]</f>
        <v>7.0411027430799988E-7</v>
      </c>
      <c r="BE124" s="10">
        <f>3/24000000*OO[[#This Row],[113 (03JUL1985 00:00:00)-Water Temperature (C)]]*OO[[#This Row],[55]]</f>
        <v>6.5990462000937502E-7</v>
      </c>
      <c r="BF124" s="10">
        <f>3/24000000*OO[[#This Row],[114 (03JUL1985 03:00:00)-Water Temperature (C)]]*OO[[#This Row],[56]]</f>
        <v>6.0820365264999992E-7</v>
      </c>
      <c r="BG124" s="10">
        <f>3/24000000*OO[[#This Row],[115 (03JUL1985 06:00:00)-Water Temperature (C)]]*OO[[#This Row],[57]]</f>
        <v>5.5901984058937499E-7</v>
      </c>
      <c r="BH124" s="10">
        <f>3/24000000*OO[[#This Row],[116 (03JUL1985 09:00:00)-Water Temperature (C)]]*OO[[#This Row],[58]]</f>
        <v>5.4912143534000008E-7</v>
      </c>
      <c r="BI124" s="10">
        <f>3/24000000*OO[[#This Row],[117 (03JUL1985 12:00:00)-Water Temperature (C)]]*OO[[#This Row],[59]]</f>
        <v>5.6251215234374995E-7</v>
      </c>
      <c r="BJ124" s="10">
        <f>3/24000000*OO[[#This Row],[118 (03JUL1985 15:00:00)-Water Temperature (C)]]*OO[[#This Row],[60]]</f>
        <v>5.777917543595E-7</v>
      </c>
      <c r="BK124" s="10">
        <f>3/24000000*OO[[#This Row],[119 (03JUL1985 18:00:00)-Water Temperature (C)]]*OO[[#This Row],[61]]</f>
        <v>5.8811813319899997E-7</v>
      </c>
      <c r="BL124" s="10">
        <f>3/24000000*OO[[#This Row],[120 (03JUL1985 21:00:00)-Water Temperature (C)]]*OO[[#This Row],[62]]</f>
        <v>5.6654573914875E-7</v>
      </c>
      <c r="BM124" s="10">
        <f>3/24000000*OO[[#This Row],[121 (04JUL1985 00:00:00)-Water Temperature (C)]]*OO[[#This Row],[63]]</f>
        <v>5.2097091952187504E-7</v>
      </c>
      <c r="BN124" s="10">
        <f>3/24000000*OO[[#This Row],[122 (04JUL1985 03:00:00)-Water Temperature (C)]]*OO[[#This Row],[64]]</f>
        <v>4.72799353214625E-7</v>
      </c>
      <c r="BO124" s="10">
        <f>3/24000000*OO[[#This Row],[123 (04JUL1985 06:00:00)-Water Temperature (C)]]*OO[[#This Row],[65]]</f>
        <v>4.3143592596225001E-7</v>
      </c>
      <c r="BP124" s="10">
        <f>3/24000000*OO[[#This Row],[124 (04JUL1985 09:00:00)-Water Temperature (C)]]*OO[[#This Row],[66]]</f>
        <v>4.1317147462499998E-7</v>
      </c>
      <c r="BQ124" s="10">
        <f>3/24000000*OO[[#This Row],[125 (04JUL1985 12:00:00)-Water Temperature (C)]]*OO[[#This Row],[67]]</f>
        <v>4.0110719037449999E-7</v>
      </c>
      <c r="BR124" s="10">
        <f>3/24000000*OO[[#This Row],[126 (04JUL1985 15:00:00)-Water Temperature (C)]]*OO[[#This Row],[68]]</f>
        <v>3.9760985001937499E-7</v>
      </c>
      <c r="BS124" s="10">
        <f>3/24000000*OO[[#This Row],[127 (04JUL1985 18:00:00)-Water Temperature (C)]]*OO[[#This Row],[69]]</f>
        <v>3.86382522992375E-7</v>
      </c>
      <c r="BT124" s="10">
        <f>3/24000000*OO[[#This Row],[128 (04JUL1985 21:00:00)-Water Temperature (C)]]*OO[[#This Row],[70]]</f>
        <v>3.6647221666649996E-7</v>
      </c>
      <c r="BU124" s="10">
        <f>3/24000000*OO[[#This Row],[129 (05JUL1985 00:00:00)-Water Temperature (C)]]*OO[[#This Row],[71]]</f>
        <v>3.4204106679600002E-7</v>
      </c>
      <c r="BV124" s="10">
        <f>3/24000000*OO[[#This Row],[130 (05JUL1985 03:00:00)-Water Temperature (C)]]*OO[[#This Row],[72]]</f>
        <v>3.1581011197187502E-7</v>
      </c>
      <c r="BW124" s="10">
        <f>3/24000000*OO[[#This Row],[131 (05JUL1985 06:00:00)-Water Temperature (C)]]*OO[[#This Row],[73]]</f>
        <v>2.9021221473974996E-7</v>
      </c>
      <c r="BX124" s="10">
        <f>3/24000000*OO[[#This Row],[132 (05JUL1985 09:00:00)-Water Temperature (C)]]*OO[[#This Row],[74]]</f>
        <v>2.8081053551999995E-7</v>
      </c>
      <c r="BY124" s="10">
        <f>3/24000000*OO[[#This Row],[133 (05JUL1985 12:00:00)-Water Temperature (C)]]*OO[[#This Row],[75]]</f>
        <v>2.6972818756999998E-7</v>
      </c>
      <c r="BZ124" s="10">
        <f>3/24000000*OO[[#This Row],[134 (05JUL1985 15:00:00)-Water Temperature (C)]]*OO[[#This Row],[76]]</f>
        <v>2.6441007485750002E-7</v>
      </c>
      <c r="CA124" s="10">
        <f>3/24000000*OO[[#This Row],[135 (05JUL1985 18:00:00)-Water Temperature (C)]]*OO[[#This Row],[77]]</f>
        <v>2.6107265336424999E-7</v>
      </c>
      <c r="CB124" s="10">
        <f>3/24000000*OO[[#This Row],[136 (05JUL1985 21:00:00)-Water Temperature (C)]]*OO[[#This Row],[78]]</f>
        <v>2.5063474628849998E-7</v>
      </c>
      <c r="CC124" s="10">
        <f>3/24000000*OO[[#This Row],[137 (06JUL1985 00:00:00)-Water Temperature (C)]]*OO[[#This Row],[79]]</f>
        <v>2.3339767348012497E-7</v>
      </c>
      <c r="CD124" s="10">
        <f>3/24000000*OO[[#This Row],[138 (06JUL1985 03:00:00)-Water Temperature (C)]]*OO[[#This Row],[80]]</f>
        <v>2.1624413182099998E-7</v>
      </c>
      <c r="CE124" s="10">
        <f>3/24000000*OO[[#This Row],[139 (06JUL1985 06:00:00)-Water Temperature (C)]]*OO[[#This Row],[81]]</f>
        <v>2.0268843040937499E-7</v>
      </c>
      <c r="CF124" s="10">
        <f>3/24000000*OO[[#This Row],[140 (06JUL1985 09:00:00)-Water Temperature (C)]]*OO[[#This Row],[82]]</f>
        <v>2.0545842239999999E-7</v>
      </c>
      <c r="CG124" s="10">
        <f>3/24000000*OO[[#This Row],[141 (06JUL1985 12:00:00)-Water Temperature (C)]]*OO[[#This Row],[83]]</f>
        <v>2.11529142984E-7</v>
      </c>
      <c r="CH124" s="10">
        <f>3/24000000*OO[[#This Row],[142 (06JUL1985 15:00:00)-Water Temperature (C)]]*OO[[#This Row],[84]]</f>
        <v>2.2143473541412498E-7</v>
      </c>
      <c r="CI124" s="10">
        <f>3/24000000*OO[[#This Row],[143 (06JUL1985 18:00:00)-Water Temperature (C)]]*OO[[#This Row],[85]]</f>
        <v>2.3341265625637498E-7</v>
      </c>
      <c r="CJ124" s="10">
        <f>3/24000000*OO[[#This Row],[144 (06JUL1985 21:00:00)-Water Temperature (C)]]*OO[[#This Row],[86]]</f>
        <v>2.3281368135074998E-7</v>
      </c>
      <c r="CK124" s="10">
        <f>3/24000000*OO[[#This Row],[145 (07JUL1985 00:00:00)-Water Temperature (C)]]*OO[[#This Row],[87]]</f>
        <v>2.1990115200042497E-7</v>
      </c>
      <c r="CL124" s="10">
        <f>3/24000000*OO[[#This Row],[146 (07JUL1985 03:00:00)-Water Temperature (C)]]*OO[[#This Row],[88]]</f>
        <v>2.0649417498561248E-7</v>
      </c>
      <c r="CM124" s="10">
        <f>3/24000000*OO[[#This Row],[147 (07JUL1985 06:00:00)-Water Temperature (C)]]*OO[[#This Row],[89]]</f>
        <v>1.9436574933359995E-7</v>
      </c>
      <c r="CN124" s="10">
        <f>3/24000000*OO[[#This Row],[148 (07JUL1985 09:00:00)-Water Temperature (C)]]*OO[[#This Row],[90]]</f>
        <v>1.9498588715155003E-7</v>
      </c>
      <c r="CO124" s="10">
        <f>3/24000000*OO[[#This Row],[149 (07JUL1985 12:00:00)-Water Temperature (C)]]*OO[[#This Row],[91]]</f>
        <v>2.0086214590998747E-7</v>
      </c>
      <c r="CP124" s="10">
        <f>3/24000000*OO[[#This Row],[150 (07JUL1985 15:00:00)-Water Temperature (C)]]*OO[[#This Row],[92]]</f>
        <v>2.0558207506979996E-7</v>
      </c>
      <c r="CQ124" s="10">
        <f>3/24000000*OO[[#This Row],[151 (07JUL1985 18:00:00)-Water Temperature (C)]]*OO[[#This Row],[93]]</f>
        <v>2.064226880355E-7</v>
      </c>
      <c r="CR124" s="10">
        <f>3/24000000*OO[[#This Row],[152 (07JUL1985 21:00:00)-Water Temperature (C)]]*OO[[#This Row],[94]]</f>
        <v>1.9457686955069999E-7</v>
      </c>
      <c r="CS124" s="10">
        <f>3/24000000*OO[[#This Row],[153 (08JUL1985 00:00:00)-Water Temperature (C)]]*OO[[#This Row],[95]]</f>
        <v>1.7663845413824997E-7</v>
      </c>
      <c r="CT124" s="10">
        <f>3/24000000*OO[[#This Row],[154 (08JUL1985 03:00:00)-Water Temperature (C)]]*OO[[#This Row],[96]]</f>
        <v>1.6003598045894995E-7</v>
      </c>
      <c r="CU124" s="10">
        <f>3/24000000*OO[[#This Row],[155 (08JUL1985 06:00:00)-Water Temperature (C)]]*OO[[#This Row],[97]]</f>
        <v>1.4617681949595E-7</v>
      </c>
      <c r="CV124" s="10">
        <f>3/24000000*OO[[#This Row],[156 (08JUL1985 09:00:00)-Water Temperature (C)]]*OO[[#This Row],[98]]</f>
        <v>1.3659346955970001E-7</v>
      </c>
      <c r="CW124" s="10">
        <f>3/24000000*OO[[#This Row],[157 (08JUL1985 12:00:00)-Water Temperature (C)]]*OO[[#This Row],[99]]</f>
        <v>1.3529966638499999E-7</v>
      </c>
    </row>
    <row r="125" spans="1:101" x14ac:dyDescent="0.35">
      <c r="A125" t="s">
        <v>130</v>
      </c>
      <c r="B125">
        <v>888.41890000000001</v>
      </c>
      <c r="C125" s="10">
        <f>3/24*OO[[#This Row],[59 (26JUN1985 06:00:00)-Water Temperature (C)]]*OO[[#This Row],[1]]/SUM(OO[1])</f>
        <v>0</v>
      </c>
      <c r="D125" s="10">
        <f>3/24*OO[[#This Row],[60 (26JUN1985 09:00:00)-Water Temperature (C)]]*OO[[#This Row],[2]]/SUM(OO[2])</f>
        <v>0</v>
      </c>
      <c r="E125" s="10">
        <f>3/24*OO[[#This Row],[61 (26JUN1985 12:00:00)-Water Temperature (C)]]*OO[[#This Row],[3]]/SUM(OO[3])</f>
        <v>1.1915644588848321E-39</v>
      </c>
      <c r="F125" s="10">
        <f>3/24*OO[[#This Row],[62 (26JUN1985 15:00:00)-Water Temperature (C)]]*OO[[#This Row],[4]]/SUM(OO[4])</f>
        <v>7.4045949655033313E-28</v>
      </c>
      <c r="G125" s="10">
        <f>3/24*OO[[#This Row],[63 (26JUN1985 18:00:00)-Water Temperature (C)]]*OO[[#This Row],[5]]/SUM(OO[5])</f>
        <v>5.1724727600895838E-17</v>
      </c>
      <c r="H125" s="10">
        <f>3/24*OO[[#This Row],[64 (26JUN1985 21:00:00)-Water Temperature (C)]]*OO[[#This Row],[6]]/SUM(OO[6])</f>
        <v>2.2089909143191269E-8</v>
      </c>
      <c r="I125" s="10">
        <f>3/24*OO[[#This Row],[65 (27JUN1985 00:00:00)-Water Temperature (C)]]*OO[[#This Row],[7]]/SUM(OO[7])</f>
        <v>4.1679509312214932E-5</v>
      </c>
      <c r="J125" s="10">
        <f>3/24*OO[[#This Row],[66 (27JUN1985 03:00:00)-Water Temperature (C)]]*OO[[#This Row],[8]]/SUM(OO[8])</f>
        <v>2.4044364040079103E-3</v>
      </c>
      <c r="K125" s="10">
        <f>3/24*OO[[#This Row],[67 (27JUN1985 06:00:00)-Water Temperature (C)]]*OO[[#This Row],[9]]/SUM(OO[9])</f>
        <v>1.9954634396939192E-2</v>
      </c>
      <c r="L125" s="10">
        <f>3/24*OO[[#This Row],[68 (27JUN1985 09:00:00)-Water Temperature (C)]]*OO[[#This Row],[10]]/SUM(OO[10])</f>
        <v>4.6526689212787506E-2</v>
      </c>
      <c r="M125" s="10">
        <f>3/24*OO[[#This Row],[69 (27JUN1985 12:00:00)-Water Temperature (C)]]*OO[[#This Row],[11]]/SUM(OO[11])</f>
        <v>4.5819801003563747E-2</v>
      </c>
      <c r="N125" s="10">
        <f>3/24*OO[[#This Row],[70 (27JUN1985 15:00:00)-Water Temperature (C)]]*OO[[#This Row],[12]]/SUM(OO[12])</f>
        <v>2.2809820541325847E-2</v>
      </c>
      <c r="O125" s="10">
        <f>3/24*OO[[#This Row],[71 (27JUN1985 18:00:00)-Water Temperature (C)]]*OO[[#This Row],[13]]/SUM(OO[13])</f>
        <v>7.0435962616190043E-3</v>
      </c>
      <c r="P125" s="10">
        <f>3/24*OO[[#This Row],[72 (27JUN1985 21:00:00)-Water Temperature (C)]]*OO[[#This Row],[14]]/SUM(OO[14])</f>
        <v>1.5750172414086552E-3</v>
      </c>
      <c r="Q125" s="10">
        <f>3/24*OO[[#This Row],[73 (28JUN1985 00:00:00)-Water Temperature (C)]]*OO[[#This Row],[15]]/SUM(OO[15])</f>
        <v>2.9998809237092319E-4</v>
      </c>
      <c r="R125" s="10">
        <f>3/24*OO[[#This Row],[74 (28JUN1985 03:00:00)-Water Temperature (C)]]*OO[[#This Row],[16]]/SUM(OO[16])</f>
        <v>7.2867155862661636E-5</v>
      </c>
      <c r="S125" s="10">
        <f>3/24*OO[[#This Row],[75 (28JUN1985 06:00:00)-Water Temperature (C)]]*OO[[#This Row],[17]]/SUM(OO[17])</f>
        <v>3.4883101295616614E-5</v>
      </c>
      <c r="T125" s="10">
        <f>3/24*OO[[#This Row],[76 (28JUN1985 09:00:00)-Water Temperature (C)]]*OO[[#This Row],[18]]/SUM(OO[18])</f>
        <v>2.8246057881055841E-5</v>
      </c>
      <c r="U125" s="10">
        <f>3/24*OO[[#This Row],[77 (28JUN1985 12:00:00)-Water Temperature (C)]]*OO[[#This Row],[19]]/SUM(OO[19])</f>
        <v>2.8887117128359105E-5</v>
      </c>
      <c r="V125" s="10">
        <f>3/24000000*OO[[#This Row],[78 (28JUN1985 15:00:00)-Water Temperature (C)]]*OO[[#This Row],[20]]</f>
        <v>3.21765145909375E-5</v>
      </c>
      <c r="W125" s="10">
        <f>3/24000000*OO[[#This Row],[79 (28JUN1985 18:00:00)-Water Temperature (C)]]*OO[[#This Row],[21]]</f>
        <v>3.5086609530500003E-5</v>
      </c>
      <c r="X125" s="10">
        <f>3/24000000*OO[[#This Row],[80 (28JUN1985 21:00:00)-Water Temperature (C)]]*OO[[#This Row],[22]]</f>
        <v>3.4788142100600004E-5</v>
      </c>
      <c r="Y125" s="10">
        <f>3/24000000*OO[[#This Row],[81 (29JUN1985 00:00:00)-Water Temperature (C)]]*OO[[#This Row],[23]]</f>
        <v>3.1908642870799997E-5</v>
      </c>
      <c r="Z125" s="10">
        <f>3/24000000*OO[[#This Row],[82 (29JUN1985 03:00:00)-Water Temperature (C)]]*OO[[#This Row],[24]]</f>
        <v>2.8079014678249999E-5</v>
      </c>
      <c r="AA125" s="10">
        <f>3/24000000*OO[[#This Row],[83 (29JUN1985 06:00:00)-Water Temperature (C)]]*OO[[#This Row],[25]]</f>
        <v>2.4524755517087502E-5</v>
      </c>
      <c r="AB125" s="10">
        <f>3/24000000*OO[[#This Row],[84 (29JUN1985 09:00:00)-Water Temperature (C)]]*OO[[#This Row],[26]]</f>
        <v>2.2622551060199999E-5</v>
      </c>
      <c r="AC125" s="10">
        <f>3/24000000*OO[[#This Row],[85 (29JUN1985 12:00:00)-Water Temperature (C)]]*OO[[#This Row],[27]]</f>
        <v>2.152037806E-5</v>
      </c>
      <c r="AD125" s="10">
        <f>3/24000000*OO[[#This Row],[86 (29JUN1985 15:00:00)-Water Temperature (C)]]*OO[[#This Row],[28]]</f>
        <v>1.9818261215024999E-5</v>
      </c>
      <c r="AE125" s="10">
        <f>3/24000000*OO[[#This Row],[88 (29JUN1985 21:00:00)-Water Temperature (C)]]*OO[[#This Row],[30]]</f>
        <v>1.4811070225396249E-5</v>
      </c>
      <c r="AF125" s="10">
        <f>3/24000000*OO[[#This Row],[88 (29JUN1985 21:00:00)-Water Temperature (C)]]*OO[[#This Row],[30]]</f>
        <v>1.4811070225396249E-5</v>
      </c>
      <c r="AG125" s="10">
        <f>3/24000000*OO[[#This Row],[89 (30JUN1985 00:00:00)-Water Temperature (C)]]*OO[[#This Row],[31]]</f>
        <v>1.2056366991633749E-5</v>
      </c>
      <c r="AH125" s="10">
        <f>3/24000000*OO[[#This Row],[90 (30JUN1985 03:00:00)-Water Temperature (C)]]*OO[[#This Row],[32]]</f>
        <v>9.7860770459375001E-6</v>
      </c>
      <c r="AI125" s="10">
        <f>3/24000000*OO[[#This Row],[91 (30JUN1985 06:00:00)-Water Temperature (C)]]*OO[[#This Row],[33]]</f>
        <v>8.0572441909050006E-6</v>
      </c>
      <c r="AJ125" s="10">
        <f>3/24000000*OO[[#This Row],[92 (30JUN1985 09:00:00)-Water Temperature (C)]]*OO[[#This Row],[34]]</f>
        <v>6.9966519629424998E-6</v>
      </c>
      <c r="AK125" s="10">
        <f>3/24000000*OO[[#This Row],[93 (30JUN1985 12:00:00)-Water Temperature (C)]]*OO[[#This Row],[35]]</f>
        <v>6.3556691324587499E-6</v>
      </c>
      <c r="AL125" s="10">
        <f>3/24000000*OO[[#This Row],[94 (30JUN1985 15:00:00)-Water Temperature (C)]]*OO[[#This Row],[36]]</f>
        <v>5.7694359102749996E-6</v>
      </c>
      <c r="AM125" s="10">
        <f>3/24000000*OO[[#This Row],[95 (30JUN1985 18:00:00)-Water Temperature (C)]]*OO[[#This Row],[37]]</f>
        <v>4.9386429857874992E-6</v>
      </c>
      <c r="AN125" s="10">
        <f>3/24000000*OO[[#This Row],[96 (30JUN1985 21:00:00)-Water Temperature (C)]]*OO[[#This Row],[38]]</f>
        <v>3.8129153654400003E-6</v>
      </c>
      <c r="AO125" s="10">
        <f>3/24000000*OO[[#This Row],[97 (01JUL1985 00:00:00)-Water Temperature (C)]]*OO[[#This Row],[39]]</f>
        <v>2.7326585125499996E-6</v>
      </c>
      <c r="AP125" s="10">
        <f>3/24000000*OO[[#This Row],[98 (01JUL1985 03:00:00)-Water Temperature (C)]]*OO[[#This Row],[40]]</f>
        <v>1.9275594540299999E-6</v>
      </c>
      <c r="AQ125" s="10">
        <f>3/24000000*OO[[#This Row],[99 (01JUL1985 06:00:00)-Water Temperature (C)]]*OO[[#This Row],[41]]</f>
        <v>1.4254998019583748E-6</v>
      </c>
      <c r="AR125" s="10">
        <f>3/24000000*OO[[#This Row],[100 (01JUL1985 09:00:00)-Water Temperature (C)]]*OO[[#This Row],[42]]</f>
        <v>1.20891615539E-6</v>
      </c>
      <c r="AS125" s="10">
        <f>3/24000000*OO[[#This Row],[101 (01JUL1985 12:00:00)-Water Temperature (C)]]*OO[[#This Row],[43]]</f>
        <v>1.0974902105113751E-6</v>
      </c>
      <c r="AT125" s="10">
        <f>3/24000000*OO[[#This Row],[102 (01JUL1985 15:00:00)-Water Temperature (C)]]*OO[[#This Row],[44]]</f>
        <v>1.02891023445825E-6</v>
      </c>
      <c r="AU125" s="10">
        <f>3/24000000*OO[[#This Row],[103 (01JUL1985 18:00:00)-Water Temperature (C)]]*OO[[#This Row],[45]]</f>
        <v>9.5571891484800006E-7</v>
      </c>
      <c r="AV125" s="10">
        <f>3/24000000*OO[[#This Row],[104 (01JUL1985 21:00:00)-Water Temperature (C)]]*OO[[#This Row],[46]]</f>
        <v>8.5983349789799974E-7</v>
      </c>
      <c r="AW125" s="10">
        <f>3/24000000*OO[[#This Row],[105 (02JUL1985 00:00:00)-Water Temperature (C)]]*OO[[#This Row],[47]]</f>
        <v>7.563999747199999E-7</v>
      </c>
      <c r="AX125" s="10">
        <f>3/24000000*OO[[#This Row],[106 (02JUL1985 03:00:00)-Water Temperature (C)]]*OO[[#This Row],[48]]</f>
        <v>6.6949636410899996E-7</v>
      </c>
      <c r="AY125" s="10">
        <f>3/24000000*OO[[#This Row],[107 (02JUL1985 06:00:00)-Water Temperature (C)]]*OO[[#This Row],[49]]</f>
        <v>6.0828151801987504E-7</v>
      </c>
      <c r="AZ125" s="10">
        <f>3/24000000*OO[[#This Row],[108 (02JUL1985 09:00:00)-Water Temperature (C)]]*OO[[#This Row],[50]]</f>
        <v>5.9801392455449999E-7</v>
      </c>
      <c r="BA125" s="10">
        <f>3/24000000*OO[[#This Row],[109 (02JUL1985 12:00:00)-Water Temperature (C)]]*OO[[#This Row],[51]]</f>
        <v>5.9719865780574991E-7</v>
      </c>
      <c r="BB125" s="10">
        <f>3/24000000*OO[[#This Row],[110 (02JUL1985 15:00:00)-Water Temperature (C)]]*OO[[#This Row],[52]]</f>
        <v>6.0461789709374994E-7</v>
      </c>
      <c r="BC125" s="10">
        <f>3/24000000*OO[[#This Row],[111 (02JUL1985 18:00:00)-Water Temperature (C)]]*OO[[#This Row],[53]]</f>
        <v>6.1922148210825011E-7</v>
      </c>
      <c r="BD125" s="10">
        <f>3/24000000*OO[[#This Row],[112 (02JUL1985 21:00:00)-Water Temperature (C)]]*OO[[#This Row],[54]]</f>
        <v>6.1192443976875E-7</v>
      </c>
      <c r="BE125" s="10">
        <f>3/24000000*OO[[#This Row],[113 (03JUL1985 00:00:00)-Water Temperature (C)]]*OO[[#This Row],[55]]</f>
        <v>5.7448585176175006E-7</v>
      </c>
      <c r="BF125" s="10">
        <f>3/24000000*OO[[#This Row],[114 (03JUL1985 03:00:00)-Water Temperature (C)]]*OO[[#This Row],[56]]</f>
        <v>5.3029704658999996E-7</v>
      </c>
      <c r="BG125" s="10">
        <f>3/24000000*OO[[#This Row],[115 (03JUL1985 06:00:00)-Water Temperature (C)]]*OO[[#This Row],[57]]</f>
        <v>4.8772815383137508E-7</v>
      </c>
      <c r="BH125" s="10">
        <f>3/24000000*OO[[#This Row],[116 (03JUL1985 09:00:00)-Water Temperature (C)]]*OO[[#This Row],[58]]</f>
        <v>4.7833515440512504E-7</v>
      </c>
      <c r="BI125" s="10">
        <f>3/24000000*OO[[#This Row],[117 (03JUL1985 12:00:00)-Water Temperature (C)]]*OO[[#This Row],[59]]</f>
        <v>4.8898307042500005E-7</v>
      </c>
      <c r="BJ125" s="10">
        <f>3/24000000*OO[[#This Row],[118 (03JUL1985 15:00:00)-Water Temperature (C)]]*OO[[#This Row],[60]]</f>
        <v>5.0176138813237496E-7</v>
      </c>
      <c r="BK125" s="10">
        <f>3/24000000*OO[[#This Row],[119 (03JUL1985 18:00:00)-Water Temperature (C)]]*OO[[#This Row],[61]]</f>
        <v>5.1092533484999994E-7</v>
      </c>
      <c r="BL125" s="10">
        <f>3/24000000*OO[[#This Row],[120 (03JUL1985 21:00:00)-Water Temperature (C)]]*OO[[#This Row],[62]]</f>
        <v>4.9346909400387489E-7</v>
      </c>
      <c r="BM125" s="10">
        <f>3/24000000*OO[[#This Row],[121 (04JUL1985 00:00:00)-Water Temperature (C)]]*OO[[#This Row],[63]]</f>
        <v>4.5473851570337491E-7</v>
      </c>
      <c r="BN125" s="10">
        <f>3/24000000*OO[[#This Row],[122 (04JUL1985 03:00:00)-Water Temperature (C)]]*OO[[#This Row],[64]]</f>
        <v>4.13086998250625E-7</v>
      </c>
      <c r="BO125" s="10">
        <f>3/24000000*OO[[#This Row],[123 (04JUL1985 06:00:00)-Water Temperature (C)]]*OO[[#This Row],[65]]</f>
        <v>3.7684699479375001E-7</v>
      </c>
      <c r="BP125" s="10">
        <f>3/24000000*OO[[#This Row],[124 (04JUL1985 09:00:00)-Water Temperature (C)]]*OO[[#This Row],[66]]</f>
        <v>3.6015986903937503E-7</v>
      </c>
      <c r="BQ125" s="10">
        <f>3/24000000*OO[[#This Row],[125 (04JUL1985 12:00:00)-Water Temperature (C)]]*OO[[#This Row],[67]]</f>
        <v>3.4901779385000008E-7</v>
      </c>
      <c r="BR125" s="10">
        <f>3/24000000*OO[[#This Row],[126 (04JUL1985 15:00:00)-Water Temperature (C)]]*OO[[#This Row],[68]]</f>
        <v>3.4557150282299996E-7</v>
      </c>
      <c r="BS125" s="10">
        <f>3/24000000*OO[[#This Row],[127 (04JUL1985 18:00:00)-Water Temperature (C)]]*OO[[#This Row],[69]]</f>
        <v>3.3581312778575001E-7</v>
      </c>
      <c r="BT125" s="10">
        <f>3/24000000*OO[[#This Row],[128 (04JUL1985 21:00:00)-Water Temperature (C)]]*OO[[#This Row],[70]]</f>
        <v>3.1891743390749999E-7</v>
      </c>
      <c r="BU125" s="10">
        <f>3/24000000*OO[[#This Row],[129 (05JUL1985 00:00:00)-Water Temperature (C)]]*OO[[#This Row],[71]]</f>
        <v>2.9805109261124999E-7</v>
      </c>
      <c r="BV125" s="10">
        <f>3/24000000*OO[[#This Row],[130 (05JUL1985 03:00:00)-Water Temperature (C)]]*OO[[#This Row],[72]]</f>
        <v>2.7557840578125001E-7</v>
      </c>
      <c r="BW125" s="10">
        <f>3/24000000*OO[[#This Row],[131 (05JUL1985 06:00:00)-Water Temperature (C)]]*OO[[#This Row],[73]]</f>
        <v>2.5333316670049996E-7</v>
      </c>
      <c r="BX125" s="10">
        <f>3/24000000*OO[[#This Row],[132 (05JUL1985 09:00:00)-Water Temperature (C)]]*OO[[#This Row],[74]]</f>
        <v>2.4492875202150001E-7</v>
      </c>
      <c r="BY125" s="10">
        <f>3/24000000*OO[[#This Row],[133 (05JUL1985 12:00:00)-Water Temperature (C)]]*OO[[#This Row],[75]]</f>
        <v>2.3510377947224996E-7</v>
      </c>
      <c r="BZ125" s="10">
        <f>3/24000000*OO[[#This Row],[134 (05JUL1985 15:00:00)-Water Temperature (C)]]*OO[[#This Row],[76]]</f>
        <v>2.30039503785E-7</v>
      </c>
      <c r="CA125" s="10">
        <f>3/24000000*OO[[#This Row],[135 (05JUL1985 18:00:00)-Water Temperature (C)]]*OO[[#This Row],[77]]</f>
        <v>2.2703096730412501E-7</v>
      </c>
      <c r="CB125" s="10">
        <f>3/24000000*OO[[#This Row],[136 (05JUL1985 21:00:00)-Water Temperature (C)]]*OO[[#This Row],[78]]</f>
        <v>2.1816597354562499E-7</v>
      </c>
      <c r="CC125" s="10">
        <f>3/24000000*OO[[#This Row],[137 (06JUL1985 00:00:00)-Water Temperature (C)]]*OO[[#This Row],[79]]</f>
        <v>2.0321573839874999E-7</v>
      </c>
      <c r="CD125" s="10">
        <f>3/24000000*OO[[#This Row],[138 (06JUL1985 03:00:00)-Water Temperature (C)]]*OO[[#This Row],[80]]</f>
        <v>1.88409417906375E-7</v>
      </c>
      <c r="CE125" s="10">
        <f>3/24000000*OO[[#This Row],[139 (06JUL1985 06:00:00)-Water Temperature (C)]]*OO[[#This Row],[81]]</f>
        <v>1.7665525868718751E-7</v>
      </c>
      <c r="CF125" s="10">
        <f>3/24000000*OO[[#This Row],[140 (06JUL1985 09:00:00)-Water Temperature (C)]]*OO[[#This Row],[82]]</f>
        <v>1.7878366440867499E-7</v>
      </c>
      <c r="CG125" s="10">
        <f>3/24000000*OO[[#This Row],[141 (06JUL1985 12:00:00)-Water Temperature (C)]]*OO[[#This Row],[83]]</f>
        <v>1.8363965522752498E-7</v>
      </c>
      <c r="CH125" s="10">
        <f>3/24000000*OO[[#This Row],[142 (06JUL1985 15:00:00)-Water Temperature (C)]]*OO[[#This Row],[84]]</f>
        <v>1.9184578799749996E-7</v>
      </c>
      <c r="CI125" s="10">
        <f>3/24000000*OO[[#This Row],[143 (06JUL1985 18:00:00)-Water Temperature (C)]]*OO[[#This Row],[85]]</f>
        <v>2.0225231708299998E-7</v>
      </c>
      <c r="CJ125" s="10">
        <f>3/24000000*OO[[#This Row],[144 (06JUL1985 21:00:00)-Water Temperature (C)]]*OO[[#This Row],[86]]</f>
        <v>2.021607183394625E-7</v>
      </c>
      <c r="CK125" s="10">
        <f>3/24000000*OO[[#This Row],[145 (07JUL1985 00:00:00)-Water Temperature (C)]]*OO[[#This Row],[87]]</f>
        <v>1.91123963949E-7</v>
      </c>
      <c r="CL125" s="10">
        <f>3/24000000*OO[[#This Row],[146 (07JUL1985 03:00:00)-Water Temperature (C)]]*OO[[#This Row],[88]]</f>
        <v>1.7967680914877501E-7</v>
      </c>
      <c r="CM125" s="10">
        <f>3/24000000*OO[[#This Row],[147 (07JUL1985 06:00:00)-Water Temperature (C)]]*OO[[#This Row],[89]]</f>
        <v>1.6926875626760002E-7</v>
      </c>
      <c r="CN125" s="10">
        <f>3/24000000*OO[[#This Row],[148 (07JUL1985 09:00:00)-Water Temperature (C)]]*OO[[#This Row],[90]]</f>
        <v>1.69573800297375E-7</v>
      </c>
      <c r="CO125" s="10">
        <f>3/24000000*OO[[#This Row],[149 (07JUL1985 12:00:00)-Water Temperature (C)]]*OO[[#This Row],[91]]</f>
        <v>1.7436259993945E-7</v>
      </c>
      <c r="CP125" s="10">
        <f>3/24000000*OO[[#This Row],[150 (07JUL1985 15:00:00)-Water Temperature (C)]]*OO[[#This Row],[92]]</f>
        <v>1.7852004217217499E-7</v>
      </c>
      <c r="CQ125" s="10">
        <f>3/24000000*OO[[#This Row],[151 (07JUL1985 18:00:00)-Water Temperature (C)]]*OO[[#This Row],[93]]</f>
        <v>1.796685033878E-7</v>
      </c>
      <c r="CR125" s="10">
        <f>3/24000000*OO[[#This Row],[152 (07JUL1985 21:00:00)-Water Temperature (C)]]*OO[[#This Row],[94]]</f>
        <v>1.69865837799625E-7</v>
      </c>
      <c r="CS125" s="10">
        <f>3/24000000*OO[[#This Row],[153 (08JUL1985 00:00:00)-Water Temperature (C)]]*OO[[#This Row],[95]]</f>
        <v>1.5434743137406251E-7</v>
      </c>
      <c r="CT125" s="10">
        <f>3/24000000*OO[[#This Row],[154 (08JUL1985 03:00:00)-Water Temperature (C)]]*OO[[#This Row],[96]]</f>
        <v>1.3982699372527498E-7</v>
      </c>
      <c r="CU125" s="10">
        <f>3/24000000*OO[[#This Row],[155 (08JUL1985 06:00:00)-Water Temperature (C)]]*OO[[#This Row],[97]]</f>
        <v>1.2767810016028749E-7</v>
      </c>
      <c r="CV125" s="10">
        <f>3/24000000*OO[[#This Row],[156 (08JUL1985 09:00:00)-Water Temperature (C)]]*OO[[#This Row],[98]]</f>
        <v>1.1910464812320002E-7</v>
      </c>
      <c r="CW125" s="10">
        <f>3/24000000*OO[[#This Row],[157 (08JUL1985 12:00:00)-Water Temperature (C)]]*OO[[#This Row],[99]]</f>
        <v>1.1763862301612501E-7</v>
      </c>
    </row>
    <row r="126" spans="1:101" x14ac:dyDescent="0.35">
      <c r="A126" t="s">
        <v>131</v>
      </c>
      <c r="B126">
        <v>872.15170000000001</v>
      </c>
      <c r="C126" s="10">
        <f>3/24*OO[[#This Row],[59 (26JUN1985 06:00:00)-Water Temperature (C)]]*OO[[#This Row],[1]]/SUM(OO[1])</f>
        <v>0</v>
      </c>
      <c r="D126" s="10">
        <f>3/24*OO[[#This Row],[60 (26JUN1985 09:00:00)-Water Temperature (C)]]*OO[[#This Row],[2]]/SUM(OO[2])</f>
        <v>0</v>
      </c>
      <c r="E126" s="10">
        <f>3/24*OO[[#This Row],[61 (26JUN1985 12:00:00)-Water Temperature (C)]]*OO[[#This Row],[3]]/SUM(OO[3])</f>
        <v>1.9055068214657502E-40</v>
      </c>
      <c r="F126" s="10">
        <f>3/24*OO[[#This Row],[62 (26JUN1985 15:00:00)-Water Temperature (C)]]*OO[[#This Row],[4]]/SUM(OO[4])</f>
        <v>1.4445146277581696E-28</v>
      </c>
      <c r="G126" s="10">
        <f>3/24*OO[[#This Row],[63 (26JUN1985 18:00:00)-Water Temperature (C)]]*OO[[#This Row],[5]]/SUM(OO[5])</f>
        <v>1.0982239507089866E-17</v>
      </c>
      <c r="H126" s="10">
        <f>3/24*OO[[#This Row],[64 (26JUN1985 21:00:00)-Water Temperature (C)]]*OO[[#This Row],[6]]/SUM(OO[6])</f>
        <v>1.0377556244919333E-8</v>
      </c>
      <c r="I126" s="10">
        <f>3/24*OO[[#This Row],[65 (27JUN1985 00:00:00)-Water Temperature (C)]]*OO[[#This Row],[7]]/SUM(OO[7])</f>
        <v>2.6879170425254897E-5</v>
      </c>
      <c r="J126" s="10">
        <f>3/24*OO[[#This Row],[66 (27JUN1985 03:00:00)-Water Temperature (C)]]*OO[[#This Row],[8]]/SUM(OO[8])</f>
        <v>1.8010546257280508E-3</v>
      </c>
      <c r="K126" s="10">
        <f>3/24*OO[[#This Row],[67 (27JUN1985 06:00:00)-Water Temperature (C)]]*OO[[#This Row],[9]]/SUM(OO[9])</f>
        <v>1.6490316296530947E-2</v>
      </c>
      <c r="L126" s="10">
        <f>3/24*OO[[#This Row],[68 (27JUN1985 09:00:00)-Water Temperature (C)]]*OO[[#This Row],[10]]/SUM(OO[10])</f>
        <v>4.120878379067678E-2</v>
      </c>
      <c r="M126" s="10">
        <f>3/24*OO[[#This Row],[69 (27JUN1985 12:00:00)-Water Temperature (C)]]*OO[[#This Row],[11]]/SUM(OO[11])</f>
        <v>4.2734706560121044E-2</v>
      </c>
      <c r="N126" s="10">
        <f>3/24*OO[[#This Row],[70 (27JUN1985 15:00:00)-Water Temperature (C)]]*OO[[#This Row],[12]]/SUM(OO[12])</f>
        <v>2.2092819796507093E-2</v>
      </c>
      <c r="O126" s="10">
        <f>3/24*OO[[#This Row],[71 (27JUN1985 18:00:00)-Water Temperature (C)]]*OO[[#This Row],[13]]/SUM(OO[13])</f>
        <v>7.0101153107096116E-3</v>
      </c>
      <c r="P126" s="10">
        <f>3/24*OO[[#This Row],[72 (27JUN1985 21:00:00)-Water Temperature (C)]]*OO[[#This Row],[14]]/SUM(OO[14])</f>
        <v>1.5950462804318257E-3</v>
      </c>
      <c r="Q126" s="10">
        <f>3/24*OO[[#This Row],[73 (28JUN1985 00:00:00)-Water Temperature (C)]]*OO[[#This Row],[15]]/SUM(OO[15])</f>
        <v>3.0413878474839931E-4</v>
      </c>
      <c r="R126" s="10">
        <f>3/24*OO[[#This Row],[74 (28JUN1985 03:00:00)-Water Temperature (C)]]*OO[[#This Row],[16]]/SUM(OO[16])</f>
        <v>7.1423745192795366E-5</v>
      </c>
      <c r="S126" s="10">
        <f>3/24*OO[[#This Row],[75 (28JUN1985 06:00:00)-Water Temperature (C)]]*OO[[#This Row],[17]]/SUM(OO[17])</f>
        <v>3.2638006650848825E-5</v>
      </c>
      <c r="T126" s="10">
        <f>3/24*OO[[#This Row],[76 (28JUN1985 09:00:00)-Water Temperature (C)]]*OO[[#This Row],[18]]/SUM(OO[18])</f>
        <v>2.5875359513468595E-5</v>
      </c>
      <c r="U126" s="10">
        <f>3/24*OO[[#This Row],[77 (28JUN1985 12:00:00)-Water Temperature (C)]]*OO[[#This Row],[19]]/SUM(OO[19])</f>
        <v>2.6229885276367799E-5</v>
      </c>
      <c r="V126" s="10">
        <f>3/24000000*OO[[#This Row],[78 (28JUN1985 15:00:00)-Water Temperature (C)]]*OO[[#This Row],[20]]</f>
        <v>2.9159220391349999E-5</v>
      </c>
      <c r="W126" s="10">
        <f>3/24000000*OO[[#This Row],[79 (28JUN1985 18:00:00)-Water Temperature (C)]]*OO[[#This Row],[21]]</f>
        <v>3.1890420608699997E-5</v>
      </c>
      <c r="X126" s="10">
        <f>3/24000000*OO[[#This Row],[80 (28JUN1985 21:00:00)-Water Temperature (C)]]*OO[[#This Row],[22]]</f>
        <v>3.1765750801199998E-5</v>
      </c>
      <c r="Y126" s="10">
        <f>3/24000000*OO[[#This Row],[81 (29JUN1985 00:00:00)-Water Temperature (C)]]*OO[[#This Row],[23]]</f>
        <v>2.9265140703500001E-5</v>
      </c>
      <c r="Z126" s="10">
        <f>3/24000000*OO[[#This Row],[82 (29JUN1985 03:00:00)-Water Temperature (C)]]*OO[[#This Row],[24]]</f>
        <v>2.5825811981287496E-5</v>
      </c>
      <c r="AA126" s="10">
        <f>3/24000000*OO[[#This Row],[83 (29JUN1985 06:00:00)-Water Temperature (C)]]*OO[[#This Row],[25]]</f>
        <v>2.2574290998600001E-5</v>
      </c>
      <c r="AB126" s="10">
        <f>3/24000000*OO[[#This Row],[84 (29JUN1985 09:00:00)-Water Temperature (C)]]*OO[[#This Row],[26]]</f>
        <v>2.0816214188749997E-5</v>
      </c>
      <c r="AC126" s="10">
        <f>3/24000000*OO[[#This Row],[85 (29JUN1985 12:00:00)-Water Temperature (C)]]*OO[[#This Row],[27]]</f>
        <v>1.9824993524175001E-5</v>
      </c>
      <c r="AD126" s="10">
        <f>3/24000000*OO[[#This Row],[86 (29JUN1985 15:00:00)-Water Temperature (C)]]*OO[[#This Row],[28]]</f>
        <v>1.8300281643814998E-5</v>
      </c>
      <c r="AE126" s="10">
        <f>3/24000000*OO[[#This Row],[88 (29JUN1985 21:00:00)-Water Temperature (C)]]*OO[[#This Row],[30]]</f>
        <v>1.3728533614756248E-5</v>
      </c>
      <c r="AF126" s="10">
        <f>3/24000000*OO[[#This Row],[88 (29JUN1985 21:00:00)-Water Temperature (C)]]*OO[[#This Row],[30]]</f>
        <v>1.3728533614756248E-5</v>
      </c>
      <c r="AG126" s="10">
        <f>3/24000000*OO[[#This Row],[89 (30JUN1985 00:00:00)-Water Temperature (C)]]*OO[[#This Row],[31]]</f>
        <v>1.1186683494002499E-5</v>
      </c>
      <c r="AH126" s="10">
        <f>3/24000000*OO[[#This Row],[90 (30JUN1985 03:00:00)-Water Temperature (C)]]*OO[[#This Row],[32]]</f>
        <v>9.083467836794999E-6</v>
      </c>
      <c r="AI126" s="10">
        <f>3/24000000*OO[[#This Row],[91 (30JUN1985 06:00:00)-Water Temperature (C)]]*OO[[#This Row],[33]]</f>
        <v>7.4783279839124989E-6</v>
      </c>
      <c r="AJ126" s="10">
        <f>3/24000000*OO[[#This Row],[92 (30JUN1985 09:00:00)-Water Temperature (C)]]*OO[[#This Row],[34]]</f>
        <v>6.4873593239249996E-6</v>
      </c>
      <c r="AK126" s="10">
        <f>3/24000000*OO[[#This Row],[93 (30JUN1985 12:00:00)-Water Temperature (C)]]*OO[[#This Row],[35]]</f>
        <v>5.8900966600675E-6</v>
      </c>
      <c r="AL126" s="10">
        <f>3/24000000*OO[[#This Row],[94 (30JUN1985 15:00:00)-Water Temperature (C)]]*OO[[#This Row],[36]]</f>
        <v>5.3593447628699994E-6</v>
      </c>
      <c r="AM126" s="10">
        <f>3/24000000*OO[[#This Row],[95 (30JUN1985 18:00:00)-Water Temperature (C)]]*OO[[#This Row],[37]]</f>
        <v>4.6088796337999999E-6</v>
      </c>
      <c r="AN126" s="10">
        <f>3/24000000*OO[[#This Row],[96 (30JUN1985 21:00:00)-Water Temperature (C)]]*OO[[#This Row],[38]]</f>
        <v>3.57671241312E-6</v>
      </c>
      <c r="AO126" s="10">
        <f>3/24000000*OO[[#This Row],[97 (01JUL1985 00:00:00)-Water Temperature (C)]]*OO[[#This Row],[39]]</f>
        <v>2.5709635816737499E-6</v>
      </c>
      <c r="AP126" s="10">
        <f>3/24000000*OO[[#This Row],[98 (01JUL1985 03:00:00)-Water Temperature (C)]]*OO[[#This Row],[40]]</f>
        <v>1.8123144335887501E-6</v>
      </c>
      <c r="AQ126" s="10">
        <f>3/24000000*OO[[#This Row],[99 (01JUL1985 06:00:00)-Water Temperature (C)]]*OO[[#This Row],[41]]</f>
        <v>1.334492208185125E-6</v>
      </c>
      <c r="AR126" s="10">
        <f>3/24000000*OO[[#This Row],[100 (01JUL1985 09:00:00)-Water Temperature (C)]]*OO[[#This Row],[42]]</f>
        <v>1.1249972031851249E-6</v>
      </c>
      <c r="AS126" s="10">
        <f>3/24000000*OO[[#This Row],[101 (01JUL1985 12:00:00)-Water Temperature (C)]]*OO[[#This Row],[43]]</f>
        <v>1.01693144634375E-6</v>
      </c>
      <c r="AT126" s="10">
        <f>3/24000000*OO[[#This Row],[102 (01JUL1985 15:00:00)-Water Temperature (C)]]*OO[[#This Row],[44]]</f>
        <v>9.5125413399749994E-7</v>
      </c>
      <c r="AU126" s="10">
        <f>3/24000000*OO[[#This Row],[103 (01JUL1985 18:00:00)-Water Temperature (C)]]*OO[[#This Row],[45]]</f>
        <v>8.8343063233225008E-7</v>
      </c>
      <c r="AV126" s="10">
        <f>3/24000000*OO[[#This Row],[104 (01JUL1985 21:00:00)-Water Temperature (C)]]*OO[[#This Row],[46]]</f>
        <v>7.9563903767424998E-7</v>
      </c>
      <c r="AW126" s="10">
        <f>3/24000000*OO[[#This Row],[105 (02JUL1985 00:00:00)-Water Temperature (C)]]*OO[[#This Row],[47]]</f>
        <v>6.9977865108824984E-7</v>
      </c>
      <c r="AX126" s="10">
        <f>3/24000000*OO[[#This Row],[106 (02JUL1985 03:00:00)-Water Temperature (C)]]*OO[[#This Row],[48]]</f>
        <v>6.188362282199999E-7</v>
      </c>
      <c r="AY126" s="10">
        <f>3/24000000*OO[[#This Row],[107 (02JUL1985 06:00:00)-Water Temperature (C)]]*OO[[#This Row],[49]]</f>
        <v>5.616453763357499E-7</v>
      </c>
      <c r="AZ126" s="10">
        <f>3/24000000*OO[[#This Row],[108 (02JUL1985 09:00:00)-Water Temperature (C)]]*OO[[#This Row],[50]]</f>
        <v>5.5155455500499997E-7</v>
      </c>
      <c r="BA126" s="10">
        <f>3/24000000*OO[[#This Row],[109 (02JUL1985 12:00:00)-Water Temperature (C)]]*OO[[#This Row],[51]]</f>
        <v>5.5011990984924989E-7</v>
      </c>
      <c r="BB126" s="10">
        <f>3/24000000*OO[[#This Row],[110 (02JUL1985 15:00:00)-Water Temperature (C)]]*OO[[#This Row],[52]]</f>
        <v>5.5602910328349998E-7</v>
      </c>
      <c r="BC126" s="10">
        <f>3/24000000*OO[[#This Row],[111 (02JUL1985 18:00:00)-Water Temperature (C)]]*OO[[#This Row],[53]]</f>
        <v>5.6899216848812491E-7</v>
      </c>
      <c r="BD126" s="10">
        <f>3/24000000*OO[[#This Row],[112 (02JUL1985 21:00:00)-Water Temperature (C)]]*OO[[#This Row],[54]]</f>
        <v>5.6305056311887502E-7</v>
      </c>
      <c r="BE126" s="10">
        <f>3/24000000*OO[[#This Row],[113 (03JUL1985 00:00:00)-Water Temperature (C)]]*OO[[#This Row],[55]]</f>
        <v>5.2921738256224989E-7</v>
      </c>
      <c r="BF126" s="10">
        <f>3/24000000*OO[[#This Row],[114 (03JUL1985 03:00:00)-Water Temperature (C)]]*OO[[#This Row],[56]]</f>
        <v>4.8899072924899998E-7</v>
      </c>
      <c r="BG126" s="10">
        <f>3/24000000*OO[[#This Row],[115 (03JUL1985 06:00:00)-Water Temperature (C)]]*OO[[#This Row],[57]]</f>
        <v>4.4991728202750002E-7</v>
      </c>
      <c r="BH126" s="10">
        <f>3/24000000*OO[[#This Row],[116 (03JUL1985 09:00:00)-Water Temperature (C)]]*OO[[#This Row],[58]]</f>
        <v>4.4075581411399999E-7</v>
      </c>
      <c r="BI126" s="10">
        <f>3/24000000*OO[[#This Row],[117 (03JUL1985 12:00:00)-Water Temperature (C)]]*OO[[#This Row],[59]]</f>
        <v>4.4995666963712498E-7</v>
      </c>
      <c r="BJ126" s="10">
        <f>3/24000000*OO[[#This Row],[118 (03JUL1985 15:00:00)-Water Temperature (C)]]*OO[[#This Row],[60]]</f>
        <v>4.61418561156E-7</v>
      </c>
      <c r="BK126" s="10">
        <f>3/24000000*OO[[#This Row],[119 (03JUL1985 18:00:00)-Water Temperature (C)]]*OO[[#This Row],[61]]</f>
        <v>4.6994325610100004E-7</v>
      </c>
      <c r="BL126" s="10">
        <f>3/24000000*OO[[#This Row],[120 (03JUL1985 21:00:00)-Water Temperature (C)]]*OO[[#This Row],[62]]</f>
        <v>4.5469507275187497E-7</v>
      </c>
      <c r="BM126" s="10">
        <f>3/24000000*OO[[#This Row],[121 (04JUL1985 00:00:00)-Water Temperature (C)]]*OO[[#This Row],[63]]</f>
        <v>4.1960392307837497E-7</v>
      </c>
      <c r="BN126" s="10">
        <f>3/24000000*OO[[#This Row],[122 (04JUL1985 03:00:00)-Water Temperature (C)]]*OO[[#This Row],[64]]</f>
        <v>3.8142637843050003E-7</v>
      </c>
      <c r="BO126" s="10">
        <f>3/24000000*OO[[#This Row],[123 (04JUL1985 06:00:00)-Water Temperature (C)]]*OO[[#This Row],[65]]</f>
        <v>3.4789293589050001E-7</v>
      </c>
      <c r="BP126" s="10">
        <f>3/24000000*OO[[#This Row],[124 (04JUL1985 09:00:00)-Water Temperature (C)]]*OO[[#This Row],[66]]</f>
        <v>3.3203081154112501E-7</v>
      </c>
      <c r="BQ126" s="10">
        <f>3/24000000*OO[[#This Row],[125 (04JUL1985 12:00:00)-Water Temperature (C)]]*OO[[#This Row],[67]]</f>
        <v>3.2140455784499998E-7</v>
      </c>
      <c r="BR126" s="10">
        <f>3/24000000*OO[[#This Row],[126 (04JUL1985 15:00:00)-Water Temperature (C)]]*OO[[#This Row],[68]]</f>
        <v>3.1796818860800001E-7</v>
      </c>
      <c r="BS126" s="10">
        <f>3/24000000*OO[[#This Row],[127 (04JUL1985 18:00:00)-Water Temperature (C)]]*OO[[#This Row],[69]]</f>
        <v>3.0901798503125E-7</v>
      </c>
      <c r="BT126" s="10">
        <f>3/24000000*OO[[#This Row],[128 (04JUL1985 21:00:00)-Water Temperature (C)]]*OO[[#This Row],[70]]</f>
        <v>2.9370370203900002E-7</v>
      </c>
      <c r="BU126" s="10">
        <f>3/24000000*OO[[#This Row],[129 (05JUL1985 00:00:00)-Water Temperature (C)]]*OO[[#This Row],[71]]</f>
        <v>2.7472575092199998E-7</v>
      </c>
      <c r="BV126" s="10">
        <f>3/24000000*OO[[#This Row],[130 (05JUL1985 03:00:00)-Water Temperature (C)]]*OO[[#This Row],[72]]</f>
        <v>2.5423707934224999E-7</v>
      </c>
      <c r="BW126" s="10">
        <f>3/24000000*OO[[#This Row],[131 (05JUL1985 06:00:00)-Water Temperature (C)]]*OO[[#This Row],[73]]</f>
        <v>2.3377304500000002E-7</v>
      </c>
      <c r="BX126" s="10">
        <f>3/24000000*OO[[#This Row],[132 (05JUL1985 09:00:00)-Water Temperature (C)]]*OO[[#This Row],[74]]</f>
        <v>2.2586740320449998E-7</v>
      </c>
      <c r="BY126" s="10">
        <f>3/24000000*OO[[#This Row],[133 (05JUL1985 12:00:00)-Water Temperature (C)]]*OO[[#This Row],[75]]</f>
        <v>2.1674545443987501E-7</v>
      </c>
      <c r="BZ126" s="10">
        <f>3/24000000*OO[[#This Row],[134 (05JUL1985 15:00:00)-Water Temperature (C)]]*OO[[#This Row],[76]]</f>
        <v>2.1180633818224998E-7</v>
      </c>
      <c r="CA126" s="10">
        <f>3/24000000*OO[[#This Row],[135 (05JUL1985 18:00:00)-Water Temperature (C)]]*OO[[#This Row],[77]]</f>
        <v>2.0896844572600001E-7</v>
      </c>
      <c r="CB126" s="10">
        <f>3/24000000*OO[[#This Row],[136 (05JUL1985 21:00:00)-Water Temperature (C)]]*OO[[#This Row],[78]]</f>
        <v>2.0094984092562496E-7</v>
      </c>
      <c r="CC126" s="10">
        <f>3/24000000*OO[[#This Row],[137 (06JUL1985 00:00:00)-Water Temperature (C)]]*OO[[#This Row],[79]]</f>
        <v>1.87224884195725E-7</v>
      </c>
      <c r="CD126" s="10">
        <f>3/24000000*OO[[#This Row],[138 (06JUL1985 03:00:00)-Water Temperature (C)]]*OO[[#This Row],[80]]</f>
        <v>1.7365674665240001E-7</v>
      </c>
      <c r="CE126" s="10">
        <f>3/24000000*OO[[#This Row],[139 (06JUL1985 06:00:00)-Water Temperature (C)]]*OO[[#This Row],[81]]</f>
        <v>1.6285259343937498E-7</v>
      </c>
      <c r="CF126" s="10">
        <f>3/24000000*OO[[#This Row],[140 (06JUL1985 09:00:00)-Water Temperature (C)]]*OO[[#This Row],[82]]</f>
        <v>1.6463175895017499E-7</v>
      </c>
      <c r="CG126" s="10">
        <f>3/24000000*OO[[#This Row],[141 (06JUL1985 12:00:00)-Water Temperature (C)]]*OO[[#This Row],[83]]</f>
        <v>1.6887513940324998E-7</v>
      </c>
      <c r="CH126" s="10">
        <f>3/24000000*OO[[#This Row],[142 (06JUL1985 15:00:00)-Water Temperature (C)]]*OO[[#This Row],[84]]</f>
        <v>1.7618152018460002E-7</v>
      </c>
      <c r="CI126" s="10">
        <f>3/24000000*OO[[#This Row],[143 (06JUL1985 18:00:00)-Water Temperature (C)]]*OO[[#This Row],[85]]</f>
        <v>1.8575614584974997E-7</v>
      </c>
      <c r="CJ126" s="10">
        <f>3/24000000*OO[[#This Row],[144 (06JUL1985 21:00:00)-Water Temperature (C)]]*OO[[#This Row],[86]]</f>
        <v>1.8596687594539998E-7</v>
      </c>
      <c r="CK126" s="10">
        <f>3/24000000*OO[[#This Row],[145 (07JUL1985 00:00:00)-Water Temperature (C)]]*OO[[#This Row],[87]]</f>
        <v>1.7594319148478746E-7</v>
      </c>
      <c r="CL126" s="10">
        <f>3/24000000*OO[[#This Row],[146 (07JUL1985 03:00:00)-Water Temperature (C)]]*OO[[#This Row],[88]]</f>
        <v>1.6552707148938749E-7</v>
      </c>
      <c r="CM126" s="10">
        <f>3/24000000*OO[[#This Row],[147 (07JUL1985 06:00:00)-Water Temperature (C)]]*OO[[#This Row],[89]]</f>
        <v>1.5600944023843748E-7</v>
      </c>
      <c r="CN126" s="10">
        <f>3/24000000*OO[[#This Row],[148 (07JUL1985 09:00:00)-Water Temperature (C)]]*OO[[#This Row],[90]]</f>
        <v>1.5615495976496249E-7</v>
      </c>
      <c r="CO126" s="10">
        <f>3/24000000*OO[[#This Row],[149 (07JUL1985 12:00:00)-Water Temperature (C)]]*OO[[#This Row],[91]]</f>
        <v>1.6036766887349998E-7</v>
      </c>
      <c r="CP126" s="10">
        <f>3/24000000*OO[[#This Row],[150 (07JUL1985 15:00:00)-Water Temperature (C)]]*OO[[#This Row],[92]]</f>
        <v>1.642306159235E-7</v>
      </c>
      <c r="CQ126" s="10">
        <f>3/24000000*OO[[#This Row],[151 (07JUL1985 18:00:00)-Water Temperature (C)]]*OO[[#This Row],[93]]</f>
        <v>1.6552409937033748E-7</v>
      </c>
      <c r="CR126" s="10">
        <f>3/24000000*OO[[#This Row],[152 (07JUL1985 21:00:00)-Water Temperature (C)]]*OO[[#This Row],[94]]</f>
        <v>1.5682589185308747E-7</v>
      </c>
      <c r="CS126" s="10">
        <f>3/24000000*OO[[#This Row],[153 (08JUL1985 00:00:00)-Water Temperature (C)]]*OO[[#This Row],[95]]</f>
        <v>1.4260076446499998E-7</v>
      </c>
      <c r="CT126" s="10">
        <f>3/24000000*OO[[#This Row],[154 (08JUL1985 03:00:00)-Water Temperature (C)]]*OO[[#This Row],[96]]</f>
        <v>1.2918084472144998E-7</v>
      </c>
      <c r="CU126" s="10">
        <f>3/24000000*OO[[#This Row],[155 (08JUL1985 06:00:00)-Water Temperature (C)]]*OO[[#This Row],[97]]</f>
        <v>1.1793889338141248E-7</v>
      </c>
      <c r="CV126" s="10">
        <f>3/24000000*OO[[#This Row],[156 (08JUL1985 09:00:00)-Water Temperature (C)]]*OO[[#This Row],[98]]</f>
        <v>1.09904016298725E-7</v>
      </c>
      <c r="CW126" s="10">
        <f>3/24000000*OO[[#This Row],[157 (08JUL1985 12:00:00)-Water Temperature (C)]]*OO[[#This Row],[99]]</f>
        <v>1.0836451096929998E-7</v>
      </c>
    </row>
    <row r="127" spans="1:101" x14ac:dyDescent="0.35">
      <c r="A127" t="s">
        <v>132</v>
      </c>
      <c r="B127">
        <v>931.84370000000001</v>
      </c>
      <c r="C127" s="10">
        <f>3/24*OO[[#This Row],[59 (26JUN1985 06:00:00)-Water Temperature (C)]]*OO[[#This Row],[1]]/SUM(OO[1])</f>
        <v>0</v>
      </c>
      <c r="D127" s="10">
        <f>3/24*OO[[#This Row],[60 (26JUN1985 09:00:00)-Water Temperature (C)]]*OO[[#This Row],[2]]/SUM(OO[2])</f>
        <v>0</v>
      </c>
      <c r="E127" s="10">
        <f>3/24*OO[[#This Row],[61 (26JUN1985 12:00:00)-Water Temperature (C)]]*OO[[#This Row],[3]]/SUM(OO[3])</f>
        <v>1.8727152584949871E-41</v>
      </c>
      <c r="F127" s="10">
        <f>3/24*OO[[#This Row],[62 (26JUN1985 15:00:00)-Water Temperature (C)]]*OO[[#This Row],[4]]/SUM(OO[4])</f>
        <v>1.7539514280166217E-29</v>
      </c>
      <c r="G127" s="10">
        <f>3/24*OO[[#This Row],[63 (26JUN1985 18:00:00)-Water Temperature (C)]]*OO[[#This Row],[5]]/SUM(OO[5])</f>
        <v>1.7149249252689739E-18</v>
      </c>
      <c r="H127" s="10">
        <f>3/24*OO[[#This Row],[64 (26JUN1985 21:00:00)-Water Temperature (C)]]*OO[[#This Row],[6]]/SUM(OO[6])</f>
        <v>4.8762424628025279E-9</v>
      </c>
      <c r="I127" s="10">
        <f>3/24*OO[[#This Row],[65 (27JUN1985 00:00:00)-Water Temperature (C)]]*OO[[#This Row],[7]]/SUM(OO[7])</f>
        <v>1.8144178606976774E-5</v>
      </c>
      <c r="J127" s="10">
        <f>3/24*OO[[#This Row],[66 (27JUN1985 03:00:00)-Water Temperature (C)]]*OO[[#This Row],[8]]/SUM(OO[8])</f>
        <v>1.4475118625186837E-3</v>
      </c>
      <c r="K127" s="10">
        <f>3/24*OO[[#This Row],[67 (27JUN1985 06:00:00)-Water Temperature (C)]]*OO[[#This Row],[9]]/SUM(OO[9])</f>
        <v>1.494415527706601E-2</v>
      </c>
      <c r="L127" s="10">
        <f>3/24*OO[[#This Row],[68 (27JUN1985 09:00:00)-Water Temperature (C)]]*OO[[#This Row],[10]]/SUM(OO[10])</f>
        <v>4.0802939168367885E-2</v>
      </c>
      <c r="M127" s="10">
        <f>3/24*OO[[#This Row],[69 (27JUN1985 12:00:00)-Water Temperature (C)]]*OO[[#This Row],[11]]/SUM(OO[11])</f>
        <v>4.5341041188572649E-2</v>
      </c>
      <c r="N127" s="10">
        <f>3/24*OO[[#This Row],[70 (27JUN1985 15:00:00)-Water Temperature (C)]]*OO[[#This Row],[12]]/SUM(OO[12])</f>
        <v>2.4722486161586388E-2</v>
      </c>
      <c r="O127" s="10">
        <f>3/24*OO[[#This Row],[71 (27JUN1985 18:00:00)-Water Temperature (C)]]*OO[[#This Row],[13]]/SUM(OO[13])</f>
        <v>8.1619945684553233E-3</v>
      </c>
      <c r="P127" s="10">
        <f>3/24*OO[[#This Row],[72 (27JUN1985 21:00:00)-Water Temperature (C)]]*OO[[#This Row],[14]]/SUM(OO[14])</f>
        <v>1.9083881029666983E-3</v>
      </c>
      <c r="Q127" s="10">
        <f>3/24*OO[[#This Row],[73 (28JUN1985 00:00:00)-Water Temperature (C)]]*OO[[#This Row],[15]]/SUM(OO[15])</f>
        <v>3.6608498961877292E-4</v>
      </c>
      <c r="R127" s="10">
        <f>3/24*OO[[#This Row],[74 (28JUN1985 03:00:00)-Water Temperature (C)]]*OO[[#This Row],[16]]/SUM(OO[16])</f>
        <v>8.2452465184024631E-5</v>
      </c>
      <c r="S127" s="10">
        <f>3/24*OO[[#This Row],[75 (28JUN1985 06:00:00)-Water Temperature (C)]]*OO[[#This Row],[17]]/SUM(OO[17])</f>
        <v>3.5233557259824317E-5</v>
      </c>
      <c r="T127" s="10">
        <f>3/24*OO[[#This Row],[76 (28JUN1985 09:00:00)-Water Temperature (C)]]*OO[[#This Row],[18]]/SUM(OO[18])</f>
        <v>2.7051897220201305E-5</v>
      </c>
      <c r="U127" s="10">
        <f>3/24*OO[[#This Row],[77 (28JUN1985 12:00:00)-Water Temperature (C)]]*OO[[#This Row],[19]]/SUM(OO[19])</f>
        <v>2.7038953832853651E-5</v>
      </c>
      <c r="V127" s="10">
        <f>3/24000000*OO[[#This Row],[78 (28JUN1985 15:00:00)-Water Temperature (C)]]*OO[[#This Row],[20]]</f>
        <v>2.9931917753099999E-5</v>
      </c>
      <c r="W127" s="10">
        <f>3/24000000*OO[[#This Row],[79 (28JUN1985 18:00:00)-Water Temperature (C)]]*OO[[#This Row],[21]]</f>
        <v>3.2820627970499996E-5</v>
      </c>
      <c r="X127" s="10">
        <f>3/24000000*OO[[#This Row],[80 (28JUN1985 21:00:00)-Water Temperature (C)]]*OO[[#This Row],[22]]</f>
        <v>3.28783205574E-5</v>
      </c>
      <c r="Y127" s="10">
        <f>3/24000000*OO[[#This Row],[81 (29JUN1985 00:00:00)-Water Temperature (C)]]*OO[[#This Row],[23]]</f>
        <v>3.0457913367600001E-5</v>
      </c>
      <c r="Z127" s="10">
        <f>3/24000000*OO[[#This Row],[82 (29JUN1985 03:00:00)-Water Temperature (C)]]*OO[[#This Row],[24]]</f>
        <v>2.6977380027124999E-5</v>
      </c>
      <c r="AA127" s="10">
        <f>3/24000000*OO[[#This Row],[83 (29JUN1985 06:00:00)-Water Temperature (C)]]*OO[[#This Row],[25]]</f>
        <v>2.3603072192875E-5</v>
      </c>
      <c r="AB127" s="10">
        <f>3/24000000*OO[[#This Row],[84 (29JUN1985 09:00:00)-Water Temperature (C)]]*OO[[#This Row],[26]]</f>
        <v>2.17468566287E-5</v>
      </c>
      <c r="AC127" s="10">
        <f>3/24000000*OO[[#This Row],[85 (29JUN1985 12:00:00)-Water Temperature (C)]]*OO[[#This Row],[27]]</f>
        <v>2.0731853962612499E-5</v>
      </c>
      <c r="AD127" s="10">
        <f>3/24000000*OO[[#This Row],[86 (29JUN1985 15:00:00)-Water Temperature (C)]]*OO[[#This Row],[28]]</f>
        <v>1.9189723329741253E-5</v>
      </c>
      <c r="AE127" s="10">
        <f>3/24000000*OO[[#This Row],[88 (29JUN1985 21:00:00)-Water Temperature (C)]]*OO[[#This Row],[30]]</f>
        <v>1.4441048346367499E-5</v>
      </c>
      <c r="AF127" s="10">
        <f>3/24000000*OO[[#This Row],[88 (29JUN1985 21:00:00)-Water Temperature (C)]]*OO[[#This Row],[30]]</f>
        <v>1.4441048346367499E-5</v>
      </c>
      <c r="AG127" s="10">
        <f>3/24000000*OO[[#This Row],[89 (30JUN1985 00:00:00)-Water Temperature (C)]]*OO[[#This Row],[31]]</f>
        <v>1.1765558124031249E-5</v>
      </c>
      <c r="AH127" s="10">
        <f>3/24000000*OO[[#This Row],[90 (30JUN1985 03:00:00)-Water Temperature (C)]]*OO[[#This Row],[32]]</f>
        <v>9.5453980349037507E-6</v>
      </c>
      <c r="AI127" s="10">
        <f>3/24000000*OO[[#This Row],[91 (30JUN1985 06:00:00)-Water Temperature (C)]]*OO[[#This Row],[33]]</f>
        <v>7.8479051411149997E-6</v>
      </c>
      <c r="AJ127" s="10">
        <f>3/24000000*OO[[#This Row],[92 (30JUN1985 09:00:00)-Water Temperature (C)]]*OO[[#This Row],[34]]</f>
        <v>6.792601721302499E-6</v>
      </c>
      <c r="AK127" s="10">
        <f>3/24000000*OO[[#This Row],[93 (30JUN1985 12:00:00)-Water Temperature (C)]]*OO[[#This Row],[35]]</f>
        <v>6.1599419780424996E-6</v>
      </c>
      <c r="AL127" s="10">
        <f>3/24000000*OO[[#This Row],[94 (30JUN1985 15:00:00)-Water Temperature (C)]]*OO[[#This Row],[36]]</f>
        <v>5.6174810444324987E-6</v>
      </c>
      <c r="AM127" s="10">
        <f>3/24000000*OO[[#This Row],[95 (30JUN1985 18:00:00)-Water Temperature (C)]]*OO[[#This Row],[37]]</f>
        <v>4.8597456307374997E-6</v>
      </c>
      <c r="AN127" s="10">
        <f>3/24000000*OO[[#This Row],[96 (30JUN1985 21:00:00)-Water Temperature (C)]]*OO[[#This Row],[38]]</f>
        <v>3.7986104158474994E-6</v>
      </c>
      <c r="AO127" s="10">
        <f>3/24000000*OO[[#This Row],[97 (01JUL1985 00:00:00)-Water Temperature (C)]]*OO[[#This Row],[39]]</f>
        <v>2.74342192149375E-6</v>
      </c>
      <c r="AP127" s="10">
        <f>3/24000000*OO[[#This Row],[98 (01JUL1985 03:00:00)-Water Temperature (C)]]*OO[[#This Row],[40]]</f>
        <v>1.9329831241654998E-6</v>
      </c>
      <c r="AQ127" s="10">
        <f>3/24000000*OO[[#This Row],[99 (01JUL1985 06:00:00)-Water Temperature (C)]]*OO[[#This Row],[41]]</f>
        <v>1.4157046776874998E-6</v>
      </c>
      <c r="AR127" s="10">
        <f>3/24000000*OO[[#This Row],[100 (01JUL1985 09:00:00)-Water Temperature (C)]]*OO[[#This Row],[42]]</f>
        <v>1.1835794234197501E-6</v>
      </c>
      <c r="AS127" s="10">
        <f>3/24000000*OO[[#This Row],[101 (01JUL1985 12:00:00)-Water Temperature (C)]]*OO[[#This Row],[43]]</f>
        <v>1.0627847286195001E-6</v>
      </c>
      <c r="AT127" s="10">
        <f>3/24000000*OO[[#This Row],[102 (01JUL1985 15:00:00)-Water Temperature (C)]]*OO[[#This Row],[44]]</f>
        <v>9.9055541185424991E-7</v>
      </c>
      <c r="AU127" s="10">
        <f>3/24000000*OO[[#This Row],[103 (01JUL1985 18:00:00)-Water Temperature (C)]]*OO[[#This Row],[45]]</f>
        <v>9.1932418369799992E-7</v>
      </c>
      <c r="AV127" s="10">
        <f>3/24000000*OO[[#This Row],[104 (01JUL1985 21:00:00)-Water Temperature (C)]]*OO[[#This Row],[46]]</f>
        <v>8.2907729698749986E-7</v>
      </c>
      <c r="AW127" s="10">
        <f>3/24000000*OO[[#This Row],[105 (02JUL1985 00:00:00)-Water Temperature (C)]]*OO[[#This Row],[47]]</f>
        <v>7.2918094392000013E-7</v>
      </c>
      <c r="AX127" s="10">
        <f>3/24000000*OO[[#This Row],[106 (02JUL1985 03:00:00)-Water Temperature (C)]]*OO[[#This Row],[48]]</f>
        <v>6.4408475889912493E-7</v>
      </c>
      <c r="AY127" s="10">
        <f>3/24000000*OO[[#This Row],[107 (02JUL1985 06:00:00)-Water Temperature (C)]]*OO[[#This Row],[49]]</f>
        <v>5.83851041708E-7</v>
      </c>
      <c r="AZ127" s="10">
        <f>3/24000000*OO[[#This Row],[108 (02JUL1985 09:00:00)-Water Temperature (C)]]*OO[[#This Row],[50]]</f>
        <v>5.726120721335E-7</v>
      </c>
      <c r="BA127" s="10">
        <f>3/24000000*OO[[#This Row],[109 (02JUL1985 12:00:00)-Water Temperature (C)]]*OO[[#This Row],[51]]</f>
        <v>5.7018632330099994E-7</v>
      </c>
      <c r="BB127" s="10">
        <f>3/24000000*OO[[#This Row],[110 (02JUL1985 15:00:00)-Water Temperature (C)]]*OO[[#This Row],[52]]</f>
        <v>5.7484184645249999E-7</v>
      </c>
      <c r="BC127" s="10">
        <f>3/24000000*OO[[#This Row],[111 (02JUL1985 18:00:00)-Water Temperature (C)]]*OO[[#This Row],[53]]</f>
        <v>5.8750195326599998E-7</v>
      </c>
      <c r="BD127" s="10">
        <f>3/24000000*OO[[#This Row],[112 (02JUL1985 21:00:00)-Water Temperature (C)]]*OO[[#This Row],[54]]</f>
        <v>5.8209619580700002E-7</v>
      </c>
      <c r="BE127" s="10">
        <f>3/24000000*OO[[#This Row],[113 (03JUL1985 00:00:00)-Water Temperature (C)]]*OO[[#This Row],[55]]</f>
        <v>5.4806124027500004E-7</v>
      </c>
      <c r="BF127" s="10">
        <f>3/24000000*OO[[#This Row],[114 (03JUL1985 03:00:00)-Water Temperature (C)]]*OO[[#This Row],[56]]</f>
        <v>5.0709997550624999E-7</v>
      </c>
      <c r="BG127" s="10">
        <f>3/24000000*OO[[#This Row],[115 (03JUL1985 06:00:00)-Water Temperature (C)]]*OO[[#This Row],[57]]</f>
        <v>4.6700605271274993E-7</v>
      </c>
      <c r="BH127" s="10">
        <f>3/24000000*OO[[#This Row],[116 (03JUL1985 09:00:00)-Water Temperature (C)]]*OO[[#This Row],[58]]</f>
        <v>4.5702998011300001E-7</v>
      </c>
      <c r="BI127" s="10">
        <f>3/24000000*OO[[#This Row],[117 (03JUL1985 12:00:00)-Water Temperature (C)]]*OO[[#This Row],[59]]</f>
        <v>4.6558589931249997E-7</v>
      </c>
      <c r="BJ127" s="10">
        <f>3/24000000*OO[[#This Row],[118 (03JUL1985 15:00:00)-Water Temperature (C)]]*OO[[#This Row],[60]]</f>
        <v>4.7703854643749994E-7</v>
      </c>
      <c r="BK127" s="10">
        <f>3/24000000*OO[[#This Row],[119 (03JUL1985 18:00:00)-Water Temperature (C)]]*OO[[#This Row],[61]]</f>
        <v>4.85755962165625E-7</v>
      </c>
      <c r="BL127" s="10">
        <f>3/24000000*OO[[#This Row],[120 (03JUL1985 21:00:00)-Water Temperature (C)]]*OO[[#This Row],[62]]</f>
        <v>4.7099846102662505E-7</v>
      </c>
      <c r="BM127" s="10">
        <f>3/24000000*OO[[#This Row],[121 (04JUL1985 00:00:00)-Water Temperature (C)]]*OO[[#This Row],[63]]</f>
        <v>4.3556783789025001E-7</v>
      </c>
      <c r="BN127" s="10">
        <f>3/24000000*OO[[#This Row],[122 (04JUL1985 03:00:00)-Water Temperature (C)]]*OO[[#This Row],[64]]</f>
        <v>3.9636753903150001E-7</v>
      </c>
      <c r="BO127" s="10">
        <f>3/24000000*OO[[#This Row],[123 (04JUL1985 06:00:00)-Water Temperature (C)]]*OO[[#This Row],[65]]</f>
        <v>3.6152316724499991E-7</v>
      </c>
      <c r="BP127" s="10">
        <f>3/24000000*OO[[#This Row],[124 (04JUL1985 09:00:00)-Water Temperature (C)]]*OO[[#This Row],[66]]</f>
        <v>3.4451400826424997E-7</v>
      </c>
      <c r="BQ127" s="10">
        <f>3/24000000*OO[[#This Row],[125 (04JUL1985 12:00:00)-Water Temperature (C)]]*OO[[#This Row],[67]]</f>
        <v>3.3288984876299996E-7</v>
      </c>
      <c r="BR127" s="10">
        <f>3/24000000*OO[[#This Row],[126 (04JUL1985 15:00:00)-Water Temperature (C)]]*OO[[#This Row],[68]]</f>
        <v>3.2892336965299988E-7</v>
      </c>
      <c r="BS127" s="10">
        <f>3/24000000*OO[[#This Row],[127 (04JUL1985 18:00:00)-Water Temperature (C)]]*OO[[#This Row],[69]]</f>
        <v>3.1960253498175E-7</v>
      </c>
      <c r="BT127" s="10">
        <f>3/24000000*OO[[#This Row],[128 (04JUL1985 21:00:00)-Water Temperature (C)]]*OO[[#This Row],[70]]</f>
        <v>3.0404912962312502E-7</v>
      </c>
      <c r="BU127" s="10">
        <f>3/24000000*OO[[#This Row],[129 (05JUL1985 00:00:00)-Water Temperature (C)]]*OO[[#This Row],[71]]</f>
        <v>2.8477003566599998E-7</v>
      </c>
      <c r="BV127" s="10">
        <f>3/24000000*OO[[#This Row],[130 (05JUL1985 03:00:00)-Water Temperature (C)]]*OO[[#This Row],[72]]</f>
        <v>2.6385111495599997E-7</v>
      </c>
      <c r="BW127" s="10">
        <f>3/24000000*OO[[#This Row],[131 (05JUL1985 06:00:00)-Water Temperature (C)]]*OO[[#This Row],[73]]</f>
        <v>2.4276767729774996E-7</v>
      </c>
      <c r="BX127" s="10">
        <f>3/24000000*OO[[#This Row],[132 (05JUL1985 09:00:00)-Water Temperature (C)]]*OO[[#This Row],[74]]</f>
        <v>2.344141669E-7</v>
      </c>
      <c r="BY127" s="10">
        <f>3/24000000*OO[[#This Row],[133 (05JUL1985 12:00:00)-Water Temperature (C)]]*OO[[#This Row],[75]]</f>
        <v>2.2483311303575E-7</v>
      </c>
      <c r="BZ127" s="10">
        <f>3/24000000*OO[[#This Row],[134 (05JUL1985 15:00:00)-Water Temperature (C)]]*OO[[#This Row],[76]]</f>
        <v>2.1934725365437499E-7</v>
      </c>
      <c r="CA127" s="10">
        <f>3/24000000*OO[[#This Row],[135 (05JUL1985 18:00:00)-Water Temperature (C)]]*OO[[#This Row],[77]]</f>
        <v>2.1626790191299998E-7</v>
      </c>
      <c r="CB127" s="10">
        <f>3/24000000*OO[[#This Row],[136 (05JUL1985 21:00:00)-Water Temperature (C)]]*OO[[#This Row],[78]]</f>
        <v>2.0808797143024997E-7</v>
      </c>
      <c r="CC127" s="10">
        <f>3/24000000*OO[[#This Row],[137 (06JUL1985 00:00:00)-Water Temperature (C)]]*OO[[#This Row],[79]]</f>
        <v>1.9396864475999998E-7</v>
      </c>
      <c r="CD127" s="10">
        <f>3/24000000*OO[[#This Row],[138 (06JUL1985 03:00:00)-Water Temperature (C)]]*OO[[#This Row],[80]]</f>
        <v>1.79984635974075E-7</v>
      </c>
      <c r="CE127" s="10">
        <f>3/24000000*OO[[#This Row],[139 (06JUL1985 06:00:00)-Water Temperature (C)]]*OO[[#This Row],[81]]</f>
        <v>1.6890956124575E-7</v>
      </c>
      <c r="CF127" s="10">
        <f>3/24000000*OO[[#This Row],[140 (06JUL1985 09:00:00)-Water Temperature (C)]]*OO[[#This Row],[82]]</f>
        <v>1.70548086078E-7</v>
      </c>
      <c r="CG127" s="10">
        <f>3/24000000*OO[[#This Row],[141 (06JUL1985 12:00:00)-Water Temperature (C)]]*OO[[#This Row],[83]]</f>
        <v>1.7457505428018748E-7</v>
      </c>
      <c r="CH127" s="10">
        <f>3/24000000*OO[[#This Row],[142 (06JUL1985 15:00:00)-Water Temperature (C)]]*OO[[#This Row],[84]]</f>
        <v>1.8180940691762496E-7</v>
      </c>
      <c r="CI127" s="10">
        <f>3/24000000*OO[[#This Row],[143 (06JUL1985 18:00:00)-Water Temperature (C)]]*OO[[#This Row],[85]]</f>
        <v>1.9161278348712499E-7</v>
      </c>
      <c r="CJ127" s="10">
        <f>3/24000000*OO[[#This Row],[144 (06JUL1985 21:00:00)-Water Temperature (C)]]*OO[[#This Row],[86]]</f>
        <v>1.9214071132303749E-7</v>
      </c>
      <c r="CK127" s="10">
        <f>3/24000000*OO[[#This Row],[145 (07JUL1985 00:00:00)-Water Temperature (C)]]*OO[[#This Row],[87]]</f>
        <v>1.8199379788518748E-7</v>
      </c>
      <c r="CL127" s="10">
        <f>3/24000000*OO[[#This Row],[146 (07JUL1985 03:00:00)-Water Temperature (C)]]*OO[[#This Row],[88]]</f>
        <v>1.7136715440731247E-7</v>
      </c>
      <c r="CM127" s="10">
        <f>3/24000000*OO[[#This Row],[147 (07JUL1985 06:00:00)-Water Temperature (C)]]*OO[[#This Row],[89]]</f>
        <v>1.6168781268902498E-7</v>
      </c>
      <c r="CN127" s="10">
        <f>3/24000000*OO[[#This Row],[148 (07JUL1985 09:00:00)-Water Temperature (C)]]*OO[[#This Row],[90]]</f>
        <v>1.61694698159175E-7</v>
      </c>
      <c r="CO127" s="10">
        <f>3/24000000*OO[[#This Row],[149 (07JUL1985 12:00:00)-Water Temperature (C)]]*OO[[#This Row],[91]]</f>
        <v>1.65784798386075E-7</v>
      </c>
      <c r="CP127" s="10">
        <f>3/24000000*OO[[#This Row],[150 (07JUL1985 15:00:00)-Water Temperature (C)]]*OO[[#This Row],[92]]</f>
        <v>1.6971313235718748E-7</v>
      </c>
      <c r="CQ127" s="10">
        <f>3/24000000*OO[[#This Row],[151 (07JUL1985 18:00:00)-Water Temperature (C)]]*OO[[#This Row],[93]]</f>
        <v>1.7134175195279999E-7</v>
      </c>
      <c r="CR127" s="10">
        <f>3/24000000*OO[[#This Row],[152 (07JUL1985 21:00:00)-Water Temperature (C)]]*OO[[#This Row],[94]]</f>
        <v>1.6281779349692497E-7</v>
      </c>
      <c r="CS127" s="10">
        <f>3/24000000*OO[[#This Row],[153 (08JUL1985 00:00:00)-Water Temperature (C)]]*OO[[#This Row],[95]]</f>
        <v>1.4823285850799998E-7</v>
      </c>
      <c r="CT127" s="10">
        <f>3/24000000*OO[[#This Row],[154 (08JUL1985 03:00:00)-Water Temperature (C)]]*OO[[#This Row],[96]]</f>
        <v>1.3428673192845001E-7</v>
      </c>
      <c r="CU127" s="10">
        <f>3/24000000*OO[[#This Row],[155 (08JUL1985 06:00:00)-Water Temperature (C)]]*OO[[#This Row],[97]]</f>
        <v>1.225790899940625E-7</v>
      </c>
      <c r="CV127" s="10">
        <f>3/24000000*OO[[#This Row],[156 (08JUL1985 09:00:00)-Water Temperature (C)]]*OO[[#This Row],[98]]</f>
        <v>1.1409003868281251E-7</v>
      </c>
      <c r="CW127" s="10">
        <f>3/24000000*OO[[#This Row],[157 (08JUL1985 12:00:00)-Water Temperature (C)]]*OO[[#This Row],[99]]</f>
        <v>1.1221386402459998E-7</v>
      </c>
    </row>
    <row r="128" spans="1:101" x14ac:dyDescent="0.35">
      <c r="A128" t="s">
        <v>133</v>
      </c>
      <c r="B128">
        <v>922.36739999999998</v>
      </c>
      <c r="C128" s="10">
        <f>3/24*OO[[#This Row],[59 (26JUN1985 06:00:00)-Water Temperature (C)]]*OO[[#This Row],[1]]/SUM(OO[1])</f>
        <v>0</v>
      </c>
      <c r="D128" s="10">
        <f>3/24*OO[[#This Row],[60 (26JUN1985 09:00:00)-Water Temperature (C)]]*OO[[#This Row],[2]]/SUM(OO[2])</f>
        <v>0</v>
      </c>
      <c r="E128" s="10">
        <f>3/24*OO[[#This Row],[61 (26JUN1985 12:00:00)-Water Temperature (C)]]*OO[[#This Row],[3]]/SUM(OO[3])</f>
        <v>4.3803753969359009E-42</v>
      </c>
      <c r="F128" s="10">
        <f>3/24*OO[[#This Row],[62 (26JUN1985 15:00:00)-Water Temperature (C)]]*OO[[#This Row],[4]]/SUM(OO[4])</f>
        <v>4.4178764230964638E-30</v>
      </c>
      <c r="G128" s="10">
        <f>3/24*OO[[#This Row],[63 (26JUN1985 18:00:00)-Water Temperature (C)]]*OO[[#This Row],[5]]/SUM(OO[5])</f>
        <v>4.2093939615317739E-19</v>
      </c>
      <c r="H128" s="10">
        <f>3/24*OO[[#This Row],[64 (26JUN1985 21:00:00)-Water Temperature (C)]]*OO[[#This Row],[6]]/SUM(OO[6])</f>
        <v>2.4329102939173953E-9</v>
      </c>
      <c r="I128" s="10">
        <f>3/24*OO[[#This Row],[65 (27JUN1985 00:00:00)-Water Temperature (C)]]*OO[[#This Row],[7]]/SUM(OO[7])</f>
        <v>1.4029940294165856E-5</v>
      </c>
      <c r="J128" s="10">
        <f>3/24*OO[[#This Row],[66 (27JUN1985 03:00:00)-Water Temperature (C)]]*OO[[#This Row],[8]]/SUM(OO[8])</f>
        <v>1.3638907759314309E-3</v>
      </c>
      <c r="K128" s="10">
        <f>3/24*OO[[#This Row],[67 (27JUN1985 06:00:00)-Water Temperature (C)]]*OO[[#This Row],[9]]/SUM(OO[9])</f>
        <v>1.610496967721662E-2</v>
      </c>
      <c r="L128" s="10">
        <f>3/24*OO[[#This Row],[68 (27JUN1985 09:00:00)-Water Temperature (C)]]*OO[[#This Row],[10]]/SUM(OO[10])</f>
        <v>4.8506395589354774E-2</v>
      </c>
      <c r="M128" s="10">
        <f>3/24*OO[[#This Row],[69 (27JUN1985 12:00:00)-Water Temperature (C)]]*OO[[#This Row],[11]]/SUM(OO[11])</f>
        <v>5.8147153654442049E-2</v>
      </c>
      <c r="N128" s="10">
        <f>3/24*OO[[#This Row],[70 (27JUN1985 15:00:00)-Water Temperature (C)]]*OO[[#This Row],[12]]/SUM(OO[12])</f>
        <v>3.3587908636870806E-2</v>
      </c>
      <c r="O128" s="10">
        <f>3/24*OO[[#This Row],[71 (27JUN1985 18:00:00)-Water Temperature (C)]]*OO[[#This Row],[13]]/SUM(OO[13])</f>
        <v>1.1572737133631373E-2</v>
      </c>
      <c r="P128" s="10">
        <f>3/24*OO[[#This Row],[72 (27JUN1985 21:00:00)-Water Temperature (C)]]*OO[[#This Row],[14]]/SUM(OO[14])</f>
        <v>2.7837019636073822E-3</v>
      </c>
      <c r="Q128" s="10">
        <f>3/24*OO[[#This Row],[73 (28JUN1985 00:00:00)-Water Temperature (C)]]*OO[[#This Row],[15]]/SUM(OO[15])</f>
        <v>5.3771780146741506E-4</v>
      </c>
      <c r="R128" s="10">
        <f>3/24*OO[[#This Row],[74 (28JUN1985 03:00:00)-Water Temperature (C)]]*OO[[#This Row],[16]]/SUM(OO[16])</f>
        <v>1.1611027682274647E-4</v>
      </c>
      <c r="S128" s="10">
        <f>3/24*OO[[#This Row],[75 (28JUN1985 06:00:00)-Water Temperature (C)]]*OO[[#This Row],[17]]/SUM(OO[17])</f>
        <v>4.5972637575218125E-5</v>
      </c>
      <c r="T128" s="10">
        <f>3/24*OO[[#This Row],[76 (28JUN1985 09:00:00)-Water Temperature (C)]]*OO[[#This Row],[18]]/SUM(OO[18])</f>
        <v>3.3874127139885718E-5</v>
      </c>
      <c r="U128" s="10">
        <f>3/24*OO[[#This Row],[77 (28JUN1985 12:00:00)-Water Temperature (C)]]*OO[[#This Row],[19]]/SUM(OO[19])</f>
        <v>3.3236774305419354E-5</v>
      </c>
      <c r="V128" s="10">
        <f>3/24000000*OO[[#This Row],[78 (28JUN1985 15:00:00)-Water Temperature (C)]]*OO[[#This Row],[20]]</f>
        <v>3.6465588600000002E-5</v>
      </c>
      <c r="W128" s="10">
        <f>3/24000000*OO[[#This Row],[79 (28JUN1985 18:00:00)-Water Temperature (C)]]*OO[[#This Row],[21]]</f>
        <v>3.9906021473500001E-5</v>
      </c>
      <c r="X128" s="10">
        <f>3/24000000*OO[[#This Row],[80 (28JUN1985 21:00:00)-Water Temperature (C)]]*OO[[#This Row],[22]]</f>
        <v>4.0017883631437497E-5</v>
      </c>
      <c r="Y128" s="10">
        <f>3/24000000*OO[[#This Row],[81 (29JUN1985 00:00:00)-Water Temperature (C)]]*OO[[#This Row],[23]]</f>
        <v>3.7118912199075003E-5</v>
      </c>
      <c r="Z128" s="10">
        <f>3/24000000*OO[[#This Row],[82 (29JUN1985 03:00:00)-Water Temperature (C)]]*OO[[#This Row],[24]]</f>
        <v>3.2852338655849996E-5</v>
      </c>
      <c r="AA128" s="10">
        <f>3/24000000*OO[[#This Row],[83 (29JUN1985 06:00:00)-Water Temperature (C)]]*OO[[#This Row],[25]]</f>
        <v>2.8641628926474999E-5</v>
      </c>
      <c r="AB128" s="10">
        <f>3/24000000*OO[[#This Row],[84 (29JUN1985 09:00:00)-Water Temperature (C)]]*OO[[#This Row],[26]]</f>
        <v>2.6243998503524999E-5</v>
      </c>
      <c r="AC128" s="10">
        <f>3/24000000*OO[[#This Row],[85 (29JUN1985 12:00:00)-Water Temperature (C)]]*OO[[#This Row],[27]]</f>
        <v>2.4907804629050001E-5</v>
      </c>
      <c r="AD128" s="10">
        <f>3/24000000*OO[[#This Row],[86 (29JUN1985 15:00:00)-Water Temperature (C)]]*OO[[#This Row],[28]]</f>
        <v>2.2989320909950001E-5</v>
      </c>
      <c r="AE128" s="10">
        <f>3/24000000*OO[[#This Row],[88 (29JUN1985 21:00:00)-Water Temperature (C)]]*OO[[#This Row],[30]]</f>
        <v>1.7237420792148746E-5</v>
      </c>
      <c r="AF128" s="10">
        <f>3/24000000*OO[[#This Row],[88 (29JUN1985 21:00:00)-Water Temperature (C)]]*OO[[#This Row],[30]]</f>
        <v>1.7237420792148746E-5</v>
      </c>
      <c r="AG128" s="10">
        <f>3/24000000*OO[[#This Row],[89 (30JUN1985 00:00:00)-Water Temperature (C)]]*OO[[#This Row],[31]]</f>
        <v>1.4001379179304998E-5</v>
      </c>
      <c r="AH128" s="10">
        <f>3/24000000*OO[[#This Row],[90 (30JUN1985 03:00:00)-Water Temperature (C)]]*OO[[#This Row],[32]]</f>
        <v>1.1315752196969998E-5</v>
      </c>
      <c r="AI128" s="10">
        <f>3/24000000*OO[[#This Row],[91 (30JUN1985 06:00:00)-Water Temperature (C)]]*OO[[#This Row],[33]]</f>
        <v>9.2652432355449988E-6</v>
      </c>
      <c r="AJ128" s="10">
        <f>3/24000000*OO[[#This Row],[92 (30JUN1985 09:00:00)-Water Temperature (C)]]*OO[[#This Row],[34]]</f>
        <v>7.9880356965900003E-6</v>
      </c>
      <c r="AK128" s="10">
        <f>3/24000000*OO[[#This Row],[93 (30JUN1985 12:00:00)-Water Temperature (C)]]*OO[[#This Row],[35]]</f>
        <v>7.2247234658100002E-6</v>
      </c>
      <c r="AL128" s="10">
        <f>3/24000000*OO[[#This Row],[94 (30JUN1985 15:00:00)-Water Temperature (C)]]*OO[[#This Row],[36]]</f>
        <v>6.589731029775E-6</v>
      </c>
      <c r="AM128" s="10">
        <f>3/24000000*OO[[#This Row],[95 (30JUN1985 18:00:00)-Water Temperature (C)]]*OO[[#This Row],[37]]</f>
        <v>5.7209521102387499E-6</v>
      </c>
      <c r="AN128" s="10">
        <f>3/24000000*OO[[#This Row],[96 (30JUN1985 21:00:00)-Water Temperature (C)]]*OO[[#This Row],[38]]</f>
        <v>4.4961795310374996E-6</v>
      </c>
      <c r="AO128" s="10">
        <f>3/24000000*OO[[#This Row],[97 (01JUL1985 00:00:00)-Water Temperature (C)]]*OO[[#This Row],[39]]</f>
        <v>3.2605271171550002E-6</v>
      </c>
      <c r="AP128" s="10">
        <f>3/24000000*OO[[#This Row],[98 (01JUL1985 03:00:00)-Water Temperature (C)]]*OO[[#This Row],[40]]</f>
        <v>2.2965732902024998E-6</v>
      </c>
      <c r="AQ128" s="10">
        <f>3/24000000*OO[[#This Row],[99 (01JUL1985 06:00:00)-Water Temperature (C)]]*OO[[#This Row],[41]]</f>
        <v>1.6753237565382499E-6</v>
      </c>
      <c r="AR128" s="10">
        <f>3/24000000*OO[[#This Row],[100 (01JUL1985 09:00:00)-Water Temperature (C)]]*OO[[#This Row],[42]]</f>
        <v>1.3911191161919999E-6</v>
      </c>
      <c r="AS128" s="10">
        <f>3/24000000*OO[[#This Row],[101 (01JUL1985 12:00:00)-Water Temperature (C)]]*OO[[#This Row],[43]]</f>
        <v>1.240881162312125E-6</v>
      </c>
      <c r="AT128" s="10">
        <f>3/24000000*OO[[#This Row],[102 (01JUL1985 15:00:00)-Water Temperature (C)]]*OO[[#This Row],[44]]</f>
        <v>1.1521033467037499E-6</v>
      </c>
      <c r="AU128" s="10">
        <f>3/24000000*OO[[#This Row],[103 (01JUL1985 18:00:00)-Water Temperature (C)]]*OO[[#This Row],[45]]</f>
        <v>1.0684709442399999E-6</v>
      </c>
      <c r="AV128" s="10">
        <f>3/24000000*OO[[#This Row],[104 (01JUL1985 21:00:00)-Water Temperature (C)]]*OO[[#This Row],[46]]</f>
        <v>9.6460407535274995E-7</v>
      </c>
      <c r="AW128" s="10">
        <f>3/24000000*OO[[#This Row],[105 (02JUL1985 00:00:00)-Water Temperature (C)]]*OO[[#This Row],[47]]</f>
        <v>8.4865971554212491E-7</v>
      </c>
      <c r="AX128" s="10">
        <f>3/24000000*OO[[#This Row],[106 (02JUL1985 03:00:00)-Water Temperature (C)]]*OO[[#This Row],[48]]</f>
        <v>7.4895871193599998E-7</v>
      </c>
      <c r="AY128" s="10">
        <f>3/24000000*OO[[#This Row],[107 (02JUL1985 06:00:00)-Water Temperature (C)]]*OO[[#This Row],[49]]</f>
        <v>6.7880409819075003E-7</v>
      </c>
      <c r="AZ128" s="10">
        <f>3/24000000*OO[[#This Row],[108 (02JUL1985 09:00:00)-Water Temperature (C)]]*OO[[#This Row],[50]]</f>
        <v>6.6544739210937491E-7</v>
      </c>
      <c r="BA128" s="10">
        <f>3/24000000*OO[[#This Row],[109 (02JUL1985 12:00:00)-Water Temperature (C)]]*OO[[#This Row],[51]]</f>
        <v>6.6164856806099986E-7</v>
      </c>
      <c r="BB128" s="10">
        <f>3/24000000*OO[[#This Row],[110 (02JUL1985 15:00:00)-Water Temperature (C)]]*OO[[#This Row],[52]]</f>
        <v>6.6551580563999996E-7</v>
      </c>
      <c r="BC128" s="10">
        <f>3/24000000*OO[[#This Row],[111 (02JUL1985 18:00:00)-Water Temperature (C)]]*OO[[#This Row],[53]]</f>
        <v>6.791298589725E-7</v>
      </c>
      <c r="BD128" s="10">
        <f>3/24000000*OO[[#This Row],[112 (02JUL1985 21:00:00)-Water Temperature (C)]]*OO[[#This Row],[54]]</f>
        <v>6.7306984179374995E-7</v>
      </c>
      <c r="BE128" s="10">
        <f>3/24000000*OO[[#This Row],[113 (03JUL1985 00:00:00)-Water Temperature (C)]]*OO[[#This Row],[55]]</f>
        <v>6.3463638348750005E-7</v>
      </c>
      <c r="BF128" s="10">
        <f>3/24000000*OO[[#This Row],[114 (03JUL1985 03:00:00)-Water Temperature (C)]]*OO[[#This Row],[56]]</f>
        <v>5.8797434188749985E-7</v>
      </c>
      <c r="BG128" s="10">
        <f>3/24000000*OO[[#This Row],[115 (03JUL1985 06:00:00)-Water Temperature (C)]]*OO[[#This Row],[57]]</f>
        <v>5.4222838371325004E-7</v>
      </c>
      <c r="BH128" s="10">
        <f>3/24000000*OO[[#This Row],[116 (03JUL1985 09:00:00)-Water Temperature (C)]]*OO[[#This Row],[58]]</f>
        <v>5.3065933255237499E-7</v>
      </c>
      <c r="BI128" s="10">
        <f>3/24000000*OO[[#This Row],[117 (03JUL1985 12:00:00)-Water Temperature (C)]]*OO[[#This Row],[59]]</f>
        <v>5.3972962346400008E-7</v>
      </c>
      <c r="BJ128" s="10">
        <f>3/24000000*OO[[#This Row],[118 (03JUL1985 15:00:00)-Water Temperature (C)]]*OO[[#This Row],[60]]</f>
        <v>5.5227181576500006E-7</v>
      </c>
      <c r="BK128" s="10">
        <f>3/24000000*OO[[#This Row],[119 (03JUL1985 18:00:00)-Water Temperature (C)]]*OO[[#This Row],[61]]</f>
        <v>5.6217758693599989E-7</v>
      </c>
      <c r="BL128" s="10">
        <f>3/24000000*OO[[#This Row],[120 (03JUL1985 21:00:00)-Water Temperature (C)]]*OO[[#This Row],[62]]</f>
        <v>5.4555359908799999E-7</v>
      </c>
      <c r="BM128" s="10">
        <f>3/24000000*OO[[#This Row],[121 (04JUL1985 00:00:00)-Water Temperature (C)]]*OO[[#This Row],[63]]</f>
        <v>5.0552104611437494E-7</v>
      </c>
      <c r="BN128" s="10">
        <f>3/24000000*OO[[#This Row],[122 (04JUL1985 03:00:00)-Water Temperature (C)]]*OO[[#This Row],[64]]</f>
        <v>4.6051758064050001E-7</v>
      </c>
      <c r="BO128" s="10">
        <f>3/24000000*OO[[#This Row],[123 (04JUL1985 06:00:00)-Water Temperature (C)]]*OO[[#This Row],[65]]</f>
        <v>4.2021850401299996E-7</v>
      </c>
      <c r="BP128" s="10">
        <f>3/24000000*OO[[#This Row],[124 (04JUL1985 09:00:00)-Water Temperature (C)]]*OO[[#This Row],[66]]</f>
        <v>4.0018807565049996E-7</v>
      </c>
      <c r="BQ128" s="10">
        <f>3/24000000*OO[[#This Row],[125 (04JUL1985 12:00:00)-Water Temperature (C)]]*OO[[#This Row],[67]]</f>
        <v>3.85883467888E-7</v>
      </c>
      <c r="BR128" s="10">
        <f>3/24000000*OO[[#This Row],[126 (04JUL1985 15:00:00)-Water Temperature (C)]]*OO[[#This Row],[68]]</f>
        <v>3.8085916563E-7</v>
      </c>
      <c r="BS128" s="10">
        <f>3/24000000*OO[[#This Row],[127 (04JUL1985 18:00:00)-Water Temperature (C)]]*OO[[#This Row],[69]]</f>
        <v>3.697840671799999E-7</v>
      </c>
      <c r="BT128" s="10">
        <f>3/24000000*OO[[#This Row],[128 (04JUL1985 21:00:00)-Water Temperature (C)]]*OO[[#This Row],[70]]</f>
        <v>3.5202165830287503E-7</v>
      </c>
      <c r="BU128" s="10">
        <f>3/24000000*OO[[#This Row],[129 (05JUL1985 00:00:00)-Water Temperature (C)]]*OO[[#This Row],[71]]</f>
        <v>3.3010410271274998E-7</v>
      </c>
      <c r="BV128" s="10">
        <f>3/24000000*OO[[#This Row],[130 (05JUL1985 03:00:00)-Water Temperature (C)]]*OO[[#This Row],[72]]</f>
        <v>3.0619539695074996E-7</v>
      </c>
      <c r="BW128" s="10">
        <f>3/24000000*OO[[#This Row],[131 (05JUL1985 06:00:00)-Water Temperature (C)]]*OO[[#This Row],[73]]</f>
        <v>2.8196359022812505E-7</v>
      </c>
      <c r="BX128" s="10">
        <f>3/24000000*OO[[#This Row],[132 (05JUL1985 09:00:00)-Water Temperature (C)]]*OO[[#This Row],[74]]</f>
        <v>2.7235051824649998E-7</v>
      </c>
      <c r="BY128" s="10">
        <f>3/24000000*OO[[#This Row],[133 (05JUL1985 12:00:00)-Water Temperature (C)]]*OO[[#This Row],[75]]</f>
        <v>2.6096431400099998E-7</v>
      </c>
      <c r="BZ128" s="10">
        <f>3/24000000*OO[[#This Row],[134 (05JUL1985 15:00:00)-Water Temperature (C)]]*OO[[#This Row],[76]]</f>
        <v>2.5430793469224999E-7</v>
      </c>
      <c r="CA128" s="10">
        <f>3/24000000*OO[[#This Row],[135 (05JUL1985 18:00:00)-Water Temperature (C)]]*OO[[#This Row],[77]]</f>
        <v>2.5051969338312496E-7</v>
      </c>
      <c r="CB128" s="10">
        <f>3/24000000*OO[[#This Row],[136 (05JUL1985 21:00:00)-Water Temperature (C)]]*OO[[#This Row],[78]]</f>
        <v>2.40998157220125E-7</v>
      </c>
      <c r="CC128" s="10">
        <f>3/24000000*OO[[#This Row],[137 (06JUL1985 00:00:00)-Water Temperature (C)]]*OO[[#This Row],[79]]</f>
        <v>2.2473368579999999E-7</v>
      </c>
      <c r="CD128" s="10">
        <f>3/24000000*OO[[#This Row],[138 (06JUL1985 03:00:00)-Water Temperature (C)]]*OO[[#This Row],[80]]</f>
        <v>2.0856768855625E-7</v>
      </c>
      <c r="CE128" s="10">
        <f>3/24000000*OO[[#This Row],[139 (06JUL1985 06:00:00)-Water Temperature (C)]]*OO[[#This Row],[81]]</f>
        <v>1.9603119561850003E-7</v>
      </c>
      <c r="CF128" s="10">
        <f>3/24000000*OO[[#This Row],[140 (06JUL1985 09:00:00)-Water Temperature (C)]]*OO[[#This Row],[82]]</f>
        <v>1.9783952995625E-7</v>
      </c>
      <c r="CG128" s="10">
        <f>3/24000000*OO[[#This Row],[141 (06JUL1985 12:00:00)-Water Temperature (C)]]*OO[[#This Row],[83]]</f>
        <v>2.0200371558400001E-7</v>
      </c>
      <c r="CH128" s="10">
        <f>3/24000000*OO[[#This Row],[142 (06JUL1985 15:00:00)-Water Temperature (C)]]*OO[[#This Row],[84]]</f>
        <v>2.1001898137170001E-7</v>
      </c>
      <c r="CI128" s="10">
        <f>3/24000000*OO[[#This Row],[143 (06JUL1985 18:00:00)-Water Temperature (C)]]*OO[[#This Row],[85]]</f>
        <v>2.2115391310260001E-7</v>
      </c>
      <c r="CJ128" s="10">
        <f>3/24000000*OO[[#This Row],[144 (06JUL1985 21:00:00)-Water Temperature (C)]]*OO[[#This Row],[86]]</f>
        <v>2.2177636873674994E-7</v>
      </c>
      <c r="CK128" s="10">
        <f>3/24000000*OO[[#This Row],[145 (07JUL1985 00:00:00)-Water Temperature (C)]]*OO[[#This Row],[87]]</f>
        <v>2.1024396430618747E-7</v>
      </c>
      <c r="CL128" s="10">
        <f>3/24000000*OO[[#This Row],[146 (07JUL1985 03:00:00)-Water Temperature (C)]]*OO[[#This Row],[88]]</f>
        <v>1.9805696293109999E-7</v>
      </c>
      <c r="CM128" s="10">
        <f>3/24000000*OO[[#This Row],[147 (07JUL1985 06:00:00)-Water Temperature (C)]]*OO[[#This Row],[89]]</f>
        <v>1.8718202503268748E-7</v>
      </c>
      <c r="CN128" s="10">
        <f>3/24000000*OO[[#This Row],[148 (07JUL1985 09:00:00)-Water Temperature (C)]]*OO[[#This Row],[90]]</f>
        <v>1.8713193335600001E-7</v>
      </c>
      <c r="CO128" s="10">
        <f>3/24000000*OO[[#This Row],[149 (07JUL1985 12:00:00)-Water Temperature (C)]]*OO[[#This Row],[91]]</f>
        <v>1.9150434385307498E-7</v>
      </c>
      <c r="CP128" s="10">
        <f>3/24000000*OO[[#This Row],[150 (07JUL1985 15:00:00)-Water Temperature (C)]]*OO[[#This Row],[92]]</f>
        <v>1.9601829753255002E-7</v>
      </c>
      <c r="CQ128" s="10">
        <f>3/24000000*OO[[#This Row],[151 (07JUL1985 18:00:00)-Water Temperature (C)]]*OO[[#This Row],[93]]</f>
        <v>1.9807257617629996E-7</v>
      </c>
      <c r="CR128" s="10">
        <f>3/24000000*OO[[#This Row],[152 (07JUL1985 21:00:00)-Water Temperature (C)]]*OO[[#This Row],[94]]</f>
        <v>1.8855682647090004E-7</v>
      </c>
      <c r="CS128" s="10">
        <f>3/24000000*OO[[#This Row],[153 (08JUL1985 00:00:00)-Water Temperature (C)]]*OO[[#This Row],[95]]</f>
        <v>1.7187557551304999E-7</v>
      </c>
      <c r="CT128" s="10">
        <f>3/24000000*OO[[#This Row],[154 (08JUL1985 03:00:00)-Water Temperature (C)]]*OO[[#This Row],[96]]</f>
        <v>1.5569794306896249E-7</v>
      </c>
      <c r="CU128" s="10">
        <f>3/24000000*OO[[#This Row],[155 (08JUL1985 06:00:00)-Water Temperature (C)]]*OO[[#This Row],[97]]</f>
        <v>1.4208976013842504E-7</v>
      </c>
      <c r="CV128" s="10">
        <f>3/24000000*OO[[#This Row],[156 (08JUL1985 09:00:00)-Water Temperature (C)]]*OO[[#This Row],[98]]</f>
        <v>1.32143933492E-7</v>
      </c>
      <c r="CW128" s="10">
        <f>3/24000000*OO[[#This Row],[157 (08JUL1985 12:00:00)-Water Temperature (C)]]*OO[[#This Row],[99]]</f>
        <v>1.2965158900369999E-7</v>
      </c>
    </row>
    <row r="129" spans="1:101" x14ac:dyDescent="0.35">
      <c r="A129" t="s">
        <v>134</v>
      </c>
      <c r="B129">
        <v>891.01570000000004</v>
      </c>
      <c r="C129" s="10">
        <f>3/24*OO[[#This Row],[59 (26JUN1985 06:00:00)-Water Temperature (C)]]*OO[[#This Row],[1]]/SUM(OO[1])</f>
        <v>0</v>
      </c>
      <c r="D129" s="10">
        <f>3/24*OO[[#This Row],[60 (26JUN1985 09:00:00)-Water Temperature (C)]]*OO[[#This Row],[2]]/SUM(OO[2])</f>
        <v>0</v>
      </c>
      <c r="E129" s="10">
        <f>3/24*OO[[#This Row],[61 (26JUN1985 12:00:00)-Water Temperature (C)]]*OO[[#This Row],[3]]/SUM(OO[3])</f>
        <v>5.2035432114603803E-43</v>
      </c>
      <c r="F129" s="10">
        <f>3/24*OO[[#This Row],[62 (26JUN1985 15:00:00)-Water Temperature (C)]]*OO[[#This Row],[4]]/SUM(OO[4])</f>
        <v>6.2742879069655377E-31</v>
      </c>
      <c r="G129" s="10">
        <f>3/24*OO[[#This Row],[63 (26JUN1985 18:00:00)-Water Temperature (C)]]*OO[[#This Row],[5]]/SUM(OO[5])</f>
        <v>6.3608977636771822E-20</v>
      </c>
      <c r="H129" s="10">
        <f>3/24*OO[[#This Row],[64 (26JUN1985 21:00:00)-Water Temperature (C)]]*OO[[#This Row],[6]]/SUM(OO[6])</f>
        <v>8.1147896055661034E-10</v>
      </c>
      <c r="I129" s="10">
        <f>3/24*OO[[#This Row],[65 (27JUN1985 00:00:00)-Water Temperature (C)]]*OO[[#This Row],[7]]/SUM(OO[7])</f>
        <v>7.7928794868273452E-6</v>
      </c>
      <c r="J129" s="10">
        <f>3/24*OO[[#This Row],[66 (27JUN1985 03:00:00)-Water Temperature (C)]]*OO[[#This Row],[8]]/SUM(OO[8])</f>
        <v>9.3009125933144279E-4</v>
      </c>
      <c r="K129" s="10">
        <f>3/24*OO[[#This Row],[67 (27JUN1985 06:00:00)-Water Temperature (C)]]*OO[[#This Row],[9]]/SUM(OO[9])</f>
        <v>1.2585766437028755E-2</v>
      </c>
      <c r="L129" s="10">
        <f>3/24*OO[[#This Row],[68 (27JUN1985 09:00:00)-Water Temperature (C)]]*OO[[#This Row],[10]]/SUM(OO[10])</f>
        <v>4.1830748233479723E-2</v>
      </c>
      <c r="M129" s="10">
        <f>3/24*OO[[#This Row],[69 (27JUN1985 12:00:00)-Water Temperature (C)]]*OO[[#This Row],[11]]/SUM(OO[11])</f>
        <v>5.4077151502086633E-2</v>
      </c>
      <c r="N129" s="10">
        <f>3/24*OO[[#This Row],[70 (27JUN1985 15:00:00)-Water Temperature (C)]]*OO[[#This Row],[12]]/SUM(OO[12])</f>
        <v>3.3105182695286645E-2</v>
      </c>
      <c r="O129" s="10">
        <f>3/24*OO[[#This Row],[71 (27JUN1985 18:00:00)-Water Temperature (C)]]*OO[[#This Row],[13]]/SUM(OO[13])</f>
        <v>1.1908870762049936E-2</v>
      </c>
      <c r="P129" s="10">
        <f>3/24*OO[[#This Row],[72 (27JUN1985 21:00:00)-Water Temperature (C)]]*OO[[#This Row],[14]]/SUM(OO[14])</f>
        <v>2.9517635604119239E-3</v>
      </c>
      <c r="Q129" s="10">
        <f>3/24*OO[[#This Row],[73 (28JUN1985 00:00:00)-Water Temperature (C)]]*OO[[#This Row],[15]]/SUM(OO[15])</f>
        <v>5.7652244477982256E-4</v>
      </c>
      <c r="R129" s="10">
        <f>3/24*OO[[#This Row],[74 (28JUN1985 03:00:00)-Water Temperature (C)]]*OO[[#This Row],[16]]/SUM(OO[16])</f>
        <v>1.2045045494163309E-4</v>
      </c>
      <c r="S129" s="10">
        <f>3/24*OO[[#This Row],[75 (28JUN1985 06:00:00)-Water Temperature (C)]]*OO[[#This Row],[17]]/SUM(OO[17])</f>
        <v>4.4373435225465446E-5</v>
      </c>
      <c r="T129" s="10">
        <f>3/24*OO[[#This Row],[76 (28JUN1985 09:00:00)-Water Temperature (C)]]*OO[[#This Row],[18]]/SUM(OO[18])</f>
        <v>3.1369204276964326E-5</v>
      </c>
      <c r="U129" s="10">
        <f>3/24*OO[[#This Row],[77 (28JUN1985 12:00:00)-Water Temperature (C)]]*OO[[#This Row],[19]]/SUM(OO[19])</f>
        <v>3.0267699649563887E-5</v>
      </c>
      <c r="V129" s="10">
        <f>3/24000000*OO[[#This Row],[78 (28JUN1985 15:00:00)-Water Temperature (C)]]*OO[[#This Row],[20]]</f>
        <v>3.2966918540999998E-5</v>
      </c>
      <c r="W129" s="10">
        <f>3/24000000*OO[[#This Row],[79 (28JUN1985 18:00:00)-Water Temperature (C)]]*OO[[#This Row],[21]]</f>
        <v>3.6097439741999999E-5</v>
      </c>
      <c r="X129" s="10">
        <f>3/24000000*OO[[#This Row],[80 (28JUN1985 21:00:00)-Water Temperature (C)]]*OO[[#This Row],[22]]</f>
        <v>3.6342563173674997E-5</v>
      </c>
      <c r="Y129" s="10">
        <f>3/24000000*OO[[#This Row],[81 (29JUN1985 00:00:00)-Water Temperature (C)]]*OO[[#This Row],[23]]</f>
        <v>3.3852818884149997E-5</v>
      </c>
      <c r="Z129" s="10">
        <f>3/24000000*OO[[#This Row],[82 (29JUN1985 03:00:00)-Water Temperature (C)]]*OO[[#This Row],[24]]</f>
        <v>3.0031222391625E-5</v>
      </c>
      <c r="AA129" s="10">
        <f>3/24000000*OO[[#This Row],[83 (29JUN1985 06:00:00)-Water Temperature (C)]]*OO[[#This Row],[25]]</f>
        <v>2.61683239785E-5</v>
      </c>
      <c r="AB129" s="10">
        <f>3/24000000*OO[[#This Row],[84 (29JUN1985 09:00:00)-Water Temperature (C)]]*OO[[#This Row],[26]]</f>
        <v>2.3914839409200001E-5</v>
      </c>
      <c r="AC129" s="10">
        <f>3/24000000*OO[[#This Row],[85 (29JUN1985 12:00:00)-Water Temperature (C)]]*OO[[#This Row],[27]]</f>
        <v>2.2642748423100002E-5</v>
      </c>
      <c r="AD129" s="10">
        <f>3/24000000*OO[[#This Row],[86 (29JUN1985 15:00:00)-Water Temperature (C)]]*OO[[#This Row],[28]]</f>
        <v>2.08919580165E-5</v>
      </c>
      <c r="AE129" s="10">
        <f>3/24000000*OO[[#This Row],[88 (29JUN1985 21:00:00)-Water Temperature (C)]]*OO[[#This Row],[30]]</f>
        <v>1.5691669072249999E-5</v>
      </c>
      <c r="AF129" s="10">
        <f>3/24000000*OO[[#This Row],[88 (29JUN1985 21:00:00)-Water Temperature (C)]]*OO[[#This Row],[30]]</f>
        <v>1.5691669072249999E-5</v>
      </c>
      <c r="AG129" s="10">
        <f>3/24000000*OO[[#This Row],[89 (30JUN1985 00:00:00)-Water Temperature (C)]]*OO[[#This Row],[31]]</f>
        <v>1.2741985838749998E-5</v>
      </c>
      <c r="AH129" s="10">
        <f>3/24000000*OO[[#This Row],[90 (30JUN1985 03:00:00)-Water Temperature (C)]]*OO[[#This Row],[32]]</f>
        <v>1.0282919171662499E-5</v>
      </c>
      <c r="AI129" s="10">
        <f>3/24000000*OO[[#This Row],[91 (30JUN1985 06:00:00)-Water Temperature (C)]]*OO[[#This Row],[33]]</f>
        <v>8.4017348167799992E-6</v>
      </c>
      <c r="AJ129" s="10">
        <f>3/24000000*OO[[#This Row],[92 (30JUN1985 09:00:00)-Water Temperature (C)]]*OO[[#This Row],[34]]</f>
        <v>7.2274483213099995E-6</v>
      </c>
      <c r="AK129" s="10">
        <f>3/24000000*OO[[#This Row],[93 (30JUN1985 12:00:00)-Water Temperature (C)]]*OO[[#This Row],[35]]</f>
        <v>6.5258171364062495E-6</v>
      </c>
      <c r="AL129" s="10">
        <f>3/24000000*OO[[#This Row],[94 (30JUN1985 15:00:00)-Water Temperature (C)]]*OO[[#This Row],[36]]</f>
        <v>5.9521601281524995E-6</v>
      </c>
      <c r="AM129" s="10">
        <f>3/24000000*OO[[#This Row],[95 (30JUN1985 18:00:00)-Water Temperature (C)]]*OO[[#This Row],[37]]</f>
        <v>5.1884553830499995E-6</v>
      </c>
      <c r="AN129" s="10">
        <f>3/24000000*OO[[#This Row],[96 (30JUN1985 21:00:00)-Water Temperature (C)]]*OO[[#This Row],[38]]</f>
        <v>4.1026321802262499E-6</v>
      </c>
      <c r="AO129" s="10">
        <f>3/24000000*OO[[#This Row],[97 (01JUL1985 00:00:00)-Water Temperature (C)]]*OO[[#This Row],[39]]</f>
        <v>2.9890711449874992E-6</v>
      </c>
      <c r="AP129" s="10">
        <f>3/24000000*OO[[#This Row],[98 (01JUL1985 03:00:00)-Water Temperature (C)]]*OO[[#This Row],[40]]</f>
        <v>2.1061508468812502E-6</v>
      </c>
      <c r="AQ129" s="10">
        <f>3/24000000*OO[[#This Row],[99 (01JUL1985 06:00:00)-Water Temperature (C)]]*OO[[#This Row],[41]]</f>
        <v>1.5305547739124999E-6</v>
      </c>
      <c r="AR129" s="10">
        <f>3/24000000*OO[[#This Row],[100 (01JUL1985 09:00:00)-Water Temperature (C)]]*OO[[#This Row],[42]]</f>
        <v>1.2623451633509999E-6</v>
      </c>
      <c r="AS129" s="10">
        <f>3/24000000*OO[[#This Row],[101 (01JUL1985 12:00:00)-Water Temperature (C)]]*OO[[#This Row],[43]]</f>
        <v>1.1182207836467499E-6</v>
      </c>
      <c r="AT129" s="10">
        <f>3/24000000*OO[[#This Row],[102 (01JUL1985 15:00:00)-Water Temperature (C)]]*OO[[#This Row],[44]]</f>
        <v>1.03367360672825E-6</v>
      </c>
      <c r="AU129" s="10">
        <f>3/24000000*OO[[#This Row],[103 (01JUL1985 18:00:00)-Water Temperature (C)]]*OO[[#This Row],[45]]</f>
        <v>9.5749784957274999E-7</v>
      </c>
      <c r="AV129" s="10">
        <f>3/24000000*OO[[#This Row],[104 (01JUL1985 21:00:00)-Water Temperature (C)]]*OO[[#This Row],[46]]</f>
        <v>8.6507659952299998E-7</v>
      </c>
      <c r="AW129" s="10">
        <f>3/24000000*OO[[#This Row],[105 (02JUL1985 00:00:00)-Water Temperature (C)]]*OO[[#This Row],[47]]</f>
        <v>7.6142374465024991E-7</v>
      </c>
      <c r="AX129" s="10">
        <f>3/24000000*OO[[#This Row],[106 (02JUL1985 03:00:00)-Water Temperature (C)]]*OO[[#This Row],[48]]</f>
        <v>6.7130994425600004E-7</v>
      </c>
      <c r="AY129" s="10">
        <f>3/24000000*OO[[#This Row],[107 (02JUL1985 06:00:00)-Water Temperature (C)]]*OO[[#This Row],[49]]</f>
        <v>6.0814373996249985E-7</v>
      </c>
      <c r="AZ129" s="10">
        <f>3/24000000*OO[[#This Row],[108 (02JUL1985 09:00:00)-Water Temperature (C)]]*OO[[#This Row],[50]]</f>
        <v>5.9619448328100001E-7</v>
      </c>
      <c r="BA129" s="10">
        <f>3/24000000*OO[[#This Row],[109 (02JUL1985 12:00:00)-Water Temperature (C)]]*OO[[#This Row],[51]]</f>
        <v>5.9187238251299998E-7</v>
      </c>
      <c r="BB129" s="10">
        <f>3/24000000*OO[[#This Row],[110 (02JUL1985 15:00:00)-Water Temperature (C)]]*OO[[#This Row],[52]]</f>
        <v>5.9374995487499994E-7</v>
      </c>
      <c r="BC129" s="10">
        <f>3/24000000*OO[[#This Row],[111 (02JUL1985 18:00:00)-Water Temperature (C)]]*OO[[#This Row],[53]]</f>
        <v>6.0471714495625006E-7</v>
      </c>
      <c r="BD129" s="10">
        <f>3/24000000*OO[[#This Row],[112 (02JUL1985 21:00:00)-Water Temperature (C)]]*OO[[#This Row],[54]]</f>
        <v>5.9946703165700003E-7</v>
      </c>
      <c r="BE129" s="10">
        <f>3/24000000*OO[[#This Row],[113 (03JUL1985 00:00:00)-Water Temperature (C)]]*OO[[#This Row],[55]]</f>
        <v>5.6607643213874984E-7</v>
      </c>
      <c r="BF129" s="10">
        <f>3/24000000*OO[[#This Row],[114 (03JUL1985 03:00:00)-Water Temperature (C)]]*OO[[#This Row],[56]]</f>
        <v>5.2513968861187504E-7</v>
      </c>
      <c r="BG129" s="10">
        <f>3/24000000*OO[[#This Row],[115 (03JUL1985 06:00:00)-Water Temperature (C)]]*OO[[#This Row],[57]]</f>
        <v>4.8493949619500003E-7</v>
      </c>
      <c r="BH129" s="10">
        <f>3/24000000*OO[[#This Row],[116 (03JUL1985 09:00:00)-Water Temperature (C)]]*OO[[#This Row],[58]]</f>
        <v>4.7473562939137502E-7</v>
      </c>
      <c r="BI129" s="10">
        <f>3/24000000*OO[[#This Row],[117 (03JUL1985 12:00:00)-Water Temperature (C)]]*OO[[#This Row],[59]]</f>
        <v>4.8215581969599993E-7</v>
      </c>
      <c r="BJ129" s="10">
        <f>3/24000000*OO[[#This Row],[118 (03JUL1985 15:00:00)-Water Temperature (C)]]*OO[[#This Row],[60]]</f>
        <v>4.9238900717999998E-7</v>
      </c>
      <c r="BK129" s="10">
        <f>3/24000000*OO[[#This Row],[119 (03JUL1985 18:00:00)-Water Temperature (C)]]*OO[[#This Row],[61]]</f>
        <v>5.0115032656874988E-7</v>
      </c>
      <c r="BL129" s="10">
        <f>3/24000000*OO[[#This Row],[120 (03JUL1985 21:00:00)-Water Temperature (C)]]*OO[[#This Row],[62]]</f>
        <v>4.867207338106249E-7</v>
      </c>
      <c r="BM129" s="10">
        <f>3/24000000*OO[[#This Row],[121 (04JUL1985 00:00:00)-Water Temperature (C)]]*OO[[#This Row],[63]]</f>
        <v>4.5195036148424996E-7</v>
      </c>
      <c r="BN129" s="10">
        <f>3/24000000*OO[[#This Row],[122 (04JUL1985 03:00:00)-Water Temperature (C)]]*OO[[#This Row],[64]]</f>
        <v>4.1222106898499998E-7</v>
      </c>
      <c r="BO129" s="10">
        <f>3/24000000*OO[[#This Row],[123 (04JUL1985 06:00:00)-Water Temperature (C)]]*OO[[#This Row],[65]]</f>
        <v>3.7632049378824993E-7</v>
      </c>
      <c r="BP129" s="10">
        <f>3/24000000*OO[[#This Row],[124 (04JUL1985 09:00:00)-Water Temperature (C)]]*OO[[#This Row],[66]]</f>
        <v>3.5819347414787502E-7</v>
      </c>
      <c r="BQ129" s="10">
        <f>3/24000000*OO[[#This Row],[125 (04JUL1985 12:00:00)-Water Temperature (C)]]*OO[[#This Row],[67]]</f>
        <v>3.4463322511799998E-7</v>
      </c>
      <c r="BR129" s="10">
        <f>3/24000000*OO[[#This Row],[126 (04JUL1985 15:00:00)-Water Temperature (C)]]*OO[[#This Row],[68]]</f>
        <v>3.3976233906400004E-7</v>
      </c>
      <c r="BS129" s="10">
        <f>3/24000000*OO[[#This Row],[127 (04JUL1985 18:00:00)-Water Temperature (C)]]*OO[[#This Row],[69]]</f>
        <v>3.2960956562337502E-7</v>
      </c>
      <c r="BT129" s="10">
        <f>3/24000000*OO[[#This Row],[128 (04JUL1985 21:00:00)-Water Temperature (C)]]*OO[[#This Row],[70]]</f>
        <v>3.1394268936549999E-7</v>
      </c>
      <c r="BU129" s="10">
        <f>3/24000000*OO[[#This Row],[129 (05JUL1985 00:00:00)-Water Temperature (C)]]*OO[[#This Row],[71]]</f>
        <v>2.9476896068399999E-7</v>
      </c>
      <c r="BV129" s="10">
        <f>3/24000000*OO[[#This Row],[130 (05JUL1985 03:00:00)-Water Temperature (C)]]*OO[[#This Row],[72]]</f>
        <v>2.7372864934800002E-7</v>
      </c>
      <c r="BW129" s="10">
        <f>3/24000000*OO[[#This Row],[131 (05JUL1985 06:00:00)-Water Temperature (C)]]*OO[[#This Row],[73]]</f>
        <v>2.52297735403E-7</v>
      </c>
      <c r="BX129" s="10">
        <f>3/24000000*OO[[#This Row],[132 (05JUL1985 09:00:00)-Water Temperature (C)]]*OO[[#This Row],[74]]</f>
        <v>2.4380071259925002E-7</v>
      </c>
      <c r="BY129" s="10">
        <f>3/24000000*OO[[#This Row],[133 (05JUL1985 12:00:00)-Water Temperature (C)]]*OO[[#This Row],[75]]</f>
        <v>2.3337584301199999E-7</v>
      </c>
      <c r="BZ129" s="10">
        <f>3/24000000*OO[[#This Row],[134 (05JUL1985 15:00:00)-Water Temperature (C)]]*OO[[#This Row],[76]]</f>
        <v>2.2724392836749998E-7</v>
      </c>
      <c r="CA129" s="10">
        <f>3/24000000*OO[[#This Row],[135 (05JUL1985 18:00:00)-Water Temperature (C)]]*OO[[#This Row],[77]]</f>
        <v>2.2358403681900002E-7</v>
      </c>
      <c r="CB129" s="10">
        <f>3/24000000*OO[[#This Row],[136 (05JUL1985 21:00:00)-Water Temperature (C)]]*OO[[#This Row],[78]]</f>
        <v>2.1500210584012496E-7</v>
      </c>
      <c r="CC129" s="10">
        <f>3/24000000*OO[[#This Row],[137 (06JUL1985 00:00:00)-Water Temperature (C)]]*OO[[#This Row],[79]]</f>
        <v>2.0060015937499997E-7</v>
      </c>
      <c r="CD129" s="10">
        <f>3/24000000*OO[[#This Row],[138 (06JUL1985 03:00:00)-Water Temperature (C)]]*OO[[#This Row],[80]]</f>
        <v>1.8619570731299996E-7</v>
      </c>
      <c r="CE129" s="10">
        <f>3/24000000*OO[[#This Row],[139 (06JUL1985 06:00:00)-Water Temperature (C)]]*OO[[#This Row],[81]]</f>
        <v>1.7525332856786249E-7</v>
      </c>
      <c r="CF129" s="10">
        <f>3/24000000*OO[[#This Row],[140 (06JUL1985 09:00:00)-Water Temperature (C)]]*OO[[#This Row],[82]]</f>
        <v>1.7694434599436248E-7</v>
      </c>
      <c r="CG129" s="10">
        <f>3/24000000*OO[[#This Row],[141 (06JUL1985 12:00:00)-Water Temperature (C)]]*OO[[#This Row],[83]]</f>
        <v>1.8017731680525002E-7</v>
      </c>
      <c r="CH129" s="10">
        <f>3/24000000*OO[[#This Row],[142 (06JUL1985 15:00:00)-Water Temperature (C)]]*OO[[#This Row],[84]]</f>
        <v>1.8689617386014999E-7</v>
      </c>
      <c r="CI129" s="10">
        <f>3/24000000*OO[[#This Row],[143 (06JUL1985 18:00:00)-Water Temperature (C)]]*OO[[#This Row],[85]]</f>
        <v>1.966338728392125E-7</v>
      </c>
      <c r="CJ129" s="10">
        <f>3/24000000*OO[[#This Row],[144 (06JUL1985 21:00:00)-Water Temperature (C)]]*OO[[#This Row],[86]]</f>
        <v>1.9728037964149998E-7</v>
      </c>
      <c r="CK129" s="10">
        <f>3/24000000*OO[[#This Row],[145 (07JUL1985 00:00:00)-Water Temperature (C)]]*OO[[#This Row],[87]]</f>
        <v>1.8721511617540001E-7</v>
      </c>
      <c r="CL129" s="10">
        <f>3/24000000*OO[[#This Row],[146 (07JUL1985 03:00:00)-Water Temperature (C)]]*OO[[#This Row],[88]]</f>
        <v>1.7645269397112499E-7</v>
      </c>
      <c r="CM129" s="10">
        <f>3/24000000*OO[[#This Row],[147 (07JUL1985 06:00:00)-Water Temperature (C)]]*OO[[#This Row],[89]]</f>
        <v>1.6703349461093747E-7</v>
      </c>
      <c r="CN129" s="10">
        <f>3/24000000*OO[[#This Row],[148 (07JUL1985 09:00:00)-Water Temperature (C)]]*OO[[#This Row],[90]]</f>
        <v>1.6705991130389995E-7</v>
      </c>
      <c r="CO129" s="10">
        <f>3/24000000*OO[[#This Row],[149 (07JUL1985 12:00:00)-Water Temperature (C)]]*OO[[#This Row],[91]]</f>
        <v>1.7058379734665E-7</v>
      </c>
      <c r="CP129" s="10">
        <f>3/24000000*OO[[#This Row],[150 (07JUL1985 15:00:00)-Water Temperature (C)]]*OO[[#This Row],[92]]</f>
        <v>1.7453513397509999E-7</v>
      </c>
      <c r="CQ129" s="10">
        <f>3/24000000*OO[[#This Row],[151 (07JUL1985 18:00:00)-Water Temperature (C)]]*OO[[#This Row],[93]]</f>
        <v>1.7653599131944999E-7</v>
      </c>
      <c r="CR129" s="10">
        <f>3/24000000*OO[[#This Row],[152 (07JUL1985 21:00:00)-Water Temperature (C)]]*OO[[#This Row],[94]]</f>
        <v>1.68361874119375E-7</v>
      </c>
      <c r="CS129" s="10">
        <f>3/24000000*OO[[#This Row],[153 (08JUL1985 00:00:00)-Water Temperature (C)]]*OO[[#This Row],[95]]</f>
        <v>1.5369468975461248E-7</v>
      </c>
      <c r="CT129" s="10">
        <f>3/24000000*OO[[#This Row],[154 (08JUL1985 03:00:00)-Water Temperature (C)]]*OO[[#This Row],[96]]</f>
        <v>1.392359530887E-7</v>
      </c>
      <c r="CU129" s="10">
        <f>3/24000000*OO[[#This Row],[155 (08JUL1985 06:00:00)-Water Temperature (C)]]*OO[[#This Row],[97]]</f>
        <v>1.27048551215625E-7</v>
      </c>
      <c r="CV129" s="10">
        <f>3/24000000*OO[[#This Row],[156 (08JUL1985 09:00:00)-Water Temperature (C)]]*OO[[#This Row],[98]]</f>
        <v>1.1807266658302497E-7</v>
      </c>
      <c r="CW129" s="10">
        <f>3/24000000*OO[[#This Row],[157 (08JUL1985 12:00:00)-Water Temperature (C)]]*OO[[#This Row],[99]]</f>
        <v>1.1560629197786251E-7</v>
      </c>
    </row>
    <row r="130" spans="1:101" x14ac:dyDescent="0.35">
      <c r="A130" t="s">
        <v>135</v>
      </c>
      <c r="B130">
        <v>930.7373</v>
      </c>
      <c r="C130" s="10">
        <f>3/24*OO[[#This Row],[59 (26JUN1985 06:00:00)-Water Temperature (C)]]*OO[[#This Row],[1]]/SUM(OO[1])</f>
        <v>0</v>
      </c>
      <c r="D130" s="10">
        <f>3/24*OO[[#This Row],[60 (26JUN1985 09:00:00)-Water Temperature (C)]]*OO[[#This Row],[2]]/SUM(OO[2])</f>
        <v>0</v>
      </c>
      <c r="E130" s="10">
        <f>3/24*OO[[#This Row],[61 (26JUN1985 12:00:00)-Water Temperature (C)]]*OO[[#This Row],[3]]/SUM(OO[3])</f>
        <v>6.8649158814331851E-44</v>
      </c>
      <c r="F130" s="10">
        <f>3/24*OO[[#This Row],[62 (26JUN1985 15:00:00)-Water Temperature (C)]]*OO[[#This Row],[4]]/SUM(OO[4])</f>
        <v>1.0083848417657604E-31</v>
      </c>
      <c r="G130" s="10">
        <f>3/24*OO[[#This Row],[63 (26JUN1985 18:00:00)-Water Temperature (C)]]*OO[[#This Row],[5]]/SUM(OO[5])</f>
        <v>1.104982335895677E-20</v>
      </c>
      <c r="H130" s="10">
        <f>3/24*OO[[#This Row],[64 (26JUN1985 21:00:00)-Water Temperature (C)]]*OO[[#This Row],[6]]/SUM(OO[6])</f>
        <v>2.9020869939622177E-10</v>
      </c>
      <c r="I130" s="10">
        <f>3/24*OO[[#This Row],[65 (27JUN1985 00:00:00)-Water Temperature (C)]]*OO[[#This Row],[7]]/SUM(OO[7])</f>
        <v>4.8684209148144045E-6</v>
      </c>
      <c r="J130" s="10">
        <f>3/24*OO[[#This Row],[66 (27JUN1985 03:00:00)-Water Temperature (C)]]*OO[[#This Row],[8]]/SUM(OO[8])</f>
        <v>7.1180572032348915E-4</v>
      </c>
      <c r="K130" s="10">
        <f>3/24*OO[[#This Row],[67 (27JUN1985 06:00:00)-Water Temperature (C)]]*OO[[#This Row],[9]]/SUM(OO[9])</f>
        <v>1.0999882596242195E-2</v>
      </c>
      <c r="L130" s="10">
        <f>3/24*OO[[#This Row],[68 (27JUN1985 09:00:00)-Water Temperature (C)]]*OO[[#This Row],[10]]/SUM(OO[10])</f>
        <v>4.0172693257320258E-2</v>
      </c>
      <c r="M130" s="10">
        <f>3/24*OO[[#This Row],[69 (27JUN1985 12:00:00)-Water Temperature (C)]]*OO[[#This Row],[11]]/SUM(OO[11])</f>
        <v>5.5766480306305398E-2</v>
      </c>
      <c r="N130" s="10">
        <f>3/24*OO[[#This Row],[70 (27JUN1985 15:00:00)-Water Temperature (C)]]*OO[[#This Row],[12]]/SUM(OO[12])</f>
        <v>3.6039694036114713E-2</v>
      </c>
      <c r="O130" s="10">
        <f>3/24*OO[[#This Row],[71 (27JUN1985 18:00:00)-Water Temperature (C)]]*OO[[#This Row],[13]]/SUM(OO[13])</f>
        <v>1.3480397780989398E-2</v>
      </c>
      <c r="P130" s="10">
        <f>3/24*OO[[#This Row],[72 (27JUN1985 21:00:00)-Water Temperature (C)]]*OO[[#This Row],[14]]/SUM(OO[14])</f>
        <v>3.4374738287300233E-3</v>
      </c>
      <c r="Q130" s="10">
        <f>3/24*OO[[#This Row],[73 (28JUN1985 00:00:00)-Water Temperature (C)]]*OO[[#This Row],[15]]/SUM(OO[15])</f>
        <v>6.802652610328995E-4</v>
      </c>
      <c r="R130" s="10">
        <f>3/24*OO[[#This Row],[74 (28JUN1985 03:00:00)-Water Temperature (C)]]*OO[[#This Row],[16]]/SUM(OO[16])</f>
        <v>1.3930077381274595E-4</v>
      </c>
      <c r="S130" s="10">
        <f>3/24*OO[[#This Row],[75 (28JUN1985 06:00:00)-Water Temperature (C)]]*OO[[#This Row],[17]]/SUM(OO[17])</f>
        <v>4.8633855665835292E-5</v>
      </c>
      <c r="T130" s="10">
        <f>3/24*OO[[#This Row],[76 (28JUN1985 09:00:00)-Water Temperature (C)]]*OO[[#This Row],[18]]/SUM(OO[18])</f>
        <v>3.3368421088356956E-5</v>
      </c>
      <c r="U130" s="10">
        <f>3/24*OO[[#This Row],[77 (28JUN1985 12:00:00)-Water Temperature (C)]]*OO[[#This Row],[19]]/SUM(OO[19])</f>
        <v>3.1923222795733521E-5</v>
      </c>
      <c r="V130" s="10">
        <f>3/24000000*OO[[#This Row],[78 (28JUN1985 15:00:00)-Water Temperature (C)]]*OO[[#This Row],[20]]</f>
        <v>3.4838896256124994E-5</v>
      </c>
      <c r="W130" s="10">
        <f>3/24000000*OO[[#This Row],[79 (28JUN1985 18:00:00)-Water Temperature (C)]]*OO[[#This Row],[21]]</f>
        <v>3.8519075598700004E-5</v>
      </c>
      <c r="X130" s="10">
        <f>3/24000000*OO[[#This Row],[80 (28JUN1985 21:00:00)-Water Temperature (C)]]*OO[[#This Row],[22]]</f>
        <v>3.9319619634899997E-5</v>
      </c>
      <c r="Y130" s="10">
        <f>3/24000000*OO[[#This Row],[81 (29JUN1985 00:00:00)-Water Temperature (C)]]*OO[[#This Row],[23]]</f>
        <v>3.7112680464749997E-5</v>
      </c>
      <c r="Z130" s="10">
        <f>3/24000000*OO[[#This Row],[82 (29JUN1985 03:00:00)-Water Temperature (C)]]*OO[[#This Row],[24]]</f>
        <v>3.3313232814399992E-5</v>
      </c>
      <c r="AA130" s="10">
        <f>3/24000000*OO[[#This Row],[83 (29JUN1985 06:00:00)-Water Temperature (C)]]*OO[[#This Row],[25]]</f>
        <v>2.9289899485687499E-5</v>
      </c>
      <c r="AB130" s="10">
        <f>3/24000000*OO[[#This Row],[84 (29JUN1985 09:00:00)-Water Temperature (C)]]*OO[[#This Row],[26]]</f>
        <v>2.6948995408125003E-5</v>
      </c>
      <c r="AC130" s="10">
        <f>3/24000000*OO[[#This Row],[85 (29JUN1985 12:00:00)-Water Temperature (C)]]*OO[[#This Row],[27]]</f>
        <v>2.57284247535E-5</v>
      </c>
      <c r="AD130" s="10">
        <f>3/24000000*OO[[#This Row],[86 (29JUN1985 15:00:00)-Water Temperature (C)]]*OO[[#This Row],[28]]</f>
        <v>2.3987247276674999E-5</v>
      </c>
      <c r="AE130" s="10">
        <f>3/24000000*OO[[#This Row],[88 (29JUN1985 21:00:00)-Water Temperature (C)]]*OO[[#This Row],[30]]</f>
        <v>1.84151803472425E-5</v>
      </c>
      <c r="AF130" s="10">
        <f>3/24000000*OO[[#This Row],[88 (29JUN1985 21:00:00)-Water Temperature (C)]]*OO[[#This Row],[30]]</f>
        <v>1.84151803472425E-5</v>
      </c>
      <c r="AG130" s="10">
        <f>3/24000000*OO[[#This Row],[89 (30JUN1985 00:00:00)-Water Temperature (C)]]*OO[[#This Row],[31]]</f>
        <v>1.5090377285201247E-5</v>
      </c>
      <c r="AH130" s="10">
        <f>3/24000000*OO[[#This Row],[90 (30JUN1985 03:00:00)-Water Temperature (C)]]*OO[[#This Row],[32]]</f>
        <v>1.2257572816862499E-5</v>
      </c>
      <c r="AI130" s="10">
        <f>3/24000000*OO[[#This Row],[91 (30JUN1985 06:00:00)-Water Temperature (C)]]*OO[[#This Row],[33]]</f>
        <v>1.0066500346487498E-5</v>
      </c>
      <c r="AJ130" s="10">
        <f>3/24000000*OO[[#This Row],[92 (30JUN1985 09:00:00)-Water Temperature (C)]]*OO[[#This Row],[34]]</f>
        <v>8.6826920551799991E-6</v>
      </c>
      <c r="AK130" s="10">
        <f>3/24000000*OO[[#This Row],[93 (30JUN1985 12:00:00)-Water Temperature (C)]]*OO[[#This Row],[35]]</f>
        <v>7.8462239069937497E-6</v>
      </c>
      <c r="AL130" s="10">
        <f>3/24000000*OO[[#This Row],[94 (30JUN1985 15:00:00)-Water Temperature (C)]]*OO[[#This Row],[36]]</f>
        <v>7.1853240636075007E-6</v>
      </c>
      <c r="AM130" s="10">
        <f>3/24000000*OO[[#This Row],[95 (30JUN1985 18:00:00)-Water Temperature (C)]]*OO[[#This Row],[37]]</f>
        <v>6.3138784285099984E-6</v>
      </c>
      <c r="AN130" s="10">
        <f>3/24000000*OO[[#This Row],[96 (30JUN1985 21:00:00)-Water Temperature (C)]]*OO[[#This Row],[38]]</f>
        <v>5.0340177785999995E-6</v>
      </c>
      <c r="AO130" s="10">
        <f>3/24000000*OO[[#This Row],[97 (01JUL1985 00:00:00)-Water Temperature (C)]]*OO[[#This Row],[39]]</f>
        <v>3.6886803349999999E-6</v>
      </c>
      <c r="AP130" s="10">
        <f>3/24000000*OO[[#This Row],[98 (01JUL1985 03:00:00)-Water Temperature (C)]]*OO[[#This Row],[40]]</f>
        <v>2.6032498198299999E-6</v>
      </c>
      <c r="AQ130" s="10">
        <f>3/24000000*OO[[#This Row],[99 (01JUL1985 06:00:00)-Water Temperature (C)]]*OO[[#This Row],[41]]</f>
        <v>1.8823922537174999E-6</v>
      </c>
      <c r="AR130" s="10">
        <f>3/24000000*OO[[#This Row],[100 (01JUL1985 09:00:00)-Water Temperature (C)]]*OO[[#This Row],[42]]</f>
        <v>1.5398630956106249E-6</v>
      </c>
      <c r="AS130" s="10">
        <f>3/24000000*OO[[#This Row],[101 (01JUL1985 12:00:00)-Water Temperature (C)]]*OO[[#This Row],[43]]</f>
        <v>1.356211994632E-6</v>
      </c>
      <c r="AT130" s="10">
        <f>3/24000000*OO[[#This Row],[102 (01JUL1985 15:00:00)-Water Temperature (C)]]*OO[[#This Row],[44]]</f>
        <v>1.2500296907717499E-6</v>
      </c>
      <c r="AU130" s="10">
        <f>3/24000000*OO[[#This Row],[103 (01JUL1985 18:00:00)-Water Temperature (C)]]*OO[[#This Row],[45]]</f>
        <v>1.156598138407125E-6</v>
      </c>
      <c r="AV130" s="10">
        <f>3/24000000*OO[[#This Row],[104 (01JUL1985 21:00:00)-Water Temperature (C)]]*OO[[#This Row],[46]]</f>
        <v>1.0458545659862501E-6</v>
      </c>
      <c r="AW130" s="10">
        <f>3/24000000*OO[[#This Row],[105 (02JUL1985 00:00:00)-Water Temperature (C)]]*OO[[#This Row],[47]]</f>
        <v>9.207966063559998E-7</v>
      </c>
      <c r="AX130" s="10">
        <f>3/24000000*OO[[#This Row],[106 (02JUL1985 03:00:00)-Water Temperature (C)]]*OO[[#This Row],[48]]</f>
        <v>8.1077233491637493E-7</v>
      </c>
      <c r="AY130" s="10">
        <f>3/24000000*OO[[#This Row],[107 (02JUL1985 06:00:00)-Water Temperature (C)]]*OO[[#This Row],[49]]</f>
        <v>7.3219958551249997E-7</v>
      </c>
      <c r="AZ130" s="10">
        <f>3/24000000*OO[[#This Row],[108 (02JUL1985 09:00:00)-Water Temperature (C)]]*OO[[#This Row],[50]]</f>
        <v>7.1577969328774992E-7</v>
      </c>
      <c r="BA130" s="10">
        <f>3/24000000*OO[[#This Row],[109 (02JUL1985 12:00:00)-Water Temperature (C)]]*OO[[#This Row],[51]]</f>
        <v>7.0993717343062491E-7</v>
      </c>
      <c r="BB130" s="10">
        <f>3/24000000*OO[[#This Row],[110 (02JUL1985 15:00:00)-Water Temperature (C)]]*OO[[#This Row],[52]]</f>
        <v>7.1105366680749992E-7</v>
      </c>
      <c r="BC130" s="10">
        <f>3/24000000*OO[[#This Row],[111 (02JUL1985 18:00:00)-Water Temperature (C)]]*OO[[#This Row],[53]]</f>
        <v>7.2320805341499999E-7</v>
      </c>
      <c r="BD130" s="10">
        <f>3/24000000*OO[[#This Row],[112 (02JUL1985 21:00:00)-Water Temperature (C)]]*OO[[#This Row],[54]]</f>
        <v>7.1820831508474993E-7</v>
      </c>
      <c r="BE130" s="10">
        <f>3/24000000*OO[[#This Row],[113 (03JUL1985 00:00:00)-Water Temperature (C)]]*OO[[#This Row],[55]]</f>
        <v>6.79463831903875E-7</v>
      </c>
      <c r="BF130" s="10">
        <f>3/24000000*OO[[#This Row],[114 (03JUL1985 03:00:00)-Water Temperature (C)]]*OO[[#This Row],[56]]</f>
        <v>6.3108382553125003E-7</v>
      </c>
      <c r="BG130" s="10">
        <f>3/24000000*OO[[#This Row],[115 (03JUL1985 06:00:00)-Water Temperature (C)]]*OO[[#This Row],[57]]</f>
        <v>5.8267270711124988E-7</v>
      </c>
      <c r="BH130" s="10">
        <f>3/24000000*OO[[#This Row],[116 (03JUL1985 09:00:00)-Water Temperature (C)]]*OO[[#This Row],[58]]</f>
        <v>5.6933988180537505E-7</v>
      </c>
      <c r="BI130" s="10">
        <f>3/24000000*OO[[#This Row],[117 (03JUL1985 12:00:00)-Water Temperature (C)]]*OO[[#This Row],[59]]</f>
        <v>5.77255908936E-7</v>
      </c>
      <c r="BJ130" s="10">
        <f>3/24000000*OO[[#This Row],[118 (03JUL1985 15:00:00)-Water Temperature (C)]]*OO[[#This Row],[60]]</f>
        <v>5.892246005864999E-7</v>
      </c>
      <c r="BK130" s="10">
        <f>3/24000000*OO[[#This Row],[119 (03JUL1985 18:00:00)-Water Temperature (C)]]*OO[[#This Row],[61]]</f>
        <v>5.9967060684799989E-7</v>
      </c>
      <c r="BL130" s="10">
        <f>3/24000000*OO[[#This Row],[120 (03JUL1985 21:00:00)-Water Temperature (C)]]*OO[[#This Row],[62]]</f>
        <v>5.8405341490124998E-7</v>
      </c>
      <c r="BM130" s="10">
        <f>3/24000000*OO[[#This Row],[121 (04JUL1985 00:00:00)-Water Temperature (C)]]*OO[[#This Row],[63]]</f>
        <v>5.4346089634437489E-7</v>
      </c>
      <c r="BN130" s="10">
        <f>3/24000000*OO[[#This Row],[122 (04JUL1985 03:00:00)-Water Temperature (C)]]*OO[[#This Row],[64]]</f>
        <v>4.9628531352574996E-7</v>
      </c>
      <c r="BO130" s="10">
        <f>3/24000000*OO[[#This Row],[123 (04JUL1985 06:00:00)-Water Temperature (C)]]*OO[[#This Row],[65]]</f>
        <v>4.5282994289399998E-7</v>
      </c>
      <c r="BP130" s="10">
        <f>3/24000000*OO[[#This Row],[124 (04JUL1985 09:00:00)-Water Temperature (C)]]*OO[[#This Row],[66]]</f>
        <v>4.30125995394E-7</v>
      </c>
      <c r="BQ130" s="10">
        <f>3/24000000*OO[[#This Row],[125 (04JUL1985 12:00:00)-Water Temperature (C)]]*OO[[#This Row],[67]]</f>
        <v>4.1340849794062495E-7</v>
      </c>
      <c r="BR130" s="10">
        <f>3/24000000*OO[[#This Row],[126 (04JUL1985 15:00:00)-Water Temperature (C)]]*OO[[#This Row],[68]]</f>
        <v>4.0701102009149998E-7</v>
      </c>
      <c r="BS130" s="10">
        <f>3/24000000*OO[[#This Row],[127 (04JUL1985 18:00:00)-Water Temperature (C)]]*OO[[#This Row],[69]]</f>
        <v>3.9516268350499998E-7</v>
      </c>
      <c r="BT130" s="10">
        <f>3/24000000*OO[[#This Row],[128 (04JUL1985 21:00:00)-Water Temperature (C)]]*OO[[#This Row],[70]]</f>
        <v>3.7660056882599997E-7</v>
      </c>
      <c r="BU130" s="10">
        <f>3/24000000*OO[[#This Row],[129 (05JUL1985 00:00:00)-Water Temperature (C)]]*OO[[#This Row],[71]]</f>
        <v>3.5401854337200003E-7</v>
      </c>
      <c r="BV130" s="10">
        <f>3/24000000*OO[[#This Row],[130 (05JUL1985 03:00:00)-Water Temperature (C)]]*OO[[#This Row],[72]]</f>
        <v>3.2908580089962496E-7</v>
      </c>
      <c r="BW130" s="10">
        <f>3/24000000*OO[[#This Row],[131 (05JUL1985 06:00:00)-Water Temperature (C)]]*OO[[#This Row],[73]]</f>
        <v>3.0344288996424994E-7</v>
      </c>
      <c r="BX130" s="10">
        <f>3/24000000*OO[[#This Row],[132 (05JUL1985 09:00:00)-Water Temperature (C)]]*OO[[#This Row],[74]]</f>
        <v>2.9267668874599997E-7</v>
      </c>
      <c r="BY130" s="10">
        <f>3/24000000*OO[[#This Row],[133 (05JUL1985 12:00:00)-Water Temperature (C)]]*OO[[#This Row],[75]]</f>
        <v>2.8030959772199995E-7</v>
      </c>
      <c r="BZ130" s="10">
        <f>3/24000000*OO[[#This Row],[134 (05JUL1985 15:00:00)-Water Temperature (C)]]*OO[[#This Row],[76]]</f>
        <v>2.7245506982100002E-7</v>
      </c>
      <c r="CA130" s="10">
        <f>3/24000000*OO[[#This Row],[135 (05JUL1985 18:00:00)-Water Temperature (C)]]*OO[[#This Row],[77]]</f>
        <v>2.6779745346874997E-7</v>
      </c>
      <c r="CB130" s="10">
        <f>3/24000000*OO[[#This Row],[136 (05JUL1985 21:00:00)-Water Temperature (C)]]*OO[[#This Row],[78]]</f>
        <v>2.5799062363199995E-7</v>
      </c>
      <c r="CC130" s="10">
        <f>3/24000000*OO[[#This Row],[137 (06JUL1985 00:00:00)-Water Temperature (C)]]*OO[[#This Row],[79]]</f>
        <v>2.4095594205374996E-7</v>
      </c>
      <c r="CD130" s="10">
        <f>3/24000000*OO[[#This Row],[138 (06JUL1985 03:00:00)-Water Temperature (C)]]*OO[[#This Row],[80]]</f>
        <v>2.2371253962575002E-7</v>
      </c>
      <c r="CE130" s="10">
        <f>3/24000000*OO[[#This Row],[139 (06JUL1985 06:00:00)-Water Temperature (C)]]*OO[[#This Row],[81]]</f>
        <v>2.1033313663049998E-7</v>
      </c>
      <c r="CF130" s="10">
        <f>3/24000000*OO[[#This Row],[140 (06JUL1985 09:00:00)-Water Temperature (C)]]*OO[[#This Row],[82]]</f>
        <v>2.1198153801499999E-7</v>
      </c>
      <c r="CG130" s="10">
        <f>3/24000000*OO[[#This Row],[141 (06JUL1985 12:00:00)-Water Temperature (C)]]*OO[[#This Row],[83]]</f>
        <v>2.1586063311750001E-7</v>
      </c>
      <c r="CH130" s="10">
        <f>3/24000000*OO[[#This Row],[142 (06JUL1985 15:00:00)-Water Temperature (C)]]*OO[[#This Row],[84]]</f>
        <v>2.2351771927949998E-7</v>
      </c>
      <c r="CI130" s="10">
        <f>3/24000000*OO[[#This Row],[143 (06JUL1985 18:00:00)-Water Temperature (C)]]*OO[[#This Row],[85]]</f>
        <v>2.3518434818037497E-7</v>
      </c>
      <c r="CJ130" s="10">
        <f>3/24000000*OO[[#This Row],[144 (06JUL1985 21:00:00)-Water Temperature (C)]]*OO[[#This Row],[86]]</f>
        <v>2.3675842313849995E-7</v>
      </c>
      <c r="CK130" s="10">
        <f>3/24000000*OO[[#This Row],[145 (07JUL1985 00:00:00)-Water Temperature (C)]]*OO[[#This Row],[87]]</f>
        <v>2.2505965057575001E-7</v>
      </c>
      <c r="CL130" s="10">
        <f>3/24000000*OO[[#This Row],[146 (07JUL1985 03:00:00)-Water Temperature (C)]]*OO[[#This Row],[88]]</f>
        <v>2.1235295688500003E-7</v>
      </c>
      <c r="CM130" s="10">
        <f>3/24000000*OO[[#This Row],[147 (07JUL1985 06:00:00)-Water Temperature (C)]]*OO[[#This Row],[89]]</f>
        <v>2.0091135210071248E-7</v>
      </c>
      <c r="CN130" s="10">
        <f>3/24000000*OO[[#This Row],[148 (07JUL1985 09:00:00)-Water Temperature (C)]]*OO[[#This Row],[90]]</f>
        <v>2.0071200083343749E-7</v>
      </c>
      <c r="CO130" s="10">
        <f>3/24000000*OO[[#This Row],[149 (07JUL1985 12:00:00)-Water Temperature (C)]]*OO[[#This Row],[91]]</f>
        <v>2.0480477966422498E-7</v>
      </c>
      <c r="CP130" s="10">
        <f>3/24000000*OO[[#This Row],[150 (07JUL1985 15:00:00)-Water Temperature (C)]]*OO[[#This Row],[92]]</f>
        <v>2.0951198703322498E-7</v>
      </c>
      <c r="CQ130" s="10">
        <f>3/24000000*OO[[#This Row],[151 (07JUL1985 18:00:00)-Water Temperature (C)]]*OO[[#This Row],[93]]</f>
        <v>2.1234214806272503E-7</v>
      </c>
      <c r="CR130" s="10">
        <f>3/24000000*OO[[#This Row],[152 (07JUL1985 21:00:00)-Water Temperature (C)]]*OO[[#This Row],[94]]</f>
        <v>2.0321839581489998E-7</v>
      </c>
      <c r="CS130" s="10">
        <f>3/24000000*OO[[#This Row],[153 (08JUL1985 00:00:00)-Water Temperature (C)]]*OO[[#This Row],[95]]</f>
        <v>1.8583667295699998E-7</v>
      </c>
      <c r="CT130" s="10">
        <f>3/24000000*OO[[#This Row],[154 (08JUL1985 03:00:00)-Water Temperature (C)]]*OO[[#This Row],[96]]</f>
        <v>1.6840059583619999E-7</v>
      </c>
      <c r="CU130" s="10">
        <f>3/24000000*OO[[#This Row],[155 (08JUL1985 06:00:00)-Water Temperature (C)]]*OO[[#This Row],[97]]</f>
        <v>1.5365058576400001E-7</v>
      </c>
      <c r="CV130" s="10">
        <f>3/24000000*OO[[#This Row],[156 (08JUL1985 09:00:00)-Water Temperature (C)]]*OO[[#This Row],[98]]</f>
        <v>1.42602089830025E-7</v>
      </c>
      <c r="CW130" s="10">
        <f>3/24000000*OO[[#This Row],[157 (08JUL1985 12:00:00)-Water Temperature (C)]]*OO[[#This Row],[99]]</f>
        <v>1.3946122809852501E-7</v>
      </c>
    </row>
    <row r="131" spans="1:101" x14ac:dyDescent="0.35">
      <c r="A131" t="s">
        <v>136</v>
      </c>
      <c r="B131">
        <v>913.08939999999996</v>
      </c>
      <c r="C131" s="10">
        <f>3/24*OO[[#This Row],[59 (26JUN1985 06:00:00)-Water Temperature (C)]]*OO[[#This Row],[1]]/SUM(OO[1])</f>
        <v>0</v>
      </c>
      <c r="D131" s="10">
        <f>3/24*OO[[#This Row],[60 (26JUN1985 09:00:00)-Water Temperature (C)]]*OO[[#This Row],[2]]/SUM(OO[2])</f>
        <v>0</v>
      </c>
      <c r="E131" s="10">
        <f>3/24*OO[[#This Row],[61 (26JUN1985 12:00:00)-Water Temperature (C)]]*OO[[#This Row],[3]]/SUM(OO[3])</f>
        <v>0</v>
      </c>
      <c r="F131" s="10">
        <f>3/24*OO[[#This Row],[62 (26JUN1985 15:00:00)-Water Temperature (C)]]*OO[[#This Row],[4]]/SUM(OO[4])</f>
        <v>1.2837421511171017E-32</v>
      </c>
      <c r="G131" s="10">
        <f>3/24*OO[[#This Row],[63 (26JUN1985 18:00:00)-Water Temperature (C)]]*OO[[#This Row],[5]]/SUM(OO[5])</f>
        <v>1.4488997680251935E-21</v>
      </c>
      <c r="H131" s="10">
        <f>3/24*OO[[#This Row],[64 (26JUN1985 21:00:00)-Water Temperature (C)]]*OO[[#This Row],[6]]/SUM(OO[6])</f>
        <v>8.0261551023699513E-11</v>
      </c>
      <c r="I131" s="10">
        <f>3/24*OO[[#This Row],[65 (27JUN1985 00:00:00)-Water Temperature (C)]]*OO[[#This Row],[7]]/SUM(OO[7])</f>
        <v>2.9652199590772364E-6</v>
      </c>
      <c r="J131" s="10">
        <f>3/24*OO[[#This Row],[66 (27JUN1985 03:00:00)-Water Temperature (C)]]*OO[[#This Row],[8]]/SUM(OO[8])</f>
        <v>5.5299118048513071E-4</v>
      </c>
      <c r="K131" s="10">
        <f>3/24*OO[[#This Row],[67 (27JUN1985 06:00:00)-Water Temperature (C)]]*OO[[#This Row],[9]]/SUM(OO[9])</f>
        <v>1.0079713588765339E-2</v>
      </c>
      <c r="L131" s="10">
        <f>3/24*OO[[#This Row],[68 (27JUN1985 09:00:00)-Water Temperature (C)]]*OO[[#This Row],[10]]/SUM(OO[10])</f>
        <v>4.1661911938562106E-2</v>
      </c>
      <c r="M131" s="10">
        <f>3/24*OO[[#This Row],[69 (27JUN1985 12:00:00)-Water Temperature (C)]]*OO[[#This Row],[11]]/SUM(OO[11])</f>
        <v>6.371098857972074E-2</v>
      </c>
      <c r="N131" s="10">
        <f>3/24*OO[[#This Row],[70 (27JUN1985 15:00:00)-Water Temperature (C)]]*OO[[#This Row],[12]]/SUM(OO[12])</f>
        <v>4.4727275643920143E-2</v>
      </c>
      <c r="O131" s="10">
        <f>3/24*OO[[#This Row],[71 (27JUN1985 18:00:00)-Water Temperature (C)]]*OO[[#This Row],[13]]/SUM(OO[13])</f>
        <v>1.781617565637672E-2</v>
      </c>
      <c r="P131" s="10">
        <f>3/24*OO[[#This Row],[72 (27JUN1985 21:00:00)-Water Temperature (C)]]*OO[[#This Row],[14]]/SUM(OO[14])</f>
        <v>4.7670372318517713E-3</v>
      </c>
      <c r="Q131" s="10">
        <f>3/24*OO[[#This Row],[73 (28JUN1985 00:00:00)-Water Temperature (C)]]*OO[[#This Row],[15]]/SUM(OO[15])</f>
        <v>9.6869123887056161E-4</v>
      </c>
      <c r="R131" s="10">
        <f>3/24*OO[[#This Row],[74 (28JUN1985 03:00:00)-Water Temperature (C)]]*OO[[#This Row],[16]]/SUM(OO[16])</f>
        <v>1.9319595660015072E-4</v>
      </c>
      <c r="S131" s="10">
        <f>3/24*OO[[#This Row],[75 (28JUN1985 06:00:00)-Water Temperature (C)]]*OO[[#This Row],[17]]/SUM(OO[17])</f>
        <v>6.1223996551061581E-5</v>
      </c>
      <c r="T131" s="10">
        <f>3/24*OO[[#This Row],[76 (28JUN1985 09:00:00)-Water Temperature (C)]]*OO[[#This Row],[18]]/SUM(OO[18])</f>
        <v>3.91452214964015E-5</v>
      </c>
      <c r="U131" s="10">
        <f>3/24*OO[[#This Row],[77 (28JUN1985 12:00:00)-Water Temperature (C)]]*OO[[#This Row],[19]]/SUM(OO[19])</f>
        <v>3.6348635322570985E-5</v>
      </c>
      <c r="V131" s="10">
        <f>3/24000000*OO[[#This Row],[78 (28JUN1985 15:00:00)-Water Temperature (C)]]*OO[[#This Row],[20]]</f>
        <v>3.9230110450349999E-5</v>
      </c>
      <c r="W131" s="10">
        <f>3/24000000*OO[[#This Row],[79 (28JUN1985 18:00:00)-Water Temperature (C)]]*OO[[#This Row],[21]]</f>
        <v>4.3384736445762496E-5</v>
      </c>
      <c r="X131" s="10">
        <f>3/24000000*OO[[#This Row],[80 (28JUN1985 21:00:00)-Water Temperature (C)]]*OO[[#This Row],[22]]</f>
        <v>4.4651962036525004E-5</v>
      </c>
      <c r="Y131" s="10">
        <f>3/24000000*OO[[#This Row],[81 (29JUN1985 00:00:00)-Water Temperature (C)]]*OO[[#This Row],[23]]</f>
        <v>4.2460912879724995E-5</v>
      </c>
      <c r="Z131" s="10">
        <f>3/24000000*OO[[#This Row],[82 (29JUN1985 03:00:00)-Water Temperature (C)]]*OO[[#This Row],[24]]</f>
        <v>3.8311205934837494E-5</v>
      </c>
      <c r="AA131" s="10">
        <f>3/24000000*OO[[#This Row],[83 (29JUN1985 06:00:00)-Water Temperature (C)]]*OO[[#This Row],[25]]</f>
        <v>3.3712654380000001E-5</v>
      </c>
      <c r="AB131" s="10">
        <f>3/24000000*OO[[#This Row],[84 (29JUN1985 09:00:00)-Water Temperature (C)]]*OO[[#This Row],[26]]</f>
        <v>3.0895202782599999E-5</v>
      </c>
      <c r="AC131" s="10">
        <f>3/24000000*OO[[#This Row],[85 (29JUN1985 12:00:00)-Water Temperature (C)]]*OO[[#This Row],[27]]</f>
        <v>2.9436808046250002E-5</v>
      </c>
      <c r="AD131" s="10">
        <f>3/24000000*OO[[#This Row],[86 (29JUN1985 15:00:00)-Water Temperature (C)]]*OO[[#This Row],[28]]</f>
        <v>2.7504577889249999E-5</v>
      </c>
      <c r="AE131" s="10">
        <f>3/24000000*OO[[#This Row],[88 (29JUN1985 21:00:00)-Water Temperature (C)]]*OO[[#This Row],[30]]</f>
        <v>2.1286775835719998E-5</v>
      </c>
      <c r="AF131" s="10">
        <f>3/24000000*OO[[#This Row],[88 (29JUN1985 21:00:00)-Water Temperature (C)]]*OO[[#This Row],[30]]</f>
        <v>2.1286775835719998E-5</v>
      </c>
      <c r="AG131" s="10">
        <f>3/24000000*OO[[#This Row],[89 (30JUN1985 00:00:00)-Water Temperature (C)]]*OO[[#This Row],[31]]</f>
        <v>1.74844641972775E-5</v>
      </c>
      <c r="AH131" s="10">
        <f>3/24000000*OO[[#This Row],[90 (30JUN1985 03:00:00)-Water Temperature (C)]]*OO[[#This Row],[32]]</f>
        <v>1.4192534304899999E-5</v>
      </c>
      <c r="AI131" s="10">
        <f>3/24000000*OO[[#This Row],[91 (30JUN1985 06:00:00)-Water Temperature (C)]]*OO[[#This Row],[33]]</f>
        <v>1.1631249115299999E-5</v>
      </c>
      <c r="AJ131" s="10">
        <f>3/24000000*OO[[#This Row],[92 (30JUN1985 09:00:00)-Water Temperature (C)]]*OO[[#This Row],[34]]</f>
        <v>9.987168145724999E-6</v>
      </c>
      <c r="AK131" s="10">
        <f>3/24000000*OO[[#This Row],[93 (30JUN1985 12:00:00)-Water Temperature (C)]]*OO[[#This Row],[35]]</f>
        <v>8.9825641624124987E-6</v>
      </c>
      <c r="AL131" s="10">
        <f>3/24000000*OO[[#This Row],[94 (30JUN1985 15:00:00)-Water Temperature (C)]]*OO[[#This Row],[36]]</f>
        <v>8.2308852233825003E-6</v>
      </c>
      <c r="AM131" s="10">
        <f>3/24000000*OO[[#This Row],[95 (30JUN1985 18:00:00)-Water Temperature (C)]]*OO[[#This Row],[37]]</f>
        <v>7.2919446780050001E-6</v>
      </c>
      <c r="AN131" s="10">
        <f>3/24000000*OO[[#This Row],[96 (30JUN1985 21:00:00)-Water Temperature (C)]]*OO[[#This Row],[38]]</f>
        <v>5.8816204307999993E-6</v>
      </c>
      <c r="AO131" s="10">
        <f>3/24000000*OO[[#This Row],[97 (01JUL1985 00:00:00)-Water Temperature (C)]]*OO[[#This Row],[39]]</f>
        <v>4.3493043093749987E-6</v>
      </c>
      <c r="AP131" s="10">
        <f>3/24000000*OO[[#This Row],[98 (01JUL1985 03:00:00)-Water Temperature (C)]]*OO[[#This Row],[40]]</f>
        <v>3.0791826771299999E-6</v>
      </c>
      <c r="AQ131" s="10">
        <f>3/24000000*OO[[#This Row],[99 (01JUL1985 06:00:00)-Water Temperature (C)]]*OO[[#This Row],[41]]</f>
        <v>2.2120933421599996E-6</v>
      </c>
      <c r="AR131" s="10">
        <f>3/24000000*OO[[#This Row],[100 (01JUL1985 09:00:00)-Water Temperature (C)]]*OO[[#This Row],[42]]</f>
        <v>1.7853475116893749E-6</v>
      </c>
      <c r="AS131" s="10">
        <f>3/24000000*OO[[#This Row],[101 (01JUL1985 12:00:00)-Water Temperature (C)]]*OO[[#This Row],[43]]</f>
        <v>1.5571746859380001E-6</v>
      </c>
      <c r="AT131" s="10">
        <f>3/24000000*OO[[#This Row],[102 (01JUL1985 15:00:00)-Water Temperature (C)]]*OO[[#This Row],[44]]</f>
        <v>1.4260660285725E-6</v>
      </c>
      <c r="AU131" s="10">
        <f>3/24000000*OO[[#This Row],[103 (01JUL1985 18:00:00)-Water Temperature (C)]]*OO[[#This Row],[45]]</f>
        <v>1.3173236472549999E-6</v>
      </c>
      <c r="AV131" s="10">
        <f>3/24000000*OO[[#This Row],[104 (01JUL1985 21:00:00)-Water Temperature (C)]]*OO[[#This Row],[46]]</f>
        <v>1.1935549193340001E-6</v>
      </c>
      <c r="AW131" s="10">
        <f>3/24000000*OO[[#This Row],[105 (02JUL1985 00:00:00)-Water Temperature (C)]]*OO[[#This Row],[47]]</f>
        <v>1.052719025475E-6</v>
      </c>
      <c r="AX131" s="10">
        <f>3/24000000*OO[[#This Row],[106 (02JUL1985 03:00:00)-Water Temperature (C)]]*OO[[#This Row],[48]]</f>
        <v>9.258481392491249E-7</v>
      </c>
      <c r="AY131" s="10">
        <f>3/24000000*OO[[#This Row],[107 (02JUL1985 06:00:00)-Water Temperature (C)]]*OO[[#This Row],[49]]</f>
        <v>8.3308494424574991E-7</v>
      </c>
      <c r="AZ131" s="10">
        <f>3/24000000*OO[[#This Row],[108 (02JUL1985 09:00:00)-Water Temperature (C)]]*OO[[#This Row],[50]]</f>
        <v>8.1090462581537497E-7</v>
      </c>
      <c r="BA131" s="10">
        <f>3/24000000*OO[[#This Row],[109 (02JUL1985 12:00:00)-Water Temperature (C)]]*OO[[#This Row],[51]]</f>
        <v>8.0299977785349985E-7</v>
      </c>
      <c r="BB131" s="10">
        <f>3/24000000*OO[[#This Row],[110 (02JUL1985 15:00:00)-Water Temperature (C)]]*OO[[#This Row],[52]]</f>
        <v>8.0213812516599996E-7</v>
      </c>
      <c r="BC131" s="10">
        <f>3/24000000*OO[[#This Row],[111 (02JUL1985 18:00:00)-Water Temperature (C)]]*OO[[#This Row],[53]]</f>
        <v>8.138866784312499E-7</v>
      </c>
      <c r="BD131" s="10">
        <f>3/24000000*OO[[#This Row],[112 (02JUL1985 21:00:00)-Water Temperature (C)]]*OO[[#This Row],[54]]</f>
        <v>8.1010734488212493E-7</v>
      </c>
      <c r="BE131" s="10">
        <f>3/24000000*OO[[#This Row],[113 (03JUL1985 00:00:00)-Water Temperature (C)]]*OO[[#This Row],[55]]</f>
        <v>7.6902887353875E-7</v>
      </c>
      <c r="BF131" s="10">
        <f>3/24000000*OO[[#This Row],[114 (03JUL1985 03:00:00)-Water Temperature (C)]]*OO[[#This Row],[56]]</f>
        <v>7.15782745076E-7</v>
      </c>
      <c r="BG131" s="10">
        <f>3/24000000*OO[[#This Row],[115 (03JUL1985 06:00:00)-Water Temperature (C)]]*OO[[#This Row],[57]]</f>
        <v>6.61310482392E-7</v>
      </c>
      <c r="BH131" s="10">
        <f>3/24000000*OO[[#This Row],[116 (03JUL1985 09:00:00)-Water Temperature (C)]]*OO[[#This Row],[58]]</f>
        <v>6.4418304787200001E-7</v>
      </c>
      <c r="BI131" s="10">
        <f>3/24000000*OO[[#This Row],[117 (03JUL1985 12:00:00)-Water Temperature (C)]]*OO[[#This Row],[59]]</f>
        <v>6.5123342981812492E-7</v>
      </c>
      <c r="BJ131" s="10">
        <f>3/24000000*OO[[#This Row],[118 (03JUL1985 15:00:00)-Water Temperature (C)]]*OO[[#This Row],[60]]</f>
        <v>6.6385517120999992E-7</v>
      </c>
      <c r="BK131" s="10">
        <f>3/24000000*OO[[#This Row],[119 (03JUL1985 18:00:00)-Water Temperature (C)]]*OO[[#This Row],[61]]</f>
        <v>6.7548420794549981E-7</v>
      </c>
      <c r="BL131" s="10">
        <f>3/24000000*OO[[#This Row],[120 (03JUL1985 21:00:00)-Water Temperature (C)]]*OO[[#This Row],[62]]</f>
        <v>6.6055808972587493E-7</v>
      </c>
      <c r="BM131" s="10">
        <f>3/24000000*OO[[#This Row],[121 (04JUL1985 00:00:00)-Water Temperature (C)]]*OO[[#This Row],[63]]</f>
        <v>6.1695793518999993E-7</v>
      </c>
      <c r="BN131" s="10">
        <f>3/24000000*OO[[#This Row],[122 (04JUL1985 03:00:00)-Water Temperature (C)]]*OO[[#This Row],[64]]</f>
        <v>5.6465470497775002E-7</v>
      </c>
      <c r="BO131" s="10">
        <f>3/24000000*OO[[#This Row],[123 (04JUL1985 06:00:00)-Water Temperature (C)]]*OO[[#This Row],[65]]</f>
        <v>5.1511214315875002E-7</v>
      </c>
      <c r="BP131" s="10">
        <f>3/24000000*OO[[#This Row],[124 (04JUL1985 09:00:00)-Water Temperature (C)]]*OO[[#This Row],[66]]</f>
        <v>4.8762865956374996E-7</v>
      </c>
      <c r="BQ131" s="10">
        <f>3/24000000*OO[[#This Row],[125 (04JUL1985 12:00:00)-Water Temperature (C)]]*OO[[#This Row],[67]]</f>
        <v>4.6798032002299994E-7</v>
      </c>
      <c r="BR131" s="10">
        <f>3/24000000*OO[[#This Row],[126 (04JUL1985 15:00:00)-Water Temperature (C)]]*OO[[#This Row],[68]]</f>
        <v>4.5958241357700002E-7</v>
      </c>
      <c r="BS131" s="10">
        <f>3/24000000*OO[[#This Row],[127 (04JUL1985 18:00:00)-Water Temperature (C)]]*OO[[#This Row],[69]]</f>
        <v>4.4654534747899998E-7</v>
      </c>
      <c r="BT131" s="10">
        <f>3/24000000*OO[[#This Row],[128 (04JUL1985 21:00:00)-Water Temperature (C)]]*OO[[#This Row],[70]]</f>
        <v>4.2591308573249991E-7</v>
      </c>
      <c r="BU131" s="10">
        <f>3/24000000*OO[[#This Row],[129 (05JUL1985 00:00:00)-Water Temperature (C)]]*OO[[#This Row],[71]]</f>
        <v>4.0114264443749999E-7</v>
      </c>
      <c r="BV131" s="10">
        <f>3/24000000*OO[[#This Row],[130 (05JUL1985 03:00:00)-Water Temperature (C)]]*OO[[#This Row],[72]]</f>
        <v>3.7352214511799997E-7</v>
      </c>
      <c r="BW131" s="10">
        <f>3/24000000*OO[[#This Row],[131 (05JUL1985 06:00:00)-Water Temperature (C)]]*OO[[#This Row],[73]]</f>
        <v>3.4480825485699998E-7</v>
      </c>
      <c r="BX131" s="10">
        <f>3/24000000*OO[[#This Row],[132 (05JUL1985 09:00:00)-Water Temperature (C)]]*OO[[#This Row],[74]]</f>
        <v>3.3150799985399998E-7</v>
      </c>
      <c r="BY131" s="10">
        <f>3/24000000*OO[[#This Row],[133 (05JUL1985 12:00:00)-Water Temperature (C)]]*OO[[#This Row],[75]]</f>
        <v>3.1780639725187495E-7</v>
      </c>
      <c r="BZ131" s="10">
        <f>3/24000000*OO[[#This Row],[134 (05JUL1985 15:00:00)-Water Temperature (C)]]*OO[[#This Row],[76]]</f>
        <v>3.07982419145625E-7</v>
      </c>
      <c r="CA131" s="10">
        <f>3/24000000*OO[[#This Row],[135 (05JUL1985 18:00:00)-Water Temperature (C)]]*OO[[#This Row],[77]]</f>
        <v>3.0245331997525005E-7</v>
      </c>
      <c r="CB131" s="10">
        <f>3/24000000*OO[[#This Row],[136 (05JUL1985 21:00:00)-Water Temperature (C)]]*OO[[#This Row],[78]]</f>
        <v>2.9189036128874992E-7</v>
      </c>
      <c r="CC131" s="10">
        <f>3/24000000*OO[[#This Row],[137 (06JUL1985 00:00:00)-Water Temperature (C)]]*OO[[#This Row],[79]]</f>
        <v>2.7313077786749999E-7</v>
      </c>
      <c r="CD131" s="10">
        <f>3/24000000*OO[[#This Row],[138 (06JUL1985 03:00:00)-Water Temperature (C)]]*OO[[#This Row],[80]]</f>
        <v>2.5362852384174997E-7</v>
      </c>
      <c r="CE131" s="10">
        <f>3/24000000*OO[[#This Row],[139 (06JUL1985 06:00:00)-Water Temperature (C)]]*OO[[#This Row],[81]]</f>
        <v>2.3819047894687497E-7</v>
      </c>
      <c r="CF131" s="10">
        <f>3/24000000*OO[[#This Row],[140 (06JUL1985 09:00:00)-Water Temperature (C)]]*OO[[#This Row],[82]]</f>
        <v>2.3930284058599996E-7</v>
      </c>
      <c r="CG131" s="10">
        <f>3/24000000*OO[[#This Row],[141 (06JUL1985 12:00:00)-Water Temperature (C)]]*OO[[#This Row],[83]]</f>
        <v>2.4342798084724998E-7</v>
      </c>
      <c r="CH131" s="10">
        <f>3/24000000*OO[[#This Row],[142 (06JUL1985 15:00:00)-Water Temperature (C)]]*OO[[#This Row],[84]]</f>
        <v>2.5112185332150002E-7</v>
      </c>
      <c r="CI131" s="10">
        <f>3/24000000*OO[[#This Row],[143 (06JUL1985 18:00:00)-Water Temperature (C)]]*OO[[#This Row],[85]]</f>
        <v>2.6384991527699998E-7</v>
      </c>
      <c r="CJ131" s="10">
        <f>3/24000000*OO[[#This Row],[144 (06JUL1985 21:00:00)-Water Temperature (C)]]*OO[[#This Row],[86]]</f>
        <v>2.6672508180000002E-7</v>
      </c>
      <c r="CK131" s="10">
        <f>3/24000000*OO[[#This Row],[145 (07JUL1985 00:00:00)-Water Temperature (C)]]*OO[[#This Row],[87]]</f>
        <v>2.5430578469450001E-7</v>
      </c>
      <c r="CL131" s="10">
        <f>3/24000000*OO[[#This Row],[146 (07JUL1985 03:00:00)-Water Temperature (C)]]*OO[[#This Row],[88]]</f>
        <v>2.4015625495349998E-7</v>
      </c>
      <c r="CM131" s="10">
        <f>3/24000000*OO[[#This Row],[147 (07JUL1985 06:00:00)-Water Temperature (C)]]*OO[[#This Row],[89]]</f>
        <v>2.2714243167062495E-7</v>
      </c>
      <c r="CN131" s="10">
        <f>3/24000000*OO[[#This Row],[148 (07JUL1985 09:00:00)-Water Temperature (C)]]*OO[[#This Row],[90]]</f>
        <v>2.2646188795725001E-7</v>
      </c>
      <c r="CO131" s="10">
        <f>3/24000000*OO[[#This Row],[149 (07JUL1985 12:00:00)-Water Temperature (C)]]*OO[[#This Row],[91]]</f>
        <v>2.3056434875549999E-7</v>
      </c>
      <c r="CP131" s="10">
        <f>3/24000000*OO[[#This Row],[150 (07JUL1985 15:00:00)-Water Temperature (C)]]*OO[[#This Row],[92]]</f>
        <v>2.3565470727359995E-7</v>
      </c>
      <c r="CQ131" s="10">
        <f>3/24000000*OO[[#This Row],[151 (07JUL1985 18:00:00)-Water Temperature (C)]]*OO[[#This Row],[93]]</f>
        <v>2.393427740158E-7</v>
      </c>
      <c r="CR131" s="10">
        <f>3/24000000*OO[[#This Row],[152 (07JUL1985 21:00:00)-Water Temperature (C)]]*OO[[#This Row],[94]]</f>
        <v>2.3039202818279997E-7</v>
      </c>
      <c r="CS131" s="10">
        <f>3/24000000*OO[[#This Row],[153 (08JUL1985 00:00:00)-Water Temperature (C)]]*OO[[#This Row],[95]]</f>
        <v>2.1134916291824997E-7</v>
      </c>
      <c r="CT131" s="10">
        <f>3/24000000*OO[[#This Row],[154 (08JUL1985 03:00:00)-Water Temperature (C)]]*OO[[#This Row],[96]]</f>
        <v>1.9160932121692498E-7</v>
      </c>
      <c r="CU131" s="10">
        <f>3/24000000*OO[[#This Row],[155 (08JUL1985 06:00:00)-Water Temperature (C)]]*OO[[#This Row],[97]]</f>
        <v>1.74709471877975E-7</v>
      </c>
      <c r="CV131" s="10">
        <f>3/24000000*OO[[#This Row],[156 (08JUL1985 09:00:00)-Water Temperature (C)]]*OO[[#This Row],[98]]</f>
        <v>1.618144569312E-7</v>
      </c>
      <c r="CW131" s="10">
        <f>3/24000000*OO[[#This Row],[157 (08JUL1985 12:00:00)-Water Temperature (C)]]*OO[[#This Row],[99]]</f>
        <v>1.5758013672799997E-7</v>
      </c>
    </row>
    <row r="132" spans="1:101" x14ac:dyDescent="0.35">
      <c r="A132" t="s">
        <v>137</v>
      </c>
      <c r="B132">
        <v>895.35609999999997</v>
      </c>
      <c r="C132" s="10">
        <f>3/24*OO[[#This Row],[59 (26JUN1985 06:00:00)-Water Temperature (C)]]*OO[[#This Row],[1]]/SUM(OO[1])</f>
        <v>0</v>
      </c>
      <c r="D132" s="10">
        <f>3/24*OO[[#This Row],[60 (26JUN1985 09:00:00)-Water Temperature (C)]]*OO[[#This Row],[2]]/SUM(OO[2])</f>
        <v>0</v>
      </c>
      <c r="E132" s="10">
        <f>3/24*OO[[#This Row],[61 (26JUN1985 12:00:00)-Water Temperature (C)]]*OO[[#This Row],[3]]/SUM(OO[3])</f>
        <v>0</v>
      </c>
      <c r="F132" s="10">
        <f>3/24*OO[[#This Row],[62 (26JUN1985 15:00:00)-Water Temperature (C)]]*OO[[#This Row],[4]]/SUM(OO[4])</f>
        <v>2.2019223937935144E-33</v>
      </c>
      <c r="G132" s="10">
        <f>3/24*OO[[#This Row],[63 (26JUN1985 18:00:00)-Water Temperature (C)]]*OO[[#This Row],[5]]/SUM(OO[5])</f>
        <v>2.6189518726185166E-22</v>
      </c>
      <c r="H132" s="10">
        <f>3/24*OO[[#This Row],[64 (26JUN1985 21:00:00)-Water Temperature (C)]]*OO[[#This Row],[6]]/SUM(OO[6])</f>
        <v>1.6134782542966971E-11</v>
      </c>
      <c r="I132" s="10">
        <f>3/24*OO[[#This Row],[65 (27JUN1985 00:00:00)-Water Temperature (C)]]*OO[[#This Row],[7]]/SUM(OO[7])</f>
        <v>1.6167173177952618E-6</v>
      </c>
      <c r="J132" s="10">
        <f>3/24*OO[[#This Row],[66 (27JUN1985 03:00:00)-Water Temperature (C)]]*OO[[#This Row],[8]]/SUM(OO[8])</f>
        <v>3.8592527722583643E-4</v>
      </c>
      <c r="K132" s="10">
        <f>3/24*OO[[#This Row],[67 (27JUN1985 06:00:00)-Water Temperature (C)]]*OO[[#This Row],[9]]/SUM(OO[9])</f>
        <v>8.2389963568419919E-3</v>
      </c>
      <c r="L132" s="10">
        <f>3/24*OO[[#This Row],[68 (27JUN1985 09:00:00)-Water Temperature (C)]]*OO[[#This Row],[10]]/SUM(OO[10])</f>
        <v>3.8170187630584287E-2</v>
      </c>
      <c r="M132" s="10">
        <f>3/24*OO[[#This Row],[69 (27JUN1985 12:00:00)-Water Temperature (C)]]*OO[[#This Row],[11]]/SUM(OO[11])</f>
        <v>6.3704231343031686E-2</v>
      </c>
      <c r="N132" s="10">
        <f>3/24*OO[[#This Row],[70 (27JUN1985 15:00:00)-Water Temperature (C)]]*OO[[#This Row],[12]]/SUM(OO[12])</f>
        <v>4.7898330779264822E-2</v>
      </c>
      <c r="O132" s="10">
        <f>3/24*OO[[#This Row],[71 (27JUN1985 18:00:00)-Water Temperature (C)]]*OO[[#This Row],[13]]/SUM(OO[13])</f>
        <v>2.0111160250645532E-2</v>
      </c>
      <c r="P132" s="10">
        <f>3/24*OO[[#This Row],[72 (27JUN1985 21:00:00)-Water Temperature (C)]]*OO[[#This Row],[14]]/SUM(OO[14])</f>
        <v>5.5932295599977798E-3</v>
      </c>
      <c r="Q132" s="10">
        <f>3/24*OO[[#This Row],[73 (28JUN1985 00:00:00)-Water Temperature (C)]]*OO[[#This Row],[15]]/SUM(OO[15])</f>
        <v>1.1620353841360295E-3</v>
      </c>
      <c r="R132" s="10">
        <f>3/24*OO[[#This Row],[74 (28JUN1985 03:00:00)-Water Temperature (C)]]*OO[[#This Row],[16]]/SUM(OO[16])</f>
        <v>2.28021778528525E-4</v>
      </c>
      <c r="S132" s="10">
        <f>3/24*OO[[#This Row],[75 (28JUN1985 06:00:00)-Water Temperature (C)]]*OO[[#This Row],[17]]/SUM(OO[17])</f>
        <v>6.70695316101474E-5</v>
      </c>
      <c r="T132" s="10">
        <f>3/24*OO[[#This Row],[76 (28JUN1985 09:00:00)-Water Temperature (C)]]*OO[[#This Row],[18]]/SUM(OO[18])</f>
        <v>4.027083669673868E-5</v>
      </c>
      <c r="U132" s="10">
        <f>3/24*OO[[#This Row],[77 (28JUN1985 12:00:00)-Water Temperature (C)]]*OO[[#This Row],[19]]/SUM(OO[19])</f>
        <v>3.6417117901625061E-5</v>
      </c>
      <c r="V132" s="10">
        <f>3/24000000*OO[[#This Row],[78 (28JUN1985 15:00:00)-Water Temperature (C)]]*OO[[#This Row],[20]]</f>
        <v>3.8869754869524998E-5</v>
      </c>
      <c r="W132" s="10">
        <f>3/24000000*OO[[#This Row],[79 (28JUN1985 18:00:00)-Water Temperature (C)]]*OO[[#This Row],[21]]</f>
        <v>4.2923015208337494E-5</v>
      </c>
      <c r="X132" s="10">
        <f>3/24000000*OO[[#This Row],[80 (28JUN1985 21:00:00)-Water Temperature (C)]]*OO[[#This Row],[22]]</f>
        <v>4.4415517905899997E-5</v>
      </c>
      <c r="Y132" s="10">
        <f>3/24000000*OO[[#This Row],[81 (29JUN1985 00:00:00)-Water Temperature (C)]]*OO[[#This Row],[23]]</f>
        <v>4.2461441324549996E-5</v>
      </c>
      <c r="Z132" s="10">
        <f>3/24000000*OO[[#This Row],[82 (29JUN1985 03:00:00)-Water Temperature (C)]]*OO[[#This Row],[24]]</f>
        <v>3.84548592211875E-5</v>
      </c>
      <c r="AA132" s="10">
        <f>3/24000000*OO[[#This Row],[83 (29JUN1985 06:00:00)-Water Temperature (C)]]*OO[[#This Row],[25]]</f>
        <v>3.3875977848999998E-5</v>
      </c>
      <c r="AB132" s="10">
        <f>3/24000000*OO[[#This Row],[84 (29JUN1985 09:00:00)-Water Temperature (C)]]*OO[[#This Row],[26]]</f>
        <v>3.0948781508562497E-5</v>
      </c>
      <c r="AC132" s="10">
        <f>3/24000000*OO[[#This Row],[85 (29JUN1985 12:00:00)-Water Temperature (C)]]*OO[[#This Row],[27]]</f>
        <v>2.9421007974899998E-5</v>
      </c>
      <c r="AD132" s="10">
        <f>3/24000000*OO[[#This Row],[86 (29JUN1985 15:00:00)-Water Temperature (C)]]*OO[[#This Row],[28]]</f>
        <v>2.7520781021799999E-5</v>
      </c>
      <c r="AE132" s="10">
        <f>3/24000000*OO[[#This Row],[88 (29JUN1985 21:00:00)-Water Temperature (C)]]*OO[[#This Row],[30]]</f>
        <v>2.1407007859324994E-5</v>
      </c>
      <c r="AF132" s="10">
        <f>3/24000000*OO[[#This Row],[88 (29JUN1985 21:00:00)-Water Temperature (C)]]*OO[[#This Row],[30]]</f>
        <v>2.1407007859324994E-5</v>
      </c>
      <c r="AG132" s="10">
        <f>3/24000000*OO[[#This Row],[89 (30JUN1985 00:00:00)-Water Temperature (C)]]*OO[[#This Row],[31]]</f>
        <v>1.7610003181084999E-5</v>
      </c>
      <c r="AH132" s="10">
        <f>3/24000000*OO[[#This Row],[90 (30JUN1985 03:00:00)-Water Temperature (C)]]*OO[[#This Row],[32]]</f>
        <v>1.428476398816875E-5</v>
      </c>
      <c r="AI132" s="10">
        <f>3/24000000*OO[[#This Row],[91 (30JUN1985 06:00:00)-Water Temperature (C)]]*OO[[#This Row],[33]]</f>
        <v>1.1685383579006249E-5</v>
      </c>
      <c r="AJ132" s="10">
        <f>3/24000000*OO[[#This Row],[92 (30JUN1985 09:00:00)-Water Temperature (C)]]*OO[[#This Row],[34]]</f>
        <v>9.9985359154999993E-6</v>
      </c>
      <c r="AK132" s="10">
        <f>3/24000000*OO[[#This Row],[93 (30JUN1985 12:00:00)-Water Temperature (C)]]*OO[[#This Row],[35]]</f>
        <v>8.9616393757499995E-6</v>
      </c>
      <c r="AL132" s="10">
        <f>3/24000000*OO[[#This Row],[94 (30JUN1985 15:00:00)-Water Temperature (C)]]*OO[[#This Row],[36]]</f>
        <v>8.2145643312449979E-6</v>
      </c>
      <c r="AM132" s="10">
        <f>3/24000000*OO[[#This Row],[95 (30JUN1985 18:00:00)-Water Temperature (C)]]*OO[[#This Row],[37]]</f>
        <v>7.3141992416900001E-6</v>
      </c>
      <c r="AN132" s="10">
        <f>3/24000000*OO[[#This Row],[96 (30JUN1985 21:00:00)-Water Temperature (C)]]*OO[[#This Row],[38]]</f>
        <v>5.9477532429262496E-6</v>
      </c>
      <c r="AO132" s="10">
        <f>3/24000000*OO[[#This Row],[97 (01JUL1985 00:00:00)-Water Temperature (C)]]*OO[[#This Row],[39]]</f>
        <v>4.4289480004600004E-6</v>
      </c>
      <c r="AP132" s="10">
        <f>3/24000000*OO[[#This Row],[98 (01JUL1985 03:00:00)-Water Temperature (C)]]*OO[[#This Row],[40]]</f>
        <v>3.1442563475199997E-6</v>
      </c>
      <c r="AQ132" s="10">
        <f>3/24000000*OO[[#This Row],[99 (01JUL1985 06:00:00)-Water Temperature (C)]]*OO[[#This Row],[41]]</f>
        <v>2.2508213390600001E-6</v>
      </c>
      <c r="AR132" s="10">
        <f>3/24000000*OO[[#This Row],[100 (01JUL1985 09:00:00)-Water Temperature (C)]]*OO[[#This Row],[42]]</f>
        <v>1.7994630402112501E-6</v>
      </c>
      <c r="AS132" s="10">
        <f>3/24000000*OO[[#This Row],[101 (01JUL1985 12:00:00)-Water Temperature (C)]]*OO[[#This Row],[43]]</f>
        <v>1.5582787929090001E-6</v>
      </c>
      <c r="AT132" s="10">
        <f>3/24000000*OO[[#This Row],[102 (01JUL1985 15:00:00)-Water Temperature (C)]]*OO[[#This Row],[44]]</f>
        <v>1.4192163224937501E-6</v>
      </c>
      <c r="AU132" s="10">
        <f>3/24000000*OO[[#This Row],[103 (01JUL1985 18:00:00)-Water Temperature (C)]]*OO[[#This Row],[45]]</f>
        <v>1.3091082429792501E-6</v>
      </c>
      <c r="AV132" s="10">
        <f>3/24000000*OO[[#This Row],[104 (01JUL1985 21:00:00)-Water Temperature (C)]]*OO[[#This Row],[46]]</f>
        <v>1.187630964084E-6</v>
      </c>
      <c r="AW132" s="10">
        <f>3/24000000*OO[[#This Row],[105 (02JUL1985 00:00:00)-Water Temperature (C)]]*OO[[#This Row],[47]]</f>
        <v>1.049048397408E-6</v>
      </c>
      <c r="AX132" s="10">
        <f>3/24000000*OO[[#This Row],[106 (02JUL1985 03:00:00)-Water Temperature (C)]]*OO[[#This Row],[48]]</f>
        <v>9.2197902208500002E-7</v>
      </c>
      <c r="AY132" s="10">
        <f>3/24000000*OO[[#This Row],[107 (02JUL1985 06:00:00)-Water Temperature (C)]]*OO[[#This Row],[49]]</f>
        <v>8.2785509192999991E-7</v>
      </c>
      <c r="AZ132" s="10">
        <f>3/24000000*OO[[#This Row],[108 (02JUL1985 09:00:00)-Water Temperature (C)]]*OO[[#This Row],[50]]</f>
        <v>8.0309328434037508E-7</v>
      </c>
      <c r="BA132" s="10">
        <f>3/24000000*OO[[#This Row],[109 (02JUL1985 12:00:00)-Water Temperature (C)]]*OO[[#This Row],[51]]</f>
        <v>7.9442913759749989E-7</v>
      </c>
      <c r="BB132" s="10">
        <f>3/24000000*OO[[#This Row],[110 (02JUL1985 15:00:00)-Water Temperature (C)]]*OO[[#This Row],[52]]</f>
        <v>7.9203805194149995E-7</v>
      </c>
      <c r="BC132" s="10">
        <f>3/24000000*OO[[#This Row],[111 (02JUL1985 18:00:00)-Water Temperature (C)]]*OO[[#This Row],[53]]</f>
        <v>8.0211607809374992E-7</v>
      </c>
      <c r="BD132" s="10">
        <f>3/24000000*OO[[#This Row],[112 (02JUL1985 21:00:00)-Water Temperature (C)]]*OO[[#This Row],[54]]</f>
        <v>7.9923795881999995E-7</v>
      </c>
      <c r="BE132" s="10">
        <f>3/24000000*OO[[#This Row],[113 (03JUL1985 00:00:00)-Water Temperature (C)]]*OO[[#This Row],[55]]</f>
        <v>7.6065269839999989E-7</v>
      </c>
      <c r="BF132" s="10">
        <f>3/24000000*OO[[#This Row],[114 (03JUL1985 03:00:00)-Water Temperature (C)]]*OO[[#This Row],[56]]</f>
        <v>7.0908057367937501E-7</v>
      </c>
      <c r="BG132" s="10">
        <f>3/24000000*OO[[#This Row],[115 (03JUL1985 06:00:00)-Water Temperature (C)]]*OO[[#This Row],[57]]</f>
        <v>6.5574640911599992E-7</v>
      </c>
      <c r="BH132" s="10">
        <f>3/24000000*OO[[#This Row],[116 (03JUL1985 09:00:00)-Water Temperature (C)]]*OO[[#This Row],[58]]</f>
        <v>6.3745811075862496E-7</v>
      </c>
      <c r="BI132" s="10">
        <f>3/24000000*OO[[#This Row],[117 (03JUL1985 12:00:00)-Water Temperature (C)]]*OO[[#This Row],[59]]</f>
        <v>6.4311196197324997E-7</v>
      </c>
      <c r="BJ132" s="10">
        <f>3/24000000*OO[[#This Row],[118 (03JUL1985 15:00:00)-Water Temperature (C)]]*OO[[#This Row],[60]]</f>
        <v>6.5485181963349996E-7</v>
      </c>
      <c r="BK132" s="10">
        <f>3/24000000*OO[[#This Row],[119 (03JUL1985 18:00:00)-Water Temperature (C)]]*OO[[#This Row],[61]]</f>
        <v>6.6604428042075003E-7</v>
      </c>
      <c r="BL132" s="10">
        <f>3/24000000*OO[[#This Row],[120 (03JUL1985 21:00:00)-Water Temperature (C)]]*OO[[#This Row],[62]]</f>
        <v>6.5289550425249991E-7</v>
      </c>
      <c r="BM132" s="10">
        <f>3/24000000*OO[[#This Row],[121 (04JUL1985 00:00:00)-Water Temperature (C)]]*OO[[#This Row],[63]]</f>
        <v>6.1155133258349988E-7</v>
      </c>
      <c r="BN132" s="10">
        <f>3/24000000*OO[[#This Row],[122 (04JUL1985 03:00:00)-Water Temperature (C)]]*OO[[#This Row],[64]]</f>
        <v>5.6066675975862494E-7</v>
      </c>
      <c r="BO132" s="10">
        <f>3/24000000*OO[[#This Row],[123 (04JUL1985 06:00:00)-Water Temperature (C)]]*OO[[#This Row],[65]]</f>
        <v>5.1157960457587507E-7</v>
      </c>
      <c r="BP132" s="10">
        <f>3/24000000*OO[[#This Row],[124 (04JUL1985 09:00:00)-Water Temperature (C)]]*OO[[#This Row],[66]]</f>
        <v>4.8321482414250003E-7</v>
      </c>
      <c r="BQ132" s="10">
        <f>3/24000000*OO[[#This Row],[125 (04JUL1985 12:00:00)-Water Temperature (C)]]*OO[[#This Row],[67]]</f>
        <v>4.6321211096737505E-7</v>
      </c>
      <c r="BR132" s="10">
        <f>3/24000000*OO[[#This Row],[126 (04JUL1985 15:00:00)-Water Temperature (C)]]*OO[[#This Row],[68]]</f>
        <v>4.5405975073812497E-7</v>
      </c>
      <c r="BS132" s="10">
        <f>3/24000000*OO[[#This Row],[127 (04JUL1985 18:00:00)-Water Temperature (C)]]*OO[[#This Row],[69]]</f>
        <v>4.4123826436024994E-7</v>
      </c>
      <c r="BT132" s="10">
        <f>3/24000000*OO[[#This Row],[128 (04JUL1985 21:00:00)-Water Temperature (C)]]*OO[[#This Row],[70]]</f>
        <v>4.2106973471024992E-7</v>
      </c>
      <c r="BU132" s="10">
        <f>3/24000000*OO[[#This Row],[129 (05JUL1985 00:00:00)-Water Temperature (C)]]*OO[[#This Row],[71]]</f>
        <v>3.9713476084424993E-7</v>
      </c>
      <c r="BV132" s="10">
        <f>3/24000000*OO[[#This Row],[130 (05JUL1985 03:00:00)-Water Temperature (C)]]*OO[[#This Row],[72]]</f>
        <v>3.7023368338799998E-7</v>
      </c>
      <c r="BW132" s="10">
        <f>3/24000000*OO[[#This Row],[131 (05JUL1985 06:00:00)-Water Temperature (C)]]*OO[[#This Row],[73]]</f>
        <v>3.4213242353062502E-7</v>
      </c>
      <c r="BX132" s="10">
        <f>3/24000000*OO[[#This Row],[132 (05JUL1985 09:00:00)-Water Temperature (C)]]*OO[[#This Row],[74]]</f>
        <v>3.2824715354437493E-7</v>
      </c>
      <c r="BY132" s="10">
        <f>3/24000000*OO[[#This Row],[133 (05JUL1985 12:00:00)-Water Temperature (C)]]*OO[[#This Row],[75]]</f>
        <v>3.1485598764525001E-7</v>
      </c>
      <c r="BZ132" s="10">
        <f>3/24000000*OO[[#This Row],[134 (05JUL1985 15:00:00)-Water Temperature (C)]]*OO[[#This Row],[76]]</f>
        <v>3.0451177639199997E-7</v>
      </c>
      <c r="CA132" s="10">
        <f>3/24000000*OO[[#This Row],[135 (05JUL1985 18:00:00)-Water Temperature (C)]]*OO[[#This Row],[77]]</f>
        <v>2.989046021525E-7</v>
      </c>
      <c r="CB132" s="10">
        <f>3/24000000*OO[[#This Row],[136 (05JUL1985 21:00:00)-Water Temperature (C)]]*OO[[#This Row],[78]]</f>
        <v>2.8864743104324996E-7</v>
      </c>
      <c r="CC132" s="10">
        <f>3/24000000*OO[[#This Row],[137 (06JUL1985 00:00:00)-Water Temperature (C)]]*OO[[#This Row],[79]]</f>
        <v>2.7047929151400002E-7</v>
      </c>
      <c r="CD132" s="10">
        <f>3/24000000*OO[[#This Row],[138 (06JUL1985 03:00:00)-Water Temperature (C)]]*OO[[#This Row],[80]]</f>
        <v>2.51195649481125E-7</v>
      </c>
      <c r="CE132" s="10">
        <f>3/24000000*OO[[#This Row],[139 (06JUL1985 06:00:00)-Water Temperature (C)]]*OO[[#This Row],[81]]</f>
        <v>2.3585167794374998E-7</v>
      </c>
      <c r="CF132" s="10">
        <f>3/24000000*OO[[#This Row],[140 (06JUL1985 09:00:00)-Water Temperature (C)]]*OO[[#This Row],[82]]</f>
        <v>2.3640407702099998E-7</v>
      </c>
      <c r="CG132" s="10">
        <f>3/24000000*OO[[#This Row],[141 (06JUL1985 12:00:00)-Water Temperature (C)]]*OO[[#This Row],[83]]</f>
        <v>2.4027742838974995E-7</v>
      </c>
      <c r="CH132" s="10">
        <f>3/24000000*OO[[#This Row],[142 (06JUL1985 15:00:00)-Water Temperature (C)]]*OO[[#This Row],[84]]</f>
        <v>2.4726200811599993E-7</v>
      </c>
      <c r="CI132" s="10">
        <f>3/24000000*OO[[#This Row],[143 (06JUL1985 18:00:00)-Water Temperature (C)]]*OO[[#This Row],[85]]</f>
        <v>2.5941936011362501E-7</v>
      </c>
      <c r="CJ132" s="10">
        <f>3/24000000*OO[[#This Row],[144 (06JUL1985 21:00:00)-Water Temperature (C)]]*OO[[#This Row],[86]]</f>
        <v>2.6285256984375001E-7</v>
      </c>
      <c r="CK132" s="10">
        <f>3/24000000*OO[[#This Row],[145 (07JUL1985 00:00:00)-Water Temperature (C)]]*OO[[#This Row],[87]]</f>
        <v>2.5125568070312505E-7</v>
      </c>
      <c r="CL132" s="10">
        <f>3/24000000*OO[[#This Row],[146 (07JUL1985 03:00:00)-Water Temperature (C)]]*OO[[#This Row],[88]]</f>
        <v>2.3741107346875E-7</v>
      </c>
      <c r="CM132" s="10">
        <f>3/24000000*OO[[#This Row],[147 (07JUL1985 06:00:00)-Water Temperature (C)]]*OO[[#This Row],[89]]</f>
        <v>2.2463912059800001E-7</v>
      </c>
      <c r="CN132" s="10">
        <f>3/24000000*OO[[#This Row],[148 (07JUL1985 09:00:00)-Water Temperature (C)]]*OO[[#This Row],[90]]</f>
        <v>2.2368090805175002E-7</v>
      </c>
      <c r="CO132" s="10">
        <f>3/24000000*OO[[#This Row],[149 (07JUL1985 12:00:00)-Water Temperature (C)]]*OO[[#This Row],[91]]</f>
        <v>2.2733660187299996E-7</v>
      </c>
      <c r="CP132" s="10">
        <f>3/24000000*OO[[#This Row],[150 (07JUL1985 15:00:00)-Water Temperature (C)]]*OO[[#This Row],[92]]</f>
        <v>2.321545226603E-7</v>
      </c>
      <c r="CQ132" s="10">
        <f>3/24000000*OO[[#This Row],[151 (07JUL1985 18:00:00)-Water Temperature (C)]]*OO[[#This Row],[93]]</f>
        <v>2.3603715813510001E-7</v>
      </c>
      <c r="CR132" s="10">
        <f>3/24000000*OO[[#This Row],[152 (07JUL1985 21:00:00)-Water Temperature (C)]]*OO[[#This Row],[94]]</f>
        <v>2.281285257567E-7</v>
      </c>
      <c r="CS132" s="10">
        <f>3/24000000*OO[[#This Row],[153 (08JUL1985 00:00:00)-Water Temperature (C)]]*OO[[#This Row],[95]]</f>
        <v>2.0980083375407496E-7</v>
      </c>
      <c r="CT132" s="10">
        <f>3/24000000*OO[[#This Row],[154 (08JUL1985 03:00:00)-Water Temperature (C)]]*OO[[#This Row],[96]]</f>
        <v>1.9030282432385E-7</v>
      </c>
      <c r="CU132" s="10">
        <f>3/24000000*OO[[#This Row],[155 (08JUL1985 06:00:00)-Water Temperature (C)]]*OO[[#This Row],[97]]</f>
        <v>1.7345297791271252E-7</v>
      </c>
      <c r="CV132" s="10">
        <f>3/24000000*OO[[#This Row],[156 (08JUL1985 09:00:00)-Water Temperature (C)]]*OO[[#This Row],[98]]</f>
        <v>1.6048728155328749E-7</v>
      </c>
      <c r="CW132" s="10">
        <f>3/24000000*OO[[#This Row],[157 (08JUL1985 12:00:00)-Water Temperature (C)]]*OO[[#This Row],[99]]</f>
        <v>1.5575572772916249E-7</v>
      </c>
    </row>
    <row r="133" spans="1:101" x14ac:dyDescent="0.35">
      <c r="A133" t="s">
        <v>138</v>
      </c>
      <c r="B133">
        <v>645.46280000000002</v>
      </c>
      <c r="C133" s="10">
        <f>3/24*OO[[#This Row],[59 (26JUN1985 06:00:00)-Water Temperature (C)]]*OO[[#This Row],[1]]/SUM(OO[1])</f>
        <v>0</v>
      </c>
      <c r="D133" s="10">
        <f>3/24*OO[[#This Row],[60 (26JUN1985 09:00:00)-Water Temperature (C)]]*OO[[#This Row],[2]]/SUM(OO[2])</f>
        <v>0</v>
      </c>
      <c r="E133" s="10">
        <f>3/24*OO[[#This Row],[61 (26JUN1985 12:00:00)-Water Temperature (C)]]*OO[[#This Row],[3]]/SUM(OO[3])</f>
        <v>0</v>
      </c>
      <c r="F133" s="10">
        <f>3/24*OO[[#This Row],[62 (26JUN1985 15:00:00)-Water Temperature (C)]]*OO[[#This Row],[4]]/SUM(OO[4])</f>
        <v>2.2690031022375496E-34</v>
      </c>
      <c r="G133" s="10">
        <f>3/24*OO[[#This Row],[63 (26JUN1985 18:00:00)-Water Temperature (C)]]*OO[[#This Row],[5]]/SUM(OO[5])</f>
        <v>2.9083846621614542E-23</v>
      </c>
      <c r="H133" s="10">
        <f>3/24*OO[[#This Row],[64 (26JUN1985 21:00:00)-Water Temperature (C)]]*OO[[#This Row],[6]]/SUM(OO[6])</f>
        <v>1.8976195405194515E-12</v>
      </c>
      <c r="I133" s="10">
        <f>3/24*OO[[#This Row],[65 (27JUN1985 00:00:00)-Water Temperature (C)]]*OO[[#This Row],[7]]/SUM(OO[7])</f>
        <v>6.0300594231858259E-7</v>
      </c>
      <c r="J133" s="10">
        <f>3/24*OO[[#This Row],[66 (27JUN1985 03:00:00)-Water Temperature (C)]]*OO[[#This Row],[8]]/SUM(OO[8])</f>
        <v>1.7459319254678054E-4</v>
      </c>
      <c r="K133" s="10">
        <f>3/24*OO[[#This Row],[67 (27JUN1985 06:00:00)-Water Temperature (C)]]*OO[[#This Row],[9]]/SUM(OO[9])</f>
        <v>4.1818634356011394E-3</v>
      </c>
      <c r="L133" s="10">
        <f>3/24*OO[[#This Row],[68 (27JUN1985 09:00:00)-Water Temperature (C)]]*OO[[#This Row],[10]]/SUM(OO[10])</f>
        <v>2.0969686731723468E-2</v>
      </c>
      <c r="M133" s="10">
        <f>3/24*OO[[#This Row],[69 (27JUN1985 12:00:00)-Water Temperature (C)]]*OO[[#This Row],[11]]/SUM(OO[11])</f>
        <v>3.707627009259519E-2</v>
      </c>
      <c r="N133" s="10">
        <f>3/24*OO[[#This Row],[70 (27JUN1985 15:00:00)-Water Temperature (C)]]*OO[[#This Row],[12]]/SUM(OO[12])</f>
        <v>2.9142696701530201E-2</v>
      </c>
      <c r="O133" s="10">
        <f>3/24*OO[[#This Row],[71 (27JUN1985 18:00:00)-Water Temperature (C)]]*OO[[#This Row],[13]]/SUM(OO[13])</f>
        <v>1.2646818752660502E-2</v>
      </c>
      <c r="P133" s="10">
        <f>3/24*OO[[#This Row],[72 (27JUN1985 21:00:00)-Water Temperature (C)]]*OO[[#This Row],[14]]/SUM(OO[14])</f>
        <v>3.6028441596483479E-3</v>
      </c>
      <c r="Q133" s="10">
        <f>3/24*OO[[#This Row],[73 (28JUN1985 00:00:00)-Water Temperature (C)]]*OO[[#This Row],[15]]/SUM(OO[15])</f>
        <v>7.5959309646437059E-4</v>
      </c>
      <c r="R133" s="10">
        <f>3/24*OO[[#This Row],[74 (28JUN1985 03:00:00)-Water Temperature (C)]]*OO[[#This Row],[16]]/SUM(OO[16])</f>
        <v>1.4816300270078931E-4</v>
      </c>
      <c r="S133" s="10">
        <f>3/24*OO[[#This Row],[75 (28JUN1985 06:00:00)-Water Temperature (C)]]*OO[[#This Row],[17]]/SUM(OO[17])</f>
        <v>4.185324182397362E-5</v>
      </c>
      <c r="T133" s="10">
        <f>3/24*OO[[#This Row],[76 (28JUN1985 09:00:00)-Water Temperature (C)]]*OO[[#This Row],[18]]/SUM(OO[18])</f>
        <v>2.4204947065102594E-5</v>
      </c>
      <c r="U133" s="10">
        <f>3/24*OO[[#This Row],[77 (28JUN1985 12:00:00)-Water Temperature (C)]]*OO[[#This Row],[19]]/SUM(OO[19])</f>
        <v>2.1564742824037767E-5</v>
      </c>
      <c r="V133" s="10">
        <f>3/24000000*OO[[#This Row],[78 (28JUN1985 15:00:00)-Water Temperature (C)]]*OO[[#This Row],[20]]</f>
        <v>2.2911992744237501E-5</v>
      </c>
      <c r="W133" s="10">
        <f>3/24000000*OO[[#This Row],[79 (28JUN1985 18:00:00)-Water Temperature (C)]]*OO[[#This Row],[21]]</f>
        <v>2.53487072545E-5</v>
      </c>
      <c r="X133" s="10">
        <f>3/24000000*OO[[#This Row],[80 (28JUN1985 21:00:00)-Water Temperature (C)]]*OO[[#This Row],[22]]</f>
        <v>2.6401018666574996E-5</v>
      </c>
      <c r="Y133" s="10">
        <f>3/24000000*OO[[#This Row],[81 (29JUN1985 00:00:00)-Water Temperature (C)]]*OO[[#This Row],[23]]</f>
        <v>2.54034221136125E-5</v>
      </c>
      <c r="Z133" s="10">
        <f>3/24000000*OO[[#This Row],[82 (29JUN1985 03:00:00)-Water Temperature (C)]]*OO[[#This Row],[24]]</f>
        <v>2.3133014545099998E-5</v>
      </c>
      <c r="AA133" s="10">
        <f>3/24000000*OO[[#This Row],[83 (29JUN1985 06:00:00)-Water Temperature (C)]]*OO[[#This Row],[25]]</f>
        <v>2.0459968709662495E-5</v>
      </c>
      <c r="AB133" s="10">
        <f>3/24000000*OO[[#This Row],[84 (29JUN1985 09:00:00)-Water Temperature (C)]]*OO[[#This Row],[26]]</f>
        <v>1.8714592287787501E-5</v>
      </c>
      <c r="AC133" s="10">
        <f>3/24000000*OO[[#This Row],[85 (29JUN1985 12:00:00)-Water Temperature (C)]]*OO[[#This Row],[27]]</f>
        <v>1.7819031537393746E-5</v>
      </c>
      <c r="AD133" s="10">
        <f>3/24000000*OO[[#This Row],[86 (29JUN1985 15:00:00)-Water Temperature (C)]]*OO[[#This Row],[28]]</f>
        <v>1.6735448899687501E-5</v>
      </c>
      <c r="AE133" s="10">
        <f>3/24000000*OO[[#This Row],[88 (29JUN1985 21:00:00)-Water Temperature (C)]]*OO[[#This Row],[30]]</f>
        <v>1.315661832225E-5</v>
      </c>
      <c r="AF133" s="10">
        <f>3/24000000*OO[[#This Row],[88 (29JUN1985 21:00:00)-Water Temperature (C)]]*OO[[#This Row],[30]]</f>
        <v>1.315661832225E-5</v>
      </c>
      <c r="AG133" s="10">
        <f>3/24000000*OO[[#This Row],[89 (30JUN1985 00:00:00)-Water Temperature (C)]]*OO[[#This Row],[31]]</f>
        <v>1.0872838224120001E-5</v>
      </c>
      <c r="AH133" s="10">
        <f>3/24000000*OO[[#This Row],[90 (30JUN1985 03:00:00)-Water Temperature (C)]]*OO[[#This Row],[32]]</f>
        <v>8.8423483740749975E-6</v>
      </c>
      <c r="AI133" s="10">
        <f>3/24000000*OO[[#This Row],[91 (30JUN1985 06:00:00)-Water Temperature (C)]]*OO[[#This Row],[33]]</f>
        <v>7.2428898453999995E-6</v>
      </c>
      <c r="AJ133" s="10">
        <f>3/24000000*OO[[#This Row],[92 (30JUN1985 09:00:00)-Water Temperature (C)]]*OO[[#This Row],[34]]</f>
        <v>6.1922562711100002E-6</v>
      </c>
      <c r="AK133" s="10">
        <f>3/24000000*OO[[#This Row],[93 (30JUN1985 12:00:00)-Water Temperature (C)]]*OO[[#This Row],[35]]</f>
        <v>5.5430887962724998E-6</v>
      </c>
      <c r="AL133" s="10">
        <f>3/24000000*OO[[#This Row],[94 (30JUN1985 15:00:00)-Water Temperature (C)]]*OO[[#This Row],[36]]</f>
        <v>5.0860164552150009E-6</v>
      </c>
      <c r="AM133" s="10">
        <f>3/24000000*OO[[#This Row],[95 (30JUN1985 18:00:00)-Water Temperature (C)]]*OO[[#This Row],[37]]</f>
        <v>4.5502389638474989E-6</v>
      </c>
      <c r="AN133" s="10">
        <f>3/24000000*OO[[#This Row],[96 (30JUN1985 21:00:00)-Water Temperature (C)]]*OO[[#This Row],[38]]</f>
        <v>3.726823672305E-6</v>
      </c>
      <c r="AO133" s="10">
        <f>3/24000000*OO[[#This Row],[97 (01JUL1985 00:00:00)-Water Temperature (C)]]*OO[[#This Row],[39]]</f>
        <v>2.7924971971000001E-6</v>
      </c>
      <c r="AP133" s="10">
        <f>3/24000000*OO[[#This Row],[98 (01JUL1985 03:00:00)-Water Temperature (C)]]*OO[[#This Row],[40]]</f>
        <v>1.9880639328549998E-6</v>
      </c>
      <c r="AQ133" s="10">
        <f>3/24000000*OO[[#This Row],[99 (01JUL1985 06:00:00)-Water Temperature (C)]]*OO[[#This Row],[41]]</f>
        <v>1.4194542194101249E-6</v>
      </c>
      <c r="AR133" s="10">
        <f>3/24000000*OO[[#This Row],[100 (01JUL1985 09:00:00)-Water Temperature (C)]]*OO[[#This Row],[42]]</f>
        <v>1.1258328932180001E-6</v>
      </c>
      <c r="AS133" s="10">
        <f>3/24000000*OO[[#This Row],[101 (01JUL1985 12:00:00)-Water Temperature (C)]]*OO[[#This Row],[43]]</f>
        <v>9.6936180818399984E-7</v>
      </c>
      <c r="AT133" s="10">
        <f>3/24000000*OO[[#This Row],[102 (01JUL1985 15:00:00)-Water Temperature (C)]]*OO[[#This Row],[44]]</f>
        <v>8.789094827163751E-7</v>
      </c>
      <c r="AU133" s="10">
        <f>3/24000000*OO[[#This Row],[103 (01JUL1985 18:00:00)-Water Temperature (C)]]*OO[[#This Row],[45]]</f>
        <v>8.0964883215524986E-7</v>
      </c>
      <c r="AV133" s="10">
        <f>3/24000000*OO[[#This Row],[104 (01JUL1985 21:00:00)-Water Temperature (C)]]*OO[[#This Row],[46]]</f>
        <v>7.3520055053987482E-7</v>
      </c>
      <c r="AW133" s="10">
        <f>3/24000000*OO[[#This Row],[105 (02JUL1985 00:00:00)-Water Temperature (C)]]*OO[[#This Row],[47]]</f>
        <v>6.50223529207375E-7</v>
      </c>
      <c r="AX133" s="10">
        <f>3/24000000*OO[[#This Row],[106 (02JUL1985 03:00:00)-Water Temperature (C)]]*OO[[#This Row],[48]]</f>
        <v>5.7114563002749994E-7</v>
      </c>
      <c r="AY133" s="10">
        <f>3/24000000*OO[[#This Row],[107 (02JUL1985 06:00:00)-Water Temperature (C)]]*OO[[#This Row],[49]]</f>
        <v>5.1175206714224997E-7</v>
      </c>
      <c r="AZ133" s="10">
        <f>3/24000000*OO[[#This Row],[108 (02JUL1985 09:00:00)-Water Temperature (C)]]*OO[[#This Row],[50]]</f>
        <v>4.9486648092399995E-7</v>
      </c>
      <c r="BA133" s="10">
        <f>3/24000000*OO[[#This Row],[109 (02JUL1985 12:00:00)-Water Temperature (C)]]*OO[[#This Row],[51]]</f>
        <v>4.8909636660200003E-7</v>
      </c>
      <c r="BB133" s="10">
        <f>3/24000000*OO[[#This Row],[110 (02JUL1985 15:00:00)-Water Temperature (C)]]*OO[[#This Row],[52]]</f>
        <v>4.8684479024474985E-7</v>
      </c>
      <c r="BC133" s="10">
        <f>3/24000000*OO[[#This Row],[111 (02JUL1985 18:00:00)-Water Temperature (C)]]*OO[[#This Row],[53]]</f>
        <v>4.9228293602400001E-7</v>
      </c>
      <c r="BD133" s="10">
        <f>3/24000000*OO[[#This Row],[112 (02JUL1985 21:00:00)-Water Temperature (C)]]*OO[[#This Row],[54]]</f>
        <v>4.910018408749999E-7</v>
      </c>
      <c r="BE133" s="10">
        <f>3/24000000*OO[[#This Row],[113 (03JUL1985 00:00:00)-Water Temperature (C)]]*OO[[#This Row],[55]]</f>
        <v>4.6836680757900003E-7</v>
      </c>
      <c r="BF133" s="10">
        <f>3/24000000*OO[[#This Row],[114 (03JUL1985 03:00:00)-Water Temperature (C)]]*OO[[#This Row],[56]]</f>
        <v>4.3715471093699998E-7</v>
      </c>
      <c r="BG133" s="10">
        <f>3/24000000*OO[[#This Row],[115 (03JUL1985 06:00:00)-Water Temperature (C)]]*OO[[#This Row],[57]]</f>
        <v>4.0451556720899996E-7</v>
      </c>
      <c r="BH133" s="10">
        <f>3/24000000*OO[[#This Row],[116 (03JUL1985 09:00:00)-Water Temperature (C)]]*OO[[#This Row],[58]]</f>
        <v>3.9239225253200006E-7</v>
      </c>
      <c r="BI133" s="10">
        <f>3/24000000*OO[[#This Row],[117 (03JUL1985 12:00:00)-Water Temperature (C)]]*OO[[#This Row],[59]]</f>
        <v>3.9519969763999999E-7</v>
      </c>
      <c r="BJ133" s="10">
        <f>3/24000000*OO[[#This Row],[118 (03JUL1985 15:00:00)-Water Temperature (C)]]*OO[[#This Row],[60]]</f>
        <v>4.0209372892187497E-7</v>
      </c>
      <c r="BK133" s="10">
        <f>3/24000000*OO[[#This Row],[119 (03JUL1985 18:00:00)-Water Temperature (C)]]*OO[[#This Row],[61]]</f>
        <v>4.0885519018749995E-7</v>
      </c>
      <c r="BL133" s="10">
        <f>3/24000000*OO[[#This Row],[120 (03JUL1985 21:00:00)-Water Temperature (C)]]*OO[[#This Row],[62]]</f>
        <v>4.0171677860474996E-7</v>
      </c>
      <c r="BM133" s="10">
        <f>3/24000000*OO[[#This Row],[121 (04JUL1985 00:00:00)-Water Temperature (C)]]*OO[[#This Row],[63]]</f>
        <v>3.7714461095675002E-7</v>
      </c>
      <c r="BN133" s="10">
        <f>3/24000000*OO[[#This Row],[122 (04JUL1985 03:00:00)-Water Temperature (C)]]*OO[[#This Row],[64]]</f>
        <v>3.4626104847675003E-7</v>
      </c>
      <c r="BO133" s="10">
        <f>3/24000000*OO[[#This Row],[123 (04JUL1985 06:00:00)-Water Temperature (C)]]*OO[[#This Row],[65]]</f>
        <v>3.1597986869662499E-7</v>
      </c>
      <c r="BP133" s="10">
        <f>3/24000000*OO[[#This Row],[124 (04JUL1985 09:00:00)-Water Temperature (C)]]*OO[[#This Row],[66]]</f>
        <v>2.9785420336350004E-7</v>
      </c>
      <c r="BQ133" s="10">
        <f>3/24000000*OO[[#This Row],[125 (04JUL1985 12:00:00)-Water Temperature (C)]]*OO[[#This Row],[67]]</f>
        <v>2.8531883238937503E-7</v>
      </c>
      <c r="BR133" s="10">
        <f>3/24000000*OO[[#This Row],[126 (04JUL1985 15:00:00)-Water Temperature (C)]]*OO[[#This Row],[68]]</f>
        <v>2.7923207742300001E-7</v>
      </c>
      <c r="BS133" s="10">
        <f>3/24000000*OO[[#This Row],[127 (04JUL1985 18:00:00)-Water Temperature (C)]]*OO[[#This Row],[69]]</f>
        <v>2.7143941061324998E-7</v>
      </c>
      <c r="BT133" s="10">
        <f>3/24000000*OO[[#This Row],[128 (04JUL1985 21:00:00)-Water Temperature (C)]]*OO[[#This Row],[70]]</f>
        <v>2.5914337913024996E-7</v>
      </c>
      <c r="BU133" s="10">
        <f>3/24000000*OO[[#This Row],[129 (05JUL1985 00:00:00)-Water Temperature (C)]]*OO[[#This Row],[71]]</f>
        <v>2.4469054771874994E-7</v>
      </c>
      <c r="BV133" s="10">
        <f>3/24000000*OO[[#This Row],[130 (05JUL1985 03:00:00)-Water Temperature (C)]]*OO[[#This Row],[72]]</f>
        <v>2.2832971256537501E-7</v>
      </c>
      <c r="BW133" s="10">
        <f>3/24000000*OO[[#This Row],[131 (05JUL1985 06:00:00)-Water Temperature (C)]]*OO[[#This Row],[73]]</f>
        <v>2.1116719387575E-7</v>
      </c>
      <c r="BX133" s="10">
        <f>3/24000000*OO[[#This Row],[132 (05JUL1985 09:00:00)-Water Temperature (C)]]*OO[[#This Row],[74]]</f>
        <v>2.0216037339174997E-7</v>
      </c>
      <c r="BY133" s="10">
        <f>3/24000000*OO[[#This Row],[133 (05JUL1985 12:00:00)-Water Temperature (C)]]*OO[[#This Row],[75]]</f>
        <v>1.9405761772319998E-7</v>
      </c>
      <c r="BZ133" s="10">
        <f>3/24000000*OO[[#This Row],[134 (05JUL1985 15:00:00)-Water Temperature (C)]]*OO[[#This Row],[76]]</f>
        <v>1.8737516735374999E-7</v>
      </c>
      <c r="CA133" s="10">
        <f>3/24000000*OO[[#This Row],[135 (05JUL1985 18:00:00)-Water Temperature (C)]]*OO[[#This Row],[77]]</f>
        <v>1.8385130259384999E-7</v>
      </c>
      <c r="CB133" s="10">
        <f>3/24000000*OO[[#This Row],[136 (05JUL1985 21:00:00)-Water Temperature (C)]]*OO[[#This Row],[78]]</f>
        <v>1.7768365032722499E-7</v>
      </c>
      <c r="CC133" s="10">
        <f>3/24000000*OO[[#This Row],[137 (06JUL1985 00:00:00)-Water Temperature (C)]]*OO[[#This Row],[79]]</f>
        <v>1.6671186743330001E-7</v>
      </c>
      <c r="CD133" s="10">
        <f>3/24000000*OO[[#This Row],[138 (06JUL1985 03:00:00)-Water Temperature (C)]]*OO[[#This Row],[80]]</f>
        <v>1.5485332038157499E-7</v>
      </c>
      <c r="CE133" s="10">
        <f>3/24000000*OO[[#This Row],[139 (06JUL1985 06:00:00)-Water Temperature (C)]]*OO[[#This Row],[81]]</f>
        <v>1.45317391230275E-7</v>
      </c>
      <c r="CF133" s="10">
        <f>3/24000000*OO[[#This Row],[140 (06JUL1985 09:00:00)-Water Temperature (C)]]*OO[[#This Row],[82]]</f>
        <v>1.4534919610212497E-7</v>
      </c>
      <c r="CG133" s="10">
        <f>3/24000000*OO[[#This Row],[141 (06JUL1985 12:00:00)-Water Temperature (C)]]*OO[[#This Row],[83]]</f>
        <v>1.476657452838E-7</v>
      </c>
      <c r="CH133" s="10">
        <f>3/24000000*OO[[#This Row],[142 (06JUL1985 15:00:00)-Water Temperature (C)]]*OO[[#This Row],[84]]</f>
        <v>1.5166342223358752E-7</v>
      </c>
      <c r="CI133" s="10">
        <f>3/24000000*OO[[#This Row],[143 (06JUL1985 18:00:00)-Water Temperature (C)]]*OO[[#This Row],[85]]</f>
        <v>1.5896365811803751E-7</v>
      </c>
      <c r="CJ133" s="10">
        <f>3/24000000*OO[[#This Row],[144 (06JUL1985 21:00:00)-Water Temperature (C)]]*OO[[#This Row],[86]]</f>
        <v>1.6145044137855E-7</v>
      </c>
      <c r="CK133" s="10">
        <f>3/24000000*OO[[#This Row],[145 (07JUL1985 00:00:00)-Water Temperature (C)]]*OO[[#This Row],[87]]</f>
        <v>1.5471678264362502E-7</v>
      </c>
      <c r="CL133" s="10">
        <f>3/24000000*OO[[#This Row],[146 (07JUL1985 03:00:00)-Water Temperature (C)]]*OO[[#This Row],[88]]</f>
        <v>1.4628651250158752E-7</v>
      </c>
      <c r="CM133" s="10">
        <f>3/24000000*OO[[#This Row],[147 (07JUL1985 06:00:00)-Water Temperature (C)]]*OO[[#This Row],[89]]</f>
        <v>1.3843244464154998E-7</v>
      </c>
      <c r="CN133" s="10">
        <f>3/24000000*OO[[#This Row],[148 (07JUL1985 09:00:00)-Water Temperature (C)]]*OO[[#This Row],[90]]</f>
        <v>1.3766244689756249E-7</v>
      </c>
      <c r="CO133" s="10">
        <f>3/24000000*OO[[#This Row],[149 (07JUL1985 12:00:00)-Water Temperature (C)]]*OO[[#This Row],[91]]</f>
        <v>1.3973826934200001E-7</v>
      </c>
      <c r="CP133" s="10">
        <f>3/24000000*OO[[#This Row],[150 (07JUL1985 15:00:00)-Water Temperature (C)]]*OO[[#This Row],[92]]</f>
        <v>1.4261007600022501E-7</v>
      </c>
      <c r="CQ133" s="10">
        <f>3/24000000*OO[[#This Row],[151 (07JUL1985 18:00:00)-Water Temperature (C)]]*OO[[#This Row],[93]]</f>
        <v>1.4512118613352498E-7</v>
      </c>
      <c r="CR133" s="10">
        <f>3/24000000*OO[[#This Row],[152 (07JUL1985 21:00:00)-Water Temperature (C)]]*OO[[#This Row],[94]]</f>
        <v>1.4075825758968748E-7</v>
      </c>
      <c r="CS133" s="10">
        <f>3/24000000*OO[[#This Row],[153 (08JUL1985 00:00:00)-Water Temperature (C)]]*OO[[#This Row],[95]]</f>
        <v>1.2975501498951248E-7</v>
      </c>
      <c r="CT133" s="10">
        <f>3/24000000*OO[[#This Row],[154 (08JUL1985 03:00:00)-Water Temperature (C)]]*OO[[#This Row],[96]]</f>
        <v>1.1775953346606251E-7</v>
      </c>
      <c r="CU133" s="10">
        <f>3/24000000*OO[[#This Row],[155 (08JUL1985 06:00:00)-Water Temperature (C)]]*OO[[#This Row],[97]]</f>
        <v>1.073134461286875E-7</v>
      </c>
      <c r="CV133" s="10">
        <f>3/24000000*OO[[#This Row],[156 (08JUL1985 09:00:00)-Water Temperature (C)]]*OO[[#This Row],[98]]</f>
        <v>9.9212473188350002E-8</v>
      </c>
      <c r="CW133" s="10">
        <f>3/24000000*OO[[#This Row],[157 (08JUL1985 12:00:00)-Water Temperature (C)]]*OO[[#This Row],[99]]</f>
        <v>9.6030775803374989E-8</v>
      </c>
    </row>
    <row r="134" spans="1:101" x14ac:dyDescent="0.35">
      <c r="A134" t="s">
        <v>139</v>
      </c>
      <c r="B134">
        <v>65.175380000000004</v>
      </c>
      <c r="C134" s="10">
        <f>3/24*OO[[#This Row],[59 (26JUN1985 06:00:00)-Water Temperature (C)]]*OO[[#This Row],[1]]/SUM(OO[1])</f>
        <v>0</v>
      </c>
      <c r="D134" s="10">
        <f>3/24*OO[[#This Row],[60 (26JUN1985 09:00:00)-Water Temperature (C)]]*OO[[#This Row],[2]]/SUM(OO[2])</f>
        <v>0</v>
      </c>
      <c r="E134" s="10">
        <f>3/24*OO[[#This Row],[61 (26JUN1985 12:00:00)-Water Temperature (C)]]*OO[[#This Row],[3]]/SUM(OO[3])</f>
        <v>0</v>
      </c>
      <c r="F134" s="10">
        <f>3/24*OO[[#This Row],[62 (26JUN1985 15:00:00)-Water Temperature (C)]]*OO[[#This Row],[4]]/SUM(OO[4])</f>
        <v>8.6431295811349594E-36</v>
      </c>
      <c r="G134" s="10">
        <f>3/24*OO[[#This Row],[63 (26JUN1985 18:00:00)-Water Temperature (C)]]*OO[[#This Row],[5]]/SUM(OO[5])</f>
        <v>1.178654467946814E-24</v>
      </c>
      <c r="H134" s="10">
        <f>3/24*OO[[#This Row],[64 (26JUN1985 21:00:00)-Water Temperature (C)]]*OO[[#This Row],[6]]/SUM(OO[6])</f>
        <v>7.7204780330894004E-14</v>
      </c>
      <c r="I134" s="10">
        <f>3/24*OO[[#This Row],[65 (27JUN1985 00:00:00)-Water Temperature (C)]]*OO[[#This Row],[7]]/SUM(OO[7])</f>
        <v>4.387296462156451E-8</v>
      </c>
      <c r="J134" s="10">
        <f>3/24*OO[[#This Row],[66 (27JUN1985 03:00:00)-Water Temperature (C)]]*OO[[#This Row],[8]]/SUM(OO[8])</f>
        <v>1.3833801264907629E-5</v>
      </c>
      <c r="K134" s="10">
        <f>3/24*OO[[#This Row],[67 (27JUN1985 06:00:00)-Water Temperature (C)]]*OO[[#This Row],[9]]/SUM(OO[9])</f>
        <v>3.4938819227766949E-4</v>
      </c>
      <c r="L134" s="10">
        <f>3/24*OO[[#This Row],[68 (27JUN1985 09:00:00)-Water Temperature (C)]]*OO[[#This Row],[10]]/SUM(OO[10])</f>
        <v>1.8203740353671088E-3</v>
      </c>
      <c r="M134" s="10">
        <f>3/24*OO[[#This Row],[69 (27JUN1985 12:00:00)-Water Temperature (C)]]*OO[[#This Row],[11]]/SUM(OO[11])</f>
        <v>3.3137334880999209E-3</v>
      </c>
      <c r="N134" s="10">
        <f>3/24*OO[[#This Row],[70 (27JUN1985 15:00:00)-Water Temperature (C)]]*OO[[#This Row],[12]]/SUM(OO[12])</f>
        <v>2.6674112574012793E-3</v>
      </c>
      <c r="O134" s="10">
        <f>3/24*OO[[#This Row],[71 (27JUN1985 18:00:00)-Water Temperature (C)]]*OO[[#This Row],[13]]/SUM(OO[13])</f>
        <v>1.1789587679834914E-3</v>
      </c>
      <c r="P134" s="10">
        <f>3/24*OO[[#This Row],[72 (27JUN1985 21:00:00)-Water Temperature (C)]]*OO[[#This Row],[14]]/SUM(OO[14])</f>
        <v>3.404910683831229E-4</v>
      </c>
      <c r="Q134" s="10">
        <f>3/24*OO[[#This Row],[73 (28JUN1985 00:00:00)-Water Temperature (C)]]*OO[[#This Row],[15]]/SUM(OO[15])</f>
        <v>7.2431054238536227E-5</v>
      </c>
      <c r="R134" s="10">
        <f>3/24*OO[[#This Row],[74 (28JUN1985 03:00:00)-Water Temperature (C)]]*OO[[#This Row],[16]]/SUM(OO[16])</f>
        <v>1.4097423114834413E-5</v>
      </c>
      <c r="S134" s="10">
        <f>3/24*OO[[#This Row],[75 (28JUN1985 06:00:00)-Water Temperature (C)]]*OO[[#This Row],[17]]/SUM(OO[17])</f>
        <v>3.8957995291463719E-6</v>
      </c>
      <c r="T134" s="10">
        <f>3/24*OO[[#This Row],[76 (28JUN1985 09:00:00)-Water Temperature (C)]]*OO[[#This Row],[18]]/SUM(OO[18])</f>
        <v>2.2034176966553674E-6</v>
      </c>
      <c r="U134" s="10">
        <f>3/24*OO[[#This Row],[77 (28JUN1985 12:00:00)-Water Temperature (C)]]*OO[[#This Row],[19]]/SUM(OO[19])</f>
        <v>1.945113055799884E-6</v>
      </c>
      <c r="V134" s="10">
        <f>3/24000000*OO[[#This Row],[78 (28JUN1985 15:00:00)-Water Temperature (C)]]*OO[[#This Row],[20]]</f>
        <v>2.0598520418849999E-6</v>
      </c>
      <c r="W134" s="10">
        <f>3/24000000*OO[[#This Row],[79 (28JUN1985 18:00:00)-Water Temperature (C)]]*OO[[#This Row],[21]]</f>
        <v>2.2792117779587502E-6</v>
      </c>
      <c r="X134" s="10">
        <f>3/24000000*OO[[#This Row],[80 (28JUN1985 21:00:00)-Water Temperature (C)]]*OO[[#This Row],[22]]</f>
        <v>2.38008587693625E-6</v>
      </c>
      <c r="Y134" s="10">
        <f>3/24000000*OO[[#This Row],[81 (29JUN1985 00:00:00)-Water Temperature (C)]]*OO[[#This Row],[23]]</f>
        <v>2.2966395045624997E-6</v>
      </c>
      <c r="Z134" s="10">
        <f>3/24000000*OO[[#This Row],[82 (29JUN1985 03:00:00)-Water Temperature (C)]]*OO[[#This Row],[24]]</f>
        <v>2.0958644613812498E-6</v>
      </c>
      <c r="AA134" s="10">
        <f>3/24000000*OO[[#This Row],[83 (29JUN1985 06:00:00)-Water Temperature (C)]]*OO[[#This Row],[25]]</f>
        <v>1.8546327125149997E-6</v>
      </c>
      <c r="AB134" s="10">
        <f>3/24000000*OO[[#This Row],[84 (29JUN1985 09:00:00)-Water Temperature (C)]]*OO[[#This Row],[26]]</f>
        <v>1.6947006321034998E-6</v>
      </c>
      <c r="AC134" s="10">
        <f>3/24000000*OO[[#This Row],[85 (29JUN1985 12:00:00)-Water Temperature (C)]]*OO[[#This Row],[27]]</f>
        <v>1.6123021842644999E-6</v>
      </c>
      <c r="AD134" s="10">
        <f>3/24000000*OO[[#This Row],[86 (29JUN1985 15:00:00)-Water Temperature (C)]]*OO[[#This Row],[28]]</f>
        <v>1.5148691929734998E-6</v>
      </c>
      <c r="AE134" s="10">
        <f>3/24000000*OO[[#This Row],[88 (29JUN1985 21:00:00)-Water Temperature (C)]]*OO[[#This Row],[30]]</f>
        <v>1.1935388522812501E-6</v>
      </c>
      <c r="AF134" s="10">
        <f>3/24000000*OO[[#This Row],[88 (29JUN1985 21:00:00)-Water Temperature (C)]]*OO[[#This Row],[30]]</f>
        <v>1.1935388522812501E-6</v>
      </c>
      <c r="AG134" s="10">
        <f>3/24000000*OO[[#This Row],[89 (30JUN1985 00:00:00)-Water Temperature (C)]]*OO[[#This Row],[31]]</f>
        <v>9.8717289330687504E-7</v>
      </c>
      <c r="AH134" s="10">
        <f>3/24000000*OO[[#This Row],[90 (30JUN1985 03:00:00)-Water Temperature (C)]]*OO[[#This Row],[32]]</f>
        <v>8.0285317980599988E-7</v>
      </c>
      <c r="AI134" s="10">
        <f>3/24000000*OO[[#This Row],[91 (30JUN1985 06:00:00)-Water Temperature (C)]]*OO[[#This Row],[33]]</f>
        <v>6.5731676912100002E-7</v>
      </c>
      <c r="AJ134" s="10">
        <f>3/24000000*OO[[#This Row],[92 (30JUN1985 09:00:00)-Water Temperature (C)]]*OO[[#This Row],[34]]</f>
        <v>5.6125906599999998E-7</v>
      </c>
      <c r="AK134" s="10">
        <f>3/24000000*OO[[#This Row],[93 (30JUN1985 12:00:00)-Water Temperature (C)]]*OO[[#This Row],[35]]</f>
        <v>5.0172876050424987E-7</v>
      </c>
      <c r="AL134" s="10">
        <f>3/24000000*OO[[#This Row],[94 (30JUN1985 15:00:00)-Water Temperature (C)]]*OO[[#This Row],[36]]</f>
        <v>4.6019947947575E-7</v>
      </c>
      <c r="AM134" s="10">
        <f>3/24000000*OO[[#This Row],[95 (30JUN1985 18:00:00)-Water Temperature (C)]]*OO[[#This Row],[37]]</f>
        <v>4.1229989816399993E-7</v>
      </c>
      <c r="AN134" s="10">
        <f>3/24000000*OO[[#This Row],[96 (30JUN1985 21:00:00)-Water Temperature (C)]]*OO[[#This Row],[38]]</f>
        <v>3.3871883243062499E-7</v>
      </c>
      <c r="AO134" s="10">
        <f>3/24000000*OO[[#This Row],[97 (01JUL1985 00:00:00)-Water Temperature (C)]]*OO[[#This Row],[39]]</f>
        <v>2.5453474105949992E-7</v>
      </c>
      <c r="AP134" s="10">
        <f>3/24000000*OO[[#This Row],[98 (01JUL1985 03:00:00)-Water Temperature (C)]]*OO[[#This Row],[40]]</f>
        <v>1.8146580080662498E-7</v>
      </c>
      <c r="AQ134" s="10">
        <f>3/24000000*OO[[#This Row],[99 (01JUL1985 06:00:00)-Water Temperature (C)]]*OO[[#This Row],[41]]</f>
        <v>1.2944578245216248E-7</v>
      </c>
      <c r="AR134" s="10">
        <f>3/24000000*OO[[#This Row],[100 (01JUL1985 09:00:00)-Water Temperature (C)]]*OO[[#This Row],[42]]</f>
        <v>1.022936658254E-7</v>
      </c>
      <c r="AS134" s="10">
        <f>3/24000000*OO[[#This Row],[101 (01JUL1985 12:00:00)-Water Temperature (C)]]*OO[[#This Row],[43]]</f>
        <v>8.7810358836149982E-8</v>
      </c>
      <c r="AT134" s="10">
        <f>3/24000000*OO[[#This Row],[102 (01JUL1985 15:00:00)-Water Temperature (C)]]*OO[[#This Row],[44]]</f>
        <v>7.9435538470487497E-8</v>
      </c>
      <c r="AU134" s="10">
        <f>3/24000000*OO[[#This Row],[103 (01JUL1985 18:00:00)-Water Temperature (C)]]*OO[[#This Row],[45]]</f>
        <v>7.3124800310175012E-8</v>
      </c>
      <c r="AV134" s="10">
        <f>3/24000000*OO[[#This Row],[104 (01JUL1985 21:00:00)-Water Temperature (C)]]*OO[[#This Row],[46]]</f>
        <v>6.6427945530599997E-8</v>
      </c>
      <c r="AW134" s="10">
        <f>3/24000000*OO[[#This Row],[105 (02JUL1985 00:00:00)-Water Temperature (C)]]*OO[[#This Row],[47]]</f>
        <v>5.8795013759912504E-8</v>
      </c>
      <c r="AX134" s="10">
        <f>3/24000000*OO[[#This Row],[106 (02JUL1985 03:00:00)-Water Temperature (C)]]*OO[[#This Row],[48]]</f>
        <v>5.1638774185574997E-8</v>
      </c>
      <c r="AY134" s="10">
        <f>3/24000000*OO[[#This Row],[107 (02JUL1985 06:00:00)-Water Temperature (C)]]*OO[[#This Row],[49]]</f>
        <v>4.62376006797375E-8</v>
      </c>
      <c r="AZ134" s="10">
        <f>3/24000000*OO[[#This Row],[108 (02JUL1985 09:00:00)-Water Temperature (C)]]*OO[[#This Row],[50]]</f>
        <v>4.4643885249249999E-8</v>
      </c>
      <c r="BA134" s="10">
        <f>3/24000000*OO[[#This Row],[109 (02JUL1985 12:00:00)-Water Temperature (C)]]*OO[[#This Row],[51]]</f>
        <v>4.4106004063499995E-8</v>
      </c>
      <c r="BB134" s="10">
        <f>3/24000000*OO[[#This Row],[110 (02JUL1985 15:00:00)-Water Temperature (C)]]*OO[[#This Row],[52]]</f>
        <v>4.3873186918399998E-8</v>
      </c>
      <c r="BC134" s="10">
        <f>3/24000000*OO[[#This Row],[111 (02JUL1985 18:00:00)-Water Temperature (C)]]*OO[[#This Row],[53]]</f>
        <v>4.43278440374125E-8</v>
      </c>
      <c r="BD134" s="10">
        <f>3/24000000*OO[[#This Row],[112 (02JUL1985 21:00:00)-Water Temperature (C)]]*OO[[#This Row],[54]]</f>
        <v>4.4222103058274994E-8</v>
      </c>
      <c r="BE134" s="10">
        <f>3/24000000*OO[[#This Row],[113 (03JUL1985 00:00:00)-Water Temperature (C)]]*OO[[#This Row],[55]]</f>
        <v>4.2230635361362495E-8</v>
      </c>
      <c r="BF134" s="10">
        <f>3/24000000*OO[[#This Row],[114 (03JUL1985 03:00:00)-Water Temperature (C)]]*OO[[#This Row],[56]]</f>
        <v>3.9441296444899996E-8</v>
      </c>
      <c r="BG134" s="10">
        <f>3/24000000*OO[[#This Row],[115 (03JUL1985 06:00:00)-Water Temperature (C)]]*OO[[#This Row],[57]]</f>
        <v>3.6512815962999991E-8</v>
      </c>
      <c r="BH134" s="10">
        <f>3/24000000*OO[[#This Row],[116 (03JUL1985 09:00:00)-Water Temperature (C)]]*OO[[#This Row],[58]]</f>
        <v>3.5389147982999997E-8</v>
      </c>
      <c r="BI134" s="10">
        <f>3/24000000*OO[[#This Row],[117 (03JUL1985 12:00:00)-Water Temperature (C)]]*OO[[#This Row],[59]]</f>
        <v>3.5612510011049993E-8</v>
      </c>
      <c r="BJ134" s="10">
        <f>3/24000000*OO[[#This Row],[118 (03JUL1985 15:00:00)-Water Temperature (C)]]*OO[[#This Row],[60]]</f>
        <v>3.6217509614999997E-8</v>
      </c>
      <c r="BK134" s="10">
        <f>3/24000000*OO[[#This Row],[119 (03JUL1985 18:00:00)-Water Temperature (C)]]*OO[[#This Row],[61]]</f>
        <v>3.6819264770925004E-8</v>
      </c>
      <c r="BL134" s="10">
        <f>3/24000000*OO[[#This Row],[120 (03JUL1985 21:00:00)-Water Temperature (C)]]*OO[[#This Row],[62]]</f>
        <v>3.6210324806249994E-8</v>
      </c>
      <c r="BM134" s="10">
        <f>3/24000000*OO[[#This Row],[121 (04JUL1985 00:00:00)-Water Temperature (C)]]*OO[[#This Row],[63]]</f>
        <v>3.4031901675937495E-8</v>
      </c>
      <c r="BN134" s="10">
        <f>3/24000000*OO[[#This Row],[122 (04JUL1985 03:00:00)-Water Temperature (C)]]*OO[[#This Row],[64]]</f>
        <v>3.1267956037574995E-8</v>
      </c>
      <c r="BO134" s="10">
        <f>3/24000000*OO[[#This Row],[123 (04JUL1985 06:00:00)-Water Temperature (C)]]*OO[[#This Row],[65]]</f>
        <v>2.8539121147262495E-8</v>
      </c>
      <c r="BP134" s="10">
        <f>3/24000000*OO[[#This Row],[124 (04JUL1985 09:00:00)-Water Temperature (C)]]*OO[[#This Row],[66]]</f>
        <v>2.6880698133187498E-8</v>
      </c>
      <c r="BQ134" s="10">
        <f>3/24000000*OO[[#This Row],[125 (04JUL1985 12:00:00)-Water Temperature (C)]]*OO[[#This Row],[67]]</f>
        <v>2.5737614924324999E-8</v>
      </c>
      <c r="BR134" s="10">
        <f>3/24000000*OO[[#This Row],[126 (04JUL1985 15:00:00)-Water Temperature (C)]]*OO[[#This Row],[68]]</f>
        <v>2.51685905499E-8</v>
      </c>
      <c r="BS134" s="10">
        <f>3/24000000*OO[[#This Row],[127 (04JUL1985 18:00:00)-Water Temperature (C)]]*OO[[#This Row],[69]]</f>
        <v>2.4466081803937497E-8</v>
      </c>
      <c r="BT134" s="10">
        <f>3/24000000*OO[[#This Row],[128 (04JUL1985 21:00:00)-Water Temperature (C)]]*OO[[#This Row],[70]]</f>
        <v>2.33622883627875E-8</v>
      </c>
      <c r="BU134" s="10">
        <f>3/24000000*OO[[#This Row],[129 (05JUL1985 00:00:00)-Water Temperature (C)]]*OO[[#This Row],[71]]</f>
        <v>2.2071120841349996E-8</v>
      </c>
      <c r="BV134" s="10">
        <f>3/24000000*OO[[#This Row],[130 (05JUL1985 03:00:00)-Water Temperature (C)]]*OO[[#This Row],[72]]</f>
        <v>2.0605040880187495E-8</v>
      </c>
      <c r="BW134" s="10">
        <f>3/24000000*OO[[#This Row],[131 (05JUL1985 06:00:00)-Water Temperature (C)]]*OO[[#This Row],[73]]</f>
        <v>1.906479431049375E-8</v>
      </c>
      <c r="BX134" s="10">
        <f>3/24000000*OO[[#This Row],[132 (05JUL1985 09:00:00)-Water Temperature (C)]]*OO[[#This Row],[74]]</f>
        <v>1.8237132231687498E-8</v>
      </c>
      <c r="BY134" s="10">
        <f>3/24000000*OO[[#This Row],[133 (05JUL1985 12:00:00)-Water Temperature (C)]]*OO[[#This Row],[75]]</f>
        <v>1.7509227894777499E-8</v>
      </c>
      <c r="BZ134" s="10">
        <f>3/24000000*OO[[#This Row],[134 (05JUL1985 15:00:00)-Water Temperature (C)]]*OO[[#This Row],[76]]</f>
        <v>1.689589613315E-8</v>
      </c>
      <c r="CA134" s="10">
        <f>3/24000000*OO[[#This Row],[135 (05JUL1985 18:00:00)-Water Temperature (C)]]*OO[[#This Row],[77]]</f>
        <v>1.6572616764520003E-8</v>
      </c>
      <c r="CB134" s="10">
        <f>3/24000000*OO[[#This Row],[136 (05JUL1985 21:00:00)-Water Temperature (C)]]*OO[[#This Row],[78]]</f>
        <v>1.6019864235819998E-8</v>
      </c>
      <c r="CC134" s="10">
        <f>3/24000000*OO[[#This Row],[137 (06JUL1985 00:00:00)-Water Temperature (C)]]*OO[[#This Row],[79]]</f>
        <v>1.5039797918127499E-8</v>
      </c>
      <c r="CD134" s="10">
        <f>3/24000000*OO[[#This Row],[138 (06JUL1985 03:00:00)-Water Temperature (C)]]*OO[[#This Row],[80]]</f>
        <v>1.3971105974182501E-8</v>
      </c>
      <c r="CE134" s="10">
        <f>3/24000000*OO[[#This Row],[139 (06JUL1985 06:00:00)-Water Temperature (C)]]*OO[[#This Row],[81]]</f>
        <v>1.3110230421359999E-8</v>
      </c>
      <c r="CF134" s="10">
        <f>3/24000000*OO[[#This Row],[140 (06JUL1985 09:00:00)-Water Temperature (C)]]*OO[[#This Row],[82]]</f>
        <v>1.3098526446232499E-8</v>
      </c>
      <c r="CG134" s="10">
        <f>3/24000000*OO[[#This Row],[141 (06JUL1985 12:00:00)-Water Temperature (C)]]*OO[[#This Row],[83]]</f>
        <v>1.3302897304415001E-8</v>
      </c>
      <c r="CH134" s="10">
        <f>3/24000000*OO[[#This Row],[142 (06JUL1985 15:00:00)-Water Temperature (C)]]*OO[[#This Row],[84]]</f>
        <v>1.3650833755155E-8</v>
      </c>
      <c r="CI134" s="10">
        <f>3/24000000*OO[[#This Row],[143 (06JUL1985 18:00:00)-Water Temperature (C)]]*OO[[#This Row],[85]]</f>
        <v>1.4298235283062501E-8</v>
      </c>
      <c r="CJ134" s="10">
        <f>3/24000000*OO[[#This Row],[144 (06JUL1985 21:00:00)-Water Temperature (C)]]*OO[[#This Row],[86]]</f>
        <v>1.4532080564785002E-8</v>
      </c>
      <c r="CK134" s="10">
        <f>3/24000000*OO[[#This Row],[145 (07JUL1985 00:00:00)-Water Temperature (C)]]*OO[[#This Row],[87]]</f>
        <v>1.3942170439202499E-8</v>
      </c>
      <c r="CL134" s="10">
        <f>3/24000000*OO[[#This Row],[146 (07JUL1985 03:00:00)-Water Temperature (C)]]*OO[[#This Row],[88]]</f>
        <v>1.3185732835080001E-8</v>
      </c>
      <c r="CM134" s="10">
        <f>3/24000000*OO[[#This Row],[147 (07JUL1985 06:00:00)-Water Temperature (C)]]*OO[[#This Row],[89]]</f>
        <v>1.2480222517798751E-8</v>
      </c>
      <c r="CN134" s="10">
        <f>3/24000000*OO[[#This Row],[148 (07JUL1985 09:00:00)-Water Temperature (C)]]*OO[[#This Row],[90]]</f>
        <v>1.2402714057472499E-8</v>
      </c>
      <c r="CO134" s="10">
        <f>3/24000000*OO[[#This Row],[149 (07JUL1985 12:00:00)-Water Temperature (C)]]*OO[[#This Row],[91]]</f>
        <v>1.2580905648510002E-8</v>
      </c>
      <c r="CP134" s="10">
        <f>3/24000000*OO[[#This Row],[150 (07JUL1985 15:00:00)-Water Temperature (C)]]*OO[[#This Row],[92]]</f>
        <v>1.2835288405143748E-8</v>
      </c>
      <c r="CQ134" s="10">
        <f>3/24000000*OO[[#This Row],[151 (07JUL1985 18:00:00)-Water Temperature (C)]]*OO[[#This Row],[93]]</f>
        <v>1.3064217967299999E-8</v>
      </c>
      <c r="CR134" s="10">
        <f>3/24000000*OO[[#This Row],[152 (07JUL1985 21:00:00)-Water Temperature (C)]]*OO[[#This Row],[94]]</f>
        <v>1.26904843503E-8</v>
      </c>
      <c r="CS134" s="10">
        <f>3/24000000*OO[[#This Row],[153 (08JUL1985 00:00:00)-Water Temperature (C)]]*OO[[#This Row],[95]]</f>
        <v>1.17123784855625E-8</v>
      </c>
      <c r="CT134" s="10">
        <f>3/24000000*OO[[#This Row],[154 (08JUL1985 03:00:00)-Water Temperature (C)]]*OO[[#This Row],[96]]</f>
        <v>1.0632570192995E-8</v>
      </c>
      <c r="CU134" s="10">
        <f>3/24000000*OO[[#This Row],[155 (08JUL1985 06:00:00)-Water Temperature (C)]]*OO[[#This Row],[97]]</f>
        <v>9.6879690320099993E-9</v>
      </c>
      <c r="CV134" s="10">
        <f>3/24000000*OO[[#This Row],[156 (08JUL1985 09:00:00)-Water Temperature (C)]]*OO[[#This Row],[98]]</f>
        <v>8.9533326204000004E-9</v>
      </c>
      <c r="CW134" s="10">
        <f>3/24000000*OO[[#This Row],[157 (08JUL1985 12:00:00)-Water Temperature (C)]]*OO[[#This Row],[99]]</f>
        <v>8.6539100785900002E-9</v>
      </c>
    </row>
    <row r="135" spans="1:101" x14ac:dyDescent="0.35">
      <c r="A135" t="s">
        <v>140</v>
      </c>
      <c r="B135">
        <v>73.868279999999999</v>
      </c>
      <c r="C135" s="10">
        <f>3/24*OO[[#This Row],[59 (26JUN1985 06:00:00)-Water Temperature (C)]]*OO[[#This Row],[1]]/SUM(OO[1])</f>
        <v>0</v>
      </c>
      <c r="D135" s="10">
        <f>3/24*OO[[#This Row],[60 (26JUN1985 09:00:00)-Water Temperature (C)]]*OO[[#This Row],[2]]/SUM(OO[2])</f>
        <v>0</v>
      </c>
      <c r="E135" s="10">
        <f>3/24*OO[[#This Row],[61 (26JUN1985 12:00:00)-Water Temperature (C)]]*OO[[#This Row],[3]]/SUM(OO[3])</f>
        <v>0</v>
      </c>
      <c r="F135" s="10">
        <f>3/24*OO[[#This Row],[62 (26JUN1985 15:00:00)-Water Temperature (C)]]*OO[[#This Row],[4]]/SUM(OO[4])</f>
        <v>8.6680462356742412E-36</v>
      </c>
      <c r="G135" s="10">
        <f>3/24*OO[[#This Row],[63 (26JUN1985 18:00:00)-Water Temperature (C)]]*OO[[#This Row],[5]]/SUM(OO[5])</f>
        <v>1.187373315758582E-24</v>
      </c>
      <c r="H135" s="10">
        <f>3/24*OO[[#This Row],[64 (26JUN1985 21:00:00)-Water Temperature (C)]]*OO[[#This Row],[6]]/SUM(OO[6])</f>
        <v>7.7047715120406426E-14</v>
      </c>
      <c r="I135" s="10">
        <f>3/24*OO[[#This Row],[65 (27JUN1985 00:00:00)-Water Temperature (C)]]*OO[[#This Row],[7]]/SUM(OO[7])</f>
        <v>4.7346834911425967E-8</v>
      </c>
      <c r="J135" s="10">
        <f>3/24*OO[[#This Row],[66 (27JUN1985 03:00:00)-Water Temperature (C)]]*OO[[#This Row],[8]]/SUM(OO[8])</f>
        <v>1.5189800527820039E-5</v>
      </c>
      <c r="K135" s="10">
        <f>3/24*OO[[#This Row],[67 (27JUN1985 06:00:00)-Water Temperature (C)]]*OO[[#This Row],[9]]/SUM(OO[9])</f>
        <v>3.8794254904837052E-4</v>
      </c>
      <c r="L135" s="10">
        <f>3/24*OO[[#This Row],[68 (27JUN1985 09:00:00)-Water Temperature (C)]]*OO[[#This Row],[10]]/SUM(OO[10])</f>
        <v>2.0379434628403394E-3</v>
      </c>
      <c r="M135" s="10">
        <f>3/24*OO[[#This Row],[69 (27JUN1985 12:00:00)-Water Temperature (C)]]*OO[[#This Row],[11]]/SUM(OO[11])</f>
        <v>3.7332624912474886E-3</v>
      </c>
      <c r="N135" s="10">
        <f>3/24*OO[[#This Row],[70 (27JUN1985 15:00:00)-Water Temperature (C)]]*OO[[#This Row],[12]]/SUM(OO[12])</f>
        <v>3.0207953657198994E-3</v>
      </c>
      <c r="O135" s="10">
        <f>3/24*OO[[#This Row],[71 (27JUN1985 18:00:00)-Water Temperature (C)]]*OO[[#This Row],[13]]/SUM(OO[13])</f>
        <v>1.3405682817338371E-3</v>
      </c>
      <c r="P135" s="10">
        <f>3/24*OO[[#This Row],[72 (27JUN1985 21:00:00)-Water Temperature (C)]]*OO[[#This Row],[14]]/SUM(OO[14])</f>
        <v>3.8835859746471995E-4</v>
      </c>
      <c r="Q135" s="10">
        <f>3/24*OO[[#This Row],[73 (28JUN1985 00:00:00)-Water Temperature (C)]]*OO[[#This Row],[15]]/SUM(OO[15])</f>
        <v>8.2777723055407727E-5</v>
      </c>
      <c r="R135" s="10">
        <f>3/24*OO[[#This Row],[74 (28JUN1985 03:00:00)-Water Temperature (C)]]*OO[[#This Row],[16]]/SUM(OO[16])</f>
        <v>1.6102689486338577E-5</v>
      </c>
      <c r="S135" s="10">
        <f>3/24*OO[[#This Row],[75 (28JUN1985 06:00:00)-Water Temperature (C)]]*OO[[#This Row],[17]]/SUM(OO[17])</f>
        <v>4.4275174873732527E-6</v>
      </c>
      <c r="T135" s="10">
        <f>3/24*OO[[#This Row],[76 (28JUN1985 09:00:00)-Water Temperature (C)]]*OO[[#This Row],[18]]/SUM(OO[18])</f>
        <v>2.4907897385127482E-6</v>
      </c>
      <c r="U135" s="10">
        <f>3/24*OO[[#This Row],[77 (28JUN1985 12:00:00)-Water Temperature (C)]]*OO[[#This Row],[19]]/SUM(OO[19])</f>
        <v>2.1935983050003203E-6</v>
      </c>
      <c r="V135" s="10">
        <f>3/24000000*OO[[#This Row],[78 (28JUN1985 15:00:00)-Water Temperature (C)]]*OO[[#This Row],[20]]</f>
        <v>2.3205944516125003E-6</v>
      </c>
      <c r="W135" s="10">
        <f>3/24000000*OO[[#This Row],[79 (28JUN1985 18:00:00)-Water Temperature (C)]]*OO[[#This Row],[21]]</f>
        <v>2.5670593029237499E-6</v>
      </c>
      <c r="X135" s="10">
        <f>3/24000000*OO[[#This Row],[80 (28JUN1985 21:00:00)-Water Temperature (C)]]*OO[[#This Row],[22]]</f>
        <v>2.6814771329749999E-6</v>
      </c>
      <c r="Y135" s="10">
        <f>3/24000000*OO[[#This Row],[81 (29JUN1985 00:00:00)-Water Temperature (C)]]*OO[[#This Row],[23]]</f>
        <v>2.5883886001749998E-6</v>
      </c>
      <c r="Z135" s="10">
        <f>3/24000000*OO[[#This Row],[82 (29JUN1985 03:00:00)-Water Temperature (C)]]*OO[[#This Row],[24]]</f>
        <v>2.36267927423375E-6</v>
      </c>
      <c r="AA135" s="10">
        <f>3/24000000*OO[[#This Row],[83 (29JUN1985 06:00:00)-Water Temperature (C)]]*OO[[#This Row],[25]]</f>
        <v>2.0909505339449995E-6</v>
      </c>
      <c r="AB135" s="10">
        <f>3/24000000*OO[[#This Row],[84 (29JUN1985 09:00:00)-Water Temperature (C)]]*OO[[#This Row],[26]]</f>
        <v>1.91019311284E-6</v>
      </c>
      <c r="AC135" s="10">
        <f>3/24000000*OO[[#This Row],[85 (29JUN1985 12:00:00)-Water Temperature (C)]]*OO[[#This Row],[27]]</f>
        <v>1.81686177287E-6</v>
      </c>
      <c r="AD135" s="10">
        <f>3/24000000*OO[[#This Row],[86 (29JUN1985 15:00:00)-Water Temperature (C)]]*OO[[#This Row],[28]]</f>
        <v>1.7071692725776249E-6</v>
      </c>
      <c r="AE135" s="10">
        <f>3/24000000*OO[[#This Row],[88 (29JUN1985 21:00:00)-Water Temperature (C)]]*OO[[#This Row],[30]]</f>
        <v>1.3455540589590002E-6</v>
      </c>
      <c r="AF135" s="10">
        <f>3/24000000*OO[[#This Row],[88 (29JUN1985 21:00:00)-Water Temperature (C)]]*OO[[#This Row],[30]]</f>
        <v>1.3455540589590002E-6</v>
      </c>
      <c r="AG135" s="10">
        <f>3/24000000*OO[[#This Row],[89 (30JUN1985 00:00:00)-Water Temperature (C)]]*OO[[#This Row],[31]]</f>
        <v>1.1130623288267498E-6</v>
      </c>
      <c r="AH135" s="10">
        <f>3/24000000*OO[[#This Row],[90 (30JUN1985 03:00:00)-Water Temperature (C)]]*OO[[#This Row],[32]]</f>
        <v>9.052274893847499E-7</v>
      </c>
      <c r="AI135" s="10">
        <f>3/24000000*OO[[#This Row],[91 (30JUN1985 06:00:00)-Water Temperature (C)]]*OO[[#This Row],[33]]</f>
        <v>7.4103819963574995E-7</v>
      </c>
      <c r="AJ135" s="10">
        <f>3/24000000*OO[[#This Row],[92 (30JUN1985 09:00:00)-Water Temperature (C)]]*OO[[#This Row],[34]]</f>
        <v>6.3255134614824993E-7</v>
      </c>
      <c r="AK135" s="10">
        <f>3/24000000*OO[[#This Row],[93 (30JUN1985 12:00:00)-Water Temperature (C)]]*OO[[#This Row],[35]]</f>
        <v>5.6527463189924998E-7</v>
      </c>
      <c r="AL135" s="10">
        <f>3/24000000*OO[[#This Row],[94 (30JUN1985 15:00:00)-Water Temperature (C)]]*OO[[#This Row],[36]]</f>
        <v>5.1845315457749996E-7</v>
      </c>
      <c r="AM135" s="10">
        <f>3/24000000*OO[[#This Row],[95 (30JUN1985 18:00:00)-Water Temperature (C)]]*OO[[#This Row],[37]]</f>
        <v>4.6463583784300001E-7</v>
      </c>
      <c r="AN135" s="10">
        <f>3/24000000*OO[[#This Row],[96 (30JUN1985 21:00:00)-Water Temperature (C)]]*OO[[#This Row],[38]]</f>
        <v>3.8197791867374991E-7</v>
      </c>
      <c r="AO135" s="10">
        <f>3/24000000*OO[[#This Row],[97 (01JUL1985 00:00:00)-Water Temperature (C)]]*OO[[#This Row],[39]]</f>
        <v>2.8723284140225001E-7</v>
      </c>
      <c r="AP135" s="10">
        <f>3/24000000*OO[[#This Row],[98 (01JUL1985 03:00:00)-Water Temperature (C)]]*OO[[#This Row],[40]]</f>
        <v>2.04843713020375E-7</v>
      </c>
      <c r="AQ135" s="10">
        <f>3/24000000*OO[[#This Row],[99 (01JUL1985 06:00:00)-Water Temperature (C)]]*OO[[#This Row],[41]]</f>
        <v>1.4609849900208751E-7</v>
      </c>
      <c r="AR135" s="10">
        <f>3/24000000*OO[[#This Row],[100 (01JUL1985 09:00:00)-Water Temperature (C)]]*OO[[#This Row],[42]]</f>
        <v>1.1535965131285E-7</v>
      </c>
      <c r="AS135" s="10">
        <f>3/24000000*OO[[#This Row],[101 (01JUL1985 12:00:00)-Water Temperature (C)]]*OO[[#This Row],[43]]</f>
        <v>9.8957267853700003E-8</v>
      </c>
      <c r="AT135" s="10">
        <f>3/24000000*OO[[#This Row],[102 (01JUL1985 15:00:00)-Water Temperature (C)]]*OO[[#This Row],[44]]</f>
        <v>8.9471912073074995E-8</v>
      </c>
      <c r="AU135" s="10">
        <f>3/24000000*OO[[#This Row],[103 (01JUL1985 18:00:00)-Water Temperature (C)]]*OO[[#This Row],[45]]</f>
        <v>8.2349126767812509E-8</v>
      </c>
      <c r="AV135" s="10">
        <f>3/24000000*OO[[#This Row],[104 (01JUL1985 21:00:00)-Water Temperature (C)]]*OO[[#This Row],[46]]</f>
        <v>7.4813798152799998E-8</v>
      </c>
      <c r="AW135" s="10">
        <f>3/24000000*OO[[#This Row],[105 (02JUL1985 00:00:00)-Water Temperature (C)]]*OO[[#This Row],[47]]</f>
        <v>6.6227971663899994E-8</v>
      </c>
      <c r="AX135" s="10">
        <f>3/24000000*OO[[#This Row],[106 (02JUL1985 03:00:00)-Water Temperature (C)]]*OO[[#This Row],[48]]</f>
        <v>5.8166009932800009E-8</v>
      </c>
      <c r="AY135" s="10">
        <f>3/24000000*OO[[#This Row],[107 (02JUL1985 06:00:00)-Water Temperature (C)]]*OO[[#This Row],[49]]</f>
        <v>5.20756280928E-8</v>
      </c>
      <c r="AZ135" s="10">
        <f>3/24000000*OO[[#This Row],[108 (02JUL1985 09:00:00)-Water Temperature (C)]]*OO[[#This Row],[50]]</f>
        <v>5.0263047202400002E-8</v>
      </c>
      <c r="BA135" s="10">
        <f>3/24000000*OO[[#This Row],[109 (02JUL1985 12:00:00)-Water Temperature (C)]]*OO[[#This Row],[51]]</f>
        <v>4.9652637378525003E-8</v>
      </c>
      <c r="BB135" s="10">
        <f>3/24000000*OO[[#This Row],[110 (02JUL1985 15:00:00)-Water Temperature (C)]]*OO[[#This Row],[52]]</f>
        <v>4.9383103723799992E-8</v>
      </c>
      <c r="BC135" s="10">
        <f>3/24000000*OO[[#This Row],[111 (02JUL1985 18:00:00)-Water Temperature (C)]]*OO[[#This Row],[53]]</f>
        <v>4.9885575755687492E-8</v>
      </c>
      <c r="BD135" s="10">
        <f>3/24000000*OO[[#This Row],[112 (02JUL1985 21:00:00)-Water Temperature (C)]]*OO[[#This Row],[54]]</f>
        <v>4.9768261296974999E-8</v>
      </c>
      <c r="BE135" s="10">
        <f>3/24000000*OO[[#This Row],[113 (03JUL1985 00:00:00)-Water Temperature (C)]]*OO[[#This Row],[55]]</f>
        <v>4.7538067999500006E-8</v>
      </c>
      <c r="BF135" s="10">
        <f>3/24000000*OO[[#This Row],[114 (03JUL1985 03:00:00)-Water Temperature (C)]]*OO[[#This Row],[56]]</f>
        <v>4.4404837135199995E-8</v>
      </c>
      <c r="BG135" s="10">
        <f>3/24000000*OO[[#This Row],[115 (03JUL1985 06:00:00)-Water Temperature (C)]]*OO[[#This Row],[57]]</f>
        <v>4.1112577726725E-8</v>
      </c>
      <c r="BH135" s="10">
        <f>3/24000000*OO[[#This Row],[116 (03JUL1985 09:00:00)-Water Temperature (C)]]*OO[[#This Row],[58]]</f>
        <v>3.9840893295999999E-8</v>
      </c>
      <c r="BI135" s="10">
        <f>3/24000000*OO[[#This Row],[117 (03JUL1985 12:00:00)-Water Temperature (C)]]*OO[[#This Row],[59]]</f>
        <v>4.0084434398125003E-8</v>
      </c>
      <c r="BJ135" s="10">
        <f>3/24000000*OO[[#This Row],[118 (03JUL1985 15:00:00)-Water Temperature (C)]]*OO[[#This Row],[60]]</f>
        <v>4.0761463333012501E-8</v>
      </c>
      <c r="BK135" s="10">
        <f>3/24000000*OO[[#This Row],[119 (03JUL1985 18:00:00)-Water Temperature (C)]]*OO[[#This Row],[61]]</f>
        <v>4.1436211930749997E-8</v>
      </c>
      <c r="BL135" s="10">
        <f>3/24000000*OO[[#This Row],[120 (03JUL1985 21:00:00)-Water Temperature (C)]]*OO[[#This Row],[62]]</f>
        <v>4.0757746092837496E-8</v>
      </c>
      <c r="BM135" s="10">
        <f>3/24000000*OO[[#This Row],[121 (04JUL1985 00:00:00)-Water Temperature (C)]]*OO[[#This Row],[63]]</f>
        <v>3.8316059471249996E-8</v>
      </c>
      <c r="BN135" s="10">
        <f>3/24000000*OO[[#This Row],[122 (04JUL1985 03:00:00)-Water Temperature (C)]]*OO[[#This Row],[64]]</f>
        <v>3.5210214283250006E-8</v>
      </c>
      <c r="BO135" s="10">
        <f>3/24000000*OO[[#This Row],[123 (04JUL1985 06:00:00)-Water Temperature (C)]]*OO[[#This Row],[65]]</f>
        <v>3.2139471323999997E-8</v>
      </c>
      <c r="BP135" s="10">
        <f>3/24000000*OO[[#This Row],[124 (04JUL1985 09:00:00)-Water Temperature (C)]]*OO[[#This Row],[66]]</f>
        <v>3.0266621266350004E-8</v>
      </c>
      <c r="BQ135" s="10">
        <f>3/24000000*OO[[#This Row],[125 (04JUL1985 12:00:00)-Water Temperature (C)]]*OO[[#This Row],[67]]</f>
        <v>2.8976166535462496E-8</v>
      </c>
      <c r="BR135" s="10">
        <f>3/24000000*OO[[#This Row],[126 (04JUL1985 15:00:00)-Water Temperature (C)]]*OO[[#This Row],[68]]</f>
        <v>2.8330462810649998E-8</v>
      </c>
      <c r="BS135" s="10">
        <f>3/24000000*OO[[#This Row],[127 (04JUL1985 18:00:00)-Water Temperature (C)]]*OO[[#This Row],[69]]</f>
        <v>2.7539623116000003E-8</v>
      </c>
      <c r="BT135" s="10">
        <f>3/24000000*OO[[#This Row],[128 (04JUL1985 21:00:00)-Water Temperature (C)]]*OO[[#This Row],[70]]</f>
        <v>2.6298070570199999E-8</v>
      </c>
      <c r="BU135" s="10">
        <f>3/24000000*OO[[#This Row],[129 (05JUL1985 00:00:00)-Water Temperature (C)]]*OO[[#This Row],[71]]</f>
        <v>2.4847369286249999E-8</v>
      </c>
      <c r="BV135" s="10">
        <f>3/24000000*OO[[#This Row],[130 (05JUL1985 03:00:00)-Water Temperature (C)]]*OO[[#This Row],[72]]</f>
        <v>2.31997755808E-8</v>
      </c>
      <c r="BW135" s="10">
        <f>3/24000000*OO[[#This Row],[131 (05JUL1985 06:00:00)-Water Temperature (C)]]*OO[[#This Row],[73]]</f>
        <v>2.1467548425487502E-8</v>
      </c>
      <c r="BX135" s="10">
        <f>3/24000000*OO[[#This Row],[132 (05JUL1985 09:00:00)-Water Temperature (C)]]*OO[[#This Row],[74]]</f>
        <v>2.0532343608000003E-8</v>
      </c>
      <c r="BY135" s="10">
        <f>3/24000000*OO[[#This Row],[133 (05JUL1985 12:00:00)-Water Temperature (C)]]*OO[[#This Row],[75]]</f>
        <v>1.9713263884575E-8</v>
      </c>
      <c r="BZ135" s="10">
        <f>3/24000000*OO[[#This Row],[134 (05JUL1985 15:00:00)-Water Temperature (C)]]*OO[[#This Row],[76]]</f>
        <v>1.9020323596500002E-8</v>
      </c>
      <c r="CA135" s="10">
        <f>3/24000000*OO[[#This Row],[135 (05JUL1985 18:00:00)-Water Temperature (C)]]*OO[[#This Row],[77]]</f>
        <v>1.8654765773953746E-8</v>
      </c>
      <c r="CB135" s="10">
        <f>3/24000000*OO[[#This Row],[136 (05JUL1985 21:00:00)-Water Temperature (C)]]*OO[[#This Row],[78]]</f>
        <v>1.8033023125479998E-8</v>
      </c>
      <c r="CC135" s="10">
        <f>3/24000000*OO[[#This Row],[137 (06JUL1985 00:00:00)-Water Temperature (C)]]*OO[[#This Row],[79]]</f>
        <v>1.69320428517375E-8</v>
      </c>
      <c r="CD135" s="10">
        <f>3/24000000*OO[[#This Row],[138 (06JUL1985 03:00:00)-Water Temperature (C)]]*OO[[#This Row],[80]]</f>
        <v>1.5729180186037498E-8</v>
      </c>
      <c r="CE135" s="10">
        <f>3/24000000*OO[[#This Row],[139 (06JUL1985 06:00:00)-Water Temperature (C)]]*OO[[#This Row],[81]]</f>
        <v>1.4760388033256251E-8</v>
      </c>
      <c r="CF135" s="10">
        <f>3/24000000*OO[[#This Row],[140 (06JUL1985 09:00:00)-Water Temperature (C)]]*OO[[#This Row],[82]]</f>
        <v>1.4743707813869998E-8</v>
      </c>
      <c r="CG135" s="10">
        <f>3/24000000*OO[[#This Row],[141 (06JUL1985 12:00:00)-Water Temperature (C)]]*OO[[#This Row],[83]]</f>
        <v>1.4972425326941251E-8</v>
      </c>
      <c r="CH135" s="10">
        <f>3/24000000*OO[[#This Row],[142 (06JUL1985 15:00:00)-Water Temperature (C)]]*OO[[#This Row],[84]]</f>
        <v>1.5361098958375004E-8</v>
      </c>
      <c r="CI135" s="10">
        <f>3/24000000*OO[[#This Row],[143 (06JUL1985 18:00:00)-Water Temperature (C)]]*OO[[#This Row],[85]]</f>
        <v>1.6087287617733749E-8</v>
      </c>
      <c r="CJ135" s="10">
        <f>3/24000000*OO[[#This Row],[144 (06JUL1985 21:00:00)-Water Temperature (C)]]*OO[[#This Row],[86]]</f>
        <v>1.6352437446706247E-8</v>
      </c>
      <c r="CK135" s="10">
        <f>3/24000000*OO[[#This Row],[145 (07JUL1985 00:00:00)-Water Temperature (C)]]*OO[[#This Row],[87]]</f>
        <v>1.5693034750024998E-8</v>
      </c>
      <c r="CL135" s="10">
        <f>3/24000000*OO[[#This Row],[146 (07JUL1985 03:00:00)-Water Temperature (C)]]*OO[[#This Row],[88]]</f>
        <v>1.4842386292104998E-8</v>
      </c>
      <c r="CM135" s="10">
        <f>3/24000000*OO[[#This Row],[147 (07JUL1985 06:00:00)-Water Temperature (C)]]*OO[[#This Row],[89]]</f>
        <v>1.4049215509987498E-8</v>
      </c>
      <c r="CN135" s="10">
        <f>3/24000000*OO[[#This Row],[148 (07JUL1985 09:00:00)-Water Temperature (C)]]*OO[[#This Row],[90]]</f>
        <v>1.3959984320782502E-8</v>
      </c>
      <c r="CO135" s="10">
        <f>3/24000000*OO[[#This Row],[149 (07JUL1985 12:00:00)-Water Temperature (C)]]*OO[[#This Row],[91]]</f>
        <v>1.415812292195E-8</v>
      </c>
      <c r="CP135" s="10">
        <f>3/24000000*OO[[#This Row],[150 (07JUL1985 15:00:00)-Water Temperature (C)]]*OO[[#This Row],[92]]</f>
        <v>1.44435118557625E-8</v>
      </c>
      <c r="CQ135" s="10">
        <f>3/24000000*OO[[#This Row],[151 (07JUL1985 18:00:00)-Water Temperature (C)]]*OO[[#This Row],[93]]</f>
        <v>1.4701727941009998E-8</v>
      </c>
      <c r="CR135" s="10">
        <f>3/24000000*OO[[#This Row],[152 (07JUL1985 21:00:00)-Water Temperature (C)]]*OO[[#This Row],[94]]</f>
        <v>1.4285761076565002E-8</v>
      </c>
      <c r="CS135" s="10">
        <f>3/24000000*OO[[#This Row],[153 (08JUL1985 00:00:00)-Water Temperature (C)]]*OO[[#This Row],[95]]</f>
        <v>1.3188355809378749E-8</v>
      </c>
      <c r="CT135" s="10">
        <f>3/24000000*OO[[#This Row],[154 (08JUL1985 03:00:00)-Water Temperature (C)]]*OO[[#This Row],[96]]</f>
        <v>1.1973327372575E-8</v>
      </c>
      <c r="CU135" s="10">
        <f>3/24000000*OO[[#This Row],[155 (08JUL1985 06:00:00)-Water Temperature (C)]]*OO[[#This Row],[97]]</f>
        <v>1.0909319304906249E-8</v>
      </c>
      <c r="CV135" s="10">
        <f>3/24000000*OO[[#This Row],[156 (08JUL1985 09:00:00)-Water Temperature (C)]]*OO[[#This Row],[98]]</f>
        <v>1.0081386150612498E-8</v>
      </c>
      <c r="CW135" s="10">
        <f>3/24000000*OO[[#This Row],[157 (08JUL1985 12:00:00)-Water Temperature (C)]]*OO[[#This Row],[99]]</f>
        <v>9.7412582343937486E-9</v>
      </c>
    </row>
    <row r="136" spans="1:101" x14ac:dyDescent="0.35">
      <c r="A136" t="s">
        <v>141</v>
      </c>
      <c r="B136">
        <v>178.42080000000001</v>
      </c>
      <c r="C136" s="10">
        <f>3/24*OO[[#This Row],[59 (26JUN1985 06:00:00)-Water Temperature (C)]]*OO[[#This Row],[1]]/SUM(OO[1])</f>
        <v>0</v>
      </c>
      <c r="D136" s="10">
        <f>3/24*OO[[#This Row],[60 (26JUN1985 09:00:00)-Water Temperature (C)]]*OO[[#This Row],[2]]/SUM(OO[2])</f>
        <v>0</v>
      </c>
      <c r="E136" s="10">
        <f>3/24*OO[[#This Row],[61 (26JUN1985 12:00:00)-Water Temperature (C)]]*OO[[#This Row],[3]]/SUM(OO[3])</f>
        <v>0</v>
      </c>
      <c r="F136" s="10">
        <f>3/24*OO[[#This Row],[62 (26JUN1985 15:00:00)-Water Temperature (C)]]*OO[[#This Row],[4]]/SUM(OO[4])</f>
        <v>1.814840789442167E-35</v>
      </c>
      <c r="G136" s="10">
        <f>3/24*OO[[#This Row],[63 (26JUN1985 18:00:00)-Water Temperature (C)]]*OO[[#This Row],[5]]/SUM(OO[5])</f>
        <v>2.5017002205595148E-24</v>
      </c>
      <c r="H136" s="10">
        <f>3/24*OO[[#This Row],[64 (26JUN1985 21:00:00)-Water Temperature (C)]]*OO[[#This Row],[6]]/SUM(OO[6])</f>
        <v>1.6001476913387859E-13</v>
      </c>
      <c r="I136" s="10">
        <f>3/24*OO[[#This Row],[65 (27JUN1985 00:00:00)-Water Temperature (C)]]*OO[[#This Row],[7]]/SUM(OO[7])</f>
        <v>1.108792937372586E-7</v>
      </c>
      <c r="J136" s="10">
        <f>3/24*OO[[#This Row],[66 (27JUN1985 03:00:00)-Water Temperature (C)]]*OO[[#This Row],[8]]/SUM(OO[8])</f>
        <v>3.6655165164041915E-5</v>
      </c>
      <c r="K136" s="10">
        <f>3/24*OO[[#This Row],[67 (27JUN1985 06:00:00)-Water Temperature (C)]]*OO[[#This Row],[9]]/SUM(OO[9])</f>
        <v>9.5504730517555095E-4</v>
      </c>
      <c r="L136" s="10">
        <f>3/24*OO[[#This Row],[68 (27JUN1985 09:00:00)-Water Temperature (C)]]*OO[[#This Row],[10]]/SUM(OO[10])</f>
        <v>5.0929594899462209E-3</v>
      </c>
      <c r="M136" s="10">
        <f>3/24*OO[[#This Row],[69 (27JUN1985 12:00:00)-Water Temperature (C)]]*OO[[#This Row],[11]]/SUM(OO[11])</f>
        <v>9.4394068849994271E-3</v>
      </c>
      <c r="N136" s="10">
        <f>3/24*OO[[#This Row],[70 (27JUN1985 15:00:00)-Water Temperature (C)]]*OO[[#This Row],[12]]/SUM(OO[12])</f>
        <v>7.713173723652913E-3</v>
      </c>
      <c r="O136" s="10">
        <f>3/24*OO[[#This Row],[71 (27JUN1985 18:00:00)-Water Temperature (C)]]*OO[[#This Row],[13]]/SUM(OO[13])</f>
        <v>3.4494230498433366E-3</v>
      </c>
      <c r="P136" s="10">
        <f>3/24*OO[[#This Row],[72 (27JUN1985 21:00:00)-Water Temperature (C)]]*OO[[#This Row],[14]]/SUM(OO[14])</f>
        <v>1.0051225343302929E-3</v>
      </c>
      <c r="Q136" s="10">
        <f>3/24*OO[[#This Row],[73 (28JUN1985 00:00:00)-Water Temperature (C)]]*OO[[#This Row],[15]]/SUM(OO[15])</f>
        <v>2.1505223628982454E-4</v>
      </c>
      <c r="R136" s="10">
        <f>3/24*OO[[#This Row],[74 (28JUN1985 03:00:00)-Water Temperature (C)]]*OO[[#This Row],[16]]/SUM(OO[16])</f>
        <v>4.1800201809445687E-5</v>
      </c>
      <c r="S136" s="10">
        <f>3/24*OO[[#This Row],[75 (28JUN1985 06:00:00)-Water Temperature (C)]]*OO[[#This Row],[17]]/SUM(OO[17])</f>
        <v>1.1386584978691295E-5</v>
      </c>
      <c r="T136" s="10">
        <f>3/24*OO[[#This Row],[76 (28JUN1985 09:00:00)-Water Temperature (C)]]*OO[[#This Row],[18]]/SUM(OO[18])</f>
        <v>6.3414620065196808E-6</v>
      </c>
      <c r="U136" s="10">
        <f>3/24*OO[[#This Row],[77 (28JUN1985 12:00:00)-Water Temperature (C)]]*OO[[#This Row],[19]]/SUM(OO[19])</f>
        <v>5.5601625159388405E-6</v>
      </c>
      <c r="V136" s="10">
        <f>3/24000000*OO[[#This Row],[78 (28JUN1985 15:00:00)-Water Temperature (C)]]*OO[[#This Row],[20]]</f>
        <v>5.8709128073399994E-6</v>
      </c>
      <c r="W136" s="10">
        <f>3/24000000*OO[[#This Row],[79 (28JUN1985 18:00:00)-Water Temperature (C)]]*OO[[#This Row],[21]]</f>
        <v>6.4911810550349996E-6</v>
      </c>
      <c r="X136" s="10">
        <f>3/24000000*OO[[#This Row],[80 (28JUN1985 21:00:00)-Water Temperature (C)]]*OO[[#This Row],[22]]</f>
        <v>6.7847105749474996E-6</v>
      </c>
      <c r="Y136" s="10">
        <f>3/24000000*OO[[#This Row],[81 (29JUN1985 00:00:00)-Water Temperature (C)]]*OO[[#This Row],[23]]</f>
        <v>6.5538458053750008E-6</v>
      </c>
      <c r="Z136" s="10">
        <f>3/24000000*OO[[#This Row],[82 (29JUN1985 03:00:00)-Water Temperature (C)]]*OO[[#This Row],[24]]</f>
        <v>5.9856421933599991E-6</v>
      </c>
      <c r="AA136" s="10">
        <f>3/24000000*OO[[#This Row],[83 (29JUN1985 06:00:00)-Water Temperature (C)]]*OO[[#This Row],[25]]</f>
        <v>5.2982366759374991E-6</v>
      </c>
      <c r="AB136" s="10">
        <f>3/24000000*OO[[#This Row],[84 (29JUN1985 09:00:00)-Water Temperature (C)]]*OO[[#This Row],[26]]</f>
        <v>4.8374320459524993E-6</v>
      </c>
      <c r="AC136" s="10">
        <f>3/24000000*OO[[#This Row],[85 (29JUN1985 12:00:00)-Water Temperature (C)]]*OO[[#This Row],[27]]</f>
        <v>4.5983217122699999E-6</v>
      </c>
      <c r="AD136" s="10">
        <f>3/24000000*OO[[#This Row],[86 (29JUN1985 15:00:00)-Water Temperature (C)]]*OO[[#This Row],[28]]</f>
        <v>4.3204592970650009E-6</v>
      </c>
      <c r="AE136" s="10">
        <f>3/24000000*OO[[#This Row],[88 (29JUN1985 21:00:00)-Water Temperature (C)]]*OO[[#This Row],[30]]</f>
        <v>3.4070146880699997E-6</v>
      </c>
      <c r="AF136" s="10">
        <f>3/24000000*OO[[#This Row],[88 (29JUN1985 21:00:00)-Water Temperature (C)]]*OO[[#This Row],[30]]</f>
        <v>3.4070146880699997E-6</v>
      </c>
      <c r="AG136" s="10">
        <f>3/24000000*OO[[#This Row],[89 (30JUN1985 00:00:00)-Water Temperature (C)]]*OO[[#This Row],[31]]</f>
        <v>2.8188577888125003E-6</v>
      </c>
      <c r="AH136" s="10">
        <f>3/24000000*OO[[#This Row],[90 (30JUN1985 03:00:00)-Water Temperature (C)]]*OO[[#This Row],[32]]</f>
        <v>2.2922239187249996E-6</v>
      </c>
      <c r="AI136" s="10">
        <f>3/24000000*OO[[#This Row],[91 (30JUN1985 06:00:00)-Water Temperature (C)]]*OO[[#This Row],[33]]</f>
        <v>1.875838827792875E-6</v>
      </c>
      <c r="AJ136" s="10">
        <f>3/24000000*OO[[#This Row],[92 (30JUN1985 09:00:00)-Water Temperature (C)]]*OO[[#This Row],[34]]</f>
        <v>1.6001464207646249E-6</v>
      </c>
      <c r="AK136" s="10">
        <f>3/24000000*OO[[#This Row],[93 (30JUN1985 12:00:00)-Water Temperature (C)]]*OO[[#This Row],[35]]</f>
        <v>1.4290635536562498E-6</v>
      </c>
      <c r="AL136" s="10">
        <f>3/24000000*OO[[#This Row],[94 (30JUN1985 15:00:00)-Water Temperature (C)]]*OO[[#This Row],[36]]</f>
        <v>1.3104610623403749E-6</v>
      </c>
      <c r="AM136" s="10">
        <f>3/24000000*OO[[#This Row],[95 (30JUN1985 18:00:00)-Water Temperature (C)]]*OO[[#This Row],[37]]</f>
        <v>1.1750704658013748E-6</v>
      </c>
      <c r="AN136" s="10">
        <f>3/24000000*OO[[#This Row],[96 (30JUN1985 21:00:00)-Water Temperature (C)]]*OO[[#This Row],[38]]</f>
        <v>9.6731924119424992E-7</v>
      </c>
      <c r="AO136" s="10">
        <f>3/24000000*OO[[#This Row],[97 (01JUL1985 00:00:00)-Water Temperature (C)]]*OO[[#This Row],[39]]</f>
        <v>7.2834694717200002E-7</v>
      </c>
      <c r="AP136" s="10">
        <f>3/24000000*OO[[#This Row],[98 (01JUL1985 03:00:00)-Water Temperature (C)]]*OO[[#This Row],[40]]</f>
        <v>5.1979341148999999E-7</v>
      </c>
      <c r="AQ136" s="10">
        <f>3/24000000*OO[[#This Row],[99 (01JUL1985 06:00:00)-Water Temperature (C)]]*OO[[#This Row],[41]]</f>
        <v>3.7061870058E-7</v>
      </c>
      <c r="AR136" s="10">
        <f>3/24000000*OO[[#This Row],[100 (01JUL1985 09:00:00)-Water Temperature (C)]]*OO[[#This Row],[42]]</f>
        <v>2.9217733294124998E-7</v>
      </c>
      <c r="AS136" s="10">
        <f>3/24000000*OO[[#This Row],[101 (01JUL1985 12:00:00)-Water Temperature (C)]]*OO[[#This Row],[43]]</f>
        <v>2.5028295835400003E-7</v>
      </c>
      <c r="AT136" s="10">
        <f>3/24000000*OO[[#This Row],[102 (01JUL1985 15:00:00)-Water Temperature (C)]]*OO[[#This Row],[44]]</f>
        <v>2.2604896238924998E-7</v>
      </c>
      <c r="AU136" s="10">
        <f>3/24000000*OO[[#This Row],[103 (01JUL1985 18:00:00)-Water Temperature (C)]]*OO[[#This Row],[45]]</f>
        <v>2.0797957323730001E-7</v>
      </c>
      <c r="AV136" s="10">
        <f>3/24000000*OO[[#This Row],[104 (01JUL1985 21:00:00)-Water Temperature (C)]]*OO[[#This Row],[46]]</f>
        <v>1.8897988274497496E-7</v>
      </c>
      <c r="AW136" s="10">
        <f>3/24000000*OO[[#This Row],[105 (02JUL1985 00:00:00)-Water Temperature (C)]]*OO[[#This Row],[47]]</f>
        <v>1.6734479212481248E-7</v>
      </c>
      <c r="AX136" s="10">
        <f>3/24000000*OO[[#This Row],[106 (02JUL1985 03:00:00)-Water Temperature (C)]]*OO[[#This Row],[48]]</f>
        <v>1.4696996140254999E-7</v>
      </c>
      <c r="AY136" s="10">
        <f>3/24000000*OO[[#This Row],[107 (02JUL1985 06:00:00)-Water Temperature (C)]]*OO[[#This Row],[49]]</f>
        <v>1.3154723132839999E-7</v>
      </c>
      <c r="AZ136" s="10">
        <f>3/24000000*OO[[#This Row],[108 (02JUL1985 09:00:00)-Water Temperature (C)]]*OO[[#This Row],[50]]</f>
        <v>1.2688653856817499E-7</v>
      </c>
      <c r="BA136" s="10">
        <f>3/24000000*OO[[#This Row],[109 (02JUL1985 12:00:00)-Water Temperature (C)]]*OO[[#This Row],[51]]</f>
        <v>1.253203699969375E-7</v>
      </c>
      <c r="BB136" s="10">
        <f>3/24000000*OO[[#This Row],[110 (02JUL1985 15:00:00)-Water Temperature (C)]]*OO[[#This Row],[52]]</f>
        <v>1.2460330745048751E-7</v>
      </c>
      <c r="BC136" s="10">
        <f>3/24000000*OO[[#This Row],[111 (02JUL1985 18:00:00)-Water Temperature (C)]]*OO[[#This Row],[53]]</f>
        <v>1.2582240255014999E-7</v>
      </c>
      <c r="BD136" s="10">
        <f>3/24000000*OO[[#This Row],[112 (02JUL1985 21:00:00)-Water Temperature (C)]]*OO[[#This Row],[54]]</f>
        <v>1.2553235791364996E-7</v>
      </c>
      <c r="BE136" s="10">
        <f>3/24000000*OO[[#This Row],[113 (03JUL1985 00:00:00)-Water Temperature (C)]]*OO[[#This Row],[55]]</f>
        <v>1.199630228482E-7</v>
      </c>
      <c r="BF136" s="10">
        <f>3/24000000*OO[[#This Row],[114 (03JUL1985 03:00:00)-Water Temperature (C)]]*OO[[#This Row],[56]]</f>
        <v>1.1208808952667498E-7</v>
      </c>
      <c r="BG136" s="10">
        <f>3/24000000*OO[[#This Row],[115 (03JUL1985 06:00:00)-Water Temperature (C)]]*OO[[#This Row],[57]]</f>
        <v>1.0380394200959999E-7</v>
      </c>
      <c r="BH136" s="10">
        <f>3/24000000*OO[[#This Row],[116 (03JUL1985 09:00:00)-Water Temperature (C)]]*OO[[#This Row],[58]]</f>
        <v>1.00560762099E-7</v>
      </c>
      <c r="BI136" s="10">
        <f>3/24000000*OO[[#This Row],[117 (03JUL1985 12:00:00)-Water Temperature (C)]]*OO[[#This Row],[59]]</f>
        <v>1.01136064676625E-7</v>
      </c>
      <c r="BJ136" s="10">
        <f>3/24000000*OO[[#This Row],[118 (03JUL1985 15:00:00)-Water Temperature (C)]]*OO[[#This Row],[60]]</f>
        <v>1.0282454603651248E-7</v>
      </c>
      <c r="BK136" s="10">
        <f>3/24000000*OO[[#This Row],[119 (03JUL1985 18:00:00)-Water Temperature (C)]]*OO[[#This Row],[61]]</f>
        <v>1.045140442218E-7</v>
      </c>
      <c r="BL136" s="10">
        <f>3/24000000*OO[[#This Row],[120 (03JUL1985 21:00:00)-Water Temperature (C)]]*OO[[#This Row],[62]]</f>
        <v>1.0283331706769999E-7</v>
      </c>
      <c r="BM136" s="10">
        <f>3/24000000*OO[[#This Row],[121 (04JUL1985 00:00:00)-Water Temperature (C)]]*OO[[#This Row],[63]]</f>
        <v>9.6723275324049994E-8</v>
      </c>
      <c r="BN136" s="10">
        <f>3/24000000*OO[[#This Row],[122 (04JUL1985 03:00:00)-Water Temperature (C)]]*OO[[#This Row],[64]]</f>
        <v>8.8914413778075003E-8</v>
      </c>
      <c r="BO136" s="10">
        <f>3/24000000*OO[[#This Row],[123 (04JUL1985 06:00:00)-Water Temperature (C)]]*OO[[#This Row],[65]]</f>
        <v>8.1170247994499995E-8</v>
      </c>
      <c r="BP136" s="10">
        <f>3/24000000*OO[[#This Row],[124 (04JUL1985 09:00:00)-Water Temperature (C)]]*OO[[#This Row],[66]]</f>
        <v>7.641765057736249E-8</v>
      </c>
      <c r="BQ136" s="10">
        <f>3/24000000*OO[[#This Row],[125 (04JUL1985 12:00:00)-Water Temperature (C)]]*OO[[#This Row],[67]]</f>
        <v>7.3141551763649998E-8</v>
      </c>
      <c r="BR136" s="10">
        <f>3/24000000*OO[[#This Row],[126 (04JUL1985 15:00:00)-Water Temperature (C)]]*OO[[#This Row],[68]]</f>
        <v>7.1485505786849999E-8</v>
      </c>
      <c r="BS136" s="10">
        <f>3/24000000*OO[[#This Row],[127 (04JUL1985 18:00:00)-Water Temperature (C)]]*OO[[#This Row],[69]]</f>
        <v>6.9486734616199985E-8</v>
      </c>
      <c r="BT136" s="10">
        <f>3/24000000*OO[[#This Row],[128 (04JUL1985 21:00:00)-Water Temperature (C)]]*OO[[#This Row],[70]]</f>
        <v>6.6361570089187498E-8</v>
      </c>
      <c r="BU136" s="10">
        <f>3/24000000*OO[[#This Row],[129 (05JUL1985 00:00:00)-Water Temperature (C)]]*OO[[#This Row],[71]]</f>
        <v>6.2713839633637502E-8</v>
      </c>
      <c r="BV136" s="10">
        <f>3/24000000*OO[[#This Row],[130 (05JUL1985 03:00:00)-Water Temperature (C)]]*OO[[#This Row],[72]]</f>
        <v>5.8566670241624994E-8</v>
      </c>
      <c r="BW136" s="10">
        <f>3/24000000*OO[[#This Row],[131 (05JUL1985 06:00:00)-Water Temperature (C)]]*OO[[#This Row],[73]]</f>
        <v>5.4206027297199993E-8</v>
      </c>
      <c r="BX136" s="10">
        <f>3/24000000*OO[[#This Row],[132 (05JUL1985 09:00:00)-Water Temperature (C)]]*OO[[#This Row],[74]]</f>
        <v>5.1830912047887485E-8</v>
      </c>
      <c r="BY136" s="10">
        <f>3/24000000*OO[[#This Row],[133 (05JUL1985 12:00:00)-Water Temperature (C)]]*OO[[#This Row],[75]]</f>
        <v>4.9763730237000005E-8</v>
      </c>
      <c r="BZ136" s="10">
        <f>3/24000000*OO[[#This Row],[134 (05JUL1985 15:00:00)-Water Temperature (C)]]*OO[[#This Row],[76]]</f>
        <v>4.8004680224324999E-8</v>
      </c>
      <c r="CA136" s="10">
        <f>3/24000000*OO[[#This Row],[135 (05JUL1985 18:00:00)-Water Temperature (C)]]*OO[[#This Row],[77]]</f>
        <v>4.7072561360325E-8</v>
      </c>
      <c r="CB136" s="10">
        <f>3/24000000*OO[[#This Row],[136 (05JUL1985 21:00:00)-Water Temperature (C)]]*OO[[#This Row],[78]]</f>
        <v>4.5505236813449995E-8</v>
      </c>
      <c r="CC136" s="10">
        <f>3/24000000*OO[[#This Row],[137 (06JUL1985 00:00:00)-Water Temperature (C)]]*OO[[#This Row],[79]]</f>
        <v>4.2738735975E-8</v>
      </c>
      <c r="CD136" s="10">
        <f>3/24000000*OO[[#This Row],[138 (06JUL1985 03:00:00)-Water Temperature (C)]]*OO[[#This Row],[80]]</f>
        <v>3.9704761644000001E-8</v>
      </c>
      <c r="CE136" s="10">
        <f>3/24000000*OO[[#This Row],[139 (06JUL1985 06:00:00)-Water Temperature (C)]]*OO[[#This Row],[81]]</f>
        <v>3.7260754503312502E-8</v>
      </c>
      <c r="CF136" s="10">
        <f>3/24000000*OO[[#This Row],[140 (06JUL1985 09:00:00)-Water Temperature (C)]]*OO[[#This Row],[82]]</f>
        <v>3.7202309911687502E-8</v>
      </c>
      <c r="CG136" s="10">
        <f>3/24000000*OO[[#This Row],[141 (06JUL1985 12:00:00)-Water Temperature (C)]]*OO[[#This Row],[83]]</f>
        <v>3.7771495125000004E-8</v>
      </c>
      <c r="CH136" s="10">
        <f>3/24000000*OO[[#This Row],[142 (06JUL1985 15:00:00)-Water Temperature (C)]]*OO[[#This Row],[84]]</f>
        <v>3.8738527535925004E-8</v>
      </c>
      <c r="CI136" s="10">
        <f>3/24000000*OO[[#This Row],[143 (06JUL1985 18:00:00)-Water Temperature (C)]]*OO[[#This Row],[85]]</f>
        <v>4.0556291088912505E-8</v>
      </c>
      <c r="CJ136" s="10">
        <f>3/24000000*OO[[#This Row],[144 (06JUL1985 21:00:00)-Water Temperature (C)]]*OO[[#This Row],[86]]</f>
        <v>4.1233818252937497E-8</v>
      </c>
      <c r="CK136" s="10">
        <f>3/24000000*OO[[#This Row],[145 (07JUL1985 00:00:00)-Water Temperature (C)]]*OO[[#This Row],[87]]</f>
        <v>3.9592697216400006E-8</v>
      </c>
      <c r="CL136" s="10">
        <f>3/24000000*OO[[#This Row],[146 (07JUL1985 03:00:00)-Water Temperature (C)]]*OO[[#This Row],[88]]</f>
        <v>3.7450926349987501E-8</v>
      </c>
      <c r="CM136" s="10">
        <f>3/24000000*OO[[#This Row],[147 (07JUL1985 06:00:00)-Water Temperature (C)]]*OO[[#This Row],[89]]</f>
        <v>3.545547120375E-8</v>
      </c>
      <c r="CN136" s="10">
        <f>3/24000000*OO[[#This Row],[148 (07JUL1985 09:00:00)-Water Temperature (C)]]*OO[[#This Row],[90]]</f>
        <v>3.5220849495000002E-8</v>
      </c>
      <c r="CO136" s="10">
        <f>3/24000000*OO[[#This Row],[149 (07JUL1985 12:00:00)-Water Temperature (C)]]*OO[[#This Row],[91]]</f>
        <v>3.5708245355550001E-8</v>
      </c>
      <c r="CP136" s="10">
        <f>3/24000000*OO[[#This Row],[150 (07JUL1985 15:00:00)-Water Temperature (C)]]*OO[[#This Row],[92]]</f>
        <v>3.6424221629850004E-8</v>
      </c>
      <c r="CQ136" s="10">
        <f>3/24000000*OO[[#This Row],[151 (07JUL1985 18:00:00)-Water Temperature (C)]]*OO[[#This Row],[93]]</f>
        <v>3.7077870865874998E-8</v>
      </c>
      <c r="CR136" s="10">
        <f>3/24000000*OO[[#This Row],[152 (07JUL1985 21:00:00)-Water Temperature (C)]]*OO[[#This Row],[94]]</f>
        <v>3.6050343855000002E-8</v>
      </c>
      <c r="CS136" s="10">
        <f>3/24000000*OO[[#This Row],[153 (08JUL1985 00:00:00)-Water Temperature (C)]]*OO[[#This Row],[95]]</f>
        <v>3.3299577365775E-8</v>
      </c>
      <c r="CT136" s="10">
        <f>3/24000000*OO[[#This Row],[154 (08JUL1985 03:00:00)-Water Temperature (C)]]*OO[[#This Row],[96]]</f>
        <v>3.0236616217224999E-8</v>
      </c>
      <c r="CU136" s="10">
        <f>3/24000000*OO[[#This Row],[155 (08JUL1985 06:00:00)-Water Temperature (C)]]*OO[[#This Row],[97]]</f>
        <v>2.7548512627725001E-8</v>
      </c>
      <c r="CV136" s="10">
        <f>3/24000000*OO[[#This Row],[156 (08JUL1985 09:00:00)-Water Temperature (C)]]*OO[[#This Row],[98]]</f>
        <v>2.5454305739062497E-8</v>
      </c>
      <c r="CW136" s="10">
        <f>3/24000000*OO[[#This Row],[157 (08JUL1985 12:00:00)-Water Temperature (C)]]*OO[[#This Row],[99]]</f>
        <v>2.4581283216E-8</v>
      </c>
    </row>
    <row r="137" spans="1:101" x14ac:dyDescent="0.35">
      <c r="A137" t="s">
        <v>142</v>
      </c>
      <c r="B137">
        <v>865.78440000000001</v>
      </c>
      <c r="C137" s="10">
        <f>3/24*OO[[#This Row],[59 (26JUN1985 06:00:00)-Water Temperature (C)]]*OO[[#This Row],[1]]/SUM(OO[1])</f>
        <v>0</v>
      </c>
      <c r="D137" s="10">
        <f>3/24*OO[[#This Row],[60 (26JUN1985 09:00:00)-Water Temperature (C)]]*OO[[#This Row],[2]]/SUM(OO[2])</f>
        <v>0</v>
      </c>
      <c r="E137" s="10">
        <f>3/24*OO[[#This Row],[61 (26JUN1985 12:00:00)-Water Temperature (C)]]*OO[[#This Row],[3]]/SUM(OO[3])</f>
        <v>0</v>
      </c>
      <c r="F137" s="10">
        <f>3/24*OO[[#This Row],[62 (26JUN1985 15:00:00)-Water Temperature (C)]]*OO[[#This Row],[4]]/SUM(OO[4])</f>
        <v>3.8826748841628691E-35</v>
      </c>
      <c r="G137" s="10">
        <f>3/24*OO[[#This Row],[63 (26JUN1985 18:00:00)-Water Temperature (C)]]*OO[[#This Row],[5]]/SUM(OO[5])</f>
        <v>5.5310718799713689E-24</v>
      </c>
      <c r="H137" s="10">
        <f>3/24*OO[[#This Row],[64 (26JUN1985 21:00:00)-Water Temperature (C)]]*OO[[#This Row],[6]]/SUM(OO[6])</f>
        <v>3.2753036387246543E-13</v>
      </c>
      <c r="I137" s="10">
        <f>3/24*OO[[#This Row],[65 (27JUN1985 00:00:00)-Water Temperature (C)]]*OO[[#This Row],[7]]/SUM(OO[7])</f>
        <v>4.1655539067762654E-7</v>
      </c>
      <c r="J137" s="10">
        <f>3/24*OO[[#This Row],[66 (27JUN1985 03:00:00)-Water Temperature (C)]]*OO[[#This Row],[8]]/SUM(OO[8])</f>
        <v>1.5923481365029559E-4</v>
      </c>
      <c r="K137" s="10">
        <f>3/24*OO[[#This Row],[67 (27JUN1985 06:00:00)-Water Temperature (C)]]*OO[[#This Row],[9]]/SUM(OO[9])</f>
        <v>4.5508979130821324E-3</v>
      </c>
      <c r="L137" s="10">
        <f>3/24*OO[[#This Row],[68 (27JUN1985 09:00:00)-Water Temperature (C)]]*OO[[#This Row],[10]]/SUM(OO[10])</f>
        <v>2.5957373733349713E-2</v>
      </c>
      <c r="M137" s="10">
        <f>3/24*OO[[#This Row],[69 (27JUN1985 12:00:00)-Water Temperature (C)]]*OO[[#This Row],[11]]/SUM(OO[11])</f>
        <v>5.0614821015640868E-2</v>
      </c>
      <c r="N137" s="10">
        <f>3/24*OO[[#This Row],[70 (27JUN1985 15:00:00)-Water Temperature (C)]]*OO[[#This Row],[12]]/SUM(OO[12])</f>
        <v>4.3107094053384684E-2</v>
      </c>
      <c r="O137" s="10">
        <f>3/24*OO[[#This Row],[71 (27JUN1985 18:00:00)-Water Temperature (C)]]*OO[[#This Row],[13]]/SUM(OO[13])</f>
        <v>1.9902623428955969E-2</v>
      </c>
      <c r="P137" s="10">
        <f>3/24*OO[[#This Row],[72 (27JUN1985 21:00:00)-Water Temperature (C)]]*OO[[#This Row],[14]]/SUM(OO[14])</f>
        <v>5.9384627010393397E-3</v>
      </c>
      <c r="Q137" s="10">
        <f>3/24*OO[[#This Row],[73 (28JUN1985 00:00:00)-Water Temperature (C)]]*OO[[#This Row],[15]]/SUM(OO[15])</f>
        <v>1.2905749938028745E-3</v>
      </c>
      <c r="R137" s="10">
        <f>3/24*OO[[#This Row],[74 (28JUN1985 03:00:00)-Water Temperature (C)]]*OO[[#This Row],[16]]/SUM(OO[16])</f>
        <v>2.5025556719714592E-4</v>
      </c>
      <c r="S137" s="10">
        <f>3/24*OO[[#This Row],[75 (28JUN1985 06:00:00)-Water Temperature (C)]]*OO[[#This Row],[17]]/SUM(OO[17])</f>
        <v>6.5728330912203772E-5</v>
      </c>
      <c r="T137" s="10">
        <f>3/24*OO[[#This Row],[76 (28JUN1985 09:00:00)-Water Temperature (C)]]*OO[[#This Row],[18]]/SUM(OO[18])</f>
        <v>3.5118473750368658E-5</v>
      </c>
      <c r="U137" s="10">
        <f>3/24*OO[[#This Row],[77 (28JUN1985 12:00:00)-Water Temperature (C)]]*OO[[#This Row],[19]]/SUM(OO[19])</f>
        <v>3.0242090769205143E-5</v>
      </c>
      <c r="V137" s="10">
        <f>3/24000000*OO[[#This Row],[78 (28JUN1985 15:00:00)-Water Temperature (C)]]*OO[[#This Row],[20]]</f>
        <v>3.16884602958625E-5</v>
      </c>
      <c r="W137" s="10">
        <f>3/24000000*OO[[#This Row],[79 (28JUN1985 18:00:00)-Water Temperature (C)]]*OO[[#This Row],[21]]</f>
        <v>3.4984021446449999E-5</v>
      </c>
      <c r="X137" s="10">
        <f>3/24000000*OO[[#This Row],[80 (28JUN1985 21:00:00)-Water Temperature (C)]]*OO[[#This Row],[22]]</f>
        <v>3.6677194467899996E-5</v>
      </c>
      <c r="Y137" s="10">
        <f>3/24000000*OO[[#This Row],[81 (29JUN1985 00:00:00)-Water Temperature (C)]]*OO[[#This Row],[23]]</f>
        <v>3.5559960060624996E-5</v>
      </c>
      <c r="Z137" s="10">
        <f>3/24000000*OO[[#This Row],[82 (29JUN1985 03:00:00)-Water Temperature (C)]]*OO[[#This Row],[24]]</f>
        <v>3.25736206081E-5</v>
      </c>
      <c r="AA137" s="10">
        <f>3/24000000*OO[[#This Row],[83 (29JUN1985 06:00:00)-Water Temperature (C)]]*OO[[#This Row],[25]]</f>
        <v>2.8871093755699996E-5</v>
      </c>
      <c r="AB137" s="10">
        <f>3/24000000*OO[[#This Row],[84 (29JUN1985 09:00:00)-Water Temperature (C)]]*OO[[#This Row],[26]]</f>
        <v>2.6321263468499998E-5</v>
      </c>
      <c r="AC137" s="10">
        <f>3/24000000*OO[[#This Row],[85 (29JUN1985 12:00:00)-Water Temperature (C)]]*OO[[#This Row],[27]]</f>
        <v>2.4980172447474999E-5</v>
      </c>
      <c r="AD137" s="10">
        <f>3/24000000*OO[[#This Row],[86 (29JUN1985 15:00:00)-Water Temperature (C)]]*OO[[#This Row],[28]]</f>
        <v>2.3484935767199999E-5</v>
      </c>
      <c r="AE137" s="10">
        <f>3/24000000*OO[[#This Row],[88 (29JUN1985 21:00:00)-Water Temperature (C)]]*OO[[#This Row],[30]]</f>
        <v>1.8583360061222501E-5</v>
      </c>
      <c r="AF137" s="10">
        <f>3/24000000*OO[[#This Row],[88 (29JUN1985 21:00:00)-Water Temperature (C)]]*OO[[#This Row],[30]]</f>
        <v>1.8583360061222501E-5</v>
      </c>
      <c r="AG137" s="10">
        <f>3/24000000*OO[[#This Row],[89 (30JUN1985 00:00:00)-Water Temperature (C)]]*OO[[#This Row],[31]]</f>
        <v>1.5398197168784999E-5</v>
      </c>
      <c r="AH137" s="10">
        <f>3/24000000*OO[[#This Row],[90 (30JUN1985 03:00:00)-Water Temperature (C)]]*OO[[#This Row],[32]]</f>
        <v>1.252391083598875E-5</v>
      </c>
      <c r="AI137" s="10">
        <f>3/24000000*OO[[#This Row],[91 (30JUN1985 06:00:00)-Water Temperature (C)]]*OO[[#This Row],[33]]</f>
        <v>1.0240381662560001E-5</v>
      </c>
      <c r="AJ137" s="10">
        <f>3/24000000*OO[[#This Row],[92 (30JUN1985 09:00:00)-Water Temperature (C)]]*OO[[#This Row],[34]]</f>
        <v>8.7172207729887506E-6</v>
      </c>
      <c r="AK137" s="10">
        <f>3/24000000*OO[[#This Row],[93 (30JUN1985 12:00:00)-Water Temperature (C)]]*OO[[#This Row],[35]]</f>
        <v>7.7692821565499992E-6</v>
      </c>
      <c r="AL137" s="10">
        <f>3/24000000*OO[[#This Row],[94 (30JUN1985 15:00:00)-Water Temperature (C)]]*OO[[#This Row],[36]]</f>
        <v>7.1207000045499995E-6</v>
      </c>
      <c r="AM137" s="10">
        <f>3/24000000*OO[[#This Row],[95 (30JUN1985 18:00:00)-Water Temperature (C)]]*OO[[#This Row],[37]]</f>
        <v>6.3992362242449998E-6</v>
      </c>
      <c r="AN137" s="10">
        <f>3/24000000*OO[[#This Row],[96 (30JUN1985 21:00:00)-Water Temperature (C)]]*OO[[#This Row],[38]]</f>
        <v>5.2955998705874998E-6</v>
      </c>
      <c r="AO137" s="10">
        <f>3/24000000*OO[[#This Row],[97 (01JUL1985 00:00:00)-Water Temperature (C)]]*OO[[#This Row],[39]]</f>
        <v>4.008870642975E-6</v>
      </c>
      <c r="AP137" s="10">
        <f>3/24000000*OO[[#This Row],[98 (01JUL1985 03:00:00)-Water Temperature (C)]]*OO[[#This Row],[40]]</f>
        <v>2.86890636955E-6</v>
      </c>
      <c r="AQ137" s="10">
        <f>3/24000000*OO[[#This Row],[99 (01JUL1985 06:00:00)-Water Temperature (C)]]*OO[[#This Row],[41]]</f>
        <v>2.0436664031999999E-6</v>
      </c>
      <c r="AR137" s="10">
        <f>3/24000000*OO[[#This Row],[100 (01JUL1985 09:00:00)-Water Temperature (C)]]*OO[[#This Row],[42]]</f>
        <v>1.60145105576375E-6</v>
      </c>
      <c r="AS137" s="10">
        <f>3/24000000*OO[[#This Row],[101 (01JUL1985 12:00:00)-Water Temperature (C)]]*OO[[#This Row],[43]]</f>
        <v>1.3640356635749999E-6</v>
      </c>
      <c r="AT137" s="10">
        <f>3/24000000*OO[[#This Row],[102 (01JUL1985 15:00:00)-Water Temperature (C)]]*OO[[#This Row],[44]]</f>
        <v>1.2267149418062499E-6</v>
      </c>
      <c r="AU137" s="10">
        <f>3/24000000*OO[[#This Row],[103 (01JUL1985 18:00:00)-Water Temperature (C)]]*OO[[#This Row],[45]]</f>
        <v>1.1269084276319998E-6</v>
      </c>
      <c r="AV137" s="10">
        <f>3/24000000*OO[[#This Row],[104 (01JUL1985 21:00:00)-Water Temperature (C)]]*OO[[#This Row],[46]]</f>
        <v>1.0244843406927502E-6</v>
      </c>
      <c r="AW137" s="10">
        <f>3/24000000*OO[[#This Row],[105 (02JUL1985 00:00:00)-Water Temperature (C)]]*OO[[#This Row],[47]]</f>
        <v>9.0837178320937488E-7</v>
      </c>
      <c r="AX137" s="10">
        <f>3/24000000*OO[[#This Row],[106 (02JUL1985 03:00:00)-Water Temperature (C)]]*OO[[#This Row],[48]]</f>
        <v>7.9767307482499998E-7</v>
      </c>
      <c r="AY137" s="10">
        <f>3/24000000*OO[[#This Row],[107 (02JUL1985 06:00:00)-Water Temperature (C)]]*OO[[#This Row],[49]]</f>
        <v>7.1333046385699997E-7</v>
      </c>
      <c r="AZ137" s="10">
        <f>3/24000000*OO[[#This Row],[108 (02JUL1985 09:00:00)-Water Temperature (C)]]*OO[[#This Row],[50]]</f>
        <v>6.8627687229749995E-7</v>
      </c>
      <c r="BA137" s="10">
        <f>3/24000000*OO[[#This Row],[109 (02JUL1985 12:00:00)-Water Temperature (C)]]*OO[[#This Row],[51]]</f>
        <v>6.7724637515174991E-7</v>
      </c>
      <c r="BB137" s="10">
        <f>3/24000000*OO[[#This Row],[110 (02JUL1985 15:00:00)-Water Temperature (C)]]*OO[[#This Row],[52]]</f>
        <v>6.7256947053449984E-7</v>
      </c>
      <c r="BC137" s="10">
        <f>3/24000000*OO[[#This Row],[111 (02JUL1985 18:00:00)-Water Temperature (C)]]*OO[[#This Row],[53]]</f>
        <v>6.7811043330337497E-7</v>
      </c>
      <c r="BD137" s="10">
        <f>3/24000000*OO[[#This Row],[112 (02JUL1985 21:00:00)-Water Temperature (C)]]*OO[[#This Row],[54]]</f>
        <v>6.7652401187037502E-7</v>
      </c>
      <c r="BE137" s="10">
        <f>3/24000000*OO[[#This Row],[113 (03JUL1985 00:00:00)-Water Temperature (C)]]*OO[[#This Row],[55]]</f>
        <v>6.4773477449100001E-7</v>
      </c>
      <c r="BF137" s="10">
        <f>3/24000000*OO[[#This Row],[114 (03JUL1985 03:00:00)-Water Temperature (C)]]*OO[[#This Row],[56]]</f>
        <v>6.0590721151187493E-7</v>
      </c>
      <c r="BG137" s="10">
        <f>3/24000000*OO[[#This Row],[115 (03JUL1985 06:00:00)-Water Temperature (C)]]*OO[[#This Row],[57]]</f>
        <v>5.6169652191274993E-7</v>
      </c>
      <c r="BH137" s="10">
        <f>3/24000000*OO[[#This Row],[116 (03JUL1985 09:00:00)-Water Temperature (C)]]*OO[[#This Row],[58]]</f>
        <v>5.4353382341999985E-7</v>
      </c>
      <c r="BI137" s="10">
        <f>3/24000000*OO[[#This Row],[117 (03JUL1985 12:00:00)-Water Temperature (C)]]*OO[[#This Row],[59]]</f>
        <v>5.4593691000412494E-7</v>
      </c>
      <c r="BJ137" s="10">
        <f>3/24000000*OO[[#This Row],[118 (03JUL1985 15:00:00)-Water Temperature (C)]]*OO[[#This Row],[60]]</f>
        <v>5.5447511829450001E-7</v>
      </c>
      <c r="BK137" s="10">
        <f>3/24000000*OO[[#This Row],[119 (03JUL1985 18:00:00)-Water Temperature (C)]]*OO[[#This Row],[61]]</f>
        <v>5.6331136314749999E-7</v>
      </c>
      <c r="BL137" s="10">
        <f>3/24000000*OO[[#This Row],[120 (03JUL1985 21:00:00)-Water Temperature (C)]]*OO[[#This Row],[62]]</f>
        <v>5.5484156938099996E-7</v>
      </c>
      <c r="BM137" s="10">
        <f>3/24000000*OO[[#This Row],[121 (04JUL1985 00:00:00)-Water Temperature (C)]]*OO[[#This Row],[63]]</f>
        <v>5.2295953652487495E-7</v>
      </c>
      <c r="BN137" s="10">
        <f>3/24000000*OO[[#This Row],[122 (04JUL1985 03:00:00)-Water Temperature (C)]]*OO[[#This Row],[64]]</f>
        <v>4.8140610583349998E-7</v>
      </c>
      <c r="BO137" s="10">
        <f>3/24000000*OO[[#This Row],[123 (04JUL1985 06:00:00)-Water Temperature (C)]]*OO[[#This Row],[65]]</f>
        <v>4.3971170234837501E-7</v>
      </c>
      <c r="BP137" s="10">
        <f>3/24000000*OO[[#This Row],[124 (04JUL1985 09:00:00)-Water Temperature (C)]]*OO[[#This Row],[66]]</f>
        <v>4.1353073056899997E-7</v>
      </c>
      <c r="BQ137" s="10">
        <f>3/24000000*OO[[#This Row],[125 (04JUL1985 12:00:00)-Water Temperature (C)]]*OO[[#This Row],[67]]</f>
        <v>3.9538542517962501E-7</v>
      </c>
      <c r="BR137" s="10">
        <f>3/24000000*OO[[#This Row],[126 (04JUL1985 15:00:00)-Water Temperature (C)]]*OO[[#This Row],[68]]</f>
        <v>3.8589360488662498E-7</v>
      </c>
      <c r="BS137" s="10">
        <f>3/24000000*OO[[#This Row],[127 (04JUL1985 18:00:00)-Water Temperature (C)]]*OO[[#This Row],[69]]</f>
        <v>3.7500640679974999E-7</v>
      </c>
      <c r="BT137" s="10">
        <f>3/24000000*OO[[#This Row],[128 (04JUL1985 21:00:00)-Water Temperature (C)]]*OO[[#This Row],[70]]</f>
        <v>3.5826566209124999E-7</v>
      </c>
      <c r="BU137" s="10">
        <f>3/24000000*OO[[#This Row],[129 (05JUL1985 00:00:00)-Water Temperature (C)]]*OO[[#This Row],[71]]</f>
        <v>3.3887488004924997E-7</v>
      </c>
      <c r="BV137" s="10">
        <f>3/24000000*OO[[#This Row],[130 (05JUL1985 03:00:00)-Water Temperature (C)]]*OO[[#This Row],[72]]</f>
        <v>3.1673169580799999E-7</v>
      </c>
      <c r="BW137" s="10">
        <f>3/24000000*OO[[#This Row],[131 (05JUL1985 06:00:00)-Water Temperature (C)]]*OO[[#This Row],[73]]</f>
        <v>2.9340231422262498E-7</v>
      </c>
      <c r="BX137" s="10">
        <f>3/24000000*OO[[#This Row],[132 (05JUL1985 09:00:00)-Water Temperature (C)]]*OO[[#This Row],[74]]</f>
        <v>2.80274968078125E-7</v>
      </c>
      <c r="BY137" s="10">
        <f>3/24000000*OO[[#This Row],[133 (05JUL1985 12:00:00)-Water Temperature (C)]]*OO[[#This Row],[75]]</f>
        <v>2.6909186169525E-7</v>
      </c>
      <c r="BZ137" s="10">
        <f>3/24000000*OO[[#This Row],[134 (05JUL1985 15:00:00)-Water Temperature (C)]]*OO[[#This Row],[76]]</f>
        <v>2.5937818547674992E-7</v>
      </c>
      <c r="CA137" s="10">
        <f>3/24000000*OO[[#This Row],[135 (05JUL1985 18:00:00)-Water Temperature (C)]]*OO[[#This Row],[77]]</f>
        <v>2.5413154685100004E-7</v>
      </c>
      <c r="CB137" s="10">
        <f>3/24000000*OO[[#This Row],[136 (05JUL1985 21:00:00)-Water Temperature (C)]]*OO[[#This Row],[78]]</f>
        <v>2.4569492289374998E-7</v>
      </c>
      <c r="CC137" s="10">
        <f>3/24000000*OO[[#This Row],[137 (06JUL1985 00:00:00)-Water Temperature (C)]]*OO[[#This Row],[79]]</f>
        <v>2.30995995382E-7</v>
      </c>
      <c r="CD137" s="10">
        <f>3/24000000*OO[[#This Row],[138 (06JUL1985 03:00:00)-Water Temperature (C)]]*OO[[#This Row],[80]]</f>
        <v>2.146502425905E-7</v>
      </c>
      <c r="CE137" s="10">
        <f>3/24000000*OO[[#This Row],[139 (06JUL1985 06:00:00)-Water Temperature (C)]]*OO[[#This Row],[81]]</f>
        <v>2.0149339179937499E-7</v>
      </c>
      <c r="CF137" s="10">
        <f>3/24000000*OO[[#This Row],[140 (06JUL1985 09:00:00)-Water Temperature (C)]]*OO[[#This Row],[82]]</f>
        <v>2.00843718264E-7</v>
      </c>
      <c r="CG137" s="10">
        <f>3/24000000*OO[[#This Row],[141 (06JUL1985 12:00:00)-Water Temperature (C)]]*OO[[#This Row],[83]]</f>
        <v>2.0374231990449999E-7</v>
      </c>
      <c r="CH137" s="10">
        <f>3/24000000*OO[[#This Row],[142 (06JUL1985 15:00:00)-Water Temperature (C)]]*OO[[#This Row],[84]]</f>
        <v>2.0867808429064998E-7</v>
      </c>
      <c r="CI137" s="10">
        <f>3/24000000*OO[[#This Row],[143 (06JUL1985 18:00:00)-Water Temperature (C)]]*OO[[#This Row],[85]]</f>
        <v>2.1819907027668752E-7</v>
      </c>
      <c r="CJ137" s="10">
        <f>3/24000000*OO[[#This Row],[144 (06JUL1985 21:00:00)-Water Temperature (C)]]*OO[[#This Row],[86]]</f>
        <v>2.2200285704274998E-7</v>
      </c>
      <c r="CK137" s="10">
        <f>3/24000000*OO[[#This Row],[145 (07JUL1985 00:00:00)-Water Temperature (C)]]*OO[[#This Row],[87]]</f>
        <v>2.1363152643942496E-7</v>
      </c>
      <c r="CL137" s="10">
        <f>3/24000000*OO[[#This Row],[146 (07JUL1985 03:00:00)-Water Temperature (C)]]*OO[[#This Row],[88]]</f>
        <v>2.0218594154082501E-7</v>
      </c>
      <c r="CM137" s="10">
        <f>3/24000000*OO[[#This Row],[147 (07JUL1985 06:00:00)-Water Temperature (C)]]*OO[[#This Row],[89]]</f>
        <v>1.9155049977730001E-7</v>
      </c>
      <c r="CN137" s="10">
        <f>3/24000000*OO[[#This Row],[148 (07JUL1985 09:00:00)-Water Temperature (C)]]*OO[[#This Row],[90]]</f>
        <v>1.900923347706E-7</v>
      </c>
      <c r="CO137" s="10">
        <f>3/24000000*OO[[#This Row],[149 (07JUL1985 12:00:00)-Water Temperature (C)]]*OO[[#This Row],[91]]</f>
        <v>1.925553032637E-7</v>
      </c>
      <c r="CP137" s="10">
        <f>3/24000000*OO[[#This Row],[150 (07JUL1985 15:00:00)-Water Temperature (C)]]*OO[[#This Row],[92]]</f>
        <v>1.9623675688400001E-7</v>
      </c>
      <c r="CQ137" s="10">
        <f>3/24000000*OO[[#This Row],[151 (07JUL1985 18:00:00)-Water Temperature (C)]]*OO[[#This Row],[93]]</f>
        <v>1.9979433913144999E-7</v>
      </c>
      <c r="CR137" s="10">
        <f>3/24000000*OO[[#This Row],[152 (07JUL1985 21:00:00)-Water Temperature (C)]]*OO[[#This Row],[94]]</f>
        <v>1.9469065623525001E-7</v>
      </c>
      <c r="CS137" s="10">
        <f>3/24000000*OO[[#This Row],[153 (08JUL1985 00:00:00)-Water Temperature (C)]]*OO[[#This Row],[95]]</f>
        <v>1.8024486547173747E-7</v>
      </c>
      <c r="CT137" s="10">
        <f>3/24000000*OO[[#This Row],[154 (08JUL1985 03:00:00)-Water Temperature (C)]]*OO[[#This Row],[96]]</f>
        <v>1.6377173862059999E-7</v>
      </c>
      <c r="CU137" s="10">
        <f>3/24000000*OO[[#This Row],[155 (08JUL1985 06:00:00)-Water Temperature (C)]]*OO[[#This Row],[97]]</f>
        <v>1.4918552531234998E-7</v>
      </c>
      <c r="CV137" s="10">
        <f>3/24000000*OO[[#This Row],[156 (08JUL1985 09:00:00)-Water Temperature (C)]]*OO[[#This Row],[98]]</f>
        <v>1.3778699233072498E-7</v>
      </c>
      <c r="CW137" s="10">
        <f>3/24000000*OO[[#This Row],[157 (08JUL1985 12:00:00)-Water Temperature (C)]]*OO[[#This Row],[99]]</f>
        <v>1.3275623464312499E-7</v>
      </c>
    </row>
    <row r="138" spans="1:101" x14ac:dyDescent="0.35">
      <c r="A138" t="s">
        <v>143</v>
      </c>
      <c r="B138">
        <v>908.41980000000001</v>
      </c>
      <c r="C138" s="10">
        <f>3/24*OO[[#This Row],[59 (26JUN1985 06:00:00)-Water Temperature (C)]]*OO[[#This Row],[1]]/SUM(OO[1])</f>
        <v>0</v>
      </c>
      <c r="D138" s="10">
        <f>3/24*OO[[#This Row],[60 (26JUN1985 09:00:00)-Water Temperature (C)]]*OO[[#This Row],[2]]/SUM(OO[2])</f>
        <v>0</v>
      </c>
      <c r="E138" s="10">
        <f>3/24*OO[[#This Row],[61 (26JUN1985 12:00:00)-Water Temperature (C)]]*OO[[#This Row],[3]]/SUM(OO[3])</f>
        <v>0</v>
      </c>
      <c r="F138" s="10">
        <f>3/24*OO[[#This Row],[62 (26JUN1985 15:00:00)-Water Temperature (C)]]*OO[[#This Row],[4]]/SUM(OO[4])</f>
        <v>7.1834323678735619E-36</v>
      </c>
      <c r="G138" s="10">
        <f>3/24*OO[[#This Row],[63 (26JUN1985 18:00:00)-Water Temperature (C)]]*OO[[#This Row],[5]]/SUM(OO[5])</f>
        <v>1.1370228033013764E-24</v>
      </c>
      <c r="H138" s="10">
        <f>3/24*OO[[#This Row],[64 (26JUN1985 21:00:00)-Water Temperature (C)]]*OO[[#This Row],[6]]/SUM(OO[6])</f>
        <v>5.6678621084483753E-14</v>
      </c>
      <c r="I138" s="10">
        <f>3/24*OO[[#This Row],[65 (27JUN1985 00:00:00)-Water Temperature (C)]]*OO[[#This Row],[7]]/SUM(OO[7])</f>
        <v>2.5778002893596925E-7</v>
      </c>
      <c r="J138" s="10">
        <f>3/24*OO[[#This Row],[66 (27JUN1985 03:00:00)-Water Temperature (C)]]*OO[[#This Row],[8]]/SUM(OO[8])</f>
        <v>1.2757108745561397E-4</v>
      </c>
      <c r="K138" s="10">
        <f>3/24*OO[[#This Row],[67 (27JUN1985 06:00:00)-Water Temperature (C)]]*OO[[#This Row],[9]]/SUM(OO[9])</f>
        <v>4.2910550916273821E-3</v>
      </c>
      <c r="L138" s="10">
        <f>3/24*OO[[#This Row],[68 (27JUN1985 09:00:00)-Water Temperature (C)]]*OO[[#This Row],[10]]/SUM(OO[10])</f>
        <v>2.7597104471273275E-2</v>
      </c>
      <c r="M138" s="10">
        <f>3/24*OO[[#This Row],[69 (27JUN1985 12:00:00)-Water Temperature (C)]]*OO[[#This Row],[11]]/SUM(OO[11])</f>
        <v>5.8966471467300212E-2</v>
      </c>
      <c r="N138" s="10">
        <f>3/24*OO[[#This Row],[70 (27JUN1985 15:00:00)-Water Temperature (C)]]*OO[[#This Row],[12]]/SUM(OO[12])</f>
        <v>5.4170427126736913E-2</v>
      </c>
      <c r="O138" s="10">
        <f>3/24*OO[[#This Row],[71 (27JUN1985 18:00:00)-Water Temperature (C)]]*OO[[#This Row],[13]]/SUM(OO[13])</f>
        <v>2.6544723612593493E-2</v>
      </c>
      <c r="P138" s="10">
        <f>3/24*OO[[#This Row],[72 (27JUN1985 21:00:00)-Water Temperature (C)]]*OO[[#This Row],[14]]/SUM(OO[14])</f>
        <v>8.2798508344902235E-3</v>
      </c>
      <c r="Q138" s="10">
        <f>3/24*OO[[#This Row],[73 (28JUN1985 00:00:00)-Water Temperature (C)]]*OO[[#This Row],[15]]/SUM(OO[15])</f>
        <v>1.8550029340511755E-3</v>
      </c>
      <c r="R138" s="10">
        <f>3/24*OO[[#This Row],[74 (28JUN1985 03:00:00)-Water Temperature (C)]]*OO[[#This Row],[16]]/SUM(OO[16])</f>
        <v>3.5963101134003011E-4</v>
      </c>
      <c r="S138" s="10">
        <f>3/24*OO[[#This Row],[75 (28JUN1985 06:00:00)-Water Temperature (C)]]*OO[[#This Row],[17]]/SUM(OO[17])</f>
        <v>8.8784331149083194E-5</v>
      </c>
      <c r="T138" s="10">
        <f>3/24*OO[[#This Row],[76 (28JUN1985 09:00:00)-Water Temperature (C)]]*OO[[#This Row],[18]]/SUM(OO[18])</f>
        <v>4.3785736980203618E-5</v>
      </c>
      <c r="U138" s="10">
        <f>3/24*OO[[#This Row],[77 (28JUN1985 12:00:00)-Water Temperature (C)]]*OO[[#This Row],[19]]/SUM(OO[19])</f>
        <v>3.6365704973011786E-5</v>
      </c>
      <c r="V138" s="10">
        <f>3/24000000*OO[[#This Row],[78 (28JUN1985 15:00:00)-Water Temperature (C)]]*OO[[#This Row],[20]]</f>
        <v>3.7509071710687501E-5</v>
      </c>
      <c r="W138" s="10">
        <f>3/24000000*OO[[#This Row],[79 (28JUN1985 18:00:00)-Water Temperature (C)]]*OO[[#This Row],[21]]</f>
        <v>4.1218163825300003E-5</v>
      </c>
      <c r="X138" s="10">
        <f>3/24000000*OO[[#This Row],[80 (28JUN1985 21:00:00)-Water Temperature (C)]]*OO[[#This Row],[22]]</f>
        <v>4.3353249354374995E-5</v>
      </c>
      <c r="Y138" s="10">
        <f>3/24000000*OO[[#This Row],[81 (29JUN1985 00:00:00)-Water Temperature (C)]]*OO[[#This Row],[23]]</f>
        <v>4.2265938276474998E-5</v>
      </c>
      <c r="Z138" s="10">
        <f>3/24000000*OO[[#This Row],[82 (29JUN1985 03:00:00)-Water Temperature (C)]]*OO[[#This Row],[24]]</f>
        <v>3.8883683305250002E-5</v>
      </c>
      <c r="AA138" s="10">
        <f>3/24000000*OO[[#This Row],[83 (29JUN1985 06:00:00)-Water Temperature (C)]]*OO[[#This Row],[25]]</f>
        <v>3.4525887416150003E-5</v>
      </c>
      <c r="AB138" s="10">
        <f>3/24000000*OO[[#This Row],[84 (29JUN1985 09:00:00)-Water Temperature (C)]]*OO[[#This Row],[26]]</f>
        <v>3.1391092305462493E-5</v>
      </c>
      <c r="AC138" s="10">
        <f>3/24000000*OO[[#This Row],[85 (29JUN1985 12:00:00)-Water Temperature (C)]]*OO[[#This Row],[27]]</f>
        <v>2.9674611473287498E-5</v>
      </c>
      <c r="AD138" s="10">
        <f>3/24000000*OO[[#This Row],[86 (29JUN1985 15:00:00)-Water Temperature (C)]]*OO[[#This Row],[28]]</f>
        <v>2.7886914110399998E-5</v>
      </c>
      <c r="AE138" s="10">
        <f>3/24000000*OO[[#This Row],[88 (29JUN1985 21:00:00)-Water Temperature (C)]]*OO[[#This Row],[30]]</f>
        <v>2.2128977780324998E-5</v>
      </c>
      <c r="AF138" s="10">
        <f>3/24000000*OO[[#This Row],[88 (29JUN1985 21:00:00)-Water Temperature (C)]]*OO[[#This Row],[30]]</f>
        <v>2.2128977780324998E-5</v>
      </c>
      <c r="AG138" s="10">
        <f>3/24000000*OO[[#This Row],[89 (30JUN1985 00:00:00)-Water Temperature (C)]]*OO[[#This Row],[31]]</f>
        <v>1.8361728370526249E-5</v>
      </c>
      <c r="AH138" s="10">
        <f>3/24000000*OO[[#This Row],[90 (30JUN1985 03:00:00)-Water Temperature (C)]]*OO[[#This Row],[32]]</f>
        <v>1.49285427801E-5</v>
      </c>
      <c r="AI138" s="10">
        <f>3/24000000*OO[[#This Row],[91 (30JUN1985 06:00:00)-Water Temperature (C)]]*OO[[#This Row],[33]]</f>
        <v>1.218043247255E-5</v>
      </c>
      <c r="AJ138" s="10">
        <f>3/24000000*OO[[#This Row],[92 (30JUN1985 09:00:00)-Water Temperature (C)]]*OO[[#This Row],[34]]</f>
        <v>1.0331781824715001E-5</v>
      </c>
      <c r="AK138" s="10">
        <f>3/24000000*OO[[#This Row],[93 (30JUN1985 12:00:00)-Water Temperature (C)]]*OO[[#This Row],[35]]</f>
        <v>9.1759083429024997E-6</v>
      </c>
      <c r="AL138" s="10">
        <f>3/24000000*OO[[#This Row],[94 (30JUN1985 15:00:00)-Water Temperature (C)]]*OO[[#This Row],[36]]</f>
        <v>8.393526818145E-6</v>
      </c>
      <c r="AM138" s="10">
        <f>3/24000000*OO[[#This Row],[95 (30JUN1985 18:00:00)-Water Temperature (C)]]*OO[[#This Row],[37]]</f>
        <v>7.5585059181275007E-6</v>
      </c>
      <c r="AN138" s="10">
        <f>3/24000000*OO[[#This Row],[96 (30JUN1985 21:00:00)-Water Temperature (C)]]*OO[[#This Row],[38]]</f>
        <v>6.3043617685125002E-6</v>
      </c>
      <c r="AO138" s="10">
        <f>3/24000000*OO[[#This Row],[97 (01JUL1985 00:00:00)-Water Temperature (C)]]*OO[[#This Row],[39]]</f>
        <v>4.8161073527175004E-6</v>
      </c>
      <c r="AP138" s="10">
        <f>3/24000000*OO[[#This Row],[98 (01JUL1985 03:00:00)-Water Temperature (C)]]*OO[[#This Row],[40]]</f>
        <v>3.4639631609312496E-6</v>
      </c>
      <c r="AQ138" s="10">
        <f>3/24000000*OO[[#This Row],[99 (01JUL1985 06:00:00)-Water Temperature (C)]]*OO[[#This Row],[41]]</f>
        <v>2.4669064038849996E-6</v>
      </c>
      <c r="AR138" s="10">
        <f>3/24000000*OO[[#This Row],[100 (01JUL1985 09:00:00)-Water Temperature (C)]]*OO[[#This Row],[42]]</f>
        <v>1.91617728423275E-6</v>
      </c>
      <c r="AS138" s="10">
        <f>3/24000000*OO[[#This Row],[101 (01JUL1985 12:00:00)-Water Temperature (C)]]*OO[[#This Row],[43]]</f>
        <v>1.6154125185658749E-6</v>
      </c>
      <c r="AT138" s="10">
        <f>3/24000000*OO[[#This Row],[102 (01JUL1985 15:00:00)-Water Temperature (C)]]*OO[[#This Row],[44]]</f>
        <v>1.4421965639294997E-6</v>
      </c>
      <c r="AU138" s="10">
        <f>3/24000000*OO[[#This Row],[103 (01JUL1985 18:00:00)-Water Temperature (C)]]*OO[[#This Row],[45]]</f>
        <v>1.320399525E-6</v>
      </c>
      <c r="AV138" s="10">
        <f>3/24000000*OO[[#This Row],[104 (01JUL1985 21:00:00)-Water Temperature (C)]]*OO[[#This Row],[46]]</f>
        <v>1.200581302226E-6</v>
      </c>
      <c r="AW138" s="10">
        <f>3/24000000*OO[[#This Row],[105 (02JUL1985 00:00:00)-Water Temperature (C)]]*OO[[#This Row],[47]]</f>
        <v>1.0668705945700002E-6</v>
      </c>
      <c r="AX138" s="10">
        <f>3/24000000*OO[[#This Row],[106 (02JUL1985 03:00:00)-Water Temperature (C)]]*OO[[#This Row],[48]]</f>
        <v>9.3693763913849988E-7</v>
      </c>
      <c r="AY138" s="10">
        <f>3/24000000*OO[[#This Row],[107 (02JUL1985 06:00:00)-Water Temperature (C)]]*OO[[#This Row],[49]]</f>
        <v>8.3724523758787505E-7</v>
      </c>
      <c r="AZ138" s="10">
        <f>3/24000000*OO[[#This Row],[108 (02JUL1985 09:00:00)-Water Temperature (C)]]*OO[[#This Row],[50]]</f>
        <v>8.0260414829399991E-7</v>
      </c>
      <c r="BA138" s="10">
        <f>3/24000000*OO[[#This Row],[109 (02JUL1985 12:00:00)-Water Temperature (C)]]*OO[[#This Row],[51]]</f>
        <v>7.906549730620001E-7</v>
      </c>
      <c r="BB138" s="10">
        <f>3/24000000*OO[[#This Row],[110 (02JUL1985 15:00:00)-Water Temperature (C)]]*OO[[#This Row],[52]]</f>
        <v>7.8375711772149991E-7</v>
      </c>
      <c r="BC138" s="10">
        <f>3/24000000*OO[[#This Row],[111 (02JUL1985 18:00:00)-Water Temperature (C)]]*OO[[#This Row],[53]]</f>
        <v>7.8802593685199992E-7</v>
      </c>
      <c r="BD138" s="10">
        <f>3/24000000*OO[[#This Row],[112 (02JUL1985 21:00:00)-Water Temperature (C)]]*OO[[#This Row],[54]]</f>
        <v>7.853530968639999E-7</v>
      </c>
      <c r="BE138" s="10">
        <f>3/24000000*OO[[#This Row],[113 (03JUL1985 00:00:00)-Water Temperature (C)]]*OO[[#This Row],[55]]</f>
        <v>7.5408200108325004E-7</v>
      </c>
      <c r="BF138" s="10">
        <f>3/24000000*OO[[#This Row],[114 (03JUL1985 03:00:00)-Water Temperature (C)]]*OO[[#This Row],[56]]</f>
        <v>7.0681945427475007E-7</v>
      </c>
      <c r="BG138" s="10">
        <f>3/24000000*OO[[#This Row],[115 (03JUL1985 06:00:00)-Water Temperature (C)]]*OO[[#This Row],[57]]</f>
        <v>6.5661122133587496E-7</v>
      </c>
      <c r="BH138" s="10">
        <f>3/24000000*OO[[#This Row],[116 (03JUL1985 09:00:00)-Water Temperature (C)]]*OO[[#This Row],[58]]</f>
        <v>6.3487629246874975E-7</v>
      </c>
      <c r="BI138" s="10">
        <f>3/24000000*OO[[#This Row],[117 (03JUL1985 12:00:00)-Water Temperature (C)]]*OO[[#This Row],[59]]</f>
        <v>6.3632428158312494E-7</v>
      </c>
      <c r="BJ138" s="10">
        <f>3/24000000*OO[[#This Row],[118 (03JUL1985 15:00:00)-Water Temperature (C)]]*OO[[#This Row],[60]]</f>
        <v>6.4497732201337494E-7</v>
      </c>
      <c r="BK138" s="10">
        <f>3/24000000*OO[[#This Row],[119 (03JUL1985 18:00:00)-Water Temperature (C)]]*OO[[#This Row],[61]]</f>
        <v>6.5460605141250005E-7</v>
      </c>
      <c r="BL138" s="10">
        <f>3/24000000*OO[[#This Row],[120 (03JUL1985 21:00:00)-Water Temperature (C)]]*OO[[#This Row],[62]]</f>
        <v>6.4522117493499999E-7</v>
      </c>
      <c r="BM138" s="10">
        <f>3/24000000*OO[[#This Row],[121 (04JUL1985 00:00:00)-Water Temperature (C)]]*OO[[#This Row],[63]]</f>
        <v>6.1023498052837507E-7</v>
      </c>
      <c r="BN138" s="10">
        <f>3/24000000*OO[[#This Row],[122 (04JUL1985 03:00:00)-Water Temperature (C)]]*OO[[#This Row],[64]]</f>
        <v>5.6310597165900001E-7</v>
      </c>
      <c r="BO138" s="10">
        <f>3/24000000*OO[[#This Row],[123 (04JUL1985 06:00:00)-Water Temperature (C)]]*OO[[#This Row],[65]]</f>
        <v>5.1504587419112505E-7</v>
      </c>
      <c r="BP138" s="10">
        <f>3/24000000*OO[[#This Row],[124 (04JUL1985 09:00:00)-Water Temperature (C)]]*OO[[#This Row],[66]]</f>
        <v>4.8393944660449997E-7</v>
      </c>
      <c r="BQ138" s="10">
        <f>3/24000000*OO[[#This Row],[125 (04JUL1985 12:00:00)-Water Temperature (C)]]*OO[[#This Row],[67]]</f>
        <v>4.6164582059674994E-7</v>
      </c>
      <c r="BR138" s="10">
        <f>3/24000000*OO[[#This Row],[126 (04JUL1985 15:00:00)-Water Temperature (C)]]*OO[[#This Row],[68]]</f>
        <v>4.4954842422600004E-7</v>
      </c>
      <c r="BS138" s="10">
        <f>3/24000000*OO[[#This Row],[127 (04JUL1985 18:00:00)-Water Temperature (C)]]*OO[[#This Row],[69]]</f>
        <v>4.3639911459200004E-7</v>
      </c>
      <c r="BT138" s="10">
        <f>3/24000000*OO[[#This Row],[128 (04JUL1985 21:00:00)-Water Temperature (C)]]*OO[[#This Row],[70]]</f>
        <v>4.1716044222050001E-7</v>
      </c>
      <c r="BU138" s="10">
        <f>3/24000000*OO[[#This Row],[129 (05JUL1985 00:00:00)-Water Temperature (C)]]*OO[[#This Row],[71]]</f>
        <v>3.9511280719275004E-7</v>
      </c>
      <c r="BV138" s="10">
        <f>3/24000000*OO[[#This Row],[130 (05JUL1985 03:00:00)-Water Temperature (C)]]*OO[[#This Row],[72]]</f>
        <v>3.6981994709699997E-7</v>
      </c>
      <c r="BW138" s="10">
        <f>3/24000000*OO[[#This Row],[131 (05JUL1985 06:00:00)-Water Temperature (C)]]*OO[[#This Row],[73]]</f>
        <v>3.4312343186025002E-7</v>
      </c>
      <c r="BX138" s="10">
        <f>3/24000000*OO[[#This Row],[132 (05JUL1985 09:00:00)-Water Temperature (C)]]*OO[[#This Row],[74]]</f>
        <v>3.2764064100687493E-7</v>
      </c>
      <c r="BY138" s="10">
        <f>3/24000000*OO[[#This Row],[133 (05JUL1985 12:00:00)-Water Temperature (C)]]*OO[[#This Row],[75]]</f>
        <v>3.1427413687749997E-7</v>
      </c>
      <c r="BZ138" s="10">
        <f>3/24000000*OO[[#This Row],[134 (05JUL1985 15:00:00)-Water Temperature (C)]]*OO[[#This Row],[76]]</f>
        <v>3.0277021759800002E-7</v>
      </c>
      <c r="CA138" s="10">
        <f>3/24000000*OO[[#This Row],[135 (05JUL1985 18:00:00)-Water Temperature (C)]]*OO[[#This Row],[77]]</f>
        <v>2.9606366025375001E-7</v>
      </c>
      <c r="CB138" s="10">
        <f>3/24000000*OO[[#This Row],[136 (05JUL1985 21:00:00)-Water Temperature (C)]]*OO[[#This Row],[78]]</f>
        <v>2.8609959496249996E-7</v>
      </c>
      <c r="CC138" s="10">
        <f>3/24000000*OO[[#This Row],[137 (06JUL1985 00:00:00)-Water Temperature (C)]]*OO[[#This Row],[79]]</f>
        <v>2.6941253829712499E-7</v>
      </c>
      <c r="CD138" s="10">
        <f>3/24000000*OO[[#This Row],[138 (06JUL1985 03:00:00)-Water Temperature (C)]]*OO[[#This Row],[80]]</f>
        <v>2.5049033262950001E-7</v>
      </c>
      <c r="CE138" s="10">
        <f>3/24000000*OO[[#This Row],[139 (06JUL1985 06:00:00)-Water Temperature (C)]]*OO[[#This Row],[81]]</f>
        <v>2.3540677456499997E-7</v>
      </c>
      <c r="CF138" s="10">
        <f>3/24000000*OO[[#This Row],[140 (06JUL1985 09:00:00)-Water Temperature (C)]]*OO[[#This Row],[82]]</f>
        <v>2.34190075292875E-7</v>
      </c>
      <c r="CG138" s="10">
        <f>3/24000000*OO[[#This Row],[141 (06JUL1985 12:00:00)-Water Temperature (C)]]*OO[[#This Row],[83]]</f>
        <v>2.3705348126625001E-7</v>
      </c>
      <c r="CH138" s="10">
        <f>3/24000000*OO[[#This Row],[142 (06JUL1985 15:00:00)-Water Temperature (C)]]*OO[[#This Row],[84]]</f>
        <v>2.4235623203049996E-7</v>
      </c>
      <c r="CI138" s="10">
        <f>3/24000000*OO[[#This Row],[143 (06JUL1985 18:00:00)-Water Temperature (C)]]*OO[[#This Row],[85]]</f>
        <v>2.5281022914575E-7</v>
      </c>
      <c r="CJ138" s="10">
        <f>3/24000000*OO[[#This Row],[144 (06JUL1985 21:00:00)-Water Temperature (C)]]*OO[[#This Row],[86]]</f>
        <v>2.5716035863949996E-7</v>
      </c>
      <c r="CK138" s="10">
        <f>3/24000000*OO[[#This Row],[145 (07JUL1985 00:00:00)-Water Temperature (C)]]*OO[[#This Row],[87]]</f>
        <v>2.4835191110100002E-7</v>
      </c>
      <c r="CL138" s="10">
        <f>3/24000000*OO[[#This Row],[146 (07JUL1985 03:00:00)-Water Temperature (C)]]*OO[[#This Row],[88]]</f>
        <v>2.3529216282000002E-7</v>
      </c>
      <c r="CM138" s="10">
        <f>3/24000000*OO[[#This Row],[147 (07JUL1985 06:00:00)-Water Temperature (C)]]*OO[[#This Row],[89]]</f>
        <v>2.2330826065775001E-7</v>
      </c>
      <c r="CN138" s="10">
        <f>3/24000000*OO[[#This Row],[148 (07JUL1985 09:00:00)-Water Temperature (C)]]*OO[[#This Row],[90]]</f>
        <v>2.2134450798149997E-7</v>
      </c>
      <c r="CO138" s="10">
        <f>3/24000000*OO[[#This Row],[149 (07JUL1985 12:00:00)-Water Temperature (C)]]*OO[[#This Row],[91]]</f>
        <v>2.2384570955175002E-7</v>
      </c>
      <c r="CP138" s="10">
        <f>3/24000000*OO[[#This Row],[150 (07JUL1985 15:00:00)-Water Temperature (C)]]*OO[[#This Row],[92]]</f>
        <v>2.2779725262840003E-7</v>
      </c>
      <c r="CQ138" s="10">
        <f>3/24000000*OO[[#This Row],[151 (07JUL1985 18:00:00)-Water Temperature (C)]]*OO[[#This Row],[93]]</f>
        <v>2.31901458663225E-7</v>
      </c>
      <c r="CR138" s="10">
        <f>3/24000000*OO[[#This Row],[152 (07JUL1985 21:00:00)-Water Temperature (C)]]*OO[[#This Row],[94]]</f>
        <v>2.2656819226755E-7</v>
      </c>
      <c r="CS138" s="10">
        <f>3/24000000*OO[[#This Row],[153 (08JUL1985 00:00:00)-Water Temperature (C)]]*OO[[#This Row],[95]]</f>
        <v>2.1060558926198749E-7</v>
      </c>
      <c r="CT138" s="10">
        <f>3/24000000*OO[[#This Row],[154 (08JUL1985 03:00:00)-Water Temperature (C)]]*OO[[#This Row],[96]]</f>
        <v>1.9161074478082499E-7</v>
      </c>
      <c r="CU138" s="10">
        <f>3/24000000*OO[[#This Row],[155 (08JUL1985 06:00:00)-Water Temperature (C)]]*OO[[#This Row],[97]]</f>
        <v>1.7452051377356251E-7</v>
      </c>
      <c r="CV138" s="10">
        <f>3/24000000*OO[[#This Row],[156 (08JUL1985 09:00:00)-Water Temperature (C)]]*OO[[#This Row],[98]]</f>
        <v>1.6111034080312502E-7</v>
      </c>
      <c r="CW138" s="10">
        <f>3/24000000*OO[[#This Row],[157 (08JUL1985 12:00:00)-Water Temperature (C)]]*OO[[#This Row],[99]]</f>
        <v>1.5472160491408748E-7</v>
      </c>
    </row>
    <row r="139" spans="1:101" x14ac:dyDescent="0.35">
      <c r="A139" t="s">
        <v>144</v>
      </c>
      <c r="B139">
        <v>915.82339999999999</v>
      </c>
      <c r="C139" s="10">
        <f>3/24*OO[[#This Row],[59 (26JUN1985 06:00:00)-Water Temperature (C)]]*OO[[#This Row],[1]]/SUM(OO[1])</f>
        <v>0</v>
      </c>
      <c r="D139" s="10">
        <f>3/24*OO[[#This Row],[60 (26JUN1985 09:00:00)-Water Temperature (C)]]*OO[[#This Row],[2]]/SUM(OO[2])</f>
        <v>0</v>
      </c>
      <c r="E139" s="10">
        <f>3/24*OO[[#This Row],[61 (26JUN1985 12:00:00)-Water Temperature (C)]]*OO[[#This Row],[3]]/SUM(OO[3])</f>
        <v>0</v>
      </c>
      <c r="F139" s="10">
        <f>3/24*OO[[#This Row],[62 (26JUN1985 15:00:00)-Water Temperature (C)]]*OO[[#This Row],[4]]/SUM(OO[4])</f>
        <v>1.213851767574528E-36</v>
      </c>
      <c r="G139" s="10">
        <f>3/24*OO[[#This Row],[63 (26JUN1985 18:00:00)-Water Temperature (C)]]*OO[[#This Row],[5]]/SUM(OO[5])</f>
        <v>1.9989511744805089E-25</v>
      </c>
      <c r="H139" s="10">
        <f>3/24*OO[[#This Row],[64 (26JUN1985 21:00:00)-Water Temperature (C)]]*OO[[#This Row],[6]]/SUM(OO[6])</f>
        <v>9.933346318160233E-15</v>
      </c>
      <c r="I139" s="10">
        <f>3/24*OO[[#This Row],[65 (27JUN1985 00:00:00)-Water Temperature (C)]]*OO[[#This Row],[7]]/SUM(OO[7])</f>
        <v>1.3464743853720762E-7</v>
      </c>
      <c r="J139" s="10">
        <f>3/24*OO[[#This Row],[66 (27JUN1985 03:00:00)-Water Temperature (C)]]*OO[[#This Row],[8]]/SUM(OO[8])</f>
        <v>8.9909033503263473E-5</v>
      </c>
      <c r="K139" s="10">
        <f>3/24*OO[[#This Row],[67 (27JUN1985 06:00:00)-Water Temperature (C)]]*OO[[#This Row],[9]]/SUM(OO[9])</f>
        <v>3.6307619746818271E-3</v>
      </c>
      <c r="L139" s="10">
        <f>3/24*OO[[#This Row],[68 (27JUN1985 09:00:00)-Water Temperature (C)]]*OO[[#This Row],[10]]/SUM(OO[10])</f>
        <v>2.67161010713627E-2</v>
      </c>
      <c r="M139" s="10">
        <f>3/24*OO[[#This Row],[69 (27JUN1985 12:00:00)-Water Temperature (C)]]*OO[[#This Row],[11]]/SUM(OO[11])</f>
        <v>6.3278637593500039E-2</v>
      </c>
      <c r="N139" s="10">
        <f>3/24*OO[[#This Row],[70 (27JUN1985 15:00:00)-Water Temperature (C)]]*OO[[#This Row],[12]]/SUM(OO[12])</f>
        <v>6.3317885184456218E-2</v>
      </c>
      <c r="O139" s="10">
        <f>3/24*OO[[#This Row],[71 (27JUN1985 18:00:00)-Water Temperature (C)]]*OO[[#This Row],[13]]/SUM(OO[13])</f>
        <v>3.3218074784695815E-2</v>
      </c>
      <c r="P139" s="10">
        <f>3/24*OO[[#This Row],[72 (27JUN1985 21:00:00)-Water Temperature (C)]]*OO[[#This Row],[14]]/SUM(OO[14])</f>
        <v>1.0909135692322311E-2</v>
      </c>
      <c r="Q139" s="10">
        <f>3/24*OO[[#This Row],[73 (28JUN1985 00:00:00)-Water Temperature (C)]]*OO[[#This Row],[15]]/SUM(OO[15])</f>
        <v>2.5353955781563897E-3</v>
      </c>
      <c r="R139" s="10">
        <f>3/24*OO[[#This Row],[74 (28JUN1985 03:00:00)-Water Temperature (C)]]*OO[[#This Row],[16]]/SUM(OO[16])</f>
        <v>4.946655234021088E-4</v>
      </c>
      <c r="S139" s="10">
        <f>3/24*OO[[#This Row],[75 (28JUN1985 06:00:00)-Water Temperature (C)]]*OO[[#This Row],[17]]/SUM(OO[17])</f>
        <v>1.1507284011943413E-4</v>
      </c>
      <c r="T139" s="10">
        <f>3/24*OO[[#This Row],[76 (28JUN1985 09:00:00)-Water Temperature (C)]]*OO[[#This Row],[18]]/SUM(OO[18])</f>
        <v>5.1732036296687646E-5</v>
      </c>
      <c r="U139" s="10">
        <f>3/24*OO[[#This Row],[77 (28JUN1985 12:00:00)-Water Temperature (C)]]*OO[[#This Row],[19]]/SUM(OO[19])</f>
        <v>4.1106445751894809E-5</v>
      </c>
      <c r="V139" s="10">
        <f>3/24000000*OO[[#This Row],[78 (28JUN1985 15:00:00)-Water Temperature (C)]]*OO[[#This Row],[20]]</f>
        <v>4.1606842884700005E-5</v>
      </c>
      <c r="W139" s="10">
        <f>3/24000000*OO[[#This Row],[79 (28JUN1985 18:00:00)-Water Temperature (C)]]*OO[[#This Row],[21]]</f>
        <v>4.5452595058124992E-5</v>
      </c>
      <c r="X139" s="10">
        <f>3/24000000*OO[[#This Row],[80 (28JUN1985 21:00:00)-Water Temperature (C)]]*OO[[#This Row],[22]]</f>
        <v>4.79555092166625E-5</v>
      </c>
      <c r="Y139" s="10">
        <f>3/24000000*OO[[#This Row],[81 (29JUN1985 00:00:00)-Water Temperature (C)]]*OO[[#This Row],[23]]</f>
        <v>4.7068715798174996E-5</v>
      </c>
      <c r="Z139" s="10">
        <f>3/24000000*OO[[#This Row],[82 (29JUN1985 03:00:00)-Water Temperature (C)]]*OO[[#This Row],[24]]</f>
        <v>4.3548725901374997E-5</v>
      </c>
      <c r="AA139" s="10">
        <f>3/24000000*OO[[#This Row],[83 (29JUN1985 06:00:00)-Water Temperature (C)]]*OO[[#This Row],[25]]</f>
        <v>3.8791204307187496E-5</v>
      </c>
      <c r="AB139" s="10">
        <f>3/24000000*OO[[#This Row],[84 (29JUN1985 09:00:00)-Water Temperature (C)]]*OO[[#This Row],[26]]</f>
        <v>3.5225497424675E-5</v>
      </c>
      <c r="AC139" s="10">
        <f>3/24000000*OO[[#This Row],[85 (29JUN1985 12:00:00)-Water Temperature (C)]]*OO[[#This Row],[27]]</f>
        <v>3.3184050034799999E-5</v>
      </c>
      <c r="AD139" s="10">
        <f>3/24000000*OO[[#This Row],[86 (29JUN1985 15:00:00)-Water Temperature (C)]]*OO[[#This Row],[28]]</f>
        <v>3.119306970675E-5</v>
      </c>
      <c r="AE139" s="10">
        <f>3/24000000*OO[[#This Row],[88 (29JUN1985 21:00:00)-Water Temperature (C)]]*OO[[#This Row],[30]]</f>
        <v>2.4870538477962494E-5</v>
      </c>
      <c r="AF139" s="10">
        <f>3/24000000*OO[[#This Row],[88 (29JUN1985 21:00:00)-Water Temperature (C)]]*OO[[#This Row],[30]]</f>
        <v>2.4870538477962494E-5</v>
      </c>
      <c r="AG139" s="10">
        <f>3/24000000*OO[[#This Row],[89 (30JUN1985 00:00:00)-Water Temperature (C)]]*OO[[#This Row],[31]]</f>
        <v>2.0693211589876252E-5</v>
      </c>
      <c r="AH139" s="10">
        <f>3/24000000*OO[[#This Row],[90 (30JUN1985 03:00:00)-Water Temperature (C)]]*OO[[#This Row],[32]]</f>
        <v>1.68409757590875E-5</v>
      </c>
      <c r="AI139" s="10">
        <f>3/24000000*OO[[#This Row],[91 (30JUN1985 06:00:00)-Water Temperature (C)]]*OO[[#This Row],[33]]</f>
        <v>1.3724420677455E-5</v>
      </c>
      <c r="AJ139" s="10">
        <f>3/24000000*OO[[#This Row],[92 (30JUN1985 09:00:00)-Water Temperature (C)]]*OO[[#This Row],[34]]</f>
        <v>1.1614007937035001E-5</v>
      </c>
      <c r="AK139" s="10">
        <f>3/24000000*OO[[#This Row],[93 (30JUN1985 12:00:00)-Water Temperature (C)]]*OO[[#This Row],[35]]</f>
        <v>1.028430284244E-5</v>
      </c>
      <c r="AL139" s="10">
        <f>3/24000000*OO[[#This Row],[94 (30JUN1985 15:00:00)-Water Temperature (C)]]*OO[[#This Row],[36]]</f>
        <v>9.3834888307875005E-6</v>
      </c>
      <c r="AM139" s="10">
        <f>3/24000000*OO[[#This Row],[95 (30JUN1985 18:00:00)-Water Temperature (C)]]*OO[[#This Row],[37]]</f>
        <v>8.4647151288699997E-6</v>
      </c>
      <c r="AN139" s="10">
        <f>3/24000000*OO[[#This Row],[96 (30JUN1985 21:00:00)-Water Temperature (C)]]*OO[[#This Row],[38]]</f>
        <v>7.1176050402187504E-6</v>
      </c>
      <c r="AO139" s="10">
        <f>3/24000000*OO[[#This Row],[97 (01JUL1985 00:00:00)-Water Temperature (C)]]*OO[[#This Row],[39]]</f>
        <v>5.4926237848024989E-6</v>
      </c>
      <c r="AP139" s="10">
        <f>3/24000000*OO[[#This Row],[98 (01JUL1985 03:00:00)-Water Temperature (C)]]*OO[[#This Row],[40]]</f>
        <v>3.9755026550137502E-6</v>
      </c>
      <c r="AQ139" s="10">
        <f>3/24000000*OO[[#This Row],[99 (01JUL1985 06:00:00)-Water Temperature (C)]]*OO[[#This Row],[41]]</f>
        <v>2.8337542775887501E-6</v>
      </c>
      <c r="AR139" s="10">
        <f>3/24000000*OO[[#This Row],[100 (01JUL1985 09:00:00)-Water Temperature (C)]]*OO[[#This Row],[42]]</f>
        <v>2.1835735030687497E-6</v>
      </c>
      <c r="AS139" s="10">
        <f>3/24000000*OO[[#This Row],[101 (01JUL1985 12:00:00)-Water Temperature (C)]]*OO[[#This Row],[43]]</f>
        <v>1.819324800554625E-6</v>
      </c>
      <c r="AT139" s="10">
        <f>3/24000000*OO[[#This Row],[102 (01JUL1985 15:00:00)-Water Temperature (C)]]*OO[[#This Row],[44]]</f>
        <v>1.6107674103023749E-6</v>
      </c>
      <c r="AU139" s="10">
        <f>3/24000000*OO[[#This Row],[103 (01JUL1985 18:00:00)-Water Temperature (C)]]*OO[[#This Row],[45]]</f>
        <v>1.468356277787875E-6</v>
      </c>
      <c r="AV139" s="10">
        <f>3/24000000*OO[[#This Row],[104 (01JUL1985 21:00:00)-Water Temperature (C)]]*OO[[#This Row],[46]]</f>
        <v>1.3343332441291251E-6</v>
      </c>
      <c r="AW139" s="10">
        <f>3/24000000*OO[[#This Row],[105 (02JUL1985 00:00:00)-Water Temperature (C)]]*OO[[#This Row],[47]]</f>
        <v>1.188105025554E-6</v>
      </c>
      <c r="AX139" s="10">
        <f>3/24000000*OO[[#This Row],[106 (02JUL1985 03:00:00)-Water Temperature (C)]]*OO[[#This Row],[48]]</f>
        <v>1.043821908091625E-6</v>
      </c>
      <c r="AY139" s="10">
        <f>3/24000000*OO[[#This Row],[107 (02JUL1985 06:00:00)-Water Temperature (C)]]*OO[[#This Row],[49]]</f>
        <v>9.3217565661749987E-7</v>
      </c>
      <c r="AZ139" s="10">
        <f>3/24000000*OO[[#This Row],[108 (02JUL1985 09:00:00)-Water Temperature (C)]]*OO[[#This Row],[50]]</f>
        <v>8.9081614979624997E-7</v>
      </c>
      <c r="BA139" s="10">
        <f>3/24000000*OO[[#This Row],[109 (02JUL1985 12:00:00)-Water Temperature (C)]]*OO[[#This Row],[51]]</f>
        <v>8.7543484953599992E-7</v>
      </c>
      <c r="BB139" s="10">
        <f>3/24000000*OO[[#This Row],[110 (02JUL1985 15:00:00)-Water Temperature (C)]]*OO[[#This Row],[52]]</f>
        <v>8.6614286798649991E-7</v>
      </c>
      <c r="BC139" s="10">
        <f>3/24000000*OO[[#This Row],[111 (02JUL1985 18:00:00)-Water Temperature (C)]]*OO[[#This Row],[53]]</f>
        <v>8.6820804781424989E-7</v>
      </c>
      <c r="BD139" s="10">
        <f>3/24000000*OO[[#This Row],[112 (02JUL1985 21:00:00)-Water Temperature (C)]]*OO[[#This Row],[54]]</f>
        <v>8.6350447329300013E-7</v>
      </c>
      <c r="BE139" s="10">
        <f>3/24000000*OO[[#This Row],[113 (03JUL1985 00:00:00)-Water Temperature (C)]]*OO[[#This Row],[55]]</f>
        <v>8.3134482682299994E-7</v>
      </c>
      <c r="BF139" s="10">
        <f>3/24000000*OO[[#This Row],[114 (03JUL1985 03:00:00)-Water Temperature (C)]]*OO[[#This Row],[56]]</f>
        <v>7.8112148135099999E-7</v>
      </c>
      <c r="BG139" s="10">
        <f>3/24000000*OO[[#This Row],[115 (03JUL1985 06:00:00)-Water Temperature (C)]]*OO[[#This Row],[57]]</f>
        <v>7.2730583922825009E-7</v>
      </c>
      <c r="BH139" s="10">
        <f>3/24000000*OO[[#This Row],[116 (03JUL1985 09:00:00)-Water Temperature (C)]]*OO[[#This Row],[58]]</f>
        <v>7.0334587804162488E-7</v>
      </c>
      <c r="BI139" s="10">
        <f>3/24000000*OO[[#This Row],[117 (03JUL1985 12:00:00)-Water Temperature (C)]]*OO[[#This Row],[59]]</f>
        <v>7.0337890758599999E-7</v>
      </c>
      <c r="BJ139" s="10">
        <f>3/24000000*OO[[#This Row],[118 (03JUL1985 15:00:00)-Water Temperature (C)]]*OO[[#This Row],[60]]</f>
        <v>7.112488177299999E-7</v>
      </c>
      <c r="BK139" s="10">
        <f>3/24000000*OO[[#This Row],[119 (03JUL1985 18:00:00)-Water Temperature (C)]]*OO[[#This Row],[61]]</f>
        <v>7.2098653506349997E-7</v>
      </c>
      <c r="BL139" s="10">
        <f>3/24000000*OO[[#This Row],[120 (03JUL1985 21:00:00)-Water Temperature (C)]]*OO[[#This Row],[62]]</f>
        <v>7.1055022946999985E-7</v>
      </c>
      <c r="BM139" s="10">
        <f>3/24000000*OO[[#This Row],[121 (04JUL1985 00:00:00)-Water Temperature (C)]]*OO[[#This Row],[63]]</f>
        <v>6.744501673920001E-7</v>
      </c>
      <c r="BN139" s="10">
        <f>3/24000000*OO[[#This Row],[122 (04JUL1985 03:00:00)-Water Temperature (C)]]*OO[[#This Row],[64]]</f>
        <v>6.2412072915374993E-7</v>
      </c>
      <c r="BO139" s="10">
        <f>3/24000000*OO[[#This Row],[123 (04JUL1985 06:00:00)-Water Temperature (C)]]*OO[[#This Row],[65]]</f>
        <v>5.7187650782999995E-7</v>
      </c>
      <c r="BP139" s="10">
        <f>3/24000000*OO[[#This Row],[124 (04JUL1985 09:00:00)-Water Temperature (C)]]*OO[[#This Row],[66]]</f>
        <v>5.3719418929949995E-7</v>
      </c>
      <c r="BQ139" s="10">
        <f>3/24000000*OO[[#This Row],[125 (04JUL1985 12:00:00)-Water Temperature (C)]]*OO[[#This Row],[67]]</f>
        <v>5.1097289939799993E-7</v>
      </c>
      <c r="BR139" s="10">
        <f>3/24000000*OO[[#This Row],[126 (04JUL1985 15:00:00)-Water Temperature (C)]]*OO[[#This Row],[68]]</f>
        <v>4.9647481347199994E-7</v>
      </c>
      <c r="BS139" s="10">
        <f>3/24000000*OO[[#This Row],[127 (04JUL1985 18:00:00)-Water Temperature (C)]]*OO[[#This Row],[69]]</f>
        <v>4.8116500188950004E-7</v>
      </c>
      <c r="BT139" s="10">
        <f>3/24000000*OO[[#This Row],[128 (04JUL1985 21:00:00)-Water Temperature (C)]]*OO[[#This Row],[70]]</f>
        <v>4.6019230919550003E-7</v>
      </c>
      <c r="BU139" s="10">
        <f>3/24000000*OO[[#This Row],[129 (05JUL1985 00:00:00)-Water Temperature (C)]]*OO[[#This Row],[71]]</f>
        <v>4.3643370567712491E-7</v>
      </c>
      <c r="BV139" s="10">
        <f>3/24000000*OO[[#This Row],[130 (05JUL1985 03:00:00)-Water Temperature (C)]]*OO[[#This Row],[72]]</f>
        <v>4.091409142754999E-7</v>
      </c>
      <c r="BW139" s="10">
        <f>3/24000000*OO[[#This Row],[131 (05JUL1985 06:00:00)-Water Temperature (C)]]*OO[[#This Row],[73]]</f>
        <v>3.8026437367799993E-7</v>
      </c>
      <c r="BX139" s="10">
        <f>3/24000000*OO[[#This Row],[132 (05JUL1985 09:00:00)-Water Temperature (C)]]*OO[[#This Row],[74]]</f>
        <v>3.63346283762E-7</v>
      </c>
      <c r="BY139" s="10">
        <f>3/24000000*OO[[#This Row],[133 (05JUL1985 12:00:00)-Water Temperature (C)]]*OO[[#This Row],[75]]</f>
        <v>3.4786098364574998E-7</v>
      </c>
      <c r="BZ139" s="10">
        <f>3/24000000*OO[[#This Row],[134 (05JUL1985 15:00:00)-Water Temperature (C)]]*OO[[#This Row],[76]]</f>
        <v>3.3519901277999998E-7</v>
      </c>
      <c r="CA139" s="10">
        <f>3/24000000*OO[[#This Row],[135 (05JUL1985 18:00:00)-Water Temperature (C)]]*OO[[#This Row],[77]]</f>
        <v>3.2690172982675002E-7</v>
      </c>
      <c r="CB139" s="10">
        <f>3/24000000*OO[[#This Row],[136 (05JUL1985 21:00:00)-Water Temperature (C)]]*OO[[#This Row],[78]]</f>
        <v>3.15599255929E-7</v>
      </c>
      <c r="CC139" s="10">
        <f>3/24000000*OO[[#This Row],[137 (06JUL1985 00:00:00)-Water Temperature (C)]]*OO[[#This Row],[79]]</f>
        <v>2.9766477062437501E-7</v>
      </c>
      <c r="CD139" s="10">
        <f>3/24000000*OO[[#This Row],[138 (06JUL1985 03:00:00)-Water Temperature (C)]]*OO[[#This Row],[80]]</f>
        <v>2.7700082468624992E-7</v>
      </c>
      <c r="CE139" s="10">
        <f>3/24000000*OO[[#This Row],[139 (06JUL1985 06:00:00)-Water Temperature (C)]]*OO[[#This Row],[81]]</f>
        <v>2.6068798516912499E-7</v>
      </c>
      <c r="CF139" s="10">
        <f>3/24000000*OO[[#This Row],[140 (06JUL1985 09:00:00)-Water Temperature (C)]]*OO[[#This Row],[82]]</f>
        <v>2.5904867706824994E-7</v>
      </c>
      <c r="CG139" s="10">
        <f>3/24000000*OO[[#This Row],[141 (06JUL1985 12:00:00)-Water Temperature (C)]]*OO[[#This Row],[83]]</f>
        <v>2.6149263611750001E-7</v>
      </c>
      <c r="CH139" s="10">
        <f>3/24000000*OO[[#This Row],[142 (06JUL1985 15:00:00)-Water Temperature (C)]]*OO[[#This Row],[84]]</f>
        <v>2.6698249357487503E-7</v>
      </c>
      <c r="CI139" s="10">
        <f>3/24000000*OO[[#This Row],[143 (06JUL1985 18:00:00)-Water Temperature (C)]]*OO[[#This Row],[85]]</f>
        <v>2.7768282480224995E-7</v>
      </c>
      <c r="CJ139" s="10">
        <f>3/24000000*OO[[#This Row],[144 (06JUL1985 21:00:00)-Water Temperature (C)]]*OO[[#This Row],[86]]</f>
        <v>2.8213316631500001E-7</v>
      </c>
      <c r="CK139" s="10">
        <f>3/24000000*OO[[#This Row],[145 (07JUL1985 00:00:00)-Water Temperature (C)]]*OO[[#This Row],[87]]</f>
        <v>2.7346775919749997E-7</v>
      </c>
      <c r="CL139" s="10">
        <f>3/24000000*OO[[#This Row],[146 (07JUL1985 03:00:00)-Water Temperature (C)]]*OO[[#This Row],[88]]</f>
        <v>2.59505426397E-7</v>
      </c>
      <c r="CM139" s="10">
        <f>3/24000000*OO[[#This Row],[147 (07JUL1985 06:00:00)-Water Temperature (C)]]*OO[[#This Row],[89]]</f>
        <v>2.4677603166400003E-7</v>
      </c>
      <c r="CN139" s="10">
        <f>3/24000000*OO[[#This Row],[148 (07JUL1985 09:00:00)-Water Temperature (C)]]*OO[[#This Row],[90]]</f>
        <v>2.4446963153250002E-7</v>
      </c>
      <c r="CO139" s="10">
        <f>3/24000000*OO[[#This Row],[149 (07JUL1985 12:00:00)-Water Temperature (C)]]*OO[[#This Row],[91]]</f>
        <v>2.4684168529049998E-7</v>
      </c>
      <c r="CP139" s="10">
        <f>3/24000000*OO[[#This Row],[150 (07JUL1985 15:00:00)-Water Temperature (C)]]*OO[[#This Row],[92]]</f>
        <v>2.5076221248E-7</v>
      </c>
      <c r="CQ139" s="10">
        <f>3/24000000*OO[[#This Row],[151 (07JUL1985 18:00:00)-Water Temperature (C)]]*OO[[#This Row],[93]]</f>
        <v>2.5519737924299997E-7</v>
      </c>
      <c r="CR139" s="10">
        <f>3/24000000*OO[[#This Row],[152 (07JUL1985 21:00:00)-Water Temperature (C)]]*OO[[#This Row],[94]]</f>
        <v>2.4979317105225E-7</v>
      </c>
      <c r="CS139" s="10">
        <f>3/24000000*OO[[#This Row],[153 (08JUL1985 00:00:00)-Water Temperature (C)]]*OO[[#This Row],[95]]</f>
        <v>2.3325931816349999E-7</v>
      </c>
      <c r="CT139" s="10">
        <f>3/24000000*OO[[#This Row],[154 (08JUL1985 03:00:00)-Water Temperature (C)]]*OO[[#This Row],[96]]</f>
        <v>2.1261419965443749E-7</v>
      </c>
      <c r="CU139" s="10">
        <f>3/24000000*OO[[#This Row],[155 (08JUL1985 06:00:00)-Water Temperature (C)]]*OO[[#This Row],[97]]</f>
        <v>1.9365255741089997E-7</v>
      </c>
      <c r="CV139" s="10">
        <f>3/24000000*OO[[#This Row],[156 (08JUL1985 09:00:00)-Water Temperature (C)]]*OO[[#This Row],[98]]</f>
        <v>1.7870241304237499E-7</v>
      </c>
      <c r="CW139" s="10">
        <f>3/24000000*OO[[#This Row],[157 (08JUL1985 12:00:00)-Water Temperature (C)]]*OO[[#This Row],[99]]</f>
        <v>1.7117654297486251E-7</v>
      </c>
    </row>
    <row r="140" spans="1:101" x14ac:dyDescent="0.35">
      <c r="A140" t="s">
        <v>145</v>
      </c>
      <c r="B140">
        <v>899.03809999999999</v>
      </c>
      <c r="C140" s="10">
        <f>3/24*OO[[#This Row],[59 (26JUN1985 06:00:00)-Water Temperature (C)]]*OO[[#This Row],[1]]/SUM(OO[1])</f>
        <v>0</v>
      </c>
      <c r="D140" s="10">
        <f>3/24*OO[[#This Row],[60 (26JUN1985 09:00:00)-Water Temperature (C)]]*OO[[#This Row],[2]]/SUM(OO[2])</f>
        <v>0</v>
      </c>
      <c r="E140" s="10">
        <f>3/24*OO[[#This Row],[61 (26JUN1985 12:00:00)-Water Temperature (C)]]*OO[[#This Row],[3]]/SUM(OO[3])</f>
        <v>0</v>
      </c>
      <c r="F140" s="10">
        <f>3/24*OO[[#This Row],[62 (26JUN1985 15:00:00)-Water Temperature (C)]]*OO[[#This Row],[4]]/SUM(OO[4])</f>
        <v>1.7689212167199992E-37</v>
      </c>
      <c r="G140" s="10">
        <f>3/24*OO[[#This Row],[63 (26JUN1985 18:00:00)-Water Temperature (C)]]*OO[[#This Row],[5]]/SUM(OO[5])</f>
        <v>3.094207657735226E-26</v>
      </c>
      <c r="H140" s="10">
        <f>3/24*OO[[#This Row],[64 (26JUN1985 21:00:00)-Water Temperature (C)]]*OO[[#This Row],[6]]/SUM(OO[6])</f>
        <v>1.485696762175182E-15</v>
      </c>
      <c r="I140" s="10">
        <f>3/24*OO[[#This Row],[65 (27JUN1985 00:00:00)-Water Temperature (C)]]*OO[[#This Row],[7]]/SUM(OO[7])</f>
        <v>6.0225847311524332E-8</v>
      </c>
      <c r="J140" s="10">
        <f>3/24*OO[[#This Row],[66 (27JUN1985 03:00:00)-Water Temperature (C)]]*OO[[#This Row],[8]]/SUM(OO[8])</f>
        <v>5.5742331238319931E-5</v>
      </c>
      <c r="K140" s="10">
        <f>3/24*OO[[#This Row],[67 (27JUN1985 06:00:00)-Water Temperature (C)]]*OO[[#This Row],[9]]/SUM(OO[9])</f>
        <v>2.7240574395873763E-3</v>
      </c>
      <c r="L140" s="10">
        <f>3/24*OO[[#This Row],[68 (27JUN1985 09:00:00)-Water Temperature (C)]]*OO[[#This Row],[10]]/SUM(OO[10])</f>
        <v>2.3031196342875804E-2</v>
      </c>
      <c r="M140" s="10">
        <f>3/24*OO[[#This Row],[69 (27JUN1985 12:00:00)-Water Temperature (C)]]*OO[[#This Row],[11]]/SUM(OO[11])</f>
        <v>6.0627744296157547E-2</v>
      </c>
      <c r="N140" s="10">
        <f>3/24*OO[[#This Row],[70 (27JUN1985 15:00:00)-Water Temperature (C)]]*OO[[#This Row],[12]]/SUM(OO[12])</f>
        <v>6.6142804745271941E-2</v>
      </c>
      <c r="O140" s="10">
        <f>3/24*OO[[#This Row],[71 (27JUN1985 18:00:00)-Water Temperature (C)]]*OO[[#This Row],[13]]/SUM(OO[13])</f>
        <v>3.7176798568149608E-2</v>
      </c>
      <c r="P140" s="10">
        <f>3/24*OO[[#This Row],[72 (27JUN1985 21:00:00)-Water Temperature (C)]]*OO[[#This Row],[14]]/SUM(OO[14])</f>
        <v>1.28651210302609E-2</v>
      </c>
      <c r="Q140" s="10">
        <f>3/24*OO[[#This Row],[73 (28JUN1985 00:00:00)-Water Temperature (C)]]*OO[[#This Row],[15]]/SUM(OO[15])</f>
        <v>3.1063405788703214E-3</v>
      </c>
      <c r="R140" s="10">
        <f>3/24*OO[[#This Row],[74 (28JUN1985 03:00:00)-Water Temperature (C)]]*OO[[#This Row],[16]]/SUM(OO[16])</f>
        <v>6.1327616778682106E-4</v>
      </c>
      <c r="S140" s="10">
        <f>3/24*OO[[#This Row],[75 (28JUN1985 06:00:00)-Water Temperature (C)]]*OO[[#This Row],[17]]/SUM(OO[17])</f>
        <v>1.3601114729480833E-4</v>
      </c>
      <c r="T140" s="10">
        <f>3/24*OO[[#This Row],[76 (28JUN1985 09:00:00)-Water Temperature (C)]]*OO[[#This Row],[18]]/SUM(OO[18])</f>
        <v>5.5816780641979677E-5</v>
      </c>
      <c r="U140" s="10">
        <f>3/24*OO[[#This Row],[77 (28JUN1985 12:00:00)-Water Temperature (C)]]*OO[[#This Row],[19]]/SUM(OO[19])</f>
        <v>4.2285560801361064E-5</v>
      </c>
      <c r="V140" s="10">
        <f>3/24000000*OO[[#This Row],[78 (28JUN1985 15:00:00)-Water Temperature (C)]]*OO[[#This Row],[20]]</f>
        <v>4.1981154094199989E-5</v>
      </c>
      <c r="W140" s="10">
        <f>3/24000000*OO[[#This Row],[79 (28JUN1985 18:00:00)-Water Temperature (C)]]*OO[[#This Row],[21]]</f>
        <v>4.5596351811749995E-5</v>
      </c>
      <c r="X140" s="10">
        <f>3/24000000*OO[[#This Row],[80 (28JUN1985 21:00:00)-Water Temperature (C)]]*OO[[#This Row],[22]]</f>
        <v>4.8281251148737495E-5</v>
      </c>
      <c r="Y140" s="10">
        <f>3/24000000*OO[[#This Row],[81 (29JUN1985 00:00:00)-Water Temperature (C)]]*OO[[#This Row],[23]]</f>
        <v>4.7773842495912496E-5</v>
      </c>
      <c r="Z140" s="10">
        <f>3/24000000*OO[[#This Row],[82 (29JUN1985 03:00:00)-Water Temperature (C)]]*OO[[#This Row],[24]]</f>
        <v>4.4530704084824998E-5</v>
      </c>
      <c r="AA140" s="10">
        <f>3/24000000*OO[[#This Row],[83 (29JUN1985 06:00:00)-Water Temperature (C)]]*OO[[#This Row],[25]]</f>
        <v>3.9868128819599998E-5</v>
      </c>
      <c r="AB140" s="10">
        <f>3/24000000*OO[[#This Row],[84 (29JUN1985 09:00:00)-Water Temperature (C)]]*OO[[#This Row],[26]]</f>
        <v>3.6241555131449999E-5</v>
      </c>
      <c r="AC140" s="10">
        <f>3/24000000*OO[[#This Row],[85 (29JUN1985 12:00:00)-Water Temperature (C)]]*OO[[#This Row],[27]]</f>
        <v>3.4091384862449997E-5</v>
      </c>
      <c r="AD140" s="10">
        <f>3/24000000*OO[[#This Row],[86 (29JUN1985 15:00:00)-Water Temperature (C)]]*OO[[#This Row],[28]]</f>
        <v>3.2084625794674998E-5</v>
      </c>
      <c r="AE140" s="10">
        <f>3/24000000*OO[[#This Row],[88 (29JUN1985 21:00:00)-Water Temperature (C)]]*OO[[#This Row],[30]]</f>
        <v>2.5776610682624998E-5</v>
      </c>
      <c r="AF140" s="10">
        <f>3/24000000*OO[[#This Row],[88 (29JUN1985 21:00:00)-Water Temperature (C)]]*OO[[#This Row],[30]]</f>
        <v>2.5776610682624998E-5</v>
      </c>
      <c r="AG140" s="10">
        <f>3/24000000*OO[[#This Row],[89 (30JUN1985 00:00:00)-Water Temperature (C)]]*OO[[#This Row],[31]]</f>
        <v>2.1540675563925002E-5</v>
      </c>
      <c r="AH140" s="10">
        <f>3/24000000*OO[[#This Row],[90 (30JUN1985 03:00:00)-Water Temperature (C)]]*OO[[#This Row],[32]]</f>
        <v>1.7576888471251251E-5</v>
      </c>
      <c r="AI140" s="10">
        <f>3/24000000*OO[[#This Row],[91 (30JUN1985 06:00:00)-Water Temperature (C)]]*OO[[#This Row],[33]]</f>
        <v>1.4327226309344999E-5</v>
      </c>
      <c r="AJ140" s="10">
        <f>3/24000000*OO[[#This Row],[92 (30JUN1985 09:00:00)-Water Temperature (C)]]*OO[[#This Row],[34]]</f>
        <v>1.2113746023549999E-5</v>
      </c>
      <c r="AK140" s="10">
        <f>3/24000000*OO[[#This Row],[93 (30JUN1985 12:00:00)-Water Temperature (C)]]*OO[[#This Row],[35]]</f>
        <v>1.0702814850060001E-5</v>
      </c>
      <c r="AL140" s="10">
        <f>3/24000000*OO[[#This Row],[94 (30JUN1985 15:00:00)-Water Temperature (C)]]*OO[[#This Row],[36]]</f>
        <v>9.7423645084425007E-6</v>
      </c>
      <c r="AM140" s="10">
        <f>3/24000000*OO[[#This Row],[95 (30JUN1985 18:00:00)-Water Temperature (C)]]*OO[[#This Row],[37]]</f>
        <v>8.8053199254575007E-6</v>
      </c>
      <c r="AN140" s="10">
        <f>3/24000000*OO[[#This Row],[96 (30JUN1985 21:00:00)-Water Temperature (C)]]*OO[[#This Row],[38]]</f>
        <v>7.4616063308962495E-6</v>
      </c>
      <c r="AO140" s="10">
        <f>3/24000000*OO[[#This Row],[97 (01JUL1985 00:00:00)-Water Temperature (C)]]*OO[[#This Row],[39]]</f>
        <v>5.8159052485124999E-6</v>
      </c>
      <c r="AP140" s="10">
        <f>3/24000000*OO[[#This Row],[98 (01JUL1985 03:00:00)-Water Temperature (C)]]*OO[[#This Row],[40]]</f>
        <v>4.2388017194475002E-6</v>
      </c>
      <c r="AQ140" s="10">
        <f>3/24000000*OO[[#This Row],[99 (01JUL1985 06:00:00)-Water Temperature (C)]]*OO[[#This Row],[41]]</f>
        <v>3.0259029889024996E-6</v>
      </c>
      <c r="AR140" s="10">
        <f>3/24000000*OO[[#This Row],[100 (01JUL1985 09:00:00)-Water Temperature (C)]]*OO[[#This Row],[42]]</f>
        <v>2.3160547375999998E-6</v>
      </c>
      <c r="AS140" s="10">
        <f>3/24000000*OO[[#This Row],[101 (01JUL1985 12:00:00)-Water Temperature (C)]]*OO[[#This Row],[43]]</f>
        <v>1.9077135661759997E-6</v>
      </c>
      <c r="AT140" s="10">
        <f>3/24000000*OO[[#This Row],[102 (01JUL1985 15:00:00)-Water Temperature (C)]]*OO[[#This Row],[44]]</f>
        <v>1.6753817245812497E-6</v>
      </c>
      <c r="AU140" s="10">
        <f>3/24000000*OO[[#This Row],[103 (01JUL1985 18:00:00)-Water Temperature (C)]]*OO[[#This Row],[45]]</f>
        <v>1.5197752983874998E-6</v>
      </c>
      <c r="AV140" s="10">
        <f>3/24000000*OO[[#This Row],[104 (01JUL1985 21:00:00)-Water Temperature (C)]]*OO[[#This Row],[46]]</f>
        <v>1.3794387664927499E-6</v>
      </c>
      <c r="AW140" s="10">
        <f>3/24000000*OO[[#This Row],[105 (02JUL1985 00:00:00)-Water Temperature (C)]]*OO[[#This Row],[47]]</f>
        <v>1.2303003953169997E-6</v>
      </c>
      <c r="AX140" s="10">
        <f>3/24000000*OO[[#This Row],[106 (02JUL1985 03:00:00)-Water Temperature (C)]]*OO[[#This Row],[48]]</f>
        <v>1.0815726332655E-6</v>
      </c>
      <c r="AY140" s="10">
        <f>3/24000000*OO[[#This Row],[107 (02JUL1985 06:00:00)-Water Temperature (C)]]*OO[[#This Row],[49]]</f>
        <v>9.6500437779199991E-7</v>
      </c>
      <c r="AZ140" s="10">
        <f>3/24000000*OO[[#This Row],[108 (02JUL1985 09:00:00)-Water Temperature (C)]]*OO[[#This Row],[50]]</f>
        <v>9.1968202989975004E-7</v>
      </c>
      <c r="BA140" s="10">
        <f>3/24000000*OO[[#This Row],[109 (02JUL1985 12:00:00)-Water Temperature (C)]]*OO[[#This Row],[51]]</f>
        <v>9.0132144906912502E-7</v>
      </c>
      <c r="BB140" s="10">
        <f>3/24000000*OO[[#This Row],[110 (02JUL1985 15:00:00)-Water Temperature (C)]]*OO[[#This Row],[52]]</f>
        <v>8.9021164012799996E-7</v>
      </c>
      <c r="BC140" s="10">
        <f>3/24000000*OO[[#This Row],[111 (02JUL1985 18:00:00)-Water Temperature (C)]]*OO[[#This Row],[53]]</f>
        <v>8.8977672555524979E-7</v>
      </c>
      <c r="BD140" s="10">
        <f>3/24000000*OO[[#This Row],[112 (02JUL1985 21:00:00)-Water Temperature (C)]]*OO[[#This Row],[54]]</f>
        <v>8.8298469458237487E-7</v>
      </c>
      <c r="BE140" s="10">
        <f>3/24000000*OO[[#This Row],[113 (03JUL1985 00:00:00)-Water Temperature (C)]]*OO[[#This Row],[55]]</f>
        <v>8.5197358712750002E-7</v>
      </c>
      <c r="BF140" s="10">
        <f>3/24000000*OO[[#This Row],[114 (03JUL1985 03:00:00)-Water Temperature (C)]]*OO[[#This Row],[56]]</f>
        <v>8.0252208445499985E-7</v>
      </c>
      <c r="BG140" s="10">
        <f>3/24000000*OO[[#This Row],[115 (03JUL1985 06:00:00)-Water Temperature (C)]]*OO[[#This Row],[57]]</f>
        <v>7.4871094935974997E-7</v>
      </c>
      <c r="BH140" s="10">
        <f>3/24000000*OO[[#This Row],[116 (03JUL1985 09:00:00)-Water Temperature (C)]]*OO[[#This Row],[58]]</f>
        <v>7.2450858228124989E-7</v>
      </c>
      <c r="BI140" s="10">
        <f>3/24000000*OO[[#This Row],[117 (03JUL1985 12:00:00)-Water Temperature (C)]]*OO[[#This Row],[59]]</f>
        <v>7.2297976486049989E-7</v>
      </c>
      <c r="BJ140" s="10">
        <f>3/24000000*OO[[#This Row],[118 (03JUL1985 15:00:00)-Water Temperature (C)]]*OO[[#This Row],[60]]</f>
        <v>7.293978767010001E-7</v>
      </c>
      <c r="BK140" s="10">
        <f>3/24000000*OO[[#This Row],[119 (03JUL1985 18:00:00)-Water Temperature (C)]]*OO[[#This Row],[61]]</f>
        <v>7.3846712016662509E-7</v>
      </c>
      <c r="BL140" s="10">
        <f>3/24000000*OO[[#This Row],[120 (03JUL1985 21:00:00)-Water Temperature (C)]]*OO[[#This Row],[62]]</f>
        <v>7.2749920991212501E-7</v>
      </c>
      <c r="BM140" s="10">
        <f>3/24000000*OO[[#This Row],[121 (04JUL1985 00:00:00)-Water Temperature (C)]]*OO[[#This Row],[63]]</f>
        <v>6.9283792320112489E-7</v>
      </c>
      <c r="BN140" s="10">
        <f>3/24000000*OO[[#This Row],[122 (04JUL1985 03:00:00)-Water Temperature (C)]]*OO[[#This Row],[64]]</f>
        <v>6.4301168668799993E-7</v>
      </c>
      <c r="BO140" s="10">
        <f>3/24000000*OO[[#This Row],[123 (04JUL1985 06:00:00)-Water Temperature (C)]]*OO[[#This Row],[65]]</f>
        <v>5.9023703245612497E-7</v>
      </c>
      <c r="BP140" s="10">
        <f>3/24000000*OO[[#This Row],[124 (04JUL1985 09:00:00)-Water Temperature (C)]]*OO[[#This Row],[66]]</f>
        <v>5.5442021929875012E-7</v>
      </c>
      <c r="BQ140" s="10">
        <f>3/24000000*OO[[#This Row],[125 (04JUL1985 12:00:00)-Water Temperature (C)]]*OO[[#This Row],[67]]</f>
        <v>5.2586170609499995E-7</v>
      </c>
      <c r="BR140" s="10">
        <f>3/24000000*OO[[#This Row],[126 (04JUL1985 15:00:00)-Water Temperature (C)]]*OO[[#This Row],[68]]</f>
        <v>5.0993597802149997E-7</v>
      </c>
      <c r="BS140" s="10">
        <f>3/24000000*OO[[#This Row],[127 (04JUL1985 18:00:00)-Water Temperature (C)]]*OO[[#This Row],[69]]</f>
        <v>4.9336020952800009E-7</v>
      </c>
      <c r="BT140" s="10">
        <f>3/24000000*OO[[#This Row],[128 (04JUL1985 21:00:00)-Water Temperature (C)]]*OO[[#This Row],[70]]</f>
        <v>4.7206092810562494E-7</v>
      </c>
      <c r="BU140" s="10">
        <f>3/24000000*OO[[#This Row],[129 (05JUL1985 00:00:00)-Water Temperature (C)]]*OO[[#This Row],[71]]</f>
        <v>4.4815269021287496E-7</v>
      </c>
      <c r="BV140" s="10">
        <f>3/24000000*OO[[#This Row],[130 (05JUL1985 03:00:00)-Water Temperature (C)]]*OO[[#This Row],[72]]</f>
        <v>4.2080508768899993E-7</v>
      </c>
      <c r="BW140" s="10">
        <f>3/24000000*OO[[#This Row],[131 (05JUL1985 06:00:00)-Water Temperature (C)]]*OO[[#This Row],[73]]</f>
        <v>3.9171438136350002E-7</v>
      </c>
      <c r="BX140" s="10">
        <f>3/24000000*OO[[#This Row],[132 (05JUL1985 09:00:00)-Water Temperature (C)]]*OO[[#This Row],[74]]</f>
        <v>3.7466680069237505E-7</v>
      </c>
      <c r="BY140" s="10">
        <f>3/24000000*OO[[#This Row],[133 (05JUL1985 12:00:00)-Water Temperature (C)]]*OO[[#This Row],[75]]</f>
        <v>3.5793662609774996E-7</v>
      </c>
      <c r="BZ140" s="10">
        <f>3/24000000*OO[[#This Row],[134 (05JUL1985 15:00:00)-Water Temperature (C)]]*OO[[#This Row],[76]]</f>
        <v>3.4509212923124997E-7</v>
      </c>
      <c r="CA140" s="10">
        <f>3/24000000*OO[[#This Row],[135 (05JUL1985 18:00:00)-Water Temperature (C)]]*OO[[#This Row],[77]]</f>
        <v>3.3562965285612495E-7</v>
      </c>
      <c r="CB140" s="10">
        <f>3/24000000*OO[[#This Row],[136 (05JUL1985 21:00:00)-Water Temperature (C)]]*OO[[#This Row],[78]]</f>
        <v>3.2369822444312495E-7</v>
      </c>
      <c r="CC140" s="10">
        <f>3/24000000*OO[[#This Row],[137 (06JUL1985 00:00:00)-Water Temperature (C)]]*OO[[#This Row],[79]]</f>
        <v>3.0574951563812496E-7</v>
      </c>
      <c r="CD140" s="10">
        <f>3/24000000*OO[[#This Row],[138 (06JUL1985 03:00:00)-Water Temperature (C)]]*OO[[#This Row],[80]]</f>
        <v>2.8482464164749997E-7</v>
      </c>
      <c r="CE140" s="10">
        <f>3/24000000*OO[[#This Row],[139 (06JUL1985 06:00:00)-Water Temperature (C)]]*OO[[#This Row],[81]]</f>
        <v>2.6831344860337499E-7</v>
      </c>
      <c r="CF140" s="10">
        <f>3/24000000*OO[[#This Row],[140 (06JUL1985 09:00:00)-Water Temperature (C)]]*OO[[#This Row],[82]]</f>
        <v>2.6648454582787498E-7</v>
      </c>
      <c r="CG140" s="10">
        <f>3/24000000*OO[[#This Row],[141 (06JUL1985 12:00:00)-Water Temperature (C)]]*OO[[#This Row],[83]]</f>
        <v>2.6830336512225006E-7</v>
      </c>
      <c r="CH140" s="10">
        <f>3/24000000*OO[[#This Row],[142 (06JUL1985 15:00:00)-Water Temperature (C)]]*OO[[#This Row],[84]]</f>
        <v>2.7357564311449997E-7</v>
      </c>
      <c r="CI140" s="10">
        <f>3/24000000*OO[[#This Row],[143 (06JUL1985 18:00:00)-Water Temperature (C)]]*OO[[#This Row],[85]]</f>
        <v>2.8379119137075003E-7</v>
      </c>
      <c r="CJ140" s="10">
        <f>3/24000000*OO[[#This Row],[144 (06JUL1985 21:00:00)-Water Temperature (C)]]*OO[[#This Row],[86]]</f>
        <v>2.8798692056249999E-7</v>
      </c>
      <c r="CK140" s="10">
        <f>3/24000000*OO[[#This Row],[145 (07JUL1985 00:00:00)-Water Temperature (C)]]*OO[[#This Row],[87]]</f>
        <v>2.8005048242500002E-7</v>
      </c>
      <c r="CL140" s="10">
        <f>3/24000000*OO[[#This Row],[146 (07JUL1985 03:00:00)-Water Temperature (C)]]*OO[[#This Row],[88]]</f>
        <v>2.6630350874699996E-7</v>
      </c>
      <c r="CM140" s="10">
        <f>3/24000000*OO[[#This Row],[147 (07JUL1985 06:00:00)-Water Temperature (C)]]*OO[[#This Row],[89]]</f>
        <v>2.5361590713975E-7</v>
      </c>
      <c r="CN140" s="10">
        <f>3/24000000*OO[[#This Row],[148 (07JUL1985 09:00:00)-Water Temperature (C)]]*OO[[#This Row],[90]]</f>
        <v>2.5123200375375002E-7</v>
      </c>
      <c r="CO140" s="10">
        <f>3/24000000*OO[[#This Row],[149 (07JUL1985 12:00:00)-Water Temperature (C)]]*OO[[#This Row],[91]]</f>
        <v>2.5332063512000003E-7</v>
      </c>
      <c r="CP140" s="10">
        <f>3/24000000*OO[[#This Row],[150 (07JUL1985 15:00:00)-Water Temperature (C)]]*OO[[#This Row],[92]]</f>
        <v>2.5689477788699997E-7</v>
      </c>
      <c r="CQ140" s="10">
        <f>3/24000000*OO[[#This Row],[151 (07JUL1985 18:00:00)-Water Temperature (C)]]*OO[[#This Row],[93]]</f>
        <v>2.6136942891862503E-7</v>
      </c>
      <c r="CR140" s="10">
        <f>3/24000000*OO[[#This Row],[152 (07JUL1985 21:00:00)-Water Temperature (C)]]*OO[[#This Row],[94]]</f>
        <v>2.5621260687875001E-7</v>
      </c>
      <c r="CS140" s="10">
        <f>3/24000000*OO[[#This Row],[153 (08JUL1985 00:00:00)-Water Temperature (C)]]*OO[[#This Row],[95]]</f>
        <v>2.4033012563189998E-7</v>
      </c>
      <c r="CT140" s="10">
        <f>3/24000000*OO[[#This Row],[154 (08JUL1985 03:00:00)-Water Temperature (C)]]*OO[[#This Row],[96]]</f>
        <v>2.1952991058318745E-7</v>
      </c>
      <c r="CU140" s="10">
        <f>3/24000000*OO[[#This Row],[155 (08JUL1985 06:00:00)-Water Temperature (C)]]*OO[[#This Row],[97]]</f>
        <v>1.999859446662E-7</v>
      </c>
      <c r="CV140" s="10">
        <f>3/24000000*OO[[#This Row],[156 (08JUL1985 09:00:00)-Water Temperature (C)]]*OO[[#This Row],[98]]</f>
        <v>1.8446249469764997E-7</v>
      </c>
      <c r="CW140" s="10">
        <f>3/24000000*OO[[#This Row],[157 (08JUL1985 12:00:00)-Water Temperature (C)]]*OO[[#This Row],[99]]</f>
        <v>1.7638429251824999E-7</v>
      </c>
    </row>
    <row r="141" spans="1:101" x14ac:dyDescent="0.35">
      <c r="A141" t="s">
        <v>146</v>
      </c>
      <c r="B141">
        <v>899.59280000000001</v>
      </c>
      <c r="C141" s="10">
        <f>3/24*OO[[#This Row],[59 (26JUN1985 06:00:00)-Water Temperature (C)]]*OO[[#This Row],[1]]/SUM(OO[1])</f>
        <v>0</v>
      </c>
      <c r="D141" s="10">
        <f>3/24*OO[[#This Row],[60 (26JUN1985 09:00:00)-Water Temperature (C)]]*OO[[#This Row],[2]]/SUM(OO[2])</f>
        <v>0</v>
      </c>
      <c r="E141" s="10">
        <f>3/24*OO[[#This Row],[61 (26JUN1985 12:00:00)-Water Temperature (C)]]*OO[[#This Row],[3]]/SUM(OO[3])</f>
        <v>0</v>
      </c>
      <c r="F141" s="10">
        <f>3/24*OO[[#This Row],[62 (26JUN1985 15:00:00)-Water Temperature (C)]]*OO[[#This Row],[4]]/SUM(OO[4])</f>
        <v>2.2228114824714306E-38</v>
      </c>
      <c r="G141" s="10">
        <f>3/24*OO[[#This Row],[63 (26JUN1985 18:00:00)-Water Temperature (C)]]*OO[[#This Row],[5]]/SUM(OO[5])</f>
        <v>4.2722797845833531E-27</v>
      </c>
      <c r="H141" s="10">
        <f>3/24*OO[[#This Row],[64 (26JUN1985 21:00:00)-Water Temperature (C)]]*OO[[#This Row],[6]]/SUM(OO[6])</f>
        <v>1.930967834805376E-16</v>
      </c>
      <c r="I141" s="10">
        <f>3/24*OO[[#This Row],[65 (27JUN1985 00:00:00)-Water Temperature (C)]]*OO[[#This Row],[7]]/SUM(OO[7])</f>
        <v>2.3808025967563011E-8</v>
      </c>
      <c r="J141" s="10">
        <f>3/24*OO[[#This Row],[66 (27JUN1985 03:00:00)-Water Temperature (C)]]*OO[[#This Row],[8]]/SUM(OO[8])</f>
        <v>2.9663873916092311E-5</v>
      </c>
      <c r="K141" s="10">
        <f>3/24*OO[[#This Row],[67 (27JUN1985 06:00:00)-Water Temperature (C)]]*OO[[#This Row],[9]]/SUM(OO[9])</f>
        <v>1.6985484902393329E-3</v>
      </c>
      <c r="L141" s="10">
        <f>3/24*OO[[#This Row],[68 (27JUN1985 09:00:00)-Water Temperature (C)]]*OO[[#This Row],[10]]/SUM(OO[10])</f>
        <v>1.6017466147245651E-2</v>
      </c>
      <c r="M141" s="10">
        <f>3/24*OO[[#This Row],[69 (27JUN1985 12:00:00)-Water Temperature (C)]]*OO[[#This Row],[11]]/SUM(OO[11])</f>
        <v>4.5635102765296691E-2</v>
      </c>
      <c r="N141" s="10">
        <f>3/24*OO[[#This Row],[70 (27JUN1985 15:00:00)-Water Temperature (C)]]*OO[[#This Row],[12]]/SUM(OO[12])</f>
        <v>5.2941291367607647E-2</v>
      </c>
      <c r="O141" s="10">
        <f>3/24*OO[[#This Row],[71 (27JUN1985 18:00:00)-Water Temperature (C)]]*OO[[#This Row],[13]]/SUM(OO[13])</f>
        <v>3.120016538121281E-2</v>
      </c>
      <c r="P141" s="10">
        <f>3/24*OO[[#This Row],[72 (27JUN1985 21:00:00)-Water Temperature (C)]]*OO[[#This Row],[14]]/SUM(OO[14])</f>
        <v>1.1176657030896977E-2</v>
      </c>
      <c r="Q141" s="10">
        <f>3/24*OO[[#This Row],[73 (28JUN1985 00:00:00)-Water Temperature (C)]]*OO[[#This Row],[15]]/SUM(OO[15])</f>
        <v>2.7664496439017594E-3</v>
      </c>
      <c r="R141" s="10">
        <f>3/24*OO[[#This Row],[74 (28JUN1985 03:00:00)-Water Temperature (C)]]*OO[[#This Row],[16]]/SUM(OO[16])</f>
        <v>5.5095644269057844E-4</v>
      </c>
      <c r="S141" s="10">
        <f>3/24*OO[[#This Row],[75 (28JUN1985 06:00:00)-Water Temperature (C)]]*OO[[#This Row],[17]]/SUM(OO[17])</f>
        <v>1.1885275315027163E-4</v>
      </c>
      <c r="T141" s="10">
        <f>3/24*OO[[#This Row],[76 (28JUN1985 09:00:00)-Water Temperature (C)]]*OO[[#This Row],[18]]/SUM(OO[18])</f>
        <v>4.588964110879977E-5</v>
      </c>
      <c r="U141" s="10">
        <f>3/24*OO[[#This Row],[77 (28JUN1985 12:00:00)-Water Temperature (C)]]*OO[[#This Row],[19]]/SUM(OO[19])</f>
        <v>3.3546255753862939E-5</v>
      </c>
      <c r="V141" s="10">
        <f>3/24000000*OO[[#This Row],[78 (28JUN1985 15:00:00)-Water Temperature (C)]]*OO[[#This Row],[20]]</f>
        <v>3.2795528670624998E-5</v>
      </c>
      <c r="W141" s="10">
        <f>3/24000000*OO[[#This Row],[79 (28JUN1985 18:00:00)-Water Temperature (C)]]*OO[[#This Row],[21]]</f>
        <v>3.5409935190974993E-5</v>
      </c>
      <c r="X141" s="10">
        <f>3/24000000*OO[[#This Row],[80 (28JUN1985 21:00:00)-Water Temperature (C)]]*OO[[#This Row],[22]]</f>
        <v>3.7518467825174998E-5</v>
      </c>
      <c r="Y141" s="10">
        <f>3/24000000*OO[[#This Row],[81 (29JUN1985 00:00:00)-Water Temperature (C)]]*OO[[#This Row],[23]]</f>
        <v>3.7272804854000001E-5</v>
      </c>
      <c r="Z141" s="10">
        <f>3/24000000*OO[[#This Row],[82 (29JUN1985 03:00:00)-Water Temperature (C)]]*OO[[#This Row],[24]]</f>
        <v>3.4878316366437496E-5</v>
      </c>
      <c r="AA141" s="10">
        <f>3/24000000*OO[[#This Row],[83 (29JUN1985 06:00:00)-Water Temperature (C)]]*OO[[#This Row],[25]]</f>
        <v>3.1305425861174998E-5</v>
      </c>
      <c r="AB141" s="10">
        <f>3/24000000*OO[[#This Row],[84 (29JUN1985 09:00:00)-Water Temperature (C)]]*OO[[#This Row],[26]]</f>
        <v>2.8455347431200001E-5</v>
      </c>
      <c r="AC141" s="10">
        <f>3/24000000*OO[[#This Row],[85 (29JUN1985 12:00:00)-Water Temperature (C)]]*OO[[#This Row],[27]]</f>
        <v>2.6709311430999998E-5</v>
      </c>
      <c r="AD141" s="10">
        <f>3/24000000*OO[[#This Row],[86 (29JUN1985 15:00:00)-Water Temperature (C)]]*OO[[#This Row],[28]]</f>
        <v>2.5108016661349998E-5</v>
      </c>
      <c r="AE141" s="10">
        <f>3/24000000*OO[[#This Row],[88 (29JUN1985 21:00:00)-Water Temperature (C)]]*OO[[#This Row],[30]]</f>
        <v>2.0200319656965001E-5</v>
      </c>
      <c r="AF141" s="10">
        <f>3/24000000*OO[[#This Row],[88 (29JUN1985 21:00:00)-Water Temperature (C)]]*OO[[#This Row],[30]]</f>
        <v>2.0200319656965001E-5</v>
      </c>
      <c r="AG141" s="10">
        <f>3/24000000*OO[[#This Row],[89 (30JUN1985 00:00:00)-Water Temperature (C)]]*OO[[#This Row],[31]]</f>
        <v>1.6901577779596251E-5</v>
      </c>
      <c r="AH141" s="10">
        <f>3/24000000*OO[[#This Row],[90 (30JUN1985 03:00:00)-Water Temperature (C)]]*OO[[#This Row],[32]]</f>
        <v>1.3793969325330001E-5</v>
      </c>
      <c r="AI141" s="10">
        <f>3/24000000*OO[[#This Row],[91 (30JUN1985 06:00:00)-Water Temperature (C)]]*OO[[#This Row],[33]]</f>
        <v>1.12283241821625E-5</v>
      </c>
      <c r="AJ141" s="10">
        <f>3/24000000*OO[[#This Row],[92 (30JUN1985 09:00:00)-Water Temperature (C)]]*OO[[#This Row],[34]]</f>
        <v>9.4772993802449998E-6</v>
      </c>
      <c r="AK141" s="10">
        <f>3/24000000*OO[[#This Row],[93 (30JUN1985 12:00:00)-Water Temperature (C)]]*OO[[#This Row],[35]]</f>
        <v>8.3522143025749997E-6</v>
      </c>
      <c r="AL141" s="10">
        <f>3/24000000*OO[[#This Row],[94 (30JUN1985 15:00:00)-Water Temperature (C)]]*OO[[#This Row],[36]]</f>
        <v>7.5840070741874998E-6</v>
      </c>
      <c r="AM141" s="10">
        <f>3/24000000*OO[[#This Row],[95 (30JUN1985 18:00:00)-Water Temperature (C)]]*OO[[#This Row],[37]]</f>
        <v>6.8564991554799982E-6</v>
      </c>
      <c r="AN141" s="10">
        <f>3/24000000*OO[[#This Row],[96 (30JUN1985 21:00:00)-Water Temperature (C)]]*OO[[#This Row],[38]]</f>
        <v>5.8352612252662497E-6</v>
      </c>
      <c r="AO141" s="10">
        <f>3/24000000*OO[[#This Row],[97 (01JUL1985 00:00:00)-Water Temperature (C)]]*OO[[#This Row],[39]]</f>
        <v>4.5765685520500001E-6</v>
      </c>
      <c r="AP141" s="10">
        <f>3/24000000*OO[[#This Row],[98 (01JUL1985 03:00:00)-Water Temperature (C)]]*OO[[#This Row],[40]]</f>
        <v>3.3508383149574996E-6</v>
      </c>
      <c r="AQ141" s="10">
        <f>3/24000000*OO[[#This Row],[99 (01JUL1985 06:00:00)-Water Temperature (C)]]*OO[[#This Row],[41]]</f>
        <v>2.3952685082499999E-6</v>
      </c>
      <c r="AR141" s="10">
        <f>3/24000000*OO[[#This Row],[100 (01JUL1985 09:00:00)-Water Temperature (C)]]*OO[[#This Row],[42]]</f>
        <v>1.8265217174181248E-6</v>
      </c>
      <c r="AS141" s="10">
        <f>3/24000000*OO[[#This Row],[101 (01JUL1985 12:00:00)-Water Temperature (C)]]*OO[[#This Row],[43]]</f>
        <v>1.4930679140984998E-6</v>
      </c>
      <c r="AT141" s="10">
        <f>3/24000000*OO[[#This Row],[102 (01JUL1985 15:00:00)-Water Temperature (C)]]*OO[[#This Row],[44]]</f>
        <v>1.3040763156190001E-6</v>
      </c>
      <c r="AU141" s="10">
        <f>3/24000000*OO[[#This Row],[103 (01JUL1985 18:00:00)-Water Temperature (C)]]*OO[[#This Row],[45]]</f>
        <v>1.1788229450699998E-6</v>
      </c>
      <c r="AV141" s="10">
        <f>3/24000000*OO[[#This Row],[104 (01JUL1985 21:00:00)-Water Temperature (C)]]*OO[[#This Row],[46]]</f>
        <v>1.0688881164668747E-6</v>
      </c>
      <c r="AW141" s="10">
        <f>3/24000000*OO[[#This Row],[105 (02JUL1985 00:00:00)-Water Temperature (C)]]*OO[[#This Row],[47]]</f>
        <v>9.5434288974074996E-7</v>
      </c>
      <c r="AX141" s="10">
        <f>3/24000000*OO[[#This Row],[106 (02JUL1985 03:00:00)-Water Temperature (C)]]*OO[[#This Row],[48]]</f>
        <v>8.3948913876099997E-7</v>
      </c>
      <c r="AY141" s="10">
        <f>3/24000000*OO[[#This Row],[107 (02JUL1985 06:00:00)-Water Temperature (C)]]*OO[[#This Row],[49]]</f>
        <v>7.4875904524199987E-7</v>
      </c>
      <c r="AZ141" s="10">
        <f>3/24000000*OO[[#This Row],[108 (02JUL1985 09:00:00)-Water Temperature (C)]]*OO[[#This Row],[50]]</f>
        <v>7.1263714192199993E-7</v>
      </c>
      <c r="BA141" s="10">
        <f>3/24000000*OO[[#This Row],[109 (02JUL1985 12:00:00)-Water Temperature (C)]]*OO[[#This Row],[51]]</f>
        <v>6.97038744663E-7</v>
      </c>
      <c r="BB141" s="10">
        <f>3/24000000*OO[[#This Row],[110 (02JUL1985 15:00:00)-Water Temperature (C)]]*OO[[#This Row],[52]]</f>
        <v>6.8768126576774993E-7</v>
      </c>
      <c r="BC141" s="10">
        <f>3/24000000*OO[[#This Row],[111 (02JUL1985 18:00:00)-Water Temperature (C)]]*OO[[#This Row],[53]]</f>
        <v>6.8611622705062491E-7</v>
      </c>
      <c r="BD141" s="10">
        <f>3/24000000*OO[[#This Row],[112 (02JUL1985 21:00:00)-Water Temperature (C)]]*OO[[#This Row],[54]]</f>
        <v>6.7962308153999991E-7</v>
      </c>
      <c r="BE141" s="10">
        <f>3/24000000*OO[[#This Row],[113 (03JUL1985 00:00:00)-Water Temperature (C)]]*OO[[#This Row],[55]]</f>
        <v>6.5654043600600008E-7</v>
      </c>
      <c r="BF141" s="10">
        <f>3/24000000*OO[[#This Row],[114 (03JUL1985 03:00:00)-Water Temperature (C)]]*OO[[#This Row],[56]]</f>
        <v>6.1949940818587495E-7</v>
      </c>
      <c r="BG141" s="10">
        <f>3/24000000*OO[[#This Row],[115 (03JUL1985 06:00:00)-Water Temperature (C)]]*OO[[#This Row],[57]]</f>
        <v>5.7877928160499994E-7</v>
      </c>
      <c r="BH141" s="10">
        <f>3/24000000*OO[[#This Row],[116 (03JUL1985 09:00:00)-Water Temperature (C)]]*OO[[#This Row],[58]]</f>
        <v>5.6056769754025001E-7</v>
      </c>
      <c r="BI141" s="10">
        <f>3/24000000*OO[[#This Row],[117 (03JUL1985 12:00:00)-Water Temperature (C)]]*OO[[#This Row],[59]]</f>
        <v>5.5864386721687498E-7</v>
      </c>
      <c r="BJ141" s="10">
        <f>3/24000000*OO[[#This Row],[118 (03JUL1985 15:00:00)-Water Temperature (C)]]*OO[[#This Row],[60]]</f>
        <v>5.6266260406500004E-7</v>
      </c>
      <c r="BK141" s="10">
        <f>3/24000000*OO[[#This Row],[119 (03JUL1985 18:00:00)-Water Temperature (C)]]*OO[[#This Row],[61]]</f>
        <v>5.6916367005950006E-7</v>
      </c>
      <c r="BL141" s="10">
        <f>3/24000000*OO[[#This Row],[120 (03JUL1985 21:00:00)-Water Temperature (C)]]*OO[[#This Row],[62]]</f>
        <v>5.6035727748000001E-7</v>
      </c>
      <c r="BM141" s="10">
        <f>3/24000000*OO[[#This Row],[121 (04JUL1985 00:00:00)-Water Temperature (C)]]*OO[[#This Row],[63]]</f>
        <v>5.3477103751749999E-7</v>
      </c>
      <c r="BN141" s="10">
        <f>3/24000000*OO[[#This Row],[122 (04JUL1985 03:00:00)-Water Temperature (C)]]*OO[[#This Row],[64]]</f>
        <v>4.9730415406650005E-7</v>
      </c>
      <c r="BO141" s="10">
        <f>3/24000000*OO[[#This Row],[123 (04JUL1985 06:00:00)-Water Temperature (C)]]*OO[[#This Row],[65]]</f>
        <v>4.5709716098699996E-7</v>
      </c>
      <c r="BP141" s="10">
        <f>3/24000000*OO[[#This Row],[124 (04JUL1985 09:00:00)-Water Temperature (C)]]*OO[[#This Row],[66]]</f>
        <v>4.2946668350687498E-7</v>
      </c>
      <c r="BQ141" s="10">
        <f>3/24000000*OO[[#This Row],[125 (04JUL1985 12:00:00)-Water Temperature (C)]]*OO[[#This Row],[67]]</f>
        <v>4.0653911532799996E-7</v>
      </c>
      <c r="BR141" s="10">
        <f>3/24000000*OO[[#This Row],[126 (04JUL1985 15:00:00)-Water Temperature (C)]]*OO[[#This Row],[68]]</f>
        <v>3.937701585149999E-7</v>
      </c>
      <c r="BS141" s="10">
        <f>3/24000000*OO[[#This Row],[127 (04JUL1985 18:00:00)-Water Temperature (C)]]*OO[[#This Row],[69]]</f>
        <v>3.8042609219199996E-7</v>
      </c>
      <c r="BT141" s="10">
        <f>3/24000000*OO[[#This Row],[128 (04JUL1985 21:00:00)-Water Temperature (C)]]*OO[[#This Row],[70]]</f>
        <v>3.6408933336299993E-7</v>
      </c>
      <c r="BU141" s="10">
        <f>3/24000000*OO[[#This Row],[129 (05JUL1985 00:00:00)-Water Temperature (C)]]*OO[[#This Row],[71]]</f>
        <v>3.4584768590499997E-7</v>
      </c>
      <c r="BV141" s="10">
        <f>3/24000000*OO[[#This Row],[130 (05JUL1985 03:00:00)-Water Temperature (C)]]*OO[[#This Row],[72]]</f>
        <v>3.2509492629625002E-7</v>
      </c>
      <c r="BW141" s="10">
        <f>3/24000000*OO[[#This Row],[131 (05JUL1985 06:00:00)-Water Temperature (C)]]*OO[[#This Row],[73]]</f>
        <v>3.0294318333299998E-7</v>
      </c>
      <c r="BX141" s="10">
        <f>3/24000000*OO[[#This Row],[132 (05JUL1985 09:00:00)-Water Temperature (C)]]*OO[[#This Row],[74]]</f>
        <v>2.9006712905462496E-7</v>
      </c>
      <c r="BY141" s="10">
        <f>3/24000000*OO[[#This Row],[133 (05JUL1985 12:00:00)-Water Temperature (C)]]*OO[[#This Row],[75]]</f>
        <v>2.7666322753649997E-7</v>
      </c>
      <c r="BZ141" s="10">
        <f>3/24000000*OO[[#This Row],[134 (05JUL1985 15:00:00)-Water Temperature (C)]]*OO[[#This Row],[76]]</f>
        <v>2.6686731826237499E-7</v>
      </c>
      <c r="CA141" s="10">
        <f>3/24000000*OO[[#This Row],[135 (05JUL1985 18:00:00)-Water Temperature (C)]]*OO[[#This Row],[77]]</f>
        <v>2.5908682130300003E-7</v>
      </c>
      <c r="CB141" s="10">
        <f>3/24000000*OO[[#This Row],[136 (05JUL1985 21:00:00)-Water Temperature (C)]]*OO[[#This Row],[78]]</f>
        <v>2.4963613457625002E-7</v>
      </c>
      <c r="CC141" s="10">
        <f>3/24000000*OO[[#This Row],[137 (06JUL1985 00:00:00)-Water Temperature (C)]]*OO[[#This Row],[79]]</f>
        <v>2.3599320641600003E-7</v>
      </c>
      <c r="CD141" s="10">
        <f>3/24000000*OO[[#This Row],[138 (06JUL1985 03:00:00)-Water Temperature (C)]]*OO[[#This Row],[80]]</f>
        <v>2.20009160505E-7</v>
      </c>
      <c r="CE141" s="10">
        <f>3/24000000*OO[[#This Row],[139 (06JUL1985 06:00:00)-Water Temperature (C)]]*OO[[#This Row],[81]]</f>
        <v>2.0741516911E-7</v>
      </c>
      <c r="CF141" s="10">
        <f>3/24000000*OO[[#This Row],[140 (06JUL1985 09:00:00)-Water Temperature (C)]]*OO[[#This Row],[82]]</f>
        <v>2.0601391535399997E-7</v>
      </c>
      <c r="CG141" s="10">
        <f>3/24000000*OO[[#This Row],[141 (06JUL1985 12:00:00)-Water Temperature (C)]]*OO[[#This Row],[83]]</f>
        <v>2.0702929599625001E-7</v>
      </c>
      <c r="CH141" s="10">
        <f>3/24000000*OO[[#This Row],[142 (06JUL1985 15:00:00)-Water Temperature (C)]]*OO[[#This Row],[84]]</f>
        <v>2.1092315633674999E-7</v>
      </c>
      <c r="CI141" s="10">
        <f>3/24000000*OO[[#This Row],[143 (06JUL1985 18:00:00)-Water Temperature (C)]]*OO[[#This Row],[85]]</f>
        <v>2.1838689048989996E-7</v>
      </c>
      <c r="CJ141" s="10">
        <f>3/24000000*OO[[#This Row],[144 (06JUL1985 21:00:00)-Water Temperature (C)]]*OO[[#This Row],[86]]</f>
        <v>2.2131362956991251E-7</v>
      </c>
      <c r="CK141" s="10">
        <f>3/24000000*OO[[#This Row],[145 (07JUL1985 00:00:00)-Water Temperature (C)]]*OO[[#This Row],[87]]</f>
        <v>2.1562317470172502E-7</v>
      </c>
      <c r="CL141" s="10">
        <f>3/24000000*OO[[#This Row],[146 (07JUL1985 03:00:00)-Water Temperature (C)]]*OO[[#This Row],[88]]</f>
        <v>2.0532739510549997E-7</v>
      </c>
      <c r="CM141" s="10">
        <f>3/24000000*OO[[#This Row],[147 (07JUL1985 06:00:00)-Water Temperature (C)]]*OO[[#This Row],[89]]</f>
        <v>1.9574716615302498E-7</v>
      </c>
      <c r="CN141" s="10">
        <f>3/24000000*OO[[#This Row],[148 (07JUL1985 09:00:00)-Water Temperature (C)]]*OO[[#This Row],[90]]</f>
        <v>1.9395067578810002E-7</v>
      </c>
      <c r="CO141" s="10">
        <f>3/24000000*OO[[#This Row],[149 (07JUL1985 12:00:00)-Water Temperature (C)]]*OO[[#This Row],[91]]</f>
        <v>1.9538717846681249E-7</v>
      </c>
      <c r="CP141" s="10">
        <f>3/24000000*OO[[#This Row],[150 (07JUL1985 15:00:00)-Water Temperature (C)]]*OO[[#This Row],[92]]</f>
        <v>1.9790495600849995E-7</v>
      </c>
      <c r="CQ141" s="10">
        <f>3/24000000*OO[[#This Row],[151 (07JUL1985 18:00:00)-Water Temperature (C)]]*OO[[#This Row],[93]]</f>
        <v>2.01266529870875E-7</v>
      </c>
      <c r="CR141" s="10">
        <f>3/24000000*OO[[#This Row],[152 (07JUL1985 21:00:00)-Water Temperature (C)]]*OO[[#This Row],[94]]</f>
        <v>1.9741906574122498E-7</v>
      </c>
      <c r="CS141" s="10">
        <f>3/24000000*OO[[#This Row],[153 (08JUL1985 00:00:00)-Water Temperature (C)]]*OO[[#This Row],[95]]</f>
        <v>1.85717587025475E-7</v>
      </c>
      <c r="CT141" s="10">
        <f>3/24000000*OO[[#This Row],[154 (08JUL1985 03:00:00)-Water Temperature (C)]]*OO[[#This Row],[96]]</f>
        <v>1.6989829269569998E-7</v>
      </c>
      <c r="CU141" s="10">
        <f>3/24000000*OO[[#This Row],[155 (08JUL1985 06:00:00)-Water Temperature (C)]]*OO[[#This Row],[97]]</f>
        <v>1.5480650722949998E-7</v>
      </c>
      <c r="CV141" s="10">
        <f>3/24000000*OO[[#This Row],[156 (08JUL1985 09:00:00)-Water Temperature (C)]]*OO[[#This Row],[98]]</f>
        <v>1.427512160773125E-7</v>
      </c>
      <c r="CW141" s="10">
        <f>3/24000000*OO[[#This Row],[157 (08JUL1985 12:00:00)-Water Temperature (C)]]*OO[[#This Row],[99]]</f>
        <v>1.36360289211125E-7</v>
      </c>
    </row>
    <row r="142" spans="1:101" x14ac:dyDescent="0.35">
      <c r="A142" t="s">
        <v>147</v>
      </c>
      <c r="B142">
        <v>907.05740000000003</v>
      </c>
      <c r="C142" s="10">
        <f>3/24*OO[[#This Row],[59 (26JUN1985 06:00:00)-Water Temperature (C)]]*OO[[#This Row],[1]]/SUM(OO[1])</f>
        <v>0</v>
      </c>
      <c r="D142" s="10">
        <f>3/24*OO[[#This Row],[60 (26JUN1985 09:00:00)-Water Temperature (C)]]*OO[[#This Row],[2]]/SUM(OO[2])</f>
        <v>0</v>
      </c>
      <c r="E142" s="10">
        <f>3/24*OO[[#This Row],[61 (26JUN1985 12:00:00)-Water Temperature (C)]]*OO[[#This Row],[3]]/SUM(OO[3])</f>
        <v>0</v>
      </c>
      <c r="F142" s="10">
        <f>3/24*OO[[#This Row],[62 (26JUN1985 15:00:00)-Water Temperature (C)]]*OO[[#This Row],[4]]/SUM(OO[4])</f>
        <v>2.3634577146817069E-39</v>
      </c>
      <c r="G142" s="10">
        <f>3/24*OO[[#This Row],[63 (26JUN1985 18:00:00)-Water Temperature (C)]]*OO[[#This Row],[5]]/SUM(OO[5])</f>
        <v>5.0891681629836489E-28</v>
      </c>
      <c r="H142" s="10">
        <f>3/24*OO[[#This Row],[64 (26JUN1985 21:00:00)-Water Temperature (C)]]*OO[[#This Row],[6]]/SUM(OO[6])</f>
        <v>2.1878566241034774E-17</v>
      </c>
      <c r="I142" s="10">
        <f>3/24*OO[[#This Row],[65 (27JUN1985 00:00:00)-Water Temperature (C)]]*OO[[#This Row],[7]]/SUM(OO[7])</f>
        <v>1.0250084010760238E-8</v>
      </c>
      <c r="J142" s="10">
        <f>3/24*OO[[#This Row],[66 (27JUN1985 03:00:00)-Water Temperature (C)]]*OO[[#This Row],[8]]/SUM(OO[8])</f>
        <v>1.6957139483354825E-5</v>
      </c>
      <c r="K142" s="10">
        <f>3/24*OO[[#This Row],[67 (27JUN1985 06:00:00)-Water Temperature (C)]]*OO[[#This Row],[9]]/SUM(OO[9])</f>
        <v>1.1307839416427557E-3</v>
      </c>
      <c r="L142" s="10">
        <f>3/24*OO[[#This Row],[68 (27JUN1985 09:00:00)-Water Temperature (C)]]*OO[[#This Row],[10]]/SUM(OO[10])</f>
        <v>1.1877484664688352E-2</v>
      </c>
      <c r="M142" s="10">
        <f>3/24*OO[[#This Row],[69 (27JUN1985 12:00:00)-Water Temperature (C)]]*OO[[#This Row],[11]]/SUM(OO[11])</f>
        <v>3.6673920206747104E-2</v>
      </c>
      <c r="N142" s="10">
        <f>3/24*OO[[#This Row],[70 (27JUN1985 15:00:00)-Water Temperature (C)]]*OO[[#This Row],[12]]/SUM(OO[12])</f>
        <v>4.533655753552901E-2</v>
      </c>
      <c r="O142" s="10">
        <f>3/24*OO[[#This Row],[71 (27JUN1985 18:00:00)-Water Temperature (C)]]*OO[[#This Row],[13]]/SUM(OO[13])</f>
        <v>2.8106405695174485E-2</v>
      </c>
      <c r="P142" s="10">
        <f>3/24*OO[[#This Row],[72 (27JUN1985 21:00:00)-Water Temperature (C)]]*OO[[#This Row],[14]]/SUM(OO[14])</f>
        <v>1.0458869555340613E-2</v>
      </c>
      <c r="Q142" s="10">
        <f>3/24*OO[[#This Row],[73 (28JUN1985 00:00:00)-Water Temperature (C)]]*OO[[#This Row],[15]]/SUM(OO[15])</f>
        <v>2.6629741147237511E-3</v>
      </c>
      <c r="R142" s="10">
        <f>3/24*OO[[#This Row],[74 (28JUN1985 03:00:00)-Water Temperature (C)]]*OO[[#This Row],[16]]/SUM(OO[16])</f>
        <v>5.3708435992518499E-4</v>
      </c>
      <c r="S142" s="10">
        <f>3/24*OO[[#This Row],[75 (28JUN1985 06:00:00)-Water Temperature (C)]]*OO[[#This Row],[17]]/SUM(OO[17])</f>
        <v>1.1310648152779394E-4</v>
      </c>
      <c r="T142" s="10">
        <f>3/24*OO[[#This Row],[76 (28JUN1985 09:00:00)-Water Temperature (C)]]*OO[[#This Row],[18]]/SUM(OO[18])</f>
        <v>4.0961270001563638E-5</v>
      </c>
      <c r="U142" s="10">
        <f>3/24*OO[[#This Row],[77 (28JUN1985 12:00:00)-Water Temperature (C)]]*OO[[#This Row],[19]]/SUM(OO[19])</f>
        <v>2.8733784715441407E-5</v>
      </c>
      <c r="V142" s="10">
        <f>3/24000000*OO[[#This Row],[78 (28JUN1985 15:00:00)-Water Temperature (C)]]*OO[[#This Row],[20]]</f>
        <v>2.7599483937349996E-5</v>
      </c>
      <c r="W142" s="10">
        <f>3/24000000*OO[[#This Row],[79 (28JUN1985 18:00:00)-Water Temperature (C)]]*OO[[#This Row],[21]]</f>
        <v>2.9591381502124998E-5</v>
      </c>
      <c r="X142" s="10">
        <f>3/24000000*OO[[#This Row],[80 (28JUN1985 21:00:00)-Water Temperature (C)]]*OO[[#This Row],[22]]</f>
        <v>3.1345115834875002E-5</v>
      </c>
      <c r="Y142" s="10">
        <f>3/24000000*OO[[#This Row],[81 (29JUN1985 00:00:00)-Water Temperature (C)]]*OO[[#This Row],[23]]</f>
        <v>3.12895167128E-5</v>
      </c>
      <c r="Z142" s="10">
        <f>3/24000000*OO[[#This Row],[82 (29JUN1985 03:00:00)-Water Temperature (C)]]*OO[[#This Row],[24]]</f>
        <v>2.9408256581175001E-5</v>
      </c>
      <c r="AA142" s="10">
        <f>3/24000000*OO[[#This Row],[83 (29JUN1985 06:00:00)-Water Temperature (C)]]*OO[[#This Row],[25]]</f>
        <v>2.6483058021262501E-5</v>
      </c>
      <c r="AB142" s="10">
        <f>3/24000000*OO[[#This Row],[84 (29JUN1985 09:00:00)-Water Temperature (C)]]*OO[[#This Row],[26]]</f>
        <v>2.4090842246624998E-5</v>
      </c>
      <c r="AC142" s="10">
        <f>3/24000000*OO[[#This Row],[85 (29JUN1985 12:00:00)-Water Temperature (C)]]*OO[[#This Row],[27]]</f>
        <v>2.2573433141599995E-5</v>
      </c>
      <c r="AD142" s="10">
        <f>3/24000000*OO[[#This Row],[86 (29JUN1985 15:00:00)-Water Temperature (C)]]*OO[[#This Row],[28]]</f>
        <v>2.1192409245262495E-5</v>
      </c>
      <c r="AE142" s="10">
        <f>3/24000000*OO[[#This Row],[88 (29JUN1985 21:00:00)-Water Temperature (C)]]*OO[[#This Row],[30]]</f>
        <v>1.7080694554365003E-5</v>
      </c>
      <c r="AF142" s="10">
        <f>3/24000000*OO[[#This Row],[88 (29JUN1985 21:00:00)-Water Temperature (C)]]*OO[[#This Row],[30]]</f>
        <v>1.7080694554365003E-5</v>
      </c>
      <c r="AG142" s="10">
        <f>3/24000000*OO[[#This Row],[89 (30JUN1985 00:00:00)-Water Temperature (C)]]*OO[[#This Row],[31]]</f>
        <v>1.4313762355436249E-5</v>
      </c>
      <c r="AH142" s="10">
        <f>3/24000000*OO[[#This Row],[90 (30JUN1985 03:00:00)-Water Temperature (C)]]*OO[[#This Row],[32]]</f>
        <v>1.1689976818687501E-5</v>
      </c>
      <c r="AI142" s="10">
        <f>3/24000000*OO[[#This Row],[91 (30JUN1985 06:00:00)-Water Temperature (C)]]*OO[[#This Row],[33]]</f>
        <v>9.5085097619249979E-6</v>
      </c>
      <c r="AJ142" s="10">
        <f>3/24000000*OO[[#This Row],[92 (30JUN1985 09:00:00)-Water Temperature (C)]]*OO[[#This Row],[34]]</f>
        <v>8.0149681312874991E-6</v>
      </c>
      <c r="AK142" s="10">
        <f>3/24000000*OO[[#This Row],[93 (30JUN1985 12:00:00)-Water Temperature (C)]]*OO[[#This Row],[35]]</f>
        <v>7.0450296612049991E-6</v>
      </c>
      <c r="AL142" s="10">
        <f>3/24000000*OO[[#This Row],[94 (30JUN1985 15:00:00)-Water Temperature (C)]]*OO[[#This Row],[36]]</f>
        <v>6.380311971713749E-6</v>
      </c>
      <c r="AM142" s="10">
        <f>3/24000000*OO[[#This Row],[95 (30JUN1985 18:00:00)-Water Temperature (C)]]*OO[[#This Row],[37]]</f>
        <v>5.7699049800999993E-6</v>
      </c>
      <c r="AN142" s="10">
        <f>3/24000000*OO[[#This Row],[96 (30JUN1985 21:00:00)-Water Temperature (C)]]*OO[[#This Row],[38]]</f>
        <v>4.9319474822400003E-6</v>
      </c>
      <c r="AO142" s="10">
        <f>3/24000000*OO[[#This Row],[97 (01JUL1985 00:00:00)-Water Temperature (C)]]*OO[[#This Row],[39]]</f>
        <v>3.8940521533049997E-6</v>
      </c>
      <c r="AP142" s="10">
        <f>3/24000000*OO[[#This Row],[98 (01JUL1985 03:00:00)-Water Temperature (C)]]*OO[[#This Row],[40]]</f>
        <v>2.8668264423674999E-6</v>
      </c>
      <c r="AQ142" s="10">
        <f>3/24000000*OO[[#This Row],[99 (01JUL1985 06:00:00)-Water Temperature (C)]]*OO[[#This Row],[41]]</f>
        <v>2.0531131041937499E-6</v>
      </c>
      <c r="AR142" s="10">
        <f>3/24000000*OO[[#This Row],[100 (01JUL1985 09:00:00)-Water Temperature (C)]]*OO[[#This Row],[42]]</f>
        <v>1.5603394868249999E-6</v>
      </c>
      <c r="AS142" s="10">
        <f>3/24000000*OO[[#This Row],[101 (01JUL1985 12:00:00)-Water Temperature (C)]]*OO[[#This Row],[43]]</f>
        <v>1.2650107930987499E-6</v>
      </c>
      <c r="AT142" s="10">
        <f>3/24000000*OO[[#This Row],[102 (01JUL1985 15:00:00)-Water Temperature (C)]]*OO[[#This Row],[44]]</f>
        <v>1.0979628535035E-6</v>
      </c>
      <c r="AU142" s="10">
        <f>3/24000000*OO[[#This Row],[103 (01JUL1985 18:00:00)-Water Temperature (C)]]*OO[[#This Row],[45]]</f>
        <v>9.8825668387699972E-7</v>
      </c>
      <c r="AV142" s="10">
        <f>3/24000000*OO[[#This Row],[104 (01JUL1985 21:00:00)-Water Temperature (C)]]*OO[[#This Row],[46]]</f>
        <v>8.94736612587E-7</v>
      </c>
      <c r="AW142" s="10">
        <f>3/24000000*OO[[#This Row],[105 (02JUL1985 00:00:00)-Water Temperature (C)]]*OO[[#This Row],[47]]</f>
        <v>7.995670913737501E-7</v>
      </c>
      <c r="AX142" s="10">
        <f>3/24000000*OO[[#This Row],[106 (02JUL1985 03:00:00)-Water Temperature (C)]]*OO[[#This Row],[48]]</f>
        <v>7.0393637912499992E-7</v>
      </c>
      <c r="AY142" s="10">
        <f>3/24000000*OO[[#This Row],[107 (02JUL1985 06:00:00)-Water Temperature (C)]]*OO[[#This Row],[49]]</f>
        <v>6.2754893794162491E-7</v>
      </c>
      <c r="AZ142" s="10">
        <f>3/24000000*OO[[#This Row],[108 (02JUL1985 09:00:00)-Water Temperature (C)]]*OO[[#This Row],[50]]</f>
        <v>5.9656684037500004E-7</v>
      </c>
      <c r="BA142" s="10">
        <f>3/24000000*OO[[#This Row],[109 (02JUL1985 12:00:00)-Water Temperature (C)]]*OO[[#This Row],[51]]</f>
        <v>5.8213164014774987E-7</v>
      </c>
      <c r="BB142" s="10">
        <f>3/24000000*OO[[#This Row],[110 (02JUL1985 15:00:00)-Water Temperature (C)]]*OO[[#This Row],[52]]</f>
        <v>5.7373512456400011E-7</v>
      </c>
      <c r="BC142" s="10">
        <f>3/24000000*OO[[#This Row],[111 (02JUL1985 18:00:00)-Water Temperature (C)]]*OO[[#This Row],[53]]</f>
        <v>5.7123199251775009E-7</v>
      </c>
      <c r="BD142" s="10">
        <f>3/24000000*OO[[#This Row],[112 (02JUL1985 21:00:00)-Water Temperature (C)]]*OO[[#This Row],[54]]</f>
        <v>5.6469635595637503E-7</v>
      </c>
      <c r="BE142" s="10">
        <f>3/24000000*OO[[#This Row],[113 (03JUL1985 00:00:00)-Water Temperature (C)]]*OO[[#This Row],[55]]</f>
        <v>5.4598309693312498E-7</v>
      </c>
      <c r="BF142" s="10">
        <f>3/24000000*OO[[#This Row],[114 (03JUL1985 03:00:00)-Water Temperature (C)]]*OO[[#This Row],[56]]</f>
        <v>5.1622044576974995E-7</v>
      </c>
      <c r="BG142" s="10">
        <f>3/24000000*OO[[#This Row],[115 (03JUL1985 06:00:00)-Water Temperature (C)]]*OO[[#This Row],[57]]</f>
        <v>4.8298716386499999E-7</v>
      </c>
      <c r="BH142" s="10">
        <f>3/24000000*OO[[#This Row],[116 (03JUL1985 09:00:00)-Water Temperature (C)]]*OO[[#This Row],[58]]</f>
        <v>4.6834926487249996E-7</v>
      </c>
      <c r="BI142" s="10">
        <f>3/24000000*OO[[#This Row],[117 (03JUL1985 12:00:00)-Water Temperature (C)]]*OO[[#This Row],[59]]</f>
        <v>4.661561977785E-7</v>
      </c>
      <c r="BJ142" s="10">
        <f>3/24000000*OO[[#This Row],[118 (03JUL1985 15:00:00)-Water Temperature (C)]]*OO[[#This Row],[60]]</f>
        <v>4.6866175207662505E-7</v>
      </c>
      <c r="BK142" s="10">
        <f>3/24000000*OO[[#This Row],[119 (03JUL1985 18:00:00)-Water Temperature (C)]]*OO[[#This Row],[61]]</f>
        <v>4.7357983619100002E-7</v>
      </c>
      <c r="BL142" s="10">
        <f>3/24000000*OO[[#This Row],[120 (03JUL1985 21:00:00)-Water Temperature (C)]]*OO[[#This Row],[62]]</f>
        <v>4.6589090679749995E-7</v>
      </c>
      <c r="BM142" s="10">
        <f>3/24000000*OO[[#This Row],[121 (04JUL1985 00:00:00)-Water Temperature (C)]]*OO[[#This Row],[63]]</f>
        <v>4.4549273073662491E-7</v>
      </c>
      <c r="BN142" s="10">
        <f>3/24000000*OO[[#This Row],[122 (04JUL1985 03:00:00)-Water Temperature (C)]]*OO[[#This Row],[64]]</f>
        <v>4.1524450251587502E-7</v>
      </c>
      <c r="BO142" s="10">
        <f>3/24000000*OO[[#This Row],[123 (04JUL1985 06:00:00)-Water Temperature (C)]]*OO[[#This Row],[65]]</f>
        <v>3.8222812910250003E-7</v>
      </c>
      <c r="BP142" s="10">
        <f>3/24000000*OO[[#This Row],[124 (04JUL1985 09:00:00)-Water Temperature (C)]]*OO[[#This Row],[66]]</f>
        <v>3.5926050077775001E-7</v>
      </c>
      <c r="BQ142" s="10">
        <f>3/24000000*OO[[#This Row],[125 (04JUL1985 12:00:00)-Water Temperature (C)]]*OO[[#This Row],[67]]</f>
        <v>3.3941317485437499E-7</v>
      </c>
      <c r="BR142" s="10">
        <f>3/24000000*OO[[#This Row],[126 (04JUL1985 15:00:00)-Water Temperature (C)]]*OO[[#This Row],[68]]</f>
        <v>3.2839430622187498E-7</v>
      </c>
      <c r="BS142" s="10">
        <f>3/24000000*OO[[#This Row],[127 (04JUL1985 18:00:00)-Water Temperature (C)]]*OO[[#This Row],[69]]</f>
        <v>3.1673758243574999E-7</v>
      </c>
      <c r="BT142" s="10">
        <f>3/24000000*OO[[#This Row],[128 (04JUL1985 21:00:00)-Water Temperature (C)]]*OO[[#This Row],[70]]</f>
        <v>3.0314848611874997E-7</v>
      </c>
      <c r="BU142" s="10">
        <f>3/24000000*OO[[#This Row],[129 (05JUL1985 00:00:00)-Water Temperature (C)]]*OO[[#This Row],[71]]</f>
        <v>2.8811941688949991E-7</v>
      </c>
      <c r="BV142" s="10">
        <f>3/24000000*OO[[#This Row],[130 (05JUL1985 03:00:00)-Water Temperature (C)]]*OO[[#This Row],[72]]</f>
        <v>2.71145001421125E-7</v>
      </c>
      <c r="BW142" s="10">
        <f>3/24000000*OO[[#This Row],[131 (05JUL1985 06:00:00)-Water Temperature (C)]]*OO[[#This Row],[73]]</f>
        <v>2.5295724908674997E-7</v>
      </c>
      <c r="BX142" s="10">
        <f>3/24000000*OO[[#This Row],[132 (05JUL1985 09:00:00)-Water Temperature (C)]]*OO[[#This Row],[74]]</f>
        <v>2.4251178121500001E-7</v>
      </c>
      <c r="BY142" s="10">
        <f>3/24000000*OO[[#This Row],[133 (05JUL1985 12:00:00)-Water Temperature (C)]]*OO[[#This Row],[75]]</f>
        <v>2.3089353325875001E-7</v>
      </c>
      <c r="BZ142" s="10">
        <f>3/24000000*OO[[#This Row],[134 (05JUL1985 15:00:00)-Water Temperature (C)]]*OO[[#This Row],[76]]</f>
        <v>2.2282212916187496E-7</v>
      </c>
      <c r="CA142" s="10">
        <f>3/24000000*OO[[#This Row],[135 (05JUL1985 18:00:00)-Water Temperature (C)]]*OO[[#This Row],[77]]</f>
        <v>2.1595647625874999E-7</v>
      </c>
      <c r="CB142" s="10">
        <f>3/24000000*OO[[#This Row],[136 (05JUL1985 21:00:00)-Water Temperature (C)]]*OO[[#This Row],[78]]</f>
        <v>2.0785427084749996E-7</v>
      </c>
      <c r="CC142" s="10">
        <f>3/24000000*OO[[#This Row],[137 (06JUL1985 00:00:00)-Water Temperature (C)]]*OO[[#This Row],[79]]</f>
        <v>1.9663311398257497E-7</v>
      </c>
      <c r="CD142" s="10">
        <f>3/24000000*OO[[#This Row],[138 (06JUL1985 03:00:00)-Water Temperature (C)]]*OO[[#This Row],[80]]</f>
        <v>1.834992213238E-7</v>
      </c>
      <c r="CE142" s="10">
        <f>3/24000000*OO[[#This Row],[139 (06JUL1985 06:00:00)-Water Temperature (C)]]*OO[[#This Row],[81]]</f>
        <v>1.7308996936383749E-7</v>
      </c>
      <c r="CF142" s="10">
        <f>3/24000000*OO[[#This Row],[140 (06JUL1985 09:00:00)-Water Temperature (C)]]*OO[[#This Row],[82]]</f>
        <v>1.7198971686854996E-7</v>
      </c>
      <c r="CG142" s="10">
        <f>3/24000000*OO[[#This Row],[141 (06JUL1985 12:00:00)-Water Temperature (C)]]*OO[[#This Row],[83]]</f>
        <v>1.7251883686111249E-7</v>
      </c>
      <c r="CH142" s="10">
        <f>3/24000000*OO[[#This Row],[142 (06JUL1985 15:00:00)-Water Temperature (C)]]*OO[[#This Row],[84]]</f>
        <v>1.7560971367822499E-7</v>
      </c>
      <c r="CI142" s="10">
        <f>3/24000000*OO[[#This Row],[143 (06JUL1985 18:00:00)-Water Temperature (C)]]*OO[[#This Row],[85]]</f>
        <v>1.8145631882295002E-7</v>
      </c>
      <c r="CJ142" s="10">
        <f>3/24000000*OO[[#This Row],[144 (06JUL1985 21:00:00)-Water Temperature (C)]]*OO[[#This Row],[86]]</f>
        <v>1.8360711107848749E-7</v>
      </c>
      <c r="CK142" s="10">
        <f>3/24000000*OO[[#This Row],[145 (07JUL1985 00:00:00)-Water Temperature (C)]]*OO[[#This Row],[87]]</f>
        <v>1.79194718032E-7</v>
      </c>
      <c r="CL142" s="10">
        <f>3/24000000*OO[[#This Row],[146 (07JUL1985 03:00:00)-Water Temperature (C)]]*OO[[#This Row],[88]]</f>
        <v>1.7094661899174997E-7</v>
      </c>
      <c r="CM142" s="10">
        <f>3/24000000*OO[[#This Row],[147 (07JUL1985 06:00:00)-Water Temperature (C)]]*OO[[#This Row],[89]]</f>
        <v>1.6311805431739998E-7</v>
      </c>
      <c r="CN142" s="10">
        <f>3/24000000*OO[[#This Row],[148 (07JUL1985 09:00:00)-Water Temperature (C)]]*OO[[#This Row],[90]]</f>
        <v>1.6172686200199998E-7</v>
      </c>
      <c r="CO142" s="10">
        <f>3/24000000*OO[[#This Row],[149 (07JUL1985 12:00:00)-Water Temperature (C)]]*OO[[#This Row],[91]]</f>
        <v>1.6276678250737498E-7</v>
      </c>
      <c r="CP142" s="10">
        <f>3/24000000*OO[[#This Row],[150 (07JUL1985 15:00:00)-Water Temperature (C)]]*OO[[#This Row],[92]]</f>
        <v>1.6463268458752501E-7</v>
      </c>
      <c r="CQ142" s="10">
        <f>3/24000000*OO[[#This Row],[151 (07JUL1985 18:00:00)-Water Temperature (C)]]*OO[[#This Row],[93]]</f>
        <v>1.6735347375637501E-7</v>
      </c>
      <c r="CR142" s="10">
        <f>3/24000000*OO[[#This Row],[152 (07JUL1985 21:00:00)-Water Temperature (C)]]*OO[[#This Row],[94]]</f>
        <v>1.6424564066548752E-7</v>
      </c>
      <c r="CS142" s="10">
        <f>3/24000000*OO[[#This Row],[153 (08JUL1985 00:00:00)-Water Temperature (C)]]*OO[[#This Row],[95]]</f>
        <v>1.5497347988860002E-7</v>
      </c>
      <c r="CT142" s="10">
        <f>3/24000000*OO[[#This Row],[154 (08JUL1985 03:00:00)-Water Temperature (C)]]*OO[[#This Row],[96]]</f>
        <v>1.4204746098156248E-7</v>
      </c>
      <c r="CU142" s="10">
        <f>3/24000000*OO[[#This Row],[155 (08JUL1985 06:00:00)-Water Temperature (C)]]*OO[[#This Row],[97]]</f>
        <v>1.2948356198587501E-7</v>
      </c>
      <c r="CV142" s="10">
        <f>3/24000000*OO[[#This Row],[156 (08JUL1985 09:00:00)-Water Temperature (C)]]*OO[[#This Row],[98]]</f>
        <v>1.1936655429999999E-7</v>
      </c>
      <c r="CW142" s="10">
        <f>3/24000000*OO[[#This Row],[157 (08JUL1985 12:00:00)-Water Temperature (C)]]*OO[[#This Row],[99]]</f>
        <v>1.1394244387902499E-7</v>
      </c>
    </row>
    <row r="143" spans="1:101" x14ac:dyDescent="0.35">
      <c r="A143" t="s">
        <v>148</v>
      </c>
      <c r="B143">
        <v>885.16060000000004</v>
      </c>
      <c r="C143" s="10">
        <f>3/24*OO[[#This Row],[59 (26JUN1985 06:00:00)-Water Temperature (C)]]*OO[[#This Row],[1]]/SUM(OO[1])</f>
        <v>0</v>
      </c>
      <c r="D143" s="10">
        <f>3/24*OO[[#This Row],[60 (26JUN1985 09:00:00)-Water Temperature (C)]]*OO[[#This Row],[2]]/SUM(OO[2])</f>
        <v>0</v>
      </c>
      <c r="E143" s="10">
        <f>3/24*OO[[#This Row],[61 (26JUN1985 12:00:00)-Water Temperature (C)]]*OO[[#This Row],[3]]/SUM(OO[3])</f>
        <v>0</v>
      </c>
      <c r="F143" s="10">
        <f>3/24*OO[[#This Row],[62 (26JUN1985 15:00:00)-Water Temperature (C)]]*OO[[#This Row],[4]]/SUM(OO[4])</f>
        <v>4.7691914494075919E-40</v>
      </c>
      <c r="G143" s="10">
        <f>3/24*OO[[#This Row],[63 (26JUN1985 18:00:00)-Water Temperature (C)]]*OO[[#This Row],[5]]/SUM(OO[5])</f>
        <v>1.0667235064501496E-28</v>
      </c>
      <c r="H143" s="10">
        <f>3/24*OO[[#This Row],[64 (26JUN1985 21:00:00)-Water Temperature (C)]]*OO[[#This Row],[6]]/SUM(OO[6])</f>
        <v>4.6118442238830857E-18</v>
      </c>
      <c r="I143" s="10">
        <f>3/24*OO[[#This Row],[65 (27JUN1985 00:00:00)-Water Temperature (C)]]*OO[[#This Row],[7]]/SUM(OO[7])</f>
        <v>5.9751434772780384E-9</v>
      </c>
      <c r="J143" s="10">
        <f>3/24*OO[[#This Row],[66 (27JUN1985 03:00:00)-Water Temperature (C)]]*OO[[#This Row],[8]]/SUM(OO[8])</f>
        <v>1.3862676341051338E-5</v>
      </c>
      <c r="K143" s="10">
        <f>3/24*OO[[#This Row],[67 (27JUN1985 06:00:00)-Water Temperature (C)]]*OO[[#This Row],[9]]/SUM(OO[9])</f>
        <v>1.1100009265724705E-3</v>
      </c>
      <c r="L143" s="10">
        <f>3/24*OO[[#This Row],[68 (27JUN1985 09:00:00)-Water Temperature (C)]]*OO[[#This Row],[10]]/SUM(OO[10])</f>
        <v>1.3320308673924223E-2</v>
      </c>
      <c r="M143" s="10">
        <f>3/24*OO[[#This Row],[69 (27JUN1985 12:00:00)-Water Temperature (C)]]*OO[[#This Row],[11]]/SUM(OO[11])</f>
        <v>4.5589406109960401E-2</v>
      </c>
      <c r="N143" s="10">
        <f>3/24*OO[[#This Row],[70 (27JUN1985 15:00:00)-Water Temperature (C)]]*OO[[#This Row],[12]]/SUM(OO[12])</f>
        <v>6.130880336619101E-2</v>
      </c>
      <c r="O143" s="10">
        <f>3/24*OO[[#This Row],[71 (27JUN1985 18:00:00)-Water Temperature (C)]]*OO[[#This Row],[13]]/SUM(OO[13])</f>
        <v>4.072652775378463E-2</v>
      </c>
      <c r="P143" s="10">
        <f>3/24*OO[[#This Row],[72 (27JUN1985 21:00:00)-Water Temperature (C)]]*OO[[#This Row],[14]]/SUM(OO[14])</f>
        <v>1.6013689393331608E-2</v>
      </c>
      <c r="Q143" s="10">
        <f>3/24*OO[[#This Row],[73 (28JUN1985 00:00:00)-Water Temperature (C)]]*OO[[#This Row],[15]]/SUM(OO[15])</f>
        <v>4.2542245705212553E-3</v>
      </c>
      <c r="R143" s="10">
        <f>3/24*OO[[#This Row],[74 (28JUN1985 03:00:00)-Water Temperature (C)]]*OO[[#This Row],[16]]/SUM(OO[16])</f>
        <v>8.784810610486933E-4</v>
      </c>
      <c r="S143" s="10">
        <f>3/24*OO[[#This Row],[75 (28JUN1985 06:00:00)-Water Temperature (C)]]*OO[[#This Row],[17]]/SUM(OO[17])</f>
        <v>1.8090050939853511E-4</v>
      </c>
      <c r="T143" s="10">
        <f>3/24*OO[[#This Row],[76 (28JUN1985 09:00:00)-Water Temperature (C)]]*OO[[#This Row],[18]]/SUM(OO[18])</f>
        <v>6.0350881428751489E-5</v>
      </c>
      <c r="U143" s="10">
        <f>3/24*OO[[#This Row],[77 (28JUN1985 12:00:00)-Water Temperature (C)]]*OO[[#This Row],[19]]/SUM(OO[19])</f>
        <v>3.9888750443279216E-5</v>
      </c>
      <c r="V143" s="10">
        <f>3/24000000*OO[[#This Row],[78 (28JUN1985 15:00:00)-Water Temperature (C)]]*OO[[#This Row],[20]]</f>
        <v>3.7463550440824997E-5</v>
      </c>
      <c r="W143" s="10">
        <f>3/24000000*OO[[#This Row],[79 (28JUN1985 18:00:00)-Water Temperature (C)]]*OO[[#This Row],[21]]</f>
        <v>3.99185839794E-5</v>
      </c>
      <c r="X143" s="10">
        <f>3/24000000*OO[[#This Row],[80 (28JUN1985 21:00:00)-Water Temperature (C)]]*OO[[#This Row],[22]]</f>
        <v>4.2443032801575001E-5</v>
      </c>
      <c r="Y143" s="10">
        <f>3/24000000*OO[[#This Row],[81 (29JUN1985 00:00:00)-Water Temperature (C)]]*OO[[#This Row],[23]]</f>
        <v>4.2791894538024997E-5</v>
      </c>
      <c r="Z143" s="10">
        <f>3/24000000*OO[[#This Row],[82 (29JUN1985 03:00:00)-Water Temperature (C)]]*OO[[#This Row],[24]]</f>
        <v>4.0624677045699997E-5</v>
      </c>
      <c r="AA143" s="10">
        <f>3/24000000*OO[[#This Row],[83 (29JUN1985 06:00:00)-Water Temperature (C)]]*OO[[#This Row],[25]]</f>
        <v>3.6880491856162494E-5</v>
      </c>
      <c r="AB143" s="10">
        <f>3/24000000*OO[[#This Row],[84 (29JUN1985 09:00:00)-Water Temperature (C)]]*OO[[#This Row],[26]]</f>
        <v>3.3708202808274999E-5</v>
      </c>
      <c r="AC143" s="10">
        <f>3/24000000*OO[[#This Row],[85 (29JUN1985 12:00:00)-Water Temperature (C)]]*OO[[#This Row],[27]]</f>
        <v>3.1630266124275002E-5</v>
      </c>
      <c r="AD143" s="10">
        <f>3/24000000*OO[[#This Row],[86 (29JUN1985 15:00:00)-Water Temperature (C)]]*OO[[#This Row],[28]]</f>
        <v>2.976312176355E-5</v>
      </c>
      <c r="AE143" s="10">
        <f>3/24000000*OO[[#This Row],[88 (29JUN1985 21:00:00)-Water Temperature (C)]]*OO[[#This Row],[30]]</f>
        <v>2.4276571597425004E-5</v>
      </c>
      <c r="AF143" s="10">
        <f>3/24000000*OO[[#This Row],[88 (29JUN1985 21:00:00)-Water Temperature (C)]]*OO[[#This Row],[30]]</f>
        <v>2.4276571597425004E-5</v>
      </c>
      <c r="AG143" s="10">
        <f>3/24000000*OO[[#This Row],[89 (30JUN1985 00:00:00)-Water Temperature (C)]]*OO[[#This Row],[31]]</f>
        <v>2.0488107694198748E-5</v>
      </c>
      <c r="AH143" s="10">
        <f>3/24000000*OO[[#This Row],[90 (30JUN1985 03:00:00)-Water Temperature (C)]]*OO[[#This Row],[32]]</f>
        <v>1.6819554766560001E-5</v>
      </c>
      <c r="AI143" s="10">
        <f>3/24000000*OO[[#This Row],[91 (30JUN1985 06:00:00)-Water Temperature (C)]]*OO[[#This Row],[33]]</f>
        <v>1.3722051658734999E-5</v>
      </c>
      <c r="AJ143" s="10">
        <f>3/24000000*OO[[#This Row],[92 (30JUN1985 09:00:00)-Water Temperature (C)]]*OO[[#This Row],[34]]</f>
        <v>1.15821665653975E-5</v>
      </c>
      <c r="AK143" s="10">
        <f>3/24000000*OO[[#This Row],[93 (30JUN1985 12:00:00)-Water Temperature (C)]]*OO[[#This Row],[35]]</f>
        <v>1.0166383822706249E-5</v>
      </c>
      <c r="AL143" s="10">
        <f>3/24000000*OO[[#This Row],[94 (30JUN1985 15:00:00)-Water Temperature (C)]]*OO[[#This Row],[36]]</f>
        <v>9.1923893590250014E-6</v>
      </c>
      <c r="AM143" s="10">
        <f>3/24000000*OO[[#This Row],[95 (30JUN1985 18:00:00)-Water Temperature (C)]]*OO[[#This Row],[37]]</f>
        <v>8.332784839297499E-6</v>
      </c>
      <c r="AN143" s="10">
        <f>3/24000000*OO[[#This Row],[96 (30JUN1985 21:00:00)-Water Temperature (C)]]*OO[[#This Row],[38]]</f>
        <v>7.1724529389000001E-6</v>
      </c>
      <c r="AO143" s="10">
        <f>3/24000000*OO[[#This Row],[97 (01JUL1985 00:00:00)-Water Temperature (C)]]*OO[[#This Row],[39]]</f>
        <v>5.7200207980500001E-6</v>
      </c>
      <c r="AP143" s="10">
        <f>3/24000000*OO[[#This Row],[98 (01JUL1985 03:00:00)-Water Temperature (C)]]*OO[[#This Row],[40]]</f>
        <v>4.2488487774099988E-6</v>
      </c>
      <c r="AQ143" s="10">
        <f>3/24000000*OO[[#This Row],[99 (01JUL1985 06:00:00)-Water Temperature (C)]]*OO[[#This Row],[41]]</f>
        <v>3.0512787022650001E-6</v>
      </c>
      <c r="AR143" s="10">
        <f>3/24000000*OO[[#This Row],[100 (01JUL1985 09:00:00)-Water Temperature (C)]]*OO[[#This Row],[42]]</f>
        <v>2.3087624417474996E-6</v>
      </c>
      <c r="AS143" s="10">
        <f>3/24000000*OO[[#This Row],[101 (01JUL1985 12:00:00)-Water Temperature (C)]]*OO[[#This Row],[43]]</f>
        <v>1.8523751736820001E-6</v>
      </c>
      <c r="AT143" s="10">
        <f>3/24000000*OO[[#This Row],[102 (01JUL1985 15:00:00)-Water Temperature (C)]]*OO[[#This Row],[44]]</f>
        <v>1.5935235795959999E-6</v>
      </c>
      <c r="AU143" s="10">
        <f>3/24000000*OO[[#This Row],[103 (01JUL1985 18:00:00)-Water Temperature (C)]]*OO[[#This Row],[45]]</f>
        <v>1.4251780992587501E-6</v>
      </c>
      <c r="AV143" s="10">
        <f>3/24000000*OO[[#This Row],[104 (01JUL1985 21:00:00)-Water Temperature (C)]]*OO[[#This Row],[46]]</f>
        <v>1.2873441016799997E-6</v>
      </c>
      <c r="AW143" s="10">
        <f>3/24000000*OO[[#This Row],[105 (02JUL1985 00:00:00)-Water Temperature (C)]]*OO[[#This Row],[47]]</f>
        <v>1.151424824452875E-6</v>
      </c>
      <c r="AX143" s="10">
        <f>3/24000000*OO[[#This Row],[106 (02JUL1985 03:00:00)-Water Temperature (C)]]*OO[[#This Row],[48]]</f>
        <v>1.0150372597417501E-6</v>
      </c>
      <c r="AY143" s="10">
        <f>3/24000000*OO[[#This Row],[107 (02JUL1985 06:00:00)-Water Temperature (C)]]*OO[[#This Row],[49]]</f>
        <v>9.0331398677000008E-7</v>
      </c>
      <c r="AZ143" s="10">
        <f>3/24000000*OO[[#This Row],[108 (02JUL1985 09:00:00)-Water Temperature (C)]]*OO[[#This Row],[50]]</f>
        <v>8.5656110212374994E-7</v>
      </c>
      <c r="BA143" s="10">
        <f>3/24000000*OO[[#This Row],[109 (02JUL1985 12:00:00)-Water Temperature (C)]]*OO[[#This Row],[51]]</f>
        <v>8.3299443830362505E-7</v>
      </c>
      <c r="BB143" s="10">
        <f>3/24000000*OO[[#This Row],[110 (02JUL1985 15:00:00)-Water Temperature (C)]]*OO[[#This Row],[52]]</f>
        <v>8.1956785470812497E-7</v>
      </c>
      <c r="BC143" s="10">
        <f>3/24000000*OO[[#This Row],[111 (02JUL1985 18:00:00)-Water Temperature (C)]]*OO[[#This Row],[53]]</f>
        <v>8.1419551411312517E-7</v>
      </c>
      <c r="BD143" s="10">
        <f>3/24000000*OO[[#This Row],[112 (02JUL1985 21:00:00)-Water Temperature (C)]]*OO[[#This Row],[54]]</f>
        <v>8.0336998259625006E-7</v>
      </c>
      <c r="BE143" s="10">
        <f>3/24000000*OO[[#This Row],[113 (03JUL1985 00:00:00)-Water Temperature (C)]]*OO[[#This Row],[55]]</f>
        <v>7.7732160046237502E-7</v>
      </c>
      <c r="BF143" s="10">
        <f>3/24000000*OO[[#This Row],[114 (03JUL1985 03:00:00)-Water Temperature (C)]]*OO[[#This Row],[56]]</f>
        <v>7.370732555051251E-7</v>
      </c>
      <c r="BG143" s="10">
        <f>3/24000000*OO[[#This Row],[115 (03JUL1985 06:00:00)-Water Temperature (C)]]*OO[[#This Row],[57]]</f>
        <v>6.9058403980874994E-7</v>
      </c>
      <c r="BH143" s="10">
        <f>3/24000000*OO[[#This Row],[116 (03JUL1985 09:00:00)-Water Temperature (C)]]*OO[[#This Row],[58]]</f>
        <v>6.7014710121012497E-7</v>
      </c>
      <c r="BI143" s="10">
        <f>3/24000000*OO[[#This Row],[117 (03JUL1985 12:00:00)-Water Temperature (C)]]*OO[[#This Row],[59]]</f>
        <v>6.6583523697562511E-7</v>
      </c>
      <c r="BJ143" s="10">
        <f>3/24000000*OO[[#This Row],[118 (03JUL1985 15:00:00)-Water Temperature (C)]]*OO[[#This Row],[60]]</f>
        <v>6.6797353279000001E-7</v>
      </c>
      <c r="BK143" s="10">
        <f>3/24000000*OO[[#This Row],[119 (03JUL1985 18:00:00)-Water Temperature (C)]]*OO[[#This Row],[61]]</f>
        <v>6.7414865582699991E-7</v>
      </c>
      <c r="BL143" s="10">
        <f>3/24000000*OO[[#This Row],[120 (03JUL1985 21:00:00)-Water Temperature (C)]]*OO[[#This Row],[62]]</f>
        <v>6.6319841672150005E-7</v>
      </c>
      <c r="BM143" s="10">
        <f>3/24000000*OO[[#This Row],[121 (04JUL1985 00:00:00)-Water Temperature (C)]]*OO[[#This Row],[63]]</f>
        <v>6.3563503480500003E-7</v>
      </c>
      <c r="BN143" s="10">
        <f>3/24000000*OO[[#This Row],[122 (04JUL1985 03:00:00)-Water Temperature (C)]]*OO[[#This Row],[64]]</f>
        <v>5.9443814836050005E-7</v>
      </c>
      <c r="BO143" s="10">
        <f>3/24000000*OO[[#This Row],[123 (04JUL1985 06:00:00)-Water Temperature (C)]]*OO[[#This Row],[65]]</f>
        <v>5.4810245655849986E-7</v>
      </c>
      <c r="BP143" s="10">
        <f>3/24000000*OO[[#This Row],[124 (04JUL1985 09:00:00)-Water Temperature (C)]]*OO[[#This Row],[66]]</f>
        <v>5.1514760860625002E-7</v>
      </c>
      <c r="BQ143" s="10">
        <f>3/24000000*OO[[#This Row],[125 (04JUL1985 12:00:00)-Water Temperature (C)]]*OO[[#This Row],[67]]</f>
        <v>4.8575328001200003E-7</v>
      </c>
      <c r="BR143" s="10">
        <f>3/24000000*OO[[#This Row],[126 (04JUL1985 15:00:00)-Water Temperature (C)]]*OO[[#This Row],[68]]</f>
        <v>4.69216978505E-7</v>
      </c>
      <c r="BS143" s="10">
        <f>3/24000000*OO[[#This Row],[127 (04JUL1985 18:00:00)-Water Temperature (C)]]*OO[[#This Row],[69]]</f>
        <v>4.5175990917149998E-7</v>
      </c>
      <c r="BT143" s="10">
        <f>3/24000000*OO[[#This Row],[128 (04JUL1985 21:00:00)-Water Temperature (C)]]*OO[[#This Row],[70]]</f>
        <v>4.3235321005799997E-7</v>
      </c>
      <c r="BU143" s="10">
        <f>3/24000000*OO[[#This Row],[129 (05JUL1985 00:00:00)-Water Temperature (C)]]*OO[[#This Row],[71]]</f>
        <v>4.1119281361812505E-7</v>
      </c>
      <c r="BV143" s="10">
        <f>3/24000000*OO[[#This Row],[130 (05JUL1985 03:00:00)-Water Temperature (C)]]*OO[[#This Row],[72]]</f>
        <v>3.8759705749625E-7</v>
      </c>
      <c r="BW143" s="10">
        <f>3/24000000*OO[[#This Row],[131 (05JUL1985 06:00:00)-Water Temperature (C)]]*OO[[#This Row],[73]]</f>
        <v>3.6206088151537505E-7</v>
      </c>
      <c r="BX143" s="10">
        <f>3/24000000*OO[[#This Row],[132 (05JUL1985 09:00:00)-Water Temperature (C)]]*OO[[#This Row],[74]]</f>
        <v>3.4733585874899994E-7</v>
      </c>
      <c r="BY143" s="10">
        <f>3/24000000*OO[[#This Row],[133 (05JUL1985 12:00:00)-Water Temperature (C)]]*OO[[#This Row],[75]]</f>
        <v>3.30225456519E-7</v>
      </c>
      <c r="BZ143" s="10">
        <f>3/24000000*OO[[#This Row],[134 (05JUL1985 15:00:00)-Water Temperature (C)]]*OO[[#This Row],[76]]</f>
        <v>3.1865450995874998E-7</v>
      </c>
      <c r="CA143" s="10">
        <f>3/24000000*OO[[#This Row],[135 (05JUL1985 18:00:00)-Water Temperature (C)]]*OO[[#This Row],[77]]</f>
        <v>3.0829123393874993E-7</v>
      </c>
      <c r="CB143" s="10">
        <f>3/24000000*OO[[#This Row],[136 (05JUL1985 21:00:00)-Water Temperature (C)]]*OO[[#This Row],[78]]</f>
        <v>2.9651131736074997E-7</v>
      </c>
      <c r="CC143" s="10">
        <f>3/24000000*OO[[#This Row],[137 (06JUL1985 00:00:00)-Water Temperature (C)]]*OO[[#This Row],[79]]</f>
        <v>2.8073581592574997E-7</v>
      </c>
      <c r="CD143" s="10">
        <f>3/24000000*OO[[#This Row],[138 (06JUL1985 03:00:00)-Water Temperature (C)]]*OO[[#This Row],[80]]</f>
        <v>2.6238345865875001E-7</v>
      </c>
      <c r="CE143" s="10">
        <f>3/24000000*OO[[#This Row],[139 (06JUL1985 06:00:00)-Water Temperature (C)]]*OO[[#This Row],[81]]</f>
        <v>2.47386420218E-7</v>
      </c>
      <c r="CF143" s="10">
        <f>3/24000000*OO[[#This Row],[140 (06JUL1985 09:00:00)-Water Temperature (C)]]*OO[[#This Row],[82]]</f>
        <v>2.4580721459999998E-7</v>
      </c>
      <c r="CG143" s="10">
        <f>3/24000000*OO[[#This Row],[141 (06JUL1985 12:00:00)-Water Temperature (C)]]*OO[[#This Row],[83]]</f>
        <v>2.4617909901000003E-7</v>
      </c>
      <c r="CH143" s="10">
        <f>3/24000000*OO[[#This Row],[142 (06JUL1985 15:00:00)-Water Temperature (C)]]*OO[[#This Row],[84]]</f>
        <v>2.5014366683249998E-7</v>
      </c>
      <c r="CI143" s="10">
        <f>3/24000000*OO[[#This Row],[143 (06JUL1985 18:00:00)-Water Temperature (C)]]*OO[[#This Row],[85]]</f>
        <v>2.5792649820487502E-7</v>
      </c>
      <c r="CJ143" s="10">
        <f>3/24000000*OO[[#This Row],[144 (06JUL1985 21:00:00)-Water Temperature (C)]]*OO[[#This Row],[86]]</f>
        <v>2.6082847658249997E-7</v>
      </c>
      <c r="CK143" s="10">
        <f>3/24000000*OO[[#This Row],[145 (07JUL1985 00:00:00)-Water Temperature (C)]]*OO[[#This Row],[87]]</f>
        <v>2.5507977647899995E-7</v>
      </c>
      <c r="CL143" s="10">
        <f>3/24000000*OO[[#This Row],[146 (07JUL1985 03:00:00)-Water Temperature (C)]]*OO[[#This Row],[88]]</f>
        <v>2.4409184627849997E-7</v>
      </c>
      <c r="CM143" s="10">
        <f>3/24000000*OO[[#This Row],[147 (07JUL1985 06:00:00)-Water Temperature (C)]]*OO[[#This Row],[89]]</f>
        <v>2.32972616919E-7</v>
      </c>
      <c r="CN143" s="10">
        <f>3/24000000*OO[[#This Row],[148 (07JUL1985 09:00:00)-Water Temperature (C)]]*OO[[#This Row],[90]]</f>
        <v>2.3116972239637499E-7</v>
      </c>
      <c r="CO143" s="10">
        <f>3/24000000*OO[[#This Row],[149 (07JUL1985 12:00:00)-Water Temperature (C)]]*OO[[#This Row],[91]]</f>
        <v>2.32400108216E-7</v>
      </c>
      <c r="CP143" s="10">
        <f>3/24000000*OO[[#This Row],[150 (07JUL1985 15:00:00)-Water Temperature (C)]]*OO[[#This Row],[92]]</f>
        <v>2.3464623197025E-7</v>
      </c>
      <c r="CQ143" s="10">
        <f>3/24000000*OO[[#This Row],[151 (07JUL1985 18:00:00)-Water Temperature (C)]]*OO[[#This Row],[93]]</f>
        <v>2.3847124995720003E-7</v>
      </c>
      <c r="CR143" s="10">
        <f>3/24000000*OO[[#This Row],[152 (07JUL1985 21:00:00)-Water Temperature (C)]]*OO[[#This Row],[94]]</f>
        <v>2.3441406844349997E-7</v>
      </c>
      <c r="CS143" s="10">
        <f>3/24000000*OO[[#This Row],[153 (08JUL1985 00:00:00)-Water Temperature (C)]]*OO[[#This Row],[95]]</f>
        <v>2.2205416167135002E-7</v>
      </c>
      <c r="CT143" s="10">
        <f>3/24000000*OO[[#This Row],[154 (08JUL1985 03:00:00)-Water Temperature (C)]]*OO[[#This Row],[96]]</f>
        <v>2.0415556849769998E-7</v>
      </c>
      <c r="CU143" s="10">
        <f>3/24000000*OO[[#This Row],[155 (08JUL1985 06:00:00)-Water Temperature (C)]]*OO[[#This Row],[97]]</f>
        <v>1.8623629645548748E-7</v>
      </c>
      <c r="CV143" s="10">
        <f>3/24000000*OO[[#This Row],[156 (08JUL1985 09:00:00)-Water Temperature (C)]]*OO[[#This Row],[98]]</f>
        <v>1.7157417803291248E-7</v>
      </c>
      <c r="CW143" s="10">
        <f>3/24000000*OO[[#This Row],[157 (08JUL1985 12:00:00)-Water Temperature (C)]]*OO[[#This Row],[99]]</f>
        <v>1.6363811965937498E-7</v>
      </c>
    </row>
    <row r="144" spans="1:101" x14ac:dyDescent="0.35">
      <c r="A144" t="s">
        <v>149</v>
      </c>
      <c r="B144">
        <v>897.13919999999996</v>
      </c>
      <c r="C144" s="10">
        <f>3/24*OO[[#This Row],[59 (26JUN1985 06:00:00)-Water Temperature (C)]]*OO[[#This Row],[1]]/SUM(OO[1])</f>
        <v>0</v>
      </c>
      <c r="D144" s="10">
        <f>3/24*OO[[#This Row],[60 (26JUN1985 09:00:00)-Water Temperature (C)]]*OO[[#This Row],[2]]/SUM(OO[2])</f>
        <v>0</v>
      </c>
      <c r="E144" s="10">
        <f>3/24*OO[[#This Row],[61 (26JUN1985 12:00:00)-Water Temperature (C)]]*OO[[#This Row],[3]]/SUM(OO[3])</f>
        <v>0</v>
      </c>
      <c r="F144" s="10">
        <f>3/24*OO[[#This Row],[62 (26JUN1985 15:00:00)-Water Temperature (C)]]*OO[[#This Row],[4]]/SUM(OO[4])</f>
        <v>8.751219966695245E-41</v>
      </c>
      <c r="G144" s="10">
        <f>3/24*OO[[#This Row],[63 (26JUN1985 18:00:00)-Water Temperature (C)]]*OO[[#This Row],[5]]/SUM(OO[5])</f>
        <v>2.1242824168388324E-29</v>
      </c>
      <c r="H144" s="10">
        <f>3/24*OO[[#This Row],[64 (26JUN1985 21:00:00)-Water Temperature (C)]]*OO[[#This Row],[6]]/SUM(OO[6])</f>
        <v>9.262204199160563E-19</v>
      </c>
      <c r="I144" s="10">
        <f>3/24*OO[[#This Row],[65 (27JUN1985 00:00:00)-Water Temperature (C)]]*OO[[#This Row],[7]]/SUM(OO[7])</f>
        <v>2.5999705550354862E-9</v>
      </c>
      <c r="J144" s="10">
        <f>3/24*OO[[#This Row],[66 (27JUN1985 03:00:00)-Water Temperature (C)]]*OO[[#This Row],[8]]/SUM(OO[8])</f>
        <v>8.9276861651576716E-6</v>
      </c>
      <c r="K144" s="10">
        <f>3/24*OO[[#This Row],[67 (27JUN1985 06:00:00)-Water Temperature (C)]]*OO[[#This Row],[9]]/SUM(OO[9])</f>
        <v>8.675342219816724E-4</v>
      </c>
      <c r="L144" s="10">
        <f>3/24*OO[[#This Row],[68 (27JUN1985 09:00:00)-Water Temperature (C)]]*OO[[#This Row],[10]]/SUM(OO[10])</f>
        <v>1.1923024606578837E-2</v>
      </c>
      <c r="M144" s="10">
        <f>3/24*OO[[#This Row],[69 (27JUN1985 12:00:00)-Water Temperature (C)]]*OO[[#This Row],[11]]/SUM(OO[11])</f>
        <v>4.5192838157461855E-2</v>
      </c>
      <c r="N144" s="10">
        <f>3/24*OO[[#This Row],[70 (27JUN1985 15:00:00)-Water Temperature (C)]]*OO[[#This Row],[12]]/SUM(OO[12])</f>
        <v>6.5736319974598889E-2</v>
      </c>
      <c r="O144" s="10">
        <f>3/24*OO[[#This Row],[71 (27JUN1985 18:00:00)-Water Temperature (C)]]*OO[[#This Row],[13]]/SUM(OO[13])</f>
        <v>4.6686574662046454E-2</v>
      </c>
      <c r="P144" s="10">
        <f>3/24*OO[[#This Row],[72 (27JUN1985 21:00:00)-Water Temperature (C)]]*OO[[#This Row],[14]]/SUM(OO[14])</f>
        <v>1.9303161968030561E-2</v>
      </c>
      <c r="Q144" s="10">
        <f>3/24*OO[[#This Row],[73 (28JUN1985 00:00:00)-Water Temperature (C)]]*OO[[#This Row],[15]]/SUM(OO[15])</f>
        <v>5.3250495874386161E-3</v>
      </c>
      <c r="R144" s="10">
        <f>3/24*OO[[#This Row],[74 (28JUN1985 03:00:00)-Water Temperature (C)]]*OO[[#This Row],[16]]/SUM(OO[16])</f>
        <v>1.123098939350432E-3</v>
      </c>
      <c r="S144" s="10">
        <f>3/24*OO[[#This Row],[75 (28JUN1985 06:00:00)-Water Temperature (C)]]*OO[[#This Row],[17]]/SUM(OO[17])</f>
        <v>2.2731808382671969E-4</v>
      </c>
      <c r="T144" s="10">
        <f>3/24*OO[[#This Row],[76 (28JUN1985 09:00:00)-Water Temperature (C)]]*OO[[#This Row],[18]]/SUM(OO[18])</f>
        <v>7.042368207557507E-5</v>
      </c>
      <c r="U144" s="10">
        <f>3/24*OO[[#This Row],[77 (28JUN1985 12:00:00)-Water Temperature (C)]]*OO[[#This Row],[19]]/SUM(OO[19])</f>
        <v>4.3722439291578116E-5</v>
      </c>
      <c r="V144" s="10">
        <f>3/24000000*OO[[#This Row],[78 (28JUN1985 15:00:00)-Water Temperature (C)]]*OO[[#This Row],[20]]</f>
        <v>4.00076138385E-5</v>
      </c>
      <c r="W144" s="10">
        <f>3/24000000*OO[[#This Row],[79 (28JUN1985 18:00:00)-Water Temperature (C)]]*OO[[#This Row],[21]]</f>
        <v>4.2179108518099994E-5</v>
      </c>
      <c r="X144" s="10">
        <f>3/24000000*OO[[#This Row],[80 (28JUN1985 21:00:00)-Water Temperature (C)]]*OO[[#This Row],[22]]</f>
        <v>4.4798685421499994E-5</v>
      </c>
      <c r="Y144" s="10">
        <f>3/24000000*OO[[#This Row],[81 (29JUN1985 00:00:00)-Water Temperature (C)]]*OO[[#This Row],[23]]</f>
        <v>4.5378592172999999E-5</v>
      </c>
      <c r="Z144" s="10">
        <f>3/24000000*OO[[#This Row],[82 (29JUN1985 03:00:00)-Water Temperature (C)]]*OO[[#This Row],[24]]</f>
        <v>4.329000587325E-5</v>
      </c>
      <c r="AA144" s="10">
        <f>3/24000000*OO[[#This Row],[83 (29JUN1985 06:00:00)-Water Temperature (C)]]*OO[[#This Row],[25]]</f>
        <v>3.9430890672899997E-5</v>
      </c>
      <c r="AB144" s="10">
        <f>3/24000000*OO[[#This Row],[84 (29JUN1985 09:00:00)-Water Temperature (C)]]*OO[[#This Row],[26]]</f>
        <v>3.6054189426824999E-5</v>
      </c>
      <c r="AC144" s="10">
        <f>3/24000000*OO[[#This Row],[85 (29JUN1985 12:00:00)-Water Temperature (C)]]*OO[[#This Row],[27]]</f>
        <v>3.3723012009750001E-5</v>
      </c>
      <c r="AD144" s="10">
        <f>3/24000000*OO[[#This Row],[86 (29JUN1985 15:00:00)-Water Temperature (C)]]*OO[[#This Row],[28]]</f>
        <v>3.1660964132099994E-5</v>
      </c>
      <c r="AE144" s="10">
        <f>3/24000000*OO[[#This Row],[88 (29JUN1985 21:00:00)-Water Temperature (C)]]*OO[[#This Row],[30]]</f>
        <v>2.5879201573224994E-5</v>
      </c>
      <c r="AF144" s="10">
        <f>3/24000000*OO[[#This Row],[88 (29JUN1985 21:00:00)-Water Temperature (C)]]*OO[[#This Row],[30]]</f>
        <v>2.5879201573224994E-5</v>
      </c>
      <c r="AG144" s="10">
        <f>3/24000000*OO[[#This Row],[89 (30JUN1985 00:00:00)-Water Temperature (C)]]*OO[[#This Row],[31]]</f>
        <v>2.1888577428125E-5</v>
      </c>
      <c r="AH144" s="10">
        <f>3/24000000*OO[[#This Row],[90 (30JUN1985 03:00:00)-Water Temperature (C)]]*OO[[#This Row],[32]]</f>
        <v>1.7987768557479999E-5</v>
      </c>
      <c r="AI144" s="10">
        <f>3/24000000*OO[[#This Row],[91 (30JUN1985 06:00:00)-Water Temperature (C)]]*OO[[#This Row],[33]]</f>
        <v>1.4660985113599998E-5</v>
      </c>
      <c r="AJ144" s="10">
        <f>3/24000000*OO[[#This Row],[92 (30JUN1985 09:00:00)-Water Temperature (C)]]*OO[[#This Row],[34]]</f>
        <v>1.2348162104107499E-5</v>
      </c>
      <c r="AK144" s="10">
        <f>3/24000000*OO[[#This Row],[93 (30JUN1985 12:00:00)-Water Temperature (C)]]*OO[[#This Row],[35]]</f>
        <v>1.0798653013912501E-5</v>
      </c>
      <c r="AL144" s="10">
        <f>3/24000000*OO[[#This Row],[94 (30JUN1985 15:00:00)-Water Temperature (C)]]*OO[[#This Row],[36]]</f>
        <v>9.7308579113400013E-6</v>
      </c>
      <c r="AM144" s="10">
        <f>3/24000000*OO[[#This Row],[95 (30JUN1985 18:00:00)-Water Temperature (C)]]*OO[[#This Row],[37]]</f>
        <v>8.8191403146262507E-6</v>
      </c>
      <c r="AN144" s="10">
        <f>3/24000000*OO[[#This Row],[96 (30JUN1985 21:00:00)-Water Temperature (C)]]*OO[[#This Row],[38]]</f>
        <v>7.6215795296712488E-6</v>
      </c>
      <c r="AO144" s="10">
        <f>3/24000000*OO[[#This Row],[97 (01JUL1985 00:00:00)-Water Temperature (C)]]*OO[[#This Row],[39]]</f>
        <v>6.1245162847450008E-6</v>
      </c>
      <c r="AP144" s="10">
        <f>3/24000000*OO[[#This Row],[98 (01JUL1985 03:00:00)-Water Temperature (C)]]*OO[[#This Row],[40]]</f>
        <v>4.5833252228224987E-6</v>
      </c>
      <c r="AQ144" s="10">
        <f>3/24000000*OO[[#This Row],[99 (01JUL1985 06:00:00)-Water Temperature (C)]]*OO[[#This Row],[41]]</f>
        <v>3.3013819471174997E-6</v>
      </c>
      <c r="AR144" s="10">
        <f>3/24000000*OO[[#This Row],[100 (01JUL1985 09:00:00)-Water Temperature (C)]]*OO[[#This Row],[42]]</f>
        <v>2.4907969539624998E-6</v>
      </c>
      <c r="AS144" s="10">
        <f>3/24000000*OO[[#This Row],[101 (01JUL1985 12:00:00)-Water Temperature (C)]]*OO[[#This Row],[43]]</f>
        <v>1.98114815861425E-6</v>
      </c>
      <c r="AT144" s="10">
        <f>3/24000000*OO[[#This Row],[102 (01JUL1985 15:00:00)-Water Temperature (C)]]*OO[[#This Row],[44]]</f>
        <v>1.6904150380186248E-6</v>
      </c>
      <c r="AU144" s="10">
        <f>3/24000000*OO[[#This Row],[103 (01JUL1985 18:00:00)-Water Temperature (C)]]*OO[[#This Row],[45]]</f>
        <v>1.5032513992150001E-6</v>
      </c>
      <c r="AV144" s="10">
        <f>3/24000000*OO[[#This Row],[104 (01JUL1985 21:00:00)-Water Temperature (C)]]*OO[[#This Row],[46]]</f>
        <v>1.354997862036E-6</v>
      </c>
      <c r="AW144" s="10">
        <f>3/24000000*OO[[#This Row],[105 (02JUL1985 00:00:00)-Water Temperature (C)]]*OO[[#This Row],[47]]</f>
        <v>1.2129084612629999E-6</v>
      </c>
      <c r="AX144" s="10">
        <f>3/24000000*OO[[#This Row],[106 (02JUL1985 03:00:00)-Water Temperature (C)]]*OO[[#This Row],[48]]</f>
        <v>1.0708650396444999E-6</v>
      </c>
      <c r="AY144" s="10">
        <f>3/24000000*OO[[#This Row],[107 (02JUL1985 06:00:00)-Water Temperature (C)]]*OO[[#This Row],[49]]</f>
        <v>9.5229806996349993E-7</v>
      </c>
      <c r="AZ144" s="10">
        <f>3/24000000*OO[[#This Row],[108 (02JUL1985 09:00:00)-Water Temperature (C)]]*OO[[#This Row],[50]]</f>
        <v>9.0149871096537483E-7</v>
      </c>
      <c r="BA144" s="10">
        <f>3/24000000*OO[[#This Row],[109 (02JUL1985 12:00:00)-Water Temperature (C)]]*OO[[#This Row],[51]]</f>
        <v>8.7415924129300001E-7</v>
      </c>
      <c r="BB144" s="10">
        <f>3/24000000*OO[[#This Row],[110 (02JUL1985 15:00:00)-Water Temperature (C)]]*OO[[#This Row],[52]]</f>
        <v>8.5880394893812495E-7</v>
      </c>
      <c r="BC144" s="10">
        <f>3/24000000*OO[[#This Row],[111 (02JUL1985 18:00:00)-Water Temperature (C)]]*OO[[#This Row],[53]]</f>
        <v>8.5186357091649996E-7</v>
      </c>
      <c r="BD144" s="10">
        <f>3/24000000*OO[[#This Row],[112 (02JUL1985 21:00:00)-Water Temperature (C)]]*OO[[#This Row],[54]]</f>
        <v>8.3867444455499997E-7</v>
      </c>
      <c r="BE144" s="10">
        <f>3/24000000*OO[[#This Row],[113 (03JUL1985 00:00:00)-Water Temperature (C)]]*OO[[#This Row],[55]]</f>
        <v>8.1162532781549988E-7</v>
      </c>
      <c r="BF144" s="10">
        <f>3/24000000*OO[[#This Row],[114 (03JUL1985 03:00:00)-Water Temperature (C)]]*OO[[#This Row],[56]]</f>
        <v>7.7156980302674982E-7</v>
      </c>
      <c r="BG144" s="10">
        <f>3/24000000*OO[[#This Row],[115 (03JUL1985 06:00:00)-Water Temperature (C)]]*OO[[#This Row],[57]]</f>
        <v>7.2404200446299994E-7</v>
      </c>
      <c r="BH144" s="10">
        <f>3/24000000*OO[[#This Row],[116 (03JUL1985 09:00:00)-Water Temperature (C)]]*OO[[#This Row],[58]]</f>
        <v>7.0330334471250004E-7</v>
      </c>
      <c r="BI144" s="10">
        <f>3/24000000*OO[[#This Row],[117 (03JUL1985 12:00:00)-Water Temperature (C)]]*OO[[#This Row],[59]]</f>
        <v>6.9789942319499984E-7</v>
      </c>
      <c r="BJ144" s="10">
        <f>3/24000000*OO[[#This Row],[118 (03JUL1985 15:00:00)-Water Temperature (C)]]*OO[[#This Row],[60]]</f>
        <v>6.9882163595974996E-7</v>
      </c>
      <c r="BK144" s="10">
        <f>3/24000000*OO[[#This Row],[119 (03JUL1985 18:00:00)-Water Temperature (C)]]*OO[[#This Row],[61]]</f>
        <v>7.0435369848724993E-7</v>
      </c>
      <c r="BL144" s="10">
        <f>3/24000000*OO[[#This Row],[120 (03JUL1985 21:00:00)-Water Temperature (C)]]*OO[[#This Row],[62]]</f>
        <v>6.9263482368499994E-7</v>
      </c>
      <c r="BM144" s="10">
        <f>3/24000000*OO[[#This Row],[121 (04JUL1985 00:00:00)-Water Temperature (C)]]*OO[[#This Row],[63]]</f>
        <v>6.6498768861325006E-7</v>
      </c>
      <c r="BN144" s="10">
        <f>3/24000000*OO[[#This Row],[122 (04JUL1985 03:00:00)-Water Temperature (C)]]*OO[[#This Row],[64]]</f>
        <v>6.2366418656100004E-7</v>
      </c>
      <c r="BO144" s="10">
        <f>3/24000000*OO[[#This Row],[123 (04JUL1985 06:00:00)-Water Temperature (C)]]*OO[[#This Row],[65]]</f>
        <v>5.7607226919974992E-7</v>
      </c>
      <c r="BP144" s="10">
        <f>3/24000000*OO[[#This Row],[124 (04JUL1985 09:00:00)-Water Temperature (C)]]*OO[[#This Row],[66]]</f>
        <v>5.4160499044200003E-7</v>
      </c>
      <c r="BQ144" s="10">
        <f>3/24000000*OO[[#This Row],[125 (04JUL1985 12:00:00)-Water Temperature (C)]]*OO[[#This Row],[67]]</f>
        <v>5.0992605428287496E-7</v>
      </c>
      <c r="BR144" s="10">
        <f>3/24000000*OO[[#This Row],[126 (04JUL1985 15:00:00)-Water Temperature (C)]]*OO[[#This Row],[68]]</f>
        <v>4.9186348888950001E-7</v>
      </c>
      <c r="BS144" s="10">
        <f>3/24000000*OO[[#This Row],[127 (04JUL1985 18:00:00)-Water Temperature (C)]]*OO[[#This Row],[69]]</f>
        <v>4.7269348397249993E-7</v>
      </c>
      <c r="BT144" s="10">
        <f>3/24000000*OO[[#This Row],[128 (04JUL1985 21:00:00)-Water Temperature (C)]]*OO[[#This Row],[70]]</f>
        <v>4.5224224493499998E-7</v>
      </c>
      <c r="BU144" s="10">
        <f>3/24000000*OO[[#This Row],[129 (05JUL1985 00:00:00)-Water Temperature (C)]]*OO[[#This Row],[71]]</f>
        <v>4.3034496985912487E-7</v>
      </c>
      <c r="BV144" s="10">
        <f>3/24000000*OO[[#This Row],[130 (05JUL1985 03:00:00)-Water Temperature (C)]]*OO[[#This Row],[72]]</f>
        <v>4.0620552863574996E-7</v>
      </c>
      <c r="BW144" s="10">
        <f>3/24000000*OO[[#This Row],[131 (05JUL1985 06:00:00)-Water Temperature (C)]]*OO[[#This Row],[73]]</f>
        <v>3.7991140635787506E-7</v>
      </c>
      <c r="BX144" s="10">
        <f>3/24000000*OO[[#This Row],[132 (05JUL1985 09:00:00)-Water Temperature (C)]]*OO[[#This Row],[74]]</f>
        <v>3.6477616982399999E-7</v>
      </c>
      <c r="BY144" s="10">
        <f>3/24000000*OO[[#This Row],[133 (05JUL1985 12:00:00)-Water Temperature (C)]]*OO[[#This Row],[75]]</f>
        <v>3.4640716226000001E-7</v>
      </c>
      <c r="BZ144" s="10">
        <f>3/24000000*OO[[#This Row],[134 (05JUL1985 15:00:00)-Water Temperature (C)]]*OO[[#This Row],[76]]</f>
        <v>3.3418427326799999E-7</v>
      </c>
      <c r="CA144" s="10">
        <f>3/24000000*OO[[#This Row],[135 (05JUL1985 18:00:00)-Water Temperature (C)]]*OO[[#This Row],[77]]</f>
        <v>3.2295986144662496E-7</v>
      </c>
      <c r="CB144" s="10">
        <f>3/24000000*OO[[#This Row],[136 (05JUL1985 21:00:00)-Water Temperature (C)]]*OO[[#This Row],[78]]</f>
        <v>3.1028131225875003E-7</v>
      </c>
      <c r="CC144" s="10">
        <f>3/24000000*OO[[#This Row],[137 (06JUL1985 00:00:00)-Water Temperature (C)]]*OO[[#This Row],[79]]</f>
        <v>2.9388232135850001E-7</v>
      </c>
      <c r="CD144" s="10">
        <f>3/24000000*OO[[#This Row],[138 (06JUL1985 03:00:00)-Water Temperature (C)]]*OO[[#This Row],[80]]</f>
        <v>2.7503569015999996E-7</v>
      </c>
      <c r="CE144" s="10">
        <f>3/24000000*OO[[#This Row],[139 (06JUL1985 06:00:00)-Water Temperature (C)]]*OO[[#This Row],[81]]</f>
        <v>2.5931814373124996E-7</v>
      </c>
      <c r="CF144" s="10">
        <f>3/24000000*OO[[#This Row],[140 (06JUL1985 09:00:00)-Water Temperature (C)]]*OO[[#This Row],[82]]</f>
        <v>2.5771423854000004E-7</v>
      </c>
      <c r="CG144" s="10">
        <f>3/24000000*OO[[#This Row],[141 (06JUL1985 12:00:00)-Water Temperature (C)]]*OO[[#This Row],[83]]</f>
        <v>2.5768877023049996E-7</v>
      </c>
      <c r="CH144" s="10">
        <f>3/24000000*OO[[#This Row],[142 (06JUL1985 15:00:00)-Water Temperature (C)]]*OO[[#This Row],[84]]</f>
        <v>2.6144270626987498E-7</v>
      </c>
      <c r="CI144" s="10">
        <f>3/24000000*OO[[#This Row],[143 (06JUL1985 18:00:00)-Water Temperature (C)]]*OO[[#This Row],[85]]</f>
        <v>2.6896577121825002E-7</v>
      </c>
      <c r="CJ144" s="10">
        <f>3/24000000*OO[[#This Row],[144 (06JUL1985 21:00:00)-Water Temperature (C)]]*OO[[#This Row],[86]]</f>
        <v>2.7163678437662494E-7</v>
      </c>
      <c r="CK144" s="10">
        <f>3/24000000*OO[[#This Row],[145 (07JUL1985 00:00:00)-Water Temperature (C)]]*OO[[#This Row],[87]]</f>
        <v>2.6591453903262499E-7</v>
      </c>
      <c r="CL144" s="10">
        <f>3/24000000*OO[[#This Row],[146 (07JUL1985 03:00:00)-Water Temperature (C)]]*OO[[#This Row],[88]]</f>
        <v>2.55138550259625E-7</v>
      </c>
      <c r="CM144" s="10">
        <f>3/24000000*OO[[#This Row],[147 (07JUL1985 06:00:00)-Water Temperature (C)]]*OO[[#This Row],[89]]</f>
        <v>2.4363997048024997E-7</v>
      </c>
      <c r="CN144" s="10">
        <f>3/24000000*OO[[#This Row],[148 (07JUL1985 09:00:00)-Water Temperature (C)]]*OO[[#This Row],[90]]</f>
        <v>2.4194110490774995E-7</v>
      </c>
      <c r="CO144" s="10">
        <f>3/24000000*OO[[#This Row],[149 (07JUL1985 12:00:00)-Water Temperature (C)]]*OO[[#This Row],[91]]</f>
        <v>2.4298048683899999E-7</v>
      </c>
      <c r="CP144" s="10">
        <f>3/24000000*OO[[#This Row],[150 (07JUL1985 15:00:00)-Water Temperature (C)]]*OO[[#This Row],[92]]</f>
        <v>2.4499954304699997E-7</v>
      </c>
      <c r="CQ144" s="10">
        <f>3/24000000*OO[[#This Row],[151 (07JUL1985 18:00:00)-Water Temperature (C)]]*OO[[#This Row],[93]]</f>
        <v>2.4874666760299998E-7</v>
      </c>
      <c r="CR144" s="10">
        <f>3/24000000*OO[[#This Row],[152 (07JUL1985 21:00:00)-Water Temperature (C)]]*OO[[#This Row],[94]]</f>
        <v>2.4474386490120001E-7</v>
      </c>
      <c r="CS144" s="10">
        <f>3/24000000*OO[[#This Row],[153 (08JUL1985 00:00:00)-Water Temperature (C)]]*OO[[#This Row],[95]]</f>
        <v>2.3252311961841249E-7</v>
      </c>
      <c r="CT144" s="10">
        <f>3/24000000*OO[[#This Row],[154 (08JUL1985 03:00:00)-Water Temperature (C)]]*OO[[#This Row],[96]]</f>
        <v>2.1440550128956249E-7</v>
      </c>
      <c r="CU144" s="10">
        <f>3/24000000*OO[[#This Row],[155 (08JUL1985 06:00:00)-Water Temperature (C)]]*OO[[#This Row],[97]]</f>
        <v>1.95727119051075E-7</v>
      </c>
      <c r="CV144" s="10">
        <f>3/24000000*OO[[#This Row],[156 (08JUL1985 09:00:00)-Water Temperature (C)]]*OO[[#This Row],[98]]</f>
        <v>1.8024183208079999E-7</v>
      </c>
      <c r="CW144" s="10">
        <f>3/24000000*OO[[#This Row],[157 (08JUL1985 12:00:00)-Water Temperature (C)]]*OO[[#This Row],[99]]</f>
        <v>1.7170660376637501E-7</v>
      </c>
    </row>
    <row r="145" spans="1:101" x14ac:dyDescent="0.35">
      <c r="A145" t="s">
        <v>150</v>
      </c>
      <c r="B145">
        <v>933.30679999999995</v>
      </c>
      <c r="C145" s="10">
        <f>3/24*OO[[#This Row],[59 (26JUN1985 06:00:00)-Water Temperature (C)]]*OO[[#This Row],[1]]/SUM(OO[1])</f>
        <v>0</v>
      </c>
      <c r="D145" s="10">
        <f>3/24*OO[[#This Row],[60 (26JUN1985 09:00:00)-Water Temperature (C)]]*OO[[#This Row],[2]]/SUM(OO[2])</f>
        <v>0</v>
      </c>
      <c r="E145" s="10">
        <f>3/24*OO[[#This Row],[61 (26JUN1985 12:00:00)-Water Temperature (C)]]*OO[[#This Row],[3]]/SUM(OO[3])</f>
        <v>0</v>
      </c>
      <c r="F145" s="10">
        <f>3/24*OO[[#This Row],[62 (26JUN1985 15:00:00)-Water Temperature (C)]]*OO[[#This Row],[4]]/SUM(OO[4])</f>
        <v>1.1005665250159847E-41</v>
      </c>
      <c r="G145" s="10">
        <f>3/24*OO[[#This Row],[63 (26JUN1985 18:00:00)-Water Temperature (C)]]*OO[[#This Row],[5]]/SUM(OO[5])</f>
        <v>2.9406089902961735E-30</v>
      </c>
      <c r="H145" s="10">
        <f>3/24*OO[[#This Row],[64 (26JUN1985 21:00:00)-Water Temperature (C)]]*OO[[#This Row],[6]]/SUM(OO[6])</f>
        <v>1.330042811082878E-19</v>
      </c>
      <c r="I145" s="10">
        <f>3/24*OO[[#This Row],[65 (27JUN1985 00:00:00)-Water Temperature (C)]]*OO[[#This Row],[7]]/SUM(OO[7])</f>
        <v>9.3851760307632258E-10</v>
      </c>
      <c r="J145" s="10">
        <f>3/24*OO[[#This Row],[66 (27JUN1985 03:00:00)-Water Temperature (C)]]*OO[[#This Row],[8]]/SUM(OO[8])</f>
        <v>5.0112179846307113E-6</v>
      </c>
      <c r="K145" s="10">
        <f>3/24*OO[[#This Row],[67 (27JUN1985 06:00:00)-Water Temperature (C)]]*OO[[#This Row],[9]]/SUM(OO[9])</f>
        <v>5.9668305415645274E-4</v>
      </c>
      <c r="L145" s="10">
        <f>3/24*OO[[#This Row],[68 (27JUN1985 09:00:00)-Water Temperature (C)]]*OO[[#This Row],[10]]/SUM(OO[10])</f>
        <v>9.4498080921135829E-3</v>
      </c>
      <c r="M145" s="10">
        <f>3/24*OO[[#This Row],[69 (27JUN1985 12:00:00)-Water Temperature (C)]]*OO[[#This Row],[11]]/SUM(OO[11])</f>
        <v>3.9880661341391607E-2</v>
      </c>
      <c r="N145" s="10">
        <f>3/24*OO[[#This Row],[70 (27JUN1985 15:00:00)-Water Temperature (C)]]*OO[[#This Row],[12]]/SUM(OO[12])</f>
        <v>6.3141295082751694E-2</v>
      </c>
      <c r="O145" s="10">
        <f>3/24*OO[[#This Row],[71 (27JUN1985 18:00:00)-Water Temperature (C)]]*OO[[#This Row],[13]]/SUM(OO[13])</f>
        <v>4.8036133267084766E-2</v>
      </c>
      <c r="P145" s="10">
        <f>3/24*OO[[#This Row],[72 (27JUN1985 21:00:00)-Water Temperature (C)]]*OO[[#This Row],[14]]/SUM(OO[14])</f>
        <v>2.0960377044164882E-2</v>
      </c>
      <c r="Q145" s="10">
        <f>3/24*OO[[#This Row],[73 (28JUN1985 00:00:00)-Water Temperature (C)]]*OO[[#This Row],[15]]/SUM(OO[15])</f>
        <v>6.0235888566181053E-3</v>
      </c>
      <c r="R145" s="10">
        <f>3/24*OO[[#This Row],[74 (28JUN1985 03:00:00)-Water Temperature (C)]]*OO[[#This Row],[16]]/SUM(OO[16])</f>
        <v>1.3025386587735867E-3</v>
      </c>
      <c r="S145" s="10">
        <f>3/24*OO[[#This Row],[75 (28JUN1985 06:00:00)-Water Temperature (C)]]*OO[[#This Row],[17]]/SUM(OO[17])</f>
        <v>2.605955099435941E-4</v>
      </c>
      <c r="T145" s="10">
        <f>3/24*OO[[#This Row],[76 (28JUN1985 09:00:00)-Water Temperature (C)]]*OO[[#This Row],[18]]/SUM(OO[18])</f>
        <v>7.5019333562513339E-5</v>
      </c>
      <c r="U145" s="10">
        <f>3/24*OO[[#This Row],[77 (28JUN1985 12:00:00)-Water Temperature (C)]]*OO[[#This Row],[19]]/SUM(OO[19])</f>
        <v>4.3343649841560996E-5</v>
      </c>
      <c r="V145" s="10">
        <f>3/24000000*OO[[#This Row],[78 (28JUN1985 15:00:00)-Water Temperature (C)]]*OO[[#This Row],[20]]</f>
        <v>3.8439702236175001E-5</v>
      </c>
      <c r="W145" s="10">
        <f>3/24000000*OO[[#This Row],[79 (28JUN1985 18:00:00)-Water Temperature (C)]]*OO[[#This Row],[21]]</f>
        <v>3.9989402776574998E-5</v>
      </c>
      <c r="X145" s="10">
        <f>3/24000000*OO[[#This Row],[80 (28JUN1985 21:00:00)-Water Temperature (C)]]*OO[[#This Row],[22]]</f>
        <v>4.23165705348E-5</v>
      </c>
      <c r="Y145" s="10">
        <f>3/24000000*OO[[#This Row],[81 (29JUN1985 00:00:00)-Water Temperature (C)]]*OO[[#This Row],[23]]</f>
        <v>4.3021776159999993E-5</v>
      </c>
      <c r="Z145" s="10">
        <f>3/24000000*OO[[#This Row],[82 (29JUN1985 03:00:00)-Water Temperature (C)]]*OO[[#This Row],[24]]</f>
        <v>4.1221083222000001E-5</v>
      </c>
      <c r="AA145" s="10">
        <f>3/24000000*OO[[#This Row],[83 (29JUN1985 06:00:00)-Water Temperature (C)]]*OO[[#This Row],[25]]</f>
        <v>3.7663624983099997E-5</v>
      </c>
      <c r="AB145" s="10">
        <f>3/24000000*OO[[#This Row],[84 (29JUN1985 09:00:00)-Water Temperature (C)]]*OO[[#This Row],[26]]</f>
        <v>3.4454710155825E-5</v>
      </c>
      <c r="AC145" s="10">
        <f>3/24000000*OO[[#This Row],[85 (29JUN1985 12:00:00)-Water Temperature (C)]]*OO[[#This Row],[27]]</f>
        <v>3.2103458970274995E-5</v>
      </c>
      <c r="AD145" s="10">
        <f>3/24000000*OO[[#This Row],[86 (29JUN1985 15:00:00)-Water Temperature (C)]]*OO[[#This Row],[28]]</f>
        <v>3.0027541090500001E-5</v>
      </c>
      <c r="AE145" s="10">
        <f>3/24000000*OO[[#This Row],[88 (29JUN1985 21:00:00)-Water Temperature (C)]]*OO[[#This Row],[30]]</f>
        <v>2.4532929019274997E-5</v>
      </c>
      <c r="AF145" s="10">
        <f>3/24000000*OO[[#This Row],[88 (29JUN1985 21:00:00)-Water Temperature (C)]]*OO[[#This Row],[30]]</f>
        <v>2.4532929019274997E-5</v>
      </c>
      <c r="AG145" s="10">
        <f>3/24000000*OO[[#This Row],[89 (30JUN1985 00:00:00)-Water Temperature (C)]]*OO[[#This Row],[31]]</f>
        <v>2.0776631036133753E-5</v>
      </c>
      <c r="AH145" s="10">
        <f>3/24000000*OO[[#This Row],[90 (30JUN1985 03:00:00)-Water Temperature (C)]]*OO[[#This Row],[32]]</f>
        <v>1.7081674812139999E-5</v>
      </c>
      <c r="AI145" s="10">
        <f>3/24000000*OO[[#This Row],[91 (30JUN1985 06:00:00)-Water Temperature (C)]]*OO[[#This Row],[33]]</f>
        <v>1.3902224738205E-5</v>
      </c>
      <c r="AJ145" s="10">
        <f>3/24000000*OO[[#This Row],[92 (30JUN1985 09:00:00)-Water Temperature (C)]]*OO[[#This Row],[34]]</f>
        <v>1.167763579975125E-5</v>
      </c>
      <c r="AK145" s="10">
        <f>3/24000000*OO[[#This Row],[93 (30JUN1985 12:00:00)-Water Temperature (C)]]*OO[[#This Row],[35]]</f>
        <v>1.0171772105399999E-5</v>
      </c>
      <c r="AL145" s="10">
        <f>3/24000000*OO[[#This Row],[94 (30JUN1985 15:00:00)-Water Temperature (C)]]*OO[[#This Row],[36]]</f>
        <v>9.1290030707924998E-6</v>
      </c>
      <c r="AM145" s="10">
        <f>3/24000000*OO[[#This Row],[95 (30JUN1985 18:00:00)-Water Temperature (C)]]*OO[[#This Row],[37]]</f>
        <v>8.2570836845812499E-6</v>
      </c>
      <c r="AN145" s="10">
        <f>3/24000000*OO[[#This Row],[96 (30JUN1985 21:00:00)-Water Temperature (C)]]*OO[[#This Row],[38]]</f>
        <v>7.1552219463624991E-6</v>
      </c>
      <c r="AO145" s="10">
        <f>3/24000000*OO[[#This Row],[97 (01JUL1985 00:00:00)-Water Temperature (C)]]*OO[[#This Row],[39]]</f>
        <v>5.7928189645937494E-6</v>
      </c>
      <c r="AP145" s="10">
        <f>3/24000000*OO[[#This Row],[98 (01JUL1985 03:00:00)-Water Temperature (C)]]*OO[[#This Row],[40]]</f>
        <v>4.3695127144749996E-6</v>
      </c>
      <c r="AQ145" s="10">
        <f>3/24000000*OO[[#This Row],[99 (01JUL1985 06:00:00)-Water Temperature (C)]]*OO[[#This Row],[41]]</f>
        <v>3.1617706180312495E-6</v>
      </c>
      <c r="AR145" s="10">
        <f>3/24000000*OO[[#This Row],[100 (01JUL1985 09:00:00)-Water Temperature (C)]]*OO[[#This Row],[42]]</f>
        <v>2.3820568627887499E-6</v>
      </c>
      <c r="AS145" s="10">
        <f>3/24000000*OO[[#This Row],[101 (01JUL1985 12:00:00)-Water Temperature (C)]]*OO[[#This Row],[43]]</f>
        <v>1.8776696647691249E-6</v>
      </c>
      <c r="AT145" s="10">
        <f>3/24000000*OO[[#This Row],[102 (01JUL1985 15:00:00)-Water Temperature (C)]]*OO[[#This Row],[44]]</f>
        <v>1.5870717694319999E-6</v>
      </c>
      <c r="AU145" s="10">
        <f>3/24000000*OO[[#This Row],[103 (01JUL1985 18:00:00)-Water Temperature (C)]]*OO[[#This Row],[45]]</f>
        <v>1.4020411065937499E-6</v>
      </c>
      <c r="AV145" s="10">
        <f>3/24000000*OO[[#This Row],[104 (01JUL1985 21:00:00)-Water Temperature (C)]]*OO[[#This Row],[46]]</f>
        <v>1.2600341294722499E-6</v>
      </c>
      <c r="AW145" s="10">
        <f>3/24000000*OO[[#This Row],[105 (02JUL1985 00:00:00)-Water Temperature (C)]]*OO[[#This Row],[47]]</f>
        <v>1.1284237998795E-6</v>
      </c>
      <c r="AX145" s="10">
        <f>3/24000000*OO[[#This Row],[106 (02JUL1985 03:00:00)-Water Temperature (C)]]*OO[[#This Row],[48]]</f>
        <v>9.9804065624599987E-7</v>
      </c>
      <c r="AY145" s="10">
        <f>3/24000000*OO[[#This Row],[107 (02JUL1985 06:00:00)-Water Temperature (C)]]*OO[[#This Row],[49]]</f>
        <v>8.8782652793400002E-7</v>
      </c>
      <c r="AZ145" s="10">
        <f>3/24000000*OO[[#This Row],[108 (02JUL1985 09:00:00)-Water Temperature (C)]]*OO[[#This Row],[50]]</f>
        <v>8.3976644827762504E-7</v>
      </c>
      <c r="BA145" s="10">
        <f>3/24000000*OO[[#This Row],[109 (02JUL1985 12:00:00)-Water Temperature (C)]]*OO[[#This Row],[51]]</f>
        <v>8.1176762394824997E-7</v>
      </c>
      <c r="BB145" s="10">
        <f>3/24000000*OO[[#This Row],[110 (02JUL1985 15:00:00)-Water Temperature (C)]]*OO[[#This Row],[52]]</f>
        <v>7.9619713714899986E-7</v>
      </c>
      <c r="BC145" s="10">
        <f>3/24000000*OO[[#This Row],[111 (02JUL1985 18:00:00)-Water Temperature (C)]]*OO[[#This Row],[53]]</f>
        <v>7.8805852717312478E-7</v>
      </c>
      <c r="BD145" s="10">
        <f>3/24000000*OO[[#This Row],[112 (02JUL1985 21:00:00)-Water Temperature (C)]]*OO[[#This Row],[54]]</f>
        <v>7.7366153931687506E-7</v>
      </c>
      <c r="BE145" s="10">
        <f>3/24000000*OO[[#This Row],[113 (03JUL1985 00:00:00)-Water Temperature (C)]]*OO[[#This Row],[55]]</f>
        <v>7.4832324423299995E-7</v>
      </c>
      <c r="BF145" s="10">
        <f>3/24000000*OO[[#This Row],[114 (03JUL1985 03:00:00)-Water Temperature (C)]]*OO[[#This Row],[56]]</f>
        <v>7.132349322179999E-7</v>
      </c>
      <c r="BG145" s="10">
        <f>3/24000000*OO[[#This Row],[115 (03JUL1985 06:00:00)-Water Temperature (C)]]*OO[[#This Row],[57]]</f>
        <v>6.7082929195999999E-7</v>
      </c>
      <c r="BH145" s="10">
        <f>3/24000000*OO[[#This Row],[116 (03JUL1985 09:00:00)-Water Temperature (C)]]*OO[[#This Row],[58]]</f>
        <v>6.528941975205E-7</v>
      </c>
      <c r="BI145" s="10">
        <f>3/24000000*OO[[#This Row],[117 (03JUL1985 12:00:00)-Water Temperature (C)]]*OO[[#This Row],[59]]</f>
        <v>6.4734678378700014E-7</v>
      </c>
      <c r="BJ145" s="10">
        <f>3/24000000*OO[[#This Row],[118 (03JUL1985 15:00:00)-Water Temperature (C)]]*OO[[#This Row],[60]]</f>
        <v>6.4684816885874998E-7</v>
      </c>
      <c r="BK145" s="10">
        <f>3/24000000*OO[[#This Row],[119 (03JUL1985 18:00:00)-Water Temperature (C)]]*OO[[#This Row],[61]]</f>
        <v>6.5086303064299999E-7</v>
      </c>
      <c r="BL145" s="10">
        <f>3/24000000*OO[[#This Row],[120 (03JUL1985 21:00:00)-Water Temperature (C)]]*OO[[#This Row],[62]]</f>
        <v>6.3908414906624999E-7</v>
      </c>
      <c r="BM145" s="10">
        <f>3/24000000*OO[[#This Row],[121 (04JUL1985 00:00:00)-Water Temperature (C)]]*OO[[#This Row],[63]]</f>
        <v>6.1434891099299987E-7</v>
      </c>
      <c r="BN145" s="10">
        <f>3/24000000*OO[[#This Row],[122 (04JUL1985 03:00:00)-Water Temperature (C)]]*OO[[#This Row],[64]]</f>
        <v>5.7792219932574998E-7</v>
      </c>
      <c r="BO145" s="10">
        <f>3/24000000*OO[[#This Row],[123 (04JUL1985 06:00:00)-Water Temperature (C)]]*OO[[#This Row],[65]]</f>
        <v>5.3510755292637499E-7</v>
      </c>
      <c r="BP145" s="10">
        <f>3/24000000*OO[[#This Row],[124 (04JUL1985 09:00:00)-Water Temperature (C)]]*OO[[#This Row],[66]]</f>
        <v>5.0365257470150004E-7</v>
      </c>
      <c r="BQ145" s="10">
        <f>3/24000000*OO[[#This Row],[125 (04JUL1985 12:00:00)-Water Temperature (C)]]*OO[[#This Row],[67]]</f>
        <v>4.7345821059749998E-7</v>
      </c>
      <c r="BR145" s="10">
        <f>3/24000000*OO[[#This Row],[126 (04JUL1985 15:00:00)-Water Temperature (C)]]*OO[[#This Row],[68]]</f>
        <v>4.5596253684999995E-7</v>
      </c>
      <c r="BS145" s="10">
        <f>3/24000000*OO[[#This Row],[127 (04JUL1985 18:00:00)-Water Temperature (C)]]*OO[[#This Row],[69]]</f>
        <v>4.3710770079712497E-7</v>
      </c>
      <c r="BT145" s="10">
        <f>3/24000000*OO[[#This Row],[128 (04JUL1985 21:00:00)-Water Temperature (C)]]*OO[[#This Row],[70]]</f>
        <v>4.179195731814999E-7</v>
      </c>
      <c r="BU145" s="10">
        <f>3/24000000*OO[[#This Row],[129 (05JUL1985 00:00:00)-Water Temperature (C)]]*OO[[#This Row],[71]]</f>
        <v>3.9787667709075003E-7</v>
      </c>
      <c r="BV145" s="10">
        <f>3/24000000*OO[[#This Row],[130 (05JUL1985 03:00:00)-Water Temperature (C)]]*OO[[#This Row],[72]]</f>
        <v>3.7606674690049995E-7</v>
      </c>
      <c r="BW145" s="10">
        <f>3/24000000*OO[[#This Row],[131 (05JUL1985 06:00:00)-Water Temperature (C)]]*OO[[#This Row],[73]]</f>
        <v>3.5224628890200001E-7</v>
      </c>
      <c r="BX145" s="10">
        <f>3/24000000*OO[[#This Row],[132 (05JUL1985 09:00:00)-Water Temperature (C)]]*OO[[#This Row],[74]]</f>
        <v>3.3881685374062494E-7</v>
      </c>
      <c r="BY145" s="10">
        <f>3/24000000*OO[[#This Row],[133 (05JUL1985 12:00:00)-Water Temperature (C)]]*OO[[#This Row],[75]]</f>
        <v>3.2133433308799997E-7</v>
      </c>
      <c r="BZ145" s="10">
        <f>3/24000000*OO[[#This Row],[134 (05JUL1985 15:00:00)-Water Temperature (C)]]*OO[[#This Row],[76]]</f>
        <v>3.0990955181249996E-7</v>
      </c>
      <c r="CA145" s="10">
        <f>3/24000000*OO[[#This Row],[135 (05JUL1985 18:00:00)-Water Temperature (C)]]*OO[[#This Row],[77]]</f>
        <v>2.9923954673599992E-7</v>
      </c>
      <c r="CB145" s="10">
        <f>3/24000000*OO[[#This Row],[136 (05JUL1985 21:00:00)-Water Temperature (C)]]*OO[[#This Row],[78]]</f>
        <v>2.8692894318237505E-7</v>
      </c>
      <c r="CC145" s="10">
        <f>3/24000000*OO[[#This Row],[137 (06JUL1985 00:00:00)-Water Temperature (C)]]*OO[[#This Row],[79]]</f>
        <v>2.7172618810837501E-7</v>
      </c>
      <c r="CD145" s="10">
        <f>3/24000000*OO[[#This Row],[138 (06JUL1985 03:00:00)-Water Temperature (C)]]*OO[[#This Row],[80]]</f>
        <v>2.5466248590012502E-7</v>
      </c>
      <c r="CE145" s="10">
        <f>3/24000000*OO[[#This Row],[139 (06JUL1985 06:00:00)-Water Temperature (C)]]*OO[[#This Row],[81]]</f>
        <v>2.4034302600750001E-7</v>
      </c>
      <c r="CF145" s="10">
        <f>3/24000000*OO[[#This Row],[140 (06JUL1985 09:00:00)-Water Temperature (C)]]*OO[[#This Row],[82]]</f>
        <v>2.3909751346887498E-7</v>
      </c>
      <c r="CG145" s="10">
        <f>3/24000000*OO[[#This Row],[141 (06JUL1985 12:00:00)-Water Temperature (C)]]*OO[[#This Row],[83]]</f>
        <v>2.3858487827099996E-7</v>
      </c>
      <c r="CH145" s="10">
        <f>3/24000000*OO[[#This Row],[142 (06JUL1985 15:00:00)-Water Temperature (C)]]*OO[[#This Row],[84]]</f>
        <v>2.4170988378787496E-7</v>
      </c>
      <c r="CI145" s="10">
        <f>3/24000000*OO[[#This Row],[143 (06JUL1985 18:00:00)-Water Temperature (C)]]*OO[[#This Row],[85]]</f>
        <v>2.4813680047199999E-7</v>
      </c>
      <c r="CJ145" s="10">
        <f>3/24000000*OO[[#This Row],[144 (06JUL1985 21:00:00)-Water Temperature (C)]]*OO[[#This Row],[86]]</f>
        <v>2.4983456587749998E-7</v>
      </c>
      <c r="CK145" s="10">
        <f>3/24000000*OO[[#This Row],[145 (07JUL1985 00:00:00)-Water Temperature (C)]]*OO[[#This Row],[87]]</f>
        <v>2.4468537826312498E-7</v>
      </c>
      <c r="CL145" s="10">
        <f>3/24000000*OO[[#This Row],[146 (07JUL1985 03:00:00)-Water Temperature (C)]]*OO[[#This Row],[88]]</f>
        <v>2.3540176498475005E-7</v>
      </c>
      <c r="CM145" s="10">
        <f>3/24000000*OO[[#This Row],[147 (07JUL1985 06:00:00)-Water Temperature (C)]]*OO[[#This Row],[89]]</f>
        <v>2.2512349364312497E-7</v>
      </c>
      <c r="CN145" s="10">
        <f>3/24000000*OO[[#This Row],[148 (07JUL1985 09:00:00)-Water Temperature (C)]]*OO[[#This Row],[90]]</f>
        <v>2.2385927456975E-7</v>
      </c>
      <c r="CO145" s="10">
        <f>3/24000000*OO[[#This Row],[149 (07JUL1985 12:00:00)-Water Temperature (C)]]*OO[[#This Row],[91]]</f>
        <v>2.2459990693725002E-7</v>
      </c>
      <c r="CP145" s="10">
        <f>3/24000000*OO[[#This Row],[150 (07JUL1985 15:00:00)-Water Temperature (C)]]*OO[[#This Row],[92]]</f>
        <v>2.2602923444444996E-7</v>
      </c>
      <c r="CQ145" s="10">
        <f>3/24000000*OO[[#This Row],[151 (07JUL1985 18:00:00)-Water Temperature (C)]]*OO[[#This Row],[93]]</f>
        <v>2.2922365008185003E-7</v>
      </c>
      <c r="CR145" s="10">
        <f>3/24000000*OO[[#This Row],[152 (07JUL1985 21:00:00)-Water Temperature (C)]]*OO[[#This Row],[94]]</f>
        <v>2.255390713807E-7</v>
      </c>
      <c r="CS145" s="10">
        <f>3/24000000*OO[[#This Row],[153 (08JUL1985 00:00:00)-Water Temperature (C)]]*OO[[#This Row],[95]]</f>
        <v>2.1490274439899998E-7</v>
      </c>
      <c r="CT145" s="10">
        <f>3/24000000*OO[[#This Row],[154 (08JUL1985 03:00:00)-Water Temperature (C)]]*OO[[#This Row],[96]]</f>
        <v>1.9878811396094996E-7</v>
      </c>
      <c r="CU145" s="10">
        <f>3/24000000*OO[[#This Row],[155 (08JUL1985 06:00:00)-Water Temperature (C)]]*OO[[#This Row],[97]]</f>
        <v>1.8166533387892498E-7</v>
      </c>
      <c r="CV145" s="10">
        <f>3/24000000*OO[[#This Row],[156 (08JUL1985 09:00:00)-Water Temperature (C)]]*OO[[#This Row],[98]]</f>
        <v>1.6729972051485001E-7</v>
      </c>
      <c r="CW145" s="10">
        <f>3/24000000*OO[[#This Row],[157 (08JUL1985 12:00:00)-Water Temperature (C)]]*OO[[#This Row],[99]]</f>
        <v>1.5921074645868749E-7</v>
      </c>
    </row>
    <row r="146" spans="1:101" x14ac:dyDescent="0.35">
      <c r="A146" t="s">
        <v>151</v>
      </c>
      <c r="B146">
        <v>891.16819999999996</v>
      </c>
      <c r="C146" s="10">
        <f>3/24*OO[[#This Row],[59 (26JUN1985 06:00:00)-Water Temperature (C)]]*OO[[#This Row],[1]]/SUM(OO[1])</f>
        <v>0</v>
      </c>
      <c r="D146" s="10">
        <f>3/24*OO[[#This Row],[60 (26JUN1985 09:00:00)-Water Temperature (C)]]*OO[[#This Row],[2]]/SUM(OO[2])</f>
        <v>0</v>
      </c>
      <c r="E146" s="10">
        <f>3/24*OO[[#This Row],[61 (26JUN1985 12:00:00)-Water Temperature (C)]]*OO[[#This Row],[3]]/SUM(OO[3])</f>
        <v>0</v>
      </c>
      <c r="F146" s="10">
        <f>3/24*OO[[#This Row],[62 (26JUN1985 15:00:00)-Water Temperature (C)]]*OO[[#This Row],[4]]/SUM(OO[4])</f>
        <v>1.4903878721556441E-42</v>
      </c>
      <c r="G146" s="10">
        <f>3/24*OO[[#This Row],[63 (26JUN1985 18:00:00)-Water Temperature (C)]]*OO[[#This Row],[5]]/SUM(OO[5])</f>
        <v>4.3821115593957141E-31</v>
      </c>
      <c r="H146" s="10">
        <f>3/24*OO[[#This Row],[64 (26JUN1985 21:00:00)-Water Temperature (C)]]*OO[[#This Row],[6]]/SUM(OO[6])</f>
        <v>2.1016072088318747E-20</v>
      </c>
      <c r="I146" s="10">
        <f>3/24*OO[[#This Row],[65 (27JUN1985 00:00:00)-Water Temperature (C)]]*OO[[#This Row],[7]]/SUM(OO[7])</f>
        <v>3.3114820229306644E-10</v>
      </c>
      <c r="J146" s="10">
        <f>3/24*OO[[#This Row],[66 (27JUN1985 03:00:00)-Water Temperature (C)]]*OO[[#This Row],[8]]/SUM(OO[8])</f>
        <v>2.8953505431458219E-6</v>
      </c>
      <c r="K146" s="10">
        <f>3/24*OO[[#This Row],[67 (27JUN1985 06:00:00)-Water Temperature (C)]]*OO[[#This Row],[9]]/SUM(OO[9])</f>
        <v>4.2507783009835946E-4</v>
      </c>
      <c r="L146" s="10">
        <f>3/24*OO[[#This Row],[68 (27JUN1985 09:00:00)-Water Temperature (C)]]*OO[[#This Row],[10]]/SUM(OO[10])</f>
        <v>7.789311948789554E-3</v>
      </c>
      <c r="M146" s="10">
        <f>3/24*OO[[#This Row],[69 (27JUN1985 12:00:00)-Water Temperature (C)]]*OO[[#This Row],[11]]/SUM(OO[11])</f>
        <v>3.6761750349226401E-2</v>
      </c>
      <c r="N146" s="10">
        <f>3/24*OO[[#This Row],[70 (27JUN1985 15:00:00)-Water Temperature (C)]]*OO[[#This Row],[12]]/SUM(OO[12])</f>
        <v>6.3567583884795317E-2</v>
      </c>
      <c r="O146" s="10">
        <f>3/24*OO[[#This Row],[71 (27JUN1985 18:00:00)-Water Temperature (C)]]*OO[[#This Row],[13]]/SUM(OO[13])</f>
        <v>5.2077329792554097E-2</v>
      </c>
      <c r="P146" s="10">
        <f>3/24*OO[[#This Row],[72 (27JUN1985 21:00:00)-Water Temperature (C)]]*OO[[#This Row],[14]]/SUM(OO[14])</f>
        <v>2.4111073128170846E-2</v>
      </c>
      <c r="Q146" s="10">
        <f>3/24*OO[[#This Row],[73 (28JUN1985 00:00:00)-Water Temperature (C)]]*OO[[#This Row],[15]]/SUM(OO[15])</f>
        <v>7.254181184795986E-3</v>
      </c>
      <c r="R146" s="10">
        <f>3/24*OO[[#This Row],[74 (28JUN1985 03:00:00)-Water Temperature (C)]]*OO[[#This Row],[16]]/SUM(OO[16])</f>
        <v>1.617991622601795E-3</v>
      </c>
      <c r="S146" s="10">
        <f>3/24*OO[[#This Row],[75 (28JUN1985 06:00:00)-Water Temperature (C)]]*OO[[#This Row],[17]]/SUM(OO[17])</f>
        <v>3.2272546924298127E-4</v>
      </c>
      <c r="T146" s="10">
        <f>3/24*OO[[#This Row],[76 (28JUN1985 09:00:00)-Water Temperature (C)]]*OO[[#This Row],[18]]/SUM(OO[18])</f>
        <v>8.681614920806595E-5</v>
      </c>
      <c r="U146" s="10">
        <f>3/24*OO[[#This Row],[77 (28JUN1985 12:00:00)-Water Temperature (C)]]*OO[[#This Row],[19]]/SUM(OO[19])</f>
        <v>4.6335489595822843E-5</v>
      </c>
      <c r="V146" s="10">
        <f>3/24000000*OO[[#This Row],[78 (28JUN1985 15:00:00)-Water Temperature (C)]]*OO[[#This Row],[20]]</f>
        <v>3.9711533727187493E-5</v>
      </c>
      <c r="W146" s="10">
        <f>3/24000000*OO[[#This Row],[79 (28JUN1985 18:00:00)-Water Temperature (C)]]*OO[[#This Row],[21]]</f>
        <v>4.0790837879774996E-5</v>
      </c>
      <c r="X146" s="10">
        <f>3/24000000*OO[[#This Row],[80 (28JUN1985 21:00:00)-Water Temperature (C)]]*OO[[#This Row],[22]]</f>
        <v>4.3079040810999998E-5</v>
      </c>
      <c r="Y146" s="10">
        <f>3/24000000*OO[[#This Row],[81 (29JUN1985 00:00:00)-Water Temperature (C)]]*OO[[#This Row],[23]]</f>
        <v>4.406400365702499E-5</v>
      </c>
      <c r="Z146" s="10">
        <f>3/24000000*OO[[#This Row],[82 (29JUN1985 03:00:00)-Water Temperature (C)]]*OO[[#This Row],[24]]</f>
        <v>4.2554462168399999E-5</v>
      </c>
      <c r="AA146" s="10">
        <f>3/24000000*OO[[#This Row],[83 (29JUN1985 06:00:00)-Water Temperature (C)]]*OO[[#This Row],[25]]</f>
        <v>3.9143462348599992E-5</v>
      </c>
      <c r="AB146" s="10">
        <f>3/24000000*OO[[#This Row],[84 (29JUN1985 09:00:00)-Water Temperature (C)]]*OO[[#This Row],[26]]</f>
        <v>3.5960081532049993E-5</v>
      </c>
      <c r="AC146" s="10">
        <f>3/24000000*OO[[#This Row],[85 (29JUN1985 12:00:00)-Water Temperature (C)]]*OO[[#This Row],[27]]</f>
        <v>3.3506626054037503E-5</v>
      </c>
      <c r="AD146" s="10">
        <f>3/24000000*OO[[#This Row],[86 (29JUN1985 15:00:00)-Water Temperature (C)]]*OO[[#This Row],[28]]</f>
        <v>3.1299405912624998E-5</v>
      </c>
      <c r="AE146" s="10">
        <f>3/24000000*OO[[#This Row],[88 (29JUN1985 21:00:00)-Water Temperature (C)]]*OO[[#This Row],[30]]</f>
        <v>2.5714492689299997E-5</v>
      </c>
      <c r="AF146" s="10">
        <f>3/24000000*OO[[#This Row],[88 (29JUN1985 21:00:00)-Water Temperature (C)]]*OO[[#This Row],[30]]</f>
        <v>2.5714492689299997E-5</v>
      </c>
      <c r="AG146" s="10">
        <f>3/24000000*OO[[#This Row],[89 (30JUN1985 00:00:00)-Water Temperature (C)]]*OO[[#This Row],[31]]</f>
        <v>2.1873946958624998E-5</v>
      </c>
      <c r="AH146" s="10">
        <f>3/24000000*OO[[#This Row],[90 (30JUN1985 03:00:00)-Water Temperature (C)]]*OO[[#This Row],[32]]</f>
        <v>1.8054591394454997E-5</v>
      </c>
      <c r="AI146" s="10">
        <f>3/24000000*OO[[#This Row],[91 (30JUN1985 06:00:00)-Water Temperature (C)]]*OO[[#This Row],[33]]</f>
        <v>1.472167556639E-5</v>
      </c>
      <c r="AJ146" s="10">
        <f>3/24000000*OO[[#This Row],[92 (30JUN1985 09:00:00)-Water Temperature (C)]]*OO[[#This Row],[34]]</f>
        <v>1.2368237665466249E-5</v>
      </c>
      <c r="AK146" s="10">
        <f>3/24000000*OO[[#This Row],[93 (30JUN1985 12:00:00)-Water Temperature (C)]]*OO[[#This Row],[35]]</f>
        <v>1.0756678626500001E-5</v>
      </c>
      <c r="AL146" s="10">
        <f>3/24000000*OO[[#This Row],[94 (30JUN1985 15:00:00)-Water Temperature (C)]]*OO[[#This Row],[36]]</f>
        <v>9.6318622730649987E-6</v>
      </c>
      <c r="AM146" s="10">
        <f>3/24000000*OO[[#This Row],[95 (30JUN1985 18:00:00)-Water Temperature (C)]]*OO[[#This Row],[37]]</f>
        <v>8.7037636782899997E-6</v>
      </c>
      <c r="AN146" s="10">
        <f>3/24000000*OO[[#This Row],[96 (30JUN1985 21:00:00)-Water Temperature (C)]]*OO[[#This Row],[38]]</f>
        <v>7.565870462307498E-6</v>
      </c>
      <c r="AO146" s="10">
        <f>3/24000000*OO[[#This Row],[97 (01JUL1985 00:00:00)-Water Temperature (C)]]*OO[[#This Row],[39]]</f>
        <v>6.1743929646099993E-6</v>
      </c>
      <c r="AP146" s="10">
        <f>3/24000000*OO[[#This Row],[98 (01JUL1985 03:00:00)-Water Temperature (C)]]*OO[[#This Row],[40]]</f>
        <v>4.6986223350912488E-6</v>
      </c>
      <c r="AQ146" s="10">
        <f>3/24000000*OO[[#This Row],[99 (01JUL1985 06:00:00)-Water Temperature (C)]]*OO[[#This Row],[41]]</f>
        <v>3.4181254890662502E-6</v>
      </c>
      <c r="AR146" s="10">
        <f>3/24000000*OO[[#This Row],[100 (01JUL1985 09:00:00)-Water Temperature (C)]]*OO[[#This Row],[42]]</f>
        <v>2.5740862549349994E-6</v>
      </c>
      <c r="AS146" s="10">
        <f>3/24000000*OO[[#This Row],[101 (01JUL1985 12:00:00)-Water Temperature (C)]]*OO[[#This Row],[43]]</f>
        <v>2.0119230941125002E-6</v>
      </c>
      <c r="AT146" s="10">
        <f>3/24000000*OO[[#This Row],[102 (01JUL1985 15:00:00)-Water Temperature (C)]]*OO[[#This Row],[44]]</f>
        <v>1.6839216694154998E-6</v>
      </c>
      <c r="AU146" s="10">
        <f>3/24000000*OO[[#This Row],[103 (01JUL1985 18:00:00)-Water Temperature (C)]]*OO[[#This Row],[45]]</f>
        <v>1.4766645158768749E-6</v>
      </c>
      <c r="AV146" s="10">
        <f>3/24000000*OO[[#This Row],[104 (01JUL1985 21:00:00)-Water Temperature (C)]]*OO[[#This Row],[46]]</f>
        <v>1.3223093089665001E-6</v>
      </c>
      <c r="AW146" s="10">
        <f>3/24000000*OO[[#This Row],[105 (02JUL1985 00:00:00)-Water Temperature (C)]]*OO[[#This Row],[47]]</f>
        <v>1.1839237025000002E-6</v>
      </c>
      <c r="AX146" s="10">
        <f>3/24000000*OO[[#This Row],[106 (02JUL1985 03:00:00)-Water Temperature (C)]]*OO[[#This Row],[48]]</f>
        <v>1.048927302490125E-6</v>
      </c>
      <c r="AY146" s="10">
        <f>3/24000000*OO[[#This Row],[107 (02JUL1985 06:00:00)-Water Temperature (C)]]*OO[[#This Row],[49]]</f>
        <v>9.3325451065337493E-7</v>
      </c>
      <c r="AZ146" s="10">
        <f>3/24000000*OO[[#This Row],[108 (02JUL1985 09:00:00)-Water Temperature (C)]]*OO[[#This Row],[50]]</f>
        <v>8.8198358842687502E-7</v>
      </c>
      <c r="BA146" s="10">
        <f>3/24000000*OO[[#This Row],[109 (02JUL1985 12:00:00)-Water Temperature (C)]]*OO[[#This Row],[51]]</f>
        <v>8.4985180212912496E-7</v>
      </c>
      <c r="BB146" s="10">
        <f>3/24000000*OO[[#This Row],[110 (02JUL1985 15:00:00)-Water Temperature (C)]]*OO[[#This Row],[52]]</f>
        <v>8.3197425053699995E-7</v>
      </c>
      <c r="BC146" s="10">
        <f>3/24000000*OO[[#This Row],[111 (02JUL1985 18:00:00)-Water Temperature (C)]]*OO[[#This Row],[53]]</f>
        <v>8.2178373404924997E-7</v>
      </c>
      <c r="BD146" s="10">
        <f>3/24000000*OO[[#This Row],[112 (02JUL1985 21:00:00)-Water Temperature (C)]]*OO[[#This Row],[54]]</f>
        <v>8.0440429654550001E-7</v>
      </c>
      <c r="BE146" s="10">
        <f>3/24000000*OO[[#This Row],[113 (03JUL1985 00:00:00)-Water Temperature (C)]]*OO[[#This Row],[55]]</f>
        <v>7.7729768275737495E-7</v>
      </c>
      <c r="BF146" s="10">
        <f>3/24000000*OO[[#This Row],[114 (03JUL1985 03:00:00)-Water Temperature (C)]]*OO[[#This Row],[56]]</f>
        <v>7.4265255986599999E-7</v>
      </c>
      <c r="BG146" s="10">
        <f>3/24000000*OO[[#This Row],[115 (03JUL1985 06:00:00)-Water Temperature (C)]]*OO[[#This Row],[57]]</f>
        <v>7.000397635335E-7</v>
      </c>
      <c r="BH146" s="10">
        <f>3/24000000*OO[[#This Row],[116 (03JUL1985 09:00:00)-Water Temperature (C)]]*OO[[#This Row],[58]]</f>
        <v>6.8272380092725002E-7</v>
      </c>
      <c r="BI146" s="10">
        <f>3/24000000*OO[[#This Row],[117 (03JUL1985 12:00:00)-Water Temperature (C)]]*OO[[#This Row],[59]]</f>
        <v>6.7655883515699986E-7</v>
      </c>
      <c r="BJ146" s="10">
        <f>3/24000000*OO[[#This Row],[118 (03JUL1985 15:00:00)-Water Temperature (C)]]*OO[[#This Row],[60]]</f>
        <v>6.7467304946174989E-7</v>
      </c>
      <c r="BK146" s="10">
        <f>3/24000000*OO[[#This Row],[119 (03JUL1985 18:00:00)-Water Temperature (C)]]*OO[[#This Row],[61]]</f>
        <v>6.7773314598000002E-7</v>
      </c>
      <c r="BL146" s="10">
        <f>3/24000000*OO[[#This Row],[120 (03JUL1985 21:00:00)-Water Temperature (C)]]*OO[[#This Row],[62]]</f>
        <v>6.6442595515649989E-7</v>
      </c>
      <c r="BM146" s="10">
        <f>3/24000000*OO[[#This Row],[121 (04JUL1985 00:00:00)-Water Temperature (C)]]*OO[[#This Row],[63]]</f>
        <v>6.392233402717499E-7</v>
      </c>
      <c r="BN146" s="10">
        <f>3/24000000*OO[[#This Row],[122 (04JUL1985 03:00:00)-Water Temperature (C)]]*OO[[#This Row],[64]]</f>
        <v>6.0320222012799992E-7</v>
      </c>
      <c r="BO146" s="10">
        <f>3/24000000*OO[[#This Row],[123 (04JUL1985 06:00:00)-Water Temperature (C)]]*OO[[#This Row],[65]]</f>
        <v>5.5989771136824999E-7</v>
      </c>
      <c r="BP146" s="10">
        <f>3/24000000*OO[[#This Row],[124 (04JUL1985 09:00:00)-Water Temperature (C)]]*OO[[#This Row],[66]]</f>
        <v>5.2768372472049997E-7</v>
      </c>
      <c r="BQ146" s="10">
        <f>3/24000000*OO[[#This Row],[125 (04JUL1985 12:00:00)-Water Temperature (C)]]*OO[[#This Row],[67]]</f>
        <v>4.9546867335075002E-7</v>
      </c>
      <c r="BR146" s="10">
        <f>3/24000000*OO[[#This Row],[126 (04JUL1985 15:00:00)-Water Temperature (C)]]*OO[[#This Row],[68]]</f>
        <v>4.7626340563199989E-7</v>
      </c>
      <c r="BS146" s="10">
        <f>3/24000000*OO[[#This Row],[127 (04JUL1985 18:00:00)-Water Temperature (C)]]*OO[[#This Row],[69]]</f>
        <v>4.5553371792299993E-7</v>
      </c>
      <c r="BT146" s="10">
        <f>3/24000000*OO[[#This Row],[128 (04JUL1985 21:00:00)-Water Temperature (C)]]*OO[[#This Row],[70]]</f>
        <v>4.3509552977699995E-7</v>
      </c>
      <c r="BU146" s="10">
        <f>3/24000000*OO[[#This Row],[129 (05JUL1985 00:00:00)-Water Temperature (C)]]*OO[[#This Row],[71]]</f>
        <v>4.1442871280399994E-7</v>
      </c>
      <c r="BV146" s="10">
        <f>3/24000000*OO[[#This Row],[130 (05JUL1985 03:00:00)-Water Temperature (C)]]*OO[[#This Row],[72]]</f>
        <v>3.9220283011000001E-7</v>
      </c>
      <c r="BW146" s="10">
        <f>3/24000000*OO[[#This Row],[131 (05JUL1985 06:00:00)-Water Temperature (C)]]*OO[[#This Row],[73]]</f>
        <v>3.6789689719849997E-7</v>
      </c>
      <c r="BX146" s="10">
        <f>3/24000000*OO[[#This Row],[132 (05JUL1985 09:00:00)-Water Temperature (C)]]*OO[[#This Row],[74]]</f>
        <v>3.5449736749349991E-7</v>
      </c>
      <c r="BY146" s="10">
        <f>3/24000000*OO[[#This Row],[133 (05JUL1985 12:00:00)-Water Temperature (C)]]*OO[[#This Row],[75]]</f>
        <v>3.35945526741E-7</v>
      </c>
      <c r="BZ146" s="10">
        <f>3/24000000*OO[[#This Row],[134 (05JUL1985 15:00:00)-Water Temperature (C)]]*OO[[#This Row],[76]]</f>
        <v>3.2380768512750001E-7</v>
      </c>
      <c r="CA146" s="10">
        <f>3/24000000*OO[[#This Row],[135 (05JUL1985 18:00:00)-Water Temperature (C)]]*OO[[#This Row],[77]]</f>
        <v>3.1242428793187497E-7</v>
      </c>
      <c r="CB146" s="10">
        <f>3/24000000*OO[[#This Row],[136 (05JUL1985 21:00:00)-Water Temperature (C)]]*OO[[#This Row],[78]]</f>
        <v>2.9900744467425E-7</v>
      </c>
      <c r="CC146" s="10">
        <f>3/24000000*OO[[#This Row],[137 (06JUL1985 00:00:00)-Water Temperature (C)]]*OO[[#This Row],[79]]</f>
        <v>2.8303616569300004E-7</v>
      </c>
      <c r="CD146" s="10">
        <f>3/24000000*OO[[#This Row],[138 (06JUL1985 03:00:00)-Water Temperature (C)]]*OO[[#This Row],[80]]</f>
        <v>2.6565315831999996E-7</v>
      </c>
      <c r="CE146" s="10">
        <f>3/24000000*OO[[#This Row],[139 (06JUL1985 06:00:00)-Water Temperature (C)]]*OO[[#This Row],[81]]</f>
        <v>2.5094841698E-7</v>
      </c>
      <c r="CF146" s="10">
        <f>3/24000000*OO[[#This Row],[140 (06JUL1985 09:00:00)-Water Temperature (C)]]*OO[[#This Row],[82]]</f>
        <v>2.4993035349974999E-7</v>
      </c>
      <c r="CG146" s="10">
        <f>3/24000000*OO[[#This Row],[141 (06JUL1985 12:00:00)-Water Temperature (C)]]*OO[[#This Row],[83]]</f>
        <v>2.4899306060237499E-7</v>
      </c>
      <c r="CH146" s="10">
        <f>3/24000000*OO[[#This Row],[142 (06JUL1985 15:00:00)-Water Temperature (C)]]*OO[[#This Row],[84]]</f>
        <v>2.5185369940000003E-7</v>
      </c>
      <c r="CI146" s="10">
        <f>3/24000000*OO[[#This Row],[143 (06JUL1985 18:00:00)-Water Temperature (C)]]*OO[[#This Row],[85]]</f>
        <v>2.581082887635E-7</v>
      </c>
      <c r="CJ146" s="10">
        <f>3/24000000*OO[[#This Row],[144 (06JUL1985 21:00:00)-Water Temperature (C)]]*OO[[#This Row],[86]]</f>
        <v>2.5915444673999998E-7</v>
      </c>
      <c r="CK146" s="10">
        <f>3/24000000*OO[[#This Row],[145 (07JUL1985 00:00:00)-Water Temperature (C)]]*OO[[#This Row],[87]]</f>
        <v>2.5382281969799998E-7</v>
      </c>
      <c r="CL146" s="10">
        <f>3/24000000*OO[[#This Row],[146 (07JUL1985 03:00:00)-Water Temperature (C)]]*OO[[#This Row],[88]]</f>
        <v>2.4494305310400001E-7</v>
      </c>
      <c r="CM146" s="10">
        <f>3/24000000*OO[[#This Row],[147 (07JUL1985 06:00:00)-Water Temperature (C)]]*OO[[#This Row],[89]]</f>
        <v>2.3461806395250002E-7</v>
      </c>
      <c r="CN146" s="10">
        <f>3/24000000*OO[[#This Row],[148 (07JUL1985 09:00:00)-Water Temperature (C)]]*OO[[#This Row],[90]]</f>
        <v>2.3367821391199999E-7</v>
      </c>
      <c r="CO146" s="10">
        <f>3/24000000*OO[[#This Row],[149 (07JUL1985 12:00:00)-Water Temperature (C)]]*OO[[#This Row],[91]]</f>
        <v>2.3430476750399999E-7</v>
      </c>
      <c r="CP146" s="10">
        <f>3/24000000*OO[[#This Row],[150 (07JUL1985 15:00:00)-Water Temperature (C)]]*OO[[#This Row],[92]]</f>
        <v>2.3543330035662498E-7</v>
      </c>
      <c r="CQ146" s="10">
        <f>3/24000000*OO[[#This Row],[151 (07JUL1985 18:00:00)-Water Temperature (C)]]*OO[[#This Row],[93]]</f>
        <v>2.3844570165660003E-7</v>
      </c>
      <c r="CR146" s="10">
        <f>3/24000000*OO[[#This Row],[152 (07JUL1985 21:00:00)-Water Temperature (C)]]*OO[[#This Row],[94]]</f>
        <v>2.3457738528149998E-7</v>
      </c>
      <c r="CS146" s="10">
        <f>3/24000000*OO[[#This Row],[153 (08JUL1985 00:00:00)-Water Temperature (C)]]*OO[[#This Row],[95]]</f>
        <v>2.2409281381499999E-7</v>
      </c>
      <c r="CT146" s="10">
        <f>3/24000000*OO[[#This Row],[154 (08JUL1985 03:00:00)-Water Temperature (C)]]*OO[[#This Row],[96]]</f>
        <v>2.080404177583125E-7</v>
      </c>
      <c r="CU146" s="10">
        <f>3/24000000*OO[[#This Row],[155 (08JUL1985 06:00:00)-Water Temperature (C)]]*OO[[#This Row],[97]]</f>
        <v>1.903985424927E-7</v>
      </c>
      <c r="CV146" s="10">
        <f>3/24000000*OO[[#This Row],[156 (08JUL1985 09:00:00)-Water Temperature (C)]]*OO[[#This Row],[98]]</f>
        <v>1.7536391162499999E-7</v>
      </c>
      <c r="CW146" s="10">
        <f>3/24000000*OO[[#This Row],[157 (08JUL1985 12:00:00)-Water Temperature (C)]]*OO[[#This Row],[99]]</f>
        <v>1.6680635730516251E-7</v>
      </c>
    </row>
    <row r="147" spans="1:101" x14ac:dyDescent="0.35">
      <c r="A147" t="s">
        <v>152</v>
      </c>
      <c r="B147">
        <v>904.03380000000004</v>
      </c>
      <c r="C147" s="10">
        <f>3/24*OO[[#This Row],[59 (26JUN1985 06:00:00)-Water Temperature (C)]]*OO[[#This Row],[1]]/SUM(OO[1])</f>
        <v>0</v>
      </c>
      <c r="D147" s="10">
        <f>3/24*OO[[#This Row],[60 (26JUN1985 09:00:00)-Water Temperature (C)]]*OO[[#This Row],[2]]/SUM(OO[2])</f>
        <v>0</v>
      </c>
      <c r="E147" s="10">
        <f>3/24*OO[[#This Row],[61 (26JUN1985 12:00:00)-Water Temperature (C)]]*OO[[#This Row],[3]]/SUM(OO[3])</f>
        <v>0</v>
      </c>
      <c r="F147" s="10">
        <f>3/24*OO[[#This Row],[62 (26JUN1985 15:00:00)-Water Temperature (C)]]*OO[[#This Row],[4]]/SUM(OO[4])</f>
        <v>2.3681612984683197E-43</v>
      </c>
      <c r="G147" s="10">
        <f>3/24*OO[[#This Row],[63 (26JUN1985 18:00:00)-Water Temperature (C)]]*OO[[#This Row],[5]]/SUM(OO[5])</f>
        <v>7.5340807819916252E-32</v>
      </c>
      <c r="H147" s="10">
        <f>3/24*OO[[#This Row],[64 (26JUN1985 21:00:00)-Water Temperature (C)]]*OO[[#This Row],[6]]/SUM(OO[6])</f>
        <v>3.8243008813772483E-21</v>
      </c>
      <c r="I147" s="10">
        <f>3/24*OO[[#This Row],[65 (27JUN1985 00:00:00)-Water Temperature (C)]]*OO[[#This Row],[7]]/SUM(OO[7])</f>
        <v>1.0664512867322715E-10</v>
      </c>
      <c r="J147" s="10">
        <f>3/24*OO[[#This Row],[66 (27JUN1985 03:00:00)-Water Temperature (C)]]*OO[[#This Row],[8]]/SUM(OO[8])</f>
        <v>1.7105145172968281E-6</v>
      </c>
      <c r="K147" s="10">
        <f>3/24*OO[[#This Row],[67 (27JUN1985 06:00:00)-Water Temperature (C)]]*OO[[#This Row],[9]]/SUM(OO[9])</f>
        <v>3.1583832907750069E-4</v>
      </c>
      <c r="L147" s="10">
        <f>3/24*OO[[#This Row],[68 (27JUN1985 09:00:00)-Water Temperature (C)]]*OO[[#This Row],[10]]/SUM(OO[10])</f>
        <v>6.7872142193180331E-3</v>
      </c>
      <c r="M147" s="10">
        <f>3/24*OO[[#This Row],[69 (27JUN1985 12:00:00)-Water Temperature (C)]]*OO[[#This Row],[11]]/SUM(OO[11])</f>
        <v>3.623455220241685E-2</v>
      </c>
      <c r="N147" s="10">
        <f>3/24*OO[[#This Row],[70 (27JUN1985 15:00:00)-Water Temperature (C)]]*OO[[#This Row],[12]]/SUM(OO[12])</f>
        <v>6.9052675652161805E-2</v>
      </c>
      <c r="O147" s="10">
        <f>3/24*OO[[#This Row],[71 (27JUN1985 18:00:00)-Water Temperature (C)]]*OO[[#This Row],[13]]/SUM(OO[13])</f>
        <v>6.1456125386857977E-2</v>
      </c>
      <c r="P147" s="10">
        <f>3/24*OO[[#This Row],[72 (27JUN1985 21:00:00)-Water Temperature (C)]]*OO[[#This Row],[14]]/SUM(OO[14])</f>
        <v>3.0417310930679189E-2</v>
      </c>
      <c r="Q147" s="10">
        <f>3/24*OO[[#This Row],[73 (28JUN1985 00:00:00)-Water Temperature (C)]]*OO[[#This Row],[15]]/SUM(OO[15])</f>
        <v>9.637039444221172E-3</v>
      </c>
      <c r="R147" s="10">
        <f>3/24*OO[[#This Row],[74 (28JUN1985 03:00:00)-Water Temperature (C)]]*OO[[#This Row],[16]]/SUM(OO[16])</f>
        <v>2.2289098263286195E-3</v>
      </c>
      <c r="S147" s="10">
        <f>3/24*OO[[#This Row],[75 (28JUN1985 06:00:00)-Water Temperature (C)]]*OO[[#This Row],[17]]/SUM(OO[17])</f>
        <v>4.4559169975002529E-4</v>
      </c>
      <c r="T147" s="10">
        <f>3/24*OO[[#This Row],[76 (28JUN1985 09:00:00)-Water Temperature (C)]]*OO[[#This Row],[18]]/SUM(OO[18])</f>
        <v>1.1198944112183473E-4</v>
      </c>
      <c r="U147" s="10">
        <f>3/24*OO[[#This Row],[77 (28JUN1985 12:00:00)-Water Temperature (C)]]*OO[[#This Row],[19]]/SUM(OO[19])</f>
        <v>5.4297214870833886E-5</v>
      </c>
      <c r="V147" s="10">
        <f>3/24000000*OO[[#This Row],[78 (28JUN1985 15:00:00)-Water Temperature (C)]]*OO[[#This Row],[20]]</f>
        <v>4.4423110239362497E-5</v>
      </c>
      <c r="W147" s="10">
        <f>3/24000000*OO[[#This Row],[79 (28JUN1985 18:00:00)-Water Temperature (C)]]*OO[[#This Row],[21]]</f>
        <v>4.4743639698000004E-5</v>
      </c>
      <c r="X147" s="10">
        <f>3/24000000*OO[[#This Row],[80 (28JUN1985 21:00:00)-Water Temperature (C)]]*OO[[#This Row],[22]]</f>
        <v>4.6933124839799996E-5</v>
      </c>
      <c r="Y147" s="10">
        <f>3/24000000*OO[[#This Row],[81 (29JUN1985 00:00:00)-Water Temperature (C)]]*OO[[#This Row],[23]]</f>
        <v>4.8127955803650001E-5</v>
      </c>
      <c r="Z147" s="10">
        <f>3/24000000*OO[[#This Row],[82 (29JUN1985 03:00:00)-Water Temperature (C)]]*OO[[#This Row],[24]]</f>
        <v>4.6727332016749998E-5</v>
      </c>
      <c r="AA147" s="10">
        <f>3/24000000*OO[[#This Row],[83 (29JUN1985 06:00:00)-Water Temperature (C)]]*OO[[#This Row],[25]]</f>
        <v>4.3170771273300003E-5</v>
      </c>
      <c r="AB147" s="10">
        <f>3/24000000*OO[[#This Row],[84 (29JUN1985 09:00:00)-Water Temperature (C)]]*OO[[#This Row],[26]]</f>
        <v>3.9740531088124998E-5</v>
      </c>
      <c r="AC147" s="10">
        <f>3/24000000*OO[[#This Row],[85 (29JUN1985 12:00:00)-Water Temperature (C)]]*OO[[#This Row],[27]]</f>
        <v>3.6920822573699997E-5</v>
      </c>
      <c r="AD147" s="10">
        <f>3/24000000*OO[[#This Row],[86 (29JUN1985 15:00:00)-Water Temperature (C)]]*OO[[#This Row],[28]]</f>
        <v>3.4311594671137491E-5</v>
      </c>
      <c r="AE147" s="10">
        <f>3/24000000*OO[[#This Row],[88 (29JUN1985 21:00:00)-Water Temperature (C)]]*OO[[#This Row],[30]]</f>
        <v>2.81000380552875E-5</v>
      </c>
      <c r="AF147" s="10">
        <f>3/24000000*OO[[#This Row],[88 (29JUN1985 21:00:00)-Water Temperature (C)]]*OO[[#This Row],[30]]</f>
        <v>2.81000380552875E-5</v>
      </c>
      <c r="AG147" s="10">
        <f>3/24000000*OO[[#This Row],[89 (30JUN1985 00:00:00)-Water Temperature (C)]]*OO[[#This Row],[31]]</f>
        <v>2.3937188235399996E-5</v>
      </c>
      <c r="AH147" s="10">
        <f>3/24000000*OO[[#This Row],[90 (30JUN1985 03:00:00)-Water Temperature (C)]]*OO[[#This Row],[32]]</f>
        <v>1.9790101037468748E-5</v>
      </c>
      <c r="AI147" s="10">
        <f>3/24000000*OO[[#This Row],[91 (30JUN1985 06:00:00)-Water Temperature (C)]]*OO[[#This Row],[33]]</f>
        <v>1.6134338377729999E-5</v>
      </c>
      <c r="AJ147" s="10">
        <f>3/24000000*OO[[#This Row],[92 (30JUN1985 09:00:00)-Water Temperature (C)]]*OO[[#This Row],[34]]</f>
        <v>1.3534637611962497E-5</v>
      </c>
      <c r="AK147" s="10">
        <f>3/24000000*OO[[#This Row],[93 (30JUN1985 12:00:00)-Water Temperature (C)]]*OO[[#This Row],[35]]</f>
        <v>1.1737699204982498E-5</v>
      </c>
      <c r="AL147" s="10">
        <f>3/24000000*OO[[#This Row],[94 (30JUN1985 15:00:00)-Water Temperature (C)]]*OO[[#This Row],[36]]</f>
        <v>1.0470071132527499E-5</v>
      </c>
      <c r="AM147" s="10">
        <f>3/24000000*OO[[#This Row],[95 (30JUN1985 18:00:00)-Water Temperature (C)]]*OO[[#This Row],[37]]</f>
        <v>9.4334353636249975E-6</v>
      </c>
      <c r="AN147" s="10">
        <f>3/24000000*OO[[#This Row],[96 (30JUN1985 21:00:00)-Water Temperature (C)]]*OO[[#This Row],[38]]</f>
        <v>8.2112401758749986E-6</v>
      </c>
      <c r="AO147" s="10">
        <f>3/24000000*OO[[#This Row],[97 (01JUL1985 00:00:00)-Water Temperature (C)]]*OO[[#This Row],[39]]</f>
        <v>6.749571594422499E-6</v>
      </c>
      <c r="AP147" s="10">
        <f>3/24000000*OO[[#This Row],[98 (01JUL1985 03:00:00)-Water Temperature (C)]]*OO[[#This Row],[40]]</f>
        <v>5.1824206353149998E-6</v>
      </c>
      <c r="AQ147" s="10">
        <f>3/24000000*OO[[#This Row],[99 (01JUL1985 06:00:00)-Water Temperature (C)]]*OO[[#This Row],[41]]</f>
        <v>3.7943281320750003E-6</v>
      </c>
      <c r="AR147" s="10">
        <f>3/24000000*OO[[#This Row],[100 (01JUL1985 09:00:00)-Water Temperature (C)]]*OO[[#This Row],[42]]</f>
        <v>2.8601228622000002E-6</v>
      </c>
      <c r="AS147" s="10">
        <f>3/24000000*OO[[#This Row],[101 (01JUL1985 12:00:00)-Water Temperature (C)]]*OO[[#This Row],[43]]</f>
        <v>2.2172905715400002E-6</v>
      </c>
      <c r="AT147" s="10">
        <f>3/24000000*OO[[#This Row],[102 (01JUL1985 15:00:00)-Water Temperature (C)]]*OO[[#This Row],[44]]</f>
        <v>1.8362795874614998E-6</v>
      </c>
      <c r="AU147" s="10">
        <f>3/24000000*OO[[#This Row],[103 (01JUL1985 18:00:00)-Water Temperature (C)]]*OO[[#This Row],[45]]</f>
        <v>1.5972346384389996E-6</v>
      </c>
      <c r="AV147" s="10">
        <f>3/24000000*OO[[#This Row],[104 (01JUL1985 21:00:00)-Water Temperature (C)]]*OO[[#This Row],[46]]</f>
        <v>1.4239797694651249E-6</v>
      </c>
      <c r="AW147" s="10">
        <f>3/24000000*OO[[#This Row],[105 (02JUL1985 00:00:00)-Water Temperature (C)]]*OO[[#This Row],[47]]</f>
        <v>1.2742197306790003E-6</v>
      </c>
      <c r="AX147" s="10">
        <f>3/24000000*OO[[#This Row],[106 (02JUL1985 03:00:00)-Water Temperature (C)]]*OO[[#This Row],[48]]</f>
        <v>1.130904269016E-6</v>
      </c>
      <c r="AY147" s="10">
        <f>3/24000000*OO[[#This Row],[107 (02JUL1985 06:00:00)-Water Temperature (C)]]*OO[[#This Row],[49]]</f>
        <v>1.0072244545349998E-6</v>
      </c>
      <c r="AZ147" s="10">
        <f>3/24000000*OO[[#This Row],[108 (02JUL1985 09:00:00)-Water Temperature (C)]]*OO[[#This Row],[50]]</f>
        <v>9.5181505373400001E-7</v>
      </c>
      <c r="BA147" s="10">
        <f>3/24000000*OO[[#This Row],[109 (02JUL1985 12:00:00)-Water Temperature (C)]]*OO[[#This Row],[51]]</f>
        <v>9.1429621557499996E-7</v>
      </c>
      <c r="BB147" s="10">
        <f>3/24000000*OO[[#This Row],[110 (02JUL1985 15:00:00)-Water Temperature (C)]]*OO[[#This Row],[52]]</f>
        <v>8.9311001346399997E-7</v>
      </c>
      <c r="BC147" s="10">
        <f>3/24000000*OO[[#This Row],[111 (02JUL1985 18:00:00)-Water Temperature (C)]]*OO[[#This Row],[53]]</f>
        <v>8.8036917908000001E-7</v>
      </c>
      <c r="BD147" s="10">
        <f>3/24000000*OO[[#This Row],[112 (02JUL1985 21:00:00)-Water Temperature (C)]]*OO[[#This Row],[54]]</f>
        <v>8.5872770008125008E-7</v>
      </c>
      <c r="BE147" s="10">
        <f>3/24000000*OO[[#This Row],[113 (03JUL1985 00:00:00)-Water Temperature (C)]]*OO[[#This Row],[55]]</f>
        <v>8.2835733853687491E-7</v>
      </c>
      <c r="BF147" s="10">
        <f>3/24000000*OO[[#This Row],[114 (03JUL1985 03:00:00)-Water Temperature (C)]]*OO[[#This Row],[56]]</f>
        <v>7.9326285336649996E-7</v>
      </c>
      <c r="BG147" s="10">
        <f>3/24000000*OO[[#This Row],[115 (03JUL1985 06:00:00)-Water Temperature (C)]]*OO[[#This Row],[57]]</f>
        <v>7.497187878495E-7</v>
      </c>
      <c r="BH147" s="10">
        <f>3/24000000*OO[[#This Row],[116 (03JUL1985 09:00:00)-Water Temperature (C)]]*OO[[#This Row],[58]]</f>
        <v>7.332480702224999E-7</v>
      </c>
      <c r="BI147" s="10">
        <f>3/24000000*OO[[#This Row],[117 (03JUL1985 12:00:00)-Water Temperature (C)]]*OO[[#This Row],[59]]</f>
        <v>7.26670699973125E-7</v>
      </c>
      <c r="BJ147" s="10">
        <f>3/24000000*OO[[#This Row],[118 (03JUL1985 15:00:00)-Water Temperature (C)]]*OO[[#This Row],[60]]</f>
        <v>7.2308514934799992E-7</v>
      </c>
      <c r="BK147" s="10">
        <f>3/24000000*OO[[#This Row],[119 (03JUL1985 18:00:00)-Water Temperature (C)]]*OO[[#This Row],[61]]</f>
        <v>7.2477787709249995E-7</v>
      </c>
      <c r="BL147" s="10">
        <f>3/24000000*OO[[#This Row],[120 (03JUL1985 21:00:00)-Water Temperature (C)]]*OO[[#This Row],[62]]</f>
        <v>7.0906401469800007E-7</v>
      </c>
      <c r="BM147" s="10">
        <f>3/24000000*OO[[#This Row],[121 (04JUL1985 00:00:00)-Water Temperature (C)]]*OO[[#This Row],[63]]</f>
        <v>6.8236490035000001E-7</v>
      </c>
      <c r="BN147" s="10">
        <f>3/24000000*OO[[#This Row],[122 (04JUL1985 03:00:00)-Water Temperature (C)]]*OO[[#This Row],[64]]</f>
        <v>6.4594889712862508E-7</v>
      </c>
      <c r="BO147" s="10">
        <f>3/24000000*OO[[#This Row],[123 (04JUL1985 06:00:00)-Water Temperature (C)]]*OO[[#This Row],[65]]</f>
        <v>6.0131182945874986E-7</v>
      </c>
      <c r="BP147" s="10">
        <f>3/24000000*OO[[#This Row],[124 (04JUL1985 09:00:00)-Water Temperature (C)]]*OO[[#This Row],[66]]</f>
        <v>5.6787672922825004E-7</v>
      </c>
      <c r="BQ147" s="10">
        <f>3/24000000*OO[[#This Row],[125 (04JUL1985 12:00:00)-Water Temperature (C)]]*OO[[#This Row],[67]]</f>
        <v>5.3263659773200002E-7</v>
      </c>
      <c r="BR147" s="10">
        <f>3/24000000*OO[[#This Row],[126 (04JUL1985 15:00:00)-Water Temperature (C)]]*OO[[#This Row],[68]]</f>
        <v>5.1096686179012485E-7</v>
      </c>
      <c r="BS147" s="10">
        <f>3/24000000*OO[[#This Row],[127 (04JUL1985 18:00:00)-Water Temperature (C)]]*OO[[#This Row],[69]]</f>
        <v>4.8746068468050001E-7</v>
      </c>
      <c r="BT147" s="10">
        <f>3/24000000*OO[[#This Row],[128 (04JUL1985 21:00:00)-Water Temperature (C)]]*OO[[#This Row],[70]]</f>
        <v>4.6491805785937496E-7</v>
      </c>
      <c r="BU147" s="10">
        <f>3/24000000*OO[[#This Row],[129 (05JUL1985 00:00:00)-Water Temperature (C)]]*OO[[#This Row],[71]]</f>
        <v>4.43011940894875E-7</v>
      </c>
      <c r="BV147" s="10">
        <f>3/24000000*OO[[#This Row],[130 (05JUL1985 03:00:00)-Water Temperature (C)]]*OO[[#This Row],[72]]</f>
        <v>4.1975689943099993E-7</v>
      </c>
      <c r="BW147" s="10">
        <f>3/24000000*OO[[#This Row],[131 (05JUL1985 06:00:00)-Water Temperature (C)]]*OO[[#This Row],[73]]</f>
        <v>3.9439310874224997E-7</v>
      </c>
      <c r="BX147" s="10">
        <f>3/24000000*OO[[#This Row],[132 (05JUL1985 09:00:00)-Water Temperature (C)]]*OO[[#This Row],[74]]</f>
        <v>3.8095729760912504E-7</v>
      </c>
      <c r="BY147" s="10">
        <f>3/24000000*OO[[#This Row],[133 (05JUL1985 12:00:00)-Water Temperature (C)]]*OO[[#This Row],[75]]</f>
        <v>3.6076167918437494E-7</v>
      </c>
      <c r="BZ147" s="10">
        <f>3/24000000*OO[[#This Row],[134 (05JUL1985 15:00:00)-Water Temperature (C)]]*OO[[#This Row],[76]]</f>
        <v>3.4751061756000004E-7</v>
      </c>
      <c r="CA147" s="10">
        <f>3/24000000*OO[[#This Row],[135 (05JUL1985 18:00:00)-Water Temperature (C)]]*OO[[#This Row],[77]]</f>
        <v>3.3507973668600002E-7</v>
      </c>
      <c r="CB147" s="10">
        <f>3/24000000*OO[[#This Row],[136 (05JUL1985 21:00:00)-Water Temperature (C)]]*OO[[#This Row],[78]]</f>
        <v>3.1988559997799997E-7</v>
      </c>
      <c r="CC147" s="10">
        <f>3/24000000*OO[[#This Row],[137 (06JUL1985 00:00:00)-Water Temperature (C)]]*OO[[#This Row],[79]]</f>
        <v>3.0253528368174998E-7</v>
      </c>
      <c r="CD147" s="10">
        <f>3/24000000*OO[[#This Row],[138 (06JUL1985 03:00:00)-Water Temperature (C)]]*OO[[#This Row],[80]]</f>
        <v>2.8434842657750001E-7</v>
      </c>
      <c r="CE147" s="10">
        <f>3/24000000*OO[[#This Row],[139 (06JUL1985 06:00:00)-Water Temperature (C)]]*OO[[#This Row],[81]]</f>
        <v>2.6904797637712502E-7</v>
      </c>
      <c r="CF147" s="10">
        <f>3/24000000*OO[[#This Row],[140 (06JUL1985 09:00:00)-Water Temperature (C)]]*OO[[#This Row],[82]]</f>
        <v>2.6839095443549998E-7</v>
      </c>
      <c r="CG147" s="10">
        <f>3/24000000*OO[[#This Row],[141 (06JUL1985 12:00:00)-Water Temperature (C)]]*OO[[#This Row],[83]]</f>
        <v>2.6693905824524998E-7</v>
      </c>
      <c r="CH147" s="10">
        <f>3/24000000*OO[[#This Row],[142 (06JUL1985 15:00:00)-Water Temperature (C)]]*OO[[#This Row],[84]]</f>
        <v>2.6954610774000005E-7</v>
      </c>
      <c r="CI147" s="10">
        <f>3/24000000*OO[[#This Row],[143 (06JUL1985 18:00:00)-Water Temperature (C)]]*OO[[#This Row],[85]]</f>
        <v>2.7566990544124996E-7</v>
      </c>
      <c r="CJ147" s="10">
        <f>3/24000000*OO[[#This Row],[144 (06JUL1985 21:00:00)-Water Temperature (C)]]*OO[[#This Row],[86]]</f>
        <v>2.7578574020000001E-7</v>
      </c>
      <c r="CK147" s="10">
        <f>3/24000000*OO[[#This Row],[145 (07JUL1985 00:00:00)-Water Temperature (C)]]*OO[[#This Row],[87]]</f>
        <v>2.6988043559387504E-7</v>
      </c>
      <c r="CL147" s="10">
        <f>3/24000000*OO[[#This Row],[146 (07JUL1985 03:00:00)-Water Temperature (C)]]*OO[[#This Row],[88]]</f>
        <v>2.6122543604362503E-7</v>
      </c>
      <c r="CM147" s="10">
        <f>3/24000000*OO[[#This Row],[147 (07JUL1985 06:00:00)-Water Temperature (C)]]*OO[[#This Row],[89]]</f>
        <v>2.5074398121900002E-7</v>
      </c>
      <c r="CN147" s="10">
        <f>3/24000000*OO[[#This Row],[148 (07JUL1985 09:00:00)-Water Temperature (C)]]*OO[[#This Row],[90]]</f>
        <v>2.5022768879625E-7</v>
      </c>
      <c r="CO147" s="10">
        <f>3/24000000*OO[[#This Row],[149 (07JUL1985 12:00:00)-Water Temperature (C)]]*OO[[#This Row],[91]]</f>
        <v>2.5079959868999999E-7</v>
      </c>
      <c r="CP147" s="10">
        <f>3/24000000*OO[[#This Row],[150 (07JUL1985 15:00:00)-Water Temperature (C)]]*OO[[#This Row],[92]]</f>
        <v>2.5159693443300001E-7</v>
      </c>
      <c r="CQ147" s="10">
        <f>3/24000000*OO[[#This Row],[151 (07JUL1985 18:00:00)-Water Temperature (C)]]*OO[[#This Row],[93]]</f>
        <v>2.5442629997099998E-7</v>
      </c>
      <c r="CR147" s="10">
        <f>3/24000000*OO[[#This Row],[152 (07JUL1985 21:00:00)-Water Temperature (C)]]*OO[[#This Row],[94]]</f>
        <v>2.5000550015775002E-7</v>
      </c>
      <c r="CS147" s="10">
        <f>3/24000000*OO[[#This Row],[153 (08JUL1985 00:00:00)-Water Temperature (C)]]*OO[[#This Row],[95]]</f>
        <v>2.3933940638732497E-7</v>
      </c>
      <c r="CT147" s="10">
        <f>3/24000000*OO[[#This Row],[154 (08JUL1985 03:00:00)-Water Temperature (C)]]*OO[[#This Row],[96]]</f>
        <v>2.2306095290280001E-7</v>
      </c>
      <c r="CU147" s="10">
        <f>3/24000000*OO[[#This Row],[155 (08JUL1985 06:00:00)-Water Temperature (C)]]*OO[[#This Row],[97]]</f>
        <v>2.0451437227375001E-7</v>
      </c>
      <c r="CV147" s="10">
        <f>3/24000000*OO[[#This Row],[156 (08JUL1985 09:00:00)-Water Temperature (C)]]*OO[[#This Row],[98]]</f>
        <v>1.8842382126495001E-7</v>
      </c>
      <c r="CW147" s="10">
        <f>3/24000000*OO[[#This Row],[157 (08JUL1985 12:00:00)-Water Temperature (C)]]*OO[[#This Row],[99]]</f>
        <v>1.7916348415494997E-7</v>
      </c>
    </row>
    <row r="148" spans="1:101" x14ac:dyDescent="0.35">
      <c r="A148" t="s">
        <v>153</v>
      </c>
      <c r="B148">
        <v>822.18880000000001</v>
      </c>
      <c r="C148" s="10">
        <f>3/24*OO[[#This Row],[59 (26JUN1985 06:00:00)-Water Temperature (C)]]*OO[[#This Row],[1]]/SUM(OO[1])</f>
        <v>0</v>
      </c>
      <c r="D148" s="10">
        <f>3/24*OO[[#This Row],[60 (26JUN1985 09:00:00)-Water Temperature (C)]]*OO[[#This Row],[2]]/SUM(OO[2])</f>
        <v>0</v>
      </c>
      <c r="E148" s="10">
        <f>3/24*OO[[#This Row],[61 (26JUN1985 12:00:00)-Water Temperature (C)]]*OO[[#This Row],[3]]/SUM(OO[3])</f>
        <v>0</v>
      </c>
      <c r="F148" s="10">
        <f>3/24*OO[[#This Row],[62 (26JUN1985 15:00:00)-Water Temperature (C)]]*OO[[#This Row],[4]]/SUM(OO[4])</f>
        <v>3.0732374812419089E-44</v>
      </c>
      <c r="G148" s="10">
        <f>3/24*OO[[#This Row],[63 (26JUN1985 18:00:00)-Water Temperature (C)]]*OO[[#This Row],[5]]/SUM(OO[5])</f>
        <v>1.0899336886361008E-32</v>
      </c>
      <c r="H148" s="10">
        <f>3/24*OO[[#This Row],[64 (26JUN1985 21:00:00)-Water Temperature (C)]]*OO[[#This Row],[6]]/SUM(OO[6])</f>
        <v>5.9976379663189092E-22</v>
      </c>
      <c r="I148" s="10">
        <f>3/24*OO[[#This Row],[65 (27JUN1985 00:00:00)-Water Temperature (C)]]*OO[[#This Row],[7]]/SUM(OO[7])</f>
        <v>2.4862442292961778E-11</v>
      </c>
      <c r="J148" s="10">
        <f>3/24*OO[[#This Row],[66 (27JUN1985 03:00:00)-Water Temperature (C)]]*OO[[#This Row],[8]]/SUM(OO[8])</f>
        <v>8.5046548719265585E-7</v>
      </c>
      <c r="K148" s="10">
        <f>3/24*OO[[#This Row],[67 (27JUN1985 06:00:00)-Water Temperature (C)]]*OO[[#This Row],[9]]/SUM(OO[9])</f>
        <v>1.9746639062173766E-4</v>
      </c>
      <c r="L148" s="10">
        <f>3/24*OO[[#This Row],[68 (27JUN1985 09:00:00)-Water Temperature (C)]]*OO[[#This Row],[10]]/SUM(OO[10])</f>
        <v>4.952152074412749E-3</v>
      </c>
      <c r="M148" s="10">
        <f>3/24*OO[[#This Row],[69 (27JUN1985 12:00:00)-Water Temperature (C)]]*OO[[#This Row],[11]]/SUM(OO[11])</f>
        <v>2.9746613859015562E-2</v>
      </c>
      <c r="N148" s="10">
        <f>3/24*OO[[#This Row],[70 (27JUN1985 15:00:00)-Water Temperature (C)]]*OO[[#This Row],[12]]/SUM(OO[12])</f>
        <v>6.2142247999813674E-2</v>
      </c>
      <c r="O148" s="10">
        <f>3/24*OO[[#This Row],[71 (27JUN1985 18:00:00)-Water Temperature (C)]]*OO[[#This Row],[13]]/SUM(OO[13])</f>
        <v>5.9759530411310977E-2</v>
      </c>
      <c r="P148" s="10">
        <f>3/24*OO[[#This Row],[72 (27JUN1985 21:00:00)-Water Temperature (C)]]*OO[[#This Row],[14]]/SUM(OO[14])</f>
        <v>3.1492881529744859E-2</v>
      </c>
      <c r="Q148" s="10">
        <f>3/24*OO[[#This Row],[73 (28JUN1985 00:00:00)-Water Temperature (C)]]*OO[[#This Row],[15]]/SUM(OO[15])</f>
        <v>1.0474696109051003E-2</v>
      </c>
      <c r="R148" s="10">
        <f>3/24*OO[[#This Row],[74 (28JUN1985 03:00:00)-Water Temperature (C)]]*OO[[#This Row],[16]]/SUM(OO[16])</f>
        <v>2.5108048488705743E-3</v>
      </c>
      <c r="S148" s="10">
        <f>3/24*OO[[#This Row],[75 (28JUN1985 06:00:00)-Water Temperature (C)]]*OO[[#This Row],[17]]/SUM(OO[17])</f>
        <v>5.0649016170658406E-4</v>
      </c>
      <c r="T148" s="10">
        <f>3/24*OO[[#This Row],[76 (28JUN1985 09:00:00)-Water Temperature (C)]]*OO[[#This Row],[18]]/SUM(OO[18])</f>
        <v>1.2105145697213803E-4</v>
      </c>
      <c r="U148" s="10">
        <f>3/24*OO[[#This Row],[77 (28JUN1985 12:00:00)-Water Temperature (C)]]*OO[[#This Row],[19]]/SUM(OO[19])</f>
        <v>5.374241272378296E-5</v>
      </c>
      <c r="V148" s="10">
        <f>3/24000000*OO[[#This Row],[78 (28JUN1985 15:00:00)-Water Temperature (C)]]*OO[[#This Row],[20]]</f>
        <v>4.19944144067E-5</v>
      </c>
      <c r="W148" s="10">
        <f>3/24000000*OO[[#This Row],[79 (28JUN1985 18:00:00)-Water Temperature (C)]]*OO[[#This Row],[21]]</f>
        <v>4.1534045351200001E-5</v>
      </c>
      <c r="X148" s="10">
        <f>3/24000000*OO[[#This Row],[80 (28JUN1985 21:00:00)-Water Temperature (C)]]*OO[[#This Row],[22]]</f>
        <v>4.3317610859074992E-5</v>
      </c>
      <c r="Y148" s="10">
        <f>3/24000000*OO[[#This Row],[81 (29JUN1985 00:00:00)-Water Temperature (C)]]*OO[[#This Row],[23]]</f>
        <v>4.4568947921524997E-5</v>
      </c>
      <c r="Z148" s="10">
        <f>3/24000000*OO[[#This Row],[82 (29JUN1985 03:00:00)-Water Temperature (C)]]*OO[[#This Row],[24]]</f>
        <v>4.3573473231349999E-5</v>
      </c>
      <c r="AA148" s="10">
        <f>3/24000000*OO[[#This Row],[83 (29JUN1985 06:00:00)-Water Temperature (C)]]*OO[[#This Row],[25]]</f>
        <v>4.0507968355762496E-5</v>
      </c>
      <c r="AB148" s="10">
        <f>3/24000000*OO[[#This Row],[84 (29JUN1985 09:00:00)-Water Temperature (C)]]*OO[[#This Row],[26]]</f>
        <v>3.7456876665824998E-5</v>
      </c>
      <c r="AC148" s="10">
        <f>3/24000000*OO[[#This Row],[85 (29JUN1985 12:00:00)-Water Temperature (C)]]*OO[[#This Row],[27]]</f>
        <v>3.4823730049324997E-5</v>
      </c>
      <c r="AD148" s="10">
        <f>3/24000000*OO[[#This Row],[86 (29JUN1985 15:00:00)-Water Temperature (C)]]*OO[[#This Row],[28]]</f>
        <v>3.2307194895974997E-5</v>
      </c>
      <c r="AE148" s="10">
        <f>3/24000000*OO[[#This Row],[88 (29JUN1985 21:00:00)-Water Temperature (C)]]*OO[[#This Row],[30]]</f>
        <v>2.6511086575312499E-5</v>
      </c>
      <c r="AF148" s="10">
        <f>3/24000000*OO[[#This Row],[88 (29JUN1985 21:00:00)-Water Temperature (C)]]*OO[[#This Row],[30]]</f>
        <v>2.6511086575312499E-5</v>
      </c>
      <c r="AG148" s="10">
        <f>3/24000000*OO[[#This Row],[89 (30JUN1985 00:00:00)-Water Temperature (C)]]*OO[[#This Row],[31]]</f>
        <v>2.2645700911312501E-5</v>
      </c>
      <c r="AH148" s="10">
        <f>3/24000000*OO[[#This Row],[90 (30JUN1985 03:00:00)-Water Temperature (C)]]*OO[[#This Row],[32]]</f>
        <v>1.8781304139963748E-5</v>
      </c>
      <c r="AI148" s="10">
        <f>3/24000000*OO[[#This Row],[91 (30JUN1985 06:00:00)-Water Temperature (C)]]*OO[[#This Row],[33]]</f>
        <v>1.5335392559024998E-5</v>
      </c>
      <c r="AJ148" s="10">
        <f>3/24000000*OO[[#This Row],[92 (30JUN1985 09:00:00)-Water Temperature (C)]]*OO[[#This Row],[34]]</f>
        <v>1.2864541540070002E-5</v>
      </c>
      <c r="AK148" s="10">
        <f>3/24000000*OO[[#This Row],[93 (30JUN1985 12:00:00)-Water Temperature (C)]]*OO[[#This Row],[35]]</f>
        <v>1.11398626661625E-5</v>
      </c>
      <c r="AL148" s="10">
        <f>3/24000000*OO[[#This Row],[94 (30JUN1985 15:00:00)-Water Temperature (C)]]*OO[[#This Row],[36]]</f>
        <v>9.9091889409799994E-6</v>
      </c>
      <c r="AM148" s="10">
        <f>3/24000000*OO[[#This Row],[95 (30JUN1985 18:00:00)-Water Temperature (C)]]*OO[[#This Row],[37]]</f>
        <v>8.9075976484687489E-6</v>
      </c>
      <c r="AN148" s="10">
        <f>3/24000000*OO[[#This Row],[96 (30JUN1985 21:00:00)-Water Temperature (C)]]*OO[[#This Row],[38]]</f>
        <v>7.7629891981125004E-6</v>
      </c>
      <c r="AO148" s="10">
        <f>3/24000000*OO[[#This Row],[97 (01JUL1985 00:00:00)-Water Temperature (C)]]*OO[[#This Row],[39]]</f>
        <v>6.4233644297999996E-6</v>
      </c>
      <c r="AP148" s="10">
        <f>3/24000000*OO[[#This Row],[98 (01JUL1985 03:00:00)-Water Temperature (C)]]*OO[[#This Row],[40]]</f>
        <v>4.9754816822324998E-6</v>
      </c>
      <c r="AQ148" s="10">
        <f>3/24000000*OO[[#This Row],[99 (01JUL1985 06:00:00)-Water Temperature (C)]]*OO[[#This Row],[41]]</f>
        <v>3.6671094959250005E-6</v>
      </c>
      <c r="AR148" s="10">
        <f>3/24000000*OO[[#This Row],[100 (01JUL1985 09:00:00)-Water Temperature (C)]]*OO[[#This Row],[42]]</f>
        <v>2.7691632242074999E-6</v>
      </c>
      <c r="AS148" s="10">
        <f>3/24000000*OO[[#This Row],[101 (01JUL1985 12:00:00)-Water Temperature (C)]]*OO[[#This Row],[43]]</f>
        <v>2.1324061769174998E-6</v>
      </c>
      <c r="AT148" s="10">
        <f>3/24000000*OO[[#This Row],[102 (01JUL1985 15:00:00)-Water Temperature (C)]]*OO[[#This Row],[44]]</f>
        <v>1.7484384153689999E-6</v>
      </c>
      <c r="AU148" s="10">
        <f>3/24000000*OO[[#This Row],[103 (01JUL1985 18:00:00)-Water Temperature (C)]]*OO[[#This Row],[45]]</f>
        <v>1.5085592508387498E-6</v>
      </c>
      <c r="AV148" s="10">
        <f>3/24000000*OO[[#This Row],[104 (01JUL1985 21:00:00)-Water Temperature (C)]]*OO[[#This Row],[46]]</f>
        <v>1.33848011504E-6</v>
      </c>
      <c r="AW148" s="10">
        <f>3/24000000*OO[[#This Row],[105 (02JUL1985 00:00:00)-Water Temperature (C)]]*OO[[#This Row],[47]]</f>
        <v>1.1963635787424999E-6</v>
      </c>
      <c r="AX148" s="10">
        <f>3/24000000*OO[[#This Row],[106 (02JUL1985 03:00:00)-Water Temperature (C)]]*OO[[#This Row],[48]]</f>
        <v>1.063331684657E-6</v>
      </c>
      <c r="AY148" s="10">
        <f>3/24000000*OO[[#This Row],[107 (02JUL1985 06:00:00)-Water Temperature (C)]]*OO[[#This Row],[49]]</f>
        <v>9.4789964346187493E-7</v>
      </c>
      <c r="AZ148" s="10">
        <f>3/24000000*OO[[#This Row],[108 (02JUL1985 09:00:00)-Water Temperature (C)]]*OO[[#This Row],[50]]</f>
        <v>8.9574067559199981E-7</v>
      </c>
      <c r="BA148" s="10">
        <f>3/24000000*OO[[#This Row],[109 (02JUL1985 12:00:00)-Water Temperature (C)]]*OO[[#This Row],[51]]</f>
        <v>8.5812954351650005E-7</v>
      </c>
      <c r="BB148" s="10">
        <f>3/24000000*OO[[#This Row],[110 (02JUL1985 15:00:00)-Water Temperature (C)]]*OO[[#This Row],[52]]</f>
        <v>8.36253503358E-7</v>
      </c>
      <c r="BC148" s="10">
        <f>3/24000000*OO[[#This Row],[111 (02JUL1985 18:00:00)-Water Temperature (C)]]*OO[[#This Row],[53]]</f>
        <v>8.2280206616512501E-7</v>
      </c>
      <c r="BD148" s="10">
        <f>3/24000000*OO[[#This Row],[112 (02JUL1985 21:00:00)-Water Temperature (C)]]*OO[[#This Row],[54]]</f>
        <v>8.0007420069000011E-7</v>
      </c>
      <c r="BE148" s="10">
        <f>3/24000000*OO[[#This Row],[113 (03JUL1985 00:00:00)-Water Temperature (C)]]*OO[[#This Row],[55]]</f>
        <v>7.7014785175125002E-7</v>
      </c>
      <c r="BF148" s="10">
        <f>3/24000000*OO[[#This Row],[114 (03JUL1985 03:00:00)-Water Temperature (C)]]*OO[[#This Row],[56]]</f>
        <v>7.3887158113862485E-7</v>
      </c>
      <c r="BG148" s="10">
        <f>3/24000000*OO[[#This Row],[115 (03JUL1985 06:00:00)-Water Temperature (C)]]*OO[[#This Row],[57]]</f>
        <v>7.0001500038799992E-7</v>
      </c>
      <c r="BH148" s="10">
        <f>3/24000000*OO[[#This Row],[116 (03JUL1985 09:00:00)-Water Temperature (C)]]*OO[[#This Row],[58]]</f>
        <v>6.8646612278550007E-7</v>
      </c>
      <c r="BI148" s="10">
        <f>3/24000000*OO[[#This Row],[117 (03JUL1985 12:00:00)-Water Temperature (C)]]*OO[[#This Row],[59]]</f>
        <v>6.8059295995962498E-7</v>
      </c>
      <c r="BJ148" s="10">
        <f>3/24000000*OO[[#This Row],[118 (03JUL1985 15:00:00)-Water Temperature (C)]]*OO[[#This Row],[60]]</f>
        <v>6.7597643535974996E-7</v>
      </c>
      <c r="BK148" s="10">
        <f>3/24000000*OO[[#This Row],[119 (03JUL1985 18:00:00)-Water Temperature (C)]]*OO[[#This Row],[61]]</f>
        <v>6.7616689097099987E-7</v>
      </c>
      <c r="BL148" s="10">
        <f>3/24000000*OO[[#This Row],[120 (03JUL1985 21:00:00)-Water Temperature (C)]]*OO[[#This Row],[62]]</f>
        <v>6.6024051109349999E-7</v>
      </c>
      <c r="BM148" s="10">
        <f>3/24000000*OO[[#This Row],[121 (04JUL1985 00:00:00)-Water Temperature (C)]]*OO[[#This Row],[63]]</f>
        <v>6.3527552809875E-7</v>
      </c>
      <c r="BN148" s="10">
        <f>3/24000000*OO[[#This Row],[122 (04JUL1985 03:00:00)-Water Temperature (C)]]*OO[[#This Row],[64]]</f>
        <v>6.0308432504499999E-7</v>
      </c>
      <c r="BO148" s="10">
        <f>3/24000000*OO[[#This Row],[123 (04JUL1985 06:00:00)-Water Temperature (C)]]*OO[[#This Row],[65]]</f>
        <v>5.6298390829799997E-7</v>
      </c>
      <c r="BP148" s="10">
        <f>3/24000000*OO[[#This Row],[124 (04JUL1985 09:00:00)-Water Temperature (C)]]*OO[[#This Row],[66]]</f>
        <v>5.3275632260699997E-7</v>
      </c>
      <c r="BQ148" s="10">
        <f>3/24000000*OO[[#This Row],[125 (04JUL1985 12:00:00)-Water Temperature (C)]]*OO[[#This Row],[67]]</f>
        <v>4.99374335157E-7</v>
      </c>
      <c r="BR148" s="10">
        <f>3/24000000*OO[[#This Row],[126 (04JUL1985 15:00:00)-Water Temperature (C)]]*OO[[#This Row],[68]]</f>
        <v>4.7812283675849997E-7</v>
      </c>
      <c r="BS148" s="10">
        <f>3/24000000*OO[[#This Row],[127 (04JUL1985 18:00:00)-Water Temperature (C)]]*OO[[#This Row],[69]]</f>
        <v>4.5511272739725003E-7</v>
      </c>
      <c r="BT148" s="10">
        <f>3/24000000*OO[[#This Row],[128 (04JUL1985 21:00:00)-Water Temperature (C)]]*OO[[#This Row],[70]]</f>
        <v>4.3337678305749999E-7</v>
      </c>
      <c r="BU148" s="10">
        <f>3/24000000*OO[[#This Row],[129 (05JUL1985 00:00:00)-Water Temperature (C)]]*OO[[#This Row],[71]]</f>
        <v>4.1303525196937503E-7</v>
      </c>
      <c r="BV148" s="10">
        <f>3/24000000*OO[[#This Row],[130 (05JUL1985 03:00:00)-Water Temperature (C)]]*OO[[#This Row],[72]]</f>
        <v>3.9176753024149995E-7</v>
      </c>
      <c r="BW148" s="10">
        <f>3/24000000*OO[[#This Row],[131 (05JUL1985 06:00:00)-Water Temperature (C)]]*OO[[#This Row],[73]]</f>
        <v>3.6865399533950001E-7</v>
      </c>
      <c r="BX148" s="10">
        <f>3/24000000*OO[[#This Row],[132 (05JUL1985 09:00:00)-Water Temperature (C)]]*OO[[#This Row],[74]]</f>
        <v>3.5687981063799999E-7</v>
      </c>
      <c r="BY148" s="10">
        <f>3/24000000*OO[[#This Row],[133 (05JUL1985 12:00:00)-Water Temperature (C)]]*OO[[#This Row],[75]]</f>
        <v>3.3790411658000002E-7</v>
      </c>
      <c r="BZ148" s="10">
        <f>3/24000000*OO[[#This Row],[134 (05JUL1985 15:00:00)-Water Temperature (C)]]*OO[[#This Row],[76]]</f>
        <v>3.2521804793849996E-7</v>
      </c>
      <c r="CA148" s="10">
        <f>3/24000000*OO[[#This Row],[135 (05JUL1985 18:00:00)-Water Temperature (C)]]*OO[[#This Row],[77]]</f>
        <v>3.1343229978549997E-7</v>
      </c>
      <c r="CB148" s="10">
        <f>3/24000000*OO[[#This Row],[136 (05JUL1985 21:00:00)-Water Temperature (C)]]*OO[[#This Row],[78]]</f>
        <v>2.9856078313874996E-7</v>
      </c>
      <c r="CC148" s="10">
        <f>3/24000000*OO[[#This Row],[137 (06JUL1985 00:00:00)-Water Temperature (C)]]*OO[[#This Row],[79]]</f>
        <v>2.8207523704049996E-7</v>
      </c>
      <c r="CD148" s="10">
        <f>3/24000000*OO[[#This Row],[138 (06JUL1985 03:00:00)-Water Temperature (C)]]*OO[[#This Row],[80]]</f>
        <v>2.654256434835E-7</v>
      </c>
      <c r="CE148" s="10">
        <f>3/24000000*OO[[#This Row],[139 (06JUL1985 06:00:00)-Water Temperature (C)]]*OO[[#This Row],[81]]</f>
        <v>2.5149286133287499E-7</v>
      </c>
      <c r="CF148" s="10">
        <f>3/24000000*OO[[#This Row],[140 (06JUL1985 09:00:00)-Water Temperature (C)]]*OO[[#This Row],[82]]</f>
        <v>2.5128680244525003E-7</v>
      </c>
      <c r="CG148" s="10">
        <f>3/24000000*OO[[#This Row],[141 (06JUL1985 12:00:00)-Water Temperature (C)]]*OO[[#This Row],[83]]</f>
        <v>2.4966232613437505E-7</v>
      </c>
      <c r="CH148" s="10">
        <f>3/24000000*OO[[#This Row],[142 (06JUL1985 15:00:00)-Water Temperature (C)]]*OO[[#This Row],[84]]</f>
        <v>2.5164999894600001E-7</v>
      </c>
      <c r="CI148" s="10">
        <f>3/24000000*OO[[#This Row],[143 (06JUL1985 18:00:00)-Water Temperature (C)]]*OO[[#This Row],[85]]</f>
        <v>2.5698265875E-7</v>
      </c>
      <c r="CJ148" s="10">
        <f>3/24000000*OO[[#This Row],[144 (06JUL1985 21:00:00)-Water Temperature (C)]]*OO[[#This Row],[86]]</f>
        <v>2.5624955333249998E-7</v>
      </c>
      <c r="CK148" s="10">
        <f>3/24000000*OO[[#This Row],[145 (07JUL1985 00:00:00)-Water Temperature (C)]]*OO[[#This Row],[87]]</f>
        <v>2.5043814929049997E-7</v>
      </c>
      <c r="CL148" s="10">
        <f>3/24000000*OO[[#This Row],[146 (07JUL1985 03:00:00)-Water Temperature (C)]]*OO[[#This Row],[88]]</f>
        <v>2.4307693253424996E-7</v>
      </c>
      <c r="CM148" s="10">
        <f>3/24000000*OO[[#This Row],[147 (07JUL1985 06:00:00)-Water Temperature (C)]]*OO[[#This Row],[89]]</f>
        <v>2.33805134745E-7</v>
      </c>
      <c r="CN148" s="10">
        <f>3/24000000*OO[[#This Row],[148 (07JUL1985 09:00:00)-Water Temperature (C)]]*OO[[#This Row],[90]]</f>
        <v>2.3377511459912496E-7</v>
      </c>
      <c r="CO148" s="10">
        <f>3/24000000*OO[[#This Row],[149 (07JUL1985 12:00:00)-Water Temperature (C)]]*OO[[#This Row],[91]]</f>
        <v>2.3431182352049998E-7</v>
      </c>
      <c r="CP148" s="10">
        <f>3/24000000*OO[[#This Row],[150 (07JUL1985 15:00:00)-Water Temperature (C)]]*OO[[#This Row],[92]]</f>
        <v>2.3472863993249997E-7</v>
      </c>
      <c r="CQ148" s="10">
        <f>3/24000000*OO[[#This Row],[151 (07JUL1985 18:00:00)-Water Temperature (C)]]*OO[[#This Row],[93]]</f>
        <v>2.3701565924999999E-7</v>
      </c>
      <c r="CR148" s="10">
        <f>3/24000000*OO[[#This Row],[152 (07JUL1985 21:00:00)-Water Temperature (C)]]*OO[[#This Row],[94]]</f>
        <v>2.3265782932012499E-7</v>
      </c>
      <c r="CS148" s="10">
        <f>3/24000000*OO[[#This Row],[153 (08JUL1985 00:00:00)-Water Temperature (C)]]*OO[[#This Row],[95]]</f>
        <v>2.2308382081878749E-7</v>
      </c>
      <c r="CT148" s="10">
        <f>3/24000000*OO[[#This Row],[154 (08JUL1985 03:00:00)-Water Temperature (C)]]*OO[[#This Row],[96]]</f>
        <v>2.0869416944419999E-7</v>
      </c>
      <c r="CU148" s="10">
        <f>3/24000000*OO[[#This Row],[155 (08JUL1985 06:00:00)-Water Temperature (C)]]*OO[[#This Row],[97]]</f>
        <v>1.9173315941519999E-7</v>
      </c>
      <c r="CV148" s="10">
        <f>3/24000000*OO[[#This Row],[156 (08JUL1985 09:00:00)-Water Temperature (C)]]*OO[[#This Row],[98]]</f>
        <v>1.7671501937932499E-7</v>
      </c>
      <c r="CW148" s="10">
        <f>3/24000000*OO[[#This Row],[157 (08JUL1985 12:00:00)-Water Temperature (C)]]*OO[[#This Row],[99]]</f>
        <v>1.680287681093E-7</v>
      </c>
    </row>
    <row r="149" spans="1:101" x14ac:dyDescent="0.35">
      <c r="A149" t="s">
        <v>154</v>
      </c>
      <c r="B149">
        <v>915.04010000000005</v>
      </c>
      <c r="C149" s="10">
        <f>3/24*OO[[#This Row],[59 (26JUN1985 06:00:00)-Water Temperature (C)]]*OO[[#This Row],[1]]/SUM(OO[1])</f>
        <v>0</v>
      </c>
      <c r="D149" s="10">
        <f>3/24*OO[[#This Row],[60 (26JUN1985 09:00:00)-Water Temperature (C)]]*OO[[#This Row],[2]]/SUM(OO[2])</f>
        <v>0</v>
      </c>
      <c r="E149" s="10">
        <f>3/24*OO[[#This Row],[61 (26JUN1985 12:00:00)-Water Temperature (C)]]*OO[[#This Row],[3]]/SUM(OO[3])</f>
        <v>0</v>
      </c>
      <c r="F149" s="10">
        <f>3/24*OO[[#This Row],[62 (26JUN1985 15:00:00)-Water Temperature (C)]]*OO[[#This Row],[4]]/SUM(OO[4])</f>
        <v>0</v>
      </c>
      <c r="G149" s="10">
        <f>3/24*OO[[#This Row],[63 (26JUN1985 18:00:00)-Water Temperature (C)]]*OO[[#This Row],[5]]/SUM(OO[5])</f>
        <v>1.8730417829315996E-33</v>
      </c>
      <c r="H149" s="10">
        <f>3/24*OO[[#This Row],[64 (26JUN1985 21:00:00)-Water Temperature (C)]]*OO[[#This Row],[6]]/SUM(OO[6])</f>
        <v>1.1142773103667524E-22</v>
      </c>
      <c r="I149" s="10">
        <f>3/24*OO[[#This Row],[65 (27JUN1985 00:00:00)-Water Temperature (C)]]*OO[[#This Row],[7]]/SUM(OO[7])</f>
        <v>5.4148814200459532E-12</v>
      </c>
      <c r="J149" s="10">
        <f>3/24*OO[[#This Row],[66 (27JUN1985 03:00:00)-Water Temperature (C)]]*OO[[#This Row],[8]]/SUM(OO[8])</f>
        <v>4.6823910105687338E-7</v>
      </c>
      <c r="K149" s="10">
        <f>3/24*OO[[#This Row],[67 (27JUN1985 06:00:00)-Water Temperature (C)]]*OO[[#This Row],[9]]/SUM(OO[9])</f>
        <v>1.3654468524058904E-4</v>
      </c>
      <c r="L149" s="10">
        <f>3/24*OO[[#This Row],[68 (27JUN1985 09:00:00)-Water Temperature (C)]]*OO[[#This Row],[10]]/SUM(OO[10])</f>
        <v>3.9838234486331775E-3</v>
      </c>
      <c r="M149" s="10">
        <f>3/24*OO[[#This Row],[69 (27JUN1985 12:00:00)-Water Temperature (C)]]*OO[[#This Row],[11]]/SUM(OO[11])</f>
        <v>2.6851806679563439E-2</v>
      </c>
      <c r="N149" s="10">
        <f>3/24*OO[[#This Row],[70 (27JUN1985 15:00:00)-Water Temperature (C)]]*OO[[#This Row],[12]]/SUM(OO[12])</f>
        <v>6.1376063944945505E-2</v>
      </c>
      <c r="O149" s="10">
        <f>3/24*OO[[#This Row],[71 (27JUN1985 18:00:00)-Water Temperature (C)]]*OO[[#This Row],[13]]/SUM(OO[13])</f>
        <v>6.3608030995299186E-2</v>
      </c>
      <c r="P149" s="10">
        <f>3/24*OO[[#This Row],[72 (27JUN1985 21:00:00)-Water Temperature (C)]]*OO[[#This Row],[14]]/SUM(OO[14])</f>
        <v>3.5658727707834133E-2</v>
      </c>
      <c r="Q149" s="10">
        <f>3/24*OO[[#This Row],[73 (28JUN1985 00:00:00)-Water Temperature (C)]]*OO[[#This Row],[15]]/SUM(OO[15])</f>
        <v>1.2445239188663996E-2</v>
      </c>
      <c r="R149" s="10">
        <f>3/24*OO[[#This Row],[74 (28JUN1985 03:00:00)-Water Temperature (C)]]*OO[[#This Row],[16]]/SUM(OO[16])</f>
        <v>3.094581475210691E-3</v>
      </c>
      <c r="S149" s="10">
        <f>3/24*OO[[#This Row],[75 (28JUN1985 06:00:00)-Water Temperature (C)]]*OO[[#This Row],[17]]/SUM(OO[17])</f>
        <v>6.3329427036340111E-4</v>
      </c>
      <c r="T149" s="10">
        <f>3/24*OO[[#This Row],[76 (28JUN1985 09:00:00)-Water Temperature (C)]]*OO[[#This Row],[18]]/SUM(OO[18])</f>
        <v>1.4587464293346159E-4</v>
      </c>
      <c r="U149" s="10">
        <f>3/24*OO[[#This Row],[77 (28JUN1985 12:00:00)-Water Temperature (C)]]*OO[[#This Row],[19]]/SUM(OO[19])</f>
        <v>5.9667635478454617E-5</v>
      </c>
      <c r="V149" s="10">
        <f>3/24000000*OO[[#This Row],[78 (28JUN1985 15:00:00)-Water Temperature (C)]]*OO[[#This Row],[20]]</f>
        <v>4.4522052245774999E-5</v>
      </c>
      <c r="W149" s="10">
        <f>3/24000000*OO[[#This Row],[79 (28JUN1985 18:00:00)-Water Temperature (C)]]*OO[[#This Row],[21]]</f>
        <v>4.3315170914274996E-5</v>
      </c>
      <c r="X149" s="10">
        <f>3/24000000*OO[[#This Row],[80 (28JUN1985 21:00:00)-Water Temperature (C)]]*OO[[#This Row],[22]]</f>
        <v>4.5017901917174998E-5</v>
      </c>
      <c r="Y149" s="10">
        <f>3/24000000*OO[[#This Row],[81 (29JUN1985 00:00:00)-Water Temperature (C)]]*OO[[#This Row],[23]]</f>
        <v>4.6564512714562501E-5</v>
      </c>
      <c r="Z149" s="10">
        <f>3/24000000*OO[[#This Row],[82 (29JUN1985 03:00:00)-Water Temperature (C)]]*OO[[#This Row],[24]]</f>
        <v>4.5965203508900003E-5</v>
      </c>
      <c r="AA149" s="10">
        <f>3/24000000*OO[[#This Row],[83 (29JUN1985 06:00:00)-Water Temperature (C)]]*OO[[#This Row],[25]]</f>
        <v>4.3116141422950003E-5</v>
      </c>
      <c r="AB149" s="10">
        <f>3/24000000*OO[[#This Row],[84 (29JUN1985 09:00:00)-Water Temperature (C)]]*OO[[#This Row],[26]]</f>
        <v>4.0161610834124998E-5</v>
      </c>
      <c r="AC149" s="10">
        <f>3/24000000*OO[[#This Row],[85 (29JUN1985 12:00:00)-Water Temperature (C)]]*OO[[#This Row],[27]]</f>
        <v>3.7497063782850004E-5</v>
      </c>
      <c r="AD149" s="10">
        <f>3/24000000*OO[[#This Row],[86 (29JUN1985 15:00:00)-Water Temperature (C)]]*OO[[#This Row],[28]]</f>
        <v>3.48476732366375E-5</v>
      </c>
      <c r="AE149" s="10">
        <f>3/24000000*OO[[#This Row],[88 (29JUN1985 21:00:00)-Water Temperature (C)]]*OO[[#This Row],[30]]</f>
        <v>2.8853570282400001E-5</v>
      </c>
      <c r="AF149" s="10">
        <f>3/24000000*OO[[#This Row],[88 (29JUN1985 21:00:00)-Water Temperature (C)]]*OO[[#This Row],[30]]</f>
        <v>2.8853570282400001E-5</v>
      </c>
      <c r="AG149" s="10">
        <f>3/24000000*OO[[#This Row],[89 (30JUN1985 00:00:00)-Water Temperature (C)]]*OO[[#This Row],[31]]</f>
        <v>2.4772541561099997E-5</v>
      </c>
      <c r="AH149" s="10">
        <f>3/24000000*OO[[#This Row],[90 (30JUN1985 03:00:00)-Water Temperature (C)]]*OO[[#This Row],[32]]</f>
        <v>2.0655150347868749E-5</v>
      </c>
      <c r="AI149" s="10">
        <f>3/24000000*OO[[#This Row],[91 (30JUN1985 06:00:00)-Water Temperature (C)]]*OO[[#This Row],[33]]</f>
        <v>1.6934217977075E-5</v>
      </c>
      <c r="AJ149" s="10">
        <f>3/24000000*OO[[#This Row],[92 (30JUN1985 09:00:00)-Water Temperature (C)]]*OO[[#This Row],[34]]</f>
        <v>1.42329523769625E-5</v>
      </c>
      <c r="AK149" s="10">
        <f>3/24000000*OO[[#This Row],[93 (30JUN1985 12:00:00)-Water Temperature (C)]]*OO[[#This Row],[35]]</f>
        <v>1.2326372412052501E-5</v>
      </c>
      <c r="AL149" s="10">
        <f>3/24000000*OO[[#This Row],[94 (30JUN1985 15:00:00)-Water Temperature (C)]]*OO[[#This Row],[36]]</f>
        <v>1.0950682458555E-5</v>
      </c>
      <c r="AM149" s="10">
        <f>3/24000000*OO[[#This Row],[95 (30JUN1985 18:00:00)-Water Temperature (C)]]*OO[[#This Row],[37]]</f>
        <v>9.8363458335650005E-6</v>
      </c>
      <c r="AN149" s="10">
        <f>3/24000000*OO[[#This Row],[96 (30JUN1985 21:00:00)-Water Temperature (C)]]*OO[[#This Row],[38]]</f>
        <v>8.5889678586750001E-6</v>
      </c>
      <c r="AO149" s="10">
        <f>3/24000000*OO[[#This Row],[97 (01JUL1985 00:00:00)-Water Temperature (C)]]*OO[[#This Row],[39]]</f>
        <v>7.1532944377724989E-6</v>
      </c>
      <c r="AP149" s="10">
        <f>3/24000000*OO[[#This Row],[98 (01JUL1985 03:00:00)-Water Temperature (C)]]*OO[[#This Row],[40]]</f>
        <v>5.5914625540812492E-6</v>
      </c>
      <c r="AQ149" s="10">
        <f>3/24000000*OO[[#This Row],[99 (01JUL1985 06:00:00)-Water Temperature (C)]]*OO[[#This Row],[41]]</f>
        <v>4.1485137448049998E-6</v>
      </c>
      <c r="AR149" s="10">
        <f>3/24000000*OO[[#This Row],[100 (01JUL1985 09:00:00)-Water Temperature (C)]]*OO[[#This Row],[42]]</f>
        <v>3.1392653639999999E-6</v>
      </c>
      <c r="AS149" s="10">
        <f>3/24000000*OO[[#This Row],[101 (01JUL1985 12:00:00)-Water Temperature (C)]]*OO[[#This Row],[43]]</f>
        <v>2.4046138831837493E-6</v>
      </c>
      <c r="AT149" s="10">
        <f>3/24000000*OO[[#This Row],[102 (01JUL1985 15:00:00)-Water Temperature (C)]]*OO[[#This Row],[44]]</f>
        <v>1.9529261971439999E-6</v>
      </c>
      <c r="AU149" s="10">
        <f>3/24000000*OO[[#This Row],[103 (01JUL1985 18:00:00)-Water Temperature (C)]]*OO[[#This Row],[45]]</f>
        <v>1.6713535234050002E-6</v>
      </c>
      <c r="AV149" s="10">
        <f>3/24000000*OO[[#This Row],[104 (01JUL1985 21:00:00)-Water Temperature (C)]]*OO[[#This Row],[46]]</f>
        <v>1.4753360310292498E-6</v>
      </c>
      <c r="AW149" s="10">
        <f>3/24000000*OO[[#This Row],[105 (02JUL1985 00:00:00)-Water Temperature (C)]]*OO[[#This Row],[47]]</f>
        <v>1.3165407931759998E-6</v>
      </c>
      <c r="AX149" s="10">
        <f>3/24000000*OO[[#This Row],[106 (02JUL1985 03:00:00)-Water Temperature (C)]]*OO[[#This Row],[48]]</f>
        <v>1.1714642332749997E-6</v>
      </c>
      <c r="AY149" s="10">
        <f>3/24000000*OO[[#This Row],[107 (02JUL1985 06:00:00)-Water Temperature (C)]]*OO[[#This Row],[49]]</f>
        <v>1.0446267858799999E-6</v>
      </c>
      <c r="AZ149" s="10">
        <f>3/24000000*OO[[#This Row],[108 (02JUL1985 09:00:00)-Water Temperature (C)]]*OO[[#This Row],[50]]</f>
        <v>9.865883375110001E-7</v>
      </c>
      <c r="BA149" s="10">
        <f>3/24000000*OO[[#This Row],[109 (02JUL1985 12:00:00)-Water Temperature (C)]]*OO[[#This Row],[51]]</f>
        <v>9.4292956736400003E-7</v>
      </c>
      <c r="BB149" s="10">
        <f>3/24000000*OO[[#This Row],[110 (02JUL1985 15:00:00)-Water Temperature (C)]]*OO[[#This Row],[52]]</f>
        <v>9.1658924702699981E-7</v>
      </c>
      <c r="BC149" s="10">
        <f>3/24000000*OO[[#This Row],[111 (02JUL1985 18:00:00)-Water Temperature (C)]]*OO[[#This Row],[53]]</f>
        <v>9.0034410789949996E-7</v>
      </c>
      <c r="BD149" s="10">
        <f>3/24000000*OO[[#This Row],[112 (02JUL1985 21:00:00)-Water Temperature (C)]]*OO[[#This Row],[54]]</f>
        <v>8.7341287543124997E-7</v>
      </c>
      <c r="BE149" s="10">
        <f>3/24000000*OO[[#This Row],[113 (03JUL1985 00:00:00)-Water Temperature (C)]]*OO[[#This Row],[55]]</f>
        <v>8.3884219544337504E-7</v>
      </c>
      <c r="BF149" s="10">
        <f>3/24000000*OO[[#This Row],[114 (03JUL1985 03:00:00)-Water Temperature (C)]]*OO[[#This Row],[56]]</f>
        <v>8.0591037323549985E-7</v>
      </c>
      <c r="BG149" s="10">
        <f>3/24000000*OO[[#This Row],[115 (03JUL1985 06:00:00)-Water Temperature (C)]]*OO[[#This Row],[57]]</f>
        <v>7.6509300955212502E-7</v>
      </c>
      <c r="BH149" s="10">
        <f>3/24000000*OO[[#This Row],[116 (03JUL1985 09:00:00)-Water Temperature (C)]]*OO[[#This Row],[58]]</f>
        <v>7.517535397335E-7</v>
      </c>
      <c r="BI149" s="10">
        <f>3/24000000*OO[[#This Row],[117 (03JUL1985 12:00:00)-Water Temperature (C)]]*OO[[#This Row],[59]]</f>
        <v>7.4576696281762495E-7</v>
      </c>
      <c r="BJ149" s="10">
        <f>3/24000000*OO[[#This Row],[118 (03JUL1985 15:00:00)-Water Temperature (C)]]*OO[[#This Row],[60]]</f>
        <v>7.3958939725549992E-7</v>
      </c>
      <c r="BK149" s="10">
        <f>3/24000000*OO[[#This Row],[119 (03JUL1985 18:00:00)-Water Temperature (C)]]*OO[[#This Row],[61]]</f>
        <v>7.3847358235000004E-7</v>
      </c>
      <c r="BL149" s="10">
        <f>3/24000000*OO[[#This Row],[120 (03JUL1985 21:00:00)-Water Temperature (C)]]*OO[[#This Row],[62]]</f>
        <v>7.2018452982149998E-7</v>
      </c>
      <c r="BM149" s="10">
        <f>3/24000000*OO[[#This Row],[121 (04JUL1985 00:00:00)-Water Temperature (C)]]*OO[[#This Row],[63]]</f>
        <v>6.9263194611749987E-7</v>
      </c>
      <c r="BN149" s="10">
        <f>3/24000000*OO[[#This Row],[122 (04JUL1985 03:00:00)-Water Temperature (C)]]*OO[[#This Row],[64]]</f>
        <v>6.5923520949562492E-7</v>
      </c>
      <c r="BO149" s="10">
        <f>3/24000000*OO[[#This Row],[123 (04JUL1985 06:00:00)-Water Temperature (C)]]*OO[[#This Row],[65]]</f>
        <v>6.1698595124924987E-7</v>
      </c>
      <c r="BP149" s="10">
        <f>3/24000000*OO[[#This Row],[124 (04JUL1985 09:00:00)-Water Temperature (C)]]*OO[[#This Row],[66]]</f>
        <v>5.8481762526449989E-7</v>
      </c>
      <c r="BQ149" s="10">
        <f>3/24000000*OO[[#This Row],[125 (04JUL1985 12:00:00)-Water Temperature (C)]]*OO[[#This Row],[67]]</f>
        <v>5.4815123166099996E-7</v>
      </c>
      <c r="BR149" s="10">
        <f>3/24000000*OO[[#This Row],[126 (04JUL1985 15:00:00)-Water Temperature (C)]]*OO[[#This Row],[68]]</f>
        <v>5.23788815515E-7</v>
      </c>
      <c r="BS149" s="10">
        <f>3/24000000*OO[[#This Row],[127 (04JUL1985 18:00:00)-Water Temperature (C)]]*OO[[#This Row],[69]]</f>
        <v>4.9775483906024998E-7</v>
      </c>
      <c r="BT149" s="10">
        <f>3/24000000*OO[[#This Row],[128 (04JUL1985 21:00:00)-Water Temperature (C)]]*OO[[#This Row],[70]]</f>
        <v>4.7319841504124997E-7</v>
      </c>
      <c r="BU149" s="10">
        <f>3/24000000*OO[[#This Row],[129 (05JUL1985 00:00:00)-Water Temperature (C)]]*OO[[#This Row],[71]]</f>
        <v>4.5098906054399994E-7</v>
      </c>
      <c r="BV149" s="10">
        <f>3/24000000*OO[[#This Row],[130 (05JUL1985 03:00:00)-Water Temperature (C)]]*OO[[#This Row],[72]]</f>
        <v>4.2816260357225002E-7</v>
      </c>
      <c r="BW149" s="10">
        <f>3/24000000*OO[[#This Row],[131 (05JUL1985 06:00:00)-Water Temperature (C)]]*OO[[#This Row],[73]]</f>
        <v>4.0342711552000001E-7</v>
      </c>
      <c r="BX149" s="10">
        <f>3/24000000*OO[[#This Row],[132 (05JUL1985 09:00:00)-Water Temperature (C)]]*OO[[#This Row],[74]]</f>
        <v>3.9112804026525003E-7</v>
      </c>
      <c r="BY149" s="10">
        <f>3/24000000*OO[[#This Row],[133 (05JUL1985 12:00:00)-Water Temperature (C)]]*OO[[#This Row],[75]]</f>
        <v>3.7056830503387503E-7</v>
      </c>
      <c r="BZ149" s="10">
        <f>3/24000000*OO[[#This Row],[134 (05JUL1985 15:00:00)-Water Temperature (C)]]*OO[[#This Row],[76]]</f>
        <v>3.5618366006574997E-7</v>
      </c>
      <c r="CA149" s="10">
        <f>3/24000000*OO[[#This Row],[135 (05JUL1985 18:00:00)-Water Temperature (C)]]*OO[[#This Row],[77]]</f>
        <v>3.4320678123324999E-7</v>
      </c>
      <c r="CB149" s="10">
        <f>3/24000000*OO[[#This Row],[136 (05JUL1985 21:00:00)-Water Temperature (C)]]*OO[[#This Row],[78]]</f>
        <v>3.2641484333000003E-7</v>
      </c>
      <c r="CC149" s="10">
        <f>3/24000000*OO[[#This Row],[137 (06JUL1985 00:00:00)-Water Temperature (C)]]*OO[[#This Row],[79]]</f>
        <v>3.0805391137499997E-7</v>
      </c>
      <c r="CD149" s="10">
        <f>3/24000000*OO[[#This Row],[138 (06JUL1985 03:00:00)-Water Temperature (C)]]*OO[[#This Row],[80]]</f>
        <v>2.90152254655E-7</v>
      </c>
      <c r="CE149" s="10">
        <f>3/24000000*OO[[#This Row],[139 (06JUL1985 06:00:00)-Water Temperature (C)]]*OO[[#This Row],[81]]</f>
        <v>2.7511591843999995E-7</v>
      </c>
      <c r="CF149" s="10">
        <f>3/24000000*OO[[#This Row],[140 (06JUL1985 09:00:00)-Water Temperature (C)]]*OO[[#This Row],[82]]</f>
        <v>2.75210089298E-7</v>
      </c>
      <c r="CG149" s="10">
        <f>3/24000000*OO[[#This Row],[141 (06JUL1985 12:00:00)-Water Temperature (C)]]*OO[[#This Row],[83]]</f>
        <v>2.7336755175712498E-7</v>
      </c>
      <c r="CH149" s="10">
        <f>3/24000000*OO[[#This Row],[142 (06JUL1985 15:00:00)-Water Temperature (C)]]*OO[[#This Row],[84]]</f>
        <v>2.7499382315437498E-7</v>
      </c>
      <c r="CI149" s="10">
        <f>3/24000000*OO[[#This Row],[143 (06JUL1985 18:00:00)-Water Temperature (C)]]*OO[[#This Row],[85]]</f>
        <v>2.8051688576212499E-7</v>
      </c>
      <c r="CJ149" s="10">
        <f>3/24000000*OO[[#This Row],[144 (06JUL1985 21:00:00)-Water Temperature (C)]]*OO[[#This Row],[86]]</f>
        <v>2.7914448030149994E-7</v>
      </c>
      <c r="CK149" s="10">
        <f>3/24000000*OO[[#This Row],[145 (07JUL1985 00:00:00)-Water Temperature (C)]]*OO[[#This Row],[87]]</f>
        <v>2.7241723291199997E-7</v>
      </c>
      <c r="CL149" s="10">
        <f>3/24000000*OO[[#This Row],[146 (07JUL1985 03:00:00)-Water Temperature (C)]]*OO[[#This Row],[88]]</f>
        <v>2.6508088244024994E-7</v>
      </c>
      <c r="CM149" s="10">
        <f>3/24000000*OO[[#This Row],[147 (07JUL1985 06:00:00)-Water Temperature (C)]]*OO[[#This Row],[89]]</f>
        <v>2.5541248880000002E-7</v>
      </c>
      <c r="CN149" s="10">
        <f>3/24000000*OO[[#This Row],[148 (07JUL1985 09:00:00)-Water Temperature (C)]]*OO[[#This Row],[90]]</f>
        <v>2.5579870787587497E-7</v>
      </c>
      <c r="CO149" s="10">
        <f>3/24000000*OO[[#This Row],[149 (07JUL1985 12:00:00)-Water Temperature (C)]]*OO[[#This Row],[91]]</f>
        <v>2.5648424511999998E-7</v>
      </c>
      <c r="CP149" s="10">
        <f>3/24000000*OO[[#This Row],[150 (07JUL1985 15:00:00)-Water Temperature (C)]]*OO[[#This Row],[92]]</f>
        <v>2.566527382755E-7</v>
      </c>
      <c r="CQ149" s="10">
        <f>3/24000000*OO[[#This Row],[151 (07JUL1985 18:00:00)-Water Temperature (C)]]*OO[[#This Row],[93]]</f>
        <v>2.58857878966E-7</v>
      </c>
      <c r="CR149" s="10">
        <f>3/24000000*OO[[#This Row],[152 (07JUL1985 21:00:00)-Water Temperature (C)]]*OO[[#This Row],[94]]</f>
        <v>2.5396338040950005E-7</v>
      </c>
      <c r="CS149" s="10">
        <f>3/24000000*OO[[#This Row],[153 (08JUL1985 00:00:00)-Water Temperature (C)]]*OO[[#This Row],[95]]</f>
        <v>2.4381910764445E-7</v>
      </c>
      <c r="CT149" s="10">
        <f>3/24000000*OO[[#This Row],[154 (08JUL1985 03:00:00)-Water Temperature (C)]]*OO[[#This Row],[96]]</f>
        <v>2.2892072386000001E-7</v>
      </c>
      <c r="CU149" s="10">
        <f>3/24000000*OO[[#This Row],[155 (08JUL1985 06:00:00)-Water Temperature (C)]]*OO[[#This Row],[97]]</f>
        <v>2.1077988519216247E-7</v>
      </c>
      <c r="CV149" s="10">
        <f>3/24000000*OO[[#This Row],[156 (08JUL1985 09:00:00)-Water Temperature (C)]]*OO[[#This Row],[98]]</f>
        <v>1.9432287592289998E-7</v>
      </c>
      <c r="CW149" s="10">
        <f>3/24000000*OO[[#This Row],[157 (08JUL1985 12:00:00)-Water Temperature (C)]]*OO[[#This Row],[99]]</f>
        <v>1.8479104841339998E-7</v>
      </c>
    </row>
    <row r="150" spans="1:101" x14ac:dyDescent="0.35">
      <c r="A150" t="s">
        <v>155</v>
      </c>
      <c r="B150">
        <v>896.6576</v>
      </c>
      <c r="C150" s="10">
        <f>3/24*OO[[#This Row],[59 (26JUN1985 06:00:00)-Water Temperature (C)]]*OO[[#This Row],[1]]/SUM(OO[1])</f>
        <v>0</v>
      </c>
      <c r="D150" s="10">
        <f>3/24*OO[[#This Row],[60 (26JUN1985 09:00:00)-Water Temperature (C)]]*OO[[#This Row],[2]]/SUM(OO[2])</f>
        <v>0</v>
      </c>
      <c r="E150" s="10">
        <f>3/24*OO[[#This Row],[61 (26JUN1985 12:00:00)-Water Temperature (C)]]*OO[[#This Row],[3]]/SUM(OO[3])</f>
        <v>0</v>
      </c>
      <c r="F150" s="10">
        <f>3/24*OO[[#This Row],[62 (26JUN1985 15:00:00)-Water Temperature (C)]]*OO[[#This Row],[4]]/SUM(OO[4])</f>
        <v>0</v>
      </c>
      <c r="G150" s="10">
        <f>3/24*OO[[#This Row],[63 (26JUN1985 18:00:00)-Water Temperature (C)]]*OO[[#This Row],[5]]/SUM(OO[5])</f>
        <v>2.6099161919531837E-34</v>
      </c>
      <c r="H150" s="10">
        <f>3/24*OO[[#This Row],[64 (26JUN1985 21:00:00)-Water Temperature (C)]]*OO[[#This Row],[6]]/SUM(OO[6])</f>
        <v>1.6800606871093514E-23</v>
      </c>
      <c r="I150" s="10">
        <f>3/24*OO[[#This Row],[65 (27JUN1985 00:00:00)-Water Temperature (C)]]*OO[[#This Row],[7]]/SUM(OO[7])</f>
        <v>8.937750849213276E-13</v>
      </c>
      <c r="J150" s="10">
        <f>3/24*OO[[#This Row],[66 (27JUN1985 03:00:00)-Water Temperature (C)]]*OO[[#This Row],[8]]/SUM(OO[8])</f>
        <v>2.3562913252661169E-7</v>
      </c>
      <c r="K150" s="10">
        <f>3/24*OO[[#This Row],[67 (27JUN1985 06:00:00)-Water Temperature (C)]]*OO[[#This Row],[9]]/SUM(OO[9])</f>
        <v>8.8133936330226249E-5</v>
      </c>
      <c r="L150" s="10">
        <f>3/24*OO[[#This Row],[68 (27JUN1985 09:00:00)-Water Temperature (C)]]*OO[[#This Row],[10]]/SUM(OO[10])</f>
        <v>3.0302023447624587E-3</v>
      </c>
      <c r="M150" s="10">
        <f>3/24*OO[[#This Row],[69 (27JUN1985 12:00:00)-Water Temperature (C)]]*OO[[#This Row],[11]]/SUM(OO[11])</f>
        <v>2.3166615373882007E-2</v>
      </c>
      <c r="N150" s="10">
        <f>3/24*OO[[#This Row],[70 (27JUN1985 15:00:00)-Water Temperature (C)]]*OO[[#This Row],[12]]/SUM(OO[12])</f>
        <v>5.8491859907545164E-2</v>
      </c>
      <c r="O150" s="10">
        <f>3/24*OO[[#This Row],[71 (27JUN1985 18:00:00)-Water Temperature (C)]]*OO[[#This Row],[13]]/SUM(OO[13])</f>
        <v>6.5880281134213015E-2</v>
      </c>
      <c r="P150" s="10">
        <f>3/24*OO[[#This Row],[72 (27JUN1985 21:00:00)-Water Temperature (C)]]*OO[[#This Row],[14]]/SUM(OO[14])</f>
        <v>3.9601943342984891E-2</v>
      </c>
      <c r="Q150" s="10">
        <f>3/24*OO[[#This Row],[73 (28JUN1985 00:00:00)-Water Temperature (C)]]*OO[[#This Row],[15]]/SUM(OO[15])</f>
        <v>1.4601523646143465E-2</v>
      </c>
      <c r="R150" s="10">
        <f>3/24*OO[[#This Row],[74 (28JUN1985 03:00:00)-Water Temperature (C)]]*OO[[#This Row],[16]]/SUM(OO[16])</f>
        <v>3.7872366376435901E-3</v>
      </c>
      <c r="S150" s="10">
        <f>3/24*OO[[#This Row],[75 (28JUN1985 06:00:00)-Water Temperature (C)]]*OO[[#This Row],[17]]/SUM(OO[17])</f>
        <v>7.9014252582862183E-4</v>
      </c>
      <c r="T150" s="10">
        <f>3/24*OO[[#This Row],[76 (28JUN1985 09:00:00)-Water Temperature (C)]]*OO[[#This Row],[18]]/SUM(OO[18])</f>
        <v>1.7591367910899637E-4</v>
      </c>
      <c r="U150" s="10">
        <f>3/24*OO[[#This Row],[77 (28JUN1985 12:00:00)-Water Temperature (C)]]*OO[[#This Row],[19]]/SUM(OO[19])</f>
        <v>6.5507044375145859E-5</v>
      </c>
      <c r="V150" s="10">
        <f>3/24000000*OO[[#This Row],[78 (28JUN1985 15:00:00)-Water Temperature (C)]]*OO[[#This Row],[20]]</f>
        <v>4.595403458635E-5</v>
      </c>
      <c r="W150" s="10">
        <f>3/24000000*OO[[#This Row],[79 (28JUN1985 18:00:00)-Water Temperature (C)]]*OO[[#This Row],[21]]</f>
        <v>4.36436259756125E-5</v>
      </c>
      <c r="X150" s="10">
        <f>3/24000000*OO[[#This Row],[80 (28JUN1985 21:00:00)-Water Temperature (C)]]*OO[[#This Row],[22]]</f>
        <v>4.4991974701687502E-5</v>
      </c>
      <c r="Y150" s="10">
        <f>3/24000000*OO[[#This Row],[81 (29JUN1985 00:00:00)-Water Temperature (C)]]*OO[[#This Row],[23]]</f>
        <v>4.6615289039274997E-5</v>
      </c>
      <c r="Z150" s="10">
        <f>3/24000000*OO[[#This Row],[82 (29JUN1985 03:00:00)-Water Temperature (C)]]*OO[[#This Row],[24]]</f>
        <v>4.6349784247499996E-5</v>
      </c>
      <c r="AA150" s="10">
        <f>3/24000000*OO[[#This Row],[83 (29JUN1985 06:00:00)-Water Temperature (C)]]*OO[[#This Row],[25]]</f>
        <v>4.3792814179399996E-5</v>
      </c>
      <c r="AB150" s="10">
        <f>3/24000000*OO[[#This Row],[84 (29JUN1985 09:00:00)-Water Temperature (C)]]*OO[[#This Row],[26]]</f>
        <v>4.10049129805E-5</v>
      </c>
      <c r="AC150" s="10">
        <f>3/24000000*OO[[#This Row],[85 (29JUN1985 12:00:00)-Water Temperature (C)]]*OO[[#This Row],[27]]</f>
        <v>3.8337398339437501E-5</v>
      </c>
      <c r="AD150" s="10">
        <f>3/24000000*OO[[#This Row],[86 (29JUN1985 15:00:00)-Water Temperature (C)]]*OO[[#This Row],[28]]</f>
        <v>3.5565293131699994E-5</v>
      </c>
      <c r="AE150" s="10">
        <f>3/24000000*OO[[#This Row],[88 (29JUN1985 21:00:00)-Water Temperature (C)]]*OO[[#This Row],[30]]</f>
        <v>2.9505427147799996E-5</v>
      </c>
      <c r="AF150" s="10">
        <f>3/24000000*OO[[#This Row],[88 (29JUN1985 21:00:00)-Water Temperature (C)]]*OO[[#This Row],[30]]</f>
        <v>2.9505427147799996E-5</v>
      </c>
      <c r="AG150" s="10">
        <f>3/24000000*OO[[#This Row],[89 (30JUN1985 00:00:00)-Water Temperature (C)]]*OO[[#This Row],[31]]</f>
        <v>2.5403230338600001E-5</v>
      </c>
      <c r="AH150" s="10">
        <f>3/24000000*OO[[#This Row],[90 (30JUN1985 03:00:00)-Water Temperature (C)]]*OO[[#This Row],[32]]</f>
        <v>2.1253168086337497E-5</v>
      </c>
      <c r="AI150" s="10">
        <f>3/24000000*OO[[#This Row],[91 (30JUN1985 06:00:00)-Water Temperature (C)]]*OO[[#This Row],[33]]</f>
        <v>1.7462481418181246E-5</v>
      </c>
      <c r="AJ150" s="10">
        <f>3/24000000*OO[[#This Row],[92 (30JUN1985 09:00:00)-Water Temperature (C)]]*OO[[#This Row],[34]]</f>
        <v>1.4676972017078749E-5</v>
      </c>
      <c r="AK150" s="10">
        <f>3/24000000*OO[[#This Row],[93 (30JUN1985 12:00:00)-Water Temperature (C)]]*OO[[#This Row],[35]]</f>
        <v>1.2693967129E-5</v>
      </c>
      <c r="AL150" s="10">
        <f>3/24000000*OO[[#This Row],[94 (30JUN1985 15:00:00)-Water Temperature (C)]]*OO[[#This Row],[36]]</f>
        <v>1.1248989921595E-5</v>
      </c>
      <c r="AM150" s="10">
        <f>3/24000000*OO[[#This Row],[95 (30JUN1985 18:00:00)-Water Temperature (C)]]*OO[[#This Row],[37]]</f>
        <v>1.008121529383E-5</v>
      </c>
      <c r="AN150" s="10">
        <f>3/24000000*OO[[#This Row],[96 (30JUN1985 21:00:00)-Water Temperature (C)]]*OO[[#This Row],[38]]</f>
        <v>8.809671079999999E-6</v>
      </c>
      <c r="AO150" s="10">
        <f>3/24000000*OO[[#This Row],[97 (01JUL1985 00:00:00)-Water Temperature (C)]]*OO[[#This Row],[39]]</f>
        <v>7.3802918952000008E-6</v>
      </c>
      <c r="AP150" s="10">
        <f>3/24000000*OO[[#This Row],[98 (01JUL1985 03:00:00)-Water Temperature (C)]]*OO[[#This Row],[40]]</f>
        <v>5.8235433823762498E-6</v>
      </c>
      <c r="AQ150" s="10">
        <f>3/24000000*OO[[#This Row],[99 (01JUL1985 06:00:00)-Water Temperature (C)]]*OO[[#This Row],[41]]</f>
        <v>4.3543356964249995E-6</v>
      </c>
      <c r="AR150" s="10">
        <f>3/24000000*OO[[#This Row],[100 (01JUL1985 09:00:00)-Water Temperature (C)]]*OO[[#This Row],[42]]</f>
        <v>3.3050264474699995E-6</v>
      </c>
      <c r="AS150" s="10">
        <f>3/24000000*OO[[#This Row],[101 (01JUL1985 12:00:00)-Water Temperature (C)]]*OO[[#This Row],[43]]</f>
        <v>2.5199487659499999E-6</v>
      </c>
      <c r="AT150" s="10">
        <f>3/24000000*OO[[#This Row],[102 (01JUL1985 15:00:00)-Water Temperature (C)]]*OO[[#This Row],[44]]</f>
        <v>2.0253697491547499E-6</v>
      </c>
      <c r="AU150" s="10">
        <f>3/24000000*OO[[#This Row],[103 (01JUL1985 18:00:00)-Water Temperature (C)]]*OO[[#This Row],[45]]</f>
        <v>1.7176281348251251E-6</v>
      </c>
      <c r="AV150" s="10">
        <f>3/24000000*OO[[#This Row],[104 (01JUL1985 21:00:00)-Water Temperature (C)]]*OO[[#This Row],[46]]</f>
        <v>1.5069401799947499E-6</v>
      </c>
      <c r="AW150" s="10">
        <f>3/24000000*OO[[#This Row],[105 (02JUL1985 00:00:00)-Water Temperature (C)]]*OO[[#This Row],[47]]</f>
        <v>1.3418154584984998E-6</v>
      </c>
      <c r="AX150" s="10">
        <f>3/24000000*OO[[#This Row],[106 (02JUL1985 03:00:00)-Water Temperature (C)]]*OO[[#This Row],[48]]</f>
        <v>1.1952313373648752E-6</v>
      </c>
      <c r="AY150" s="10">
        <f>3/24000000*OO[[#This Row],[107 (02JUL1985 06:00:00)-Water Temperature (C)]]*OO[[#This Row],[49]]</f>
        <v>1.0667991157752498E-6</v>
      </c>
      <c r="AZ150" s="10">
        <f>3/24000000*OO[[#This Row],[108 (02JUL1985 09:00:00)-Water Temperature (C)]]*OO[[#This Row],[50]]</f>
        <v>1.0070828827565002E-6</v>
      </c>
      <c r="BA150" s="10">
        <f>3/24000000*OO[[#This Row],[109 (02JUL1985 12:00:00)-Water Temperature (C)]]*OO[[#This Row],[51]]</f>
        <v>9.6047124280387495E-7</v>
      </c>
      <c r="BB150" s="10">
        <f>3/24000000*OO[[#This Row],[110 (02JUL1985 15:00:00)-Water Temperature (C)]]*OO[[#This Row],[52]]</f>
        <v>9.3096151167500013E-7</v>
      </c>
      <c r="BC150" s="10">
        <f>3/24000000*OO[[#This Row],[111 (02JUL1985 18:00:00)-Water Temperature (C)]]*OO[[#This Row],[53]]</f>
        <v>9.1289066484999988E-7</v>
      </c>
      <c r="BD150" s="10">
        <f>3/24000000*OO[[#This Row],[112 (02JUL1985 21:00:00)-Water Temperature (C)]]*OO[[#This Row],[54]]</f>
        <v>8.8327492320849987E-7</v>
      </c>
      <c r="BE150" s="10">
        <f>3/24000000*OO[[#This Row],[113 (03JUL1985 00:00:00)-Water Temperature (C)]]*OO[[#This Row],[55]]</f>
        <v>8.4605267454500005E-7</v>
      </c>
      <c r="BF150" s="10">
        <f>3/24000000*OO[[#This Row],[114 (03JUL1985 03:00:00)-Water Temperature (C)]]*OO[[#This Row],[56]]</f>
        <v>8.1365808537000002E-7</v>
      </c>
      <c r="BG150" s="10">
        <f>3/24000000*OO[[#This Row],[115 (03JUL1985 06:00:00)-Water Temperature (C)]]*OO[[#This Row],[57]]</f>
        <v>7.7436549161375004E-7</v>
      </c>
      <c r="BH150" s="10">
        <f>3/24000000*OO[[#This Row],[116 (03JUL1985 09:00:00)-Water Temperature (C)]]*OO[[#This Row],[58]]</f>
        <v>7.6245935892974991E-7</v>
      </c>
      <c r="BI150" s="10">
        <f>3/24000000*OO[[#This Row],[117 (03JUL1985 12:00:00)-Water Temperature (C)]]*OO[[#This Row],[59]]</f>
        <v>7.5724122422925007E-7</v>
      </c>
      <c r="BJ150" s="10">
        <f>3/24000000*OO[[#This Row],[118 (03JUL1985 15:00:00)-Water Temperature (C)]]*OO[[#This Row],[60]]</f>
        <v>7.4991740898124993E-7</v>
      </c>
      <c r="BK150" s="10">
        <f>3/24000000*OO[[#This Row],[119 (03JUL1985 18:00:00)-Water Temperature (C)]]*OO[[#This Row],[61]]</f>
        <v>7.4723623609450004E-7</v>
      </c>
      <c r="BL150" s="10">
        <f>3/24000000*OO[[#This Row],[120 (03JUL1985 21:00:00)-Water Temperature (C)]]*OO[[#This Row],[62]]</f>
        <v>7.2763749848299989E-7</v>
      </c>
      <c r="BM150" s="10">
        <f>3/24000000*OO[[#This Row],[121 (04JUL1985 00:00:00)-Water Temperature (C)]]*OO[[#This Row],[63]]</f>
        <v>6.9919465868999993E-7</v>
      </c>
      <c r="BN150" s="10">
        <f>3/24000000*OO[[#This Row],[122 (04JUL1985 03:00:00)-Water Temperature (C)]]*OO[[#This Row],[64]]</f>
        <v>6.6709762098700004E-7</v>
      </c>
      <c r="BO150" s="10">
        <f>3/24000000*OO[[#This Row],[123 (04JUL1985 06:00:00)-Water Temperature (C)]]*OO[[#This Row],[65]]</f>
        <v>6.2623534683449986E-7</v>
      </c>
      <c r="BP150" s="10">
        <f>3/24000000*OO[[#This Row],[124 (04JUL1985 09:00:00)-Water Temperature (C)]]*OO[[#This Row],[66]]</f>
        <v>5.9475545726349998E-7</v>
      </c>
      <c r="BQ150" s="10">
        <f>3/24000000*OO[[#This Row],[125 (04JUL1985 12:00:00)-Water Temperature (C)]]*OO[[#This Row],[67]]</f>
        <v>5.5766754163124989E-7</v>
      </c>
      <c r="BR150" s="10">
        <f>3/24000000*OO[[#This Row],[126 (04JUL1985 15:00:00)-Water Temperature (C)]]*OO[[#This Row],[68]]</f>
        <v>5.3178994637999993E-7</v>
      </c>
      <c r="BS150" s="10">
        <f>3/24000000*OO[[#This Row],[127 (04JUL1985 18:00:00)-Water Temperature (C)]]*OO[[#This Row],[69]]</f>
        <v>5.0443275693049991E-7</v>
      </c>
      <c r="BT150" s="10">
        <f>3/24000000*OO[[#This Row],[128 (04JUL1985 21:00:00)-Water Temperature (C)]]*OO[[#This Row],[70]]</f>
        <v>4.7854657826574995E-7</v>
      </c>
      <c r="BU150" s="10">
        <f>3/24000000*OO[[#This Row],[129 (05JUL1985 00:00:00)-Water Temperature (C)]]*OO[[#This Row],[71]]</f>
        <v>4.5604391102800005E-7</v>
      </c>
      <c r="BV150" s="10">
        <f>3/24000000*OO[[#This Row],[130 (05JUL1985 03:00:00)-Water Temperature (C)]]*OO[[#This Row],[72]]</f>
        <v>4.3332381798225E-7</v>
      </c>
      <c r="BW150" s="10">
        <f>3/24000000*OO[[#This Row],[131 (05JUL1985 06:00:00)-Water Temperature (C)]]*OO[[#This Row],[73]]</f>
        <v>4.0888805842499995E-7</v>
      </c>
      <c r="BX150" s="10">
        <f>3/24000000*OO[[#This Row],[132 (05JUL1985 09:00:00)-Water Temperature (C)]]*OO[[#This Row],[74]]</f>
        <v>3.9706136782474996E-7</v>
      </c>
      <c r="BY150" s="10">
        <f>3/24000000*OO[[#This Row],[133 (05JUL1985 12:00:00)-Water Temperature (C)]]*OO[[#This Row],[75]]</f>
        <v>3.7657297232099999E-7</v>
      </c>
      <c r="BZ150" s="10">
        <f>3/24000000*OO[[#This Row],[134 (05JUL1985 15:00:00)-Water Temperature (C)]]*OO[[#This Row],[76]]</f>
        <v>3.6138798626224991E-7</v>
      </c>
      <c r="CA150" s="10">
        <f>3/24000000*OO[[#This Row],[135 (05JUL1985 18:00:00)-Water Temperature (C)]]*OO[[#This Row],[77]]</f>
        <v>3.4825973872949995E-7</v>
      </c>
      <c r="CB150" s="10">
        <f>3/24000000*OO[[#This Row],[136 (05JUL1985 21:00:00)-Water Temperature (C)]]*OO[[#This Row],[78]]</f>
        <v>3.3063753046799999E-7</v>
      </c>
      <c r="CC150" s="10">
        <f>3/24000000*OO[[#This Row],[137 (06JUL1985 00:00:00)-Water Temperature (C)]]*OO[[#This Row],[79]]</f>
        <v>3.1158309555337498E-7</v>
      </c>
      <c r="CD150" s="10">
        <f>3/24000000*OO[[#This Row],[138 (06JUL1985 03:00:00)-Water Temperature (C)]]*OO[[#This Row],[80]]</f>
        <v>2.9370399824475E-7</v>
      </c>
      <c r="CE150" s="10">
        <f>3/24000000*OO[[#This Row],[139 (06JUL1985 06:00:00)-Water Temperature (C)]]*OO[[#This Row],[81]]</f>
        <v>2.7877813884937503E-7</v>
      </c>
      <c r="CF150" s="10">
        <f>3/24000000*OO[[#This Row],[140 (06JUL1985 09:00:00)-Water Temperature (C)]]*OO[[#This Row],[82]]</f>
        <v>2.7918399872475002E-7</v>
      </c>
      <c r="CG150" s="10">
        <f>3/24000000*OO[[#This Row],[141 (06JUL1985 12:00:00)-Water Temperature (C)]]*OO[[#This Row],[83]]</f>
        <v>2.7733667284125006E-7</v>
      </c>
      <c r="CH150" s="10">
        <f>3/24000000*OO[[#This Row],[142 (06JUL1985 15:00:00)-Water Temperature (C)]]*OO[[#This Row],[84]]</f>
        <v>2.7838848435387501E-7</v>
      </c>
      <c r="CI150" s="10">
        <f>3/24000000*OO[[#This Row],[143 (06JUL1985 18:00:00)-Water Temperature (C)]]*OO[[#This Row],[85]]</f>
        <v>2.8357515332874995E-7</v>
      </c>
      <c r="CJ150" s="10">
        <f>3/24000000*OO[[#This Row],[144 (06JUL1985 21:00:00)-Water Temperature (C)]]*OO[[#This Row],[86]]</f>
        <v>2.815108563645E-7</v>
      </c>
      <c r="CK150" s="10">
        <f>3/24000000*OO[[#This Row],[145 (07JUL1985 00:00:00)-Water Temperature (C)]]*OO[[#This Row],[87]]</f>
        <v>2.7414030555899996E-7</v>
      </c>
      <c r="CL150" s="10">
        <f>3/24000000*OO[[#This Row],[146 (07JUL1985 03:00:00)-Water Temperature (C)]]*OO[[#This Row],[88]]</f>
        <v>2.6732444565662499E-7</v>
      </c>
      <c r="CM150" s="10">
        <f>3/24000000*OO[[#This Row],[147 (07JUL1985 06:00:00)-Water Temperature (C)]]*OO[[#This Row],[89]]</f>
        <v>2.5814396594412499E-7</v>
      </c>
      <c r="CN150" s="10">
        <f>3/24000000*OO[[#This Row],[148 (07JUL1985 09:00:00)-Water Temperature (C)]]*OO[[#This Row],[90]]</f>
        <v>2.5895866521999999E-7</v>
      </c>
      <c r="CO150" s="10">
        <f>3/24000000*OO[[#This Row],[149 (07JUL1985 12:00:00)-Water Temperature (C)]]*OO[[#This Row],[91]]</f>
        <v>2.5982161245799996E-7</v>
      </c>
      <c r="CP150" s="10">
        <f>3/24000000*OO[[#This Row],[150 (07JUL1985 15:00:00)-Water Temperature (C)]]*OO[[#This Row],[92]]</f>
        <v>2.5969024382087503E-7</v>
      </c>
      <c r="CQ150" s="10">
        <f>3/24000000*OO[[#This Row],[151 (07JUL1985 18:00:00)-Water Temperature (C)]]*OO[[#This Row],[93]]</f>
        <v>2.6152206492824996E-7</v>
      </c>
      <c r="CR150" s="10">
        <f>3/24000000*OO[[#This Row],[152 (07JUL1985 21:00:00)-Water Temperature (C)]]*OO[[#This Row],[94]]</f>
        <v>2.5640441998049996E-7</v>
      </c>
      <c r="CS150" s="10">
        <f>3/24000000*OO[[#This Row],[153 (08JUL1985 00:00:00)-Water Temperature (C)]]*OO[[#This Row],[95]]</f>
        <v>2.4638066862362499E-7</v>
      </c>
      <c r="CT150" s="10">
        <f>3/24000000*OO[[#This Row],[154 (08JUL1985 03:00:00)-Water Temperature (C)]]*OO[[#This Row],[96]]</f>
        <v>2.3219242621299996E-7</v>
      </c>
      <c r="CU150" s="10">
        <f>3/24000000*OO[[#This Row],[155 (08JUL1985 06:00:00)-Water Temperature (C)]]*OO[[#This Row],[97]]</f>
        <v>2.1435756522806251E-7</v>
      </c>
      <c r="CV150" s="10">
        <f>3/24000000*OO[[#This Row],[156 (08JUL1985 09:00:00)-Water Temperature (C)]]*OO[[#This Row],[98]]</f>
        <v>1.9772287781999998E-7</v>
      </c>
      <c r="CW150" s="10">
        <f>3/24000000*OO[[#This Row],[157 (08JUL1985 12:00:00)-Water Temperature (C)]]*OO[[#This Row],[99]]</f>
        <v>1.87982879855975E-7</v>
      </c>
    </row>
    <row r="151" spans="1:101" x14ac:dyDescent="0.35">
      <c r="A151" t="s">
        <v>156</v>
      </c>
      <c r="B151">
        <v>883.68230000000005</v>
      </c>
      <c r="C151" s="10">
        <f>3/24*OO[[#This Row],[59 (26JUN1985 06:00:00)-Water Temperature (C)]]*OO[[#This Row],[1]]/SUM(OO[1])</f>
        <v>0</v>
      </c>
      <c r="D151" s="10">
        <f>3/24*OO[[#This Row],[60 (26JUN1985 09:00:00)-Water Temperature (C)]]*OO[[#This Row],[2]]/SUM(OO[2])</f>
        <v>0</v>
      </c>
      <c r="E151" s="10">
        <f>3/24*OO[[#This Row],[61 (26JUN1985 12:00:00)-Water Temperature (C)]]*OO[[#This Row],[3]]/SUM(OO[3])</f>
        <v>0</v>
      </c>
      <c r="F151" s="10">
        <f>3/24*OO[[#This Row],[62 (26JUN1985 15:00:00)-Water Temperature (C)]]*OO[[#This Row],[4]]/SUM(OO[4])</f>
        <v>0</v>
      </c>
      <c r="G151" s="10">
        <f>3/24*OO[[#This Row],[63 (26JUN1985 18:00:00)-Water Temperature (C)]]*OO[[#This Row],[5]]/SUM(OO[5])</f>
        <v>4.151382553829129E-35</v>
      </c>
      <c r="H151" s="10">
        <f>3/24*OO[[#This Row],[64 (26JUN1985 21:00:00)-Water Temperature (C)]]*OO[[#This Row],[6]]/SUM(OO[6])</f>
        <v>2.8759685810168295E-24</v>
      </c>
      <c r="I151" s="10">
        <f>3/24*OO[[#This Row],[65 (27JUN1985 00:00:00)-Water Temperature (C)]]*OO[[#This Row],[7]]/SUM(OO[7])</f>
        <v>1.6477995967160643E-13</v>
      </c>
      <c r="J151" s="10">
        <f>3/24*OO[[#This Row],[66 (27JUN1985 03:00:00)-Water Temperature (C)]]*OO[[#This Row],[8]]/SUM(OO[8])</f>
        <v>1.1707841523870416E-7</v>
      </c>
      <c r="K151" s="10">
        <f>3/24*OO[[#This Row],[67 (27JUN1985 06:00:00)-Water Temperature (C)]]*OO[[#This Row],[9]]/SUM(OO[9])</f>
        <v>5.6520947908318083E-5</v>
      </c>
      <c r="L151" s="10">
        <f>3/24*OO[[#This Row],[68 (27JUN1985 09:00:00)-Water Temperature (C)]]*OO[[#This Row],[10]]/SUM(OO[10])</f>
        <v>2.2864406489182445E-3</v>
      </c>
      <c r="M151" s="10">
        <f>3/24*OO[[#This Row],[69 (27JUN1985 12:00:00)-Water Temperature (C)]]*OO[[#This Row],[11]]/SUM(OO[11])</f>
        <v>1.9755092349261007E-2</v>
      </c>
      <c r="N151" s="10">
        <f>3/24*OO[[#This Row],[70 (27JUN1985 15:00:00)-Water Temperature (C)]]*OO[[#This Row],[12]]/SUM(OO[12])</f>
        <v>5.4846350894561399E-2</v>
      </c>
      <c r="O151" s="10">
        <f>3/24*OO[[#This Row],[71 (27JUN1985 18:00:00)-Water Temperature (C)]]*OO[[#This Row],[13]]/SUM(OO[13])</f>
        <v>6.678399647541286E-2</v>
      </c>
      <c r="P151" s="10">
        <f>3/24*OO[[#This Row],[72 (27JUN1985 21:00:00)-Water Temperature (C)]]*OO[[#This Row],[14]]/SUM(OO[14])</f>
        <v>4.2837197752008373E-2</v>
      </c>
      <c r="Q151" s="10">
        <f>3/24*OO[[#This Row],[73 (28JUN1985 00:00:00)-Water Temperature (C)]]*OO[[#This Row],[15]]/SUM(OO[15])</f>
        <v>1.661991945544404E-2</v>
      </c>
      <c r="R151" s="10">
        <f>3/24*OO[[#This Row],[74 (28JUN1985 03:00:00)-Water Temperature (C)]]*OO[[#This Row],[16]]/SUM(OO[16])</f>
        <v>4.4830759449286358E-3</v>
      </c>
      <c r="S151" s="10">
        <f>3/24*OO[[#This Row],[75 (28JUN1985 06:00:00)-Water Temperature (C)]]*OO[[#This Row],[17]]/SUM(OO[17])</f>
        <v>9.5461533495128288E-4</v>
      </c>
      <c r="T151" s="10">
        <f>3/24*OO[[#This Row],[76 (28JUN1985 09:00:00)-Water Temperature (C)]]*OO[[#This Row],[18]]/SUM(OO[18])</f>
        <v>2.076043077648343E-4</v>
      </c>
      <c r="U151" s="10">
        <f>3/24*OO[[#This Row],[77 (28JUN1985 12:00:00)-Water Temperature (C)]]*OO[[#This Row],[19]]/SUM(OO[19])</f>
        <v>7.115369093493893E-5</v>
      </c>
      <c r="V151" s="10">
        <f>3/24000000*OO[[#This Row],[78 (28JUN1985 15:00:00)-Water Temperature (C)]]*OO[[#This Row],[20]]</f>
        <v>4.6844995185599999E-5</v>
      </c>
      <c r="W151" s="10">
        <f>3/24000000*OO[[#This Row],[79 (28JUN1985 18:00:00)-Water Temperature (C)]]*OO[[#This Row],[21]]</f>
        <v>4.3349121039962498E-5</v>
      </c>
      <c r="X151" s="10">
        <f>3/24000000*OO[[#This Row],[80 (28JUN1985 21:00:00)-Water Temperature (C)]]*OO[[#This Row],[22]]</f>
        <v>4.4262853685250004E-5</v>
      </c>
      <c r="Y151" s="10">
        <f>3/24000000*OO[[#This Row],[81 (29JUN1985 00:00:00)-Water Temperature (C)]]*OO[[#This Row],[23]]</f>
        <v>4.5845727054474994E-5</v>
      </c>
      <c r="Z151" s="10">
        <f>3/24000000*OO[[#This Row],[82 (29JUN1985 03:00:00)-Water Temperature (C)]]*OO[[#This Row],[24]]</f>
        <v>4.5835869197499997E-5</v>
      </c>
      <c r="AA151" s="10">
        <f>3/24000000*OO[[#This Row],[83 (29JUN1985 06:00:00)-Water Temperature (C)]]*OO[[#This Row],[25]]</f>
        <v>4.354346738179999E-5</v>
      </c>
      <c r="AB151" s="10">
        <f>3/24000000*OO[[#This Row],[84 (29JUN1985 09:00:00)-Water Temperature (C)]]*OO[[#This Row],[26]]</f>
        <v>4.0964203657874998E-5</v>
      </c>
      <c r="AC151" s="10">
        <f>3/24000000*OO[[#This Row],[85 (29JUN1985 12:00:00)-Water Temperature (C)]]*OO[[#This Row],[27]]</f>
        <v>3.8359699196499997E-5</v>
      </c>
      <c r="AD151" s="10">
        <f>3/24000000*OO[[#This Row],[86 (29JUN1985 15:00:00)-Water Temperature (C)]]*OO[[#This Row],[28]]</f>
        <v>3.5528960726787495E-5</v>
      </c>
      <c r="AE151" s="10">
        <f>3/24000000*OO[[#This Row],[88 (29JUN1985 21:00:00)-Water Temperature (C)]]*OO[[#This Row],[30]]</f>
        <v>2.9502862847150002E-5</v>
      </c>
      <c r="AF151" s="10">
        <f>3/24000000*OO[[#This Row],[88 (29JUN1985 21:00:00)-Water Temperature (C)]]*OO[[#This Row],[30]]</f>
        <v>2.9502862847150002E-5</v>
      </c>
      <c r="AG151" s="10">
        <f>3/24000000*OO[[#This Row],[89 (30JUN1985 00:00:00)-Water Temperature (C)]]*OO[[#This Row],[31]]</f>
        <v>2.5460221603724998E-5</v>
      </c>
      <c r="AH151" s="10">
        <f>3/24000000*OO[[#This Row],[90 (30JUN1985 03:00:00)-Water Temperature (C)]]*OO[[#This Row],[32]]</f>
        <v>2.1364771409537502E-5</v>
      </c>
      <c r="AI151" s="10">
        <f>3/24000000*OO[[#This Row],[91 (30JUN1985 06:00:00)-Water Temperature (C)]]*OO[[#This Row],[33]]</f>
        <v>1.7586851841571247E-5</v>
      </c>
      <c r="AJ151" s="10">
        <f>3/24000000*OO[[#This Row],[92 (30JUN1985 09:00:00)-Water Temperature (C)]]*OO[[#This Row],[34]]</f>
        <v>1.4778530365552499E-5</v>
      </c>
      <c r="AK151" s="10">
        <f>3/24000000*OO[[#This Row],[93 (30JUN1985 12:00:00)-Water Temperature (C)]]*OO[[#This Row],[35]]</f>
        <v>1.2763377813682501E-5</v>
      </c>
      <c r="AL151" s="10">
        <f>3/24000000*OO[[#This Row],[94 (30JUN1985 15:00:00)-Water Temperature (C)]]*OO[[#This Row],[36]]</f>
        <v>1.1281849439154999E-5</v>
      </c>
      <c r="AM151" s="10">
        <f>3/24000000*OO[[#This Row],[95 (30JUN1985 18:00:00)-Water Temperature (C)]]*OO[[#This Row],[37]]</f>
        <v>1.0085766117825E-5</v>
      </c>
      <c r="AN151" s="10">
        <f>3/24000000*OO[[#This Row],[96 (30JUN1985 21:00:00)-Water Temperature (C)]]*OO[[#This Row],[38]]</f>
        <v>8.8166788074899981E-6</v>
      </c>
      <c r="AO151" s="10">
        <f>3/24000000*OO[[#This Row],[97 (01JUL1985 00:00:00)-Water Temperature (C)]]*OO[[#This Row],[39]]</f>
        <v>7.4217177779887492E-6</v>
      </c>
      <c r="AP151" s="10">
        <f>3/24000000*OO[[#This Row],[98 (01JUL1985 03:00:00)-Water Temperature (C)]]*OO[[#This Row],[40]]</f>
        <v>5.9064148053562503E-6</v>
      </c>
      <c r="AQ151" s="10">
        <f>3/24000000*OO[[#This Row],[99 (01JUL1985 06:00:00)-Water Temperature (C)]]*OO[[#This Row],[41]]</f>
        <v>4.4500139576699991E-6</v>
      </c>
      <c r="AR151" s="10">
        <f>3/24000000*OO[[#This Row],[100 (01JUL1985 09:00:00)-Water Temperature (C)]]*OO[[#This Row],[42]]</f>
        <v>3.3892155019199992E-6</v>
      </c>
      <c r="AS151" s="10">
        <f>3/24000000*OO[[#This Row],[101 (01JUL1985 12:00:00)-Water Temperature (C)]]*OO[[#This Row],[43]]</f>
        <v>2.5759730539499999E-6</v>
      </c>
      <c r="AT151" s="10">
        <f>3/24000000*OO[[#This Row],[102 (01JUL1985 15:00:00)-Water Temperature (C)]]*OO[[#This Row],[44]]</f>
        <v>2.0509614827999999E-6</v>
      </c>
      <c r="AU151" s="10">
        <f>3/24000000*OO[[#This Row],[103 (01JUL1985 18:00:00)-Water Temperature (C)]]*OO[[#This Row],[45]]</f>
        <v>1.7242527428302501E-6</v>
      </c>
      <c r="AV151" s="10">
        <f>3/24000000*OO[[#This Row],[104 (01JUL1985 21:00:00)-Water Temperature (C)]]*OO[[#This Row],[46]]</f>
        <v>1.5036055932498753E-6</v>
      </c>
      <c r="AW151" s="10">
        <f>3/24000000*OO[[#This Row],[105 (02JUL1985 00:00:00)-Water Temperature (C)]]*OO[[#This Row],[47]]</f>
        <v>1.3355872947506248E-6</v>
      </c>
      <c r="AX151" s="10">
        <f>3/24000000*OO[[#This Row],[106 (02JUL1985 03:00:00)-Water Temperature (C)]]*OO[[#This Row],[48]]</f>
        <v>1.190558957133375E-6</v>
      </c>
      <c r="AY151" s="10">
        <f>3/24000000*OO[[#This Row],[107 (02JUL1985 06:00:00)-Water Temperature (C)]]*OO[[#This Row],[49]]</f>
        <v>1.0637375572796249E-6</v>
      </c>
      <c r="AZ151" s="10">
        <f>3/24000000*OO[[#This Row],[108 (02JUL1985 09:00:00)-Water Temperature (C)]]*OO[[#This Row],[50]]</f>
        <v>1.0038129261079998E-6</v>
      </c>
      <c r="BA151" s="10">
        <f>3/24000000*OO[[#This Row],[109 (02JUL1985 12:00:00)-Water Temperature (C)]]*OO[[#This Row],[51]]</f>
        <v>9.5576759169749996E-7</v>
      </c>
      <c r="BB151" s="10">
        <f>3/24000000*OO[[#This Row],[110 (02JUL1985 15:00:00)-Water Temperature (C)]]*OO[[#This Row],[52]]</f>
        <v>9.2382446962499986E-7</v>
      </c>
      <c r="BC151" s="10">
        <f>3/24000000*OO[[#This Row],[111 (02JUL1985 18:00:00)-Water Temperature (C)]]*OO[[#This Row],[53]]</f>
        <v>9.0440302416474996E-7</v>
      </c>
      <c r="BD151" s="10">
        <f>3/24000000*OO[[#This Row],[112 (02JUL1985 21:00:00)-Water Temperature (C)]]*OO[[#This Row],[54]]</f>
        <v>8.7308635120300001E-7</v>
      </c>
      <c r="BE151" s="10">
        <f>3/24000000*OO[[#This Row],[113 (03JUL1985 00:00:00)-Water Temperature (C)]]*OO[[#This Row],[55]]</f>
        <v>8.3407854273974994E-7</v>
      </c>
      <c r="BF151" s="10">
        <f>3/24000000*OO[[#This Row],[114 (03JUL1985 03:00:00)-Water Temperature (C)]]*OO[[#This Row],[56]]</f>
        <v>8.0250147163599996E-7</v>
      </c>
      <c r="BG151" s="10">
        <f>3/24000000*OO[[#This Row],[115 (03JUL1985 06:00:00)-Water Temperature (C)]]*OO[[#This Row],[57]]</f>
        <v>7.6556559776299993E-7</v>
      </c>
      <c r="BH151" s="10">
        <f>3/24000000*OO[[#This Row],[116 (03JUL1985 09:00:00)-Water Temperature (C)]]*OO[[#This Row],[58]]</f>
        <v>7.5523333619249988E-7</v>
      </c>
      <c r="BI151" s="10">
        <f>3/24000000*OO[[#This Row],[117 (03JUL1985 12:00:00)-Water Temperature (C)]]*OO[[#This Row],[59]]</f>
        <v>7.5101363165500009E-7</v>
      </c>
      <c r="BJ151" s="10">
        <f>3/24000000*OO[[#This Row],[118 (03JUL1985 15:00:00)-Water Temperature (C)]]*OO[[#This Row],[60]]</f>
        <v>7.4298803256900001E-7</v>
      </c>
      <c r="BK151" s="10">
        <f>3/24000000*OO[[#This Row],[119 (03JUL1985 18:00:00)-Water Temperature (C)]]*OO[[#This Row],[61]]</f>
        <v>7.3888696251749993E-7</v>
      </c>
      <c r="BL151" s="10">
        <f>3/24000000*OO[[#This Row],[120 (03JUL1985 21:00:00)-Water Temperature (C)]]*OO[[#This Row],[62]]</f>
        <v>7.1848120724699999E-7</v>
      </c>
      <c r="BM151" s="10">
        <f>3/24000000*OO[[#This Row],[121 (04JUL1985 00:00:00)-Water Temperature (C)]]*OO[[#This Row],[63]]</f>
        <v>6.8967977679562498E-7</v>
      </c>
      <c r="BN151" s="10">
        <f>3/24000000*OO[[#This Row],[122 (04JUL1985 03:00:00)-Water Temperature (C)]]*OO[[#This Row],[64]]</f>
        <v>6.5928072342600001E-7</v>
      </c>
      <c r="BO151" s="10">
        <f>3/24000000*OO[[#This Row],[123 (04JUL1985 06:00:00)-Water Temperature (C)]]*OO[[#This Row],[65]]</f>
        <v>6.2071026426662491E-7</v>
      </c>
      <c r="BP151" s="10">
        <f>3/24000000*OO[[#This Row],[124 (04JUL1985 09:00:00)-Water Temperature (C)]]*OO[[#This Row],[66]]</f>
        <v>5.9061422155999998E-7</v>
      </c>
      <c r="BQ151" s="10">
        <f>3/24000000*OO[[#This Row],[125 (04JUL1985 12:00:00)-Water Temperature (C)]]*OO[[#This Row],[67]]</f>
        <v>5.541409259812499E-7</v>
      </c>
      <c r="BR151" s="10">
        <f>3/24000000*OO[[#This Row],[126 (04JUL1985 15:00:00)-Water Temperature (C)]]*OO[[#This Row],[68]]</f>
        <v>5.2748273230450005E-7</v>
      </c>
      <c r="BS151" s="10">
        <f>3/24000000*OO[[#This Row],[127 (04JUL1985 18:00:00)-Water Temperature (C)]]*OO[[#This Row],[69]]</f>
        <v>4.9952993852849997E-7</v>
      </c>
      <c r="BT151" s="10">
        <f>3/24000000*OO[[#This Row],[128 (04JUL1985 21:00:00)-Water Temperature (C)]]*OO[[#This Row],[70]]</f>
        <v>4.7293188229649995E-7</v>
      </c>
      <c r="BU151" s="10">
        <f>3/24000000*OO[[#This Row],[129 (05JUL1985 00:00:00)-Water Temperature (C)]]*OO[[#This Row],[71]]</f>
        <v>4.5055211639749998E-7</v>
      </c>
      <c r="BV151" s="10">
        <f>3/24000000*OO[[#This Row],[130 (05JUL1985 03:00:00)-Water Temperature (C)]]*OO[[#This Row],[72]]</f>
        <v>4.2839104078649995E-7</v>
      </c>
      <c r="BW151" s="10">
        <f>3/24000000*OO[[#This Row],[131 (05JUL1985 06:00:00)-Water Temperature (C)]]*OO[[#This Row],[73]]</f>
        <v>4.0479651465225002E-7</v>
      </c>
      <c r="BX151" s="10">
        <f>3/24000000*OO[[#This Row],[132 (05JUL1985 09:00:00)-Water Temperature (C)]]*OO[[#This Row],[74]]</f>
        <v>3.9360516138499989E-7</v>
      </c>
      <c r="BY151" s="10">
        <f>3/24000000*OO[[#This Row],[133 (05JUL1985 12:00:00)-Water Temperature (C)]]*OO[[#This Row],[75]]</f>
        <v>3.7378786395125007E-7</v>
      </c>
      <c r="BZ151" s="10">
        <f>3/24000000*OO[[#This Row],[134 (05JUL1985 15:00:00)-Water Temperature (C)]]*OO[[#This Row],[76]]</f>
        <v>3.5818615555087506E-7</v>
      </c>
      <c r="CA151" s="10">
        <f>3/24000000*OO[[#This Row],[135 (05JUL1985 18:00:00)-Water Temperature (C)]]*OO[[#This Row],[77]]</f>
        <v>3.4521268439187498E-7</v>
      </c>
      <c r="CB151" s="10">
        <f>3/24000000*OO[[#This Row],[136 (05JUL1985 21:00:00)-Water Temperature (C)]]*OO[[#This Row],[78]]</f>
        <v>3.2727129792662491E-7</v>
      </c>
      <c r="CC151" s="10">
        <f>3/24000000*OO[[#This Row],[137 (06JUL1985 00:00:00)-Water Temperature (C)]]*OO[[#This Row],[79]]</f>
        <v>3.0794680001124996E-7</v>
      </c>
      <c r="CD151" s="10">
        <f>3/24000000*OO[[#This Row],[138 (06JUL1985 03:00:00)-Water Temperature (C)]]*OO[[#This Row],[80]]</f>
        <v>2.9041329286349995E-7</v>
      </c>
      <c r="CE151" s="10">
        <f>3/24000000*OO[[#This Row],[139 (06JUL1985 06:00:00)-Water Temperature (C)]]*OO[[#This Row],[81]]</f>
        <v>2.7595834727025002E-7</v>
      </c>
      <c r="CF151" s="10">
        <f>3/24000000*OO[[#This Row],[140 (06JUL1985 09:00:00)-Water Temperature (C)]]*OO[[#This Row],[82]]</f>
        <v>2.7660768987699999E-7</v>
      </c>
      <c r="CG151" s="10">
        <f>3/24000000*OO[[#This Row],[141 (06JUL1985 12:00:00)-Water Temperature (C)]]*OO[[#This Row],[83]]</f>
        <v>2.7489127910475E-7</v>
      </c>
      <c r="CH151" s="10">
        <f>3/24000000*OO[[#This Row],[142 (06JUL1985 15:00:00)-Water Temperature (C)]]*OO[[#This Row],[84]]</f>
        <v>2.7540860641812498E-7</v>
      </c>
      <c r="CI151" s="10">
        <f>3/24000000*OO[[#This Row],[143 (06JUL1985 18:00:00)-Water Temperature (C)]]*OO[[#This Row],[85]]</f>
        <v>2.8014988077762497E-7</v>
      </c>
      <c r="CJ151" s="10">
        <f>3/24000000*OO[[#This Row],[144 (06JUL1985 21:00:00)-Water Temperature (C)]]*OO[[#This Row],[86]]</f>
        <v>2.7752726475499996E-7</v>
      </c>
      <c r="CK151" s="10">
        <f>3/24000000*OO[[#This Row],[145 (07JUL1985 00:00:00)-Water Temperature (C)]]*OO[[#This Row],[87]]</f>
        <v>2.6965844221125002E-7</v>
      </c>
      <c r="CL151" s="10">
        <f>3/24000000*OO[[#This Row],[146 (07JUL1985 03:00:00)-Water Temperature (C)]]*OO[[#This Row],[88]]</f>
        <v>2.6334573183449999E-7</v>
      </c>
      <c r="CM151" s="10">
        <f>3/24000000*OO[[#This Row],[147 (07JUL1985 06:00:00)-Water Temperature (C)]]*OO[[#This Row],[89]]</f>
        <v>2.5488874192599999E-7</v>
      </c>
      <c r="CN151" s="10">
        <f>3/24000000*OO[[#This Row],[148 (07JUL1985 09:00:00)-Water Temperature (C)]]*OO[[#This Row],[90]]</f>
        <v>2.5605839519812496E-7</v>
      </c>
      <c r="CO151" s="10">
        <f>3/24000000*OO[[#This Row],[149 (07JUL1985 12:00:00)-Water Temperature (C)]]*OO[[#This Row],[91]]</f>
        <v>2.5713131250187504E-7</v>
      </c>
      <c r="CP151" s="10">
        <f>3/24000000*OO[[#This Row],[150 (07JUL1985 15:00:00)-Water Temperature (C)]]*OO[[#This Row],[92]]</f>
        <v>2.5675657748999999E-7</v>
      </c>
      <c r="CQ151" s="10">
        <f>3/24000000*OO[[#This Row],[151 (07JUL1985 18:00:00)-Water Temperature (C)]]*OO[[#This Row],[93]]</f>
        <v>2.5819190068249999E-7</v>
      </c>
      <c r="CR151" s="10">
        <f>3/24000000*OO[[#This Row],[152 (07JUL1985 21:00:00)-Water Temperature (C)]]*OO[[#This Row],[94]]</f>
        <v>2.5297998877875001E-7</v>
      </c>
      <c r="CS151" s="10">
        <f>3/24000000*OO[[#This Row],[153 (08JUL1985 00:00:00)-Water Temperature (C)]]*OO[[#This Row],[95]]</f>
        <v>2.4320267449624994E-7</v>
      </c>
      <c r="CT151" s="10">
        <f>3/24000000*OO[[#This Row],[154 (08JUL1985 03:00:00)-Water Temperature (C)]]*OO[[#This Row],[96]]</f>
        <v>2.2994809610418748E-7</v>
      </c>
      <c r="CU151" s="10">
        <f>3/24000000*OO[[#This Row],[155 (08JUL1985 06:00:00)-Water Temperature (C)]]*OO[[#This Row],[97]]</f>
        <v>2.1288274003889999E-7</v>
      </c>
      <c r="CV151" s="10">
        <f>3/24000000*OO[[#This Row],[156 (08JUL1985 09:00:00)-Water Temperature (C)]]*OO[[#This Row],[98]]</f>
        <v>1.9650388665635001E-7</v>
      </c>
      <c r="CW151" s="10">
        <f>3/24000000*OO[[#This Row],[157 (08JUL1985 12:00:00)-Water Temperature (C)]]*OO[[#This Row],[99]]</f>
        <v>1.8677569556249998E-7</v>
      </c>
    </row>
    <row r="152" spans="1:101" x14ac:dyDescent="0.35">
      <c r="A152" t="s">
        <v>157</v>
      </c>
      <c r="B152">
        <v>872.06020000000001</v>
      </c>
      <c r="C152" s="10">
        <f>3/24*OO[[#This Row],[59 (26JUN1985 06:00:00)-Water Temperature (C)]]*OO[[#This Row],[1]]/SUM(OO[1])</f>
        <v>0</v>
      </c>
      <c r="D152" s="10">
        <f>3/24*OO[[#This Row],[60 (26JUN1985 09:00:00)-Water Temperature (C)]]*OO[[#This Row],[2]]/SUM(OO[2])</f>
        <v>0</v>
      </c>
      <c r="E152" s="10">
        <f>3/24*OO[[#This Row],[61 (26JUN1985 12:00:00)-Water Temperature (C)]]*OO[[#This Row],[3]]/SUM(OO[3])</f>
        <v>0</v>
      </c>
      <c r="F152" s="10">
        <f>3/24*OO[[#This Row],[62 (26JUN1985 15:00:00)-Water Temperature (C)]]*OO[[#This Row],[4]]/SUM(OO[4])</f>
        <v>0</v>
      </c>
      <c r="G152" s="10">
        <f>3/24*OO[[#This Row],[63 (26JUN1985 18:00:00)-Water Temperature (C)]]*OO[[#This Row],[5]]/SUM(OO[5])</f>
        <v>5.8533500018974914E-36</v>
      </c>
      <c r="H152" s="10">
        <f>3/24*OO[[#This Row],[64 (26JUN1985 21:00:00)-Water Temperature (C)]]*OO[[#This Row],[6]]/SUM(OO[6])</f>
        <v>4.3904325914838019E-25</v>
      </c>
      <c r="I152" s="10">
        <f>3/24*OO[[#This Row],[65 (27JUN1985 00:00:00)-Water Temperature (C)]]*OO[[#This Row],[7]]/SUM(OO[7])</f>
        <v>2.6836496266688678E-14</v>
      </c>
      <c r="J152" s="10">
        <f>3/24*OO[[#This Row],[66 (27JUN1985 03:00:00)-Water Temperature (C)]]*OO[[#This Row],[8]]/SUM(OO[8])</f>
        <v>5.3363521584672893E-8</v>
      </c>
      <c r="K152" s="10">
        <f>3/24*OO[[#This Row],[67 (27JUN1985 06:00:00)-Water Temperature (C)]]*OO[[#This Row],[9]]/SUM(OO[9])</f>
        <v>3.3330430053106361E-5</v>
      </c>
      <c r="L152" s="10">
        <f>3/24*OO[[#This Row],[68 (27JUN1985 09:00:00)-Water Temperature (C)]]*OO[[#This Row],[10]]/SUM(OO[10])</f>
        <v>1.5808413913828295E-3</v>
      </c>
      <c r="M152" s="10">
        <f>3/24*OO[[#This Row],[69 (27JUN1985 12:00:00)-Water Temperature (C)]]*OO[[#This Row],[11]]/SUM(OO[11])</f>
        <v>1.5368914269850919E-2</v>
      </c>
      <c r="N152" s="10">
        <f>3/24*OO[[#This Row],[70 (27JUN1985 15:00:00)-Water Temperature (C)]]*OO[[#This Row],[12]]/SUM(OO[12])</f>
        <v>4.6747575069160892E-2</v>
      </c>
      <c r="O152" s="10">
        <f>3/24*OO[[#This Row],[71 (27JUN1985 18:00:00)-Water Temperature (C)]]*OO[[#This Row],[13]]/SUM(OO[13])</f>
        <v>6.1270175566682544E-2</v>
      </c>
      <c r="P152" s="10">
        <f>3/24*OO[[#This Row],[72 (27JUN1985 21:00:00)-Water Temperature (C)]]*OO[[#This Row],[14]]/SUM(OO[14])</f>
        <v>4.1794917469465953E-2</v>
      </c>
      <c r="Q152" s="10">
        <f>3/24*OO[[#This Row],[73 (28JUN1985 00:00:00)-Water Temperature (C)]]*OO[[#This Row],[15]]/SUM(OO[15])</f>
        <v>1.7013391226770216E-2</v>
      </c>
      <c r="R152" s="10">
        <f>3/24*OO[[#This Row],[74 (28JUN1985 03:00:00)-Water Temperature (C)]]*OO[[#This Row],[16]]/SUM(OO[16])</f>
        <v>4.7636881070943788E-3</v>
      </c>
      <c r="S152" s="10">
        <f>3/24*OO[[#This Row],[75 (28JUN1985 06:00:00)-Water Temperature (C)]]*OO[[#This Row],[17]]/SUM(OO[17])</f>
        <v>1.0372421506980613E-3</v>
      </c>
      <c r="T152" s="10">
        <f>3/24*OO[[#This Row],[76 (28JUN1985 09:00:00)-Water Temperature (C)]]*OO[[#This Row],[18]]/SUM(OO[18])</f>
        <v>2.2256575720219836E-4</v>
      </c>
      <c r="U152" s="10">
        <f>3/24*OO[[#This Row],[77 (28JUN1985 12:00:00)-Water Temperature (C)]]*OO[[#This Row],[19]]/SUM(OO[19])</f>
        <v>7.1162994417903281E-5</v>
      </c>
      <c r="V152" s="10">
        <f>3/24000000*OO[[#This Row],[78 (28JUN1985 15:00:00)-Water Temperature (C)]]*OO[[#This Row],[20]]</f>
        <v>4.4092683291799997E-5</v>
      </c>
      <c r="W152" s="10">
        <f>3/24000000*OO[[#This Row],[79 (28JUN1985 18:00:00)-Water Temperature (C)]]*OO[[#This Row],[21]]</f>
        <v>3.9831513592950001E-5</v>
      </c>
      <c r="X152" s="10">
        <f>3/24000000*OO[[#This Row],[80 (28JUN1985 21:00:00)-Water Temperature (C)]]*OO[[#This Row],[22]]</f>
        <v>4.0383021271074999E-5</v>
      </c>
      <c r="Y152" s="10">
        <f>3/24000000*OO[[#This Row],[81 (29JUN1985 00:00:00)-Water Temperature (C)]]*OO[[#This Row],[23]]</f>
        <v>4.1894680463774997E-5</v>
      </c>
      <c r="Z152" s="10">
        <f>3/24000000*OO[[#This Row],[82 (29JUN1985 03:00:00)-Water Temperature (C)]]*OO[[#This Row],[24]]</f>
        <v>4.2202590984475001E-5</v>
      </c>
      <c r="AA152" s="10">
        <f>3/24000000*OO[[#This Row],[83 (29JUN1985 06:00:00)-Water Temperature (C)]]*OO[[#This Row],[25]]</f>
        <v>4.0394688634025E-5</v>
      </c>
      <c r="AB152" s="10">
        <f>3/24000000*OO[[#This Row],[84 (29JUN1985 09:00:00)-Water Temperature (C)]]*OO[[#This Row],[26]]</f>
        <v>3.8237296275524994E-5</v>
      </c>
      <c r="AC152" s="10">
        <f>3/24000000*OO[[#This Row],[85 (29JUN1985 12:00:00)-Water Temperature (C)]]*OO[[#This Row],[27]]</f>
        <v>3.5947695183749996E-5</v>
      </c>
      <c r="AD152" s="10">
        <f>3/24000000*OO[[#This Row],[86 (29JUN1985 15:00:00)-Water Temperature (C)]]*OO[[#This Row],[28]]</f>
        <v>3.3326155193574997E-5</v>
      </c>
      <c r="AE152" s="10">
        <f>3/24000000*OO[[#This Row],[88 (29JUN1985 21:00:00)-Water Temperature (C)]]*OO[[#This Row],[30]]</f>
        <v>2.7819563649475004E-5</v>
      </c>
      <c r="AF152" s="10">
        <f>3/24000000*OO[[#This Row],[88 (29JUN1985 21:00:00)-Water Temperature (C)]]*OO[[#This Row],[30]]</f>
        <v>2.7819563649475004E-5</v>
      </c>
      <c r="AG152" s="10">
        <f>3/24000000*OO[[#This Row],[89 (30JUN1985 00:00:00)-Water Temperature (C)]]*OO[[#This Row],[31]]</f>
        <v>2.4112508220937497E-5</v>
      </c>
      <c r="AH152" s="10">
        <f>3/24000000*OO[[#This Row],[90 (30JUN1985 03:00:00)-Water Temperature (C)]]*OO[[#This Row],[32]]</f>
        <v>2.0333334813854999E-5</v>
      </c>
      <c r="AI152" s="10">
        <f>3/24000000*OO[[#This Row],[91 (30JUN1985 06:00:00)-Water Temperature (C)]]*OO[[#This Row],[33]]</f>
        <v>1.6803153228435001E-5</v>
      </c>
      <c r="AJ152" s="10">
        <f>3/24000000*OO[[#This Row],[92 (30JUN1985 09:00:00)-Water Temperature (C)]]*OO[[#This Row],[34]]</f>
        <v>1.4140857085299998E-5</v>
      </c>
      <c r="AK152" s="10">
        <f>3/24000000*OO[[#This Row],[93 (30JUN1985 12:00:00)-Water Temperature (C)]]*OO[[#This Row],[35]]</f>
        <v>1.2211676874280001E-5</v>
      </c>
      <c r="AL152" s="10">
        <f>3/24000000*OO[[#This Row],[94 (30JUN1985 15:00:00)-Water Temperature (C)]]*OO[[#This Row],[36]]</f>
        <v>1.0781014395539999E-5</v>
      </c>
      <c r="AM152" s="10">
        <f>3/24000000*OO[[#This Row],[95 (30JUN1985 18:00:00)-Water Temperature (C)]]*OO[[#This Row],[37]]</f>
        <v>9.6272105761162495E-6</v>
      </c>
      <c r="AN152" s="10">
        <f>3/24000000*OO[[#This Row],[96 (30JUN1985 21:00:00)-Water Temperature (C)]]*OO[[#This Row],[38]]</f>
        <v>8.4224180000849999E-6</v>
      </c>
      <c r="AO152" s="10">
        <f>3/24000000*OO[[#This Row],[97 (01JUL1985 00:00:00)-Water Temperature (C)]]*OO[[#This Row],[39]]</f>
        <v>7.1220428253262495E-6</v>
      </c>
      <c r="AP152" s="10">
        <f>3/24000000*OO[[#This Row],[98 (01JUL1985 03:00:00)-Water Temperature (C)]]*OO[[#This Row],[40]]</f>
        <v>5.7143752695187499E-6</v>
      </c>
      <c r="AQ152" s="10">
        <f>3/24000000*OO[[#This Row],[99 (01JUL1985 06:00:00)-Water Temperature (C)]]*OO[[#This Row],[41]]</f>
        <v>4.3366753501500003E-6</v>
      </c>
      <c r="AR152" s="10">
        <f>3/24000000*OO[[#This Row],[100 (01JUL1985 09:00:00)-Water Temperature (C)]]*OO[[#This Row],[42]]</f>
        <v>3.3140650722749999E-6</v>
      </c>
      <c r="AS152" s="10">
        <f>3/24000000*OO[[#This Row],[101 (01JUL1985 12:00:00)-Water Temperature (C)]]*OO[[#This Row],[43]]</f>
        <v>2.5140921908950005E-6</v>
      </c>
      <c r="AT152" s="10">
        <f>3/24000000*OO[[#This Row],[102 (01JUL1985 15:00:00)-Water Temperature (C)]]*OO[[#This Row],[44]]</f>
        <v>1.9849946669189998E-6</v>
      </c>
      <c r="AU152" s="10">
        <f>3/24000000*OO[[#This Row],[103 (01JUL1985 18:00:00)-Water Temperature (C)]]*OO[[#This Row],[45]]</f>
        <v>1.6549083223736253E-6</v>
      </c>
      <c r="AV152" s="10">
        <f>3/24000000*OO[[#This Row],[104 (01JUL1985 21:00:00)-Water Temperature (C)]]*OO[[#This Row],[46]]</f>
        <v>1.43454744414225E-6</v>
      </c>
      <c r="AW152" s="10">
        <f>3/24000000*OO[[#This Row],[105 (02JUL1985 00:00:00)-Water Temperature (C)]]*OO[[#This Row],[47]]</f>
        <v>1.2708840726149999E-6</v>
      </c>
      <c r="AX152" s="10">
        <f>3/24000000*OO[[#This Row],[106 (02JUL1985 03:00:00)-Water Temperature (C)]]*OO[[#This Row],[48]]</f>
        <v>1.1332905191684999E-6</v>
      </c>
      <c r="AY152" s="10">
        <f>3/24000000*OO[[#This Row],[107 (02JUL1985 06:00:00)-Water Temperature (C)]]*OO[[#This Row],[49]]</f>
        <v>1.0131798072224999E-6</v>
      </c>
      <c r="AZ152" s="10">
        <f>3/24000000*OO[[#This Row],[108 (02JUL1985 09:00:00)-Water Temperature (C)]]*OO[[#This Row],[50]]</f>
        <v>9.5530755663599985E-7</v>
      </c>
      <c r="BA152" s="10">
        <f>3/24000000*OO[[#This Row],[109 (02JUL1985 12:00:00)-Water Temperature (C)]]*OO[[#This Row],[51]]</f>
        <v>9.0838995608624992E-7</v>
      </c>
      <c r="BB152" s="10">
        <f>3/24000000*OO[[#This Row],[110 (02JUL1985 15:00:00)-Water Temperature (C)]]*OO[[#This Row],[52]]</f>
        <v>8.7570572044312501E-7</v>
      </c>
      <c r="BC152" s="10">
        <f>3/24000000*OO[[#This Row],[111 (02JUL1985 18:00:00)-Water Temperature (C)]]*OO[[#This Row],[53]]</f>
        <v>8.559254906569999E-7</v>
      </c>
      <c r="BD152" s="10">
        <f>3/24000000*OO[[#This Row],[112 (02JUL1985 21:00:00)-Water Temperature (C)]]*OO[[#This Row],[54]]</f>
        <v>8.2501524898325001E-7</v>
      </c>
      <c r="BE152" s="10">
        <f>3/24000000*OO[[#This Row],[113 (03JUL1985 00:00:00)-Water Temperature (C)]]*OO[[#This Row],[55]]</f>
        <v>7.8619579740499979E-7</v>
      </c>
      <c r="BF152" s="10">
        <f>3/24000000*OO[[#This Row],[114 (03JUL1985 03:00:00)-Water Temperature (C)]]*OO[[#This Row],[56]]</f>
        <v>7.5644151159524996E-7</v>
      </c>
      <c r="BG152" s="10">
        <f>3/24000000*OO[[#This Row],[115 (03JUL1985 06:00:00)-Water Temperature (C)]]*OO[[#This Row],[57]]</f>
        <v>7.2303617185799993E-7</v>
      </c>
      <c r="BH152" s="10">
        <f>3/24000000*OO[[#This Row],[116 (03JUL1985 09:00:00)-Water Temperature (C)]]*OO[[#This Row],[58]]</f>
        <v>7.141916179147499E-7</v>
      </c>
      <c r="BI152" s="10">
        <f>3/24000000*OO[[#This Row],[117 (03JUL1985 12:00:00)-Water Temperature (C)]]*OO[[#This Row],[59]]</f>
        <v>7.1108408568599995E-7</v>
      </c>
      <c r="BJ152" s="10">
        <f>3/24000000*OO[[#This Row],[118 (03JUL1985 15:00:00)-Water Temperature (C)]]*OO[[#This Row],[60]]</f>
        <v>7.0302575627850001E-7</v>
      </c>
      <c r="BK152" s="10">
        <f>3/24000000*OO[[#This Row],[119 (03JUL1985 18:00:00)-Water Temperature (C)]]*OO[[#This Row],[61]]</f>
        <v>6.9798658868399983E-7</v>
      </c>
      <c r="BL152" s="10">
        <f>3/24000000*OO[[#This Row],[120 (03JUL1985 21:00:00)-Water Temperature (C)]]*OO[[#This Row],[62]]</f>
        <v>6.7813682684099994E-7</v>
      </c>
      <c r="BM152" s="10">
        <f>3/24000000*OO[[#This Row],[121 (04JUL1985 00:00:00)-Water Temperature (C)]]*OO[[#This Row],[63]]</f>
        <v>6.5026024118312495E-7</v>
      </c>
      <c r="BN152" s="10">
        <f>3/24000000*OO[[#This Row],[122 (04JUL1985 03:00:00)-Water Temperature (C)]]*OO[[#This Row],[64]]</f>
        <v>6.2256712747649992E-7</v>
      </c>
      <c r="BO152" s="10">
        <f>3/24000000*OO[[#This Row],[123 (04JUL1985 06:00:00)-Water Temperature (C)]]*OO[[#This Row],[65]]</f>
        <v>5.8763606079474988E-7</v>
      </c>
      <c r="BP152" s="10">
        <f>3/24000000*OO[[#This Row],[124 (04JUL1985 09:00:00)-Water Temperature (C)]]*OO[[#This Row],[66]]</f>
        <v>5.5996266390624989E-7</v>
      </c>
      <c r="BQ152" s="10">
        <f>3/24000000*OO[[#This Row],[125 (04JUL1985 12:00:00)-Water Temperature (C)]]*OO[[#This Row],[67]]</f>
        <v>5.2594260489487494E-7</v>
      </c>
      <c r="BR152" s="10">
        <f>3/24000000*OO[[#This Row],[126 (04JUL1985 15:00:00)-Water Temperature (C)]]*OO[[#This Row],[68]]</f>
        <v>4.9983111291149994E-7</v>
      </c>
      <c r="BS152" s="10">
        <f>3/24000000*OO[[#This Row],[127 (04JUL1985 18:00:00)-Water Temperature (C)]]*OO[[#This Row],[69]]</f>
        <v>4.7276600524624998E-7</v>
      </c>
      <c r="BT152" s="10">
        <f>3/24000000*OO[[#This Row],[128 (04JUL1985 21:00:00)-Water Temperature (C)]]*OO[[#This Row],[70]]</f>
        <v>4.4674131113924997E-7</v>
      </c>
      <c r="BU152" s="10">
        <f>3/24000000*OO[[#This Row],[129 (05JUL1985 00:00:00)-Water Temperature (C)]]*OO[[#This Row],[71]]</f>
        <v>4.2539698942437496E-7</v>
      </c>
      <c r="BV152" s="10">
        <f>3/24000000*OO[[#This Row],[130 (05JUL1985 03:00:00)-Water Temperature (C)]]*OO[[#This Row],[72]]</f>
        <v>4.0470480994187501E-7</v>
      </c>
      <c r="BW152" s="10">
        <f>3/24000000*OO[[#This Row],[131 (05JUL1985 06:00:00)-Water Temperature (C)]]*OO[[#This Row],[73]]</f>
        <v>3.8286168760499996E-7</v>
      </c>
      <c r="BX152" s="10">
        <f>3/24000000*OO[[#This Row],[132 (05JUL1985 09:00:00)-Water Temperature (C)]]*OO[[#This Row],[74]]</f>
        <v>3.7251459022937501E-7</v>
      </c>
      <c r="BY152" s="10">
        <f>3/24000000*OO[[#This Row],[133 (05JUL1985 12:00:00)-Water Temperature (C)]]*OO[[#This Row],[75]]</f>
        <v>3.5439410354625006E-7</v>
      </c>
      <c r="BZ152" s="10">
        <f>3/24000000*OO[[#This Row],[134 (05JUL1985 15:00:00)-Water Temperature (C)]]*OO[[#This Row],[76]]</f>
        <v>3.3910252272362501E-7</v>
      </c>
      <c r="CA152" s="10">
        <f>3/24000000*OO[[#This Row],[135 (05JUL1985 18:00:00)-Water Temperature (C)]]*OO[[#This Row],[77]]</f>
        <v>3.2683411731262501E-7</v>
      </c>
      <c r="CB152" s="10">
        <f>3/24000000*OO[[#This Row],[136 (05JUL1985 21:00:00)-Water Temperature (C)]]*OO[[#This Row],[78]]</f>
        <v>3.0961370502400001E-7</v>
      </c>
      <c r="CC152" s="10">
        <f>3/24000000*OO[[#This Row],[137 (06JUL1985 00:00:00)-Water Temperature (C)]]*OO[[#This Row],[79]]</f>
        <v>2.9092903484849992E-7</v>
      </c>
      <c r="CD152" s="10">
        <f>3/24000000*OO[[#This Row],[138 (06JUL1985 03:00:00)-Water Temperature (C)]]*OO[[#This Row],[80]]</f>
        <v>2.7442507794974997E-7</v>
      </c>
      <c r="CE152" s="10">
        <f>3/24000000*OO[[#This Row],[139 (06JUL1985 06:00:00)-Water Temperature (C)]]*OO[[#This Row],[81]]</f>
        <v>2.6091208588249998E-7</v>
      </c>
      <c r="CF152" s="10">
        <f>3/24000000*OO[[#This Row],[140 (06JUL1985 09:00:00)-Water Temperature (C)]]*OO[[#This Row],[82]]</f>
        <v>2.6161929643549995E-7</v>
      </c>
      <c r="CG152" s="10">
        <f>3/24000000*OO[[#This Row],[141 (06JUL1985 12:00:00)-Water Temperature (C)]]*OO[[#This Row],[83]]</f>
        <v>2.6024224679200005E-7</v>
      </c>
      <c r="CH152" s="10">
        <f>3/24000000*OO[[#This Row],[142 (06JUL1985 15:00:00)-Water Temperature (C)]]*OO[[#This Row],[84]]</f>
        <v>2.6024243824687501E-7</v>
      </c>
      <c r="CI152" s="10">
        <f>3/24000000*OO[[#This Row],[143 (06JUL1985 18:00:00)-Water Temperature (C)]]*OO[[#This Row],[85]]</f>
        <v>2.6441873565749995E-7</v>
      </c>
      <c r="CJ152" s="10">
        <f>3/24000000*OO[[#This Row],[144 (06JUL1985 21:00:00)-Water Temperature (C)]]*OO[[#This Row],[86]]</f>
        <v>2.6165582255E-7</v>
      </c>
      <c r="CK152" s="10">
        <f>3/24000000*OO[[#This Row],[145 (07JUL1985 00:00:00)-Water Temperature (C)]]*OO[[#This Row],[87]]</f>
        <v>2.5372395677474999E-7</v>
      </c>
      <c r="CL152" s="10">
        <f>3/24000000*OO[[#This Row],[146 (07JUL1985 03:00:00)-Water Temperature (C)]]*OO[[#This Row],[88]]</f>
        <v>2.4804563595187503E-7</v>
      </c>
      <c r="CM152" s="10">
        <f>3/24000000*OO[[#This Row],[147 (07JUL1985 06:00:00)-Water Temperature (C)]]*OO[[#This Row],[89]]</f>
        <v>2.4055901129700002E-7</v>
      </c>
      <c r="CN152" s="10">
        <f>3/24000000*OO[[#This Row],[148 (07JUL1985 09:00:00)-Water Temperature (C)]]*OO[[#This Row],[90]]</f>
        <v>2.4191228350737496E-7</v>
      </c>
      <c r="CO152" s="10">
        <f>3/24000000*OO[[#This Row],[149 (07JUL1985 12:00:00)-Water Temperature (C)]]*OO[[#This Row],[91]]</f>
        <v>2.4317477679200004E-7</v>
      </c>
      <c r="CP152" s="10">
        <f>3/24000000*OO[[#This Row],[150 (07JUL1985 15:00:00)-Water Temperature (C)]]*OO[[#This Row],[92]]</f>
        <v>2.426678410415E-7</v>
      </c>
      <c r="CQ152" s="10">
        <f>3/24000000*OO[[#This Row],[151 (07JUL1985 18:00:00)-Water Temperature (C)]]*OO[[#This Row],[93]]</f>
        <v>2.4374796467670004E-7</v>
      </c>
      <c r="CR152" s="10">
        <f>3/24000000*OO[[#This Row],[152 (07JUL1985 21:00:00)-Water Temperature (C)]]*OO[[#This Row],[94]]</f>
        <v>2.3877384999825003E-7</v>
      </c>
      <c r="CS152" s="10">
        <f>3/24000000*OO[[#This Row],[153 (08JUL1985 00:00:00)-Water Temperature (C)]]*OO[[#This Row],[95]]</f>
        <v>2.2961514825795E-7</v>
      </c>
      <c r="CT152" s="10">
        <f>3/24000000*OO[[#This Row],[154 (08JUL1985 03:00:00)-Water Temperature (C)]]*OO[[#This Row],[96]]</f>
        <v>2.1773019726007504E-7</v>
      </c>
      <c r="CU152" s="10">
        <f>3/24000000*OO[[#This Row],[155 (08JUL1985 06:00:00)-Water Temperature (C)]]*OO[[#This Row],[97]]</f>
        <v>2.0214612141749998E-7</v>
      </c>
      <c r="CV152" s="10">
        <f>3/24000000*OO[[#This Row],[156 (08JUL1985 09:00:00)-Water Temperature (C)]]*OO[[#This Row],[98]]</f>
        <v>1.8672753256062501E-7</v>
      </c>
      <c r="CW152" s="10">
        <f>3/24000000*OO[[#This Row],[157 (08JUL1985 12:00:00)-Water Temperature (C)]]*OO[[#This Row],[99]]</f>
        <v>1.7743038151987497E-7</v>
      </c>
    </row>
    <row r="153" spans="1:101" x14ac:dyDescent="0.35">
      <c r="A153" t="s">
        <v>158</v>
      </c>
      <c r="B153">
        <v>862.44989999999996</v>
      </c>
      <c r="C153" s="10">
        <f>3/24*OO[[#This Row],[59 (26JUN1985 06:00:00)-Water Temperature (C)]]*OO[[#This Row],[1]]/SUM(OO[1])</f>
        <v>0</v>
      </c>
      <c r="D153" s="10">
        <f>3/24*OO[[#This Row],[60 (26JUN1985 09:00:00)-Water Temperature (C)]]*OO[[#This Row],[2]]/SUM(OO[2])</f>
        <v>0</v>
      </c>
      <c r="E153" s="10">
        <f>3/24*OO[[#This Row],[61 (26JUN1985 12:00:00)-Water Temperature (C)]]*OO[[#This Row],[3]]/SUM(OO[3])</f>
        <v>0</v>
      </c>
      <c r="F153" s="10">
        <f>3/24*OO[[#This Row],[62 (26JUN1985 15:00:00)-Water Temperature (C)]]*OO[[#This Row],[4]]/SUM(OO[4])</f>
        <v>0</v>
      </c>
      <c r="G153" s="10">
        <f>3/24*OO[[#This Row],[63 (26JUN1985 18:00:00)-Water Temperature (C)]]*OO[[#This Row],[5]]/SUM(OO[5])</f>
        <v>8.4202475239008917E-37</v>
      </c>
      <c r="H153" s="10">
        <f>3/24*OO[[#This Row],[64 (26JUN1985 21:00:00)-Water Temperature (C)]]*OO[[#This Row],[6]]/SUM(OO[6])</f>
        <v>6.8437092836958191E-26</v>
      </c>
      <c r="I153" s="10">
        <f>3/24*OO[[#This Row],[65 (27JUN1985 00:00:00)-Water Temperature (C)]]*OO[[#This Row],[7]]/SUM(OO[7])</f>
        <v>4.3914818184402088E-15</v>
      </c>
      <c r="J153" s="10">
        <f>3/24*OO[[#This Row],[66 (27JUN1985 03:00:00)-Water Temperature (C)]]*OO[[#This Row],[8]]/SUM(OO[8])</f>
        <v>2.3709062606785172E-8</v>
      </c>
      <c r="K153" s="10">
        <f>3/24*OO[[#This Row],[67 (27JUN1985 06:00:00)-Water Temperature (C)]]*OO[[#This Row],[9]]/SUM(OO[9])</f>
        <v>1.8636627218545923E-5</v>
      </c>
      <c r="L153" s="10">
        <f>3/24*OO[[#This Row],[68 (27JUN1985 09:00:00)-Water Temperature (C)]]*OO[[#This Row],[10]]/SUM(OO[10])</f>
        <v>1.0110649090273023E-3</v>
      </c>
      <c r="M153" s="10">
        <f>3/24*OO[[#This Row],[69 (27JUN1985 12:00:00)-Water Temperature (C)]]*OO[[#This Row],[11]]/SUM(OO[11])</f>
        <v>1.0822102131328599E-2</v>
      </c>
      <c r="N153" s="10">
        <f>3/24*OO[[#This Row],[70 (27JUN1985 15:00:00)-Water Temperature (C)]]*OO[[#This Row],[12]]/SUM(OO[12])</f>
        <v>3.5407070375083421E-2</v>
      </c>
      <c r="O153" s="10">
        <f>3/24*OO[[#This Row],[71 (27JUN1985 18:00:00)-Water Temperature (C)]]*OO[[#This Row],[13]]/SUM(OO[13])</f>
        <v>4.9098940570911402E-2</v>
      </c>
      <c r="P153" s="10">
        <f>3/24*OO[[#This Row],[72 (27JUN1985 21:00:00)-Water Temperature (C)]]*OO[[#This Row],[14]]/SUM(OO[14])</f>
        <v>3.5092049230935299E-2</v>
      </c>
      <c r="Q153" s="10">
        <f>3/24*OO[[#This Row],[73 (28JUN1985 00:00:00)-Water Temperature (C)]]*OO[[#This Row],[15]]/SUM(OO[15])</f>
        <v>1.4798050188346021E-2</v>
      </c>
      <c r="R153" s="10">
        <f>3/24*OO[[#This Row],[74 (28JUN1985 03:00:00)-Water Temperature (C)]]*OO[[#This Row],[16]]/SUM(OO[16])</f>
        <v>4.2570604813460897E-3</v>
      </c>
      <c r="S153" s="10">
        <f>3/24*OO[[#This Row],[75 (28JUN1985 06:00:00)-Water Temperature (C)]]*OO[[#This Row],[17]]/SUM(OO[17])</f>
        <v>9.4255344871832394E-4</v>
      </c>
      <c r="T153" s="10">
        <f>3/24*OO[[#This Row],[76 (28JUN1985 09:00:00)-Water Temperature (C)]]*OO[[#This Row],[18]]/SUM(OO[18])</f>
        <v>2.0091070951993063E-4</v>
      </c>
      <c r="U153" s="10">
        <f>3/24*OO[[#This Row],[77 (28JUN1985 12:00:00)-Water Temperature (C)]]*OO[[#This Row],[19]]/SUM(OO[19])</f>
        <v>6.1319027734698016E-5</v>
      </c>
      <c r="V153" s="10">
        <f>3/24000000*OO[[#This Row],[78 (28JUN1985 15:00:00)-Water Temperature (C)]]*OO[[#This Row],[20]]</f>
        <v>3.6313764130799999E-5</v>
      </c>
      <c r="W153" s="10">
        <f>3/24000000*OO[[#This Row],[79 (28JUN1985 18:00:00)-Water Temperature (C)]]*OO[[#This Row],[21]]</f>
        <v>3.2218703825899996E-5</v>
      </c>
      <c r="X153" s="10">
        <f>3/24000000*OO[[#This Row],[80 (28JUN1985 21:00:00)-Water Temperature (C)]]*OO[[#This Row],[22]]</f>
        <v>3.2504315117450003E-5</v>
      </c>
      <c r="Y153" s="10">
        <f>3/24000000*OO[[#This Row],[81 (29JUN1985 00:00:00)-Water Temperature (C)]]*OO[[#This Row],[23]]</f>
        <v>3.3772064408062496E-5</v>
      </c>
      <c r="Z153" s="10">
        <f>3/24000000*OO[[#This Row],[82 (29JUN1985 03:00:00)-Water Temperature (C)]]*OO[[#This Row],[24]]</f>
        <v>3.4228715657237496E-5</v>
      </c>
      <c r="AA153" s="10">
        <f>3/24000000*OO[[#This Row],[83 (29JUN1985 06:00:00)-Water Temperature (C)]]*OO[[#This Row],[25]]</f>
        <v>3.29780011915125E-5</v>
      </c>
      <c r="AB153" s="10">
        <f>3/24000000*OO[[#This Row],[84 (29JUN1985 09:00:00)-Water Temperature (C)]]*OO[[#This Row],[26]]</f>
        <v>3.1355004884999998E-5</v>
      </c>
      <c r="AC153" s="10">
        <f>3/24000000*OO[[#This Row],[85 (29JUN1985 12:00:00)-Water Temperature (C)]]*OO[[#This Row],[27]]</f>
        <v>2.9569065881299996E-5</v>
      </c>
      <c r="AD153" s="10">
        <f>3/24000000*OO[[#This Row],[86 (29JUN1985 15:00:00)-Water Temperature (C)]]*OO[[#This Row],[28]]</f>
        <v>2.7436860541874998E-5</v>
      </c>
      <c r="AE153" s="10">
        <f>3/24000000*OO[[#This Row],[88 (29JUN1985 21:00:00)-Water Temperature (C)]]*OO[[#This Row],[30]]</f>
        <v>2.2994776706824996E-5</v>
      </c>
      <c r="AF153" s="10">
        <f>3/24000000*OO[[#This Row],[88 (29JUN1985 21:00:00)-Water Temperature (C)]]*OO[[#This Row],[30]]</f>
        <v>2.2994776706824996E-5</v>
      </c>
      <c r="AG153" s="10">
        <f>3/24000000*OO[[#This Row],[89 (30JUN1985 00:00:00)-Water Temperature (C)]]*OO[[#This Row],[31]]</f>
        <v>1.9998624272203749E-5</v>
      </c>
      <c r="AH153" s="10">
        <f>3/24000000*OO[[#This Row],[90 (30JUN1985 03:00:00)-Water Temperature (C)]]*OO[[#This Row],[32]]</f>
        <v>1.6927074185535E-5</v>
      </c>
      <c r="AI153" s="10">
        <f>3/24000000*OO[[#This Row],[91 (30JUN1985 06:00:00)-Water Temperature (C)]]*OO[[#This Row],[33]]</f>
        <v>1.4031279563613749E-5</v>
      </c>
      <c r="AJ153" s="10">
        <f>3/24000000*OO[[#This Row],[92 (30JUN1985 09:00:00)-Water Temperature (C)]]*OO[[#This Row],[34]]</f>
        <v>1.1820844883185E-5</v>
      </c>
      <c r="AK153" s="10">
        <f>3/24000000*OO[[#This Row],[93 (30JUN1985 12:00:00)-Water Temperature (C)]]*OO[[#This Row],[35]]</f>
        <v>1.0209142200419998E-5</v>
      </c>
      <c r="AL153" s="10">
        <f>3/24000000*OO[[#This Row],[94 (30JUN1985 15:00:00)-Water Temperature (C)]]*OO[[#This Row],[36]]</f>
        <v>9.0075208457025002E-6</v>
      </c>
      <c r="AM153" s="10">
        <f>3/24000000*OO[[#This Row],[95 (30JUN1985 18:00:00)-Water Temperature (C)]]*OO[[#This Row],[37]]</f>
        <v>8.0383912008824993E-6</v>
      </c>
      <c r="AN153" s="10">
        <f>3/24000000*OO[[#This Row],[96 (30JUN1985 21:00:00)-Water Temperature (C)]]*OO[[#This Row],[38]]</f>
        <v>7.0356259508000001E-6</v>
      </c>
      <c r="AO153" s="10">
        <f>3/24000000*OO[[#This Row],[97 (01JUL1985 00:00:00)-Water Temperature (C)]]*OO[[#This Row],[39]]</f>
        <v>5.9672844122850006E-6</v>
      </c>
      <c r="AP153" s="10">
        <f>3/24000000*OO[[#This Row],[98 (01JUL1985 03:00:00)-Water Temperature (C)]]*OO[[#This Row],[40]]</f>
        <v>4.8157367701625004E-6</v>
      </c>
      <c r="AQ153" s="10">
        <f>3/24000000*OO[[#This Row],[99 (01JUL1985 06:00:00)-Water Temperature (C)]]*OO[[#This Row],[41]]</f>
        <v>3.6740302128000004E-6</v>
      </c>
      <c r="AR153" s="10">
        <f>3/24000000*OO[[#This Row],[100 (01JUL1985 09:00:00)-Water Temperature (C)]]*OO[[#This Row],[42]]</f>
        <v>2.8145627176624999E-6</v>
      </c>
      <c r="AS153" s="10">
        <f>3/24000000*OO[[#This Row],[101 (01JUL1985 12:00:00)-Water Temperature (C)]]*OO[[#This Row],[43]]</f>
        <v>2.1333131910849998E-6</v>
      </c>
      <c r="AT153" s="10">
        <f>3/24000000*OO[[#This Row],[102 (01JUL1985 15:00:00)-Water Temperature (C)]]*OO[[#This Row],[44]]</f>
        <v>1.6746307133850001E-6</v>
      </c>
      <c r="AU153" s="10">
        <f>3/24000000*OO[[#This Row],[103 (01JUL1985 18:00:00)-Water Temperature (C)]]*OO[[#This Row],[45]]</f>
        <v>1.3876769358072501E-6</v>
      </c>
      <c r="AV153" s="10">
        <f>3/24000000*OO[[#This Row],[104 (01JUL1985 21:00:00)-Water Temperature (C)]]*OO[[#This Row],[46]]</f>
        <v>1.1976614729474999E-6</v>
      </c>
      <c r="AW153" s="10">
        <f>3/24000000*OO[[#This Row],[105 (02JUL1985 00:00:00)-Water Temperature (C)]]*OO[[#This Row],[47]]</f>
        <v>1.058812266414E-6</v>
      </c>
      <c r="AX153" s="10">
        <f>3/24000000*OO[[#This Row],[106 (02JUL1985 03:00:00)-Water Temperature (C)]]*OO[[#This Row],[48]]</f>
        <v>9.4429441843200002E-7</v>
      </c>
      <c r="AY153" s="10">
        <f>3/24000000*OO[[#This Row],[107 (02JUL1985 06:00:00)-Water Temperature (C)]]*OO[[#This Row],[49]]</f>
        <v>8.4454337788650006E-7</v>
      </c>
      <c r="AZ153" s="10">
        <f>3/24000000*OO[[#This Row],[108 (02JUL1985 09:00:00)-Water Temperature (C)]]*OO[[#This Row],[50]]</f>
        <v>7.9568014645574993E-7</v>
      </c>
      <c r="BA153" s="10">
        <f>3/24000000*OO[[#This Row],[109 (02JUL1985 12:00:00)-Water Temperature (C)]]*OO[[#This Row],[51]]</f>
        <v>7.5597742601724994E-7</v>
      </c>
      <c r="BB153" s="10">
        <f>3/24000000*OO[[#This Row],[110 (02JUL1985 15:00:00)-Water Temperature (C)]]*OO[[#This Row],[52]]</f>
        <v>7.2738424478499989E-7</v>
      </c>
      <c r="BC153" s="10">
        <f>3/24000000*OO[[#This Row],[111 (02JUL1985 18:00:00)-Water Temperature (C)]]*OO[[#This Row],[53]]</f>
        <v>7.1014498969749989E-7</v>
      </c>
      <c r="BD153" s="10">
        <f>3/24000000*OO[[#This Row],[112 (02JUL1985 21:00:00)-Water Temperature (C)]]*OO[[#This Row],[54]]</f>
        <v>6.8391017471175002E-7</v>
      </c>
      <c r="BE153" s="10">
        <f>3/24000000*OO[[#This Row],[113 (03JUL1985 00:00:00)-Water Temperature (C)]]*OO[[#This Row],[55]]</f>
        <v>6.5057095697399997E-7</v>
      </c>
      <c r="BF153" s="10">
        <f>3/24000000*OO[[#This Row],[114 (03JUL1985 03:00:00)-Water Temperature (C)]]*OO[[#This Row],[56]]</f>
        <v>6.2582997130200006E-7</v>
      </c>
      <c r="BG153" s="10">
        <f>3/24000000*OO[[#This Row],[115 (03JUL1985 06:00:00)-Water Temperature (C)]]*OO[[#This Row],[57]]</f>
        <v>5.9899006569712481E-7</v>
      </c>
      <c r="BH153" s="10">
        <f>3/24000000*OO[[#This Row],[116 (03JUL1985 09:00:00)-Water Temperature (C)]]*OO[[#This Row],[58]]</f>
        <v>5.9203726312499991E-7</v>
      </c>
      <c r="BI153" s="10">
        <f>3/24000000*OO[[#This Row],[117 (03JUL1985 12:00:00)-Water Temperature (C)]]*OO[[#This Row],[59]]</f>
        <v>5.9003297173437495E-7</v>
      </c>
      <c r="BJ153" s="10">
        <f>3/24000000*OO[[#This Row],[118 (03JUL1985 15:00:00)-Water Temperature (C)]]*OO[[#This Row],[60]]</f>
        <v>5.8316238035250006E-7</v>
      </c>
      <c r="BK153" s="10">
        <f>3/24000000*OO[[#This Row],[119 (03JUL1985 18:00:00)-Water Temperature (C)]]*OO[[#This Row],[61]]</f>
        <v>5.7831616961249993E-7</v>
      </c>
      <c r="BL153" s="10">
        <f>3/24000000*OO[[#This Row],[120 (03JUL1985 21:00:00)-Water Temperature (C)]]*OO[[#This Row],[62]]</f>
        <v>5.6165349491999999E-7</v>
      </c>
      <c r="BM153" s="10">
        <f>3/24000000*OO[[#This Row],[121 (04JUL1985 00:00:00)-Water Temperature (C)]]*OO[[#This Row],[63]]</f>
        <v>5.3813787736800008E-7</v>
      </c>
      <c r="BN153" s="10">
        <f>3/24000000*OO[[#This Row],[122 (04JUL1985 03:00:00)-Water Temperature (C)]]*OO[[#This Row],[64]]</f>
        <v>5.157189345798749E-7</v>
      </c>
      <c r="BO153" s="10">
        <f>3/24000000*OO[[#This Row],[123 (04JUL1985 06:00:00)-Water Temperature (C)]]*OO[[#This Row],[65]]</f>
        <v>4.8765506758150004E-7</v>
      </c>
      <c r="BP153" s="10">
        <f>3/24000000*OO[[#This Row],[124 (04JUL1985 09:00:00)-Water Temperature (C)]]*OO[[#This Row],[66]]</f>
        <v>4.6514011972124993E-7</v>
      </c>
      <c r="BQ153" s="10">
        <f>3/24000000*OO[[#This Row],[125 (04JUL1985 12:00:00)-Water Temperature (C)]]*OO[[#This Row],[67]]</f>
        <v>4.3731630109350003E-7</v>
      </c>
      <c r="BR153" s="10">
        <f>3/24000000*OO[[#This Row],[126 (04JUL1985 15:00:00)-Water Temperature (C)]]*OO[[#This Row],[68]]</f>
        <v>4.1511696913537497E-7</v>
      </c>
      <c r="BS153" s="10">
        <f>3/24000000*OO[[#This Row],[127 (04JUL1985 18:00:00)-Water Temperature (C)]]*OO[[#This Row],[69]]</f>
        <v>3.9234283096499999E-7</v>
      </c>
      <c r="BT153" s="10">
        <f>3/24000000*OO[[#This Row],[128 (04JUL1985 21:00:00)-Water Temperature (C)]]*OO[[#This Row],[70]]</f>
        <v>3.7022900495174998E-7</v>
      </c>
      <c r="BU153" s="10">
        <f>3/24000000*OO[[#This Row],[129 (05JUL1985 00:00:00)-Water Temperature (C)]]*OO[[#This Row],[71]]</f>
        <v>3.5240440991675007E-7</v>
      </c>
      <c r="BV153" s="10">
        <f>3/24000000*OO[[#This Row],[130 (05JUL1985 03:00:00)-Water Temperature (C)]]*OO[[#This Row],[72]]</f>
        <v>3.3537972851012501E-7</v>
      </c>
      <c r="BW153" s="10">
        <f>3/24000000*OO[[#This Row],[131 (05JUL1985 06:00:00)-Water Temperature (C)]]*OO[[#This Row],[73]]</f>
        <v>3.1753048745250001E-7</v>
      </c>
      <c r="BX153" s="10">
        <f>3/24000000*OO[[#This Row],[132 (05JUL1985 09:00:00)-Water Temperature (C)]]*OO[[#This Row],[74]]</f>
        <v>3.0901956295874992E-7</v>
      </c>
      <c r="BY153" s="10">
        <f>3/24000000*OO[[#This Row],[133 (05JUL1985 12:00:00)-Water Temperature (C)]]*OO[[#This Row],[75]]</f>
        <v>2.9442481229024997E-7</v>
      </c>
      <c r="BZ153" s="10">
        <f>3/24000000*OO[[#This Row],[134 (05JUL1985 15:00:00)-Water Temperature (C)]]*OO[[#This Row],[76]]</f>
        <v>2.8141730796250002E-7</v>
      </c>
      <c r="CA153" s="10">
        <f>3/24000000*OO[[#This Row],[135 (05JUL1985 18:00:00)-Water Temperature (C)]]*OO[[#This Row],[77]]</f>
        <v>2.7124542350687491E-7</v>
      </c>
      <c r="CB153" s="10">
        <f>3/24000000*OO[[#This Row],[136 (05JUL1985 21:00:00)-Water Temperature (C)]]*OO[[#This Row],[78]]</f>
        <v>2.5688022503799999E-7</v>
      </c>
      <c r="CC153" s="10">
        <f>3/24000000*OO[[#This Row],[137 (06JUL1985 00:00:00)-Water Temperature (C)]]*OO[[#This Row],[79]]</f>
        <v>2.4113410798174995E-7</v>
      </c>
      <c r="CD153" s="10">
        <f>3/24000000*OO[[#This Row],[138 (06JUL1985 03:00:00)-Water Temperature (C)]]*OO[[#This Row],[80]]</f>
        <v>2.2746685432162498E-7</v>
      </c>
      <c r="CE153" s="10">
        <f>3/24000000*OO[[#This Row],[139 (06JUL1985 06:00:00)-Water Temperature (C)]]*OO[[#This Row],[81]]</f>
        <v>2.1631377539274998E-7</v>
      </c>
      <c r="CF153" s="10">
        <f>3/24000000*OO[[#This Row],[140 (06JUL1985 09:00:00)-Water Temperature (C)]]*OO[[#This Row],[82]]</f>
        <v>2.1689281592000002E-7</v>
      </c>
      <c r="CG153" s="10">
        <f>3/24000000*OO[[#This Row],[141 (06JUL1985 12:00:00)-Water Temperature (C)]]*OO[[#This Row],[83]]</f>
        <v>2.1594157692999997E-7</v>
      </c>
      <c r="CH153" s="10">
        <f>3/24000000*OO[[#This Row],[142 (06JUL1985 15:00:00)-Water Temperature (C)]]*OO[[#This Row],[84]]</f>
        <v>2.1563875133399998E-7</v>
      </c>
      <c r="CI153" s="10">
        <f>3/24000000*OO[[#This Row],[143 (06JUL1985 18:00:00)-Water Temperature (C)]]*OO[[#This Row],[85]]</f>
        <v>2.1891336334873748E-7</v>
      </c>
      <c r="CJ153" s="10">
        <f>3/24000000*OO[[#This Row],[144 (06JUL1985 21:00:00)-Water Temperature (C)]]*OO[[#This Row],[86]]</f>
        <v>2.1652166974980003E-7</v>
      </c>
      <c r="CK153" s="10">
        <f>3/24000000*OO[[#This Row],[145 (07JUL1985 00:00:00)-Water Temperature (C)]]*OO[[#This Row],[87]]</f>
        <v>2.0964346954897502E-7</v>
      </c>
      <c r="CL153" s="10">
        <f>3/24000000*OO[[#This Row],[146 (07JUL1985 03:00:00)-Water Temperature (C)]]*OO[[#This Row],[88]]</f>
        <v>2.0506440110719995E-7</v>
      </c>
      <c r="CM153" s="10">
        <f>3/24000000*OO[[#This Row],[147 (07JUL1985 06:00:00)-Water Temperature (C)]]*OO[[#This Row],[89]]</f>
        <v>1.9914181529384998E-7</v>
      </c>
      <c r="CN153" s="10">
        <f>3/24000000*OO[[#This Row],[148 (07JUL1985 09:00:00)-Water Temperature (C)]]*OO[[#This Row],[90]]</f>
        <v>2.0037539699459998E-7</v>
      </c>
      <c r="CO153" s="10">
        <f>3/24000000*OO[[#This Row],[149 (07JUL1985 12:00:00)-Water Temperature (C)]]*OO[[#This Row],[91]]</f>
        <v>2.0157878201614999E-7</v>
      </c>
      <c r="CP153" s="10">
        <f>3/24000000*OO[[#This Row],[150 (07JUL1985 15:00:00)-Water Temperature (C)]]*OO[[#This Row],[92]]</f>
        <v>2.0109084786056248E-7</v>
      </c>
      <c r="CQ153" s="10">
        <f>3/24000000*OO[[#This Row],[151 (07JUL1985 18:00:00)-Water Temperature (C)]]*OO[[#This Row],[93]]</f>
        <v>2.0182859538223747E-7</v>
      </c>
      <c r="CR153" s="10">
        <f>3/24000000*OO[[#This Row],[152 (07JUL1985 21:00:00)-Water Temperature (C)]]*OO[[#This Row],[94]]</f>
        <v>1.9770514728200002E-7</v>
      </c>
      <c r="CS153" s="10">
        <f>3/24000000*OO[[#This Row],[153 (08JUL1985 00:00:00)-Water Temperature (C)]]*OO[[#This Row],[95]]</f>
        <v>1.9015324814846245E-7</v>
      </c>
      <c r="CT153" s="10">
        <f>3/24000000*OO[[#This Row],[154 (08JUL1985 03:00:00)-Water Temperature (C)]]*OO[[#This Row],[96]]</f>
        <v>1.8067576944041246E-7</v>
      </c>
      <c r="CU153" s="10">
        <f>3/24000000*OO[[#This Row],[155 (08JUL1985 06:00:00)-Water Temperature (C)]]*OO[[#This Row],[97]]</f>
        <v>1.68092736548E-7</v>
      </c>
      <c r="CV153" s="10">
        <f>3/24000000*OO[[#This Row],[156 (08JUL1985 09:00:00)-Water Temperature (C)]]*OO[[#This Row],[98]]</f>
        <v>1.5535679712951249E-7</v>
      </c>
      <c r="CW153" s="10">
        <f>3/24000000*OO[[#This Row],[157 (08JUL1985 12:00:00)-Water Temperature (C)]]*OO[[#This Row],[99]]</f>
        <v>1.4756770781663747E-7</v>
      </c>
    </row>
    <row r="154" spans="1:101" x14ac:dyDescent="0.35">
      <c r="A154" t="s">
        <v>159</v>
      </c>
      <c r="B154">
        <v>834.12180000000001</v>
      </c>
      <c r="C154" s="10">
        <f>3/24*OO[[#This Row],[59 (26JUN1985 06:00:00)-Water Temperature (C)]]*OO[[#This Row],[1]]/SUM(OO[1])</f>
        <v>0</v>
      </c>
      <c r="D154" s="10">
        <f>3/24*OO[[#This Row],[60 (26JUN1985 09:00:00)-Water Temperature (C)]]*OO[[#This Row],[2]]/SUM(OO[2])</f>
        <v>0</v>
      </c>
      <c r="E154" s="10">
        <f>3/24*OO[[#This Row],[61 (26JUN1985 12:00:00)-Water Temperature (C)]]*OO[[#This Row],[3]]/SUM(OO[3])</f>
        <v>0</v>
      </c>
      <c r="F154" s="10">
        <f>3/24*OO[[#This Row],[62 (26JUN1985 15:00:00)-Water Temperature (C)]]*OO[[#This Row],[4]]/SUM(OO[4])</f>
        <v>0</v>
      </c>
      <c r="G154" s="10">
        <f>3/24*OO[[#This Row],[63 (26JUN1985 18:00:00)-Water Temperature (C)]]*OO[[#This Row],[5]]/SUM(OO[5])</f>
        <v>1.2074202581274773E-37</v>
      </c>
      <c r="H154" s="10">
        <f>3/24*OO[[#This Row],[64 (26JUN1985 21:00:00)-Water Temperature (C)]]*OO[[#This Row],[6]]/SUM(OO[6])</f>
        <v>1.1489477075673886E-26</v>
      </c>
      <c r="I154" s="10">
        <f>3/24*OO[[#This Row],[65 (27JUN1985 00:00:00)-Water Temperature (C)]]*OO[[#This Row],[7]]/SUM(OO[7])</f>
        <v>7.8819491001822416E-16</v>
      </c>
      <c r="J154" s="10">
        <f>3/24*OO[[#This Row],[66 (27JUN1985 03:00:00)-Water Temperature (C)]]*OO[[#This Row],[8]]/SUM(OO[8])</f>
        <v>1.0816235132010256E-8</v>
      </c>
      <c r="K154" s="10">
        <f>3/24*OO[[#This Row],[67 (27JUN1985 06:00:00)-Water Temperature (C)]]*OO[[#This Row],[9]]/SUM(OO[9])</f>
        <v>1.0428313416964908E-5</v>
      </c>
      <c r="L154" s="10">
        <f>3/24*OO[[#This Row],[68 (27JUN1985 09:00:00)-Water Temperature (C)]]*OO[[#This Row],[10]]/SUM(OO[10])</f>
        <v>6.3646792591388597E-4</v>
      </c>
      <c r="M154" s="10">
        <f>3/24*OO[[#This Row],[69 (27JUN1985 12:00:00)-Water Temperature (C)]]*OO[[#This Row],[11]]/SUM(OO[11])</f>
        <v>7.4090078765157502E-3</v>
      </c>
      <c r="N154" s="10">
        <f>3/24*OO[[#This Row],[70 (27JUN1985 15:00:00)-Water Temperature (C)]]*OO[[#This Row],[12]]/SUM(OO[12])</f>
        <v>2.5829030189190517E-2</v>
      </c>
      <c r="O154" s="10">
        <f>3/24*OO[[#This Row],[71 (27JUN1985 18:00:00)-Water Temperature (C)]]*OO[[#This Row],[13]]/SUM(OO[13])</f>
        <v>3.761185889621551E-2</v>
      </c>
      <c r="P154" s="10">
        <f>3/24*OO[[#This Row],[72 (27JUN1985 21:00:00)-Water Temperature (C)]]*OO[[#This Row],[14]]/SUM(OO[14])</f>
        <v>2.7988560753729311E-2</v>
      </c>
      <c r="Q154" s="10">
        <f>3/24*OO[[#This Row],[73 (28JUN1985 00:00:00)-Water Temperature (C)]]*OO[[#This Row],[15]]/SUM(OO[15])</f>
        <v>1.2172347470365923E-2</v>
      </c>
      <c r="R154" s="10">
        <f>3/24*OO[[#This Row],[74 (28JUN1985 03:00:00)-Water Temperature (C)]]*OO[[#This Row],[16]]/SUM(OO[16])</f>
        <v>3.5875971260658376E-3</v>
      </c>
      <c r="S154" s="10">
        <f>3/24*OO[[#This Row],[75 (28JUN1985 06:00:00)-Water Temperature (C)]]*OO[[#This Row],[17]]/SUM(OO[17])</f>
        <v>8.0653017929912174E-4</v>
      </c>
      <c r="T154" s="10">
        <f>3/24*OO[[#This Row],[76 (28JUN1985 09:00:00)-Water Temperature (C)]]*OO[[#This Row],[18]]/SUM(OO[18])</f>
        <v>1.7115859781180131E-4</v>
      </c>
      <c r="U154" s="10">
        <f>3/24*OO[[#This Row],[77 (28JUN1985 12:00:00)-Water Temperature (C)]]*OO[[#This Row],[19]]/SUM(OO[19])</f>
        <v>5.0180460766988675E-5</v>
      </c>
      <c r="V154" s="10">
        <f>3/24000000*OO[[#This Row],[78 (28JUN1985 15:00:00)-Water Temperature (C)]]*OO[[#This Row],[20]]</f>
        <v>2.8440219961799994E-5</v>
      </c>
      <c r="W154" s="10">
        <f>3/24000000*OO[[#This Row],[79 (28JUN1985 18:00:00)-Water Temperature (C)]]*OO[[#This Row],[21]]</f>
        <v>2.4756093556349999E-5</v>
      </c>
      <c r="X154" s="10">
        <f>3/24000000*OO[[#This Row],[80 (28JUN1985 21:00:00)-Water Temperature (C)]]*OO[[#This Row],[22]]</f>
        <v>2.4803278603199999E-5</v>
      </c>
      <c r="Y154" s="10">
        <f>3/24000000*OO[[#This Row],[81 (29JUN1985 00:00:00)-Water Temperature (C)]]*OO[[#This Row],[23]]</f>
        <v>2.5747608964824997E-5</v>
      </c>
      <c r="Z154" s="10">
        <f>3/24000000*OO[[#This Row],[82 (29JUN1985 03:00:00)-Water Temperature (C)]]*OO[[#This Row],[24]]</f>
        <v>2.618385371625E-5</v>
      </c>
      <c r="AA154" s="10">
        <f>3/24000000*OO[[#This Row],[83 (29JUN1985 06:00:00)-Water Temperature (C)]]*OO[[#This Row],[25]]</f>
        <v>2.5330197463500002E-5</v>
      </c>
      <c r="AB154" s="10">
        <f>3/24000000*OO[[#This Row],[84 (29JUN1985 09:00:00)-Water Temperature (C)]]*OO[[#This Row],[26]]</f>
        <v>2.4151067743749998E-5</v>
      </c>
      <c r="AC154" s="10">
        <f>3/24000000*OO[[#This Row],[85 (29JUN1985 12:00:00)-Water Temperature (C)]]*OO[[#This Row],[27]]</f>
        <v>2.2803437553749999E-5</v>
      </c>
      <c r="AD154" s="10">
        <f>3/24000000*OO[[#This Row],[86 (29JUN1985 15:00:00)-Water Temperature (C)]]*OO[[#This Row],[28]]</f>
        <v>2.1165816896812498E-5</v>
      </c>
      <c r="AE154" s="10">
        <f>3/24000000*OO[[#This Row],[88 (29JUN1985 21:00:00)-Water Temperature (C)]]*OO[[#This Row],[30]]</f>
        <v>1.7772115478039998E-5</v>
      </c>
      <c r="AF154" s="10">
        <f>3/24000000*OO[[#This Row],[88 (29JUN1985 21:00:00)-Water Temperature (C)]]*OO[[#This Row],[30]]</f>
        <v>1.7772115478039998E-5</v>
      </c>
      <c r="AG154" s="10">
        <f>3/24000000*OO[[#This Row],[89 (30JUN1985 00:00:00)-Water Temperature (C)]]*OO[[#This Row],[31]]</f>
        <v>1.5494502585044997E-5</v>
      </c>
      <c r="AH154" s="10">
        <f>3/24000000*OO[[#This Row],[90 (30JUN1985 03:00:00)-Water Temperature (C)]]*OO[[#This Row],[32]]</f>
        <v>1.3150804926875E-5</v>
      </c>
      <c r="AI154" s="10">
        <f>3/24000000*OO[[#This Row],[91 (30JUN1985 06:00:00)-Water Temperature (C)]]*OO[[#This Row],[33]]</f>
        <v>1.0924851132540001E-5</v>
      </c>
      <c r="AJ154" s="10">
        <f>3/24000000*OO[[#This Row],[92 (30JUN1985 09:00:00)-Water Temperature (C)]]*OO[[#This Row],[34]]</f>
        <v>9.206762507537501E-6</v>
      </c>
      <c r="AK154" s="10">
        <f>3/24000000*OO[[#This Row],[93 (30JUN1985 12:00:00)-Water Temperature (C)]]*OO[[#This Row],[35]]</f>
        <v>7.9480679093062513E-6</v>
      </c>
      <c r="AL154" s="10">
        <f>3/24000000*OO[[#This Row],[94 (30JUN1985 15:00:00)-Water Temperature (C)]]*OO[[#This Row],[36]]</f>
        <v>7.0056757276249988E-6</v>
      </c>
      <c r="AM154" s="10">
        <f>3/24000000*OO[[#This Row],[95 (30JUN1985 18:00:00)-Water Temperature (C)]]*OO[[#This Row],[37]]</f>
        <v>6.2455814817449994E-6</v>
      </c>
      <c r="AN154" s="10">
        <f>3/24000000*OO[[#This Row],[96 (30JUN1985 21:00:00)-Water Temperature (C)]]*OO[[#This Row],[38]]</f>
        <v>5.4669391706200007E-6</v>
      </c>
      <c r="AO154" s="10">
        <f>3/24000000*OO[[#This Row],[97 (01JUL1985 00:00:00)-Water Temperature (C)]]*OO[[#This Row],[39]]</f>
        <v>4.6478091139562503E-6</v>
      </c>
      <c r="AP154" s="10">
        <f>3/24000000*OO[[#This Row],[98 (01JUL1985 03:00:00)-Water Temperature (C)]]*OO[[#This Row],[40]]</f>
        <v>3.7698217513700006E-6</v>
      </c>
      <c r="AQ154" s="10">
        <f>3/24000000*OO[[#This Row],[99 (01JUL1985 06:00:00)-Water Temperature (C)]]*OO[[#This Row],[41]]</f>
        <v>2.8901835208299998E-6</v>
      </c>
      <c r="AR154" s="10">
        <f>3/24000000*OO[[#This Row],[100 (01JUL1985 09:00:00)-Water Temperature (C)]]*OO[[#This Row],[42]]</f>
        <v>2.2193019305687501E-6</v>
      </c>
      <c r="AS154" s="10">
        <f>3/24000000*OO[[#This Row],[101 (01JUL1985 12:00:00)-Water Temperature (C)]]*OO[[#This Row],[43]]</f>
        <v>1.6813763341004999E-6</v>
      </c>
      <c r="AT154" s="10">
        <f>3/24000000*OO[[#This Row],[102 (01JUL1985 15:00:00)-Water Temperature (C)]]*OO[[#This Row],[44]]</f>
        <v>1.3131517878159999E-6</v>
      </c>
      <c r="AU154" s="10">
        <f>3/24000000*OO[[#This Row],[103 (01JUL1985 18:00:00)-Water Temperature (C)]]*OO[[#This Row],[45]]</f>
        <v>1.0820654912754999E-6</v>
      </c>
      <c r="AV154" s="10">
        <f>3/24000000*OO[[#This Row],[104 (01JUL1985 21:00:00)-Water Temperature (C)]]*OO[[#This Row],[46]]</f>
        <v>9.3015402898600003E-7</v>
      </c>
      <c r="AW154" s="10">
        <f>3/24000000*OO[[#This Row],[105 (02JUL1985 00:00:00)-Water Temperature (C)]]*OO[[#This Row],[47]]</f>
        <v>8.2061901198199998E-7</v>
      </c>
      <c r="AX154" s="10">
        <f>3/24000000*OO[[#This Row],[106 (02JUL1985 03:00:00)-Water Temperature (C)]]*OO[[#This Row],[48]]</f>
        <v>7.31889298046E-7</v>
      </c>
      <c r="AY154" s="10">
        <f>3/24000000*OO[[#This Row],[107 (02JUL1985 06:00:00)-Water Temperature (C)]]*OO[[#This Row],[49]]</f>
        <v>6.5488482312874993E-7</v>
      </c>
      <c r="AZ154" s="10">
        <f>3/24000000*OO[[#This Row],[108 (02JUL1985 09:00:00)-Water Temperature (C)]]*OO[[#This Row],[50]]</f>
        <v>6.1654405545562504E-7</v>
      </c>
      <c r="BA154" s="10">
        <f>3/24000000*OO[[#This Row],[109 (02JUL1985 12:00:00)-Water Temperature (C)]]*OO[[#This Row],[51]]</f>
        <v>5.8540874987924997E-7</v>
      </c>
      <c r="BB154" s="10">
        <f>3/24000000*OO[[#This Row],[110 (02JUL1985 15:00:00)-Water Temperature (C)]]*OO[[#This Row],[52]]</f>
        <v>5.6230161770762492E-7</v>
      </c>
      <c r="BC154" s="10">
        <f>3/24000000*OO[[#This Row],[111 (02JUL1985 18:00:00)-Water Temperature (C)]]*OO[[#This Row],[53]]</f>
        <v>5.4838111853249999E-7</v>
      </c>
      <c r="BD154" s="10">
        <f>3/24000000*OO[[#This Row],[112 (02JUL1985 21:00:00)-Water Temperature (C)]]*OO[[#This Row],[54]]</f>
        <v>5.27735956527E-7</v>
      </c>
      <c r="BE154" s="10">
        <f>3/24000000*OO[[#This Row],[113 (03JUL1985 00:00:00)-Water Temperature (C)]]*OO[[#This Row],[55]]</f>
        <v>5.0124260164062501E-7</v>
      </c>
      <c r="BF154" s="10">
        <f>3/24000000*OO[[#This Row],[114 (03JUL1985 03:00:00)-Water Temperature (C)]]*OO[[#This Row],[56]]</f>
        <v>4.8195552930899999E-7</v>
      </c>
      <c r="BG154" s="10">
        <f>3/24000000*OO[[#This Row],[115 (03JUL1985 06:00:00)-Water Temperature (C)]]*OO[[#This Row],[57]]</f>
        <v>4.6188970618049992E-7</v>
      </c>
      <c r="BH154" s="10">
        <f>3/24000000*OO[[#This Row],[116 (03JUL1985 09:00:00)-Water Temperature (C)]]*OO[[#This Row],[58]]</f>
        <v>4.5676286054175001E-7</v>
      </c>
      <c r="BI154" s="10">
        <f>3/24000000*OO[[#This Row],[117 (03JUL1985 12:00:00)-Water Temperature (C)]]*OO[[#This Row],[59]]</f>
        <v>4.5562631293799997E-7</v>
      </c>
      <c r="BJ154" s="10">
        <f>3/24000000*OO[[#This Row],[118 (03JUL1985 15:00:00)-Water Temperature (C)]]*OO[[#This Row],[60]]</f>
        <v>4.5026383848562501E-7</v>
      </c>
      <c r="BK154" s="10">
        <f>3/24000000*OO[[#This Row],[119 (03JUL1985 18:00:00)-Water Temperature (C)]]*OO[[#This Row],[61]]</f>
        <v>4.46044416299E-7</v>
      </c>
      <c r="BL154" s="10">
        <f>3/24000000*OO[[#This Row],[120 (03JUL1985 21:00:00)-Water Temperature (C)]]*OO[[#This Row],[62]]</f>
        <v>4.3303464055199994E-7</v>
      </c>
      <c r="BM154" s="10">
        <f>3/24000000*OO[[#This Row],[121 (04JUL1985 00:00:00)-Water Temperature (C)]]*OO[[#This Row],[63]]</f>
        <v>4.1460021138712496E-7</v>
      </c>
      <c r="BN154" s="10">
        <f>3/24000000*OO[[#This Row],[122 (04JUL1985 03:00:00)-Water Temperature (C)]]*OO[[#This Row],[64]]</f>
        <v>3.9760444205449999E-7</v>
      </c>
      <c r="BO154" s="10">
        <f>3/24000000*OO[[#This Row],[123 (04JUL1985 06:00:00)-Water Temperature (C)]]*OO[[#This Row],[65]]</f>
        <v>3.7659897037749997E-7</v>
      </c>
      <c r="BP154" s="10">
        <f>3/24000000*OO[[#This Row],[124 (04JUL1985 09:00:00)-Water Temperature (C)]]*OO[[#This Row],[66]]</f>
        <v>3.5953779609900005E-7</v>
      </c>
      <c r="BQ154" s="10">
        <f>3/24000000*OO[[#This Row],[125 (04JUL1985 12:00:00)-Water Temperature (C)]]*OO[[#This Row],[67]]</f>
        <v>3.3835939461525005E-7</v>
      </c>
      <c r="BR154" s="10">
        <f>3/24000000*OO[[#This Row],[126 (04JUL1985 15:00:00)-Water Temperature (C)]]*OO[[#This Row],[68]]</f>
        <v>3.2086449908750003E-7</v>
      </c>
      <c r="BS154" s="10">
        <f>3/24000000*OO[[#This Row],[127 (04JUL1985 18:00:00)-Water Temperature (C)]]*OO[[#This Row],[69]]</f>
        <v>3.0305731682812502E-7</v>
      </c>
      <c r="BT154" s="10">
        <f>3/24000000*OO[[#This Row],[128 (04JUL1985 21:00:00)-Water Temperature (C)]]*OO[[#This Row],[70]]</f>
        <v>2.85618691652875E-7</v>
      </c>
      <c r="BU154" s="10">
        <f>3/24000000*OO[[#This Row],[129 (05JUL1985 00:00:00)-Water Temperature (C)]]*OO[[#This Row],[71]]</f>
        <v>2.7173832884999999E-7</v>
      </c>
      <c r="BV154" s="10">
        <f>3/24000000*OO[[#This Row],[130 (05JUL1985 03:00:00)-Water Temperature (C)]]*OO[[#This Row],[72]]</f>
        <v>2.58686581435E-7</v>
      </c>
      <c r="BW154" s="10">
        <f>3/24000000*OO[[#This Row],[131 (05JUL1985 06:00:00)-Water Temperature (C)]]*OO[[#This Row],[73]]</f>
        <v>2.450964179675E-7</v>
      </c>
      <c r="BX154" s="10">
        <f>3/24000000*OO[[#This Row],[132 (05JUL1985 09:00:00)-Water Temperature (C)]]*OO[[#This Row],[74]]</f>
        <v>2.3856728703724997E-7</v>
      </c>
      <c r="BY154" s="10">
        <f>3/24000000*OO[[#This Row],[133 (05JUL1985 12:00:00)-Water Temperature (C)]]*OO[[#This Row],[75]]</f>
        <v>2.2761845000125005E-7</v>
      </c>
      <c r="BZ154" s="10">
        <f>3/24000000*OO[[#This Row],[134 (05JUL1985 15:00:00)-Water Temperature (C)]]*OO[[#This Row],[76]]</f>
        <v>2.1736291906175001E-7</v>
      </c>
      <c r="CA154" s="10">
        <f>3/24000000*OO[[#This Row],[135 (05JUL1985 18:00:00)-Water Temperature (C)]]*OO[[#This Row],[77]]</f>
        <v>2.0950863786450002E-7</v>
      </c>
      <c r="CB154" s="10">
        <f>3/24000000*OO[[#This Row],[136 (05JUL1985 21:00:00)-Water Temperature (C)]]*OO[[#This Row],[78]]</f>
        <v>1.983760532832E-7</v>
      </c>
      <c r="CC154" s="10">
        <f>3/24000000*OO[[#This Row],[137 (06JUL1985 00:00:00)-Water Temperature (C)]]*OO[[#This Row],[79]]</f>
        <v>1.860462829593125E-7</v>
      </c>
      <c r="CD154" s="10">
        <f>3/24000000*OO[[#This Row],[138 (06JUL1985 03:00:00)-Water Temperature (C)]]*OO[[#This Row],[80]]</f>
        <v>1.7548627957474999E-7</v>
      </c>
      <c r="CE154" s="10">
        <f>3/24000000*OO[[#This Row],[139 (06JUL1985 06:00:00)-Water Temperature (C)]]*OO[[#This Row],[81]]</f>
        <v>1.6693684657049996E-7</v>
      </c>
      <c r="CF154" s="10">
        <f>3/24000000*OO[[#This Row],[140 (06JUL1985 09:00:00)-Water Temperature (C)]]*OO[[#This Row],[82]]</f>
        <v>1.6735175806349999E-7</v>
      </c>
      <c r="CG154" s="10">
        <f>3/24000000*OO[[#This Row],[141 (06JUL1985 12:00:00)-Water Temperature (C)]]*OO[[#This Row],[83]]</f>
        <v>1.6675690457204999E-7</v>
      </c>
      <c r="CH154" s="10">
        <f>3/24000000*OO[[#This Row],[142 (06JUL1985 15:00:00)-Water Temperature (C)]]*OO[[#This Row],[84]]</f>
        <v>1.66329429100675E-7</v>
      </c>
      <c r="CI154" s="10">
        <f>3/24000000*OO[[#This Row],[143 (06JUL1985 18:00:00)-Water Temperature (C)]]*OO[[#This Row],[85]]</f>
        <v>1.6872825461805E-7</v>
      </c>
      <c r="CJ154" s="10">
        <f>3/24000000*OO[[#This Row],[144 (06JUL1985 21:00:00)-Water Temperature (C)]]*OO[[#This Row],[86]]</f>
        <v>1.66799779239225E-7</v>
      </c>
      <c r="CK154" s="10">
        <f>3/24000000*OO[[#This Row],[145 (07JUL1985 00:00:00)-Water Temperature (C)]]*OO[[#This Row],[87]]</f>
        <v>1.6127883852187499E-7</v>
      </c>
      <c r="CL154" s="10">
        <f>3/24000000*OO[[#This Row],[146 (07JUL1985 03:00:00)-Water Temperature (C)]]*OO[[#This Row],[88]]</f>
        <v>1.5779277685139995E-7</v>
      </c>
      <c r="CM154" s="10">
        <f>3/24000000*OO[[#This Row],[147 (07JUL1985 06:00:00)-Water Temperature (C)]]*OO[[#This Row],[89]]</f>
        <v>1.5343945391319999E-7</v>
      </c>
      <c r="CN154" s="10">
        <f>3/24000000*OO[[#This Row],[148 (07JUL1985 09:00:00)-Water Temperature (C)]]*OO[[#This Row],[90]]</f>
        <v>1.5445376055441246E-7</v>
      </c>
      <c r="CO154" s="10">
        <f>3/24000000*OO[[#This Row],[149 (07JUL1985 12:00:00)-Water Temperature (C)]]*OO[[#This Row],[91]]</f>
        <v>1.5549790976739996E-7</v>
      </c>
      <c r="CP154" s="10">
        <f>3/24000000*OO[[#This Row],[150 (07JUL1985 15:00:00)-Water Temperature (C)]]*OO[[#This Row],[92]]</f>
        <v>1.5508506110666252E-7</v>
      </c>
      <c r="CQ154" s="10">
        <f>3/24000000*OO[[#This Row],[151 (07JUL1985 18:00:00)-Water Temperature (C)]]*OO[[#This Row],[93]]</f>
        <v>1.5553539189999999E-7</v>
      </c>
      <c r="CR154" s="10">
        <f>3/24000000*OO[[#This Row],[152 (07JUL1985 21:00:00)-Water Temperature (C)]]*OO[[#This Row],[94]]</f>
        <v>1.5235440984185E-7</v>
      </c>
      <c r="CS154" s="10">
        <f>3/24000000*OO[[#This Row],[153 (08JUL1985 00:00:00)-Water Temperature (C)]]*OO[[#This Row],[95]]</f>
        <v>1.4654488135819997E-7</v>
      </c>
      <c r="CT154" s="10">
        <f>3/24000000*OO[[#This Row],[154 (08JUL1985 03:00:00)-Water Temperature (C)]]*OO[[#This Row],[96]]</f>
        <v>1.3947440878208748E-7</v>
      </c>
      <c r="CU154" s="10">
        <f>3/24000000*OO[[#This Row],[155 (08JUL1985 06:00:00)-Water Temperature (C)]]*OO[[#This Row],[97]]</f>
        <v>1.3001735412332501E-7</v>
      </c>
      <c r="CV154" s="10">
        <f>3/24000000*OO[[#This Row],[156 (08JUL1985 09:00:00)-Water Temperature (C)]]*OO[[#This Row],[98]]</f>
        <v>1.2024444160157499E-7</v>
      </c>
      <c r="CW154" s="10">
        <f>3/24000000*OO[[#This Row],[157 (08JUL1985 12:00:00)-Water Temperature (C)]]*OO[[#This Row],[99]]</f>
        <v>1.14162720057725E-7</v>
      </c>
    </row>
    <row r="155" spans="1:101" x14ac:dyDescent="0.35">
      <c r="A155" t="s">
        <v>160</v>
      </c>
      <c r="B155">
        <v>841.86069999999995</v>
      </c>
      <c r="C155" s="10">
        <f>3/24*OO[[#This Row],[59 (26JUN1985 06:00:00)-Water Temperature (C)]]*OO[[#This Row],[1]]/SUM(OO[1])</f>
        <v>0</v>
      </c>
      <c r="D155" s="10">
        <f>3/24*OO[[#This Row],[60 (26JUN1985 09:00:00)-Water Temperature (C)]]*OO[[#This Row],[2]]/SUM(OO[2])</f>
        <v>0</v>
      </c>
      <c r="E155" s="10">
        <f>3/24*OO[[#This Row],[61 (26JUN1985 12:00:00)-Water Temperature (C)]]*OO[[#This Row],[3]]/SUM(OO[3])</f>
        <v>0</v>
      </c>
      <c r="F155" s="10">
        <f>3/24*OO[[#This Row],[62 (26JUN1985 15:00:00)-Water Temperature (C)]]*OO[[#This Row],[4]]/SUM(OO[4])</f>
        <v>0</v>
      </c>
      <c r="G155" s="10">
        <f>3/24*OO[[#This Row],[63 (26JUN1985 18:00:00)-Water Temperature (C)]]*OO[[#This Row],[5]]/SUM(OO[5])</f>
        <v>2.1122632372224606E-38</v>
      </c>
      <c r="H155" s="10">
        <f>3/24*OO[[#This Row],[64 (26JUN1985 21:00:00)-Water Temperature (C)]]*OO[[#This Row],[6]]/SUM(OO[6])</f>
        <v>2.020102078831717E-27</v>
      </c>
      <c r="I155" s="10">
        <f>3/24*OO[[#This Row],[65 (27JUN1985 00:00:00)-Water Temperature (C)]]*OO[[#This Row],[7]]/SUM(OO[7])</f>
        <v>1.4475278540116491E-16</v>
      </c>
      <c r="J155" s="10">
        <f>3/24*OO[[#This Row],[66 (27JUN1985 03:00:00)-Water Temperature (C)]]*OO[[#This Row],[8]]/SUM(OO[8])</f>
        <v>7.6122052428966368E-9</v>
      </c>
      <c r="K155" s="10">
        <f>3/24*OO[[#This Row],[67 (27JUN1985 06:00:00)-Water Temperature (C)]]*OO[[#This Row],[9]]/SUM(OO[9])</f>
        <v>9.3170927010253998E-6</v>
      </c>
      <c r="L155" s="10">
        <f>3/24*OO[[#This Row],[68 (27JUN1985 09:00:00)-Water Temperature (C)]]*OO[[#This Row],[10]]/SUM(OO[10])</f>
        <v>6.5521071423133405E-4</v>
      </c>
      <c r="M155" s="10">
        <f>3/24*OO[[#This Row],[69 (27JUN1985 12:00:00)-Water Temperature (C)]]*OO[[#This Row],[11]]/SUM(OO[11])</f>
        <v>8.4726023917782028E-3</v>
      </c>
      <c r="N155" s="10">
        <f>3/24*OO[[#This Row],[70 (27JUN1985 15:00:00)-Water Temperature (C)]]*OO[[#This Row],[12]]/SUM(OO[12])</f>
        <v>3.207454039268294E-2</v>
      </c>
      <c r="O155" s="10">
        <f>3/24*OO[[#This Row],[71 (27JUN1985 18:00:00)-Water Temperature (C)]]*OO[[#This Row],[13]]/SUM(OO[13])</f>
        <v>4.9992653580663786E-2</v>
      </c>
      <c r="P155" s="10">
        <f>3/24*OO[[#This Row],[72 (27JUN1985 21:00:00)-Water Temperature (C)]]*OO[[#This Row],[14]]/SUM(OO[14])</f>
        <v>3.9310330523395207E-2</v>
      </c>
      <c r="Q155" s="10">
        <f>3/24*OO[[#This Row],[73 (28JUN1985 00:00:00)-Water Temperature (C)]]*OO[[#This Row],[15]]/SUM(OO[15])</f>
        <v>1.7886926466323522E-2</v>
      </c>
      <c r="R155" s="10">
        <f>3/24*OO[[#This Row],[74 (28JUN1985 03:00:00)-Water Temperature (C)]]*OO[[#This Row],[16]]/SUM(OO[16])</f>
        <v>5.4615457663173246E-3</v>
      </c>
      <c r="S155" s="10">
        <f>3/24*OO[[#This Row],[75 (28JUN1985 06:00:00)-Water Temperature (C)]]*OO[[#This Row],[17]]/SUM(OO[17])</f>
        <v>1.2570250771417484E-3</v>
      </c>
      <c r="T155" s="10">
        <f>3/24*OO[[#This Row],[76 (28JUN1985 09:00:00)-Water Temperature (C)]]*OO[[#This Row],[18]]/SUM(OO[18])</f>
        <v>2.6581833049446927E-4</v>
      </c>
      <c r="U155" s="10">
        <f>3/24*OO[[#This Row],[77 (28JUN1985 12:00:00)-Water Temperature (C)]]*OO[[#This Row],[19]]/SUM(OO[19])</f>
        <v>7.3743706529079899E-5</v>
      </c>
      <c r="V155" s="10">
        <f>3/24000000*OO[[#This Row],[78 (28JUN1985 15:00:00)-Water Temperature (C)]]*OO[[#This Row],[20]]</f>
        <v>3.8976580395362502E-5</v>
      </c>
      <c r="W155" s="10">
        <f>3/24000000*OO[[#This Row],[79 (28JUN1985 18:00:00)-Water Temperature (C)]]*OO[[#This Row],[21]]</f>
        <v>3.2800805139225003E-5</v>
      </c>
      <c r="X155" s="10">
        <f>3/24000000*OO[[#This Row],[80 (28JUN1985 21:00:00)-Water Temperature (C)]]*OO[[#This Row],[22]]</f>
        <v>3.2390966783949995E-5</v>
      </c>
      <c r="Y155" s="10">
        <f>3/24000000*OO[[#This Row],[81 (29JUN1985 00:00:00)-Water Temperature (C)]]*OO[[#This Row],[23]]</f>
        <v>3.3449516765249994E-5</v>
      </c>
      <c r="Z155" s="10">
        <f>3/24000000*OO[[#This Row],[82 (29JUN1985 03:00:00)-Water Temperature (C)]]*OO[[#This Row],[24]]</f>
        <v>3.4048556957625002E-5</v>
      </c>
      <c r="AA155" s="10">
        <f>3/24000000*OO[[#This Row],[83 (29JUN1985 06:00:00)-Water Temperature (C)]]*OO[[#This Row],[25]]</f>
        <v>3.3030647741162499E-5</v>
      </c>
      <c r="AB155" s="10">
        <f>3/24000000*OO[[#This Row],[84 (29JUN1985 09:00:00)-Water Temperature (C)]]*OO[[#This Row],[26]]</f>
        <v>3.1545753878137498E-5</v>
      </c>
      <c r="AC155" s="10">
        <f>3/24000000*OO[[#This Row],[85 (29JUN1985 12:00:00)-Water Temperature (C)]]*OO[[#This Row],[27]]</f>
        <v>2.9759431659674999E-5</v>
      </c>
      <c r="AD155" s="10">
        <f>3/24000000*OO[[#This Row],[86 (29JUN1985 15:00:00)-Water Temperature (C)]]*OO[[#This Row],[28]]</f>
        <v>2.7512458469774999E-5</v>
      </c>
      <c r="AE155" s="10">
        <f>3/24000000*OO[[#This Row],[88 (29JUN1985 21:00:00)-Water Temperature (C)]]*OO[[#This Row],[30]]</f>
        <v>2.2925820454812499E-5</v>
      </c>
      <c r="AF155" s="10">
        <f>3/24000000*OO[[#This Row],[88 (29JUN1985 21:00:00)-Water Temperature (C)]]*OO[[#This Row],[30]]</f>
        <v>2.2925820454812499E-5</v>
      </c>
      <c r="AG155" s="10">
        <f>3/24000000*OO[[#This Row],[89 (30JUN1985 00:00:00)-Water Temperature (C)]]*OO[[#This Row],[31]]</f>
        <v>1.9957560138197499E-5</v>
      </c>
      <c r="AH155" s="10">
        <f>3/24000000*OO[[#This Row],[90 (30JUN1985 03:00:00)-Water Temperature (C)]]*OO[[#This Row],[32]]</f>
        <v>1.6930376716639998E-5</v>
      </c>
      <c r="AI155" s="10">
        <f>3/24000000*OO[[#This Row],[91 (30JUN1985 06:00:00)-Water Temperature (C)]]*OO[[#This Row],[33]]</f>
        <v>1.4067949083300002E-5</v>
      </c>
      <c r="AJ155" s="10">
        <f>3/24000000*OO[[#This Row],[92 (30JUN1985 09:00:00)-Water Temperature (C)]]*OO[[#This Row],[34]]</f>
        <v>1.18416831415275E-5</v>
      </c>
      <c r="AK155" s="10">
        <f>3/24000000*OO[[#This Row],[93 (30JUN1985 12:00:00)-Water Temperature (C)]]*OO[[#This Row],[35]]</f>
        <v>1.0202936113000001E-5</v>
      </c>
      <c r="AL155" s="10">
        <f>3/24000000*OO[[#This Row],[94 (30JUN1985 15:00:00)-Water Temperature (C)]]*OO[[#This Row],[36]]</f>
        <v>8.9652980467499997E-6</v>
      </c>
      <c r="AM155" s="10">
        <f>3/24000000*OO[[#This Row],[95 (30JUN1985 18:00:00)-Water Temperature (C)]]*OO[[#This Row],[37]]</f>
        <v>7.9610164955525E-6</v>
      </c>
      <c r="AN155" s="10">
        <f>3/24000000*OO[[#This Row],[96 (30JUN1985 21:00:00)-Water Temperature (C)]]*OO[[#This Row],[38]]</f>
        <v>6.9550749264250001E-6</v>
      </c>
      <c r="AO155" s="10">
        <f>3/24000000*OO[[#This Row],[97 (01JUL1985 00:00:00)-Water Temperature (C)]]*OO[[#This Row],[39]]</f>
        <v>5.9241091661537494E-6</v>
      </c>
      <c r="AP155" s="10">
        <f>3/24000000*OO[[#This Row],[98 (01JUL1985 03:00:00)-Water Temperature (C)]]*OO[[#This Row],[40]]</f>
        <v>4.8330197784749988E-6</v>
      </c>
      <c r="AQ155" s="10">
        <f>3/24000000*OO[[#This Row],[99 (01JUL1985 06:00:00)-Water Temperature (C)]]*OO[[#This Row],[41]]</f>
        <v>3.7339963476550001E-6</v>
      </c>
      <c r="AR155" s="10">
        <f>3/24000000*OO[[#This Row],[100 (01JUL1985 09:00:00)-Water Temperature (C)]]*OO[[#This Row],[42]]</f>
        <v>2.8802291666199998E-6</v>
      </c>
      <c r="AS155" s="10">
        <f>3/24000000*OO[[#This Row],[101 (01JUL1985 12:00:00)-Water Temperature (C)]]*OO[[#This Row],[43]]</f>
        <v>2.1810817177012499E-6</v>
      </c>
      <c r="AT155" s="10">
        <f>3/24000000*OO[[#This Row],[102 (01JUL1985 15:00:00)-Water Temperature (C)]]*OO[[#This Row],[44]]</f>
        <v>1.691756925573E-6</v>
      </c>
      <c r="AU155" s="10">
        <f>3/24000000*OO[[#This Row],[103 (01JUL1985 18:00:00)-Water Temperature (C)]]*OO[[#This Row],[45]]</f>
        <v>1.3827996189548751E-6</v>
      </c>
      <c r="AV155" s="10">
        <f>3/24000000*OO[[#This Row],[104 (01JUL1985 21:00:00)-Water Temperature (C)]]*OO[[#This Row],[46]]</f>
        <v>1.1812638913829999E-6</v>
      </c>
      <c r="AW155" s="10">
        <f>3/24000000*OO[[#This Row],[105 (02JUL1985 00:00:00)-Water Temperature (C)]]*OO[[#This Row],[47]]</f>
        <v>1.0387762356492499E-6</v>
      </c>
      <c r="AX155" s="10">
        <f>3/24000000*OO[[#This Row],[106 (02JUL1985 03:00:00)-Water Temperature (C)]]*OO[[#This Row],[48]]</f>
        <v>9.2616954799049999E-7</v>
      </c>
      <c r="AY155" s="10">
        <f>3/24000000*OO[[#This Row],[107 (02JUL1985 06:00:00)-Water Temperature (C)]]*OO[[#This Row],[49]]</f>
        <v>8.3041411105999997E-7</v>
      </c>
      <c r="AZ155" s="10">
        <f>3/24000000*OO[[#This Row],[108 (02JUL1985 09:00:00)-Water Temperature (C)]]*OO[[#This Row],[50]]</f>
        <v>7.8193945345612507E-7</v>
      </c>
      <c r="BA155" s="10">
        <f>3/24000000*OO[[#This Row],[109 (02JUL1985 12:00:00)-Water Temperature (C)]]*OO[[#This Row],[51]]</f>
        <v>7.4193417269125006E-7</v>
      </c>
      <c r="BB155" s="10">
        <f>3/24000000*OO[[#This Row],[110 (02JUL1985 15:00:00)-Water Temperature (C)]]*OO[[#This Row],[52]]</f>
        <v>7.1099601452487487E-7</v>
      </c>
      <c r="BC155" s="10">
        <f>3/24000000*OO[[#This Row],[111 (02JUL1985 18:00:00)-Water Temperature (C)]]*OO[[#This Row],[53]]</f>
        <v>6.9216399415824996E-7</v>
      </c>
      <c r="BD155" s="10">
        <f>3/24000000*OO[[#This Row],[112 (02JUL1985 21:00:00)-Water Temperature (C)]]*OO[[#This Row],[54]]</f>
        <v>6.6476395031474999E-7</v>
      </c>
      <c r="BE155" s="10">
        <f>3/24000000*OO[[#This Row],[113 (03JUL1985 00:00:00)-Water Temperature (C)]]*OO[[#This Row],[55]]</f>
        <v>6.2995347197125E-7</v>
      </c>
      <c r="BF155" s="10">
        <f>3/24000000*OO[[#This Row],[114 (03JUL1985 03:00:00)-Water Temperature (C)]]*OO[[#This Row],[56]]</f>
        <v>6.0516832454849991E-7</v>
      </c>
      <c r="BG155" s="10">
        <f>3/24000000*OO[[#This Row],[115 (03JUL1985 06:00:00)-Water Temperature (C)]]*OO[[#This Row],[57]]</f>
        <v>5.8120652167125009E-7</v>
      </c>
      <c r="BH155" s="10">
        <f>3/24000000*OO[[#This Row],[116 (03JUL1985 09:00:00)-Water Temperature (C)]]*OO[[#This Row],[58]]</f>
        <v>5.7585699013999994E-7</v>
      </c>
      <c r="BI155" s="10">
        <f>3/24000000*OO[[#This Row],[117 (03JUL1985 12:00:00)-Water Temperature (C)]]*OO[[#This Row],[59]]</f>
        <v>5.75332766776E-7</v>
      </c>
      <c r="BJ155" s="10">
        <f>3/24000000*OO[[#This Row],[118 (03JUL1985 15:00:00)-Water Temperature (C)]]*OO[[#This Row],[60]]</f>
        <v>5.6845866906975003E-7</v>
      </c>
      <c r="BK155" s="10">
        <f>3/24000000*OO[[#This Row],[119 (03JUL1985 18:00:00)-Water Temperature (C)]]*OO[[#This Row],[61]]</f>
        <v>5.6220077135375001E-7</v>
      </c>
      <c r="BL155" s="10">
        <f>3/24000000*OO[[#This Row],[120 (03JUL1985 21:00:00)-Water Temperature (C)]]*OO[[#This Row],[62]]</f>
        <v>5.4479166409825E-7</v>
      </c>
      <c r="BM155" s="10">
        <f>3/24000000*OO[[#This Row],[121 (04JUL1985 00:00:00)-Water Temperature (C)]]*OO[[#This Row],[63]]</f>
        <v>5.2101785277200005E-7</v>
      </c>
      <c r="BN155" s="10">
        <f>3/24000000*OO[[#This Row],[122 (04JUL1985 03:00:00)-Water Temperature (C)]]*OO[[#This Row],[64]]</f>
        <v>4.9994471707862507E-7</v>
      </c>
      <c r="BO155" s="10">
        <f>3/24000000*OO[[#This Row],[123 (04JUL1985 06:00:00)-Water Temperature (C)]]*OO[[#This Row],[65]]</f>
        <v>4.7482518017137505E-7</v>
      </c>
      <c r="BP155" s="10">
        <f>3/24000000*OO[[#This Row],[124 (04JUL1985 09:00:00)-Water Temperature (C)]]*OO[[#This Row],[66]]</f>
        <v>4.5431612293950001E-7</v>
      </c>
      <c r="BQ155" s="10">
        <f>3/24000000*OO[[#This Row],[125 (04JUL1985 12:00:00)-Water Temperature (C)]]*OO[[#This Row],[67]]</f>
        <v>4.2795339098849998E-7</v>
      </c>
      <c r="BR155" s="10">
        <f>3/24000000*OO[[#This Row],[126 (04JUL1985 15:00:00)-Water Temperature (C)]]*OO[[#This Row],[68]]</f>
        <v>4.0546787121924998E-7</v>
      </c>
      <c r="BS155" s="10">
        <f>3/24000000*OO[[#This Row],[127 (04JUL1985 18:00:00)-Water Temperature (C)]]*OO[[#This Row],[69]]</f>
        <v>3.8229050535424993E-7</v>
      </c>
      <c r="BT155" s="10">
        <f>3/24000000*OO[[#This Row],[128 (04JUL1985 21:00:00)-Water Temperature (C)]]*OO[[#This Row],[70]]</f>
        <v>3.5967560178849999E-7</v>
      </c>
      <c r="BU155" s="10">
        <f>3/24000000*OO[[#This Row],[129 (05JUL1985 00:00:00)-Water Temperature (C)]]*OO[[#This Row],[71]]</f>
        <v>3.4189216351224996E-7</v>
      </c>
      <c r="BV155" s="10">
        <f>3/24000000*OO[[#This Row],[130 (05JUL1985 03:00:00)-Water Temperature (C)]]*OO[[#This Row],[72]]</f>
        <v>3.2556704971437495E-7</v>
      </c>
      <c r="BW155" s="10">
        <f>3/24000000*OO[[#This Row],[131 (05JUL1985 06:00:00)-Water Temperature (C)]]*OO[[#This Row],[73]]</f>
        <v>3.0881940035799999E-7</v>
      </c>
      <c r="BX155" s="10">
        <f>3/24000000*OO[[#This Row],[132 (05JUL1985 09:00:00)-Water Temperature (C)]]*OO[[#This Row],[74]]</f>
        <v>3.0102325888387495E-7</v>
      </c>
      <c r="BY155" s="10">
        <f>3/24000000*OO[[#This Row],[133 (05JUL1985 12:00:00)-Water Temperature (C)]]*OO[[#This Row],[75]]</f>
        <v>2.8753741673399999E-7</v>
      </c>
      <c r="BZ155" s="10">
        <f>3/24000000*OO[[#This Row],[134 (05JUL1985 15:00:00)-Water Temperature (C)]]*OO[[#This Row],[76]]</f>
        <v>2.7447527092375005E-7</v>
      </c>
      <c r="CA155" s="10">
        <f>3/24000000*OO[[#This Row],[135 (05JUL1985 18:00:00)-Water Temperature (C)]]*OO[[#This Row],[77]]</f>
        <v>2.6445775824E-7</v>
      </c>
      <c r="CB155" s="10">
        <f>3/24000000*OO[[#This Row],[136 (05JUL1985 21:00:00)-Water Temperature (C)]]*OO[[#This Row],[78]]</f>
        <v>2.5013992696599998E-7</v>
      </c>
      <c r="CC155" s="10">
        <f>3/24000000*OO[[#This Row],[137 (06JUL1985 00:00:00)-Water Temperature (C)]]*OO[[#This Row],[79]]</f>
        <v>2.3425282822699997E-7</v>
      </c>
      <c r="CD155" s="10">
        <f>3/24000000*OO[[#This Row],[138 (06JUL1985 03:00:00)-Water Temperature (C)]]*OO[[#This Row],[80]]</f>
        <v>2.2086098812274999E-7</v>
      </c>
      <c r="CE155" s="10">
        <f>3/24000000*OO[[#This Row],[139 (06JUL1985 06:00:00)-Water Temperature (C)]]*OO[[#This Row],[81]]</f>
        <v>2.1045848051062504E-7</v>
      </c>
      <c r="CF155" s="10">
        <f>3/24000000*OO[[#This Row],[140 (06JUL1985 09:00:00)-Water Temperature (C)]]*OO[[#This Row],[82]]</f>
        <v>2.1110921430499999E-7</v>
      </c>
      <c r="CG155" s="10">
        <f>3/24000000*OO[[#This Row],[141 (06JUL1985 12:00:00)-Water Temperature (C)]]*OO[[#This Row],[83]]</f>
        <v>2.1044304693899996E-7</v>
      </c>
      <c r="CH155" s="10">
        <f>3/24000000*OO[[#This Row],[142 (06JUL1985 15:00:00)-Water Temperature (C)]]*OO[[#This Row],[84]]</f>
        <v>2.0973424096994999E-7</v>
      </c>
      <c r="CI155" s="10">
        <f>3/24000000*OO[[#This Row],[143 (06JUL1985 18:00:00)-Water Temperature (C)]]*OO[[#This Row],[85]]</f>
        <v>2.1238789535917498E-7</v>
      </c>
      <c r="CJ155" s="10">
        <f>3/24000000*OO[[#This Row],[144 (06JUL1985 21:00:00)-Water Temperature (C)]]*OO[[#This Row],[86]]</f>
        <v>2.0950028429394999E-7</v>
      </c>
      <c r="CK155" s="10">
        <f>3/24000000*OO[[#This Row],[145 (07JUL1985 00:00:00)-Water Temperature (C)]]*OO[[#This Row],[87]]</f>
        <v>2.0213888513665004E-7</v>
      </c>
      <c r="CL155" s="10">
        <f>3/24000000*OO[[#This Row],[146 (07JUL1985 03:00:00)-Water Temperature (C)]]*OO[[#This Row],[88]]</f>
        <v>1.97702330475525E-7</v>
      </c>
      <c r="CM155" s="10">
        <f>3/24000000*OO[[#This Row],[147 (07JUL1985 06:00:00)-Water Temperature (C)]]*OO[[#This Row],[89]]</f>
        <v>1.9277923654439998E-7</v>
      </c>
      <c r="CN155" s="10">
        <f>3/24000000*OO[[#This Row],[148 (07JUL1985 09:00:00)-Water Temperature (C)]]*OO[[#This Row],[90]]</f>
        <v>1.942503751712375E-7</v>
      </c>
      <c r="CO155" s="10">
        <f>3/24000000*OO[[#This Row],[149 (07JUL1985 12:00:00)-Water Temperature (C)]]*OO[[#This Row],[91]]</f>
        <v>1.9577686179850002E-7</v>
      </c>
      <c r="CP155" s="10">
        <f>3/24000000*OO[[#This Row],[150 (07JUL1985 15:00:00)-Water Temperature (C)]]*OO[[#This Row],[92]]</f>
        <v>1.9519176140249997E-7</v>
      </c>
      <c r="CQ155" s="10">
        <f>3/24000000*OO[[#This Row],[151 (07JUL1985 18:00:00)-Water Temperature (C)]]*OO[[#This Row],[93]]</f>
        <v>1.9544704340548747E-7</v>
      </c>
      <c r="CR155" s="10">
        <f>3/24000000*OO[[#This Row],[152 (07JUL1985 21:00:00)-Water Temperature (C)]]*OO[[#This Row],[94]]</f>
        <v>1.9122004632587496E-7</v>
      </c>
      <c r="CS155" s="10">
        <f>3/24000000*OO[[#This Row],[153 (08JUL1985 00:00:00)-Water Temperature (C)]]*OO[[#This Row],[95]]</f>
        <v>1.8390763948024999E-7</v>
      </c>
      <c r="CT155" s="10">
        <f>3/24000000*OO[[#This Row],[154 (08JUL1985 03:00:00)-Water Temperature (C)]]*OO[[#This Row],[96]]</f>
        <v>1.75378320504E-7</v>
      </c>
      <c r="CU155" s="10">
        <f>3/24000000*OO[[#This Row],[155 (08JUL1985 06:00:00)-Water Temperature (C)]]*OO[[#This Row],[97]]</f>
        <v>1.6396638391347499E-7</v>
      </c>
      <c r="CV155" s="10">
        <f>3/24000000*OO[[#This Row],[156 (08JUL1985 09:00:00)-Water Temperature (C)]]*OO[[#This Row],[98]]</f>
        <v>1.5187450378E-7</v>
      </c>
      <c r="CW155" s="10">
        <f>3/24000000*OO[[#This Row],[157 (08JUL1985 12:00:00)-Water Temperature (C)]]*OO[[#This Row],[99]]</f>
        <v>1.4412132635861251E-7</v>
      </c>
    </row>
    <row r="156" spans="1:101" x14ac:dyDescent="0.35">
      <c r="A156" t="s">
        <v>161</v>
      </c>
      <c r="B156">
        <v>867.38459999999998</v>
      </c>
      <c r="C156" s="10">
        <f>3/24*OO[[#This Row],[59 (26JUN1985 06:00:00)-Water Temperature (C)]]*OO[[#This Row],[1]]/SUM(OO[1])</f>
        <v>0</v>
      </c>
      <c r="D156" s="10">
        <f>3/24*OO[[#This Row],[60 (26JUN1985 09:00:00)-Water Temperature (C)]]*OO[[#This Row],[2]]/SUM(OO[2])</f>
        <v>0</v>
      </c>
      <c r="E156" s="10">
        <f>3/24*OO[[#This Row],[61 (26JUN1985 12:00:00)-Water Temperature (C)]]*OO[[#This Row],[3]]/SUM(OO[3])</f>
        <v>0</v>
      </c>
      <c r="F156" s="10">
        <f>3/24*OO[[#This Row],[62 (26JUN1985 15:00:00)-Water Temperature (C)]]*OO[[#This Row],[4]]/SUM(OO[4])</f>
        <v>0</v>
      </c>
      <c r="G156" s="10">
        <f>3/24*OO[[#This Row],[63 (26JUN1985 18:00:00)-Water Temperature (C)]]*OO[[#This Row],[5]]/SUM(OO[5])</f>
        <v>6.6272079672386873E-39</v>
      </c>
      <c r="H156" s="10">
        <f>3/24*OO[[#This Row],[64 (26JUN1985 21:00:00)-Water Temperature (C)]]*OO[[#This Row],[6]]/SUM(OO[6])</f>
        <v>6.6651773764158086E-28</v>
      </c>
      <c r="I156" s="10">
        <f>3/24*OO[[#This Row],[65 (27JUN1985 00:00:00)-Water Temperature (C)]]*OO[[#This Row],[7]]/SUM(OO[7])</f>
        <v>4.5824067693408842E-17</v>
      </c>
      <c r="J156" s="10">
        <f>3/24*OO[[#This Row],[66 (27JUN1985 03:00:00)-Water Temperature (C)]]*OO[[#This Row],[8]]/SUM(OO[8])</f>
        <v>4.5406998703066903E-9</v>
      </c>
      <c r="K156" s="10">
        <f>3/24*OO[[#This Row],[67 (27JUN1985 06:00:00)-Water Temperature (C)]]*OO[[#This Row],[9]]/SUM(OO[9])</f>
        <v>7.6156490686867566E-6</v>
      </c>
      <c r="L156" s="10">
        <f>3/24*OO[[#This Row],[68 (27JUN1985 09:00:00)-Water Temperature (C)]]*OO[[#This Row],[10]]/SUM(OO[10])</f>
        <v>6.4278345217158735E-4</v>
      </c>
      <c r="M156" s="10">
        <f>3/24*OO[[#This Row],[69 (27JUN1985 12:00:00)-Water Temperature (C)]]*OO[[#This Row],[11]]/SUM(OO[11])</f>
        <v>9.5165126901959451E-3</v>
      </c>
      <c r="N156" s="10">
        <f>3/24*OO[[#This Row],[70 (27JUN1985 15:00:00)-Water Temperature (C)]]*OO[[#This Row],[12]]/SUM(OO[12])</f>
        <v>4.004632548059546E-2</v>
      </c>
      <c r="O156" s="10">
        <f>3/24*OO[[#This Row],[71 (27JUN1985 18:00:00)-Water Temperature (C)]]*OO[[#This Row],[13]]/SUM(OO[13])</f>
        <v>6.8033610932682245E-2</v>
      </c>
      <c r="P156" s="10">
        <f>3/24*OO[[#This Row],[72 (27JUN1985 21:00:00)-Water Temperature (C)]]*OO[[#This Row],[14]]/SUM(OO[14])</f>
        <v>5.7447450160639735E-2</v>
      </c>
      <c r="Q156" s="10">
        <f>3/24*OO[[#This Row],[73 (28JUN1985 00:00:00)-Water Temperature (C)]]*OO[[#This Row],[15]]/SUM(OO[15])</f>
        <v>2.7694528850662009E-2</v>
      </c>
      <c r="R156" s="10">
        <f>3/24*OO[[#This Row],[74 (28JUN1985 03:00:00)-Water Temperature (C)]]*OO[[#This Row],[16]]/SUM(OO[16])</f>
        <v>8.8396370888664706E-3</v>
      </c>
      <c r="S156" s="10">
        <f>3/24*OO[[#This Row],[75 (28JUN1985 06:00:00)-Water Temperature (C)]]*OO[[#This Row],[17]]/SUM(OO[17])</f>
        <v>2.0983856788393861E-3</v>
      </c>
      <c r="T156" s="10">
        <f>3/24*OO[[#This Row],[76 (28JUN1985 09:00:00)-Water Temperature (C)]]*OO[[#This Row],[18]]/SUM(OO[18])</f>
        <v>4.4399827522165696E-4</v>
      </c>
      <c r="U156" s="10">
        <f>3/24*OO[[#This Row],[77 (28JUN1985 12:00:00)-Water Temperature (C)]]*OO[[#This Row],[19]]/SUM(OO[19])</f>
        <v>1.1602691571034998E-4</v>
      </c>
      <c r="V156" s="10">
        <f>3/24000000*OO[[#This Row],[78 (28JUN1985 15:00:00)-Water Temperature (C)]]*OO[[#This Row],[20]]</f>
        <v>5.6088426785474998E-5</v>
      </c>
      <c r="W156" s="10">
        <f>3/24000000*OO[[#This Row],[79 (28JUN1985 18:00:00)-Water Temperature (C)]]*OO[[#This Row],[21]]</f>
        <v>4.5073241149050002E-5</v>
      </c>
      <c r="X156" s="10">
        <f>3/24000000*OO[[#This Row],[80 (28JUN1985 21:00:00)-Water Temperature (C)]]*OO[[#This Row],[22]]</f>
        <v>4.3581981060799996E-5</v>
      </c>
      <c r="Y156" s="10">
        <f>3/24000000*OO[[#This Row],[81 (29JUN1985 00:00:00)-Water Temperature (C)]]*OO[[#This Row],[23]]</f>
        <v>4.47119760835625E-5</v>
      </c>
      <c r="Z156" s="10">
        <f>3/24000000*OO[[#This Row],[82 (29JUN1985 03:00:00)-Water Temperature (C)]]*OO[[#This Row],[24]]</f>
        <v>4.5596150195700002E-5</v>
      </c>
      <c r="AA156" s="10">
        <f>3/24000000*OO[[#This Row],[83 (29JUN1985 06:00:00)-Water Temperature (C)]]*OO[[#This Row],[25]]</f>
        <v>4.4440162816399999E-5</v>
      </c>
      <c r="AB156" s="10">
        <f>3/24000000*OO[[#This Row],[84 (29JUN1985 09:00:00)-Water Temperature (C)]]*OO[[#This Row],[26]]</f>
        <v>4.2609221992399999E-5</v>
      </c>
      <c r="AC156" s="10">
        <f>3/24000000*OO[[#This Row],[85 (29JUN1985 12:00:00)-Water Temperature (C)]]*OO[[#This Row],[27]]</f>
        <v>4.0215680280824992E-5</v>
      </c>
      <c r="AD156" s="10">
        <f>3/24000000*OO[[#This Row],[86 (29JUN1985 15:00:00)-Water Temperature (C)]]*OO[[#This Row],[28]]</f>
        <v>3.7032526759387507E-5</v>
      </c>
      <c r="AE156" s="10">
        <f>3/24000000*OO[[#This Row],[88 (29JUN1985 21:00:00)-Water Temperature (C)]]*OO[[#This Row],[30]]</f>
        <v>3.0556057641199997E-5</v>
      </c>
      <c r="AF156" s="10">
        <f>3/24000000*OO[[#This Row],[88 (29JUN1985 21:00:00)-Water Temperature (C)]]*OO[[#This Row],[30]]</f>
        <v>3.0556057641199997E-5</v>
      </c>
      <c r="AG156" s="10">
        <f>3/24000000*OO[[#This Row],[89 (30JUN1985 00:00:00)-Water Temperature (C)]]*OO[[#This Row],[31]]</f>
        <v>2.65464695383125E-5</v>
      </c>
      <c r="AH156" s="10">
        <f>3/24000000*OO[[#This Row],[90 (30JUN1985 03:00:00)-Water Temperature (C)]]*OO[[#This Row],[32]]</f>
        <v>2.2506661337950001E-5</v>
      </c>
      <c r="AI156" s="10">
        <f>3/24000000*OO[[#This Row],[91 (30JUN1985 06:00:00)-Water Temperature (C)]]*OO[[#This Row],[33]]</f>
        <v>1.8695185916871253E-5</v>
      </c>
      <c r="AJ156" s="10">
        <f>3/24000000*OO[[#This Row],[92 (30JUN1985 09:00:00)-Water Temperature (C)]]*OO[[#This Row],[34]]</f>
        <v>1.5750639090004997E-5</v>
      </c>
      <c r="AK156" s="10">
        <f>3/24000000*OO[[#This Row],[93 (30JUN1985 12:00:00)-Water Temperature (C)]]*OO[[#This Row],[35]]</f>
        <v>1.35657636676675E-5</v>
      </c>
      <c r="AL156" s="10">
        <f>3/24000000*OO[[#This Row],[94 (30JUN1985 15:00:00)-Water Temperature (C)]]*OO[[#This Row],[36]]</f>
        <v>1.1891208284069999E-5</v>
      </c>
      <c r="AM156" s="10">
        <f>3/24000000*OO[[#This Row],[95 (30JUN1985 18:00:00)-Water Temperature (C)]]*OO[[#This Row],[37]]</f>
        <v>1.0516101345697499E-5</v>
      </c>
      <c r="AN156" s="10">
        <f>3/24000000*OO[[#This Row],[96 (30JUN1985 21:00:00)-Water Temperature (C)]]*OO[[#This Row],[38]]</f>
        <v>9.16591771577375E-6</v>
      </c>
      <c r="AO156" s="10">
        <f>3/24000000*OO[[#This Row],[97 (01JUL1985 00:00:00)-Water Temperature (C)]]*OO[[#This Row],[39]]</f>
        <v>7.822159163029999E-6</v>
      </c>
      <c r="AP156" s="10">
        <f>3/24000000*OO[[#This Row],[98 (01JUL1985 03:00:00)-Water Temperature (C)]]*OO[[#This Row],[40]]</f>
        <v>6.42214951049375E-6</v>
      </c>
      <c r="AQ156" s="10">
        <f>3/24000000*OO[[#This Row],[99 (01JUL1985 06:00:00)-Water Temperature (C)]]*OO[[#This Row],[41]]</f>
        <v>5.0090048337699986E-6</v>
      </c>
      <c r="AR156" s="10">
        <f>3/24000000*OO[[#This Row],[100 (01JUL1985 09:00:00)-Water Temperature (C)]]*OO[[#This Row],[42]]</f>
        <v>3.8887070414399999E-6</v>
      </c>
      <c r="AS156" s="10">
        <f>3/24000000*OO[[#This Row],[101 (01JUL1985 12:00:00)-Water Temperature (C)]]*OO[[#This Row],[43]]</f>
        <v>2.9444979761724997E-6</v>
      </c>
      <c r="AT156" s="10">
        <f>3/24000000*OO[[#This Row],[102 (01JUL1985 15:00:00)-Water Temperature (C)]]*OO[[#This Row],[44]]</f>
        <v>2.2677755995999994E-6</v>
      </c>
      <c r="AU156" s="10">
        <f>3/24000000*OO[[#This Row],[103 (01JUL1985 18:00:00)-Water Temperature (C)]]*OO[[#This Row],[45]]</f>
        <v>1.83617142969925E-6</v>
      </c>
      <c r="AV156" s="10">
        <f>3/24000000*OO[[#This Row],[104 (01JUL1985 21:00:00)-Water Temperature (C)]]*OO[[#This Row],[46]]</f>
        <v>1.5563373180752501E-6</v>
      </c>
      <c r="AW156" s="10">
        <f>3/24000000*OO[[#This Row],[105 (02JUL1985 00:00:00)-Water Temperature (C)]]*OO[[#This Row],[47]]</f>
        <v>1.362818727534E-6</v>
      </c>
      <c r="AX156" s="10">
        <f>3/24000000*OO[[#This Row],[106 (02JUL1985 03:00:00)-Water Temperature (C)]]*OO[[#This Row],[48]]</f>
        <v>1.2141489520019999E-6</v>
      </c>
      <c r="AY156" s="10">
        <f>3/24000000*OO[[#This Row],[107 (02JUL1985 06:00:00)-Water Temperature (C)]]*OO[[#This Row],[49]]</f>
        <v>1.0914211887392502E-6</v>
      </c>
      <c r="AZ156" s="10">
        <f>3/24000000*OO[[#This Row],[108 (02JUL1985 09:00:00)-Water Temperature (C)]]*OO[[#This Row],[50]]</f>
        <v>1.028825718315E-6</v>
      </c>
      <c r="BA156" s="10">
        <f>3/24000000*OO[[#This Row],[109 (02JUL1985 12:00:00)-Water Temperature (C)]]*OO[[#This Row],[51]]</f>
        <v>9.7537574164499992E-7</v>
      </c>
      <c r="BB156" s="10">
        <f>3/24000000*OO[[#This Row],[110 (02JUL1985 15:00:00)-Water Temperature (C)]]*OO[[#This Row],[52]]</f>
        <v>9.3226749220499984E-7</v>
      </c>
      <c r="BC156" s="10">
        <f>3/24000000*OO[[#This Row],[111 (02JUL1985 18:00:00)-Water Temperature (C)]]*OO[[#This Row],[53]]</f>
        <v>9.054596192136251E-7</v>
      </c>
      <c r="BD156" s="10">
        <f>3/24000000*OO[[#This Row],[112 (02JUL1985 21:00:00)-Water Temperature (C)]]*OO[[#This Row],[54]]</f>
        <v>8.6707042326874989E-7</v>
      </c>
      <c r="BE156" s="10">
        <f>3/24000000*OO[[#This Row],[113 (03JUL1985 00:00:00)-Water Temperature (C)]]*OO[[#This Row],[55]]</f>
        <v>8.1934252370337502E-7</v>
      </c>
      <c r="BF156" s="10">
        <f>3/24000000*OO[[#This Row],[114 (03JUL1985 03:00:00)-Water Temperature (C)]]*OO[[#This Row],[56]]</f>
        <v>7.8596305887712496E-7</v>
      </c>
      <c r="BG156" s="10">
        <f>3/24000000*OO[[#This Row],[115 (03JUL1985 06:00:00)-Water Temperature (C)]]*OO[[#This Row],[57]]</f>
        <v>7.5674429004624994E-7</v>
      </c>
      <c r="BH156" s="10">
        <f>3/24000000*OO[[#This Row],[116 (03JUL1985 09:00:00)-Water Temperature (C)]]*OO[[#This Row],[58]]</f>
        <v>7.5206161944225006E-7</v>
      </c>
      <c r="BI156" s="10">
        <f>3/24000000*OO[[#This Row],[117 (03JUL1985 12:00:00)-Water Temperature (C)]]*OO[[#This Row],[59]]</f>
        <v>7.5291964516650003E-7</v>
      </c>
      <c r="BJ156" s="10">
        <f>3/24000000*OO[[#This Row],[118 (03JUL1985 15:00:00)-Water Temperature (C)]]*OO[[#This Row],[60]]</f>
        <v>7.4378263554137495E-7</v>
      </c>
      <c r="BK156" s="10">
        <f>3/24000000*OO[[#This Row],[119 (03JUL1985 18:00:00)-Water Temperature (C)]]*OO[[#This Row],[61]]</f>
        <v>7.3423084288299994E-7</v>
      </c>
      <c r="BL156" s="10">
        <f>3/24000000*OO[[#This Row],[120 (03JUL1985 21:00:00)-Water Temperature (C)]]*OO[[#This Row],[62]]</f>
        <v>7.0939078387574997E-7</v>
      </c>
      <c r="BM156" s="10">
        <f>3/24000000*OO[[#This Row],[121 (04JUL1985 00:00:00)-Water Temperature (C)]]*OO[[#This Row],[63]]</f>
        <v>6.7751006660999995E-7</v>
      </c>
      <c r="BN156" s="10">
        <f>3/24000000*OO[[#This Row],[122 (04JUL1985 03:00:00)-Water Temperature (C)]]*OO[[#This Row],[64]]</f>
        <v>6.5028030191499988E-7</v>
      </c>
      <c r="BO156" s="10">
        <f>3/24000000*OO[[#This Row],[123 (04JUL1985 06:00:00)-Water Temperature (C)]]*OO[[#This Row],[65]]</f>
        <v>6.1959324293250007E-7</v>
      </c>
      <c r="BP156" s="10">
        <f>3/24000000*OO[[#This Row],[124 (04JUL1985 09:00:00)-Water Temperature (C)]]*OO[[#This Row],[66]]</f>
        <v>5.9476244437399992E-7</v>
      </c>
      <c r="BQ156" s="10">
        <f>3/24000000*OO[[#This Row],[125 (04JUL1985 12:00:00)-Water Temperature (C)]]*OO[[#This Row],[67]]</f>
        <v>5.6068314737049988E-7</v>
      </c>
      <c r="BR156" s="10">
        <f>3/24000000*OO[[#This Row],[126 (04JUL1985 15:00:00)-Water Temperature (C)]]*OO[[#This Row],[68]]</f>
        <v>5.3090060697000005E-7</v>
      </c>
      <c r="BS156" s="10">
        <f>3/24000000*OO[[#This Row],[127 (04JUL1985 18:00:00)-Water Temperature (C)]]*OO[[#This Row],[69]]</f>
        <v>4.9934757079349994E-7</v>
      </c>
      <c r="BT156" s="10">
        <f>3/24000000*OO[[#This Row],[128 (04JUL1985 21:00:00)-Water Temperature (C)]]*OO[[#This Row],[70]]</f>
        <v>4.6889274123112506E-7</v>
      </c>
      <c r="BU156" s="10">
        <f>3/24000000*OO[[#This Row],[129 (05JUL1985 00:00:00)-Water Temperature (C)]]*OO[[#This Row],[71]]</f>
        <v>4.4515971222074993E-7</v>
      </c>
      <c r="BV156" s="10">
        <f>3/24000000*OO[[#This Row],[130 (05JUL1985 03:00:00)-Water Temperature (C)]]*OO[[#This Row],[72]]</f>
        <v>4.23972889148E-7</v>
      </c>
      <c r="BW156" s="10">
        <f>3/24000000*OO[[#This Row],[131 (05JUL1985 06:00:00)-Water Temperature (C)]]*OO[[#This Row],[73]]</f>
        <v>4.02715441716E-7</v>
      </c>
      <c r="BX156" s="10">
        <f>3/24000000*OO[[#This Row],[132 (05JUL1985 09:00:00)-Water Temperature (C)]]*OO[[#This Row],[74]]</f>
        <v>3.9353059239862496E-7</v>
      </c>
      <c r="BY156" s="10">
        <f>3/24000000*OO[[#This Row],[133 (05JUL1985 12:00:00)-Water Temperature (C)]]*OO[[#This Row],[75]]</f>
        <v>3.7616603079375003E-7</v>
      </c>
      <c r="BZ156" s="10">
        <f>3/24000000*OO[[#This Row],[134 (05JUL1985 15:00:00)-Water Temperature (C)]]*OO[[#This Row],[76]]</f>
        <v>3.5919505534499996E-7</v>
      </c>
      <c r="CA156" s="10">
        <f>3/24000000*OO[[#This Row],[135 (05JUL1985 18:00:00)-Water Temperature (C)]]*OO[[#This Row],[77]]</f>
        <v>3.45763954929E-7</v>
      </c>
      <c r="CB156" s="10">
        <f>3/24000000*OO[[#This Row],[136 (05JUL1985 21:00:00)-Water Temperature (C)]]*OO[[#This Row],[78]]</f>
        <v>3.2656591862999998E-7</v>
      </c>
      <c r="CC156" s="10">
        <f>3/24000000*OO[[#This Row],[137 (06JUL1985 00:00:00)-Water Temperature (C)]]*OO[[#This Row],[79]]</f>
        <v>3.0526731945599997E-7</v>
      </c>
      <c r="CD156" s="10">
        <f>3/24000000*OO[[#This Row],[138 (06JUL1985 03:00:00)-Water Temperature (C)]]*OO[[#This Row],[80]]</f>
        <v>2.8761505008249997E-7</v>
      </c>
      <c r="CE156" s="10">
        <f>3/24000000*OO[[#This Row],[139 (06JUL1985 06:00:00)-Water Temperature (C)]]*OO[[#This Row],[81]]</f>
        <v>2.7476347942375002E-7</v>
      </c>
      <c r="CF156" s="10">
        <f>3/24000000*OO[[#This Row],[140 (06JUL1985 09:00:00)-Water Temperature (C)]]*OO[[#This Row],[82]]</f>
        <v>2.7602390654625E-7</v>
      </c>
      <c r="CG156" s="10">
        <f>3/24000000*OO[[#This Row],[141 (06JUL1985 12:00:00)-Water Temperature (C)]]*OO[[#This Row],[83]]</f>
        <v>2.7517456125975003E-7</v>
      </c>
      <c r="CH156" s="10">
        <f>3/24000000*OO[[#This Row],[142 (06JUL1985 15:00:00)-Water Temperature (C)]]*OO[[#This Row],[84]]</f>
        <v>2.7416402240700001E-7</v>
      </c>
      <c r="CI156" s="10">
        <f>3/24000000*OO[[#This Row],[143 (06JUL1985 18:00:00)-Water Temperature (C)]]*OO[[#This Row],[85]]</f>
        <v>2.7708420673862501E-7</v>
      </c>
      <c r="CJ156" s="10">
        <f>3/24000000*OO[[#This Row],[144 (06JUL1985 21:00:00)-Water Temperature (C)]]*OO[[#This Row],[86]]</f>
        <v>2.7240788684649995E-7</v>
      </c>
      <c r="CK156" s="10">
        <f>3/24000000*OO[[#This Row],[145 (07JUL1985 00:00:00)-Water Temperature (C)]]*OO[[#This Row],[87]]</f>
        <v>2.6217670178249998E-7</v>
      </c>
      <c r="CL156" s="10">
        <f>3/24000000*OO[[#This Row],[146 (07JUL1985 03:00:00)-Water Temperature (C)]]*OO[[#This Row],[88]]</f>
        <v>2.5622035469549998E-7</v>
      </c>
      <c r="CM156" s="10">
        <f>3/24000000*OO[[#This Row],[147 (07JUL1985 06:00:00)-Water Temperature (C)]]*OO[[#This Row],[89]]</f>
        <v>2.5076910668999998E-7</v>
      </c>
      <c r="CN156" s="10">
        <f>3/24000000*OO[[#This Row],[148 (07JUL1985 09:00:00)-Water Temperature (C)]]*OO[[#This Row],[90]]</f>
        <v>2.5316138823337497E-7</v>
      </c>
      <c r="CO156" s="10">
        <f>3/24000000*OO[[#This Row],[149 (07JUL1985 12:00:00)-Water Temperature (C)]]*OO[[#This Row],[91]]</f>
        <v>2.5550217099000005E-7</v>
      </c>
      <c r="CP156" s="10">
        <f>3/24000000*OO[[#This Row],[150 (07JUL1985 15:00:00)-Water Temperature (C)]]*OO[[#This Row],[92]]</f>
        <v>2.5469231320999999E-7</v>
      </c>
      <c r="CQ156" s="10">
        <f>3/24000000*OO[[#This Row],[151 (07JUL1985 18:00:00)-Water Temperature (C)]]*OO[[#This Row],[93]]</f>
        <v>2.5456709889875002E-7</v>
      </c>
      <c r="CR156" s="10">
        <f>3/24000000*OO[[#This Row],[152 (07JUL1985 21:00:00)-Water Temperature (C)]]*OO[[#This Row],[94]]</f>
        <v>2.4851329427362502E-7</v>
      </c>
      <c r="CS156" s="10">
        <f>3/24000000*OO[[#This Row],[153 (08JUL1985 00:00:00)-Water Temperature (C)]]*OO[[#This Row],[95]]</f>
        <v>2.3894036024505005E-7</v>
      </c>
      <c r="CT156" s="10">
        <f>3/24000000*OO[[#This Row],[154 (08JUL1985 03:00:00)-Water Temperature (C)]]*OO[[#This Row],[96]]</f>
        <v>2.2830210887672497E-7</v>
      </c>
      <c r="CU156" s="10">
        <f>3/24000000*OO[[#This Row],[155 (08JUL1985 06:00:00)-Water Temperature (C)]]*OO[[#This Row],[97]]</f>
        <v>2.1419586156058749E-7</v>
      </c>
      <c r="CV156" s="10">
        <f>3/24000000*OO[[#This Row],[156 (08JUL1985 09:00:00)-Water Temperature (C)]]*OO[[#This Row],[98]]</f>
        <v>1.9883233893599999E-7</v>
      </c>
      <c r="CW156" s="10">
        <f>3/24000000*OO[[#This Row],[157 (08JUL1985 12:00:00)-Water Temperature (C)]]*OO[[#This Row],[99]]</f>
        <v>1.8869665615560001E-7</v>
      </c>
    </row>
    <row r="157" spans="1:101" x14ac:dyDescent="0.35">
      <c r="A157" t="s">
        <v>162</v>
      </c>
      <c r="B157">
        <v>932.39840000000004</v>
      </c>
      <c r="C157" s="10">
        <f>3/24*OO[[#This Row],[59 (26JUN1985 06:00:00)-Water Temperature (C)]]*OO[[#This Row],[1]]/SUM(OO[1])</f>
        <v>0</v>
      </c>
      <c r="D157" s="10">
        <f>3/24*OO[[#This Row],[60 (26JUN1985 09:00:00)-Water Temperature (C)]]*OO[[#This Row],[2]]/SUM(OO[2])</f>
        <v>0</v>
      </c>
      <c r="E157" s="10">
        <f>3/24*OO[[#This Row],[61 (26JUN1985 12:00:00)-Water Temperature (C)]]*OO[[#This Row],[3]]/SUM(OO[3])</f>
        <v>0</v>
      </c>
      <c r="F157" s="10">
        <f>3/24*OO[[#This Row],[62 (26JUN1985 15:00:00)-Water Temperature (C)]]*OO[[#This Row],[4]]/SUM(OO[4])</f>
        <v>0</v>
      </c>
      <c r="G157" s="10">
        <f>3/24*OO[[#This Row],[63 (26JUN1985 18:00:00)-Water Temperature (C)]]*OO[[#This Row],[5]]/SUM(OO[5])</f>
        <v>1.1026843680110475E-39</v>
      </c>
      <c r="H157" s="10">
        <f>3/24*OO[[#This Row],[64 (26JUN1985 21:00:00)-Water Temperature (C)]]*OO[[#This Row],[6]]/SUM(OO[6])</f>
        <v>1.1667947646545556E-28</v>
      </c>
      <c r="I157" s="10">
        <f>3/24*OO[[#This Row],[65 (27JUN1985 00:00:00)-Water Temperature (C)]]*OO[[#This Row],[7]]/SUM(OO[7])</f>
        <v>7.8735410171908004E-18</v>
      </c>
      <c r="J157" s="10">
        <f>3/24*OO[[#This Row],[66 (27JUN1985 03:00:00)-Water Temperature (C)]]*OO[[#This Row],[8]]/SUM(OO[8])</f>
        <v>1.8009469230223134E-9</v>
      </c>
      <c r="K157" s="10">
        <f>3/24*OO[[#This Row],[67 (27JUN1985 06:00:00)-Water Temperature (C)]]*OO[[#This Row],[9]]/SUM(OO[9])</f>
        <v>4.2090557486348148E-6</v>
      </c>
      <c r="L157" s="10">
        <f>3/24*OO[[#This Row],[68 (27JUN1985 09:00:00)-Water Temperature (C)]]*OO[[#This Row],[10]]/SUM(OO[10])</f>
        <v>4.2125723951353159E-4</v>
      </c>
      <c r="M157" s="10">
        <f>3/24*OO[[#This Row],[69 (27JUN1985 12:00:00)-Water Temperature (C)]]*OO[[#This Row],[11]]/SUM(OO[11])</f>
        <v>7.0191295087678601E-3</v>
      </c>
      <c r="N157" s="10">
        <f>3/24*OO[[#This Row],[70 (27JUN1985 15:00:00)-Water Temperature (C)]]*OO[[#This Row],[12]]/SUM(OO[12])</f>
        <v>3.2230841152868547E-2</v>
      </c>
      <c r="O157" s="10">
        <f>3/24*OO[[#This Row],[71 (27JUN1985 18:00:00)-Water Temperature (C)]]*OO[[#This Row],[13]]/SUM(OO[13])</f>
        <v>5.8571104941383671E-2</v>
      </c>
      <c r="P157" s="10">
        <f>3/24*OO[[#This Row],[72 (27JUN1985 21:00:00)-Water Temperature (C)]]*OO[[#This Row],[14]]/SUM(OO[14])</f>
        <v>5.2200412926948374E-2</v>
      </c>
      <c r="Q157" s="10">
        <f>3/24*OO[[#This Row],[73 (28JUN1985 00:00:00)-Water Temperature (C)]]*OO[[#This Row],[15]]/SUM(OO[15])</f>
        <v>2.6259004207898624E-2</v>
      </c>
      <c r="R157" s="10">
        <f>3/24*OO[[#This Row],[74 (28JUN1985 03:00:00)-Water Temperature (C)]]*OO[[#This Row],[16]]/SUM(OO[16])</f>
        <v>8.6581865340401888E-3</v>
      </c>
      <c r="S157" s="10">
        <f>3/24*OO[[#This Row],[75 (28JUN1985 06:00:00)-Water Temperature (C)]]*OO[[#This Row],[17]]/SUM(OO[17])</f>
        <v>2.10408687652585E-3</v>
      </c>
      <c r="T157" s="10">
        <f>3/24*OO[[#This Row],[76 (28JUN1985 09:00:00)-Water Temperature (C)]]*OO[[#This Row],[18]]/SUM(OO[18])</f>
        <v>4.4738393040732571E-4</v>
      </c>
      <c r="U157" s="10">
        <f>3/24*OO[[#This Row],[77 (28JUN1985 12:00:00)-Water Temperature (C)]]*OO[[#This Row],[19]]/SUM(OO[19])</f>
        <v>1.1297976315541258E-4</v>
      </c>
      <c r="V157" s="10">
        <f>3/24000000*OO[[#This Row],[78 (28JUN1985 15:00:00)-Water Temperature (C)]]*OO[[#This Row],[20]]</f>
        <v>5.1378972396749996E-5</v>
      </c>
      <c r="W157" s="10">
        <f>3/24000000*OO[[#This Row],[79 (28JUN1985 18:00:00)-Water Temperature (C)]]*OO[[#This Row],[21]]</f>
        <v>3.9954643943775002E-5</v>
      </c>
      <c r="X157" s="10">
        <f>3/24000000*OO[[#This Row],[80 (28JUN1985 21:00:00)-Water Temperature (C)]]*OO[[#This Row],[22]]</f>
        <v>3.811834874375E-5</v>
      </c>
      <c r="Y157" s="10">
        <f>3/24000000*OO[[#This Row],[81 (29JUN1985 00:00:00)-Water Temperature (C)]]*OO[[#This Row],[23]]</f>
        <v>3.9004405342125006E-5</v>
      </c>
      <c r="Z157" s="10">
        <f>3/24000000*OO[[#This Row],[82 (29JUN1985 03:00:00)-Water Temperature (C)]]*OO[[#This Row],[24]]</f>
        <v>3.9935452580500003E-5</v>
      </c>
      <c r="AA157" s="10">
        <f>3/24000000*OO[[#This Row],[83 (29JUN1985 06:00:00)-Water Temperature (C)]]*OO[[#This Row],[25]]</f>
        <v>3.9172541039999996E-5</v>
      </c>
      <c r="AB157" s="10">
        <f>3/24000000*OO[[#This Row],[84 (29JUN1985 09:00:00)-Water Temperature (C)]]*OO[[#This Row],[26]]</f>
        <v>3.7785968450350003E-5</v>
      </c>
      <c r="AC157" s="10">
        <f>3/24000000*OO[[#This Row],[85 (29JUN1985 12:00:00)-Water Temperature (C)]]*OO[[#This Row],[27]]</f>
        <v>3.5835687055099999E-5</v>
      </c>
      <c r="AD157" s="10">
        <f>3/24000000*OO[[#This Row],[86 (29JUN1985 15:00:00)-Water Temperature (C)]]*OO[[#This Row],[28]]</f>
        <v>3.3077019228400002E-5</v>
      </c>
      <c r="AE157" s="10">
        <f>3/24000000*OO[[#This Row],[88 (29JUN1985 21:00:00)-Water Temperature (C)]]*OO[[#This Row],[30]]</f>
        <v>2.73725069468375E-5</v>
      </c>
      <c r="AF157" s="10">
        <f>3/24000000*OO[[#This Row],[88 (29JUN1985 21:00:00)-Water Temperature (C)]]*OO[[#This Row],[30]]</f>
        <v>2.73725069468375E-5</v>
      </c>
      <c r="AG157" s="10">
        <f>3/24000000*OO[[#This Row],[89 (30JUN1985 00:00:00)-Water Temperature (C)]]*OO[[#This Row],[31]]</f>
        <v>2.3865738893650003E-5</v>
      </c>
      <c r="AH157" s="10">
        <f>3/24000000*OO[[#This Row],[90 (30JUN1985 03:00:00)-Water Temperature (C)]]*OO[[#This Row],[32]]</f>
        <v>2.0324290729274999E-5</v>
      </c>
      <c r="AI157" s="10">
        <f>3/24000000*OO[[#This Row],[91 (30JUN1985 06:00:00)-Water Temperature (C)]]*OO[[#This Row],[33]]</f>
        <v>1.6948677650817504E-5</v>
      </c>
      <c r="AJ157" s="10">
        <f>3/24000000*OO[[#This Row],[92 (30JUN1985 09:00:00)-Water Temperature (C)]]*OO[[#This Row],[34]]</f>
        <v>1.4329322049262501E-5</v>
      </c>
      <c r="AK157" s="10">
        <f>3/24000000*OO[[#This Row],[93 (30JUN1985 12:00:00)-Water Temperature (C)]]*OO[[#This Row],[35]]</f>
        <v>1.2364942152254998E-5</v>
      </c>
      <c r="AL157" s="10">
        <f>3/24000000*OO[[#This Row],[94 (30JUN1985 15:00:00)-Water Temperature (C)]]*OO[[#This Row],[36]]</f>
        <v>1.0838884209875E-5</v>
      </c>
      <c r="AM157" s="10">
        <f>3/24000000*OO[[#This Row],[95 (30JUN1985 18:00:00)-Water Temperature (C)]]*OO[[#This Row],[37]]</f>
        <v>9.5744339481074996E-6</v>
      </c>
      <c r="AN157" s="10">
        <f>3/24000000*OO[[#This Row],[96 (30JUN1985 21:00:00)-Water Temperature (C)]]*OO[[#This Row],[38]]</f>
        <v>8.339962587974999E-6</v>
      </c>
      <c r="AO157" s="10">
        <f>3/24000000*OO[[#This Row],[97 (01JUL1985 00:00:00)-Water Temperature (C)]]*OO[[#This Row],[39]]</f>
        <v>7.1312873713325009E-6</v>
      </c>
      <c r="AP157" s="10">
        <f>3/24000000*OO[[#This Row],[98 (01JUL1985 03:00:00)-Water Temperature (C)]]*OO[[#This Row],[40]]</f>
        <v>5.8854603580649998E-6</v>
      </c>
      <c r="AQ157" s="10">
        <f>3/24000000*OO[[#This Row],[99 (01JUL1985 06:00:00)-Water Temperature (C)]]*OO[[#This Row],[41]]</f>
        <v>4.6231396347174998E-6</v>
      </c>
      <c r="AR157" s="10">
        <f>3/24000000*OO[[#This Row],[100 (01JUL1985 09:00:00)-Water Temperature (C)]]*OO[[#This Row],[42]]</f>
        <v>3.60805165003125E-6</v>
      </c>
      <c r="AS157" s="10">
        <f>3/24000000*OO[[#This Row],[101 (01JUL1985 12:00:00)-Water Temperature (C)]]*OO[[#This Row],[43]]</f>
        <v>2.7332797841687498E-6</v>
      </c>
      <c r="AT157" s="10">
        <f>3/24000000*OO[[#This Row],[102 (01JUL1985 15:00:00)-Water Temperature (C)]]*OO[[#This Row],[44]]</f>
        <v>2.0954407893019998E-6</v>
      </c>
      <c r="AU157" s="10">
        <f>3/24000000*OO[[#This Row],[103 (01JUL1985 18:00:00)-Water Temperature (C)]]*OO[[#This Row],[45]]</f>
        <v>1.6843792508042498E-6</v>
      </c>
      <c r="AV157" s="10">
        <f>3/24000000*OO[[#This Row],[104 (01JUL1985 21:00:00)-Water Temperature (C)]]*OO[[#This Row],[46]]</f>
        <v>1.4188491311373751E-6</v>
      </c>
      <c r="AW157" s="10">
        <f>3/24000000*OO[[#This Row],[105 (02JUL1985 00:00:00)-Water Temperature (C)]]*OO[[#This Row],[47]]</f>
        <v>1.2379418273362501E-6</v>
      </c>
      <c r="AX157" s="10">
        <f>3/24000000*OO[[#This Row],[106 (02JUL1985 03:00:00)-Water Temperature (C)]]*OO[[#This Row],[48]]</f>
        <v>1.1018498484400001E-6</v>
      </c>
      <c r="AY157" s="10">
        <f>3/24000000*OO[[#This Row],[107 (02JUL1985 06:00:00)-Water Temperature (C)]]*OO[[#This Row],[49]]</f>
        <v>9.9173952863487512E-7</v>
      </c>
      <c r="AZ157" s="10">
        <f>3/24000000*OO[[#This Row],[108 (02JUL1985 09:00:00)-Water Temperature (C)]]*OO[[#This Row],[50]]</f>
        <v>9.354931274519999E-7</v>
      </c>
      <c r="BA157" s="10">
        <f>3/24000000*OO[[#This Row],[109 (02JUL1985 12:00:00)-Water Temperature (C)]]*OO[[#This Row],[51]]</f>
        <v>8.8629522889175008E-7</v>
      </c>
      <c r="BB157" s="10">
        <f>3/24000000*OO[[#This Row],[110 (02JUL1985 15:00:00)-Water Temperature (C)]]*OO[[#This Row],[52]]</f>
        <v>8.4546313678912501E-7</v>
      </c>
      <c r="BC157" s="10">
        <f>3/24000000*OO[[#This Row],[111 (02JUL1985 18:00:00)-Water Temperature (C)]]*OO[[#This Row],[53]]</f>
        <v>8.1961418598399993E-7</v>
      </c>
      <c r="BD157" s="10">
        <f>3/24000000*OO[[#This Row],[112 (02JUL1985 21:00:00)-Water Temperature (C)]]*OO[[#This Row],[54]]</f>
        <v>7.8333774795662504E-7</v>
      </c>
      <c r="BE157" s="10">
        <f>3/24000000*OO[[#This Row],[113 (03JUL1985 00:00:00)-Water Temperature (C)]]*OO[[#This Row],[55]]</f>
        <v>7.3863450783974998E-7</v>
      </c>
      <c r="BF157" s="10">
        <f>3/24000000*OO[[#This Row],[114 (03JUL1985 03:00:00)-Water Temperature (C)]]*OO[[#This Row],[56]]</f>
        <v>7.0759958027062488E-7</v>
      </c>
      <c r="BG157" s="10">
        <f>3/24000000*OO[[#This Row],[115 (03JUL1985 06:00:00)-Water Temperature (C)]]*OO[[#This Row],[57]]</f>
        <v>6.8230678389687507E-7</v>
      </c>
      <c r="BH157" s="10">
        <f>3/24000000*OO[[#This Row],[116 (03JUL1985 09:00:00)-Water Temperature (C)]]*OO[[#This Row],[58]]</f>
        <v>6.7954455765587505E-7</v>
      </c>
      <c r="BI157" s="10">
        <f>3/24000000*OO[[#This Row],[117 (03JUL1985 12:00:00)-Water Temperature (C)]]*OO[[#This Row],[59]]</f>
        <v>6.8136847784887498E-7</v>
      </c>
      <c r="BJ157" s="10">
        <f>3/24000000*OO[[#This Row],[118 (03JUL1985 15:00:00)-Water Temperature (C)]]*OO[[#This Row],[60]]</f>
        <v>6.7310715396650003E-7</v>
      </c>
      <c r="BK157" s="10">
        <f>3/24000000*OO[[#This Row],[119 (03JUL1985 18:00:00)-Water Temperature (C)]]*OO[[#This Row],[61]]</f>
        <v>6.6368087571487492E-7</v>
      </c>
      <c r="BL157" s="10">
        <f>3/24000000*OO[[#This Row],[120 (03JUL1985 21:00:00)-Water Temperature (C)]]*OO[[#This Row],[62]]</f>
        <v>6.4000941052800005E-7</v>
      </c>
      <c r="BM157" s="10">
        <f>3/24000000*OO[[#This Row],[121 (04JUL1985 00:00:00)-Water Temperature (C)]]*OO[[#This Row],[63]]</f>
        <v>6.1055409418875002E-7</v>
      </c>
      <c r="BN157" s="10">
        <f>3/24000000*OO[[#This Row],[122 (04JUL1985 03:00:00)-Water Temperature (C)]]*OO[[#This Row],[64]]</f>
        <v>5.8602834775000003E-7</v>
      </c>
      <c r="BO157" s="10">
        <f>3/24000000*OO[[#This Row],[123 (04JUL1985 06:00:00)-Water Temperature (C)]]*OO[[#This Row],[65]]</f>
        <v>5.5960446220462494E-7</v>
      </c>
      <c r="BP157" s="10">
        <f>3/24000000*OO[[#This Row],[124 (04JUL1985 09:00:00)-Water Temperature (C)]]*OO[[#This Row],[66]]</f>
        <v>5.3846922754199995E-7</v>
      </c>
      <c r="BQ157" s="10">
        <f>3/24000000*OO[[#This Row],[125 (04JUL1985 12:00:00)-Water Temperature (C)]]*OO[[#This Row],[67]]</f>
        <v>5.0798464228399991E-7</v>
      </c>
      <c r="BR157" s="10">
        <f>3/24000000*OO[[#This Row],[126 (04JUL1985 15:00:00)-Water Temperature (C)]]*OO[[#This Row],[68]]</f>
        <v>4.8083735370949999E-7</v>
      </c>
      <c r="BS157" s="10">
        <f>3/24000000*OO[[#This Row],[127 (04JUL1985 18:00:00)-Water Temperature (C)]]*OO[[#This Row],[69]]</f>
        <v>4.5154824083812503E-7</v>
      </c>
      <c r="BT157" s="10">
        <f>3/24000000*OO[[#This Row],[128 (04JUL1985 21:00:00)-Water Temperature (C)]]*OO[[#This Row],[70]]</f>
        <v>4.2339603621999993E-7</v>
      </c>
      <c r="BU157" s="10">
        <f>3/24000000*OO[[#This Row],[129 (05JUL1985 00:00:00)-Water Temperature (C)]]*OO[[#This Row],[71]]</f>
        <v>4.0155154774362504E-7</v>
      </c>
      <c r="BV157" s="10">
        <f>3/24000000*OO[[#This Row],[130 (05JUL1985 03:00:00)-Water Temperature (C)]]*OO[[#This Row],[72]]</f>
        <v>3.8246740596799991E-7</v>
      </c>
      <c r="BW157" s="10">
        <f>3/24000000*OO[[#This Row],[131 (05JUL1985 06:00:00)-Water Temperature (C)]]*OO[[#This Row],[73]]</f>
        <v>3.6360276529249998E-7</v>
      </c>
      <c r="BX157" s="10">
        <f>3/24000000*OO[[#This Row],[132 (05JUL1985 09:00:00)-Water Temperature (C)]]*OO[[#This Row],[74]]</f>
        <v>3.5591635346062497E-7</v>
      </c>
      <c r="BY157" s="10">
        <f>3/24000000*OO[[#This Row],[133 (05JUL1985 12:00:00)-Water Temperature (C)]]*OO[[#This Row],[75]]</f>
        <v>3.4043384365974999E-7</v>
      </c>
      <c r="BZ157" s="10">
        <f>3/24000000*OO[[#This Row],[134 (05JUL1985 15:00:00)-Water Temperature (C)]]*OO[[#This Row],[76]]</f>
        <v>3.2521356469524993E-7</v>
      </c>
      <c r="CA157" s="10">
        <f>3/24000000*OO[[#This Row],[135 (05JUL1985 18:00:00)-Water Temperature (C)]]*OO[[#This Row],[77]]</f>
        <v>3.1273469496149998E-7</v>
      </c>
      <c r="CB157" s="10">
        <f>3/24000000*OO[[#This Row],[136 (05JUL1985 21:00:00)-Water Temperature (C)]]*OO[[#This Row],[78]]</f>
        <v>2.951912843075E-7</v>
      </c>
      <c r="CC157" s="10">
        <f>3/24000000*OO[[#This Row],[137 (06JUL1985 00:00:00)-Water Temperature (C)]]*OO[[#This Row],[79]]</f>
        <v>2.7556986410150002E-7</v>
      </c>
      <c r="CD157" s="10">
        <f>3/24000000*OO[[#This Row],[138 (06JUL1985 03:00:00)-Water Temperature (C)]]*OO[[#This Row],[80]]</f>
        <v>2.5947332164425004E-7</v>
      </c>
      <c r="CE157" s="10">
        <f>3/24000000*OO[[#This Row],[139 (06JUL1985 06:00:00)-Water Temperature (C)]]*OO[[#This Row],[81]]</f>
        <v>2.4822501274562495E-7</v>
      </c>
      <c r="CF157" s="10">
        <f>3/24000000*OO[[#This Row],[140 (06JUL1985 09:00:00)-Water Temperature (C)]]*OO[[#This Row],[82]]</f>
        <v>2.49654533313E-7</v>
      </c>
      <c r="CG157" s="10">
        <f>3/24000000*OO[[#This Row],[141 (06JUL1985 12:00:00)-Water Temperature (C)]]*OO[[#This Row],[83]]</f>
        <v>2.4896883441349998E-7</v>
      </c>
      <c r="CH157" s="10">
        <f>3/24000000*OO[[#This Row],[142 (06JUL1985 15:00:00)-Water Temperature (C)]]*OO[[#This Row],[84]]</f>
        <v>2.4799099904875004E-7</v>
      </c>
      <c r="CI157" s="10">
        <f>3/24000000*OO[[#This Row],[143 (06JUL1985 18:00:00)-Water Temperature (C)]]*OO[[#This Row],[85]]</f>
        <v>2.5033789772062498E-7</v>
      </c>
      <c r="CJ157" s="10">
        <f>3/24000000*OO[[#This Row],[144 (06JUL1985 21:00:00)-Water Temperature (C)]]*OO[[#This Row],[86]]</f>
        <v>2.4566234930887495E-7</v>
      </c>
      <c r="CK157" s="10">
        <f>3/24000000*OO[[#This Row],[145 (07JUL1985 00:00:00)-Water Temperature (C)]]*OO[[#This Row],[87]]</f>
        <v>2.360084839585E-7</v>
      </c>
      <c r="CL157" s="10">
        <f>3/24000000*OO[[#This Row],[146 (07JUL1985 03:00:00)-Water Temperature (C)]]*OO[[#This Row],[88]]</f>
        <v>2.3051399438362501E-7</v>
      </c>
      <c r="CM157" s="10">
        <f>3/24000000*OO[[#This Row],[147 (07JUL1985 06:00:00)-Water Temperature (C)]]*OO[[#This Row],[89]]</f>
        <v>2.26153941E-7</v>
      </c>
      <c r="CN157" s="10">
        <f>3/24000000*OO[[#This Row],[148 (07JUL1985 09:00:00)-Water Temperature (C)]]*OO[[#This Row],[90]]</f>
        <v>2.2869594834038746E-7</v>
      </c>
      <c r="CO157" s="10">
        <f>3/24000000*OO[[#This Row],[149 (07JUL1985 12:00:00)-Water Temperature (C)]]*OO[[#This Row],[91]]</f>
        <v>2.3108400312824999E-7</v>
      </c>
      <c r="CP157" s="10">
        <f>3/24000000*OO[[#This Row],[150 (07JUL1985 15:00:00)-Water Temperature (C)]]*OO[[#This Row],[92]]</f>
        <v>2.3037467931310003E-7</v>
      </c>
      <c r="CQ157" s="10">
        <f>3/24000000*OO[[#This Row],[151 (07JUL1985 18:00:00)-Water Temperature (C)]]*OO[[#This Row],[93]]</f>
        <v>2.3004794941108751E-7</v>
      </c>
      <c r="CR157" s="10">
        <f>3/24000000*OO[[#This Row],[152 (07JUL1985 21:00:00)-Water Temperature (C)]]*OO[[#This Row],[94]]</f>
        <v>2.2423511764793748E-7</v>
      </c>
      <c r="CS157" s="10">
        <f>3/24000000*OO[[#This Row],[153 (08JUL1985 00:00:00)-Water Temperature (C)]]*OO[[#This Row],[95]]</f>
        <v>2.1554800985479997E-7</v>
      </c>
      <c r="CT157" s="10">
        <f>3/24000000*OO[[#This Row],[154 (08JUL1985 03:00:00)-Water Temperature (C)]]*OO[[#This Row],[96]]</f>
        <v>2.0622433695954998E-7</v>
      </c>
      <c r="CU157" s="10">
        <f>3/24000000*OO[[#This Row],[155 (08JUL1985 06:00:00)-Water Temperature (C)]]*OO[[#This Row],[97]]</f>
        <v>1.94008136125425E-7</v>
      </c>
      <c r="CV157" s="10">
        <f>3/24000000*OO[[#This Row],[156 (08JUL1985 09:00:00)-Water Temperature (C)]]*OO[[#This Row],[98]]</f>
        <v>1.8038167186643752E-7</v>
      </c>
      <c r="CW157" s="10">
        <f>3/24000000*OO[[#This Row],[157 (08JUL1985 12:00:00)-Water Temperature (C)]]*OO[[#This Row],[99]]</f>
        <v>1.7128235793794998E-7</v>
      </c>
    </row>
    <row r="158" spans="1:101" x14ac:dyDescent="0.35">
      <c r="A158" t="s">
        <v>163</v>
      </c>
      <c r="B158">
        <v>893.39620000000002</v>
      </c>
      <c r="C158" s="10">
        <f>3/24*OO[[#This Row],[59 (26JUN1985 06:00:00)-Water Temperature (C)]]*OO[[#This Row],[1]]/SUM(OO[1])</f>
        <v>0</v>
      </c>
      <c r="D158" s="10">
        <f>3/24*OO[[#This Row],[60 (26JUN1985 09:00:00)-Water Temperature (C)]]*OO[[#This Row],[2]]/SUM(OO[2])</f>
        <v>0</v>
      </c>
      <c r="E158" s="10">
        <f>3/24*OO[[#This Row],[61 (26JUN1985 12:00:00)-Water Temperature (C)]]*OO[[#This Row],[3]]/SUM(OO[3])</f>
        <v>0</v>
      </c>
      <c r="F158" s="10">
        <f>3/24*OO[[#This Row],[62 (26JUN1985 15:00:00)-Water Temperature (C)]]*OO[[#This Row],[4]]/SUM(OO[4])</f>
        <v>0</v>
      </c>
      <c r="G158" s="10">
        <f>3/24*OO[[#This Row],[63 (26JUN1985 18:00:00)-Water Temperature (C)]]*OO[[#This Row],[5]]/SUM(OO[5])</f>
        <v>1.0919762476441862E-40</v>
      </c>
      <c r="H158" s="10">
        <f>3/24*OO[[#This Row],[64 (26JUN1985 21:00:00)-Water Temperature (C)]]*OO[[#This Row],[6]]/SUM(OO[6])</f>
        <v>1.3327755600370854E-29</v>
      </c>
      <c r="I158" s="10">
        <f>3/24*OO[[#This Row],[65 (27JUN1985 00:00:00)-Water Temperature (C)]]*OO[[#This Row],[7]]/SUM(OO[7])</f>
        <v>8.4709022071719252E-19</v>
      </c>
      <c r="J158" s="10">
        <f>3/24*OO[[#This Row],[66 (27JUN1985 03:00:00)-Water Temperature (C)]]*OO[[#This Row],[8]]/SUM(OO[8])</f>
        <v>6.4362824105250388E-10</v>
      </c>
      <c r="K158" s="10">
        <f>3/24*OO[[#This Row],[67 (27JUN1985 06:00:00)-Water Temperature (C)]]*OO[[#This Row],[9]]/SUM(OO[9])</f>
        <v>2.118816272036492E-6</v>
      </c>
      <c r="L158" s="10">
        <f>3/24*OO[[#This Row],[68 (27JUN1985 09:00:00)-Water Temperature (C)]]*OO[[#This Row],[10]]/SUM(OO[10])</f>
        <v>2.5239815211562156E-4</v>
      </c>
      <c r="M158" s="10">
        <f>3/24*OO[[#This Row],[69 (27JUN1985 12:00:00)-Water Temperature (C)]]*OO[[#This Row],[11]]/SUM(OO[11])</f>
        <v>4.7632030135498936E-3</v>
      </c>
      <c r="N158" s="10">
        <f>3/24*OO[[#This Row],[70 (27JUN1985 15:00:00)-Water Temperature (C)]]*OO[[#This Row],[12]]/SUM(OO[12])</f>
        <v>2.4075599529325697E-2</v>
      </c>
      <c r="O158" s="10">
        <f>3/24*OO[[#This Row],[71 (27JUN1985 18:00:00)-Water Temperature (C)]]*OO[[#This Row],[13]]/SUM(OO[13])</f>
        <v>4.7178265113765057E-2</v>
      </c>
      <c r="P158" s="10">
        <f>3/24*OO[[#This Row],[72 (27JUN1985 21:00:00)-Water Temperature (C)]]*OO[[#This Row],[14]]/SUM(OO[14])</f>
        <v>4.4823627473100758E-2</v>
      </c>
      <c r="Q158" s="10">
        <f>3/24*OO[[#This Row],[73 (28JUN1985 00:00:00)-Water Temperature (C)]]*OO[[#This Row],[15]]/SUM(OO[15])</f>
        <v>2.3755872884718456E-2</v>
      </c>
      <c r="R158" s="10">
        <f>3/24*OO[[#This Row],[74 (28JUN1985 03:00:00)-Water Temperature (C)]]*OO[[#This Row],[16]]/SUM(OO[16])</f>
        <v>8.1646006014269995E-3</v>
      </c>
      <c r="S158" s="10">
        <f>3/24*OO[[#This Row],[75 (28JUN1985 06:00:00)-Water Temperature (C)]]*OO[[#This Row],[17]]/SUM(OO[17])</f>
        <v>2.047685365632592E-3</v>
      </c>
      <c r="T158" s="10">
        <f>3/24*OO[[#This Row],[76 (28JUN1985 09:00:00)-Water Temperature (C)]]*OO[[#This Row],[18]]/SUM(OO[18])</f>
        <v>4.4081170849265066E-4</v>
      </c>
      <c r="U158" s="10">
        <f>3/24*OO[[#This Row],[77 (28JUN1985 12:00:00)-Water Temperature (C)]]*OO[[#This Row],[19]]/SUM(OO[19])</f>
        <v>1.0778837929879072E-4</v>
      </c>
      <c r="V158" s="10">
        <f>3/24000000*OO[[#This Row],[78 (28JUN1985 15:00:00)-Water Temperature (C)]]*OO[[#This Row],[20]]</f>
        <v>4.5697785847799994E-5</v>
      </c>
      <c r="W158" s="10">
        <f>3/24000000*OO[[#This Row],[79 (28JUN1985 18:00:00)-Water Temperature (C)]]*OO[[#This Row],[21]]</f>
        <v>3.4172293347374994E-5</v>
      </c>
      <c r="X158" s="10">
        <f>3/24000000*OO[[#This Row],[80 (28JUN1985 21:00:00)-Water Temperature (C)]]*OO[[#This Row],[22]]</f>
        <v>3.2187328227449996E-5</v>
      </c>
      <c r="Y158" s="10">
        <f>3/24000000*OO[[#This Row],[81 (29JUN1985 00:00:00)-Water Temperature (C)]]*OO[[#This Row],[23]]</f>
        <v>3.2881732215624998E-5</v>
      </c>
      <c r="Z158" s="10">
        <f>3/24000000*OO[[#This Row],[82 (29JUN1985 03:00:00)-Water Temperature (C)]]*OO[[#This Row],[24]]</f>
        <v>3.3866236158975002E-5</v>
      </c>
      <c r="AA158" s="10">
        <f>3/24000000*OO[[#This Row],[83 (29JUN1985 06:00:00)-Water Temperature (C)]]*OO[[#This Row],[25]]</f>
        <v>3.3518023002887504E-5</v>
      </c>
      <c r="AB158" s="10">
        <f>3/24000000*OO[[#This Row],[84 (29JUN1985 09:00:00)-Water Temperature (C)]]*OO[[#This Row],[26]]</f>
        <v>3.2619059960825002E-5</v>
      </c>
      <c r="AC158" s="10">
        <f>3/24000000*OO[[#This Row],[85 (29JUN1985 12:00:00)-Water Temperature (C)]]*OO[[#This Row],[27]]</f>
        <v>3.1161363649599998E-5</v>
      </c>
      <c r="AD158" s="10">
        <f>3/24000000*OO[[#This Row],[86 (29JUN1985 15:00:00)-Water Temperature (C)]]*OO[[#This Row],[28]]</f>
        <v>2.8893008909375E-5</v>
      </c>
      <c r="AE158" s="10">
        <f>3/24000000*OO[[#This Row],[88 (29JUN1985 21:00:00)-Water Temperature (C)]]*OO[[#This Row],[30]]</f>
        <v>2.4076609846437497E-5</v>
      </c>
      <c r="AF158" s="10">
        <f>3/24000000*OO[[#This Row],[88 (29JUN1985 21:00:00)-Water Temperature (C)]]*OO[[#This Row],[30]]</f>
        <v>2.4076609846437497E-5</v>
      </c>
      <c r="AG158" s="10">
        <f>3/24000000*OO[[#This Row],[89 (30JUN1985 00:00:00)-Water Temperature (C)]]*OO[[#This Row],[31]]</f>
        <v>2.1112510844724998E-5</v>
      </c>
      <c r="AH158" s="10">
        <f>3/24000000*OO[[#This Row],[90 (30JUN1985 03:00:00)-Water Temperature (C)]]*OO[[#This Row],[32]]</f>
        <v>1.8094473793908745E-5</v>
      </c>
      <c r="AI158" s="10">
        <f>3/24000000*OO[[#This Row],[91 (30JUN1985 06:00:00)-Water Temperature (C)]]*OO[[#This Row],[33]]</f>
        <v>1.5184541161435002E-5</v>
      </c>
      <c r="AJ158" s="10">
        <f>3/24000000*OO[[#This Row],[92 (30JUN1985 09:00:00)-Water Temperature (C)]]*OO[[#This Row],[34]]</f>
        <v>1.2875389303204998E-5</v>
      </c>
      <c r="AK158" s="10">
        <f>3/24000000*OO[[#This Row],[93 (30JUN1985 12:00:00)-Water Temperature (C)]]*OO[[#This Row],[35]]</f>
        <v>1.11198365980625E-5</v>
      </c>
      <c r="AL158" s="10">
        <f>3/24000000*OO[[#This Row],[94 (30JUN1985 15:00:00)-Water Temperature (C)]]*OO[[#This Row],[36]]</f>
        <v>9.7407245175674973E-6</v>
      </c>
      <c r="AM158" s="10">
        <f>3/24000000*OO[[#This Row],[95 (30JUN1985 18:00:00)-Water Temperature (C)]]*OO[[#This Row],[37]]</f>
        <v>8.5921618926374981E-6</v>
      </c>
      <c r="AN158" s="10">
        <f>3/24000000*OO[[#This Row],[96 (30JUN1985 21:00:00)-Water Temperature (C)]]*OO[[#This Row],[38]]</f>
        <v>7.475451545775001E-6</v>
      </c>
      <c r="AO158" s="10">
        <f>3/24000000*OO[[#This Row],[97 (01JUL1985 00:00:00)-Water Temperature (C)]]*OO[[#This Row],[39]]</f>
        <v>6.4011462088274999E-6</v>
      </c>
      <c r="AP158" s="10">
        <f>3/24000000*OO[[#This Row],[98 (01JUL1985 03:00:00)-Water Temperature (C)]]*OO[[#This Row],[40]]</f>
        <v>5.3124823551375006E-6</v>
      </c>
      <c r="AQ158" s="10">
        <f>3/24000000*OO[[#This Row],[99 (01JUL1985 06:00:00)-Water Temperature (C)]]*OO[[#This Row],[41]]</f>
        <v>4.2060975984674997E-6</v>
      </c>
      <c r="AR158" s="10">
        <f>3/24000000*OO[[#This Row],[100 (01JUL1985 09:00:00)-Water Temperature (C)]]*OO[[#This Row],[42]]</f>
        <v>3.3040410595499993E-6</v>
      </c>
      <c r="AS158" s="10">
        <f>3/24000000*OO[[#This Row],[101 (01JUL1985 12:00:00)-Water Temperature (C)]]*OO[[#This Row],[43]]</f>
        <v>2.5067582069337493E-6</v>
      </c>
      <c r="AT158" s="10">
        <f>3/24000000*OO[[#This Row],[102 (01JUL1985 15:00:00)-Water Temperature (C)]]*OO[[#This Row],[44]]</f>
        <v>1.9132384873427499E-6</v>
      </c>
      <c r="AU158" s="10">
        <f>3/24000000*OO[[#This Row],[103 (01JUL1985 18:00:00)-Water Temperature (C)]]*OO[[#This Row],[45]]</f>
        <v>1.5247219133639999E-6</v>
      </c>
      <c r="AV158" s="10">
        <f>3/24000000*OO[[#This Row],[104 (01JUL1985 21:00:00)-Water Temperature (C)]]*OO[[#This Row],[46]]</f>
        <v>1.2745839694680001E-6</v>
      </c>
      <c r="AW158" s="10">
        <f>3/24000000*OO[[#This Row],[105 (02JUL1985 00:00:00)-Water Temperature (C)]]*OO[[#This Row],[47]]</f>
        <v>1.1067416930237498E-6</v>
      </c>
      <c r="AX158" s="10">
        <f>3/24000000*OO[[#This Row],[106 (02JUL1985 03:00:00)-Water Temperature (C)]]*OO[[#This Row],[48]]</f>
        <v>9.8362018513275002E-7</v>
      </c>
      <c r="AY158" s="10">
        <f>3/24000000*OO[[#This Row],[107 (02JUL1985 06:00:00)-Water Temperature (C)]]*OO[[#This Row],[49]]</f>
        <v>8.8610154939162503E-7</v>
      </c>
      <c r="AZ158" s="10">
        <f>3/24000000*OO[[#This Row],[108 (02JUL1985 09:00:00)-Water Temperature (C)]]*OO[[#This Row],[50]]</f>
        <v>8.3658367375499977E-7</v>
      </c>
      <c r="BA158" s="10">
        <f>3/24000000*OO[[#This Row],[109 (02JUL1985 12:00:00)-Water Temperature (C)]]*OO[[#This Row],[51]]</f>
        <v>7.9202323768749981E-7</v>
      </c>
      <c r="BB158" s="10">
        <f>3/24000000*OO[[#This Row],[110 (02JUL1985 15:00:00)-Water Temperature (C)]]*OO[[#This Row],[52]]</f>
        <v>7.5401062001649998E-7</v>
      </c>
      <c r="BC158" s="10">
        <f>3/24000000*OO[[#This Row],[111 (02JUL1985 18:00:00)-Water Temperature (C)]]*OO[[#This Row],[53]]</f>
        <v>7.2937783097324996E-7</v>
      </c>
      <c r="BD158" s="10">
        <f>3/24000000*OO[[#This Row],[112 (02JUL1985 21:00:00)-Water Temperature (C)]]*OO[[#This Row],[54]]</f>
        <v>6.9582235871687508E-7</v>
      </c>
      <c r="BE158" s="10">
        <f>3/24000000*OO[[#This Row],[113 (03JUL1985 00:00:00)-Water Temperature (C)]]*OO[[#This Row],[55]]</f>
        <v>6.5456145840075013E-7</v>
      </c>
      <c r="BF158" s="10">
        <f>3/24000000*OO[[#This Row],[114 (03JUL1985 03:00:00)-Water Temperature (C)]]*OO[[#This Row],[56]]</f>
        <v>6.2589956584449981E-7</v>
      </c>
      <c r="BG158" s="10">
        <f>3/24000000*OO[[#This Row],[115 (03JUL1985 06:00:00)-Water Temperature (C)]]*OO[[#This Row],[57]]</f>
        <v>6.0416201869649989E-7</v>
      </c>
      <c r="BH158" s="10">
        <f>3/24000000*OO[[#This Row],[116 (03JUL1985 09:00:00)-Water Temperature (C)]]*OO[[#This Row],[58]]</f>
        <v>6.0311240297962503E-7</v>
      </c>
      <c r="BI158" s="10">
        <f>3/24000000*OO[[#This Row],[117 (03JUL1985 12:00:00)-Water Temperature (C)]]*OO[[#This Row],[59]]</f>
        <v>6.0576530629999993E-7</v>
      </c>
      <c r="BJ158" s="10">
        <f>3/24000000*OO[[#This Row],[118 (03JUL1985 15:00:00)-Water Temperature (C)]]*OO[[#This Row],[60]]</f>
        <v>5.9867986445774994E-7</v>
      </c>
      <c r="BK158" s="10">
        <f>3/24000000*OO[[#This Row],[119 (03JUL1985 18:00:00)-Water Temperature (C)]]*OO[[#This Row],[61]]</f>
        <v>5.8965137771575E-7</v>
      </c>
      <c r="BL158" s="10">
        <f>3/24000000*OO[[#This Row],[120 (03JUL1985 21:00:00)-Water Temperature (C)]]*OO[[#This Row],[62]]</f>
        <v>5.6754546988912492E-7</v>
      </c>
      <c r="BM158" s="10">
        <f>3/24000000*OO[[#This Row],[121 (04JUL1985 00:00:00)-Water Temperature (C)]]*OO[[#This Row],[63]]</f>
        <v>5.4075261928800004E-7</v>
      </c>
      <c r="BN158" s="10">
        <f>3/24000000*OO[[#This Row],[122 (04JUL1985 03:00:00)-Water Temperature (C)]]*OO[[#This Row],[64]]</f>
        <v>5.1888692573025E-7</v>
      </c>
      <c r="BO158" s="10">
        <f>3/24000000*OO[[#This Row],[123 (04JUL1985 06:00:00)-Water Temperature (C)]]*OO[[#This Row],[65]]</f>
        <v>4.9656449304000006E-7</v>
      </c>
      <c r="BP158" s="10">
        <f>3/24000000*OO[[#This Row],[124 (04JUL1985 09:00:00)-Water Temperature (C)]]*OO[[#This Row],[66]]</f>
        <v>4.7906191846012505E-7</v>
      </c>
      <c r="BQ158" s="10">
        <f>3/24000000*OO[[#This Row],[125 (04JUL1985 12:00:00)-Water Temperature (C)]]*OO[[#This Row],[67]]</f>
        <v>4.5248578067299991E-7</v>
      </c>
      <c r="BR158" s="10">
        <f>3/24000000*OO[[#This Row],[126 (04JUL1985 15:00:00)-Water Temperature (C)]]*OO[[#This Row],[68]]</f>
        <v>4.2827930705700002E-7</v>
      </c>
      <c r="BS158" s="10">
        <f>3/24000000*OO[[#This Row],[127 (04JUL1985 18:00:00)-Water Temperature (C)]]*OO[[#This Row],[69]]</f>
        <v>4.0154899404974995E-7</v>
      </c>
      <c r="BT158" s="10">
        <f>3/24000000*OO[[#This Row],[128 (04JUL1985 21:00:00)-Water Temperature (C)]]*OO[[#This Row],[70]]</f>
        <v>3.7589767215574998E-7</v>
      </c>
      <c r="BU158" s="10">
        <f>3/24000000*OO[[#This Row],[129 (05JUL1985 00:00:00)-Water Temperature (C)]]*OO[[#This Row],[71]]</f>
        <v>3.5599584783699998E-7</v>
      </c>
      <c r="BV158" s="10">
        <f>3/24000000*OO[[#This Row],[130 (05JUL1985 03:00:00)-Water Temperature (C)]]*OO[[#This Row],[72]]</f>
        <v>3.3907099415525001E-7</v>
      </c>
      <c r="BW158" s="10">
        <f>3/24000000*OO[[#This Row],[131 (05JUL1985 06:00:00)-Water Temperature (C)]]*OO[[#This Row],[73]]</f>
        <v>3.2260409782899996E-7</v>
      </c>
      <c r="BX158" s="10">
        <f>3/24000000*OO[[#This Row],[132 (05JUL1985 09:00:00)-Water Temperature (C)]]*OO[[#This Row],[74]]</f>
        <v>3.1629152238149998E-7</v>
      </c>
      <c r="BY158" s="10">
        <f>3/24000000*OO[[#This Row],[133 (05JUL1985 12:00:00)-Water Temperature (C)]]*OO[[#This Row],[75]]</f>
        <v>3.0282816444199998E-7</v>
      </c>
      <c r="BZ158" s="10">
        <f>3/24000000*OO[[#This Row],[134 (05JUL1985 15:00:00)-Water Temperature (C)]]*OO[[#This Row],[76]]</f>
        <v>2.8949257353450002E-7</v>
      </c>
      <c r="CA158" s="10">
        <f>3/24000000*OO[[#This Row],[135 (05JUL1985 18:00:00)-Water Temperature (C)]]*OO[[#This Row],[77]]</f>
        <v>2.7801045205375E-7</v>
      </c>
      <c r="CB158" s="10">
        <f>3/24000000*OO[[#This Row],[136 (05JUL1985 21:00:00)-Water Temperature (C)]]*OO[[#This Row],[78]]</f>
        <v>2.6238148747999996E-7</v>
      </c>
      <c r="CC158" s="10">
        <f>3/24000000*OO[[#This Row],[137 (06JUL1985 00:00:00)-Water Temperature (C)]]*OO[[#This Row],[79]]</f>
        <v>2.4457467501450003E-7</v>
      </c>
      <c r="CD158" s="10">
        <f>3/24000000*OO[[#This Row],[138 (06JUL1985 03:00:00)-Water Temperature (C)]]*OO[[#This Row],[80]]</f>
        <v>2.3006759024299998E-7</v>
      </c>
      <c r="CE158" s="10">
        <f>3/24000000*OO[[#This Row],[139 (06JUL1985 06:00:00)-Water Temperature (C)]]*OO[[#This Row],[81]]</f>
        <v>2.2027381571374998E-7</v>
      </c>
      <c r="CF158" s="10">
        <f>3/24000000*OO[[#This Row],[140 (06JUL1985 09:00:00)-Water Temperature (C)]]*OO[[#This Row],[82]]</f>
        <v>2.21827736536E-7</v>
      </c>
      <c r="CG158" s="10">
        <f>3/24000000*OO[[#This Row],[141 (06JUL1985 12:00:00)-Water Temperature (C)]]*OO[[#This Row],[83]]</f>
        <v>2.2136314610987497E-7</v>
      </c>
      <c r="CH158" s="10">
        <f>3/24000000*OO[[#This Row],[142 (06JUL1985 15:00:00)-Water Temperature (C)]]*OO[[#This Row],[84]]</f>
        <v>2.2041293595487499E-7</v>
      </c>
      <c r="CI158" s="10">
        <f>3/24000000*OO[[#This Row],[143 (06JUL1985 18:00:00)-Water Temperature (C)]]*OO[[#This Row],[85]]</f>
        <v>2.2220826199979997E-7</v>
      </c>
      <c r="CJ158" s="10">
        <f>3/24000000*OO[[#This Row],[144 (06JUL1985 21:00:00)-Water Temperature (C)]]*OO[[#This Row],[86]]</f>
        <v>2.1774931146237497E-7</v>
      </c>
      <c r="CK158" s="10">
        <f>3/24000000*OO[[#This Row],[145 (07JUL1985 00:00:00)-Water Temperature (C)]]*OO[[#This Row],[87]]</f>
        <v>2.0871936010977501E-7</v>
      </c>
      <c r="CL158" s="10">
        <f>3/24000000*OO[[#This Row],[146 (07JUL1985 03:00:00)-Water Temperature (C)]]*OO[[#This Row],[88]]</f>
        <v>2.0364094992539995E-7</v>
      </c>
      <c r="CM158" s="10">
        <f>3/24000000*OO[[#This Row],[147 (07JUL1985 06:00:00)-Water Temperature (C)]]*OO[[#This Row],[89]]</f>
        <v>2.0016837845759999E-7</v>
      </c>
      <c r="CN158" s="10">
        <f>3/24000000*OO[[#This Row],[148 (07JUL1985 09:00:00)-Water Temperature (C)]]*OO[[#This Row],[90]]</f>
        <v>2.0282490531974995E-7</v>
      </c>
      <c r="CO158" s="10">
        <f>3/24000000*OO[[#This Row],[149 (07JUL1985 12:00:00)-Water Temperature (C)]]*OO[[#This Row],[91]]</f>
        <v>2.05224907388175E-7</v>
      </c>
      <c r="CP158" s="10">
        <f>3/24000000*OO[[#This Row],[150 (07JUL1985 15:00:00)-Water Temperature (C)]]*OO[[#This Row],[92]]</f>
        <v>2.0465357413286253E-7</v>
      </c>
      <c r="CQ158" s="10">
        <f>3/24000000*OO[[#This Row],[151 (07JUL1985 18:00:00)-Water Temperature (C)]]*OO[[#This Row],[93]]</f>
        <v>2.0420510028434995E-7</v>
      </c>
      <c r="CR158" s="10">
        <f>3/24000000*OO[[#This Row],[152 (07JUL1985 21:00:00)-Water Temperature (C)]]*OO[[#This Row],[94]]</f>
        <v>1.9875024506199997E-7</v>
      </c>
      <c r="CS158" s="10">
        <f>3/24000000*OO[[#This Row],[153 (08JUL1985 00:00:00)-Water Temperature (C)]]*OO[[#This Row],[95]]</f>
        <v>1.9095647765268747E-7</v>
      </c>
      <c r="CT158" s="10">
        <f>3/24000000*OO[[#This Row],[154 (08JUL1985 03:00:00)-Water Temperature (C)]]*OO[[#This Row],[96]]</f>
        <v>1.8291426311447496E-7</v>
      </c>
      <c r="CU158" s="10">
        <f>3/24000000*OO[[#This Row],[155 (08JUL1985 06:00:00)-Water Temperature (C)]]*OO[[#This Row],[97]]</f>
        <v>1.7261651621025002E-7</v>
      </c>
      <c r="CV158" s="10">
        <f>3/24000000*OO[[#This Row],[156 (08JUL1985 09:00:00)-Water Temperature (C)]]*OO[[#This Row],[98]]</f>
        <v>1.607948940615125E-7</v>
      </c>
      <c r="CW158" s="10">
        <f>3/24000000*OO[[#This Row],[157 (08JUL1985 12:00:00)-Water Temperature (C)]]*OO[[#This Row],[99]]</f>
        <v>1.528100025169875E-7</v>
      </c>
    </row>
    <row r="159" spans="1:101" x14ac:dyDescent="0.35">
      <c r="A159" t="s">
        <v>164</v>
      </c>
      <c r="B159">
        <v>810.59730000000002</v>
      </c>
      <c r="C159" s="10">
        <f>3/24*OO[[#This Row],[59 (26JUN1985 06:00:00)-Water Temperature (C)]]*OO[[#This Row],[1]]/SUM(OO[1])</f>
        <v>0</v>
      </c>
      <c r="D159" s="10">
        <f>3/24*OO[[#This Row],[60 (26JUN1985 09:00:00)-Water Temperature (C)]]*OO[[#This Row],[2]]/SUM(OO[2])</f>
        <v>0</v>
      </c>
      <c r="E159" s="10">
        <f>3/24*OO[[#This Row],[61 (26JUN1985 12:00:00)-Water Temperature (C)]]*OO[[#This Row],[3]]/SUM(OO[3])</f>
        <v>0</v>
      </c>
      <c r="F159" s="10">
        <f>3/24*OO[[#This Row],[62 (26JUN1985 15:00:00)-Water Temperature (C)]]*OO[[#This Row],[4]]/SUM(OO[4])</f>
        <v>0</v>
      </c>
      <c r="G159" s="10">
        <f>3/24*OO[[#This Row],[63 (26JUN1985 18:00:00)-Water Temperature (C)]]*OO[[#This Row],[5]]/SUM(OO[5])</f>
        <v>2.004977877211449E-41</v>
      </c>
      <c r="H159" s="10">
        <f>3/24*OO[[#This Row],[64 (26JUN1985 21:00:00)-Water Temperature (C)]]*OO[[#This Row],[6]]/SUM(OO[6])</f>
        <v>2.5731326086033759E-30</v>
      </c>
      <c r="I159" s="10">
        <f>3/24*OO[[#This Row],[65 (27JUN1985 00:00:00)-Water Temperature (C)]]*OO[[#This Row],[7]]/SUM(OO[7])</f>
        <v>1.5695361641368267E-19</v>
      </c>
      <c r="J159" s="10">
        <f>3/24*OO[[#This Row],[66 (27JUN1985 03:00:00)-Water Temperature (C)]]*OO[[#This Row],[8]]/SUM(OO[8])</f>
        <v>2.986246516274097E-10</v>
      </c>
      <c r="K159" s="10">
        <f>3/24*OO[[#This Row],[67 (27JUN1985 06:00:00)-Water Temperature (C)]]*OO[[#This Row],[9]]/SUM(OO[9])</f>
        <v>1.3673098941324682E-6</v>
      </c>
      <c r="L159" s="10">
        <f>3/24*OO[[#This Row],[68 (27JUN1985 09:00:00)-Water Temperature (C)]]*OO[[#This Row],[10]]/SUM(OO[10])</f>
        <v>1.9083156024826469E-4</v>
      </c>
      <c r="M159" s="10">
        <f>3/24*OO[[#This Row],[69 (27JUN1985 12:00:00)-Water Temperature (C)]]*OO[[#This Row],[11]]/SUM(OO[11])</f>
        <v>4.0271578165621416E-3</v>
      </c>
      <c r="N159" s="10">
        <f>3/24*OO[[#This Row],[70 (27JUN1985 15:00:00)-Water Temperature (C)]]*OO[[#This Row],[12]]/SUM(OO[12])</f>
        <v>2.2178460257317768E-2</v>
      </c>
      <c r="O159" s="10">
        <f>3/24*OO[[#This Row],[71 (27JUN1985 18:00:00)-Water Temperature (C)]]*OO[[#This Row],[13]]/SUM(OO[13])</f>
        <v>4.6464725340161724E-2</v>
      </c>
      <c r="P159" s="10">
        <f>3/24*OO[[#This Row],[72 (27JUN1985 21:00:00)-Water Temperature (C)]]*OO[[#This Row],[14]]/SUM(OO[14])</f>
        <v>4.6693319717453365E-2</v>
      </c>
      <c r="Q159" s="10">
        <f>3/24*OO[[#This Row],[73 (28JUN1985 00:00:00)-Water Temperature (C)]]*OO[[#This Row],[15]]/SUM(OO[15])</f>
        <v>2.5898559159648806E-2</v>
      </c>
      <c r="R159" s="10">
        <f>3/24*OO[[#This Row],[74 (28JUN1985 03:00:00)-Water Temperature (C)]]*OO[[#This Row],[16]]/SUM(OO[16])</f>
        <v>9.224545294193174E-3</v>
      </c>
      <c r="S159" s="10">
        <f>3/24*OO[[#This Row],[75 (28JUN1985 06:00:00)-Water Temperature (C)]]*OO[[#This Row],[17]]/SUM(OO[17])</f>
        <v>2.37681309886815E-3</v>
      </c>
      <c r="T159" s="10">
        <f>3/24*OO[[#This Row],[76 (28JUN1985 09:00:00)-Water Temperature (C)]]*OO[[#This Row],[18]]/SUM(OO[18])</f>
        <v>5.1761614275638954E-4</v>
      </c>
      <c r="U159" s="10">
        <f>3/24*OO[[#This Row],[77 (28JUN1985 12:00:00)-Water Temperature (C)]]*OO[[#This Row],[19]]/SUM(OO[19])</f>
        <v>1.2338657363427134E-4</v>
      </c>
      <c r="V159" s="10">
        <f>3/24000000*OO[[#This Row],[78 (28JUN1985 15:00:00)-Water Temperature (C)]]*OO[[#This Row],[20]]</f>
        <v>4.9099833137287497E-5</v>
      </c>
      <c r="W159" s="10">
        <f>3/24000000*OO[[#This Row],[79 (28JUN1985 18:00:00)-Water Temperature (C)]]*OO[[#This Row],[21]]</f>
        <v>3.52646423505E-5</v>
      </c>
      <c r="X159" s="10">
        <f>3/24000000*OO[[#This Row],[80 (28JUN1985 21:00:00)-Water Temperature (C)]]*OO[[#This Row],[22]]</f>
        <v>3.2716910510399996E-5</v>
      </c>
      <c r="Y159" s="10">
        <f>3/24000000*OO[[#This Row],[81 (29JUN1985 00:00:00)-Water Temperature (C)]]*OO[[#This Row],[23]]</f>
        <v>3.3277309538587497E-5</v>
      </c>
      <c r="Z159" s="10">
        <f>3/24000000*OO[[#This Row],[82 (29JUN1985 03:00:00)-Water Temperature (C)]]*OO[[#This Row],[24]]</f>
        <v>3.4364928383287494E-5</v>
      </c>
      <c r="AA159" s="10">
        <f>3/24000000*OO[[#This Row],[83 (29JUN1985 06:00:00)-Water Temperature (C)]]*OO[[#This Row],[25]]</f>
        <v>3.4208213524387497E-5</v>
      </c>
      <c r="AB159" s="10">
        <f>3/24000000*OO[[#This Row],[84 (29JUN1985 09:00:00)-Water Temperature (C)]]*OO[[#This Row],[26]]</f>
        <v>3.3488046388124992E-5</v>
      </c>
      <c r="AC159" s="10">
        <f>3/24000000*OO[[#This Row],[85 (29JUN1985 12:00:00)-Water Temperature (C)]]*OO[[#This Row],[27]]</f>
        <v>3.2105588150212505E-5</v>
      </c>
      <c r="AD159" s="10">
        <f>3/24000000*OO[[#This Row],[86 (29JUN1985 15:00:00)-Water Temperature (C)]]*OO[[#This Row],[28]]</f>
        <v>2.9783564553750004E-5</v>
      </c>
      <c r="AE159" s="10">
        <f>3/24000000*OO[[#This Row],[88 (29JUN1985 21:00:00)-Water Temperature (C)]]*OO[[#This Row],[30]]</f>
        <v>2.4779409361387495E-5</v>
      </c>
      <c r="AF159" s="10">
        <f>3/24000000*OO[[#This Row],[88 (29JUN1985 21:00:00)-Water Temperature (C)]]*OO[[#This Row],[30]]</f>
        <v>2.4779409361387495E-5</v>
      </c>
      <c r="AG159" s="10">
        <f>3/24000000*OO[[#This Row],[89 (30JUN1985 00:00:00)-Water Temperature (C)]]*OO[[#This Row],[31]]</f>
        <v>2.1757967099099999E-5</v>
      </c>
      <c r="AH159" s="10">
        <f>3/24000000*OO[[#This Row],[90 (30JUN1985 03:00:00)-Water Temperature (C)]]*OO[[#This Row],[32]]</f>
        <v>1.8685568277950001E-5</v>
      </c>
      <c r="AI159" s="10">
        <f>3/24000000*OO[[#This Row],[91 (30JUN1985 06:00:00)-Water Temperature (C)]]*OO[[#This Row],[33]]</f>
        <v>1.5718346376782499E-5</v>
      </c>
      <c r="AJ159" s="10">
        <f>3/24000000*OO[[#This Row],[92 (30JUN1985 09:00:00)-Water Temperature (C)]]*OO[[#This Row],[34]]</f>
        <v>1.3351961602204999E-5</v>
      </c>
      <c r="AK159" s="10">
        <f>3/24000000*OO[[#This Row],[93 (30JUN1985 12:00:00)-Water Temperature (C)]]*OO[[#This Row],[35]]</f>
        <v>1.1530846546200001E-5</v>
      </c>
      <c r="AL159" s="10">
        <f>3/24000000*OO[[#This Row],[94 (30JUN1985 15:00:00)-Water Temperature (C)]]*OO[[#This Row],[36]]</f>
        <v>1.0087314259499998E-5</v>
      </c>
      <c r="AM159" s="10">
        <f>3/24000000*OO[[#This Row],[95 (30JUN1985 18:00:00)-Water Temperature (C)]]*OO[[#This Row],[37]]</f>
        <v>8.8803171239687489E-6</v>
      </c>
      <c r="AN159" s="10">
        <f>3/24000000*OO[[#This Row],[96 (30JUN1985 21:00:00)-Water Temperature (C)]]*OO[[#This Row],[38]]</f>
        <v>7.7122972302125004E-6</v>
      </c>
      <c r="AO159" s="10">
        <f>3/24000000*OO[[#This Row],[97 (01JUL1985 00:00:00)-Water Temperature (C)]]*OO[[#This Row],[39]]</f>
        <v>6.6071970555187484E-6</v>
      </c>
      <c r="AP159" s="10">
        <f>3/24000000*OO[[#This Row],[98 (01JUL1985 03:00:00)-Water Temperature (C)]]*OO[[#This Row],[40]]</f>
        <v>5.5077304316762497E-6</v>
      </c>
      <c r="AQ159" s="10">
        <f>3/24000000*OO[[#This Row],[99 (01JUL1985 06:00:00)-Water Temperature (C)]]*OO[[#This Row],[41]]</f>
        <v>4.3909837602862501E-6</v>
      </c>
      <c r="AR159" s="10">
        <f>3/24000000*OO[[#This Row],[100 (01JUL1985 09:00:00)-Water Temperature (C)]]*OO[[#This Row],[42]]</f>
        <v>3.4707590222624998E-6</v>
      </c>
      <c r="AS159" s="10">
        <f>3/24000000*OO[[#This Row],[101 (01JUL1985 12:00:00)-Water Temperature (C)]]*OO[[#This Row],[43]]</f>
        <v>2.6381799391199998E-6</v>
      </c>
      <c r="AT159" s="10">
        <f>3/24000000*OO[[#This Row],[102 (01JUL1985 15:00:00)-Water Temperature (C)]]*OO[[#This Row],[44]]</f>
        <v>2.0065284305422495E-6</v>
      </c>
      <c r="AU159" s="10">
        <f>3/24000000*OO[[#This Row],[103 (01JUL1985 18:00:00)-Water Temperature (C)]]*OO[[#This Row],[45]]</f>
        <v>1.5869907243444998E-6</v>
      </c>
      <c r="AV159" s="10">
        <f>3/24000000*OO[[#This Row],[104 (01JUL1985 21:00:00)-Water Temperature (C)]]*OO[[#This Row],[46]]</f>
        <v>1.3173477078374998E-6</v>
      </c>
      <c r="AW159" s="10">
        <f>3/24000000*OO[[#This Row],[105 (02JUL1985 00:00:00)-Water Temperature (C)]]*OO[[#This Row],[47]]</f>
        <v>1.1386154440760001E-6</v>
      </c>
      <c r="AX159" s="10">
        <f>3/24000000*OO[[#This Row],[106 (02JUL1985 03:00:00)-Water Temperature (C)]]*OO[[#This Row],[48]]</f>
        <v>1.0104002485418749E-6</v>
      </c>
      <c r="AY159" s="10">
        <f>3/24000000*OO[[#This Row],[107 (02JUL1985 06:00:00)-Water Temperature (C)]]*OO[[#This Row],[49]]</f>
        <v>9.1098227055999995E-7</v>
      </c>
      <c r="AZ159" s="10">
        <f>3/24000000*OO[[#This Row],[108 (02JUL1985 09:00:00)-Water Temperature (C)]]*OO[[#This Row],[50]]</f>
        <v>8.6106681883899992E-7</v>
      </c>
      <c r="BA159" s="10">
        <f>3/24000000*OO[[#This Row],[109 (02JUL1985 12:00:00)-Water Temperature (C)]]*OO[[#This Row],[51]]</f>
        <v>8.1475178244924988E-7</v>
      </c>
      <c r="BB159" s="10">
        <f>3/24000000*OO[[#This Row],[110 (02JUL1985 15:00:00)-Water Temperature (C)]]*OO[[#This Row],[52]]</f>
        <v>7.7440014779299992E-7</v>
      </c>
      <c r="BC159" s="10">
        <f>3/24000000*OO[[#This Row],[111 (02JUL1985 18:00:00)-Water Temperature (C)]]*OO[[#This Row],[53]]</f>
        <v>7.4762859318000002E-7</v>
      </c>
      <c r="BD159" s="10">
        <f>3/24000000*OO[[#This Row],[112 (02JUL1985 21:00:00)-Water Temperature (C)]]*OO[[#This Row],[54]]</f>
        <v>7.1201527215999991E-7</v>
      </c>
      <c r="BE159" s="10">
        <f>3/24000000*OO[[#This Row],[113 (03JUL1985 00:00:00)-Water Temperature (C)]]*OO[[#This Row],[55]]</f>
        <v>6.6834349890325005E-7</v>
      </c>
      <c r="BF159" s="10">
        <f>3/24000000*OO[[#This Row],[114 (03JUL1985 03:00:00)-Water Temperature (C)]]*OO[[#This Row],[56]]</f>
        <v>6.3792208571849996E-7</v>
      </c>
      <c r="BG159" s="10">
        <f>3/24000000*OO[[#This Row],[115 (03JUL1985 06:00:00)-Water Temperature (C)]]*OO[[#This Row],[57]]</f>
        <v>6.1621807143599987E-7</v>
      </c>
      <c r="BH159" s="10">
        <f>3/24000000*OO[[#This Row],[116 (03JUL1985 09:00:00)-Water Temperature (C)]]*OO[[#This Row],[58]]</f>
        <v>6.1653742413749998E-7</v>
      </c>
      <c r="BI159" s="10">
        <f>3/24000000*OO[[#This Row],[117 (03JUL1985 12:00:00)-Water Temperature (C)]]*OO[[#This Row],[59]]</f>
        <v>6.2023725301750006E-7</v>
      </c>
      <c r="BJ159" s="10">
        <f>3/24000000*OO[[#This Row],[118 (03JUL1985 15:00:00)-Water Temperature (C)]]*OO[[#This Row],[60]]</f>
        <v>6.133471930811249E-7</v>
      </c>
      <c r="BK159" s="10">
        <f>3/24000000*OO[[#This Row],[119 (03JUL1985 18:00:00)-Water Temperature (C)]]*OO[[#This Row],[61]]</f>
        <v>6.0354007014974993E-7</v>
      </c>
      <c r="BL159" s="10">
        <f>3/24000000*OO[[#This Row],[120 (03JUL1985 21:00:00)-Water Temperature (C)]]*OO[[#This Row],[62]]</f>
        <v>5.7986935282974992E-7</v>
      </c>
      <c r="BM159" s="10">
        <f>3/24000000*OO[[#This Row],[121 (04JUL1985 00:00:00)-Water Temperature (C)]]*OO[[#This Row],[63]]</f>
        <v>5.5179984747299996E-7</v>
      </c>
      <c r="BN159" s="10">
        <f>3/24000000*OO[[#This Row],[122 (04JUL1985 03:00:00)-Water Temperature (C)]]*OO[[#This Row],[64]]</f>
        <v>5.2925123934375E-7</v>
      </c>
      <c r="BO159" s="10">
        <f>3/24000000*OO[[#This Row],[123 (04JUL1985 06:00:00)-Water Temperature (C)]]*OO[[#This Row],[65]]</f>
        <v>5.0740198965274997E-7</v>
      </c>
      <c r="BP159" s="10">
        <f>3/24000000*OO[[#This Row],[124 (04JUL1985 09:00:00)-Water Temperature (C)]]*OO[[#This Row],[66]]</f>
        <v>4.9072001232800004E-7</v>
      </c>
      <c r="BQ159" s="10">
        <f>3/24000000*OO[[#This Row],[125 (04JUL1985 12:00:00)-Water Temperature (C)]]*OO[[#This Row],[67]]</f>
        <v>4.6404468743399996E-7</v>
      </c>
      <c r="BR159" s="10">
        <f>3/24000000*OO[[#This Row],[126 (04JUL1985 15:00:00)-Water Temperature (C)]]*OO[[#This Row],[68]]</f>
        <v>4.3933064982299995E-7</v>
      </c>
      <c r="BS159" s="10">
        <f>3/24000000*OO[[#This Row],[127 (04JUL1985 18:00:00)-Water Temperature (C)]]*OO[[#This Row],[69]]</f>
        <v>4.1127706686599999E-7</v>
      </c>
      <c r="BT159" s="10">
        <f>3/24000000*OO[[#This Row],[128 (04JUL1985 21:00:00)-Water Temperature (C)]]*OO[[#This Row],[70]]</f>
        <v>3.8444306932762502E-7</v>
      </c>
      <c r="BU159" s="10">
        <f>3/24000000*OO[[#This Row],[129 (05JUL1985 00:00:00)-Water Temperature (C)]]*OO[[#This Row],[71]]</f>
        <v>3.635696318295E-7</v>
      </c>
      <c r="BV159" s="10">
        <f>3/24000000*OO[[#This Row],[130 (05JUL1985 03:00:00)-Water Temperature (C)]]*OO[[#This Row],[72]]</f>
        <v>3.4625135842674994E-7</v>
      </c>
      <c r="BW159" s="10">
        <f>3/24000000*OO[[#This Row],[131 (05JUL1985 06:00:00)-Water Temperature (C)]]*OO[[#This Row],[73]]</f>
        <v>3.2965374814049998E-7</v>
      </c>
      <c r="BX159" s="10">
        <f>3/24000000*OO[[#This Row],[132 (05JUL1985 09:00:00)-Water Temperature (C)]]*OO[[#This Row],[74]]</f>
        <v>3.2370073591375001E-7</v>
      </c>
      <c r="BY159" s="10">
        <f>3/24000000*OO[[#This Row],[133 (05JUL1985 12:00:00)-Water Temperature (C)]]*OO[[#This Row],[75]]</f>
        <v>3.1016373290137499E-7</v>
      </c>
      <c r="BZ159" s="10">
        <f>3/24000000*OO[[#This Row],[134 (05JUL1985 15:00:00)-Water Temperature (C)]]*OO[[#This Row],[76]]</f>
        <v>2.9674427056625002E-7</v>
      </c>
      <c r="CA159" s="10">
        <f>3/24000000*OO[[#This Row],[135 (05JUL1985 18:00:00)-Water Temperature (C)]]*OO[[#This Row],[77]]</f>
        <v>2.8466973669750004E-7</v>
      </c>
      <c r="CB159" s="10">
        <f>3/24000000*OO[[#This Row],[136 (05JUL1985 21:00:00)-Water Temperature (C)]]*OO[[#This Row],[78]]</f>
        <v>2.6860190604362499E-7</v>
      </c>
      <c r="CC159" s="10">
        <f>3/24000000*OO[[#This Row],[137 (06JUL1985 00:00:00)-Water Temperature (C)]]*OO[[#This Row],[79]]</f>
        <v>2.5004084778750001E-7</v>
      </c>
      <c r="CD159" s="10">
        <f>3/24000000*OO[[#This Row],[138 (06JUL1985 03:00:00)-Water Temperature (C)]]*OO[[#This Row],[80]]</f>
        <v>2.3498211835000001E-7</v>
      </c>
      <c r="CE159" s="10">
        <f>3/24000000*OO[[#This Row],[139 (06JUL1985 06:00:00)-Water Temperature (C)]]*OO[[#This Row],[81]]</f>
        <v>2.2513592081775E-7</v>
      </c>
      <c r="CF159" s="10">
        <f>3/24000000*OO[[#This Row],[140 (06JUL1985 09:00:00)-Water Temperature (C)]]*OO[[#This Row],[82]]</f>
        <v>2.2702266757749999E-7</v>
      </c>
      <c r="CG159" s="10">
        <f>3/24000000*OO[[#This Row],[141 (06JUL1985 12:00:00)-Water Temperature (C)]]*OO[[#This Row],[83]]</f>
        <v>2.2667434545437501E-7</v>
      </c>
      <c r="CH159" s="10">
        <f>3/24000000*OO[[#This Row],[142 (06JUL1985 15:00:00)-Water Temperature (C)]]*OO[[#This Row],[84]]</f>
        <v>2.2567477898349999E-7</v>
      </c>
      <c r="CI159" s="10">
        <f>3/24000000*OO[[#This Row],[143 (06JUL1985 18:00:00)-Water Temperature (C)]]*OO[[#This Row],[85]]</f>
        <v>2.2721675127075002E-7</v>
      </c>
      <c r="CJ159" s="10">
        <f>3/24000000*OO[[#This Row],[144 (06JUL1985 21:00:00)-Water Temperature (C)]]*OO[[#This Row],[86]]</f>
        <v>2.2231825538574997E-7</v>
      </c>
      <c r="CK159" s="10">
        <f>3/24000000*OO[[#This Row],[145 (07JUL1985 00:00:00)-Water Temperature (C)]]*OO[[#This Row],[87]]</f>
        <v>2.1264713931116249E-7</v>
      </c>
      <c r="CL159" s="10">
        <f>3/24000000*OO[[#This Row],[146 (07JUL1985 03:00:00)-Water Temperature (C)]]*OO[[#This Row],[88]]</f>
        <v>2.0720084715674999E-7</v>
      </c>
      <c r="CM159" s="10">
        <f>3/24000000*OO[[#This Row],[147 (07JUL1985 06:00:00)-Water Temperature (C)]]*OO[[#This Row],[89]]</f>
        <v>2.0397490963349998E-7</v>
      </c>
      <c r="CN159" s="10">
        <f>3/24000000*OO[[#This Row],[148 (07JUL1985 09:00:00)-Water Temperature (C)]]*OO[[#This Row],[90]]</f>
        <v>2.0709879193867501E-7</v>
      </c>
      <c r="CO159" s="10">
        <f>3/24000000*OO[[#This Row],[149 (07JUL1985 12:00:00)-Water Temperature (C)]]*OO[[#This Row],[91]]</f>
        <v>2.097950331826E-7</v>
      </c>
      <c r="CP159" s="10">
        <f>3/24000000*OO[[#This Row],[150 (07JUL1985 15:00:00)-Water Temperature (C)]]*OO[[#This Row],[92]]</f>
        <v>2.0927845483787499E-7</v>
      </c>
      <c r="CQ159" s="10">
        <f>3/24000000*OO[[#This Row],[151 (07JUL1985 18:00:00)-Water Temperature (C)]]*OO[[#This Row],[93]]</f>
        <v>2.0867280140054999E-7</v>
      </c>
      <c r="CR159" s="10">
        <f>3/24000000*OO[[#This Row],[152 (07JUL1985 21:00:00)-Water Temperature (C)]]*OO[[#This Row],[94]]</f>
        <v>2.0279960445359997E-7</v>
      </c>
      <c r="CS159" s="10">
        <f>3/24000000*OO[[#This Row],[153 (08JUL1985 00:00:00)-Water Temperature (C)]]*OO[[#This Row],[95]]</f>
        <v>1.9473390407242499E-7</v>
      </c>
      <c r="CT159" s="10">
        <f>3/24000000*OO[[#This Row],[154 (08JUL1985 03:00:00)-Water Temperature (C)]]*OO[[#This Row],[96]]</f>
        <v>1.8668747944792497E-7</v>
      </c>
      <c r="CU159" s="10">
        <f>3/24000000*OO[[#This Row],[155 (08JUL1985 06:00:00)-Water Temperature (C)]]*OO[[#This Row],[97]]</f>
        <v>1.7665815375629999E-7</v>
      </c>
      <c r="CV159" s="10">
        <f>3/24000000*OO[[#This Row],[156 (08JUL1985 09:00:00)-Water Temperature (C)]]*OO[[#This Row],[98]]</f>
        <v>1.648732869491E-7</v>
      </c>
      <c r="CW159" s="10">
        <f>3/24000000*OO[[#This Row],[157 (08JUL1985 12:00:00)-Water Temperature (C)]]*OO[[#This Row],[99]]</f>
        <v>1.5680479970549998E-7</v>
      </c>
    </row>
    <row r="160" spans="1:101" x14ac:dyDescent="0.35">
      <c r="A160" t="s">
        <v>165</v>
      </c>
      <c r="B160">
        <v>894.34109999999998</v>
      </c>
      <c r="C160" s="10">
        <f>3/24*OO[[#This Row],[59 (26JUN1985 06:00:00)-Water Temperature (C)]]*OO[[#This Row],[1]]/SUM(OO[1])</f>
        <v>0</v>
      </c>
      <c r="D160" s="10">
        <f>3/24*OO[[#This Row],[60 (26JUN1985 09:00:00)-Water Temperature (C)]]*OO[[#This Row],[2]]/SUM(OO[2])</f>
        <v>0</v>
      </c>
      <c r="E160" s="10">
        <f>3/24*OO[[#This Row],[61 (26JUN1985 12:00:00)-Water Temperature (C)]]*OO[[#This Row],[3]]/SUM(OO[3])</f>
        <v>0</v>
      </c>
      <c r="F160" s="10">
        <f>3/24*OO[[#This Row],[62 (26JUN1985 15:00:00)-Water Temperature (C)]]*OO[[#This Row],[4]]/SUM(OO[4])</f>
        <v>0</v>
      </c>
      <c r="G160" s="10">
        <f>3/24*OO[[#This Row],[63 (26JUN1985 18:00:00)-Water Temperature (C)]]*OO[[#This Row],[5]]/SUM(OO[5])</f>
        <v>3.7693541063535079E-42</v>
      </c>
      <c r="H160" s="10">
        <f>3/24*OO[[#This Row],[64 (26JUN1985 21:00:00)-Water Temperature (C)]]*OO[[#This Row],[6]]/SUM(OO[6])</f>
        <v>5.0167501473755812E-31</v>
      </c>
      <c r="I160" s="10">
        <f>3/24*OO[[#This Row],[65 (27JUN1985 00:00:00)-Water Temperature (C)]]*OO[[#This Row],[7]]/SUM(OO[7])</f>
        <v>2.9651446905229044E-20</v>
      </c>
      <c r="J160" s="10">
        <f>3/24*OO[[#This Row],[66 (27JUN1985 03:00:00)-Water Temperature (C)]]*OO[[#This Row],[8]]/SUM(OO[8])</f>
        <v>1.4003977276108677E-10</v>
      </c>
      <c r="K160" s="10">
        <f>3/24*OO[[#This Row],[67 (27JUN1985 06:00:00)-Water Temperature (C)]]*OO[[#This Row],[9]]/SUM(OO[9])</f>
        <v>9.6244687222468446E-7</v>
      </c>
      <c r="L160" s="10">
        <f>3/24*OO[[#This Row],[68 (27JUN1985 09:00:00)-Water Temperature (C)]]*OO[[#This Row],[10]]/SUM(OO[10])</f>
        <v>1.6221220766340805E-4</v>
      </c>
      <c r="M160" s="10">
        <f>3/24*OO[[#This Row],[69 (27JUN1985 12:00:00)-Water Temperature (C)]]*OO[[#This Row],[11]]/SUM(OO[11])</f>
        <v>3.9173401798708301E-3</v>
      </c>
      <c r="N160" s="10">
        <f>3/24*OO[[#This Row],[70 (27JUN1985 15:00:00)-Water Temperature (C)]]*OO[[#This Row],[12]]/SUM(OO[12])</f>
        <v>2.3958649543803071E-2</v>
      </c>
      <c r="O160" s="10">
        <f>3/24*OO[[#This Row],[71 (27JUN1985 18:00:00)-Water Temperature (C)]]*OO[[#This Row],[13]]/SUM(OO[13])</f>
        <v>5.4582060745602401E-2</v>
      </c>
      <c r="P160" s="10">
        <f>3/24*OO[[#This Row],[72 (27JUN1985 21:00:00)-Water Temperature (C)]]*OO[[#This Row],[14]]/SUM(OO[14])</f>
        <v>5.8881826881137293E-2</v>
      </c>
      <c r="Q160" s="10">
        <f>3/24*OO[[#This Row],[73 (28JUN1985 00:00:00)-Water Temperature (C)]]*OO[[#This Row],[15]]/SUM(OO[15])</f>
        <v>3.4628233284722816E-2</v>
      </c>
      <c r="R160" s="10">
        <f>3/24*OO[[#This Row],[74 (28JUN1985 03:00:00)-Water Temperature (C)]]*OO[[#This Row],[16]]/SUM(OO[16])</f>
        <v>1.2918717630151731E-2</v>
      </c>
      <c r="S160" s="10">
        <f>3/24*OO[[#This Row],[75 (28JUN1985 06:00:00)-Water Temperature (C)]]*OO[[#This Row],[17]]/SUM(OO[17])</f>
        <v>3.4482399742745478E-3</v>
      </c>
      <c r="T160" s="10">
        <f>3/24*OO[[#This Row],[76 (28JUN1985 09:00:00)-Water Temperature (C)]]*OO[[#This Row],[18]]/SUM(OO[18])</f>
        <v>7.6357629663671364E-4</v>
      </c>
      <c r="U160" s="10">
        <f>3/24*OO[[#This Row],[77 (28JUN1985 12:00:00)-Water Temperature (C)]]*OO[[#This Row],[19]]/SUM(OO[19])</f>
        <v>1.7698255456571595E-4</v>
      </c>
      <c r="V160" s="10">
        <f>3/24000000*OO[[#This Row],[78 (28JUN1985 15:00:00)-Water Temperature (C)]]*OO[[#This Row],[20]]</f>
        <v>6.4857663942750001E-5</v>
      </c>
      <c r="W160" s="10">
        <f>3/24000000*OO[[#This Row],[79 (28JUN1985 18:00:00)-Water Temperature (C)]]*OO[[#This Row],[21]]</f>
        <v>4.3887638707337496E-5</v>
      </c>
      <c r="X160" s="10">
        <f>3/24000000*OO[[#This Row],[80 (28JUN1985 21:00:00)-Water Temperature (C)]]*OO[[#This Row],[22]]</f>
        <v>3.9730036091624996E-5</v>
      </c>
      <c r="Y160" s="10">
        <f>3/24000000*OO[[#This Row],[81 (29JUN1985 00:00:00)-Water Temperature (C)]]*OO[[#This Row],[23]]</f>
        <v>4.0044102591974993E-5</v>
      </c>
      <c r="Z160" s="10">
        <f>3/24000000*OO[[#This Row],[82 (29JUN1985 03:00:00)-Water Temperature (C)]]*OO[[#This Row],[24]]</f>
        <v>4.1344223572274994E-5</v>
      </c>
      <c r="AA160" s="10">
        <f>3/24000000*OO[[#This Row],[83 (29JUN1985 06:00:00)-Water Temperature (C)]]*OO[[#This Row],[25]]</f>
        <v>4.1332924180012497E-5</v>
      </c>
      <c r="AB160" s="10">
        <f>3/24000000*OO[[#This Row],[84 (29JUN1985 09:00:00)-Water Temperature (C)]]*OO[[#This Row],[26]]</f>
        <v>4.0662966954899998E-5</v>
      </c>
      <c r="AC160" s="10">
        <f>3/24000000*OO[[#This Row],[85 (29JUN1985 12:00:00)-Water Temperature (C)]]*OO[[#This Row],[27]]</f>
        <v>3.9127643725637499E-5</v>
      </c>
      <c r="AD160" s="10">
        <f>3/24000000*OO[[#This Row],[86 (29JUN1985 15:00:00)-Water Temperature (C)]]*OO[[#This Row],[28]]</f>
        <v>3.6304622461649997E-5</v>
      </c>
      <c r="AE160" s="10">
        <f>3/24000000*OO[[#This Row],[88 (29JUN1985 21:00:00)-Water Temperature (C)]]*OO[[#This Row],[30]]</f>
        <v>3.0079390187700002E-5</v>
      </c>
      <c r="AF160" s="10">
        <f>3/24000000*OO[[#This Row],[88 (29JUN1985 21:00:00)-Water Temperature (C)]]*OO[[#This Row],[30]]</f>
        <v>3.0079390187700002E-5</v>
      </c>
      <c r="AG160" s="10">
        <f>3/24000000*OO[[#This Row],[89 (30JUN1985 00:00:00)-Water Temperature (C)]]*OO[[#This Row],[31]]</f>
        <v>2.6427025622024995E-5</v>
      </c>
      <c r="AH160" s="10">
        <f>3/24000000*OO[[#This Row],[90 (30JUN1985 03:00:00)-Water Temperature (C)]]*OO[[#This Row],[32]]</f>
        <v>2.2731328392575001E-5</v>
      </c>
      <c r="AI160" s="10">
        <f>3/24000000*OO[[#This Row],[91 (30JUN1985 06:00:00)-Water Temperature (C)]]*OO[[#This Row],[33]]</f>
        <v>1.9162926020389998E-5</v>
      </c>
      <c r="AJ160" s="10">
        <f>3/24000000*OO[[#This Row],[92 (30JUN1985 09:00:00)-Water Temperature (C)]]*OO[[#This Row],[34]]</f>
        <v>1.63080658702875E-5</v>
      </c>
      <c r="AK160" s="10">
        <f>3/24000000*OO[[#This Row],[93 (30JUN1985 12:00:00)-Water Temperature (C)]]*OO[[#This Row],[35]]</f>
        <v>1.4079802693968751E-5</v>
      </c>
      <c r="AL160" s="10">
        <f>3/24000000*OO[[#This Row],[94 (30JUN1985 15:00:00)-Water Temperature (C)]]*OO[[#This Row],[36]]</f>
        <v>1.2293547041928748E-5</v>
      </c>
      <c r="AM160" s="10">
        <f>3/24000000*OO[[#This Row],[95 (30JUN1985 18:00:00)-Water Temperature (C)]]*OO[[#This Row],[37]]</f>
        <v>1.0788658478849999E-5</v>
      </c>
      <c r="AN160" s="10">
        <f>3/24000000*OO[[#This Row],[96 (30JUN1985 21:00:00)-Water Temperature (C)]]*OO[[#This Row],[38]]</f>
        <v>9.3415684362000005E-6</v>
      </c>
      <c r="AO160" s="10">
        <f>3/24000000*OO[[#This Row],[97 (01JUL1985 00:00:00)-Water Temperature (C)]]*OO[[#This Row],[39]]</f>
        <v>8.0010329044749992E-6</v>
      </c>
      <c r="AP160" s="10">
        <f>3/24000000*OO[[#This Row],[98 (01JUL1985 03:00:00)-Water Temperature (C)]]*OO[[#This Row],[40]]</f>
        <v>6.6995875932649997E-6</v>
      </c>
      <c r="AQ160" s="10">
        <f>3/24000000*OO[[#This Row],[99 (01JUL1985 06:00:00)-Water Temperature (C)]]*OO[[#This Row],[41]]</f>
        <v>5.3857059369187498E-6</v>
      </c>
      <c r="AR160" s="10">
        <f>3/24000000*OO[[#This Row],[100 (01JUL1985 09:00:00)-Water Temperature (C)]]*OO[[#This Row],[42]]</f>
        <v>4.2918408569437498E-6</v>
      </c>
      <c r="AS160" s="10">
        <f>3/24000000*OO[[#This Row],[101 (01JUL1985 12:00:00)-Water Temperature (C)]]*OO[[#This Row],[43]]</f>
        <v>3.2712756067799998E-6</v>
      </c>
      <c r="AT160" s="10">
        <f>3/24000000*OO[[#This Row],[102 (01JUL1985 15:00:00)-Water Temperature (C)]]*OO[[#This Row],[44]]</f>
        <v>2.47922495230125E-6</v>
      </c>
      <c r="AU160" s="10">
        <f>3/24000000*OO[[#This Row],[103 (01JUL1985 18:00:00)-Water Temperature (C)]]*OO[[#This Row],[45]]</f>
        <v>1.9434632815949998E-6</v>
      </c>
      <c r="AV160" s="10">
        <f>3/24000000*OO[[#This Row],[104 (01JUL1985 21:00:00)-Water Temperature (C)]]*OO[[#This Row],[46]]</f>
        <v>1.5991849155749995E-6</v>
      </c>
      <c r="AW160" s="10">
        <f>3/24000000*OO[[#This Row],[105 (02JUL1985 00:00:00)-Water Temperature (C)]]*OO[[#This Row],[47]]</f>
        <v>1.37392867207125E-6</v>
      </c>
      <c r="AX160" s="10">
        <f>3/24000000*OO[[#This Row],[106 (02JUL1985 03:00:00)-Water Temperature (C)]]*OO[[#This Row],[48]]</f>
        <v>1.21653285488625E-6</v>
      </c>
      <c r="AY160" s="10">
        <f>3/24000000*OO[[#This Row],[107 (02JUL1985 06:00:00)-Water Temperature (C)]]*OO[[#This Row],[49]]</f>
        <v>1.0981172854381249E-6</v>
      </c>
      <c r="AZ160" s="10">
        <f>3/24000000*OO[[#This Row],[108 (02JUL1985 09:00:00)-Water Temperature (C)]]*OO[[#This Row],[50]]</f>
        <v>1.04002823818575E-6</v>
      </c>
      <c r="BA160" s="10">
        <f>3/24000000*OO[[#This Row],[109 (02JUL1985 12:00:00)-Water Temperature (C)]]*OO[[#This Row],[51]]</f>
        <v>9.835119326024999E-7</v>
      </c>
      <c r="BB160" s="10">
        <f>3/24000000*OO[[#This Row],[110 (02JUL1985 15:00:00)-Water Temperature (C)]]*OO[[#This Row],[52]]</f>
        <v>9.332263374093751E-7</v>
      </c>
      <c r="BC160" s="10">
        <f>3/24000000*OO[[#This Row],[111 (02JUL1985 18:00:00)-Water Temperature (C)]]*OO[[#This Row],[53]]</f>
        <v>8.9874010890499984E-7</v>
      </c>
      <c r="BD160" s="10">
        <f>3/24000000*OO[[#This Row],[112 (02JUL1985 21:00:00)-Water Temperature (C)]]*OO[[#This Row],[54]]</f>
        <v>8.5389994455937484E-7</v>
      </c>
      <c r="BE160" s="10">
        <f>3/24000000*OO[[#This Row],[113 (03JUL1985 00:00:00)-Water Temperature (C)]]*OO[[#This Row],[55]]</f>
        <v>7.9932845565649988E-7</v>
      </c>
      <c r="BF160" s="10">
        <f>3/24000000*OO[[#This Row],[114 (03JUL1985 03:00:00)-Water Temperature (C)]]*OO[[#This Row],[56]]</f>
        <v>7.6112334341200009E-7</v>
      </c>
      <c r="BG160" s="10">
        <f>3/24000000*OO[[#This Row],[115 (03JUL1985 06:00:00)-Water Temperature (C)]]*OO[[#This Row],[57]]</f>
        <v>7.3579003102349982E-7</v>
      </c>
      <c r="BH160" s="10">
        <f>3/24000000*OO[[#This Row],[116 (03JUL1985 09:00:00)-Water Temperature (C)]]*OO[[#This Row],[58]]</f>
        <v>7.3846331800499985E-7</v>
      </c>
      <c r="BI160" s="10">
        <f>3/24000000*OO[[#This Row],[117 (03JUL1985 12:00:00)-Water Temperature (C)]]*OO[[#This Row],[59]]</f>
        <v>7.4444862326400006E-7</v>
      </c>
      <c r="BJ160" s="10">
        <f>3/24000000*OO[[#This Row],[118 (03JUL1985 15:00:00)-Water Temperature (C)]]*OO[[#This Row],[60]]</f>
        <v>7.3681448587599989E-7</v>
      </c>
      <c r="BK160" s="10">
        <f>3/24000000*OO[[#This Row],[119 (03JUL1985 18:00:00)-Water Temperature (C)]]*OO[[#This Row],[61]]</f>
        <v>7.2430145660649992E-7</v>
      </c>
      <c r="BL160" s="10">
        <f>3/24000000*OO[[#This Row],[120 (03JUL1985 21:00:00)-Water Temperature (C)]]*OO[[#This Row],[62]]</f>
        <v>6.9410904769124987E-7</v>
      </c>
      <c r="BM160" s="10">
        <f>3/24000000*OO[[#This Row],[121 (04JUL1985 00:00:00)-Water Temperature (C)]]*OO[[#This Row],[63]]</f>
        <v>6.5938082621924992E-7</v>
      </c>
      <c r="BN160" s="10">
        <f>3/24000000*OO[[#This Row],[122 (04JUL1985 03:00:00)-Water Temperature (C)]]*OO[[#This Row],[64]]</f>
        <v>6.3195211784999989E-7</v>
      </c>
      <c r="BO160" s="10">
        <f>3/24000000*OO[[#This Row],[123 (04JUL1985 06:00:00)-Water Temperature (C)]]*OO[[#This Row],[65]]</f>
        <v>6.0710347167499989E-7</v>
      </c>
      <c r="BP160" s="10">
        <f>3/24000000*OO[[#This Row],[124 (04JUL1985 09:00:00)-Water Temperature (C)]]*OO[[#This Row],[66]]</f>
        <v>5.890685218109999E-7</v>
      </c>
      <c r="BQ160" s="10">
        <f>3/24000000*OO[[#This Row],[125 (04JUL1985 12:00:00)-Water Temperature (C)]]*OO[[#This Row],[67]]</f>
        <v>5.5785538130087502E-7</v>
      </c>
      <c r="BR160" s="10">
        <f>3/24000000*OO[[#This Row],[126 (04JUL1985 15:00:00)-Water Temperature (C)]]*OO[[#This Row],[68]]</f>
        <v>5.2849828489749993E-7</v>
      </c>
      <c r="BS160" s="10">
        <f>3/24000000*OO[[#This Row],[127 (04JUL1985 18:00:00)-Water Temperature (C)]]*OO[[#This Row],[69]]</f>
        <v>4.9372933411775E-7</v>
      </c>
      <c r="BT160" s="10">
        <f>3/24000000*OO[[#This Row],[128 (04JUL1985 21:00:00)-Water Temperature (C)]]*OO[[#This Row],[70]]</f>
        <v>4.6069283351875001E-7</v>
      </c>
      <c r="BU160" s="10">
        <f>3/24000000*OO[[#This Row],[129 (05JUL1985 00:00:00)-Water Temperature (C)]]*OO[[#This Row],[71]]</f>
        <v>4.3487894719175003E-7</v>
      </c>
      <c r="BV160" s="10">
        <f>3/24000000*OO[[#This Row],[130 (05JUL1985 03:00:00)-Water Temperature (C)]]*OO[[#This Row],[72]]</f>
        <v>4.1404945022050004E-7</v>
      </c>
      <c r="BW160" s="10">
        <f>3/24000000*OO[[#This Row],[131 (05JUL1985 06:00:00)-Water Temperature (C)]]*OO[[#This Row],[73]]</f>
        <v>3.9450830513825001E-7</v>
      </c>
      <c r="BX160" s="10">
        <f>3/24000000*OO[[#This Row],[132 (05JUL1985 09:00:00)-Water Temperature (C)]]*OO[[#This Row],[74]]</f>
        <v>3.8823630346875002E-7</v>
      </c>
      <c r="BY160" s="10">
        <f>3/24000000*OO[[#This Row],[133 (05JUL1985 12:00:00)-Water Temperature (C)]]*OO[[#This Row],[75]]</f>
        <v>3.7226370891674998E-7</v>
      </c>
      <c r="BZ160" s="10">
        <f>3/24000000*OO[[#This Row],[134 (05JUL1985 15:00:00)-Water Temperature (C)]]*OO[[#This Row],[76]]</f>
        <v>3.5659766690650001E-7</v>
      </c>
      <c r="CA160" s="10">
        <f>3/24000000*OO[[#This Row],[135 (05JUL1985 18:00:00)-Water Temperature (C)]]*OO[[#This Row],[77]]</f>
        <v>3.4171803882499997E-7</v>
      </c>
      <c r="CB160" s="10">
        <f>3/24000000*OO[[#This Row],[136 (05JUL1985 21:00:00)-Water Temperature (C)]]*OO[[#This Row],[78]]</f>
        <v>3.2220603487799998E-7</v>
      </c>
      <c r="CC160" s="10">
        <f>3/24000000*OO[[#This Row],[137 (06JUL1985 00:00:00)-Water Temperature (C)]]*OO[[#This Row],[79]]</f>
        <v>2.994712977335E-7</v>
      </c>
      <c r="CD160" s="10">
        <f>3/24000000*OO[[#This Row],[138 (06JUL1985 03:00:00)-Water Temperature (C)]]*OO[[#This Row],[80]]</f>
        <v>2.8105977720562497E-7</v>
      </c>
      <c r="CE160" s="10">
        <f>3/24000000*OO[[#This Row],[139 (06JUL1985 06:00:00)-Water Temperature (C)]]*OO[[#This Row],[81]]</f>
        <v>2.6955562375799998E-7</v>
      </c>
      <c r="CF160" s="10">
        <f>3/24000000*OO[[#This Row],[140 (06JUL1985 09:00:00)-Water Temperature (C)]]*OO[[#This Row],[82]]</f>
        <v>2.7238979636925E-7</v>
      </c>
      <c r="CG160" s="10">
        <f>3/24000000*OO[[#This Row],[141 (06JUL1985 12:00:00)-Water Temperature (C)]]*OO[[#This Row],[83]]</f>
        <v>2.721020956595E-7</v>
      </c>
      <c r="CH160" s="10">
        <f>3/24000000*OO[[#This Row],[142 (06JUL1985 15:00:00)-Water Temperature (C)]]*OO[[#This Row],[84]]</f>
        <v>2.7096819262987498E-7</v>
      </c>
      <c r="CI160" s="10">
        <f>3/24000000*OO[[#This Row],[143 (06JUL1985 18:00:00)-Water Temperature (C)]]*OO[[#This Row],[85]]</f>
        <v>2.7236574880199999E-7</v>
      </c>
      <c r="CJ160" s="10">
        <f>3/24000000*OO[[#This Row],[144 (06JUL1985 21:00:00)-Water Temperature (C)]]*OO[[#This Row],[86]]</f>
        <v>2.6585407988299997E-7</v>
      </c>
      <c r="CK160" s="10">
        <f>3/24000000*OO[[#This Row],[145 (07JUL1985 00:00:00)-Water Temperature (C)]]*OO[[#This Row],[87]]</f>
        <v>2.5360232177700005E-7</v>
      </c>
      <c r="CL160" s="10">
        <f>3/24000000*OO[[#This Row],[146 (07JUL1985 03:00:00)-Water Temperature (C)]]*OO[[#This Row],[88]]</f>
        <v>2.4663242052549995E-7</v>
      </c>
      <c r="CM160" s="10">
        <f>3/24000000*OO[[#This Row],[147 (07JUL1985 06:00:00)-Water Temperature (C)]]*OO[[#This Row],[89]]</f>
        <v>2.4322910384499998E-7</v>
      </c>
      <c r="CN160" s="10">
        <f>3/24000000*OO[[#This Row],[148 (07JUL1985 09:00:00)-Water Temperature (C)]]*OO[[#This Row],[90]]</f>
        <v>2.4766128247524994E-7</v>
      </c>
      <c r="CO160" s="10">
        <f>3/24000000*OO[[#This Row],[149 (07JUL1985 12:00:00)-Water Temperature (C)]]*OO[[#This Row],[91]]</f>
        <v>2.51238563446E-7</v>
      </c>
      <c r="CP160" s="10">
        <f>3/24000000*OO[[#This Row],[150 (07JUL1985 15:00:00)-Water Temperature (C)]]*OO[[#This Row],[92]]</f>
        <v>2.5073108516999998E-7</v>
      </c>
      <c r="CQ160" s="10">
        <f>3/24000000*OO[[#This Row],[151 (07JUL1985 18:00:00)-Water Temperature (C)]]*OO[[#This Row],[93]]</f>
        <v>2.4977698192874999E-7</v>
      </c>
      <c r="CR160" s="10">
        <f>3/24000000*OO[[#This Row],[152 (07JUL1985 21:00:00)-Water Temperature (C)]]*OO[[#This Row],[94]]</f>
        <v>2.4225373722312504E-7</v>
      </c>
      <c r="CS160" s="10">
        <f>3/24000000*OO[[#This Row],[153 (08JUL1985 00:00:00)-Water Temperature (C)]]*OO[[#This Row],[95]]</f>
        <v>2.3238660535317499E-7</v>
      </c>
      <c r="CT160" s="10">
        <f>3/24000000*OO[[#This Row],[154 (08JUL1985 03:00:00)-Water Temperature (C)]]*OO[[#This Row],[96]]</f>
        <v>2.2293846730946246E-7</v>
      </c>
      <c r="CU160" s="10">
        <f>3/24000000*OO[[#This Row],[155 (08JUL1985 06:00:00)-Water Temperature (C)]]*OO[[#This Row],[97]]</f>
        <v>2.1162308925359999E-7</v>
      </c>
      <c r="CV160" s="10">
        <f>3/24000000*OO[[#This Row],[156 (08JUL1985 09:00:00)-Water Temperature (C)]]*OO[[#This Row],[98]]</f>
        <v>1.9804467014229999E-7</v>
      </c>
      <c r="CW160" s="10">
        <f>3/24000000*OO[[#This Row],[157 (08JUL1985 12:00:00)-Water Temperature (C)]]*OO[[#This Row],[99]]</f>
        <v>1.8855375435181248E-7</v>
      </c>
    </row>
    <row r="161" spans="1:101" x14ac:dyDescent="0.35">
      <c r="A161" t="s">
        <v>166</v>
      </c>
      <c r="B161">
        <v>839.02909999999997</v>
      </c>
      <c r="C161" s="10">
        <f>3/24*OO[[#This Row],[59 (26JUN1985 06:00:00)-Water Temperature (C)]]*OO[[#This Row],[1]]/SUM(OO[1])</f>
        <v>0</v>
      </c>
      <c r="D161" s="10">
        <f>3/24*OO[[#This Row],[60 (26JUN1985 09:00:00)-Water Temperature (C)]]*OO[[#This Row],[2]]/SUM(OO[2])</f>
        <v>0</v>
      </c>
      <c r="E161" s="10">
        <f>3/24*OO[[#This Row],[61 (26JUN1985 12:00:00)-Water Temperature (C)]]*OO[[#This Row],[3]]/SUM(OO[3])</f>
        <v>0</v>
      </c>
      <c r="F161" s="10">
        <f>3/24*OO[[#This Row],[62 (26JUN1985 15:00:00)-Water Temperature (C)]]*OO[[#This Row],[4]]/SUM(OO[4])</f>
        <v>0</v>
      </c>
      <c r="G161" s="10">
        <f>3/24*OO[[#This Row],[63 (26JUN1985 18:00:00)-Water Temperature (C)]]*OO[[#This Row],[5]]/SUM(OO[5])</f>
        <v>6.3078351223831394E-43</v>
      </c>
      <c r="H161" s="10">
        <f>3/24*OO[[#This Row],[64 (26JUN1985 21:00:00)-Water Temperature (C)]]*OO[[#This Row],[6]]/SUM(OO[6])</f>
        <v>8.8255242262334667E-32</v>
      </c>
      <c r="I161" s="10">
        <f>3/24*OO[[#This Row],[65 (27JUN1985 00:00:00)-Water Temperature (C)]]*OO[[#This Row],[7]]/SUM(OO[7])</f>
        <v>4.9965612797037387E-21</v>
      </c>
      <c r="J161" s="10">
        <f>3/24*OO[[#This Row],[66 (27JUN1985 03:00:00)-Water Temperature (C)]]*OO[[#This Row],[8]]/SUM(OO[8])</f>
        <v>4.8734275084234537E-11</v>
      </c>
      <c r="K161" s="10">
        <f>3/24*OO[[#This Row],[67 (27JUN1985 06:00:00)-Water Temperature (C)]]*OO[[#This Row],[9]]/SUM(OO[9])</f>
        <v>5.3653662755538717E-7</v>
      </c>
      <c r="L161" s="10">
        <f>3/24*OO[[#This Row],[68 (27JUN1985 09:00:00)-Water Temperature (C)]]*OO[[#This Row],[10]]/SUM(OO[10])</f>
        <v>1.0951844026021989E-4</v>
      </c>
      <c r="M161" s="10">
        <f>3/24*OO[[#This Row],[69 (27JUN1985 12:00:00)-Water Temperature (C)]]*OO[[#This Row],[11]]/SUM(OO[11])</f>
        <v>3.0166902479352568E-3</v>
      </c>
      <c r="N161" s="10">
        <f>3/24*OO[[#This Row],[70 (27JUN1985 15:00:00)-Water Temperature (C)]]*OO[[#This Row],[12]]/SUM(OO[12])</f>
        <v>2.0376506822041597E-2</v>
      </c>
      <c r="O161" s="10">
        <f>3/24*OO[[#This Row],[71 (27JUN1985 18:00:00)-Water Temperature (C)]]*OO[[#This Row],[13]]/SUM(OO[13])</f>
        <v>5.0172448566384885E-2</v>
      </c>
      <c r="P161" s="10">
        <f>3/24*OO[[#This Row],[72 (27JUN1985 21:00:00)-Water Temperature (C)]]*OO[[#This Row],[14]]/SUM(OO[14])</f>
        <v>5.7676687297024513E-2</v>
      </c>
      <c r="Q161" s="10">
        <f>3/24*OO[[#This Row],[73 (28JUN1985 00:00:00)-Water Temperature (C)]]*OO[[#This Row],[15]]/SUM(OO[15])</f>
        <v>3.5723937248655843E-2</v>
      </c>
      <c r="R161" s="10">
        <f>3/24*OO[[#This Row],[74 (28JUN1985 03:00:00)-Water Temperature (C)]]*OO[[#This Row],[16]]/SUM(OO[16])</f>
        <v>1.3878914743018127E-2</v>
      </c>
      <c r="S161" s="10">
        <f>3/24*OO[[#This Row],[75 (28JUN1985 06:00:00)-Water Temperature (C)]]*OO[[#This Row],[17]]/SUM(OO[17])</f>
        <v>3.8210341898461393E-3</v>
      </c>
      <c r="T161" s="10">
        <f>3/24*OO[[#This Row],[76 (28JUN1985 09:00:00)-Water Temperature (C)]]*OO[[#This Row],[18]]/SUM(OO[18])</f>
        <v>8.5991197897816621E-4</v>
      </c>
      <c r="U161" s="10">
        <f>3/24*OO[[#This Row],[77 (28JUN1985 12:00:00)-Water Temperature (C)]]*OO[[#This Row],[19]]/SUM(OO[19])</f>
        <v>1.9559014776402336E-4</v>
      </c>
      <c r="V161" s="10">
        <f>3/24000000*OO[[#This Row],[78 (28JUN1985 15:00:00)-Water Temperature (C)]]*OO[[#This Row],[20]]</f>
        <v>6.6958777547100007E-5</v>
      </c>
      <c r="W161" s="10">
        <f>3/24000000*OO[[#This Row],[79 (28JUN1985 18:00:00)-Water Temperature (C)]]*OO[[#This Row],[21]]</f>
        <v>4.2850632945374997E-5</v>
      </c>
      <c r="X161" s="10">
        <f>3/24000000*OO[[#This Row],[80 (28JUN1985 21:00:00)-Water Temperature (C)]]*OO[[#This Row],[22]]</f>
        <v>3.7914747141937501E-5</v>
      </c>
      <c r="Y161" s="10">
        <f>3/24000000*OO[[#This Row],[81 (29JUN1985 00:00:00)-Water Temperature (C)]]*OO[[#This Row],[23]]</f>
        <v>3.7899531442500003E-5</v>
      </c>
      <c r="Z161" s="10">
        <f>3/24000000*OO[[#This Row],[82 (29JUN1985 03:00:00)-Water Temperature (C)]]*OO[[#This Row],[24]]</f>
        <v>3.9128419450200005E-5</v>
      </c>
      <c r="AA161" s="10">
        <f>3/24000000*OO[[#This Row],[83 (29JUN1985 06:00:00)-Water Temperature (C)]]*OO[[#This Row],[25]]</f>
        <v>3.9295065693525004E-5</v>
      </c>
      <c r="AB161" s="10">
        <f>3/24000000*OO[[#This Row],[84 (29JUN1985 09:00:00)-Water Temperature (C)]]*OO[[#This Row],[26]]</f>
        <v>3.8864546725312496E-5</v>
      </c>
      <c r="AC161" s="10">
        <f>3/24000000*OO[[#This Row],[85 (29JUN1985 12:00:00)-Water Temperature (C)]]*OO[[#This Row],[27]]</f>
        <v>3.7526620652575001E-5</v>
      </c>
      <c r="AD161" s="10">
        <f>3/24000000*OO[[#This Row],[86 (29JUN1985 15:00:00)-Water Temperature (C)]]*OO[[#This Row],[28]]</f>
        <v>3.4833724425224997E-5</v>
      </c>
      <c r="AE161" s="10">
        <f>3/24000000*OO[[#This Row],[88 (29JUN1985 21:00:00)-Water Temperature (C)]]*OO[[#This Row],[30]]</f>
        <v>2.8747806849374999E-5</v>
      </c>
      <c r="AF161" s="10">
        <f>3/24000000*OO[[#This Row],[88 (29JUN1985 21:00:00)-Water Temperature (C)]]*OO[[#This Row],[30]]</f>
        <v>2.8747806849374999E-5</v>
      </c>
      <c r="AG161" s="10">
        <f>3/24000000*OO[[#This Row],[89 (30JUN1985 00:00:00)-Water Temperature (C)]]*OO[[#This Row],[31]]</f>
        <v>2.5265779123949998E-5</v>
      </c>
      <c r="AH161" s="10">
        <f>3/24000000*OO[[#This Row],[90 (30JUN1985 03:00:00)-Water Temperature (C)]]*OO[[#This Row],[32]]</f>
        <v>2.1760251921374998E-5</v>
      </c>
      <c r="AI161" s="10">
        <f>3/24000000*OO[[#This Row],[91 (30JUN1985 06:00:00)-Water Temperature (C)]]*OO[[#This Row],[33]]</f>
        <v>1.8379419371054998E-5</v>
      </c>
      <c r="AJ161" s="10">
        <f>3/24000000*OO[[#This Row],[92 (30JUN1985 09:00:00)-Water Temperature (C)]]*OO[[#This Row],[34]]</f>
        <v>1.5675783956299998E-5</v>
      </c>
      <c r="AK161" s="10">
        <f>3/24000000*OO[[#This Row],[93 (30JUN1985 12:00:00)-Water Temperature (C)]]*OO[[#This Row],[35]]</f>
        <v>1.3538255244994999E-5</v>
      </c>
      <c r="AL161" s="10">
        <f>3/24000000*OO[[#This Row],[94 (30JUN1985 15:00:00)-Water Temperature (C)]]*OO[[#This Row],[36]]</f>
        <v>1.1806027297875E-5</v>
      </c>
      <c r="AM161" s="10">
        <f>3/24000000*OO[[#This Row],[95 (30JUN1985 18:00:00)-Water Temperature (C)]]*OO[[#This Row],[37]]</f>
        <v>1.033374348412875E-5</v>
      </c>
      <c r="AN161" s="10">
        <f>3/24000000*OO[[#This Row],[96 (30JUN1985 21:00:00)-Water Temperature (C)]]*OO[[#This Row],[38]]</f>
        <v>8.9227751496975002E-6</v>
      </c>
      <c r="AO161" s="10">
        <f>3/24000000*OO[[#This Row],[97 (01JUL1985 00:00:00)-Water Temperature (C)]]*OO[[#This Row],[39]]</f>
        <v>7.6386317919374993E-6</v>
      </c>
      <c r="AP161" s="10">
        <f>3/24000000*OO[[#This Row],[98 (01JUL1985 03:00:00)-Water Temperature (C)]]*OO[[#This Row],[40]]</f>
        <v>6.4190316341250009E-6</v>
      </c>
      <c r="AQ161" s="10">
        <f>3/24000000*OO[[#This Row],[99 (01JUL1985 06:00:00)-Water Temperature (C)]]*OO[[#This Row],[41]]</f>
        <v>5.1979255057312506E-6</v>
      </c>
      <c r="AR161" s="10">
        <f>3/24000000*OO[[#This Row],[100 (01JUL1985 09:00:00)-Water Temperature (C)]]*OO[[#This Row],[42]]</f>
        <v>4.1742063100499995E-6</v>
      </c>
      <c r="AS161" s="10">
        <f>3/24000000*OO[[#This Row],[101 (01JUL1985 12:00:00)-Water Temperature (C)]]*OO[[#This Row],[43]]</f>
        <v>3.1905635334149993E-6</v>
      </c>
      <c r="AT161" s="10">
        <f>3/24000000*OO[[#This Row],[102 (01JUL1985 15:00:00)-Water Temperature (C)]]*OO[[#This Row],[44]]</f>
        <v>2.4120029194125E-6</v>
      </c>
      <c r="AU161" s="10">
        <f>3/24000000*OO[[#This Row],[103 (01JUL1985 18:00:00)-Water Temperature (C)]]*OO[[#This Row],[45]]</f>
        <v>1.8762796386686247E-6</v>
      </c>
      <c r="AV161" s="10">
        <f>3/24000000*OO[[#This Row],[104 (01JUL1985 21:00:00)-Water Temperature (C)]]*OO[[#This Row],[46]]</f>
        <v>1.5317013673199998E-6</v>
      </c>
      <c r="AW161" s="10">
        <f>3/24000000*OO[[#This Row],[105 (02JUL1985 00:00:00)-Water Temperature (C)]]*OO[[#This Row],[47]]</f>
        <v>1.308577251515625E-6</v>
      </c>
      <c r="AX161" s="10">
        <f>3/24000000*OO[[#This Row],[106 (02JUL1985 03:00:00)-Water Temperature (C)]]*OO[[#This Row],[48]]</f>
        <v>1.1560096966749998E-6</v>
      </c>
      <c r="AY161" s="10">
        <f>3/24000000*OO[[#This Row],[107 (02JUL1985 06:00:00)-Water Temperature (C)]]*OO[[#This Row],[49]]</f>
        <v>1.0444815500093751E-6</v>
      </c>
      <c r="AZ161" s="10">
        <f>3/24000000*OO[[#This Row],[108 (02JUL1985 09:00:00)-Water Temperature (C)]]*OO[[#This Row],[50]]</f>
        <v>9.9135631697899992E-7</v>
      </c>
      <c r="BA161" s="10">
        <f>3/24000000*OO[[#This Row],[109 (02JUL1985 12:00:00)-Water Temperature (C)]]*OO[[#This Row],[51]]</f>
        <v>9.3705432975562499E-7</v>
      </c>
      <c r="BB161" s="10">
        <f>3/24000000*OO[[#This Row],[110 (02JUL1985 15:00:00)-Water Temperature (C)]]*OO[[#This Row],[52]]</f>
        <v>8.8793476066150001E-7</v>
      </c>
      <c r="BC161" s="10">
        <f>3/24000000*OO[[#This Row],[111 (02JUL1985 18:00:00)-Water Temperature (C)]]*OO[[#This Row],[53]]</f>
        <v>8.5318169404500003E-7</v>
      </c>
      <c r="BD161" s="10">
        <f>3/24000000*OO[[#This Row],[112 (02JUL1985 21:00:00)-Water Temperature (C)]]*OO[[#This Row],[54]]</f>
        <v>8.0876645143499986E-7</v>
      </c>
      <c r="BE161" s="10">
        <f>3/24000000*OO[[#This Row],[113 (03JUL1985 00:00:00)-Water Temperature (C)]]*OO[[#This Row],[55]]</f>
        <v>7.5518056369874998E-7</v>
      </c>
      <c r="BF161" s="10">
        <f>3/24000000*OO[[#This Row],[114 (03JUL1985 03:00:00)-Water Temperature (C)]]*OO[[#This Row],[56]]</f>
        <v>7.1748491076624995E-7</v>
      </c>
      <c r="BG161" s="10">
        <f>3/24000000*OO[[#This Row],[115 (03JUL1985 06:00:00)-Water Temperature (C)]]*OO[[#This Row],[57]]</f>
        <v>6.9390816403099983E-7</v>
      </c>
      <c r="BH161" s="10">
        <f>3/24000000*OO[[#This Row],[116 (03JUL1985 09:00:00)-Water Temperature (C)]]*OO[[#This Row],[58]]</f>
        <v>6.9854494586724998E-7</v>
      </c>
      <c r="BI161" s="10">
        <f>3/24000000*OO[[#This Row],[117 (03JUL1985 12:00:00)-Water Temperature (C)]]*OO[[#This Row],[59]]</f>
        <v>7.055362977232499E-7</v>
      </c>
      <c r="BJ161" s="10">
        <f>3/24000000*OO[[#This Row],[118 (03JUL1985 15:00:00)-Water Temperature (C)]]*OO[[#This Row],[60]]</f>
        <v>6.9892007547599987E-7</v>
      </c>
      <c r="BK161" s="10">
        <f>3/24000000*OO[[#This Row],[119 (03JUL1985 18:00:00)-Water Temperature (C)]]*OO[[#This Row],[61]]</f>
        <v>6.8650589514325001E-7</v>
      </c>
      <c r="BL161" s="10">
        <f>3/24000000*OO[[#This Row],[120 (03JUL1985 21:00:00)-Water Temperature (C)]]*OO[[#This Row],[62]]</f>
        <v>6.5629561685849992E-7</v>
      </c>
      <c r="BM161" s="10">
        <f>3/24000000*OO[[#This Row],[121 (04JUL1985 00:00:00)-Water Temperature (C)]]*OO[[#This Row],[63]]</f>
        <v>6.2242397856374999E-7</v>
      </c>
      <c r="BN161" s="10">
        <f>3/24000000*OO[[#This Row],[122 (04JUL1985 03:00:00)-Water Temperature (C)]]*OO[[#This Row],[64]]</f>
        <v>5.9604576571199989E-7</v>
      </c>
      <c r="BO161" s="10">
        <f>3/24000000*OO[[#This Row],[123 (04JUL1985 06:00:00)-Water Temperature (C)]]*OO[[#This Row],[65]]</f>
        <v>5.7358507381162502E-7</v>
      </c>
      <c r="BP161" s="10">
        <f>3/24000000*OO[[#This Row],[124 (04JUL1985 09:00:00)-Water Temperature (C)]]*OO[[#This Row],[66]]</f>
        <v>5.5824803072599995E-7</v>
      </c>
      <c r="BQ161" s="10">
        <f>3/24000000*OO[[#This Row],[125 (04JUL1985 12:00:00)-Water Temperature (C)]]*OO[[#This Row],[67]]</f>
        <v>5.2937410888049991E-7</v>
      </c>
      <c r="BR161" s="10">
        <f>3/24000000*OO[[#This Row],[126 (04JUL1985 15:00:00)-Water Temperature (C)]]*OO[[#This Row],[68]]</f>
        <v>5.0190380973849993E-7</v>
      </c>
      <c r="BS161" s="10">
        <f>3/24000000*OO[[#This Row],[127 (04JUL1985 18:00:00)-Water Temperature (C)]]*OO[[#This Row],[69]]</f>
        <v>4.6800365994374992E-7</v>
      </c>
      <c r="BT161" s="10">
        <f>3/24000000*OO[[#This Row],[128 (04JUL1985 21:00:00)-Water Temperature (C)]]*OO[[#This Row],[70]]</f>
        <v>4.3597921448437497E-7</v>
      </c>
      <c r="BU161" s="10">
        <f>3/24000000*OO[[#This Row],[129 (05JUL1985 00:00:00)-Water Temperature (C)]]*OO[[#This Row],[71]]</f>
        <v>4.1086527629000004E-7</v>
      </c>
      <c r="BV161" s="10">
        <f>3/24000000*OO[[#This Row],[130 (05JUL1985 03:00:00)-Water Temperature (C)]]*OO[[#This Row],[72]]</f>
        <v>3.9103734845599998E-7</v>
      </c>
      <c r="BW161" s="10">
        <f>3/24000000*OO[[#This Row],[131 (05JUL1985 06:00:00)-Water Temperature (C)]]*OO[[#This Row],[73]]</f>
        <v>3.7282823145749994E-7</v>
      </c>
      <c r="BX161" s="10">
        <f>3/24000000*OO[[#This Row],[132 (05JUL1985 09:00:00)-Water Temperature (C)]]*OO[[#This Row],[74]]</f>
        <v>3.6767364629999996E-7</v>
      </c>
      <c r="BY161" s="10">
        <f>3/24000000*OO[[#This Row],[133 (05JUL1985 12:00:00)-Water Temperature (C)]]*OO[[#This Row],[75]]</f>
        <v>3.5274915449625001E-7</v>
      </c>
      <c r="BZ161" s="10">
        <f>3/24000000*OO[[#This Row],[134 (05JUL1985 15:00:00)-Water Temperature (C)]]*OO[[#This Row],[76]]</f>
        <v>3.3831318598024998E-7</v>
      </c>
      <c r="CA161" s="10">
        <f>3/24000000*OO[[#This Row],[135 (05JUL1985 18:00:00)-Water Temperature (C)]]*OO[[#This Row],[77]]</f>
        <v>3.2392365592149993E-7</v>
      </c>
      <c r="CB161" s="10">
        <f>3/24000000*OO[[#This Row],[136 (05JUL1985 21:00:00)-Water Temperature (C)]]*OO[[#This Row],[78]]</f>
        <v>3.0518516554312502E-7</v>
      </c>
      <c r="CC161" s="10">
        <f>3/24000000*OO[[#This Row],[137 (06JUL1985 00:00:00)-Water Temperature (C)]]*OO[[#This Row],[79]]</f>
        <v>2.8325599403749999E-7</v>
      </c>
      <c r="CD161" s="10">
        <f>3/24000000*OO[[#This Row],[138 (06JUL1985 03:00:00)-Water Temperature (C)]]*OO[[#This Row],[80]]</f>
        <v>2.6550248744950001E-7</v>
      </c>
      <c r="CE161" s="10">
        <f>3/24000000*OO[[#This Row],[139 (06JUL1985 06:00:00)-Water Temperature (C)]]*OO[[#This Row],[81]]</f>
        <v>2.5486382350912497E-7</v>
      </c>
      <c r="CF161" s="10">
        <f>3/24000000*OO[[#This Row],[140 (06JUL1985 09:00:00)-Water Temperature (C)]]*OO[[#This Row],[82]]</f>
        <v>2.5811192727450001E-7</v>
      </c>
      <c r="CG161" s="10">
        <f>3/24000000*OO[[#This Row],[141 (06JUL1985 12:00:00)-Water Temperature (C)]]*OO[[#This Row],[83]]</f>
        <v>2.5792823630437498E-7</v>
      </c>
      <c r="CH161" s="10">
        <f>3/24000000*OO[[#This Row],[142 (06JUL1985 15:00:00)-Water Temperature (C)]]*OO[[#This Row],[84]]</f>
        <v>2.5696013598000003E-7</v>
      </c>
      <c r="CI161" s="10">
        <f>3/24000000*OO[[#This Row],[143 (06JUL1985 18:00:00)-Water Temperature (C)]]*OO[[#This Row],[85]]</f>
        <v>2.5791704549549998E-7</v>
      </c>
      <c r="CJ161" s="10">
        <f>3/24000000*OO[[#This Row],[144 (06JUL1985 21:00:00)-Water Temperature (C)]]*OO[[#This Row],[86]]</f>
        <v>2.5116821296162498E-7</v>
      </c>
      <c r="CK161" s="10">
        <f>3/24000000*OO[[#This Row],[145 (07JUL1985 00:00:00)-Water Temperature (C)]]*OO[[#This Row],[87]]</f>
        <v>2.3899549321799999E-7</v>
      </c>
      <c r="CL161" s="10">
        <f>3/24000000*OO[[#This Row],[146 (07JUL1985 03:00:00)-Water Temperature (C)]]*OO[[#This Row],[88]]</f>
        <v>2.3200911578812497E-7</v>
      </c>
      <c r="CM161" s="10">
        <f>3/24000000*OO[[#This Row],[147 (07JUL1985 06:00:00)-Water Temperature (C)]]*OO[[#This Row],[89]]</f>
        <v>2.2913694837899996E-7</v>
      </c>
      <c r="CN161" s="10">
        <f>3/24000000*OO[[#This Row],[148 (07JUL1985 09:00:00)-Water Temperature (C)]]*OO[[#This Row],[90]]</f>
        <v>2.3399025110562499E-7</v>
      </c>
      <c r="CO161" s="10">
        <f>3/24000000*OO[[#This Row],[149 (07JUL1985 12:00:00)-Water Temperature (C)]]*OO[[#This Row],[91]]</f>
        <v>2.3767206532999997E-7</v>
      </c>
      <c r="CP161" s="10">
        <f>3/24000000*OO[[#This Row],[150 (07JUL1985 15:00:00)-Water Temperature (C)]]*OO[[#This Row],[92]]</f>
        <v>2.3730277086900001E-7</v>
      </c>
      <c r="CQ161" s="10">
        <f>3/24000000*OO[[#This Row],[151 (07JUL1985 18:00:00)-Water Temperature (C)]]*OO[[#This Row],[93]]</f>
        <v>2.3622180980504998E-7</v>
      </c>
      <c r="CR161" s="10">
        <f>3/24000000*OO[[#This Row],[152 (07JUL1985 21:00:00)-Water Temperature (C)]]*OO[[#This Row],[94]]</f>
        <v>2.2865518029376246E-7</v>
      </c>
      <c r="CS161" s="10">
        <f>3/24000000*OO[[#This Row],[153 (08JUL1985 00:00:00)-Water Temperature (C)]]*OO[[#This Row],[95]]</f>
        <v>2.1911507196562498E-7</v>
      </c>
      <c r="CT161" s="10">
        <f>3/24000000*OO[[#This Row],[154 (08JUL1985 03:00:00)-Water Temperature (C)]]*OO[[#This Row],[96]]</f>
        <v>2.10292711448075E-7</v>
      </c>
      <c r="CU161" s="10">
        <f>3/24000000*OO[[#This Row],[155 (08JUL1985 06:00:00)-Water Temperature (C)]]*OO[[#This Row],[97]]</f>
        <v>2.0015694918187503E-7</v>
      </c>
      <c r="CV161" s="10">
        <f>3/24000000*OO[[#This Row],[156 (08JUL1985 09:00:00)-Water Temperature (C)]]*OO[[#This Row],[98]]</f>
        <v>1.8781584822962499E-7</v>
      </c>
      <c r="CW161" s="10">
        <f>3/24000000*OO[[#This Row],[157 (08JUL1985 12:00:00)-Water Temperature (C)]]*OO[[#This Row],[99]]</f>
        <v>1.7902258712403745E-7</v>
      </c>
    </row>
    <row r="162" spans="1:101" x14ac:dyDescent="0.35">
      <c r="A162" t="s">
        <v>167</v>
      </c>
      <c r="B162">
        <v>845.18899999999996</v>
      </c>
      <c r="C162" s="10">
        <f>3/24*OO[[#This Row],[59 (26JUN1985 06:00:00)-Water Temperature (C)]]*OO[[#This Row],[1]]/SUM(OO[1])</f>
        <v>0</v>
      </c>
      <c r="D162" s="10">
        <f>3/24*OO[[#This Row],[60 (26JUN1985 09:00:00)-Water Temperature (C)]]*OO[[#This Row],[2]]/SUM(OO[2])</f>
        <v>0</v>
      </c>
      <c r="E162" s="10">
        <f>3/24*OO[[#This Row],[61 (26JUN1985 12:00:00)-Water Temperature (C)]]*OO[[#This Row],[3]]/SUM(OO[3])</f>
        <v>0</v>
      </c>
      <c r="F162" s="10">
        <f>3/24*OO[[#This Row],[62 (26JUN1985 15:00:00)-Water Temperature (C)]]*OO[[#This Row],[4]]/SUM(OO[4])</f>
        <v>0</v>
      </c>
      <c r="G162" s="10">
        <f>3/24*OO[[#This Row],[63 (26JUN1985 18:00:00)-Water Temperature (C)]]*OO[[#This Row],[5]]/SUM(OO[5])</f>
        <v>8.7319981665013638E-44</v>
      </c>
      <c r="H162" s="10">
        <f>3/24*OO[[#This Row],[64 (26JUN1985 21:00:00)-Water Temperature (C)]]*OO[[#This Row],[6]]/SUM(OO[6])</f>
        <v>1.3030565717328449E-32</v>
      </c>
      <c r="I162" s="10">
        <f>3/24*OO[[#This Row],[65 (27JUN1985 00:00:00)-Water Temperature (C)]]*OO[[#This Row],[7]]/SUM(OO[7])</f>
        <v>7.0276821060035092E-22</v>
      </c>
      <c r="J162" s="10">
        <f>3/24*OO[[#This Row],[66 (27JUN1985 03:00:00)-Water Temperature (C)]]*OO[[#This Row],[8]]/SUM(OO[8])</f>
        <v>1.5082644110768705E-11</v>
      </c>
      <c r="K162" s="10">
        <f>3/24*OO[[#This Row],[67 (27JUN1985 06:00:00)-Water Temperature (C)]]*OO[[#This Row],[9]]/SUM(OO[9])</f>
        <v>2.7507542960885383E-7</v>
      </c>
      <c r="L162" s="10">
        <f>3/24*OO[[#This Row],[68 (27JUN1985 09:00:00)-Water Temperature (C)]]*OO[[#This Row],[10]]/SUM(OO[10])</f>
        <v>6.7383983590323774E-5</v>
      </c>
      <c r="M162" s="10">
        <f>3/24*OO[[#This Row],[69 (27JUN1985 12:00:00)-Water Temperature (C)]]*OO[[#This Row],[11]]/SUM(OO[11])</f>
        <v>2.1010927770361652E-3</v>
      </c>
      <c r="N162" s="10">
        <f>3/24*OO[[#This Row],[70 (27JUN1985 15:00:00)-Water Temperature (C)]]*OO[[#This Row],[12]]/SUM(OO[12])</f>
        <v>1.5587907015192054E-2</v>
      </c>
      <c r="O162" s="10">
        <f>3/24*OO[[#This Row],[71 (27JUN1985 18:00:00)-Water Temperature (C)]]*OO[[#This Row],[13]]/SUM(OO[13])</f>
        <v>4.1312122123274793E-2</v>
      </c>
      <c r="P162" s="10">
        <f>3/24*OO[[#This Row],[72 (27JUN1985 21:00:00)-Water Temperature (C)]]*OO[[#This Row],[14]]/SUM(OO[14])</f>
        <v>5.0458624615147489E-2</v>
      </c>
      <c r="Q162" s="10">
        <f>3/24*OO[[#This Row],[73 (28JUN1985 00:00:00)-Water Temperature (C)]]*OO[[#This Row],[15]]/SUM(OO[15])</f>
        <v>3.2858373120557005E-2</v>
      </c>
      <c r="R162" s="10">
        <f>3/24*OO[[#This Row],[74 (28JUN1985 03:00:00)-Water Temperature (C)]]*OO[[#This Row],[16]]/SUM(OO[16])</f>
        <v>1.3287705443384501E-2</v>
      </c>
      <c r="S162" s="10">
        <f>3/24*OO[[#This Row],[75 (28JUN1985 06:00:00)-Water Temperature (C)]]*OO[[#This Row],[17]]/SUM(OO[17])</f>
        <v>3.7766536720216233E-3</v>
      </c>
      <c r="T162" s="10">
        <f>3/24*OO[[#This Row],[76 (28JUN1985 09:00:00)-Water Temperature (C)]]*OO[[#This Row],[18]]/SUM(OO[18])</f>
        <v>8.6708174862144057E-4</v>
      </c>
      <c r="U162" s="10">
        <f>3/24*OO[[#This Row],[77 (28JUN1985 12:00:00)-Water Temperature (C)]]*OO[[#This Row],[19]]/SUM(OO[19])</f>
        <v>1.9539572451584075E-4</v>
      </c>
      <c r="V162" s="10">
        <f>3/24000000*OO[[#This Row],[78 (28JUN1985 15:00:00)-Water Temperature (C)]]*OO[[#This Row],[20]]</f>
        <v>6.3283127423999992E-5</v>
      </c>
      <c r="W162" s="10">
        <f>3/24000000*OO[[#This Row],[79 (28JUN1985 18:00:00)-Water Temperature (C)]]*OO[[#This Row],[21]]</f>
        <v>3.8491876070900003E-5</v>
      </c>
      <c r="X162" s="10">
        <f>3/24000000*OO[[#This Row],[80 (28JUN1985 21:00:00)-Water Temperature (C)]]*OO[[#This Row],[22]]</f>
        <v>3.3360596180675004E-5</v>
      </c>
      <c r="Y162" s="10">
        <f>3/24000000*OO[[#This Row],[81 (29JUN1985 00:00:00)-Water Temperature (C)]]*OO[[#This Row],[23]]</f>
        <v>3.3136955282612497E-5</v>
      </c>
      <c r="Z162" s="10">
        <f>3/24000000*OO[[#This Row],[82 (29JUN1985 03:00:00)-Water Temperature (C)]]*OO[[#This Row],[24]]</f>
        <v>3.4268422893975004E-5</v>
      </c>
      <c r="AA162" s="10">
        <f>3/24000000*OO[[#This Row],[83 (29JUN1985 06:00:00)-Water Temperature (C)]]*OO[[#This Row],[25]]</f>
        <v>3.4636238103425003E-5</v>
      </c>
      <c r="AB162" s="10">
        <f>3/24000000*OO[[#This Row],[84 (29JUN1985 09:00:00)-Water Temperature (C)]]*OO[[#This Row],[26]]</f>
        <v>3.4511132841562493E-5</v>
      </c>
      <c r="AC162" s="10">
        <f>3/24000000*OO[[#This Row],[85 (29JUN1985 12:00:00)-Water Temperature (C)]]*OO[[#This Row],[27]]</f>
        <v>3.3502070036924996E-5</v>
      </c>
      <c r="AD162" s="10">
        <f>3/24000000*OO[[#This Row],[86 (29JUN1985 15:00:00)-Water Temperature (C)]]*OO[[#This Row],[28]]</f>
        <v>3.1184006914499997E-5</v>
      </c>
      <c r="AE162" s="10">
        <f>3/24000000*OO[[#This Row],[88 (29JUN1985 21:00:00)-Water Temperature (C)]]*OO[[#This Row],[30]]</f>
        <v>2.5757013865500003E-5</v>
      </c>
      <c r="AF162" s="10">
        <f>3/24000000*OO[[#This Row],[88 (29JUN1985 21:00:00)-Water Temperature (C)]]*OO[[#This Row],[30]]</f>
        <v>2.5757013865500003E-5</v>
      </c>
      <c r="AG162" s="10">
        <f>3/24000000*OO[[#This Row],[89 (30JUN1985 00:00:00)-Water Temperature (C)]]*OO[[#This Row],[31]]</f>
        <v>2.2687720600624999E-5</v>
      </c>
      <c r="AH162" s="10">
        <f>3/24000000*OO[[#This Row],[90 (30JUN1985 03:00:00)-Water Temperature (C)]]*OO[[#This Row],[32]]</f>
        <v>1.95981402109175E-5</v>
      </c>
      <c r="AI162" s="10">
        <f>3/24000000*OO[[#This Row],[91 (30JUN1985 06:00:00)-Water Temperature (C)]]*OO[[#This Row],[33]]</f>
        <v>1.6611302036647497E-5</v>
      </c>
      <c r="AJ162" s="10">
        <f>3/24000000*OO[[#This Row],[92 (30JUN1985 09:00:00)-Water Temperature (C)]]*OO[[#This Row],[34]]</f>
        <v>1.421906603205E-5</v>
      </c>
      <c r="AK162" s="10">
        <f>3/24000000*OO[[#This Row],[93 (30JUN1985 12:00:00)-Water Temperature (C)]]*OO[[#This Row],[35]]</f>
        <v>1.230017693887375E-5</v>
      </c>
      <c r="AL162" s="10">
        <f>3/24000000*OO[[#This Row],[94 (30JUN1985 15:00:00)-Water Temperature (C)]]*OO[[#This Row],[36]]</f>
        <v>1.0727320865799997E-5</v>
      </c>
      <c r="AM162" s="10">
        <f>3/24000000*OO[[#This Row],[95 (30JUN1985 18:00:00)-Water Temperature (C)]]*OO[[#This Row],[37]]</f>
        <v>9.3791615165887485E-6</v>
      </c>
      <c r="AN162" s="10">
        <f>3/24000000*OO[[#This Row],[96 (30JUN1985 21:00:00)-Water Temperature (C)]]*OO[[#This Row],[38]]</f>
        <v>8.0831276556624998E-6</v>
      </c>
      <c r="AO162" s="10">
        <f>3/24000000*OO[[#This Row],[97 (01JUL1985 00:00:00)-Water Temperature (C)]]*OO[[#This Row],[39]]</f>
        <v>6.9175717440650001E-6</v>
      </c>
      <c r="AP162" s="10">
        <f>3/24000000*OO[[#This Row],[98 (01JUL1985 03:00:00)-Water Temperature (C)]]*OO[[#This Row],[40]]</f>
        <v>5.8325981642775002E-6</v>
      </c>
      <c r="AQ162" s="10">
        <f>3/24000000*OO[[#This Row],[99 (01JUL1985 06:00:00)-Water Temperature (C)]]*OO[[#This Row],[41]]</f>
        <v>4.7537983380000007E-6</v>
      </c>
      <c r="AR162" s="10">
        <f>3/24000000*OO[[#This Row],[100 (01JUL1985 09:00:00)-Water Temperature (C)]]*OO[[#This Row],[42]]</f>
        <v>3.8460958968099997E-6</v>
      </c>
      <c r="AS162" s="10">
        <f>3/24000000*OO[[#This Row],[101 (01JUL1985 12:00:00)-Water Temperature (C)]]*OO[[#This Row],[43]]</f>
        <v>2.9495662187250002E-6</v>
      </c>
      <c r="AT162" s="10">
        <f>3/24000000*OO[[#This Row],[102 (01JUL1985 15:00:00)-Water Temperature (C)]]*OO[[#This Row],[44]]</f>
        <v>2.2263264466125003E-6</v>
      </c>
      <c r="AU162" s="10">
        <f>3/24000000*OO[[#This Row],[103 (01JUL1985 18:00:00)-Water Temperature (C)]]*OO[[#This Row],[45]]</f>
        <v>1.7198110996034999E-6</v>
      </c>
      <c r="AV162" s="10">
        <f>3/24000000*OO[[#This Row],[104 (01JUL1985 21:00:00)-Water Temperature (C)]]*OO[[#This Row],[46]]</f>
        <v>1.393332771309375E-6</v>
      </c>
      <c r="AW162" s="10">
        <f>3/24000000*OO[[#This Row],[105 (02JUL1985 00:00:00)-Water Temperature (C)]]*OO[[#This Row],[47]]</f>
        <v>1.1836903494062497E-6</v>
      </c>
      <c r="AX162" s="10">
        <f>3/24000000*OO[[#This Row],[106 (02JUL1985 03:00:00)-Water Temperature (C)]]*OO[[#This Row],[48]]</f>
        <v>1.0429728325607499E-6</v>
      </c>
      <c r="AY162" s="10">
        <f>3/24000000*OO[[#This Row],[107 (02JUL1985 06:00:00)-Water Temperature (C)]]*OO[[#This Row],[49]]</f>
        <v>9.4252829530337514E-7</v>
      </c>
      <c r="AZ162" s="10">
        <f>3/24000000*OO[[#This Row],[108 (02JUL1985 09:00:00)-Water Temperature (C)]]*OO[[#This Row],[50]]</f>
        <v>8.9626611581374985E-7</v>
      </c>
      <c r="BA162" s="10">
        <f>3/24000000*OO[[#This Row],[109 (02JUL1985 12:00:00)-Water Temperature (C)]]*OO[[#This Row],[51]]</f>
        <v>8.4694617948749997E-7</v>
      </c>
      <c r="BB162" s="10">
        <f>3/24000000*OO[[#This Row],[110 (02JUL1985 15:00:00)-Water Temperature (C)]]*OO[[#This Row],[52]]</f>
        <v>8.0159997440024995E-7</v>
      </c>
      <c r="BC162" s="10">
        <f>3/24000000*OO[[#This Row],[111 (02JUL1985 18:00:00)-Water Temperature (C)]]*OO[[#This Row],[53]]</f>
        <v>7.6860120287699997E-7</v>
      </c>
      <c r="BD162" s="10">
        <f>3/24000000*OO[[#This Row],[112 (02JUL1985 21:00:00)-Water Temperature (C)]]*OO[[#This Row],[54]]</f>
        <v>7.2720452345800003E-7</v>
      </c>
      <c r="BE162" s="10">
        <f>3/24000000*OO[[#This Row],[113 (03JUL1985 00:00:00)-Water Temperature (C)]]*OO[[#This Row],[55]]</f>
        <v>6.7742588683574989E-7</v>
      </c>
      <c r="BF162" s="10">
        <f>3/24000000*OO[[#This Row],[114 (03JUL1985 03:00:00)-Water Temperature (C)]]*OO[[#This Row],[56]]</f>
        <v>6.4225305294824992E-7</v>
      </c>
      <c r="BG162" s="10">
        <f>3/24000000*OO[[#This Row],[115 (03JUL1985 06:00:00)-Water Temperature (C)]]*OO[[#This Row],[57]]</f>
        <v>6.2101497692574991E-7</v>
      </c>
      <c r="BH162" s="10">
        <f>3/24000000*OO[[#This Row],[116 (03JUL1985 09:00:00)-Water Temperature (C)]]*OO[[#This Row],[58]]</f>
        <v>6.2678105004999999E-7</v>
      </c>
      <c r="BI162" s="10">
        <f>3/24000000*OO[[#This Row],[117 (03JUL1985 12:00:00)-Water Temperature (C)]]*OO[[#This Row],[59]]</f>
        <v>6.3417621110625001E-7</v>
      </c>
      <c r="BJ162" s="10">
        <f>3/24000000*OO[[#This Row],[118 (03JUL1985 15:00:00)-Water Temperature (C)]]*OO[[#This Row],[60]]</f>
        <v>6.2888539133299996E-7</v>
      </c>
      <c r="BK162" s="10">
        <f>3/24000000*OO[[#This Row],[119 (03JUL1985 18:00:00)-Water Temperature (C)]]*OO[[#This Row],[61]]</f>
        <v>6.1741965164887503E-7</v>
      </c>
      <c r="BL162" s="10">
        <f>3/24000000*OO[[#This Row],[120 (03JUL1985 21:00:00)-Water Temperature (C)]]*OO[[#This Row],[62]]</f>
        <v>5.8914321521824985E-7</v>
      </c>
      <c r="BM162" s="10">
        <f>3/24000000*OO[[#This Row],[121 (04JUL1985 00:00:00)-Water Temperature (C)]]*OO[[#This Row],[63]]</f>
        <v>5.5779825685499993E-7</v>
      </c>
      <c r="BN162" s="10">
        <f>3/24000000*OO[[#This Row],[122 (04JUL1985 03:00:00)-Water Temperature (C)]]*OO[[#This Row],[64]]</f>
        <v>5.3368575496737501E-7</v>
      </c>
      <c r="BO162" s="10">
        <f>3/24000000*OO[[#This Row],[123 (04JUL1985 06:00:00)-Water Temperature (C)]]*OO[[#This Row],[65]]</f>
        <v>5.1417660678524998E-7</v>
      </c>
      <c r="BP162" s="10">
        <f>3/24000000*OO[[#This Row],[124 (04JUL1985 09:00:00)-Water Temperature (C)]]*OO[[#This Row],[66]]</f>
        <v>5.0179199136100001E-7</v>
      </c>
      <c r="BQ162" s="10">
        <f>3/24000000*OO[[#This Row],[125 (04JUL1985 12:00:00)-Water Temperature (C)]]*OO[[#This Row],[67]]</f>
        <v>4.7657196412687496E-7</v>
      </c>
      <c r="BR162" s="10">
        <f>3/24000000*OO[[#This Row],[126 (04JUL1985 15:00:00)-Water Temperature (C)]]*OO[[#This Row],[68]]</f>
        <v>4.5219706839999997E-7</v>
      </c>
      <c r="BS162" s="10">
        <f>3/24000000*OO[[#This Row],[127 (04JUL1985 18:00:00)-Water Temperature (C)]]*OO[[#This Row],[69]]</f>
        <v>4.2108471849599991E-7</v>
      </c>
      <c r="BT162" s="10">
        <f>3/24000000*OO[[#This Row],[128 (04JUL1985 21:00:00)-Water Temperature (C)]]*OO[[#This Row],[70]]</f>
        <v>3.9165485040824998E-7</v>
      </c>
      <c r="BU162" s="10">
        <f>3/24000000*OO[[#This Row],[129 (05JUL1985 00:00:00)-Water Temperature (C)]]*OO[[#This Row],[71]]</f>
        <v>3.6850154811387495E-7</v>
      </c>
      <c r="BV162" s="10">
        <f>3/24000000*OO[[#This Row],[130 (05JUL1985 03:00:00)-Water Temperature (C)]]*OO[[#This Row],[72]]</f>
        <v>3.5055726639112495E-7</v>
      </c>
      <c r="BW162" s="10">
        <f>3/24000000*OO[[#This Row],[131 (05JUL1985 06:00:00)-Water Temperature (C)]]*OO[[#This Row],[73]]</f>
        <v>3.3437211861375007E-7</v>
      </c>
      <c r="BX162" s="10">
        <f>3/24000000*OO[[#This Row],[132 (05JUL1985 09:00:00)-Water Temperature (C)]]*OO[[#This Row],[74]]</f>
        <v>3.3029740342612501E-7</v>
      </c>
      <c r="BY162" s="10">
        <f>3/24000000*OO[[#This Row],[133 (05JUL1985 12:00:00)-Water Temperature (C)]]*OO[[#This Row],[75]]</f>
        <v>3.1714945858125005E-7</v>
      </c>
      <c r="BZ162" s="10">
        <f>3/24000000*OO[[#This Row],[134 (05JUL1985 15:00:00)-Water Temperature (C)]]*OO[[#This Row],[76]]</f>
        <v>3.0450076131449996E-7</v>
      </c>
      <c r="CA162" s="10">
        <f>3/24000000*OO[[#This Row],[135 (05JUL1985 18:00:00)-Water Temperature (C)]]*OO[[#This Row],[77]]</f>
        <v>2.9135592082600007E-7</v>
      </c>
      <c r="CB162" s="10">
        <f>3/24000000*OO[[#This Row],[136 (05JUL1985 21:00:00)-Water Temperature (C)]]*OO[[#This Row],[78]]</f>
        <v>2.7436812748624998E-7</v>
      </c>
      <c r="CC162" s="10">
        <f>3/24000000*OO[[#This Row],[137 (06JUL1985 00:00:00)-Water Temperature (C)]]*OO[[#This Row],[79]]</f>
        <v>2.5433659054700001E-7</v>
      </c>
      <c r="CD162" s="10">
        <f>3/24000000*OO[[#This Row],[138 (06JUL1985 03:00:00)-Water Temperature (C)]]*OO[[#This Row],[80]]</f>
        <v>2.3810438187562497E-7</v>
      </c>
      <c r="CE162" s="10">
        <f>3/24000000*OO[[#This Row],[139 (06JUL1985 06:00:00)-Water Temperature (C)]]*OO[[#This Row],[81]]</f>
        <v>2.2861983092962497E-7</v>
      </c>
      <c r="CF162" s="10">
        <f>3/24000000*OO[[#This Row],[140 (06JUL1985 09:00:00)-Water Temperature (C)]]*OO[[#This Row],[82]]</f>
        <v>2.3199176417850001E-7</v>
      </c>
      <c r="CG162" s="10">
        <f>3/24000000*OO[[#This Row],[141 (06JUL1985 12:00:00)-Water Temperature (C)]]*OO[[#This Row],[83]]</f>
        <v>2.3197206035249995E-7</v>
      </c>
      <c r="CH162" s="10">
        <f>3/24000000*OO[[#This Row],[142 (06JUL1985 15:00:00)-Water Temperature (C)]]*OO[[#This Row],[84]]</f>
        <v>2.3117345439649994E-7</v>
      </c>
      <c r="CI162" s="10">
        <f>3/24000000*OO[[#This Row],[143 (06JUL1985 18:00:00)-Water Temperature (C)]]*OO[[#This Row],[85]]</f>
        <v>2.3179185411337498E-7</v>
      </c>
      <c r="CJ162" s="10">
        <f>3/24000000*OO[[#This Row],[144 (06JUL1985 21:00:00)-Water Temperature (C)]]*OO[[#This Row],[86]]</f>
        <v>2.25374964232125E-7</v>
      </c>
      <c r="CK162" s="10">
        <f>3/24000000*OO[[#This Row],[145 (07JUL1985 00:00:00)-Water Temperature (C)]]*OO[[#This Row],[87]]</f>
        <v>2.1396439462879999E-7</v>
      </c>
      <c r="CL162" s="10">
        <f>3/24000000*OO[[#This Row],[146 (07JUL1985 03:00:00)-Water Temperature (C)]]*OO[[#This Row],[88]]</f>
        <v>2.0736245929956246E-7</v>
      </c>
      <c r="CM162" s="10">
        <f>3/24000000*OO[[#This Row],[147 (07JUL1985 06:00:00)-Water Temperature (C)]]*OO[[#This Row],[89]]</f>
        <v>2.0494430013742502E-7</v>
      </c>
      <c r="CN162" s="10">
        <f>3/24000000*OO[[#This Row],[148 (07JUL1985 09:00:00)-Water Temperature (C)]]*OO[[#This Row],[90]]</f>
        <v>2.0988181255687501E-7</v>
      </c>
      <c r="CO162" s="10">
        <f>3/24000000*OO[[#This Row],[149 (07JUL1985 12:00:00)-Water Temperature (C)]]*OO[[#This Row],[91]]</f>
        <v>2.1345885847335001E-7</v>
      </c>
      <c r="CP162" s="10">
        <f>3/24000000*OO[[#This Row],[150 (07JUL1985 15:00:00)-Water Temperature (C)]]*OO[[#This Row],[92]]</f>
        <v>2.1327004203746249E-7</v>
      </c>
      <c r="CQ162" s="10">
        <f>3/24000000*OO[[#This Row],[151 (07JUL1985 18:00:00)-Water Temperature (C)]]*OO[[#This Row],[93]]</f>
        <v>2.1222612744563747E-7</v>
      </c>
      <c r="CR162" s="10">
        <f>3/24000000*OO[[#This Row],[152 (07JUL1985 21:00:00)-Water Temperature (C)]]*OO[[#This Row],[94]]</f>
        <v>2.0510290464287498E-7</v>
      </c>
      <c r="CS162" s="10">
        <f>3/24000000*OO[[#This Row],[153 (08JUL1985 00:00:00)-Water Temperature (C)]]*OO[[#This Row],[95]]</f>
        <v>1.963378262583E-7</v>
      </c>
      <c r="CT162" s="10">
        <f>3/24000000*OO[[#This Row],[154 (08JUL1985 03:00:00)-Water Temperature (C)]]*OO[[#This Row],[96]]</f>
        <v>1.8847834788585002E-7</v>
      </c>
      <c r="CU162" s="10">
        <f>3/24000000*OO[[#This Row],[155 (08JUL1985 06:00:00)-Water Temperature (C)]]*OO[[#This Row],[97]]</f>
        <v>1.7981838868179999E-7</v>
      </c>
      <c r="CV162" s="10">
        <f>3/24000000*OO[[#This Row],[156 (08JUL1985 09:00:00)-Water Temperature (C)]]*OO[[#This Row],[98]]</f>
        <v>1.6915978337599996E-7</v>
      </c>
      <c r="CW162" s="10">
        <f>3/24000000*OO[[#This Row],[157 (08JUL1985 12:00:00)-Water Temperature (C)]]*OO[[#This Row],[99]]</f>
        <v>1.6146833019427501E-7</v>
      </c>
    </row>
    <row r="163" spans="1:101" x14ac:dyDescent="0.35">
      <c r="A163" t="s">
        <v>168</v>
      </c>
      <c r="B163">
        <v>877.87879999999996</v>
      </c>
      <c r="C163" s="10">
        <f>3/24*OO[[#This Row],[59 (26JUN1985 06:00:00)-Water Temperature (C)]]*OO[[#This Row],[1]]/SUM(OO[1])</f>
        <v>0</v>
      </c>
      <c r="D163" s="10">
        <f>3/24*OO[[#This Row],[60 (26JUN1985 09:00:00)-Water Temperature (C)]]*OO[[#This Row],[2]]/SUM(OO[2])</f>
        <v>0</v>
      </c>
      <c r="E163" s="10">
        <f>3/24*OO[[#This Row],[61 (26JUN1985 12:00:00)-Water Temperature (C)]]*OO[[#This Row],[3]]/SUM(OO[3])</f>
        <v>0</v>
      </c>
      <c r="F163" s="10">
        <f>3/24*OO[[#This Row],[62 (26JUN1985 15:00:00)-Water Temperature (C)]]*OO[[#This Row],[4]]/SUM(OO[4])</f>
        <v>0</v>
      </c>
      <c r="G163" s="10">
        <f>3/24*OO[[#This Row],[63 (26JUN1985 18:00:00)-Water Temperature (C)]]*OO[[#This Row],[5]]/SUM(OO[5])</f>
        <v>0</v>
      </c>
      <c r="H163" s="10">
        <f>3/24*OO[[#This Row],[64 (26JUN1985 21:00:00)-Water Temperature (C)]]*OO[[#This Row],[6]]/SUM(OO[6])</f>
        <v>2.3441972738048126E-33</v>
      </c>
      <c r="I163" s="10">
        <f>3/24*OO[[#This Row],[65 (27JUN1985 00:00:00)-Water Temperature (C)]]*OO[[#This Row],[7]]/SUM(OO[7])</f>
        <v>1.2235596211801588E-22</v>
      </c>
      <c r="J163" s="10">
        <f>3/24*OO[[#This Row],[66 (27JUN1985 03:00:00)-Water Temperature (C)]]*OO[[#This Row],[8]]/SUM(OO[8])</f>
        <v>5.2534691146193314E-12</v>
      </c>
      <c r="K163" s="10">
        <f>3/24*OO[[#This Row],[67 (27JUN1985 06:00:00)-Water Temperature (C)]]*OO[[#This Row],[9]]/SUM(OO[9])</f>
        <v>1.6993341996293641E-7</v>
      </c>
      <c r="L163" s="10">
        <f>3/24*OO[[#This Row],[68 (27JUN1985 09:00:00)-Water Temperature (C)]]*OO[[#This Row],[10]]/SUM(OO[10])</f>
        <v>5.0092656671599002E-5</v>
      </c>
      <c r="M163" s="10">
        <f>3/24*OO[[#This Row],[69 (27JUN1985 12:00:00)-Water Temperature (C)]]*OO[[#This Row],[11]]/SUM(OO[11])</f>
        <v>1.7714691342609428E-3</v>
      </c>
      <c r="N163" s="10">
        <f>3/24*OO[[#This Row],[70 (27JUN1985 15:00:00)-Water Temperature (C)]]*OO[[#This Row],[12]]/SUM(OO[12])</f>
        <v>1.4471146920717598E-2</v>
      </c>
      <c r="O163" s="10">
        <f>3/24*OO[[#This Row],[71 (27JUN1985 18:00:00)-Water Temperature (C)]]*OO[[#This Row],[13]]/SUM(OO[13])</f>
        <v>4.1379416117923791E-2</v>
      </c>
      <c r="P163" s="10">
        <f>3/24*OO[[#This Row],[72 (27JUN1985 21:00:00)-Water Temperature (C)]]*OO[[#This Row],[14]]/SUM(OO[14])</f>
        <v>5.3832489309969256E-2</v>
      </c>
      <c r="Q163" s="10">
        <f>3/24*OO[[#This Row],[73 (28JUN1985 00:00:00)-Water Temperature (C)]]*OO[[#This Row],[15]]/SUM(OO[15])</f>
        <v>3.6945017465273726E-2</v>
      </c>
      <c r="R163" s="10">
        <f>3/24*OO[[#This Row],[74 (28JUN1985 03:00:00)-Water Temperature (C)]]*OO[[#This Row],[16]]/SUM(OO[16])</f>
        <v>1.5588194827902836E-2</v>
      </c>
      <c r="S163" s="10">
        <f>3/24*OO[[#This Row],[75 (28JUN1985 06:00:00)-Water Temperature (C)]]*OO[[#This Row],[17]]/SUM(OO[17])</f>
        <v>4.5832490536535011E-3</v>
      </c>
      <c r="T163" s="10">
        <f>3/24*OO[[#This Row],[76 (28JUN1985 09:00:00)-Water Temperature (C)]]*OO[[#This Row],[18]]/SUM(OO[18])</f>
        <v>1.0760521353789802E-3</v>
      </c>
      <c r="U163" s="10">
        <f>3/24*OO[[#This Row],[77 (28JUN1985 12:00:00)-Water Temperature (C)]]*OO[[#This Row],[19]]/SUM(OO[19])</f>
        <v>2.4106856828148387E-4</v>
      </c>
      <c r="V163" s="10">
        <f>3/24000000*OO[[#This Row],[78 (28JUN1985 15:00:00)-Water Temperature (C)]]*OO[[#This Row],[20]]</f>
        <v>7.391468108106249E-5</v>
      </c>
      <c r="W163" s="10">
        <f>3/24000000*OO[[#This Row],[79 (28JUN1985 18:00:00)-Water Temperature (C)]]*OO[[#This Row],[21]]</f>
        <v>4.2442670399999997E-5</v>
      </c>
      <c r="X163" s="10">
        <f>3/24000000*OO[[#This Row],[80 (28JUN1985 21:00:00)-Water Temperature (C)]]*OO[[#This Row],[22]]</f>
        <v>3.5827136145299998E-5</v>
      </c>
      <c r="Y163" s="10">
        <f>3/24000000*OO[[#This Row],[81 (29JUN1985 00:00:00)-Water Temperature (C)]]*OO[[#This Row],[23]]</f>
        <v>3.5238015223249992E-5</v>
      </c>
      <c r="Z163" s="10">
        <f>3/24000000*OO[[#This Row],[82 (29JUN1985 03:00:00)-Water Temperature (C)]]*OO[[#This Row],[24]]</f>
        <v>3.6396887707287502E-5</v>
      </c>
      <c r="AA163" s="10">
        <f>3/24000000*OO[[#This Row],[83 (29JUN1985 06:00:00)-Water Temperature (C)]]*OO[[#This Row],[25]]</f>
        <v>3.6946126133399998E-5</v>
      </c>
      <c r="AB163" s="10">
        <f>3/24000000*OO[[#This Row],[84 (29JUN1985 09:00:00)-Water Temperature (C)]]*OO[[#This Row],[26]]</f>
        <v>3.7019209479474998E-5</v>
      </c>
      <c r="AC163" s="10">
        <f>3/24000000*OO[[#This Row],[85 (29JUN1985 12:00:00)-Water Temperature (C)]]*OO[[#This Row],[27]]</f>
        <v>3.6088600605525001E-5</v>
      </c>
      <c r="AD163" s="10">
        <f>3/24000000*OO[[#This Row],[86 (29JUN1985 15:00:00)-Water Temperature (C)]]*OO[[#This Row],[28]]</f>
        <v>3.3645921186450004E-5</v>
      </c>
      <c r="AE163" s="10">
        <f>3/24000000*OO[[#This Row],[88 (29JUN1985 21:00:00)-Water Temperature (C)]]*OO[[#This Row],[30]]</f>
        <v>2.773177568005E-5</v>
      </c>
      <c r="AF163" s="10">
        <f>3/24000000*OO[[#This Row],[88 (29JUN1985 21:00:00)-Water Temperature (C)]]*OO[[#This Row],[30]]</f>
        <v>2.773177568005E-5</v>
      </c>
      <c r="AG163" s="10">
        <f>3/24000000*OO[[#This Row],[89 (30JUN1985 00:00:00)-Water Temperature (C)]]*OO[[#This Row],[31]]</f>
        <v>2.4438825525974994E-5</v>
      </c>
      <c r="AH163" s="10">
        <f>3/24000000*OO[[#This Row],[90 (30JUN1985 03:00:00)-Water Temperature (C)]]*OO[[#This Row],[32]]</f>
        <v>2.1140841096375E-5</v>
      </c>
      <c r="AI163" s="10">
        <f>3/24000000*OO[[#This Row],[91 (30JUN1985 06:00:00)-Water Temperature (C)]]*OO[[#This Row],[33]]</f>
        <v>1.79566429594125E-5</v>
      </c>
      <c r="AJ163" s="10">
        <f>3/24000000*OO[[#This Row],[92 (30JUN1985 09:00:00)-Water Temperature (C)]]*OO[[#This Row],[34]]</f>
        <v>1.54011328274225E-5</v>
      </c>
      <c r="AK163" s="10">
        <f>3/24000000*OO[[#This Row],[93 (30JUN1985 12:00:00)-Water Temperature (C)]]*OO[[#This Row],[35]]</f>
        <v>1.332678199740875E-5</v>
      </c>
      <c r="AL163" s="10">
        <f>3/24000000*OO[[#This Row],[94 (30JUN1985 15:00:00)-Water Temperature (C)]]*OO[[#This Row],[36]]</f>
        <v>1.1611491764137501E-5</v>
      </c>
      <c r="AM163" s="10">
        <f>3/24000000*OO[[#This Row],[95 (30JUN1985 18:00:00)-Water Temperature (C)]]*OO[[#This Row],[37]]</f>
        <v>1.0131114573125E-5</v>
      </c>
      <c r="AN163" s="10">
        <f>3/24000000*OO[[#This Row],[96 (30JUN1985 21:00:00)-Water Temperature (C)]]*OO[[#This Row],[38]]</f>
        <v>8.7060150211087509E-6</v>
      </c>
      <c r="AO163" s="10">
        <f>3/24000000*OO[[#This Row],[97 (01JUL1985 00:00:00)-Water Temperature (C)]]*OO[[#This Row],[39]]</f>
        <v>7.4413733117875008E-6</v>
      </c>
      <c r="AP163" s="10">
        <f>3/24000000*OO[[#This Row],[98 (01JUL1985 03:00:00)-Water Temperature (C)]]*OO[[#This Row],[40]]</f>
        <v>6.2908265150949995E-6</v>
      </c>
      <c r="AQ163" s="10">
        <f>3/24000000*OO[[#This Row],[99 (01JUL1985 06:00:00)-Water Temperature (C)]]*OO[[#This Row],[41]]</f>
        <v>5.1596818864499994E-6</v>
      </c>
      <c r="AR163" s="10">
        <f>3/24000000*OO[[#This Row],[100 (01JUL1985 09:00:00)-Water Temperature (C)]]*OO[[#This Row],[42]]</f>
        <v>4.2073179009499996E-6</v>
      </c>
      <c r="AS163" s="10">
        <f>3/24000000*OO[[#This Row],[101 (01JUL1985 12:00:00)-Water Temperature (C)]]*OO[[#This Row],[43]]</f>
        <v>3.2391187817625002E-6</v>
      </c>
      <c r="AT163" s="10">
        <f>3/24000000*OO[[#This Row],[102 (01JUL1985 15:00:00)-Water Temperature (C)]]*OO[[#This Row],[44]]</f>
        <v>2.4421190885000002E-6</v>
      </c>
      <c r="AU163" s="10">
        <f>3/24000000*OO[[#This Row],[103 (01JUL1985 18:00:00)-Water Temperature (C)]]*OO[[#This Row],[45]]</f>
        <v>1.8737311693555E-6</v>
      </c>
      <c r="AV163" s="10">
        <f>3/24000000*OO[[#This Row],[104 (01JUL1985 21:00:00)-Water Temperature (C)]]*OO[[#This Row],[46]]</f>
        <v>1.5059995649999999E-6</v>
      </c>
      <c r="AW163" s="10">
        <f>3/24000000*OO[[#This Row],[105 (02JUL1985 00:00:00)-Water Temperature (C)]]*OO[[#This Row],[47]]</f>
        <v>1.271668849897625E-6</v>
      </c>
      <c r="AX163" s="10">
        <f>3/24000000*OO[[#This Row],[106 (02JUL1985 03:00:00)-Water Temperature (C)]]*OO[[#This Row],[48]]</f>
        <v>1.1171652408675E-6</v>
      </c>
      <c r="AY163" s="10">
        <f>3/24000000*OO[[#This Row],[107 (02JUL1985 06:00:00)-Water Temperature (C)]]*OO[[#This Row],[49]]</f>
        <v>1.0096171771380001E-6</v>
      </c>
      <c r="AZ163" s="10">
        <f>3/24000000*OO[[#This Row],[108 (02JUL1985 09:00:00)-Water Temperature (C)]]*OO[[#This Row],[50]]</f>
        <v>9.6218006222025013E-7</v>
      </c>
      <c r="BA163" s="10">
        <f>3/24000000*OO[[#This Row],[109 (02JUL1985 12:00:00)-Water Temperature (C)]]*OO[[#This Row],[51]]</f>
        <v>9.0922666318149996E-7</v>
      </c>
      <c r="BB163" s="10">
        <f>3/24000000*OO[[#This Row],[110 (02JUL1985 15:00:00)-Water Temperature (C)]]*OO[[#This Row],[52]]</f>
        <v>8.5961867911862494E-7</v>
      </c>
      <c r="BC163" s="10">
        <f>3/24000000*OO[[#This Row],[111 (02JUL1985 18:00:00)-Water Temperature (C)]]*OO[[#This Row],[53]]</f>
        <v>8.2248453919124997E-7</v>
      </c>
      <c r="BD163" s="10">
        <f>3/24000000*OO[[#This Row],[112 (02JUL1985 21:00:00)-Water Temperature (C)]]*OO[[#This Row],[54]]</f>
        <v>7.7662198447012502E-7</v>
      </c>
      <c r="BE163" s="10">
        <f>3/24000000*OO[[#This Row],[113 (03JUL1985 00:00:00)-Water Temperature (C)]]*OO[[#This Row],[55]]</f>
        <v>7.2168396665749998E-7</v>
      </c>
      <c r="BF163" s="10">
        <f>3/24000000*OO[[#This Row],[114 (03JUL1985 03:00:00)-Water Temperature (C)]]*OO[[#This Row],[56]]</f>
        <v>6.8268382994399994E-7</v>
      </c>
      <c r="BG163" s="10">
        <f>3/24000000*OO[[#This Row],[115 (03JUL1985 06:00:00)-Water Temperature (C)]]*OO[[#This Row],[57]]</f>
        <v>6.5983925398824996E-7</v>
      </c>
      <c r="BH163" s="10">
        <f>3/24000000*OO[[#This Row],[116 (03JUL1985 09:00:00)-Water Temperature (C)]]*OO[[#This Row],[58]]</f>
        <v>6.6771525106899997E-7</v>
      </c>
      <c r="BI163" s="10">
        <f>3/24000000*OO[[#This Row],[117 (03JUL1985 12:00:00)-Water Temperature (C)]]*OO[[#This Row],[59]]</f>
        <v>6.7690080401512492E-7</v>
      </c>
      <c r="BJ163" s="10">
        <f>3/24000000*OO[[#This Row],[118 (03JUL1985 15:00:00)-Water Temperature (C)]]*OO[[#This Row],[60]]</f>
        <v>6.7206227425000002E-7</v>
      </c>
      <c r="BK163" s="10">
        <f>3/24000000*OO[[#This Row],[119 (03JUL1985 18:00:00)-Water Temperature (C)]]*OO[[#This Row],[61]]</f>
        <v>6.5957986784700005E-7</v>
      </c>
      <c r="BL163" s="10">
        <f>3/24000000*OO[[#This Row],[120 (03JUL1985 21:00:00)-Water Temperature (C)]]*OO[[#This Row],[62]]</f>
        <v>6.2816490366999992E-7</v>
      </c>
      <c r="BM163" s="10">
        <f>3/24000000*OO[[#This Row],[121 (04JUL1985 00:00:00)-Water Temperature (C)]]*OO[[#This Row],[63]]</f>
        <v>5.9361807557062497E-7</v>
      </c>
      <c r="BN163" s="10">
        <f>3/24000000*OO[[#This Row],[122 (04JUL1985 03:00:00)-Water Temperature (C)]]*OO[[#This Row],[64]]</f>
        <v>5.6739367320000003E-7</v>
      </c>
      <c r="BO163" s="10">
        <f>3/24000000*OO[[#This Row],[123 (04JUL1985 06:00:00)-Water Temperature (C)]]*OO[[#This Row],[65]]</f>
        <v>5.4718898036625003E-7</v>
      </c>
      <c r="BP163" s="10">
        <f>3/24000000*OO[[#This Row],[124 (04JUL1985 09:00:00)-Water Temperature (C)]]*OO[[#This Row],[66]]</f>
        <v>5.3552081038949994E-7</v>
      </c>
      <c r="BQ163" s="10">
        <f>3/24000000*OO[[#This Row],[125 (04JUL1985 12:00:00)-Water Temperature (C)]]*OO[[#This Row],[67]]</f>
        <v>5.0949050137562503E-7</v>
      </c>
      <c r="BR163" s="10">
        <f>3/24000000*OO[[#This Row],[126 (04JUL1985 15:00:00)-Water Temperature (C)]]*OO[[#This Row],[68]]</f>
        <v>4.838594981687499E-7</v>
      </c>
      <c r="BS163" s="10">
        <f>3/24000000*OO[[#This Row],[127 (04JUL1985 18:00:00)-Water Temperature (C)]]*OO[[#This Row],[69]]</f>
        <v>4.5003098618674995E-7</v>
      </c>
      <c r="BT163" s="10">
        <f>3/24000000*OO[[#This Row],[128 (04JUL1985 21:00:00)-Water Temperature (C)]]*OO[[#This Row],[70]]</f>
        <v>4.1787354434125E-7</v>
      </c>
      <c r="BU163" s="10">
        <f>3/24000000*OO[[#This Row],[129 (05JUL1985 00:00:00)-Water Temperature (C)]]*OO[[#This Row],[71]]</f>
        <v>3.9250430672000003E-7</v>
      </c>
      <c r="BV163" s="10">
        <f>3/24000000*OO[[#This Row],[130 (05JUL1985 03:00:00)-Water Temperature (C)]]*OO[[#This Row],[72]]</f>
        <v>3.7317096176499997E-7</v>
      </c>
      <c r="BW163" s="10">
        <f>3/24000000*OO[[#This Row],[131 (05JUL1985 06:00:00)-Water Temperature (C)]]*OO[[#This Row],[73]]</f>
        <v>3.5605322476237503E-7</v>
      </c>
      <c r="BX163" s="10">
        <f>3/24000000*OO[[#This Row],[132 (05JUL1985 09:00:00)-Water Temperature (C)]]*OO[[#This Row],[74]]</f>
        <v>3.5232532094249996E-7</v>
      </c>
      <c r="BY163" s="10">
        <f>3/24000000*OO[[#This Row],[133 (05JUL1985 12:00:00)-Water Temperature (C)]]*OO[[#This Row],[75]]</f>
        <v>3.38609277037625E-7</v>
      </c>
      <c r="BZ163" s="10">
        <f>3/24000000*OO[[#This Row],[134 (05JUL1985 15:00:00)-Water Temperature (C)]]*OO[[#This Row],[76]]</f>
        <v>3.2548574378324989E-7</v>
      </c>
      <c r="CA163" s="10">
        <f>3/24000000*OO[[#This Row],[135 (05JUL1985 18:00:00)-Water Temperature (C)]]*OO[[#This Row],[77]]</f>
        <v>3.1127356751399995E-7</v>
      </c>
      <c r="CB163" s="10">
        <f>3/24000000*OO[[#This Row],[136 (05JUL1985 21:00:00)-Water Temperature (C)]]*OO[[#This Row],[78]]</f>
        <v>2.9294160205399995E-7</v>
      </c>
      <c r="CC163" s="10">
        <f>3/24000000*OO[[#This Row],[137 (06JUL1985 00:00:00)-Water Temperature (C)]]*OO[[#This Row],[79]]</f>
        <v>2.7121927297112494E-7</v>
      </c>
      <c r="CD163" s="10">
        <f>3/24000000*OO[[#This Row],[138 (06JUL1985 03:00:00)-Water Temperature (C)]]*OO[[#This Row],[80]]</f>
        <v>2.5357266933999999E-7</v>
      </c>
      <c r="CE163" s="10">
        <f>3/24000000*OO[[#This Row],[139 (06JUL1985 06:00:00)-Water Temperature (C)]]*OO[[#This Row],[81]]</f>
        <v>2.4349144408749995E-7</v>
      </c>
      <c r="CF163" s="10">
        <f>3/24000000*OO[[#This Row],[140 (06JUL1985 09:00:00)-Water Temperature (C)]]*OO[[#This Row],[82]]</f>
        <v>2.4761736510225002E-7</v>
      </c>
      <c r="CG163" s="10">
        <f>3/24000000*OO[[#This Row],[141 (06JUL1985 12:00:00)-Water Temperature (C)]]*OO[[#This Row],[83]]</f>
        <v>2.4775188212499996E-7</v>
      </c>
      <c r="CH163" s="10">
        <f>3/24000000*OO[[#This Row],[142 (06JUL1985 15:00:00)-Water Temperature (C)]]*OO[[#This Row],[84]]</f>
        <v>2.4698381577237496E-7</v>
      </c>
      <c r="CI163" s="10">
        <f>3/24000000*OO[[#This Row],[143 (06JUL1985 18:00:00)-Water Temperature (C)]]*OO[[#This Row],[85]]</f>
        <v>2.4739887733575E-7</v>
      </c>
      <c r="CJ163" s="10">
        <f>3/24000000*OO[[#This Row],[144 (06JUL1985 21:00:00)-Water Temperature (C)]]*OO[[#This Row],[86]]</f>
        <v>2.4012285196249998E-7</v>
      </c>
      <c r="CK163" s="10">
        <f>3/24000000*OO[[#This Row],[145 (07JUL1985 00:00:00)-Water Temperature (C)]]*OO[[#This Row],[87]]</f>
        <v>2.2740014007599999E-7</v>
      </c>
      <c r="CL163" s="10">
        <f>3/24000000*OO[[#This Row],[146 (07JUL1985 03:00:00)-Water Temperature (C)]]*OO[[#This Row],[88]]</f>
        <v>2.19962160228075E-7</v>
      </c>
      <c r="CM163" s="10">
        <f>3/24000000*OO[[#This Row],[147 (07JUL1985 06:00:00)-Water Temperature (C)]]*OO[[#This Row],[89]]</f>
        <v>2.1747899575001246E-7</v>
      </c>
      <c r="CN163" s="10">
        <f>3/24000000*OO[[#This Row],[148 (07JUL1985 09:00:00)-Water Temperature (C)]]*OO[[#This Row],[90]]</f>
        <v>2.2337610277394999E-7</v>
      </c>
      <c r="CO163" s="10">
        <f>3/24000000*OO[[#This Row],[149 (07JUL1985 12:00:00)-Water Temperature (C)]]*OO[[#This Row],[91]]</f>
        <v>2.2748639375117497E-7</v>
      </c>
      <c r="CP163" s="10">
        <f>3/24000000*OO[[#This Row],[150 (07JUL1985 15:00:00)-Water Temperature (C)]]*OO[[#This Row],[92]]</f>
        <v>2.2746056422978753E-7</v>
      </c>
      <c r="CQ163" s="10">
        <f>3/24000000*OO[[#This Row],[151 (07JUL1985 18:00:00)-Water Temperature (C)]]*OO[[#This Row],[93]]</f>
        <v>2.2627068211383748E-7</v>
      </c>
      <c r="CR163" s="10">
        <f>3/24000000*OO[[#This Row],[152 (07JUL1985 21:00:00)-Water Temperature (C)]]*OO[[#This Row],[94]]</f>
        <v>2.1830976856613751E-7</v>
      </c>
      <c r="CS163" s="10">
        <f>3/24000000*OO[[#This Row],[153 (08JUL1985 00:00:00)-Water Temperature (C)]]*OO[[#This Row],[95]]</f>
        <v>2.0871350139506248E-7</v>
      </c>
      <c r="CT163" s="10">
        <f>3/24000000*OO[[#This Row],[154 (08JUL1985 03:00:00)-Water Temperature (C)]]*OO[[#This Row],[96]]</f>
        <v>2.0037342588912498E-7</v>
      </c>
      <c r="CU163" s="10">
        <f>3/24000000*OO[[#This Row],[155 (08JUL1985 06:00:00)-Water Temperature (C)]]*OO[[#This Row],[97]]</f>
        <v>1.9158715443232499E-7</v>
      </c>
      <c r="CV163" s="10">
        <f>3/24000000*OO[[#This Row],[156 (08JUL1985 09:00:00)-Water Temperature (C)]]*OO[[#This Row],[98]]</f>
        <v>1.8072440189201251E-7</v>
      </c>
      <c r="CW163" s="10">
        <f>3/24000000*OO[[#This Row],[157 (08JUL1985 12:00:00)-Water Temperature (C)]]*OO[[#This Row],[99]]</f>
        <v>1.72778257509975E-7</v>
      </c>
    </row>
    <row r="164" spans="1:101" x14ac:dyDescent="0.35">
      <c r="A164" t="s">
        <v>169</v>
      </c>
      <c r="B164">
        <v>877.19309999999996</v>
      </c>
      <c r="C164" s="10">
        <f>3/24*OO[[#This Row],[59 (26JUN1985 06:00:00)-Water Temperature (C)]]*OO[[#This Row],[1]]/SUM(OO[1])</f>
        <v>0</v>
      </c>
      <c r="D164" s="10">
        <f>3/24*OO[[#This Row],[60 (26JUN1985 09:00:00)-Water Temperature (C)]]*OO[[#This Row],[2]]/SUM(OO[2])</f>
        <v>0</v>
      </c>
      <c r="E164" s="10">
        <f>3/24*OO[[#This Row],[61 (26JUN1985 12:00:00)-Water Temperature (C)]]*OO[[#This Row],[3]]/SUM(OO[3])</f>
        <v>0</v>
      </c>
      <c r="F164" s="10">
        <f>3/24*OO[[#This Row],[62 (26JUN1985 15:00:00)-Water Temperature (C)]]*OO[[#This Row],[4]]/SUM(OO[4])</f>
        <v>0</v>
      </c>
      <c r="G164" s="10">
        <f>3/24*OO[[#This Row],[63 (26JUN1985 18:00:00)-Water Temperature (C)]]*OO[[#This Row],[5]]/SUM(OO[5])</f>
        <v>0</v>
      </c>
      <c r="H164" s="10">
        <f>3/24*OO[[#This Row],[64 (26JUN1985 21:00:00)-Water Temperature (C)]]*OO[[#This Row],[6]]/SUM(OO[6])</f>
        <v>4.2912005337085472E-34</v>
      </c>
      <c r="I164" s="10">
        <f>3/24*OO[[#This Row],[65 (27JUN1985 00:00:00)-Water Temperature (C)]]*OO[[#This Row],[7]]/SUM(OO[7])</f>
        <v>2.1883711619725109E-23</v>
      </c>
      <c r="J164" s="10">
        <f>3/24*OO[[#This Row],[66 (27JUN1985 03:00:00)-Water Temperature (C)]]*OO[[#This Row],[8]]/SUM(OO[8])</f>
        <v>1.4034536066382368E-12</v>
      </c>
      <c r="K164" s="10">
        <f>3/24*OO[[#This Row],[67 (27JUN1985 06:00:00)-Water Temperature (C)]]*OO[[#This Row],[9]]/SUM(OO[9])</f>
        <v>1.0322110251343857E-7</v>
      </c>
      <c r="L164" s="10">
        <f>3/24*OO[[#This Row],[68 (27JUN1985 09:00:00)-Water Temperature (C)]]*OO[[#This Row],[10]]/SUM(OO[10])</f>
        <v>3.7753116454819159E-5</v>
      </c>
      <c r="M164" s="10">
        <f>3/24*OO[[#This Row],[69 (27JUN1985 12:00:00)-Water Temperature (C)]]*OO[[#This Row],[11]]/SUM(OO[11])</f>
        <v>1.5452293348210897E-3</v>
      </c>
      <c r="N164" s="10">
        <f>3/24*OO[[#This Row],[70 (27JUN1985 15:00:00)-Water Temperature (C)]]*OO[[#This Row],[12]]/SUM(OO[12])</f>
        <v>1.4129239470828834E-2</v>
      </c>
      <c r="O164" s="10">
        <f>3/24*OO[[#This Row],[71 (27JUN1985 18:00:00)-Water Temperature (C)]]*OO[[#This Row],[13]]/SUM(OO[13])</f>
        <v>4.4201359768453928E-2</v>
      </c>
      <c r="P164" s="10">
        <f>3/24*OO[[#This Row],[72 (27JUN1985 21:00:00)-Water Temperature (C)]]*OO[[#This Row],[14]]/SUM(OO[14])</f>
        <v>6.1886373776281957E-2</v>
      </c>
      <c r="Q164" s="10">
        <f>3/24*OO[[#This Row],[73 (28JUN1985 00:00:00)-Water Temperature (C)]]*OO[[#This Row],[15]]/SUM(OO[15])</f>
        <v>4.5252269498468077E-2</v>
      </c>
      <c r="R164" s="10">
        <f>3/24*OO[[#This Row],[74 (28JUN1985 03:00:00)-Water Temperature (C)]]*OO[[#This Row],[16]]/SUM(OO[16])</f>
        <v>2.0084177356794991E-2</v>
      </c>
      <c r="S164" s="10">
        <f>3/24*OO[[#This Row],[75 (28JUN1985 06:00:00)-Water Temperature (C)]]*OO[[#This Row],[17]]/SUM(OO[17])</f>
        <v>6.1466447147433163E-3</v>
      </c>
      <c r="T164" s="10">
        <f>3/24*OO[[#This Row],[76 (28JUN1985 09:00:00)-Water Temperature (C)]]*OO[[#This Row],[18]]/SUM(OO[18])</f>
        <v>1.4818661645079176E-3</v>
      </c>
      <c r="U164" s="10">
        <f>3/24*OO[[#This Row],[77 (28JUN1985 12:00:00)-Water Temperature (C)]]*OO[[#This Row],[19]]/SUM(OO[19])</f>
        <v>3.3039105148565165E-4</v>
      </c>
      <c r="V164" s="10">
        <f>3/24000000*OO[[#This Row],[78 (28JUN1985 15:00:00)-Water Temperature (C)]]*OO[[#This Row],[20]]</f>
        <v>9.5035079212799989E-5</v>
      </c>
      <c r="W164" s="10">
        <f>3/24000000*OO[[#This Row],[79 (28JUN1985 18:00:00)-Water Temperature (C)]]*OO[[#This Row],[21]]</f>
        <v>5.0473558753312495E-5</v>
      </c>
      <c r="X164" s="10">
        <f>3/24000000*OO[[#This Row],[80 (28JUN1985 21:00:00)-Water Temperature (C)]]*OO[[#This Row],[22]]</f>
        <v>4.1039206217624992E-5</v>
      </c>
      <c r="Y164" s="10">
        <f>3/24000000*OO[[#This Row],[81 (29JUN1985 00:00:00)-Water Temperature (C)]]*OO[[#This Row],[23]]</f>
        <v>3.9743600350262493E-5</v>
      </c>
      <c r="Z164" s="10">
        <f>3/24000000*OO[[#This Row],[82 (29JUN1985 03:00:00)-Water Temperature (C)]]*OO[[#This Row],[24]]</f>
        <v>4.0894968221799995E-5</v>
      </c>
      <c r="AA164" s="10">
        <f>3/24000000*OO[[#This Row],[83 (29JUN1985 06:00:00)-Water Temperature (C)]]*OO[[#This Row],[25]]</f>
        <v>4.16387698812E-5</v>
      </c>
      <c r="AB164" s="10">
        <f>3/24000000*OO[[#This Row],[84 (29JUN1985 09:00:00)-Water Temperature (C)]]*OO[[#This Row],[26]]</f>
        <v>4.1934648334399996E-5</v>
      </c>
      <c r="AC164" s="10">
        <f>3/24000000*OO[[#This Row],[85 (29JUN1985 12:00:00)-Water Temperature (C)]]*OO[[#This Row],[27]]</f>
        <v>4.1019108456262493E-5</v>
      </c>
      <c r="AD164" s="10">
        <f>3/24000000*OO[[#This Row],[86 (29JUN1985 15:00:00)-Water Temperature (C)]]*OO[[#This Row],[28]]</f>
        <v>3.8255947932150003E-5</v>
      </c>
      <c r="AE164" s="10">
        <f>3/24000000*OO[[#This Row],[88 (29JUN1985 21:00:00)-Water Temperature (C)]]*OO[[#This Row],[30]]</f>
        <v>3.1323197883949994E-5</v>
      </c>
      <c r="AF164" s="10">
        <f>3/24000000*OO[[#This Row],[88 (29JUN1985 21:00:00)-Water Temperature (C)]]*OO[[#This Row],[30]]</f>
        <v>3.1323197883949994E-5</v>
      </c>
      <c r="AG164" s="10">
        <f>3/24000000*OO[[#This Row],[89 (30JUN1985 00:00:00)-Water Temperature (C)]]*OO[[#This Row],[31]]</f>
        <v>2.7550175137287501E-5</v>
      </c>
      <c r="AH164" s="10">
        <f>3/24000000*OO[[#This Row],[90 (30JUN1985 03:00:00)-Water Temperature (C)]]*OO[[#This Row],[32]]</f>
        <v>2.38170986576625E-5</v>
      </c>
      <c r="AI164" s="10">
        <f>3/24000000*OO[[#This Row],[91 (30JUN1985 06:00:00)-Water Temperature (C)]]*OO[[#This Row],[33]]</f>
        <v>2.02321529364025E-5</v>
      </c>
      <c r="AJ164" s="10">
        <f>3/24000000*OO[[#This Row],[92 (30JUN1985 09:00:00)-Water Temperature (C)]]*OO[[#This Row],[34]]</f>
        <v>1.73635849276875E-5</v>
      </c>
      <c r="AK164" s="10">
        <f>3/24000000*OO[[#This Row],[93 (30JUN1985 12:00:00)-Water Temperature (C)]]*OO[[#This Row],[35]]</f>
        <v>1.5001580805794998E-5</v>
      </c>
      <c r="AL164" s="10">
        <f>3/24000000*OO[[#This Row],[94 (30JUN1985 15:00:00)-Water Temperature (C)]]*OO[[#This Row],[36]]</f>
        <v>1.3026798702225001E-5</v>
      </c>
      <c r="AM164" s="10">
        <f>3/24000000*OO[[#This Row],[95 (30JUN1985 18:00:00)-Water Temperature (C)]]*OO[[#This Row],[37]]</f>
        <v>1.131309895262E-5</v>
      </c>
      <c r="AN164" s="10">
        <f>3/24000000*OO[[#This Row],[96 (30JUN1985 21:00:00)-Water Temperature (C)]]*OO[[#This Row],[38]]</f>
        <v>9.6715071527799998E-6</v>
      </c>
      <c r="AO164" s="10">
        <f>3/24000000*OO[[#This Row],[97 (01JUL1985 00:00:00)-Water Temperature (C)]]*OO[[#This Row],[39]]</f>
        <v>8.242718840382501E-6</v>
      </c>
      <c r="AP164" s="10">
        <f>3/24000000*OO[[#This Row],[98 (01JUL1985 03:00:00)-Water Temperature (C)]]*OO[[#This Row],[40]]</f>
        <v>6.9784719258187504E-6</v>
      </c>
      <c r="AQ164" s="10">
        <f>3/24000000*OO[[#This Row],[99 (01JUL1985 06:00:00)-Water Temperature (C)]]*OO[[#This Row],[41]]</f>
        <v>5.7609018071924997E-6</v>
      </c>
      <c r="AR164" s="10">
        <f>3/24000000*OO[[#This Row],[100 (01JUL1985 09:00:00)-Water Temperature (C)]]*OO[[#This Row],[42]]</f>
        <v>4.7399378419062495E-6</v>
      </c>
      <c r="AS164" s="10">
        <f>3/24000000*OO[[#This Row],[101 (01JUL1985 12:00:00)-Water Temperature (C)]]*OO[[#This Row],[43]]</f>
        <v>3.6657920772849996E-6</v>
      </c>
      <c r="AT164" s="10">
        <f>3/24000000*OO[[#This Row],[102 (01JUL1985 15:00:00)-Water Temperature (C)]]*OO[[#This Row],[44]]</f>
        <v>2.7615522618124997E-6</v>
      </c>
      <c r="AU164" s="10">
        <f>3/24000000*OO[[#This Row],[103 (01JUL1985 18:00:00)-Water Temperature (C)]]*OO[[#This Row],[45]]</f>
        <v>2.1037595427569998E-6</v>
      </c>
      <c r="AV164" s="10">
        <f>3/24000000*OO[[#This Row],[104 (01JUL1985 21:00:00)-Water Temperature (C)]]*OO[[#This Row],[46]]</f>
        <v>1.675674817858125E-6</v>
      </c>
      <c r="AW164" s="10">
        <f>3/24000000*OO[[#This Row],[105 (02JUL1985 00:00:00)-Water Temperature (C)]]*OO[[#This Row],[47]]</f>
        <v>1.4048992215986248E-6</v>
      </c>
      <c r="AX164" s="10">
        <f>3/24000000*OO[[#This Row],[106 (02JUL1985 03:00:00)-Water Temperature (C)]]*OO[[#This Row],[48]]</f>
        <v>1.2297520107897501E-6</v>
      </c>
      <c r="AY164" s="10">
        <f>3/24000000*OO[[#This Row],[107 (02JUL1985 06:00:00)-Water Temperature (C)]]*OO[[#This Row],[49]]</f>
        <v>1.1116456865199997E-6</v>
      </c>
      <c r="AZ164" s="10">
        <f>3/24000000*OO[[#This Row],[108 (02JUL1985 09:00:00)-Water Temperature (C)]]*OO[[#This Row],[50]]</f>
        <v>1.06259760907425E-6</v>
      </c>
      <c r="BA164" s="10">
        <f>3/24000000*OO[[#This Row],[109 (02JUL1985 12:00:00)-Water Temperature (C)]]*OO[[#This Row],[51]]</f>
        <v>1.0044308482582501E-6</v>
      </c>
      <c r="BB164" s="10">
        <f>3/24000000*OO[[#This Row],[110 (02JUL1985 15:00:00)-Water Temperature (C)]]*OO[[#This Row],[52]]</f>
        <v>9.4869714646875009E-7</v>
      </c>
      <c r="BC164" s="10">
        <f>3/24000000*OO[[#This Row],[111 (02JUL1985 18:00:00)-Water Temperature (C)]]*OO[[#This Row],[53]]</f>
        <v>9.0565633051012501E-7</v>
      </c>
      <c r="BD164" s="10">
        <f>3/24000000*OO[[#This Row],[112 (02JUL1985 21:00:00)-Water Temperature (C)]]*OO[[#This Row],[54]]</f>
        <v>8.5292263942900004E-7</v>
      </c>
      <c r="BE164" s="10">
        <f>3/24000000*OO[[#This Row],[113 (03JUL1985 00:00:00)-Water Temperature (C)]]*OO[[#This Row],[55]]</f>
        <v>7.9030890899499996E-7</v>
      </c>
      <c r="BF164" s="10">
        <f>3/24000000*OO[[#This Row],[114 (03JUL1985 03:00:00)-Water Temperature (C)]]*OO[[#This Row],[56]]</f>
        <v>7.4570053522499995E-7</v>
      </c>
      <c r="BG164" s="10">
        <f>3/24000000*OO[[#This Row],[115 (03JUL1985 06:00:00)-Water Temperature (C)]]*OO[[#This Row],[57]]</f>
        <v>7.2035771985875002E-7</v>
      </c>
      <c r="BH164" s="10">
        <f>3/24000000*OO[[#This Row],[116 (03JUL1985 09:00:00)-Water Temperature (C)]]*OO[[#This Row],[58]]</f>
        <v>7.3130043801387492E-7</v>
      </c>
      <c r="BI164" s="10">
        <f>3/24000000*OO[[#This Row],[117 (03JUL1985 12:00:00)-Water Temperature (C)]]*OO[[#This Row],[59]]</f>
        <v>7.4314053951199999E-7</v>
      </c>
      <c r="BJ164" s="10">
        <f>3/24000000*OO[[#This Row],[118 (03JUL1985 15:00:00)-Water Temperature (C)]]*OO[[#This Row],[60]]</f>
        <v>7.3890317025524998E-7</v>
      </c>
      <c r="BK164" s="10">
        <f>3/24000000*OO[[#This Row],[119 (03JUL1985 18:00:00)-Water Temperature (C)]]*OO[[#This Row],[61]]</f>
        <v>7.2495652379675009E-7</v>
      </c>
      <c r="BL164" s="10">
        <f>3/24000000*OO[[#This Row],[120 (03JUL1985 21:00:00)-Water Temperature (C)]]*OO[[#This Row],[62]]</f>
        <v>6.8871512124799989E-7</v>
      </c>
      <c r="BM164" s="10">
        <f>3/24000000*OO[[#This Row],[121 (04JUL1985 00:00:00)-Water Temperature (C)]]*OO[[#This Row],[63]]</f>
        <v>6.4931981962487513E-7</v>
      </c>
      <c r="BN164" s="10">
        <f>3/24000000*OO[[#This Row],[122 (04JUL1985 03:00:00)-Water Temperature (C)]]*OO[[#This Row],[64]]</f>
        <v>6.1988610497699997E-7</v>
      </c>
      <c r="BO164" s="10">
        <f>3/24000000*OO[[#This Row],[123 (04JUL1985 06:00:00)-Water Temperature (C)]]*OO[[#This Row],[65]]</f>
        <v>5.9837857682800008E-7</v>
      </c>
      <c r="BP164" s="10">
        <f>3/24000000*OO[[#This Row],[124 (04JUL1985 09:00:00)-Water Temperature (C)]]*OO[[#This Row],[66]]</f>
        <v>5.8761119420374991E-7</v>
      </c>
      <c r="BQ164" s="10">
        <f>3/24000000*OO[[#This Row],[125 (04JUL1985 12:00:00)-Water Temperature (C)]]*OO[[#This Row],[67]]</f>
        <v>5.6018455146800002E-7</v>
      </c>
      <c r="BR164" s="10">
        <f>3/24000000*OO[[#This Row],[126 (04JUL1985 15:00:00)-Water Temperature (C)]]*OO[[#This Row],[68]]</f>
        <v>5.3260072661550007E-7</v>
      </c>
      <c r="BS164" s="10">
        <f>3/24000000*OO[[#This Row],[127 (04JUL1985 18:00:00)-Water Temperature (C)]]*OO[[#This Row],[69]]</f>
        <v>4.9468186750125004E-7</v>
      </c>
      <c r="BT164" s="10">
        <f>3/24000000*OO[[#This Row],[128 (04JUL1985 21:00:00)-Water Temperature (C)]]*OO[[#This Row],[70]]</f>
        <v>4.5843423303374999E-7</v>
      </c>
      <c r="BU164" s="10">
        <f>3/24000000*OO[[#This Row],[129 (05JUL1985 00:00:00)-Water Temperature (C)]]*OO[[#This Row],[71]]</f>
        <v>4.2980688901924999E-7</v>
      </c>
      <c r="BV164" s="10">
        <f>3/24000000*OO[[#This Row],[130 (05JUL1985 03:00:00)-Water Temperature (C)]]*OO[[#This Row],[72]]</f>
        <v>4.0824550879249999E-7</v>
      </c>
      <c r="BW164" s="10">
        <f>3/24000000*OO[[#This Row],[131 (05JUL1985 06:00:00)-Water Temperature (C)]]*OO[[#This Row],[73]]</f>
        <v>3.8967420794874999E-7</v>
      </c>
      <c r="BX164" s="10">
        <f>3/24000000*OO[[#This Row],[132 (05JUL1985 09:00:00)-Water Temperature (C)]]*OO[[#This Row],[74]]</f>
        <v>3.8645590951999995E-7</v>
      </c>
      <c r="BY164" s="10">
        <f>3/24000000*OO[[#This Row],[133 (05JUL1985 12:00:00)-Water Temperature (C)]]*OO[[#This Row],[75]]</f>
        <v>3.7175926006049997E-7</v>
      </c>
      <c r="BZ164" s="10">
        <f>3/24000000*OO[[#This Row],[134 (05JUL1985 15:00:00)-Water Temperature (C)]]*OO[[#This Row],[76]]</f>
        <v>3.5783812830599999E-7</v>
      </c>
      <c r="CA164" s="10">
        <f>3/24000000*OO[[#This Row],[135 (05JUL1985 18:00:00)-Water Temperature (C)]]*OO[[#This Row],[77]]</f>
        <v>3.4211826333137495E-7</v>
      </c>
      <c r="CB164" s="10">
        <f>3/24000000*OO[[#This Row],[136 (05JUL1985 21:00:00)-Water Temperature (C)]]*OO[[#This Row],[78]]</f>
        <v>3.2160366912600001E-7</v>
      </c>
      <c r="CC164" s="10">
        <f>3/24000000*OO[[#This Row],[137 (06JUL1985 00:00:00)-Water Temperature (C)]]*OO[[#This Row],[79]]</f>
        <v>2.97348142373625E-7</v>
      </c>
      <c r="CD164" s="10">
        <f>3/24000000*OO[[#This Row],[138 (06JUL1985 03:00:00)-Water Temperature (C)]]*OO[[#This Row],[80]]</f>
        <v>2.7757173261424998E-7</v>
      </c>
      <c r="CE164" s="10">
        <f>3/24000000*OO[[#This Row],[139 (06JUL1985 06:00:00)-Water Temperature (C)]]*OO[[#This Row],[81]]</f>
        <v>2.6660372659962498E-7</v>
      </c>
      <c r="CF164" s="10">
        <f>3/24000000*OO[[#This Row],[140 (06JUL1985 09:00:00)-Water Temperature (C)]]*OO[[#This Row],[82]]</f>
        <v>2.7186263110699997E-7</v>
      </c>
      <c r="CG164" s="10">
        <f>3/24000000*OO[[#This Row],[141 (06JUL1985 12:00:00)-Water Temperature (C)]]*OO[[#This Row],[83]]</f>
        <v>2.72157614575E-7</v>
      </c>
      <c r="CH164" s="10">
        <f>3/24000000*OO[[#This Row],[142 (06JUL1985 15:00:00)-Water Temperature (C)]]*OO[[#This Row],[84]]</f>
        <v>2.7144690396749999E-7</v>
      </c>
      <c r="CI164" s="10">
        <f>3/24000000*OO[[#This Row],[143 (06JUL1985 18:00:00)-Water Temperature (C)]]*OO[[#This Row],[85]]</f>
        <v>2.7161322018337503E-7</v>
      </c>
      <c r="CJ164" s="10">
        <f>3/24000000*OO[[#This Row],[144 (06JUL1985 21:00:00)-Water Temperature (C)]]*OO[[#This Row],[86]]</f>
        <v>2.6290272002925003E-7</v>
      </c>
      <c r="CK164" s="10">
        <f>3/24000000*OO[[#This Row],[145 (07JUL1985 00:00:00)-Water Temperature (C)]]*OO[[#This Row],[87]]</f>
        <v>2.4820618837600006E-7</v>
      </c>
      <c r="CL164" s="10">
        <f>3/24000000*OO[[#This Row],[146 (07JUL1985 03:00:00)-Water Temperature (C)]]*OO[[#This Row],[88]]</f>
        <v>2.3951397767174994E-7</v>
      </c>
      <c r="CM164" s="10">
        <f>3/24000000*OO[[#This Row],[147 (07JUL1985 06:00:00)-Water Temperature (C)]]*OO[[#This Row],[89]]</f>
        <v>2.3686259403262496E-7</v>
      </c>
      <c r="CN164" s="10">
        <f>3/24000000*OO[[#This Row],[148 (07JUL1985 09:00:00)-Water Temperature (C)]]*OO[[#This Row],[90]]</f>
        <v>2.4411078216399994E-7</v>
      </c>
      <c r="CO164" s="10">
        <f>3/24000000*OO[[#This Row],[149 (07JUL1985 12:00:00)-Water Temperature (C)]]*OO[[#This Row],[91]]</f>
        <v>2.4896305518149999E-7</v>
      </c>
      <c r="CP164" s="10">
        <f>3/24000000*OO[[#This Row],[150 (07JUL1985 15:00:00)-Water Temperature (C)]]*OO[[#This Row],[92]]</f>
        <v>2.4912838132000001E-7</v>
      </c>
      <c r="CQ164" s="10">
        <f>3/24000000*OO[[#This Row],[151 (07JUL1985 18:00:00)-Water Temperature (C)]]*OO[[#This Row],[93]]</f>
        <v>2.4769646069087496E-7</v>
      </c>
      <c r="CR164" s="10">
        <f>3/24000000*OO[[#This Row],[152 (07JUL1985 21:00:00)-Water Temperature (C)]]*OO[[#This Row],[94]]</f>
        <v>2.3845905510122498E-7</v>
      </c>
      <c r="CS164" s="10">
        <f>3/24000000*OO[[#This Row],[153 (08JUL1985 00:00:00)-Water Temperature (C)]]*OO[[#This Row],[95]]</f>
        <v>2.2758309652358747E-7</v>
      </c>
      <c r="CT164" s="10">
        <f>3/24000000*OO[[#This Row],[154 (08JUL1985 03:00:00)-Water Temperature (C)]]*OO[[#This Row],[96]]</f>
        <v>2.1844680331915002E-7</v>
      </c>
      <c r="CU164" s="10">
        <f>3/24000000*OO[[#This Row],[155 (08JUL1985 06:00:00)-Water Temperature (C)]]*OO[[#This Row],[97]]</f>
        <v>2.0933863949126252E-7</v>
      </c>
      <c r="CV164" s="10">
        <f>3/24000000*OO[[#This Row],[156 (08JUL1985 09:00:00)-Water Temperature (C)]]*OO[[#This Row],[98]]</f>
        <v>1.9811129839962502E-7</v>
      </c>
      <c r="CW164" s="10">
        <f>3/24000000*OO[[#This Row],[157 (08JUL1985 12:00:00)-Water Temperature (C)]]*OO[[#This Row],[99]]</f>
        <v>1.8975982152295E-7</v>
      </c>
    </row>
    <row r="165" spans="1:101" x14ac:dyDescent="0.35">
      <c r="A165" t="s">
        <v>170</v>
      </c>
      <c r="B165">
        <v>856.43320000000006</v>
      </c>
      <c r="C165" s="10">
        <f>3/24*OO[[#This Row],[59 (26JUN1985 06:00:00)-Water Temperature (C)]]*OO[[#This Row],[1]]/SUM(OO[1])</f>
        <v>0</v>
      </c>
      <c r="D165" s="10">
        <f>3/24*OO[[#This Row],[60 (26JUN1985 09:00:00)-Water Temperature (C)]]*OO[[#This Row],[2]]/SUM(OO[2])</f>
        <v>0</v>
      </c>
      <c r="E165" s="10">
        <f>3/24*OO[[#This Row],[61 (26JUN1985 12:00:00)-Water Temperature (C)]]*OO[[#This Row],[3]]/SUM(OO[3])</f>
        <v>0</v>
      </c>
      <c r="F165" s="10">
        <f>3/24*OO[[#This Row],[62 (26JUN1985 15:00:00)-Water Temperature (C)]]*OO[[#This Row],[4]]/SUM(OO[4])</f>
        <v>0</v>
      </c>
      <c r="G165" s="10">
        <f>3/24*OO[[#This Row],[63 (26JUN1985 18:00:00)-Water Temperature (C)]]*OO[[#This Row],[5]]/SUM(OO[5])</f>
        <v>0</v>
      </c>
      <c r="H165" s="10">
        <f>3/24*OO[[#This Row],[64 (26JUN1985 21:00:00)-Water Temperature (C)]]*OO[[#This Row],[6]]/SUM(OO[6])</f>
        <v>7.1576636711093999E-35</v>
      </c>
      <c r="I165" s="10">
        <f>3/24*OO[[#This Row],[65 (27JUN1985 00:00:00)-Water Temperature (C)]]*OO[[#This Row],[7]]/SUM(OO[7])</f>
        <v>3.5584796255423797E-24</v>
      </c>
      <c r="J165" s="10">
        <f>3/24*OO[[#This Row],[66 (27JUN1985 03:00:00)-Water Temperature (C)]]*OO[[#This Row],[8]]/SUM(OO[8])</f>
        <v>2.5458286442129035E-13</v>
      </c>
      <c r="K165" s="10">
        <f>3/24*OO[[#This Row],[67 (27JUN1985 06:00:00)-Water Temperature (C)]]*OO[[#This Row],[9]]/SUM(OO[9])</f>
        <v>5.1696240758570539E-8</v>
      </c>
      <c r="L165" s="10">
        <f>3/24*OO[[#This Row],[68 (27JUN1985 09:00:00)-Water Temperature (C)]]*OO[[#This Row],[10]]/SUM(OO[10])</f>
        <v>2.3261146537908001E-5</v>
      </c>
      <c r="M165" s="10">
        <f>3/24*OO[[#This Row],[69 (27JUN1985 12:00:00)-Water Temperature (C)]]*OO[[#This Row],[11]]/SUM(OO[11])</f>
        <v>1.0871456474419187E-3</v>
      </c>
      <c r="N165" s="10">
        <f>3/24*OO[[#This Row],[70 (27JUN1985 15:00:00)-Water Temperature (C)]]*OO[[#This Row],[12]]/SUM(OO[12])</f>
        <v>1.0972184767067959E-2</v>
      </c>
      <c r="O165" s="10">
        <f>3/24*OO[[#This Row],[71 (27JUN1985 18:00:00)-Water Temperature (C)]]*OO[[#This Row],[13]]/SUM(OO[13])</f>
        <v>3.7042563115559632E-2</v>
      </c>
      <c r="P165" s="10">
        <f>3/24*OO[[#This Row],[72 (27JUN1985 21:00:00)-Water Temperature (C)]]*OO[[#This Row],[14]]/SUM(OO[14])</f>
        <v>5.5168814170261142E-2</v>
      </c>
      <c r="Q165" s="10">
        <f>3/24*OO[[#This Row],[73 (28JUN1985 00:00:00)-Water Temperature (C)]]*OO[[#This Row],[15]]/SUM(OO[15])</f>
        <v>4.2393219683941198E-2</v>
      </c>
      <c r="R165" s="10">
        <f>3/24*OO[[#This Row],[74 (28JUN1985 03:00:00)-Water Temperature (C)]]*OO[[#This Row],[16]]/SUM(OO[16])</f>
        <v>1.9585134018528468E-2</v>
      </c>
      <c r="S165" s="10">
        <f>3/24*OO[[#This Row],[75 (28JUN1985 06:00:00)-Water Temperature (C)]]*OO[[#This Row],[17]]/SUM(OO[17])</f>
        <v>6.1862922749624872E-3</v>
      </c>
      <c r="T165" s="10">
        <f>3/24*OO[[#This Row],[76 (28JUN1985 09:00:00)-Water Temperature (C)]]*OO[[#This Row],[18]]/SUM(OO[18])</f>
        <v>1.5245040689066962E-3</v>
      </c>
      <c r="U165" s="10">
        <f>3/24*OO[[#This Row],[77 (28JUN1985 12:00:00)-Water Temperature (C)]]*OO[[#This Row],[19]]/SUM(OO[19])</f>
        <v>3.4008422842312616E-4</v>
      </c>
      <c r="V165" s="10">
        <f>3/24000000*OO[[#This Row],[78 (28JUN1985 15:00:00)-Water Temperature (C)]]*OO[[#This Row],[20]]</f>
        <v>9.3784943929500002E-5</v>
      </c>
      <c r="W165" s="10">
        <f>3/24000000*OO[[#This Row],[79 (28JUN1985 18:00:00)-Water Temperature (C)]]*OO[[#This Row],[21]]</f>
        <v>4.6909629233887503E-5</v>
      </c>
      <c r="X165" s="10">
        <f>3/24000000*OO[[#This Row],[80 (28JUN1985 21:00:00)-Water Temperature (C)]]*OO[[#This Row],[22]]</f>
        <v>3.7044451838887492E-5</v>
      </c>
      <c r="Y165" s="10">
        <f>3/24000000*OO[[#This Row],[81 (29JUN1985 00:00:00)-Water Temperature (C)]]*OO[[#This Row],[23]]</f>
        <v>3.5479255446249999E-5</v>
      </c>
      <c r="Z165" s="10">
        <f>3/24000000*OO[[#This Row],[82 (29JUN1985 03:00:00)-Water Temperature (C)]]*OO[[#This Row],[24]]</f>
        <v>3.6451396249999996E-5</v>
      </c>
      <c r="AA165" s="10">
        <f>3/24000000*OO[[#This Row],[83 (29JUN1985 06:00:00)-Water Temperature (C)]]*OO[[#This Row],[25]]</f>
        <v>3.72682019973E-5</v>
      </c>
      <c r="AB165" s="10">
        <f>3/24000000*OO[[#This Row],[84 (29JUN1985 09:00:00)-Water Temperature (C)]]*OO[[#This Row],[26]]</f>
        <v>3.7758858534150002E-5</v>
      </c>
      <c r="AC165" s="10">
        <f>3/24000000*OO[[#This Row],[85 (29JUN1985 12:00:00)-Water Temperature (C)]]*OO[[#This Row],[27]]</f>
        <v>3.7118898713924995E-5</v>
      </c>
      <c r="AD165" s="10">
        <f>3/24000000*OO[[#This Row],[86 (29JUN1985 15:00:00)-Water Temperature (C)]]*OO[[#This Row],[28]]</f>
        <v>3.4710500036812505E-5</v>
      </c>
      <c r="AE165" s="10">
        <f>3/24000000*OO[[#This Row],[88 (29JUN1985 21:00:00)-Water Temperature (C)]]*OO[[#This Row],[30]]</f>
        <v>2.8399513762900001E-5</v>
      </c>
      <c r="AF165" s="10">
        <f>3/24000000*OO[[#This Row],[88 (29JUN1985 21:00:00)-Water Temperature (C)]]*OO[[#This Row],[30]]</f>
        <v>2.8399513762900001E-5</v>
      </c>
      <c r="AG165" s="10">
        <f>3/24000000*OO[[#This Row],[89 (30JUN1985 00:00:00)-Water Temperature (C)]]*OO[[#This Row],[31]]</f>
        <v>2.49849774603E-5</v>
      </c>
      <c r="AH165" s="10">
        <f>3/24000000*OO[[#This Row],[90 (30JUN1985 03:00:00)-Water Temperature (C)]]*OO[[#This Row],[32]]</f>
        <v>2.1631074130049999E-5</v>
      </c>
      <c r="AI165" s="10">
        <f>3/24000000*OO[[#This Row],[91 (30JUN1985 06:00:00)-Water Temperature (C)]]*OO[[#This Row],[33]]</f>
        <v>1.8415060205899998E-5</v>
      </c>
      <c r="AJ165" s="10">
        <f>3/24000000*OO[[#This Row],[92 (30JUN1985 09:00:00)-Water Temperature (C)]]*OO[[#This Row],[34]]</f>
        <v>1.5841742830696249E-5</v>
      </c>
      <c r="AK165" s="10">
        <f>3/24000000*OO[[#This Row],[93 (30JUN1985 12:00:00)-Water Temperature (C)]]*OO[[#This Row],[35]]</f>
        <v>1.3704769376765E-5</v>
      </c>
      <c r="AL165" s="10">
        <f>3/24000000*OO[[#This Row],[94 (30JUN1985 15:00:00)-Water Temperature (C)]]*OO[[#This Row],[36]]</f>
        <v>1.1896521216304999E-5</v>
      </c>
      <c r="AM165" s="10">
        <f>3/24000000*OO[[#This Row],[95 (30JUN1985 18:00:00)-Water Temperature (C)]]*OO[[#This Row],[37]]</f>
        <v>1.0314337596749999E-5</v>
      </c>
      <c r="AN165" s="10">
        <f>3/24000000*OO[[#This Row],[96 (30JUN1985 21:00:00)-Water Temperature (C)]]*OO[[#This Row],[38]]</f>
        <v>8.7945383016500005E-6</v>
      </c>
      <c r="AO165" s="10">
        <f>3/24000000*OO[[#This Row],[97 (01JUL1985 00:00:00)-Water Temperature (C)]]*OO[[#This Row],[39]]</f>
        <v>7.4839880373825001E-6</v>
      </c>
      <c r="AP165" s="10">
        <f>3/24000000*OO[[#This Row],[98 (01JUL1985 03:00:00)-Water Temperature (C)]]*OO[[#This Row],[40]]</f>
        <v>6.34634546205E-6</v>
      </c>
      <c r="AQ165" s="10">
        <f>3/24000000*OO[[#This Row],[99 (01JUL1985 06:00:00)-Water Temperature (C)]]*OO[[#This Row],[41]]</f>
        <v>5.2664959351349998E-6</v>
      </c>
      <c r="AR165" s="10">
        <f>3/24000000*OO[[#This Row],[100 (01JUL1985 09:00:00)-Water Temperature (C)]]*OO[[#This Row],[42]]</f>
        <v>4.3657042318012502E-6</v>
      </c>
      <c r="AS165" s="10">
        <f>3/24000000*OO[[#This Row],[101 (01JUL1985 12:00:00)-Water Temperature (C)]]*OO[[#This Row],[43]]</f>
        <v>3.3909013776749995E-6</v>
      </c>
      <c r="AT165" s="10">
        <f>3/24000000*OO[[#This Row],[102 (01JUL1985 15:00:00)-Water Temperature (C)]]*OO[[#This Row],[44]]</f>
        <v>2.5542998105625E-6</v>
      </c>
      <c r="AU165" s="10">
        <f>3/24000000*OO[[#This Row],[103 (01JUL1985 18:00:00)-Water Temperature (C)]]*OO[[#This Row],[45]]</f>
        <v>1.9355030779320001E-6</v>
      </c>
      <c r="AV165" s="10">
        <f>3/24000000*OO[[#This Row],[104 (01JUL1985 21:00:00)-Water Temperature (C)]]*OO[[#This Row],[46]]</f>
        <v>1.5304120849008748E-6</v>
      </c>
      <c r="AW165" s="10">
        <f>3/24000000*OO[[#This Row],[105 (02JUL1985 00:00:00)-Water Temperature (C)]]*OO[[#This Row],[47]]</f>
        <v>1.2752557877644999E-6</v>
      </c>
      <c r="AX165" s="10">
        <f>3/24000000*OO[[#This Row],[106 (02JUL1985 03:00:00)-Water Temperature (C)]]*OO[[#This Row],[48]]</f>
        <v>1.1125672330656251E-6</v>
      </c>
      <c r="AY165" s="10">
        <f>3/24000000*OO[[#This Row],[107 (02JUL1985 06:00:00)-Water Temperature (C)]]*OO[[#This Row],[49]]</f>
        <v>1.0053556076559999E-6</v>
      </c>
      <c r="AZ165" s="10">
        <f>3/24000000*OO[[#This Row],[108 (02JUL1985 09:00:00)-Water Temperature (C)]]*OO[[#This Row],[50]]</f>
        <v>9.6298421585012499E-7</v>
      </c>
      <c r="BA165" s="10">
        <f>3/24000000*OO[[#This Row],[109 (02JUL1985 12:00:00)-Water Temperature (C)]]*OO[[#This Row],[51]]</f>
        <v>9.1055694024074994E-7</v>
      </c>
      <c r="BB165" s="10">
        <f>3/24000000*OO[[#This Row],[110 (02JUL1985 15:00:00)-Water Temperature (C)]]*OO[[#This Row],[52]]</f>
        <v>8.5936516669999993E-7</v>
      </c>
      <c r="BC165" s="10">
        <f>3/24000000*OO[[#This Row],[111 (02JUL1985 18:00:00)-Water Temperature (C)]]*OO[[#This Row],[53]]</f>
        <v>8.1885412171199983E-7</v>
      </c>
      <c r="BD165" s="10">
        <f>3/24000000*OO[[#This Row],[112 (02JUL1985 21:00:00)-Water Temperature (C)]]*OO[[#This Row],[54]]</f>
        <v>7.69612635E-7</v>
      </c>
      <c r="BE165" s="10">
        <f>3/24000000*OO[[#This Row],[113 (03JUL1985 00:00:00)-Water Temperature (C)]]*OO[[#This Row],[55]]</f>
        <v>7.1146223192250007E-7</v>
      </c>
      <c r="BF165" s="10">
        <f>3/24000000*OO[[#This Row],[114 (03JUL1985 03:00:00)-Water Temperature (C)]]*OO[[#This Row],[56]]</f>
        <v>6.6988348298899995E-7</v>
      </c>
      <c r="BG165" s="10">
        <f>3/24000000*OO[[#This Row],[115 (03JUL1985 06:00:00)-Water Temperature (C)]]*OO[[#This Row],[57]]</f>
        <v>6.4654803762649993E-7</v>
      </c>
      <c r="BH165" s="10">
        <f>3/24000000*OO[[#This Row],[116 (03JUL1985 09:00:00)-Water Temperature (C)]]*OO[[#This Row],[58]]</f>
        <v>6.5789099660025004E-7</v>
      </c>
      <c r="BI165" s="10">
        <f>3/24000000*OO[[#This Row],[117 (03JUL1985 12:00:00)-Water Temperature (C)]]*OO[[#This Row],[59]]</f>
        <v>6.6986601893987486E-7</v>
      </c>
      <c r="BJ165" s="10">
        <f>3/24000000*OO[[#This Row],[118 (03JUL1985 15:00:00)-Water Temperature (C)]]*OO[[#This Row],[60]]</f>
        <v>6.6689808103687499E-7</v>
      </c>
      <c r="BK165" s="10">
        <f>3/24000000*OO[[#This Row],[119 (03JUL1985 18:00:00)-Water Temperature (C)]]*OO[[#This Row],[61]]</f>
        <v>6.5429702290924998E-7</v>
      </c>
      <c r="BL165" s="10">
        <f>3/24000000*OO[[#This Row],[120 (03JUL1985 21:00:00)-Water Temperature (C)]]*OO[[#This Row],[62]]</f>
        <v>6.2053151331600003E-7</v>
      </c>
      <c r="BM165" s="10">
        <f>3/24000000*OO[[#This Row],[121 (04JUL1985 00:00:00)-Water Temperature (C)]]*OO[[#This Row],[63]]</f>
        <v>5.8389085644124985E-7</v>
      </c>
      <c r="BN165" s="10">
        <f>3/24000000*OO[[#This Row],[122 (04JUL1985 03:00:00)-Water Temperature (C)]]*OO[[#This Row],[64]]</f>
        <v>5.5683150912225E-7</v>
      </c>
      <c r="BO165" s="10">
        <f>3/24000000*OO[[#This Row],[123 (04JUL1985 06:00:00)-Water Temperature (C)]]*OO[[#This Row],[65]]</f>
        <v>5.3775247190062506E-7</v>
      </c>
      <c r="BP165" s="10">
        <f>3/24000000*OO[[#This Row],[124 (04JUL1985 09:00:00)-Water Temperature (C)]]*OO[[#This Row],[66]]</f>
        <v>5.2944219745312486E-7</v>
      </c>
      <c r="BQ165" s="10">
        <f>3/24000000*OO[[#This Row],[125 (04JUL1985 12:00:00)-Water Temperature (C)]]*OO[[#This Row],[67]]</f>
        <v>5.0565317379074988E-7</v>
      </c>
      <c r="BR165" s="10">
        <f>3/24000000*OO[[#This Row],[126 (04JUL1985 15:00:00)-Water Temperature (C)]]*OO[[#This Row],[68]]</f>
        <v>4.8120309334687496E-7</v>
      </c>
      <c r="BS165" s="10">
        <f>3/24000000*OO[[#This Row],[127 (04JUL1985 18:00:00)-Water Temperature (C)]]*OO[[#This Row],[69]]</f>
        <v>4.4659815292000003E-7</v>
      </c>
      <c r="BT165" s="10">
        <f>3/24000000*OO[[#This Row],[128 (04JUL1985 21:00:00)-Water Temperature (C)]]*OO[[#This Row],[70]]</f>
        <v>4.1320666571249993E-7</v>
      </c>
      <c r="BU165" s="10">
        <f>3/24000000*OO[[#This Row],[129 (05JUL1985 00:00:00)-Water Temperature (C)]]*OO[[#This Row],[71]]</f>
        <v>3.8682240475712501E-7</v>
      </c>
      <c r="BV165" s="10">
        <f>3/24000000*OO[[#This Row],[130 (05JUL1985 03:00:00)-Water Temperature (C)]]*OO[[#This Row],[72]]</f>
        <v>3.6709348899687502E-7</v>
      </c>
      <c r="BW165" s="10">
        <f>3/24000000*OO[[#This Row],[131 (05JUL1985 06:00:00)-Water Temperature (C)]]*OO[[#This Row],[73]]</f>
        <v>3.5045949552874994E-7</v>
      </c>
      <c r="BX165" s="10">
        <f>3/24000000*OO[[#This Row],[132 (05JUL1985 09:00:00)-Water Temperature (C)]]*OO[[#This Row],[74]]</f>
        <v>3.4811944890200007E-7</v>
      </c>
      <c r="BY165" s="10">
        <f>3/24000000*OO[[#This Row],[133 (05JUL1985 12:00:00)-Water Temperature (C)]]*OO[[#This Row],[75]]</f>
        <v>3.3520242474374997E-7</v>
      </c>
      <c r="BZ165" s="10">
        <f>3/24000000*OO[[#This Row],[134 (05JUL1985 15:00:00)-Water Temperature (C)]]*OO[[#This Row],[76]]</f>
        <v>3.229713395195E-7</v>
      </c>
      <c r="CA165" s="10">
        <f>3/24000000*OO[[#This Row],[135 (05JUL1985 18:00:00)-Water Temperature (C)]]*OO[[#This Row],[77]]</f>
        <v>3.0876160499099998E-7</v>
      </c>
      <c r="CB165" s="10">
        <f>3/24000000*OO[[#This Row],[136 (05JUL1985 21:00:00)-Water Temperature (C)]]*OO[[#This Row],[78]]</f>
        <v>2.9002991430749998E-7</v>
      </c>
      <c r="CC165" s="10">
        <f>3/24000000*OO[[#This Row],[137 (06JUL1985 00:00:00)-Water Temperature (C)]]*OO[[#This Row],[79]]</f>
        <v>2.67881419674E-7</v>
      </c>
      <c r="CD165" s="10">
        <f>3/24000000*OO[[#This Row],[138 (06JUL1985 03:00:00)-Water Temperature (C)]]*OO[[#This Row],[80]]</f>
        <v>2.4974652271999998E-7</v>
      </c>
      <c r="CE165" s="10">
        <f>3/24000000*OO[[#This Row],[139 (06JUL1985 06:00:00)-Water Temperature (C)]]*OO[[#This Row],[81]]</f>
        <v>2.3983321979999999E-7</v>
      </c>
      <c r="CF165" s="10">
        <f>3/24000000*OO[[#This Row],[140 (06JUL1985 09:00:00)-Water Temperature (C)]]*OO[[#This Row],[82]]</f>
        <v>2.4507812004125001E-7</v>
      </c>
      <c r="CG165" s="10">
        <f>3/24000000*OO[[#This Row],[141 (06JUL1985 12:00:00)-Water Temperature (C)]]*OO[[#This Row],[83]]</f>
        <v>2.4552872952000004E-7</v>
      </c>
      <c r="CH165" s="10">
        <f>3/24000000*OO[[#This Row],[142 (06JUL1985 15:00:00)-Water Temperature (C)]]*OO[[#This Row],[84]]</f>
        <v>2.44963185792E-7</v>
      </c>
      <c r="CI165" s="10">
        <f>3/24000000*OO[[#This Row],[143 (06JUL1985 18:00:00)-Water Temperature (C)]]*OO[[#This Row],[85]]</f>
        <v>2.44995344398125E-7</v>
      </c>
      <c r="CJ165" s="10">
        <f>3/24000000*OO[[#This Row],[144 (06JUL1985 21:00:00)-Water Temperature (C)]]*OO[[#This Row],[86]]</f>
        <v>2.367250400625E-7</v>
      </c>
      <c r="CK165" s="10">
        <f>3/24000000*OO[[#This Row],[145 (07JUL1985 00:00:00)-Water Temperature (C)]]*OO[[#This Row],[87]]</f>
        <v>2.2296609669434998E-7</v>
      </c>
      <c r="CL165" s="10">
        <f>3/24000000*OO[[#This Row],[146 (07JUL1985 03:00:00)-Water Temperature (C)]]*OO[[#This Row],[88]]</f>
        <v>2.1476715734432497E-7</v>
      </c>
      <c r="CM165" s="10">
        <f>3/24000000*OO[[#This Row],[147 (07JUL1985 06:00:00)-Water Temperature (C)]]*OO[[#This Row],[89]]</f>
        <v>2.1235025351387497E-7</v>
      </c>
      <c r="CN165" s="10">
        <f>3/24000000*OO[[#This Row],[148 (07JUL1985 09:00:00)-Water Temperature (C)]]*OO[[#This Row],[90]]</f>
        <v>2.1946392463379997E-7</v>
      </c>
      <c r="CO165" s="10">
        <f>3/24000000*OO[[#This Row],[149 (07JUL1985 12:00:00)-Water Temperature (C)]]*OO[[#This Row],[91]]</f>
        <v>2.2414396235299994E-7</v>
      </c>
      <c r="CP165" s="10">
        <f>3/24000000*OO[[#This Row],[150 (07JUL1985 15:00:00)-Water Temperature (C)]]*OO[[#This Row],[92]]</f>
        <v>2.2448300962266249E-7</v>
      </c>
      <c r="CQ165" s="10">
        <f>3/24000000*OO[[#This Row],[151 (07JUL1985 18:00:00)-Water Temperature (C)]]*OO[[#This Row],[93]]</f>
        <v>2.23170486004375E-7</v>
      </c>
      <c r="CR165" s="10">
        <f>3/24000000*OO[[#This Row],[152 (07JUL1985 21:00:00)-Water Temperature (C)]]*OO[[#This Row],[94]]</f>
        <v>2.1452661326654999E-7</v>
      </c>
      <c r="CS165" s="10">
        <f>3/24000000*OO[[#This Row],[153 (08JUL1985 00:00:00)-Water Temperature (C)]]*OO[[#This Row],[95]]</f>
        <v>2.0444583898887499E-7</v>
      </c>
      <c r="CT165" s="10">
        <f>3/24000000*OO[[#This Row],[154 (08JUL1985 03:00:00)-Water Temperature (C)]]*OO[[#This Row],[96]]</f>
        <v>1.9619567029237498E-7</v>
      </c>
      <c r="CU165" s="10">
        <f>3/24000000*OO[[#This Row],[155 (08JUL1985 06:00:00)-Water Temperature (C)]]*OO[[#This Row],[97]]</f>
        <v>1.8832304007007498E-7</v>
      </c>
      <c r="CV165" s="10">
        <f>3/24000000*OO[[#This Row],[156 (08JUL1985 09:00:00)-Water Temperature (C)]]*OO[[#This Row],[98]]</f>
        <v>1.7869470413514999E-7</v>
      </c>
      <c r="CW165" s="10">
        <f>3/24000000*OO[[#This Row],[157 (08JUL1985 12:00:00)-Water Temperature (C)]]*OO[[#This Row],[99]]</f>
        <v>1.7147764045733748E-7</v>
      </c>
    </row>
    <row r="166" spans="1:101" x14ac:dyDescent="0.35">
      <c r="A166" t="s">
        <v>171</v>
      </c>
      <c r="B166">
        <v>849.76409999999998</v>
      </c>
      <c r="C166" s="10">
        <f>3/24*OO[[#This Row],[59 (26JUN1985 06:00:00)-Water Temperature (C)]]*OO[[#This Row],[1]]/SUM(OO[1])</f>
        <v>0</v>
      </c>
      <c r="D166" s="10">
        <f>3/24*OO[[#This Row],[60 (26JUN1985 09:00:00)-Water Temperature (C)]]*OO[[#This Row],[2]]/SUM(OO[2])</f>
        <v>0</v>
      </c>
      <c r="E166" s="10">
        <f>3/24*OO[[#This Row],[61 (26JUN1985 12:00:00)-Water Temperature (C)]]*OO[[#This Row],[3]]/SUM(OO[3])</f>
        <v>0</v>
      </c>
      <c r="F166" s="10">
        <f>3/24*OO[[#This Row],[62 (26JUN1985 15:00:00)-Water Temperature (C)]]*OO[[#This Row],[4]]/SUM(OO[4])</f>
        <v>0</v>
      </c>
      <c r="G166" s="10">
        <f>3/24*OO[[#This Row],[63 (26JUN1985 18:00:00)-Water Temperature (C)]]*OO[[#This Row],[5]]/SUM(OO[5])</f>
        <v>0</v>
      </c>
      <c r="H166" s="10">
        <f>3/24*OO[[#This Row],[64 (26JUN1985 21:00:00)-Water Temperature (C)]]*OO[[#This Row],[6]]/SUM(OO[6])</f>
        <v>9.8059938064757702E-36</v>
      </c>
      <c r="I166" s="10">
        <f>3/24*OO[[#This Row],[65 (27JUN1985 00:00:00)-Water Temperature (C)]]*OO[[#This Row],[7]]/SUM(OO[7])</f>
        <v>4.8193113822038731E-25</v>
      </c>
      <c r="J166" s="10">
        <f>3/24*OO[[#This Row],[66 (27JUN1985 03:00:00)-Water Temperature (C)]]*OO[[#This Row],[8]]/SUM(OO[8])</f>
        <v>3.4395164557215697E-14</v>
      </c>
      <c r="K166" s="10">
        <f>3/24*OO[[#This Row],[67 (27JUN1985 06:00:00)-Water Temperature (C)]]*OO[[#This Row],[9]]/SUM(OO[9])</f>
        <v>2.5543512010737744E-8</v>
      </c>
      <c r="L166" s="10">
        <f>3/24*OO[[#This Row],[68 (27JUN1985 09:00:00)-Water Temperature (C)]]*OO[[#This Row],[10]]/SUM(OO[10])</f>
        <v>1.414995154817245E-5</v>
      </c>
      <c r="M166" s="10">
        <f>3/24*OO[[#This Row],[69 (27JUN1985 12:00:00)-Water Temperature (C)]]*OO[[#This Row],[11]]/SUM(OO[11])</f>
        <v>7.559925568679229E-4</v>
      </c>
      <c r="N166" s="10">
        <f>3/24*OO[[#This Row],[70 (27JUN1985 15:00:00)-Water Temperature (C)]]*OO[[#This Row],[12]]/SUM(OO[12])</f>
        <v>8.4459132076617968E-3</v>
      </c>
      <c r="O166" s="10">
        <f>3/24*OO[[#This Row],[71 (27JUN1985 18:00:00)-Water Temperature (C)]]*OO[[#This Row],[13]]/SUM(OO[13])</f>
        <v>3.0873202268456239E-2</v>
      </c>
      <c r="P166" s="10">
        <f>3/24*OO[[#This Row],[72 (27JUN1985 21:00:00)-Water Temperature (C)]]*OO[[#This Row],[14]]/SUM(OO[14])</f>
        <v>4.908292993350722E-2</v>
      </c>
      <c r="Q166" s="10">
        <f>3/24*OO[[#This Row],[73 (28JUN1985 00:00:00)-Water Temperature (C)]]*OO[[#This Row],[15]]/SUM(OO[15])</f>
        <v>3.9823641309302375E-2</v>
      </c>
      <c r="R166" s="10">
        <f>3/24*OO[[#This Row],[74 (28JUN1985 03:00:00)-Water Temperature (C)]]*OO[[#This Row],[16]]/SUM(OO[16])</f>
        <v>1.9234095357269637E-2</v>
      </c>
      <c r="S166" s="10">
        <f>3/24*OO[[#This Row],[75 (28JUN1985 06:00:00)-Water Temperature (C)]]*OO[[#This Row],[17]]/SUM(OO[17])</f>
        <v>6.294371692634991E-3</v>
      </c>
      <c r="T166" s="10">
        <f>3/24*OO[[#This Row],[76 (28JUN1985 09:00:00)-Water Temperature (C)]]*OO[[#This Row],[18]]/SUM(OO[18])</f>
        <v>1.5916035798247603E-3</v>
      </c>
      <c r="U166" s="10">
        <f>3/24*OO[[#This Row],[77 (28JUN1985 12:00:00)-Water Temperature (C)]]*OO[[#This Row],[19]]/SUM(OO[19])</f>
        <v>3.5669219422770345E-4</v>
      </c>
      <c r="V166" s="10">
        <f>3/24000000*OO[[#This Row],[78 (28JUN1985 15:00:00)-Water Temperature (C)]]*OO[[#This Row],[20]]</f>
        <v>9.4553326462437501E-5</v>
      </c>
      <c r="W166" s="10">
        <f>3/24000000*OO[[#This Row],[79 (28JUN1985 18:00:00)-Water Temperature (C)]]*OO[[#This Row],[21]]</f>
        <v>4.4293456088699994E-5</v>
      </c>
      <c r="X166" s="10">
        <f>3/24000000*OO[[#This Row],[80 (28JUN1985 21:00:00)-Water Temperature (C)]]*OO[[#This Row],[22]]</f>
        <v>3.3848475708599999E-5</v>
      </c>
      <c r="Y166" s="10">
        <f>3/24000000*OO[[#This Row],[81 (29JUN1985 00:00:00)-Water Temperature (C)]]*OO[[#This Row],[23]]</f>
        <v>3.2031035313549996E-5</v>
      </c>
      <c r="Z166" s="10">
        <f>3/24000000*OO[[#This Row],[82 (29JUN1985 03:00:00)-Water Temperature (C)]]*OO[[#This Row],[24]]</f>
        <v>3.2845299223399999E-5</v>
      </c>
      <c r="AA166" s="10">
        <f>3/24000000*OO[[#This Row],[83 (29JUN1985 06:00:00)-Water Temperature (C)]]*OO[[#This Row],[25]]</f>
        <v>3.3728842006562496E-5</v>
      </c>
      <c r="AB166" s="10">
        <f>3/24000000*OO[[#This Row],[84 (29JUN1985 09:00:00)-Water Temperature (C)]]*OO[[#This Row],[26]]</f>
        <v>3.4391971906387493E-5</v>
      </c>
      <c r="AC166" s="10">
        <f>3/24000000*OO[[#This Row],[85 (29JUN1985 12:00:00)-Water Temperature (C)]]*OO[[#This Row],[27]]</f>
        <v>3.4009091143649999E-5</v>
      </c>
      <c r="AD166" s="10">
        <f>3/24000000*OO[[#This Row],[86 (29JUN1985 15:00:00)-Water Temperature (C)]]*OO[[#This Row],[28]]</f>
        <v>3.1919785711049998E-5</v>
      </c>
      <c r="AE166" s="10">
        <f>3/24000000*OO[[#This Row],[88 (29JUN1985 21:00:00)-Water Temperature (C)]]*OO[[#This Row],[30]]</f>
        <v>2.6133747941200001E-5</v>
      </c>
      <c r="AF166" s="10">
        <f>3/24000000*OO[[#This Row],[88 (29JUN1985 21:00:00)-Water Temperature (C)]]*OO[[#This Row],[30]]</f>
        <v>2.6133747941200001E-5</v>
      </c>
      <c r="AG166" s="10">
        <f>3/24000000*OO[[#This Row],[89 (30JUN1985 00:00:00)-Water Temperature (C)]]*OO[[#This Row],[31]]</f>
        <v>2.3004770708974995E-5</v>
      </c>
      <c r="AH166" s="10">
        <f>3/24000000*OO[[#This Row],[90 (30JUN1985 03:00:00)-Water Temperature (C)]]*OO[[#This Row],[32]]</f>
        <v>1.9955333547174999E-5</v>
      </c>
      <c r="AI166" s="10">
        <f>3/24000000*OO[[#This Row],[91 (30JUN1985 06:00:00)-Water Temperature (C)]]*OO[[#This Row],[33]]</f>
        <v>1.7034353606942501E-5</v>
      </c>
      <c r="AJ166" s="10">
        <f>3/24000000*OO[[#This Row],[92 (30JUN1985 09:00:00)-Water Temperature (C)]]*OO[[#This Row],[34]]</f>
        <v>1.469136087928E-5</v>
      </c>
      <c r="AK166" s="10">
        <f>3/24000000*OO[[#This Row],[93 (30JUN1985 12:00:00)-Water Temperature (C)]]*OO[[#This Row],[35]]</f>
        <v>1.2738207977117501E-5</v>
      </c>
      <c r="AL166" s="10">
        <f>3/24000000*OO[[#This Row],[94 (30JUN1985 15:00:00)-Water Temperature (C)]]*OO[[#This Row],[36]]</f>
        <v>1.1068375107265E-5</v>
      </c>
      <c r="AM166" s="10">
        <f>3/24000000*OO[[#This Row],[95 (30JUN1985 18:00:00)-Water Temperature (C)]]*OO[[#This Row],[37]]</f>
        <v>9.5942031745600009E-6</v>
      </c>
      <c r="AN166" s="10">
        <f>3/24000000*OO[[#This Row],[96 (30JUN1985 21:00:00)-Water Temperature (C)]]*OO[[#This Row],[38]]</f>
        <v>8.166416406339998E-6</v>
      </c>
      <c r="AO166" s="10">
        <f>3/24000000*OO[[#This Row],[97 (01JUL1985 00:00:00)-Water Temperature (C)]]*OO[[#This Row],[39]]</f>
        <v>6.94101385188E-6</v>
      </c>
      <c r="AP166" s="10">
        <f>3/24000000*OO[[#This Row],[98 (01JUL1985 03:00:00)-Water Temperature (C)]]*OO[[#This Row],[40]]</f>
        <v>5.8956993670437502E-6</v>
      </c>
      <c r="AQ166" s="10">
        <f>3/24000000*OO[[#This Row],[99 (01JUL1985 06:00:00)-Water Temperature (C)]]*OO[[#This Row],[41]]</f>
        <v>4.9163227862025003E-6</v>
      </c>
      <c r="AR166" s="10">
        <f>3/24000000*OO[[#This Row],[100 (01JUL1985 09:00:00)-Water Temperature (C)]]*OO[[#This Row],[42]]</f>
        <v>4.1062782818024996E-6</v>
      </c>
      <c r="AS166" s="10">
        <f>3/24000000*OO[[#This Row],[101 (01JUL1985 12:00:00)-Water Temperature (C)]]*OO[[#This Row],[43]]</f>
        <v>3.2062638856499998E-6</v>
      </c>
      <c r="AT166" s="10">
        <f>3/24000000*OO[[#This Row],[102 (01JUL1985 15:00:00)-Water Temperature (C)]]*OO[[#This Row],[44]]</f>
        <v>2.4167484066749998E-6</v>
      </c>
      <c r="AU166" s="10">
        <f>3/24000000*OO[[#This Row],[103 (01JUL1985 18:00:00)-Water Temperature (C)]]*OO[[#This Row],[45]]</f>
        <v>1.8222766974999999E-6</v>
      </c>
      <c r="AV166" s="10">
        <f>3/24000000*OO[[#This Row],[104 (01JUL1985 21:00:00)-Water Temperature (C)]]*OO[[#This Row],[46]]</f>
        <v>1.4300413281026251E-6</v>
      </c>
      <c r="AW166" s="10">
        <f>3/24000000*OO[[#This Row],[105 (02JUL1985 00:00:00)-Water Temperature (C)]]*OO[[#This Row],[47]]</f>
        <v>1.1836854965494998E-6</v>
      </c>
      <c r="AX166" s="10">
        <f>3/24000000*OO[[#This Row],[106 (02JUL1985 03:00:00)-Water Temperature (C)]]*OO[[#This Row],[48]]</f>
        <v>1.0286516632479999E-6</v>
      </c>
      <c r="AY166" s="10">
        <f>3/24000000*OO[[#This Row],[107 (02JUL1985 06:00:00)-Water Temperature (C)]]*OO[[#This Row],[49]]</f>
        <v>9.2832738626774986E-7</v>
      </c>
      <c r="AZ166" s="10">
        <f>3/24000000*OO[[#This Row],[108 (02JUL1985 09:00:00)-Water Temperature (C)]]*OO[[#This Row],[50]]</f>
        <v>8.9063264423500001E-7</v>
      </c>
      <c r="BA166" s="10">
        <f>3/24000000*OO[[#This Row],[109 (02JUL1985 12:00:00)-Water Temperature (C)]]*OO[[#This Row],[51]]</f>
        <v>8.4261313702899986E-7</v>
      </c>
      <c r="BB166" s="10">
        <f>3/24000000*OO[[#This Row],[110 (02JUL1985 15:00:00)-Water Temperature (C)]]*OO[[#This Row],[52]]</f>
        <v>7.9468302239299981E-7</v>
      </c>
      <c r="BC166" s="10">
        <f>3/24000000*OO[[#This Row],[111 (02JUL1985 18:00:00)-Water Temperature (C)]]*OO[[#This Row],[53]]</f>
        <v>7.5583838797349999E-7</v>
      </c>
      <c r="BD166" s="10">
        <f>3/24000000*OO[[#This Row],[112 (02JUL1985 21:00:00)-Water Temperature (C)]]*OO[[#This Row],[54]]</f>
        <v>7.0917490493237495E-7</v>
      </c>
      <c r="BE166" s="10">
        <f>3/24000000*OO[[#This Row],[113 (03JUL1985 00:00:00)-Water Temperature (C)]]*OO[[#This Row],[55]]</f>
        <v>6.5411735333850006E-7</v>
      </c>
      <c r="BF166" s="10">
        <f>3/24000000*OO[[#This Row],[114 (03JUL1985 03:00:00)-Water Temperature (C)]]*OO[[#This Row],[56]]</f>
        <v>6.1450189588199995E-7</v>
      </c>
      <c r="BG166" s="10">
        <f>3/24000000*OO[[#This Row],[115 (03JUL1985 06:00:00)-Water Temperature (C)]]*OO[[#This Row],[57]]</f>
        <v>5.9221945767337497E-7</v>
      </c>
      <c r="BH166" s="10">
        <f>3/24000000*OO[[#This Row],[116 (03JUL1985 09:00:00)-Water Temperature (C)]]*OO[[#This Row],[58]]</f>
        <v>6.0361746411074994E-7</v>
      </c>
      <c r="BI166" s="10">
        <f>3/24000000*OO[[#This Row],[117 (03JUL1985 12:00:00)-Water Temperature (C)]]*OO[[#This Row],[59]]</f>
        <v>6.158660399625E-7</v>
      </c>
      <c r="BJ166" s="10">
        <f>3/24000000*OO[[#This Row],[118 (03JUL1985 15:00:00)-Water Temperature (C)]]*OO[[#This Row],[60]]</f>
        <v>6.1405446208974987E-7</v>
      </c>
      <c r="BK166" s="10">
        <f>3/24000000*OO[[#This Row],[119 (03JUL1985 18:00:00)-Water Temperature (C)]]*OO[[#This Row],[61]]</f>
        <v>6.0261623820837497E-7</v>
      </c>
      <c r="BL166" s="10">
        <f>3/24000000*OO[[#This Row],[120 (03JUL1985 21:00:00)-Water Temperature (C)]]*OO[[#This Row],[62]]</f>
        <v>5.7092826421099987E-7</v>
      </c>
      <c r="BM166" s="10">
        <f>3/24000000*OO[[#This Row],[121 (04JUL1985 00:00:00)-Water Temperature (C)]]*OO[[#This Row],[63]]</f>
        <v>5.3609708221999991E-7</v>
      </c>
      <c r="BN166" s="10">
        <f>3/24000000*OO[[#This Row],[122 (04JUL1985 03:00:00)-Water Temperature (C)]]*OO[[#This Row],[64]]</f>
        <v>5.1064358523299998E-7</v>
      </c>
      <c r="BO166" s="10">
        <f>3/24000000*OO[[#This Row],[123 (04JUL1985 06:00:00)-Water Temperature (C)]]*OO[[#This Row],[65]]</f>
        <v>4.9316017350275E-7</v>
      </c>
      <c r="BP166" s="10">
        <f>3/24000000*OO[[#This Row],[124 (04JUL1985 09:00:00)-Water Temperature (C)]]*OO[[#This Row],[66]]</f>
        <v>4.8664601555099989E-7</v>
      </c>
      <c r="BQ166" s="10">
        <f>3/24000000*OO[[#This Row],[125 (04JUL1985 12:00:00)-Water Temperature (C)]]*OO[[#This Row],[67]]</f>
        <v>4.6582490952199998E-7</v>
      </c>
      <c r="BR166" s="10">
        <f>3/24000000*OO[[#This Row],[126 (04JUL1985 15:00:00)-Water Temperature (C)]]*OO[[#This Row],[68]]</f>
        <v>4.4372074031999998E-7</v>
      </c>
      <c r="BS166" s="10">
        <f>3/24000000*OO[[#This Row],[127 (04JUL1985 18:00:00)-Water Temperature (C)]]*OO[[#This Row],[69]]</f>
        <v>4.1171708476450001E-7</v>
      </c>
      <c r="BT166" s="10">
        <f>3/24000000*OO[[#This Row],[128 (04JUL1985 21:00:00)-Water Temperature (C)]]*OO[[#This Row],[70]]</f>
        <v>3.8030029651099994E-7</v>
      </c>
      <c r="BU166" s="10">
        <f>3/24000000*OO[[#This Row],[129 (05JUL1985 00:00:00)-Water Temperature (C)]]*OO[[#This Row],[71]]</f>
        <v>3.5545662306749996E-7</v>
      </c>
      <c r="BV166" s="10">
        <f>3/24000000*OO[[#This Row],[130 (05JUL1985 03:00:00)-Water Temperature (C)]]*OO[[#This Row],[72]]</f>
        <v>3.3700127471537494E-7</v>
      </c>
      <c r="BW166" s="10">
        <f>3/24000000*OO[[#This Row],[131 (05JUL1985 06:00:00)-Water Temperature (C)]]*OO[[#This Row],[73]]</f>
        <v>3.2172381623049992E-7</v>
      </c>
      <c r="BX166" s="10">
        <f>3/24000000*OO[[#This Row],[132 (05JUL1985 09:00:00)-Water Temperature (C)]]*OO[[#This Row],[74]]</f>
        <v>3.1989854335062501E-7</v>
      </c>
      <c r="BY166" s="10">
        <f>3/24000000*OO[[#This Row],[133 (05JUL1985 12:00:00)-Water Temperature (C)]]*OO[[#This Row],[75]]</f>
        <v>3.0848831738075001E-7</v>
      </c>
      <c r="BZ166" s="10">
        <f>3/24000000*OO[[#This Row],[134 (05JUL1985 15:00:00)-Water Temperature (C)]]*OO[[#This Row],[76]]</f>
        <v>2.9744264606874997E-7</v>
      </c>
      <c r="CA166" s="10">
        <f>3/24000000*OO[[#This Row],[135 (05JUL1985 18:00:00)-Water Temperature (C)]]*OO[[#This Row],[77]]</f>
        <v>2.8441714590687495E-7</v>
      </c>
      <c r="CB166" s="10">
        <f>3/24000000*OO[[#This Row],[136 (05JUL1985 21:00:00)-Water Temperature (C)]]*OO[[#This Row],[78]]</f>
        <v>2.6705259262687503E-7</v>
      </c>
      <c r="CC166" s="10">
        <f>3/24000000*OO[[#This Row],[137 (06JUL1985 00:00:00)-Water Temperature (C)]]*OO[[#This Row],[79]]</f>
        <v>2.4643898694262496E-7</v>
      </c>
      <c r="CD166" s="10">
        <f>3/24000000*OO[[#This Row],[138 (06JUL1985 03:00:00)-Water Temperature (C)]]*OO[[#This Row],[80]]</f>
        <v>2.2943843850562501E-7</v>
      </c>
      <c r="CE166" s="10">
        <f>3/24000000*OO[[#This Row],[139 (06JUL1985 06:00:00)-Water Temperature (C)]]*OO[[#This Row],[81]]</f>
        <v>2.2013347355312498E-7</v>
      </c>
      <c r="CF166" s="10">
        <f>3/24000000*OO[[#This Row],[140 (06JUL1985 09:00:00)-Water Temperature (C)]]*OO[[#This Row],[82]]</f>
        <v>2.2532955727000001E-7</v>
      </c>
      <c r="CG166" s="10">
        <f>3/24000000*OO[[#This Row],[141 (06JUL1985 12:00:00)-Water Temperature (C)]]*OO[[#This Row],[83]]</f>
        <v>2.2603883923974998E-7</v>
      </c>
      <c r="CH166" s="10">
        <f>3/24000000*OO[[#This Row],[142 (06JUL1985 15:00:00)-Water Temperature (C)]]*OO[[#This Row],[84]]</f>
        <v>2.2554018746512499E-7</v>
      </c>
      <c r="CI166" s="10">
        <f>3/24000000*OO[[#This Row],[143 (06JUL1985 18:00:00)-Water Temperature (C)]]*OO[[#This Row],[85]]</f>
        <v>2.2553962306534997E-7</v>
      </c>
      <c r="CJ166" s="10">
        <f>3/24000000*OO[[#This Row],[144 (06JUL1985 21:00:00)-Water Temperature (C)]]*OO[[#This Row],[86]]</f>
        <v>2.1771909398654998E-7</v>
      </c>
      <c r="CK166" s="10">
        <f>3/24000000*OO[[#This Row],[145 (07JUL1985 00:00:00)-Water Temperature (C)]]*OO[[#This Row],[87]]</f>
        <v>2.0460287144580001E-7</v>
      </c>
      <c r="CL166" s="10">
        <f>3/24000000*OO[[#This Row],[146 (07JUL1985 03:00:00)-Water Temperature (C)]]*OO[[#This Row],[88]]</f>
        <v>1.967096443566E-7</v>
      </c>
      <c r="CM166" s="10">
        <f>3/24000000*OO[[#This Row],[147 (07JUL1985 06:00:00)-Water Temperature (C)]]*OO[[#This Row],[89]]</f>
        <v>1.9431922978589998E-7</v>
      </c>
      <c r="CN166" s="10">
        <f>3/24000000*OO[[#This Row],[148 (07JUL1985 09:00:00)-Water Temperature (C)]]*OO[[#This Row],[90]]</f>
        <v>2.0135387772563748E-7</v>
      </c>
      <c r="CO166" s="10">
        <f>3/24000000*OO[[#This Row],[149 (07JUL1985 12:00:00)-Water Temperature (C)]]*OO[[#This Row],[91]]</f>
        <v>2.0599881807521247E-7</v>
      </c>
      <c r="CP166" s="10">
        <f>3/24000000*OO[[#This Row],[150 (07JUL1985 15:00:00)-Water Temperature (C)]]*OO[[#This Row],[92]]</f>
        <v>2.0652663535E-7</v>
      </c>
      <c r="CQ166" s="10">
        <f>3/24000000*OO[[#This Row],[151 (07JUL1985 18:00:00)-Water Temperature (C)]]*OO[[#This Row],[93]]</f>
        <v>2.0537515656363749E-7</v>
      </c>
      <c r="CR166" s="10">
        <f>3/24000000*OO[[#This Row],[152 (07JUL1985 21:00:00)-Water Temperature (C)]]*OO[[#This Row],[94]]</f>
        <v>1.9723075104314997E-7</v>
      </c>
      <c r="CS166" s="10">
        <f>3/24000000*OO[[#This Row],[153 (08JUL1985 00:00:00)-Water Temperature (C)]]*OO[[#This Row],[95]]</f>
        <v>1.8766801035060001E-7</v>
      </c>
      <c r="CT166" s="10">
        <f>3/24000000*OO[[#This Row],[154 (08JUL1985 03:00:00)-Water Temperature (C)]]*OO[[#This Row],[96]]</f>
        <v>1.8003871188618749E-7</v>
      </c>
      <c r="CU166" s="10">
        <f>3/24000000*OO[[#This Row],[155 (08JUL1985 06:00:00)-Water Temperature (C)]]*OO[[#This Row],[97]]</f>
        <v>1.730574857675875E-7</v>
      </c>
      <c r="CV166" s="10">
        <f>3/24000000*OO[[#This Row],[156 (08JUL1985 09:00:00)-Water Temperature (C)]]*OO[[#This Row],[98]]</f>
        <v>1.6463471896339998E-7</v>
      </c>
      <c r="CW166" s="10">
        <f>3/24000000*OO[[#This Row],[157 (08JUL1985 12:00:00)-Water Temperature (C)]]*OO[[#This Row],[99]]</f>
        <v>1.5830761285749998E-7</v>
      </c>
    </row>
    <row r="167" spans="1:101" x14ac:dyDescent="0.35">
      <c r="A167" t="s">
        <v>172</v>
      </c>
      <c r="B167">
        <v>789.41669999999999</v>
      </c>
      <c r="C167" s="10">
        <f>3/24*OO[[#This Row],[59 (26JUN1985 06:00:00)-Water Temperature (C)]]*OO[[#This Row],[1]]/SUM(OO[1])</f>
        <v>0</v>
      </c>
      <c r="D167" s="10">
        <f>3/24*OO[[#This Row],[60 (26JUN1985 09:00:00)-Water Temperature (C)]]*OO[[#This Row],[2]]/SUM(OO[2])</f>
        <v>0</v>
      </c>
      <c r="E167" s="10">
        <f>3/24*OO[[#This Row],[61 (26JUN1985 12:00:00)-Water Temperature (C)]]*OO[[#This Row],[3]]/SUM(OO[3])</f>
        <v>0</v>
      </c>
      <c r="F167" s="10">
        <f>3/24*OO[[#This Row],[62 (26JUN1985 15:00:00)-Water Temperature (C)]]*OO[[#This Row],[4]]/SUM(OO[4])</f>
        <v>0</v>
      </c>
      <c r="G167" s="10">
        <f>3/24*OO[[#This Row],[63 (26JUN1985 18:00:00)-Water Temperature (C)]]*OO[[#This Row],[5]]/SUM(OO[5])</f>
        <v>0</v>
      </c>
      <c r="H167" s="10">
        <f>3/24*OO[[#This Row],[64 (26JUN1985 21:00:00)-Water Temperature (C)]]*OO[[#This Row],[6]]/SUM(OO[6])</f>
        <v>1.9203628830851473E-36</v>
      </c>
      <c r="I167" s="10">
        <f>3/24*OO[[#This Row],[65 (27JUN1985 00:00:00)-Water Temperature (C)]]*OO[[#This Row],[7]]/SUM(OO[7])</f>
        <v>9.4654608425957024E-26</v>
      </c>
      <c r="J167" s="10">
        <f>3/24*OO[[#This Row],[66 (27JUN1985 03:00:00)-Water Temperature (C)]]*OO[[#This Row],[8]]/SUM(OO[8])</f>
        <v>6.6002459082198508E-15</v>
      </c>
      <c r="K167" s="10">
        <f>3/24*OO[[#This Row],[67 (27JUN1985 06:00:00)-Water Temperature (C)]]*OO[[#This Row],[9]]/SUM(OO[9])</f>
        <v>1.4516465989905454E-8</v>
      </c>
      <c r="L167" s="10">
        <f>3/24*OO[[#This Row],[68 (27JUN1985 09:00:00)-Water Temperature (C)]]*OO[[#This Row],[10]]/SUM(OO[10])</f>
        <v>9.8898088118927673E-6</v>
      </c>
      <c r="M167" s="10">
        <f>3/24*OO[[#This Row],[69 (27JUN1985 12:00:00)-Water Temperature (C)]]*OO[[#This Row],[11]]/SUM(OO[11])</f>
        <v>6.0220100183326825E-4</v>
      </c>
      <c r="N167" s="10">
        <f>3/24*OO[[#This Row],[70 (27JUN1985 15:00:00)-Water Temperature (C)]]*OO[[#This Row],[12]]/SUM(OO[12])</f>
        <v>7.4261340570060813E-3</v>
      </c>
      <c r="O167" s="10">
        <f>3/24*OO[[#This Row],[71 (27JUN1985 18:00:00)-Water Temperature (C)]]*OO[[#This Row],[13]]/SUM(OO[13])</f>
        <v>2.9323420647866433E-2</v>
      </c>
      <c r="P167" s="10">
        <f>3/24*OO[[#This Row],[72 (27JUN1985 21:00:00)-Water Temperature (C)]]*OO[[#This Row],[14]]/SUM(OO[14])</f>
        <v>4.9628448152561455E-2</v>
      </c>
      <c r="Q167" s="10">
        <f>3/24*OO[[#This Row],[73 (28JUN1985 00:00:00)-Water Temperature (C)]]*OO[[#This Row],[15]]/SUM(OO[15])</f>
        <v>4.2426455004446362E-2</v>
      </c>
      <c r="R167" s="10">
        <f>3/24*OO[[#This Row],[74 (28JUN1985 03:00:00)-Water Temperature (C)]]*OO[[#This Row],[16]]/SUM(OO[16])</f>
        <v>2.1381258205220542E-2</v>
      </c>
      <c r="S167" s="10">
        <f>3/24*OO[[#This Row],[75 (28JUN1985 06:00:00)-Water Temperature (C)]]*OO[[#This Row],[17]]/SUM(OO[17])</f>
        <v>7.2356571378511111E-3</v>
      </c>
      <c r="T167" s="10">
        <f>3/24*OO[[#This Row],[76 (28JUN1985 09:00:00)-Water Temperature (C)]]*OO[[#This Row],[18]]/SUM(OO[18])</f>
        <v>1.8745021048626122E-3</v>
      </c>
      <c r="U167" s="10">
        <f>3/24*OO[[#This Row],[77 (28JUN1985 12:00:00)-Water Temperature (C)]]*OO[[#This Row],[19]]/SUM(OO[19])</f>
        <v>4.2242724178859963E-4</v>
      </c>
      <c r="V167" s="10">
        <f>3/24000000*OO[[#This Row],[78 (28JUN1985 15:00:00)-Water Temperature (C)]]*OO[[#This Row],[20]]</f>
        <v>1.0814406682064998E-4</v>
      </c>
      <c r="W167" s="10">
        <f>3/24000000*OO[[#This Row],[79 (28JUN1985 18:00:00)-Water Temperature (C)]]*OO[[#This Row],[21]]</f>
        <v>4.7438407281825001E-5</v>
      </c>
      <c r="X167" s="10">
        <f>3/24000000*OO[[#This Row],[80 (28JUN1985 21:00:00)-Water Temperature (C)]]*OO[[#This Row],[22]]</f>
        <v>3.4937057041349997E-5</v>
      </c>
      <c r="Y167" s="10">
        <f>3/24000000*OO[[#This Row],[81 (29JUN1985 00:00:00)-Water Temperature (C)]]*OO[[#This Row],[23]]</f>
        <v>3.2592227214750001E-5</v>
      </c>
      <c r="Z167" s="10">
        <f>3/24000000*OO[[#This Row],[82 (29JUN1985 03:00:00)-Water Temperature (C)]]*OO[[#This Row],[24]]</f>
        <v>3.3290064021499997E-5</v>
      </c>
      <c r="AA167" s="10">
        <f>3/24000000*OO[[#This Row],[83 (29JUN1985 06:00:00)-Water Temperature (C)]]*OO[[#This Row],[25]]</f>
        <v>3.4268574096312493E-5</v>
      </c>
      <c r="AB167" s="10">
        <f>3/24000000*OO[[#This Row],[84 (29JUN1985 09:00:00)-Water Temperature (C)]]*OO[[#This Row],[26]]</f>
        <v>3.5100984461199998E-5</v>
      </c>
      <c r="AC167" s="10">
        <f>3/24000000*OO[[#This Row],[85 (29JUN1985 12:00:00)-Water Temperature (C)]]*OO[[#This Row],[27]]</f>
        <v>3.4858663341650005E-5</v>
      </c>
      <c r="AD167" s="10">
        <f>3/24000000*OO[[#This Row],[86 (29JUN1985 15:00:00)-Water Temperature (C)]]*OO[[#This Row],[28]]</f>
        <v>3.2794399443300002E-5</v>
      </c>
      <c r="AE167" s="10">
        <f>3/24000000*OO[[#This Row],[88 (29JUN1985 21:00:00)-Water Temperature (C)]]*OO[[#This Row],[30]]</f>
        <v>2.6801732983125005E-5</v>
      </c>
      <c r="AF167" s="10">
        <f>3/24000000*OO[[#This Row],[88 (29JUN1985 21:00:00)-Water Temperature (C)]]*OO[[#This Row],[30]]</f>
        <v>2.6801732983125005E-5</v>
      </c>
      <c r="AG167" s="10">
        <f>3/24000000*OO[[#This Row],[89 (30JUN1985 00:00:00)-Water Temperature (C)]]*OO[[#This Row],[31]]</f>
        <v>2.3572706586274995E-5</v>
      </c>
      <c r="AH167" s="10">
        <f>3/24000000*OO[[#This Row],[90 (30JUN1985 03:00:00)-Water Temperature (C)]]*OO[[#This Row],[32]]</f>
        <v>2.0471369144725002E-5</v>
      </c>
      <c r="AI167" s="10">
        <f>3/24000000*OO[[#This Row],[91 (30JUN1985 06:00:00)-Water Temperature (C)]]*OO[[#This Row],[33]]</f>
        <v>1.7513358815062498E-5</v>
      </c>
      <c r="AJ167" s="10">
        <f>3/24000000*OO[[#This Row],[92 (30JUN1985 09:00:00)-Water Temperature (C)]]*OO[[#This Row],[34]]</f>
        <v>1.5133748731762499E-5</v>
      </c>
      <c r="AK167" s="10">
        <f>3/24000000*OO[[#This Row],[93 (30JUN1985 12:00:00)-Water Temperature (C)]]*OO[[#This Row],[35]]</f>
        <v>1.3135466951343749E-5</v>
      </c>
      <c r="AL167" s="10">
        <f>3/24000000*OO[[#This Row],[94 (30JUN1985 15:00:00)-Water Temperature (C)]]*OO[[#This Row],[36]]</f>
        <v>1.14112532503E-5</v>
      </c>
      <c r="AM167" s="10">
        <f>3/24000000*OO[[#This Row],[95 (30JUN1985 18:00:00)-Water Temperature (C)]]*OO[[#This Row],[37]]</f>
        <v>9.8822194867312509E-6</v>
      </c>
      <c r="AN167" s="10">
        <f>3/24000000*OO[[#This Row],[96 (30JUN1985 21:00:00)-Water Temperature (C)]]*OO[[#This Row],[38]]</f>
        <v>8.3931660429750008E-6</v>
      </c>
      <c r="AO167" s="10">
        <f>3/24000000*OO[[#This Row],[97 (01JUL1985 00:00:00)-Water Temperature (C)]]*OO[[#This Row],[39]]</f>
        <v>7.1206780337549991E-6</v>
      </c>
      <c r="AP167" s="10">
        <f>3/24000000*OO[[#This Row],[98 (01JUL1985 03:00:00)-Water Temperature (C)]]*OO[[#This Row],[40]]</f>
        <v>6.0536301877149994E-6</v>
      </c>
      <c r="AQ167" s="10">
        <f>3/24000000*OO[[#This Row],[99 (01JUL1985 06:00:00)-Water Temperature (C)]]*OO[[#This Row],[41]]</f>
        <v>5.068025146287499E-6</v>
      </c>
      <c r="AR167" s="10">
        <f>3/24000000*OO[[#This Row],[100 (01JUL1985 09:00:00)-Water Temperature (C)]]*OO[[#This Row],[42]]</f>
        <v>4.2609080211599998E-6</v>
      </c>
      <c r="AS167" s="10">
        <f>3/24000000*OO[[#This Row],[101 (01JUL1985 12:00:00)-Water Temperature (C)]]*OO[[#This Row],[43]]</f>
        <v>3.3463148126849998E-6</v>
      </c>
      <c r="AT167" s="10">
        <f>3/24000000*OO[[#This Row],[102 (01JUL1985 15:00:00)-Water Temperature (C)]]*OO[[#This Row],[44]]</f>
        <v>2.5250930238100002E-6</v>
      </c>
      <c r="AU167" s="10">
        <f>3/24000000*OO[[#This Row],[103 (01JUL1985 18:00:00)-Water Temperature (C)]]*OO[[#This Row],[45]]</f>
        <v>1.8961936209012499E-6</v>
      </c>
      <c r="AV167" s="10">
        <f>3/24000000*OO[[#This Row],[104 (01JUL1985 21:00:00)-Water Temperature (C)]]*OO[[#This Row],[46]]</f>
        <v>1.4775745459385002E-6</v>
      </c>
      <c r="AW167" s="10">
        <f>3/24000000*OO[[#This Row],[105 (02JUL1985 00:00:00)-Water Temperature (C)]]*OO[[#This Row],[47]]</f>
        <v>1.2150664094643748E-6</v>
      </c>
      <c r="AX167" s="10">
        <f>3/24000000*OO[[#This Row],[106 (02JUL1985 03:00:00)-Water Temperature (C)]]*OO[[#This Row],[48]]</f>
        <v>1.05168534445125E-6</v>
      </c>
      <c r="AY167" s="10">
        <f>3/24000000*OO[[#This Row],[107 (02JUL1985 06:00:00)-Water Temperature (C)]]*OO[[#This Row],[49]]</f>
        <v>9.4756283225350013E-7</v>
      </c>
      <c r="AZ167" s="10">
        <f>3/24000000*OO[[#This Row],[108 (02JUL1985 09:00:00)-Water Temperature (C)]]*OO[[#This Row],[50]]</f>
        <v>9.1007670046049989E-7</v>
      </c>
      <c r="BA167" s="10">
        <f>3/24000000*OO[[#This Row],[109 (02JUL1985 12:00:00)-Water Temperature (C)]]*OO[[#This Row],[51]]</f>
        <v>8.6183074533037502E-7</v>
      </c>
      <c r="BB167" s="10">
        <f>3/24000000*OO[[#This Row],[110 (02JUL1985 15:00:00)-Water Temperature (C)]]*OO[[#This Row],[52]]</f>
        <v>8.1235313544437496E-7</v>
      </c>
      <c r="BC167" s="10">
        <f>3/24000000*OO[[#This Row],[111 (02JUL1985 18:00:00)-Water Temperature (C)]]*OO[[#This Row],[53]]</f>
        <v>7.7144416487337498E-7</v>
      </c>
      <c r="BD167" s="10">
        <f>3/24000000*OO[[#This Row],[112 (02JUL1985 21:00:00)-Water Temperature (C)]]*OO[[#This Row],[54]]</f>
        <v>7.2288052232624995E-7</v>
      </c>
      <c r="BE167" s="10">
        <f>3/24000000*OO[[#This Row],[113 (03JUL1985 00:00:00)-Water Temperature (C)]]*OO[[#This Row],[55]]</f>
        <v>6.6541216349325003E-7</v>
      </c>
      <c r="BF167" s="10">
        <f>3/24000000*OO[[#This Row],[114 (03JUL1985 03:00:00)-Water Temperature (C)]]*OO[[#This Row],[56]]</f>
        <v>6.2376665469037496E-7</v>
      </c>
      <c r="BG167" s="10">
        <f>3/24000000*OO[[#This Row],[115 (03JUL1985 06:00:00)-Water Temperature (C)]]*OO[[#This Row],[57]]</f>
        <v>6.0011065438125004E-7</v>
      </c>
      <c r="BH167" s="10">
        <f>3/24000000*OO[[#This Row],[116 (03JUL1985 09:00:00)-Water Temperature (C)]]*OO[[#This Row],[58]]</f>
        <v>6.1219465569374998E-7</v>
      </c>
      <c r="BI167" s="10">
        <f>3/24000000*OO[[#This Row],[117 (03JUL1985 12:00:00)-Water Temperature (C)]]*OO[[#This Row],[59]]</f>
        <v>6.25929386347125E-7</v>
      </c>
      <c r="BJ167" s="10">
        <f>3/24000000*OO[[#This Row],[118 (03JUL1985 15:00:00)-Water Temperature (C)]]*OO[[#This Row],[60]]</f>
        <v>6.2509220491250007E-7</v>
      </c>
      <c r="BK167" s="10">
        <f>3/24000000*OO[[#This Row],[119 (03JUL1985 18:00:00)-Water Temperature (C)]]*OO[[#This Row],[61]]</f>
        <v>6.1371648561599997E-7</v>
      </c>
      <c r="BL167" s="10">
        <f>3/24000000*OO[[#This Row],[120 (03JUL1985 21:00:00)-Water Temperature (C)]]*OO[[#This Row],[62]]</f>
        <v>5.8114626368624993E-7</v>
      </c>
      <c r="BM167" s="10">
        <f>3/24000000*OO[[#This Row],[121 (04JUL1985 00:00:00)-Water Temperature (C)]]*OO[[#This Row],[63]]</f>
        <v>5.4459546163150001E-7</v>
      </c>
      <c r="BN167" s="10">
        <f>3/24000000*OO[[#This Row],[122 (04JUL1985 03:00:00)-Water Temperature (C)]]*OO[[#This Row],[64]]</f>
        <v>5.1812006735799997E-7</v>
      </c>
      <c r="BO167" s="10">
        <f>3/24000000*OO[[#This Row],[123 (04JUL1985 06:00:00)-Water Temperature (C)]]*OO[[#This Row],[65]]</f>
        <v>5.0023495232149997E-7</v>
      </c>
      <c r="BP167" s="10">
        <f>3/24000000*OO[[#This Row],[124 (04JUL1985 09:00:00)-Water Temperature (C)]]*OO[[#This Row],[66]]</f>
        <v>4.9440834042600003E-7</v>
      </c>
      <c r="BQ167" s="10">
        <f>3/24000000*OO[[#This Row],[125 (04JUL1985 12:00:00)-Water Temperature (C)]]*OO[[#This Row],[67]]</f>
        <v>4.7454921326800009E-7</v>
      </c>
      <c r="BR167" s="10">
        <f>3/24000000*OO[[#This Row],[126 (04JUL1985 15:00:00)-Water Temperature (C)]]*OO[[#This Row],[68]]</f>
        <v>4.5243096955649991E-7</v>
      </c>
      <c r="BS167" s="10">
        <f>3/24000000*OO[[#This Row],[127 (04JUL1985 18:00:00)-Water Temperature (C)]]*OO[[#This Row],[69]]</f>
        <v>4.1986080721162495E-7</v>
      </c>
      <c r="BT167" s="10">
        <f>3/24000000*OO[[#This Row],[128 (04JUL1985 21:00:00)-Water Temperature (C)]]*OO[[#This Row],[70]]</f>
        <v>3.8722675602974996E-7</v>
      </c>
      <c r="BU167" s="10">
        <f>3/24000000*OO[[#This Row],[129 (05JUL1985 00:00:00)-Water Temperature (C)]]*OO[[#This Row],[71]]</f>
        <v>3.6138859455749995E-7</v>
      </c>
      <c r="BV167" s="10">
        <f>3/24000000*OO[[#This Row],[130 (05JUL1985 03:00:00)-Water Temperature (C)]]*OO[[#This Row],[72]]</f>
        <v>3.4224918492600002E-7</v>
      </c>
      <c r="BW167" s="10">
        <f>3/24000000*OO[[#This Row],[131 (05JUL1985 06:00:00)-Water Temperature (C)]]*OO[[#This Row],[73]]</f>
        <v>3.26696898704E-7</v>
      </c>
      <c r="BX167" s="10">
        <f>3/24000000*OO[[#This Row],[132 (05JUL1985 09:00:00)-Water Temperature (C)]]*OO[[#This Row],[74]]</f>
        <v>3.2493726192237495E-7</v>
      </c>
      <c r="BY167" s="10">
        <f>3/24000000*OO[[#This Row],[133 (05JUL1985 12:00:00)-Water Temperature (C)]]*OO[[#This Row],[75]]</f>
        <v>3.1397783286462495E-7</v>
      </c>
      <c r="BZ167" s="10">
        <f>3/24000000*OO[[#This Row],[134 (05JUL1985 15:00:00)-Water Temperature (C)]]*OO[[#This Row],[76]]</f>
        <v>3.0286669864175001E-7</v>
      </c>
      <c r="CA167" s="10">
        <f>3/24000000*OO[[#This Row],[135 (05JUL1985 18:00:00)-Water Temperature (C)]]*OO[[#This Row],[77]]</f>
        <v>2.8976219480212499E-7</v>
      </c>
      <c r="CB167" s="10">
        <f>3/24000000*OO[[#This Row],[136 (05JUL1985 21:00:00)-Water Temperature (C)]]*OO[[#This Row],[78]]</f>
        <v>2.7199425636500002E-7</v>
      </c>
      <c r="CC167" s="10">
        <f>3/24000000*OO[[#This Row],[137 (06JUL1985 00:00:00)-Water Temperature (C)]]*OO[[#This Row],[79]]</f>
        <v>2.5082446573750001E-7</v>
      </c>
      <c r="CD167" s="10">
        <f>3/24000000*OO[[#This Row],[138 (06JUL1985 03:00:00)-Water Temperature (C)]]*OO[[#This Row],[80]]</f>
        <v>2.3320922503762499E-7</v>
      </c>
      <c r="CE167" s="10">
        <f>3/24000000*OO[[#This Row],[139 (06JUL1985 06:00:00)-Water Temperature (C)]]*OO[[#This Row],[81]]</f>
        <v>2.2345973048474998E-7</v>
      </c>
      <c r="CF167" s="10">
        <f>3/24000000*OO[[#This Row],[140 (06JUL1985 09:00:00)-Water Temperature (C)]]*OO[[#This Row],[82]]</f>
        <v>2.2897101242700001E-7</v>
      </c>
      <c r="CG167" s="10">
        <f>3/24000000*OO[[#This Row],[141 (06JUL1985 12:00:00)-Water Temperature (C)]]*OO[[#This Row],[83]]</f>
        <v>2.3006188537099997E-7</v>
      </c>
      <c r="CH167" s="10">
        <f>3/24000000*OO[[#This Row],[142 (06JUL1985 15:00:00)-Water Temperature (C)]]*OO[[#This Row],[84]]</f>
        <v>2.2954295999250002E-7</v>
      </c>
      <c r="CI167" s="10">
        <f>3/24000000*OO[[#This Row],[143 (06JUL1985 18:00:00)-Water Temperature (C)]]*OO[[#This Row],[85]]</f>
        <v>2.2952390054924996E-7</v>
      </c>
      <c r="CJ167" s="10">
        <f>3/24000000*OO[[#This Row],[144 (06JUL1985 21:00:00)-Water Temperature (C)]]*OO[[#This Row],[86]]</f>
        <v>2.2145328582787496E-7</v>
      </c>
      <c r="CK167" s="10">
        <f>3/24000000*OO[[#This Row],[145 (07JUL1985 00:00:00)-Water Temperature (C)]]*OO[[#This Row],[87]]</f>
        <v>2.0766992323875002E-7</v>
      </c>
      <c r="CL167" s="10">
        <f>3/24000000*OO[[#This Row],[146 (07JUL1985 03:00:00)-Water Temperature (C)]]*OO[[#This Row],[88]]</f>
        <v>1.9926689205862499E-7</v>
      </c>
      <c r="CM167" s="10">
        <f>3/24000000*OO[[#This Row],[147 (07JUL1985 06:00:00)-Water Temperature (C)]]*OO[[#This Row],[89]]</f>
        <v>1.9655800081107497E-7</v>
      </c>
      <c r="CN167" s="10">
        <f>3/24000000*OO[[#This Row],[148 (07JUL1985 09:00:00)-Water Temperature (C)]]*OO[[#This Row],[90]]</f>
        <v>2.0407151716412499E-7</v>
      </c>
      <c r="CO167" s="10">
        <f>3/24000000*OO[[#This Row],[149 (07JUL1985 12:00:00)-Water Temperature (C)]]*OO[[#This Row],[91]]</f>
        <v>2.0913935925097497E-7</v>
      </c>
      <c r="CP167" s="10">
        <f>3/24000000*OO[[#This Row],[150 (07JUL1985 15:00:00)-Water Temperature (C)]]*OO[[#This Row],[92]]</f>
        <v>2.0988170284901249E-7</v>
      </c>
      <c r="CQ167" s="10">
        <f>3/24000000*OO[[#This Row],[151 (07JUL1985 18:00:00)-Water Temperature (C)]]*OO[[#This Row],[93]]</f>
        <v>2.0878700140217498E-7</v>
      </c>
      <c r="CR167" s="10">
        <f>3/24000000*OO[[#This Row],[152 (07JUL1985 21:00:00)-Water Temperature (C)]]*OO[[#This Row],[94]]</f>
        <v>2.0041547237769999E-7</v>
      </c>
      <c r="CS167" s="10">
        <f>3/24000000*OO[[#This Row],[153 (08JUL1985 00:00:00)-Water Temperature (C)]]*OO[[#This Row],[95]]</f>
        <v>1.9041076180350001E-7</v>
      </c>
      <c r="CT167" s="10">
        <f>3/24000000*OO[[#This Row],[154 (08JUL1985 03:00:00)-Water Temperature (C)]]*OO[[#This Row],[96]]</f>
        <v>1.8257287079075E-7</v>
      </c>
      <c r="CU167" s="10">
        <f>3/24000000*OO[[#This Row],[155 (08JUL1985 06:00:00)-Water Temperature (C)]]*OO[[#This Row],[97]]</f>
        <v>1.7568358170742502E-7</v>
      </c>
      <c r="CV167" s="10">
        <f>3/24000000*OO[[#This Row],[156 (08JUL1985 09:00:00)-Water Temperature (C)]]*OO[[#This Row],[98]]</f>
        <v>1.6752751559199999E-7</v>
      </c>
      <c r="CW167" s="10">
        <f>3/24000000*OO[[#This Row],[157 (08JUL1985 12:00:00)-Water Temperature (C)]]*OO[[#This Row],[99]]</f>
        <v>1.6137698821525001E-7</v>
      </c>
    </row>
    <row r="168" spans="1:101" x14ac:dyDescent="0.35">
      <c r="A168" t="s">
        <v>173</v>
      </c>
      <c r="B168">
        <v>755.44380000000001</v>
      </c>
      <c r="C168" s="10">
        <f>3/24*OO[[#This Row],[59 (26JUN1985 06:00:00)-Water Temperature (C)]]*OO[[#This Row],[1]]/SUM(OO[1])</f>
        <v>0</v>
      </c>
      <c r="D168" s="10">
        <f>3/24*OO[[#This Row],[60 (26JUN1985 09:00:00)-Water Temperature (C)]]*OO[[#This Row],[2]]/SUM(OO[2])</f>
        <v>0</v>
      </c>
      <c r="E168" s="10">
        <f>3/24*OO[[#This Row],[61 (26JUN1985 12:00:00)-Water Temperature (C)]]*OO[[#This Row],[3]]/SUM(OO[3])</f>
        <v>0</v>
      </c>
      <c r="F168" s="10">
        <f>3/24*OO[[#This Row],[62 (26JUN1985 15:00:00)-Water Temperature (C)]]*OO[[#This Row],[4]]/SUM(OO[4])</f>
        <v>0</v>
      </c>
      <c r="G168" s="10">
        <f>3/24*OO[[#This Row],[63 (26JUN1985 18:00:00)-Water Temperature (C)]]*OO[[#This Row],[5]]/SUM(OO[5])</f>
        <v>0</v>
      </c>
      <c r="H168" s="10">
        <f>3/24*OO[[#This Row],[64 (26JUN1985 21:00:00)-Water Temperature (C)]]*OO[[#This Row],[6]]/SUM(OO[6])</f>
        <v>3.6728525592538684E-37</v>
      </c>
      <c r="I168" s="10">
        <f>3/24*OO[[#This Row],[65 (27JUN1985 00:00:00)-Water Temperature (C)]]*OO[[#This Row],[7]]/SUM(OO[7])</f>
        <v>1.8490767508557033E-26</v>
      </c>
      <c r="J168" s="10">
        <f>3/24*OO[[#This Row],[66 (27JUN1985 03:00:00)-Water Temperature (C)]]*OO[[#This Row],[8]]/SUM(OO[8])</f>
        <v>1.2596450643862883E-15</v>
      </c>
      <c r="K168" s="10">
        <f>3/24*OO[[#This Row],[67 (27JUN1985 06:00:00)-Water Temperature (C)]]*OO[[#This Row],[9]]/SUM(OO[9])</f>
        <v>7.7307503548019759E-9</v>
      </c>
      <c r="L168" s="10">
        <f>3/24*OO[[#This Row],[68 (27JUN1985 09:00:00)-Water Temperature (C)]]*OO[[#This Row],[10]]/SUM(OO[10])</f>
        <v>6.4461449309845819E-6</v>
      </c>
      <c r="M168" s="10">
        <f>3/24*OO[[#This Row],[69 (27JUN1985 12:00:00)-Water Temperature (C)]]*OO[[#This Row],[11]]/SUM(OO[11])</f>
        <v>4.4468935135329011E-4</v>
      </c>
      <c r="N168" s="10">
        <f>3/24*OO[[#This Row],[70 (27JUN1985 15:00:00)-Water Temperature (C)]]*OO[[#This Row],[12]]/SUM(OO[12])</f>
        <v>6.0238080313645736E-3</v>
      </c>
      <c r="O168" s="10">
        <f>3/24*OO[[#This Row],[71 (27JUN1985 18:00:00)-Water Temperature (C)]]*OO[[#This Row],[13]]/SUM(OO[13])</f>
        <v>2.5585823031016492E-2</v>
      </c>
      <c r="P168" s="10">
        <f>3/24*OO[[#This Row],[72 (27JUN1985 21:00:00)-Water Temperature (C)]]*OO[[#This Row],[14]]/SUM(OO[14])</f>
        <v>4.5946117996874439E-2</v>
      </c>
      <c r="Q168" s="10">
        <f>3/24*OO[[#This Row],[73 (28JUN1985 00:00:00)-Water Temperature (C)]]*OO[[#This Row],[15]]/SUM(OO[15])</f>
        <v>4.128086177372265E-2</v>
      </c>
      <c r="R168" s="10">
        <f>3/24*OO[[#This Row],[74 (28JUN1985 03:00:00)-Water Temperature (C)]]*OO[[#This Row],[16]]/SUM(OO[16])</f>
        <v>2.166941081941394E-2</v>
      </c>
      <c r="S168" s="10">
        <f>3/24*OO[[#This Row],[75 (28JUN1985 06:00:00)-Water Temperature (C)]]*OO[[#This Row],[17]]/SUM(OO[17])</f>
        <v>7.5754382489182162E-3</v>
      </c>
      <c r="T168" s="10">
        <f>3/24*OO[[#This Row],[76 (28JUN1985 09:00:00)-Water Temperature (C)]]*OO[[#This Row],[18]]/SUM(OO[18])</f>
        <v>2.0115927863085786E-3</v>
      </c>
      <c r="U168" s="10">
        <f>3/24*OO[[#This Row],[77 (28JUN1985 12:00:00)-Water Temperature (C)]]*OO[[#This Row],[19]]/SUM(OO[19])</f>
        <v>4.5755851808736224E-4</v>
      </c>
      <c r="V168" s="10">
        <f>3/24000000*OO[[#This Row],[78 (28JUN1985 15:00:00)-Water Temperature (C)]]*OO[[#This Row],[20]]</f>
        <v>1.143334461703E-4</v>
      </c>
      <c r="W168" s="10">
        <f>3/24000000*OO[[#This Row],[79 (28JUN1985 18:00:00)-Water Temperature (C)]]*OO[[#This Row],[21]]</f>
        <v>4.7425642214400001E-5</v>
      </c>
      <c r="X168" s="10">
        <f>3/24000000*OO[[#This Row],[80 (28JUN1985 21:00:00)-Water Temperature (C)]]*OO[[#This Row],[22]]</f>
        <v>3.3814589187900005E-5</v>
      </c>
      <c r="Y168" s="10">
        <f>3/24000000*OO[[#This Row],[81 (29JUN1985 00:00:00)-Water Temperature (C)]]*OO[[#This Row],[23]]</f>
        <v>3.1207795261999999E-5</v>
      </c>
      <c r="Z168" s="10">
        <f>3/24000000*OO[[#This Row],[82 (29JUN1985 03:00:00)-Water Temperature (C)]]*OO[[#This Row],[24]]</f>
        <v>3.1856712264449997E-5</v>
      </c>
      <c r="AA168" s="10">
        <f>3/24000000*OO[[#This Row],[83 (29JUN1985 06:00:00)-Water Temperature (C)]]*OO[[#This Row],[25]]</f>
        <v>3.2964993447749999E-5</v>
      </c>
      <c r="AB168" s="10">
        <f>3/24000000*OO[[#This Row],[84 (29JUN1985 09:00:00)-Water Temperature (C)]]*OO[[#This Row],[26]]</f>
        <v>3.4011912547199999E-5</v>
      </c>
      <c r="AC168" s="10">
        <f>3/24000000*OO[[#This Row],[85 (29JUN1985 12:00:00)-Water Temperature (C)]]*OO[[#This Row],[27]]</f>
        <v>3.4046074943999993E-5</v>
      </c>
      <c r="AD168" s="10">
        <f>3/24000000*OO[[#This Row],[86 (29JUN1985 15:00:00)-Water Temperature (C)]]*OO[[#This Row],[28]]</f>
        <v>3.2238516483062494E-5</v>
      </c>
      <c r="AE168" s="10">
        <f>3/24000000*OO[[#This Row],[88 (29JUN1985 21:00:00)-Water Temperature (C)]]*OO[[#This Row],[30]]</f>
        <v>2.6557706170562496E-5</v>
      </c>
      <c r="AF168" s="10">
        <f>3/24000000*OO[[#This Row],[88 (29JUN1985 21:00:00)-Water Temperature (C)]]*OO[[#This Row],[30]]</f>
        <v>2.6557706170562496E-5</v>
      </c>
      <c r="AG168" s="10">
        <f>3/24000000*OO[[#This Row],[89 (30JUN1985 00:00:00)-Water Temperature (C)]]*OO[[#This Row],[31]]</f>
        <v>2.3461785749674999E-5</v>
      </c>
      <c r="AH168" s="10">
        <f>3/24000000*OO[[#This Row],[90 (30JUN1985 03:00:00)-Water Temperature (C)]]*OO[[#This Row],[32]]</f>
        <v>2.0475754258125002E-5</v>
      </c>
      <c r="AI168" s="10">
        <f>3/24000000*OO[[#This Row],[91 (30JUN1985 06:00:00)-Water Temperature (C)]]*OO[[#This Row],[33]]</f>
        <v>1.7619234032880002E-5</v>
      </c>
      <c r="AJ168" s="10">
        <f>3/24000000*OO[[#This Row],[92 (30JUN1985 09:00:00)-Water Temperature (C)]]*OO[[#This Row],[34]]</f>
        <v>1.5302771016714998E-5</v>
      </c>
      <c r="AK168" s="10">
        <f>3/24000000*OO[[#This Row],[93 (30JUN1985 12:00:00)-Water Temperature (C)]]*OO[[#This Row],[35]]</f>
        <v>1.3335240976849999E-5</v>
      </c>
      <c r="AL168" s="10">
        <f>3/24000000*OO[[#This Row],[94 (30JUN1985 15:00:00)-Water Temperature (C)]]*OO[[#This Row],[36]]</f>
        <v>1.1619146658230001E-5</v>
      </c>
      <c r="AM168" s="10">
        <f>3/24000000*OO[[#This Row],[95 (30JUN1985 18:00:00)-Water Temperature (C)]]*OO[[#This Row],[37]]</f>
        <v>1.0085754359587499E-5</v>
      </c>
      <c r="AN168" s="10">
        <f>3/24000000*OO[[#This Row],[96 (30JUN1985 21:00:00)-Water Temperature (C)]]*OO[[#This Row],[38]]</f>
        <v>8.5717291995487505E-6</v>
      </c>
      <c r="AO168" s="10">
        <f>3/24000000*OO[[#This Row],[97 (01JUL1985 00:00:00)-Water Temperature (C)]]*OO[[#This Row],[39]]</f>
        <v>7.2713176583250002E-6</v>
      </c>
      <c r="AP168" s="10">
        <f>3/24000000*OO[[#This Row],[98 (01JUL1985 03:00:00)-Water Temperature (C)]]*OO[[#This Row],[40]]</f>
        <v>6.1930259672000011E-6</v>
      </c>
      <c r="AQ168" s="10">
        <f>3/24000000*OO[[#This Row],[99 (01JUL1985 06:00:00)-Water Temperature (C)]]*OO[[#This Row],[41]]</f>
        <v>5.2025053217274995E-6</v>
      </c>
      <c r="AR168" s="10">
        <f>3/24000000*OO[[#This Row],[100 (01JUL1985 09:00:00)-Water Temperature (C)]]*OO[[#This Row],[42]]</f>
        <v>4.3989836988937499E-6</v>
      </c>
      <c r="AS168" s="10">
        <f>3/24000000*OO[[#This Row],[101 (01JUL1985 12:00:00)-Water Temperature (C)]]*OO[[#This Row],[43]]</f>
        <v>3.4764096075099995E-6</v>
      </c>
      <c r="AT168" s="10">
        <f>3/24000000*OO[[#This Row],[102 (01JUL1985 15:00:00)-Water Temperature (C)]]*OO[[#This Row],[44]]</f>
        <v>2.6279960620499999E-6</v>
      </c>
      <c r="AU168" s="10">
        <f>3/24000000*OO[[#This Row],[103 (01JUL1985 18:00:00)-Water Temperature (C)]]*OO[[#This Row],[45]]</f>
        <v>1.9674581499395001E-6</v>
      </c>
      <c r="AV168" s="10">
        <f>3/24000000*OO[[#This Row],[104 (01JUL1985 21:00:00)-Water Temperature (C)]]*OO[[#This Row],[46]]</f>
        <v>1.5237375507326248E-6</v>
      </c>
      <c r="AW168" s="10">
        <f>3/24000000*OO[[#This Row],[105 (02JUL1985 00:00:00)-Water Temperature (C)]]*OO[[#This Row],[47]]</f>
        <v>1.245342211412625E-6</v>
      </c>
      <c r="AX168" s="10">
        <f>3/24000000*OO[[#This Row],[106 (02JUL1985 03:00:00)-Water Temperature (C)]]*OO[[#This Row],[48]]</f>
        <v>1.0735118000163751E-6</v>
      </c>
      <c r="AY168" s="10">
        <f>3/24000000*OO[[#This Row],[107 (02JUL1985 06:00:00)-Water Temperature (C)]]*OO[[#This Row],[49]]</f>
        <v>9.6460750389624985E-7</v>
      </c>
      <c r="AZ168" s="10">
        <f>3/24000000*OO[[#This Row],[108 (02JUL1985 09:00:00)-Water Temperature (C)]]*OO[[#This Row],[50]]</f>
        <v>9.2631013315425004E-7</v>
      </c>
      <c r="BA168" s="10">
        <f>3/24000000*OO[[#This Row],[109 (02JUL1985 12:00:00)-Water Temperature (C)]]*OO[[#This Row],[51]]</f>
        <v>8.7805743116437486E-7</v>
      </c>
      <c r="BB168" s="10">
        <f>3/24000000*OO[[#This Row],[110 (02JUL1985 15:00:00)-Water Temperature (C)]]*OO[[#This Row],[52]]</f>
        <v>8.2719408255137485E-7</v>
      </c>
      <c r="BC168" s="10">
        <f>3/24000000*OO[[#This Row],[111 (02JUL1985 18:00:00)-Water Temperature (C)]]*OO[[#This Row],[53]]</f>
        <v>7.8448883389000008E-7</v>
      </c>
      <c r="BD168" s="10">
        <f>3/24000000*OO[[#This Row],[112 (02JUL1985 21:00:00)-Water Temperature (C)]]*OO[[#This Row],[54]]</f>
        <v>7.3473449791000002E-7</v>
      </c>
      <c r="BE168" s="10">
        <f>3/24000000*OO[[#This Row],[113 (03JUL1985 00:00:00)-Water Temperature (C)]]*OO[[#This Row],[55]]</f>
        <v>6.7526910436999984E-7</v>
      </c>
      <c r="BF168" s="10">
        <f>3/24000000*OO[[#This Row],[114 (03JUL1985 03:00:00)-Water Temperature (C)]]*OO[[#This Row],[56]]</f>
        <v>6.3169857134987504E-7</v>
      </c>
      <c r="BG168" s="10">
        <f>3/24000000*OO[[#This Row],[115 (03JUL1985 06:00:00)-Water Temperature (C)]]*OO[[#This Row],[57]]</f>
        <v>6.0640857406237498E-7</v>
      </c>
      <c r="BH168" s="10">
        <f>3/24000000*OO[[#This Row],[116 (03JUL1985 09:00:00)-Water Temperature (C)]]*OO[[#This Row],[58]]</f>
        <v>6.1845222744987488E-7</v>
      </c>
      <c r="BI168" s="10">
        <f>3/24000000*OO[[#This Row],[117 (03JUL1985 12:00:00)-Water Temperature (C)]]*OO[[#This Row],[59]]</f>
        <v>6.3339223969862489E-7</v>
      </c>
      <c r="BJ168" s="10">
        <f>3/24000000*OO[[#This Row],[118 (03JUL1985 15:00:00)-Water Temperature (C)]]*OO[[#This Row],[60]]</f>
        <v>6.33621667896875E-7</v>
      </c>
      <c r="BK168" s="10">
        <f>3/24000000*OO[[#This Row],[119 (03JUL1985 18:00:00)-Water Temperature (C)]]*OO[[#This Row],[61]]</f>
        <v>6.2253636476575003E-7</v>
      </c>
      <c r="BL168" s="10">
        <f>3/24000000*OO[[#This Row],[120 (03JUL1985 21:00:00)-Water Temperature (C)]]*OO[[#This Row],[62]]</f>
        <v>5.8982788929924996E-7</v>
      </c>
      <c r="BM168" s="10">
        <f>3/24000000*OO[[#This Row],[121 (04JUL1985 00:00:00)-Water Temperature (C)]]*OO[[#This Row],[63]]</f>
        <v>5.5178744290875002E-7</v>
      </c>
      <c r="BN168" s="10">
        <f>3/24000000*OO[[#This Row],[122 (04JUL1985 03:00:00)-Water Temperature (C)]]*OO[[#This Row],[64]]</f>
        <v>5.2435869353512491E-7</v>
      </c>
      <c r="BO168" s="10">
        <f>3/24000000*OO[[#This Row],[123 (04JUL1985 06:00:00)-Water Temperature (C)]]*OO[[#This Row],[65]]</f>
        <v>5.058820325168749E-7</v>
      </c>
      <c r="BP168" s="10">
        <f>3/24000000*OO[[#This Row],[124 (04JUL1985 09:00:00)-Water Temperature (C)]]*OO[[#This Row],[66]]</f>
        <v>5.0044649557424991E-7</v>
      </c>
      <c r="BQ168" s="10">
        <f>3/24000000*OO[[#This Row],[125 (04JUL1985 12:00:00)-Water Temperature (C)]]*OO[[#This Row],[67]]</f>
        <v>4.8164845937075002E-7</v>
      </c>
      <c r="BR168" s="10">
        <f>3/24000000*OO[[#This Row],[126 (04JUL1985 15:00:00)-Water Temperature (C)]]*OO[[#This Row],[68]]</f>
        <v>4.5953126111837503E-7</v>
      </c>
      <c r="BS168" s="10">
        <f>3/24000000*OO[[#This Row],[127 (04JUL1985 18:00:00)-Water Temperature (C)]]*OO[[#This Row],[69]]</f>
        <v>4.2680783413799996E-7</v>
      </c>
      <c r="BT168" s="10">
        <f>3/24000000*OO[[#This Row],[128 (04JUL1985 21:00:00)-Water Temperature (C)]]*OO[[#This Row],[70]]</f>
        <v>3.9313055430787501E-7</v>
      </c>
      <c r="BU168" s="10">
        <f>3/24000000*OO[[#This Row],[129 (05JUL1985 00:00:00)-Water Temperature (C)]]*OO[[#This Row],[71]]</f>
        <v>3.6640995616062498E-7</v>
      </c>
      <c r="BV168" s="10">
        <f>3/24000000*OO[[#This Row],[130 (05JUL1985 03:00:00)-Water Temperature (C)]]*OO[[#This Row],[72]]</f>
        <v>3.4662015443699991E-7</v>
      </c>
      <c r="BW168" s="10">
        <f>3/24000000*OO[[#This Row],[131 (05JUL1985 06:00:00)-Water Temperature (C)]]*OO[[#This Row],[73]]</f>
        <v>3.3075433340350004E-7</v>
      </c>
      <c r="BX168" s="10">
        <f>3/24000000*OO[[#This Row],[132 (05JUL1985 09:00:00)-Water Temperature (C)]]*OO[[#This Row],[74]]</f>
        <v>3.2880157712024997E-7</v>
      </c>
      <c r="BY168" s="10">
        <f>3/24000000*OO[[#This Row],[133 (05JUL1985 12:00:00)-Water Temperature (C)]]*OO[[#This Row],[75]]</f>
        <v>3.1843903755699996E-7</v>
      </c>
      <c r="BZ168" s="10">
        <f>3/24000000*OO[[#This Row],[134 (05JUL1985 15:00:00)-Water Temperature (C)]]*OO[[#This Row],[76]]</f>
        <v>3.071702589175E-7</v>
      </c>
      <c r="CA168" s="10">
        <f>3/24000000*OO[[#This Row],[135 (05JUL1985 18:00:00)-Water Temperature (C)]]*OO[[#This Row],[77]]</f>
        <v>2.94101641796625E-7</v>
      </c>
      <c r="CB168" s="10">
        <f>3/24000000*OO[[#This Row],[136 (05JUL1985 21:00:00)-Water Temperature (C)]]*OO[[#This Row],[78]]</f>
        <v>2.7617063790200004E-7</v>
      </c>
      <c r="CC168" s="10">
        <f>3/24000000*OO[[#This Row],[137 (06JUL1985 00:00:00)-Water Temperature (C)]]*OO[[#This Row],[79]]</f>
        <v>2.5458909001650003E-7</v>
      </c>
      <c r="CD168" s="10">
        <f>3/24000000*OO[[#This Row],[138 (06JUL1985 03:00:00)-Water Temperature (C)]]*OO[[#This Row],[80]]</f>
        <v>2.3642506965349999E-7</v>
      </c>
      <c r="CE168" s="10">
        <f>3/24000000*OO[[#This Row],[139 (06JUL1985 06:00:00)-Water Temperature (C)]]*OO[[#This Row],[81]]</f>
        <v>2.2605345351137501E-7</v>
      </c>
      <c r="CF168" s="10">
        <f>3/24000000*OO[[#This Row],[140 (06JUL1985 09:00:00)-Water Temperature (C)]]*OO[[#This Row],[82]]</f>
        <v>2.3164390722549998E-7</v>
      </c>
      <c r="CG168" s="10">
        <f>3/24000000*OO[[#This Row],[141 (06JUL1985 12:00:00)-Water Temperature (C)]]*OO[[#This Row],[83]]</f>
        <v>2.3323582426499998E-7</v>
      </c>
      <c r="CH168" s="10">
        <f>3/24000000*OO[[#This Row],[142 (06JUL1985 15:00:00)-Water Temperature (C)]]*OO[[#This Row],[84]]</f>
        <v>2.3264373093550001E-7</v>
      </c>
      <c r="CI168" s="10">
        <f>3/24000000*OO[[#This Row],[143 (06JUL1985 18:00:00)-Water Temperature (C)]]*OO[[#This Row],[85]]</f>
        <v>2.3269695180799999E-7</v>
      </c>
      <c r="CJ168" s="10">
        <f>3/24000000*OO[[#This Row],[144 (06JUL1985 21:00:00)-Water Temperature (C)]]*OO[[#This Row],[86]]</f>
        <v>2.2472940674505001E-7</v>
      </c>
      <c r="CK168" s="10">
        <f>3/24000000*OO[[#This Row],[145 (07JUL1985 00:00:00)-Water Temperature (C)]]*OO[[#This Row],[87]]</f>
        <v>2.1043402342245E-7</v>
      </c>
      <c r="CL168" s="10">
        <f>3/24000000*OO[[#This Row],[146 (07JUL1985 03:00:00)-Water Temperature (C)]]*OO[[#This Row],[88]]</f>
        <v>2.0158638928767499E-7</v>
      </c>
      <c r="CM168" s="10">
        <f>3/24000000*OO[[#This Row],[147 (07JUL1985 06:00:00)-Water Temperature (C)]]*OO[[#This Row],[89]]</f>
        <v>1.9843826290102494E-7</v>
      </c>
      <c r="CN168" s="10">
        <f>3/24000000*OO[[#This Row],[148 (07JUL1985 09:00:00)-Water Temperature (C)]]*OO[[#This Row],[90]]</f>
        <v>2.0627500573679998E-7</v>
      </c>
      <c r="CO168" s="10">
        <f>3/24000000*OO[[#This Row],[149 (07JUL1985 12:00:00)-Water Temperature (C)]]*OO[[#This Row],[91]]</f>
        <v>2.1179350356372498E-7</v>
      </c>
      <c r="CP168" s="10">
        <f>3/24000000*OO[[#This Row],[150 (07JUL1985 15:00:00)-Water Temperature (C)]]*OO[[#This Row],[92]]</f>
        <v>2.1280778654999999E-7</v>
      </c>
      <c r="CQ168" s="10">
        <f>3/24000000*OO[[#This Row],[151 (07JUL1985 18:00:00)-Water Temperature (C)]]*OO[[#This Row],[93]]</f>
        <v>2.1186521483962499E-7</v>
      </c>
      <c r="CR168" s="10">
        <f>3/24000000*OO[[#This Row],[152 (07JUL1985 21:00:00)-Water Temperature (C)]]*OO[[#This Row],[94]]</f>
        <v>2.0349728532337501E-7</v>
      </c>
      <c r="CS168" s="10">
        <f>3/24000000*OO[[#This Row],[153 (08JUL1985 00:00:00)-Water Temperature (C)]]*OO[[#This Row],[95]]</f>
        <v>1.9308282729616249E-7</v>
      </c>
      <c r="CT168" s="10">
        <f>3/24000000*OO[[#This Row],[154 (08JUL1985 03:00:00)-Water Temperature (C)]]*OO[[#This Row],[96]]</f>
        <v>1.8505758323639997E-7</v>
      </c>
      <c r="CU168" s="10">
        <f>3/24000000*OO[[#This Row],[155 (08JUL1985 06:00:00)-Water Temperature (C)]]*OO[[#This Row],[97]]</f>
        <v>1.78207786164625E-7</v>
      </c>
      <c r="CV168" s="10">
        <f>3/24000000*OO[[#This Row],[156 (08JUL1985 09:00:00)-Water Temperature (C)]]*OO[[#This Row],[98]]</f>
        <v>1.7025453051495E-7</v>
      </c>
      <c r="CW168" s="10">
        <f>3/24000000*OO[[#This Row],[157 (08JUL1985 12:00:00)-Water Temperature (C)]]*OO[[#This Row],[99]]</f>
        <v>1.6426779092253747E-7</v>
      </c>
    </row>
    <row r="169" spans="1:101" x14ac:dyDescent="0.35">
      <c r="A169" t="s">
        <v>174</v>
      </c>
      <c r="B169">
        <v>878.95479999999998</v>
      </c>
      <c r="C169" s="10">
        <f>3/24*OO[[#This Row],[59 (26JUN1985 06:00:00)-Water Temperature (C)]]*OO[[#This Row],[1]]/SUM(OO[1])</f>
        <v>0</v>
      </c>
      <c r="D169" s="10">
        <f>3/24*OO[[#This Row],[60 (26JUN1985 09:00:00)-Water Temperature (C)]]*OO[[#This Row],[2]]/SUM(OO[2])</f>
        <v>0</v>
      </c>
      <c r="E169" s="10">
        <f>3/24*OO[[#This Row],[61 (26JUN1985 12:00:00)-Water Temperature (C)]]*OO[[#This Row],[3]]/SUM(OO[3])</f>
        <v>0</v>
      </c>
      <c r="F169" s="10">
        <f>3/24*OO[[#This Row],[62 (26JUN1985 15:00:00)-Water Temperature (C)]]*OO[[#This Row],[4]]/SUM(OO[4])</f>
        <v>0</v>
      </c>
      <c r="G169" s="10">
        <f>3/24*OO[[#This Row],[63 (26JUN1985 18:00:00)-Water Temperature (C)]]*OO[[#This Row],[5]]/SUM(OO[5])</f>
        <v>0</v>
      </c>
      <c r="H169" s="10">
        <f>3/24*OO[[#This Row],[64 (26JUN1985 21:00:00)-Water Temperature (C)]]*OO[[#This Row],[6]]/SUM(OO[6])</f>
        <v>7.5350266760902659E-38</v>
      </c>
      <c r="I169" s="10">
        <f>3/24*OO[[#This Row],[65 (27JUN1985 00:00:00)-Water Temperature (C)]]*OO[[#This Row],[7]]/SUM(OO[7])</f>
        <v>3.8691845371351215E-27</v>
      </c>
      <c r="J169" s="10">
        <f>3/24*OO[[#This Row],[66 (27JUN1985 03:00:00)-Water Temperature (C)]]*OO[[#This Row],[8]]/SUM(OO[8])</f>
        <v>2.5944775106131726E-16</v>
      </c>
      <c r="K169" s="10">
        <f>3/24*OO[[#This Row],[67 (27JUN1985 06:00:00)-Water Temperature (C)]]*OO[[#This Row],[9]]/SUM(OO[9])</f>
        <v>4.8933390153072321E-9</v>
      </c>
      <c r="L169" s="10">
        <f>3/24*OO[[#This Row],[68 (27JUN1985 09:00:00)-Water Temperature (C)]]*OO[[#This Row],[10]]/SUM(OO[10])</f>
        <v>5.1967829560110889E-6</v>
      </c>
      <c r="M169" s="10">
        <f>3/24*OO[[#This Row],[69 (27JUN1985 12:00:00)-Water Temperature (C)]]*OO[[#This Row],[11]]/SUM(OO[11])</f>
        <v>4.1678040022414268E-4</v>
      </c>
      <c r="N169" s="10">
        <f>3/24*OO[[#This Row],[70 (27JUN1985 15:00:00)-Water Temperature (C)]]*OO[[#This Row],[12]]/SUM(OO[12])</f>
        <v>6.3390290983484001E-3</v>
      </c>
      <c r="O169" s="10">
        <f>3/24*OO[[#This Row],[71 (27JUN1985 18:00:00)-Water Temperature (C)]]*OO[[#This Row],[13]]/SUM(OO[13])</f>
        <v>2.9534971333203128E-2</v>
      </c>
      <c r="P169" s="10">
        <f>3/24*OO[[#This Row],[72 (27JUN1985 21:00:00)-Water Temperature (C)]]*OO[[#This Row],[14]]/SUM(OO[14])</f>
        <v>5.7234321259596377E-2</v>
      </c>
      <c r="Q169" s="10">
        <f>3/24*OO[[#This Row],[73 (28JUN1985 00:00:00)-Water Temperature (C)]]*OO[[#This Row],[15]]/SUM(OO[15])</f>
        <v>5.4917898872463115E-2</v>
      </c>
      <c r="R169" s="10">
        <f>3/24*OO[[#This Row],[74 (28JUN1985 03:00:00)-Water Temperature (C)]]*OO[[#This Row],[16]]/SUM(OO[16])</f>
        <v>3.0463533919570053E-2</v>
      </c>
      <c r="S169" s="10">
        <f>3/24*OO[[#This Row],[75 (28JUN1985 06:00:00)-Water Temperature (C)]]*OO[[#This Row],[17]]/SUM(OO[17])</f>
        <v>1.1138698366820375E-2</v>
      </c>
      <c r="T169" s="10">
        <f>3/24*OO[[#This Row],[76 (28JUN1985 09:00:00)-Water Temperature (C)]]*OO[[#This Row],[18]]/SUM(OO[18])</f>
        <v>3.0615821335444964E-3</v>
      </c>
      <c r="U169" s="10">
        <f>3/24*OO[[#This Row],[77 (28JUN1985 12:00:00)-Water Temperature (C)]]*OO[[#This Row],[19]]/SUM(OO[19])</f>
        <v>7.0711806812260301E-4</v>
      </c>
      <c r="V169" s="10">
        <f>3/24000000*OO[[#This Row],[78 (28JUN1985 15:00:00)-Water Temperature (C)]]*OO[[#This Row],[20]]</f>
        <v>1.7156842468904999E-4</v>
      </c>
      <c r="W169" s="10">
        <f>3/24000000*OO[[#This Row],[79 (28JUN1985 18:00:00)-Water Temperature (C)]]*OO[[#This Row],[21]]</f>
        <v>6.5607812076149988E-5</v>
      </c>
      <c r="X169" s="10">
        <f>3/24000000*OO[[#This Row],[80 (28JUN1985 21:00:00)-Water Temperature (C)]]*OO[[#This Row],[22]]</f>
        <v>4.4232602195187494E-5</v>
      </c>
      <c r="Y169" s="10">
        <f>3/24000000*OO[[#This Row],[81 (29JUN1985 00:00:00)-Water Temperature (C)]]*OO[[#This Row],[23]]</f>
        <v>3.9887651636399997E-5</v>
      </c>
      <c r="Z169" s="10">
        <f>3/24000000*OO[[#This Row],[82 (29JUN1985 03:00:00)-Water Temperature (C)]]*OO[[#This Row],[24]]</f>
        <v>4.03680738271625E-5</v>
      </c>
      <c r="AA169" s="10">
        <f>3/24000000*OO[[#This Row],[83 (29JUN1985 06:00:00)-Water Temperature (C)]]*OO[[#This Row],[25]]</f>
        <v>4.1778766665675002E-5</v>
      </c>
      <c r="AB169" s="10">
        <f>3/24000000*OO[[#This Row],[84 (29JUN1985 09:00:00)-Water Temperature (C)]]*OO[[#This Row],[26]]</f>
        <v>4.3272165185699993E-5</v>
      </c>
      <c r="AC169" s="10">
        <f>3/24000000*OO[[#This Row],[85 (29JUN1985 12:00:00)-Water Temperature (C)]]*OO[[#This Row],[27]]</f>
        <v>4.3551250339537501E-5</v>
      </c>
      <c r="AD169" s="10">
        <f>3/24000000*OO[[#This Row],[86 (29JUN1985 15:00:00)-Water Temperature (C)]]*OO[[#This Row],[28]]</f>
        <v>4.1400698401124994E-5</v>
      </c>
      <c r="AE169" s="10">
        <f>3/24000000*OO[[#This Row],[88 (29JUN1985 21:00:00)-Water Temperature (C)]]*OO[[#This Row],[30]]</f>
        <v>3.4089286004500002E-5</v>
      </c>
      <c r="AF169" s="10">
        <f>3/24000000*OO[[#This Row],[88 (29JUN1985 21:00:00)-Water Temperature (C)]]*OO[[#This Row],[30]]</f>
        <v>3.4089286004500002E-5</v>
      </c>
      <c r="AG169" s="10">
        <f>3/24000000*OO[[#This Row],[89 (30JUN1985 00:00:00)-Water Temperature (C)]]*OO[[#This Row],[31]]</f>
        <v>3.0105063350974996E-5</v>
      </c>
      <c r="AH169" s="10">
        <f>3/24000000*OO[[#This Row],[90 (30JUN1985 03:00:00)-Water Temperature (C)]]*OO[[#This Row],[32]]</f>
        <v>2.6271252550399996E-5</v>
      </c>
      <c r="AI169" s="10">
        <f>3/24000000*OO[[#This Row],[91 (30JUN1985 06:00:00)-Water Temperature (C)]]*OO[[#This Row],[33]]</f>
        <v>2.2619536988100001E-5</v>
      </c>
      <c r="AJ169" s="10">
        <f>3/24000000*OO[[#This Row],[92 (30JUN1985 09:00:00)-Water Temperature (C)]]*OO[[#This Row],[34]]</f>
        <v>1.96508383982775E-5</v>
      </c>
      <c r="AK169" s="10">
        <f>3/24000000*OO[[#This Row],[93 (30JUN1985 12:00:00)-Water Temperature (C)]]*OO[[#This Row],[35]]</f>
        <v>1.7121397129122499E-5</v>
      </c>
      <c r="AL169" s="10">
        <f>3/24000000*OO[[#This Row],[94 (30JUN1985 15:00:00)-Water Temperature (C)]]*OO[[#This Row],[36]]</f>
        <v>1.4903843779499998E-5</v>
      </c>
      <c r="AM169" s="10">
        <f>3/24000000*OO[[#This Row],[95 (30JUN1985 18:00:00)-Water Temperature (C)]]*OO[[#This Row],[37]]</f>
        <v>1.2916517693237501E-5</v>
      </c>
      <c r="AN169" s="10">
        <f>3/24000000*OO[[#This Row],[96 (30JUN1985 21:00:00)-Water Temperature (C)]]*OO[[#This Row],[38]]</f>
        <v>1.095421001872375E-5</v>
      </c>
      <c r="AO169" s="10">
        <f>3/24000000*OO[[#This Row],[97 (01JUL1985 00:00:00)-Water Temperature (C)]]*OO[[#This Row],[39]]</f>
        <v>9.268906212663749E-6</v>
      </c>
      <c r="AP169" s="10">
        <f>3/24000000*OO[[#This Row],[98 (01JUL1985 03:00:00)-Water Temperature (C)]]*OO[[#This Row],[40]]</f>
        <v>7.8960504067950001E-6</v>
      </c>
      <c r="AQ169" s="10">
        <f>3/24000000*OO[[#This Row],[99 (01JUL1985 06:00:00)-Water Temperature (C)]]*OO[[#This Row],[41]]</f>
        <v>6.6590552663424991E-6</v>
      </c>
      <c r="AR169" s="10">
        <f>3/24000000*OO[[#This Row],[100 (01JUL1985 09:00:00)-Water Temperature (C)]]*OO[[#This Row],[42]]</f>
        <v>5.6701198670737506E-6</v>
      </c>
      <c r="AS169" s="10">
        <f>3/24000000*OO[[#This Row],[101 (01JUL1985 12:00:00)-Water Temperature (C)]]*OO[[#This Row],[43]]</f>
        <v>4.5200077180437503E-6</v>
      </c>
      <c r="AT169" s="10">
        <f>3/24000000*OO[[#This Row],[102 (01JUL1985 15:00:00)-Water Temperature (C)]]*OO[[#This Row],[44]]</f>
        <v>3.4260041198400002E-6</v>
      </c>
      <c r="AU169" s="10">
        <f>3/24000000*OO[[#This Row],[103 (01JUL1985 18:00:00)-Water Temperature (C)]]*OO[[#This Row],[45]]</f>
        <v>2.5563404078912503E-6</v>
      </c>
      <c r="AV169" s="10">
        <f>3/24000000*OO[[#This Row],[104 (01JUL1985 21:00:00)-Water Temperature (C)]]*OO[[#This Row],[46]]</f>
        <v>1.963531145038375E-6</v>
      </c>
      <c r="AW169" s="10">
        <f>3/24000000*OO[[#This Row],[105 (02JUL1985 00:00:00)-Water Temperature (C)]]*OO[[#This Row],[47]]</f>
        <v>1.5910638364024997E-6</v>
      </c>
      <c r="AX169" s="10">
        <f>3/24000000*OO[[#This Row],[106 (02JUL1985 03:00:00)-Water Temperature (C)]]*OO[[#This Row],[48]]</f>
        <v>1.3632445689602499E-6</v>
      </c>
      <c r="AY169" s="10">
        <f>3/24000000*OO[[#This Row],[107 (02JUL1985 06:00:00)-Water Temperature (C)]]*OO[[#This Row],[49]]</f>
        <v>1.2210722917717497E-6</v>
      </c>
      <c r="AZ169" s="10">
        <f>3/24000000*OO[[#This Row],[108 (02JUL1985 09:00:00)-Water Temperature (C)]]*OO[[#This Row],[50]]</f>
        <v>1.1720785310874999E-6</v>
      </c>
      <c r="BA169" s="10">
        <f>3/24000000*OO[[#This Row],[109 (02JUL1985 12:00:00)-Water Temperature (C)]]*OO[[#This Row],[51]]</f>
        <v>1.1131402124114998E-6</v>
      </c>
      <c r="BB169" s="10">
        <f>3/24000000*OO[[#This Row],[110 (02JUL1985 15:00:00)-Water Temperature (C)]]*OO[[#This Row],[52]]</f>
        <v>1.0482050244374999E-6</v>
      </c>
      <c r="BC169" s="10">
        <f>3/24000000*OO[[#This Row],[111 (02JUL1985 18:00:00)-Water Temperature (C)]]*OO[[#This Row],[53]]</f>
        <v>9.9254323829449976E-7</v>
      </c>
      <c r="BD169" s="10">
        <f>3/24000000*OO[[#This Row],[112 (02JUL1985 21:00:00)-Water Temperature (C)]]*OO[[#This Row],[54]]</f>
        <v>9.2857345257600002E-7</v>
      </c>
      <c r="BE169" s="10">
        <f>3/24000000*OO[[#This Row],[113 (03JUL1985 00:00:00)-Water Temperature (C)]]*OO[[#This Row],[55]]</f>
        <v>8.5180309643662489E-7</v>
      </c>
      <c r="BF169" s="10">
        <f>3/24000000*OO[[#This Row],[114 (03JUL1985 03:00:00)-Water Temperature (C)]]*OO[[#This Row],[56]]</f>
        <v>7.9458662123437491E-7</v>
      </c>
      <c r="BG169" s="10">
        <f>3/24000000*OO[[#This Row],[115 (03JUL1985 06:00:00)-Water Temperature (C)]]*OO[[#This Row],[57]]</f>
        <v>7.6075110887324997E-7</v>
      </c>
      <c r="BH169" s="10">
        <f>3/24000000*OO[[#This Row],[116 (03JUL1985 09:00:00)-Water Temperature (C)]]*OO[[#This Row],[58]]</f>
        <v>7.75213999249875E-7</v>
      </c>
      <c r="BI169" s="10">
        <f>3/24000000*OO[[#This Row],[117 (03JUL1985 12:00:00)-Water Temperature (C)]]*OO[[#This Row],[59]]</f>
        <v>7.9588440453174996E-7</v>
      </c>
      <c r="BJ169" s="10">
        <f>3/24000000*OO[[#This Row],[118 (03JUL1985 15:00:00)-Water Temperature (C)]]*OO[[#This Row],[60]]</f>
        <v>7.9812119713949982E-7</v>
      </c>
      <c r="BK169" s="10">
        <f>3/24000000*OO[[#This Row],[119 (03JUL1985 18:00:00)-Water Temperature (C)]]*OO[[#This Row],[61]]</f>
        <v>7.8493760017899999E-7</v>
      </c>
      <c r="BL169" s="10">
        <f>3/24000000*OO[[#This Row],[120 (03JUL1985 21:00:00)-Water Temperature (C)]]*OO[[#This Row],[62]]</f>
        <v>7.4417105374650012E-7</v>
      </c>
      <c r="BM169" s="10">
        <f>3/24000000*OO[[#This Row],[121 (04JUL1985 00:00:00)-Water Temperature (C)]]*OO[[#This Row],[63]]</f>
        <v>6.9466231220849988E-7</v>
      </c>
      <c r="BN169" s="10">
        <f>3/24000000*OO[[#This Row],[122 (04JUL1985 03:00:00)-Water Temperature (C)]]*OO[[#This Row],[64]]</f>
        <v>6.5894818172062495E-7</v>
      </c>
      <c r="BO169" s="10">
        <f>3/24000000*OO[[#This Row],[123 (04JUL1985 06:00:00)-Water Temperature (C)]]*OO[[#This Row],[65]]</f>
        <v>6.3511904351150002E-7</v>
      </c>
      <c r="BP169" s="10">
        <f>3/24000000*OO[[#This Row],[124 (04JUL1985 09:00:00)-Water Temperature (C)]]*OO[[#This Row],[66]]</f>
        <v>6.2892559393462506E-7</v>
      </c>
      <c r="BQ169" s="10">
        <f>3/24000000*OO[[#This Row],[125 (04JUL1985 12:00:00)-Water Temperature (C)]]*OO[[#This Row],[67]]</f>
        <v>6.0762578755624999E-7</v>
      </c>
      <c r="BR169" s="10">
        <f>3/24000000*OO[[#This Row],[126 (04JUL1985 15:00:00)-Water Temperature (C)]]*OO[[#This Row],[68]]</f>
        <v>5.8039268510587501E-7</v>
      </c>
      <c r="BS169" s="10">
        <f>3/24000000*OO[[#This Row],[127 (04JUL1985 18:00:00)-Water Temperature (C)]]*OO[[#This Row],[69]]</f>
        <v>5.3967963157499996E-7</v>
      </c>
      <c r="BT169" s="10">
        <f>3/24000000*OO[[#This Row],[128 (04JUL1985 21:00:00)-Water Temperature (C)]]*OO[[#This Row],[70]]</f>
        <v>4.9629406553375006E-7</v>
      </c>
      <c r="BU169" s="10">
        <f>3/24000000*OO[[#This Row],[129 (05JUL1985 00:00:00)-Water Temperature (C)]]*OO[[#This Row],[71]]</f>
        <v>4.6171622511412504E-7</v>
      </c>
      <c r="BV169" s="10">
        <f>3/24000000*OO[[#This Row],[130 (05JUL1985 03:00:00)-Water Temperature (C)]]*OO[[#This Row],[72]]</f>
        <v>4.3602608389274996E-7</v>
      </c>
      <c r="BW169" s="10">
        <f>3/24000000*OO[[#This Row],[131 (05JUL1985 06:00:00)-Water Temperature (C)]]*OO[[#This Row],[73]]</f>
        <v>4.1588737781849997E-7</v>
      </c>
      <c r="BX169" s="10">
        <f>3/24000000*OO[[#This Row],[132 (05JUL1985 09:00:00)-Water Temperature (C)]]*OO[[#This Row],[74]]</f>
        <v>4.1304752733500003E-7</v>
      </c>
      <c r="BY169" s="10">
        <f>3/24000000*OO[[#This Row],[133 (05JUL1985 12:00:00)-Water Temperature (C)]]*OO[[#This Row],[75]]</f>
        <v>4.0133373102062498E-7</v>
      </c>
      <c r="BZ169" s="10">
        <f>3/24000000*OO[[#This Row],[134 (05JUL1985 15:00:00)-Water Temperature (C)]]*OO[[#This Row],[76]]</f>
        <v>3.8713994654312496E-7</v>
      </c>
      <c r="CA169" s="10">
        <f>3/24000000*OO[[#This Row],[135 (05JUL1985 18:00:00)-Water Temperature (C)]]*OO[[#This Row],[77]]</f>
        <v>3.7123901586424996E-7</v>
      </c>
      <c r="CB169" s="10">
        <f>3/24000000*OO[[#This Row],[136 (05JUL1985 21:00:00)-Water Temperature (C)]]*OO[[#This Row],[78]]</f>
        <v>3.4860338022499997E-7</v>
      </c>
      <c r="CC169" s="10">
        <f>3/24000000*OO[[#This Row],[137 (06JUL1985 00:00:00)-Water Temperature (C)]]*OO[[#This Row],[79]]</f>
        <v>3.2124123097599996E-7</v>
      </c>
      <c r="CD169" s="10">
        <f>3/24000000*OO[[#This Row],[138 (06JUL1985 03:00:00)-Water Temperature (C)]]*OO[[#This Row],[80]]</f>
        <v>2.9783925445537499E-7</v>
      </c>
      <c r="CE169" s="10">
        <f>3/24000000*OO[[#This Row],[139 (06JUL1985 06:00:00)-Water Temperature (C)]]*OO[[#This Row],[81]]</f>
        <v>2.8412065013999994E-7</v>
      </c>
      <c r="CF169" s="10">
        <f>3/24000000*OO[[#This Row],[140 (06JUL1985 09:00:00)-Water Temperature (C)]]*OO[[#This Row],[82]]</f>
        <v>2.9096503866649996E-7</v>
      </c>
      <c r="CG169" s="10">
        <f>3/24000000*OO[[#This Row],[141 (06JUL1985 12:00:00)-Water Temperature (C)]]*OO[[#This Row],[83]]</f>
        <v>2.9374120762575E-7</v>
      </c>
      <c r="CH169" s="10">
        <f>3/24000000*OO[[#This Row],[142 (06JUL1985 15:00:00)-Water Temperature (C)]]*OO[[#This Row],[84]]</f>
        <v>2.9299210686812496E-7</v>
      </c>
      <c r="CI169" s="10">
        <f>3/24000000*OO[[#This Row],[143 (06JUL1985 18:00:00)-Water Temperature (C)]]*OO[[#This Row],[85]]</f>
        <v>2.9305868775562497E-7</v>
      </c>
      <c r="CJ169" s="10">
        <f>3/24000000*OO[[#This Row],[144 (06JUL1985 21:00:00)-Water Temperature (C)]]*OO[[#This Row],[86]]</f>
        <v>2.831484742185E-7</v>
      </c>
      <c r="CK169" s="10">
        <f>3/24000000*OO[[#This Row],[145 (07JUL1985 00:00:00)-Water Temperature (C)]]*OO[[#This Row],[87]]</f>
        <v>2.6465544161875002E-7</v>
      </c>
      <c r="CL169" s="10">
        <f>3/24000000*OO[[#This Row],[146 (07JUL1985 03:00:00)-Water Temperature (C)]]*OO[[#This Row],[88]]</f>
        <v>2.5278269347912497E-7</v>
      </c>
      <c r="CM169" s="10">
        <f>3/24000000*OO[[#This Row],[147 (07JUL1985 06:00:00)-Water Temperature (C)]]*OO[[#This Row],[89]]</f>
        <v>2.4820372975724998E-7</v>
      </c>
      <c r="CN169" s="10">
        <f>3/24000000*OO[[#This Row],[148 (07JUL1985 09:00:00)-Water Temperature (C)]]*OO[[#This Row],[90]]</f>
        <v>2.5818435369549993E-7</v>
      </c>
      <c r="CO169" s="10">
        <f>3/24000000*OO[[#This Row],[149 (07JUL1985 12:00:00)-Water Temperature (C)]]*OO[[#This Row],[91]]</f>
        <v>2.6573014854099999E-7</v>
      </c>
      <c r="CP169" s="10">
        <f>3/24000000*OO[[#This Row],[150 (07JUL1985 15:00:00)-Water Temperature (C)]]*OO[[#This Row],[92]]</f>
        <v>2.6741997977199999E-7</v>
      </c>
      <c r="CQ169" s="10">
        <f>3/24000000*OO[[#This Row],[151 (07JUL1985 18:00:00)-Water Temperature (C)]]*OO[[#This Row],[93]]</f>
        <v>2.6639423909000002E-7</v>
      </c>
      <c r="CR169" s="10">
        <f>3/24000000*OO[[#This Row],[152 (07JUL1985 21:00:00)-Water Temperature (C)]]*OO[[#This Row],[94]]</f>
        <v>2.5607593605000001E-7</v>
      </c>
      <c r="CS169" s="10">
        <f>3/24000000*OO[[#This Row],[153 (08JUL1985 00:00:00)-Water Temperature (C)]]*OO[[#This Row],[95]]</f>
        <v>2.4252671861735001E-7</v>
      </c>
      <c r="CT169" s="10">
        <f>3/24000000*OO[[#This Row],[154 (08JUL1985 03:00:00)-Water Temperature (C)]]*OO[[#This Row],[96]]</f>
        <v>2.3223230665493748E-7</v>
      </c>
      <c r="CU169" s="10">
        <f>3/24000000*OO[[#This Row],[155 (08JUL1985 06:00:00)-Water Temperature (C)]]*OO[[#This Row],[97]]</f>
        <v>2.2379725835493747E-7</v>
      </c>
      <c r="CV169" s="10">
        <f>3/24000000*OO[[#This Row],[156 (08JUL1985 09:00:00)-Water Temperature (C)]]*OO[[#This Row],[98]]</f>
        <v>2.1440776096057496E-7</v>
      </c>
      <c r="CW169" s="10">
        <f>3/24000000*OO[[#This Row],[157 (08JUL1985 12:00:00)-Water Temperature (C)]]*OO[[#This Row],[99]]</f>
        <v>2.0719765531758751E-7</v>
      </c>
    </row>
    <row r="170" spans="1:101" x14ac:dyDescent="0.35">
      <c r="A170" t="s">
        <v>175</v>
      </c>
      <c r="B170">
        <v>810.41139999999996</v>
      </c>
      <c r="C170" s="10">
        <f>3/24*OO[[#This Row],[59 (26JUN1985 06:00:00)-Water Temperature (C)]]*OO[[#This Row],[1]]/SUM(OO[1])</f>
        <v>0</v>
      </c>
      <c r="D170" s="10">
        <f>3/24*OO[[#This Row],[60 (26JUN1985 09:00:00)-Water Temperature (C)]]*OO[[#This Row],[2]]/SUM(OO[2])</f>
        <v>0</v>
      </c>
      <c r="E170" s="10">
        <f>3/24*OO[[#This Row],[61 (26JUN1985 12:00:00)-Water Temperature (C)]]*OO[[#This Row],[3]]/SUM(OO[3])</f>
        <v>0</v>
      </c>
      <c r="F170" s="10">
        <f>3/24*OO[[#This Row],[62 (26JUN1985 15:00:00)-Water Temperature (C)]]*OO[[#This Row],[4]]/SUM(OO[4])</f>
        <v>0</v>
      </c>
      <c r="G170" s="10">
        <f>3/24*OO[[#This Row],[63 (26JUN1985 18:00:00)-Water Temperature (C)]]*OO[[#This Row],[5]]/SUM(OO[5])</f>
        <v>0</v>
      </c>
      <c r="H170" s="10">
        <f>3/24*OO[[#This Row],[64 (26JUN1985 21:00:00)-Water Temperature (C)]]*OO[[#This Row],[6]]/SUM(OO[6])</f>
        <v>1.2822034129473457E-38</v>
      </c>
      <c r="I170" s="10">
        <f>3/24*OO[[#This Row],[65 (27JUN1985 00:00:00)-Water Temperature (C)]]*OO[[#This Row],[7]]/SUM(OO[7])</f>
        <v>6.8262663011849334E-28</v>
      </c>
      <c r="J170" s="10">
        <f>3/24*OO[[#This Row],[66 (27JUN1985 03:00:00)-Water Temperature (C)]]*OO[[#This Row],[8]]/SUM(OO[8])</f>
        <v>4.4914801819482802E-17</v>
      </c>
      <c r="K170" s="10">
        <f>3/24*OO[[#This Row],[67 (27JUN1985 06:00:00)-Water Temperature (C)]]*OO[[#This Row],[9]]/SUM(OO[9])</f>
        <v>2.2884016792031468E-9</v>
      </c>
      <c r="L170" s="10">
        <f>3/24*OO[[#This Row],[68 (27JUN1985 09:00:00)-Water Temperature (C)]]*OO[[#This Row],[10]]/SUM(OO[10])</f>
        <v>3.1871245822105808E-6</v>
      </c>
      <c r="M170" s="10">
        <f>3/24*OO[[#This Row],[69 (27JUN1985 12:00:00)-Water Temperature (C)]]*OO[[#This Row],[11]]/SUM(OO[11])</f>
        <v>3.0040923426615174E-4</v>
      </c>
      <c r="N170" s="10">
        <f>3/24*OO[[#This Row],[70 (27JUN1985 15:00:00)-Water Temperature (C)]]*OO[[#This Row],[12]]/SUM(OO[12])</f>
        <v>5.1598475942031116E-3</v>
      </c>
      <c r="O170" s="10">
        <f>3/24*OO[[#This Row],[71 (27JUN1985 18:00:00)-Water Temperature (C)]]*OO[[#This Row],[13]]/SUM(OO[13])</f>
        <v>2.6485075290140825E-2</v>
      </c>
      <c r="P170" s="10">
        <f>3/24*OO[[#This Row],[72 (27JUN1985 21:00:00)-Water Temperature (C)]]*OO[[#This Row],[14]]/SUM(OO[14])</f>
        <v>5.549575965170913E-2</v>
      </c>
      <c r="Q170" s="10">
        <f>3/24*OO[[#This Row],[73 (28JUN1985 00:00:00)-Water Temperature (C)]]*OO[[#This Row],[15]]/SUM(OO[15])</f>
        <v>5.69499373845146E-2</v>
      </c>
      <c r="R170" s="10">
        <f>3/24*OO[[#This Row],[74 (28JUN1985 03:00:00)-Water Temperature (C)]]*OO[[#This Row],[16]]/SUM(OO[16])</f>
        <v>3.3417871886512192E-2</v>
      </c>
      <c r="S170" s="10">
        <f>3/24*OO[[#This Row],[75 (28JUN1985 06:00:00)-Water Temperature (C)]]*OO[[#This Row],[17]]/SUM(OO[17])</f>
        <v>1.2790845428647743E-2</v>
      </c>
      <c r="T170" s="10">
        <f>3/24*OO[[#This Row],[76 (28JUN1985 09:00:00)-Water Temperature (C)]]*OO[[#This Row],[18]]/SUM(OO[18])</f>
        <v>3.6414871603271098E-3</v>
      </c>
      <c r="U170" s="10">
        <f>3/24*OO[[#This Row],[77 (28JUN1985 12:00:00)-Water Temperature (C)]]*OO[[#This Row],[19]]/SUM(OO[19])</f>
        <v>8.5615442359371092E-4</v>
      </c>
      <c r="V170" s="10">
        <f>3/24000000*OO[[#This Row],[78 (28JUN1985 15:00:00)-Water Temperature (C)]]*OO[[#This Row],[20]]</f>
        <v>2.0284503802749999E-4</v>
      </c>
      <c r="W170" s="10">
        <f>3/24000000*OO[[#This Row],[79 (28JUN1985 18:00:00)-Water Temperature (C)]]*OO[[#This Row],[21]]</f>
        <v>7.1596025105774986E-5</v>
      </c>
      <c r="X170" s="10">
        <f>3/24000000*OO[[#This Row],[80 (28JUN1985 21:00:00)-Water Temperature (C)]]*OO[[#This Row],[22]]</f>
        <v>4.5302242983749997E-5</v>
      </c>
      <c r="Y170" s="10">
        <f>3/24000000*OO[[#This Row],[81 (29JUN1985 00:00:00)-Water Temperature (C)]]*OO[[#This Row],[23]]</f>
        <v>3.9762460070774998E-5</v>
      </c>
      <c r="Z170" s="10">
        <f>3/24000000*OO[[#This Row],[82 (29JUN1985 03:00:00)-Water Temperature (C)]]*OO[[#This Row],[24]]</f>
        <v>3.9833368087012499E-5</v>
      </c>
      <c r="AA170" s="10">
        <f>3/24000000*OO[[#This Row],[83 (29JUN1985 06:00:00)-Water Temperature (C)]]*OO[[#This Row],[25]]</f>
        <v>4.1183865405800002E-5</v>
      </c>
      <c r="AB170" s="10">
        <f>3/24000000*OO[[#This Row],[84 (29JUN1985 09:00:00)-Water Temperature (C)]]*OO[[#This Row],[26]]</f>
        <v>4.2791013711599995E-5</v>
      </c>
      <c r="AC170" s="10">
        <f>3/24000000*OO[[#This Row],[85 (29JUN1985 12:00:00)-Water Temperature (C)]]*OO[[#This Row],[27]]</f>
        <v>4.3221564111525001E-5</v>
      </c>
      <c r="AD170" s="10">
        <f>3/24000000*OO[[#This Row],[86 (29JUN1985 15:00:00)-Water Temperature (C)]]*OO[[#This Row],[28]]</f>
        <v>4.1182610580199993E-5</v>
      </c>
      <c r="AE170" s="10">
        <f>3/24000000*OO[[#This Row],[88 (29JUN1985 21:00:00)-Water Temperature (C)]]*OO[[#This Row],[30]]</f>
        <v>3.3791058928962501E-5</v>
      </c>
      <c r="AF170" s="10">
        <f>3/24000000*OO[[#This Row],[88 (29JUN1985 21:00:00)-Water Temperature (C)]]*OO[[#This Row],[30]]</f>
        <v>3.3791058928962501E-5</v>
      </c>
      <c r="AG170" s="10">
        <f>3/24000000*OO[[#This Row],[89 (30JUN1985 00:00:00)-Water Temperature (C)]]*OO[[#This Row],[31]]</f>
        <v>2.9759000781074994E-5</v>
      </c>
      <c r="AH170" s="10">
        <f>3/24000000*OO[[#This Row],[90 (30JUN1985 03:00:00)-Water Temperature (C)]]*OO[[#This Row],[32]]</f>
        <v>2.59359285561E-5</v>
      </c>
      <c r="AI170" s="10">
        <f>3/24000000*OO[[#This Row],[91 (30JUN1985 06:00:00)-Water Temperature (C)]]*OO[[#This Row],[33]]</f>
        <v>2.2321416632625002E-5</v>
      </c>
      <c r="AJ170" s="10">
        <f>3/24000000*OO[[#This Row],[92 (30JUN1985 09:00:00)-Water Temperature (C)]]*OO[[#This Row],[34]]</f>
        <v>1.9386309869587499E-5</v>
      </c>
      <c r="AK170" s="10">
        <f>3/24000000*OO[[#This Row],[93 (30JUN1985 12:00:00)-Water Temperature (C)]]*OO[[#This Row],[35]]</f>
        <v>1.6883517739226251E-5</v>
      </c>
      <c r="AL170" s="10">
        <f>3/24000000*OO[[#This Row],[94 (30JUN1985 15:00:00)-Water Temperature (C)]]*OO[[#This Row],[36]]</f>
        <v>1.4676138314894999E-5</v>
      </c>
      <c r="AM170" s="10">
        <f>3/24000000*OO[[#This Row],[95 (30JUN1985 18:00:00)-Water Temperature (C)]]*OO[[#This Row],[37]]</f>
        <v>1.268072884863375E-5</v>
      </c>
      <c r="AN170" s="10">
        <f>3/24000000*OO[[#This Row],[96 (30JUN1985 21:00:00)-Water Temperature (C)]]*OO[[#This Row],[38]]</f>
        <v>1.0721088077579999E-5</v>
      </c>
      <c r="AO170" s="10">
        <f>3/24000000*OO[[#This Row],[97 (01JUL1985 00:00:00)-Water Temperature (C)]]*OO[[#This Row],[39]]</f>
        <v>9.0429476846999991E-6</v>
      </c>
      <c r="AP170" s="10">
        <f>3/24000000*OO[[#This Row],[98 (01JUL1985 03:00:00)-Water Temperature (C)]]*OO[[#This Row],[40]]</f>
        <v>7.6969622247874996E-6</v>
      </c>
      <c r="AQ170" s="10">
        <f>3/24000000*OO[[#This Row],[99 (01JUL1985 06:00:00)-Water Temperature (C)]]*OO[[#This Row],[41]]</f>
        <v>6.51525908348E-6</v>
      </c>
      <c r="AR170" s="10">
        <f>3/24000000*OO[[#This Row],[100 (01JUL1985 09:00:00)-Water Temperature (C)]]*OO[[#This Row],[42]]</f>
        <v>5.5837533184425003E-6</v>
      </c>
      <c r="AS170" s="10">
        <f>3/24000000*OO[[#This Row],[101 (01JUL1985 12:00:00)-Water Temperature (C)]]*OO[[#This Row],[43]]</f>
        <v>4.4871217656749996E-6</v>
      </c>
      <c r="AT170" s="10">
        <f>3/24000000*OO[[#This Row],[102 (01JUL1985 15:00:00)-Water Temperature (C)]]*OO[[#This Row],[44]]</f>
        <v>3.4106266847999996E-6</v>
      </c>
      <c r="AU170" s="10">
        <f>3/24000000*OO[[#This Row],[103 (01JUL1985 18:00:00)-Water Temperature (C)]]*OO[[#This Row],[45]]</f>
        <v>2.5385687670750001E-6</v>
      </c>
      <c r="AV170" s="10">
        <f>3/24000000*OO[[#This Row],[104 (01JUL1985 21:00:00)-Water Temperature (C)]]*OO[[#This Row],[46]]</f>
        <v>1.93501423799975E-6</v>
      </c>
      <c r="AW170" s="10">
        <f>3/24000000*OO[[#This Row],[105 (02JUL1985 00:00:00)-Water Temperature (C)]]*OO[[#This Row],[47]]</f>
        <v>1.5549961048098749E-6</v>
      </c>
      <c r="AX170" s="10">
        <f>3/24000000*OO[[#This Row],[106 (02JUL1985 03:00:00)-Water Temperature (C)]]*OO[[#This Row],[48]]</f>
        <v>1.324189038459E-6</v>
      </c>
      <c r="AY170" s="10">
        <f>3/24000000*OO[[#This Row],[107 (02JUL1985 06:00:00)-Water Temperature (C)]]*OO[[#This Row],[49]]</f>
        <v>1.1831875313310001E-6</v>
      </c>
      <c r="AZ170" s="10">
        <f>3/24000000*OO[[#This Row],[108 (02JUL1985 09:00:00)-Water Temperature (C)]]*OO[[#This Row],[50]]</f>
        <v>1.135412768658125E-6</v>
      </c>
      <c r="BA170" s="10">
        <f>3/24000000*OO[[#This Row],[109 (02JUL1985 12:00:00)-Water Temperature (C)]]*OO[[#This Row],[51]]</f>
        <v>1.0802883101274999E-6</v>
      </c>
      <c r="BB170" s="10">
        <f>3/24000000*OO[[#This Row],[110 (02JUL1985 15:00:00)-Water Temperature (C)]]*OO[[#This Row],[52]]</f>
        <v>1.0169884919311249E-6</v>
      </c>
      <c r="BC170" s="10">
        <f>3/24000000*OO[[#This Row],[111 (02JUL1985 18:00:00)-Water Temperature (C)]]*OO[[#This Row],[53]]</f>
        <v>9.6164269393000025E-7</v>
      </c>
      <c r="BD170" s="10">
        <f>3/24000000*OO[[#This Row],[112 (02JUL1985 21:00:00)-Water Temperature (C)]]*OO[[#This Row],[54]]</f>
        <v>8.9811412120824994E-7</v>
      </c>
      <c r="BE170" s="10">
        <f>3/24000000*OO[[#This Row],[113 (03JUL1985 00:00:00)-Water Temperature (C)]]*OO[[#This Row],[55]]</f>
        <v>8.2240848273649982E-7</v>
      </c>
      <c r="BF170" s="10">
        <f>3/24000000*OO[[#This Row],[114 (03JUL1985 03:00:00)-Water Temperature (C)]]*OO[[#This Row],[56]]</f>
        <v>7.6509728487849989E-7</v>
      </c>
      <c r="BG170" s="10">
        <f>3/24000000*OO[[#This Row],[115 (03JUL1985 06:00:00)-Water Temperature (C)]]*OO[[#This Row],[57]]</f>
        <v>7.3093589731949993E-7</v>
      </c>
      <c r="BH170" s="10">
        <f>3/24000000*OO[[#This Row],[116 (03JUL1985 09:00:00)-Water Temperature (C)]]*OO[[#This Row],[58]]</f>
        <v>7.4433978400249993E-7</v>
      </c>
      <c r="BI170" s="10">
        <f>3/24000000*OO[[#This Row],[117 (03JUL1985 12:00:00)-Water Temperature (C)]]*OO[[#This Row],[59]]</f>
        <v>7.660195193999999E-7</v>
      </c>
      <c r="BJ170" s="10">
        <f>3/24000000*OO[[#This Row],[118 (03JUL1985 15:00:00)-Water Temperature (C)]]*OO[[#This Row],[60]]</f>
        <v>7.6988439150562494E-7</v>
      </c>
      <c r="BK170" s="10">
        <f>3/24000000*OO[[#This Row],[119 (03JUL1985 18:00:00)-Water Temperature (C)]]*OO[[#This Row],[61]]</f>
        <v>7.5789292858750009E-7</v>
      </c>
      <c r="BL170" s="10">
        <f>3/24000000*OO[[#This Row],[120 (03JUL1985 21:00:00)-Water Temperature (C)]]*OO[[#This Row],[62]]</f>
        <v>7.1857162512150007E-7</v>
      </c>
      <c r="BM170" s="10">
        <f>3/24000000*OO[[#This Row],[121 (04JUL1985 00:00:00)-Water Temperature (C)]]*OO[[#This Row],[63]]</f>
        <v>6.6948348955199998E-7</v>
      </c>
      <c r="BN170" s="10">
        <f>3/24000000*OO[[#This Row],[122 (04JUL1985 03:00:00)-Water Temperature (C)]]*OO[[#This Row],[64]]</f>
        <v>6.338948540831249E-7</v>
      </c>
      <c r="BO170" s="10">
        <f>3/24000000*OO[[#This Row],[123 (04JUL1985 06:00:00)-Water Temperature (C)]]*OO[[#This Row],[65]]</f>
        <v>6.1049200406874988E-7</v>
      </c>
      <c r="BP170" s="10">
        <f>3/24000000*OO[[#This Row],[124 (04JUL1985 09:00:00)-Water Temperature (C)]]*OO[[#This Row],[66]]</f>
        <v>6.0523979882812494E-7</v>
      </c>
      <c r="BQ170" s="10">
        <f>3/24000000*OO[[#This Row],[125 (04JUL1985 12:00:00)-Water Temperature (C)]]*OO[[#This Row],[67]]</f>
        <v>5.8667560423137494E-7</v>
      </c>
      <c r="BR170" s="10">
        <f>3/24000000*OO[[#This Row],[126 (04JUL1985 15:00:00)-Water Temperature (C)]]*OO[[#This Row],[68]]</f>
        <v>5.6110659463999989E-7</v>
      </c>
      <c r="BS170" s="10">
        <f>3/24000000*OO[[#This Row],[127 (04JUL1985 18:00:00)-Water Temperature (C)]]*OO[[#This Row],[69]]</f>
        <v>5.2220286681374992E-7</v>
      </c>
      <c r="BT170" s="10">
        <f>3/24000000*OO[[#This Row],[128 (04JUL1985 21:00:00)-Water Temperature (C)]]*OO[[#This Row],[70]]</f>
        <v>4.7956754567700002E-7</v>
      </c>
      <c r="BU170" s="10">
        <f>3/24000000*OO[[#This Row],[129 (05JUL1985 00:00:00)-Water Temperature (C)]]*OO[[#This Row],[71]]</f>
        <v>4.4536900661224994E-7</v>
      </c>
      <c r="BV170" s="10">
        <f>3/24000000*OO[[#This Row],[130 (05JUL1985 03:00:00)-Water Temperature (C)]]*OO[[#This Row],[72]]</f>
        <v>4.1984824939687495E-7</v>
      </c>
      <c r="BW170" s="10">
        <f>3/24000000*OO[[#This Row],[131 (05JUL1985 06:00:00)-Water Temperature (C)]]*OO[[#This Row],[73]]</f>
        <v>4.00311792056E-7</v>
      </c>
      <c r="BX170" s="10">
        <f>3/24000000*OO[[#This Row],[132 (05JUL1985 09:00:00)-Water Temperature (C)]]*OO[[#This Row],[74]]</f>
        <v>3.9752694442124988E-7</v>
      </c>
      <c r="BY170" s="10">
        <f>3/24000000*OO[[#This Row],[133 (05JUL1985 12:00:00)-Water Temperature (C)]]*OO[[#This Row],[75]]</f>
        <v>3.8715136621875002E-7</v>
      </c>
      <c r="BZ170" s="10">
        <f>3/24000000*OO[[#This Row],[134 (05JUL1985 15:00:00)-Water Temperature (C)]]*OO[[#This Row],[76]]</f>
        <v>3.7362023450312506E-7</v>
      </c>
      <c r="CA170" s="10">
        <f>3/24000000*OO[[#This Row],[135 (05JUL1985 18:00:00)-Water Temperature (C)]]*OO[[#This Row],[77]]</f>
        <v>3.5879858938562501E-7</v>
      </c>
      <c r="CB170" s="10">
        <f>3/24000000*OO[[#This Row],[136 (05JUL1985 21:00:00)-Water Temperature (C)]]*OO[[#This Row],[78]]</f>
        <v>3.3674993748337495E-7</v>
      </c>
      <c r="CC170" s="10">
        <f>3/24000000*OO[[#This Row],[137 (06JUL1985 00:00:00)-Water Temperature (C)]]*OO[[#This Row],[79]]</f>
        <v>3.1020344198374999E-7</v>
      </c>
      <c r="CD170" s="10">
        <f>3/24000000*OO[[#This Row],[138 (06JUL1985 03:00:00)-Water Temperature (C)]]*OO[[#This Row],[80]]</f>
        <v>2.8718498305750002E-7</v>
      </c>
      <c r="CE170" s="10">
        <f>3/24000000*OO[[#This Row],[139 (06JUL1985 06:00:00)-Water Temperature (C)]]*OO[[#This Row],[81]]</f>
        <v>2.7355794491025001E-7</v>
      </c>
      <c r="CF170" s="10">
        <f>3/24000000*OO[[#This Row],[140 (06JUL1985 09:00:00)-Water Temperature (C)]]*OO[[#This Row],[82]]</f>
        <v>2.800084890485E-7</v>
      </c>
      <c r="CG170" s="10">
        <f>3/24000000*OO[[#This Row],[141 (06JUL1985 12:00:00)-Water Temperature (C)]]*OO[[#This Row],[83]]</f>
        <v>2.8323685867500005E-7</v>
      </c>
      <c r="CH170" s="10">
        <f>3/24000000*OO[[#This Row],[142 (06JUL1985 15:00:00)-Water Temperature (C)]]*OO[[#This Row],[84]]</f>
        <v>2.8265609269124996E-7</v>
      </c>
      <c r="CI170" s="10">
        <f>3/24000000*OO[[#This Row],[143 (06JUL1985 18:00:00)-Water Temperature (C)]]*OO[[#This Row],[85]]</f>
        <v>2.8267066372274997E-7</v>
      </c>
      <c r="CJ170" s="10">
        <f>3/24000000*OO[[#This Row],[144 (06JUL1985 21:00:00)-Water Temperature (C)]]*OO[[#This Row],[86]]</f>
        <v>2.7293108209075E-7</v>
      </c>
      <c r="CK170" s="10">
        <f>3/24000000*OO[[#This Row],[145 (07JUL1985 00:00:00)-Water Temperature (C)]]*OO[[#This Row],[87]]</f>
        <v>2.547267883275E-7</v>
      </c>
      <c r="CL170" s="10">
        <f>3/24000000*OO[[#This Row],[146 (07JUL1985 03:00:00)-Water Temperature (C)]]*OO[[#This Row],[88]]</f>
        <v>2.4256465867199997E-7</v>
      </c>
      <c r="CM170" s="10">
        <f>3/24000000*OO[[#This Row],[147 (07JUL1985 06:00:00)-Water Temperature (C)]]*OO[[#This Row],[89]]</f>
        <v>2.3774589612724998E-7</v>
      </c>
      <c r="CN170" s="10">
        <f>3/24000000*OO[[#This Row],[148 (07JUL1985 09:00:00)-Water Temperature (C)]]*OO[[#This Row],[90]]</f>
        <v>2.4735860399075001E-7</v>
      </c>
      <c r="CO170" s="10">
        <f>3/24000000*OO[[#This Row],[149 (07JUL1985 12:00:00)-Water Temperature (C)]]*OO[[#This Row],[91]]</f>
        <v>2.5518335945262497E-7</v>
      </c>
      <c r="CP170" s="10">
        <f>3/24000000*OO[[#This Row],[150 (07JUL1985 15:00:00)-Water Temperature (C)]]*OO[[#This Row],[92]]</f>
        <v>2.5717598543000001E-7</v>
      </c>
      <c r="CQ170" s="10">
        <f>3/24000000*OO[[#This Row],[151 (07JUL1985 18:00:00)-Water Temperature (C)]]*OO[[#This Row],[93]]</f>
        <v>2.5626299910712496E-7</v>
      </c>
      <c r="CR170" s="10">
        <f>3/24000000*OO[[#This Row],[152 (07JUL1985 21:00:00)-Water Temperature (C)]]*OO[[#This Row],[94]]</f>
        <v>2.4639482547865001E-7</v>
      </c>
      <c r="CS170" s="10">
        <f>3/24000000*OO[[#This Row],[153 (08JUL1985 00:00:00)-Water Temperature (C)]]*OO[[#This Row],[95]]</f>
        <v>2.3298893968734999E-7</v>
      </c>
      <c r="CT170" s="10">
        <f>3/24000000*OO[[#This Row],[154 (08JUL1985 03:00:00)-Water Temperature (C)]]*OO[[#This Row],[96]]</f>
        <v>2.2286518472046246E-7</v>
      </c>
      <c r="CU170" s="10">
        <f>3/24000000*OO[[#This Row],[155 (08JUL1985 06:00:00)-Water Temperature (C)]]*OO[[#This Row],[97]]</f>
        <v>2.1488078231774999E-7</v>
      </c>
      <c r="CV170" s="10">
        <f>3/24000000*OO[[#This Row],[156 (08JUL1985 09:00:00)-Water Temperature (C)]]*OO[[#This Row],[98]]</f>
        <v>2.0645262702089998E-7</v>
      </c>
      <c r="CW170" s="10">
        <f>3/24000000*OO[[#This Row],[157 (08JUL1985 12:00:00)-Water Temperature (C)]]*OO[[#This Row],[99]]</f>
        <v>1.9981459958352496E-7</v>
      </c>
    </row>
    <row r="171" spans="1:101" x14ac:dyDescent="0.35">
      <c r="A171" t="s">
        <v>176</v>
      </c>
      <c r="B171">
        <v>925.54349999999999</v>
      </c>
      <c r="C171" s="10">
        <f>3/24*OO[[#This Row],[59 (26JUN1985 06:00:00)-Water Temperature (C)]]*OO[[#This Row],[1]]/SUM(OO[1])</f>
        <v>0</v>
      </c>
      <c r="D171" s="10">
        <f>3/24*OO[[#This Row],[60 (26JUN1985 09:00:00)-Water Temperature (C)]]*OO[[#This Row],[2]]/SUM(OO[2])</f>
        <v>0</v>
      </c>
      <c r="E171" s="10">
        <f>3/24*OO[[#This Row],[61 (26JUN1985 12:00:00)-Water Temperature (C)]]*OO[[#This Row],[3]]/SUM(OO[3])</f>
        <v>0</v>
      </c>
      <c r="F171" s="10">
        <f>3/24*OO[[#This Row],[62 (26JUN1985 15:00:00)-Water Temperature (C)]]*OO[[#This Row],[4]]/SUM(OO[4])</f>
        <v>0</v>
      </c>
      <c r="G171" s="10">
        <f>3/24*OO[[#This Row],[63 (26JUN1985 18:00:00)-Water Temperature (C)]]*OO[[#This Row],[5]]/SUM(OO[5])</f>
        <v>0</v>
      </c>
      <c r="H171" s="10">
        <f>3/24*OO[[#This Row],[64 (26JUN1985 21:00:00)-Water Temperature (C)]]*OO[[#This Row],[6]]/SUM(OO[6])</f>
        <v>2.5018425633865368E-39</v>
      </c>
      <c r="I171" s="10">
        <f>3/24*OO[[#This Row],[65 (27JUN1985 00:00:00)-Water Temperature (C)]]*OO[[#This Row],[7]]/SUM(OO[7])</f>
        <v>1.3867158122074471E-28</v>
      </c>
      <c r="J171" s="10">
        <f>3/24*OO[[#This Row],[66 (27JUN1985 03:00:00)-Water Temperature (C)]]*OO[[#This Row],[8]]/SUM(OO[8])</f>
        <v>8.9941923070304193E-18</v>
      </c>
      <c r="K171" s="10">
        <f>3/24*OO[[#This Row],[67 (27JUN1985 06:00:00)-Water Temperature (C)]]*OO[[#This Row],[9]]/SUM(OO[9])</f>
        <v>1.1191132717959629E-9</v>
      </c>
      <c r="L171" s="10">
        <f>3/24*OO[[#This Row],[68 (27JUN1985 09:00:00)-Water Temperature (C)]]*OO[[#This Row],[10]]/SUM(OO[10])</f>
        <v>2.0857028745802314E-6</v>
      </c>
      <c r="M171" s="10">
        <f>3/24*OO[[#This Row],[69 (27JUN1985 12:00:00)-Water Temperature (C)]]*OO[[#This Row],[11]]/SUM(OO[11])</f>
        <v>2.3227973842523744E-4</v>
      </c>
      <c r="N171" s="10">
        <f>3/24*OO[[#This Row],[70 (27JUN1985 15:00:00)-Water Temperature (C)]]*OO[[#This Row],[12]]/SUM(OO[12])</f>
        <v>4.5117045343711307E-3</v>
      </c>
      <c r="O171" s="10">
        <f>3/24*OO[[#This Row],[71 (27JUN1985 18:00:00)-Water Temperature (C)]]*OO[[#This Row],[13]]/SUM(OO[13])</f>
        <v>2.5521149157599236E-2</v>
      </c>
      <c r="P171" s="10">
        <f>3/24*OO[[#This Row],[72 (27JUN1985 21:00:00)-Water Temperature (C)]]*OO[[#This Row],[14]]/SUM(OO[14])</f>
        <v>5.7743312646531562E-2</v>
      </c>
      <c r="Q171" s="10">
        <f>3/24*OO[[#This Row],[73 (28JUN1985 00:00:00)-Water Temperature (C)]]*OO[[#This Row],[15]]/SUM(OO[15])</f>
        <v>6.3236201769448899E-2</v>
      </c>
      <c r="R171" s="10">
        <f>3/24*OO[[#This Row],[74 (28JUN1985 03:00:00)-Water Temperature (C)]]*OO[[#This Row],[16]]/SUM(OO[16])</f>
        <v>3.9156285021512312E-2</v>
      </c>
      <c r="S171" s="10">
        <f>3/24*OO[[#This Row],[75 (28JUN1985 06:00:00)-Water Temperature (C)]]*OO[[#This Row],[17]]/SUM(OO[17])</f>
        <v>1.5649133830973785E-2</v>
      </c>
      <c r="T171" s="10">
        <f>3/24*OO[[#This Row],[76 (28JUN1985 09:00:00)-Water Temperature (C)]]*OO[[#This Row],[18]]/SUM(OO[18])</f>
        <v>4.6032581009159161E-3</v>
      </c>
      <c r="U171" s="10">
        <f>3/24*OO[[#This Row],[77 (28JUN1985 12:00:00)-Water Temperature (C)]]*OO[[#This Row],[19]]/SUM(OO[19])</f>
        <v>1.1017501877795578E-3</v>
      </c>
      <c r="V171" s="10">
        <f>3/24000000*OO[[#This Row],[78 (28JUN1985 15:00:00)-Water Temperature (C)]]*OO[[#This Row],[20]]</f>
        <v>2.5636747248675E-4</v>
      </c>
      <c r="W171" s="10">
        <f>3/24000000*OO[[#This Row],[79 (28JUN1985 18:00:00)-Water Temperature (C)]]*OO[[#This Row],[21]]</f>
        <v>8.424796332562498E-5</v>
      </c>
      <c r="X171" s="10">
        <f>3/24000000*OO[[#This Row],[80 (28JUN1985 21:00:00)-Water Temperature (C)]]*OO[[#This Row],[22]]</f>
        <v>4.9983126266312502E-5</v>
      </c>
      <c r="Y171" s="10">
        <f>3/24000000*OO[[#This Row],[81 (29JUN1985 00:00:00)-Water Temperature (C)]]*OO[[#This Row],[23]]</f>
        <v>4.2679620123899994E-5</v>
      </c>
      <c r="Z171" s="10">
        <f>3/24000000*OO[[#This Row],[82 (29JUN1985 03:00:00)-Water Temperature (C)]]*OO[[#This Row],[24]]</f>
        <v>4.2300050417249997E-5</v>
      </c>
      <c r="AA171" s="10">
        <f>3/24000000*OO[[#This Row],[83 (29JUN1985 06:00:00)-Water Temperature (C)]]*OO[[#This Row],[25]]</f>
        <v>4.3662818460937495E-5</v>
      </c>
      <c r="AB171" s="10">
        <f>3/24000000*OO[[#This Row],[84 (29JUN1985 09:00:00)-Water Temperature (C)]]*OO[[#This Row],[26]]</f>
        <v>4.5482630105249996E-5</v>
      </c>
      <c r="AC171" s="10">
        <f>3/24000000*OO[[#This Row],[85 (29JUN1985 12:00:00)-Water Temperature (C)]]*OO[[#This Row],[27]]</f>
        <v>4.6030687075912493E-5</v>
      </c>
      <c r="AD171" s="10">
        <f>3/24000000*OO[[#This Row],[86 (29JUN1985 15:00:00)-Water Temperature (C)]]*OO[[#This Row],[28]]</f>
        <v>4.3882151942850003E-5</v>
      </c>
      <c r="AE171" s="10">
        <f>3/24000000*OO[[#This Row],[88 (29JUN1985 21:00:00)-Water Temperature (C)]]*OO[[#This Row],[30]]</f>
        <v>3.5749531456800002E-5</v>
      </c>
      <c r="AF171" s="10">
        <f>3/24000000*OO[[#This Row],[88 (29JUN1985 21:00:00)-Water Temperature (C)]]*OO[[#This Row],[30]]</f>
        <v>3.5749531456800002E-5</v>
      </c>
      <c r="AG171" s="10">
        <f>3/24000000*OO[[#This Row],[89 (30JUN1985 00:00:00)-Water Temperature (C)]]*OO[[#This Row],[31]]</f>
        <v>3.1336382382600003E-5</v>
      </c>
      <c r="AH171" s="10">
        <f>3/24000000*OO[[#This Row],[90 (30JUN1985 03:00:00)-Water Temperature (C)]]*OO[[#This Row],[32]]</f>
        <v>2.7300705717899998E-5</v>
      </c>
      <c r="AI171" s="10">
        <f>3/24000000*OO[[#This Row],[91 (30JUN1985 06:00:00)-Water Temperature (C)]]*OO[[#This Row],[33]]</f>
        <v>2.3539368882375E-5</v>
      </c>
      <c r="AJ171" s="10">
        <f>3/24000000*OO[[#This Row],[92 (30JUN1985 09:00:00)-Water Temperature (C)]]*OO[[#This Row],[34]]</f>
        <v>2.049132018704375E-5</v>
      </c>
      <c r="AK171" s="10">
        <f>3/24000000*OO[[#This Row],[93 (30JUN1985 12:00:00)-Water Temperature (C)]]*OO[[#This Row],[35]]</f>
        <v>1.7881578097696253E-5</v>
      </c>
      <c r="AL171" s="10">
        <f>3/24000000*OO[[#This Row],[94 (30JUN1985 15:00:00)-Water Temperature (C)]]*OO[[#This Row],[36]]</f>
        <v>1.5551034162904999E-5</v>
      </c>
      <c r="AM171" s="10">
        <f>3/24000000*OO[[#This Row],[95 (30JUN1985 18:00:00)-Water Temperature (C)]]*OO[[#This Row],[37]]</f>
        <v>1.3412526485973749E-5</v>
      </c>
      <c r="AN171" s="10">
        <f>3/24000000*OO[[#This Row],[96 (30JUN1985 21:00:00)-Water Temperature (C)]]*OO[[#This Row],[38]]</f>
        <v>1.1316143837759997E-5</v>
      </c>
      <c r="AO171" s="10">
        <f>3/24000000*OO[[#This Row],[97 (01JUL1985 00:00:00)-Water Temperature (C)]]*OO[[#This Row],[39]]</f>
        <v>9.5233849743387489E-6</v>
      </c>
      <c r="AP171" s="10">
        <f>3/24000000*OO[[#This Row],[98 (01JUL1985 03:00:00)-Water Temperature (C)]]*OO[[#This Row],[40]]</f>
        <v>8.0997731118900007E-6</v>
      </c>
      <c r="AQ171" s="10">
        <f>3/24000000*OO[[#This Row],[99 (01JUL1985 06:00:00)-Water Temperature (C)]]*OO[[#This Row],[41]]</f>
        <v>6.8792412196762498E-6</v>
      </c>
      <c r="AR171" s="10">
        <f>3/24000000*OO[[#This Row],[100 (01JUL1985 09:00:00)-Water Temperature (C)]]*OO[[#This Row],[42]]</f>
        <v>5.9289264979199997E-6</v>
      </c>
      <c r="AS171" s="10">
        <f>3/24000000*OO[[#This Row],[101 (01JUL1985 12:00:00)-Water Temperature (C)]]*OO[[#This Row],[43]]</f>
        <v>4.7975128740000001E-6</v>
      </c>
      <c r="AT171" s="10">
        <f>3/24000000*OO[[#This Row],[102 (01JUL1985 15:00:00)-Water Temperature (C)]]*OO[[#This Row],[44]]</f>
        <v>3.6571325925199996E-6</v>
      </c>
      <c r="AU171" s="10">
        <f>3/24000000*OO[[#This Row],[103 (01JUL1985 18:00:00)-Water Temperature (C)]]*OO[[#This Row],[45]]</f>
        <v>2.7176784524687493E-6</v>
      </c>
      <c r="AV171" s="10">
        <f>3/24000000*OO[[#This Row],[104 (01JUL1985 21:00:00)-Water Temperature (C)]]*OO[[#This Row],[46]]</f>
        <v>2.0583352010283751E-6</v>
      </c>
      <c r="AW171" s="10">
        <f>3/24000000*OO[[#This Row],[105 (02JUL1985 00:00:00)-Water Temperature (C)]]*OO[[#This Row],[47]]</f>
        <v>1.6421636292462503E-6</v>
      </c>
      <c r="AX171" s="10">
        <f>3/24000000*OO[[#This Row],[106 (02JUL1985 03:00:00)-Water Temperature (C)]]*OO[[#This Row],[48]]</f>
        <v>1.3905999736695E-6</v>
      </c>
      <c r="AY171" s="10">
        <f>3/24000000*OO[[#This Row],[107 (02JUL1985 06:00:00)-Water Temperature (C)]]*OO[[#This Row],[49]]</f>
        <v>1.2398240437462503E-6</v>
      </c>
      <c r="AZ171" s="10">
        <f>3/24000000*OO[[#This Row],[108 (02JUL1985 09:00:00)-Water Temperature (C)]]*OO[[#This Row],[50]]</f>
        <v>1.18924174482525E-6</v>
      </c>
      <c r="BA171" s="10">
        <f>3/24000000*OO[[#This Row],[109 (02JUL1985 12:00:00)-Water Temperature (C)]]*OO[[#This Row],[51]]</f>
        <v>1.133269044950625E-6</v>
      </c>
      <c r="BB171" s="10">
        <f>3/24000000*OO[[#This Row],[110 (02JUL1985 15:00:00)-Water Temperature (C)]]*OO[[#This Row],[52]]</f>
        <v>1.0666964712599998E-6</v>
      </c>
      <c r="BC171" s="10">
        <f>3/24000000*OO[[#This Row],[111 (02JUL1985 18:00:00)-Water Temperature (C)]]*OO[[#This Row],[53]]</f>
        <v>1.0074451213749999E-6</v>
      </c>
      <c r="BD171" s="10">
        <f>3/24000000*OO[[#This Row],[112 (02JUL1985 21:00:00)-Water Temperature (C)]]*OO[[#This Row],[54]]</f>
        <v>9.3915356704149991E-7</v>
      </c>
      <c r="BE171" s="10">
        <f>3/24000000*OO[[#This Row],[113 (03JUL1985 00:00:00)-Water Temperature (C)]]*OO[[#This Row],[55]]</f>
        <v>8.5872702614437489E-7</v>
      </c>
      <c r="BF171" s="10">
        <f>3/24000000*OO[[#This Row],[114 (03JUL1985 03:00:00)-Water Temperature (C)]]*OO[[#This Row],[56]]</f>
        <v>7.9702293357787491E-7</v>
      </c>
      <c r="BG171" s="10">
        <f>3/24000000*OO[[#This Row],[115 (03JUL1985 06:00:00)-Water Temperature (C)]]*OO[[#This Row],[57]]</f>
        <v>7.6005419520000005E-7</v>
      </c>
      <c r="BH171" s="10">
        <f>3/24000000*OO[[#This Row],[116 (03JUL1985 09:00:00)-Water Temperature (C)]]*OO[[#This Row],[58]]</f>
        <v>7.7353455192000003E-7</v>
      </c>
      <c r="BI171" s="10">
        <f>3/24000000*OO[[#This Row],[117 (03JUL1985 12:00:00)-Water Temperature (C)]]*OO[[#This Row],[59]]</f>
        <v>7.9768543852462501E-7</v>
      </c>
      <c r="BJ171" s="10">
        <f>3/24000000*OO[[#This Row],[118 (03JUL1985 15:00:00)-Water Temperature (C)]]*OO[[#This Row],[60]]</f>
        <v>8.0317528991699991E-7</v>
      </c>
      <c r="BK171" s="10">
        <f>3/24000000*OO[[#This Row],[119 (03JUL1985 18:00:00)-Water Temperature (C)]]*OO[[#This Row],[61]]</f>
        <v>7.9140953303250004E-7</v>
      </c>
      <c r="BL171" s="10">
        <f>3/24000000*OO[[#This Row],[120 (03JUL1985 21:00:00)-Water Temperature (C)]]*OO[[#This Row],[62]]</f>
        <v>7.5020577883212509E-7</v>
      </c>
      <c r="BM171" s="10">
        <f>3/24000000*OO[[#This Row],[121 (04JUL1985 00:00:00)-Water Temperature (C)]]*OO[[#This Row],[63]]</f>
        <v>6.979217953694999E-7</v>
      </c>
      <c r="BN171" s="10">
        <f>3/24000000*OO[[#This Row],[122 (04JUL1985 03:00:00)-Water Temperature (C)]]*OO[[#This Row],[64]]</f>
        <v>6.5973335445375003E-7</v>
      </c>
      <c r="BO171" s="10">
        <f>3/24000000*OO[[#This Row],[123 (04JUL1985 06:00:00)-Water Temperature (C)]]*OO[[#This Row],[65]]</f>
        <v>6.3495631962699994E-7</v>
      </c>
      <c r="BP171" s="10">
        <f>3/24000000*OO[[#This Row],[124 (04JUL1985 09:00:00)-Water Temperature (C)]]*OO[[#This Row],[66]]</f>
        <v>6.3015292076249993E-7</v>
      </c>
      <c r="BQ171" s="10">
        <f>3/24000000*OO[[#This Row],[125 (04JUL1985 12:00:00)-Water Temperature (C)]]*OO[[#This Row],[67]]</f>
        <v>6.123804163784998E-7</v>
      </c>
      <c r="BR171" s="10">
        <f>3/24000000*OO[[#This Row],[126 (04JUL1985 15:00:00)-Water Temperature (C)]]*OO[[#This Row],[68]]</f>
        <v>5.8643385763687497E-7</v>
      </c>
      <c r="BS171" s="10">
        <f>3/24000000*OO[[#This Row],[127 (04JUL1985 18:00:00)-Water Temperature (C)]]*OO[[#This Row],[69]]</f>
        <v>5.4617015854750009E-7</v>
      </c>
      <c r="BT171" s="10">
        <f>3/24000000*OO[[#This Row],[128 (04JUL1985 21:00:00)-Water Temperature (C)]]*OO[[#This Row],[70]]</f>
        <v>5.0107619765124997E-7</v>
      </c>
      <c r="BU171" s="10">
        <f>3/24000000*OO[[#This Row],[129 (05JUL1985 00:00:00)-Water Temperature (C)]]*OO[[#This Row],[71]]</f>
        <v>4.6464039514125006E-7</v>
      </c>
      <c r="BV171" s="10">
        <f>3/24000000*OO[[#This Row],[130 (05JUL1985 03:00:00)-Water Temperature (C)]]*OO[[#This Row],[72]]</f>
        <v>4.3732716329200004E-7</v>
      </c>
      <c r="BW171" s="10">
        <f>3/24000000*OO[[#This Row],[131 (05JUL1985 06:00:00)-Water Temperature (C)]]*OO[[#This Row],[73]]</f>
        <v>4.1682497708849996E-7</v>
      </c>
      <c r="BX171" s="10">
        <f>3/24000000*OO[[#This Row],[132 (05JUL1985 09:00:00)-Water Temperature (C)]]*OO[[#This Row],[74]]</f>
        <v>4.1395143988574998E-7</v>
      </c>
      <c r="BY171" s="10">
        <f>3/24000000*OO[[#This Row],[133 (05JUL1985 12:00:00)-Water Temperature (C)]]*OO[[#This Row],[75]]</f>
        <v>4.0383836913437501E-7</v>
      </c>
      <c r="BZ171" s="10">
        <f>3/24000000*OO[[#This Row],[134 (05JUL1985 15:00:00)-Water Temperature (C)]]*OO[[#This Row],[76]]</f>
        <v>3.9000145527749997E-7</v>
      </c>
      <c r="CA171" s="10">
        <f>3/24000000*OO[[#This Row],[135 (05JUL1985 18:00:00)-Water Temperature (C)]]*OO[[#This Row],[77]]</f>
        <v>3.74922800829E-7</v>
      </c>
      <c r="CB171" s="10">
        <f>3/24000000*OO[[#This Row],[136 (05JUL1985 21:00:00)-Water Temperature (C)]]*OO[[#This Row],[78]]</f>
        <v>3.5171156146349999E-7</v>
      </c>
      <c r="CC171" s="10">
        <f>3/24000000*OO[[#This Row],[137 (06JUL1985 00:00:00)-Water Temperature (C)]]*OO[[#This Row],[79]]</f>
        <v>3.2388596194650006E-7</v>
      </c>
      <c r="CD171" s="10">
        <f>3/24000000*OO[[#This Row],[138 (06JUL1985 03:00:00)-Water Temperature (C)]]*OO[[#This Row],[80]]</f>
        <v>2.9948830352249998E-7</v>
      </c>
      <c r="CE171" s="10">
        <f>3/24000000*OO[[#This Row],[139 (06JUL1985 06:00:00)-Water Temperature (C)]]*OO[[#This Row],[81]]</f>
        <v>2.8501454230312492E-7</v>
      </c>
      <c r="CF171" s="10">
        <f>3/24000000*OO[[#This Row],[140 (06JUL1985 09:00:00)-Water Temperature (C)]]*OO[[#This Row],[82]]</f>
        <v>2.9160455625000003E-7</v>
      </c>
      <c r="CG171" s="10">
        <f>3/24000000*OO[[#This Row],[141 (06JUL1985 12:00:00)-Water Temperature (C)]]*OO[[#This Row],[83]]</f>
        <v>2.9538859425249997E-7</v>
      </c>
      <c r="CH171" s="10">
        <f>3/24000000*OO[[#This Row],[142 (06JUL1985 15:00:00)-Water Temperature (C)]]*OO[[#This Row],[84]]</f>
        <v>2.9499666904050005E-7</v>
      </c>
      <c r="CI171" s="10">
        <f>3/24000000*OO[[#This Row],[143 (06JUL1985 18:00:00)-Water Temperature (C)]]*OO[[#This Row],[85]]</f>
        <v>2.9499605919387502E-7</v>
      </c>
      <c r="CJ171" s="10">
        <f>3/24000000*OO[[#This Row],[144 (06JUL1985 21:00:00)-Water Temperature (C)]]*OO[[#This Row],[86]]</f>
        <v>2.8457448029362499E-7</v>
      </c>
      <c r="CK171" s="10">
        <f>3/24000000*OO[[#This Row],[145 (07JUL1985 00:00:00)-Water Temperature (C)]]*OO[[#This Row],[87]]</f>
        <v>2.6531481969287496E-7</v>
      </c>
      <c r="CL171" s="10">
        <f>3/24000000*OO[[#This Row],[146 (07JUL1985 03:00:00)-Water Temperature (C)]]*OO[[#This Row],[88]]</f>
        <v>2.52020517432875E-7</v>
      </c>
      <c r="CM171" s="10">
        <f>3/24000000*OO[[#This Row],[147 (07JUL1985 06:00:00)-Water Temperature (C)]]*OO[[#This Row],[89]]</f>
        <v>2.4669828843549997E-7</v>
      </c>
      <c r="CN171" s="10">
        <f>3/24000000*OO[[#This Row],[148 (07JUL1985 09:00:00)-Water Temperature (C)]]*OO[[#This Row],[90]]</f>
        <v>2.566634565725E-7</v>
      </c>
      <c r="CO171" s="10">
        <f>3/24000000*OO[[#This Row],[149 (07JUL1985 12:00:00)-Water Temperature (C)]]*OO[[#This Row],[91]]</f>
        <v>2.6535867331262498E-7</v>
      </c>
      <c r="CP171" s="10">
        <f>3/24000000*OO[[#This Row],[150 (07JUL1985 15:00:00)-Water Temperature (C)]]*OO[[#This Row],[92]]</f>
        <v>2.6778208092825002E-7</v>
      </c>
      <c r="CQ171" s="10">
        <f>3/24000000*OO[[#This Row],[151 (07JUL1985 18:00:00)-Water Temperature (C)]]*OO[[#This Row],[93]]</f>
        <v>2.66910049458E-7</v>
      </c>
      <c r="CR171" s="10">
        <f>3/24000000*OO[[#This Row],[152 (07JUL1985 21:00:00)-Water Temperature (C)]]*OO[[#This Row],[94]]</f>
        <v>2.5663249607249998E-7</v>
      </c>
      <c r="CS171" s="10">
        <f>3/24000000*OO[[#This Row],[153 (08JUL1985 00:00:00)-Water Temperature (C)]]*OO[[#This Row],[95]]</f>
        <v>2.4239785523827497E-7</v>
      </c>
      <c r="CT171" s="10">
        <f>3/24000000*OO[[#This Row],[154 (08JUL1985 03:00:00)-Water Temperature (C)]]*OO[[#This Row],[96]]</f>
        <v>2.3162703289153748E-7</v>
      </c>
      <c r="CU171" s="10">
        <f>3/24000000*OO[[#This Row],[155 (08JUL1985 06:00:00)-Water Temperature (C)]]*OO[[#This Row],[97]]</f>
        <v>2.2340111754729999E-7</v>
      </c>
      <c r="CV171" s="10">
        <f>3/24000000*OO[[#This Row],[156 (08JUL1985 09:00:00)-Water Temperature (C)]]*OO[[#This Row],[98]]</f>
        <v>2.1514780901249997E-7</v>
      </c>
      <c r="CW171" s="10">
        <f>3/24000000*OO[[#This Row],[157 (08JUL1985 12:00:00)-Water Temperature (C)]]*OO[[#This Row],[99]]</f>
        <v>2.0857783550175001E-7</v>
      </c>
    </row>
    <row r="172" spans="1:101" x14ac:dyDescent="0.35">
      <c r="A172" t="s">
        <v>177</v>
      </c>
      <c r="B172">
        <v>894.03629999999998</v>
      </c>
      <c r="C172" s="10">
        <f>3/24*OO[[#This Row],[59 (26JUN1985 06:00:00)-Water Temperature (C)]]*OO[[#This Row],[1]]/SUM(OO[1])</f>
        <v>0</v>
      </c>
      <c r="D172" s="10">
        <f>3/24*OO[[#This Row],[60 (26JUN1985 09:00:00)-Water Temperature (C)]]*OO[[#This Row],[2]]/SUM(OO[2])</f>
        <v>0</v>
      </c>
      <c r="E172" s="10">
        <f>3/24*OO[[#This Row],[61 (26JUN1985 12:00:00)-Water Temperature (C)]]*OO[[#This Row],[3]]/SUM(OO[3])</f>
        <v>0</v>
      </c>
      <c r="F172" s="10">
        <f>3/24*OO[[#This Row],[62 (26JUN1985 15:00:00)-Water Temperature (C)]]*OO[[#This Row],[4]]/SUM(OO[4])</f>
        <v>0</v>
      </c>
      <c r="G172" s="10">
        <f>3/24*OO[[#This Row],[63 (26JUN1985 18:00:00)-Water Temperature (C)]]*OO[[#This Row],[5]]/SUM(OO[5])</f>
        <v>0</v>
      </c>
      <c r="H172" s="10">
        <f>3/24*OO[[#This Row],[64 (26JUN1985 21:00:00)-Water Temperature (C)]]*OO[[#This Row],[6]]/SUM(OO[6])</f>
        <v>3.2693640551916621E-40</v>
      </c>
      <c r="I172" s="10">
        <f>3/24*OO[[#This Row],[65 (27JUN1985 00:00:00)-Water Temperature (C)]]*OO[[#This Row],[7]]/SUM(OO[7])</f>
        <v>1.9344443233217243E-29</v>
      </c>
      <c r="J172" s="10">
        <f>3/24*OO[[#This Row],[66 (27JUN1985 03:00:00)-Water Temperature (C)]]*OO[[#This Row],[8]]/SUM(OO[8])</f>
        <v>1.2308484026674912E-18</v>
      </c>
      <c r="K172" s="10">
        <f>3/24*OO[[#This Row],[67 (27JUN1985 06:00:00)-Water Temperature (C)]]*OO[[#This Row],[9]]/SUM(OO[9])</f>
        <v>4.1790002042158543E-10</v>
      </c>
      <c r="L172" s="10">
        <f>3/24*OO[[#This Row],[68 (27JUN1985 09:00:00)-Water Temperature (C)]]*OO[[#This Row],[10]]/SUM(OO[10])</f>
        <v>1.0483973593655712E-6</v>
      </c>
      <c r="M172" s="10">
        <f>3/24*OO[[#This Row],[69 (27JUN1985 12:00:00)-Water Temperature (C)]]*OO[[#This Row],[11]]/SUM(OO[11])</f>
        <v>1.3680622943886567E-4</v>
      </c>
      <c r="N172" s="10">
        <f>3/24*OO[[#This Row],[70 (27JUN1985 15:00:00)-Water Temperature (C)]]*OO[[#This Row],[12]]/SUM(OO[12])</f>
        <v>2.9744906720944649E-3</v>
      </c>
      <c r="O172" s="10">
        <f>3/24*OO[[#This Row],[71 (27JUN1985 18:00:00)-Water Temperature (C)]]*OO[[#This Row],[13]]/SUM(OO[13])</f>
        <v>1.835567898172737E-2</v>
      </c>
      <c r="P172" s="10">
        <f>3/24*OO[[#This Row],[72 (27JUN1985 21:00:00)-Water Temperature (C)]]*OO[[#This Row],[14]]/SUM(OO[14])</f>
        <v>4.4427702569300717E-2</v>
      </c>
      <c r="Q172" s="10">
        <f>3/24*OO[[#This Row],[73 (28JUN1985 00:00:00)-Water Temperature (C)]]*OO[[#This Row],[15]]/SUM(OO[15])</f>
        <v>5.1450841612842795E-2</v>
      </c>
      <c r="R172" s="10">
        <f>3/24*OO[[#This Row],[74 (28JUN1985 03:00:00)-Water Temperature (C)]]*OO[[#This Row],[16]]/SUM(OO[16])</f>
        <v>3.3353037238205617E-2</v>
      </c>
      <c r="S172" s="10">
        <f>3/24*OO[[#This Row],[75 (28JUN1985 06:00:00)-Water Temperature (C)]]*OO[[#This Row],[17]]/SUM(OO[17])</f>
        <v>1.3826015760453418E-2</v>
      </c>
      <c r="T172" s="10">
        <f>3/24*OO[[#This Row],[76 (28JUN1985 09:00:00)-Water Temperature (C)]]*OO[[#This Row],[18]]/SUM(OO[18])</f>
        <v>4.1829116010941442E-3</v>
      </c>
      <c r="U172" s="10">
        <f>3/24*OO[[#This Row],[77 (28JUN1985 12:00:00)-Water Temperature (C)]]*OO[[#This Row],[19]]/SUM(OO[19])</f>
        <v>1.0183644483034058E-3</v>
      </c>
      <c r="V172" s="10">
        <f>3/24000000*OO[[#This Row],[78 (28JUN1985 15:00:00)-Water Temperature (C)]]*OO[[#This Row],[20]]</f>
        <v>2.3453018638499998E-4</v>
      </c>
      <c r="W172" s="10">
        <f>3/24000000*OO[[#This Row],[79 (28JUN1985 18:00:00)-Water Temperature (C)]]*OO[[#This Row],[21]]</f>
        <v>7.2958256574224989E-5</v>
      </c>
      <c r="X172" s="10">
        <f>3/24000000*OO[[#This Row],[80 (28JUN1985 21:00:00)-Water Temperature (C)]]*OO[[#This Row],[22]]</f>
        <v>4.0918710819600002E-5</v>
      </c>
      <c r="Y172" s="10">
        <f>3/24000000*OO[[#This Row],[81 (29JUN1985 00:00:00)-Water Temperature (C)]]*OO[[#This Row],[23]]</f>
        <v>3.4089250946074994E-5</v>
      </c>
      <c r="Z172" s="10">
        <f>3/24000000*OO[[#This Row],[82 (29JUN1985 03:00:00)-Water Temperature (C)]]*OO[[#This Row],[24]]</f>
        <v>3.3470906104950006E-5</v>
      </c>
      <c r="AA172" s="10">
        <f>3/24000000*OO[[#This Row],[83 (29JUN1985 06:00:00)-Water Temperature (C)]]*OO[[#This Row],[25]]</f>
        <v>3.4506100903049999E-5</v>
      </c>
      <c r="AB172" s="10">
        <f>3/24000000*OO[[#This Row],[84 (29JUN1985 09:00:00)-Water Temperature (C)]]*OO[[#This Row],[26]]</f>
        <v>3.606045919315E-5</v>
      </c>
      <c r="AC172" s="10">
        <f>3/24000000*OO[[#This Row],[85 (29JUN1985 12:00:00)-Water Temperature (C)]]*OO[[#This Row],[27]]</f>
        <v>3.6611740136399996E-5</v>
      </c>
      <c r="AD172" s="10">
        <f>3/24000000*OO[[#This Row],[86 (29JUN1985 15:00:00)-Water Temperature (C)]]*OO[[#This Row],[28]]</f>
        <v>3.4987953191999996E-5</v>
      </c>
      <c r="AE172" s="10">
        <f>3/24000000*OO[[#This Row],[88 (29JUN1985 21:00:00)-Water Temperature (C)]]*OO[[#This Row],[30]]</f>
        <v>2.8498937383674999E-5</v>
      </c>
      <c r="AF172" s="10">
        <f>3/24000000*OO[[#This Row],[88 (29JUN1985 21:00:00)-Water Temperature (C)]]*OO[[#This Row],[30]]</f>
        <v>2.8498937383674999E-5</v>
      </c>
      <c r="AG172" s="10">
        <f>3/24000000*OO[[#This Row],[89 (30JUN1985 00:00:00)-Water Temperature (C)]]*OO[[#This Row],[31]]</f>
        <v>2.4948043572374996E-5</v>
      </c>
      <c r="AH172" s="10">
        <f>3/24000000*OO[[#This Row],[90 (30JUN1985 03:00:00)-Water Temperature (C)]]*OO[[#This Row],[32]]</f>
        <v>2.1779329180499996E-5</v>
      </c>
      <c r="AI172" s="10">
        <f>3/24000000*OO[[#This Row],[91 (30JUN1985 06:00:00)-Water Temperature (C)]]*OO[[#This Row],[33]]</f>
        <v>1.8847484084837497E-5</v>
      </c>
      <c r="AJ172" s="10">
        <f>3/24000000*OO[[#This Row],[92 (30JUN1985 09:00:00)-Water Temperature (C)]]*OO[[#This Row],[34]]</f>
        <v>1.6477016581724998E-5</v>
      </c>
      <c r="AK172" s="10">
        <f>3/24000000*OO[[#This Row],[93 (30JUN1985 12:00:00)-Water Temperature (C)]]*OO[[#This Row],[35]]</f>
        <v>1.44317081273175E-5</v>
      </c>
      <c r="AL172" s="10">
        <f>3/24000000*OO[[#This Row],[94 (30JUN1985 15:00:00)-Water Temperature (C)]]*OO[[#This Row],[36]]</f>
        <v>1.2574747918761251E-5</v>
      </c>
      <c r="AM172" s="10">
        <f>3/24000000*OO[[#This Row],[95 (30JUN1985 18:00:00)-Water Temperature (C)]]*OO[[#This Row],[37]]</f>
        <v>1.0847377236179998E-5</v>
      </c>
      <c r="AN172" s="10">
        <f>3/24000000*OO[[#This Row],[96 (30JUN1985 21:00:00)-Water Temperature (C)]]*OO[[#This Row],[38]]</f>
        <v>9.1488038479162496E-6</v>
      </c>
      <c r="AO172" s="10">
        <f>3/24000000*OO[[#This Row],[97 (01JUL1985 00:00:00)-Water Temperature (C)]]*OO[[#This Row],[39]]</f>
        <v>7.6910309261499988E-6</v>
      </c>
      <c r="AP172" s="10">
        <f>3/24000000*OO[[#This Row],[98 (01JUL1985 03:00:00)-Water Temperature (C)]]*OO[[#This Row],[40]]</f>
        <v>6.5397753001299995E-6</v>
      </c>
      <c r="AQ172" s="10">
        <f>3/24000000*OO[[#This Row],[99 (01JUL1985 06:00:00)-Water Temperature (C)]]*OO[[#This Row],[41]]</f>
        <v>5.5711555285049999E-6</v>
      </c>
      <c r="AR172" s="10">
        <f>3/24000000*OO[[#This Row],[100 (01JUL1985 09:00:00)-Water Temperature (C)]]*OO[[#This Row],[42]]</f>
        <v>4.8256475964675006E-6</v>
      </c>
      <c r="AS172" s="10">
        <f>3/24000000*OO[[#This Row],[101 (01JUL1985 12:00:00)-Water Temperature (C)]]*OO[[#This Row],[43]]</f>
        <v>3.9294095731824991E-6</v>
      </c>
      <c r="AT172" s="10">
        <f>3/24000000*OO[[#This Row],[102 (01JUL1985 15:00:00)-Water Temperature (C)]]*OO[[#This Row],[44]]</f>
        <v>3.00490135086E-6</v>
      </c>
      <c r="AU172" s="10">
        <f>3/24000000*OO[[#This Row],[103 (01JUL1985 18:00:00)-Water Temperature (C)]]*OO[[#This Row],[45]]</f>
        <v>2.2308972307574999E-6</v>
      </c>
      <c r="AV172" s="10">
        <f>3/24000000*OO[[#This Row],[104 (01JUL1985 21:00:00)-Water Temperature (C)]]*OO[[#This Row],[46]]</f>
        <v>1.6805228239662498E-6</v>
      </c>
      <c r="AW172" s="10">
        <f>3/24000000*OO[[#This Row],[105 (02JUL1985 00:00:00)-Water Temperature (C)]]*OO[[#This Row],[47]]</f>
        <v>1.3321210113622497E-6</v>
      </c>
      <c r="AX172" s="10">
        <f>3/24000000*OO[[#This Row],[106 (02JUL1985 03:00:00)-Water Temperature (C)]]*OO[[#This Row],[48]]</f>
        <v>1.1221380382319999E-6</v>
      </c>
      <c r="AY172" s="10">
        <f>3/24000000*OO[[#This Row],[107 (02JUL1985 06:00:00)-Water Temperature (C)]]*OO[[#This Row],[49]]</f>
        <v>9.980423663775001E-7</v>
      </c>
      <c r="AZ172" s="10">
        <f>3/24000000*OO[[#This Row],[108 (02JUL1985 09:00:00)-Water Temperature (C)]]*OO[[#This Row],[50]]</f>
        <v>9.5665013718750001E-7</v>
      </c>
      <c r="BA172" s="10">
        <f>3/24000000*OO[[#This Row],[109 (02JUL1985 12:00:00)-Water Temperature (C)]]*OO[[#This Row],[51]]</f>
        <v>9.1275950005349989E-7</v>
      </c>
      <c r="BB172" s="10">
        <f>3/24000000*OO[[#This Row],[110 (02JUL1985 15:00:00)-Water Temperature (C)]]*OO[[#This Row],[52]]</f>
        <v>8.5909412647749993E-7</v>
      </c>
      <c r="BC172" s="10">
        <f>3/24000000*OO[[#This Row],[111 (02JUL1985 18:00:00)-Water Temperature (C)]]*OO[[#This Row],[53]]</f>
        <v>8.1047357934862488E-7</v>
      </c>
      <c r="BD172" s="10">
        <f>3/24000000*OO[[#This Row],[112 (02JUL1985 21:00:00)-Water Temperature (C)]]*OO[[#This Row],[54]]</f>
        <v>7.5431614286312491E-7</v>
      </c>
      <c r="BE172" s="10">
        <f>3/24000000*OO[[#This Row],[113 (03JUL1985 00:00:00)-Water Temperature (C)]]*OO[[#This Row],[55]]</f>
        <v>6.8885025907250006E-7</v>
      </c>
      <c r="BF172" s="10">
        <f>3/24000000*OO[[#This Row],[114 (03JUL1985 03:00:00)-Water Temperature (C)]]*OO[[#This Row],[56]]</f>
        <v>6.3802114240099991E-7</v>
      </c>
      <c r="BG172" s="10">
        <f>3/24000000*OO[[#This Row],[115 (03JUL1985 06:00:00)-Water Temperature (C)]]*OO[[#This Row],[57]]</f>
        <v>6.0734072729625001E-7</v>
      </c>
      <c r="BH172" s="10">
        <f>3/24000000*OO[[#This Row],[116 (03JUL1985 09:00:00)-Water Temperature (C)]]*OO[[#This Row],[58]]</f>
        <v>6.1765094017599994E-7</v>
      </c>
      <c r="BI172" s="10">
        <f>3/24000000*OO[[#This Row],[117 (03JUL1985 12:00:00)-Water Temperature (C)]]*OO[[#This Row],[59]]</f>
        <v>6.3796960191249993E-7</v>
      </c>
      <c r="BJ172" s="10">
        <f>3/24000000*OO[[#This Row],[118 (03JUL1985 15:00:00)-Water Temperature (C)]]*OO[[#This Row],[60]]</f>
        <v>6.4338923268599998E-7</v>
      </c>
      <c r="BK172" s="10">
        <f>3/24000000*OO[[#This Row],[119 (03JUL1985 18:00:00)-Water Temperature (C)]]*OO[[#This Row],[61]]</f>
        <v>6.3459395386150007E-7</v>
      </c>
      <c r="BL172" s="10">
        <f>3/24000000*OO[[#This Row],[120 (03JUL1985 21:00:00)-Water Temperature (C)]]*OO[[#This Row],[62]]</f>
        <v>6.0153977627974995E-7</v>
      </c>
      <c r="BM172" s="10">
        <f>3/24000000*OO[[#This Row],[121 (04JUL1985 00:00:00)-Water Temperature (C)]]*OO[[#This Row],[63]]</f>
        <v>5.5899407409750012E-7</v>
      </c>
      <c r="BN172" s="10">
        <f>3/24000000*OO[[#This Row],[122 (04JUL1985 03:00:00)-Water Temperature (C)]]*OO[[#This Row],[64]]</f>
        <v>5.2759115299799997E-7</v>
      </c>
      <c r="BO172" s="10">
        <f>3/24000000*OO[[#This Row],[123 (04JUL1985 06:00:00)-Water Temperature (C)]]*OO[[#This Row],[65]]</f>
        <v>5.0741205932987499E-7</v>
      </c>
      <c r="BP172" s="10">
        <f>3/24000000*OO[[#This Row],[124 (04JUL1985 09:00:00)-Water Temperature (C)]]*OO[[#This Row],[66]]</f>
        <v>5.0396016229125003E-7</v>
      </c>
      <c r="BQ172" s="10">
        <f>3/24000000*OO[[#This Row],[125 (04JUL1985 12:00:00)-Water Temperature (C)]]*OO[[#This Row],[67]]</f>
        <v>4.9079110640687509E-7</v>
      </c>
      <c r="BR172" s="10">
        <f>3/24000000*OO[[#This Row],[126 (04JUL1985 15:00:00)-Water Temperature (C)]]*OO[[#This Row],[68]]</f>
        <v>4.7058115195499996E-7</v>
      </c>
      <c r="BS172" s="10">
        <f>3/24000000*OO[[#This Row],[127 (04JUL1985 18:00:00)-Water Temperature (C)]]*OO[[#This Row],[69]]</f>
        <v>4.3862545271249995E-7</v>
      </c>
      <c r="BT172" s="10">
        <f>3/24000000*OO[[#This Row],[128 (04JUL1985 21:00:00)-Water Temperature (C)]]*OO[[#This Row],[70]]</f>
        <v>4.0212490500049992E-7</v>
      </c>
      <c r="BU172" s="10">
        <f>3/24000000*OO[[#This Row],[129 (05JUL1985 00:00:00)-Water Temperature (C)]]*OO[[#This Row],[71]]</f>
        <v>3.7237790015250003E-7</v>
      </c>
      <c r="BV172" s="10">
        <f>3/24000000*OO[[#This Row],[130 (05JUL1985 03:00:00)-Water Temperature (C)]]*OO[[#This Row],[72]]</f>
        <v>3.5000177585399997E-7</v>
      </c>
      <c r="BW172" s="10">
        <f>3/24000000*OO[[#This Row],[131 (05JUL1985 06:00:00)-Water Temperature (C)]]*OO[[#This Row],[73]]</f>
        <v>3.3343426623374997E-7</v>
      </c>
      <c r="BX172" s="10">
        <f>3/24000000*OO[[#This Row],[132 (05JUL1985 09:00:00)-Water Temperature (C)]]*OO[[#This Row],[74]]</f>
        <v>3.3111795317862496E-7</v>
      </c>
      <c r="BY172" s="10">
        <f>3/24000000*OO[[#This Row],[133 (05JUL1985 12:00:00)-Water Temperature (C)]]*OO[[#This Row],[75]]</f>
        <v>3.2348887242475E-7</v>
      </c>
      <c r="BZ172" s="10">
        <f>3/24000000*OO[[#This Row],[134 (05JUL1985 15:00:00)-Water Temperature (C)]]*OO[[#This Row],[76]]</f>
        <v>3.1267419287499998E-7</v>
      </c>
      <c r="CA172" s="10">
        <f>3/24000000*OO[[#This Row],[135 (05JUL1985 18:00:00)-Water Temperature (C)]]*OO[[#This Row],[77]]</f>
        <v>3.0079248012449995E-7</v>
      </c>
      <c r="CB172" s="10">
        <f>3/24000000*OO[[#This Row],[136 (05JUL1985 21:00:00)-Water Temperature (C)]]*OO[[#This Row],[78]]</f>
        <v>2.8212349495099995E-7</v>
      </c>
      <c r="CC172" s="10">
        <f>3/24000000*OO[[#This Row],[137 (06JUL1985 00:00:00)-Water Temperature (C)]]*OO[[#This Row],[79]]</f>
        <v>2.5974325837874997E-7</v>
      </c>
      <c r="CD172" s="10">
        <f>3/24000000*OO[[#This Row],[138 (06JUL1985 03:00:00)-Water Temperature (C)]]*OO[[#This Row],[80]]</f>
        <v>2.3993195967599997E-7</v>
      </c>
      <c r="CE172" s="10">
        <f>3/24000000*OO[[#This Row],[139 (06JUL1985 06:00:00)-Water Temperature (C)]]*OO[[#This Row],[81]]</f>
        <v>2.2812437691387499E-7</v>
      </c>
      <c r="CF172" s="10">
        <f>3/24000000*OO[[#This Row],[140 (06JUL1985 09:00:00)-Water Temperature (C)]]*OO[[#This Row],[82]]</f>
        <v>2.3322559447349998E-7</v>
      </c>
      <c r="CG172" s="10">
        <f>3/24000000*OO[[#This Row],[141 (06JUL1985 12:00:00)-Water Temperature (C)]]*OO[[#This Row],[83]]</f>
        <v>2.3658339207187497E-7</v>
      </c>
      <c r="CH172" s="10">
        <f>3/24000000*OO[[#This Row],[142 (06JUL1985 15:00:00)-Water Temperature (C)]]*OO[[#This Row],[84]]</f>
        <v>2.3645069686299998E-7</v>
      </c>
      <c r="CI172" s="10">
        <f>3/24000000*OO[[#This Row],[143 (06JUL1985 18:00:00)-Water Temperature (C)]]*OO[[#This Row],[85]]</f>
        <v>2.3648547746662494E-7</v>
      </c>
      <c r="CJ172" s="10">
        <f>3/24000000*OO[[#This Row],[144 (06JUL1985 21:00:00)-Water Temperature (C)]]*OO[[#This Row],[86]]</f>
        <v>2.2801564212033749E-7</v>
      </c>
      <c r="CK172" s="10">
        <f>3/24000000*OO[[#This Row],[145 (07JUL1985 00:00:00)-Water Temperature (C)]]*OO[[#This Row],[87]]</f>
        <v>2.1244179251767502E-7</v>
      </c>
      <c r="CL172" s="10">
        <f>3/24000000*OO[[#This Row],[146 (07JUL1985 03:00:00)-Water Temperature (C)]]*OO[[#This Row],[88]]</f>
        <v>2.0139720414547498E-7</v>
      </c>
      <c r="CM172" s="10">
        <f>3/24000000*OO[[#This Row],[147 (07JUL1985 06:00:00)-Water Temperature (C)]]*OO[[#This Row],[89]]</f>
        <v>1.9689883724587494E-7</v>
      </c>
      <c r="CN172" s="10">
        <f>3/24000000*OO[[#This Row],[148 (07JUL1985 09:00:00)-Water Temperature (C)]]*OO[[#This Row],[90]]</f>
        <v>2.0481253481464998E-7</v>
      </c>
      <c r="CO172" s="10">
        <f>3/24000000*OO[[#This Row],[149 (07JUL1985 12:00:00)-Water Temperature (C)]]*OO[[#This Row],[91]]</f>
        <v>2.1219197237087497E-7</v>
      </c>
      <c r="CP172" s="10">
        <f>3/24000000*OO[[#This Row],[150 (07JUL1985 15:00:00)-Water Temperature (C)]]*OO[[#This Row],[92]]</f>
        <v>2.1441427487400001E-7</v>
      </c>
      <c r="CQ172" s="10">
        <f>3/24000000*OO[[#This Row],[151 (07JUL1985 18:00:00)-Water Temperature (C)]]*OO[[#This Row],[93]]</f>
        <v>2.1383127444181248E-7</v>
      </c>
      <c r="CR172" s="10">
        <f>3/24000000*OO[[#This Row],[152 (07JUL1985 21:00:00)-Water Temperature (C)]]*OO[[#This Row],[94]]</f>
        <v>2.0562178867738751E-7</v>
      </c>
      <c r="CS172" s="10">
        <f>3/24000000*OO[[#This Row],[153 (08JUL1985 00:00:00)-Water Temperature (C)]]*OO[[#This Row],[95]]</f>
        <v>1.9406343860639998E-7</v>
      </c>
      <c r="CT172" s="10">
        <f>3/24000000*OO[[#This Row],[154 (08JUL1985 03:00:00)-Water Temperature (C)]]*OO[[#This Row],[96]]</f>
        <v>1.8526665628136249E-7</v>
      </c>
      <c r="CU172" s="10">
        <f>3/24000000*OO[[#This Row],[155 (08JUL1985 06:00:00)-Water Temperature (C)]]*OO[[#This Row],[97]]</f>
        <v>1.7872308523754996E-7</v>
      </c>
      <c r="CV172" s="10">
        <f>3/24000000*OO[[#This Row],[156 (08JUL1985 09:00:00)-Water Temperature (C)]]*OO[[#This Row],[98]]</f>
        <v>1.72446276834E-7</v>
      </c>
      <c r="CW172" s="10">
        <f>3/24000000*OO[[#This Row],[157 (08JUL1985 12:00:00)-Water Temperature (C)]]*OO[[#This Row],[99]]</f>
        <v>1.6747400744410002E-7</v>
      </c>
    </row>
    <row r="173" spans="1:101" x14ac:dyDescent="0.35">
      <c r="A173" t="s">
        <v>178</v>
      </c>
      <c r="B173">
        <v>920.32839999999999</v>
      </c>
      <c r="C173" s="10">
        <f>3/24*OO[[#This Row],[59 (26JUN1985 06:00:00)-Water Temperature (C)]]*OO[[#This Row],[1]]/SUM(OO[1])</f>
        <v>0</v>
      </c>
      <c r="D173" s="10">
        <f>3/24*OO[[#This Row],[60 (26JUN1985 09:00:00)-Water Temperature (C)]]*OO[[#This Row],[2]]/SUM(OO[2])</f>
        <v>0</v>
      </c>
      <c r="E173" s="10">
        <f>3/24*OO[[#This Row],[61 (26JUN1985 12:00:00)-Water Temperature (C)]]*OO[[#This Row],[3]]/SUM(OO[3])</f>
        <v>0</v>
      </c>
      <c r="F173" s="10">
        <f>3/24*OO[[#This Row],[62 (26JUN1985 15:00:00)-Water Temperature (C)]]*OO[[#This Row],[4]]/SUM(OO[4])</f>
        <v>0</v>
      </c>
      <c r="G173" s="10">
        <f>3/24*OO[[#This Row],[63 (26JUN1985 18:00:00)-Water Temperature (C)]]*OO[[#This Row],[5]]/SUM(OO[5])</f>
        <v>0</v>
      </c>
      <c r="H173" s="10">
        <f>3/24*OO[[#This Row],[64 (26JUN1985 21:00:00)-Water Temperature (C)]]*OO[[#This Row],[6]]/SUM(OO[6])</f>
        <v>4.6180082395786925E-41</v>
      </c>
      <c r="I173" s="10">
        <f>3/24*OO[[#This Row],[65 (27JUN1985 00:00:00)-Water Temperature (C)]]*OO[[#This Row],[7]]/SUM(OO[7])</f>
        <v>3.009740614290939E-30</v>
      </c>
      <c r="J173" s="10">
        <f>3/24*OO[[#This Row],[66 (27JUN1985 03:00:00)-Water Temperature (C)]]*OO[[#This Row],[8]]/SUM(OO[8])</f>
        <v>1.8863608863253432E-19</v>
      </c>
      <c r="K173" s="10">
        <f>3/24*OO[[#This Row],[67 (27JUN1985 06:00:00)-Water Temperature (C)]]*OO[[#This Row],[9]]/SUM(OO[9])</f>
        <v>1.6890124291207107E-10</v>
      </c>
      <c r="L173" s="10">
        <f>3/24*OO[[#This Row],[68 (27JUN1985 09:00:00)-Water Temperature (C)]]*OO[[#This Row],[10]]/SUM(OO[10])</f>
        <v>5.5503218862089427E-7</v>
      </c>
      <c r="M173" s="10">
        <f>3/24*OO[[#This Row],[69 (27JUN1985 12:00:00)-Water Temperature (C)]]*OO[[#This Row],[11]]/SUM(OO[11])</f>
        <v>8.3149772256177788E-5</v>
      </c>
      <c r="N173" s="10">
        <f>3/24*OO[[#This Row],[70 (27JUN1985 15:00:00)-Water Temperature (C)]]*OO[[#This Row],[12]]/SUM(OO[12])</f>
        <v>1.9929990457135259E-3</v>
      </c>
      <c r="O173" s="10">
        <f>3/24*OO[[#This Row],[71 (27JUN1985 18:00:00)-Water Temperature (C)]]*OO[[#This Row],[13]]/SUM(OO[13])</f>
        <v>1.3243572125301917E-2</v>
      </c>
      <c r="P173" s="10">
        <f>3/24*OO[[#This Row],[72 (27JUN1985 21:00:00)-Water Temperature (C)]]*OO[[#This Row],[14]]/SUM(OO[14])</f>
        <v>3.3967170484078046E-2</v>
      </c>
      <c r="Q173" s="10">
        <f>3/24*OO[[#This Row],[73 (28JUN1985 00:00:00)-Water Temperature (C)]]*OO[[#This Row],[15]]/SUM(OO[15])</f>
        <v>4.1246446385639408E-2</v>
      </c>
      <c r="R173" s="10">
        <f>3/24*OO[[#This Row],[74 (28JUN1985 03:00:00)-Water Temperature (C)]]*OO[[#This Row],[16]]/SUM(OO[16])</f>
        <v>2.7804145614504804E-2</v>
      </c>
      <c r="S173" s="10">
        <f>3/24*OO[[#This Row],[75 (28JUN1985 06:00:00)-Water Temperature (C)]]*OO[[#This Row],[17]]/SUM(OO[17])</f>
        <v>1.1893549985062202E-2</v>
      </c>
      <c r="T173" s="10">
        <f>3/24*OO[[#This Row],[76 (28JUN1985 09:00:00)-Water Temperature (C)]]*OO[[#This Row],[18]]/SUM(OO[18])</f>
        <v>3.6910391870334908E-3</v>
      </c>
      <c r="U173" s="10">
        <f>3/24*OO[[#This Row],[77 (28JUN1985 12:00:00)-Water Temperature (C)]]*OO[[#This Row],[19]]/SUM(OO[19])</f>
        <v>9.1447713933187115E-4</v>
      </c>
      <c r="V173" s="10">
        <f>3/24000000*OO[[#This Row],[78 (28JUN1985 15:00:00)-Water Temperature (C)]]*OO[[#This Row],[20]]</f>
        <v>2.1031277215375E-4</v>
      </c>
      <c r="W173" s="10">
        <f>3/24000000*OO[[#This Row],[79 (28JUN1985 18:00:00)-Water Temperature (C)]]*OO[[#This Row],[21]]</f>
        <v>6.3141821987075002E-5</v>
      </c>
      <c r="X173" s="10">
        <f>3/24000000*OO[[#This Row],[80 (28JUN1985 21:00:00)-Water Temperature (C)]]*OO[[#This Row],[22]]</f>
        <v>3.4010447879362498E-5</v>
      </c>
      <c r="Y173" s="10">
        <f>3/24000000*OO[[#This Row],[81 (29JUN1985 00:00:00)-Water Temperature (C)]]*OO[[#This Row],[23]]</f>
        <v>2.7878795346837496E-5</v>
      </c>
      <c r="Z173" s="10">
        <f>3/24000000*OO[[#This Row],[82 (29JUN1985 03:00:00)-Water Temperature (C)]]*OO[[#This Row],[24]]</f>
        <v>2.7285948123499996E-5</v>
      </c>
      <c r="AA173" s="10">
        <f>3/24000000*OO[[#This Row],[83 (29JUN1985 06:00:00)-Water Temperature (C)]]*OO[[#This Row],[25]]</f>
        <v>2.8237933316950001E-5</v>
      </c>
      <c r="AB173" s="10">
        <f>3/24000000*OO[[#This Row],[84 (29JUN1985 09:00:00)-Water Temperature (C)]]*OO[[#This Row],[26]]</f>
        <v>2.9746790064299999E-5</v>
      </c>
      <c r="AC173" s="10">
        <f>3/24000000*OO[[#This Row],[85 (29JUN1985 12:00:00)-Water Temperature (C)]]*OO[[#This Row],[27]]</f>
        <v>3.0480818590999997E-5</v>
      </c>
      <c r="AD173" s="10">
        <f>3/24000000*OO[[#This Row],[86 (29JUN1985 15:00:00)-Water Temperature (C)]]*OO[[#This Row],[28]]</f>
        <v>2.9382954145375002E-5</v>
      </c>
      <c r="AE173" s="10">
        <f>3/24000000*OO[[#This Row],[88 (29JUN1985 21:00:00)-Water Temperature (C)]]*OO[[#This Row],[30]]</f>
        <v>2.4262402717024996E-5</v>
      </c>
      <c r="AF173" s="10">
        <f>3/24000000*OO[[#This Row],[88 (29JUN1985 21:00:00)-Water Temperature (C)]]*OO[[#This Row],[30]]</f>
        <v>2.4262402717024996E-5</v>
      </c>
      <c r="AG173" s="10">
        <f>3/24000000*OO[[#This Row],[89 (30JUN1985 00:00:00)-Water Temperature (C)]]*OO[[#This Row],[31]]</f>
        <v>2.1359845542087498E-5</v>
      </c>
      <c r="AH173" s="10">
        <f>3/24000000*OO[[#This Row],[90 (30JUN1985 03:00:00)-Water Temperature (C)]]*OO[[#This Row],[32]]</f>
        <v>1.8734010048E-5</v>
      </c>
      <c r="AI173" s="10">
        <f>3/24000000*OO[[#This Row],[91 (30JUN1985 06:00:00)-Water Temperature (C)]]*OO[[#This Row],[33]]</f>
        <v>1.6287320726579997E-5</v>
      </c>
      <c r="AJ173" s="10">
        <f>3/24000000*OO[[#This Row],[92 (30JUN1985 09:00:00)-Water Temperature (C)]]*OO[[#This Row],[34]]</f>
        <v>1.4307005764479999E-5</v>
      </c>
      <c r="AK173" s="10">
        <f>3/24000000*OO[[#This Row],[93 (30JUN1985 12:00:00)-Water Temperature (C)]]*OO[[#This Row],[35]]</f>
        <v>1.2580233991237502E-5</v>
      </c>
      <c r="AL173" s="10">
        <f>3/24000000*OO[[#This Row],[94 (30JUN1985 15:00:00)-Water Temperature (C)]]*OO[[#This Row],[36]]</f>
        <v>1.0992065331048752E-5</v>
      </c>
      <c r="AM173" s="10">
        <f>3/24000000*OO[[#This Row],[95 (30JUN1985 18:00:00)-Water Temperature (C)]]*OO[[#This Row],[37]]</f>
        <v>9.5020081467350005E-6</v>
      </c>
      <c r="AN173" s="10">
        <f>3/24000000*OO[[#This Row],[96 (30JUN1985 21:00:00)-Water Temperature (C)]]*OO[[#This Row],[38]]</f>
        <v>8.0231698399050006E-6</v>
      </c>
      <c r="AO173" s="10">
        <f>3/24000000*OO[[#This Row],[97 (01JUL1985 00:00:00)-Water Temperature (C)]]*OO[[#This Row],[39]]</f>
        <v>6.7456035790874992E-6</v>
      </c>
      <c r="AP173" s="10">
        <f>3/24000000*OO[[#This Row],[98 (01JUL1985 03:00:00)-Water Temperature (C)]]*OO[[#This Row],[40]]</f>
        <v>5.7384527906699991E-6</v>
      </c>
      <c r="AQ173" s="10">
        <f>3/24000000*OO[[#This Row],[99 (01JUL1985 06:00:00)-Water Temperature (C)]]*OO[[#This Row],[41]]</f>
        <v>4.9004286749662496E-6</v>
      </c>
      <c r="AR173" s="10">
        <f>3/24000000*OO[[#This Row],[100 (01JUL1985 09:00:00)-Water Temperature (C)]]*OO[[#This Row],[42]]</f>
        <v>4.2627405758599995E-6</v>
      </c>
      <c r="AS173" s="10">
        <f>3/24000000*OO[[#This Row],[101 (01JUL1985 12:00:00)-Water Temperature (C)]]*OO[[#This Row],[43]]</f>
        <v>3.4915367026499998E-6</v>
      </c>
      <c r="AT173" s="10">
        <f>3/24000000*OO[[#This Row],[102 (01JUL1985 15:00:00)-Water Temperature (C)]]*OO[[#This Row],[44]]</f>
        <v>2.6794751629249996E-6</v>
      </c>
      <c r="AU173" s="10">
        <f>3/24000000*OO[[#This Row],[103 (01JUL1985 18:00:00)-Water Temperature (C)]]*OO[[#This Row],[45]]</f>
        <v>1.9885547687199998E-6</v>
      </c>
      <c r="AV173" s="10">
        <f>3/24000000*OO[[#This Row],[104 (01JUL1985 21:00:00)-Water Temperature (C)]]*OO[[#This Row],[46]]</f>
        <v>1.4913041303353748E-6</v>
      </c>
      <c r="AW173" s="10">
        <f>3/24000000*OO[[#This Row],[105 (02JUL1985 00:00:00)-Water Temperature (C)]]*OO[[#This Row],[47]]</f>
        <v>1.1753341704159998E-6</v>
      </c>
      <c r="AX173" s="10">
        <f>3/24000000*OO[[#This Row],[106 (02JUL1985 03:00:00)-Water Temperature (C)]]*OO[[#This Row],[48]]</f>
        <v>9.8520612062524994E-7</v>
      </c>
      <c r="AY173" s="10">
        <f>3/24000000*OO[[#This Row],[107 (02JUL1985 06:00:00)-Water Temperature (C)]]*OO[[#This Row],[49]]</f>
        <v>8.7362671659299995E-7</v>
      </c>
      <c r="AZ173" s="10">
        <f>3/24000000*OO[[#This Row],[108 (02JUL1985 09:00:00)-Water Temperature (C)]]*OO[[#This Row],[50]]</f>
        <v>8.3616953917599997E-7</v>
      </c>
      <c r="BA173" s="10">
        <f>3/24000000*OO[[#This Row],[109 (02JUL1985 12:00:00)-Water Temperature (C)]]*OO[[#This Row],[51]]</f>
        <v>7.9880836478924988E-7</v>
      </c>
      <c r="BB173" s="10">
        <f>3/24000000*OO[[#This Row],[110 (02JUL1985 15:00:00)-Water Temperature (C)]]*OO[[#This Row],[52]]</f>
        <v>7.5186990925700002E-7</v>
      </c>
      <c r="BC173" s="10">
        <f>3/24000000*OO[[#This Row],[111 (02JUL1985 18:00:00)-Water Temperature (C)]]*OO[[#This Row],[53]]</f>
        <v>7.0865340275399997E-7</v>
      </c>
      <c r="BD173" s="10">
        <f>3/24000000*OO[[#This Row],[112 (02JUL1985 21:00:00)-Water Temperature (C)]]*OO[[#This Row],[54]]</f>
        <v>6.5887442920049984E-7</v>
      </c>
      <c r="BE173" s="10">
        <f>3/24000000*OO[[#This Row],[113 (03JUL1985 00:00:00)-Water Temperature (C)]]*OO[[#This Row],[55]]</f>
        <v>6.0113847683874989E-7</v>
      </c>
      <c r="BF173" s="10">
        <f>3/24000000*OO[[#This Row],[114 (03JUL1985 03:00:00)-Water Temperature (C)]]*OO[[#This Row],[56]]</f>
        <v>5.5577915218062502E-7</v>
      </c>
      <c r="BG173" s="10">
        <f>3/24000000*OO[[#This Row],[115 (03JUL1985 06:00:00)-Water Temperature (C)]]*OO[[#This Row],[57]]</f>
        <v>5.2805142441537506E-7</v>
      </c>
      <c r="BH173" s="10">
        <f>3/24000000*OO[[#This Row],[116 (03JUL1985 09:00:00)-Water Temperature (C)]]*OO[[#This Row],[58]]</f>
        <v>5.3636091017737498E-7</v>
      </c>
      <c r="BI173" s="10">
        <f>3/24000000*OO[[#This Row],[117 (03JUL1985 12:00:00)-Water Temperature (C)]]*OO[[#This Row],[59]]</f>
        <v>5.5468481294199998E-7</v>
      </c>
      <c r="BJ173" s="10">
        <f>3/24000000*OO[[#This Row],[118 (03JUL1985 15:00:00)-Water Temperature (C)]]*OO[[#This Row],[60]]</f>
        <v>5.6021393956450003E-7</v>
      </c>
      <c r="BK173" s="10">
        <f>3/24000000*OO[[#This Row],[119 (03JUL1985 18:00:00)-Water Temperature (C)]]*OO[[#This Row],[61]]</f>
        <v>5.5314793496874996E-7</v>
      </c>
      <c r="BL173" s="10">
        <f>3/24000000*OO[[#This Row],[120 (03JUL1985 21:00:00)-Water Temperature (C)]]*OO[[#This Row],[62]]</f>
        <v>5.2461174487312491E-7</v>
      </c>
      <c r="BM173" s="10">
        <f>3/24000000*OO[[#This Row],[121 (04JUL1985 00:00:00)-Water Temperature (C)]]*OO[[#This Row],[63]]</f>
        <v>4.8711239186775001E-7</v>
      </c>
      <c r="BN173" s="10">
        <f>3/24000000*OO[[#This Row],[122 (04JUL1985 03:00:00)-Water Temperature (C)]]*OO[[#This Row],[64]]</f>
        <v>4.5911296209637497E-7</v>
      </c>
      <c r="BO173" s="10">
        <f>3/24000000*OO[[#This Row],[123 (04JUL1985 06:00:00)-Water Temperature (C)]]*OO[[#This Row],[65]]</f>
        <v>4.4115549562562492E-7</v>
      </c>
      <c r="BP173" s="10">
        <f>3/24000000*OO[[#This Row],[124 (04JUL1985 09:00:00)-Water Temperature (C)]]*OO[[#This Row],[66]]</f>
        <v>4.3824074416950007E-7</v>
      </c>
      <c r="BQ173" s="10">
        <f>3/24000000*OO[[#This Row],[125 (04JUL1985 12:00:00)-Water Temperature (C)]]*OO[[#This Row],[67]]</f>
        <v>4.2762559385749997E-7</v>
      </c>
      <c r="BR173" s="10">
        <f>3/24000000*OO[[#This Row],[126 (04JUL1985 15:00:00)-Water Temperature (C)]]*OO[[#This Row],[68]]</f>
        <v>4.1047225177349991E-7</v>
      </c>
      <c r="BS173" s="10">
        <f>3/24000000*OO[[#This Row],[127 (04JUL1985 18:00:00)-Water Temperature (C)]]*OO[[#This Row],[69]]</f>
        <v>3.8300831041637498E-7</v>
      </c>
      <c r="BT173" s="10">
        <f>3/24000000*OO[[#This Row],[128 (04JUL1985 21:00:00)-Water Temperature (C)]]*OO[[#This Row],[70]]</f>
        <v>3.5098560769799993E-7</v>
      </c>
      <c r="BU173" s="10">
        <f>3/24000000*OO[[#This Row],[129 (05JUL1985 00:00:00)-Water Temperature (C)]]*OO[[#This Row],[71]]</f>
        <v>3.246415651445E-7</v>
      </c>
      <c r="BV173" s="10">
        <f>3/24000000*OO[[#This Row],[130 (05JUL1985 03:00:00)-Water Temperature (C)]]*OO[[#This Row],[72]]</f>
        <v>3.0475715493487496E-7</v>
      </c>
      <c r="BW173" s="10">
        <f>3/24000000*OO[[#This Row],[131 (05JUL1985 06:00:00)-Water Temperature (C)]]*OO[[#This Row],[73]]</f>
        <v>2.9015412740749996E-7</v>
      </c>
      <c r="BX173" s="10">
        <f>3/24000000*OO[[#This Row],[132 (05JUL1985 09:00:00)-Water Temperature (C)]]*OO[[#This Row],[74]]</f>
        <v>2.8806906776000001E-7</v>
      </c>
      <c r="BY173" s="10">
        <f>3/24000000*OO[[#This Row],[133 (05JUL1985 12:00:00)-Water Temperature (C)]]*OO[[#This Row],[75]]</f>
        <v>2.8174657251124997E-7</v>
      </c>
      <c r="BZ173" s="10">
        <f>3/24000000*OO[[#This Row],[134 (05JUL1985 15:00:00)-Water Temperature (C)]]*OO[[#This Row],[76]]</f>
        <v>2.7254490933249997E-7</v>
      </c>
      <c r="CA173" s="10">
        <f>3/24000000*OO[[#This Row],[135 (05JUL1985 18:00:00)-Water Temperature (C)]]*OO[[#This Row],[77]]</f>
        <v>2.6230988958349997E-7</v>
      </c>
      <c r="CB173" s="10">
        <f>3/24000000*OO[[#This Row],[136 (05JUL1985 21:00:00)-Water Temperature (C)]]*OO[[#This Row],[78]]</f>
        <v>2.4610977350400006E-7</v>
      </c>
      <c r="CC173" s="10">
        <f>3/24000000*OO[[#This Row],[137 (06JUL1985 00:00:00)-Water Temperature (C)]]*OO[[#This Row],[79]]</f>
        <v>2.2657812159375003E-7</v>
      </c>
      <c r="CD173" s="10">
        <f>3/24000000*OO[[#This Row],[138 (06JUL1985 03:00:00)-Water Temperature (C)]]*OO[[#This Row],[80]]</f>
        <v>2.09126567874E-7</v>
      </c>
      <c r="CE173" s="10">
        <f>3/24000000*OO[[#This Row],[139 (06JUL1985 06:00:00)-Water Temperature (C)]]*OO[[#This Row],[81]]</f>
        <v>1.9856450047199997E-7</v>
      </c>
      <c r="CF173" s="10">
        <f>3/24000000*OO[[#This Row],[140 (06JUL1985 09:00:00)-Water Temperature (C)]]*OO[[#This Row],[82]]</f>
        <v>2.0283885964964994E-7</v>
      </c>
      <c r="CG173" s="10">
        <f>3/24000000*OO[[#This Row],[141 (06JUL1985 12:00:00)-Water Temperature (C)]]*OO[[#This Row],[83]]</f>
        <v>2.059954632808E-7</v>
      </c>
      <c r="CH173" s="10">
        <f>3/24000000*OO[[#This Row],[142 (06JUL1985 15:00:00)-Water Temperature (C)]]*OO[[#This Row],[84]]</f>
        <v>2.0600687299334996E-7</v>
      </c>
      <c r="CI173" s="10">
        <f>3/24000000*OO[[#This Row],[143 (06JUL1985 18:00:00)-Water Temperature (C)]]*OO[[#This Row],[85]]</f>
        <v>2.0610836726419999E-7</v>
      </c>
      <c r="CJ173" s="10">
        <f>3/24000000*OO[[#This Row],[144 (06JUL1985 21:00:00)-Water Temperature (C)]]*OO[[#This Row],[86]]</f>
        <v>1.9879585777799996E-7</v>
      </c>
      <c r="CK173" s="10">
        <f>3/24000000*OO[[#This Row],[145 (07JUL1985 00:00:00)-Water Temperature (C)]]*OO[[#This Row],[87]]</f>
        <v>1.8516708807720002E-7</v>
      </c>
      <c r="CL173" s="10">
        <f>3/24000000*OO[[#This Row],[146 (07JUL1985 03:00:00)-Water Temperature (C)]]*OO[[#This Row],[88]]</f>
        <v>1.752617876019375E-7</v>
      </c>
      <c r="CM173" s="10">
        <f>3/24000000*OO[[#This Row],[147 (07JUL1985 06:00:00)-Water Temperature (C)]]*OO[[#This Row],[89]]</f>
        <v>1.7108413060375002E-7</v>
      </c>
      <c r="CN173" s="10">
        <f>3/24000000*OO[[#This Row],[148 (07JUL1985 09:00:00)-Water Temperature (C)]]*OO[[#This Row],[90]]</f>
        <v>1.7787878903576253E-7</v>
      </c>
      <c r="CO173" s="10">
        <f>3/24000000*OO[[#This Row],[149 (07JUL1985 12:00:00)-Water Temperature (C)]]*OO[[#This Row],[91]]</f>
        <v>1.8463417347967497E-7</v>
      </c>
      <c r="CP173" s="10">
        <f>3/24000000*OO[[#This Row],[150 (07JUL1985 15:00:00)-Water Temperature (C)]]*OO[[#This Row],[92]]</f>
        <v>1.8682900290573746E-7</v>
      </c>
      <c r="CQ173" s="10">
        <f>3/24000000*OO[[#This Row],[151 (07JUL1985 18:00:00)-Water Temperature (C)]]*OO[[#This Row],[93]]</f>
        <v>1.864735224264E-7</v>
      </c>
      <c r="CR173" s="10">
        <f>3/24000000*OO[[#This Row],[152 (07JUL1985 21:00:00)-Water Temperature (C)]]*OO[[#This Row],[94]]</f>
        <v>1.7940370918297498E-7</v>
      </c>
      <c r="CS173" s="10">
        <f>3/24000000*OO[[#This Row],[153 (08JUL1985 00:00:00)-Water Temperature (C)]]*OO[[#This Row],[95]]</f>
        <v>1.6923166739739996E-7</v>
      </c>
      <c r="CT173" s="10">
        <f>3/24000000*OO[[#This Row],[154 (08JUL1985 03:00:00)-Water Temperature (C)]]*OO[[#This Row],[96]]</f>
        <v>1.6142119892403748E-7</v>
      </c>
      <c r="CU173" s="10">
        <f>3/24000000*OO[[#This Row],[155 (08JUL1985 06:00:00)-Water Temperature (C)]]*OO[[#This Row],[97]]</f>
        <v>1.5572305478025002E-7</v>
      </c>
      <c r="CV173" s="10">
        <f>3/24000000*OO[[#This Row],[156 (08JUL1985 09:00:00)-Water Temperature (C)]]*OO[[#This Row],[98]]</f>
        <v>1.5045181479907499E-7</v>
      </c>
      <c r="CW173" s="10">
        <f>3/24000000*OO[[#This Row],[157 (08JUL1985 12:00:00)-Water Temperature (C)]]*OO[[#This Row],[99]]</f>
        <v>1.4637265023577499E-7</v>
      </c>
    </row>
    <row r="174" spans="1:101" x14ac:dyDescent="0.35">
      <c r="A174" t="s">
        <v>179</v>
      </c>
      <c r="B174">
        <v>929.3931</v>
      </c>
      <c r="C174" s="10">
        <f>3/24*OO[[#This Row],[59 (26JUN1985 06:00:00)-Water Temperature (C)]]*OO[[#This Row],[1]]/SUM(OO[1])</f>
        <v>0</v>
      </c>
      <c r="D174" s="10">
        <f>3/24*OO[[#This Row],[60 (26JUN1985 09:00:00)-Water Temperature (C)]]*OO[[#This Row],[2]]/SUM(OO[2])</f>
        <v>0</v>
      </c>
      <c r="E174" s="10">
        <f>3/24*OO[[#This Row],[61 (26JUN1985 12:00:00)-Water Temperature (C)]]*OO[[#This Row],[3]]/SUM(OO[3])</f>
        <v>0</v>
      </c>
      <c r="F174" s="10">
        <f>3/24*OO[[#This Row],[62 (26JUN1985 15:00:00)-Water Temperature (C)]]*OO[[#This Row],[4]]/SUM(OO[4])</f>
        <v>0</v>
      </c>
      <c r="G174" s="10">
        <f>3/24*OO[[#This Row],[63 (26JUN1985 18:00:00)-Water Temperature (C)]]*OO[[#This Row],[5]]/SUM(OO[5])</f>
        <v>0</v>
      </c>
      <c r="H174" s="10">
        <f>3/24*OO[[#This Row],[64 (26JUN1985 21:00:00)-Water Temperature (C)]]*OO[[#This Row],[6]]/SUM(OO[6])</f>
        <v>5.6849899192119319E-42</v>
      </c>
      <c r="I174" s="10">
        <f>3/24*OO[[#This Row],[65 (27JUN1985 00:00:00)-Water Temperature (C)]]*OO[[#This Row],[7]]/SUM(OO[7])</f>
        <v>3.9368129901188946E-31</v>
      </c>
      <c r="J174" s="10">
        <f>3/24*OO[[#This Row],[66 (27JUN1985 03:00:00)-Water Temperature (C)]]*OO[[#This Row],[8]]/SUM(OO[8])</f>
        <v>2.460831819931448E-20</v>
      </c>
      <c r="K174" s="10">
        <f>3/24*OO[[#This Row],[67 (27JUN1985 06:00:00)-Water Temperature (C)]]*OO[[#This Row],[9]]/SUM(OO[9])</f>
        <v>9.1835538381609668E-11</v>
      </c>
      <c r="L174" s="10">
        <f>3/24*OO[[#This Row],[68 (27JUN1985 09:00:00)-Water Temperature (C)]]*OO[[#This Row],[10]]/SUM(OO[10])</f>
        <v>4.0099724541787816E-7</v>
      </c>
      <c r="M174" s="10">
        <f>3/24*OO[[#This Row],[69 (27JUN1985 12:00:00)-Water Temperature (C)]]*OO[[#This Row],[11]]/SUM(OO[11])</f>
        <v>6.9494811039116369E-5</v>
      </c>
      <c r="N174" s="10">
        <f>3/24*OO[[#This Row],[70 (27JUN1985 15:00:00)-Water Temperature (C)]]*OO[[#This Row],[12]]/SUM(OO[12])</f>
        <v>1.8513519881362018E-3</v>
      </c>
      <c r="O174" s="10">
        <f>3/24*OO[[#This Row],[71 (27JUN1985 18:00:00)-Water Temperature (C)]]*OO[[#This Row],[13]]/SUM(OO[13])</f>
        <v>1.3365882389253604E-2</v>
      </c>
      <c r="P174" s="10">
        <f>3/24*OO[[#This Row],[72 (27JUN1985 21:00:00)-Water Temperature (C)]]*OO[[#This Row],[14]]/SUM(OO[14])</f>
        <v>3.6659233956863282E-2</v>
      </c>
      <c r="Q174" s="10">
        <f>3/24*OO[[#This Row],[73 (28JUN1985 00:00:00)-Water Temperature (C)]]*OO[[#This Row],[15]]/SUM(OO[15])</f>
        <v>4.7101570311276417E-2</v>
      </c>
      <c r="R174" s="10">
        <f>3/24*OO[[#This Row],[74 (28JUN1985 03:00:00)-Water Temperature (C)]]*OO[[#This Row],[16]]/SUM(OO[16])</f>
        <v>3.3298886198127028E-2</v>
      </c>
      <c r="S174" s="10">
        <f>3/24*OO[[#This Row],[75 (28JUN1985 06:00:00)-Water Temperature (C)]]*OO[[#This Row],[17]]/SUM(OO[17])</f>
        <v>1.4809053894827508E-2</v>
      </c>
      <c r="T174" s="10">
        <f>3/24*OO[[#This Row],[76 (28JUN1985 09:00:00)-Water Temperature (C)]]*OO[[#This Row],[18]]/SUM(OO[18])</f>
        <v>4.7433424737277526E-3</v>
      </c>
      <c r="U174" s="10">
        <f>3/24*OO[[#This Row],[77 (28JUN1985 12:00:00)-Water Temperature (C)]]*OO[[#This Row],[19]]/SUM(OO[19])</f>
        <v>1.2007138730527978E-3</v>
      </c>
      <c r="V174" s="10">
        <f>3/24000000*OO[[#This Row],[78 (28JUN1985 15:00:00)-Water Temperature (C)]]*OO[[#This Row],[20]]</f>
        <v>2.7569952364312497E-4</v>
      </c>
      <c r="W174" s="10">
        <f>3/24000000*OO[[#This Row],[79 (28JUN1985 18:00:00)-Water Temperature (C)]]*OO[[#This Row],[21]]</f>
        <v>7.9051726028062485E-5</v>
      </c>
      <c r="X174" s="10">
        <f>3/24000000*OO[[#This Row],[80 (28JUN1985 21:00:00)-Water Temperature (C)]]*OO[[#This Row],[22]]</f>
        <v>4.0118310493324998E-5</v>
      </c>
      <c r="Y174" s="10">
        <f>3/24000000*OO[[#This Row],[81 (29JUN1985 00:00:00)-Water Temperature (C)]]*OO[[#This Row],[23]]</f>
        <v>3.1979645799149996E-5</v>
      </c>
      <c r="Z174" s="10">
        <f>3/24000000*OO[[#This Row],[82 (29JUN1985 03:00:00)-Water Temperature (C)]]*OO[[#This Row],[24]]</f>
        <v>3.0969334554499997E-5</v>
      </c>
      <c r="AA174" s="10">
        <f>3/24000000*OO[[#This Row],[83 (29JUN1985 06:00:00)-Water Temperature (C)]]*OO[[#This Row],[25]]</f>
        <v>3.1997029438800002E-5</v>
      </c>
      <c r="AB174" s="10">
        <f>3/24000000*OO[[#This Row],[84 (29JUN1985 09:00:00)-Water Temperature (C)]]*OO[[#This Row],[26]]</f>
        <v>3.3872985670875002E-5</v>
      </c>
      <c r="AC174" s="10">
        <f>3/24000000*OO[[#This Row],[85 (29JUN1985 12:00:00)-Water Temperature (C)]]*OO[[#This Row],[27]]</f>
        <v>3.4930215469562493E-5</v>
      </c>
      <c r="AD174" s="10">
        <f>3/24000000*OO[[#This Row],[86 (29JUN1985 15:00:00)-Water Temperature (C)]]*OO[[#This Row],[28]]</f>
        <v>3.3779797039624997E-5</v>
      </c>
      <c r="AE174" s="10">
        <f>3/24000000*OO[[#This Row],[88 (29JUN1985 21:00:00)-Water Temperature (C)]]*OO[[#This Row],[30]]</f>
        <v>2.7842127939787503E-5</v>
      </c>
      <c r="AF174" s="10">
        <f>3/24000000*OO[[#This Row],[88 (29JUN1985 21:00:00)-Water Temperature (C)]]*OO[[#This Row],[30]]</f>
        <v>2.7842127939787503E-5</v>
      </c>
      <c r="AG174" s="10">
        <f>3/24000000*OO[[#This Row],[89 (30JUN1985 00:00:00)-Water Temperature (C)]]*OO[[#This Row],[31]]</f>
        <v>2.444152788385E-5</v>
      </c>
      <c r="AH174" s="10">
        <f>3/24000000*OO[[#This Row],[90 (30JUN1985 03:00:00)-Water Temperature (C)]]*OO[[#This Row],[32]]</f>
        <v>2.1400633471199997E-5</v>
      </c>
      <c r="AI174" s="10">
        <f>3/24000000*OO[[#This Row],[91 (30JUN1985 06:00:00)-Water Temperature (C)]]*OO[[#This Row],[33]]</f>
        <v>1.859451100119E-5</v>
      </c>
      <c r="AJ174" s="10">
        <f>3/24000000*OO[[#This Row],[92 (30JUN1985 09:00:00)-Water Temperature (C)]]*OO[[#This Row],[34]]</f>
        <v>1.6337722554302499E-5</v>
      </c>
      <c r="AK174" s="10">
        <f>3/24000000*OO[[#This Row],[93 (30JUN1985 12:00:00)-Water Temperature (C)]]*OO[[#This Row],[35]]</f>
        <v>1.4367932039560001E-5</v>
      </c>
      <c r="AL174" s="10">
        <f>3/24000000*OO[[#This Row],[94 (30JUN1985 15:00:00)-Water Temperature (C)]]*OO[[#This Row],[36]]</f>
        <v>1.2541624095259999E-5</v>
      </c>
      <c r="AM174" s="10">
        <f>3/24000000*OO[[#This Row],[95 (30JUN1985 18:00:00)-Water Temperature (C)]]*OO[[#This Row],[37]]</f>
        <v>1.082180193765E-5</v>
      </c>
      <c r="AN174" s="10">
        <f>3/24000000*OO[[#This Row],[96 (30JUN1985 21:00:00)-Water Temperature (C)]]*OO[[#This Row],[38]]</f>
        <v>9.1186698324187505E-6</v>
      </c>
      <c r="AO174" s="10">
        <f>3/24000000*OO[[#This Row],[97 (01JUL1985 00:00:00)-Water Temperature (C)]]*OO[[#This Row],[39]]</f>
        <v>7.6468789499662505E-6</v>
      </c>
      <c r="AP174" s="10">
        <f>3/24000000*OO[[#This Row],[98 (01JUL1985 03:00:00)-Water Temperature (C)]]*OO[[#This Row],[40]]</f>
        <v>6.4936211906999999E-6</v>
      </c>
      <c r="AQ174" s="10">
        <f>3/24000000*OO[[#This Row],[99 (01JUL1985 06:00:00)-Water Temperature (C)]]*OO[[#This Row],[41]]</f>
        <v>5.5550720902474994E-6</v>
      </c>
      <c r="AR174" s="10">
        <f>3/24000000*OO[[#This Row],[100 (01JUL1985 09:00:00)-Water Temperature (C)]]*OO[[#This Row],[42]]</f>
        <v>4.8545806518874994E-6</v>
      </c>
      <c r="AS174" s="10">
        <f>3/24000000*OO[[#This Row],[101 (01JUL1985 12:00:00)-Water Temperature (C)]]*OO[[#This Row],[43]]</f>
        <v>4.0005114135062503E-6</v>
      </c>
      <c r="AT174" s="10">
        <f>3/24000000*OO[[#This Row],[102 (01JUL1985 15:00:00)-Water Temperature (C)]]*OO[[#This Row],[44]]</f>
        <v>3.0825662040449996E-6</v>
      </c>
      <c r="AU174" s="10">
        <f>3/24000000*OO[[#This Row],[103 (01JUL1985 18:00:00)-Water Temperature (C)]]*OO[[#This Row],[45]]</f>
        <v>2.2868248287374994E-6</v>
      </c>
      <c r="AV174" s="10">
        <f>3/24000000*OO[[#This Row],[104 (01JUL1985 21:00:00)-Water Temperature (C)]]*OO[[#This Row],[46]]</f>
        <v>1.7058478968879998E-6</v>
      </c>
      <c r="AW174" s="10">
        <f>3/24000000*OO[[#This Row],[105 (02JUL1985 00:00:00)-Water Temperature (C)]]*OO[[#This Row],[47]]</f>
        <v>1.334787213725625E-6</v>
      </c>
      <c r="AX174" s="10">
        <f>3/24000000*OO[[#This Row],[106 (02JUL1985 03:00:00)-Water Temperature (C)]]*OO[[#This Row],[48]]</f>
        <v>1.1154028825170001E-6</v>
      </c>
      <c r="AY174" s="10">
        <f>3/24000000*OO[[#This Row],[107 (02JUL1985 06:00:00)-Water Temperature (C)]]*OO[[#This Row],[49]]</f>
        <v>9.8674725789599994E-7</v>
      </c>
      <c r="AZ174" s="10">
        <f>3/24000000*OO[[#This Row],[108 (02JUL1985 09:00:00)-Water Temperature (C)]]*OO[[#This Row],[50]]</f>
        <v>9.4344276523749995E-7</v>
      </c>
      <c r="BA174" s="10">
        <f>3/24000000*OO[[#This Row],[109 (02JUL1985 12:00:00)-Water Temperature (C)]]*OO[[#This Row],[51]]</f>
        <v>9.0224422261387487E-7</v>
      </c>
      <c r="BB174" s="10">
        <f>3/24000000*OO[[#This Row],[110 (02JUL1985 15:00:00)-Water Temperature (C)]]*OO[[#This Row],[52]]</f>
        <v>8.4937408941287488E-7</v>
      </c>
      <c r="BC174" s="10">
        <f>3/24000000*OO[[#This Row],[111 (02JUL1985 18:00:00)-Water Temperature (C)]]*OO[[#This Row],[53]]</f>
        <v>7.9964115559199984E-7</v>
      </c>
      <c r="BD174" s="10">
        <f>3/24000000*OO[[#This Row],[112 (02JUL1985 21:00:00)-Water Temperature (C)]]*OO[[#This Row],[54]]</f>
        <v>7.4196599063999992E-7</v>
      </c>
      <c r="BE174" s="10">
        <f>3/24000000*OO[[#This Row],[113 (03JUL1985 00:00:00)-Water Temperature (C)]]*OO[[#This Row],[55]]</f>
        <v>6.76053406426875E-7</v>
      </c>
      <c r="BF174" s="10">
        <f>3/24000000*OO[[#This Row],[114 (03JUL1985 03:00:00)-Water Temperature (C)]]*OO[[#This Row],[56]]</f>
        <v>6.2361513640374991E-7</v>
      </c>
      <c r="BG174" s="10">
        <f>3/24000000*OO[[#This Row],[115 (03JUL1985 06:00:00)-Water Temperature (C)]]*OO[[#This Row],[57]]</f>
        <v>5.9123411157499997E-7</v>
      </c>
      <c r="BH174" s="10">
        <f>3/24000000*OO[[#This Row],[116 (03JUL1985 09:00:00)-Water Temperature (C)]]*OO[[#This Row],[58]]</f>
        <v>5.9982608241524988E-7</v>
      </c>
      <c r="BI174" s="10">
        <f>3/24000000*OO[[#This Row],[117 (03JUL1985 12:00:00)-Water Temperature (C)]]*OO[[#This Row],[59]]</f>
        <v>6.2114001837149994E-7</v>
      </c>
      <c r="BJ174" s="10">
        <f>3/24000000*OO[[#This Row],[118 (03JUL1985 15:00:00)-Water Temperature (C)]]*OO[[#This Row],[60]]</f>
        <v>6.2841760995599994E-7</v>
      </c>
      <c r="BK174" s="10">
        <f>3/24000000*OO[[#This Row],[119 (03JUL1985 18:00:00)-Water Temperature (C)]]*OO[[#This Row],[61]]</f>
        <v>6.2135323913025004E-7</v>
      </c>
      <c r="BL174" s="10">
        <f>3/24000000*OO[[#This Row],[120 (03JUL1985 21:00:00)-Water Temperature (C)]]*OO[[#This Row],[62]]</f>
        <v>5.8936763813737503E-7</v>
      </c>
      <c r="BM174" s="10">
        <f>3/24000000*OO[[#This Row],[121 (04JUL1985 00:00:00)-Water Temperature (C)]]*OO[[#This Row],[63]]</f>
        <v>5.4684140677499995E-7</v>
      </c>
      <c r="BN174" s="10">
        <f>3/24000000*OO[[#This Row],[122 (04JUL1985 03:00:00)-Water Temperature (C)]]*OO[[#This Row],[64]]</f>
        <v>5.1455502249937496E-7</v>
      </c>
      <c r="BO174" s="10">
        <f>3/24000000*OO[[#This Row],[123 (04JUL1985 06:00:00)-Water Temperature (C)]]*OO[[#This Row],[65]]</f>
        <v>4.9401861091500005E-7</v>
      </c>
      <c r="BP174" s="10">
        <f>3/24000000*OO[[#This Row],[124 (04JUL1985 09:00:00)-Water Temperature (C)]]*OO[[#This Row],[66]]</f>
        <v>4.9100996453749987E-7</v>
      </c>
      <c r="BQ174" s="10">
        <f>3/24000000*OO[[#This Row],[125 (04JUL1985 12:00:00)-Water Temperature (C)]]*OO[[#This Row],[67]]</f>
        <v>4.7998823513874998E-7</v>
      </c>
      <c r="BR174" s="10">
        <f>3/24000000*OO[[#This Row],[126 (04JUL1985 15:00:00)-Water Temperature (C)]]*OO[[#This Row],[68]]</f>
        <v>4.6154493069974994E-7</v>
      </c>
      <c r="BS174" s="10">
        <f>3/24000000*OO[[#This Row],[127 (04JUL1985 18:00:00)-Water Temperature (C)]]*OO[[#This Row],[69]]</f>
        <v>4.3098710926499994E-7</v>
      </c>
      <c r="BT174" s="10">
        <f>3/24000000*OO[[#This Row],[128 (04JUL1985 21:00:00)-Water Temperature (C)]]*OO[[#This Row],[70]]</f>
        <v>3.9482762001249992E-7</v>
      </c>
      <c r="BU174" s="10">
        <f>3/24000000*OO[[#This Row],[129 (05JUL1985 00:00:00)-Water Temperature (C)]]*OO[[#This Row],[71]]</f>
        <v>3.6467798909087501E-7</v>
      </c>
      <c r="BV174" s="10">
        <f>3/24000000*OO[[#This Row],[130 (05JUL1985 03:00:00)-Water Temperature (C)]]*OO[[#This Row],[72]]</f>
        <v>3.4181197108825E-7</v>
      </c>
      <c r="BW174" s="10">
        <f>3/24000000*OO[[#This Row],[131 (05JUL1985 06:00:00)-Water Temperature (C)]]*OO[[#This Row],[73]]</f>
        <v>3.2521072494250004E-7</v>
      </c>
      <c r="BX174" s="10">
        <f>3/24000000*OO[[#This Row],[132 (05JUL1985 09:00:00)-Water Temperature (C)]]*OO[[#This Row],[74]]</f>
        <v>3.2295873214649994E-7</v>
      </c>
      <c r="BY174" s="10">
        <f>3/24000000*OO[[#This Row],[133 (05JUL1985 12:00:00)-Water Temperature (C)]]*OO[[#This Row],[75]]</f>
        <v>3.1608050509349998E-7</v>
      </c>
      <c r="BZ174" s="10">
        <f>3/24000000*OO[[#This Row],[134 (05JUL1985 15:00:00)-Water Temperature (C)]]*OO[[#This Row],[76]]</f>
        <v>3.0620529219349992E-7</v>
      </c>
      <c r="CA174" s="10">
        <f>3/24000000*OO[[#This Row],[135 (05JUL1985 18:00:00)-Water Temperature (C)]]*OO[[#This Row],[77]]</f>
        <v>2.9484783543850001E-7</v>
      </c>
      <c r="CB174" s="10">
        <f>3/24000000*OO[[#This Row],[136 (05JUL1985 21:00:00)-Water Temperature (C)]]*OO[[#This Row],[78]]</f>
        <v>2.7661612875899995E-7</v>
      </c>
      <c r="CC174" s="10">
        <f>3/24000000*OO[[#This Row],[137 (06JUL1985 00:00:00)-Water Temperature (C)]]*OO[[#This Row],[79]]</f>
        <v>2.5462746678374997E-7</v>
      </c>
      <c r="CD174" s="10">
        <f>3/24000000*OO[[#This Row],[138 (06JUL1985 03:00:00)-Water Temperature (C)]]*OO[[#This Row],[80]]</f>
        <v>2.3480340914224996E-7</v>
      </c>
      <c r="CE174" s="10">
        <f>3/24000000*OO[[#This Row],[139 (06JUL1985 06:00:00)-Water Temperature (C)]]*OO[[#This Row],[81]]</f>
        <v>2.2274852955999997E-7</v>
      </c>
      <c r="CF174" s="10">
        <f>3/24000000*OO[[#This Row],[140 (06JUL1985 09:00:00)-Water Temperature (C)]]*OO[[#This Row],[82]]</f>
        <v>2.2733787350299999E-7</v>
      </c>
      <c r="CG174" s="10">
        <f>3/24000000*OO[[#This Row],[141 (06JUL1985 12:00:00)-Water Temperature (C)]]*OO[[#This Row],[83]]</f>
        <v>2.3109921410574998E-7</v>
      </c>
      <c r="CH174" s="10">
        <f>3/24000000*OO[[#This Row],[142 (06JUL1985 15:00:00)-Water Temperature (C)]]*OO[[#This Row],[84]]</f>
        <v>2.31382387203E-7</v>
      </c>
      <c r="CI174" s="10">
        <f>3/24000000*OO[[#This Row],[143 (06JUL1985 18:00:00)-Water Temperature (C)]]*OO[[#This Row],[85]]</f>
        <v>2.314816640384125E-7</v>
      </c>
      <c r="CJ174" s="10">
        <f>3/24000000*OO[[#This Row],[144 (06JUL1985 21:00:00)-Water Temperature (C)]]*OO[[#This Row],[86]]</f>
        <v>2.2309326177468748E-7</v>
      </c>
      <c r="CK174" s="10">
        <f>3/24000000*OO[[#This Row],[145 (07JUL1985 00:00:00)-Water Temperature (C)]]*OO[[#This Row],[87]]</f>
        <v>2.0767787360246248E-7</v>
      </c>
      <c r="CL174" s="10">
        <f>3/24000000*OO[[#This Row],[146 (07JUL1985 03:00:00)-Water Temperature (C)]]*OO[[#This Row],[88]]</f>
        <v>1.9611382298132499E-7</v>
      </c>
      <c r="CM174" s="10">
        <f>3/24000000*OO[[#This Row],[147 (07JUL1985 06:00:00)-Water Temperature (C)]]*OO[[#This Row],[89]]</f>
        <v>1.9113551121892498E-7</v>
      </c>
      <c r="CN174" s="10">
        <f>3/24000000*OO[[#This Row],[148 (07JUL1985 09:00:00)-Water Temperature (C)]]*OO[[#This Row],[90]]</f>
        <v>1.9852766091477494E-7</v>
      </c>
      <c r="CO174" s="10">
        <f>3/24000000*OO[[#This Row],[149 (07JUL1985 12:00:00)-Water Temperature (C)]]*OO[[#This Row],[91]]</f>
        <v>2.0643809659292498E-7</v>
      </c>
      <c r="CP174" s="10">
        <f>3/24000000*OO[[#This Row],[150 (07JUL1985 15:00:00)-Water Temperature (C)]]*OO[[#This Row],[92]]</f>
        <v>2.0919599297190002E-7</v>
      </c>
      <c r="CQ174" s="10">
        <f>3/24000000*OO[[#This Row],[151 (07JUL1985 18:00:00)-Water Temperature (C)]]*OO[[#This Row],[93]]</f>
        <v>2.0893497572534999E-7</v>
      </c>
      <c r="CR174" s="10">
        <f>3/24000000*OO[[#This Row],[152 (07JUL1985 21:00:00)-Water Temperature (C)]]*OO[[#This Row],[94]]</f>
        <v>2.0101306567124997E-7</v>
      </c>
      <c r="CS174" s="10">
        <f>3/24000000*OO[[#This Row],[153 (08JUL1985 00:00:00)-Water Temperature (C)]]*OO[[#This Row],[95]]</f>
        <v>1.8951989004599999E-7</v>
      </c>
      <c r="CT174" s="10">
        <f>3/24000000*OO[[#This Row],[154 (08JUL1985 03:00:00)-Water Temperature (C)]]*OO[[#This Row],[96]]</f>
        <v>1.8056243167917497E-7</v>
      </c>
      <c r="CU174" s="10">
        <f>3/24000000*OO[[#This Row],[155 (08JUL1985 06:00:00)-Water Temperature (C)]]*OO[[#This Row],[97]]</f>
        <v>1.7420387802580001E-7</v>
      </c>
      <c r="CV174" s="10">
        <f>3/24000000*OO[[#This Row],[156 (08JUL1985 09:00:00)-Water Temperature (C)]]*OO[[#This Row],[98]]</f>
        <v>1.6862557263637501E-7</v>
      </c>
      <c r="CW174" s="10">
        <f>3/24000000*OO[[#This Row],[157 (08JUL1985 12:00:00)-Water Temperature (C)]]*OO[[#This Row],[99]]</f>
        <v>1.6439972415225001E-7</v>
      </c>
    </row>
    <row r="175" spans="1:101" x14ac:dyDescent="0.35">
      <c r="A175" t="s">
        <v>180</v>
      </c>
      <c r="B175">
        <v>1339.7059999999999</v>
      </c>
      <c r="C175" s="10">
        <f>3/24*OO[[#This Row],[59 (26JUN1985 06:00:00)-Water Temperature (C)]]*OO[[#This Row],[1]]/SUM(OO[1])</f>
        <v>0</v>
      </c>
      <c r="D175" s="10">
        <f>3/24*OO[[#This Row],[60 (26JUN1985 09:00:00)-Water Temperature (C)]]*OO[[#This Row],[2]]/SUM(OO[2])</f>
        <v>0</v>
      </c>
      <c r="E175" s="10">
        <f>3/24*OO[[#This Row],[61 (26JUN1985 12:00:00)-Water Temperature (C)]]*OO[[#This Row],[3]]/SUM(OO[3])</f>
        <v>0</v>
      </c>
      <c r="F175" s="10">
        <f>3/24*OO[[#This Row],[62 (26JUN1985 15:00:00)-Water Temperature (C)]]*OO[[#This Row],[4]]/SUM(OO[4])</f>
        <v>0</v>
      </c>
      <c r="G175" s="10">
        <f>3/24*OO[[#This Row],[63 (26JUN1985 18:00:00)-Water Temperature (C)]]*OO[[#This Row],[5]]/SUM(OO[5])</f>
        <v>0</v>
      </c>
      <c r="H175" s="10">
        <f>3/24*OO[[#This Row],[64 (26JUN1985 21:00:00)-Water Temperature (C)]]*OO[[#This Row],[6]]/SUM(OO[6])</f>
        <v>2.227965411452609E-42</v>
      </c>
      <c r="I175" s="10">
        <f>3/24*OO[[#This Row],[65 (27JUN1985 00:00:00)-Water Temperature (C)]]*OO[[#This Row],[7]]/SUM(OO[7])</f>
        <v>1.576636250637293E-31</v>
      </c>
      <c r="J175" s="10">
        <f>3/24*OO[[#This Row],[66 (27JUN1985 03:00:00)-Water Temperature (C)]]*OO[[#This Row],[8]]/SUM(OO[8])</f>
        <v>9.8350568444018107E-21</v>
      </c>
      <c r="K175" s="10">
        <f>3/24*OO[[#This Row],[67 (27JUN1985 06:00:00)-Water Temperature (C)]]*OO[[#This Row],[9]]/SUM(OO[9])</f>
        <v>5.2642499103075668E-11</v>
      </c>
      <c r="L175" s="10">
        <f>3/24*OO[[#This Row],[68 (27JUN1985 09:00:00)-Water Temperature (C)]]*OO[[#This Row],[10]]/SUM(OO[10])</f>
        <v>3.6481143513213059E-7</v>
      </c>
      <c r="M175" s="10">
        <f>3/24*OO[[#This Row],[69 (27JUN1985 12:00:00)-Water Temperature (C)]]*OO[[#This Row],[11]]/SUM(OO[11])</f>
        <v>7.8817199773688966E-5</v>
      </c>
      <c r="N175" s="10">
        <f>3/24*OO[[#This Row],[70 (27JUN1985 15:00:00)-Water Temperature (C)]]*OO[[#This Row],[12]]/SUM(OO[12])</f>
        <v>2.4562090376966999E-3</v>
      </c>
      <c r="O175" s="10">
        <f>3/24*OO[[#This Row],[71 (27JUN1985 18:00:00)-Water Temperature (C)]]*OO[[#This Row],[13]]/SUM(OO[13])</f>
        <v>2.0041271550011671E-2</v>
      </c>
      <c r="P175" s="10">
        <f>3/24*OO[[#This Row],[72 (27JUN1985 21:00:00)-Water Temperature (C)]]*OO[[#This Row],[14]]/SUM(OO[14])</f>
        <v>6.0590030509425422E-2</v>
      </c>
      <c r="Q175" s="10">
        <f>3/24*OO[[#This Row],[73 (28JUN1985 00:00:00)-Water Temperature (C)]]*OO[[#This Row],[15]]/SUM(OO[15])</f>
        <v>8.4323080650585094E-2</v>
      </c>
      <c r="R175" s="10">
        <f>3/24*OO[[#This Row],[74 (28JUN1985 03:00:00)-Water Temperature (C)]]*OO[[#This Row],[16]]/SUM(OO[16])</f>
        <v>6.3793097609418634E-2</v>
      </c>
      <c r="S175" s="10">
        <f>3/24*OO[[#This Row],[75 (28JUN1985 06:00:00)-Water Temperature (C)]]*OO[[#This Row],[17]]/SUM(OO[17])</f>
        <v>2.9944153241364239E-2</v>
      </c>
      <c r="T175" s="10">
        <f>3/24*OO[[#This Row],[76 (28JUN1985 09:00:00)-Water Temperature (C)]]*OO[[#This Row],[18]]/SUM(OO[18])</f>
        <v>1.0005325571441445E-2</v>
      </c>
      <c r="U175" s="10">
        <f>3/24*OO[[#This Row],[77 (28JUN1985 12:00:00)-Water Temperature (C)]]*OO[[#This Row],[19]]/SUM(OO[19])</f>
        <v>2.6089161922663471E-3</v>
      </c>
      <c r="V175" s="10">
        <f>3/24000000*OO[[#This Row],[78 (28JUN1985 15:00:00)-Water Temperature (C)]]*OO[[#This Row],[20]]</f>
        <v>5.9947125938662488E-4</v>
      </c>
      <c r="W175" s="10">
        <f>3/24000000*OO[[#This Row],[79 (28JUN1985 18:00:00)-Water Temperature (C)]]*OO[[#This Row],[21]]</f>
        <v>1.6233529218442498E-4</v>
      </c>
      <c r="X175" s="10">
        <f>3/24000000*OO[[#This Row],[80 (28JUN1985 21:00:00)-Water Temperature (C)]]*OO[[#This Row],[22]]</f>
        <v>7.5515931510699994E-5</v>
      </c>
      <c r="Y175" s="10">
        <f>3/24000000*OO[[#This Row],[81 (29JUN1985 00:00:00)-Water Temperature (C)]]*OO[[#This Row],[23]]</f>
        <v>5.752049718675E-5</v>
      </c>
      <c r="Z175" s="10">
        <f>3/24000000*OO[[#This Row],[82 (29JUN1985 03:00:00)-Water Temperature (C)]]*OO[[#This Row],[24]]</f>
        <v>5.5204016515549997E-5</v>
      </c>
      <c r="AA175" s="10">
        <f>3/24000000*OO[[#This Row],[83 (29JUN1985 06:00:00)-Water Temperature (C)]]*OO[[#This Row],[25]]</f>
        <v>5.6956176736937498E-5</v>
      </c>
      <c r="AB175" s="10">
        <f>3/24000000*OO[[#This Row],[84 (29JUN1985 09:00:00)-Water Temperature (C)]]*OO[[#This Row],[26]]</f>
        <v>6.0182428820062495E-5</v>
      </c>
      <c r="AC175" s="10">
        <f>3/24000000*OO[[#This Row],[85 (29JUN1985 12:00:00)-Water Temperature (C)]]*OO[[#This Row],[27]]</f>
        <v>6.2036039448899998E-5</v>
      </c>
      <c r="AD175" s="10">
        <f>3/24000000*OO[[#This Row],[86 (29JUN1985 15:00:00)-Water Temperature (C)]]*OO[[#This Row],[28]]</f>
        <v>6.0202981521500006E-5</v>
      </c>
      <c r="AE175" s="10">
        <f>3/24000000*OO[[#This Row],[88 (29JUN1985 21:00:00)-Water Temperature (C)]]*OO[[#This Row],[30]]</f>
        <v>4.9671702684375001E-5</v>
      </c>
      <c r="AF175" s="10">
        <f>3/24000000*OO[[#This Row],[88 (29JUN1985 21:00:00)-Water Temperature (C)]]*OO[[#This Row],[30]]</f>
        <v>4.9671702684375001E-5</v>
      </c>
      <c r="AG175" s="10">
        <f>3/24000000*OO[[#This Row],[89 (30JUN1985 00:00:00)-Water Temperature (C)]]*OO[[#This Row],[31]]</f>
        <v>4.3509276604499999E-5</v>
      </c>
      <c r="AH175" s="10">
        <f>3/24000000*OO[[#This Row],[90 (30JUN1985 03:00:00)-Water Temperature (C)]]*OO[[#This Row],[32]]</f>
        <v>3.8077473597025002E-5</v>
      </c>
      <c r="AI175" s="10">
        <f>3/24000000*OO[[#This Row],[91 (30JUN1985 06:00:00)-Water Temperature (C)]]*OO[[#This Row],[33]]</f>
        <v>3.3080745524750002E-5</v>
      </c>
      <c r="AJ175" s="10">
        <f>3/24000000*OO[[#This Row],[92 (30JUN1985 09:00:00)-Water Temperature (C)]]*OO[[#This Row],[34]]</f>
        <v>2.9102699290800003E-5</v>
      </c>
      <c r="AK175" s="10">
        <f>3/24000000*OO[[#This Row],[93 (30JUN1985 12:00:00)-Water Temperature (C)]]*OO[[#This Row],[35]]</f>
        <v>2.56052625399E-5</v>
      </c>
      <c r="AL175" s="10">
        <f>3/24000000*OO[[#This Row],[94 (30JUN1985 15:00:00)-Water Temperature (C)]]*OO[[#This Row],[36]]</f>
        <v>2.2335245507812497E-5</v>
      </c>
      <c r="AM175" s="10">
        <f>3/24000000*OO[[#This Row],[95 (30JUN1985 18:00:00)-Water Temperature (C)]]*OO[[#This Row],[37]]</f>
        <v>1.9225155449868746E-5</v>
      </c>
      <c r="AN175" s="10">
        <f>3/24000000*OO[[#This Row],[96 (30JUN1985 21:00:00)-Water Temperature (C)]]*OO[[#This Row],[38]]</f>
        <v>1.61518315413525E-5</v>
      </c>
      <c r="AO175" s="10">
        <f>3/24000000*OO[[#This Row],[97 (01JUL1985 00:00:00)-Water Temperature (C)]]*OO[[#This Row],[39]]</f>
        <v>1.3495599210547499E-5</v>
      </c>
      <c r="AP175" s="10">
        <f>3/24000000*OO[[#This Row],[98 (01JUL1985 03:00:00)-Water Temperature (C)]]*OO[[#This Row],[40]]</f>
        <v>1.14273344728125E-5</v>
      </c>
      <c r="AQ175" s="10">
        <f>3/24000000*OO[[#This Row],[99 (01JUL1985 06:00:00)-Water Temperature (C)]]*OO[[#This Row],[41]]</f>
        <v>9.8035271160750005E-6</v>
      </c>
      <c r="AR175" s="10">
        <f>3/24000000*OO[[#This Row],[100 (01JUL1985 09:00:00)-Water Temperature (C)]]*OO[[#This Row],[42]]</f>
        <v>8.6146087027000008E-6</v>
      </c>
      <c r="AS175" s="10">
        <f>3/24000000*OO[[#This Row],[101 (01JUL1985 12:00:00)-Water Temperature (C)]]*OO[[#This Row],[43]]</f>
        <v>7.150935088913751E-6</v>
      </c>
      <c r="AT175" s="10">
        <f>3/24000000*OO[[#This Row],[102 (01JUL1985 15:00:00)-Water Temperature (C)]]*OO[[#This Row],[44]]</f>
        <v>5.5372649470499998E-6</v>
      </c>
      <c r="AU175" s="10">
        <f>3/24000000*OO[[#This Row],[103 (01JUL1985 18:00:00)-Water Temperature (C)]]*OO[[#This Row],[45]]</f>
        <v>4.1008779357150001E-6</v>
      </c>
      <c r="AV175" s="10">
        <f>3/24000000*OO[[#This Row],[104 (01JUL1985 21:00:00)-Water Temperature (C)]]*OO[[#This Row],[46]]</f>
        <v>3.0319193462874993E-6</v>
      </c>
      <c r="AW175" s="10">
        <f>3/24000000*OO[[#This Row],[105 (02JUL1985 00:00:00)-Water Temperature (C)]]*OO[[#This Row],[47]]</f>
        <v>2.3445346154912504E-6</v>
      </c>
      <c r="AX175" s="10">
        <f>3/24000000*OO[[#This Row],[106 (02JUL1985 03:00:00)-Water Temperature (C)]]*OO[[#This Row],[48]]</f>
        <v>1.9345233844697496E-6</v>
      </c>
      <c r="AY175" s="10">
        <f>3/24000000*OO[[#This Row],[107 (02JUL1985 06:00:00)-Water Temperature (C)]]*OO[[#This Row],[49]]</f>
        <v>1.7110791530717497E-6</v>
      </c>
      <c r="AZ175" s="10">
        <f>3/24000000*OO[[#This Row],[108 (02JUL1985 09:00:00)-Water Temperature (C)]]*OO[[#This Row],[50]]</f>
        <v>1.6362006290079998E-6</v>
      </c>
      <c r="BA175" s="10">
        <f>3/24000000*OO[[#This Row],[109 (02JUL1985 12:00:00)-Water Temperature (C)]]*OO[[#This Row],[51]]</f>
        <v>1.5681057283301248E-6</v>
      </c>
      <c r="BB175" s="10">
        <f>3/24000000*OO[[#This Row],[110 (02JUL1985 15:00:00)-Water Temperature (C)]]*OO[[#This Row],[52]]</f>
        <v>1.4787129426674997E-6</v>
      </c>
      <c r="BC175" s="10">
        <f>3/24000000*OO[[#This Row],[111 (02JUL1985 18:00:00)-Water Temperature (C)]]*OO[[#This Row],[53]]</f>
        <v>1.3924661161987501E-6</v>
      </c>
      <c r="BD175" s="10">
        <f>3/24000000*OO[[#This Row],[112 (02JUL1985 21:00:00)-Water Temperature (C)]]*OO[[#This Row],[54]]</f>
        <v>1.2903897567524999E-6</v>
      </c>
      <c r="BE175" s="10">
        <f>3/24000000*OO[[#This Row],[113 (03JUL1985 00:00:00)-Water Temperature (C)]]*OO[[#This Row],[55]]</f>
        <v>1.1750611553324996E-6</v>
      </c>
      <c r="BF175" s="10">
        <f>3/24000000*OO[[#This Row],[114 (03JUL1985 03:00:00)-Water Temperature (C)]]*OO[[#This Row],[56]]</f>
        <v>1.0822861469262499E-6</v>
      </c>
      <c r="BG175" s="10">
        <f>3/24000000*OO[[#This Row],[115 (03JUL1985 06:00:00)-Water Temperature (C)]]*OO[[#This Row],[57]]</f>
        <v>1.0255521815412501E-6</v>
      </c>
      <c r="BH175" s="10">
        <f>3/24000000*OO[[#This Row],[116 (03JUL1985 09:00:00)-Water Temperature (C)]]*OO[[#This Row],[58]]</f>
        <v>1.0404667755536249E-6</v>
      </c>
      <c r="BI175" s="10">
        <f>3/24000000*OO[[#This Row],[117 (03JUL1985 12:00:00)-Water Temperature (C)]]*OO[[#This Row],[59]]</f>
        <v>1.0797571729639998E-6</v>
      </c>
      <c r="BJ175" s="10">
        <f>3/24000000*OO[[#This Row],[118 (03JUL1985 15:00:00)-Water Temperature (C)]]*OO[[#This Row],[60]]</f>
        <v>1.094664702793375E-6</v>
      </c>
      <c r="BK175" s="10">
        <f>3/24000000*OO[[#This Row],[119 (03JUL1985 18:00:00)-Water Temperature (C)]]*OO[[#This Row],[61]]</f>
        <v>1.0835007733275E-6</v>
      </c>
      <c r="BL175" s="10">
        <f>3/24000000*OO[[#This Row],[120 (03JUL1985 21:00:00)-Water Temperature (C)]]*OO[[#This Row],[62]]</f>
        <v>1.0266868856268751E-6</v>
      </c>
      <c r="BM175" s="10">
        <f>3/24000000*OO[[#This Row],[121 (04JUL1985 00:00:00)-Water Temperature (C)]]*OO[[#This Row],[63]]</f>
        <v>9.5110714203062496E-7</v>
      </c>
      <c r="BN175" s="10">
        <f>3/24000000*OO[[#This Row],[122 (04JUL1985 03:00:00)-Water Temperature (C)]]*OO[[#This Row],[64]]</f>
        <v>8.9258942750362495E-7</v>
      </c>
      <c r="BO175" s="10">
        <f>3/24000000*OO[[#This Row],[123 (04JUL1985 06:00:00)-Water Temperature (C)]]*OO[[#This Row],[65]]</f>
        <v>8.5561251180799995E-7</v>
      </c>
      <c r="BP175" s="10">
        <f>3/24000000*OO[[#This Row],[124 (04JUL1985 09:00:00)-Water Temperature (C)]]*OO[[#This Row],[66]]</f>
        <v>8.50916028705875E-7</v>
      </c>
      <c r="BQ175" s="10">
        <f>3/24000000*OO[[#This Row],[125 (04JUL1985 12:00:00)-Water Temperature (C)]]*OO[[#This Row],[67]]</f>
        <v>8.3358390368249997E-7</v>
      </c>
      <c r="BR175" s="10">
        <f>3/24000000*OO[[#This Row],[126 (04JUL1985 15:00:00)-Water Temperature (C)]]*OO[[#This Row],[68]]</f>
        <v>8.0386766247012494E-7</v>
      </c>
      <c r="BS175" s="10">
        <f>3/24000000*OO[[#This Row],[127 (04JUL1985 18:00:00)-Water Temperature (C)]]*OO[[#This Row],[69]]</f>
        <v>7.51323369671625E-7</v>
      </c>
      <c r="BT175" s="10">
        <f>3/24000000*OO[[#This Row],[128 (04JUL1985 21:00:00)-Water Temperature (C)]]*OO[[#This Row],[70]]</f>
        <v>6.8822147949300009E-7</v>
      </c>
      <c r="BU175" s="10">
        <f>3/24000000*OO[[#This Row],[129 (05JUL1985 00:00:00)-Water Temperature (C)]]*OO[[#This Row],[71]]</f>
        <v>6.3447416551749998E-7</v>
      </c>
      <c r="BV175" s="10">
        <f>3/24000000*OO[[#This Row],[130 (05JUL1985 03:00:00)-Water Temperature (C)]]*OO[[#This Row],[72]]</f>
        <v>5.935000588965E-7</v>
      </c>
      <c r="BW175" s="10">
        <f>3/24000000*OO[[#This Row],[131 (05JUL1985 06:00:00)-Water Temperature (C)]]*OO[[#This Row],[73]]</f>
        <v>5.64141795546E-7</v>
      </c>
      <c r="BX175" s="10">
        <f>3/24000000*OO[[#This Row],[132 (05JUL1985 09:00:00)-Water Temperature (C)]]*OO[[#This Row],[74]]</f>
        <v>5.6055319031449995E-7</v>
      </c>
      <c r="BY175" s="10">
        <f>3/24000000*OO[[#This Row],[133 (05JUL1985 12:00:00)-Water Temperature (C)]]*OO[[#This Row],[75]]</f>
        <v>5.4886892417512499E-7</v>
      </c>
      <c r="BZ175" s="10">
        <f>3/24000000*OO[[#This Row],[134 (05JUL1985 15:00:00)-Water Temperature (C)]]*OO[[#This Row],[76]]</f>
        <v>5.3300726287199998E-7</v>
      </c>
      <c r="CA175" s="10">
        <f>3/24000000*OO[[#This Row],[135 (05JUL1985 18:00:00)-Water Temperature (C)]]*OO[[#This Row],[77]]</f>
        <v>5.1353712372600001E-7</v>
      </c>
      <c r="CB175" s="10">
        <f>3/24000000*OO[[#This Row],[136 (05JUL1985 21:00:00)-Water Temperature (C)]]*OO[[#This Row],[78]]</f>
        <v>4.8181027363875007E-7</v>
      </c>
      <c r="CC175" s="10">
        <f>3/24000000*OO[[#This Row],[137 (06JUL1985 00:00:00)-Water Temperature (C)]]*OO[[#This Row],[79]]</f>
        <v>4.4339742240300004E-7</v>
      </c>
      <c r="CD175" s="10">
        <f>3/24000000*OO[[#This Row],[138 (06JUL1985 03:00:00)-Water Temperature (C)]]*OO[[#This Row],[80]]</f>
        <v>4.0844638900049997E-7</v>
      </c>
      <c r="CE175" s="10">
        <f>3/24000000*OO[[#This Row],[139 (06JUL1985 06:00:00)-Water Temperature (C)]]*OO[[#This Row],[81]]</f>
        <v>3.8709047284424999E-7</v>
      </c>
      <c r="CF175" s="10">
        <f>3/24000000*OO[[#This Row],[140 (06JUL1985 09:00:00)-Water Temperature (C)]]*OO[[#This Row],[82]]</f>
        <v>3.9471340211224994E-7</v>
      </c>
      <c r="CG175" s="10">
        <f>3/24000000*OO[[#This Row],[141 (06JUL1985 12:00:00)-Water Temperature (C)]]*OO[[#This Row],[83]]</f>
        <v>4.0163273898087507E-7</v>
      </c>
      <c r="CH175" s="10">
        <f>3/24000000*OO[[#This Row],[142 (06JUL1985 15:00:00)-Water Temperature (C)]]*OO[[#This Row],[84]]</f>
        <v>4.0288116296900003E-7</v>
      </c>
      <c r="CI175" s="10">
        <f>3/24000000*OO[[#This Row],[143 (06JUL1985 18:00:00)-Water Temperature (C)]]*OO[[#This Row],[85]]</f>
        <v>4.0305357747224999E-7</v>
      </c>
      <c r="CJ175" s="10">
        <f>3/24000000*OO[[#This Row],[144 (06JUL1985 21:00:00)-Water Temperature (C)]]*OO[[#This Row],[86]]</f>
        <v>3.8803081024762493E-7</v>
      </c>
      <c r="CK175" s="10">
        <f>3/24000000*OO[[#This Row],[145 (07JUL1985 00:00:00)-Water Temperature (C)]]*OO[[#This Row],[87]]</f>
        <v>3.6102644297849999E-7</v>
      </c>
      <c r="CL175" s="10">
        <f>3/24000000*OO[[#This Row],[146 (07JUL1985 03:00:00)-Water Temperature (C)]]*OO[[#This Row],[88]]</f>
        <v>3.4020614638725001E-7</v>
      </c>
      <c r="CM175" s="10">
        <f>3/24000000*OO[[#This Row],[147 (07JUL1985 06:00:00)-Water Temperature (C)]]*OO[[#This Row],[89]]</f>
        <v>3.3130972190900004E-7</v>
      </c>
      <c r="CN175" s="10">
        <f>3/24000000*OO[[#This Row],[148 (07JUL1985 09:00:00)-Water Temperature (C)]]*OO[[#This Row],[90]]</f>
        <v>3.4403065599624996E-7</v>
      </c>
      <c r="CO175" s="10">
        <f>3/24000000*OO[[#This Row],[149 (07JUL1985 12:00:00)-Water Temperature (C)]]*OO[[#This Row],[91]]</f>
        <v>3.5884150104074996E-7</v>
      </c>
      <c r="CP175" s="10">
        <f>3/24000000*OO[[#This Row],[150 (07JUL1985 15:00:00)-Water Temperature (C)]]*OO[[#This Row],[92]]</f>
        <v>3.6425851722249991E-7</v>
      </c>
      <c r="CQ175" s="10">
        <f>3/24000000*OO[[#This Row],[151 (07JUL1985 18:00:00)-Water Temperature (C)]]*OO[[#This Row],[93]]</f>
        <v>3.6389171720724995E-7</v>
      </c>
      <c r="CR175" s="10">
        <f>3/24000000*OO[[#This Row],[152 (07JUL1985 21:00:00)-Water Temperature (C)]]*OO[[#This Row],[94]]</f>
        <v>3.4970047148250001E-7</v>
      </c>
      <c r="CS175" s="10">
        <f>3/24000000*OO[[#This Row],[153 (08JUL1985 00:00:00)-Water Temperature (C)]]*OO[[#This Row],[95]]</f>
        <v>3.2926364082899998E-7</v>
      </c>
      <c r="CT175" s="10">
        <f>3/24000000*OO[[#This Row],[154 (08JUL1985 03:00:00)-Water Temperature (C)]]*OO[[#This Row],[96]]</f>
        <v>3.1310637878587496E-7</v>
      </c>
      <c r="CU175" s="10">
        <f>3/24000000*OO[[#This Row],[155 (08JUL1985 06:00:00)-Water Temperature (C)]]*OO[[#This Row],[97]]</f>
        <v>3.0146186325999998E-7</v>
      </c>
      <c r="CV175" s="10">
        <f>3/24000000*OO[[#This Row],[156 (08JUL1985 09:00:00)-Water Temperature (C)]]*OO[[#This Row],[98]]</f>
        <v>2.9207218434000001E-7</v>
      </c>
      <c r="CW175" s="10">
        <f>3/24000000*OO[[#This Row],[157 (08JUL1985 12:00:00)-Water Temperature (C)]]*OO[[#This Row],[99]]</f>
        <v>2.8547922333937495E-7</v>
      </c>
    </row>
    <row r="176" spans="1:101" x14ac:dyDescent="0.35">
      <c r="A176" t="s">
        <v>182</v>
      </c>
      <c r="B176">
        <v>911.89760000000001</v>
      </c>
      <c r="C176" s="10">
        <f>3/24*OO[[#This Row],[59 (26JUN1985 06:00:00)-Water Temperature (C)]]*OO[[#This Row],[1]]/SUM(OO[1])</f>
        <v>0</v>
      </c>
      <c r="D176" s="10">
        <f>3/24*OO[[#This Row],[60 (26JUN1985 09:00:00)-Water Temperature (C)]]*OO[[#This Row],[2]]/SUM(OO[2])</f>
        <v>0</v>
      </c>
      <c r="E176" s="10">
        <f>3/24*OO[[#This Row],[61 (26JUN1985 12:00:00)-Water Temperature (C)]]*OO[[#This Row],[3]]/SUM(OO[3])</f>
        <v>0</v>
      </c>
      <c r="F176" s="10">
        <f>3/24*OO[[#This Row],[62 (26JUN1985 15:00:00)-Water Temperature (C)]]*OO[[#This Row],[4]]/SUM(OO[4])</f>
        <v>0</v>
      </c>
      <c r="G176" s="10">
        <f>3/24*OO[[#This Row],[63 (26JUN1985 18:00:00)-Water Temperature (C)]]*OO[[#This Row],[5]]/SUM(OO[5])</f>
        <v>0</v>
      </c>
      <c r="H176" s="10">
        <f>3/24*OO[[#This Row],[64 (26JUN1985 21:00:00)-Water Temperature (C)]]*OO[[#This Row],[6]]/SUM(OO[6])</f>
        <v>1.4258623820789013E-43</v>
      </c>
      <c r="I176" s="10">
        <f>3/24*OO[[#This Row],[65 (27JUN1985 00:00:00)-Water Temperature (C)]]*OO[[#This Row],[7]]/SUM(OO[7])</f>
        <v>1.0880081100858605E-32</v>
      </c>
      <c r="J176" s="10">
        <f>3/24*OO[[#This Row],[66 (27JUN1985 03:00:00)-Water Temperature (C)]]*OO[[#This Row],[8]]/SUM(OO[8])</f>
        <v>6.7772478153582782E-22</v>
      </c>
      <c r="K176" s="10">
        <f>3/24*OO[[#This Row],[67 (27JUN1985 06:00:00)-Water Temperature (C)]]*OO[[#This Row],[9]]/SUM(OO[9])</f>
        <v>8.7050642169811363E-12</v>
      </c>
      <c r="L176" s="10">
        <f>3/24*OO[[#This Row],[68 (27JUN1985 09:00:00)-Water Temperature (C)]]*OO[[#This Row],[10]]/SUM(OO[10])</f>
        <v>1.1914203046202026E-7</v>
      </c>
      <c r="M176" s="10">
        <f>3/24*OO[[#This Row],[69 (27JUN1985 12:00:00)-Water Temperature (C)]]*OO[[#This Row],[11]]/SUM(OO[11])</f>
        <v>3.316460605901572E-5</v>
      </c>
      <c r="N176" s="10">
        <f>3/24*OO[[#This Row],[70 (27JUN1985 15:00:00)-Water Temperature (C)]]*OO[[#This Row],[12]]/SUM(OO[12])</f>
        <v>1.2273526902155912E-3</v>
      </c>
      <c r="O176" s="10">
        <f>3/24*OO[[#This Row],[71 (27JUN1985 18:00:00)-Water Temperature (C)]]*OO[[#This Row],[13]]/SUM(OO[13])</f>
        <v>1.1439671434051694E-2</v>
      </c>
      <c r="P176" s="10">
        <f>3/24*OO[[#This Row],[72 (27JUN1985 21:00:00)-Water Temperature (C)]]*OO[[#This Row],[14]]/SUM(OO[14])</f>
        <v>3.8454703223749082E-2</v>
      </c>
      <c r="Q176" s="10">
        <f>3/24*OO[[#This Row],[73 (28JUN1985 00:00:00)-Water Temperature (C)]]*OO[[#This Row],[15]]/SUM(OO[15])</f>
        <v>5.8408334743631059E-2</v>
      </c>
      <c r="R176" s="10">
        <f>3/24*OO[[#This Row],[74 (28JUN1985 03:00:00)-Water Temperature (C)]]*OO[[#This Row],[16]]/SUM(OO[16])</f>
        <v>4.7622798404147397E-2</v>
      </c>
      <c r="S176" s="10">
        <f>3/24*OO[[#This Row],[75 (28JUN1985 06:00:00)-Water Temperature (C)]]*OO[[#This Row],[17]]/SUM(OO[17])</f>
        <v>2.3760631871202618E-2</v>
      </c>
      <c r="T176" s="10">
        <f>3/24*OO[[#This Row],[76 (28JUN1985 09:00:00)-Water Temperature (C)]]*OO[[#This Row],[18]]/SUM(OO[18])</f>
        <v>8.3460913175394287E-3</v>
      </c>
      <c r="U176" s="10">
        <f>3/24*OO[[#This Row],[77 (28JUN1985 12:00:00)-Water Temperature (C)]]*OO[[#This Row],[19]]/SUM(OO[19])</f>
        <v>2.2549870828345166E-3</v>
      </c>
      <c r="V176" s="10">
        <f>3/24000000*OO[[#This Row],[78 (28JUN1985 15:00:00)-Water Temperature (C)]]*OO[[#This Row],[20]]</f>
        <v>5.2414142724037502E-4</v>
      </c>
      <c r="W176" s="10">
        <f>3/24000000*OO[[#This Row],[79 (28JUN1985 18:00:00)-Water Temperature (C)]]*OO[[#This Row],[21]]</f>
        <v>1.3663511503884997E-4</v>
      </c>
      <c r="X176" s="10">
        <f>3/24000000*OO[[#This Row],[80 (28JUN1985 21:00:00)-Water Temperature (C)]]*OO[[#This Row],[22]]</f>
        <v>5.9393667026399994E-5</v>
      </c>
      <c r="Y176" s="10">
        <f>3/24000000*OO[[#This Row],[81 (29JUN1985 00:00:00)-Water Temperature (C)]]*OO[[#This Row],[23]]</f>
        <v>4.3522613907837497E-5</v>
      </c>
      <c r="Z176" s="10">
        <f>3/24000000*OO[[#This Row],[82 (29JUN1985 03:00:00)-Water Temperature (C)]]*OO[[#This Row],[24]]</f>
        <v>4.0658117985749991E-5</v>
      </c>
      <c r="AA176" s="10">
        <f>3/24000000*OO[[#This Row],[83 (29JUN1985 06:00:00)-Water Temperature (C)]]*OO[[#This Row],[25]]</f>
        <v>4.1566698996524997E-5</v>
      </c>
      <c r="AB176" s="10">
        <f>3/24000000*OO[[#This Row],[84 (29JUN1985 09:00:00)-Water Temperature (C)]]*OO[[#This Row],[26]]</f>
        <v>4.4130468155812503E-5</v>
      </c>
      <c r="AC176" s="10">
        <f>3/24000000*OO[[#This Row],[85 (29JUN1985 12:00:00)-Water Temperature (C)]]*OO[[#This Row],[27]]</f>
        <v>4.5944116150612497E-5</v>
      </c>
      <c r="AD176" s="10">
        <f>3/24000000*OO[[#This Row],[86 (29JUN1985 15:00:00)-Water Temperature (C)]]*OO[[#This Row],[28]]</f>
        <v>4.4859617843124994E-5</v>
      </c>
      <c r="AE176" s="10">
        <f>3/24000000*OO[[#This Row],[88 (29JUN1985 21:00:00)-Water Temperature (C)]]*OO[[#This Row],[30]]</f>
        <v>3.733853407548749E-5</v>
      </c>
      <c r="AF176" s="10">
        <f>3/24000000*OO[[#This Row],[88 (29JUN1985 21:00:00)-Water Temperature (C)]]*OO[[#This Row],[30]]</f>
        <v>3.733853407548749E-5</v>
      </c>
      <c r="AG176" s="10">
        <f>3/24000000*OO[[#This Row],[89 (30JUN1985 00:00:00)-Water Temperature (C)]]*OO[[#This Row],[31]]</f>
        <v>3.2775124675687496E-5</v>
      </c>
      <c r="AH176" s="10">
        <f>3/24000000*OO[[#This Row],[90 (30JUN1985 03:00:00)-Water Temperature (C)]]*OO[[#This Row],[32]]</f>
        <v>2.8789029993249995E-5</v>
      </c>
      <c r="AI176" s="10">
        <f>3/24000000*OO[[#This Row],[91 (30JUN1985 06:00:00)-Water Temperature (C)]]*OO[[#This Row],[33]]</f>
        <v>2.5202960181262499E-5</v>
      </c>
      <c r="AJ176" s="10">
        <f>3/24000000*OO[[#This Row],[92 (30JUN1985 09:00:00)-Water Temperature (C)]]*OO[[#This Row],[34]]</f>
        <v>2.2355683170375002E-5</v>
      </c>
      <c r="AK176" s="10">
        <f>3/24000000*OO[[#This Row],[93 (30JUN1985 12:00:00)-Water Temperature (C)]]*OO[[#This Row],[35]]</f>
        <v>1.9840689545025001E-5</v>
      </c>
      <c r="AL176" s="10">
        <f>3/24000000*OO[[#This Row],[94 (30JUN1985 15:00:00)-Water Temperature (C)]]*OO[[#This Row],[36]]</f>
        <v>1.7428602256083749E-5</v>
      </c>
      <c r="AM176" s="10">
        <f>3/24000000*OO[[#This Row],[95 (30JUN1985 18:00:00)-Water Temperature (C)]]*OO[[#This Row],[37]]</f>
        <v>1.508001648023875E-5</v>
      </c>
      <c r="AN176" s="10">
        <f>3/24000000*OO[[#This Row],[96 (30JUN1985 21:00:00)-Water Temperature (C)]]*OO[[#This Row],[38]]</f>
        <v>1.2705525241965001E-5</v>
      </c>
      <c r="AO176" s="10">
        <f>3/24000000*OO[[#This Row],[97 (01JUL1985 00:00:00)-Water Temperature (C)]]*OO[[#This Row],[39]]</f>
        <v>1.0615727613329999E-5</v>
      </c>
      <c r="AP176" s="10">
        <f>3/24000000*OO[[#This Row],[98 (01JUL1985 03:00:00)-Water Temperature (C)]]*OO[[#This Row],[40]]</f>
        <v>8.9911856444837494E-6</v>
      </c>
      <c r="AQ176" s="10">
        <f>3/24000000*OO[[#This Row],[99 (01JUL1985 06:00:00)-Water Temperature (C)]]*OO[[#This Row],[41]]</f>
        <v>7.7394305652812486E-6</v>
      </c>
      <c r="AR176" s="10">
        <f>3/24000000*OO[[#This Row],[100 (01JUL1985 09:00:00)-Water Temperature (C)]]*OO[[#This Row],[42]]</f>
        <v>6.8899093041099997E-6</v>
      </c>
      <c r="AS176" s="10">
        <f>3/24000000*OO[[#This Row],[101 (01JUL1985 12:00:00)-Water Temperature (C)]]*OO[[#This Row],[43]]</f>
        <v>5.8512577362224997E-6</v>
      </c>
      <c r="AT176" s="10">
        <f>3/24000000*OO[[#This Row],[102 (01JUL1985 15:00:00)-Water Temperature (C)]]*OO[[#This Row],[44]]</f>
        <v>4.6683536208749994E-6</v>
      </c>
      <c r="AU176" s="10">
        <f>3/24000000*OO[[#This Row],[103 (01JUL1985 18:00:00)-Water Temperature (C)]]*OO[[#This Row],[45]]</f>
        <v>3.5648369597487501E-6</v>
      </c>
      <c r="AV176" s="10">
        <f>3/24000000*OO[[#This Row],[104 (01JUL1985 21:00:00)-Water Temperature (C)]]*OO[[#This Row],[46]]</f>
        <v>2.7062277381899997E-6</v>
      </c>
      <c r="AW176" s="10">
        <f>3/24000000*OO[[#This Row],[105 (02JUL1985 00:00:00)-Water Temperature (C)]]*OO[[#This Row],[47]]</f>
        <v>2.1354325609499998E-6</v>
      </c>
      <c r="AX176" s="10">
        <f>3/24000000*OO[[#This Row],[106 (02JUL1985 03:00:00)-Water Temperature (C)]]*OO[[#This Row],[48]]</f>
        <v>1.7833592301719998E-6</v>
      </c>
      <c r="AY176" s="10">
        <f>3/24000000*OO[[#This Row],[107 (02JUL1985 06:00:00)-Water Temperature (C)]]*OO[[#This Row],[49]]</f>
        <v>1.5866795209274998E-6</v>
      </c>
      <c r="AZ176" s="10">
        <f>3/24000000*OO[[#This Row],[108 (02JUL1985 09:00:00)-Water Temperature (C)]]*OO[[#This Row],[50]]</f>
        <v>1.5312199388362498E-6</v>
      </c>
      <c r="BA176" s="10">
        <f>3/24000000*OO[[#This Row],[109 (02JUL1985 12:00:00)-Water Temperature (C)]]*OO[[#This Row],[51]]</f>
        <v>1.4868686478572501E-6</v>
      </c>
      <c r="BB176" s="10">
        <f>3/24000000*OO[[#This Row],[110 (02JUL1985 15:00:00)-Water Temperature (C)]]*OO[[#This Row],[52]]</f>
        <v>1.42174495440075E-6</v>
      </c>
      <c r="BC176" s="10">
        <f>3/24000000*OO[[#This Row],[111 (02JUL1985 18:00:00)-Water Temperature (C)]]*OO[[#This Row],[53]]</f>
        <v>1.353093802998875E-6</v>
      </c>
      <c r="BD176" s="10">
        <f>3/24000000*OO[[#This Row],[112 (02JUL1985 21:00:00)-Water Temperature (C)]]*OO[[#This Row],[54]]</f>
        <v>1.2633674804977501E-6</v>
      </c>
      <c r="BE176" s="10">
        <f>3/24000000*OO[[#This Row],[113 (03JUL1985 00:00:00)-Water Temperature (C)]]*OO[[#This Row],[55]]</f>
        <v>1.1569340500872498E-6</v>
      </c>
      <c r="BF176" s="10">
        <f>3/24000000*OO[[#This Row],[114 (03JUL1985 03:00:00)-Water Temperature (C)]]*OO[[#This Row],[56]]</f>
        <v>1.06801793176E-6</v>
      </c>
      <c r="BG176" s="10">
        <f>3/24000000*OO[[#This Row],[115 (03JUL1985 06:00:00)-Water Temperature (C)]]*OO[[#This Row],[57]]</f>
        <v>1.01000305843675E-6</v>
      </c>
      <c r="BH176" s="10">
        <f>3/24000000*OO[[#This Row],[116 (03JUL1985 09:00:00)-Water Temperature (C)]]*OO[[#This Row],[58]]</f>
        <v>1.020556565875E-6</v>
      </c>
      <c r="BI176" s="10">
        <f>3/24000000*OO[[#This Row],[117 (03JUL1985 12:00:00)-Water Temperature (C)]]*OO[[#This Row],[59]]</f>
        <v>1.0551276057396251E-6</v>
      </c>
      <c r="BJ176" s="10">
        <f>3/24000000*OO[[#This Row],[118 (03JUL1985 15:00:00)-Water Temperature (C)]]*OO[[#This Row],[60]]</f>
        <v>1.0681037876571248E-6</v>
      </c>
      <c r="BK176" s="10">
        <f>3/24000000*OO[[#This Row],[119 (03JUL1985 18:00:00)-Water Temperature (C)]]*OO[[#This Row],[61]]</f>
        <v>1.056317749205E-6</v>
      </c>
      <c r="BL176" s="10">
        <f>3/24000000*OO[[#This Row],[120 (03JUL1985 21:00:00)-Water Temperature (C)]]*OO[[#This Row],[62]]</f>
        <v>9.9998382855699992E-7</v>
      </c>
      <c r="BM176" s="10">
        <f>3/24000000*OO[[#This Row],[121 (04JUL1985 00:00:00)-Water Temperature (C)]]*OO[[#This Row],[63]]</f>
        <v>9.2551483398562489E-7</v>
      </c>
      <c r="BN176" s="10">
        <f>3/24000000*OO[[#This Row],[122 (04JUL1985 03:00:00)-Water Temperature (C)]]*OO[[#This Row],[64]]</f>
        <v>8.6617714610700002E-7</v>
      </c>
      <c r="BO176" s="10">
        <f>3/24000000*OO[[#This Row],[123 (04JUL1985 06:00:00)-Water Temperature (C)]]*OO[[#This Row],[65]]</f>
        <v>8.2986296922362497E-7</v>
      </c>
      <c r="BP176" s="10">
        <f>3/24000000*OO[[#This Row],[124 (04JUL1985 09:00:00)-Water Temperature (C)]]*OO[[#This Row],[66]]</f>
        <v>8.2521423572899999E-7</v>
      </c>
      <c r="BQ176" s="10">
        <f>3/24000000*OO[[#This Row],[125 (04JUL1985 12:00:00)-Water Temperature (C)]]*OO[[#This Row],[67]]</f>
        <v>8.1120180170999988E-7</v>
      </c>
      <c r="BR176" s="10">
        <f>3/24000000*OO[[#This Row],[126 (04JUL1985 15:00:00)-Water Temperature (C)]]*OO[[#This Row],[68]]</f>
        <v>7.8569408839612501E-7</v>
      </c>
      <c r="BS176" s="10">
        <f>3/24000000*OO[[#This Row],[127 (04JUL1985 18:00:00)-Water Temperature (C)]]*OO[[#This Row],[69]]</f>
        <v>7.3640273126399996E-7</v>
      </c>
      <c r="BT176" s="10">
        <f>3/24000000*OO[[#This Row],[128 (04JUL1985 21:00:00)-Water Temperature (C)]]*OO[[#This Row],[70]]</f>
        <v>6.7509909696249996E-7</v>
      </c>
      <c r="BU176" s="10">
        <f>3/24000000*OO[[#This Row],[129 (05JUL1985 00:00:00)-Water Temperature (C)]]*OO[[#This Row],[71]]</f>
        <v>6.2203748639624992E-7</v>
      </c>
      <c r="BV176" s="10">
        <f>3/24000000*OO[[#This Row],[130 (05JUL1985 03:00:00)-Water Temperature (C)]]*OO[[#This Row],[72]]</f>
        <v>5.8107377267775E-7</v>
      </c>
      <c r="BW176" s="10">
        <f>3/24000000*OO[[#This Row],[131 (05JUL1985 06:00:00)-Water Temperature (C)]]*OO[[#This Row],[73]]</f>
        <v>5.5138531019687502E-7</v>
      </c>
      <c r="BX176" s="10">
        <f>3/24000000*OO[[#This Row],[132 (05JUL1985 09:00:00)-Water Temperature (C)]]*OO[[#This Row],[74]]</f>
        <v>5.4796222296199994E-7</v>
      </c>
      <c r="BY176" s="10">
        <f>3/24000000*OO[[#This Row],[133 (05JUL1985 12:00:00)-Water Temperature (C)]]*OO[[#This Row],[75]]</f>
        <v>5.3672052575275003E-7</v>
      </c>
      <c r="BZ176" s="10">
        <f>3/24000000*OO[[#This Row],[134 (05JUL1985 15:00:00)-Water Temperature (C)]]*OO[[#This Row],[76]]</f>
        <v>5.2269230826375E-7</v>
      </c>
      <c r="CA176" s="10">
        <f>3/24000000*OO[[#This Row],[135 (05JUL1985 18:00:00)-Water Temperature (C)]]*OO[[#This Row],[77]]</f>
        <v>5.0395132679924991E-7</v>
      </c>
      <c r="CB176" s="10">
        <f>3/24000000*OO[[#This Row],[136 (05JUL1985 21:00:00)-Water Temperature (C)]]*OO[[#This Row],[78]]</f>
        <v>4.7367446608237499E-7</v>
      </c>
      <c r="CC176" s="10">
        <f>3/24000000*OO[[#This Row],[137 (06JUL1985 00:00:00)-Water Temperature (C)]]*OO[[#This Row],[79]]</f>
        <v>4.3582735019937496E-7</v>
      </c>
      <c r="CD176" s="10">
        <f>3/24000000*OO[[#This Row],[138 (06JUL1985 03:00:00)-Water Temperature (C)]]*OO[[#This Row],[80]]</f>
        <v>4.0128908463E-7</v>
      </c>
      <c r="CE176" s="10">
        <f>3/24000000*OO[[#This Row],[139 (06JUL1985 06:00:00)-Water Temperature (C)]]*OO[[#This Row],[81]]</f>
        <v>3.7937245779E-7</v>
      </c>
      <c r="CF176" s="10">
        <f>3/24000000*OO[[#This Row],[140 (06JUL1985 09:00:00)-Water Temperature (C)]]*OO[[#This Row],[82]]</f>
        <v>3.8623164830587496E-7</v>
      </c>
      <c r="CG176" s="10">
        <f>3/24000000*OO[[#This Row],[141 (06JUL1985 12:00:00)-Water Temperature (C)]]*OO[[#This Row],[83]]</f>
        <v>3.9381717280324995E-7</v>
      </c>
      <c r="CH176" s="10">
        <f>3/24000000*OO[[#This Row],[142 (06JUL1985 15:00:00)-Water Temperature (C)]]*OO[[#This Row],[84]]</f>
        <v>3.9615348860749993E-7</v>
      </c>
      <c r="CI176" s="10">
        <f>3/24000000*OO[[#This Row],[143 (06JUL1985 18:00:00)-Water Temperature (C)]]*OO[[#This Row],[85]]</f>
        <v>3.9690419153437495E-7</v>
      </c>
      <c r="CJ176" s="10">
        <f>3/24000000*OO[[#This Row],[144 (06JUL1985 21:00:00)-Water Temperature (C)]]*OO[[#This Row],[86]]</f>
        <v>3.8290615424887496E-7</v>
      </c>
      <c r="CK176" s="10">
        <f>3/24000000*OO[[#This Row],[145 (07JUL1985 00:00:00)-Water Temperature (C)]]*OO[[#This Row],[87]]</f>
        <v>3.5650782924187504E-7</v>
      </c>
      <c r="CL176" s="10">
        <f>3/24000000*OO[[#This Row],[146 (07JUL1985 03:00:00)-Water Temperature (C)]]*OO[[#This Row],[88]]</f>
        <v>3.3474494051837497E-7</v>
      </c>
      <c r="CM176" s="10">
        <f>3/24000000*OO[[#This Row],[147 (07JUL1985 06:00:00)-Water Temperature (C)]]*OO[[#This Row],[89]]</f>
        <v>3.2393457188900002E-7</v>
      </c>
      <c r="CN176" s="10">
        <f>3/24000000*OO[[#This Row],[148 (07JUL1985 09:00:00)-Water Temperature (C)]]*OO[[#This Row],[90]]</f>
        <v>3.3395593641987501E-7</v>
      </c>
      <c r="CO176" s="10">
        <f>3/24000000*OO[[#This Row],[149 (07JUL1985 12:00:00)-Water Temperature (C)]]*OO[[#This Row],[91]]</f>
        <v>3.4639146071887498E-7</v>
      </c>
      <c r="CP176" s="10">
        <f>3/24000000*OO[[#This Row],[150 (07JUL1985 15:00:00)-Water Temperature (C)]]*OO[[#This Row],[92]]</f>
        <v>3.49888977707625E-7</v>
      </c>
      <c r="CQ176" s="10">
        <f>3/24000000*OO[[#This Row],[151 (07JUL1985 18:00:00)-Water Temperature (C)]]*OO[[#This Row],[93]]</f>
        <v>3.4742348166937498E-7</v>
      </c>
      <c r="CR176" s="10">
        <f>3/24000000*OO[[#This Row],[152 (07JUL1985 21:00:00)-Water Temperature (C)]]*OO[[#This Row],[94]]</f>
        <v>3.3247458403250004E-7</v>
      </c>
      <c r="CS176" s="10">
        <f>3/24000000*OO[[#This Row],[153 (08JUL1985 00:00:00)-Water Temperature (C)]]*OO[[#This Row],[95]]</f>
        <v>3.1166428462724998E-7</v>
      </c>
      <c r="CT176" s="10">
        <f>3/24000000*OO[[#This Row],[154 (08JUL1985 03:00:00)-Water Temperature (C)]]*OO[[#This Row],[96]]</f>
        <v>2.9509491642787501E-7</v>
      </c>
      <c r="CU176" s="10">
        <f>3/24000000*OO[[#This Row],[155 (08JUL1985 06:00:00)-Water Temperature (C)]]*OO[[#This Row],[97]]</f>
        <v>2.8427841086750002E-7</v>
      </c>
      <c r="CV176" s="10">
        <f>3/24000000*OO[[#This Row],[156 (08JUL1985 09:00:00)-Water Temperature (C)]]*OO[[#This Row],[98]]</f>
        <v>2.7667615141025001E-7</v>
      </c>
      <c r="CW176" s="10">
        <f>3/24000000*OO[[#This Row],[157 (08JUL1985 12:00:00)-Water Temperature (C)]]*OO[[#This Row],[99]]</f>
        <v>2.7279974335687502E-7</v>
      </c>
    </row>
    <row r="177" spans="1:101" x14ac:dyDescent="0.35">
      <c r="A177" t="s">
        <v>183</v>
      </c>
      <c r="B177">
        <v>904.04600000000005</v>
      </c>
      <c r="C177" s="10">
        <f>3/24*OO[[#This Row],[59 (26JUN1985 06:00:00)-Water Temperature (C)]]*OO[[#This Row],[1]]/SUM(OO[1])</f>
        <v>0</v>
      </c>
      <c r="D177" s="10">
        <f>3/24*OO[[#This Row],[60 (26JUN1985 09:00:00)-Water Temperature (C)]]*OO[[#This Row],[2]]/SUM(OO[2])</f>
        <v>0</v>
      </c>
      <c r="E177" s="10">
        <f>3/24*OO[[#This Row],[61 (26JUN1985 12:00:00)-Water Temperature (C)]]*OO[[#This Row],[3]]/SUM(OO[3])</f>
        <v>0</v>
      </c>
      <c r="F177" s="10">
        <f>3/24*OO[[#This Row],[62 (26JUN1985 15:00:00)-Water Temperature (C)]]*OO[[#This Row],[4]]/SUM(OO[4])</f>
        <v>0</v>
      </c>
      <c r="G177" s="10">
        <f>3/24*OO[[#This Row],[63 (26JUN1985 18:00:00)-Water Temperature (C)]]*OO[[#This Row],[5]]/SUM(OO[5])</f>
        <v>0</v>
      </c>
      <c r="H177" s="10">
        <f>3/24*OO[[#This Row],[64 (26JUN1985 21:00:00)-Water Temperature (C)]]*OO[[#This Row],[6]]/SUM(OO[6])</f>
        <v>0</v>
      </c>
      <c r="I177" s="10">
        <f>3/24*OO[[#This Row],[65 (27JUN1985 00:00:00)-Water Temperature (C)]]*OO[[#This Row],[7]]/SUM(OO[7])</f>
        <v>1.7190932024932905E-33</v>
      </c>
      <c r="J177" s="10">
        <f>3/24*OO[[#This Row],[66 (27JUN1985 03:00:00)-Water Temperature (C)]]*OO[[#This Row],[8]]/SUM(OO[8])</f>
        <v>1.072370567258186E-22</v>
      </c>
      <c r="K177" s="10">
        <f>3/24*OO[[#This Row],[67 (27JUN1985 06:00:00)-Water Temperature (C)]]*OO[[#This Row],[9]]/SUM(OO[9])</f>
        <v>2.2791623682773968E-12</v>
      </c>
      <c r="L177" s="10">
        <f>3/24*OO[[#This Row],[68 (27JUN1985 09:00:00)-Water Temperature (C)]]*OO[[#This Row],[10]]/SUM(OO[10])</f>
        <v>6.1594083348807637E-8</v>
      </c>
      <c r="M177" s="10">
        <f>3/24*OO[[#This Row],[69 (27JUN1985 12:00:00)-Water Temperature (C)]]*OO[[#This Row],[11]]/SUM(OO[11])</f>
        <v>2.0832034860760166E-5</v>
      </c>
      <c r="N177" s="10">
        <f>3/24*OO[[#This Row],[70 (27JUN1985 15:00:00)-Water Temperature (C)]]*OO[[#This Row],[12]]/SUM(OO[12])</f>
        <v>8.7593953801135417E-4</v>
      </c>
      <c r="O177" s="10">
        <f>3/24*OO[[#This Row],[71 (27JUN1985 18:00:00)-Water Temperature (C)]]*OO[[#This Row],[13]]/SUM(OO[13])</f>
        <v>8.9919098673387245E-3</v>
      </c>
      <c r="P177" s="10">
        <f>3/24*OO[[#This Row],[72 (27JUN1985 21:00:00)-Water Temperature (C)]]*OO[[#This Row],[14]]/SUM(OO[14])</f>
        <v>3.2605022233609365E-2</v>
      </c>
      <c r="Q177" s="10">
        <f>3/24*OO[[#This Row],[73 (28JUN1985 00:00:00)-Water Temperature (C)]]*OO[[#This Row],[15]]/SUM(OO[15])</f>
        <v>5.2650627107027441E-2</v>
      </c>
      <c r="R177" s="10">
        <f>3/24*OO[[#This Row],[74 (28JUN1985 03:00:00)-Water Temperature (C)]]*OO[[#This Row],[16]]/SUM(OO[16])</f>
        <v>4.5171885083215478E-2</v>
      </c>
      <c r="S177" s="10">
        <f>3/24*OO[[#This Row],[75 (28JUN1985 06:00:00)-Water Temperature (C)]]*OO[[#This Row],[17]]/SUM(OO[17])</f>
        <v>2.3498939458639845E-2</v>
      </c>
      <c r="T177" s="10">
        <f>3/24*OO[[#This Row],[76 (28JUN1985 09:00:00)-Water Temperature (C)]]*OO[[#This Row],[18]]/SUM(OO[18])</f>
        <v>8.5362990373266303E-3</v>
      </c>
      <c r="U177" s="10">
        <f>3/24*OO[[#This Row],[77 (28JUN1985 12:00:00)-Water Temperature (C)]]*OO[[#This Row],[19]]/SUM(OO[19])</f>
        <v>2.3637424295307398E-3</v>
      </c>
      <c r="V177" s="10">
        <f>3/24000000*OO[[#This Row],[78 (28JUN1985 15:00:00)-Water Temperature (C)]]*OO[[#This Row],[20]]</f>
        <v>5.5373195679862483E-4</v>
      </c>
      <c r="W177" s="10">
        <f>3/24000000*OO[[#This Row],[79 (28JUN1985 18:00:00)-Water Temperature (C)]]*OO[[#This Row],[21]]</f>
        <v>1.400939554466E-4</v>
      </c>
      <c r="X177" s="10">
        <f>3/24000000*OO[[#This Row],[80 (28JUN1985 21:00:00)-Water Temperature (C)]]*OO[[#This Row],[22]]</f>
        <v>5.7238047475000002E-5</v>
      </c>
      <c r="Y177" s="10">
        <f>3/24000000*OO[[#This Row],[81 (29JUN1985 00:00:00)-Water Temperature (C)]]*OO[[#This Row],[23]]</f>
        <v>4.0388668290299998E-5</v>
      </c>
      <c r="Z177" s="10">
        <f>3/24000000*OO[[#This Row],[82 (29JUN1985 03:00:00)-Water Temperature (C)]]*OO[[#This Row],[24]]</f>
        <v>3.7179730276575002E-5</v>
      </c>
      <c r="AA177" s="10">
        <f>3/24000000*OO[[#This Row],[83 (29JUN1985 06:00:00)-Water Temperature (C)]]*OO[[#This Row],[25]]</f>
        <v>3.7895414428837495E-5</v>
      </c>
      <c r="AB177" s="10">
        <f>3/24000000*OO[[#This Row],[84 (29JUN1985 09:00:00)-Water Temperature (C)]]*OO[[#This Row],[26]]</f>
        <v>4.0357226998874999E-5</v>
      </c>
      <c r="AC177" s="10">
        <f>3/24000000*OO[[#This Row],[85 (29JUN1985 12:00:00)-Water Temperature (C)]]*OO[[#This Row],[27]]</f>
        <v>4.2236329723625004E-5</v>
      </c>
      <c r="AD177" s="10">
        <f>3/24000000*OO[[#This Row],[86 (29JUN1985 15:00:00)-Water Temperature (C)]]*OO[[#This Row],[28]]</f>
        <v>4.1473619747062501E-5</v>
      </c>
      <c r="AE177" s="10">
        <f>3/24000000*OO[[#This Row],[88 (29JUN1985 21:00:00)-Water Temperature (C)]]*OO[[#This Row],[30]]</f>
        <v>3.4698002281249996E-5</v>
      </c>
      <c r="AF177" s="10">
        <f>3/24000000*OO[[#This Row],[88 (29JUN1985 21:00:00)-Water Temperature (C)]]*OO[[#This Row],[30]]</f>
        <v>3.4698002281249996E-5</v>
      </c>
      <c r="AG177" s="10">
        <f>3/24000000*OO[[#This Row],[89 (30JUN1985 00:00:00)-Water Temperature (C)]]*OO[[#This Row],[31]]</f>
        <v>3.0444298359825E-5</v>
      </c>
      <c r="AH177" s="10">
        <f>3/24000000*OO[[#This Row],[90 (30JUN1985 03:00:00)-Water Temperature (C)]]*OO[[#This Row],[32]]</f>
        <v>2.6744705941999996E-5</v>
      </c>
      <c r="AI177" s="10">
        <f>3/24000000*OO[[#This Row],[91 (30JUN1985 06:00:00)-Water Temperature (C)]]*OO[[#This Row],[33]]</f>
        <v>2.3450822551912499E-5</v>
      </c>
      <c r="AJ177" s="10">
        <f>3/24000000*OO[[#This Row],[92 (30JUN1985 09:00:00)-Water Temperature (C)]]*OO[[#This Row],[34]]</f>
        <v>2.0847421486124999E-5</v>
      </c>
      <c r="AK177" s="10">
        <f>3/24000000*OO[[#This Row],[93 (30JUN1985 12:00:00)-Water Temperature (C)]]*OO[[#This Row],[35]]</f>
        <v>1.8544722239744997E-5</v>
      </c>
      <c r="AL177" s="10">
        <f>3/24000000*OO[[#This Row],[94 (30JUN1985 15:00:00)-Water Temperature (C)]]*OO[[#This Row],[36]]</f>
        <v>1.6317836641922499E-5</v>
      </c>
      <c r="AM177" s="10">
        <f>3/24000000*OO[[#This Row],[95 (30JUN1985 18:00:00)-Water Temperature (C)]]*OO[[#This Row],[37]]</f>
        <v>1.4131749960054998E-5</v>
      </c>
      <c r="AN177" s="10">
        <f>3/24000000*OO[[#This Row],[96 (30JUN1985 21:00:00)-Water Temperature (C)]]*OO[[#This Row],[38]]</f>
        <v>1.1908876062739998E-5</v>
      </c>
      <c r="AO177" s="10">
        <f>3/24000000*OO[[#This Row],[97 (01JUL1985 00:00:00)-Water Temperature (C)]]*OO[[#This Row],[39]]</f>
        <v>9.9385221188549991E-6</v>
      </c>
      <c r="AP177" s="10">
        <f>3/24000000*OO[[#This Row],[98 (01JUL1985 03:00:00)-Water Temperature (C)]]*OO[[#This Row],[40]]</f>
        <v>8.4064895855249992E-6</v>
      </c>
      <c r="AQ177" s="10">
        <f>3/24000000*OO[[#This Row],[99 (01JUL1985 06:00:00)-Water Temperature (C)]]*OO[[#This Row],[41]]</f>
        <v>7.238763024808751E-6</v>
      </c>
      <c r="AR177" s="10">
        <f>3/24000000*OO[[#This Row],[100 (01JUL1985 09:00:00)-Water Temperature (C)]]*OO[[#This Row],[42]]</f>
        <v>6.4652170414199986E-6</v>
      </c>
      <c r="AS177" s="10">
        <f>3/24000000*OO[[#This Row],[101 (01JUL1985 12:00:00)-Water Temperature (C)]]*OO[[#This Row],[43]]</f>
        <v>5.5249075018950007E-6</v>
      </c>
      <c r="AT177" s="10">
        <f>3/24000000*OO[[#This Row],[102 (01JUL1985 15:00:00)-Water Temperature (C)]]*OO[[#This Row],[44]]</f>
        <v>4.4338473967287492E-6</v>
      </c>
      <c r="AU177" s="10">
        <f>3/24000000*OO[[#This Row],[103 (01JUL1985 18:00:00)-Water Temperature (C)]]*OO[[#This Row],[45]]</f>
        <v>3.3923756659837496E-6</v>
      </c>
      <c r="AV177" s="10">
        <f>3/24000000*OO[[#This Row],[104 (01JUL1985 21:00:00)-Water Temperature (C)]]*OO[[#This Row],[46]]</f>
        <v>2.5691246657999999E-6</v>
      </c>
      <c r="AW177" s="10">
        <f>3/24000000*OO[[#This Row],[105 (02JUL1985 00:00:00)-Water Temperature (C)]]*OO[[#This Row],[47]]</f>
        <v>2.0167300592390001E-6</v>
      </c>
      <c r="AX177" s="10">
        <f>3/24000000*OO[[#This Row],[106 (02JUL1985 03:00:00)-Water Temperature (C)]]*OO[[#This Row],[48]]</f>
        <v>1.6764551039999997E-6</v>
      </c>
      <c r="AY177" s="10">
        <f>3/24000000*OO[[#This Row],[107 (02JUL1985 06:00:00)-Water Temperature (C)]]*OO[[#This Row],[49]]</f>
        <v>1.4837560496945001E-6</v>
      </c>
      <c r="AZ177" s="10">
        <f>3/24000000*OO[[#This Row],[108 (02JUL1985 09:00:00)-Water Temperature (C)]]*OO[[#This Row],[50]]</f>
        <v>1.4291677528668748E-6</v>
      </c>
      <c r="BA177" s="10">
        <f>3/24000000*OO[[#This Row],[109 (02JUL1985 12:00:00)-Water Temperature (C)]]*OO[[#This Row],[51]]</f>
        <v>1.388668854082125E-6</v>
      </c>
      <c r="BB177" s="10">
        <f>3/24000000*OO[[#This Row],[110 (02JUL1985 15:00:00)-Water Temperature (C)]]*OO[[#This Row],[52]]</f>
        <v>1.3285556804865E-6</v>
      </c>
      <c r="BC177" s="10">
        <f>3/24000000*OO[[#This Row],[111 (02JUL1985 18:00:00)-Water Temperature (C)]]*OO[[#This Row],[53]]</f>
        <v>1.263425155209E-6</v>
      </c>
      <c r="BD177" s="10">
        <f>3/24000000*OO[[#This Row],[112 (02JUL1985 21:00:00)-Water Temperature (C)]]*OO[[#This Row],[54]]</f>
        <v>1.1781326118217501E-6</v>
      </c>
      <c r="BE177" s="10">
        <f>3/24000000*OO[[#This Row],[113 (03JUL1985 00:00:00)-Water Temperature (C)]]*OO[[#This Row],[55]]</f>
        <v>1.07721708491275E-6</v>
      </c>
      <c r="BF177" s="10">
        <f>3/24000000*OO[[#This Row],[114 (03JUL1985 03:00:00)-Water Temperature (C)]]*OO[[#This Row],[56]]</f>
        <v>9.9241775037562484E-7</v>
      </c>
      <c r="BG177" s="10">
        <f>3/24000000*OO[[#This Row],[115 (03JUL1985 06:00:00)-Water Temperature (C)]]*OO[[#This Row],[57]]</f>
        <v>9.3584880215299977E-7</v>
      </c>
      <c r="BH177" s="10">
        <f>3/24000000*OO[[#This Row],[116 (03JUL1985 09:00:00)-Water Temperature (C)]]*OO[[#This Row],[58]]</f>
        <v>9.432998324488748E-7</v>
      </c>
      <c r="BI177" s="10">
        <f>3/24000000*OO[[#This Row],[117 (03JUL1985 12:00:00)-Water Temperature (C)]]*OO[[#This Row],[59]]</f>
        <v>9.7533941518649987E-7</v>
      </c>
      <c r="BJ177" s="10">
        <f>3/24000000*OO[[#This Row],[118 (03JUL1985 15:00:00)-Water Temperature (C)]]*OO[[#This Row],[60]]</f>
        <v>9.8919300780300008E-7</v>
      </c>
      <c r="BK177" s="10">
        <f>3/24000000*OO[[#This Row],[119 (03JUL1985 18:00:00)-Water Temperature (C)]]*OO[[#This Row],[61]]</f>
        <v>9.8022411004750008E-7</v>
      </c>
      <c r="BL177" s="10">
        <f>3/24000000*OO[[#This Row],[120 (03JUL1985 21:00:00)-Water Temperature (C)]]*OO[[#This Row],[62]]</f>
        <v>9.2928126353812495E-7</v>
      </c>
      <c r="BM177" s="10">
        <f>3/24000000*OO[[#This Row],[121 (04JUL1985 00:00:00)-Water Temperature (C)]]*OO[[#This Row],[63]]</f>
        <v>8.5994981749625002E-7</v>
      </c>
      <c r="BN177" s="10">
        <f>3/24000000*OO[[#This Row],[122 (04JUL1985 03:00:00)-Water Temperature (C)]]*OO[[#This Row],[64]]</f>
        <v>8.0354067638249993E-7</v>
      </c>
      <c r="BO177" s="10">
        <f>3/24000000*OO[[#This Row],[123 (04JUL1985 06:00:00)-Water Temperature (C)]]*OO[[#This Row],[65]]</f>
        <v>7.6858943306687509E-7</v>
      </c>
      <c r="BP177" s="10">
        <f>3/24000000*OO[[#This Row],[124 (04JUL1985 09:00:00)-Water Temperature (C)]]*OO[[#This Row],[66]]</f>
        <v>7.6391439882125004E-7</v>
      </c>
      <c r="BQ177" s="10">
        <f>3/24000000*OO[[#This Row],[125 (04JUL1985 12:00:00)-Water Temperature (C)]]*OO[[#This Row],[67]]</f>
        <v>7.5213757071950005E-7</v>
      </c>
      <c r="BR177" s="10">
        <f>3/24000000*OO[[#This Row],[126 (04JUL1985 15:00:00)-Water Temperature (C)]]*OO[[#This Row],[68]]</f>
        <v>7.30198781811625E-7</v>
      </c>
      <c r="BS177" s="10">
        <f>3/24000000*OO[[#This Row],[127 (04JUL1985 18:00:00)-Water Temperature (C)]]*OO[[#This Row],[69]]</f>
        <v>6.851823803595E-7</v>
      </c>
      <c r="BT177" s="10">
        <f>3/24000000*OO[[#This Row],[128 (04JUL1985 21:00:00)-Water Temperature (C)]]*OO[[#This Row],[70]]</f>
        <v>6.2858737664925007E-7</v>
      </c>
      <c r="BU177" s="10">
        <f>3/24000000*OO[[#This Row],[129 (05JUL1985 00:00:00)-Water Temperature (C)]]*OO[[#This Row],[71]]</f>
        <v>5.7835837389200005E-7</v>
      </c>
      <c r="BV177" s="10">
        <f>3/24000000*OO[[#This Row],[130 (05JUL1985 03:00:00)-Water Temperature (C)]]*OO[[#This Row],[72]]</f>
        <v>5.3940873882299999E-7</v>
      </c>
      <c r="BW177" s="10">
        <f>3/24000000*OO[[#This Row],[131 (05JUL1985 06:00:00)-Water Temperature (C)]]*OO[[#This Row],[73]]</f>
        <v>5.1121584904462495E-7</v>
      </c>
      <c r="BX177" s="10">
        <f>3/24000000*OO[[#This Row],[132 (05JUL1985 09:00:00)-Water Temperature (C)]]*OO[[#This Row],[74]]</f>
        <v>5.0763911536800006E-7</v>
      </c>
      <c r="BY177" s="10">
        <f>3/24000000*OO[[#This Row],[133 (05JUL1985 12:00:00)-Water Temperature (C)]]*OO[[#This Row],[75]]</f>
        <v>4.9758276538249992E-7</v>
      </c>
      <c r="BZ177" s="10">
        <f>3/24000000*OO[[#This Row],[134 (05JUL1985 15:00:00)-Water Temperature (C)]]*OO[[#This Row],[76]]</f>
        <v>4.8517515985399992E-7</v>
      </c>
      <c r="CA177" s="10">
        <f>3/24000000*OO[[#This Row],[135 (05JUL1985 18:00:00)-Water Temperature (C)]]*OO[[#This Row],[77]]</f>
        <v>4.6818031806000004E-7</v>
      </c>
      <c r="CB177" s="10">
        <f>3/24000000*OO[[#This Row],[136 (05JUL1985 21:00:00)-Water Temperature (C)]]*OO[[#This Row],[78]]</f>
        <v>4.4040066530712502E-7</v>
      </c>
      <c r="CC177" s="10">
        <f>3/24000000*OO[[#This Row],[137 (06JUL1985 00:00:00)-Water Temperature (C)]]*OO[[#This Row],[79]]</f>
        <v>4.0525337303587493E-7</v>
      </c>
      <c r="CD177" s="10">
        <f>3/24000000*OO[[#This Row],[138 (06JUL1985 03:00:00)-Water Temperature (C)]]*OO[[#This Row],[80]]</f>
        <v>3.7283173834837501E-7</v>
      </c>
      <c r="CE177" s="10">
        <f>3/24000000*OO[[#This Row],[139 (06JUL1985 06:00:00)-Water Temperature (C)]]*OO[[#This Row],[81]]</f>
        <v>3.5189195207849994E-7</v>
      </c>
      <c r="CF177" s="10">
        <f>3/24000000*OO[[#This Row],[140 (06JUL1985 09:00:00)-Water Temperature (C)]]*OO[[#This Row],[82]]</f>
        <v>3.5761833216887495E-7</v>
      </c>
      <c r="CG177" s="10">
        <f>3/24000000*OO[[#This Row],[141 (06JUL1985 12:00:00)-Water Temperature (C)]]*OO[[#This Row],[83]]</f>
        <v>3.648352186062499E-7</v>
      </c>
      <c r="CH177" s="10">
        <f>3/24000000*OO[[#This Row],[142 (06JUL1985 15:00:00)-Water Temperature (C)]]*OO[[#This Row],[84]]</f>
        <v>3.6749405208324994E-7</v>
      </c>
      <c r="CI177" s="10">
        <f>3/24000000*OO[[#This Row],[143 (06JUL1985 18:00:00)-Water Temperature (C)]]*OO[[#This Row],[85]]</f>
        <v>3.6814660044799999E-7</v>
      </c>
      <c r="CJ177" s="10">
        <f>3/24000000*OO[[#This Row],[144 (06JUL1985 21:00:00)-Water Temperature (C)]]*OO[[#This Row],[86]]</f>
        <v>3.5545658158575004E-7</v>
      </c>
      <c r="CK177" s="10">
        <f>3/24000000*OO[[#This Row],[145 (07JUL1985 00:00:00)-Water Temperature (C)]]*OO[[#This Row],[87]]</f>
        <v>3.3081273534224997E-7</v>
      </c>
      <c r="CL177" s="10">
        <f>3/24000000*OO[[#This Row],[146 (07JUL1985 03:00:00)-Water Temperature (C)]]*OO[[#This Row],[88]]</f>
        <v>3.1024908604799996E-7</v>
      </c>
      <c r="CM177" s="10">
        <f>3/24000000*OO[[#This Row],[147 (07JUL1985 06:00:00)-Water Temperature (C)]]*OO[[#This Row],[89]]</f>
        <v>2.9949734651924995E-7</v>
      </c>
      <c r="CN177" s="10">
        <f>3/24000000*OO[[#This Row],[148 (07JUL1985 09:00:00)-Water Temperature (C)]]*OO[[#This Row],[90]]</f>
        <v>3.0817345470599997E-7</v>
      </c>
      <c r="CO177" s="10">
        <f>3/24000000*OO[[#This Row],[149 (07JUL1985 12:00:00)-Water Temperature (C)]]*OO[[#This Row],[91]]</f>
        <v>3.1991904503524996E-7</v>
      </c>
      <c r="CP177" s="10">
        <f>3/24000000*OO[[#This Row],[150 (07JUL1985 15:00:00)-Water Temperature (C)]]*OO[[#This Row],[92]]</f>
        <v>3.237567528949999E-7</v>
      </c>
      <c r="CQ177" s="10">
        <f>3/24000000*OO[[#This Row],[151 (07JUL1985 18:00:00)-Water Temperature (C)]]*OO[[#This Row],[93]]</f>
        <v>3.2201503400587497E-7</v>
      </c>
      <c r="CR177" s="10">
        <f>3/24000000*OO[[#This Row],[152 (07JUL1985 21:00:00)-Water Temperature (C)]]*OO[[#This Row],[94]]</f>
        <v>3.0837933076237504E-7</v>
      </c>
      <c r="CS177" s="10">
        <f>3/24000000*OO[[#This Row],[153 (08JUL1985 00:00:00)-Water Temperature (C)]]*OO[[#This Row],[95]]</f>
        <v>2.8914704440799998E-7</v>
      </c>
      <c r="CT177" s="10">
        <f>3/24000000*OO[[#This Row],[154 (08JUL1985 03:00:00)-Water Temperature (C)]]*OO[[#This Row],[96]]</f>
        <v>2.7337662064462495E-7</v>
      </c>
      <c r="CU177" s="10">
        <f>3/24000000*OO[[#This Row],[155 (08JUL1985 06:00:00)-Water Temperature (C)]]*OO[[#This Row],[97]]</f>
        <v>2.6321336806199998E-7</v>
      </c>
      <c r="CV177" s="10">
        <f>3/24000000*OO[[#This Row],[156 (08JUL1985 09:00:00)-Water Temperature (C)]]*OO[[#This Row],[98]]</f>
        <v>2.5644198378499999E-7</v>
      </c>
      <c r="CW177" s="10">
        <f>3/24000000*OO[[#This Row],[157 (08JUL1985 12:00:00)-Water Temperature (C)]]*OO[[#This Row],[99]]</f>
        <v>2.5333906424985001E-7</v>
      </c>
    </row>
    <row r="178" spans="1:101" x14ac:dyDescent="0.35">
      <c r="A178" t="s">
        <v>184</v>
      </c>
      <c r="B178">
        <v>846.08219999999994</v>
      </c>
      <c r="C178" s="10">
        <f>3/24*OO[[#This Row],[59 (26JUN1985 06:00:00)-Water Temperature (C)]]*OO[[#This Row],[1]]/SUM(OO[1])</f>
        <v>0</v>
      </c>
      <c r="D178" s="10">
        <f>3/24*OO[[#This Row],[60 (26JUN1985 09:00:00)-Water Temperature (C)]]*OO[[#This Row],[2]]/SUM(OO[2])</f>
        <v>0</v>
      </c>
      <c r="E178" s="10">
        <f>3/24*OO[[#This Row],[61 (26JUN1985 12:00:00)-Water Temperature (C)]]*OO[[#This Row],[3]]/SUM(OO[3])</f>
        <v>0</v>
      </c>
      <c r="F178" s="10">
        <f>3/24*OO[[#This Row],[62 (26JUN1985 15:00:00)-Water Temperature (C)]]*OO[[#This Row],[4]]/SUM(OO[4])</f>
        <v>0</v>
      </c>
      <c r="G178" s="10">
        <f>3/24*OO[[#This Row],[63 (26JUN1985 18:00:00)-Water Temperature (C)]]*OO[[#This Row],[5]]/SUM(OO[5])</f>
        <v>0</v>
      </c>
      <c r="H178" s="10">
        <f>3/24*OO[[#This Row],[64 (26JUN1985 21:00:00)-Water Temperature (C)]]*OO[[#This Row],[6]]/SUM(OO[6])</f>
        <v>0</v>
      </c>
      <c r="I178" s="10">
        <f>3/24*OO[[#This Row],[65 (27JUN1985 00:00:00)-Water Temperature (C)]]*OO[[#This Row],[7]]/SUM(OO[7])</f>
        <v>2.3151529365570968E-34</v>
      </c>
      <c r="J178" s="10">
        <f>3/24*OO[[#This Row],[66 (27JUN1985 03:00:00)-Water Temperature (C)]]*OO[[#This Row],[8]]/SUM(OO[8])</f>
        <v>1.4430260685456989E-23</v>
      </c>
      <c r="K178" s="10">
        <f>3/24*OO[[#This Row],[67 (27JUN1985 06:00:00)-Water Temperature (C)]]*OO[[#This Row],[9]]/SUM(OO[9])</f>
        <v>5.1830771508511262E-13</v>
      </c>
      <c r="L178" s="10">
        <f>3/24*OO[[#This Row],[68 (27JUN1985 09:00:00)-Water Temperature (C)]]*OO[[#This Row],[10]]/SUM(OO[10])</f>
        <v>2.8812732055491953E-8</v>
      </c>
      <c r="M178" s="10">
        <f>3/24*OO[[#This Row],[69 (27JUN1985 12:00:00)-Water Temperature (C)]]*OO[[#This Row],[11]]/SUM(OO[11])</f>
        <v>1.1576208742600219E-5</v>
      </c>
      <c r="N178" s="10">
        <f>3/24*OO[[#This Row],[70 (27JUN1985 15:00:00)-Water Temperature (C)]]*OO[[#This Row],[12]]/SUM(OO[12])</f>
        <v>5.4497796135379712E-4</v>
      </c>
      <c r="O178" s="10">
        <f>3/24*OO[[#This Row],[71 (27JUN1985 18:00:00)-Water Temperature (C)]]*OO[[#This Row],[13]]/SUM(OO[13])</f>
        <v>6.0941103441136636E-3</v>
      </c>
      <c r="P178" s="10">
        <f>3/24*OO[[#This Row],[72 (27JUN1985 21:00:00)-Water Temperature (C)]]*OO[[#This Row],[14]]/SUM(OO[14])</f>
        <v>2.3640289828191059E-2</v>
      </c>
      <c r="Q178" s="10">
        <f>3/24*OO[[#This Row],[73 (28JUN1985 00:00:00)-Water Temperature (C)]]*OO[[#This Row],[15]]/SUM(OO[15])</f>
        <v>4.0308406963889903E-2</v>
      </c>
      <c r="R178" s="10">
        <f>3/24*OO[[#This Row],[74 (28JUN1985 03:00:00)-Water Temperature (C)]]*OO[[#This Row],[16]]/SUM(OO[16])</f>
        <v>3.6191365916248733E-2</v>
      </c>
      <c r="S178" s="10">
        <f>3/24*OO[[#This Row],[75 (28JUN1985 06:00:00)-Water Temperature (C)]]*OO[[#This Row],[17]]/SUM(OO[17])</f>
        <v>1.9548035402140285E-2</v>
      </c>
      <c r="T178" s="10">
        <f>3/24*OO[[#This Row],[76 (28JUN1985 09:00:00)-Water Temperature (C)]]*OO[[#This Row],[18]]/SUM(OO[18])</f>
        <v>7.318937414094894E-3</v>
      </c>
      <c r="U178" s="10">
        <f>3/24*OO[[#This Row],[77 (28JUN1985 12:00:00)-Water Temperature (C)]]*OO[[#This Row],[19]]/SUM(OO[19])</f>
        <v>2.0733416576350673E-3</v>
      </c>
      <c r="V178" s="10">
        <f>3/24000000*OO[[#This Row],[78 (28JUN1985 15:00:00)-Water Temperature (C)]]*OO[[#This Row],[20]]</f>
        <v>4.9066243212012495E-4</v>
      </c>
      <c r="W178" s="10">
        <f>3/24000000*OO[[#This Row],[79 (28JUN1985 18:00:00)-Water Temperature (C)]]*OO[[#This Row],[21]]</f>
        <v>1.2164121331600001E-4</v>
      </c>
      <c r="X178" s="10">
        <f>3/24000000*OO[[#This Row],[80 (28JUN1985 21:00:00)-Water Temperature (C)]]*OO[[#This Row],[22]]</f>
        <v>4.7187201599750003E-5</v>
      </c>
      <c r="Y178" s="10">
        <f>3/24000000*OO[[#This Row],[81 (29JUN1985 00:00:00)-Water Temperature (C)]]*OO[[#This Row],[23]]</f>
        <v>3.2185156127299997E-5</v>
      </c>
      <c r="Z178" s="10">
        <f>3/24000000*OO[[#This Row],[82 (29JUN1985 03:00:00)-Water Temperature (C)]]*OO[[#This Row],[24]]</f>
        <v>2.9297942067387496E-5</v>
      </c>
      <c r="AA178" s="10">
        <f>3/24000000*OO[[#This Row],[83 (29JUN1985 06:00:00)-Water Temperature (C)]]*OO[[#This Row],[25]]</f>
        <v>2.982071246565E-5</v>
      </c>
      <c r="AB178" s="10">
        <f>3/24000000*OO[[#This Row],[84 (29JUN1985 09:00:00)-Water Temperature (C)]]*OO[[#This Row],[26]]</f>
        <v>3.1890997585575E-5</v>
      </c>
      <c r="AC178" s="10">
        <f>3/24000000*OO[[#This Row],[85 (29JUN1985 12:00:00)-Water Temperature (C)]]*OO[[#This Row],[27]]</f>
        <v>3.36031542385E-5</v>
      </c>
      <c r="AD178" s="10">
        <f>3/24000000*OO[[#This Row],[86 (29JUN1985 15:00:00)-Water Temperature (C)]]*OO[[#This Row],[28]]</f>
        <v>3.3242060940624994E-5</v>
      </c>
      <c r="AE178" s="10">
        <f>3/24000000*OO[[#This Row],[88 (29JUN1985 21:00:00)-Water Temperature (C)]]*OO[[#This Row],[30]]</f>
        <v>2.8105884548449999E-5</v>
      </c>
      <c r="AF178" s="10">
        <f>3/24000000*OO[[#This Row],[88 (29JUN1985 21:00:00)-Water Temperature (C)]]*OO[[#This Row],[30]]</f>
        <v>2.8105884548449999E-5</v>
      </c>
      <c r="AG178" s="10">
        <f>3/24000000*OO[[#This Row],[89 (30JUN1985 00:00:00)-Water Temperature (C)]]*OO[[#This Row],[31]]</f>
        <v>2.4734293552949995E-5</v>
      </c>
      <c r="AH178" s="10">
        <f>3/24000000*OO[[#This Row],[90 (30JUN1985 03:00:00)-Water Temperature (C)]]*OO[[#This Row],[32]]</f>
        <v>2.17656396313625E-5</v>
      </c>
      <c r="AI178" s="10">
        <f>3/24000000*OO[[#This Row],[91 (30JUN1985 06:00:00)-Water Temperature (C)]]*OO[[#This Row],[33]]</f>
        <v>1.9135830984824997E-5</v>
      </c>
      <c r="AJ178" s="10">
        <f>3/24000000*OO[[#This Row],[92 (30JUN1985 09:00:00)-Water Temperature (C)]]*OO[[#This Row],[34]]</f>
        <v>1.7066657489360003E-5</v>
      </c>
      <c r="AK178" s="10">
        <f>3/24000000*OO[[#This Row],[93 (30JUN1985 12:00:00)-Water Temperature (C)]]*OO[[#This Row],[35]]</f>
        <v>1.523079791823125E-5</v>
      </c>
      <c r="AL178" s="10">
        <f>3/24000000*OO[[#This Row],[94 (30JUN1985 15:00:00)-Water Temperature (C)]]*OO[[#This Row],[36]]</f>
        <v>1.3441261109619998E-5</v>
      </c>
      <c r="AM178" s="10">
        <f>3/24000000*OO[[#This Row],[95 (30JUN1985 18:00:00)-Water Temperature (C)]]*OO[[#This Row],[37]]</f>
        <v>1.166681373127875E-5</v>
      </c>
      <c r="AN178" s="10">
        <f>3/24000000*OO[[#This Row],[96 (30JUN1985 21:00:00)-Water Temperature (C)]]*OO[[#This Row],[38]]</f>
        <v>9.843539740492501E-6</v>
      </c>
      <c r="AO178" s="10">
        <f>3/24000000*OO[[#This Row],[97 (01JUL1985 00:00:00)-Water Temperature (C)]]*OO[[#This Row],[39]]</f>
        <v>8.2136063096249997E-6</v>
      </c>
      <c r="AP178" s="10">
        <f>3/24000000*OO[[#This Row],[98 (01JUL1985 03:00:00)-Water Temperature (C)]]*OO[[#This Row],[40]]</f>
        <v>6.9429623209999986E-6</v>
      </c>
      <c r="AQ178" s="10">
        <f>3/24000000*OO[[#This Row],[99 (01JUL1985 06:00:00)-Water Temperature (C)]]*OO[[#This Row],[41]]</f>
        <v>5.9800720230124992E-6</v>
      </c>
      <c r="AR178" s="10">
        <f>3/24000000*OO[[#This Row],[100 (01JUL1985 09:00:00)-Water Temperature (C)]]*OO[[#This Row],[42]]</f>
        <v>5.3540451694012486E-6</v>
      </c>
      <c r="AS178" s="10">
        <f>3/24000000*OO[[#This Row],[101 (01JUL1985 12:00:00)-Water Temperature (C)]]*OO[[#This Row],[43]]</f>
        <v>4.6003049613899997E-6</v>
      </c>
      <c r="AT178" s="10">
        <f>3/24000000*OO[[#This Row],[102 (01JUL1985 15:00:00)-Water Temperature (C)]]*OO[[#This Row],[44]]</f>
        <v>3.7106941261400001E-6</v>
      </c>
      <c r="AU178" s="10">
        <f>3/24000000*OO[[#This Row],[103 (01JUL1985 18:00:00)-Water Temperature (C)]]*OO[[#This Row],[45]]</f>
        <v>2.8435342897499995E-6</v>
      </c>
      <c r="AV178" s="10">
        <f>3/24000000*OO[[#This Row],[104 (01JUL1985 21:00:00)-Water Temperature (C)]]*OO[[#This Row],[46]]</f>
        <v>2.1487516051994997E-6</v>
      </c>
      <c r="AW178" s="10">
        <f>3/24000000*OO[[#This Row],[105 (02JUL1985 00:00:00)-Water Temperature (C)]]*OO[[#This Row],[47]]</f>
        <v>1.6780613940812497E-6</v>
      </c>
      <c r="AX178" s="10">
        <f>3/24000000*OO[[#This Row],[106 (02JUL1985 03:00:00)-Water Temperature (C)]]*OO[[#This Row],[48]]</f>
        <v>1.3879748887895002E-6</v>
      </c>
      <c r="AY178" s="10">
        <f>3/24000000*OO[[#This Row],[107 (02JUL1985 06:00:00)-Water Temperature (C)]]*OO[[#This Row],[49]]</f>
        <v>1.2223970308646251E-6</v>
      </c>
      <c r="AZ178" s="10">
        <f>3/24000000*OO[[#This Row],[108 (02JUL1985 09:00:00)-Water Temperature (C)]]*OO[[#This Row],[50]]</f>
        <v>1.1745778673739998E-6</v>
      </c>
      <c r="BA178" s="10">
        <f>3/24000000*OO[[#This Row],[109 (02JUL1985 12:00:00)-Water Temperature (C)]]*OO[[#This Row],[51]]</f>
        <v>1.1415731794616251E-6</v>
      </c>
      <c r="BB178" s="10">
        <f>3/24000000*OO[[#This Row],[110 (02JUL1985 15:00:00)-Water Temperature (C)]]*OO[[#This Row],[52]]</f>
        <v>1.0931012894909999E-6</v>
      </c>
      <c r="BC178" s="10">
        <f>3/24000000*OO[[#This Row],[111 (02JUL1985 18:00:00)-Water Temperature (C)]]*OO[[#This Row],[53]]</f>
        <v>1.03932086179375E-6</v>
      </c>
      <c r="BD178" s="10">
        <f>3/24000000*OO[[#This Row],[112 (02JUL1985 21:00:00)-Water Temperature (C)]]*OO[[#This Row],[54]]</f>
        <v>9.6874469209799986E-7</v>
      </c>
      <c r="BE178" s="10">
        <f>3/24000000*OO[[#This Row],[113 (03JUL1985 00:00:00)-Water Temperature (C)]]*OO[[#This Row],[55]]</f>
        <v>8.8499765374400013E-7</v>
      </c>
      <c r="BF178" s="10">
        <f>3/24000000*OO[[#This Row],[114 (03JUL1985 03:00:00)-Water Temperature (C)]]*OO[[#This Row],[56]]</f>
        <v>8.142160031992501E-7</v>
      </c>
      <c r="BG178" s="10">
        <f>3/24000000*OO[[#This Row],[115 (03JUL1985 06:00:00)-Water Temperature (C)]]*OO[[#This Row],[57]]</f>
        <v>7.6616116686437501E-7</v>
      </c>
      <c r="BH178" s="10">
        <f>3/24000000*OO[[#This Row],[116 (03JUL1985 09:00:00)-Water Temperature (C)]]*OO[[#This Row],[58]]</f>
        <v>7.7055634853599993E-7</v>
      </c>
      <c r="BI178" s="10">
        <f>3/24000000*OO[[#This Row],[117 (03JUL1985 12:00:00)-Water Temperature (C)]]*OO[[#This Row],[59]]</f>
        <v>7.9681392008399997E-7</v>
      </c>
      <c r="BJ178" s="10">
        <f>3/24000000*OO[[#This Row],[118 (03JUL1985 15:00:00)-Water Temperature (C)]]*OO[[#This Row],[60]]</f>
        <v>8.0954529311625E-7</v>
      </c>
      <c r="BK178" s="10">
        <f>3/24000000*OO[[#This Row],[119 (03JUL1985 18:00:00)-Water Temperature (C)]]*OO[[#This Row],[61]]</f>
        <v>8.0345091012637491E-7</v>
      </c>
      <c r="BL178" s="10">
        <f>3/24000000*OO[[#This Row],[120 (03JUL1985 21:00:00)-Water Temperature (C)]]*OO[[#This Row],[62]]</f>
        <v>7.6280979119062495E-7</v>
      </c>
      <c r="BM178" s="10">
        <f>3/24000000*OO[[#This Row],[121 (04JUL1985 00:00:00)-Water Temperature (C)]]*OO[[#This Row],[63]]</f>
        <v>7.0578156103649993E-7</v>
      </c>
      <c r="BN178" s="10">
        <f>3/24000000*OO[[#This Row],[122 (04JUL1985 03:00:00)-Water Temperature (C)]]*OO[[#This Row],[64]]</f>
        <v>6.5851937313937503E-7</v>
      </c>
      <c r="BO178" s="10">
        <f>3/24000000*OO[[#This Row],[123 (04JUL1985 06:00:00)-Water Temperature (C)]]*OO[[#This Row],[65]]</f>
        <v>6.2881362449274998E-7</v>
      </c>
      <c r="BP178" s="10">
        <f>3/24000000*OO[[#This Row],[124 (04JUL1985 09:00:00)-Water Temperature (C)]]*OO[[#This Row],[66]]</f>
        <v>6.2445045421874993E-7</v>
      </c>
      <c r="BQ178" s="10">
        <f>3/24000000*OO[[#This Row],[125 (04JUL1985 12:00:00)-Water Temperature (C)]]*OO[[#This Row],[67]]</f>
        <v>6.1570831108050007E-7</v>
      </c>
      <c r="BR178" s="10">
        <f>3/24000000*OO[[#This Row],[126 (04JUL1985 15:00:00)-Water Temperature (C)]]*OO[[#This Row],[68]]</f>
        <v>5.9900791548899998E-7</v>
      </c>
      <c r="BS178" s="10">
        <f>3/24000000*OO[[#This Row],[127 (04JUL1985 18:00:00)-Water Temperature (C)]]*OO[[#This Row],[69]]</f>
        <v>5.6279152207462497E-7</v>
      </c>
      <c r="BT178" s="10">
        <f>3/24000000*OO[[#This Row],[128 (04JUL1985 21:00:00)-Water Temperature (C)]]*OO[[#This Row],[70]]</f>
        <v>5.1667231430262498E-7</v>
      </c>
      <c r="BU178" s="10">
        <f>3/24000000*OO[[#This Row],[129 (05JUL1985 00:00:00)-Water Temperature (C)]]*OO[[#This Row],[71]]</f>
        <v>4.7485460880974993E-7</v>
      </c>
      <c r="BV178" s="10">
        <f>3/24000000*OO[[#This Row],[130 (05JUL1985 03:00:00)-Water Temperature (C)]]*OO[[#This Row],[72]]</f>
        <v>4.4227797477087502E-7</v>
      </c>
      <c r="BW178" s="10">
        <f>3/24000000*OO[[#This Row],[131 (05JUL1985 06:00:00)-Water Temperature (C)]]*OO[[#This Row],[73]]</f>
        <v>4.1867225826649998E-7</v>
      </c>
      <c r="BX178" s="10">
        <f>3/24000000*OO[[#This Row],[132 (05JUL1985 09:00:00)-Water Temperature (C)]]*OO[[#This Row],[74]]</f>
        <v>4.1527160098312496E-7</v>
      </c>
      <c r="BY178" s="10">
        <f>3/24000000*OO[[#This Row],[133 (05JUL1985 12:00:00)-Water Temperature (C)]]*OO[[#This Row],[75]]</f>
        <v>4.0735556930849992E-7</v>
      </c>
      <c r="BZ178" s="10">
        <f>3/24000000*OO[[#This Row],[134 (05JUL1985 15:00:00)-Water Temperature (C)]]*OO[[#This Row],[76]]</f>
        <v>3.9760031303024997E-7</v>
      </c>
      <c r="CA178" s="10">
        <f>3/24000000*OO[[#This Row],[135 (05JUL1985 18:00:00)-Water Temperature (C)]]*OO[[#This Row],[77]]</f>
        <v>3.8396878953749997E-7</v>
      </c>
      <c r="CB178" s="10">
        <f>3/24000000*OO[[#This Row],[136 (05JUL1985 21:00:00)-Water Temperature (C)]]*OO[[#This Row],[78]]</f>
        <v>3.6159354271537494E-7</v>
      </c>
      <c r="CC178" s="10">
        <f>3/24000000*OO[[#This Row],[137 (06JUL1985 00:00:00)-Water Temperature (C)]]*OO[[#This Row],[79]]</f>
        <v>3.3276645361574994E-7</v>
      </c>
      <c r="CD178" s="10">
        <f>3/24000000*OO[[#This Row],[138 (06JUL1985 03:00:00)-Water Temperature (C)]]*OO[[#This Row],[80]]</f>
        <v>3.0599948048099997E-7</v>
      </c>
      <c r="CE178" s="10">
        <f>3/24000000*OO[[#This Row],[139 (06JUL1985 06:00:00)-Water Temperature (C)]]*OO[[#This Row],[81]]</f>
        <v>2.8828599343199995E-7</v>
      </c>
      <c r="CF178" s="10">
        <f>3/24000000*OO[[#This Row],[140 (06JUL1985 09:00:00)-Water Temperature (C)]]*OO[[#This Row],[82]]</f>
        <v>2.9243357728887496E-7</v>
      </c>
      <c r="CG178" s="10">
        <f>3/24000000*OO[[#This Row],[141 (06JUL1985 12:00:00)-Water Temperature (C)]]*OO[[#This Row],[83]]</f>
        <v>2.9853738240000004E-7</v>
      </c>
      <c r="CH178" s="10">
        <f>3/24000000*OO[[#This Row],[142 (06JUL1985 15:00:00)-Water Temperature (C)]]*OO[[#This Row],[84]]</f>
        <v>3.0100724697224997E-7</v>
      </c>
      <c r="CI178" s="10">
        <f>3/24000000*OO[[#This Row],[143 (06JUL1985 18:00:00)-Water Temperature (C)]]*OO[[#This Row],[85]]</f>
        <v>3.0159509778562497E-7</v>
      </c>
      <c r="CJ178" s="10">
        <f>3/24000000*OO[[#This Row],[144 (06JUL1985 21:00:00)-Water Temperature (C)]]*OO[[#This Row],[86]]</f>
        <v>2.9154573826874993E-7</v>
      </c>
      <c r="CK178" s="10">
        <f>3/24000000*OO[[#This Row],[145 (07JUL1985 00:00:00)-Water Temperature (C)]]*OO[[#This Row],[87]]</f>
        <v>2.7129218387424999E-7</v>
      </c>
      <c r="CL178" s="10">
        <f>3/24000000*OO[[#This Row],[146 (07JUL1985 03:00:00)-Water Temperature (C)]]*OO[[#This Row],[88]]</f>
        <v>2.5421834317249999E-7</v>
      </c>
      <c r="CM178" s="10">
        <f>3/24000000*OO[[#This Row],[147 (07JUL1985 06:00:00)-Water Temperature (C)]]*OO[[#This Row],[89]]</f>
        <v>2.4486891685087496E-7</v>
      </c>
      <c r="CN178" s="10">
        <f>3/24000000*OO[[#This Row],[148 (07JUL1985 09:00:00)-Water Temperature (C)]]*OO[[#This Row],[90]]</f>
        <v>2.5157499575499999E-7</v>
      </c>
      <c r="CO178" s="10">
        <f>3/24000000*OO[[#This Row],[149 (07JUL1985 12:00:00)-Water Temperature (C)]]*OO[[#This Row],[91]]</f>
        <v>2.6141792954637498E-7</v>
      </c>
      <c r="CP178" s="10">
        <f>3/24000000*OO[[#This Row],[150 (07JUL1985 15:00:00)-Water Temperature (C)]]*OO[[#This Row],[92]]</f>
        <v>2.6500958835862502E-7</v>
      </c>
      <c r="CQ178" s="10">
        <f>3/24000000*OO[[#This Row],[151 (07JUL1985 18:00:00)-Water Temperature (C)]]*OO[[#This Row],[93]]</f>
        <v>2.6396870409000001E-7</v>
      </c>
      <c r="CR178" s="10">
        <f>3/24000000*OO[[#This Row],[152 (07JUL1985 21:00:00)-Water Temperature (C)]]*OO[[#This Row],[94]]</f>
        <v>2.5303220262506249E-7</v>
      </c>
      <c r="CS178" s="10">
        <f>3/24000000*OO[[#This Row],[153 (08JUL1985 00:00:00)-Water Temperature (C)]]*OO[[#This Row],[95]]</f>
        <v>2.37271119297675E-7</v>
      </c>
      <c r="CT178" s="10">
        <f>3/24000000*OO[[#This Row],[154 (08JUL1985 03:00:00)-Water Temperature (C)]]*OO[[#This Row],[96]]</f>
        <v>2.2401104948401252E-7</v>
      </c>
      <c r="CU178" s="10">
        <f>3/24000000*OO[[#This Row],[155 (08JUL1985 06:00:00)-Water Temperature (C)]]*OO[[#This Row],[97]]</f>
        <v>2.1550921730730003E-7</v>
      </c>
      <c r="CV178" s="10">
        <f>3/24000000*OO[[#This Row],[156 (08JUL1985 09:00:00)-Water Temperature (C)]]*OO[[#This Row],[98]]</f>
        <v>2.1004333883113745E-7</v>
      </c>
      <c r="CW178" s="10">
        <f>3/24000000*OO[[#This Row],[157 (08JUL1985 12:00:00)-Water Temperature (C)]]*OO[[#This Row],[99]]</f>
        <v>2.07813268629525E-7</v>
      </c>
    </row>
    <row r="179" spans="1:101" x14ac:dyDescent="0.35">
      <c r="A179" t="s">
        <v>185</v>
      </c>
      <c r="B179">
        <v>917.64919999999995</v>
      </c>
      <c r="C179" s="10">
        <f>3/24*OO[[#This Row],[59 (26JUN1985 06:00:00)-Water Temperature (C)]]*OO[[#This Row],[1]]/SUM(OO[1])</f>
        <v>0</v>
      </c>
      <c r="D179" s="10">
        <f>3/24*OO[[#This Row],[60 (26JUN1985 09:00:00)-Water Temperature (C)]]*OO[[#This Row],[2]]/SUM(OO[2])</f>
        <v>0</v>
      </c>
      <c r="E179" s="10">
        <f>3/24*OO[[#This Row],[61 (26JUN1985 12:00:00)-Water Temperature (C)]]*OO[[#This Row],[3]]/SUM(OO[3])</f>
        <v>0</v>
      </c>
      <c r="F179" s="10">
        <f>3/24*OO[[#This Row],[62 (26JUN1985 15:00:00)-Water Temperature (C)]]*OO[[#This Row],[4]]/SUM(OO[4])</f>
        <v>0</v>
      </c>
      <c r="G179" s="10">
        <f>3/24*OO[[#This Row],[63 (26JUN1985 18:00:00)-Water Temperature (C)]]*OO[[#This Row],[5]]/SUM(OO[5])</f>
        <v>0</v>
      </c>
      <c r="H179" s="10">
        <f>3/24*OO[[#This Row],[64 (26JUN1985 21:00:00)-Water Temperature (C)]]*OO[[#This Row],[6]]/SUM(OO[6])</f>
        <v>0</v>
      </c>
      <c r="I179" s="10">
        <f>3/24*OO[[#This Row],[65 (27JUN1985 00:00:00)-Water Temperature (C)]]*OO[[#This Row],[7]]/SUM(OO[7])</f>
        <v>4.7455113312976513E-35</v>
      </c>
      <c r="J179" s="10">
        <f>3/24*OO[[#This Row],[66 (27JUN1985 03:00:00)-Water Temperature (C)]]*OO[[#This Row],[8]]/SUM(OO[8])</f>
        <v>2.9432117311446925E-24</v>
      </c>
      <c r="K179" s="10">
        <f>3/24*OO[[#This Row],[67 (27JUN1985 06:00:00)-Water Temperature (C)]]*OO[[#This Row],[9]]/SUM(OO[9])</f>
        <v>1.5154779631535523E-13</v>
      </c>
      <c r="L179" s="10">
        <f>3/24*OO[[#This Row],[68 (27JUN1985 09:00:00)-Water Temperature (C)]]*OO[[#This Row],[10]]/SUM(OO[10])</f>
        <v>1.9315291821836114E-8</v>
      </c>
      <c r="M179" s="10">
        <f>3/24*OO[[#This Row],[69 (27JUN1985 12:00:00)-Water Temperature (C)]]*OO[[#This Row],[11]]/SUM(OO[11])</f>
        <v>9.2246059422006514E-6</v>
      </c>
      <c r="N179" s="10">
        <f>3/24*OO[[#This Row],[70 (27JUN1985 15:00:00)-Water Temperature (C)]]*OO[[#This Row],[12]]/SUM(OO[12])</f>
        <v>4.8687128713432857E-4</v>
      </c>
      <c r="O179" s="10">
        <f>3/24*OO[[#This Row],[71 (27JUN1985 18:00:00)-Water Temperature (C)]]*OO[[#This Row],[13]]/SUM(OO[13])</f>
        <v>5.9401176493266905E-3</v>
      </c>
      <c r="P179" s="10">
        <f>3/24*OO[[#This Row],[72 (27JUN1985 21:00:00)-Water Temperature (C)]]*OO[[#This Row],[14]]/SUM(OO[14])</f>
        <v>2.4698046840165921E-2</v>
      </c>
      <c r="Q179" s="10">
        <f>3/24*OO[[#This Row],[73 (28JUN1985 00:00:00)-Water Temperature (C)]]*OO[[#This Row],[15]]/SUM(OO[15])</f>
        <v>4.4539691404788986E-2</v>
      </c>
      <c r="R179" s="10">
        <f>3/24*OO[[#This Row],[74 (28JUN1985 03:00:00)-Water Temperature (C)]]*OO[[#This Row],[16]]/SUM(OO[16])</f>
        <v>4.1920399009199E-2</v>
      </c>
      <c r="S179" s="10">
        <f>3/24*OO[[#This Row],[75 (28JUN1985 06:00:00)-Water Temperature (C)]]*OO[[#This Row],[17]]/SUM(OO[17])</f>
        <v>2.354563696611324E-2</v>
      </c>
      <c r="T179" s="10">
        <f>3/24*OO[[#This Row],[76 (28JUN1985 09:00:00)-Water Temperature (C)]]*OO[[#This Row],[18]]/SUM(OO[18])</f>
        <v>9.0982606037241388E-3</v>
      </c>
      <c r="U179" s="10">
        <f>3/24*OO[[#This Row],[77 (28JUN1985 12:00:00)-Water Temperature (C)]]*OO[[#This Row],[19]]/SUM(OO[19])</f>
        <v>2.6404893101326272E-3</v>
      </c>
      <c r="V179" s="10">
        <f>3/24000000*OO[[#This Row],[78 (28JUN1985 15:00:00)-Water Temperature (C)]]*OO[[#This Row],[20]]</f>
        <v>6.3253177629249999E-4</v>
      </c>
      <c r="W179" s="10">
        <f>3/24000000*OO[[#This Row],[79 (28JUN1985 18:00:00)-Water Temperature (C)]]*OO[[#This Row],[21]]</f>
        <v>1.54039091836175E-4</v>
      </c>
      <c r="X179" s="10">
        <f>3/24000000*OO[[#This Row],[80 (28JUN1985 21:00:00)-Water Temperature (C)]]*OO[[#This Row],[22]]</f>
        <v>5.6615760050849995E-5</v>
      </c>
      <c r="Y179" s="10">
        <f>3/24000000*OO[[#This Row],[81 (29JUN1985 00:00:00)-Water Temperature (C)]]*OO[[#This Row],[23]]</f>
        <v>3.7142921003499991E-5</v>
      </c>
      <c r="Z179" s="10">
        <f>3/24000000*OO[[#This Row],[82 (29JUN1985 03:00:00)-Water Temperature (C)]]*OO[[#This Row],[24]]</f>
        <v>3.3272295788625E-5</v>
      </c>
      <c r="AA179" s="10">
        <f>3/24000000*OO[[#This Row],[83 (29JUN1985 06:00:00)-Water Temperature (C)]]*OO[[#This Row],[25]]</f>
        <v>3.3676099462500005E-5</v>
      </c>
      <c r="AB179" s="10">
        <f>3/24000000*OO[[#This Row],[84 (29JUN1985 09:00:00)-Water Temperature (C)]]*OO[[#This Row],[26]]</f>
        <v>3.6021152547224994E-5</v>
      </c>
      <c r="AC179" s="10">
        <f>3/24000000*OO[[#This Row],[85 (29JUN1985 12:00:00)-Water Temperature (C)]]*OO[[#This Row],[27]]</f>
        <v>3.8064711997874999E-5</v>
      </c>
      <c r="AD179" s="10">
        <f>3/24000000*OO[[#This Row],[86 (29JUN1985 15:00:00)-Water Temperature (C)]]*OO[[#This Row],[28]]</f>
        <v>3.7805872921599995E-5</v>
      </c>
      <c r="AE179" s="10">
        <f>3/24000000*OO[[#This Row],[88 (29JUN1985 21:00:00)-Water Temperature (C)]]*OO[[#This Row],[30]]</f>
        <v>3.2063657137312496E-5</v>
      </c>
      <c r="AF179" s="10">
        <f>3/24000000*OO[[#This Row],[88 (29JUN1985 21:00:00)-Water Temperature (C)]]*OO[[#This Row],[30]]</f>
        <v>3.2063657137312496E-5</v>
      </c>
      <c r="AG179" s="10">
        <f>3/24000000*OO[[#This Row],[89 (30JUN1985 00:00:00)-Water Temperature (C)]]*OO[[#This Row],[31]]</f>
        <v>2.8194710424774999E-5</v>
      </c>
      <c r="AH179" s="10">
        <f>3/24000000*OO[[#This Row],[90 (30JUN1985 03:00:00)-Water Temperature (C)]]*OO[[#This Row],[32]]</f>
        <v>2.4799659915937502E-5</v>
      </c>
      <c r="AI179" s="10">
        <f>3/24000000*OO[[#This Row],[91 (30JUN1985 06:00:00)-Water Temperature (C)]]*OO[[#This Row],[33]]</f>
        <v>2.1811802866424996E-5</v>
      </c>
      <c r="AJ179" s="10">
        <f>3/24000000*OO[[#This Row],[92 (30JUN1985 09:00:00)-Water Temperature (C)]]*OO[[#This Row],[34]]</f>
        <v>1.9468621272105E-5</v>
      </c>
      <c r="AK179" s="10">
        <f>3/24000000*OO[[#This Row],[93 (30JUN1985 12:00:00)-Water Temperature (C)]]*OO[[#This Row],[35]]</f>
        <v>1.7394727488180001E-5</v>
      </c>
      <c r="AL179" s="10">
        <f>3/24000000*OO[[#This Row],[94 (30JUN1985 15:00:00)-Water Temperature (C)]]*OO[[#This Row],[36]]</f>
        <v>1.5366669400874997E-5</v>
      </c>
      <c r="AM179" s="10">
        <f>3/24000000*OO[[#This Row],[95 (30JUN1985 18:00:00)-Water Temperature (C)]]*OO[[#This Row],[37]]</f>
        <v>1.3342749692381249E-5</v>
      </c>
      <c r="AN179" s="10">
        <f>3/24000000*OO[[#This Row],[96 (30JUN1985 21:00:00)-Water Temperature (C)]]*OO[[#This Row],[38]]</f>
        <v>1.1252440225125001E-5</v>
      </c>
      <c r="AO179" s="10">
        <f>3/24000000*OO[[#This Row],[97 (01JUL1985 00:00:00)-Water Temperature (C)]]*OO[[#This Row],[39]]</f>
        <v>9.3772870000562483E-6</v>
      </c>
      <c r="AP179" s="10">
        <f>3/24000000*OO[[#This Row],[98 (01JUL1985 03:00:00)-Water Temperature (C)]]*OO[[#This Row],[40]]</f>
        <v>7.9130633307187484E-6</v>
      </c>
      <c r="AQ179" s="10">
        <f>3/24000000*OO[[#This Row],[99 (01JUL1985 06:00:00)-Water Temperature (C)]]*OO[[#This Row],[41]]</f>
        <v>6.8127589281949983E-6</v>
      </c>
      <c r="AR179" s="10">
        <f>3/24000000*OO[[#This Row],[100 (01JUL1985 09:00:00)-Water Temperature (C)]]*OO[[#This Row],[42]]</f>
        <v>6.1106571258749994E-6</v>
      </c>
      <c r="AS179" s="10">
        <f>3/24000000*OO[[#This Row],[101 (01JUL1985 12:00:00)-Water Temperature (C)]]*OO[[#This Row],[43]]</f>
        <v>5.2769638944675005E-6</v>
      </c>
      <c r="AT179" s="10">
        <f>3/24000000*OO[[#This Row],[102 (01JUL1985 15:00:00)-Water Temperature (C)]]*OO[[#This Row],[44]]</f>
        <v>4.2779804312400002E-6</v>
      </c>
      <c r="AU179" s="10">
        <f>3/24000000*OO[[#This Row],[103 (01JUL1985 18:00:00)-Water Temperature (C)]]*OO[[#This Row],[45]]</f>
        <v>3.2843016569362502E-6</v>
      </c>
      <c r="AV179" s="10">
        <f>3/24000000*OO[[#This Row],[104 (01JUL1985 21:00:00)-Water Temperature (C)]]*OO[[#This Row],[46]]</f>
        <v>2.4769616249999998E-6</v>
      </c>
      <c r="AW179" s="10">
        <f>3/24000000*OO[[#This Row],[105 (02JUL1985 00:00:00)-Water Temperature (C)]]*OO[[#This Row],[47]]</f>
        <v>1.9241252126626253E-6</v>
      </c>
      <c r="AX179" s="10">
        <f>3/24000000*OO[[#This Row],[106 (02JUL1985 03:00:00)-Water Temperature (C)]]*OO[[#This Row],[48]]</f>
        <v>1.5826337870411249E-6</v>
      </c>
      <c r="AY179" s="10">
        <f>3/24000000*OO[[#This Row],[107 (02JUL1985 06:00:00)-Water Temperature (C)]]*OO[[#This Row],[49]]</f>
        <v>1.38733928103075E-6</v>
      </c>
      <c r="AZ179" s="10">
        <f>3/24000000*OO[[#This Row],[108 (02JUL1985 09:00:00)-Water Temperature (C)]]*OO[[#This Row],[50]]</f>
        <v>1.3295512449247498E-6</v>
      </c>
      <c r="BA179" s="10">
        <f>3/24000000*OO[[#This Row],[109 (02JUL1985 12:00:00)-Water Temperature (C)]]*OO[[#This Row],[51]]</f>
        <v>1.2922982629837499E-6</v>
      </c>
      <c r="BB179" s="10">
        <f>3/24000000*OO[[#This Row],[110 (02JUL1985 15:00:00)-Water Temperature (C)]]*OO[[#This Row],[52]]</f>
        <v>1.2387780671822502E-6</v>
      </c>
      <c r="BC179" s="10">
        <f>3/24000000*OO[[#This Row],[111 (02JUL1985 18:00:00)-Water Temperature (C)]]*OO[[#This Row],[53]]</f>
        <v>1.1778380567069997E-6</v>
      </c>
      <c r="BD179" s="10">
        <f>3/24000000*OO[[#This Row],[112 (02JUL1985 21:00:00)-Water Temperature (C)]]*OO[[#This Row],[54]]</f>
        <v>1.0973680568405002E-6</v>
      </c>
      <c r="BE179" s="10">
        <f>3/24000000*OO[[#This Row],[113 (03JUL1985 00:00:00)-Water Temperature (C)]]*OO[[#This Row],[55]]</f>
        <v>1.0017150031522499E-6</v>
      </c>
      <c r="BF179" s="10">
        <f>3/24000000*OO[[#This Row],[114 (03JUL1985 03:00:00)-Water Temperature (C)]]*OO[[#This Row],[56]]</f>
        <v>9.2043736646499984E-7</v>
      </c>
      <c r="BG179" s="10">
        <f>3/24000000*OO[[#This Row],[115 (03JUL1985 06:00:00)-Water Temperature (C)]]*OO[[#This Row],[57]]</f>
        <v>8.6445179479312511E-7</v>
      </c>
      <c r="BH179" s="10">
        <f>3/24000000*OO[[#This Row],[116 (03JUL1985 09:00:00)-Water Temperature (C)]]*OO[[#This Row],[58]]</f>
        <v>8.6752610518250002E-7</v>
      </c>
      <c r="BI179" s="10">
        <f>3/24000000*OO[[#This Row],[117 (03JUL1985 12:00:00)-Water Temperature (C)]]*OO[[#This Row],[59]]</f>
        <v>8.9703781739999999E-7</v>
      </c>
      <c r="BJ179" s="10">
        <f>3/24000000*OO[[#This Row],[118 (03JUL1985 15:00:00)-Water Temperature (C)]]*OO[[#This Row],[60]]</f>
        <v>9.1301302912462504E-7</v>
      </c>
      <c r="BK179" s="10">
        <f>3/24000000*OO[[#This Row],[119 (03JUL1985 18:00:00)-Water Temperature (C)]]*OO[[#This Row],[61]]</f>
        <v>9.0747440661349994E-7</v>
      </c>
      <c r="BL179" s="10">
        <f>3/24000000*OO[[#This Row],[120 (03JUL1985 21:00:00)-Water Temperature (C)]]*OO[[#This Row],[62]]</f>
        <v>8.6277692440124995E-7</v>
      </c>
      <c r="BM179" s="10">
        <f>3/24000000*OO[[#This Row],[121 (04JUL1985 00:00:00)-Water Temperature (C)]]*OO[[#This Row],[63]]</f>
        <v>7.9823378464949998E-7</v>
      </c>
      <c r="BN179" s="10">
        <f>3/24000000*OO[[#This Row],[122 (04JUL1985 03:00:00)-Water Temperature (C)]]*OO[[#This Row],[64]]</f>
        <v>7.4367830216500015E-7</v>
      </c>
      <c r="BO179" s="10">
        <f>3/24000000*OO[[#This Row],[123 (04JUL1985 06:00:00)-Water Temperature (C)]]*OO[[#This Row],[65]]</f>
        <v>7.0898742514324992E-7</v>
      </c>
      <c r="BP179" s="10">
        <f>3/24000000*OO[[#This Row],[124 (04JUL1985 09:00:00)-Water Temperature (C)]]*OO[[#This Row],[66]]</f>
        <v>7.0341776472824999E-7</v>
      </c>
      <c r="BQ179" s="10">
        <f>3/24000000*OO[[#This Row],[125 (04JUL1985 12:00:00)-Water Temperature (C)]]*OO[[#This Row],[67]]</f>
        <v>6.9443414561624999E-7</v>
      </c>
      <c r="BR179" s="10">
        <f>3/24000000*OO[[#This Row],[126 (04JUL1985 15:00:00)-Water Temperature (C)]]*OO[[#This Row],[68]]</f>
        <v>6.770900402696249E-7</v>
      </c>
      <c r="BS179" s="10">
        <f>3/24000000*OO[[#This Row],[127 (04JUL1985 18:00:00)-Water Temperature (C)]]*OO[[#This Row],[69]]</f>
        <v>6.36962961992625E-7</v>
      </c>
      <c r="BT179" s="10">
        <f>3/24000000*OO[[#This Row],[128 (04JUL1985 21:00:00)-Water Temperature (C)]]*OO[[#This Row],[70]]</f>
        <v>5.8522271211524999E-7</v>
      </c>
      <c r="BU179" s="10">
        <f>3/24000000*OO[[#This Row],[129 (05JUL1985 00:00:00)-Water Temperature (C)]]*OO[[#This Row],[71]]</f>
        <v>5.37309664613E-7</v>
      </c>
      <c r="BV179" s="10">
        <f>3/24000000*OO[[#This Row],[130 (05JUL1985 03:00:00)-Water Temperature (C)]]*OO[[#This Row],[72]]</f>
        <v>4.9976015354137491E-7</v>
      </c>
      <c r="BW179" s="10">
        <f>3/24000000*OO[[#This Row],[131 (05JUL1985 06:00:00)-Water Temperature (C)]]*OO[[#This Row],[73]]</f>
        <v>4.7253280997700002E-7</v>
      </c>
      <c r="BX179" s="10">
        <f>3/24000000*OO[[#This Row],[132 (05JUL1985 09:00:00)-Water Temperature (C)]]*OO[[#This Row],[74]]</f>
        <v>4.6810697478924996E-7</v>
      </c>
      <c r="BY179" s="10">
        <f>3/24000000*OO[[#This Row],[133 (05JUL1985 12:00:00)-Water Temperature (C)]]*OO[[#This Row],[75]]</f>
        <v>4.59493932372E-7</v>
      </c>
      <c r="BZ179" s="10">
        <f>3/24000000*OO[[#This Row],[134 (05JUL1985 15:00:00)-Water Temperature (C)]]*OO[[#This Row],[76]]</f>
        <v>4.4897320779374999E-7</v>
      </c>
      <c r="CA179" s="10">
        <f>3/24000000*OO[[#This Row],[135 (05JUL1985 18:00:00)-Water Temperature (C)]]*OO[[#This Row],[77]]</f>
        <v>4.339853580937499E-7</v>
      </c>
      <c r="CB179" s="10">
        <f>3/24000000*OO[[#This Row],[136 (05JUL1985 21:00:00)-Water Temperature (C)]]*OO[[#This Row],[78]]</f>
        <v>4.0912122421874996E-7</v>
      </c>
      <c r="CC179" s="10">
        <f>3/24000000*OO[[#This Row],[137 (06JUL1985 00:00:00)-Water Temperature (C)]]*OO[[#This Row],[79]]</f>
        <v>3.7653178805324997E-7</v>
      </c>
      <c r="CD179" s="10">
        <f>3/24000000*OO[[#This Row],[138 (06JUL1985 03:00:00)-Water Temperature (C)]]*OO[[#This Row],[80]]</f>
        <v>3.4612105233387496E-7</v>
      </c>
      <c r="CE179" s="10">
        <f>3/24000000*OO[[#This Row],[139 (06JUL1985 06:00:00)-Water Temperature (C)]]*OO[[#This Row],[81]]</f>
        <v>3.255552117525E-7</v>
      </c>
      <c r="CF179" s="10">
        <f>3/24000000*OO[[#This Row],[140 (06JUL1985 09:00:00)-Water Temperature (C)]]*OO[[#This Row],[82]]</f>
        <v>3.2959567787999997E-7</v>
      </c>
      <c r="CG179" s="10">
        <f>3/24000000*OO[[#This Row],[141 (06JUL1985 12:00:00)-Water Temperature (C)]]*OO[[#This Row],[83]]</f>
        <v>3.3656090864549994E-7</v>
      </c>
      <c r="CH179" s="10">
        <f>3/24000000*OO[[#This Row],[142 (06JUL1985 15:00:00)-Water Temperature (C)]]*OO[[#This Row],[84]]</f>
        <v>3.3975384900112496E-7</v>
      </c>
      <c r="CI179" s="10">
        <f>3/24000000*OO[[#This Row],[143 (06JUL1985 18:00:00)-Water Temperature (C)]]*OO[[#This Row],[85]]</f>
        <v>3.4047386278362497E-7</v>
      </c>
      <c r="CJ179" s="10">
        <f>3/24000000*OO[[#This Row],[144 (06JUL1985 21:00:00)-Water Temperature (C)]]*OO[[#This Row],[86]]</f>
        <v>3.2939974235974997E-7</v>
      </c>
      <c r="CK179" s="10">
        <f>3/24000000*OO[[#This Row],[145 (07JUL1985 00:00:00)-Water Temperature (C)]]*OO[[#This Row],[87]]</f>
        <v>3.0650404419049999E-7</v>
      </c>
      <c r="CL179" s="10">
        <f>3/24000000*OO[[#This Row],[146 (07JUL1985 03:00:00)-Water Temperature (C)]]*OO[[#This Row],[88]]</f>
        <v>2.8693537876150005E-7</v>
      </c>
      <c r="CM179" s="10">
        <f>3/24000000*OO[[#This Row],[147 (07JUL1985 06:00:00)-Water Temperature (C)]]*OO[[#This Row],[89]]</f>
        <v>2.7577389058724997E-7</v>
      </c>
      <c r="CN179" s="10">
        <f>3/24000000*OO[[#This Row],[148 (07JUL1985 09:00:00)-Water Temperature (C)]]*OO[[#This Row],[90]]</f>
        <v>2.8284407288524997E-7</v>
      </c>
      <c r="CO179" s="10">
        <f>3/24000000*OO[[#This Row],[149 (07JUL1985 12:00:00)-Water Temperature (C)]]*OO[[#This Row],[91]]</f>
        <v>2.9411432856374999E-7</v>
      </c>
      <c r="CP179" s="10">
        <f>3/24000000*OO[[#This Row],[150 (07JUL1985 15:00:00)-Water Temperature (C)]]*OO[[#This Row],[92]]</f>
        <v>2.9865603279787497E-7</v>
      </c>
      <c r="CQ179" s="10">
        <f>3/24000000*OO[[#This Row],[151 (07JUL1985 18:00:00)-Water Temperature (C)]]*OO[[#This Row],[93]]</f>
        <v>2.9786054024299998E-7</v>
      </c>
      <c r="CR179" s="10">
        <f>3/24000000*OO[[#This Row],[152 (07JUL1985 21:00:00)-Water Temperature (C)]]*OO[[#This Row],[94]]</f>
        <v>2.8577961736425E-7</v>
      </c>
      <c r="CS179" s="10">
        <f>3/24000000*OO[[#This Row],[153 (08JUL1985 00:00:00)-Water Temperature (C)]]*OO[[#This Row],[95]]</f>
        <v>2.6799749198300002E-7</v>
      </c>
      <c r="CT179" s="10">
        <f>3/24000000*OO[[#This Row],[154 (08JUL1985 03:00:00)-Water Temperature (C)]]*OO[[#This Row],[96]]</f>
        <v>2.5266295558724997E-7</v>
      </c>
      <c r="CU179" s="10">
        <f>3/24000000*OO[[#This Row],[155 (08JUL1985 06:00:00)-Water Temperature (C)]]*OO[[#This Row],[97]]</f>
        <v>2.4283569996937498E-7</v>
      </c>
      <c r="CV179" s="10">
        <f>3/24000000*OO[[#This Row],[156 (08JUL1985 09:00:00)-Water Temperature (C)]]*OO[[#This Row],[98]]</f>
        <v>2.3673126113997497E-7</v>
      </c>
      <c r="CW179" s="10">
        <f>3/24000000*OO[[#This Row],[157 (08JUL1985 12:00:00)-Water Temperature (C)]]*OO[[#This Row],[99]]</f>
        <v>2.3450919927227496E-7</v>
      </c>
    </row>
    <row r="180" spans="1:101" x14ac:dyDescent="0.35">
      <c r="A180" t="s">
        <v>186</v>
      </c>
      <c r="B180">
        <v>940.80179999999996</v>
      </c>
      <c r="C180" s="10">
        <f>3/24*OO[[#This Row],[59 (26JUN1985 06:00:00)-Water Temperature (C)]]*OO[[#This Row],[1]]/SUM(OO[1])</f>
        <v>0</v>
      </c>
      <c r="D180" s="10">
        <f>3/24*OO[[#This Row],[60 (26JUN1985 09:00:00)-Water Temperature (C)]]*OO[[#This Row],[2]]/SUM(OO[2])</f>
        <v>0</v>
      </c>
      <c r="E180" s="10">
        <f>3/24*OO[[#This Row],[61 (26JUN1985 12:00:00)-Water Temperature (C)]]*OO[[#This Row],[3]]/SUM(OO[3])</f>
        <v>0</v>
      </c>
      <c r="F180" s="10">
        <f>3/24*OO[[#This Row],[62 (26JUN1985 15:00:00)-Water Temperature (C)]]*OO[[#This Row],[4]]/SUM(OO[4])</f>
        <v>0</v>
      </c>
      <c r="G180" s="10">
        <f>3/24*OO[[#This Row],[63 (26JUN1985 18:00:00)-Water Temperature (C)]]*OO[[#This Row],[5]]/SUM(OO[5])</f>
        <v>0</v>
      </c>
      <c r="H180" s="10">
        <f>3/24*OO[[#This Row],[64 (26JUN1985 21:00:00)-Water Temperature (C)]]*OO[[#This Row],[6]]/SUM(OO[6])</f>
        <v>0</v>
      </c>
      <c r="I180" s="10">
        <f>3/24*OO[[#This Row],[65 (27JUN1985 00:00:00)-Water Temperature (C)]]*OO[[#This Row],[7]]/SUM(OO[7])</f>
        <v>8.9388533068138871E-36</v>
      </c>
      <c r="J180" s="10">
        <f>3/24*OO[[#This Row],[66 (27JUN1985 03:00:00)-Water Temperature (C)]]*OO[[#This Row],[8]]/SUM(OO[8])</f>
        <v>5.4931482187787312E-25</v>
      </c>
      <c r="K180" s="10">
        <f>3/24*OO[[#This Row],[67 (27JUN1985 06:00:00)-Water Temperature (C)]]*OO[[#This Row],[9]]/SUM(OO[9])</f>
        <v>2.762729489818821E-14</v>
      </c>
      <c r="L180" s="10">
        <f>3/24*OO[[#This Row],[68 (27JUN1985 09:00:00)-Water Temperature (C)]]*OO[[#This Row],[10]]/SUM(OO[10])</f>
        <v>1.1693956080772492E-8</v>
      </c>
      <c r="M180" s="10">
        <f>3/24*OO[[#This Row],[69 (27JUN1985 12:00:00)-Water Temperature (C)]]*OO[[#This Row],[11]]/SUM(OO[11])</f>
        <v>6.7905413277781659E-6</v>
      </c>
      <c r="N180" s="10">
        <f>3/24*OO[[#This Row],[70 (27JUN1985 15:00:00)-Water Temperature (C)]]*OO[[#This Row],[12]]/SUM(OO[12])</f>
        <v>4.0684717105221699E-4</v>
      </c>
      <c r="O180" s="10">
        <f>3/24*OO[[#This Row],[71 (27JUN1985 18:00:00)-Water Temperature (C)]]*OO[[#This Row],[13]]/SUM(OO[13])</f>
        <v>5.4641258260839766E-3</v>
      </c>
      <c r="P180" s="10">
        <f>3/24*OO[[#This Row],[72 (27JUN1985 21:00:00)-Water Temperature (C)]]*OO[[#This Row],[14]]/SUM(OO[14])</f>
        <v>2.4503807831094536E-2</v>
      </c>
      <c r="Q180" s="10">
        <f>3/24*OO[[#This Row],[73 (28JUN1985 00:00:00)-Water Temperature (C)]]*OO[[#This Row],[15]]/SUM(OO[15])</f>
        <v>4.6951819897886146E-2</v>
      </c>
      <c r="R180" s="10">
        <f>3/24*OO[[#This Row],[74 (28JUN1985 03:00:00)-Water Temperature (C)]]*OO[[#This Row],[16]]/SUM(OO[16])</f>
        <v>4.6488396887388657E-2</v>
      </c>
      <c r="S180" s="10">
        <f>3/24*OO[[#This Row],[75 (28JUN1985 06:00:00)-Water Temperature (C)]]*OO[[#This Row],[17]]/SUM(OO[17])</f>
        <v>2.7224564766394375E-2</v>
      </c>
      <c r="T180" s="10">
        <f>3/24*OO[[#This Row],[76 (28JUN1985 09:00:00)-Water Temperature (C)]]*OO[[#This Row],[18]]/SUM(OO[18])</f>
        <v>1.0872435850076934E-2</v>
      </c>
      <c r="U180" s="10">
        <f>3/24*OO[[#This Row],[77 (28JUN1985 12:00:00)-Water Temperature (C)]]*OO[[#This Row],[19]]/SUM(OO[19])</f>
        <v>3.2352406716001417E-3</v>
      </c>
      <c r="V180" s="10">
        <f>3/24000000*OO[[#This Row],[78 (28JUN1985 15:00:00)-Water Temperature (C)]]*OO[[#This Row],[20]]</f>
        <v>7.8453597392500005E-4</v>
      </c>
      <c r="W180" s="10">
        <f>3/24000000*OO[[#This Row],[79 (28JUN1985 18:00:00)-Water Temperature (C)]]*OO[[#This Row],[21]]</f>
        <v>1.8759609830984998E-4</v>
      </c>
      <c r="X180" s="10">
        <f>3/24000000*OO[[#This Row],[80 (28JUN1985 21:00:00)-Water Temperature (C)]]*OO[[#This Row],[22]]</f>
        <v>6.4945391768137499E-5</v>
      </c>
      <c r="Y180" s="10">
        <f>3/24000000*OO[[#This Row],[81 (29JUN1985 00:00:00)-Water Temperature (C)]]*OO[[#This Row],[23]]</f>
        <v>4.0599424837424994E-5</v>
      </c>
      <c r="Z180" s="10">
        <f>3/24000000*OO[[#This Row],[82 (29JUN1985 03:00:00)-Water Temperature (C)]]*OO[[#This Row],[24]]</f>
        <v>3.5610159935999997E-5</v>
      </c>
      <c r="AA180" s="10">
        <f>3/24000000*OO[[#This Row],[83 (29JUN1985 06:00:00)-Water Temperature (C)]]*OO[[#This Row],[25]]</f>
        <v>3.5735932953799999E-5</v>
      </c>
      <c r="AB180" s="10">
        <f>3/24000000*OO[[#This Row],[84 (29JUN1985 09:00:00)-Water Temperature (C)]]*OO[[#This Row],[26]]</f>
        <v>3.8158345927799999E-5</v>
      </c>
      <c r="AC180" s="10">
        <f>3/24000000*OO[[#This Row],[85 (29JUN1985 12:00:00)-Water Temperature (C)]]*OO[[#This Row],[27]]</f>
        <v>4.0367028120849997E-5</v>
      </c>
      <c r="AD180" s="10">
        <f>3/24000000*OO[[#This Row],[86 (29JUN1985 15:00:00)-Water Temperature (C)]]*OO[[#This Row],[28]]</f>
        <v>4.0179217929374995E-5</v>
      </c>
      <c r="AE180" s="10">
        <f>3/24000000*OO[[#This Row],[88 (29JUN1985 21:00:00)-Water Temperature (C)]]*OO[[#This Row],[30]]</f>
        <v>3.4033577533312492E-5</v>
      </c>
      <c r="AF180" s="10">
        <f>3/24000000*OO[[#This Row],[88 (29JUN1985 21:00:00)-Water Temperature (C)]]*OO[[#This Row],[30]]</f>
        <v>3.4033577533312492E-5</v>
      </c>
      <c r="AG180" s="10">
        <f>3/24000000*OO[[#This Row],[89 (30JUN1985 00:00:00)-Water Temperature (C)]]*OO[[#This Row],[31]]</f>
        <v>2.9820609430499994E-5</v>
      </c>
      <c r="AH180" s="10">
        <f>3/24000000*OO[[#This Row],[90 (30JUN1985 03:00:00)-Water Temperature (C)]]*OO[[#This Row],[32]]</f>
        <v>2.6143731359549992E-5</v>
      </c>
      <c r="AI180" s="10">
        <f>3/24000000*OO[[#This Row],[91 (30JUN1985 06:00:00)-Water Temperature (C)]]*OO[[#This Row],[33]]</f>
        <v>2.2939961789799995E-5</v>
      </c>
      <c r="AJ180" s="10">
        <f>3/24000000*OO[[#This Row],[92 (30JUN1985 09:00:00)-Water Temperature (C)]]*OO[[#This Row],[34]]</f>
        <v>2.04500346125625E-5</v>
      </c>
      <c r="AK180" s="10">
        <f>3/24000000*OO[[#This Row],[93 (30JUN1985 12:00:00)-Water Temperature (C)]]*OO[[#This Row],[35]]</f>
        <v>1.8283736266095002E-5</v>
      </c>
      <c r="AL180" s="10">
        <f>3/24000000*OO[[#This Row],[94 (30JUN1985 15:00:00)-Water Temperature (C)]]*OO[[#This Row],[36]]</f>
        <v>1.6155398229179996E-5</v>
      </c>
      <c r="AM180" s="10">
        <f>3/24000000*OO[[#This Row],[95 (30JUN1985 18:00:00)-Water Temperature (C)]]*OO[[#This Row],[37]]</f>
        <v>1.4015516307162499E-5</v>
      </c>
      <c r="AN180" s="10">
        <f>3/24000000*OO[[#This Row],[96 (30JUN1985 21:00:00)-Water Temperature (C)]]*OO[[#This Row],[38]]</f>
        <v>1.180332938024E-5</v>
      </c>
      <c r="AO180" s="10">
        <f>3/24000000*OO[[#This Row],[97 (01JUL1985 00:00:00)-Water Temperature (C)]]*OO[[#This Row],[39]]</f>
        <v>9.8184865149900003E-6</v>
      </c>
      <c r="AP180" s="10">
        <f>3/24000000*OO[[#This Row],[98 (01JUL1985 03:00:00)-Water Temperature (C)]]*OO[[#This Row],[40]]</f>
        <v>8.2657519612950023E-6</v>
      </c>
      <c r="AQ180" s="10">
        <f>3/24000000*OO[[#This Row],[99 (01JUL1985 06:00:00)-Water Temperature (C)]]*OO[[#This Row],[41]]</f>
        <v>7.1122521561849998E-6</v>
      </c>
      <c r="AR180" s="10">
        <f>3/24000000*OO[[#This Row],[100 (01JUL1985 09:00:00)-Water Temperature (C)]]*OO[[#This Row],[42]]</f>
        <v>6.390514116406248E-6</v>
      </c>
      <c r="AS180" s="10">
        <f>3/24000000*OO[[#This Row],[101 (01JUL1985 12:00:00)-Water Temperature (C)]]*OO[[#This Row],[43]]</f>
        <v>5.5431801766237498E-6</v>
      </c>
      <c r="AT180" s="10">
        <f>3/24000000*OO[[#This Row],[102 (01JUL1985 15:00:00)-Water Temperature (C)]]*OO[[#This Row],[44]]</f>
        <v>4.5155578946499999E-6</v>
      </c>
      <c r="AU180" s="10">
        <f>3/24000000*OO[[#This Row],[103 (01JUL1985 18:00:00)-Water Temperature (C)]]*OO[[#This Row],[45]]</f>
        <v>3.4738328716874994E-6</v>
      </c>
      <c r="AV180" s="10">
        <f>3/24000000*OO[[#This Row],[104 (01JUL1985 21:00:00)-Water Temperature (C)]]*OO[[#This Row],[46]]</f>
        <v>2.6153754051800004E-6</v>
      </c>
      <c r="AW180" s="10">
        <f>3/24000000*OO[[#This Row],[105 (02JUL1985 00:00:00)-Water Temperature (C)]]*OO[[#This Row],[47]]</f>
        <v>2.0208838241025001E-6</v>
      </c>
      <c r="AX180" s="10">
        <f>3/24000000*OO[[#This Row],[106 (02JUL1985 03:00:00)-Water Temperature (C)]]*OO[[#This Row],[48]]</f>
        <v>1.6525477740027498E-6</v>
      </c>
      <c r="AY180" s="10">
        <f>3/24000000*OO[[#This Row],[107 (02JUL1985 06:00:00)-Water Temperature (C)]]*OO[[#This Row],[49]]</f>
        <v>1.4422417454149998E-6</v>
      </c>
      <c r="AZ180" s="10">
        <f>3/24000000*OO[[#This Row],[108 (02JUL1985 09:00:00)-Water Temperature (C)]]*OO[[#This Row],[50]]</f>
        <v>1.3788706368989999E-6</v>
      </c>
      <c r="BA180" s="10">
        <f>3/24000000*OO[[#This Row],[109 (02JUL1985 12:00:00)-Water Temperature (C)]]*OO[[#This Row],[51]]</f>
        <v>1.3399552226742499E-6</v>
      </c>
      <c r="BB180" s="10">
        <f>3/24000000*OO[[#This Row],[110 (02JUL1985 15:00:00)-Water Temperature (C)]]*OO[[#This Row],[52]]</f>
        <v>1.2858870676819998E-6</v>
      </c>
      <c r="BC180" s="10">
        <f>3/24000000*OO[[#This Row],[111 (02JUL1985 18:00:00)-Water Temperature (C)]]*OO[[#This Row],[53]]</f>
        <v>1.2226609745437501E-6</v>
      </c>
      <c r="BD180" s="10">
        <f>3/24000000*OO[[#This Row],[112 (02JUL1985 21:00:00)-Water Temperature (C)]]*OO[[#This Row],[54]]</f>
        <v>1.1382373393165E-6</v>
      </c>
      <c r="BE180" s="10">
        <f>3/24000000*OO[[#This Row],[113 (03JUL1985 00:00:00)-Water Temperature (C)]]*OO[[#This Row],[55]]</f>
        <v>1.0381183529432501E-6</v>
      </c>
      <c r="BF180" s="10">
        <f>3/24000000*OO[[#This Row],[114 (03JUL1985 03:00:00)-Water Temperature (C)]]*OO[[#This Row],[56]]</f>
        <v>9.5275675106450001E-7</v>
      </c>
      <c r="BG180" s="10">
        <f>3/24000000*OO[[#This Row],[115 (03JUL1985 06:00:00)-Water Temperature (C)]]*OO[[#This Row],[57]]</f>
        <v>8.9344795325137512E-7</v>
      </c>
      <c r="BH180" s="10">
        <f>3/24000000*OO[[#This Row],[116 (03JUL1985 09:00:00)-Water Temperature (C)]]*OO[[#This Row],[58]]</f>
        <v>8.949393585743751E-7</v>
      </c>
      <c r="BI180" s="10">
        <f>3/24000000*OO[[#This Row],[117 (03JUL1985 12:00:00)-Water Temperature (C)]]*OO[[#This Row],[59]]</f>
        <v>9.2523000232799989E-7</v>
      </c>
      <c r="BJ180" s="10">
        <f>3/24000000*OO[[#This Row],[118 (03JUL1985 15:00:00)-Water Temperature (C)]]*OO[[#This Row],[60]]</f>
        <v>9.4324847974424975E-7</v>
      </c>
      <c r="BK180" s="10">
        <f>3/24000000*OO[[#This Row],[119 (03JUL1985 18:00:00)-Water Temperature (C)]]*OO[[#This Row],[61]]</f>
        <v>9.3882739210075008E-7</v>
      </c>
      <c r="BL180" s="10">
        <f>3/24000000*OO[[#This Row],[120 (03JUL1985 21:00:00)-Water Temperature (C)]]*OO[[#This Row],[62]]</f>
        <v>8.9347370614425004E-7</v>
      </c>
      <c r="BM180" s="10">
        <f>3/24000000*OO[[#This Row],[121 (04JUL1985 00:00:00)-Water Temperature (C)]]*OO[[#This Row],[63]]</f>
        <v>8.2668171962475004E-7</v>
      </c>
      <c r="BN180" s="10">
        <f>3/24000000*OO[[#This Row],[122 (04JUL1985 03:00:00)-Water Temperature (C)]]*OO[[#This Row],[64]]</f>
        <v>7.6911322223725009E-7</v>
      </c>
      <c r="BO180" s="10">
        <f>3/24000000*OO[[#This Row],[123 (04JUL1985 06:00:00)-Water Temperature (C)]]*OO[[#This Row],[65]]</f>
        <v>7.3218634291750001E-7</v>
      </c>
      <c r="BP180" s="10">
        <f>3/24000000*OO[[#This Row],[124 (04JUL1985 09:00:00)-Water Temperature (C)]]*OO[[#This Row],[66]]</f>
        <v>7.2592482699237497E-7</v>
      </c>
      <c r="BQ180" s="10">
        <f>3/24000000*OO[[#This Row],[125 (04JUL1985 12:00:00)-Water Temperature (C)]]*OO[[#This Row],[67]]</f>
        <v>7.1726056688549988E-7</v>
      </c>
      <c r="BR180" s="10">
        <f>3/24000000*OO[[#This Row],[126 (04JUL1985 15:00:00)-Water Temperature (C)]]*OO[[#This Row],[68]]</f>
        <v>7.0088252746499999E-7</v>
      </c>
      <c r="BS180" s="10">
        <f>3/24000000*OO[[#This Row],[127 (04JUL1985 18:00:00)-Water Temperature (C)]]*OO[[#This Row],[69]]</f>
        <v>6.6007289322687499E-7</v>
      </c>
      <c r="BT180" s="10">
        <f>3/24000000*OO[[#This Row],[128 (04JUL1985 21:00:00)-Water Temperature (C)]]*OO[[#This Row],[70]]</f>
        <v>6.0697476874999995E-7</v>
      </c>
      <c r="BU180" s="10">
        <f>3/24000000*OO[[#This Row],[129 (05JUL1985 00:00:00)-Water Temperature (C)]]*OO[[#This Row],[71]]</f>
        <v>5.5675692648000006E-7</v>
      </c>
      <c r="BV180" s="10">
        <f>3/24000000*OO[[#This Row],[130 (05JUL1985 03:00:00)-Water Temperature (C)]]*OO[[#This Row],[72]]</f>
        <v>5.1716223914574994E-7</v>
      </c>
      <c r="BW180" s="10">
        <f>3/24000000*OO[[#This Row],[131 (05JUL1985 06:00:00)-Water Temperature (C)]]*OO[[#This Row],[73]]</f>
        <v>4.8843164774799995E-7</v>
      </c>
      <c r="BX180" s="10">
        <f>3/24000000*OO[[#This Row],[132 (05JUL1985 09:00:00)-Water Temperature (C)]]*OO[[#This Row],[74]]</f>
        <v>4.83561577042625E-7</v>
      </c>
      <c r="BY180" s="10">
        <f>3/24000000*OO[[#This Row],[133 (05JUL1985 12:00:00)-Water Temperature (C)]]*OO[[#This Row],[75]]</f>
        <v>4.7469514120637506E-7</v>
      </c>
      <c r="BZ180" s="10">
        <f>3/24000000*OO[[#This Row],[134 (05JUL1985 15:00:00)-Water Temperature (C)]]*OO[[#This Row],[76]]</f>
        <v>4.6437961077462491E-7</v>
      </c>
      <c r="CA180" s="10">
        <f>3/24000000*OO[[#This Row],[135 (05JUL1985 18:00:00)-Water Temperature (C)]]*OO[[#This Row],[77]]</f>
        <v>4.4930763520087491E-7</v>
      </c>
      <c r="CB180" s="10">
        <f>3/24000000*OO[[#This Row],[136 (05JUL1985 21:00:00)-Water Temperature (C)]]*OO[[#This Row],[78]]</f>
        <v>4.2385899394999995E-7</v>
      </c>
      <c r="CC180" s="10">
        <f>3/24000000*OO[[#This Row],[137 (06JUL1985 00:00:00)-Water Temperature (C)]]*OO[[#This Row],[79]]</f>
        <v>3.9009957723324998E-7</v>
      </c>
      <c r="CD180" s="10">
        <f>3/24000000*OO[[#This Row],[138 (06JUL1985 03:00:00)-Water Temperature (C)]]*OO[[#This Row],[80]]</f>
        <v>3.5850598460999998E-7</v>
      </c>
      <c r="CE180" s="10">
        <f>3/24000000*OO[[#This Row],[139 (06JUL1985 06:00:00)-Water Temperature (C)]]*OO[[#This Row],[81]]</f>
        <v>3.3685444190649992E-7</v>
      </c>
      <c r="CF180" s="10">
        <f>3/24000000*OO[[#This Row],[140 (06JUL1985 09:00:00)-Water Temperature (C)]]*OO[[#This Row],[82]]</f>
        <v>3.4045493198500006E-7</v>
      </c>
      <c r="CG180" s="10">
        <f>3/24000000*OO[[#This Row],[141 (06JUL1985 12:00:00)-Water Temperature (C)]]*OO[[#This Row],[83]]</f>
        <v>3.4755082408987494E-7</v>
      </c>
      <c r="CH180" s="10">
        <f>3/24000000*OO[[#This Row],[142 (06JUL1985 15:00:00)-Water Temperature (C)]]*OO[[#This Row],[84]]</f>
        <v>3.5133800222237497E-7</v>
      </c>
      <c r="CI180" s="10">
        <f>3/24000000*OO[[#This Row],[143 (06JUL1985 18:00:00)-Water Temperature (C)]]*OO[[#This Row],[85]]</f>
        <v>3.5214558109887495E-7</v>
      </c>
      <c r="CJ180" s="10">
        <f>3/24000000*OO[[#This Row],[144 (06JUL1985 21:00:00)-Water Temperature (C)]]*OO[[#This Row],[86]]</f>
        <v>3.4072142818999991E-7</v>
      </c>
      <c r="CK180" s="10">
        <f>3/24000000*OO[[#This Row],[145 (07JUL1985 00:00:00)-Water Temperature (C)]]*OO[[#This Row],[87]]</f>
        <v>3.1705325836799999E-7</v>
      </c>
      <c r="CL180" s="10">
        <f>3/24000000*OO[[#This Row],[146 (07JUL1985 03:00:00)-Water Temperature (C)]]*OO[[#This Row],[88]]</f>
        <v>2.9651529496699996E-7</v>
      </c>
      <c r="CM180" s="10">
        <f>3/24000000*OO[[#This Row],[147 (07JUL1985 06:00:00)-Water Temperature (C)]]*OO[[#This Row],[89]]</f>
        <v>2.8447837440999994E-7</v>
      </c>
      <c r="CN180" s="10">
        <f>3/24000000*OO[[#This Row],[148 (07JUL1985 09:00:00)-Water Temperature (C)]]*OO[[#This Row],[90]]</f>
        <v>2.9130460307550001E-7</v>
      </c>
      <c r="CO180" s="10">
        <f>3/24000000*OO[[#This Row],[149 (07JUL1985 12:00:00)-Water Temperature (C)]]*OO[[#This Row],[91]]</f>
        <v>3.0301700683774996E-7</v>
      </c>
      <c r="CP180" s="10">
        <f>3/24000000*OO[[#This Row],[150 (07JUL1985 15:00:00)-Water Temperature (C)]]*OO[[#This Row],[92]]</f>
        <v>3.0821030928849994E-7</v>
      </c>
      <c r="CQ180" s="10">
        <f>3/24000000*OO[[#This Row],[151 (07JUL1985 18:00:00)-Water Temperature (C)]]*OO[[#This Row],[93]]</f>
        <v>3.077142956775E-7</v>
      </c>
      <c r="CR180" s="10">
        <f>3/24000000*OO[[#This Row],[152 (07JUL1985 21:00:00)-Water Temperature (C)]]*OO[[#This Row],[94]]</f>
        <v>2.9539088528812501E-7</v>
      </c>
      <c r="CS180" s="10">
        <f>3/24000000*OO[[#This Row],[153 (08JUL1985 00:00:00)-Water Temperature (C)]]*OO[[#This Row],[95]]</f>
        <v>2.7704478152000001E-7</v>
      </c>
      <c r="CT180" s="10">
        <f>3/24000000*OO[[#This Row],[154 (08JUL1985 03:00:00)-Water Temperature (C)]]*OO[[#This Row],[96]]</f>
        <v>2.6085983931700004E-7</v>
      </c>
      <c r="CU180" s="10">
        <f>3/24000000*OO[[#This Row],[155 (08JUL1985 06:00:00)-Water Temperature (C)]]*OO[[#This Row],[97]]</f>
        <v>2.5045042898924998E-7</v>
      </c>
      <c r="CV180" s="10">
        <f>3/24000000*OO[[#This Row],[156 (08JUL1985 09:00:00)-Water Temperature (C)]]*OO[[#This Row],[98]]</f>
        <v>2.4422770599599999E-7</v>
      </c>
      <c r="CW180" s="10">
        <f>3/24000000*OO[[#This Row],[157 (08JUL1985 12:00:00)-Water Temperature (C)]]*OO[[#This Row],[99]]</f>
        <v>2.4221513254793749E-7</v>
      </c>
    </row>
    <row r="181" spans="1:101" x14ac:dyDescent="0.35">
      <c r="A181" t="s">
        <v>187</v>
      </c>
      <c r="B181">
        <v>839.68140000000005</v>
      </c>
      <c r="C181" s="10">
        <f>3/24*OO[[#This Row],[59 (26JUN1985 06:00:00)-Water Temperature (C)]]*OO[[#This Row],[1]]/SUM(OO[1])</f>
        <v>0</v>
      </c>
      <c r="D181" s="10">
        <f>3/24*OO[[#This Row],[60 (26JUN1985 09:00:00)-Water Temperature (C)]]*OO[[#This Row],[2]]/SUM(OO[2])</f>
        <v>0</v>
      </c>
      <c r="E181" s="10">
        <f>3/24*OO[[#This Row],[61 (26JUN1985 12:00:00)-Water Temperature (C)]]*OO[[#This Row],[3]]/SUM(OO[3])</f>
        <v>0</v>
      </c>
      <c r="F181" s="10">
        <f>3/24*OO[[#This Row],[62 (26JUN1985 15:00:00)-Water Temperature (C)]]*OO[[#This Row],[4]]/SUM(OO[4])</f>
        <v>0</v>
      </c>
      <c r="G181" s="10">
        <f>3/24*OO[[#This Row],[63 (26JUN1985 18:00:00)-Water Temperature (C)]]*OO[[#This Row],[5]]/SUM(OO[5])</f>
        <v>0</v>
      </c>
      <c r="H181" s="10">
        <f>3/24*OO[[#This Row],[64 (26JUN1985 21:00:00)-Water Temperature (C)]]*OO[[#This Row],[6]]/SUM(OO[6])</f>
        <v>0</v>
      </c>
      <c r="I181" s="10">
        <f>3/24*OO[[#This Row],[65 (27JUN1985 00:00:00)-Water Temperature (C)]]*OO[[#This Row],[7]]/SUM(OO[7])</f>
        <v>1.2884191711628788E-36</v>
      </c>
      <c r="J181" s="10">
        <f>3/24*OO[[#This Row],[66 (27JUN1985 03:00:00)-Water Temperature (C)]]*OO[[#This Row],[8]]/SUM(OO[8])</f>
        <v>7.8025258145217442E-26</v>
      </c>
      <c r="K181" s="10">
        <f>3/24*OO[[#This Row],[67 (27JUN1985 06:00:00)-Water Temperature (C)]]*OO[[#This Row],[9]]/SUM(OO[9])</f>
        <v>3.9293833807892444E-15</v>
      </c>
      <c r="L181" s="10">
        <f>3/24*OO[[#This Row],[68 (27JUN1985 09:00:00)-Water Temperature (C)]]*OO[[#This Row],[10]]/SUM(OO[10])</f>
        <v>6.1127246551335579E-9</v>
      </c>
      <c r="M181" s="10">
        <f>3/24*OO[[#This Row],[69 (27JUN1985 12:00:00)-Water Temperature (C)]]*OO[[#This Row],[11]]/SUM(OO[11])</f>
        <v>4.3869150509305602E-6</v>
      </c>
      <c r="N181" s="10">
        <f>3/24*OO[[#This Row],[70 (27JUN1985 15:00:00)-Water Temperature (C)]]*OO[[#This Row],[12]]/SUM(OO[12])</f>
        <v>3.0131624988313316E-4</v>
      </c>
      <c r="O181" s="10">
        <f>3/24*OO[[#This Row],[71 (27JUN1985 18:00:00)-Water Temperature (C)]]*OO[[#This Row],[13]]/SUM(OO[13])</f>
        <v>4.4926481951774429E-3</v>
      </c>
      <c r="P181" s="10">
        <f>3/24*OO[[#This Row],[72 (27JUN1985 21:00:00)-Water Temperature (C)]]*OO[[#This Row],[14]]/SUM(OO[14])</f>
        <v>2.1907275352865189E-2</v>
      </c>
      <c r="Q181" s="10">
        <f>3/24*OO[[#This Row],[73 (28JUN1985 00:00:00)-Water Temperature (C)]]*OO[[#This Row],[15]]/SUM(OO[15])</f>
        <v>4.4948228792806126E-2</v>
      </c>
      <c r="R181" s="10">
        <f>3/24*OO[[#This Row],[74 (28JUN1985 03:00:00)-Water Temperature (C)]]*OO[[#This Row],[16]]/SUM(OO[16])</f>
        <v>4.7184477422448384E-2</v>
      </c>
      <c r="S181" s="10">
        <f>3/24*OO[[#This Row],[75 (28JUN1985 06:00:00)-Water Temperature (C)]]*OO[[#This Row],[17]]/SUM(OO[17])</f>
        <v>2.9034195767908021E-2</v>
      </c>
      <c r="T181" s="10">
        <f>3/24*OO[[#This Row],[76 (28JUN1985 09:00:00)-Water Temperature (C)]]*OO[[#This Row],[18]]/SUM(OO[18])</f>
        <v>1.2070036452136629E-2</v>
      </c>
      <c r="U181" s="10">
        <f>3/24*OO[[#This Row],[77 (28JUN1985 12:00:00)-Water Temperature (C)]]*OO[[#This Row],[19]]/SUM(OO[19])</f>
        <v>3.7073264707651269E-3</v>
      </c>
      <c r="V181" s="10">
        <f>3/24000000*OO[[#This Row],[78 (28JUN1985 15:00:00)-Water Temperature (C)]]*OO[[#This Row],[20]]</f>
        <v>9.1557502900500008E-4</v>
      </c>
      <c r="W181" s="10">
        <f>3/24000000*OO[[#This Row],[79 (28JUN1985 18:00:00)-Water Temperature (C)]]*OO[[#This Row],[21]]</f>
        <v>2.1581482506937504E-4</v>
      </c>
      <c r="X181" s="10">
        <f>3/24000000*OO[[#This Row],[80 (28JUN1985 21:00:00)-Water Temperature (C)]]*OO[[#This Row],[22]]</f>
        <v>6.9970315428299998E-5</v>
      </c>
      <c r="Y181" s="10">
        <f>3/24000000*OO[[#This Row],[81 (29JUN1985 00:00:00)-Water Temperature (C)]]*OO[[#This Row],[23]]</f>
        <v>4.1214118442999998E-5</v>
      </c>
      <c r="Z181" s="10">
        <f>3/24000000*OO[[#This Row],[82 (29JUN1985 03:00:00)-Water Temperature (C)]]*OO[[#This Row],[24]]</f>
        <v>3.5259537805537499E-5</v>
      </c>
      <c r="AA181" s="10">
        <f>3/24000000*OO[[#This Row],[83 (29JUN1985 06:00:00)-Water Temperature (C)]]*OO[[#This Row],[25]]</f>
        <v>3.5081444741174998E-5</v>
      </c>
      <c r="AB181" s="10">
        <f>3/24000000*OO[[#This Row],[84 (29JUN1985 09:00:00)-Water Temperature (C)]]*OO[[#This Row],[26]]</f>
        <v>3.7475193046075005E-5</v>
      </c>
      <c r="AC181" s="10">
        <f>3/24000000*OO[[#This Row],[85 (29JUN1985 12:00:00)-Water Temperature (C)]]*OO[[#This Row],[27]]</f>
        <v>3.9817956265324997E-5</v>
      </c>
      <c r="AD181" s="10">
        <f>3/24000000*OO[[#This Row],[86 (29JUN1985 15:00:00)-Water Temperature (C)]]*OO[[#This Row],[28]]</f>
        <v>3.98580664328E-5</v>
      </c>
      <c r="AE181" s="10">
        <f>3/24000000*OO[[#This Row],[88 (29JUN1985 21:00:00)-Water Temperature (C)]]*OO[[#This Row],[30]]</f>
        <v>3.3953039817525001E-5</v>
      </c>
      <c r="AF181" s="10">
        <f>3/24000000*OO[[#This Row],[88 (29JUN1985 21:00:00)-Water Temperature (C)]]*OO[[#This Row],[30]]</f>
        <v>3.3953039817525001E-5</v>
      </c>
      <c r="AG181" s="10">
        <f>3/24000000*OO[[#This Row],[89 (30JUN1985 00:00:00)-Water Temperature (C)]]*OO[[#This Row],[31]]</f>
        <v>2.9725167239149999E-5</v>
      </c>
      <c r="AH181" s="10">
        <f>3/24000000*OO[[#This Row],[90 (30JUN1985 03:00:00)-Water Temperature (C)]]*OO[[#This Row],[32]]</f>
        <v>2.6028540354337493E-5</v>
      </c>
      <c r="AI181" s="10">
        <f>3/24000000*OO[[#This Row],[91 (30JUN1985 06:00:00)-Water Temperature (C)]]*OO[[#This Row],[33]]</f>
        <v>2.2841678614124997E-5</v>
      </c>
      <c r="AJ181" s="10">
        <f>3/24000000*OO[[#This Row],[92 (30JUN1985 09:00:00)-Water Temperature (C)]]*OO[[#This Row],[34]]</f>
        <v>2.0381203458411245E-5</v>
      </c>
      <c r="AK181" s="10">
        <f>3/24000000*OO[[#This Row],[93 (30JUN1985 12:00:00)-Water Temperature (C)]]*OO[[#This Row],[35]]</f>
        <v>1.8256353905774999E-5</v>
      </c>
      <c r="AL181" s="10">
        <f>3/24000000*OO[[#This Row],[94 (30JUN1985 15:00:00)-Water Temperature (C)]]*OO[[#This Row],[36]]</f>
        <v>1.61506891179725E-5</v>
      </c>
      <c r="AM181" s="10">
        <f>3/24000000*OO[[#This Row],[95 (30JUN1985 18:00:00)-Water Temperature (C)]]*OO[[#This Row],[37]]</f>
        <v>1.4007200493858749E-5</v>
      </c>
      <c r="AN181" s="10">
        <f>3/24000000*OO[[#This Row],[96 (30JUN1985 21:00:00)-Water Temperature (C)]]*OO[[#This Row],[38]]</f>
        <v>1.1783731982639998E-5</v>
      </c>
      <c r="AO181" s="10">
        <f>3/24000000*OO[[#This Row],[97 (01JUL1985 00:00:00)-Water Temperature (C)]]*OO[[#This Row],[39]]</f>
        <v>9.7878654595699999E-6</v>
      </c>
      <c r="AP181" s="10">
        <f>3/24000000*OO[[#This Row],[98 (01JUL1985 03:00:00)-Water Temperature (C)]]*OO[[#This Row],[40]]</f>
        <v>8.2199299974999986E-6</v>
      </c>
      <c r="AQ181" s="10">
        <f>3/24000000*OO[[#This Row],[99 (01JUL1985 06:00:00)-Water Temperature (C)]]*OO[[#This Row],[41]]</f>
        <v>7.0690825176299983E-6</v>
      </c>
      <c r="AR181" s="10">
        <f>3/24000000*OO[[#This Row],[100 (01JUL1985 09:00:00)-Water Temperature (C)]]*OO[[#This Row],[42]]</f>
        <v>6.3652768089137491E-6</v>
      </c>
      <c r="AS181" s="10">
        <f>3/24000000*OO[[#This Row],[101 (01JUL1985 12:00:00)-Water Temperature (C)]]*OO[[#This Row],[43]]</f>
        <v>5.5473631034250006E-6</v>
      </c>
      <c r="AT181" s="10">
        <f>3/24000000*OO[[#This Row],[102 (01JUL1985 15:00:00)-Water Temperature (C)]]*OO[[#This Row],[44]]</f>
        <v>4.5451288672049995E-6</v>
      </c>
      <c r="AU181" s="10">
        <f>3/24000000*OO[[#This Row],[103 (01JUL1985 18:00:00)-Water Temperature (C)]]*OO[[#This Row],[45]]</f>
        <v>3.5066338681400002E-6</v>
      </c>
      <c r="AV181" s="10">
        <f>3/24000000*OO[[#This Row],[104 (01JUL1985 21:00:00)-Water Temperature (C)]]*OO[[#This Row],[46]]</f>
        <v>2.6361422054462497E-6</v>
      </c>
      <c r="AW181" s="10">
        <f>3/24000000*OO[[#This Row],[105 (02JUL1985 00:00:00)-Water Temperature (C)]]*OO[[#This Row],[47]]</f>
        <v>2.0248485565439997E-6</v>
      </c>
      <c r="AX181" s="10">
        <f>3/24000000*OO[[#This Row],[106 (02JUL1985 03:00:00)-Water Temperature (C)]]*OO[[#This Row],[48]]</f>
        <v>1.6444145593218749E-6</v>
      </c>
      <c r="AY181" s="10">
        <f>3/24000000*OO[[#This Row],[107 (02JUL1985 06:00:00)-Water Temperature (C)]]*OO[[#This Row],[49]]</f>
        <v>1.4278790396456248E-6</v>
      </c>
      <c r="AZ181" s="10">
        <f>3/24000000*OO[[#This Row],[108 (02JUL1985 09:00:00)-Water Temperature (C)]]*OO[[#This Row],[50]]</f>
        <v>1.3614091609049998E-6</v>
      </c>
      <c r="BA181" s="10">
        <f>3/24000000*OO[[#This Row],[109 (02JUL1985 12:00:00)-Water Temperature (C)]]*OO[[#This Row],[51]]</f>
        <v>1.321858564615E-6</v>
      </c>
      <c r="BB181" s="10">
        <f>3/24000000*OO[[#This Row],[110 (02JUL1985 15:00:00)-Water Temperature (C)]]*OO[[#This Row],[52]]</f>
        <v>1.27003621167E-6</v>
      </c>
      <c r="BC181" s="10">
        <f>3/24000000*OO[[#This Row],[111 (02JUL1985 18:00:00)-Water Temperature (C)]]*OO[[#This Row],[53]]</f>
        <v>1.207663308993375E-6</v>
      </c>
      <c r="BD181" s="10">
        <f>3/24000000*OO[[#This Row],[112 (02JUL1985 21:00:00)-Water Temperature (C)]]*OO[[#This Row],[54]]</f>
        <v>1.123051842833125E-6</v>
      </c>
      <c r="BE181" s="10">
        <f>3/24000000*OO[[#This Row],[113 (03JUL1985 00:00:00)-Water Temperature (C)]]*OO[[#This Row],[55]]</f>
        <v>1.0230824663999998E-6</v>
      </c>
      <c r="BF181" s="10">
        <f>3/24000000*OO[[#This Row],[114 (03JUL1985 03:00:00)-Water Temperature (C)]]*OO[[#This Row],[56]]</f>
        <v>9.3776647548124991E-7</v>
      </c>
      <c r="BG181" s="10">
        <f>3/24000000*OO[[#This Row],[115 (03JUL1985 06:00:00)-Water Temperature (C)]]*OO[[#This Row],[57]]</f>
        <v>8.779527857589999E-7</v>
      </c>
      <c r="BH181" s="10">
        <f>3/24000000*OO[[#This Row],[116 (03JUL1985 09:00:00)-Water Temperature (C)]]*OO[[#This Row],[58]]</f>
        <v>8.778683069877498E-7</v>
      </c>
      <c r="BI181" s="10">
        <f>3/24000000*OO[[#This Row],[117 (03JUL1985 12:00:00)-Water Temperature (C)]]*OO[[#This Row],[59]]</f>
        <v>9.0712274815000001E-7</v>
      </c>
      <c r="BJ181" s="10">
        <f>3/24000000*OO[[#This Row],[118 (03JUL1985 15:00:00)-Water Temperature (C)]]*OO[[#This Row],[60]]</f>
        <v>9.2620936441249997E-7</v>
      </c>
      <c r="BK181" s="10">
        <f>3/24000000*OO[[#This Row],[119 (03JUL1985 18:00:00)-Water Temperature (C)]]*OO[[#This Row],[61]]</f>
        <v>9.2336740937100007E-7</v>
      </c>
      <c r="BL181" s="10">
        <f>3/24000000*OO[[#This Row],[120 (03JUL1985 21:00:00)-Water Temperature (C)]]*OO[[#This Row],[62]]</f>
        <v>8.795758870287501E-7</v>
      </c>
      <c r="BM181" s="10">
        <f>3/24000000*OO[[#This Row],[121 (04JUL1985 00:00:00)-Water Temperature (C)]]*OO[[#This Row],[63]]</f>
        <v>8.1397197708749993E-7</v>
      </c>
      <c r="BN181" s="10">
        <f>3/24000000*OO[[#This Row],[122 (04JUL1985 03:00:00)-Water Temperature (C)]]*OO[[#This Row],[64]]</f>
        <v>7.5629665089300004E-7</v>
      </c>
      <c r="BO181" s="10">
        <f>3/24000000*OO[[#This Row],[123 (04JUL1985 06:00:00)-Water Temperature (C)]]*OO[[#This Row],[65]]</f>
        <v>7.1878956101524992E-7</v>
      </c>
      <c r="BP181" s="10">
        <f>3/24000000*OO[[#This Row],[124 (04JUL1985 09:00:00)-Water Temperature (C)]]*OO[[#This Row],[66]]</f>
        <v>7.121798648568751E-7</v>
      </c>
      <c r="BQ181" s="10">
        <f>3/24000000*OO[[#This Row],[125 (04JUL1985 12:00:00)-Water Temperature (C)]]*OO[[#This Row],[67]]</f>
        <v>7.0402014446437487E-7</v>
      </c>
      <c r="BR181" s="10">
        <f>3/24000000*OO[[#This Row],[126 (04JUL1985 15:00:00)-Water Temperature (C)]]*OO[[#This Row],[68]]</f>
        <v>6.8955496562999985E-7</v>
      </c>
      <c r="BS181" s="10">
        <f>3/24000000*OO[[#This Row],[127 (04JUL1985 18:00:00)-Water Temperature (C)]]*OO[[#This Row],[69]]</f>
        <v>6.502673204279999E-7</v>
      </c>
      <c r="BT181" s="10">
        <f>3/24000000*OO[[#This Row],[128 (04JUL1985 21:00:00)-Water Temperature (C)]]*OO[[#This Row],[70]]</f>
        <v>5.9860254493199998E-7</v>
      </c>
      <c r="BU181" s="10">
        <f>3/24000000*OO[[#This Row],[129 (05JUL1985 00:00:00)-Water Temperature (C)]]*OO[[#This Row],[71]]</f>
        <v>5.4860653343999996E-7</v>
      </c>
      <c r="BV181" s="10">
        <f>3/24000000*OO[[#This Row],[130 (05JUL1985 03:00:00)-Water Temperature (C)]]*OO[[#This Row],[72]]</f>
        <v>5.0885010912974997E-7</v>
      </c>
      <c r="BW181" s="10">
        <f>3/24000000*OO[[#This Row],[131 (05JUL1985 06:00:00)-Water Temperature (C)]]*OO[[#This Row],[73]]</f>
        <v>4.79937837476E-7</v>
      </c>
      <c r="BX181" s="10">
        <f>3/24000000*OO[[#This Row],[132 (05JUL1985 09:00:00)-Water Temperature (C)]]*OO[[#This Row],[74]]</f>
        <v>4.7489196875399996E-7</v>
      </c>
      <c r="BY181" s="10">
        <f>3/24000000*OO[[#This Row],[133 (05JUL1985 12:00:00)-Water Temperature (C)]]*OO[[#This Row],[75]]</f>
        <v>4.6610248682749993E-7</v>
      </c>
      <c r="BZ181" s="10">
        <f>3/24000000*OO[[#This Row],[134 (05JUL1985 15:00:00)-Water Temperature (C)]]*OO[[#This Row],[76]]</f>
        <v>4.5666250297424992E-7</v>
      </c>
      <c r="CA181" s="10">
        <f>3/24000000*OO[[#This Row],[135 (05JUL1985 18:00:00)-Water Temperature (C)]]*OO[[#This Row],[77]]</f>
        <v>4.4225143687012497E-7</v>
      </c>
      <c r="CB181" s="10">
        <f>3/24000000*OO[[#This Row],[136 (05JUL1985 21:00:00)-Water Temperature (C)]]*OO[[#This Row],[78]]</f>
        <v>4.1746289971749997E-7</v>
      </c>
      <c r="CC181" s="10">
        <f>3/24000000*OO[[#This Row],[137 (06JUL1985 00:00:00)-Water Temperature (C)]]*OO[[#This Row],[79]]</f>
        <v>3.8425390308262498E-7</v>
      </c>
      <c r="CD181" s="10">
        <f>3/24000000*OO[[#This Row],[138 (06JUL1985 03:00:00)-Water Temperature (C)]]*OO[[#This Row],[80]]</f>
        <v>3.5305736337299999E-7</v>
      </c>
      <c r="CE181" s="10">
        <f>3/24000000*OO[[#This Row],[139 (06JUL1985 06:00:00)-Water Temperature (C)]]*OO[[#This Row],[81]]</f>
        <v>3.3150460840349998E-7</v>
      </c>
      <c r="CF181" s="10">
        <f>3/24000000*OO[[#This Row],[140 (06JUL1985 09:00:00)-Water Temperature (C)]]*OO[[#This Row],[82]]</f>
        <v>3.3447045484874994E-7</v>
      </c>
      <c r="CG181" s="10">
        <f>3/24000000*OO[[#This Row],[141 (06JUL1985 12:00:00)-Water Temperature (C)]]*OO[[#This Row],[83]]</f>
        <v>3.4113561471250005E-7</v>
      </c>
      <c r="CH181" s="10">
        <f>3/24000000*OO[[#This Row],[142 (06JUL1985 15:00:00)-Water Temperature (C)]]*OO[[#This Row],[84]]</f>
        <v>3.4540856007699999E-7</v>
      </c>
      <c r="CI181" s="10">
        <f>3/24000000*OO[[#This Row],[143 (06JUL1985 18:00:00)-Water Temperature (C)]]*OO[[#This Row],[85]]</f>
        <v>3.4638770273250001E-7</v>
      </c>
      <c r="CJ181" s="10">
        <f>3/24000000*OO[[#This Row],[144 (06JUL1985 21:00:00)-Water Temperature (C)]]*OO[[#This Row],[86]]</f>
        <v>3.3502838418937498E-7</v>
      </c>
      <c r="CK181" s="10">
        <f>3/24000000*OO[[#This Row],[145 (07JUL1985 00:00:00)-Water Temperature (C)]]*OO[[#This Row],[87]]</f>
        <v>3.1180974838074996E-7</v>
      </c>
      <c r="CL181" s="10">
        <f>3/24000000*OO[[#This Row],[146 (07JUL1985 03:00:00)-Water Temperature (C)]]*OO[[#This Row],[88]]</f>
        <v>2.9135492427737496E-7</v>
      </c>
      <c r="CM181" s="10">
        <f>3/24000000*OO[[#This Row],[147 (07JUL1985 06:00:00)-Water Temperature (C)]]*OO[[#This Row],[89]]</f>
        <v>2.7902335471799998E-7</v>
      </c>
      <c r="CN181" s="10">
        <f>3/24000000*OO[[#This Row],[148 (07JUL1985 09:00:00)-Water Temperature (C)]]*OO[[#This Row],[90]]</f>
        <v>2.8526539187125001E-7</v>
      </c>
      <c r="CO181" s="10">
        <f>3/24000000*OO[[#This Row],[149 (07JUL1985 12:00:00)-Water Temperature (C)]]*OO[[#This Row],[91]]</f>
        <v>2.9674089699187502E-7</v>
      </c>
      <c r="CP181" s="10">
        <f>3/24000000*OO[[#This Row],[150 (07JUL1985 15:00:00)-Water Temperature (C)]]*OO[[#This Row],[92]]</f>
        <v>3.0242158410099995E-7</v>
      </c>
      <c r="CQ181" s="10">
        <f>3/24000000*OO[[#This Row],[151 (07JUL1985 18:00:00)-Water Temperature (C)]]*OO[[#This Row],[93]]</f>
        <v>3.0230541548700006E-7</v>
      </c>
      <c r="CR181" s="10">
        <f>3/24000000*OO[[#This Row],[152 (07JUL1985 21:00:00)-Water Temperature (C)]]*OO[[#This Row],[94]]</f>
        <v>2.9028546410287495E-7</v>
      </c>
      <c r="CS181" s="10">
        <f>3/24000000*OO[[#This Row],[153 (08JUL1985 00:00:00)-Water Temperature (C)]]*OO[[#This Row],[95]]</f>
        <v>2.7234128194950001E-7</v>
      </c>
      <c r="CT181" s="10">
        <f>3/24000000*OO[[#This Row],[154 (08JUL1985 03:00:00)-Water Temperature (C)]]*OO[[#This Row],[96]]</f>
        <v>2.5613218503650002E-7</v>
      </c>
      <c r="CU181" s="10">
        <f>3/24000000*OO[[#This Row],[155 (08JUL1985 06:00:00)-Water Temperature (C)]]*OO[[#This Row],[97]]</f>
        <v>2.4558269740925E-7</v>
      </c>
      <c r="CV181" s="10">
        <f>3/24000000*OO[[#This Row],[156 (08JUL1985 09:00:00)-Water Temperature (C)]]*OO[[#This Row],[98]]</f>
        <v>2.3952818793299998E-7</v>
      </c>
      <c r="CW181" s="10">
        <f>3/24000000*OO[[#This Row],[157 (08JUL1985 12:00:00)-Water Temperature (C)]]*OO[[#This Row],[99]]</f>
        <v>2.3790993033799998E-7</v>
      </c>
    </row>
    <row r="182" spans="1:101" x14ac:dyDescent="0.35">
      <c r="A182" t="s">
        <v>188</v>
      </c>
      <c r="B182">
        <v>908.47469999999998</v>
      </c>
      <c r="C182" s="10">
        <f>3/24*OO[[#This Row],[59 (26JUN1985 06:00:00)-Water Temperature (C)]]*OO[[#This Row],[1]]/SUM(OO[1])</f>
        <v>0</v>
      </c>
      <c r="D182" s="10">
        <f>3/24*OO[[#This Row],[60 (26JUN1985 09:00:00)-Water Temperature (C)]]*OO[[#This Row],[2]]/SUM(OO[2])</f>
        <v>0</v>
      </c>
      <c r="E182" s="10">
        <f>3/24*OO[[#This Row],[61 (26JUN1985 12:00:00)-Water Temperature (C)]]*OO[[#This Row],[3]]/SUM(OO[3])</f>
        <v>0</v>
      </c>
      <c r="F182" s="10">
        <f>3/24*OO[[#This Row],[62 (26JUN1985 15:00:00)-Water Temperature (C)]]*OO[[#This Row],[4]]/SUM(OO[4])</f>
        <v>0</v>
      </c>
      <c r="G182" s="10">
        <f>3/24*OO[[#This Row],[63 (26JUN1985 18:00:00)-Water Temperature (C)]]*OO[[#This Row],[5]]/SUM(OO[5])</f>
        <v>0</v>
      </c>
      <c r="H182" s="10">
        <f>3/24*OO[[#This Row],[64 (26JUN1985 21:00:00)-Water Temperature (C)]]*OO[[#This Row],[6]]/SUM(OO[6])</f>
        <v>0</v>
      </c>
      <c r="I182" s="10">
        <f>3/24*OO[[#This Row],[65 (27JUN1985 00:00:00)-Water Temperature (C)]]*OO[[#This Row],[7]]/SUM(OO[7])</f>
        <v>3.0258500137089412E-37</v>
      </c>
      <c r="J182" s="10">
        <f>3/24*OO[[#This Row],[66 (27JUN1985 03:00:00)-Water Temperature (C)]]*OO[[#This Row],[8]]/SUM(OO[8])</f>
        <v>1.8126601913993545E-26</v>
      </c>
      <c r="K182" s="10">
        <f>3/24*OO[[#This Row],[67 (27JUN1985 06:00:00)-Water Temperature (C)]]*OO[[#This Row],[9]]/SUM(OO[9])</f>
        <v>9.2288014226418886E-16</v>
      </c>
      <c r="L182" s="10">
        <f>3/24*OO[[#This Row],[68 (27JUN1985 09:00:00)-Water Temperature (C)]]*OO[[#This Row],[10]]/SUM(OO[10])</f>
        <v>3.7013809959804877E-9</v>
      </c>
      <c r="M182" s="10">
        <f>3/24*OO[[#This Row],[69 (27JUN1985 12:00:00)-Water Temperature (C)]]*OO[[#This Row],[11]]/SUM(OO[11])</f>
        <v>3.352043481373311E-6</v>
      </c>
      <c r="N182" s="10">
        <f>3/24*OO[[#This Row],[70 (27JUN1985 15:00:00)-Water Temperature (C)]]*OO[[#This Row],[12]]/SUM(OO[12])</f>
        <v>2.6696858881803689E-4</v>
      </c>
      <c r="O182" s="10">
        <f>3/24*OO[[#This Row],[71 (27JUN1985 18:00:00)-Water Temperature (C)]]*OO[[#This Row],[13]]/SUM(OO[13])</f>
        <v>4.4553324266536449E-3</v>
      </c>
      <c r="P182" s="10">
        <f>3/24*OO[[#This Row],[72 (27JUN1985 21:00:00)-Water Temperature (C)]]*OO[[#This Row],[14]]/SUM(OO[14])</f>
        <v>2.3791651241151405E-2</v>
      </c>
      <c r="Q182" s="10">
        <f>3/24*OO[[#This Row],[73 (28JUN1985 00:00:00)-Water Temperature (C)]]*OO[[#This Row],[15]]/SUM(OO[15])</f>
        <v>5.2600186184346781E-2</v>
      </c>
      <c r="R182" s="10">
        <f>3/24*OO[[#This Row],[74 (28JUN1985 03:00:00)-Water Temperature (C)]]*OO[[#This Row],[16]]/SUM(OO[16])</f>
        <v>5.8857382309389694E-2</v>
      </c>
      <c r="S182" s="10">
        <f>3/24*OO[[#This Row],[75 (28JUN1985 06:00:00)-Water Temperature (C)]]*OO[[#This Row],[17]]/SUM(OO[17])</f>
        <v>3.8241040215766443E-2</v>
      </c>
      <c r="T182" s="10">
        <f>3/24*OO[[#This Row],[76 (28JUN1985 09:00:00)-Water Temperature (C)]]*OO[[#This Row],[18]]/SUM(OO[18])</f>
        <v>1.6621455440114508E-2</v>
      </c>
      <c r="U182" s="10">
        <f>3/24*OO[[#This Row],[77 (28JUN1985 12:00:00)-Water Temperature (C)]]*OO[[#This Row],[19]]/SUM(OO[19])</f>
        <v>5.2920542076429818E-3</v>
      </c>
      <c r="V182" s="10">
        <f>3/24000000*OO[[#This Row],[78 (28JUN1985 15:00:00)-Water Temperature (C)]]*OO[[#This Row],[20]]</f>
        <v>1.3374457413622498E-3</v>
      </c>
      <c r="W182" s="10">
        <f>3/24000000*OO[[#This Row],[79 (28JUN1985 18:00:00)-Water Temperature (C)]]*OO[[#This Row],[21]]</f>
        <v>3.1280238727924995E-4</v>
      </c>
      <c r="X182" s="10">
        <f>3/24000000*OO[[#This Row],[80 (28JUN1985 21:00:00)-Water Temperature (C)]]*OO[[#This Row],[22]]</f>
        <v>9.5231400457600006E-5</v>
      </c>
      <c r="Y182" s="10">
        <f>3/24000000*OO[[#This Row],[81 (29JUN1985 00:00:00)-Water Temperature (C)]]*OO[[#This Row],[23]]</f>
        <v>5.2527519870737496E-5</v>
      </c>
      <c r="Z182" s="10">
        <f>3/24000000*OO[[#This Row],[82 (29JUN1985 03:00:00)-Water Temperature (C)]]*OO[[#This Row],[24]]</f>
        <v>4.3726245828262499E-5</v>
      </c>
      <c r="AA182" s="10">
        <f>3/24000000*OO[[#This Row],[83 (29JUN1985 06:00:00)-Water Temperature (C)]]*OO[[#This Row],[25]]</f>
        <v>4.3111272281249997E-5</v>
      </c>
      <c r="AB182" s="10">
        <f>3/24000000*OO[[#This Row],[84 (29JUN1985 09:00:00)-Water Temperature (C)]]*OO[[#This Row],[26]]</f>
        <v>4.6091722944499997E-5</v>
      </c>
      <c r="AC182" s="10">
        <f>3/24000000*OO[[#This Row],[85 (29JUN1985 12:00:00)-Water Temperature (C)]]*OO[[#This Row],[27]]</f>
        <v>4.9272988530375001E-5</v>
      </c>
      <c r="AD182" s="10">
        <f>3/24000000*OO[[#This Row],[86 (29JUN1985 15:00:00)-Water Temperature (C)]]*OO[[#This Row],[28]]</f>
        <v>4.9708658385200002E-5</v>
      </c>
      <c r="AE182" s="10">
        <f>3/24000000*OO[[#This Row],[88 (29JUN1985 21:00:00)-Water Temperature (C)]]*OO[[#This Row],[30]]</f>
        <v>4.2795305821399996E-5</v>
      </c>
      <c r="AF182" s="10">
        <f>3/24000000*OO[[#This Row],[88 (29JUN1985 21:00:00)-Water Temperature (C)]]*OO[[#This Row],[30]]</f>
        <v>4.2795305821399996E-5</v>
      </c>
      <c r="AG182" s="10">
        <f>3/24000000*OO[[#This Row],[89 (30JUN1985 00:00:00)-Water Temperature (C)]]*OO[[#This Row],[31]]</f>
        <v>3.7525635881799992E-5</v>
      </c>
      <c r="AH182" s="10">
        <f>3/24000000*OO[[#This Row],[90 (30JUN1985 03:00:00)-Water Temperature (C)]]*OO[[#This Row],[32]]</f>
        <v>3.2893731908999992E-5</v>
      </c>
      <c r="AI182" s="10">
        <f>3/24000000*OO[[#This Row],[91 (30JUN1985 06:00:00)-Water Temperature (C)]]*OO[[#This Row],[33]]</f>
        <v>2.8930768887975E-5</v>
      </c>
      <c r="AJ182" s="10">
        <f>3/24000000*OO[[#This Row],[92 (30JUN1985 09:00:00)-Water Temperature (C)]]*OO[[#This Row],[34]]</f>
        <v>2.5885153301174994E-5</v>
      </c>
      <c r="AK182" s="10">
        <f>3/24000000*OO[[#This Row],[93 (30JUN1985 12:00:00)-Water Temperature (C)]]*OO[[#This Row],[35]]</f>
        <v>2.3241837638799997E-5</v>
      </c>
      <c r="AL182" s="10">
        <f>3/24000000*OO[[#This Row],[94 (30JUN1985 15:00:00)-Water Temperature (C)]]*OO[[#This Row],[36]]</f>
        <v>2.0598058438439998E-5</v>
      </c>
      <c r="AM182" s="10">
        <f>3/24000000*OO[[#This Row],[95 (30JUN1985 18:00:00)-Water Temperature (C)]]*OO[[#This Row],[37]]</f>
        <v>1.7873759735509997E-5</v>
      </c>
      <c r="AN182" s="10">
        <f>3/24000000*OO[[#This Row],[96 (30JUN1985 21:00:00)-Water Temperature (C)]]*OO[[#This Row],[38]]</f>
        <v>1.5030284554834997E-5</v>
      </c>
      <c r="AO182" s="10">
        <f>3/24000000*OO[[#This Row],[97 (01JUL1985 00:00:00)-Water Temperature (C)]]*OO[[#This Row],[39]]</f>
        <v>1.2472882626284999E-5</v>
      </c>
      <c r="AP182" s="10">
        <f>3/24000000*OO[[#This Row],[98 (01JUL1985 03:00:00)-Water Temperature (C)]]*OO[[#This Row],[40]]</f>
        <v>1.045193891949E-5</v>
      </c>
      <c r="AQ182" s="10">
        <f>3/24000000*OO[[#This Row],[99 (01JUL1985 06:00:00)-Water Temperature (C)]]*OO[[#This Row],[41]]</f>
        <v>8.9810127582624989E-6</v>
      </c>
      <c r="AR182" s="10">
        <f>3/24000000*OO[[#This Row],[100 (01JUL1985 09:00:00)-Water Temperature (C)]]*OO[[#This Row],[42]]</f>
        <v>8.1043849991000009E-6</v>
      </c>
      <c r="AS182" s="10">
        <f>3/24000000*OO[[#This Row],[101 (01JUL1985 12:00:00)-Water Temperature (C)]]*OO[[#This Row],[43]]</f>
        <v>7.096884666959999E-6</v>
      </c>
      <c r="AT182" s="10">
        <f>3/24000000*OO[[#This Row],[102 (01JUL1985 15:00:00)-Water Temperature (C)]]*OO[[#This Row],[44]]</f>
        <v>5.8529132933425005E-6</v>
      </c>
      <c r="AU182" s="10">
        <f>3/24000000*OO[[#This Row],[103 (01JUL1985 18:00:00)-Water Temperature (C)]]*OO[[#This Row],[45]]</f>
        <v>4.5323428539674998E-6</v>
      </c>
      <c r="AV182" s="10">
        <f>3/24000000*OO[[#This Row],[104 (01JUL1985 21:00:00)-Water Temperature (C)]]*OO[[#This Row],[46]]</f>
        <v>3.4037691081712502E-6</v>
      </c>
      <c r="AW182" s="10">
        <f>3/24000000*OO[[#This Row],[105 (02JUL1985 00:00:00)-Water Temperature (C)]]*OO[[#This Row],[47]]</f>
        <v>2.5989126546625002E-6</v>
      </c>
      <c r="AX182" s="10">
        <f>3/24000000*OO[[#This Row],[106 (02JUL1985 03:00:00)-Water Temperature (C)]]*OO[[#This Row],[48]]</f>
        <v>2.0952011559374998E-6</v>
      </c>
      <c r="AY182" s="10">
        <f>3/24000000*OO[[#This Row],[107 (02JUL1985 06:00:00)-Water Temperature (C)]]*OO[[#This Row],[49]]</f>
        <v>1.8086744380156245E-6</v>
      </c>
      <c r="AZ182" s="10">
        <f>3/24000000*OO[[#This Row],[108 (02JUL1985 09:00:00)-Water Temperature (C)]]*OO[[#This Row],[50]]</f>
        <v>1.7188950408881248E-6</v>
      </c>
      <c r="BA182" s="10">
        <f>3/24000000*OO[[#This Row],[109 (02JUL1985 12:00:00)-Water Temperature (C)]]*OO[[#This Row],[51]]</f>
        <v>1.6669372556285002E-6</v>
      </c>
      <c r="BB182" s="10">
        <f>3/24000000*OO[[#This Row],[110 (02JUL1985 15:00:00)-Water Temperature (C)]]*OO[[#This Row],[52]]</f>
        <v>1.6034967186219999E-6</v>
      </c>
      <c r="BC182" s="10">
        <f>3/24000000*OO[[#This Row],[111 (02JUL1985 18:00:00)-Water Temperature (C)]]*OO[[#This Row],[53]]</f>
        <v>1.5249877588787497E-6</v>
      </c>
      <c r="BD182" s="10">
        <f>3/24000000*OO[[#This Row],[112 (02JUL1985 21:00:00)-Water Temperature (C)]]*OO[[#This Row],[54]]</f>
        <v>1.41679793897375E-6</v>
      </c>
      <c r="BE182" s="10">
        <f>3/24000000*OO[[#This Row],[113 (03JUL1985 00:00:00)-Water Temperature (C)]]*OO[[#This Row],[55]]</f>
        <v>1.2891076553295E-6</v>
      </c>
      <c r="BF182" s="10">
        <f>3/24000000*OO[[#This Row],[114 (03JUL1985 03:00:00)-Water Temperature (C)]]*OO[[#This Row],[56]]</f>
        <v>1.1801713675649999E-6</v>
      </c>
      <c r="BG182" s="10">
        <f>3/24000000*OO[[#This Row],[115 (03JUL1985 06:00:00)-Water Temperature (C)]]*OO[[#This Row],[57]]</f>
        <v>1.1027372544599997E-6</v>
      </c>
      <c r="BH182" s="10">
        <f>3/24000000*OO[[#This Row],[116 (03JUL1985 09:00:00)-Water Temperature (C)]]*OO[[#This Row],[58]]</f>
        <v>1.1005694435156249E-6</v>
      </c>
      <c r="BI182" s="10">
        <f>3/24000000*OO[[#This Row],[117 (03JUL1985 12:00:00)-Water Temperature (C)]]*OO[[#This Row],[59]]</f>
        <v>1.1362167504510002E-6</v>
      </c>
      <c r="BJ182" s="10">
        <f>3/24000000*OO[[#This Row],[118 (03JUL1985 15:00:00)-Water Temperature (C)]]*OO[[#This Row],[60]]</f>
        <v>1.1617523051602499E-6</v>
      </c>
      <c r="BK182" s="10">
        <f>3/24000000*OO[[#This Row],[119 (03JUL1985 18:00:00)-Water Temperature (C)]]*OO[[#This Row],[61]]</f>
        <v>1.160353157411E-6</v>
      </c>
      <c r="BL182" s="10">
        <f>3/24000000*OO[[#This Row],[120 (03JUL1985 21:00:00)-Water Temperature (C)]]*OO[[#This Row],[62]]</f>
        <v>1.1066403913050001E-6</v>
      </c>
      <c r="BM182" s="10">
        <f>3/24000000*OO[[#This Row],[121 (04JUL1985 00:00:00)-Water Temperature (C)]]*OO[[#This Row],[63]]</f>
        <v>1.024482878532E-6</v>
      </c>
      <c r="BN182" s="10">
        <f>3/24000000*OO[[#This Row],[122 (04JUL1985 03:00:00)-Water Temperature (C)]]*OO[[#This Row],[64]]</f>
        <v>9.5073716670887498E-7</v>
      </c>
      <c r="BO182" s="10">
        <f>3/24000000*OO[[#This Row],[123 (04JUL1985 06:00:00)-Water Temperature (C)]]*OO[[#This Row],[65]]</f>
        <v>9.0184964768024992E-7</v>
      </c>
      <c r="BP182" s="10">
        <f>3/24000000*OO[[#This Row],[124 (04JUL1985 09:00:00)-Water Temperature (C)]]*OO[[#This Row],[66]]</f>
        <v>8.9282407814299996E-7</v>
      </c>
      <c r="BQ182" s="10">
        <f>3/24000000*OO[[#This Row],[125 (04JUL1985 12:00:00)-Water Temperature (C)]]*OO[[#This Row],[67]]</f>
        <v>8.8281614111775001E-7</v>
      </c>
      <c r="BR182" s="10">
        <f>3/24000000*OO[[#This Row],[126 (04JUL1985 15:00:00)-Water Temperature (C)]]*OO[[#This Row],[68]]</f>
        <v>8.6666724155274995E-7</v>
      </c>
      <c r="BS182" s="10">
        <f>3/24000000*OO[[#This Row],[127 (04JUL1985 18:00:00)-Water Temperature (C)]]*OO[[#This Row],[69]]</f>
        <v>8.1870686589224991E-7</v>
      </c>
      <c r="BT182" s="10">
        <f>3/24000000*OO[[#This Row],[128 (04JUL1985 21:00:00)-Water Temperature (C)]]*OO[[#This Row],[70]]</f>
        <v>7.5457629697874989E-7</v>
      </c>
      <c r="BU182" s="10">
        <f>3/24000000*OO[[#This Row],[129 (05JUL1985 00:00:00)-Water Temperature (C)]]*OO[[#This Row],[71]]</f>
        <v>6.9111086960587491E-7</v>
      </c>
      <c r="BV182" s="10">
        <f>3/24000000*OO[[#This Row],[130 (05JUL1985 03:00:00)-Water Temperature (C)]]*OO[[#This Row],[72]]</f>
        <v>6.400538349502499E-7</v>
      </c>
      <c r="BW182" s="10">
        <f>3/24000000*OO[[#This Row],[131 (05JUL1985 06:00:00)-Water Temperature (C)]]*OO[[#This Row],[73]]</f>
        <v>6.0275826306387494E-7</v>
      </c>
      <c r="BX182" s="10">
        <f>3/24000000*OO[[#This Row],[132 (05JUL1985 09:00:00)-Water Temperature (C)]]*OO[[#This Row],[74]]</f>
        <v>5.9599783432875008E-7</v>
      </c>
      <c r="BY182" s="10">
        <f>3/24000000*OO[[#This Row],[133 (05JUL1985 12:00:00)-Water Temperature (C)]]*OO[[#This Row],[75]]</f>
        <v>5.8483955626199991E-7</v>
      </c>
      <c r="BZ182" s="10">
        <f>3/24000000*OO[[#This Row],[134 (05JUL1985 15:00:00)-Water Temperature (C)]]*OO[[#This Row],[76]]</f>
        <v>5.7383422431999991E-7</v>
      </c>
      <c r="CA182" s="10">
        <f>3/24000000*OO[[#This Row],[135 (05JUL1985 18:00:00)-Water Temperature (C)]]*OO[[#This Row],[77]]</f>
        <v>5.5623914150000002E-7</v>
      </c>
      <c r="CB182" s="10">
        <f>3/24000000*OO[[#This Row],[136 (05JUL1985 21:00:00)-Water Temperature (C)]]*OO[[#This Row],[78]]</f>
        <v>5.2546455879912493E-7</v>
      </c>
      <c r="CC182" s="10">
        <f>3/24000000*OO[[#This Row],[137 (06JUL1985 00:00:00)-Water Temperature (C)]]*OO[[#This Row],[79]]</f>
        <v>4.8383335904625003E-7</v>
      </c>
      <c r="CD182" s="10">
        <f>3/24000000*OO[[#This Row],[138 (06JUL1985 03:00:00)-Water Temperature (C)]]*OO[[#This Row],[80]]</f>
        <v>4.4444933331175E-7</v>
      </c>
      <c r="CE182" s="10">
        <f>3/24000000*OO[[#This Row],[139 (06JUL1985 06:00:00)-Water Temperature (C)]]*OO[[#This Row],[81]]</f>
        <v>4.1699073218399995E-7</v>
      </c>
      <c r="CF182" s="10">
        <f>3/24000000*OO[[#This Row],[140 (06JUL1985 09:00:00)-Water Temperature (C)]]*OO[[#This Row],[82]]</f>
        <v>4.1995595390962492E-7</v>
      </c>
      <c r="CG182" s="10">
        <f>3/24000000*OO[[#This Row],[141 (06JUL1985 12:00:00)-Water Temperature (C)]]*OO[[#This Row],[83]]</f>
        <v>4.2782556242275E-7</v>
      </c>
      <c r="CH182" s="10">
        <f>3/24000000*OO[[#This Row],[142 (06JUL1985 15:00:00)-Water Temperature (C)]]*OO[[#This Row],[84]]</f>
        <v>4.3380577425299997E-7</v>
      </c>
      <c r="CI182" s="10">
        <f>3/24000000*OO[[#This Row],[143 (06JUL1985 18:00:00)-Water Temperature (C)]]*OO[[#This Row],[85]]</f>
        <v>4.3544899551824997E-7</v>
      </c>
      <c r="CJ182" s="10">
        <f>3/24000000*OO[[#This Row],[144 (06JUL1985 21:00:00)-Water Temperature (C)]]*OO[[#This Row],[86]]</f>
        <v>4.2105562611387495E-7</v>
      </c>
      <c r="CK182" s="10">
        <f>3/24000000*OO[[#This Row],[145 (07JUL1985 00:00:00)-Water Temperature (C)]]*OO[[#This Row],[87]]</f>
        <v>3.9198499556799997E-7</v>
      </c>
      <c r="CL182" s="10">
        <f>3/24000000*OO[[#This Row],[146 (07JUL1985 03:00:00)-Water Temperature (C)]]*OO[[#This Row],[88]]</f>
        <v>3.6601073596199999E-7</v>
      </c>
      <c r="CM182" s="10">
        <f>3/24000000*OO[[#This Row],[147 (07JUL1985 06:00:00)-Water Temperature (C)]]*OO[[#This Row],[89]]</f>
        <v>3.4978978366650002E-7</v>
      </c>
      <c r="CN182" s="10">
        <f>3/24000000*OO[[#This Row],[148 (07JUL1985 09:00:00)-Water Temperature (C)]]*OO[[#This Row],[90]]</f>
        <v>3.5700932509399999E-7</v>
      </c>
      <c r="CO182" s="10">
        <f>3/24000000*OO[[#This Row],[149 (07JUL1985 12:00:00)-Water Temperature (C)]]*OO[[#This Row],[91]]</f>
        <v>3.7126637262275004E-7</v>
      </c>
      <c r="CP182" s="10">
        <f>3/24000000*OO[[#This Row],[150 (07JUL1985 15:00:00)-Water Temperature (C)]]*OO[[#This Row],[92]]</f>
        <v>3.7915426518749997E-7</v>
      </c>
      <c r="CQ182" s="10">
        <f>3/24000000*OO[[#This Row],[151 (07JUL1985 18:00:00)-Water Temperature (C)]]*OO[[#This Row],[93]]</f>
        <v>3.7957728133437499E-7</v>
      </c>
      <c r="CR182" s="10">
        <f>3/24000000*OO[[#This Row],[152 (07JUL1985 21:00:00)-Water Temperature (C)]]*OO[[#This Row],[94]]</f>
        <v>3.6463922655449997E-7</v>
      </c>
      <c r="CS182" s="10">
        <f>3/24000000*OO[[#This Row],[153 (08JUL1985 00:00:00)-Water Temperature (C)]]*OO[[#This Row],[95]]</f>
        <v>3.4224383766650002E-7</v>
      </c>
      <c r="CT182" s="10">
        <f>3/24000000*OO[[#This Row],[154 (08JUL1985 03:00:00)-Water Temperature (C)]]*OO[[#This Row],[96]]</f>
        <v>3.2155675589887497E-7</v>
      </c>
      <c r="CU182" s="10">
        <f>3/24000000*OO[[#This Row],[155 (08JUL1985 06:00:00)-Water Temperature (C)]]*OO[[#This Row],[97]]</f>
        <v>3.0783820464150001E-7</v>
      </c>
      <c r="CV182" s="10">
        <f>3/24000000*OO[[#This Row],[156 (08JUL1985 09:00:00)-Water Temperature (C)]]*OO[[#This Row],[98]]</f>
        <v>3.0018991714999996E-7</v>
      </c>
      <c r="CW182" s="10">
        <f>3/24000000*OO[[#This Row],[157 (08JUL1985 12:00:00)-Water Temperature (C)]]*OO[[#This Row],[99]]</f>
        <v>2.9868022251600001E-7</v>
      </c>
    </row>
    <row r="183" spans="1:101" x14ac:dyDescent="0.35">
      <c r="A183" t="s">
        <v>189</v>
      </c>
      <c r="B183">
        <v>925.94889999999998</v>
      </c>
      <c r="C183" s="10">
        <f>3/24*OO[[#This Row],[59 (26JUN1985 06:00:00)-Water Temperature (C)]]*OO[[#This Row],[1]]/SUM(OO[1])</f>
        <v>0</v>
      </c>
      <c r="D183" s="10">
        <f>3/24*OO[[#This Row],[60 (26JUN1985 09:00:00)-Water Temperature (C)]]*OO[[#This Row],[2]]/SUM(OO[2])</f>
        <v>0</v>
      </c>
      <c r="E183" s="10">
        <f>3/24*OO[[#This Row],[61 (26JUN1985 12:00:00)-Water Temperature (C)]]*OO[[#This Row],[3]]/SUM(OO[3])</f>
        <v>0</v>
      </c>
      <c r="F183" s="10">
        <f>3/24*OO[[#This Row],[62 (26JUN1985 15:00:00)-Water Temperature (C)]]*OO[[#This Row],[4]]/SUM(OO[4])</f>
        <v>0</v>
      </c>
      <c r="G183" s="10">
        <f>3/24*OO[[#This Row],[63 (26JUN1985 18:00:00)-Water Temperature (C)]]*OO[[#This Row],[5]]/SUM(OO[5])</f>
        <v>0</v>
      </c>
      <c r="H183" s="10">
        <f>3/24*OO[[#This Row],[64 (26JUN1985 21:00:00)-Water Temperature (C)]]*OO[[#This Row],[6]]/SUM(OO[6])</f>
        <v>0</v>
      </c>
      <c r="I183" s="10">
        <f>3/24*OO[[#This Row],[65 (27JUN1985 00:00:00)-Water Temperature (C)]]*OO[[#This Row],[7]]/SUM(OO[7])</f>
        <v>4.8144445329509011E-38</v>
      </c>
      <c r="J183" s="10">
        <f>3/24*OO[[#This Row],[66 (27JUN1985 03:00:00)-Water Temperature (C)]]*OO[[#This Row],[8]]/SUM(OO[8])</f>
        <v>2.8278241948283118E-27</v>
      </c>
      <c r="K183" s="10">
        <f>3/24*OO[[#This Row],[67 (27JUN1985 06:00:00)-Water Temperature (C)]]*OO[[#This Row],[9]]/SUM(OO[9])</f>
        <v>1.4754474218193169E-16</v>
      </c>
      <c r="L183" s="10">
        <f>3/24*OO[[#This Row],[68 (27JUN1985 09:00:00)-Water Temperature (C)]]*OO[[#This Row],[10]]/SUM(OO[10])</f>
        <v>1.7267616602282699E-9</v>
      </c>
      <c r="M183" s="10">
        <f>3/24*OO[[#This Row],[69 (27JUN1985 12:00:00)-Water Temperature (C)]]*OO[[#This Row],[11]]/SUM(OO[11])</f>
        <v>2.0118494409857013E-6</v>
      </c>
      <c r="N183" s="10">
        <f>3/24*OO[[#This Row],[70 (27JUN1985 15:00:00)-Water Temperature (C)]]*OO[[#This Row],[12]]/SUM(OO[12])</f>
        <v>1.8681934805670996E-4</v>
      </c>
      <c r="O183" s="10">
        <f>3/24*OO[[#This Row],[71 (27JUN1985 18:00:00)-Water Temperature (C)]]*OO[[#This Row],[13]]/SUM(OO[13])</f>
        <v>3.4959865719931108E-3</v>
      </c>
      <c r="P183" s="10">
        <f>3/24*OO[[#This Row],[72 (27JUN1985 21:00:00)-Water Temperature (C)]]*OO[[#This Row],[14]]/SUM(OO[14])</f>
        <v>2.04521099168831E-2</v>
      </c>
      <c r="Q183" s="10">
        <f>3/24*OO[[#This Row],[73 (28JUN1985 00:00:00)-Water Temperature (C)]]*OO[[#This Row],[15]]/SUM(OO[15])</f>
        <v>4.8690372267212838E-2</v>
      </c>
      <c r="R183" s="10">
        <f>3/24*OO[[#This Row],[74 (28JUN1985 03:00:00)-Water Temperature (C)]]*OO[[#This Row],[16]]/SUM(OO[16])</f>
        <v>5.7991172893956118E-2</v>
      </c>
      <c r="S183" s="10">
        <f>3/24*OO[[#This Row],[75 (28JUN1985 06:00:00)-Water Temperature (C)]]*OO[[#This Row],[17]]/SUM(OO[17])</f>
        <v>3.9723965596436164E-2</v>
      </c>
      <c r="T183" s="10">
        <f>3/24*OO[[#This Row],[76 (28JUN1985 09:00:00)-Water Temperature (C)]]*OO[[#This Row],[18]]/SUM(OO[18])</f>
        <v>1.8025189744297565E-2</v>
      </c>
      <c r="U183" s="10">
        <f>3/24*OO[[#This Row],[77 (28JUN1985 12:00:00)-Water Temperature (C)]]*OO[[#This Row],[19]]/SUM(OO[19])</f>
        <v>5.9424981253800172E-3</v>
      </c>
      <c r="V183" s="10">
        <f>3/24000000*OO[[#This Row],[78 (28JUN1985 15:00:00)-Water Temperature (C)]]*OO[[#This Row],[20]]</f>
        <v>1.5373814999759996E-3</v>
      </c>
      <c r="W183" s="10">
        <f>3/24000000*OO[[#This Row],[79 (28JUN1985 18:00:00)-Water Temperature (C)]]*OO[[#This Row],[21]]</f>
        <v>3.5847527328524998E-4</v>
      </c>
      <c r="X183" s="10">
        <f>3/24000000*OO[[#This Row],[80 (28JUN1985 21:00:00)-Water Temperature (C)]]*OO[[#This Row],[22]]</f>
        <v>1.0330618087597498E-4</v>
      </c>
      <c r="Y183" s="10">
        <f>3/24000000*OO[[#This Row],[81 (29JUN1985 00:00:00)-Water Temperature (C)]]*OO[[#This Row],[23]]</f>
        <v>5.3299706874550002E-5</v>
      </c>
      <c r="Z183" s="10">
        <f>3/24000000*OO[[#This Row],[82 (29JUN1985 03:00:00)-Water Temperature (C)]]*OO[[#This Row],[24]]</f>
        <v>4.3056958587662497E-5</v>
      </c>
      <c r="AA183" s="10">
        <f>3/24000000*OO[[#This Row],[83 (29JUN1985 06:00:00)-Water Temperature (C)]]*OO[[#This Row],[25]]</f>
        <v>4.1985802578200003E-5</v>
      </c>
      <c r="AB183" s="10">
        <f>3/24000000*OO[[#This Row],[84 (29JUN1985 09:00:00)-Water Temperature (C)]]*OO[[#This Row],[26]]</f>
        <v>4.4833703582937492E-5</v>
      </c>
      <c r="AC183" s="10">
        <f>3/24000000*OO[[#This Row],[85 (29JUN1985 12:00:00)-Water Temperature (C)]]*OO[[#This Row],[27]]</f>
        <v>4.813852095764999E-5</v>
      </c>
      <c r="AD183" s="10">
        <f>3/24000000*OO[[#This Row],[86 (29JUN1985 15:00:00)-Water Temperature (C)]]*OO[[#This Row],[28]]</f>
        <v>4.8867816591199992E-5</v>
      </c>
      <c r="AE183" s="10">
        <f>3/24000000*OO[[#This Row],[88 (29JUN1985 21:00:00)-Water Temperature (C)]]*OO[[#This Row],[30]]</f>
        <v>4.2452929543199994E-5</v>
      </c>
      <c r="AF183" s="10">
        <f>3/24000000*OO[[#This Row],[88 (29JUN1985 21:00:00)-Water Temperature (C)]]*OO[[#This Row],[30]]</f>
        <v>4.2452929543199994E-5</v>
      </c>
      <c r="AG183" s="10">
        <f>3/24000000*OO[[#This Row],[89 (30JUN1985 00:00:00)-Water Temperature (C)]]*OO[[#This Row],[31]]</f>
        <v>3.7257692679200002E-5</v>
      </c>
      <c r="AH183" s="10">
        <f>3/24000000*OO[[#This Row],[90 (30JUN1985 03:00:00)-Water Temperature (C)]]*OO[[#This Row],[32]]</f>
        <v>3.2656709085299999E-5</v>
      </c>
      <c r="AI183" s="10">
        <f>3/24000000*OO[[#This Row],[91 (30JUN1985 06:00:00)-Water Temperature (C)]]*OO[[#This Row],[33]]</f>
        <v>2.8752617954699999E-5</v>
      </c>
      <c r="AJ183" s="10">
        <f>3/24000000*OO[[#This Row],[92 (30JUN1985 09:00:00)-Water Temperature (C)]]*OO[[#This Row],[34]]</f>
        <v>2.5781511315999997E-5</v>
      </c>
      <c r="AK183" s="10">
        <f>3/24000000*OO[[#This Row],[93 (30JUN1985 12:00:00)-Water Temperature (C)]]*OO[[#This Row],[35]]</f>
        <v>2.3205181811075E-5</v>
      </c>
      <c r="AL183" s="10">
        <f>3/24000000*OO[[#This Row],[94 (30JUN1985 15:00:00)-Water Temperature (C)]]*OO[[#This Row],[36]]</f>
        <v>2.0606819932372502E-5</v>
      </c>
      <c r="AM183" s="10">
        <f>3/24000000*OO[[#This Row],[95 (30JUN1985 18:00:00)-Water Temperature (C)]]*OO[[#This Row],[37]]</f>
        <v>1.7901363835075E-5</v>
      </c>
      <c r="AN183" s="10">
        <f>3/24000000*OO[[#This Row],[96 (30JUN1985 21:00:00)-Water Temperature (C)]]*OO[[#This Row],[38]]</f>
        <v>1.5054820990875E-5</v>
      </c>
      <c r="AO183" s="10">
        <f>3/24000000*OO[[#This Row],[97 (01JUL1985 00:00:00)-Water Temperature (C)]]*OO[[#This Row],[39]]</f>
        <v>1.24859361825975E-5</v>
      </c>
      <c r="AP183" s="10">
        <f>3/24000000*OO[[#This Row],[98 (01JUL1985 03:00:00)-Water Temperature (C)]]*OO[[#This Row],[40]]</f>
        <v>1.044323170839E-5</v>
      </c>
      <c r="AQ183" s="10">
        <f>3/24000000*OO[[#This Row],[99 (01JUL1985 06:00:00)-Water Temperature (C)]]*OO[[#This Row],[41]]</f>
        <v>8.9630648275524995E-6</v>
      </c>
      <c r="AR183" s="10">
        <f>3/24000000*OO[[#This Row],[100 (01JUL1985 09:00:00)-Water Temperature (C)]]*OO[[#This Row],[42]]</f>
        <v>8.1025202190412485E-6</v>
      </c>
      <c r="AS183" s="10">
        <f>3/24000000*OO[[#This Row],[101 (01JUL1985 12:00:00)-Water Temperature (C)]]*OO[[#This Row],[43]]</f>
        <v>7.127310878362499E-6</v>
      </c>
      <c r="AT183" s="10">
        <f>3/24000000*OO[[#This Row],[102 (01JUL1985 15:00:00)-Water Temperature (C)]]*OO[[#This Row],[44]]</f>
        <v>5.9174228370150001E-6</v>
      </c>
      <c r="AU183" s="10">
        <f>3/24000000*OO[[#This Row],[103 (01JUL1985 18:00:00)-Water Temperature (C)]]*OO[[#This Row],[45]]</f>
        <v>4.6016992274899994E-6</v>
      </c>
      <c r="AV183" s="10">
        <f>3/24000000*OO[[#This Row],[104 (01JUL1985 21:00:00)-Water Temperature (C)]]*OO[[#This Row],[46]]</f>
        <v>3.4543657588500001E-6</v>
      </c>
      <c r="AW183" s="10">
        <f>3/24000000*OO[[#This Row],[105 (02JUL1985 00:00:00)-Water Temperature (C)]]*OO[[#This Row],[47]]</f>
        <v>2.6232838658662498E-6</v>
      </c>
      <c r="AX183" s="10">
        <f>3/24000000*OO[[#This Row],[106 (02JUL1985 03:00:00)-Water Temperature (C)]]*OO[[#This Row],[48]]</f>
        <v>2.0996913860999997E-6</v>
      </c>
      <c r="AY183" s="10">
        <f>3/24000000*OO[[#This Row],[107 (02JUL1985 06:00:00)-Water Temperature (C)]]*OO[[#This Row],[49]]</f>
        <v>1.8012907725250001E-6</v>
      </c>
      <c r="AZ183" s="10">
        <f>3/24000000*OO[[#This Row],[108 (02JUL1985 09:00:00)-Water Temperature (C)]]*OO[[#This Row],[50]]</f>
        <v>1.7056741315389998E-6</v>
      </c>
      <c r="BA183" s="10">
        <f>3/24000000*OO[[#This Row],[109 (02JUL1985 12:00:00)-Water Temperature (C)]]*OO[[#This Row],[51]]</f>
        <v>1.6516904997680001E-6</v>
      </c>
      <c r="BB183" s="10">
        <f>3/24000000*OO[[#This Row],[110 (02JUL1985 15:00:00)-Water Temperature (C)]]*OO[[#This Row],[52]]</f>
        <v>1.5905200012766252E-6</v>
      </c>
      <c r="BC183" s="10">
        <f>3/24000000*OO[[#This Row],[111 (02JUL1985 18:00:00)-Water Temperature (C)]]*OO[[#This Row],[53]]</f>
        <v>1.5131603453819998E-6</v>
      </c>
      <c r="BD183" s="10">
        <f>3/24000000*OO[[#This Row],[112 (02JUL1985 21:00:00)-Water Temperature (C)]]*OO[[#This Row],[54]]</f>
        <v>1.4049422591699999E-6</v>
      </c>
      <c r="BE183" s="10">
        <f>3/24000000*OO[[#This Row],[113 (03JUL1985 00:00:00)-Water Temperature (C)]]*OO[[#This Row],[55]]</f>
        <v>1.2768860054737499E-6</v>
      </c>
      <c r="BF183" s="10">
        <f>3/24000000*OO[[#This Row],[114 (03JUL1985 03:00:00)-Water Temperature (C)]]*OO[[#This Row],[56]]</f>
        <v>1.1676610466616251E-6</v>
      </c>
      <c r="BG183" s="10">
        <f>3/24000000*OO[[#This Row],[115 (03JUL1985 06:00:00)-Water Temperature (C)]]*OO[[#This Row],[57]]</f>
        <v>1.0887446089878747E-6</v>
      </c>
      <c r="BH183" s="10">
        <f>3/24000000*OO[[#This Row],[116 (03JUL1985 09:00:00)-Water Temperature (C)]]*OO[[#This Row],[58]]</f>
        <v>1.0844129680559999E-6</v>
      </c>
      <c r="BI183" s="10">
        <f>3/24000000*OO[[#This Row],[117 (03JUL1985 12:00:00)-Water Temperature (C)]]*OO[[#This Row],[59]]</f>
        <v>1.118272187485125E-6</v>
      </c>
      <c r="BJ183" s="10">
        <f>3/24000000*OO[[#This Row],[118 (03JUL1985 15:00:00)-Water Temperature (C)]]*OO[[#This Row],[60]]</f>
        <v>1.1447189815049999E-6</v>
      </c>
      <c r="BK183" s="10">
        <f>3/24000000*OO[[#This Row],[119 (03JUL1985 18:00:00)-Water Temperature (C)]]*OO[[#This Row],[61]]</f>
        <v>1.1455892722693748E-6</v>
      </c>
      <c r="BL183" s="10">
        <f>3/24000000*OO[[#This Row],[120 (03JUL1985 21:00:00)-Water Temperature (C)]]*OO[[#This Row],[62]]</f>
        <v>1.0941833151623749E-6</v>
      </c>
      <c r="BM183" s="10">
        <f>3/24000000*OO[[#This Row],[121 (04JUL1985 00:00:00)-Water Temperature (C)]]*OO[[#This Row],[63]]</f>
        <v>1.0135194624899999E-6</v>
      </c>
      <c r="BN183" s="10">
        <f>3/24000000*OO[[#This Row],[122 (04JUL1985 03:00:00)-Water Temperature (C)]]*OO[[#This Row],[64]]</f>
        <v>9.3959583484162496E-7</v>
      </c>
      <c r="BO183" s="10">
        <f>3/24000000*OO[[#This Row],[123 (04JUL1985 06:00:00)-Water Temperature (C)]]*OO[[#This Row],[65]]</f>
        <v>8.8946365454675002E-7</v>
      </c>
      <c r="BP183" s="10">
        <f>3/24000000*OO[[#This Row],[124 (04JUL1985 09:00:00)-Water Temperature (C)]]*OO[[#This Row],[66]]</f>
        <v>8.7960213587512493E-7</v>
      </c>
      <c r="BQ183" s="10">
        <f>3/24000000*OO[[#This Row],[125 (04JUL1985 12:00:00)-Water Temperature (C)]]*OO[[#This Row],[67]]</f>
        <v>8.6983101219300002E-7</v>
      </c>
      <c r="BR183" s="10">
        <f>3/24000000*OO[[#This Row],[126 (04JUL1985 15:00:00)-Water Temperature (C)]]*OO[[#This Row],[68]]</f>
        <v>8.5571273168549999E-7</v>
      </c>
      <c r="BS183" s="10">
        <f>3/24000000*OO[[#This Row],[127 (04JUL1985 18:00:00)-Water Temperature (C)]]*OO[[#This Row],[69]]</f>
        <v>8.1001547957825003E-7</v>
      </c>
      <c r="BT183" s="10">
        <f>3/24000000*OO[[#This Row],[128 (04JUL1985 21:00:00)-Water Temperature (C)]]*OO[[#This Row],[70]]</f>
        <v>7.4750153312250001E-7</v>
      </c>
      <c r="BU183" s="10">
        <f>3/24000000*OO[[#This Row],[129 (05JUL1985 00:00:00)-Water Temperature (C)]]*OO[[#This Row],[71]]</f>
        <v>6.8436770644274986E-7</v>
      </c>
      <c r="BV183" s="10">
        <f>3/24000000*OO[[#This Row],[130 (05JUL1985 03:00:00)-Water Temperature (C)]]*OO[[#This Row],[72]]</f>
        <v>6.3288940269374995E-7</v>
      </c>
      <c r="BW183" s="10">
        <f>3/24000000*OO[[#This Row],[131 (05JUL1985 06:00:00)-Water Temperature (C)]]*OO[[#This Row],[73]]</f>
        <v>5.9504027910337499E-7</v>
      </c>
      <c r="BX183" s="10">
        <f>3/24000000*OO[[#This Row],[132 (05JUL1985 09:00:00)-Water Temperature (C)]]*OO[[#This Row],[74]]</f>
        <v>5.8780241985699998E-7</v>
      </c>
      <c r="BY183" s="10">
        <f>3/24000000*OO[[#This Row],[133 (05JUL1985 12:00:00)-Water Temperature (C)]]*OO[[#This Row],[75]]</f>
        <v>5.7668879799900002E-7</v>
      </c>
      <c r="BZ183" s="10">
        <f>3/24000000*OO[[#This Row],[134 (05JUL1985 15:00:00)-Water Temperature (C)]]*OO[[#This Row],[76]]</f>
        <v>5.6653719365937494E-7</v>
      </c>
      <c r="CA183" s="10">
        <f>3/24000000*OO[[#This Row],[135 (05JUL1985 18:00:00)-Water Temperature (C)]]*OO[[#This Row],[77]]</f>
        <v>5.4969488560875007E-7</v>
      </c>
      <c r="CB183" s="10">
        <f>3/24000000*OO[[#This Row],[136 (05JUL1985 21:00:00)-Water Temperature (C)]]*OO[[#This Row],[78]]</f>
        <v>5.197558660937499E-7</v>
      </c>
      <c r="CC183" s="10">
        <f>3/24000000*OO[[#This Row],[137 (06JUL1985 00:00:00)-Water Temperature (C)]]*OO[[#This Row],[79]]</f>
        <v>4.7884557222699997E-7</v>
      </c>
      <c r="CD183" s="10">
        <f>3/24000000*OO[[#This Row],[138 (06JUL1985 03:00:00)-Water Temperature (C)]]*OO[[#This Row],[80]]</f>
        <v>4.3978221715999995E-7</v>
      </c>
      <c r="CE183" s="10">
        <f>3/24000000*OO[[#This Row],[139 (06JUL1985 06:00:00)-Water Temperature (C)]]*OO[[#This Row],[81]]</f>
        <v>4.1220580441500002E-7</v>
      </c>
      <c r="CF183" s="10">
        <f>3/24000000*OO[[#This Row],[140 (06JUL1985 09:00:00)-Water Temperature (C)]]*OO[[#This Row],[82]]</f>
        <v>4.1438550764325E-7</v>
      </c>
      <c r="CG183" s="10">
        <f>3/24000000*OO[[#This Row],[141 (06JUL1985 12:00:00)-Water Temperature (C)]]*OO[[#This Row],[83]]</f>
        <v>4.2163108917849999E-7</v>
      </c>
      <c r="CH183" s="10">
        <f>3/24000000*OO[[#This Row],[142 (06JUL1985 15:00:00)-Water Temperature (C)]]*OO[[#This Row],[84]]</f>
        <v>4.2798433201875002E-7</v>
      </c>
      <c r="CI183" s="10">
        <f>3/24000000*OO[[#This Row],[143 (06JUL1985 18:00:00)-Water Temperature (C)]]*OO[[#This Row],[85]]</f>
        <v>4.3012252561850001E-7</v>
      </c>
      <c r="CJ183" s="10">
        <f>3/24000000*OO[[#This Row],[144 (06JUL1985 21:00:00)-Water Temperature (C)]]*OO[[#This Row],[86]]</f>
        <v>4.1593471125799997E-7</v>
      </c>
      <c r="CK183" s="10">
        <f>3/24000000*OO[[#This Row],[145 (07JUL1985 00:00:00)-Water Temperature (C)]]*OO[[#This Row],[87]]</f>
        <v>3.8735599597974996E-7</v>
      </c>
      <c r="CL183" s="10">
        <f>3/24000000*OO[[#This Row],[146 (07JUL1985 03:00:00)-Water Temperature (C)]]*OO[[#This Row],[88]]</f>
        <v>3.6148622457625002E-7</v>
      </c>
      <c r="CM183" s="10">
        <f>3/24000000*OO[[#This Row],[147 (07JUL1985 06:00:00)-Water Temperature (C)]]*OO[[#This Row],[89]]</f>
        <v>3.44701805139125E-7</v>
      </c>
      <c r="CN183" s="10">
        <f>3/24000000*OO[[#This Row],[148 (07JUL1985 09:00:00)-Water Temperature (C)]]*OO[[#This Row],[90]]</f>
        <v>3.5120415302549998E-7</v>
      </c>
      <c r="CO183" s="10">
        <f>3/24000000*OO[[#This Row],[149 (07JUL1985 12:00:00)-Water Temperature (C)]]*OO[[#This Row],[91]]</f>
        <v>3.6501345894637499E-7</v>
      </c>
      <c r="CP183" s="10">
        <f>3/24000000*OO[[#This Row],[150 (07JUL1985 15:00:00)-Water Temperature (C)]]*OO[[#This Row],[92]]</f>
        <v>3.7348794531562497E-7</v>
      </c>
      <c r="CQ183" s="10">
        <f>3/24000000*OO[[#This Row],[151 (07JUL1985 18:00:00)-Water Temperature (C)]]*OO[[#This Row],[93]]</f>
        <v>3.7453480723337497E-7</v>
      </c>
      <c r="CR183" s="10">
        <f>3/24000000*OO[[#This Row],[152 (07JUL1985 21:00:00)-Water Temperature (C)]]*OO[[#This Row],[94]]</f>
        <v>3.6004540470112496E-7</v>
      </c>
      <c r="CS183" s="10">
        <f>3/24000000*OO[[#This Row],[153 (08JUL1985 00:00:00)-Water Temperature (C)]]*OO[[#This Row],[95]]</f>
        <v>3.3808689433462501E-7</v>
      </c>
      <c r="CT183" s="10">
        <f>3/24000000*OO[[#This Row],[154 (08JUL1985 03:00:00)-Water Temperature (C)]]*OO[[#This Row],[96]]</f>
        <v>3.1740660799087498E-7</v>
      </c>
      <c r="CU183" s="10">
        <f>3/24000000*OO[[#This Row],[155 (08JUL1985 06:00:00)-Water Temperature (C)]]*OO[[#This Row],[97]]</f>
        <v>3.0338708102587497E-7</v>
      </c>
      <c r="CV183" s="10">
        <f>3/24000000*OO[[#This Row],[156 (08JUL1985 09:00:00)-Water Temperature (C)]]*OO[[#This Row],[98]]</f>
        <v>2.9567720230124999E-7</v>
      </c>
      <c r="CW183" s="10">
        <f>3/24000000*OO[[#This Row],[157 (08JUL1985 12:00:00)-Water Temperature (C)]]*OO[[#This Row],[99]]</f>
        <v>2.94680050726E-7</v>
      </c>
    </row>
    <row r="184" spans="1:101" x14ac:dyDescent="0.35">
      <c r="A184" t="s">
        <v>190</v>
      </c>
      <c r="B184">
        <v>850.89490000000001</v>
      </c>
      <c r="C184" s="10">
        <f>3/24*OO[[#This Row],[59 (26JUN1985 06:00:00)-Water Temperature (C)]]*OO[[#This Row],[1]]/SUM(OO[1])</f>
        <v>0</v>
      </c>
      <c r="D184" s="10">
        <f>3/24*OO[[#This Row],[60 (26JUN1985 09:00:00)-Water Temperature (C)]]*OO[[#This Row],[2]]/SUM(OO[2])</f>
        <v>0</v>
      </c>
      <c r="E184" s="10">
        <f>3/24*OO[[#This Row],[61 (26JUN1985 12:00:00)-Water Temperature (C)]]*OO[[#This Row],[3]]/SUM(OO[3])</f>
        <v>0</v>
      </c>
      <c r="F184" s="10">
        <f>3/24*OO[[#This Row],[62 (26JUN1985 15:00:00)-Water Temperature (C)]]*OO[[#This Row],[4]]/SUM(OO[4])</f>
        <v>0</v>
      </c>
      <c r="G184" s="10">
        <f>3/24*OO[[#This Row],[63 (26JUN1985 18:00:00)-Water Temperature (C)]]*OO[[#This Row],[5]]/SUM(OO[5])</f>
        <v>0</v>
      </c>
      <c r="H184" s="10">
        <f>3/24*OO[[#This Row],[64 (26JUN1985 21:00:00)-Water Temperature (C)]]*OO[[#This Row],[6]]/SUM(OO[6])</f>
        <v>0</v>
      </c>
      <c r="I184" s="10">
        <f>3/24*OO[[#This Row],[65 (27JUN1985 00:00:00)-Water Temperature (C)]]*OO[[#This Row],[7]]/SUM(OO[7])</f>
        <v>6.4195843088714982E-39</v>
      </c>
      <c r="J184" s="10">
        <f>3/24*OO[[#This Row],[66 (27JUN1985 03:00:00)-Water Temperature (C)]]*OO[[#This Row],[8]]/SUM(OO[8])</f>
        <v>3.6970671819482761E-28</v>
      </c>
      <c r="K184" s="10">
        <f>3/24*OO[[#This Row],[67 (27JUN1985 06:00:00)-Water Temperature (C)]]*OO[[#This Row],[9]]/SUM(OO[9])</f>
        <v>1.9939508234485219E-17</v>
      </c>
      <c r="L184" s="10">
        <f>3/24*OO[[#This Row],[68 (27JUN1985 09:00:00)-Water Temperature (C)]]*OO[[#This Row],[10]]/SUM(OO[10])</f>
        <v>7.7063254696765818E-10</v>
      </c>
      <c r="M184" s="10">
        <f>3/24*OO[[#This Row],[69 (27JUN1985 12:00:00)-Water Temperature (C)]]*OO[[#This Row],[11]]/SUM(OO[11])</f>
        <v>1.1829594265085206E-6</v>
      </c>
      <c r="N184" s="10">
        <f>3/24*OO[[#This Row],[70 (27JUN1985 15:00:00)-Water Temperature (C)]]*OO[[#This Row],[12]]/SUM(OO[12])</f>
        <v>1.2975034653176651E-4</v>
      </c>
      <c r="O184" s="10">
        <f>3/24*OO[[#This Row],[71 (27JUN1985 18:00:00)-Water Temperature (C)]]*OO[[#This Row],[13]]/SUM(OO[13])</f>
        <v>2.755665342505069E-3</v>
      </c>
      <c r="P184" s="10">
        <f>3/24*OO[[#This Row],[72 (27JUN1985 21:00:00)-Water Temperature (C)]]*OO[[#This Row],[14]]/SUM(OO[14])</f>
        <v>1.7866552633432429E-2</v>
      </c>
      <c r="Q184" s="10">
        <f>3/24*OO[[#This Row],[73 (28JUN1985 00:00:00)-Water Temperature (C)]]*OO[[#This Row],[15]]/SUM(OO[15])</f>
        <v>4.6319499426284189E-2</v>
      </c>
      <c r="R184" s="10">
        <f>3/24*OO[[#This Row],[74 (28JUN1985 03:00:00)-Water Temperature (C)]]*OO[[#This Row],[16]]/SUM(OO[16])</f>
        <v>5.9308592139231786E-2</v>
      </c>
      <c r="S184" s="10">
        <f>3/24*OO[[#This Row],[75 (28JUN1985 06:00:00)-Water Temperature (C)]]*OO[[#This Row],[17]]/SUM(OO[17])</f>
        <v>4.3352430068855315E-2</v>
      </c>
      <c r="T184" s="10">
        <f>3/24*OO[[#This Row],[76 (28JUN1985 09:00:00)-Water Temperature (C)]]*OO[[#This Row],[18]]/SUM(OO[18])</f>
        <v>2.0746654484631033E-2</v>
      </c>
      <c r="U184" s="10">
        <f>3/24*OO[[#This Row],[77 (28JUN1985 12:00:00)-Water Temperature (C)]]*OO[[#This Row],[19]]/SUM(OO[19])</f>
        <v>7.1473926756156379E-3</v>
      </c>
      <c r="V184" s="10">
        <f>3/24000000*OO[[#This Row],[78 (28JUN1985 15:00:00)-Water Temperature (C)]]*OO[[#This Row],[20]]</f>
        <v>1.9061364443534999E-3</v>
      </c>
      <c r="W184" s="10">
        <f>3/24000000*OO[[#This Row],[79 (28JUN1985 18:00:00)-Water Temperature (C)]]*OO[[#This Row],[21]]</f>
        <v>4.4488856084575E-4</v>
      </c>
      <c r="X184" s="10">
        <f>3/24000000*OO[[#This Row],[80 (28JUN1985 21:00:00)-Water Temperature (C)]]*OO[[#This Row],[22]]</f>
        <v>1.2050951763939999E-4</v>
      </c>
      <c r="Y184" s="10">
        <f>3/24000000*OO[[#This Row],[81 (29JUN1985 00:00:00)-Water Temperature (C)]]*OO[[#This Row],[23]]</f>
        <v>5.6871702134212498E-5</v>
      </c>
      <c r="Z184" s="10">
        <f>3/24000000*OO[[#This Row],[82 (29JUN1985 03:00:00)-Water Temperature (C)]]*OO[[#This Row],[24]]</f>
        <v>4.3923746099999998E-5</v>
      </c>
      <c r="AA184" s="10">
        <f>3/24000000*OO[[#This Row],[83 (29JUN1985 06:00:00)-Water Temperature (C)]]*OO[[#This Row],[25]]</f>
        <v>4.2067523608149991E-5</v>
      </c>
      <c r="AB184" s="10">
        <f>3/24000000*OO[[#This Row],[84 (29JUN1985 09:00:00)-Water Temperature (C)]]*OO[[#This Row],[26]]</f>
        <v>4.4686501744399994E-5</v>
      </c>
      <c r="AC184" s="10">
        <f>3/24000000*OO[[#This Row],[85 (29JUN1985 12:00:00)-Water Temperature (C)]]*OO[[#This Row],[27]]</f>
        <v>4.8044084963937493E-5</v>
      </c>
      <c r="AD184" s="10">
        <f>3/24000000*OO[[#This Row],[86 (29JUN1985 15:00:00)-Water Temperature (C)]]*OO[[#This Row],[28]]</f>
        <v>4.8937249926125005E-5</v>
      </c>
      <c r="AE184" s="10">
        <f>3/24000000*OO[[#This Row],[88 (29JUN1985 21:00:00)-Water Temperature (C)]]*OO[[#This Row],[30]]</f>
        <v>4.2610748189E-5</v>
      </c>
      <c r="AF184" s="10">
        <f>3/24000000*OO[[#This Row],[88 (29JUN1985 21:00:00)-Water Temperature (C)]]*OO[[#This Row],[30]]</f>
        <v>4.2610748189E-5</v>
      </c>
      <c r="AG184" s="10">
        <f>3/24000000*OO[[#This Row],[89 (30JUN1985 00:00:00)-Water Temperature (C)]]*OO[[#This Row],[31]]</f>
        <v>3.737675585268751E-5</v>
      </c>
      <c r="AH184" s="10">
        <f>3/24000000*OO[[#This Row],[90 (30JUN1985 03:00:00)-Water Temperature (C)]]*OO[[#This Row],[32]]</f>
        <v>3.2701524177124995E-5</v>
      </c>
      <c r="AI184" s="10">
        <f>3/24000000*OO[[#This Row],[91 (30JUN1985 06:00:00)-Water Temperature (C)]]*OO[[#This Row],[33]]</f>
        <v>2.8768794135975004E-5</v>
      </c>
      <c r="AJ184" s="10">
        <f>3/24000000*OO[[#This Row],[92 (30JUN1985 09:00:00)-Water Temperature (C)]]*OO[[#This Row],[34]]</f>
        <v>2.5819468537350002E-5</v>
      </c>
      <c r="AK184" s="10">
        <f>3/24000000*OO[[#This Row],[93 (30JUN1985 12:00:00)-Water Temperature (C)]]*OO[[#This Row],[35]]</f>
        <v>2.3268656132812499E-5</v>
      </c>
      <c r="AL184" s="10">
        <f>3/24000000*OO[[#This Row],[94 (30JUN1985 15:00:00)-Water Temperature (C)]]*OO[[#This Row],[36]]</f>
        <v>2.0680576309529994E-5</v>
      </c>
      <c r="AM184" s="10">
        <f>3/24000000*OO[[#This Row],[95 (30JUN1985 18:00:00)-Water Temperature (C)]]*OO[[#This Row],[37]]</f>
        <v>1.7960426242053749E-5</v>
      </c>
      <c r="AN184" s="10">
        <f>3/24000000*OO[[#This Row],[96 (30JUN1985 21:00:00)-Water Temperature (C)]]*OO[[#This Row],[38]]</f>
        <v>1.5087753341688747E-5</v>
      </c>
      <c r="AO184" s="10">
        <f>3/24000000*OO[[#This Row],[97 (01JUL1985 00:00:00)-Water Temperature (C)]]*OO[[#This Row],[39]]</f>
        <v>1.2491254289255E-5</v>
      </c>
      <c r="AP184" s="10">
        <f>3/24000000*OO[[#This Row],[98 (01JUL1985 03:00:00)-Water Temperature (C)]]*OO[[#This Row],[40]]</f>
        <v>1.0417142282389999E-5</v>
      </c>
      <c r="AQ184" s="10">
        <f>3/24000000*OO[[#This Row],[99 (01JUL1985 06:00:00)-Water Temperature (C)]]*OO[[#This Row],[41]]</f>
        <v>8.9207197955362505E-6</v>
      </c>
      <c r="AR184" s="10">
        <f>3/24000000*OO[[#This Row],[100 (01JUL1985 09:00:00)-Water Temperature (C)]]*OO[[#This Row],[42]]</f>
        <v>8.0730756444937482E-6</v>
      </c>
      <c r="AS184" s="10">
        <f>3/24000000*OO[[#This Row],[101 (01JUL1985 12:00:00)-Water Temperature (C)]]*OO[[#This Row],[43]]</f>
        <v>7.1315654032499997E-6</v>
      </c>
      <c r="AT184" s="10">
        <f>3/24000000*OO[[#This Row],[102 (01JUL1985 15:00:00)-Water Temperature (C)]]*OO[[#This Row],[44]]</f>
        <v>5.9632465305599997E-6</v>
      </c>
      <c r="AU184" s="10">
        <f>3/24000000*OO[[#This Row],[103 (01JUL1985 18:00:00)-Water Temperature (C)]]*OO[[#This Row],[45]]</f>
        <v>4.6615727459750002E-6</v>
      </c>
      <c r="AV184" s="10">
        <f>3/24000000*OO[[#This Row],[104 (01JUL1985 21:00:00)-Water Temperature (C)]]*OO[[#This Row],[46]]</f>
        <v>3.4999378450249999E-6</v>
      </c>
      <c r="AW184" s="10">
        <f>3/24000000*OO[[#This Row],[105 (02JUL1985 00:00:00)-Water Temperature (C)]]*OO[[#This Row],[47]]</f>
        <v>2.6433397528125002E-6</v>
      </c>
      <c r="AX184" s="10">
        <f>3/24000000*OO[[#This Row],[106 (02JUL1985 03:00:00)-Water Temperature (C)]]*OO[[#This Row],[48]]</f>
        <v>2.0988663139950003E-6</v>
      </c>
      <c r="AY184" s="10">
        <f>3/24000000*OO[[#This Row],[107 (02JUL1985 06:00:00)-Water Temperature (C)]]*OO[[#This Row],[49]]</f>
        <v>1.7878174112955002E-6</v>
      </c>
      <c r="AZ184" s="10">
        <f>3/24000000*OO[[#This Row],[108 (02JUL1985 09:00:00)-Water Temperature (C)]]*OO[[#This Row],[50]]</f>
        <v>1.6854874073301247E-6</v>
      </c>
      <c r="BA184" s="10">
        <f>3/24000000*OO[[#This Row],[109 (02JUL1985 12:00:00)-Water Temperature (C)]]*OO[[#This Row],[51]]</f>
        <v>1.6288286006970003E-6</v>
      </c>
      <c r="BB184" s="10">
        <f>3/24000000*OO[[#This Row],[110 (02JUL1985 15:00:00)-Water Temperature (C)]]*OO[[#This Row],[52]]</f>
        <v>1.57003286757525E-6</v>
      </c>
      <c r="BC184" s="10">
        <f>3/24000000*OO[[#This Row],[111 (02JUL1985 18:00:00)-Water Temperature (C)]]*OO[[#This Row],[53]]</f>
        <v>1.4947363995394999E-6</v>
      </c>
      <c r="BD184" s="10">
        <f>3/24000000*OO[[#This Row],[112 (02JUL1985 21:00:00)-Water Temperature (C)]]*OO[[#This Row],[54]]</f>
        <v>1.3870759130670001E-6</v>
      </c>
      <c r="BE184" s="10">
        <f>3/24000000*OO[[#This Row],[113 (03JUL1985 00:00:00)-Water Temperature (C)]]*OO[[#This Row],[55]]</f>
        <v>1.259088120129375E-6</v>
      </c>
      <c r="BF184" s="10">
        <f>3/24000000*OO[[#This Row],[114 (03JUL1985 03:00:00)-Water Temperature (C)]]*OO[[#This Row],[56]]</f>
        <v>1.1499992571718752E-6</v>
      </c>
      <c r="BG184" s="10">
        <f>3/24000000*OO[[#This Row],[115 (03JUL1985 06:00:00)-Water Temperature (C)]]*OO[[#This Row],[57]]</f>
        <v>1.0699250776114997E-6</v>
      </c>
      <c r="BH184" s="10">
        <f>3/24000000*OO[[#This Row],[116 (03JUL1985 09:00:00)-Water Temperature (C)]]*OO[[#This Row],[58]]</f>
        <v>1.0634896303335001E-6</v>
      </c>
      <c r="BI184" s="10">
        <f>3/24000000*OO[[#This Row],[117 (03JUL1985 12:00:00)-Water Temperature (C)]]*OO[[#This Row],[59]]</f>
        <v>1.0950176115037499E-6</v>
      </c>
      <c r="BJ184" s="10">
        <f>3/24000000*OO[[#This Row],[118 (03JUL1985 15:00:00)-Water Temperature (C)]]*OO[[#This Row],[60]]</f>
        <v>1.1219189395375E-6</v>
      </c>
      <c r="BK184" s="10">
        <f>3/24000000*OO[[#This Row],[119 (03JUL1985 18:00:00)-Water Temperature (C)]]*OO[[#This Row],[61]]</f>
        <v>1.1252460078264998E-6</v>
      </c>
      <c r="BL184" s="10">
        <f>3/24000000*OO[[#This Row],[120 (03JUL1985 21:00:00)-Water Temperature (C)]]*OO[[#This Row],[62]]</f>
        <v>1.0765270533105E-6</v>
      </c>
      <c r="BM184" s="10">
        <f>3/24000000*OO[[#This Row],[121 (04JUL1985 00:00:00)-Water Temperature (C)]]*OO[[#This Row],[63]]</f>
        <v>9.9798213070237496E-7</v>
      </c>
      <c r="BN184" s="10">
        <f>3/24000000*OO[[#This Row],[122 (04JUL1985 03:00:00)-Water Temperature (C)]]*OO[[#This Row],[64]]</f>
        <v>9.2439521345449998E-7</v>
      </c>
      <c r="BO184" s="10">
        <f>3/24000000*OO[[#This Row],[123 (04JUL1985 06:00:00)-Water Temperature (C)]]*OO[[#This Row],[65]]</f>
        <v>8.7309725906974995E-7</v>
      </c>
      <c r="BP184" s="10">
        <f>3/24000000*OO[[#This Row],[124 (04JUL1985 09:00:00)-Water Temperature (C)]]*OO[[#This Row],[66]]</f>
        <v>8.6227752032500005E-7</v>
      </c>
      <c r="BQ184" s="10">
        <f>3/24000000*OO[[#This Row],[125 (04JUL1985 12:00:00)-Water Temperature (C)]]*OO[[#This Row],[67]]</f>
        <v>8.5250452956249998E-7</v>
      </c>
      <c r="BR184" s="10">
        <f>3/24000000*OO[[#This Row],[126 (04JUL1985 15:00:00)-Water Temperature (C)]]*OO[[#This Row],[68]]</f>
        <v>8.4045333627562501E-7</v>
      </c>
      <c r="BS184" s="10">
        <f>3/24000000*OO[[#This Row],[127 (04JUL1985 18:00:00)-Water Temperature (C)]]*OO[[#This Row],[69]]</f>
        <v>7.9749906742437504E-7</v>
      </c>
      <c r="BT184" s="10">
        <f>3/24000000*OO[[#This Row],[128 (04JUL1985 21:00:00)-Water Temperature (C)]]*OO[[#This Row],[70]]</f>
        <v>7.3703933541224994E-7</v>
      </c>
      <c r="BU184" s="10">
        <f>3/24000000*OO[[#This Row],[129 (05JUL1985 00:00:00)-Water Temperature (C)]]*OO[[#This Row],[71]]</f>
        <v>6.7475729551500003E-7</v>
      </c>
      <c r="BV184" s="10">
        <f>3/24000000*OO[[#This Row],[130 (05JUL1985 03:00:00)-Water Temperature (C)]]*OO[[#This Row],[72]]</f>
        <v>6.2302381436275001E-7</v>
      </c>
      <c r="BW184" s="10">
        <f>3/24000000*OO[[#This Row],[131 (05JUL1985 06:00:00)-Water Temperature (C)]]*OO[[#This Row],[73]]</f>
        <v>5.8465226726849997E-7</v>
      </c>
      <c r="BX184" s="10">
        <f>3/24000000*OO[[#This Row],[132 (05JUL1985 09:00:00)-Water Temperature (C)]]*OO[[#This Row],[74]]</f>
        <v>5.7696199803875E-7</v>
      </c>
      <c r="BY184" s="10">
        <f>3/24000000*OO[[#This Row],[133 (05JUL1985 12:00:00)-Water Temperature (C)]]*OO[[#This Row],[75]]</f>
        <v>5.6576771541999995E-7</v>
      </c>
      <c r="BZ184" s="10">
        <f>3/24000000*OO[[#This Row],[134 (05JUL1985 15:00:00)-Water Temperature (C)]]*OO[[#This Row],[76]]</f>
        <v>5.5645211656650001E-7</v>
      </c>
      <c r="CA184" s="10">
        <f>3/24000000*OO[[#This Row],[135 (05JUL1985 18:00:00)-Water Temperature (C)]]*OO[[#This Row],[77]]</f>
        <v>5.4059932531799993E-7</v>
      </c>
      <c r="CB184" s="10">
        <f>3/24000000*OO[[#This Row],[136 (05JUL1985 21:00:00)-Water Temperature (C)]]*OO[[#This Row],[78]]</f>
        <v>5.1160752217599997E-7</v>
      </c>
      <c r="CC184" s="10">
        <f>3/24000000*OO[[#This Row],[137 (06JUL1985 00:00:00)-Water Temperature (C)]]*OO[[#This Row],[79]]</f>
        <v>4.7171197820999996E-7</v>
      </c>
      <c r="CD184" s="10">
        <f>3/24000000*OO[[#This Row],[138 (06JUL1985 03:00:00)-Water Temperature (C)]]*OO[[#This Row],[80]]</f>
        <v>4.3315834272024997E-7</v>
      </c>
      <c r="CE184" s="10">
        <f>3/24000000*OO[[#This Row],[139 (06JUL1985 06:00:00)-Water Temperature (C)]]*OO[[#This Row],[81]]</f>
        <v>4.056532536599999E-7</v>
      </c>
      <c r="CF184" s="10">
        <f>3/24000000*OO[[#This Row],[140 (06JUL1985 09:00:00)-Water Temperature (C)]]*OO[[#This Row],[82]]</f>
        <v>4.0706190701587491E-7</v>
      </c>
      <c r="CG184" s="10">
        <f>3/24000000*OO[[#This Row],[141 (06JUL1985 12:00:00)-Water Temperature (C)]]*OO[[#This Row],[83]]</f>
        <v>4.134890496673749E-7</v>
      </c>
      <c r="CH184" s="10">
        <f>3/24000000*OO[[#This Row],[142 (06JUL1985 15:00:00)-Water Temperature (C)]]*OO[[#This Row],[84]]</f>
        <v>4.2010012022174996E-7</v>
      </c>
      <c r="CI184" s="10">
        <f>3/24000000*OO[[#This Row],[143 (06JUL1985 18:00:00)-Water Temperature (C)]]*OO[[#This Row],[85]]</f>
        <v>4.2278109080200003E-7</v>
      </c>
      <c r="CJ184" s="10">
        <f>3/24000000*OO[[#This Row],[144 (06JUL1985 21:00:00)-Water Temperature (C)]]*OO[[#This Row],[86]]</f>
        <v>4.0881755984299998E-7</v>
      </c>
      <c r="CK184" s="10">
        <f>3/24000000*OO[[#This Row],[145 (07JUL1985 00:00:00)-Water Temperature (C)]]*OO[[#This Row],[87]]</f>
        <v>3.80859667821875E-7</v>
      </c>
      <c r="CL184" s="10">
        <f>3/24000000*OO[[#This Row],[146 (07JUL1985 03:00:00)-Water Temperature (C)]]*OO[[#This Row],[88]]</f>
        <v>3.5521308988524996E-7</v>
      </c>
      <c r="CM184" s="10">
        <f>3/24000000*OO[[#This Row],[147 (07JUL1985 06:00:00)-Water Temperature (C)]]*OO[[#This Row],[89]]</f>
        <v>3.3797002212424997E-7</v>
      </c>
      <c r="CN184" s="10">
        <f>3/24000000*OO[[#This Row],[148 (07JUL1985 09:00:00)-Water Temperature (C)]]*OO[[#This Row],[90]]</f>
        <v>3.4364428255712501E-7</v>
      </c>
      <c r="CO184" s="10">
        <f>3/24000000*OO[[#This Row],[149 (07JUL1985 12:00:00)-Water Temperature (C)]]*OO[[#This Row],[91]]</f>
        <v>3.56744724654E-7</v>
      </c>
      <c r="CP184" s="10">
        <f>3/24000000*OO[[#This Row],[150 (07JUL1985 15:00:00)-Water Temperature (C)]]*OO[[#This Row],[92]]</f>
        <v>3.6566819587025E-7</v>
      </c>
      <c r="CQ184" s="10">
        <f>3/24000000*OO[[#This Row],[151 (07JUL1985 18:00:00)-Water Temperature (C)]]*OO[[#This Row],[93]]</f>
        <v>3.6738526623999995E-7</v>
      </c>
      <c r="CR184" s="10">
        <f>3/24000000*OO[[#This Row],[152 (07JUL1985 21:00:00)-Water Temperature (C)]]*OO[[#This Row],[94]]</f>
        <v>3.5347934213849995E-7</v>
      </c>
      <c r="CS184" s="10">
        <f>3/24000000*OO[[#This Row],[153 (08JUL1985 00:00:00)-Water Temperature (C)]]*OO[[#This Row],[95]]</f>
        <v>3.3207968683800005E-7</v>
      </c>
      <c r="CT184" s="10">
        <f>3/24000000*OO[[#This Row],[154 (08JUL1985 03:00:00)-Water Temperature (C)]]*OO[[#This Row],[96]]</f>
        <v>3.1158196971999991E-7</v>
      </c>
      <c r="CU184" s="10">
        <f>3/24000000*OO[[#This Row],[155 (08JUL1985 06:00:00)-Water Temperature (C)]]*OO[[#This Row],[97]]</f>
        <v>2.97274023294E-7</v>
      </c>
      <c r="CV184" s="10">
        <f>3/24000000*OO[[#This Row],[156 (08JUL1985 09:00:00)-Water Temperature (C)]]*OO[[#This Row],[98]]</f>
        <v>2.8949094233000002E-7</v>
      </c>
      <c r="CW184" s="10">
        <f>3/24000000*OO[[#This Row],[157 (08JUL1985 12:00:00)-Water Temperature (C)]]*OO[[#This Row],[99]]</f>
        <v>2.8895088928275003E-7</v>
      </c>
    </row>
    <row r="185" spans="1:101" x14ac:dyDescent="0.35">
      <c r="A185" t="s">
        <v>191</v>
      </c>
      <c r="B185">
        <v>857.69500000000005</v>
      </c>
      <c r="C185" s="10">
        <f>3/24*OO[[#This Row],[59 (26JUN1985 06:00:00)-Water Temperature (C)]]*OO[[#This Row],[1]]/SUM(OO[1])</f>
        <v>0</v>
      </c>
      <c r="D185" s="10">
        <f>3/24*OO[[#This Row],[60 (26JUN1985 09:00:00)-Water Temperature (C)]]*OO[[#This Row],[2]]/SUM(OO[2])</f>
        <v>0</v>
      </c>
      <c r="E185" s="10">
        <f>3/24*OO[[#This Row],[61 (26JUN1985 12:00:00)-Water Temperature (C)]]*OO[[#This Row],[3]]/SUM(OO[3])</f>
        <v>0</v>
      </c>
      <c r="F185" s="10">
        <f>3/24*OO[[#This Row],[62 (26JUN1985 15:00:00)-Water Temperature (C)]]*OO[[#This Row],[4]]/SUM(OO[4])</f>
        <v>0</v>
      </c>
      <c r="G185" s="10">
        <f>3/24*OO[[#This Row],[63 (26JUN1985 18:00:00)-Water Temperature (C)]]*OO[[#This Row],[5]]/SUM(OO[5])</f>
        <v>0</v>
      </c>
      <c r="H185" s="10">
        <f>3/24*OO[[#This Row],[64 (26JUN1985 21:00:00)-Water Temperature (C)]]*OO[[#This Row],[6]]/SUM(OO[6])</f>
        <v>0</v>
      </c>
      <c r="I185" s="10">
        <f>3/24*OO[[#This Row],[65 (27JUN1985 00:00:00)-Water Temperature (C)]]*OO[[#This Row],[7]]/SUM(OO[7])</f>
        <v>1.3226918271368099E-39</v>
      </c>
      <c r="J185" s="10">
        <f>3/24*OO[[#This Row],[66 (27JUN1985 03:00:00)-Water Temperature (C)]]*OO[[#This Row],[8]]/SUM(OO[8])</f>
        <v>7.47090238177665E-29</v>
      </c>
      <c r="K185" s="10">
        <f>3/24*OO[[#This Row],[67 (27JUN1985 06:00:00)-Water Temperature (C)]]*OO[[#This Row],[9]]/SUM(OO[9])</f>
        <v>4.1807036030436941E-18</v>
      </c>
      <c r="L185" s="10">
        <f>3/24*OO[[#This Row],[68 (27JUN1985 09:00:00)-Water Temperature (C)]]*OO[[#This Row],[10]]/SUM(OO[10])</f>
        <v>3.6603759960854781E-10</v>
      </c>
      <c r="M185" s="10">
        <f>3/24*OO[[#This Row],[69 (27JUN1985 12:00:00)-Water Temperature (C)]]*OO[[#This Row],[11]]/SUM(OO[11])</f>
        <v>7.4227186844893169E-7</v>
      </c>
      <c r="N185" s="10">
        <f>3/24*OO[[#This Row],[70 (27JUN1985 15:00:00)-Water Temperature (C)]]*OO[[#This Row],[12]]/SUM(OO[12])</f>
        <v>9.5446019135146139E-5</v>
      </c>
      <c r="O185" s="10">
        <f>3/24*OO[[#This Row],[71 (27JUN1985 18:00:00)-Water Temperature (C)]]*OO[[#This Row],[13]]/SUM(OO[13])</f>
        <v>2.280451868330684E-3</v>
      </c>
      <c r="P185" s="10">
        <f>3/24*OO[[#This Row],[72 (27JUN1985 21:00:00)-Water Temperature (C)]]*OO[[#This Row],[14]]/SUM(OO[14])</f>
        <v>1.6244672663817652E-2</v>
      </c>
      <c r="Q185" s="10">
        <f>3/24*OO[[#This Row],[73 (28JUN1985 00:00:00)-Water Temperature (C)]]*OO[[#This Row],[15]]/SUM(OO[15])</f>
        <v>4.5489563078297796E-2</v>
      </c>
      <c r="R185" s="10">
        <f>3/24*OO[[#This Row],[74 (28JUN1985 03:00:00)-Water Temperature (C)]]*OO[[#This Row],[16]]/SUM(OO[16])</f>
        <v>6.2186988689307547E-2</v>
      </c>
      <c r="S185" s="10">
        <f>3/24*OO[[#This Row],[75 (28JUN1985 06:00:00)-Water Temperature (C)]]*OO[[#This Row],[17]]/SUM(OO[17])</f>
        <v>4.8053595983293194E-2</v>
      </c>
      <c r="T185" s="10">
        <f>3/24*OO[[#This Row],[76 (28JUN1985 09:00:00)-Water Temperature (C)]]*OO[[#This Row],[18]]/SUM(OO[18])</f>
        <v>2.4091226132389079E-2</v>
      </c>
      <c r="U185" s="10">
        <f>3/24*OO[[#This Row],[77 (28JUN1985 12:00:00)-Water Temperature (C)]]*OO[[#This Row],[19]]/SUM(OO[19])</f>
        <v>8.6239986592696882E-3</v>
      </c>
      <c r="V185" s="10">
        <f>3/24000000*OO[[#This Row],[78 (28JUN1985 15:00:00)-Water Temperature (C)]]*OO[[#This Row],[20]]</f>
        <v>2.3653346928750002E-3</v>
      </c>
      <c r="W185" s="10">
        <f>3/24000000*OO[[#This Row],[79 (28JUN1985 18:00:00)-Water Temperature (C)]]*OO[[#This Row],[21]]</f>
        <v>5.5562165097075003E-4</v>
      </c>
      <c r="X185" s="10">
        <f>3/24000000*OO[[#This Row],[80 (28JUN1985 21:00:00)-Water Temperature (C)]]*OO[[#This Row],[22]]</f>
        <v>1.4424051141939998E-4</v>
      </c>
      <c r="Y185" s="10">
        <f>3/24000000*OO[[#This Row],[81 (29JUN1985 00:00:00)-Water Temperature (C)]]*OO[[#This Row],[23]]</f>
        <v>6.3165524212899999E-5</v>
      </c>
      <c r="Z185" s="10">
        <f>3/24000000*OO[[#This Row],[82 (29JUN1985 03:00:00)-Water Temperature (C)]]*OO[[#This Row],[24]]</f>
        <v>4.6831707857999998E-5</v>
      </c>
      <c r="AA185" s="10">
        <f>3/24000000*OO[[#This Row],[83 (29JUN1985 06:00:00)-Water Temperature (C)]]*OO[[#This Row],[25]]</f>
        <v>4.4184336927962502E-5</v>
      </c>
      <c r="AB185" s="10">
        <f>3/24000000*OO[[#This Row],[84 (29JUN1985 09:00:00)-Water Temperature (C)]]*OO[[#This Row],[26]]</f>
        <v>4.6789676434350003E-5</v>
      </c>
      <c r="AC185" s="10">
        <f>3/24000000*OO[[#This Row],[85 (29JUN1985 12:00:00)-Water Temperature (C)]]*OO[[#This Row],[27]]</f>
        <v>5.0476160962124999E-5</v>
      </c>
      <c r="AD185" s="10">
        <f>3/24000000*OO[[#This Row],[86 (29JUN1985 15:00:00)-Water Temperature (C)]]*OO[[#This Row],[28]]</f>
        <v>5.1709968017399992E-5</v>
      </c>
      <c r="AE185" s="10">
        <f>3/24000000*OO[[#This Row],[88 (29JUN1985 21:00:00)-Water Temperature (C)]]*OO[[#This Row],[30]]</f>
        <v>4.5368963936187493E-5</v>
      </c>
      <c r="AF185" s="10">
        <f>3/24000000*OO[[#This Row],[88 (29JUN1985 21:00:00)-Water Temperature (C)]]*OO[[#This Row],[30]]</f>
        <v>4.5368963936187493E-5</v>
      </c>
      <c r="AG185" s="10">
        <f>3/24000000*OO[[#This Row],[89 (30JUN1985 00:00:00)-Water Temperature (C)]]*OO[[#This Row],[31]]</f>
        <v>3.9851392847749999E-5</v>
      </c>
      <c r="AH185" s="10">
        <f>3/24000000*OO[[#This Row],[90 (30JUN1985 03:00:00)-Water Temperature (C)]]*OO[[#This Row],[32]]</f>
        <v>3.4874173445625001E-5</v>
      </c>
      <c r="AI185" s="10">
        <f>3/24000000*OO[[#This Row],[91 (30JUN1985 06:00:00)-Water Temperature (C)]]*OO[[#This Row],[33]]</f>
        <v>3.0706313549562501E-5</v>
      </c>
      <c r="AJ185" s="10">
        <f>3/24000000*OO[[#This Row],[92 (30JUN1985 09:00:00)-Water Temperature (C)]]*OO[[#This Row],[34]]</f>
        <v>2.7624459833849995E-5</v>
      </c>
      <c r="AK185" s="10">
        <f>3/24000000*OO[[#This Row],[93 (30JUN1985 12:00:00)-Water Temperature (C)]]*OO[[#This Row],[35]]</f>
        <v>2.4963283618500001E-5</v>
      </c>
      <c r="AL185" s="10">
        <f>3/24000000*OO[[#This Row],[94 (30JUN1985 15:00:00)-Water Temperature (C)]]*OO[[#This Row],[36]]</f>
        <v>2.223896191776E-5</v>
      </c>
      <c r="AM185" s="10">
        <f>3/24000000*OO[[#This Row],[95 (30JUN1985 18:00:00)-Water Temperature (C)]]*OO[[#This Row],[37]]</f>
        <v>1.9347832755142499E-5</v>
      </c>
      <c r="AN185" s="10">
        <f>3/24000000*OO[[#This Row],[96 (30JUN1985 21:00:00)-Water Temperature (C)]]*OO[[#This Row],[38]]</f>
        <v>1.6263427151107501E-5</v>
      </c>
      <c r="AO185" s="10">
        <f>3/24000000*OO[[#This Row],[97 (01JUL1985 00:00:00)-Water Temperature (C)]]*OO[[#This Row],[39]]</f>
        <v>1.3460442494999999E-5</v>
      </c>
      <c r="AP185" s="10">
        <f>3/24000000*OO[[#This Row],[98 (01JUL1985 03:00:00)-Water Temperature (C)]]*OO[[#This Row],[40]]</f>
        <v>1.1208582272924999E-5</v>
      </c>
      <c r="AQ185" s="10">
        <f>3/24000000*OO[[#This Row],[99 (01JUL1985 06:00:00)-Water Temperature (C)]]*OO[[#This Row],[41]]</f>
        <v>9.5836272123749985E-6</v>
      </c>
      <c r="AR185" s="10">
        <f>3/24000000*OO[[#This Row],[100 (01JUL1985 09:00:00)-Water Temperature (C)]]*OO[[#This Row],[42]]</f>
        <v>8.6826428910599991E-6</v>
      </c>
      <c r="AS185" s="10">
        <f>3/24000000*OO[[#This Row],[101 (01JUL1985 12:00:00)-Water Temperature (C)]]*OO[[#This Row],[43]]</f>
        <v>7.7004044708562498E-6</v>
      </c>
      <c r="AT185" s="10">
        <f>3/24000000*OO[[#This Row],[102 (01JUL1985 15:00:00)-Water Temperature (C)]]*OO[[#This Row],[44]]</f>
        <v>6.4818093039075E-6</v>
      </c>
      <c r="AU185" s="10">
        <f>3/24000000*OO[[#This Row],[103 (01JUL1985 18:00:00)-Water Temperature (C)]]*OO[[#This Row],[45]]</f>
        <v>5.0940299326999995E-6</v>
      </c>
      <c r="AV185" s="10">
        <f>3/24000000*OO[[#This Row],[104 (01JUL1985 21:00:00)-Water Temperature (C)]]*OO[[#This Row],[46]]</f>
        <v>3.8279356163812494E-6</v>
      </c>
      <c r="AW185" s="10">
        <f>3/24000000*OO[[#This Row],[105 (02JUL1985 00:00:00)-Water Temperature (C)]]*OO[[#This Row],[47]]</f>
        <v>2.8785280839574996E-6</v>
      </c>
      <c r="AX185" s="10">
        <f>3/24000000*OO[[#This Row],[106 (02JUL1985 03:00:00)-Water Temperature (C)]]*OO[[#This Row],[48]]</f>
        <v>2.2694399177625E-6</v>
      </c>
      <c r="AY185" s="10">
        <f>3/24000000*OO[[#This Row],[107 (02JUL1985 06:00:00)-Water Temperature (C)]]*OO[[#This Row],[49]]</f>
        <v>1.9200773273556247E-6</v>
      </c>
      <c r="AZ185" s="10">
        <f>3/24000000*OO[[#This Row],[108 (02JUL1985 09:00:00)-Water Temperature (C)]]*OO[[#This Row],[50]]</f>
        <v>1.8019547952506249E-6</v>
      </c>
      <c r="BA185" s="10">
        <f>3/24000000*OO[[#This Row],[109 (02JUL1985 12:00:00)-Water Temperature (C)]]*OO[[#This Row],[51]]</f>
        <v>1.7376058810649998E-6</v>
      </c>
      <c r="BB185" s="10">
        <f>3/24000000*OO[[#This Row],[110 (02JUL1985 15:00:00)-Water Temperature (C)]]*OO[[#This Row],[52]]</f>
        <v>1.6758324266243751E-6</v>
      </c>
      <c r="BC185" s="10">
        <f>3/24000000*OO[[#This Row],[111 (02JUL1985 18:00:00)-Water Temperature (C)]]*OO[[#This Row],[53]]</f>
        <v>1.5966667280594999E-6</v>
      </c>
      <c r="BD185" s="10">
        <f>3/24000000*OO[[#This Row],[112 (02JUL1985 21:00:00)-Water Temperature (C)]]*OO[[#This Row],[54]]</f>
        <v>1.4811795504349997E-6</v>
      </c>
      <c r="BE185" s="10">
        <f>3/24000000*OO[[#This Row],[113 (03JUL1985 00:00:00)-Water Temperature (C)]]*OO[[#This Row],[55]]</f>
        <v>1.34298307865475E-6</v>
      </c>
      <c r="BF185" s="10">
        <f>3/24000000*OO[[#This Row],[114 (03JUL1985 03:00:00)-Water Temperature (C)]]*OO[[#This Row],[56]]</f>
        <v>1.2252402514687501E-6</v>
      </c>
      <c r="BG185" s="10">
        <f>3/24000000*OO[[#This Row],[115 (03JUL1985 06:00:00)-Water Temperature (C)]]*OO[[#This Row],[57]]</f>
        <v>1.1376806555224998E-6</v>
      </c>
      <c r="BH185" s="10">
        <f>3/24000000*OO[[#This Row],[116 (03JUL1985 09:00:00)-Water Temperature (C)]]*OO[[#This Row],[58]]</f>
        <v>1.1284870202718753E-6</v>
      </c>
      <c r="BI185" s="10">
        <f>3/24000000*OO[[#This Row],[117 (03JUL1985 12:00:00)-Water Temperature (C)]]*OO[[#This Row],[59]]</f>
        <v>1.1600712012241249E-6</v>
      </c>
      <c r="BJ185" s="10">
        <f>3/24000000*OO[[#This Row],[118 (03JUL1985 15:00:00)-Water Temperature (C)]]*OO[[#This Row],[60]]</f>
        <v>1.189219692882E-6</v>
      </c>
      <c r="BK185" s="10">
        <f>3/24000000*OO[[#This Row],[119 (03JUL1985 18:00:00)-Water Temperature (C)]]*OO[[#This Row],[61]]</f>
        <v>1.1951792435295E-6</v>
      </c>
      <c r="BL185" s="10">
        <f>3/24000000*OO[[#This Row],[120 (03JUL1985 21:00:00)-Water Temperature (C)]]*OO[[#This Row],[62]]</f>
        <v>1.1453536607787499E-6</v>
      </c>
      <c r="BM185" s="10">
        <f>3/24000000*OO[[#This Row],[121 (04JUL1985 00:00:00)-Water Temperature (C)]]*OO[[#This Row],[63]]</f>
        <v>1.0627126714475001E-6</v>
      </c>
      <c r="BN185" s="10">
        <f>3/24000000*OO[[#This Row],[122 (04JUL1985 03:00:00)-Water Temperature (C)]]*OO[[#This Row],[64]]</f>
        <v>9.8381277089424991E-7</v>
      </c>
      <c r="BO185" s="10">
        <f>3/24000000*OO[[#This Row],[123 (04JUL1985 06:00:00)-Water Temperature (C)]]*OO[[#This Row],[65]]</f>
        <v>9.2731128506775E-7</v>
      </c>
      <c r="BP185" s="10">
        <f>3/24000000*OO[[#This Row],[124 (04JUL1985 09:00:00)-Water Temperature (C)]]*OO[[#This Row],[66]]</f>
        <v>9.1450482338824995E-7</v>
      </c>
      <c r="BQ185" s="10">
        <f>3/24000000*OO[[#This Row],[125 (04JUL1985 12:00:00)-Water Temperature (C)]]*OO[[#This Row],[67]]</f>
        <v>9.0381234633300002E-7</v>
      </c>
      <c r="BR185" s="10">
        <f>3/24000000*OO[[#This Row],[126 (04JUL1985 15:00:00)-Water Temperature (C)]]*OO[[#This Row],[68]]</f>
        <v>8.9259560299399991E-7</v>
      </c>
      <c r="BS185" s="10">
        <f>3/24000000*OO[[#This Row],[127 (04JUL1985 18:00:00)-Water Temperature (C)]]*OO[[#This Row],[69]]</f>
        <v>8.4900466444000008E-7</v>
      </c>
      <c r="BT185" s="10">
        <f>3/24000000*OO[[#This Row],[128 (04JUL1985 21:00:00)-Water Temperature (C)]]*OO[[#This Row],[70]]</f>
        <v>7.8570448691399992E-7</v>
      </c>
      <c r="BU185" s="10">
        <f>3/24000000*OO[[#This Row],[129 (05JUL1985 00:00:00)-Water Temperature (C)]]*OO[[#This Row],[71]]</f>
        <v>7.1947809155687492E-7</v>
      </c>
      <c r="BV185" s="10">
        <f>3/24000000*OO[[#This Row],[130 (05JUL1985 03:00:00)-Water Temperature (C)]]*OO[[#This Row],[72]]</f>
        <v>6.6341584856700001E-7</v>
      </c>
      <c r="BW185" s="10">
        <f>3/24000000*OO[[#This Row],[131 (05JUL1985 06:00:00)-Water Temperature (C)]]*OO[[#This Row],[73]]</f>
        <v>6.2146123260987492E-7</v>
      </c>
      <c r="BX185" s="10">
        <f>3/24000000*OO[[#This Row],[132 (05JUL1985 09:00:00)-Water Temperature (C)]]*OO[[#This Row],[74]]</f>
        <v>6.1258347217200004E-7</v>
      </c>
      <c r="BY185" s="10">
        <f>3/24000000*OO[[#This Row],[133 (05JUL1985 12:00:00)-Water Temperature (C)]]*OO[[#This Row],[75]]</f>
        <v>6.0040565788500002E-7</v>
      </c>
      <c r="BZ185" s="10">
        <f>3/24000000*OO[[#This Row],[134 (05JUL1985 15:00:00)-Water Temperature (C)]]*OO[[#This Row],[76]]</f>
        <v>5.9098923745350002E-7</v>
      </c>
      <c r="CA185" s="10">
        <f>3/24000000*OO[[#This Row],[135 (05JUL1985 18:00:00)-Water Temperature (C)]]*OO[[#This Row],[77]]</f>
        <v>5.7493083511549997E-7</v>
      </c>
      <c r="CB185" s="10">
        <f>3/24000000*OO[[#This Row],[136 (05JUL1985 21:00:00)-Water Temperature (C)]]*OO[[#This Row],[78]]</f>
        <v>5.445516421503751E-7</v>
      </c>
      <c r="CC185" s="10">
        <f>3/24000000*OO[[#This Row],[137 (06JUL1985 00:00:00)-Water Temperature (C)]]*OO[[#This Row],[79]]</f>
        <v>5.0250033453124996E-7</v>
      </c>
      <c r="CD185" s="10">
        <f>3/24000000*OO[[#This Row],[138 (06JUL1985 03:00:00)-Water Temperature (C)]]*OO[[#This Row],[80]]</f>
        <v>4.6139688515999999E-7</v>
      </c>
      <c r="CE185" s="10">
        <f>3/24000000*OO[[#This Row],[139 (06JUL1985 06:00:00)-Water Temperature (C)]]*OO[[#This Row],[81]]</f>
        <v>4.317535020699999E-7</v>
      </c>
      <c r="CF185" s="10">
        <f>3/24000000*OO[[#This Row],[140 (06JUL1985 09:00:00)-Water Temperature (C)]]*OO[[#This Row],[82]]</f>
        <v>4.3252434810412487E-7</v>
      </c>
      <c r="CG185" s="10">
        <f>3/24000000*OO[[#This Row],[141 (06JUL1985 12:00:00)-Water Temperature (C)]]*OO[[#This Row],[83]]</f>
        <v>4.3867287669562491E-7</v>
      </c>
      <c r="CH185" s="10">
        <f>3/24000000*OO[[#This Row],[142 (06JUL1985 15:00:00)-Water Temperature (C)]]*OO[[#This Row],[84]]</f>
        <v>4.4597190924000001E-7</v>
      </c>
      <c r="CI185" s="10">
        <f>3/24000000*OO[[#This Row],[143 (06JUL1985 18:00:00)-Water Temperature (C)]]*OO[[#This Row],[85]]</f>
        <v>4.4940925251750001E-7</v>
      </c>
      <c r="CJ185" s="10">
        <f>3/24000000*OO[[#This Row],[144 (06JUL1985 21:00:00)-Water Temperature (C)]]*OO[[#This Row],[86]]</f>
        <v>4.3466255711775003E-7</v>
      </c>
      <c r="CK185" s="10">
        <f>3/24000000*OO[[#This Row],[145 (07JUL1985 00:00:00)-Water Temperature (C)]]*OO[[#This Row],[87]]</f>
        <v>4.0509846735249995E-7</v>
      </c>
      <c r="CL185" s="10">
        <f>3/24000000*OO[[#This Row],[146 (07JUL1985 03:00:00)-Water Temperature (C)]]*OO[[#This Row],[88]]</f>
        <v>3.7767830595624998E-7</v>
      </c>
      <c r="CM185" s="10">
        <f>3/24000000*OO[[#This Row],[147 (07JUL1985 06:00:00)-Water Temperature (C)]]*OO[[#This Row],[89]]</f>
        <v>3.5870137048687496E-7</v>
      </c>
      <c r="CN185" s="10">
        <f>3/24000000*OO[[#This Row],[148 (07JUL1985 09:00:00)-Water Temperature (C)]]*OO[[#This Row],[90]]</f>
        <v>3.6402838101674999E-7</v>
      </c>
      <c r="CO185" s="10">
        <f>3/24000000*OO[[#This Row],[149 (07JUL1985 12:00:00)-Water Temperature (C)]]*OO[[#This Row],[91]]</f>
        <v>3.7747193946874999E-7</v>
      </c>
      <c r="CP185" s="10">
        <f>3/24000000*OO[[#This Row],[150 (07JUL1985 15:00:00)-Water Temperature (C)]]*OO[[#This Row],[92]]</f>
        <v>3.8744420154999996E-7</v>
      </c>
      <c r="CQ185" s="10">
        <f>3/24000000*OO[[#This Row],[151 (07JUL1985 18:00:00)-Water Temperature (C)]]*OO[[#This Row],[93]]</f>
        <v>3.8999588109949997E-7</v>
      </c>
      <c r="CR185" s="10">
        <f>3/24000000*OO[[#This Row],[152 (07JUL1985 21:00:00)-Water Temperature (C)]]*OO[[#This Row],[94]]</f>
        <v>3.7564687657249994E-7</v>
      </c>
      <c r="CS185" s="10">
        <f>3/24000000*OO[[#This Row],[153 (08JUL1985 00:00:00)-Water Temperature (C)]]*OO[[#This Row],[95]]</f>
        <v>3.5307320551937504E-7</v>
      </c>
      <c r="CT185" s="10">
        <f>3/24000000*OO[[#This Row],[154 (08JUL1985 03:00:00)-Water Temperature (C)]]*OO[[#This Row],[96]]</f>
        <v>3.3117278885237505E-7</v>
      </c>
      <c r="CU185" s="10">
        <f>3/24000000*OO[[#This Row],[155 (08JUL1985 06:00:00)-Water Temperature (C)]]*OO[[#This Row],[97]]</f>
        <v>3.1543069824349995E-7</v>
      </c>
      <c r="CV185" s="10">
        <f>3/24000000*OO[[#This Row],[156 (08JUL1985 09:00:00)-Water Temperature (C)]]*OO[[#This Row],[98]]</f>
        <v>3.0691325406274993E-7</v>
      </c>
      <c r="CW185" s="10">
        <f>3/24000000*OO[[#This Row],[157 (08JUL1985 12:00:00)-Water Temperature (C)]]*OO[[#This Row],[99]]</f>
        <v>3.0667780021299999E-7</v>
      </c>
    </row>
    <row r="186" spans="1:101" x14ac:dyDescent="0.35">
      <c r="A186" t="s">
        <v>192</v>
      </c>
      <c r="B186">
        <v>886.58399999999995</v>
      </c>
      <c r="C186" s="10">
        <f>3/24*OO[[#This Row],[59 (26JUN1985 06:00:00)-Water Temperature (C)]]*OO[[#This Row],[1]]/SUM(OO[1])</f>
        <v>0</v>
      </c>
      <c r="D186" s="10">
        <f>3/24*OO[[#This Row],[60 (26JUN1985 09:00:00)-Water Temperature (C)]]*OO[[#This Row],[2]]/SUM(OO[2])</f>
        <v>0</v>
      </c>
      <c r="E186" s="10">
        <f>3/24*OO[[#This Row],[61 (26JUN1985 12:00:00)-Water Temperature (C)]]*OO[[#This Row],[3]]/SUM(OO[3])</f>
        <v>0</v>
      </c>
      <c r="F186" s="10">
        <f>3/24*OO[[#This Row],[62 (26JUN1985 15:00:00)-Water Temperature (C)]]*OO[[#This Row],[4]]/SUM(OO[4])</f>
        <v>0</v>
      </c>
      <c r="G186" s="10">
        <f>3/24*OO[[#This Row],[63 (26JUN1985 18:00:00)-Water Temperature (C)]]*OO[[#This Row],[5]]/SUM(OO[5])</f>
        <v>0</v>
      </c>
      <c r="H186" s="10">
        <f>3/24*OO[[#This Row],[64 (26JUN1985 21:00:00)-Water Temperature (C)]]*OO[[#This Row],[6]]/SUM(OO[6])</f>
        <v>0</v>
      </c>
      <c r="I186" s="10">
        <f>3/24*OO[[#This Row],[65 (27JUN1985 00:00:00)-Water Temperature (C)]]*OO[[#This Row],[7]]/SUM(OO[7])</f>
        <v>1.9133898685570641E-40</v>
      </c>
      <c r="J186" s="10">
        <f>3/24*OO[[#This Row],[66 (27JUN1985 03:00:00)-Water Temperature (C)]]*OO[[#This Row],[8]]/SUM(OO[8])</f>
        <v>1.0588407726802539E-29</v>
      </c>
      <c r="K186" s="10">
        <f>3/24*OO[[#This Row],[67 (27JUN1985 06:00:00)-Water Temperature (C)]]*OO[[#This Row],[9]]/SUM(OO[9])</f>
        <v>6.2220260292752253E-19</v>
      </c>
      <c r="L186" s="10">
        <f>3/24*OO[[#This Row],[68 (27JUN1985 09:00:00)-Water Temperature (C)]]*OO[[#This Row],[10]]/SUM(OO[10])</f>
        <v>1.5055087708002832E-10</v>
      </c>
      <c r="M186" s="10">
        <f>3/24*OO[[#This Row],[69 (27JUN1985 12:00:00)-Water Temperature (C)]]*OO[[#This Row],[11]]/SUM(OO[11])</f>
        <v>4.1458653068851086E-7</v>
      </c>
      <c r="N186" s="10">
        <f>3/24*OO[[#This Row],[70 (27JUN1985 15:00:00)-Water Temperature (C)]]*OO[[#This Row],[12]]/SUM(OO[12])</f>
        <v>6.3197241805972812E-5</v>
      </c>
      <c r="O186" s="10">
        <f>3/24*OO[[#This Row],[71 (27JUN1985 18:00:00)-Water Temperature (C)]]*OO[[#This Row],[13]]/SUM(OO[13])</f>
        <v>1.7129518772474289E-3</v>
      </c>
      <c r="P186" s="10">
        <f>3/24*OO[[#This Row],[72 (27JUN1985 21:00:00)-Water Temperature (C)]]*OO[[#This Row],[14]]/SUM(OO[14])</f>
        <v>1.3519796170518681E-2</v>
      </c>
      <c r="Q186" s="10">
        <f>3/24*OO[[#This Row],[73 (28JUN1985 00:00:00)-Water Temperature (C)]]*OO[[#This Row],[15]]/SUM(OO[15])</f>
        <v>4.1221091569640718E-2</v>
      </c>
      <c r="R186" s="10">
        <f>3/24*OO[[#This Row],[74 (28JUN1985 03:00:00)-Water Temperature (C)]]*OO[[#This Row],[16]]/SUM(OO[16])</f>
        <v>6.0600556157979289E-2</v>
      </c>
      <c r="S186" s="10">
        <f>3/24*OO[[#This Row],[75 (28JUN1985 06:00:00)-Water Temperature (C)]]*OO[[#This Row],[17]]/SUM(OO[17])</f>
        <v>4.9864773008482799E-2</v>
      </c>
      <c r="T186" s="10">
        <f>3/24*OO[[#This Row],[76 (28JUN1985 09:00:00)-Water Temperature (C)]]*OO[[#This Row],[18]]/SUM(OO[18])</f>
        <v>2.6379516749398649E-2</v>
      </c>
      <c r="U186" s="10">
        <f>3/24*OO[[#This Row],[77 (28JUN1985 12:00:00)-Water Temperature (C)]]*OO[[#This Row],[19]]/SUM(OO[19])</f>
        <v>9.8791080241877258E-3</v>
      </c>
      <c r="V186" s="10">
        <f>3/24000000*OO[[#This Row],[78 (28JUN1985 15:00:00)-Water Temperature (C)]]*OO[[#This Row],[20]]</f>
        <v>2.8064379004499999E-3</v>
      </c>
      <c r="W186" s="10">
        <f>3/24000000*OO[[#This Row],[79 (28JUN1985 18:00:00)-Water Temperature (C)]]*OO[[#This Row],[21]]</f>
        <v>6.6863962959850013E-4</v>
      </c>
      <c r="X186" s="10">
        <f>3/24000000*OO[[#This Row],[80 (28JUN1985 21:00:00)-Water Temperature (C)]]*OO[[#This Row],[22]]</f>
        <v>1.6743421909889996E-4</v>
      </c>
      <c r="Y186" s="10">
        <f>3/24000000*OO[[#This Row],[81 (29JUN1985 00:00:00)-Water Temperature (C)]]*OO[[#This Row],[23]]</f>
        <v>6.7536911881625004E-5</v>
      </c>
      <c r="Z186" s="10">
        <f>3/24000000*OO[[#This Row],[82 (29JUN1985 03:00:00)-Water Temperature (C)]]*OO[[#This Row],[24]]</f>
        <v>4.7643209310287497E-5</v>
      </c>
      <c r="AA186" s="10">
        <f>3/24000000*OO[[#This Row],[83 (29JUN1985 06:00:00)-Water Temperature (C)]]*OO[[#This Row],[25]]</f>
        <v>4.4188957515037498E-5</v>
      </c>
      <c r="AB186" s="10">
        <f>3/24000000*OO[[#This Row],[84 (29JUN1985 09:00:00)-Water Temperature (C)]]*OO[[#This Row],[26]]</f>
        <v>4.6669729433849995E-5</v>
      </c>
      <c r="AC186" s="10">
        <f>3/24000000*OO[[#This Row],[85 (29JUN1985 12:00:00)-Water Temperature (C)]]*OO[[#This Row],[27]]</f>
        <v>5.0644745166499995E-5</v>
      </c>
      <c r="AD186" s="10">
        <f>3/24000000*OO[[#This Row],[86 (29JUN1985 15:00:00)-Water Temperature (C)]]*OO[[#This Row],[28]]</f>
        <v>5.2361483876249997E-5</v>
      </c>
      <c r="AE186" s="10">
        <f>3/24000000*OO[[#This Row],[88 (29JUN1985 21:00:00)-Water Temperature (C)]]*OO[[#This Row],[30]]</f>
        <v>4.6724696648437493E-5</v>
      </c>
      <c r="AF186" s="10">
        <f>3/24000000*OO[[#This Row],[88 (29JUN1985 21:00:00)-Water Temperature (C)]]*OO[[#This Row],[30]]</f>
        <v>4.6724696648437493E-5</v>
      </c>
      <c r="AG186" s="10">
        <f>3/24000000*OO[[#This Row],[89 (30JUN1985 00:00:00)-Water Temperature (C)]]*OO[[#This Row],[31]]</f>
        <v>4.1197512408374993E-5</v>
      </c>
      <c r="AH186" s="10">
        <f>3/24000000*OO[[#This Row],[90 (30JUN1985 03:00:00)-Water Temperature (C)]]*OO[[#This Row],[32]]</f>
        <v>3.6120915135462499E-5</v>
      </c>
      <c r="AI186" s="10">
        <f>3/24000000*OO[[#This Row],[91 (30JUN1985 06:00:00)-Water Temperature (C)]]*OO[[#This Row],[33]]</f>
        <v>3.1875672574012497E-5</v>
      </c>
      <c r="AJ186" s="10">
        <f>3/24000000*OO[[#This Row],[92 (30JUN1985 09:00:00)-Water Temperature (C)]]*OO[[#This Row],[34]]</f>
        <v>2.8781818604799995E-5</v>
      </c>
      <c r="AK186" s="10">
        <f>3/24000000*OO[[#This Row],[93 (30JUN1985 12:00:00)-Water Temperature (C)]]*OO[[#This Row],[35]]</f>
        <v>2.6122430292E-5</v>
      </c>
      <c r="AL186" s="10">
        <f>3/24000000*OO[[#This Row],[94 (30JUN1985 15:00:00)-Water Temperature (C)]]*OO[[#This Row],[36]]</f>
        <v>2.3383898703000002E-5</v>
      </c>
      <c r="AM186" s="10">
        <f>3/24000000*OO[[#This Row],[95 (30JUN1985 18:00:00)-Water Temperature (C)]]*OO[[#This Row],[37]]</f>
        <v>2.0425606374009999E-5</v>
      </c>
      <c r="AN186" s="10">
        <f>3/24000000*OO[[#This Row],[96 (30JUN1985 21:00:00)-Water Temperature (C)]]*OO[[#This Row],[38]]</f>
        <v>1.721340648435E-5</v>
      </c>
      <c r="AO186" s="10">
        <f>3/24000000*OO[[#This Row],[97 (01JUL1985 00:00:00)-Water Temperature (C)]]*OO[[#This Row],[39]]</f>
        <v>1.4261626028875001E-5</v>
      </c>
      <c r="AP186" s="10">
        <f>3/24000000*OO[[#This Row],[98 (01JUL1985 03:00:00)-Water Temperature (C)]]*OO[[#This Row],[40]]</f>
        <v>1.1870863947371249E-5</v>
      </c>
      <c r="AQ186" s="10">
        <f>3/24000000*OO[[#This Row],[99 (01JUL1985 06:00:00)-Water Temperature (C)]]*OO[[#This Row],[41]]</f>
        <v>1.0133948078364997E-5</v>
      </c>
      <c r="AR186" s="10">
        <f>3/24000000*OO[[#This Row],[100 (01JUL1985 09:00:00)-Water Temperature (C)]]*OO[[#This Row],[42]]</f>
        <v>9.1888502956400003E-6</v>
      </c>
      <c r="AS186" s="10">
        <f>3/24000000*OO[[#This Row],[101 (01JUL1985 12:00:00)-Water Temperature (C)]]*OO[[#This Row],[43]]</f>
        <v>8.1877961048949988E-6</v>
      </c>
      <c r="AT186" s="10">
        <f>3/24000000*OO[[#This Row],[102 (01JUL1985 15:00:00)-Water Temperature (C)]]*OO[[#This Row],[44]]</f>
        <v>6.9448124161437484E-6</v>
      </c>
      <c r="AU186" s="10">
        <f>3/24000000*OO[[#This Row],[103 (01JUL1985 18:00:00)-Water Temperature (C)]]*OO[[#This Row],[45]]</f>
        <v>5.4951117989325002E-6</v>
      </c>
      <c r="AV186" s="10">
        <f>3/24000000*OO[[#This Row],[104 (01JUL1985 21:00:00)-Water Temperature (C)]]*OO[[#This Row],[46]]</f>
        <v>4.1377497910425E-6</v>
      </c>
      <c r="AW186" s="10">
        <f>3/24000000*OO[[#This Row],[105 (02JUL1985 00:00:00)-Water Temperature (C)]]*OO[[#This Row],[47]]</f>
        <v>3.0992927694487496E-6</v>
      </c>
      <c r="AX186" s="10">
        <f>3/24000000*OO[[#This Row],[106 (02JUL1985 03:00:00)-Water Temperature (C)]]*OO[[#This Row],[48]]</f>
        <v>2.4244156626787494E-6</v>
      </c>
      <c r="AY186" s="10">
        <f>3/24000000*OO[[#This Row],[107 (02JUL1985 06:00:00)-Water Temperature (C)]]*OO[[#This Row],[49]]</f>
        <v>2.0342956710950001E-6</v>
      </c>
      <c r="AZ186" s="10">
        <f>3/24000000*OO[[#This Row],[108 (02JUL1985 09:00:00)-Water Temperature (C)]]*OO[[#This Row],[50]]</f>
        <v>1.8972852183000002E-6</v>
      </c>
      <c r="BA186" s="10">
        <f>3/24000000*OO[[#This Row],[109 (02JUL1985 12:00:00)-Water Temperature (C)]]*OO[[#This Row],[51]]</f>
        <v>1.82450628887E-6</v>
      </c>
      <c r="BB186" s="10">
        <f>3/24000000*OO[[#This Row],[110 (02JUL1985 15:00:00)-Water Temperature (C)]]*OO[[#This Row],[52]]</f>
        <v>1.7600723483107499E-6</v>
      </c>
      <c r="BC186" s="10">
        <f>3/24000000*OO[[#This Row],[111 (02JUL1985 18:00:00)-Water Temperature (C)]]*OO[[#This Row],[53]]</f>
        <v>1.6786347684569999E-6</v>
      </c>
      <c r="BD186" s="10">
        <f>3/24000000*OO[[#This Row],[112 (02JUL1985 21:00:00)-Water Temperature (C)]]*OO[[#This Row],[54]]</f>
        <v>1.5574458227693752E-6</v>
      </c>
      <c r="BE186" s="10">
        <f>3/24000000*OO[[#This Row],[113 (03JUL1985 00:00:00)-Water Temperature (C)]]*OO[[#This Row],[55]]</f>
        <v>1.4106559944273748E-6</v>
      </c>
      <c r="BF186" s="10">
        <f>3/24000000*OO[[#This Row],[114 (03JUL1985 03:00:00)-Water Temperature (C)]]*OO[[#This Row],[56]]</f>
        <v>1.2852533175000001E-6</v>
      </c>
      <c r="BG186" s="10">
        <f>3/24000000*OO[[#This Row],[115 (03JUL1985 06:00:00)-Water Temperature (C)]]*OO[[#This Row],[57]]</f>
        <v>1.1906163189329998E-6</v>
      </c>
      <c r="BH186" s="10">
        <f>3/24000000*OO[[#This Row],[116 (03JUL1985 09:00:00)-Water Temperature (C)]]*OO[[#This Row],[58]]</f>
        <v>1.1774516526285E-6</v>
      </c>
      <c r="BI186" s="10">
        <f>3/24000000*OO[[#This Row],[117 (03JUL1985 12:00:00)-Water Temperature (C)]]*OO[[#This Row],[59]]</f>
        <v>1.20779680022E-6</v>
      </c>
      <c r="BJ186" s="10">
        <f>3/24000000*OO[[#This Row],[118 (03JUL1985 15:00:00)-Water Temperature (C)]]*OO[[#This Row],[60]]</f>
        <v>1.2388121652587498E-6</v>
      </c>
      <c r="BK186" s="10">
        <f>3/24000000*OO[[#This Row],[119 (03JUL1985 18:00:00)-Water Temperature (C)]]*OO[[#This Row],[61]]</f>
        <v>1.2478024014089999E-6</v>
      </c>
      <c r="BL186" s="10">
        <f>3/24000000*OO[[#This Row],[120 (03JUL1985 21:00:00)-Water Temperature (C)]]*OO[[#This Row],[62]]</f>
        <v>1.1987792335935001E-6</v>
      </c>
      <c r="BM186" s="10">
        <f>3/24000000*OO[[#This Row],[121 (04JUL1985 00:00:00)-Water Temperature (C)]]*OO[[#This Row],[63]]</f>
        <v>1.11359852816225E-6</v>
      </c>
      <c r="BN186" s="10">
        <f>3/24000000*OO[[#This Row],[122 (04JUL1985 03:00:00)-Water Temperature (C)]]*OO[[#This Row],[64]]</f>
        <v>1.0305809971875E-6</v>
      </c>
      <c r="BO186" s="10">
        <f>3/24000000*OO[[#This Row],[123 (04JUL1985 06:00:00)-Water Temperature (C)]]*OO[[#This Row],[65]]</f>
        <v>9.690480332212499E-7</v>
      </c>
      <c r="BP186" s="10">
        <f>3/24000000*OO[[#This Row],[124 (04JUL1985 09:00:00)-Water Temperature (C)]]*OO[[#This Row],[66]]</f>
        <v>9.5352642447674994E-7</v>
      </c>
      <c r="BQ186" s="10">
        <f>3/24000000*OO[[#This Row],[125 (04JUL1985 12:00:00)-Water Temperature (C)]]*OO[[#This Row],[67]]</f>
        <v>9.4210349994599989E-7</v>
      </c>
      <c r="BR186" s="10">
        <f>3/24000000*OO[[#This Row],[126 (04JUL1985 15:00:00)-Water Temperature (C)]]*OO[[#This Row],[68]]</f>
        <v>9.3196767778399982E-7</v>
      </c>
      <c r="BS186" s="10">
        <f>3/24000000*OO[[#This Row],[127 (04JUL1985 18:00:00)-Water Temperature (C)]]*OO[[#This Row],[69]]</f>
        <v>8.8915101975499994E-7</v>
      </c>
      <c r="BT186" s="10">
        <f>3/24000000*OO[[#This Row],[128 (04JUL1985 21:00:00)-Water Temperature (C)]]*OO[[#This Row],[70]]</f>
        <v>8.2418313465787492E-7</v>
      </c>
      <c r="BU186" s="10">
        <f>3/24000000*OO[[#This Row],[129 (05JUL1985 00:00:00)-Water Temperature (C)]]*OO[[#This Row],[71]]</f>
        <v>7.5515333561762509E-7</v>
      </c>
      <c r="BV186" s="10">
        <f>3/24000000*OO[[#This Row],[130 (05JUL1985 03:00:00)-Water Temperature (C)]]*OO[[#This Row],[72]]</f>
        <v>6.9532633490687504E-7</v>
      </c>
      <c r="BW186" s="10">
        <f>3/24000000*OO[[#This Row],[131 (05JUL1985 06:00:00)-Water Temperature (C)]]*OO[[#This Row],[73]]</f>
        <v>6.500489534275E-7</v>
      </c>
      <c r="BX186" s="10">
        <f>3/24000000*OO[[#This Row],[132 (05JUL1985 09:00:00)-Water Temperature (C)]]*OO[[#This Row],[74]]</f>
        <v>6.3944987626162502E-7</v>
      </c>
      <c r="BY186" s="10">
        <f>3/24000000*OO[[#This Row],[133 (05JUL1985 12:00:00)-Water Temperature (C)]]*OO[[#This Row],[75]]</f>
        <v>6.2655298047899996E-7</v>
      </c>
      <c r="BZ186" s="10">
        <f>3/24000000*OO[[#This Row],[134 (05JUL1985 15:00:00)-Water Temperature (C)]]*OO[[#This Row],[76]]</f>
        <v>6.1697524644000002E-7</v>
      </c>
      <c r="CA186" s="10">
        <f>3/24000000*OO[[#This Row],[135 (05JUL1985 18:00:00)-Water Temperature (C)]]*OO[[#This Row],[77]]</f>
        <v>6.0124892037525017E-7</v>
      </c>
      <c r="CB186" s="10">
        <f>3/24000000*OO[[#This Row],[136 (05JUL1985 21:00:00)-Water Temperature (C)]]*OO[[#This Row],[78]]</f>
        <v>5.70270051420375E-7</v>
      </c>
      <c r="CC186" s="10">
        <f>3/24000000*OO[[#This Row],[137 (06JUL1985 00:00:00)-Water Temperature (C)]]*OO[[#This Row],[79]]</f>
        <v>5.2681218214587497E-7</v>
      </c>
      <c r="CD186" s="10">
        <f>3/24000000*OO[[#This Row],[138 (06JUL1985 03:00:00)-Water Temperature (C)]]*OO[[#This Row],[80]]</f>
        <v>4.8373704133074998E-7</v>
      </c>
      <c r="CE186" s="10">
        <f>3/24000000*OO[[#This Row],[139 (06JUL1985 06:00:00)-Water Temperature (C)]]*OO[[#This Row],[81]]</f>
        <v>4.5204403894999991E-7</v>
      </c>
      <c r="CF186" s="10">
        <f>3/24000000*OO[[#This Row],[140 (06JUL1985 09:00:00)-Water Temperature (C)]]*OO[[#This Row],[82]]</f>
        <v>4.5182898830149997E-7</v>
      </c>
      <c r="CG186" s="10">
        <f>3/24000000*OO[[#This Row],[141 (06JUL1985 12:00:00)-Water Temperature (C)]]*OO[[#This Row],[83]]</f>
        <v>4.5756141380100001E-7</v>
      </c>
      <c r="CH186" s="10">
        <f>3/24000000*OO[[#This Row],[142 (06JUL1985 15:00:00)-Water Temperature (C)]]*OO[[#This Row],[84]]</f>
        <v>4.6526095978124994E-7</v>
      </c>
      <c r="CI186" s="10">
        <f>3/24000000*OO[[#This Row],[143 (06JUL1985 18:00:00)-Water Temperature (C)]]*OO[[#This Row],[85]]</f>
        <v>4.6962674676E-7</v>
      </c>
      <c r="CJ186" s="10">
        <f>3/24000000*OO[[#This Row],[144 (06JUL1985 21:00:00)-Water Temperature (C)]]*OO[[#This Row],[86]]</f>
        <v>4.5470870212949999E-7</v>
      </c>
      <c r="CK186" s="10">
        <f>3/24000000*OO[[#This Row],[145 (07JUL1985 00:00:00)-Water Temperature (C)]]*OO[[#This Row],[87]]</f>
        <v>4.2405274475199997E-7</v>
      </c>
      <c r="CL186" s="10">
        <f>3/24000000*OO[[#This Row],[146 (07JUL1985 03:00:00)-Water Temperature (C)]]*OO[[#This Row],[88]]</f>
        <v>3.9529416255225002E-7</v>
      </c>
      <c r="CM186" s="10">
        <f>3/24000000*OO[[#This Row],[147 (07JUL1985 06:00:00)-Water Temperature (C)]]*OO[[#This Row],[89]]</f>
        <v>3.7462480083874997E-7</v>
      </c>
      <c r="CN186" s="10">
        <f>3/24000000*OO[[#This Row],[148 (07JUL1985 09:00:00)-Water Temperature (C)]]*OO[[#This Row],[90]]</f>
        <v>3.7925023898437503E-7</v>
      </c>
      <c r="CO186" s="10">
        <f>3/24000000*OO[[#This Row],[149 (07JUL1985 12:00:00)-Water Temperature (C)]]*OO[[#This Row],[91]]</f>
        <v>3.9271079900924998E-7</v>
      </c>
      <c r="CP186" s="10">
        <f>3/24000000*OO[[#This Row],[150 (07JUL1985 15:00:00)-Water Temperature (C)]]*OO[[#This Row],[92]]</f>
        <v>4.0364544942624995E-7</v>
      </c>
      <c r="CQ186" s="10">
        <f>3/24000000*OO[[#This Row],[151 (07JUL1985 18:00:00)-Water Temperature (C)]]*OO[[#This Row],[93]]</f>
        <v>4.0722291923324991E-7</v>
      </c>
      <c r="CR186" s="10">
        <f>3/24000000*OO[[#This Row],[152 (07JUL1985 21:00:00)-Water Temperature (C)]]*OO[[#This Row],[94]]</f>
        <v>3.9302240797499999E-7</v>
      </c>
      <c r="CS186" s="10">
        <f>3/24000000*OO[[#This Row],[153 (08JUL1985 00:00:00)-Water Temperature (C)]]*OO[[#This Row],[95]]</f>
        <v>3.6965294747500006E-7</v>
      </c>
      <c r="CT186" s="10">
        <f>3/24000000*OO[[#This Row],[154 (08JUL1985 03:00:00)-Water Temperature (C)]]*OO[[#This Row],[96]]</f>
        <v>3.4666294573200005E-7</v>
      </c>
      <c r="CU186" s="10">
        <f>3/24000000*OO[[#This Row],[155 (08JUL1985 06:00:00)-Water Temperature (C)]]*OO[[#This Row],[97]]</f>
        <v>3.2956393782124999E-7</v>
      </c>
      <c r="CV186" s="10">
        <f>3/24000000*OO[[#This Row],[156 (08JUL1985 09:00:00)-Water Temperature (C)]]*OO[[#This Row],[98]]</f>
        <v>3.20255351086E-7</v>
      </c>
      <c r="CW186" s="10">
        <f>3/24000000*OO[[#This Row],[157 (08JUL1985 12:00:00)-Water Temperature (C)]]*OO[[#This Row],[99]]</f>
        <v>3.2026920610112491E-7</v>
      </c>
    </row>
    <row r="187" spans="1:101" x14ac:dyDescent="0.35">
      <c r="A187" t="s">
        <v>193</v>
      </c>
      <c r="B187">
        <v>826.69380000000001</v>
      </c>
      <c r="C187" s="10">
        <f>3/24*OO[[#This Row],[59 (26JUN1985 06:00:00)-Water Temperature (C)]]*OO[[#This Row],[1]]/SUM(OO[1])</f>
        <v>0</v>
      </c>
      <c r="D187" s="10">
        <f>3/24*OO[[#This Row],[60 (26JUN1985 09:00:00)-Water Temperature (C)]]*OO[[#This Row],[2]]/SUM(OO[2])</f>
        <v>0</v>
      </c>
      <c r="E187" s="10">
        <f>3/24*OO[[#This Row],[61 (26JUN1985 12:00:00)-Water Temperature (C)]]*OO[[#This Row],[3]]/SUM(OO[3])</f>
        <v>0</v>
      </c>
      <c r="F187" s="10">
        <f>3/24*OO[[#This Row],[62 (26JUN1985 15:00:00)-Water Temperature (C)]]*OO[[#This Row],[4]]/SUM(OO[4])</f>
        <v>0</v>
      </c>
      <c r="G187" s="10">
        <f>3/24*OO[[#This Row],[63 (26JUN1985 18:00:00)-Water Temperature (C)]]*OO[[#This Row],[5]]/SUM(OO[5])</f>
        <v>0</v>
      </c>
      <c r="H187" s="10">
        <f>3/24*OO[[#This Row],[64 (26JUN1985 21:00:00)-Water Temperature (C)]]*OO[[#This Row],[6]]/SUM(OO[6])</f>
        <v>0</v>
      </c>
      <c r="I187" s="10">
        <f>3/24*OO[[#This Row],[65 (27JUN1985 00:00:00)-Water Temperature (C)]]*OO[[#This Row],[7]]/SUM(OO[7])</f>
        <v>3.1623696974006917E-41</v>
      </c>
      <c r="J187" s="10">
        <f>3/24*OO[[#This Row],[66 (27JUN1985 03:00:00)-Water Temperature (C)]]*OO[[#This Row],[8]]/SUM(OO[8])</f>
        <v>1.717915423004991E-30</v>
      </c>
      <c r="K187" s="10">
        <f>3/24*OO[[#This Row],[67 (27JUN1985 06:00:00)-Water Temperature (C)]]*OO[[#This Row],[9]]/SUM(OO[9])</f>
        <v>1.0533307248119024E-19</v>
      </c>
      <c r="L187" s="10">
        <f>3/24*OO[[#This Row],[68 (27JUN1985 09:00:00)-Water Temperature (C)]]*OO[[#This Row],[10]]/SUM(OO[10])</f>
        <v>6.2013115253273769E-11</v>
      </c>
      <c r="M187" s="10">
        <f>3/24*OO[[#This Row],[69 (27JUN1985 12:00:00)-Water Temperature (C)]]*OO[[#This Row],[11]]/SUM(OO[11])</f>
        <v>2.3709761227244414E-7</v>
      </c>
      <c r="N187" s="10">
        <f>3/24*OO[[#This Row],[70 (27JUN1985 15:00:00)-Water Temperature (C)]]*OO[[#This Row],[12]]/SUM(OO[12])</f>
        <v>4.2965317874394964E-5</v>
      </c>
      <c r="O187" s="10">
        <f>3/24*OO[[#This Row],[71 (27JUN1985 18:00:00)-Water Temperature (C)]]*OO[[#This Row],[13]]/SUM(OO[13])</f>
        <v>1.3227794142843478E-3</v>
      </c>
      <c r="P187" s="10">
        <f>3/24*OO[[#This Row],[72 (27JUN1985 21:00:00)-Water Temperature (C)]]*OO[[#This Row],[14]]/SUM(OO[14])</f>
        <v>1.1573872993304719E-2</v>
      </c>
      <c r="Q187" s="10">
        <f>3/24*OO[[#This Row],[73 (28JUN1985 00:00:00)-Water Temperature (C)]]*OO[[#This Row],[15]]/SUM(OO[15])</f>
        <v>3.8438446771304348E-2</v>
      </c>
      <c r="R187" s="10">
        <f>3/24*OO[[#This Row],[74 (28JUN1985 03:00:00)-Water Temperature (C)]]*OO[[#This Row],[16]]/SUM(OO[16])</f>
        <v>6.0747025070475559E-2</v>
      </c>
      <c r="S187" s="10">
        <f>3/24*OO[[#This Row],[75 (28JUN1985 06:00:00)-Water Temperature (C)]]*OO[[#This Row],[17]]/SUM(OO[17])</f>
        <v>5.3220818395929272E-2</v>
      </c>
      <c r="T187" s="10">
        <f>3/24*OO[[#This Row],[76 (28JUN1985 09:00:00)-Water Temperature (C)]]*OO[[#This Row],[18]]/SUM(OO[18])</f>
        <v>2.9712903607532783E-2</v>
      </c>
      <c r="U187" s="10">
        <f>3/24*OO[[#This Row],[77 (28JUN1985 12:00:00)-Water Temperature (C)]]*OO[[#This Row],[19]]/SUM(OO[19])</f>
        <v>1.1637918630221169E-2</v>
      </c>
      <c r="V187" s="10">
        <f>3/24000000*OO[[#This Row],[78 (28JUN1985 15:00:00)-Water Temperature (C)]]*OO[[#This Row],[20]]</f>
        <v>3.4251436172437499E-3</v>
      </c>
      <c r="W187" s="10">
        <f>3/24000000*OO[[#This Row],[79 (28JUN1985 18:00:00)-Water Temperature (C)]]*OO[[#This Row],[21]]</f>
        <v>8.2963227200512487E-4</v>
      </c>
      <c r="X187" s="10">
        <f>3/24000000*OO[[#This Row],[80 (28JUN1985 21:00:00)-Water Temperature (C)]]*OO[[#This Row],[22]]</f>
        <v>2.0176766696002499E-4</v>
      </c>
      <c r="Y187" s="10">
        <f>3/24000000*OO[[#This Row],[81 (29JUN1985 00:00:00)-Water Temperature (C)]]*OO[[#This Row],[23]]</f>
        <v>7.4879151468962507E-5</v>
      </c>
      <c r="Z187" s="10">
        <f>3/24000000*OO[[#This Row],[82 (29JUN1985 03:00:00)-Water Temperature (C)]]*OO[[#This Row],[24]]</f>
        <v>4.9786243544112497E-5</v>
      </c>
      <c r="AA187" s="10">
        <f>3/24000000*OO[[#This Row],[83 (29JUN1985 06:00:00)-Water Temperature (C)]]*OO[[#This Row],[25]]</f>
        <v>4.5136140204749994E-5</v>
      </c>
      <c r="AB187" s="10">
        <f>3/24000000*OO[[#This Row],[84 (29JUN1985 09:00:00)-Water Temperature (C)]]*OO[[#This Row],[26]]</f>
        <v>4.7323168756649999E-5</v>
      </c>
      <c r="AC187" s="10">
        <f>3/24000000*OO[[#This Row],[85 (29JUN1985 12:00:00)-Water Temperature (C)]]*OO[[#This Row],[27]]</f>
        <v>5.1446448906962494E-5</v>
      </c>
      <c r="AD187" s="10">
        <f>3/24000000*OO[[#This Row],[86 (29JUN1985 15:00:00)-Water Temperature (C)]]*OO[[#This Row],[28]]</f>
        <v>5.3493933201262499E-5</v>
      </c>
      <c r="AE187" s="10">
        <f>3/24000000*OO[[#This Row],[88 (29JUN1985 21:00:00)-Water Temperature (C)]]*OO[[#This Row],[30]]</f>
        <v>4.8283445702562495E-5</v>
      </c>
      <c r="AF187" s="10">
        <f>3/24000000*OO[[#This Row],[88 (29JUN1985 21:00:00)-Water Temperature (C)]]*OO[[#This Row],[30]]</f>
        <v>4.8283445702562495E-5</v>
      </c>
      <c r="AG187" s="10">
        <f>3/24000000*OO[[#This Row],[89 (30JUN1985 00:00:00)-Water Temperature (C)]]*OO[[#This Row],[31]]</f>
        <v>4.266393492047501E-5</v>
      </c>
      <c r="AH187" s="10">
        <f>3/24000000*OO[[#This Row],[90 (30JUN1985 03:00:00)-Water Temperature (C)]]*OO[[#This Row],[32]]</f>
        <v>3.7397463866787505E-5</v>
      </c>
      <c r="AI187" s="10">
        <f>3/24000000*OO[[#This Row],[91 (30JUN1985 06:00:00)-Water Temperature (C)]]*OO[[#This Row],[33]]</f>
        <v>3.2997258981724991E-5</v>
      </c>
      <c r="AJ187" s="10">
        <f>3/24000000*OO[[#This Row],[92 (30JUN1985 09:00:00)-Water Temperature (C)]]*OO[[#This Row],[34]]</f>
        <v>2.9823932416575E-5</v>
      </c>
      <c r="AK187" s="10">
        <f>3/24000000*OO[[#This Row],[93 (30JUN1985 12:00:00)-Water Temperature (C)]]*OO[[#This Row],[35]]</f>
        <v>2.7119245133662503E-5</v>
      </c>
      <c r="AL187" s="10">
        <f>3/24000000*OO[[#This Row],[94 (30JUN1985 15:00:00)-Water Temperature (C)]]*OO[[#This Row],[36]]</f>
        <v>2.4338670553499994E-5</v>
      </c>
      <c r="AM187" s="10">
        <f>3/24000000*OO[[#This Row],[95 (30JUN1985 18:00:00)-Water Temperature (C)]]*OO[[#This Row],[37]]</f>
        <v>2.1307053734613748E-5</v>
      </c>
      <c r="AN187" s="10">
        <f>3/24000000*OO[[#This Row],[96 (30JUN1985 21:00:00)-Water Temperature (C)]]*OO[[#This Row],[38]]</f>
        <v>1.7975044479099999E-5</v>
      </c>
      <c r="AO187" s="10">
        <f>3/24000000*OO[[#This Row],[97 (01JUL1985 00:00:00)-Water Temperature (C)]]*OO[[#This Row],[39]]</f>
        <v>1.4891084301557499E-5</v>
      </c>
      <c r="AP187" s="10">
        <f>3/24000000*OO[[#This Row],[98 (01JUL1985 03:00:00)-Water Temperature (C)]]*OO[[#This Row],[40]]</f>
        <v>1.2378159029912502E-5</v>
      </c>
      <c r="AQ187" s="10">
        <f>3/24000000*OO[[#This Row],[99 (01JUL1985 06:00:00)-Water Temperature (C)]]*OO[[#This Row],[41]]</f>
        <v>1.0540898528077497E-5</v>
      </c>
      <c r="AR187" s="10">
        <f>3/24000000*OO[[#This Row],[100 (01JUL1985 09:00:00)-Water Temperature (C)]]*OO[[#This Row],[42]]</f>
        <v>9.5530035402549997E-6</v>
      </c>
      <c r="AS187" s="10">
        <f>3/24000000*OO[[#This Row],[101 (01JUL1985 12:00:00)-Water Temperature (C)]]*OO[[#This Row],[43]]</f>
        <v>8.5459152668399982E-6</v>
      </c>
      <c r="AT187" s="10">
        <f>3/24000000*OO[[#This Row],[102 (01JUL1985 15:00:00)-Water Temperature (C)]]*OO[[#This Row],[44]]</f>
        <v>7.2993134683612501E-6</v>
      </c>
      <c r="AU187" s="10">
        <f>3/24000000*OO[[#This Row],[103 (01JUL1985 18:00:00)-Water Temperature (C)]]*OO[[#This Row],[45]]</f>
        <v>5.816851730685E-6</v>
      </c>
      <c r="AV187" s="10">
        <f>3/24000000*OO[[#This Row],[104 (01JUL1985 21:00:00)-Water Temperature (C)]]*OO[[#This Row],[46]]</f>
        <v>4.3923590900900008E-6</v>
      </c>
      <c r="AW187" s="10">
        <f>3/24000000*OO[[#This Row],[105 (02JUL1985 00:00:00)-Water Temperature (C)]]*OO[[#This Row],[47]]</f>
        <v>3.2800246639599998E-6</v>
      </c>
      <c r="AX187" s="10">
        <f>3/24000000*OO[[#This Row],[106 (02JUL1985 03:00:00)-Water Temperature (C)]]*OO[[#This Row],[48]]</f>
        <v>2.5463864304300001E-6</v>
      </c>
      <c r="AY187" s="10">
        <f>3/24000000*OO[[#This Row],[107 (02JUL1985 06:00:00)-Water Temperature (C)]]*OO[[#This Row],[49]]</f>
        <v>2.1187763336649996E-6</v>
      </c>
      <c r="AZ187" s="10">
        <f>3/24000000*OO[[#This Row],[108 (02JUL1985 09:00:00)-Water Temperature (C)]]*OO[[#This Row],[50]]</f>
        <v>1.9625222689624998E-6</v>
      </c>
      <c r="BA187" s="10">
        <f>3/24000000*OO[[#This Row],[109 (02JUL1985 12:00:00)-Water Temperature (C)]]*OO[[#This Row],[51]]</f>
        <v>1.8815015113560001E-6</v>
      </c>
      <c r="BB187" s="10">
        <f>3/24000000*OO[[#This Row],[110 (02JUL1985 15:00:00)-Water Temperature (C)]]*OO[[#This Row],[52]]</f>
        <v>1.8150030614472501E-6</v>
      </c>
      <c r="BC187" s="10">
        <f>3/24000000*OO[[#This Row],[111 (02JUL1985 18:00:00)-Water Temperature (C)]]*OO[[#This Row],[53]]</f>
        <v>1.7331092117079997E-6</v>
      </c>
      <c r="BD187" s="10">
        <f>3/24000000*OO[[#This Row],[112 (02JUL1985 21:00:00)-Water Temperature (C)]]*OO[[#This Row],[54]]</f>
        <v>1.6086563013949998E-6</v>
      </c>
      <c r="BE187" s="10">
        <f>3/24000000*OO[[#This Row],[113 (03JUL1985 00:00:00)-Water Temperature (C)]]*OO[[#This Row],[55]]</f>
        <v>1.4559361729692499E-6</v>
      </c>
      <c r="BF187" s="10">
        <f>3/24000000*OO[[#This Row],[114 (03JUL1985 03:00:00)-Water Temperature (C)]]*OO[[#This Row],[56]]</f>
        <v>1.3247810605050001E-6</v>
      </c>
      <c r="BG187" s="10">
        <f>3/24000000*OO[[#This Row],[115 (03JUL1985 06:00:00)-Water Temperature (C)]]*OO[[#This Row],[57]]</f>
        <v>1.224632397340625E-6</v>
      </c>
      <c r="BH187" s="10">
        <f>3/24000000*OO[[#This Row],[116 (03JUL1985 09:00:00)-Water Temperature (C)]]*OO[[#This Row],[58]]</f>
        <v>1.2072222953115001E-6</v>
      </c>
      <c r="BI187" s="10">
        <f>3/24000000*OO[[#This Row],[117 (03JUL1985 12:00:00)-Water Temperature (C)]]*OO[[#This Row],[59]]</f>
        <v>1.2354190533044999E-6</v>
      </c>
      <c r="BJ187" s="10">
        <f>3/24000000*OO[[#This Row],[118 (03JUL1985 15:00:00)-Water Temperature (C)]]*OO[[#This Row],[60]]</f>
        <v>1.2674242601735001E-6</v>
      </c>
      <c r="BK187" s="10">
        <f>3/24000000*OO[[#This Row],[119 (03JUL1985 18:00:00)-Water Temperature (C)]]*OO[[#This Row],[61]]</f>
        <v>1.2793694868779999E-6</v>
      </c>
      <c r="BL187" s="10">
        <f>3/24000000*OO[[#This Row],[120 (03JUL1985 21:00:00)-Water Temperature (C)]]*OO[[#This Row],[62]]</f>
        <v>1.232457196668E-6</v>
      </c>
      <c r="BM187" s="10">
        <f>3/24000000*OO[[#This Row],[121 (04JUL1985 00:00:00)-Water Temperature (C)]]*OO[[#This Row],[63]]</f>
        <v>1.146498571608E-6</v>
      </c>
      <c r="BN187" s="10">
        <f>3/24000000*OO[[#This Row],[122 (04JUL1985 03:00:00)-Water Temperature (C)]]*OO[[#This Row],[64]]</f>
        <v>1.0608755795999999E-6</v>
      </c>
      <c r="BO187" s="10">
        <f>3/24000000*OO[[#This Row],[123 (04JUL1985 06:00:00)-Water Temperature (C)]]*OO[[#This Row],[65]]</f>
        <v>9.9532965988125005E-7</v>
      </c>
      <c r="BP187" s="10">
        <f>3/24000000*OO[[#This Row],[124 (04JUL1985 09:00:00)-Water Temperature (C)]]*OO[[#This Row],[66]]</f>
        <v>9.7687384207187509E-7</v>
      </c>
      <c r="BQ187" s="10">
        <f>3/24000000*OO[[#This Row],[125 (04JUL1985 12:00:00)-Water Temperature (C)]]*OO[[#This Row],[67]]</f>
        <v>9.6484839362375015E-7</v>
      </c>
      <c r="BR187" s="10">
        <f>3/24000000*OO[[#This Row],[126 (04JUL1985 15:00:00)-Water Temperature (C)]]*OO[[#This Row],[68]]</f>
        <v>9.5575243597762484E-7</v>
      </c>
      <c r="BS187" s="10">
        <f>3/24000000*OO[[#This Row],[127 (04JUL1985 18:00:00)-Water Temperature (C)]]*OO[[#This Row],[69]]</f>
        <v>9.1464338267399982E-7</v>
      </c>
      <c r="BT187" s="10">
        <f>3/24000000*OO[[#This Row],[128 (04JUL1985 21:00:00)-Water Temperature (C)]]*OO[[#This Row],[70]]</f>
        <v>8.4933081908812505E-7</v>
      </c>
      <c r="BU187" s="10">
        <f>3/24000000*OO[[#This Row],[129 (05JUL1985 00:00:00)-Water Temperature (C)]]*OO[[#This Row],[71]]</f>
        <v>7.7886588488274988E-7</v>
      </c>
      <c r="BV187" s="10">
        <f>3/24000000*OO[[#This Row],[130 (05JUL1985 03:00:00)-Water Temperature (C)]]*OO[[#This Row],[72]]</f>
        <v>7.1623905298824987E-7</v>
      </c>
      <c r="BW187" s="10">
        <f>3/24000000*OO[[#This Row],[131 (05JUL1985 06:00:00)-Water Temperature (C)]]*OO[[#This Row],[73]]</f>
        <v>6.6828487224574998E-7</v>
      </c>
      <c r="BX187" s="10">
        <f>3/24000000*OO[[#This Row],[132 (05JUL1985 09:00:00)-Water Temperature (C)]]*OO[[#This Row],[74]]</f>
        <v>6.5583099938949999E-7</v>
      </c>
      <c r="BY187" s="10">
        <f>3/24000000*OO[[#This Row],[133 (05JUL1985 12:00:00)-Water Temperature (C)]]*OO[[#This Row],[75]]</f>
        <v>6.4241935158149996E-7</v>
      </c>
      <c r="BZ187" s="10">
        <f>3/24000000*OO[[#This Row],[134 (05JUL1985 15:00:00)-Water Temperature (C)]]*OO[[#This Row],[76]]</f>
        <v>6.3268048611749992E-7</v>
      </c>
      <c r="CA187" s="10">
        <f>3/24000000*OO[[#This Row],[135 (05JUL1985 18:00:00)-Water Temperature (C)]]*OO[[#This Row],[77]]</f>
        <v>6.1765937323387505E-7</v>
      </c>
      <c r="CB187" s="10">
        <f>3/24000000*OO[[#This Row],[136 (05JUL1985 21:00:00)-Water Temperature (C)]]*OO[[#This Row],[78]]</f>
        <v>5.8670945024449999E-7</v>
      </c>
      <c r="CC187" s="10">
        <f>3/24000000*OO[[#This Row],[137 (06JUL1985 00:00:00)-Water Temperature (C)]]*OO[[#This Row],[79]]</f>
        <v>5.4266820091200001E-7</v>
      </c>
      <c r="CD187" s="10">
        <f>3/24000000*OO[[#This Row],[138 (06JUL1985 03:00:00)-Water Temperature (C)]]*OO[[#This Row],[80]]</f>
        <v>4.9836324888624988E-7</v>
      </c>
      <c r="CE187" s="10">
        <f>3/24000000*OO[[#This Row],[139 (06JUL1985 06:00:00)-Water Temperature (C)]]*OO[[#This Row],[81]]</f>
        <v>4.6513669502974994E-7</v>
      </c>
      <c r="CF187" s="10">
        <f>3/24000000*OO[[#This Row],[140 (06JUL1985 09:00:00)-Water Temperature (C)]]*OO[[#This Row],[82]]</f>
        <v>4.6378421782549993E-7</v>
      </c>
      <c r="CG187" s="10">
        <f>3/24000000*OO[[#This Row],[141 (06JUL1985 12:00:00)-Water Temperature (C)]]*OO[[#This Row],[83]]</f>
        <v>4.6891010015025001E-7</v>
      </c>
      <c r="CH187" s="10">
        <f>3/24000000*OO[[#This Row],[142 (06JUL1985 15:00:00)-Water Temperature (C)]]*OO[[#This Row],[84]]</f>
        <v>4.7673513186E-7</v>
      </c>
      <c r="CI187" s="10">
        <f>3/24000000*OO[[#This Row],[143 (06JUL1985 18:00:00)-Water Temperature (C)]]*OO[[#This Row],[85]]</f>
        <v>4.8195237300524994E-7</v>
      </c>
      <c r="CJ187" s="10">
        <f>3/24000000*OO[[#This Row],[144 (06JUL1985 21:00:00)-Water Temperature (C)]]*OO[[#This Row],[86]]</f>
        <v>4.6722087758662503E-7</v>
      </c>
      <c r="CK187" s="10">
        <f>3/24000000*OO[[#This Row],[145 (07JUL1985 00:00:00)-Water Temperature (C)]]*OO[[#This Row],[87]]</f>
        <v>4.3601540131324994E-7</v>
      </c>
      <c r="CL187" s="10">
        <f>3/24000000*OO[[#This Row],[146 (07JUL1985 03:00:00)-Water Temperature (C)]]*OO[[#This Row],[88]]</f>
        <v>4.0638215795949998E-7</v>
      </c>
      <c r="CM187" s="10">
        <f>3/24000000*OO[[#This Row],[147 (07JUL1985 06:00:00)-Water Temperature (C)]]*OO[[#This Row],[89]]</f>
        <v>3.8437867196899998E-7</v>
      </c>
      <c r="CN187" s="10">
        <f>3/24000000*OO[[#This Row],[148 (07JUL1985 09:00:00)-Water Temperature (C)]]*OO[[#This Row],[90]]</f>
        <v>3.88005418824625E-7</v>
      </c>
      <c r="CO187" s="10">
        <f>3/24000000*OO[[#This Row],[149 (07JUL1985 12:00:00)-Water Temperature (C)]]*OO[[#This Row],[91]]</f>
        <v>4.0107433835875E-7</v>
      </c>
      <c r="CP187" s="10">
        <f>3/24000000*OO[[#This Row],[150 (07JUL1985 15:00:00)-Water Temperature (C)]]*OO[[#This Row],[92]]</f>
        <v>4.1262268305900002E-7</v>
      </c>
      <c r="CQ187" s="10">
        <f>3/24000000*OO[[#This Row],[151 (07JUL1985 18:00:00)-Water Temperature (C)]]*OO[[#This Row],[93]]</f>
        <v>4.1721860723249996E-7</v>
      </c>
      <c r="CR187" s="10">
        <f>3/24000000*OO[[#This Row],[152 (07JUL1985 21:00:00)-Water Temperature (C)]]*OO[[#This Row],[94]]</f>
        <v>4.0356910530349999E-7</v>
      </c>
      <c r="CS187" s="10">
        <f>3/24000000*OO[[#This Row],[153 (08JUL1985 00:00:00)-Water Temperature (C)]]*OO[[#This Row],[95]]</f>
        <v>3.7986446025412491E-7</v>
      </c>
      <c r="CT187" s="10">
        <f>3/24000000*OO[[#This Row],[154 (08JUL1985 03:00:00)-Water Temperature (C)]]*OO[[#This Row],[96]]</f>
        <v>3.5623642170187496E-7</v>
      </c>
      <c r="CU187" s="10">
        <f>3/24000000*OO[[#This Row],[155 (08JUL1985 06:00:00)-Water Temperature (C)]]*OO[[#This Row],[97]]</f>
        <v>3.3805967327000004E-7</v>
      </c>
      <c r="CV187" s="10">
        <f>3/24000000*OO[[#This Row],[156 (08JUL1985 09:00:00)-Water Temperature (C)]]*OO[[#This Row],[98]]</f>
        <v>3.2804284797700001E-7</v>
      </c>
      <c r="CW187" s="10">
        <f>3/24000000*OO[[#This Row],[157 (08JUL1985 12:00:00)-Water Temperature (C)]]*OO[[#This Row],[99]]</f>
        <v>3.2814371527200002E-7</v>
      </c>
    </row>
    <row r="188" spans="1:101" x14ac:dyDescent="0.35">
      <c r="A188" t="s">
        <v>194</v>
      </c>
      <c r="B188">
        <v>897.42880000000002</v>
      </c>
      <c r="C188" s="10">
        <f>3/24*OO[[#This Row],[59 (26JUN1985 06:00:00)-Water Temperature (C)]]*OO[[#This Row],[1]]/SUM(OO[1])</f>
        <v>0</v>
      </c>
      <c r="D188" s="10">
        <f>3/24*OO[[#This Row],[60 (26JUN1985 09:00:00)-Water Temperature (C)]]*OO[[#This Row],[2]]/SUM(OO[2])</f>
        <v>0</v>
      </c>
      <c r="E188" s="10">
        <f>3/24*OO[[#This Row],[61 (26JUN1985 12:00:00)-Water Temperature (C)]]*OO[[#This Row],[3]]/SUM(OO[3])</f>
        <v>0</v>
      </c>
      <c r="F188" s="10">
        <f>3/24*OO[[#This Row],[62 (26JUN1985 15:00:00)-Water Temperature (C)]]*OO[[#This Row],[4]]/SUM(OO[4])</f>
        <v>0</v>
      </c>
      <c r="G188" s="10">
        <f>3/24*OO[[#This Row],[63 (26JUN1985 18:00:00)-Water Temperature (C)]]*OO[[#This Row],[5]]/SUM(OO[5])</f>
        <v>0</v>
      </c>
      <c r="H188" s="10">
        <f>3/24*OO[[#This Row],[64 (26JUN1985 21:00:00)-Water Temperature (C)]]*OO[[#This Row],[6]]/SUM(OO[6])</f>
        <v>0</v>
      </c>
      <c r="I188" s="10">
        <f>3/24*OO[[#This Row],[65 (27JUN1985 00:00:00)-Water Temperature (C)]]*OO[[#This Row],[7]]/SUM(OO[7])</f>
        <v>5.7922879156701936E-42</v>
      </c>
      <c r="J188" s="10">
        <f>3/24*OO[[#This Row],[66 (27JUN1985 03:00:00)-Water Temperature (C)]]*OO[[#This Row],[8]]/SUM(OO[8])</f>
        <v>3.0955562758782575E-31</v>
      </c>
      <c r="K188" s="10">
        <f>3/24*OO[[#This Row],[67 (27JUN1985 06:00:00)-Water Temperature (C)]]*OO[[#This Row],[9]]/SUM(OO[9])</f>
        <v>1.9778425504213013E-20</v>
      </c>
      <c r="L188" s="10">
        <f>3/24*OO[[#This Row],[68 (27JUN1985 09:00:00)-Water Temperature (C)]]*OO[[#This Row],[10]]/SUM(OO[10])</f>
        <v>2.5024003852375395E-11</v>
      </c>
      <c r="M188" s="10">
        <f>3/24*OO[[#This Row],[69 (27JUN1985 12:00:00)-Water Temperature (C)]]*OO[[#This Row],[11]]/SUM(OO[11])</f>
        <v>1.3559572673476067E-7</v>
      </c>
      <c r="N188" s="10">
        <f>3/24*OO[[#This Row],[70 (27JUN1985 15:00:00)-Water Temperature (C)]]*OO[[#This Row],[12]]/SUM(OO[12])</f>
        <v>2.9100771746988935E-5</v>
      </c>
      <c r="O188" s="10">
        <f>3/24*OO[[#This Row],[71 (27JUN1985 18:00:00)-Water Temperature (C)]]*OO[[#This Row],[13]]/SUM(OO[13])</f>
        <v>1.0116896835855608E-3</v>
      </c>
      <c r="P188" s="10">
        <f>3/24*OO[[#This Row],[72 (27JUN1985 21:00:00)-Water Temperature (C)]]*OO[[#This Row],[14]]/SUM(OO[14])</f>
        <v>9.7475687964002355E-3</v>
      </c>
      <c r="Q188" s="10">
        <f>3/24*OO[[#This Row],[73 (28JUN1985 00:00:00)-Water Temperature (C)]]*OO[[#This Row],[15]]/SUM(OO[15])</f>
        <v>3.5024759494918109E-2</v>
      </c>
      <c r="R188" s="10">
        <f>3/24*OO[[#This Row],[74 (28JUN1985 03:00:00)-Water Temperature (C)]]*OO[[#This Row],[16]]/SUM(OO[16])</f>
        <v>5.9084887515813478E-2</v>
      </c>
      <c r="S188" s="10">
        <f>3/24*OO[[#This Row],[75 (28JUN1985 06:00:00)-Water Temperature (C)]]*OO[[#This Row],[17]]/SUM(OO[17])</f>
        <v>5.4743190575051448E-2</v>
      </c>
      <c r="T188" s="10">
        <f>3/24*OO[[#This Row],[76 (28JUN1985 09:00:00)-Water Temperature (C)]]*OO[[#This Row],[18]]/SUM(OO[18])</f>
        <v>3.2035772160415768E-2</v>
      </c>
      <c r="U188" s="10">
        <f>3/24*OO[[#This Row],[77 (28JUN1985 12:00:00)-Water Temperature (C)]]*OO[[#This Row],[19]]/SUM(OO[19])</f>
        <v>1.3043620315654083E-2</v>
      </c>
      <c r="V188" s="10">
        <f>3/24000000*OO[[#This Row],[78 (28JUN1985 15:00:00)-Water Temperature (C)]]*OO[[#This Row],[20]]</f>
        <v>3.9592377758712501E-3</v>
      </c>
      <c r="W188" s="10">
        <f>3/24000000*OO[[#This Row],[79 (28JUN1985 18:00:00)-Water Temperature (C)]]*OO[[#This Row],[21]]</f>
        <v>9.7513739997275007E-4</v>
      </c>
      <c r="X188" s="10">
        <f>3/24000000*OO[[#This Row],[80 (28JUN1985 21:00:00)-Water Temperature (C)]]*OO[[#This Row],[22]]</f>
        <v>2.3291927604774998E-4</v>
      </c>
      <c r="Y188" s="10">
        <f>3/24000000*OO[[#This Row],[81 (29JUN1985 00:00:00)-Water Temperature (C)]]*OO[[#This Row],[23]]</f>
        <v>8.0803816445474994E-5</v>
      </c>
      <c r="Z188" s="10">
        <f>3/24000000*OO[[#This Row],[82 (29JUN1985 03:00:00)-Water Temperature (C)]]*OO[[#This Row],[24]]</f>
        <v>5.0869643605949999E-5</v>
      </c>
      <c r="AA188" s="10">
        <f>3/24000000*OO[[#This Row],[83 (29JUN1985 06:00:00)-Water Temperature (C)]]*OO[[#This Row],[25]]</f>
        <v>4.5142311775374997E-5</v>
      </c>
      <c r="AB188" s="10">
        <f>3/24000000*OO[[#This Row],[84 (29JUN1985 09:00:00)-Water Temperature (C)]]*OO[[#This Row],[26]]</f>
        <v>4.7007116599424999E-5</v>
      </c>
      <c r="AC188" s="10">
        <f>3/24000000*OO[[#This Row],[85 (29JUN1985 12:00:00)-Water Temperature (C)]]*OO[[#This Row],[27]]</f>
        <v>5.1184602902999989E-5</v>
      </c>
      <c r="AD188" s="10">
        <f>3/24000000*OO[[#This Row],[86 (29JUN1985 15:00:00)-Water Temperature (C)]]*OO[[#This Row],[28]]</f>
        <v>5.3517795111900002E-5</v>
      </c>
      <c r="AE188" s="10">
        <f>3/24000000*OO[[#This Row],[88 (29JUN1985 21:00:00)-Water Temperature (C)]]*OO[[#This Row],[30]]</f>
        <v>4.8883328442299995E-5</v>
      </c>
      <c r="AF188" s="10">
        <f>3/24000000*OO[[#This Row],[88 (29JUN1985 21:00:00)-Water Temperature (C)]]*OO[[#This Row],[30]]</f>
        <v>4.8883328442299995E-5</v>
      </c>
      <c r="AG188" s="10">
        <f>3/24000000*OO[[#This Row],[89 (30JUN1985 00:00:00)-Water Temperature (C)]]*OO[[#This Row],[31]]</f>
        <v>4.3321263948450005E-5</v>
      </c>
      <c r="AH188" s="10">
        <f>3/24000000*OO[[#This Row],[90 (30JUN1985 03:00:00)-Water Temperature (C)]]*OO[[#This Row],[32]]</f>
        <v>3.8001256685312502E-5</v>
      </c>
      <c r="AI188" s="10">
        <f>3/24000000*OO[[#This Row],[91 (30JUN1985 06:00:00)-Water Temperature (C)]]*OO[[#This Row],[33]]</f>
        <v>3.35526266398375E-5</v>
      </c>
      <c r="AJ188" s="10">
        <f>3/24000000*OO[[#This Row],[92 (30JUN1985 09:00:00)-Water Temperature (C)]]*OO[[#This Row],[34]]</f>
        <v>3.0365776506199995E-5</v>
      </c>
      <c r="AK188" s="10">
        <f>3/24000000*OO[[#This Row],[93 (30JUN1985 12:00:00)-Water Temperature (C)]]*OO[[#This Row],[35]]</f>
        <v>2.76716604174E-5</v>
      </c>
      <c r="AL188" s="10">
        <f>3/24000000*OO[[#This Row],[94 (30JUN1985 15:00:00)-Water Temperature (C)]]*OO[[#This Row],[36]]</f>
        <v>2.4906847863187501E-5</v>
      </c>
      <c r="AM188" s="10">
        <f>3/24000000*OO[[#This Row],[95 (30JUN1985 18:00:00)-Water Temperature (C)]]*OO[[#This Row],[37]]</f>
        <v>2.1861802849974998E-5</v>
      </c>
      <c r="AN188" s="10">
        <f>3/24000000*OO[[#This Row],[96 (30JUN1985 21:00:00)-Water Temperature (C)]]*OO[[#This Row],[38]]</f>
        <v>1.8472736522519997E-5</v>
      </c>
      <c r="AO188" s="10">
        <f>3/24000000*OO[[#This Row],[97 (01JUL1985 00:00:00)-Water Temperature (C)]]*OO[[#This Row],[39]]</f>
        <v>1.531069687791E-5</v>
      </c>
      <c r="AP188" s="10">
        <f>3/24000000*OO[[#This Row],[98 (01JUL1985 03:00:00)-Water Temperature (C)]]*OO[[#This Row],[40]]</f>
        <v>1.2717776519519999E-5</v>
      </c>
      <c r="AQ188" s="10">
        <f>3/24000000*OO[[#This Row],[99 (01JUL1985 06:00:00)-Water Temperature (C)]]*OO[[#This Row],[41]]</f>
        <v>1.0808496411299999E-5</v>
      </c>
      <c r="AR188" s="10">
        <f>3/24000000*OO[[#This Row],[100 (01JUL1985 09:00:00)-Water Temperature (C)]]*OO[[#This Row],[42]]</f>
        <v>9.7872430740037501E-6</v>
      </c>
      <c r="AS188" s="10">
        <f>3/24000000*OO[[#This Row],[101 (01JUL1985 12:00:00)-Water Temperature (C)]]*OO[[#This Row],[43]]</f>
        <v>8.7845194166275011E-6</v>
      </c>
      <c r="AT188" s="10">
        <f>3/24000000*OO[[#This Row],[102 (01JUL1985 15:00:00)-Water Temperature (C)]]*OO[[#This Row],[44]]</f>
        <v>7.5478181067962501E-6</v>
      </c>
      <c r="AU188" s="10">
        <f>3/24000000*OO[[#This Row],[103 (01JUL1985 18:00:00)-Water Temperature (C)]]*OO[[#This Row],[45]]</f>
        <v>6.0544284292599998E-6</v>
      </c>
      <c r="AV188" s="10">
        <f>3/24000000*OO[[#This Row],[104 (01JUL1985 21:00:00)-Water Temperature (C)]]*OO[[#This Row],[46]]</f>
        <v>4.5859497320562498E-6</v>
      </c>
      <c r="AW188" s="10">
        <f>3/24000000*OO[[#This Row],[105 (02JUL1985 00:00:00)-Water Temperature (C)]]*OO[[#This Row],[47]]</f>
        <v>3.4179722992812502E-6</v>
      </c>
      <c r="AX188" s="10">
        <f>3/24000000*OO[[#This Row],[106 (02JUL1985 03:00:00)-Water Temperature (C)]]*OO[[#This Row],[48]]</f>
        <v>2.6366495451475001E-6</v>
      </c>
      <c r="AY188" s="10">
        <f>3/24000000*OO[[#This Row],[107 (02JUL1985 06:00:00)-Water Temperature (C)]]*OO[[#This Row],[49]]</f>
        <v>2.1774679165212497E-6</v>
      </c>
      <c r="AZ188" s="10">
        <f>3/24000000*OO[[#This Row],[108 (02JUL1985 09:00:00)-Water Temperature (C)]]*OO[[#This Row],[50]]</f>
        <v>2.00358335236325E-6</v>
      </c>
      <c r="BA188" s="10">
        <f>3/24000000*OO[[#This Row],[109 (02JUL1985 12:00:00)-Water Temperature (C)]]*OO[[#This Row],[51]]</f>
        <v>1.9152364062825003E-6</v>
      </c>
      <c r="BB188" s="10">
        <f>3/24000000*OO[[#This Row],[110 (02JUL1985 15:00:00)-Water Temperature (C)]]*OO[[#This Row],[52]]</f>
        <v>1.8468492707356249E-6</v>
      </c>
      <c r="BC188" s="10">
        <f>3/24000000*OO[[#This Row],[111 (02JUL1985 18:00:00)-Water Temperature (C)]]*OO[[#This Row],[53]]</f>
        <v>1.7653891425905E-6</v>
      </c>
      <c r="BD188" s="10">
        <f>3/24000000*OO[[#This Row],[112 (02JUL1985 21:00:00)-Water Temperature (C)]]*OO[[#This Row],[54]]</f>
        <v>1.639564188637E-6</v>
      </c>
      <c r="BE188" s="10">
        <f>3/24000000*OO[[#This Row],[113 (03JUL1985 00:00:00)-Water Temperature (C)]]*OO[[#This Row],[55]]</f>
        <v>1.4831628414524999E-6</v>
      </c>
      <c r="BF188" s="10">
        <f>3/24000000*OO[[#This Row],[114 (03JUL1985 03:00:00)-Water Temperature (C)]]*OO[[#This Row],[56]]</f>
        <v>1.347988090483125E-6</v>
      </c>
      <c r="BG188" s="10">
        <f>3/24000000*OO[[#This Row],[115 (03JUL1985 06:00:00)-Water Temperature (C)]]*OO[[#This Row],[57]]</f>
        <v>1.2438725737002502E-6</v>
      </c>
      <c r="BH188" s="10">
        <f>3/24000000*OO[[#This Row],[116 (03JUL1985 09:00:00)-Water Temperature (C)]]*OO[[#This Row],[58]]</f>
        <v>1.2224695839524998E-6</v>
      </c>
      <c r="BI188" s="10">
        <f>3/24000000*OO[[#This Row],[117 (03JUL1985 12:00:00)-Water Temperature (C)]]*OO[[#This Row],[59]]</f>
        <v>1.2482706515099999E-6</v>
      </c>
      <c r="BJ188" s="10">
        <f>3/24000000*OO[[#This Row],[118 (03JUL1985 15:00:00)-Water Temperature (C)]]*OO[[#This Row],[60]]</f>
        <v>1.28054058198675E-6</v>
      </c>
      <c r="BK188" s="10">
        <f>3/24000000*OO[[#This Row],[119 (03JUL1985 18:00:00)-Water Temperature (C)]]*OO[[#This Row],[61]]</f>
        <v>1.294922151944625E-6</v>
      </c>
      <c r="BL188" s="10">
        <f>3/24000000*OO[[#This Row],[120 (03JUL1985 21:00:00)-Water Temperature (C)]]*OO[[#This Row],[62]]</f>
        <v>1.250624632723375E-6</v>
      </c>
      <c r="BM188" s="10">
        <f>3/24000000*OO[[#This Row],[121 (04JUL1985 00:00:00)-Water Temperature (C)]]*OO[[#This Row],[63]]</f>
        <v>1.16506672574075E-6</v>
      </c>
      <c r="BN188" s="10">
        <f>3/24000000*OO[[#This Row],[122 (04JUL1985 03:00:00)-Water Temperature (C)]]*OO[[#This Row],[64]]</f>
        <v>1.07807935779375E-6</v>
      </c>
      <c r="BO188" s="10">
        <f>3/24000000*OO[[#This Row],[123 (04JUL1985 06:00:00)-Water Temperature (C)]]*OO[[#This Row],[65]]</f>
        <v>1.0096667681122499E-6</v>
      </c>
      <c r="BP188" s="10">
        <f>3/24000000*OO[[#This Row],[124 (04JUL1985 09:00:00)-Water Temperature (C)]]*OO[[#This Row],[66]]</f>
        <v>9.8850372339299999E-7</v>
      </c>
      <c r="BQ188" s="10">
        <f>3/24000000*OO[[#This Row],[125 (04JUL1985 12:00:00)-Water Temperature (C)]]*OO[[#This Row],[67]]</f>
        <v>9.7593760555287491E-7</v>
      </c>
      <c r="BR188" s="10">
        <f>3/24000000*OO[[#This Row],[126 (04JUL1985 15:00:00)-Water Temperature (C)]]*OO[[#This Row],[68]]</f>
        <v>9.6762446235874986E-7</v>
      </c>
      <c r="BS188" s="10">
        <f>3/24000000*OO[[#This Row],[127 (04JUL1985 18:00:00)-Water Temperature (C)]]*OO[[#This Row],[69]]</f>
        <v>9.2854934976774988E-7</v>
      </c>
      <c r="BT188" s="10">
        <f>3/24000000*OO[[#This Row],[128 (04JUL1985 21:00:00)-Water Temperature (C)]]*OO[[#This Row],[70]]</f>
        <v>8.637202189529999E-7</v>
      </c>
      <c r="BU188" s="10">
        <f>3/24000000*OO[[#This Row],[129 (05JUL1985 00:00:00)-Water Temperature (C)]]*OO[[#This Row],[71]]</f>
        <v>7.9280489249500004E-7</v>
      </c>
      <c r="BV188" s="10">
        <f>3/24000000*OO[[#This Row],[130 (05JUL1985 03:00:00)-Water Temperature (C)]]*OO[[#This Row],[72]]</f>
        <v>7.2833485281687496E-7</v>
      </c>
      <c r="BW188" s="10">
        <f>3/24000000*OO[[#This Row],[131 (05JUL1985 06:00:00)-Water Temperature (C)]]*OO[[#This Row],[73]]</f>
        <v>6.7841196169687509E-7</v>
      </c>
      <c r="BX188" s="10">
        <f>3/24000000*OO[[#This Row],[132 (05JUL1985 09:00:00)-Water Temperature (C)]]*OO[[#This Row],[74]]</f>
        <v>6.6425286323775012E-7</v>
      </c>
      <c r="BY188" s="10">
        <f>3/24000000*OO[[#This Row],[133 (05JUL1985 12:00:00)-Water Temperature (C)]]*OO[[#This Row],[75]]</f>
        <v>6.5049169193650005E-7</v>
      </c>
      <c r="BZ188" s="10">
        <f>3/24000000*OO[[#This Row],[134 (05JUL1985 15:00:00)-Water Temperature (C)]]*OO[[#This Row],[76]]</f>
        <v>6.4056595672224987E-7</v>
      </c>
      <c r="CA188" s="10">
        <f>3/24000000*OO[[#This Row],[135 (05JUL1985 18:00:00)-Water Temperature (C)]]*OO[[#This Row],[77]]</f>
        <v>6.2634932215974991E-7</v>
      </c>
      <c r="CB188" s="10">
        <f>3/24000000*OO[[#This Row],[136 (05JUL1985 21:00:00)-Water Temperature (C)]]*OO[[#This Row],[78]]</f>
        <v>5.957960958102499E-7</v>
      </c>
      <c r="CC188" s="10">
        <f>3/24000000*OO[[#This Row],[137 (06JUL1985 00:00:00)-Water Temperature (C)]]*OO[[#This Row],[79]]</f>
        <v>5.5171685418E-7</v>
      </c>
      <c r="CD188" s="10">
        <f>3/24000000*OO[[#This Row],[138 (06JUL1985 03:00:00)-Water Temperature (C)]]*OO[[#This Row],[80]]</f>
        <v>5.0678296065787501E-7</v>
      </c>
      <c r="CE188" s="10">
        <f>3/24000000*OO[[#This Row],[139 (06JUL1985 06:00:00)-Water Temperature (C)]]*OO[[#This Row],[81]]</f>
        <v>4.7252126405225E-7</v>
      </c>
      <c r="CF188" s="10">
        <f>3/24000000*OO[[#This Row],[140 (06JUL1985 09:00:00)-Water Temperature (C)]]*OO[[#This Row],[82]]</f>
        <v>4.7005194879400003E-7</v>
      </c>
      <c r="CG188" s="10">
        <f>3/24000000*OO[[#This Row],[141 (06JUL1985 12:00:00)-Water Temperature (C)]]*OO[[#This Row],[83]]</f>
        <v>4.7456021515499996E-7</v>
      </c>
      <c r="CH188" s="10">
        <f>3/24000000*OO[[#This Row],[142 (06JUL1985 15:00:00)-Water Temperature (C)]]*OO[[#This Row],[84]]</f>
        <v>4.8231405936E-7</v>
      </c>
      <c r="CI188" s="10">
        <f>3/24000000*OO[[#This Row],[143 (06JUL1985 18:00:00)-Water Temperature (C)]]*OO[[#This Row],[85]]</f>
        <v>4.8823173892850002E-7</v>
      </c>
      <c r="CJ188" s="10">
        <f>3/24000000*OO[[#This Row],[144 (06JUL1985 21:00:00)-Water Temperature (C)]]*OO[[#This Row],[86]]</f>
        <v>4.7395220234150005E-7</v>
      </c>
      <c r="CK188" s="10">
        <f>3/24000000*OO[[#This Row],[145 (07JUL1985 00:00:00)-Water Temperature (C)]]*OO[[#This Row],[87]]</f>
        <v>4.4262547514500001E-7</v>
      </c>
      <c r="CL188" s="10">
        <f>3/24000000*OO[[#This Row],[146 (07JUL1985 03:00:00)-Water Temperature (C)]]*OO[[#This Row],[88]]</f>
        <v>4.1251509647137499E-7</v>
      </c>
      <c r="CM188" s="10">
        <f>3/24000000*OO[[#This Row],[147 (07JUL1985 06:00:00)-Water Temperature (C)]]*OO[[#This Row],[89]]</f>
        <v>3.8958562737599999E-7</v>
      </c>
      <c r="CN188" s="10">
        <f>3/24000000*OO[[#This Row],[148 (07JUL1985 09:00:00)-Water Temperature (C)]]*OO[[#This Row],[90]]</f>
        <v>3.9219040048649993E-7</v>
      </c>
      <c r="CO188" s="10">
        <f>3/24000000*OO[[#This Row],[149 (07JUL1985 12:00:00)-Water Temperature (C)]]*OO[[#This Row],[91]]</f>
        <v>4.0472768941825003E-7</v>
      </c>
      <c r="CP188" s="10">
        <f>3/24000000*OO[[#This Row],[150 (07JUL1985 15:00:00)-Water Temperature (C)]]*OO[[#This Row],[92]]</f>
        <v>4.1663160307774993E-7</v>
      </c>
      <c r="CQ188" s="10">
        <f>3/24000000*OO[[#This Row],[151 (07JUL1985 18:00:00)-Water Temperature (C)]]*OO[[#This Row],[93]]</f>
        <v>4.2213009730449994E-7</v>
      </c>
      <c r="CR188" s="10">
        <f>3/24000000*OO[[#This Row],[152 (07JUL1985 21:00:00)-Water Temperature (C)]]*OO[[#This Row],[94]]</f>
        <v>4.0920925750312497E-7</v>
      </c>
      <c r="CS188" s="10">
        <f>3/24000000*OO[[#This Row],[153 (08JUL1985 00:00:00)-Water Temperature (C)]]*OO[[#This Row],[95]]</f>
        <v>3.8549608290612496E-7</v>
      </c>
      <c r="CT188" s="10">
        <f>3/24000000*OO[[#This Row],[154 (08JUL1985 03:00:00)-Water Temperature (C)]]*OO[[#This Row],[96]]</f>
        <v>3.6157350515649996E-7</v>
      </c>
      <c r="CU188" s="10">
        <f>3/24000000*OO[[#This Row],[155 (08JUL1985 06:00:00)-Water Temperature (C)]]*OO[[#This Row],[97]]</f>
        <v>3.4262568029549998E-7</v>
      </c>
      <c r="CV188" s="10">
        <f>3/24000000*OO[[#This Row],[156 (08JUL1985 09:00:00)-Water Temperature (C)]]*OO[[#This Row],[98]]</f>
        <v>3.3200640451425001E-7</v>
      </c>
      <c r="CW188" s="10">
        <f>3/24000000*OO[[#This Row],[157 (08JUL1985 12:00:00)-Water Temperature (C)]]*OO[[#This Row],[99]]</f>
        <v>3.3208025582062502E-7</v>
      </c>
    </row>
    <row r="189" spans="1:101" x14ac:dyDescent="0.35">
      <c r="A189" t="s">
        <v>195</v>
      </c>
      <c r="B189">
        <v>778.66030000000001</v>
      </c>
      <c r="C189" s="10">
        <f>3/24*OO[[#This Row],[59 (26JUN1985 06:00:00)-Water Temperature (C)]]*OO[[#This Row],[1]]/SUM(OO[1])</f>
        <v>0</v>
      </c>
      <c r="D189" s="10">
        <f>3/24*OO[[#This Row],[60 (26JUN1985 09:00:00)-Water Temperature (C)]]*OO[[#This Row],[2]]/SUM(OO[2])</f>
        <v>0</v>
      </c>
      <c r="E189" s="10">
        <f>3/24*OO[[#This Row],[61 (26JUN1985 12:00:00)-Water Temperature (C)]]*OO[[#This Row],[3]]/SUM(OO[3])</f>
        <v>0</v>
      </c>
      <c r="F189" s="10">
        <f>3/24*OO[[#This Row],[62 (26JUN1985 15:00:00)-Water Temperature (C)]]*OO[[#This Row],[4]]/SUM(OO[4])</f>
        <v>0</v>
      </c>
      <c r="G189" s="10">
        <f>3/24*OO[[#This Row],[63 (26JUN1985 18:00:00)-Water Temperature (C)]]*OO[[#This Row],[5]]/SUM(OO[5])</f>
        <v>0</v>
      </c>
      <c r="H189" s="10">
        <f>3/24*OO[[#This Row],[64 (26JUN1985 21:00:00)-Water Temperature (C)]]*OO[[#This Row],[6]]/SUM(OO[6])</f>
        <v>0</v>
      </c>
      <c r="I189" s="10">
        <f>3/24*OO[[#This Row],[65 (27JUN1985 00:00:00)-Water Temperature (C)]]*OO[[#This Row],[7]]/SUM(OO[7])</f>
        <v>6.870639888075311E-43</v>
      </c>
      <c r="J189" s="10">
        <f>3/24*OO[[#This Row],[66 (27JUN1985 03:00:00)-Water Temperature (C)]]*OO[[#This Row],[8]]/SUM(OO[8])</f>
        <v>3.6209233307371259E-32</v>
      </c>
      <c r="K189" s="10">
        <f>3/24*OO[[#This Row],[67 (27JUN1985 06:00:00)-Water Temperature (C)]]*OO[[#This Row],[9]]/SUM(OO[9])</f>
        <v>2.4072838237969207E-21</v>
      </c>
      <c r="L189" s="10">
        <f>3/24*OO[[#This Row],[68 (27JUN1985 09:00:00)-Water Temperature (C)]]*OO[[#This Row],[10]]/SUM(OO[10])</f>
        <v>8.2794282800742052E-12</v>
      </c>
      <c r="M189" s="10">
        <f>3/24*OO[[#This Row],[69 (27JUN1985 12:00:00)-Water Temperature (C)]]*OO[[#This Row],[11]]/SUM(OO[11])</f>
        <v>6.5674481590871239E-8</v>
      </c>
      <c r="N189" s="10">
        <f>3/24*OO[[#This Row],[70 (27JUN1985 15:00:00)-Water Temperature (C)]]*OO[[#This Row],[12]]/SUM(OO[12])</f>
        <v>1.6781821763303723E-5</v>
      </c>
      <c r="O189" s="10">
        <f>3/24*OO[[#This Row],[71 (27JUN1985 18:00:00)-Water Temperature (C)]]*OO[[#This Row],[13]]/SUM(OO[13])</f>
        <v>6.6230290926095931E-4</v>
      </c>
      <c r="P189" s="10">
        <f>3/24*OO[[#This Row],[72 (27JUN1985 21:00:00)-Water Temperature (C)]]*OO[[#This Row],[14]]/SUM(OO[14])</f>
        <v>7.0674644830899741E-3</v>
      </c>
      <c r="Q189" s="10">
        <f>3/24*OO[[#This Row],[73 (28JUN1985 00:00:00)-Water Temperature (C)]]*OO[[#This Row],[15]]/SUM(OO[15])</f>
        <v>2.766112139311758E-2</v>
      </c>
      <c r="R189" s="10">
        <f>3/24*OO[[#This Row],[74 (28JUN1985 03:00:00)-Water Temperature (C)]]*OO[[#This Row],[16]]/SUM(OO[16])</f>
        <v>5.0163483304354488E-2</v>
      </c>
      <c r="S189" s="10">
        <f>3/24*OO[[#This Row],[75 (28JUN1985 06:00:00)-Water Temperature (C)]]*OO[[#This Row],[17]]/SUM(OO[17])</f>
        <v>4.9538772874581222E-2</v>
      </c>
      <c r="T189" s="10">
        <f>3/24*OO[[#This Row],[76 (28JUN1985 09:00:00)-Water Temperature (C)]]*OO[[#This Row],[18]]/SUM(OO[18])</f>
        <v>3.0613149082845372E-2</v>
      </c>
      <c r="U189" s="10">
        <f>3/24*OO[[#This Row],[77 (28JUN1985 12:00:00)-Water Temperature (C)]]*OO[[#This Row],[19]]/SUM(OO[19])</f>
        <v>1.305137008824549E-2</v>
      </c>
      <c r="V189" s="10">
        <f>3/24000000*OO[[#This Row],[78 (28JUN1985 15:00:00)-Water Temperature (C)]]*OO[[#This Row],[20]]</f>
        <v>4.1135933051399997E-3</v>
      </c>
      <c r="W189" s="10">
        <f>3/24000000*OO[[#This Row],[79 (28JUN1985 18:00:00)-Water Temperature (C)]]*OO[[#This Row],[21]]</f>
        <v>1.036618262032875E-3</v>
      </c>
      <c r="X189" s="10">
        <f>3/24000000*OO[[#This Row],[80 (28JUN1985 21:00:00)-Water Temperature (C)]]*OO[[#This Row],[22]]</f>
        <v>2.4418627238700002E-4</v>
      </c>
      <c r="Y189" s="10">
        <f>3/24000000*OO[[#This Row],[81 (29JUN1985 00:00:00)-Water Temperature (C)]]*OO[[#This Row],[23]]</f>
        <v>7.8566413465350017E-5</v>
      </c>
      <c r="Z189" s="10">
        <f>3/24000000*OO[[#This Row],[82 (29JUN1985 03:00:00)-Water Temperature (C)]]*OO[[#This Row],[24]]</f>
        <v>4.6047154886075002E-5</v>
      </c>
      <c r="AA189" s="10">
        <f>3/24000000*OO[[#This Row],[83 (29JUN1985 06:00:00)-Water Temperature (C)]]*OO[[#This Row],[25]]</f>
        <v>3.9659056197075003E-5</v>
      </c>
      <c r="AB189" s="10">
        <f>3/24000000*OO[[#This Row],[84 (29JUN1985 09:00:00)-Water Temperature (C)]]*OO[[#This Row],[26]]</f>
        <v>4.0860700437437501E-5</v>
      </c>
      <c r="AC189" s="10">
        <f>3/24000000*OO[[#This Row],[85 (29JUN1985 12:00:00)-Water Temperature (C)]]*OO[[#This Row],[27]]</f>
        <v>4.4472586836674995E-5</v>
      </c>
      <c r="AD189" s="10">
        <f>3/24000000*OO[[#This Row],[86 (29JUN1985 15:00:00)-Water Temperature (C)]]*OO[[#This Row],[28]]</f>
        <v>4.6721354380912496E-5</v>
      </c>
      <c r="AE189" s="10">
        <f>3/24000000*OO[[#This Row],[88 (29JUN1985 21:00:00)-Water Temperature (C)]]*OO[[#This Row],[30]]</f>
        <v>4.3115330803212496E-5</v>
      </c>
      <c r="AF189" s="10">
        <f>3/24000000*OO[[#This Row],[88 (29JUN1985 21:00:00)-Water Temperature (C)]]*OO[[#This Row],[30]]</f>
        <v>4.3115330803212496E-5</v>
      </c>
      <c r="AG189" s="10">
        <f>3/24000000*OO[[#This Row],[89 (30JUN1985 00:00:00)-Water Temperature (C)]]*OO[[#This Row],[31]]</f>
        <v>3.8286339218249992E-5</v>
      </c>
      <c r="AH189" s="10">
        <f>3/24000000*OO[[#This Row],[90 (30JUN1985 03:00:00)-Water Temperature (C)]]*OO[[#This Row],[32]]</f>
        <v>3.3567659546925008E-5</v>
      </c>
      <c r="AI189" s="10">
        <f>3/24000000*OO[[#This Row],[91 (30JUN1985 06:00:00)-Water Temperature (C)]]*OO[[#This Row],[33]]</f>
        <v>2.9605210153312502E-5</v>
      </c>
      <c r="AJ189" s="10">
        <f>3/24000000*OO[[#This Row],[92 (30JUN1985 09:00:00)-Water Temperature (C)]]*OO[[#This Row],[34]]</f>
        <v>2.6785057452299999E-5</v>
      </c>
      <c r="AK189" s="10">
        <f>3/24000000*OO[[#This Row],[93 (30JUN1985 12:00:00)-Water Temperature (C)]]*OO[[#This Row],[35]]</f>
        <v>2.4442127278999993E-5</v>
      </c>
      <c r="AL189" s="10">
        <f>3/24000000*OO[[#This Row],[94 (30JUN1985 15:00:00)-Water Temperature (C)]]*OO[[#This Row],[36]]</f>
        <v>2.2048232629482504E-5</v>
      </c>
      <c r="AM189" s="10">
        <f>3/24000000*OO[[#This Row],[95 (30JUN1985 18:00:00)-Water Temperature (C)]]*OO[[#This Row],[37]]</f>
        <v>1.9386757576687499E-5</v>
      </c>
      <c r="AN189" s="10">
        <f>3/24000000*OO[[#This Row],[96 (30JUN1985 21:00:00)-Water Temperature (C)]]*OO[[#This Row],[38]]</f>
        <v>1.6396298616615E-5</v>
      </c>
      <c r="AO189" s="10">
        <f>3/24000000*OO[[#This Row],[97 (01JUL1985 00:00:00)-Water Temperature (C)]]*OO[[#This Row],[39]]</f>
        <v>1.3587270869705E-5</v>
      </c>
      <c r="AP189" s="10">
        <f>3/24000000*OO[[#This Row],[98 (01JUL1985 03:00:00)-Water Temperature (C)]]*OO[[#This Row],[40]]</f>
        <v>1.1270461034195E-5</v>
      </c>
      <c r="AQ189" s="10">
        <f>3/24000000*OO[[#This Row],[99 (01JUL1985 06:00:00)-Water Temperature (C)]]*OO[[#This Row],[41]]</f>
        <v>9.5542269666800003E-6</v>
      </c>
      <c r="AR189" s="10">
        <f>3/24000000*OO[[#This Row],[100 (01JUL1985 09:00:00)-Water Temperature (C)]]*OO[[#This Row],[42]]</f>
        <v>8.6364150397124979E-6</v>
      </c>
      <c r="AS189" s="10">
        <f>3/24000000*OO[[#This Row],[101 (01JUL1985 12:00:00)-Water Temperature (C)]]*OO[[#This Row],[43]]</f>
        <v>7.7723436579687503E-6</v>
      </c>
      <c r="AT189" s="10">
        <f>3/24000000*OO[[#This Row],[102 (01JUL1985 15:00:00)-Water Temperature (C)]]*OO[[#This Row],[44]]</f>
        <v>6.7171380028462495E-6</v>
      </c>
      <c r="AU189" s="10">
        <f>3/24000000*OO[[#This Row],[103 (01JUL1985 18:00:00)-Water Temperature (C)]]*OO[[#This Row],[45]]</f>
        <v>5.4274114201525001E-6</v>
      </c>
      <c r="AV189" s="10">
        <f>3/24000000*OO[[#This Row],[104 (01JUL1985 21:00:00)-Water Temperature (C)]]*OO[[#This Row],[46]]</f>
        <v>4.1279509266949992E-6</v>
      </c>
      <c r="AW189" s="10">
        <f>3/24000000*OO[[#This Row],[105 (02JUL1985 00:00:00)-Water Temperature (C)]]*OO[[#This Row],[47]]</f>
        <v>3.0726336023749994E-6</v>
      </c>
      <c r="AX189" s="10">
        <f>3/24000000*OO[[#This Row],[106 (02JUL1985 03:00:00)-Water Temperature (C)]]*OO[[#This Row],[48]]</f>
        <v>2.3547533092874997E-6</v>
      </c>
      <c r="AY189" s="10">
        <f>3/24000000*OO[[#This Row],[107 (02JUL1985 06:00:00)-Water Temperature (C)]]*OO[[#This Row],[49]]</f>
        <v>1.9288975756145E-6</v>
      </c>
      <c r="AZ189" s="10">
        <f>3/24000000*OO[[#This Row],[108 (02JUL1985 09:00:00)-Water Temperature (C)]]*OO[[#This Row],[50]]</f>
        <v>1.761283576048E-6</v>
      </c>
      <c r="BA189" s="10">
        <f>3/24000000*OO[[#This Row],[109 (02JUL1985 12:00:00)-Water Temperature (C)]]*OO[[#This Row],[51]]</f>
        <v>1.6775210845201251E-6</v>
      </c>
      <c r="BB189" s="10">
        <f>3/24000000*OO[[#This Row],[110 (02JUL1985 15:00:00)-Water Temperature (C)]]*OO[[#This Row],[52]]</f>
        <v>1.61622922324875E-6</v>
      </c>
      <c r="BC189" s="10">
        <f>3/24000000*OO[[#This Row],[111 (02JUL1985 18:00:00)-Water Temperature (C)]]*OO[[#This Row],[53]]</f>
        <v>1.5466570201394999E-6</v>
      </c>
      <c r="BD189" s="10">
        <f>3/24000000*OO[[#This Row],[112 (02JUL1985 21:00:00)-Water Temperature (C)]]*OO[[#This Row],[54]]</f>
        <v>1.4373775811655E-6</v>
      </c>
      <c r="BE189" s="10">
        <f>3/24000000*OO[[#This Row],[113 (03JUL1985 00:00:00)-Water Temperature (C)]]*OO[[#This Row],[55]]</f>
        <v>1.299815394960875E-6</v>
      </c>
      <c r="BF189" s="10">
        <f>3/24000000*OO[[#This Row],[114 (03JUL1985 03:00:00)-Water Temperature (C)]]*OO[[#This Row],[56]]</f>
        <v>1.1799365533519998E-6</v>
      </c>
      <c r="BG189" s="10">
        <f>3/24000000*OO[[#This Row],[115 (03JUL1985 06:00:00)-Water Temperature (C)]]*OO[[#This Row],[57]]</f>
        <v>1.0870522699375E-6</v>
      </c>
      <c r="BH189" s="10">
        <f>3/24000000*OO[[#This Row],[116 (03JUL1985 09:00:00)-Water Temperature (C)]]*OO[[#This Row],[58]]</f>
        <v>1.0649840096745E-6</v>
      </c>
      <c r="BI189" s="10">
        <f>3/24000000*OO[[#This Row],[117 (03JUL1985 12:00:00)-Water Temperature (C)]]*OO[[#This Row],[59]]</f>
        <v>1.0846663342800001E-6</v>
      </c>
      <c r="BJ189" s="10">
        <f>3/24000000*OO[[#This Row],[118 (03JUL1985 15:00:00)-Water Temperature (C)]]*OO[[#This Row],[60]]</f>
        <v>1.1121554742569997E-6</v>
      </c>
      <c r="BK189" s="10">
        <f>3/24000000*OO[[#This Row],[119 (03JUL1985 18:00:00)-Water Temperature (C)]]*OO[[#This Row],[61]]</f>
        <v>1.1265448630012497E-6</v>
      </c>
      <c r="BL189" s="10">
        <f>3/24000000*OO[[#This Row],[120 (03JUL1985 21:00:00)-Water Temperature (C)]]*OO[[#This Row],[62]]</f>
        <v>1.0908518932053751E-6</v>
      </c>
      <c r="BM189" s="10">
        <f>3/24000000*OO[[#This Row],[121 (04JUL1985 00:00:00)-Water Temperature (C)]]*OO[[#This Row],[63]]</f>
        <v>1.0181179363744998E-6</v>
      </c>
      <c r="BN189" s="10">
        <f>3/24000000*OO[[#This Row],[122 (04JUL1985 03:00:00)-Water Temperature (C)]]*OO[[#This Row],[64]]</f>
        <v>9.4236844171362488E-7</v>
      </c>
      <c r="BO189" s="10">
        <f>3/24000000*OO[[#This Row],[123 (04JUL1985 06:00:00)-Water Temperature (C)]]*OO[[#This Row],[65]]</f>
        <v>8.8115091379249986E-7</v>
      </c>
      <c r="BP189" s="10">
        <f>3/24000000*OO[[#This Row],[124 (04JUL1985 09:00:00)-Water Temperature (C)]]*OO[[#This Row],[66]]</f>
        <v>8.6040757190937499E-7</v>
      </c>
      <c r="BQ189" s="10">
        <f>3/24000000*OO[[#This Row],[125 (04JUL1985 12:00:00)-Water Temperature (C)]]*OO[[#This Row],[67]]</f>
        <v>8.4876415308437498E-7</v>
      </c>
      <c r="BR189" s="10">
        <f>3/24000000*OO[[#This Row],[126 (04JUL1985 15:00:00)-Water Temperature (C)]]*OO[[#This Row],[68]]</f>
        <v>8.42058708001875E-7</v>
      </c>
      <c r="BS189" s="10">
        <f>3/24000000*OO[[#This Row],[127 (04JUL1985 18:00:00)-Water Temperature (C)]]*OO[[#This Row],[69]]</f>
        <v>8.1032357199712491E-7</v>
      </c>
      <c r="BT189" s="10">
        <f>3/24000000*OO[[#This Row],[128 (04JUL1985 21:00:00)-Water Temperature (C)]]*OO[[#This Row],[70]]</f>
        <v>7.5533663553837489E-7</v>
      </c>
      <c r="BU189" s="10">
        <f>3/24000000*OO[[#This Row],[129 (05JUL1985 00:00:00)-Water Temperature (C)]]*OO[[#This Row],[71]]</f>
        <v>6.9416993216249993E-7</v>
      </c>
      <c r="BV189" s="10">
        <f>3/24000000*OO[[#This Row],[130 (05JUL1985 03:00:00)-Water Temperature (C)]]*OO[[#This Row],[72]]</f>
        <v>6.3719953675250007E-7</v>
      </c>
      <c r="BW189" s="10">
        <f>3/24000000*OO[[#This Row],[131 (05JUL1985 06:00:00)-Water Temperature (C)]]*OO[[#This Row],[73]]</f>
        <v>5.9247948523325006E-7</v>
      </c>
      <c r="BX189" s="10">
        <f>3/24000000*OO[[#This Row],[132 (05JUL1985 09:00:00)-Water Temperature (C)]]*OO[[#This Row],[74]]</f>
        <v>5.7866685847937493E-7</v>
      </c>
      <c r="BY189" s="10">
        <f>3/24000000*OO[[#This Row],[133 (05JUL1985 12:00:00)-Water Temperature (C)]]*OO[[#This Row],[75]]</f>
        <v>5.6637086593999997E-7</v>
      </c>
      <c r="BZ189" s="10">
        <f>3/24000000*OO[[#This Row],[134 (05JUL1985 15:00:00)-Water Temperature (C)]]*OO[[#This Row],[76]]</f>
        <v>5.5763858623100003E-7</v>
      </c>
      <c r="CA189" s="10">
        <f>3/24000000*OO[[#This Row],[135 (05JUL1985 18:00:00)-Water Temperature (C)]]*OO[[#This Row],[77]]</f>
        <v>5.4611386677224995E-7</v>
      </c>
      <c r="CB189" s="10">
        <f>3/24000000*OO[[#This Row],[136 (05JUL1985 21:00:00)-Water Temperature (C)]]*OO[[#This Row],[78]]</f>
        <v>5.2022884958374996E-7</v>
      </c>
      <c r="CC189" s="10">
        <f>3/24000000*OO[[#This Row],[137 (06JUL1985 00:00:00)-Water Temperature (C)]]*OO[[#This Row],[79]]</f>
        <v>4.8238625156212497E-7</v>
      </c>
      <c r="CD189" s="10">
        <f>3/24000000*OO[[#This Row],[138 (06JUL1985 03:00:00)-Water Temperature (C)]]*OO[[#This Row],[80]]</f>
        <v>4.4327475044999996E-7</v>
      </c>
      <c r="CE189" s="10">
        <f>3/24000000*OO[[#This Row],[139 (06JUL1985 06:00:00)-Water Temperature (C)]]*OO[[#This Row],[81]]</f>
        <v>4.1303159648437495E-7</v>
      </c>
      <c r="CF189" s="10">
        <f>3/24000000*OO[[#This Row],[140 (06JUL1985 09:00:00)-Water Temperature (C)]]*OO[[#This Row],[82]]</f>
        <v>4.0986668369049998E-7</v>
      </c>
      <c r="CG189" s="10">
        <f>3/24000000*OO[[#This Row],[141 (06JUL1985 12:00:00)-Water Temperature (C)]]*OO[[#This Row],[83]]</f>
        <v>4.1303188194775002E-7</v>
      </c>
      <c r="CH189" s="10">
        <f>3/24000000*OO[[#This Row],[142 (06JUL1985 15:00:00)-Water Temperature (C)]]*OO[[#This Row],[84]]</f>
        <v>4.1952885310374996E-7</v>
      </c>
      <c r="CI189" s="10">
        <f>3/24000000*OO[[#This Row],[143 (06JUL1985 18:00:00)-Water Temperature (C)]]*OO[[#This Row],[85]]</f>
        <v>4.2519036452099997E-7</v>
      </c>
      <c r="CJ189" s="10">
        <f>3/24000000*OO[[#This Row],[144 (06JUL1985 21:00:00)-Water Temperature (C)]]*OO[[#This Row],[86]]</f>
        <v>4.1331257368912499E-7</v>
      </c>
      <c r="CK189" s="10">
        <f>3/24000000*OO[[#This Row],[145 (07JUL1985 00:00:00)-Water Temperature (C)]]*OO[[#This Row],[87]]</f>
        <v>3.8633254261450001E-7</v>
      </c>
      <c r="CL189" s="10">
        <f>3/24000000*OO[[#This Row],[146 (07JUL1985 03:00:00)-Water Temperature (C)]]*OO[[#This Row],[88]]</f>
        <v>3.6008424748487504E-7</v>
      </c>
      <c r="CM189" s="10">
        <f>3/24000000*OO[[#This Row],[147 (07JUL1985 06:00:00)-Water Temperature (C)]]*OO[[#This Row],[89]]</f>
        <v>3.396455655149999E-7</v>
      </c>
      <c r="CN189" s="10">
        <f>3/24000000*OO[[#This Row],[148 (07JUL1985 09:00:00)-Water Temperature (C)]]*OO[[#This Row],[90]]</f>
        <v>3.4083667421212503E-7</v>
      </c>
      <c r="CO189" s="10">
        <f>3/24000000*OO[[#This Row],[149 (07JUL1985 12:00:00)-Water Temperature (C)]]*OO[[#This Row],[91]]</f>
        <v>3.5101880405999998E-7</v>
      </c>
      <c r="CP189" s="10">
        <f>3/24000000*OO[[#This Row],[150 (07JUL1985 15:00:00)-Water Temperature (C)]]*OO[[#This Row],[92]]</f>
        <v>3.6139459478662496E-7</v>
      </c>
      <c r="CQ189" s="10">
        <f>3/24000000*OO[[#This Row],[151 (07JUL1985 18:00:00)-Water Temperature (C)]]*OO[[#This Row],[93]]</f>
        <v>3.6686845991949997E-7</v>
      </c>
      <c r="CR189" s="10">
        <f>3/24000000*OO[[#This Row],[152 (07JUL1985 21:00:00)-Water Temperature (C)]]*OO[[#This Row],[94]]</f>
        <v>3.5645697155999998E-7</v>
      </c>
      <c r="CS189" s="10">
        <f>3/24000000*OO[[#This Row],[153 (08JUL1985 00:00:00)-Water Temperature (C)]]*OO[[#This Row],[95]]</f>
        <v>3.3616833050499993E-7</v>
      </c>
      <c r="CT189" s="10">
        <f>3/24000000*OO[[#This Row],[154 (08JUL1985 03:00:00)-Water Temperature (C)]]*OO[[#This Row],[96]]</f>
        <v>3.1540120560224996E-7</v>
      </c>
      <c r="CU189" s="10">
        <f>3/24000000*OO[[#This Row],[155 (08JUL1985 06:00:00)-Water Temperature (C)]]*OO[[#This Row],[97]]</f>
        <v>2.9846366242E-7</v>
      </c>
      <c r="CV189" s="10">
        <f>3/24000000*OO[[#This Row],[156 (08JUL1985 09:00:00)-Water Temperature (C)]]*OO[[#This Row],[98]]</f>
        <v>2.8874302069112502E-7</v>
      </c>
      <c r="CW189" s="10">
        <f>3/24000000*OO[[#This Row],[157 (08JUL1985 12:00:00)-Water Temperature (C)]]*OO[[#This Row],[99]]</f>
        <v>2.8866561726149997E-7</v>
      </c>
    </row>
    <row r="190" spans="1:101" x14ac:dyDescent="0.35">
      <c r="A190" t="s">
        <v>196</v>
      </c>
      <c r="B190">
        <v>887.79399999999998</v>
      </c>
      <c r="C190" s="10">
        <f>3/24*OO[[#This Row],[59 (26JUN1985 06:00:00)-Water Temperature (C)]]*OO[[#This Row],[1]]/SUM(OO[1])</f>
        <v>0</v>
      </c>
      <c r="D190" s="10">
        <f>3/24*OO[[#This Row],[60 (26JUN1985 09:00:00)-Water Temperature (C)]]*OO[[#This Row],[2]]/SUM(OO[2])</f>
        <v>0</v>
      </c>
      <c r="E190" s="10">
        <f>3/24*OO[[#This Row],[61 (26JUN1985 12:00:00)-Water Temperature (C)]]*OO[[#This Row],[3]]/SUM(OO[3])</f>
        <v>0</v>
      </c>
      <c r="F190" s="10">
        <f>3/24*OO[[#This Row],[62 (26JUN1985 15:00:00)-Water Temperature (C)]]*OO[[#This Row],[4]]/SUM(OO[4])</f>
        <v>0</v>
      </c>
      <c r="G190" s="10">
        <f>3/24*OO[[#This Row],[63 (26JUN1985 18:00:00)-Water Temperature (C)]]*OO[[#This Row],[5]]/SUM(OO[5])</f>
        <v>0</v>
      </c>
      <c r="H190" s="10">
        <f>3/24*OO[[#This Row],[64 (26JUN1985 21:00:00)-Water Temperature (C)]]*OO[[#This Row],[6]]/SUM(OO[6])</f>
        <v>0</v>
      </c>
      <c r="I190" s="10">
        <f>3/24*OO[[#This Row],[65 (27JUN1985 00:00:00)-Water Temperature (C)]]*OO[[#This Row],[7]]/SUM(OO[7])</f>
        <v>1.7965008905912081E-43</v>
      </c>
      <c r="J190" s="10">
        <f>3/24*OO[[#This Row],[66 (27JUN1985 03:00:00)-Water Temperature (C)]]*OO[[#This Row],[8]]/SUM(OO[8])</f>
        <v>9.426616962171926E-33</v>
      </c>
      <c r="K190" s="10">
        <f>3/24*OO[[#This Row],[67 (27JUN1985 06:00:00)-Water Temperature (C)]]*OO[[#This Row],[9]]/SUM(OO[9])</f>
        <v>6.3323426773893866E-22</v>
      </c>
      <c r="L190" s="10">
        <f>3/24*OO[[#This Row],[68 (27JUN1985 09:00:00)-Water Temperature (C)]]*OO[[#This Row],[10]]/SUM(OO[10])</f>
        <v>3.6633026905085737E-12</v>
      </c>
      <c r="M190" s="10">
        <f>3/24*OO[[#This Row],[69 (27JUN1985 12:00:00)-Water Temperature (C)]]*OO[[#This Row],[11]]/SUM(OO[11])</f>
        <v>4.4381879574897849E-8</v>
      </c>
      <c r="N190" s="10">
        <f>3/24*OO[[#This Row],[70 (27JUN1985 15:00:00)-Water Temperature (C)]]*OO[[#This Row],[12]]/SUM(OO[12])</f>
        <v>1.3548408715507085E-5</v>
      </c>
      <c r="O190" s="10">
        <f>3/24*OO[[#This Row],[71 (27JUN1985 18:00:00)-Water Temperature (C)]]*OO[[#This Row],[13]]/SUM(OO[13])</f>
        <v>6.0766490888160035E-4</v>
      </c>
      <c r="P190" s="10">
        <f>3/24*OO[[#This Row],[72 (27JUN1985 21:00:00)-Water Temperature (C)]]*OO[[#This Row],[14]]/SUM(OO[14])</f>
        <v>7.182972987456209E-3</v>
      </c>
      <c r="Q190" s="10">
        <f>3/24*OO[[#This Row],[73 (28JUN1985 00:00:00)-Water Temperature (C)]]*OO[[#This Row],[15]]/SUM(OO[15])</f>
        <v>3.0612424817405347E-2</v>
      </c>
      <c r="R190" s="10">
        <f>3/24*OO[[#This Row],[74 (28JUN1985 03:00:00)-Water Temperature (C)]]*OO[[#This Row],[16]]/SUM(OO[16])</f>
        <v>5.9629121256076986E-2</v>
      </c>
      <c r="S190" s="10">
        <f>3/24*OO[[#This Row],[75 (28JUN1985 06:00:00)-Water Temperature (C)]]*OO[[#This Row],[17]]/SUM(OO[17])</f>
        <v>6.268248934286004E-2</v>
      </c>
      <c r="T190" s="10">
        <f>3/24*OO[[#This Row],[76 (28JUN1985 09:00:00)-Water Temperature (C)]]*OO[[#This Row],[18]]/SUM(OO[18])</f>
        <v>4.0875014796786305E-2</v>
      </c>
      <c r="U190" s="10">
        <f>3/24*OO[[#This Row],[77 (28JUN1985 12:00:00)-Water Temperature (C)]]*OO[[#This Row],[19]]/SUM(OO[19])</f>
        <v>1.8234757316149292E-2</v>
      </c>
      <c r="V190" s="10">
        <f>3/24000000*OO[[#This Row],[78 (28JUN1985 15:00:00)-Water Temperature (C)]]*OO[[#This Row],[20]]</f>
        <v>5.9671146954249996E-3</v>
      </c>
      <c r="W190" s="10">
        <f>3/24000000*OO[[#This Row],[79 (28JUN1985 18:00:00)-Water Temperature (C)]]*OO[[#This Row],[21]]</f>
        <v>1.54155716237875E-3</v>
      </c>
      <c r="X190" s="10">
        <f>3/24000000*OO[[#This Row],[80 (28JUN1985 21:00:00)-Water Temperature (C)]]*OO[[#This Row],[22]]</f>
        <v>3.6092135137575E-4</v>
      </c>
      <c r="Y190" s="10">
        <f>3/24000000*OO[[#This Row],[81 (29JUN1985 00:00:00)-Water Temperature (C)]]*OO[[#This Row],[23]]</f>
        <v>1.0882942161367499E-4</v>
      </c>
      <c r="Z190" s="10">
        <f>3/24000000*OO[[#This Row],[82 (29JUN1985 03:00:00)-Water Temperature (C)]]*OO[[#This Row],[24]]</f>
        <v>5.9282079413624994E-5</v>
      </c>
      <c r="AA190" s="10">
        <f>3/24000000*OO[[#This Row],[83 (29JUN1985 06:00:00)-Water Temperature (C)]]*OO[[#This Row],[25]]</f>
        <v>4.9435662462874999E-5</v>
      </c>
      <c r="AB190" s="10">
        <f>3/24000000*OO[[#This Row],[84 (29JUN1985 09:00:00)-Water Temperature (C)]]*OO[[#This Row],[26]]</f>
        <v>5.0342334354374997E-5</v>
      </c>
      <c r="AC190" s="10">
        <f>3/24000000*OO[[#This Row],[85 (29JUN1985 12:00:00)-Water Temperature (C)]]*OO[[#This Row],[27]]</f>
        <v>5.4743553086512496E-5</v>
      </c>
      <c r="AD190" s="10">
        <f>3/24000000*OO[[#This Row],[86 (29JUN1985 15:00:00)-Water Temperature (C)]]*OO[[#This Row],[28]]</f>
        <v>5.7791464387387495E-5</v>
      </c>
      <c r="AE190" s="10">
        <f>3/24000000*OO[[#This Row],[88 (29JUN1985 21:00:00)-Water Temperature (C)]]*OO[[#This Row],[30]]</f>
        <v>5.3958256016749983E-5</v>
      </c>
      <c r="AF190" s="10">
        <f>3/24000000*OO[[#This Row],[88 (29JUN1985 21:00:00)-Water Temperature (C)]]*OO[[#This Row],[30]]</f>
        <v>5.3958256016749983E-5</v>
      </c>
      <c r="AG190" s="10">
        <f>3/24000000*OO[[#This Row],[89 (30JUN1985 00:00:00)-Water Temperature (C)]]*OO[[#This Row],[31]]</f>
        <v>4.8059025721024996E-5</v>
      </c>
      <c r="AH190" s="10">
        <f>3/24000000*OO[[#This Row],[90 (30JUN1985 03:00:00)-Water Temperature (C)]]*OO[[#This Row],[32]]</f>
        <v>4.2157206194399991E-5</v>
      </c>
      <c r="AI190" s="10">
        <f>3/24000000*OO[[#This Row],[91 (30JUN1985 06:00:00)-Water Temperature (C)]]*OO[[#This Row],[33]]</f>
        <v>3.7165091753999995E-5</v>
      </c>
      <c r="AJ190" s="10">
        <f>3/24000000*OO[[#This Row],[92 (30JUN1985 09:00:00)-Water Temperature (C)]]*OO[[#This Row],[34]]</f>
        <v>3.3631730662249993E-5</v>
      </c>
      <c r="AK190" s="10">
        <f>3/24000000*OO[[#This Row],[93 (30JUN1985 12:00:00)-Water Temperature (C)]]*OO[[#This Row],[35]]</f>
        <v>3.0740743947224998E-5</v>
      </c>
      <c r="AL190" s="10">
        <f>3/24000000*OO[[#This Row],[94 (30JUN1985 15:00:00)-Water Temperature (C)]]*OO[[#This Row],[36]]</f>
        <v>2.7800401794287496E-5</v>
      </c>
      <c r="AM190" s="10">
        <f>3/24000000*OO[[#This Row],[95 (30JUN1985 18:00:00)-Water Temperature (C)]]*OO[[#This Row],[37]]</f>
        <v>2.4495455695262498E-5</v>
      </c>
      <c r="AN190" s="10">
        <f>3/24000000*OO[[#This Row],[96 (30JUN1985 21:00:00)-Water Temperature (C)]]*OO[[#This Row],[38]]</f>
        <v>2.0747926979337501E-5</v>
      </c>
      <c r="AO190" s="10">
        <f>3/24000000*OO[[#This Row],[97 (01JUL1985 00:00:00)-Water Temperature (C)]]*OO[[#This Row],[39]]</f>
        <v>1.72004026196125E-5</v>
      </c>
      <c r="AP190" s="10">
        <f>3/24000000*OO[[#This Row],[98 (01JUL1985 03:00:00)-Water Temperature (C)]]*OO[[#This Row],[40]]</f>
        <v>1.42550922554075E-5</v>
      </c>
      <c r="AQ190" s="10">
        <f>3/24000000*OO[[#This Row],[99 (01JUL1985 06:00:00)-Water Temperature (C)]]*OO[[#This Row],[41]]</f>
        <v>1.205948300284875E-5</v>
      </c>
      <c r="AR190" s="10">
        <f>3/24000000*OO[[#This Row],[100 (01JUL1985 09:00:00)-Water Temperature (C)]]*OO[[#This Row],[42]]</f>
        <v>1.0881169179685001E-5</v>
      </c>
      <c r="AS190" s="10">
        <f>3/24000000*OO[[#This Row],[101 (01JUL1985 12:00:00)-Water Temperature (C)]]*OO[[#This Row],[43]]</f>
        <v>9.8142628138499991E-6</v>
      </c>
      <c r="AT190" s="10">
        <f>3/24000000*OO[[#This Row],[102 (01JUL1985 15:00:00)-Water Temperature (C)]]*OO[[#This Row],[44]]</f>
        <v>8.5286036026650006E-6</v>
      </c>
      <c r="AU190" s="10">
        <f>3/24000000*OO[[#This Row],[103 (01JUL1985 18:00:00)-Water Temperature (C)]]*OO[[#This Row],[45]]</f>
        <v>6.94192999198125E-6</v>
      </c>
      <c r="AV190" s="10">
        <f>3/24000000*OO[[#This Row],[104 (01JUL1985 21:00:00)-Water Temperature (C)]]*OO[[#This Row],[46]]</f>
        <v>5.30494477665E-6</v>
      </c>
      <c r="AW190" s="10">
        <f>3/24000000*OO[[#This Row],[105 (02JUL1985 00:00:00)-Water Temperature (C)]]*OO[[#This Row],[47]]</f>
        <v>3.9469342925837494E-6</v>
      </c>
      <c r="AX190" s="10">
        <f>3/24000000*OO[[#This Row],[106 (02JUL1985 03:00:00)-Water Temperature (C)]]*OO[[#This Row],[48]]</f>
        <v>3.0067267093874999E-6</v>
      </c>
      <c r="AY190" s="10">
        <f>3/24000000*OO[[#This Row],[107 (02JUL1985 06:00:00)-Water Temperature (C)]]*OO[[#This Row],[49]]</f>
        <v>2.4432468478249999E-6</v>
      </c>
      <c r="AZ190" s="10">
        <f>3/24000000*OO[[#This Row],[108 (02JUL1985 09:00:00)-Water Temperature (C)]]*OO[[#This Row],[50]]</f>
        <v>2.2135589032299999E-6</v>
      </c>
      <c r="BA190" s="10">
        <f>3/24000000*OO[[#This Row],[109 (02JUL1985 12:00:00)-Water Temperature (C)]]*OO[[#This Row],[51]]</f>
        <v>2.0996824163174999E-6</v>
      </c>
      <c r="BB190" s="10">
        <f>3/24000000*OO[[#This Row],[110 (02JUL1985 15:00:00)-Water Temperature (C)]]*OO[[#This Row],[52]]</f>
        <v>2.020384676369375E-6</v>
      </c>
      <c r="BC190" s="10">
        <f>3/24000000*OO[[#This Row],[111 (02JUL1985 18:00:00)-Water Temperature (C)]]*OO[[#This Row],[53]]</f>
        <v>1.9352741608406249E-6</v>
      </c>
      <c r="BD190" s="10">
        <f>3/24000000*OO[[#This Row],[112 (02JUL1985 21:00:00)-Water Temperature (C)]]*OO[[#This Row],[54]]</f>
        <v>1.7997445025248749E-6</v>
      </c>
      <c r="BE190" s="10">
        <f>3/24000000*OO[[#This Row],[113 (03JUL1985 00:00:00)-Water Temperature (C)]]*OO[[#This Row],[55]]</f>
        <v>1.6271911105329999E-6</v>
      </c>
      <c r="BF190" s="10">
        <f>3/24000000*OO[[#This Row],[114 (03JUL1985 03:00:00)-Water Temperature (C)]]*OO[[#This Row],[56]]</f>
        <v>1.4754084546687499E-6</v>
      </c>
      <c r="BG190" s="10">
        <f>3/24000000*OO[[#This Row],[115 (03JUL1985 06:00:00)-Water Temperature (C)]]*OO[[#This Row],[57]]</f>
        <v>1.3572728668565E-6</v>
      </c>
      <c r="BH190" s="10">
        <f>3/24000000*OO[[#This Row],[116 (03JUL1985 09:00:00)-Water Temperature (C)]]*OO[[#This Row],[58]]</f>
        <v>1.3255807729250002E-6</v>
      </c>
      <c r="BI190" s="10">
        <f>3/24000000*OO[[#This Row],[117 (03JUL1985 12:00:00)-Water Temperature (C)]]*OO[[#This Row],[59]]</f>
        <v>1.3466124114555002E-6</v>
      </c>
      <c r="BJ190" s="10">
        <f>3/24000000*OO[[#This Row],[118 (03JUL1985 15:00:00)-Water Temperature (C)]]*OO[[#This Row],[60]]</f>
        <v>1.3795528232375E-6</v>
      </c>
      <c r="BK190" s="10">
        <f>3/24000000*OO[[#This Row],[119 (03JUL1985 18:00:00)-Water Temperature (C)]]*OO[[#This Row],[61]]</f>
        <v>1.3993907116848748E-6</v>
      </c>
      <c r="BL190" s="10">
        <f>3/24000000*OO[[#This Row],[120 (03JUL1985 21:00:00)-Water Temperature (C)]]*OO[[#This Row],[62]]</f>
        <v>1.358448565567625E-6</v>
      </c>
      <c r="BM190" s="10">
        <f>3/24000000*OO[[#This Row],[121 (04JUL1985 00:00:00)-Water Temperature (C)]]*OO[[#This Row],[63]]</f>
        <v>1.2704268367525001E-6</v>
      </c>
      <c r="BN190" s="10">
        <f>3/24000000*OO[[#This Row],[122 (04JUL1985 03:00:00)-Water Temperature (C)]]*OO[[#This Row],[64]]</f>
        <v>1.1765090388115002E-6</v>
      </c>
      <c r="BO190" s="10">
        <f>3/24000000*OO[[#This Row],[123 (04JUL1985 06:00:00)-Water Temperature (C)]]*OO[[#This Row],[65]]</f>
        <v>1.0986290030677502E-6</v>
      </c>
      <c r="BP190" s="10">
        <f>3/24000000*OO[[#This Row],[124 (04JUL1985 09:00:00)-Water Temperature (C)]]*OO[[#This Row],[66]]</f>
        <v>1.07002793071075E-6</v>
      </c>
      <c r="BQ190" s="10">
        <f>3/24000000*OO[[#This Row],[125 (04JUL1985 12:00:00)-Water Temperature (C)]]*OO[[#This Row],[67]]</f>
        <v>1.0543673280995002E-6</v>
      </c>
      <c r="BR190" s="10">
        <f>3/24000000*OO[[#This Row],[126 (04JUL1985 15:00:00)-Water Temperature (C)]]*OO[[#This Row],[68]]</f>
        <v>1.0463955349505001E-6</v>
      </c>
      <c r="BS190" s="10">
        <f>3/24000000*OO[[#This Row],[127 (04JUL1985 18:00:00)-Water Temperature (C)]]*OO[[#This Row],[69]]</f>
        <v>1.0095659523045001E-6</v>
      </c>
      <c r="BT190" s="10">
        <f>3/24000000*OO[[#This Row],[128 (04JUL1985 21:00:00)-Water Temperature (C)]]*OO[[#This Row],[70]]</f>
        <v>9.4318446931487499E-7</v>
      </c>
      <c r="BU190" s="10">
        <f>3/24000000*OO[[#This Row],[129 (05JUL1985 00:00:00)-Water Temperature (C)]]*OO[[#This Row],[71]]</f>
        <v>8.6798471569674985E-7</v>
      </c>
      <c r="BV190" s="10">
        <f>3/24000000*OO[[#This Row],[130 (05JUL1985 03:00:00)-Water Temperature (C)]]*OO[[#This Row],[72]]</f>
        <v>7.96307075459E-7</v>
      </c>
      <c r="BW190" s="10">
        <f>3/24000000*OO[[#This Row],[131 (05JUL1985 06:00:00)-Water Temperature (C)]]*OO[[#This Row],[73]]</f>
        <v>7.3920394164749999E-7</v>
      </c>
      <c r="BX190" s="10">
        <f>3/24000000*OO[[#This Row],[132 (05JUL1985 09:00:00)-Water Temperature (C)]]*OO[[#This Row],[74]]</f>
        <v>7.2024829612899991E-7</v>
      </c>
      <c r="BY190" s="10">
        <f>3/24000000*OO[[#This Row],[133 (05JUL1985 12:00:00)-Water Temperature (C)]]*OO[[#This Row],[75]]</f>
        <v>7.0434412320937494E-7</v>
      </c>
      <c r="BZ190" s="10">
        <f>3/24000000*OO[[#This Row],[134 (05JUL1985 15:00:00)-Water Temperature (C)]]*OO[[#This Row],[76]]</f>
        <v>6.9335992265250007E-7</v>
      </c>
      <c r="CA190" s="10">
        <f>3/24000000*OO[[#This Row],[135 (05JUL1985 18:00:00)-Water Temperature (C)]]*OO[[#This Row],[77]]</f>
        <v>6.7992257205112487E-7</v>
      </c>
      <c r="CB190" s="10">
        <f>3/24000000*OO[[#This Row],[136 (05JUL1985 21:00:00)-Water Temperature (C)]]*OO[[#This Row],[78]]</f>
        <v>6.4864777496962498E-7</v>
      </c>
      <c r="CC190" s="10">
        <f>3/24000000*OO[[#This Row],[137 (06JUL1985 00:00:00)-Water Temperature (C)]]*OO[[#This Row],[79]]</f>
        <v>6.0228611460875005E-7</v>
      </c>
      <c r="CD190" s="10">
        <f>3/24000000*OO[[#This Row],[138 (06JUL1985 03:00:00)-Water Temperature (C)]]*OO[[#This Row],[80]]</f>
        <v>5.5375200369999984E-7</v>
      </c>
      <c r="CE190" s="10">
        <f>3/24000000*OO[[#This Row],[139 (06JUL1985 06:00:00)-Water Temperature (C)]]*OO[[#This Row],[81]]</f>
        <v>5.1574487825937509E-7</v>
      </c>
      <c r="CF190" s="10">
        <f>3/24000000*OO[[#This Row],[140 (06JUL1985 09:00:00)-Water Temperature (C)]]*OO[[#This Row],[82]]</f>
        <v>5.105995705709999E-7</v>
      </c>
      <c r="CG190" s="10">
        <f>3/24000000*OO[[#This Row],[141 (06JUL1985 12:00:00)-Water Temperature (C)]]*OO[[#This Row],[83]]</f>
        <v>5.1353685839324999E-7</v>
      </c>
      <c r="CH190" s="10">
        <f>3/24000000*OO[[#This Row],[142 (06JUL1985 15:00:00)-Water Temperature (C)]]*OO[[#This Row],[84]]</f>
        <v>5.2118518143999985E-7</v>
      </c>
      <c r="CI190" s="10">
        <f>3/24000000*OO[[#This Row],[143 (06JUL1985 18:00:00)-Water Temperature (C)]]*OO[[#This Row],[85]]</f>
        <v>5.2878066816875002E-7</v>
      </c>
      <c r="CJ190" s="10">
        <f>3/24000000*OO[[#This Row],[144 (06JUL1985 21:00:00)-Water Temperature (C)]]*OO[[#This Row],[86]]</f>
        <v>5.1470860710299996E-7</v>
      </c>
      <c r="CK190" s="10">
        <f>3/24000000*OO[[#This Row],[145 (07JUL1985 00:00:00)-Water Temperature (C)]]*OO[[#This Row],[87]]</f>
        <v>4.8156242706487494E-7</v>
      </c>
      <c r="CL190" s="10">
        <f>3/24000000*OO[[#This Row],[146 (07JUL1985 03:00:00)-Water Temperature (C)]]*OO[[#This Row],[88]]</f>
        <v>4.4896289141050004E-7</v>
      </c>
      <c r="CM190" s="10">
        <f>3/24000000*OO[[#This Row],[147 (07JUL1985 06:00:00)-Water Temperature (C)]]*OO[[#This Row],[89]]</f>
        <v>4.230931997875E-7</v>
      </c>
      <c r="CN190" s="10">
        <f>3/24000000*OO[[#This Row],[148 (07JUL1985 09:00:00)-Water Temperature (C)]]*OO[[#This Row],[90]]</f>
        <v>4.23262751765E-7</v>
      </c>
      <c r="CO190" s="10">
        <f>3/24000000*OO[[#This Row],[149 (07JUL1985 12:00:00)-Water Temperature (C)]]*OO[[#This Row],[91]]</f>
        <v>4.3498687101712493E-7</v>
      </c>
      <c r="CP190" s="10">
        <f>3/24000000*OO[[#This Row],[150 (07JUL1985 15:00:00)-Water Temperature (C)]]*OO[[#This Row],[92]]</f>
        <v>4.4777117690999992E-7</v>
      </c>
      <c r="CQ190" s="10">
        <f>3/24000000*OO[[#This Row],[151 (07JUL1985 18:00:00)-Water Temperature (C)]]*OO[[#This Row],[93]]</f>
        <v>4.5538039389062501E-7</v>
      </c>
      <c r="CR190" s="10">
        <f>3/24000000*OO[[#This Row],[152 (07JUL1985 21:00:00)-Water Temperature (C)]]*OO[[#This Row],[94]]</f>
        <v>4.43440272218125E-7</v>
      </c>
      <c r="CS190" s="10">
        <f>3/24000000*OO[[#This Row],[153 (08JUL1985 00:00:00)-Water Temperature (C)]]*OO[[#This Row],[95]]</f>
        <v>4.1874675086474989E-7</v>
      </c>
      <c r="CT190" s="10">
        <f>3/24000000*OO[[#This Row],[154 (08JUL1985 03:00:00)-Water Temperature (C)]]*OO[[#This Row],[96]]</f>
        <v>3.9304840320412495E-7</v>
      </c>
      <c r="CU190" s="10">
        <f>3/24000000*OO[[#This Row],[155 (08JUL1985 06:00:00)-Water Temperature (C)]]*OO[[#This Row],[97]]</f>
        <v>3.7153262624087498E-7</v>
      </c>
      <c r="CV190" s="10">
        <f>3/24000000*OO[[#This Row],[156 (08JUL1985 09:00:00)-Water Temperature (C)]]*OO[[#This Row],[98]]</f>
        <v>3.5883172054049997E-7</v>
      </c>
      <c r="CW190" s="10">
        <f>3/24000000*OO[[#This Row],[157 (08JUL1985 12:00:00)-Water Temperature (C)]]*OO[[#This Row],[99]]</f>
        <v>3.5846868148875001E-7</v>
      </c>
    </row>
    <row r="191" spans="1:101" x14ac:dyDescent="0.35">
      <c r="A191" t="s">
        <v>197</v>
      </c>
      <c r="B191">
        <v>897.67859999999996</v>
      </c>
      <c r="C191" s="10">
        <f>3/24*OO[[#This Row],[59 (26JUN1985 06:00:00)-Water Temperature (C)]]*OO[[#This Row],[1]]/SUM(OO[1])</f>
        <v>0</v>
      </c>
      <c r="D191" s="10">
        <f>3/24*OO[[#This Row],[60 (26JUN1985 09:00:00)-Water Temperature (C)]]*OO[[#This Row],[2]]/SUM(OO[2])</f>
        <v>0</v>
      </c>
      <c r="E191" s="10">
        <f>3/24*OO[[#This Row],[61 (26JUN1985 12:00:00)-Water Temperature (C)]]*OO[[#This Row],[3]]/SUM(OO[3])</f>
        <v>0</v>
      </c>
      <c r="F191" s="10">
        <f>3/24*OO[[#This Row],[62 (26JUN1985 15:00:00)-Water Temperature (C)]]*OO[[#This Row],[4]]/SUM(OO[4])</f>
        <v>0</v>
      </c>
      <c r="G191" s="10">
        <f>3/24*OO[[#This Row],[63 (26JUN1985 18:00:00)-Water Temperature (C)]]*OO[[#This Row],[5]]/SUM(OO[5])</f>
        <v>0</v>
      </c>
      <c r="H191" s="10">
        <f>3/24*OO[[#This Row],[64 (26JUN1985 21:00:00)-Water Temperature (C)]]*OO[[#This Row],[6]]/SUM(OO[6])</f>
        <v>0</v>
      </c>
      <c r="I191" s="10">
        <f>3/24*OO[[#This Row],[65 (27JUN1985 00:00:00)-Water Temperature (C)]]*OO[[#This Row],[7]]/SUM(OO[7])</f>
        <v>2.6547413904339614E-44</v>
      </c>
      <c r="J191" s="10">
        <f>3/24*OO[[#This Row],[66 (27JUN1985 03:00:00)-Water Temperature (C)]]*OO[[#This Row],[8]]/SUM(OO[8])</f>
        <v>1.3912607136341145E-33</v>
      </c>
      <c r="K191" s="10">
        <f>3/24*OO[[#This Row],[67 (27JUN1985 06:00:00)-Water Temperature (C)]]*OO[[#This Row],[9]]/SUM(OO[9])</f>
        <v>9.4652343627701084E-23</v>
      </c>
      <c r="L191" s="10">
        <f>3/24*OO[[#This Row],[68 (27JUN1985 09:00:00)-Water Temperature (C)]]*OO[[#This Row],[10]]/SUM(OO[10])</f>
        <v>1.0659003405303628E-12</v>
      </c>
      <c r="M191" s="10">
        <f>3/24*OO[[#This Row],[69 (27JUN1985 12:00:00)-Water Temperature (C)]]*OO[[#This Row],[11]]/SUM(OO[11])</f>
        <v>2.2331897092948278E-8</v>
      </c>
      <c r="N191" s="10">
        <f>3/24*OO[[#This Row],[70 (27JUN1985 15:00:00)-Water Temperature (C)]]*OO[[#This Row],[12]]/SUM(OO[12])</f>
        <v>8.3218030010259199E-6</v>
      </c>
      <c r="O191" s="10">
        <f>3/24*OO[[#This Row],[71 (27JUN1985 18:00:00)-Water Temperature (C)]]*OO[[#This Row],[13]]/SUM(OO[13])</f>
        <v>4.297099559668832E-4</v>
      </c>
      <c r="P191" s="10">
        <f>3/24*OO[[#This Row],[72 (27JUN1985 21:00:00)-Water Temperature (C)]]*OO[[#This Row],[14]]/SUM(OO[14])</f>
        <v>5.6810765069234114E-3</v>
      </c>
      <c r="Q191" s="10">
        <f>3/24*OO[[#This Row],[73 (28JUN1985 00:00:00)-Water Temperature (C)]]*OO[[#This Row],[15]]/SUM(OO[15])</f>
        <v>2.6570511078364074E-2</v>
      </c>
      <c r="R191" s="10">
        <f>3/24*OO[[#This Row],[74 (28JUN1985 03:00:00)-Water Temperature (C)]]*OO[[#This Row],[16]]/SUM(OO[16])</f>
        <v>5.5948083699734551E-2</v>
      </c>
      <c r="S191" s="10">
        <f>3/24*OO[[#This Row],[75 (28JUN1985 06:00:00)-Water Temperature (C)]]*OO[[#This Row],[17]]/SUM(OO[17])</f>
        <v>6.2933793103814056E-2</v>
      </c>
      <c r="T191" s="10">
        <f>3/24*OO[[#This Row],[76 (28JUN1985 09:00:00)-Water Temperature (C)]]*OO[[#This Row],[18]]/SUM(OO[18])</f>
        <v>4.351254218357721E-2</v>
      </c>
      <c r="U191" s="10">
        <f>3/24*OO[[#This Row],[77 (28JUN1985 12:00:00)-Water Temperature (C)]]*OO[[#This Row],[19]]/SUM(OO[19])</f>
        <v>2.0396050845647832E-2</v>
      </c>
      <c r="V191" s="10">
        <f>3/24000000*OO[[#This Row],[78 (28JUN1985 15:00:00)-Water Temperature (C)]]*OO[[#This Row],[20]]</f>
        <v>6.9564780490162506E-3</v>
      </c>
      <c r="W191" s="10">
        <f>3/24000000*OO[[#This Row],[79 (28JUN1985 18:00:00)-Water Temperature (C)]]*OO[[#This Row],[21]]</f>
        <v>1.8504109649374999E-3</v>
      </c>
      <c r="X191" s="10">
        <f>3/24000000*OO[[#This Row],[80 (28JUN1985 21:00:00)-Water Temperature (C)]]*OO[[#This Row],[22]]</f>
        <v>4.3336324130887493E-4</v>
      </c>
      <c r="Y191" s="10">
        <f>3/24000000*OO[[#This Row],[81 (29JUN1985 00:00:00)-Water Temperature (C)]]*OO[[#This Row],[23]]</f>
        <v>1.2296195882643751E-4</v>
      </c>
      <c r="Z191" s="10">
        <f>3/24000000*OO[[#This Row],[82 (29JUN1985 03:00:00)-Water Temperature (C)]]*OO[[#This Row],[24]]</f>
        <v>6.1684312220249994E-5</v>
      </c>
      <c r="AA191" s="10">
        <f>3/24000000*OO[[#This Row],[83 (29JUN1985 06:00:00)-Water Temperature (C)]]*OO[[#This Row],[25]]</f>
        <v>4.9458516519824999E-5</v>
      </c>
      <c r="AB191" s="10">
        <f>3/24000000*OO[[#This Row],[84 (29JUN1985 09:00:00)-Water Temperature (C)]]*OO[[#This Row],[26]]</f>
        <v>4.9652246776687503E-5</v>
      </c>
      <c r="AC191" s="10">
        <f>3/24000000*OO[[#This Row],[85 (29JUN1985 12:00:00)-Water Temperature (C)]]*OO[[#This Row],[27]]</f>
        <v>5.3901341645400004E-5</v>
      </c>
      <c r="AD191" s="10">
        <f>3/24000000*OO[[#This Row],[86 (29JUN1985 15:00:00)-Water Temperature (C)]]*OO[[#This Row],[28]]</f>
        <v>5.7195783032325006E-5</v>
      </c>
      <c r="AE191" s="10">
        <f>3/24000000*OO[[#This Row],[88 (29JUN1985 21:00:00)-Water Temperature (C)]]*OO[[#This Row],[30]]</f>
        <v>5.4137205146587496E-5</v>
      </c>
      <c r="AF191" s="10">
        <f>3/24000000*OO[[#This Row],[88 (29JUN1985 21:00:00)-Water Temperature (C)]]*OO[[#This Row],[30]]</f>
        <v>5.4137205146587496E-5</v>
      </c>
      <c r="AG191" s="10">
        <f>3/24000000*OO[[#This Row],[89 (30JUN1985 00:00:00)-Water Temperature (C)]]*OO[[#This Row],[31]]</f>
        <v>4.8421658818500008E-5</v>
      </c>
      <c r="AH191" s="10">
        <f>3/24000000*OO[[#This Row],[90 (30JUN1985 03:00:00)-Water Temperature (C)]]*OO[[#This Row],[32]]</f>
        <v>4.2541332253475002E-5</v>
      </c>
      <c r="AI191" s="10">
        <f>3/24000000*OO[[#This Row],[91 (30JUN1985 06:00:00)-Water Temperature (C)]]*OO[[#This Row],[33]]</f>
        <v>3.7515576268800002E-5</v>
      </c>
      <c r="AJ191" s="10">
        <f>3/24000000*OO[[#This Row],[92 (30JUN1985 09:00:00)-Water Temperature (C)]]*OO[[#This Row],[34]]</f>
        <v>3.3975433824999998E-5</v>
      </c>
      <c r="AK191" s="10">
        <f>3/24000000*OO[[#This Row],[93 (30JUN1985 12:00:00)-Water Temperature (C)]]*OO[[#This Row],[35]]</f>
        <v>3.1120465472550004E-5</v>
      </c>
      <c r="AL191" s="10">
        <f>3/24000000*OO[[#This Row],[94 (30JUN1985 15:00:00)-Water Temperature (C)]]*OO[[#This Row],[36]]</f>
        <v>2.8232144227499996E-5</v>
      </c>
      <c r="AM191" s="10">
        <f>3/24000000*OO[[#This Row],[95 (30JUN1985 18:00:00)-Water Temperature (C)]]*OO[[#This Row],[37]]</f>
        <v>2.4951186848787502E-5</v>
      </c>
      <c r="AN191" s="10">
        <f>3/24000000*OO[[#This Row],[96 (30JUN1985 21:00:00)-Water Temperature (C)]]*OO[[#This Row],[38]]</f>
        <v>2.1181493895962501E-5</v>
      </c>
      <c r="AO191" s="10">
        <f>3/24000000*OO[[#This Row],[97 (01JUL1985 00:00:00)-Water Temperature (C)]]*OO[[#This Row],[39]]</f>
        <v>1.7577414367074999E-5</v>
      </c>
      <c r="AP191" s="10">
        <f>3/24000000*OO[[#This Row],[98 (01JUL1985 03:00:00)-Water Temperature (C)]]*OO[[#This Row],[40]]</f>
        <v>1.4561771430982499E-5</v>
      </c>
      <c r="AQ191" s="10">
        <f>3/24000000*OO[[#This Row],[99 (01JUL1985 06:00:00)-Water Temperature (C)]]*OO[[#This Row],[41]]</f>
        <v>1.2294691014637502E-5</v>
      </c>
      <c r="AR191" s="10">
        <f>3/24000000*OO[[#This Row],[100 (01JUL1985 09:00:00)-Water Temperature (C)]]*OO[[#This Row],[42]]</f>
        <v>1.1068853633014997E-5</v>
      </c>
      <c r="AS191" s="10">
        <f>3/24000000*OO[[#This Row],[101 (01JUL1985 12:00:00)-Water Temperature (C)]]*OO[[#This Row],[43]]</f>
        <v>1.0002907226949999E-5</v>
      </c>
      <c r="AT191" s="10">
        <f>3/24000000*OO[[#This Row],[102 (01JUL1985 15:00:00)-Water Temperature (C)]]*OO[[#This Row],[44]]</f>
        <v>8.7419490541687488E-6</v>
      </c>
      <c r="AU191" s="10">
        <f>3/24000000*OO[[#This Row],[103 (01JUL1985 18:00:00)-Water Temperature (C)]]*OO[[#This Row],[45]]</f>
        <v>7.1724885714824984E-6</v>
      </c>
      <c r="AV191" s="10">
        <f>3/24000000*OO[[#This Row],[104 (01JUL1985 21:00:00)-Water Temperature (C)]]*OO[[#This Row],[46]]</f>
        <v>5.5126290070250013E-6</v>
      </c>
      <c r="AW191" s="10">
        <f>3/24000000*OO[[#This Row],[105 (02JUL1985 00:00:00)-Water Temperature (C)]]*OO[[#This Row],[47]]</f>
        <v>4.1032028310337498E-6</v>
      </c>
      <c r="AX191" s="10">
        <f>3/24000000*OO[[#This Row],[106 (02JUL1985 03:00:00)-Water Temperature (C)]]*OO[[#This Row],[48]]</f>
        <v>3.1078109416699996E-6</v>
      </c>
      <c r="AY191" s="10">
        <f>3/24000000*OO[[#This Row],[107 (02JUL1985 06:00:00)-Water Temperature (C)]]*OO[[#This Row],[49]]</f>
        <v>2.5036523072924997E-6</v>
      </c>
      <c r="AZ191" s="10">
        <f>3/24000000*OO[[#This Row],[108 (02JUL1985 09:00:00)-Water Temperature (C)]]*OO[[#This Row],[50]]</f>
        <v>2.2486022185499998E-6</v>
      </c>
      <c r="BA191" s="10">
        <f>3/24000000*OO[[#This Row],[109 (02JUL1985 12:00:00)-Water Temperature (C)]]*OO[[#This Row],[51]]</f>
        <v>2.1225233920766249E-6</v>
      </c>
      <c r="BB191" s="10">
        <f>3/24000000*OO[[#This Row],[110 (02JUL1985 15:00:00)-Water Temperature (C)]]*OO[[#This Row],[52]]</f>
        <v>2.0386809532477498E-6</v>
      </c>
      <c r="BC191" s="10">
        <f>3/24000000*OO[[#This Row],[111 (02JUL1985 18:00:00)-Water Temperature (C)]]*OO[[#This Row],[53]]</f>
        <v>1.9543433171872502E-6</v>
      </c>
      <c r="BD191" s="10">
        <f>3/24000000*OO[[#This Row],[112 (02JUL1985 21:00:00)-Water Temperature (C)]]*OO[[#This Row],[54]]</f>
        <v>1.8192485584699998E-6</v>
      </c>
      <c r="BE191" s="10">
        <f>3/24000000*OO[[#This Row],[113 (03JUL1985 00:00:00)-Water Temperature (C)]]*OO[[#This Row],[55]]</f>
        <v>1.6449093917774998E-6</v>
      </c>
      <c r="BF191" s="10">
        <f>3/24000000*OO[[#This Row],[114 (03JUL1985 03:00:00)-Water Temperature (C)]]*OO[[#This Row],[56]]</f>
        <v>1.4897089627752499E-6</v>
      </c>
      <c r="BG191" s="10">
        <f>3/24000000*OO[[#This Row],[115 (03JUL1985 06:00:00)-Water Temperature (C)]]*OO[[#This Row],[57]]</f>
        <v>1.3682445210449998E-6</v>
      </c>
      <c r="BH191" s="10">
        <f>3/24000000*OO[[#This Row],[116 (03JUL1985 09:00:00)-Water Temperature (C)]]*OO[[#This Row],[58]]</f>
        <v>1.3318331974219996E-6</v>
      </c>
      <c r="BI191" s="10">
        <f>3/24000000*OO[[#This Row],[117 (03JUL1985 12:00:00)-Water Temperature (C)]]*OO[[#This Row],[59]]</f>
        <v>1.349059207912875E-6</v>
      </c>
      <c r="BJ191" s="10">
        <f>3/24000000*OO[[#This Row],[118 (03JUL1985 15:00:00)-Water Temperature (C)]]*OO[[#This Row],[60]]</f>
        <v>1.3803507501839999E-6</v>
      </c>
      <c r="BK191" s="10">
        <f>3/24000000*OO[[#This Row],[119 (03JUL1985 18:00:00)-Water Temperature (C)]]*OO[[#This Row],[61]]</f>
        <v>1.4018165400425E-6</v>
      </c>
      <c r="BL191" s="10">
        <f>3/24000000*OO[[#This Row],[120 (03JUL1985 21:00:00)-Water Temperature (C)]]*OO[[#This Row],[62]]</f>
        <v>1.3646976922507498E-6</v>
      </c>
      <c r="BM191" s="10">
        <f>3/24000000*OO[[#This Row],[121 (04JUL1985 00:00:00)-Water Temperature (C)]]*OO[[#This Row],[63]]</f>
        <v>1.2792608023864997E-6</v>
      </c>
      <c r="BN191" s="10">
        <f>3/24000000*OO[[#This Row],[122 (04JUL1985 03:00:00)-Water Temperature (C)]]*OO[[#This Row],[64]]</f>
        <v>1.1856273492222497E-6</v>
      </c>
      <c r="BO191" s="10">
        <f>3/24000000*OO[[#This Row],[123 (04JUL1985 06:00:00)-Water Temperature (C)]]*OO[[#This Row],[65]]</f>
        <v>1.105825191834375E-6</v>
      </c>
      <c r="BP191" s="10">
        <f>3/24000000*OO[[#This Row],[124 (04JUL1985 09:00:00)-Water Temperature (C)]]*OO[[#This Row],[66]]</f>
        <v>1.07405479956375E-6</v>
      </c>
      <c r="BQ191" s="10">
        <f>3/24000000*OO[[#This Row],[125 (04JUL1985 12:00:00)-Water Temperature (C)]]*OO[[#This Row],[67]]</f>
        <v>1.0567722624589999E-6</v>
      </c>
      <c r="BR191" s="10">
        <f>3/24000000*OO[[#This Row],[126 (04JUL1985 15:00:00)-Water Temperature (C)]]*OO[[#This Row],[68]]</f>
        <v>1.0489064371747499E-6</v>
      </c>
      <c r="BS191" s="10">
        <f>3/24000000*OO[[#This Row],[127 (04JUL1985 18:00:00)-Water Temperature (C)]]*OO[[#This Row],[69]]</f>
        <v>1.014606256915E-6</v>
      </c>
      <c r="BT191" s="10">
        <f>3/24000000*OO[[#This Row],[128 (04JUL1985 21:00:00)-Water Temperature (C)]]*OO[[#This Row],[70]]</f>
        <v>9.5041592392837499E-7</v>
      </c>
      <c r="BU191" s="10">
        <f>3/24000000*OO[[#This Row],[129 (05JUL1985 00:00:00)-Water Temperature (C)]]*OO[[#This Row],[71]]</f>
        <v>8.7601251268999984E-7</v>
      </c>
      <c r="BV191" s="10">
        <f>3/24000000*OO[[#This Row],[130 (05JUL1985 03:00:00)-Water Temperature (C)]]*OO[[#This Row],[72]]</f>
        <v>8.0344853526000004E-7</v>
      </c>
      <c r="BW191" s="10">
        <f>3/24000000*OO[[#This Row],[131 (05JUL1985 06:00:00)-Water Temperature (C)]]*OO[[#This Row],[73]]</f>
        <v>7.4457246050874999E-7</v>
      </c>
      <c r="BX191" s="10">
        <f>3/24000000*OO[[#This Row],[132 (05JUL1985 09:00:00)-Water Temperature (C)]]*OO[[#This Row],[74]]</f>
        <v>7.2357068504024985E-7</v>
      </c>
      <c r="BY191" s="10">
        <f>3/24000000*OO[[#This Row],[133 (05JUL1985 12:00:00)-Water Temperature (C)]]*OO[[#This Row],[75]]</f>
        <v>7.0680702449749995E-7</v>
      </c>
      <c r="BZ191" s="10">
        <f>3/24000000*OO[[#This Row],[134 (05JUL1985 15:00:00)-Water Temperature (C)]]*OO[[#This Row],[76]]</f>
        <v>6.9561305475375004E-7</v>
      </c>
      <c r="CA191" s="10">
        <f>3/24000000*OO[[#This Row],[135 (05JUL1985 18:00:00)-Water Temperature (C)]]*OO[[#This Row],[77]]</f>
        <v>6.8287105825575006E-7</v>
      </c>
      <c r="CB191" s="10">
        <f>3/24000000*OO[[#This Row],[136 (05JUL1985 21:00:00)-Water Temperature (C)]]*OO[[#This Row],[78]]</f>
        <v>6.5259697073400013E-7</v>
      </c>
      <c r="CC191" s="10">
        <f>3/24000000*OO[[#This Row],[137 (06JUL1985 00:00:00)-Water Temperature (C)]]*OO[[#This Row],[79]]</f>
        <v>6.068862495048751E-7</v>
      </c>
      <c r="CD191" s="10">
        <f>3/24000000*OO[[#This Row],[138 (06JUL1985 03:00:00)-Water Temperature (C)]]*OO[[#This Row],[80]]</f>
        <v>5.5838463141624985E-7</v>
      </c>
      <c r="CE191" s="10">
        <f>3/24000000*OO[[#This Row],[139 (06JUL1985 06:00:00)-Water Temperature (C)]]*OO[[#This Row],[81]]</f>
        <v>5.1983354296425013E-7</v>
      </c>
      <c r="CF191" s="10">
        <f>3/24000000*OO[[#This Row],[140 (06JUL1985 09:00:00)-Water Temperature (C)]]*OO[[#This Row],[82]]</f>
        <v>5.1337520597737499E-7</v>
      </c>
      <c r="CG191" s="10">
        <f>3/24000000*OO[[#This Row],[141 (06JUL1985 12:00:00)-Water Temperature (C)]]*OO[[#This Row],[83]]</f>
        <v>5.1522976510424999E-7</v>
      </c>
      <c r="CH191" s="10">
        <f>3/24000000*OO[[#This Row],[142 (06JUL1985 15:00:00)-Water Temperature (C)]]*OO[[#This Row],[84]]</f>
        <v>5.2231101018499992E-7</v>
      </c>
      <c r="CI191" s="10">
        <f>3/24000000*OO[[#This Row],[143 (06JUL1985 18:00:00)-Water Temperature (C)]]*OO[[#This Row],[85]]</f>
        <v>5.3043440844150006E-7</v>
      </c>
      <c r="CJ191" s="10">
        <f>3/24000000*OO[[#This Row],[144 (06JUL1985 21:00:00)-Water Temperature (C)]]*OO[[#This Row],[86]]</f>
        <v>5.1720353584987497E-7</v>
      </c>
      <c r="CK191" s="10">
        <f>3/24000000*OO[[#This Row],[145 (07JUL1985 00:00:00)-Water Temperature (C)]]*OO[[#This Row],[87]]</f>
        <v>4.84471345202E-7</v>
      </c>
      <c r="CL191" s="10">
        <f>3/24000000*OO[[#This Row],[146 (07JUL1985 03:00:00)-Water Temperature (C)]]*OO[[#This Row],[88]]</f>
        <v>4.5185847434449999E-7</v>
      </c>
      <c r="CM191" s="10">
        <f>3/24000000*OO[[#This Row],[147 (07JUL1985 06:00:00)-Water Temperature (C)]]*OO[[#This Row],[89]]</f>
        <v>4.2546859671125002E-7</v>
      </c>
      <c r="CN191" s="10">
        <f>3/24000000*OO[[#This Row],[148 (07JUL1985 09:00:00)-Water Temperature (C)]]*OO[[#This Row],[90]]</f>
        <v>4.2424002058099997E-7</v>
      </c>
      <c r="CO191" s="10">
        <f>3/24000000*OO[[#This Row],[149 (07JUL1985 12:00:00)-Water Temperature (C)]]*OO[[#This Row],[91]]</f>
        <v>4.3496756525775E-7</v>
      </c>
      <c r="CP191" s="10">
        <f>3/24000000*OO[[#This Row],[150 (07JUL1985 15:00:00)-Water Temperature (C)]]*OO[[#This Row],[92]]</f>
        <v>4.4754682376249993E-7</v>
      </c>
      <c r="CQ191" s="10">
        <f>3/24000000*OO[[#This Row],[151 (07JUL1985 18:00:00)-Water Temperature (C)]]*OO[[#This Row],[93]]</f>
        <v>4.5598576691849996E-7</v>
      </c>
      <c r="CR191" s="10">
        <f>3/24000000*OO[[#This Row],[152 (07JUL1985 21:00:00)-Water Temperature (C)]]*OO[[#This Row],[94]]</f>
        <v>4.4516229056449997E-7</v>
      </c>
      <c r="CS191" s="10">
        <f>3/24000000*OO[[#This Row],[153 (08JUL1985 00:00:00)-Water Temperature (C)]]*OO[[#This Row],[95]]</f>
        <v>4.21055919335E-7</v>
      </c>
      <c r="CT191" s="10">
        <f>3/24000000*OO[[#This Row],[154 (08JUL1985 03:00:00)-Water Temperature (C)]]*OO[[#This Row],[96]]</f>
        <v>3.9543676725787497E-7</v>
      </c>
      <c r="CU191" s="10">
        <f>3/24000000*OO[[#This Row],[155 (08JUL1985 06:00:00)-Water Temperature (C)]]*OO[[#This Row],[97]]</f>
        <v>3.7345354862249992E-7</v>
      </c>
      <c r="CV191" s="10">
        <f>3/24000000*OO[[#This Row],[156 (08JUL1985 09:00:00)-Water Temperature (C)]]*OO[[#This Row],[98]]</f>
        <v>3.5998848419737497E-7</v>
      </c>
      <c r="CW191" s="10">
        <f>3/24000000*OO[[#This Row],[157 (08JUL1985 12:00:00)-Water Temperature (C)]]*OO[[#This Row],[99]]</f>
        <v>3.5926800033750002E-7</v>
      </c>
    </row>
    <row r="192" spans="1:101" x14ac:dyDescent="0.35">
      <c r="A192" t="s">
        <v>198</v>
      </c>
      <c r="B192">
        <v>870.54539999999997</v>
      </c>
      <c r="C192" s="10">
        <f>3/24*OO[[#This Row],[59 (26JUN1985 06:00:00)-Water Temperature (C)]]*OO[[#This Row],[1]]/SUM(OO[1])</f>
        <v>0</v>
      </c>
      <c r="D192" s="10">
        <f>3/24*OO[[#This Row],[60 (26JUN1985 09:00:00)-Water Temperature (C)]]*OO[[#This Row],[2]]/SUM(OO[2])</f>
        <v>0</v>
      </c>
      <c r="E192" s="10">
        <f>3/24*OO[[#This Row],[61 (26JUN1985 12:00:00)-Water Temperature (C)]]*OO[[#This Row],[3]]/SUM(OO[3])</f>
        <v>0</v>
      </c>
      <c r="F192" s="10">
        <f>3/24*OO[[#This Row],[62 (26JUN1985 15:00:00)-Water Temperature (C)]]*OO[[#This Row],[4]]/SUM(OO[4])</f>
        <v>0</v>
      </c>
      <c r="G192" s="10">
        <f>3/24*OO[[#This Row],[63 (26JUN1985 18:00:00)-Water Temperature (C)]]*OO[[#This Row],[5]]/SUM(OO[5])</f>
        <v>0</v>
      </c>
      <c r="H192" s="10">
        <f>3/24*OO[[#This Row],[64 (26JUN1985 21:00:00)-Water Temperature (C)]]*OO[[#This Row],[6]]/SUM(OO[6])</f>
        <v>0</v>
      </c>
      <c r="I192" s="10">
        <f>3/24*OO[[#This Row],[65 (27JUN1985 00:00:00)-Water Temperature (C)]]*OO[[#This Row],[7]]/SUM(OO[7])</f>
        <v>0</v>
      </c>
      <c r="J192" s="10">
        <f>3/24*OO[[#This Row],[66 (27JUN1985 03:00:00)-Water Temperature (C)]]*OO[[#This Row],[8]]/SUM(OO[8])</f>
        <v>2.0709994609458413E-34</v>
      </c>
      <c r="K192" s="10">
        <f>3/24*OO[[#This Row],[67 (27JUN1985 06:00:00)-Water Temperature (C)]]*OO[[#This Row],[9]]/SUM(OO[9])</f>
        <v>1.4108522879105192E-23</v>
      </c>
      <c r="L192" s="10">
        <f>3/24*OO[[#This Row],[68 (27JUN1985 09:00:00)-Water Temperature (C)]]*OO[[#This Row],[10]]/SUM(OO[10])</f>
        <v>2.6525120608950974E-13</v>
      </c>
      <c r="M192" s="10">
        <f>3/24*OO[[#This Row],[69 (27JUN1985 12:00:00)-Water Temperature (C)]]*OO[[#This Row],[11]]/SUM(OO[11])</f>
        <v>1.1030301423164469E-8</v>
      </c>
      <c r="N192" s="10">
        <f>3/24*OO[[#This Row],[70 (27JUN1985 15:00:00)-Water Temperature (C)]]*OO[[#This Row],[12]]/SUM(OO[12])</f>
        <v>5.0354025144352662E-6</v>
      </c>
      <c r="O192" s="10">
        <f>3/24*OO[[#This Row],[71 (27JUN1985 18:00:00)-Water Temperature (C)]]*OO[[#This Row],[13]]/SUM(OO[13])</f>
        <v>2.9936673535861343E-4</v>
      </c>
      <c r="P192" s="10">
        <f>3/24*OO[[#This Row],[72 (27JUN1985 21:00:00)-Water Temperature (C)]]*OO[[#This Row],[14]]/SUM(OO[14])</f>
        <v>4.4218224064668694E-3</v>
      </c>
      <c r="Q192" s="10">
        <f>3/24*OO[[#This Row],[73 (28JUN1985 00:00:00)-Water Temperature (C)]]*OO[[#This Row],[15]]/SUM(OO[15])</f>
        <v>2.267063489952327E-2</v>
      </c>
      <c r="R192" s="10">
        <f>3/24*OO[[#This Row],[74 (28JUN1985 03:00:00)-Water Temperature (C)]]*OO[[#This Row],[16]]/SUM(OO[16])</f>
        <v>5.154576197673813E-2</v>
      </c>
      <c r="S192" s="10">
        <f>3/24*OO[[#This Row],[75 (28JUN1985 06:00:00)-Water Temperature (C)]]*OO[[#This Row],[17]]/SUM(OO[17])</f>
        <v>6.1961891044643433E-2</v>
      </c>
      <c r="T192" s="10">
        <f>3/24*OO[[#This Row],[76 (28JUN1985 09:00:00)-Water Temperature (C)]]*OO[[#This Row],[18]]/SUM(OO[18])</f>
        <v>4.5368038342458859E-2</v>
      </c>
      <c r="U192" s="10">
        <f>3/24*OO[[#This Row],[77 (28JUN1985 12:00:00)-Water Temperature (C)]]*OO[[#This Row],[19]]/SUM(OO[19])</f>
        <v>2.2321483798585975E-2</v>
      </c>
      <c r="V192" s="10">
        <f>3/24000000*OO[[#This Row],[78 (28JUN1985 15:00:00)-Water Temperature (C)]]*OO[[#This Row],[20]]</f>
        <v>7.9263208406699977E-3</v>
      </c>
      <c r="W192" s="10">
        <f>3/24000000*OO[[#This Row],[79 (28JUN1985 18:00:00)-Water Temperature (C)]]*OO[[#This Row],[21]]</f>
        <v>2.1709545848875001E-3</v>
      </c>
      <c r="X192" s="10">
        <f>3/24000000*OO[[#This Row],[80 (28JUN1985 21:00:00)-Water Temperature (C)]]*OO[[#This Row],[22]]</f>
        <v>5.1069108942249997E-4</v>
      </c>
      <c r="Y192" s="10">
        <f>3/24000000*OO[[#This Row],[81 (29JUN1985 00:00:00)-Water Temperature (C)]]*OO[[#This Row],[23]]</f>
        <v>1.3762734473179999E-4</v>
      </c>
      <c r="Z192" s="10">
        <f>3/24000000*OO[[#This Row],[82 (29JUN1985 03:00:00)-Water Temperature (C)]]*OO[[#This Row],[24]]</f>
        <v>6.3472745313250005E-5</v>
      </c>
      <c r="AA192" s="10">
        <f>3/24000000*OO[[#This Row],[83 (29JUN1985 06:00:00)-Water Temperature (C)]]*OO[[#This Row],[25]]</f>
        <v>4.8658482655625001E-5</v>
      </c>
      <c r="AB192" s="10">
        <f>3/24000000*OO[[#This Row],[84 (29JUN1985 09:00:00)-Water Temperature (C)]]*OO[[#This Row],[26]]</f>
        <v>4.8028348306399993E-5</v>
      </c>
      <c r="AC192" s="10">
        <f>3/24000000*OO[[#This Row],[85 (29JUN1985 12:00:00)-Water Temperature (C)]]*OO[[#This Row],[27]]</f>
        <v>5.1936379755375006E-5</v>
      </c>
      <c r="AD192" s="10">
        <f>3/24000000*OO[[#This Row],[86 (29JUN1985 15:00:00)-Water Temperature (C)]]*OO[[#This Row],[28]]</f>
        <v>5.5291637495399998E-5</v>
      </c>
      <c r="AE192" s="10">
        <f>3/24000000*OO[[#This Row],[88 (29JUN1985 21:00:00)-Water Temperature (C)]]*OO[[#This Row],[30]]</f>
        <v>5.2902526511587498E-5</v>
      </c>
      <c r="AF192" s="10">
        <f>3/24000000*OO[[#This Row],[88 (29JUN1985 21:00:00)-Water Temperature (C)]]*OO[[#This Row],[30]]</f>
        <v>5.2902526511587498E-5</v>
      </c>
      <c r="AG192" s="10">
        <f>3/24000000*OO[[#This Row],[89 (30JUN1985 00:00:00)-Water Temperature (C)]]*OO[[#This Row],[31]]</f>
        <v>4.7459707286599989E-5</v>
      </c>
      <c r="AH192" s="10">
        <f>3/24000000*OO[[#This Row],[90 (30JUN1985 03:00:00)-Water Temperature (C)]]*OO[[#This Row],[32]]</f>
        <v>4.1711075128574993E-5</v>
      </c>
      <c r="AI192" s="10">
        <f>3/24000000*OO[[#This Row],[91 (30JUN1985 06:00:00)-Water Temperature (C)]]*OO[[#This Row],[33]]</f>
        <v>3.6742196456662497E-5</v>
      </c>
      <c r="AJ192" s="10">
        <f>3/24000000*OO[[#This Row],[92 (30JUN1985 09:00:00)-Water Temperature (C)]]*OO[[#This Row],[34]]</f>
        <v>3.3260472742574995E-5</v>
      </c>
      <c r="AK192" s="10">
        <f>3/24000000*OO[[#This Row],[93 (30JUN1985 12:00:00)-Water Temperature (C)]]*OO[[#This Row],[35]]</f>
        <v>3.0496295292749997E-5</v>
      </c>
      <c r="AL192" s="10">
        <f>3/24000000*OO[[#This Row],[94 (30JUN1985 15:00:00)-Water Temperature (C)]]*OO[[#This Row],[36]]</f>
        <v>2.7717483329699999E-5</v>
      </c>
      <c r="AM192" s="10">
        <f>3/24000000*OO[[#This Row],[95 (30JUN1985 18:00:00)-Water Temperature (C)]]*OO[[#This Row],[37]]</f>
        <v>2.4542819667899997E-5</v>
      </c>
      <c r="AN192" s="10">
        <f>3/24000000*OO[[#This Row],[96 (30JUN1985 21:00:00)-Water Temperature (C)]]*OO[[#This Row],[38]]</f>
        <v>2.0865016466275E-5</v>
      </c>
      <c r="AO192" s="10">
        <f>3/24000000*OO[[#This Row],[97 (01JUL1985 00:00:00)-Water Temperature (C)]]*OO[[#This Row],[39]]</f>
        <v>1.73216200422975E-5</v>
      </c>
      <c r="AP192" s="10">
        <f>3/24000000*OO[[#This Row],[98 (01JUL1985 03:00:00)-Water Temperature (C)]]*OO[[#This Row],[40]]</f>
        <v>1.4337816531752499E-5</v>
      </c>
      <c r="AQ192" s="10">
        <f>3/24000000*OO[[#This Row],[99 (01JUL1985 06:00:00)-Water Temperature (C)]]*OO[[#This Row],[41]]</f>
        <v>1.20797776877E-5</v>
      </c>
      <c r="AR192" s="10">
        <f>3/24000000*OO[[#This Row],[100 (01JUL1985 09:00:00)-Water Temperature (C)]]*OO[[#This Row],[42]]</f>
        <v>1.0846546702011248E-5</v>
      </c>
      <c r="AS192" s="10">
        <f>3/24000000*OO[[#This Row],[101 (01JUL1985 12:00:00)-Water Temperature (C)]]*OO[[#This Row],[43]]</f>
        <v>9.811275483447499E-6</v>
      </c>
      <c r="AT192" s="10">
        <f>3/24000000*OO[[#This Row],[102 (01JUL1985 15:00:00)-Water Temperature (C)]]*OO[[#This Row],[44]]</f>
        <v>8.61599140965375E-6</v>
      </c>
      <c r="AU192" s="10">
        <f>3/24000000*OO[[#This Row],[103 (01JUL1985 18:00:00)-Water Temperature (C)]]*OO[[#This Row],[45]]</f>
        <v>7.1217179007799988E-6</v>
      </c>
      <c r="AV192" s="10">
        <f>3/24000000*OO[[#This Row],[104 (01JUL1985 21:00:00)-Water Temperature (C)]]*OO[[#This Row],[46]]</f>
        <v>5.5061115469200004E-6</v>
      </c>
      <c r="AW192" s="10">
        <f>3/24000000*OO[[#This Row],[105 (02JUL1985 00:00:00)-Water Temperature (C)]]*OO[[#This Row],[47]]</f>
        <v>4.1030772102562502E-6</v>
      </c>
      <c r="AX192" s="10">
        <f>3/24000000*OO[[#This Row],[106 (02JUL1985 03:00:00)-Water Temperature (C)]]*OO[[#This Row],[48]]</f>
        <v>3.0926350490799995E-6</v>
      </c>
      <c r="AY192" s="10">
        <f>3/24000000*OO[[#This Row],[107 (02JUL1985 06:00:00)-Water Temperature (C)]]*OO[[#This Row],[49]]</f>
        <v>2.4714842802124995E-6</v>
      </c>
      <c r="AZ192" s="10">
        <f>3/24000000*OO[[#This Row],[108 (02JUL1985 09:00:00)-Water Temperature (C)]]*OO[[#This Row],[50]]</f>
        <v>2.2007718313387507E-6</v>
      </c>
      <c r="BA192" s="10">
        <f>3/24000000*OO[[#This Row],[109 (02JUL1985 12:00:00)-Water Temperature (C)]]*OO[[#This Row],[51]]</f>
        <v>2.0666729502412498E-6</v>
      </c>
      <c r="BB192" s="10">
        <f>3/24000000*OO[[#This Row],[110 (02JUL1985 15:00:00)-Water Temperature (C)]]*OO[[#This Row],[52]]</f>
        <v>1.980902369644E-6</v>
      </c>
      <c r="BC192" s="10">
        <f>3/24000000*OO[[#This Row],[111 (02JUL1985 18:00:00)-Water Temperature (C)]]*OO[[#This Row],[53]]</f>
        <v>1.8999782467E-6</v>
      </c>
      <c r="BD192" s="10">
        <f>3/24000000*OO[[#This Row],[112 (02JUL1985 21:00:00)-Water Temperature (C)]]*OO[[#This Row],[54]]</f>
        <v>1.7703757240000001E-6</v>
      </c>
      <c r="BE192" s="10">
        <f>3/24000000*OO[[#This Row],[113 (03JUL1985 00:00:00)-Water Temperature (C)]]*OO[[#This Row],[55]]</f>
        <v>1.6011425998349998E-6</v>
      </c>
      <c r="BF192" s="10">
        <f>3/24000000*OO[[#This Row],[114 (03JUL1985 03:00:00)-Water Temperature (C)]]*OO[[#This Row],[56]]</f>
        <v>1.44860593012525E-6</v>
      </c>
      <c r="BG192" s="10">
        <f>3/24000000*OO[[#This Row],[115 (03JUL1985 06:00:00)-Water Temperature (C)]]*OO[[#This Row],[57]]</f>
        <v>1.328659730683875E-6</v>
      </c>
      <c r="BH192" s="10">
        <f>3/24000000*OO[[#This Row],[116 (03JUL1985 09:00:00)-Water Temperature (C)]]*OO[[#This Row],[58]]</f>
        <v>1.2895103772057502E-6</v>
      </c>
      <c r="BI192" s="10">
        <f>3/24000000*OO[[#This Row],[117 (03JUL1985 12:00:00)-Water Temperature (C)]]*OO[[#This Row],[59]]</f>
        <v>1.3024496147895001E-6</v>
      </c>
      <c r="BJ192" s="10">
        <f>3/24000000*OO[[#This Row],[118 (03JUL1985 15:00:00)-Water Temperature (C)]]*OO[[#This Row],[60]]</f>
        <v>1.3306163768493749E-6</v>
      </c>
      <c r="BK192" s="10">
        <f>3/24000000*OO[[#This Row],[119 (03JUL1985 18:00:00)-Water Temperature (C)]]*OO[[#This Row],[61]]</f>
        <v>1.3525433421321247E-6</v>
      </c>
      <c r="BL192" s="10">
        <f>3/24000000*OO[[#This Row],[120 (03JUL1985 21:00:00)-Water Temperature (C)]]*OO[[#This Row],[62]]</f>
        <v>1.3199450587500001E-6</v>
      </c>
      <c r="BM192" s="10">
        <f>3/24000000*OO[[#This Row],[121 (04JUL1985 00:00:00)-Water Temperature (C)]]*OO[[#This Row],[63]]</f>
        <v>1.240341251428125E-6</v>
      </c>
      <c r="BN192" s="10">
        <f>3/24000000*OO[[#This Row],[122 (04JUL1985 03:00:00)-Water Temperature (C)]]*OO[[#This Row],[64]]</f>
        <v>1.1506722360315E-6</v>
      </c>
      <c r="BO192" s="10">
        <f>3/24000000*OO[[#This Row],[123 (04JUL1985 06:00:00)-Water Temperature (C)]]*OO[[#This Row],[65]]</f>
        <v>1.07233317168175E-6</v>
      </c>
      <c r="BP192" s="10">
        <f>3/24000000*OO[[#This Row],[124 (04JUL1985 09:00:00)-Water Temperature (C)]]*OO[[#This Row],[66]]</f>
        <v>1.0387590277054999E-6</v>
      </c>
      <c r="BQ192" s="10">
        <f>3/24000000*OO[[#This Row],[125 (04JUL1985 12:00:00)-Water Temperature (C)]]*OO[[#This Row],[67]]</f>
        <v>1.0203781470193751E-6</v>
      </c>
      <c r="BR192" s="10">
        <f>3/24000000*OO[[#This Row],[126 (04JUL1985 15:00:00)-Water Temperature (C)]]*OO[[#This Row],[68]]</f>
        <v>1.0126817497679999E-6</v>
      </c>
      <c r="BS192" s="10">
        <f>3/24000000*OO[[#This Row],[127 (04JUL1985 18:00:00)-Water Temperature (C)]]*OO[[#This Row],[69]]</f>
        <v>9.8168338978124988E-7</v>
      </c>
      <c r="BT192" s="10">
        <f>3/24000000*OO[[#This Row],[128 (04JUL1985 21:00:00)-Water Temperature (C)]]*OO[[#This Row],[70]]</f>
        <v>9.2207878665574998E-7</v>
      </c>
      <c r="BU192" s="10">
        <f>3/24000000*OO[[#This Row],[129 (05JUL1985 00:00:00)-Water Temperature (C)]]*OO[[#This Row],[71]]</f>
        <v>8.5129403610624998E-7</v>
      </c>
      <c r="BV192" s="10">
        <f>3/24000000*OO[[#This Row],[130 (05JUL1985 03:00:00)-Water Temperature (C)]]*OO[[#This Row],[72]]</f>
        <v>7.8080174271675004E-7</v>
      </c>
      <c r="BW192" s="10">
        <f>3/24000000*OO[[#This Row],[131 (05JUL1985 06:00:00)-Water Temperature (C)]]*OO[[#This Row],[73]]</f>
        <v>7.2248435230750012E-7</v>
      </c>
      <c r="BX192" s="10">
        <f>3/24000000*OO[[#This Row],[132 (05JUL1985 09:00:00)-Water Temperature (C)]]*OO[[#This Row],[74]]</f>
        <v>7.0043866603424996E-7</v>
      </c>
      <c r="BY192" s="10">
        <f>3/24000000*OO[[#This Row],[133 (05JUL1985 12:00:00)-Water Temperature (C)]]*OO[[#This Row],[75]]</f>
        <v>6.8324298344999995E-7</v>
      </c>
      <c r="BZ192" s="10">
        <f>3/24000000*OO[[#This Row],[134 (05JUL1985 15:00:00)-Water Temperature (C)]]*OO[[#This Row],[76]]</f>
        <v>6.7225827022199996E-7</v>
      </c>
      <c r="CA192" s="10">
        <f>3/24000000*OO[[#This Row],[135 (05JUL1985 18:00:00)-Water Temperature (C)]]*OO[[#This Row],[77]]</f>
        <v>6.6048078300899997E-7</v>
      </c>
      <c r="CB192" s="10">
        <f>3/24000000*OO[[#This Row],[136 (05JUL1985 21:00:00)-Water Temperature (C)]]*OO[[#This Row],[78]]</f>
        <v>6.3220779315850004E-7</v>
      </c>
      <c r="CC192" s="10">
        <f>3/24000000*OO[[#This Row],[137 (06JUL1985 00:00:00)-Water Temperature (C)]]*OO[[#This Row],[79]]</f>
        <v>5.888122244381251E-7</v>
      </c>
      <c r="CD192" s="10">
        <f>3/24000000*OO[[#This Row],[138 (06JUL1985 03:00:00)-Water Temperature (C)]]*OO[[#This Row],[80]]</f>
        <v>5.4221991979724987E-7</v>
      </c>
      <c r="CE192" s="10">
        <f>3/24000000*OO[[#This Row],[139 (06JUL1985 06:00:00)-Water Temperature (C)]]*OO[[#This Row],[81]]</f>
        <v>5.04699848154E-7</v>
      </c>
      <c r="CF192" s="10">
        <f>3/24000000*OO[[#This Row],[140 (06JUL1985 09:00:00)-Water Temperature (C)]]*OO[[#This Row],[82]]</f>
        <v>4.9737030086249992E-7</v>
      </c>
      <c r="CG192" s="10">
        <f>3/24000000*OO[[#This Row],[141 (06JUL1985 12:00:00)-Water Temperature (C)]]*OO[[#This Row],[83]]</f>
        <v>4.9803397531462492E-7</v>
      </c>
      <c r="CH192" s="10">
        <f>3/24000000*OO[[#This Row],[142 (06JUL1985 15:00:00)-Water Temperature (C)]]*OO[[#This Row],[84]]</f>
        <v>5.0428912725599997E-7</v>
      </c>
      <c r="CI192" s="10">
        <f>3/24000000*OO[[#This Row],[143 (06JUL1985 18:00:00)-Water Temperature (C)]]*OO[[#This Row],[85]]</f>
        <v>5.1245200723749993E-7</v>
      </c>
      <c r="CJ192" s="10">
        <f>3/24000000*OO[[#This Row],[144 (06JUL1985 21:00:00)-Water Temperature (C)]]*OO[[#This Row],[86]]</f>
        <v>5.0041825385400005E-7</v>
      </c>
      <c r="CK192" s="10">
        <f>3/24000000*OO[[#This Row],[145 (07JUL1985 00:00:00)-Water Temperature (C)]]*OO[[#This Row],[87]]</f>
        <v>4.6933953897600002E-7</v>
      </c>
      <c r="CL192" s="10">
        <f>3/24000000*OO[[#This Row],[146 (07JUL1985 03:00:00)-Water Temperature (C)]]*OO[[#This Row],[88]]</f>
        <v>4.3792950568899995E-7</v>
      </c>
      <c r="CM192" s="10">
        <f>3/24000000*OO[[#This Row],[147 (07JUL1985 06:00:00)-Water Temperature (C)]]*OO[[#This Row],[89]]</f>
        <v>4.121212865700001E-7</v>
      </c>
      <c r="CN192" s="10">
        <f>3/24000000*OO[[#This Row],[148 (07JUL1985 09:00:00)-Water Temperature (C)]]*OO[[#This Row],[90]]</f>
        <v>4.0970270950400001E-7</v>
      </c>
      <c r="CO192" s="10">
        <f>3/24000000*OO[[#This Row],[149 (07JUL1985 12:00:00)-Water Temperature (C)]]*OO[[#This Row],[91]]</f>
        <v>4.1902000207374995E-7</v>
      </c>
      <c r="CP192" s="10">
        <f>3/24000000*OO[[#This Row],[150 (07JUL1985 15:00:00)-Water Temperature (C)]]*OO[[#This Row],[92]]</f>
        <v>4.3076881801075E-7</v>
      </c>
      <c r="CQ192" s="10">
        <f>3/24000000*OO[[#This Row],[151 (07JUL1985 18:00:00)-Water Temperature (C)]]*OO[[#This Row],[93]]</f>
        <v>4.3953299491337492E-7</v>
      </c>
      <c r="CR192" s="10">
        <f>3/24000000*OO[[#This Row],[152 (07JUL1985 21:00:00)-Water Temperature (C)]]*OO[[#This Row],[94]]</f>
        <v>4.3007395721762494E-7</v>
      </c>
      <c r="CS192" s="10">
        <f>3/24000000*OO[[#This Row],[153 (08JUL1985 00:00:00)-Water Temperature (C)]]*OO[[#This Row],[95]]</f>
        <v>4.0748693708449996E-7</v>
      </c>
      <c r="CT192" s="10">
        <f>3/24000000*OO[[#This Row],[154 (08JUL1985 03:00:00)-Water Temperature (C)]]*OO[[#This Row],[96]]</f>
        <v>3.8293095117600001E-7</v>
      </c>
      <c r="CU192" s="10">
        <f>3/24000000*OO[[#This Row],[155 (08JUL1985 06:00:00)-Water Temperature (C)]]*OO[[#This Row],[97]]</f>
        <v>3.6139828691587504E-7</v>
      </c>
      <c r="CV192" s="10">
        <f>3/24000000*OO[[#This Row],[156 (08JUL1985 09:00:00)-Water Temperature (C)]]*OO[[#This Row],[98]]</f>
        <v>3.4773958971225E-7</v>
      </c>
      <c r="CW192" s="10">
        <f>3/24000000*OO[[#This Row],[157 (08JUL1985 12:00:00)-Water Temperature (C)]]*OO[[#This Row],[99]]</f>
        <v>3.4662893397599993E-7</v>
      </c>
    </row>
    <row r="193" spans="1:101" x14ac:dyDescent="0.35">
      <c r="A193" t="s">
        <v>199</v>
      </c>
      <c r="B193">
        <v>888.0684</v>
      </c>
      <c r="C193" s="10">
        <f>3/24*OO[[#This Row],[59 (26JUN1985 06:00:00)-Water Temperature (C)]]*OO[[#This Row],[1]]/SUM(OO[1])</f>
        <v>0</v>
      </c>
      <c r="D193" s="10">
        <f>3/24*OO[[#This Row],[60 (26JUN1985 09:00:00)-Water Temperature (C)]]*OO[[#This Row],[2]]/SUM(OO[2])</f>
        <v>0</v>
      </c>
      <c r="E193" s="10">
        <f>3/24*OO[[#This Row],[61 (26JUN1985 12:00:00)-Water Temperature (C)]]*OO[[#This Row],[3]]/SUM(OO[3])</f>
        <v>0</v>
      </c>
      <c r="F193" s="10">
        <f>3/24*OO[[#This Row],[62 (26JUN1985 15:00:00)-Water Temperature (C)]]*OO[[#This Row],[4]]/SUM(OO[4])</f>
        <v>0</v>
      </c>
      <c r="G193" s="10">
        <f>3/24*OO[[#This Row],[63 (26JUN1985 18:00:00)-Water Temperature (C)]]*OO[[#This Row],[5]]/SUM(OO[5])</f>
        <v>0</v>
      </c>
      <c r="H193" s="10">
        <f>3/24*OO[[#This Row],[64 (26JUN1985 21:00:00)-Water Temperature (C)]]*OO[[#This Row],[6]]/SUM(OO[6])</f>
        <v>0</v>
      </c>
      <c r="I193" s="10">
        <f>3/24*OO[[#This Row],[65 (27JUN1985 00:00:00)-Water Temperature (C)]]*OO[[#This Row],[7]]/SUM(OO[7])</f>
        <v>0</v>
      </c>
      <c r="J193" s="10">
        <f>3/24*OO[[#This Row],[66 (27JUN1985 03:00:00)-Water Temperature (C)]]*OO[[#This Row],[8]]/SUM(OO[8])</f>
        <v>3.299517074573761E-35</v>
      </c>
      <c r="K193" s="10">
        <f>3/24*OO[[#This Row],[67 (27JUN1985 06:00:00)-Water Temperature (C)]]*OO[[#This Row],[9]]/SUM(OO[9])</f>
        <v>2.231185799657069E-24</v>
      </c>
      <c r="L193" s="10">
        <f>3/24*OO[[#This Row],[68 (27JUN1985 09:00:00)-Water Temperature (C)]]*OO[[#This Row],[10]]/SUM(OO[10])</f>
        <v>5.4335316899559114E-14</v>
      </c>
      <c r="M193" s="10">
        <f>3/24*OO[[#This Row],[69 (27JUN1985 12:00:00)-Water Temperature (C)]]*OO[[#This Row],[11]]/SUM(OO[11])</f>
        <v>5.4846958783490634E-9</v>
      </c>
      <c r="N193" s="10">
        <f>3/24*OO[[#This Row],[70 (27JUN1985 15:00:00)-Water Temperature (C)]]*OO[[#This Row],[12]]/SUM(OO[12])</f>
        <v>3.0663754979361344E-6</v>
      </c>
      <c r="O193" s="10">
        <f>3/24*OO[[#This Row],[71 (27JUN1985 18:00:00)-Water Temperature (C)]]*OO[[#This Row],[13]]/SUM(OO[13])</f>
        <v>2.0917527419591362E-4</v>
      </c>
      <c r="P193" s="10">
        <f>3/24*OO[[#This Row],[72 (27JUN1985 21:00:00)-Water Temperature (C)]]*OO[[#This Row],[14]]/SUM(OO[14])</f>
        <v>3.4379993051130405E-3</v>
      </c>
      <c r="Q193" s="10">
        <f>3/24*OO[[#This Row],[73 (28JUN1985 00:00:00)-Water Temperature (C)]]*OO[[#This Row],[15]]/SUM(OO[15])</f>
        <v>1.9245044557351026E-2</v>
      </c>
      <c r="R193" s="10">
        <f>3/24*OO[[#This Row],[74 (28JUN1985 03:00:00)-Water Temperature (C)]]*OO[[#This Row],[16]]/SUM(OO[16])</f>
        <v>4.7068299754960449E-2</v>
      </c>
      <c r="S193" s="10">
        <f>3/24*OO[[#This Row],[75 (28JUN1985 06:00:00)-Water Temperature (C)]]*OO[[#This Row],[17]]/SUM(OO[17])</f>
        <v>6.0163477016392186E-2</v>
      </c>
      <c r="T193" s="10">
        <f>3/24*OO[[#This Row],[76 (28JUN1985 09:00:00)-Water Temperature (C)]]*OO[[#This Row],[18]]/SUM(OO[18])</f>
        <v>4.6537155482831861E-2</v>
      </c>
      <c r="U193" s="10">
        <f>3/24*OO[[#This Row],[77 (28JUN1985 12:00:00)-Water Temperature (C)]]*OO[[#This Row],[19]]/SUM(OO[19])</f>
        <v>2.3963336381868084E-2</v>
      </c>
      <c r="V193" s="10">
        <f>3/24000000*OO[[#This Row],[78 (28JUN1985 15:00:00)-Water Temperature (C)]]*OO[[#This Row],[20]]</f>
        <v>8.8390982406199997E-3</v>
      </c>
      <c r="W193" s="10">
        <f>3/24000000*OO[[#This Row],[79 (28JUN1985 18:00:00)-Water Temperature (C)]]*OO[[#This Row],[21]]</f>
        <v>2.4913629649949997E-3</v>
      </c>
      <c r="X193" s="10">
        <f>3/24000000*OO[[#This Row],[80 (28JUN1985 21:00:00)-Water Temperature (C)]]*OO[[#This Row],[22]]</f>
        <v>5.91165125821875E-4</v>
      </c>
      <c r="Y193" s="10">
        <f>3/24000000*OO[[#This Row],[81 (29JUN1985 00:00:00)-Water Temperature (C)]]*OO[[#This Row],[23]]</f>
        <v>1.5330241569622499E-4</v>
      </c>
      <c r="Z193" s="10">
        <f>3/24000000*OO[[#This Row],[82 (29JUN1985 03:00:00)-Water Temperature (C)]]*OO[[#This Row],[24]]</f>
        <v>6.5471607836175012E-5</v>
      </c>
      <c r="AA193" s="10">
        <f>3/24000000*OO[[#This Row],[83 (29JUN1985 06:00:00)-Water Temperature (C)]]*OO[[#This Row],[25]]</f>
        <v>4.7947028484450001E-5</v>
      </c>
      <c r="AB193" s="10">
        <f>3/24000000*OO[[#This Row],[84 (29JUN1985 09:00:00)-Water Temperature (C)]]*OO[[#This Row],[26]]</f>
        <v>4.6526485700750006E-5</v>
      </c>
      <c r="AC193" s="10">
        <f>3/24000000*OO[[#This Row],[85 (29JUN1985 12:00:00)-Water Temperature (C)]]*OO[[#This Row],[27]]</f>
        <v>5.0112632660199989E-5</v>
      </c>
      <c r="AD193" s="10">
        <f>3/24000000*OO[[#This Row],[86 (29JUN1985 15:00:00)-Water Temperature (C)]]*OO[[#This Row],[28]]</f>
        <v>5.3524607006324997E-5</v>
      </c>
      <c r="AE193" s="10">
        <f>3/24000000*OO[[#This Row],[88 (29JUN1985 21:00:00)-Water Temperature (C)]]*OO[[#This Row],[30]]</f>
        <v>5.1807931474224996E-5</v>
      </c>
      <c r="AF193" s="10">
        <f>3/24000000*OO[[#This Row],[88 (29JUN1985 21:00:00)-Water Temperature (C)]]*OO[[#This Row],[30]]</f>
        <v>5.1807931474224996E-5</v>
      </c>
      <c r="AG193" s="10">
        <f>3/24000000*OO[[#This Row],[89 (30JUN1985 00:00:00)-Water Temperature (C)]]*OO[[#This Row],[31]]</f>
        <v>4.6650264433900004E-5</v>
      </c>
      <c r="AH193" s="10">
        <f>3/24000000*OO[[#This Row],[90 (30JUN1985 03:00:00)-Water Temperature (C)]]*OO[[#This Row],[32]]</f>
        <v>4.104606704805E-5</v>
      </c>
      <c r="AI193" s="10">
        <f>3/24000000*OO[[#This Row],[91 (30JUN1985 06:00:00)-Water Temperature (C)]]*OO[[#This Row],[33]]</f>
        <v>3.6139525792875006E-5</v>
      </c>
      <c r="AJ193" s="10">
        <f>3/24000000*OO[[#This Row],[92 (30JUN1985 09:00:00)-Water Temperature (C)]]*OO[[#This Row],[34]]</f>
        <v>3.27124331133E-5</v>
      </c>
      <c r="AK193" s="10">
        <f>3/24000000*OO[[#This Row],[93 (30JUN1985 12:00:00)-Water Temperature (C)]]*OO[[#This Row],[35]]</f>
        <v>3.003511220325E-5</v>
      </c>
      <c r="AL193" s="10">
        <f>3/24000000*OO[[#This Row],[94 (30JUN1985 15:00:00)-Water Temperature (C)]]*OO[[#This Row],[36]]</f>
        <v>2.7360547984124995E-5</v>
      </c>
      <c r="AM193" s="10">
        <f>3/24000000*OO[[#This Row],[95 (30JUN1985 18:00:00)-Water Temperature (C)]]*OO[[#This Row],[37]]</f>
        <v>2.4286296144824999E-5</v>
      </c>
      <c r="AN193" s="10">
        <f>3/24000000*OO[[#This Row],[96 (30JUN1985 21:00:00)-Water Temperature (C)]]*OO[[#This Row],[38]]</f>
        <v>2.0689530819474999E-5</v>
      </c>
      <c r="AO193" s="10">
        <f>3/24000000*OO[[#This Row],[97 (01JUL1985 00:00:00)-Water Temperature (C)]]*OO[[#This Row],[39]]</f>
        <v>1.7193458050532497E-5</v>
      </c>
      <c r="AP193" s="10">
        <f>3/24000000*OO[[#This Row],[98 (01JUL1985 03:00:00)-Water Temperature (C)]]*OO[[#This Row],[40]]</f>
        <v>1.4228655598499999E-5</v>
      </c>
      <c r="AQ193" s="10">
        <f>3/24000000*OO[[#This Row],[99 (01JUL1985 06:00:00)-Water Temperature (C)]]*OO[[#This Row],[41]]</f>
        <v>1.1969434979742501E-5</v>
      </c>
      <c r="AR193" s="10">
        <f>3/24000000*OO[[#This Row],[100 (01JUL1985 09:00:00)-Water Temperature (C)]]*OO[[#This Row],[42]]</f>
        <v>1.0721799054000001E-5</v>
      </c>
      <c r="AS193" s="10">
        <f>3/24000000*OO[[#This Row],[101 (01JUL1985 12:00:00)-Water Temperature (C)]]*OO[[#This Row],[43]]</f>
        <v>9.7042446523749992E-6</v>
      </c>
      <c r="AT193" s="10">
        <f>3/24000000*OO[[#This Row],[102 (01JUL1985 15:00:00)-Water Temperature (C)]]*OO[[#This Row],[44]]</f>
        <v>8.5583735192587494E-6</v>
      </c>
      <c r="AU193" s="10">
        <f>3/24000000*OO[[#This Row],[103 (01JUL1985 18:00:00)-Water Temperature (C)]]*OO[[#This Row],[45]]</f>
        <v>7.1224855766200004E-6</v>
      </c>
      <c r="AV193" s="10">
        <f>3/24000000*OO[[#This Row],[104 (01JUL1985 21:00:00)-Water Temperature (C)]]*OO[[#This Row],[46]]</f>
        <v>5.5396185736949996E-6</v>
      </c>
      <c r="AW193" s="10">
        <f>3/24000000*OO[[#This Row],[105 (02JUL1985 00:00:00)-Water Temperature (C)]]*OO[[#This Row],[47]]</f>
        <v>4.1352685802999996E-6</v>
      </c>
      <c r="AX193" s="10">
        <f>3/24000000*OO[[#This Row],[106 (02JUL1985 03:00:00)-Water Temperature (C)]]*OO[[#This Row],[48]]</f>
        <v>3.1049134781225001E-6</v>
      </c>
      <c r="AY193" s="10">
        <f>3/24000000*OO[[#This Row],[107 (02JUL1985 06:00:00)-Water Temperature (C)]]*OO[[#This Row],[49]]</f>
        <v>2.4631312481425002E-6</v>
      </c>
      <c r="AZ193" s="10">
        <f>3/24000000*OO[[#This Row],[108 (02JUL1985 09:00:00)-Water Temperature (C)]]*OO[[#This Row],[50]]</f>
        <v>2.17567306962E-6</v>
      </c>
      <c r="BA193" s="10">
        <f>3/24000000*OO[[#This Row],[109 (02JUL1985 12:00:00)-Water Temperature (C)]]*OO[[#This Row],[51]]</f>
        <v>2.0320907673397501E-6</v>
      </c>
      <c r="BB193" s="10">
        <f>3/24000000*OO[[#This Row],[110 (02JUL1985 15:00:00)-Water Temperature (C)]]*OO[[#This Row],[52]]</f>
        <v>1.9433652452879996E-6</v>
      </c>
      <c r="BC193" s="10">
        <f>3/24000000*OO[[#This Row],[111 (02JUL1985 18:00:00)-Water Temperature (C)]]*OO[[#This Row],[53]]</f>
        <v>1.8644802087719997E-6</v>
      </c>
      <c r="BD193" s="10">
        <f>3/24000000*OO[[#This Row],[112 (02JUL1985 21:00:00)-Water Temperature (C)]]*OO[[#This Row],[54]]</f>
        <v>1.7389844426206252E-6</v>
      </c>
      <c r="BE193" s="10">
        <f>3/24000000*OO[[#This Row],[113 (03JUL1985 00:00:00)-Water Temperature (C)]]*OO[[#This Row],[55]]</f>
        <v>1.5733281753735001E-6</v>
      </c>
      <c r="BF193" s="10">
        <f>3/24000000*OO[[#This Row],[114 (03JUL1985 03:00:00)-Water Temperature (C)]]*OO[[#This Row],[56]]</f>
        <v>1.4222583637837498E-6</v>
      </c>
      <c r="BG193" s="10">
        <f>3/24000000*OO[[#This Row],[115 (03JUL1985 06:00:00)-Water Temperature (C)]]*OO[[#This Row],[57]]</f>
        <v>1.3027841885857498E-6</v>
      </c>
      <c r="BH193" s="10">
        <f>3/24000000*OO[[#This Row],[116 (03JUL1985 09:00:00)-Water Temperature (C)]]*OO[[#This Row],[58]]</f>
        <v>1.26105805537125E-6</v>
      </c>
      <c r="BI193" s="10">
        <f>3/24000000*OO[[#This Row],[117 (03JUL1985 12:00:00)-Water Temperature (C)]]*OO[[#This Row],[59]]</f>
        <v>1.2701688287727502E-6</v>
      </c>
      <c r="BJ193" s="10">
        <f>3/24000000*OO[[#This Row],[118 (03JUL1985 15:00:00)-Water Temperature (C)]]*OO[[#This Row],[60]]</f>
        <v>1.295492713648E-6</v>
      </c>
      <c r="BK193" s="10">
        <f>3/24000000*OO[[#This Row],[119 (03JUL1985 18:00:00)-Water Temperature (C)]]*OO[[#This Row],[61]]</f>
        <v>1.3176562288985001E-6</v>
      </c>
      <c r="BL193" s="10">
        <f>3/24000000*OO[[#This Row],[120 (03JUL1985 21:00:00)-Water Temperature (C)]]*OO[[#This Row],[62]]</f>
        <v>1.28874784722125E-6</v>
      </c>
      <c r="BM193" s="10">
        <f>3/24000000*OO[[#This Row],[121 (04JUL1985 00:00:00)-Water Temperature (C)]]*OO[[#This Row],[63]]</f>
        <v>1.2139285663717501E-6</v>
      </c>
      <c r="BN193" s="10">
        <f>3/24000000*OO[[#This Row],[122 (04JUL1985 03:00:00)-Water Temperature (C)]]*OO[[#This Row],[64]]</f>
        <v>1.1273730006397501E-6</v>
      </c>
      <c r="BO193" s="10">
        <f>3/24000000*OO[[#This Row],[123 (04JUL1985 06:00:00)-Water Temperature (C)]]*OO[[#This Row],[65]]</f>
        <v>1.0500386527510001E-6</v>
      </c>
      <c r="BP193" s="10">
        <f>3/24000000*OO[[#This Row],[124 (04JUL1985 09:00:00)-Water Temperature (C)]]*OO[[#This Row],[66]]</f>
        <v>1.01473778715E-6</v>
      </c>
      <c r="BQ193" s="10">
        <f>3/24000000*OO[[#This Row],[125 (04JUL1985 12:00:00)-Water Temperature (C)]]*OO[[#This Row],[67]]</f>
        <v>9.9504930974999986E-7</v>
      </c>
      <c r="BR193" s="10">
        <f>3/24000000*OO[[#This Row],[126 (04JUL1985 15:00:00)-Water Temperature (C)]]*OO[[#This Row],[68]]</f>
        <v>9.8730292342424997E-7</v>
      </c>
      <c r="BS193" s="10">
        <f>3/24000000*OO[[#This Row],[127 (04JUL1985 18:00:00)-Water Temperature (C)]]*OO[[#This Row],[69]]</f>
        <v>9.5876175196624997E-7</v>
      </c>
      <c r="BT193" s="10">
        <f>3/24000000*OO[[#This Row],[128 (04JUL1985 21:00:00)-Water Temperature (C)]]*OO[[#This Row],[70]]</f>
        <v>9.0294413629262509E-7</v>
      </c>
      <c r="BU193" s="10">
        <f>3/24000000*OO[[#This Row],[129 (05JUL1985 00:00:00)-Water Temperature (C)]]*OO[[#This Row],[71]]</f>
        <v>8.3498830537499999E-7</v>
      </c>
      <c r="BV193" s="10">
        <f>3/24000000*OO[[#This Row],[130 (05JUL1985 03:00:00)-Water Temperature (C)]]*OO[[#This Row],[72]]</f>
        <v>7.6603603310562491E-7</v>
      </c>
      <c r="BW193" s="10">
        <f>3/24000000*OO[[#This Row],[131 (05JUL1985 06:00:00)-Water Temperature (C)]]*OO[[#This Row],[73]]</f>
        <v>7.0790380352550005E-7</v>
      </c>
      <c r="BX193" s="10">
        <f>3/24000000*OO[[#This Row],[132 (05JUL1985 09:00:00)-Water Temperature (C)]]*OO[[#This Row],[74]]</f>
        <v>6.8479345037100006E-7</v>
      </c>
      <c r="BY193" s="10">
        <f>3/24000000*OO[[#This Row],[133 (05JUL1985 12:00:00)-Water Temperature (C)]]*OO[[#This Row],[75]]</f>
        <v>6.6697487980950003E-7</v>
      </c>
      <c r="BZ193" s="10">
        <f>3/24000000*OO[[#This Row],[134 (05JUL1985 15:00:00)-Water Temperature (C)]]*OO[[#This Row],[76]]</f>
        <v>6.5605180234275011E-7</v>
      </c>
      <c r="CA193" s="10">
        <f>3/24000000*OO[[#This Row],[135 (05JUL1985 18:00:00)-Water Temperature (C)]]*OO[[#This Row],[77]]</f>
        <v>6.448855185532501E-7</v>
      </c>
      <c r="CB193" s="10">
        <f>3/24000000*OO[[#This Row],[136 (05JUL1985 21:00:00)-Water Temperature (C)]]*OO[[#This Row],[78]]</f>
        <v>6.1825947309449989E-7</v>
      </c>
      <c r="CC193" s="10">
        <f>3/24000000*OO[[#This Row],[137 (06JUL1985 00:00:00)-Water Temperature (C)]]*OO[[#This Row],[79]]</f>
        <v>5.7666235941599997E-7</v>
      </c>
      <c r="CD193" s="10">
        <f>3/24000000*OO[[#This Row],[138 (06JUL1985 03:00:00)-Water Temperature (C)]]*OO[[#This Row],[80]]</f>
        <v>5.3153078247575E-7</v>
      </c>
      <c r="CE193" s="10">
        <f>3/24000000*OO[[#This Row],[139 (06JUL1985 06:00:00)-Water Temperature (C)]]*OO[[#This Row],[81]]</f>
        <v>4.9467125377249999E-7</v>
      </c>
      <c r="CF193" s="10">
        <f>3/24000000*OO[[#This Row],[140 (06JUL1985 09:00:00)-Water Temperature (C)]]*OO[[#This Row],[82]]</f>
        <v>4.8657983317812503E-7</v>
      </c>
      <c r="CG193" s="10">
        <f>3/24000000*OO[[#This Row],[141 (06JUL1985 12:00:00)-Water Temperature (C)]]*OO[[#This Row],[83]]</f>
        <v>4.8622415055587494E-7</v>
      </c>
      <c r="CH193" s="10">
        <f>3/24000000*OO[[#This Row],[142 (06JUL1985 15:00:00)-Water Temperature (C)]]*OO[[#This Row],[84]]</f>
        <v>4.9170661504975001E-7</v>
      </c>
      <c r="CI193" s="10">
        <f>3/24000000*OO[[#This Row],[143 (06JUL1985 18:00:00)-Water Temperature (C)]]*OO[[#This Row],[85]]</f>
        <v>4.9985554137637502E-7</v>
      </c>
      <c r="CJ193" s="10">
        <f>3/24000000*OO[[#This Row],[144 (06JUL1985 21:00:00)-Water Temperature (C)]]*OO[[#This Row],[86]]</f>
        <v>4.8885629237925005E-7</v>
      </c>
      <c r="CK193" s="10">
        <f>3/24000000*OO[[#This Row],[145 (07JUL1985 00:00:00)-Water Temperature (C)]]*OO[[#This Row],[87]]</f>
        <v>4.5908212494374996E-7</v>
      </c>
      <c r="CL193" s="10">
        <f>3/24000000*OO[[#This Row],[146 (07JUL1985 03:00:00)-Water Temperature (C)]]*OO[[#This Row],[88]]</f>
        <v>4.2856858580624993E-7</v>
      </c>
      <c r="CM193" s="10">
        <f>3/24000000*OO[[#This Row],[147 (07JUL1985 06:00:00)-Water Temperature (C)]]*OO[[#This Row],[89]]</f>
        <v>4.0313794586450004E-7</v>
      </c>
      <c r="CN193" s="10">
        <f>3/24000000*OO[[#This Row],[148 (07JUL1985 09:00:00)-Water Temperature (C)]]*OO[[#This Row],[90]]</f>
        <v>3.9971422734412498E-7</v>
      </c>
      <c r="CO193" s="10">
        <f>3/24000000*OO[[#This Row],[149 (07JUL1985 12:00:00)-Water Temperature (C)]]*OO[[#This Row],[91]]</f>
        <v>4.0785934369150002E-7</v>
      </c>
      <c r="CP193" s="10">
        <f>3/24000000*OO[[#This Row],[150 (07JUL1985 15:00:00)-Water Temperature (C)]]*OO[[#This Row],[92]]</f>
        <v>4.1887215500624997E-7</v>
      </c>
      <c r="CQ193" s="10">
        <f>3/24000000*OO[[#This Row],[151 (07JUL1985 18:00:00)-Water Temperature (C)]]*OO[[#This Row],[93]]</f>
        <v>4.2789571498874995E-7</v>
      </c>
      <c r="CR193" s="10">
        <f>3/24000000*OO[[#This Row],[152 (07JUL1985 21:00:00)-Water Temperature (C)]]*OO[[#This Row],[94]]</f>
        <v>4.1958321113624996E-7</v>
      </c>
      <c r="CS193" s="10">
        <f>3/24000000*OO[[#This Row],[153 (08JUL1985 00:00:00)-Water Temperature (C)]]*OO[[#This Row],[95]]</f>
        <v>3.9826712851224994E-7</v>
      </c>
      <c r="CT193" s="10">
        <f>3/24000000*OO[[#This Row],[154 (08JUL1985 03:00:00)-Water Temperature (C)]]*OO[[#This Row],[96]]</f>
        <v>3.74526812134125E-7</v>
      </c>
      <c r="CU193" s="10">
        <f>3/24000000*OO[[#This Row],[155 (08JUL1985 06:00:00)-Water Temperature (C)]]*OO[[#This Row],[97]]</f>
        <v>3.5331312263275E-7</v>
      </c>
      <c r="CV193" s="10">
        <f>3/24000000*OO[[#This Row],[156 (08JUL1985 09:00:00)-Water Temperature (C)]]*OO[[#This Row],[98]]</f>
        <v>3.3937523454799996E-7</v>
      </c>
      <c r="CW193" s="10">
        <f>3/24000000*OO[[#This Row],[157 (08JUL1985 12:00:00)-Water Temperature (C)]]*OO[[#This Row],[99]]</f>
        <v>3.3788947303124997E-7</v>
      </c>
    </row>
    <row r="194" spans="1:101" x14ac:dyDescent="0.35">
      <c r="A194" t="s">
        <v>200</v>
      </c>
      <c r="B194">
        <v>884.26440000000002</v>
      </c>
      <c r="C194" s="10">
        <f>3/24*OO[[#This Row],[59 (26JUN1985 06:00:00)-Water Temperature (C)]]*OO[[#This Row],[1]]/SUM(OO[1])</f>
        <v>0</v>
      </c>
      <c r="D194" s="10">
        <f>3/24*OO[[#This Row],[60 (26JUN1985 09:00:00)-Water Temperature (C)]]*OO[[#This Row],[2]]/SUM(OO[2])</f>
        <v>0</v>
      </c>
      <c r="E194" s="10">
        <f>3/24*OO[[#This Row],[61 (26JUN1985 12:00:00)-Water Temperature (C)]]*OO[[#This Row],[3]]/SUM(OO[3])</f>
        <v>0</v>
      </c>
      <c r="F194" s="10">
        <f>3/24*OO[[#This Row],[62 (26JUN1985 15:00:00)-Water Temperature (C)]]*OO[[#This Row],[4]]/SUM(OO[4])</f>
        <v>0</v>
      </c>
      <c r="G194" s="10">
        <f>3/24*OO[[#This Row],[63 (26JUN1985 18:00:00)-Water Temperature (C)]]*OO[[#This Row],[5]]/SUM(OO[5])</f>
        <v>0</v>
      </c>
      <c r="H194" s="10">
        <f>3/24*OO[[#This Row],[64 (26JUN1985 21:00:00)-Water Temperature (C)]]*OO[[#This Row],[6]]/SUM(OO[6])</f>
        <v>0</v>
      </c>
      <c r="I194" s="10">
        <f>3/24*OO[[#This Row],[65 (27JUN1985 00:00:00)-Water Temperature (C)]]*OO[[#This Row],[7]]/SUM(OO[7])</f>
        <v>0</v>
      </c>
      <c r="J194" s="10">
        <f>3/24*OO[[#This Row],[66 (27JUN1985 03:00:00)-Water Temperature (C)]]*OO[[#This Row],[8]]/SUM(OO[8])</f>
        <v>4.8148975999423063E-36</v>
      </c>
      <c r="K194" s="10">
        <f>3/24*OO[[#This Row],[67 (27JUN1985 06:00:00)-Water Temperature (C)]]*OO[[#This Row],[9]]/SUM(OO[9])</f>
        <v>3.2100307945243925E-25</v>
      </c>
      <c r="L194" s="10">
        <f>3/24*OO[[#This Row],[68 (27JUN1985 09:00:00)-Water Temperature (C)]]*OO[[#This Row],[10]]/SUM(OO[10])</f>
        <v>8.9482745940483416E-15</v>
      </c>
      <c r="M194" s="10">
        <f>3/24*OO[[#This Row],[69 (27JUN1985 12:00:00)-Water Temperature (C)]]*OO[[#This Row],[11]]/SUM(OO[11])</f>
        <v>2.6636813724582643E-9</v>
      </c>
      <c r="N194" s="10">
        <f>3/24*OO[[#This Row],[70 (27JUN1985 15:00:00)-Water Temperature (C)]]*OO[[#This Row],[12]]/SUM(OO[12])</f>
        <v>1.8351481565173785E-6</v>
      </c>
      <c r="O194" s="10">
        <f>3/24*OO[[#This Row],[71 (27JUN1985 18:00:00)-Water Temperature (C)]]*OO[[#This Row],[13]]/SUM(OO[13])</f>
        <v>1.4401838207789869E-4</v>
      </c>
      <c r="P194" s="10">
        <f>3/24*OO[[#This Row],[72 (27JUN1985 21:00:00)-Water Temperature (C)]]*OO[[#This Row],[14]]/SUM(OO[14])</f>
        <v>2.638973042322231E-3</v>
      </c>
      <c r="Q194" s="10">
        <f>3/24*OO[[#This Row],[73 (28JUN1985 00:00:00)-Water Temperature (C)]]*OO[[#This Row],[15]]/SUM(OO[15])</f>
        <v>1.616214192949085E-2</v>
      </c>
      <c r="R194" s="10">
        <f>3/24*OO[[#This Row],[74 (28JUN1985 03:00:00)-Water Temperature (C)]]*OO[[#This Row],[16]]/SUM(OO[16])</f>
        <v>4.2616507757735927E-2</v>
      </c>
      <c r="S194" s="10">
        <f>3/24*OO[[#This Row],[75 (28JUN1985 06:00:00)-Water Temperature (C)]]*OO[[#This Row],[17]]/SUM(OO[17])</f>
        <v>5.8171249104710353E-2</v>
      </c>
      <c r="T194" s="10">
        <f>3/24*OO[[#This Row],[76 (28JUN1985 09:00:00)-Water Temperature (C)]]*OO[[#This Row],[18]]/SUM(OO[18])</f>
        <v>4.7555676471171253E-2</v>
      </c>
      <c r="U194" s="10">
        <f>3/24*OO[[#This Row],[77 (28JUN1985 12:00:00)-Water Temperature (C)]]*OO[[#This Row],[19]]/SUM(OO[19])</f>
        <v>2.5693663003114972E-2</v>
      </c>
      <c r="V194" s="10">
        <f>3/24000000*OO[[#This Row],[78 (28JUN1985 15:00:00)-Water Temperature (C)]]*OO[[#This Row],[20]]</f>
        <v>9.8673092242425008E-3</v>
      </c>
      <c r="W194" s="10">
        <f>3/24000000*OO[[#This Row],[79 (28JUN1985 18:00:00)-Water Temperature (C)]]*OO[[#This Row],[21]]</f>
        <v>2.8697610275699994E-3</v>
      </c>
      <c r="X194" s="10">
        <f>3/24000000*OO[[#This Row],[80 (28JUN1985 21:00:00)-Water Temperature (C)]]*OO[[#This Row],[22]]</f>
        <v>6.8969690202462487E-4</v>
      </c>
      <c r="Y194" s="10">
        <f>3/24000000*OO[[#This Row],[81 (29JUN1985 00:00:00)-Water Temperature (C)]]*OO[[#This Row],[23]]</f>
        <v>1.7317491717906247E-4</v>
      </c>
      <c r="Z194" s="10">
        <f>3/24000000*OO[[#This Row],[82 (29JUN1985 03:00:00)-Water Temperature (C)]]*OO[[#This Row],[24]]</f>
        <v>6.8294221259249997E-5</v>
      </c>
      <c r="AA194" s="10">
        <f>3/24000000*OO[[#This Row],[83 (29JUN1985 06:00:00)-Water Temperature (C)]]*OO[[#This Row],[25]]</f>
        <v>4.7383803850837501E-5</v>
      </c>
      <c r="AB194" s="10">
        <f>3/24000000*OO[[#This Row],[84 (29JUN1985 09:00:00)-Water Temperature (C)]]*OO[[#This Row],[26]]</f>
        <v>4.50750339772875E-5</v>
      </c>
      <c r="AC194" s="10">
        <f>3/24000000*OO[[#This Row],[85 (29JUN1985 12:00:00)-Water Temperature (C)]]*OO[[#This Row],[27]]</f>
        <v>4.8281118664624995E-5</v>
      </c>
      <c r="AD194" s="10">
        <f>3/24000000*OO[[#This Row],[86 (29JUN1985 15:00:00)-Water Temperature (C)]]*OO[[#This Row],[28]]</f>
        <v>5.1707794500937498E-5</v>
      </c>
      <c r="AE194" s="10">
        <f>3/24000000*OO[[#This Row],[88 (29JUN1985 21:00:00)-Water Temperature (C)]]*OO[[#This Row],[30]]</f>
        <v>5.0633450863262497E-5</v>
      </c>
      <c r="AF194" s="10">
        <f>3/24000000*OO[[#This Row],[88 (29JUN1985 21:00:00)-Water Temperature (C)]]*OO[[#This Row],[30]]</f>
        <v>5.0633450863262497E-5</v>
      </c>
      <c r="AG194" s="10">
        <f>3/24000000*OO[[#This Row],[89 (30JUN1985 00:00:00)-Water Temperature (C)]]*OO[[#This Row],[31]]</f>
        <v>4.5789707125049994E-5</v>
      </c>
      <c r="AH194" s="10">
        <f>3/24000000*OO[[#This Row],[90 (30JUN1985 03:00:00)-Water Temperature (C)]]*OO[[#This Row],[32]]</f>
        <v>4.0358723530124996E-5</v>
      </c>
      <c r="AI194" s="10">
        <f>3/24000000*OO[[#This Row],[91 (30JUN1985 06:00:00)-Water Temperature (C)]]*OO[[#This Row],[33]]</f>
        <v>3.5528377513699998E-5</v>
      </c>
      <c r="AJ194" s="10">
        <f>3/24000000*OO[[#This Row],[92 (30JUN1985 09:00:00)-Water Temperature (C)]]*OO[[#This Row],[34]]</f>
        <v>3.2149934170150001E-5</v>
      </c>
      <c r="AK194" s="10">
        <f>3/24000000*OO[[#This Row],[93 (30JUN1985 12:00:00)-Water Temperature (C)]]*OO[[#This Row],[35]]</f>
        <v>2.9578671714112494E-5</v>
      </c>
      <c r="AL194" s="10">
        <f>3/24000000*OO[[#This Row],[94 (30JUN1985 15:00:00)-Water Temperature (C)]]*OO[[#This Row],[36]]</f>
        <v>2.7026622901200003E-5</v>
      </c>
      <c r="AM194" s="10">
        <f>3/24000000*OO[[#This Row],[95 (30JUN1985 18:00:00)-Water Temperature (C)]]*OO[[#This Row],[37]]</f>
        <v>2.4070850941249998E-5</v>
      </c>
      <c r="AN194" s="10">
        <f>3/24000000*OO[[#This Row],[96 (30JUN1985 21:00:00)-Water Temperature (C)]]*OO[[#This Row],[38]]</f>
        <v>2.0567767138187502E-5</v>
      </c>
      <c r="AO194" s="10">
        <f>3/24000000*OO[[#This Row],[97 (01JUL1985 00:00:00)-Water Temperature (C)]]*OO[[#This Row],[39]]</f>
        <v>1.7123385773086251E-5</v>
      </c>
      <c r="AP194" s="10">
        <f>3/24000000*OO[[#This Row],[98 (01JUL1985 03:00:00)-Water Temperature (C)]]*OO[[#This Row],[40]]</f>
        <v>1.4177767842030001E-5</v>
      </c>
      <c r="AQ194" s="10">
        <f>3/24000000*OO[[#This Row],[99 (01JUL1985 06:00:00)-Water Temperature (C)]]*OO[[#This Row],[41]]</f>
        <v>1.191333304727625E-5</v>
      </c>
      <c r="AR194" s="10">
        <f>3/24000000*OO[[#This Row],[100 (01JUL1985 09:00:00)-Water Temperature (C)]]*OO[[#This Row],[42]]</f>
        <v>1.0647147432024998E-5</v>
      </c>
      <c r="AS194" s="10">
        <f>3/24000000*OO[[#This Row],[101 (01JUL1985 12:00:00)-Water Temperature (C)]]*OO[[#This Row],[43]]</f>
        <v>9.6403790786662479E-6</v>
      </c>
      <c r="AT194" s="10">
        <f>3/24000000*OO[[#This Row],[102 (01JUL1985 15:00:00)-Water Temperature (C)]]*OO[[#This Row],[44]]</f>
        <v>8.5377345144974998E-6</v>
      </c>
      <c r="AU194" s="10">
        <f>3/24000000*OO[[#This Row],[103 (01JUL1985 18:00:00)-Water Temperature (C)]]*OO[[#This Row],[45]]</f>
        <v>7.1552665687375003E-6</v>
      </c>
      <c r="AV194" s="10">
        <f>3/24000000*OO[[#This Row],[104 (01JUL1985 21:00:00)-Water Temperature (C)]]*OO[[#This Row],[46]]</f>
        <v>5.60232680628E-6</v>
      </c>
      <c r="AW194" s="10">
        <f>3/24000000*OO[[#This Row],[105 (02JUL1985 00:00:00)-Water Temperature (C)]]*OO[[#This Row],[47]]</f>
        <v>4.1928038187849996E-6</v>
      </c>
      <c r="AX194" s="10">
        <f>3/24000000*OO[[#This Row],[106 (02JUL1985 03:00:00)-Water Temperature (C)]]*OO[[#This Row],[48]]</f>
        <v>3.1381482534612498E-6</v>
      </c>
      <c r="AY194" s="10">
        <f>3/24000000*OO[[#This Row],[107 (02JUL1985 06:00:00)-Water Temperature (C)]]*OO[[#This Row],[49]]</f>
        <v>2.47095982753125E-6</v>
      </c>
      <c r="AZ194" s="10">
        <f>3/24000000*OO[[#This Row],[108 (02JUL1985 09:00:00)-Water Temperature (C)]]*OO[[#This Row],[50]]</f>
        <v>2.1638307384487498E-6</v>
      </c>
      <c r="BA194" s="10">
        <f>3/24000000*OO[[#This Row],[109 (02JUL1985 12:00:00)-Water Temperature (C)]]*OO[[#This Row],[51]]</f>
        <v>2.0086376120487499E-6</v>
      </c>
      <c r="BB194" s="10">
        <f>3/24000000*OO[[#This Row],[110 (02JUL1985 15:00:00)-Water Temperature (C)]]*OO[[#This Row],[52]]</f>
        <v>1.915720487568E-6</v>
      </c>
      <c r="BC194" s="10">
        <f>3/24000000*OO[[#This Row],[111 (02JUL1985 18:00:00)-Water Temperature (C)]]*OO[[#This Row],[53]]</f>
        <v>1.8379281224465E-6</v>
      </c>
      <c r="BD194" s="10">
        <f>3/24000000*OO[[#This Row],[112 (02JUL1985 21:00:00)-Water Temperature (C)]]*OO[[#This Row],[54]]</f>
        <v>1.7161247363658747E-6</v>
      </c>
      <c r="BE194" s="10">
        <f>3/24000000*OO[[#This Row],[113 (03JUL1985 00:00:00)-Water Temperature (C)]]*OO[[#This Row],[55]]</f>
        <v>1.5534457221454998E-6</v>
      </c>
      <c r="BF194" s="10">
        <f>3/24000000*OO[[#This Row],[114 (03JUL1985 03:00:00)-Water Temperature (C)]]*OO[[#This Row],[56]]</f>
        <v>1.4032251434189999E-6</v>
      </c>
      <c r="BG194" s="10">
        <f>3/24000000*OO[[#This Row],[115 (03JUL1985 06:00:00)-Water Temperature (C)]]*OO[[#This Row],[57]]</f>
        <v>1.2835126339199998E-6</v>
      </c>
      <c r="BH194" s="10">
        <f>3/24000000*OO[[#This Row],[116 (03JUL1985 09:00:00)-Water Temperature (C)]]*OO[[#This Row],[58]]</f>
        <v>1.2390539201439997E-6</v>
      </c>
      <c r="BI194" s="10">
        <f>3/24000000*OO[[#This Row],[117 (03JUL1985 12:00:00)-Water Temperature (C)]]*OO[[#This Row],[59]]</f>
        <v>1.244191548051E-6</v>
      </c>
      <c r="BJ194" s="10">
        <f>3/24000000*OO[[#This Row],[118 (03JUL1985 15:00:00)-Water Temperature (C)]]*OO[[#This Row],[60]]</f>
        <v>1.2666924223248747E-6</v>
      </c>
      <c r="BK194" s="10">
        <f>3/24000000*OO[[#This Row],[119 (03JUL1985 18:00:00)-Water Temperature (C)]]*OO[[#This Row],[61]]</f>
        <v>1.28876873691975E-6</v>
      </c>
      <c r="BL194" s="10">
        <f>3/24000000*OO[[#This Row],[120 (03JUL1985 21:00:00)-Water Temperature (C)]]*OO[[#This Row],[62]]</f>
        <v>1.2634122232874997E-6</v>
      </c>
      <c r="BM194" s="10">
        <f>3/24000000*OO[[#This Row],[121 (04JUL1985 00:00:00)-Water Temperature (C)]]*OO[[#This Row],[63]]</f>
        <v>1.193116765688375E-6</v>
      </c>
      <c r="BN194" s="10">
        <f>3/24000000*OO[[#This Row],[122 (04JUL1985 03:00:00)-Water Temperature (C)]]*OO[[#This Row],[64]]</f>
        <v>1.1094957087349999E-6</v>
      </c>
      <c r="BO194" s="10">
        <f>3/24000000*OO[[#This Row],[123 (04JUL1985 06:00:00)-Water Temperature (C)]]*OO[[#This Row],[65]]</f>
        <v>1.0329948617175E-6</v>
      </c>
      <c r="BP194" s="10">
        <f>3/24000000*OO[[#This Row],[124 (04JUL1985 09:00:00)-Water Temperature (C)]]*OO[[#This Row],[66]]</f>
        <v>9.9588118985849999E-7</v>
      </c>
      <c r="BQ194" s="10">
        <f>3/24000000*OO[[#This Row],[125 (04JUL1985 12:00:00)-Water Temperature (C)]]*OO[[#This Row],[67]]</f>
        <v>9.7463681676899992E-7</v>
      </c>
      <c r="BR194" s="10">
        <f>3/24000000*OO[[#This Row],[126 (04JUL1985 15:00:00)-Water Temperature (C)]]*OO[[#This Row],[68]]</f>
        <v>9.6664557007787485E-7</v>
      </c>
      <c r="BS194" s="10">
        <f>3/24000000*OO[[#This Row],[127 (04JUL1985 18:00:00)-Water Temperature (C)]]*OO[[#This Row],[69]]</f>
        <v>9.4025181752287497E-7</v>
      </c>
      <c r="BT194" s="10">
        <f>3/24000000*OO[[#This Row],[128 (04JUL1985 21:00:00)-Water Temperature (C)]]*OO[[#This Row],[70]]</f>
        <v>8.8796461546649998E-7</v>
      </c>
      <c r="BU194" s="10">
        <f>3/24000000*OO[[#This Row],[129 (05JUL1985 00:00:00)-Water Temperature (C)]]*OO[[#This Row],[71]]</f>
        <v>8.2257669447487496E-7</v>
      </c>
      <c r="BV194" s="10">
        <f>3/24000000*OO[[#This Row],[130 (05JUL1985 03:00:00)-Water Temperature (C)]]*OO[[#This Row],[72]]</f>
        <v>7.5505535978850004E-7</v>
      </c>
      <c r="BW194" s="10">
        <f>3/24000000*OO[[#This Row],[131 (05JUL1985 06:00:00)-Water Temperature (C)]]*OO[[#This Row],[73]]</f>
        <v>6.9690719120237479E-7</v>
      </c>
      <c r="BX194" s="10">
        <f>3/24000000*OO[[#This Row],[132 (05JUL1985 09:00:00)-Water Temperature (C)]]*OO[[#This Row],[74]]</f>
        <v>6.7258882066649997E-7</v>
      </c>
      <c r="BY194" s="10">
        <f>3/24000000*OO[[#This Row],[133 (05JUL1985 12:00:00)-Water Temperature (C)]]*OO[[#This Row],[75]]</f>
        <v>6.5397045365924995E-7</v>
      </c>
      <c r="BZ194" s="10">
        <f>3/24000000*OO[[#This Row],[134 (05JUL1985 15:00:00)-Water Temperature (C)]]*OO[[#This Row],[76]]</f>
        <v>6.4299513527249998E-7</v>
      </c>
      <c r="CA194" s="10">
        <f>3/24000000*OO[[#This Row],[135 (05JUL1985 18:00:00)-Water Temperature (C)]]*OO[[#This Row],[77]]</f>
        <v>6.3228461701487492E-7</v>
      </c>
      <c r="CB194" s="10">
        <f>3/24000000*OO[[#This Row],[136 (05JUL1985 21:00:00)-Water Temperature (C)]]*OO[[#This Row],[78]]</f>
        <v>6.0719115540712499E-7</v>
      </c>
      <c r="CC194" s="10">
        <f>3/24000000*OO[[#This Row],[137 (06JUL1985 00:00:00)-Water Temperature (C)]]*OO[[#This Row],[79]]</f>
        <v>5.6723803182149993E-7</v>
      </c>
      <c r="CD194" s="10">
        <f>3/24000000*OO[[#This Row],[138 (06JUL1985 03:00:00)-Water Temperature (C)]]*OO[[#This Row],[80]]</f>
        <v>5.2340410321875007E-7</v>
      </c>
      <c r="CE194" s="10">
        <f>3/24000000*OO[[#This Row],[139 (06JUL1985 06:00:00)-Water Temperature (C)]]*OO[[#This Row],[81]]</f>
        <v>4.8702283368374997E-7</v>
      </c>
      <c r="CF194" s="10">
        <f>3/24000000*OO[[#This Row],[140 (06JUL1985 09:00:00)-Water Temperature (C)]]*OO[[#This Row],[82]]</f>
        <v>4.7817760285212499E-7</v>
      </c>
      <c r="CG194" s="10">
        <f>3/24000000*OO[[#This Row],[141 (06JUL1985 12:00:00)-Water Temperature (C)]]*OO[[#This Row],[83]]</f>
        <v>4.7682508433312501E-7</v>
      </c>
      <c r="CH194" s="10">
        <f>3/24000000*OO[[#This Row],[142 (06JUL1985 15:00:00)-Water Temperature (C)]]*OO[[#This Row],[84]]</f>
        <v>4.8144426691187503E-7</v>
      </c>
      <c r="CI194" s="10">
        <f>3/24000000*OO[[#This Row],[143 (06JUL1985 18:00:00)-Water Temperature (C)]]*OO[[#This Row],[85]]</f>
        <v>4.8955593935500007E-7</v>
      </c>
      <c r="CJ194" s="10">
        <f>3/24000000*OO[[#This Row],[144 (06JUL1985 21:00:00)-Water Temperature (C)]]*OO[[#This Row],[86]]</f>
        <v>4.7961212117149999E-7</v>
      </c>
      <c r="CK194" s="10">
        <f>3/24000000*OO[[#This Row],[145 (07JUL1985 00:00:00)-Water Temperature (C)]]*OO[[#This Row],[87]]</f>
        <v>4.5103517872874996E-7</v>
      </c>
      <c r="CL194" s="10">
        <f>3/24000000*OO[[#This Row],[146 (07JUL1985 03:00:00)-Water Temperature (C)]]*OO[[#This Row],[88]]</f>
        <v>4.2133463013600002E-7</v>
      </c>
      <c r="CM194" s="10">
        <f>3/24000000*OO[[#This Row],[147 (07JUL1985 06:00:00)-Water Temperature (C)]]*OO[[#This Row],[89]]</f>
        <v>3.9617699807812498E-7</v>
      </c>
      <c r="CN194" s="10">
        <f>3/24000000*OO[[#This Row],[148 (07JUL1985 09:00:00)-Water Temperature (C)]]*OO[[#This Row],[90]]</f>
        <v>3.9185231805712501E-7</v>
      </c>
      <c r="CO194" s="10">
        <f>3/24000000*OO[[#This Row],[149 (07JUL1985 12:00:00)-Water Temperature (C)]]*OO[[#This Row],[91]]</f>
        <v>3.9884257122000003E-7</v>
      </c>
      <c r="CP194" s="10">
        <f>3/24000000*OO[[#This Row],[150 (07JUL1985 15:00:00)-Water Temperature (C)]]*OO[[#This Row],[92]]</f>
        <v>4.0910754225475005E-7</v>
      </c>
      <c r="CQ194" s="10">
        <f>3/24000000*OO[[#This Row],[151 (07JUL1985 18:00:00)-Water Temperature (C)]]*OO[[#This Row],[93]]</f>
        <v>4.1835315184937497E-7</v>
      </c>
      <c r="CR194" s="10">
        <f>3/24000000*OO[[#This Row],[152 (07JUL1985 21:00:00)-Water Temperature (C)]]*OO[[#This Row],[94]]</f>
        <v>4.1118263837199998E-7</v>
      </c>
      <c r="CS194" s="10">
        <f>3/24000000*OO[[#This Row],[153 (08JUL1985 00:00:00)-Water Temperature (C)]]*OO[[#This Row],[95]]</f>
        <v>3.9110173396799999E-7</v>
      </c>
      <c r="CT194" s="10">
        <f>3/24000000*OO[[#This Row],[154 (08JUL1985 03:00:00)-Water Temperature (C)]]*OO[[#This Row],[96]]</f>
        <v>3.6810100972575003E-7</v>
      </c>
      <c r="CU194" s="10">
        <f>3/24000000*OO[[#This Row],[155 (08JUL1985 06:00:00)-Water Temperature (C)]]*OO[[#This Row],[97]]</f>
        <v>3.4717223982375E-7</v>
      </c>
      <c r="CV194" s="10">
        <f>3/24000000*OO[[#This Row],[156 (08JUL1985 09:00:00)-Water Temperature (C)]]*OO[[#This Row],[98]]</f>
        <v>3.3289738311987497E-7</v>
      </c>
      <c r="CW194" s="10">
        <f>3/24000000*OO[[#This Row],[157 (08JUL1985 12:00:00)-Water Temperature (C)]]*OO[[#This Row],[99]]</f>
        <v>3.3098401879087501E-7</v>
      </c>
    </row>
    <row r="195" spans="1:101" x14ac:dyDescent="0.35">
      <c r="A195" t="s">
        <v>201</v>
      </c>
      <c r="B195">
        <v>858.55759999999998</v>
      </c>
      <c r="C195" s="10">
        <f>3/24*OO[[#This Row],[59 (26JUN1985 06:00:00)-Water Temperature (C)]]*OO[[#This Row],[1]]/SUM(OO[1])</f>
        <v>0</v>
      </c>
      <c r="D195" s="10">
        <f>3/24*OO[[#This Row],[60 (26JUN1985 09:00:00)-Water Temperature (C)]]*OO[[#This Row],[2]]/SUM(OO[2])</f>
        <v>0</v>
      </c>
      <c r="E195" s="10">
        <f>3/24*OO[[#This Row],[61 (26JUN1985 12:00:00)-Water Temperature (C)]]*OO[[#This Row],[3]]/SUM(OO[3])</f>
        <v>0</v>
      </c>
      <c r="F195" s="10">
        <f>3/24*OO[[#This Row],[62 (26JUN1985 15:00:00)-Water Temperature (C)]]*OO[[#This Row],[4]]/SUM(OO[4])</f>
        <v>0</v>
      </c>
      <c r="G195" s="10">
        <f>3/24*OO[[#This Row],[63 (26JUN1985 18:00:00)-Water Temperature (C)]]*OO[[#This Row],[5]]/SUM(OO[5])</f>
        <v>0</v>
      </c>
      <c r="H195" s="10">
        <f>3/24*OO[[#This Row],[64 (26JUN1985 21:00:00)-Water Temperature (C)]]*OO[[#This Row],[6]]/SUM(OO[6])</f>
        <v>0</v>
      </c>
      <c r="I195" s="10">
        <f>3/24*OO[[#This Row],[65 (27JUN1985 00:00:00)-Water Temperature (C)]]*OO[[#This Row],[7]]/SUM(OO[7])</f>
        <v>0</v>
      </c>
      <c r="J195" s="10">
        <f>3/24*OO[[#This Row],[66 (27JUN1985 03:00:00)-Water Temperature (C)]]*OO[[#This Row],[8]]/SUM(OO[8])</f>
        <v>8.4000030513969216E-37</v>
      </c>
      <c r="K195" s="10">
        <f>3/24*OO[[#This Row],[67 (27JUN1985 06:00:00)-Water Temperature (C)]]*OO[[#This Row],[9]]/SUM(OO[9])</f>
        <v>5.5207325636116773E-26</v>
      </c>
      <c r="L195" s="10">
        <f>3/24*OO[[#This Row],[68 (27JUN1985 09:00:00)-Water Temperature (C)]]*OO[[#This Row],[10]]/SUM(OO[10])</f>
        <v>1.6840995963895664E-15</v>
      </c>
      <c r="M195" s="10">
        <f>3/24*OO[[#This Row],[69 (27JUN1985 12:00:00)-Water Temperature (C)]]*OO[[#This Row],[11]]/SUM(OO[11])</f>
        <v>1.3631364635234896E-9</v>
      </c>
      <c r="N195" s="10">
        <f>3/24*OO[[#This Row],[70 (27JUN1985 15:00:00)-Water Temperature (C)]]*OO[[#This Row],[12]]/SUM(OO[12])</f>
        <v>1.1829765354906394E-6</v>
      </c>
      <c r="O195" s="10">
        <f>3/24*OO[[#This Row],[71 (27JUN1985 18:00:00)-Water Temperature (C)]]*OO[[#This Row],[13]]/SUM(OO[13])</f>
        <v>1.0830627977350498E-4</v>
      </c>
      <c r="P195" s="10">
        <f>3/24*OO[[#This Row],[72 (27JUN1985 21:00:00)-Water Temperature (C)]]*OO[[#This Row],[14]]/SUM(OO[14])</f>
        <v>2.2367874109030248E-3</v>
      </c>
      <c r="Q195" s="10">
        <f>3/24*OO[[#This Row],[73 (28JUN1985 00:00:00)-Water Temperature (C)]]*OO[[#This Row],[15]]/SUM(OO[15])</f>
        <v>1.5136380265246167E-2</v>
      </c>
      <c r="R195" s="10">
        <f>3/24*OO[[#This Row],[74 (28JUN1985 03:00:00)-Water Temperature (C)]]*OO[[#This Row],[16]]/SUM(OO[16])</f>
        <v>4.3416735747158104E-2</v>
      </c>
      <c r="S195" s="10">
        <f>3/24*OO[[#This Row],[75 (28JUN1985 06:00:00)-Water Temperature (C)]]*OO[[#This Row],[17]]/SUM(OO[17])</f>
        <v>6.3730085220119276E-2</v>
      </c>
      <c r="T195" s="10">
        <f>3/24*OO[[#This Row],[76 (28JUN1985 09:00:00)-Water Temperature (C)]]*OO[[#This Row],[18]]/SUM(OO[18])</f>
        <v>5.5512876961370798E-2</v>
      </c>
      <c r="U195" s="10">
        <f>3/24*OO[[#This Row],[77 (28JUN1985 12:00:00)-Water Temperature (C)]]*OO[[#This Row],[19]]/SUM(OO[19])</f>
        <v>3.1677201152433242E-2</v>
      </c>
      <c r="V195" s="10">
        <f>3/24000000*OO[[#This Row],[78 (28JUN1985 15:00:00)-Water Temperature (C)]]*OO[[#This Row],[20]]</f>
        <v>1.2720809688759998E-2</v>
      </c>
      <c r="W195" s="10">
        <f>3/24000000*OO[[#This Row],[79 (28JUN1985 18:00:00)-Water Temperature (C)]]*OO[[#This Row],[21]]</f>
        <v>3.8296397349562496E-3</v>
      </c>
      <c r="X195" s="10">
        <f>3/24000000*OO[[#This Row],[80 (28JUN1985 21:00:00)-Water Temperature (C)]]*OO[[#This Row],[22]]</f>
        <v>9.3443740501325003E-4</v>
      </c>
      <c r="Y195" s="10">
        <f>3/24000000*OO[[#This Row],[81 (29JUN1985 00:00:00)-Water Temperature (C)]]*OO[[#This Row],[23]]</f>
        <v>2.2774413321274996E-4</v>
      </c>
      <c r="Z195" s="10">
        <f>3/24000000*OO[[#This Row],[82 (29JUN1985 03:00:00)-Water Temperature (C)]]*OO[[#This Row],[24]]</f>
        <v>8.21971566554625E-5</v>
      </c>
      <c r="AA195" s="10">
        <f>3/24000000*OO[[#This Row],[83 (29JUN1985 06:00:00)-Water Temperature (C)]]*OO[[#This Row],[25]]</f>
        <v>5.32099893708E-5</v>
      </c>
      <c r="AB195" s="10">
        <f>3/24000000*OO[[#This Row],[84 (29JUN1985 09:00:00)-Water Temperature (C)]]*OO[[#This Row],[26]]</f>
        <v>4.9198256759599997E-5</v>
      </c>
      <c r="AC195" s="10">
        <f>3/24000000*OO[[#This Row],[85 (29JUN1985 12:00:00)-Water Temperature (C)]]*OO[[#This Row],[27]]</f>
        <v>5.2154528711175002E-5</v>
      </c>
      <c r="AD195" s="10">
        <f>3/24000000*OO[[#This Row],[86 (29JUN1985 15:00:00)-Water Temperature (C)]]*OO[[#This Row],[28]]</f>
        <v>5.5810146327812486E-5</v>
      </c>
      <c r="AE195" s="10">
        <f>3/24000000*OO[[#This Row],[88 (29JUN1985 21:00:00)-Water Temperature (C)]]*OO[[#This Row],[30]]</f>
        <v>5.5071969882300003E-5</v>
      </c>
      <c r="AF195" s="10">
        <f>3/24000000*OO[[#This Row],[88 (29JUN1985 21:00:00)-Water Temperature (C)]]*OO[[#This Row],[30]]</f>
        <v>5.5071969882300003E-5</v>
      </c>
      <c r="AG195" s="10">
        <f>3/24000000*OO[[#This Row],[89 (30JUN1985 00:00:00)-Water Temperature (C)]]*OO[[#This Row],[31]]</f>
        <v>4.9943519469449992E-5</v>
      </c>
      <c r="AH195" s="10">
        <f>3/24000000*OO[[#This Row],[90 (30JUN1985 03:00:00)-Water Temperature (C)]]*OO[[#This Row],[32]]</f>
        <v>4.4029717028475001E-5</v>
      </c>
      <c r="AI195" s="10">
        <f>3/24000000*OO[[#This Row],[91 (30JUN1985 06:00:00)-Water Temperature (C)]]*OO[[#This Row],[33]]</f>
        <v>3.8680036170225E-5</v>
      </c>
      <c r="AJ195" s="10">
        <f>3/24000000*OO[[#This Row],[92 (30JUN1985 09:00:00)-Water Temperature (C)]]*OO[[#This Row],[34]]</f>
        <v>3.4939915520487497E-5</v>
      </c>
      <c r="AK195" s="10">
        <f>3/24000000*OO[[#This Row],[93 (30JUN1985 12:00:00)-Water Temperature (C)]]*OO[[#This Row],[35]]</f>
        <v>3.2126838283125001E-5</v>
      </c>
      <c r="AL195" s="10">
        <f>3/24000000*OO[[#This Row],[94 (30JUN1985 15:00:00)-Water Temperature (C)]]*OO[[#This Row],[36]]</f>
        <v>2.9364761896912495E-5</v>
      </c>
      <c r="AM195" s="10">
        <f>3/24000000*OO[[#This Row],[95 (30JUN1985 18:00:00)-Water Temperature (C)]]*OO[[#This Row],[37]]</f>
        <v>2.6170960278450001E-5</v>
      </c>
      <c r="AN195" s="10">
        <f>3/24000000*OO[[#This Row],[96 (30JUN1985 21:00:00)-Water Temperature (C)]]*OO[[#This Row],[38]]</f>
        <v>2.2399900101356246E-5</v>
      </c>
      <c r="AO195" s="10">
        <f>3/24000000*OO[[#This Row],[97 (01JUL1985 00:00:00)-Water Temperature (C)]]*OO[[#This Row],[39]]</f>
        <v>1.8666491631363753E-5</v>
      </c>
      <c r="AP195" s="10">
        <f>3/24000000*OO[[#This Row],[98 (01JUL1985 03:00:00)-Water Temperature (C)]]*OO[[#This Row],[40]]</f>
        <v>1.5451470366661248E-5</v>
      </c>
      <c r="AQ195" s="10">
        <f>3/24000000*OO[[#This Row],[99 (01JUL1985 06:00:00)-Water Temperature (C)]]*OO[[#This Row],[41]]</f>
        <v>1.2967005549135E-5</v>
      </c>
      <c r="AR195" s="10">
        <f>3/24000000*OO[[#This Row],[100 (01JUL1985 09:00:00)-Water Temperature (C)]]*OO[[#This Row],[42]]</f>
        <v>1.1560249164444998E-5</v>
      </c>
      <c r="AS195" s="10">
        <f>3/24000000*OO[[#This Row],[101 (01JUL1985 12:00:00)-Water Temperature (C)]]*OO[[#This Row],[43]]</f>
        <v>1.0459311214100002E-5</v>
      </c>
      <c r="AT195" s="10">
        <f>3/24000000*OO[[#This Row],[102 (01JUL1985 15:00:00)-Water Temperature (C)]]*OO[[#This Row],[44]]</f>
        <v>9.2948049108200005E-6</v>
      </c>
      <c r="AU195" s="10">
        <f>3/24000000*OO[[#This Row],[103 (01JUL1985 18:00:00)-Water Temperature (C)]]*OO[[#This Row],[45]]</f>
        <v>7.8418915150124989E-6</v>
      </c>
      <c r="AV195" s="10">
        <f>3/24000000*OO[[#This Row],[104 (01JUL1985 21:00:00)-Water Temperature (C)]]*OO[[#This Row],[46]]</f>
        <v>6.1831065120125006E-6</v>
      </c>
      <c r="AW195" s="10">
        <f>3/24000000*OO[[#This Row],[105 (02JUL1985 00:00:00)-Water Temperature (C)]]*OO[[#This Row],[47]]</f>
        <v>4.6427961244649997E-6</v>
      </c>
      <c r="AX195" s="10">
        <f>3/24000000*OO[[#This Row],[106 (02JUL1985 03:00:00)-Water Temperature (C)]]*OO[[#This Row],[48]]</f>
        <v>3.4661685932774997E-6</v>
      </c>
      <c r="AY195" s="10">
        <f>3/24000000*OO[[#This Row],[107 (02JUL1985 06:00:00)-Water Temperature (C)]]*OO[[#This Row],[49]]</f>
        <v>2.7100472090387496E-6</v>
      </c>
      <c r="AZ195" s="10">
        <f>3/24000000*OO[[#This Row],[108 (02JUL1985 09:00:00)-Water Temperature (C)]]*OO[[#This Row],[50]]</f>
        <v>2.3529311718962498E-6</v>
      </c>
      <c r="BA195" s="10">
        <f>3/24000000*OO[[#This Row],[109 (02JUL1985 12:00:00)-Water Temperature (C)]]*OO[[#This Row],[51]]</f>
        <v>2.1690341211493746E-6</v>
      </c>
      <c r="BB195" s="10">
        <f>3/24000000*OO[[#This Row],[110 (02JUL1985 15:00:00)-Water Temperature (C)]]*OO[[#This Row],[52]]</f>
        <v>2.0616289563393746E-6</v>
      </c>
      <c r="BC195" s="10">
        <f>3/24000000*OO[[#This Row],[111 (02JUL1985 18:00:00)-Water Temperature (C)]]*OO[[#This Row],[53]]</f>
        <v>1.9772308010576251E-6</v>
      </c>
      <c r="BD195" s="10">
        <f>3/24000000*OO[[#This Row],[112 (02JUL1985 21:00:00)-Water Temperature (C)]]*OO[[#This Row],[54]]</f>
        <v>1.847634361485E-6</v>
      </c>
      <c r="BE195" s="10">
        <f>3/24000000*OO[[#This Row],[113 (03JUL1985 00:00:00)-Water Temperature (C)]]*OO[[#This Row],[55]]</f>
        <v>1.6734644773304997E-6</v>
      </c>
      <c r="BF195" s="10">
        <f>3/24000000*OO[[#This Row],[114 (03JUL1985 03:00:00)-Water Temperature (C)]]*OO[[#This Row],[56]]</f>
        <v>1.5106977681179999E-6</v>
      </c>
      <c r="BG195" s="10">
        <f>3/24000000*OO[[#This Row],[115 (03JUL1985 06:00:00)-Water Temperature (C)]]*OO[[#This Row],[57]]</f>
        <v>1.3802509656650001E-6</v>
      </c>
      <c r="BH195" s="10">
        <f>3/24000000*OO[[#This Row],[116 (03JUL1985 09:00:00)-Water Temperature (C)]]*OO[[#This Row],[58]]</f>
        <v>1.3296242191413747E-6</v>
      </c>
      <c r="BI195" s="10">
        <f>3/24000000*OO[[#This Row],[117 (03JUL1985 12:00:00)-Water Temperature (C)]]*OO[[#This Row],[59]]</f>
        <v>1.3313037533437497E-6</v>
      </c>
      <c r="BJ195" s="10">
        <f>3/24000000*OO[[#This Row],[118 (03JUL1985 15:00:00)-Water Temperature (C)]]*OO[[#This Row],[60]]</f>
        <v>1.3519693136475E-6</v>
      </c>
      <c r="BK195" s="10">
        <f>3/24000000*OO[[#This Row],[119 (03JUL1985 18:00:00)-Water Temperature (C)]]*OO[[#This Row],[61]]</f>
        <v>1.3753798479702502E-6</v>
      </c>
      <c r="BL195" s="10">
        <f>3/24000000*OO[[#This Row],[120 (03JUL1985 21:00:00)-Water Temperature (C)]]*OO[[#This Row],[62]]</f>
        <v>1.3506717265859998E-6</v>
      </c>
      <c r="BM195" s="10">
        <f>3/24000000*OO[[#This Row],[121 (04JUL1985 00:00:00)-Water Temperature (C)]]*OO[[#This Row],[63]]</f>
        <v>1.2789871162121248E-6</v>
      </c>
      <c r="BN195" s="10">
        <f>3/24000000*OO[[#This Row],[122 (04JUL1985 03:00:00)-Water Temperature (C)]]*OO[[#This Row],[64]]</f>
        <v>1.19127054668625E-6</v>
      </c>
      <c r="BO195" s="10">
        <f>3/24000000*OO[[#This Row],[123 (04JUL1985 06:00:00)-Water Temperature (C)]]*OO[[#This Row],[65]]</f>
        <v>1.1091582079900001E-6</v>
      </c>
      <c r="BP195" s="10">
        <f>3/24000000*OO[[#This Row],[124 (04JUL1985 09:00:00)-Water Temperature (C)]]*OO[[#This Row],[66]]</f>
        <v>1.06724349714375E-6</v>
      </c>
      <c r="BQ195" s="10">
        <f>3/24000000*OO[[#This Row],[125 (04JUL1985 12:00:00)-Water Temperature (C)]]*OO[[#This Row],[67]]</f>
        <v>1.041855484443375E-6</v>
      </c>
      <c r="BR195" s="10">
        <f>3/24000000*OO[[#This Row],[126 (04JUL1985 15:00:00)-Water Temperature (C)]]*OO[[#This Row],[68]]</f>
        <v>1.0327167890077498E-6</v>
      </c>
      <c r="BS195" s="10">
        <f>3/24000000*OO[[#This Row],[127 (04JUL1985 18:00:00)-Water Temperature (C)]]*OO[[#This Row],[69]]</f>
        <v>1.005601859208875E-6</v>
      </c>
      <c r="BT195" s="10">
        <f>3/24000000*OO[[#This Row],[128 (04JUL1985 21:00:00)-Water Temperature (C)]]*OO[[#This Row],[70]]</f>
        <v>9.5241547995749993E-7</v>
      </c>
      <c r="BU195" s="10">
        <f>3/24000000*OO[[#This Row],[129 (05JUL1985 00:00:00)-Water Temperature (C)]]*OO[[#This Row],[71]]</f>
        <v>8.8403704427999981E-7</v>
      </c>
      <c r="BV195" s="10">
        <f>3/24000000*OO[[#This Row],[130 (05JUL1985 03:00:00)-Water Temperature (C)]]*OO[[#This Row],[72]]</f>
        <v>8.1216089123049984E-7</v>
      </c>
      <c r="BW195" s="10">
        <f>3/24000000*OO[[#This Row],[131 (05JUL1985 06:00:00)-Water Temperature (C)]]*OO[[#This Row],[73]]</f>
        <v>7.4885972959649984E-7</v>
      </c>
      <c r="BX195" s="10">
        <f>3/24000000*OO[[#This Row],[132 (05JUL1985 09:00:00)-Water Temperature (C)]]*OO[[#This Row],[74]]</f>
        <v>7.2138164488362488E-7</v>
      </c>
      <c r="BY195" s="10">
        <f>3/24000000*OO[[#This Row],[133 (05JUL1985 12:00:00)-Water Temperature (C)]]*OO[[#This Row],[75]]</f>
        <v>6.9976835344437501E-7</v>
      </c>
      <c r="BZ195" s="10">
        <f>3/24000000*OO[[#This Row],[134 (05JUL1985 15:00:00)-Water Temperature (C)]]*OO[[#This Row],[76]]</f>
        <v>6.8778545393375003E-7</v>
      </c>
      <c r="CA195" s="10">
        <f>3/24000000*OO[[#This Row],[135 (05JUL1985 18:00:00)-Water Temperature (C)]]*OO[[#This Row],[77]]</f>
        <v>6.7643458578125002E-7</v>
      </c>
      <c r="CB195" s="10">
        <f>3/24000000*OO[[#This Row],[136 (05JUL1985 21:00:00)-Water Temperature (C)]]*OO[[#This Row],[78]]</f>
        <v>6.5046079887749993E-7</v>
      </c>
      <c r="CC195" s="10">
        <f>3/24000000*OO[[#This Row],[137 (06JUL1985 00:00:00)-Water Temperature (C)]]*OO[[#This Row],[79]]</f>
        <v>6.0863100617200001E-7</v>
      </c>
      <c r="CD195" s="10">
        <f>3/24000000*OO[[#This Row],[138 (06JUL1985 03:00:00)-Water Temperature (C)]]*OO[[#This Row],[80]]</f>
        <v>5.6229377132499983E-7</v>
      </c>
      <c r="CE195" s="10">
        <f>3/24000000*OO[[#This Row],[139 (06JUL1985 06:00:00)-Water Temperature (C)]]*OO[[#This Row],[81]]</f>
        <v>5.2346581133874988E-7</v>
      </c>
      <c r="CF195" s="10">
        <f>3/24000000*OO[[#This Row],[140 (06JUL1985 09:00:00)-Water Temperature (C)]]*OO[[#This Row],[82]]</f>
        <v>5.1328859081274996E-7</v>
      </c>
      <c r="CG195" s="10">
        <f>3/24000000*OO[[#This Row],[141 (06JUL1985 12:00:00)-Water Temperature (C)]]*OO[[#This Row],[83]]</f>
        <v>5.1054950716425E-7</v>
      </c>
      <c r="CH195" s="10">
        <f>3/24000000*OO[[#This Row],[142 (06JUL1985 15:00:00)-Water Temperature (C)]]*OO[[#This Row],[84]]</f>
        <v>5.148516325882499E-7</v>
      </c>
      <c r="CI195" s="10">
        <f>3/24000000*OO[[#This Row],[143 (06JUL1985 18:00:00)-Water Temperature (C)]]*OO[[#This Row],[85]]</f>
        <v>5.2326095217974997E-7</v>
      </c>
      <c r="CJ195" s="10">
        <f>3/24000000*OO[[#This Row],[144 (06JUL1985 21:00:00)-Water Temperature (C)]]*OO[[#This Row],[86]]</f>
        <v>5.1317409186337491E-7</v>
      </c>
      <c r="CK195" s="10">
        <f>3/24000000*OO[[#This Row],[145 (07JUL1985 00:00:00)-Water Temperature (C)]]*OO[[#This Row],[87]]</f>
        <v>4.8328090494674987E-7</v>
      </c>
      <c r="CL195" s="10">
        <f>3/24000000*OO[[#This Row],[146 (07JUL1985 03:00:00)-Water Temperature (C)]]*OO[[#This Row],[88]]</f>
        <v>4.5178997920487496E-7</v>
      </c>
      <c r="CM195" s="10">
        <f>3/24000000*OO[[#This Row],[147 (07JUL1985 06:00:00)-Water Temperature (C)]]*OO[[#This Row],[89]]</f>
        <v>4.2486618769362496E-7</v>
      </c>
      <c r="CN195" s="10">
        <f>3/24000000*OO[[#This Row],[148 (07JUL1985 09:00:00)-Water Temperature (C)]]*OO[[#This Row],[90]]</f>
        <v>4.1937292128737502E-7</v>
      </c>
      <c r="CO195" s="10">
        <f>3/24000000*OO[[#This Row],[149 (07JUL1985 12:00:00)-Water Temperature (C)]]*OO[[#This Row],[91]]</f>
        <v>4.2562091701237501E-7</v>
      </c>
      <c r="CP195" s="10">
        <f>3/24000000*OO[[#This Row],[150 (07JUL1985 15:00:00)-Water Temperature (C)]]*OO[[#This Row],[92]]</f>
        <v>4.3584238401862497E-7</v>
      </c>
      <c r="CQ195" s="10">
        <f>3/24000000*OO[[#This Row],[151 (07JUL1985 18:00:00)-Water Temperature (C)]]*OO[[#This Row],[93]]</f>
        <v>4.4593421606999993E-7</v>
      </c>
      <c r="CR195" s="10">
        <f>3/24000000*OO[[#This Row],[152 (07JUL1985 21:00:00)-Water Temperature (C)]]*OO[[#This Row],[94]]</f>
        <v>4.3911402354999999E-7</v>
      </c>
      <c r="CS195" s="10">
        <f>3/24000000*OO[[#This Row],[153 (08JUL1985 00:00:00)-Water Temperature (C)]]*OO[[#This Row],[95]]</f>
        <v>4.1860287787499997E-7</v>
      </c>
      <c r="CT195" s="10">
        <f>3/24000000*OO[[#This Row],[154 (08JUL1985 03:00:00)-Water Temperature (C)]]*OO[[#This Row],[96]]</f>
        <v>3.9436866078962498E-7</v>
      </c>
      <c r="CU195" s="10">
        <f>3/24000000*OO[[#This Row],[155 (08JUL1985 06:00:00)-Water Temperature (C)]]*OO[[#This Row],[97]]</f>
        <v>3.7195108590749999E-7</v>
      </c>
      <c r="CV195" s="10">
        <f>3/24000000*OO[[#This Row],[156 (08JUL1985 09:00:00)-Water Temperature (C)]]*OO[[#This Row],[98]]</f>
        <v>3.5611592224199998E-7</v>
      </c>
      <c r="CW195" s="10">
        <f>3/24000000*OO[[#This Row],[157 (08JUL1985 12:00:00)-Water Temperature (C)]]*OO[[#This Row],[99]]</f>
        <v>3.535275584475E-7</v>
      </c>
    </row>
    <row r="196" spans="1:101" x14ac:dyDescent="0.35">
      <c r="A196" t="s">
        <v>202</v>
      </c>
      <c r="B196">
        <v>872.57839999999999</v>
      </c>
      <c r="C196" s="10">
        <f>3/24*OO[[#This Row],[59 (26JUN1985 06:00:00)-Water Temperature (C)]]*OO[[#This Row],[1]]/SUM(OO[1])</f>
        <v>0</v>
      </c>
      <c r="D196" s="10">
        <f>3/24*OO[[#This Row],[60 (26JUN1985 09:00:00)-Water Temperature (C)]]*OO[[#This Row],[2]]/SUM(OO[2])</f>
        <v>0</v>
      </c>
      <c r="E196" s="10">
        <f>3/24*OO[[#This Row],[61 (26JUN1985 12:00:00)-Water Temperature (C)]]*OO[[#This Row],[3]]/SUM(OO[3])</f>
        <v>0</v>
      </c>
      <c r="F196" s="10">
        <f>3/24*OO[[#This Row],[62 (26JUN1985 15:00:00)-Water Temperature (C)]]*OO[[#This Row],[4]]/SUM(OO[4])</f>
        <v>0</v>
      </c>
      <c r="G196" s="10">
        <f>3/24*OO[[#This Row],[63 (26JUN1985 18:00:00)-Water Temperature (C)]]*OO[[#This Row],[5]]/SUM(OO[5])</f>
        <v>0</v>
      </c>
      <c r="H196" s="10">
        <f>3/24*OO[[#This Row],[64 (26JUN1985 21:00:00)-Water Temperature (C)]]*OO[[#This Row],[6]]/SUM(OO[6])</f>
        <v>0</v>
      </c>
      <c r="I196" s="10">
        <f>3/24*OO[[#This Row],[65 (27JUN1985 00:00:00)-Water Temperature (C)]]*OO[[#This Row],[7]]/SUM(OO[7])</f>
        <v>0</v>
      </c>
      <c r="J196" s="10">
        <f>3/24*OO[[#This Row],[66 (27JUN1985 03:00:00)-Water Temperature (C)]]*OO[[#This Row],[8]]/SUM(OO[8])</f>
        <v>1.4489971949830437E-37</v>
      </c>
      <c r="K196" s="10">
        <f>3/24*OO[[#This Row],[67 (27JUN1985 06:00:00)-Water Temperature (C)]]*OO[[#This Row],[9]]/SUM(OO[9])</f>
        <v>9.339315373652457E-27</v>
      </c>
      <c r="L196" s="10">
        <f>3/24*OO[[#This Row],[68 (27JUN1985 09:00:00)-Water Temperature (C)]]*OO[[#This Row],[10]]/SUM(OO[10])</f>
        <v>3.1813655334532758E-16</v>
      </c>
      <c r="M196" s="10">
        <f>3/24*OO[[#This Row],[69 (27JUN1985 12:00:00)-Water Temperature (C)]]*OO[[#This Row],[11]]/SUM(OO[11])</f>
        <v>6.1736801502531385E-10</v>
      </c>
      <c r="N196" s="10">
        <f>3/24*OO[[#This Row],[70 (27JUN1985 15:00:00)-Water Temperature (C)]]*OO[[#This Row],[12]]/SUM(OO[12])</f>
        <v>6.6909701924526206E-7</v>
      </c>
      <c r="O196" s="10">
        <f>3/24*OO[[#This Row],[71 (27JUN1985 18:00:00)-Water Temperature (C)]]*OO[[#This Row],[13]]/SUM(OO[13])</f>
        <v>7.0335822237351634E-5</v>
      </c>
      <c r="P196" s="10">
        <f>3/24*OO[[#This Row],[72 (27JUN1985 21:00:00)-Water Temperature (C)]]*OO[[#This Row],[14]]/SUM(OO[14])</f>
        <v>1.6093230475451889E-3</v>
      </c>
      <c r="Q196" s="10">
        <f>3/24*OO[[#This Row],[73 (28JUN1985 00:00:00)-Water Temperature (C)]]*OO[[#This Row],[15]]/SUM(OO[15])</f>
        <v>1.1820724398940484E-2</v>
      </c>
      <c r="R196" s="10">
        <f>3/24*OO[[#This Row],[74 (28JUN1985 03:00:00)-Water Temperature (C)]]*OO[[#This Row],[16]]/SUM(OO[16])</f>
        <v>3.624840545831666E-2</v>
      </c>
      <c r="S196" s="10">
        <f>3/24*OO[[#This Row],[75 (28JUN1985 06:00:00)-Water Temperature (C)]]*OO[[#This Row],[17]]/SUM(OO[17])</f>
        <v>5.6255469881152771E-2</v>
      </c>
      <c r="T196" s="10">
        <f>3/24*OO[[#This Row],[76 (28JUN1985 09:00:00)-Water Temperature (C)]]*OO[[#This Row],[18]]/SUM(OO[18])</f>
        <v>5.1375978742252797E-2</v>
      </c>
      <c r="U196" s="10">
        <f>3/24*OO[[#This Row],[77 (28JUN1985 12:00:00)-Water Temperature (C)]]*OO[[#This Row],[19]]/SUM(OO[19])</f>
        <v>3.0502239361077297E-2</v>
      </c>
      <c r="V196" s="10">
        <f>3/24000000*OO[[#This Row],[78 (28JUN1985 15:00:00)-Water Temperature (C)]]*OO[[#This Row],[20]]</f>
        <v>1.2636348093123749E-2</v>
      </c>
      <c r="W196" s="10">
        <f>3/24000000*OO[[#This Row],[79 (28JUN1985 18:00:00)-Water Temperature (C)]]*OO[[#This Row],[21]]</f>
        <v>3.8958533661262494E-3</v>
      </c>
      <c r="X196" s="10">
        <f>3/24000000*OO[[#This Row],[80 (28JUN1985 21:00:00)-Water Temperature (C)]]*OO[[#This Row],[22]]</f>
        <v>9.6123922150799989E-4</v>
      </c>
      <c r="Y196" s="10">
        <f>3/24000000*OO[[#This Row],[81 (29JUN1985 00:00:00)-Water Temperature (C)]]*OO[[#This Row],[23]]</f>
        <v>2.3049548017124998E-4</v>
      </c>
      <c r="Z196" s="10">
        <f>3/24000000*OO[[#This Row],[82 (29JUN1985 03:00:00)-Water Temperature (C)]]*OO[[#This Row],[24]]</f>
        <v>7.8462960387699999E-5</v>
      </c>
      <c r="AA196" s="10">
        <f>3/24000000*OO[[#This Row],[83 (29JUN1985 06:00:00)-Water Temperature (C)]]*OO[[#This Row],[25]]</f>
        <v>4.8221548010399996E-5</v>
      </c>
      <c r="AB196" s="10">
        <f>3/24000000*OO[[#This Row],[84 (29JUN1985 09:00:00)-Water Temperature (C)]]*OO[[#This Row],[26]]</f>
        <v>4.3592289034799999E-5</v>
      </c>
      <c r="AC196" s="10">
        <f>3/24000000*OO[[#This Row],[85 (29JUN1985 12:00:00)-Water Temperature (C)]]*OO[[#This Row],[27]]</f>
        <v>4.5795706409399994E-5</v>
      </c>
      <c r="AD196" s="10">
        <f>3/24000000*OO[[#This Row],[86 (29JUN1985 15:00:00)-Water Temperature (C)]]*OO[[#This Row],[28]]</f>
        <v>4.8919616402999996E-5</v>
      </c>
      <c r="AE196" s="10">
        <f>3/24000000*OO[[#This Row],[88 (29JUN1985 21:00:00)-Water Temperature (C)]]*OO[[#This Row],[30]]</f>
        <v>4.8503939944075006E-5</v>
      </c>
      <c r="AF196" s="10">
        <f>3/24000000*OO[[#This Row],[88 (29JUN1985 21:00:00)-Water Temperature (C)]]*OO[[#This Row],[30]]</f>
        <v>4.8503939944075006E-5</v>
      </c>
      <c r="AG196" s="10">
        <f>3/24000000*OO[[#This Row],[89 (30JUN1985 00:00:00)-Water Temperature (C)]]*OO[[#This Row],[31]]</f>
        <v>4.4068271548775001E-5</v>
      </c>
      <c r="AH196" s="10">
        <f>3/24000000*OO[[#This Row],[90 (30JUN1985 03:00:00)-Water Temperature (C)]]*OO[[#This Row],[32]]</f>
        <v>3.8849004107999992E-5</v>
      </c>
      <c r="AI196" s="10">
        <f>3/24000000*OO[[#This Row],[91 (30JUN1985 06:00:00)-Water Temperature (C)]]*OO[[#This Row],[33]]</f>
        <v>3.4066909119625002E-5</v>
      </c>
      <c r="AJ196" s="10">
        <f>3/24000000*OO[[#This Row],[92 (30JUN1985 09:00:00)-Water Temperature (C)]]*OO[[#This Row],[34]]</f>
        <v>3.0725571953999998E-5</v>
      </c>
      <c r="AK196" s="10">
        <f>3/24000000*OO[[#This Row],[93 (30JUN1985 12:00:00)-Water Temperature (C)]]*OO[[#This Row],[35]]</f>
        <v>2.8214049919824999E-5</v>
      </c>
      <c r="AL196" s="10">
        <f>3/24000000*OO[[#This Row],[94 (30JUN1985 15:00:00)-Water Temperature (C)]]*OO[[#This Row],[36]]</f>
        <v>2.5761702380650003E-5</v>
      </c>
      <c r="AM196" s="10">
        <f>3/24000000*OO[[#This Row],[95 (30JUN1985 18:00:00)-Water Temperature (C)]]*OO[[#This Row],[37]]</f>
        <v>2.2939342531687498E-5</v>
      </c>
      <c r="AN196" s="10">
        <f>3/24000000*OO[[#This Row],[96 (30JUN1985 21:00:00)-Water Temperature (C)]]*OO[[#This Row],[38]]</f>
        <v>1.9630638101174994E-5</v>
      </c>
      <c r="AO196" s="10">
        <f>3/24000000*OO[[#This Row],[97 (01JUL1985 00:00:00)-Water Temperature (C)]]*OO[[#This Row],[39]]</f>
        <v>1.6354848978117499E-5</v>
      </c>
      <c r="AP196" s="10">
        <f>3/24000000*OO[[#This Row],[98 (01JUL1985 03:00:00)-Water Temperature (C)]]*OO[[#This Row],[40]]</f>
        <v>1.352433252559375E-5</v>
      </c>
      <c r="AQ196" s="10">
        <f>3/24000000*OO[[#This Row],[99 (01JUL1985 06:00:00)-Water Temperature (C)]]*OO[[#This Row],[41]]</f>
        <v>1.1336886469837497E-5</v>
      </c>
      <c r="AR196" s="10">
        <f>3/24000000*OO[[#This Row],[100 (01JUL1985 09:00:00)-Water Temperature (C)]]*OO[[#This Row],[42]]</f>
        <v>1.0088210362139999E-5</v>
      </c>
      <c r="AS196" s="10">
        <f>3/24000000*OO[[#This Row],[101 (01JUL1985 12:00:00)-Water Temperature (C)]]*OO[[#This Row],[43]]</f>
        <v>9.1146971740049986E-6</v>
      </c>
      <c r="AT196" s="10">
        <f>3/24000000*OO[[#This Row],[102 (01JUL1985 15:00:00)-Water Temperature (C)]]*OO[[#This Row],[44]]</f>
        <v>8.1128358639199996E-6</v>
      </c>
      <c r="AU196" s="10">
        <f>3/24000000*OO[[#This Row],[103 (01JUL1985 18:00:00)-Water Temperature (C)]]*OO[[#This Row],[45]]</f>
        <v>6.8725457293374995E-6</v>
      </c>
      <c r="AV196" s="10">
        <f>3/24000000*OO[[#This Row],[104 (01JUL1985 21:00:00)-Water Temperature (C)]]*OO[[#This Row],[46]]</f>
        <v>5.4439794449999998E-6</v>
      </c>
      <c r="AW196" s="10">
        <f>3/24000000*OO[[#This Row],[105 (02JUL1985 00:00:00)-Water Temperature (C)]]*OO[[#This Row],[47]]</f>
        <v>4.0977680443625001E-6</v>
      </c>
      <c r="AX196" s="10">
        <f>3/24000000*OO[[#This Row],[106 (02JUL1985 03:00:00)-Water Temperature (C)]]*OO[[#This Row],[48]]</f>
        <v>3.05488903305E-6</v>
      </c>
      <c r="AY196" s="10">
        <f>3/24000000*OO[[#This Row],[107 (02JUL1985 06:00:00)-Water Temperature (C)]]*OO[[#This Row],[49]]</f>
        <v>2.3781106450799994E-6</v>
      </c>
      <c r="AZ196" s="10">
        <f>3/24000000*OO[[#This Row],[108 (02JUL1985 09:00:00)-Water Temperature (C)]]*OO[[#This Row],[50]]</f>
        <v>2.0532765030423748E-6</v>
      </c>
      <c r="BA196" s="10">
        <f>3/24000000*OO[[#This Row],[109 (02JUL1985 12:00:00)-Water Temperature (C)]]*OO[[#This Row],[51]]</f>
        <v>1.8830502310061249E-6</v>
      </c>
      <c r="BB196" s="10">
        <f>3/24000000*OO[[#This Row],[110 (02JUL1985 15:00:00)-Water Temperature (C)]]*OO[[#This Row],[52]]</f>
        <v>1.785204211125E-6</v>
      </c>
      <c r="BC196" s="10">
        <f>3/24000000*OO[[#This Row],[111 (02JUL1985 18:00:00)-Water Temperature (C)]]*OO[[#This Row],[53]]</f>
        <v>1.7114734356203749E-6</v>
      </c>
      <c r="BD196" s="10">
        <f>3/24000000*OO[[#This Row],[112 (02JUL1985 21:00:00)-Water Temperature (C)]]*OO[[#This Row],[54]]</f>
        <v>1.5995880307124999E-6</v>
      </c>
      <c r="BE196" s="10">
        <f>3/24000000*OO[[#This Row],[113 (03JUL1985 00:00:00)-Water Temperature (C)]]*OO[[#This Row],[55]]</f>
        <v>1.449362261296E-6</v>
      </c>
      <c r="BF196" s="10">
        <f>3/24000000*OO[[#This Row],[114 (03JUL1985 03:00:00)-Water Temperature (C)]]*OO[[#This Row],[56]]</f>
        <v>1.3079865328860001E-6</v>
      </c>
      <c r="BG196" s="10">
        <f>3/24000000*OO[[#This Row],[115 (03JUL1985 06:00:00)-Water Temperature (C)]]*OO[[#This Row],[57]]</f>
        <v>1.1944634592284999E-6</v>
      </c>
      <c r="BH196" s="10">
        <f>3/24000000*OO[[#This Row],[116 (03JUL1985 09:00:00)-Water Temperature (C)]]*OO[[#This Row],[58]]</f>
        <v>1.1496066668165E-6</v>
      </c>
      <c r="BI196" s="10">
        <f>3/24000000*OO[[#This Row],[117 (03JUL1985 12:00:00)-Water Temperature (C)]]*OO[[#This Row],[59]]</f>
        <v>1.14862043326875E-6</v>
      </c>
      <c r="BJ196" s="10">
        <f>3/24000000*OO[[#This Row],[118 (03JUL1985 15:00:00)-Water Temperature (C)]]*OO[[#This Row],[60]]</f>
        <v>1.1643962857672501E-6</v>
      </c>
      <c r="BK196" s="10">
        <f>3/24000000*OO[[#This Row],[119 (03JUL1985 18:00:00)-Water Temperature (C)]]*OO[[#This Row],[61]]</f>
        <v>1.1841869899289999E-6</v>
      </c>
      <c r="BL196" s="10">
        <f>3/24000000*OO[[#This Row],[120 (03JUL1985 21:00:00)-Water Temperature (C)]]*OO[[#This Row],[62]]</f>
        <v>1.16367908022E-6</v>
      </c>
      <c r="BM196" s="10">
        <f>3/24000000*OO[[#This Row],[121 (04JUL1985 00:00:00)-Water Temperature (C)]]*OO[[#This Row],[63]]</f>
        <v>1.1040345192743748E-6</v>
      </c>
      <c r="BN196" s="10">
        <f>3/24000000*OO[[#This Row],[122 (04JUL1985 03:00:00)-Water Temperature (C)]]*OO[[#This Row],[64]]</f>
        <v>1.0295882970870001E-6</v>
      </c>
      <c r="BO196" s="10">
        <f>3/24000000*OO[[#This Row],[123 (04JUL1985 06:00:00)-Water Temperature (C)]]*OO[[#This Row],[65]]</f>
        <v>9.5889851184449994E-7</v>
      </c>
      <c r="BP196" s="10">
        <f>3/24000000*OO[[#This Row],[124 (04JUL1985 09:00:00)-Water Temperature (C)]]*OO[[#This Row],[66]]</f>
        <v>9.2183061832125006E-7</v>
      </c>
      <c r="BQ196" s="10">
        <f>3/24000000*OO[[#This Row],[125 (04JUL1985 12:00:00)-Water Temperature (C)]]*OO[[#This Row],[67]]</f>
        <v>8.9806279473374997E-7</v>
      </c>
      <c r="BR196" s="10">
        <f>3/24000000*OO[[#This Row],[126 (04JUL1985 15:00:00)-Water Temperature (C)]]*OO[[#This Row],[68]]</f>
        <v>8.8981008860724988E-7</v>
      </c>
      <c r="BS196" s="10">
        <f>3/24000000*OO[[#This Row],[127 (04JUL1985 18:00:00)-Water Temperature (C)]]*OO[[#This Row],[69]]</f>
        <v>8.6671767689524994E-7</v>
      </c>
      <c r="BT196" s="10">
        <f>3/24000000*OO[[#This Row],[128 (04JUL1985 21:00:00)-Water Temperature (C)]]*OO[[#This Row],[70]]</f>
        <v>8.2247920939799996E-7</v>
      </c>
      <c r="BU196" s="10">
        <f>3/24000000*OO[[#This Row],[129 (05JUL1985 00:00:00)-Water Temperature (C)]]*OO[[#This Row],[71]]</f>
        <v>7.6455135338400004E-7</v>
      </c>
      <c r="BV196" s="10">
        <f>3/24000000*OO[[#This Row],[130 (05JUL1985 03:00:00)-Water Temperature (C)]]*OO[[#This Row],[72]]</f>
        <v>7.0288549109649999E-7</v>
      </c>
      <c r="BW196" s="10">
        <f>3/24000000*OO[[#This Row],[131 (05JUL1985 06:00:00)-Water Temperature (C)]]*OO[[#This Row],[73]]</f>
        <v>6.4776588940249989E-7</v>
      </c>
      <c r="BX196" s="10">
        <f>3/24000000*OO[[#This Row],[132 (05JUL1985 09:00:00)-Water Temperature (C)]]*OO[[#This Row],[74]]</f>
        <v>6.2348938588124998E-7</v>
      </c>
      <c r="BY196" s="10">
        <f>3/24000000*OO[[#This Row],[133 (05JUL1985 12:00:00)-Water Temperature (C)]]*OO[[#This Row],[75]]</f>
        <v>6.0358001656574989E-7</v>
      </c>
      <c r="BZ196" s="10">
        <f>3/24000000*OO[[#This Row],[134 (05JUL1985 15:00:00)-Water Temperature (C)]]*OO[[#This Row],[76]]</f>
        <v>5.9313703428000005E-7</v>
      </c>
      <c r="CA196" s="10">
        <f>3/24000000*OO[[#This Row],[135 (05JUL1985 18:00:00)-Water Temperature (C)]]*OO[[#This Row],[77]]</f>
        <v>5.8334863506562495E-7</v>
      </c>
      <c r="CB196" s="10">
        <f>3/24000000*OO[[#This Row],[136 (05JUL1985 21:00:00)-Water Temperature (C)]]*OO[[#This Row],[78]]</f>
        <v>5.6128908502587488E-7</v>
      </c>
      <c r="CC196" s="10">
        <f>3/24000000*OO[[#This Row],[137 (06JUL1985 00:00:00)-Water Temperature (C)]]*OO[[#This Row],[79]]</f>
        <v>5.2573894342025002E-7</v>
      </c>
      <c r="CD196" s="10">
        <f>3/24000000*OO[[#This Row],[138 (06JUL1985 03:00:00)-Water Temperature (C)]]*OO[[#This Row],[80]]</f>
        <v>4.8616204338E-7</v>
      </c>
      <c r="CE196" s="10">
        <f>3/24000000*OO[[#This Row],[139 (06JUL1985 06:00:00)-Water Temperature (C)]]*OO[[#This Row],[81]]</f>
        <v>4.5297599476899998E-7</v>
      </c>
      <c r="CF196" s="10">
        <f>3/24000000*OO[[#This Row],[140 (06JUL1985 09:00:00)-Water Temperature (C)]]*OO[[#This Row],[82]]</f>
        <v>4.4398178454099999E-7</v>
      </c>
      <c r="CG196" s="10">
        <f>3/24000000*OO[[#This Row],[141 (06JUL1985 12:00:00)-Water Temperature (C)]]*OO[[#This Row],[83]]</f>
        <v>4.4072114154562496E-7</v>
      </c>
      <c r="CH196" s="10">
        <f>3/24000000*OO[[#This Row],[142 (06JUL1985 15:00:00)-Water Temperature (C)]]*OO[[#This Row],[84]]</f>
        <v>4.4399891120962501E-7</v>
      </c>
      <c r="CI196" s="10">
        <f>3/24000000*OO[[#This Row],[143 (06JUL1985 18:00:00)-Water Temperature (C)]]*OO[[#This Row],[85]]</f>
        <v>4.5104890694849998E-7</v>
      </c>
      <c r="CJ196" s="10">
        <f>3/24000000*OO[[#This Row],[144 (06JUL1985 21:00:00)-Water Temperature (C)]]*OO[[#This Row],[86]]</f>
        <v>4.4240885890750002E-7</v>
      </c>
      <c r="CK196" s="10">
        <f>3/24000000*OO[[#This Row],[145 (07JUL1985 00:00:00)-Water Temperature (C)]]*OO[[#This Row],[87]]</f>
        <v>4.1700809177362501E-7</v>
      </c>
      <c r="CL196" s="10">
        <f>3/24000000*OO[[#This Row],[146 (07JUL1985 03:00:00)-Water Temperature (C)]]*OO[[#This Row],[88]]</f>
        <v>3.9003581932800005E-7</v>
      </c>
      <c r="CM196" s="10">
        <f>3/24000000*OO[[#This Row],[147 (07JUL1985 06:00:00)-Water Temperature (C)]]*OO[[#This Row],[89]]</f>
        <v>3.6697119142174998E-7</v>
      </c>
      <c r="CN196" s="10">
        <f>3/24000000*OO[[#This Row],[148 (07JUL1985 09:00:00)-Water Temperature (C)]]*OO[[#This Row],[90]]</f>
        <v>3.61839535634E-7</v>
      </c>
      <c r="CO196" s="10">
        <f>3/24000000*OO[[#This Row],[149 (07JUL1985 12:00:00)-Water Temperature (C)]]*OO[[#This Row],[91]]</f>
        <v>3.6646914099899995E-7</v>
      </c>
      <c r="CP196" s="10">
        <f>3/24000000*OO[[#This Row],[150 (07JUL1985 15:00:00)-Water Temperature (C)]]*OO[[#This Row],[92]]</f>
        <v>3.7468352681749998E-7</v>
      </c>
      <c r="CQ196" s="10">
        <f>3/24000000*OO[[#This Row],[151 (07JUL1985 18:00:00)-Water Temperature (C)]]*OO[[#This Row],[93]]</f>
        <v>3.8334501671549993E-7</v>
      </c>
      <c r="CR196" s="10">
        <f>3/24000000*OO[[#This Row],[152 (07JUL1985 21:00:00)-Water Temperature (C)]]*OO[[#This Row],[94]]</f>
        <v>3.7777995894062505E-7</v>
      </c>
      <c r="CS196" s="10">
        <f>3/24000000*OO[[#This Row],[153 (08JUL1985 00:00:00)-Water Temperature (C)]]*OO[[#This Row],[95]]</f>
        <v>3.6067842176125002E-7</v>
      </c>
      <c r="CT196" s="10">
        <f>3/24000000*OO[[#This Row],[154 (08JUL1985 03:00:00)-Water Temperature (C)]]*OO[[#This Row],[96]]</f>
        <v>3.4004249632350001E-7</v>
      </c>
      <c r="CU196" s="10">
        <f>3/24000000*OO[[#This Row],[155 (08JUL1985 06:00:00)-Water Temperature (C)]]*OO[[#This Row],[97]]</f>
        <v>3.2075254232449998E-7</v>
      </c>
      <c r="CV196" s="10">
        <f>3/24000000*OO[[#This Row],[156 (08JUL1985 09:00:00)-Water Temperature (C)]]*OO[[#This Row],[98]]</f>
        <v>3.0683754390399993E-7</v>
      </c>
      <c r="CW196" s="10">
        <f>3/24000000*OO[[#This Row],[157 (08JUL1985 12:00:00)-Water Temperature (C)]]*OO[[#This Row],[99]]</f>
        <v>3.04288964353125E-7</v>
      </c>
    </row>
    <row r="197" spans="1:101" x14ac:dyDescent="0.35">
      <c r="A197" t="s">
        <v>203</v>
      </c>
      <c r="B197">
        <v>917.53639999999996</v>
      </c>
      <c r="C197" s="10">
        <f>3/24*OO[[#This Row],[59 (26JUN1985 06:00:00)-Water Temperature (C)]]*OO[[#This Row],[1]]/SUM(OO[1])</f>
        <v>0</v>
      </c>
      <c r="D197" s="10">
        <f>3/24*OO[[#This Row],[60 (26JUN1985 09:00:00)-Water Temperature (C)]]*OO[[#This Row],[2]]/SUM(OO[2])</f>
        <v>0</v>
      </c>
      <c r="E197" s="10">
        <f>3/24*OO[[#This Row],[61 (26JUN1985 12:00:00)-Water Temperature (C)]]*OO[[#This Row],[3]]/SUM(OO[3])</f>
        <v>0</v>
      </c>
      <c r="F197" s="10">
        <f>3/24*OO[[#This Row],[62 (26JUN1985 15:00:00)-Water Temperature (C)]]*OO[[#This Row],[4]]/SUM(OO[4])</f>
        <v>0</v>
      </c>
      <c r="G197" s="10">
        <f>3/24*OO[[#This Row],[63 (26JUN1985 18:00:00)-Water Temperature (C)]]*OO[[#This Row],[5]]/SUM(OO[5])</f>
        <v>0</v>
      </c>
      <c r="H197" s="10">
        <f>3/24*OO[[#This Row],[64 (26JUN1985 21:00:00)-Water Temperature (C)]]*OO[[#This Row],[6]]/SUM(OO[6])</f>
        <v>0</v>
      </c>
      <c r="I197" s="10">
        <f>3/24*OO[[#This Row],[65 (27JUN1985 00:00:00)-Water Temperature (C)]]*OO[[#This Row],[7]]/SUM(OO[7])</f>
        <v>0</v>
      </c>
      <c r="J197" s="10">
        <f>3/24*OO[[#This Row],[66 (27JUN1985 03:00:00)-Water Temperature (C)]]*OO[[#This Row],[8]]/SUM(OO[8])</f>
        <v>1.8389229008846248E-38</v>
      </c>
      <c r="K197" s="10">
        <f>3/24*OO[[#This Row],[67 (27JUN1985 06:00:00)-Water Temperature (C)]]*OO[[#This Row],[9]]/SUM(OO[9])</f>
        <v>1.1608613715667847E-27</v>
      </c>
      <c r="L197" s="10">
        <f>3/24*OO[[#This Row],[68 (27JUN1985 09:00:00)-Water Temperature (C)]]*OO[[#This Row],[10]]/SUM(OO[10])</f>
        <v>4.5735144610264204E-17</v>
      </c>
      <c r="M197" s="10">
        <f>3/24*OO[[#This Row],[69 (27JUN1985 12:00:00)-Water Temperature (C)]]*OO[[#This Row],[11]]/SUM(OO[11])</f>
        <v>2.6421869495616017E-10</v>
      </c>
      <c r="N197" s="10">
        <f>3/24*OO[[#This Row],[70 (27JUN1985 15:00:00)-Water Temperature (C)]]*OO[[#This Row],[12]]/SUM(OO[12])</f>
        <v>3.5957963754308714E-7</v>
      </c>
      <c r="O197" s="10">
        <f>3/24*OO[[#This Row],[71 (27JUN1985 18:00:00)-Water Temperature (C)]]*OO[[#This Row],[13]]/SUM(OO[13])</f>
        <v>4.3511365417931073E-5</v>
      </c>
      <c r="P197" s="10">
        <f>3/24*OO[[#This Row],[72 (27JUN1985 21:00:00)-Water Temperature (C)]]*OO[[#This Row],[14]]/SUM(OO[14])</f>
        <v>1.1077741820503721E-3</v>
      </c>
      <c r="Q197" s="10">
        <f>3/24*OO[[#This Row],[73 (28JUN1985 00:00:00)-Water Temperature (C)]]*OO[[#This Row],[15]]/SUM(OO[15])</f>
        <v>8.872270347143961E-3</v>
      </c>
      <c r="R197" s="10">
        <f>3/24*OO[[#This Row],[74 (28JUN1985 03:00:00)-Water Temperature (C)]]*OO[[#This Row],[16]]/SUM(OO[16])</f>
        <v>2.9237860280352222E-2</v>
      </c>
      <c r="S197" s="10">
        <f>3/24*OO[[#This Row],[75 (28JUN1985 06:00:00)-Water Temperature (C)]]*OO[[#This Row],[17]]/SUM(OO[17])</f>
        <v>4.8220458636900485E-2</v>
      </c>
      <c r="T197" s="10">
        <f>3/24*OO[[#This Row],[76 (28JUN1985 09:00:00)-Water Temperature (C)]]*OO[[#This Row],[18]]/SUM(OO[18])</f>
        <v>4.6446706706874362E-2</v>
      </c>
      <c r="U197" s="10">
        <f>3/24*OO[[#This Row],[77 (28JUN1985 12:00:00)-Water Temperature (C)]]*OO[[#This Row],[19]]/SUM(OO[19])</f>
        <v>2.8860521499048532E-2</v>
      </c>
      <c r="V197" s="10">
        <f>3/24000000*OO[[#This Row],[78 (28JUN1985 15:00:00)-Water Temperature (C)]]*OO[[#This Row],[20]]</f>
        <v>1.2421358024985001E-2</v>
      </c>
      <c r="W197" s="10">
        <f>3/24000000*OO[[#This Row],[79 (28JUN1985 18:00:00)-Water Temperature (C)]]*OO[[#This Row],[21]]</f>
        <v>3.9498586812375001E-3</v>
      </c>
      <c r="X197" s="10">
        <f>3/24000000*OO[[#This Row],[80 (28JUN1985 21:00:00)-Water Temperature (C)]]*OO[[#This Row],[22]]</f>
        <v>9.9321159083987499E-4</v>
      </c>
      <c r="Y197" s="10">
        <f>3/24000000*OO[[#This Row],[81 (29JUN1985 00:00:00)-Water Temperature (C)]]*OO[[#This Row],[23]]</f>
        <v>2.3622910628512501E-4</v>
      </c>
      <c r="Z197" s="10">
        <f>3/24000000*OO[[#This Row],[82 (29JUN1985 03:00:00)-Water Temperature (C)]]*OO[[#This Row],[24]]</f>
        <v>7.60512162020625E-5</v>
      </c>
      <c r="AA197" s="10">
        <f>3/24000000*OO[[#This Row],[83 (29JUN1985 06:00:00)-Water Temperature (C)]]*OO[[#This Row],[25]]</f>
        <v>4.4180195043074994E-5</v>
      </c>
      <c r="AB197" s="10">
        <f>3/24000000*OO[[#This Row],[84 (29JUN1985 09:00:00)-Water Temperature (C)]]*OO[[#This Row],[26]]</f>
        <v>3.9061643211937499E-5</v>
      </c>
      <c r="AC197" s="10">
        <f>3/24000000*OO[[#This Row],[85 (29JUN1985 12:00:00)-Water Temperature (C)]]*OO[[#This Row],[27]]</f>
        <v>4.08253613346E-5</v>
      </c>
      <c r="AD197" s="10">
        <f>3/24000000*OO[[#This Row],[86 (29JUN1985 15:00:00)-Water Temperature (C)]]*OO[[#This Row],[28]]</f>
        <v>4.3707396726524997E-5</v>
      </c>
      <c r="AE197" s="10">
        <f>3/24000000*OO[[#This Row],[88 (29JUN1985 21:00:00)-Water Temperature (C)]]*OO[[#This Row],[30]]</f>
        <v>4.3960999166975E-5</v>
      </c>
      <c r="AF197" s="10">
        <f>3/24000000*OO[[#This Row],[88 (29JUN1985 21:00:00)-Water Temperature (C)]]*OO[[#This Row],[30]]</f>
        <v>4.3960999166975E-5</v>
      </c>
      <c r="AG197" s="10">
        <f>3/24000000*OO[[#This Row],[89 (30JUN1985 00:00:00)-Water Temperature (C)]]*OO[[#This Row],[31]]</f>
        <v>4.0211592041199999E-5</v>
      </c>
      <c r="AH197" s="10">
        <f>3/24000000*OO[[#This Row],[90 (30JUN1985 03:00:00)-Water Temperature (C)]]*OO[[#This Row],[32]]</f>
        <v>3.5614740522100002E-5</v>
      </c>
      <c r="AI197" s="10">
        <f>3/24000000*OO[[#This Row],[91 (30JUN1985 06:00:00)-Water Temperature (C)]]*OO[[#This Row],[33]]</f>
        <v>3.1316636769700001E-5</v>
      </c>
      <c r="AJ197" s="10">
        <f>3/24000000*OO[[#This Row],[92 (30JUN1985 09:00:00)-Water Temperature (C)]]*OO[[#This Row],[34]]</f>
        <v>2.8314959917387494E-5</v>
      </c>
      <c r="AK197" s="10">
        <f>3/24000000*OO[[#This Row],[93 (30JUN1985 12:00:00)-Water Temperature (C)]]*OO[[#This Row],[35]]</f>
        <v>2.6074075639025E-5</v>
      </c>
      <c r="AL197" s="10">
        <f>3/24000000*OO[[#This Row],[94 (30JUN1985 15:00:00)-Water Temperature (C)]]*OO[[#This Row],[36]]</f>
        <v>2.3890924559599998E-5</v>
      </c>
      <c r="AM197" s="10">
        <f>3/24000000*OO[[#This Row],[95 (30JUN1985 18:00:00)-Water Temperature (C)]]*OO[[#This Row],[37]]</f>
        <v>2.1358111872873749E-5</v>
      </c>
      <c r="AN197" s="10">
        <f>3/24000000*OO[[#This Row],[96 (30JUN1985 21:00:00)-Water Temperature (C)]]*OO[[#This Row],[38]]</f>
        <v>1.832438183963E-5</v>
      </c>
      <c r="AO197" s="10">
        <f>3/24000000*OO[[#This Row],[97 (01JUL1985 00:00:00)-Water Temperature (C)]]*OO[[#This Row],[39]]</f>
        <v>1.5296343315668748E-5</v>
      </c>
      <c r="AP197" s="10">
        <f>3/24000000*OO[[#This Row],[98 (01JUL1985 03:00:00)-Water Temperature (C)]]*OO[[#This Row],[40]]</f>
        <v>1.265956905157125E-5</v>
      </c>
      <c r="AQ197" s="10">
        <f>3/24000000*OO[[#This Row],[99 (01JUL1985 06:00:00)-Water Temperature (C)]]*OO[[#This Row],[41]]</f>
        <v>1.0607910730410002E-5</v>
      </c>
      <c r="AR197" s="10">
        <f>3/24000000*OO[[#This Row],[100 (01JUL1985 09:00:00)-Water Temperature (C)]]*OO[[#This Row],[42]]</f>
        <v>9.4274538865499977E-6</v>
      </c>
      <c r="AS197" s="10">
        <f>3/24000000*OO[[#This Row],[101 (01JUL1985 12:00:00)-Water Temperature (C)]]*OO[[#This Row],[43]]</f>
        <v>8.51027162972E-6</v>
      </c>
      <c r="AT197" s="10">
        <f>3/24000000*OO[[#This Row],[102 (01JUL1985 15:00:00)-Water Temperature (C)]]*OO[[#This Row],[44]]</f>
        <v>7.5928613286487494E-6</v>
      </c>
      <c r="AU197" s="10">
        <f>3/24000000*OO[[#This Row],[103 (01JUL1985 18:00:00)-Water Temperature (C)]]*OO[[#This Row],[45]]</f>
        <v>6.4632283384912498E-6</v>
      </c>
      <c r="AV197" s="10">
        <f>3/24000000*OO[[#This Row],[104 (01JUL1985 21:00:00)-Water Temperature (C)]]*OO[[#This Row],[46]]</f>
        <v>5.1489726634737496E-6</v>
      </c>
      <c r="AW197" s="10">
        <f>3/24000000*OO[[#This Row],[105 (02JUL1985 00:00:00)-Water Temperature (C)]]*OO[[#This Row],[47]]</f>
        <v>3.8886789120637497E-6</v>
      </c>
      <c r="AX197" s="10">
        <f>3/24000000*OO[[#This Row],[106 (02JUL1985 03:00:00)-Water Temperature (C)]]*OO[[#This Row],[48]]</f>
        <v>2.8961116408325E-6</v>
      </c>
      <c r="AY197" s="10">
        <f>3/24000000*OO[[#This Row],[107 (02JUL1985 06:00:00)-Water Temperature (C)]]*OO[[#This Row],[49]]</f>
        <v>2.24281095551625E-6</v>
      </c>
      <c r="AZ197" s="10">
        <f>3/24000000*OO[[#This Row],[108 (02JUL1985 09:00:00)-Water Temperature (C)]]*OO[[#This Row],[50]]</f>
        <v>1.9236002783267498E-6</v>
      </c>
      <c r="BA197" s="10">
        <f>3/24000000*OO[[#This Row],[109 (02JUL1985 12:00:00)-Water Temperature (C)]]*OO[[#This Row],[51]]</f>
        <v>1.7533291783664999E-6</v>
      </c>
      <c r="BB197" s="10">
        <f>3/24000000*OO[[#This Row],[110 (02JUL1985 15:00:00)-Water Temperature (C)]]*OO[[#This Row],[52]]</f>
        <v>1.656920710861E-6</v>
      </c>
      <c r="BC197" s="10">
        <f>3/24000000*OO[[#This Row],[111 (02JUL1985 18:00:00)-Water Temperature (C)]]*OO[[#This Row],[53]]</f>
        <v>1.5871497289683751E-6</v>
      </c>
      <c r="BD197" s="10">
        <f>3/24000000*OO[[#This Row],[112 (02JUL1985 21:00:00)-Water Temperature (C)]]*OO[[#This Row],[54]]</f>
        <v>1.4841878798111248E-6</v>
      </c>
      <c r="BE197" s="10">
        <f>3/24000000*OO[[#This Row],[113 (03JUL1985 00:00:00)-Water Temperature (C)]]*OO[[#This Row],[55]]</f>
        <v>1.3454142515999998E-6</v>
      </c>
      <c r="BF197" s="10">
        <f>3/24000000*OO[[#This Row],[114 (03JUL1985 03:00:00)-Water Temperature (C)]]*OO[[#This Row],[56]]</f>
        <v>1.2138185240279999E-6</v>
      </c>
      <c r="BG197" s="10">
        <f>3/24000000*OO[[#This Row],[115 (03JUL1985 06:00:00)-Water Temperature (C)]]*OO[[#This Row],[57]]</f>
        <v>1.1073501215374998E-6</v>
      </c>
      <c r="BH197" s="10">
        <f>3/24000000*OO[[#This Row],[116 (03JUL1985 09:00:00)-Water Temperature (C)]]*OO[[#This Row],[58]]</f>
        <v>1.06434121592375E-6</v>
      </c>
      <c r="BI197" s="10">
        <f>3/24000000*OO[[#This Row],[117 (03JUL1985 12:00:00)-Water Temperature (C)]]*OO[[#This Row],[59]]</f>
        <v>1.0608434236E-6</v>
      </c>
      <c r="BJ197" s="10">
        <f>3/24000000*OO[[#This Row],[118 (03JUL1985 15:00:00)-Water Temperature (C)]]*OO[[#This Row],[60]]</f>
        <v>1.0731848621763748E-6</v>
      </c>
      <c r="BK197" s="10">
        <f>3/24000000*OO[[#This Row],[119 (03JUL1985 18:00:00)-Water Temperature (C)]]*OO[[#This Row],[61]]</f>
        <v>1.090978255639375E-6</v>
      </c>
      <c r="BL197" s="10">
        <f>3/24000000*OO[[#This Row],[120 (03JUL1985 21:00:00)-Water Temperature (C)]]*OO[[#This Row],[62]]</f>
        <v>1.0732324709055E-6</v>
      </c>
      <c r="BM197" s="10">
        <f>3/24000000*OO[[#This Row],[121 (04JUL1985 00:00:00)-Water Temperature (C)]]*OO[[#This Row],[63]]</f>
        <v>1.02041012382575E-6</v>
      </c>
      <c r="BN197" s="10">
        <f>3/24000000*OO[[#This Row],[122 (04JUL1985 03:00:00)-Water Temperature (C)]]*OO[[#This Row],[64]]</f>
        <v>9.5300987547999986E-7</v>
      </c>
      <c r="BO197" s="10">
        <f>3/24000000*OO[[#This Row],[123 (04JUL1985 06:00:00)-Water Temperature (C)]]*OO[[#This Row],[65]]</f>
        <v>8.8778933171075005E-7</v>
      </c>
      <c r="BP197" s="10">
        <f>3/24000000*OO[[#This Row],[124 (04JUL1985 09:00:00)-Water Temperature (C)]]*OO[[#This Row],[66]]</f>
        <v>8.5248111384000001E-7</v>
      </c>
      <c r="BQ197" s="10">
        <f>3/24000000*OO[[#This Row],[125 (04JUL1985 12:00:00)-Water Temperature (C)]]*OO[[#This Row],[67]]</f>
        <v>8.2877522906674995E-7</v>
      </c>
      <c r="BR197" s="10">
        <f>3/24000000*OO[[#This Row],[126 (04JUL1985 15:00:00)-Water Temperature (C)]]*OO[[#This Row],[68]]</f>
        <v>8.2060322757874986E-7</v>
      </c>
      <c r="BS197" s="10">
        <f>3/24000000*OO[[#This Row],[127 (04JUL1985 18:00:00)-Water Temperature (C)]]*OO[[#This Row],[69]]</f>
        <v>7.9968917109074989E-7</v>
      </c>
      <c r="BT197" s="10">
        <f>3/24000000*OO[[#This Row],[128 (04JUL1985 21:00:00)-Water Temperature (C)]]*OO[[#This Row],[70]]</f>
        <v>7.6048162444200001E-7</v>
      </c>
      <c r="BU197" s="10">
        <f>3/24000000*OO[[#This Row],[129 (05JUL1985 00:00:00)-Water Temperature (C)]]*OO[[#This Row],[71]]</f>
        <v>7.0816141068199995E-7</v>
      </c>
      <c r="BV197" s="10">
        <f>3/24000000*OO[[#This Row],[130 (05JUL1985 03:00:00)-Water Temperature (C)]]*OO[[#This Row],[72]]</f>
        <v>6.5164945591500001E-7</v>
      </c>
      <c r="BW197" s="10">
        <f>3/24000000*OO[[#This Row],[131 (05JUL1985 06:00:00)-Water Temperature (C)]]*OO[[#This Row],[73]]</f>
        <v>6.0019572999750004E-7</v>
      </c>
      <c r="BX197" s="10">
        <f>3/24000000*OO[[#This Row],[132 (05JUL1985 09:00:00)-Water Temperature (C)]]*OO[[#This Row],[74]]</f>
        <v>5.7694502125125007E-7</v>
      </c>
      <c r="BY197" s="10">
        <f>3/24000000*OO[[#This Row],[133 (05JUL1985 12:00:00)-Water Temperature (C)]]*OO[[#This Row],[75]]</f>
        <v>5.5740583970699993E-7</v>
      </c>
      <c r="BZ197" s="10">
        <f>3/24000000*OO[[#This Row],[134 (05JUL1985 15:00:00)-Water Temperature (C)]]*OO[[#This Row],[76]]</f>
        <v>5.4753301166325004E-7</v>
      </c>
      <c r="CA197" s="10">
        <f>3/24000000*OO[[#This Row],[135 (05JUL1985 18:00:00)-Water Temperature (C)]]*OO[[#This Row],[77]]</f>
        <v>5.3843955649999987E-7</v>
      </c>
      <c r="CB197" s="10">
        <f>3/24000000*OO[[#This Row],[136 (05JUL1985 21:00:00)-Water Temperature (C)]]*OO[[#This Row],[78]]</f>
        <v>5.1859969119399992E-7</v>
      </c>
      <c r="CC197" s="10">
        <f>3/24000000*OO[[#This Row],[137 (06JUL1985 00:00:00)-Water Temperature (C)]]*OO[[#This Row],[79]]</f>
        <v>4.8634172261124994E-7</v>
      </c>
      <c r="CD197" s="10">
        <f>3/24000000*OO[[#This Row],[138 (06JUL1985 03:00:00)-Water Temperature (C)]]*OO[[#This Row],[80]]</f>
        <v>4.5022690951900005E-7</v>
      </c>
      <c r="CE197" s="10">
        <f>3/24000000*OO[[#This Row],[139 (06JUL1985 06:00:00)-Water Temperature (C)]]*OO[[#This Row],[81]]</f>
        <v>4.1965595880774998E-7</v>
      </c>
      <c r="CF197" s="10">
        <f>3/24000000*OO[[#This Row],[140 (06JUL1985 09:00:00)-Water Temperature (C)]]*OO[[#This Row],[82]]</f>
        <v>4.1109090158674999E-7</v>
      </c>
      <c r="CG197" s="10">
        <f>3/24000000*OO[[#This Row],[141 (06JUL1985 12:00:00)-Water Temperature (C)]]*OO[[#This Row],[83]]</f>
        <v>4.0729282917199997E-7</v>
      </c>
      <c r="CH197" s="10">
        <f>3/24000000*OO[[#This Row],[142 (06JUL1985 15:00:00)-Water Temperature (C)]]*OO[[#This Row],[84]]</f>
        <v>4.0973620804749994E-7</v>
      </c>
      <c r="CI197" s="10">
        <f>3/24000000*OO[[#This Row],[143 (06JUL1985 18:00:00)-Water Temperature (C)]]*OO[[#This Row],[85]]</f>
        <v>4.1612443466124997E-7</v>
      </c>
      <c r="CJ197" s="10">
        <f>3/24000000*OO[[#This Row],[144 (06JUL1985 21:00:00)-Water Temperature (C)]]*OO[[#This Row],[86]]</f>
        <v>4.084464013875E-7</v>
      </c>
      <c r="CK197" s="10">
        <f>3/24000000*OO[[#This Row],[145 (07JUL1985 00:00:00)-Water Temperature (C)]]*OO[[#This Row],[87]]</f>
        <v>3.8540924273675001E-7</v>
      </c>
      <c r="CL197" s="10">
        <f>3/24000000*OO[[#This Row],[146 (07JUL1985 03:00:00)-Water Temperature (C)]]*OO[[#This Row],[88]]</f>
        <v>3.6078585171437496E-7</v>
      </c>
      <c r="CM197" s="10">
        <f>3/24000000*OO[[#This Row],[147 (07JUL1985 06:00:00)-Water Temperature (C)]]*OO[[#This Row],[89]]</f>
        <v>3.394846880325E-7</v>
      </c>
      <c r="CN197" s="10">
        <f>3/24000000*OO[[#This Row],[148 (07JUL1985 09:00:00)-Water Temperature (C)]]*OO[[#This Row],[90]]</f>
        <v>3.3441715609574993E-7</v>
      </c>
      <c r="CO197" s="10">
        <f>3/24000000*OO[[#This Row],[149 (07JUL1985 12:00:00)-Water Temperature (C)]]*OO[[#This Row],[91]]</f>
        <v>3.37953116835E-7</v>
      </c>
      <c r="CP197" s="10">
        <f>3/24000000*OO[[#This Row],[150 (07JUL1985 15:00:00)-Water Temperature (C)]]*OO[[#This Row],[92]]</f>
        <v>3.4496915391437497E-7</v>
      </c>
      <c r="CQ197" s="10">
        <f>3/24000000*OO[[#This Row],[151 (07JUL1985 18:00:00)-Water Temperature (C)]]*OO[[#This Row],[93]]</f>
        <v>3.53020022000625E-7</v>
      </c>
      <c r="CR197" s="10">
        <f>3/24000000*OO[[#This Row],[152 (07JUL1985 21:00:00)-Water Temperature (C)]]*OO[[#This Row],[94]]</f>
        <v>3.4833168609249999E-7</v>
      </c>
      <c r="CS197" s="10">
        <f>3/24000000*OO[[#This Row],[153 (08JUL1985 00:00:00)-Water Temperature (C)]]*OO[[#This Row],[95]]</f>
        <v>3.3317400169899998E-7</v>
      </c>
      <c r="CT197" s="10">
        <f>3/24000000*OO[[#This Row],[154 (08JUL1985 03:00:00)-Water Temperature (C)]]*OO[[#This Row],[96]]</f>
        <v>3.1442833983249998E-7</v>
      </c>
      <c r="CU197" s="10">
        <f>3/24000000*OO[[#This Row],[155 (08JUL1985 06:00:00)-Water Temperature (C)]]*OO[[#This Row],[97]]</f>
        <v>2.9665702488362494E-7</v>
      </c>
      <c r="CV197" s="10">
        <f>3/24000000*OO[[#This Row],[156 (08JUL1985 09:00:00)-Water Temperature (C)]]*OO[[#This Row],[98]]</f>
        <v>2.8349083540687505E-7</v>
      </c>
      <c r="CW197" s="10">
        <f>3/24000000*OO[[#This Row],[157 (08JUL1985 12:00:00)-Water Temperature (C)]]*OO[[#This Row],[99]]</f>
        <v>2.8084912059575E-7</v>
      </c>
    </row>
    <row r="198" spans="1:101" x14ac:dyDescent="0.35">
      <c r="A198" t="s">
        <v>204</v>
      </c>
      <c r="B198">
        <v>874.73030000000006</v>
      </c>
      <c r="C198" s="10">
        <f>3/24*OO[[#This Row],[59 (26JUN1985 06:00:00)-Water Temperature (C)]]*OO[[#This Row],[1]]/SUM(OO[1])</f>
        <v>0</v>
      </c>
      <c r="D198" s="10">
        <f>3/24*OO[[#This Row],[60 (26JUN1985 09:00:00)-Water Temperature (C)]]*OO[[#This Row],[2]]/SUM(OO[2])</f>
        <v>0</v>
      </c>
      <c r="E198" s="10">
        <f>3/24*OO[[#This Row],[61 (26JUN1985 12:00:00)-Water Temperature (C)]]*OO[[#This Row],[3]]/SUM(OO[3])</f>
        <v>0</v>
      </c>
      <c r="F198" s="10">
        <f>3/24*OO[[#This Row],[62 (26JUN1985 15:00:00)-Water Temperature (C)]]*OO[[#This Row],[4]]/SUM(OO[4])</f>
        <v>0</v>
      </c>
      <c r="G198" s="10">
        <f>3/24*OO[[#This Row],[63 (26JUN1985 18:00:00)-Water Temperature (C)]]*OO[[#This Row],[5]]/SUM(OO[5])</f>
        <v>0</v>
      </c>
      <c r="H198" s="10">
        <f>3/24*OO[[#This Row],[64 (26JUN1985 21:00:00)-Water Temperature (C)]]*OO[[#This Row],[6]]/SUM(OO[6])</f>
        <v>0</v>
      </c>
      <c r="I198" s="10">
        <f>3/24*OO[[#This Row],[65 (27JUN1985 00:00:00)-Water Temperature (C)]]*OO[[#This Row],[7]]/SUM(OO[7])</f>
        <v>0</v>
      </c>
      <c r="J198" s="10">
        <f>3/24*OO[[#This Row],[66 (27JUN1985 03:00:00)-Water Temperature (C)]]*OO[[#This Row],[8]]/SUM(OO[8])</f>
        <v>3.2076480421031961E-39</v>
      </c>
      <c r="K198" s="10">
        <f>3/24*OO[[#This Row],[67 (27JUN1985 06:00:00)-Water Temperature (C)]]*OO[[#This Row],[9]]/SUM(OO[9])</f>
        <v>1.9992758507880059E-28</v>
      </c>
      <c r="L198" s="10">
        <f>3/24*OO[[#This Row],[68 (27JUN1985 09:00:00)-Water Temperature (C)]]*OO[[#This Row],[10]]/SUM(OO[10])</f>
        <v>8.3524420096522107E-18</v>
      </c>
      <c r="M198" s="10">
        <f>3/24*OO[[#This Row],[69 (27JUN1985 12:00:00)-Water Temperature (C)]]*OO[[#This Row],[11]]/SUM(OO[11])</f>
        <v>1.3466793802908013E-10</v>
      </c>
      <c r="N198" s="10">
        <f>3/24*OO[[#This Row],[70 (27JUN1985 15:00:00)-Water Temperature (C)]]*OO[[#This Row],[12]]/SUM(OO[12])</f>
        <v>2.3231931986266197E-7</v>
      </c>
      <c r="O198" s="10">
        <f>3/24*OO[[#This Row],[71 (27JUN1985 18:00:00)-Water Temperature (C)]]*OO[[#This Row],[13]]/SUM(OO[13])</f>
        <v>3.2442914824268048E-5</v>
      </c>
      <c r="P198" s="10">
        <f>3/24*OO[[#This Row],[72 (27JUN1985 21:00:00)-Water Temperature (C)]]*OO[[#This Row],[14]]/SUM(OO[14])</f>
        <v>9.2116251109951623E-4</v>
      </c>
      <c r="Q198" s="10">
        <f>3/24*OO[[#This Row],[73 (28JUN1985 00:00:00)-Water Temperature (C)]]*OO[[#This Row],[15]]/SUM(OO[15])</f>
        <v>8.0604527618519852E-3</v>
      </c>
      <c r="R198" s="10">
        <f>3/24*OO[[#This Row],[74 (28JUN1985 03:00:00)-Water Temperature (C)]]*OO[[#This Row],[16]]/SUM(OO[16])</f>
        <v>2.8599270963907897E-2</v>
      </c>
      <c r="S198" s="10">
        <f>3/24*OO[[#This Row],[75 (28JUN1985 06:00:00)-Water Temperature (C)]]*OO[[#This Row],[17]]/SUM(OO[17])</f>
        <v>5.0189693222766077E-2</v>
      </c>
      <c r="T198" s="10">
        <f>3/24*OO[[#This Row],[76 (28JUN1985 09:00:00)-Water Temperature (C)]]*OO[[#This Row],[18]]/SUM(OO[18])</f>
        <v>5.1058913364150908E-2</v>
      </c>
      <c r="U198" s="10">
        <f>3/24*OO[[#This Row],[77 (28JUN1985 12:00:00)-Water Temperature (C)]]*OO[[#This Row],[19]]/SUM(OO[19])</f>
        <v>3.3239736324137736E-2</v>
      </c>
      <c r="V198" s="10">
        <f>3/24000000*OO[[#This Row],[78 (28JUN1985 15:00:00)-Water Temperature (C)]]*OO[[#This Row],[20]]</f>
        <v>1.4888691922757501E-2</v>
      </c>
      <c r="W198" s="10">
        <f>3/24000000*OO[[#This Row],[79 (28JUN1985 18:00:00)-Water Temperature (C)]]*OO[[#This Row],[21]]</f>
        <v>4.8934418488537496E-3</v>
      </c>
      <c r="X198" s="10">
        <f>3/24000000*OO[[#This Row],[80 (28JUN1985 21:00:00)-Water Temperature (C)]]*OO[[#This Row],[22]]</f>
        <v>1.2579770294849999E-3</v>
      </c>
      <c r="Y198" s="10">
        <f>3/24000000*OO[[#This Row],[81 (29JUN1985 00:00:00)-Water Temperature (C)]]*OO[[#This Row],[23]]</f>
        <v>2.9776729529250003E-4</v>
      </c>
      <c r="Z198" s="10">
        <f>3/24000000*OO[[#This Row],[82 (29JUN1985 03:00:00)-Water Temperature (C)]]*OO[[#This Row],[24]]</f>
        <v>9.0738776974025006E-5</v>
      </c>
      <c r="AA198" s="10">
        <f>3/24000000*OO[[#This Row],[83 (29JUN1985 06:00:00)-Water Temperature (C)]]*OO[[#This Row],[25]]</f>
        <v>4.937384105365E-5</v>
      </c>
      <c r="AB198" s="10">
        <f>3/24000000*OO[[#This Row],[84 (29JUN1985 09:00:00)-Water Temperature (C)]]*OO[[#This Row],[26]]</f>
        <v>4.2414518081950005E-5</v>
      </c>
      <c r="AC198" s="10">
        <f>3/24000000*OO[[#This Row],[85 (29JUN1985 12:00:00)-Water Temperature (C)]]*OO[[#This Row],[27]]</f>
        <v>4.3969183700625002E-5</v>
      </c>
      <c r="AD198" s="10">
        <f>3/24000000*OO[[#This Row],[86 (29JUN1985 15:00:00)-Water Temperature (C)]]*OO[[#This Row],[28]]</f>
        <v>4.7129171119649994E-5</v>
      </c>
      <c r="AE198" s="10">
        <f>3/24000000*OO[[#This Row],[88 (29JUN1985 21:00:00)-Water Temperature (C)]]*OO[[#This Row],[30]]</f>
        <v>4.8051007074299999E-5</v>
      </c>
      <c r="AF198" s="10">
        <f>3/24000000*OO[[#This Row],[88 (29JUN1985 21:00:00)-Water Temperature (C)]]*OO[[#This Row],[30]]</f>
        <v>4.8051007074299999E-5</v>
      </c>
      <c r="AG198" s="10">
        <f>3/24000000*OO[[#This Row],[89 (30JUN1985 00:00:00)-Water Temperature (C)]]*OO[[#This Row],[31]]</f>
        <v>4.4247157149000002E-5</v>
      </c>
      <c r="AH198" s="10">
        <f>3/24000000*OO[[#This Row],[90 (30JUN1985 03:00:00)-Water Temperature (C)]]*OO[[#This Row],[32]]</f>
        <v>3.93577814686125E-5</v>
      </c>
      <c r="AI198" s="10">
        <f>3/24000000*OO[[#This Row],[91 (30JUN1985 06:00:00)-Water Temperature (C)]]*OO[[#This Row],[33]]</f>
        <v>3.4702759932649998E-5</v>
      </c>
      <c r="AJ198" s="10">
        <f>3/24000000*OO[[#This Row],[92 (30JUN1985 09:00:00)-Water Temperature (C)]]*OO[[#This Row],[34]]</f>
        <v>3.1433863035524992E-5</v>
      </c>
      <c r="AK198" s="10">
        <f>3/24000000*OO[[#This Row],[93 (30JUN1985 12:00:00)-Water Temperature (C)]]*OO[[#This Row],[35]]</f>
        <v>2.9009665349650002E-5</v>
      </c>
      <c r="AL198" s="10">
        <f>3/24000000*OO[[#This Row],[94 (30JUN1985 15:00:00)-Water Temperature (C)]]*OO[[#This Row],[36]]</f>
        <v>2.6674961967312501E-5</v>
      </c>
      <c r="AM198" s="10">
        <f>3/24000000*OO[[#This Row],[95 (30JUN1985 18:00:00)-Water Temperature (C)]]*OO[[#This Row],[37]]</f>
        <v>2.3958333652537497E-5</v>
      </c>
      <c r="AN198" s="10">
        <f>3/24000000*OO[[#This Row],[96 (30JUN1985 21:00:00)-Water Temperature (C)]]*OO[[#This Row],[38]]</f>
        <v>2.0629900924874998E-5</v>
      </c>
      <c r="AO198" s="10">
        <f>3/24000000*OO[[#This Row],[97 (01JUL1985 00:00:00)-Water Temperature (C)]]*OO[[#This Row],[39]]</f>
        <v>1.7267347742200001E-5</v>
      </c>
      <c r="AP198" s="10">
        <f>3/24000000*OO[[#This Row],[98 (01JUL1985 03:00:00)-Water Temperature (C)]]*OO[[#This Row],[40]]</f>
        <v>1.43130861540925E-5</v>
      </c>
      <c r="AQ198" s="10">
        <f>3/24000000*OO[[#This Row],[99 (01JUL1985 06:00:00)-Water Temperature (C)]]*OO[[#This Row],[41]]</f>
        <v>1.1987157172054999E-5</v>
      </c>
      <c r="AR198" s="10">
        <f>3/24000000*OO[[#This Row],[100 (01JUL1985 09:00:00)-Water Temperature (C)]]*OO[[#This Row],[42]]</f>
        <v>1.0634833073113752E-5</v>
      </c>
      <c r="AS198" s="10">
        <f>3/24000000*OO[[#This Row],[101 (01JUL1985 12:00:00)-Water Temperature (C)]]*OO[[#This Row],[43]]</f>
        <v>9.5928745143699998E-6</v>
      </c>
      <c r="AT198" s="10">
        <f>3/24000000*OO[[#This Row],[102 (01JUL1985 15:00:00)-Water Temperature (C)]]*OO[[#This Row],[44]]</f>
        <v>8.5818444705000005E-6</v>
      </c>
      <c r="AU198" s="10">
        <f>3/24000000*OO[[#This Row],[103 (01JUL1985 18:00:00)-Water Temperature (C)]]*OO[[#This Row],[45]]</f>
        <v>7.3456097289750003E-6</v>
      </c>
      <c r="AV198" s="10">
        <f>3/24000000*OO[[#This Row],[104 (01JUL1985 21:00:00)-Water Temperature (C)]]*OO[[#This Row],[46]]</f>
        <v>5.8930814587124994E-6</v>
      </c>
      <c r="AW198" s="10">
        <f>3/24000000*OO[[#This Row],[105 (02JUL1985 00:00:00)-Water Temperature (C)]]*OO[[#This Row],[47]]</f>
        <v>4.4710793766749997E-6</v>
      </c>
      <c r="AX198" s="10">
        <f>3/24000000*OO[[#This Row],[106 (02JUL1985 03:00:00)-Water Temperature (C)]]*OO[[#This Row],[48]]</f>
        <v>3.32885956468E-6</v>
      </c>
      <c r="AY198" s="10">
        <f>3/24000000*OO[[#This Row],[107 (02JUL1985 06:00:00)-Water Temperature (C)]]*OO[[#This Row],[49]]</f>
        <v>2.5624344697774998E-6</v>
      </c>
      <c r="AZ198" s="10">
        <f>3/24000000*OO[[#This Row],[108 (02JUL1985 09:00:00)-Water Temperature (C)]]*OO[[#This Row],[50]]</f>
        <v>2.1801051950562498E-6</v>
      </c>
      <c r="BA198" s="10">
        <f>3/24000000*OO[[#This Row],[109 (02JUL1985 12:00:00)-Water Temperature (C)]]*OO[[#This Row],[51]]</f>
        <v>1.972661220498125E-6</v>
      </c>
      <c r="BB198" s="10">
        <f>3/24000000*OO[[#This Row],[110 (02JUL1985 15:00:00)-Water Temperature (C)]]*OO[[#This Row],[52]]</f>
        <v>1.8568815757949999E-6</v>
      </c>
      <c r="BC198" s="10">
        <f>3/24000000*OO[[#This Row],[111 (02JUL1985 18:00:00)-Water Temperature (C)]]*OO[[#This Row],[53]]</f>
        <v>1.7764483154981249E-6</v>
      </c>
      <c r="BD198" s="10">
        <f>3/24000000*OO[[#This Row],[112 (02JUL1985 21:00:00)-Water Temperature (C)]]*OO[[#This Row],[54]]</f>
        <v>1.6629352676549999E-6</v>
      </c>
      <c r="BE198" s="10">
        <f>3/24000000*OO[[#This Row],[113 (03JUL1985 00:00:00)-Water Temperature (C)]]*OO[[#This Row],[55]]</f>
        <v>1.5085150053450001E-6</v>
      </c>
      <c r="BF198" s="10">
        <f>3/24000000*OO[[#This Row],[114 (03JUL1985 03:00:00)-Water Temperature (C)]]*OO[[#This Row],[56]]</f>
        <v>1.3607120676124999E-6</v>
      </c>
      <c r="BG198" s="10">
        <f>3/24000000*OO[[#This Row],[115 (03JUL1985 06:00:00)-Water Temperature (C)]]*OO[[#This Row],[57]]</f>
        <v>1.2395588798713747E-6</v>
      </c>
      <c r="BH198" s="10">
        <f>3/24000000*OO[[#This Row],[116 (03JUL1985 09:00:00)-Water Temperature (C)]]*OO[[#This Row],[58]]</f>
        <v>1.1889749747275001E-6</v>
      </c>
      <c r="BI198" s="10">
        <f>3/24000000*OO[[#This Row],[117 (03JUL1985 12:00:00)-Water Temperature (C)]]*OO[[#This Row],[59]]</f>
        <v>1.1817617046242498E-6</v>
      </c>
      <c r="BJ198" s="10">
        <f>3/24000000*OO[[#This Row],[118 (03JUL1985 15:00:00)-Water Temperature (C)]]*OO[[#This Row],[60]]</f>
        <v>1.1926560851088749E-6</v>
      </c>
      <c r="BK198" s="10">
        <f>3/24000000*OO[[#This Row],[119 (03JUL1985 18:00:00)-Water Temperature (C)]]*OO[[#This Row],[61]]</f>
        <v>1.2116629522462499E-6</v>
      </c>
      <c r="BL198" s="10">
        <f>3/24000000*OO[[#This Row],[120 (03JUL1985 21:00:00)-Water Temperature (C)]]*OO[[#This Row],[62]]</f>
        <v>1.1939597248681251E-6</v>
      </c>
      <c r="BM198" s="10">
        <f>3/24000000*OO[[#This Row],[121 (04JUL1985 00:00:00)-Water Temperature (C)]]*OO[[#This Row],[63]]</f>
        <v>1.1378675147697501E-6</v>
      </c>
      <c r="BN198" s="10">
        <f>3/24000000*OO[[#This Row],[122 (04JUL1985 03:00:00)-Water Temperature (C)]]*OO[[#This Row],[64]]</f>
        <v>1.0647170305039999E-6</v>
      </c>
      <c r="BO198" s="10">
        <f>3/24000000*OO[[#This Row],[123 (04JUL1985 06:00:00)-Water Temperature (C)]]*OO[[#This Row],[65]]</f>
        <v>9.9209814941250013E-7</v>
      </c>
      <c r="BP198" s="10">
        <f>3/24000000*OO[[#This Row],[124 (04JUL1985 09:00:00)-Water Temperature (C)]]*OO[[#This Row],[66]]</f>
        <v>9.511003136126249E-7</v>
      </c>
      <c r="BQ198" s="10">
        <f>3/24000000*OO[[#This Row],[125 (04JUL1985 12:00:00)-Water Temperature (C)]]*OO[[#This Row],[67]]</f>
        <v>9.2271465673637496E-7</v>
      </c>
      <c r="BR198" s="10">
        <f>3/24000000*OO[[#This Row],[126 (04JUL1985 15:00:00)-Water Temperature (C)]]*OO[[#This Row],[68]]</f>
        <v>9.1265848580100002E-7</v>
      </c>
      <c r="BS198" s="10">
        <f>3/24000000*OO[[#This Row],[127 (04JUL1985 18:00:00)-Water Temperature (C)]]*OO[[#This Row],[69]]</f>
        <v>8.9005562974549989E-7</v>
      </c>
      <c r="BT198" s="10">
        <f>3/24000000*OO[[#This Row],[128 (04JUL1985 21:00:00)-Water Temperature (C)]]*OO[[#This Row],[70]]</f>
        <v>8.4838283091725005E-7</v>
      </c>
      <c r="BU198" s="10">
        <f>3/24000000*OO[[#This Row],[129 (05JUL1985 00:00:00)-Water Temperature (C)]]*OO[[#This Row],[71]]</f>
        <v>7.9171056735375005E-7</v>
      </c>
      <c r="BV198" s="10">
        <f>3/24000000*OO[[#This Row],[130 (05JUL1985 03:00:00)-Water Temperature (C)]]*OO[[#This Row],[72]]</f>
        <v>7.2940854276000012E-7</v>
      </c>
      <c r="BW198" s="10">
        <f>3/24000000*OO[[#This Row],[131 (05JUL1985 06:00:00)-Water Temperature (C)]]*OO[[#This Row],[73]]</f>
        <v>6.7143136460624996E-7</v>
      </c>
      <c r="BX198" s="10">
        <f>3/24000000*OO[[#This Row],[132 (05JUL1985 09:00:00)-Water Temperature (C)]]*OO[[#This Row],[74]]</f>
        <v>6.4408865003474986E-7</v>
      </c>
      <c r="BY198" s="10">
        <f>3/24000000*OO[[#This Row],[133 (05JUL1985 12:00:00)-Water Temperature (C)]]*OO[[#This Row],[75]]</f>
        <v>6.2114097731549993E-7</v>
      </c>
      <c r="BZ198" s="10">
        <f>3/24000000*OO[[#This Row],[134 (05JUL1985 15:00:00)-Water Temperature (C)]]*OO[[#This Row],[76]]</f>
        <v>6.0954125661224991E-7</v>
      </c>
      <c r="CA198" s="10">
        <f>3/24000000*OO[[#This Row],[135 (05JUL1985 18:00:00)-Water Temperature (C)]]*OO[[#This Row],[77]]</f>
        <v>5.9933745952237502E-7</v>
      </c>
      <c r="CB198" s="10">
        <f>3/24000000*OO[[#This Row],[136 (05JUL1985 21:00:00)-Water Temperature (C)]]*OO[[#This Row],[78]]</f>
        <v>5.7812415445225003E-7</v>
      </c>
      <c r="CC198" s="10">
        <f>3/24000000*OO[[#This Row],[137 (06JUL1985 00:00:00)-Water Temperature (C)]]*OO[[#This Row],[79]]</f>
        <v>5.4298179465599997E-7</v>
      </c>
      <c r="CD198" s="10">
        <f>3/24000000*OO[[#This Row],[138 (06JUL1985 03:00:00)-Water Temperature (C)]]*OO[[#This Row],[80]]</f>
        <v>5.0333016591549995E-7</v>
      </c>
      <c r="CE198" s="10">
        <f>3/24000000*OO[[#This Row],[139 (06JUL1985 06:00:00)-Water Temperature (C)]]*OO[[#This Row],[81]]</f>
        <v>4.6911252642449999E-7</v>
      </c>
      <c r="CF198" s="10">
        <f>3/24000000*OO[[#This Row],[140 (06JUL1985 09:00:00)-Water Temperature (C)]]*OO[[#This Row],[82]]</f>
        <v>4.5909526074737495E-7</v>
      </c>
      <c r="CG198" s="10">
        <f>3/24000000*OO[[#This Row],[141 (06JUL1985 12:00:00)-Water Temperature (C)]]*OO[[#This Row],[83]]</f>
        <v>4.5406027578324996E-7</v>
      </c>
      <c r="CH198" s="10">
        <f>3/24000000*OO[[#This Row],[142 (06JUL1985 15:00:00)-Water Temperature (C)]]*OO[[#This Row],[84]]</f>
        <v>4.5588906092687487E-7</v>
      </c>
      <c r="CI198" s="10">
        <f>3/24000000*OO[[#This Row],[143 (06JUL1985 18:00:00)-Water Temperature (C)]]*OO[[#This Row],[85]]</f>
        <v>4.62784949078125E-7</v>
      </c>
      <c r="CJ198" s="10">
        <f>3/24000000*OO[[#This Row],[144 (06JUL1985 21:00:00)-Water Temperature (C)]]*OO[[#This Row],[86]]</f>
        <v>4.5496435415175004E-7</v>
      </c>
      <c r="CK198" s="10">
        <f>3/24000000*OO[[#This Row],[145 (07JUL1985 00:00:00)-Water Temperature (C)]]*OO[[#This Row],[87]]</f>
        <v>4.2986247922800005E-7</v>
      </c>
      <c r="CL198" s="10">
        <f>3/24000000*OO[[#This Row],[146 (07JUL1985 03:00:00)-Water Temperature (C)]]*OO[[#This Row],[88]]</f>
        <v>4.0282974821699999E-7</v>
      </c>
      <c r="CM198" s="10">
        <f>3/24000000*OO[[#This Row],[147 (07JUL1985 06:00:00)-Water Temperature (C)]]*OO[[#This Row],[89]]</f>
        <v>3.7890409173600001E-7</v>
      </c>
      <c r="CN198" s="10">
        <f>3/24000000*OO[[#This Row],[148 (07JUL1985 09:00:00)-Water Temperature (C)]]*OO[[#This Row],[90]]</f>
        <v>3.72802045640625E-7</v>
      </c>
      <c r="CO198" s="10">
        <f>3/24000000*OO[[#This Row],[149 (07JUL1985 12:00:00)-Water Temperature (C)]]*OO[[#This Row],[91]]</f>
        <v>3.7575531923849995E-7</v>
      </c>
      <c r="CP198" s="10">
        <f>3/24000000*OO[[#This Row],[150 (07JUL1985 15:00:00)-Water Temperature (C)]]*OO[[#This Row],[92]]</f>
        <v>3.8291390832874997E-7</v>
      </c>
      <c r="CQ198" s="10">
        <f>3/24000000*OO[[#This Row],[151 (07JUL1985 18:00:00)-Water Temperature (C)]]*OO[[#This Row],[93]]</f>
        <v>3.9193822547599993E-7</v>
      </c>
      <c r="CR198" s="10">
        <f>3/24000000*OO[[#This Row],[152 (07JUL1985 21:00:00)-Water Temperature (C)]]*OO[[#This Row],[94]]</f>
        <v>3.8748085307750002E-7</v>
      </c>
      <c r="CS198" s="10">
        <f>3/24000000*OO[[#This Row],[153 (08JUL1985 00:00:00)-Water Temperature (C)]]*OO[[#This Row],[95]]</f>
        <v>3.7140814762099995E-7</v>
      </c>
      <c r="CT198" s="10">
        <f>3/24000000*OO[[#This Row],[154 (08JUL1985 03:00:00)-Water Temperature (C)]]*OO[[#This Row],[96]]</f>
        <v>3.5096482583437493E-7</v>
      </c>
      <c r="CU198" s="10">
        <f>3/24000000*OO[[#This Row],[155 (08JUL1985 06:00:00)-Water Temperature (C)]]*OO[[#This Row],[97]]</f>
        <v>3.3123330059125E-7</v>
      </c>
      <c r="CV198" s="10">
        <f>3/24000000*OO[[#This Row],[156 (08JUL1985 09:00:00)-Water Temperature (C)]]*OO[[#This Row],[98]]</f>
        <v>3.1613134496649997E-7</v>
      </c>
      <c r="CW198" s="10">
        <f>3/24000000*OO[[#This Row],[157 (08JUL1985 12:00:00)-Water Temperature (C)]]*OO[[#This Row],[99]]</f>
        <v>3.1275251009887494E-7</v>
      </c>
    </row>
    <row r="199" spans="1:101" x14ac:dyDescent="0.35">
      <c r="A199" t="s">
        <v>205</v>
      </c>
      <c r="B199">
        <v>896.81299999999999</v>
      </c>
      <c r="C199" s="10">
        <f>3/24*OO[[#This Row],[59 (26JUN1985 06:00:00)-Water Temperature (C)]]*OO[[#This Row],[1]]/SUM(OO[1])</f>
        <v>0</v>
      </c>
      <c r="D199" s="10">
        <f>3/24*OO[[#This Row],[60 (26JUN1985 09:00:00)-Water Temperature (C)]]*OO[[#This Row],[2]]/SUM(OO[2])</f>
        <v>0</v>
      </c>
      <c r="E199" s="10">
        <f>3/24*OO[[#This Row],[61 (26JUN1985 12:00:00)-Water Temperature (C)]]*OO[[#This Row],[3]]/SUM(OO[3])</f>
        <v>0</v>
      </c>
      <c r="F199" s="10">
        <f>3/24*OO[[#This Row],[62 (26JUN1985 15:00:00)-Water Temperature (C)]]*OO[[#This Row],[4]]/SUM(OO[4])</f>
        <v>0</v>
      </c>
      <c r="G199" s="10">
        <f>3/24*OO[[#This Row],[63 (26JUN1985 18:00:00)-Water Temperature (C)]]*OO[[#This Row],[5]]/SUM(OO[5])</f>
        <v>0</v>
      </c>
      <c r="H199" s="10">
        <f>3/24*OO[[#This Row],[64 (26JUN1985 21:00:00)-Water Temperature (C)]]*OO[[#This Row],[6]]/SUM(OO[6])</f>
        <v>0</v>
      </c>
      <c r="I199" s="10">
        <f>3/24*OO[[#This Row],[65 (27JUN1985 00:00:00)-Water Temperature (C)]]*OO[[#This Row],[7]]/SUM(OO[7])</f>
        <v>0</v>
      </c>
      <c r="J199" s="10">
        <f>3/24*OO[[#This Row],[66 (27JUN1985 03:00:00)-Water Temperature (C)]]*OO[[#This Row],[8]]/SUM(OO[8])</f>
        <v>5.9433982805143418E-40</v>
      </c>
      <c r="K199" s="10">
        <f>3/24*OO[[#This Row],[67 (27JUN1985 06:00:00)-Water Temperature (C)]]*OO[[#This Row],[9]]/SUM(OO[9])</f>
        <v>3.6574570350936511E-29</v>
      </c>
      <c r="L199" s="10">
        <f>3/24*OO[[#This Row],[68 (27JUN1985 09:00:00)-Water Temperature (C)]]*OO[[#This Row],[10]]/SUM(OO[10])</f>
        <v>1.5985382223463439E-18</v>
      </c>
      <c r="M199" s="10">
        <f>3/24*OO[[#This Row],[69 (27JUN1985 12:00:00)-Water Temperature (C)]]*OO[[#This Row],[11]]/SUM(OO[11])</f>
        <v>6.5701924318452609E-11</v>
      </c>
      <c r="N199" s="10">
        <f>3/24*OO[[#This Row],[70 (27JUN1985 15:00:00)-Water Temperature (C)]]*OO[[#This Row],[12]]/SUM(OO[12])</f>
        <v>1.4915619143979692E-7</v>
      </c>
      <c r="O199" s="10">
        <f>3/24*OO[[#This Row],[71 (27JUN1985 18:00:00)-Water Temperature (C)]]*OO[[#This Row],[13]]/SUM(OO[13])</f>
        <v>2.4474353013095077E-5</v>
      </c>
      <c r="P199" s="10">
        <f>3/24*OO[[#This Row],[72 (27JUN1985 21:00:00)-Water Temperature (C)]]*OO[[#This Row],[14]]/SUM(OO[14])</f>
        <v>7.8551925567807662E-4</v>
      </c>
      <c r="Q199" s="10">
        <f>3/24*OO[[#This Row],[73 (28JUN1985 00:00:00)-Water Temperature (C)]]*OO[[#This Row],[15]]/SUM(OO[15])</f>
        <v>7.5964137322877484E-3</v>
      </c>
      <c r="R199" s="10">
        <f>3/24*OO[[#This Row],[74 (28JUN1985 03:00:00)-Water Temperature (C)]]*OO[[#This Row],[16]]/SUM(OO[16])</f>
        <v>2.9325421228918694E-2</v>
      </c>
      <c r="S199" s="10">
        <f>3/24*OO[[#This Row],[75 (28JUN1985 06:00:00)-Water Temperature (C)]]*OO[[#This Row],[17]]/SUM(OO[17])</f>
        <v>5.5286726720317418E-2</v>
      </c>
      <c r="T199" s="10">
        <f>3/24*OO[[#This Row],[76 (28JUN1985 09:00:00)-Water Temperature (C)]]*OO[[#This Row],[18]]/SUM(OO[18])</f>
        <v>5.9922894407399736E-2</v>
      </c>
      <c r="U199" s="10">
        <f>3/24*OO[[#This Row],[77 (28JUN1985 12:00:00)-Water Temperature (C)]]*OO[[#This Row],[19]]/SUM(OO[19])</f>
        <v>4.1203152707831869E-2</v>
      </c>
      <c r="V199" s="10">
        <f>3/24000000*OO[[#This Row],[78 (28JUN1985 15:00:00)-Water Temperature (C)]]*OO[[#This Row],[20]]</f>
        <v>1.9334180374079999E-2</v>
      </c>
      <c r="W199" s="10">
        <f>3/24000000*OO[[#This Row],[79 (28JUN1985 18:00:00)-Water Temperature (C)]]*OO[[#This Row],[21]]</f>
        <v>6.6028355908249996E-3</v>
      </c>
      <c r="X199" s="10">
        <f>3/24000000*OO[[#This Row],[80 (28JUN1985 21:00:00)-Water Temperature (C)]]*OO[[#This Row],[22]]</f>
        <v>1.7424054484856248E-3</v>
      </c>
      <c r="Y199" s="10">
        <f>3/24000000*OO[[#This Row],[81 (29JUN1985 00:00:00)-Water Temperature (C)]]*OO[[#This Row],[23]]</f>
        <v>4.1164110668975005E-4</v>
      </c>
      <c r="Z199" s="10">
        <f>3/24000000*OO[[#This Row],[82 (29JUN1985 03:00:00)-Water Temperature (C)]]*OO[[#This Row],[24]]</f>
        <v>1.18032236780925E-4</v>
      </c>
      <c r="AA199" s="10">
        <f>3/24000000*OO[[#This Row],[83 (29JUN1985 06:00:00)-Water Temperature (C)]]*OO[[#This Row],[25]]</f>
        <v>5.90148497619375E-5</v>
      </c>
      <c r="AB199" s="10">
        <f>3/24000000*OO[[#This Row],[84 (29JUN1985 09:00:00)-Water Temperature (C)]]*OO[[#This Row],[26]]</f>
        <v>4.8574902089862498E-5</v>
      </c>
      <c r="AC199" s="10">
        <f>3/24000000*OO[[#This Row],[85 (29JUN1985 12:00:00)-Water Temperature (C)]]*OO[[#This Row],[27]]</f>
        <v>4.9554514654612493E-5</v>
      </c>
      <c r="AD199" s="10">
        <f>3/24000000*OO[[#This Row],[86 (29JUN1985 15:00:00)-Water Temperature (C)]]*OO[[#This Row],[28]]</f>
        <v>5.2897126123399998E-5</v>
      </c>
      <c r="AE199" s="10">
        <f>3/24000000*OO[[#This Row],[88 (29JUN1985 21:00:00)-Water Temperature (C)]]*OO[[#This Row],[30]]</f>
        <v>5.4259593066862489E-5</v>
      </c>
      <c r="AF199" s="10">
        <f>3/24000000*OO[[#This Row],[88 (29JUN1985 21:00:00)-Water Temperature (C)]]*OO[[#This Row],[30]]</f>
        <v>5.4259593066862489E-5</v>
      </c>
      <c r="AG199" s="10">
        <f>3/24000000*OO[[#This Row],[89 (30JUN1985 00:00:00)-Water Temperature (C)]]*OO[[#This Row],[31]]</f>
        <v>5.0127708901050007E-5</v>
      </c>
      <c r="AH199" s="10">
        <f>3/24000000*OO[[#This Row],[90 (30JUN1985 03:00:00)-Water Temperature (C)]]*OO[[#This Row],[32]]</f>
        <v>4.4609027239575002E-5</v>
      </c>
      <c r="AI199" s="10">
        <f>3/24000000*OO[[#This Row],[91 (30JUN1985 06:00:00)-Water Temperature (C)]]*OO[[#This Row],[33]]</f>
        <v>3.9248601621424995E-5</v>
      </c>
      <c r="AJ199" s="10">
        <f>3/24000000*OO[[#This Row],[92 (30JUN1985 09:00:00)-Water Temperature (C)]]*OO[[#This Row],[34]]</f>
        <v>3.5442285153849999E-5</v>
      </c>
      <c r="AK199" s="10">
        <f>3/24000000*OO[[#This Row],[93 (30JUN1985 12:00:00)-Water Temperature (C)]]*OO[[#This Row],[35]]</f>
        <v>3.2652034085250002E-5</v>
      </c>
      <c r="AL199" s="10">
        <f>3/24000000*OO[[#This Row],[94 (30JUN1985 15:00:00)-Water Temperature (C)]]*OO[[#This Row],[36]]</f>
        <v>3.0017702499600003E-5</v>
      </c>
      <c r="AM199" s="10">
        <f>3/24000000*OO[[#This Row],[95 (30JUN1985 18:00:00)-Water Temperature (C)]]*OO[[#This Row],[37]]</f>
        <v>2.6975886303712498E-5</v>
      </c>
      <c r="AN199" s="10">
        <f>3/24000000*OO[[#This Row],[96 (30JUN1985 21:00:00)-Water Temperature (C)]]*OO[[#This Row],[38]]</f>
        <v>2.3242079136499995E-5</v>
      </c>
      <c r="AO199" s="10">
        <f>3/24000000*OO[[#This Row],[97 (01JUL1985 00:00:00)-Water Temperature (C)]]*OO[[#This Row],[39]]</f>
        <v>1.9458966617785E-5</v>
      </c>
      <c r="AP199" s="10">
        <f>3/24000000*OO[[#This Row],[98 (01JUL1985 03:00:00)-Water Temperature (C)]]*OO[[#This Row],[40]]</f>
        <v>1.61207723625725E-5</v>
      </c>
      <c r="AQ199" s="10">
        <f>3/24000000*OO[[#This Row],[99 (01JUL1985 06:00:00)-Water Temperature (C)]]*OO[[#This Row],[41]]</f>
        <v>1.3477692268844999E-5</v>
      </c>
      <c r="AR199" s="10">
        <f>3/24000000*OO[[#This Row],[100 (01JUL1985 09:00:00)-Water Temperature (C)]]*OO[[#This Row],[42]]</f>
        <v>1.1922576655605E-5</v>
      </c>
      <c r="AS199" s="10">
        <f>3/24000000*OO[[#This Row],[101 (01JUL1985 12:00:00)-Water Temperature (C)]]*OO[[#This Row],[43]]</f>
        <v>1.07280500626075E-5</v>
      </c>
      <c r="AT199" s="10">
        <f>3/24000000*OO[[#This Row],[102 (01JUL1985 15:00:00)-Water Temperature (C)]]*OO[[#This Row],[44]]</f>
        <v>9.6077997210599986E-6</v>
      </c>
      <c r="AU199" s="10">
        <f>3/24000000*OO[[#This Row],[103 (01JUL1985 18:00:00)-Water Temperature (C)]]*OO[[#This Row],[45]]</f>
        <v>8.2629129084749991E-6</v>
      </c>
      <c r="AV199" s="10">
        <f>3/24000000*OO[[#This Row],[104 (01JUL1985 21:00:00)-Water Temperature (C)]]*OO[[#This Row],[46]]</f>
        <v>6.6747658982249997E-6</v>
      </c>
      <c r="AW199" s="10">
        <f>3/24000000*OO[[#This Row],[105 (02JUL1985 00:00:00)-Water Temperature (C)]]*OO[[#This Row],[47]]</f>
        <v>5.0906124623199994E-6</v>
      </c>
      <c r="AX199" s="10">
        <f>3/24000000*OO[[#This Row],[106 (02JUL1985 03:00:00)-Water Temperature (C)]]*OO[[#This Row],[48]]</f>
        <v>3.7917496250075E-6</v>
      </c>
      <c r="AY199" s="10">
        <f>3/24000000*OO[[#This Row],[107 (02JUL1985 06:00:00)-Water Temperature (C)]]*OO[[#This Row],[49]]</f>
        <v>2.9031418323899997E-6</v>
      </c>
      <c r="AZ199" s="10">
        <f>3/24000000*OO[[#This Row],[108 (02JUL1985 09:00:00)-Water Temperature (C)]]*OO[[#This Row],[50]]</f>
        <v>2.4499369686200001E-6</v>
      </c>
      <c r="BA199" s="10">
        <f>3/24000000*OO[[#This Row],[109 (02JUL1985 12:00:00)-Water Temperature (C)]]*OO[[#This Row],[51]]</f>
        <v>2.1994574615832496E-6</v>
      </c>
      <c r="BB199" s="10">
        <f>3/24000000*OO[[#This Row],[110 (02JUL1985 15:00:00)-Water Temperature (C)]]*OO[[#This Row],[52]]</f>
        <v>2.0606461996454999E-6</v>
      </c>
      <c r="BC199" s="10">
        <f>3/24000000*OO[[#This Row],[111 (02JUL1985 18:00:00)-Water Temperature (C)]]*OO[[#This Row],[53]]</f>
        <v>1.9682402259437499E-6</v>
      </c>
      <c r="BD199" s="10">
        <f>3/24000000*OO[[#This Row],[112 (02JUL1985 21:00:00)-Water Temperature (C)]]*OO[[#This Row],[54]]</f>
        <v>1.843839802730625E-6</v>
      </c>
      <c r="BE199" s="10">
        <f>3/24000000*OO[[#This Row],[113 (03JUL1985 00:00:00)-Water Temperature (C)]]*OO[[#This Row],[55]]</f>
        <v>1.6740976304850001E-6</v>
      </c>
      <c r="BF199" s="10">
        <f>3/24000000*OO[[#This Row],[114 (03JUL1985 03:00:00)-Water Temperature (C)]]*OO[[#This Row],[56]]</f>
        <v>1.5102327868653749E-6</v>
      </c>
      <c r="BG199" s="10">
        <f>3/24000000*OO[[#This Row],[115 (03JUL1985 06:00:00)-Water Temperature (C)]]*OO[[#This Row],[57]]</f>
        <v>1.3744227530159998E-6</v>
      </c>
      <c r="BH199" s="10">
        <f>3/24000000*OO[[#This Row],[116 (03JUL1985 09:00:00)-Water Temperature (C)]]*OO[[#This Row],[58]]</f>
        <v>1.31613686307725E-6</v>
      </c>
      <c r="BI199" s="10">
        <f>3/24000000*OO[[#This Row],[117 (03JUL1985 12:00:00)-Water Temperature (C)]]*OO[[#This Row],[59]]</f>
        <v>1.3044160709982499E-6</v>
      </c>
      <c r="BJ199" s="10">
        <f>3/24000000*OO[[#This Row],[118 (03JUL1985 15:00:00)-Water Temperature (C)]]*OO[[#This Row],[60]]</f>
        <v>1.3131251824460002E-6</v>
      </c>
      <c r="BK199" s="10">
        <f>3/24000000*OO[[#This Row],[119 (03JUL1985 18:00:00)-Water Temperature (C)]]*OO[[#This Row],[61]]</f>
        <v>1.3325104525467498E-6</v>
      </c>
      <c r="BL199" s="10">
        <f>3/24000000*OO[[#This Row],[120 (03JUL1985 21:00:00)-Water Temperature (C)]]*OO[[#This Row],[62]]</f>
        <v>1.3145448478799999E-6</v>
      </c>
      <c r="BM199" s="10">
        <f>3/24000000*OO[[#This Row],[121 (04JUL1985 00:00:00)-Water Temperature (C)]]*OO[[#This Row],[63]]</f>
        <v>1.2558035279262499E-6</v>
      </c>
      <c r="BN199" s="10">
        <f>3/24000000*OO[[#This Row],[122 (04JUL1985 03:00:00)-Water Temperature (C)]]*OO[[#This Row],[64]]</f>
        <v>1.1777041809960001E-6</v>
      </c>
      <c r="BO199" s="10">
        <f>3/24000000*OO[[#This Row],[123 (04JUL1985 06:00:00)-Water Temperature (C)]]*OO[[#This Row],[65]]</f>
        <v>1.098150098942625E-6</v>
      </c>
      <c r="BP199" s="10">
        <f>3/24000000*OO[[#This Row],[124 (04JUL1985 09:00:00)-Water Temperature (C)]]*OO[[#This Row],[66]]</f>
        <v>1.051492740144E-6</v>
      </c>
      <c r="BQ199" s="10">
        <f>3/24000000*OO[[#This Row],[125 (04JUL1985 12:00:00)-Water Temperature (C)]]*OO[[#This Row],[67]]</f>
        <v>1.017763464451875E-6</v>
      </c>
      <c r="BR199" s="10">
        <f>3/24000000*OO[[#This Row],[126 (04JUL1985 15:00:00)-Water Temperature (C)]]*OO[[#This Row],[68]]</f>
        <v>1.00530908557875E-6</v>
      </c>
      <c r="BS199" s="10">
        <f>3/24000000*OO[[#This Row],[127 (04JUL1985 18:00:00)-Water Temperature (C)]]*OO[[#This Row],[69]]</f>
        <v>9.8060865448312497E-7</v>
      </c>
      <c r="BT199" s="10">
        <f>3/24000000*OO[[#This Row],[128 (04JUL1985 21:00:00)-Water Temperature (C)]]*OO[[#This Row],[70]]</f>
        <v>9.3679891499899992E-7</v>
      </c>
      <c r="BU199" s="10">
        <f>3/24000000*OO[[#This Row],[129 (05JUL1985 00:00:00)-Water Temperature (C)]]*OO[[#This Row],[71]]</f>
        <v>8.7634022781499996E-7</v>
      </c>
      <c r="BV199" s="10">
        <f>3/24000000*OO[[#This Row],[130 (05JUL1985 03:00:00)-Water Temperature (C)]]*OO[[#This Row],[72]]</f>
        <v>8.0856109456537499E-7</v>
      </c>
      <c r="BW199" s="10">
        <f>3/24000000*OO[[#This Row],[131 (05JUL1985 06:00:00)-Water Temperature (C)]]*OO[[#This Row],[73]]</f>
        <v>7.44115293105625E-7</v>
      </c>
      <c r="BX199" s="10">
        <f>3/24000000*OO[[#This Row],[132 (05JUL1985 09:00:00)-Water Temperature (C)]]*OO[[#This Row],[74]]</f>
        <v>7.1257412297712493E-7</v>
      </c>
      <c r="BY199" s="10">
        <f>3/24000000*OO[[#This Row],[133 (05JUL1985 12:00:00)-Water Temperature (C)]]*OO[[#This Row],[75]]</f>
        <v>6.8570337499924997E-7</v>
      </c>
      <c r="BZ199" s="10">
        <f>3/24000000*OO[[#This Row],[134 (05JUL1985 15:00:00)-Water Temperature (C)]]*OO[[#This Row],[76]]</f>
        <v>6.7206991657300002E-7</v>
      </c>
      <c r="CA199" s="10">
        <f>3/24000000*OO[[#This Row],[135 (05JUL1985 18:00:00)-Water Temperature (C)]]*OO[[#This Row],[77]]</f>
        <v>6.6076893717950001E-7</v>
      </c>
      <c r="CB199" s="10">
        <f>3/24000000*OO[[#This Row],[136 (05JUL1985 21:00:00)-Water Temperature (C)]]*OO[[#This Row],[78]]</f>
        <v>6.3800222075849998E-7</v>
      </c>
      <c r="CC199" s="10">
        <f>3/24000000*OO[[#This Row],[137 (06JUL1985 00:00:00)-Water Temperature (C)]]*OO[[#This Row],[79]]</f>
        <v>6.0015199161637498E-7</v>
      </c>
      <c r="CD199" s="10">
        <f>3/24000000*OO[[#This Row],[138 (06JUL1985 03:00:00)-Water Temperature (C)]]*OO[[#This Row],[80]]</f>
        <v>5.571448359187501E-7</v>
      </c>
      <c r="CE199" s="10">
        <f>3/24000000*OO[[#This Row],[139 (06JUL1985 06:00:00)-Water Temperature (C)]]*OO[[#This Row],[81]]</f>
        <v>5.19564580456625E-7</v>
      </c>
      <c r="CF199" s="10">
        <f>3/24000000*OO[[#This Row],[140 (06JUL1985 09:00:00)-Water Temperature (C)]]*OO[[#This Row],[82]]</f>
        <v>5.0815146447999999E-7</v>
      </c>
      <c r="CG199" s="10">
        <f>3/24000000*OO[[#This Row],[141 (06JUL1985 12:00:00)-Water Temperature (C)]]*OO[[#This Row],[83]]</f>
        <v>5.0158969994424999E-7</v>
      </c>
      <c r="CH199" s="10">
        <f>3/24000000*OO[[#This Row],[142 (06JUL1985 15:00:00)-Water Temperature (C)]]*OO[[#This Row],[84]]</f>
        <v>5.026491568155E-7</v>
      </c>
      <c r="CI199" s="10">
        <f>3/24000000*OO[[#This Row],[143 (06JUL1985 18:00:00)-Water Temperature (C)]]*OO[[#This Row],[85]]</f>
        <v>5.0972510385449994E-7</v>
      </c>
      <c r="CJ199" s="10">
        <f>3/24000000*OO[[#This Row],[144 (06JUL1985 21:00:00)-Water Temperature (C)]]*OO[[#This Row],[86]]</f>
        <v>5.0147017848100006E-7</v>
      </c>
      <c r="CK199" s="10">
        <f>3/24000000*OO[[#This Row],[145 (07JUL1985 00:00:00)-Water Temperature (C)]]*OO[[#This Row],[87]]</f>
        <v>4.7444256858724996E-7</v>
      </c>
      <c r="CL199" s="10">
        <f>3/24000000*OO[[#This Row],[146 (07JUL1985 03:00:00)-Water Temperature (C)]]*OO[[#This Row],[88]]</f>
        <v>4.4506066159537502E-7</v>
      </c>
      <c r="CM199" s="10">
        <f>3/24000000*OO[[#This Row],[147 (07JUL1985 06:00:00)-Water Temperature (C)]]*OO[[#This Row],[89]]</f>
        <v>4.1865936958174996E-7</v>
      </c>
      <c r="CN199" s="10">
        <f>3/24000000*OO[[#This Row],[148 (07JUL1985 09:00:00)-Water Temperature (C)]]*OO[[#This Row],[90]]</f>
        <v>4.1147315942424999E-7</v>
      </c>
      <c r="CO199" s="10">
        <f>3/24000000*OO[[#This Row],[149 (07JUL1985 12:00:00)-Water Temperature (C)]]*OO[[#This Row],[91]]</f>
        <v>4.1357044901549991E-7</v>
      </c>
      <c r="CP199" s="10">
        <f>3/24000000*OO[[#This Row],[150 (07JUL1985 15:00:00)-Water Temperature (C)]]*OO[[#This Row],[92]]</f>
        <v>4.2041944626562493E-7</v>
      </c>
      <c r="CQ199" s="10">
        <f>3/24000000*OO[[#This Row],[151 (07JUL1985 18:00:00)-Water Temperature (C)]]*OO[[#This Row],[93]]</f>
        <v>4.3006506993625002E-7</v>
      </c>
      <c r="CR199" s="10">
        <f>3/24000000*OO[[#This Row],[152 (07JUL1985 21:00:00)-Water Temperature (C)]]*OO[[#This Row],[94]]</f>
        <v>4.2578690201249997E-7</v>
      </c>
      <c r="CS199" s="10">
        <f>3/24000000*OO[[#This Row],[153 (08JUL1985 00:00:00)-Water Temperature (C)]]*OO[[#This Row],[95]]</f>
        <v>4.0895036718187499E-7</v>
      </c>
      <c r="CT199" s="10">
        <f>3/24000000*OO[[#This Row],[154 (08JUL1985 03:00:00)-Water Temperature (C)]]*OO[[#This Row],[96]]</f>
        <v>3.8699244055E-7</v>
      </c>
      <c r="CU199" s="10">
        <f>3/24000000*OO[[#This Row],[155 (08JUL1985 06:00:00)-Water Temperature (C)]]*OO[[#This Row],[97]]</f>
        <v>3.6540002816362498E-7</v>
      </c>
      <c r="CV199" s="10">
        <f>3/24000000*OO[[#This Row],[156 (08JUL1985 09:00:00)-Water Temperature (C)]]*OO[[#This Row],[98]]</f>
        <v>3.4839381561299995E-7</v>
      </c>
      <c r="CW199" s="10">
        <f>3/24000000*OO[[#This Row],[157 (08JUL1985 12:00:00)-Water Temperature (C)]]*OO[[#This Row],[99]]</f>
        <v>3.4406264954599998E-7</v>
      </c>
    </row>
    <row r="200" spans="1:101" x14ac:dyDescent="0.35">
      <c r="A200" t="s">
        <v>206</v>
      </c>
      <c r="B200">
        <v>870.10339999999997</v>
      </c>
      <c r="C200" s="10">
        <f>3/24*OO[[#This Row],[59 (26JUN1985 06:00:00)-Water Temperature (C)]]*OO[[#This Row],[1]]/SUM(OO[1])</f>
        <v>0</v>
      </c>
      <c r="D200" s="10">
        <f>3/24*OO[[#This Row],[60 (26JUN1985 09:00:00)-Water Temperature (C)]]*OO[[#This Row],[2]]/SUM(OO[2])</f>
        <v>0</v>
      </c>
      <c r="E200" s="10">
        <f>3/24*OO[[#This Row],[61 (26JUN1985 12:00:00)-Water Temperature (C)]]*OO[[#This Row],[3]]/SUM(OO[3])</f>
        <v>0</v>
      </c>
      <c r="F200" s="10">
        <f>3/24*OO[[#This Row],[62 (26JUN1985 15:00:00)-Water Temperature (C)]]*OO[[#This Row],[4]]/SUM(OO[4])</f>
        <v>0</v>
      </c>
      <c r="G200" s="10">
        <f>3/24*OO[[#This Row],[63 (26JUN1985 18:00:00)-Water Temperature (C)]]*OO[[#This Row],[5]]/SUM(OO[5])</f>
        <v>0</v>
      </c>
      <c r="H200" s="10">
        <f>3/24*OO[[#This Row],[64 (26JUN1985 21:00:00)-Water Temperature (C)]]*OO[[#This Row],[6]]/SUM(OO[6])</f>
        <v>0</v>
      </c>
      <c r="I200" s="10">
        <f>3/24*OO[[#This Row],[65 (27JUN1985 00:00:00)-Water Temperature (C)]]*OO[[#This Row],[7]]/SUM(OO[7])</f>
        <v>0</v>
      </c>
      <c r="J200" s="10">
        <f>3/24*OO[[#This Row],[66 (27JUN1985 03:00:00)-Water Temperature (C)]]*OO[[#This Row],[8]]/SUM(OO[8])</f>
        <v>1.0470234902409826E-40</v>
      </c>
      <c r="K200" s="10">
        <f>3/24*OO[[#This Row],[67 (27JUN1985 06:00:00)-Water Temperature (C)]]*OO[[#This Row],[9]]/SUM(OO[9])</f>
        <v>6.3710887009813283E-30</v>
      </c>
      <c r="L200" s="10">
        <f>3/24*OO[[#This Row],[68 (27JUN1985 09:00:00)-Water Temperature (C)]]*OO[[#This Row],[10]]/SUM(OO[10])</f>
        <v>2.9046828567977373E-19</v>
      </c>
      <c r="M200" s="10">
        <f>3/24*OO[[#This Row],[69 (27JUN1985 12:00:00)-Water Temperature (C)]]*OO[[#This Row],[11]]/SUM(OO[11])</f>
        <v>2.715476740966896E-11</v>
      </c>
      <c r="N200" s="10">
        <f>3/24*OO[[#This Row],[70 (27JUN1985 15:00:00)-Water Temperature (C)]]*OO[[#This Row],[12]]/SUM(OO[12])</f>
        <v>8.410851266597663E-8</v>
      </c>
      <c r="O200" s="10">
        <f>3/24*OO[[#This Row],[71 (27JUN1985 18:00:00)-Water Temperature (C)]]*OO[[#This Row],[13]]/SUM(OO[13])</f>
        <v>1.6377798385762408E-5</v>
      </c>
      <c r="P200" s="10">
        <f>3/24*OO[[#This Row],[72 (27JUN1985 21:00:00)-Water Temperature (C)]]*OO[[#This Row],[14]]/SUM(OO[14])</f>
        <v>5.9741612769796052E-4</v>
      </c>
      <c r="Q200" s="10">
        <f>3/24*OO[[#This Row],[73 (28JUN1985 00:00:00)-Water Temperature (C)]]*OO[[#This Row],[15]]/SUM(OO[15])</f>
        <v>6.4052660464938181E-3</v>
      </c>
      <c r="R200" s="10">
        <f>3/24*OO[[#This Row],[74 (28JUN1985 03:00:00)-Water Temperature (C)]]*OO[[#This Row],[16]]/SUM(OO[16])</f>
        <v>2.6958119250608977E-2</v>
      </c>
      <c r="S200" s="10">
        <f>3/24*OO[[#This Row],[75 (28JUN1985 06:00:00)-Water Temperature (C)]]*OO[[#This Row],[17]]/SUM(OO[17])</f>
        <v>5.4651675540496762E-2</v>
      </c>
      <c r="T200" s="10">
        <f>3/24*OO[[#This Row],[76 (28JUN1985 09:00:00)-Water Temperature (C)]]*OO[[#This Row],[18]]/SUM(OO[18])</f>
        <v>6.3116342244845691E-2</v>
      </c>
      <c r="U200" s="10">
        <f>3/24*OO[[#This Row],[77 (28JUN1985 12:00:00)-Water Temperature (C)]]*OO[[#This Row],[19]]/SUM(OO[19])</f>
        <v>4.5839524025559075E-2</v>
      </c>
      <c r="V200" s="10">
        <f>3/24000000*OO[[#This Row],[78 (28JUN1985 15:00:00)-Water Temperature (C)]]*OO[[#This Row],[20]]</f>
        <v>2.2537784692537501E-2</v>
      </c>
      <c r="W200" s="10">
        <f>3/24000000*OO[[#This Row],[79 (28JUN1985 18:00:00)-Water Temperature (C)]]*OO[[#This Row],[21]]</f>
        <v>8.0010111503437502E-3</v>
      </c>
      <c r="X200" s="10">
        <f>3/24000000*OO[[#This Row],[80 (28JUN1985 21:00:00)-Water Temperature (C)]]*OO[[#This Row],[22]]</f>
        <v>2.1719075636249998E-3</v>
      </c>
      <c r="Y200" s="10">
        <f>3/24000000*OO[[#This Row],[81 (29JUN1985 00:00:00)-Water Temperature (C)]]*OO[[#This Row],[23]]</f>
        <v>5.1565698824499991E-4</v>
      </c>
      <c r="Z200" s="10">
        <f>3/24000000*OO[[#This Row],[82 (29JUN1985 03:00:00)-Water Temperature (C)]]*OO[[#This Row],[24]]</f>
        <v>1.4089052150504999E-4</v>
      </c>
      <c r="AA200" s="10">
        <f>3/24000000*OO[[#This Row],[83 (29JUN1985 06:00:00)-Water Temperature (C)]]*OO[[#This Row],[25]]</f>
        <v>6.4960392579600001E-5</v>
      </c>
      <c r="AB200" s="10">
        <f>3/24000000*OO[[#This Row],[84 (29JUN1985 09:00:00)-Water Temperature (C)]]*OO[[#This Row],[26]]</f>
        <v>5.1130962993074998E-5</v>
      </c>
      <c r="AC200" s="10">
        <f>3/24000000*OO[[#This Row],[85 (29JUN1985 12:00:00)-Water Temperature (C)]]*OO[[#This Row],[27]]</f>
        <v>5.1331425941250004E-5</v>
      </c>
      <c r="AD200" s="10">
        <f>3/24000000*OO[[#This Row],[86 (29JUN1985 15:00:00)-Water Temperature (C)]]*OO[[#This Row],[28]]</f>
        <v>5.462363558225E-5</v>
      </c>
      <c r="AE200" s="10">
        <f>3/24000000*OO[[#This Row],[88 (29JUN1985 21:00:00)-Water Temperature (C)]]*OO[[#This Row],[30]]</f>
        <v>5.6544234438224997E-5</v>
      </c>
      <c r="AF200" s="10">
        <f>3/24000000*OO[[#This Row],[88 (29JUN1985 21:00:00)-Water Temperature (C)]]*OO[[#This Row],[30]]</f>
        <v>5.6544234438224997E-5</v>
      </c>
      <c r="AG200" s="10">
        <f>3/24000000*OO[[#This Row],[89 (30JUN1985 00:00:00)-Water Temperature (C)]]*OO[[#This Row],[31]]</f>
        <v>5.2514738795249992E-5</v>
      </c>
      <c r="AH200" s="10">
        <f>3/24000000*OO[[#This Row],[90 (30JUN1985 03:00:00)-Water Temperature (C)]]*OO[[#This Row],[32]]</f>
        <v>4.6874676474475E-5</v>
      </c>
      <c r="AI200" s="10">
        <f>3/24000000*OO[[#This Row],[91 (30JUN1985 06:00:00)-Water Temperature (C)]]*OO[[#This Row],[33]]</f>
        <v>4.1245975416449992E-5</v>
      </c>
      <c r="AJ200" s="10">
        <f>3/24000000*OO[[#This Row],[92 (30JUN1985 09:00:00)-Water Temperature (C)]]*OO[[#This Row],[34]]</f>
        <v>3.7208249291324996E-5</v>
      </c>
      <c r="AK200" s="10">
        <f>3/24000000*OO[[#This Row],[93 (30JUN1985 12:00:00)-Water Temperature (C)]]*OO[[#This Row],[35]]</f>
        <v>3.4263965727062501E-5</v>
      </c>
      <c r="AL200" s="10">
        <f>3/24000000*OO[[#This Row],[94 (30JUN1985 15:00:00)-Water Temperature (C)]]*OO[[#This Row],[36]]</f>
        <v>3.1528544511974999E-5</v>
      </c>
      <c r="AM200" s="10">
        <f>3/24000000*OO[[#This Row],[95 (30JUN1985 18:00:00)-Water Temperature (C)]]*OO[[#This Row],[37]]</f>
        <v>2.8382662901999996E-5</v>
      </c>
      <c r="AN200" s="10">
        <f>3/24000000*OO[[#This Row],[96 (30JUN1985 21:00:00)-Water Temperature (C)]]*OO[[#This Row],[38]]</f>
        <v>2.4498278419875E-5</v>
      </c>
      <c r="AO200" s="10">
        <f>3/24000000*OO[[#This Row],[97 (01JUL1985 00:00:00)-Water Temperature (C)]]*OO[[#This Row],[39]]</f>
        <v>2.054127436955E-5</v>
      </c>
      <c r="AP200" s="10">
        <f>3/24000000*OO[[#This Row],[98 (01JUL1985 03:00:00)-Water Temperature (C)]]*OO[[#This Row],[40]]</f>
        <v>1.7026205218006247E-5</v>
      </c>
      <c r="AQ200" s="10">
        <f>3/24000000*OO[[#This Row],[99 (01JUL1985 06:00:00)-Water Temperature (C)]]*OO[[#This Row],[41]]</f>
        <v>1.4227027076697498E-5</v>
      </c>
      <c r="AR200" s="10">
        <f>3/24000000*OO[[#This Row],[100 (01JUL1985 09:00:00)-Water Temperature (C)]]*OO[[#This Row],[42]]</f>
        <v>1.2561442242187497E-5</v>
      </c>
      <c r="AS200" s="10">
        <f>3/24000000*OO[[#This Row],[101 (01JUL1985 12:00:00)-Water Temperature (C)]]*OO[[#This Row],[43]]</f>
        <v>1.127926261767375E-5</v>
      </c>
      <c r="AT200" s="10">
        <f>3/24000000*OO[[#This Row],[102 (01JUL1985 15:00:00)-Water Temperature (C)]]*OO[[#This Row],[44]]</f>
        <v>1.0110123077309998E-5</v>
      </c>
      <c r="AU200" s="10">
        <f>3/24000000*OO[[#This Row],[103 (01JUL1985 18:00:00)-Water Temperature (C)]]*OO[[#This Row],[45]]</f>
        <v>8.7340714061812504E-6</v>
      </c>
      <c r="AV200" s="10">
        <f>3/24000000*OO[[#This Row],[104 (01JUL1985 21:00:00)-Water Temperature (C)]]*OO[[#This Row],[46]]</f>
        <v>7.1036781336250007E-6</v>
      </c>
      <c r="AW200" s="10">
        <f>3/24000000*OO[[#This Row],[105 (02JUL1985 00:00:00)-Water Temperature (C)]]*OO[[#This Row],[47]]</f>
        <v>5.4476674203375006E-6</v>
      </c>
      <c r="AX200" s="10">
        <f>3/24000000*OO[[#This Row],[106 (02JUL1985 03:00:00)-Water Temperature (C)]]*OO[[#This Row],[48]]</f>
        <v>4.0624303167337496E-6</v>
      </c>
      <c r="AY200" s="10">
        <f>3/24000000*OO[[#This Row],[107 (02JUL1985 06:00:00)-Water Temperature (C)]]*OO[[#This Row],[49]]</f>
        <v>3.0969104658749991E-6</v>
      </c>
      <c r="AZ200" s="10">
        <f>3/24000000*OO[[#This Row],[108 (02JUL1985 09:00:00)-Water Temperature (C)]]*OO[[#This Row],[50]]</f>
        <v>2.5936733564562494E-6</v>
      </c>
      <c r="BA200" s="10">
        <f>3/24000000*OO[[#This Row],[109 (02JUL1985 12:00:00)-Water Temperature (C)]]*OO[[#This Row],[51]]</f>
        <v>2.3100546159749996E-6</v>
      </c>
      <c r="BB200" s="10">
        <f>3/24000000*OO[[#This Row],[110 (02JUL1985 15:00:00)-Water Temperature (C)]]*OO[[#This Row],[52]]</f>
        <v>2.1533680069149999E-6</v>
      </c>
      <c r="BC200" s="10">
        <f>3/24000000*OO[[#This Row],[111 (02JUL1985 18:00:00)-Water Temperature (C)]]*OO[[#This Row],[53]]</f>
        <v>2.0526948790629998E-6</v>
      </c>
      <c r="BD200" s="10">
        <f>3/24000000*OO[[#This Row],[112 (02JUL1985 21:00:00)-Water Temperature (C)]]*OO[[#This Row],[54]]</f>
        <v>1.9233662429344999E-6</v>
      </c>
      <c r="BE200" s="10">
        <f>3/24000000*OO[[#This Row],[113 (03JUL1985 00:00:00)-Water Temperature (C)]]*OO[[#This Row],[55]]</f>
        <v>1.7476692497046249E-6</v>
      </c>
      <c r="BF200" s="10">
        <f>3/24000000*OO[[#This Row],[114 (03JUL1985 03:00:00)-Water Temperature (C)]]*OO[[#This Row],[56]]</f>
        <v>1.5768964640137499E-6</v>
      </c>
      <c r="BG200" s="10">
        <f>3/24000000*OO[[#This Row],[115 (03JUL1985 06:00:00)-Water Temperature (C)]]*OO[[#This Row],[57]]</f>
        <v>1.4339386760252499E-6</v>
      </c>
      <c r="BH200" s="10">
        <f>3/24000000*OO[[#This Row],[116 (03JUL1985 09:00:00)-Water Temperature (C)]]*OO[[#This Row],[58]]</f>
        <v>1.3712149625427499E-6</v>
      </c>
      <c r="BI200" s="10">
        <f>3/24000000*OO[[#This Row],[117 (03JUL1985 12:00:00)-Water Temperature (C)]]*OO[[#This Row],[59]]</f>
        <v>1.3553564520117498E-6</v>
      </c>
      <c r="BJ200" s="10">
        <f>3/24000000*OO[[#This Row],[118 (03JUL1985 15:00:00)-Water Temperature (C)]]*OO[[#This Row],[60]]</f>
        <v>1.3609264785011247E-6</v>
      </c>
      <c r="BK200" s="10">
        <f>3/24000000*OO[[#This Row],[119 (03JUL1985 18:00:00)-Water Temperature (C)]]*OO[[#This Row],[61]]</f>
        <v>1.3790233998362497E-6</v>
      </c>
      <c r="BL200" s="10">
        <f>3/24000000*OO[[#This Row],[120 (03JUL1985 21:00:00)-Water Temperature (C)]]*OO[[#This Row],[62]]</f>
        <v>1.3612905222949999E-6</v>
      </c>
      <c r="BM200" s="10">
        <f>3/24000000*OO[[#This Row],[121 (04JUL1985 00:00:00)-Water Temperature (C)]]*OO[[#This Row],[63]]</f>
        <v>1.3033192903424999E-6</v>
      </c>
      <c r="BN200" s="10">
        <f>3/24000000*OO[[#This Row],[122 (04JUL1985 03:00:00)-Water Temperature (C)]]*OO[[#This Row],[64]]</f>
        <v>1.2250439720332498E-6</v>
      </c>
      <c r="BO200" s="10">
        <f>3/24000000*OO[[#This Row],[123 (04JUL1985 06:00:00)-Water Temperature (C)]]*OO[[#This Row],[65]]</f>
        <v>1.1434046611837498E-6</v>
      </c>
      <c r="BP200" s="10">
        <f>3/24000000*OO[[#This Row],[124 (04JUL1985 09:00:00)-Water Temperature (C)]]*OO[[#This Row],[66]]</f>
        <v>1.0939080407268749E-6</v>
      </c>
      <c r="BQ200" s="10">
        <f>3/24000000*OO[[#This Row],[125 (04JUL1985 12:00:00)-Water Temperature (C)]]*OO[[#This Row],[67]]</f>
        <v>1.0563697081574998E-6</v>
      </c>
      <c r="BR200" s="10">
        <f>3/24000000*OO[[#This Row],[126 (04JUL1985 15:00:00)-Water Temperature (C)]]*OO[[#This Row],[68]]</f>
        <v>1.041945032161E-6</v>
      </c>
      <c r="BS200" s="10">
        <f>3/24000000*OO[[#This Row],[127 (04JUL1985 18:00:00)-Water Temperature (C)]]*OO[[#This Row],[69]]</f>
        <v>1.0162137886166249E-6</v>
      </c>
      <c r="BT200" s="10">
        <f>3/24000000*OO[[#This Row],[128 (04JUL1985 21:00:00)-Water Temperature (C)]]*OO[[#This Row],[70]]</f>
        <v>9.7269735245599992E-7</v>
      </c>
      <c r="BU200" s="10">
        <f>3/24000000*OO[[#This Row],[129 (05JUL1985 00:00:00)-Water Temperature (C)]]*OO[[#This Row],[71]]</f>
        <v>9.1214644244749982E-7</v>
      </c>
      <c r="BV200" s="10">
        <f>3/24000000*OO[[#This Row],[130 (05JUL1985 03:00:00)-Water Temperature (C)]]*OO[[#This Row],[72]]</f>
        <v>8.4290036150299998E-7</v>
      </c>
      <c r="BW200" s="10">
        <f>3/24000000*OO[[#This Row],[131 (05JUL1985 06:00:00)-Water Temperature (C)]]*OO[[#This Row],[73]]</f>
        <v>7.7573784499125005E-7</v>
      </c>
      <c r="BX200" s="10">
        <f>3/24000000*OO[[#This Row],[132 (05JUL1985 09:00:00)-Water Temperature (C)]]*OO[[#This Row],[74]]</f>
        <v>7.4182777042949989E-7</v>
      </c>
      <c r="BY200" s="10">
        <f>3/24000000*OO[[#This Row],[133 (05JUL1985 12:00:00)-Water Temperature (C)]]*OO[[#This Row],[75]]</f>
        <v>7.1231131685249992E-7</v>
      </c>
      <c r="BZ200" s="10">
        <f>3/24000000*OO[[#This Row],[134 (05JUL1985 15:00:00)-Water Temperature (C)]]*OO[[#This Row],[76]]</f>
        <v>6.9725741723137487E-7</v>
      </c>
      <c r="CA200" s="10">
        <f>3/24000000*OO[[#This Row],[135 (05JUL1985 18:00:00)-Water Temperature (C)]]*OO[[#This Row],[77]]</f>
        <v>6.854061225096249E-7</v>
      </c>
      <c r="CB200" s="10">
        <f>3/24000000*OO[[#This Row],[136 (05JUL1985 21:00:00)-Water Temperature (C)]]*OO[[#This Row],[78]]</f>
        <v>6.6220340308200004E-7</v>
      </c>
      <c r="CC200" s="10">
        <f>3/24000000*OO[[#This Row],[137 (06JUL1985 00:00:00)-Water Temperature (C)]]*OO[[#This Row],[79]]</f>
        <v>6.2382569172599986E-7</v>
      </c>
      <c r="CD200" s="10">
        <f>3/24000000*OO[[#This Row],[138 (06JUL1985 03:00:00)-Water Temperature (C)]]*OO[[#This Row],[80]]</f>
        <v>5.7995603968E-7</v>
      </c>
      <c r="CE200" s="10">
        <f>3/24000000*OO[[#This Row],[139 (06JUL1985 06:00:00)-Water Temperature (C)]]*OO[[#This Row],[81]]</f>
        <v>5.4132713824724996E-7</v>
      </c>
      <c r="CF200" s="10">
        <f>3/24000000*OO[[#This Row],[140 (06JUL1985 09:00:00)-Water Temperature (C)]]*OO[[#This Row],[82]]</f>
        <v>5.2926823156450004E-7</v>
      </c>
      <c r="CG200" s="10">
        <f>3/24000000*OO[[#This Row],[141 (06JUL1985 12:00:00)-Water Temperature (C)]]*OO[[#This Row],[83]]</f>
        <v>5.2145526394499986E-7</v>
      </c>
      <c r="CH200" s="10">
        <f>3/24000000*OO[[#This Row],[142 (06JUL1985 15:00:00)-Water Temperature (C)]]*OO[[#This Row],[84]]</f>
        <v>5.2155254599799998E-7</v>
      </c>
      <c r="CI200" s="10">
        <f>3/24000000*OO[[#This Row],[143 (06JUL1985 18:00:00)-Water Temperature (C)]]*OO[[#This Row],[85]]</f>
        <v>5.2833916382562489E-7</v>
      </c>
      <c r="CJ200" s="10">
        <f>3/24000000*OO[[#This Row],[144 (06JUL1985 21:00:00)-Water Temperature (C)]]*OO[[#This Row],[86]]</f>
        <v>5.1993961444162499E-7</v>
      </c>
      <c r="CK200" s="10">
        <f>3/24000000*OO[[#This Row],[145 (07JUL1985 00:00:00)-Water Temperature (C)]]*OO[[#This Row],[87]]</f>
        <v>4.9254883620625005E-7</v>
      </c>
      <c r="CL200" s="10">
        <f>3/24000000*OO[[#This Row],[146 (07JUL1985 03:00:00)-Water Temperature (C)]]*OO[[#This Row],[88]]</f>
        <v>4.62540593592E-7</v>
      </c>
      <c r="CM200" s="10">
        <f>3/24000000*OO[[#This Row],[147 (07JUL1985 06:00:00)-Water Temperature (C)]]*OO[[#This Row],[89]]</f>
        <v>4.3533004951962495E-7</v>
      </c>
      <c r="CN200" s="10">
        <f>3/24000000*OO[[#This Row],[148 (07JUL1985 09:00:00)-Water Temperature (C)]]*OO[[#This Row],[90]]</f>
        <v>4.2756818385449995E-7</v>
      </c>
      <c r="CO200" s="10">
        <f>3/24000000*OO[[#This Row],[149 (07JUL1985 12:00:00)-Water Temperature (C)]]*OO[[#This Row],[91]]</f>
        <v>4.2863023589250003E-7</v>
      </c>
      <c r="CP200" s="10">
        <f>3/24000000*OO[[#This Row],[150 (07JUL1985 15:00:00)-Water Temperature (C)]]*OO[[#This Row],[92]]</f>
        <v>4.3473803888924999E-7</v>
      </c>
      <c r="CQ200" s="10">
        <f>3/24000000*OO[[#This Row],[151 (07JUL1985 18:00:00)-Water Temperature (C)]]*OO[[#This Row],[93]]</f>
        <v>4.4433818093812502E-7</v>
      </c>
      <c r="CR200" s="10">
        <f>3/24000000*OO[[#This Row],[152 (07JUL1985 21:00:00)-Water Temperature (C)]]*OO[[#This Row],[94]]</f>
        <v>4.4041114569750001E-7</v>
      </c>
      <c r="CS200" s="10">
        <f>3/24000000*OO[[#This Row],[153 (08JUL1985 00:00:00)-Water Temperature (C)]]*OO[[#This Row],[95]]</f>
        <v>4.2384704442374999E-7</v>
      </c>
      <c r="CT200" s="10">
        <f>3/24000000*OO[[#This Row],[154 (08JUL1985 03:00:00)-Water Temperature (C)]]*OO[[#This Row],[96]]</f>
        <v>4.0174766751999995E-7</v>
      </c>
      <c r="CU200" s="10">
        <f>3/24000000*OO[[#This Row],[155 (08JUL1985 06:00:00)-Water Temperature (C)]]*OO[[#This Row],[97]]</f>
        <v>3.7957552603200004E-7</v>
      </c>
      <c r="CV200" s="10">
        <f>3/24000000*OO[[#This Row],[156 (08JUL1985 09:00:00)-Water Temperature (C)]]*OO[[#This Row],[98]]</f>
        <v>3.6168798585600001E-7</v>
      </c>
      <c r="CW200" s="10">
        <f>3/24000000*OO[[#This Row],[157 (08JUL1985 12:00:00)-Water Temperature (C)]]*OO[[#This Row],[99]]</f>
        <v>3.5659848898149998E-7</v>
      </c>
    </row>
    <row r="201" spans="1:101" x14ac:dyDescent="0.35">
      <c r="A201" t="s">
        <v>207</v>
      </c>
      <c r="B201">
        <v>774.59130000000005</v>
      </c>
      <c r="C201" s="10">
        <f>3/24*OO[[#This Row],[59 (26JUN1985 06:00:00)-Water Temperature (C)]]*OO[[#This Row],[1]]/SUM(OO[1])</f>
        <v>0</v>
      </c>
      <c r="D201" s="10">
        <f>3/24*OO[[#This Row],[60 (26JUN1985 09:00:00)-Water Temperature (C)]]*OO[[#This Row],[2]]/SUM(OO[2])</f>
        <v>0</v>
      </c>
      <c r="E201" s="10">
        <f>3/24*OO[[#This Row],[61 (26JUN1985 12:00:00)-Water Temperature (C)]]*OO[[#This Row],[3]]/SUM(OO[3])</f>
        <v>0</v>
      </c>
      <c r="F201" s="10">
        <f>3/24*OO[[#This Row],[62 (26JUN1985 15:00:00)-Water Temperature (C)]]*OO[[#This Row],[4]]/SUM(OO[4])</f>
        <v>0</v>
      </c>
      <c r="G201" s="10">
        <f>3/24*OO[[#This Row],[63 (26JUN1985 18:00:00)-Water Temperature (C)]]*OO[[#This Row],[5]]/SUM(OO[5])</f>
        <v>0</v>
      </c>
      <c r="H201" s="10">
        <f>3/24*OO[[#This Row],[64 (26JUN1985 21:00:00)-Water Temperature (C)]]*OO[[#This Row],[6]]/SUM(OO[6])</f>
        <v>0</v>
      </c>
      <c r="I201" s="10">
        <f>3/24*OO[[#This Row],[65 (27JUN1985 00:00:00)-Water Temperature (C)]]*OO[[#This Row],[7]]/SUM(OO[7])</f>
        <v>0</v>
      </c>
      <c r="J201" s="10">
        <f>3/24*OO[[#This Row],[66 (27JUN1985 03:00:00)-Water Temperature (C)]]*OO[[#This Row],[8]]/SUM(OO[8])</f>
        <v>1.417958443253127E-41</v>
      </c>
      <c r="K201" s="10">
        <f>3/24*OO[[#This Row],[67 (27JUN1985 06:00:00)-Water Temperature (C)]]*OO[[#This Row],[9]]/SUM(OO[9])</f>
        <v>8.5193214242304838E-31</v>
      </c>
      <c r="L201" s="10">
        <f>3/24*OO[[#This Row],[68 (27JUN1985 09:00:00)-Water Temperature (C)]]*OO[[#This Row],[10]]/SUM(OO[10])</f>
        <v>4.0701977304438097E-20</v>
      </c>
      <c r="M201" s="10">
        <f>3/24*OO[[#This Row],[69 (27JUN1985 12:00:00)-Water Temperature (C)]]*OO[[#This Row],[11]]/SUM(OO[11])</f>
        <v>8.9754121151267815E-12</v>
      </c>
      <c r="N201" s="10">
        <f>3/24*OO[[#This Row],[70 (27JUN1985 15:00:00)-Water Temperature (C)]]*OO[[#This Row],[12]]/SUM(OO[12])</f>
        <v>3.6691623252228198E-8</v>
      </c>
      <c r="O201" s="10">
        <f>3/24*OO[[#This Row],[71 (27JUN1985 18:00:00)-Water Temperature (C)]]*OO[[#This Row],[13]]/SUM(OO[13])</f>
        <v>8.1920778319527872E-6</v>
      </c>
      <c r="P201" s="10">
        <f>3/24*OO[[#This Row],[72 (27JUN1985 21:00:00)-Water Temperature (C)]]*OO[[#This Row],[14]]/SUM(OO[14])</f>
        <v>3.2931438880129014E-4</v>
      </c>
      <c r="Q201" s="10">
        <f>3/24*OO[[#This Row],[73 (28JUN1985 00:00:00)-Water Temperature (C)]]*OO[[#This Row],[15]]/SUM(OO[15])</f>
        <v>3.8062790003921096E-3</v>
      </c>
      <c r="R201" s="10">
        <f>3/24*OO[[#This Row],[74 (28JUN1985 03:00:00)-Water Temperature (C)]]*OO[[#This Row],[16]]/SUM(OO[16])</f>
        <v>1.7021122757472962E-2</v>
      </c>
      <c r="S201" s="10">
        <f>3/24*OO[[#This Row],[75 (28JUN1985 06:00:00)-Water Temperature (C)]]*OO[[#This Row],[17]]/SUM(OO[17])</f>
        <v>3.6248192173470493E-2</v>
      </c>
      <c r="T201" s="10">
        <f>3/24*OO[[#This Row],[76 (28JUN1985 09:00:00)-Water Temperature (C)]]*OO[[#This Row],[18]]/SUM(OO[18])</f>
        <v>4.3632363097342024E-2</v>
      </c>
      <c r="U201" s="10">
        <f>3/24*OO[[#This Row],[77 (28JUN1985 12:00:00)-Water Temperature (C)]]*OO[[#This Row],[19]]/SUM(OO[19])</f>
        <v>3.2806801136713512E-2</v>
      </c>
      <c r="V201" s="10">
        <f>3/24000000*OO[[#This Row],[78 (28JUN1985 15:00:00)-Water Temperature (C)]]*OO[[#This Row],[20]]</f>
        <v>1.6599703530321253E-2</v>
      </c>
      <c r="W201" s="10">
        <f>3/24000000*OO[[#This Row],[79 (28JUN1985 18:00:00)-Water Temperature (C)]]*OO[[#This Row],[21]]</f>
        <v>6.0313116731599992E-3</v>
      </c>
      <c r="X201" s="10">
        <f>3/24000000*OO[[#This Row],[80 (28JUN1985 21:00:00)-Water Temperature (C)]]*OO[[#This Row],[22]]</f>
        <v>1.6648117130557498E-3</v>
      </c>
      <c r="Y201" s="10">
        <f>3/24000000*OO[[#This Row],[81 (29JUN1985 00:00:00)-Water Temperature (C)]]*OO[[#This Row],[23]]</f>
        <v>3.9667298267299998E-4</v>
      </c>
      <c r="Z201" s="10">
        <f>3/24000000*OO[[#This Row],[82 (29JUN1985 03:00:00)-Water Temperature (C)]]*OO[[#This Row],[24]]</f>
        <v>1.055919565599E-4</v>
      </c>
      <c r="AA201" s="10">
        <f>3/24000000*OO[[#This Row],[83 (29JUN1985 06:00:00)-Water Temperature (C)]]*OO[[#This Row],[25]]</f>
        <v>4.6317448681974994E-5</v>
      </c>
      <c r="AB201" s="10">
        <f>3/24000000*OO[[#This Row],[84 (29JUN1985 09:00:00)-Water Temperature (C)]]*OO[[#This Row],[26]]</f>
        <v>3.5370042463012499E-5</v>
      </c>
      <c r="AC201" s="10">
        <f>3/24000000*OO[[#This Row],[85 (29JUN1985 12:00:00)-Water Temperature (C)]]*OO[[#This Row],[27]]</f>
        <v>3.5112330551025E-5</v>
      </c>
      <c r="AD201" s="10">
        <f>3/24000000*OO[[#This Row],[86 (29JUN1985 15:00:00)-Water Temperature (C)]]*OO[[#This Row],[28]]</f>
        <v>3.7265392839324997E-5</v>
      </c>
      <c r="AE201" s="10">
        <f>3/24000000*OO[[#This Row],[88 (29JUN1985 21:00:00)-Water Temperature (C)]]*OO[[#This Row],[30]]</f>
        <v>3.8764735875524995E-5</v>
      </c>
      <c r="AF201" s="10">
        <f>3/24000000*OO[[#This Row],[88 (29JUN1985 21:00:00)-Water Temperature (C)]]*OO[[#This Row],[30]]</f>
        <v>3.8764735875524995E-5</v>
      </c>
      <c r="AG201" s="10">
        <f>3/24000000*OO[[#This Row],[89 (30JUN1985 00:00:00)-Water Temperature (C)]]*OO[[#This Row],[31]]</f>
        <v>3.61056610365E-5</v>
      </c>
      <c r="AH201" s="10">
        <f>3/24000000*OO[[#This Row],[90 (30JUN1985 03:00:00)-Water Temperature (C)]]*OO[[#This Row],[32]]</f>
        <v>3.2301009021700001E-5</v>
      </c>
      <c r="AI201" s="10">
        <f>3/24000000*OO[[#This Row],[91 (30JUN1985 06:00:00)-Water Temperature (C)]]*OO[[#This Row],[33]]</f>
        <v>2.8446545915887496E-5</v>
      </c>
      <c r="AJ201" s="10">
        <f>3/24000000*OO[[#This Row],[92 (30JUN1985 09:00:00)-Water Temperature (C)]]*OO[[#This Row],[34]]</f>
        <v>2.5662632566062498E-5</v>
      </c>
      <c r="AK201" s="10">
        <f>3/24000000*OO[[#This Row],[93 (30JUN1985 12:00:00)-Water Temperature (C)]]*OO[[#This Row],[35]]</f>
        <v>2.3627563265624995E-5</v>
      </c>
      <c r="AL201" s="10">
        <f>3/24000000*OO[[#This Row],[94 (30JUN1985 15:00:00)-Water Temperature (C)]]*OO[[#This Row],[36]]</f>
        <v>2.1752262489459999E-5</v>
      </c>
      <c r="AM201" s="10">
        <f>3/24000000*OO[[#This Row],[95 (30JUN1985 18:00:00)-Water Temperature (C)]]*OO[[#This Row],[37]]</f>
        <v>1.960232719389E-5</v>
      </c>
      <c r="AN201" s="10">
        <f>3/24000000*OO[[#This Row],[96 (30JUN1985 21:00:00)-Water Temperature (C)]]*OO[[#This Row],[38]]</f>
        <v>1.69372396345075E-5</v>
      </c>
      <c r="AO201" s="10">
        <f>3/24000000*OO[[#This Row],[97 (01JUL1985 00:00:00)-Water Temperature (C)]]*OO[[#This Row],[39]]</f>
        <v>1.4213520606674999E-5</v>
      </c>
      <c r="AP201" s="10">
        <f>3/24000000*OO[[#This Row],[98 (01JUL1985 03:00:00)-Water Temperature (C)]]*OO[[#This Row],[40]]</f>
        <v>1.17840132629625E-5</v>
      </c>
      <c r="AQ201" s="10">
        <f>3/24000000*OO[[#This Row],[99 (01JUL1985 06:00:00)-Water Temperature (C)]]*OO[[#This Row],[41]]</f>
        <v>9.8422380329350002E-6</v>
      </c>
      <c r="AR201" s="10">
        <f>3/24000000*OO[[#This Row],[100 (01JUL1985 09:00:00)-Water Temperature (C)]]*OO[[#This Row],[42]]</f>
        <v>8.6791257252399988E-6</v>
      </c>
      <c r="AS201" s="10">
        <f>3/24000000*OO[[#This Row],[101 (01JUL1985 12:00:00)-Water Temperature (C)]]*OO[[#This Row],[43]]</f>
        <v>7.7839884119349998E-6</v>
      </c>
      <c r="AT201" s="10">
        <f>3/24000000*OO[[#This Row],[102 (01JUL1985 15:00:00)-Water Temperature (C)]]*OO[[#This Row],[44]]</f>
        <v>6.9830058867862493E-6</v>
      </c>
      <c r="AU201" s="10">
        <f>3/24000000*OO[[#This Row],[103 (01JUL1985 18:00:00)-Water Temperature (C)]]*OO[[#This Row],[45]]</f>
        <v>6.0504608591250012E-6</v>
      </c>
      <c r="AV201" s="10">
        <f>3/24000000*OO[[#This Row],[104 (01JUL1985 21:00:00)-Water Temperature (C)]]*OO[[#This Row],[46]]</f>
        <v>4.9423575891750001E-6</v>
      </c>
      <c r="AW201" s="10">
        <f>3/24000000*OO[[#This Row],[105 (02JUL1985 00:00:00)-Water Temperature (C)]]*OO[[#This Row],[47]]</f>
        <v>3.8040257861399998E-6</v>
      </c>
      <c r="AX201" s="10">
        <f>3/24000000*OO[[#This Row],[106 (02JUL1985 03:00:00)-Water Temperature (C)]]*OO[[#This Row],[48]]</f>
        <v>2.8395752766625E-6</v>
      </c>
      <c r="AY201" s="10">
        <f>3/24000000*OO[[#This Row],[107 (02JUL1985 06:00:00)-Water Temperature (C)]]*OO[[#This Row],[49]]</f>
        <v>2.1595457065874993E-6</v>
      </c>
      <c r="AZ201" s="10">
        <f>3/24000000*OO[[#This Row],[108 (02JUL1985 09:00:00)-Water Temperature (C)]]*OO[[#This Row],[50]]</f>
        <v>1.8003508074495002E-6</v>
      </c>
      <c r="BA201" s="10">
        <f>3/24000000*OO[[#This Row],[109 (02JUL1985 12:00:00)-Water Temperature (C)]]*OO[[#This Row],[51]]</f>
        <v>1.5954109663999998E-6</v>
      </c>
      <c r="BB201" s="10">
        <f>3/24000000*OO[[#This Row],[110 (02JUL1985 15:00:00)-Water Temperature (C)]]*OO[[#This Row],[52]]</f>
        <v>1.4822650848280001E-6</v>
      </c>
      <c r="BC201" s="10">
        <f>3/24000000*OO[[#This Row],[111 (02JUL1985 18:00:00)-Water Temperature (C)]]*OO[[#This Row],[53]]</f>
        <v>1.4109019437837501E-6</v>
      </c>
      <c r="BD201" s="10">
        <f>3/24000000*OO[[#This Row],[112 (02JUL1985 21:00:00)-Water Temperature (C)]]*OO[[#This Row],[54]]</f>
        <v>1.321931861854625E-6</v>
      </c>
      <c r="BE201" s="10">
        <f>3/24000000*OO[[#This Row],[113 (03JUL1985 00:00:00)-Water Temperature (C)]]*OO[[#This Row],[55]]</f>
        <v>1.2016426103114998E-6</v>
      </c>
      <c r="BF201" s="10">
        <f>3/24000000*OO[[#This Row],[114 (03JUL1985 03:00:00)-Water Temperature (C)]]*OO[[#This Row],[56]]</f>
        <v>1.0843075380563749E-6</v>
      </c>
      <c r="BG201" s="10">
        <f>3/24000000*OO[[#This Row],[115 (03JUL1985 06:00:00)-Water Temperature (C)]]*OO[[#This Row],[57]]</f>
        <v>9.8547502756049999E-7</v>
      </c>
      <c r="BH201" s="10">
        <f>3/24000000*OO[[#This Row],[116 (03JUL1985 09:00:00)-Water Temperature (C)]]*OO[[#This Row],[58]]</f>
        <v>9.4156871175112512E-7</v>
      </c>
      <c r="BI201" s="10">
        <f>3/24000000*OO[[#This Row],[117 (03JUL1985 12:00:00)-Water Temperature (C)]]*OO[[#This Row],[59]]</f>
        <v>9.2914383263962496E-7</v>
      </c>
      <c r="BJ201" s="10">
        <f>3/24000000*OO[[#This Row],[118 (03JUL1985 15:00:00)-Water Temperature (C)]]*OO[[#This Row],[60]]</f>
        <v>9.3145060628099987E-7</v>
      </c>
      <c r="BK201" s="10">
        <f>3/24000000*OO[[#This Row],[119 (03JUL1985 18:00:00)-Water Temperature (C)]]*OO[[#This Row],[61]]</f>
        <v>9.4291726399874994E-7</v>
      </c>
      <c r="BL201" s="10">
        <f>3/24000000*OO[[#This Row],[120 (03JUL1985 21:00:00)-Water Temperature (C)]]*OO[[#This Row],[62]]</f>
        <v>9.31026898684375E-7</v>
      </c>
      <c r="BM201" s="10">
        <f>3/24000000*OO[[#This Row],[121 (04JUL1985 00:00:00)-Water Temperature (C)]]*OO[[#This Row],[63]]</f>
        <v>8.9252541854687498E-7</v>
      </c>
      <c r="BN201" s="10">
        <f>3/24000000*OO[[#This Row],[122 (04JUL1985 03:00:00)-Water Temperature (C)]]*OO[[#This Row],[64]]</f>
        <v>8.4010348862437505E-7</v>
      </c>
      <c r="BO201" s="10">
        <f>3/24000000*OO[[#This Row],[123 (04JUL1985 06:00:00)-Water Temperature (C)]]*OO[[#This Row],[65]]</f>
        <v>7.8465732413249995E-7</v>
      </c>
      <c r="BP201" s="10">
        <f>3/24000000*OO[[#This Row],[124 (04JUL1985 09:00:00)-Water Temperature (C)]]*OO[[#This Row],[66]]</f>
        <v>7.5038243532000012E-7</v>
      </c>
      <c r="BQ201" s="10">
        <f>3/24000000*OO[[#This Row],[125 (04JUL1985 12:00:00)-Water Temperature (C)]]*OO[[#This Row],[67]]</f>
        <v>7.236042018055E-7</v>
      </c>
      <c r="BR201" s="10">
        <f>3/24000000*OO[[#This Row],[126 (04JUL1985 15:00:00)-Water Temperature (C)]]*OO[[#This Row],[68]]</f>
        <v>7.1302874418549997E-7</v>
      </c>
      <c r="BS201" s="10">
        <f>3/24000000*OO[[#This Row],[127 (04JUL1985 18:00:00)-Water Temperature (C)]]*OO[[#This Row],[69]]</f>
        <v>6.9533150467462497E-7</v>
      </c>
      <c r="BT201" s="10">
        <f>3/24000000*OO[[#This Row],[128 (04JUL1985 21:00:00)-Water Temperature (C)]]*OO[[#This Row],[70]]</f>
        <v>6.6626062374199988E-7</v>
      </c>
      <c r="BU201" s="10">
        <f>3/24000000*OO[[#This Row],[129 (05JUL1985 00:00:00)-Water Temperature (C)]]*OO[[#This Row],[71]]</f>
        <v>6.2576715683474999E-7</v>
      </c>
      <c r="BV201" s="10">
        <f>3/24000000*OO[[#This Row],[130 (05JUL1985 03:00:00)-Water Temperature (C)]]*OO[[#This Row],[72]]</f>
        <v>5.7882706246600003E-7</v>
      </c>
      <c r="BW201" s="10">
        <f>3/24000000*OO[[#This Row],[131 (05JUL1985 06:00:00)-Water Temperature (C)]]*OO[[#This Row],[73]]</f>
        <v>5.3275849438924987E-7</v>
      </c>
      <c r="BX201" s="10">
        <f>3/24000000*OO[[#This Row],[132 (05JUL1985 09:00:00)-Water Temperature (C)]]*OO[[#This Row],[74]]</f>
        <v>5.0906919726899997E-7</v>
      </c>
      <c r="BY201" s="10">
        <f>3/24000000*OO[[#This Row],[133 (05JUL1985 12:00:00)-Water Temperature (C)]]*OO[[#This Row],[75]]</f>
        <v>4.8817343131875005E-7</v>
      </c>
      <c r="BZ201" s="10">
        <f>3/24000000*OO[[#This Row],[134 (05JUL1985 15:00:00)-Water Temperature (C)]]*OO[[#This Row],[76]]</f>
        <v>4.7746253034424997E-7</v>
      </c>
      <c r="CA201" s="10">
        <f>3/24000000*OO[[#This Row],[135 (05JUL1985 18:00:00)-Water Temperature (C)]]*OO[[#This Row],[77]]</f>
        <v>4.6926350959750004E-7</v>
      </c>
      <c r="CB201" s="10">
        <f>3/24000000*OO[[#This Row],[136 (05JUL1985 21:00:00)-Water Temperature (C)]]*OO[[#This Row],[78]]</f>
        <v>4.5352960668750002E-7</v>
      </c>
      <c r="CC201" s="10">
        <f>3/24000000*OO[[#This Row],[137 (06JUL1985 00:00:00)-Water Temperature (C)]]*OO[[#This Row],[79]]</f>
        <v>4.2761736119025003E-7</v>
      </c>
      <c r="CD201" s="10">
        <f>3/24000000*OO[[#This Row],[138 (06JUL1985 03:00:00)-Water Temperature (C)]]*OO[[#This Row],[80]]</f>
        <v>3.97894848161375E-7</v>
      </c>
      <c r="CE201" s="10">
        <f>3/24000000*OO[[#This Row],[139 (06JUL1985 06:00:00)-Water Temperature (C)]]*OO[[#This Row],[81]]</f>
        <v>3.7162943801774992E-7</v>
      </c>
      <c r="CF201" s="10">
        <f>3/24000000*OO[[#This Row],[140 (06JUL1985 09:00:00)-Water Temperature (C)]]*OO[[#This Row],[82]]</f>
        <v>3.6331425886437492E-7</v>
      </c>
      <c r="CG201" s="10">
        <f>3/24000000*OO[[#This Row],[141 (06JUL1985 12:00:00)-Water Temperature (C)]]*OO[[#This Row],[83]]</f>
        <v>3.5755164472774996E-7</v>
      </c>
      <c r="CH201" s="10">
        <f>3/24000000*OO[[#This Row],[142 (06JUL1985 15:00:00)-Water Temperature (C)]]*OO[[#This Row],[84]]</f>
        <v>3.5718837775937496E-7</v>
      </c>
      <c r="CI201" s="10">
        <f>3/24000000*OO[[#This Row],[143 (06JUL1985 18:00:00)-Water Temperature (C)]]*OO[[#This Row],[85]]</f>
        <v>3.6160226475837503E-7</v>
      </c>
      <c r="CJ201" s="10">
        <f>3/24000000*OO[[#This Row],[144 (06JUL1985 21:00:00)-Water Temperature (C)]]*OO[[#This Row],[86]]</f>
        <v>3.5589659874749996E-7</v>
      </c>
      <c r="CK201" s="10">
        <f>3/24000000*OO[[#This Row],[145 (07JUL1985 00:00:00)-Water Temperature (C)]]*OO[[#This Row],[87]]</f>
        <v>3.3743713795762493E-7</v>
      </c>
      <c r="CL201" s="10">
        <f>3/24000000*OO[[#This Row],[146 (07JUL1985 03:00:00)-Water Temperature (C)]]*OO[[#This Row],[88]]</f>
        <v>3.1712129935399997E-7</v>
      </c>
      <c r="CM201" s="10">
        <f>3/24000000*OO[[#This Row],[147 (07JUL1985 06:00:00)-Water Temperature (C)]]*OO[[#This Row],[89]]</f>
        <v>2.986084398425E-7</v>
      </c>
      <c r="CN201" s="10">
        <f>3/24000000*OO[[#This Row],[148 (07JUL1985 09:00:00)-Water Temperature (C)]]*OO[[#This Row],[90]]</f>
        <v>2.9321976338849999E-7</v>
      </c>
      <c r="CO201" s="10">
        <f>3/24000000*OO[[#This Row],[149 (07JUL1985 12:00:00)-Water Temperature (C)]]*OO[[#This Row],[91]]</f>
        <v>2.9353390808925001E-7</v>
      </c>
      <c r="CP201" s="10">
        <f>3/24000000*OO[[#This Row],[150 (07JUL1985 15:00:00)-Water Temperature (C)]]*OO[[#This Row],[92]]</f>
        <v>2.97336008360375E-7</v>
      </c>
      <c r="CQ201" s="10">
        <f>3/24000000*OO[[#This Row],[151 (07JUL1985 18:00:00)-Water Temperature (C)]]*OO[[#This Row],[93]]</f>
        <v>3.0374691602137497E-7</v>
      </c>
      <c r="CR201" s="10">
        <f>3/24000000*OO[[#This Row],[152 (07JUL1985 21:00:00)-Water Temperature (C)]]*OO[[#This Row],[94]]</f>
        <v>3.0127708868362497E-7</v>
      </c>
      <c r="CS201" s="10">
        <f>3/24000000*OO[[#This Row],[153 (08JUL1985 00:00:00)-Water Temperature (C)]]*OO[[#This Row],[95]]</f>
        <v>2.9032472736399998E-7</v>
      </c>
      <c r="CT201" s="10">
        <f>3/24000000*OO[[#This Row],[154 (08JUL1985 03:00:00)-Water Temperature (C)]]*OO[[#This Row],[96]]</f>
        <v>2.7550578031649995E-7</v>
      </c>
      <c r="CU201" s="10">
        <f>3/24000000*OO[[#This Row],[155 (08JUL1985 06:00:00)-Water Temperature (C)]]*OO[[#This Row],[97]]</f>
        <v>2.6042999681925005E-7</v>
      </c>
      <c r="CV201" s="10">
        <f>3/24000000*OO[[#This Row],[156 (08JUL1985 09:00:00)-Water Temperature (C)]]*OO[[#This Row],[98]]</f>
        <v>2.4810182322750003E-7</v>
      </c>
      <c r="CW201" s="10">
        <f>3/24000000*OO[[#This Row],[157 (08JUL1985 12:00:00)-Water Temperature (C)]]*OO[[#This Row],[99]]</f>
        <v>2.4438117597249996E-7</v>
      </c>
    </row>
    <row r="202" spans="1:101" x14ac:dyDescent="0.35">
      <c r="A202" t="s">
        <v>208</v>
      </c>
      <c r="B202">
        <v>838.42250000000001</v>
      </c>
      <c r="C202" s="10">
        <f>3/24*OO[[#This Row],[59 (26JUN1985 06:00:00)-Water Temperature (C)]]*OO[[#This Row],[1]]/SUM(OO[1])</f>
        <v>0</v>
      </c>
      <c r="D202" s="10">
        <f>3/24*OO[[#This Row],[60 (26JUN1985 09:00:00)-Water Temperature (C)]]*OO[[#This Row],[2]]/SUM(OO[2])</f>
        <v>0</v>
      </c>
      <c r="E202" s="10">
        <f>3/24*OO[[#This Row],[61 (26JUN1985 12:00:00)-Water Temperature (C)]]*OO[[#This Row],[3]]/SUM(OO[3])</f>
        <v>0</v>
      </c>
      <c r="F202" s="10">
        <f>3/24*OO[[#This Row],[62 (26JUN1985 15:00:00)-Water Temperature (C)]]*OO[[#This Row],[4]]/SUM(OO[4])</f>
        <v>0</v>
      </c>
      <c r="G202" s="10">
        <f>3/24*OO[[#This Row],[63 (26JUN1985 18:00:00)-Water Temperature (C)]]*OO[[#This Row],[5]]/SUM(OO[5])</f>
        <v>0</v>
      </c>
      <c r="H202" s="10">
        <f>3/24*OO[[#This Row],[64 (26JUN1985 21:00:00)-Water Temperature (C)]]*OO[[#This Row],[6]]/SUM(OO[6])</f>
        <v>0</v>
      </c>
      <c r="I202" s="10">
        <f>3/24*OO[[#This Row],[65 (27JUN1985 00:00:00)-Water Temperature (C)]]*OO[[#This Row],[7]]/SUM(OO[7])</f>
        <v>0</v>
      </c>
      <c r="J202" s="10">
        <f>3/24*OO[[#This Row],[66 (27JUN1985 03:00:00)-Water Temperature (C)]]*OO[[#This Row],[8]]/SUM(OO[8])</f>
        <v>2.6021497250889114E-42</v>
      </c>
      <c r="K202" s="10">
        <f>3/24*OO[[#This Row],[67 (27JUN1985 06:00:00)-Water Temperature (C)]]*OO[[#This Row],[9]]/SUM(OO[9])</f>
        <v>1.5311002927080955E-31</v>
      </c>
      <c r="L202" s="10">
        <f>3/24*OO[[#This Row],[68 (27JUN1985 09:00:00)-Water Temperature (C)]]*OO[[#This Row],[10]]/SUM(OO[10])</f>
        <v>7.8649814105048105E-21</v>
      </c>
      <c r="M202" s="10">
        <f>3/24*OO[[#This Row],[69 (27JUN1985 12:00:00)-Water Temperature (C)]]*OO[[#This Row],[11]]/SUM(OO[11])</f>
        <v>4.2153570682193108E-12</v>
      </c>
      <c r="N202" s="10">
        <f>3/24*OO[[#This Row],[70 (27JUN1985 15:00:00)-Water Temperature (C)]]*OO[[#This Row],[12]]/SUM(OO[12])</f>
        <v>2.2989294046369289E-8</v>
      </c>
      <c r="O202" s="10">
        <f>3/24*OO[[#This Row],[71 (27JUN1985 18:00:00)-Water Temperature (C)]]*OO[[#This Row],[13]]/SUM(OO[13])</f>
        <v>5.9259217855249097E-6</v>
      </c>
      <c r="P202" s="10">
        <f>3/24*OO[[#This Row],[72 (27JUN1985 21:00:00)-Water Temperature (C)]]*OO[[#This Row],[14]]/SUM(OO[14])</f>
        <v>2.646460849591865E-4</v>
      </c>
      <c r="Q202" s="10">
        <f>3/24*OO[[#This Row],[73 (28JUN1985 00:00:00)-Water Temperature (C)]]*OO[[#This Row],[15]]/SUM(OO[15])</f>
        <v>3.3246366579846071E-3</v>
      </c>
      <c r="R202" s="10">
        <f>3/24*OO[[#This Row],[74 (28JUN1985 03:00:00)-Water Temperature (C)]]*OO[[#This Row],[16]]/SUM(OO[16])</f>
        <v>1.5928336148262699E-2</v>
      </c>
      <c r="S202" s="10">
        <f>3/24*OO[[#This Row],[75 (28JUN1985 06:00:00)-Water Temperature (C)]]*OO[[#This Row],[17]]/SUM(OO[17])</f>
        <v>3.5920763435217773E-2</v>
      </c>
      <c r="T202" s="10">
        <f>3/24*OO[[#This Row],[76 (28JUN1985 09:00:00)-Water Temperature (C)]]*OO[[#This Row],[18]]/SUM(OO[18])</f>
        <v>4.5387274502353706E-2</v>
      </c>
      <c r="U202" s="10">
        <f>3/24*OO[[#This Row],[77 (28JUN1985 12:00:00)-Water Temperature (C)]]*OO[[#This Row],[19]]/SUM(OO[19])</f>
        <v>3.5600162580480342E-2</v>
      </c>
      <c r="V202" s="10">
        <f>3/24000000*OO[[#This Row],[78 (28JUN1985 15:00:00)-Water Temperature (C)]]*OO[[#This Row],[20]]</f>
        <v>1.8664336283287501E-2</v>
      </c>
      <c r="W202" s="10">
        <f>3/24000000*OO[[#This Row],[79 (28JUN1985 18:00:00)-Water Temperature (C)]]*OO[[#This Row],[21]]</f>
        <v>6.9797044468687484E-3</v>
      </c>
      <c r="X202" s="10">
        <f>3/24000000*OO[[#This Row],[80 (28JUN1985 21:00:00)-Water Temperature (C)]]*OO[[#This Row],[22]]</f>
        <v>1.9676054065249997E-3</v>
      </c>
      <c r="Y202" s="10">
        <f>3/24000000*OO[[#This Row],[81 (29JUN1985 00:00:00)-Water Temperature (C)]]*OO[[#This Row],[23]]</f>
        <v>4.7152052141999996E-4</v>
      </c>
      <c r="Z202" s="10">
        <f>3/24000000*OO[[#This Row],[82 (29JUN1985 03:00:00)-Water Temperature (C)]]*OO[[#This Row],[24]]</f>
        <v>1.218417473457E-4</v>
      </c>
      <c r="AA202" s="10">
        <f>3/24000000*OO[[#This Row],[83 (29JUN1985 06:00:00)-Water Temperature (C)]]*OO[[#This Row],[25]]</f>
        <v>5.0125331480500003E-5</v>
      </c>
      <c r="AB202" s="10">
        <f>3/24000000*OO[[#This Row],[84 (29JUN1985 09:00:00)-Water Temperature (C)]]*OO[[#This Row],[26]]</f>
        <v>3.6660874180499999E-5</v>
      </c>
      <c r="AC202" s="10">
        <f>3/24000000*OO[[#This Row],[85 (29JUN1985 12:00:00)-Water Temperature (C)]]*OO[[#This Row],[27]]</f>
        <v>3.5748672213137493E-5</v>
      </c>
      <c r="AD202" s="10">
        <f>3/24000000*OO[[#This Row],[86 (29JUN1985 15:00:00)-Water Temperature (C)]]*OO[[#This Row],[28]]</f>
        <v>3.7695262646250002E-5</v>
      </c>
      <c r="AE202" s="10">
        <f>3/24000000*OO[[#This Row],[88 (29JUN1985 21:00:00)-Water Temperature (C)]]*OO[[#This Row],[30]]</f>
        <v>3.9238739547949992E-5</v>
      </c>
      <c r="AF202" s="10">
        <f>3/24000000*OO[[#This Row],[88 (29JUN1985 21:00:00)-Water Temperature (C)]]*OO[[#This Row],[30]]</f>
        <v>3.9238739547949992E-5</v>
      </c>
      <c r="AG202" s="10">
        <f>3/24000000*OO[[#This Row],[89 (30JUN1985 00:00:00)-Water Temperature (C)]]*OO[[#This Row],[31]]</f>
        <v>3.6573085102400005E-5</v>
      </c>
      <c r="AH202" s="10">
        <f>3/24000000*OO[[#This Row],[90 (30JUN1985 03:00:00)-Water Temperature (C)]]*OO[[#This Row],[32]]</f>
        <v>3.2758912179499999E-5</v>
      </c>
      <c r="AI202" s="10">
        <f>3/24000000*OO[[#This Row],[91 (30JUN1985 06:00:00)-Water Temperature (C)]]*OO[[#This Row],[33]]</f>
        <v>2.8842177012599998E-5</v>
      </c>
      <c r="AJ202" s="10">
        <f>3/24000000*OO[[#This Row],[92 (30JUN1985 09:00:00)-Water Temperature (C)]]*OO[[#This Row],[34]]</f>
        <v>2.59837983968625E-5</v>
      </c>
      <c r="AK202" s="10">
        <f>3/24000000*OO[[#This Row],[93 (30JUN1985 12:00:00)-Water Temperature (C)]]*OO[[#This Row],[35]]</f>
        <v>2.3897096095949996E-5</v>
      </c>
      <c r="AL202" s="10">
        <f>3/24000000*OO[[#This Row],[94 (30JUN1985 15:00:00)-Water Temperature (C)]]*OO[[#This Row],[36]]</f>
        <v>2.1996636911100003E-5</v>
      </c>
      <c r="AM202" s="10">
        <f>3/24000000*OO[[#This Row],[95 (30JUN1985 18:00:00)-Water Temperature (C)]]*OO[[#This Row],[37]]</f>
        <v>1.9820553060552501E-5</v>
      </c>
      <c r="AN202" s="10">
        <f>3/24000000*OO[[#This Row],[96 (30JUN1985 21:00:00)-Water Temperature (C)]]*OO[[#This Row],[38]]</f>
        <v>1.7126861906467494E-5</v>
      </c>
      <c r="AO202" s="10">
        <f>3/24000000*OO[[#This Row],[97 (01JUL1985 00:00:00)-Water Temperature (C)]]*OO[[#This Row],[39]]</f>
        <v>1.4372692475015E-5</v>
      </c>
      <c r="AP202" s="10">
        <f>3/24000000*OO[[#This Row],[98 (01JUL1985 03:00:00)-Water Temperature (C)]]*OO[[#This Row],[40]]</f>
        <v>1.1907642543999999E-5</v>
      </c>
      <c r="AQ202" s="10">
        <f>3/24000000*OO[[#This Row],[99 (01JUL1985 06:00:00)-Water Temperature (C)]]*OO[[#This Row],[41]]</f>
        <v>9.9336794227912494E-6</v>
      </c>
      <c r="AR202" s="10">
        <f>3/24000000*OO[[#This Row],[100 (01JUL1985 09:00:00)-Water Temperature (C)]]*OO[[#This Row],[42]]</f>
        <v>8.7425960624049989E-6</v>
      </c>
      <c r="AS202" s="10">
        <f>3/24000000*OO[[#This Row],[101 (01JUL1985 12:00:00)-Water Temperature (C)]]*OO[[#This Row],[43]]</f>
        <v>7.8236720308649991E-6</v>
      </c>
      <c r="AT202" s="10">
        <f>3/24000000*OO[[#This Row],[102 (01JUL1985 15:00:00)-Water Temperature (C)]]*OO[[#This Row],[44]]</f>
        <v>7.0212722808374998E-6</v>
      </c>
      <c r="AU202" s="10">
        <f>3/24000000*OO[[#This Row],[103 (01JUL1985 18:00:00)-Water Temperature (C)]]*OO[[#This Row],[45]]</f>
        <v>6.1024452162300007E-6</v>
      </c>
      <c r="AV202" s="10">
        <f>3/24000000*OO[[#This Row],[104 (01JUL1985 21:00:00)-Water Temperature (C)]]*OO[[#This Row],[46]]</f>
        <v>5.0095012273687502E-6</v>
      </c>
      <c r="AW202" s="10">
        <f>3/24000000*OO[[#This Row],[105 (02JUL1985 00:00:00)-Water Temperature (C)]]*OO[[#This Row],[47]]</f>
        <v>3.87358318393E-6</v>
      </c>
      <c r="AX202" s="10">
        <f>3/24000000*OO[[#This Row],[106 (02JUL1985 03:00:00)-Water Temperature (C)]]*OO[[#This Row],[48]]</f>
        <v>2.8961538719999999E-6</v>
      </c>
      <c r="AY202" s="10">
        <f>3/24000000*OO[[#This Row],[107 (02JUL1985 06:00:00)-Water Temperature (C)]]*OO[[#This Row],[49]]</f>
        <v>2.197324085215E-6</v>
      </c>
      <c r="AZ202" s="10">
        <f>3/24000000*OO[[#This Row],[108 (02JUL1985 09:00:00)-Water Temperature (C)]]*OO[[#This Row],[50]]</f>
        <v>1.8221990994356251E-6</v>
      </c>
      <c r="BA202" s="10">
        <f>3/24000000*OO[[#This Row],[109 (02JUL1985 12:00:00)-Water Temperature (C)]]*OO[[#This Row],[51]]</f>
        <v>1.6047079108760002E-6</v>
      </c>
      <c r="BB202" s="10">
        <f>3/24000000*OO[[#This Row],[110 (02JUL1985 15:00:00)-Water Temperature (C)]]*OO[[#This Row],[52]]</f>
        <v>1.4843222359593749E-6</v>
      </c>
      <c r="BC202" s="10">
        <f>3/24000000*OO[[#This Row],[111 (02JUL1985 18:00:00)-Water Temperature (C)]]*OO[[#This Row],[53]]</f>
        <v>1.40992475799375E-6</v>
      </c>
      <c r="BD202" s="10">
        <f>3/24000000*OO[[#This Row],[112 (02JUL1985 21:00:00)-Water Temperature (C)]]*OO[[#This Row],[54]]</f>
        <v>1.3205015684235E-6</v>
      </c>
      <c r="BE202" s="10">
        <f>3/24000000*OO[[#This Row],[113 (03JUL1985 00:00:00)-Water Temperature (C)]]*OO[[#This Row],[55]]</f>
        <v>1.2008498595097501E-6</v>
      </c>
      <c r="BF202" s="10">
        <f>3/24000000*OO[[#This Row],[114 (03JUL1985 03:00:00)-Water Temperature (C)]]*OO[[#This Row],[56]]</f>
        <v>1.0837951833988749E-6</v>
      </c>
      <c r="BG202" s="10">
        <f>3/24000000*OO[[#This Row],[115 (03JUL1985 06:00:00)-Water Temperature (C)]]*OO[[#This Row],[57]]</f>
        <v>9.8454843340424996E-7</v>
      </c>
      <c r="BH202" s="10">
        <f>3/24000000*OO[[#This Row],[116 (03JUL1985 09:00:00)-Water Temperature (C)]]*OO[[#This Row],[58]]</f>
        <v>9.4000335621724997E-7</v>
      </c>
      <c r="BI202" s="10">
        <f>3/24000000*OO[[#This Row],[117 (03JUL1985 12:00:00)-Water Temperature (C)]]*OO[[#This Row],[59]]</f>
        <v>9.2597668975875003E-7</v>
      </c>
      <c r="BJ202" s="10">
        <f>3/24000000*OO[[#This Row],[118 (03JUL1985 15:00:00)-Water Temperature (C)]]*OO[[#This Row],[60]]</f>
        <v>9.2631209251200003E-7</v>
      </c>
      <c r="BK202" s="10">
        <f>3/24000000*OO[[#This Row],[119 (03JUL1985 18:00:00)-Water Temperature (C)]]*OO[[#This Row],[61]]</f>
        <v>9.3638440886899982E-7</v>
      </c>
      <c r="BL202" s="10">
        <f>3/24000000*OO[[#This Row],[120 (03JUL1985 21:00:00)-Water Temperature (C)]]*OO[[#This Row],[62]]</f>
        <v>9.2445425110049989E-7</v>
      </c>
      <c r="BM202" s="10">
        <f>3/24000000*OO[[#This Row],[121 (04JUL1985 00:00:00)-Water Temperature (C)]]*OO[[#This Row],[63]]</f>
        <v>8.8753958043499989E-7</v>
      </c>
      <c r="BN202" s="10">
        <f>3/24000000*OO[[#This Row],[122 (04JUL1985 03:00:00)-Water Temperature (C)]]*OO[[#This Row],[64]]</f>
        <v>8.3691178573387502E-7</v>
      </c>
      <c r="BO202" s="10">
        <f>3/24000000*OO[[#This Row],[123 (04JUL1985 06:00:00)-Water Temperature (C)]]*OO[[#This Row],[65]]</f>
        <v>7.824989138362499E-7</v>
      </c>
      <c r="BP202" s="10">
        <f>3/24000000*OO[[#This Row],[124 (04JUL1985 09:00:00)-Water Temperature (C)]]*OO[[#This Row],[66]]</f>
        <v>7.4820700980025005E-7</v>
      </c>
      <c r="BQ202" s="10">
        <f>3/24000000*OO[[#This Row],[125 (04JUL1985 12:00:00)-Water Temperature (C)]]*OO[[#This Row],[67]]</f>
        <v>7.2025501112700007E-7</v>
      </c>
      <c r="BR202" s="10">
        <f>3/24000000*OO[[#This Row],[126 (04JUL1985 15:00:00)-Water Temperature (C)]]*OO[[#This Row],[68]]</f>
        <v>7.0879296933950002E-7</v>
      </c>
      <c r="BS202" s="10">
        <f>3/24000000*OO[[#This Row],[127 (04JUL1985 18:00:00)-Water Temperature (C)]]*OO[[#This Row],[69]]</f>
        <v>6.9090091567099987E-7</v>
      </c>
      <c r="BT202" s="10">
        <f>3/24000000*OO[[#This Row],[128 (04JUL1985 21:00:00)-Water Temperature (C)]]*OO[[#This Row],[70]]</f>
        <v>6.6275184749125005E-7</v>
      </c>
      <c r="BU202" s="10">
        <f>3/24000000*OO[[#This Row],[129 (05JUL1985 00:00:00)-Water Temperature (C)]]*OO[[#This Row],[71]]</f>
        <v>6.2367251469687506E-7</v>
      </c>
      <c r="BV202" s="10">
        <f>3/24000000*OO[[#This Row],[130 (05JUL1985 03:00:00)-Water Temperature (C)]]*OO[[#This Row],[72]]</f>
        <v>5.7763368262187495E-7</v>
      </c>
      <c r="BW202" s="10">
        <f>3/24000000*OO[[#This Row],[131 (05JUL1985 06:00:00)-Water Temperature (C)]]*OO[[#This Row],[73]]</f>
        <v>5.3183687619787492E-7</v>
      </c>
      <c r="BX202" s="10">
        <f>3/24000000*OO[[#This Row],[132 (05JUL1985 09:00:00)-Water Temperature (C)]]*OO[[#This Row],[74]]</f>
        <v>5.0788099381250007E-7</v>
      </c>
      <c r="BY202" s="10">
        <f>3/24000000*OO[[#This Row],[133 (05JUL1985 12:00:00)-Water Temperature (C)]]*OO[[#This Row],[75]]</f>
        <v>4.8619131887387495E-7</v>
      </c>
      <c r="BZ202" s="10">
        <f>3/24000000*OO[[#This Row],[134 (05JUL1985 15:00:00)-Water Temperature (C)]]*OO[[#This Row],[76]]</f>
        <v>4.7500323619499989E-7</v>
      </c>
      <c r="CA202" s="10">
        <f>3/24000000*OO[[#This Row],[135 (05JUL1985 18:00:00)-Water Temperature (C)]]*OO[[#This Row],[77]]</f>
        <v>4.6671591446999999E-7</v>
      </c>
      <c r="CB202" s="10">
        <f>3/24000000*OO[[#This Row],[136 (05JUL1985 21:00:00)-Water Temperature (C)]]*OO[[#This Row],[78]]</f>
        <v>4.5111591111912504E-7</v>
      </c>
      <c r="CC202" s="10">
        <f>3/24000000*OO[[#This Row],[137 (06JUL1985 00:00:00)-Water Temperature (C)]]*OO[[#This Row],[79]]</f>
        <v>4.2576441292087499E-7</v>
      </c>
      <c r="CD202" s="10">
        <f>3/24000000*OO[[#This Row],[138 (06JUL1985 03:00:00)-Water Temperature (C)]]*OO[[#This Row],[80]]</f>
        <v>3.9660757244549998E-7</v>
      </c>
      <c r="CE202" s="10">
        <f>3/24000000*OO[[#This Row],[139 (06JUL1985 06:00:00)-Water Temperature (C)]]*OO[[#This Row],[81]]</f>
        <v>3.7082474165912501E-7</v>
      </c>
      <c r="CF202" s="10">
        <f>3/24000000*OO[[#This Row],[140 (06JUL1985 09:00:00)-Water Temperature (C)]]*OO[[#This Row],[82]]</f>
        <v>3.6260506727250002E-7</v>
      </c>
      <c r="CG202" s="10">
        <f>3/24000000*OO[[#This Row],[141 (06JUL1985 12:00:00)-Water Temperature (C)]]*OO[[#This Row],[83]]</f>
        <v>3.5635286043862493E-7</v>
      </c>
      <c r="CH202" s="10">
        <f>3/24000000*OO[[#This Row],[142 (06JUL1985 15:00:00)-Water Temperature (C)]]*OO[[#This Row],[84]]</f>
        <v>3.5548194796799997E-7</v>
      </c>
      <c r="CI202" s="10">
        <f>3/24000000*OO[[#This Row],[143 (06JUL1985 18:00:00)-Water Temperature (C)]]*OO[[#This Row],[85]]</f>
        <v>3.5954558604000001E-7</v>
      </c>
      <c r="CJ202" s="10">
        <f>3/24000000*OO[[#This Row],[144 (06JUL1985 21:00:00)-Water Temperature (C)]]*OO[[#This Row],[86]]</f>
        <v>3.5376362266162497E-7</v>
      </c>
      <c r="CK202" s="10">
        <f>3/24000000*OO[[#This Row],[145 (07JUL1985 00:00:00)-Water Temperature (C)]]*OO[[#This Row],[87]]</f>
        <v>3.3573303759937497E-7</v>
      </c>
      <c r="CL202" s="10">
        <f>3/24000000*OO[[#This Row],[146 (07JUL1985 03:00:00)-Water Temperature (C)]]*OO[[#This Row],[88]]</f>
        <v>3.1583614905149993E-7</v>
      </c>
      <c r="CM202" s="10">
        <f>3/24000000*OO[[#This Row],[147 (07JUL1985 06:00:00)-Water Temperature (C)]]*OO[[#This Row],[89]]</f>
        <v>2.9763322218437503E-7</v>
      </c>
      <c r="CN202" s="10">
        <f>3/24000000*OO[[#This Row],[148 (07JUL1985 09:00:00)-Water Temperature (C)]]*OO[[#This Row],[90]]</f>
        <v>2.9226005086987501E-7</v>
      </c>
      <c r="CO202" s="10">
        <f>3/24000000*OO[[#This Row],[149 (07JUL1985 12:00:00)-Water Temperature (C)]]*OO[[#This Row],[91]]</f>
        <v>2.92096298381875E-7</v>
      </c>
      <c r="CP202" s="10">
        <f>3/24000000*OO[[#This Row],[150 (07JUL1985 15:00:00)-Water Temperature (C)]]*OO[[#This Row],[92]]</f>
        <v>2.9536798190349999E-7</v>
      </c>
      <c r="CQ202" s="10">
        <f>3/24000000*OO[[#This Row],[151 (07JUL1985 18:00:00)-Water Temperature (C)]]*OO[[#This Row],[93]]</f>
        <v>3.0146740658524998E-7</v>
      </c>
      <c r="CR202" s="10">
        <f>3/24000000*OO[[#This Row],[152 (07JUL1985 21:00:00)-Water Temperature (C)]]*OO[[#This Row],[94]]</f>
        <v>2.9914574729324996E-7</v>
      </c>
      <c r="CS202" s="10">
        <f>3/24000000*OO[[#This Row],[153 (08JUL1985 00:00:00)-Water Temperature (C)]]*OO[[#This Row],[95]]</f>
        <v>2.8869553372099998E-7</v>
      </c>
      <c r="CT202" s="10">
        <f>3/24000000*OO[[#This Row],[154 (08JUL1985 03:00:00)-Water Temperature (C)]]*OO[[#This Row],[96]]</f>
        <v>2.7435893354800001E-7</v>
      </c>
      <c r="CU202" s="10">
        <f>3/24000000*OO[[#This Row],[155 (08JUL1985 06:00:00)-Water Temperature (C)]]*OO[[#This Row],[97]]</f>
        <v>2.5952903650087498E-7</v>
      </c>
      <c r="CV202" s="10">
        <f>3/24000000*OO[[#This Row],[156 (08JUL1985 09:00:00)-Water Temperature (C)]]*OO[[#This Row],[98]]</f>
        <v>2.4721927878737498E-7</v>
      </c>
      <c r="CW202" s="10">
        <f>3/24000000*OO[[#This Row],[157 (08JUL1985 12:00:00)-Water Temperature (C)]]*OO[[#This Row],[99]]</f>
        <v>2.4326610982959995E-7</v>
      </c>
    </row>
    <row r="203" spans="1:101" x14ac:dyDescent="0.35">
      <c r="A203" t="s">
        <v>209</v>
      </c>
      <c r="B203">
        <v>325.43189999999998</v>
      </c>
      <c r="C203" s="10">
        <f>3/24*OO[[#This Row],[59 (26JUN1985 06:00:00)-Water Temperature (C)]]*OO[[#This Row],[1]]/SUM(OO[1])</f>
        <v>0</v>
      </c>
      <c r="D203" s="10">
        <f>3/24*OO[[#This Row],[60 (26JUN1985 09:00:00)-Water Temperature (C)]]*OO[[#This Row],[2]]/SUM(OO[2])</f>
        <v>0</v>
      </c>
      <c r="E203" s="10">
        <f>3/24*OO[[#This Row],[61 (26JUN1985 12:00:00)-Water Temperature (C)]]*OO[[#This Row],[3]]/SUM(OO[3])</f>
        <v>0</v>
      </c>
      <c r="F203" s="10">
        <f>3/24*OO[[#This Row],[62 (26JUN1985 15:00:00)-Water Temperature (C)]]*OO[[#This Row],[4]]/SUM(OO[4])</f>
        <v>0</v>
      </c>
      <c r="G203" s="10">
        <f>3/24*OO[[#This Row],[63 (26JUN1985 18:00:00)-Water Temperature (C)]]*OO[[#This Row],[5]]/SUM(OO[5])</f>
        <v>0</v>
      </c>
      <c r="H203" s="10">
        <f>3/24*OO[[#This Row],[64 (26JUN1985 21:00:00)-Water Temperature (C)]]*OO[[#This Row],[6]]/SUM(OO[6])</f>
        <v>0</v>
      </c>
      <c r="I203" s="10">
        <f>3/24*OO[[#This Row],[65 (27JUN1985 00:00:00)-Water Temperature (C)]]*OO[[#This Row],[7]]/SUM(OO[7])</f>
        <v>0</v>
      </c>
      <c r="J203" s="10">
        <f>3/24*OO[[#This Row],[66 (27JUN1985 03:00:00)-Water Temperature (C)]]*OO[[#This Row],[8]]/SUM(OO[8])</f>
        <v>2.5854421003959261E-43</v>
      </c>
      <c r="K203" s="10">
        <f>3/24*OO[[#This Row],[67 (27JUN1985 06:00:00)-Water Temperature (C)]]*OO[[#This Row],[9]]/SUM(OO[9])</f>
        <v>1.4868432750920117E-32</v>
      </c>
      <c r="L203" s="10">
        <f>3/24*OO[[#This Row],[68 (27JUN1985 09:00:00)-Water Temperature (C)]]*OO[[#This Row],[10]]/SUM(OO[10])</f>
        <v>8.2456156521483362E-22</v>
      </c>
      <c r="M203" s="10">
        <f>3/24*OO[[#This Row],[69 (27JUN1985 12:00:00)-Water Temperature (C)]]*OO[[#This Row],[11]]/SUM(OO[11])</f>
        <v>1.0436286188182296E-12</v>
      </c>
      <c r="N203" s="10">
        <f>3/24*OO[[#This Row],[70 (27JUN1985 15:00:00)-Water Temperature (C)]]*OO[[#This Row],[12]]/SUM(OO[12])</f>
        <v>7.0736651074550357E-9</v>
      </c>
      <c r="O203" s="10">
        <f>3/24*OO[[#This Row],[71 (27JUN1985 18:00:00)-Water Temperature (C)]]*OO[[#This Row],[13]]/SUM(OO[13])</f>
        <v>2.0075805387642168E-6</v>
      </c>
      <c r="P203" s="10">
        <f>3/24*OO[[#This Row],[72 (27JUN1985 21:00:00)-Water Temperature (C)]]*OO[[#This Row],[14]]/SUM(OO[14])</f>
        <v>9.5891377132906576E-5</v>
      </c>
      <c r="Q203" s="10">
        <f>3/24*OO[[#This Row],[73 (28JUN1985 00:00:00)-Water Temperature (C)]]*OO[[#This Row],[15]]/SUM(OO[15])</f>
        <v>1.2683950732981181E-3</v>
      </c>
      <c r="R203" s="10">
        <f>3/24*OO[[#This Row],[74 (28JUN1985 03:00:00)-Water Temperature (C)]]*OO[[#This Row],[16]]/SUM(OO[16])</f>
        <v>6.3346985061372282E-3</v>
      </c>
      <c r="S203" s="10">
        <f>3/24*OO[[#This Row],[75 (28JUN1985 06:00:00)-Water Temperature (C)]]*OO[[#This Row],[17]]/SUM(OO[17])</f>
        <v>1.4776037271105994E-2</v>
      </c>
      <c r="T203" s="10">
        <f>3/24*OO[[#This Row],[76 (28JUN1985 09:00:00)-Water Temperature (C)]]*OO[[#This Row],[18]]/SUM(OO[18])</f>
        <v>1.9205107239171106E-2</v>
      </c>
      <c r="U203" s="10">
        <f>3/24*OO[[#This Row],[77 (28JUN1985 12:00:00)-Water Temperature (C)]]*OO[[#This Row],[19]]/SUM(OO[19])</f>
        <v>1.5433256505529873E-2</v>
      </c>
      <c r="V203" s="10">
        <f>3/24000000*OO[[#This Row],[78 (28JUN1985 15:00:00)-Water Temperature (C)]]*OO[[#This Row],[20]]</f>
        <v>8.2568243253524996E-3</v>
      </c>
      <c r="W203" s="10">
        <f>3/24000000*OO[[#This Row],[79 (28JUN1985 18:00:00)-Water Temperature (C)]]*OO[[#This Row],[21]]</f>
        <v>3.1402003041899997E-3</v>
      </c>
      <c r="X203" s="10">
        <f>3/24000000*OO[[#This Row],[80 (28JUN1985 21:00:00)-Water Temperature (C)]]*OO[[#This Row],[22]]</f>
        <v>8.9684599355399988E-4</v>
      </c>
      <c r="Y203" s="10">
        <f>3/24000000*OO[[#This Row],[81 (29JUN1985 00:00:00)-Water Temperature (C)]]*OO[[#This Row],[23]]</f>
        <v>2.1607989576312499E-4</v>
      </c>
      <c r="Z203" s="10">
        <f>3/24000000*OO[[#This Row],[82 (29JUN1985 03:00:00)-Water Temperature (C)]]*OO[[#This Row],[24]]</f>
        <v>5.5161608827599998E-5</v>
      </c>
      <c r="AA203" s="10">
        <f>3/24000000*OO[[#This Row],[83 (29JUN1985 06:00:00)-Water Temperature (C)]]*OO[[#This Row],[25]]</f>
        <v>2.1992657014399997E-5</v>
      </c>
      <c r="AB203" s="10">
        <f>3/24000000*OO[[#This Row],[84 (29JUN1985 09:00:00)-Water Temperature (C)]]*OO[[#This Row],[26]]</f>
        <v>1.5736886695595E-5</v>
      </c>
      <c r="AC203" s="10">
        <f>3/24000000*OO[[#This Row],[85 (29JUN1985 12:00:00)-Water Temperature (C)]]*OO[[#This Row],[27]]</f>
        <v>1.5230702980665E-5</v>
      </c>
      <c r="AD203" s="10">
        <f>3/24000000*OO[[#This Row],[86 (29JUN1985 15:00:00)-Water Temperature (C)]]*OO[[#This Row],[28]]</f>
        <v>1.6043923026634999E-5</v>
      </c>
      <c r="AE203" s="10">
        <f>3/24000000*OO[[#This Row],[88 (29JUN1985 21:00:00)-Water Temperature (C)]]*OO[[#This Row],[30]]</f>
        <v>1.6797079517483749E-5</v>
      </c>
      <c r="AF203" s="10">
        <f>3/24000000*OO[[#This Row],[88 (29JUN1985 21:00:00)-Water Temperature (C)]]*OO[[#This Row],[30]]</f>
        <v>1.6797079517483749E-5</v>
      </c>
      <c r="AG203" s="10">
        <f>3/24000000*OO[[#This Row],[89 (30JUN1985 00:00:00)-Water Temperature (C)]]*OO[[#This Row],[31]]</f>
        <v>1.5707946754293748E-5</v>
      </c>
      <c r="AH203" s="10">
        <f>3/24000000*OO[[#This Row],[90 (30JUN1985 03:00:00)-Water Temperature (C)]]*OO[[#This Row],[32]]</f>
        <v>1.4112454332185E-5</v>
      </c>
      <c r="AI203" s="10">
        <f>3/24000000*OO[[#This Row],[91 (30JUN1985 06:00:00)-Water Temperature (C)]]*OO[[#This Row],[33]]</f>
        <v>1.2452118761771248E-5</v>
      </c>
      <c r="AJ203" s="10">
        <f>3/24000000*OO[[#This Row],[92 (30JUN1985 09:00:00)-Water Temperature (C)]]*OO[[#This Row],[34]]</f>
        <v>1.123334089425E-5</v>
      </c>
      <c r="AK203" s="10">
        <f>3/24000000*OO[[#This Row],[93 (30JUN1985 12:00:00)-Water Temperature (C)]]*OO[[#This Row],[35]]</f>
        <v>1.034576303601E-5</v>
      </c>
      <c r="AL203" s="10">
        <f>3/24000000*OO[[#This Row],[94 (30JUN1985 15:00:00)-Water Temperature (C)]]*OO[[#This Row],[36]]</f>
        <v>9.5427235647487488E-6</v>
      </c>
      <c r="AM203" s="10">
        <f>3/24000000*OO[[#This Row],[95 (30JUN1985 18:00:00)-Water Temperature (C)]]*OO[[#This Row],[37]]</f>
        <v>8.6192355702199995E-6</v>
      </c>
      <c r="AN203" s="10">
        <f>3/24000000*OO[[#This Row],[96 (30JUN1985 21:00:00)-Water Temperature (C)]]*OO[[#This Row],[38]]</f>
        <v>7.4643771759862487E-6</v>
      </c>
      <c r="AO203" s="10">
        <f>3/24000000*OO[[#This Row],[97 (01JUL1985 00:00:00)-Water Temperature (C)]]*OO[[#This Row],[39]]</f>
        <v>6.2760919218524994E-6</v>
      </c>
      <c r="AP203" s="10">
        <f>3/24000000*OO[[#This Row],[98 (01JUL1985 03:00:00)-Water Temperature (C)]]*OO[[#This Row],[40]]</f>
        <v>5.2064919776100001E-6</v>
      </c>
      <c r="AQ203" s="10">
        <f>3/24000000*OO[[#This Row],[99 (01JUL1985 06:00:00)-Water Temperature (C)]]*OO[[#This Row],[41]]</f>
        <v>4.3458527162700004E-6</v>
      </c>
      <c r="AR203" s="10">
        <f>3/24000000*OO[[#This Row],[100 (01JUL1985 09:00:00)-Water Temperature (C)]]*OO[[#This Row],[42]]</f>
        <v>3.8242958650650001E-6</v>
      </c>
      <c r="AS203" s="10">
        <f>3/24000000*OO[[#This Row],[101 (01JUL1985 12:00:00)-Water Temperature (C)]]*OO[[#This Row],[43]]</f>
        <v>3.4205333525999996E-6</v>
      </c>
      <c r="AT203" s="10">
        <f>3/24000000*OO[[#This Row],[102 (01JUL1985 15:00:00)-Water Temperature (C)]]*OO[[#This Row],[44]]</f>
        <v>3.0708407505124995E-6</v>
      </c>
      <c r="AU203" s="10">
        <f>3/24000000*OO[[#This Row],[103 (01JUL1985 18:00:00)-Water Temperature (C)]]*OO[[#This Row],[45]]</f>
        <v>2.6736812051249994E-6</v>
      </c>
      <c r="AV203" s="10">
        <f>3/24000000*OO[[#This Row],[104 (01JUL1985 21:00:00)-Water Temperature (C)]]*OO[[#This Row],[46]]</f>
        <v>2.2011040247192502E-6</v>
      </c>
      <c r="AW203" s="10">
        <f>3/24000000*OO[[#This Row],[105 (02JUL1985 00:00:00)-Water Temperature (C)]]*OO[[#This Row],[47]]</f>
        <v>1.70660872399875E-6</v>
      </c>
      <c r="AX203" s="10">
        <f>3/24000000*OO[[#This Row],[106 (02JUL1985 03:00:00)-Water Temperature (C)]]*OO[[#This Row],[48]]</f>
        <v>1.2773350843512498E-6</v>
      </c>
      <c r="AY203" s="10">
        <f>3/24000000*OO[[#This Row],[107 (02JUL1985 06:00:00)-Water Temperature (C)]]*OO[[#This Row],[49]]</f>
        <v>9.6776877134062496E-7</v>
      </c>
      <c r="AZ203" s="10">
        <f>3/24000000*OO[[#This Row],[108 (02JUL1985 09:00:00)-Water Temperature (C)]]*OO[[#This Row],[50]]</f>
        <v>8.0007444092949997E-7</v>
      </c>
      <c r="BA203" s="10">
        <f>3/24000000*OO[[#This Row],[109 (02JUL1985 12:00:00)-Water Temperature (C)]]*OO[[#This Row],[51]]</f>
        <v>7.0215429746000003E-7</v>
      </c>
      <c r="BB203" s="10">
        <f>3/24000000*OO[[#This Row],[110 (02JUL1985 15:00:00)-Water Temperature (C)]]*OO[[#This Row],[52]]</f>
        <v>6.4782671897687495E-7</v>
      </c>
      <c r="BC203" s="10">
        <f>3/24000000*OO[[#This Row],[111 (02JUL1985 18:00:00)-Water Temperature (C)]]*OO[[#This Row],[53]]</f>
        <v>6.1460228510800013E-7</v>
      </c>
      <c r="BD203" s="10">
        <f>3/24000000*OO[[#This Row],[112 (02JUL1985 21:00:00)-Water Temperature (C)]]*OO[[#This Row],[54]]</f>
        <v>5.7559452231374998E-7</v>
      </c>
      <c r="BE203" s="10">
        <f>3/24000000*OO[[#This Row],[113 (03JUL1985 00:00:00)-Water Temperature (C)]]*OO[[#This Row],[55]]</f>
        <v>5.2357708747012494E-7</v>
      </c>
      <c r="BF203" s="10">
        <f>3/24000000*OO[[#This Row],[114 (03JUL1985 03:00:00)-Water Temperature (C)]]*OO[[#This Row],[56]]</f>
        <v>4.7260141863075001E-7</v>
      </c>
      <c r="BG203" s="10">
        <f>3/24000000*OO[[#This Row],[115 (03JUL1985 06:00:00)-Water Temperature (C)]]*OO[[#This Row],[57]]</f>
        <v>4.29163802109E-7</v>
      </c>
      <c r="BH203" s="10">
        <f>3/24000000*OO[[#This Row],[116 (03JUL1985 09:00:00)-Water Temperature (C)]]*OO[[#This Row],[58]]</f>
        <v>4.0949104548499998E-7</v>
      </c>
      <c r="BI203" s="10">
        <f>3/24000000*OO[[#This Row],[117 (03JUL1985 12:00:00)-Water Temperature (C)]]*OO[[#This Row],[59]]</f>
        <v>4.0298069398949997E-7</v>
      </c>
      <c r="BJ203" s="10">
        <f>3/24000000*OO[[#This Row],[118 (03JUL1985 15:00:00)-Water Temperature (C)]]*OO[[#This Row],[60]]</f>
        <v>4.0265275627937493E-7</v>
      </c>
      <c r="BK203" s="10">
        <f>3/24000000*OO[[#This Row],[119 (03JUL1985 18:00:00)-Water Temperature (C)]]*OO[[#This Row],[61]]</f>
        <v>4.0672128686175002E-7</v>
      </c>
      <c r="BL203" s="10">
        <f>3/24000000*OO[[#This Row],[120 (03JUL1985 21:00:00)-Water Temperature (C)]]*OO[[#This Row],[62]]</f>
        <v>4.0158394572399997E-7</v>
      </c>
      <c r="BM203" s="10">
        <f>3/24000000*OO[[#This Row],[121 (04JUL1985 00:00:00)-Water Temperature (C)]]*OO[[#This Row],[63]]</f>
        <v>3.8585664208124998E-7</v>
      </c>
      <c r="BN203" s="10">
        <f>3/24000000*OO[[#This Row],[122 (04JUL1985 03:00:00)-Water Temperature (C)]]*OO[[#This Row],[64]]</f>
        <v>3.642263313295E-7</v>
      </c>
      <c r="BO203" s="10">
        <f>3/24000000*OO[[#This Row],[123 (04JUL1985 06:00:00)-Water Temperature (C)]]*OO[[#This Row],[65]]</f>
        <v>3.4071607761099997E-7</v>
      </c>
      <c r="BP203" s="10">
        <f>3/24000000*OO[[#This Row],[124 (04JUL1985 09:00:00)-Water Temperature (C)]]*OO[[#This Row],[66]]</f>
        <v>3.2571477885699997E-7</v>
      </c>
      <c r="BQ203" s="10">
        <f>3/24000000*OO[[#This Row],[125 (04JUL1985 12:00:00)-Water Temperature (C)]]*OO[[#This Row],[67]]</f>
        <v>3.1328953217099998E-7</v>
      </c>
      <c r="BR203" s="10">
        <f>3/24000000*OO[[#This Row],[126 (04JUL1985 15:00:00)-Water Temperature (C)]]*OO[[#This Row],[68]]</f>
        <v>3.0805291249250004E-7</v>
      </c>
      <c r="BS203" s="10">
        <f>3/24000000*OO[[#This Row],[127 (04JUL1985 18:00:00)-Water Temperature (C)]]*OO[[#This Row],[69]]</f>
        <v>3.0023832031900001E-7</v>
      </c>
      <c r="BT203" s="10">
        <f>3/24000000*OO[[#This Row],[128 (04JUL1985 21:00:00)-Water Temperature (C)]]*OO[[#This Row],[70]]</f>
        <v>2.8818539545124999E-7</v>
      </c>
      <c r="BU203" s="10">
        <f>3/24000000*OO[[#This Row],[129 (05JUL1985 00:00:00)-Water Temperature (C)]]*OO[[#This Row],[71]]</f>
        <v>2.7148445747499994E-7</v>
      </c>
      <c r="BV203" s="10">
        <f>3/24000000*OO[[#This Row],[130 (05JUL1985 03:00:00)-Water Temperature (C)]]*OO[[#This Row],[72]]</f>
        <v>2.5162907615249999E-7</v>
      </c>
      <c r="BW203" s="10">
        <f>3/24000000*OO[[#This Row],[131 (05JUL1985 06:00:00)-Water Temperature (C)]]*OO[[#This Row],[73]]</f>
        <v>2.3172272932987496E-7</v>
      </c>
      <c r="BX203" s="10">
        <f>3/24000000*OO[[#This Row],[132 (05JUL1985 09:00:00)-Water Temperature (C)]]*OO[[#This Row],[74]]</f>
        <v>2.2116403743807499E-7</v>
      </c>
      <c r="BY203" s="10">
        <f>3/24000000*OO[[#This Row],[133 (05JUL1985 12:00:00)-Water Temperature (C)]]*OO[[#This Row],[75]]</f>
        <v>2.1155117478634998E-7</v>
      </c>
      <c r="BZ203" s="10">
        <f>3/24000000*OO[[#This Row],[134 (05JUL1985 15:00:00)-Water Temperature (C)]]*OO[[#This Row],[76]]</f>
        <v>2.0653247390175001E-7</v>
      </c>
      <c r="CA203" s="10">
        <f>3/24000000*OO[[#This Row],[135 (05JUL1985 18:00:00)-Water Temperature (C)]]*OO[[#This Row],[77]]</f>
        <v>2.02886524440275E-7</v>
      </c>
      <c r="CB203" s="10">
        <f>3/24000000*OO[[#This Row],[136 (05JUL1985 21:00:00)-Water Temperature (C)]]*OO[[#This Row],[78]]</f>
        <v>1.9615364399006248E-7</v>
      </c>
      <c r="CC203" s="10">
        <f>3/24000000*OO[[#This Row],[137 (06JUL1985 00:00:00)-Water Temperature (C)]]*OO[[#This Row],[79]]</f>
        <v>1.8523874327633749E-7</v>
      </c>
      <c r="CD203" s="10">
        <f>3/24000000*OO[[#This Row],[138 (06JUL1985 03:00:00)-Water Temperature (C)]]*OO[[#This Row],[80]]</f>
        <v>1.7266301115487497E-7</v>
      </c>
      <c r="CE203" s="10">
        <f>3/24000000*OO[[#This Row],[139 (06JUL1985 06:00:00)-Water Temperature (C)]]*OO[[#This Row],[81]]</f>
        <v>1.6149515606242497E-7</v>
      </c>
      <c r="CF203" s="10">
        <f>3/24000000*OO[[#This Row],[140 (06JUL1985 09:00:00)-Water Temperature (C)]]*OO[[#This Row],[82]]</f>
        <v>1.5791063670916247E-7</v>
      </c>
      <c r="CG203" s="10">
        <f>3/24000000*OO[[#This Row],[141 (06JUL1985 12:00:00)-Water Temperature (C)]]*OO[[#This Row],[83]]</f>
        <v>1.5509452071767501E-7</v>
      </c>
      <c r="CH203" s="10">
        <f>3/24000000*OO[[#This Row],[142 (06JUL1985 15:00:00)-Water Temperature (C)]]*OO[[#This Row],[84]]</f>
        <v>1.545697089538125E-7</v>
      </c>
      <c r="CI203" s="10">
        <f>3/24000000*OO[[#This Row],[143 (06JUL1985 18:00:00)-Water Temperature (C)]]*OO[[#This Row],[85]]</f>
        <v>1.5627358445399999E-7</v>
      </c>
      <c r="CJ203" s="10">
        <f>3/24000000*OO[[#This Row],[144 (06JUL1985 21:00:00)-Water Temperature (C)]]*OO[[#This Row],[86]]</f>
        <v>1.5377343692880001E-7</v>
      </c>
      <c r="CK203" s="10">
        <f>3/24000000*OO[[#This Row],[145 (07JUL1985 00:00:00)-Water Temperature (C)]]*OO[[#This Row],[87]]</f>
        <v>1.4601183418885E-7</v>
      </c>
      <c r="CL203" s="10">
        <f>3/24000000*OO[[#This Row],[146 (07JUL1985 03:00:00)-Water Temperature (C)]]*OO[[#This Row],[88]]</f>
        <v>1.374405819676E-7</v>
      </c>
      <c r="CM203" s="10">
        <f>3/24000000*OO[[#This Row],[147 (07JUL1985 06:00:00)-Water Temperature (C)]]*OO[[#This Row],[89]]</f>
        <v>1.2954738472694999E-7</v>
      </c>
      <c r="CN203" s="10">
        <f>3/24000000*OO[[#This Row],[148 (07JUL1985 09:00:00)-Water Temperature (C)]]*OO[[#This Row],[90]]</f>
        <v>1.2719648982487499E-7</v>
      </c>
      <c r="CO203" s="10">
        <f>3/24000000*OO[[#This Row],[149 (07JUL1985 12:00:00)-Water Temperature (C)]]*OO[[#This Row],[91]]</f>
        <v>1.2701445520656249E-7</v>
      </c>
      <c r="CP203" s="10">
        <f>3/24000000*OO[[#This Row],[150 (07JUL1985 15:00:00)-Water Temperature (C)]]*OO[[#This Row],[92]]</f>
        <v>1.283178734357E-7</v>
      </c>
      <c r="CQ203" s="10">
        <f>3/24000000*OO[[#This Row],[151 (07JUL1985 18:00:00)-Water Temperature (C)]]*OO[[#This Row],[93]]</f>
        <v>1.3091466096239999E-7</v>
      </c>
      <c r="CR203" s="10">
        <f>3/24000000*OO[[#This Row],[152 (07JUL1985 21:00:00)-Water Temperature (C)]]*OO[[#This Row],[94]]</f>
        <v>1.2995579491948751E-7</v>
      </c>
      <c r="CS203" s="10">
        <f>3/24000000*OO[[#This Row],[153 (08JUL1985 00:00:00)-Water Temperature (C)]]*OO[[#This Row],[95]]</f>
        <v>1.25521506215E-7</v>
      </c>
      <c r="CT203" s="10">
        <f>3/24000000*OO[[#This Row],[154 (08JUL1985 03:00:00)-Water Temperature (C)]]*OO[[#This Row],[96]]</f>
        <v>1.1938803957824998E-7</v>
      </c>
      <c r="CU203" s="10">
        <f>3/24000000*OO[[#This Row],[155 (08JUL1985 06:00:00)-Water Temperature (C)]]*OO[[#This Row],[97]]</f>
        <v>1.129784565326625E-7</v>
      </c>
      <c r="CV203" s="10">
        <f>3/24000000*OO[[#This Row],[156 (08JUL1985 09:00:00)-Water Temperature (C)]]*OO[[#This Row],[98]]</f>
        <v>1.0760353108762498E-7</v>
      </c>
      <c r="CW203" s="10">
        <f>3/24000000*OO[[#This Row],[157 (08JUL1985 12:00:00)-Water Temperature (C)]]*OO[[#This Row],[99]]</f>
        <v>1.0582573586991249E-7</v>
      </c>
    </row>
    <row r="204" spans="1:101" x14ac:dyDescent="0.35">
      <c r="A204" t="s">
        <v>210</v>
      </c>
      <c r="B204">
        <v>179.7406</v>
      </c>
      <c r="C204" s="10">
        <f>3/24*OO[[#This Row],[59 (26JUN1985 06:00:00)-Water Temperature (C)]]*OO[[#This Row],[1]]/SUM(OO[1])</f>
        <v>0</v>
      </c>
      <c r="D204" s="10">
        <f>3/24*OO[[#This Row],[60 (26JUN1985 09:00:00)-Water Temperature (C)]]*OO[[#This Row],[2]]/SUM(OO[2])</f>
        <v>0</v>
      </c>
      <c r="E204" s="10">
        <f>3/24*OO[[#This Row],[61 (26JUN1985 12:00:00)-Water Temperature (C)]]*OO[[#This Row],[3]]/SUM(OO[3])</f>
        <v>0</v>
      </c>
      <c r="F204" s="10">
        <f>3/24*OO[[#This Row],[62 (26JUN1985 15:00:00)-Water Temperature (C)]]*OO[[#This Row],[4]]/SUM(OO[4])</f>
        <v>0</v>
      </c>
      <c r="G204" s="10">
        <f>3/24*OO[[#This Row],[63 (26JUN1985 18:00:00)-Water Temperature (C)]]*OO[[#This Row],[5]]/SUM(OO[5])</f>
        <v>0</v>
      </c>
      <c r="H204" s="10">
        <f>3/24*OO[[#This Row],[64 (26JUN1985 21:00:00)-Water Temperature (C)]]*OO[[#This Row],[6]]/SUM(OO[6])</f>
        <v>0</v>
      </c>
      <c r="I204" s="10">
        <f>3/24*OO[[#This Row],[65 (27JUN1985 00:00:00)-Water Temperature (C)]]*OO[[#This Row],[7]]/SUM(OO[7])</f>
        <v>0</v>
      </c>
      <c r="J204" s="10">
        <f>3/24*OO[[#This Row],[66 (27JUN1985 03:00:00)-Water Temperature (C)]]*OO[[#This Row],[8]]/SUM(OO[8])</f>
        <v>7.8016692088244938E-44</v>
      </c>
      <c r="K204" s="10">
        <f>3/24*OO[[#This Row],[67 (27JUN1985 06:00:00)-Water Temperature (C)]]*OO[[#This Row],[9]]/SUM(OO[9])</f>
        <v>4.4590485280683506E-33</v>
      </c>
      <c r="L204" s="10">
        <f>3/24*OO[[#This Row],[68 (27JUN1985 09:00:00)-Water Temperature (C)]]*OO[[#This Row],[10]]/SUM(OO[10])</f>
        <v>2.5236321349951493E-22</v>
      </c>
      <c r="M204" s="10">
        <f>3/24*OO[[#This Row],[69 (27JUN1985 12:00:00)-Water Temperature (C)]]*OO[[#This Row],[11]]/SUM(OO[11])</f>
        <v>4.0744078778585833E-13</v>
      </c>
      <c r="N204" s="10">
        <f>3/24*OO[[#This Row],[70 (27JUN1985 15:00:00)-Water Temperature (C)]]*OO[[#This Row],[12]]/SUM(OO[12])</f>
        <v>2.979195122513947E-9</v>
      </c>
      <c r="O204" s="10">
        <f>3/24*OO[[#This Row],[71 (27JUN1985 18:00:00)-Water Temperature (C)]]*OO[[#This Row],[13]]/SUM(OO[13])</f>
        <v>8.7452565671297723E-7</v>
      </c>
      <c r="P204" s="10">
        <f>3/24*OO[[#This Row],[72 (27JUN1985 21:00:00)-Water Temperature (C)]]*OO[[#This Row],[14]]/SUM(OO[14])</f>
        <v>4.2796099254763528E-5</v>
      </c>
      <c r="Q204" s="10">
        <f>3/24*OO[[#This Row],[73 (28JUN1985 00:00:00)-Water Temperature (C)]]*OO[[#This Row],[15]]/SUM(OO[15])</f>
        <v>5.7692801179793762E-4</v>
      </c>
      <c r="R204" s="10">
        <f>3/24*OO[[#This Row],[74 (28JUN1985 03:00:00)-Water Temperature (C)]]*OO[[#This Row],[16]]/SUM(OO[16])</f>
        <v>2.9268964147644789E-3</v>
      </c>
      <c r="S204" s="10">
        <f>3/24*OO[[#This Row],[75 (28JUN1985 06:00:00)-Water Temperature (C)]]*OO[[#This Row],[17]]/SUM(OO[17])</f>
        <v>6.9172762959161744E-3</v>
      </c>
      <c r="T204" s="10">
        <f>3/24*OO[[#This Row],[76 (28JUN1985 09:00:00)-Water Temperature (C)]]*OO[[#This Row],[18]]/SUM(OO[18])</f>
        <v>9.0955346487093039E-3</v>
      </c>
      <c r="U204" s="10">
        <f>3/24*OO[[#This Row],[77 (28JUN1985 12:00:00)-Water Temperature (C)]]*OO[[#This Row],[19]]/SUM(OO[19])</f>
        <v>7.3810055755919469E-3</v>
      </c>
      <c r="V204" s="10">
        <f>3/24000000*OO[[#This Row],[78 (28JUN1985 15:00:00)-Water Temperature (C)]]*OO[[#This Row],[20]]</f>
        <v>3.9833953111424987E-3</v>
      </c>
      <c r="W204" s="10">
        <f>3/24000000*OO[[#This Row],[79 (28JUN1985 18:00:00)-Water Temperature (C)]]*OO[[#This Row],[21]]</f>
        <v>1.5269735094092496E-3</v>
      </c>
      <c r="X204" s="10">
        <f>3/24000000*OO[[#This Row],[80 (28JUN1985 21:00:00)-Water Temperature (C)]]*OO[[#This Row],[22]]</f>
        <v>4.3919213831600002E-4</v>
      </c>
      <c r="Y204" s="10">
        <f>3/24000000*OO[[#This Row],[81 (29JUN1985 00:00:00)-Water Temperature (C)]]*OO[[#This Row],[23]]</f>
        <v>1.0635383928979999E-4</v>
      </c>
      <c r="Z204" s="10">
        <f>3/24000000*OO[[#This Row],[82 (29JUN1985 03:00:00)-Water Temperature (C)]]*OO[[#This Row],[24]]</f>
        <v>2.7143199223462496E-5</v>
      </c>
      <c r="AA204" s="10">
        <f>3/24000000*OO[[#This Row],[83 (29JUN1985 06:00:00)-Water Temperature (C)]]*OO[[#This Row],[25]]</f>
        <v>1.0742334908985002E-5</v>
      </c>
      <c r="AB204" s="10">
        <f>3/24000000*OO[[#This Row],[84 (29JUN1985 09:00:00)-Water Temperature (C)]]*OO[[#This Row],[26]]</f>
        <v>7.6515984421925007E-6</v>
      </c>
      <c r="AC204" s="10">
        <f>3/24000000*OO[[#This Row],[85 (29JUN1985 12:00:00)-Water Temperature (C)]]*OO[[#This Row],[27]]</f>
        <v>7.41218860345E-6</v>
      </c>
      <c r="AD204" s="10">
        <f>3/24000000*OO[[#This Row],[86 (29JUN1985 15:00:00)-Water Temperature (C)]]*OO[[#This Row],[28]]</f>
        <v>7.8329719417950005E-6</v>
      </c>
      <c r="AE204" s="10">
        <f>3/24000000*OO[[#This Row],[88 (29JUN1985 21:00:00)-Water Temperature (C)]]*OO[[#This Row],[30]]</f>
        <v>8.2755378376000006E-6</v>
      </c>
      <c r="AF204" s="10">
        <f>3/24000000*OO[[#This Row],[88 (29JUN1985 21:00:00)-Water Temperature (C)]]*OO[[#This Row],[30]]</f>
        <v>8.2755378376000006E-6</v>
      </c>
      <c r="AG204" s="10">
        <f>3/24000000*OO[[#This Row],[89 (30JUN1985 00:00:00)-Water Temperature (C)]]*OO[[#This Row],[31]]</f>
        <v>7.7779456004799982E-6</v>
      </c>
      <c r="AH204" s="10">
        <f>3/24000000*OO[[#This Row],[90 (30JUN1985 03:00:00)-Water Temperature (C)]]*OO[[#This Row],[32]]</f>
        <v>7.0204003539074997E-6</v>
      </c>
      <c r="AI204" s="10">
        <f>3/24000000*OO[[#This Row],[91 (30JUN1985 06:00:00)-Water Temperature (C)]]*OO[[#This Row],[33]]</f>
        <v>6.2206890964949991E-6</v>
      </c>
      <c r="AJ204" s="10">
        <f>3/24000000*OO[[#This Row],[92 (30JUN1985 09:00:00)-Water Temperature (C)]]*OO[[#This Row],[34]]</f>
        <v>5.6331579421324995E-6</v>
      </c>
      <c r="AK204" s="10">
        <f>3/24000000*OO[[#This Row],[93 (30JUN1985 12:00:00)-Water Temperature (C)]]*OO[[#This Row],[35]]</f>
        <v>5.207056605739999E-6</v>
      </c>
      <c r="AL204" s="10">
        <f>3/24000000*OO[[#This Row],[94 (30JUN1985 15:00:00)-Water Temperature (C)]]*OO[[#This Row],[36]]</f>
        <v>4.820628242542499E-6</v>
      </c>
      <c r="AM204" s="10">
        <f>3/24000000*OO[[#This Row],[95 (30JUN1985 18:00:00)-Water Temperature (C)]]*OO[[#This Row],[37]]</f>
        <v>4.3707705571037501E-6</v>
      </c>
      <c r="AN204" s="10">
        <f>3/24000000*OO[[#This Row],[96 (30JUN1985 21:00:00)-Water Temperature (C)]]*OO[[#This Row],[38]]</f>
        <v>3.7981906031849998E-6</v>
      </c>
      <c r="AO204" s="10">
        <f>3/24000000*OO[[#This Row],[97 (01JUL1985 00:00:00)-Water Temperature (C)]]*OO[[#This Row],[39]]</f>
        <v>3.2031802857262499E-6</v>
      </c>
      <c r="AP204" s="10">
        <f>3/24000000*OO[[#This Row],[98 (01JUL1985 03:00:00)-Water Temperature (C)]]*OO[[#This Row],[40]]</f>
        <v>2.6641330513962502E-6</v>
      </c>
      <c r="AQ204" s="10">
        <f>3/24000000*OO[[#This Row],[99 (01JUL1985 06:00:00)-Water Temperature (C)]]*OO[[#This Row],[41]]</f>
        <v>2.2278133043600001E-6</v>
      </c>
      <c r="AR204" s="10">
        <f>3/24000000*OO[[#This Row],[100 (01JUL1985 09:00:00)-Water Temperature (C)]]*OO[[#This Row],[42]]</f>
        <v>1.9629028868066248E-6</v>
      </c>
      <c r="AS204" s="10">
        <f>3/24000000*OO[[#This Row],[101 (01JUL1985 12:00:00)-Water Temperature (C)]]*OO[[#This Row],[43]]</f>
        <v>1.7573336061050001E-6</v>
      </c>
      <c r="AT204" s="10">
        <f>3/24000000*OO[[#This Row],[102 (01JUL1985 15:00:00)-Water Temperature (C)]]*OO[[#This Row],[44]]</f>
        <v>1.579233883937E-6</v>
      </c>
      <c r="AU204" s="10">
        <f>3/24000000*OO[[#This Row],[103 (01JUL1985 18:00:00)-Water Temperature (C)]]*OO[[#This Row],[45]]</f>
        <v>1.37677450131575E-6</v>
      </c>
      <c r="AV204" s="10">
        <f>3/24000000*OO[[#This Row],[104 (01JUL1985 21:00:00)-Water Temperature (C)]]*OO[[#This Row],[46]]</f>
        <v>1.1352126071639998E-6</v>
      </c>
      <c r="AW204" s="10">
        <f>3/24000000*OO[[#This Row],[105 (02JUL1985 00:00:00)-Water Temperature (C)]]*OO[[#This Row],[47]]</f>
        <v>8.813673847912499E-7</v>
      </c>
      <c r="AX204" s="10">
        <f>3/24000000*OO[[#This Row],[106 (02JUL1985 03:00:00)-Water Temperature (C)]]*OO[[#This Row],[48]]</f>
        <v>6.6006032952750006E-7</v>
      </c>
      <c r="AY204" s="10">
        <f>3/24000000*OO[[#This Row],[107 (02JUL1985 06:00:00)-Water Temperature (C)]]*OO[[#This Row],[49]]</f>
        <v>4.9978114689300002E-7</v>
      </c>
      <c r="AZ204" s="10">
        <f>3/24000000*OO[[#This Row],[108 (02JUL1985 09:00:00)-Water Temperature (C)]]*OO[[#This Row],[50]]</f>
        <v>4.1260353545837499E-7</v>
      </c>
      <c r="BA204" s="10">
        <f>3/24000000*OO[[#This Row],[109 (02JUL1985 12:00:00)-Water Temperature (C)]]*OO[[#This Row],[51]]</f>
        <v>3.6158387489974996E-7</v>
      </c>
      <c r="BB204" s="10">
        <f>3/24000000*OO[[#This Row],[110 (02JUL1985 15:00:00)-Water Temperature (C)]]*OO[[#This Row],[52]]</f>
        <v>3.3323201875049998E-7</v>
      </c>
      <c r="BC204" s="10">
        <f>3/24000000*OO[[#This Row],[111 (02JUL1985 18:00:00)-Water Temperature (C)]]*OO[[#This Row],[53]]</f>
        <v>3.1594146087550004E-7</v>
      </c>
      <c r="BD204" s="10">
        <f>3/24000000*OO[[#This Row],[112 (02JUL1985 21:00:00)-Water Temperature (C)]]*OO[[#This Row],[54]]</f>
        <v>2.9588825755575003E-7</v>
      </c>
      <c r="BE204" s="10">
        <f>3/24000000*OO[[#This Row],[113 (03JUL1985 00:00:00)-Water Temperature (C)]]*OO[[#This Row],[55]]</f>
        <v>2.6915311219799994E-7</v>
      </c>
      <c r="BF204" s="10">
        <f>3/24000000*OO[[#This Row],[114 (03JUL1985 03:00:00)-Water Temperature (C)]]*OO[[#This Row],[56]]</f>
        <v>2.4293503652499994E-7</v>
      </c>
      <c r="BG204" s="10">
        <f>3/24000000*OO[[#This Row],[115 (03JUL1985 06:00:00)-Water Temperature (C)]]*OO[[#This Row],[57]]</f>
        <v>2.2053073918330001E-7</v>
      </c>
      <c r="BH204" s="10">
        <f>3/24000000*OO[[#This Row],[116 (03JUL1985 09:00:00)-Water Temperature (C)]]*OO[[#This Row],[58]]</f>
        <v>2.1032171530093749E-7</v>
      </c>
      <c r="BI204" s="10">
        <f>3/24000000*OO[[#This Row],[117 (03JUL1985 12:00:00)-Water Temperature (C)]]*OO[[#This Row],[59]]</f>
        <v>2.0687891728895002E-7</v>
      </c>
      <c r="BJ204" s="10">
        <f>3/24000000*OO[[#This Row],[118 (03JUL1985 15:00:00)-Water Temperature (C)]]*OO[[#This Row],[60]]</f>
        <v>2.0661179926878747E-7</v>
      </c>
      <c r="BK204" s="10">
        <f>3/24000000*OO[[#This Row],[119 (03JUL1985 18:00:00)-Water Temperature (C)]]*OO[[#This Row],[61]]</f>
        <v>2.0863791193595001E-7</v>
      </c>
      <c r="BL204" s="10">
        <f>3/24000000*OO[[#This Row],[120 (03JUL1985 21:00:00)-Water Temperature (C)]]*OO[[#This Row],[62]]</f>
        <v>2.0604010851000003E-7</v>
      </c>
      <c r="BM204" s="10">
        <f>3/24000000*OO[[#This Row],[121 (04JUL1985 00:00:00)-Water Temperature (C)]]*OO[[#This Row],[63]]</f>
        <v>1.9802751694616251E-7</v>
      </c>
      <c r="BN204" s="10">
        <f>3/24000000*OO[[#This Row],[122 (04JUL1985 03:00:00)-Water Temperature (C)]]*OO[[#This Row],[64]]</f>
        <v>1.8700497326624999E-7</v>
      </c>
      <c r="BO204" s="10">
        <f>3/24000000*OO[[#This Row],[123 (04JUL1985 06:00:00)-Water Temperature (C)]]*OO[[#This Row],[65]]</f>
        <v>1.7495395943685002E-7</v>
      </c>
      <c r="BP204" s="10">
        <f>3/24000000*OO[[#This Row],[124 (04JUL1985 09:00:00)-Water Temperature (C)]]*OO[[#This Row],[66]]</f>
        <v>1.67219866164225E-7</v>
      </c>
      <c r="BQ204" s="10">
        <f>3/24000000*OO[[#This Row],[125 (04JUL1985 12:00:00)-Water Temperature (C)]]*OO[[#This Row],[67]]</f>
        <v>1.6080180094452501E-7</v>
      </c>
      <c r="BR204" s="10">
        <f>3/24000000*OO[[#This Row],[126 (04JUL1985 15:00:00)-Water Temperature (C)]]*OO[[#This Row],[68]]</f>
        <v>1.5805614297937497E-7</v>
      </c>
      <c r="BS204" s="10">
        <f>3/24000000*OO[[#This Row],[127 (04JUL1985 18:00:00)-Water Temperature (C)]]*OO[[#This Row],[69]]</f>
        <v>1.5405653217687502E-7</v>
      </c>
      <c r="BT204" s="10">
        <f>3/24000000*OO[[#This Row],[128 (04JUL1985 21:00:00)-Water Temperature (C)]]*OO[[#This Row],[70]]</f>
        <v>1.4790528897114999E-7</v>
      </c>
      <c r="BU204" s="10">
        <f>3/24000000*OO[[#This Row],[129 (05JUL1985 00:00:00)-Water Temperature (C)]]*OO[[#This Row],[71]]</f>
        <v>1.3939540403289997E-7</v>
      </c>
      <c r="BV204" s="10">
        <f>3/24000000*OO[[#This Row],[130 (05JUL1985 03:00:00)-Water Temperature (C)]]*OO[[#This Row],[72]]</f>
        <v>1.292386357796625E-7</v>
      </c>
      <c r="BW204" s="10">
        <f>3/24000000*OO[[#This Row],[131 (05JUL1985 06:00:00)-Water Temperature (C)]]*OO[[#This Row],[73]]</f>
        <v>1.1901996071514999E-7</v>
      </c>
      <c r="BX204" s="10">
        <f>3/24000000*OO[[#This Row],[132 (05JUL1985 09:00:00)-Water Temperature (C)]]*OO[[#This Row],[74]]</f>
        <v>1.1355668124839997E-7</v>
      </c>
      <c r="BY204" s="10">
        <f>3/24000000*OO[[#This Row],[133 (05JUL1985 12:00:00)-Water Temperature (C)]]*OO[[#This Row],[75]]</f>
        <v>1.0859808248810001E-7</v>
      </c>
      <c r="BZ204" s="10">
        <f>3/24000000*OO[[#This Row],[134 (05JUL1985 15:00:00)-Water Temperature (C)]]*OO[[#This Row],[76]]</f>
        <v>1.0598511999074999E-7</v>
      </c>
      <c r="CA204" s="10">
        <f>3/24000000*OO[[#This Row],[135 (05JUL1985 18:00:00)-Water Temperature (C)]]*OO[[#This Row],[77]]</f>
        <v>1.0410311185069999E-7</v>
      </c>
      <c r="CB204" s="10">
        <f>3/24000000*OO[[#This Row],[136 (05JUL1985 21:00:00)-Water Temperature (C)]]*OO[[#This Row],[78]]</f>
        <v>1.0067221076360001E-7</v>
      </c>
      <c r="CC204" s="10">
        <f>3/24000000*OO[[#This Row],[137 (06JUL1985 00:00:00)-Water Temperature (C)]]*OO[[#This Row],[79]]</f>
        <v>9.5095389632775011E-8</v>
      </c>
      <c r="CD204" s="10">
        <f>3/24000000*OO[[#This Row],[138 (06JUL1985 03:00:00)-Water Temperature (C)]]*OO[[#This Row],[80]]</f>
        <v>8.8661426418625003E-8</v>
      </c>
      <c r="CE204" s="10">
        <f>3/24000000*OO[[#This Row],[139 (06JUL1985 06:00:00)-Water Temperature (C)]]*OO[[#This Row],[81]]</f>
        <v>8.2924608624000018E-8</v>
      </c>
      <c r="CF204" s="10">
        <f>3/24000000*OO[[#This Row],[140 (06JUL1985 09:00:00)-Water Temperature (C)]]*OO[[#This Row],[82]]</f>
        <v>8.1073267523862498E-8</v>
      </c>
      <c r="CG204" s="10">
        <f>3/24000000*OO[[#This Row],[141 (06JUL1985 12:00:00)-Water Temperature (C)]]*OO[[#This Row],[83]]</f>
        <v>7.9618377236224992E-8</v>
      </c>
      <c r="CH204" s="10">
        <f>3/24000000*OO[[#This Row],[142 (06JUL1985 15:00:00)-Water Temperature (C)]]*OO[[#This Row],[84]]</f>
        <v>7.931672154314998E-8</v>
      </c>
      <c r="CI204" s="10">
        <f>3/24000000*OO[[#This Row],[143 (06JUL1985 18:00:00)-Water Temperature (C)]]*OO[[#This Row],[85]]</f>
        <v>8.0181331175999991E-8</v>
      </c>
      <c r="CJ204" s="10">
        <f>3/24000000*OO[[#This Row],[144 (06JUL1985 21:00:00)-Water Temperature (C)]]*OO[[#This Row],[86]]</f>
        <v>7.8922929960600007E-8</v>
      </c>
      <c r="CK204" s="10">
        <f>3/24000000*OO[[#This Row],[145 (07JUL1985 00:00:00)-Water Temperature (C)]]*OO[[#This Row],[87]]</f>
        <v>7.4959830572799992E-8</v>
      </c>
      <c r="CL204" s="10">
        <f>3/24000000*OO[[#This Row],[146 (07JUL1985 03:00:00)-Water Temperature (C)]]*OO[[#This Row],[88]]</f>
        <v>7.0584449868499984E-8</v>
      </c>
      <c r="CM204" s="10">
        <f>3/24000000*OO[[#This Row],[147 (07JUL1985 06:00:00)-Water Temperature (C)]]*OO[[#This Row],[89]]</f>
        <v>6.6534317083675001E-8</v>
      </c>
      <c r="CN204" s="10">
        <f>3/24000000*OO[[#This Row],[148 (07JUL1985 09:00:00)-Water Temperature (C)]]*OO[[#This Row],[90]]</f>
        <v>6.5328209857687502E-8</v>
      </c>
      <c r="CO204" s="10">
        <f>3/24000000*OO[[#This Row],[149 (07JUL1985 12:00:00)-Water Temperature (C)]]*OO[[#This Row],[91]]</f>
        <v>6.5225069210375008E-8</v>
      </c>
      <c r="CP204" s="10">
        <f>3/24000000*OO[[#This Row],[150 (07JUL1985 15:00:00)-Water Temperature (C)]]*OO[[#This Row],[92]]</f>
        <v>6.5881409403262494E-8</v>
      </c>
      <c r="CQ204" s="10">
        <f>3/24000000*OO[[#This Row],[151 (07JUL1985 18:00:00)-Water Temperature (C)]]*OO[[#This Row],[93]]</f>
        <v>6.7218959097700008E-8</v>
      </c>
      <c r="CR204" s="10">
        <f>3/24000000*OO[[#This Row],[152 (07JUL1985 21:00:00)-Water Temperature (C)]]*OO[[#This Row],[94]]</f>
        <v>6.6754511394175005E-8</v>
      </c>
      <c r="CS204" s="10">
        <f>3/24000000*OO[[#This Row],[153 (08JUL1985 00:00:00)-Water Temperature (C)]]*OO[[#This Row],[95]]</f>
        <v>6.4509108682550008E-8</v>
      </c>
      <c r="CT204" s="10">
        <f>3/24000000*OO[[#This Row],[154 (08JUL1985 03:00:00)-Water Temperature (C)]]*OO[[#This Row],[96]]</f>
        <v>6.1384402872425001E-8</v>
      </c>
      <c r="CU204" s="10">
        <f>3/24000000*OO[[#This Row],[155 (08JUL1985 06:00:00)-Water Temperature (C)]]*OO[[#This Row],[97]]</f>
        <v>5.8102039398150003E-8</v>
      </c>
      <c r="CV204" s="10">
        <f>3/24000000*OO[[#This Row],[156 (08JUL1985 09:00:00)-Water Temperature (C)]]*OO[[#This Row],[98]]</f>
        <v>5.5335789624937496E-8</v>
      </c>
      <c r="CW204" s="10">
        <f>3/24000000*OO[[#This Row],[157 (08JUL1985 12:00:00)-Water Temperature (C)]]*OO[[#This Row],[99]]</f>
        <v>5.4413745127374996E-8</v>
      </c>
    </row>
    <row r="205" spans="1:101" x14ac:dyDescent="0.35">
      <c r="A205" t="s">
        <v>211</v>
      </c>
      <c r="B205">
        <v>70.500240000000005</v>
      </c>
      <c r="C205" s="10">
        <f>3/24*OO[[#This Row],[59 (26JUN1985 06:00:00)-Water Temperature (C)]]*OO[[#This Row],[1]]/SUM(OO[1])</f>
        <v>0</v>
      </c>
      <c r="D205" s="10">
        <f>3/24*OO[[#This Row],[60 (26JUN1985 09:00:00)-Water Temperature (C)]]*OO[[#This Row],[2]]/SUM(OO[2])</f>
        <v>0</v>
      </c>
      <c r="E205" s="10">
        <f>3/24*OO[[#This Row],[61 (26JUN1985 12:00:00)-Water Temperature (C)]]*OO[[#This Row],[3]]/SUM(OO[3])</f>
        <v>0</v>
      </c>
      <c r="F205" s="10">
        <f>3/24*OO[[#This Row],[62 (26JUN1985 15:00:00)-Water Temperature (C)]]*OO[[#This Row],[4]]/SUM(OO[4])</f>
        <v>0</v>
      </c>
      <c r="G205" s="10">
        <f>3/24*OO[[#This Row],[63 (26JUN1985 18:00:00)-Water Temperature (C)]]*OO[[#This Row],[5]]/SUM(OO[5])</f>
        <v>0</v>
      </c>
      <c r="H205" s="10">
        <f>3/24*OO[[#This Row],[64 (26JUN1985 21:00:00)-Water Temperature (C)]]*OO[[#This Row],[6]]/SUM(OO[6])</f>
        <v>0</v>
      </c>
      <c r="I205" s="10">
        <f>3/24*OO[[#This Row],[65 (27JUN1985 00:00:00)-Water Temperature (C)]]*OO[[#This Row],[7]]/SUM(OO[7])</f>
        <v>0</v>
      </c>
      <c r="J205" s="10">
        <f>3/24*OO[[#This Row],[66 (27JUN1985 03:00:00)-Water Temperature (C)]]*OO[[#This Row],[8]]/SUM(OO[8])</f>
        <v>2.4370759011082871E-44</v>
      </c>
      <c r="K205" s="10">
        <f>3/24*OO[[#This Row],[67 (27JUN1985 06:00:00)-Water Temperature (C)]]*OO[[#This Row],[9]]/SUM(OO[9])</f>
        <v>1.3906116694478049E-33</v>
      </c>
      <c r="L205" s="10">
        <f>3/24*OO[[#This Row],[68 (27JUN1985 09:00:00)-Water Temperature (C)]]*OO[[#This Row],[10]]/SUM(OO[10])</f>
        <v>7.8830978095946506E-23</v>
      </c>
      <c r="M205" s="10">
        <f>3/24*OO[[#This Row],[69 (27JUN1985 12:00:00)-Water Temperature (C)]]*OO[[#This Row],[11]]/SUM(OO[11])</f>
        <v>1.4009331040456804E-13</v>
      </c>
      <c r="N205" s="10">
        <f>3/24*OO[[#This Row],[70 (27JUN1985 15:00:00)-Water Temperature (C)]]*OO[[#This Row],[12]]/SUM(OO[12])</f>
        <v>1.0776907404785383E-9</v>
      </c>
      <c r="O205" s="10">
        <f>3/24*OO[[#This Row],[71 (27JUN1985 18:00:00)-Water Temperature (C)]]*OO[[#This Row],[13]]/SUM(OO[13])</f>
        <v>3.2407972814652653E-7</v>
      </c>
      <c r="P205" s="10">
        <f>3/24*OO[[#This Row],[72 (27JUN1985 21:00:00)-Water Temperature (C)]]*OO[[#This Row],[14]]/SUM(OO[14])</f>
        <v>1.6148880870093611E-5</v>
      </c>
      <c r="Q205" s="10">
        <f>3/24*OO[[#This Row],[73 (28JUN1985 00:00:00)-Water Temperature (C)]]*OO[[#This Row],[15]]/SUM(OO[15])</f>
        <v>2.2089629163192306E-4</v>
      </c>
      <c r="R205" s="10">
        <f>3/24*OO[[#This Row],[74 (28JUN1985 03:00:00)-Water Temperature (C)]]*OO[[#This Row],[16]]/SUM(OO[16])</f>
        <v>1.1344498750861397E-3</v>
      </c>
      <c r="S205" s="10">
        <f>3/24*OO[[#This Row],[75 (28JUN1985 06:00:00)-Water Temperature (C)]]*OO[[#This Row],[17]]/SUM(OO[17])</f>
        <v>2.7088111873653734E-3</v>
      </c>
      <c r="T205" s="10">
        <f>3/24*OO[[#This Row],[76 (28JUN1985 09:00:00)-Water Temperature (C)]]*OO[[#This Row],[18]]/SUM(OO[18])</f>
        <v>3.5939858550461034E-3</v>
      </c>
      <c r="U205" s="10">
        <f>3/24*OO[[#This Row],[77 (28JUN1985 12:00:00)-Water Temperature (C)]]*OO[[#This Row],[19]]/SUM(OO[19])</f>
        <v>2.9384822108082975E-3</v>
      </c>
      <c r="V205" s="10">
        <f>3/24000000*OO[[#This Row],[78 (28JUN1985 15:00:00)-Water Temperature (C)]]*OO[[#This Row],[20]]</f>
        <v>1.596503792908125E-3</v>
      </c>
      <c r="W205" s="10">
        <f>3/24000000*OO[[#This Row],[79 (28JUN1985 18:00:00)-Water Temperature (C)]]*OO[[#This Row],[21]]</f>
        <v>6.1555048416399988E-4</v>
      </c>
      <c r="X205" s="10">
        <f>3/24000000*OO[[#This Row],[80 (28JUN1985 21:00:00)-Water Temperature (C)]]*OO[[#This Row],[22]]</f>
        <v>1.7790695157215002E-4</v>
      </c>
      <c r="Y205" s="10">
        <f>3/24000000*OO[[#This Row],[81 (29JUN1985 00:00:00)-Water Temperature (C)]]*OO[[#This Row],[23]]</f>
        <v>4.3196003596062505E-5</v>
      </c>
      <c r="Z205" s="10">
        <f>3/24000000*OO[[#This Row],[82 (29JUN1985 03:00:00)-Water Temperature (C)]]*OO[[#This Row],[24]]</f>
        <v>1.1004382043684999E-5</v>
      </c>
      <c r="AA205" s="10">
        <f>3/24000000*OO[[#This Row],[83 (29JUN1985 06:00:00)-Water Temperature (C)]]*OO[[#This Row],[25]]</f>
        <v>4.3209477595825E-6</v>
      </c>
      <c r="AB205" s="10">
        <f>3/24000000*OO[[#This Row],[84 (29JUN1985 09:00:00)-Water Temperature (C)]]*OO[[#This Row],[26]]</f>
        <v>3.0611521894849997E-6</v>
      </c>
      <c r="AC205" s="10">
        <f>3/24000000*OO[[#This Row],[85 (29JUN1985 12:00:00)-Water Temperature (C)]]*OO[[#This Row],[27]]</f>
        <v>2.9635719332274995E-6</v>
      </c>
      <c r="AD205" s="10">
        <f>3/24000000*OO[[#This Row],[86 (29JUN1985 15:00:00)-Water Temperature (C)]]*OO[[#This Row],[28]]</f>
        <v>3.1366367647924998E-6</v>
      </c>
      <c r="AE205" s="10">
        <f>3/24000000*OO[[#This Row],[88 (29JUN1985 21:00:00)-Water Temperature (C)]]*OO[[#This Row],[30]]</f>
        <v>3.3332401238962499E-6</v>
      </c>
      <c r="AF205" s="10">
        <f>3/24000000*OO[[#This Row],[88 (29JUN1985 21:00:00)-Water Temperature (C)]]*OO[[#This Row],[30]]</f>
        <v>3.3332401238962499E-6</v>
      </c>
      <c r="AG205" s="10">
        <f>3/24000000*OO[[#This Row],[89 (30JUN1985 00:00:00)-Water Temperature (C)]]*OO[[#This Row],[31]]</f>
        <v>3.1431410686949994E-6</v>
      </c>
      <c r="AH205" s="10">
        <f>3/24000000*OO[[#This Row],[90 (30JUN1985 03:00:00)-Water Temperature (C)]]*OO[[#This Row],[32]]</f>
        <v>2.8458898934237505E-6</v>
      </c>
      <c r="AI205" s="10">
        <f>3/24000000*OO[[#This Row],[91 (30JUN1985 06:00:00)-Water Temperature (C)]]*OO[[#This Row],[33]]</f>
        <v>2.5287081886825003E-6</v>
      </c>
      <c r="AJ205" s="10">
        <f>3/24000000*OO[[#This Row],[92 (30JUN1985 09:00:00)-Water Temperature (C)]]*OO[[#This Row],[34]]</f>
        <v>2.2953060398999999E-6</v>
      </c>
      <c r="AK205" s="10">
        <f>3/24000000*OO[[#This Row],[93 (30JUN1985 12:00:00)-Water Temperature (C)]]*OO[[#This Row],[35]]</f>
        <v>2.1265095694049997E-6</v>
      </c>
      <c r="AL205" s="10">
        <f>3/24000000*OO[[#This Row],[94 (30JUN1985 15:00:00)-Water Temperature (C)]]*OO[[#This Row],[36]]</f>
        <v>1.9732700892465002E-6</v>
      </c>
      <c r="AM205" s="10">
        <f>3/24000000*OO[[#This Row],[95 (30JUN1985 18:00:00)-Water Temperature (C)]]*OO[[#This Row],[37]]</f>
        <v>1.7935478287782502E-6</v>
      </c>
      <c r="AN205" s="10">
        <f>3/24000000*OO[[#This Row],[96 (30JUN1985 21:00:00)-Water Temperature (C)]]*OO[[#This Row],[38]]</f>
        <v>1.5620785565175E-6</v>
      </c>
      <c r="AO205" s="10">
        <f>3/24000000*OO[[#This Row],[97 (01JUL1985 00:00:00)-Water Temperature (C)]]*OO[[#This Row],[39]]</f>
        <v>1.3199357534932498E-6</v>
      </c>
      <c r="AP205" s="10">
        <f>3/24000000*OO[[#This Row],[98 (01JUL1985 03:00:00)-Water Temperature (C)]]*OO[[#This Row],[40]]</f>
        <v>1.0996285896111248E-6</v>
      </c>
      <c r="AQ205" s="10">
        <f>3/24000000*OO[[#This Row],[99 (01JUL1985 06:00:00)-Water Temperature (C)]]*OO[[#This Row],[41]]</f>
        <v>9.2061528602374995E-7</v>
      </c>
      <c r="AR205" s="10">
        <f>3/24000000*OO[[#This Row],[100 (01JUL1985 09:00:00)-Water Temperature (C)]]*OO[[#This Row],[42]]</f>
        <v>8.1176261316699997E-7</v>
      </c>
      <c r="AS205" s="10">
        <f>3/24000000*OO[[#This Row],[101 (01JUL1985 12:00:00)-Water Temperature (C)]]*OO[[#This Row],[43]]</f>
        <v>7.2715651160150002E-7</v>
      </c>
      <c r="AT205" s="10">
        <f>3/24000000*OO[[#This Row],[102 (01JUL1985 15:00:00)-Water Temperature (C)]]*OO[[#This Row],[44]]</f>
        <v>6.5390462516474997E-7</v>
      </c>
      <c r="AU205" s="10">
        <f>3/24000000*OO[[#This Row],[103 (01JUL1985 18:00:00)-Water Temperature (C)]]*OO[[#This Row],[45]]</f>
        <v>5.7062691262124995E-7</v>
      </c>
      <c r="AV205" s="10">
        <f>3/24000000*OO[[#This Row],[104 (01JUL1985 21:00:00)-Water Temperature (C)]]*OO[[#This Row],[46]]</f>
        <v>4.71088309675E-7</v>
      </c>
      <c r="AW205" s="10">
        <f>3/24000000*OO[[#This Row],[105 (02JUL1985 00:00:00)-Water Temperature (C)]]*OO[[#This Row],[47]]</f>
        <v>3.6614603193874997E-7</v>
      </c>
      <c r="AX205" s="10">
        <f>3/24000000*OO[[#This Row],[106 (02JUL1985 03:00:00)-Water Temperature (C)]]*OO[[#This Row],[48]]</f>
        <v>2.7434346436349998E-7</v>
      </c>
      <c r="AY205" s="10">
        <f>3/24000000*OO[[#This Row],[107 (02JUL1985 06:00:00)-Water Temperature (C)]]*OO[[#This Row],[49]]</f>
        <v>2.0762189078784999E-7</v>
      </c>
      <c r="AZ205" s="10">
        <f>3/24000000*OO[[#This Row],[108 (02JUL1985 09:00:00)-Water Temperature (C)]]*OO[[#This Row],[50]]</f>
        <v>1.712143457517375E-7</v>
      </c>
      <c r="BA205" s="10">
        <f>3/24000000*OO[[#This Row],[109 (02JUL1985 12:00:00)-Water Temperature (C)]]*OO[[#This Row],[51]]</f>
        <v>1.4986697984518748E-7</v>
      </c>
      <c r="BB205" s="10">
        <f>3/24000000*OO[[#This Row],[110 (02JUL1985 15:00:00)-Water Temperature (C)]]*OO[[#This Row],[52]]</f>
        <v>1.37989852458325E-7</v>
      </c>
      <c r="BC205" s="10">
        <f>3/24000000*OO[[#This Row],[111 (02JUL1985 18:00:00)-Water Temperature (C)]]*OO[[#This Row],[53]]</f>
        <v>1.3076707901103749E-7</v>
      </c>
      <c r="BD205" s="10">
        <f>3/24000000*OO[[#This Row],[112 (02JUL1985 21:00:00)-Water Temperature (C)]]*OO[[#This Row],[54]]</f>
        <v>1.2246729451599997E-7</v>
      </c>
      <c r="BE205" s="10">
        <f>3/24000000*OO[[#This Row],[113 (03JUL1985 00:00:00)-Water Temperature (C)]]*OO[[#This Row],[55]]</f>
        <v>1.11410013344175E-7</v>
      </c>
      <c r="BF205" s="10">
        <f>3/24000000*OO[[#This Row],[114 (03JUL1985 03:00:00)-Water Temperature (C)]]*OO[[#This Row],[56]]</f>
        <v>1.0055396052204999E-7</v>
      </c>
      <c r="BG205" s="10">
        <f>3/24000000*OO[[#This Row],[115 (03JUL1985 06:00:00)-Water Temperature (C)]]*OO[[#This Row],[57]]</f>
        <v>9.1257123623749997E-8</v>
      </c>
      <c r="BH205" s="10">
        <f>3/24000000*OO[[#This Row],[116 (03JUL1985 09:00:00)-Water Temperature (C)]]*OO[[#This Row],[58]]</f>
        <v>8.6997843476099997E-8</v>
      </c>
      <c r="BI205" s="10">
        <f>3/24000000*OO[[#This Row],[117 (03JUL1985 12:00:00)-Water Temperature (C)]]*OO[[#This Row],[59]]</f>
        <v>8.5540265069499998E-8</v>
      </c>
      <c r="BJ205" s="10">
        <f>3/24000000*OO[[#This Row],[118 (03JUL1985 15:00:00)-Water Temperature (C)]]*OO[[#This Row],[60]]</f>
        <v>8.5398470773724991E-8</v>
      </c>
      <c r="BK205" s="10">
        <f>3/24000000*OO[[#This Row],[119 (03JUL1985 18:00:00)-Water Temperature (C)]]*OO[[#This Row],[61]]</f>
        <v>8.6214252008999984E-8</v>
      </c>
      <c r="BL205" s="10">
        <f>3/24000000*OO[[#This Row],[120 (03JUL1985 21:00:00)-Water Temperature (C)]]*OO[[#This Row],[62]]</f>
        <v>8.5154235160350009E-8</v>
      </c>
      <c r="BM205" s="10">
        <f>3/24000000*OO[[#This Row],[121 (04JUL1985 00:00:00)-Water Temperature (C)]]*OO[[#This Row],[63]]</f>
        <v>8.1862583813974991E-8</v>
      </c>
      <c r="BN205" s="10">
        <f>3/24000000*OO[[#This Row],[122 (04JUL1985 03:00:00)-Water Temperature (C)]]*OO[[#This Row],[64]]</f>
        <v>7.7332573913025001E-8</v>
      </c>
      <c r="BO205" s="10">
        <f>3/24000000*OO[[#This Row],[123 (04JUL1985 06:00:00)-Water Temperature (C)]]*OO[[#This Row],[65]]</f>
        <v>7.2356306584499983E-8</v>
      </c>
      <c r="BP205" s="10">
        <f>3/24000000*OO[[#This Row],[124 (04JUL1985 09:00:00)-Water Temperature (C)]]*OO[[#This Row],[66]]</f>
        <v>6.9148107381149999E-8</v>
      </c>
      <c r="BQ205" s="10">
        <f>3/24000000*OO[[#This Row],[125 (04JUL1985 12:00:00)-Water Temperature (C)]]*OO[[#This Row],[67]]</f>
        <v>6.6480800040712507E-8</v>
      </c>
      <c r="BR205" s="10">
        <f>3/24000000*OO[[#This Row],[126 (04JUL1985 15:00:00)-Water Temperature (C)]]*OO[[#This Row],[68]]</f>
        <v>6.5326415523975E-8</v>
      </c>
      <c r="BS205" s="10">
        <f>3/24000000*OO[[#This Row],[127 (04JUL1985 18:00:00)-Water Temperature (C)]]*OO[[#This Row],[69]]</f>
        <v>6.3676039205474989E-8</v>
      </c>
      <c r="BT205" s="10">
        <f>3/24000000*OO[[#This Row],[128 (04JUL1985 21:00:00)-Water Temperature (C)]]*OO[[#This Row],[70]]</f>
        <v>6.1144550758049997E-8</v>
      </c>
      <c r="BU205" s="10">
        <f>3/24000000*OO[[#This Row],[129 (05JUL1985 00:00:00)-Water Temperature (C)]]*OO[[#This Row],[71]]</f>
        <v>5.7646280433375E-8</v>
      </c>
      <c r="BV205" s="10">
        <f>3/24000000*OO[[#This Row],[130 (05JUL1985 03:00:00)-Water Temperature (C)]]*OO[[#This Row],[72]]</f>
        <v>5.3460749826124992E-8</v>
      </c>
      <c r="BW205" s="10">
        <f>3/24000000*OO[[#This Row],[131 (05JUL1985 06:00:00)-Water Temperature (C)]]*OO[[#This Row],[73]]</f>
        <v>4.9235824186875005E-8</v>
      </c>
      <c r="BX205" s="10">
        <f>3/24000000*OO[[#This Row],[132 (05JUL1985 09:00:00)-Water Temperature (C)]]*OO[[#This Row],[74]]</f>
        <v>4.6961035102724993E-8</v>
      </c>
      <c r="BY205" s="10">
        <f>3/24000000*OO[[#This Row],[133 (05JUL1985 12:00:00)-Water Temperature (C)]]*OO[[#This Row],[75]]</f>
        <v>4.4902517747725001E-8</v>
      </c>
      <c r="BZ205" s="10">
        <f>3/24000000*OO[[#This Row],[134 (05JUL1985 15:00:00)-Water Temperature (C)]]*OO[[#This Row],[76]]</f>
        <v>4.3809683484325003E-8</v>
      </c>
      <c r="CA205" s="10">
        <f>3/24000000*OO[[#This Row],[135 (05JUL1985 18:00:00)-Water Temperature (C)]]*OO[[#This Row],[77]]</f>
        <v>4.3029310081999996E-8</v>
      </c>
      <c r="CB205" s="10">
        <f>3/24000000*OO[[#This Row],[136 (05JUL1985 21:00:00)-Water Temperature (C)]]*OO[[#This Row],[78]]</f>
        <v>4.1617989727987491E-8</v>
      </c>
      <c r="CC205" s="10">
        <f>3/24000000*OO[[#This Row],[137 (06JUL1985 00:00:00)-Water Temperature (C)]]*OO[[#This Row],[79]]</f>
        <v>3.93216645482E-8</v>
      </c>
      <c r="CD205" s="10">
        <f>3/24000000*OO[[#This Row],[138 (06JUL1985 03:00:00)-Water Temperature (C)]]*OO[[#This Row],[80]]</f>
        <v>3.6668572003499991E-8</v>
      </c>
      <c r="CE205" s="10">
        <f>3/24000000*OO[[#This Row],[139 (06JUL1985 06:00:00)-Water Temperature (C)]]*OO[[#This Row],[81]]</f>
        <v>3.4294986659437496E-8</v>
      </c>
      <c r="CF205" s="10">
        <f>3/24000000*OO[[#This Row],[140 (06JUL1985 09:00:00)-Water Temperature (C)]]*OO[[#This Row],[82]]</f>
        <v>3.3525542065049998E-8</v>
      </c>
      <c r="CG205" s="10">
        <f>3/24000000*OO[[#This Row],[141 (06JUL1985 12:00:00)-Water Temperature (C)]]*OO[[#This Row],[83]]</f>
        <v>3.2920694285500001E-8</v>
      </c>
      <c r="CH205" s="10">
        <f>3/24000000*OO[[#This Row],[142 (06JUL1985 15:00:00)-Water Temperature (C)]]*OO[[#This Row],[84]]</f>
        <v>3.2784193874250005E-8</v>
      </c>
      <c r="CI205" s="10">
        <f>3/24000000*OO[[#This Row],[143 (06JUL1985 18:00:00)-Water Temperature (C)]]*OO[[#This Row],[85]]</f>
        <v>3.3138214321599998E-8</v>
      </c>
      <c r="CJ205" s="10">
        <f>3/24000000*OO[[#This Row],[144 (06JUL1985 21:00:00)-Water Temperature (C)]]*OO[[#This Row],[86]]</f>
        <v>3.2626328315674994E-8</v>
      </c>
      <c r="CK205" s="10">
        <f>3/24000000*OO[[#This Row],[145 (07JUL1985 00:00:00)-Water Temperature (C)]]*OO[[#This Row],[87]]</f>
        <v>3.0994690147499996E-8</v>
      </c>
      <c r="CL205" s="10">
        <f>3/24000000*OO[[#This Row],[146 (07JUL1985 03:00:00)-Water Temperature (C)]]*OO[[#This Row],[88]]</f>
        <v>2.9193274961774998E-8</v>
      </c>
      <c r="CM205" s="10">
        <f>3/24000000*OO[[#This Row],[147 (07JUL1985 06:00:00)-Water Temperature (C)]]*OO[[#This Row],[89]]</f>
        <v>2.751865444625E-8</v>
      </c>
      <c r="CN205" s="10">
        <f>3/24000000*OO[[#This Row],[148 (07JUL1985 09:00:00)-Water Temperature (C)]]*OO[[#This Row],[90]]</f>
        <v>2.7019203751999997E-8</v>
      </c>
      <c r="CO205" s="10">
        <f>3/24000000*OO[[#This Row],[149 (07JUL1985 12:00:00)-Water Temperature (C)]]*OO[[#This Row],[91]]</f>
        <v>2.6972282237424998E-8</v>
      </c>
      <c r="CP205" s="10">
        <f>3/24000000*OO[[#This Row],[150 (07JUL1985 15:00:00)-Water Temperature (C)]]*OO[[#This Row],[92]]</f>
        <v>2.7238550102374998E-8</v>
      </c>
      <c r="CQ205" s="10">
        <f>3/24000000*OO[[#This Row],[151 (07JUL1985 18:00:00)-Water Temperature (C)]]*OO[[#This Row],[93]]</f>
        <v>2.7792153795150003E-8</v>
      </c>
      <c r="CR205" s="10">
        <f>3/24000000*OO[[#This Row],[152 (07JUL1985 21:00:00)-Water Temperature (C)]]*OO[[#This Row],[94]]</f>
        <v>2.7608676676000003E-8</v>
      </c>
      <c r="CS205" s="10">
        <f>3/24000000*OO[[#This Row],[153 (08JUL1985 00:00:00)-Water Temperature (C)]]*OO[[#This Row],[95]]</f>
        <v>2.6690222054625E-8</v>
      </c>
      <c r="CT205" s="10">
        <f>3/24000000*OO[[#This Row],[154 (08JUL1985 03:00:00)-Water Temperature (C)]]*OO[[#This Row],[96]]</f>
        <v>2.5406111190625001E-8</v>
      </c>
      <c r="CU205" s="10">
        <f>3/24000000*OO[[#This Row],[155 (08JUL1985 06:00:00)-Water Temperature (C)]]*OO[[#This Row],[97]]</f>
        <v>2.4051610468973748E-8</v>
      </c>
      <c r="CV205" s="10">
        <f>3/24000000*OO[[#This Row],[156 (08JUL1985 09:00:00)-Water Temperature (C)]]*OO[[#This Row],[98]]</f>
        <v>2.2905673235302502E-8</v>
      </c>
      <c r="CW205" s="10">
        <f>3/24000000*OO[[#This Row],[157 (08JUL1985 12:00:00)-Water Temperature (C)]]*OO[[#This Row],[99]]</f>
        <v>2.2520649752718748E-8</v>
      </c>
    </row>
    <row r="206" spans="1:101" x14ac:dyDescent="0.35">
      <c r="A206" t="s">
        <v>212</v>
      </c>
      <c r="B206">
        <v>277.81599999999997</v>
      </c>
      <c r="C206" s="10">
        <f>3/24*OO[[#This Row],[59 (26JUN1985 06:00:00)-Water Temperature (C)]]*OO[[#This Row],[1]]/SUM(OO[1])</f>
        <v>0</v>
      </c>
      <c r="D206" s="10">
        <f>3/24*OO[[#This Row],[60 (26JUN1985 09:00:00)-Water Temperature (C)]]*OO[[#This Row],[2]]/SUM(OO[2])</f>
        <v>0</v>
      </c>
      <c r="E206" s="10">
        <f>3/24*OO[[#This Row],[61 (26JUN1985 12:00:00)-Water Temperature (C)]]*OO[[#This Row],[3]]/SUM(OO[3])</f>
        <v>0</v>
      </c>
      <c r="F206" s="10">
        <f>3/24*OO[[#This Row],[62 (26JUN1985 15:00:00)-Water Temperature (C)]]*OO[[#This Row],[4]]/SUM(OO[4])</f>
        <v>0</v>
      </c>
      <c r="G206" s="10">
        <f>3/24*OO[[#This Row],[63 (26JUN1985 18:00:00)-Water Temperature (C)]]*OO[[#This Row],[5]]/SUM(OO[5])</f>
        <v>0</v>
      </c>
      <c r="H206" s="10">
        <f>3/24*OO[[#This Row],[64 (26JUN1985 21:00:00)-Water Temperature (C)]]*OO[[#This Row],[6]]/SUM(OO[6])</f>
        <v>0</v>
      </c>
      <c r="I206" s="10">
        <f>3/24*OO[[#This Row],[65 (27JUN1985 00:00:00)-Water Temperature (C)]]*OO[[#This Row],[7]]/SUM(OO[7])</f>
        <v>0</v>
      </c>
      <c r="J206" s="10">
        <f>3/24*OO[[#This Row],[66 (27JUN1985 03:00:00)-Water Temperature (C)]]*OO[[#This Row],[8]]/SUM(OO[8])</f>
        <v>6.9847554864796947E-44</v>
      </c>
      <c r="K206" s="10">
        <f>3/24*OO[[#This Row],[67 (27JUN1985 06:00:00)-Water Temperature (C)]]*OO[[#This Row],[9]]/SUM(OO[9])</f>
        <v>3.9699284088542476E-33</v>
      </c>
      <c r="L206" s="10">
        <f>3/24*OO[[#This Row],[68 (27JUN1985 09:00:00)-Water Temperature (C)]]*OO[[#This Row],[10]]/SUM(OO[10])</f>
        <v>2.246818800796099E-22</v>
      </c>
      <c r="M206" s="10">
        <f>3/24*OO[[#This Row],[69 (27JUN1985 12:00:00)-Water Temperature (C)]]*OO[[#This Row],[11]]/SUM(OO[11])</f>
        <v>4.7180729860860844E-13</v>
      </c>
      <c r="N206" s="10">
        <f>3/24*OO[[#This Row],[70 (27JUN1985 15:00:00)-Water Temperature (C)]]*OO[[#This Row],[12]]/SUM(OO[12])</f>
        <v>4.0033695676296316E-9</v>
      </c>
      <c r="O206" s="10">
        <f>3/24*OO[[#This Row],[71 (27JUN1985 18:00:00)-Water Temperature (C)]]*OO[[#This Row],[13]]/SUM(OO[13])</f>
        <v>1.258962451783386E-6</v>
      </c>
      <c r="P206" s="10">
        <f>3/24*OO[[#This Row],[72 (27JUN1985 21:00:00)-Water Temperature (C)]]*OO[[#This Row],[14]]/SUM(OO[14])</f>
        <v>6.4816349001379226E-5</v>
      </c>
      <c r="Q206" s="10">
        <f>3/24*OO[[#This Row],[73 (28JUN1985 00:00:00)-Water Temperature (C)]]*OO[[#This Row],[15]]/SUM(OO[15])</f>
        <v>9.0963625020731257E-4</v>
      </c>
      <c r="R206" s="10">
        <f>3/24*OO[[#This Row],[74 (28JUN1985 03:00:00)-Water Temperature (C)]]*OO[[#This Row],[16]]/SUM(OO[16])</f>
        <v>4.770624675460907E-3</v>
      </c>
      <c r="S206" s="10">
        <f>3/24*OO[[#This Row],[75 (28JUN1985 06:00:00)-Water Temperature (C)]]*OO[[#This Row],[17]]/SUM(OO[17])</f>
        <v>1.158768402814859E-2</v>
      </c>
      <c r="T206" s="10">
        <f>3/24*OO[[#This Row],[76 (28JUN1985 09:00:00)-Water Temperature (C)]]*OO[[#This Row],[18]]/SUM(OO[18])</f>
        <v>1.5596785862302695E-2</v>
      </c>
      <c r="U206" s="10">
        <f>3/24*OO[[#This Row],[77 (28JUN1985 12:00:00)-Water Temperature (C)]]*OO[[#This Row],[19]]/SUM(OO[19])</f>
        <v>1.2901680303292952E-2</v>
      </c>
      <c r="V206" s="10">
        <f>3/24000000*OO[[#This Row],[78 (28JUN1985 15:00:00)-Water Temperature (C)]]*OO[[#This Row],[20]]</f>
        <v>7.0782277871624987E-3</v>
      </c>
      <c r="W206" s="10">
        <f>3/24000000*OO[[#This Row],[79 (28JUN1985 18:00:00)-Water Temperature (C)]]*OO[[#This Row],[21]]</f>
        <v>2.7500242415624998E-3</v>
      </c>
      <c r="X206" s="10">
        <f>3/24000000*OO[[#This Row],[80 (28JUN1985 21:00:00)-Water Temperature (C)]]*OO[[#This Row],[22]]</f>
        <v>7.9918076862874998E-4</v>
      </c>
      <c r="Y206" s="10">
        <f>3/24000000*OO[[#This Row],[81 (29JUN1985 00:00:00)-Water Temperature (C)]]*OO[[#This Row],[23]]</f>
        <v>1.9428845127262502E-4</v>
      </c>
      <c r="Z206" s="10">
        <f>3/24000000*OO[[#This Row],[82 (29JUN1985 03:00:00)-Water Temperature (C)]]*OO[[#This Row],[24]]</f>
        <v>4.9067160222524995E-5</v>
      </c>
      <c r="AA206" s="10">
        <f>3/24000000*OO[[#This Row],[83 (29JUN1985 06:00:00)-Water Temperature (C)]]*OO[[#This Row],[25]]</f>
        <v>1.8872672842159997E-5</v>
      </c>
      <c r="AB206" s="10">
        <f>3/24000000*OO[[#This Row],[84 (29JUN1985 09:00:00)-Water Temperature (C)]]*OO[[#This Row],[26]]</f>
        <v>1.3145671592227499E-5</v>
      </c>
      <c r="AC206" s="10">
        <f>3/24000000*OO[[#This Row],[85 (29JUN1985 12:00:00)-Water Temperature (C)]]*OO[[#This Row],[27]]</f>
        <v>1.2615648398932497E-5</v>
      </c>
      <c r="AD206" s="10">
        <f>3/24000000*OO[[#This Row],[86 (29JUN1985 15:00:00)-Water Temperature (C)]]*OO[[#This Row],[28]]</f>
        <v>1.328463408723E-5</v>
      </c>
      <c r="AE206" s="10">
        <f>3/24000000*OO[[#This Row],[88 (29JUN1985 21:00:00)-Water Temperature (C)]]*OO[[#This Row],[30]]</f>
        <v>1.403784099185E-5</v>
      </c>
      <c r="AF206" s="10">
        <f>3/24000000*OO[[#This Row],[88 (29JUN1985 21:00:00)-Water Temperature (C)]]*OO[[#This Row],[30]]</f>
        <v>1.403784099185E-5</v>
      </c>
      <c r="AG206" s="10">
        <f>3/24000000*OO[[#This Row],[89 (30JUN1985 00:00:00)-Water Temperature (C)]]*OO[[#This Row],[31]]</f>
        <v>1.3201559633569999E-5</v>
      </c>
      <c r="AH206" s="10">
        <f>3/24000000*OO[[#This Row],[90 (30JUN1985 03:00:00)-Water Temperature (C)]]*OO[[#This Row],[32]]</f>
        <v>1.1918417803875E-5</v>
      </c>
      <c r="AI206" s="10">
        <f>3/24000000*OO[[#This Row],[91 (30JUN1985 06:00:00)-Water Temperature (C)]]*OO[[#This Row],[33]]</f>
        <v>1.0555380713257499E-5</v>
      </c>
      <c r="AJ206" s="10">
        <f>3/24000000*OO[[#This Row],[92 (30JUN1985 09:00:00)-Water Temperature (C)]]*OO[[#This Row],[34]]</f>
        <v>9.5448258545999997E-6</v>
      </c>
      <c r="AK206" s="10">
        <f>3/24000000*OO[[#This Row],[93 (30JUN1985 12:00:00)-Water Temperature (C)]]*OO[[#This Row],[35]]</f>
        <v>8.8107064517999997E-6</v>
      </c>
      <c r="AL206" s="10">
        <f>3/24000000*OO[[#This Row],[94 (30JUN1985 15:00:00)-Water Temperature (C)]]*OO[[#This Row],[36]]</f>
        <v>8.151264550398749E-6</v>
      </c>
      <c r="AM206" s="10">
        <f>3/24000000*OO[[#This Row],[95 (30JUN1985 18:00:00)-Water Temperature (C)]]*OO[[#This Row],[37]]</f>
        <v>7.3906522588000002E-6</v>
      </c>
      <c r="AN206" s="10">
        <f>3/24000000*OO[[#This Row],[96 (30JUN1985 21:00:00)-Water Temperature (C)]]*OO[[#This Row],[38]]</f>
        <v>6.4226879498599999E-6</v>
      </c>
      <c r="AO206" s="10">
        <f>3/24000000*OO[[#This Row],[97 (01JUL1985 00:00:00)-Water Temperature (C)]]*OO[[#This Row],[39]]</f>
        <v>5.4178086565499998E-6</v>
      </c>
      <c r="AP206" s="10">
        <f>3/24000000*OO[[#This Row],[98 (01JUL1985 03:00:00)-Water Temperature (C)]]*OO[[#This Row],[40]]</f>
        <v>4.5060454566925005E-6</v>
      </c>
      <c r="AQ206" s="10">
        <f>3/24000000*OO[[#This Row],[99 (01JUL1985 06:00:00)-Water Temperature (C)]]*OO[[#This Row],[41]]</f>
        <v>3.7651776690937506E-6</v>
      </c>
      <c r="AR206" s="10">
        <f>3/24000000*OO[[#This Row],[100 (01JUL1985 09:00:00)-Water Temperature (C)]]*OO[[#This Row],[42]]</f>
        <v>3.3137435802099996E-6</v>
      </c>
      <c r="AS206" s="10">
        <f>3/24000000*OO[[#This Row],[101 (01JUL1985 12:00:00)-Water Temperature (C)]]*OO[[#This Row],[43]]</f>
        <v>2.9641166688249995E-6</v>
      </c>
      <c r="AT206" s="10">
        <f>3/24000000*OO[[#This Row],[102 (01JUL1985 15:00:00)-Water Temperature (C)]]*OO[[#This Row],[44]]</f>
        <v>2.6637792525912501E-6</v>
      </c>
      <c r="AU206" s="10">
        <f>3/24000000*OO[[#This Row],[103 (01JUL1985 18:00:00)-Water Temperature (C)]]*OO[[#This Row],[45]]</f>
        <v>2.3253162836624995E-6</v>
      </c>
      <c r="AV206" s="10">
        <f>3/24000000*OO[[#This Row],[104 (01JUL1985 21:00:00)-Water Temperature (C)]]*OO[[#This Row],[46]]</f>
        <v>1.9218818353604998E-6</v>
      </c>
      <c r="AW206" s="10">
        <f>3/24000000*OO[[#This Row],[105 (02JUL1985 00:00:00)-Water Temperature (C)]]*OO[[#This Row],[47]]</f>
        <v>1.4956682941777502E-6</v>
      </c>
      <c r="AX206" s="10">
        <f>3/24000000*OO[[#This Row],[106 (02JUL1985 03:00:00)-Water Temperature (C)]]*OO[[#This Row],[48]]</f>
        <v>1.1212834926540001E-6</v>
      </c>
      <c r="AY206" s="10">
        <f>3/24000000*OO[[#This Row],[107 (02JUL1985 06:00:00)-Water Temperature (C)]]*OO[[#This Row],[49]]</f>
        <v>8.4788452784699986E-7</v>
      </c>
      <c r="AZ206" s="10">
        <f>3/24000000*OO[[#This Row],[108 (02JUL1985 09:00:00)-Water Temperature (C)]]*OO[[#This Row],[50]]</f>
        <v>6.9799976429625001E-7</v>
      </c>
      <c r="BA206" s="10">
        <f>3/24000000*OO[[#This Row],[109 (02JUL1985 12:00:00)-Water Temperature (C)]]*OO[[#This Row],[51]]</f>
        <v>6.09914325189E-7</v>
      </c>
      <c r="BB206" s="10">
        <f>3/24000000*OO[[#This Row],[110 (02JUL1985 15:00:00)-Water Temperature (C)]]*OO[[#This Row],[52]]</f>
        <v>5.6085495681599996E-7</v>
      </c>
      <c r="BC206" s="10">
        <f>3/24000000*OO[[#This Row],[111 (02JUL1985 18:00:00)-Water Temperature (C)]]*OO[[#This Row],[53]]</f>
        <v>5.3120614228237499E-7</v>
      </c>
      <c r="BD206" s="10">
        <f>3/24000000*OO[[#This Row],[112 (02JUL1985 21:00:00)-Water Temperature (C)]]*OO[[#This Row],[54]]</f>
        <v>4.9762173482350001E-7</v>
      </c>
      <c r="BE206" s="10">
        <f>3/24000000*OO[[#This Row],[113 (03JUL1985 00:00:00)-Water Temperature (C)]]*OO[[#This Row],[55]]</f>
        <v>4.52855138911875E-7</v>
      </c>
      <c r="BF206" s="10">
        <f>3/24000000*OO[[#This Row],[114 (03JUL1985 03:00:00)-Water Temperature (C)]]*OO[[#This Row],[56]]</f>
        <v>4.0881302331099998E-7</v>
      </c>
      <c r="BG206" s="10">
        <f>3/24000000*OO[[#This Row],[115 (03JUL1985 06:00:00)-Water Temperature (C)]]*OO[[#This Row],[57]]</f>
        <v>3.7094909573924999E-7</v>
      </c>
      <c r="BH206" s="10">
        <f>3/24000000*OO[[#This Row],[116 (03JUL1985 09:00:00)-Water Temperature (C)]]*OO[[#This Row],[58]]</f>
        <v>3.5348613749500001E-7</v>
      </c>
      <c r="BI206" s="10">
        <f>3/24000000*OO[[#This Row],[117 (03JUL1985 12:00:00)-Water Temperature (C)]]*OO[[#This Row],[59]]</f>
        <v>3.4739980419899999E-7</v>
      </c>
      <c r="BJ206" s="10">
        <f>3/24000000*OO[[#This Row],[118 (03JUL1985 15:00:00)-Water Temperature (C)]]*OO[[#This Row],[60]]</f>
        <v>3.4662976360375001E-7</v>
      </c>
      <c r="BK206" s="10">
        <f>3/24000000*OO[[#This Row],[119 (03JUL1985 18:00:00)-Water Temperature (C)]]*OO[[#This Row],[61]]</f>
        <v>3.4981426819049994E-7</v>
      </c>
      <c r="BL206" s="10">
        <f>3/24000000*OO[[#This Row],[120 (03JUL1985 21:00:00)-Water Temperature (C)]]*OO[[#This Row],[62]]</f>
        <v>3.4559176671249999E-7</v>
      </c>
      <c r="BM206" s="10">
        <f>3/24000000*OO[[#This Row],[121 (04JUL1985 00:00:00)-Water Temperature (C)]]*OO[[#This Row],[63]]</f>
        <v>3.3238064427300001E-7</v>
      </c>
      <c r="BN206" s="10">
        <f>3/24000000*OO[[#This Row],[122 (04JUL1985 03:00:00)-Water Temperature (C)]]*OO[[#This Row],[64]]</f>
        <v>3.1417071006099997E-7</v>
      </c>
      <c r="BO206" s="10">
        <f>3/24000000*OO[[#This Row],[123 (04JUL1985 06:00:00)-Water Temperature (C)]]*OO[[#This Row],[65]]</f>
        <v>2.9402512238225001E-7</v>
      </c>
      <c r="BP206" s="10">
        <f>3/24000000*OO[[#This Row],[124 (04JUL1985 09:00:00)-Water Temperature (C)]]*OO[[#This Row],[66]]</f>
        <v>2.8093033328850001E-7</v>
      </c>
      <c r="BQ206" s="10">
        <f>3/24000000*OO[[#This Row],[125 (04JUL1985 12:00:00)-Water Temperature (C)]]*OO[[#This Row],[67]]</f>
        <v>2.7000156599000001E-7</v>
      </c>
      <c r="BR206" s="10">
        <f>3/24000000*OO[[#This Row],[126 (04JUL1985 15:00:00)-Water Temperature (C)]]*OO[[#This Row],[68]]</f>
        <v>2.6518724712599999E-7</v>
      </c>
      <c r="BS206" s="10">
        <f>3/24000000*OO[[#This Row],[127 (04JUL1985 18:00:00)-Water Temperature (C)]]*OO[[#This Row],[69]]</f>
        <v>2.58493088436E-7</v>
      </c>
      <c r="BT206" s="10">
        <f>3/24000000*OO[[#This Row],[128 (04JUL1985 21:00:00)-Water Temperature (C)]]*OO[[#This Row],[70]]</f>
        <v>2.4829150198187498E-7</v>
      </c>
      <c r="BU206" s="10">
        <f>3/24000000*OO[[#This Row],[129 (05JUL1985 00:00:00)-Water Temperature (C)]]*OO[[#This Row],[71]]</f>
        <v>2.3422217478222496E-7</v>
      </c>
      <c r="BV206" s="10">
        <f>3/24000000*OO[[#This Row],[130 (05JUL1985 03:00:00)-Water Temperature (C)]]*OO[[#This Row],[72]]</f>
        <v>2.1731023126723751E-7</v>
      </c>
      <c r="BW206" s="10">
        <f>3/24000000*OO[[#This Row],[131 (05JUL1985 06:00:00)-Water Temperature (C)]]*OO[[#This Row],[73]]</f>
        <v>2.0015518278104999E-7</v>
      </c>
      <c r="BX206" s="10">
        <f>3/24000000*OO[[#This Row],[132 (05JUL1985 09:00:00)-Water Temperature (C)]]*OO[[#This Row],[74]]</f>
        <v>1.9082262371917499E-7</v>
      </c>
      <c r="BY206" s="10">
        <f>3/24000000*OO[[#This Row],[133 (05JUL1985 12:00:00)-Water Temperature (C)]]*OO[[#This Row],[75]]</f>
        <v>1.82400016756125E-7</v>
      </c>
      <c r="BZ206" s="10">
        <f>3/24000000*OO[[#This Row],[134 (05JUL1985 15:00:00)-Water Temperature (C)]]*OO[[#This Row],[76]]</f>
        <v>1.7787346720211251E-7</v>
      </c>
      <c r="CA206" s="10">
        <f>3/24000000*OO[[#This Row],[135 (05JUL1985 18:00:00)-Water Temperature (C)]]*OO[[#This Row],[77]]</f>
        <v>1.7468925422073751E-7</v>
      </c>
      <c r="CB206" s="10">
        <f>3/24000000*OO[[#This Row],[136 (05JUL1985 21:00:00)-Water Temperature (C)]]*OO[[#This Row],[78]]</f>
        <v>1.6900037528447498E-7</v>
      </c>
      <c r="CC206" s="10">
        <f>3/24000000*OO[[#This Row],[137 (06JUL1985 00:00:00)-Water Temperature (C)]]*OO[[#This Row],[79]]</f>
        <v>1.5973297079343748E-7</v>
      </c>
      <c r="CD206" s="10">
        <f>3/24000000*OO[[#This Row],[138 (06JUL1985 03:00:00)-Water Temperature (C)]]*OO[[#This Row],[80]]</f>
        <v>1.4900674862159999E-7</v>
      </c>
      <c r="CE206" s="10">
        <f>3/24000000*OO[[#This Row],[139 (06JUL1985 06:00:00)-Water Temperature (C)]]*OO[[#This Row],[81]]</f>
        <v>1.3936420209281249E-7</v>
      </c>
      <c r="CF206" s="10">
        <f>3/24000000*OO[[#This Row],[140 (06JUL1985 09:00:00)-Water Temperature (C)]]*OO[[#This Row],[82]]</f>
        <v>1.3621626667643749E-7</v>
      </c>
      <c r="CG206" s="10">
        <f>3/24000000*OO[[#This Row],[141 (06JUL1985 12:00:00)-Water Temperature (C)]]*OO[[#This Row],[83]]</f>
        <v>1.3373056803959997E-7</v>
      </c>
      <c r="CH206" s="10">
        <f>3/24000000*OO[[#This Row],[142 (06JUL1985 15:00:00)-Water Temperature (C)]]*OO[[#This Row],[84]]</f>
        <v>1.3309620562550002E-7</v>
      </c>
      <c r="CI206" s="10">
        <f>3/24000000*OO[[#This Row],[143 (06JUL1985 18:00:00)-Water Temperature (C)]]*OO[[#This Row],[85]]</f>
        <v>1.3449666002632496E-7</v>
      </c>
      <c r="CJ206" s="10">
        <f>3/24000000*OO[[#This Row],[144 (06JUL1985 21:00:00)-Water Temperature (C)]]*OO[[#This Row],[86]]</f>
        <v>1.3244713911862503E-7</v>
      </c>
      <c r="CK206" s="10">
        <f>3/24000000*OO[[#This Row],[145 (07JUL1985 00:00:00)-Water Temperature (C)]]*OO[[#This Row],[87]]</f>
        <v>1.2585179148103747E-7</v>
      </c>
      <c r="CL206" s="10">
        <f>3/24000000*OO[[#This Row],[146 (07JUL1985 03:00:00)-Water Temperature (C)]]*OO[[#This Row],[88]]</f>
        <v>1.1856352288520002E-7</v>
      </c>
      <c r="CM206" s="10">
        <f>3/24000000*OO[[#This Row],[147 (07JUL1985 06:00:00)-Water Temperature (C)]]*OO[[#This Row],[89]]</f>
        <v>1.1174289666749999E-7</v>
      </c>
      <c r="CN206" s="10">
        <f>3/24000000*OO[[#This Row],[148 (07JUL1985 09:00:00)-Water Temperature (C)]]*OO[[#This Row],[90]]</f>
        <v>1.0968105372974999E-7</v>
      </c>
      <c r="CO206" s="10">
        <f>3/24000000*OO[[#This Row],[149 (07JUL1985 12:00:00)-Water Temperature (C)]]*OO[[#This Row],[91]]</f>
        <v>1.0942239869534999E-7</v>
      </c>
      <c r="CP206" s="10">
        <f>3/24000000*OO[[#This Row],[150 (07JUL1985 15:00:00)-Water Temperature (C)]]*OO[[#This Row],[92]]</f>
        <v>1.10427626841E-7</v>
      </c>
      <c r="CQ206" s="10">
        <f>3/24000000*OO[[#This Row],[151 (07JUL1985 18:00:00)-Water Temperature (C)]]*OO[[#This Row],[93]]</f>
        <v>1.1262976399853751E-7</v>
      </c>
      <c r="CR206" s="10">
        <f>3/24000000*OO[[#This Row],[152 (07JUL1985 21:00:00)-Water Temperature (C)]]*OO[[#This Row],[94]]</f>
        <v>1.1190412767397502E-7</v>
      </c>
      <c r="CS206" s="10">
        <f>3/24000000*OO[[#This Row],[153 (08JUL1985 00:00:00)-Water Temperature (C)]]*OO[[#This Row],[95]]</f>
        <v>1.0821441457980001E-7</v>
      </c>
      <c r="CT206" s="10">
        <f>3/24000000*OO[[#This Row],[154 (08JUL1985 03:00:00)-Water Temperature (C)]]*OO[[#This Row],[96]]</f>
        <v>1.0304024366295E-7</v>
      </c>
      <c r="CU206" s="10">
        <f>3/24000000*OO[[#This Row],[155 (08JUL1985 06:00:00)-Water Temperature (C)]]*OO[[#This Row],[97]]</f>
        <v>9.7555314481800007E-8</v>
      </c>
      <c r="CV206" s="10">
        <f>3/24000000*OO[[#This Row],[156 (08JUL1985 09:00:00)-Water Temperature (C)]]*OO[[#This Row],[98]]</f>
        <v>9.2885968846950009E-8</v>
      </c>
      <c r="CW206" s="10">
        <f>3/24000000*OO[[#This Row],[157 (08JUL1985 12:00:00)-Water Temperature (C)]]*OO[[#This Row],[99]]</f>
        <v>9.1285349415562485E-8</v>
      </c>
    </row>
    <row r="207" spans="1:101" x14ac:dyDescent="0.35">
      <c r="A207" t="s">
        <v>213</v>
      </c>
      <c r="B207">
        <v>859.11839999999995</v>
      </c>
      <c r="C207" s="10">
        <f>3/24*OO[[#This Row],[59 (26JUN1985 06:00:00)-Water Temperature (C)]]*OO[[#This Row],[1]]/SUM(OO[1])</f>
        <v>0</v>
      </c>
      <c r="D207" s="10">
        <f>3/24*OO[[#This Row],[60 (26JUN1985 09:00:00)-Water Temperature (C)]]*OO[[#This Row],[2]]/SUM(OO[2])</f>
        <v>0</v>
      </c>
      <c r="E207" s="10">
        <f>3/24*OO[[#This Row],[61 (26JUN1985 12:00:00)-Water Temperature (C)]]*OO[[#This Row],[3]]/SUM(OO[3])</f>
        <v>0</v>
      </c>
      <c r="F207" s="10">
        <f>3/24*OO[[#This Row],[62 (26JUN1985 15:00:00)-Water Temperature (C)]]*OO[[#This Row],[4]]/SUM(OO[4])</f>
        <v>0</v>
      </c>
      <c r="G207" s="10">
        <f>3/24*OO[[#This Row],[63 (26JUN1985 18:00:00)-Water Temperature (C)]]*OO[[#This Row],[5]]/SUM(OO[5])</f>
        <v>0</v>
      </c>
      <c r="H207" s="10">
        <f>3/24*OO[[#This Row],[64 (26JUN1985 21:00:00)-Water Temperature (C)]]*OO[[#This Row],[6]]/SUM(OO[6])</f>
        <v>0</v>
      </c>
      <c r="I207" s="10">
        <f>3/24*OO[[#This Row],[65 (27JUN1985 00:00:00)-Water Temperature (C)]]*OO[[#This Row],[7]]/SUM(OO[7])</f>
        <v>0</v>
      </c>
      <c r="J207" s="10">
        <f>3/24*OO[[#This Row],[66 (27JUN1985 03:00:00)-Water Temperature (C)]]*OO[[#This Row],[8]]/SUM(OO[8])</f>
        <v>8.9176007559098348E-44</v>
      </c>
      <c r="K207" s="10">
        <f>3/24*OO[[#This Row],[67 (27JUN1985 06:00:00)-Water Temperature (C)]]*OO[[#This Row],[9]]/SUM(OO[9])</f>
        <v>5.0332270782181351E-33</v>
      </c>
      <c r="L207" s="10">
        <f>3/24*OO[[#This Row],[68 (27JUN1985 09:00:00)-Water Temperature (C)]]*OO[[#This Row],[10]]/SUM(OO[10])</f>
        <v>2.8422323570630582E-22</v>
      </c>
      <c r="M207" s="10">
        <f>3/24*OO[[#This Row],[69 (27JUN1985 12:00:00)-Water Temperature (C)]]*OO[[#This Row],[11]]/SUM(OO[11])</f>
        <v>8.5590637051849424E-13</v>
      </c>
      <c r="N207" s="10">
        <f>3/24*OO[[#This Row],[70 (27JUN1985 15:00:00)-Water Temperature (C)]]*OO[[#This Row],[12]]/SUM(OO[12])</f>
        <v>9.07488378327498E-9</v>
      </c>
      <c r="O207" s="10">
        <f>3/24*OO[[#This Row],[71 (27JUN1985 18:00:00)-Water Temperature (C)]]*OO[[#This Row],[13]]/SUM(OO[13])</f>
        <v>3.1392119990244047E-6</v>
      </c>
      <c r="P207" s="10">
        <f>3/24*OO[[#This Row],[72 (27JUN1985 21:00:00)-Water Temperature (C)]]*OO[[#This Row],[14]]/SUM(OO[14])</f>
        <v>1.7287000689107237E-4</v>
      </c>
      <c r="Q207" s="10">
        <f>3/24*OO[[#This Row],[73 (28JUN1985 00:00:00)-Water Temperature (C)]]*OO[[#This Row],[15]]/SUM(OO[15])</f>
        <v>2.5544986624233008E-3</v>
      </c>
      <c r="R207" s="10">
        <f>3/24*OO[[#This Row],[74 (28JUN1985 03:00:00)-Water Temperature (C)]]*OO[[#This Row],[16]]/SUM(OO[16])</f>
        <v>1.3961169209238159E-2</v>
      </c>
      <c r="S207" s="10">
        <f>3/24*OO[[#This Row],[75 (28JUN1985 06:00:00)-Water Temperature (C)]]*OO[[#This Row],[17]]/SUM(OO[17])</f>
        <v>3.5051567713025804E-2</v>
      </c>
      <c r="T207" s="10">
        <f>3/24*OO[[#This Row],[76 (28JUN1985 09:00:00)-Water Temperature (C)]]*OO[[#This Row],[18]]/SUM(OO[18])</f>
        <v>4.8483694325412156E-2</v>
      </c>
      <c r="U207" s="10">
        <f>3/24*OO[[#This Row],[77 (28JUN1985 12:00:00)-Water Temperature (C)]]*OO[[#This Row],[19]]/SUM(OO[19])</f>
        <v>4.1007838613442607E-2</v>
      </c>
      <c r="V207" s="10">
        <f>3/24000000*OO[[#This Row],[78 (28JUN1985 15:00:00)-Water Temperature (C)]]*OO[[#This Row],[20]]</f>
        <v>2.2921204793025E-2</v>
      </c>
      <c r="W207" s="10">
        <f>3/24000000*OO[[#This Row],[79 (28JUN1985 18:00:00)-Water Temperature (C)]]*OO[[#This Row],[21]]</f>
        <v>9.0398763959662499E-3</v>
      </c>
      <c r="X207" s="10">
        <f>3/24000000*OO[[#This Row],[80 (28JUN1985 21:00:00)-Water Temperature (C)]]*OO[[#This Row],[22]]</f>
        <v>2.6574859144599997E-3</v>
      </c>
      <c r="Y207" s="10">
        <f>3/24000000*OO[[#This Row],[81 (29JUN1985 00:00:00)-Water Temperature (C)]]*OO[[#This Row],[23]]</f>
        <v>6.4916822896200006E-4</v>
      </c>
      <c r="Z207" s="10">
        <f>3/24000000*OO[[#This Row],[82 (29JUN1985 03:00:00)-Water Temperature (C)]]*OO[[#This Row],[24]]</f>
        <v>1.6227589981287501E-4</v>
      </c>
      <c r="AA207" s="10">
        <f>3/24000000*OO[[#This Row],[83 (29JUN1985 06:00:00)-Water Temperature (C)]]*OO[[#This Row],[25]]</f>
        <v>6.0568862321E-5</v>
      </c>
      <c r="AB207" s="10">
        <f>3/24000000*OO[[#This Row],[84 (29JUN1985 09:00:00)-Water Temperature (C)]]*OO[[#This Row],[26]]</f>
        <v>4.1189629845487501E-5</v>
      </c>
      <c r="AC207" s="10">
        <f>3/24000000*OO[[#This Row],[85 (29JUN1985 12:00:00)-Water Temperature (C)]]*OO[[#This Row],[27]]</f>
        <v>3.9151203753712495E-5</v>
      </c>
      <c r="AD207" s="10">
        <f>3/24000000*OO[[#This Row],[86 (29JUN1985 15:00:00)-Water Temperature (C)]]*OO[[#This Row],[28]]</f>
        <v>4.1109684180537497E-5</v>
      </c>
      <c r="AE207" s="10">
        <f>3/24000000*OO[[#This Row],[88 (29JUN1985 21:00:00)-Water Temperature (C)]]*OO[[#This Row],[30]]</f>
        <v>4.3551123492624997E-5</v>
      </c>
      <c r="AF207" s="10">
        <f>3/24000000*OO[[#This Row],[88 (29JUN1985 21:00:00)-Water Temperature (C)]]*OO[[#This Row],[30]]</f>
        <v>4.3551123492624997E-5</v>
      </c>
      <c r="AG207" s="10">
        <f>3/24000000*OO[[#This Row],[89 (30JUN1985 00:00:00)-Water Temperature (C)]]*OO[[#This Row],[31]]</f>
        <v>4.1048023264950002E-5</v>
      </c>
      <c r="AH207" s="10">
        <f>3/24000000*OO[[#This Row],[90 (30JUN1985 03:00:00)-Water Temperature (C)]]*OO[[#This Row],[32]]</f>
        <v>3.7108418648900002E-5</v>
      </c>
      <c r="AI207" s="10">
        <f>3/24000000*OO[[#This Row],[91 (30JUN1985 06:00:00)-Water Temperature (C)]]*OO[[#This Row],[33]]</f>
        <v>3.2892108340087494E-5</v>
      </c>
      <c r="AJ207" s="10">
        <f>3/24000000*OO[[#This Row],[92 (30JUN1985 09:00:00)-Water Temperature (C)]]*OO[[#This Row],[34]]</f>
        <v>2.9738011639162499E-5</v>
      </c>
      <c r="AK207" s="10">
        <f>3/24000000*OO[[#This Row],[93 (30JUN1985 12:00:00)-Water Temperature (C)]]*OO[[#This Row],[35]]</f>
        <v>2.7448150147550001E-5</v>
      </c>
      <c r="AL207" s="10">
        <f>3/24000000*OO[[#This Row],[94 (30JUN1985 15:00:00)-Water Temperature (C)]]*OO[[#This Row],[36]]</f>
        <v>2.5408451654800001E-5</v>
      </c>
      <c r="AM207" s="10">
        <f>3/24000000*OO[[#This Row],[95 (30JUN1985 18:00:00)-Water Temperature (C)]]*OO[[#This Row],[37]]</f>
        <v>2.3066105075799999E-5</v>
      </c>
      <c r="AN207" s="10">
        <f>3/24000000*OO[[#This Row],[96 (30JUN1985 21:00:00)-Water Temperature (C)]]*OO[[#This Row],[38]]</f>
        <v>2.0069861530965001E-5</v>
      </c>
      <c r="AO207" s="10">
        <f>3/24000000*OO[[#This Row],[97 (01JUL1985 00:00:00)-Water Temperature (C)]]*OO[[#This Row],[39]]</f>
        <v>1.6947254578974999E-5</v>
      </c>
      <c r="AP207" s="10">
        <f>3/24000000*OO[[#This Row],[98 (01JUL1985 03:00:00)-Water Temperature (C)]]*OO[[#This Row],[40]]</f>
        <v>1.4104297416825E-5</v>
      </c>
      <c r="AQ207" s="10">
        <f>3/24000000*OO[[#This Row],[99 (01JUL1985 06:00:00)-Water Temperature (C)]]*OO[[#This Row],[41]]</f>
        <v>1.1781921665624999E-5</v>
      </c>
      <c r="AR207" s="10">
        <f>3/24000000*OO[[#This Row],[100 (01JUL1985 09:00:00)-Water Temperature (C)]]*OO[[#This Row],[42]]</f>
        <v>1.0360052983980001E-5</v>
      </c>
      <c r="AS207" s="10">
        <f>3/24000000*OO[[#This Row],[101 (01JUL1985 12:00:00)-Water Temperature (C)]]*OO[[#This Row],[43]]</f>
        <v>9.2605319019124985E-6</v>
      </c>
      <c r="AT207" s="10">
        <f>3/24000000*OO[[#This Row],[102 (01JUL1985 15:00:00)-Water Temperature (C)]]*OO[[#This Row],[44]]</f>
        <v>8.3232371067937494E-6</v>
      </c>
      <c r="AU207" s="10">
        <f>3/24000000*OO[[#This Row],[103 (01JUL1985 18:00:00)-Water Temperature (C)]]*OO[[#This Row],[45]]</f>
        <v>7.2772524635587502E-6</v>
      </c>
      <c r="AV207" s="10">
        <f>3/24000000*OO[[#This Row],[104 (01JUL1985 21:00:00)-Water Temperature (C)]]*OO[[#This Row],[46]]</f>
        <v>6.0316426377024999E-6</v>
      </c>
      <c r="AW207" s="10">
        <f>3/24000000*OO[[#This Row],[105 (02JUL1985 00:00:00)-Water Temperature (C)]]*OO[[#This Row],[47]]</f>
        <v>4.7071757940312501E-6</v>
      </c>
      <c r="AX207" s="10">
        <f>3/24000000*OO[[#This Row],[106 (02JUL1985 03:00:00)-Water Temperature (C)]]*OO[[#This Row],[48]]</f>
        <v>3.5334949277749996E-6</v>
      </c>
      <c r="AY207" s="10">
        <f>3/24000000*OO[[#This Row],[107 (02JUL1985 06:00:00)-Water Temperature (C)]]*OO[[#This Row],[49]]</f>
        <v>2.6683216475149996E-6</v>
      </c>
      <c r="AZ207" s="10">
        <f>3/24000000*OO[[#This Row],[108 (02JUL1985 09:00:00)-Water Temperature (C)]]*OO[[#This Row],[50]]</f>
        <v>2.1894963998399997E-6</v>
      </c>
      <c r="BA207" s="10">
        <f>3/24000000*OO[[#This Row],[109 (02JUL1985 12:00:00)-Water Temperature (C)]]*OO[[#This Row],[51]]</f>
        <v>1.9068856209956248E-6</v>
      </c>
      <c r="BB207" s="10">
        <f>3/24000000*OO[[#This Row],[110 (02JUL1985 15:00:00)-Water Temperature (C)]]*OO[[#This Row],[52]]</f>
        <v>1.7488788468446253E-6</v>
      </c>
      <c r="BC207" s="10">
        <f>3/24000000*OO[[#This Row],[111 (02JUL1985 18:00:00)-Water Temperature (C)]]*OO[[#This Row],[53]]</f>
        <v>1.6543476178064999E-6</v>
      </c>
      <c r="BD207" s="10">
        <f>3/24000000*OO[[#This Row],[112 (02JUL1985 21:00:00)-Water Temperature (C)]]*OO[[#This Row],[54]]</f>
        <v>1.55005520584475E-6</v>
      </c>
      <c r="BE207" s="10">
        <f>3/24000000*OO[[#This Row],[113 (03JUL1985 00:00:00)-Water Temperature (C)]]*OO[[#This Row],[55]]</f>
        <v>1.4112458463134998E-6</v>
      </c>
      <c r="BF207" s="10">
        <f>3/24000000*OO[[#This Row],[114 (03JUL1985 03:00:00)-Water Temperature (C)]]*OO[[#This Row],[56]]</f>
        <v>1.274233127514375E-6</v>
      </c>
      <c r="BG207" s="10">
        <f>3/24000000*OO[[#This Row],[115 (03JUL1985 06:00:00)-Water Temperature (C)]]*OO[[#This Row],[57]]</f>
        <v>1.1556570316427499E-6</v>
      </c>
      <c r="BH207" s="10">
        <f>3/24000000*OO[[#This Row],[116 (03JUL1985 09:00:00)-Water Temperature (C)]]*OO[[#This Row],[58]]</f>
        <v>1.1002232672419999E-6</v>
      </c>
      <c r="BI207" s="10">
        <f>3/24000000*OO[[#This Row],[117 (03JUL1985 12:00:00)-Water Temperature (C)]]*OO[[#This Row],[59]]</f>
        <v>1.0802212231812501E-6</v>
      </c>
      <c r="BJ207" s="10">
        <f>3/24000000*OO[[#This Row],[118 (03JUL1985 15:00:00)-Water Temperature (C)]]*OO[[#This Row],[60]]</f>
        <v>1.0766607288014999E-6</v>
      </c>
      <c r="BK207" s="10">
        <f>3/24000000*OO[[#This Row],[119 (03JUL1985 18:00:00)-Water Temperature (C)]]*OO[[#This Row],[61]]</f>
        <v>1.0857250532959999E-6</v>
      </c>
      <c r="BL207" s="10">
        <f>3/24000000*OO[[#This Row],[120 (03JUL1985 21:00:00)-Water Temperature (C)]]*OO[[#This Row],[62]]</f>
        <v>1.073011248137E-6</v>
      </c>
      <c r="BM207" s="10">
        <f>3/24000000*OO[[#This Row],[121 (04JUL1985 00:00:00)-Water Temperature (C)]]*OO[[#This Row],[63]]</f>
        <v>1.032787286398E-6</v>
      </c>
      <c r="BN207" s="10">
        <f>3/24000000*OO[[#This Row],[122 (04JUL1985 03:00:00)-Water Temperature (C)]]*OO[[#This Row],[64]]</f>
        <v>9.7724824733699983E-7</v>
      </c>
      <c r="BO207" s="10">
        <f>3/24000000*OO[[#This Row],[123 (04JUL1985 06:00:00)-Water Temperature (C)]]*OO[[#This Row],[65]]</f>
        <v>9.1500744431512488E-7</v>
      </c>
      <c r="BP207" s="10">
        <f>3/24000000*OO[[#This Row],[124 (04JUL1985 09:00:00)-Water Temperature (C)]]*OO[[#This Row],[66]]</f>
        <v>8.7392066076374991E-7</v>
      </c>
      <c r="BQ207" s="10">
        <f>3/24000000*OO[[#This Row],[125 (04JUL1985 12:00:00)-Water Temperature (C)]]*OO[[#This Row],[67]]</f>
        <v>8.3942265265000003E-7</v>
      </c>
      <c r="BR207" s="10">
        <f>3/24000000*OO[[#This Row],[126 (04JUL1985 15:00:00)-Water Temperature (C)]]*OO[[#This Row],[68]]</f>
        <v>8.2369363926137494E-7</v>
      </c>
      <c r="BS207" s="10">
        <f>3/24000000*OO[[#This Row],[127 (04JUL1985 18:00:00)-Water Temperature (C)]]*OO[[#This Row],[69]]</f>
        <v>8.0291726558499984E-7</v>
      </c>
      <c r="BT207" s="10">
        <f>3/24000000*OO[[#This Row],[128 (04JUL1985 21:00:00)-Water Temperature (C)]]*OO[[#This Row],[70]]</f>
        <v>7.7163265944587491E-7</v>
      </c>
      <c r="BU207" s="10">
        <f>3/24000000*OO[[#This Row],[129 (05JUL1985 00:00:00)-Water Temperature (C)]]*OO[[#This Row],[71]]</f>
        <v>7.2870968641637502E-7</v>
      </c>
      <c r="BV207" s="10">
        <f>3/24000000*OO[[#This Row],[130 (05JUL1985 03:00:00)-Water Temperature (C)]]*OO[[#This Row],[72]]</f>
        <v>6.7663551778125003E-7</v>
      </c>
      <c r="BW207" s="10">
        <f>3/24000000*OO[[#This Row],[131 (05JUL1985 06:00:00)-Water Temperature (C)]]*OO[[#This Row],[73]]</f>
        <v>6.2333941808749986E-7</v>
      </c>
      <c r="BX207" s="10">
        <f>3/24000000*OO[[#This Row],[132 (05JUL1985 09:00:00)-Water Temperature (C)]]*OO[[#This Row],[74]]</f>
        <v>5.9377115032950004E-7</v>
      </c>
      <c r="BY207" s="10">
        <f>3/24000000*OO[[#This Row],[133 (05JUL1985 12:00:00)-Water Temperature (C)]]*OO[[#This Row],[75]]</f>
        <v>5.6726113087749996E-7</v>
      </c>
      <c r="BZ207" s="10">
        <f>3/24000000*OO[[#This Row],[134 (05JUL1985 15:00:00)-Water Temperature (C)]]*OO[[#This Row],[76]]</f>
        <v>5.5266843709999995E-7</v>
      </c>
      <c r="CA207" s="10">
        <f>3/24000000*OO[[#This Row],[135 (05JUL1985 18:00:00)-Water Temperature (C)]]*OO[[#This Row],[77]]</f>
        <v>5.4268658795137497E-7</v>
      </c>
      <c r="CB207" s="10">
        <f>3/24000000*OO[[#This Row],[136 (05JUL1985 21:00:00)-Water Temperature (C)]]*OO[[#This Row],[78]]</f>
        <v>5.2522166507499989E-7</v>
      </c>
      <c r="CC207" s="10">
        <f>3/24000000*OO[[#This Row],[137 (06JUL1985 00:00:00)-Water Temperature (C)]]*OO[[#This Row],[79]]</f>
        <v>4.9675697978725006E-7</v>
      </c>
      <c r="CD207" s="10">
        <f>3/24000000*OO[[#This Row],[138 (06JUL1985 03:00:00)-Water Temperature (C)]]*OO[[#This Row],[80]]</f>
        <v>4.6368847578774992E-7</v>
      </c>
      <c r="CE207" s="10">
        <f>3/24000000*OO[[#This Row],[139 (06JUL1985 06:00:00)-Water Temperature (C)]]*OO[[#This Row],[81]]</f>
        <v>4.3372305787387497E-7</v>
      </c>
      <c r="CF207" s="10">
        <f>3/24000000*OO[[#This Row],[140 (06JUL1985 09:00:00)-Water Temperature (C)]]*OO[[#This Row],[82]]</f>
        <v>4.2379575819374999E-7</v>
      </c>
      <c r="CG207" s="10">
        <f>3/24000000*OO[[#This Row],[141 (06JUL1985 12:00:00)-Water Temperature (C)]]*OO[[#This Row],[83]]</f>
        <v>4.1591695776312497E-7</v>
      </c>
      <c r="CH207" s="10">
        <f>3/24000000*OO[[#This Row],[142 (06JUL1985 15:00:00)-Water Temperature (C)]]*OO[[#This Row],[84]]</f>
        <v>4.1349572037749996E-7</v>
      </c>
      <c r="CI207" s="10">
        <f>3/24000000*OO[[#This Row],[143 (06JUL1985 18:00:00)-Water Temperature (C)]]*OO[[#This Row],[85]]</f>
        <v>4.1765606915962498E-7</v>
      </c>
      <c r="CJ207" s="10">
        <f>3/24000000*OO[[#This Row],[144 (06JUL1985 21:00:00)-Water Temperature (C)]]*OO[[#This Row],[86]]</f>
        <v>4.1148057236387502E-7</v>
      </c>
      <c r="CK207" s="10">
        <f>3/24000000*OO[[#This Row],[145 (07JUL1985 00:00:00)-Water Temperature (C)]]*OO[[#This Row],[87]]</f>
        <v>3.9119671718187498E-7</v>
      </c>
      <c r="CL207" s="10">
        <f>3/24000000*OO[[#This Row],[146 (07JUL1985 03:00:00)-Water Temperature (C)]]*OO[[#This Row],[88]]</f>
        <v>3.6875466958825005E-7</v>
      </c>
      <c r="CM207" s="10">
        <f>3/24000000*OO[[#This Row],[147 (07JUL1985 06:00:00)-Water Temperature (C)]]*OO[[#This Row],[89]]</f>
        <v>3.4751141685000002E-7</v>
      </c>
      <c r="CN207" s="10">
        <f>3/24000000*OO[[#This Row],[148 (07JUL1985 09:00:00)-Water Temperature (C)]]*OO[[#This Row],[90]]</f>
        <v>3.4098976522999992E-7</v>
      </c>
      <c r="CO207" s="10">
        <f>3/24000000*OO[[#This Row],[149 (07JUL1985 12:00:00)-Water Temperature (C)]]*OO[[#This Row],[91]]</f>
        <v>3.3990763623599998E-7</v>
      </c>
      <c r="CP207" s="10">
        <f>3/24000000*OO[[#This Row],[150 (07JUL1985 15:00:00)-Water Temperature (C)]]*OO[[#This Row],[92]]</f>
        <v>3.4269139521925002E-7</v>
      </c>
      <c r="CQ207" s="10">
        <f>3/24000000*OO[[#This Row],[151 (07JUL1985 18:00:00)-Water Temperature (C)]]*OO[[#This Row],[93]]</f>
        <v>3.4937410679999994E-7</v>
      </c>
      <c r="CR207" s="10">
        <f>3/24000000*OO[[#This Row],[152 (07JUL1985 21:00:00)-Water Temperature (C)]]*OO[[#This Row],[94]]</f>
        <v>3.4731298738412498E-7</v>
      </c>
      <c r="CS207" s="10">
        <f>3/24000000*OO[[#This Row],[153 (08JUL1985 00:00:00)-Water Temperature (C)]]*OO[[#This Row],[95]]</f>
        <v>3.3613218974899998E-7</v>
      </c>
      <c r="CT207" s="10">
        <f>3/24000000*OO[[#This Row],[154 (08JUL1985 03:00:00)-Water Temperature (C)]]*OO[[#This Row],[96]]</f>
        <v>3.2032375451562497E-7</v>
      </c>
      <c r="CU207" s="10">
        <f>3/24000000*OO[[#This Row],[155 (08JUL1985 06:00:00)-Water Temperature (C)]]*OO[[#This Row],[97]]</f>
        <v>3.0337602916599998E-7</v>
      </c>
      <c r="CV207" s="10">
        <f>3/24000000*OO[[#This Row],[156 (08JUL1985 09:00:00)-Water Temperature (C)]]*OO[[#This Row],[98]]</f>
        <v>2.8879387078237494E-7</v>
      </c>
      <c r="CW207" s="10">
        <f>3/24000000*OO[[#This Row],[157 (08JUL1985 12:00:00)-Water Temperature (C)]]*OO[[#This Row],[99]]</f>
        <v>2.8362044981249998E-7</v>
      </c>
    </row>
    <row r="208" spans="1:101" x14ac:dyDescent="0.35">
      <c r="A208" t="s">
        <v>214</v>
      </c>
      <c r="B208">
        <v>866.73839999999996</v>
      </c>
      <c r="C208" s="10">
        <f>3/24*OO[[#This Row],[59 (26JUN1985 06:00:00)-Water Temperature (C)]]*OO[[#This Row],[1]]/SUM(OO[1])</f>
        <v>0</v>
      </c>
      <c r="D208" s="10">
        <f>3/24*OO[[#This Row],[60 (26JUN1985 09:00:00)-Water Temperature (C)]]*OO[[#This Row],[2]]/SUM(OO[2])</f>
        <v>0</v>
      </c>
      <c r="E208" s="10">
        <f>3/24*OO[[#This Row],[61 (26JUN1985 12:00:00)-Water Temperature (C)]]*OO[[#This Row],[3]]/SUM(OO[3])</f>
        <v>0</v>
      </c>
      <c r="F208" s="10">
        <f>3/24*OO[[#This Row],[62 (26JUN1985 15:00:00)-Water Temperature (C)]]*OO[[#This Row],[4]]/SUM(OO[4])</f>
        <v>0</v>
      </c>
      <c r="G208" s="10">
        <f>3/24*OO[[#This Row],[63 (26JUN1985 18:00:00)-Water Temperature (C)]]*OO[[#This Row],[5]]/SUM(OO[5])</f>
        <v>0</v>
      </c>
      <c r="H208" s="10">
        <f>3/24*OO[[#This Row],[64 (26JUN1985 21:00:00)-Water Temperature (C)]]*OO[[#This Row],[6]]/SUM(OO[6])</f>
        <v>0</v>
      </c>
      <c r="I208" s="10">
        <f>3/24*OO[[#This Row],[65 (27JUN1985 00:00:00)-Water Temperature (C)]]*OO[[#This Row],[7]]/SUM(OO[7])</f>
        <v>0</v>
      </c>
      <c r="J208" s="10">
        <f>3/24*OO[[#This Row],[66 (27JUN1985 03:00:00)-Water Temperature (C)]]*OO[[#This Row],[8]]/SUM(OO[8])</f>
        <v>0</v>
      </c>
      <c r="K208" s="10">
        <f>3/24*OO[[#This Row],[67 (27JUN1985 06:00:00)-Water Temperature (C)]]*OO[[#This Row],[9]]/SUM(OO[9])</f>
        <v>8.2946904016623231E-34</v>
      </c>
      <c r="L208" s="10">
        <f>3/24*OO[[#This Row],[68 (27JUN1985 09:00:00)-Water Temperature (C)]]*OO[[#This Row],[10]]/SUM(OO[10])</f>
        <v>4.6595829191710618E-23</v>
      </c>
      <c r="M208" s="10">
        <f>3/24*OO[[#This Row],[69 (27JUN1985 12:00:00)-Water Temperature (C)]]*OO[[#This Row],[11]]/SUM(OO[11])</f>
        <v>2.990634434561293E-13</v>
      </c>
      <c r="N208" s="10">
        <f>3/24*OO[[#This Row],[70 (27JUN1985 15:00:00)-Water Temperature (C)]]*OO[[#This Row],[12]]/SUM(OO[12])</f>
        <v>4.7657494340060838E-9</v>
      </c>
      <c r="O208" s="10">
        <f>3/24*OO[[#This Row],[71 (27JUN1985 18:00:00)-Water Temperature (C)]]*OO[[#This Row],[13]]/SUM(OO[13])</f>
        <v>1.9467511467406479E-6</v>
      </c>
      <c r="P208" s="10">
        <f>3/24*OO[[#This Row],[72 (27JUN1985 21:00:00)-Water Temperature (C)]]*OO[[#This Row],[14]]/SUM(OO[14])</f>
        <v>1.208871100996979E-4</v>
      </c>
      <c r="Q208" s="10">
        <f>3/24*OO[[#This Row],[73 (28JUN1985 00:00:00)-Water Temperature (C)]]*OO[[#This Row],[15]]/SUM(OO[15])</f>
        <v>1.9649856067868537E-3</v>
      </c>
      <c r="R208" s="10">
        <f>3/24*OO[[#This Row],[74 (28JUN1985 03:00:00)-Water Temperature (C)]]*OO[[#This Row],[16]]/SUM(OO[16])</f>
        <v>1.1622961253027841E-2</v>
      </c>
      <c r="S208" s="10">
        <f>3/24*OO[[#This Row],[75 (28JUN1985 06:00:00)-Water Temperature (C)]]*OO[[#This Row],[17]]/SUM(OO[17])</f>
        <v>3.1177991663742754E-2</v>
      </c>
      <c r="T208" s="10">
        <f>3/24*OO[[#This Row],[76 (28JUN1985 09:00:00)-Water Temperature (C)]]*OO[[#This Row],[18]]/SUM(OO[18])</f>
        <v>4.5635130728468309E-2</v>
      </c>
      <c r="U208" s="10">
        <f>3/24*OO[[#This Row],[77 (28JUN1985 12:00:00)-Water Temperature (C)]]*OO[[#This Row],[19]]/SUM(OO[19])</f>
        <v>4.0528707670988401E-2</v>
      </c>
      <c r="V208" s="10">
        <f>3/24000000*OO[[#This Row],[78 (28JUN1985 15:00:00)-Water Temperature (C)]]*OO[[#This Row],[20]]</f>
        <v>2.3644786070937496E-2</v>
      </c>
      <c r="W208" s="10">
        <f>3/24000000*OO[[#This Row],[79 (28JUN1985 18:00:00)-Water Temperature (C)]]*OO[[#This Row],[21]]</f>
        <v>9.6689591463312505E-3</v>
      </c>
      <c r="X208" s="10">
        <f>3/24000000*OO[[#This Row],[80 (28JUN1985 21:00:00)-Water Temperature (C)]]*OO[[#This Row],[22]]</f>
        <v>2.9278900976749999E-3</v>
      </c>
      <c r="Y208" s="10">
        <f>3/24000000*OO[[#This Row],[81 (29JUN1985 00:00:00)-Water Temperature (C)]]*OO[[#This Row],[23]]</f>
        <v>7.2661599631049993E-4</v>
      </c>
      <c r="Z208" s="10">
        <f>3/24000000*OO[[#This Row],[82 (29JUN1985 03:00:00)-Water Temperature (C)]]*OO[[#This Row],[24]]</f>
        <v>1.7865384808999997E-4</v>
      </c>
      <c r="AA208" s="10">
        <f>3/24000000*OO[[#This Row],[83 (29JUN1985 06:00:00)-Water Temperature (C)]]*OO[[#This Row],[25]]</f>
        <v>6.2541581565349992E-5</v>
      </c>
      <c r="AB208" s="10">
        <f>3/24000000*OO[[#This Row],[84 (29JUN1985 09:00:00)-Water Temperature (C)]]*OO[[#This Row],[26]]</f>
        <v>4.0187391197512501E-5</v>
      </c>
      <c r="AC208" s="10">
        <f>3/24000000*OO[[#This Row],[85 (29JUN1985 12:00:00)-Water Temperature (C)]]*OO[[#This Row],[27]]</f>
        <v>3.7334476478775E-5</v>
      </c>
      <c r="AD208" s="10">
        <f>3/24000000*OO[[#This Row],[86 (29JUN1985 15:00:00)-Water Temperature (C)]]*OO[[#This Row],[28]]</f>
        <v>3.8979981883124992E-5</v>
      </c>
      <c r="AE208" s="10">
        <f>3/24000000*OO[[#This Row],[88 (29JUN1985 21:00:00)-Water Temperature (C)]]*OO[[#This Row],[30]]</f>
        <v>4.1589357513499997E-5</v>
      </c>
      <c r="AF208" s="10">
        <f>3/24000000*OO[[#This Row],[88 (29JUN1985 21:00:00)-Water Temperature (C)]]*OO[[#This Row],[30]]</f>
        <v>4.1589357513499997E-5</v>
      </c>
      <c r="AG208" s="10">
        <f>3/24000000*OO[[#This Row],[89 (30JUN1985 00:00:00)-Water Temperature (C)]]*OO[[#This Row],[31]]</f>
        <v>3.9428929699687497E-5</v>
      </c>
      <c r="AH208" s="10">
        <f>3/24000000*OO[[#This Row],[90 (30JUN1985 03:00:00)-Water Temperature (C)]]*OO[[#This Row],[32]]</f>
        <v>3.5803332854624996E-5</v>
      </c>
      <c r="AI208" s="10">
        <f>3/24000000*OO[[#This Row],[91 (30JUN1985 06:00:00)-Water Temperature (C)]]*OO[[#This Row],[33]]</f>
        <v>3.18203854396E-5</v>
      </c>
      <c r="AJ208" s="10">
        <f>3/24000000*OO[[#This Row],[92 (30JUN1985 09:00:00)-Water Temperature (C)]]*OO[[#This Row],[34]]</f>
        <v>2.8775469753374994E-5</v>
      </c>
      <c r="AK208" s="10">
        <f>3/24000000*OO[[#This Row],[93 (30JUN1985 12:00:00)-Water Temperature (C)]]*OO[[#This Row],[35]]</f>
        <v>2.6567516913274999E-5</v>
      </c>
      <c r="AL208" s="10">
        <f>3/24000000*OO[[#This Row],[94 (30JUN1985 15:00:00)-Water Temperature (C)]]*OO[[#This Row],[36]]</f>
        <v>2.4635143955849998E-5</v>
      </c>
      <c r="AM208" s="10">
        <f>3/24000000*OO[[#This Row],[95 (30JUN1985 18:00:00)-Water Temperature (C)]]*OO[[#This Row],[37]]</f>
        <v>2.2428052556357503E-5</v>
      </c>
      <c r="AN208" s="10">
        <f>3/24000000*OO[[#This Row],[96 (30JUN1985 21:00:00)-Water Temperature (C)]]*OO[[#This Row],[38]]</f>
        <v>1.9576146711100002E-5</v>
      </c>
      <c r="AO208" s="10">
        <f>3/24000000*OO[[#This Row],[97 (01JUL1985 00:00:00)-Water Temperature (C)]]*OO[[#This Row],[39]]</f>
        <v>1.6570049500653751E-5</v>
      </c>
      <c r="AP208" s="10">
        <f>3/24000000*OO[[#This Row],[98 (01JUL1985 03:00:00)-Water Temperature (C)]]*OO[[#This Row],[40]]</f>
        <v>1.3814498574739999E-5</v>
      </c>
      <c r="AQ208" s="10">
        <f>3/24000000*OO[[#This Row],[99 (01JUL1985 06:00:00)-Water Temperature (C)]]*OO[[#This Row],[41]]</f>
        <v>1.1539919945706249E-5</v>
      </c>
      <c r="AR208" s="10">
        <f>3/24000000*OO[[#This Row],[100 (01JUL1985 09:00:00)-Water Temperature (C)]]*OO[[#This Row],[42]]</f>
        <v>1.0129907074218748E-5</v>
      </c>
      <c r="AS208" s="10">
        <f>3/24000000*OO[[#This Row],[101 (01JUL1985 12:00:00)-Water Temperature (C)]]*OO[[#This Row],[43]]</f>
        <v>9.0438918420725007E-6</v>
      </c>
      <c r="AT208" s="10">
        <f>3/24000000*OO[[#This Row],[102 (01JUL1985 15:00:00)-Water Temperature (C)]]*OO[[#This Row],[44]]</f>
        <v>8.1272747801899993E-6</v>
      </c>
      <c r="AU208" s="10">
        <f>3/24000000*OO[[#This Row],[103 (01JUL1985 18:00:00)-Water Temperature (C)]]*OO[[#This Row],[45]]</f>
        <v>7.1287394543700011E-6</v>
      </c>
      <c r="AV208" s="10">
        <f>3/24000000*OO[[#This Row],[104 (01JUL1985 21:00:00)-Water Temperature (C)]]*OO[[#This Row],[46]]</f>
        <v>5.9432083079962495E-6</v>
      </c>
      <c r="AW208" s="10">
        <f>3/24000000*OO[[#This Row],[105 (02JUL1985 00:00:00)-Water Temperature (C)]]*OO[[#This Row],[47]]</f>
        <v>4.6667679168124994E-6</v>
      </c>
      <c r="AX208" s="10">
        <f>3/24000000*OO[[#This Row],[106 (02JUL1985 03:00:00)-Water Temperature (C)]]*OO[[#This Row],[48]]</f>
        <v>3.5146938039562494E-6</v>
      </c>
      <c r="AY208" s="10">
        <f>3/24000000*OO[[#This Row],[107 (02JUL1985 06:00:00)-Water Temperature (C)]]*OO[[#This Row],[49]]</f>
        <v>2.6486865357750001E-6</v>
      </c>
      <c r="AZ208" s="10">
        <f>3/24000000*OO[[#This Row],[108 (02JUL1985 09:00:00)-Water Temperature (C)]]*OO[[#This Row],[50]]</f>
        <v>2.1587549893437498E-6</v>
      </c>
      <c r="BA208" s="10">
        <f>3/24000000*OO[[#This Row],[109 (02JUL1985 12:00:00)-Water Temperature (C)]]*OO[[#This Row],[51]]</f>
        <v>1.866976216008E-6</v>
      </c>
      <c r="BB208" s="10">
        <f>3/24000000*OO[[#This Row],[110 (02JUL1985 15:00:00)-Water Temperature (C)]]*OO[[#This Row],[52]]</f>
        <v>1.7021905957736247E-6</v>
      </c>
      <c r="BC208" s="10">
        <f>3/24000000*OO[[#This Row],[111 (02JUL1985 18:00:00)-Water Temperature (C)]]*OO[[#This Row],[53]]</f>
        <v>1.6054285700581249E-6</v>
      </c>
      <c r="BD208" s="10">
        <f>3/24000000*OO[[#This Row],[112 (02JUL1985 21:00:00)-Water Temperature (C)]]*OO[[#This Row],[54]]</f>
        <v>1.5043042943325001E-6</v>
      </c>
      <c r="BE208" s="10">
        <f>3/24000000*OO[[#This Row],[113 (03JUL1985 00:00:00)-Water Temperature (C)]]*OO[[#This Row],[55]]</f>
        <v>1.3708927766812501E-6</v>
      </c>
      <c r="BF208" s="10">
        <f>3/24000000*OO[[#This Row],[114 (03JUL1985 03:00:00)-Water Temperature (C)]]*OO[[#This Row],[56]]</f>
        <v>1.2383698547250001E-6</v>
      </c>
      <c r="BG208" s="10">
        <f>3/24000000*OO[[#This Row],[115 (03JUL1985 06:00:00)-Water Temperature (C)]]*OO[[#This Row],[57]]</f>
        <v>1.122277340355E-6</v>
      </c>
      <c r="BH208" s="10">
        <f>3/24000000*OO[[#This Row],[116 (03JUL1985 09:00:00)-Water Temperature (C)]]*OO[[#This Row],[58]]</f>
        <v>1.0661829453697501E-6</v>
      </c>
      <c r="BI208" s="10">
        <f>3/24000000*OO[[#This Row],[117 (03JUL1985 12:00:00)-Water Temperature (C)]]*OO[[#This Row],[59]]</f>
        <v>1.0446947233624998E-6</v>
      </c>
      <c r="BJ208" s="10">
        <f>3/24000000*OO[[#This Row],[118 (03JUL1985 15:00:00)-Water Temperature (C)]]*OO[[#This Row],[60]]</f>
        <v>1.03890490678125E-6</v>
      </c>
      <c r="BK208" s="10">
        <f>3/24000000*OO[[#This Row],[119 (03JUL1985 18:00:00)-Water Temperature (C)]]*OO[[#This Row],[61]]</f>
        <v>1.0458298249100001E-6</v>
      </c>
      <c r="BL208" s="10">
        <f>3/24000000*OO[[#This Row],[120 (03JUL1985 21:00:00)-Water Temperature (C)]]*OO[[#This Row],[62]]</f>
        <v>1.034165090112E-6</v>
      </c>
      <c r="BM208" s="10">
        <f>3/24000000*OO[[#This Row],[121 (04JUL1985 00:00:00)-Water Temperature (C)]]*OO[[#This Row],[63]]</f>
        <v>9.9694659678250003E-7</v>
      </c>
      <c r="BN208" s="10">
        <f>3/24000000*OO[[#This Row],[122 (04JUL1985 03:00:00)-Water Temperature (C)]]*OO[[#This Row],[64]]</f>
        <v>9.4536084392500003E-7</v>
      </c>
      <c r="BO208" s="10">
        <f>3/24000000*OO[[#This Row],[123 (04JUL1985 06:00:00)-Water Temperature (C)]]*OO[[#This Row],[65]]</f>
        <v>8.8621887344200005E-7</v>
      </c>
      <c r="BP208" s="10">
        <f>3/24000000*OO[[#This Row],[124 (04JUL1985 09:00:00)-Water Temperature (C)]]*OO[[#This Row],[66]]</f>
        <v>8.4581187132800005E-7</v>
      </c>
      <c r="BQ208" s="10">
        <f>3/24000000*OO[[#This Row],[125 (04JUL1985 12:00:00)-Water Temperature (C)]]*OO[[#This Row],[67]]</f>
        <v>8.1158712021399997E-7</v>
      </c>
      <c r="BR208" s="10">
        <f>3/24000000*OO[[#This Row],[126 (04JUL1985 15:00:00)-Water Temperature (C)]]*OO[[#This Row],[68]]</f>
        <v>7.9475732857375005E-7</v>
      </c>
      <c r="BS208" s="10">
        <f>3/24000000*OO[[#This Row],[127 (04JUL1985 18:00:00)-Water Temperature (C)]]*OO[[#This Row],[69]]</f>
        <v>7.7461182599449998E-7</v>
      </c>
      <c r="BT208" s="10">
        <f>3/24000000*OO[[#This Row],[128 (04JUL1985 21:00:00)-Water Temperature (C)]]*OO[[#This Row],[70]]</f>
        <v>7.4510409284162495E-7</v>
      </c>
      <c r="BU208" s="10">
        <f>3/24000000*OO[[#This Row],[129 (05JUL1985 00:00:00)-Water Temperature (C)]]*OO[[#This Row],[71]]</f>
        <v>7.0522875511725007E-7</v>
      </c>
      <c r="BV208" s="10">
        <f>3/24000000*OO[[#This Row],[130 (05JUL1985 03:00:00)-Water Temperature (C)]]*OO[[#This Row],[72]]</f>
        <v>6.5598927160187503E-7</v>
      </c>
      <c r="BW208" s="10">
        <f>3/24000000*OO[[#This Row],[131 (05JUL1985 06:00:00)-Water Temperature (C)]]*OO[[#This Row],[73]]</f>
        <v>6.0470867798375014E-7</v>
      </c>
      <c r="BX208" s="10">
        <f>3/24000000*OO[[#This Row],[132 (05JUL1985 09:00:00)-Water Temperature (C)]]*OO[[#This Row],[74]]</f>
        <v>5.7498881520999999E-7</v>
      </c>
      <c r="BY208" s="10">
        <f>3/24000000*OO[[#This Row],[133 (05JUL1985 12:00:00)-Water Temperature (C)]]*OO[[#This Row],[75]]</f>
        <v>5.4881593372374998E-7</v>
      </c>
      <c r="BZ208" s="10">
        <f>3/24000000*OO[[#This Row],[134 (05JUL1985 15:00:00)-Water Temperature (C)]]*OO[[#This Row],[76]]</f>
        <v>5.3353191942612492E-7</v>
      </c>
      <c r="CA208" s="10">
        <f>3/24000000*OO[[#This Row],[135 (05JUL1985 18:00:00)-Water Temperature (C)]]*OO[[#This Row],[77]]</f>
        <v>5.2378345988374992E-7</v>
      </c>
      <c r="CB208" s="10">
        <f>3/24000000*OO[[#This Row],[136 (05JUL1985 21:00:00)-Water Temperature (C)]]*OO[[#This Row],[78]]</f>
        <v>5.07235945755E-7</v>
      </c>
      <c r="CC208" s="10">
        <f>3/24000000*OO[[#This Row],[137 (06JUL1985 00:00:00)-Water Temperature (C)]]*OO[[#This Row],[79]]</f>
        <v>4.8037654218199998E-7</v>
      </c>
      <c r="CD208" s="10">
        <f>3/24000000*OO[[#This Row],[138 (06JUL1985 03:00:00)-Water Temperature (C)]]*OO[[#This Row],[80]]</f>
        <v>4.4899939082850005E-7</v>
      </c>
      <c r="CE208" s="10">
        <f>3/24000000*OO[[#This Row],[139 (06JUL1985 06:00:00)-Water Temperature (C)]]*OO[[#This Row],[81]]</f>
        <v>4.2014897310874997E-7</v>
      </c>
      <c r="CF208" s="10">
        <f>3/24000000*OO[[#This Row],[140 (06JUL1985 09:00:00)-Water Temperature (C)]]*OO[[#This Row],[82]]</f>
        <v>4.1021515546874997E-7</v>
      </c>
      <c r="CG208" s="10">
        <f>3/24000000*OO[[#This Row],[141 (06JUL1985 12:00:00)-Water Temperature (C)]]*OO[[#This Row],[83]]</f>
        <v>4.0237394907499995E-7</v>
      </c>
      <c r="CH208" s="10">
        <f>3/24000000*OO[[#This Row],[142 (06JUL1985 15:00:00)-Water Temperature (C)]]*OO[[#This Row],[84]]</f>
        <v>3.9919219956374992E-7</v>
      </c>
      <c r="CI208" s="10">
        <f>3/24000000*OO[[#This Row],[143 (06JUL1985 18:00:00)-Water Temperature (C)]]*OO[[#This Row],[85]]</f>
        <v>4.0272299867512498E-7</v>
      </c>
      <c r="CJ208" s="10">
        <f>3/24000000*OO[[#This Row],[144 (06JUL1985 21:00:00)-Water Temperature (C)]]*OO[[#This Row],[86]]</f>
        <v>3.9707900675324994E-7</v>
      </c>
      <c r="CK208" s="10">
        <f>3/24000000*OO[[#This Row],[145 (07JUL1985 00:00:00)-Water Temperature (C)]]*OO[[#This Row],[87]]</f>
        <v>3.7796192081587501E-7</v>
      </c>
      <c r="CL208" s="10">
        <f>3/24000000*OO[[#This Row],[146 (07JUL1985 03:00:00)-Water Temperature (C)]]*OO[[#This Row],[88]]</f>
        <v>3.5669592773099997E-7</v>
      </c>
      <c r="CM208" s="10">
        <f>3/24000000*OO[[#This Row],[147 (07JUL1985 06:00:00)-Water Temperature (C)]]*OO[[#This Row],[89]]</f>
        <v>3.3618732008624994E-7</v>
      </c>
      <c r="CN208" s="10">
        <f>3/24000000*OO[[#This Row],[148 (07JUL1985 09:00:00)-Water Temperature (C)]]*OO[[#This Row],[90]]</f>
        <v>3.2962044786674996E-7</v>
      </c>
      <c r="CO208" s="10">
        <f>3/24000000*OO[[#This Row],[149 (07JUL1985 12:00:00)-Water Temperature (C)]]*OO[[#This Row],[91]]</f>
        <v>3.2809445185824996E-7</v>
      </c>
      <c r="CP208" s="10">
        <f>3/24000000*OO[[#This Row],[150 (07JUL1985 15:00:00)-Water Temperature (C)]]*OO[[#This Row],[92]]</f>
        <v>3.3010509026200001E-7</v>
      </c>
      <c r="CQ208" s="10">
        <f>3/24000000*OO[[#This Row],[151 (07JUL1985 18:00:00)-Water Temperature (C)]]*OO[[#This Row],[93]]</f>
        <v>3.3615452365374998E-7</v>
      </c>
      <c r="CR208" s="10">
        <f>3/24000000*OO[[#This Row],[152 (07JUL1985 21:00:00)-Water Temperature (C)]]*OO[[#This Row],[94]]</f>
        <v>3.3454466771199993E-7</v>
      </c>
      <c r="CS208" s="10">
        <f>3/24000000*OO[[#This Row],[153 (08JUL1985 00:00:00)-Water Temperature (C)]]*OO[[#This Row],[95]]</f>
        <v>3.243069428895E-7</v>
      </c>
      <c r="CT208" s="10">
        <f>3/24000000*OO[[#This Row],[154 (08JUL1985 03:00:00)-Water Temperature (C)]]*OO[[#This Row],[96]]</f>
        <v>3.0961687436874995E-7</v>
      </c>
      <c r="CU208" s="10">
        <f>3/24000000*OO[[#This Row],[155 (08JUL1985 06:00:00)-Water Temperature (C)]]*OO[[#This Row],[97]]</f>
        <v>2.9349593746387501E-7</v>
      </c>
      <c r="CV208" s="10">
        <f>3/24000000*OO[[#This Row],[156 (08JUL1985 09:00:00)-Water Temperature (C)]]*OO[[#This Row],[98]]</f>
        <v>2.7933271214549998E-7</v>
      </c>
      <c r="CW208" s="10">
        <f>3/24000000*OO[[#This Row],[157 (08JUL1985 12:00:00)-Water Temperature (C)]]*OO[[#This Row],[99]]</f>
        <v>2.7387965053037499E-7</v>
      </c>
    </row>
    <row r="209" spans="1:101" x14ac:dyDescent="0.35">
      <c r="A209" t="s">
        <v>215</v>
      </c>
      <c r="B209">
        <v>971.678</v>
      </c>
      <c r="C209" s="10">
        <f>3/24*OO[[#This Row],[59 (26JUN1985 06:00:00)-Water Temperature (C)]]*OO[[#This Row],[1]]/SUM(OO[1])</f>
        <v>0</v>
      </c>
      <c r="D209" s="10">
        <f>3/24*OO[[#This Row],[60 (26JUN1985 09:00:00)-Water Temperature (C)]]*OO[[#This Row],[2]]/SUM(OO[2])</f>
        <v>0</v>
      </c>
      <c r="E209" s="10">
        <f>3/24*OO[[#This Row],[61 (26JUN1985 12:00:00)-Water Temperature (C)]]*OO[[#This Row],[3]]/SUM(OO[3])</f>
        <v>0</v>
      </c>
      <c r="F209" s="10">
        <f>3/24*OO[[#This Row],[62 (26JUN1985 15:00:00)-Water Temperature (C)]]*OO[[#This Row],[4]]/SUM(OO[4])</f>
        <v>0</v>
      </c>
      <c r="G209" s="10">
        <f>3/24*OO[[#This Row],[63 (26JUN1985 18:00:00)-Water Temperature (C)]]*OO[[#This Row],[5]]/SUM(OO[5])</f>
        <v>0</v>
      </c>
      <c r="H209" s="10">
        <f>3/24*OO[[#This Row],[64 (26JUN1985 21:00:00)-Water Temperature (C)]]*OO[[#This Row],[6]]/SUM(OO[6])</f>
        <v>0</v>
      </c>
      <c r="I209" s="10">
        <f>3/24*OO[[#This Row],[65 (27JUN1985 00:00:00)-Water Temperature (C)]]*OO[[#This Row],[7]]/SUM(OO[7])</f>
        <v>0</v>
      </c>
      <c r="J209" s="10">
        <f>3/24*OO[[#This Row],[66 (27JUN1985 03:00:00)-Water Temperature (C)]]*OO[[#This Row],[8]]/SUM(OO[8])</f>
        <v>0</v>
      </c>
      <c r="K209" s="10">
        <f>3/24*OO[[#This Row],[67 (27JUN1985 06:00:00)-Water Temperature (C)]]*OO[[#This Row],[9]]/SUM(OO[9])</f>
        <v>1.7328086439974121E-34</v>
      </c>
      <c r="L209" s="10">
        <f>3/24*OO[[#This Row],[68 (27JUN1985 09:00:00)-Water Temperature (C)]]*OO[[#This Row],[10]]/SUM(OO[10])</f>
        <v>9.7682323035383698E-24</v>
      </c>
      <c r="M209" s="10">
        <f>3/24*OO[[#This Row],[69 (27JUN1985 12:00:00)-Water Temperature (C)]]*OO[[#This Row],[11]]/SUM(OO[11])</f>
        <v>1.1576225493985405E-13</v>
      </c>
      <c r="N209" s="10">
        <f>3/24*OO[[#This Row],[70 (27JUN1985 15:00:00)-Water Temperature (C)]]*OO[[#This Row],[12]]/SUM(OO[12])</f>
        <v>3.2617992223094832E-9</v>
      </c>
      <c r="O209" s="10">
        <f>3/24*OO[[#This Row],[71 (27JUN1985 18:00:00)-Water Temperature (C)]]*OO[[#This Row],[13]]/SUM(OO[13])</f>
        <v>1.6217077309564111E-6</v>
      </c>
      <c r="P209" s="10">
        <f>3/24*OO[[#This Row],[72 (27JUN1985 21:00:00)-Water Temperature (C)]]*OO[[#This Row],[14]]/SUM(OO[14])</f>
        <v>1.1577110691764714E-4</v>
      </c>
      <c r="Q209" s="10">
        <f>3/24*OO[[#This Row],[73 (28JUN1985 00:00:00)-Water Temperature (C)]]*OO[[#This Row],[15]]/SUM(OO[15])</f>
        <v>2.1029223332060887E-3</v>
      </c>
      <c r="R209" s="10">
        <f>3/24*OO[[#This Row],[74 (28JUN1985 03:00:00)-Water Temperature (C)]]*OO[[#This Row],[16]]/SUM(OO[16])</f>
        <v>1.364722314194897E-2</v>
      </c>
      <c r="S209" s="10">
        <f>3/24*OO[[#This Row],[75 (28JUN1985 06:00:00)-Water Temperature (C)]]*OO[[#This Row],[17]]/SUM(OO[17])</f>
        <v>3.9594328756093755E-2</v>
      </c>
      <c r="T209" s="10">
        <f>3/24*OO[[#This Row],[76 (28JUN1985 09:00:00)-Water Temperature (C)]]*OO[[#This Row],[18]]/SUM(OO[18])</f>
        <v>6.1956084065420046E-2</v>
      </c>
      <c r="U209" s="10">
        <f>3/24*OO[[#This Row],[77 (28JUN1985 12:00:00)-Water Temperature (C)]]*OO[[#This Row],[19]]/SUM(OO[19])</f>
        <v>5.8349976751257984E-2</v>
      </c>
      <c r="V209" s="10">
        <f>3/24000000*OO[[#This Row],[78 (28JUN1985 15:00:00)-Water Temperature (C)]]*OO[[#This Row],[20]]</f>
        <v>3.5834338311899999E-2</v>
      </c>
      <c r="W209" s="10">
        <f>3/24000000*OO[[#This Row],[79 (28JUN1985 18:00:00)-Water Temperature (C)]]*OO[[#This Row],[21]]</f>
        <v>1.5304627997181248E-2</v>
      </c>
      <c r="X209" s="10">
        <f>3/24000000*OO[[#This Row],[80 (28JUN1985 21:00:00)-Water Temperature (C)]]*OO[[#This Row],[22]]</f>
        <v>4.8028451161600001E-3</v>
      </c>
      <c r="Y209" s="10">
        <f>3/24000000*OO[[#This Row],[81 (29JUN1985 00:00:00)-Water Temperature (C)]]*OO[[#This Row],[23]]</f>
        <v>1.2163058529824999E-3</v>
      </c>
      <c r="Z209" s="10">
        <f>3/24000000*OO[[#This Row],[82 (29JUN1985 03:00:00)-Water Temperature (C)]]*OO[[#This Row],[24]]</f>
        <v>2.9406648589824991E-4</v>
      </c>
      <c r="AA209" s="10">
        <f>3/24000000*OO[[#This Row],[83 (29JUN1985 06:00:00)-Water Temperature (C)]]*OO[[#This Row],[25]]</f>
        <v>9.5683626286950006E-5</v>
      </c>
      <c r="AB209" s="10">
        <f>3/24000000*OO[[#This Row],[84 (29JUN1985 09:00:00)-Water Temperature (C)]]*OO[[#This Row],[26]]</f>
        <v>5.7145957946999993E-5</v>
      </c>
      <c r="AC209" s="10">
        <f>3/24000000*OO[[#This Row],[85 (29JUN1985 12:00:00)-Water Temperature (C)]]*OO[[#This Row],[27]]</f>
        <v>5.1495792245624993E-5</v>
      </c>
      <c r="AD209" s="10">
        <f>3/24000000*OO[[#This Row],[86 (29JUN1985 15:00:00)-Water Temperature (C)]]*OO[[#This Row],[28]]</f>
        <v>5.3271233663474995E-5</v>
      </c>
      <c r="AE209" s="10">
        <f>3/24000000*OO[[#This Row],[88 (29JUN1985 21:00:00)-Water Temperature (C)]]*OO[[#This Row],[30]]</f>
        <v>5.7102286106137503E-5</v>
      </c>
      <c r="AF209" s="10">
        <f>3/24000000*OO[[#This Row],[88 (29JUN1985 21:00:00)-Water Temperature (C)]]*OO[[#This Row],[30]]</f>
        <v>5.7102286106137503E-5</v>
      </c>
      <c r="AG209" s="10">
        <f>3/24000000*OO[[#This Row],[89 (30JUN1985 00:00:00)-Water Temperature (C)]]*OO[[#This Row],[31]]</f>
        <v>5.4413920272350006E-5</v>
      </c>
      <c r="AH209" s="10">
        <f>3/24000000*OO[[#This Row],[90 (30JUN1985 03:00:00)-Water Temperature (C)]]*OO[[#This Row],[32]]</f>
        <v>4.9599696014924993E-5</v>
      </c>
      <c r="AI209" s="10">
        <f>3/24000000*OO[[#This Row],[91 (30JUN1985 06:00:00)-Water Temperature (C)]]*OO[[#This Row],[33]]</f>
        <v>4.4144911912424997E-5</v>
      </c>
      <c r="AJ209" s="10">
        <f>3/24000000*OO[[#This Row],[92 (30JUN1985 09:00:00)-Water Temperature (C)]]*OO[[#This Row],[34]]</f>
        <v>3.9882988900812497E-5</v>
      </c>
      <c r="AK209" s="10">
        <f>3/24000000*OO[[#This Row],[93 (30JUN1985 12:00:00)-Water Temperature (C)]]*OO[[#This Row],[35]]</f>
        <v>3.6791301846012493E-5</v>
      </c>
      <c r="AL209" s="10">
        <f>3/24000000*OO[[#This Row],[94 (30JUN1985 15:00:00)-Water Temperature (C)]]*OO[[#This Row],[36]]</f>
        <v>3.4135077122249997E-5</v>
      </c>
      <c r="AM209" s="10">
        <f>3/24000000*OO[[#This Row],[95 (30JUN1985 18:00:00)-Water Temperature (C)]]*OO[[#This Row],[37]]</f>
        <v>3.1129250881437498E-5</v>
      </c>
      <c r="AN209" s="10">
        <f>3/24000000*OO[[#This Row],[96 (30JUN1985 21:00:00)-Water Temperature (C)]]*OO[[#This Row],[38]]</f>
        <v>2.7235994655687498E-5</v>
      </c>
      <c r="AO209" s="10">
        <f>3/24000000*OO[[#This Row],[97 (01JUL1985 00:00:00)-Water Temperature (C)]]*OO[[#This Row],[39]]</f>
        <v>2.3098295368750002E-5</v>
      </c>
      <c r="AP209" s="10">
        <f>3/24000000*OO[[#This Row],[98 (01JUL1985 03:00:00)-Water Temperature (C)]]*OO[[#This Row],[40]]</f>
        <v>1.92830636823875E-5</v>
      </c>
      <c r="AQ209" s="10">
        <f>3/24000000*OO[[#This Row],[99 (01JUL1985 06:00:00)-Water Temperature (C)]]*OO[[#This Row],[41]]</f>
        <v>1.6104906175705E-5</v>
      </c>
      <c r="AR209" s="10">
        <f>3/24000000*OO[[#This Row],[100 (01JUL1985 09:00:00)-Water Temperature (C)]]*OO[[#This Row],[42]]</f>
        <v>1.4105693399064998E-5</v>
      </c>
      <c r="AS209" s="10">
        <f>3/24000000*OO[[#This Row],[101 (01JUL1985 12:00:00)-Water Temperature (C)]]*OO[[#This Row],[43]]</f>
        <v>1.2571826556195E-5</v>
      </c>
      <c r="AT209" s="10">
        <f>3/24000000*OO[[#This Row],[102 (01JUL1985 15:00:00)-Water Temperature (C)]]*OO[[#This Row],[44]]</f>
        <v>1.12869941391E-5</v>
      </c>
      <c r="AU209" s="10">
        <f>3/24000000*OO[[#This Row],[103 (01JUL1985 18:00:00)-Water Temperature (C)]]*OO[[#This Row],[45]]</f>
        <v>9.9288820449699972E-6</v>
      </c>
      <c r="AV209" s="10">
        <f>3/24000000*OO[[#This Row],[104 (01JUL1985 21:00:00)-Water Temperature (C)]]*OO[[#This Row],[46]]</f>
        <v>8.3265805982749979E-6</v>
      </c>
      <c r="AW209" s="10">
        <f>3/24000000*OO[[#This Row],[105 (02JUL1985 00:00:00)-Water Temperature (C)]]*OO[[#This Row],[47]]</f>
        <v>6.5818630031549996E-6</v>
      </c>
      <c r="AX209" s="10">
        <f>3/24000000*OO[[#This Row],[106 (02JUL1985 03:00:00)-Water Temperature (C)]]*OO[[#This Row],[48]]</f>
        <v>4.9766547620999992E-6</v>
      </c>
      <c r="AY209" s="10">
        <f>3/24000000*OO[[#This Row],[107 (02JUL1985 06:00:00)-Water Temperature (C)]]*OO[[#This Row],[49]]</f>
        <v>3.7455439045662496E-6</v>
      </c>
      <c r="AZ209" s="10">
        <f>3/24000000*OO[[#This Row],[108 (02JUL1985 09:00:00)-Water Temperature (C)]]*OO[[#This Row],[50]]</f>
        <v>3.031637680035E-6</v>
      </c>
      <c r="BA209" s="10">
        <f>3/24000000*OO[[#This Row],[109 (02JUL1985 12:00:00)-Water Temperature (C)]]*OO[[#This Row],[51]]</f>
        <v>2.6022668053125003E-6</v>
      </c>
      <c r="BB209" s="10">
        <f>3/24000000*OO[[#This Row],[110 (02JUL1985 15:00:00)-Water Temperature (C)]]*OO[[#This Row],[52]]</f>
        <v>2.3569350343874999E-6</v>
      </c>
      <c r="BC209" s="10">
        <f>3/24000000*OO[[#This Row],[111 (02JUL1985 18:00:00)-Water Temperature (C)]]*OO[[#This Row],[53]]</f>
        <v>2.2152391295142502E-6</v>
      </c>
      <c r="BD209" s="10">
        <f>3/24000000*OO[[#This Row],[112 (02JUL1985 21:00:00)-Water Temperature (C)]]*OO[[#This Row],[54]]</f>
        <v>2.07499446417725E-6</v>
      </c>
      <c r="BE209" s="10">
        <f>3/24000000*OO[[#This Row],[113 (03JUL1985 00:00:00)-Water Temperature (C)]]*OO[[#This Row],[55]]</f>
        <v>1.8929167968705001E-6</v>
      </c>
      <c r="BF209" s="10">
        <f>3/24000000*OO[[#This Row],[114 (03JUL1985 03:00:00)-Water Temperature (C)]]*OO[[#This Row],[56]]</f>
        <v>1.7109845393524997E-6</v>
      </c>
      <c r="BG209" s="10">
        <f>3/24000000*OO[[#This Row],[115 (03JUL1985 06:00:00)-Water Temperature (C)]]*OO[[#This Row],[57]]</f>
        <v>1.5498916961062498E-6</v>
      </c>
      <c r="BH209" s="10">
        <f>3/24000000*OO[[#This Row],[116 (03JUL1985 09:00:00)-Water Temperature (C)]]*OO[[#This Row],[58]]</f>
        <v>1.4691744331874998E-6</v>
      </c>
      <c r="BI209" s="10">
        <f>3/24000000*OO[[#This Row],[117 (03JUL1985 12:00:00)-Water Temperature (C)]]*OO[[#This Row],[59]]</f>
        <v>1.4365940220303749E-6</v>
      </c>
      <c r="BJ209" s="10">
        <f>3/24000000*OO[[#This Row],[118 (03JUL1985 15:00:00)-Water Temperature (C)]]*OO[[#This Row],[60]]</f>
        <v>1.4252202534937497E-6</v>
      </c>
      <c r="BK209" s="10">
        <f>3/24000000*OO[[#This Row],[119 (03JUL1985 18:00:00)-Water Temperature (C)]]*OO[[#This Row],[61]]</f>
        <v>1.4317456890425001E-6</v>
      </c>
      <c r="BL209" s="10">
        <f>3/24000000*OO[[#This Row],[120 (03JUL1985 21:00:00)-Water Temperature (C)]]*OO[[#This Row],[62]]</f>
        <v>1.4161434081874999E-6</v>
      </c>
      <c r="BM209" s="10">
        <f>3/24000000*OO[[#This Row],[121 (04JUL1985 00:00:00)-Water Temperature (C)]]*OO[[#This Row],[63]]</f>
        <v>1.3673286304687498E-6</v>
      </c>
      <c r="BN209" s="10">
        <f>3/24000000*OO[[#This Row],[122 (04JUL1985 03:00:00)-Water Temperature (C)]]*OO[[#This Row],[64]]</f>
        <v>1.2995393546703749E-6</v>
      </c>
      <c r="BO209" s="10">
        <f>3/24000000*OO[[#This Row],[123 (04JUL1985 06:00:00)-Water Temperature (C)]]*OO[[#This Row],[65]]</f>
        <v>1.2201369887979998E-6</v>
      </c>
      <c r="BP209" s="10">
        <f>3/24000000*OO[[#This Row],[124 (04JUL1985 09:00:00)-Water Temperature (C)]]*OO[[#This Row],[66]]</f>
        <v>1.1638828397043751E-6</v>
      </c>
      <c r="BQ209" s="10">
        <f>3/24000000*OO[[#This Row],[125 (04JUL1985 12:00:00)-Water Temperature (C)]]*OO[[#This Row],[67]]</f>
        <v>1.11560601213E-6</v>
      </c>
      <c r="BR209" s="10">
        <f>3/24000000*OO[[#This Row],[126 (04JUL1985 15:00:00)-Water Temperature (C)]]*OO[[#This Row],[68]]</f>
        <v>1.0900341734327499E-6</v>
      </c>
      <c r="BS209" s="10">
        <f>3/24000000*OO[[#This Row],[127 (04JUL1985 18:00:00)-Water Temperature (C)]]*OO[[#This Row],[69]]</f>
        <v>1.0619872188434999E-6</v>
      </c>
      <c r="BT209" s="10">
        <f>3/24000000*OO[[#This Row],[128 (04JUL1985 21:00:00)-Water Temperature (C)]]*OO[[#This Row],[70]]</f>
        <v>1.0223464646437498E-6</v>
      </c>
      <c r="BU209" s="10">
        <f>3/24000000*OO[[#This Row],[129 (05JUL1985 00:00:00)-Water Temperature (C)]]*OO[[#This Row],[71]]</f>
        <v>9.6987032107350005E-7</v>
      </c>
      <c r="BV209" s="10">
        <f>3/24000000*OO[[#This Row],[130 (05JUL1985 03:00:00)-Water Temperature (C)]]*OO[[#This Row],[72]]</f>
        <v>9.0396973709999993E-7</v>
      </c>
      <c r="BW209" s="10">
        <f>3/24000000*OO[[#This Row],[131 (05JUL1985 06:00:00)-Water Temperature (C)]]*OO[[#This Row],[73]]</f>
        <v>8.3406689982187499E-7</v>
      </c>
      <c r="BX209" s="10">
        <f>3/24000000*OO[[#This Row],[132 (05JUL1985 09:00:00)-Water Temperature (C)]]*OO[[#This Row],[74]]</f>
        <v>7.9174419907349991E-7</v>
      </c>
      <c r="BY209" s="10">
        <f>3/24000000*OO[[#This Row],[133 (05JUL1985 12:00:00)-Water Temperature (C)]]*OO[[#This Row],[75]]</f>
        <v>7.5491601478724992E-7</v>
      </c>
      <c r="BZ209" s="10">
        <f>3/24000000*OO[[#This Row],[134 (05JUL1985 15:00:00)-Water Temperature (C)]]*OO[[#This Row],[76]]</f>
        <v>7.3217716644199992E-7</v>
      </c>
      <c r="CA209" s="10">
        <f>3/24000000*OO[[#This Row],[135 (05JUL1985 18:00:00)-Water Temperature (C)]]*OO[[#This Row],[77]]</f>
        <v>7.1855687625499995E-7</v>
      </c>
      <c r="CB209" s="10">
        <f>3/24000000*OO[[#This Row],[136 (05JUL1985 21:00:00)-Water Temperature (C)]]*OO[[#This Row],[78]]</f>
        <v>6.9612320874750002E-7</v>
      </c>
      <c r="CC209" s="10">
        <f>3/24000000*OO[[#This Row],[137 (06JUL1985 00:00:00)-Water Temperature (C)]]*OO[[#This Row],[79]]</f>
        <v>6.6017115655399991E-7</v>
      </c>
      <c r="CD209" s="10">
        <f>3/24000000*OO[[#This Row],[138 (06JUL1985 03:00:00)-Water Temperature (C)]]*OO[[#This Row],[80]]</f>
        <v>6.1794793382625011E-7</v>
      </c>
      <c r="CE209" s="10">
        <f>3/24000000*OO[[#This Row],[139 (06JUL1985 06:00:00)-Water Temperature (C)]]*OO[[#This Row],[81]]</f>
        <v>5.7867309449774989E-7</v>
      </c>
      <c r="CF209" s="10">
        <f>3/24000000*OO[[#This Row],[140 (06JUL1985 09:00:00)-Water Temperature (C)]]*OO[[#This Row],[82]]</f>
        <v>5.6452507962499986E-7</v>
      </c>
      <c r="CG209" s="10">
        <f>3/24000000*OO[[#This Row],[141 (06JUL1985 12:00:00)-Water Temperature (C)]]*OO[[#This Row],[83]]</f>
        <v>5.5341293592337506E-7</v>
      </c>
      <c r="CH209" s="10">
        <f>3/24000000*OO[[#This Row],[142 (06JUL1985 15:00:00)-Water Temperature (C)]]*OO[[#This Row],[84]]</f>
        <v>5.47906017982875E-7</v>
      </c>
      <c r="CI209" s="10">
        <f>3/24000000*OO[[#This Row],[143 (06JUL1985 18:00:00)-Water Temperature (C)]]*OO[[#This Row],[85]]</f>
        <v>5.5192558846587493E-7</v>
      </c>
      <c r="CJ209" s="10">
        <f>3/24000000*OO[[#This Row],[144 (06JUL1985 21:00:00)-Water Temperature (C)]]*OO[[#This Row],[86]]</f>
        <v>5.4443025315499991E-7</v>
      </c>
      <c r="CK209" s="10">
        <f>3/24000000*OO[[#This Row],[145 (07JUL1985 00:00:00)-Water Temperature (C)]]*OO[[#This Row],[87]]</f>
        <v>5.1890851405662499E-7</v>
      </c>
      <c r="CL209" s="10">
        <f>3/24000000*OO[[#This Row],[146 (07JUL1985 03:00:00)-Water Temperature (C)]]*OO[[#This Row],[88]]</f>
        <v>4.9030097947999996E-7</v>
      </c>
      <c r="CM209" s="10">
        <f>3/24000000*OO[[#This Row],[147 (07JUL1985 06:00:00)-Water Temperature (C)]]*OO[[#This Row],[89]]</f>
        <v>4.6235033671674997E-7</v>
      </c>
      <c r="CN209" s="10">
        <f>3/24000000*OO[[#This Row],[148 (07JUL1985 09:00:00)-Water Temperature (C)]]*OO[[#This Row],[90]]</f>
        <v>4.5291129998887491E-7</v>
      </c>
      <c r="CO209" s="10">
        <f>3/24000000*OO[[#This Row],[149 (07JUL1985 12:00:00)-Water Temperature (C)]]*OO[[#This Row],[91]]</f>
        <v>4.5016304228674995E-7</v>
      </c>
      <c r="CP209" s="10">
        <f>3/24000000*OO[[#This Row],[150 (07JUL1985 15:00:00)-Water Temperature (C)]]*OO[[#This Row],[92]]</f>
        <v>4.5189642391962506E-7</v>
      </c>
      <c r="CQ209" s="10">
        <f>3/24000000*OO[[#This Row],[151 (07JUL1985 18:00:00)-Water Temperature (C)]]*OO[[#This Row],[93]]</f>
        <v>4.5943617884624997E-7</v>
      </c>
      <c r="CR209" s="10">
        <f>3/24000000*OO[[#This Row],[152 (07JUL1985 21:00:00)-Water Temperature (C)]]*OO[[#This Row],[94]]</f>
        <v>4.5766748739862497E-7</v>
      </c>
      <c r="CS209" s="10">
        <f>3/24000000*OO[[#This Row],[153 (08JUL1985 00:00:00)-Water Temperature (C)]]*OO[[#This Row],[95]]</f>
        <v>4.4440667781524995E-7</v>
      </c>
      <c r="CT209" s="10">
        <f>3/24000000*OO[[#This Row],[154 (08JUL1985 03:00:00)-Water Temperature (C)]]*OO[[#This Row],[96]]</f>
        <v>4.2510474055312501E-7</v>
      </c>
      <c r="CU209" s="10">
        <f>3/24000000*OO[[#This Row],[155 (08JUL1985 06:00:00)-Water Temperature (C)]]*OO[[#This Row],[97]]</f>
        <v>4.0339450459350005E-7</v>
      </c>
      <c r="CV209" s="10">
        <f>3/24000000*OO[[#This Row],[156 (08JUL1985 09:00:00)-Water Temperature (C)]]*OO[[#This Row],[98]]</f>
        <v>3.8395103310599996E-7</v>
      </c>
      <c r="CW209" s="10">
        <f>3/24000000*OO[[#This Row],[157 (08JUL1985 12:00:00)-Water Temperature (C)]]*OO[[#This Row],[99]]</f>
        <v>3.7576963833674996E-7</v>
      </c>
    </row>
    <row r="210" spans="1:101" x14ac:dyDescent="0.35">
      <c r="A210" t="s">
        <v>216</v>
      </c>
      <c r="B210">
        <v>1010.93</v>
      </c>
      <c r="C210" s="10">
        <f>3/24*OO[[#This Row],[59 (26JUN1985 06:00:00)-Water Temperature (C)]]*OO[[#This Row],[1]]/SUM(OO[1])</f>
        <v>0</v>
      </c>
      <c r="D210" s="10">
        <f>3/24*OO[[#This Row],[60 (26JUN1985 09:00:00)-Water Temperature (C)]]*OO[[#This Row],[2]]/SUM(OO[2])</f>
        <v>0</v>
      </c>
      <c r="E210" s="10">
        <f>3/24*OO[[#This Row],[61 (26JUN1985 12:00:00)-Water Temperature (C)]]*OO[[#This Row],[3]]/SUM(OO[3])</f>
        <v>0</v>
      </c>
      <c r="F210" s="10">
        <f>3/24*OO[[#This Row],[62 (26JUN1985 15:00:00)-Water Temperature (C)]]*OO[[#This Row],[4]]/SUM(OO[4])</f>
        <v>0</v>
      </c>
      <c r="G210" s="10">
        <f>3/24*OO[[#This Row],[63 (26JUN1985 18:00:00)-Water Temperature (C)]]*OO[[#This Row],[5]]/SUM(OO[5])</f>
        <v>0</v>
      </c>
      <c r="H210" s="10">
        <f>3/24*OO[[#This Row],[64 (26JUN1985 21:00:00)-Water Temperature (C)]]*OO[[#This Row],[6]]/SUM(OO[6])</f>
        <v>0</v>
      </c>
      <c r="I210" s="10">
        <f>3/24*OO[[#This Row],[65 (27JUN1985 00:00:00)-Water Temperature (C)]]*OO[[#This Row],[7]]/SUM(OO[7])</f>
        <v>0</v>
      </c>
      <c r="J210" s="10">
        <f>3/24*OO[[#This Row],[66 (27JUN1985 03:00:00)-Water Temperature (C)]]*OO[[#This Row],[8]]/SUM(OO[8])</f>
        <v>0</v>
      </c>
      <c r="K210" s="10">
        <f>3/24*OO[[#This Row],[67 (27JUN1985 06:00:00)-Water Temperature (C)]]*OO[[#This Row],[9]]/SUM(OO[9])</f>
        <v>2.7031079865857907E-35</v>
      </c>
      <c r="L210" s="10">
        <f>3/24*OO[[#This Row],[68 (27JUN1985 09:00:00)-Water Temperature (C)]]*OO[[#This Row],[10]]/SUM(OO[10])</f>
        <v>1.5399120509162875E-24</v>
      </c>
      <c r="M210" s="10">
        <f>3/24*OO[[#This Row],[69 (27JUN1985 12:00:00)-Water Temperature (C)]]*OO[[#This Row],[11]]/SUM(OO[11])</f>
        <v>2.5786049450149157E-14</v>
      </c>
      <c r="N210" s="10">
        <f>3/24*OO[[#This Row],[70 (27JUN1985 15:00:00)-Water Temperature (C)]]*OO[[#This Row],[12]]/SUM(OO[12])</f>
        <v>1.5758911724553563E-9</v>
      </c>
      <c r="O210" s="10">
        <f>3/24*OO[[#This Row],[71 (27JUN1985 18:00:00)-Water Temperature (C)]]*OO[[#This Row],[13]]/SUM(OO[13])</f>
        <v>9.6589679964609457E-7</v>
      </c>
      <c r="P210" s="10">
        <f>3/24*OO[[#This Row],[72 (27JUN1985 21:00:00)-Water Temperature (C)]]*OO[[#This Row],[14]]/SUM(OO[14])</f>
        <v>7.9259855050885803E-5</v>
      </c>
      <c r="Q210" s="10">
        <f>3/24*OO[[#This Row],[73 (28JUN1985 00:00:00)-Water Temperature (C)]]*OO[[#This Row],[15]]/SUM(OO[15])</f>
        <v>1.6016267898099662E-3</v>
      </c>
      <c r="R210" s="10">
        <f>3/24*OO[[#This Row],[74 (28JUN1985 03:00:00)-Water Temperature (C)]]*OO[[#This Row],[16]]/SUM(OO[16])</f>
        <v>1.1323273039663967E-2</v>
      </c>
      <c r="S210" s="10">
        <f>3/24*OO[[#This Row],[75 (28JUN1985 06:00:00)-Water Temperature (C)]]*OO[[#This Row],[17]]/SUM(OO[17])</f>
        <v>3.5235206995466527E-2</v>
      </c>
      <c r="T210" s="10">
        <f>3/24*OO[[#This Row],[76 (28JUN1985 09:00:00)-Water Temperature (C)]]*OO[[#This Row],[18]]/SUM(OO[18])</f>
        <v>5.8404959068894945E-2</v>
      </c>
      <c r="U210" s="10">
        <f>3/24*OO[[#This Row],[77 (28JUN1985 12:00:00)-Water Temperature (C)]]*OO[[#This Row],[19]]/SUM(OO[19])</f>
        <v>5.7789620915589743E-2</v>
      </c>
      <c r="V210" s="10">
        <f>3/24000000*OO[[#This Row],[78 (28JUN1985 15:00:00)-Water Temperature (C)]]*OO[[#This Row],[20]]</f>
        <v>3.6998983856999998E-2</v>
      </c>
      <c r="W210" s="10">
        <f>3/24000000*OO[[#This Row],[79 (28JUN1985 18:00:00)-Water Temperature (C)]]*OO[[#This Row],[21]]</f>
        <v>1.6345794307151246E-2</v>
      </c>
      <c r="X210" s="10">
        <f>3/24000000*OO[[#This Row],[80 (28JUN1985 21:00:00)-Water Temperature (C)]]*OO[[#This Row],[22]]</f>
        <v>5.2681491489599986E-3</v>
      </c>
      <c r="Y210" s="10">
        <f>3/24000000*OO[[#This Row],[81 (29JUN1985 00:00:00)-Water Temperature (C)]]*OO[[#This Row],[23]]</f>
        <v>1.3556954347512501E-3</v>
      </c>
      <c r="Z210" s="10">
        <f>3/24000000*OO[[#This Row],[82 (29JUN1985 03:00:00)-Water Temperature (C)]]*OO[[#This Row],[24]]</f>
        <v>3.2585302007200002E-4</v>
      </c>
      <c r="AA210" s="10">
        <f>3/24000000*OO[[#This Row],[83 (29JUN1985 06:00:00)-Water Temperature (C)]]*OO[[#This Row],[25]]</f>
        <v>1.0087373620869998E-4</v>
      </c>
      <c r="AB210" s="10">
        <f>3/24000000*OO[[#This Row],[84 (29JUN1985 09:00:00)-Water Temperature (C)]]*OO[[#This Row],[26]]</f>
        <v>5.6757242547050002E-5</v>
      </c>
      <c r="AC210" s="10">
        <f>3/24000000*OO[[#This Row],[85 (29JUN1985 12:00:00)-Water Temperature (C)]]*OO[[#This Row],[27]]</f>
        <v>4.9762119490949994E-5</v>
      </c>
      <c r="AD210" s="10">
        <f>3/24000000*OO[[#This Row],[86 (29JUN1985 15:00:00)-Water Temperature (C)]]*OO[[#This Row],[28]]</f>
        <v>5.1075591914249997E-5</v>
      </c>
      <c r="AE210" s="10">
        <f>3/24000000*OO[[#This Row],[88 (29JUN1985 21:00:00)-Water Temperature (C)]]*OO[[#This Row],[30]]</f>
        <v>5.5091271263000003E-5</v>
      </c>
      <c r="AF210" s="10">
        <f>3/24000000*OO[[#This Row],[88 (29JUN1985 21:00:00)-Water Temperature (C)]]*OO[[#This Row],[30]]</f>
        <v>5.5091271263000003E-5</v>
      </c>
      <c r="AG210" s="10">
        <f>3/24000000*OO[[#This Row],[89 (30JUN1985 00:00:00)-Water Temperature (C)]]*OO[[#This Row],[31]]</f>
        <v>5.2811635571662499E-5</v>
      </c>
      <c r="AH210" s="10">
        <f>3/24000000*OO[[#This Row],[90 (30JUN1985 03:00:00)-Water Temperature (C)]]*OO[[#This Row],[32]]</f>
        <v>4.8376188014174995E-5</v>
      </c>
      <c r="AI210" s="10">
        <f>3/24000000*OO[[#This Row],[91 (30JUN1985 06:00:00)-Water Temperature (C)]]*OO[[#This Row],[33]]</f>
        <v>4.3191760405475003E-5</v>
      </c>
      <c r="AJ210" s="10">
        <f>3/24000000*OO[[#This Row],[92 (30JUN1985 09:00:00)-Water Temperature (C)]]*OO[[#This Row],[34]]</f>
        <v>3.9039004770999998E-5</v>
      </c>
      <c r="AK210" s="10">
        <f>3/24000000*OO[[#This Row],[93 (30JUN1985 12:00:00)-Water Temperature (C)]]*OO[[#This Row],[35]]</f>
        <v>3.6027223764999998E-5</v>
      </c>
      <c r="AL210" s="10">
        <f>3/24000000*OO[[#This Row],[94 (30JUN1985 15:00:00)-Water Temperature (C)]]*OO[[#This Row],[36]]</f>
        <v>3.3489676094850004E-5</v>
      </c>
      <c r="AM210" s="10">
        <f>3/24000000*OO[[#This Row],[95 (30JUN1985 18:00:00)-Water Temperature (C)]]*OO[[#This Row],[37]]</f>
        <v>3.0631063872E-5</v>
      </c>
      <c r="AN210" s="10">
        <f>3/24000000*OO[[#This Row],[96 (30JUN1985 21:00:00)-Water Temperature (C)]]*OO[[#This Row],[38]]</f>
        <v>2.6896829010624997E-5</v>
      </c>
      <c r="AO210" s="10">
        <f>3/24000000*OO[[#This Row],[97 (01JUL1985 00:00:00)-Water Temperature (C)]]*OO[[#This Row],[39]]</f>
        <v>2.2877143006799997E-5</v>
      </c>
      <c r="AP210" s="10">
        <f>3/24000000*OO[[#This Row],[98 (01JUL1985 03:00:00)-Water Temperature (C)]]*OO[[#This Row],[40]]</f>
        <v>1.9139590013443749E-5</v>
      </c>
      <c r="AQ210" s="10">
        <f>3/24000000*OO[[#This Row],[99 (01JUL1985 06:00:00)-Water Temperature (C)]]*OO[[#This Row],[41]]</f>
        <v>1.5993382747279997E-5</v>
      </c>
      <c r="AR210" s="10">
        <f>3/24000000*OO[[#This Row],[100 (01JUL1985 09:00:00)-Water Temperature (C)]]*OO[[#This Row],[42]]</f>
        <v>1.3984368168434999E-5</v>
      </c>
      <c r="AS210" s="10">
        <f>3/24000000*OO[[#This Row],[101 (01JUL1985 12:00:00)-Water Temperature (C)]]*OO[[#This Row],[43]]</f>
        <v>1.2450182702059998E-5</v>
      </c>
      <c r="AT210" s="10">
        <f>3/24000000*OO[[#This Row],[102 (01JUL1985 15:00:00)-Water Temperature (C)]]*OO[[#This Row],[44]]</f>
        <v>1.1169760681615E-5</v>
      </c>
      <c r="AU210" s="10">
        <f>3/24000000*OO[[#This Row],[103 (01JUL1985 18:00:00)-Water Temperature (C)]]*OO[[#This Row],[45]]</f>
        <v>9.852145877925001E-6</v>
      </c>
      <c r="AV210" s="10">
        <f>3/24000000*OO[[#This Row],[104 (01JUL1985 21:00:00)-Water Temperature (C)]]*OO[[#This Row],[46]]</f>
        <v>8.3074843872674997E-6</v>
      </c>
      <c r="AW210" s="10">
        <f>3/24000000*OO[[#This Row],[105 (02JUL1985 00:00:00)-Water Temperature (C)]]*OO[[#This Row],[47]]</f>
        <v>6.6081702661412504E-6</v>
      </c>
      <c r="AX210" s="10">
        <f>3/24000000*OO[[#This Row],[106 (02JUL1985 03:00:00)-Water Temperature (C)]]*OO[[#This Row],[48]]</f>
        <v>5.0162077757974996E-6</v>
      </c>
      <c r="AY210" s="10">
        <f>3/24000000*OO[[#This Row],[107 (02JUL1985 06:00:00)-Water Temperature (C)]]*OO[[#This Row],[49]]</f>
        <v>3.7720178939400004E-6</v>
      </c>
      <c r="AZ210" s="10">
        <f>3/24000000*OO[[#This Row],[108 (02JUL1985 09:00:00)-Water Temperature (C)]]*OO[[#This Row],[50]]</f>
        <v>3.0335520230599998E-6</v>
      </c>
      <c r="BA210" s="10">
        <f>3/24000000*OO[[#This Row],[109 (02JUL1985 12:00:00)-Water Temperature (C)]]*OO[[#This Row],[51]]</f>
        <v>2.5863035123125003E-6</v>
      </c>
      <c r="BB210" s="10">
        <f>3/24000000*OO[[#This Row],[110 (02JUL1985 15:00:00)-Water Temperature (C)]]*OO[[#This Row],[52]]</f>
        <v>2.3279271574400001E-6</v>
      </c>
      <c r="BC210" s="10">
        <f>3/24000000*OO[[#This Row],[111 (02JUL1985 18:00:00)-Water Temperature (C)]]*OO[[#This Row],[53]]</f>
        <v>2.1805874298056249E-6</v>
      </c>
      <c r="BD210" s="10">
        <f>3/24000000*OO[[#This Row],[112 (02JUL1985 21:00:00)-Water Temperature (C)]]*OO[[#This Row],[54]]</f>
        <v>2.0418081161981251E-6</v>
      </c>
      <c r="BE210" s="10">
        <f>3/24000000*OO[[#This Row],[113 (03JUL1985 00:00:00)-Water Temperature (C)]]*OO[[#This Row],[55]]</f>
        <v>1.8645812226579997E-6</v>
      </c>
      <c r="BF210" s="10">
        <f>3/24000000*OO[[#This Row],[114 (03JUL1985 03:00:00)-Water Temperature (C)]]*OO[[#This Row],[56]]</f>
        <v>1.6863153853760001E-6</v>
      </c>
      <c r="BG210" s="10">
        <f>3/24000000*OO[[#This Row],[115 (03JUL1985 06:00:00)-Water Temperature (C)]]*OO[[#This Row],[57]]</f>
        <v>1.5269008765187498E-6</v>
      </c>
      <c r="BH210" s="10">
        <f>3/24000000*OO[[#This Row],[116 (03JUL1985 09:00:00)-Water Temperature (C)]]*OO[[#This Row],[58]]</f>
        <v>1.4440452591539999E-6</v>
      </c>
      <c r="BI210" s="10">
        <f>3/24000000*OO[[#This Row],[117 (03JUL1985 12:00:00)-Water Temperature (C)]]*OO[[#This Row],[59]]</f>
        <v>1.409301470304E-6</v>
      </c>
      <c r="BJ210" s="10">
        <f>3/24000000*OO[[#This Row],[118 (03JUL1985 15:00:00)-Water Temperature (C)]]*OO[[#This Row],[60]]</f>
        <v>1.3951116797899998E-6</v>
      </c>
      <c r="BK210" s="10">
        <f>3/24000000*OO[[#This Row],[119 (03JUL1985 18:00:00)-Water Temperature (C)]]*OO[[#This Row],[61]]</f>
        <v>1.3988057932187501E-6</v>
      </c>
      <c r="BL210" s="10">
        <f>3/24000000*OO[[#This Row],[120 (03JUL1985 21:00:00)-Water Temperature (C)]]*OO[[#This Row],[62]]</f>
        <v>1.3839850472257498E-6</v>
      </c>
      <c r="BM210" s="10">
        <f>3/24000000*OO[[#This Row],[121 (04JUL1985 00:00:00)-Water Temperature (C)]]*OO[[#This Row],[63]]</f>
        <v>1.3381722185649997E-6</v>
      </c>
      <c r="BN210" s="10">
        <f>3/24000000*OO[[#This Row],[122 (04JUL1985 03:00:00)-Water Temperature (C)]]*OO[[#This Row],[64]]</f>
        <v>1.2744798599944998E-6</v>
      </c>
      <c r="BO210" s="10">
        <f>3/24000000*OO[[#This Row],[123 (04JUL1985 06:00:00)-Water Temperature (C)]]*OO[[#This Row],[65]]</f>
        <v>1.1983343818110001E-6</v>
      </c>
      <c r="BP210" s="10">
        <f>3/24000000*OO[[#This Row],[124 (04JUL1985 09:00:00)-Water Temperature (C)]]*OO[[#This Row],[66]]</f>
        <v>1.1424697386119999E-6</v>
      </c>
      <c r="BQ210" s="10">
        <f>3/24000000*OO[[#This Row],[125 (04JUL1985 12:00:00)-Water Temperature (C)]]*OO[[#This Row],[67]]</f>
        <v>1.0941902414062498E-6</v>
      </c>
      <c r="BR210" s="10">
        <f>3/24000000*OO[[#This Row],[126 (04JUL1985 15:00:00)-Water Temperature (C)]]*OO[[#This Row],[68]]</f>
        <v>1.06681013792325E-6</v>
      </c>
      <c r="BS210" s="10">
        <f>3/24000000*OO[[#This Row],[127 (04JUL1985 18:00:00)-Water Temperature (C)]]*OO[[#This Row],[69]]</f>
        <v>1.0390498531244999E-6</v>
      </c>
      <c r="BT210" s="10">
        <f>3/24000000*OO[[#This Row],[128 (04JUL1985 21:00:00)-Water Temperature (C)]]*OO[[#This Row],[70]]</f>
        <v>1.0009350709192501E-6</v>
      </c>
      <c r="BU210" s="10">
        <f>3/24000000*OO[[#This Row],[129 (05JUL1985 00:00:00)-Water Temperature (C)]]*OO[[#This Row],[71]]</f>
        <v>9.5151861955699998E-7</v>
      </c>
      <c r="BV210" s="10">
        <f>3/24000000*OO[[#This Row],[130 (05JUL1985 03:00:00)-Water Temperature (C)]]*OO[[#This Row],[72]]</f>
        <v>8.8855602047712484E-7</v>
      </c>
      <c r="BW210" s="10">
        <f>3/24000000*OO[[#This Row],[131 (05JUL1985 06:00:00)-Water Temperature (C)]]*OO[[#This Row],[73]]</f>
        <v>8.2059246485099993E-7</v>
      </c>
      <c r="BX210" s="10">
        <f>3/24000000*OO[[#This Row],[132 (05JUL1985 09:00:00)-Water Temperature (C)]]*OO[[#This Row],[74]]</f>
        <v>7.7766621608212507E-7</v>
      </c>
      <c r="BY210" s="10">
        <f>3/24000000*OO[[#This Row],[133 (05JUL1985 12:00:00)-Water Temperature (C)]]*OO[[#This Row],[75]]</f>
        <v>7.4088036856437499E-7</v>
      </c>
      <c r="BZ210" s="10">
        <f>3/24000000*OO[[#This Row],[134 (05JUL1985 15:00:00)-Water Temperature (C)]]*OO[[#This Row],[76]]</f>
        <v>7.1706707481500004E-7</v>
      </c>
      <c r="CA210" s="10">
        <f>3/24000000*OO[[#This Row],[135 (05JUL1985 18:00:00)-Water Temperature (C)]]*OO[[#This Row],[77]]</f>
        <v>7.0333050354749998E-7</v>
      </c>
      <c r="CB210" s="10">
        <f>3/24000000*OO[[#This Row],[136 (05JUL1985 21:00:00)-Water Temperature (C)]]*OO[[#This Row],[78]]</f>
        <v>6.8170659681E-7</v>
      </c>
      <c r="CC210" s="10">
        <f>3/24000000*OO[[#This Row],[137 (06JUL1985 00:00:00)-Water Temperature (C)]]*OO[[#This Row],[79]]</f>
        <v>6.4732562141000006E-7</v>
      </c>
      <c r="CD210" s="10">
        <f>3/24000000*OO[[#This Row],[138 (06JUL1985 03:00:00)-Water Temperature (C)]]*OO[[#This Row],[80]]</f>
        <v>6.0672733666049999E-7</v>
      </c>
      <c r="CE210" s="10">
        <f>3/24000000*OO[[#This Row],[139 (06JUL1985 06:00:00)-Water Temperature (C)]]*OO[[#This Row],[81]]</f>
        <v>5.6850043463324991E-7</v>
      </c>
      <c r="CF210" s="10">
        <f>3/24000000*OO[[#This Row],[140 (06JUL1985 09:00:00)-Water Temperature (C)]]*OO[[#This Row],[82]]</f>
        <v>5.5405391566125006E-7</v>
      </c>
      <c r="CG210" s="10">
        <f>3/24000000*OO[[#This Row],[141 (06JUL1985 12:00:00)-Water Temperature (C)]]*OO[[#This Row],[83]]</f>
        <v>5.4293505983799991E-7</v>
      </c>
      <c r="CH210" s="10">
        <f>3/24000000*OO[[#This Row],[142 (06JUL1985 15:00:00)-Water Temperature (C)]]*OO[[#This Row],[84]]</f>
        <v>5.3652908912749998E-7</v>
      </c>
      <c r="CI210" s="10">
        <f>3/24000000*OO[[#This Row],[143 (06JUL1985 18:00:00)-Water Temperature (C)]]*OO[[#This Row],[85]]</f>
        <v>5.3972260344412493E-7</v>
      </c>
      <c r="CJ210" s="10">
        <f>3/24000000*OO[[#This Row],[144 (06JUL1985 21:00:00)-Water Temperature (C)]]*OO[[#This Row],[86]]</f>
        <v>5.3267401550212491E-7</v>
      </c>
      <c r="CK210" s="10">
        <f>3/24000000*OO[[#This Row],[145 (07JUL1985 00:00:00)-Water Temperature (C)]]*OO[[#This Row],[87]]</f>
        <v>5.0838885788762499E-7</v>
      </c>
      <c r="CL210" s="10">
        <f>3/24000000*OO[[#This Row],[146 (07JUL1985 03:00:00)-Water Temperature (C)]]*OO[[#This Row],[88]]</f>
        <v>4.8090257747774993E-7</v>
      </c>
      <c r="CM210" s="10">
        <f>3/24000000*OO[[#This Row],[147 (07JUL1985 06:00:00)-Water Temperature (C)]]*OO[[#This Row],[89]]</f>
        <v>4.5370325775899997E-7</v>
      </c>
      <c r="CN210" s="10">
        <f>3/24000000*OO[[#This Row],[148 (07JUL1985 09:00:00)-Water Temperature (C)]]*OO[[#This Row],[90]]</f>
        <v>4.4400054387899993E-7</v>
      </c>
      <c r="CO210" s="10">
        <f>3/24000000*OO[[#This Row],[149 (07JUL1985 12:00:00)-Water Temperature (C)]]*OO[[#This Row],[91]]</f>
        <v>4.407977464605E-7</v>
      </c>
      <c r="CP210" s="10">
        <f>3/24000000*OO[[#This Row],[150 (07JUL1985 15:00:00)-Water Temperature (C)]]*OO[[#This Row],[92]]</f>
        <v>4.4163547491000002E-7</v>
      </c>
      <c r="CQ210" s="10">
        <f>3/24000000*OO[[#This Row],[151 (07JUL1985 18:00:00)-Water Temperature (C)]]*OO[[#This Row],[93]]</f>
        <v>4.4833650304500003E-7</v>
      </c>
      <c r="CR210" s="10">
        <f>3/24000000*OO[[#This Row],[152 (07JUL1985 21:00:00)-Water Temperature (C)]]*OO[[#This Row],[94]]</f>
        <v>4.4703965466899999E-7</v>
      </c>
      <c r="CS210" s="10">
        <f>3/24000000*OO[[#This Row],[153 (08JUL1985 00:00:00)-Water Temperature (C)]]*OO[[#This Row],[95]]</f>
        <v>4.3480180776112495E-7</v>
      </c>
      <c r="CT210" s="10">
        <f>3/24000000*OO[[#This Row],[154 (08JUL1985 03:00:00)-Water Temperature (C)]]*OO[[#This Row],[96]]</f>
        <v>4.1668977740837491E-7</v>
      </c>
      <c r="CU210" s="10">
        <f>3/24000000*OO[[#This Row],[155 (08JUL1985 06:00:00)-Water Temperature (C)]]*OO[[#This Row],[97]]</f>
        <v>3.9580811604237504E-7</v>
      </c>
      <c r="CV210" s="10">
        <f>3/24000000*OO[[#This Row],[156 (08JUL1985 09:00:00)-Water Temperature (C)]]*OO[[#This Row],[98]]</f>
        <v>3.7676006864349996E-7</v>
      </c>
      <c r="CW210" s="10">
        <f>3/24000000*OO[[#This Row],[157 (08JUL1985 12:00:00)-Water Temperature (C)]]*OO[[#This Row],[99]]</f>
        <v>3.6811617646075002E-7</v>
      </c>
    </row>
    <row r="211" spans="1:101" x14ac:dyDescent="0.35">
      <c r="A211" t="s">
        <v>217</v>
      </c>
      <c r="B211">
        <v>930.60929999999996</v>
      </c>
      <c r="C211" s="10">
        <f>3/24*OO[[#This Row],[59 (26JUN1985 06:00:00)-Water Temperature (C)]]*OO[[#This Row],[1]]/SUM(OO[1])</f>
        <v>0</v>
      </c>
      <c r="D211" s="10">
        <f>3/24*OO[[#This Row],[60 (26JUN1985 09:00:00)-Water Temperature (C)]]*OO[[#This Row],[2]]/SUM(OO[2])</f>
        <v>0</v>
      </c>
      <c r="E211" s="10">
        <f>3/24*OO[[#This Row],[61 (26JUN1985 12:00:00)-Water Temperature (C)]]*OO[[#This Row],[3]]/SUM(OO[3])</f>
        <v>0</v>
      </c>
      <c r="F211" s="10">
        <f>3/24*OO[[#This Row],[62 (26JUN1985 15:00:00)-Water Temperature (C)]]*OO[[#This Row],[4]]/SUM(OO[4])</f>
        <v>0</v>
      </c>
      <c r="G211" s="10">
        <f>3/24*OO[[#This Row],[63 (26JUN1985 18:00:00)-Water Temperature (C)]]*OO[[#This Row],[5]]/SUM(OO[5])</f>
        <v>0</v>
      </c>
      <c r="H211" s="10">
        <f>3/24*OO[[#This Row],[64 (26JUN1985 21:00:00)-Water Temperature (C)]]*OO[[#This Row],[6]]/SUM(OO[6])</f>
        <v>0</v>
      </c>
      <c r="I211" s="10">
        <f>3/24*OO[[#This Row],[65 (27JUN1985 00:00:00)-Water Temperature (C)]]*OO[[#This Row],[7]]/SUM(OO[7])</f>
        <v>0</v>
      </c>
      <c r="J211" s="10">
        <f>3/24*OO[[#This Row],[66 (27JUN1985 03:00:00)-Water Temperature (C)]]*OO[[#This Row],[8]]/SUM(OO[8])</f>
        <v>0</v>
      </c>
      <c r="K211" s="10">
        <f>3/24*OO[[#This Row],[67 (27JUN1985 06:00:00)-Water Temperature (C)]]*OO[[#This Row],[9]]/SUM(OO[9])</f>
        <v>1.6006933665724391E-36</v>
      </c>
      <c r="L211" s="10">
        <f>3/24*OO[[#This Row],[68 (27JUN1985 09:00:00)-Water Temperature (C)]]*OO[[#This Row],[10]]/SUM(OO[10])</f>
        <v>9.3288064645783885E-26</v>
      </c>
      <c r="M211" s="10">
        <f>3/24*OO[[#This Row],[69 (27JUN1985 12:00:00)-Water Temperature (C)]]*OO[[#This Row],[11]]/SUM(OO[11])</f>
        <v>2.6270626647004782E-15</v>
      </c>
      <c r="N211" s="10">
        <f>3/24*OO[[#This Row],[70 (27JUN1985 15:00:00)-Water Temperature (C)]]*OO[[#This Row],[12]]/SUM(OO[12])</f>
        <v>6.9474128558581247E-10</v>
      </c>
      <c r="O211" s="10">
        <f>3/24*OO[[#This Row],[71 (27JUN1985 18:00:00)-Water Temperature (C)]]*OO[[#This Row],[13]]/SUM(OO[13])</f>
        <v>5.2301319271786498E-7</v>
      </c>
      <c r="P211" s="10">
        <f>3/24*OO[[#This Row],[72 (27JUN1985 21:00:00)-Water Temperature (C)]]*OO[[#This Row],[14]]/SUM(OO[14])</f>
        <v>4.933340637812322E-5</v>
      </c>
      <c r="Q211" s="10">
        <f>3/24*OO[[#This Row],[73 (28JUN1985 00:00:00)-Water Temperature (C)]]*OO[[#This Row],[15]]/SUM(OO[15])</f>
        <v>1.113538610631195E-3</v>
      </c>
      <c r="R211" s="10">
        <f>3/24*OO[[#This Row],[74 (28JUN1985 03:00:00)-Water Temperature (C)]]*OO[[#This Row],[16]]/SUM(OO[16])</f>
        <v>8.6344049679624706E-3</v>
      </c>
      <c r="S211" s="10">
        <f>3/24*OO[[#This Row],[75 (28JUN1985 06:00:00)-Water Temperature (C)]]*OO[[#This Row],[17]]/SUM(OO[17])</f>
        <v>2.9087460897622326E-2</v>
      </c>
      <c r="T211" s="10">
        <f>3/24*OO[[#This Row],[76 (28JUN1985 09:00:00)-Water Temperature (C)]]*OO[[#This Row],[18]]/SUM(OO[18])</f>
        <v>5.1629569002467728E-2</v>
      </c>
      <c r="U211" s="10">
        <f>3/24*OO[[#This Row],[77 (28JUN1985 12:00:00)-Water Temperature (C)]]*OO[[#This Row],[19]]/SUM(OO[19])</f>
        <v>5.4352649631783531E-2</v>
      </c>
      <c r="V211" s="10">
        <f>3/24000000*OO[[#This Row],[78 (28JUN1985 15:00:00)-Water Temperature (C)]]*OO[[#This Row],[20]]</f>
        <v>3.6777861280874999E-2</v>
      </c>
      <c r="W211" s="10">
        <f>3/24000000*OO[[#This Row],[79 (28JUN1985 18:00:00)-Water Temperature (C)]]*OO[[#This Row],[21]]</f>
        <v>1.7064558168393747E-2</v>
      </c>
      <c r="X211" s="10">
        <f>3/24000000*OO[[#This Row],[80 (28JUN1985 21:00:00)-Water Temperature (C)]]*OO[[#This Row],[22]]</f>
        <v>5.7391854722299998E-3</v>
      </c>
      <c r="Y211" s="10">
        <f>3/24000000*OO[[#This Row],[81 (29JUN1985 00:00:00)-Water Temperature (C)]]*OO[[#This Row],[23]]</f>
        <v>1.5229025634536249E-3</v>
      </c>
      <c r="Z211" s="10">
        <f>3/24000000*OO[[#This Row],[82 (29JUN1985 03:00:00)-Water Temperature (C)]]*OO[[#This Row],[24]]</f>
        <v>3.6675517445624998E-4</v>
      </c>
      <c r="AA211" s="10">
        <f>3/24000000*OO[[#This Row],[83 (29JUN1985 06:00:00)-Water Temperature (C)]]*OO[[#This Row],[25]]</f>
        <v>1.0685870544652499E-4</v>
      </c>
      <c r="AB211" s="10">
        <f>3/24000000*OO[[#This Row],[84 (29JUN1985 09:00:00)-Water Temperature (C)]]*OO[[#This Row],[26]]</f>
        <v>5.5002128334999996E-5</v>
      </c>
      <c r="AC211" s="10">
        <f>3/24000000*OO[[#This Row],[85 (29JUN1985 12:00:00)-Water Temperature (C)]]*OO[[#This Row],[27]]</f>
        <v>4.6064931444374983E-5</v>
      </c>
      <c r="AD211" s="10">
        <f>3/24000000*OO[[#This Row],[86 (29JUN1985 15:00:00)-Water Temperature (C)]]*OO[[#This Row],[28]]</f>
        <v>4.6564267230250003E-5</v>
      </c>
      <c r="AE211" s="10">
        <f>3/24000000*OO[[#This Row],[88 (29JUN1985 21:00:00)-Water Temperature (C)]]*OO[[#This Row],[30]]</f>
        <v>5.0339921083762505E-5</v>
      </c>
      <c r="AF211" s="10">
        <f>3/24000000*OO[[#This Row],[88 (29JUN1985 21:00:00)-Water Temperature (C)]]*OO[[#This Row],[30]]</f>
        <v>5.0339921083762505E-5</v>
      </c>
      <c r="AG211" s="10">
        <f>3/24000000*OO[[#This Row],[89 (30JUN1985 00:00:00)-Water Temperature (C)]]*OO[[#This Row],[31]]</f>
        <v>4.8564467750212503E-5</v>
      </c>
      <c r="AH211" s="10">
        <f>3/24000000*OO[[#This Row],[90 (30JUN1985 03:00:00)-Water Temperature (C)]]*OO[[#This Row],[32]]</f>
        <v>4.4736875815162499E-5</v>
      </c>
      <c r="AI211" s="10">
        <f>3/24000000*OO[[#This Row],[91 (30JUN1985 06:00:00)-Water Temperature (C)]]*OO[[#This Row],[33]]</f>
        <v>4.0087492305075E-5</v>
      </c>
      <c r="AJ211" s="10">
        <f>3/24000000*OO[[#This Row],[92 (30JUN1985 09:00:00)-Water Temperature (C)]]*OO[[#This Row],[34]]</f>
        <v>3.6226150924225003E-5</v>
      </c>
      <c r="AK211" s="10">
        <f>3/24000000*OO[[#This Row],[93 (30JUN1985 12:00:00)-Water Temperature (C)]]*OO[[#This Row],[35]]</f>
        <v>3.3401955170449992E-5</v>
      </c>
      <c r="AL211" s="10">
        <f>3/24000000*OO[[#This Row],[94 (30JUN1985 15:00:00)-Water Temperature (C)]]*OO[[#This Row],[36]]</f>
        <v>3.1046769908812499E-5</v>
      </c>
      <c r="AM211" s="10">
        <f>3/24000000*OO[[#This Row],[95 (30JUN1985 18:00:00)-Water Temperature (C)]]*OO[[#This Row],[37]]</f>
        <v>2.8436844457799999E-5</v>
      </c>
      <c r="AN211" s="10">
        <f>3/24000000*OO[[#This Row],[96 (30JUN1985 21:00:00)-Water Temperature (C)]]*OO[[#This Row],[38]]</f>
        <v>2.5045033627499997E-5</v>
      </c>
      <c r="AO211" s="10">
        <f>3/24000000*OO[[#This Row],[97 (01JUL1985 00:00:00)-Water Temperature (C)]]*OO[[#This Row],[39]]</f>
        <v>2.1362507902079999E-5</v>
      </c>
      <c r="AP211" s="10">
        <f>3/24000000*OO[[#This Row],[98 (01JUL1985 03:00:00)-Water Temperature (C)]]*OO[[#This Row],[40]]</f>
        <v>1.7904526135168744E-5</v>
      </c>
      <c r="AQ211" s="10">
        <f>3/24000000*OO[[#This Row],[99 (01JUL1985 06:00:00)-Water Temperature (C)]]*OO[[#This Row],[41]]</f>
        <v>1.4968977864417501E-5</v>
      </c>
      <c r="AR211" s="10">
        <f>3/24000000*OO[[#This Row],[100 (01JUL1985 09:00:00)-Water Temperature (C)]]*OO[[#This Row],[42]]</f>
        <v>1.3055482098119998E-5</v>
      </c>
      <c r="AS211" s="10">
        <f>3/24000000*OO[[#This Row],[101 (01JUL1985 12:00:00)-Water Temperature (C)]]*OO[[#This Row],[43]]</f>
        <v>1.15935473852275E-5</v>
      </c>
      <c r="AT211" s="10">
        <f>3/24000000*OO[[#This Row],[102 (01JUL1985 15:00:00)-Water Temperature (C)]]*OO[[#This Row],[44]]</f>
        <v>1.038216350936375E-5</v>
      </c>
      <c r="AU211" s="10">
        <f>3/24000000*OO[[#This Row],[103 (01JUL1985 18:00:00)-Water Temperature (C)]]*OO[[#This Row],[45]]</f>
        <v>9.1788165431599991E-6</v>
      </c>
      <c r="AV211" s="10">
        <f>3/24000000*OO[[#This Row],[104 (01JUL1985 21:00:00)-Water Temperature (C)]]*OO[[#This Row],[46]]</f>
        <v>7.7888828824800005E-6</v>
      </c>
      <c r="AW211" s="10">
        <f>3/24000000*OO[[#This Row],[105 (02JUL1985 00:00:00)-Water Temperature (C)]]*OO[[#This Row],[47]]</f>
        <v>6.2485470638249988E-6</v>
      </c>
      <c r="AX211" s="10">
        <f>3/24000000*OO[[#This Row],[106 (02JUL1985 03:00:00)-Water Temperature (C)]]*OO[[#This Row],[48]]</f>
        <v>4.7733556009912494E-6</v>
      </c>
      <c r="AY211" s="10">
        <f>3/24000000*OO[[#This Row],[107 (02JUL1985 06:00:00)-Water Temperature (C)]]*OO[[#This Row],[49]]</f>
        <v>3.5921165281137503E-6</v>
      </c>
      <c r="AZ211" s="10">
        <f>3/24000000*OO[[#This Row],[108 (02JUL1985 09:00:00)-Water Temperature (C)]]*OO[[#This Row],[50]]</f>
        <v>2.8677809380675005E-6</v>
      </c>
      <c r="BA211" s="10">
        <f>3/24000000*OO[[#This Row],[109 (02JUL1985 12:00:00)-Water Temperature (C)]]*OO[[#This Row],[51]]</f>
        <v>2.42217985372E-6</v>
      </c>
      <c r="BB211" s="10">
        <f>3/24000000*OO[[#This Row],[110 (02JUL1985 15:00:00)-Water Temperature (C)]]*OO[[#This Row],[52]]</f>
        <v>2.1602741894124997E-6</v>
      </c>
      <c r="BC211" s="10">
        <f>3/24000000*OO[[#This Row],[111 (02JUL1985 18:00:00)-Water Temperature (C)]]*OO[[#This Row],[53]]</f>
        <v>2.0125735277699998E-6</v>
      </c>
      <c r="BD211" s="10">
        <f>3/24000000*OO[[#This Row],[112 (02JUL1985 21:00:00)-Water Temperature (C)]]*OO[[#This Row],[54]]</f>
        <v>1.8812837402197502E-6</v>
      </c>
      <c r="BE211" s="10">
        <f>3/24000000*OO[[#This Row],[113 (03JUL1985 00:00:00)-Water Temperature (C)]]*OO[[#This Row],[55]]</f>
        <v>1.7203094139374999E-6</v>
      </c>
      <c r="BF211" s="10">
        <f>3/24000000*OO[[#This Row],[114 (03JUL1985 03:00:00)-Water Temperature (C)]]*OO[[#This Row],[56]]</f>
        <v>1.5570790603174999E-6</v>
      </c>
      <c r="BG211" s="10">
        <f>3/24000000*OO[[#This Row],[115 (03JUL1985 06:00:00)-Water Temperature (C)]]*OO[[#This Row],[57]]</f>
        <v>1.4099855556499998E-6</v>
      </c>
      <c r="BH211" s="10">
        <f>3/24000000*OO[[#This Row],[116 (03JUL1985 09:00:00)-Water Temperature (C)]]*OO[[#This Row],[58]]</f>
        <v>1.33022167775875E-6</v>
      </c>
      <c r="BI211" s="10">
        <f>3/24000000*OO[[#This Row],[117 (03JUL1985 12:00:00)-Water Temperature (C)]]*OO[[#This Row],[59]]</f>
        <v>1.2950135263523751E-6</v>
      </c>
      <c r="BJ211" s="10">
        <f>3/24000000*OO[[#This Row],[118 (03JUL1985 15:00:00)-Water Temperature (C)]]*OO[[#This Row],[60]]</f>
        <v>1.27801311700625E-6</v>
      </c>
      <c r="BK211" s="10">
        <f>3/24000000*OO[[#This Row],[119 (03JUL1985 18:00:00)-Water Temperature (C)]]*OO[[#This Row],[61]]</f>
        <v>1.2779991262655E-6</v>
      </c>
      <c r="BL211" s="10">
        <f>3/24000000*OO[[#This Row],[120 (03JUL1985 21:00:00)-Water Temperature (C)]]*OO[[#This Row],[62]]</f>
        <v>1.2634953160575E-6</v>
      </c>
      <c r="BM211" s="10">
        <f>3/24000000*OO[[#This Row],[121 (04JUL1985 00:00:00)-Water Temperature (C)]]*OO[[#This Row],[63]]</f>
        <v>1.223837301450375E-6</v>
      </c>
      <c r="BN211" s="10">
        <f>3/24000000*OO[[#This Row],[122 (04JUL1985 03:00:00)-Water Temperature (C)]]*OO[[#This Row],[64]]</f>
        <v>1.168584211264875E-6</v>
      </c>
      <c r="BO211" s="10">
        <f>3/24000000*OO[[#This Row],[123 (04JUL1985 06:00:00)-Water Temperature (C)]]*OO[[#This Row],[65]]</f>
        <v>1.1014434454624998E-6</v>
      </c>
      <c r="BP211" s="10">
        <f>3/24000000*OO[[#This Row],[124 (04JUL1985 09:00:00)-Water Temperature (C)]]*OO[[#This Row],[66]]</f>
        <v>1.0502973419173749E-6</v>
      </c>
      <c r="BQ211" s="10">
        <f>3/24000000*OO[[#This Row],[125 (04JUL1985 12:00:00)-Water Temperature (C)]]*OO[[#This Row],[67]]</f>
        <v>1.0046477638845E-6</v>
      </c>
      <c r="BR211" s="10">
        <f>3/24000000*OO[[#This Row],[126 (04JUL1985 15:00:00)-Water Temperature (C)]]*OO[[#This Row],[68]]</f>
        <v>9.7682049036899986E-7</v>
      </c>
      <c r="BS211" s="10">
        <f>3/24000000*OO[[#This Row],[127 (04JUL1985 18:00:00)-Water Temperature (C)]]*OO[[#This Row],[69]]</f>
        <v>9.5033400177624981E-7</v>
      </c>
      <c r="BT211" s="10">
        <f>3/24000000*OO[[#This Row],[128 (04JUL1985 21:00:00)-Water Temperature (C)]]*OO[[#This Row],[70]]</f>
        <v>9.1600904351250002E-7</v>
      </c>
      <c r="BU211" s="10">
        <f>3/24000000*OO[[#This Row],[129 (05JUL1985 00:00:00)-Water Temperature (C)]]*OO[[#This Row],[71]]</f>
        <v>8.7296630939924995E-7</v>
      </c>
      <c r="BV211" s="10">
        <f>3/24000000*OO[[#This Row],[130 (05JUL1985 03:00:00)-Water Temperature (C)]]*OO[[#This Row],[72]]</f>
        <v>8.173617678159999E-7</v>
      </c>
      <c r="BW211" s="10">
        <f>3/24000000*OO[[#This Row],[131 (05JUL1985 06:00:00)-Water Temperature (C)]]*OO[[#This Row],[73]]</f>
        <v>7.5611597505750007E-7</v>
      </c>
      <c r="BX211" s="10">
        <f>3/24000000*OO[[#This Row],[132 (05JUL1985 09:00:00)-Water Temperature (C)]]*OO[[#This Row],[74]]</f>
        <v>7.1575180750350008E-7</v>
      </c>
      <c r="BY211" s="10">
        <f>3/24000000*OO[[#This Row],[133 (05JUL1985 12:00:00)-Water Temperature (C)]]*OO[[#This Row],[75]]</f>
        <v>6.8078458835624989E-7</v>
      </c>
      <c r="BZ211" s="10">
        <f>3/24000000*OO[[#This Row],[134 (05JUL1985 15:00:00)-Water Temperature (C)]]*OO[[#This Row],[76]]</f>
        <v>6.5716351969687491E-7</v>
      </c>
      <c r="CA211" s="10">
        <f>3/24000000*OO[[#This Row],[135 (05JUL1985 18:00:00)-Water Temperature (C)]]*OO[[#This Row],[77]]</f>
        <v>6.4384983496224999E-7</v>
      </c>
      <c r="CB211" s="10">
        <f>3/24000000*OO[[#This Row],[136 (05JUL1985 21:00:00)-Water Temperature (C)]]*OO[[#This Row],[78]]</f>
        <v>6.2412606370050004E-7</v>
      </c>
      <c r="CC211" s="10">
        <f>3/24000000*OO[[#This Row],[137 (06JUL1985 00:00:00)-Water Temperature (C)]]*OO[[#This Row],[79]]</f>
        <v>5.9354332229350003E-7</v>
      </c>
      <c r="CD211" s="10">
        <f>3/24000000*OO[[#This Row],[138 (06JUL1985 03:00:00)-Water Temperature (C)]]*OO[[#This Row],[80]]</f>
        <v>5.5731041580337489E-7</v>
      </c>
      <c r="CE211" s="10">
        <f>3/24000000*OO[[#This Row],[139 (06JUL1985 06:00:00)-Water Temperature (C)]]*OO[[#This Row],[81]]</f>
        <v>5.2300593777937497E-7</v>
      </c>
      <c r="CF211" s="10">
        <f>3/24000000*OO[[#This Row],[140 (06JUL1985 09:00:00)-Water Temperature (C)]]*OO[[#This Row],[82]]</f>
        <v>5.0927525037924984E-7</v>
      </c>
      <c r="CG211" s="10">
        <f>3/24000000*OO[[#This Row],[141 (06JUL1985 12:00:00)-Water Temperature (C)]]*OO[[#This Row],[83]]</f>
        <v>4.9865297493749995E-7</v>
      </c>
      <c r="CH211" s="10">
        <f>3/24000000*OO[[#This Row],[142 (06JUL1985 15:00:00)-Water Temperature (C)]]*OO[[#This Row],[84]]</f>
        <v>4.9182255529400002E-7</v>
      </c>
      <c r="CI211" s="10">
        <f>3/24000000*OO[[#This Row],[143 (06JUL1985 18:00:00)-Water Temperature (C)]]*OO[[#This Row],[85]]</f>
        <v>4.9353764057887499E-7</v>
      </c>
      <c r="CJ211" s="10">
        <f>3/24000000*OO[[#This Row],[144 (06JUL1985 21:00:00)-Water Temperature (C)]]*OO[[#This Row],[86]]</f>
        <v>4.870180251031249E-7</v>
      </c>
      <c r="CK211" s="10">
        <f>3/24000000*OO[[#This Row],[145 (07JUL1985 00:00:00)-Water Temperature (C)]]*OO[[#This Row],[87]]</f>
        <v>4.6565738519850005E-7</v>
      </c>
      <c r="CL211" s="10">
        <f>3/24000000*OO[[#This Row],[146 (07JUL1985 03:00:00)-Water Temperature (C)]]*OO[[#This Row],[88]]</f>
        <v>4.4107677037624998E-7</v>
      </c>
      <c r="CM211" s="10">
        <f>3/24000000*OO[[#This Row],[147 (07JUL1985 06:00:00)-Water Temperature (C)]]*OO[[#This Row],[89]]</f>
        <v>4.1667812859899998E-7</v>
      </c>
      <c r="CN211" s="10">
        <f>3/24000000*OO[[#This Row],[148 (07JUL1985 09:00:00)-Water Temperature (C)]]*OO[[#This Row],[90]]</f>
        <v>4.0731940814062499E-7</v>
      </c>
      <c r="CO211" s="10">
        <f>3/24000000*OO[[#This Row],[149 (07JUL1985 12:00:00)-Water Temperature (C)]]*OO[[#This Row],[91]]</f>
        <v>4.0385612489400001E-7</v>
      </c>
      <c r="CP211" s="10">
        <f>3/24000000*OO[[#This Row],[150 (07JUL1985 15:00:00)-Water Temperature (C)]]*OO[[#This Row],[92]]</f>
        <v>4.0345349448599997E-7</v>
      </c>
      <c r="CQ211" s="10">
        <f>3/24000000*OO[[#This Row],[151 (07JUL1985 18:00:00)-Water Temperature (C)]]*OO[[#This Row],[93]]</f>
        <v>4.0867787299887503E-7</v>
      </c>
      <c r="CR211" s="10">
        <f>3/24000000*OO[[#This Row],[152 (07JUL1985 21:00:00)-Water Temperature (C)]]*OO[[#This Row],[94]]</f>
        <v>4.0750894724737493E-7</v>
      </c>
      <c r="CS211" s="10">
        <f>3/24000000*OO[[#This Row],[153 (08JUL1985 00:00:00)-Water Temperature (C)]]*OO[[#This Row],[95]]</f>
        <v>3.9720493461000003E-7</v>
      </c>
      <c r="CT211" s="10">
        <f>3/24000000*OO[[#This Row],[154 (08JUL1985 03:00:00)-Water Temperature (C)]]*OO[[#This Row],[96]]</f>
        <v>3.8155420222299992E-7</v>
      </c>
      <c r="CU211" s="10">
        <f>3/24000000*OO[[#This Row],[155 (08JUL1985 06:00:00)-Water Temperature (C)]]*OO[[#This Row],[97]]</f>
        <v>3.6304188896075E-7</v>
      </c>
      <c r="CV211" s="10">
        <f>3/24000000*OO[[#This Row],[156 (08JUL1985 09:00:00)-Water Temperature (C)]]*OO[[#This Row],[98]]</f>
        <v>3.4572587983062506E-7</v>
      </c>
      <c r="CW211" s="10">
        <f>3/24000000*OO[[#This Row],[157 (08JUL1985 12:00:00)-Water Temperature (C)]]*OO[[#This Row],[99]]</f>
        <v>3.3717868572499996E-7</v>
      </c>
    </row>
    <row r="212" spans="1:101" x14ac:dyDescent="0.35">
      <c r="A212" t="s">
        <v>218</v>
      </c>
      <c r="B212">
        <v>1806.586</v>
      </c>
      <c r="C212" s="10">
        <f>3/24*OO[[#This Row],[59 (26JUN1985 06:00:00)-Water Temperature (C)]]*OO[[#This Row],[1]]/SUM(OO[1])</f>
        <v>0</v>
      </c>
      <c r="D212" s="10">
        <f>3/24*OO[[#This Row],[60 (26JUN1985 09:00:00)-Water Temperature (C)]]*OO[[#This Row],[2]]/SUM(OO[2])</f>
        <v>0</v>
      </c>
      <c r="E212" s="10">
        <f>3/24*OO[[#This Row],[61 (26JUN1985 12:00:00)-Water Temperature (C)]]*OO[[#This Row],[3]]/SUM(OO[3])</f>
        <v>0</v>
      </c>
      <c r="F212" s="10">
        <f>3/24*OO[[#This Row],[62 (26JUN1985 15:00:00)-Water Temperature (C)]]*OO[[#This Row],[4]]/SUM(OO[4])</f>
        <v>0</v>
      </c>
      <c r="G212" s="10">
        <f>3/24*OO[[#This Row],[63 (26JUN1985 18:00:00)-Water Temperature (C)]]*OO[[#This Row],[5]]/SUM(OO[5])</f>
        <v>0</v>
      </c>
      <c r="H212" s="10">
        <f>3/24*OO[[#This Row],[64 (26JUN1985 21:00:00)-Water Temperature (C)]]*OO[[#This Row],[6]]/SUM(OO[6])</f>
        <v>0</v>
      </c>
      <c r="I212" s="10">
        <f>3/24*OO[[#This Row],[65 (27JUN1985 00:00:00)-Water Temperature (C)]]*OO[[#This Row],[7]]/SUM(OO[7])</f>
        <v>0</v>
      </c>
      <c r="J212" s="10">
        <f>3/24*OO[[#This Row],[66 (27JUN1985 03:00:00)-Water Temperature (C)]]*OO[[#This Row],[8]]/SUM(OO[8])</f>
        <v>0</v>
      </c>
      <c r="K212" s="10">
        <f>3/24*OO[[#This Row],[67 (27JUN1985 06:00:00)-Water Temperature (C)]]*OO[[#This Row],[9]]/SUM(OO[9])</f>
        <v>1.0303619490994062E-36</v>
      </c>
      <c r="L212" s="10">
        <f>3/24*OO[[#This Row],[68 (27JUN1985 09:00:00)-Water Temperature (C)]]*OO[[#This Row],[10]]/SUM(OO[10])</f>
        <v>5.9745263026667984E-26</v>
      </c>
      <c r="M212" s="10">
        <f>3/24*OO[[#This Row],[69 (27JUN1985 12:00:00)-Water Temperature (C)]]*OO[[#This Row],[11]]/SUM(OO[11])</f>
        <v>1.3315402607995286E-15</v>
      </c>
      <c r="N212" s="10">
        <f>3/24*OO[[#This Row],[70 (27JUN1985 15:00:00)-Water Temperature (C)]]*OO[[#This Row],[12]]/SUM(OO[12])</f>
        <v>4.9575044424943305E-10</v>
      </c>
      <c r="O212" s="10">
        <f>3/24*OO[[#This Row],[71 (27JUN1985 18:00:00)-Water Temperature (C)]]*OO[[#This Row],[13]]/SUM(OO[13])</f>
        <v>5.1490303704917031E-7</v>
      </c>
      <c r="P212" s="10">
        <f>3/24*OO[[#This Row],[72 (27JUN1985 21:00:00)-Water Temperature (C)]]*OO[[#This Row],[14]]/SUM(OO[14])</f>
        <v>5.9872358885698868E-5</v>
      </c>
      <c r="Q212" s="10">
        <f>3/24*OO[[#This Row],[73 (28JUN1985 00:00:00)-Water Temperature (C)]]*OO[[#This Row],[15]]/SUM(OO[15])</f>
        <v>1.5917748224592715E-3</v>
      </c>
      <c r="R212" s="10">
        <f>3/24*OO[[#This Row],[74 (28JUN1985 03:00:00)-Water Temperature (C)]]*OO[[#This Row],[16]]/SUM(OO[16])</f>
        <v>1.411746193706646E-2</v>
      </c>
      <c r="S212" s="10">
        <f>3/24*OO[[#This Row],[75 (28JUN1985 06:00:00)-Water Temperature (C)]]*OO[[#This Row],[17]]/SUM(OO[17])</f>
        <v>5.3253833207364723E-2</v>
      </c>
      <c r="T212" s="10">
        <f>3/24*OO[[#This Row],[76 (28JUN1985 09:00:00)-Water Temperature (C)]]*OO[[#This Row],[18]]/SUM(OO[18])</f>
        <v>0.10386857317838369</v>
      </c>
      <c r="U212" s="10">
        <f>3/24*OO[[#This Row],[77 (28JUN1985 12:00:00)-Water Temperature (C)]]*OO[[#This Row],[19]]/SUM(OO[19])</f>
        <v>0.11874592803192222</v>
      </c>
      <c r="V212" s="10">
        <f>3/24000000*OO[[#This Row],[78 (28JUN1985 15:00:00)-Water Temperature (C)]]*OO[[#This Row],[20]]</f>
        <v>8.6088502926512475E-2</v>
      </c>
      <c r="W212" s="10">
        <f>3/24000000*OO[[#This Row],[79 (28JUN1985 18:00:00)-Water Temperature (C)]]*OO[[#This Row],[21]]</f>
        <v>4.2324590344049999E-2</v>
      </c>
      <c r="X212" s="10">
        <f>3/24000000*OO[[#This Row],[80 (28JUN1985 21:00:00)-Water Temperature (C)]]*OO[[#This Row],[22]]</f>
        <v>1.4917590376779999E-2</v>
      </c>
      <c r="Y212" s="10">
        <f>3/24000000*OO[[#This Row],[81 (29JUN1985 00:00:00)-Water Temperature (C)]]*OO[[#This Row],[23]]</f>
        <v>4.0880682100087494E-3</v>
      </c>
      <c r="Z212" s="10">
        <f>3/24000000*OO[[#This Row],[82 (29JUN1985 03:00:00)-Water Temperature (C)]]*OO[[#This Row],[24]]</f>
        <v>9.9001575950849983E-4</v>
      </c>
      <c r="AA212" s="10">
        <f>3/24000000*OO[[#This Row],[83 (29JUN1985 06:00:00)-Water Temperature (C)]]*OO[[#This Row],[25]]</f>
        <v>2.7139177989112499E-4</v>
      </c>
      <c r="AB212" s="10">
        <f>3/24000000*OO[[#This Row],[84 (29JUN1985 09:00:00)-Water Temperature (C)]]*OO[[#This Row],[26]]</f>
        <v>1.2554864959349999E-4</v>
      </c>
      <c r="AC212" s="10">
        <f>3/24000000*OO[[#This Row],[85 (29JUN1985 12:00:00)-Water Temperature (C)]]*OO[[#This Row],[27]]</f>
        <v>9.8918241991999997E-5</v>
      </c>
      <c r="AD212" s="10">
        <f>3/24000000*OO[[#This Row],[86 (29JUN1985 15:00:00)-Water Temperature (C)]]*OO[[#This Row],[28]]</f>
        <v>9.7910311642649989E-5</v>
      </c>
      <c r="AE212" s="10">
        <f>3/24000000*OO[[#This Row],[88 (29JUN1985 21:00:00)-Water Temperature (C)]]*OO[[#This Row],[30]]</f>
        <v>1.059459095304E-4</v>
      </c>
      <c r="AF212" s="10">
        <f>3/24000000*OO[[#This Row],[88 (29JUN1985 21:00:00)-Water Temperature (C)]]*OO[[#This Row],[30]]</f>
        <v>1.059459095304E-4</v>
      </c>
      <c r="AG212" s="10">
        <f>3/24000000*OO[[#This Row],[89 (30JUN1985 00:00:00)-Water Temperature (C)]]*OO[[#This Row],[31]]</f>
        <v>1.0302950000639999E-4</v>
      </c>
      <c r="AH212" s="10">
        <f>3/24000000*OO[[#This Row],[90 (30JUN1985 03:00:00)-Water Temperature (C)]]*OO[[#This Row],[32]]</f>
        <v>9.5578655304299999E-5</v>
      </c>
      <c r="AI212" s="10">
        <f>3/24000000*OO[[#This Row],[91 (30JUN1985 06:00:00)-Water Temperature (C)]]*OO[[#This Row],[33]]</f>
        <v>8.599861232220001E-5</v>
      </c>
      <c r="AJ212" s="10">
        <f>3/24000000*OO[[#This Row],[92 (30JUN1985 09:00:00)-Water Temperature (C)]]*OO[[#This Row],[34]]</f>
        <v>7.7740160158812493E-5</v>
      </c>
      <c r="AK212" s="10">
        <f>3/24000000*OO[[#This Row],[93 (30JUN1985 12:00:00)-Water Temperature (C)]]*OO[[#This Row],[35]]</f>
        <v>7.1610682613249997E-5</v>
      </c>
      <c r="AL212" s="10">
        <f>3/24000000*OO[[#This Row],[94 (30JUN1985 15:00:00)-Water Temperature (C)]]*OO[[#This Row],[36]]</f>
        <v>6.6515553574499997E-5</v>
      </c>
      <c r="AM212" s="10">
        <f>3/24000000*OO[[#This Row],[95 (30JUN1985 18:00:00)-Water Temperature (C)]]*OO[[#This Row],[37]]</f>
        <v>6.0986442243600005E-5</v>
      </c>
      <c r="AN212" s="10">
        <f>3/24000000*OO[[#This Row],[96 (30JUN1985 21:00:00)-Water Temperature (C)]]*OO[[#This Row],[38]]</f>
        <v>5.38794587296875E-5</v>
      </c>
      <c r="AO212" s="10">
        <f>3/24000000*OO[[#This Row],[97 (01JUL1985 00:00:00)-Water Temperature (C)]]*OO[[#This Row],[39]]</f>
        <v>4.6097230207737505E-5</v>
      </c>
      <c r="AP212" s="10">
        <f>3/24000000*OO[[#This Row],[98 (01JUL1985 03:00:00)-Water Temperature (C)]]*OO[[#This Row],[40]]</f>
        <v>3.8702105376000003E-5</v>
      </c>
      <c r="AQ212" s="10">
        <f>3/24000000*OO[[#This Row],[99 (01JUL1985 06:00:00)-Water Temperature (C)]]*OO[[#This Row],[41]]</f>
        <v>3.2380006278499996E-5</v>
      </c>
      <c r="AR212" s="10">
        <f>3/24000000*OO[[#This Row],[100 (01JUL1985 09:00:00)-Water Temperature (C)]]*OO[[#This Row],[42]]</f>
        <v>2.8163787786224998E-5</v>
      </c>
      <c r="AS212" s="10">
        <f>3/24000000*OO[[#This Row],[101 (01JUL1985 12:00:00)-Water Temperature (C)]]*OO[[#This Row],[43]]</f>
        <v>2.4917795427274996E-5</v>
      </c>
      <c r="AT212" s="10">
        <f>3/24000000*OO[[#This Row],[102 (01JUL1985 15:00:00)-Water Temperature (C)]]*OO[[#This Row],[44]]</f>
        <v>2.2257878147025E-5</v>
      </c>
      <c r="AU212" s="10">
        <f>3/24000000*OO[[#This Row],[103 (01JUL1985 18:00:00)-Water Temperature (C)]]*OO[[#This Row],[45]]</f>
        <v>1.9710344061200001E-5</v>
      </c>
      <c r="AV212" s="10">
        <f>3/24000000*OO[[#This Row],[104 (01JUL1985 21:00:00)-Water Temperature (C)]]*OO[[#This Row],[46]]</f>
        <v>1.6837574155755002E-5</v>
      </c>
      <c r="AW212" s="10">
        <f>3/24000000*OO[[#This Row],[105 (02JUL1985 00:00:00)-Water Temperature (C)]]*OO[[#This Row],[47]]</f>
        <v>1.3641967102973749E-5</v>
      </c>
      <c r="AX212" s="10">
        <f>3/24000000*OO[[#This Row],[106 (02JUL1985 03:00:00)-Water Temperature (C)]]*OO[[#This Row],[48]]</f>
        <v>1.0506870868162502E-5</v>
      </c>
      <c r="AY212" s="10">
        <f>3/24000000*OO[[#This Row],[107 (02JUL1985 06:00:00)-Water Temperature (C)]]*OO[[#This Row],[49]]</f>
        <v>7.9248984087599998E-6</v>
      </c>
      <c r="AZ212" s="10">
        <f>3/24000000*OO[[#This Row],[108 (02JUL1985 09:00:00)-Water Temperature (C)]]*OO[[#This Row],[50]]</f>
        <v>6.2805506457100009E-6</v>
      </c>
      <c r="BA212" s="10">
        <f>3/24000000*OO[[#This Row],[109 (02JUL1985 12:00:00)-Water Temperature (C)]]*OO[[#This Row],[51]]</f>
        <v>5.2459982264662505E-6</v>
      </c>
      <c r="BB212" s="10">
        <f>3/24000000*OO[[#This Row],[110 (02JUL1985 15:00:00)-Water Temperature (C)]]*OO[[#This Row],[52]]</f>
        <v>4.6284658137499996E-6</v>
      </c>
      <c r="BC212" s="10">
        <f>3/24000000*OO[[#This Row],[111 (02JUL1985 18:00:00)-Water Temperature (C)]]*OO[[#This Row],[53]]</f>
        <v>4.2791613697162498E-6</v>
      </c>
      <c r="BD212" s="10">
        <f>3/24000000*OO[[#This Row],[112 (02JUL1985 21:00:00)-Water Temperature (C)]]*OO[[#This Row],[54]]</f>
        <v>3.9880087331937495E-6</v>
      </c>
      <c r="BE212" s="10">
        <f>3/24000000*OO[[#This Row],[113 (03JUL1985 00:00:00)-Water Temperature (C)]]*OO[[#This Row],[55]]</f>
        <v>3.6504009970999998E-6</v>
      </c>
      <c r="BF212" s="10">
        <f>3/24000000*OO[[#This Row],[114 (03JUL1985 03:00:00)-Water Temperature (C)]]*OO[[#This Row],[56]]</f>
        <v>3.3088888804999998E-6</v>
      </c>
      <c r="BG212" s="10">
        <f>3/24000000*OO[[#This Row],[115 (03JUL1985 06:00:00)-Water Temperature (C)]]*OO[[#This Row],[57]]</f>
        <v>2.9976874783999997E-6</v>
      </c>
      <c r="BH212" s="10">
        <f>3/24000000*OO[[#This Row],[116 (03JUL1985 09:00:00)-Water Temperature (C)]]*OO[[#This Row],[58]]</f>
        <v>2.8217189261249995E-6</v>
      </c>
      <c r="BI212" s="10">
        <f>3/24000000*OO[[#This Row],[117 (03JUL1985 12:00:00)-Water Temperature (C)]]*OO[[#This Row],[59]]</f>
        <v>2.73913637886E-6</v>
      </c>
      <c r="BJ212" s="10">
        <f>3/24000000*OO[[#This Row],[118 (03JUL1985 15:00:00)-Water Temperature (C)]]*OO[[#This Row],[60]]</f>
        <v>2.6939279478225003E-6</v>
      </c>
      <c r="BK212" s="10">
        <f>3/24000000*OO[[#This Row],[119 (03JUL1985 18:00:00)-Water Temperature (C)]]*OO[[#This Row],[61]]</f>
        <v>2.68399564258E-6</v>
      </c>
      <c r="BL212" s="10">
        <f>3/24000000*OO[[#This Row],[120 (03JUL1985 21:00:00)-Water Temperature (C)]]*OO[[#This Row],[62]]</f>
        <v>2.6487756000787499E-6</v>
      </c>
      <c r="BM212" s="10">
        <f>3/24000000*OO[[#This Row],[121 (04JUL1985 00:00:00)-Water Temperature (C)]]*OO[[#This Row],[63]]</f>
        <v>2.5699042875359996E-6</v>
      </c>
      <c r="BN212" s="10">
        <f>3/24000000*OO[[#This Row],[122 (04JUL1985 03:00:00)-Water Temperature (C)]]*OO[[#This Row],[64]]</f>
        <v>2.4618103540012502E-6</v>
      </c>
      <c r="BO212" s="10">
        <f>3/24000000*OO[[#This Row],[123 (04JUL1985 06:00:00)-Water Temperature (C)]]*OO[[#This Row],[65]]</f>
        <v>2.3279800024626249E-6</v>
      </c>
      <c r="BP212" s="10">
        <f>3/24000000*OO[[#This Row],[124 (04JUL1985 09:00:00)-Water Temperature (C)]]*OO[[#This Row],[66]]</f>
        <v>2.221899267451875E-6</v>
      </c>
      <c r="BQ212" s="10">
        <f>3/24000000*OO[[#This Row],[125 (04JUL1985 12:00:00)-Water Temperature (C)]]*OO[[#This Row],[67]]</f>
        <v>2.1218212649325001E-6</v>
      </c>
      <c r="BR212" s="10">
        <f>3/24000000*OO[[#This Row],[126 (04JUL1985 15:00:00)-Water Temperature (C)]]*OO[[#This Row],[68]]</f>
        <v>2.0569888072131246E-6</v>
      </c>
      <c r="BS212" s="10">
        <f>3/24000000*OO[[#This Row],[127 (04JUL1985 18:00:00)-Water Temperature (C)]]*OO[[#This Row],[69]]</f>
        <v>1.9970417952374998E-6</v>
      </c>
      <c r="BT212" s="10">
        <f>3/24000000*OO[[#This Row],[128 (04JUL1985 21:00:00)-Water Temperature (C)]]*OO[[#This Row],[70]]</f>
        <v>1.9257807383088749E-6</v>
      </c>
      <c r="BU212" s="10">
        <f>3/24000000*OO[[#This Row],[129 (05JUL1985 00:00:00)-Water Temperature (C)]]*OO[[#This Row],[71]]</f>
        <v>1.8401327341279999E-6</v>
      </c>
      <c r="BV212" s="10">
        <f>3/24000000*OO[[#This Row],[130 (05JUL1985 03:00:00)-Water Temperature (C)]]*OO[[#This Row],[72]]</f>
        <v>1.72889418105E-6</v>
      </c>
      <c r="BW212" s="10">
        <f>3/24000000*OO[[#This Row],[131 (05JUL1985 06:00:00)-Water Temperature (C)]]*OO[[#This Row],[73]]</f>
        <v>1.602931731645625E-6</v>
      </c>
      <c r="BX212" s="10">
        <f>3/24000000*OO[[#This Row],[132 (05JUL1985 09:00:00)-Water Temperature (C)]]*OO[[#This Row],[74]]</f>
        <v>1.5167521827364998E-6</v>
      </c>
      <c r="BY212" s="10">
        <f>3/24000000*OO[[#This Row],[133 (05JUL1985 12:00:00)-Water Temperature (C)]]*OO[[#This Row],[75]]</f>
        <v>1.4391351203582499E-6</v>
      </c>
      <c r="BZ212" s="10">
        <f>3/24000000*OO[[#This Row],[134 (05JUL1985 15:00:00)-Water Temperature (C)]]*OO[[#This Row],[76]]</f>
        <v>1.3858166235671252E-6</v>
      </c>
      <c r="CA212" s="10">
        <f>3/24000000*OO[[#This Row],[135 (05JUL1985 18:00:00)-Water Temperature (C)]]*OO[[#This Row],[77]]</f>
        <v>1.3547658409409997E-6</v>
      </c>
      <c r="CB212" s="10">
        <f>3/24000000*OO[[#This Row],[136 (05JUL1985 21:00:00)-Water Temperature (C)]]*OO[[#This Row],[78]]</f>
        <v>1.3129246318642496E-6</v>
      </c>
      <c r="CC212" s="10">
        <f>3/24000000*OO[[#This Row],[137 (06JUL1985 00:00:00)-Water Temperature (C)]]*OO[[#This Row],[79]]</f>
        <v>1.2505659175810001E-6</v>
      </c>
      <c r="CD212" s="10">
        <f>3/24000000*OO[[#This Row],[138 (06JUL1985 03:00:00)-Water Temperature (C)]]*OO[[#This Row],[80]]</f>
        <v>1.1767966054687499E-6</v>
      </c>
      <c r="CE212" s="10">
        <f>3/24000000*OO[[#This Row],[139 (06JUL1985 06:00:00)-Water Temperature (C)]]*OO[[#This Row],[81]]</f>
        <v>1.1069865336017497E-6</v>
      </c>
      <c r="CF212" s="10">
        <f>3/24000000*OO[[#This Row],[140 (06JUL1985 09:00:00)-Water Temperature (C)]]*OO[[#This Row],[82]]</f>
        <v>1.0773937167749999E-6</v>
      </c>
      <c r="CG212" s="10">
        <f>3/24000000*OO[[#This Row],[141 (06JUL1985 12:00:00)-Water Temperature (C)]]*OO[[#This Row],[83]]</f>
        <v>1.0536076656265E-6</v>
      </c>
      <c r="CH212" s="10">
        <f>3/24000000*OO[[#This Row],[142 (06JUL1985 15:00:00)-Water Temperature (C)]]*OO[[#This Row],[84]]</f>
        <v>1.0372537894814999E-6</v>
      </c>
      <c r="CI212" s="10">
        <f>3/24000000*OO[[#This Row],[143 (06JUL1985 18:00:00)-Water Temperature (C)]]*OO[[#This Row],[85]]</f>
        <v>1.0382025850437501E-6</v>
      </c>
      <c r="CJ212" s="10">
        <f>3/24000000*OO[[#This Row],[144 (06JUL1985 21:00:00)-Water Temperature (C)]]*OO[[#This Row],[86]]</f>
        <v>1.0227841129924998E-6</v>
      </c>
      <c r="CK212" s="10">
        <f>3/24000000*OO[[#This Row],[145 (07JUL1985 00:00:00)-Water Temperature (C)]]*OO[[#This Row],[87]]</f>
        <v>9.7961205970350017E-7</v>
      </c>
      <c r="CL212" s="10">
        <f>3/24000000*OO[[#This Row],[146 (07JUL1985 03:00:00)-Water Temperature (C)]]*OO[[#This Row],[88]]</f>
        <v>9.2969009712249975E-7</v>
      </c>
      <c r="CM212" s="10">
        <f>3/24000000*OO[[#This Row],[147 (07JUL1985 06:00:00)-Water Temperature (C)]]*OO[[#This Row],[89]]</f>
        <v>8.8006057377524994E-7</v>
      </c>
      <c r="CN212" s="10">
        <f>3/24000000*OO[[#This Row],[148 (07JUL1985 09:00:00)-Water Temperature (C)]]*OO[[#This Row],[90]]</f>
        <v>8.5950666754574982E-7</v>
      </c>
      <c r="CO212" s="10">
        <f>3/24000000*OO[[#This Row],[149 (07JUL1985 12:00:00)-Water Temperature (C)]]*OO[[#This Row],[91]]</f>
        <v>8.5100377330500006E-7</v>
      </c>
      <c r="CP212" s="10">
        <f>3/24000000*OO[[#This Row],[150 (07JUL1985 15:00:00)-Water Temperature (C)]]*OO[[#This Row],[92]]</f>
        <v>8.4782123313674998E-7</v>
      </c>
      <c r="CQ212" s="10">
        <f>3/24000000*OO[[#This Row],[151 (07JUL1985 18:00:00)-Water Temperature (C)]]*OO[[#This Row],[93]]</f>
        <v>8.5574317013962493E-7</v>
      </c>
      <c r="CR212" s="10">
        <f>3/24000000*OO[[#This Row],[152 (07JUL1985 21:00:00)-Water Temperature (C)]]*OO[[#This Row],[94]]</f>
        <v>8.5252404540000006E-7</v>
      </c>
      <c r="CS212" s="10">
        <f>3/24000000*OO[[#This Row],[153 (08JUL1985 00:00:00)-Water Temperature (C)]]*OO[[#This Row],[95]]</f>
        <v>8.328206226607498E-7</v>
      </c>
      <c r="CT212" s="10">
        <f>3/24000000*OO[[#This Row],[154 (08JUL1985 03:00:00)-Water Temperature (C)]]*OO[[#This Row],[96]]</f>
        <v>8.0241624660224984E-7</v>
      </c>
      <c r="CU212" s="10">
        <f>3/24000000*OO[[#This Row],[155 (08JUL1985 06:00:00)-Water Temperature (C)]]*OO[[#This Row],[97]]</f>
        <v>7.6523361993749996E-7</v>
      </c>
      <c r="CV212" s="10">
        <f>3/24000000*OO[[#This Row],[156 (08JUL1985 09:00:00)-Water Temperature (C)]]*OO[[#This Row],[98]]</f>
        <v>7.2930727170325002E-7</v>
      </c>
      <c r="CW212" s="10">
        <f>3/24000000*OO[[#This Row],[157 (08JUL1985 12:00:00)-Water Temperature (C)]]*OO[[#This Row],[99]]</f>
        <v>7.1010408078224982E-7</v>
      </c>
    </row>
    <row r="213" spans="1:101" x14ac:dyDescent="0.35">
      <c r="A213" t="s">
        <v>219</v>
      </c>
      <c r="B213">
        <v>861.88599999999997</v>
      </c>
      <c r="C213" s="10">
        <f>3/24*OO[[#This Row],[59 (26JUN1985 06:00:00)-Water Temperature (C)]]*OO[[#This Row],[1]]/SUM(OO[1])</f>
        <v>0</v>
      </c>
      <c r="D213" s="10">
        <f>3/24*OO[[#This Row],[60 (26JUN1985 09:00:00)-Water Temperature (C)]]*OO[[#This Row],[2]]/SUM(OO[2])</f>
        <v>0</v>
      </c>
      <c r="E213" s="10">
        <f>3/24*OO[[#This Row],[61 (26JUN1985 12:00:00)-Water Temperature (C)]]*OO[[#This Row],[3]]/SUM(OO[3])</f>
        <v>0</v>
      </c>
      <c r="F213" s="10">
        <f>3/24*OO[[#This Row],[62 (26JUN1985 15:00:00)-Water Temperature (C)]]*OO[[#This Row],[4]]/SUM(OO[4])</f>
        <v>0</v>
      </c>
      <c r="G213" s="10">
        <f>3/24*OO[[#This Row],[63 (26JUN1985 18:00:00)-Water Temperature (C)]]*OO[[#This Row],[5]]/SUM(OO[5])</f>
        <v>0</v>
      </c>
      <c r="H213" s="10">
        <f>3/24*OO[[#This Row],[64 (26JUN1985 21:00:00)-Water Temperature (C)]]*OO[[#This Row],[6]]/SUM(OO[6])</f>
        <v>0</v>
      </c>
      <c r="I213" s="10">
        <f>3/24*OO[[#This Row],[65 (27JUN1985 00:00:00)-Water Temperature (C)]]*OO[[#This Row],[7]]/SUM(OO[7])</f>
        <v>0</v>
      </c>
      <c r="J213" s="10">
        <f>3/24*OO[[#This Row],[66 (27JUN1985 03:00:00)-Water Temperature (C)]]*OO[[#This Row],[8]]/SUM(OO[8])</f>
        <v>0</v>
      </c>
      <c r="K213" s="10">
        <f>3/24*OO[[#This Row],[67 (27JUN1985 06:00:00)-Water Temperature (C)]]*OO[[#This Row],[9]]/SUM(OO[9])</f>
        <v>5.8633853963678176E-38</v>
      </c>
      <c r="L213" s="10">
        <f>3/24*OO[[#This Row],[68 (27JUN1985 09:00:00)-Water Temperature (C)]]*OO[[#This Row],[10]]/SUM(OO[10])</f>
        <v>3.4326445530150112E-27</v>
      </c>
      <c r="M213" s="10">
        <f>3/24*OO[[#This Row],[69 (27JUN1985 12:00:00)-Water Temperature (C)]]*OO[[#This Row],[11]]/SUM(OO[11])</f>
        <v>6.8480466799154249E-17</v>
      </c>
      <c r="N213" s="10">
        <f>3/24*OO[[#This Row],[70 (27JUN1985 15:00:00)-Water Temperature (C)]]*OO[[#This Row],[12]]/SUM(OO[12])</f>
        <v>5.9210227842031545E-11</v>
      </c>
      <c r="O213" s="10">
        <f>3/24*OO[[#This Row],[71 (27JUN1985 18:00:00)-Water Temperature (C)]]*OO[[#This Row],[13]]/SUM(OO[13])</f>
        <v>9.487939942227245E-8</v>
      </c>
      <c r="P213" s="10">
        <f>3/24*OO[[#This Row],[72 (27JUN1985 21:00:00)-Water Temperature (C)]]*OO[[#This Row],[14]]/SUM(OO[14])</f>
        <v>1.3859929095083372E-5</v>
      </c>
      <c r="Q213" s="10">
        <f>3/24*OO[[#This Row],[73 (28JUN1985 00:00:00)-Water Temperature (C)]]*OO[[#This Row],[15]]/SUM(OO[15])</f>
        <v>4.3399267922409886E-4</v>
      </c>
      <c r="R213" s="10">
        <f>3/24*OO[[#This Row],[74 (28JUN1985 03:00:00)-Water Temperature (C)]]*OO[[#This Row],[16]]/SUM(OO[16])</f>
        <v>4.374796126015509E-3</v>
      </c>
      <c r="S213" s="10">
        <f>3/24*OO[[#This Row],[75 (28JUN1985 06:00:00)-Water Temperature (C)]]*OO[[#This Row],[17]]/SUM(OO[17])</f>
        <v>1.8333012611592162E-2</v>
      </c>
      <c r="T213" s="10">
        <f>3/24*OO[[#This Row],[76 (28JUN1985 09:00:00)-Water Temperature (C)]]*OO[[#This Row],[18]]/SUM(OO[18])</f>
        <v>3.9011608538594811E-2</v>
      </c>
      <c r="U213" s="10">
        <f>3/24*OO[[#This Row],[77 (28JUN1985 12:00:00)-Water Temperature (C)]]*OO[[#This Row],[19]]/SUM(OO[19])</f>
        <v>4.8107521093376161E-2</v>
      </c>
      <c r="V213" s="10">
        <f>3/24000000*OO[[#This Row],[78 (28JUN1985 15:00:00)-Water Temperature (C)]]*OO[[#This Row],[20]]</f>
        <v>3.7172820017475003E-2</v>
      </c>
      <c r="W213" s="10">
        <f>3/24000000*OO[[#This Row],[79 (28JUN1985 18:00:00)-Water Temperature (C)]]*OO[[#This Row],[21]]</f>
        <v>1.9303181475083749E-2</v>
      </c>
      <c r="X213" s="10">
        <f>3/24000000*OO[[#This Row],[80 (28JUN1985 21:00:00)-Water Temperature (C)]]*OO[[#This Row],[22]]</f>
        <v>7.1168780258999993E-3</v>
      </c>
      <c r="Y213" s="10">
        <f>3/24000000*OO[[#This Row],[81 (29JUN1985 00:00:00)-Water Temperature (C)]]*OO[[#This Row],[23]]</f>
        <v>2.01942447071025E-3</v>
      </c>
      <c r="Z213" s="10">
        <f>3/24000000*OO[[#This Row],[82 (29JUN1985 03:00:00)-Water Temperature (C)]]*OO[[#This Row],[24]]</f>
        <v>4.9555957186662493E-4</v>
      </c>
      <c r="AA213" s="10">
        <f>3/24000000*OO[[#This Row],[83 (29JUN1985 06:00:00)-Water Temperature (C)]]*OO[[#This Row],[25]]</f>
        <v>1.30271963697275E-4</v>
      </c>
      <c r="AB213" s="10">
        <f>3/24000000*OO[[#This Row],[84 (29JUN1985 09:00:00)-Water Temperature (C)]]*OO[[#This Row],[26]]</f>
        <v>5.4678275475937492E-5</v>
      </c>
      <c r="AC213" s="10">
        <f>3/24000000*OO[[#This Row],[85 (29JUN1985 12:00:00)-Water Temperature (C)]]*OO[[#This Row],[27]]</f>
        <v>4.0345888304400002E-5</v>
      </c>
      <c r="AD213" s="10">
        <f>3/24000000*OO[[#This Row],[86 (29JUN1985 15:00:00)-Water Temperature (C)]]*OO[[#This Row],[28]]</f>
        <v>3.9008723993524993E-5</v>
      </c>
      <c r="AE213" s="10">
        <f>3/24000000*OO[[#This Row],[88 (29JUN1985 21:00:00)-Water Temperature (C)]]*OO[[#This Row],[30]]</f>
        <v>4.2118898496799998E-5</v>
      </c>
      <c r="AF213" s="10">
        <f>3/24000000*OO[[#This Row],[88 (29JUN1985 21:00:00)-Water Temperature (C)]]*OO[[#This Row],[30]]</f>
        <v>4.2118898496799998E-5</v>
      </c>
      <c r="AG213" s="10">
        <f>3/24000000*OO[[#This Row],[89 (30JUN1985 00:00:00)-Water Temperature (C)]]*OO[[#This Row],[31]]</f>
        <v>4.1275431862037498E-5</v>
      </c>
      <c r="AH213" s="10">
        <f>3/24000000*OO[[#This Row],[90 (30JUN1985 03:00:00)-Water Temperature (C)]]*OO[[#This Row],[32]]</f>
        <v>3.8558122618400004E-5</v>
      </c>
      <c r="AI213" s="10">
        <f>3/24000000*OO[[#This Row],[91 (30JUN1985 06:00:00)-Water Temperature (C)]]*OO[[#This Row],[33]]</f>
        <v>3.4818127371899999E-5</v>
      </c>
      <c r="AJ213" s="10">
        <f>3/24000000*OO[[#This Row],[92 (30JUN1985 09:00:00)-Water Temperature (C)]]*OO[[#This Row],[34]]</f>
        <v>3.1496929258449992E-5</v>
      </c>
      <c r="AK213" s="10">
        <f>3/24000000*OO[[#This Row],[93 (30JUN1985 12:00:00)-Water Temperature (C)]]*OO[[#This Row],[35]]</f>
        <v>2.8978697185425002E-5</v>
      </c>
      <c r="AL213" s="10">
        <f>3/24000000*OO[[#This Row],[94 (30JUN1985 15:00:00)-Water Temperature (C)]]*OO[[#This Row],[36]]</f>
        <v>2.6882011569562495E-5</v>
      </c>
      <c r="AM213" s="10">
        <f>3/24000000*OO[[#This Row],[95 (30JUN1985 18:00:00)-Water Temperature (C)]]*OO[[#This Row],[37]]</f>
        <v>2.4646703535787496E-5</v>
      </c>
      <c r="AN213" s="10">
        <f>3/24000000*OO[[#This Row],[96 (30JUN1985 21:00:00)-Water Temperature (C)]]*OO[[#This Row],[38]]</f>
        <v>2.1814283001667499E-5</v>
      </c>
      <c r="AO213" s="10">
        <f>3/24000000*OO[[#This Row],[97 (01JUL1985 00:00:00)-Water Temperature (C)]]*OO[[#This Row],[39]]</f>
        <v>1.8704710722425E-5</v>
      </c>
      <c r="AP213" s="10">
        <f>3/24000000*OO[[#This Row],[98 (01JUL1985 03:00:00)-Water Temperature (C)]]*OO[[#This Row],[40]]</f>
        <v>1.5721712650343747E-5</v>
      </c>
      <c r="AQ213" s="10">
        <f>3/24000000*OO[[#This Row],[99 (01JUL1985 06:00:00)-Water Temperature (C)]]*OO[[#This Row],[41]]</f>
        <v>1.3164857053425001E-5</v>
      </c>
      <c r="AR213" s="10">
        <f>3/24000000*OO[[#This Row],[100 (01JUL1985 09:00:00)-Water Temperature (C)]]*OO[[#This Row],[42]]</f>
        <v>1.143215538031E-5</v>
      </c>
      <c r="AS213" s="10">
        <f>3/24000000*OO[[#This Row],[101 (01JUL1985 12:00:00)-Water Temperature (C)]]*OO[[#This Row],[43]]</f>
        <v>1.0075698143249999E-5</v>
      </c>
      <c r="AT213" s="10">
        <f>3/24000000*OO[[#This Row],[102 (01JUL1985 15:00:00)-Water Temperature (C)]]*OO[[#This Row],[44]]</f>
        <v>8.9749690640849998E-6</v>
      </c>
      <c r="AU213" s="10">
        <f>3/24000000*OO[[#This Row],[103 (01JUL1985 18:00:00)-Water Temperature (C)]]*OO[[#This Row],[45]]</f>
        <v>7.9501841519625E-6</v>
      </c>
      <c r="AV213" s="10">
        <f>3/24000000*OO[[#This Row],[104 (01JUL1985 21:00:00)-Water Temperature (C)]]*OO[[#This Row],[46]]</f>
        <v>6.8240557583274996E-6</v>
      </c>
      <c r="AW213" s="10">
        <f>3/24000000*OO[[#This Row],[105 (02JUL1985 00:00:00)-Water Temperature (C)]]*OO[[#This Row],[47]]</f>
        <v>5.5754680939099984E-6</v>
      </c>
      <c r="AX213" s="10">
        <f>3/24000000*OO[[#This Row],[106 (02JUL1985 03:00:00)-Water Temperature (C)]]*OO[[#This Row],[48]]</f>
        <v>4.3281111593875003E-6</v>
      </c>
      <c r="AY213" s="10">
        <f>3/24000000*OO[[#This Row],[107 (02JUL1985 06:00:00)-Water Temperature (C)]]*OO[[#This Row],[49]]</f>
        <v>3.2764844026349993E-6</v>
      </c>
      <c r="AZ213" s="10">
        <f>3/24000000*OO[[#This Row],[108 (02JUL1985 09:00:00)-Water Temperature (C)]]*OO[[#This Row],[50]]</f>
        <v>2.5851292630799993E-6</v>
      </c>
      <c r="BA213" s="10">
        <f>3/24000000*OO[[#This Row],[109 (02JUL1985 12:00:00)-Water Temperature (C)]]*OO[[#This Row],[51]]</f>
        <v>2.1380671134569996E-6</v>
      </c>
      <c r="BB213" s="10">
        <f>3/24000000*OO[[#This Row],[110 (02JUL1985 15:00:00)-Water Temperature (C)]]*OO[[#This Row],[52]]</f>
        <v>1.867406385894E-6</v>
      </c>
      <c r="BC213" s="10">
        <f>3/24000000*OO[[#This Row],[111 (02JUL1985 18:00:00)-Water Temperature (C)]]*OO[[#This Row],[53]]</f>
        <v>1.713481398481875E-6</v>
      </c>
      <c r="BD213" s="10">
        <f>3/24000000*OO[[#This Row],[112 (02JUL1985 21:00:00)-Water Temperature (C)]]*OO[[#This Row],[54]]</f>
        <v>1.5905311983057496E-6</v>
      </c>
      <c r="BE213" s="10">
        <f>3/24000000*OO[[#This Row],[113 (03JUL1985 00:00:00)-Water Temperature (C)]]*OO[[#This Row],[55]]</f>
        <v>1.4566379950130001E-6</v>
      </c>
      <c r="BF213" s="10">
        <f>3/24000000*OO[[#This Row],[114 (03JUL1985 03:00:00)-Water Temperature (C)]]*OO[[#This Row],[56]]</f>
        <v>1.3218396961373748E-6</v>
      </c>
      <c r="BG213" s="10">
        <f>3/24000000*OO[[#This Row],[115 (03JUL1985 06:00:00)-Water Temperature (C)]]*OO[[#This Row],[57]]</f>
        <v>1.1984297717897502E-6</v>
      </c>
      <c r="BH213" s="10">
        <f>3/24000000*OO[[#This Row],[116 (03JUL1985 09:00:00)-Water Temperature (C)]]*OO[[#This Row],[58]]</f>
        <v>1.1270875679114999E-6</v>
      </c>
      <c r="BI213" s="10">
        <f>3/24000000*OO[[#This Row],[117 (03JUL1985 12:00:00)-Water Temperature (C)]]*OO[[#This Row],[59]]</f>
        <v>1.0914186013899999E-6</v>
      </c>
      <c r="BJ213" s="10">
        <f>3/24000000*OO[[#This Row],[118 (03JUL1985 15:00:00)-Water Temperature (C)]]*OO[[#This Row],[60]]</f>
        <v>1.0699700177575E-6</v>
      </c>
      <c r="BK213" s="10">
        <f>3/24000000*OO[[#This Row],[119 (03JUL1985 18:00:00)-Water Temperature (C)]]*OO[[#This Row],[61]]</f>
        <v>1.0624837477103748E-6</v>
      </c>
      <c r="BL213" s="10">
        <f>3/24000000*OO[[#This Row],[120 (03JUL1985 21:00:00)-Water Temperature (C)]]*OO[[#This Row],[62]]</f>
        <v>1.045763419341E-6</v>
      </c>
      <c r="BM213" s="10">
        <f>3/24000000*OO[[#This Row],[121 (04JUL1985 00:00:00)-Water Temperature (C)]]*OO[[#This Row],[63]]</f>
        <v>1.0157596536587502E-6</v>
      </c>
      <c r="BN213" s="10">
        <f>3/24000000*OO[[#This Row],[122 (04JUL1985 03:00:00)-Water Temperature (C)]]*OO[[#This Row],[64]]</f>
        <v>9.7547439321675E-7</v>
      </c>
      <c r="BO213" s="10">
        <f>3/24000000*OO[[#This Row],[123 (04JUL1985 06:00:00)-Water Temperature (C)]]*OO[[#This Row],[65]]</f>
        <v>9.2544128682000001E-7</v>
      </c>
      <c r="BP213" s="10">
        <f>3/24000000*OO[[#This Row],[124 (04JUL1985 09:00:00)-Water Temperature (C)]]*OO[[#This Row],[66]]</f>
        <v>8.8477247054749993E-7</v>
      </c>
      <c r="BQ213" s="10">
        <f>3/24000000*OO[[#This Row],[125 (04JUL1985 12:00:00)-Water Temperature (C)]]*OO[[#This Row],[67]]</f>
        <v>8.4362774602249997E-7</v>
      </c>
      <c r="BR213" s="10">
        <f>3/24000000*OO[[#This Row],[126 (04JUL1985 15:00:00)-Water Temperature (C)]]*OO[[#This Row],[68]]</f>
        <v>8.1603481462349987E-7</v>
      </c>
      <c r="BS213" s="10">
        <f>3/24000000*OO[[#This Row],[127 (04JUL1985 18:00:00)-Water Temperature (C)]]*OO[[#This Row],[69]]</f>
        <v>7.9025654316362494E-7</v>
      </c>
      <c r="BT213" s="10">
        <f>3/24000000*OO[[#This Row],[128 (04JUL1985 21:00:00)-Water Temperature (C)]]*OO[[#This Row],[70]]</f>
        <v>7.6206241365774999E-7</v>
      </c>
      <c r="BU213" s="10">
        <f>3/24000000*OO[[#This Row],[129 (05JUL1985 00:00:00)-Water Temperature (C)]]*OO[[#This Row],[71]]</f>
        <v>7.2958986003399983E-7</v>
      </c>
      <c r="BV213" s="10">
        <f>3/24000000*OO[[#This Row],[130 (05JUL1985 03:00:00)-Water Temperature (C)]]*OO[[#This Row],[72]]</f>
        <v>6.8761802641349994E-7</v>
      </c>
      <c r="BW213" s="10">
        <f>3/24000000*OO[[#This Row],[131 (05JUL1985 06:00:00)-Water Temperature (C)]]*OO[[#This Row],[73]]</f>
        <v>6.3902770578499992E-7</v>
      </c>
      <c r="BX213" s="10">
        <f>3/24000000*OO[[#This Row],[132 (05JUL1985 09:00:00)-Water Temperature (C)]]*OO[[#This Row],[74]]</f>
        <v>6.051680064287499E-7</v>
      </c>
      <c r="BY213" s="10">
        <f>3/24000000*OO[[#This Row],[133 (05JUL1985 12:00:00)-Water Temperature (C)]]*OO[[#This Row],[75]]</f>
        <v>5.7267424135624997E-7</v>
      </c>
      <c r="BZ213" s="10">
        <f>3/24000000*OO[[#This Row],[134 (05JUL1985 15:00:00)-Water Temperature (C)]]*OO[[#This Row],[76]]</f>
        <v>5.5059812747812495E-7</v>
      </c>
      <c r="CA213" s="10">
        <f>3/24000000*OO[[#This Row],[135 (05JUL1985 18:00:00)-Water Temperature (C)]]*OO[[#This Row],[77]]</f>
        <v>5.3689002970487502E-7</v>
      </c>
      <c r="CB213" s="10">
        <f>3/24000000*OO[[#This Row],[136 (05JUL1985 21:00:00)-Water Temperature (C)]]*OO[[#This Row],[78]]</f>
        <v>5.1988185759749993E-7</v>
      </c>
      <c r="CC213" s="10">
        <f>3/24000000*OO[[#This Row],[137 (06JUL1985 00:00:00)-Water Temperature (C)]]*OO[[#This Row],[79]]</f>
        <v>4.9567571457824998E-7</v>
      </c>
      <c r="CD213" s="10">
        <f>3/24000000*OO[[#This Row],[138 (06JUL1985 03:00:00)-Water Temperature (C)]]*OO[[#This Row],[80]]</f>
        <v>4.6735676556799995E-7</v>
      </c>
      <c r="CE213" s="10">
        <f>3/24000000*OO[[#This Row],[139 (06JUL1985 06:00:00)-Water Temperature (C)]]*OO[[#This Row],[81]]</f>
        <v>4.4077619363750004E-7</v>
      </c>
      <c r="CF213" s="10">
        <f>3/24000000*OO[[#This Row],[140 (06JUL1985 09:00:00)-Water Temperature (C)]]*OO[[#This Row],[82]]</f>
        <v>4.2925311024800004E-7</v>
      </c>
      <c r="CG213" s="10">
        <f>3/24000000*OO[[#This Row],[141 (06JUL1985 12:00:00)-Water Temperature (C)]]*OO[[#This Row],[83]]</f>
        <v>4.1920784901E-7</v>
      </c>
      <c r="CH213" s="10">
        <f>3/24000000*OO[[#This Row],[142 (06JUL1985 15:00:00)-Water Temperature (C)]]*OO[[#This Row],[84]]</f>
        <v>4.1223076742399998E-7</v>
      </c>
      <c r="CI213" s="10">
        <f>3/24000000*OO[[#This Row],[143 (06JUL1985 18:00:00)-Water Temperature (C)]]*OO[[#This Row],[85]]</f>
        <v>4.1140028770849999E-7</v>
      </c>
      <c r="CJ213" s="10">
        <f>3/24000000*OO[[#This Row],[144 (06JUL1985 21:00:00)-Water Temperature (C)]]*OO[[#This Row],[86]]</f>
        <v>4.0445735274375002E-7</v>
      </c>
      <c r="CK213" s="10">
        <f>3/24000000*OO[[#This Row],[145 (07JUL1985 00:00:00)-Water Temperature (C)]]*OO[[#This Row],[87]]</f>
        <v>3.8784941010900001E-7</v>
      </c>
      <c r="CL213" s="10">
        <f>3/24000000*OO[[#This Row],[146 (07JUL1985 03:00:00)-Water Temperature (C)]]*OO[[#This Row],[88]]</f>
        <v>3.6866265821874999E-7</v>
      </c>
      <c r="CM213" s="10">
        <f>3/24000000*OO[[#This Row],[147 (07JUL1985 06:00:00)-Water Temperature (C)]]*OO[[#This Row],[89]]</f>
        <v>3.4975020330625002E-7</v>
      </c>
      <c r="CN213" s="10">
        <f>3/24000000*OO[[#This Row],[148 (07JUL1985 09:00:00)-Water Temperature (C)]]*OO[[#This Row],[90]]</f>
        <v>3.4160943660199999E-7</v>
      </c>
      <c r="CO213" s="10">
        <f>3/24000000*OO[[#This Row],[149 (07JUL1985 12:00:00)-Water Temperature (C)]]*OO[[#This Row],[91]]</f>
        <v>3.3783520653437497E-7</v>
      </c>
      <c r="CP213" s="10">
        <f>3/24000000*OO[[#This Row],[150 (07JUL1985 15:00:00)-Water Temperature (C)]]*OO[[#This Row],[92]]</f>
        <v>3.356281861981249E-7</v>
      </c>
      <c r="CQ213" s="10">
        <f>3/24000000*OO[[#This Row],[151 (07JUL1985 18:00:00)-Water Temperature (C)]]*OO[[#This Row],[93]]</f>
        <v>3.37779939941875E-7</v>
      </c>
      <c r="CR213" s="10">
        <f>3/24000000*OO[[#This Row],[152 (07JUL1985 21:00:00)-Water Temperature (C)]]*OO[[#This Row],[94]]</f>
        <v>3.3585025867987498E-7</v>
      </c>
      <c r="CS213" s="10">
        <f>3/24000000*OO[[#This Row],[153 (08JUL1985 00:00:00)-Water Temperature (C)]]*OO[[#This Row],[95]]</f>
        <v>3.2865644744000001E-7</v>
      </c>
      <c r="CT213" s="10">
        <f>3/24000000*OO[[#This Row],[154 (08JUL1985 03:00:00)-Water Temperature (C)]]*OO[[#This Row],[96]]</f>
        <v>3.17411069178E-7</v>
      </c>
      <c r="CU213" s="10">
        <f>3/24000000*OO[[#This Row],[155 (08JUL1985 06:00:00)-Water Temperature (C)]]*OO[[#This Row],[97]]</f>
        <v>3.0340170000125001E-7</v>
      </c>
      <c r="CV213" s="10">
        <f>3/24000000*OO[[#This Row],[156 (08JUL1985 09:00:00)-Water Temperature (C)]]*OO[[#This Row],[98]]</f>
        <v>2.8946721294724998E-7</v>
      </c>
      <c r="CW213" s="10">
        <f>3/24000000*OO[[#This Row],[157 (08JUL1985 12:00:00)-Water Temperature (C)]]*OO[[#This Row],[99]]</f>
        <v>2.8165537227824999E-7</v>
      </c>
    </row>
    <row r="214" spans="1:101" x14ac:dyDescent="0.35">
      <c r="A214" t="s">
        <v>220</v>
      </c>
      <c r="B214">
        <v>867.44560000000001</v>
      </c>
      <c r="C214" s="10">
        <f>3/24*OO[[#This Row],[59 (26JUN1985 06:00:00)-Water Temperature (C)]]*OO[[#This Row],[1]]/SUM(OO[1])</f>
        <v>0</v>
      </c>
      <c r="D214" s="10">
        <f>3/24*OO[[#This Row],[60 (26JUN1985 09:00:00)-Water Temperature (C)]]*OO[[#This Row],[2]]/SUM(OO[2])</f>
        <v>0</v>
      </c>
      <c r="E214" s="10">
        <f>3/24*OO[[#This Row],[61 (26JUN1985 12:00:00)-Water Temperature (C)]]*OO[[#This Row],[3]]/SUM(OO[3])</f>
        <v>0</v>
      </c>
      <c r="F214" s="10">
        <f>3/24*OO[[#This Row],[62 (26JUN1985 15:00:00)-Water Temperature (C)]]*OO[[#This Row],[4]]/SUM(OO[4])</f>
        <v>0</v>
      </c>
      <c r="G214" s="10">
        <f>3/24*OO[[#This Row],[63 (26JUN1985 18:00:00)-Water Temperature (C)]]*OO[[#This Row],[5]]/SUM(OO[5])</f>
        <v>0</v>
      </c>
      <c r="H214" s="10">
        <f>3/24*OO[[#This Row],[64 (26JUN1985 21:00:00)-Water Temperature (C)]]*OO[[#This Row],[6]]/SUM(OO[6])</f>
        <v>0</v>
      </c>
      <c r="I214" s="10">
        <f>3/24*OO[[#This Row],[65 (27JUN1985 00:00:00)-Water Temperature (C)]]*OO[[#This Row],[7]]/SUM(OO[7])</f>
        <v>0</v>
      </c>
      <c r="J214" s="10">
        <f>3/24*OO[[#This Row],[66 (27JUN1985 03:00:00)-Water Temperature (C)]]*OO[[#This Row],[8]]/SUM(OO[8])</f>
        <v>0</v>
      </c>
      <c r="K214" s="10">
        <f>3/24*OO[[#This Row],[67 (27JUN1985 06:00:00)-Water Temperature (C)]]*OO[[#This Row],[9]]/SUM(OO[9])</f>
        <v>9.4900114753088553E-39</v>
      </c>
      <c r="L214" s="10">
        <f>3/24*OO[[#This Row],[68 (27JUN1985 09:00:00)-Water Temperature (C)]]*OO[[#This Row],[10]]/SUM(OO[10])</f>
        <v>5.757259862350392E-28</v>
      </c>
      <c r="M214" s="10">
        <f>3/24*OO[[#This Row],[69 (27JUN1985 12:00:00)-Water Temperature (C)]]*OO[[#This Row],[11]]/SUM(OO[11])</f>
        <v>1.4514630078961891E-17</v>
      </c>
      <c r="N214" s="10">
        <f>3/24*OO[[#This Row],[70 (27JUN1985 15:00:00)-Water Temperature (C)]]*OO[[#This Row],[12]]/SUM(OO[12])</f>
        <v>3.1161815757228197E-11</v>
      </c>
      <c r="O214" s="10">
        <f>3/24*OO[[#This Row],[71 (27JUN1985 18:00:00)-Water Temperature (C)]]*OO[[#This Row],[13]]/SUM(OO[13])</f>
        <v>6.8285040187340863E-8</v>
      </c>
      <c r="P214" s="10">
        <f>3/24*OO[[#This Row],[72 (27JUN1985 21:00:00)-Water Temperature (C)]]*OO[[#This Row],[14]]/SUM(OO[14])</f>
        <v>1.1761412246904776E-5</v>
      </c>
      <c r="Q214" s="10">
        <f>3/24*OO[[#This Row],[73 (28JUN1985 00:00:00)-Water Temperature (C)]]*OO[[#This Row],[15]]/SUM(OO[15])</f>
        <v>4.1672710373223361E-4</v>
      </c>
      <c r="R214" s="10">
        <f>3/24*OO[[#This Row],[74 (28JUN1985 03:00:00)-Water Temperature (C)]]*OO[[#This Row],[16]]/SUM(OO[16])</f>
        <v>4.6461027645238601E-3</v>
      </c>
      <c r="S214" s="10">
        <f>3/24*OO[[#This Row],[75 (28JUN1985 06:00:00)-Water Temperature (C)]]*OO[[#This Row],[17]]/SUM(OO[17])</f>
        <v>2.1211768775960309E-2</v>
      </c>
      <c r="T214" s="10">
        <f>3/24*OO[[#This Row],[76 (28JUN1985 09:00:00)-Water Temperature (C)]]*OO[[#This Row],[18]]/SUM(OO[18])</f>
        <v>4.8611876265735536E-2</v>
      </c>
      <c r="U214" s="10">
        <f>3/24*OO[[#This Row],[77 (28JUN1985 12:00:00)-Water Temperature (C)]]*OO[[#This Row],[19]]/SUM(OO[19])</f>
        <v>6.3961656155343202E-2</v>
      </c>
      <c r="V214" s="10">
        <f>3/24000000*OO[[#This Row],[78 (28JUN1985 15:00:00)-Water Temperature (C)]]*OO[[#This Row],[20]]</f>
        <v>5.2513927889962501E-2</v>
      </c>
      <c r="W214" s="10">
        <f>3/24000000*OO[[#This Row],[79 (28JUN1985 18:00:00)-Water Temperature (C)]]*OO[[#This Row],[21]]</f>
        <v>2.8765950461924997E-2</v>
      </c>
      <c r="X214" s="10">
        <f>3/24000000*OO[[#This Row],[80 (28JUN1985 21:00:00)-Water Temperature (C)]]*OO[[#This Row],[22]]</f>
        <v>1.1123258495579999E-2</v>
      </c>
      <c r="Y214" s="10">
        <f>3/24000000*OO[[#This Row],[81 (29JUN1985 00:00:00)-Water Temperature (C)]]*OO[[#This Row],[23]]</f>
        <v>3.2852366458300001E-3</v>
      </c>
      <c r="Z214" s="10">
        <f>3/24000000*OO[[#This Row],[82 (29JUN1985 03:00:00)-Water Temperature (C)]]*OO[[#This Row],[24]]</f>
        <v>8.2252644435362482E-4</v>
      </c>
      <c r="AA214" s="10">
        <f>3/24000000*OO[[#This Row],[83 (29JUN1985 06:00:00)-Water Temperature (C)]]*OO[[#This Row],[25]]</f>
        <v>2.1130273999574997E-4</v>
      </c>
      <c r="AB214" s="10">
        <f>3/24000000*OO[[#This Row],[84 (29JUN1985 09:00:00)-Water Temperature (C)]]*OO[[#This Row],[26]]</f>
        <v>8.1894487386075006E-5</v>
      </c>
      <c r="AC214" s="10">
        <f>3/24000000*OO[[#This Row],[85 (29JUN1985 12:00:00)-Water Temperature (C)]]*OO[[#This Row],[27]]</f>
        <v>5.6787716382150002E-5</v>
      </c>
      <c r="AD214" s="10">
        <f>3/24000000*OO[[#This Row],[86 (29JUN1985 15:00:00)-Water Temperature (C)]]*OO[[#This Row],[28]]</f>
        <v>5.3740900602187502E-5</v>
      </c>
      <c r="AE214" s="10">
        <f>3/24000000*OO[[#This Row],[88 (29JUN1985 21:00:00)-Water Temperature (C)]]*OO[[#This Row],[30]]</f>
        <v>5.8304280882537508E-5</v>
      </c>
      <c r="AF214" s="10">
        <f>3/24000000*OO[[#This Row],[88 (29JUN1985 21:00:00)-Water Temperature (C)]]*OO[[#This Row],[30]]</f>
        <v>5.8304280882537508E-5</v>
      </c>
      <c r="AG214" s="10">
        <f>3/24000000*OO[[#This Row],[89 (30JUN1985 00:00:00)-Water Temperature (C)]]*OO[[#This Row],[31]]</f>
        <v>5.7767365684800005E-5</v>
      </c>
      <c r="AH214" s="10">
        <f>3/24000000*OO[[#This Row],[90 (30JUN1985 03:00:00)-Water Temperature (C)]]*OO[[#This Row],[32]]</f>
        <v>5.4533772827237496E-5</v>
      </c>
      <c r="AI214" s="10">
        <f>3/24000000*OO[[#This Row],[91 (30JUN1985 06:00:00)-Water Temperature (C)]]*OO[[#This Row],[33]]</f>
        <v>4.9645595144249993E-5</v>
      </c>
      <c r="AJ214" s="10">
        <f>3/24000000*OO[[#This Row],[92 (30JUN1985 09:00:00)-Water Temperature (C)]]*OO[[#This Row],[34]]</f>
        <v>4.5155439092374999E-5</v>
      </c>
      <c r="AK214" s="10">
        <f>3/24000000*OO[[#This Row],[93 (30JUN1985 12:00:00)-Water Temperature (C)]]*OO[[#This Row],[35]]</f>
        <v>4.1666214220399995E-5</v>
      </c>
      <c r="AL214" s="10">
        <f>3/24000000*OO[[#This Row],[94 (30JUN1985 15:00:00)-Water Temperature (C)]]*OO[[#This Row],[36]]</f>
        <v>3.8771745221249996E-5</v>
      </c>
      <c r="AM214" s="10">
        <f>3/24000000*OO[[#This Row],[95 (30JUN1985 18:00:00)-Water Temperature (C)]]*OO[[#This Row],[37]]</f>
        <v>3.5724593258749993E-5</v>
      </c>
      <c r="AN214" s="10">
        <f>3/24000000*OO[[#This Row],[96 (30JUN1985 21:00:00)-Water Temperature (C)]]*OO[[#This Row],[38]]</f>
        <v>3.1805794064725003E-5</v>
      </c>
      <c r="AO214" s="10">
        <f>3/24000000*OO[[#This Row],[97 (01JUL1985 00:00:00)-Water Temperature (C)]]*OO[[#This Row],[39]]</f>
        <v>2.7428903483174999E-5</v>
      </c>
      <c r="AP214" s="10">
        <f>3/24000000*OO[[#This Row],[98 (01JUL1985 03:00:00)-Water Temperature (C)]]*OO[[#This Row],[40]]</f>
        <v>2.3165930786099999E-5</v>
      </c>
      <c r="AQ214" s="10">
        <f>3/24000000*OO[[#This Row],[99 (01JUL1985 06:00:00)-Water Temperature (C)]]*OO[[#This Row],[41]]</f>
        <v>1.9459355627580001E-5</v>
      </c>
      <c r="AR214" s="10">
        <f>3/24000000*OO[[#This Row],[100 (01JUL1985 09:00:00)-Water Temperature (C)]]*OO[[#This Row],[42]]</f>
        <v>1.69134361948475E-5</v>
      </c>
      <c r="AS214" s="10">
        <f>3/24000000*OO[[#This Row],[101 (01JUL1985 12:00:00)-Water Temperature (C)]]*OO[[#This Row],[43]]</f>
        <v>1.4894501874349999E-5</v>
      </c>
      <c r="AT214" s="10">
        <f>3/24000000*OO[[#This Row],[102 (01JUL1985 15:00:00)-Water Temperature (C)]]*OO[[#This Row],[44]]</f>
        <v>1.3259935413506247E-5</v>
      </c>
      <c r="AU214" s="10">
        <f>3/24000000*OO[[#This Row],[103 (01JUL1985 18:00:00)-Water Temperature (C)]]*OO[[#This Row],[45]]</f>
        <v>1.1757131325853747E-5</v>
      </c>
      <c r="AV214" s="10">
        <f>3/24000000*OO[[#This Row],[104 (01JUL1985 21:00:00)-Water Temperature (C)]]*OO[[#This Row],[46]]</f>
        <v>1.0138079497147499E-5</v>
      </c>
      <c r="AW214" s="10">
        <f>3/24000000*OO[[#This Row],[105 (02JUL1985 00:00:00)-Water Temperature (C)]]*OO[[#This Row],[47]]</f>
        <v>8.3464798332099994E-6</v>
      </c>
      <c r="AX214" s="10">
        <f>3/24000000*OO[[#This Row],[106 (02JUL1985 03:00:00)-Water Temperature (C)]]*OO[[#This Row],[48]]</f>
        <v>6.5294795079499985E-6</v>
      </c>
      <c r="AY214" s="10">
        <f>3/24000000*OO[[#This Row],[107 (02JUL1985 06:00:00)-Water Temperature (C)]]*OO[[#This Row],[49]]</f>
        <v>4.9601332473424996E-6</v>
      </c>
      <c r="AZ214" s="10">
        <f>3/24000000*OO[[#This Row],[108 (02JUL1985 09:00:00)-Water Temperature (C)]]*OO[[#This Row],[50]]</f>
        <v>3.9011329173437494E-6</v>
      </c>
      <c r="BA214" s="10">
        <f>3/24000000*OO[[#This Row],[109 (02JUL1985 12:00:00)-Water Temperature (C)]]*OO[[#This Row],[51]]</f>
        <v>3.1997289597750002E-6</v>
      </c>
      <c r="BB214" s="10">
        <f>3/24000000*OO[[#This Row],[110 (02JUL1985 15:00:00)-Water Temperature (C)]]*OO[[#This Row],[52]]</f>
        <v>2.7696426829499993E-6</v>
      </c>
      <c r="BC214" s="10">
        <f>3/24000000*OO[[#This Row],[111 (02JUL1985 18:00:00)-Water Temperature (C)]]*OO[[#This Row],[53]]</f>
        <v>2.5231654060312495E-6</v>
      </c>
      <c r="BD214" s="10">
        <f>3/24000000*OO[[#This Row],[112 (02JUL1985 21:00:00)-Water Temperature (C)]]*OO[[#This Row],[54]]</f>
        <v>2.3340350810947496E-6</v>
      </c>
      <c r="BE214" s="10">
        <f>3/24000000*OO[[#This Row],[113 (03JUL1985 00:00:00)-Water Temperature (C)]]*OO[[#This Row],[55]]</f>
        <v>2.13712240882525E-6</v>
      </c>
      <c r="BF214" s="10">
        <f>3/24000000*OO[[#This Row],[114 (03JUL1985 03:00:00)-Water Temperature (C)]]*OO[[#This Row],[56]]</f>
        <v>1.9413240673965005E-6</v>
      </c>
      <c r="BG214" s="10">
        <f>3/24000000*OO[[#This Row],[115 (03JUL1985 06:00:00)-Water Temperature (C)]]*OO[[#This Row],[57]]</f>
        <v>1.7602633994987499E-6</v>
      </c>
      <c r="BH214" s="10">
        <f>3/24000000*OO[[#This Row],[116 (03JUL1985 09:00:00)-Water Temperature (C)]]*OO[[#This Row],[58]]</f>
        <v>1.6532465267661251E-6</v>
      </c>
      <c r="BI214" s="10">
        <f>3/24000000*OO[[#This Row],[117 (03JUL1985 12:00:00)-Water Temperature (C)]]*OO[[#This Row],[59]]</f>
        <v>1.5969191110722503E-6</v>
      </c>
      <c r="BJ214" s="10">
        <f>3/24000000*OO[[#This Row],[118 (03JUL1985 15:00:00)-Water Temperature (C)]]*OO[[#This Row],[60]]</f>
        <v>1.5614281940399996E-6</v>
      </c>
      <c r="BK214" s="10">
        <f>3/24000000*OO[[#This Row],[119 (03JUL1985 18:00:00)-Water Temperature (C)]]*OO[[#This Row],[61]]</f>
        <v>1.5464749561796247E-6</v>
      </c>
      <c r="BL214" s="10">
        <f>3/24000000*OO[[#This Row],[120 (03JUL1985 21:00:00)-Water Temperature (C)]]*OO[[#This Row],[62]]</f>
        <v>1.5194571611249998E-6</v>
      </c>
      <c r="BM214" s="10">
        <f>3/24000000*OO[[#This Row],[121 (04JUL1985 00:00:00)-Water Temperature (C)]]*OO[[#This Row],[63]]</f>
        <v>1.4765751514403751E-6</v>
      </c>
      <c r="BN214" s="10">
        <f>3/24000000*OO[[#This Row],[122 (04JUL1985 03:00:00)-Water Temperature (C)]]*OO[[#This Row],[64]]</f>
        <v>1.4209165180691251E-6</v>
      </c>
      <c r="BO214" s="10">
        <f>3/24000000*OO[[#This Row],[123 (04JUL1985 06:00:00)-Water Temperature (C)]]*OO[[#This Row],[65]]</f>
        <v>1.3513077133650001E-6</v>
      </c>
      <c r="BP214" s="10">
        <f>3/24000000*OO[[#This Row],[124 (04JUL1985 09:00:00)-Water Temperature (C)]]*OO[[#This Row],[66]]</f>
        <v>1.2934195814306252E-6</v>
      </c>
      <c r="BQ214" s="10">
        <f>3/24000000*OO[[#This Row],[125 (04JUL1985 12:00:00)-Water Temperature (C)]]*OO[[#This Row],[67]]</f>
        <v>1.2324829073849998E-6</v>
      </c>
      <c r="BR214" s="10">
        <f>3/24000000*OO[[#This Row],[126 (04JUL1985 15:00:00)-Water Temperature (C)]]*OO[[#This Row],[68]]</f>
        <v>1.1901576769424998E-6</v>
      </c>
      <c r="BS214" s="10">
        <f>3/24000000*OO[[#This Row],[127 (04JUL1985 18:00:00)-Water Temperature (C)]]*OO[[#This Row],[69]]</f>
        <v>1.1504051320437499E-6</v>
      </c>
      <c r="BT214" s="10">
        <f>3/24000000*OO[[#This Row],[128 (04JUL1985 21:00:00)-Water Temperature (C)]]*OO[[#This Row],[70]]</f>
        <v>1.1091318135456249E-6</v>
      </c>
      <c r="BU214" s="10">
        <f>3/24000000*OO[[#This Row],[129 (05JUL1985 00:00:00)-Water Temperature (C)]]*OO[[#This Row],[71]]</f>
        <v>1.0633473619145E-6</v>
      </c>
      <c r="BV214" s="10">
        <f>3/24000000*OO[[#This Row],[130 (05JUL1985 03:00:00)-Water Temperature (C)]]*OO[[#This Row],[72]]</f>
        <v>1.004774123383125E-6</v>
      </c>
      <c r="BW214" s="10">
        <f>3/24000000*OO[[#This Row],[131 (05JUL1985 06:00:00)-Water Temperature (C)]]*OO[[#This Row],[73]]</f>
        <v>9.3571768182424985E-7</v>
      </c>
      <c r="BX214" s="10">
        <f>3/24000000*OO[[#This Row],[132 (05JUL1985 09:00:00)-Water Temperature (C)]]*OO[[#This Row],[74]]</f>
        <v>8.8633396256624994E-7</v>
      </c>
      <c r="BY214" s="10">
        <f>3/24000000*OO[[#This Row],[133 (05JUL1985 12:00:00)-Water Temperature (C)]]*OO[[#This Row],[75]]</f>
        <v>8.3735762923475005E-7</v>
      </c>
      <c r="BZ214" s="10">
        <f>3/24000000*OO[[#This Row],[134 (05JUL1985 15:00:00)-Water Temperature (C)]]*OO[[#This Row],[76]]</f>
        <v>8.0382276765824999E-7</v>
      </c>
      <c r="CA214" s="10">
        <f>3/24000000*OO[[#This Row],[135 (05JUL1985 18:00:00)-Water Temperature (C)]]*OO[[#This Row],[77]]</f>
        <v>7.8193695828799989E-7</v>
      </c>
      <c r="CB214" s="10">
        <f>3/24000000*OO[[#This Row],[136 (05JUL1985 21:00:00)-Water Temperature (C)]]*OO[[#This Row],[78]]</f>
        <v>7.5706937255625012E-7</v>
      </c>
      <c r="CC214" s="10">
        <f>3/24000000*OO[[#This Row],[137 (06JUL1985 00:00:00)-Water Temperature (C)]]*OO[[#This Row],[79]]</f>
        <v>7.2243018114299987E-7</v>
      </c>
      <c r="CD214" s="10">
        <f>3/24000000*OO[[#This Row],[138 (06JUL1985 03:00:00)-Water Temperature (C)]]*OO[[#This Row],[80]]</f>
        <v>6.8227303531537486E-7</v>
      </c>
      <c r="CE214" s="10">
        <f>3/24000000*OO[[#This Row],[139 (06JUL1985 06:00:00)-Water Temperature (C)]]*OO[[#This Row],[81]]</f>
        <v>6.4424574175724991E-7</v>
      </c>
      <c r="CF214" s="10">
        <f>3/24000000*OO[[#This Row],[140 (06JUL1985 09:00:00)-Water Temperature (C)]]*OO[[#This Row],[82]]</f>
        <v>6.2760007123125003E-7</v>
      </c>
      <c r="CG214" s="10">
        <f>3/24000000*OO[[#This Row],[141 (06JUL1985 12:00:00)-Water Temperature (C)]]*OO[[#This Row],[83]]</f>
        <v>6.1254464769937501E-7</v>
      </c>
      <c r="CH214" s="10">
        <f>3/24000000*OO[[#This Row],[142 (06JUL1985 15:00:00)-Water Temperature (C)]]*OO[[#This Row],[84]]</f>
        <v>6.0158279890362486E-7</v>
      </c>
      <c r="CI214" s="10">
        <f>3/24000000*OO[[#This Row],[143 (06JUL1985 18:00:00)-Water Temperature (C)]]*OO[[#This Row],[85]]</f>
        <v>5.9913148546424995E-7</v>
      </c>
      <c r="CJ214" s="10">
        <f>3/24000000*OO[[#This Row],[144 (06JUL1985 21:00:00)-Water Temperature (C)]]*OO[[#This Row],[86]]</f>
        <v>5.8852055004300001E-7</v>
      </c>
      <c r="CK214" s="10">
        <f>3/24000000*OO[[#This Row],[145 (07JUL1985 00:00:00)-Water Temperature (C)]]*OO[[#This Row],[87]]</f>
        <v>5.6473643385375002E-7</v>
      </c>
      <c r="CL214" s="10">
        <f>3/24000000*OO[[#This Row],[146 (07JUL1985 03:00:00)-Water Temperature (C)]]*OO[[#This Row],[88]]</f>
        <v>5.377165116715E-7</v>
      </c>
      <c r="CM214" s="10">
        <f>3/24000000*OO[[#This Row],[147 (07JUL1985 06:00:00)-Water Temperature (C)]]*OO[[#This Row],[89]]</f>
        <v>5.10643797989625E-7</v>
      </c>
      <c r="CN214" s="10">
        <f>3/24000000*OO[[#This Row],[148 (07JUL1985 09:00:00)-Water Temperature (C)]]*OO[[#This Row],[90]]</f>
        <v>4.988631160155E-7</v>
      </c>
      <c r="CO214" s="10">
        <f>3/24000000*OO[[#This Row],[149 (07JUL1985 12:00:00)-Water Temperature (C)]]*OO[[#This Row],[91]]</f>
        <v>4.9296224402774989E-7</v>
      </c>
      <c r="CP214" s="10">
        <f>3/24000000*OO[[#This Row],[150 (07JUL1985 15:00:00)-Water Temperature (C)]]*OO[[#This Row],[92]]</f>
        <v>4.8888956481062507E-7</v>
      </c>
      <c r="CQ214" s="10">
        <f>3/24000000*OO[[#This Row],[151 (07JUL1985 18:00:00)-Water Temperature (C)]]*OO[[#This Row],[93]]</f>
        <v>4.9100522439300003E-7</v>
      </c>
      <c r="CR214" s="10">
        <f>3/24000000*OO[[#This Row],[152 (07JUL1985 21:00:00)-Water Temperature (C)]]*OO[[#This Row],[94]]</f>
        <v>4.8769110480450006E-7</v>
      </c>
      <c r="CS214" s="10">
        <f>3/24000000*OO[[#This Row],[153 (08JUL1985 00:00:00)-Water Temperature (C)]]*OO[[#This Row],[95]]</f>
        <v>4.7783539970737509E-7</v>
      </c>
      <c r="CT214" s="10">
        <f>3/24000000*OO[[#This Row],[154 (08JUL1985 03:00:00)-Water Temperature (C)]]*OO[[#This Row],[96]]</f>
        <v>4.6248899691224995E-7</v>
      </c>
      <c r="CU214" s="10">
        <f>3/24000000*OO[[#This Row],[155 (08JUL1985 06:00:00)-Water Temperature (C)]]*OO[[#This Row],[97]]</f>
        <v>4.4305317183599992E-7</v>
      </c>
      <c r="CV214" s="10">
        <f>3/24000000*OO[[#This Row],[156 (08JUL1985 09:00:00)-Water Temperature (C)]]*OO[[#This Row],[98]]</f>
        <v>4.2304694423062505E-7</v>
      </c>
      <c r="CW214" s="10">
        <f>3/24000000*OO[[#This Row],[157 (08JUL1985 12:00:00)-Water Temperature (C)]]*OO[[#This Row],[99]]</f>
        <v>4.1156175656750004E-7</v>
      </c>
    </row>
    <row r="215" spans="1:101" x14ac:dyDescent="0.35">
      <c r="A215" t="s">
        <v>221</v>
      </c>
      <c r="B215">
        <v>875.23630000000003</v>
      </c>
      <c r="C215" s="10">
        <f>3/24*OO[[#This Row],[59 (26JUN1985 06:00:00)-Water Temperature (C)]]*OO[[#This Row],[1]]/SUM(OO[1])</f>
        <v>0</v>
      </c>
      <c r="D215" s="10">
        <f>3/24*OO[[#This Row],[60 (26JUN1985 09:00:00)-Water Temperature (C)]]*OO[[#This Row],[2]]/SUM(OO[2])</f>
        <v>0</v>
      </c>
      <c r="E215" s="10">
        <f>3/24*OO[[#This Row],[61 (26JUN1985 12:00:00)-Water Temperature (C)]]*OO[[#This Row],[3]]/SUM(OO[3])</f>
        <v>0</v>
      </c>
      <c r="F215" s="10">
        <f>3/24*OO[[#This Row],[62 (26JUN1985 15:00:00)-Water Temperature (C)]]*OO[[#This Row],[4]]/SUM(OO[4])</f>
        <v>0</v>
      </c>
      <c r="G215" s="10">
        <f>3/24*OO[[#This Row],[63 (26JUN1985 18:00:00)-Water Temperature (C)]]*OO[[#This Row],[5]]/SUM(OO[5])</f>
        <v>0</v>
      </c>
      <c r="H215" s="10">
        <f>3/24*OO[[#This Row],[64 (26JUN1985 21:00:00)-Water Temperature (C)]]*OO[[#This Row],[6]]/SUM(OO[6])</f>
        <v>0</v>
      </c>
      <c r="I215" s="10">
        <f>3/24*OO[[#This Row],[65 (27JUN1985 00:00:00)-Water Temperature (C)]]*OO[[#This Row],[7]]/SUM(OO[7])</f>
        <v>0</v>
      </c>
      <c r="J215" s="10">
        <f>3/24*OO[[#This Row],[66 (27JUN1985 03:00:00)-Water Temperature (C)]]*OO[[#This Row],[8]]/SUM(OO[8])</f>
        <v>0</v>
      </c>
      <c r="K215" s="10">
        <f>3/24*OO[[#This Row],[67 (27JUN1985 06:00:00)-Water Temperature (C)]]*OO[[#This Row],[9]]/SUM(OO[9])</f>
        <v>1.7218264430269785E-39</v>
      </c>
      <c r="L215" s="10">
        <f>3/24*OO[[#This Row],[68 (27JUN1985 09:00:00)-Water Temperature (C)]]*OO[[#This Row],[10]]/SUM(OO[10])</f>
        <v>1.0599867861880129E-28</v>
      </c>
      <c r="M215" s="10">
        <f>3/24*OO[[#This Row],[69 (27JUN1985 12:00:00)-Water Temperature (C)]]*OO[[#This Row],[11]]/SUM(OO[11])</f>
        <v>2.9624814339157361E-18</v>
      </c>
      <c r="N215" s="10">
        <f>3/24*OO[[#This Row],[70 (27JUN1985 15:00:00)-Water Temperature (C)]]*OO[[#This Row],[12]]/SUM(OO[12])</f>
        <v>1.2576961322254527E-11</v>
      </c>
      <c r="O215" s="10">
        <f>3/24*OO[[#This Row],[71 (27JUN1985 18:00:00)-Water Temperature (C)]]*OO[[#This Row],[13]]/SUM(OO[13])</f>
        <v>3.8834746417553866E-8</v>
      </c>
      <c r="P215" s="10">
        <f>3/24*OO[[#This Row],[72 (27JUN1985 21:00:00)-Water Temperature (C)]]*OO[[#This Row],[14]]/SUM(OO[14])</f>
        <v>7.9186299172083835E-6</v>
      </c>
      <c r="Q215" s="10">
        <f>3/24*OO[[#This Row],[73 (28JUN1985 00:00:00)-Water Temperature (C)]]*OO[[#This Row],[15]]/SUM(OO[15])</f>
        <v>3.177162624153779E-4</v>
      </c>
      <c r="R215" s="10">
        <f>3/24*OO[[#This Row],[74 (28JUN1985 03:00:00)-Water Temperature (C)]]*OO[[#This Row],[16]]/SUM(OO[16])</f>
        <v>3.9134023614190439E-3</v>
      </c>
      <c r="S215" s="10">
        <f>3/24*OO[[#This Row],[75 (28JUN1985 06:00:00)-Water Temperature (C)]]*OO[[#This Row],[17]]/SUM(OO[17])</f>
        <v>1.9415263315134351E-2</v>
      </c>
      <c r="T215" s="10">
        <f>3/24*OO[[#This Row],[76 (28JUN1985 09:00:00)-Water Temperature (C)]]*OO[[#This Row],[18]]/SUM(OO[18])</f>
        <v>4.7733296148543575E-2</v>
      </c>
      <c r="U215" s="10">
        <f>3/24*OO[[#This Row],[77 (28JUN1985 12:00:00)-Water Temperature (C)]]*OO[[#This Row],[19]]/SUM(OO[19])</f>
        <v>6.6778709582064374E-2</v>
      </c>
      <c r="V215" s="10">
        <f>3/24000000*OO[[#This Row],[78 (28JUN1985 15:00:00)-Water Temperature (C)]]*OO[[#This Row],[20]]</f>
        <v>5.7768476761275001E-2</v>
      </c>
      <c r="W215" s="10">
        <f>3/24000000*OO[[#This Row],[79 (28JUN1985 18:00:00)-Water Temperature (C)]]*OO[[#This Row],[21]]</f>
        <v>3.3145131301312497E-2</v>
      </c>
      <c r="X215" s="10">
        <f>3/24000000*OO[[#This Row],[80 (28JUN1985 21:00:00)-Water Temperature (C)]]*OO[[#This Row],[22]]</f>
        <v>1.3334827664152499E-2</v>
      </c>
      <c r="Y215" s="10">
        <f>3/24000000*OO[[#This Row],[81 (29JUN1985 00:00:00)-Water Temperature (C)]]*OO[[#This Row],[23]]</f>
        <v>4.0675116415199997E-3</v>
      </c>
      <c r="Z215" s="10">
        <f>3/24000000*OO[[#This Row],[82 (29JUN1985 03:00:00)-Water Temperature (C)]]*OO[[#This Row],[24]]</f>
        <v>1.0361577051857501E-3</v>
      </c>
      <c r="AA215" s="10">
        <f>3/24000000*OO[[#This Row],[83 (29JUN1985 06:00:00)-Water Temperature (C)]]*OO[[#This Row],[25]]</f>
        <v>2.6146876315599998E-4</v>
      </c>
      <c r="AB215" s="10">
        <f>3/24000000*OO[[#This Row],[84 (29JUN1985 09:00:00)-Water Temperature (C)]]*OO[[#This Row],[26]]</f>
        <v>9.4250760341250004E-5</v>
      </c>
      <c r="AC215" s="10">
        <f>3/24000000*OO[[#This Row],[85 (29JUN1985 12:00:00)-Water Temperature (C)]]*OO[[#This Row],[27]]</f>
        <v>6.110383035119999E-5</v>
      </c>
      <c r="AD215" s="10">
        <f>3/24000000*OO[[#This Row],[86 (29JUN1985 15:00:00)-Water Temperature (C)]]*OO[[#This Row],[28]]</f>
        <v>5.622049449115E-5</v>
      </c>
      <c r="AE215" s="10">
        <f>3/24000000*OO[[#This Row],[88 (29JUN1985 21:00:00)-Water Temperature (C)]]*OO[[#This Row],[30]]</f>
        <v>6.0535409086149994E-5</v>
      </c>
      <c r="AF215" s="10">
        <f>3/24000000*OO[[#This Row],[88 (29JUN1985 21:00:00)-Water Temperature (C)]]*OO[[#This Row],[30]]</f>
        <v>6.0535409086149994E-5</v>
      </c>
      <c r="AG215" s="10">
        <f>3/24000000*OO[[#This Row],[89 (30JUN1985 00:00:00)-Water Temperature (C)]]*OO[[#This Row],[31]]</f>
        <v>6.027219266399999E-5</v>
      </c>
      <c r="AH215" s="10">
        <f>3/24000000*OO[[#This Row],[90 (30JUN1985 03:00:00)-Water Temperature (C)]]*OO[[#This Row],[32]]</f>
        <v>5.7189939609600003E-5</v>
      </c>
      <c r="AI215" s="10">
        <f>3/24000000*OO[[#This Row],[91 (30JUN1985 06:00:00)-Water Temperature (C)]]*OO[[#This Row],[33]]</f>
        <v>5.2249421914250011E-5</v>
      </c>
      <c r="AJ215" s="10">
        <f>3/24000000*OO[[#This Row],[92 (30JUN1985 09:00:00)-Water Temperature (C)]]*OO[[#This Row],[34]]</f>
        <v>4.7584268386287495E-5</v>
      </c>
      <c r="AK215" s="10">
        <f>3/24000000*OO[[#This Row],[93 (30JUN1985 12:00:00)-Water Temperature (C)]]*OO[[#This Row],[35]]</f>
        <v>4.3852066857349998E-5</v>
      </c>
      <c r="AL215" s="10">
        <f>3/24000000*OO[[#This Row],[94 (30JUN1985 15:00:00)-Water Temperature (C)]]*OO[[#This Row],[36]]</f>
        <v>4.076379276149999E-5</v>
      </c>
      <c r="AM215" s="10">
        <f>3/24000000*OO[[#This Row],[95 (30JUN1985 18:00:00)-Water Temperature (C)]]*OO[[#This Row],[37]]</f>
        <v>3.7566484279725011E-5</v>
      </c>
      <c r="AN215" s="10">
        <f>3/24000000*OO[[#This Row],[96 (30JUN1985 21:00:00)-Water Temperature (C)]]*OO[[#This Row],[38]]</f>
        <v>3.3496039567699993E-5</v>
      </c>
      <c r="AO215" s="10">
        <f>3/24000000*OO[[#This Row],[97 (01JUL1985 00:00:00)-Water Temperature (C)]]*OO[[#This Row],[39]]</f>
        <v>2.8947627170000005E-5</v>
      </c>
      <c r="AP215" s="10">
        <f>3/24000000*OO[[#This Row],[98 (01JUL1985 03:00:00)-Water Temperature (C)]]*OO[[#This Row],[40]]</f>
        <v>2.4503855857012498E-5</v>
      </c>
      <c r="AQ215" s="10">
        <f>3/24000000*OO[[#This Row],[99 (01JUL1985 06:00:00)-Water Temperature (C)]]*OO[[#This Row],[41]]</f>
        <v>2.0609004323099999E-5</v>
      </c>
      <c r="AR215" s="10">
        <f>3/24000000*OO[[#This Row],[100 (01JUL1985 09:00:00)-Water Temperature (C)]]*OO[[#This Row],[42]]</f>
        <v>1.7905283498287497E-5</v>
      </c>
      <c r="AS215" s="10">
        <f>3/24000000*OO[[#This Row],[101 (01JUL1985 12:00:00)-Water Temperature (C)]]*OO[[#This Row],[43]]</f>
        <v>1.5732904215629998E-5</v>
      </c>
      <c r="AT215" s="10">
        <f>3/24000000*OO[[#This Row],[102 (01JUL1985 15:00:00)-Water Temperature (C)]]*OO[[#This Row],[44]]</f>
        <v>1.3980195127218748E-5</v>
      </c>
      <c r="AU215" s="10">
        <f>3/24000000*OO[[#This Row],[103 (01JUL1985 18:00:00)-Water Temperature (C)]]*OO[[#This Row],[45]]</f>
        <v>1.2391229164441249E-5</v>
      </c>
      <c r="AV215" s="10">
        <f>3/24000000*OO[[#This Row],[104 (01JUL1985 21:00:00)-Water Temperature (C)]]*OO[[#This Row],[46]]</f>
        <v>1.0720266241275001E-5</v>
      </c>
      <c r="AW215" s="10">
        <f>3/24000000*OO[[#This Row],[105 (02JUL1985 00:00:00)-Water Temperature (C)]]*OO[[#This Row],[47]]</f>
        <v>8.8840613981400003E-6</v>
      </c>
      <c r="AX215" s="10">
        <f>3/24000000*OO[[#This Row],[106 (02JUL1985 03:00:00)-Water Temperature (C)]]*OO[[#This Row],[48]]</f>
        <v>7.0011212817187492E-6</v>
      </c>
      <c r="AY215" s="10">
        <f>3/24000000*OO[[#This Row],[107 (02JUL1985 06:00:00)-Water Temperature (C)]]*OO[[#This Row],[49]]</f>
        <v>5.3397088138062513E-6</v>
      </c>
      <c r="AZ215" s="10">
        <f>3/24000000*OO[[#This Row],[108 (02JUL1985 09:00:00)-Water Temperature (C)]]*OO[[#This Row],[50]]</f>
        <v>4.1916101788649995E-6</v>
      </c>
      <c r="BA215" s="10">
        <f>3/24000000*OO[[#This Row],[109 (02JUL1985 12:00:00)-Water Temperature (C)]]*OO[[#This Row],[51]]</f>
        <v>3.4121605188024996E-6</v>
      </c>
      <c r="BB215" s="10">
        <f>3/24000000*OO[[#This Row],[110 (02JUL1985 15:00:00)-Water Temperature (C)]]*OO[[#This Row],[52]]</f>
        <v>2.92864688072E-6</v>
      </c>
      <c r="BC215" s="10">
        <f>3/24000000*OO[[#This Row],[111 (02JUL1985 18:00:00)-Water Temperature (C)]]*OO[[#This Row],[53]]</f>
        <v>2.6492757046125007E-6</v>
      </c>
      <c r="BD215" s="10">
        <f>3/24000000*OO[[#This Row],[112 (02JUL1985 21:00:00)-Water Temperature (C)]]*OO[[#This Row],[54]]</f>
        <v>2.4413355953074999E-6</v>
      </c>
      <c r="BE215" s="10">
        <f>3/24000000*OO[[#This Row],[113 (03JUL1985 00:00:00)-Water Temperature (C)]]*OO[[#This Row],[55]]</f>
        <v>2.2342804388327502E-6</v>
      </c>
      <c r="BF215" s="10">
        <f>3/24000000*OO[[#This Row],[114 (03JUL1985 03:00:00)-Water Temperature (C)]]*OO[[#This Row],[56]]</f>
        <v>2.0317674126035001E-6</v>
      </c>
      <c r="BG215" s="10">
        <f>3/24000000*OO[[#This Row],[115 (03JUL1985 06:00:00)-Water Temperature (C)]]*OO[[#This Row],[57]]</f>
        <v>1.8431387759162501E-6</v>
      </c>
      <c r="BH215" s="10">
        <f>3/24000000*OO[[#This Row],[116 (03JUL1985 09:00:00)-Water Temperature (C)]]*OO[[#This Row],[58]]</f>
        <v>1.7297261106180003E-6</v>
      </c>
      <c r="BI215" s="10">
        <f>3/24000000*OO[[#This Row],[117 (03JUL1985 12:00:00)-Water Temperature (C)]]*OO[[#This Row],[59]]</f>
        <v>1.6671067627489997E-6</v>
      </c>
      <c r="BJ215" s="10">
        <f>3/24000000*OO[[#This Row],[118 (03JUL1985 15:00:00)-Water Temperature (C)]]*OO[[#This Row],[60]]</f>
        <v>1.6262143540579997E-6</v>
      </c>
      <c r="BK215" s="10">
        <f>3/24000000*OO[[#This Row],[119 (03JUL1985 18:00:00)-Water Temperature (C)]]*OO[[#This Row],[61]]</f>
        <v>1.606562110316E-6</v>
      </c>
      <c r="BL215" s="10">
        <f>3/24000000*OO[[#This Row],[120 (03JUL1985 21:00:00)-Water Temperature (C)]]*OO[[#This Row],[62]]</f>
        <v>1.5751670913112498E-6</v>
      </c>
      <c r="BM215" s="10">
        <f>3/24000000*OO[[#This Row],[121 (04JUL1985 00:00:00)-Water Temperature (C)]]*OO[[#This Row],[63]]</f>
        <v>1.5309833535806251E-6</v>
      </c>
      <c r="BN215" s="10">
        <f>3/24000000*OO[[#This Row],[122 (04JUL1985 03:00:00)-Water Temperature (C)]]*OO[[#This Row],[64]]</f>
        <v>1.4759445742153751E-6</v>
      </c>
      <c r="BO215" s="10">
        <f>3/24000000*OO[[#This Row],[123 (04JUL1985 06:00:00)-Water Temperature (C)]]*OO[[#This Row],[65]]</f>
        <v>1.4070649472165002E-6</v>
      </c>
      <c r="BP215" s="10">
        <f>3/24000000*OO[[#This Row],[124 (04JUL1985 09:00:00)-Water Temperature (C)]]*OO[[#This Row],[66]]</f>
        <v>1.3487302131572499E-6</v>
      </c>
      <c r="BQ215" s="10">
        <f>3/24000000*OO[[#This Row],[125 (04JUL1985 12:00:00)-Water Temperature (C)]]*OO[[#This Row],[67]]</f>
        <v>1.2846616136118749E-6</v>
      </c>
      <c r="BR215" s="10">
        <f>3/24000000*OO[[#This Row],[126 (04JUL1985 15:00:00)-Water Temperature (C)]]*OO[[#This Row],[68]]</f>
        <v>1.2388115536863749E-6</v>
      </c>
      <c r="BS215" s="10">
        <f>3/24000000*OO[[#This Row],[127 (04JUL1985 18:00:00)-Water Temperature (C)]]*OO[[#This Row],[69]]</f>
        <v>1.1948624105399998E-6</v>
      </c>
      <c r="BT215" s="10">
        <f>3/24000000*OO[[#This Row],[128 (04JUL1985 21:00:00)-Water Temperature (C)]]*OO[[#This Row],[70]]</f>
        <v>1.1514931010849999E-6</v>
      </c>
      <c r="BU215" s="10">
        <f>3/24000000*OO[[#This Row],[129 (05JUL1985 00:00:00)-Water Temperature (C)]]*OO[[#This Row],[71]]</f>
        <v>1.1051124418912499E-6</v>
      </c>
      <c r="BV215" s="10">
        <f>3/24000000*OO[[#This Row],[130 (05JUL1985 03:00:00)-Water Temperature (C)]]*OO[[#This Row],[72]]</f>
        <v>1.0468472745381249E-6</v>
      </c>
      <c r="BW215" s="10">
        <f>3/24000000*OO[[#This Row],[131 (05JUL1985 06:00:00)-Water Temperature (C)]]*OO[[#This Row],[73]]</f>
        <v>9.7698373439812518E-7</v>
      </c>
      <c r="BX215" s="10">
        <f>3/24000000*OO[[#This Row],[132 (05JUL1985 09:00:00)-Water Temperature (C)]]*OO[[#This Row],[74]]</f>
        <v>9.2602551031199993E-7</v>
      </c>
      <c r="BY215" s="10">
        <f>3/24000000*OO[[#This Row],[133 (05JUL1985 12:00:00)-Water Temperature (C)]]*OO[[#This Row],[75]]</f>
        <v>8.7352039607399993E-7</v>
      </c>
      <c r="BZ215" s="10">
        <f>3/24000000*OO[[#This Row],[134 (05JUL1985 15:00:00)-Water Temperature (C)]]*OO[[#This Row],[76]]</f>
        <v>8.3732445050649985E-7</v>
      </c>
      <c r="CA215" s="10">
        <f>3/24000000*OO[[#This Row],[135 (05JUL1985 18:00:00)-Water Temperature (C)]]*OO[[#This Row],[77]]</f>
        <v>8.1286801456425004E-7</v>
      </c>
      <c r="CB215" s="10">
        <f>3/24000000*OO[[#This Row],[136 (05JUL1985 21:00:00)-Water Temperature (C)]]*OO[[#This Row],[78]]</f>
        <v>7.8647325355649998E-7</v>
      </c>
      <c r="CC215" s="10">
        <f>3/24000000*OO[[#This Row],[137 (06JUL1985 00:00:00)-Water Temperature (C)]]*OO[[#This Row],[79]]</f>
        <v>7.5093923588524981E-7</v>
      </c>
      <c r="CD215" s="10">
        <f>3/24000000*OO[[#This Row],[138 (06JUL1985 03:00:00)-Water Temperature (C)]]*OO[[#This Row],[80]]</f>
        <v>7.1026147793925008E-7</v>
      </c>
      <c r="CE215" s="10">
        <f>3/24000000*OO[[#This Row],[139 (06JUL1985 06:00:00)-Water Temperature (C)]]*OO[[#This Row],[81]]</f>
        <v>6.7162527915625001E-7</v>
      </c>
      <c r="CF215" s="10">
        <f>3/24000000*OO[[#This Row],[140 (06JUL1985 09:00:00)-Water Temperature (C)]]*OO[[#This Row],[82]]</f>
        <v>6.5472651240450004E-7</v>
      </c>
      <c r="CG215" s="10">
        <f>3/24000000*OO[[#This Row],[141 (06JUL1985 12:00:00)-Water Temperature (C)]]*OO[[#This Row],[83]]</f>
        <v>6.3859952521750005E-7</v>
      </c>
      <c r="CH215" s="10">
        <f>3/24000000*OO[[#This Row],[142 (06JUL1985 15:00:00)-Water Temperature (C)]]*OO[[#This Row],[84]]</f>
        <v>6.2656403012499986E-7</v>
      </c>
      <c r="CI215" s="10">
        <f>3/24000000*OO[[#This Row],[143 (06JUL1985 18:00:00)-Water Temperature (C)]]*OO[[#This Row],[85]]</f>
        <v>6.227101214932499E-7</v>
      </c>
      <c r="CJ215" s="10">
        <f>3/24000000*OO[[#This Row],[144 (06JUL1985 21:00:00)-Water Temperature (C)]]*OO[[#This Row],[86]]</f>
        <v>6.108705339761251E-7</v>
      </c>
      <c r="CK215" s="10">
        <f>3/24000000*OO[[#This Row],[145 (07JUL1985 00:00:00)-Water Temperature (C)]]*OO[[#This Row],[87]]</f>
        <v>5.8638659450112489E-7</v>
      </c>
      <c r="CL215" s="10">
        <f>3/24000000*OO[[#This Row],[146 (07JUL1985 03:00:00)-Water Temperature (C)]]*OO[[#This Row],[88]]</f>
        <v>5.5915297044E-7</v>
      </c>
      <c r="CM215" s="10">
        <f>3/24000000*OO[[#This Row],[147 (07JUL1985 06:00:00)-Water Temperature (C)]]*OO[[#This Row],[89]]</f>
        <v>5.3160074352899989E-7</v>
      </c>
      <c r="CN215" s="10">
        <f>3/24000000*OO[[#This Row],[148 (07JUL1985 09:00:00)-Water Temperature (C)]]*OO[[#This Row],[90]]</f>
        <v>5.1955246260337492E-7</v>
      </c>
      <c r="CO215" s="10">
        <f>3/24000000*OO[[#This Row],[149 (07JUL1985 12:00:00)-Water Temperature (C)]]*OO[[#This Row],[91]]</f>
        <v>5.1297743045899993E-7</v>
      </c>
      <c r="CP215" s="10">
        <f>3/24000000*OO[[#This Row],[150 (07JUL1985 15:00:00)-Water Temperature (C)]]*OO[[#This Row],[92]]</f>
        <v>5.0785471408499995E-7</v>
      </c>
      <c r="CQ215" s="10">
        <f>3/24000000*OO[[#This Row],[151 (07JUL1985 18:00:00)-Water Temperature (C)]]*OO[[#This Row],[93]]</f>
        <v>5.0886877314299994E-7</v>
      </c>
      <c r="CR215" s="10">
        <f>3/24000000*OO[[#This Row],[152 (07JUL1985 21:00:00)-Water Temperature (C)]]*OO[[#This Row],[94]]</f>
        <v>5.0471413453749994E-7</v>
      </c>
      <c r="CS215" s="10">
        <f>3/24000000*OO[[#This Row],[153 (08JUL1985 00:00:00)-Water Temperature (C)]]*OO[[#This Row],[95]]</f>
        <v>4.9486783596525007E-7</v>
      </c>
      <c r="CT215" s="10">
        <f>3/24000000*OO[[#This Row],[154 (08JUL1985 03:00:00)-Water Temperature (C)]]*OO[[#This Row],[96]]</f>
        <v>4.7987668135999997E-7</v>
      </c>
      <c r="CU215" s="10">
        <f>3/24000000*OO[[#This Row],[155 (08JUL1985 06:00:00)-Water Temperature (C)]]*OO[[#This Row],[97]]</f>
        <v>4.6066729523749998E-7</v>
      </c>
      <c r="CV215" s="10">
        <f>3/24000000*OO[[#This Row],[156 (08JUL1985 09:00:00)-Water Temperature (C)]]*OO[[#This Row],[98]]</f>
        <v>4.4031968257187496E-7</v>
      </c>
      <c r="CW215" s="10">
        <f>3/24000000*OO[[#This Row],[157 (08JUL1985 12:00:00)-Water Temperature (C)]]*OO[[#This Row],[99]]</f>
        <v>4.2830029335375002E-7</v>
      </c>
    </row>
    <row r="216" spans="1:101" x14ac:dyDescent="0.35">
      <c r="A216" t="s">
        <v>222</v>
      </c>
      <c r="B216">
        <v>895.51149999999996</v>
      </c>
      <c r="C216" s="10">
        <f>3/24*OO[[#This Row],[59 (26JUN1985 06:00:00)-Water Temperature (C)]]*OO[[#This Row],[1]]/SUM(OO[1])</f>
        <v>0</v>
      </c>
      <c r="D216" s="10">
        <f>3/24*OO[[#This Row],[60 (26JUN1985 09:00:00)-Water Temperature (C)]]*OO[[#This Row],[2]]/SUM(OO[2])</f>
        <v>0</v>
      </c>
      <c r="E216" s="10">
        <f>3/24*OO[[#This Row],[61 (26JUN1985 12:00:00)-Water Temperature (C)]]*OO[[#This Row],[3]]/SUM(OO[3])</f>
        <v>0</v>
      </c>
      <c r="F216" s="10">
        <f>3/24*OO[[#This Row],[62 (26JUN1985 15:00:00)-Water Temperature (C)]]*OO[[#This Row],[4]]/SUM(OO[4])</f>
        <v>0</v>
      </c>
      <c r="G216" s="10">
        <f>3/24*OO[[#This Row],[63 (26JUN1985 18:00:00)-Water Temperature (C)]]*OO[[#This Row],[5]]/SUM(OO[5])</f>
        <v>0</v>
      </c>
      <c r="H216" s="10">
        <f>3/24*OO[[#This Row],[64 (26JUN1985 21:00:00)-Water Temperature (C)]]*OO[[#This Row],[6]]/SUM(OO[6])</f>
        <v>0</v>
      </c>
      <c r="I216" s="10">
        <f>3/24*OO[[#This Row],[65 (27JUN1985 00:00:00)-Water Temperature (C)]]*OO[[#This Row],[7]]/SUM(OO[7])</f>
        <v>0</v>
      </c>
      <c r="J216" s="10">
        <f>3/24*OO[[#This Row],[66 (27JUN1985 03:00:00)-Water Temperature (C)]]*OO[[#This Row],[8]]/SUM(OO[8])</f>
        <v>0</v>
      </c>
      <c r="K216" s="10">
        <f>3/24*OO[[#This Row],[67 (27JUN1985 06:00:00)-Water Temperature (C)]]*OO[[#This Row],[9]]/SUM(OO[9])</f>
        <v>2.0527159746905017E-40</v>
      </c>
      <c r="L216" s="10">
        <f>3/24*OO[[#This Row],[68 (27JUN1985 09:00:00)-Water Temperature (C)]]*OO[[#This Row],[10]]/SUM(OO[10])</f>
        <v>1.2899240365601293E-29</v>
      </c>
      <c r="M216" s="10">
        <f>3/24*OO[[#This Row],[69 (27JUN1985 12:00:00)-Water Temperature (C)]]*OO[[#This Row],[11]]/SUM(OO[11])</f>
        <v>3.9164971982471575E-19</v>
      </c>
      <c r="N216" s="10">
        <f>3/24*OO[[#This Row],[70 (27JUN1985 15:00:00)-Water Temperature (C)]]*OO[[#This Row],[12]]/SUM(OO[12])</f>
        <v>4.0648996675358772E-12</v>
      </c>
      <c r="O216" s="10">
        <f>3/24*OO[[#This Row],[71 (27JUN1985 18:00:00)-Water Temperature (C)]]*OO[[#This Row],[13]]/SUM(OO[13])</f>
        <v>1.7916504849126629E-8</v>
      </c>
      <c r="P216" s="10">
        <f>3/24*OO[[#This Row],[72 (27JUN1985 21:00:00)-Water Temperature (C)]]*OO[[#This Row],[14]]/SUM(OO[14])</f>
        <v>4.2828157386182053E-6</v>
      </c>
      <c r="Q216" s="10">
        <f>3/24*OO[[#This Row],[73 (28JUN1985 00:00:00)-Water Temperature (C)]]*OO[[#This Row],[15]]/SUM(OO[15])</f>
        <v>1.9278407697123919E-4</v>
      </c>
      <c r="R216" s="10">
        <f>3/24*OO[[#This Row],[74 (28JUN1985 03:00:00)-Water Temperature (C)]]*OO[[#This Row],[16]]/SUM(OO[16])</f>
        <v>2.6014551576484554E-3</v>
      </c>
      <c r="S216" s="10">
        <f>3/24*OO[[#This Row],[75 (28JUN1985 06:00:00)-Water Temperature (C)]]*OO[[#This Row],[17]]/SUM(OO[17])</f>
        <v>1.3919777319118221E-2</v>
      </c>
      <c r="T216" s="10">
        <f>3/24*OO[[#This Row],[76 (28JUN1985 09:00:00)-Water Temperature (C)]]*OO[[#This Row],[18]]/SUM(OO[18])</f>
        <v>3.6452144788922738E-2</v>
      </c>
      <c r="U216" s="10">
        <f>3/24*OO[[#This Row],[77 (28JUN1985 12:00:00)-Water Temperature (C)]]*OO[[#This Row],[19]]/SUM(OO[19])</f>
        <v>5.3831106860009817E-2</v>
      </c>
      <c r="V216" s="10">
        <f>3/24000000*OO[[#This Row],[78 (28JUN1985 15:00:00)-Water Temperature (C)]]*OO[[#This Row],[20]]</f>
        <v>4.8733878055224993E-2</v>
      </c>
      <c r="W216" s="10">
        <f>3/24000000*OO[[#This Row],[79 (28JUN1985 18:00:00)-Water Temperature (C)]]*OO[[#This Row],[21]]</f>
        <v>2.9066697884737498E-2</v>
      </c>
      <c r="X216" s="10">
        <f>3/24000000*OO[[#This Row],[80 (28JUN1985 21:00:00)-Water Temperature (C)]]*OO[[#This Row],[22]]</f>
        <v>1.20708956902475E-2</v>
      </c>
      <c r="Y216" s="10">
        <f>3/24000000*OO[[#This Row],[81 (29JUN1985 00:00:00)-Water Temperature (C)]]*OO[[#This Row],[23]]</f>
        <v>3.776763874875E-3</v>
      </c>
      <c r="Z216" s="10">
        <f>3/24000000*OO[[#This Row],[82 (29JUN1985 03:00:00)-Water Temperature (C)]]*OO[[#This Row],[24]]</f>
        <v>9.7504497984187484E-4</v>
      </c>
      <c r="AA216" s="10">
        <f>3/24000000*OO[[#This Row],[83 (29JUN1985 06:00:00)-Water Temperature (C)]]*OO[[#This Row],[25]]</f>
        <v>2.4268527470062496E-4</v>
      </c>
      <c r="AB216" s="10">
        <f>3/24000000*OO[[#This Row],[84 (29JUN1985 09:00:00)-Water Temperature (C)]]*OO[[#This Row],[26]]</f>
        <v>8.2305330347812492E-5</v>
      </c>
      <c r="AC216" s="10">
        <f>3/24000000*OO[[#This Row],[85 (29JUN1985 12:00:00)-Water Temperature (C)]]*OO[[#This Row],[27]]</f>
        <v>4.9989507189087494E-5</v>
      </c>
      <c r="AD216" s="10">
        <f>3/24000000*OO[[#This Row],[86 (29JUN1985 15:00:00)-Water Temperature (C)]]*OO[[#This Row],[28]]</f>
        <v>4.4580599978062495E-5</v>
      </c>
      <c r="AE216" s="10">
        <f>3/24000000*OO[[#This Row],[88 (29JUN1985 21:00:00)-Water Temperature (C)]]*OO[[#This Row],[30]]</f>
        <v>4.721556262799999E-5</v>
      </c>
      <c r="AF216" s="10">
        <f>3/24000000*OO[[#This Row],[88 (29JUN1985 21:00:00)-Water Temperature (C)]]*OO[[#This Row],[30]]</f>
        <v>4.721556262799999E-5</v>
      </c>
      <c r="AG216" s="10">
        <f>3/24000000*OO[[#This Row],[89 (30JUN1985 00:00:00)-Water Temperature (C)]]*OO[[#This Row],[31]]</f>
        <v>4.7000888842687505E-5</v>
      </c>
      <c r="AH216" s="10">
        <f>3/24000000*OO[[#This Row],[90 (30JUN1985 03:00:00)-Water Temperature (C)]]*OO[[#This Row],[32]]</f>
        <v>4.4620353879374998E-5</v>
      </c>
      <c r="AI216" s="10">
        <f>3/24000000*OO[[#This Row],[91 (30JUN1985 06:00:00)-Water Temperature (C)]]*OO[[#This Row],[33]]</f>
        <v>4.0721825100399996E-5</v>
      </c>
      <c r="AJ216" s="10">
        <f>3/24000000*OO[[#This Row],[92 (30JUN1985 09:00:00)-Water Temperature (C)]]*OO[[#This Row],[34]]</f>
        <v>3.6994477735362499E-5</v>
      </c>
      <c r="AK216" s="10">
        <f>3/24000000*OO[[#This Row],[93 (30JUN1985 12:00:00)-Water Temperature (C)]]*OO[[#This Row],[35]]</f>
        <v>3.393777063679999E-5</v>
      </c>
      <c r="AL216" s="10">
        <f>3/24000000*OO[[#This Row],[94 (30JUN1985 15:00:00)-Water Temperature (C)]]*OO[[#This Row],[36]]</f>
        <v>3.1385323824525E-5</v>
      </c>
      <c r="AM216" s="10">
        <f>3/24000000*OO[[#This Row],[95 (30JUN1985 18:00:00)-Water Temperature (C)]]*OO[[#This Row],[37]]</f>
        <v>2.8809768161599997E-5</v>
      </c>
      <c r="AN216" s="10">
        <f>3/24000000*OO[[#This Row],[96 (30JUN1985 21:00:00)-Water Temperature (C)]]*OO[[#This Row],[38]]</f>
        <v>2.5620936880000001E-5</v>
      </c>
      <c r="AO216" s="10">
        <f>3/24000000*OO[[#This Row],[97 (01JUL1985 00:00:00)-Water Temperature (C)]]*OO[[#This Row],[39]]</f>
        <v>2.2115560308300002E-5</v>
      </c>
      <c r="AP216" s="10">
        <f>3/24000000*OO[[#This Row],[98 (01JUL1985 03:00:00)-Water Temperature (C)]]*OO[[#This Row],[40]]</f>
        <v>1.8716668050112498E-5</v>
      </c>
      <c r="AQ216" s="10">
        <f>3/24000000*OO[[#This Row],[99 (01JUL1985 06:00:00)-Water Temperature (C)]]*OO[[#This Row],[41]]</f>
        <v>1.5747062387814997E-5</v>
      </c>
      <c r="AR216" s="10">
        <f>3/24000000*OO[[#This Row],[100 (01JUL1985 09:00:00)-Water Temperature (C)]]*OO[[#This Row],[42]]</f>
        <v>1.36722472884E-5</v>
      </c>
      <c r="AS216" s="10">
        <f>3/24000000*OO[[#This Row],[101 (01JUL1985 12:00:00)-Water Temperature (C)]]*OO[[#This Row],[43]]</f>
        <v>1.1974091531843751E-5</v>
      </c>
      <c r="AT216" s="10">
        <f>3/24000000*OO[[#This Row],[102 (01JUL1985 15:00:00)-Water Temperature (C)]]*OO[[#This Row],[44]]</f>
        <v>1.060905278959E-5</v>
      </c>
      <c r="AU216" s="10">
        <f>3/24000000*OO[[#This Row],[103 (01JUL1985 18:00:00)-Water Temperature (C)]]*OO[[#This Row],[45]]</f>
        <v>9.3890689667824999E-6</v>
      </c>
      <c r="AV216" s="10">
        <f>3/24000000*OO[[#This Row],[104 (01JUL1985 21:00:00)-Water Temperature (C)]]*OO[[#This Row],[46]]</f>
        <v>8.1350847464499996E-6</v>
      </c>
      <c r="AW216" s="10">
        <f>3/24000000*OO[[#This Row],[105 (02JUL1985 00:00:00)-Water Temperature (C)]]*OO[[#This Row],[47]]</f>
        <v>6.77251756561875E-6</v>
      </c>
      <c r="AX216" s="10">
        <f>3/24000000*OO[[#This Row],[106 (02JUL1985 03:00:00)-Water Temperature (C)]]*OO[[#This Row],[48]]</f>
        <v>5.3676562878424994E-6</v>
      </c>
      <c r="AY216" s="10">
        <f>3/24000000*OO[[#This Row],[107 (02JUL1985 06:00:00)-Water Temperature (C)]]*OO[[#This Row],[49]]</f>
        <v>4.1123815946125003E-6</v>
      </c>
      <c r="AZ216" s="10">
        <f>3/24000000*OO[[#This Row],[108 (02JUL1985 09:00:00)-Water Temperature (C)]]*OO[[#This Row],[50]]</f>
        <v>3.2279460801024998E-6</v>
      </c>
      <c r="BA216" s="10">
        <f>3/24000000*OO[[#This Row],[109 (02JUL1985 12:00:00)-Water Temperature (C)]]*OO[[#This Row],[51]]</f>
        <v>2.6123350804200002E-6</v>
      </c>
      <c r="BB216" s="10">
        <f>3/24000000*OO[[#This Row],[110 (02JUL1985 15:00:00)-Water Temperature (C)]]*OO[[#This Row],[52]]</f>
        <v>2.2268374703049998E-6</v>
      </c>
      <c r="BC216" s="10">
        <f>3/24000000*OO[[#This Row],[111 (02JUL1985 18:00:00)-Water Temperature (C)]]*OO[[#This Row],[53]]</f>
        <v>2.0023596081272499E-6</v>
      </c>
      <c r="BD216" s="10">
        <f>3/24000000*OO[[#This Row],[112 (02JUL1985 21:00:00)-Water Temperature (C)]]*OO[[#This Row],[54]]</f>
        <v>1.8372588888206251E-6</v>
      </c>
      <c r="BE216" s="10">
        <f>3/24000000*OO[[#This Row],[113 (03JUL1985 00:00:00)-Water Temperature (C)]]*OO[[#This Row],[55]]</f>
        <v>1.67983180849525E-6</v>
      </c>
      <c r="BF216" s="10">
        <f>3/24000000*OO[[#This Row],[114 (03JUL1985 03:00:00)-Water Temperature (C)]]*OO[[#This Row],[56]]</f>
        <v>1.5289284492472498E-6</v>
      </c>
      <c r="BG216" s="10">
        <f>3/24000000*OO[[#This Row],[115 (03JUL1985 06:00:00)-Water Temperature (C)]]*OO[[#This Row],[57]]</f>
        <v>1.3885435302149999E-6</v>
      </c>
      <c r="BH216" s="10">
        <f>3/24000000*OO[[#This Row],[116 (03JUL1985 09:00:00)-Water Temperature (C)]]*OO[[#This Row],[58]]</f>
        <v>1.3038300995549998E-6</v>
      </c>
      <c r="BI216" s="10">
        <f>3/24000000*OO[[#This Row],[117 (03JUL1985 12:00:00)-Water Temperature (C)]]*OO[[#This Row],[59]]</f>
        <v>1.2548920281825E-6</v>
      </c>
      <c r="BJ216" s="10">
        <f>3/24000000*OO[[#This Row],[118 (03JUL1985 15:00:00)-Water Temperature (C)]]*OO[[#This Row],[60]]</f>
        <v>1.22165491479075E-6</v>
      </c>
      <c r="BK216" s="10">
        <f>3/24000000*OO[[#This Row],[119 (03JUL1985 18:00:00)-Water Temperature (C)]]*OO[[#This Row],[61]]</f>
        <v>1.2040441367331249E-6</v>
      </c>
      <c r="BL216" s="10">
        <f>3/24000000*OO[[#This Row],[120 (03JUL1985 21:00:00)-Water Temperature (C)]]*OO[[#This Row],[62]]</f>
        <v>1.1772143506089998E-6</v>
      </c>
      <c r="BM216" s="10">
        <f>3/24000000*OO[[#This Row],[121 (04JUL1985 00:00:00)-Water Temperature (C)]]*OO[[#This Row],[63]]</f>
        <v>1.1439201396200002E-6</v>
      </c>
      <c r="BN216" s="10">
        <f>3/24000000*OO[[#This Row],[122 (04JUL1985 03:00:00)-Water Temperature (C)]]*OO[[#This Row],[64]]</f>
        <v>1.104327262995E-6</v>
      </c>
      <c r="BO216" s="10">
        <f>3/24000000*OO[[#This Row],[123 (04JUL1985 06:00:00)-Water Temperature (C)]]*OO[[#This Row],[65]]</f>
        <v>1.05529943841875E-6</v>
      </c>
      <c r="BP216" s="10">
        <f>3/24000000*OO[[#This Row],[124 (04JUL1985 09:00:00)-Water Temperature (C)]]*OO[[#This Row],[66]]</f>
        <v>1.0136304563520001E-6</v>
      </c>
      <c r="BQ216" s="10">
        <f>3/24000000*OO[[#This Row],[125 (04JUL1985 12:00:00)-Water Temperature (C)]]*OO[[#This Row],[67]]</f>
        <v>9.6494124151424986E-7</v>
      </c>
      <c r="BR216" s="10">
        <f>3/24000000*OO[[#This Row],[126 (04JUL1985 15:00:00)-Water Temperature (C)]]*OO[[#This Row],[68]]</f>
        <v>9.2969513331500001E-7</v>
      </c>
      <c r="BS216" s="10">
        <f>3/24000000*OO[[#This Row],[127 (04JUL1985 18:00:00)-Water Temperature (C)]]*OO[[#This Row],[69]]</f>
        <v>8.9449388604624993E-7</v>
      </c>
      <c r="BT216" s="10">
        <f>3/24000000*OO[[#This Row],[128 (04JUL1985 21:00:00)-Water Temperature (C)]]*OO[[#This Row],[70]]</f>
        <v>8.6147271644962494E-7</v>
      </c>
      <c r="BU216" s="10">
        <f>3/24000000*OO[[#This Row],[129 (05JUL1985 00:00:00)-Water Temperature (C)]]*OO[[#This Row],[71]]</f>
        <v>8.2731976582100005E-7</v>
      </c>
      <c r="BV216" s="10">
        <f>3/24000000*OO[[#This Row],[130 (05JUL1985 03:00:00)-Water Temperature (C)]]*OO[[#This Row],[72]]</f>
        <v>7.8523287655312496E-7</v>
      </c>
      <c r="BW216" s="10">
        <f>3/24000000*OO[[#This Row],[131 (05JUL1985 06:00:00)-Water Temperature (C)]]*OO[[#This Row],[73]]</f>
        <v>7.3429888399925004E-7</v>
      </c>
      <c r="BX216" s="10">
        <f>3/24000000*OO[[#This Row],[132 (05JUL1985 09:00:00)-Water Temperature (C)]]*OO[[#This Row],[74]]</f>
        <v>6.9716156463999987E-7</v>
      </c>
      <c r="BY216" s="10">
        <f>3/24000000*OO[[#This Row],[133 (05JUL1985 12:00:00)-Water Temperature (C)]]*OO[[#This Row],[75]]</f>
        <v>6.5653449118499999E-7</v>
      </c>
      <c r="BZ216" s="10">
        <f>3/24000000*OO[[#This Row],[134 (05JUL1985 15:00:00)-Water Temperature (C)]]*OO[[#This Row],[76]]</f>
        <v>6.2880874372050017E-7</v>
      </c>
      <c r="CA216" s="10">
        <f>3/24000000*OO[[#This Row],[135 (05JUL1985 18:00:00)-Water Temperature (C)]]*OO[[#This Row],[77]]</f>
        <v>6.0929085138499997E-7</v>
      </c>
      <c r="CB216" s="10">
        <f>3/24000000*OO[[#This Row],[136 (05JUL1985 21:00:00)-Water Temperature (C)]]*OO[[#This Row],[78]]</f>
        <v>5.8876161732025011E-7</v>
      </c>
      <c r="CC216" s="10">
        <f>3/24000000*OO[[#This Row],[137 (06JUL1985 00:00:00)-Water Temperature (C)]]*OO[[#This Row],[79]]</f>
        <v>5.6222039972537496E-7</v>
      </c>
      <c r="CD216" s="10">
        <f>3/24000000*OO[[#This Row],[138 (06JUL1985 03:00:00)-Water Temperature (C)]]*OO[[#This Row],[80]]</f>
        <v>5.3238637216124997E-7</v>
      </c>
      <c r="CE216" s="10">
        <f>3/24000000*OO[[#This Row],[139 (06JUL1985 06:00:00)-Water Temperature (C)]]*OO[[#This Row],[81]]</f>
        <v>5.0451181562099985E-7</v>
      </c>
      <c r="CF216" s="10">
        <f>3/24000000*OO[[#This Row],[140 (06JUL1985 09:00:00)-Water Temperature (C)]]*OO[[#This Row],[82]]</f>
        <v>4.9256333715312497E-7</v>
      </c>
      <c r="CG216" s="10">
        <f>3/24000000*OO[[#This Row],[141 (06JUL1985 12:00:00)-Water Temperature (C)]]*OO[[#This Row],[83]]</f>
        <v>4.7996906980837499E-7</v>
      </c>
      <c r="CH216" s="10">
        <f>3/24000000*OO[[#This Row],[142 (06JUL1985 15:00:00)-Water Temperature (C)]]*OO[[#This Row],[84]]</f>
        <v>4.7079485580749994E-7</v>
      </c>
      <c r="CI216" s="10">
        <f>3/24000000*OO[[#This Row],[143 (06JUL1985 18:00:00)-Water Temperature (C)]]*OO[[#This Row],[85]]</f>
        <v>4.6703816574524997E-7</v>
      </c>
      <c r="CJ216" s="10">
        <f>3/24000000*OO[[#This Row],[144 (06JUL1985 21:00:00)-Water Temperature (C)]]*OO[[#This Row],[86]]</f>
        <v>4.5697485741162496E-7</v>
      </c>
      <c r="CK216" s="10">
        <f>3/24000000*OO[[#This Row],[145 (07JUL1985 00:00:00)-Water Temperature (C)]]*OO[[#This Row],[87]]</f>
        <v>4.3858871445124993E-7</v>
      </c>
      <c r="CL216" s="10">
        <f>3/24000000*OO[[#This Row],[146 (07JUL1985 03:00:00)-Water Temperature (C)]]*OO[[#This Row],[88]]</f>
        <v>4.186192862685E-7</v>
      </c>
      <c r="CM216" s="10">
        <f>3/24000000*OO[[#This Row],[147 (07JUL1985 06:00:00)-Water Temperature (C)]]*OO[[#This Row],[89]]</f>
        <v>3.9875528716824997E-7</v>
      </c>
      <c r="CN216" s="10">
        <f>3/24000000*OO[[#This Row],[148 (07JUL1985 09:00:00)-Water Temperature (C)]]*OO[[#This Row],[90]]</f>
        <v>3.9011148590399997E-7</v>
      </c>
      <c r="CO216" s="10">
        <f>3/24000000*OO[[#This Row],[149 (07JUL1985 12:00:00)-Water Temperature (C)]]*OO[[#This Row],[91]]</f>
        <v>3.8491124302737497E-7</v>
      </c>
      <c r="CP216" s="10">
        <f>3/24000000*OO[[#This Row],[150 (07JUL1985 15:00:00)-Water Temperature (C)]]*OO[[#This Row],[92]]</f>
        <v>3.8050592021299997E-7</v>
      </c>
      <c r="CQ216" s="10">
        <f>3/24000000*OO[[#This Row],[151 (07JUL1985 18:00:00)-Water Temperature (C)]]*OO[[#This Row],[93]]</f>
        <v>3.8037847114649999E-7</v>
      </c>
      <c r="CR216" s="10">
        <f>3/24000000*OO[[#This Row],[152 (07JUL1985 21:00:00)-Water Temperature (C)]]*OO[[#This Row],[94]]</f>
        <v>3.7635845213999995E-7</v>
      </c>
      <c r="CS216" s="10">
        <f>3/24000000*OO[[#This Row],[153 (08JUL1985 00:00:00)-Water Temperature (C)]]*OO[[#This Row],[95]]</f>
        <v>3.6905851619624992E-7</v>
      </c>
      <c r="CT216" s="10">
        <f>3/24000000*OO[[#This Row],[154 (08JUL1985 03:00:00)-Water Temperature (C)]]*OO[[#This Row],[96]]</f>
        <v>3.5839170678412499E-7</v>
      </c>
      <c r="CU216" s="10">
        <f>3/24000000*OO[[#This Row],[155 (08JUL1985 06:00:00)-Water Temperature (C)]]*OO[[#This Row],[97]]</f>
        <v>3.4465148109675004E-7</v>
      </c>
      <c r="CV216" s="10">
        <f>3/24000000*OO[[#This Row],[156 (08JUL1985 09:00:00)-Water Temperature (C)]]*OO[[#This Row],[98]]</f>
        <v>3.2987812726099994E-7</v>
      </c>
      <c r="CW216" s="10">
        <f>3/24000000*OO[[#This Row],[157 (08JUL1985 12:00:00)-Water Temperature (C)]]*OO[[#This Row],[99]]</f>
        <v>3.2090972191687497E-7</v>
      </c>
    </row>
    <row r="217" spans="1:101" x14ac:dyDescent="0.35">
      <c r="A217" t="s">
        <v>223</v>
      </c>
      <c r="B217">
        <v>853.36689999999999</v>
      </c>
      <c r="C217" s="10">
        <f>3/24*OO[[#This Row],[59 (26JUN1985 06:00:00)-Water Temperature (C)]]*OO[[#This Row],[1]]/SUM(OO[1])</f>
        <v>0</v>
      </c>
      <c r="D217" s="10">
        <f>3/24*OO[[#This Row],[60 (26JUN1985 09:00:00)-Water Temperature (C)]]*OO[[#This Row],[2]]/SUM(OO[2])</f>
        <v>0</v>
      </c>
      <c r="E217" s="10">
        <f>3/24*OO[[#This Row],[61 (26JUN1985 12:00:00)-Water Temperature (C)]]*OO[[#This Row],[3]]/SUM(OO[3])</f>
        <v>0</v>
      </c>
      <c r="F217" s="10">
        <f>3/24*OO[[#This Row],[62 (26JUN1985 15:00:00)-Water Temperature (C)]]*OO[[#This Row],[4]]/SUM(OO[4])</f>
        <v>0</v>
      </c>
      <c r="G217" s="10">
        <f>3/24*OO[[#This Row],[63 (26JUN1985 18:00:00)-Water Temperature (C)]]*OO[[#This Row],[5]]/SUM(OO[5])</f>
        <v>0</v>
      </c>
      <c r="H217" s="10">
        <f>3/24*OO[[#This Row],[64 (26JUN1985 21:00:00)-Water Temperature (C)]]*OO[[#This Row],[6]]/SUM(OO[6])</f>
        <v>0</v>
      </c>
      <c r="I217" s="10">
        <f>3/24*OO[[#This Row],[65 (27JUN1985 00:00:00)-Water Temperature (C)]]*OO[[#This Row],[7]]/SUM(OO[7])</f>
        <v>0</v>
      </c>
      <c r="J217" s="10">
        <f>3/24*OO[[#This Row],[66 (27JUN1985 03:00:00)-Water Temperature (C)]]*OO[[#This Row],[8]]/SUM(OO[8])</f>
        <v>0</v>
      </c>
      <c r="K217" s="10">
        <f>3/24*OO[[#This Row],[67 (27JUN1985 06:00:00)-Water Temperature (C)]]*OO[[#This Row],[9]]/SUM(OO[9])</f>
        <v>3.1502510061355703E-41</v>
      </c>
      <c r="L217" s="10">
        <f>3/24*OO[[#This Row],[68 (27JUN1985 09:00:00)-Water Temperature (C)]]*OO[[#This Row],[10]]/SUM(OO[10])</f>
        <v>2.0108587360187E-30</v>
      </c>
      <c r="M217" s="10">
        <f>3/24*OO[[#This Row],[69 (27JUN1985 12:00:00)-Water Temperature (C)]]*OO[[#This Row],[11]]/SUM(OO[11])</f>
        <v>6.3717702356728979E-20</v>
      </c>
      <c r="N217" s="10">
        <f>3/24*OO[[#This Row],[70 (27JUN1985 15:00:00)-Water Temperature (C)]]*OO[[#This Row],[12]]/SUM(OO[12])</f>
        <v>1.542651318272028E-12</v>
      </c>
      <c r="O217" s="10">
        <f>3/24*OO[[#This Row],[71 (27JUN1985 18:00:00)-Water Temperature (C)]]*OO[[#This Row],[13]]/SUM(OO[13])</f>
        <v>9.6617721141880807E-9</v>
      </c>
      <c r="P217" s="10">
        <f>3/24*OO[[#This Row],[72 (27JUN1985 21:00:00)-Water Temperature (C)]]*OO[[#This Row],[14]]/SUM(OO[14])</f>
        <v>2.6691685448721606E-6</v>
      </c>
      <c r="Q217" s="10">
        <f>3/24*OO[[#This Row],[73 (28JUN1985 00:00:00)-Water Temperature (C)]]*OO[[#This Row],[15]]/SUM(OO[15])</f>
        <v>1.3332097465708017E-4</v>
      </c>
      <c r="R217" s="10">
        <f>3/24*OO[[#This Row],[74 (28JUN1985 03:00:00)-Water Temperature (C)]]*OO[[#This Row],[16]]/SUM(OO[16])</f>
        <v>1.953964983107505E-3</v>
      </c>
      <c r="S217" s="10">
        <f>3/24*OO[[#This Row],[75 (28JUN1985 06:00:00)-Water Temperature (C)]]*OO[[#This Row],[17]]/SUM(OO[17])</f>
        <v>1.1194263245271388E-2</v>
      </c>
      <c r="T217" s="10">
        <f>3/24*OO[[#This Row],[76 (28JUN1985 09:00:00)-Water Temperature (C)]]*OO[[#This Row],[18]]/SUM(OO[18])</f>
        <v>3.1043648630803618E-2</v>
      </c>
      <c r="U217" s="10">
        <f>3/24*OO[[#This Row],[77 (28JUN1985 12:00:00)-Water Temperature (C)]]*OO[[#This Row],[19]]/SUM(OO[19])</f>
        <v>4.8137545629166736E-2</v>
      </c>
      <c r="V217" s="10">
        <f>3/24000000*OO[[#This Row],[78 (28JUN1985 15:00:00)-Water Temperature (C)]]*OO[[#This Row],[20]]</f>
        <v>4.5453691744500008E-2</v>
      </c>
      <c r="W217" s="10">
        <f>3/24000000*OO[[#This Row],[79 (28JUN1985 18:00:00)-Water Temperature (C)]]*OO[[#This Row],[21]]</f>
        <v>2.8114362921312502E-2</v>
      </c>
      <c r="X217" s="10">
        <f>3/24000000*OO[[#This Row],[80 (28JUN1985 21:00:00)-Water Temperature (C)]]*OO[[#This Row],[22]]</f>
        <v>1.2039004104925002E-2</v>
      </c>
      <c r="Y217" s="10">
        <f>3/24000000*OO[[#This Row],[81 (29JUN1985 00:00:00)-Water Temperature (C)]]*OO[[#This Row],[23]]</f>
        <v>3.8650263093499997E-3</v>
      </c>
      <c r="Z217" s="10">
        <f>3/24000000*OO[[#This Row],[82 (29JUN1985 03:00:00)-Water Temperature (C)]]*OO[[#This Row],[24]]</f>
        <v>1.014496706718E-3</v>
      </c>
      <c r="AA217" s="10">
        <f>3/24000000*OO[[#This Row],[83 (29JUN1985 06:00:00)-Water Temperature (C)]]*OO[[#This Row],[25]]</f>
        <v>2.5145870956237498E-4</v>
      </c>
      <c r="AB217" s="10">
        <f>3/24000000*OO[[#This Row],[84 (29JUN1985 09:00:00)-Water Temperature (C)]]*OO[[#This Row],[26]]</f>
        <v>8.1583713378399994E-5</v>
      </c>
      <c r="AC217" s="10">
        <f>3/24000000*OO[[#This Row],[85 (29JUN1985 12:00:00)-Water Temperature (C)]]*OO[[#This Row],[27]]</f>
        <v>4.69260677866E-5</v>
      </c>
      <c r="AD217" s="10">
        <f>3/24000000*OO[[#This Row],[86 (29JUN1985 15:00:00)-Water Temperature (C)]]*OO[[#This Row],[28]]</f>
        <v>4.0810443179187498E-5</v>
      </c>
      <c r="AE217" s="10">
        <f>3/24000000*OO[[#This Row],[88 (29JUN1985 21:00:00)-Water Temperature (C)]]*OO[[#This Row],[30]]</f>
        <v>4.2936565827799996E-5</v>
      </c>
      <c r="AF217" s="10">
        <f>3/24000000*OO[[#This Row],[88 (29JUN1985 21:00:00)-Water Temperature (C)]]*OO[[#This Row],[30]]</f>
        <v>4.2936565827799996E-5</v>
      </c>
      <c r="AG217" s="10">
        <f>3/24000000*OO[[#This Row],[89 (30JUN1985 00:00:00)-Water Temperature (C)]]*OO[[#This Row],[31]]</f>
        <v>4.2931579014674998E-5</v>
      </c>
      <c r="AH217" s="10">
        <f>3/24000000*OO[[#This Row],[90 (30JUN1985 03:00:00)-Water Temperature (C)]]*OO[[#This Row],[32]]</f>
        <v>4.0983127994899995E-5</v>
      </c>
      <c r="AI217" s="10">
        <f>3/24000000*OO[[#This Row],[91 (30JUN1985 06:00:00)-Water Temperature (C)]]*OO[[#This Row],[33]]</f>
        <v>3.7579427948362498E-5</v>
      </c>
      <c r="AJ217" s="10">
        <f>3/24000000*OO[[#This Row],[92 (30JUN1985 09:00:00)-Water Temperature (C)]]*OO[[#This Row],[34]]</f>
        <v>3.4259216327124994E-5</v>
      </c>
      <c r="AK217" s="10">
        <f>3/24000000*OO[[#This Row],[93 (30JUN1985 12:00:00)-Water Temperature (C)]]*OO[[#This Row],[35]]</f>
        <v>3.1472412791362493E-5</v>
      </c>
      <c r="AL217" s="10">
        <f>3/24000000*OO[[#This Row],[94 (30JUN1985 15:00:00)-Water Temperature (C)]]*OO[[#This Row],[36]]</f>
        <v>2.9125098597037503E-5</v>
      </c>
      <c r="AM217" s="10">
        <f>3/24000000*OO[[#This Row],[95 (30JUN1985 18:00:00)-Water Temperature (C)]]*OO[[#This Row],[37]]</f>
        <v>2.67658347997125E-5</v>
      </c>
      <c r="AN217" s="10">
        <f>3/24000000*OO[[#This Row],[96 (30JUN1985 21:00:00)-Water Temperature (C)]]*OO[[#This Row],[38]]</f>
        <v>2.3847413917499997E-5</v>
      </c>
      <c r="AO217" s="10">
        <f>3/24000000*OO[[#This Row],[97 (01JUL1985 00:00:00)-Water Temperature (C)]]*OO[[#This Row],[39]]</f>
        <v>2.0639960521124999E-5</v>
      </c>
      <c r="AP217" s="10">
        <f>3/24000000*OO[[#This Row],[98 (01JUL1985 03:00:00)-Water Temperature (C)]]*OO[[#This Row],[40]]</f>
        <v>1.7510639804236246E-5</v>
      </c>
      <c r="AQ217" s="10">
        <f>3/24000000*OO[[#This Row],[99 (01JUL1985 06:00:00)-Water Temperature (C)]]*OO[[#This Row],[41]]</f>
        <v>1.4764746681093748E-5</v>
      </c>
      <c r="AR217" s="10">
        <f>3/24000000*OO[[#This Row],[100 (01JUL1985 09:00:00)-Water Temperature (C)]]*OO[[#This Row],[42]]</f>
        <v>1.283727852675E-5</v>
      </c>
      <c r="AS217" s="10">
        <f>3/24000000*OO[[#This Row],[101 (01JUL1985 12:00:00)-Water Temperature (C)]]*OO[[#This Row],[43]]</f>
        <v>1.1229102992979998E-5</v>
      </c>
      <c r="AT217" s="10">
        <f>3/24000000*OO[[#This Row],[102 (01JUL1985 15:00:00)-Water Temperature (C)]]*OO[[#This Row],[44]]</f>
        <v>9.9359688739350002E-6</v>
      </c>
      <c r="AU217" s="10">
        <f>3/24000000*OO[[#This Row],[103 (01JUL1985 18:00:00)-Water Temperature (C)]]*OO[[#This Row],[45]]</f>
        <v>8.7869340924750018E-6</v>
      </c>
      <c r="AV217" s="10">
        <f>3/24000000*OO[[#This Row],[104 (01JUL1985 21:00:00)-Water Temperature (C)]]*OO[[#This Row],[46]]</f>
        <v>7.6253881748449996E-6</v>
      </c>
      <c r="AW217" s="10">
        <f>3/24000000*OO[[#This Row],[105 (02JUL1985 00:00:00)-Water Temperature (C)]]*OO[[#This Row],[47]]</f>
        <v>6.3747838104912493E-6</v>
      </c>
      <c r="AX217" s="10">
        <f>3/24000000*OO[[#This Row],[106 (02JUL1985 03:00:00)-Water Temperature (C)]]*OO[[#This Row],[48]]</f>
        <v>5.0793469913012495E-6</v>
      </c>
      <c r="AY217" s="10">
        <f>3/24000000*OO[[#This Row],[107 (02JUL1985 06:00:00)-Water Temperature (C)]]*OO[[#This Row],[49]]</f>
        <v>3.9078092333249998E-6</v>
      </c>
      <c r="AZ217" s="10">
        <f>3/24000000*OO[[#This Row],[108 (02JUL1985 09:00:00)-Water Temperature (C)]]*OO[[#This Row],[50]]</f>
        <v>3.0690902047025003E-6</v>
      </c>
      <c r="BA217" s="10">
        <f>3/24000000*OO[[#This Row],[109 (02JUL1985 12:00:00)-Water Temperature (C)]]*OO[[#This Row],[51]]</f>
        <v>2.4717491190562497E-6</v>
      </c>
      <c r="BB217" s="10">
        <f>3/24000000*OO[[#This Row],[110 (02JUL1985 15:00:00)-Water Temperature (C)]]*OO[[#This Row],[52]]</f>
        <v>2.0941807356359997E-6</v>
      </c>
      <c r="BC217" s="10">
        <f>3/24000000*OO[[#This Row],[111 (02JUL1985 18:00:00)-Water Temperature (C)]]*OO[[#This Row],[53]]</f>
        <v>1.8724317954202498E-6</v>
      </c>
      <c r="BD217" s="10">
        <f>3/24000000*OO[[#This Row],[112 (02JUL1985 21:00:00)-Water Temperature (C)]]*OO[[#This Row],[54]]</f>
        <v>1.7111568906987496E-6</v>
      </c>
      <c r="BE217" s="10">
        <f>3/24000000*OO[[#This Row],[113 (03JUL1985 00:00:00)-Water Temperature (C)]]*OO[[#This Row],[55]]</f>
        <v>1.5625103090887499E-6</v>
      </c>
      <c r="BF217" s="10">
        <f>3/24000000*OO[[#This Row],[114 (03JUL1985 03:00:00)-Water Temperature (C)]]*OO[[#This Row],[56]]</f>
        <v>1.4229396844514998E-6</v>
      </c>
      <c r="BG217" s="10">
        <f>3/24000000*OO[[#This Row],[115 (03JUL1985 06:00:00)-Water Temperature (C)]]*OO[[#This Row],[57]]</f>
        <v>1.29329070207E-6</v>
      </c>
      <c r="BH217" s="10">
        <f>3/24000000*OO[[#This Row],[116 (03JUL1985 09:00:00)-Water Temperature (C)]]*OO[[#This Row],[58]]</f>
        <v>1.2150422154510001E-6</v>
      </c>
      <c r="BI217" s="10">
        <f>3/24000000*OO[[#This Row],[117 (03JUL1985 12:00:00)-Water Temperature (C)]]*OO[[#This Row],[59]]</f>
        <v>1.1679865185493751E-6</v>
      </c>
      <c r="BJ217" s="10">
        <f>3/24000000*OO[[#This Row],[118 (03JUL1985 15:00:00)-Water Temperature (C)]]*OO[[#This Row],[60]]</f>
        <v>1.1350354127280001E-6</v>
      </c>
      <c r="BK217" s="10">
        <f>3/24000000*OO[[#This Row],[119 (03JUL1985 18:00:00)-Water Temperature (C)]]*OO[[#This Row],[61]]</f>
        <v>1.116352658719625E-6</v>
      </c>
      <c r="BL217" s="10">
        <f>3/24000000*OO[[#This Row],[120 (03JUL1985 21:00:00)-Water Temperature (C)]]*OO[[#This Row],[62]]</f>
        <v>1.0888242664399999E-6</v>
      </c>
      <c r="BM217" s="10">
        <f>3/24000000*OO[[#This Row],[121 (04JUL1985 00:00:00)-Water Temperature (C)]]*OO[[#This Row],[63]]</f>
        <v>1.0574981489304999E-6</v>
      </c>
      <c r="BN217" s="10">
        <f>3/24000000*OO[[#This Row],[122 (04JUL1985 03:00:00)-Water Temperature (C)]]*OO[[#This Row],[64]]</f>
        <v>1.02199330602575E-6</v>
      </c>
      <c r="BO217" s="10">
        <f>3/24000000*OO[[#This Row],[123 (04JUL1985 06:00:00)-Water Temperature (C)]]*OO[[#This Row],[65]]</f>
        <v>9.7853151711500009E-7</v>
      </c>
      <c r="BP217" s="10">
        <f>3/24000000*OO[[#This Row],[124 (04JUL1985 09:00:00)-Water Temperature (C)]]*OO[[#This Row],[66]]</f>
        <v>9.416726641406249E-7</v>
      </c>
      <c r="BQ217" s="10">
        <f>3/24000000*OO[[#This Row],[125 (04JUL1985 12:00:00)-Water Temperature (C)]]*OO[[#This Row],[67]]</f>
        <v>8.9618521200862494E-7</v>
      </c>
      <c r="BR217" s="10">
        <f>3/24000000*OO[[#This Row],[126 (04JUL1985 15:00:00)-Water Temperature (C)]]*OO[[#This Row],[68]]</f>
        <v>8.6285723403825001E-7</v>
      </c>
      <c r="BS217" s="10">
        <f>3/24000000*OO[[#This Row],[127 (04JUL1985 18:00:00)-Water Temperature (C)]]*OO[[#This Row],[69]]</f>
        <v>8.2849499684912506E-7</v>
      </c>
      <c r="BT217" s="10">
        <f>3/24000000*OO[[#This Row],[128 (04JUL1985 21:00:00)-Water Temperature (C)]]*OO[[#This Row],[70]]</f>
        <v>7.9732186105449998E-7</v>
      </c>
      <c r="BU217" s="10">
        <f>3/24000000*OO[[#This Row],[129 (05JUL1985 00:00:00)-Water Temperature (C)]]*OO[[#This Row],[71]]</f>
        <v>7.6605234414687508E-7</v>
      </c>
      <c r="BV217" s="10">
        <f>3/24000000*OO[[#This Row],[130 (05JUL1985 03:00:00)-Water Temperature (C)]]*OO[[#This Row],[72]]</f>
        <v>7.2827115607400014E-7</v>
      </c>
      <c r="BW217" s="10">
        <f>3/24000000*OO[[#This Row],[131 (05JUL1985 06:00:00)-Water Temperature (C)]]*OO[[#This Row],[73]]</f>
        <v>6.8222968394950001E-7</v>
      </c>
      <c r="BX217" s="10">
        <f>3/24000000*OO[[#This Row],[132 (05JUL1985 09:00:00)-Water Temperature (C)]]*OO[[#This Row],[74]]</f>
        <v>6.4872012520949992E-7</v>
      </c>
      <c r="BY217" s="10">
        <f>3/24000000*OO[[#This Row],[133 (05JUL1985 12:00:00)-Water Temperature (C)]]*OO[[#This Row],[75]]</f>
        <v>6.1016898416374993E-7</v>
      </c>
      <c r="BZ217" s="10">
        <f>3/24000000*OO[[#This Row],[134 (05JUL1985 15:00:00)-Water Temperature (C)]]*OO[[#This Row],[76]]</f>
        <v>5.8396426919574987E-7</v>
      </c>
      <c r="CA217" s="10">
        <f>3/24000000*OO[[#This Row],[135 (05JUL1985 18:00:00)-Water Temperature (C)]]*OO[[#This Row],[77]]</f>
        <v>5.6492595054224994E-7</v>
      </c>
      <c r="CB217" s="10">
        <f>3/24000000*OO[[#This Row],[136 (05JUL1985 21:00:00)-Water Temperature (C)]]*OO[[#This Row],[78]]</f>
        <v>5.4525440822187487E-7</v>
      </c>
      <c r="CC217" s="10">
        <f>3/24000000*OO[[#This Row],[137 (06JUL1985 00:00:00)-Water Temperature (C)]]*OO[[#This Row],[79]]</f>
        <v>5.2064881145624992E-7</v>
      </c>
      <c r="CD217" s="10">
        <f>3/24000000*OO[[#This Row],[138 (06JUL1985 03:00:00)-Water Temperature (C)]]*OO[[#This Row],[80]]</f>
        <v>4.9348848311699998E-7</v>
      </c>
      <c r="CE217" s="10">
        <f>3/24000000*OO[[#This Row],[139 (06JUL1985 06:00:00)-Water Temperature (C)]]*OO[[#This Row],[81]]</f>
        <v>4.6843552748474997E-7</v>
      </c>
      <c r="CF217" s="10">
        <f>3/24000000*OO[[#This Row],[140 (06JUL1985 09:00:00)-Water Temperature (C)]]*OO[[#This Row],[82]]</f>
        <v>4.5801799382400005E-7</v>
      </c>
      <c r="CG217" s="10">
        <f>3/24000000*OO[[#This Row],[141 (06JUL1985 12:00:00)-Water Temperature (C)]]*OO[[#This Row],[83]]</f>
        <v>4.4600978463499997E-7</v>
      </c>
      <c r="CH217" s="10">
        <f>3/24000000*OO[[#This Row],[142 (06JUL1985 15:00:00)-Water Temperature (C)]]*OO[[#This Row],[84]]</f>
        <v>4.3732538546599994E-7</v>
      </c>
      <c r="CI217" s="10">
        <f>3/24000000*OO[[#This Row],[143 (06JUL1985 18:00:00)-Water Temperature (C)]]*OO[[#This Row],[85]]</f>
        <v>4.3325992824299989E-7</v>
      </c>
      <c r="CJ217" s="10">
        <f>3/24000000*OO[[#This Row],[144 (06JUL1985 21:00:00)-Water Temperature (C)]]*OO[[#This Row],[86]]</f>
        <v>4.2305129798625002E-7</v>
      </c>
      <c r="CK217" s="10">
        <f>3/24000000*OO[[#This Row],[145 (07JUL1985 00:00:00)-Water Temperature (C)]]*OO[[#This Row],[87]]</f>
        <v>4.0585736780499998E-7</v>
      </c>
      <c r="CL217" s="10">
        <f>3/24000000*OO[[#This Row],[146 (07JUL1985 03:00:00)-Water Temperature (C)]]*OO[[#This Row],[88]]</f>
        <v>3.8777381839350003E-7</v>
      </c>
      <c r="CM217" s="10">
        <f>3/24000000*OO[[#This Row],[147 (07JUL1985 06:00:00)-Water Temperature (C)]]*OO[[#This Row],[89]]</f>
        <v>3.6991115118000006E-7</v>
      </c>
      <c r="CN217" s="10">
        <f>3/24000000*OO[[#This Row],[148 (07JUL1985 09:00:00)-Water Temperature (C)]]*OO[[#This Row],[90]]</f>
        <v>3.6233573299137491E-7</v>
      </c>
      <c r="CO217" s="10">
        <f>3/24000000*OO[[#This Row],[149 (07JUL1985 12:00:00)-Water Temperature (C)]]*OO[[#This Row],[91]]</f>
        <v>3.5736824436374995E-7</v>
      </c>
      <c r="CP217" s="10">
        <f>3/24000000*OO[[#This Row],[150 (07JUL1985 15:00:00)-Water Temperature (C)]]*OO[[#This Row],[92]]</f>
        <v>3.5292202756875002E-7</v>
      </c>
      <c r="CQ217" s="10">
        <f>3/24000000*OO[[#This Row],[151 (07JUL1985 18:00:00)-Water Temperature (C)]]*OO[[#This Row],[93]]</f>
        <v>3.5219897017475E-7</v>
      </c>
      <c r="CR217" s="10">
        <f>3/24000000*OO[[#This Row],[152 (07JUL1985 21:00:00)-Water Temperature (C)]]*OO[[#This Row],[94]]</f>
        <v>3.4775999796537502E-7</v>
      </c>
      <c r="CS217" s="10">
        <f>3/24000000*OO[[#This Row],[153 (08JUL1985 00:00:00)-Water Temperature (C)]]*OO[[#This Row],[95]]</f>
        <v>3.4103191029049998E-7</v>
      </c>
      <c r="CT217" s="10">
        <f>3/24000000*OO[[#This Row],[154 (08JUL1985 03:00:00)-Water Temperature (C)]]*OO[[#This Row],[96]]</f>
        <v>3.3162368836800007E-7</v>
      </c>
      <c r="CU217" s="10">
        <f>3/24000000*OO[[#This Row],[155 (08JUL1985 06:00:00)-Water Temperature (C)]]*OO[[#This Row],[97]]</f>
        <v>3.1944514508099994E-7</v>
      </c>
      <c r="CV217" s="10">
        <f>3/24000000*OO[[#This Row],[156 (08JUL1985 09:00:00)-Water Temperature (C)]]*OO[[#This Row],[98]]</f>
        <v>3.0613589461824993E-7</v>
      </c>
      <c r="CW217" s="10">
        <f>3/24000000*OO[[#This Row],[157 (08JUL1985 12:00:00)-Water Temperature (C)]]*OO[[#This Row],[99]]</f>
        <v>2.97973621857E-7</v>
      </c>
    </row>
    <row r="218" spans="1:101" x14ac:dyDescent="0.35">
      <c r="A218" t="s">
        <v>224</v>
      </c>
      <c r="B218">
        <v>832.49720000000002</v>
      </c>
      <c r="C218" s="10">
        <f>3/24*OO[[#This Row],[59 (26JUN1985 06:00:00)-Water Temperature (C)]]*OO[[#This Row],[1]]/SUM(OO[1])</f>
        <v>0</v>
      </c>
      <c r="D218" s="10">
        <f>3/24*OO[[#This Row],[60 (26JUN1985 09:00:00)-Water Temperature (C)]]*OO[[#This Row],[2]]/SUM(OO[2])</f>
        <v>0</v>
      </c>
      <c r="E218" s="10">
        <f>3/24*OO[[#This Row],[61 (26JUN1985 12:00:00)-Water Temperature (C)]]*OO[[#This Row],[3]]/SUM(OO[3])</f>
        <v>0</v>
      </c>
      <c r="F218" s="10">
        <f>3/24*OO[[#This Row],[62 (26JUN1985 15:00:00)-Water Temperature (C)]]*OO[[#This Row],[4]]/SUM(OO[4])</f>
        <v>0</v>
      </c>
      <c r="G218" s="10">
        <f>3/24*OO[[#This Row],[63 (26JUN1985 18:00:00)-Water Temperature (C)]]*OO[[#This Row],[5]]/SUM(OO[5])</f>
        <v>0</v>
      </c>
      <c r="H218" s="10">
        <f>3/24*OO[[#This Row],[64 (26JUN1985 21:00:00)-Water Temperature (C)]]*OO[[#This Row],[6]]/SUM(OO[6])</f>
        <v>0</v>
      </c>
      <c r="I218" s="10">
        <f>3/24*OO[[#This Row],[65 (27JUN1985 00:00:00)-Water Temperature (C)]]*OO[[#This Row],[7]]/SUM(OO[7])</f>
        <v>0</v>
      </c>
      <c r="J218" s="10">
        <f>3/24*OO[[#This Row],[66 (27JUN1985 03:00:00)-Water Temperature (C)]]*OO[[#This Row],[8]]/SUM(OO[8])</f>
        <v>0</v>
      </c>
      <c r="K218" s="10">
        <f>3/24*OO[[#This Row],[67 (27JUN1985 06:00:00)-Water Temperature (C)]]*OO[[#This Row],[9]]/SUM(OO[9])</f>
        <v>5.0939922820858839E-42</v>
      </c>
      <c r="L218" s="10">
        <f>3/24*OO[[#This Row],[68 (27JUN1985 09:00:00)-Water Temperature (C)]]*OO[[#This Row],[10]]/SUM(OO[10])</f>
        <v>3.2764370223789093E-31</v>
      </c>
      <c r="M218" s="10">
        <f>3/24*OO[[#This Row],[69 (27JUN1985 12:00:00)-Water Temperature (C)]]*OO[[#This Row],[11]]/SUM(OO[11])</f>
        <v>1.0800719950314349E-20</v>
      </c>
      <c r="N218" s="10">
        <f>3/24*OO[[#This Row],[70 (27JUN1985 15:00:00)-Water Temperature (C)]]*OO[[#This Row],[12]]/SUM(OO[12])</f>
        <v>5.9420615580066114E-13</v>
      </c>
      <c r="O218" s="10">
        <f>3/24*OO[[#This Row],[71 (27JUN1985 18:00:00)-Water Temperature (C)]]*OO[[#This Row],[13]]/SUM(OO[13])</f>
        <v>5.3832726929258664E-9</v>
      </c>
      <c r="P218" s="10">
        <f>3/24*OO[[#This Row],[72 (27JUN1985 21:00:00)-Water Temperature (C)]]*OO[[#This Row],[14]]/SUM(OO[14])</f>
        <v>1.7074740806085432E-6</v>
      </c>
      <c r="Q218" s="10">
        <f>3/24*OO[[#This Row],[73 (28JUN1985 00:00:00)-Water Temperature (C)]]*OO[[#This Row],[15]]/SUM(OO[15])</f>
        <v>9.4122941817899254E-5</v>
      </c>
      <c r="R218" s="10">
        <f>3/24*OO[[#This Row],[74 (28JUN1985 03:00:00)-Water Temperature (C)]]*OO[[#This Row],[16]]/SUM(OO[16])</f>
        <v>1.4918826673283572E-3</v>
      </c>
      <c r="S218" s="10">
        <f>3/24*OO[[#This Row],[75 (28JUN1985 06:00:00)-Water Temperature (C)]]*OO[[#This Row],[17]]/SUM(OO[17])</f>
        <v>9.1184536561446754E-3</v>
      </c>
      <c r="T218" s="10">
        <f>3/24*OO[[#This Row],[76 (28JUN1985 09:00:00)-Water Temperature (C)]]*OO[[#This Row],[18]]/SUM(OO[18])</f>
        <v>2.6702988374927888E-2</v>
      </c>
      <c r="U218" s="10">
        <f>3/24*OO[[#This Row],[77 (28JUN1985 12:00:00)-Water Temperature (C)]]*OO[[#This Row],[19]]/SUM(OO[19])</f>
        <v>4.3361867372973019E-2</v>
      </c>
      <c r="V218" s="10">
        <f>3/24000000*OO[[#This Row],[78 (28JUN1985 15:00:00)-Water Temperature (C)]]*OO[[#This Row],[20]]</f>
        <v>4.2641346869549998E-2</v>
      </c>
      <c r="W218" s="10">
        <f>3/24000000*OO[[#This Row],[79 (28JUN1985 18:00:00)-Water Temperature (C)]]*OO[[#This Row],[21]]</f>
        <v>2.7319641378562499E-2</v>
      </c>
      <c r="X218" s="10">
        <f>3/24000000*OO[[#This Row],[80 (28JUN1985 21:00:00)-Water Temperature (C)]]*OO[[#This Row],[22]]</f>
        <v>1.2055706410799999E-2</v>
      </c>
      <c r="Y218" s="10">
        <f>3/24000000*OO[[#This Row],[81 (29JUN1985 00:00:00)-Water Temperature (C)]]*OO[[#This Row],[23]]</f>
        <v>3.9698538421999996E-3</v>
      </c>
      <c r="Z218" s="10">
        <f>3/24000000*OO[[#This Row],[82 (29JUN1985 03:00:00)-Water Temperature (C)]]*OO[[#This Row],[24]]</f>
        <v>1.0602081151278751E-3</v>
      </c>
      <c r="AA218" s="10">
        <f>3/24000000*OO[[#This Row],[83 (29JUN1985 06:00:00)-Water Temperature (C)]]*OO[[#This Row],[25]]</f>
        <v>2.625542279525E-4</v>
      </c>
      <c r="AB218" s="10">
        <f>3/24000000*OO[[#This Row],[84 (29JUN1985 09:00:00)-Water Temperature (C)]]*OO[[#This Row],[26]]</f>
        <v>8.1934668790799994E-5</v>
      </c>
      <c r="AC218" s="10">
        <f>3/24000000*OO[[#This Row],[85 (29JUN1985 12:00:00)-Water Temperature (C)]]*OO[[#This Row],[27]]</f>
        <v>4.4633577286200001E-5</v>
      </c>
      <c r="AD218" s="10">
        <f>3/24000000*OO[[#This Row],[86 (29JUN1985 15:00:00)-Water Temperature (C)]]*OO[[#This Row],[28]]</f>
        <v>3.7777314219449994E-5</v>
      </c>
      <c r="AE218" s="10">
        <f>3/24000000*OO[[#This Row],[88 (29JUN1985 21:00:00)-Water Temperature (C)]]*OO[[#This Row],[30]]</f>
        <v>3.9398669213512498E-5</v>
      </c>
      <c r="AF218" s="10">
        <f>3/24000000*OO[[#This Row],[88 (29JUN1985 21:00:00)-Water Temperature (C)]]*OO[[#This Row],[30]]</f>
        <v>3.9398669213512498E-5</v>
      </c>
      <c r="AG218" s="10">
        <f>3/24000000*OO[[#This Row],[89 (30JUN1985 00:00:00)-Water Temperature (C)]]*OO[[#This Row],[31]]</f>
        <v>3.9539011962612503E-5</v>
      </c>
      <c r="AH218" s="10">
        <f>3/24000000*OO[[#This Row],[90 (30JUN1985 03:00:00)-Water Temperature (C)]]*OO[[#This Row],[32]]</f>
        <v>3.7923038960624992E-5</v>
      </c>
      <c r="AI218" s="10">
        <f>3/24000000*OO[[#This Row],[91 (30JUN1985 06:00:00)-Water Temperature (C)]]*OO[[#This Row],[33]]</f>
        <v>3.4923629578349995E-5</v>
      </c>
      <c r="AJ218" s="10">
        <f>3/24000000*OO[[#This Row],[92 (30JUN1985 09:00:00)-Water Temperature (C)]]*OO[[#This Row],[34]]</f>
        <v>3.1934959435749994E-5</v>
      </c>
      <c r="AK218" s="10">
        <f>3/24000000*OO[[#This Row],[93 (30JUN1985 12:00:00)-Water Temperature (C)]]*OO[[#This Row],[35]]</f>
        <v>2.9365415603450002E-5</v>
      </c>
      <c r="AL218" s="10">
        <f>3/24000000*OO[[#This Row],[94 (30JUN1985 15:00:00)-Water Temperature (C)]]*OO[[#This Row],[36]]</f>
        <v>2.7182024605050001E-5</v>
      </c>
      <c r="AM218" s="10">
        <f>3/24000000*OO[[#This Row],[95 (30JUN1985 18:00:00)-Water Temperature (C)]]*OO[[#This Row],[37]]</f>
        <v>2.4979242435412494E-5</v>
      </c>
      <c r="AN218" s="10">
        <f>3/24000000*OO[[#This Row],[96 (30JUN1985 21:00:00)-Water Temperature (C)]]*OO[[#This Row],[38]]</f>
        <v>2.2269010538238752E-5</v>
      </c>
      <c r="AO218" s="10">
        <f>3/24000000*OO[[#This Row],[97 (01JUL1985 00:00:00)-Water Temperature (C)]]*OO[[#This Row],[39]]</f>
        <v>1.9302521924757498E-5</v>
      </c>
      <c r="AP218" s="10">
        <f>3/24000000*OO[[#This Row],[98 (01JUL1985 03:00:00)-Water Temperature (C)]]*OO[[#This Row],[40]]</f>
        <v>1.6400454404137502E-5</v>
      </c>
      <c r="AQ218" s="10">
        <f>3/24000000*OO[[#This Row],[99 (01JUL1985 06:00:00)-Water Temperature (C)]]*OO[[#This Row],[41]]</f>
        <v>1.384681004895E-5</v>
      </c>
      <c r="AR218" s="10">
        <f>3/24000000*OO[[#This Row],[100 (01JUL1985 09:00:00)-Water Temperature (C)]]*OO[[#This Row],[42]]</f>
        <v>1.2050734442499999E-5</v>
      </c>
      <c r="AS218" s="10">
        <f>3/24000000*OO[[#This Row],[101 (01JUL1985 12:00:00)-Water Temperature (C)]]*OO[[#This Row],[43]]</f>
        <v>1.0526489888594999E-5</v>
      </c>
      <c r="AT218" s="10">
        <f>3/24000000*OO[[#This Row],[102 (01JUL1985 15:00:00)-Water Temperature (C)]]*OO[[#This Row],[44]]</f>
        <v>9.3002449597187494E-6</v>
      </c>
      <c r="AU218" s="10">
        <f>3/24000000*OO[[#This Row],[103 (01JUL1985 18:00:00)-Water Temperature (C)]]*OO[[#This Row],[45]]</f>
        <v>8.2153413528900004E-6</v>
      </c>
      <c r="AV218" s="10">
        <f>3/24000000*OO[[#This Row],[104 (01JUL1985 21:00:00)-Water Temperature (C)]]*OO[[#This Row],[46]]</f>
        <v>7.1373994359424989E-6</v>
      </c>
      <c r="AW218" s="10">
        <f>3/24000000*OO[[#This Row],[105 (02JUL1985 00:00:00)-Water Temperature (C)]]*OO[[#This Row],[47]]</f>
        <v>5.9882598934200004E-6</v>
      </c>
      <c r="AX218" s="10">
        <f>3/24000000*OO[[#This Row],[106 (02JUL1985 03:00:00)-Water Temperature (C)]]*OO[[#This Row],[48]]</f>
        <v>4.795376963746249E-6</v>
      </c>
      <c r="AY218" s="10">
        <f>3/24000000*OO[[#This Row],[107 (02JUL1985 06:00:00)-Water Temperature (C)]]*OO[[#This Row],[49]]</f>
        <v>3.7040289219749995E-6</v>
      </c>
      <c r="AZ218" s="10">
        <f>3/24000000*OO[[#This Row],[108 (02JUL1985 09:00:00)-Water Temperature (C)]]*OO[[#This Row],[50]]</f>
        <v>2.9119814634999998E-6</v>
      </c>
      <c r="BA218" s="10">
        <f>3/24000000*OO[[#This Row],[109 (02JUL1985 12:00:00)-Water Temperature (C)]]*OO[[#This Row],[51]]</f>
        <v>2.3353670017749993E-6</v>
      </c>
      <c r="BB218" s="10">
        <f>3/24000000*OO[[#This Row],[110 (02JUL1985 15:00:00)-Water Temperature (C)]]*OO[[#This Row],[52]]</f>
        <v>1.9673103540749995E-6</v>
      </c>
      <c r="BC218" s="10">
        <f>3/24000000*OO[[#This Row],[111 (02JUL1985 18:00:00)-Water Temperature (C)]]*OO[[#This Row],[53]]</f>
        <v>1.7493788308047499E-6</v>
      </c>
      <c r="BD218" s="10">
        <f>3/24000000*OO[[#This Row],[112 (02JUL1985 21:00:00)-Water Temperature (C)]]*OO[[#This Row],[54]]</f>
        <v>1.5924508292062498E-6</v>
      </c>
      <c r="BE218" s="10">
        <f>3/24000000*OO[[#This Row],[113 (03JUL1985 00:00:00)-Water Temperature (C)]]*OO[[#This Row],[55]]</f>
        <v>1.451996570480625E-6</v>
      </c>
      <c r="BF218" s="10">
        <f>3/24000000*OO[[#This Row],[114 (03JUL1985 03:00:00)-Water Temperature (C)]]*OO[[#This Row],[56]]</f>
        <v>1.3229731441691248E-6</v>
      </c>
      <c r="BG218" s="10">
        <f>3/24000000*OO[[#This Row],[115 (03JUL1985 06:00:00)-Water Temperature (C)]]*OO[[#This Row],[57]]</f>
        <v>1.203209469347625E-6</v>
      </c>
      <c r="BH218" s="10">
        <f>3/24000000*OO[[#This Row],[116 (03JUL1985 09:00:00)-Water Temperature (C)]]*OO[[#This Row],[58]]</f>
        <v>1.13110321313E-6</v>
      </c>
      <c r="BI218" s="10">
        <f>3/24000000*OO[[#This Row],[117 (03JUL1985 12:00:00)-Water Temperature (C)]]*OO[[#This Row],[59]]</f>
        <v>1.0861144436552501E-6</v>
      </c>
      <c r="BJ218" s="10">
        <f>3/24000000*OO[[#This Row],[118 (03JUL1985 15:00:00)-Water Temperature (C)]]*OO[[#This Row],[60]]</f>
        <v>1.0537753696312499E-6</v>
      </c>
      <c r="BK218" s="10">
        <f>3/24000000*OO[[#This Row],[119 (03JUL1985 18:00:00)-Water Temperature (C)]]*OO[[#This Row],[61]]</f>
        <v>1.0344945996015001E-6</v>
      </c>
      <c r="BL218" s="10">
        <f>3/24000000*OO[[#This Row],[120 (03JUL1985 21:00:00)-Water Temperature (C)]]*OO[[#This Row],[62]]</f>
        <v>1.0067384004981248E-6</v>
      </c>
      <c r="BM218" s="10">
        <f>3/24000000*OO[[#This Row],[121 (04JUL1985 00:00:00)-Water Temperature (C)]]*OO[[#This Row],[63]]</f>
        <v>9.7709865961499996E-7</v>
      </c>
      <c r="BN218" s="10">
        <f>3/24000000*OO[[#This Row],[122 (04JUL1985 03:00:00)-Water Temperature (C)]]*OO[[#This Row],[64]]</f>
        <v>9.4515233369999995E-7</v>
      </c>
      <c r="BO218" s="10">
        <f>3/24000000*OO[[#This Row],[123 (04JUL1985 06:00:00)-Water Temperature (C)]]*OO[[#This Row],[65]]</f>
        <v>9.0652766675099996E-7</v>
      </c>
      <c r="BP218" s="10">
        <f>3/24000000*OO[[#This Row],[124 (04JUL1985 09:00:00)-Water Temperature (C)]]*OO[[#This Row],[66]]</f>
        <v>8.7398630875849991E-7</v>
      </c>
      <c r="BQ218" s="10">
        <f>3/24000000*OO[[#This Row],[125 (04JUL1985 12:00:00)-Water Temperature (C)]]*OO[[#This Row],[67]]</f>
        <v>8.3172949442100011E-7</v>
      </c>
      <c r="BR218" s="10">
        <f>3/24000000*OO[[#This Row],[126 (04JUL1985 15:00:00)-Water Temperature (C)]]*OO[[#This Row],[68]]</f>
        <v>8.0029615474999993E-7</v>
      </c>
      <c r="BS218" s="10">
        <f>3/24000000*OO[[#This Row],[127 (04JUL1985 18:00:00)-Water Temperature (C)]]*OO[[#This Row],[69]]</f>
        <v>7.6707586361699991E-7</v>
      </c>
      <c r="BT218" s="10">
        <f>3/24000000*OO[[#This Row],[128 (04JUL1985 21:00:00)-Water Temperature (C)]]*OO[[#This Row],[70]]</f>
        <v>7.3753507251900005E-7</v>
      </c>
      <c r="BU218" s="10">
        <f>3/24000000*OO[[#This Row],[129 (05JUL1985 00:00:00)-Water Temperature (C)]]*OO[[#This Row],[71]]</f>
        <v>7.0884520227312499E-7</v>
      </c>
      <c r="BV218" s="10">
        <f>3/24000000*OO[[#This Row],[130 (05JUL1985 03:00:00)-Water Temperature (C)]]*OO[[#This Row],[72]]</f>
        <v>6.7486820927624992E-7</v>
      </c>
      <c r="BW218" s="10">
        <f>3/24000000*OO[[#This Row],[131 (05JUL1985 06:00:00)-Water Temperature (C)]]*OO[[#This Row],[73]]</f>
        <v>6.3326416188712498E-7</v>
      </c>
      <c r="BX218" s="10">
        <f>3/24000000*OO[[#This Row],[132 (05JUL1985 09:00:00)-Water Temperature (C)]]*OO[[#This Row],[74]]</f>
        <v>6.0304860732937503E-7</v>
      </c>
      <c r="BY218" s="10">
        <f>3/24000000*OO[[#This Row],[133 (05JUL1985 12:00:00)-Water Temperature (C)]]*OO[[#This Row],[75]]</f>
        <v>5.6669963033999992E-7</v>
      </c>
      <c r="BZ218" s="10">
        <f>3/24000000*OO[[#This Row],[134 (05JUL1985 15:00:00)-Water Temperature (C)]]*OO[[#This Row],[76]]</f>
        <v>5.4195456393562496E-7</v>
      </c>
      <c r="CA218" s="10">
        <f>3/24000000*OO[[#This Row],[135 (05JUL1985 18:00:00)-Water Temperature (C)]]*OO[[#This Row],[77]]</f>
        <v>5.2348640807887494E-7</v>
      </c>
      <c r="CB218" s="10">
        <f>3/24000000*OO[[#This Row],[136 (05JUL1985 21:00:00)-Water Temperature (C)]]*OO[[#This Row],[78]]</f>
        <v>5.0470729842275003E-7</v>
      </c>
      <c r="CC218" s="10">
        <f>3/24000000*OO[[#This Row],[137 (06JUL1985 00:00:00)-Water Temperature (C)]]*OO[[#This Row],[79]]</f>
        <v>4.8185659420874998E-7</v>
      </c>
      <c r="CD218" s="10">
        <f>3/24000000*OO[[#This Row],[138 (06JUL1985 03:00:00)-Water Temperature (C)]]*OO[[#This Row],[80]]</f>
        <v>4.5710121581999999E-7</v>
      </c>
      <c r="CE218" s="10">
        <f>3/24000000*OO[[#This Row],[139 (06JUL1985 06:00:00)-Water Temperature (C)]]*OO[[#This Row],[81]]</f>
        <v>4.3450210363000001E-7</v>
      </c>
      <c r="CF218" s="10">
        <f>3/24000000*OO[[#This Row],[140 (06JUL1985 09:00:00)-Water Temperature (C)]]*OO[[#This Row],[82]]</f>
        <v>4.2548089099000001E-7</v>
      </c>
      <c r="CG218" s="10">
        <f>3/24000000*OO[[#This Row],[141 (06JUL1985 12:00:00)-Water Temperature (C)]]*OO[[#This Row],[83]]</f>
        <v>4.1413240872300002E-7</v>
      </c>
      <c r="CH218" s="10">
        <f>3/24000000*OO[[#This Row],[142 (06JUL1985 15:00:00)-Water Temperature (C)]]*OO[[#This Row],[84]]</f>
        <v>4.0588776472199996E-7</v>
      </c>
      <c r="CI218" s="10">
        <f>3/24000000*OO[[#This Row],[143 (06JUL1985 18:00:00)-Water Temperature (C)]]*OO[[#This Row],[85]]</f>
        <v>4.01675155321125E-7</v>
      </c>
      <c r="CJ218" s="10">
        <f>3/24000000*OO[[#This Row],[144 (06JUL1985 21:00:00)-Water Temperature (C)]]*OO[[#This Row],[86]]</f>
        <v>3.9149228154450003E-7</v>
      </c>
      <c r="CK218" s="10">
        <f>3/24000000*OO[[#This Row],[145 (07JUL1985 00:00:00)-Water Temperature (C)]]*OO[[#This Row],[87]]</f>
        <v>3.7533282716474997E-7</v>
      </c>
      <c r="CL218" s="10">
        <f>3/24000000*OO[[#This Row],[146 (07JUL1985 03:00:00)-Water Temperature (C)]]*OO[[#This Row],[88]]</f>
        <v>3.5894528393475E-7</v>
      </c>
      <c r="CM218" s="10">
        <f>3/24000000*OO[[#This Row],[147 (07JUL1985 06:00:00)-Water Temperature (C)]]*OO[[#This Row],[89]]</f>
        <v>3.4281443213650002E-7</v>
      </c>
      <c r="CN218" s="10">
        <f>3/24000000*OO[[#This Row],[148 (07JUL1985 09:00:00)-Water Temperature (C)]]*OO[[#This Row],[90]]</f>
        <v>3.3621338696899999E-7</v>
      </c>
      <c r="CO218" s="10">
        <f>3/24000000*OO[[#This Row],[149 (07JUL1985 12:00:00)-Water Temperature (C)]]*OO[[#This Row],[91]]</f>
        <v>3.3149994548399996E-7</v>
      </c>
      <c r="CP218" s="10">
        <f>3/24000000*OO[[#This Row],[150 (07JUL1985 15:00:00)-Water Temperature (C)]]*OO[[#This Row],[92]]</f>
        <v>3.2707295842949998E-7</v>
      </c>
      <c r="CQ218" s="10">
        <f>3/24000000*OO[[#This Row],[151 (07JUL1985 18:00:00)-Water Temperature (C)]]*OO[[#This Row],[93]]</f>
        <v>3.2588203996949998E-7</v>
      </c>
      <c r="CR218" s="10">
        <f>3/24000000*OO[[#This Row],[152 (07JUL1985 21:00:00)-Water Temperature (C)]]*OO[[#This Row],[94]]</f>
        <v>3.2114282198249998E-7</v>
      </c>
      <c r="CS218" s="10">
        <f>3/24000000*OO[[#This Row],[153 (08JUL1985 00:00:00)-Water Temperature (C)]]*OO[[#This Row],[95]]</f>
        <v>3.1485969193025001E-7</v>
      </c>
      <c r="CT218" s="10">
        <f>3/24000000*OO[[#This Row],[154 (08JUL1985 03:00:00)-Water Temperature (C)]]*OO[[#This Row],[96]]</f>
        <v>3.0652981581949998E-7</v>
      </c>
      <c r="CU218" s="10">
        <f>3/24000000*OO[[#This Row],[155 (08JUL1985 06:00:00)-Water Temperature (C)]]*OO[[#This Row],[97]]</f>
        <v>2.9572966590975004E-7</v>
      </c>
      <c r="CV218" s="10">
        <f>3/24000000*OO[[#This Row],[156 (08JUL1985 09:00:00)-Water Temperature (C)]]*OO[[#This Row],[98]]</f>
        <v>2.8373087432250002E-7</v>
      </c>
      <c r="CW218" s="10">
        <f>3/24000000*OO[[#This Row],[157 (08JUL1985 12:00:00)-Water Temperature (C)]]*OO[[#This Row],[99]]</f>
        <v>2.7634016429862497E-7</v>
      </c>
    </row>
    <row r="219" spans="1:101" x14ac:dyDescent="0.35">
      <c r="A219" t="s">
        <v>225</v>
      </c>
      <c r="B219">
        <v>824.48710000000005</v>
      </c>
      <c r="C219" s="10">
        <f>3/24*OO[[#This Row],[59 (26JUN1985 06:00:00)-Water Temperature (C)]]*OO[[#This Row],[1]]/SUM(OO[1])</f>
        <v>0</v>
      </c>
      <c r="D219" s="10">
        <f>3/24*OO[[#This Row],[60 (26JUN1985 09:00:00)-Water Temperature (C)]]*OO[[#This Row],[2]]/SUM(OO[2])</f>
        <v>0</v>
      </c>
      <c r="E219" s="10">
        <f>3/24*OO[[#This Row],[61 (26JUN1985 12:00:00)-Water Temperature (C)]]*OO[[#This Row],[3]]/SUM(OO[3])</f>
        <v>0</v>
      </c>
      <c r="F219" s="10">
        <f>3/24*OO[[#This Row],[62 (26JUN1985 15:00:00)-Water Temperature (C)]]*OO[[#This Row],[4]]/SUM(OO[4])</f>
        <v>0</v>
      </c>
      <c r="G219" s="10">
        <f>3/24*OO[[#This Row],[63 (26JUN1985 18:00:00)-Water Temperature (C)]]*OO[[#This Row],[5]]/SUM(OO[5])</f>
        <v>0</v>
      </c>
      <c r="H219" s="10">
        <f>3/24*OO[[#This Row],[64 (26JUN1985 21:00:00)-Water Temperature (C)]]*OO[[#This Row],[6]]/SUM(OO[6])</f>
        <v>0</v>
      </c>
      <c r="I219" s="10">
        <f>3/24*OO[[#This Row],[65 (27JUN1985 00:00:00)-Water Temperature (C)]]*OO[[#This Row],[7]]/SUM(OO[7])</f>
        <v>0</v>
      </c>
      <c r="J219" s="10">
        <f>3/24*OO[[#This Row],[66 (27JUN1985 03:00:00)-Water Temperature (C)]]*OO[[#This Row],[8]]/SUM(OO[8])</f>
        <v>0</v>
      </c>
      <c r="K219" s="10">
        <f>3/24*OO[[#This Row],[67 (27JUN1985 06:00:00)-Water Temperature (C)]]*OO[[#This Row],[9]]/SUM(OO[9])</f>
        <v>9.2875461965622044E-43</v>
      </c>
      <c r="L219" s="10">
        <f>3/24*OO[[#This Row],[68 (27JUN1985 09:00:00)-Water Temperature (C)]]*OO[[#This Row],[10]]/SUM(OO[10])</f>
        <v>5.9581960153273043E-32</v>
      </c>
      <c r="M219" s="10">
        <f>3/24*OO[[#This Row],[69 (27JUN1985 12:00:00)-Water Temperature (C)]]*OO[[#This Row],[11]]/SUM(OO[11])</f>
        <v>2.0162943429794947E-21</v>
      </c>
      <c r="N219" s="10">
        <f>3/24*OO[[#This Row],[70 (27JUN1985 15:00:00)-Water Temperature (C)]]*OO[[#This Row],[12]]/SUM(OO[12])</f>
        <v>2.5106429327540936E-13</v>
      </c>
      <c r="O219" s="10">
        <f>3/24*OO[[#This Row],[71 (27JUN1985 18:00:00)-Water Temperature (C)]]*OO[[#This Row],[13]]/SUM(OO[13])</f>
        <v>3.6025795179891108E-9</v>
      </c>
      <c r="P219" s="10">
        <f>3/24*OO[[#This Row],[72 (27JUN1985 21:00:00)-Water Temperature (C)]]*OO[[#This Row],[14]]/SUM(OO[14])</f>
        <v>1.3392241446547551E-6</v>
      </c>
      <c r="Q219" s="10">
        <f>3/24*OO[[#This Row],[73 (28JUN1985 00:00:00)-Water Temperature (C)]]*OO[[#This Row],[15]]/SUM(OO[15])</f>
        <v>8.2867227156925327E-5</v>
      </c>
      <c r="R219" s="10">
        <f>3/24*OO[[#This Row],[74 (28JUN1985 03:00:00)-Water Temperature (C)]]*OO[[#This Row],[16]]/SUM(OO[16])</f>
        <v>1.4434178590604918E-3</v>
      </c>
      <c r="S219" s="10">
        <f>3/24*OO[[#This Row],[75 (28JUN1985 06:00:00)-Water Temperature (C)]]*OO[[#This Row],[17]]/SUM(OO[17])</f>
        <v>9.5558620752876772E-3</v>
      </c>
      <c r="T219" s="10">
        <f>3/24*OO[[#This Row],[76 (28JUN1985 09:00:00)-Water Temperature (C)]]*OO[[#This Row],[18]]/SUM(OO[18])</f>
        <v>2.9990378503043147E-2</v>
      </c>
      <c r="U219" s="10">
        <f>3/24*OO[[#This Row],[77 (28JUN1985 12:00:00)-Water Temperature (C)]]*OO[[#This Row],[19]]/SUM(OO[19])</f>
        <v>5.1719784874097618E-2</v>
      </c>
      <c r="V219" s="10">
        <f>3/24000000*OO[[#This Row],[78 (28JUN1985 15:00:00)-Water Temperature (C)]]*OO[[#This Row],[20]]</f>
        <v>5.3746060107374996E-2</v>
      </c>
      <c r="W219" s="10">
        <f>3/24000000*OO[[#This Row],[79 (28JUN1985 18:00:00)-Water Temperature (C)]]*OO[[#This Row],[21]]</f>
        <v>3.617865789955E-2</v>
      </c>
      <c r="X219" s="10">
        <f>3/24000000*OO[[#This Row],[80 (28JUN1985 21:00:00)-Water Temperature (C)]]*OO[[#This Row],[22]]</f>
        <v>1.6683126738918752E-2</v>
      </c>
      <c r="Y219" s="10">
        <f>3/24000000*OO[[#This Row],[81 (29JUN1985 00:00:00)-Water Temperature (C)]]*OO[[#This Row],[23]]</f>
        <v>5.7065458585712501E-3</v>
      </c>
      <c r="Z219" s="10">
        <f>3/24000000*OO[[#This Row],[82 (29JUN1985 03:00:00)-Water Temperature (C)]]*OO[[#This Row],[24]]</f>
        <v>1.5676710834879998E-3</v>
      </c>
      <c r="AA219" s="10">
        <f>3/24000000*OO[[#This Row],[83 (29JUN1985 06:00:00)-Water Temperature (C)]]*OO[[#This Row],[25]]</f>
        <v>3.9016377356562503E-4</v>
      </c>
      <c r="AB219" s="10">
        <f>3/24000000*OO[[#This Row],[84 (29JUN1985 09:00:00)-Water Temperature (C)]]*OO[[#This Row],[26]]</f>
        <v>1.1610773558876251E-4</v>
      </c>
      <c r="AC219" s="10">
        <f>3/24000000*OO[[#This Row],[85 (29JUN1985 12:00:00)-Water Temperature (C)]]*OO[[#This Row],[27]]</f>
        <v>5.842983485199999E-5</v>
      </c>
      <c r="AD219" s="10">
        <f>3/24000000*OO[[#This Row],[86 (29JUN1985 15:00:00)-Water Temperature (C)]]*OO[[#This Row],[28]]</f>
        <v>4.7387188939724989E-5</v>
      </c>
      <c r="AE219" s="10">
        <f>3/24000000*OO[[#This Row],[88 (29JUN1985 21:00:00)-Water Temperature (C)]]*OO[[#This Row],[30]]</f>
        <v>4.8769757387624995E-5</v>
      </c>
      <c r="AF219" s="10">
        <f>3/24000000*OO[[#This Row],[88 (29JUN1985 21:00:00)-Water Temperature (C)]]*OO[[#This Row],[30]]</f>
        <v>4.8769757387624995E-5</v>
      </c>
      <c r="AG219" s="10">
        <f>3/24000000*OO[[#This Row],[89 (30JUN1985 00:00:00)-Water Temperature (C)]]*OO[[#This Row],[31]]</f>
        <v>4.9212053171049997E-5</v>
      </c>
      <c r="AH219" s="10">
        <f>3/24000000*OO[[#This Row],[90 (30JUN1985 03:00:00)-Water Temperature (C)]]*OO[[#This Row],[32]]</f>
        <v>4.7551121128874996E-5</v>
      </c>
      <c r="AI219" s="10">
        <f>3/24000000*OO[[#This Row],[91 (30JUN1985 06:00:00)-Water Temperature (C)]]*OO[[#This Row],[33]]</f>
        <v>4.4093621164599994E-5</v>
      </c>
      <c r="AJ219" s="10">
        <f>3/24000000*OO[[#This Row],[92 (30JUN1985 09:00:00)-Water Temperature (C)]]*OO[[#This Row],[34]]</f>
        <v>4.0520037048187494E-5</v>
      </c>
      <c r="AK219" s="10">
        <f>3/24000000*OO[[#This Row],[93 (30JUN1985 12:00:00)-Water Temperature (C)]]*OO[[#This Row],[35]]</f>
        <v>3.7340413549899998E-5</v>
      </c>
      <c r="AL219" s="10">
        <f>3/24000000*OO[[#This Row],[94 (30JUN1985 15:00:00)-Water Temperature (C)]]*OO[[#This Row],[36]]</f>
        <v>3.4610687345099995E-5</v>
      </c>
      <c r="AM219" s="10">
        <f>3/24000000*OO[[#This Row],[95 (30JUN1985 18:00:00)-Water Temperature (C)]]*OO[[#This Row],[37]]</f>
        <v>3.1887976709425003E-5</v>
      </c>
      <c r="AN219" s="10">
        <f>3/24000000*OO[[#This Row],[96 (30JUN1985 21:00:00)-Water Temperature (C)]]*OO[[#This Row],[38]]</f>
        <v>2.8511785614425004E-5</v>
      </c>
      <c r="AO219" s="10">
        <f>3/24000000*OO[[#This Row],[97 (01JUL1985 00:00:00)-Water Temperature (C)]]*OO[[#This Row],[39]]</f>
        <v>2.4807377898299995E-5</v>
      </c>
      <c r="AP219" s="10">
        <f>3/24000000*OO[[#This Row],[98 (01JUL1985 03:00:00)-Water Temperature (C)]]*OO[[#This Row],[40]]</f>
        <v>2.1156948946327501E-5</v>
      </c>
      <c r="AQ219" s="10">
        <f>3/24000000*OO[[#This Row],[99 (01JUL1985 06:00:00)-Water Temperature (C)]]*OO[[#This Row],[41]]</f>
        <v>1.7909363804304997E-5</v>
      </c>
      <c r="AR219" s="10">
        <f>3/24000000*OO[[#This Row],[100 (01JUL1985 09:00:00)-Water Temperature (C)]]*OO[[#This Row],[42]]</f>
        <v>1.5618626454455E-5</v>
      </c>
      <c r="AS219" s="10">
        <f>3/24000000*OO[[#This Row],[101 (01JUL1985 12:00:00)-Water Temperature (C)]]*OO[[#This Row],[43]]</f>
        <v>1.36401336832625E-5</v>
      </c>
      <c r="AT219" s="10">
        <f>3/24000000*OO[[#This Row],[102 (01JUL1985 15:00:00)-Water Temperature (C)]]*OO[[#This Row],[44]]</f>
        <v>1.203796467419E-5</v>
      </c>
      <c r="AU219" s="10">
        <f>3/24000000*OO[[#This Row],[103 (01JUL1985 18:00:00)-Water Temperature (C)]]*OO[[#This Row],[45]]</f>
        <v>1.0623732235593751E-5</v>
      </c>
      <c r="AV219" s="10">
        <f>3/24000000*OO[[#This Row],[104 (01JUL1985 21:00:00)-Water Temperature (C)]]*OO[[#This Row],[46]]</f>
        <v>9.2458281246074984E-6</v>
      </c>
      <c r="AW219" s="10">
        <f>3/24000000*OO[[#This Row],[105 (02JUL1985 00:00:00)-Water Temperature (C)]]*OO[[#This Row],[47]]</f>
        <v>7.7950789353187483E-6</v>
      </c>
      <c r="AX219" s="10">
        <f>3/24000000*OO[[#This Row],[106 (02JUL1985 03:00:00)-Water Temperature (C)]]*OO[[#This Row],[48]]</f>
        <v>6.2866875702512502E-6</v>
      </c>
      <c r="AY219" s="10">
        <f>3/24000000*OO[[#This Row],[107 (02JUL1985 06:00:00)-Water Temperature (C)]]*OO[[#This Row],[49]]</f>
        <v>4.8825207842775001E-6</v>
      </c>
      <c r="AZ219" s="10">
        <f>3/24000000*OO[[#This Row],[108 (02JUL1985 09:00:00)-Water Temperature (C)]]*OO[[#This Row],[50]]</f>
        <v>3.8450126559937495E-6</v>
      </c>
      <c r="BA219" s="10">
        <f>3/24000000*OO[[#This Row],[109 (02JUL1985 12:00:00)-Water Temperature (C)]]*OO[[#This Row],[51]]</f>
        <v>3.0687997729399997E-6</v>
      </c>
      <c r="BB219" s="10">
        <f>3/24000000*OO[[#This Row],[110 (02JUL1985 15:00:00)-Water Temperature (C)]]*OO[[#This Row],[52]]</f>
        <v>2.5651975553375E-6</v>
      </c>
      <c r="BC219" s="10">
        <f>3/24000000*OO[[#This Row],[111 (02JUL1985 18:00:00)-Water Temperature (C)]]*OO[[#This Row],[53]]</f>
        <v>2.2635563605849998E-6</v>
      </c>
      <c r="BD219" s="10">
        <f>3/24000000*OO[[#This Row],[112 (02JUL1985 21:00:00)-Water Temperature (C)]]*OO[[#This Row],[54]]</f>
        <v>2.049865520976E-6</v>
      </c>
      <c r="BE219" s="10">
        <f>3/24000000*OO[[#This Row],[113 (03JUL1985 00:00:00)-Water Temperature (C)]]*OO[[#This Row],[55]]</f>
        <v>1.8644759645729997E-6</v>
      </c>
      <c r="BF219" s="10">
        <f>3/24000000*OO[[#This Row],[114 (03JUL1985 03:00:00)-Water Temperature (C)]]*OO[[#This Row],[56]]</f>
        <v>1.6995206643147498E-6</v>
      </c>
      <c r="BG219" s="10">
        <f>3/24000000*OO[[#This Row],[115 (03JUL1985 06:00:00)-Water Temperature (C)]]*OO[[#This Row],[57]]</f>
        <v>1.5463522338228753E-6</v>
      </c>
      <c r="BH219" s="10">
        <f>3/24000000*OO[[#This Row],[116 (03JUL1985 09:00:00)-Water Temperature (C)]]*OO[[#This Row],[58]]</f>
        <v>1.4539096045222499E-6</v>
      </c>
      <c r="BI219" s="10">
        <f>3/24000000*OO[[#This Row],[117 (03JUL1985 12:00:00)-Water Temperature (C)]]*OO[[#This Row],[59]]</f>
        <v>1.3940695057890001E-6</v>
      </c>
      <c r="BJ219" s="10">
        <f>3/24000000*OO[[#This Row],[118 (03JUL1985 15:00:00)-Water Temperature (C)]]*OO[[#This Row],[60]]</f>
        <v>1.3498183798428749E-6</v>
      </c>
      <c r="BK219" s="10">
        <f>3/24000000*OO[[#This Row],[119 (03JUL1985 18:00:00)-Water Temperature (C)]]*OO[[#This Row],[61]]</f>
        <v>1.3220062596483749E-6</v>
      </c>
      <c r="BL219" s="10">
        <f>3/24000000*OO[[#This Row],[120 (03JUL1985 21:00:00)-Water Temperature (C)]]*OO[[#This Row],[62]]</f>
        <v>1.283543679091375E-6</v>
      </c>
      <c r="BM219" s="10">
        <f>3/24000000*OO[[#This Row],[121 (04JUL1985 00:00:00)-Water Temperature (C)]]*OO[[#This Row],[63]]</f>
        <v>1.24409302933875E-6</v>
      </c>
      <c r="BN219" s="10">
        <f>3/24000000*OO[[#This Row],[122 (04JUL1985 03:00:00)-Water Temperature (C)]]*OO[[#This Row],[64]]</f>
        <v>1.2046666096002499E-6</v>
      </c>
      <c r="BO219" s="10">
        <f>3/24000000*OO[[#This Row],[123 (04JUL1985 06:00:00)-Water Temperature (C)]]*OO[[#This Row],[65]]</f>
        <v>1.1576883496905001E-6</v>
      </c>
      <c r="BP219" s="10">
        <f>3/24000000*OO[[#This Row],[124 (04JUL1985 09:00:00)-Water Temperature (C)]]*OO[[#This Row],[66]]</f>
        <v>1.1184114128907499E-6</v>
      </c>
      <c r="BQ219" s="10">
        <f>3/24000000*OO[[#This Row],[125 (04JUL1985 12:00:00)-Water Temperature (C)]]*OO[[#This Row],[67]]</f>
        <v>1.065045221239625E-6</v>
      </c>
      <c r="BR219" s="10">
        <f>3/24000000*OO[[#This Row],[126 (04JUL1985 15:00:00)-Water Temperature (C)]]*OO[[#This Row],[68]]</f>
        <v>1.0238569386807499E-6</v>
      </c>
      <c r="BS219" s="10">
        <f>3/24000000*OO[[#This Row],[127 (04JUL1985 18:00:00)-Water Temperature (C)]]*OO[[#This Row],[69]]</f>
        <v>9.795511543365001E-7</v>
      </c>
      <c r="BT219" s="10">
        <f>3/24000000*OO[[#This Row],[128 (04JUL1985 21:00:00)-Water Temperature (C)]]*OO[[#This Row],[70]]</f>
        <v>9.4051824376399983E-7</v>
      </c>
      <c r="BU219" s="10">
        <f>3/24000000*OO[[#This Row],[129 (05JUL1985 00:00:00)-Water Temperature (C)]]*OO[[#This Row],[71]]</f>
        <v>9.0416920655749999E-7</v>
      </c>
      <c r="BV219" s="10">
        <f>3/24000000*OO[[#This Row],[130 (05JUL1985 03:00:00)-Water Temperature (C)]]*OO[[#This Row],[72]]</f>
        <v>8.6239202982900002E-7</v>
      </c>
      <c r="BW219" s="10">
        <f>3/24000000*OO[[#This Row],[131 (05JUL1985 06:00:00)-Water Temperature (C)]]*OO[[#This Row],[73]]</f>
        <v>8.1097744028599999E-7</v>
      </c>
      <c r="BX219" s="10">
        <f>3/24000000*OO[[#This Row],[132 (05JUL1985 09:00:00)-Water Temperature (C)]]*OO[[#This Row],[74]]</f>
        <v>7.7339426633150004E-7</v>
      </c>
      <c r="BY219" s="10">
        <f>3/24000000*OO[[#This Row],[133 (05JUL1985 12:00:00)-Water Temperature (C)]]*OO[[#This Row],[75]]</f>
        <v>7.2657014590125001E-7</v>
      </c>
      <c r="BZ219" s="10">
        <f>3/24000000*OO[[#This Row],[134 (05JUL1985 15:00:00)-Water Temperature (C)]]*OO[[#This Row],[76]]</f>
        <v>6.9380808703125005E-7</v>
      </c>
      <c r="CA219" s="10">
        <f>3/24000000*OO[[#This Row],[135 (05JUL1985 18:00:00)-Water Temperature (C)]]*OO[[#This Row],[77]]</f>
        <v>6.6897255905687493E-7</v>
      </c>
      <c r="CB219" s="10">
        <f>3/24000000*OO[[#This Row],[136 (05JUL1985 21:00:00)-Water Temperature (C)]]*OO[[#This Row],[78]]</f>
        <v>6.4421215984125011E-7</v>
      </c>
      <c r="CC219" s="10">
        <f>3/24000000*OO[[#This Row],[137 (06JUL1985 00:00:00)-Water Temperature (C)]]*OO[[#This Row],[79]]</f>
        <v>6.1489823419799997E-7</v>
      </c>
      <c r="CD219" s="10">
        <f>3/24000000*OO[[#This Row],[138 (06JUL1985 03:00:00)-Water Temperature (C)]]*OO[[#This Row],[80]]</f>
        <v>5.8389296737937498E-7</v>
      </c>
      <c r="CE219" s="10">
        <f>3/24000000*OO[[#This Row],[139 (06JUL1985 06:00:00)-Water Temperature (C)]]*OO[[#This Row],[81]]</f>
        <v>5.5565272524300006E-7</v>
      </c>
      <c r="CF219" s="10">
        <f>3/24000000*OO[[#This Row],[140 (06JUL1985 09:00:00)-Water Temperature (C)]]*OO[[#This Row],[82]]</f>
        <v>5.4500288181249999E-7</v>
      </c>
      <c r="CG219" s="10">
        <f>3/24000000*OO[[#This Row],[141 (06JUL1985 12:00:00)-Water Temperature (C)]]*OO[[#This Row],[83]]</f>
        <v>5.3048977495150007E-7</v>
      </c>
      <c r="CH219" s="10">
        <f>3/24000000*OO[[#This Row],[142 (06JUL1985 15:00:00)-Water Temperature (C)]]*OO[[#This Row],[84]]</f>
        <v>5.1941711142250001E-7</v>
      </c>
      <c r="CI219" s="10">
        <f>3/24000000*OO[[#This Row],[143 (06JUL1985 18:00:00)-Water Temperature (C)]]*OO[[#This Row],[85]]</f>
        <v>5.1342434730112502E-7</v>
      </c>
      <c r="CJ219" s="10">
        <f>3/24000000*OO[[#This Row],[144 (06JUL1985 21:00:00)-Water Temperature (C)]]*OO[[#This Row],[86]]</f>
        <v>4.9967729934124997E-7</v>
      </c>
      <c r="CK219" s="10">
        <f>3/24000000*OO[[#This Row],[145 (07JUL1985 00:00:00)-Water Temperature (C)]]*OO[[#This Row],[87]]</f>
        <v>4.7850098694337504E-7</v>
      </c>
      <c r="CL219" s="10">
        <f>3/24000000*OO[[#This Row],[146 (07JUL1985 03:00:00)-Water Temperature (C)]]*OO[[#This Row],[88]]</f>
        <v>4.5814846213024999E-7</v>
      </c>
      <c r="CM219" s="10">
        <f>3/24000000*OO[[#This Row],[147 (07JUL1985 06:00:00)-Water Temperature (C)]]*OO[[#This Row],[89]]</f>
        <v>4.3796710219737495E-7</v>
      </c>
      <c r="CN219" s="10">
        <f>3/24000000*OO[[#This Row],[148 (07JUL1985 09:00:00)-Water Temperature (C)]]*OO[[#This Row],[90]]</f>
        <v>4.3018141344412499E-7</v>
      </c>
      <c r="CO219" s="10">
        <f>3/24000000*OO[[#This Row],[149 (07JUL1985 12:00:00)-Water Temperature (C)]]*OO[[#This Row],[91]]</f>
        <v>4.2406357321737506E-7</v>
      </c>
      <c r="CP219" s="10">
        <f>3/24000000*OO[[#This Row],[150 (07JUL1985 15:00:00)-Water Temperature (C)]]*OO[[#This Row],[92]]</f>
        <v>4.180070817295E-7</v>
      </c>
      <c r="CQ219" s="10">
        <f>3/24000000*OO[[#This Row],[151 (07JUL1985 18:00:00)-Water Temperature (C)]]*OO[[#This Row],[93]]</f>
        <v>4.1578785592199996E-7</v>
      </c>
      <c r="CR219" s="10">
        <f>3/24000000*OO[[#This Row],[152 (07JUL1985 21:00:00)-Water Temperature (C)]]*OO[[#This Row],[94]]</f>
        <v>4.08929952890625E-7</v>
      </c>
      <c r="CS219" s="10">
        <f>3/24000000*OO[[#This Row],[153 (08JUL1985 00:00:00)-Water Temperature (C)]]*OO[[#This Row],[95]]</f>
        <v>4.0069295820824999E-7</v>
      </c>
      <c r="CT219" s="10">
        <f>3/24000000*OO[[#This Row],[154 (08JUL1985 03:00:00)-Water Temperature (C)]]*OO[[#This Row],[96]]</f>
        <v>3.9066127128174993E-7</v>
      </c>
      <c r="CU219" s="10">
        <f>3/24000000*OO[[#This Row],[155 (08JUL1985 06:00:00)-Water Temperature (C)]]*OO[[#This Row],[97]]</f>
        <v>3.77660995374E-7</v>
      </c>
      <c r="CV219" s="10">
        <f>3/24000000*OO[[#This Row],[156 (08JUL1985 09:00:00)-Water Temperature (C)]]*OO[[#This Row],[98]]</f>
        <v>3.6285030422399997E-7</v>
      </c>
      <c r="CW219" s="10">
        <f>3/24000000*OO[[#This Row],[157 (08JUL1985 12:00:00)-Water Temperature (C)]]*OO[[#This Row],[99]]</f>
        <v>3.5371850179499996E-7</v>
      </c>
    </row>
    <row r="220" spans="1:101" x14ac:dyDescent="0.35">
      <c r="A220" t="s">
        <v>226</v>
      </c>
      <c r="B220">
        <v>858.04859999999996</v>
      </c>
      <c r="C220" s="10">
        <f>3/24*OO[[#This Row],[59 (26JUN1985 06:00:00)-Water Temperature (C)]]*OO[[#This Row],[1]]/SUM(OO[1])</f>
        <v>0</v>
      </c>
      <c r="D220" s="10">
        <f>3/24*OO[[#This Row],[60 (26JUN1985 09:00:00)-Water Temperature (C)]]*OO[[#This Row],[2]]/SUM(OO[2])</f>
        <v>0</v>
      </c>
      <c r="E220" s="10">
        <f>3/24*OO[[#This Row],[61 (26JUN1985 12:00:00)-Water Temperature (C)]]*OO[[#This Row],[3]]/SUM(OO[3])</f>
        <v>0</v>
      </c>
      <c r="F220" s="10">
        <f>3/24*OO[[#This Row],[62 (26JUN1985 15:00:00)-Water Temperature (C)]]*OO[[#This Row],[4]]/SUM(OO[4])</f>
        <v>0</v>
      </c>
      <c r="G220" s="10">
        <f>3/24*OO[[#This Row],[63 (26JUN1985 18:00:00)-Water Temperature (C)]]*OO[[#This Row],[5]]/SUM(OO[5])</f>
        <v>0</v>
      </c>
      <c r="H220" s="10">
        <f>3/24*OO[[#This Row],[64 (26JUN1985 21:00:00)-Water Temperature (C)]]*OO[[#This Row],[6]]/SUM(OO[6])</f>
        <v>0</v>
      </c>
      <c r="I220" s="10">
        <f>3/24*OO[[#This Row],[65 (27JUN1985 00:00:00)-Water Temperature (C)]]*OO[[#This Row],[7]]/SUM(OO[7])</f>
        <v>0</v>
      </c>
      <c r="J220" s="10">
        <f>3/24*OO[[#This Row],[66 (27JUN1985 03:00:00)-Water Temperature (C)]]*OO[[#This Row],[8]]/SUM(OO[8])</f>
        <v>0</v>
      </c>
      <c r="K220" s="10">
        <f>3/24*OO[[#This Row],[67 (27JUN1985 06:00:00)-Water Temperature (C)]]*OO[[#This Row],[9]]/SUM(OO[9])</f>
        <v>2.4861839837726902E-43</v>
      </c>
      <c r="L220" s="10">
        <f>3/24*OO[[#This Row],[68 (27JUN1985 09:00:00)-Water Temperature (C)]]*OO[[#This Row],[10]]/SUM(OO[10])</f>
        <v>1.5915449642228808E-32</v>
      </c>
      <c r="M220" s="10">
        <f>3/24*OO[[#This Row],[69 (27JUN1985 12:00:00)-Water Temperature (C)]]*OO[[#This Row],[11]]/SUM(OO[11])</f>
        <v>5.5350083652358951E-22</v>
      </c>
      <c r="N220" s="10">
        <f>3/24*OO[[#This Row],[70 (27JUN1985 15:00:00)-Water Temperature (C)]]*OO[[#This Row],[12]]/SUM(OO[12])</f>
        <v>8.3501112468032197E-14</v>
      </c>
      <c r="O220" s="10">
        <f>3/24*OO[[#This Row],[71 (27JUN1985 18:00:00)-Water Temperature (C)]]*OO[[#This Row],[13]]/SUM(OO[13])</f>
        <v>2.2943878134365772E-9</v>
      </c>
      <c r="P220" s="10">
        <f>3/24*OO[[#This Row],[72 (27JUN1985 21:00:00)-Water Temperature (C)]]*OO[[#This Row],[14]]/SUM(OO[14])</f>
        <v>1.0291671686001069E-6</v>
      </c>
      <c r="Q220" s="10">
        <f>3/24*OO[[#This Row],[73 (28JUN1985 00:00:00)-Water Temperature (C)]]*OO[[#This Row],[15]]/SUM(OO[15])</f>
        <v>7.2862423209840702E-5</v>
      </c>
      <c r="R220" s="10">
        <f>3/24*OO[[#This Row],[74 (28JUN1985 03:00:00)-Water Temperature (C)]]*OO[[#This Row],[16]]/SUM(OO[16])</f>
        <v>1.4164895266533942E-3</v>
      </c>
      <c r="S220" s="10">
        <f>3/24*OO[[#This Row],[75 (28JUN1985 06:00:00)-Water Temperature (C)]]*OO[[#This Row],[17]]/SUM(OO[17])</f>
        <v>1.0291500674181255E-2</v>
      </c>
      <c r="T220" s="10">
        <f>3/24*OO[[#This Row],[76 (28JUN1985 09:00:00)-Water Temperature (C)]]*OO[[#This Row],[18]]/SUM(OO[18])</f>
        <v>3.5009012938337296E-2</v>
      </c>
      <c r="U220" s="10">
        <f>3/24*OO[[#This Row],[77 (28JUN1985 12:00:00)-Water Temperature (C)]]*OO[[#This Row],[19]]/SUM(OO[19])</f>
        <v>6.4743406796227518E-2</v>
      </c>
      <c r="V220" s="10">
        <f>3/24000000*OO[[#This Row],[78 (28JUN1985 15:00:00)-Water Temperature (C)]]*OO[[#This Row],[20]]</f>
        <v>7.1727297257362502E-2</v>
      </c>
      <c r="W220" s="10">
        <f>3/24000000*OO[[#This Row],[79 (28JUN1985 18:00:00)-Water Temperature (C)]]*OO[[#This Row],[21]]</f>
        <v>5.1132007153499998E-2</v>
      </c>
      <c r="X220" s="10">
        <f>3/24000000*OO[[#This Row],[80 (28JUN1985 21:00:00)-Water Temperature (C)]]*OO[[#This Row],[22]]</f>
        <v>2.4818221819249999E-2</v>
      </c>
      <c r="Y220" s="10">
        <f>3/24000000*OO[[#This Row],[81 (29JUN1985 00:00:00)-Water Temperature (C)]]*OO[[#This Row],[23]]</f>
        <v>8.8744504558874986E-3</v>
      </c>
      <c r="Z220" s="10">
        <f>3/24000000*OO[[#This Row],[82 (29JUN1985 03:00:00)-Water Temperature (C)]]*OO[[#This Row],[24]]</f>
        <v>2.5233330199799999E-3</v>
      </c>
      <c r="AA220" s="10">
        <f>3/24000000*OO[[#This Row],[83 (29JUN1985 06:00:00)-Water Temperature (C)]]*OO[[#This Row],[25]]</f>
        <v>6.3501845318775002E-4</v>
      </c>
      <c r="AB220" s="10">
        <f>3/24000000*OO[[#This Row],[84 (29JUN1985 09:00:00)-Water Temperature (C)]]*OO[[#This Row],[26]]</f>
        <v>1.8066343676837498E-4</v>
      </c>
      <c r="AC220" s="10">
        <f>3/24000000*OO[[#This Row],[85 (29JUN1985 12:00:00)-Water Temperature (C)]]*OO[[#This Row],[27]]</f>
        <v>8.2794289301499986E-5</v>
      </c>
      <c r="AD220" s="10">
        <f>3/24000000*OO[[#This Row],[86 (29JUN1985 15:00:00)-Water Temperature (C)]]*OO[[#This Row],[28]]</f>
        <v>6.3328552374024993E-5</v>
      </c>
      <c r="AE220" s="10">
        <f>3/24000000*OO[[#This Row],[88 (29JUN1985 21:00:00)-Water Temperature (C)]]*OO[[#This Row],[30]]</f>
        <v>6.3734667172312496E-5</v>
      </c>
      <c r="AF220" s="10">
        <f>3/24000000*OO[[#This Row],[88 (29JUN1985 21:00:00)-Water Temperature (C)]]*OO[[#This Row],[30]]</f>
        <v>6.3734667172312496E-5</v>
      </c>
      <c r="AG220" s="10">
        <f>3/24000000*OO[[#This Row],[89 (30JUN1985 00:00:00)-Water Temperature (C)]]*OO[[#This Row],[31]]</f>
        <v>6.4623283927874993E-5</v>
      </c>
      <c r="AH220" s="10">
        <f>3/24000000*OO[[#This Row],[90 (30JUN1985 03:00:00)-Water Temperature (C)]]*OO[[#This Row],[32]]</f>
        <v>6.2924972477400009E-5</v>
      </c>
      <c r="AI220" s="10">
        <f>3/24000000*OO[[#This Row],[91 (30JUN1985 06:00:00)-Water Temperature (C)]]*OO[[#This Row],[33]]</f>
        <v>5.8786053939337489E-5</v>
      </c>
      <c r="AJ220" s="10">
        <f>3/24000000*OO[[#This Row],[92 (30JUN1985 09:00:00)-Water Temperature (C)]]*OO[[#This Row],[34]]</f>
        <v>5.4288699013499996E-5</v>
      </c>
      <c r="AK220" s="10">
        <f>3/24000000*OO[[#This Row],[93 (30JUN1985 12:00:00)-Water Temperature (C)]]*OO[[#This Row],[35]]</f>
        <v>5.0122056546924992E-5</v>
      </c>
      <c r="AL220" s="10">
        <f>3/24000000*OO[[#This Row],[94 (30JUN1985 15:00:00)-Water Temperature (C)]]*OO[[#This Row],[36]]</f>
        <v>4.6505310872975002E-5</v>
      </c>
      <c r="AM220" s="10">
        <f>3/24000000*OO[[#This Row],[95 (30JUN1985 18:00:00)-Water Temperature (C)]]*OO[[#This Row],[37]]</f>
        <v>4.2947109898574996E-5</v>
      </c>
      <c r="AN220" s="10">
        <f>3/24000000*OO[[#This Row],[96 (30JUN1985 21:00:00)-Water Temperature (C)]]*OO[[#This Row],[38]]</f>
        <v>3.851704258425E-5</v>
      </c>
      <c r="AO220" s="10">
        <f>3/24000000*OO[[#This Row],[97 (01JUL1985 00:00:00)-Water Temperature (C)]]*OO[[#This Row],[39]]</f>
        <v>3.3649259622387502E-5</v>
      </c>
      <c r="AP220" s="10">
        <f>3/24000000*OO[[#This Row],[98 (01JUL1985 03:00:00)-Water Temperature (C)]]*OO[[#This Row],[40]]</f>
        <v>2.8824050735774997E-5</v>
      </c>
      <c r="AQ220" s="10">
        <f>3/24000000*OO[[#This Row],[99 (01JUL1985 06:00:00)-Water Temperature (C)]]*OO[[#This Row],[41]]</f>
        <v>2.44636218937875E-5</v>
      </c>
      <c r="AR220" s="10">
        <f>3/24000000*OO[[#This Row],[100 (01JUL1985 09:00:00)-Water Temperature (C)]]*OO[[#This Row],[42]]</f>
        <v>2.1372320749724999E-5</v>
      </c>
      <c r="AS220" s="10">
        <f>3/24000000*OO[[#This Row],[101 (01JUL1985 12:00:00)-Water Temperature (C)]]*OO[[#This Row],[43]]</f>
        <v>1.8664721366499998E-5</v>
      </c>
      <c r="AT220" s="10">
        <f>3/24000000*OO[[#This Row],[102 (01JUL1985 15:00:00)-Water Temperature (C)]]*OO[[#This Row],[44]]</f>
        <v>1.6442963307060001E-5</v>
      </c>
      <c r="AU220" s="10">
        <f>3/24000000*OO[[#This Row],[103 (01JUL1985 18:00:00)-Water Temperature (C)]]*OO[[#This Row],[45]]</f>
        <v>1.44914837859E-5</v>
      </c>
      <c r="AV220" s="10">
        <f>3/24000000*OO[[#This Row],[104 (01JUL1985 21:00:00)-Water Temperature (C)]]*OO[[#This Row],[46]]</f>
        <v>1.2632352520812502E-5</v>
      </c>
      <c r="AW220" s="10">
        <f>3/24000000*OO[[#This Row],[105 (02JUL1985 00:00:00)-Water Temperature (C)]]*OO[[#This Row],[47]]</f>
        <v>1.070979746817125E-5</v>
      </c>
      <c r="AX220" s="10">
        <f>3/24000000*OO[[#This Row],[106 (02JUL1985 03:00:00)-Water Temperature (C)]]*OO[[#This Row],[48]]</f>
        <v>8.7124123696649997E-6</v>
      </c>
      <c r="AY220" s="10">
        <f>3/24000000*OO[[#This Row],[107 (02JUL1985 06:00:00)-Water Temperature (C)]]*OO[[#This Row],[49]]</f>
        <v>6.8152513726524991E-6</v>
      </c>
      <c r="AZ220" s="10">
        <f>3/24000000*OO[[#This Row],[108 (02JUL1985 09:00:00)-Water Temperature (C)]]*OO[[#This Row],[50]]</f>
        <v>5.3810231945599996E-6</v>
      </c>
      <c r="BA220" s="10">
        <f>3/24000000*OO[[#This Row],[109 (02JUL1985 12:00:00)-Water Temperature (C)]]*OO[[#This Row],[51]]</f>
        <v>4.2742932054500003E-6</v>
      </c>
      <c r="BB220" s="10">
        <f>3/24000000*OO[[#This Row],[110 (02JUL1985 15:00:00)-Water Temperature (C)]]*OO[[#This Row],[52]]</f>
        <v>3.5392010471475002E-6</v>
      </c>
      <c r="BC220" s="10">
        <f>3/24000000*OO[[#This Row],[111 (02JUL1985 18:00:00)-Water Temperature (C)]]*OO[[#This Row],[53]]</f>
        <v>3.0926860858999991E-6</v>
      </c>
      <c r="BD220" s="10">
        <f>3/24000000*OO[[#This Row],[112 (02JUL1985 21:00:00)-Water Temperature (C)]]*OO[[#This Row],[54]]</f>
        <v>2.7820949471024995E-6</v>
      </c>
      <c r="BE220" s="10">
        <f>3/24000000*OO[[#This Row],[113 (03JUL1985 00:00:00)-Water Temperature (C)]]*OO[[#This Row],[55]]</f>
        <v>2.5214354115362497E-6</v>
      </c>
      <c r="BF220" s="10">
        <f>3/24000000*OO[[#This Row],[114 (03JUL1985 03:00:00)-Water Temperature (C)]]*OO[[#This Row],[56]]</f>
        <v>2.2987907539881246E-6</v>
      </c>
      <c r="BG220" s="10">
        <f>3/24000000*OO[[#This Row],[115 (03JUL1985 06:00:00)-Water Temperature (C)]]*OO[[#This Row],[57]]</f>
        <v>2.0928668669912498E-6</v>
      </c>
      <c r="BH220" s="10">
        <f>3/24000000*OO[[#This Row],[116 (03JUL1985 09:00:00)-Water Temperature (C)]]*OO[[#This Row],[58]]</f>
        <v>1.9672448870400001E-6</v>
      </c>
      <c r="BI220" s="10">
        <f>3/24000000*OO[[#This Row],[117 (03JUL1985 12:00:00)-Water Temperature (C)]]*OO[[#This Row],[59]]</f>
        <v>1.8833130469304997E-6</v>
      </c>
      <c r="BJ220" s="10">
        <f>3/24000000*OO[[#This Row],[118 (03JUL1985 15:00:00)-Water Temperature (C)]]*OO[[#This Row],[60]]</f>
        <v>1.8192871854125001E-6</v>
      </c>
      <c r="BK220" s="10">
        <f>3/24000000*OO[[#This Row],[119 (03JUL1985 18:00:00)-Water Temperature (C)]]*OO[[#This Row],[61]]</f>
        <v>1.7767069293161249E-6</v>
      </c>
      <c r="BL220" s="10">
        <f>3/24000000*OO[[#This Row],[120 (03JUL1985 21:00:00)-Water Temperature (C)]]*OO[[#This Row],[62]]</f>
        <v>1.7208294598594997E-6</v>
      </c>
      <c r="BM220" s="10">
        <f>3/24000000*OO[[#This Row],[121 (04JUL1985 00:00:00)-Water Temperature (C)]]*OO[[#This Row],[63]]</f>
        <v>1.6644491114449998E-6</v>
      </c>
      <c r="BN220" s="10">
        <f>3/24000000*OO[[#This Row],[122 (04JUL1985 03:00:00)-Water Temperature (C)]]*OO[[#This Row],[64]]</f>
        <v>1.6132988601202501E-6</v>
      </c>
      <c r="BO220" s="10">
        <f>3/24000000*OO[[#This Row],[123 (04JUL1985 06:00:00)-Water Temperature (C)]]*OO[[#This Row],[65]]</f>
        <v>1.5538156170192499E-6</v>
      </c>
      <c r="BP220" s="10">
        <f>3/24000000*OO[[#This Row],[124 (04JUL1985 09:00:00)-Water Temperature (C)]]*OO[[#This Row],[66]]</f>
        <v>1.50448929018525E-6</v>
      </c>
      <c r="BQ220" s="10">
        <f>3/24000000*OO[[#This Row],[125 (04JUL1985 12:00:00)-Water Temperature (C)]]*OO[[#This Row],[67]]</f>
        <v>1.4349224562425E-6</v>
      </c>
      <c r="BR220" s="10">
        <f>3/24000000*OO[[#This Row],[126 (04JUL1985 15:00:00)-Water Temperature (C)]]*OO[[#This Row],[68]]</f>
        <v>1.3778597635162501E-6</v>
      </c>
      <c r="BS220" s="10">
        <f>3/24000000*OO[[#This Row],[127 (04JUL1985 18:00:00)-Water Temperature (C)]]*OO[[#This Row],[69]]</f>
        <v>1.3158767195262498E-6</v>
      </c>
      <c r="BT220" s="10">
        <f>3/24000000*OO[[#This Row],[128 (04JUL1985 21:00:00)-Water Temperature (C)]]*OO[[#This Row],[70]]</f>
        <v>1.2608725571715002E-6</v>
      </c>
      <c r="BU220" s="10">
        <f>3/24000000*OO[[#This Row],[129 (05JUL1985 00:00:00)-Water Temperature (C)]]*OO[[#This Row],[71]]</f>
        <v>1.2121788466435E-6</v>
      </c>
      <c r="BV220" s="10">
        <f>3/24000000*OO[[#This Row],[130 (05JUL1985 03:00:00)-Water Temperature (C)]]*OO[[#This Row],[72]]</f>
        <v>1.158541556016E-6</v>
      </c>
      <c r="BW220" s="10">
        <f>3/24000000*OO[[#This Row],[131 (05JUL1985 06:00:00)-Water Temperature (C)]]*OO[[#This Row],[73]]</f>
        <v>1.0923975785492498E-6</v>
      </c>
      <c r="BX220" s="10">
        <f>3/24000000*OO[[#This Row],[132 (05JUL1985 09:00:00)-Water Temperature (C)]]*OO[[#This Row],[74]]</f>
        <v>1.0432544300244999E-6</v>
      </c>
      <c r="BY220" s="10">
        <f>3/24000000*OO[[#This Row],[133 (05JUL1985 12:00:00)-Water Temperature (C)]]*OO[[#This Row],[75]]</f>
        <v>9.8066880814625011E-7</v>
      </c>
      <c r="BZ220" s="10">
        <f>3/24000000*OO[[#This Row],[134 (05JUL1985 15:00:00)-Water Temperature (C)]]*OO[[#This Row],[76]]</f>
        <v>9.3427098573299996E-7</v>
      </c>
      <c r="CA220" s="10">
        <f>3/24000000*OO[[#This Row],[135 (05JUL1985 18:00:00)-Water Temperature (C)]]*OO[[#This Row],[77]]</f>
        <v>8.9924872499850005E-7</v>
      </c>
      <c r="CB220" s="10">
        <f>3/24000000*OO[[#This Row],[136 (05JUL1985 21:00:00)-Water Temperature (C)]]*OO[[#This Row],[78]]</f>
        <v>8.6471791506299981E-7</v>
      </c>
      <c r="CC220" s="10">
        <f>3/24000000*OO[[#This Row],[137 (06JUL1985 00:00:00)-Water Temperature (C)]]*OO[[#This Row],[79]]</f>
        <v>8.2495844615375E-7</v>
      </c>
      <c r="CD220" s="10">
        <f>3/24000000*OO[[#This Row],[138 (06JUL1985 03:00:00)-Water Temperature (C)]]*OO[[#This Row],[80]]</f>
        <v>7.8421072863062492E-7</v>
      </c>
      <c r="CE220" s="10">
        <f>3/24000000*OO[[#This Row],[139 (06JUL1985 06:00:00)-Water Temperature (C)]]*OO[[#This Row],[81]]</f>
        <v>7.4707738630400006E-7</v>
      </c>
      <c r="CF220" s="10">
        <f>3/24000000*OO[[#This Row],[140 (06JUL1985 09:00:00)-Water Temperature (C)]]*OO[[#This Row],[82]]</f>
        <v>7.3391982103312501E-7</v>
      </c>
      <c r="CG220" s="10">
        <f>3/24000000*OO[[#This Row],[141 (06JUL1985 12:00:00)-Water Temperature (C)]]*OO[[#This Row],[83]]</f>
        <v>7.1488437615749995E-7</v>
      </c>
      <c r="CH220" s="10">
        <f>3/24000000*OO[[#This Row],[142 (06JUL1985 15:00:00)-Water Temperature (C)]]*OO[[#This Row],[84]]</f>
        <v>6.9895056161624995E-7</v>
      </c>
      <c r="CI220" s="10">
        <f>3/24000000*OO[[#This Row],[143 (06JUL1985 18:00:00)-Water Temperature (C)]]*OO[[#This Row],[85]]</f>
        <v>6.90024481538E-7</v>
      </c>
      <c r="CJ220" s="10">
        <f>3/24000000*OO[[#This Row],[144 (06JUL1985 21:00:00)-Water Temperature (C)]]*OO[[#This Row],[86]]</f>
        <v>6.7062846859012491E-7</v>
      </c>
      <c r="CK220" s="10">
        <f>3/24000000*OO[[#This Row],[145 (07JUL1985 00:00:00)-Water Temperature (C)]]*OO[[#This Row],[87]]</f>
        <v>6.4120254396237492E-7</v>
      </c>
      <c r="CL220" s="10">
        <f>3/24000000*OO[[#This Row],[146 (07JUL1985 03:00:00)-Water Temperature (C)]]*OO[[#This Row],[88]]</f>
        <v>6.1461095196874981E-7</v>
      </c>
      <c r="CM220" s="10">
        <f>3/24000000*OO[[#This Row],[147 (07JUL1985 06:00:00)-Water Temperature (C)]]*OO[[#This Row],[89]]</f>
        <v>5.8806877125425E-7</v>
      </c>
      <c r="CN220" s="10">
        <f>3/24000000*OO[[#This Row],[148 (07JUL1985 09:00:00)-Water Temperature (C)]]*OO[[#This Row],[90]]</f>
        <v>5.7850187374650005E-7</v>
      </c>
      <c r="CO220" s="10">
        <f>3/24000000*OO[[#This Row],[149 (07JUL1985 12:00:00)-Water Temperature (C)]]*OO[[#This Row],[91]]</f>
        <v>5.7023962054800004E-7</v>
      </c>
      <c r="CP220" s="10">
        <f>3/24000000*OO[[#This Row],[150 (07JUL1985 15:00:00)-Water Temperature (C)]]*OO[[#This Row],[92]]</f>
        <v>5.6150499377100004E-7</v>
      </c>
      <c r="CQ220" s="10">
        <f>3/24000000*OO[[#This Row],[151 (07JUL1985 18:00:00)-Water Temperature (C)]]*OO[[#This Row],[93]]</f>
        <v>5.5739288066962503E-7</v>
      </c>
      <c r="CR220" s="10">
        <f>3/24000000*OO[[#This Row],[152 (07JUL1985 21:00:00)-Water Temperature (C)]]*OO[[#This Row],[94]]</f>
        <v>5.4712318401999998E-7</v>
      </c>
      <c r="CS220" s="10">
        <f>3/24000000*OO[[#This Row],[153 (08JUL1985 00:00:00)-Water Temperature (C)]]*OO[[#This Row],[95]]</f>
        <v>5.3541779583787489E-7</v>
      </c>
      <c r="CT220" s="10">
        <f>3/24000000*OO[[#This Row],[154 (08JUL1985 03:00:00)-Water Temperature (C)]]*OO[[#This Row],[96]]</f>
        <v>5.2283991254362494E-7</v>
      </c>
      <c r="CU220" s="10">
        <f>3/24000000*OO[[#This Row],[155 (08JUL1985 06:00:00)-Water Temperature (C)]]*OO[[#This Row],[97]]</f>
        <v>5.0663917020600005E-7</v>
      </c>
      <c r="CV220" s="10">
        <f>3/24000000*OO[[#This Row],[156 (08JUL1985 09:00:00)-Water Temperature (C)]]*OO[[#This Row],[98]]</f>
        <v>4.87677452144625E-7</v>
      </c>
      <c r="CW220" s="10">
        <f>3/24000000*OO[[#This Row],[157 (08JUL1985 12:00:00)-Water Temperature (C)]]*OO[[#This Row],[99]]</f>
        <v>4.75833445809625E-7</v>
      </c>
    </row>
    <row r="221" spans="1:101" x14ac:dyDescent="0.35">
      <c r="A221" t="s">
        <v>227</v>
      </c>
      <c r="B221">
        <v>871.73410000000001</v>
      </c>
      <c r="C221" s="10">
        <f>3/24*OO[[#This Row],[59 (26JUN1985 06:00:00)-Water Temperature (C)]]*OO[[#This Row],[1]]/SUM(OO[1])</f>
        <v>0</v>
      </c>
      <c r="D221" s="10">
        <f>3/24*OO[[#This Row],[60 (26JUN1985 09:00:00)-Water Temperature (C)]]*OO[[#This Row],[2]]/SUM(OO[2])</f>
        <v>0</v>
      </c>
      <c r="E221" s="10">
        <f>3/24*OO[[#This Row],[61 (26JUN1985 12:00:00)-Water Temperature (C)]]*OO[[#This Row],[3]]/SUM(OO[3])</f>
        <v>0</v>
      </c>
      <c r="F221" s="10">
        <f>3/24*OO[[#This Row],[62 (26JUN1985 15:00:00)-Water Temperature (C)]]*OO[[#This Row],[4]]/SUM(OO[4])</f>
        <v>0</v>
      </c>
      <c r="G221" s="10">
        <f>3/24*OO[[#This Row],[63 (26JUN1985 18:00:00)-Water Temperature (C)]]*OO[[#This Row],[5]]/SUM(OO[5])</f>
        <v>0</v>
      </c>
      <c r="H221" s="10">
        <f>3/24*OO[[#This Row],[64 (26JUN1985 21:00:00)-Water Temperature (C)]]*OO[[#This Row],[6]]/SUM(OO[6])</f>
        <v>0</v>
      </c>
      <c r="I221" s="10">
        <f>3/24*OO[[#This Row],[65 (27JUN1985 00:00:00)-Water Temperature (C)]]*OO[[#This Row],[7]]/SUM(OO[7])</f>
        <v>0</v>
      </c>
      <c r="J221" s="10">
        <f>3/24*OO[[#This Row],[66 (27JUN1985 03:00:00)-Water Temperature (C)]]*OO[[#This Row],[8]]/SUM(OO[8])</f>
        <v>0</v>
      </c>
      <c r="K221" s="10">
        <f>3/24*OO[[#This Row],[67 (27JUN1985 06:00:00)-Water Temperature (C)]]*OO[[#This Row],[9]]/SUM(OO[9])</f>
        <v>4.0674037157303055E-44</v>
      </c>
      <c r="L221" s="10">
        <f>3/24*OO[[#This Row],[68 (27JUN1985 09:00:00)-Water Temperature (C)]]*OO[[#This Row],[10]]/SUM(OO[10])</f>
        <v>2.5811818698965042E-33</v>
      </c>
      <c r="M221" s="10">
        <f>3/24*OO[[#This Row],[69 (27JUN1985 12:00:00)-Water Temperature (C)]]*OO[[#This Row],[11]]/SUM(OO[11])</f>
        <v>9.4250008488855876E-23</v>
      </c>
      <c r="N221" s="10">
        <f>3/24*OO[[#This Row],[70 (27JUN1985 15:00:00)-Water Temperature (C)]]*OO[[#This Row],[12]]/SUM(OO[12])</f>
        <v>1.7758014366587098E-14</v>
      </c>
      <c r="O221" s="10">
        <f>3/24*OO[[#This Row],[71 (27JUN1985 18:00:00)-Water Temperature (C)]]*OO[[#This Row],[13]]/SUM(OO[13])</f>
        <v>1.0520318657660659E-9</v>
      </c>
      <c r="P221" s="10">
        <f>3/24*OO[[#This Row],[72 (27JUN1985 21:00:00)-Water Temperature (C)]]*OO[[#This Row],[14]]/SUM(OO[14])</f>
        <v>5.6906679519505466E-7</v>
      </c>
      <c r="Q221" s="10">
        <f>3/24*OO[[#This Row],[73 (28JUN1985 00:00:00)-Water Temperature (C)]]*OO[[#This Row],[15]]/SUM(OO[15])</f>
        <v>4.5717268932781192E-5</v>
      </c>
      <c r="R221" s="10">
        <f>3/24*OO[[#This Row],[74 (28JUN1985 03:00:00)-Water Temperature (C)]]*OO[[#This Row],[16]]/SUM(OO[16])</f>
        <v>9.8121729028180483E-4</v>
      </c>
      <c r="S221" s="10">
        <f>3/24*OO[[#This Row],[75 (28JUN1985 06:00:00)-Water Temperature (C)]]*OO[[#This Row],[17]]/SUM(OO[17])</f>
        <v>7.7304765379781655E-3</v>
      </c>
      <c r="T221" s="10">
        <f>3/24*OO[[#This Row],[76 (28JUN1985 09:00:00)-Water Temperature (C)]]*OO[[#This Row],[18]]/SUM(OO[18])</f>
        <v>2.8137943551483118E-2</v>
      </c>
      <c r="U221" s="10">
        <f>3/24*OO[[#This Row],[77 (28JUN1985 12:00:00)-Water Temperature (C)]]*OO[[#This Row],[19]]/SUM(OO[19])</f>
        <v>5.5079417161026226E-2</v>
      </c>
      <c r="V221" s="10">
        <f>3/24000000*OO[[#This Row],[78 (28JUN1985 15:00:00)-Water Temperature (C)]]*OO[[#This Row],[20]]</f>
        <v>6.4128223962075001E-2</v>
      </c>
      <c r="W221" s="10">
        <f>3/24000000*OO[[#This Row],[79 (28JUN1985 18:00:00)-Water Temperature (C)]]*OO[[#This Row],[21]]</f>
        <v>4.7706334647400005E-2</v>
      </c>
      <c r="X221" s="10">
        <f>3/24000000*OO[[#This Row],[80 (28JUN1985 21:00:00)-Water Temperature (C)]]*OO[[#This Row],[22]]</f>
        <v>2.4012467613225001E-2</v>
      </c>
      <c r="Y221" s="10">
        <f>3/24000000*OO[[#This Row],[81 (29JUN1985 00:00:00)-Water Temperature (C)]]*OO[[#This Row],[23]]</f>
        <v>8.8501310852025002E-3</v>
      </c>
      <c r="Z221" s="10">
        <f>3/24000000*OO[[#This Row],[82 (29JUN1985 03:00:00)-Water Temperature (C)]]*OO[[#This Row],[24]]</f>
        <v>2.5759873612937498E-3</v>
      </c>
      <c r="AA221" s="10">
        <f>3/24000000*OO[[#This Row],[83 (29JUN1985 06:00:00)-Water Temperature (C)]]*OO[[#This Row],[25]]</f>
        <v>6.5363502793987487E-4</v>
      </c>
      <c r="AB221" s="10">
        <f>3/24000000*OO[[#This Row],[84 (29JUN1985 09:00:00)-Water Temperature (C)]]*OO[[#This Row],[26]]</f>
        <v>1.8078582117407501E-4</v>
      </c>
      <c r="AC221" s="10">
        <f>3/24000000*OO[[#This Row],[85 (29JUN1985 12:00:00)-Water Temperature (C)]]*OO[[#This Row],[27]]</f>
        <v>7.7405486944425003E-5</v>
      </c>
      <c r="AD221" s="10">
        <f>3/24000000*OO[[#This Row],[86 (29JUN1985 15:00:00)-Water Temperature (C)]]*OO[[#This Row],[28]]</f>
        <v>5.6375363549849989E-5</v>
      </c>
      <c r="AE221" s="10">
        <f>3/24000000*OO[[#This Row],[88 (29JUN1985 21:00:00)-Water Temperature (C)]]*OO[[#This Row],[30]]</f>
        <v>5.5416413786524989E-5</v>
      </c>
      <c r="AF221" s="10">
        <f>3/24000000*OO[[#This Row],[88 (29JUN1985 21:00:00)-Water Temperature (C)]]*OO[[#This Row],[30]]</f>
        <v>5.5416413786524989E-5</v>
      </c>
      <c r="AG221" s="10">
        <f>3/24000000*OO[[#This Row],[89 (30JUN1985 00:00:00)-Water Temperature (C)]]*OO[[#This Row],[31]]</f>
        <v>5.6253446553562504E-5</v>
      </c>
      <c r="AH221" s="10">
        <f>3/24000000*OO[[#This Row],[90 (30JUN1985 03:00:00)-Water Temperature (C)]]*OO[[#This Row],[32]]</f>
        <v>5.4972534242812507E-5</v>
      </c>
      <c r="AI221" s="10">
        <f>3/24000000*OO[[#This Row],[91 (30JUN1985 06:00:00)-Water Temperature (C)]]*OO[[#This Row],[33]]</f>
        <v>5.1541021092549995E-5</v>
      </c>
      <c r="AJ221" s="10">
        <f>3/24000000*OO[[#This Row],[92 (30JUN1985 09:00:00)-Water Temperature (C)]]*OO[[#This Row],[34]]</f>
        <v>4.7691160766812489E-5</v>
      </c>
      <c r="AK221" s="10">
        <f>3/24000000*OO[[#This Row],[93 (30JUN1985 12:00:00)-Water Temperature (C)]]*OO[[#This Row],[35]]</f>
        <v>4.4028104977749996E-5</v>
      </c>
      <c r="AL221" s="10">
        <f>3/24000000*OO[[#This Row],[94 (30JUN1985 15:00:00)-Water Temperature (C)]]*OO[[#This Row],[36]]</f>
        <v>4.0808822990099992E-5</v>
      </c>
      <c r="AM221" s="10">
        <f>3/24000000*OO[[#This Row],[95 (30JUN1985 18:00:00)-Water Temperature (C)]]*OO[[#This Row],[37]]</f>
        <v>3.7660632255012493E-5</v>
      </c>
      <c r="AN221" s="10">
        <f>3/24000000*OO[[#This Row],[96 (30JUN1985 21:00:00)-Water Temperature (C)]]*OO[[#This Row],[38]]</f>
        <v>3.3779176823250001E-5</v>
      </c>
      <c r="AO221" s="10">
        <f>3/24000000*OO[[#This Row],[97 (01JUL1985 00:00:00)-Water Temperature (C)]]*OO[[#This Row],[39]]</f>
        <v>2.9544111661199991E-5</v>
      </c>
      <c r="AP221" s="10">
        <f>3/24000000*OO[[#This Row],[98 (01JUL1985 03:00:00)-Water Temperature (C)]]*OO[[#This Row],[40]]</f>
        <v>2.5347863067049997E-5</v>
      </c>
      <c r="AQ221" s="10">
        <f>3/24000000*OO[[#This Row],[99 (01JUL1985 06:00:00)-Water Temperature (C)]]*OO[[#This Row],[41]]</f>
        <v>2.1534452100451251E-5</v>
      </c>
      <c r="AR221" s="10">
        <f>3/24000000*OO[[#This Row],[100 (01JUL1985 09:00:00)-Water Temperature (C)]]*OO[[#This Row],[42]]</f>
        <v>1.8819918058125002E-5</v>
      </c>
      <c r="AS221" s="10">
        <f>3/24000000*OO[[#This Row],[101 (01JUL1985 12:00:00)-Water Temperature (C)]]*OO[[#This Row],[43]]</f>
        <v>1.6422802524404999E-5</v>
      </c>
      <c r="AT221" s="10">
        <f>3/24000000*OO[[#This Row],[102 (01JUL1985 15:00:00)-Water Temperature (C)]]*OO[[#This Row],[44]]</f>
        <v>1.4436107187299999E-5</v>
      </c>
      <c r="AU221" s="10">
        <f>3/24000000*OO[[#This Row],[103 (01JUL1985 18:00:00)-Water Temperature (C)]]*OO[[#This Row],[45]]</f>
        <v>1.270280229633125E-5</v>
      </c>
      <c r="AV221" s="10">
        <f>3/24000000*OO[[#This Row],[104 (01JUL1985 21:00:00)-Water Temperature (C)]]*OO[[#This Row],[46]]</f>
        <v>1.1077547310809999E-5</v>
      </c>
      <c r="AW221" s="10">
        <f>3/24000000*OO[[#This Row],[105 (02JUL1985 00:00:00)-Water Temperature (C)]]*OO[[#This Row],[47]]</f>
        <v>9.4226825864187491E-6</v>
      </c>
      <c r="AX221" s="10">
        <f>3/24000000*OO[[#This Row],[106 (02JUL1985 03:00:00)-Water Temperature (C)]]*OO[[#This Row],[48]]</f>
        <v>7.7092584011100002E-6</v>
      </c>
      <c r="AY221" s="10">
        <f>3/24000000*OO[[#This Row],[107 (02JUL1985 06:00:00)-Water Temperature (C)]]*OO[[#This Row],[49]]</f>
        <v>6.0632494969962495E-6</v>
      </c>
      <c r="AZ221" s="10">
        <f>3/24000000*OO[[#This Row],[108 (02JUL1985 09:00:00)-Water Temperature (C)]]*OO[[#This Row],[50]]</f>
        <v>4.7984565336900003E-6</v>
      </c>
      <c r="BA221" s="10">
        <f>3/24000000*OO[[#This Row],[109 (02JUL1985 12:00:00)-Water Temperature (C)]]*OO[[#This Row],[51]]</f>
        <v>3.8011319162949996E-6</v>
      </c>
      <c r="BB221" s="10">
        <f>3/24000000*OO[[#This Row],[110 (02JUL1985 15:00:00)-Water Temperature (C)]]*OO[[#This Row],[52]]</f>
        <v>3.1272279347699997E-6</v>
      </c>
      <c r="BC221" s="10">
        <f>3/24000000*OO[[#This Row],[111 (02JUL1985 18:00:00)-Water Temperature (C)]]*OO[[#This Row],[53]]</f>
        <v>2.7138054910974993E-6</v>
      </c>
      <c r="BD221" s="10">
        <f>3/24000000*OO[[#This Row],[112 (02JUL1985 21:00:00)-Water Temperature (C)]]*OO[[#This Row],[54]]</f>
        <v>2.42893680250125E-6</v>
      </c>
      <c r="BE221" s="10">
        <f>3/24000000*OO[[#This Row],[113 (03JUL1985 00:00:00)-Water Temperature (C)]]*OO[[#This Row],[55]]</f>
        <v>2.1952522901655E-6</v>
      </c>
      <c r="BF221" s="10">
        <f>3/24000000*OO[[#This Row],[114 (03JUL1985 03:00:00)-Water Temperature (C)]]*OO[[#This Row],[56]]</f>
        <v>2.0015078045898748E-6</v>
      </c>
      <c r="BG221" s="10">
        <f>3/24000000*OO[[#This Row],[115 (03JUL1985 06:00:00)-Water Temperature (C)]]*OO[[#This Row],[57]]</f>
        <v>1.8234744620767498E-6</v>
      </c>
      <c r="BH221" s="10">
        <f>3/24000000*OO[[#This Row],[116 (03JUL1985 09:00:00)-Water Temperature (C)]]*OO[[#This Row],[58]]</f>
        <v>1.7141653814617498E-6</v>
      </c>
      <c r="BI221" s="10">
        <f>3/24000000*OO[[#This Row],[117 (03JUL1985 12:00:00)-Water Temperature (C)]]*OO[[#This Row],[59]]</f>
        <v>1.6396436225909999E-6</v>
      </c>
      <c r="BJ221" s="10">
        <f>3/24000000*OO[[#This Row],[118 (03JUL1985 15:00:00)-Water Temperature (C)]]*OO[[#This Row],[60]]</f>
        <v>1.5813788771249998E-6</v>
      </c>
      <c r="BK221" s="10">
        <f>3/24000000*OO[[#This Row],[119 (03JUL1985 18:00:00)-Water Temperature (C)]]*OO[[#This Row],[61]]</f>
        <v>1.5411817935099999E-6</v>
      </c>
      <c r="BL221" s="10">
        <f>3/24000000*OO[[#This Row],[120 (03JUL1985 21:00:00)-Water Temperature (C)]]*OO[[#This Row],[62]]</f>
        <v>1.4898055310564996E-6</v>
      </c>
      <c r="BM221" s="10">
        <f>3/24000000*OO[[#This Row],[121 (04JUL1985 00:00:00)-Water Temperature (C)]]*OO[[#This Row],[63]]</f>
        <v>1.4386292873617499E-6</v>
      </c>
      <c r="BN221" s="10">
        <f>3/24000000*OO[[#This Row],[122 (04JUL1985 03:00:00)-Water Temperature (C)]]*OO[[#This Row],[64]]</f>
        <v>1.3951416096189999E-6</v>
      </c>
      <c r="BO221" s="10">
        <f>3/24000000*OO[[#This Row],[123 (04JUL1985 06:00:00)-Water Temperature (C)]]*OO[[#This Row],[65]]</f>
        <v>1.3459329973953749E-6</v>
      </c>
      <c r="BP221" s="10">
        <f>3/24000000*OO[[#This Row],[124 (04JUL1985 09:00:00)-Water Temperature (C)]]*OO[[#This Row],[66]]</f>
        <v>1.30549965713475E-6</v>
      </c>
      <c r="BQ221" s="10">
        <f>3/24000000*OO[[#This Row],[125 (04JUL1985 12:00:00)-Water Temperature (C)]]*OO[[#This Row],[67]]</f>
        <v>1.2466338294042501E-6</v>
      </c>
      <c r="BR221" s="10">
        <f>3/24000000*OO[[#This Row],[126 (04JUL1985 15:00:00)-Water Temperature (C)]]*OO[[#This Row],[68]]</f>
        <v>1.1961963725538749E-6</v>
      </c>
      <c r="BS221" s="10">
        <f>3/24000000*OO[[#This Row],[127 (04JUL1985 18:00:00)-Water Temperature (C)]]*OO[[#This Row],[69]]</f>
        <v>1.1408834099655E-6</v>
      </c>
      <c r="BT221" s="10">
        <f>3/24000000*OO[[#This Row],[128 (04JUL1985 21:00:00)-Water Temperature (C)]]*OO[[#This Row],[70]]</f>
        <v>1.0914742969568749E-6</v>
      </c>
      <c r="BU221" s="10">
        <f>3/24000000*OO[[#This Row],[129 (05JUL1985 00:00:00)-Water Temperature (C)]]*OO[[#This Row],[71]]</f>
        <v>1.0491943632637498E-6</v>
      </c>
      <c r="BV221" s="10">
        <f>3/24000000*OO[[#This Row],[130 (05JUL1985 03:00:00)-Water Temperature (C)]]*OO[[#This Row],[72]]</f>
        <v>1.0039900423946249E-6</v>
      </c>
      <c r="BW221" s="10">
        <f>3/24000000*OO[[#This Row],[131 (05JUL1985 06:00:00)-Water Temperature (C)]]*OO[[#This Row],[73]]</f>
        <v>9.4862947016300003E-7</v>
      </c>
      <c r="BX221" s="10">
        <f>3/24000000*OO[[#This Row],[132 (05JUL1985 09:00:00)-Water Temperature (C)]]*OO[[#This Row],[74]]</f>
        <v>9.0708554041987489E-7</v>
      </c>
      <c r="BY221" s="10">
        <f>3/24000000*OO[[#This Row],[133 (05JUL1985 12:00:00)-Water Temperature (C)]]*OO[[#This Row],[75]]</f>
        <v>8.5313099399962489E-7</v>
      </c>
      <c r="BZ221" s="10">
        <f>3/24000000*OO[[#This Row],[134 (05JUL1985 15:00:00)-Water Temperature (C)]]*OO[[#This Row],[76]]</f>
        <v>8.1144683757000007E-7</v>
      </c>
      <c r="CA221" s="10">
        <f>3/24000000*OO[[#This Row],[135 (05JUL1985 18:00:00)-Water Temperature (C)]]*OO[[#This Row],[77]]</f>
        <v>7.8020925498862495E-7</v>
      </c>
      <c r="CB221" s="10">
        <f>3/24000000*OO[[#This Row],[136 (05JUL1985 21:00:00)-Water Temperature (C)]]*OO[[#This Row],[78]]</f>
        <v>7.4918781339999999E-7</v>
      </c>
      <c r="CC221" s="10">
        <f>3/24000000*OO[[#This Row],[137 (06JUL1985 00:00:00)-Water Temperature (C)]]*OO[[#This Row],[79]]</f>
        <v>7.1439791197649985E-7</v>
      </c>
      <c r="CD221" s="10">
        <f>3/24000000*OO[[#This Row],[138 (06JUL1985 03:00:00)-Water Temperature (C)]]*OO[[#This Row],[80]]</f>
        <v>6.7954537221387493E-7</v>
      </c>
      <c r="CE221" s="10">
        <f>3/24000000*OO[[#This Row],[139 (06JUL1985 06:00:00)-Water Temperature (C)]]*OO[[#This Row],[81]]</f>
        <v>6.4808904075874992E-7</v>
      </c>
      <c r="CF221" s="10">
        <f>3/24000000*OO[[#This Row],[140 (06JUL1985 09:00:00)-Water Temperature (C)]]*OO[[#This Row],[82]]</f>
        <v>6.3745551864487502E-7</v>
      </c>
      <c r="CG221" s="10">
        <f>3/24000000*OO[[#This Row],[141 (06JUL1985 12:00:00)-Water Temperature (C)]]*OO[[#This Row],[83]]</f>
        <v>6.2124342961499999E-7</v>
      </c>
      <c r="CH221" s="10">
        <f>3/24000000*OO[[#This Row],[142 (06JUL1985 15:00:00)-Water Temperature (C)]]*OO[[#This Row],[84]]</f>
        <v>6.0688820610550003E-7</v>
      </c>
      <c r="CI221" s="10">
        <f>3/24000000*OO[[#This Row],[143 (06JUL1985 18:00:00)-Water Temperature (C)]]*OO[[#This Row],[85]]</f>
        <v>5.9858043104675E-7</v>
      </c>
      <c r="CJ221" s="10">
        <f>3/24000000*OO[[#This Row],[144 (06JUL1985 21:00:00)-Water Temperature (C)]]*OO[[#This Row],[86]]</f>
        <v>5.8095439647224997E-7</v>
      </c>
      <c r="CK221" s="10">
        <f>3/24000000*OO[[#This Row],[145 (07JUL1985 00:00:00)-Water Temperature (C)]]*OO[[#This Row],[87]]</f>
        <v>5.5479719749574992E-7</v>
      </c>
      <c r="CL221" s="10">
        <f>3/24000000*OO[[#This Row],[146 (07JUL1985 03:00:00)-Water Temperature (C)]]*OO[[#This Row],[88]]</f>
        <v>5.3210259268162503E-7</v>
      </c>
      <c r="CM221" s="10">
        <f>3/24000000*OO[[#This Row],[147 (07JUL1985 06:00:00)-Water Temperature (C)]]*OO[[#This Row],[89]]</f>
        <v>5.0959109459775004E-7</v>
      </c>
      <c r="CN221" s="10">
        <f>3/24000000*OO[[#This Row],[148 (07JUL1985 09:00:00)-Water Temperature (C)]]*OO[[#This Row],[90]]</f>
        <v>5.018362470545E-7</v>
      </c>
      <c r="CO221" s="10">
        <f>3/24000000*OO[[#This Row],[149 (07JUL1985 12:00:00)-Water Temperature (C)]]*OO[[#This Row],[91]]</f>
        <v>4.9469188928849997E-7</v>
      </c>
      <c r="CP221" s="10">
        <f>3/24000000*OO[[#This Row],[150 (07JUL1985 15:00:00)-Water Temperature (C)]]*OO[[#This Row],[92]]</f>
        <v>4.8672488332499996E-7</v>
      </c>
      <c r="CQ221" s="10">
        <f>3/24000000*OO[[#This Row],[151 (07JUL1985 18:00:00)-Water Temperature (C)]]*OO[[#This Row],[93]]</f>
        <v>4.8239429538300001E-7</v>
      </c>
      <c r="CR221" s="10">
        <f>3/24000000*OO[[#This Row],[152 (07JUL1985 21:00:00)-Water Temperature (C)]]*OO[[#This Row],[94]]</f>
        <v>4.7270980198749994E-7</v>
      </c>
      <c r="CS221" s="10">
        <f>3/24000000*OO[[#This Row],[153 (08JUL1985 00:00:00)-Water Temperature (C)]]*OO[[#This Row],[95]]</f>
        <v>4.6203259968200003E-7</v>
      </c>
      <c r="CT221" s="10">
        <f>3/24000000*OO[[#This Row],[154 (08JUL1985 03:00:00)-Water Temperature (C)]]*OO[[#This Row],[96]]</f>
        <v>4.5158783835400003E-7</v>
      </c>
      <c r="CU221" s="10">
        <f>3/24000000*OO[[#This Row],[155 (08JUL1985 06:00:00)-Water Temperature (C)]]*OO[[#This Row],[97]]</f>
        <v>4.3831080899124997E-7</v>
      </c>
      <c r="CV221" s="10">
        <f>3/24000000*OO[[#This Row],[156 (08JUL1985 09:00:00)-Water Temperature (C)]]*OO[[#This Row],[98]]</f>
        <v>4.2254766559287492E-7</v>
      </c>
      <c r="CW221" s="10">
        <f>3/24000000*OO[[#This Row],[157 (08JUL1985 12:00:00)-Water Temperature (C)]]*OO[[#This Row],[99]]</f>
        <v>4.1249083800212508E-7</v>
      </c>
    </row>
    <row r="222" spans="1:101" x14ac:dyDescent="0.35">
      <c r="A222" t="s">
        <v>228</v>
      </c>
      <c r="B222">
        <v>847.74940000000004</v>
      </c>
      <c r="C222" s="10">
        <f>3/24*OO[[#This Row],[59 (26JUN1985 06:00:00)-Water Temperature (C)]]*OO[[#This Row],[1]]/SUM(OO[1])</f>
        <v>0</v>
      </c>
      <c r="D222" s="10">
        <f>3/24*OO[[#This Row],[60 (26JUN1985 09:00:00)-Water Temperature (C)]]*OO[[#This Row],[2]]/SUM(OO[2])</f>
        <v>0</v>
      </c>
      <c r="E222" s="10">
        <f>3/24*OO[[#This Row],[61 (26JUN1985 12:00:00)-Water Temperature (C)]]*OO[[#This Row],[3]]/SUM(OO[3])</f>
        <v>0</v>
      </c>
      <c r="F222" s="10">
        <f>3/24*OO[[#This Row],[62 (26JUN1985 15:00:00)-Water Temperature (C)]]*OO[[#This Row],[4]]/SUM(OO[4])</f>
        <v>0</v>
      </c>
      <c r="G222" s="10">
        <f>3/24*OO[[#This Row],[63 (26JUN1985 18:00:00)-Water Temperature (C)]]*OO[[#This Row],[5]]/SUM(OO[5])</f>
        <v>0</v>
      </c>
      <c r="H222" s="10">
        <f>3/24*OO[[#This Row],[64 (26JUN1985 21:00:00)-Water Temperature (C)]]*OO[[#This Row],[6]]/SUM(OO[6])</f>
        <v>0</v>
      </c>
      <c r="I222" s="10">
        <f>3/24*OO[[#This Row],[65 (27JUN1985 00:00:00)-Water Temperature (C)]]*OO[[#This Row],[7]]/SUM(OO[7])</f>
        <v>0</v>
      </c>
      <c r="J222" s="10">
        <f>3/24*OO[[#This Row],[66 (27JUN1985 03:00:00)-Water Temperature (C)]]*OO[[#This Row],[8]]/SUM(OO[8])</f>
        <v>0</v>
      </c>
      <c r="K222" s="10">
        <f>3/24*OO[[#This Row],[67 (27JUN1985 06:00:00)-Water Temperature (C)]]*OO[[#This Row],[9]]/SUM(OO[9])</f>
        <v>0</v>
      </c>
      <c r="L222" s="10">
        <f>3/24*OO[[#This Row],[68 (27JUN1985 09:00:00)-Water Temperature (C)]]*OO[[#This Row],[10]]/SUM(OO[10])</f>
        <v>3.2292608832417528E-34</v>
      </c>
      <c r="M222" s="10">
        <f>3/24*OO[[#This Row],[69 (27JUN1985 12:00:00)-Water Temperature (C)]]*OO[[#This Row],[11]]/SUM(OO[11])</f>
        <v>1.2618525799621661E-23</v>
      </c>
      <c r="N222" s="10">
        <f>3/24*OO[[#This Row],[70 (27JUN1985 15:00:00)-Water Temperature (C)]]*OO[[#This Row],[12]]/SUM(OO[12])</f>
        <v>3.4757107107309598E-15</v>
      </c>
      <c r="O222" s="10">
        <f>3/24*OO[[#This Row],[71 (27JUN1985 18:00:00)-Water Temperature (C)]]*OO[[#This Row],[13]]/SUM(OO[13])</f>
        <v>4.4836286868958007E-10</v>
      </c>
      <c r="P222" s="10">
        <f>3/24*OO[[#This Row],[72 (27JUN1985 21:00:00)-Water Temperature (C)]]*OO[[#This Row],[14]]/SUM(OO[14])</f>
        <v>2.891022771306972E-7</v>
      </c>
      <c r="Q222" s="10">
        <f>3/24*OO[[#This Row],[73 (28JUN1985 00:00:00)-Water Temperature (C)]]*OO[[#This Row],[15]]/SUM(OO[15])</f>
        <v>2.6108947219178857E-5</v>
      </c>
      <c r="R222" s="10">
        <f>3/24*OO[[#This Row],[74 (28JUN1985 03:00:00)-Water Temperature (C)]]*OO[[#This Row],[16]]/SUM(OO[16])</f>
        <v>6.1415753363518904E-4</v>
      </c>
      <c r="S222" s="10">
        <f>3/24*OO[[#This Row],[75 (28JUN1985 06:00:00)-Water Temperature (C)]]*OO[[#This Row],[17]]/SUM(OO[17])</f>
        <v>5.2167667694115911E-3</v>
      </c>
      <c r="T222" s="10">
        <f>3/24*OO[[#This Row],[76 (28JUN1985 09:00:00)-Water Temperature (C)]]*OO[[#This Row],[18]]/SUM(OO[18])</f>
        <v>2.0224112159047122E-2</v>
      </c>
      <c r="U222" s="10">
        <f>3/24*OO[[#This Row],[77 (28JUN1985 12:00:00)-Water Temperature (C)]]*OO[[#This Row],[19]]/SUM(OO[19])</f>
        <v>4.1757916254759428E-2</v>
      </c>
      <c r="V222" s="10">
        <f>3/24000000*OO[[#This Row],[78 (28JUN1985 15:00:00)-Water Temperature (C)]]*OO[[#This Row],[20]]</f>
        <v>5.0913689255250007E-2</v>
      </c>
      <c r="W222" s="10">
        <f>3/24000000*OO[[#This Row],[79 (28JUN1985 18:00:00)-Water Temperature (C)]]*OO[[#This Row],[21]]</f>
        <v>3.9417210560737492E-2</v>
      </c>
      <c r="X222" s="10">
        <f>3/24000000*OO[[#This Row],[80 (28JUN1985 21:00:00)-Water Temperature (C)]]*OO[[#This Row],[22]]</f>
        <v>2.0524951293918747E-2</v>
      </c>
      <c r="Y222" s="10">
        <f>3/24000000*OO[[#This Row],[81 (29JUN1985 00:00:00)-Water Temperature (C)]]*OO[[#This Row],[23]]</f>
        <v>7.7854241278125002E-3</v>
      </c>
      <c r="Z222" s="10">
        <f>3/24000000*OO[[#This Row],[82 (29JUN1985 03:00:00)-Water Temperature (C)]]*OO[[#This Row],[24]]</f>
        <v>2.3177757703837496E-3</v>
      </c>
      <c r="AA222" s="10">
        <f>3/24000000*OO[[#This Row],[83 (29JUN1985 06:00:00)-Water Temperature (C)]]*OO[[#This Row],[25]]</f>
        <v>5.9391013108049998E-4</v>
      </c>
      <c r="AB222" s="10">
        <f>3/24000000*OO[[#This Row],[84 (29JUN1985 09:00:00)-Water Temperature (C)]]*OO[[#This Row],[26]]</f>
        <v>1.6084504321287499E-4</v>
      </c>
      <c r="AC222" s="10">
        <f>3/24000000*OO[[#This Row],[85 (29JUN1985 12:00:00)-Water Temperature (C)]]*OO[[#This Row],[27]]</f>
        <v>6.4784943632649987E-5</v>
      </c>
      <c r="AD222" s="10">
        <f>3/24000000*OO[[#This Row],[86 (29JUN1985 15:00:00)-Water Temperature (C)]]*OO[[#This Row],[28]]</f>
        <v>4.4906279897249997E-5</v>
      </c>
      <c r="AE222" s="10">
        <f>3/24000000*OO[[#This Row],[88 (29JUN1985 21:00:00)-Water Temperature (C)]]*OO[[#This Row],[30]]</f>
        <v>4.3010106469600006E-5</v>
      </c>
      <c r="AF222" s="10">
        <f>3/24000000*OO[[#This Row],[88 (29JUN1985 21:00:00)-Water Temperature (C)]]*OO[[#This Row],[30]]</f>
        <v>4.3010106469600006E-5</v>
      </c>
      <c r="AG222" s="10">
        <f>3/24000000*OO[[#This Row],[89 (30JUN1985 00:00:00)-Water Temperature (C)]]*OO[[#This Row],[31]]</f>
        <v>4.3658827728337492E-5</v>
      </c>
      <c r="AH222" s="10">
        <f>3/24000000*OO[[#This Row],[90 (30JUN1985 03:00:00)-Water Temperature (C)]]*OO[[#This Row],[32]]</f>
        <v>4.2784810149249995E-5</v>
      </c>
      <c r="AI222" s="10">
        <f>3/24000000*OO[[#This Row],[91 (30JUN1985 06:00:00)-Water Temperature (C)]]*OO[[#This Row],[33]]</f>
        <v>4.0232829216749997E-5</v>
      </c>
      <c r="AJ222" s="10">
        <f>3/24000000*OO[[#This Row],[92 (30JUN1985 09:00:00)-Water Temperature (C)]]*OO[[#This Row],[34]]</f>
        <v>3.7288715316599999E-5</v>
      </c>
      <c r="AK222" s="10">
        <f>3/24000000*OO[[#This Row],[93 (30JUN1985 12:00:00)-Water Temperature (C)]]*OO[[#This Row],[35]]</f>
        <v>3.4421741703975007E-5</v>
      </c>
      <c r="AL222" s="10">
        <f>3/24000000*OO[[#This Row],[94 (30JUN1985 15:00:00)-Water Temperature (C)]]*OO[[#This Row],[36]]</f>
        <v>3.1854717933400003E-5</v>
      </c>
      <c r="AM222" s="10">
        <f>3/24000000*OO[[#This Row],[95 (30JUN1985 18:00:00)-Water Temperature (C)]]*OO[[#This Row],[37]]</f>
        <v>2.9334845761349997E-5</v>
      </c>
      <c r="AN222" s="10">
        <f>3/24000000*OO[[#This Row],[96 (30JUN1985 21:00:00)-Water Temperature (C)]]*OO[[#This Row],[38]]</f>
        <v>2.62811795555E-5</v>
      </c>
      <c r="AO222" s="10">
        <f>3/24000000*OO[[#This Row],[97 (01JUL1985 00:00:00)-Water Temperature (C)]]*OO[[#This Row],[39]]</f>
        <v>2.2988101778399999E-5</v>
      </c>
      <c r="AP222" s="10">
        <f>3/24000000*OO[[#This Row],[98 (01JUL1985 03:00:00)-Water Temperature (C)]]*OO[[#This Row],[40]]</f>
        <v>1.9732848721458747E-5</v>
      </c>
      <c r="AQ222" s="10">
        <f>3/24000000*OO[[#This Row],[99 (01JUL1985 06:00:00)-Water Temperature (C)]]*OO[[#This Row],[41]]</f>
        <v>1.6775891574562498E-5</v>
      </c>
      <c r="AR222" s="10">
        <f>3/24000000*OO[[#This Row],[100 (01JUL1985 09:00:00)-Water Temperature (C)]]*OO[[#This Row],[42]]</f>
        <v>1.466301097415E-5</v>
      </c>
      <c r="AS222" s="10">
        <f>3/24000000*OO[[#This Row],[101 (01JUL1985 12:00:00)-Water Temperature (C)]]*OO[[#This Row],[43]]</f>
        <v>1.278024724553125E-5</v>
      </c>
      <c r="AT222" s="10">
        <f>3/24000000*OO[[#This Row],[102 (01JUL1985 15:00:00)-Water Temperature (C)]]*OO[[#This Row],[44]]</f>
        <v>1.1208528686879999E-5</v>
      </c>
      <c r="AU222" s="10">
        <f>3/24000000*OO[[#This Row],[103 (01JUL1985 18:00:00)-Water Temperature (C)]]*OO[[#This Row],[45]]</f>
        <v>9.845990288643749E-6</v>
      </c>
      <c r="AV222" s="10">
        <f>3/24000000*OO[[#This Row],[104 (01JUL1985 21:00:00)-Water Temperature (C)]]*OO[[#This Row],[46]]</f>
        <v>8.5846319043712491E-6</v>
      </c>
      <c r="AW222" s="10">
        <f>3/24000000*OO[[#This Row],[105 (02JUL1985 00:00:00)-Water Temperature (C)]]*OO[[#This Row],[47]]</f>
        <v>7.3210237778474989E-6</v>
      </c>
      <c r="AX222" s="10">
        <f>3/24000000*OO[[#This Row],[106 (02JUL1985 03:00:00)-Water Temperature (C)]]*OO[[#This Row],[48]]</f>
        <v>6.0193573142125005E-6</v>
      </c>
      <c r="AY222" s="10">
        <f>3/24000000*OO[[#This Row],[107 (02JUL1985 06:00:00)-Water Temperature (C)]]*OO[[#This Row],[49]]</f>
        <v>4.7600423895624998E-6</v>
      </c>
      <c r="AZ222" s="10">
        <f>3/24000000*OO[[#This Row],[108 (02JUL1985 09:00:00)-Water Temperature (C)]]*OO[[#This Row],[50]]</f>
        <v>3.7779622764124996E-6</v>
      </c>
      <c r="BA222" s="10">
        <f>3/24000000*OO[[#This Row],[109 (02JUL1985 12:00:00)-Water Temperature (C)]]*OO[[#This Row],[51]]</f>
        <v>2.987043320125E-6</v>
      </c>
      <c r="BB222" s="10">
        <f>3/24000000*OO[[#This Row],[110 (02JUL1985 15:00:00)-Water Temperature (C)]]*OO[[#This Row],[52]]</f>
        <v>2.4435135629850001E-6</v>
      </c>
      <c r="BC222" s="10">
        <f>3/24000000*OO[[#This Row],[111 (02JUL1985 18:00:00)-Water Temperature (C)]]*OO[[#This Row],[53]]</f>
        <v>2.1071159011874997E-6</v>
      </c>
      <c r="BD222" s="10">
        <f>3/24000000*OO[[#This Row],[112 (02JUL1985 21:00:00)-Water Temperature (C)]]*OO[[#This Row],[54]]</f>
        <v>1.8758985924854997E-6</v>
      </c>
      <c r="BE222" s="10">
        <f>3/24000000*OO[[#This Row],[113 (03JUL1985 00:00:00)-Water Temperature (C)]]*OO[[#This Row],[55]]</f>
        <v>1.6904370284190001E-6</v>
      </c>
      <c r="BF222" s="10">
        <f>3/24000000*OO[[#This Row],[114 (03JUL1985 03:00:00)-Water Temperature (C)]]*OO[[#This Row],[56]]</f>
        <v>1.5408460250381251E-6</v>
      </c>
      <c r="BG222" s="10">
        <f>3/24000000*OO[[#This Row],[115 (03JUL1985 06:00:00)-Water Temperature (C)]]*OO[[#This Row],[57]]</f>
        <v>1.405105106802E-6</v>
      </c>
      <c r="BH222" s="10">
        <f>3/24000000*OO[[#This Row],[116 (03JUL1985 09:00:00)-Water Temperature (C)]]*OO[[#This Row],[58]]</f>
        <v>1.32164867291775E-6</v>
      </c>
      <c r="BI222" s="10">
        <f>3/24000000*OO[[#This Row],[117 (03JUL1985 12:00:00)-Water Temperature (C)]]*OO[[#This Row],[59]]</f>
        <v>1.2635951695262499E-6</v>
      </c>
      <c r="BJ222" s="10">
        <f>3/24000000*OO[[#This Row],[118 (03JUL1985 15:00:00)-Water Temperature (C)]]*OO[[#This Row],[60]]</f>
        <v>1.2168783270817499E-6</v>
      </c>
      <c r="BK222" s="10">
        <f>3/24000000*OO[[#This Row],[119 (03JUL1985 18:00:00)-Water Temperature (C)]]*OO[[#This Row],[61]]</f>
        <v>1.1836390309855001E-6</v>
      </c>
      <c r="BL222" s="10">
        <f>3/24000000*OO[[#This Row],[120 (03JUL1985 21:00:00)-Water Temperature (C)]]*OO[[#This Row],[62]]</f>
        <v>1.141604592800625E-6</v>
      </c>
      <c r="BM222" s="10">
        <f>3/24000000*OO[[#This Row],[121 (04JUL1985 00:00:00)-Water Temperature (C)]]*OO[[#This Row],[63]]</f>
        <v>1.1005413342839999E-6</v>
      </c>
      <c r="BN222" s="10">
        <f>3/24000000*OO[[#This Row],[122 (04JUL1985 03:00:00)-Water Temperature (C)]]*OO[[#This Row],[64]]</f>
        <v>1.0675425204757498E-6</v>
      </c>
      <c r="BO222" s="10">
        <f>3/24000000*OO[[#This Row],[123 (04JUL1985 06:00:00)-Water Temperature (C)]]*OO[[#This Row],[65]]</f>
        <v>1.0315575364937498E-6</v>
      </c>
      <c r="BP222" s="10">
        <f>3/24000000*OO[[#This Row],[124 (04JUL1985 09:00:00)-Water Temperature (C)]]*OO[[#This Row],[66]]</f>
        <v>1.00252067487E-6</v>
      </c>
      <c r="BQ222" s="10">
        <f>3/24000000*OO[[#This Row],[125 (04JUL1985 12:00:00)-Water Temperature (C)]]*OO[[#This Row],[67]]</f>
        <v>9.5833801431749996E-7</v>
      </c>
      <c r="BR222" s="10">
        <f>3/24000000*OO[[#This Row],[126 (04JUL1985 15:00:00)-Water Temperature (C)]]*OO[[#This Row],[68]]</f>
        <v>9.1908418501987503E-7</v>
      </c>
      <c r="BS222" s="10">
        <f>3/24000000*OO[[#This Row],[127 (04JUL1985 18:00:00)-Water Temperature (C)]]*OO[[#This Row],[69]]</f>
        <v>8.7539641778524998E-7</v>
      </c>
      <c r="BT222" s="10">
        <f>3/24000000*OO[[#This Row],[128 (04JUL1985 21:00:00)-Water Temperature (C)]]*OO[[#This Row],[70]]</f>
        <v>8.3618145424499993E-7</v>
      </c>
      <c r="BU222" s="10">
        <f>3/24000000*OO[[#This Row],[129 (05JUL1985 00:00:00)-Water Temperature (C)]]*OO[[#This Row],[71]]</f>
        <v>8.0360563908600004E-7</v>
      </c>
      <c r="BV222" s="10">
        <f>3/24000000*OO[[#This Row],[130 (05JUL1985 03:00:00)-Water Temperature (C)]]*OO[[#This Row],[72]]</f>
        <v>7.6976247410950003E-7</v>
      </c>
      <c r="BW222" s="10">
        <f>3/24000000*OO[[#This Row],[131 (05JUL1985 06:00:00)-Water Temperature (C)]]*OO[[#This Row],[73]]</f>
        <v>7.2867284417437493E-7</v>
      </c>
      <c r="BX222" s="10">
        <f>3/24000000*OO[[#This Row],[132 (05JUL1985 09:00:00)-Water Temperature (C)]]*OO[[#This Row],[74]]</f>
        <v>6.9790748944499996E-7</v>
      </c>
      <c r="BY222" s="10">
        <f>3/24000000*OO[[#This Row],[133 (05JUL1985 12:00:00)-Water Temperature (C)]]*OO[[#This Row],[75]]</f>
        <v>6.5666390194999999E-7</v>
      </c>
      <c r="BZ222" s="10">
        <f>3/24000000*OO[[#This Row],[134 (05JUL1985 15:00:00)-Water Temperature (C)]]*OO[[#This Row],[76]]</f>
        <v>6.2380338207374994E-7</v>
      </c>
      <c r="CA222" s="10">
        <f>3/24000000*OO[[#This Row],[135 (05JUL1985 18:00:00)-Water Temperature (C)]]*OO[[#This Row],[77]]</f>
        <v>5.9923850671837504E-7</v>
      </c>
      <c r="CB222" s="10">
        <f>3/24000000*OO[[#This Row],[136 (05JUL1985 21:00:00)-Water Temperature (C)]]*OO[[#This Row],[78]]</f>
        <v>5.7440394640699994E-7</v>
      </c>
      <c r="CC222" s="10">
        <f>3/24000000*OO[[#This Row],[137 (06JUL1985 00:00:00)-Water Temperature (C)]]*OO[[#This Row],[79]]</f>
        <v>5.4739269888487502E-7</v>
      </c>
      <c r="CD222" s="10">
        <f>3/24000000*OO[[#This Row],[138 (06JUL1985 03:00:00)-Water Temperature (C)]]*OO[[#This Row],[80]]</f>
        <v>5.2095100380699995E-7</v>
      </c>
      <c r="CE222" s="10">
        <f>3/24000000*OO[[#This Row],[139 (06JUL1985 06:00:00)-Water Temperature (C)]]*OO[[#This Row],[81]]</f>
        <v>4.9756790297249995E-7</v>
      </c>
      <c r="CF222" s="10">
        <f>3/24000000*OO[[#This Row],[140 (06JUL1985 09:00:00)-Water Temperature (C)]]*OO[[#This Row],[82]]</f>
        <v>4.9010101397774998E-7</v>
      </c>
      <c r="CG222" s="10">
        <f>3/24000000*OO[[#This Row],[141 (06JUL1985 12:00:00)-Water Temperature (C)]]*OO[[#This Row],[83]]</f>
        <v>4.7779445616724995E-7</v>
      </c>
      <c r="CH222" s="10">
        <f>3/24000000*OO[[#This Row],[142 (06JUL1985 15:00:00)-Water Temperature (C)]]*OO[[#This Row],[84]]</f>
        <v>4.6654908258824999E-7</v>
      </c>
      <c r="CI222" s="10">
        <f>3/24000000*OO[[#This Row],[143 (06JUL1985 18:00:00)-Water Temperature (C)]]*OO[[#This Row],[85]]</f>
        <v>4.5975356940149997E-7</v>
      </c>
      <c r="CJ222" s="10">
        <f>3/24000000*OO[[#This Row],[144 (06JUL1985 21:00:00)-Water Temperature (C)]]*OO[[#This Row],[86]]</f>
        <v>4.4537670833825001E-7</v>
      </c>
      <c r="CK222" s="10">
        <f>3/24000000*OO[[#This Row],[145 (07JUL1985 00:00:00)-Water Temperature (C)]]*OO[[#This Row],[87]]</f>
        <v>4.2480741449924995E-7</v>
      </c>
      <c r="CL222" s="10">
        <f>3/24000000*OO[[#This Row],[146 (07JUL1985 03:00:00)-Water Temperature (C)]]*OO[[#This Row],[88]]</f>
        <v>4.0755649488599998E-7</v>
      </c>
      <c r="CM222" s="10">
        <f>3/24000000*OO[[#This Row],[147 (07JUL1985 06:00:00)-Water Temperature (C)]]*OO[[#This Row],[89]]</f>
        <v>3.9084709270499994E-7</v>
      </c>
      <c r="CN222" s="10">
        <f>3/24000000*OO[[#This Row],[148 (07JUL1985 09:00:00)-Water Temperature (C)]]*OO[[#This Row],[90]]</f>
        <v>3.8534081860625E-7</v>
      </c>
      <c r="CO222" s="10">
        <f>3/24000000*OO[[#This Row],[149 (07JUL1985 12:00:00)-Water Temperature (C)]]*OO[[#This Row],[91]]</f>
        <v>3.7994550113799998E-7</v>
      </c>
      <c r="CP222" s="10">
        <f>3/24000000*OO[[#This Row],[150 (07JUL1985 15:00:00)-Water Temperature (C)]]*OO[[#This Row],[92]]</f>
        <v>3.7356723324525002E-7</v>
      </c>
      <c r="CQ222" s="10">
        <f>3/24000000*OO[[#This Row],[151 (07JUL1985 18:00:00)-Water Temperature (C)]]*OO[[#This Row],[93]]</f>
        <v>3.6963573111199998E-7</v>
      </c>
      <c r="CR222" s="10">
        <f>3/24000000*OO[[#This Row],[152 (07JUL1985 21:00:00)-Water Temperature (C)]]*OO[[#This Row],[94]]</f>
        <v>3.6152080137599995E-7</v>
      </c>
      <c r="CS222" s="10">
        <f>3/24000000*OO[[#This Row],[153 (08JUL1985 00:00:00)-Water Temperature (C)]]*OO[[#This Row],[95]]</f>
        <v>3.5290175936499991E-7</v>
      </c>
      <c r="CT222" s="10">
        <f>3/24000000*OO[[#This Row],[154 (08JUL1985 03:00:00)-Water Temperature (C)]]*OO[[#This Row],[96]]</f>
        <v>3.4515315426299997E-7</v>
      </c>
      <c r="CU222" s="10">
        <f>3/24000000*OO[[#This Row],[155 (08JUL1985 06:00:00)-Water Temperature (C)]]*OO[[#This Row],[97]]</f>
        <v>3.3549514709799994E-7</v>
      </c>
      <c r="CV222" s="10">
        <f>3/24000000*OO[[#This Row],[156 (08JUL1985 09:00:00)-Water Temperature (C)]]*OO[[#This Row],[98]]</f>
        <v>3.2397073839449997E-7</v>
      </c>
      <c r="CW222" s="10">
        <f>3/24000000*OO[[#This Row],[157 (08JUL1985 12:00:00)-Water Temperature (C)]]*OO[[#This Row],[99]]</f>
        <v>3.1643511558450002E-7</v>
      </c>
    </row>
    <row r="223" spans="1:101" x14ac:dyDescent="0.35">
      <c r="A223" t="s">
        <v>229</v>
      </c>
      <c r="B223">
        <v>865.10170000000005</v>
      </c>
      <c r="C223" s="10">
        <f>3/24*OO[[#This Row],[59 (26JUN1985 06:00:00)-Water Temperature (C)]]*OO[[#This Row],[1]]/SUM(OO[1])</f>
        <v>0</v>
      </c>
      <c r="D223" s="10">
        <f>3/24*OO[[#This Row],[60 (26JUN1985 09:00:00)-Water Temperature (C)]]*OO[[#This Row],[2]]/SUM(OO[2])</f>
        <v>0</v>
      </c>
      <c r="E223" s="10">
        <f>3/24*OO[[#This Row],[61 (26JUN1985 12:00:00)-Water Temperature (C)]]*OO[[#This Row],[3]]/SUM(OO[3])</f>
        <v>0</v>
      </c>
      <c r="F223" s="10">
        <f>3/24*OO[[#This Row],[62 (26JUN1985 15:00:00)-Water Temperature (C)]]*OO[[#This Row],[4]]/SUM(OO[4])</f>
        <v>0</v>
      </c>
      <c r="G223" s="10">
        <f>3/24*OO[[#This Row],[63 (26JUN1985 18:00:00)-Water Temperature (C)]]*OO[[#This Row],[5]]/SUM(OO[5])</f>
        <v>0</v>
      </c>
      <c r="H223" s="10">
        <f>3/24*OO[[#This Row],[64 (26JUN1985 21:00:00)-Water Temperature (C)]]*OO[[#This Row],[6]]/SUM(OO[6])</f>
        <v>0</v>
      </c>
      <c r="I223" s="10">
        <f>3/24*OO[[#This Row],[65 (27JUN1985 00:00:00)-Water Temperature (C)]]*OO[[#This Row],[7]]/SUM(OO[7])</f>
        <v>0</v>
      </c>
      <c r="J223" s="10">
        <f>3/24*OO[[#This Row],[66 (27JUN1985 03:00:00)-Water Temperature (C)]]*OO[[#This Row],[8]]/SUM(OO[8])</f>
        <v>0</v>
      </c>
      <c r="K223" s="10">
        <f>3/24*OO[[#This Row],[67 (27JUN1985 06:00:00)-Water Temperature (C)]]*OO[[#This Row],[9]]/SUM(OO[9])</f>
        <v>0</v>
      </c>
      <c r="L223" s="10">
        <f>3/24*OO[[#This Row],[68 (27JUN1985 09:00:00)-Water Temperature (C)]]*OO[[#This Row],[10]]/SUM(OO[10])</f>
        <v>6.055349819132465E-35</v>
      </c>
      <c r="M223" s="10">
        <f>3/24*OO[[#This Row],[69 (27JUN1985 12:00:00)-Water Temperature (C)]]*OO[[#This Row],[11]]/SUM(OO[11])</f>
        <v>2.5161091931514066E-24</v>
      </c>
      <c r="N223" s="10">
        <f>3/24*OO[[#This Row],[70 (27JUN1985 15:00:00)-Water Temperature (C)]]*OO[[#This Row],[12]]/SUM(OO[12])</f>
        <v>9.6406741916685163E-16</v>
      </c>
      <c r="O223" s="10">
        <f>3/24*OO[[#This Row],[71 (27JUN1985 18:00:00)-Water Temperature (C)]]*OO[[#This Row],[13]]/SUM(OO[13])</f>
        <v>2.4981570879822795E-10</v>
      </c>
      <c r="P223" s="10">
        <f>3/24*OO[[#This Row],[72 (27JUN1985 21:00:00)-Water Temperature (C)]]*OO[[#This Row],[14]]/SUM(OO[14])</f>
        <v>1.9054218246182921E-7</v>
      </c>
      <c r="Q223" s="10">
        <f>3/24*OO[[#This Row],[73 (28JUN1985 00:00:00)-Water Temperature (C)]]*OO[[#This Row],[15]]/SUM(OO[15])</f>
        <v>1.9207381449863657E-5</v>
      </c>
      <c r="R223" s="10">
        <f>3/24*OO[[#This Row],[74 (28JUN1985 03:00:00)-Water Temperature (C)]]*OO[[#This Row],[16]]/SUM(OO[16])</f>
        <v>4.9217149913307278E-4</v>
      </c>
      <c r="S223" s="10">
        <f>3/24*OO[[#This Row],[75 (28JUN1985 06:00:00)-Water Temperature (C)]]*OO[[#This Row],[17]]/SUM(OO[17])</f>
        <v>4.4826649832393397E-3</v>
      </c>
      <c r="T223" s="10">
        <f>3/24*OO[[#This Row],[76 (28JUN1985 09:00:00)-Water Temperature (C)]]*OO[[#This Row],[18]]/SUM(OO[18])</f>
        <v>1.8422356038871875E-2</v>
      </c>
      <c r="U223" s="10">
        <f>3/24*OO[[#This Row],[77 (28JUN1985 12:00:00)-Water Temperature (C)]]*OO[[#This Row],[19]]/SUM(OO[19])</f>
        <v>3.9954592215882885E-2</v>
      </c>
      <c r="V223" s="10">
        <f>3/24000000*OO[[#This Row],[78 (28JUN1985 15:00:00)-Water Temperature (C)]]*OO[[#This Row],[20]]</f>
        <v>5.0800741023300004E-2</v>
      </c>
      <c r="W223" s="10">
        <f>3/24000000*OO[[#This Row],[79 (28JUN1985 18:00:00)-Water Temperature (C)]]*OO[[#This Row],[21]]</f>
        <v>4.0844808631899994E-2</v>
      </c>
      <c r="X223" s="10">
        <f>3/24000000*OO[[#This Row],[80 (28JUN1985 21:00:00)-Water Temperature (C)]]*OO[[#This Row],[22]]</f>
        <v>2.1961537507349999E-2</v>
      </c>
      <c r="Y223" s="10">
        <f>3/24000000*OO[[#This Row],[81 (29JUN1985 00:00:00)-Water Temperature (C)]]*OO[[#This Row],[23]]</f>
        <v>8.5627260208500002E-3</v>
      </c>
      <c r="Z223" s="10">
        <f>3/24000000*OO[[#This Row],[82 (29JUN1985 03:00:00)-Water Temperature (C)]]*OO[[#This Row],[24]]</f>
        <v>2.6051529975975002E-3</v>
      </c>
      <c r="AA223" s="10">
        <f>3/24000000*OO[[#This Row],[83 (29JUN1985 06:00:00)-Water Temperature (C)]]*OO[[#This Row],[25]]</f>
        <v>6.7514846645775001E-4</v>
      </c>
      <c r="AB223" s="10">
        <f>3/24000000*OO[[#This Row],[84 (29JUN1985 09:00:00)-Water Temperature (C)]]*OO[[#This Row],[26]]</f>
        <v>1.8043761862500003E-4</v>
      </c>
      <c r="AC223" s="10">
        <f>3/24000000*OO[[#This Row],[85 (29JUN1985 12:00:00)-Water Temperature (C)]]*OO[[#This Row],[27]]</f>
        <v>6.9165436985699991E-5</v>
      </c>
      <c r="AD223" s="10">
        <f>3/24000000*OO[[#This Row],[86 (29JUN1985 15:00:00)-Water Temperature (C)]]*OO[[#This Row],[28]]</f>
        <v>4.5861796188737498E-5</v>
      </c>
      <c r="AE223" s="10">
        <f>3/24000000*OO[[#This Row],[88 (29JUN1985 21:00:00)-Water Temperature (C)]]*OO[[#This Row],[30]]</f>
        <v>4.2984808290512498E-5</v>
      </c>
      <c r="AF223" s="10">
        <f>3/24000000*OO[[#This Row],[88 (29JUN1985 21:00:00)-Water Temperature (C)]]*OO[[#This Row],[30]]</f>
        <v>4.2984808290512498E-5</v>
      </c>
      <c r="AG223" s="10">
        <f>3/24000000*OO[[#This Row],[89 (30JUN1985 00:00:00)-Water Temperature (C)]]*OO[[#This Row],[31]]</f>
        <v>4.3705975754599999E-5</v>
      </c>
      <c r="AH223" s="10">
        <f>3/24000000*OO[[#This Row],[90 (30JUN1985 03:00:00)-Water Temperature (C)]]*OO[[#This Row],[32]]</f>
        <v>4.3028246268112499E-5</v>
      </c>
      <c r="AI223" s="10">
        <f>3/24000000*OO[[#This Row],[91 (30JUN1985 06:00:00)-Water Temperature (C)]]*OO[[#This Row],[33]]</f>
        <v>4.0651734401199997E-5</v>
      </c>
      <c r="AJ223" s="10">
        <f>3/24000000*OO[[#This Row],[92 (30JUN1985 09:00:00)-Water Temperature (C)]]*OO[[#This Row],[34]]</f>
        <v>3.7804544459999993E-5</v>
      </c>
      <c r="AK223" s="10">
        <f>3/24000000*OO[[#This Row],[93 (30JUN1985 12:00:00)-Water Temperature (C)]]*OO[[#This Row],[35]]</f>
        <v>3.4963137939624997E-5</v>
      </c>
      <c r="AL223" s="10">
        <f>3/24000000*OO[[#This Row],[94 (30JUN1985 15:00:00)-Water Temperature (C)]]*OO[[#This Row],[36]]</f>
        <v>3.2370106395900001E-5</v>
      </c>
      <c r="AM223" s="10">
        <f>3/24000000*OO[[#This Row],[95 (30JUN1985 18:00:00)-Water Temperature (C)]]*OO[[#This Row],[37]]</f>
        <v>2.9812811249999996E-5</v>
      </c>
      <c r="AN223" s="10">
        <f>3/24000000*OO[[#This Row],[96 (30JUN1985 21:00:00)-Water Temperature (C)]]*OO[[#This Row],[38]]</f>
        <v>2.673270928275E-5</v>
      </c>
      <c r="AO223" s="10">
        <f>3/24000000*OO[[#This Row],[97 (01JUL1985 00:00:00)-Water Temperature (C)]]*OO[[#This Row],[39]]</f>
        <v>2.3422741307499994E-5</v>
      </c>
      <c r="AP223" s="10">
        <f>3/24000000*OO[[#This Row],[98 (01JUL1985 03:00:00)-Water Temperature (C)]]*OO[[#This Row],[40]]</f>
        <v>2.0145997573187495E-5</v>
      </c>
      <c r="AQ223" s="10">
        <f>3/24000000*OO[[#This Row],[99 (01JUL1985 06:00:00)-Water Temperature (C)]]*OO[[#This Row],[41]]</f>
        <v>1.7160966851859999E-5</v>
      </c>
      <c r="AR223" s="10">
        <f>3/24000000*OO[[#This Row],[100 (01JUL1985 09:00:00)-Water Temperature (C)]]*OO[[#This Row],[42]]</f>
        <v>1.5019426578205E-5</v>
      </c>
      <c r="AS223" s="10">
        <f>3/24000000*OO[[#This Row],[101 (01JUL1985 12:00:00)-Water Temperature (C)]]*OO[[#This Row],[43]]</f>
        <v>1.3091263466049998E-5</v>
      </c>
      <c r="AT223" s="10">
        <f>3/24000000*OO[[#This Row],[102 (01JUL1985 15:00:00)-Water Temperature (C)]]*OO[[#This Row],[44]]</f>
        <v>1.1466085243768749E-5</v>
      </c>
      <c r="AU223" s="10">
        <f>3/24000000*OO[[#This Row],[103 (01JUL1985 18:00:00)-Water Temperature (C)]]*OO[[#This Row],[45]]</f>
        <v>1.006082487914375E-5</v>
      </c>
      <c r="AV223" s="10">
        <f>3/24000000*OO[[#This Row],[104 (01JUL1985 21:00:00)-Water Temperature (C)]]*OO[[#This Row],[46]]</f>
        <v>8.7712482107299977E-6</v>
      </c>
      <c r="AW223" s="10">
        <f>3/24000000*OO[[#This Row],[105 (02JUL1985 00:00:00)-Water Temperature (C)]]*OO[[#This Row],[47]]</f>
        <v>7.4976927747199997E-6</v>
      </c>
      <c r="AX223" s="10">
        <f>3/24000000*OO[[#This Row],[106 (02JUL1985 03:00:00)-Water Temperature (C)]]*OO[[#This Row],[48]]</f>
        <v>6.192296109641249E-6</v>
      </c>
      <c r="AY223" s="10">
        <f>3/24000000*OO[[#This Row],[107 (02JUL1985 06:00:00)-Water Temperature (C)]]*OO[[#This Row],[49]]</f>
        <v>4.9219913471625004E-6</v>
      </c>
      <c r="AZ223" s="10">
        <f>3/24000000*OO[[#This Row],[108 (02JUL1985 09:00:00)-Water Temperature (C)]]*OO[[#This Row],[50]]</f>
        <v>3.91805327361875E-6</v>
      </c>
      <c r="BA223" s="10">
        <f>3/24000000*OO[[#This Row],[109 (02JUL1985 12:00:00)-Water Temperature (C)]]*OO[[#This Row],[51]]</f>
        <v>3.0940166773999996E-6</v>
      </c>
      <c r="BB223" s="10">
        <f>3/24000000*OO[[#This Row],[110 (02JUL1985 15:00:00)-Water Temperature (C)]]*OO[[#This Row],[52]]</f>
        <v>2.5183644739199998E-6</v>
      </c>
      <c r="BC223" s="10">
        <f>3/24000000*OO[[#This Row],[111 (02JUL1985 18:00:00)-Water Temperature (C)]]*OO[[#This Row],[53]]</f>
        <v>2.1589374736037499E-6</v>
      </c>
      <c r="BD223" s="10">
        <f>3/24000000*OO[[#This Row],[112 (02JUL1985 21:00:00)-Water Temperature (C)]]*OO[[#This Row],[54]]</f>
        <v>1.9122870125977501E-6</v>
      </c>
      <c r="BE223" s="10">
        <f>3/24000000*OO[[#This Row],[113 (03JUL1985 00:00:00)-Water Temperature (C)]]*OO[[#This Row],[55]]</f>
        <v>1.7181019194399999E-6</v>
      </c>
      <c r="BF223" s="10">
        <f>3/24000000*OO[[#This Row],[114 (03JUL1985 03:00:00)-Water Temperature (C)]]*OO[[#This Row],[56]]</f>
        <v>1.5652152363722499E-6</v>
      </c>
      <c r="BG223" s="10">
        <f>3/24000000*OO[[#This Row],[115 (03JUL1985 06:00:00)-Water Temperature (C)]]*OO[[#This Row],[57]]</f>
        <v>1.428386556498E-6</v>
      </c>
      <c r="BH223" s="10">
        <f>3/24000000*OO[[#This Row],[116 (03JUL1985 09:00:00)-Water Temperature (C)]]*OO[[#This Row],[58]]</f>
        <v>1.3442251304606249E-6</v>
      </c>
      <c r="BI223" s="10">
        <f>3/24000000*OO[[#This Row],[117 (03JUL1985 12:00:00)-Water Temperature (C)]]*OO[[#This Row],[59]]</f>
        <v>1.2847250800439999E-6</v>
      </c>
      <c r="BJ223" s="10">
        <f>3/24000000*OO[[#This Row],[118 (03JUL1985 15:00:00)-Water Temperature (C)]]*OO[[#This Row],[60]]</f>
        <v>1.23553513709625E-6</v>
      </c>
      <c r="BK223" s="10">
        <f>3/24000000*OO[[#This Row],[119 (03JUL1985 18:00:00)-Water Temperature (C)]]*OO[[#This Row],[61]]</f>
        <v>1.1996941830974999E-6</v>
      </c>
      <c r="BL223" s="10">
        <f>3/24000000*OO[[#This Row],[120 (03JUL1985 21:00:00)-Water Temperature (C)]]*OO[[#This Row],[62]]</f>
        <v>1.1547349012656249E-6</v>
      </c>
      <c r="BM223" s="10">
        <f>3/24000000*OO[[#This Row],[121 (04JUL1985 00:00:00)-Water Temperature (C)]]*OO[[#This Row],[63]]</f>
        <v>1.1113586715722501E-6</v>
      </c>
      <c r="BN223" s="10">
        <f>3/24000000*OO[[#This Row],[122 (04JUL1985 03:00:00)-Water Temperature (C)]]*OO[[#This Row],[64]]</f>
        <v>1.07811114244425E-6</v>
      </c>
      <c r="BO223" s="10">
        <f>3/24000000*OO[[#This Row],[123 (04JUL1985 06:00:00)-Water Temperature (C)]]*OO[[#This Row],[65]]</f>
        <v>1.0431446650216247E-6</v>
      </c>
      <c r="BP223" s="10">
        <f>3/24000000*OO[[#This Row],[124 (04JUL1985 09:00:00)-Water Temperature (C)]]*OO[[#This Row],[66]]</f>
        <v>1.0156205843208749E-6</v>
      </c>
      <c r="BQ223" s="10">
        <f>3/24000000*OO[[#This Row],[125 (04JUL1985 12:00:00)-Water Temperature (C)]]*OO[[#This Row],[67]]</f>
        <v>9.7189185194062495E-7</v>
      </c>
      <c r="BR223" s="10">
        <f>3/24000000*OO[[#This Row],[126 (04JUL1985 15:00:00)-Water Temperature (C)]]*OO[[#This Row],[68]]</f>
        <v>9.3174803700049995E-7</v>
      </c>
      <c r="BS223" s="10">
        <f>3/24000000*OO[[#This Row],[127 (04JUL1985 18:00:00)-Water Temperature (C)]]*OO[[#This Row],[69]]</f>
        <v>8.8646675776749995E-7</v>
      </c>
      <c r="BT223" s="10">
        <f>3/24000000*OO[[#This Row],[128 (04JUL1985 21:00:00)-Water Temperature (C)]]*OO[[#This Row],[70]]</f>
        <v>8.4550061001062495E-7</v>
      </c>
      <c r="BU223" s="10">
        <f>3/24000000*OO[[#This Row],[129 (05JUL1985 00:00:00)-Water Temperature (C)]]*OO[[#This Row],[71]]</f>
        <v>8.1229307825650002E-7</v>
      </c>
      <c r="BV223" s="10">
        <f>3/24000000*OO[[#This Row],[130 (05JUL1985 03:00:00)-Water Temperature (C)]]*OO[[#This Row],[72]]</f>
        <v>7.7868562961174998E-7</v>
      </c>
      <c r="BW223" s="10">
        <f>3/24000000*OO[[#This Row],[131 (05JUL1985 06:00:00)-Water Temperature (C)]]*OO[[#This Row],[73]]</f>
        <v>7.3835995838849993E-7</v>
      </c>
      <c r="BX223" s="10">
        <f>3/24000000*OO[[#This Row],[132 (05JUL1985 09:00:00)-Water Temperature (C)]]*OO[[#This Row],[74]]</f>
        <v>7.0829389917599995E-7</v>
      </c>
      <c r="BY223" s="10">
        <f>3/24000000*OO[[#This Row],[133 (05JUL1985 12:00:00)-Water Temperature (C)]]*OO[[#This Row],[75]]</f>
        <v>6.6677693377399995E-7</v>
      </c>
      <c r="BZ223" s="10">
        <f>3/24000000*OO[[#This Row],[134 (05JUL1985 15:00:00)-Water Temperature (C)]]*OO[[#This Row],[76]]</f>
        <v>6.3276762768612505E-7</v>
      </c>
      <c r="CA223" s="10">
        <f>3/24000000*OO[[#This Row],[135 (05JUL1985 18:00:00)-Water Temperature (C)]]*OO[[#This Row],[77]]</f>
        <v>6.0728878456199997E-7</v>
      </c>
      <c r="CB223" s="10">
        <f>3/24000000*OO[[#This Row],[136 (05JUL1985 21:00:00)-Water Temperature (C)]]*OO[[#This Row],[78]]</f>
        <v>5.8122325070250001E-7</v>
      </c>
      <c r="CC223" s="10">
        <f>3/24000000*OO[[#This Row],[137 (06JUL1985 00:00:00)-Water Temperature (C)]]*OO[[#This Row],[79]]</f>
        <v>5.535424163954999E-7</v>
      </c>
      <c r="CD223" s="10">
        <f>3/24000000*OO[[#This Row],[138 (06JUL1985 03:00:00)-Water Temperature (C)]]*OO[[#This Row],[80]]</f>
        <v>5.2699331921774994E-7</v>
      </c>
      <c r="CE223" s="10">
        <f>3/24000000*OO[[#This Row],[139 (06JUL1985 06:00:00)-Water Temperature (C)]]*OO[[#This Row],[81]]</f>
        <v>5.0395000049412499E-7</v>
      </c>
      <c r="CF223" s="10">
        <f>3/24000000*OO[[#This Row],[140 (06JUL1985 09:00:00)-Water Temperature (C)]]*OO[[#This Row],[82]]</f>
        <v>4.9702526695937485E-7</v>
      </c>
      <c r="CG223" s="10">
        <f>3/24000000*OO[[#This Row],[141 (06JUL1985 12:00:00)-Water Temperature (C)]]*OO[[#This Row],[83]]</f>
        <v>4.8476697777550002E-7</v>
      </c>
      <c r="CH223" s="10">
        <f>3/24000000*OO[[#This Row],[142 (06JUL1985 15:00:00)-Water Temperature (C)]]*OO[[#This Row],[84]]</f>
        <v>4.7316130630374999E-7</v>
      </c>
      <c r="CI223" s="10">
        <f>3/24000000*OO[[#This Row],[143 (06JUL1985 18:00:00)-Water Temperature (C)]]*OO[[#This Row],[85]]</f>
        <v>4.6596589078024996E-7</v>
      </c>
      <c r="CJ223" s="10">
        <f>3/24000000*OO[[#This Row],[144 (06JUL1985 21:00:00)-Water Temperature (C)]]*OO[[#This Row],[86]]</f>
        <v>4.5068538999199996E-7</v>
      </c>
      <c r="CK223" s="10">
        <f>3/24000000*OO[[#This Row],[145 (07JUL1985 00:00:00)-Water Temperature (C)]]*OO[[#This Row],[87]]</f>
        <v>4.293611933309999E-7</v>
      </c>
      <c r="CL223" s="10">
        <f>3/24000000*OO[[#This Row],[146 (07JUL1985 03:00:00)-Water Temperature (C)]]*OO[[#This Row],[88]]</f>
        <v>4.1199261457937491E-7</v>
      </c>
      <c r="CM223" s="10">
        <f>3/24000000*OO[[#This Row],[147 (07JUL1985 06:00:00)-Water Temperature (C)]]*OO[[#This Row],[89]]</f>
        <v>3.9556920877749999E-7</v>
      </c>
      <c r="CN223" s="10">
        <f>3/24000000*OO[[#This Row],[148 (07JUL1985 09:00:00)-Water Temperature (C)]]*OO[[#This Row],[90]]</f>
        <v>3.9041946803724997E-7</v>
      </c>
      <c r="CO223" s="10">
        <f>3/24000000*OO[[#This Row],[149 (07JUL1985 12:00:00)-Water Temperature (C)]]*OO[[#This Row],[91]]</f>
        <v>3.8511447087562497E-7</v>
      </c>
      <c r="CP223" s="10">
        <f>3/24000000*OO[[#This Row],[150 (07JUL1985 15:00:00)-Water Temperature (C)]]*OO[[#This Row],[92]]</f>
        <v>3.7846751831275005E-7</v>
      </c>
      <c r="CQ223" s="10">
        <f>3/24000000*OO[[#This Row],[151 (07JUL1985 18:00:00)-Water Temperature (C)]]*OO[[#This Row],[93]]</f>
        <v>3.7402464059750001E-7</v>
      </c>
      <c r="CR223" s="10">
        <f>3/24000000*OO[[#This Row],[152 (07JUL1985 21:00:00)-Water Temperature (C)]]*OO[[#This Row],[94]]</f>
        <v>3.6517897554774993E-7</v>
      </c>
      <c r="CS223" s="10">
        <f>3/24000000*OO[[#This Row],[153 (08JUL1985 00:00:00)-Water Temperature (C)]]*OO[[#This Row],[95]]</f>
        <v>3.5604973402124989E-7</v>
      </c>
      <c r="CT223" s="10">
        <f>3/24000000*OO[[#This Row],[154 (08JUL1985 03:00:00)-Water Temperature (C)]]*OO[[#This Row],[96]]</f>
        <v>3.4839706327874998E-7</v>
      </c>
      <c r="CU223" s="10">
        <f>3/24000000*OO[[#This Row],[155 (08JUL1985 06:00:00)-Water Temperature (C)]]*OO[[#This Row],[97]]</f>
        <v>3.3911206187849999E-7</v>
      </c>
      <c r="CV223" s="10">
        <f>3/24000000*OO[[#This Row],[156 (08JUL1985 09:00:00)-Water Temperature (C)]]*OO[[#This Row],[98]]</f>
        <v>3.2795461757924998E-7</v>
      </c>
      <c r="CW223" s="10">
        <f>3/24000000*OO[[#This Row],[157 (08JUL1985 12:00:00)-Water Temperature (C)]]*OO[[#This Row],[99]]</f>
        <v>3.2057919071499994E-7</v>
      </c>
    </row>
    <row r="224" spans="1:101" x14ac:dyDescent="0.35">
      <c r="A224" t="s">
        <v>230</v>
      </c>
      <c r="B224">
        <v>854.18370000000004</v>
      </c>
      <c r="C224" s="10">
        <f>3/24*OO[[#This Row],[59 (26JUN1985 06:00:00)-Water Temperature (C)]]*OO[[#This Row],[1]]/SUM(OO[1])</f>
        <v>0</v>
      </c>
      <c r="D224" s="10">
        <f>3/24*OO[[#This Row],[60 (26JUN1985 09:00:00)-Water Temperature (C)]]*OO[[#This Row],[2]]/SUM(OO[2])</f>
        <v>0</v>
      </c>
      <c r="E224" s="10">
        <f>3/24*OO[[#This Row],[61 (26JUN1985 12:00:00)-Water Temperature (C)]]*OO[[#This Row],[3]]/SUM(OO[3])</f>
        <v>0</v>
      </c>
      <c r="F224" s="10">
        <f>3/24*OO[[#This Row],[62 (26JUN1985 15:00:00)-Water Temperature (C)]]*OO[[#This Row],[4]]/SUM(OO[4])</f>
        <v>0</v>
      </c>
      <c r="G224" s="10">
        <f>3/24*OO[[#This Row],[63 (26JUN1985 18:00:00)-Water Temperature (C)]]*OO[[#This Row],[5]]/SUM(OO[5])</f>
        <v>0</v>
      </c>
      <c r="H224" s="10">
        <f>3/24*OO[[#This Row],[64 (26JUN1985 21:00:00)-Water Temperature (C)]]*OO[[#This Row],[6]]/SUM(OO[6])</f>
        <v>0</v>
      </c>
      <c r="I224" s="10">
        <f>3/24*OO[[#This Row],[65 (27JUN1985 00:00:00)-Water Temperature (C)]]*OO[[#This Row],[7]]/SUM(OO[7])</f>
        <v>0</v>
      </c>
      <c r="J224" s="10">
        <f>3/24*OO[[#This Row],[66 (27JUN1985 03:00:00)-Water Temperature (C)]]*OO[[#This Row],[8]]/SUM(OO[8])</f>
        <v>0</v>
      </c>
      <c r="K224" s="10">
        <f>3/24*OO[[#This Row],[67 (27JUN1985 06:00:00)-Water Temperature (C)]]*OO[[#This Row],[9]]/SUM(OO[9])</f>
        <v>0</v>
      </c>
      <c r="L224" s="10">
        <f>3/24*OO[[#This Row],[68 (27JUN1985 09:00:00)-Water Temperature (C)]]*OO[[#This Row],[10]]/SUM(OO[10])</f>
        <v>8.396834535590377E-36</v>
      </c>
      <c r="M224" s="10">
        <f>3/24*OO[[#This Row],[69 (27JUN1985 12:00:00)-Water Temperature (C)]]*OO[[#This Row],[11]]/SUM(OO[11])</f>
        <v>3.7056503667164022E-25</v>
      </c>
      <c r="N224" s="10">
        <f>3/24*OO[[#This Row],[70 (27JUN1985 15:00:00)-Water Temperature (C)]]*OO[[#This Row],[12]]/SUM(OO[12])</f>
        <v>2.7221854877394654E-16</v>
      </c>
      <c r="O224" s="10">
        <f>3/24*OO[[#This Row],[71 (27JUN1985 18:00:00)-Water Temperature (C)]]*OO[[#This Row],[13]]/SUM(OO[13])</f>
        <v>1.3263120559002992E-10</v>
      </c>
      <c r="P224" s="10">
        <f>3/24*OO[[#This Row],[72 (27JUN1985 21:00:00)-Water Temperature (C)]]*OO[[#This Row],[14]]/SUM(OO[14])</f>
        <v>1.2117928520438043E-7</v>
      </c>
      <c r="Q224" s="10">
        <f>3/24*OO[[#This Row],[73 (28JUN1985 00:00:00)-Water Temperature (C)]]*OO[[#This Row],[15]]/SUM(OO[15])</f>
        <v>1.373918676293311E-5</v>
      </c>
      <c r="R224" s="10">
        <f>3/24*OO[[#This Row],[74 (28JUN1985 03:00:00)-Water Temperature (C)]]*OO[[#This Row],[16]]/SUM(OO[16])</f>
        <v>3.8625401809854956E-4</v>
      </c>
      <c r="S224" s="10">
        <f>3/24*OO[[#This Row],[75 (28JUN1985 06:00:00)-Water Temperature (C)]]*OO[[#This Row],[17]]/SUM(OO[17])</f>
        <v>3.799557105822983E-3</v>
      </c>
      <c r="T224" s="10">
        <f>3/24*OO[[#This Row],[76 (28JUN1985 09:00:00)-Water Temperature (C)]]*OO[[#This Row],[18]]/SUM(OO[18])</f>
        <v>1.6676676286001443E-2</v>
      </c>
      <c r="U224" s="10">
        <f>3/24*OO[[#This Row],[77 (28JUN1985 12:00:00)-Water Temperature (C)]]*OO[[#This Row],[19]]/SUM(OO[19])</f>
        <v>3.828883016404868E-2</v>
      </c>
      <c r="V224" s="10">
        <f>3/24000000*OO[[#This Row],[78 (28JUN1985 15:00:00)-Water Temperature (C)]]*OO[[#This Row],[20]]</f>
        <v>5.1247116270674999E-2</v>
      </c>
      <c r="W224" s="10">
        <f>3/24000000*OO[[#This Row],[79 (28JUN1985 18:00:00)-Water Temperature (C)]]*OO[[#This Row],[21]]</f>
        <v>4.3099652028487499E-2</v>
      </c>
      <c r="X224" s="10">
        <f>3/24000000*OO[[#This Row],[80 (28JUN1985 21:00:00)-Water Temperature (C)]]*OO[[#This Row],[22]]</f>
        <v>2.4141191859124996E-2</v>
      </c>
      <c r="Y224" s="10">
        <f>3/24000000*OO[[#This Row],[81 (29JUN1985 00:00:00)-Water Temperature (C)]]*OO[[#This Row],[23]]</f>
        <v>9.7592663336962503E-3</v>
      </c>
      <c r="Z224" s="10">
        <f>3/24000000*OO[[#This Row],[82 (29JUN1985 03:00:00)-Water Temperature (C)]]*OO[[#This Row],[24]]</f>
        <v>3.0621591897974998E-3</v>
      </c>
      <c r="AA224" s="10">
        <f>3/24000000*OO[[#This Row],[83 (29JUN1985 06:00:00)-Water Temperature (C)]]*OO[[#This Row],[25]]</f>
        <v>8.0881937128125E-4</v>
      </c>
      <c r="AB224" s="10">
        <f>3/24000000*OO[[#This Row],[84 (29JUN1985 09:00:00)-Water Temperature (C)]]*OO[[#This Row],[26]]</f>
        <v>2.1384355475250001E-4</v>
      </c>
      <c r="AC224" s="10">
        <f>3/24000000*OO[[#This Row],[85 (29JUN1985 12:00:00)-Water Temperature (C)]]*OO[[#This Row],[27]]</f>
        <v>7.7013865153500004E-5</v>
      </c>
      <c r="AD224" s="10">
        <f>3/24000000*OO[[#This Row],[86 (29JUN1985 15:00:00)-Water Temperature (C)]]*OO[[#This Row],[28]]</f>
        <v>4.7838842472199999E-5</v>
      </c>
      <c r="AE224" s="10">
        <f>3/24000000*OO[[#This Row],[88 (29JUN1985 21:00:00)-Water Temperature (C)]]*OO[[#This Row],[30]]</f>
        <v>4.3255349755274993E-5</v>
      </c>
      <c r="AF224" s="10">
        <f>3/24000000*OO[[#This Row],[88 (29JUN1985 21:00:00)-Water Temperature (C)]]*OO[[#This Row],[30]]</f>
        <v>4.3255349755274993E-5</v>
      </c>
      <c r="AG224" s="10">
        <f>3/24000000*OO[[#This Row],[89 (30JUN1985 00:00:00)-Water Temperature (C)]]*OO[[#This Row],[31]]</f>
        <v>4.3991958866499994E-5</v>
      </c>
      <c r="AH224" s="10">
        <f>3/24000000*OO[[#This Row],[90 (30JUN1985 03:00:00)-Water Temperature (C)]]*OO[[#This Row],[32]]</f>
        <v>4.3498272308999991E-5</v>
      </c>
      <c r="AI224" s="10">
        <f>3/24000000*OO[[#This Row],[91 (30JUN1985 06:00:00)-Water Temperature (C)]]*OO[[#This Row],[33]]</f>
        <v>4.129284684168749E-5</v>
      </c>
      <c r="AJ224" s="10">
        <f>3/24000000*OO[[#This Row],[92 (30JUN1985 09:00:00)-Water Temperature (C)]]*OO[[#This Row],[34]]</f>
        <v>3.8539306365412495E-5</v>
      </c>
      <c r="AK224" s="10">
        <f>3/24000000*OO[[#This Row],[93 (30JUN1985 12:00:00)-Water Temperature (C)]]*OO[[#This Row],[35]]</f>
        <v>3.5712705691349994E-5</v>
      </c>
      <c r="AL224" s="10">
        <f>3/24000000*OO[[#This Row],[94 (30JUN1985 15:00:00)-Water Temperature (C)]]*OO[[#This Row],[36]]</f>
        <v>3.3067475483175003E-5</v>
      </c>
      <c r="AM224" s="10">
        <f>3/24000000*OO[[#This Row],[95 (30JUN1985 18:00:00)-Water Temperature (C)]]*OO[[#This Row],[37]]</f>
        <v>3.0444198835000001E-5</v>
      </c>
      <c r="AN224" s="10">
        <f>3/24000000*OO[[#This Row],[96 (30JUN1985 21:00:00)-Water Temperature (C)]]*OO[[#This Row],[38]]</f>
        <v>2.7313369196499996E-5</v>
      </c>
      <c r="AO224" s="10">
        <f>3/24000000*OO[[#This Row],[97 (01JUL1985 00:00:00)-Water Temperature (C)]]*OO[[#This Row],[39]]</f>
        <v>2.39683931614E-5</v>
      </c>
      <c r="AP224" s="10">
        <f>3/24000000*OO[[#This Row],[98 (01JUL1985 03:00:00)-Water Temperature (C)]]*OO[[#This Row],[40]]</f>
        <v>2.0657084232056252E-5</v>
      </c>
      <c r="AQ224" s="10">
        <f>3/24000000*OO[[#This Row],[99 (01JUL1985 06:00:00)-Water Temperature (C)]]*OO[[#This Row],[41]]</f>
        <v>1.7634072739440001E-5</v>
      </c>
      <c r="AR224" s="10">
        <f>3/24000000*OO[[#This Row],[100 (01JUL1985 09:00:00)-Water Temperature (C)]]*OO[[#This Row],[42]]</f>
        <v>1.5453684187099997E-5</v>
      </c>
      <c r="AS224" s="10">
        <f>3/24000000*OO[[#This Row],[101 (01JUL1985 12:00:00)-Water Temperature (C)]]*OO[[#This Row],[43]]</f>
        <v>1.3469913292368748E-5</v>
      </c>
      <c r="AT224" s="10">
        <f>3/24000000*OO[[#This Row],[102 (01JUL1985 15:00:00)-Water Temperature (C)]]*OO[[#This Row],[44]]</f>
        <v>1.1775596771460001E-5</v>
      </c>
      <c r="AU224" s="10">
        <f>3/24000000*OO[[#This Row],[103 (01JUL1985 18:00:00)-Water Temperature (C)]]*OO[[#This Row],[45]]</f>
        <v>1.0313695091497499E-5</v>
      </c>
      <c r="AV224" s="10">
        <f>3/24000000*OO[[#This Row],[104 (01JUL1985 21:00:00)-Water Temperature (C)]]*OO[[#This Row],[46]]</f>
        <v>8.9854971003124982E-6</v>
      </c>
      <c r="AW224" s="10">
        <f>3/24000000*OO[[#This Row],[105 (02JUL1985 00:00:00)-Water Temperature (C)]]*OO[[#This Row],[47]]</f>
        <v>7.6974239697599997E-6</v>
      </c>
      <c r="AX224" s="10">
        <f>3/24000000*OO[[#This Row],[106 (02JUL1985 03:00:00)-Water Temperature (C)]]*OO[[#This Row],[48]]</f>
        <v>6.3899111062874998E-6</v>
      </c>
      <c r="AY224" s="10">
        <f>3/24000000*OO[[#This Row],[107 (02JUL1985 06:00:00)-Water Temperature (C)]]*OO[[#This Row],[49]]</f>
        <v>5.1119331026749999E-6</v>
      </c>
      <c r="AZ224" s="10">
        <f>3/24000000*OO[[#This Row],[108 (02JUL1985 09:00:00)-Water Temperature (C)]]*OO[[#This Row],[50]]</f>
        <v>4.0858939496999991E-6</v>
      </c>
      <c r="BA224" s="10">
        <f>3/24000000*OO[[#This Row],[109 (02JUL1985 12:00:00)-Water Temperature (C)]]*OO[[#This Row],[51]]</f>
        <v>3.2246888622487497E-6</v>
      </c>
      <c r="BB224" s="10">
        <f>3/24000000*OO[[#This Row],[110 (02JUL1985 15:00:00)-Water Temperature (C)]]*OO[[#This Row],[52]]</f>
        <v>2.6098431801499997E-6</v>
      </c>
      <c r="BC224" s="10">
        <f>3/24000000*OO[[#This Row],[111 (02JUL1985 18:00:00)-Water Temperature (C)]]*OO[[#This Row],[53]]</f>
        <v>2.2211720863107503E-6</v>
      </c>
      <c r="BD224" s="10">
        <f>3/24000000*OO[[#This Row],[112 (02JUL1985 21:00:00)-Water Temperature (C)]]*OO[[#This Row],[54]]</f>
        <v>1.9544795078175003E-6</v>
      </c>
      <c r="BE224" s="10">
        <f>3/24000000*OO[[#This Row],[113 (03JUL1985 00:00:00)-Water Temperature (C)]]*OO[[#This Row],[55]]</f>
        <v>1.7489339359539999E-6</v>
      </c>
      <c r="BF224" s="10">
        <f>3/24000000*OO[[#This Row],[114 (03JUL1985 03:00:00)-Water Temperature (C)]]*OO[[#This Row],[56]]</f>
        <v>1.5915374033182502E-6</v>
      </c>
      <c r="BG224" s="10">
        <f>3/24000000*OO[[#This Row],[115 (03JUL1985 06:00:00)-Water Temperature (C)]]*OO[[#This Row],[57]]</f>
        <v>1.45350622188525E-6</v>
      </c>
      <c r="BH224" s="10">
        <f>3/24000000*OO[[#This Row],[116 (03JUL1985 09:00:00)-Water Temperature (C)]]*OO[[#This Row],[58]]</f>
        <v>1.3687741117525E-6</v>
      </c>
      <c r="BI224" s="10">
        <f>3/24000000*OO[[#This Row],[117 (03JUL1985 12:00:00)-Water Temperature (C)]]*OO[[#This Row],[59]]</f>
        <v>1.3079013068800002E-6</v>
      </c>
      <c r="BJ224" s="10">
        <f>3/24000000*OO[[#This Row],[118 (03JUL1985 15:00:00)-Water Temperature (C)]]*OO[[#This Row],[60]]</f>
        <v>1.2559168581299999E-6</v>
      </c>
      <c r="BK224" s="10">
        <f>3/24000000*OO[[#This Row],[119 (03JUL1985 18:00:00)-Water Temperature (C)]]*OO[[#This Row],[61]]</f>
        <v>1.2170218282928749E-6</v>
      </c>
      <c r="BL224" s="10">
        <f>3/24000000*OO[[#This Row],[120 (03JUL1985 21:00:00)-Water Temperature (C)]]*OO[[#This Row],[62]]</f>
        <v>1.1685429988237499E-6</v>
      </c>
      <c r="BM224" s="10">
        <f>3/24000000*OO[[#This Row],[121 (04JUL1985 00:00:00)-Water Temperature (C)]]*OO[[#This Row],[63]]</f>
        <v>1.1222766877148749E-6</v>
      </c>
      <c r="BN224" s="10">
        <f>3/24000000*OO[[#This Row],[122 (04JUL1985 03:00:00)-Water Temperature (C)]]*OO[[#This Row],[64]]</f>
        <v>1.0884020185499998E-6</v>
      </c>
      <c r="BO224" s="10">
        <f>3/24000000*OO[[#This Row],[123 (04JUL1985 06:00:00)-Water Temperature (C)]]*OO[[#This Row],[65]]</f>
        <v>1.0545689409999999E-6</v>
      </c>
      <c r="BP224" s="10">
        <f>3/24000000*OO[[#This Row],[124 (04JUL1985 09:00:00)-Water Temperature (C)]]*OO[[#This Row],[66]]</f>
        <v>1.028993975117625E-6</v>
      </c>
      <c r="BQ224" s="10">
        <f>3/24000000*OO[[#This Row],[125 (04JUL1985 12:00:00)-Water Temperature (C)]]*OO[[#This Row],[67]]</f>
        <v>9.8613367631624986E-7</v>
      </c>
      <c r="BR224" s="10">
        <f>3/24000000*OO[[#This Row],[126 (04JUL1985 15:00:00)-Water Temperature (C)]]*OO[[#This Row],[68]]</f>
        <v>9.4522050601837503E-7</v>
      </c>
      <c r="BS224" s="10">
        <f>3/24000000*OO[[#This Row],[127 (04JUL1985 18:00:00)-Water Temperature (C)]]*OO[[#This Row],[69]]</f>
        <v>8.9827400878049998E-7</v>
      </c>
      <c r="BT224" s="10">
        <f>3/24000000*OO[[#This Row],[128 (04JUL1985 21:00:00)-Water Temperature (C)]]*OO[[#This Row],[70]]</f>
        <v>8.5515951559049989E-7</v>
      </c>
      <c r="BU224" s="10">
        <f>3/24000000*OO[[#This Row],[129 (05JUL1985 00:00:00)-Water Temperature (C)]]*OO[[#This Row],[71]]</f>
        <v>8.2107720706550008E-7</v>
      </c>
      <c r="BV224" s="10">
        <f>3/24000000*OO[[#This Row],[130 (05JUL1985 03:00:00)-Water Temperature (C)]]*OO[[#This Row],[72]]</f>
        <v>7.8765843129187493E-7</v>
      </c>
      <c r="BW224" s="10">
        <f>3/24000000*OO[[#This Row],[131 (05JUL1985 06:00:00)-Water Temperature (C)]]*OO[[#This Row],[73]]</f>
        <v>7.4833489909199981E-7</v>
      </c>
      <c r="BX224" s="10">
        <f>3/24000000*OO[[#This Row],[132 (05JUL1985 09:00:00)-Water Temperature (C)]]*OO[[#This Row],[74]]</f>
        <v>7.1928892867212499E-7</v>
      </c>
      <c r="BY224" s="10">
        <f>3/24000000*OO[[#This Row],[133 (05JUL1985 12:00:00)-Water Temperature (C)]]*OO[[#This Row],[75]]</f>
        <v>6.7771818974350001E-7</v>
      </c>
      <c r="BZ224" s="10">
        <f>3/24000000*OO[[#This Row],[134 (05JUL1985 15:00:00)-Water Temperature (C)]]*OO[[#This Row],[76]]</f>
        <v>6.4253498687199994E-7</v>
      </c>
      <c r="CA224" s="10">
        <f>3/24000000*OO[[#This Row],[135 (05JUL1985 18:00:00)-Water Temperature (C)]]*OO[[#This Row],[77]]</f>
        <v>6.1587948138937501E-7</v>
      </c>
      <c r="CB224" s="10">
        <f>3/24000000*OO[[#This Row],[136 (05JUL1985 21:00:00)-Water Temperature (C)]]*OO[[#This Row],[78]]</f>
        <v>5.8842321325599991E-7</v>
      </c>
      <c r="CC224" s="10">
        <f>3/24000000*OO[[#This Row],[137 (06JUL1985 00:00:00)-Water Temperature (C)]]*OO[[#This Row],[79]]</f>
        <v>5.5987381750299995E-7</v>
      </c>
      <c r="CD224" s="10">
        <f>3/24000000*OO[[#This Row],[138 (06JUL1985 03:00:00)-Water Temperature (C)]]*OO[[#This Row],[80]]</f>
        <v>5.3313295354199989E-7</v>
      </c>
      <c r="CE224" s="10">
        <f>3/24000000*OO[[#This Row],[139 (06JUL1985 06:00:00)-Water Temperature (C)]]*OO[[#This Row],[81]]</f>
        <v>5.1049371454599997E-7</v>
      </c>
      <c r="CF224" s="10">
        <f>3/24000000*OO[[#This Row],[140 (06JUL1985 09:00:00)-Water Temperature (C)]]*OO[[#This Row],[82]]</f>
        <v>5.0423318227362506E-7</v>
      </c>
      <c r="CG224" s="10">
        <f>3/24000000*OO[[#This Row],[141 (06JUL1985 12:00:00)-Water Temperature (C)]]*OO[[#This Row],[83]]</f>
        <v>4.9219073655637495E-7</v>
      </c>
      <c r="CH224" s="10">
        <f>3/24000000*OO[[#This Row],[142 (06JUL1985 15:00:00)-Water Temperature (C)]]*OO[[#This Row],[84]]</f>
        <v>4.8021086990437497E-7</v>
      </c>
      <c r="CI224" s="10">
        <f>3/24000000*OO[[#This Row],[143 (06JUL1985 18:00:00)-Water Temperature (C)]]*OO[[#This Row],[85]]</f>
        <v>4.72563137549625E-7</v>
      </c>
      <c r="CJ224" s="10">
        <f>3/24000000*OO[[#This Row],[144 (06JUL1985 21:00:00)-Water Temperature (C)]]*OO[[#This Row],[86]]</f>
        <v>4.5628902797224997E-7</v>
      </c>
      <c r="CK224" s="10">
        <f>3/24000000*OO[[#This Row],[145 (07JUL1985 00:00:00)-Water Temperature (C)]]*OO[[#This Row],[87]]</f>
        <v>4.3401143966199991E-7</v>
      </c>
      <c r="CL224" s="10">
        <f>3/24000000*OO[[#This Row],[146 (07JUL1985 03:00:00)-Water Temperature (C)]]*OO[[#This Row],[88]]</f>
        <v>4.1640502977499997E-7</v>
      </c>
      <c r="CM224" s="10">
        <f>3/24000000*OO[[#This Row],[147 (07JUL1985 06:00:00)-Water Temperature (C)]]*OO[[#This Row],[89]]</f>
        <v>4.0034098179450003E-7</v>
      </c>
      <c r="CN224" s="10">
        <f>3/24000000*OO[[#This Row],[148 (07JUL1985 09:00:00)-Water Temperature (C)]]*OO[[#This Row],[90]]</f>
        <v>3.9558870707187496E-7</v>
      </c>
      <c r="CO224" s="10">
        <f>3/24000000*OO[[#This Row],[149 (07JUL1985 12:00:00)-Water Temperature (C)]]*OO[[#This Row],[91]]</f>
        <v>3.9047670433424994E-7</v>
      </c>
      <c r="CP224" s="10">
        <f>3/24000000*OO[[#This Row],[150 (07JUL1985 15:00:00)-Water Temperature (C)]]*OO[[#This Row],[92]]</f>
        <v>3.8353287949649996E-7</v>
      </c>
      <c r="CQ224" s="10">
        <f>3/24000000*OO[[#This Row],[151 (07JUL1985 18:00:00)-Water Temperature (C)]]*OO[[#This Row],[93]]</f>
        <v>3.7850509289862493E-7</v>
      </c>
      <c r="CR224" s="10">
        <f>3/24000000*OO[[#This Row],[152 (07JUL1985 21:00:00)-Water Temperature (C)]]*OO[[#This Row],[94]]</f>
        <v>3.6877699279100002E-7</v>
      </c>
      <c r="CS224" s="10">
        <f>3/24000000*OO[[#This Row],[153 (08JUL1985 00:00:00)-Water Temperature (C)]]*OO[[#This Row],[95]]</f>
        <v>3.58957767845625E-7</v>
      </c>
      <c r="CT224" s="10">
        <f>3/24000000*OO[[#This Row],[154 (08JUL1985 03:00:00)-Water Temperature (C)]]*OO[[#This Row],[96]]</f>
        <v>3.5129576172600004E-7</v>
      </c>
      <c r="CU224" s="10">
        <f>3/24000000*OO[[#This Row],[155 (08JUL1985 06:00:00)-Water Temperature (C)]]*OO[[#This Row],[97]]</f>
        <v>3.4244936727225003E-7</v>
      </c>
      <c r="CV224" s="10">
        <f>3/24000000*OO[[#This Row],[156 (08JUL1985 09:00:00)-Water Temperature (C)]]*OO[[#This Row],[98]]</f>
        <v>3.3176630427187502E-7</v>
      </c>
      <c r="CW224" s="10">
        <f>3/24000000*OO[[#This Row],[157 (08JUL1985 12:00:00)-Water Temperature (C)]]*OO[[#This Row],[99]]</f>
        <v>3.2466319481599993E-7</v>
      </c>
    </row>
    <row r="225" spans="1:101" x14ac:dyDescent="0.35">
      <c r="A225" t="s">
        <v>231</v>
      </c>
      <c r="B225">
        <v>808.30520000000001</v>
      </c>
      <c r="C225" s="10">
        <f>3/24*OO[[#This Row],[59 (26JUN1985 06:00:00)-Water Temperature (C)]]*OO[[#This Row],[1]]/SUM(OO[1])</f>
        <v>0</v>
      </c>
      <c r="D225" s="10">
        <f>3/24*OO[[#This Row],[60 (26JUN1985 09:00:00)-Water Temperature (C)]]*OO[[#This Row],[2]]/SUM(OO[2])</f>
        <v>0</v>
      </c>
      <c r="E225" s="10">
        <f>3/24*OO[[#This Row],[61 (26JUN1985 12:00:00)-Water Temperature (C)]]*OO[[#This Row],[3]]/SUM(OO[3])</f>
        <v>0</v>
      </c>
      <c r="F225" s="10">
        <f>3/24*OO[[#This Row],[62 (26JUN1985 15:00:00)-Water Temperature (C)]]*OO[[#This Row],[4]]/SUM(OO[4])</f>
        <v>0</v>
      </c>
      <c r="G225" s="10">
        <f>3/24*OO[[#This Row],[63 (26JUN1985 18:00:00)-Water Temperature (C)]]*OO[[#This Row],[5]]/SUM(OO[5])</f>
        <v>0</v>
      </c>
      <c r="H225" s="10">
        <f>3/24*OO[[#This Row],[64 (26JUN1985 21:00:00)-Water Temperature (C)]]*OO[[#This Row],[6]]/SUM(OO[6])</f>
        <v>0</v>
      </c>
      <c r="I225" s="10">
        <f>3/24*OO[[#This Row],[65 (27JUN1985 00:00:00)-Water Temperature (C)]]*OO[[#This Row],[7]]/SUM(OO[7])</f>
        <v>0</v>
      </c>
      <c r="J225" s="10">
        <f>3/24*OO[[#This Row],[66 (27JUN1985 03:00:00)-Water Temperature (C)]]*OO[[#This Row],[8]]/SUM(OO[8])</f>
        <v>0</v>
      </c>
      <c r="K225" s="10">
        <f>3/24*OO[[#This Row],[67 (27JUN1985 06:00:00)-Water Temperature (C)]]*OO[[#This Row],[9]]/SUM(OO[9])</f>
        <v>0</v>
      </c>
      <c r="L225" s="10">
        <f>3/24*OO[[#This Row],[68 (27JUN1985 09:00:00)-Water Temperature (C)]]*OO[[#This Row],[10]]/SUM(OO[10])</f>
        <v>2.0427182780936217E-36</v>
      </c>
      <c r="M225" s="10">
        <f>3/24*OO[[#This Row],[69 (27JUN1985 12:00:00)-Water Temperature (C)]]*OO[[#This Row],[11]]/SUM(OO[11])</f>
        <v>9.1176016929171689E-26</v>
      </c>
      <c r="N225" s="10">
        <f>3/24*OO[[#This Row],[70 (27JUN1985 15:00:00)-Water Temperature (C)]]*OO[[#This Row],[12]]/SUM(OO[12])</f>
        <v>7.8317418983227077E-17</v>
      </c>
      <c r="O225" s="10">
        <f>3/24*OO[[#This Row],[71 (27JUN1985 18:00:00)-Water Temperature (C)]]*OO[[#This Row],[13]]/SUM(OO[13])</f>
        <v>7.9387298930963902E-11</v>
      </c>
      <c r="P225" s="10">
        <f>3/24*OO[[#This Row],[72 (27JUN1985 21:00:00)-Water Temperature (C)]]*OO[[#This Row],[14]]/SUM(OO[14])</f>
        <v>9.2825069125389025E-8</v>
      </c>
      <c r="Q225" s="10">
        <f>3/24*OO[[#This Row],[73 (28JUN1985 00:00:00)-Water Temperature (C)]]*OO[[#This Row],[15]]/SUM(OO[15])</f>
        <v>1.2385993778872417E-5</v>
      </c>
      <c r="R225" s="10">
        <f>3/24*OO[[#This Row],[74 (28JUN1985 03:00:00)-Water Temperature (C)]]*OO[[#This Row],[16]]/SUM(OO[16])</f>
        <v>3.977781635986406E-4</v>
      </c>
      <c r="S225" s="10">
        <f>3/24*OO[[#This Row],[75 (28JUN1985 06:00:00)-Water Temperature (C)]]*OO[[#This Row],[17]]/SUM(OO[17])</f>
        <v>4.3889051158569389E-3</v>
      </c>
      <c r="T225" s="10">
        <f>3/24*OO[[#This Row],[76 (28JUN1985 09:00:00)-Water Temperature (C)]]*OO[[#This Row],[18]]/SUM(OO[18])</f>
        <v>2.1327653622972381E-2</v>
      </c>
      <c r="U225" s="10">
        <f>3/24*OO[[#This Row],[77 (28JUN1985 12:00:00)-Water Temperature (C)]]*OO[[#This Row],[19]]/SUM(OO[19])</f>
        <v>5.3654325250845812E-2</v>
      </c>
      <c r="V225" s="10">
        <f>3/24000000*OO[[#This Row],[78 (28JUN1985 15:00:00)-Water Temperature (C)]]*OO[[#This Row],[20]]</f>
        <v>7.8141951679512489E-2</v>
      </c>
      <c r="W225" s="10">
        <f>3/24000000*OO[[#This Row],[79 (28JUN1985 18:00:00)-Water Temperature (C)]]*OO[[#This Row],[21]]</f>
        <v>7.1081295706349981E-2</v>
      </c>
      <c r="X225" s="10">
        <f>3/24000000*OO[[#This Row],[80 (28JUN1985 21:00:00)-Water Temperature (C)]]*OO[[#This Row],[22]]</f>
        <v>4.2839536205549998E-2</v>
      </c>
      <c r="Y225" s="10">
        <f>3/24000000*OO[[#This Row],[81 (29JUN1985 00:00:00)-Water Temperature (C)]]*OO[[#This Row],[23]]</f>
        <v>1.8507505637312498E-2</v>
      </c>
      <c r="Z225" s="10">
        <f>3/24000000*OO[[#This Row],[82 (29JUN1985 03:00:00)-Water Temperature (C)]]*OO[[#This Row],[24]]</f>
        <v>6.1583175142912502E-3</v>
      </c>
      <c r="AA225" s="10">
        <f>3/24000000*OO[[#This Row],[83 (29JUN1985 06:00:00)-Water Temperature (C)]]*OO[[#This Row],[25]]</f>
        <v>1.6954039998147499E-3</v>
      </c>
      <c r="AB225" s="10">
        <f>3/24000000*OO[[#This Row],[84 (29JUN1985 09:00:00)-Water Temperature (C)]]*OO[[#This Row],[26]]</f>
        <v>4.4686934353424995E-4</v>
      </c>
      <c r="AC225" s="10">
        <f>3/24000000*OO[[#This Row],[85 (29JUN1985 12:00:00)-Water Temperature (C)]]*OO[[#This Row],[27]]</f>
        <v>1.4673838055827504E-4</v>
      </c>
      <c r="AD225" s="10">
        <f>3/24000000*OO[[#This Row],[86 (29JUN1985 15:00:00)-Water Temperature (C)]]*OO[[#This Row],[28]]</f>
        <v>8.0688939911750004E-5</v>
      </c>
      <c r="AE225" s="10">
        <f>3/24000000*OO[[#This Row],[88 (29JUN1985 21:00:00)-Water Temperature (C)]]*OO[[#This Row],[30]]</f>
        <v>6.7747260253024996E-5</v>
      </c>
      <c r="AF225" s="10">
        <f>3/24000000*OO[[#This Row],[88 (29JUN1985 21:00:00)-Water Temperature (C)]]*OO[[#This Row],[30]]</f>
        <v>6.7747260253024996E-5</v>
      </c>
      <c r="AG225" s="10">
        <f>3/24000000*OO[[#This Row],[89 (30JUN1985 00:00:00)-Water Temperature (C)]]*OO[[#This Row],[31]]</f>
        <v>6.8951944960637501E-5</v>
      </c>
      <c r="AH225" s="10">
        <f>3/24000000*OO[[#This Row],[90 (30JUN1985 03:00:00)-Water Temperature (C)]]*OO[[#This Row],[32]]</f>
        <v>6.8763366001987498E-5</v>
      </c>
      <c r="AI225" s="10">
        <f>3/24000000*OO[[#This Row],[91 (30JUN1985 06:00:00)-Water Temperature (C)]]*OO[[#This Row],[33]]</f>
        <v>6.5991536848499993E-5</v>
      </c>
      <c r="AJ225" s="10">
        <f>3/24000000*OO[[#This Row],[92 (30JUN1985 09:00:00)-Water Temperature (C)]]*OO[[#This Row],[34]]</f>
        <v>6.2144146128487491E-5</v>
      </c>
      <c r="AK225" s="10">
        <f>3/24000000*OO[[#This Row],[93 (30JUN1985 12:00:00)-Water Temperature (C)]]*OO[[#This Row],[35]]</f>
        <v>5.7932547189937499E-5</v>
      </c>
      <c r="AL225" s="10">
        <f>3/24000000*OO[[#This Row],[94 (30JUN1985 15:00:00)-Water Temperature (C)]]*OO[[#This Row],[36]]</f>
        <v>5.379227249112499E-5</v>
      </c>
      <c r="AM225" s="10">
        <f>3/24000000*OO[[#This Row],[95 (30JUN1985 18:00:00)-Water Temperature (C)]]*OO[[#This Row],[37]]</f>
        <v>4.9636866435100001E-5</v>
      </c>
      <c r="AN225" s="10">
        <f>3/24000000*OO[[#This Row],[96 (30JUN1985 21:00:00)-Water Temperature (C)]]*OO[[#This Row],[38]]</f>
        <v>4.4682041448999997E-5</v>
      </c>
      <c r="AO225" s="10">
        <f>3/24000000*OO[[#This Row],[97 (01JUL1985 00:00:00)-Water Temperature (C)]]*OO[[#This Row],[39]]</f>
        <v>3.9383153892112499E-5</v>
      </c>
      <c r="AP225" s="10">
        <f>3/24000000*OO[[#This Row],[98 (01JUL1985 03:00:00)-Water Temperature (C)]]*OO[[#This Row],[40]]</f>
        <v>3.4130390648100009E-5</v>
      </c>
      <c r="AQ225" s="10">
        <f>3/24000000*OO[[#This Row],[99 (01JUL1985 06:00:00)-Water Temperature (C)]]*OO[[#This Row],[41]]</f>
        <v>2.9273798409074998E-5</v>
      </c>
      <c r="AR225" s="10">
        <f>3/24000000*OO[[#This Row],[100 (01JUL1985 09:00:00)-Water Temperature (C)]]*OO[[#This Row],[42]]</f>
        <v>2.5738637220499999E-5</v>
      </c>
      <c r="AS225" s="10">
        <f>3/24000000*OO[[#This Row],[101 (01JUL1985 12:00:00)-Water Temperature (C)]]*OO[[#This Row],[43]]</f>
        <v>2.2482703085906246E-5</v>
      </c>
      <c r="AT225" s="10">
        <f>3/24000000*OO[[#This Row],[102 (01JUL1985 15:00:00)-Water Temperature (C)]]*OO[[#This Row],[44]]</f>
        <v>1.9632799519024995E-5</v>
      </c>
      <c r="AU225" s="10">
        <f>3/24000000*OO[[#This Row],[103 (01JUL1985 18:00:00)-Water Temperature (C)]]*OO[[#This Row],[45]]</f>
        <v>1.7160147968624998E-5</v>
      </c>
      <c r="AV225" s="10">
        <f>3/24000000*OO[[#This Row],[104 (01JUL1985 21:00:00)-Water Temperature (C)]]*OO[[#This Row],[46]]</f>
        <v>1.4939391672938749E-5</v>
      </c>
      <c r="AW225" s="10">
        <f>3/24000000*OO[[#This Row],[105 (02JUL1985 00:00:00)-Water Temperature (C)]]*OO[[#This Row],[47]]</f>
        <v>1.2843066813812499E-5</v>
      </c>
      <c r="AX225" s="10">
        <f>3/24000000*OO[[#This Row],[106 (02JUL1985 03:00:00)-Water Temperature (C)]]*OO[[#This Row],[48]]</f>
        <v>1.0753275203769999E-5</v>
      </c>
      <c r="AY225" s="10">
        <f>3/24000000*OO[[#This Row],[107 (02JUL1985 06:00:00)-Water Temperature (C)]]*OO[[#This Row],[49]]</f>
        <v>8.6948137390999983E-6</v>
      </c>
      <c r="AZ225" s="10">
        <f>3/24000000*OO[[#This Row],[108 (02JUL1985 09:00:00)-Water Temperature (C)]]*OO[[#This Row],[50]]</f>
        <v>7.0058800260450006E-6</v>
      </c>
      <c r="BA225" s="10">
        <f>3/24000000*OO[[#This Row],[109 (02JUL1985 12:00:00)-Water Temperature (C)]]*OO[[#This Row],[51]]</f>
        <v>5.5353358236549998E-6</v>
      </c>
      <c r="BB225" s="10">
        <f>3/24000000*OO[[#This Row],[110 (02JUL1985 15:00:00)-Water Temperature (C)]]*OO[[#This Row],[52]]</f>
        <v>4.4417555129812495E-6</v>
      </c>
      <c r="BC225" s="10">
        <f>3/24000000*OO[[#This Row],[111 (02JUL1985 18:00:00)-Water Temperature (C)]]*OO[[#This Row],[53]]</f>
        <v>3.7331254622524998E-6</v>
      </c>
      <c r="BD225" s="10">
        <f>3/24000000*OO[[#This Row],[112 (02JUL1985 21:00:00)-Water Temperature (C)]]*OO[[#This Row],[54]]</f>
        <v>3.2476334170449999E-6</v>
      </c>
      <c r="BE225" s="10">
        <f>3/24000000*OO[[#This Row],[113 (03JUL1985 00:00:00)-Water Temperature (C)]]*OO[[#This Row],[55]]</f>
        <v>2.8828088747175004E-6</v>
      </c>
      <c r="BF225" s="10">
        <f>3/24000000*OO[[#This Row],[114 (03JUL1985 03:00:00)-Water Temperature (C)]]*OO[[#This Row],[56]]</f>
        <v>2.6151757241999997E-6</v>
      </c>
      <c r="BG225" s="10">
        <f>3/24000000*OO[[#This Row],[115 (03JUL1985 06:00:00)-Water Temperature (C)]]*OO[[#This Row],[57]]</f>
        <v>2.38923637449E-6</v>
      </c>
      <c r="BH225" s="10">
        <f>3/24000000*OO[[#This Row],[116 (03JUL1985 09:00:00)-Water Temperature (C)]]*OO[[#This Row],[58]]</f>
        <v>2.2505999464357499E-6</v>
      </c>
      <c r="BI225" s="10">
        <f>3/24000000*OO[[#This Row],[117 (03JUL1985 12:00:00)-Water Temperature (C)]]*OO[[#This Row],[59]]</f>
        <v>2.1497235418347498E-6</v>
      </c>
      <c r="BJ225" s="10">
        <f>3/24000000*OO[[#This Row],[118 (03JUL1985 15:00:00)-Water Temperature (C)]]*OO[[#This Row],[60]]</f>
        <v>2.0595525965885E-6</v>
      </c>
      <c r="BK225" s="10">
        <f>3/24000000*OO[[#This Row],[119 (03JUL1985 18:00:00)-Water Temperature (C)]]*OO[[#This Row],[61]]</f>
        <v>1.9893568846454999E-6</v>
      </c>
      <c r="BL225" s="10">
        <f>3/24000000*OO[[#This Row],[120 (03JUL1985 21:00:00)-Water Temperature (C)]]*OO[[#This Row],[62]]</f>
        <v>1.9039182086084999E-6</v>
      </c>
      <c r="BM225" s="10">
        <f>3/24000000*OO[[#This Row],[121 (04JUL1985 00:00:00)-Water Temperature (C)]]*OO[[#This Row],[63]]</f>
        <v>1.8215202216577499E-6</v>
      </c>
      <c r="BN225" s="10">
        <f>3/24000000*OO[[#This Row],[122 (04JUL1985 03:00:00)-Water Temperature (C)]]*OO[[#This Row],[64]]</f>
        <v>1.764147231363625E-6</v>
      </c>
      <c r="BO225" s="10">
        <f>3/24000000*OO[[#This Row],[123 (04JUL1985 06:00:00)-Water Temperature (C)]]*OO[[#This Row],[65]]</f>
        <v>1.7121234197858751E-6</v>
      </c>
      <c r="BP225" s="10">
        <f>3/24000000*OO[[#This Row],[124 (04JUL1985 09:00:00)-Water Temperature (C)]]*OO[[#This Row],[66]]</f>
        <v>1.6755695774081248E-6</v>
      </c>
      <c r="BQ225" s="10">
        <f>3/24000000*OO[[#This Row],[125 (04JUL1985 12:00:00)-Water Temperature (C)]]*OO[[#This Row],[67]]</f>
        <v>1.611106152087E-6</v>
      </c>
      <c r="BR225" s="10">
        <f>3/24000000*OO[[#This Row],[126 (04JUL1985 15:00:00)-Water Temperature (C)]]*OO[[#This Row],[68]]</f>
        <v>1.5445696509844996E-6</v>
      </c>
      <c r="BS225" s="10">
        <f>3/24000000*OO[[#This Row],[127 (04JUL1985 18:00:00)-Water Temperature (C)]]*OO[[#This Row],[69]]</f>
        <v>1.466248581990875E-6</v>
      </c>
      <c r="BT225" s="10">
        <f>3/24000000*OO[[#This Row],[128 (04JUL1985 21:00:00)-Water Temperature (C)]]*OO[[#This Row],[70]]</f>
        <v>1.3918109068792498E-6</v>
      </c>
      <c r="BU225" s="10">
        <f>3/24000000*OO[[#This Row],[129 (05JUL1985 00:00:00)-Water Temperature (C)]]*OO[[#This Row],[71]]</f>
        <v>1.33394396757975E-6</v>
      </c>
      <c r="BV225" s="10">
        <f>3/24000000*OO[[#This Row],[130 (05JUL1985 03:00:00)-Water Temperature (C)]]*OO[[#This Row],[72]]</f>
        <v>1.2806520111948749E-6</v>
      </c>
      <c r="BW225" s="10">
        <f>3/24000000*OO[[#This Row],[131 (05JUL1985 06:00:00)-Water Temperature (C)]]*OO[[#This Row],[73]]</f>
        <v>1.2203336574836247E-6</v>
      </c>
      <c r="BX225" s="10">
        <f>3/24000000*OO[[#This Row],[132 (05JUL1985 09:00:00)-Water Temperature (C)]]*OO[[#This Row],[74]]</f>
        <v>1.1761484090932499E-6</v>
      </c>
      <c r="BY225" s="10">
        <f>3/24000000*OO[[#This Row],[133 (05JUL1985 12:00:00)-Water Temperature (C)]]*OO[[#This Row],[75]]</f>
        <v>1.11091285367775E-6</v>
      </c>
      <c r="BZ225" s="10">
        <f>3/24000000*OO[[#This Row],[134 (05JUL1985 15:00:00)-Water Temperature (C)]]*OO[[#This Row],[76]]</f>
        <v>1.0518021699785E-6</v>
      </c>
      <c r="CA225" s="10">
        <f>3/24000000*OO[[#This Row],[135 (05JUL1985 18:00:00)-Water Temperature (C)]]*OO[[#This Row],[77]]</f>
        <v>1.0059922715954997E-6</v>
      </c>
      <c r="CB225" s="10">
        <f>3/24000000*OO[[#This Row],[136 (05JUL1985 21:00:00)-Water Temperature (C)]]*OO[[#This Row],[78]]</f>
        <v>9.5892864119887472E-7</v>
      </c>
      <c r="CC225" s="10">
        <f>3/24000000*OO[[#This Row],[137 (06JUL1985 00:00:00)-Water Temperature (C)]]*OO[[#This Row],[79]]</f>
        <v>9.1082232099074998E-7</v>
      </c>
      <c r="CD225" s="10">
        <f>3/24000000*OO[[#This Row],[138 (06JUL1985 03:00:00)-Water Temperature (C)]]*OO[[#This Row],[80]]</f>
        <v>8.6726604613500002E-7</v>
      </c>
      <c r="CE225" s="10">
        <f>3/24000000*OO[[#This Row],[139 (06JUL1985 06:00:00)-Water Temperature (C)]]*OO[[#This Row],[81]]</f>
        <v>8.3144868292800007E-7</v>
      </c>
      <c r="CF225" s="10">
        <f>3/24000000*OO[[#This Row],[140 (06JUL1985 09:00:00)-Water Temperature (C)]]*OO[[#This Row],[82]]</f>
        <v>8.2269000745799986E-7</v>
      </c>
      <c r="CG225" s="10">
        <f>3/24000000*OO[[#This Row],[141 (06JUL1985 12:00:00)-Water Temperature (C)]]*OO[[#This Row],[83]]</f>
        <v>8.0487769146962501E-7</v>
      </c>
      <c r="CH225" s="10">
        <f>3/24000000*OO[[#This Row],[142 (06JUL1985 15:00:00)-Water Temperature (C)]]*OO[[#This Row],[84]]</f>
        <v>7.8476235611999992E-7</v>
      </c>
      <c r="CI225" s="10">
        <f>3/24000000*OO[[#This Row],[143 (06JUL1985 18:00:00)-Water Temperature (C)]]*OO[[#This Row],[85]]</f>
        <v>7.7139860103999991E-7</v>
      </c>
      <c r="CJ225" s="10">
        <f>3/24000000*OO[[#This Row],[144 (06JUL1985 21:00:00)-Water Temperature (C)]]*OO[[#This Row],[86]]</f>
        <v>7.4377091225849997E-7</v>
      </c>
      <c r="CK225" s="10">
        <f>3/24000000*OO[[#This Row],[145 (07JUL1985 00:00:00)-Water Temperature (C)]]*OO[[#This Row],[87]]</f>
        <v>7.0563889620412491E-7</v>
      </c>
      <c r="CL225" s="10">
        <f>3/24000000*OO[[#This Row],[146 (07JUL1985 03:00:00)-Water Temperature (C)]]*OO[[#This Row],[88]]</f>
        <v>6.7640210001000006E-7</v>
      </c>
      <c r="CM225" s="10">
        <f>3/24000000*OO[[#This Row],[147 (07JUL1985 06:00:00)-Water Temperature (C)]]*OO[[#This Row],[89]]</f>
        <v>6.5101870373999993E-7</v>
      </c>
      <c r="CN225" s="10">
        <f>3/24000000*OO[[#This Row],[148 (07JUL1985 09:00:00)-Water Temperature (C)]]*OO[[#This Row],[90]]</f>
        <v>6.4444290268724993E-7</v>
      </c>
      <c r="CO225" s="10">
        <f>3/24000000*OO[[#This Row],[149 (07JUL1985 12:00:00)-Water Temperature (C)]]*OO[[#This Row],[91]]</f>
        <v>6.3713703610874992E-7</v>
      </c>
      <c r="CP225" s="10">
        <f>3/24000000*OO[[#This Row],[150 (07JUL1985 15:00:00)-Water Temperature (C)]]*OO[[#This Row],[92]]</f>
        <v>6.2557904804249999E-7</v>
      </c>
      <c r="CQ225" s="10">
        <f>3/24000000*OO[[#This Row],[151 (07JUL1985 18:00:00)-Water Temperature (C)]]*OO[[#This Row],[93]]</f>
        <v>6.1634638237575E-7</v>
      </c>
      <c r="CR225" s="10">
        <f>3/24000000*OO[[#This Row],[152 (07JUL1985 21:00:00)-Water Temperature (C)]]*OO[[#This Row],[94]]</f>
        <v>5.9898242864062489E-7</v>
      </c>
      <c r="CS225" s="10">
        <f>3/24000000*OO[[#This Row],[153 (08JUL1985 00:00:00)-Water Temperature (C)]]*OO[[#This Row],[95]]</f>
        <v>5.81317659320625E-7</v>
      </c>
      <c r="CT225" s="10">
        <f>3/24000000*OO[[#This Row],[154 (08JUL1985 03:00:00)-Water Temperature (C)]]*OO[[#This Row],[96]]</f>
        <v>5.6870636637674995E-7</v>
      </c>
      <c r="CU225" s="10">
        <f>3/24000000*OO[[#This Row],[155 (08JUL1985 06:00:00)-Water Temperature (C)]]*OO[[#This Row],[97]]</f>
        <v>5.5566138077999994E-7</v>
      </c>
      <c r="CV225" s="10">
        <f>3/24000000*OO[[#This Row],[156 (08JUL1985 09:00:00)-Water Temperature (C)]]*OO[[#This Row],[98]]</f>
        <v>5.39890040434375E-7</v>
      </c>
      <c r="CW225" s="10">
        <f>3/24000000*OO[[#This Row],[157 (08JUL1985 12:00:00)-Water Temperature (C)]]*OO[[#This Row],[99]]</f>
        <v>5.2941907157812487E-7</v>
      </c>
    </row>
    <row r="226" spans="1:101" x14ac:dyDescent="0.35">
      <c r="A226" t="s">
        <v>232</v>
      </c>
      <c r="B226">
        <v>854.70180000000005</v>
      </c>
      <c r="C226" s="10">
        <f>3/24*OO[[#This Row],[59 (26JUN1985 06:00:00)-Water Temperature (C)]]*OO[[#This Row],[1]]/SUM(OO[1])</f>
        <v>0</v>
      </c>
      <c r="D226" s="10">
        <f>3/24*OO[[#This Row],[60 (26JUN1985 09:00:00)-Water Temperature (C)]]*OO[[#This Row],[2]]/SUM(OO[2])</f>
        <v>0</v>
      </c>
      <c r="E226" s="10">
        <f>3/24*OO[[#This Row],[61 (26JUN1985 12:00:00)-Water Temperature (C)]]*OO[[#This Row],[3]]/SUM(OO[3])</f>
        <v>0</v>
      </c>
      <c r="F226" s="10">
        <f>3/24*OO[[#This Row],[62 (26JUN1985 15:00:00)-Water Temperature (C)]]*OO[[#This Row],[4]]/SUM(OO[4])</f>
        <v>0</v>
      </c>
      <c r="G226" s="10">
        <f>3/24*OO[[#This Row],[63 (26JUN1985 18:00:00)-Water Temperature (C)]]*OO[[#This Row],[5]]/SUM(OO[5])</f>
        <v>0</v>
      </c>
      <c r="H226" s="10">
        <f>3/24*OO[[#This Row],[64 (26JUN1985 21:00:00)-Water Temperature (C)]]*OO[[#This Row],[6]]/SUM(OO[6])</f>
        <v>0</v>
      </c>
      <c r="I226" s="10">
        <f>3/24*OO[[#This Row],[65 (27JUN1985 00:00:00)-Water Temperature (C)]]*OO[[#This Row],[7]]/SUM(OO[7])</f>
        <v>0</v>
      </c>
      <c r="J226" s="10">
        <f>3/24*OO[[#This Row],[66 (27JUN1985 03:00:00)-Water Temperature (C)]]*OO[[#This Row],[8]]/SUM(OO[8])</f>
        <v>0</v>
      </c>
      <c r="K226" s="10">
        <f>3/24*OO[[#This Row],[67 (27JUN1985 06:00:00)-Water Temperature (C)]]*OO[[#This Row],[9]]/SUM(OO[9])</f>
        <v>0</v>
      </c>
      <c r="L226" s="10">
        <f>3/24*OO[[#This Row],[68 (27JUN1985 09:00:00)-Water Temperature (C)]]*OO[[#This Row],[10]]/SUM(OO[10])</f>
        <v>4.8765195812777412E-37</v>
      </c>
      <c r="M226" s="10">
        <f>3/24*OO[[#This Row],[69 (27JUN1985 12:00:00)-Water Temperature (C)]]*OO[[#This Row],[11]]/SUM(OO[11])</f>
        <v>2.2568602733576824E-26</v>
      </c>
      <c r="N226" s="10">
        <f>3/24*OO[[#This Row],[70 (27JUN1985 15:00:00)-Water Temperature (C)]]*OO[[#This Row],[12]]/SUM(OO[12])</f>
        <v>2.9234076725253932E-17</v>
      </c>
      <c r="O226" s="10">
        <f>3/24*OO[[#This Row],[71 (27JUN1985 18:00:00)-Water Temperature (C)]]*OO[[#This Row],[13]]/SUM(OO[13])</f>
        <v>3.657978584465922E-11</v>
      </c>
      <c r="P226" s="10">
        <f>3/24*OO[[#This Row],[72 (27JUN1985 21:00:00)-Water Temperature (C)]]*OO[[#This Row],[14]]/SUM(OO[14])</f>
        <v>5.4978585128549825E-8</v>
      </c>
      <c r="Q226" s="10">
        <f>3/24*OO[[#This Row],[73 (28JUN1985 00:00:00)-Water Temperature (C)]]*OO[[#This Row],[15]]/SUM(OO[15])</f>
        <v>8.5046511687821815E-6</v>
      </c>
      <c r="R226" s="10">
        <f>3/24*OO[[#This Row],[74 (28JUN1985 03:00:00)-Water Temperature (C)]]*OO[[#This Row],[16]]/SUM(OO[16])</f>
        <v>3.0558010053780948E-4</v>
      </c>
      <c r="S226" s="10">
        <f>3/24*OO[[#This Row],[75 (28JUN1985 06:00:00)-Water Temperature (C)]]*OO[[#This Row],[17]]/SUM(OO[17])</f>
        <v>3.6933889121660629E-3</v>
      </c>
      <c r="T226" s="10">
        <f>3/24*OO[[#This Row],[76 (28JUN1985 09:00:00)-Water Temperature (C)]]*OO[[#This Row],[18]]/SUM(OO[18])</f>
        <v>1.9363755625351788E-2</v>
      </c>
      <c r="U226" s="10">
        <f>3/24*OO[[#This Row],[77 (28JUN1985 12:00:00)-Water Temperature (C)]]*OO[[#This Row],[19]]/SUM(OO[19])</f>
        <v>5.1955296238414515E-2</v>
      </c>
      <c r="V226" s="10">
        <f>3/24000000*OO[[#This Row],[78 (28JUN1985 15:00:00)-Water Temperature (C)]]*OO[[#This Row],[20]]</f>
        <v>7.9954674548374988E-2</v>
      </c>
      <c r="W226" s="10">
        <f>3/24000000*OO[[#This Row],[79 (28JUN1985 18:00:00)-Water Temperature (C)]]*OO[[#This Row],[21]]</f>
        <v>7.6315577028600007E-2</v>
      </c>
      <c r="X226" s="10">
        <f>3/24000000*OO[[#This Row],[80 (28JUN1985 21:00:00)-Water Temperature (C)]]*OO[[#This Row],[22]]</f>
        <v>4.7933054064112496E-2</v>
      </c>
      <c r="Y226" s="10">
        <f>3/24000000*OO[[#This Row],[81 (29JUN1985 00:00:00)-Water Temperature (C)]]*OO[[#This Row],[23]]</f>
        <v>2.1447528580499999E-2</v>
      </c>
      <c r="Z226" s="10">
        <f>3/24000000*OO[[#This Row],[82 (29JUN1985 03:00:00)-Water Temperature (C)]]*OO[[#This Row],[24]]</f>
        <v>7.3467216225975001E-3</v>
      </c>
      <c r="AA226" s="10">
        <f>3/24000000*OO[[#This Row],[83 (29JUN1985 06:00:00)-Water Temperature (C)]]*OO[[#This Row],[25]]</f>
        <v>2.0619698084799998E-3</v>
      </c>
      <c r="AB226" s="10">
        <f>3/24000000*OO[[#This Row],[84 (29JUN1985 09:00:00)-Water Temperature (C)]]*OO[[#This Row],[26]]</f>
        <v>5.4251586234249996E-4</v>
      </c>
      <c r="AC226" s="10">
        <f>3/24000000*OO[[#This Row],[85 (29JUN1985 12:00:00)-Water Temperature (C)]]*OO[[#This Row],[27]]</f>
        <v>1.7016055958835001E-4</v>
      </c>
      <c r="AD226" s="10">
        <f>3/24000000*OO[[#This Row],[86 (29JUN1985 15:00:00)-Water Temperature (C)]]*OO[[#This Row],[28]]</f>
        <v>8.7163514860637487E-5</v>
      </c>
      <c r="AE226" s="10">
        <f>3/24000000*OO[[#This Row],[88 (29JUN1985 21:00:00)-Water Temperature (C)]]*OO[[#This Row],[30]]</f>
        <v>6.9361073371150005E-5</v>
      </c>
      <c r="AF226" s="10">
        <f>3/24000000*OO[[#This Row],[88 (29JUN1985 21:00:00)-Water Temperature (C)]]*OO[[#This Row],[30]]</f>
        <v>6.9361073371150005E-5</v>
      </c>
      <c r="AG226" s="10">
        <f>3/24000000*OO[[#This Row],[89 (30JUN1985 00:00:00)-Water Temperature (C)]]*OO[[#This Row],[31]]</f>
        <v>7.0469211635099994E-5</v>
      </c>
      <c r="AH226" s="10">
        <f>3/24000000*OO[[#This Row],[90 (30JUN1985 03:00:00)-Water Temperature (C)]]*OO[[#This Row],[32]]</f>
        <v>7.049282590480001E-5</v>
      </c>
      <c r="AI226" s="10">
        <f>3/24000000*OO[[#This Row],[91 (30JUN1985 06:00:00)-Water Temperature (C)]]*OO[[#This Row],[33]]</f>
        <v>6.7945337484599986E-5</v>
      </c>
      <c r="AJ226" s="10">
        <f>3/24000000*OO[[#This Row],[92 (30JUN1985 09:00:00)-Water Temperature (C)]]*OO[[#This Row],[34]]</f>
        <v>6.4200484702899997E-5</v>
      </c>
      <c r="AK226" s="10">
        <f>3/24000000*OO[[#This Row],[93 (30JUN1985 12:00:00)-Water Temperature (C)]]*OO[[#This Row],[35]]</f>
        <v>5.9944223527825007E-5</v>
      </c>
      <c r="AL226" s="10">
        <f>3/24000000*OO[[#This Row],[94 (30JUN1985 15:00:00)-Water Temperature (C)]]*OO[[#This Row],[36]]</f>
        <v>5.5639699785599998E-5</v>
      </c>
      <c r="AM226" s="10">
        <f>3/24000000*OO[[#This Row],[95 (30JUN1985 18:00:00)-Water Temperature (C)]]*OO[[#This Row],[37]]</f>
        <v>5.1304979420775001E-5</v>
      </c>
      <c r="AN226" s="10">
        <f>3/24000000*OO[[#This Row],[96 (30JUN1985 21:00:00)-Water Temperature (C)]]*OO[[#This Row],[38]]</f>
        <v>4.6180722345000006E-5</v>
      </c>
      <c r="AO226" s="10">
        <f>3/24000000*OO[[#This Row],[97 (01JUL1985 00:00:00)-Water Temperature (C)]]*OO[[#This Row],[39]]</f>
        <v>4.0732294614825004E-5</v>
      </c>
      <c r="AP226" s="10">
        <f>3/24000000*OO[[#This Row],[98 (01JUL1985 03:00:00)-Water Temperature (C)]]*OO[[#This Row],[40]]</f>
        <v>3.5386936112299991E-5</v>
      </c>
      <c r="AQ226" s="10">
        <f>3/24000000*OO[[#This Row],[99 (01JUL1985 06:00:00)-Water Temperature (C)]]*OO[[#This Row],[41]]</f>
        <v>3.0420525187749996E-5</v>
      </c>
      <c r="AR226" s="10">
        <f>3/24000000*OO[[#This Row],[100 (01JUL1985 09:00:00)-Water Temperature (C)]]*OO[[#This Row],[42]]</f>
        <v>2.6783355253199993E-5</v>
      </c>
      <c r="AS226" s="10">
        <f>3/24000000*OO[[#This Row],[101 (01JUL1985 12:00:00)-Water Temperature (C)]]*OO[[#This Row],[43]]</f>
        <v>2.3419170301425001E-5</v>
      </c>
      <c r="AT226" s="10">
        <f>3/24000000*OO[[#This Row],[102 (01JUL1985 15:00:00)-Water Temperature (C)]]*OO[[#This Row],[44]]</f>
        <v>2.04355420048025E-5</v>
      </c>
      <c r="AU226" s="10">
        <f>3/24000000*OO[[#This Row],[103 (01JUL1985 18:00:00)-Water Temperature (C)]]*OO[[#This Row],[45]]</f>
        <v>1.7838999528384997E-5</v>
      </c>
      <c r="AV226" s="10">
        <f>3/24000000*OO[[#This Row],[104 (01JUL1985 21:00:00)-Water Temperature (C)]]*OO[[#This Row],[46]]</f>
        <v>1.5520357109640003E-5</v>
      </c>
      <c r="AW226" s="10">
        <f>3/24000000*OO[[#This Row],[105 (02JUL1985 00:00:00)-Water Temperature (C)]]*OO[[#This Row],[47]]</f>
        <v>1.3363417168919997E-5</v>
      </c>
      <c r="AX226" s="10">
        <f>3/24000000*OO[[#This Row],[106 (02JUL1985 03:00:00)-Water Temperature (C)]]*OO[[#This Row],[48]]</f>
        <v>1.1236684500437501E-5</v>
      </c>
      <c r="AY226" s="10">
        <f>3/24000000*OO[[#This Row],[107 (02JUL1985 06:00:00)-Water Temperature (C)]]*OO[[#This Row],[49]]</f>
        <v>9.1371406515874998E-6</v>
      </c>
      <c r="AZ226" s="10">
        <f>3/24000000*OO[[#This Row],[108 (02JUL1985 09:00:00)-Water Temperature (C)]]*OO[[#This Row],[50]]</f>
        <v>7.3942518219562503E-6</v>
      </c>
      <c r="BA226" s="10">
        <f>3/24000000*OO[[#This Row],[109 (02JUL1985 12:00:00)-Water Temperature (C)]]*OO[[#This Row],[51]]</f>
        <v>5.8483315760162492E-6</v>
      </c>
      <c r="BB226" s="10">
        <f>3/24000000*OO[[#This Row],[110 (02JUL1985 15:00:00)-Water Temperature (C)]]*OO[[#This Row],[52]]</f>
        <v>4.6735989221625004E-6</v>
      </c>
      <c r="BC226" s="10">
        <f>3/24000000*OO[[#This Row],[111 (02JUL1985 18:00:00)-Water Temperature (C)]]*OO[[#This Row],[53]]</f>
        <v>3.9022804854474995E-6</v>
      </c>
      <c r="BD226" s="10">
        <f>3/24000000*OO[[#This Row],[112 (02JUL1985 21:00:00)-Water Temperature (C)]]*OO[[#This Row],[54]]</f>
        <v>3.3738999022625E-6</v>
      </c>
      <c r="BE226" s="10">
        <f>3/24000000*OO[[#This Row],[113 (03JUL1985 00:00:00)-Water Temperature (C)]]*OO[[#This Row],[55]]</f>
        <v>2.9816339383599992E-6</v>
      </c>
      <c r="BF226" s="10">
        <f>3/24000000*OO[[#This Row],[114 (03JUL1985 03:00:00)-Water Temperature (C)]]*OO[[#This Row],[56]]</f>
        <v>2.6996710461750004E-6</v>
      </c>
      <c r="BG226" s="10">
        <f>3/24000000*OO[[#This Row],[115 (03JUL1985 06:00:00)-Water Temperature (C)]]*OO[[#This Row],[57]]</f>
        <v>2.4667703839962497E-6</v>
      </c>
      <c r="BH226" s="10">
        <f>3/24000000*OO[[#This Row],[116 (03JUL1985 09:00:00)-Water Temperature (C)]]*OO[[#This Row],[58]]</f>
        <v>2.3239333561578753E-6</v>
      </c>
      <c r="BI226" s="10">
        <f>3/24000000*OO[[#This Row],[117 (03JUL1985 12:00:00)-Water Temperature (C)]]*OO[[#This Row],[59]]</f>
        <v>2.2194948233932499E-6</v>
      </c>
      <c r="BJ226" s="10">
        <f>3/24000000*OO[[#This Row],[118 (03JUL1985 15:00:00)-Water Temperature (C)]]*OO[[#This Row],[60]]</f>
        <v>2.1239803356896244E-6</v>
      </c>
      <c r="BK226" s="10">
        <f>3/24000000*OO[[#This Row],[119 (03JUL1985 18:00:00)-Water Temperature (C)]]*OO[[#This Row],[61]]</f>
        <v>2.0481271559319999E-6</v>
      </c>
      <c r="BL226" s="10">
        <f>3/24000000*OO[[#This Row],[120 (03JUL1985 21:00:00)-Water Temperature (C)]]*OO[[#This Row],[62]]</f>
        <v>1.9568013090307499E-6</v>
      </c>
      <c r="BM226" s="10">
        <f>3/24000000*OO[[#This Row],[121 (04JUL1985 00:00:00)-Water Temperature (C)]]*OO[[#This Row],[63]]</f>
        <v>1.8682820064534999E-6</v>
      </c>
      <c r="BN226" s="10">
        <f>3/24000000*OO[[#This Row],[122 (04JUL1985 03:00:00)-Water Temperature (C)]]*OO[[#This Row],[64]]</f>
        <v>1.807764022775E-6</v>
      </c>
      <c r="BO226" s="10">
        <f>3/24000000*OO[[#This Row],[123 (04JUL1985 06:00:00)-Water Temperature (C)]]*OO[[#This Row],[65]]</f>
        <v>1.7557983009185E-6</v>
      </c>
      <c r="BP226" s="10">
        <f>3/24000000*OO[[#This Row],[124 (04JUL1985 09:00:00)-Water Temperature (C)]]*OO[[#This Row],[66]]</f>
        <v>1.720946672442E-6</v>
      </c>
      <c r="BQ226" s="10">
        <f>3/24000000*OO[[#This Row],[125 (04JUL1985 12:00:00)-Water Temperature (C)]]*OO[[#This Row],[67]]</f>
        <v>1.6578805550079999E-6</v>
      </c>
      <c r="BR226" s="10">
        <f>3/24000000*OO[[#This Row],[126 (04JUL1985 15:00:00)-Water Temperature (C)]]*OO[[#This Row],[68]]</f>
        <v>1.5898326737369998E-6</v>
      </c>
      <c r="BS226" s="10">
        <f>3/24000000*OO[[#This Row],[127 (04JUL1985 18:00:00)-Water Temperature (C)]]*OO[[#This Row],[69]]</f>
        <v>1.5084400796807501E-6</v>
      </c>
      <c r="BT226" s="10">
        <f>3/24000000*OO[[#This Row],[128 (04JUL1985 21:00:00)-Water Temperature (C)]]*OO[[#This Row],[70]]</f>
        <v>1.4295937980149999E-6</v>
      </c>
      <c r="BU226" s="10">
        <f>3/24000000*OO[[#This Row],[129 (05JUL1985 00:00:00)-Water Temperature (C)]]*OO[[#This Row],[71]]</f>
        <v>1.3687143871754998E-6</v>
      </c>
      <c r="BV226" s="10">
        <f>3/24000000*OO[[#This Row],[130 (05JUL1985 03:00:00)-Water Temperature (C)]]*OO[[#This Row],[72]]</f>
        <v>1.3144522543425E-6</v>
      </c>
      <c r="BW226" s="10">
        <f>3/24000000*OO[[#This Row],[131 (05JUL1985 06:00:00)-Water Temperature (C)]]*OO[[#This Row],[73]]</f>
        <v>1.2544577023107498E-6</v>
      </c>
      <c r="BX226" s="10">
        <f>3/24000000*OO[[#This Row],[132 (05JUL1985 09:00:00)-Water Temperature (C)]]*OO[[#This Row],[74]]</f>
        <v>1.2107804779010001E-6</v>
      </c>
      <c r="BY226" s="10">
        <f>3/24000000*OO[[#This Row],[133 (05JUL1985 12:00:00)-Water Temperature (C)]]*OO[[#This Row],[75]]</f>
        <v>1.1452947970961248E-6</v>
      </c>
      <c r="BZ226" s="10">
        <f>3/24000000*OO[[#This Row],[134 (05JUL1985 15:00:00)-Water Temperature (C)]]*OO[[#This Row],[76]]</f>
        <v>1.0836691387439998E-6</v>
      </c>
      <c r="CA226" s="10">
        <f>3/24000000*OO[[#This Row],[135 (05JUL1985 18:00:00)-Water Temperature (C)]]*OO[[#This Row],[77]]</f>
        <v>1.0353102564472499E-6</v>
      </c>
      <c r="CB226" s="10">
        <f>3/24000000*OO[[#This Row],[136 (05JUL1985 21:00:00)-Water Temperature (C)]]*OO[[#This Row],[78]]</f>
        <v>9.8567245921999975E-7</v>
      </c>
      <c r="CC226" s="10">
        <f>3/24000000*OO[[#This Row],[137 (06JUL1985 00:00:00)-Water Temperature (C)]]*OO[[#This Row],[79]]</f>
        <v>9.3532052332312484E-7</v>
      </c>
      <c r="CD226" s="10">
        <f>3/24000000*OO[[#This Row],[138 (06JUL1985 03:00:00)-Water Temperature (C)]]*OO[[#This Row],[80]]</f>
        <v>8.9046555195124983E-7</v>
      </c>
      <c r="CE226" s="10">
        <f>3/24000000*OO[[#This Row],[139 (06JUL1985 06:00:00)-Water Temperature (C)]]*OO[[#This Row],[81]]</f>
        <v>8.5416923273900003E-7</v>
      </c>
      <c r="CF226" s="10">
        <f>3/24000000*OO[[#This Row],[140 (06JUL1985 09:00:00)-Water Temperature (C)]]*OO[[#This Row],[82]]</f>
        <v>8.4589485105999998E-7</v>
      </c>
      <c r="CG226" s="10">
        <f>3/24000000*OO[[#This Row],[141 (06JUL1985 12:00:00)-Water Temperature (C)]]*OO[[#This Row],[83]]</f>
        <v>8.2868155183799986E-7</v>
      </c>
      <c r="CH226" s="10">
        <f>3/24000000*OO[[#This Row],[142 (06JUL1985 15:00:00)-Water Temperature (C)]]*OO[[#This Row],[84]]</f>
        <v>8.0776914964400002E-7</v>
      </c>
      <c r="CI226" s="10">
        <f>3/24000000*OO[[#This Row],[143 (06JUL1985 18:00:00)-Water Temperature (C)]]*OO[[#This Row],[85]]</f>
        <v>7.9351461165412497E-7</v>
      </c>
      <c r="CJ226" s="10">
        <f>3/24000000*OO[[#This Row],[144 (06JUL1985 21:00:00)-Water Temperature (C)]]*OO[[#This Row],[86]]</f>
        <v>7.6459278994837499E-7</v>
      </c>
      <c r="CK226" s="10">
        <f>3/24000000*OO[[#This Row],[145 (07JUL1985 00:00:00)-Water Temperature (C)]]*OO[[#This Row],[87]]</f>
        <v>7.2441501438124989E-7</v>
      </c>
      <c r="CL226" s="10">
        <f>3/24000000*OO[[#This Row],[146 (07JUL1985 03:00:00)-Water Temperature (C)]]*OO[[#This Row],[88]]</f>
        <v>6.9391550899724997E-7</v>
      </c>
      <c r="CM226" s="10">
        <f>3/24000000*OO[[#This Row],[147 (07JUL1985 06:00:00)-Water Temperature (C)]]*OO[[#This Row],[89]]</f>
        <v>6.6827289745124988E-7</v>
      </c>
      <c r="CN226" s="10">
        <f>3/24000000*OO[[#This Row],[148 (07JUL1985 09:00:00)-Water Temperature (C)]]*OO[[#This Row],[90]]</f>
        <v>6.6204409755574991E-7</v>
      </c>
      <c r="CO226" s="10">
        <f>3/24000000*OO[[#This Row],[149 (07JUL1985 12:00:00)-Water Temperature (C)]]*OO[[#This Row],[91]]</f>
        <v>6.5514240905999998E-7</v>
      </c>
      <c r="CP226" s="10">
        <f>3/24000000*OO[[#This Row],[150 (07JUL1985 15:00:00)-Water Temperature (C)]]*OO[[#This Row],[92]]</f>
        <v>6.4316613928875007E-7</v>
      </c>
      <c r="CQ226" s="10">
        <f>3/24000000*OO[[#This Row],[151 (07JUL1985 18:00:00)-Water Temperature (C)]]*OO[[#This Row],[93]]</f>
        <v>6.3311544550375002E-7</v>
      </c>
      <c r="CR226" s="10">
        <f>3/24000000*OO[[#This Row],[152 (07JUL1985 21:00:00)-Water Temperature (C)]]*OO[[#This Row],[94]]</f>
        <v>6.1451747178099991E-7</v>
      </c>
      <c r="CS226" s="10">
        <f>3/24000000*OO[[#This Row],[153 (08JUL1985 00:00:00)-Water Temperature (C)]]*OO[[#This Row],[95]]</f>
        <v>5.9536679889174993E-7</v>
      </c>
      <c r="CT226" s="10">
        <f>3/24000000*OO[[#This Row],[154 (08JUL1985 03:00:00)-Water Temperature (C)]]*OO[[#This Row],[96]]</f>
        <v>5.8222427417999998E-7</v>
      </c>
      <c r="CU226" s="10">
        <f>3/24000000*OO[[#This Row],[155 (08JUL1985 06:00:00)-Water Temperature (C)]]*OO[[#This Row],[97]]</f>
        <v>5.6951725608700006E-7</v>
      </c>
      <c r="CV226" s="10">
        <f>3/24000000*OO[[#This Row],[156 (08JUL1985 09:00:00)-Water Temperature (C)]]*OO[[#This Row],[98]]</f>
        <v>5.5422472522574999E-7</v>
      </c>
      <c r="CW226" s="10">
        <f>3/24000000*OO[[#This Row],[157 (08JUL1985 12:00:00)-Water Temperature (C)]]*OO[[#This Row],[99]]</f>
        <v>5.4406600761612504E-7</v>
      </c>
    </row>
    <row r="227" spans="1:101" x14ac:dyDescent="0.35">
      <c r="A227" t="s">
        <v>233</v>
      </c>
      <c r="B227">
        <v>881.04880000000003</v>
      </c>
      <c r="C227" s="10">
        <f>3/24*OO[[#This Row],[59 (26JUN1985 06:00:00)-Water Temperature (C)]]*OO[[#This Row],[1]]/SUM(OO[1])</f>
        <v>0</v>
      </c>
      <c r="D227" s="10">
        <f>3/24*OO[[#This Row],[60 (26JUN1985 09:00:00)-Water Temperature (C)]]*OO[[#This Row],[2]]/SUM(OO[2])</f>
        <v>0</v>
      </c>
      <c r="E227" s="10">
        <f>3/24*OO[[#This Row],[61 (26JUN1985 12:00:00)-Water Temperature (C)]]*OO[[#This Row],[3]]/SUM(OO[3])</f>
        <v>0</v>
      </c>
      <c r="F227" s="10">
        <f>3/24*OO[[#This Row],[62 (26JUN1985 15:00:00)-Water Temperature (C)]]*OO[[#This Row],[4]]/SUM(OO[4])</f>
        <v>0</v>
      </c>
      <c r="G227" s="10">
        <f>3/24*OO[[#This Row],[63 (26JUN1985 18:00:00)-Water Temperature (C)]]*OO[[#This Row],[5]]/SUM(OO[5])</f>
        <v>0</v>
      </c>
      <c r="H227" s="10">
        <f>3/24*OO[[#This Row],[64 (26JUN1985 21:00:00)-Water Temperature (C)]]*OO[[#This Row],[6]]/SUM(OO[6])</f>
        <v>0</v>
      </c>
      <c r="I227" s="10">
        <f>3/24*OO[[#This Row],[65 (27JUN1985 00:00:00)-Water Temperature (C)]]*OO[[#This Row],[7]]/SUM(OO[7])</f>
        <v>0</v>
      </c>
      <c r="J227" s="10">
        <f>3/24*OO[[#This Row],[66 (27JUN1985 03:00:00)-Water Temperature (C)]]*OO[[#This Row],[8]]/SUM(OO[8])</f>
        <v>0</v>
      </c>
      <c r="K227" s="10">
        <f>3/24*OO[[#This Row],[67 (27JUN1985 06:00:00)-Water Temperature (C)]]*OO[[#This Row],[9]]/SUM(OO[9])</f>
        <v>0</v>
      </c>
      <c r="L227" s="10">
        <f>3/24*OO[[#This Row],[68 (27JUN1985 09:00:00)-Water Temperature (C)]]*OO[[#This Row],[10]]/SUM(OO[10])</f>
        <v>5.8926753269477676E-38</v>
      </c>
      <c r="M227" s="10">
        <f>3/24*OO[[#This Row],[69 (27JUN1985 12:00:00)-Water Temperature (C)]]*OO[[#This Row],[11]]/SUM(OO[11])</f>
        <v>2.8999008440123143E-27</v>
      </c>
      <c r="N227" s="10">
        <f>3/24*OO[[#This Row],[70 (27JUN1985 15:00:00)-Water Temperature (C)]]*OO[[#This Row],[12]]/SUM(OO[12])</f>
        <v>6.8985251158529785E-18</v>
      </c>
      <c r="O227" s="10">
        <f>3/24*OO[[#This Row],[71 (27JUN1985 18:00:00)-Water Temperature (C)]]*OO[[#This Row],[13]]/SUM(OO[13])</f>
        <v>1.0952100939266001E-11</v>
      </c>
      <c r="P227" s="10">
        <f>3/24*OO[[#This Row],[72 (27JUN1985 21:00:00)-Water Temperature (C)]]*OO[[#This Row],[14]]/SUM(OO[14])</f>
        <v>2.0881443202772067E-8</v>
      </c>
      <c r="Q227" s="10">
        <f>3/24*OO[[#This Row],[73 (28JUN1985 00:00:00)-Water Temperature (C)]]*OO[[#This Row],[15]]/SUM(OO[15])</f>
        <v>3.6829727301033212E-6</v>
      </c>
      <c r="R227" s="10">
        <f>3/24*OO[[#This Row],[74 (28JUN1985 03:00:00)-Water Temperature (C)]]*OO[[#This Row],[16]]/SUM(OO[16])</f>
        <v>1.458579003293922E-4</v>
      </c>
      <c r="S227" s="10">
        <f>3/24*OO[[#This Row],[75 (28JUN1985 06:00:00)-Water Temperature (C)]]*OO[[#This Row],[17]]/SUM(OO[17])</f>
        <v>1.9060105326695125E-3</v>
      </c>
      <c r="T227" s="10">
        <f>3/24*OO[[#This Row],[76 (28JUN1985 09:00:00)-Water Temperature (C)]]*OO[[#This Row],[18]]/SUM(OO[18])</f>
        <v>1.0653932148502313E-2</v>
      </c>
      <c r="U227" s="10">
        <f>3/24*OO[[#This Row],[77 (28JUN1985 12:00:00)-Water Temperature (C)]]*OO[[#This Row],[19]]/SUM(OO[19])</f>
        <v>3.0170509799626041E-2</v>
      </c>
      <c r="V227" s="10">
        <f>3/24000000*OO[[#This Row],[78 (28JUN1985 15:00:00)-Water Temperature (C)]]*OO[[#This Row],[20]]</f>
        <v>4.8554916705450001E-2</v>
      </c>
      <c r="W227" s="10">
        <f>3/24000000*OO[[#This Row],[79 (28JUN1985 18:00:00)-Water Temperature (C)]]*OO[[#This Row],[21]]</f>
        <v>4.8146454639874998E-2</v>
      </c>
      <c r="X227" s="10">
        <f>3/24000000*OO[[#This Row],[80 (28JUN1985 21:00:00)-Water Temperature (C)]]*OO[[#This Row],[22]]</f>
        <v>3.1222519539074997E-2</v>
      </c>
      <c r="Y227" s="10">
        <f>3/24000000*OO[[#This Row],[81 (29JUN1985 00:00:00)-Water Temperature (C)]]*OO[[#This Row],[23]]</f>
        <v>1.4352520759143752E-2</v>
      </c>
      <c r="Z227" s="10">
        <f>3/24000000*OO[[#This Row],[82 (29JUN1985 03:00:00)-Water Temperature (C)]]*OO[[#This Row],[24]]</f>
        <v>5.0257475171624991E-3</v>
      </c>
      <c r="AA227" s="10">
        <f>3/24000000*OO[[#This Row],[83 (29JUN1985 06:00:00)-Water Temperature (C)]]*OO[[#This Row],[25]]</f>
        <v>1.4317040098501251E-3</v>
      </c>
      <c r="AB227" s="10">
        <f>3/24000000*OO[[#This Row],[84 (29JUN1985 09:00:00)-Water Temperature (C)]]*OO[[#This Row],[26]]</f>
        <v>3.7667117686274995E-4</v>
      </c>
      <c r="AC227" s="10">
        <f>3/24000000*OO[[#This Row],[85 (29JUN1985 12:00:00)-Water Temperature (C)]]*OO[[#This Row],[27]]</f>
        <v>1.1428542269730001E-4</v>
      </c>
      <c r="AD227" s="10">
        <f>3/24000000*OO[[#This Row],[86 (29JUN1985 15:00:00)-Water Temperature (C)]]*OO[[#This Row],[28]]</f>
        <v>5.5246230372112499E-5</v>
      </c>
      <c r="AE227" s="10">
        <f>3/24000000*OO[[#This Row],[88 (29JUN1985 21:00:00)-Water Temperature (C)]]*OO[[#This Row],[30]]</f>
        <v>4.1784220949550002E-5</v>
      </c>
      <c r="AF227" s="10">
        <f>3/24000000*OO[[#This Row],[88 (29JUN1985 21:00:00)-Water Temperature (C)]]*OO[[#This Row],[30]]</f>
        <v>4.1784220949550002E-5</v>
      </c>
      <c r="AG227" s="10">
        <f>3/24000000*OO[[#This Row],[89 (30JUN1985 00:00:00)-Water Temperature (C)]]*OO[[#This Row],[31]]</f>
        <v>4.2293843853599989E-5</v>
      </c>
      <c r="AH227" s="10">
        <f>3/24000000*OO[[#This Row],[90 (30JUN1985 03:00:00)-Water Temperature (C)]]*OO[[#This Row],[32]]</f>
        <v>4.2332655820249988E-5</v>
      </c>
      <c r="AI227" s="10">
        <f>3/24000000*OO[[#This Row],[91 (30JUN1985 06:00:00)-Water Temperature (C)]]*OO[[#This Row],[33]]</f>
        <v>4.087102699215E-5</v>
      </c>
      <c r="AJ227" s="10">
        <f>3/24000000*OO[[#This Row],[92 (30JUN1985 09:00:00)-Water Temperature (C)]]*OO[[#This Row],[34]]</f>
        <v>3.8667402316724993E-5</v>
      </c>
      <c r="AK227" s="10">
        <f>3/24000000*OO[[#This Row],[93 (30JUN1985 12:00:00)-Water Temperature (C)]]*OO[[#This Row],[35]]</f>
        <v>3.609901239685E-5</v>
      </c>
      <c r="AL227" s="10">
        <f>3/24000000*OO[[#This Row],[94 (30JUN1985 15:00:00)-Water Temperature (C)]]*OO[[#This Row],[36]]</f>
        <v>3.3439114246949997E-5</v>
      </c>
      <c r="AM227" s="10">
        <f>3/24000000*OO[[#This Row],[95 (30JUN1985 18:00:00)-Water Temperature (C)]]*OO[[#This Row],[37]]</f>
        <v>3.07459799696E-5</v>
      </c>
      <c r="AN227" s="10">
        <f>3/24000000*OO[[#This Row],[96 (30JUN1985 21:00:00)-Water Temperature (C)]]*OO[[#This Row],[38]]</f>
        <v>2.7620797438524996E-5</v>
      </c>
      <c r="AO227" s="10">
        <f>3/24000000*OO[[#This Row],[97 (01JUL1985 00:00:00)-Water Temperature (C)]]*OO[[#This Row],[39]]</f>
        <v>2.433825823005E-5</v>
      </c>
      <c r="AP227" s="10">
        <f>3/24000000*OO[[#This Row],[98 (01JUL1985 03:00:00)-Water Temperature (C)]]*OO[[#This Row],[40]]</f>
        <v>2.115881773576375E-5</v>
      </c>
      <c r="AQ227" s="10">
        <f>3/24000000*OO[[#This Row],[99 (01JUL1985 06:00:00)-Water Temperature (C)]]*OO[[#This Row],[41]]</f>
        <v>1.8210538641483752E-5</v>
      </c>
      <c r="AR227" s="10">
        <f>3/24000000*OO[[#This Row],[100 (01JUL1985 09:00:00)-Water Temperature (C)]]*OO[[#This Row],[42]]</f>
        <v>1.6042166161888749E-5</v>
      </c>
      <c r="AS227" s="10">
        <f>3/24000000*OO[[#This Row],[101 (01JUL1985 12:00:00)-Water Temperature (C)]]*OO[[#This Row],[43]]</f>
        <v>1.4026943681144999E-5</v>
      </c>
      <c r="AT227" s="10">
        <f>3/24000000*OO[[#This Row],[102 (01JUL1985 15:00:00)-Water Temperature (C)]]*OO[[#This Row],[44]]</f>
        <v>1.22237504006E-5</v>
      </c>
      <c r="AU227" s="10">
        <f>3/24000000*OO[[#This Row],[103 (01JUL1985 18:00:00)-Water Temperature (C)]]*OO[[#This Row],[45]]</f>
        <v>1.0653619796576249E-5</v>
      </c>
      <c r="AV227" s="10">
        <f>3/24000000*OO[[#This Row],[104 (01JUL1985 21:00:00)-Water Temperature (C)]]*OO[[#This Row],[46]]</f>
        <v>9.2588015010150006E-6</v>
      </c>
      <c r="AW227" s="10">
        <f>3/24000000*OO[[#This Row],[105 (02JUL1985 00:00:00)-Water Temperature (C)]]*OO[[#This Row],[47]]</f>
        <v>7.9778482684999996E-6</v>
      </c>
      <c r="AX227" s="10">
        <f>3/24000000*OO[[#This Row],[106 (02JUL1985 03:00:00)-Water Temperature (C)]]*OO[[#This Row],[48]]</f>
        <v>6.7289529481562499E-6</v>
      </c>
      <c r="AY227" s="10">
        <f>3/24000000*OO[[#This Row],[107 (02JUL1985 06:00:00)-Water Temperature (C)]]*OO[[#This Row],[49]]</f>
        <v>5.4980420335349996E-6</v>
      </c>
      <c r="AZ227" s="10">
        <f>3/24000000*OO[[#This Row],[108 (02JUL1985 09:00:00)-Water Temperature (C)]]*OO[[#This Row],[50]]</f>
        <v>4.4668323914362504E-6</v>
      </c>
      <c r="BA227" s="10">
        <f>3/24000000*OO[[#This Row],[109 (02JUL1985 12:00:00)-Water Temperature (C)]]*OO[[#This Row],[51]]</f>
        <v>3.5369217328137492E-6</v>
      </c>
      <c r="BB227" s="10">
        <f>3/24000000*OO[[#This Row],[110 (02JUL1985 15:00:00)-Water Temperature (C)]]*OO[[#This Row],[52]]</f>
        <v>2.8179004277937496E-6</v>
      </c>
      <c r="BC227" s="10">
        <f>3/24000000*OO[[#This Row],[111 (02JUL1985 18:00:00)-Water Temperature (C)]]*OO[[#This Row],[53]]</f>
        <v>2.3404065058057497E-6</v>
      </c>
      <c r="BD227" s="10">
        <f>3/24000000*OO[[#This Row],[112 (02JUL1985 21:00:00)-Water Temperature (C)]]*OO[[#This Row],[54]]</f>
        <v>2.0124570747172503E-6</v>
      </c>
      <c r="BE227" s="10">
        <f>3/24000000*OO[[#This Row],[113 (03JUL1985 00:00:00)-Water Temperature (C)]]*OO[[#This Row],[55]]</f>
        <v>1.7716990080737496E-6</v>
      </c>
      <c r="BF227" s="10">
        <f>3/24000000*OO[[#This Row],[114 (03JUL1985 03:00:00)-Water Temperature (C)]]*OO[[#This Row],[56]]</f>
        <v>1.6013625217136248E-6</v>
      </c>
      <c r="BG227" s="10">
        <f>3/24000000*OO[[#This Row],[115 (03JUL1985 06:00:00)-Water Temperature (C)]]*OO[[#This Row],[57]]</f>
        <v>1.4636267155781251E-6</v>
      </c>
      <c r="BH227" s="10">
        <f>3/24000000*OO[[#This Row],[116 (03JUL1985 09:00:00)-Water Temperature (C)]]*OO[[#This Row],[58]]</f>
        <v>1.3795914105528748E-6</v>
      </c>
      <c r="BI227" s="10">
        <f>3/24000000*OO[[#This Row],[117 (03JUL1985 12:00:00)-Water Temperature (C)]]*OO[[#This Row],[59]]</f>
        <v>1.3176901629539999E-6</v>
      </c>
      <c r="BJ227" s="10">
        <f>3/24000000*OO[[#This Row],[118 (03JUL1985 15:00:00)-Water Temperature (C)]]*OO[[#This Row],[60]]</f>
        <v>1.2599092542468749E-6</v>
      </c>
      <c r="BK227" s="10">
        <f>3/24000000*OO[[#This Row],[119 (03JUL1985 18:00:00)-Water Temperature (C)]]*OO[[#This Row],[61]]</f>
        <v>1.2131725376815002E-6</v>
      </c>
      <c r="BL227" s="10">
        <f>3/24000000*OO[[#This Row],[120 (03JUL1985 21:00:00)-Water Temperature (C)]]*OO[[#This Row],[62]]</f>
        <v>1.1570404682658749E-6</v>
      </c>
      <c r="BM227" s="10">
        <f>3/24000000*OO[[#This Row],[121 (04JUL1985 00:00:00)-Water Temperature (C)]]*OO[[#This Row],[63]]</f>
        <v>1.1028162629818751E-6</v>
      </c>
      <c r="BN227" s="10">
        <f>3/24000000*OO[[#This Row],[122 (04JUL1985 03:00:00)-Water Temperature (C)]]*OO[[#This Row],[64]]</f>
        <v>1.06611587277E-6</v>
      </c>
      <c r="BO227" s="10">
        <f>3/24000000*OO[[#This Row],[123 (04JUL1985 06:00:00)-Water Temperature (C)]]*OO[[#This Row],[65]]</f>
        <v>1.0362016352406249E-6</v>
      </c>
      <c r="BP227" s="10">
        <f>3/24000000*OO[[#This Row],[124 (04JUL1985 09:00:00)-Water Temperature (C)]]*OO[[#This Row],[66]]</f>
        <v>1.017141413613E-6</v>
      </c>
      <c r="BQ227" s="10">
        <f>3/24000000*OO[[#This Row],[125 (04JUL1985 12:00:00)-Water Temperature (C)]]*OO[[#This Row],[67]]</f>
        <v>9.8125559559224988E-7</v>
      </c>
      <c r="BR227" s="10">
        <f>3/24000000*OO[[#This Row],[126 (04JUL1985 15:00:00)-Water Temperature (C)]]*OO[[#This Row],[68]]</f>
        <v>9.4136291647087488E-7</v>
      </c>
      <c r="BS227" s="10">
        <f>3/24000000*OO[[#This Row],[127 (04JUL1985 18:00:00)-Water Temperature (C)]]*OO[[#This Row],[69]]</f>
        <v>8.9261542230350014E-7</v>
      </c>
      <c r="BT227" s="10">
        <f>3/24000000*OO[[#This Row],[128 (04JUL1985 21:00:00)-Water Temperature (C)]]*OO[[#This Row],[70]]</f>
        <v>8.4488758123562498E-7</v>
      </c>
      <c r="BU227" s="10">
        <f>3/24000000*OO[[#This Row],[129 (05JUL1985 00:00:00)-Water Temperature (C)]]*OO[[#This Row],[71]]</f>
        <v>8.081337807334998E-7</v>
      </c>
      <c r="BV227" s="10">
        <f>3/24000000*OO[[#This Row],[130 (05JUL1985 03:00:00)-Water Temperature (C)]]*OO[[#This Row],[72]]</f>
        <v>7.7620971205162502E-7</v>
      </c>
      <c r="BW227" s="10">
        <f>3/24000000*OO[[#This Row],[131 (05JUL1985 06:00:00)-Water Temperature (C)]]*OO[[#This Row],[73]]</f>
        <v>7.4170622935400002E-7</v>
      </c>
      <c r="BX227" s="10">
        <f>3/24000000*OO[[#This Row],[132 (05JUL1985 09:00:00)-Water Temperature (C)]]*OO[[#This Row],[74]]</f>
        <v>7.1699849737949991E-7</v>
      </c>
      <c r="BY227" s="10">
        <f>3/24000000*OO[[#This Row],[133 (05JUL1985 12:00:00)-Water Temperature (C)]]*OO[[#This Row],[75]]</f>
        <v>6.7891168483449993E-7</v>
      </c>
      <c r="BZ227" s="10">
        <f>3/24000000*OO[[#This Row],[134 (05JUL1985 15:00:00)-Water Temperature (C)]]*OO[[#This Row],[76]]</f>
        <v>6.4223159062225009E-7</v>
      </c>
      <c r="CA227" s="10">
        <f>3/24000000*OO[[#This Row],[135 (05JUL1985 18:00:00)-Water Temperature (C)]]*OO[[#This Row],[77]]</f>
        <v>6.1301821954474999E-7</v>
      </c>
      <c r="CB227" s="10">
        <f>3/24000000*OO[[#This Row],[136 (05JUL1985 21:00:00)-Water Temperature (C)]]*OO[[#This Row],[78]]</f>
        <v>5.8288617772200009E-7</v>
      </c>
      <c r="CC227" s="10">
        <f>3/24000000*OO[[#This Row],[137 (06JUL1985 00:00:00)-Water Temperature (C)]]*OO[[#This Row],[79]]</f>
        <v>5.5258803008125005E-7</v>
      </c>
      <c r="CD227" s="10">
        <f>3/24000000*OO[[#This Row],[138 (06JUL1985 03:00:00)-Water Temperature (C)]]*OO[[#This Row],[80]]</f>
        <v>5.259846295908749E-7</v>
      </c>
      <c r="CE227" s="10">
        <f>3/24000000*OO[[#This Row],[139 (06JUL1985 06:00:00)-Water Temperature (C)]]*OO[[#This Row],[81]]</f>
        <v>5.0496088796999993E-7</v>
      </c>
      <c r="CF227" s="10">
        <f>3/24000000*OO[[#This Row],[140 (06JUL1985 09:00:00)-Water Temperature (C)]]*OO[[#This Row],[82]]</f>
        <v>5.0053568438400003E-7</v>
      </c>
      <c r="CG227" s="10">
        <f>3/24000000*OO[[#This Row],[141 (06JUL1985 12:00:00)-Water Temperature (C)]]*OO[[#This Row],[83]]</f>
        <v>4.9079249993249998E-7</v>
      </c>
      <c r="CH227" s="10">
        <f>3/24000000*OO[[#This Row],[142 (06JUL1985 15:00:00)-Water Temperature (C)]]*OO[[#This Row],[84]]</f>
        <v>4.7845670413199994E-7</v>
      </c>
      <c r="CI227" s="10">
        <f>3/24000000*OO[[#This Row],[143 (06JUL1985 18:00:00)-Water Temperature (C)]]*OO[[#This Row],[85]]</f>
        <v>4.6970839572799993E-7</v>
      </c>
      <c r="CJ227" s="10">
        <f>3/24000000*OO[[#This Row],[144 (06JUL1985 21:00:00)-Water Temperature (C)]]*OO[[#This Row],[86]]</f>
        <v>4.52142342025875E-7</v>
      </c>
      <c r="CK227" s="10">
        <f>3/24000000*OO[[#This Row],[145 (07JUL1985 00:00:00)-Water Temperature (C)]]*OO[[#This Row],[87]]</f>
        <v>4.278979413125E-7</v>
      </c>
      <c r="CL227" s="10">
        <f>3/24000000*OO[[#This Row],[146 (07JUL1985 03:00:00)-Water Temperature (C)]]*OO[[#This Row],[88]]</f>
        <v>4.09570723728E-7</v>
      </c>
      <c r="CM227" s="10">
        <f>3/24000000*OO[[#This Row],[147 (07JUL1985 06:00:00)-Water Temperature (C)]]*OO[[#This Row],[89]]</f>
        <v>3.9474992085949999E-7</v>
      </c>
      <c r="CN227" s="10">
        <f>3/24000000*OO[[#This Row],[148 (07JUL1985 09:00:00)-Water Temperature (C)]]*OO[[#This Row],[90]]</f>
        <v>3.9136495021250001E-7</v>
      </c>
      <c r="CO227" s="10">
        <f>3/24000000*OO[[#This Row],[149 (07JUL1985 12:00:00)-Water Temperature (C)]]*OO[[#This Row],[91]]</f>
        <v>3.8759125873650007E-7</v>
      </c>
      <c r="CP227" s="10">
        <f>3/24000000*OO[[#This Row],[150 (07JUL1985 15:00:00)-Water Temperature (C)]]*OO[[#This Row],[92]]</f>
        <v>3.8043805015875002E-7</v>
      </c>
      <c r="CQ227" s="10">
        <f>3/24000000*OO[[#This Row],[151 (07JUL1985 18:00:00)-Water Temperature (C)]]*OO[[#This Row],[93]]</f>
        <v>3.7414923049012504E-7</v>
      </c>
      <c r="CR227" s="10">
        <f>3/24000000*OO[[#This Row],[152 (07JUL1985 21:00:00)-Water Temperature (C)]]*OO[[#This Row],[94]]</f>
        <v>3.6267469241200003E-7</v>
      </c>
      <c r="CS227" s="10">
        <f>3/24000000*OO[[#This Row],[153 (08JUL1985 00:00:00)-Water Temperature (C)]]*OO[[#This Row],[95]]</f>
        <v>3.5083106716312497E-7</v>
      </c>
      <c r="CT227" s="10">
        <f>3/24000000*OO[[#This Row],[154 (08JUL1985 03:00:00)-Water Temperature (C)]]*OO[[#This Row],[96]]</f>
        <v>3.4290455633087504E-7</v>
      </c>
      <c r="CU227" s="10">
        <f>3/24000000*OO[[#This Row],[155 (08JUL1985 06:00:00)-Water Temperature (C)]]*OO[[#This Row],[97]]</f>
        <v>3.3571477909999992E-7</v>
      </c>
      <c r="CV227" s="10">
        <f>3/24000000*OO[[#This Row],[156 (08JUL1985 09:00:00)-Water Temperature (C)]]*OO[[#This Row],[98]]</f>
        <v>3.2715289013500002E-7</v>
      </c>
      <c r="CW227" s="10">
        <f>3/24000000*OO[[#This Row],[157 (08JUL1985 12:00:00)-Water Temperature (C)]]*OO[[#This Row],[99]]</f>
        <v>3.2143968761625001E-7</v>
      </c>
    </row>
    <row r="228" spans="1:101" x14ac:dyDescent="0.35">
      <c r="A228" t="s">
        <v>234</v>
      </c>
      <c r="B228">
        <v>864.553</v>
      </c>
      <c r="C228" s="10">
        <f>3/24*OO[[#This Row],[59 (26JUN1985 06:00:00)-Water Temperature (C)]]*OO[[#This Row],[1]]/SUM(OO[1])</f>
        <v>0</v>
      </c>
      <c r="D228" s="10">
        <f>3/24*OO[[#This Row],[60 (26JUN1985 09:00:00)-Water Temperature (C)]]*OO[[#This Row],[2]]/SUM(OO[2])</f>
        <v>0</v>
      </c>
      <c r="E228" s="10">
        <f>3/24*OO[[#This Row],[61 (26JUN1985 12:00:00)-Water Temperature (C)]]*OO[[#This Row],[3]]/SUM(OO[3])</f>
        <v>0</v>
      </c>
      <c r="F228" s="10">
        <f>3/24*OO[[#This Row],[62 (26JUN1985 15:00:00)-Water Temperature (C)]]*OO[[#This Row],[4]]/SUM(OO[4])</f>
        <v>0</v>
      </c>
      <c r="G228" s="10">
        <f>3/24*OO[[#This Row],[63 (26JUN1985 18:00:00)-Water Temperature (C)]]*OO[[#This Row],[5]]/SUM(OO[5])</f>
        <v>0</v>
      </c>
      <c r="H228" s="10">
        <f>3/24*OO[[#This Row],[64 (26JUN1985 21:00:00)-Water Temperature (C)]]*OO[[#This Row],[6]]/SUM(OO[6])</f>
        <v>0</v>
      </c>
      <c r="I228" s="10">
        <f>3/24*OO[[#This Row],[65 (27JUN1985 00:00:00)-Water Temperature (C)]]*OO[[#This Row],[7]]/SUM(OO[7])</f>
        <v>0</v>
      </c>
      <c r="J228" s="10">
        <f>3/24*OO[[#This Row],[66 (27JUN1985 03:00:00)-Water Temperature (C)]]*OO[[#This Row],[8]]/SUM(OO[8])</f>
        <v>0</v>
      </c>
      <c r="K228" s="10">
        <f>3/24*OO[[#This Row],[67 (27JUN1985 06:00:00)-Water Temperature (C)]]*OO[[#This Row],[9]]/SUM(OO[9])</f>
        <v>0</v>
      </c>
      <c r="L228" s="10">
        <f>3/24*OO[[#This Row],[68 (27JUN1985 09:00:00)-Water Temperature (C)]]*OO[[#This Row],[10]]/SUM(OO[10])</f>
        <v>1.0191036280423961E-38</v>
      </c>
      <c r="M228" s="10">
        <f>3/24*OO[[#This Row],[69 (27JUN1985 12:00:00)-Water Temperature (C)]]*OO[[#This Row],[11]]/SUM(OO[11])</f>
        <v>5.4917100980853739E-28</v>
      </c>
      <c r="N228" s="10">
        <f>3/24*OO[[#This Row],[70 (27JUN1985 15:00:00)-Water Temperature (C)]]*OO[[#This Row],[12]]/SUM(OO[12])</f>
        <v>2.5810398028618283E-18</v>
      </c>
      <c r="O228" s="10">
        <f>3/24*OO[[#This Row],[71 (27JUN1985 18:00:00)-Water Temperature (C)]]*OO[[#This Row],[13]]/SUM(OO[13])</f>
        <v>5.2152788186010561E-12</v>
      </c>
      <c r="P228" s="10">
        <f>3/24*OO[[#This Row],[72 (27JUN1985 21:00:00)-Water Temperature (C)]]*OO[[#This Row],[14]]/SUM(OO[14])</f>
        <v>1.254065245988621E-8</v>
      </c>
      <c r="Q228" s="10">
        <f>3/24*OO[[#This Row],[73 (28JUN1985 00:00:00)-Water Temperature (C)]]*OO[[#This Row],[15]]/SUM(OO[15])</f>
        <v>2.5163306500411971E-6</v>
      </c>
      <c r="R228" s="10">
        <f>3/24*OO[[#This Row],[74 (28JUN1985 03:00:00)-Water Temperature (C)]]*OO[[#This Row],[16]]/SUM(OO[16])</f>
        <v>1.099699804889303E-4</v>
      </c>
      <c r="S228" s="10">
        <f>3/24*OO[[#This Row],[75 (28JUN1985 06:00:00)-Water Temperature (C)]]*OO[[#This Row],[17]]/SUM(OO[17])</f>
        <v>1.5583206290071521E-3</v>
      </c>
      <c r="T228" s="10">
        <f>3/24*OO[[#This Row],[76 (28JUN1985 09:00:00)-Water Temperature (C)]]*OO[[#This Row],[18]]/SUM(OO[18])</f>
        <v>9.330302273353977E-3</v>
      </c>
      <c r="U228" s="10">
        <f>3/24*OO[[#This Row],[77 (28JUN1985 12:00:00)-Water Temperature (C)]]*OO[[#This Row],[19]]/SUM(OO[19])</f>
        <v>2.8019085784336813E-2</v>
      </c>
      <c r="V228" s="10">
        <f>3/24000000*OO[[#This Row],[78 (28JUN1985 15:00:00)-Water Temperature (C)]]*OO[[#This Row],[20]]</f>
        <v>4.7450673432750001E-2</v>
      </c>
      <c r="W228" s="10">
        <f>3/24000000*OO[[#This Row],[79 (28JUN1985 18:00:00)-Water Temperature (C)]]*OO[[#This Row],[21]]</f>
        <v>4.9248472780124994E-2</v>
      </c>
      <c r="X228" s="10">
        <f>3/24000000*OO[[#This Row],[80 (28JUN1985 21:00:00)-Water Temperature (C)]]*OO[[#This Row],[22]]</f>
        <v>3.3261077869949994E-2</v>
      </c>
      <c r="Y228" s="10">
        <f>3/24000000*OO[[#This Row],[81 (29JUN1985 00:00:00)-Water Temperature (C)]]*OO[[#This Row],[23]]</f>
        <v>1.5850437394866246E-2</v>
      </c>
      <c r="Z228" s="10">
        <f>3/24000000*OO[[#This Row],[82 (29JUN1985 03:00:00)-Water Temperature (C)]]*OO[[#This Row],[24]]</f>
        <v>5.7288379853249992E-3</v>
      </c>
      <c r="AA228" s="10">
        <f>3/24000000*OO[[#This Row],[83 (29JUN1985 06:00:00)-Water Temperature (C)]]*OO[[#This Row],[25]]</f>
        <v>1.67315366147025E-3</v>
      </c>
      <c r="AB228" s="10">
        <f>3/24000000*OO[[#This Row],[84 (29JUN1985 09:00:00)-Water Temperature (C)]]*OO[[#This Row],[26]]</f>
        <v>4.4456663719499997E-4</v>
      </c>
      <c r="AC228" s="10">
        <f>3/24000000*OO[[#This Row],[85 (29JUN1985 12:00:00)-Water Temperature (C)]]*OO[[#This Row],[27]]</f>
        <v>1.3138776862408748E-4</v>
      </c>
      <c r="AD228" s="10">
        <f>3/24000000*OO[[#This Row],[86 (29JUN1985 15:00:00)-Water Temperature (C)]]*OO[[#This Row],[28]]</f>
        <v>5.9750807931387484E-5</v>
      </c>
      <c r="AE228" s="10">
        <f>3/24000000*OO[[#This Row],[88 (29JUN1985 21:00:00)-Water Temperature (C)]]*OO[[#This Row],[30]]</f>
        <v>4.2927811985124996E-5</v>
      </c>
      <c r="AF228" s="10">
        <f>3/24000000*OO[[#This Row],[88 (29JUN1985 21:00:00)-Water Temperature (C)]]*OO[[#This Row],[30]]</f>
        <v>4.2927811985124996E-5</v>
      </c>
      <c r="AG228" s="10">
        <f>3/24000000*OO[[#This Row],[89 (30JUN1985 00:00:00)-Water Temperature (C)]]*OO[[#This Row],[31]]</f>
        <v>4.3399859622849996E-5</v>
      </c>
      <c r="AH228" s="10">
        <f>3/24000000*OO[[#This Row],[90 (30JUN1985 03:00:00)-Water Temperature (C)]]*OO[[#This Row],[32]]</f>
        <v>4.363513177443749E-5</v>
      </c>
      <c r="AI228" s="10">
        <f>3/24000000*OO[[#This Row],[91 (30JUN1985 06:00:00)-Water Temperature (C)]]*OO[[#This Row],[33]]</f>
        <v>4.2408413817150005E-5</v>
      </c>
      <c r="AJ228" s="10">
        <f>3/24000000*OO[[#This Row],[92 (30JUN1985 09:00:00)-Water Temperature (C)]]*OO[[#This Row],[34]]</f>
        <v>4.0378664609550003E-5</v>
      </c>
      <c r="AK228" s="10">
        <f>3/24000000*OO[[#This Row],[93 (30JUN1985 12:00:00)-Water Temperature (C)]]*OO[[#This Row],[35]]</f>
        <v>3.7879781585249999E-5</v>
      </c>
      <c r="AL228" s="10">
        <f>3/24000000*OO[[#This Row],[94 (30JUN1985 15:00:00)-Water Temperature (C)]]*OO[[#This Row],[36]]</f>
        <v>3.5187239250450012E-5</v>
      </c>
      <c r="AM228" s="10">
        <f>3/24000000*OO[[#This Row],[95 (30JUN1985 18:00:00)-Water Temperature (C)]]*OO[[#This Row],[37]]</f>
        <v>3.2411206049274999E-5</v>
      </c>
      <c r="AN228" s="10">
        <f>3/24000000*OO[[#This Row],[96 (30JUN1985 21:00:00)-Water Temperature (C)]]*OO[[#This Row],[38]]</f>
        <v>2.9180444811687499E-5</v>
      </c>
      <c r="AO228" s="10">
        <f>3/24000000*OO[[#This Row],[97 (01JUL1985 00:00:00)-Water Temperature (C)]]*OO[[#This Row],[39]]</f>
        <v>2.5784399109699997E-5</v>
      </c>
      <c r="AP228" s="10">
        <f>3/24000000*OO[[#This Row],[98 (01JUL1985 03:00:00)-Water Temperature (C)]]*OO[[#This Row],[40]]</f>
        <v>2.2459593300099997E-5</v>
      </c>
      <c r="AQ228" s="10">
        <f>3/24000000*OO[[#This Row],[99 (01JUL1985 06:00:00)-Water Temperature (C)]]*OO[[#This Row],[41]]</f>
        <v>1.9374668560574995E-5</v>
      </c>
      <c r="AR228" s="10">
        <f>3/24000000*OO[[#This Row],[100 (01JUL1985 09:00:00)-Water Temperature (C)]]*OO[[#This Row],[42]]</f>
        <v>1.7094208558435E-5</v>
      </c>
      <c r="AS228" s="10">
        <f>3/24000000*OO[[#This Row],[101 (01JUL1985 12:00:00)-Water Temperature (C)]]*OO[[#This Row],[43]]</f>
        <v>1.4957999736926249E-5</v>
      </c>
      <c r="AT228" s="10">
        <f>3/24000000*OO[[#This Row],[102 (01JUL1985 15:00:00)-Water Temperature (C)]]*OO[[#This Row],[44]]</f>
        <v>1.3025112339139999E-5</v>
      </c>
      <c r="AU228" s="10">
        <f>3/24000000*OO[[#This Row],[103 (01JUL1985 18:00:00)-Water Temperature (C)]]*OO[[#This Row],[45]]</f>
        <v>1.1334365804371249E-5</v>
      </c>
      <c r="AV228" s="10">
        <f>3/24000000*OO[[#This Row],[104 (01JUL1985 21:00:00)-Water Temperature (C)]]*OO[[#This Row],[46]]</f>
        <v>9.8382783314399995E-6</v>
      </c>
      <c r="AW228" s="10">
        <f>3/24000000*OO[[#This Row],[105 (02JUL1985 00:00:00)-Water Temperature (C)]]*OO[[#This Row],[47]]</f>
        <v>8.4835486019375001E-6</v>
      </c>
      <c r="AX228" s="10">
        <f>3/24000000*OO[[#This Row],[106 (02JUL1985 03:00:00)-Water Temperature (C)]]*OO[[#This Row],[48]]</f>
        <v>7.1809119868062502E-6</v>
      </c>
      <c r="AY228" s="10">
        <f>3/24000000*OO[[#This Row],[107 (02JUL1985 06:00:00)-Water Temperature (C)]]*OO[[#This Row],[49]]</f>
        <v>5.9020711788674999E-6</v>
      </c>
      <c r="AZ228" s="10">
        <f>3/24000000*OO[[#This Row],[108 (02JUL1985 09:00:00)-Water Temperature (C)]]*OO[[#This Row],[50]]</f>
        <v>4.8199029950512491E-6</v>
      </c>
      <c r="BA228" s="10">
        <f>3/24000000*OO[[#This Row],[109 (02JUL1985 12:00:00)-Water Temperature (C)]]*OO[[#This Row],[51]]</f>
        <v>3.8242073458537495E-6</v>
      </c>
      <c r="BB228" s="10">
        <f>3/24000000*OO[[#This Row],[110 (02JUL1985 15:00:00)-Water Temperature (C)]]*OO[[#This Row],[52]]</f>
        <v>3.03745151409E-6</v>
      </c>
      <c r="BC228" s="10">
        <f>3/24000000*OO[[#This Row],[111 (02JUL1985 18:00:00)-Water Temperature (C)]]*OO[[#This Row],[53]]</f>
        <v>2.5068544739800002E-6</v>
      </c>
      <c r="BD228" s="10">
        <f>3/24000000*OO[[#This Row],[112 (02JUL1985 21:00:00)-Water Temperature (C)]]*OO[[#This Row],[54]]</f>
        <v>2.1407723750204996E-6</v>
      </c>
      <c r="BE228" s="10">
        <f>3/24000000*OO[[#This Row],[113 (03JUL1985 00:00:00)-Water Temperature (C)]]*OO[[#This Row],[55]]</f>
        <v>1.8750791777131249E-6</v>
      </c>
      <c r="BF228" s="10">
        <f>3/24000000*OO[[#This Row],[114 (03JUL1985 03:00:00)-Water Temperature (C)]]*OO[[#This Row],[56]]</f>
        <v>1.6904010848561251E-6</v>
      </c>
      <c r="BG228" s="10">
        <f>3/24000000*OO[[#This Row],[115 (03JUL1985 06:00:00)-Water Temperature (C)]]*OO[[#This Row],[57]]</f>
        <v>1.5451648677426249E-6</v>
      </c>
      <c r="BH228" s="10">
        <f>3/24000000*OO[[#This Row],[116 (03JUL1985 09:00:00)-Water Temperature (C)]]*OO[[#This Row],[58]]</f>
        <v>1.4573753733069998E-6</v>
      </c>
      <c r="BI228" s="10">
        <f>3/24000000*OO[[#This Row],[117 (03JUL1985 12:00:00)-Water Temperature (C)]]*OO[[#This Row],[59]]</f>
        <v>1.3921770430889999E-6</v>
      </c>
      <c r="BJ228" s="10">
        <f>3/24000000*OO[[#This Row],[118 (03JUL1985 15:00:00)-Water Temperature (C)]]*OO[[#This Row],[60]]</f>
        <v>1.3298598292559999E-6</v>
      </c>
      <c r="BK228" s="10">
        <f>3/24000000*OO[[#This Row],[119 (03JUL1985 18:00:00)-Water Temperature (C)]]*OO[[#This Row],[61]]</f>
        <v>1.278396257263625E-6</v>
      </c>
      <c r="BL228" s="10">
        <f>3/24000000*OO[[#This Row],[120 (03JUL1985 21:00:00)-Water Temperature (C)]]*OO[[#This Row],[62]]</f>
        <v>1.2166064554839999E-6</v>
      </c>
      <c r="BM228" s="10">
        <f>3/24000000*OO[[#This Row],[121 (04JUL1985 00:00:00)-Water Temperature (C)]]*OO[[#This Row],[63]]</f>
        <v>1.1571113738171248E-6</v>
      </c>
      <c r="BN228" s="10">
        <f>3/24000000*OO[[#This Row],[122 (04JUL1985 03:00:00)-Water Temperature (C)]]*OO[[#This Row],[64]]</f>
        <v>1.1170926608612499E-6</v>
      </c>
      <c r="BO228" s="10">
        <f>3/24000000*OO[[#This Row],[123 (04JUL1985 06:00:00)-Water Temperature (C)]]*OO[[#This Row],[65]]</f>
        <v>1.0865004659739998E-6</v>
      </c>
      <c r="BP228" s="10">
        <f>3/24000000*OO[[#This Row],[124 (04JUL1985 09:00:00)-Water Temperature (C)]]*OO[[#This Row],[66]]</f>
        <v>1.068321901685625E-6</v>
      </c>
      <c r="BQ228" s="10">
        <f>3/24000000*OO[[#This Row],[125 (04JUL1985 12:00:00)-Water Temperature (C)]]*OO[[#This Row],[67]]</f>
        <v>1.0323587278125E-6</v>
      </c>
      <c r="BR228" s="10">
        <f>3/24000000*OO[[#This Row],[126 (04JUL1985 15:00:00)-Water Temperature (C)]]*OO[[#This Row],[68]]</f>
        <v>9.9119901885450014E-7</v>
      </c>
      <c r="BS228" s="10">
        <f>3/24000000*OO[[#This Row],[127 (04JUL1985 18:00:00)-Water Temperature (C)]]*OO[[#This Row],[69]]</f>
        <v>9.3923320644675007E-7</v>
      </c>
      <c r="BT228" s="10">
        <f>3/24000000*OO[[#This Row],[128 (04JUL1985 21:00:00)-Water Temperature (C)]]*OO[[#This Row],[70]]</f>
        <v>8.8777842142499991E-7</v>
      </c>
      <c r="BU228" s="10">
        <f>3/24000000*OO[[#This Row],[129 (05JUL1985 00:00:00)-Water Temperature (C)]]*OO[[#This Row],[71]]</f>
        <v>8.4802590949349996E-7</v>
      </c>
      <c r="BV228" s="10">
        <f>3/24000000*OO[[#This Row],[130 (05JUL1985 03:00:00)-Water Temperature (C)]]*OO[[#This Row],[72]]</f>
        <v>8.1452107339200006E-7</v>
      </c>
      <c r="BW228" s="10">
        <f>3/24000000*OO[[#This Row],[131 (05JUL1985 06:00:00)-Water Temperature (C)]]*OO[[#This Row],[73]]</f>
        <v>7.7938450636337504E-7</v>
      </c>
      <c r="BX228" s="10">
        <f>3/24000000*OO[[#This Row],[132 (05JUL1985 09:00:00)-Water Temperature (C)]]*OO[[#This Row],[74]]</f>
        <v>7.5488832288374998E-7</v>
      </c>
      <c r="BY228" s="10">
        <f>3/24000000*OO[[#This Row],[133 (05JUL1985 12:00:00)-Water Temperature (C)]]*OO[[#This Row],[75]]</f>
        <v>7.15671968665E-7</v>
      </c>
      <c r="BZ228" s="10">
        <f>3/24000000*OO[[#This Row],[134 (05JUL1985 15:00:00)-Water Temperature (C)]]*OO[[#This Row],[76]]</f>
        <v>6.7708784838800008E-7</v>
      </c>
      <c r="CA228" s="10">
        <f>3/24000000*OO[[#This Row],[135 (05JUL1985 18:00:00)-Water Temperature (C)]]*OO[[#This Row],[77]]</f>
        <v>6.4553117241787502E-7</v>
      </c>
      <c r="CB228" s="10">
        <f>3/24000000*OO[[#This Row],[136 (05JUL1985 21:00:00)-Water Temperature (C)]]*OO[[#This Row],[78]]</f>
        <v>6.1292708109962502E-7</v>
      </c>
      <c r="CC228" s="10">
        <f>3/24000000*OO[[#This Row],[137 (06JUL1985 00:00:00)-Water Temperature (C)]]*OO[[#This Row],[79]]</f>
        <v>5.8030395207200004E-7</v>
      </c>
      <c r="CD228" s="10">
        <f>3/24000000*OO[[#This Row],[138 (06JUL1985 03:00:00)-Water Temperature (C)]]*OO[[#This Row],[80]]</f>
        <v>5.5215840364475001E-7</v>
      </c>
      <c r="CE228" s="10">
        <f>3/24000000*OO[[#This Row],[139 (06JUL1985 06:00:00)-Water Temperature (C)]]*OO[[#This Row],[81]]</f>
        <v>5.3057028849399994E-7</v>
      </c>
      <c r="CF228" s="10">
        <f>3/24000000*OO[[#This Row],[140 (06JUL1985 09:00:00)-Water Temperature (C)]]*OO[[#This Row],[82]]</f>
        <v>5.2652151060387494E-7</v>
      </c>
      <c r="CG228" s="10">
        <f>3/24000000*OO[[#This Row],[141 (06JUL1985 12:00:00)-Water Temperature (C)]]*OO[[#This Row],[83]]</f>
        <v>5.1684531266699992E-7</v>
      </c>
      <c r="CH228" s="10">
        <f>3/24000000*OO[[#This Row],[142 (06JUL1985 15:00:00)-Water Temperature (C)]]*OO[[#This Row],[84]]</f>
        <v>5.0400116180699999E-7</v>
      </c>
      <c r="CI228" s="10">
        <f>3/24000000*OO[[#This Row],[143 (06JUL1985 18:00:00)-Water Temperature (C)]]*OO[[#This Row],[85]]</f>
        <v>4.9442896251575E-7</v>
      </c>
      <c r="CJ228" s="10">
        <f>3/24000000*OO[[#This Row],[144 (06JUL1985 21:00:00)-Water Temperature (C)]]*OO[[#This Row],[86]]</f>
        <v>4.7541666515062493E-7</v>
      </c>
      <c r="CK228" s="10">
        <f>3/24000000*OO[[#This Row],[145 (07JUL1985 00:00:00)-Water Temperature (C)]]*OO[[#This Row],[87]]</f>
        <v>4.4927950770662503E-7</v>
      </c>
      <c r="CL228" s="10">
        <f>3/24000000*OO[[#This Row],[146 (07JUL1985 03:00:00)-Water Temperature (C)]]*OO[[#This Row],[88]]</f>
        <v>4.2961946151675003E-7</v>
      </c>
      <c r="CM228" s="10">
        <f>3/24000000*OO[[#This Row],[147 (07JUL1985 06:00:00)-Water Temperature (C)]]*OO[[#This Row],[89]]</f>
        <v>4.1440663711649995E-7</v>
      </c>
      <c r="CN228" s="10">
        <f>3/24000000*OO[[#This Row],[148 (07JUL1985 09:00:00)-Water Temperature (C)]]*OO[[#This Row],[90]]</f>
        <v>4.1126433769012502E-7</v>
      </c>
      <c r="CO228" s="10">
        <f>3/24000000*OO[[#This Row],[149 (07JUL1985 12:00:00)-Water Temperature (C)]]*OO[[#This Row],[91]]</f>
        <v>4.0771938793499997E-7</v>
      </c>
      <c r="CP228" s="10">
        <f>3/24000000*OO[[#This Row],[150 (07JUL1985 15:00:00)-Water Temperature (C)]]*OO[[#This Row],[92]]</f>
        <v>4.0019027226499999E-7</v>
      </c>
      <c r="CQ228" s="10">
        <f>3/24000000*OO[[#This Row],[151 (07JUL1985 18:00:00)-Water Temperature (C)]]*OO[[#This Row],[93]]</f>
        <v>3.9323311606012495E-7</v>
      </c>
      <c r="CR228" s="10">
        <f>3/24000000*OO[[#This Row],[152 (07JUL1985 21:00:00)-Water Temperature (C)]]*OO[[#This Row],[94]]</f>
        <v>3.8054133421537503E-7</v>
      </c>
      <c r="CS228" s="10">
        <f>3/24000000*OO[[#This Row],[153 (08JUL1985 00:00:00)-Water Temperature (C)]]*OO[[#This Row],[95]]</f>
        <v>3.6747910745449993E-7</v>
      </c>
      <c r="CT228" s="10">
        <f>3/24000000*OO[[#This Row],[154 (08JUL1985 03:00:00)-Water Temperature (C)]]*OO[[#This Row],[96]]</f>
        <v>3.5886852932424998E-7</v>
      </c>
      <c r="CU228" s="10">
        <f>3/24000000*OO[[#This Row],[155 (08JUL1985 06:00:00)-Water Temperature (C)]]*OO[[#This Row],[97]]</f>
        <v>3.5167061891924996E-7</v>
      </c>
      <c r="CV228" s="10">
        <f>3/24000000*OO[[#This Row],[156 (08JUL1985 09:00:00)-Water Temperature (C)]]*OO[[#This Row],[98]]</f>
        <v>3.4327328839374993E-7</v>
      </c>
      <c r="CW228" s="10">
        <f>3/24000000*OO[[#This Row],[157 (08JUL1985 12:00:00)-Water Temperature (C)]]*OO[[#This Row],[99]]</f>
        <v>3.3771657933324993E-7</v>
      </c>
    </row>
    <row r="229" spans="1:101" x14ac:dyDescent="0.35">
      <c r="A229" t="s">
        <v>235</v>
      </c>
      <c r="B229">
        <v>851.64170000000001</v>
      </c>
      <c r="C229" s="10">
        <f>3/24*OO[[#This Row],[59 (26JUN1985 06:00:00)-Water Temperature (C)]]*OO[[#This Row],[1]]/SUM(OO[1])</f>
        <v>0</v>
      </c>
      <c r="D229" s="10">
        <f>3/24*OO[[#This Row],[60 (26JUN1985 09:00:00)-Water Temperature (C)]]*OO[[#This Row],[2]]/SUM(OO[2])</f>
        <v>0</v>
      </c>
      <c r="E229" s="10">
        <f>3/24*OO[[#This Row],[61 (26JUN1985 12:00:00)-Water Temperature (C)]]*OO[[#This Row],[3]]/SUM(OO[3])</f>
        <v>0</v>
      </c>
      <c r="F229" s="10">
        <f>3/24*OO[[#This Row],[62 (26JUN1985 15:00:00)-Water Temperature (C)]]*OO[[#This Row],[4]]/SUM(OO[4])</f>
        <v>0</v>
      </c>
      <c r="G229" s="10">
        <f>3/24*OO[[#This Row],[63 (26JUN1985 18:00:00)-Water Temperature (C)]]*OO[[#This Row],[5]]/SUM(OO[5])</f>
        <v>0</v>
      </c>
      <c r="H229" s="10">
        <f>3/24*OO[[#This Row],[64 (26JUN1985 21:00:00)-Water Temperature (C)]]*OO[[#This Row],[6]]/SUM(OO[6])</f>
        <v>0</v>
      </c>
      <c r="I229" s="10">
        <f>3/24*OO[[#This Row],[65 (27JUN1985 00:00:00)-Water Temperature (C)]]*OO[[#This Row],[7]]/SUM(OO[7])</f>
        <v>0</v>
      </c>
      <c r="J229" s="10">
        <f>3/24*OO[[#This Row],[66 (27JUN1985 03:00:00)-Water Temperature (C)]]*OO[[#This Row],[8]]/SUM(OO[8])</f>
        <v>0</v>
      </c>
      <c r="K229" s="10">
        <f>3/24*OO[[#This Row],[67 (27JUN1985 06:00:00)-Water Temperature (C)]]*OO[[#This Row],[9]]/SUM(OO[9])</f>
        <v>0</v>
      </c>
      <c r="L229" s="10">
        <f>3/24*OO[[#This Row],[68 (27JUN1985 09:00:00)-Water Temperature (C)]]*OO[[#This Row],[10]]/SUM(OO[10])</f>
        <v>1.9063626902296905E-39</v>
      </c>
      <c r="M229" s="10">
        <f>3/24*OO[[#This Row],[69 (27JUN1985 12:00:00)-Water Temperature (C)]]*OO[[#This Row],[11]]/SUM(OO[11])</f>
        <v>1.0409669530755272E-28</v>
      </c>
      <c r="N229" s="10">
        <f>3/24*OO[[#This Row],[70 (27JUN1985 15:00:00)-Water Temperature (C)]]*OO[[#This Row],[12]]/SUM(OO[12])</f>
        <v>9.2196041670695769E-19</v>
      </c>
      <c r="O229" s="10">
        <f>3/24*OO[[#This Row],[71 (27JUN1985 18:00:00)-Water Temperature (C)]]*OO[[#This Row],[13]]/SUM(OO[13])</f>
        <v>2.5011923567686028E-12</v>
      </c>
      <c r="P229" s="10">
        <f>3/24*OO[[#This Row],[72 (27JUN1985 21:00:00)-Water Temperature (C)]]*OO[[#This Row],[14]]/SUM(OO[14])</f>
        <v>7.7082379757070339E-9</v>
      </c>
      <c r="Q229" s="10">
        <f>3/24*OO[[#This Row],[73 (28JUN1985 00:00:00)-Water Temperature (C)]]*OO[[#This Row],[15]]/SUM(OO[15])</f>
        <v>1.7611869214611373E-6</v>
      </c>
      <c r="R229" s="10">
        <f>3/24*OO[[#This Row],[74 (28JUN1985 03:00:00)-Water Temperature (C)]]*OO[[#This Row],[16]]/SUM(OO[16])</f>
        <v>8.4801100397969645E-5</v>
      </c>
      <c r="S229" s="10">
        <f>3/24*OO[[#This Row],[75 (28JUN1985 06:00:00)-Water Temperature (C)]]*OO[[#This Row],[17]]/SUM(OO[17])</f>
        <v>1.2998155870531981E-3</v>
      </c>
      <c r="T229" s="10">
        <f>3/24*OO[[#This Row],[76 (28JUN1985 09:00:00)-Water Temperature (C)]]*OO[[#This Row],[18]]/SUM(OO[18])</f>
        <v>8.3100389501735185E-3</v>
      </c>
      <c r="U229" s="10">
        <f>3/24*OO[[#This Row],[77 (28JUN1985 12:00:00)-Water Temperature (C)]]*OO[[#This Row],[19]]/SUM(OO[19])</f>
        <v>2.6379407870447433E-2</v>
      </c>
      <c r="V229" s="10">
        <f>3/24000000*OO[[#This Row],[78 (28JUN1985 15:00:00)-Water Temperature (C)]]*OO[[#This Row],[20]]</f>
        <v>4.6828591729974993E-2</v>
      </c>
      <c r="W229" s="10">
        <f>3/24000000*OO[[#This Row],[79 (28JUN1985 18:00:00)-Water Temperature (C)]]*OO[[#This Row],[21]]</f>
        <v>5.0645476714625E-2</v>
      </c>
      <c r="X229" s="10">
        <f>3/24000000*OO[[#This Row],[80 (28JUN1985 21:00:00)-Water Temperature (C)]]*OO[[#This Row],[22]]</f>
        <v>3.5443069992750001E-2</v>
      </c>
      <c r="Y229" s="10">
        <f>3/24000000*OO[[#This Row],[81 (29JUN1985 00:00:00)-Water Temperature (C)]]*OO[[#This Row],[23]]</f>
        <v>1.7415425052157499E-2</v>
      </c>
      <c r="Z229" s="10">
        <f>3/24000000*OO[[#This Row],[82 (29JUN1985 03:00:00)-Water Temperature (C)]]*OO[[#This Row],[24]]</f>
        <v>6.4601554585924995E-3</v>
      </c>
      <c r="AA229" s="10">
        <f>3/24000000*OO[[#This Row],[83 (29JUN1985 06:00:00)-Water Temperature (C)]]*OO[[#This Row],[25]]</f>
        <v>1.9241547795179998E-3</v>
      </c>
      <c r="AB229" s="10">
        <f>3/24000000*OO[[#This Row],[84 (29JUN1985 09:00:00)-Water Temperature (C)]]*OO[[#This Row],[26]]</f>
        <v>5.1471314819287494E-4</v>
      </c>
      <c r="AC229" s="10">
        <f>3/24000000*OO[[#This Row],[85 (29JUN1985 12:00:00)-Water Temperature (C)]]*OO[[#This Row],[27]]</f>
        <v>1.4848194092346249E-4</v>
      </c>
      <c r="AD229" s="10">
        <f>3/24000000*OO[[#This Row],[86 (29JUN1985 15:00:00)-Water Temperature (C)]]*OO[[#This Row],[28]]</f>
        <v>6.3645319983575001E-5</v>
      </c>
      <c r="AE229" s="10">
        <f>3/24000000*OO[[#This Row],[88 (29JUN1985 21:00:00)-Water Temperature (C)]]*OO[[#This Row],[30]]</f>
        <v>4.2958156983062493E-5</v>
      </c>
      <c r="AF229" s="10">
        <f>3/24000000*OO[[#This Row],[88 (29JUN1985 21:00:00)-Water Temperature (C)]]*OO[[#This Row],[30]]</f>
        <v>4.2958156983062493E-5</v>
      </c>
      <c r="AG229" s="10">
        <f>3/24000000*OO[[#This Row],[89 (30JUN1985 00:00:00)-Water Temperature (C)]]*OO[[#This Row],[31]]</f>
        <v>4.3179490511074996E-5</v>
      </c>
      <c r="AH229" s="10">
        <f>3/24000000*OO[[#This Row],[90 (30JUN1985 03:00:00)-Water Temperature (C)]]*OO[[#This Row],[32]]</f>
        <v>4.341480376739999E-5</v>
      </c>
      <c r="AI229" s="10">
        <f>3/24000000*OO[[#This Row],[91 (30JUN1985 06:00:00)-Water Temperature (C)]]*OO[[#This Row],[33]]</f>
        <v>4.2286504185900001E-5</v>
      </c>
      <c r="AJ229" s="10">
        <f>3/24000000*OO[[#This Row],[92 (30JUN1985 09:00:00)-Water Temperature (C)]]*OO[[#This Row],[34]]</f>
        <v>4.0349770503287498E-5</v>
      </c>
      <c r="AK229" s="10">
        <f>3/24000000*OO[[#This Row],[93 (30JUN1985 12:00:00)-Water Temperature (C)]]*OO[[#This Row],[35]]</f>
        <v>3.7881796726799998E-5</v>
      </c>
      <c r="AL229" s="10">
        <f>3/24000000*OO[[#This Row],[94 (30JUN1985 15:00:00)-Water Temperature (C)]]*OO[[#This Row],[36]]</f>
        <v>3.5146752905774996E-5</v>
      </c>
      <c r="AM229" s="10">
        <f>3/24000000*OO[[#This Row],[95 (30JUN1985 18:00:00)-Water Temperature (C)]]*OO[[#This Row],[37]]</f>
        <v>3.2297211025475E-5</v>
      </c>
      <c r="AN229" s="10">
        <f>3/24000000*OO[[#This Row],[96 (30JUN1985 21:00:00)-Water Temperature (C)]]*OO[[#This Row],[38]]</f>
        <v>2.9023820690624996E-5</v>
      </c>
      <c r="AO229" s="10">
        <f>3/24000000*OO[[#This Row],[97 (01JUL1985 00:00:00)-Water Temperature (C)]]*OO[[#This Row],[39]]</f>
        <v>2.5623232361025005E-5</v>
      </c>
      <c r="AP229" s="10">
        <f>3/24000000*OO[[#This Row],[98 (01JUL1985 03:00:00)-Water Temperature (C)]]*OO[[#This Row],[40]]</f>
        <v>2.2316793917699998E-5</v>
      </c>
      <c r="AQ229" s="10">
        <f>3/24000000*OO[[#This Row],[99 (01JUL1985 06:00:00)-Water Temperature (C)]]*OO[[#This Row],[41]]</f>
        <v>1.9267110419485001E-5</v>
      </c>
      <c r="AR229" s="10">
        <f>3/24000000*OO[[#This Row],[100 (01JUL1985 09:00:00)-Water Temperature (C)]]*OO[[#This Row],[42]]</f>
        <v>1.7014132853048749E-5</v>
      </c>
      <c r="AS229" s="10">
        <f>3/24000000*OO[[#This Row],[101 (01JUL1985 12:00:00)-Water Temperature (C)]]*OO[[#This Row],[43]]</f>
        <v>1.4887595689200002E-5</v>
      </c>
      <c r="AT229" s="10">
        <f>3/24000000*OO[[#This Row],[102 (01JUL1985 15:00:00)-Water Temperature (C)]]*OO[[#This Row],[44]]</f>
        <v>1.2949274874679998E-5</v>
      </c>
      <c r="AU229" s="10">
        <f>3/24000000*OO[[#This Row],[103 (01JUL1985 18:00:00)-Water Temperature (C)]]*OO[[#This Row],[45]]</f>
        <v>1.124783433456E-5</v>
      </c>
      <c r="AV229" s="10">
        <f>3/24000000*OO[[#This Row],[104 (01JUL1985 21:00:00)-Water Temperature (C)]]*OO[[#This Row],[46]]</f>
        <v>9.7478891914499987E-6</v>
      </c>
      <c r="AW229" s="10">
        <f>3/24000000*OO[[#This Row],[105 (02JUL1985 00:00:00)-Water Temperature (C)]]*OO[[#This Row],[47]]</f>
        <v>8.4069695836799985E-6</v>
      </c>
      <c r="AX229" s="10">
        <f>3/24000000*OO[[#This Row],[106 (02JUL1985 03:00:00)-Water Temperature (C)]]*OO[[#This Row],[48]]</f>
        <v>7.135385405609999E-6</v>
      </c>
      <c r="AY229" s="10">
        <f>3/24000000*OO[[#This Row],[107 (02JUL1985 06:00:00)-Water Temperature (C)]]*OO[[#This Row],[49]]</f>
        <v>5.894582453718749E-6</v>
      </c>
      <c r="AZ229" s="10">
        <f>3/24000000*OO[[#This Row],[108 (02JUL1985 09:00:00)-Water Temperature (C)]]*OO[[#This Row],[50]]</f>
        <v>4.8374426706025001E-6</v>
      </c>
      <c r="BA229" s="10">
        <f>3/24000000*OO[[#This Row],[109 (02JUL1985 12:00:00)-Water Temperature (C)]]*OO[[#This Row],[51]]</f>
        <v>3.8460432874924998E-6</v>
      </c>
      <c r="BB229" s="10">
        <f>3/24000000*OO[[#This Row],[110 (02JUL1985 15:00:00)-Water Temperature (C)]]*OO[[#This Row],[52]]</f>
        <v>3.0479743977987496E-6</v>
      </c>
      <c r="BC229" s="10">
        <f>3/24000000*OO[[#This Row],[111 (02JUL1985 18:00:00)-Water Temperature (C)]]*OO[[#This Row],[53]]</f>
        <v>2.5020504236874998E-6</v>
      </c>
      <c r="BD229" s="10">
        <f>3/24000000*OO[[#This Row],[112 (02JUL1985 21:00:00)-Water Temperature (C)]]*OO[[#This Row],[54]]</f>
        <v>2.1232767142481253E-6</v>
      </c>
      <c r="BE229" s="10">
        <f>3/24000000*OO[[#This Row],[113 (03JUL1985 00:00:00)-Water Temperature (C)]]*OO[[#This Row],[55]]</f>
        <v>1.8510620809476249E-6</v>
      </c>
      <c r="BF229" s="10">
        <f>3/24000000*OO[[#This Row],[114 (03JUL1985 03:00:00)-Water Temperature (C)]]*OO[[#This Row],[56]]</f>
        <v>1.6646101982459998E-6</v>
      </c>
      <c r="BG229" s="10">
        <f>3/24000000*OO[[#This Row],[115 (03JUL1985 06:00:00)-Water Temperature (C)]]*OO[[#This Row],[57]]</f>
        <v>1.521766954824E-6</v>
      </c>
      <c r="BH229" s="10">
        <f>3/24000000*OO[[#This Row],[116 (03JUL1985 09:00:00)-Water Temperature (C)]]*OO[[#This Row],[58]]</f>
        <v>1.4366371883613751E-6</v>
      </c>
      <c r="BI229" s="10">
        <f>3/24000000*OO[[#This Row],[117 (03JUL1985 12:00:00)-Water Temperature (C)]]*OO[[#This Row],[59]]</f>
        <v>1.3727712089325E-6</v>
      </c>
      <c r="BJ229" s="10">
        <f>3/24000000*OO[[#This Row],[118 (03JUL1985 15:00:00)-Water Temperature (C)]]*OO[[#This Row],[60]]</f>
        <v>1.3103042815174998E-6</v>
      </c>
      <c r="BK229" s="10">
        <f>3/24000000*OO[[#This Row],[119 (03JUL1985 18:00:00)-Water Temperature (C)]]*OO[[#This Row],[61]]</f>
        <v>1.2578021275989999E-6</v>
      </c>
      <c r="BL229" s="10">
        <f>3/24000000*OO[[#This Row],[120 (03JUL1985 21:00:00)-Water Temperature (C)]]*OO[[#This Row],[62]]</f>
        <v>1.1943785859902498E-6</v>
      </c>
      <c r="BM229" s="10">
        <f>3/24000000*OO[[#This Row],[121 (04JUL1985 00:00:00)-Water Temperature (C)]]*OO[[#This Row],[63]]</f>
        <v>1.13385056575175E-6</v>
      </c>
      <c r="BN229" s="10">
        <f>3/24000000*OO[[#This Row],[122 (04JUL1985 03:00:00)-Water Temperature (C)]]*OO[[#This Row],[64]]</f>
        <v>1.09318692072375E-6</v>
      </c>
      <c r="BO229" s="10">
        <f>3/24000000*OO[[#This Row],[123 (04JUL1985 06:00:00)-Water Temperature (C)]]*OO[[#This Row],[65]]</f>
        <v>1.0638065457888748E-6</v>
      </c>
      <c r="BP229" s="10">
        <f>3/24000000*OO[[#This Row],[124 (04JUL1985 09:00:00)-Water Temperature (C)]]*OO[[#This Row],[66]]</f>
        <v>1.0477726787618749E-6</v>
      </c>
      <c r="BQ229" s="10">
        <f>3/24000000*OO[[#This Row],[125 (04JUL1985 12:00:00)-Water Temperature (C)]]*OO[[#This Row],[67]]</f>
        <v>1.0138553079574999E-6</v>
      </c>
      <c r="BR229" s="10">
        <f>3/24000000*OO[[#This Row],[126 (04JUL1985 15:00:00)-Water Temperature (C)]]*OO[[#This Row],[68]]</f>
        <v>9.7432200048937488E-7</v>
      </c>
      <c r="BS229" s="10">
        <f>3/24000000*OO[[#This Row],[127 (04JUL1985 18:00:00)-Water Temperature (C)]]*OO[[#This Row],[69]]</f>
        <v>9.2261110591349995E-7</v>
      </c>
      <c r="BT229" s="10">
        <f>3/24000000*OO[[#This Row],[128 (04JUL1985 21:00:00)-Water Temperature (C)]]*OO[[#This Row],[70]]</f>
        <v>8.7104148690037499E-7</v>
      </c>
      <c r="BU229" s="10">
        <f>3/24000000*OO[[#This Row],[129 (05JUL1985 00:00:00)-Water Temperature (C)]]*OO[[#This Row],[71]]</f>
        <v>8.3099751700949996E-7</v>
      </c>
      <c r="BV229" s="10">
        <f>3/24000000*OO[[#This Row],[130 (05JUL1985 03:00:00)-Water Temperature (C)]]*OO[[#This Row],[72]]</f>
        <v>7.9806605145125005E-7</v>
      </c>
      <c r="BW229" s="10">
        <f>3/24000000*OO[[#This Row],[131 (05JUL1985 06:00:00)-Water Temperature (C)]]*OO[[#This Row],[73]]</f>
        <v>7.6449692660249995E-7</v>
      </c>
      <c r="BX229" s="10">
        <f>3/24000000*OO[[#This Row],[132 (05JUL1985 09:00:00)-Water Temperature (C)]]*OO[[#This Row],[74]]</f>
        <v>7.4198062221199992E-7</v>
      </c>
      <c r="BY229" s="10">
        <f>3/24000000*OO[[#This Row],[133 (05JUL1985 12:00:00)-Water Temperature (C)]]*OO[[#This Row],[75]]</f>
        <v>7.0408692482400007E-7</v>
      </c>
      <c r="BZ229" s="10">
        <f>3/24000000*OO[[#This Row],[134 (05JUL1985 15:00:00)-Water Temperature (C)]]*OO[[#This Row],[76]]</f>
        <v>6.6640698547500011E-7</v>
      </c>
      <c r="CA229" s="10">
        <f>3/24000000*OO[[#This Row],[135 (05JUL1985 18:00:00)-Water Temperature (C)]]*OO[[#This Row],[77]]</f>
        <v>6.3465847412362495E-7</v>
      </c>
      <c r="CB229" s="10">
        <f>3/24000000*OO[[#This Row],[136 (05JUL1985 21:00:00)-Water Temperature (C)]]*OO[[#This Row],[78]]</f>
        <v>6.0176635064437493E-7</v>
      </c>
      <c r="CC229" s="10">
        <f>3/24000000*OO[[#This Row],[137 (06JUL1985 00:00:00)-Water Temperature (C)]]*OO[[#This Row],[79]]</f>
        <v>5.690161763088749E-7</v>
      </c>
      <c r="CD229" s="10">
        <f>3/24000000*OO[[#This Row],[138 (06JUL1985 03:00:00)-Water Temperature (C)]]*OO[[#This Row],[80]]</f>
        <v>5.4119269772250003E-7</v>
      </c>
      <c r="CE229" s="10">
        <f>3/24000000*OO[[#This Row],[139 (06JUL1985 06:00:00)-Water Temperature (C)]]*OO[[#This Row],[81]]</f>
        <v>5.2054727474512493E-7</v>
      </c>
      <c r="CF229" s="10">
        <f>3/24000000*OO[[#This Row],[140 (06JUL1985 09:00:00)-Water Temperature (C)]]*OO[[#This Row],[82]]</f>
        <v>5.1721407506874998E-7</v>
      </c>
      <c r="CG229" s="10">
        <f>3/24000000*OO[[#This Row],[141 (06JUL1985 12:00:00)-Water Temperature (C)]]*OO[[#This Row],[83]]</f>
        <v>5.0813220305399992E-7</v>
      </c>
      <c r="CH229" s="10">
        <f>3/24000000*OO[[#This Row],[142 (06JUL1985 15:00:00)-Water Temperature (C)]]*OO[[#This Row],[84]]</f>
        <v>4.9574116515899995E-7</v>
      </c>
      <c r="CI229" s="10">
        <f>3/24000000*OO[[#This Row],[143 (06JUL1985 18:00:00)-Water Temperature (C)]]*OO[[#This Row],[85]]</f>
        <v>4.8601334209999996E-7</v>
      </c>
      <c r="CJ229" s="10">
        <f>3/24000000*OO[[#This Row],[144 (06JUL1985 21:00:00)-Water Temperature (C)]]*OO[[#This Row],[86]]</f>
        <v>4.6670523147000004E-7</v>
      </c>
      <c r="CK229" s="10">
        <f>3/24000000*OO[[#This Row],[145 (07JUL1985 00:00:00)-Water Temperature (C)]]*OO[[#This Row],[87]]</f>
        <v>4.4048431619437503E-7</v>
      </c>
      <c r="CL229" s="10">
        <f>3/24000000*OO[[#This Row],[146 (07JUL1985 03:00:00)-Water Temperature (C)]]*OO[[#This Row],[88]]</f>
        <v>4.2079379183825E-7</v>
      </c>
      <c r="CM229" s="10">
        <f>3/24000000*OO[[#This Row],[147 (07JUL1985 06:00:00)-Water Temperature (C)]]*OO[[#This Row],[89]]</f>
        <v>4.0621329586249995E-7</v>
      </c>
      <c r="CN229" s="10">
        <f>3/24000000*OO[[#This Row],[148 (07JUL1985 09:00:00)-Water Temperature (C)]]*OO[[#This Row],[90]]</f>
        <v>4.0355279784375002E-7</v>
      </c>
      <c r="CO229" s="10">
        <f>3/24000000*OO[[#This Row],[149 (07JUL1985 12:00:00)-Water Temperature (C)]]*OO[[#This Row],[91]]</f>
        <v>4.0042976326900002E-7</v>
      </c>
      <c r="CP229" s="10">
        <f>3/24000000*OO[[#This Row],[150 (07JUL1985 15:00:00)-Water Temperature (C)]]*OO[[#This Row],[92]]</f>
        <v>3.9303294029749998E-7</v>
      </c>
      <c r="CQ229" s="10">
        <f>3/24000000*OO[[#This Row],[151 (07JUL1985 18:00:00)-Water Temperature (C)]]*OO[[#This Row],[93]]</f>
        <v>3.8587904575999998E-7</v>
      </c>
      <c r="CR229" s="10">
        <f>3/24000000*OO[[#This Row],[152 (07JUL1985 21:00:00)-Water Temperature (C)]]*OO[[#This Row],[94]]</f>
        <v>3.7275955728549996E-7</v>
      </c>
      <c r="CS229" s="10">
        <f>3/24000000*OO[[#This Row],[153 (08JUL1985 00:00:00)-Water Temperature (C)]]*OO[[#This Row],[95]]</f>
        <v>3.5938172703824994E-7</v>
      </c>
      <c r="CT229" s="10">
        <f>3/24000000*OO[[#This Row],[154 (08JUL1985 03:00:00)-Water Temperature (C)]]*OO[[#This Row],[96]]</f>
        <v>3.5063882628912501E-7</v>
      </c>
      <c r="CU229" s="10">
        <f>3/24000000*OO[[#This Row],[155 (08JUL1985 06:00:00)-Water Temperature (C)]]*OO[[#This Row],[97]]</f>
        <v>3.4383208896937503E-7</v>
      </c>
      <c r="CV229" s="10">
        <f>3/24000000*OO[[#This Row],[156 (08JUL1985 09:00:00)-Water Temperature (C)]]*OO[[#This Row],[98]]</f>
        <v>3.3612631927349997E-7</v>
      </c>
      <c r="CW229" s="10">
        <f>3/24000000*OO[[#This Row],[157 (08JUL1985 12:00:00)-Water Temperature (C)]]*OO[[#This Row],[99]]</f>
        <v>3.3109787690850003E-7</v>
      </c>
    </row>
    <row r="230" spans="1:101" x14ac:dyDescent="0.35">
      <c r="A230" t="s">
        <v>236</v>
      </c>
      <c r="B230">
        <v>858.72529999999995</v>
      </c>
      <c r="C230" s="10">
        <f>3/24*OO[[#This Row],[59 (26JUN1985 06:00:00)-Water Temperature (C)]]*OO[[#This Row],[1]]/SUM(OO[1])</f>
        <v>0</v>
      </c>
      <c r="D230" s="10">
        <f>3/24*OO[[#This Row],[60 (26JUN1985 09:00:00)-Water Temperature (C)]]*OO[[#This Row],[2]]/SUM(OO[2])</f>
        <v>0</v>
      </c>
      <c r="E230" s="10">
        <f>3/24*OO[[#This Row],[61 (26JUN1985 12:00:00)-Water Temperature (C)]]*OO[[#This Row],[3]]/SUM(OO[3])</f>
        <v>0</v>
      </c>
      <c r="F230" s="10">
        <f>3/24*OO[[#This Row],[62 (26JUN1985 15:00:00)-Water Temperature (C)]]*OO[[#This Row],[4]]/SUM(OO[4])</f>
        <v>0</v>
      </c>
      <c r="G230" s="10">
        <f>3/24*OO[[#This Row],[63 (26JUN1985 18:00:00)-Water Temperature (C)]]*OO[[#This Row],[5]]/SUM(OO[5])</f>
        <v>0</v>
      </c>
      <c r="H230" s="10">
        <f>3/24*OO[[#This Row],[64 (26JUN1985 21:00:00)-Water Temperature (C)]]*OO[[#This Row],[6]]/SUM(OO[6])</f>
        <v>0</v>
      </c>
      <c r="I230" s="10">
        <f>3/24*OO[[#This Row],[65 (27JUN1985 00:00:00)-Water Temperature (C)]]*OO[[#This Row],[7]]/SUM(OO[7])</f>
        <v>0</v>
      </c>
      <c r="J230" s="10">
        <f>3/24*OO[[#This Row],[66 (27JUN1985 03:00:00)-Water Temperature (C)]]*OO[[#This Row],[8]]/SUM(OO[8])</f>
        <v>0</v>
      </c>
      <c r="K230" s="10">
        <f>3/24*OO[[#This Row],[67 (27JUN1985 06:00:00)-Water Temperature (C)]]*OO[[#This Row],[9]]/SUM(OO[9])</f>
        <v>0</v>
      </c>
      <c r="L230" s="10">
        <f>3/24*OO[[#This Row],[68 (27JUN1985 09:00:00)-Water Temperature (C)]]*OO[[#This Row],[10]]/SUM(OO[10])</f>
        <v>3.2813087762775292E-40</v>
      </c>
      <c r="M230" s="10">
        <f>3/24*OO[[#This Row],[69 (27JUN1985 12:00:00)-Water Temperature (C)]]*OO[[#This Row],[11]]/SUM(OO[11])</f>
        <v>1.8133235425742031E-29</v>
      </c>
      <c r="N230" s="10">
        <f>3/24*OO[[#This Row],[70 (27JUN1985 15:00:00)-Water Temperature (C)]]*OO[[#This Row],[12]]/SUM(OO[12])</f>
        <v>2.8177073973680777E-19</v>
      </c>
      <c r="O230" s="10">
        <f>3/24*OO[[#This Row],[71 (27JUN1985 18:00:00)-Water Temperature (C)]]*OO[[#This Row],[13]]/SUM(OO[13])</f>
        <v>1.1166644578803845E-12</v>
      </c>
      <c r="P230" s="10">
        <f>3/24*OO[[#This Row],[72 (27JUN1985 21:00:00)-Water Temperature (C)]]*OO[[#This Row],[14]]/SUM(OO[14])</f>
        <v>4.4797298728021883E-9</v>
      </c>
      <c r="Q230" s="10">
        <f>3/24*OO[[#This Row],[73 (28JUN1985 00:00:00)-Water Temperature (C)]]*OO[[#This Row],[15]]/SUM(OO[15])</f>
        <v>1.1664423191059484E-6</v>
      </c>
      <c r="R230" s="10">
        <f>3/24*OO[[#This Row],[74 (28JUN1985 03:00:00)-Water Temperature (C)]]*OO[[#This Row],[16]]/SUM(OO[16])</f>
        <v>6.1828758842864473E-5</v>
      </c>
      <c r="S230" s="10">
        <f>3/24*OO[[#This Row],[75 (28JUN1985 06:00:00)-Water Temperature (C)]]*OO[[#This Row],[17]]/SUM(OO[17])</f>
        <v>1.0239774190293227E-3</v>
      </c>
      <c r="T230" s="10">
        <f>3/24*OO[[#This Row],[76 (28JUN1985 09:00:00)-Water Temperature (C)]]*OO[[#This Row],[18]]/SUM(OO[18])</f>
        <v>6.9816321201831982E-3</v>
      </c>
      <c r="U230" s="10">
        <f>3/24*OO[[#This Row],[77 (28JUN1985 12:00:00)-Water Temperature (C)]]*OO[[#This Row],[19]]/SUM(OO[19])</f>
        <v>2.3403341029701742E-2</v>
      </c>
      <c r="V230" s="10">
        <f>3/24000000*OO[[#This Row],[78 (28JUN1985 15:00:00)-Water Temperature (C)]]*OO[[#This Row],[20]]</f>
        <v>4.3487577103950001E-2</v>
      </c>
      <c r="W230" s="10">
        <f>3/24000000*OO[[#This Row],[79 (28JUN1985 18:00:00)-Water Temperature (C)]]*OO[[#This Row],[21]]</f>
        <v>4.8933611439299994E-2</v>
      </c>
      <c r="X230" s="10">
        <f>3/24000000*OO[[#This Row],[80 (28JUN1985 21:00:00)-Water Temperature (C)]]*OO[[#This Row],[22]]</f>
        <v>3.5426351188387502E-2</v>
      </c>
      <c r="Y230" s="10">
        <f>3/24000000*OO[[#This Row],[81 (29JUN1985 00:00:00)-Water Temperature (C)]]*OO[[#This Row],[23]]</f>
        <v>1.7924193696239998E-2</v>
      </c>
      <c r="Z230" s="10">
        <f>3/24000000*OO[[#This Row],[82 (29JUN1985 03:00:00)-Water Temperature (C)]]*OO[[#This Row],[24]]</f>
        <v>6.815433330392499E-3</v>
      </c>
      <c r="AA230" s="10">
        <f>3/24000000*OO[[#This Row],[83 (29JUN1985 06:00:00)-Water Temperature (C)]]*OO[[#This Row],[25]]</f>
        <v>2.06855209754375E-3</v>
      </c>
      <c r="AB230" s="10">
        <f>3/24000000*OO[[#This Row],[84 (29JUN1985 09:00:00)-Water Temperature (C)]]*OO[[#This Row],[26]]</f>
        <v>5.5757947401449996E-4</v>
      </c>
      <c r="AC230" s="10">
        <f>3/24000000*OO[[#This Row],[85 (29JUN1985 12:00:00)-Water Temperature (C)]]*OO[[#This Row],[27]]</f>
        <v>1.5771433952381251E-4</v>
      </c>
      <c r="AD230" s="10">
        <f>3/24000000*OO[[#This Row],[86 (29JUN1985 15:00:00)-Water Temperature (C)]]*OO[[#This Row],[28]]</f>
        <v>6.3988500882000005E-5</v>
      </c>
      <c r="AE230" s="10">
        <f>3/24000000*OO[[#This Row],[88 (29JUN1985 21:00:00)-Water Temperature (C)]]*OO[[#This Row],[30]]</f>
        <v>4.0437673913300008E-5</v>
      </c>
      <c r="AF230" s="10">
        <f>3/24000000*OO[[#This Row],[88 (29JUN1985 21:00:00)-Water Temperature (C)]]*OO[[#This Row],[30]]</f>
        <v>4.0437673913300008E-5</v>
      </c>
      <c r="AG230" s="10">
        <f>3/24000000*OO[[#This Row],[89 (30JUN1985 00:00:00)-Water Temperature (C)]]*OO[[#This Row],[31]]</f>
        <v>4.0471766970375E-5</v>
      </c>
      <c r="AH230" s="10">
        <f>3/24000000*OO[[#This Row],[90 (30JUN1985 03:00:00)-Water Temperature (C)]]*OO[[#This Row],[32]]</f>
        <v>4.0773651115999995E-5</v>
      </c>
      <c r="AI230" s="10">
        <f>3/24000000*OO[[#This Row],[91 (30JUN1985 06:00:00)-Water Temperature (C)]]*OO[[#This Row],[33]]</f>
        <v>3.9893178651112498E-5</v>
      </c>
      <c r="AJ230" s="10">
        <f>3/24000000*OO[[#This Row],[92 (30JUN1985 09:00:00)-Water Temperature (C)]]*OO[[#This Row],[34]]</f>
        <v>3.8243874127725003E-5</v>
      </c>
      <c r="AK230" s="10">
        <f>3/24000000*OO[[#This Row],[93 (30JUN1985 12:00:00)-Water Temperature (C)]]*OO[[#This Row],[35]]</f>
        <v>3.6023930984662494E-5</v>
      </c>
      <c r="AL230" s="10">
        <f>3/24000000*OO[[#This Row],[94 (30JUN1985 15:00:00)-Water Temperature (C)]]*OO[[#This Row],[36]]</f>
        <v>3.3471627857937501E-5</v>
      </c>
      <c r="AM230" s="10">
        <f>3/24000000*OO[[#This Row],[95 (30JUN1985 18:00:00)-Water Temperature (C)]]*OO[[#This Row],[37]]</f>
        <v>3.0767007241250004E-5</v>
      </c>
      <c r="AN230" s="10">
        <f>3/24000000*OO[[#This Row],[96 (30JUN1985 21:00:00)-Water Temperature (C)]]*OO[[#This Row],[38]]</f>
        <v>2.7658435396499997E-5</v>
      </c>
      <c r="AO230" s="10">
        <f>3/24000000*OO[[#This Row],[97 (01JUL1985 00:00:00)-Water Temperature (C)]]*OO[[#This Row],[39]]</f>
        <v>2.44418184031875E-5</v>
      </c>
      <c r="AP230" s="10">
        <f>3/24000000*OO[[#This Row],[98 (01JUL1985 03:00:00)-Water Temperature (C)]]*OO[[#This Row],[40]]</f>
        <v>2.1329395587937501E-5</v>
      </c>
      <c r="AQ230" s="10">
        <f>3/24000000*OO[[#This Row],[99 (01JUL1985 06:00:00)-Water Temperature (C)]]*OO[[#This Row],[41]]</f>
        <v>1.8462980308325002E-5</v>
      </c>
      <c r="AR230" s="10">
        <f>3/24000000*OO[[#This Row],[100 (01JUL1985 09:00:00)-Water Temperature (C)]]*OO[[#This Row],[42]]</f>
        <v>1.634067564440625E-5</v>
      </c>
      <c r="AS230" s="10">
        <f>3/24000000*OO[[#This Row],[101 (01JUL1985 12:00:00)-Water Temperature (C)]]*OO[[#This Row],[43]]</f>
        <v>1.4316194390876249E-5</v>
      </c>
      <c r="AT230" s="10">
        <f>3/24000000*OO[[#This Row],[102 (01JUL1985 15:00:00)-Water Temperature (C)]]*OO[[#This Row],[44]]</f>
        <v>1.245501652096125E-5</v>
      </c>
      <c r="AU230" s="10">
        <f>3/24000000*OO[[#This Row],[103 (01JUL1985 18:00:00)-Water Temperature (C)]]*OO[[#This Row],[45]]</f>
        <v>1.0808664128409999E-5</v>
      </c>
      <c r="AV230" s="10">
        <f>3/24000000*OO[[#This Row],[104 (01JUL1985 21:00:00)-Water Temperature (C)]]*OO[[#This Row],[46]]</f>
        <v>9.3591402801937498E-6</v>
      </c>
      <c r="AW230" s="10">
        <f>3/24000000*OO[[#This Row],[105 (02JUL1985 00:00:00)-Water Temperature (C)]]*OO[[#This Row],[47]]</f>
        <v>8.0744355678550002E-6</v>
      </c>
      <c r="AX230" s="10">
        <f>3/24000000*OO[[#This Row],[106 (02JUL1985 03:00:00)-Water Temperature (C)]]*OO[[#This Row],[48]]</f>
        <v>6.8701959268249996E-6</v>
      </c>
      <c r="AY230" s="10">
        <f>3/24000000*OO[[#This Row],[107 (02JUL1985 06:00:00)-Water Temperature (C)]]*OO[[#This Row],[49]]</f>
        <v>5.7003244512874992E-6</v>
      </c>
      <c r="AZ230" s="10">
        <f>3/24000000*OO[[#This Row],[108 (02JUL1985 09:00:00)-Water Temperature (C)]]*OO[[#This Row],[50]]</f>
        <v>4.6992112114937499E-6</v>
      </c>
      <c r="BA230" s="10">
        <f>3/24000000*OO[[#This Row],[109 (02JUL1985 12:00:00)-Water Temperature (C)]]*OO[[#This Row],[51]]</f>
        <v>3.7440743176849995E-6</v>
      </c>
      <c r="BB230" s="10">
        <f>3/24000000*OO[[#This Row],[110 (02JUL1985 15:00:00)-Water Temperature (C)]]*OO[[#This Row],[52]]</f>
        <v>2.9624886223199998E-6</v>
      </c>
      <c r="BC230" s="10">
        <f>3/24000000*OO[[#This Row],[111 (02JUL1985 18:00:00)-Water Temperature (C)]]*OO[[#This Row],[53]]</f>
        <v>2.4205082205300001E-6</v>
      </c>
      <c r="BD230" s="10">
        <f>3/24000000*OO[[#This Row],[112 (02JUL1985 21:00:00)-Water Temperature (C)]]*OO[[#This Row],[54]]</f>
        <v>2.0428058644812501E-6</v>
      </c>
      <c r="BE230" s="10">
        <f>3/24000000*OO[[#This Row],[113 (03JUL1985 00:00:00)-Water Temperature (C)]]*OO[[#This Row],[55]]</f>
        <v>1.77312361341675E-6</v>
      </c>
      <c r="BF230" s="10">
        <f>3/24000000*OO[[#This Row],[114 (03JUL1985 03:00:00)-Water Temperature (C)]]*OO[[#This Row],[56]]</f>
        <v>1.5905362387535002E-6</v>
      </c>
      <c r="BG230" s="10">
        <f>3/24000000*OO[[#This Row],[115 (03JUL1985 06:00:00)-Water Temperature (C)]]*OO[[#This Row],[57]]</f>
        <v>1.4535971927945001E-6</v>
      </c>
      <c r="BH230" s="10">
        <f>3/24000000*OO[[#This Row],[116 (03JUL1985 09:00:00)-Water Temperature (C)]]*OO[[#This Row],[58]]</f>
        <v>1.373158466615625E-6</v>
      </c>
      <c r="BI230" s="10">
        <f>3/24000000*OO[[#This Row],[117 (03JUL1985 12:00:00)-Water Temperature (C)]]*OO[[#This Row],[59]]</f>
        <v>1.3123876983750001E-6</v>
      </c>
      <c r="BJ230" s="10">
        <f>3/24000000*OO[[#This Row],[118 (03JUL1985 15:00:00)-Water Temperature (C)]]*OO[[#This Row],[60]]</f>
        <v>1.25186682725E-6</v>
      </c>
      <c r="BK230" s="10">
        <f>3/24000000*OO[[#This Row],[119 (03JUL1985 18:00:00)-Water Temperature (C)]]*OO[[#This Row],[61]]</f>
        <v>1.2002579532750001E-6</v>
      </c>
      <c r="BL230" s="10">
        <f>3/24000000*OO[[#This Row],[120 (03JUL1985 21:00:00)-Water Temperature (C)]]*OO[[#This Row],[62]]</f>
        <v>1.13770351391875E-6</v>
      </c>
      <c r="BM230" s="10">
        <f>3/24000000*OO[[#This Row],[121 (04JUL1985 00:00:00)-Water Temperature (C)]]*OO[[#This Row],[63]]</f>
        <v>1.0782488703360001E-6</v>
      </c>
      <c r="BN230" s="10">
        <f>3/24000000*OO[[#This Row],[122 (04JUL1985 03:00:00)-Water Temperature (C)]]*OO[[#This Row],[64]]</f>
        <v>1.03820958556875E-6</v>
      </c>
      <c r="BO230" s="10">
        <f>3/24000000*OO[[#This Row],[123 (04JUL1985 06:00:00)-Water Temperature (C)]]*OO[[#This Row],[65]]</f>
        <v>1.010518157748E-6</v>
      </c>
      <c r="BP230" s="10">
        <f>3/24000000*OO[[#This Row],[124 (04JUL1985 09:00:00)-Water Temperature (C)]]*OO[[#This Row],[66]]</f>
        <v>9.9664305040562503E-7</v>
      </c>
      <c r="BQ230" s="10">
        <f>3/24000000*OO[[#This Row],[125 (04JUL1985 12:00:00)-Water Temperature (C)]]*OO[[#This Row],[67]]</f>
        <v>9.6561827868587491E-7</v>
      </c>
      <c r="BR230" s="10">
        <f>3/24000000*OO[[#This Row],[126 (04JUL1985 15:00:00)-Water Temperature (C)]]*OO[[#This Row],[68]]</f>
        <v>9.2877243263200003E-7</v>
      </c>
      <c r="BS230" s="10">
        <f>3/24000000*OO[[#This Row],[127 (04JUL1985 18:00:00)-Water Temperature (C)]]*OO[[#This Row],[69]]</f>
        <v>8.7912641555812513E-7</v>
      </c>
      <c r="BT230" s="10">
        <f>3/24000000*OO[[#This Row],[128 (04JUL1985 21:00:00)-Water Temperature (C)]]*OO[[#This Row],[70]]</f>
        <v>8.2915222132049984E-7</v>
      </c>
      <c r="BU230" s="10">
        <f>3/24000000*OO[[#This Row],[129 (05JUL1985 00:00:00)-Water Temperature (C)]]*OO[[#This Row],[71]]</f>
        <v>7.9009876659500003E-7</v>
      </c>
      <c r="BV230" s="10">
        <f>3/24000000*OO[[#This Row],[130 (05JUL1985 03:00:00)-Water Temperature (C)]]*OO[[#This Row],[72]]</f>
        <v>7.5865329967800015E-7</v>
      </c>
      <c r="BW230" s="10">
        <f>3/24000000*OO[[#This Row],[131 (05JUL1985 06:00:00)-Water Temperature (C)]]*OO[[#This Row],[73]]</f>
        <v>7.2739223052124988E-7</v>
      </c>
      <c r="BX230" s="10">
        <f>3/24000000*OO[[#This Row],[132 (05JUL1985 09:00:00)-Water Temperature (C)]]*OO[[#This Row],[74]]</f>
        <v>7.0713174297150002E-7</v>
      </c>
      <c r="BY230" s="10">
        <f>3/24000000*OO[[#This Row],[133 (05JUL1985 12:00:00)-Water Temperature (C)]]*OO[[#This Row],[75]]</f>
        <v>6.7166003181175013E-7</v>
      </c>
      <c r="BZ230" s="10">
        <f>3/24000000*OO[[#This Row],[134 (05JUL1985 15:00:00)-Water Temperature (C)]]*OO[[#This Row],[76]]</f>
        <v>6.3602876203600003E-7</v>
      </c>
      <c r="CA230" s="10">
        <f>3/24000000*OO[[#This Row],[135 (05JUL1985 18:00:00)-Water Temperature (C)]]*OO[[#This Row],[77]]</f>
        <v>6.0510093101012493E-7</v>
      </c>
      <c r="CB230" s="10">
        <f>3/24000000*OO[[#This Row],[136 (05JUL1985 21:00:00)-Water Temperature (C)]]*OO[[#This Row],[78]]</f>
        <v>5.7316489823524997E-7</v>
      </c>
      <c r="CC230" s="10">
        <f>3/24000000*OO[[#This Row],[137 (06JUL1985 00:00:00)-Water Temperature (C)]]*OO[[#This Row],[79]]</f>
        <v>5.4136056034799998E-7</v>
      </c>
      <c r="CD230" s="10">
        <f>3/24000000*OO[[#This Row],[138 (06JUL1985 03:00:00)-Water Temperature (C)]]*OO[[#This Row],[80]]</f>
        <v>5.1464768218550008E-7</v>
      </c>
      <c r="CE230" s="10">
        <f>3/24000000*OO[[#This Row],[139 (06JUL1985 06:00:00)-Water Temperature (C)]]*OO[[#This Row],[81]]</f>
        <v>4.9526669214937493E-7</v>
      </c>
      <c r="CF230" s="10">
        <f>3/24000000*OO[[#This Row],[140 (06JUL1985 09:00:00)-Water Temperature (C)]]*OO[[#This Row],[82]]</f>
        <v>4.9263605166075004E-7</v>
      </c>
      <c r="CG230" s="10">
        <f>3/24000000*OO[[#This Row],[141 (06JUL1985 12:00:00)-Water Temperature (C)]]*OO[[#This Row],[83]]</f>
        <v>4.8440298905500009E-7</v>
      </c>
      <c r="CH230" s="10">
        <f>3/24000000*OO[[#This Row],[142 (06JUL1985 15:00:00)-Water Temperature (C)]]*OO[[#This Row],[84]]</f>
        <v>4.727723044687499E-7</v>
      </c>
      <c r="CI230" s="10">
        <f>3/24000000*OO[[#This Row],[143 (06JUL1985 18:00:00)-Water Temperature (C)]]*OO[[#This Row],[85]]</f>
        <v>4.6329292690724994E-7</v>
      </c>
      <c r="CJ230" s="10">
        <f>3/24000000*OO[[#This Row],[144 (06JUL1985 21:00:00)-Water Temperature (C)]]*OO[[#This Row],[86]]</f>
        <v>4.4450918794912495E-7</v>
      </c>
      <c r="CK230" s="10">
        <f>3/24000000*OO[[#This Row],[145 (07JUL1985 00:00:00)-Water Temperature (C)]]*OO[[#This Row],[87]]</f>
        <v>4.1906539701250002E-7</v>
      </c>
      <c r="CL230" s="10">
        <f>3/24000000*OO[[#This Row],[146 (07JUL1985 03:00:00)-Water Temperature (C)]]*OO[[#This Row],[88]]</f>
        <v>3.9997132632500002E-7</v>
      </c>
      <c r="CM230" s="10">
        <f>3/24000000*OO[[#This Row],[147 (07JUL1985 06:00:00)-Water Temperature (C)]]*OO[[#This Row],[89]]</f>
        <v>3.8627919305325002E-7</v>
      </c>
      <c r="CN230" s="10">
        <f>3/24000000*OO[[#This Row],[148 (07JUL1985 09:00:00)-Water Temperature (C)]]*OO[[#This Row],[90]]</f>
        <v>3.8410711616099993E-7</v>
      </c>
      <c r="CO230" s="10">
        <f>3/24000000*OO[[#This Row],[149 (07JUL1985 12:00:00)-Water Temperature (C)]]*OO[[#This Row],[91]]</f>
        <v>3.8147948287687495E-7</v>
      </c>
      <c r="CP230" s="10">
        <f>3/24000000*OO[[#This Row],[150 (07JUL1985 15:00:00)-Water Temperature (C)]]*OO[[#This Row],[92]]</f>
        <v>3.7450735919199996E-7</v>
      </c>
      <c r="CQ230" s="10">
        <f>3/24000000*OO[[#This Row],[151 (07JUL1985 18:00:00)-Water Temperature (C)]]*OO[[#This Row],[93]]</f>
        <v>3.6753080130000002E-7</v>
      </c>
      <c r="CR230" s="10">
        <f>3/24000000*OO[[#This Row],[152 (07JUL1985 21:00:00)-Water Temperature (C)]]*OO[[#This Row],[94]]</f>
        <v>3.5456537694599995E-7</v>
      </c>
      <c r="CS230" s="10">
        <f>3/24000000*OO[[#This Row],[153 (08JUL1985 00:00:00)-Water Temperature (C)]]*OO[[#This Row],[95]]</f>
        <v>3.4138812523212492E-7</v>
      </c>
      <c r="CT230" s="10">
        <f>3/24000000*OO[[#This Row],[154 (08JUL1985 03:00:00)-Water Temperature (C)]]*OO[[#This Row],[96]]</f>
        <v>3.3279817315387498E-7</v>
      </c>
      <c r="CU230" s="10">
        <f>3/24000000*OO[[#This Row],[155 (08JUL1985 06:00:00)-Water Temperature (C)]]*OO[[#This Row],[97]]</f>
        <v>3.2652467213762496E-7</v>
      </c>
      <c r="CV230" s="10">
        <f>3/24000000*OO[[#This Row],[156 (08JUL1985 09:00:00)-Water Temperature (C)]]*OO[[#This Row],[98]]</f>
        <v>3.1960513108325001E-7</v>
      </c>
      <c r="CW230" s="10">
        <f>3/24000000*OO[[#This Row],[157 (08JUL1985 12:00:00)-Water Temperature (C)]]*OO[[#This Row],[99]]</f>
        <v>3.1524150701512501E-7</v>
      </c>
    </row>
    <row r="231" spans="1:101" x14ac:dyDescent="0.35">
      <c r="A231" t="s">
        <v>237</v>
      </c>
      <c r="B231">
        <v>870.10339999999997</v>
      </c>
      <c r="C231" s="10">
        <f>3/24*OO[[#This Row],[59 (26JUN1985 06:00:00)-Water Temperature (C)]]*OO[[#This Row],[1]]/SUM(OO[1])</f>
        <v>0</v>
      </c>
      <c r="D231" s="10">
        <f>3/24*OO[[#This Row],[60 (26JUN1985 09:00:00)-Water Temperature (C)]]*OO[[#This Row],[2]]/SUM(OO[2])</f>
        <v>0</v>
      </c>
      <c r="E231" s="10">
        <f>3/24*OO[[#This Row],[61 (26JUN1985 12:00:00)-Water Temperature (C)]]*OO[[#This Row],[3]]/SUM(OO[3])</f>
        <v>0</v>
      </c>
      <c r="F231" s="10">
        <f>3/24*OO[[#This Row],[62 (26JUN1985 15:00:00)-Water Temperature (C)]]*OO[[#This Row],[4]]/SUM(OO[4])</f>
        <v>0</v>
      </c>
      <c r="G231" s="10">
        <f>3/24*OO[[#This Row],[63 (26JUN1985 18:00:00)-Water Temperature (C)]]*OO[[#This Row],[5]]/SUM(OO[5])</f>
        <v>0</v>
      </c>
      <c r="H231" s="10">
        <f>3/24*OO[[#This Row],[64 (26JUN1985 21:00:00)-Water Temperature (C)]]*OO[[#This Row],[6]]/SUM(OO[6])</f>
        <v>0</v>
      </c>
      <c r="I231" s="10">
        <f>3/24*OO[[#This Row],[65 (27JUN1985 00:00:00)-Water Temperature (C)]]*OO[[#This Row],[7]]/SUM(OO[7])</f>
        <v>0</v>
      </c>
      <c r="J231" s="10">
        <f>3/24*OO[[#This Row],[66 (27JUN1985 03:00:00)-Water Temperature (C)]]*OO[[#This Row],[8]]/SUM(OO[8])</f>
        <v>0</v>
      </c>
      <c r="K231" s="10">
        <f>3/24*OO[[#This Row],[67 (27JUN1985 06:00:00)-Water Temperature (C)]]*OO[[#This Row],[9]]/SUM(OO[9])</f>
        <v>0</v>
      </c>
      <c r="L231" s="10">
        <f>3/24*OO[[#This Row],[68 (27JUN1985 09:00:00)-Water Temperature (C)]]*OO[[#This Row],[10]]/SUM(OO[10])</f>
        <v>5.8045500109784527E-41</v>
      </c>
      <c r="M231" s="10">
        <f>3/24*OO[[#This Row],[69 (27JUN1985 12:00:00)-Water Temperature (C)]]*OO[[#This Row],[11]]/SUM(OO[11])</f>
        <v>3.2350928383494876E-30</v>
      </c>
      <c r="N231" s="10">
        <f>3/24*OO[[#This Row],[70 (27JUN1985 15:00:00)-Water Temperature (C)]]*OO[[#This Row],[12]]/SUM(OO[12])</f>
        <v>7.593098087300223E-20</v>
      </c>
      <c r="O231" s="10">
        <f>3/24*OO[[#This Row],[71 (27JUN1985 18:00:00)-Water Temperature (C)]]*OO[[#This Row],[13]]/SUM(OO[13])</f>
        <v>5.0835162578097147E-13</v>
      </c>
      <c r="P231" s="10">
        <f>3/24*OO[[#This Row],[72 (27JUN1985 21:00:00)-Water Temperature (C)]]*OO[[#This Row],[14]]/SUM(OO[14])</f>
        <v>2.7151033313454105E-9</v>
      </c>
      <c r="Q231" s="10">
        <f>3/24*OO[[#This Row],[73 (28JUN1985 00:00:00)-Water Temperature (C)]]*OO[[#This Row],[15]]/SUM(OO[15])</f>
        <v>8.0980493207077401E-7</v>
      </c>
      <c r="R231" s="10">
        <f>3/24*OO[[#This Row],[74 (28JUN1985 03:00:00)-Water Temperature (C)]]*OO[[#This Row],[16]]/SUM(OO[16])</f>
        <v>4.7415392994880181E-5</v>
      </c>
      <c r="S231" s="10">
        <f>3/24*OO[[#This Row],[75 (28JUN1985 06:00:00)-Water Temperature (C)]]*OO[[#This Row],[17]]/SUM(OO[17])</f>
        <v>8.5105037733060253E-4</v>
      </c>
      <c r="T231" s="10">
        <f>3/24*OO[[#This Row],[76 (28JUN1985 09:00:00)-Water Temperature (C)]]*OO[[#This Row],[18]]/SUM(OO[18])</f>
        <v>6.2064074639577452E-3</v>
      </c>
      <c r="U231" s="10">
        <f>3/24*OO[[#This Row],[77 (28JUN1985 12:00:00)-Water Temperature (C)]]*OO[[#This Row],[19]]/SUM(OO[19])</f>
        <v>2.203023856668361E-2</v>
      </c>
      <c r="V231" s="10">
        <f>3/24000000*OO[[#This Row],[78 (28JUN1985 15:00:00)-Water Temperature (C)]]*OO[[#This Row],[20]]</f>
        <v>4.2972417584850001E-2</v>
      </c>
      <c r="W231" s="10">
        <f>3/24000000*OO[[#This Row],[79 (28JUN1985 18:00:00)-Water Temperature (C)]]*OO[[#This Row],[21]]</f>
        <v>5.0456706377662495E-2</v>
      </c>
      <c r="X231" s="10">
        <f>3/24000000*OO[[#This Row],[80 (28JUN1985 21:00:00)-Water Temperature (C)]]*OO[[#This Row],[22]]</f>
        <v>3.7908045784374997E-2</v>
      </c>
      <c r="Y231" s="10">
        <f>3/24000000*OO[[#This Row],[81 (29JUN1985 00:00:00)-Water Temperature (C)]]*OO[[#This Row],[23]]</f>
        <v>1.9814513696412499E-2</v>
      </c>
      <c r="Z231" s="10">
        <f>3/24000000*OO[[#This Row],[82 (29JUN1985 03:00:00)-Water Temperature (C)]]*OO[[#This Row],[24]]</f>
        <v>7.7493456764449985E-3</v>
      </c>
      <c r="AA231" s="10">
        <f>3/24000000*OO[[#This Row],[83 (29JUN1985 06:00:00)-Water Temperature (C)]]*OO[[#This Row],[25]]</f>
        <v>2.4063119055824996E-3</v>
      </c>
      <c r="AB231" s="10">
        <f>3/24000000*OO[[#This Row],[84 (29JUN1985 09:00:00)-Water Temperature (C)]]*OO[[#This Row],[26]]</f>
        <v>6.5665273887600007E-4</v>
      </c>
      <c r="AC231" s="10">
        <f>3/24000000*OO[[#This Row],[85 (29JUN1985 12:00:00)-Water Temperature (C)]]*OO[[#This Row],[27]]</f>
        <v>1.8318849338559996E-4</v>
      </c>
      <c r="AD231" s="10">
        <f>3/24000000*OO[[#This Row],[86 (29JUN1985 15:00:00)-Water Temperature (C)]]*OO[[#This Row],[28]]</f>
        <v>7.0512124501674993E-5</v>
      </c>
      <c r="AE231" s="10">
        <f>3/24000000*OO[[#This Row],[88 (29JUN1985 21:00:00)-Water Temperature (C)]]*OO[[#This Row],[30]]</f>
        <v>4.1607870002099988E-5</v>
      </c>
      <c r="AF231" s="10">
        <f>3/24000000*OO[[#This Row],[88 (29JUN1985 21:00:00)-Water Temperature (C)]]*OO[[#This Row],[30]]</f>
        <v>4.1607870002099988E-5</v>
      </c>
      <c r="AG231" s="10">
        <f>3/24000000*OO[[#This Row],[89 (30JUN1985 00:00:00)-Water Temperature (C)]]*OO[[#This Row],[31]]</f>
        <v>4.1458842232500005E-5</v>
      </c>
      <c r="AH231" s="10">
        <f>3/24000000*OO[[#This Row],[90 (30JUN1985 03:00:00)-Water Temperature (C)]]*OO[[#This Row],[32]]</f>
        <v>4.1848153927937491E-5</v>
      </c>
      <c r="AI231" s="10">
        <f>3/24000000*OO[[#This Row],[91 (30JUN1985 06:00:00)-Water Temperature (C)]]*OO[[#This Row],[33]]</f>
        <v>4.1139335597587501E-5</v>
      </c>
      <c r="AJ231" s="10">
        <f>3/24000000*OO[[#This Row],[92 (30JUN1985 09:00:00)-Water Temperature (C)]]*OO[[#This Row],[34]]</f>
        <v>3.9643285408650001E-5</v>
      </c>
      <c r="AK231" s="10">
        <f>3/24000000*OO[[#This Row],[93 (30JUN1985 12:00:00)-Water Temperature (C)]]*OO[[#This Row],[35]]</f>
        <v>3.7485787855499994E-5</v>
      </c>
      <c r="AL231" s="10">
        <f>3/24000000*OO[[#This Row],[94 (30JUN1985 15:00:00)-Water Temperature (C)]]*OO[[#This Row],[36]]</f>
        <v>3.490042100465E-5</v>
      </c>
      <c r="AM231" s="10">
        <f>3/24000000*OO[[#This Row],[95 (30JUN1985 18:00:00)-Water Temperature (C)]]*OO[[#This Row],[37]]</f>
        <v>3.2106879890312501E-5</v>
      </c>
      <c r="AN231" s="10">
        <f>3/24000000*OO[[#This Row],[96 (30JUN1985 21:00:00)-Water Temperature (C)]]*OO[[#This Row],[38]]</f>
        <v>2.8895564735999999E-5</v>
      </c>
      <c r="AO231" s="10">
        <f>3/24000000*OO[[#This Row],[97 (01JUL1985 00:00:00)-Water Temperature (C)]]*OO[[#This Row],[39]]</f>
        <v>2.5581136162650001E-5</v>
      </c>
      <c r="AP231" s="10">
        <f>3/24000000*OO[[#This Row],[98 (01JUL1985 03:00:00)-Water Temperature (C)]]*OO[[#This Row],[40]]</f>
        <v>2.2376734356225003E-5</v>
      </c>
      <c r="AQ231" s="10">
        <f>3/24000000*OO[[#This Row],[99 (01JUL1985 06:00:00)-Water Temperature (C)]]*OO[[#This Row],[41]]</f>
        <v>1.9423338240999998E-5</v>
      </c>
      <c r="AR231" s="10">
        <f>3/24000000*OO[[#This Row],[100 (01JUL1985 09:00:00)-Water Temperature (C)]]*OO[[#This Row],[42]]</f>
        <v>1.7227771094145E-5</v>
      </c>
      <c r="AS231" s="10">
        <f>3/24000000*OO[[#This Row],[101 (01JUL1985 12:00:00)-Water Temperature (C)]]*OO[[#This Row],[43]]</f>
        <v>1.5107733417314999E-5</v>
      </c>
      <c r="AT231" s="10">
        <f>3/24000000*OO[[#This Row],[102 (01JUL1985 15:00:00)-Water Temperature (C)]]*OO[[#This Row],[44]]</f>
        <v>1.3144161159359998E-5</v>
      </c>
      <c r="AU231" s="10">
        <f>3/24000000*OO[[#This Row],[103 (01JUL1985 18:00:00)-Water Temperature (C)]]*OO[[#This Row],[45]]</f>
        <v>1.139105091303E-5</v>
      </c>
      <c r="AV231" s="10">
        <f>3/24000000*OO[[#This Row],[104 (01JUL1985 21:00:00)-Water Temperature (C)]]*OO[[#This Row],[46]]</f>
        <v>9.8495920950274993E-6</v>
      </c>
      <c r="AW231" s="10">
        <f>3/24000000*OO[[#This Row],[105 (02JUL1985 00:00:00)-Water Temperature (C)]]*OO[[#This Row],[47]]</f>
        <v>8.4975164544374994E-6</v>
      </c>
      <c r="AX231" s="10">
        <f>3/24000000*OO[[#This Row],[106 (02JUL1985 03:00:00)-Water Temperature (C)]]*OO[[#This Row],[48]]</f>
        <v>7.2480826978662508E-6</v>
      </c>
      <c r="AY231" s="10">
        <f>3/24000000*OO[[#This Row],[107 (02JUL1985 06:00:00)-Water Temperature (C)]]*OO[[#This Row],[49]]</f>
        <v>6.0432133105199997E-6</v>
      </c>
      <c r="AZ231" s="10">
        <f>3/24000000*OO[[#This Row],[108 (02JUL1985 09:00:00)-Water Temperature (C)]]*OO[[#This Row],[50]]</f>
        <v>5.0095279172174999E-6</v>
      </c>
      <c r="BA231" s="10">
        <f>3/24000000*OO[[#This Row],[109 (02JUL1985 12:00:00)-Water Temperature (C)]]*OO[[#This Row],[51]]</f>
        <v>4.0029745386487495E-6</v>
      </c>
      <c r="BB231" s="10">
        <f>3/24000000*OO[[#This Row],[110 (02JUL1985 15:00:00)-Water Temperature (C)]]*OO[[#This Row],[52]]</f>
        <v>3.1632505718774997E-6</v>
      </c>
      <c r="BC231" s="10">
        <f>3/24000000*OO[[#This Row],[111 (02JUL1985 18:00:00)-Water Temperature (C)]]*OO[[#This Row],[53]]</f>
        <v>2.5708464689675001E-6</v>
      </c>
      <c r="BD231" s="10">
        <f>3/24000000*OO[[#This Row],[112 (02JUL1985 21:00:00)-Water Temperature (C)]]*OO[[#This Row],[54]]</f>
        <v>2.1556458456851251E-6</v>
      </c>
      <c r="BE231" s="10">
        <f>3/24000000*OO[[#This Row],[113 (03JUL1985 00:00:00)-Water Temperature (C)]]*OO[[#This Row],[55]]</f>
        <v>1.8608287788823748E-6</v>
      </c>
      <c r="BF231" s="10">
        <f>3/24000000*OO[[#This Row],[114 (03JUL1985 03:00:00)-Water Temperature (C)]]*OO[[#This Row],[56]]</f>
        <v>1.6638001517837499E-6</v>
      </c>
      <c r="BG231" s="10">
        <f>3/24000000*OO[[#This Row],[115 (03JUL1985 06:00:00)-Water Temperature (C)]]*OO[[#This Row],[57]]</f>
        <v>1.51950200031625E-6</v>
      </c>
      <c r="BH231" s="10">
        <f>3/24000000*OO[[#This Row],[116 (03JUL1985 09:00:00)-Water Temperature (C)]]*OO[[#This Row],[58]]</f>
        <v>1.4365809022162502E-6</v>
      </c>
      <c r="BI231" s="10">
        <f>3/24000000*OO[[#This Row],[117 (03JUL1985 12:00:00)-Water Temperature (C)]]*OO[[#This Row],[59]]</f>
        <v>1.3734792338478749E-6</v>
      </c>
      <c r="BJ231" s="10">
        <f>3/24000000*OO[[#This Row],[118 (03JUL1985 15:00:00)-Water Temperature (C)]]*OO[[#This Row],[60]]</f>
        <v>1.30934345382E-6</v>
      </c>
      <c r="BK231" s="10">
        <f>3/24000000*OO[[#This Row],[119 (03JUL1985 18:00:00)-Water Temperature (C)]]*OO[[#This Row],[61]]</f>
        <v>1.2536472188725E-6</v>
      </c>
      <c r="BL231" s="10">
        <f>3/24000000*OO[[#This Row],[120 (03JUL1985 21:00:00)-Water Temperature (C)]]*OO[[#This Row],[62]]</f>
        <v>1.18593451733625E-6</v>
      </c>
      <c r="BM231" s="10">
        <f>3/24000000*OO[[#This Row],[121 (04JUL1985 00:00:00)-Water Temperature (C)]]*OO[[#This Row],[63]]</f>
        <v>1.1216905160539999E-6</v>
      </c>
      <c r="BN231" s="10">
        <f>3/24000000*OO[[#This Row],[122 (04JUL1985 03:00:00)-Water Temperature (C)]]*OO[[#This Row],[64]]</f>
        <v>1.0782404815957499E-6</v>
      </c>
      <c r="BO231" s="10">
        <f>3/24000000*OO[[#This Row],[123 (04JUL1985 06:00:00)-Water Temperature (C)]]*OO[[#This Row],[65]]</f>
        <v>1.0494976404937499E-6</v>
      </c>
      <c r="BP231" s="10">
        <f>3/24000000*OO[[#This Row],[124 (04JUL1985 09:00:00)-Water Temperature (C)]]*OO[[#This Row],[66]]</f>
        <v>1.03661723120475E-6</v>
      </c>
      <c r="BQ231" s="10">
        <f>3/24000000*OO[[#This Row],[125 (04JUL1985 12:00:00)-Water Temperature (C)]]*OO[[#This Row],[67]]</f>
        <v>1.0059570697125E-6</v>
      </c>
      <c r="BR231" s="10">
        <f>3/24000000*OO[[#This Row],[126 (04JUL1985 15:00:00)-Water Temperature (C)]]*OO[[#This Row],[68]]</f>
        <v>9.687624185470001E-7</v>
      </c>
      <c r="BS231" s="10">
        <f>3/24000000*OO[[#This Row],[127 (04JUL1985 18:00:00)-Water Temperature (C)]]*OO[[#This Row],[69]]</f>
        <v>9.1665233942800009E-7</v>
      </c>
      <c r="BT231" s="10">
        <f>3/24000000*OO[[#This Row],[128 (04JUL1985 21:00:00)-Water Temperature (C)]]*OO[[#This Row],[70]]</f>
        <v>8.6360224951024998E-7</v>
      </c>
      <c r="BU231" s="10">
        <f>3/24000000*OO[[#This Row],[129 (05JUL1985 00:00:00)-Water Temperature (C)]]*OO[[#This Row],[71]]</f>
        <v>8.2172297484799996E-7</v>
      </c>
      <c r="BV231" s="10">
        <f>3/24000000*OO[[#This Row],[130 (05JUL1985 03:00:00)-Water Temperature (C)]]*OO[[#This Row],[72]]</f>
        <v>7.8870770731024992E-7</v>
      </c>
      <c r="BW231" s="10">
        <f>3/24000000*OO[[#This Row],[131 (05JUL1985 06:00:00)-Water Temperature (C)]]*OO[[#This Row],[73]]</f>
        <v>7.5686827014975002E-7</v>
      </c>
      <c r="BX231" s="10">
        <f>3/24000000*OO[[#This Row],[132 (05JUL1985 09:00:00)-Water Temperature (C)]]*OO[[#This Row],[74]]</f>
        <v>7.3720456517749994E-7</v>
      </c>
      <c r="BY231" s="10">
        <f>3/24000000*OO[[#This Row],[133 (05JUL1985 12:00:00)-Water Temperature (C)]]*OO[[#This Row],[75]]</f>
        <v>7.0110055568137506E-7</v>
      </c>
      <c r="BZ231" s="10">
        <f>3/24000000*OO[[#This Row],[134 (05JUL1985 15:00:00)-Water Temperature (C)]]*OO[[#This Row],[76]]</f>
        <v>6.6440532004499986E-7</v>
      </c>
      <c r="CA231" s="10">
        <f>3/24000000*OO[[#This Row],[135 (05JUL1985 18:00:00)-Water Temperature (C)]]*OO[[#This Row],[77]]</f>
        <v>6.31388420789E-7</v>
      </c>
      <c r="CB231" s="10">
        <f>3/24000000*OO[[#This Row],[136 (05JUL1985 21:00:00)-Water Temperature (C)]]*OO[[#This Row],[78]]</f>
        <v>5.9739362860875004E-7</v>
      </c>
      <c r="CC231" s="10">
        <f>3/24000000*OO[[#This Row],[137 (06JUL1985 00:00:00)-Water Temperature (C)]]*OO[[#This Row],[79]]</f>
        <v>5.6344513100287504E-7</v>
      </c>
      <c r="CD231" s="10">
        <f>3/24000000*OO[[#This Row],[138 (06JUL1985 03:00:00)-Water Temperature (C)]]*OO[[#This Row],[80]]</f>
        <v>5.3528400569599997E-7</v>
      </c>
      <c r="CE231" s="10">
        <f>3/24000000*OO[[#This Row],[139 (06JUL1985 06:00:00)-Water Temperature (C)]]*OO[[#This Row],[81]]</f>
        <v>5.1535435948099994E-7</v>
      </c>
      <c r="CF231" s="10">
        <f>3/24000000*OO[[#This Row],[140 (06JUL1985 09:00:00)-Water Temperature (C)]]*OO[[#This Row],[82]]</f>
        <v>5.1328290090174994E-7</v>
      </c>
      <c r="CG231" s="10">
        <f>3/24000000*OO[[#This Row],[141 (06JUL1985 12:00:00)-Water Temperature (C)]]*OO[[#This Row],[83]]</f>
        <v>5.0521827878274989E-7</v>
      </c>
      <c r="CH231" s="10">
        <f>3/24000000*OO[[#This Row],[142 (06JUL1985 15:00:00)-Water Temperature (C)]]*OO[[#This Row],[84]]</f>
        <v>4.9337532308400001E-7</v>
      </c>
      <c r="CI231" s="10">
        <f>3/24000000*OO[[#This Row],[143 (06JUL1985 18:00:00)-Water Temperature (C)]]*OO[[#This Row],[85]]</f>
        <v>4.8326997207912496E-7</v>
      </c>
      <c r="CJ231" s="10">
        <f>3/24000000*OO[[#This Row],[144 (06JUL1985 21:00:00)-Water Temperature (C)]]*OO[[#This Row],[86]]</f>
        <v>4.6326604737099995E-7</v>
      </c>
      <c r="CK231" s="10">
        <f>3/24000000*OO[[#This Row],[145 (07JUL1985 00:00:00)-Water Temperature (C)]]*OO[[#This Row],[87]]</f>
        <v>4.3614990792E-7</v>
      </c>
      <c r="CL231" s="10">
        <f>3/24000000*OO[[#This Row],[146 (07JUL1985 03:00:00)-Water Temperature (C)]]*OO[[#This Row],[88]]</f>
        <v>4.1578271664775001E-7</v>
      </c>
      <c r="CM231" s="10">
        <f>3/24000000*OO[[#This Row],[147 (07JUL1985 06:00:00)-Water Temperature (C)]]*OO[[#This Row],[89]]</f>
        <v>4.0161398862749992E-7</v>
      </c>
      <c r="CN231" s="10">
        <f>3/24000000*OO[[#This Row],[148 (07JUL1985 09:00:00)-Water Temperature (C)]]*OO[[#This Row],[90]]</f>
        <v>3.9983443671787498E-7</v>
      </c>
      <c r="CO231" s="10">
        <f>3/24000000*OO[[#This Row],[149 (07JUL1985 12:00:00)-Water Temperature (C)]]*OO[[#This Row],[91]]</f>
        <v>3.9749638175099991E-7</v>
      </c>
      <c r="CP231" s="10">
        <f>3/24000000*OO[[#This Row],[150 (07JUL1985 15:00:00)-Water Temperature (C)]]*OO[[#This Row],[92]]</f>
        <v>3.9035281397475004E-7</v>
      </c>
      <c r="CQ231" s="10">
        <f>3/24000000*OO[[#This Row],[151 (07JUL1985 18:00:00)-Water Temperature (C)]]*OO[[#This Row],[93]]</f>
        <v>3.828972868025E-7</v>
      </c>
      <c r="CR231" s="10">
        <f>3/24000000*OO[[#This Row],[152 (07JUL1985 21:00:00)-Water Temperature (C)]]*OO[[#This Row],[94]]</f>
        <v>3.6882980068462498E-7</v>
      </c>
      <c r="CS231" s="10">
        <f>3/24000000*OO[[#This Row],[153 (08JUL1985 00:00:00)-Water Temperature (C)]]*OO[[#This Row],[95]]</f>
        <v>3.5453330584275004E-7</v>
      </c>
      <c r="CT231" s="10">
        <f>3/24000000*OO[[#This Row],[154 (08JUL1985 03:00:00)-Water Temperature (C)]]*OO[[#This Row],[96]]</f>
        <v>3.4516716875474994E-7</v>
      </c>
      <c r="CU231" s="10">
        <f>3/24000000*OO[[#This Row],[155 (08JUL1985 06:00:00)-Water Temperature (C)]]*OO[[#This Row],[97]]</f>
        <v>3.3880116813350006E-7</v>
      </c>
      <c r="CV231" s="10">
        <f>3/24000000*OO[[#This Row],[156 (08JUL1985 09:00:00)-Water Temperature (C)]]*OO[[#This Row],[98]]</f>
        <v>3.3207814265100001E-7</v>
      </c>
      <c r="CW231" s="10">
        <f>3/24000000*OO[[#This Row],[157 (08JUL1985 12:00:00)-Water Temperature (C)]]*OO[[#This Row],[99]]</f>
        <v>3.28080800307E-7</v>
      </c>
    </row>
    <row r="232" spans="1:101" x14ac:dyDescent="0.35">
      <c r="A232" t="s">
        <v>238</v>
      </c>
      <c r="B232">
        <v>833.28970000000004</v>
      </c>
      <c r="C232" s="10">
        <f>3/24*OO[[#This Row],[59 (26JUN1985 06:00:00)-Water Temperature (C)]]*OO[[#This Row],[1]]/SUM(OO[1])</f>
        <v>0</v>
      </c>
      <c r="D232" s="10">
        <f>3/24*OO[[#This Row],[60 (26JUN1985 09:00:00)-Water Temperature (C)]]*OO[[#This Row],[2]]/SUM(OO[2])</f>
        <v>0</v>
      </c>
      <c r="E232" s="10">
        <f>3/24*OO[[#This Row],[61 (26JUN1985 12:00:00)-Water Temperature (C)]]*OO[[#This Row],[3]]/SUM(OO[3])</f>
        <v>0</v>
      </c>
      <c r="F232" s="10">
        <f>3/24*OO[[#This Row],[62 (26JUN1985 15:00:00)-Water Temperature (C)]]*OO[[#This Row],[4]]/SUM(OO[4])</f>
        <v>0</v>
      </c>
      <c r="G232" s="10">
        <f>3/24*OO[[#This Row],[63 (26JUN1985 18:00:00)-Water Temperature (C)]]*OO[[#This Row],[5]]/SUM(OO[5])</f>
        <v>0</v>
      </c>
      <c r="H232" s="10">
        <f>3/24*OO[[#This Row],[64 (26JUN1985 21:00:00)-Water Temperature (C)]]*OO[[#This Row],[6]]/SUM(OO[6])</f>
        <v>0</v>
      </c>
      <c r="I232" s="10">
        <f>3/24*OO[[#This Row],[65 (27JUN1985 00:00:00)-Water Temperature (C)]]*OO[[#This Row],[7]]/SUM(OO[7])</f>
        <v>0</v>
      </c>
      <c r="J232" s="10">
        <f>3/24*OO[[#This Row],[66 (27JUN1985 03:00:00)-Water Temperature (C)]]*OO[[#This Row],[8]]/SUM(OO[8])</f>
        <v>0</v>
      </c>
      <c r="K232" s="10">
        <f>3/24*OO[[#This Row],[67 (27JUN1985 06:00:00)-Water Temperature (C)]]*OO[[#This Row],[9]]/SUM(OO[9])</f>
        <v>0</v>
      </c>
      <c r="L232" s="10">
        <f>3/24*OO[[#This Row],[68 (27JUN1985 09:00:00)-Water Temperature (C)]]*OO[[#This Row],[10]]/SUM(OO[10])</f>
        <v>1.0110188516663206E-41</v>
      </c>
      <c r="M232" s="10">
        <f>3/24*OO[[#This Row],[69 (27JUN1985 12:00:00)-Water Temperature (C)]]*OO[[#This Row],[11]]/SUM(OO[11])</f>
        <v>5.6802316642983652E-31</v>
      </c>
      <c r="N232" s="10">
        <f>3/24*OO[[#This Row],[70 (27JUN1985 15:00:00)-Water Temperature (C)]]*OO[[#This Row],[12]]/SUM(OO[12])</f>
        <v>1.4043456706814472E-20</v>
      </c>
      <c r="O232" s="10">
        <f>3/24*OO[[#This Row],[71 (27JUN1985 18:00:00)-Water Temperature (C)]]*OO[[#This Row],[13]]/SUM(OO[13])</f>
        <v>2.1791049873708767E-13</v>
      </c>
      <c r="P232" s="10">
        <f>3/24*OO[[#This Row],[72 (27JUN1985 21:00:00)-Water Temperature (C)]]*OO[[#This Row],[14]]/SUM(OO[14])</f>
        <v>1.6054608024115214E-9</v>
      </c>
      <c r="Q232" s="10">
        <f>3/24*OO[[#This Row],[73 (28JUN1985 00:00:00)-Water Temperature (C)]]*OO[[#This Row],[15]]/SUM(OO[15])</f>
        <v>5.5299674551281427E-7</v>
      </c>
      <c r="R232" s="10">
        <f>3/24*OO[[#This Row],[74 (28JUN1985 03:00:00)-Water Temperature (C)]]*OO[[#This Row],[16]]/SUM(OO[16])</f>
        <v>3.5953257599537051E-5</v>
      </c>
      <c r="S232" s="10">
        <f>3/24*OO[[#This Row],[75 (28JUN1985 06:00:00)-Water Temperature (C)]]*OO[[#This Row],[17]]/SUM(OO[17])</f>
        <v>7.0236991826391098E-4</v>
      </c>
      <c r="T232" s="10">
        <f>3/24*OO[[#This Row],[76 (28JUN1985 09:00:00)-Water Temperature (C)]]*OO[[#This Row],[18]]/SUM(OO[18])</f>
        <v>5.4982693196203112E-3</v>
      </c>
      <c r="U232" s="10">
        <f>3/24*OO[[#This Row],[77 (28JUN1985 12:00:00)-Water Temperature (C)]]*OO[[#This Row],[19]]/SUM(OO[19])</f>
        <v>2.0729786808564517E-2</v>
      </c>
      <c r="V232" s="10">
        <f>3/24000000*OO[[#This Row],[78 (28JUN1985 15:00:00)-Water Temperature (C)]]*OO[[#This Row],[20]]</f>
        <v>4.2540333658124999E-2</v>
      </c>
      <c r="W232" s="10">
        <f>3/24000000*OO[[#This Row],[79 (28JUN1985 18:00:00)-Water Temperature (C)]]*OO[[#This Row],[21]]</f>
        <v>5.2193142464775001E-2</v>
      </c>
      <c r="X232" s="10">
        <f>3/24000000*OO[[#This Row],[80 (28JUN1985 21:00:00)-Water Temperature (C)]]*OO[[#This Row],[22]]</f>
        <v>4.0721556504425001E-2</v>
      </c>
      <c r="Y232" s="10">
        <f>3/24000000*OO[[#This Row],[81 (29JUN1985 00:00:00)-Water Temperature (C)]]*OO[[#This Row],[23]]</f>
        <v>2.1995642867187498E-2</v>
      </c>
      <c r="Z232" s="10">
        <f>3/24000000*OO[[#This Row],[82 (29JUN1985 03:00:00)-Water Temperature (C)]]*OO[[#This Row],[24]]</f>
        <v>8.8465386406275E-3</v>
      </c>
      <c r="AA232" s="10">
        <f>3/24000000*OO[[#This Row],[83 (29JUN1985 06:00:00)-Water Temperature (C)]]*OO[[#This Row],[25]]</f>
        <v>2.8093171406087494E-3</v>
      </c>
      <c r="AB232" s="10">
        <f>3/24000000*OO[[#This Row],[84 (29JUN1985 09:00:00)-Water Temperature (C)]]*OO[[#This Row],[26]]</f>
        <v>7.7592707140450008E-4</v>
      </c>
      <c r="AC232" s="10">
        <f>3/24000000*OO[[#This Row],[85 (29JUN1985 12:00:00)-Water Temperature (C)]]*OO[[#This Row],[27]]</f>
        <v>2.1362751575625E-4</v>
      </c>
      <c r="AD232" s="10">
        <f>3/24000000*OO[[#This Row],[86 (29JUN1985 15:00:00)-Water Temperature (C)]]*OO[[#This Row],[28]]</f>
        <v>7.7889801343112485E-5</v>
      </c>
      <c r="AE232" s="10">
        <f>3/24000000*OO[[#This Row],[88 (29JUN1985 21:00:00)-Water Temperature (C)]]*OO[[#This Row],[30]]</f>
        <v>4.2562438762149995E-5</v>
      </c>
      <c r="AF232" s="10">
        <f>3/24000000*OO[[#This Row],[88 (29JUN1985 21:00:00)-Water Temperature (C)]]*OO[[#This Row],[30]]</f>
        <v>4.2562438762149995E-5</v>
      </c>
      <c r="AG232" s="10">
        <f>3/24000000*OO[[#This Row],[89 (30JUN1985 00:00:00)-Water Temperature (C)]]*OO[[#This Row],[31]]</f>
        <v>4.2081454203849999E-5</v>
      </c>
      <c r="AH232" s="10">
        <f>3/24000000*OO[[#This Row],[90 (30JUN1985 03:00:00)-Water Temperature (C)]]*OO[[#This Row],[32]]</f>
        <v>4.2436014031E-5</v>
      </c>
      <c r="AI232" s="10">
        <f>3/24000000*OO[[#This Row],[91 (30JUN1985 06:00:00)-Water Temperature (C)]]*OO[[#This Row],[33]]</f>
        <v>4.1803840261050002E-5</v>
      </c>
      <c r="AJ232" s="10">
        <f>3/24000000*OO[[#This Row],[92 (30JUN1985 09:00:00)-Water Temperature (C)]]*OO[[#This Row],[34]]</f>
        <v>4.0397808178825003E-5</v>
      </c>
      <c r="AK232" s="10">
        <f>3/24000000*OO[[#This Row],[93 (30JUN1985 12:00:00)-Water Temperature (C)]]*OO[[#This Row],[35]]</f>
        <v>3.82574017661E-5</v>
      </c>
      <c r="AL232" s="10">
        <f>3/24000000*OO[[#This Row],[94 (30JUN1985 15:00:00)-Water Temperature (C)]]*OO[[#This Row],[36]]</f>
        <v>3.5600529420675002E-5</v>
      </c>
      <c r="AM232" s="10">
        <f>3/24000000*OO[[#This Row],[95 (30JUN1985 18:00:00)-Water Temperature (C)]]*OO[[#This Row],[37]]</f>
        <v>3.2683140577499997E-5</v>
      </c>
      <c r="AN232" s="10">
        <f>3/24000000*OO[[#This Row],[96 (30JUN1985 21:00:00)-Water Temperature (C)]]*OO[[#This Row],[38]]</f>
        <v>2.9365821709675001E-5</v>
      </c>
      <c r="AO232" s="10">
        <f>3/24000000*OO[[#This Row],[97 (01JUL1985 00:00:00)-Water Temperature (C)]]*OO[[#This Row],[39]]</f>
        <v>2.5987541422049999E-5</v>
      </c>
      <c r="AP232" s="10">
        <f>3/24000000*OO[[#This Row],[98 (01JUL1985 03:00:00)-Water Temperature (C)]]*OO[[#This Row],[40]]</f>
        <v>2.2734396308700002E-5</v>
      </c>
      <c r="AQ232" s="10">
        <f>3/24000000*OO[[#This Row],[99 (01JUL1985 06:00:00)-Water Temperature (C)]]*OO[[#This Row],[41]]</f>
        <v>1.9753913289825001E-5</v>
      </c>
      <c r="AR232" s="10">
        <f>3/24000000*OO[[#This Row],[100 (01JUL1985 09:00:00)-Water Temperature (C)]]*OO[[#This Row],[42]]</f>
        <v>1.7540720536912499E-5</v>
      </c>
      <c r="AS232" s="10">
        <f>3/24000000*OO[[#This Row],[101 (01JUL1985 12:00:00)-Water Temperature (C)]]*OO[[#This Row],[43]]</f>
        <v>1.5379189479797496E-5</v>
      </c>
      <c r="AT232" s="10">
        <f>3/24000000*OO[[#This Row],[102 (01JUL1985 15:00:00)-Water Temperature (C)]]*OO[[#This Row],[44]]</f>
        <v>1.336949427165E-5</v>
      </c>
      <c r="AU232" s="10">
        <f>3/24000000*OO[[#This Row],[103 (01JUL1985 18:00:00)-Water Temperature (C)]]*OO[[#This Row],[45]]</f>
        <v>1.1563709289982501E-5</v>
      </c>
      <c r="AV232" s="10">
        <f>3/24000000*OO[[#This Row],[104 (01JUL1985 21:00:00)-Water Temperature (C)]]*OO[[#This Row],[46]]</f>
        <v>9.9793779945750008E-6</v>
      </c>
      <c r="AW232" s="10">
        <f>3/24000000*OO[[#This Row],[105 (02JUL1985 00:00:00)-Water Temperature (C)]]*OO[[#This Row],[47]]</f>
        <v>8.6037570762749997E-6</v>
      </c>
      <c r="AX232" s="10">
        <f>3/24000000*OO[[#This Row],[106 (02JUL1985 03:00:00)-Water Temperature (C)]]*OO[[#This Row],[48]]</f>
        <v>7.3518938634375003E-6</v>
      </c>
      <c r="AY232" s="10">
        <f>3/24000000*OO[[#This Row],[107 (02JUL1985 06:00:00)-Water Temperature (C)]]*OO[[#This Row],[49]]</f>
        <v>6.1572562698062491E-6</v>
      </c>
      <c r="AZ232" s="10">
        <f>3/24000000*OO[[#This Row],[108 (02JUL1985 09:00:00)-Water Temperature (C)]]*OO[[#This Row],[50]]</f>
        <v>5.1321383051249999E-6</v>
      </c>
      <c r="BA232" s="10">
        <f>3/24000000*OO[[#This Row],[109 (02JUL1985 12:00:00)-Water Temperature (C)]]*OO[[#This Row],[51]]</f>
        <v>4.1131136133674994E-6</v>
      </c>
      <c r="BB232" s="10">
        <f>3/24000000*OO[[#This Row],[110 (02JUL1985 15:00:00)-Water Temperature (C)]]*OO[[#This Row],[52]]</f>
        <v>3.2477934004724998E-6</v>
      </c>
      <c r="BC232" s="10">
        <f>3/24000000*OO[[#This Row],[111 (02JUL1985 18:00:00)-Water Temperature (C)]]*OO[[#This Row],[53]]</f>
        <v>2.6271822195199999E-6</v>
      </c>
      <c r="BD232" s="10">
        <f>3/24000000*OO[[#This Row],[112 (02JUL1985 21:00:00)-Water Temperature (C)]]*OO[[#This Row],[54]]</f>
        <v>2.1888438383201248E-6</v>
      </c>
      <c r="BE232" s="10">
        <f>3/24000000*OO[[#This Row],[113 (03JUL1985 00:00:00)-Water Temperature (C)]]*OO[[#This Row],[55]]</f>
        <v>1.8792552877735E-6</v>
      </c>
      <c r="BF232" s="10">
        <f>3/24000000*OO[[#This Row],[114 (03JUL1985 03:00:00)-Water Temperature (C)]]*OO[[#This Row],[56]]</f>
        <v>1.674874895468125E-6</v>
      </c>
      <c r="BG232" s="10">
        <f>3/24000000*OO[[#This Row],[115 (03JUL1985 06:00:00)-Water Temperature (C)]]*OO[[#This Row],[57]]</f>
        <v>1.5287511876245E-6</v>
      </c>
      <c r="BH232" s="10">
        <f>3/24000000*OO[[#This Row],[116 (03JUL1985 09:00:00)-Water Temperature (C)]]*OO[[#This Row],[58]]</f>
        <v>1.4469990975884999E-6</v>
      </c>
      <c r="BI232" s="10">
        <f>3/24000000*OO[[#This Row],[117 (03JUL1985 12:00:00)-Water Temperature (C)]]*OO[[#This Row],[59]]</f>
        <v>1.3841406913249999E-6</v>
      </c>
      <c r="BJ232" s="10">
        <f>3/24000000*OO[[#This Row],[118 (03JUL1985 15:00:00)-Water Temperature (C)]]*OO[[#This Row],[60]]</f>
        <v>1.3189463656428749E-6</v>
      </c>
      <c r="BK232" s="10">
        <f>3/24000000*OO[[#This Row],[119 (03JUL1985 18:00:00)-Water Temperature (C)]]*OO[[#This Row],[61]]</f>
        <v>1.2611693677274999E-6</v>
      </c>
      <c r="BL232" s="10">
        <f>3/24000000*OO[[#This Row],[120 (03JUL1985 21:00:00)-Water Temperature (C)]]*OO[[#This Row],[62]]</f>
        <v>1.1904547425845E-6</v>
      </c>
      <c r="BM232" s="10">
        <f>3/24000000*OO[[#This Row],[121 (04JUL1985 00:00:00)-Water Temperature (C)]]*OO[[#This Row],[63]]</f>
        <v>1.123788255558125E-6</v>
      </c>
      <c r="BN232" s="10">
        <f>3/24000000*OO[[#This Row],[122 (04JUL1985 03:00:00)-Water Temperature (C)]]*OO[[#This Row],[64]]</f>
        <v>1.0784620704101249E-6</v>
      </c>
      <c r="BO232" s="10">
        <f>3/24000000*OO[[#This Row],[123 (04JUL1985 06:00:00)-Water Temperature (C)]]*OO[[#This Row],[65]]</f>
        <v>1.0497037217715E-6</v>
      </c>
      <c r="BP232" s="10">
        <f>3/24000000*OO[[#This Row],[124 (04JUL1985 09:00:00)-Water Temperature (C)]]*OO[[#This Row],[66]]</f>
        <v>1.038458356055E-6</v>
      </c>
      <c r="BQ232" s="10">
        <f>3/24000000*OO[[#This Row],[125 (04JUL1985 12:00:00)-Water Temperature (C)]]*OO[[#This Row],[67]]</f>
        <v>1.0091012265093749E-6</v>
      </c>
      <c r="BR232" s="10">
        <f>3/24000000*OO[[#This Row],[126 (04JUL1985 15:00:00)-Water Temperature (C)]]*OO[[#This Row],[68]]</f>
        <v>9.7310928442512484E-7</v>
      </c>
      <c r="BS232" s="10">
        <f>3/24000000*OO[[#This Row],[127 (04JUL1985 18:00:00)-Water Temperature (C)]]*OO[[#This Row],[69]]</f>
        <v>9.2032625732024999E-7</v>
      </c>
      <c r="BT232" s="10">
        <f>3/24000000*OO[[#This Row],[128 (04JUL1985 21:00:00)-Water Temperature (C)]]*OO[[#This Row],[70]]</f>
        <v>8.6623452960137493E-7</v>
      </c>
      <c r="BU232" s="10">
        <f>3/24000000*OO[[#This Row],[129 (05JUL1985 00:00:00)-Water Temperature (C)]]*OO[[#This Row],[71]]</f>
        <v>8.2306837835774994E-7</v>
      </c>
      <c r="BV232" s="10">
        <f>3/24000000*OO[[#This Row],[130 (05JUL1985 03:00:00)-Water Temperature (C)]]*OO[[#This Row],[72]]</f>
        <v>7.8958174896975012E-7</v>
      </c>
      <c r="BW232" s="10">
        <f>3/24000000*OO[[#This Row],[131 (05JUL1985 06:00:00)-Water Temperature (C)]]*OO[[#This Row],[73]]</f>
        <v>7.582765115392499E-7</v>
      </c>
      <c r="BX232" s="10">
        <f>3/24000000*OO[[#This Row],[132 (05JUL1985 09:00:00)-Water Temperature (C)]]*OO[[#This Row],[74]]</f>
        <v>7.4015129867925008E-7</v>
      </c>
      <c r="BY232" s="10">
        <f>3/24000000*OO[[#This Row],[133 (05JUL1985 12:00:00)-Water Temperature (C)]]*OO[[#This Row],[75]]</f>
        <v>7.0461302846549991E-7</v>
      </c>
      <c r="BZ232" s="10">
        <f>3/24000000*OO[[#This Row],[134 (05JUL1985 15:00:00)-Water Temperature (C)]]*OO[[#This Row],[76]]</f>
        <v>6.683541389351249E-7</v>
      </c>
      <c r="CA232" s="10">
        <f>3/24000000*OO[[#This Row],[135 (05JUL1985 18:00:00)-Water Temperature (C)]]*OO[[#This Row],[77]]</f>
        <v>6.3456681042474998E-7</v>
      </c>
      <c r="CB232" s="10">
        <f>3/24000000*OO[[#This Row],[136 (05JUL1985 21:00:00)-Water Temperature (C)]]*OO[[#This Row],[78]]</f>
        <v>5.99598801590625E-7</v>
      </c>
      <c r="CC232" s="10">
        <f>3/24000000*OO[[#This Row],[137 (06JUL1985 00:00:00)-Water Temperature (C)]]*OO[[#This Row],[79]]</f>
        <v>5.6471090873249995E-7</v>
      </c>
      <c r="CD232" s="10">
        <f>3/24000000*OO[[#This Row],[138 (06JUL1985 03:00:00)-Water Temperature (C)]]*OO[[#This Row],[80]]</f>
        <v>5.3610800499999996E-7</v>
      </c>
      <c r="CE232" s="10">
        <f>3/24000000*OO[[#This Row],[139 (06JUL1985 06:00:00)-Water Temperature (C)]]*OO[[#This Row],[81]]</f>
        <v>5.1648661499999999E-7</v>
      </c>
      <c r="CF232" s="10">
        <f>3/24000000*OO[[#This Row],[140 (06JUL1985 09:00:00)-Water Temperature (C)]]*OO[[#This Row],[82]]</f>
        <v>5.1518928600012499E-7</v>
      </c>
      <c r="CG232" s="10">
        <f>3/24000000*OO[[#This Row],[141 (06JUL1985 12:00:00)-Water Temperature (C)]]*OO[[#This Row],[83]]</f>
        <v>5.0749390128487498E-7</v>
      </c>
      <c r="CH232" s="10">
        <f>3/24000000*OO[[#This Row],[142 (06JUL1985 15:00:00)-Water Temperature (C)]]*OO[[#This Row],[84]]</f>
        <v>4.9598596037249999E-7</v>
      </c>
      <c r="CI232" s="10">
        <f>3/24000000*OO[[#This Row],[143 (06JUL1985 18:00:00)-Water Temperature (C)]]*OO[[#This Row],[85]]</f>
        <v>4.8562428522350008E-7</v>
      </c>
      <c r="CJ232" s="10">
        <f>3/24000000*OO[[#This Row],[144 (06JUL1985 21:00:00)-Water Temperature (C)]]*OO[[#This Row],[86]]</f>
        <v>4.6491804065475E-7</v>
      </c>
      <c r="CK232" s="10">
        <f>3/24000000*OO[[#This Row],[145 (07JUL1985 00:00:00)-Water Temperature (C)]]*OO[[#This Row],[87]]</f>
        <v>4.3711123349549998E-7</v>
      </c>
      <c r="CL232" s="10">
        <f>3/24000000*OO[[#This Row],[146 (07JUL1985 03:00:00)-Water Temperature (C)]]*OO[[#This Row],[88]]</f>
        <v>4.1618911220900001E-7</v>
      </c>
      <c r="CM232" s="10">
        <f>3/24000000*OO[[#This Row],[147 (07JUL1985 06:00:00)-Water Temperature (C)]]*OO[[#This Row],[89]]</f>
        <v>4.0213047752800005E-7</v>
      </c>
      <c r="CN232" s="10">
        <f>3/24000000*OO[[#This Row],[148 (07JUL1985 09:00:00)-Water Temperature (C)]]*OO[[#This Row],[90]]</f>
        <v>4.0086084784649996E-7</v>
      </c>
      <c r="CO232" s="10">
        <f>3/24000000*OO[[#This Row],[149 (07JUL1985 12:00:00)-Water Temperature (C)]]*OO[[#This Row],[91]]</f>
        <v>3.9886775913500005E-7</v>
      </c>
      <c r="CP232" s="10">
        <f>3/24000000*OO[[#This Row],[150 (07JUL1985 15:00:00)-Water Temperature (C)]]*OO[[#This Row],[92]]</f>
        <v>3.9179773200750003E-7</v>
      </c>
      <c r="CQ232" s="10">
        <f>3/24000000*OO[[#This Row],[151 (07JUL1985 18:00:00)-Water Temperature (C)]]*OO[[#This Row],[93]]</f>
        <v>3.8406536235049999E-7</v>
      </c>
      <c r="CR232" s="10">
        <f>3/24000000*OO[[#This Row],[152 (07JUL1985 21:00:00)-Water Temperature (C)]]*OO[[#This Row],[94]]</f>
        <v>3.6930019149812494E-7</v>
      </c>
      <c r="CS232" s="10">
        <f>3/24000000*OO[[#This Row],[153 (08JUL1985 00:00:00)-Water Temperature (C)]]*OO[[#This Row],[95]]</f>
        <v>3.5436176178862504E-7</v>
      </c>
      <c r="CT232" s="10">
        <f>3/24000000*OO[[#This Row],[154 (08JUL1985 03:00:00)-Water Temperature (C)]]*OO[[#This Row],[96]]</f>
        <v>3.4451603072749999E-7</v>
      </c>
      <c r="CU232" s="10">
        <f>3/24000000*OO[[#This Row],[155 (08JUL1985 06:00:00)-Water Temperature (C)]]*OO[[#This Row],[97]]</f>
        <v>3.3822968374800002E-7</v>
      </c>
      <c r="CV232" s="10">
        <f>3/24000000*OO[[#This Row],[156 (08JUL1985 09:00:00)-Water Temperature (C)]]*OO[[#This Row],[98]]</f>
        <v>3.31957797314E-7</v>
      </c>
      <c r="CW232" s="10">
        <f>3/24000000*OO[[#This Row],[157 (08JUL1985 12:00:00)-Water Temperature (C)]]*OO[[#This Row],[99]]</f>
        <v>3.2846793189950001E-7</v>
      </c>
    </row>
    <row r="233" spans="1:101" x14ac:dyDescent="0.35">
      <c r="A233" t="s">
        <v>239</v>
      </c>
      <c r="B233">
        <v>883.923</v>
      </c>
      <c r="C233" s="10">
        <f>3/24*OO[[#This Row],[59 (26JUN1985 06:00:00)-Water Temperature (C)]]*OO[[#This Row],[1]]/SUM(OO[1])</f>
        <v>0</v>
      </c>
      <c r="D233" s="10">
        <f>3/24*OO[[#This Row],[60 (26JUN1985 09:00:00)-Water Temperature (C)]]*OO[[#This Row],[2]]/SUM(OO[2])</f>
        <v>0</v>
      </c>
      <c r="E233" s="10">
        <f>3/24*OO[[#This Row],[61 (26JUN1985 12:00:00)-Water Temperature (C)]]*OO[[#This Row],[3]]/SUM(OO[3])</f>
        <v>0</v>
      </c>
      <c r="F233" s="10">
        <f>3/24*OO[[#This Row],[62 (26JUN1985 15:00:00)-Water Temperature (C)]]*OO[[#This Row],[4]]/SUM(OO[4])</f>
        <v>0</v>
      </c>
      <c r="G233" s="10">
        <f>3/24*OO[[#This Row],[63 (26JUN1985 18:00:00)-Water Temperature (C)]]*OO[[#This Row],[5]]/SUM(OO[5])</f>
        <v>0</v>
      </c>
      <c r="H233" s="10">
        <f>3/24*OO[[#This Row],[64 (26JUN1985 21:00:00)-Water Temperature (C)]]*OO[[#This Row],[6]]/SUM(OO[6])</f>
        <v>0</v>
      </c>
      <c r="I233" s="10">
        <f>3/24*OO[[#This Row],[65 (27JUN1985 00:00:00)-Water Temperature (C)]]*OO[[#This Row],[7]]/SUM(OO[7])</f>
        <v>0</v>
      </c>
      <c r="J233" s="10">
        <f>3/24*OO[[#This Row],[66 (27JUN1985 03:00:00)-Water Temperature (C)]]*OO[[#This Row],[8]]/SUM(OO[8])</f>
        <v>0</v>
      </c>
      <c r="K233" s="10">
        <f>3/24*OO[[#This Row],[67 (27JUN1985 06:00:00)-Water Temperature (C)]]*OO[[#This Row],[9]]/SUM(OO[9])</f>
        <v>0</v>
      </c>
      <c r="L233" s="10">
        <f>3/24*OO[[#This Row],[68 (27JUN1985 09:00:00)-Water Temperature (C)]]*OO[[#This Row],[10]]/SUM(OO[10])</f>
        <v>1.9951335728801834E-42</v>
      </c>
      <c r="M233" s="10">
        <f>3/24*OO[[#This Row],[69 (27JUN1985 12:00:00)-Water Temperature (C)]]*OO[[#This Row],[11]]/SUM(OO[11])</f>
        <v>1.1287761834489027E-31</v>
      </c>
      <c r="N233" s="10">
        <f>3/24*OO[[#This Row],[70 (27JUN1985 15:00:00)-Water Temperature (C)]]*OO[[#This Row],[12]]/SUM(OO[12])</f>
        <v>2.5934509690161184E-21</v>
      </c>
      <c r="O233" s="10">
        <f>3/24*OO[[#This Row],[71 (27JUN1985 18:00:00)-Water Temperature (C)]]*OO[[#This Row],[13]]/SUM(OO[13])</f>
        <v>8.9728248996533095E-14</v>
      </c>
      <c r="P233" s="10">
        <f>3/24*OO[[#This Row],[72 (27JUN1985 21:00:00)-Water Temperature (C)]]*OO[[#This Row],[14]]/SUM(OO[14])</f>
        <v>9.3493140741148496E-10</v>
      </c>
      <c r="Q233" s="10">
        <f>3/24*OO[[#This Row],[73 (28JUN1985 00:00:00)-Water Temperature (C)]]*OO[[#This Row],[15]]/SUM(OO[15])</f>
        <v>3.7063136948911332E-7</v>
      </c>
      <c r="R233" s="10">
        <f>3/24*OO[[#This Row],[74 (28JUN1985 03:00:00)-Water Temperature (C)]]*OO[[#This Row],[16]]/SUM(OO[16])</f>
        <v>2.6608560246681268E-5</v>
      </c>
      <c r="S233" s="10">
        <f>3/24*OO[[#This Row],[75 (28JUN1985 06:00:00)-Water Temperature (C)]]*OO[[#This Row],[17]]/SUM(OO[17])</f>
        <v>5.6252074545568703E-4</v>
      </c>
      <c r="T233" s="10">
        <f>3/24*OO[[#This Row],[76 (28JUN1985 09:00:00)-Water Temperature (C)]]*OO[[#This Row],[18]]/SUM(OO[18])</f>
        <v>4.7000703542856813E-3</v>
      </c>
      <c r="U233" s="10">
        <f>3/24*OO[[#This Row],[77 (28JUN1985 12:00:00)-Water Temperature (C)]]*OO[[#This Row],[19]]/SUM(OO[19])</f>
        <v>1.8720633899922179E-2</v>
      </c>
      <c r="V233" s="10">
        <f>3/24000000*OO[[#This Row],[78 (28JUN1985 15:00:00)-Water Temperature (C)]]*OO[[#This Row],[20]]</f>
        <v>4.0200399461999999E-2</v>
      </c>
      <c r="W233" s="10">
        <f>3/24000000*OO[[#This Row],[79 (28JUN1985 18:00:00)-Water Temperature (C)]]*OO[[#This Row],[21]]</f>
        <v>5.1228488351787498E-2</v>
      </c>
      <c r="X233" s="10">
        <f>3/24000000*OO[[#This Row],[80 (28JUN1985 21:00:00)-Water Temperature (C)]]*OO[[#This Row],[22]]</f>
        <v>4.1317714621E-2</v>
      </c>
      <c r="Y233" s="10">
        <f>3/24000000*OO[[#This Row],[81 (29JUN1985 00:00:00)-Water Temperature (C)]]*OO[[#This Row],[23]]</f>
        <v>2.2956060826562503E-2</v>
      </c>
      <c r="Z233" s="10">
        <f>3/24000000*OO[[#This Row],[82 (29JUN1985 03:00:00)-Water Temperature (C)]]*OO[[#This Row],[24]]</f>
        <v>9.4565874756374988E-3</v>
      </c>
      <c r="AA233" s="10">
        <f>3/24000000*OO[[#This Row],[83 (29JUN1985 06:00:00)-Water Temperature (C)]]*OO[[#This Row],[25]]</f>
        <v>3.0614719587750004E-3</v>
      </c>
      <c r="AB233" s="10">
        <f>3/24000000*OO[[#This Row],[84 (29JUN1985 09:00:00)-Water Temperature (C)]]*OO[[#This Row],[26]]</f>
        <v>8.5508203915499994E-4</v>
      </c>
      <c r="AC233" s="10">
        <f>3/24000000*OO[[#This Row],[85 (29JUN1985 12:00:00)-Water Temperature (C)]]*OO[[#This Row],[27]]</f>
        <v>2.3341101446800003E-4</v>
      </c>
      <c r="AD233" s="10">
        <f>3/24000000*OO[[#This Row],[86 (29JUN1985 15:00:00)-Water Temperature (C)]]*OO[[#This Row],[28]]</f>
        <v>8.1489299719200012E-5</v>
      </c>
      <c r="AE233" s="10">
        <f>3/24000000*OO[[#This Row],[88 (29JUN1985 21:00:00)-Water Temperature (C)]]*OO[[#This Row],[30]]</f>
        <v>4.1439960605250002E-5</v>
      </c>
      <c r="AF233" s="10">
        <f>3/24000000*OO[[#This Row],[88 (29JUN1985 21:00:00)-Water Temperature (C)]]*OO[[#This Row],[30]]</f>
        <v>4.1439960605250002E-5</v>
      </c>
      <c r="AG233" s="10">
        <f>3/24000000*OO[[#This Row],[89 (30JUN1985 00:00:00)-Water Temperature (C)]]*OO[[#This Row],[31]]</f>
        <v>4.0732516316874999E-5</v>
      </c>
      <c r="AH233" s="10">
        <f>3/24000000*OO[[#This Row],[90 (30JUN1985 03:00:00)-Water Temperature (C)]]*OO[[#This Row],[32]]</f>
        <v>4.1156463829249996E-5</v>
      </c>
      <c r="AI233" s="10">
        <f>3/24000000*OO[[#This Row],[91 (30JUN1985 06:00:00)-Water Temperature (C)]]*OO[[#This Row],[33]]</f>
        <v>4.0747705332749998E-5</v>
      </c>
      <c r="AJ233" s="10">
        <f>3/24000000*OO[[#This Row],[92 (30JUN1985 09:00:00)-Water Temperature (C)]]*OO[[#This Row],[34]]</f>
        <v>3.9608755892387499E-5</v>
      </c>
      <c r="AK233" s="10">
        <f>3/24000000*OO[[#This Row],[93 (30JUN1985 12:00:00)-Water Temperature (C)]]*OO[[#This Row],[35]]</f>
        <v>3.7688833729449996E-5</v>
      </c>
      <c r="AL233" s="10">
        <f>3/24000000*OO[[#This Row],[94 (30JUN1985 15:00:00)-Water Temperature (C)]]*OO[[#This Row],[36]]</f>
        <v>3.5177644634687507E-5</v>
      </c>
      <c r="AM233" s="10">
        <f>3/24000000*OO[[#This Row],[95 (30JUN1985 18:00:00)-Water Temperature (C)]]*OO[[#This Row],[37]]</f>
        <v>3.2343797863912497E-5</v>
      </c>
      <c r="AN233" s="10">
        <f>3/24000000*OO[[#This Row],[96 (30JUN1985 21:00:00)-Water Temperature (C)]]*OO[[#This Row],[38]]</f>
        <v>2.90782265138125E-5</v>
      </c>
      <c r="AO233" s="10">
        <f>3/24000000*OO[[#This Row],[97 (01JUL1985 00:00:00)-Water Temperature (C)]]*OO[[#This Row],[39]]</f>
        <v>2.5754215196812496E-5</v>
      </c>
      <c r="AP233" s="10">
        <f>3/24000000*OO[[#This Row],[98 (01JUL1985 03:00:00)-Water Temperature (C)]]*OO[[#This Row],[40]]</f>
        <v>2.25608473696875E-5</v>
      </c>
      <c r="AQ233" s="10">
        <f>3/24000000*OO[[#This Row],[99 (01JUL1985 06:00:00)-Water Temperature (C)]]*OO[[#This Row],[41]]</f>
        <v>1.9639630320629997E-5</v>
      </c>
      <c r="AR233" s="10">
        <f>3/24000000*OO[[#This Row],[100 (01JUL1985 09:00:00)-Water Temperature (C)]]*OO[[#This Row],[42]]</f>
        <v>1.747250478316625E-5</v>
      </c>
      <c r="AS233" s="10">
        <f>3/24000000*OO[[#This Row],[101 (01JUL1985 12:00:00)-Water Temperature (C)]]*OO[[#This Row],[43]]</f>
        <v>1.5337969998799997E-5</v>
      </c>
      <c r="AT233" s="10">
        <f>3/24000000*OO[[#This Row],[102 (01JUL1985 15:00:00)-Water Temperature (C)]]*OO[[#This Row],[44]]</f>
        <v>1.3341465699925E-5</v>
      </c>
      <c r="AU233" s="10">
        <f>3/24000000*OO[[#This Row],[103 (01JUL1985 18:00:00)-Water Temperature (C)]]*OO[[#This Row],[45]]</f>
        <v>1.15306572906525E-5</v>
      </c>
      <c r="AV233" s="10">
        <f>3/24000000*OO[[#This Row],[104 (01JUL1985 21:00:00)-Water Temperature (C)]]*OO[[#This Row],[46]]</f>
        <v>9.9416625014849969E-6</v>
      </c>
      <c r="AW233" s="10">
        <f>3/24000000*OO[[#This Row],[105 (02JUL1985 00:00:00)-Water Temperature (C)]]*OO[[#This Row],[47]]</f>
        <v>8.5691497056000001E-6</v>
      </c>
      <c r="AX233" s="10">
        <f>3/24000000*OO[[#This Row],[106 (02JUL1985 03:00:00)-Water Temperature (C)]]*OO[[#This Row],[48]]</f>
        <v>7.334263465177501E-6</v>
      </c>
      <c r="AY233" s="10">
        <f>3/24000000*OO[[#This Row],[107 (02JUL1985 06:00:00)-Water Temperature (C)]]*OO[[#This Row],[49]]</f>
        <v>6.1638927707399995E-6</v>
      </c>
      <c r="AZ233" s="10">
        <f>3/24000000*OO[[#This Row],[108 (02JUL1985 09:00:00)-Water Temperature (C)]]*OO[[#This Row],[50]]</f>
        <v>5.1609323492400004E-6</v>
      </c>
      <c r="BA233" s="10">
        <f>3/24000000*OO[[#This Row],[109 (02JUL1985 12:00:00)-Water Temperature (C)]]*OO[[#This Row],[51]]</f>
        <v>4.1469132184199991E-6</v>
      </c>
      <c r="BB233" s="10">
        <f>3/24000000*OO[[#This Row],[110 (02JUL1985 15:00:00)-Water Temperature (C)]]*OO[[#This Row],[52]]</f>
        <v>3.2734364365149997E-6</v>
      </c>
      <c r="BC233" s="10">
        <f>3/24000000*OO[[#This Row],[111 (02JUL1985 18:00:00)-Water Temperature (C)]]*OO[[#This Row],[53]]</f>
        <v>2.6383882706999999E-6</v>
      </c>
      <c r="BD233" s="10">
        <f>3/24000000*OO[[#This Row],[112 (02JUL1985 21:00:00)-Water Temperature (C)]]*OO[[#This Row],[54]]</f>
        <v>2.1871182388220002E-6</v>
      </c>
      <c r="BE233" s="10">
        <f>3/24000000*OO[[#This Row],[113 (03JUL1985 00:00:00)-Water Temperature (C)]]*OO[[#This Row],[55]]</f>
        <v>1.86927928891E-6</v>
      </c>
      <c r="BF233" s="10">
        <f>3/24000000*OO[[#This Row],[114 (03JUL1985 03:00:00)-Water Temperature (C)]]*OO[[#This Row],[56]]</f>
        <v>1.6613339983906249E-6</v>
      </c>
      <c r="BG233" s="10">
        <f>3/24000000*OO[[#This Row],[115 (03JUL1985 06:00:00)-Water Temperature (C)]]*OO[[#This Row],[57]]</f>
        <v>1.5152020633557499E-6</v>
      </c>
      <c r="BH233" s="10">
        <f>3/24000000*OO[[#This Row],[116 (03JUL1985 09:00:00)-Water Temperature (C)]]*OO[[#This Row],[58]]</f>
        <v>1.4352149526562499E-6</v>
      </c>
      <c r="BI233" s="10">
        <f>3/24000000*OO[[#This Row],[117 (03JUL1985 12:00:00)-Water Temperature (C)]]*OO[[#This Row],[59]]</f>
        <v>1.3733157588499997E-6</v>
      </c>
      <c r="BJ233" s="10">
        <f>3/24000000*OO[[#This Row],[118 (03JUL1985 15:00:00)-Water Temperature (C)]]*OO[[#This Row],[60]]</f>
        <v>1.3082447398946248E-6</v>
      </c>
      <c r="BK233" s="10">
        <f>3/24000000*OO[[#This Row],[119 (03JUL1985 18:00:00)-Water Temperature (C)]]*OO[[#This Row],[61]]</f>
        <v>1.2496325088824997E-6</v>
      </c>
      <c r="BL233" s="10">
        <f>3/24000000*OO[[#This Row],[120 (03JUL1985 21:00:00)-Water Temperature (C)]]*OO[[#This Row],[62]]</f>
        <v>1.1776860333437499E-6</v>
      </c>
      <c r="BM233" s="10">
        <f>3/24000000*OO[[#This Row],[121 (04JUL1985 00:00:00)-Water Temperature (C)]]*OO[[#This Row],[63]]</f>
        <v>1.1099093917152499E-6</v>
      </c>
      <c r="BN233" s="10">
        <f>3/24000000*OO[[#This Row],[122 (04JUL1985 03:00:00)-Water Temperature (C)]]*OO[[#This Row],[64]]</f>
        <v>1.0636647205259998E-6</v>
      </c>
      <c r="BO233" s="10">
        <f>3/24000000*OO[[#This Row],[123 (04JUL1985 06:00:00)-Water Temperature (C)]]*OO[[#This Row],[65]]</f>
        <v>1.0351131466833751E-6</v>
      </c>
      <c r="BP233" s="10">
        <f>3/24000000*OO[[#This Row],[124 (04JUL1985 09:00:00)-Water Temperature (C)]]*OO[[#This Row],[66]]</f>
        <v>1.0251689915327498E-6</v>
      </c>
      <c r="BQ233" s="10">
        <f>3/24000000*OO[[#This Row],[125 (04JUL1985 12:00:00)-Water Temperature (C)]]*OO[[#This Row],[67]]</f>
        <v>9.9734266895624996E-7</v>
      </c>
      <c r="BR233" s="10">
        <f>3/24000000*OO[[#This Row],[126 (04JUL1985 15:00:00)-Water Temperature (C)]]*OO[[#This Row],[68]]</f>
        <v>9.6283008664012482E-7</v>
      </c>
      <c r="BS233" s="10">
        <f>3/24000000*OO[[#This Row],[127 (04JUL1985 18:00:00)-Water Temperature (C)]]*OO[[#This Row],[69]]</f>
        <v>9.1041107173500006E-7</v>
      </c>
      <c r="BT233" s="10">
        <f>3/24000000*OO[[#This Row],[128 (04JUL1985 21:00:00)-Water Temperature (C)]]*OO[[#This Row],[70]]</f>
        <v>8.5627999711574984E-7</v>
      </c>
      <c r="BU233" s="10">
        <f>3/24000000*OO[[#This Row],[129 (05JUL1985 00:00:00)-Water Temperature (C)]]*OO[[#This Row],[71]]</f>
        <v>8.1265352793599983E-7</v>
      </c>
      <c r="BV233" s="10">
        <f>3/24000000*OO[[#This Row],[130 (05JUL1985 03:00:00)-Water Temperature (C)]]*OO[[#This Row],[72]]</f>
        <v>7.7922283854237493E-7</v>
      </c>
      <c r="BW233" s="10">
        <f>3/24000000*OO[[#This Row],[131 (05JUL1985 06:00:00)-Water Temperature (C)]]*OO[[#This Row],[73]]</f>
        <v>7.486939064250001E-7</v>
      </c>
      <c r="BX233" s="10">
        <f>3/24000000*OO[[#This Row],[132 (05JUL1985 09:00:00)-Water Temperature (C)]]*OO[[#This Row],[74]]</f>
        <v>7.3195905002999994E-7</v>
      </c>
      <c r="BY233" s="10">
        <f>3/24000000*OO[[#This Row],[133 (05JUL1985 12:00:00)-Water Temperature (C)]]*OO[[#This Row],[75]]</f>
        <v>6.9746515035500008E-7</v>
      </c>
      <c r="BZ233" s="10">
        <f>3/24000000*OO[[#This Row],[134 (05JUL1985 15:00:00)-Water Temperature (C)]]*OO[[#This Row],[76]]</f>
        <v>6.6207041349200005E-7</v>
      </c>
      <c r="CA233" s="10">
        <f>3/24000000*OO[[#This Row],[135 (05JUL1985 18:00:00)-Water Temperature (C)]]*OO[[#This Row],[77]]</f>
        <v>6.2817142484287504E-7</v>
      </c>
      <c r="CB233" s="10">
        <f>3/24000000*OO[[#This Row],[136 (05JUL1985 21:00:00)-Water Temperature (C)]]*OO[[#This Row],[78]]</f>
        <v>5.9301189024937498E-7</v>
      </c>
      <c r="CC233" s="10">
        <f>3/24000000*OO[[#This Row],[137 (06JUL1985 00:00:00)-Water Temperature (C)]]*OO[[#This Row],[79]]</f>
        <v>5.5786718568150001E-7</v>
      </c>
      <c r="CD233" s="10">
        <f>3/24000000*OO[[#This Row],[138 (06JUL1985 03:00:00)-Water Temperature (C)]]*OO[[#This Row],[80]]</f>
        <v>5.2929199476387488E-7</v>
      </c>
      <c r="CE233" s="10">
        <f>3/24000000*OO[[#This Row],[139 (06JUL1985 06:00:00)-Water Temperature (C)]]*OO[[#This Row],[81]]</f>
        <v>5.1007158625899996E-7</v>
      </c>
      <c r="CF233" s="10">
        <f>3/24000000*OO[[#This Row],[140 (06JUL1985 09:00:00)-Water Temperature (C)]]*OO[[#This Row],[82]]</f>
        <v>5.0934984939562498E-7</v>
      </c>
      <c r="CG233" s="10">
        <f>3/24000000*OO[[#This Row],[141 (06JUL1985 12:00:00)-Water Temperature (C)]]*OO[[#This Row],[83]]</f>
        <v>5.02121787275875E-7</v>
      </c>
      <c r="CH233" s="10">
        <f>3/24000000*OO[[#This Row],[142 (06JUL1985 15:00:00)-Water Temperature (C)]]*OO[[#This Row],[84]]</f>
        <v>4.9101679773599994E-7</v>
      </c>
      <c r="CI233" s="10">
        <f>3/24000000*OO[[#This Row],[143 (06JUL1985 18:00:00)-Water Temperature (C)]]*OO[[#This Row],[85]]</f>
        <v>4.80644275374375E-7</v>
      </c>
      <c r="CJ233" s="10">
        <f>3/24000000*OO[[#This Row],[144 (06JUL1985 21:00:00)-Water Temperature (C)]]*OO[[#This Row],[86]]</f>
        <v>4.5980171092624994E-7</v>
      </c>
      <c r="CK233" s="10">
        <f>3/24000000*OO[[#This Row],[145 (07JUL1985 00:00:00)-Water Temperature (C)]]*OO[[#This Row],[87]]</f>
        <v>4.3182385350312493E-7</v>
      </c>
      <c r="CL233" s="10">
        <f>3/24000000*OO[[#This Row],[146 (07JUL1985 03:00:00)-Water Temperature (C)]]*OO[[#This Row],[88]]</f>
        <v>4.1076571817037501E-7</v>
      </c>
      <c r="CM233" s="10">
        <f>3/24000000*OO[[#This Row],[147 (07JUL1985 06:00:00)-Water Temperature (C)]]*OO[[#This Row],[89]]</f>
        <v>3.9689615337612507E-7</v>
      </c>
      <c r="CN233" s="10">
        <f>3/24000000*OO[[#This Row],[148 (07JUL1985 09:00:00)-Water Temperature (C)]]*OO[[#This Row],[90]]</f>
        <v>3.9606485374674995E-7</v>
      </c>
      <c r="CO233" s="10">
        <f>3/24000000*OO[[#This Row],[149 (07JUL1985 12:00:00)-Water Temperature (C)]]*OO[[#This Row],[91]]</f>
        <v>3.94415642104E-7</v>
      </c>
      <c r="CP233" s="10">
        <f>3/24000000*OO[[#This Row],[150 (07JUL1985 15:00:00)-Water Temperature (C)]]*OO[[#This Row],[92]]</f>
        <v>3.8756655840000001E-7</v>
      </c>
      <c r="CQ233" s="10">
        <f>3/24000000*OO[[#This Row],[151 (07JUL1985 18:00:00)-Water Temperature (C)]]*OO[[#This Row],[93]]</f>
        <v>3.7981616505374999E-7</v>
      </c>
      <c r="CR233" s="10">
        <f>3/24000000*OO[[#This Row],[152 (07JUL1985 21:00:00)-Water Temperature (C)]]*OO[[#This Row],[94]]</f>
        <v>3.6480806766800001E-7</v>
      </c>
      <c r="CS233" s="10">
        <f>3/24000000*OO[[#This Row],[153 (08JUL1985 00:00:00)-Water Temperature (C)]]*OO[[#This Row],[95]]</f>
        <v>3.4958986006250004E-7</v>
      </c>
      <c r="CT233" s="10">
        <f>3/24000000*OO[[#This Row],[154 (08JUL1985 03:00:00)-Water Temperature (C)]]*OO[[#This Row],[96]]</f>
        <v>3.3950833178187497E-7</v>
      </c>
      <c r="CU233" s="10">
        <f>3/24000000*OO[[#This Row],[155 (08JUL1985 06:00:00)-Water Temperature (C)]]*OO[[#This Row],[97]]</f>
        <v>3.3337262124249993E-7</v>
      </c>
      <c r="CV233" s="10">
        <f>3/24000000*OO[[#This Row],[156 (08JUL1985 09:00:00)-Water Temperature (C)]]*OO[[#This Row],[98]]</f>
        <v>3.2753571978374997E-7</v>
      </c>
      <c r="CW233" s="10">
        <f>3/24000000*OO[[#This Row],[157 (08JUL1985 12:00:00)-Water Temperature (C)]]*OO[[#This Row],[99]]</f>
        <v>3.2453440964799997E-7</v>
      </c>
    </row>
    <row r="234" spans="1:101" x14ac:dyDescent="0.35">
      <c r="A234" t="s">
        <v>240</v>
      </c>
      <c r="B234">
        <v>849.49590000000001</v>
      </c>
      <c r="C234" s="10">
        <f>3/24*OO[[#This Row],[59 (26JUN1985 06:00:00)-Water Temperature (C)]]*OO[[#This Row],[1]]/SUM(OO[1])</f>
        <v>0</v>
      </c>
      <c r="D234" s="10">
        <f>3/24*OO[[#This Row],[60 (26JUN1985 09:00:00)-Water Temperature (C)]]*OO[[#This Row],[2]]/SUM(OO[2])</f>
        <v>0</v>
      </c>
      <c r="E234" s="10">
        <f>3/24*OO[[#This Row],[61 (26JUN1985 12:00:00)-Water Temperature (C)]]*OO[[#This Row],[3]]/SUM(OO[3])</f>
        <v>0</v>
      </c>
      <c r="F234" s="10">
        <f>3/24*OO[[#This Row],[62 (26JUN1985 15:00:00)-Water Temperature (C)]]*OO[[#This Row],[4]]/SUM(OO[4])</f>
        <v>0</v>
      </c>
      <c r="G234" s="10">
        <f>3/24*OO[[#This Row],[63 (26JUN1985 18:00:00)-Water Temperature (C)]]*OO[[#This Row],[5]]/SUM(OO[5])</f>
        <v>0</v>
      </c>
      <c r="H234" s="10">
        <f>3/24*OO[[#This Row],[64 (26JUN1985 21:00:00)-Water Temperature (C)]]*OO[[#This Row],[6]]/SUM(OO[6])</f>
        <v>0</v>
      </c>
      <c r="I234" s="10">
        <f>3/24*OO[[#This Row],[65 (27JUN1985 00:00:00)-Water Temperature (C)]]*OO[[#This Row],[7]]/SUM(OO[7])</f>
        <v>0</v>
      </c>
      <c r="J234" s="10">
        <f>3/24*OO[[#This Row],[66 (27JUN1985 03:00:00)-Water Temperature (C)]]*OO[[#This Row],[8]]/SUM(OO[8])</f>
        <v>0</v>
      </c>
      <c r="K234" s="10">
        <f>3/24*OO[[#This Row],[67 (27JUN1985 06:00:00)-Water Temperature (C)]]*OO[[#This Row],[9]]/SUM(OO[9])</f>
        <v>0</v>
      </c>
      <c r="L234" s="10">
        <f>3/24*OO[[#This Row],[68 (27JUN1985 09:00:00)-Water Temperature (C)]]*OO[[#This Row],[10]]/SUM(OO[10])</f>
        <v>2.6191703101572735E-43</v>
      </c>
      <c r="M234" s="10">
        <f>3/24*OO[[#This Row],[69 (27JUN1985 12:00:00)-Water Temperature (C)]]*OO[[#This Row],[11]]/SUM(OO[11])</f>
        <v>1.5027196480812832E-32</v>
      </c>
      <c r="N234" s="10">
        <f>3/24*OO[[#This Row],[70 (27JUN1985 15:00:00)-Water Temperature (C)]]*OO[[#This Row],[12]]/SUM(OO[12])</f>
        <v>3.3372251679059169E-22</v>
      </c>
      <c r="O234" s="10">
        <f>3/24*OO[[#This Row],[71 (27JUN1985 18:00:00)-Water Temperature (C)]]*OO[[#This Row],[13]]/SUM(OO[13])</f>
        <v>3.2868194000327295E-14</v>
      </c>
      <c r="P234" s="10">
        <f>3/24*OO[[#This Row],[72 (27JUN1985 21:00:00)-Water Temperature (C)]]*OO[[#This Row],[14]]/SUM(OO[14])</f>
        <v>4.9004445175657631E-10</v>
      </c>
      <c r="Q234" s="10">
        <f>3/24*OO[[#This Row],[73 (28JUN1985 00:00:00)-Water Temperature (C)]]*OO[[#This Row],[15]]/SUM(OO[15])</f>
        <v>2.2246754360526268E-7</v>
      </c>
      <c r="R234" s="10">
        <f>3/24*OO[[#This Row],[74 (28JUN1985 03:00:00)-Water Temperature (C)]]*OO[[#This Row],[16]]/SUM(OO[16])</f>
        <v>1.7582903739770813E-5</v>
      </c>
      <c r="S234" s="10">
        <f>3/24*OO[[#This Row],[75 (28JUN1985 06:00:00)-Water Temperature (C)]]*OO[[#This Row],[17]]/SUM(OO[17])</f>
        <v>4.0165248286775518E-4</v>
      </c>
      <c r="T234" s="10">
        <f>3/24*OO[[#This Row],[76 (28JUN1985 09:00:00)-Water Temperature (C)]]*OO[[#This Row],[18]]/SUM(OO[18])</f>
        <v>3.5829344388348364E-3</v>
      </c>
      <c r="U234" s="10">
        <f>3/24*OO[[#This Row],[77 (28JUN1985 12:00:00)-Water Temperature (C)]]*OO[[#This Row],[19]]/SUM(OO[19])</f>
        <v>1.5095630011232281E-2</v>
      </c>
      <c r="V234" s="10">
        <f>3/24000000*OO[[#This Row],[78 (28JUN1985 15:00:00)-Water Temperature (C)]]*OO[[#This Row],[20]]</f>
        <v>3.4030025017150002E-2</v>
      </c>
      <c r="W234" s="10">
        <f>3/24000000*OO[[#This Row],[79 (28JUN1985 18:00:00)-Water Temperature (C)]]*OO[[#This Row],[21]]</f>
        <v>4.53176934496375E-2</v>
      </c>
      <c r="X234" s="10">
        <f>3/24000000*OO[[#This Row],[80 (28JUN1985 21:00:00)-Water Temperature (C)]]*OO[[#This Row],[22]]</f>
        <v>3.7967503300125001E-2</v>
      </c>
      <c r="Y234" s="10">
        <f>3/24000000*OO[[#This Row],[81 (29JUN1985 00:00:00)-Water Temperature (C)]]*OO[[#This Row],[23]]</f>
        <v>2.1863291058124998E-2</v>
      </c>
      <c r="Z234" s="10">
        <f>3/24000000*OO[[#This Row],[82 (29JUN1985 03:00:00)-Water Temperature (C)]]*OO[[#This Row],[24]]</f>
        <v>9.3066762964399991E-3</v>
      </c>
      <c r="AA234" s="10">
        <f>3/24000000*OO[[#This Row],[83 (29JUN1985 06:00:00)-Water Temperature (C)]]*OO[[#This Row],[25]]</f>
        <v>3.1019741258337496E-3</v>
      </c>
      <c r="AB234" s="10">
        <f>3/24000000*OO[[#This Row],[84 (29JUN1985 09:00:00)-Water Temperature (C)]]*OO[[#This Row],[26]]</f>
        <v>8.8538757092174983E-4</v>
      </c>
      <c r="AC234" s="10">
        <f>3/24000000*OO[[#This Row],[85 (29JUN1985 12:00:00)-Water Temperature (C)]]*OO[[#This Row],[27]]</f>
        <v>2.4186402731562497E-4</v>
      </c>
      <c r="AD234" s="10">
        <f>3/24000000*OO[[#This Row],[86 (29JUN1985 15:00:00)-Water Temperature (C)]]*OO[[#This Row],[28]]</f>
        <v>8.0895433164900017E-5</v>
      </c>
      <c r="AE234" s="10">
        <f>3/24000000*OO[[#This Row],[88 (29JUN1985 21:00:00)-Water Temperature (C)]]*OO[[#This Row],[30]]</f>
        <v>3.7531631094749996E-5</v>
      </c>
      <c r="AF234" s="10">
        <f>3/24000000*OO[[#This Row],[88 (29JUN1985 21:00:00)-Water Temperature (C)]]*OO[[#This Row],[30]]</f>
        <v>3.7531631094749996E-5</v>
      </c>
      <c r="AG234" s="10">
        <f>3/24000000*OO[[#This Row],[89 (30JUN1985 00:00:00)-Water Temperature (C)]]*OO[[#This Row],[31]]</f>
        <v>3.6568442853374997E-5</v>
      </c>
      <c r="AH234" s="10">
        <f>3/24000000*OO[[#This Row],[90 (30JUN1985 03:00:00)-Water Temperature (C)]]*OO[[#This Row],[32]]</f>
        <v>3.6966634957875E-5</v>
      </c>
      <c r="AI234" s="10">
        <f>3/24000000*OO[[#This Row],[91 (30JUN1985 06:00:00)-Water Temperature (C)]]*OO[[#This Row],[33]]</f>
        <v>3.6762532236000001E-5</v>
      </c>
      <c r="AJ234" s="10">
        <f>3/24000000*OO[[#This Row],[92 (30JUN1985 09:00:00)-Water Temperature (C)]]*OO[[#This Row],[34]]</f>
        <v>3.59532655312E-5</v>
      </c>
      <c r="AK234" s="10">
        <f>3/24000000*OO[[#This Row],[93 (30JUN1985 12:00:00)-Water Temperature (C)]]*OO[[#This Row],[35]]</f>
        <v>3.4377053973074999E-5</v>
      </c>
      <c r="AL234" s="10">
        <f>3/24000000*OO[[#This Row],[94 (30JUN1985 15:00:00)-Water Temperature (C)]]*OO[[#This Row],[36]]</f>
        <v>3.2190158441174997E-5</v>
      </c>
      <c r="AM234" s="10">
        <f>3/24000000*OO[[#This Row],[95 (30JUN1985 18:00:00)-Water Temperature (C)]]*OO[[#This Row],[37]]</f>
        <v>2.9645738337599998E-5</v>
      </c>
      <c r="AN234" s="10">
        <f>3/24000000*OO[[#This Row],[96 (30JUN1985 21:00:00)-Water Temperature (C)]]*OO[[#This Row],[38]]</f>
        <v>2.6653137688687502E-5</v>
      </c>
      <c r="AO234" s="10">
        <f>3/24000000*OO[[#This Row],[97 (01JUL1985 00:00:00)-Water Temperature (C)]]*OO[[#This Row],[39]]</f>
        <v>2.3596335833024996E-5</v>
      </c>
      <c r="AP234" s="10">
        <f>3/24000000*OO[[#This Row],[98 (01JUL1985 03:00:00)-Water Temperature (C)]]*OO[[#This Row],[40]]</f>
        <v>2.0674367201999997E-5</v>
      </c>
      <c r="AQ234" s="10">
        <f>3/24000000*OO[[#This Row],[99 (01JUL1985 06:00:00)-Water Temperature (C)]]*OO[[#This Row],[41]]</f>
        <v>1.8016699514222502E-5</v>
      </c>
      <c r="AR234" s="10">
        <f>3/24000000*OO[[#This Row],[100 (01JUL1985 09:00:00)-Water Temperature (C)]]*OO[[#This Row],[42]]</f>
        <v>1.60531633302075E-5</v>
      </c>
      <c r="AS234" s="10">
        <f>3/24000000*OO[[#This Row],[101 (01JUL1985 12:00:00)-Water Temperature (C)]]*OO[[#This Row],[43]]</f>
        <v>1.409849013167375E-5</v>
      </c>
      <c r="AT234" s="10">
        <f>3/24000000*OO[[#This Row],[102 (01JUL1985 15:00:00)-Water Temperature (C)]]*OO[[#This Row],[44]]</f>
        <v>1.225839006648E-5</v>
      </c>
      <c r="AU234" s="10">
        <f>3/24000000*OO[[#This Row],[103 (01JUL1985 18:00:00)-Water Temperature (C)]]*OO[[#This Row],[45]]</f>
        <v>1.0576389112125001E-5</v>
      </c>
      <c r="AV234" s="10">
        <f>3/24000000*OO[[#This Row],[104 (01JUL1985 21:00:00)-Water Temperature (C)]]*OO[[#This Row],[46]]</f>
        <v>9.1004535170249995E-6</v>
      </c>
      <c r="AW234" s="10">
        <f>3/24000000*OO[[#This Row],[105 (02JUL1985 00:00:00)-Water Temperature (C)]]*OO[[#This Row],[47]]</f>
        <v>7.8355266500474996E-6</v>
      </c>
      <c r="AX234" s="10">
        <f>3/24000000*OO[[#This Row],[106 (02JUL1985 03:00:00)-Water Temperature (C)]]*OO[[#This Row],[48]]</f>
        <v>6.7146142614587497E-6</v>
      </c>
      <c r="AY234" s="10">
        <f>3/24000000*OO[[#This Row],[107 (02JUL1985 06:00:00)-Water Temperature (C)]]*OO[[#This Row],[49]]</f>
        <v>5.667427398170001E-6</v>
      </c>
      <c r="AZ234" s="10">
        <f>3/24000000*OO[[#This Row],[108 (02JUL1985 09:00:00)-Water Temperature (C)]]*OO[[#This Row],[50]]</f>
        <v>4.7743665266249997E-6</v>
      </c>
      <c r="BA234" s="10">
        <f>3/24000000*OO[[#This Row],[109 (02JUL1985 12:00:00)-Water Temperature (C)]]*OO[[#This Row],[51]]</f>
        <v>3.852258365955E-6</v>
      </c>
      <c r="BB234" s="10">
        <f>3/24000000*OO[[#This Row],[110 (02JUL1985 15:00:00)-Water Temperature (C)]]*OO[[#This Row],[52]]</f>
        <v>3.0422588581925002E-6</v>
      </c>
      <c r="BC234" s="10">
        <f>3/24000000*OO[[#This Row],[111 (02JUL1985 18:00:00)-Water Temperature (C)]]*OO[[#This Row],[53]]</f>
        <v>2.4417522358087501E-6</v>
      </c>
      <c r="BD234" s="10">
        <f>3/24000000*OO[[#This Row],[112 (02JUL1985 21:00:00)-Water Temperature (C)]]*OO[[#This Row],[54]]</f>
        <v>2.0106026529217495E-6</v>
      </c>
      <c r="BE234" s="10">
        <f>3/24000000*OO[[#This Row],[113 (03JUL1985 00:00:00)-Water Temperature (C)]]*OO[[#This Row],[55]]</f>
        <v>1.7073569086818748E-6</v>
      </c>
      <c r="BF234" s="10">
        <f>3/24000000*OO[[#This Row],[114 (03JUL1985 03:00:00)-Water Temperature (C)]]*OO[[#This Row],[56]]</f>
        <v>1.510748459695875E-6</v>
      </c>
      <c r="BG234" s="10">
        <f>3/24000000*OO[[#This Row],[115 (03JUL1985 06:00:00)-Water Temperature (C)]]*OO[[#This Row],[57]]</f>
        <v>1.3755970847255E-6</v>
      </c>
      <c r="BH234" s="10">
        <f>3/24000000*OO[[#This Row],[116 (03JUL1985 09:00:00)-Water Temperature (C)]]*OO[[#This Row],[58]]</f>
        <v>1.304014778E-6</v>
      </c>
      <c r="BI234" s="10">
        <f>3/24000000*OO[[#This Row],[117 (03JUL1985 12:00:00)-Water Temperature (C)]]*OO[[#This Row],[59]]</f>
        <v>1.2483565510679998E-6</v>
      </c>
      <c r="BJ234" s="10">
        <f>3/24000000*OO[[#This Row],[118 (03JUL1985 15:00:00)-Water Temperature (C)]]*OO[[#This Row],[60]]</f>
        <v>1.1889131604107498E-6</v>
      </c>
      <c r="BK234" s="10">
        <f>3/24000000*OO[[#This Row],[119 (03JUL1985 18:00:00)-Water Temperature (C)]]*OO[[#This Row],[61]]</f>
        <v>1.1342711166505001E-6</v>
      </c>
      <c r="BL234" s="10">
        <f>3/24000000*OO[[#This Row],[120 (03JUL1985 21:00:00)-Water Temperature (C)]]*OO[[#This Row],[62]]</f>
        <v>1.0668556690496248E-6</v>
      </c>
      <c r="BM234" s="10">
        <f>3/24000000*OO[[#This Row],[121 (04JUL1985 00:00:00)-Water Temperature (C)]]*OO[[#This Row],[63]]</f>
        <v>1.0032861163482498E-6</v>
      </c>
      <c r="BN234" s="10">
        <f>3/24000000*OO[[#This Row],[122 (04JUL1985 03:00:00)-Water Temperature (C)]]*OO[[#This Row],[64]]</f>
        <v>9.5958430750875004E-7</v>
      </c>
      <c r="BO234" s="10">
        <f>3/24000000*OO[[#This Row],[123 (04JUL1985 06:00:00)-Water Temperature (C)]]*OO[[#This Row],[65]]</f>
        <v>9.3329420459799993E-7</v>
      </c>
      <c r="BP234" s="10">
        <f>3/24000000*OO[[#This Row],[124 (04JUL1985 09:00:00)-Water Temperature (C)]]*OO[[#This Row],[66]]</f>
        <v>9.2542156974975001E-7</v>
      </c>
      <c r="BQ234" s="10">
        <f>3/24000000*OO[[#This Row],[125 (04JUL1985 12:00:00)-Water Temperature (C)]]*OO[[#This Row],[67]]</f>
        <v>9.0174029409337504E-7</v>
      </c>
      <c r="BR234" s="10">
        <f>3/24000000*OO[[#This Row],[126 (04JUL1985 15:00:00)-Water Temperature (C)]]*OO[[#This Row],[68]]</f>
        <v>8.7186284195699991E-7</v>
      </c>
      <c r="BS234" s="10">
        <f>3/24000000*OO[[#This Row],[127 (04JUL1985 18:00:00)-Water Temperature (C)]]*OO[[#This Row],[69]]</f>
        <v>8.2446340675374998E-7</v>
      </c>
      <c r="BT234" s="10">
        <f>3/24000000*OO[[#This Row],[128 (04JUL1985 21:00:00)-Water Temperature (C)]]*OO[[#This Row],[70]]</f>
        <v>7.7479065978749995E-7</v>
      </c>
      <c r="BU234" s="10">
        <f>3/24000000*OO[[#This Row],[129 (05JUL1985 00:00:00)-Water Temperature (C)]]*OO[[#This Row],[71]]</f>
        <v>7.3427682999374998E-7</v>
      </c>
      <c r="BV234" s="10">
        <f>3/24000000*OO[[#This Row],[130 (05JUL1985 03:00:00)-Water Temperature (C)]]*OO[[#This Row],[72]]</f>
        <v>7.0338649054050001E-7</v>
      </c>
      <c r="BW234" s="10">
        <f>3/24000000*OO[[#This Row],[131 (05JUL1985 06:00:00)-Water Temperature (C)]]*OO[[#This Row],[73]]</f>
        <v>6.7613882918887491E-7</v>
      </c>
      <c r="BX234" s="10">
        <f>3/24000000*OO[[#This Row],[132 (05JUL1985 09:00:00)-Water Temperature (C)]]*OO[[#This Row],[74]]</f>
        <v>6.6245349274649984E-7</v>
      </c>
      <c r="BY234" s="10">
        <f>3/24000000*OO[[#This Row],[133 (05JUL1985 12:00:00)-Water Temperature (C)]]*OO[[#This Row],[75]]</f>
        <v>6.3196546179787498E-7</v>
      </c>
      <c r="BZ234" s="10">
        <f>3/24000000*OO[[#This Row],[134 (05JUL1985 15:00:00)-Water Temperature (C)]]*OO[[#This Row],[76]]</f>
        <v>6.0055433319150002E-7</v>
      </c>
      <c r="CA234" s="10">
        <f>3/24000000*OO[[#This Row],[135 (05JUL1985 18:00:00)-Water Temperature (C)]]*OO[[#This Row],[77]]</f>
        <v>5.6950999031899985E-7</v>
      </c>
      <c r="CB234" s="10">
        <f>3/24000000*OO[[#This Row],[136 (05JUL1985 21:00:00)-Water Temperature (C)]]*OO[[#This Row],[78]]</f>
        <v>5.3698488977299997E-7</v>
      </c>
      <c r="CC234" s="10">
        <f>3/24000000*OO[[#This Row],[137 (06JUL1985 00:00:00)-Water Temperature (C)]]*OO[[#This Row],[79]]</f>
        <v>5.0438833500800004E-7</v>
      </c>
      <c r="CD234" s="10">
        <f>3/24000000*OO[[#This Row],[138 (06JUL1985 03:00:00)-Water Temperature (C)]]*OO[[#This Row],[80]]</f>
        <v>4.7803355868799996E-7</v>
      </c>
      <c r="CE234" s="10">
        <f>3/24000000*OO[[#This Row],[139 (06JUL1985 06:00:00)-Water Temperature (C)]]*OO[[#This Row],[81]]</f>
        <v>4.6078412552549994E-7</v>
      </c>
      <c r="CF234" s="10">
        <f>3/24000000*OO[[#This Row],[140 (06JUL1985 09:00:00)-Water Temperature (C)]]*OO[[#This Row],[82]]</f>
        <v>4.6089607086899994E-7</v>
      </c>
      <c r="CG234" s="10">
        <f>3/24000000*OO[[#This Row],[141 (06JUL1985 12:00:00)-Water Temperature (C)]]*OO[[#This Row],[83]]</f>
        <v>4.5468468892250009E-7</v>
      </c>
      <c r="CH234" s="10">
        <f>3/24000000*OO[[#This Row],[142 (06JUL1985 15:00:00)-Water Temperature (C)]]*OO[[#This Row],[84]]</f>
        <v>4.4502930955349997E-7</v>
      </c>
      <c r="CI234" s="10">
        <f>3/24000000*OO[[#This Row],[143 (06JUL1985 18:00:00)-Water Temperature (C)]]*OO[[#This Row],[85]]</f>
        <v>4.3554160673799995E-7</v>
      </c>
      <c r="CJ234" s="10">
        <f>3/24000000*OO[[#This Row],[144 (06JUL1985 21:00:00)-Water Temperature (C)]]*OO[[#This Row],[86]]</f>
        <v>4.1629723677300001E-7</v>
      </c>
      <c r="CK234" s="10">
        <f>3/24000000*OO[[#This Row],[145 (07JUL1985 00:00:00)-Water Temperature (C)]]*OO[[#This Row],[87]]</f>
        <v>3.9041555892324993E-7</v>
      </c>
      <c r="CL234" s="10">
        <f>3/24000000*OO[[#This Row],[146 (07JUL1985 03:00:00)-Water Temperature (C)]]*OO[[#This Row],[88]]</f>
        <v>3.7085943854212496E-7</v>
      </c>
      <c r="CM234" s="10">
        <f>3/24000000*OO[[#This Row],[147 (07JUL1985 06:00:00)-Water Temperature (C)]]*OO[[#This Row],[89]]</f>
        <v>3.5823783799650001E-7</v>
      </c>
      <c r="CN234" s="10">
        <f>3/24000000*OO[[#This Row],[148 (07JUL1985 09:00:00)-Water Temperature (C)]]*OO[[#This Row],[90]]</f>
        <v>3.5794770748999998E-7</v>
      </c>
      <c r="CO234" s="10">
        <f>3/24000000*OO[[#This Row],[149 (07JUL1985 12:00:00)-Water Temperature (C)]]*OO[[#This Row],[91]]</f>
        <v>3.5681678280974991E-7</v>
      </c>
      <c r="CP234" s="10">
        <f>3/24000000*OO[[#This Row],[150 (07JUL1985 15:00:00)-Water Temperature (C)]]*OO[[#This Row],[92]]</f>
        <v>3.5083069319999999E-7</v>
      </c>
      <c r="CQ234" s="10">
        <f>3/24000000*OO[[#This Row],[151 (07JUL1985 18:00:00)-Water Temperature (C)]]*OO[[#This Row],[93]]</f>
        <v>3.4371867185549995E-7</v>
      </c>
      <c r="CR234" s="10">
        <f>3/24000000*OO[[#This Row],[152 (07JUL1985 21:00:00)-Water Temperature (C)]]*OO[[#This Row],[94]]</f>
        <v>3.2971147068749995E-7</v>
      </c>
      <c r="CS234" s="10">
        <f>3/24000000*OO[[#This Row],[153 (08JUL1985 00:00:00)-Water Temperature (C)]]*OO[[#This Row],[95]]</f>
        <v>3.1537426281749993E-7</v>
      </c>
      <c r="CT234" s="10">
        <f>3/24000000*OO[[#This Row],[154 (08JUL1985 03:00:00)-Water Temperature (C)]]*OO[[#This Row],[96]]</f>
        <v>3.0582606367499997E-7</v>
      </c>
      <c r="CU234" s="10">
        <f>3/24000000*OO[[#This Row],[155 (08JUL1985 06:00:00)-Water Temperature (C)]]*OO[[#This Row],[97]]</f>
        <v>3.0024484265250001E-7</v>
      </c>
      <c r="CV234" s="10">
        <f>3/24000000*OO[[#This Row],[156 (08JUL1985 09:00:00)-Water Temperature (C)]]*OO[[#This Row],[98]]</f>
        <v>2.9534838993287501E-7</v>
      </c>
      <c r="CW234" s="10">
        <f>3/24000000*OO[[#This Row],[157 (08JUL1985 12:00:00)-Water Temperature (C)]]*OO[[#This Row],[99]]</f>
        <v>2.9315341341199994E-7</v>
      </c>
    </row>
    <row r="235" spans="1:101" x14ac:dyDescent="0.35">
      <c r="A235" t="s">
        <v>241</v>
      </c>
      <c r="B235">
        <v>905.77419999999995</v>
      </c>
      <c r="C235" s="10">
        <f>3/24*OO[[#This Row],[59 (26JUN1985 06:00:00)-Water Temperature (C)]]*OO[[#This Row],[1]]/SUM(OO[1])</f>
        <v>0</v>
      </c>
      <c r="D235" s="10">
        <f>3/24*OO[[#This Row],[60 (26JUN1985 09:00:00)-Water Temperature (C)]]*OO[[#This Row],[2]]/SUM(OO[2])</f>
        <v>0</v>
      </c>
      <c r="E235" s="10">
        <f>3/24*OO[[#This Row],[61 (26JUN1985 12:00:00)-Water Temperature (C)]]*OO[[#This Row],[3]]/SUM(OO[3])</f>
        <v>0</v>
      </c>
      <c r="F235" s="10">
        <f>3/24*OO[[#This Row],[62 (26JUN1985 15:00:00)-Water Temperature (C)]]*OO[[#This Row],[4]]/SUM(OO[4])</f>
        <v>0</v>
      </c>
      <c r="G235" s="10">
        <f>3/24*OO[[#This Row],[63 (26JUN1985 18:00:00)-Water Temperature (C)]]*OO[[#This Row],[5]]/SUM(OO[5])</f>
        <v>0</v>
      </c>
      <c r="H235" s="10">
        <f>3/24*OO[[#This Row],[64 (26JUN1985 21:00:00)-Water Temperature (C)]]*OO[[#This Row],[6]]/SUM(OO[6])</f>
        <v>0</v>
      </c>
      <c r="I235" s="10">
        <f>3/24*OO[[#This Row],[65 (27JUN1985 00:00:00)-Water Temperature (C)]]*OO[[#This Row],[7]]/SUM(OO[7])</f>
        <v>0</v>
      </c>
      <c r="J235" s="10">
        <f>3/24*OO[[#This Row],[66 (27JUN1985 03:00:00)-Water Temperature (C)]]*OO[[#This Row],[8]]/SUM(OO[8])</f>
        <v>0</v>
      </c>
      <c r="K235" s="10">
        <f>3/24*OO[[#This Row],[67 (27JUN1985 06:00:00)-Water Temperature (C)]]*OO[[#This Row],[9]]/SUM(OO[9])</f>
        <v>0</v>
      </c>
      <c r="L235" s="10">
        <f>3/24*OO[[#This Row],[68 (27JUN1985 09:00:00)-Water Temperature (C)]]*OO[[#This Row],[10]]/SUM(OO[10])</f>
        <v>6.4687170266094423E-44</v>
      </c>
      <c r="M235" s="10">
        <f>3/24*OO[[#This Row],[69 (27JUN1985 12:00:00)-Water Temperature (C)]]*OO[[#This Row],[11]]/SUM(OO[11])</f>
        <v>3.7115132596060708E-33</v>
      </c>
      <c r="N235" s="10">
        <f>3/24*OO[[#This Row],[70 (27JUN1985 15:00:00)-Water Temperature (C)]]*OO[[#This Row],[12]]/SUM(OO[12])</f>
        <v>8.2768435096017208E-23</v>
      </c>
      <c r="O235" s="10">
        <f>3/24*OO[[#This Row],[71 (27JUN1985 18:00:00)-Water Temperature (C)]]*OO[[#This Row],[13]]/SUM(OO[13])</f>
        <v>1.29843746851347E-14</v>
      </c>
      <c r="P235" s="10">
        <f>3/24*OO[[#This Row],[72 (27JUN1985 21:00:00)-Water Temperature (C)]]*OO[[#This Row],[14]]/SUM(OO[14])</f>
        <v>3.8536011999401707E-10</v>
      </c>
      <c r="Q235" s="10">
        <f>3/24*OO[[#This Row],[73 (28JUN1985 00:00:00)-Water Temperature (C)]]*OO[[#This Row],[15]]/SUM(OO[15])</f>
        <v>2.1393965049330849E-7</v>
      </c>
      <c r="R235" s="10">
        <f>3/24*OO[[#This Row],[74 (28JUN1985 03:00:00)-Water Temperature (C)]]*OO[[#This Row],[16]]/SUM(OO[16])</f>
        <v>1.9601880581437715E-5</v>
      </c>
      <c r="S235" s="10">
        <f>3/24*OO[[#This Row],[75 (28JUN1985 06:00:00)-Water Temperature (C)]]*OO[[#This Row],[17]]/SUM(OO[17])</f>
        <v>5.0697574396089972E-4</v>
      </c>
      <c r="T235" s="10">
        <f>3/24*OO[[#This Row],[76 (28JUN1985 09:00:00)-Water Temperature (C)]]*OO[[#This Row],[18]]/SUM(OO[18])</f>
        <v>5.0485575233604777E-3</v>
      </c>
      <c r="U235" s="10">
        <f>3/24*OO[[#This Row],[77 (28JUN1985 12:00:00)-Water Temperature (C)]]*OO[[#This Row],[19]]/SUM(OO[19])</f>
        <v>2.3466357647184615E-2</v>
      </c>
      <c r="V235" s="10">
        <f>3/24000000*OO[[#This Row],[78 (28JUN1985 15:00:00)-Water Temperature (C)]]*OO[[#This Row],[20]]</f>
        <v>5.7970070199499991E-2</v>
      </c>
      <c r="W235" s="10">
        <f>3/24000000*OO[[#This Row],[79 (28JUN1985 18:00:00)-Water Temperature (C)]]*OO[[#This Row],[21]]</f>
        <v>8.4116152355974999E-2</v>
      </c>
      <c r="X235" s="10">
        <f>3/24000000*OO[[#This Row],[80 (28JUN1985 21:00:00)-Water Temperature (C)]]*OO[[#This Row],[22]]</f>
        <v>7.6571271269624999E-2</v>
      </c>
      <c r="Y235" s="10">
        <f>3/24000000*OO[[#This Row],[81 (29JUN1985 00:00:00)-Water Temperature (C)]]*OO[[#This Row],[23]]</f>
        <v>4.7686202191874992E-2</v>
      </c>
      <c r="Z235" s="10">
        <f>3/24000000*OO[[#This Row],[82 (29JUN1985 03:00:00)-Water Temperature (C)]]*OO[[#This Row],[24]]</f>
        <v>2.1881856499075002E-2</v>
      </c>
      <c r="AA235" s="10">
        <f>3/24000000*OO[[#This Row],[83 (29JUN1985 06:00:00)-Water Temperature (C)]]*OO[[#This Row],[25]]</f>
        <v>7.8214180236299991E-3</v>
      </c>
      <c r="AB235" s="10">
        <f>3/24000000*OO[[#This Row],[84 (29JUN1985 09:00:00)-Water Temperature (C)]]*OO[[#This Row],[26]]</f>
        <v>2.3627881967799996E-3</v>
      </c>
      <c r="AC235" s="10">
        <f>3/24000000*OO[[#This Row],[85 (29JUN1985 12:00:00)-Water Temperature (C)]]*OO[[#This Row],[27]]</f>
        <v>6.5787271251162489E-4</v>
      </c>
      <c r="AD235" s="10">
        <f>3/24000000*OO[[#This Row],[86 (29JUN1985 15:00:00)-Water Temperature (C)]]*OO[[#This Row],[28]]</f>
        <v>2.043518761031E-4</v>
      </c>
      <c r="AE235" s="10">
        <f>3/24000000*OO[[#This Row],[88 (29JUN1985 21:00:00)-Water Temperature (C)]]*OO[[#This Row],[30]]</f>
        <v>7.5607229202587502E-5</v>
      </c>
      <c r="AF235" s="10">
        <f>3/24000000*OO[[#This Row],[88 (29JUN1985 21:00:00)-Water Temperature (C)]]*OO[[#This Row],[30]]</f>
        <v>7.5607229202587502E-5</v>
      </c>
      <c r="AG235" s="10">
        <f>3/24000000*OO[[#This Row],[89 (30JUN1985 00:00:00)-Water Temperature (C)]]*OO[[#This Row],[31]]</f>
        <v>7.17876183340875E-5</v>
      </c>
      <c r="AH235" s="10">
        <f>3/24000000*OO[[#This Row],[90 (30JUN1985 03:00:00)-Water Temperature (C)]]*OO[[#This Row],[32]]</f>
        <v>7.2379744499999999E-5</v>
      </c>
      <c r="AI235" s="10">
        <f>3/24000000*OO[[#This Row],[91 (30JUN1985 06:00:00)-Water Temperature (C)]]*OO[[#This Row],[33]]</f>
        <v>7.2573175667400004E-5</v>
      </c>
      <c r="AJ235" s="10">
        <f>3/24000000*OO[[#This Row],[92 (30JUN1985 09:00:00)-Water Temperature (C)]]*OO[[#This Row],[34]]</f>
        <v>7.1778968357099994E-5</v>
      </c>
      <c r="AK235" s="10">
        <f>3/24000000*OO[[#This Row],[93 (30JUN1985 12:00:00)-Water Temperature (C)]]*OO[[#This Row],[35]]</f>
        <v>6.9339517921887487E-5</v>
      </c>
      <c r="AL235" s="10">
        <f>3/24000000*OO[[#This Row],[94 (30JUN1985 15:00:00)-Water Temperature (C)]]*OO[[#This Row],[36]]</f>
        <v>6.5458138983324994E-5</v>
      </c>
      <c r="AM235" s="10">
        <f>3/24000000*OO[[#This Row],[95 (30JUN1985 18:00:00)-Water Temperature (C)]]*OO[[#This Row],[37]]</f>
        <v>6.0609006568199992E-5</v>
      </c>
      <c r="AN235" s="10">
        <f>3/24000000*OO[[#This Row],[96 (30JUN1985 21:00:00)-Water Temperature (C)]]*OO[[#This Row],[38]]</f>
        <v>5.4667399980825008E-5</v>
      </c>
      <c r="AO235" s="10">
        <f>3/24000000*OO[[#This Row],[97 (01JUL1985 00:00:00)-Water Temperature (C)]]*OO[[#This Row],[39]]</f>
        <v>4.8561857024249993E-5</v>
      </c>
      <c r="AP235" s="10">
        <f>3/24000000*OO[[#This Row],[98 (01JUL1985 03:00:00)-Water Temperature (C)]]*OO[[#This Row],[40]]</f>
        <v>4.2756370069249999E-5</v>
      </c>
      <c r="AQ235" s="10">
        <f>3/24000000*OO[[#This Row],[99 (01JUL1985 06:00:00)-Water Temperature (C)]]*OO[[#This Row],[41]]</f>
        <v>3.7450493805000005E-5</v>
      </c>
      <c r="AR235" s="10">
        <f>3/24000000*OO[[#This Row],[100 (01JUL1985 09:00:00)-Water Temperature (C)]]*OO[[#This Row],[42]]</f>
        <v>3.3549298681600001E-5</v>
      </c>
      <c r="AS235" s="10">
        <f>3/24000000*OO[[#This Row],[101 (01JUL1985 12:00:00)-Water Temperature (C)]]*OO[[#This Row],[43]]</f>
        <v>2.961045655545E-5</v>
      </c>
      <c r="AT235" s="10">
        <f>3/24000000*OO[[#This Row],[102 (01JUL1985 15:00:00)-Water Temperature (C)]]*OO[[#This Row],[44]]</f>
        <v>2.5804003441512495E-5</v>
      </c>
      <c r="AU235" s="10">
        <f>3/24000000*OO[[#This Row],[103 (01JUL1985 18:00:00)-Water Temperature (C)]]*OO[[#This Row],[45]]</f>
        <v>2.2250443759672501E-5</v>
      </c>
      <c r="AV235" s="10">
        <f>3/24000000*OO[[#This Row],[104 (01JUL1985 21:00:00)-Water Temperature (C)]]*OO[[#This Row],[46]]</f>
        <v>1.9106237820299996E-5</v>
      </c>
      <c r="AW235" s="10">
        <f>3/24000000*OO[[#This Row],[105 (02JUL1985 00:00:00)-Water Temperature (C)]]*OO[[#This Row],[47]]</f>
        <v>1.6424519802232498E-5</v>
      </c>
      <c r="AX235" s="10">
        <f>3/24000000*OO[[#This Row],[106 (02JUL1985 03:00:00)-Water Temperature (C)]]*OO[[#This Row],[48]]</f>
        <v>1.4110213140123749E-5</v>
      </c>
      <c r="AY235" s="10">
        <f>3/24000000*OO[[#This Row],[107 (02JUL1985 06:00:00)-Water Temperature (C)]]*OO[[#This Row],[49]]</f>
        <v>1.2001929789495001E-5</v>
      </c>
      <c r="AZ235" s="10">
        <f>3/24000000*OO[[#This Row],[108 (02JUL1985 09:00:00)-Water Temperature (C)]]*OO[[#This Row],[50]]</f>
        <v>1.0228875337589998E-5</v>
      </c>
      <c r="BA235" s="10">
        <f>3/24000000*OO[[#This Row],[109 (02JUL1985 12:00:00)-Water Temperature (C)]]*OO[[#This Row],[51]]</f>
        <v>8.347087497593748E-6</v>
      </c>
      <c r="BB235" s="10">
        <f>3/24000000*OO[[#This Row],[110 (02JUL1985 15:00:00)-Water Temperature (C)]]*OO[[#This Row],[52]]</f>
        <v>6.6139822496999999E-6</v>
      </c>
      <c r="BC235" s="10">
        <f>3/24000000*OO[[#This Row],[111 (02JUL1985 18:00:00)-Water Temperature (C)]]*OO[[#This Row],[53]]</f>
        <v>5.2733420583112497E-6</v>
      </c>
      <c r="BD235" s="10">
        <f>3/24000000*OO[[#This Row],[112 (02JUL1985 21:00:00)-Water Temperature (C)]]*OO[[#This Row],[54]]</f>
        <v>4.2890974951250001E-6</v>
      </c>
      <c r="BE235" s="10">
        <f>3/24000000*OO[[#This Row],[113 (03JUL1985 00:00:00)-Water Temperature (C)]]*OO[[#This Row],[55]]</f>
        <v>3.5908229799250002E-6</v>
      </c>
      <c r="BF235" s="10">
        <f>3/24000000*OO[[#This Row],[114 (03JUL1985 03:00:00)-Water Temperature (C)]]*OO[[#This Row],[56]]</f>
        <v>3.1430070093699998E-6</v>
      </c>
      <c r="BG235" s="10">
        <f>3/24000000*OO[[#This Row],[115 (03JUL1985 06:00:00)-Water Temperature (C)]]*OO[[#This Row],[57]]</f>
        <v>2.8450493825624998E-6</v>
      </c>
      <c r="BH235" s="10">
        <f>3/24000000*OO[[#This Row],[116 (03JUL1985 09:00:00)-Water Temperature (C)]]*OO[[#This Row],[58]]</f>
        <v>2.6930865738062496E-6</v>
      </c>
      <c r="BI235" s="10">
        <f>3/24000000*OO[[#This Row],[117 (03JUL1985 12:00:00)-Water Temperature (C)]]*OO[[#This Row],[59]]</f>
        <v>2.5802712734274996E-6</v>
      </c>
      <c r="BJ235" s="10">
        <f>3/24000000*OO[[#This Row],[118 (03JUL1985 15:00:00)-Water Temperature (C)]]*OO[[#This Row],[60]]</f>
        <v>2.4570441101114993E-6</v>
      </c>
      <c r="BK235" s="10">
        <f>3/24000000*OO[[#This Row],[119 (03JUL1985 18:00:00)-Water Temperature (C)]]*OO[[#This Row],[61]]</f>
        <v>2.3396366434979999E-6</v>
      </c>
      <c r="BL235" s="10">
        <f>3/24000000*OO[[#This Row],[120 (03JUL1985 21:00:00)-Water Temperature (C)]]*OO[[#This Row],[62]]</f>
        <v>2.1953910250259998E-6</v>
      </c>
      <c r="BM235" s="10">
        <f>3/24000000*OO[[#This Row],[121 (04JUL1985 00:00:00)-Water Temperature (C)]]*OO[[#This Row],[63]]</f>
        <v>2.0555316861749996E-6</v>
      </c>
      <c r="BN235" s="10">
        <f>3/24000000*OO[[#This Row],[122 (04JUL1985 03:00:00)-Water Temperature (C)]]*OO[[#This Row],[64]]</f>
        <v>1.9572994616175001E-6</v>
      </c>
      <c r="BO235" s="10">
        <f>3/24000000*OO[[#This Row],[123 (04JUL1985 06:00:00)-Water Temperature (C)]]*OO[[#This Row],[65]]</f>
        <v>1.8984929623347497E-6</v>
      </c>
      <c r="BP235" s="10">
        <f>3/24000000*OO[[#This Row],[124 (04JUL1985 09:00:00)-Water Temperature (C)]]*OO[[#This Row],[66]]</f>
        <v>1.88331291451875E-6</v>
      </c>
      <c r="BQ235" s="10">
        <f>3/24000000*OO[[#This Row],[125 (04JUL1985 12:00:00)-Water Temperature (C)]]*OO[[#This Row],[67]]</f>
        <v>1.8425244850722497E-6</v>
      </c>
      <c r="BR235" s="10">
        <f>3/24000000*OO[[#This Row],[126 (04JUL1985 15:00:00)-Water Temperature (C)]]*OO[[#This Row],[68]]</f>
        <v>1.7871026110011247E-6</v>
      </c>
      <c r="BS235" s="10">
        <f>3/24000000*OO[[#This Row],[127 (04JUL1985 18:00:00)-Water Temperature (C)]]*OO[[#This Row],[69]]</f>
        <v>1.6931621513301249E-6</v>
      </c>
      <c r="BT235" s="10">
        <f>3/24000000*OO[[#This Row],[128 (04JUL1985 21:00:00)-Water Temperature (C)]]*OO[[#This Row],[70]]</f>
        <v>1.5893538881024997E-6</v>
      </c>
      <c r="BU235" s="10">
        <f>3/24000000*OO[[#This Row],[129 (05JUL1985 00:00:00)-Water Temperature (C)]]*OO[[#This Row],[71]]</f>
        <v>1.5017956648879998E-6</v>
      </c>
      <c r="BV235" s="10">
        <f>3/24000000*OO[[#This Row],[130 (05JUL1985 03:00:00)-Water Temperature (C)]]*OO[[#This Row],[72]]</f>
        <v>1.4353766579331247E-6</v>
      </c>
      <c r="BW235" s="10">
        <f>3/24000000*OO[[#This Row],[131 (05JUL1985 06:00:00)-Water Temperature (C)]]*OO[[#This Row],[73]]</f>
        <v>1.3797901801301247E-6</v>
      </c>
      <c r="BX235" s="10">
        <f>3/24000000*OO[[#This Row],[132 (05JUL1985 09:00:00)-Water Temperature (C)]]*OO[[#This Row],[74]]</f>
        <v>1.3538759230754997E-6</v>
      </c>
      <c r="BY235" s="10">
        <f>3/24000000*OO[[#This Row],[133 (05JUL1985 12:00:00)-Water Temperature (C)]]*OO[[#This Row],[75]]</f>
        <v>1.2976909171409999E-6</v>
      </c>
      <c r="BZ235" s="10">
        <f>3/24000000*OO[[#This Row],[134 (05JUL1985 15:00:00)-Water Temperature (C)]]*OO[[#This Row],[76]]</f>
        <v>1.235502922146E-6</v>
      </c>
      <c r="CA235" s="10">
        <f>3/24000000*OO[[#This Row],[135 (05JUL1985 18:00:00)-Water Temperature (C)]]*OO[[#This Row],[77]]</f>
        <v>1.1716755066526249E-6</v>
      </c>
      <c r="CB235" s="10">
        <f>3/24000000*OO[[#This Row],[136 (05JUL1985 21:00:00)-Water Temperature (C)]]*OO[[#This Row],[78]]</f>
        <v>1.1032854128525E-6</v>
      </c>
      <c r="CC235" s="10">
        <f>3/24000000*OO[[#This Row],[137 (06JUL1985 00:00:00)-Water Temperature (C)]]*OO[[#This Row],[79]]</f>
        <v>1.033512059765625E-6</v>
      </c>
      <c r="CD235" s="10">
        <f>3/24000000*OO[[#This Row],[138 (06JUL1985 03:00:00)-Water Temperature (C)]]*OO[[#This Row],[80]]</f>
        <v>9.7720896224024993E-7</v>
      </c>
      <c r="CE235" s="10">
        <f>3/24000000*OO[[#This Row],[139 (06JUL1985 06:00:00)-Water Temperature (C)]]*OO[[#This Row],[81]]</f>
        <v>9.4029302184499987E-7</v>
      </c>
      <c r="CF235" s="10">
        <f>3/24000000*OO[[#This Row],[140 (06JUL1985 09:00:00)-Water Temperature (C)]]*OO[[#This Row],[82]]</f>
        <v>9.4110651181500016E-7</v>
      </c>
      <c r="CG235" s="10">
        <f>3/24000000*OO[[#This Row],[141 (06JUL1985 12:00:00)-Water Temperature (C)]]*OO[[#This Row],[83]]</f>
        <v>9.3159203304237495E-7</v>
      </c>
      <c r="CH235" s="10">
        <f>3/24000000*OO[[#This Row],[142 (06JUL1985 15:00:00)-Water Temperature (C)]]*OO[[#This Row],[84]]</f>
        <v>9.1308431710924995E-7</v>
      </c>
      <c r="CI235" s="10">
        <f>3/24000000*OO[[#This Row],[143 (06JUL1985 18:00:00)-Water Temperature (C)]]*OO[[#This Row],[85]]</f>
        <v>8.9396174444749986E-7</v>
      </c>
      <c r="CJ235" s="10">
        <f>3/24000000*OO[[#This Row],[144 (06JUL1985 21:00:00)-Water Temperature (C)]]*OO[[#This Row],[86]]</f>
        <v>8.5475173416675007E-7</v>
      </c>
      <c r="CK235" s="10">
        <f>3/24000000*OO[[#This Row],[145 (07JUL1985 00:00:00)-Water Temperature (C)]]*OO[[#This Row],[87]]</f>
        <v>7.9995027976874997E-7</v>
      </c>
      <c r="CL235" s="10">
        <f>3/24000000*OO[[#This Row],[146 (07JUL1985 03:00:00)-Water Temperature (C)]]*OO[[#This Row],[88]]</f>
        <v>7.5775153690949986E-7</v>
      </c>
      <c r="CM235" s="10">
        <f>3/24000000*OO[[#This Row],[147 (07JUL1985 06:00:00)-Water Temperature (C)]]*OO[[#This Row],[89]]</f>
        <v>7.3003205463650007E-7</v>
      </c>
      <c r="CN235" s="10">
        <f>3/24000000*OO[[#This Row],[148 (07JUL1985 09:00:00)-Water Temperature (C)]]*OO[[#This Row],[90]]</f>
        <v>7.3007898845624987E-7</v>
      </c>
      <c r="CO235" s="10">
        <f>3/24000000*OO[[#This Row],[149 (07JUL1985 12:00:00)-Water Temperature (C)]]*OO[[#This Row],[91]]</f>
        <v>7.29494182720125E-7</v>
      </c>
      <c r="CP235" s="10">
        <f>3/24000000*OO[[#This Row],[150 (07JUL1985 15:00:00)-Water Temperature (C)]]*OO[[#This Row],[92]]</f>
        <v>7.1870671557124993E-7</v>
      </c>
      <c r="CQ235" s="10">
        <f>3/24000000*OO[[#This Row],[151 (07JUL1985 18:00:00)-Water Temperature (C)]]*OO[[#This Row],[93]]</f>
        <v>7.0442973773250008E-7</v>
      </c>
      <c r="CR235" s="10">
        <f>3/24000000*OO[[#This Row],[152 (07JUL1985 21:00:00)-Water Temperature (C)]]*OO[[#This Row],[94]]</f>
        <v>6.7542300851124998E-7</v>
      </c>
      <c r="CS235" s="10">
        <f>3/24000000*OO[[#This Row],[153 (08JUL1985 00:00:00)-Water Temperature (C)]]*OO[[#This Row],[95]]</f>
        <v>6.4415802756037498E-7</v>
      </c>
      <c r="CT235" s="10">
        <f>3/24000000*OO[[#This Row],[154 (08JUL1985 03:00:00)-Water Temperature (C)]]*OO[[#This Row],[96]]</f>
        <v>6.2251736744437495E-7</v>
      </c>
      <c r="CU235" s="10">
        <f>3/24000000*OO[[#This Row],[155 (08JUL1985 06:00:00)-Water Temperature (C)]]*OO[[#This Row],[97]]</f>
        <v>6.1038471871324997E-7</v>
      </c>
      <c r="CV235" s="10">
        <f>3/24000000*OO[[#This Row],[156 (08JUL1985 09:00:00)-Water Temperature (C)]]*OO[[#This Row],[98]]</f>
        <v>6.0141894248775002E-7</v>
      </c>
      <c r="CW235" s="10">
        <f>3/24000000*OO[[#This Row],[157 (08JUL1985 12:00:00)-Water Temperature (C)]]*OO[[#This Row],[99]]</f>
        <v>5.9885856698712504E-7</v>
      </c>
    </row>
    <row r="236" spans="1:101" x14ac:dyDescent="0.35">
      <c r="A236" t="s">
        <v>242</v>
      </c>
      <c r="B236">
        <v>867.32979999999998</v>
      </c>
      <c r="C236" s="10">
        <f>3/24*OO[[#This Row],[59 (26JUN1985 06:00:00)-Water Temperature (C)]]*OO[[#This Row],[1]]/SUM(OO[1])</f>
        <v>0</v>
      </c>
      <c r="D236" s="10">
        <f>3/24*OO[[#This Row],[60 (26JUN1985 09:00:00)-Water Temperature (C)]]*OO[[#This Row],[2]]/SUM(OO[2])</f>
        <v>0</v>
      </c>
      <c r="E236" s="10">
        <f>3/24*OO[[#This Row],[61 (26JUN1985 12:00:00)-Water Temperature (C)]]*OO[[#This Row],[3]]/SUM(OO[3])</f>
        <v>0</v>
      </c>
      <c r="F236" s="10">
        <f>3/24*OO[[#This Row],[62 (26JUN1985 15:00:00)-Water Temperature (C)]]*OO[[#This Row],[4]]/SUM(OO[4])</f>
        <v>0</v>
      </c>
      <c r="G236" s="10">
        <f>3/24*OO[[#This Row],[63 (26JUN1985 18:00:00)-Water Temperature (C)]]*OO[[#This Row],[5]]/SUM(OO[5])</f>
        <v>0</v>
      </c>
      <c r="H236" s="10">
        <f>3/24*OO[[#This Row],[64 (26JUN1985 21:00:00)-Water Temperature (C)]]*OO[[#This Row],[6]]/SUM(OO[6])</f>
        <v>0</v>
      </c>
      <c r="I236" s="10">
        <f>3/24*OO[[#This Row],[65 (27JUN1985 00:00:00)-Water Temperature (C)]]*OO[[#This Row],[7]]/SUM(OO[7])</f>
        <v>0</v>
      </c>
      <c r="J236" s="10">
        <f>3/24*OO[[#This Row],[66 (27JUN1985 03:00:00)-Water Temperature (C)]]*OO[[#This Row],[8]]/SUM(OO[8])</f>
        <v>0</v>
      </c>
      <c r="K236" s="10">
        <f>3/24*OO[[#This Row],[67 (27JUN1985 06:00:00)-Water Temperature (C)]]*OO[[#This Row],[9]]/SUM(OO[9])</f>
        <v>0</v>
      </c>
      <c r="L236" s="10">
        <f>3/24*OO[[#This Row],[68 (27JUN1985 09:00:00)-Water Temperature (C)]]*OO[[#This Row],[10]]/SUM(OO[10])</f>
        <v>0</v>
      </c>
      <c r="M236" s="10">
        <f>3/24*OO[[#This Row],[69 (27JUN1985 12:00:00)-Water Temperature (C)]]*OO[[#This Row],[11]]/SUM(OO[11])</f>
        <v>9.4551242344476565E-34</v>
      </c>
      <c r="N236" s="10">
        <f>3/24*OO[[#This Row],[70 (27JUN1985 15:00:00)-Water Temperature (C)]]*OO[[#This Row],[12]]/SUM(OO[12])</f>
        <v>2.1176056112333357E-23</v>
      </c>
      <c r="O236" s="10">
        <f>3/24*OO[[#This Row],[71 (27JUN1985 18:00:00)-Water Temperature (C)]]*OO[[#This Row],[13]]/SUM(OO[13])</f>
        <v>3.9624783782098055E-15</v>
      </c>
      <c r="P236" s="10">
        <f>3/24*OO[[#This Row],[72 (27JUN1985 21:00:00)-Water Temperature (C)]]*OO[[#This Row],[14]]/SUM(OO[14])</f>
        <v>1.8217361319889143E-10</v>
      </c>
      <c r="Q236" s="10">
        <f>3/24*OO[[#This Row],[73 (28JUN1985 00:00:00)-Water Temperature (C)]]*OO[[#This Row],[15]]/SUM(OO[15])</f>
        <v>1.279584988095228E-7</v>
      </c>
      <c r="R236" s="10">
        <f>3/24*OO[[#This Row],[74 (28JUN1985 03:00:00)-Water Temperature (C)]]*OO[[#This Row],[16]]/SUM(OO[16])</f>
        <v>1.3775826114837553E-5</v>
      </c>
      <c r="S236" s="10">
        <f>3/24*OO[[#This Row],[75 (28JUN1985 06:00:00)-Water Temperature (C)]]*OO[[#This Row],[17]]/SUM(OO[17])</f>
        <v>4.0583256799698713E-4</v>
      </c>
      <c r="T236" s="10">
        <f>3/24*OO[[#This Row],[76 (28JUN1985 09:00:00)-Water Temperature (C)]]*OO[[#This Row],[18]]/SUM(OO[18])</f>
        <v>4.5154173119215223E-3</v>
      </c>
      <c r="U236" s="10">
        <f>3/24*OO[[#This Row],[77 (28JUN1985 12:00:00)-Water Temperature (C)]]*OO[[#This Row],[19]]/SUM(OO[19])</f>
        <v>2.309414568592116E-2</v>
      </c>
      <c r="V236" s="10">
        <f>3/24000000*OO[[#This Row],[78 (28JUN1985 15:00:00)-Water Temperature (C)]]*OO[[#This Row],[20]]</f>
        <v>6.217753253075E-2</v>
      </c>
      <c r="W236" s="10">
        <f>3/24000000*OO[[#This Row],[79 (28JUN1985 18:00:00)-Water Temperature (C)]]*OO[[#This Row],[21]]</f>
        <v>9.7447142254687494E-2</v>
      </c>
      <c r="X236" s="10">
        <f>3/24000000*OO[[#This Row],[80 (28JUN1985 21:00:00)-Water Temperature (C)]]*OO[[#This Row],[22]]</f>
        <v>9.5240984293649994E-2</v>
      </c>
      <c r="Y236" s="10">
        <f>3/24000000*OO[[#This Row],[81 (29JUN1985 00:00:00)-Water Temperature (C)]]*OO[[#This Row],[23]]</f>
        <v>6.3175277276999994E-2</v>
      </c>
      <c r="Z236" s="10">
        <f>3/24000000*OO[[#This Row],[82 (29JUN1985 03:00:00)-Water Temperature (C)]]*OO[[#This Row],[24]]</f>
        <v>3.0690719099249995E-2</v>
      </c>
      <c r="AA236" s="10">
        <f>3/24000000*OO[[#This Row],[83 (29JUN1985 06:00:00)-Water Temperature (C)]]*OO[[#This Row],[25]]</f>
        <v>1.153752732141E-2</v>
      </c>
      <c r="AB236" s="10">
        <f>3/24000000*OO[[#This Row],[84 (29JUN1985 09:00:00)-Water Temperature (C)]]*OO[[#This Row],[26]]</f>
        <v>3.6250620587924996E-3</v>
      </c>
      <c r="AC236" s="10">
        <f>3/24000000*OO[[#This Row],[85 (29JUN1985 12:00:00)-Water Temperature (C)]]*OO[[#This Row],[27]]</f>
        <v>1.0255876686809998E-3</v>
      </c>
      <c r="AD236" s="10">
        <f>3/24000000*OO[[#This Row],[86 (29JUN1985 15:00:00)-Water Temperature (C)]]*OO[[#This Row],[28]]</f>
        <v>3.0547505573287495E-4</v>
      </c>
      <c r="AE236" s="10">
        <f>3/24000000*OO[[#This Row],[88 (29JUN1985 21:00:00)-Water Temperature (C)]]*OO[[#This Row],[30]]</f>
        <v>9.4087423063249996E-5</v>
      </c>
      <c r="AF236" s="10">
        <f>3/24000000*OO[[#This Row],[88 (29JUN1985 21:00:00)-Water Temperature (C)]]*OO[[#This Row],[30]]</f>
        <v>9.4087423063249996E-5</v>
      </c>
      <c r="AG236" s="10">
        <f>3/24000000*OO[[#This Row],[89 (30JUN1985 00:00:00)-Water Temperature (C)]]*OO[[#This Row],[31]]</f>
        <v>8.6970866167500004E-5</v>
      </c>
      <c r="AH236" s="10">
        <f>3/24000000*OO[[#This Row],[90 (30JUN1985 03:00:00)-Water Temperature (C)]]*OO[[#This Row],[32]]</f>
        <v>8.7293833815649981E-5</v>
      </c>
      <c r="AI236" s="10">
        <f>3/24000000*OO[[#This Row],[91 (30JUN1985 06:00:00)-Water Temperature (C)]]*OO[[#This Row],[33]]</f>
        <v>8.8011154143900018E-5</v>
      </c>
      <c r="AJ236" s="10">
        <f>3/24000000*OO[[#This Row],[92 (30JUN1985 09:00:00)-Water Temperature (C)]]*OO[[#This Row],[34]]</f>
        <v>8.7744681682875003E-5</v>
      </c>
      <c r="AK236" s="10">
        <f>3/24000000*OO[[#This Row],[93 (30JUN1985 12:00:00)-Water Temperature (C)]]*OO[[#This Row],[35]]</f>
        <v>8.5440785918074999E-5</v>
      </c>
      <c r="AL236" s="10">
        <f>3/24000000*OO[[#This Row],[94 (30JUN1985 15:00:00)-Water Temperature (C)]]*OO[[#This Row],[36]]</f>
        <v>8.1181118330912486E-5</v>
      </c>
      <c r="AM236" s="10">
        <f>3/24000000*OO[[#This Row],[95 (30JUN1985 18:00:00)-Water Temperature (C)]]*OO[[#This Row],[37]]</f>
        <v>7.5492511212000007E-5</v>
      </c>
      <c r="AN236" s="10">
        <f>3/24000000*OO[[#This Row],[96 (30JUN1985 21:00:00)-Water Temperature (C)]]*OO[[#This Row],[38]]</f>
        <v>6.8269103710500006E-5</v>
      </c>
      <c r="AO236" s="10">
        <f>3/24000000*OO[[#This Row],[97 (01JUL1985 00:00:00)-Water Temperature (C)]]*OO[[#This Row],[39]]</f>
        <v>6.0787084477200001E-5</v>
      </c>
      <c r="AP236" s="10">
        <f>3/24000000*OO[[#This Row],[98 (01JUL1985 03:00:00)-Water Temperature (C)]]*OO[[#This Row],[40]]</f>
        <v>5.3707339102787509E-5</v>
      </c>
      <c r="AQ236" s="10">
        <f>3/24000000*OO[[#This Row],[99 (01JUL1985 06:00:00)-Water Temperature (C)]]*OO[[#This Row],[41]]</f>
        <v>4.7207186931262492E-5</v>
      </c>
      <c r="AR236" s="10">
        <f>3/24000000*OO[[#This Row],[100 (01JUL1985 09:00:00)-Water Temperature (C)]]*OO[[#This Row],[42]]</f>
        <v>4.2439158503349997E-5</v>
      </c>
      <c r="AS236" s="10">
        <f>3/24000000*OO[[#This Row],[101 (01JUL1985 12:00:00)-Water Temperature (C)]]*OO[[#This Row],[43]]</f>
        <v>3.7613615791237501E-5</v>
      </c>
      <c r="AT236" s="10">
        <f>3/24000000*OO[[#This Row],[102 (01JUL1985 15:00:00)-Water Temperature (C)]]*OO[[#This Row],[44]]</f>
        <v>3.2860614968500006E-5</v>
      </c>
      <c r="AU236" s="10">
        <f>3/24000000*OO[[#This Row],[103 (01JUL1985 18:00:00)-Water Temperature (C)]]*OO[[#This Row],[45]]</f>
        <v>2.8341767002749994E-5</v>
      </c>
      <c r="AV236" s="10">
        <f>3/24000000*OO[[#This Row],[104 (01JUL1985 21:00:00)-Water Temperature (C)]]*OO[[#This Row],[46]]</f>
        <v>2.4311072804400002E-5</v>
      </c>
      <c r="AW236" s="10">
        <f>3/24000000*OO[[#This Row],[105 (02JUL1985 00:00:00)-Water Temperature (C)]]*OO[[#This Row],[47]]</f>
        <v>2.0875424234660001E-5</v>
      </c>
      <c r="AX236" s="10">
        <f>3/24000000*OO[[#This Row],[106 (02JUL1985 03:00:00)-Water Temperature (C)]]*OO[[#This Row],[48]]</f>
        <v>1.7960172348617499E-5</v>
      </c>
      <c r="AY236" s="10">
        <f>3/24000000*OO[[#This Row],[107 (02JUL1985 06:00:00)-Water Temperature (C)]]*OO[[#This Row],[49]]</f>
        <v>1.5346866335979997E-5</v>
      </c>
      <c r="AZ236" s="10">
        <f>3/24000000*OO[[#This Row],[108 (02JUL1985 09:00:00)-Water Temperature (C)]]*OO[[#This Row],[50]]</f>
        <v>1.318110101416125E-5</v>
      </c>
      <c r="BA236" s="10">
        <f>3/24000000*OO[[#This Row],[109 (02JUL1985 12:00:00)-Water Temperature (C)]]*OO[[#This Row],[51]]</f>
        <v>1.0847621658389999E-5</v>
      </c>
      <c r="BB236" s="10">
        <f>3/24000000*OO[[#This Row],[110 (02JUL1985 15:00:00)-Water Temperature (C)]]*OO[[#This Row],[52]]</f>
        <v>8.6297856426699998E-6</v>
      </c>
      <c r="BC236" s="10">
        <f>3/24000000*OO[[#This Row],[111 (02JUL1985 18:00:00)-Water Temperature (C)]]*OO[[#This Row],[53]]</f>
        <v>6.854899542885E-6</v>
      </c>
      <c r="BD236" s="10">
        <f>3/24000000*OO[[#This Row],[112 (02JUL1985 21:00:00)-Water Temperature (C)]]*OO[[#This Row],[54]]</f>
        <v>5.5300886263924988E-6</v>
      </c>
      <c r="BE236" s="10">
        <f>3/24000000*OO[[#This Row],[113 (03JUL1985 00:00:00)-Water Temperature (C)]]*OO[[#This Row],[55]]</f>
        <v>4.5819316463399998E-6</v>
      </c>
      <c r="BF236" s="10">
        <f>3/24000000*OO[[#This Row],[114 (03JUL1985 03:00:00)-Water Temperature (C)]]*OO[[#This Row],[56]]</f>
        <v>3.9762249565674998E-6</v>
      </c>
      <c r="BG236" s="10">
        <f>3/24000000*OO[[#This Row],[115 (03JUL1985 06:00:00)-Water Temperature (C)]]*OO[[#This Row],[57]]</f>
        <v>3.5802571944749993E-6</v>
      </c>
      <c r="BH236" s="10">
        <f>3/24000000*OO[[#This Row],[116 (03JUL1985 09:00:00)-Water Temperature (C)]]*OO[[#This Row],[58]]</f>
        <v>3.3818328825249995E-6</v>
      </c>
      <c r="BI236" s="10">
        <f>3/24000000*OO[[#This Row],[117 (03JUL1985 12:00:00)-Water Temperature (C)]]*OO[[#This Row],[59]]</f>
        <v>3.2402975142499995E-6</v>
      </c>
      <c r="BJ236" s="10">
        <f>3/24000000*OO[[#This Row],[118 (03JUL1985 15:00:00)-Water Temperature (C)]]*OO[[#This Row],[60]]</f>
        <v>3.0874468119499995E-6</v>
      </c>
      <c r="BK236" s="10">
        <f>3/24000000*OO[[#This Row],[119 (03JUL1985 18:00:00)-Water Temperature (C)]]*OO[[#This Row],[61]]</f>
        <v>2.9364688843875002E-6</v>
      </c>
      <c r="BL236" s="10">
        <f>3/24000000*OO[[#This Row],[120 (03JUL1985 21:00:00)-Water Temperature (C)]]*OO[[#This Row],[62]]</f>
        <v>2.7524539967925E-6</v>
      </c>
      <c r="BM236" s="10">
        <f>3/24000000*OO[[#This Row],[121 (04JUL1985 00:00:00)-Water Temperature (C)]]*OO[[#This Row],[63]]</f>
        <v>2.5690995158400002E-6</v>
      </c>
      <c r="BN236" s="10">
        <f>3/24000000*OO[[#This Row],[122 (04JUL1985 03:00:00)-Water Temperature (C)]]*OO[[#This Row],[64]]</f>
        <v>2.4379304324549997E-6</v>
      </c>
      <c r="BO236" s="10">
        <f>3/24000000*OO[[#This Row],[123 (04JUL1985 06:00:00)-Water Temperature (C)]]*OO[[#This Row],[65]]</f>
        <v>2.3585061462423747E-6</v>
      </c>
      <c r="BP236" s="10">
        <f>3/24000000*OO[[#This Row],[124 (04JUL1985 09:00:00)-Water Temperature (C)]]*OO[[#This Row],[66]]</f>
        <v>2.3387303221300003E-6</v>
      </c>
      <c r="BQ236" s="10">
        <f>3/24000000*OO[[#This Row],[125 (04JUL1985 12:00:00)-Water Temperature (C)]]*OO[[#This Row],[67]]</f>
        <v>2.2952137194928749E-6</v>
      </c>
      <c r="BR236" s="10">
        <f>3/24000000*OO[[#This Row],[126 (04JUL1985 15:00:00)-Water Temperature (C)]]*OO[[#This Row],[68]]</f>
        <v>2.2313756941551248E-6</v>
      </c>
      <c r="BS236" s="10">
        <f>3/24000000*OO[[#This Row],[127 (04JUL1985 18:00:00)-Water Temperature (C)]]*OO[[#This Row],[69]]</f>
        <v>2.1185188200724999E-6</v>
      </c>
      <c r="BT236" s="10">
        <f>3/24000000*OO[[#This Row],[128 (04JUL1985 21:00:00)-Water Temperature (C)]]*OO[[#This Row],[70]]</f>
        <v>1.9875954631192499E-6</v>
      </c>
      <c r="BU236" s="10">
        <f>3/24000000*OO[[#This Row],[129 (05JUL1985 00:00:00)-Water Temperature (C)]]*OO[[#This Row],[71]]</f>
        <v>1.8742403608584997E-6</v>
      </c>
      <c r="BV236" s="10">
        <f>3/24000000*OO[[#This Row],[130 (05JUL1985 03:00:00)-Water Temperature (C)]]*OO[[#This Row],[72]]</f>
        <v>1.7878233131752501E-6</v>
      </c>
      <c r="BW236" s="10">
        <f>3/24000000*OO[[#This Row],[131 (05JUL1985 06:00:00)-Water Temperature (C)]]*OO[[#This Row],[73]]</f>
        <v>1.7179670351305001E-6</v>
      </c>
      <c r="BX236" s="10">
        <f>3/24000000*OO[[#This Row],[132 (05JUL1985 09:00:00)-Water Temperature (C)]]*OO[[#This Row],[74]]</f>
        <v>1.6864992074874999E-6</v>
      </c>
      <c r="BY236" s="10">
        <f>3/24000000*OO[[#This Row],[133 (05JUL1985 12:00:00)-Water Temperature (C)]]*OO[[#This Row],[75]]</f>
        <v>1.6227675692637499E-6</v>
      </c>
      <c r="BZ236" s="10">
        <f>3/24000000*OO[[#This Row],[134 (05JUL1985 15:00:00)-Water Temperature (C)]]*OO[[#This Row],[76]]</f>
        <v>1.547019037634E-6</v>
      </c>
      <c r="CA236" s="10">
        <f>3/24000000*OO[[#This Row],[135 (05JUL1985 18:00:00)-Water Temperature (C)]]*OO[[#This Row],[77]]</f>
        <v>1.4678825984383748E-6</v>
      </c>
      <c r="CB236" s="10">
        <f>3/24000000*OO[[#This Row],[136 (05JUL1985 21:00:00)-Water Temperature (C)]]*OO[[#This Row],[78]]</f>
        <v>1.381327169545125E-6</v>
      </c>
      <c r="CC236" s="10">
        <f>3/24000000*OO[[#This Row],[137 (06JUL1985 00:00:00)-Water Temperature (C)]]*OO[[#This Row],[79]]</f>
        <v>1.2916736523017502E-6</v>
      </c>
      <c r="CD236" s="10">
        <f>3/24000000*OO[[#This Row],[138 (06JUL1985 03:00:00)-Water Temperature (C)]]*OO[[#This Row],[80]]</f>
        <v>1.2188538895643747E-6</v>
      </c>
      <c r="CE236" s="10">
        <f>3/24000000*OO[[#This Row],[139 (06JUL1985 06:00:00)-Water Temperature (C)]]*OO[[#This Row],[81]]</f>
        <v>1.1706194980054999E-6</v>
      </c>
      <c r="CF236" s="10">
        <f>3/24000000*OO[[#This Row],[140 (06JUL1985 09:00:00)-Water Temperature (C)]]*OO[[#This Row],[82]]</f>
        <v>1.1713451574737499E-6</v>
      </c>
      <c r="CG236" s="10">
        <f>3/24000000*OO[[#This Row],[141 (06JUL1985 12:00:00)-Water Temperature (C)]]*OO[[#This Row],[83]]</f>
        <v>1.1624050641362499E-6</v>
      </c>
      <c r="CH236" s="10">
        <f>3/24000000*OO[[#This Row],[142 (06JUL1985 15:00:00)-Water Temperature (C)]]*OO[[#This Row],[84]]</f>
        <v>1.1406308804041251E-6</v>
      </c>
      <c r="CI236" s="10">
        <f>3/24000000*OO[[#This Row],[143 (06JUL1985 18:00:00)-Water Temperature (C)]]*OO[[#This Row],[85]]</f>
        <v>1.1173316842627501E-6</v>
      </c>
      <c r="CJ236" s="10">
        <f>3/24000000*OO[[#This Row],[144 (06JUL1985 21:00:00)-Water Temperature (C)]]*OO[[#This Row],[86]]</f>
        <v>1.0693541233374999E-6</v>
      </c>
      <c r="CK236" s="10">
        <f>3/24000000*OO[[#This Row],[145 (07JUL1985 00:00:00)-Water Temperature (C)]]*OO[[#This Row],[87]]</f>
        <v>9.9971187227062492E-7</v>
      </c>
      <c r="CL236" s="10">
        <f>3/24000000*OO[[#This Row],[146 (07JUL1985 03:00:00)-Water Temperature (C)]]*OO[[#This Row],[88]]</f>
        <v>9.4486046820149994E-7</v>
      </c>
      <c r="CM236" s="10">
        <f>3/24000000*OO[[#This Row],[147 (07JUL1985 06:00:00)-Water Temperature (C)]]*OO[[#This Row],[89]]</f>
        <v>9.0802506042124991E-7</v>
      </c>
      <c r="CN236" s="10">
        <f>3/24000000*OO[[#This Row],[148 (07JUL1985 09:00:00)-Water Temperature (C)]]*OO[[#This Row],[90]]</f>
        <v>9.0793871947874998E-7</v>
      </c>
      <c r="CO236" s="10">
        <f>3/24000000*OO[[#This Row],[149 (07JUL1985 12:00:00)-Water Temperature (C)]]*OO[[#This Row],[91]]</f>
        <v>9.0848160759500004E-7</v>
      </c>
      <c r="CP236" s="10">
        <f>3/24000000*OO[[#This Row],[150 (07JUL1985 15:00:00)-Water Temperature (C)]]*OO[[#This Row],[92]]</f>
        <v>8.9675928209699992E-7</v>
      </c>
      <c r="CQ236" s="10">
        <f>3/24000000*OO[[#This Row],[151 (07JUL1985 18:00:00)-Water Temperature (C)]]*OO[[#This Row],[93]]</f>
        <v>8.7942205463799989E-7</v>
      </c>
      <c r="CR236" s="10">
        <f>3/24000000*OO[[#This Row],[152 (07JUL1985 21:00:00)-Water Temperature (C)]]*OO[[#This Row],[94]]</f>
        <v>8.43550940101375E-7</v>
      </c>
      <c r="CS236" s="10">
        <f>3/24000000*OO[[#This Row],[153 (08JUL1985 00:00:00)-Water Temperature (C)]]*OO[[#This Row],[95]]</f>
        <v>8.0280761911499994E-7</v>
      </c>
      <c r="CT236" s="10">
        <f>3/24000000*OO[[#This Row],[154 (08JUL1985 03:00:00)-Water Temperature (C)]]*OO[[#This Row],[96]]</f>
        <v>7.7379480454062492E-7</v>
      </c>
      <c r="CU236" s="10">
        <f>3/24000000*OO[[#This Row],[155 (08JUL1985 06:00:00)-Water Temperature (C)]]*OO[[#This Row],[97]]</f>
        <v>7.5762292307549996E-7</v>
      </c>
      <c r="CV236" s="10">
        <f>3/24000000*OO[[#This Row],[156 (08JUL1985 09:00:00)-Water Temperature (C)]]*OO[[#This Row],[98]]</f>
        <v>7.4712370757499999E-7</v>
      </c>
      <c r="CW236" s="10">
        <f>3/24000000*OO[[#This Row],[157 (08JUL1985 12:00:00)-Water Temperature (C)]]*OO[[#This Row],[99]]</f>
        <v>7.4520990395999994E-7</v>
      </c>
    </row>
    <row r="237" spans="1:101" x14ac:dyDescent="0.35">
      <c r="A237" t="s">
        <v>243</v>
      </c>
      <c r="B237">
        <v>811.75559999999996</v>
      </c>
      <c r="C237" s="10">
        <f>3/24*OO[[#This Row],[59 (26JUN1985 06:00:00)-Water Temperature (C)]]*OO[[#This Row],[1]]/SUM(OO[1])</f>
        <v>0</v>
      </c>
      <c r="D237" s="10">
        <f>3/24*OO[[#This Row],[60 (26JUN1985 09:00:00)-Water Temperature (C)]]*OO[[#This Row],[2]]/SUM(OO[2])</f>
        <v>0</v>
      </c>
      <c r="E237" s="10">
        <f>3/24*OO[[#This Row],[61 (26JUN1985 12:00:00)-Water Temperature (C)]]*OO[[#This Row],[3]]/SUM(OO[3])</f>
        <v>0</v>
      </c>
      <c r="F237" s="10">
        <f>3/24*OO[[#This Row],[62 (26JUN1985 15:00:00)-Water Temperature (C)]]*OO[[#This Row],[4]]/SUM(OO[4])</f>
        <v>0</v>
      </c>
      <c r="G237" s="10">
        <f>3/24*OO[[#This Row],[63 (26JUN1985 18:00:00)-Water Temperature (C)]]*OO[[#This Row],[5]]/SUM(OO[5])</f>
        <v>0</v>
      </c>
      <c r="H237" s="10">
        <f>3/24*OO[[#This Row],[64 (26JUN1985 21:00:00)-Water Temperature (C)]]*OO[[#This Row],[6]]/SUM(OO[6])</f>
        <v>0</v>
      </c>
      <c r="I237" s="10">
        <f>3/24*OO[[#This Row],[65 (27JUN1985 00:00:00)-Water Temperature (C)]]*OO[[#This Row],[7]]/SUM(OO[7])</f>
        <v>0</v>
      </c>
      <c r="J237" s="10">
        <f>3/24*OO[[#This Row],[66 (27JUN1985 03:00:00)-Water Temperature (C)]]*OO[[#This Row],[8]]/SUM(OO[8])</f>
        <v>0</v>
      </c>
      <c r="K237" s="10">
        <f>3/24*OO[[#This Row],[67 (27JUN1985 06:00:00)-Water Temperature (C)]]*OO[[#This Row],[9]]/SUM(OO[9])</f>
        <v>0</v>
      </c>
      <c r="L237" s="10">
        <f>3/24*OO[[#This Row],[68 (27JUN1985 09:00:00)-Water Temperature (C)]]*OO[[#This Row],[10]]/SUM(OO[10])</f>
        <v>0</v>
      </c>
      <c r="M237" s="10">
        <f>3/24*OO[[#This Row],[69 (27JUN1985 12:00:00)-Water Temperature (C)]]*OO[[#This Row],[11]]/SUM(OO[11])</f>
        <v>1.1164604744217293E-34</v>
      </c>
      <c r="N237" s="10">
        <f>3/24*OO[[#This Row],[70 (27JUN1985 15:00:00)-Water Temperature (C)]]*OO[[#This Row],[12]]/SUM(OO[12])</f>
        <v>2.5753477107479928E-24</v>
      </c>
      <c r="O237" s="10">
        <f>3/24*OO[[#This Row],[71 (27JUN1985 18:00:00)-Water Temperature (C)]]*OO[[#This Row],[13]]/SUM(OO[13])</f>
        <v>6.6570644046011463E-16</v>
      </c>
      <c r="P237" s="10">
        <f>3/24*OO[[#This Row],[72 (27JUN1985 21:00:00)-Water Temperature (C)]]*OO[[#This Row],[14]]/SUM(OO[14])</f>
        <v>5.6937572061995668E-11</v>
      </c>
      <c r="Q237" s="10">
        <f>3/24*OO[[#This Row],[73 (28JUN1985 00:00:00)-Water Temperature (C)]]*OO[[#This Row],[15]]/SUM(OO[15])</f>
        <v>4.9182449204798595E-8</v>
      </c>
      <c r="R237" s="10">
        <f>3/24*OO[[#This Row],[74 (28JUN1985 03:00:00)-Water Temperature (C)]]*OO[[#This Row],[16]]/SUM(OO[16])</f>
        <v>6.022673205680486E-6</v>
      </c>
      <c r="S237" s="10">
        <f>3/24*OO[[#This Row],[75 (28JUN1985 06:00:00)-Water Temperature (C)]]*OO[[#This Row],[17]]/SUM(OO[17])</f>
        <v>1.9574204366396331E-4</v>
      </c>
      <c r="T237" s="10">
        <f>3/24*OO[[#This Row],[76 (28JUN1985 09:00:00)-Water Temperature (C)]]*OO[[#This Row],[18]]/SUM(OO[18])</f>
        <v>2.3583739093978834E-3</v>
      </c>
      <c r="U237" s="10">
        <f>3/24*OO[[#This Row],[77 (28JUN1985 12:00:00)-Water Temperature (C)]]*OO[[#This Row],[19]]/SUM(OO[19])</f>
        <v>1.2886754955227883E-2</v>
      </c>
      <c r="V237" s="10">
        <f>3/24000000*OO[[#This Row],[78 (28JUN1985 15:00:00)-Water Temperature (C)]]*OO[[#This Row],[20]]</f>
        <v>3.6721172575725006E-2</v>
      </c>
      <c r="W237" s="10">
        <f>3/24000000*OO[[#This Row],[79 (28JUN1985 18:00:00)-Water Temperature (C)]]*OO[[#This Row],[21]]</f>
        <v>6.04111738037625E-2</v>
      </c>
      <c r="X237" s="10">
        <f>3/24000000*OO[[#This Row],[80 (28JUN1985 21:00:00)-Water Temperature (C)]]*OO[[#This Row],[22]]</f>
        <v>6.1616590699200009E-2</v>
      </c>
      <c r="Y237" s="10">
        <f>3/24000000*OO[[#This Row],[81 (29JUN1985 00:00:00)-Water Temperature (C)]]*OO[[#This Row],[23]]</f>
        <v>4.2385876893900006E-2</v>
      </c>
      <c r="Z237" s="10">
        <f>3/24000000*OO[[#This Row],[82 (29JUN1985 03:00:00)-Water Temperature (C)]]*OO[[#This Row],[24]]</f>
        <v>2.1249617848762496E-2</v>
      </c>
      <c r="AA237" s="10">
        <f>3/24000000*OO[[#This Row],[83 (29JUN1985 06:00:00)-Water Temperature (C)]]*OO[[#This Row],[25]]</f>
        <v>8.205731815262499E-3</v>
      </c>
      <c r="AB237" s="10">
        <f>3/24000000*OO[[#This Row],[84 (29JUN1985 09:00:00)-Water Temperature (C)]]*OO[[#This Row],[26]]</f>
        <v>2.6303993950174999E-3</v>
      </c>
      <c r="AC237" s="10">
        <f>3/24000000*OO[[#This Row],[85 (29JUN1985 12:00:00)-Water Temperature (C)]]*OO[[#This Row],[27]]</f>
        <v>7.5008268460900003E-4</v>
      </c>
      <c r="AD237" s="10">
        <f>3/24000000*OO[[#This Row],[86 (29JUN1985 15:00:00)-Water Temperature (C)]]*OO[[#This Row],[28]]</f>
        <v>2.1872648451012501E-4</v>
      </c>
      <c r="AE237" s="10">
        <f>3/24000000*OO[[#This Row],[88 (29JUN1985 21:00:00)-Water Temperature (C)]]*OO[[#This Row],[30]]</f>
        <v>6.0147778359374999E-5</v>
      </c>
      <c r="AF237" s="10">
        <f>3/24000000*OO[[#This Row],[88 (29JUN1985 21:00:00)-Water Temperature (C)]]*OO[[#This Row],[30]]</f>
        <v>6.0147778359374999E-5</v>
      </c>
      <c r="AG237" s="10">
        <f>3/24000000*OO[[#This Row],[89 (30JUN1985 00:00:00)-Water Temperature (C)]]*OO[[#This Row],[31]]</f>
        <v>5.4389121508799994E-5</v>
      </c>
      <c r="AH237" s="10">
        <f>3/24000000*OO[[#This Row],[90 (30JUN1985 03:00:00)-Water Temperature (C)]]*OO[[#This Row],[32]]</f>
        <v>5.4232137839249995E-5</v>
      </c>
      <c r="AI237" s="10">
        <f>3/24000000*OO[[#This Row],[91 (30JUN1985 06:00:00)-Water Temperature (C)]]*OO[[#This Row],[33]]</f>
        <v>5.4658777377049991E-5</v>
      </c>
      <c r="AJ237" s="10">
        <f>3/24000000*OO[[#This Row],[92 (30JUN1985 09:00:00)-Water Temperature (C)]]*OO[[#This Row],[34]]</f>
        <v>5.4579782807250005E-5</v>
      </c>
      <c r="AK237" s="10">
        <f>3/24000000*OO[[#This Row],[93 (30JUN1985 12:00:00)-Water Temperature (C)]]*OO[[#This Row],[35]]</f>
        <v>5.323777570115E-5</v>
      </c>
      <c r="AL237" s="10">
        <f>3/24000000*OO[[#This Row],[94 (30JUN1985 15:00:00)-Water Temperature (C)]]*OO[[#This Row],[36]]</f>
        <v>5.0610381246562503E-5</v>
      </c>
      <c r="AM237" s="10">
        <f>3/24000000*OO[[#This Row],[95 (30JUN1985 18:00:00)-Water Temperature (C)]]*OO[[#This Row],[37]]</f>
        <v>4.7007237382524992E-5</v>
      </c>
      <c r="AN237" s="10">
        <f>3/24000000*OO[[#This Row],[96 (30JUN1985 21:00:00)-Water Temperature (C)]]*OO[[#This Row],[38]]</f>
        <v>4.2424856871124998E-5</v>
      </c>
      <c r="AO237" s="10">
        <f>3/24000000*OO[[#This Row],[97 (01JUL1985 00:00:00)-Water Temperature (C)]]*OO[[#This Row],[39]]</f>
        <v>3.7708053987312497E-5</v>
      </c>
      <c r="AP237" s="10">
        <f>3/24000000*OO[[#This Row],[98 (01JUL1985 03:00:00)-Water Temperature (C)]]*OO[[#This Row],[40]]</f>
        <v>3.3287746912125006E-5</v>
      </c>
      <c r="AQ237" s="10">
        <f>3/24000000*OO[[#This Row],[99 (01JUL1985 06:00:00)-Water Temperature (C)]]*OO[[#This Row],[41]]</f>
        <v>2.9261534431237498E-5</v>
      </c>
      <c r="AR237" s="10">
        <f>3/24000000*OO[[#This Row],[100 (01JUL1985 09:00:00)-Water Temperature (C)]]*OO[[#This Row],[42]]</f>
        <v>2.6313068610875001E-5</v>
      </c>
      <c r="AS237" s="10">
        <f>3/24000000*OO[[#This Row],[101 (01JUL1985 12:00:00)-Water Temperature (C)]]*OO[[#This Row],[43]]</f>
        <v>2.3340085322400001E-5</v>
      </c>
      <c r="AT237" s="10">
        <f>3/24000000*OO[[#This Row],[102 (01JUL1985 15:00:00)-Water Temperature (C)]]*OO[[#This Row],[44]]</f>
        <v>2.0391075392316249E-5</v>
      </c>
      <c r="AU237" s="10">
        <f>3/24000000*OO[[#This Row],[103 (01JUL1985 18:00:00)-Water Temperature (C)]]*OO[[#This Row],[45]]</f>
        <v>1.7573197196953752E-5</v>
      </c>
      <c r="AV237" s="10">
        <f>3/24000000*OO[[#This Row],[104 (01JUL1985 21:00:00)-Water Temperature (C)]]*OO[[#This Row],[46]]</f>
        <v>1.5051175630391249E-5</v>
      </c>
      <c r="AW237" s="10">
        <f>3/24000000*OO[[#This Row],[105 (02JUL1985 00:00:00)-Water Temperature (C)]]*OO[[#This Row],[47]]</f>
        <v>1.2905931274813751E-5</v>
      </c>
      <c r="AX237" s="10">
        <f>3/24000000*OO[[#This Row],[106 (02JUL1985 03:00:00)-Water Temperature (C)]]*OO[[#This Row],[48]]</f>
        <v>1.1104734641400001E-5</v>
      </c>
      <c r="AY237" s="10">
        <f>3/24000000*OO[[#This Row],[107 (02JUL1985 06:00:00)-Water Temperature (C)]]*OO[[#This Row],[49]]</f>
        <v>9.5134240370299986E-6</v>
      </c>
      <c r="AZ237" s="10">
        <f>3/24000000*OO[[#This Row],[108 (02JUL1985 09:00:00)-Water Temperature (C)]]*OO[[#This Row],[50]]</f>
        <v>8.2072687663724994E-6</v>
      </c>
      <c r="BA237" s="10">
        <f>3/24000000*OO[[#This Row],[109 (02JUL1985 12:00:00)-Water Temperature (C)]]*OO[[#This Row],[51]]</f>
        <v>6.7896100145700001E-6</v>
      </c>
      <c r="BB237" s="10">
        <f>3/24000000*OO[[#This Row],[110 (02JUL1985 15:00:00)-Water Temperature (C)]]*OO[[#This Row],[52]]</f>
        <v>5.4161080708449988E-6</v>
      </c>
      <c r="BC237" s="10">
        <f>3/24000000*OO[[#This Row],[111 (02JUL1985 18:00:00)-Water Temperature (C)]]*OO[[#This Row],[53]]</f>
        <v>4.2946327251699999E-6</v>
      </c>
      <c r="BD237" s="10">
        <f>3/24000000*OO[[#This Row],[112 (02JUL1985 21:00:00)-Water Temperature (C)]]*OO[[#This Row],[54]]</f>
        <v>3.4472565107912499E-6</v>
      </c>
      <c r="BE237" s="10">
        <f>3/24000000*OO[[#This Row],[113 (03JUL1985 00:00:00)-Water Temperature (C)]]*OO[[#This Row],[55]]</f>
        <v>2.8384291591599997E-6</v>
      </c>
      <c r="BF237" s="10">
        <f>3/24000000*OO[[#This Row],[114 (03JUL1985 03:00:00)-Water Temperature (C)]]*OO[[#This Row],[56]]</f>
        <v>2.4500623315500004E-6</v>
      </c>
      <c r="BG237" s="10">
        <f>3/24000000*OO[[#This Row],[115 (03JUL1985 06:00:00)-Water Temperature (C)]]*OO[[#This Row],[57]]</f>
        <v>2.1992349933259995E-6</v>
      </c>
      <c r="BH237" s="10">
        <f>3/24000000*OO[[#This Row],[116 (03JUL1985 09:00:00)-Water Temperature (C)]]*OO[[#This Row],[58]]</f>
        <v>2.0749795917749998E-6</v>
      </c>
      <c r="BI237" s="10">
        <f>3/24000000*OO[[#This Row],[117 (03JUL1985 12:00:00)-Water Temperature (C)]]*OO[[#This Row],[59]]</f>
        <v>1.9885659063198749E-6</v>
      </c>
      <c r="BJ237" s="10">
        <f>3/24000000*OO[[#This Row],[118 (03JUL1985 15:00:00)-Water Temperature (C)]]*OO[[#This Row],[60]]</f>
        <v>1.8955431306789999E-6</v>
      </c>
      <c r="BK237" s="10">
        <f>3/24000000*OO[[#This Row],[119 (03JUL1985 18:00:00)-Water Temperature (C)]]*OO[[#This Row],[61]]</f>
        <v>1.8016148897437499E-6</v>
      </c>
      <c r="BL237" s="10">
        <f>3/24000000*OO[[#This Row],[120 (03JUL1985 21:00:00)-Water Temperature (C)]]*OO[[#This Row],[62]]</f>
        <v>1.6871247018690002E-6</v>
      </c>
      <c r="BM237" s="10">
        <f>3/24000000*OO[[#This Row],[121 (04JUL1985 00:00:00)-Water Temperature (C)]]*OO[[#This Row],[63]]</f>
        <v>1.5719158282537501E-6</v>
      </c>
      <c r="BN237" s="10">
        <f>3/24000000*OO[[#This Row],[122 (04JUL1985 03:00:00)-Water Temperature (C)]]*OO[[#This Row],[64]]</f>
        <v>1.488620628241875E-6</v>
      </c>
      <c r="BO237" s="10">
        <f>3/24000000*OO[[#This Row],[123 (04JUL1985 06:00:00)-Water Temperature (C)]]*OO[[#This Row],[65]]</f>
        <v>1.437914524085E-6</v>
      </c>
      <c r="BP237" s="10">
        <f>3/24000000*OO[[#This Row],[124 (04JUL1985 09:00:00)-Water Temperature (C)]]*OO[[#This Row],[66]]</f>
        <v>1.42564508263725E-6</v>
      </c>
      <c r="BQ237" s="10">
        <f>3/24000000*OO[[#This Row],[125 (04JUL1985 12:00:00)-Water Temperature (C)]]*OO[[#This Row],[67]]</f>
        <v>1.4013896884997502E-6</v>
      </c>
      <c r="BR237" s="10">
        <f>3/24000000*OO[[#This Row],[126 (04JUL1985 15:00:00)-Water Temperature (C)]]*OO[[#This Row],[68]]</f>
        <v>1.3643748187412499E-6</v>
      </c>
      <c r="BS237" s="10">
        <f>3/24000000*OO[[#This Row],[127 (04JUL1985 18:00:00)-Water Temperature (C)]]*OO[[#This Row],[69]]</f>
        <v>1.2968888849343749E-6</v>
      </c>
      <c r="BT237" s="10">
        <f>3/24000000*OO[[#This Row],[128 (04JUL1985 21:00:00)-Water Temperature (C)]]*OO[[#This Row],[70]]</f>
        <v>1.21652229742725E-6</v>
      </c>
      <c r="BU237" s="10">
        <f>3/24000000*OO[[#This Row],[129 (05JUL1985 00:00:00)-Water Temperature (C)]]*OO[[#This Row],[71]]</f>
        <v>1.1458466664739998E-6</v>
      </c>
      <c r="BV237" s="10">
        <f>3/24000000*OO[[#This Row],[130 (05JUL1985 03:00:00)-Water Temperature (C)]]*OO[[#This Row],[72]]</f>
        <v>1.0915843289812499E-6</v>
      </c>
      <c r="BW237" s="10">
        <f>3/24000000*OO[[#This Row],[131 (05JUL1985 06:00:00)-Water Temperature (C)]]*OO[[#This Row],[73]]</f>
        <v>1.0486748549445E-6</v>
      </c>
      <c r="BX237" s="10">
        <f>3/24000000*OO[[#This Row],[132 (05JUL1985 09:00:00)-Water Temperature (C)]]*OO[[#This Row],[74]]</f>
        <v>1.0299832220024998E-6</v>
      </c>
      <c r="BY237" s="10">
        <f>3/24000000*OO[[#This Row],[133 (05JUL1985 12:00:00)-Water Temperature (C)]]*OO[[#This Row],[75]]</f>
        <v>9.9309439547587493E-7</v>
      </c>
      <c r="BZ237" s="10">
        <f>3/24000000*OO[[#This Row],[134 (05JUL1985 15:00:00)-Water Temperature (C)]]*OO[[#This Row],[76]]</f>
        <v>9.4769021909074988E-7</v>
      </c>
      <c r="CA237" s="10">
        <f>3/24000000*OO[[#This Row],[135 (05JUL1985 18:00:00)-Water Temperature (C)]]*OO[[#This Row],[77]]</f>
        <v>8.996915508674999E-7</v>
      </c>
      <c r="CB237" s="10">
        <f>3/24000000*OO[[#This Row],[136 (05JUL1985 21:00:00)-Water Temperature (C)]]*OO[[#This Row],[78]]</f>
        <v>8.4605602332749996E-7</v>
      </c>
      <c r="CC237" s="10">
        <f>3/24000000*OO[[#This Row],[137 (06JUL1985 00:00:00)-Water Temperature (C)]]*OO[[#This Row],[79]]</f>
        <v>7.9030205422287514E-7</v>
      </c>
      <c r="CD237" s="10">
        <f>3/24000000*OO[[#This Row],[138 (06JUL1985 03:00:00)-Water Temperature (C)]]*OO[[#This Row],[80]]</f>
        <v>7.4478790529549984E-7</v>
      </c>
      <c r="CE237" s="10">
        <f>3/24000000*OO[[#This Row],[139 (06JUL1985 06:00:00)-Water Temperature (C)]]*OO[[#This Row],[81]]</f>
        <v>7.1481106908737488E-7</v>
      </c>
      <c r="CF237" s="10">
        <f>3/24000000*OO[[#This Row],[140 (06JUL1985 09:00:00)-Water Temperature (C)]]*OO[[#This Row],[82]]</f>
        <v>7.1517783700400002E-7</v>
      </c>
      <c r="CG237" s="10">
        <f>3/24000000*OO[[#This Row],[141 (06JUL1985 12:00:00)-Water Temperature (C)]]*OO[[#This Row],[83]]</f>
        <v>7.1053365863249986E-7</v>
      </c>
      <c r="CH237" s="10">
        <f>3/24000000*OO[[#This Row],[142 (06JUL1985 15:00:00)-Water Temperature (C)]]*OO[[#This Row],[84]]</f>
        <v>6.9795295212225008E-7</v>
      </c>
      <c r="CI237" s="10">
        <f>3/24000000*OO[[#This Row],[143 (06JUL1985 18:00:00)-Water Temperature (C)]]*OO[[#This Row],[85]]</f>
        <v>6.8387646044099995E-7</v>
      </c>
      <c r="CJ237" s="10">
        <f>3/24000000*OO[[#This Row],[144 (06JUL1985 21:00:00)-Water Temperature (C)]]*OO[[#This Row],[86]]</f>
        <v>6.5453273121600005E-7</v>
      </c>
      <c r="CK237" s="10">
        <f>3/24000000*OO[[#This Row],[145 (07JUL1985 00:00:00)-Water Temperature (C)]]*OO[[#This Row],[87]]</f>
        <v>6.1159925268874995E-7</v>
      </c>
      <c r="CL237" s="10">
        <f>3/24000000*OO[[#This Row],[146 (07JUL1985 03:00:00)-Water Temperature (C)]]*OO[[#This Row],[88]]</f>
        <v>5.7721703694187493E-7</v>
      </c>
      <c r="CM237" s="10">
        <f>3/24000000*OO[[#This Row],[147 (07JUL1985 06:00:00)-Water Temperature (C)]]*OO[[#This Row],[89]]</f>
        <v>5.5408683061987491E-7</v>
      </c>
      <c r="CN237" s="10">
        <f>3/24000000*OO[[#This Row],[148 (07JUL1985 09:00:00)-Water Temperature (C)]]*OO[[#This Row],[90]]</f>
        <v>5.5387835475374999E-7</v>
      </c>
      <c r="CO237" s="10">
        <f>3/24000000*OO[[#This Row],[149 (07JUL1985 12:00:00)-Water Temperature (C)]]*OO[[#This Row],[91]]</f>
        <v>5.5464182130399995E-7</v>
      </c>
      <c r="CP237" s="10">
        <f>3/24000000*OO[[#This Row],[150 (07JUL1985 15:00:00)-Water Temperature (C)]]*OO[[#This Row],[92]]</f>
        <v>5.4801785072549986E-7</v>
      </c>
      <c r="CQ237" s="10">
        <f>3/24000000*OO[[#This Row],[151 (07JUL1985 18:00:00)-Water Temperature (C)]]*OO[[#This Row],[93]]</f>
        <v>5.37451105194E-7</v>
      </c>
      <c r="CR237" s="10">
        <f>3/24000000*OO[[#This Row],[152 (07JUL1985 21:00:00)-Water Temperature (C)]]*OO[[#This Row],[94]]</f>
        <v>5.1546241164599994E-7</v>
      </c>
      <c r="CS237" s="10">
        <f>3/24000000*OO[[#This Row],[153 (08JUL1985 00:00:00)-Water Temperature (C)]]*OO[[#This Row],[95]]</f>
        <v>4.8990477920174994E-7</v>
      </c>
      <c r="CT237" s="10">
        <f>3/24000000*OO[[#This Row],[154 (08JUL1985 03:00:00)-Water Temperature (C)]]*OO[[#This Row],[96]]</f>
        <v>4.7137887197324997E-7</v>
      </c>
      <c r="CU237" s="10">
        <f>3/24000000*OO[[#This Row],[155 (08JUL1985 06:00:00)-Water Temperature (C)]]*OO[[#This Row],[97]]</f>
        <v>4.6101174172024994E-7</v>
      </c>
      <c r="CV237" s="10">
        <f>3/24000000*OO[[#This Row],[156 (08JUL1985 09:00:00)-Water Temperature (C)]]*OO[[#This Row],[98]]</f>
        <v>4.5482823561449996E-7</v>
      </c>
      <c r="CW237" s="10">
        <f>3/24000000*OO[[#This Row],[157 (08JUL1985 12:00:00)-Water Temperature (C)]]*OO[[#This Row],[99]]</f>
        <v>4.5401406584624997E-7</v>
      </c>
    </row>
    <row r="238" spans="1:101" x14ac:dyDescent="0.35">
      <c r="A238" t="s">
        <v>244</v>
      </c>
      <c r="B238">
        <v>885.81590000000006</v>
      </c>
      <c r="C238" s="10">
        <f>3/24*OO[[#This Row],[59 (26JUN1985 06:00:00)-Water Temperature (C)]]*OO[[#This Row],[1]]/SUM(OO[1])</f>
        <v>0</v>
      </c>
      <c r="D238" s="10">
        <f>3/24*OO[[#This Row],[60 (26JUN1985 09:00:00)-Water Temperature (C)]]*OO[[#This Row],[2]]/SUM(OO[2])</f>
        <v>0</v>
      </c>
      <c r="E238" s="10">
        <f>3/24*OO[[#This Row],[61 (26JUN1985 12:00:00)-Water Temperature (C)]]*OO[[#This Row],[3]]/SUM(OO[3])</f>
        <v>0</v>
      </c>
      <c r="F238" s="10">
        <f>3/24*OO[[#This Row],[62 (26JUN1985 15:00:00)-Water Temperature (C)]]*OO[[#This Row],[4]]/SUM(OO[4])</f>
        <v>0</v>
      </c>
      <c r="G238" s="10">
        <f>3/24*OO[[#This Row],[63 (26JUN1985 18:00:00)-Water Temperature (C)]]*OO[[#This Row],[5]]/SUM(OO[5])</f>
        <v>0</v>
      </c>
      <c r="H238" s="10">
        <f>3/24*OO[[#This Row],[64 (26JUN1985 21:00:00)-Water Temperature (C)]]*OO[[#This Row],[6]]/SUM(OO[6])</f>
        <v>0</v>
      </c>
      <c r="I238" s="10">
        <f>3/24*OO[[#This Row],[65 (27JUN1985 00:00:00)-Water Temperature (C)]]*OO[[#This Row],[7]]/SUM(OO[7])</f>
        <v>0</v>
      </c>
      <c r="J238" s="10">
        <f>3/24*OO[[#This Row],[66 (27JUN1985 03:00:00)-Water Temperature (C)]]*OO[[#This Row],[8]]/SUM(OO[8])</f>
        <v>0</v>
      </c>
      <c r="K238" s="10">
        <f>3/24*OO[[#This Row],[67 (27JUN1985 06:00:00)-Water Temperature (C)]]*OO[[#This Row],[9]]/SUM(OO[9])</f>
        <v>0</v>
      </c>
      <c r="L238" s="10">
        <f>3/24*OO[[#This Row],[68 (27JUN1985 09:00:00)-Water Temperature (C)]]*OO[[#This Row],[10]]/SUM(OO[10])</f>
        <v>0</v>
      </c>
      <c r="M238" s="10">
        <f>3/24*OO[[#This Row],[69 (27JUN1985 12:00:00)-Water Temperature (C)]]*OO[[#This Row],[11]]/SUM(OO[11])</f>
        <v>1.4933984087269353E-35</v>
      </c>
      <c r="N238" s="10">
        <f>3/24*OO[[#This Row],[70 (27JUN1985 15:00:00)-Water Temperature (C)]]*OO[[#This Row],[12]]/SUM(OO[12])</f>
        <v>3.8583293883996322E-25</v>
      </c>
      <c r="O238" s="10">
        <f>3/24*OO[[#This Row],[71 (27JUN1985 18:00:00)-Water Temperature (C)]]*OO[[#This Row],[13]]/SUM(OO[13])</f>
        <v>1.5097690242013698E-16</v>
      </c>
      <c r="P238" s="10">
        <f>3/24*OO[[#This Row],[72 (27JUN1985 21:00:00)-Water Temperature (C)]]*OO[[#This Row],[14]]/SUM(OO[14])</f>
        <v>2.801650800816314E-11</v>
      </c>
      <c r="Q238" s="10">
        <f>3/24*OO[[#This Row],[73 (28JUN1985 00:00:00)-Water Temperature (C)]]*OO[[#This Row],[15]]/SUM(OO[15])</f>
        <v>2.9951298901166813E-8</v>
      </c>
      <c r="R238" s="10">
        <f>3/24*OO[[#This Row],[74 (28JUN1985 03:00:00)-Water Temperature (C)]]*OO[[#This Row],[16]]/SUM(OO[16])</f>
        <v>4.2224901958969832E-6</v>
      </c>
      <c r="S238" s="10">
        <f>3/24*OO[[#This Row],[75 (28JUN1985 06:00:00)-Water Temperature (C)]]*OO[[#This Row],[17]]/SUM(OO[17])</f>
        <v>1.5393033889171226E-4</v>
      </c>
      <c r="T238" s="10">
        <f>3/24*OO[[#This Row],[76 (28JUN1985 09:00:00)-Water Temperature (C)]]*OO[[#This Row],[18]]/SUM(OO[18])</f>
        <v>2.0466159390953973E-3</v>
      </c>
      <c r="U238" s="10">
        <f>3/24*OO[[#This Row],[77 (28JUN1985 12:00:00)-Water Temperature (C)]]*OO[[#This Row],[19]]/SUM(OO[19])</f>
        <v>1.2200358431182739E-2</v>
      </c>
      <c r="V238" s="10">
        <f>3/24000000*OO[[#This Row],[78 (28JUN1985 15:00:00)-Water Temperature (C)]]*OO[[#This Row],[20]]</f>
        <v>3.7612609583062492E-2</v>
      </c>
      <c r="W238" s="10">
        <f>3/24000000*OO[[#This Row],[79 (28JUN1985 18:00:00)-Water Temperature (C)]]*OO[[#This Row],[21]]</f>
        <v>6.6443596645224992E-2</v>
      </c>
      <c r="X238" s="10">
        <f>3/24000000*OO[[#This Row],[80 (28JUN1985 21:00:00)-Water Temperature (C)]]*OO[[#This Row],[22]]</f>
        <v>7.2413470938562513E-2</v>
      </c>
      <c r="Y238" s="10">
        <f>3/24000000*OO[[#This Row],[81 (29JUN1985 00:00:00)-Water Temperature (C)]]*OO[[#This Row],[23]]</f>
        <v>5.2921637947087499E-2</v>
      </c>
      <c r="Z238" s="10">
        <f>3/24000000*OO[[#This Row],[82 (29JUN1985 03:00:00)-Water Temperature (C)]]*OO[[#This Row],[24]]</f>
        <v>2.8044521482550003E-2</v>
      </c>
      <c r="AA238" s="10">
        <f>3/24000000*OO[[#This Row],[83 (29JUN1985 06:00:00)-Water Temperature (C)]]*OO[[#This Row],[25]]</f>
        <v>1.13913569540925E-2</v>
      </c>
      <c r="AB238" s="10">
        <f>3/24000000*OO[[#This Row],[84 (29JUN1985 09:00:00)-Water Temperature (C)]]*OO[[#This Row],[26]]</f>
        <v>3.8083595197399996E-3</v>
      </c>
      <c r="AC238" s="10">
        <f>3/24000000*OO[[#This Row],[85 (29JUN1985 12:00:00)-Water Temperature (C)]]*OO[[#This Row],[27]]</f>
        <v>1.1140198834940001E-3</v>
      </c>
      <c r="AD238" s="10">
        <f>3/24000000*OO[[#This Row],[86 (29JUN1985 15:00:00)-Water Temperature (C)]]*OO[[#This Row],[28]]</f>
        <v>3.1909603182187494E-4</v>
      </c>
      <c r="AE238" s="10">
        <f>3/24000000*OO[[#This Row],[88 (29JUN1985 21:00:00)-Water Temperature (C)]]*OO[[#This Row],[30]]</f>
        <v>7.27902947340625E-5</v>
      </c>
      <c r="AF238" s="10">
        <f>3/24000000*OO[[#This Row],[88 (29JUN1985 21:00:00)-Water Temperature (C)]]*OO[[#This Row],[30]]</f>
        <v>7.27902947340625E-5</v>
      </c>
      <c r="AG238" s="10">
        <f>3/24000000*OO[[#This Row],[89 (30JUN1985 00:00:00)-Water Temperature (C)]]*OO[[#This Row],[31]]</f>
        <v>6.3118038173849987E-5</v>
      </c>
      <c r="AH238" s="10">
        <f>3/24000000*OO[[#This Row],[90 (30JUN1985 03:00:00)-Water Temperature (C)]]*OO[[#This Row],[32]]</f>
        <v>6.2234835837399985E-5</v>
      </c>
      <c r="AI238" s="10">
        <f>3/24000000*OO[[#This Row],[91 (30JUN1985 06:00:00)-Water Temperature (C)]]*OO[[#This Row],[33]]</f>
        <v>6.2799464799999995E-5</v>
      </c>
      <c r="AJ238" s="10">
        <f>3/24000000*OO[[#This Row],[92 (30JUN1985 09:00:00)-Water Temperature (C)]]*OO[[#This Row],[34]]</f>
        <v>6.3065770327950008E-5</v>
      </c>
      <c r="AK238" s="10">
        <f>3/24000000*OO[[#This Row],[93 (30JUN1985 12:00:00)-Water Temperature (C)]]*OO[[#This Row],[35]]</f>
        <v>6.19331151672E-5</v>
      </c>
      <c r="AL238" s="10">
        <f>3/24000000*OO[[#This Row],[94 (30JUN1985 15:00:00)-Water Temperature (C)]]*OO[[#This Row],[36]]</f>
        <v>5.9176614167450001E-5</v>
      </c>
      <c r="AM238" s="10">
        <f>3/24000000*OO[[#This Row],[95 (30JUN1985 18:00:00)-Water Temperature (C)]]*OO[[#This Row],[37]]</f>
        <v>5.5090560293174998E-5</v>
      </c>
      <c r="AN238" s="10">
        <f>3/24000000*OO[[#This Row],[96 (30JUN1985 21:00:00)-Water Temperature (C)]]*OO[[#This Row],[38]]</f>
        <v>4.9762427692799995E-5</v>
      </c>
      <c r="AO238" s="10">
        <f>3/24000000*OO[[#This Row],[97 (01JUL1985 00:00:00)-Water Temperature (C)]]*OO[[#This Row],[39]]</f>
        <v>4.4262071505199993E-5</v>
      </c>
      <c r="AP238" s="10">
        <f>3/24000000*OO[[#This Row],[98 (01JUL1985 03:00:00)-Water Temperature (C)]]*OO[[#This Row],[40]]</f>
        <v>3.9152288942749996E-5</v>
      </c>
      <c r="AQ238" s="10">
        <f>3/24000000*OO[[#This Row],[99 (01JUL1985 06:00:00)-Water Temperature (C)]]*OO[[#This Row],[41]]</f>
        <v>3.4531465235862495E-5</v>
      </c>
      <c r="AR238" s="10">
        <f>3/24000000*OO[[#This Row],[100 (01JUL1985 09:00:00)-Water Temperature (C)]]*OO[[#This Row],[42]]</f>
        <v>3.1151891387687499E-5</v>
      </c>
      <c r="AS238" s="10">
        <f>3/24000000*OO[[#This Row],[101 (01JUL1985 12:00:00)-Water Temperature (C)]]*OO[[#This Row],[43]]</f>
        <v>2.7718986386812495E-5</v>
      </c>
      <c r="AT238" s="10">
        <f>3/24000000*OO[[#This Row],[102 (01JUL1985 15:00:00)-Water Temperature (C)]]*OO[[#This Row],[44]]</f>
        <v>2.4262954214399999E-5</v>
      </c>
      <c r="AU238" s="10">
        <f>3/24000000*OO[[#This Row],[103 (01JUL1985 18:00:00)-Water Temperature (C)]]*OO[[#This Row],[45]]</f>
        <v>2.0916506441081249E-5</v>
      </c>
      <c r="AV238" s="10">
        <f>3/24000000*OO[[#This Row],[104 (01JUL1985 21:00:00)-Water Temperature (C)]]*OO[[#This Row],[46]]</f>
        <v>1.7889003779999999E-5</v>
      </c>
      <c r="AW238" s="10">
        <f>3/24000000*OO[[#This Row],[105 (02JUL1985 00:00:00)-Water Temperature (C)]]*OO[[#This Row],[47]]</f>
        <v>1.5312771626525003E-5</v>
      </c>
      <c r="AX238" s="10">
        <f>3/24000000*OO[[#This Row],[106 (02JUL1985 03:00:00)-Water Temperature (C)]]*OO[[#This Row],[48]]</f>
        <v>1.3174324665612499E-5</v>
      </c>
      <c r="AY238" s="10">
        <f>3/24000000*OO[[#This Row],[107 (02JUL1985 06:00:00)-Water Temperature (C)]]*OO[[#This Row],[49]]</f>
        <v>1.1331231246712499E-5</v>
      </c>
      <c r="AZ238" s="10">
        <f>3/24000000*OO[[#This Row],[108 (02JUL1985 09:00:00)-Water Temperature (C)]]*OO[[#This Row],[50]]</f>
        <v>9.84465372839E-6</v>
      </c>
      <c r="BA238" s="10">
        <f>3/24000000*OO[[#This Row],[109 (02JUL1985 12:00:00)-Water Temperature (C)]]*OO[[#This Row],[51]]</f>
        <v>8.2184127209574991E-6</v>
      </c>
      <c r="BB238" s="10">
        <f>3/24000000*OO[[#This Row],[110 (02JUL1985 15:00:00)-Water Temperature (C)]]*OO[[#This Row],[52]]</f>
        <v>6.593837262434999E-6</v>
      </c>
      <c r="BC238" s="10">
        <f>3/24000000*OO[[#This Row],[111 (02JUL1985 18:00:00)-Water Temperature (C)]]*OO[[#This Row],[53]]</f>
        <v>5.2219904068874994E-6</v>
      </c>
      <c r="BD238" s="10">
        <f>3/24000000*OO[[#This Row],[112 (02JUL1985 21:00:00)-Water Temperature (C)]]*OO[[#This Row],[54]]</f>
        <v>4.15982952132E-6</v>
      </c>
      <c r="BE238" s="10">
        <f>3/24000000*OO[[#This Row],[113 (03JUL1985 00:00:00)-Water Temperature (C)]]*OO[[#This Row],[55]]</f>
        <v>3.3903670807299999E-6</v>
      </c>
      <c r="BF238" s="10">
        <f>3/24000000*OO[[#This Row],[114 (03JUL1985 03:00:00)-Water Temperature (C)]]*OO[[#This Row],[56]]</f>
        <v>2.8981326572324996E-6</v>
      </c>
      <c r="BG238" s="10">
        <f>3/24000000*OO[[#This Row],[115 (03JUL1985 06:00:00)-Water Temperature (C)]]*OO[[#This Row],[57]]</f>
        <v>2.5855473533299996E-6</v>
      </c>
      <c r="BH238" s="10">
        <f>3/24000000*OO[[#This Row],[116 (03JUL1985 09:00:00)-Water Temperature (C)]]*OO[[#This Row],[58]]</f>
        <v>2.4328748233524998E-6</v>
      </c>
      <c r="BI238" s="10">
        <f>3/24000000*OO[[#This Row],[117 (03JUL1985 12:00:00)-Water Temperature (C)]]*OO[[#This Row],[59]]</f>
        <v>2.3318949015663746E-6</v>
      </c>
      <c r="BJ238" s="10">
        <f>3/24000000*OO[[#This Row],[118 (03JUL1985 15:00:00)-Water Temperature (C)]]*OO[[#This Row],[60]]</f>
        <v>2.2235747374890001E-6</v>
      </c>
      <c r="BK238" s="10">
        <f>3/24000000*OO[[#This Row],[119 (03JUL1985 18:00:00)-Water Temperature (C)]]*OO[[#This Row],[61]]</f>
        <v>2.1116351921801245E-6</v>
      </c>
      <c r="BL238" s="10">
        <f>3/24000000*OO[[#This Row],[120 (03JUL1985 21:00:00)-Water Temperature (C)]]*OO[[#This Row],[62]]</f>
        <v>1.974086045085375E-6</v>
      </c>
      <c r="BM238" s="10">
        <f>3/24000000*OO[[#This Row],[121 (04JUL1985 00:00:00)-Water Temperature (C)]]*OO[[#This Row],[63]]</f>
        <v>1.8345108283099997E-6</v>
      </c>
      <c r="BN238" s="10">
        <f>3/24000000*OO[[#This Row],[122 (04JUL1985 03:00:00)-Water Temperature (C)]]*OO[[#This Row],[64]]</f>
        <v>1.731394055677E-6</v>
      </c>
      <c r="BO238" s="10">
        <f>3/24000000*OO[[#This Row],[123 (04JUL1985 06:00:00)-Water Temperature (C)]]*OO[[#This Row],[65]]</f>
        <v>1.6677025385444997E-6</v>
      </c>
      <c r="BP238" s="10">
        <f>3/24000000*OO[[#This Row],[124 (04JUL1985 09:00:00)-Water Temperature (C)]]*OO[[#This Row],[66]]</f>
        <v>1.6522767102074996E-6</v>
      </c>
      <c r="BQ238" s="10">
        <f>3/24000000*OO[[#This Row],[125 (04JUL1985 12:00:00)-Water Temperature (C)]]*OO[[#This Row],[67]]</f>
        <v>1.6272534507292502E-6</v>
      </c>
      <c r="BR238" s="10">
        <f>3/24000000*OO[[#This Row],[126 (04JUL1985 15:00:00)-Water Temperature (C)]]*OO[[#This Row],[68]]</f>
        <v>1.5882311593575002E-6</v>
      </c>
      <c r="BS238" s="10">
        <f>3/24000000*OO[[#This Row],[127 (04JUL1985 18:00:00)-Water Temperature (C)]]*OO[[#This Row],[69]]</f>
        <v>1.5129720223425E-6</v>
      </c>
      <c r="BT238" s="10">
        <f>3/24000000*OO[[#This Row],[128 (04JUL1985 21:00:00)-Water Temperature (C)]]*OO[[#This Row],[70]]</f>
        <v>1.419510171275625E-6</v>
      </c>
      <c r="BU238" s="10">
        <f>3/24000000*OO[[#This Row],[129 (05JUL1985 00:00:00)-Water Temperature (C)]]*OO[[#This Row],[71]]</f>
        <v>1.3349907256205E-6</v>
      </c>
      <c r="BV238" s="10">
        <f>3/24000000*OO[[#This Row],[130 (05JUL1985 03:00:00)-Water Temperature (C)]]*OO[[#This Row],[72]]</f>
        <v>1.2689179127005001E-6</v>
      </c>
      <c r="BW238" s="10">
        <f>3/24000000*OO[[#This Row],[131 (05JUL1985 06:00:00)-Water Temperature (C)]]*OO[[#This Row],[73]]</f>
        <v>1.2180401185350001E-6</v>
      </c>
      <c r="BX238" s="10">
        <f>3/24000000*OO[[#This Row],[132 (05JUL1985 09:00:00)-Water Temperature (C)]]*OO[[#This Row],[74]]</f>
        <v>1.1971795107509999E-6</v>
      </c>
      <c r="BY238" s="10">
        <f>3/24000000*OO[[#This Row],[133 (05JUL1985 12:00:00)-Water Temperature (C)]]*OO[[#This Row],[75]]</f>
        <v>1.1574943166009998E-6</v>
      </c>
      <c r="BZ238" s="10">
        <f>3/24000000*OO[[#This Row],[134 (05JUL1985 15:00:00)-Water Temperature (C)]]*OO[[#This Row],[76]]</f>
        <v>1.10704693636625E-6</v>
      </c>
      <c r="CA238" s="10">
        <f>3/24000000*OO[[#This Row],[135 (05JUL1985 18:00:00)-Water Temperature (C)]]*OO[[#This Row],[77]]</f>
        <v>1.0520653858751248E-6</v>
      </c>
      <c r="CB238" s="10">
        <f>3/24000000*OO[[#This Row],[136 (05JUL1985 21:00:00)-Water Temperature (C)]]*OO[[#This Row],[78]]</f>
        <v>9.8840950044374985E-7</v>
      </c>
      <c r="CC238" s="10">
        <f>3/24000000*OO[[#This Row],[137 (06JUL1985 00:00:00)-Water Temperature (C)]]*OO[[#This Row],[79]]</f>
        <v>9.218977297329998E-7</v>
      </c>
      <c r="CD238" s="10">
        <f>3/24000000*OO[[#This Row],[138 (06JUL1985 03:00:00)-Water Temperature (C)]]*OO[[#This Row],[80]]</f>
        <v>8.6691436032249987E-7</v>
      </c>
      <c r="CE238" s="10">
        <f>3/24000000*OO[[#This Row],[139 (06JUL1985 06:00:00)-Water Temperature (C)]]*OO[[#This Row],[81]]</f>
        <v>8.3103763538600001E-7</v>
      </c>
      <c r="CF238" s="10">
        <f>3/24000000*OO[[#This Row],[140 (06JUL1985 09:00:00)-Water Temperature (C)]]*OO[[#This Row],[82]]</f>
        <v>8.3100082303749993E-7</v>
      </c>
      <c r="CG238" s="10">
        <f>3/24000000*OO[[#This Row],[141 (06JUL1985 12:00:00)-Water Temperature (C)]]*OO[[#This Row],[83]]</f>
        <v>8.2683109451662487E-7</v>
      </c>
      <c r="CH238" s="10">
        <f>3/24000000*OO[[#This Row],[142 (06JUL1985 15:00:00)-Water Temperature (C)]]*OO[[#This Row],[84]]</f>
        <v>8.1375721006349988E-7</v>
      </c>
      <c r="CI238" s="10">
        <f>3/24000000*OO[[#This Row],[143 (06JUL1985 18:00:00)-Water Temperature (C)]]*OO[[#This Row],[85]]</f>
        <v>7.9792096082400003E-7</v>
      </c>
      <c r="CJ238" s="10">
        <f>3/24000000*OO[[#This Row],[144 (06JUL1985 21:00:00)-Water Temperature (C)]]*OO[[#This Row],[86]]</f>
        <v>7.6361041893000001E-7</v>
      </c>
      <c r="CK238" s="10">
        <f>3/24000000*OO[[#This Row],[145 (07JUL1985 00:00:00)-Water Temperature (C)]]*OO[[#This Row],[87]]</f>
        <v>7.1326267727412489E-7</v>
      </c>
      <c r="CL238" s="10">
        <f>3/24000000*OO[[#This Row],[146 (07JUL1985 03:00:00)-Water Temperature (C)]]*OO[[#This Row],[88]]</f>
        <v>6.7174888490762486E-7</v>
      </c>
      <c r="CM238" s="10">
        <f>3/24000000*OO[[#This Row],[147 (07JUL1985 06:00:00)-Water Temperature (C)]]*OO[[#This Row],[89]]</f>
        <v>6.4367511140100001E-7</v>
      </c>
      <c r="CN238" s="10">
        <f>3/24000000*OO[[#This Row],[148 (07JUL1985 09:00:00)-Water Temperature (C)]]*OO[[#This Row],[90]]</f>
        <v>6.4282649164000007E-7</v>
      </c>
      <c r="CO238" s="10">
        <f>3/24000000*OO[[#This Row],[149 (07JUL1985 12:00:00)-Water Temperature (C)]]*OO[[#This Row],[91]]</f>
        <v>6.4454209308299996E-7</v>
      </c>
      <c r="CP238" s="10">
        <f>3/24000000*OO[[#This Row],[150 (07JUL1985 15:00:00)-Water Temperature (C)]]*OO[[#This Row],[92]]</f>
        <v>6.3791297494650004E-7</v>
      </c>
      <c r="CQ238" s="10">
        <f>3/24000000*OO[[#This Row],[151 (07JUL1985 18:00:00)-Water Temperature (C)]]*OO[[#This Row],[93]]</f>
        <v>6.259533164846249E-7</v>
      </c>
      <c r="CR238" s="10">
        <f>3/24000000*OO[[#This Row],[152 (07JUL1985 21:00:00)-Water Temperature (C)]]*OO[[#This Row],[94]]</f>
        <v>6.0024029161049998E-7</v>
      </c>
      <c r="CS238" s="10">
        <f>3/24000000*OO[[#This Row],[153 (08JUL1985 00:00:00)-Water Temperature (C)]]*OO[[#This Row],[95]]</f>
        <v>5.6962257361649996E-7</v>
      </c>
      <c r="CT238" s="10">
        <f>3/24000000*OO[[#This Row],[154 (08JUL1985 03:00:00)-Water Temperature (C)]]*OO[[#This Row],[96]]</f>
        <v>5.4664876222449999E-7</v>
      </c>
      <c r="CU238" s="10">
        <f>3/24000000*OO[[#This Row],[155 (08JUL1985 06:00:00)-Water Temperature (C)]]*OO[[#This Row],[97]]</f>
        <v>5.3348251106887494E-7</v>
      </c>
      <c r="CV238" s="10">
        <f>3/24000000*OO[[#This Row],[156 (08JUL1985 09:00:00)-Water Temperature (C)]]*OO[[#This Row],[98]]</f>
        <v>5.2650217066899996E-7</v>
      </c>
      <c r="CW238" s="10">
        <f>3/24000000*OO[[#This Row],[157 (08JUL1985 12:00:00)-Water Temperature (C)]]*OO[[#This Row],[99]]</f>
        <v>5.2630433104725002E-7</v>
      </c>
    </row>
    <row r="239" spans="1:101" x14ac:dyDescent="0.35">
      <c r="A239" t="s">
        <v>245</v>
      </c>
      <c r="B239">
        <v>825.34360000000004</v>
      </c>
      <c r="C239" s="10">
        <f>3/24*OO[[#This Row],[59 (26JUN1985 06:00:00)-Water Temperature (C)]]*OO[[#This Row],[1]]/SUM(OO[1])</f>
        <v>0</v>
      </c>
      <c r="D239" s="10">
        <f>3/24*OO[[#This Row],[60 (26JUN1985 09:00:00)-Water Temperature (C)]]*OO[[#This Row],[2]]/SUM(OO[2])</f>
        <v>0</v>
      </c>
      <c r="E239" s="10">
        <f>3/24*OO[[#This Row],[61 (26JUN1985 12:00:00)-Water Temperature (C)]]*OO[[#This Row],[3]]/SUM(OO[3])</f>
        <v>0</v>
      </c>
      <c r="F239" s="10">
        <f>3/24*OO[[#This Row],[62 (26JUN1985 15:00:00)-Water Temperature (C)]]*OO[[#This Row],[4]]/SUM(OO[4])</f>
        <v>0</v>
      </c>
      <c r="G239" s="10">
        <f>3/24*OO[[#This Row],[63 (26JUN1985 18:00:00)-Water Temperature (C)]]*OO[[#This Row],[5]]/SUM(OO[5])</f>
        <v>0</v>
      </c>
      <c r="H239" s="10">
        <f>3/24*OO[[#This Row],[64 (26JUN1985 21:00:00)-Water Temperature (C)]]*OO[[#This Row],[6]]/SUM(OO[6])</f>
        <v>0</v>
      </c>
      <c r="I239" s="10">
        <f>3/24*OO[[#This Row],[65 (27JUN1985 00:00:00)-Water Temperature (C)]]*OO[[#This Row],[7]]/SUM(OO[7])</f>
        <v>0</v>
      </c>
      <c r="J239" s="10">
        <f>3/24*OO[[#This Row],[66 (27JUN1985 03:00:00)-Water Temperature (C)]]*OO[[#This Row],[8]]/SUM(OO[8])</f>
        <v>0</v>
      </c>
      <c r="K239" s="10">
        <f>3/24*OO[[#This Row],[67 (27JUN1985 06:00:00)-Water Temperature (C)]]*OO[[#This Row],[9]]/SUM(OO[9])</f>
        <v>0</v>
      </c>
      <c r="L239" s="10">
        <f>3/24*OO[[#This Row],[68 (27JUN1985 09:00:00)-Water Temperature (C)]]*OO[[#This Row],[10]]/SUM(OO[10])</f>
        <v>0</v>
      </c>
      <c r="M239" s="10">
        <f>3/24*OO[[#This Row],[69 (27JUN1985 12:00:00)-Water Temperature (C)]]*OO[[#This Row],[11]]/SUM(OO[11])</f>
        <v>2.9705065471622139E-36</v>
      </c>
      <c r="N239" s="10">
        <f>3/24*OO[[#This Row],[70 (27JUN1985 15:00:00)-Water Temperature (C)]]*OO[[#This Row],[12]]/SUM(OO[12])</f>
        <v>8.2094589099921652E-26</v>
      </c>
      <c r="O239" s="10">
        <f>3/24*OO[[#This Row],[71 (27JUN1985 18:00:00)-Water Temperature (C)]]*OO[[#This Row],[13]]/SUM(OO[13])</f>
        <v>3.4823377051809084E-17</v>
      </c>
      <c r="P239" s="10">
        <f>3/24*OO[[#This Row],[72 (27JUN1985 21:00:00)-Water Temperature (C)]]*OO[[#This Row],[14]]/SUM(OO[14])</f>
        <v>1.2865540487251805E-11</v>
      </c>
      <c r="Q239" s="10">
        <f>3/24*OO[[#This Row],[73 (28JUN1985 00:00:00)-Water Temperature (C)]]*OO[[#This Row],[15]]/SUM(OO[15])</f>
        <v>1.715837479314447E-8</v>
      </c>
      <c r="R239" s="10">
        <f>3/24*OO[[#This Row],[74 (28JUN1985 03:00:00)-Water Temperature (C)]]*OO[[#This Row],[16]]/SUM(OO[16])</f>
        <v>2.7742420830787418E-6</v>
      </c>
      <c r="S239" s="10">
        <f>3/24*OO[[#This Row],[75 (28JUN1985 06:00:00)-Water Temperature (C)]]*OO[[#This Row],[17]]/SUM(OO[17])</f>
        <v>1.1257683873660454E-4</v>
      </c>
      <c r="T239" s="10">
        <f>3/24*OO[[#This Row],[76 (28JUN1985 09:00:00)-Water Temperature (C)]]*OO[[#This Row],[18]]/SUM(OO[18])</f>
        <v>1.6357947459011348E-3</v>
      </c>
      <c r="U239" s="10">
        <f>3/24*OO[[#This Row],[77 (28JUN1985 12:00:00)-Water Temperature (C)]]*OO[[#This Row],[19]]/SUM(OO[19])</f>
        <v>1.0522088851583102E-2</v>
      </c>
      <c r="V239" s="10">
        <f>3/24000000*OO[[#This Row],[78 (28JUN1985 15:00:00)-Water Temperature (C)]]*OO[[#This Row],[20]]</f>
        <v>3.4652175706687494E-2</v>
      </c>
      <c r="W239" s="10">
        <f>3/24000000*OO[[#This Row],[79 (28JUN1985 18:00:00)-Water Temperature (C)]]*OO[[#This Row],[21]]</f>
        <v>6.4838661598499991E-2</v>
      </c>
      <c r="X239" s="10">
        <f>3/24000000*OO[[#This Row],[80 (28JUN1985 21:00:00)-Water Temperature (C)]]*OO[[#This Row],[22]]</f>
        <v>7.437142079187499E-2</v>
      </c>
      <c r="Y239" s="10">
        <f>3/24000000*OO[[#This Row],[81 (29JUN1985 00:00:00)-Water Temperature (C)]]*OO[[#This Row],[23]]</f>
        <v>5.6864055442837499E-2</v>
      </c>
      <c r="Z239" s="10">
        <f>3/24000000*OO[[#This Row],[82 (29JUN1985 03:00:00)-Water Temperature (C)]]*OO[[#This Row],[24]]</f>
        <v>3.134518754E-2</v>
      </c>
      <c r="AA239" s="10">
        <f>3/24000000*OO[[#This Row],[83 (29JUN1985 06:00:00)-Water Temperature (C)]]*OO[[#This Row],[25]]</f>
        <v>1.3179023679964999E-2</v>
      </c>
      <c r="AB239" s="10">
        <f>3/24000000*OO[[#This Row],[84 (29JUN1985 09:00:00)-Water Temperature (C)]]*OO[[#This Row],[26]]</f>
        <v>4.5337061590875003E-3</v>
      </c>
      <c r="AC239" s="10">
        <f>3/24000000*OO[[#This Row],[85 (29JUN1985 12:00:00)-Water Temperature (C)]]*OO[[#This Row],[27]]</f>
        <v>1.3504408926869999E-3</v>
      </c>
      <c r="AD239" s="10">
        <f>3/24000000*OO[[#This Row],[86 (29JUN1985 15:00:00)-Water Temperature (C)]]*OO[[#This Row],[28]]</f>
        <v>3.8397553730199998E-4</v>
      </c>
      <c r="AE239" s="10">
        <f>3/24000000*OO[[#This Row],[88 (29JUN1985 21:00:00)-Water Temperature (C)]]*OO[[#This Row],[30]]</f>
        <v>7.7272266312600012E-5</v>
      </c>
      <c r="AF239" s="10">
        <f>3/24000000*OO[[#This Row],[88 (29JUN1985 21:00:00)-Water Temperature (C)]]*OO[[#This Row],[30]]</f>
        <v>7.7272266312600012E-5</v>
      </c>
      <c r="AG239" s="10">
        <f>3/24000000*OO[[#This Row],[89 (30JUN1985 00:00:00)-Water Temperature (C)]]*OO[[#This Row],[31]]</f>
        <v>6.4784653293749984E-5</v>
      </c>
      <c r="AH239" s="10">
        <f>3/24000000*OO[[#This Row],[90 (30JUN1985 03:00:00)-Water Temperature (C)]]*OO[[#This Row],[32]]</f>
        <v>6.3297437686087501E-5</v>
      </c>
      <c r="AI239" s="10">
        <f>3/24000000*OO[[#This Row],[91 (30JUN1985 06:00:00)-Water Temperature (C)]]*OO[[#This Row],[33]]</f>
        <v>6.3929228332199994E-5</v>
      </c>
      <c r="AJ239" s="10">
        <f>3/24000000*OO[[#This Row],[92 (30JUN1985 09:00:00)-Water Temperature (C)]]*OO[[#This Row],[34]]</f>
        <v>6.4494388513762485E-5</v>
      </c>
      <c r="AK239" s="10">
        <f>3/24000000*OO[[#This Row],[93 (30JUN1985 12:00:00)-Water Temperature (C)]]*OO[[#This Row],[35]]</f>
        <v>6.3688208023049989E-5</v>
      </c>
      <c r="AL239" s="10">
        <f>3/24000000*OO[[#This Row],[94 (30JUN1985 15:00:00)-Water Temperature (C)]]*OO[[#This Row],[36]]</f>
        <v>6.1140331883750002E-5</v>
      </c>
      <c r="AM239" s="10">
        <f>3/24000000*OO[[#This Row],[95 (30JUN1985 18:00:00)-Water Temperature (C)]]*OO[[#This Row],[37]]</f>
        <v>5.7085068497187489E-5</v>
      </c>
      <c r="AN239" s="10">
        <f>3/24000000*OO[[#This Row],[96 (30JUN1985 21:00:00)-Water Temperature (C)]]*OO[[#This Row],[38]]</f>
        <v>5.1654307699312499E-5</v>
      </c>
      <c r="AO239" s="10">
        <f>3/24000000*OO[[#This Row],[97 (01JUL1985 00:00:00)-Water Temperature (C)]]*OO[[#This Row],[39]]</f>
        <v>4.6000453562699998E-5</v>
      </c>
      <c r="AP239" s="10">
        <f>3/24000000*OO[[#This Row],[98 (01JUL1985 03:00:00)-Water Temperature (C)]]*OO[[#This Row],[40]]</f>
        <v>4.0755869899062497E-5</v>
      </c>
      <c r="AQ239" s="10">
        <f>3/24000000*OO[[#This Row],[99 (01JUL1985 06:00:00)-Water Temperature (C)]]*OO[[#This Row],[41]]</f>
        <v>3.6036244055499997E-5</v>
      </c>
      <c r="AR239" s="10">
        <f>3/24000000*OO[[#This Row],[100 (01JUL1985 09:00:00)-Water Temperature (C)]]*OO[[#This Row],[42]]</f>
        <v>3.25924341777375E-5</v>
      </c>
      <c r="AS239" s="10">
        <f>3/24000000*OO[[#This Row],[101 (01JUL1985 12:00:00)-Water Temperature (C)]]*OO[[#This Row],[43]]</f>
        <v>2.9080836781499997E-5</v>
      </c>
      <c r="AT239" s="10">
        <f>3/24000000*OO[[#This Row],[102 (01JUL1985 15:00:00)-Water Temperature (C)]]*OO[[#This Row],[44]]</f>
        <v>2.5504801811249999E-5</v>
      </c>
      <c r="AU239" s="10">
        <f>3/24000000*OO[[#This Row],[103 (01JUL1985 18:00:00)-Water Temperature (C)]]*OO[[#This Row],[45]]</f>
        <v>2.2003281210809998E-5</v>
      </c>
      <c r="AV239" s="10">
        <f>3/24000000*OO[[#This Row],[104 (01JUL1985 21:00:00)-Water Temperature (C)]]*OO[[#This Row],[46]]</f>
        <v>1.88060011979E-5</v>
      </c>
      <c r="AW239" s="10">
        <f>3/24000000*OO[[#This Row],[105 (02JUL1985 00:00:00)-Water Temperature (C)]]*OO[[#This Row],[47]]</f>
        <v>1.6080646042395001E-5</v>
      </c>
      <c r="AX239" s="10">
        <f>3/24000000*OO[[#This Row],[106 (02JUL1985 03:00:00)-Water Temperature (C)]]*OO[[#This Row],[48]]</f>
        <v>1.3832173106115001E-5</v>
      </c>
      <c r="AY239" s="10">
        <f>3/24000000*OO[[#This Row],[107 (02JUL1985 06:00:00)-Water Temperature (C)]]*OO[[#This Row],[49]]</f>
        <v>1.1926724735835E-5</v>
      </c>
      <c r="AZ239" s="10">
        <f>3/24000000*OO[[#This Row],[108 (02JUL1985 09:00:00)-Water Temperature (C)]]*OO[[#This Row],[50]]</f>
        <v>1.0411349413627502E-5</v>
      </c>
      <c r="BA239" s="10">
        <f>3/24000000*OO[[#This Row],[109 (02JUL1985 12:00:00)-Water Temperature (C)]]*OO[[#This Row],[51]]</f>
        <v>8.7470564601599991E-6</v>
      </c>
      <c r="BB239" s="10">
        <f>3/24000000*OO[[#This Row],[110 (02JUL1985 15:00:00)-Water Temperature (C)]]*OO[[#This Row],[52]]</f>
        <v>7.0492694274374999E-6</v>
      </c>
      <c r="BC239" s="10">
        <f>3/24000000*OO[[#This Row],[111 (02JUL1985 18:00:00)-Water Temperature (C)]]*OO[[#This Row],[53]]</f>
        <v>5.5813762776250001E-6</v>
      </c>
      <c r="BD239" s="10">
        <f>3/24000000*OO[[#This Row],[112 (02JUL1985 21:00:00)-Water Temperature (C)]]*OO[[#This Row],[54]]</f>
        <v>4.4243606339374996E-6</v>
      </c>
      <c r="BE239" s="10">
        <f>3/24000000*OO[[#This Row],[113 (03JUL1985 00:00:00)-Water Temperature (C)]]*OO[[#This Row],[55]]</f>
        <v>3.5808604824599993E-6</v>
      </c>
      <c r="BF239" s="10">
        <f>3/24000000*OO[[#This Row],[114 (03JUL1985 03:00:00)-Water Temperature (C)]]*OO[[#This Row],[56]]</f>
        <v>3.0394846250450002E-6</v>
      </c>
      <c r="BG239" s="10">
        <f>3/24000000*OO[[#This Row],[115 (03JUL1985 06:00:00)-Water Temperature (C)]]*OO[[#This Row],[57]]</f>
        <v>2.6988530348749996E-6</v>
      </c>
      <c r="BH239" s="10">
        <f>3/24000000*OO[[#This Row],[116 (03JUL1985 09:00:00)-Water Temperature (C)]]*OO[[#This Row],[58]]</f>
        <v>2.5339266556799996E-6</v>
      </c>
      <c r="BI239" s="10">
        <f>3/24000000*OO[[#This Row],[117 (03JUL1985 12:00:00)-Water Temperature (C)]]*OO[[#This Row],[59]]</f>
        <v>2.4285692660006247E-6</v>
      </c>
      <c r="BJ239" s="10">
        <f>3/24000000*OO[[#This Row],[118 (03JUL1985 15:00:00)-Water Temperature (C)]]*OO[[#This Row],[60]]</f>
        <v>2.3162935933214999E-6</v>
      </c>
      <c r="BK239" s="10">
        <f>3/24000000*OO[[#This Row],[119 (03JUL1985 18:00:00)-Water Temperature (C)]]*OO[[#This Row],[61]]</f>
        <v>2.1987199276312502E-6</v>
      </c>
      <c r="BL239" s="10">
        <f>3/24000000*OO[[#This Row],[120 (03JUL1985 21:00:00)-Water Temperature (C)]]*OO[[#This Row],[62]]</f>
        <v>2.05310968878825E-6</v>
      </c>
      <c r="BM239" s="10">
        <f>3/24000000*OO[[#This Row],[121 (04JUL1985 00:00:00)-Water Temperature (C)]]*OO[[#This Row],[63]]</f>
        <v>1.9047023449216248E-6</v>
      </c>
      <c r="BN239" s="10">
        <f>3/24000000*OO[[#This Row],[122 (04JUL1985 03:00:00)-Water Temperature (C)]]*OO[[#This Row],[64]]</f>
        <v>1.7933159483849999E-6</v>
      </c>
      <c r="BO239" s="10">
        <f>3/24000000*OO[[#This Row],[123 (04JUL1985 06:00:00)-Water Temperature (C)]]*OO[[#This Row],[65]]</f>
        <v>1.7236580246729995E-6</v>
      </c>
      <c r="BP239" s="10">
        <f>3/24000000*OO[[#This Row],[124 (04JUL1985 09:00:00)-Water Temperature (C)]]*OO[[#This Row],[66]]</f>
        <v>1.7064726783999997E-6</v>
      </c>
      <c r="BQ239" s="10">
        <f>3/24000000*OO[[#This Row],[125 (04JUL1985 12:00:00)-Water Temperature (C)]]*OO[[#This Row],[67]]</f>
        <v>1.6824840159032498E-6</v>
      </c>
      <c r="BR239" s="10">
        <f>3/24000000*OO[[#This Row],[126 (04JUL1985 15:00:00)-Water Temperature (C)]]*OO[[#This Row],[68]]</f>
        <v>1.6451307467962496E-6</v>
      </c>
      <c r="BS239" s="10">
        <f>3/24000000*OO[[#This Row],[127 (04JUL1985 18:00:00)-Water Temperature (C)]]*OO[[#This Row],[69]]</f>
        <v>1.5697843891112502E-6</v>
      </c>
      <c r="BT239" s="10">
        <f>3/24000000*OO[[#This Row],[128 (04JUL1985 21:00:00)-Water Temperature (C)]]*OO[[#This Row],[70]]</f>
        <v>1.47331851137625E-6</v>
      </c>
      <c r="BU239" s="10">
        <f>3/24000000*OO[[#This Row],[129 (05JUL1985 00:00:00)-Water Temperature (C)]]*OO[[#This Row],[71]]</f>
        <v>1.3841947652535E-6</v>
      </c>
      <c r="BV239" s="10">
        <f>3/24000000*OO[[#This Row],[130 (05JUL1985 03:00:00)-Water Temperature (C)]]*OO[[#This Row],[72]]</f>
        <v>1.3136335574579999E-6</v>
      </c>
      <c r="BW239" s="10">
        <f>3/24000000*OO[[#This Row],[131 (05JUL1985 06:00:00)-Water Temperature (C)]]*OO[[#This Row],[73]]</f>
        <v>1.2599718017984998E-6</v>
      </c>
      <c r="BX239" s="10">
        <f>3/24000000*OO[[#This Row],[132 (05JUL1985 09:00:00)-Water Temperature (C)]]*OO[[#This Row],[74]]</f>
        <v>1.2388626960937499E-6</v>
      </c>
      <c r="BY239" s="10">
        <f>3/24000000*OO[[#This Row],[133 (05JUL1985 12:00:00)-Water Temperature (C)]]*OO[[#This Row],[75]]</f>
        <v>1.1999748913572499E-6</v>
      </c>
      <c r="BZ239" s="10">
        <f>3/24000000*OO[[#This Row],[134 (05JUL1985 15:00:00)-Water Temperature (C)]]*OO[[#This Row],[76]]</f>
        <v>1.14970272452375E-6</v>
      </c>
      <c r="CA239" s="10">
        <f>3/24000000*OO[[#This Row],[135 (05JUL1985 18:00:00)-Water Temperature (C)]]*OO[[#This Row],[77]]</f>
        <v>1.0934168413842499E-6</v>
      </c>
      <c r="CB239" s="10">
        <f>3/24000000*OO[[#This Row],[136 (05JUL1985 21:00:00)-Water Temperature (C)]]*OO[[#This Row],[78]]</f>
        <v>1.0267565668499999E-6</v>
      </c>
      <c r="CC239" s="10">
        <f>3/24000000*OO[[#This Row],[137 (06JUL1985 00:00:00)-Water Temperature (C)]]*OO[[#This Row],[79]]</f>
        <v>9.5674361103E-7</v>
      </c>
      <c r="CD239" s="10">
        <f>3/24000000*OO[[#This Row],[138 (06JUL1985 03:00:00)-Water Temperature (C)]]*OO[[#This Row],[80]]</f>
        <v>8.982852282337501E-7</v>
      </c>
      <c r="CE239" s="10">
        <f>3/24000000*OO[[#This Row],[139 (06JUL1985 06:00:00)-Water Temperature (C)]]*OO[[#This Row],[81]]</f>
        <v>8.602962105315E-7</v>
      </c>
      <c r="CF239" s="10">
        <f>3/24000000*OO[[#This Row],[140 (06JUL1985 09:00:00)-Water Temperature (C)]]*OO[[#This Row],[82]]</f>
        <v>8.5978863567374988E-7</v>
      </c>
      <c r="CG239" s="10">
        <f>3/24000000*OO[[#This Row],[141 (06JUL1985 12:00:00)-Water Temperature (C)]]*OO[[#This Row],[83]]</f>
        <v>8.5627544689349994E-7</v>
      </c>
      <c r="CH239" s="10">
        <f>3/24000000*OO[[#This Row],[142 (06JUL1985 15:00:00)-Water Temperature (C)]]*OO[[#This Row],[84]]</f>
        <v>8.4389192907299998E-7</v>
      </c>
      <c r="CI239" s="10">
        <f>3/24000000*OO[[#This Row],[143 (06JUL1985 18:00:00)-Water Temperature (C)]]*OO[[#This Row],[85]]</f>
        <v>8.2800141343500001E-7</v>
      </c>
      <c r="CJ239" s="10">
        <f>3/24000000*OO[[#This Row],[144 (06JUL1985 21:00:00)-Water Temperature (C)]]*OO[[#This Row],[86]]</f>
        <v>7.9241101853624986E-7</v>
      </c>
      <c r="CK239" s="10">
        <f>3/24000000*OO[[#This Row],[145 (07JUL1985 00:00:00)-Water Temperature (C)]]*OO[[#This Row],[87]]</f>
        <v>7.4007030414874997E-7</v>
      </c>
      <c r="CL239" s="10">
        <f>3/24000000*OO[[#This Row],[146 (07JUL1985 03:00:00)-Water Temperature (C)]]*OO[[#This Row],[88]]</f>
        <v>6.9600797067262483E-7</v>
      </c>
      <c r="CM239" s="10">
        <f>3/24000000*OO[[#This Row],[147 (07JUL1985 06:00:00)-Water Temperature (C)]]*OO[[#This Row],[89]]</f>
        <v>6.6602445972012492E-7</v>
      </c>
      <c r="CN239" s="10">
        <f>3/24000000*OO[[#This Row],[148 (07JUL1985 09:00:00)-Water Temperature (C)]]*OO[[#This Row],[90]]</f>
        <v>6.6454262674799986E-7</v>
      </c>
      <c r="CO239" s="10">
        <f>3/24000000*OO[[#This Row],[149 (07JUL1985 12:00:00)-Water Temperature (C)]]*OO[[#This Row],[91]]</f>
        <v>6.669437455619999E-7</v>
      </c>
      <c r="CP239" s="10">
        <f>3/24000000*OO[[#This Row],[150 (07JUL1985 15:00:00)-Water Temperature (C)]]*OO[[#This Row],[92]]</f>
        <v>6.6085851034874998E-7</v>
      </c>
      <c r="CQ239" s="10">
        <f>3/24000000*OO[[#This Row],[151 (07JUL1985 18:00:00)-Water Temperature (C)]]*OO[[#This Row],[93]]</f>
        <v>6.4886001234174989E-7</v>
      </c>
      <c r="CR239" s="10">
        <f>3/24000000*OO[[#This Row],[152 (07JUL1985 21:00:00)-Water Temperature (C)]]*OO[[#This Row],[94]]</f>
        <v>6.2216814819449996E-7</v>
      </c>
      <c r="CS239" s="10">
        <f>3/24000000*OO[[#This Row],[153 (08JUL1985 00:00:00)-Water Temperature (C)]]*OO[[#This Row],[95]]</f>
        <v>5.899282046437499E-7</v>
      </c>
      <c r="CT239" s="10">
        <f>3/24000000*OO[[#This Row],[154 (08JUL1985 03:00:00)-Water Temperature (C)]]*OO[[#This Row],[96]]</f>
        <v>5.6510104056000002E-7</v>
      </c>
      <c r="CU239" s="10">
        <f>3/24000000*OO[[#This Row],[155 (08JUL1985 06:00:00)-Water Temperature (C)]]*OO[[#This Row],[97]]</f>
        <v>5.5058413778312508E-7</v>
      </c>
      <c r="CV239" s="10">
        <f>3/24000000*OO[[#This Row],[156 (08JUL1985 09:00:00)-Water Temperature (C)]]*OO[[#This Row],[98]]</f>
        <v>5.4340382222000003E-7</v>
      </c>
      <c r="CW239" s="10">
        <f>3/24000000*OO[[#This Row],[157 (08JUL1985 12:00:00)-Water Temperature (C)]]*OO[[#This Row],[99]]</f>
        <v>5.4377335324125001E-7</v>
      </c>
    </row>
    <row r="240" spans="1:101" x14ac:dyDescent="0.35">
      <c r="A240" t="s">
        <v>246</v>
      </c>
      <c r="B240">
        <v>921.02030000000002</v>
      </c>
      <c r="C240" s="10">
        <f>3/24*OO[[#This Row],[59 (26JUN1985 06:00:00)-Water Temperature (C)]]*OO[[#This Row],[1]]/SUM(OO[1])</f>
        <v>0</v>
      </c>
      <c r="D240" s="10">
        <f>3/24*OO[[#This Row],[60 (26JUN1985 09:00:00)-Water Temperature (C)]]*OO[[#This Row],[2]]/SUM(OO[2])</f>
        <v>0</v>
      </c>
      <c r="E240" s="10">
        <f>3/24*OO[[#This Row],[61 (26JUN1985 12:00:00)-Water Temperature (C)]]*OO[[#This Row],[3]]/SUM(OO[3])</f>
        <v>0</v>
      </c>
      <c r="F240" s="10">
        <f>3/24*OO[[#This Row],[62 (26JUN1985 15:00:00)-Water Temperature (C)]]*OO[[#This Row],[4]]/SUM(OO[4])</f>
        <v>0</v>
      </c>
      <c r="G240" s="10">
        <f>3/24*OO[[#This Row],[63 (26JUN1985 18:00:00)-Water Temperature (C)]]*OO[[#This Row],[5]]/SUM(OO[5])</f>
        <v>0</v>
      </c>
      <c r="H240" s="10">
        <f>3/24*OO[[#This Row],[64 (26JUN1985 21:00:00)-Water Temperature (C)]]*OO[[#This Row],[6]]/SUM(OO[6])</f>
        <v>0</v>
      </c>
      <c r="I240" s="10">
        <f>3/24*OO[[#This Row],[65 (27JUN1985 00:00:00)-Water Temperature (C)]]*OO[[#This Row],[7]]/SUM(OO[7])</f>
        <v>0</v>
      </c>
      <c r="J240" s="10">
        <f>3/24*OO[[#This Row],[66 (27JUN1985 03:00:00)-Water Temperature (C)]]*OO[[#This Row],[8]]/SUM(OO[8])</f>
        <v>0</v>
      </c>
      <c r="K240" s="10">
        <f>3/24*OO[[#This Row],[67 (27JUN1985 06:00:00)-Water Temperature (C)]]*OO[[#This Row],[9]]/SUM(OO[9])</f>
        <v>0</v>
      </c>
      <c r="L240" s="10">
        <f>3/24*OO[[#This Row],[68 (27JUN1985 09:00:00)-Water Temperature (C)]]*OO[[#This Row],[10]]/SUM(OO[10])</f>
        <v>0</v>
      </c>
      <c r="M240" s="10">
        <f>3/24*OO[[#This Row],[69 (27JUN1985 12:00:00)-Water Temperature (C)]]*OO[[#This Row],[11]]/SUM(OO[11])</f>
        <v>4.0545086881833419E-37</v>
      </c>
      <c r="N240" s="10">
        <f>3/24*OO[[#This Row],[70 (27JUN1985 15:00:00)-Water Temperature (C)]]*OO[[#This Row],[12]]/SUM(OO[12])</f>
        <v>1.2153291154943429E-26</v>
      </c>
      <c r="O240" s="10">
        <f>3/24*OO[[#This Row],[71 (27JUN1985 18:00:00)-Water Temperature (C)]]*OO[[#This Row],[13]]/SUM(OO[13])</f>
        <v>5.9428395978854137E-18</v>
      </c>
      <c r="P240" s="10">
        <f>3/24*OO[[#This Row],[72 (27JUN1985 21:00:00)-Water Temperature (C)]]*OO[[#This Row],[14]]/SUM(OO[14])</f>
        <v>4.9288956760693903E-12</v>
      </c>
      <c r="Q240" s="10">
        <f>3/24*OO[[#This Row],[73 (28JUN1985 00:00:00)-Water Temperature (C)]]*OO[[#This Row],[15]]/SUM(OO[15])</f>
        <v>8.1910834982162566E-9</v>
      </c>
      <c r="R240" s="10">
        <f>3/24*OO[[#This Row],[74 (28JUN1985 03:00:00)-Water Temperature (C)]]*OO[[#This Row],[16]]/SUM(OO[16])</f>
        <v>1.50736649207225E-6</v>
      </c>
      <c r="S240" s="10">
        <f>3/24*OO[[#This Row],[75 (28JUN1985 06:00:00)-Water Temperature (C)]]*OO[[#This Row],[17]]/SUM(OO[17])</f>
        <v>6.7523292184669943E-5</v>
      </c>
      <c r="T240" s="10">
        <f>3/24*OO[[#This Row],[76 (28JUN1985 09:00:00)-Water Temperature (C)]]*OO[[#This Row],[18]]/SUM(OO[18])</f>
        <v>1.0633056600719392E-3</v>
      </c>
      <c r="U240" s="10">
        <f>3/24*OO[[#This Row],[77 (28JUN1985 12:00:00)-Water Temperature (C)]]*OO[[#This Row],[19]]/SUM(OO[19])</f>
        <v>7.3218599480758435E-3</v>
      </c>
      <c r="V240" s="10">
        <f>3/24000000*OO[[#This Row],[78 (28JUN1985 15:00:00)-Water Temperature (C)]]*OO[[#This Row],[20]]</f>
        <v>2.5539544570499999E-2</v>
      </c>
      <c r="W240" s="10">
        <f>3/24000000*OO[[#This Row],[79 (28JUN1985 18:00:00)-Water Temperature (C)]]*OO[[#This Row],[21]]</f>
        <v>5.0193190620749999E-2</v>
      </c>
      <c r="X240" s="10">
        <f>3/24000000*OO[[#This Row],[80 (28JUN1985 21:00:00)-Water Temperature (C)]]*OO[[#This Row],[22]]</f>
        <v>6.0038014348762499E-2</v>
      </c>
      <c r="Y240" s="10">
        <f>3/24000000*OO[[#This Row],[81 (29JUN1985 00:00:00)-Water Temperature (C)]]*OO[[#This Row],[23]]</f>
        <v>4.7655105620599998E-2</v>
      </c>
      <c r="Z240" s="10">
        <f>3/24000000*OO[[#This Row],[82 (29JUN1985 03:00:00)-Water Temperature (C)]]*OO[[#This Row],[24]]</f>
        <v>2.7112000343999999E-2</v>
      </c>
      <c r="AA240" s="10">
        <f>3/24000000*OO[[#This Row],[83 (29JUN1985 06:00:00)-Water Temperature (C)]]*OO[[#This Row],[25]]</f>
        <v>1.1716421513287499E-2</v>
      </c>
      <c r="AB240" s="10">
        <f>3/24000000*OO[[#This Row],[84 (29JUN1985 09:00:00)-Water Temperature (C)]]*OO[[#This Row],[26]]</f>
        <v>4.1208375753999998E-3</v>
      </c>
      <c r="AC240" s="10">
        <f>3/24000000*OO[[#This Row],[85 (29JUN1985 12:00:00)-Water Temperature (C)]]*OO[[#This Row],[27]]</f>
        <v>1.244292277059E-3</v>
      </c>
      <c r="AD240" s="10">
        <f>3/24000000*OO[[#This Row],[86 (29JUN1985 15:00:00)-Water Temperature (C)]]*OO[[#This Row],[28]]</f>
        <v>3.5191031608462498E-4</v>
      </c>
      <c r="AE240" s="10">
        <f>3/24000000*OO[[#This Row],[88 (29JUN1985 21:00:00)-Water Temperature (C)]]*OO[[#This Row],[30]]</f>
        <v>6.3707621627324992E-5</v>
      </c>
      <c r="AF240" s="10">
        <f>3/24000000*OO[[#This Row],[88 (29JUN1985 21:00:00)-Water Temperature (C)]]*OO[[#This Row],[30]]</f>
        <v>6.3707621627324992E-5</v>
      </c>
      <c r="AG240" s="10">
        <f>3/24000000*OO[[#This Row],[89 (30JUN1985 00:00:00)-Water Temperature (C)]]*OO[[#This Row],[31]]</f>
        <v>5.16104263333125E-5</v>
      </c>
      <c r="AH240" s="10">
        <f>3/24000000*OO[[#This Row],[90 (30JUN1985 03:00:00)-Water Temperature (C)]]*OO[[#This Row],[32]]</f>
        <v>4.9831376538399992E-5</v>
      </c>
      <c r="AI240" s="10">
        <f>3/24000000*OO[[#This Row],[91 (30JUN1985 06:00:00)-Water Temperature (C)]]*OO[[#This Row],[33]]</f>
        <v>5.0197274227875001E-5</v>
      </c>
      <c r="AJ240" s="10">
        <f>3/24000000*OO[[#This Row],[92 (30JUN1985 09:00:00)-Water Temperature (C)]]*OO[[#This Row],[34]]</f>
        <v>5.0698027060837493E-5</v>
      </c>
      <c r="AK240" s="10">
        <f>3/24000000*OO[[#This Row],[93 (30JUN1985 12:00:00)-Water Temperature (C)]]*OO[[#This Row],[35]]</f>
        <v>5.0177422299250003E-5</v>
      </c>
      <c r="AL240" s="10">
        <f>3/24000000*OO[[#This Row],[94 (30JUN1985 15:00:00)-Water Temperature (C)]]*OO[[#This Row],[36]]</f>
        <v>4.8223432360625E-5</v>
      </c>
      <c r="AM240" s="10">
        <f>3/24000000*OO[[#This Row],[95 (30JUN1985 18:00:00)-Water Temperature (C)]]*OO[[#This Row],[37]]</f>
        <v>4.4991642303862492E-5</v>
      </c>
      <c r="AN240" s="10">
        <f>3/24000000*OO[[#This Row],[96 (30JUN1985 21:00:00)-Water Temperature (C)]]*OO[[#This Row],[38]]</f>
        <v>4.0645101555375005E-5</v>
      </c>
      <c r="AO240" s="10">
        <f>3/24000000*OO[[#This Row],[97 (01JUL1985 00:00:00)-Water Temperature (C)]]*OO[[#This Row],[39]]</f>
        <v>3.6125722910499993E-5</v>
      </c>
      <c r="AP240" s="10">
        <f>3/24000000*OO[[#This Row],[98 (01JUL1985 03:00:00)-Water Temperature (C)]]*OO[[#This Row],[40]]</f>
        <v>3.1959375218062502E-5</v>
      </c>
      <c r="AQ240" s="10">
        <f>3/24000000*OO[[#This Row],[99 (01JUL1985 06:00:00)-Water Temperature (C)]]*OO[[#This Row],[41]]</f>
        <v>2.8260421393949998E-5</v>
      </c>
      <c r="AR240" s="10">
        <f>3/24000000*OO[[#This Row],[100 (01JUL1985 09:00:00)-Water Temperature (C)]]*OO[[#This Row],[42]]</f>
        <v>2.5571105595749998E-5</v>
      </c>
      <c r="AS240" s="10">
        <f>3/24000000*OO[[#This Row],[101 (01JUL1985 12:00:00)-Water Temperature (C)]]*OO[[#This Row],[43]]</f>
        <v>2.2820287722365002E-5</v>
      </c>
      <c r="AT240" s="10">
        <f>3/24000000*OO[[#This Row],[102 (01JUL1985 15:00:00)-Water Temperature (C)]]*OO[[#This Row],[44]]</f>
        <v>2.0014908193871248E-5</v>
      </c>
      <c r="AU240" s="10">
        <f>3/24000000*OO[[#This Row],[103 (01JUL1985 18:00:00)-Water Temperature (C)]]*OO[[#This Row],[45]]</f>
        <v>1.7256984584197499E-5</v>
      </c>
      <c r="AV240" s="10">
        <f>3/24000000*OO[[#This Row],[104 (01JUL1985 21:00:00)-Water Temperature (C)]]*OO[[#This Row],[46]]</f>
        <v>1.4724655516920001E-5</v>
      </c>
      <c r="AW240" s="10">
        <f>3/24000000*OO[[#This Row],[105 (02JUL1985 00:00:00)-Water Temperature (C)]]*OO[[#This Row],[47]]</f>
        <v>1.256900168761E-5</v>
      </c>
      <c r="AX240" s="10">
        <f>3/24000000*OO[[#This Row],[106 (02JUL1985 03:00:00)-Water Temperature (C)]]*OO[[#This Row],[48]]</f>
        <v>1.0801823312610001E-5</v>
      </c>
      <c r="AY240" s="10">
        <f>3/24000000*OO[[#This Row],[107 (02JUL1985 06:00:00)-Water Temperature (C)]]*OO[[#This Row],[49]]</f>
        <v>9.3315124557187467E-6</v>
      </c>
      <c r="AZ240" s="10">
        <f>3/24000000*OO[[#This Row],[108 (02JUL1985 09:00:00)-Water Temperature (C)]]*OO[[#This Row],[50]]</f>
        <v>8.1782420949899972E-6</v>
      </c>
      <c r="BA240" s="10">
        <f>3/24000000*OO[[#This Row],[109 (02JUL1985 12:00:00)-Water Temperature (C)]]*OO[[#This Row],[51]]</f>
        <v>6.9045357621924997E-6</v>
      </c>
      <c r="BB240" s="10">
        <f>3/24000000*OO[[#This Row],[110 (02JUL1985 15:00:00)-Water Temperature (C)]]*OO[[#This Row],[52]]</f>
        <v>5.5855170307799999E-6</v>
      </c>
      <c r="BC240" s="10">
        <f>3/24000000*OO[[#This Row],[111 (02JUL1985 18:00:00)-Water Temperature (C)]]*OO[[#This Row],[53]]</f>
        <v>4.4235040777299996E-6</v>
      </c>
      <c r="BD240" s="10">
        <f>3/24000000*OO[[#This Row],[112 (02JUL1985 21:00:00)-Water Temperature (C)]]*OO[[#This Row],[54]]</f>
        <v>3.4919170509300004E-6</v>
      </c>
      <c r="BE240" s="10">
        <f>3/24000000*OO[[#This Row],[113 (03JUL1985 00:00:00)-Water Temperature (C)]]*OO[[#This Row],[55]]</f>
        <v>2.8101567021412504E-6</v>
      </c>
      <c r="BF240" s="10">
        <f>3/24000000*OO[[#This Row],[114 (03JUL1985 03:00:00)-Water Temperature (C)]]*OO[[#This Row],[56]]</f>
        <v>2.37150604537E-6</v>
      </c>
      <c r="BG240" s="10">
        <f>3/24000000*OO[[#This Row],[115 (03JUL1985 06:00:00)-Water Temperature (C)]]*OO[[#This Row],[57]]</f>
        <v>2.0980164179812498E-6</v>
      </c>
      <c r="BH240" s="10">
        <f>3/24000000*OO[[#This Row],[116 (03JUL1985 09:00:00)-Water Temperature (C)]]*OO[[#This Row],[58]]</f>
        <v>1.967207909924125E-6</v>
      </c>
      <c r="BI240" s="10">
        <f>3/24000000*OO[[#This Row],[117 (03JUL1985 12:00:00)-Water Temperature (C)]]*OO[[#This Row],[59]]</f>
        <v>1.8854422502667499E-6</v>
      </c>
      <c r="BJ240" s="10">
        <f>3/24000000*OO[[#This Row],[118 (03JUL1985 15:00:00)-Water Temperature (C)]]*OO[[#This Row],[60]]</f>
        <v>1.7985923589447501E-6</v>
      </c>
      <c r="BK240" s="10">
        <f>3/24000000*OO[[#This Row],[119 (03JUL1985 18:00:00)-Water Temperature (C)]]*OO[[#This Row],[61]]</f>
        <v>1.7067068229479996E-6</v>
      </c>
      <c r="BL240" s="10">
        <f>3/24000000*OO[[#This Row],[120 (03JUL1985 21:00:00)-Water Temperature (C)]]*OO[[#This Row],[62]]</f>
        <v>1.5913145869312497E-6</v>
      </c>
      <c r="BM240" s="10">
        <f>3/24000000*OO[[#This Row],[121 (04JUL1985 00:00:00)-Water Temperature (C)]]*OO[[#This Row],[63]]</f>
        <v>1.474325784867E-6</v>
      </c>
      <c r="BN240" s="10">
        <f>3/24000000*OO[[#This Row],[122 (04JUL1985 03:00:00)-Water Temperature (C)]]*OO[[#This Row],[64]]</f>
        <v>1.3854240343037501E-6</v>
      </c>
      <c r="BO240" s="10">
        <f>3/24000000*OO[[#This Row],[123 (04JUL1985 06:00:00)-Water Temperature (C)]]*OO[[#This Row],[65]]</f>
        <v>1.3295562706562499E-6</v>
      </c>
      <c r="BP240" s="10">
        <f>3/24000000*OO[[#This Row],[124 (04JUL1985 09:00:00)-Water Temperature (C)]]*OO[[#This Row],[66]]</f>
        <v>1.3159040282075002E-6</v>
      </c>
      <c r="BQ240" s="10">
        <f>3/24000000*OO[[#This Row],[125 (04JUL1985 12:00:00)-Water Temperature (C)]]*OO[[#This Row],[67]]</f>
        <v>1.2979669088531249E-6</v>
      </c>
      <c r="BR240" s="10">
        <f>3/24000000*OO[[#This Row],[126 (04JUL1985 15:00:00)-Water Temperature (C)]]*OO[[#This Row],[68]]</f>
        <v>1.2711977397447499E-6</v>
      </c>
      <c r="BS240" s="10">
        <f>3/24000000*OO[[#This Row],[127 (04JUL1985 18:00:00)-Water Temperature (C)]]*OO[[#This Row],[69]]</f>
        <v>1.21425622624125E-6</v>
      </c>
      <c r="BT240" s="10">
        <f>3/24000000*OO[[#This Row],[128 (04JUL1985 21:00:00)-Water Temperature (C)]]*OO[[#This Row],[70]]</f>
        <v>1.1400721101229999E-6</v>
      </c>
      <c r="BU240" s="10">
        <f>3/24000000*OO[[#This Row],[129 (05JUL1985 00:00:00)-Water Temperature (C)]]*OO[[#This Row],[71]]</f>
        <v>1.0703277650513751E-6</v>
      </c>
      <c r="BV240" s="10">
        <f>3/24000000*OO[[#This Row],[130 (05JUL1985 03:00:00)-Water Temperature (C)]]*OO[[#This Row],[72]]</f>
        <v>1.0144274317976249E-6</v>
      </c>
      <c r="BW240" s="10">
        <f>3/24000000*OO[[#This Row],[131 (05JUL1985 06:00:00)-Water Temperature (C)]]*OO[[#This Row],[73]]</f>
        <v>9.7238145204525004E-7</v>
      </c>
      <c r="BX240" s="10">
        <f>3/24000000*OO[[#This Row],[132 (05JUL1985 09:00:00)-Water Temperature (C)]]*OO[[#This Row],[74]]</f>
        <v>9.5698183665250005E-7</v>
      </c>
      <c r="BY240" s="10">
        <f>3/24000000*OO[[#This Row],[133 (05JUL1985 12:00:00)-Water Temperature (C)]]*OO[[#This Row],[75]]</f>
        <v>9.2770621944974997E-7</v>
      </c>
      <c r="BZ240" s="10">
        <f>3/24000000*OO[[#This Row],[134 (05JUL1985 15:00:00)-Water Temperature (C)]]*OO[[#This Row],[76]]</f>
        <v>8.9042717388949987E-7</v>
      </c>
      <c r="CA240" s="10">
        <f>3/24000000*OO[[#This Row],[135 (05JUL1985 18:00:00)-Water Temperature (C)]]*OO[[#This Row],[77]]</f>
        <v>8.4737433186674995E-7</v>
      </c>
      <c r="CB240" s="10">
        <f>3/24000000*OO[[#This Row],[136 (05JUL1985 21:00:00)-Water Temperature (C)]]*OO[[#This Row],[78]]</f>
        <v>7.9515292866112484E-7</v>
      </c>
      <c r="CC240" s="10">
        <f>3/24000000*OO[[#This Row],[137 (06JUL1985 00:00:00)-Water Temperature (C)]]*OO[[#This Row],[79]]</f>
        <v>7.4029235242899998E-7</v>
      </c>
      <c r="CD240" s="10">
        <f>3/24000000*OO[[#This Row],[138 (06JUL1985 03:00:00)-Water Temperature (C)]]*OO[[#This Row],[80]]</f>
        <v>6.9417946787749999E-7</v>
      </c>
      <c r="CE240" s="10">
        <f>3/24000000*OO[[#This Row],[139 (06JUL1985 06:00:00)-Water Temperature (C)]]*OO[[#This Row],[81]]</f>
        <v>6.6460046045899999E-7</v>
      </c>
      <c r="CF240" s="10">
        <f>3/24000000*OO[[#This Row],[140 (06JUL1985 09:00:00)-Water Temperature (C)]]*OO[[#This Row],[82]]</f>
        <v>6.6420945415300001E-7</v>
      </c>
      <c r="CG240" s="10">
        <f>3/24000000*OO[[#This Row],[141 (06JUL1985 12:00:00)-Water Temperature (C)]]*OO[[#This Row],[83]]</f>
        <v>6.6171682697312502E-7</v>
      </c>
      <c r="CH240" s="10">
        <f>3/24000000*OO[[#This Row],[142 (06JUL1985 15:00:00)-Water Temperature (C)]]*OO[[#This Row],[84]]</f>
        <v>6.530616342715E-7</v>
      </c>
      <c r="CI240" s="10">
        <f>3/24000000*OO[[#This Row],[143 (06JUL1985 18:00:00)-Water Temperature (C)]]*OO[[#This Row],[85]]</f>
        <v>6.4105641984850009E-7</v>
      </c>
      <c r="CJ240" s="10">
        <f>3/24000000*OO[[#This Row],[144 (06JUL1985 21:00:00)-Water Temperature (C)]]*OO[[#This Row],[86]]</f>
        <v>6.1306016891324989E-7</v>
      </c>
      <c r="CK240" s="10">
        <f>3/24000000*OO[[#This Row],[145 (07JUL1985 00:00:00)-Water Temperature (C)]]*OO[[#This Row],[87]]</f>
        <v>5.7248185949075E-7</v>
      </c>
      <c r="CL240" s="10">
        <f>3/24000000*OO[[#This Row],[146 (07JUL1985 03:00:00)-Water Temperature (C)]]*OO[[#This Row],[88]]</f>
        <v>5.3777112116412494E-7</v>
      </c>
      <c r="CM240" s="10">
        <f>3/24000000*OO[[#This Row],[147 (07JUL1985 06:00:00)-Water Temperature (C)]]*OO[[#This Row],[89]]</f>
        <v>5.1424677612224998E-7</v>
      </c>
      <c r="CN240" s="10">
        <f>3/24000000*OO[[#This Row],[148 (07JUL1985 09:00:00)-Water Temperature (C)]]*OO[[#This Row],[90]]</f>
        <v>5.1293174635500004E-7</v>
      </c>
      <c r="CO240" s="10">
        <f>3/24000000*OO[[#This Row],[149 (07JUL1985 12:00:00)-Water Temperature (C)]]*OO[[#This Row],[91]]</f>
        <v>5.14934179725E-7</v>
      </c>
      <c r="CP240" s="10">
        <f>3/24000000*OO[[#This Row],[150 (07JUL1985 15:00:00)-Water Temperature (C)]]*OO[[#This Row],[92]]</f>
        <v>5.1069630715949999E-7</v>
      </c>
      <c r="CQ240" s="10">
        <f>3/24000000*OO[[#This Row],[151 (07JUL1985 18:00:00)-Water Temperature (C)]]*OO[[#This Row],[93]]</f>
        <v>5.0154356522775005E-7</v>
      </c>
      <c r="CR240" s="10">
        <f>3/24000000*OO[[#This Row],[152 (07JUL1985 21:00:00)-Water Temperature (C)]]*OO[[#This Row],[94]]</f>
        <v>4.8060556306249998E-7</v>
      </c>
      <c r="CS240" s="10">
        <f>3/24000000*OO[[#This Row],[153 (08JUL1985 00:00:00)-Water Temperature (C)]]*OO[[#This Row],[95]]</f>
        <v>4.5533495155499997E-7</v>
      </c>
      <c r="CT240" s="10">
        <f>3/24000000*OO[[#This Row],[154 (08JUL1985 03:00:00)-Water Temperature (C)]]*OO[[#This Row],[96]]</f>
        <v>4.3548449755424996E-7</v>
      </c>
      <c r="CU240" s="10">
        <f>3/24000000*OO[[#This Row],[155 (08JUL1985 06:00:00)-Water Temperature (C)]]*OO[[#This Row],[97]]</f>
        <v>4.236736137785E-7</v>
      </c>
      <c r="CV240" s="10">
        <f>3/24000000*OO[[#This Row],[156 (08JUL1985 09:00:00)-Water Temperature (C)]]*OO[[#This Row],[98]]</f>
        <v>4.1814563119699991E-7</v>
      </c>
      <c r="CW240" s="10">
        <f>3/24000000*OO[[#This Row],[157 (08JUL1985 12:00:00)-Water Temperature (C)]]*OO[[#This Row],[99]]</f>
        <v>4.1878794764812497E-7</v>
      </c>
    </row>
    <row r="241" spans="1:101" x14ac:dyDescent="0.35">
      <c r="A241" t="s">
        <v>247</v>
      </c>
      <c r="B241">
        <v>814.65729999999996</v>
      </c>
      <c r="C241" s="10">
        <f>3/24*OO[[#This Row],[59 (26JUN1985 06:00:00)-Water Temperature (C)]]*OO[[#This Row],[1]]/SUM(OO[1])</f>
        <v>0</v>
      </c>
      <c r="D241" s="10">
        <f>3/24*OO[[#This Row],[60 (26JUN1985 09:00:00)-Water Temperature (C)]]*OO[[#This Row],[2]]/SUM(OO[2])</f>
        <v>0</v>
      </c>
      <c r="E241" s="10">
        <f>3/24*OO[[#This Row],[61 (26JUN1985 12:00:00)-Water Temperature (C)]]*OO[[#This Row],[3]]/SUM(OO[3])</f>
        <v>0</v>
      </c>
      <c r="F241" s="10">
        <f>3/24*OO[[#This Row],[62 (26JUN1985 15:00:00)-Water Temperature (C)]]*OO[[#This Row],[4]]/SUM(OO[4])</f>
        <v>0</v>
      </c>
      <c r="G241" s="10">
        <f>3/24*OO[[#This Row],[63 (26JUN1985 18:00:00)-Water Temperature (C)]]*OO[[#This Row],[5]]/SUM(OO[5])</f>
        <v>0</v>
      </c>
      <c r="H241" s="10">
        <f>3/24*OO[[#This Row],[64 (26JUN1985 21:00:00)-Water Temperature (C)]]*OO[[#This Row],[6]]/SUM(OO[6])</f>
        <v>0</v>
      </c>
      <c r="I241" s="10">
        <f>3/24*OO[[#This Row],[65 (27JUN1985 00:00:00)-Water Temperature (C)]]*OO[[#This Row],[7]]/SUM(OO[7])</f>
        <v>0</v>
      </c>
      <c r="J241" s="10">
        <f>3/24*OO[[#This Row],[66 (27JUN1985 03:00:00)-Water Temperature (C)]]*OO[[#This Row],[8]]/SUM(OO[8])</f>
        <v>0</v>
      </c>
      <c r="K241" s="10">
        <f>3/24*OO[[#This Row],[67 (27JUN1985 06:00:00)-Water Temperature (C)]]*OO[[#This Row],[9]]/SUM(OO[9])</f>
        <v>0</v>
      </c>
      <c r="L241" s="10">
        <f>3/24*OO[[#This Row],[68 (27JUN1985 09:00:00)-Water Temperature (C)]]*OO[[#This Row],[10]]/SUM(OO[10])</f>
        <v>0</v>
      </c>
      <c r="M241" s="10">
        <f>3/24*OO[[#This Row],[69 (27JUN1985 12:00:00)-Water Temperature (C)]]*OO[[#This Row],[11]]/SUM(OO[11])</f>
        <v>5.1430569959261064E-38</v>
      </c>
      <c r="N241" s="10">
        <f>3/24*OO[[#This Row],[70 (27JUN1985 15:00:00)-Water Temperature (C)]]*OO[[#This Row],[12]]/SUM(OO[12])</f>
        <v>1.672758626616731E-27</v>
      </c>
      <c r="O241" s="10">
        <f>3/24*OO[[#This Row],[71 (27JUN1985 18:00:00)-Water Temperature (C)]]*OO[[#This Row],[13]]/SUM(OO[13])</f>
        <v>1.1278244737626649E-18</v>
      </c>
      <c r="P241" s="10">
        <f>3/24*OO[[#This Row],[72 (27JUN1985 21:00:00)-Water Temperature (C)]]*OO[[#This Row],[14]]/SUM(OO[14])</f>
        <v>1.9425345261182759E-12</v>
      </c>
      <c r="Q241" s="10">
        <f>3/24*OO[[#This Row],[73 (28JUN1985 00:00:00)-Water Temperature (C)]]*OO[[#This Row],[15]]/SUM(OO[15])</f>
        <v>3.9722180481529338E-9</v>
      </c>
      <c r="R241" s="10">
        <f>3/24*OO[[#This Row],[74 (28JUN1985 03:00:00)-Water Temperature (C)]]*OO[[#This Row],[16]]/SUM(OO[16])</f>
        <v>8.2388428606768219E-7</v>
      </c>
      <c r="S241" s="10">
        <f>3/24*OO[[#This Row],[75 (28JUN1985 06:00:00)-Water Temperature (C)]]*OO[[#This Row],[17]]/SUM(OO[17])</f>
        <v>4.0427204262371209E-5</v>
      </c>
      <c r="T241" s="10">
        <f>3/24*OO[[#This Row],[76 (28JUN1985 09:00:00)-Water Temperature (C)]]*OO[[#This Row],[18]]/SUM(OO[18])</f>
        <v>6.8585037501270448E-4</v>
      </c>
      <c r="U241" s="10">
        <f>3/24*OO[[#This Row],[77 (28JUN1985 12:00:00)-Water Temperature (C)]]*OO[[#This Row],[19]]/SUM(OO[19])</f>
        <v>5.0316281882265695E-3</v>
      </c>
      <c r="V241" s="10">
        <f>3/24000000*OO[[#This Row],[78 (28JUN1985 15:00:00)-Water Temperature (C)]]*OO[[#This Row],[20]]</f>
        <v>1.8515124499762496E-2</v>
      </c>
      <c r="W241" s="10">
        <f>3/24000000*OO[[#This Row],[79 (28JUN1985 18:00:00)-Water Temperature (C)]]*OO[[#This Row],[21]]</f>
        <v>3.8099224862724997E-2</v>
      </c>
      <c r="X241" s="10">
        <f>3/24000000*OO[[#This Row],[80 (28JUN1985 21:00:00)-Water Temperature (C)]]*OO[[#This Row],[22]]</f>
        <v>4.7438856313124993E-2</v>
      </c>
      <c r="Y241" s="10">
        <f>3/24000000*OO[[#This Row],[81 (29JUN1985 00:00:00)-Water Temperature (C)]]*OO[[#This Row],[23]]</f>
        <v>3.898871941457499E-2</v>
      </c>
      <c r="Z241" s="10">
        <f>3/24000000*OO[[#This Row],[82 (29JUN1985 03:00:00)-Water Temperature (C)]]*OO[[#This Row],[24]]</f>
        <v>2.2866883598324991E-2</v>
      </c>
      <c r="AA241" s="10">
        <f>3/24000000*OO[[#This Row],[83 (29JUN1985 06:00:00)-Water Temperature (C)]]*OO[[#This Row],[25]]</f>
        <v>1.0148036242799998E-2</v>
      </c>
      <c r="AB241" s="10">
        <f>3/24000000*OO[[#This Row],[84 (29JUN1985 09:00:00)-Water Temperature (C)]]*OO[[#This Row],[26]]</f>
        <v>3.6449588041562492E-3</v>
      </c>
      <c r="AC241" s="10">
        <f>3/24000000*OO[[#This Row],[85 (29JUN1985 12:00:00)-Water Temperature (C)]]*OO[[#This Row],[27]]</f>
        <v>1.1153335655999998E-3</v>
      </c>
      <c r="AD241" s="10">
        <f>3/24000000*OO[[#This Row],[86 (29JUN1985 15:00:00)-Water Temperature (C)]]*OO[[#This Row],[28]]</f>
        <v>3.1468723991249999E-4</v>
      </c>
      <c r="AE241" s="10">
        <f>3/24000000*OO[[#This Row],[88 (29JUN1985 21:00:00)-Water Temperature (C)]]*OO[[#This Row],[30]]</f>
        <v>5.199543507352501E-5</v>
      </c>
      <c r="AF241" s="10">
        <f>3/24000000*OO[[#This Row],[88 (29JUN1985 21:00:00)-Water Temperature (C)]]*OO[[#This Row],[30]]</f>
        <v>5.199543507352501E-5</v>
      </c>
      <c r="AG241" s="10">
        <f>3/24000000*OO[[#This Row],[89 (30JUN1985 00:00:00)-Water Temperature (C)]]*OO[[#This Row],[31]]</f>
        <v>4.0743059680799995E-5</v>
      </c>
      <c r="AH241" s="10">
        <f>3/24000000*OO[[#This Row],[90 (30JUN1985 03:00:00)-Water Temperature (C)]]*OO[[#This Row],[32]]</f>
        <v>3.8888225927250003E-5</v>
      </c>
      <c r="AI241" s="10">
        <f>3/24000000*OO[[#This Row],[91 (30JUN1985 06:00:00)-Water Temperature (C)]]*OO[[#This Row],[33]]</f>
        <v>3.9077480888599997E-5</v>
      </c>
      <c r="AJ241" s="10">
        <f>3/24000000*OO[[#This Row],[92 (30JUN1985 09:00:00)-Water Temperature (C)]]*OO[[#This Row],[34]]</f>
        <v>3.9527939284749991E-5</v>
      </c>
      <c r="AK241" s="10">
        <f>3/24000000*OO[[#This Row],[93 (30JUN1985 12:00:00)-Water Temperature (C)]]*OO[[#This Row],[35]]</f>
        <v>3.9214592207349993E-5</v>
      </c>
      <c r="AL241" s="10">
        <f>3/24000000*OO[[#This Row],[94 (30JUN1985 15:00:00)-Water Temperature (C)]]*OO[[#This Row],[36]]</f>
        <v>3.7711396611899998E-5</v>
      </c>
      <c r="AM241" s="10">
        <f>3/24000000*OO[[#This Row],[95 (30JUN1985 18:00:00)-Water Temperature (C)]]*OO[[#This Row],[37]]</f>
        <v>3.5137535580599997E-5</v>
      </c>
      <c r="AN241" s="10">
        <f>3/24000000*OO[[#This Row],[96 (30JUN1985 21:00:00)-Water Temperature (C)]]*OO[[#This Row],[38]]</f>
        <v>3.1689101066999992E-5</v>
      </c>
      <c r="AO241" s="10">
        <f>3/24000000*OO[[#This Row],[97 (01JUL1985 00:00:00)-Water Temperature (C)]]*OO[[#This Row],[39]]</f>
        <v>2.8116178187450001E-5</v>
      </c>
      <c r="AP241" s="10">
        <f>3/24000000*OO[[#This Row],[98 (01JUL1985 03:00:00)-Water Temperature (C)]]*OO[[#This Row],[40]]</f>
        <v>2.48385629335125E-5</v>
      </c>
      <c r="AQ241" s="10">
        <f>3/24000000*OO[[#This Row],[99 (01JUL1985 06:00:00)-Water Temperature (C)]]*OO[[#This Row],[41]]</f>
        <v>2.1971474191874999E-5</v>
      </c>
      <c r="AR241" s="10">
        <f>3/24000000*OO[[#This Row],[100 (01JUL1985 09:00:00)-Water Temperature (C)]]*OO[[#This Row],[42]]</f>
        <v>1.9897820459000001E-5</v>
      </c>
      <c r="AS241" s="10">
        <f>3/24000000*OO[[#This Row],[101 (01JUL1985 12:00:00)-Water Temperature (C)]]*OO[[#This Row],[43]]</f>
        <v>1.7756864525724999E-5</v>
      </c>
      <c r="AT241" s="10">
        <f>3/24000000*OO[[#This Row],[102 (01JUL1985 15:00:00)-Water Temperature (C)]]*OO[[#This Row],[44]]</f>
        <v>1.55739733994625E-5</v>
      </c>
      <c r="AU241" s="10">
        <f>3/24000000*OO[[#This Row],[103 (01JUL1985 18:00:00)-Water Temperature (C)]]*OO[[#This Row],[45]]</f>
        <v>1.3419588819780001E-5</v>
      </c>
      <c r="AV241" s="10">
        <f>3/24000000*OO[[#This Row],[104 (01JUL1985 21:00:00)-Water Temperature (C)]]*OO[[#This Row],[46]]</f>
        <v>1.143114406515E-5</v>
      </c>
      <c r="AW241" s="10">
        <f>3/24000000*OO[[#This Row],[105 (02JUL1985 00:00:00)-Water Temperature (C)]]*OO[[#This Row],[47]]</f>
        <v>9.7411008355724989E-6</v>
      </c>
      <c r="AX241" s="10">
        <f>3/24000000*OO[[#This Row],[106 (02JUL1985 03:00:00)-Water Temperature (C)]]*OO[[#This Row],[48]]</f>
        <v>8.3636574759375012E-6</v>
      </c>
      <c r="AY241" s="10">
        <f>3/24000000*OO[[#This Row],[107 (02JUL1985 06:00:00)-Water Temperature (C)]]*OO[[#This Row],[49]]</f>
        <v>7.2371803720937482E-6</v>
      </c>
      <c r="AZ241" s="10">
        <f>3/24000000*OO[[#This Row],[108 (02JUL1985 09:00:00)-Water Temperature (C)]]*OO[[#This Row],[50]]</f>
        <v>6.3658033347700001E-6</v>
      </c>
      <c r="BA241" s="10">
        <f>3/24000000*OO[[#This Row],[109 (02JUL1985 12:00:00)-Water Temperature (C)]]*OO[[#This Row],[51]]</f>
        <v>5.3967104945074995E-6</v>
      </c>
      <c r="BB241" s="10">
        <f>3/24000000*OO[[#This Row],[110 (02JUL1985 15:00:00)-Water Temperature (C)]]*OO[[#This Row],[52]]</f>
        <v>4.3805551239375003E-6</v>
      </c>
      <c r="BC241" s="10">
        <f>3/24000000*OO[[#This Row],[111 (02JUL1985 18:00:00)-Water Temperature (C)]]*OO[[#This Row],[53]]</f>
        <v>3.4709888750387499E-6</v>
      </c>
      <c r="BD241" s="10">
        <f>3/24000000*OO[[#This Row],[112 (02JUL1985 21:00:00)-Water Temperature (C)]]*OO[[#This Row],[54]]</f>
        <v>2.72986955152E-6</v>
      </c>
      <c r="BE241" s="10">
        <f>3/24000000*OO[[#This Row],[113 (03JUL1985 00:00:00)-Water Temperature (C)]]*OO[[#This Row],[55]]</f>
        <v>2.1859170180099999E-6</v>
      </c>
      <c r="BF241" s="10">
        <f>3/24000000*OO[[#This Row],[114 (03JUL1985 03:00:00)-Water Temperature (C)]]*OO[[#This Row],[56]]</f>
        <v>1.8352902983724999E-6</v>
      </c>
      <c r="BG241" s="10">
        <f>3/24000000*OO[[#This Row],[115 (03JUL1985 06:00:00)-Water Temperature (C)]]*OO[[#This Row],[57]]</f>
        <v>1.6184888531370001E-6</v>
      </c>
      <c r="BH241" s="10">
        <f>3/24000000*OO[[#This Row],[116 (03JUL1985 09:00:00)-Water Temperature (C)]]*OO[[#This Row],[58]]</f>
        <v>1.5163183268482501E-6</v>
      </c>
      <c r="BI241" s="10">
        <f>3/24000000*OO[[#This Row],[117 (03JUL1985 12:00:00)-Water Temperature (C)]]*OO[[#This Row],[59]]</f>
        <v>1.4533612541279998E-6</v>
      </c>
      <c r="BJ241" s="10">
        <f>3/24000000*OO[[#This Row],[118 (03JUL1985 15:00:00)-Water Temperature (C)]]*OO[[#This Row],[60]]</f>
        <v>1.3865189273115001E-6</v>
      </c>
      <c r="BK241" s="10">
        <f>3/24000000*OO[[#This Row],[119 (03JUL1985 18:00:00)-Water Temperature (C)]]*OO[[#This Row],[61]]</f>
        <v>1.3153044910837498E-6</v>
      </c>
      <c r="BL241" s="10">
        <f>3/24000000*OO[[#This Row],[120 (03JUL1985 21:00:00)-Water Temperature (C)]]*OO[[#This Row],[62]]</f>
        <v>1.224224507298125E-6</v>
      </c>
      <c r="BM241" s="10">
        <f>3/24000000*OO[[#This Row],[121 (04JUL1985 00:00:00)-Water Temperature (C)]]*OO[[#This Row],[63]]</f>
        <v>1.1329108005532499E-6</v>
      </c>
      <c r="BN241" s="10">
        <f>3/24000000*OO[[#This Row],[122 (04JUL1985 03:00:00)-Water Temperature (C)]]*OO[[#This Row],[64]]</f>
        <v>1.0628513307804999E-6</v>
      </c>
      <c r="BO241" s="10">
        <f>3/24000000*OO[[#This Row],[123 (04JUL1985 06:00:00)-Water Temperature (C)]]*OO[[#This Row],[65]]</f>
        <v>1.0187112222875001E-6</v>
      </c>
      <c r="BP241" s="10">
        <f>3/24000000*OO[[#This Row],[124 (04JUL1985 09:00:00)-Water Temperature (C)]]*OO[[#This Row],[66]]</f>
        <v>1.008256456875E-6</v>
      </c>
      <c r="BQ241" s="10">
        <f>3/24000000*OO[[#This Row],[125 (04JUL1985 12:00:00)-Water Temperature (C)]]*OO[[#This Row],[67]]</f>
        <v>9.9450965088225007E-7</v>
      </c>
      <c r="BR241" s="10">
        <f>3/24000000*OO[[#This Row],[126 (04JUL1985 15:00:00)-Water Temperature (C)]]*OO[[#This Row],[68]]</f>
        <v>9.7546368046112472E-7</v>
      </c>
      <c r="BS241" s="10">
        <f>3/24000000*OO[[#This Row],[127 (04JUL1985 18:00:00)-Water Temperature (C)]]*OO[[#This Row],[69]]</f>
        <v>9.3234036032324993E-7</v>
      </c>
      <c r="BT241" s="10">
        <f>3/24000000*OO[[#This Row],[128 (04JUL1985 21:00:00)-Water Temperature (C)]]*OO[[#This Row],[70]]</f>
        <v>8.7571905257400004E-7</v>
      </c>
      <c r="BU241" s="10">
        <f>3/24000000*OO[[#This Row],[129 (05JUL1985 00:00:00)-Water Temperature (C)]]*OO[[#This Row],[71]]</f>
        <v>8.2172953522749991E-7</v>
      </c>
      <c r="BV241" s="10">
        <f>3/24000000*OO[[#This Row],[130 (05JUL1985 03:00:00)-Water Temperature (C)]]*OO[[#This Row],[72]]</f>
        <v>7.7790312191487498E-7</v>
      </c>
      <c r="BW241" s="10">
        <f>3/24000000*OO[[#This Row],[131 (05JUL1985 06:00:00)-Water Temperature (C)]]*OO[[#This Row],[73]]</f>
        <v>7.4524902898949992E-7</v>
      </c>
      <c r="BX241" s="10">
        <f>3/24000000*OO[[#This Row],[132 (05JUL1985 09:00:00)-Water Temperature (C)]]*OO[[#This Row],[74]]</f>
        <v>7.3426336263899994E-7</v>
      </c>
      <c r="BY241" s="10">
        <f>3/24000000*OO[[#This Row],[133 (05JUL1985 12:00:00)-Water Temperature (C)]]*OO[[#This Row],[75]]</f>
        <v>7.1204904660937494E-7</v>
      </c>
      <c r="BZ241" s="10">
        <f>3/24000000*OO[[#This Row],[134 (05JUL1985 15:00:00)-Water Temperature (C)]]*OO[[#This Row],[76]]</f>
        <v>6.8472324590625E-7</v>
      </c>
      <c r="CA241" s="10">
        <f>3/24000000*OO[[#This Row],[135 (05JUL1985 18:00:00)-Water Temperature (C)]]*OO[[#This Row],[77]]</f>
        <v>6.51925451406E-7</v>
      </c>
      <c r="CB241" s="10">
        <f>3/24000000*OO[[#This Row],[136 (05JUL1985 21:00:00)-Water Temperature (C)]]*OO[[#This Row],[78]]</f>
        <v>6.1125897633124994E-7</v>
      </c>
      <c r="CC241" s="10">
        <f>3/24000000*OO[[#This Row],[137 (06JUL1985 00:00:00)-Water Temperature (C)]]*OO[[#This Row],[79]]</f>
        <v>5.6862762770687493E-7</v>
      </c>
      <c r="CD241" s="10">
        <f>3/24000000*OO[[#This Row],[138 (06JUL1985 03:00:00)-Water Temperature (C)]]*OO[[#This Row],[80]]</f>
        <v>5.3263973926324994E-7</v>
      </c>
      <c r="CE241" s="10">
        <f>3/24000000*OO[[#This Row],[139 (06JUL1985 06:00:00)-Water Temperature (C)]]*OO[[#This Row],[81]]</f>
        <v>5.0999655168037495E-7</v>
      </c>
      <c r="CF241" s="10">
        <f>3/24000000*OO[[#This Row],[140 (06JUL1985 09:00:00)-Water Temperature (C)]]*OO[[#This Row],[82]]</f>
        <v>5.0987099452100002E-7</v>
      </c>
      <c r="CG241" s="10">
        <f>3/24000000*OO[[#This Row],[141 (06JUL1985 12:00:00)-Water Temperature (C)]]*OO[[#This Row],[83]]</f>
        <v>5.0792399797099998E-7</v>
      </c>
      <c r="CH241" s="10">
        <f>3/24000000*OO[[#This Row],[142 (06JUL1985 15:00:00)-Water Temperature (C)]]*OO[[#This Row],[84]]</f>
        <v>5.0197901333300001E-7</v>
      </c>
      <c r="CI241" s="10">
        <f>3/24000000*OO[[#This Row],[143 (06JUL1985 18:00:00)-Water Temperature (C)]]*OO[[#This Row],[85]]</f>
        <v>4.9294549653599996E-7</v>
      </c>
      <c r="CJ241" s="10">
        <f>3/24000000*OO[[#This Row],[144 (06JUL1985 21:00:00)-Water Temperature (C)]]*OO[[#This Row],[86]]</f>
        <v>4.7087630133749993E-7</v>
      </c>
      <c r="CK241" s="10">
        <f>3/24000000*OO[[#This Row],[145 (07JUL1985 00:00:00)-Water Temperature (C)]]*OO[[#This Row],[87]]</f>
        <v>4.39608653686125E-7</v>
      </c>
      <c r="CL241" s="10">
        <f>3/24000000*OO[[#This Row],[146 (07JUL1985 03:00:00)-Water Temperature (C)]]*OO[[#This Row],[88]]</f>
        <v>4.1257393027249999E-7</v>
      </c>
      <c r="CM241" s="10">
        <f>3/24000000*OO[[#This Row],[147 (07JUL1985 06:00:00)-Water Temperature (C)]]*OO[[#This Row],[89]]</f>
        <v>3.9443370506124997E-7</v>
      </c>
      <c r="CN241" s="10">
        <f>3/24000000*OO[[#This Row],[148 (07JUL1985 09:00:00)-Water Temperature (C)]]*OO[[#This Row],[90]]</f>
        <v>3.9334365437400001E-7</v>
      </c>
      <c r="CO241" s="10">
        <f>3/24000000*OO[[#This Row],[149 (07JUL1985 12:00:00)-Water Temperature (C)]]*OO[[#This Row],[91]]</f>
        <v>3.9506429813812499E-7</v>
      </c>
      <c r="CP241" s="10">
        <f>3/24000000*OO[[#This Row],[150 (07JUL1985 15:00:00)-Water Temperature (C)]]*OO[[#This Row],[92]]</f>
        <v>3.9203877816562498E-7</v>
      </c>
      <c r="CQ241" s="10">
        <f>3/24000000*OO[[#This Row],[151 (07JUL1985 18:00:00)-Water Temperature (C)]]*OO[[#This Row],[93]]</f>
        <v>3.8507771183999999E-7</v>
      </c>
      <c r="CR241" s="10">
        <f>3/24000000*OO[[#This Row],[152 (07JUL1985 21:00:00)-Water Temperature (C)]]*OO[[#This Row],[94]]</f>
        <v>3.6864327690374993E-7</v>
      </c>
      <c r="CS241" s="10">
        <f>3/24000000*OO[[#This Row],[153 (08JUL1985 00:00:00)-Water Temperature (C)]]*OO[[#This Row],[95]]</f>
        <v>3.4902612027000001E-7</v>
      </c>
      <c r="CT241" s="10">
        <f>3/24000000*OO[[#This Row],[154 (08JUL1985 03:00:00)-Water Temperature (C)]]*OO[[#This Row],[96]]</f>
        <v>3.3337179130299995E-7</v>
      </c>
      <c r="CU241" s="10">
        <f>3/24000000*OO[[#This Row],[155 (08JUL1985 06:00:00)-Water Temperature (C)]]*OO[[#This Row],[97]]</f>
        <v>3.23924889365E-7</v>
      </c>
      <c r="CV241" s="10">
        <f>3/24000000*OO[[#This Row],[156 (08JUL1985 09:00:00)-Water Temperature (C)]]*OO[[#This Row],[98]]</f>
        <v>3.1969520829149995E-7</v>
      </c>
      <c r="CW241" s="10">
        <f>3/24000000*OO[[#This Row],[157 (08JUL1985 12:00:00)-Water Temperature (C)]]*OO[[#This Row],[99]]</f>
        <v>3.2048418469249994E-7</v>
      </c>
    </row>
    <row r="242" spans="1:101" x14ac:dyDescent="0.35">
      <c r="A242" t="s">
        <v>248</v>
      </c>
      <c r="B242">
        <v>871.66089999999997</v>
      </c>
      <c r="C242" s="10">
        <f>3/24*OO[[#This Row],[59 (26JUN1985 06:00:00)-Water Temperature (C)]]*OO[[#This Row],[1]]/SUM(OO[1])</f>
        <v>0</v>
      </c>
      <c r="D242" s="10">
        <f>3/24*OO[[#This Row],[60 (26JUN1985 09:00:00)-Water Temperature (C)]]*OO[[#This Row],[2]]/SUM(OO[2])</f>
        <v>0</v>
      </c>
      <c r="E242" s="10">
        <f>3/24*OO[[#This Row],[61 (26JUN1985 12:00:00)-Water Temperature (C)]]*OO[[#This Row],[3]]/SUM(OO[3])</f>
        <v>0</v>
      </c>
      <c r="F242" s="10">
        <f>3/24*OO[[#This Row],[62 (26JUN1985 15:00:00)-Water Temperature (C)]]*OO[[#This Row],[4]]/SUM(OO[4])</f>
        <v>0</v>
      </c>
      <c r="G242" s="10">
        <f>3/24*OO[[#This Row],[63 (26JUN1985 18:00:00)-Water Temperature (C)]]*OO[[#This Row],[5]]/SUM(OO[5])</f>
        <v>0</v>
      </c>
      <c r="H242" s="10">
        <f>3/24*OO[[#This Row],[64 (26JUN1985 21:00:00)-Water Temperature (C)]]*OO[[#This Row],[6]]/SUM(OO[6])</f>
        <v>0</v>
      </c>
      <c r="I242" s="10">
        <f>3/24*OO[[#This Row],[65 (27JUN1985 00:00:00)-Water Temperature (C)]]*OO[[#This Row],[7]]/SUM(OO[7])</f>
        <v>0</v>
      </c>
      <c r="J242" s="10">
        <f>3/24*OO[[#This Row],[66 (27JUN1985 03:00:00)-Water Temperature (C)]]*OO[[#This Row],[8]]/SUM(OO[8])</f>
        <v>0</v>
      </c>
      <c r="K242" s="10">
        <f>3/24*OO[[#This Row],[67 (27JUN1985 06:00:00)-Water Temperature (C)]]*OO[[#This Row],[9]]/SUM(OO[9])</f>
        <v>0</v>
      </c>
      <c r="L242" s="10">
        <f>3/24*OO[[#This Row],[68 (27JUN1985 09:00:00)-Water Temperature (C)]]*OO[[#This Row],[10]]/SUM(OO[10])</f>
        <v>0</v>
      </c>
      <c r="M242" s="10">
        <f>3/24*OO[[#This Row],[69 (27JUN1985 12:00:00)-Water Temperature (C)]]*OO[[#This Row],[11]]/SUM(OO[11])</f>
        <v>1.0263924861030879E-38</v>
      </c>
      <c r="N242" s="10">
        <f>3/24*OO[[#This Row],[70 (27JUN1985 15:00:00)-Water Temperature (C)]]*OO[[#This Row],[12]]/SUM(OO[12])</f>
        <v>3.5372603397188336E-28</v>
      </c>
      <c r="O242" s="10">
        <f>3/24*OO[[#This Row],[71 (27JUN1985 18:00:00)-Water Temperature (C)]]*OO[[#This Row],[13]]/SUM(OO[13])</f>
        <v>3.5481772917560546E-19</v>
      </c>
      <c r="P242" s="10">
        <f>3/24*OO[[#This Row],[72 (27JUN1985 21:00:00)-Water Temperature (C)]]*OO[[#This Row],[14]]/SUM(OO[14])</f>
        <v>1.0011307423706408E-12</v>
      </c>
      <c r="Q242" s="10">
        <f>3/24*OO[[#This Row],[73 (28JUN1985 00:00:00)-Water Temperature (C)]]*OO[[#This Row],[15]]/SUM(OO[15])</f>
        <v>2.4921585762439595E-9</v>
      </c>
      <c r="R242" s="10">
        <f>3/24*OO[[#This Row],[74 (28JUN1985 03:00:00)-Water Temperature (C)]]*OO[[#This Row],[16]]/SUM(OO[16])</f>
        <v>5.7724749229921033E-7</v>
      </c>
      <c r="S242" s="10">
        <f>3/24*OO[[#This Row],[75 (28JUN1985 06:00:00)-Water Temperature (C)]]*OO[[#This Row],[17]]/SUM(OO[17])</f>
        <v>3.0770804858125546E-5</v>
      </c>
      <c r="T242" s="10">
        <f>3/24*OO[[#This Row],[76 (28JUN1985 09:00:00)-Water Temperature (C)]]*OO[[#This Row],[18]]/SUM(OO[18])</f>
        <v>5.5844716872616856E-4</v>
      </c>
      <c r="U242" s="10">
        <f>3/24*OO[[#This Row],[77 (28JUN1985 12:00:00)-Water Temperature (C)]]*OO[[#This Row],[19]]/SUM(OO[19])</f>
        <v>4.3368444147649458E-3</v>
      </c>
      <c r="V242" s="10">
        <f>3/24000000*OO[[#This Row],[78 (28JUN1985 15:00:00)-Water Temperature (C)]]*OO[[#This Row],[20]]</f>
        <v>1.6740246792770003E-2</v>
      </c>
      <c r="W242" s="10">
        <f>3/24000000*OO[[#This Row],[79 (28JUN1985 18:00:00)-Water Temperature (C)]]*OO[[#This Row],[21]]</f>
        <v>3.5891367730399991E-2</v>
      </c>
      <c r="X242" s="10">
        <f>3/24000000*OO[[#This Row],[80 (28JUN1985 21:00:00)-Water Temperature (C)]]*OO[[#This Row],[22]]</f>
        <v>4.6315689287787502E-2</v>
      </c>
      <c r="Y242" s="10">
        <f>3/24000000*OO[[#This Row],[81 (29JUN1985 00:00:00)-Water Temperature (C)]]*OO[[#This Row],[23]]</f>
        <v>3.9272219533924992E-2</v>
      </c>
      <c r="Z242" s="10">
        <f>3/24000000*OO[[#This Row],[82 (29JUN1985 03:00:00)-Water Temperature (C)]]*OO[[#This Row],[24]]</f>
        <v>2.3655648261412504E-2</v>
      </c>
      <c r="AA242" s="10">
        <f>3/24000000*OO[[#This Row],[83 (29JUN1985 06:00:00)-Water Temperature (C)]]*OO[[#This Row],[25]]</f>
        <v>1.0734291349925E-2</v>
      </c>
      <c r="AB242" s="10">
        <f>3/24000000*OO[[#This Row],[84 (29JUN1985 09:00:00)-Water Temperature (C)]]*OO[[#This Row],[26]]</f>
        <v>3.9247397769562502E-3</v>
      </c>
      <c r="AC242" s="10">
        <f>3/24000000*OO[[#This Row],[85 (29JUN1985 12:00:00)-Water Temperature (C)]]*OO[[#This Row],[27]]</f>
        <v>1.214796829837125E-3</v>
      </c>
      <c r="AD242" s="10">
        <f>3/24000000*OO[[#This Row],[86 (29JUN1985 15:00:00)-Water Temperature (C)]]*OO[[#This Row],[28]]</f>
        <v>3.426437848391249E-4</v>
      </c>
      <c r="AE242" s="10">
        <f>3/24000000*OO[[#This Row],[88 (29JUN1985 21:00:00)-Water Temperature (C)]]*OO[[#This Row],[30]]</f>
        <v>5.3012792234374992E-5</v>
      </c>
      <c r="AF242" s="10">
        <f>3/24000000*OO[[#This Row],[88 (29JUN1985 21:00:00)-Water Temperature (C)]]*OO[[#This Row],[30]]</f>
        <v>5.3012792234374992E-5</v>
      </c>
      <c r="AG242" s="10">
        <f>3/24000000*OO[[#This Row],[89 (30JUN1985 00:00:00)-Water Temperature (C)]]*OO[[#This Row],[31]]</f>
        <v>4.0528917695412495E-5</v>
      </c>
      <c r="AH242" s="10">
        <f>3/24000000*OO[[#This Row],[90 (30JUN1985 03:00:00)-Water Temperature (C)]]*OO[[#This Row],[32]]</f>
        <v>3.8453380214749997E-5</v>
      </c>
      <c r="AI242" s="10">
        <f>3/24000000*OO[[#This Row],[91 (30JUN1985 06:00:00)-Water Temperature (C)]]*OO[[#This Row],[33]]</f>
        <v>3.8698423709399998E-5</v>
      </c>
      <c r="AJ242" s="10">
        <f>3/24000000*OO[[#This Row],[92 (30JUN1985 09:00:00)-Water Temperature (C)]]*OO[[#This Row],[34]]</f>
        <v>3.9327805371599995E-5</v>
      </c>
      <c r="AK242" s="10">
        <f>3/24000000*OO[[#This Row],[93 (30JUN1985 12:00:00)-Water Temperature (C)]]*OO[[#This Row],[35]]</f>
        <v>3.9218794424249999E-5</v>
      </c>
      <c r="AL242" s="10">
        <f>3/24000000*OO[[#This Row],[94 (30JUN1985 15:00:00)-Water Temperature (C)]]*OO[[#This Row],[36]]</f>
        <v>3.7881859384687496E-5</v>
      </c>
      <c r="AM242" s="10">
        <f>3/24000000*OO[[#This Row],[95 (30JUN1985 18:00:00)-Water Temperature (C)]]*OO[[#This Row],[37]]</f>
        <v>3.5416640748749998E-5</v>
      </c>
      <c r="AN242" s="10">
        <f>3/24000000*OO[[#This Row],[96 (30JUN1985 21:00:00)-Water Temperature (C)]]*OO[[#This Row],[38]]</f>
        <v>3.2028605336E-5</v>
      </c>
      <c r="AO242" s="10">
        <f>3/24000000*OO[[#This Row],[97 (01JUL1985 00:00:00)-Water Temperature (C)]]*OO[[#This Row],[39]]</f>
        <v>2.84837040405375E-5</v>
      </c>
      <c r="AP242" s="10">
        <f>3/24000000*OO[[#This Row],[98 (01JUL1985 03:00:00)-Water Temperature (C)]]*OO[[#This Row],[40]]</f>
        <v>2.5219938127799999E-5</v>
      </c>
      <c r="AQ242" s="10">
        <f>3/24000000*OO[[#This Row],[99 (01JUL1985 06:00:00)-Water Temperature (C)]]*OO[[#This Row],[41]]</f>
        <v>2.2371609199474998E-5</v>
      </c>
      <c r="AR242" s="10">
        <f>3/24000000*OO[[#This Row],[100 (01JUL1985 09:00:00)-Water Temperature (C)]]*OO[[#This Row],[42]]</f>
        <v>2.0325964451749999E-5</v>
      </c>
      <c r="AS242" s="10">
        <f>3/24000000*OO[[#This Row],[101 (01JUL1985 12:00:00)-Water Temperature (C)]]*OO[[#This Row],[43]]</f>
        <v>1.8182534414703747E-5</v>
      </c>
      <c r="AT242" s="10">
        <f>3/24000000*OO[[#This Row],[102 (01JUL1985 15:00:00)-Water Temperature (C)]]*OO[[#This Row],[44]]</f>
        <v>1.5984917186712499E-5</v>
      </c>
      <c r="AU242" s="10">
        <f>3/24000000*OO[[#This Row],[103 (01JUL1985 18:00:00)-Water Temperature (C)]]*OO[[#This Row],[45]]</f>
        <v>1.3790685241999999E-5</v>
      </c>
      <c r="AV242" s="10">
        <f>3/24000000*OO[[#This Row],[104 (01JUL1985 21:00:00)-Water Temperature (C)]]*OO[[#This Row],[46]]</f>
        <v>1.1748661169875E-5</v>
      </c>
      <c r="AW242" s="10">
        <f>3/24000000*OO[[#This Row],[105 (02JUL1985 00:00:00)-Water Temperature (C)]]*OO[[#This Row],[47]]</f>
        <v>1.0009231869127499E-5</v>
      </c>
      <c r="AX242" s="10">
        <f>3/24000000*OO[[#This Row],[106 (02JUL1985 03:00:00)-Water Temperature (C)]]*OO[[#This Row],[48]]</f>
        <v>8.5935535437687501E-6</v>
      </c>
      <c r="AY242" s="10">
        <f>3/24000000*OO[[#This Row],[107 (02JUL1985 06:00:00)-Water Temperature (C)]]*OO[[#This Row],[49]]</f>
        <v>7.445448043696249E-6</v>
      </c>
      <c r="AZ242" s="10">
        <f>3/24000000*OO[[#This Row],[108 (02JUL1985 09:00:00)-Water Temperature (C)]]*OO[[#This Row],[50]]</f>
        <v>6.568534411923749E-6</v>
      </c>
      <c r="BA242" s="10">
        <f>3/24000000*OO[[#This Row],[109 (02JUL1985 12:00:00)-Water Temperature (C)]]*OO[[#This Row],[51]]</f>
        <v>5.5871202207262498E-6</v>
      </c>
      <c r="BB242" s="10">
        <f>3/24000000*OO[[#This Row],[110 (02JUL1985 15:00:00)-Water Temperature (C)]]*OO[[#This Row],[52]]</f>
        <v>4.5483183246050002E-6</v>
      </c>
      <c r="BC242" s="10">
        <f>3/24000000*OO[[#This Row],[111 (02JUL1985 18:00:00)-Water Temperature (C)]]*OO[[#This Row],[53]]</f>
        <v>3.6061494171787499E-6</v>
      </c>
      <c r="BD242" s="10">
        <f>3/24000000*OO[[#This Row],[112 (02JUL1985 21:00:00)-Water Temperature (C)]]*OO[[#This Row],[54]]</f>
        <v>2.8293363878587501E-6</v>
      </c>
      <c r="BE242" s="10">
        <f>3/24000000*OO[[#This Row],[113 (03JUL1985 00:00:00)-Water Temperature (C)]]*OO[[#This Row],[55]]</f>
        <v>2.2568061111896252E-6</v>
      </c>
      <c r="BF242" s="10">
        <f>3/24000000*OO[[#This Row],[114 (03JUL1985 03:00:00)-Water Temperature (C)]]*OO[[#This Row],[56]]</f>
        <v>1.8870525173443747E-6</v>
      </c>
      <c r="BG242" s="10">
        <f>3/24000000*OO[[#This Row],[115 (03JUL1985 06:00:00)-Water Temperature (C)]]*OO[[#This Row],[57]]</f>
        <v>1.658979140131875E-6</v>
      </c>
      <c r="BH242" s="10">
        <f>3/24000000*OO[[#This Row],[116 (03JUL1985 09:00:00)-Water Temperature (C)]]*OO[[#This Row],[58]]</f>
        <v>1.5526909579319998E-6</v>
      </c>
      <c r="BI242" s="10">
        <f>3/24000000*OO[[#This Row],[117 (03JUL1985 12:00:00)-Water Temperature (C)]]*OO[[#This Row],[59]]</f>
        <v>1.4877722377759999E-6</v>
      </c>
      <c r="BJ242" s="10">
        <f>3/24000000*OO[[#This Row],[118 (03JUL1985 15:00:00)-Water Temperature (C)]]*OO[[#This Row],[60]]</f>
        <v>1.4192940607635002E-6</v>
      </c>
      <c r="BK242" s="10">
        <f>3/24000000*OO[[#This Row],[119 (03JUL1985 18:00:00)-Water Temperature (C)]]*OO[[#This Row],[61]]</f>
        <v>1.3462412121956247E-6</v>
      </c>
      <c r="BL242" s="10">
        <f>3/24000000*OO[[#This Row],[120 (03JUL1985 21:00:00)-Water Temperature (C)]]*OO[[#This Row],[62]]</f>
        <v>1.2517630028475002E-6</v>
      </c>
      <c r="BM242" s="10">
        <f>3/24000000*OO[[#This Row],[121 (04JUL1985 00:00:00)-Water Temperature (C)]]*OO[[#This Row],[63]]</f>
        <v>1.1572821780108749E-6</v>
      </c>
      <c r="BN242" s="10">
        <f>3/24000000*OO[[#This Row],[122 (04JUL1985 03:00:00)-Water Temperature (C)]]*OO[[#This Row],[64]]</f>
        <v>1.0842904586445E-6</v>
      </c>
      <c r="BO242" s="10">
        <f>3/24000000*OO[[#This Row],[123 (04JUL1985 06:00:00)-Water Temperature (C)]]*OO[[#This Row],[65]]</f>
        <v>1.0379364486659999E-6</v>
      </c>
      <c r="BP242" s="10">
        <f>3/24000000*OO[[#This Row],[124 (04JUL1985 09:00:00)-Water Temperature (C)]]*OO[[#This Row],[66]]</f>
        <v>1.0269736183012499E-6</v>
      </c>
      <c r="BQ242" s="10">
        <f>3/24000000*OO[[#This Row],[125 (04JUL1985 12:00:00)-Water Temperature (C)]]*OO[[#This Row],[67]]</f>
        <v>1.013029382625375E-6</v>
      </c>
      <c r="BR242" s="10">
        <f>3/24000000*OO[[#This Row],[126 (04JUL1985 15:00:00)-Water Temperature (C)]]*OO[[#This Row],[68]]</f>
        <v>9.94807918230125E-7</v>
      </c>
      <c r="BS242" s="10">
        <f>3/24000000*OO[[#This Row],[127 (04JUL1985 18:00:00)-Water Temperature (C)]]*OO[[#This Row],[69]]</f>
        <v>9.51535487287125E-7</v>
      </c>
      <c r="BT242" s="10">
        <f>3/24000000*OO[[#This Row],[128 (04JUL1985 21:00:00)-Water Temperature (C)]]*OO[[#This Row],[70]]</f>
        <v>8.9409268319499998E-7</v>
      </c>
      <c r="BU242" s="10">
        <f>3/24000000*OO[[#This Row],[129 (05JUL1985 00:00:00)-Water Temperature (C)]]*OO[[#This Row],[71]]</f>
        <v>8.386414111319999E-7</v>
      </c>
      <c r="BV242" s="10">
        <f>3/24000000*OO[[#This Row],[130 (05JUL1985 03:00:00)-Water Temperature (C)]]*OO[[#This Row],[72]]</f>
        <v>7.9319386323149988E-7</v>
      </c>
      <c r="BW242" s="10">
        <f>3/24000000*OO[[#This Row],[131 (05JUL1985 06:00:00)-Water Temperature (C)]]*OO[[#This Row],[73]]</f>
        <v>7.5947187510837504E-7</v>
      </c>
      <c r="BX242" s="10">
        <f>3/24000000*OO[[#This Row],[132 (05JUL1985 09:00:00)-Water Temperature (C)]]*OO[[#This Row],[74]]</f>
        <v>7.4867018244374994E-7</v>
      </c>
      <c r="BY242" s="10">
        <f>3/24000000*OO[[#This Row],[133 (05JUL1985 12:00:00)-Water Temperature (C)]]*OO[[#This Row],[75]]</f>
        <v>7.2632723244900003E-7</v>
      </c>
      <c r="BZ242" s="10">
        <f>3/24000000*OO[[#This Row],[134 (05JUL1985 15:00:00)-Water Temperature (C)]]*OO[[#This Row],[76]]</f>
        <v>6.9944407917999995E-7</v>
      </c>
      <c r="CA242" s="10">
        <f>3/24000000*OO[[#This Row],[135 (05JUL1985 18:00:00)-Water Temperature (C)]]*OO[[#This Row],[77]]</f>
        <v>6.661363889411249E-7</v>
      </c>
      <c r="CB242" s="10">
        <f>3/24000000*OO[[#This Row],[136 (05JUL1985 21:00:00)-Water Temperature (C)]]*OO[[#This Row],[78]]</f>
        <v>6.2446360341037498E-7</v>
      </c>
      <c r="CC242" s="10">
        <f>3/24000000*OO[[#This Row],[137 (06JUL1985 00:00:00)-Water Temperature (C)]]*OO[[#This Row],[79]]</f>
        <v>5.8057886503937505E-7</v>
      </c>
      <c r="CD242" s="10">
        <f>3/24000000*OO[[#This Row],[138 (06JUL1985 03:00:00)-Water Temperature (C)]]*OO[[#This Row],[80]]</f>
        <v>5.4338730828400006E-7</v>
      </c>
      <c r="CE242" s="10">
        <f>3/24000000*OO[[#This Row],[139 (06JUL1985 06:00:00)-Water Temperature (C)]]*OO[[#This Row],[81]]</f>
        <v>5.2001769067324996E-7</v>
      </c>
      <c r="CF242" s="10">
        <f>3/24000000*OO[[#This Row],[140 (06JUL1985 09:00:00)-Water Temperature (C)]]*OO[[#This Row],[82]]</f>
        <v>5.1996018630937496E-7</v>
      </c>
      <c r="CG242" s="10">
        <f>3/24000000*OO[[#This Row],[141 (06JUL1985 12:00:00)-Water Temperature (C)]]*OO[[#This Row],[83]]</f>
        <v>5.1805898394749999E-7</v>
      </c>
      <c r="CH242" s="10">
        <f>3/24000000*OO[[#This Row],[142 (06JUL1985 15:00:00)-Water Temperature (C)]]*OO[[#This Row],[84]]</f>
        <v>5.1242812764649993E-7</v>
      </c>
      <c r="CI242" s="10">
        <f>3/24000000*OO[[#This Row],[143 (06JUL1985 18:00:00)-Water Temperature (C)]]*OO[[#This Row],[85]]</f>
        <v>5.0346837089937488E-7</v>
      </c>
      <c r="CJ242" s="10">
        <f>3/24000000*OO[[#This Row],[144 (06JUL1985 21:00:00)-Water Temperature (C)]]*OO[[#This Row],[86]]</f>
        <v>4.807784296770001E-7</v>
      </c>
      <c r="CK242" s="10">
        <f>3/24000000*OO[[#This Row],[145 (07JUL1985 00:00:00)-Water Temperature (C)]]*OO[[#This Row],[87]]</f>
        <v>4.4877866461999995E-7</v>
      </c>
      <c r="CL242" s="10">
        <f>3/24000000*OO[[#This Row],[146 (07JUL1985 03:00:00)-Water Temperature (C)]]*OO[[#This Row],[88]]</f>
        <v>4.2093158794375001E-7</v>
      </c>
      <c r="CM242" s="10">
        <f>3/24000000*OO[[#This Row],[147 (07JUL1985 06:00:00)-Water Temperature (C)]]*OO[[#This Row],[89]]</f>
        <v>4.0213689467849995E-7</v>
      </c>
      <c r="CN242" s="10">
        <f>3/24000000*OO[[#This Row],[148 (07JUL1985 09:00:00)-Water Temperature (C)]]*OO[[#This Row],[90]]</f>
        <v>4.00961377188E-7</v>
      </c>
      <c r="CO242" s="10">
        <f>3/24000000*OO[[#This Row],[149 (07JUL1985 12:00:00)-Water Temperature (C)]]*OO[[#This Row],[91]]</f>
        <v>4.0290419794950002E-7</v>
      </c>
      <c r="CP242" s="10">
        <f>3/24000000*OO[[#This Row],[150 (07JUL1985 15:00:00)-Water Temperature (C)]]*OO[[#This Row],[92]]</f>
        <v>4.00074405384E-7</v>
      </c>
      <c r="CQ242" s="10">
        <f>3/24000000*OO[[#This Row],[151 (07JUL1985 18:00:00)-Water Temperature (C)]]*OO[[#This Row],[93]]</f>
        <v>3.9320435774250001E-7</v>
      </c>
      <c r="CR242" s="10">
        <f>3/24000000*OO[[#This Row],[152 (07JUL1985 21:00:00)-Water Temperature (C)]]*OO[[#This Row],[94]]</f>
        <v>3.7629658202000003E-7</v>
      </c>
      <c r="CS242" s="10">
        <f>3/24000000*OO[[#This Row],[153 (08JUL1985 00:00:00)-Water Temperature (C)]]*OO[[#This Row],[95]]</f>
        <v>3.5617074407199996E-7</v>
      </c>
      <c r="CT242" s="10">
        <f>3/24000000*OO[[#This Row],[154 (08JUL1985 03:00:00)-Water Temperature (C)]]*OO[[#This Row],[96]]</f>
        <v>3.399095739245E-7</v>
      </c>
      <c r="CU242" s="10">
        <f>3/24000000*OO[[#This Row],[155 (08JUL1985 06:00:00)-Water Temperature (C)]]*OO[[#This Row],[97]]</f>
        <v>3.2998896884249997E-7</v>
      </c>
      <c r="CV242" s="10">
        <f>3/24000000*OO[[#This Row],[156 (08JUL1985 09:00:00)-Water Temperature (C)]]*OO[[#This Row],[98]]</f>
        <v>3.2562620509925001E-7</v>
      </c>
      <c r="CW242" s="10">
        <f>3/24000000*OO[[#This Row],[157 (08JUL1985 12:00:00)-Water Temperature (C)]]*OO[[#This Row],[99]]</f>
        <v>3.2674396681574997E-7</v>
      </c>
    </row>
    <row r="243" spans="1:101" x14ac:dyDescent="0.35">
      <c r="A243" t="s">
        <v>249</v>
      </c>
      <c r="B243">
        <v>841.66560000000004</v>
      </c>
      <c r="C243" s="10">
        <f>3/24*OO[[#This Row],[59 (26JUN1985 06:00:00)-Water Temperature (C)]]*OO[[#This Row],[1]]/SUM(OO[1])</f>
        <v>0</v>
      </c>
      <c r="D243" s="10">
        <f>3/24*OO[[#This Row],[60 (26JUN1985 09:00:00)-Water Temperature (C)]]*OO[[#This Row],[2]]/SUM(OO[2])</f>
        <v>0</v>
      </c>
      <c r="E243" s="10">
        <f>3/24*OO[[#This Row],[61 (26JUN1985 12:00:00)-Water Temperature (C)]]*OO[[#This Row],[3]]/SUM(OO[3])</f>
        <v>0</v>
      </c>
      <c r="F243" s="10">
        <f>3/24*OO[[#This Row],[62 (26JUN1985 15:00:00)-Water Temperature (C)]]*OO[[#This Row],[4]]/SUM(OO[4])</f>
        <v>0</v>
      </c>
      <c r="G243" s="10">
        <f>3/24*OO[[#This Row],[63 (26JUN1985 18:00:00)-Water Temperature (C)]]*OO[[#This Row],[5]]/SUM(OO[5])</f>
        <v>0</v>
      </c>
      <c r="H243" s="10">
        <f>3/24*OO[[#This Row],[64 (26JUN1985 21:00:00)-Water Temperature (C)]]*OO[[#This Row],[6]]/SUM(OO[6])</f>
        <v>0</v>
      </c>
      <c r="I243" s="10">
        <f>3/24*OO[[#This Row],[65 (27JUN1985 00:00:00)-Water Temperature (C)]]*OO[[#This Row],[7]]/SUM(OO[7])</f>
        <v>0</v>
      </c>
      <c r="J243" s="10">
        <f>3/24*OO[[#This Row],[66 (27JUN1985 03:00:00)-Water Temperature (C)]]*OO[[#This Row],[8]]/SUM(OO[8])</f>
        <v>0</v>
      </c>
      <c r="K243" s="10">
        <f>3/24*OO[[#This Row],[67 (27JUN1985 06:00:00)-Water Temperature (C)]]*OO[[#This Row],[9]]/SUM(OO[9])</f>
        <v>0</v>
      </c>
      <c r="L243" s="10">
        <f>3/24*OO[[#This Row],[68 (27JUN1985 09:00:00)-Water Temperature (C)]]*OO[[#This Row],[10]]/SUM(OO[10])</f>
        <v>0</v>
      </c>
      <c r="M243" s="10">
        <f>3/24*OO[[#This Row],[69 (27JUN1985 12:00:00)-Water Temperature (C)]]*OO[[#This Row],[11]]/SUM(OO[11])</f>
        <v>1.6548613882372519E-39</v>
      </c>
      <c r="N243" s="10">
        <f>3/24*OO[[#This Row],[70 (27JUN1985 15:00:00)-Water Temperature (C)]]*OO[[#This Row],[12]]/SUM(OO[12])</f>
        <v>6.0319170207945858E-29</v>
      </c>
      <c r="O243" s="10">
        <f>3/24*OO[[#This Row],[71 (27JUN1985 18:00:00)-Water Temperature (C)]]*OO[[#This Row],[13]]/SUM(OO[13])</f>
        <v>1.3115924447240229E-19</v>
      </c>
      <c r="P243" s="10">
        <f>3/24*OO[[#This Row],[72 (27JUN1985 21:00:00)-Water Temperature (C)]]*OO[[#This Row],[14]]/SUM(OO[14])</f>
        <v>4.7589823125910263E-13</v>
      </c>
      <c r="Q243" s="10">
        <f>3/24*OO[[#This Row],[73 (28JUN1985 00:00:00)-Water Temperature (C)]]*OO[[#This Row],[15]]/SUM(OO[15])</f>
        <v>1.4608933381848211E-9</v>
      </c>
      <c r="R243" s="10">
        <f>3/24*OO[[#This Row],[74 (28JUN1985 03:00:00)-Water Temperature (C)]]*OO[[#This Row],[16]]/SUM(OO[16])</f>
        <v>3.7995651684771405E-7</v>
      </c>
      <c r="S243" s="10">
        <f>3/24*OO[[#This Row],[75 (28JUN1985 06:00:00)-Water Temperature (C)]]*OO[[#This Row],[17]]/SUM(OO[17])</f>
        <v>2.2083831899053315E-5</v>
      </c>
      <c r="T243" s="10">
        <f>3/24*OO[[#This Row],[76 (28JUN1985 09:00:00)-Water Temperature (C)]]*OO[[#This Row],[18]]/SUM(OO[18])</f>
        <v>4.3001865158309575E-4</v>
      </c>
      <c r="U243" s="10">
        <f>3/24*OO[[#This Row],[77 (28JUN1985 12:00:00)-Water Temperature (C)]]*OO[[#This Row],[19]]/SUM(OO[19])</f>
        <v>3.5438926020742935E-3</v>
      </c>
      <c r="V243" s="10">
        <f>3/24000000*OO[[#This Row],[78 (28JUN1985 15:00:00)-Water Temperature (C)]]*OO[[#This Row],[20]]</f>
        <v>1.4379427853504998E-2</v>
      </c>
      <c r="W243" s="10">
        <f>3/24000000*OO[[#This Row],[79 (28JUN1985 18:00:00)-Water Temperature (C)]]*OO[[#This Row],[21]]</f>
        <v>3.21821882775375E-2</v>
      </c>
      <c r="X243" s="10">
        <f>3/24000000*OO[[#This Row],[80 (28JUN1985 21:00:00)-Water Temperature (C)]]*OO[[#This Row],[22]]</f>
        <v>4.3091576588699998E-2</v>
      </c>
      <c r="Y243" s="10">
        <f>3/24000000*OO[[#This Row],[81 (29JUN1985 00:00:00)-Water Temperature (C)]]*OO[[#This Row],[23]]</f>
        <v>3.7748934949200001E-2</v>
      </c>
      <c r="Z243" s="10">
        <f>3/24000000*OO[[#This Row],[82 (29JUN1985 03:00:00)-Water Temperature (C)]]*OO[[#This Row],[24]]</f>
        <v>2.34038754204875E-2</v>
      </c>
      <c r="AA243" s="10">
        <f>3/24000000*OO[[#This Row],[83 (29JUN1985 06:00:00)-Water Temperature (C)]]*OO[[#This Row],[25]]</f>
        <v>1.0899722004596248E-2</v>
      </c>
      <c r="AB243" s="10">
        <f>3/24000000*OO[[#This Row],[84 (29JUN1985 09:00:00)-Water Temperature (C)]]*OO[[#This Row],[26]]</f>
        <v>4.0787957382300002E-3</v>
      </c>
      <c r="AC243" s="10">
        <f>3/24000000*OO[[#This Row],[85 (29JUN1985 12:00:00)-Water Temperature (C)]]*OO[[#This Row],[27]]</f>
        <v>1.28497133795625E-3</v>
      </c>
      <c r="AD243" s="10">
        <f>3/24000000*OO[[#This Row],[86 (29JUN1985 15:00:00)-Water Temperature (C)]]*OO[[#This Row],[28]]</f>
        <v>3.6432670323000005E-4</v>
      </c>
      <c r="AE243" s="10">
        <f>3/24000000*OO[[#This Row],[88 (29JUN1985 21:00:00)-Water Temperature (C)]]*OO[[#This Row],[30]]</f>
        <v>5.2129488502700004E-5</v>
      </c>
      <c r="AF243" s="10">
        <f>3/24000000*OO[[#This Row],[88 (29JUN1985 21:00:00)-Water Temperature (C)]]*OO[[#This Row],[30]]</f>
        <v>5.2129488502700004E-5</v>
      </c>
      <c r="AG243" s="10">
        <f>3/24000000*OO[[#This Row],[89 (30JUN1985 00:00:00)-Water Temperature (C)]]*OO[[#This Row],[31]]</f>
        <v>3.8387694700800002E-5</v>
      </c>
      <c r="AH243" s="10">
        <f>3/24000000*OO[[#This Row],[90 (30JUN1985 03:00:00)-Water Temperature (C)]]*OO[[#This Row],[32]]</f>
        <v>3.59495949678E-5</v>
      </c>
      <c r="AI243" s="10">
        <f>3/24000000*OO[[#This Row],[91 (30JUN1985 06:00:00)-Water Temperature (C)]]*OO[[#This Row],[33]]</f>
        <v>3.6103907304000007E-5</v>
      </c>
      <c r="AJ243" s="10">
        <f>3/24000000*OO[[#This Row],[92 (30JUN1985 09:00:00)-Water Temperature (C)]]*OO[[#This Row],[34]]</f>
        <v>3.6802794794399997E-5</v>
      </c>
      <c r="AK243" s="10">
        <f>3/24000000*OO[[#This Row],[93 (30JUN1985 12:00:00)-Water Temperature (C)]]*OO[[#This Row],[35]]</f>
        <v>3.6855429033199997E-5</v>
      </c>
      <c r="AL243" s="10">
        <f>3/24000000*OO[[#This Row],[94 (30JUN1985 15:00:00)-Water Temperature (C)]]*OO[[#This Row],[36]]</f>
        <v>3.5734703861624997E-5</v>
      </c>
      <c r="AM243" s="10">
        <f>3/24000000*OO[[#This Row],[95 (30JUN1985 18:00:00)-Water Temperature (C)]]*OO[[#This Row],[37]]</f>
        <v>3.3501465418949999E-5</v>
      </c>
      <c r="AN243" s="10">
        <f>3/24000000*OO[[#This Row],[96 (30JUN1985 21:00:00)-Water Temperature (C)]]*OO[[#This Row],[38]]</f>
        <v>3.0330969635074997E-5</v>
      </c>
      <c r="AO243" s="10">
        <f>3/24000000*OO[[#This Row],[97 (01JUL1985 00:00:00)-Water Temperature (C)]]*OO[[#This Row],[39]]</f>
        <v>2.6983732044599999E-5</v>
      </c>
      <c r="AP243" s="10">
        <f>3/24000000*OO[[#This Row],[98 (01JUL1985 03:00:00)-Water Temperature (C)]]*OO[[#This Row],[40]]</f>
        <v>2.3906987646000002E-5</v>
      </c>
      <c r="AQ243" s="10">
        <f>3/24000000*OO[[#This Row],[99 (01JUL1985 06:00:00)-Water Temperature (C)]]*OO[[#This Row],[41]]</f>
        <v>2.1235323617639999E-5</v>
      </c>
      <c r="AR243" s="10">
        <f>3/24000000*OO[[#This Row],[100 (01JUL1985 09:00:00)-Water Temperature (C)]]*OO[[#This Row],[42]]</f>
        <v>1.9337641169332499E-5</v>
      </c>
      <c r="AS243" s="10">
        <f>3/24000000*OO[[#This Row],[101 (01JUL1985 12:00:00)-Water Temperature (C)]]*OO[[#This Row],[43]]</f>
        <v>1.7331044453125003E-5</v>
      </c>
      <c r="AT243" s="10">
        <f>3/24000000*OO[[#This Row],[102 (01JUL1985 15:00:00)-Water Temperature (C)]]*OO[[#This Row],[44]]</f>
        <v>1.5264105311825E-5</v>
      </c>
      <c r="AU243" s="10">
        <f>3/24000000*OO[[#This Row],[103 (01JUL1985 18:00:00)-Water Temperature (C)]]*OO[[#This Row],[45]]</f>
        <v>1.3175858850897502E-5</v>
      </c>
      <c r="AV243" s="10">
        <f>3/24000000*OO[[#This Row],[104 (01JUL1985 21:00:00)-Water Temperature (C)]]*OO[[#This Row],[46]]</f>
        <v>1.1215324537737499E-5</v>
      </c>
      <c r="AW243" s="10">
        <f>3/24000000*OO[[#This Row],[105 (02JUL1985 00:00:00)-Water Temperature (C)]]*OO[[#This Row],[47]]</f>
        <v>9.5426401288799984E-6</v>
      </c>
      <c r="AX243" s="10">
        <f>3/24000000*OO[[#This Row],[106 (02JUL1985 03:00:00)-Water Temperature (C)]]*OO[[#This Row],[48]]</f>
        <v>8.1861963033999989E-6</v>
      </c>
      <c r="AY243" s="10">
        <f>3/24000000*OO[[#This Row],[107 (02JUL1985 06:00:00)-Water Temperature (C)]]*OO[[#This Row],[49]]</f>
        <v>7.0987933666037502E-6</v>
      </c>
      <c r="AZ243" s="10">
        <f>3/24000000*OO[[#This Row],[108 (02JUL1985 09:00:00)-Water Temperature (C)]]*OO[[#This Row],[50]]</f>
        <v>6.2856439273749995E-6</v>
      </c>
      <c r="BA243" s="10">
        <f>3/24000000*OO[[#This Row],[109 (02JUL1985 12:00:00)-Water Temperature (C)]]*OO[[#This Row],[51]]</f>
        <v>5.3707697388149995E-6</v>
      </c>
      <c r="BB243" s="10">
        <f>3/24000000*OO[[#This Row],[110 (02JUL1985 15:00:00)-Water Temperature (C)]]*OO[[#This Row],[52]]</f>
        <v>4.3909174114199999E-6</v>
      </c>
      <c r="BC243" s="10">
        <f>3/24000000*OO[[#This Row],[111 (02JUL1985 18:00:00)-Water Temperature (C)]]*OO[[#This Row],[53]]</f>
        <v>3.4864054965E-6</v>
      </c>
      <c r="BD243" s="10">
        <f>3/24000000*OO[[#This Row],[112 (02JUL1985 21:00:00)-Water Temperature (C)]]*OO[[#This Row],[54]]</f>
        <v>2.7277407968999995E-6</v>
      </c>
      <c r="BE243" s="10">
        <f>3/24000000*OO[[#This Row],[113 (03JUL1985 00:00:00)-Water Temperature (C)]]*OO[[#This Row],[55]]</f>
        <v>2.1641990781813745E-6</v>
      </c>
      <c r="BF243" s="10">
        <f>3/24000000*OO[[#This Row],[114 (03JUL1985 03:00:00)-Water Temperature (C)]]*OO[[#This Row],[56]]</f>
        <v>1.7991386574204998E-6</v>
      </c>
      <c r="BG243" s="10">
        <f>3/24000000*OO[[#This Row],[115 (03JUL1985 06:00:00)-Water Temperature (C)]]*OO[[#This Row],[57]]</f>
        <v>1.5744055522197499E-6</v>
      </c>
      <c r="BH243" s="10">
        <f>3/24000000*OO[[#This Row],[116 (03JUL1985 09:00:00)-Water Temperature (C)]]*OO[[#This Row],[58]]</f>
        <v>1.4708749978064999E-6</v>
      </c>
      <c r="BI243" s="10">
        <f>3/24000000*OO[[#This Row],[117 (03JUL1985 12:00:00)-Water Temperature (C)]]*OO[[#This Row],[59]]</f>
        <v>1.4088801220425E-6</v>
      </c>
      <c r="BJ243" s="10">
        <f>3/24000000*OO[[#This Row],[118 (03JUL1985 15:00:00)-Water Temperature (C)]]*OO[[#This Row],[60]]</f>
        <v>1.3440822985824998E-6</v>
      </c>
      <c r="BK243" s="10">
        <f>3/24000000*OO[[#This Row],[119 (03JUL1985 18:00:00)-Water Temperature (C)]]*OO[[#This Row],[61]]</f>
        <v>1.2749355584010001E-6</v>
      </c>
      <c r="BL243" s="10">
        <f>3/24000000*OO[[#This Row],[120 (03JUL1985 21:00:00)-Water Temperature (C)]]*OO[[#This Row],[62]]</f>
        <v>1.1841000894599999E-6</v>
      </c>
      <c r="BM243" s="10">
        <f>3/24000000*OO[[#This Row],[121 (04JUL1985 00:00:00)-Water Temperature (C)]]*OO[[#This Row],[63]]</f>
        <v>1.093278005274E-6</v>
      </c>
      <c r="BN243" s="10">
        <f>3/24000000*OO[[#This Row],[122 (04JUL1985 03:00:00)-Water Temperature (C)]]*OO[[#This Row],[64]]</f>
        <v>1.02249432956E-6</v>
      </c>
      <c r="BO243" s="10">
        <f>3/24000000*OO[[#This Row],[123 (04JUL1985 06:00:00)-Water Temperature (C)]]*OO[[#This Row],[65]]</f>
        <v>9.7697315129737489E-7</v>
      </c>
      <c r="BP243" s="10">
        <f>3/24000000*OO[[#This Row],[124 (04JUL1985 09:00:00)-Water Temperature (C)]]*OO[[#This Row],[66]]</f>
        <v>9.660004639962499E-7</v>
      </c>
      <c r="BQ243" s="10">
        <f>3/24000000*OO[[#This Row],[125 (04JUL1985 12:00:00)-Water Temperature (C)]]*OO[[#This Row],[67]]</f>
        <v>9.529836661406249E-7</v>
      </c>
      <c r="BR243" s="10">
        <f>3/24000000*OO[[#This Row],[126 (04JUL1985 15:00:00)-Water Temperature (C)]]*OO[[#This Row],[68]]</f>
        <v>9.3732947604450014E-7</v>
      </c>
      <c r="BS243" s="10">
        <f>3/24000000*OO[[#This Row],[127 (04JUL1985 18:00:00)-Water Temperature (C)]]*OO[[#This Row],[69]]</f>
        <v>8.9761288249750006E-7</v>
      </c>
      <c r="BT243" s="10">
        <f>3/24000000*OO[[#This Row],[128 (04JUL1985 21:00:00)-Water Temperature (C)]]*OO[[#This Row],[70]]</f>
        <v>8.4397349756587485E-7</v>
      </c>
      <c r="BU243" s="10">
        <f>3/24000000*OO[[#This Row],[129 (05JUL1985 00:00:00)-Water Temperature (C)]]*OO[[#This Row],[71]]</f>
        <v>7.9127366778499978E-7</v>
      </c>
      <c r="BV243" s="10">
        <f>3/24000000*OO[[#This Row],[130 (05JUL1985 03:00:00)-Water Temperature (C)]]*OO[[#This Row],[72]]</f>
        <v>7.4749285820362489E-7</v>
      </c>
      <c r="BW243" s="10">
        <f>3/24000000*OO[[#This Row],[131 (05JUL1985 06:00:00)-Water Temperature (C)]]*OO[[#This Row],[73]]</f>
        <v>7.1503616469887496E-7</v>
      </c>
      <c r="BX243" s="10">
        <f>3/24000000*OO[[#This Row],[132 (05JUL1985 09:00:00)-Water Temperature (C)]]*OO[[#This Row],[74]]</f>
        <v>7.0522426596750006E-7</v>
      </c>
      <c r="BY243" s="10">
        <f>3/24000000*OO[[#This Row],[133 (05JUL1985 12:00:00)-Water Temperature (C)]]*OO[[#This Row],[75]]</f>
        <v>6.8458645593187502E-7</v>
      </c>
      <c r="BZ243" s="10">
        <f>3/24000000*OO[[#This Row],[134 (05JUL1985 15:00:00)-Water Temperature (C)]]*OO[[#This Row],[76]]</f>
        <v>6.6047129323249997E-7</v>
      </c>
      <c r="CA243" s="10">
        <f>3/24000000*OO[[#This Row],[135 (05JUL1985 18:00:00)-Water Temperature (C)]]*OO[[#This Row],[77]]</f>
        <v>6.2946688879062492E-7</v>
      </c>
      <c r="CB243" s="10">
        <f>3/24000000*OO[[#This Row],[136 (05JUL1985 21:00:00)-Water Temperature (C)]]*OO[[#This Row],[78]]</f>
        <v>5.9004537212349996E-7</v>
      </c>
      <c r="CC243" s="10">
        <f>3/24000000*OO[[#This Row],[137 (06JUL1985 00:00:00)-Water Temperature (C)]]*OO[[#This Row],[79]]</f>
        <v>5.4814254489599987E-7</v>
      </c>
      <c r="CD243" s="10">
        <f>3/24000000*OO[[#This Row],[138 (06JUL1985 03:00:00)-Water Temperature (C)]]*OO[[#This Row],[80]]</f>
        <v>5.1243165980749993E-7</v>
      </c>
      <c r="CE243" s="10">
        <f>3/24000000*OO[[#This Row],[139 (06JUL1985 06:00:00)-Water Temperature (C)]]*OO[[#This Row],[81]]</f>
        <v>4.8995963277000003E-7</v>
      </c>
      <c r="CF243" s="10">
        <f>3/24000000*OO[[#This Row],[140 (06JUL1985 09:00:00)-Water Temperature (C)]]*OO[[#This Row],[82]]</f>
        <v>4.8996102134874996E-7</v>
      </c>
      <c r="CG243" s="10">
        <f>3/24000000*OO[[#This Row],[141 (06JUL1985 12:00:00)-Water Temperature (C)]]*OO[[#This Row],[83]]</f>
        <v>4.882794907199999E-7</v>
      </c>
      <c r="CH243" s="10">
        <f>3/24000000*OO[[#This Row],[142 (06JUL1985 15:00:00)-Water Temperature (C)]]*OO[[#This Row],[84]]</f>
        <v>4.834683951505E-7</v>
      </c>
      <c r="CI243" s="10">
        <f>3/24000000*OO[[#This Row],[143 (06JUL1985 18:00:00)-Water Temperature (C)]]*OO[[#This Row],[85]]</f>
        <v>4.7538696332662498E-7</v>
      </c>
      <c r="CJ243" s="10">
        <f>3/24000000*OO[[#This Row],[144 (06JUL1985 21:00:00)-Water Temperature (C)]]*OO[[#This Row],[86]]</f>
        <v>4.5389818335850001E-7</v>
      </c>
      <c r="CK243" s="10">
        <f>3/24000000*OO[[#This Row],[145 (07JUL1985 00:00:00)-Water Temperature (C)]]*OO[[#This Row],[87]]</f>
        <v>4.2354613153349994E-7</v>
      </c>
      <c r="CL243" s="10">
        <f>3/24000000*OO[[#This Row],[146 (07JUL1985 03:00:00)-Water Temperature (C)]]*OO[[#This Row],[88]]</f>
        <v>3.9697323241099993E-7</v>
      </c>
      <c r="CM243" s="10">
        <f>3/24000000*OO[[#This Row],[147 (07JUL1985 06:00:00)-Water Temperature (C)]]*OO[[#This Row],[89]]</f>
        <v>3.7877089847400003E-7</v>
      </c>
      <c r="CN243" s="10">
        <f>3/24000000*OO[[#This Row],[148 (07JUL1985 09:00:00)-Water Temperature (C)]]*OO[[#This Row],[90]]</f>
        <v>3.77609901928E-7</v>
      </c>
      <c r="CO243" s="10">
        <f>3/24000000*OO[[#This Row],[149 (07JUL1985 12:00:00)-Water Temperature (C)]]*OO[[#This Row],[91]]</f>
        <v>3.7951557277850002E-7</v>
      </c>
      <c r="CP243" s="10">
        <f>3/24000000*OO[[#This Row],[150 (07JUL1985 15:00:00)-Water Temperature (C)]]*OO[[#This Row],[92]]</f>
        <v>3.7713652360312498E-7</v>
      </c>
      <c r="CQ243" s="10">
        <f>3/24000000*OO[[#This Row],[151 (07JUL1985 18:00:00)-Water Temperature (C)]]*OO[[#This Row],[93]]</f>
        <v>3.7096020160549999E-7</v>
      </c>
      <c r="CR243" s="10">
        <f>3/24000000*OO[[#This Row],[152 (07JUL1985 21:00:00)-Water Temperature (C)]]*OO[[#This Row],[94]]</f>
        <v>3.5486869952000003E-7</v>
      </c>
      <c r="CS243" s="10">
        <f>3/24000000*OO[[#This Row],[153 (08JUL1985 00:00:00)-Water Temperature (C)]]*OO[[#This Row],[95]]</f>
        <v>3.3570013417374999E-7</v>
      </c>
      <c r="CT243" s="10">
        <f>3/24000000*OO[[#This Row],[154 (08JUL1985 03:00:00)-Water Temperature (C)]]*OO[[#This Row],[96]]</f>
        <v>3.1995364762374998E-7</v>
      </c>
      <c r="CU243" s="10">
        <f>3/24000000*OO[[#This Row],[155 (08JUL1985 06:00:00)-Water Temperature (C)]]*OO[[#This Row],[97]]</f>
        <v>3.1018263154775001E-7</v>
      </c>
      <c r="CV243" s="10">
        <f>3/24000000*OO[[#This Row],[156 (08JUL1985 09:00:00)-Water Temperature (C)]]*OO[[#This Row],[98]]</f>
        <v>3.0587574400249997E-7</v>
      </c>
      <c r="CW243" s="10">
        <f>3/24000000*OO[[#This Row],[157 (08JUL1985 12:00:00)-Water Temperature (C)]]*OO[[#This Row],[99]]</f>
        <v>3.0729199638424997E-7</v>
      </c>
    </row>
    <row r="244" spans="1:101" x14ac:dyDescent="0.35">
      <c r="A244" t="s">
        <v>250</v>
      </c>
      <c r="B244">
        <v>856.19849999999997</v>
      </c>
      <c r="C244" s="10">
        <f>3/24*OO[[#This Row],[59 (26JUN1985 06:00:00)-Water Temperature (C)]]*OO[[#This Row],[1]]/SUM(OO[1])</f>
        <v>0</v>
      </c>
      <c r="D244" s="10">
        <f>3/24*OO[[#This Row],[60 (26JUN1985 09:00:00)-Water Temperature (C)]]*OO[[#This Row],[2]]/SUM(OO[2])</f>
        <v>0</v>
      </c>
      <c r="E244" s="10">
        <f>3/24*OO[[#This Row],[61 (26JUN1985 12:00:00)-Water Temperature (C)]]*OO[[#This Row],[3]]/SUM(OO[3])</f>
        <v>0</v>
      </c>
      <c r="F244" s="10">
        <f>3/24*OO[[#This Row],[62 (26JUN1985 15:00:00)-Water Temperature (C)]]*OO[[#This Row],[4]]/SUM(OO[4])</f>
        <v>0</v>
      </c>
      <c r="G244" s="10">
        <f>3/24*OO[[#This Row],[63 (26JUN1985 18:00:00)-Water Temperature (C)]]*OO[[#This Row],[5]]/SUM(OO[5])</f>
        <v>0</v>
      </c>
      <c r="H244" s="10">
        <f>3/24*OO[[#This Row],[64 (26JUN1985 21:00:00)-Water Temperature (C)]]*OO[[#This Row],[6]]/SUM(OO[6])</f>
        <v>0</v>
      </c>
      <c r="I244" s="10">
        <f>3/24*OO[[#This Row],[65 (27JUN1985 00:00:00)-Water Temperature (C)]]*OO[[#This Row],[7]]/SUM(OO[7])</f>
        <v>0</v>
      </c>
      <c r="J244" s="10">
        <f>3/24*OO[[#This Row],[66 (27JUN1985 03:00:00)-Water Temperature (C)]]*OO[[#This Row],[8]]/SUM(OO[8])</f>
        <v>0</v>
      </c>
      <c r="K244" s="10">
        <f>3/24*OO[[#This Row],[67 (27JUN1985 06:00:00)-Water Temperature (C)]]*OO[[#This Row],[9]]/SUM(OO[9])</f>
        <v>0</v>
      </c>
      <c r="L244" s="10">
        <f>3/24*OO[[#This Row],[68 (27JUN1985 09:00:00)-Water Temperature (C)]]*OO[[#This Row],[10]]/SUM(OO[10])</f>
        <v>0</v>
      </c>
      <c r="M244" s="10">
        <f>3/24*OO[[#This Row],[69 (27JUN1985 12:00:00)-Water Temperature (C)]]*OO[[#This Row],[11]]/SUM(OO[11])</f>
        <v>3.3765541987930655E-40</v>
      </c>
      <c r="N244" s="10">
        <f>3/24*OO[[#This Row],[70 (27JUN1985 15:00:00)-Water Temperature (C)]]*OO[[#This Row],[12]]/SUM(OO[12])</f>
        <v>1.308762298577793E-29</v>
      </c>
      <c r="O244" s="10">
        <f>3/24*OO[[#This Row],[71 (27JUN1985 18:00:00)-Water Temperature (C)]]*OO[[#This Row],[13]]/SUM(OO[13])</f>
        <v>6.3551319316493349E-20</v>
      </c>
      <c r="P244" s="10">
        <f>3/24*OO[[#This Row],[72 (27JUN1985 21:00:00)-Water Temperature (C)]]*OO[[#This Row],[14]]/SUM(OO[14])</f>
        <v>2.476226476869358E-13</v>
      </c>
      <c r="Q244" s="10">
        <f>3/24*OO[[#This Row],[73 (28JUN1985 00:00:00)-Water Temperature (C)]]*OO[[#This Row],[15]]/SUM(OO[15])</f>
        <v>9.2745789851197536E-10</v>
      </c>
      <c r="R244" s="10">
        <f>3/24*OO[[#This Row],[74 (28JUN1985 03:00:00)-Water Temperature (C)]]*OO[[#This Row],[16]]/SUM(OO[16])</f>
        <v>2.6844505235633347E-7</v>
      </c>
      <c r="S244" s="10">
        <f>3/24*OO[[#This Row],[75 (28JUN1985 06:00:00)-Water Temperature (C)]]*OO[[#This Row],[17]]/SUM(OO[17])</f>
        <v>1.6881997405946632E-5</v>
      </c>
      <c r="T244" s="10">
        <f>3/24*OO[[#This Row],[76 (28JUN1985 09:00:00)-Water Temperature (C)]]*OO[[#This Row],[18]]/SUM(OO[18])</f>
        <v>3.5030070816939791E-4</v>
      </c>
      <c r="U244" s="10">
        <f>3/24*OO[[#This Row],[77 (28JUN1985 12:00:00)-Water Temperature (C)]]*OO[[#This Row],[19]]/SUM(OO[19])</f>
        <v>3.0453142433926636E-3</v>
      </c>
      <c r="V244" s="10">
        <f>3/24000000*OO[[#This Row],[78 (28JUN1985 15:00:00)-Water Temperature (C)]]*OO[[#This Row],[20]]</f>
        <v>1.2919882218312499E-2</v>
      </c>
      <c r="W244" s="10">
        <f>3/24000000*OO[[#This Row],[79 (28JUN1985 18:00:00)-Water Temperature (C)]]*OO[[#This Row],[21]]</f>
        <v>3.0041731626225001E-2</v>
      </c>
      <c r="X244" s="10">
        <f>3/24000000*OO[[#This Row],[80 (28JUN1985 21:00:00)-Water Temperature (C)]]*OO[[#This Row],[22]]</f>
        <v>4.1548047899949994E-2</v>
      </c>
      <c r="Y244" s="10">
        <f>3/24000000*OO[[#This Row],[81 (29JUN1985 00:00:00)-Water Temperature (C)]]*OO[[#This Row],[23]]</f>
        <v>3.7442126478299996E-2</v>
      </c>
      <c r="Z244" s="10">
        <f>3/24000000*OO[[#This Row],[82 (29JUN1985 03:00:00)-Water Temperature (C)]]*OO[[#This Row],[24]]</f>
        <v>2.3786203692462499E-2</v>
      </c>
      <c r="AA244" s="10">
        <f>3/24000000*OO[[#This Row],[83 (29JUN1985 06:00:00)-Water Temperature (C)]]*OO[[#This Row],[25]]</f>
        <v>1.131613740912875E-2</v>
      </c>
      <c r="AB244" s="10">
        <f>3/24000000*OO[[#This Row],[84 (29JUN1985 09:00:00)-Water Temperature (C)]]*OO[[#This Row],[26]]</f>
        <v>4.3139435345624999E-3</v>
      </c>
      <c r="AC244" s="10">
        <f>3/24000000*OO[[#This Row],[85 (29JUN1985 12:00:00)-Water Temperature (C)]]*OO[[#This Row],[27]]</f>
        <v>1.3763416902247499E-3</v>
      </c>
      <c r="AD244" s="10">
        <f>3/24000000*OO[[#This Row],[86 (29JUN1985 15:00:00)-Water Temperature (C)]]*OO[[#This Row],[28]]</f>
        <v>3.9113170504875003E-4</v>
      </c>
      <c r="AE244" s="10">
        <f>3/24000000*OO[[#This Row],[88 (29JUN1985 21:00:00)-Water Temperature (C)]]*OO[[#This Row],[30]]</f>
        <v>5.2179852007624991E-5</v>
      </c>
      <c r="AF244" s="10">
        <f>3/24000000*OO[[#This Row],[88 (29JUN1985 21:00:00)-Water Temperature (C)]]*OO[[#This Row],[30]]</f>
        <v>5.2179852007624991E-5</v>
      </c>
      <c r="AG244" s="10">
        <f>3/24000000*OO[[#This Row],[89 (30JUN1985 00:00:00)-Water Temperature (C)]]*OO[[#This Row],[31]]</f>
        <v>3.7030048176000003E-5</v>
      </c>
      <c r="AH244" s="10">
        <f>3/24000000*OO[[#This Row],[90 (30JUN1985 03:00:00)-Water Temperature (C)]]*OO[[#This Row],[32]]</f>
        <v>3.4118402838825002E-5</v>
      </c>
      <c r="AI244" s="10">
        <f>3/24000000*OO[[#This Row],[91 (30JUN1985 06:00:00)-Water Temperature (C)]]*OO[[#This Row],[33]]</f>
        <v>3.4044701572874998E-5</v>
      </c>
      <c r="AJ244" s="10">
        <f>3/24000000*OO[[#This Row],[92 (30JUN1985 09:00:00)-Water Temperature (C)]]*OO[[#This Row],[34]]</f>
        <v>3.4647728851349997E-5</v>
      </c>
      <c r="AK244" s="10">
        <f>3/24000000*OO[[#This Row],[93 (30JUN1985 12:00:00)-Water Temperature (C)]]*OO[[#This Row],[35]]</f>
        <v>3.46812849046625E-5</v>
      </c>
      <c r="AL244" s="10">
        <f>3/24000000*OO[[#This Row],[94 (30JUN1985 15:00:00)-Water Temperature (C)]]*OO[[#This Row],[36]]</f>
        <v>3.3564223531799996E-5</v>
      </c>
      <c r="AM244" s="10">
        <f>3/24000000*OO[[#This Row],[95 (30JUN1985 18:00:00)-Water Temperature (C)]]*OO[[#This Row],[37]]</f>
        <v>3.1369896117550001E-5</v>
      </c>
      <c r="AN244" s="10">
        <f>3/24000000*OO[[#This Row],[96 (30JUN1985 21:00:00)-Water Temperature (C)]]*OO[[#This Row],[38]]</f>
        <v>2.8283186673549997E-5</v>
      </c>
      <c r="AO244" s="10">
        <f>3/24000000*OO[[#This Row],[97 (01JUL1985 00:00:00)-Water Temperature (C)]]*OO[[#This Row],[39]]</f>
        <v>2.5052317982737499E-5</v>
      </c>
      <c r="AP244" s="10">
        <f>3/24000000*OO[[#This Row],[98 (01JUL1985 03:00:00)-Water Temperature (C)]]*OO[[#This Row],[40]]</f>
        <v>2.2108101720262505E-5</v>
      </c>
      <c r="AQ244" s="10">
        <f>3/24000000*OO[[#This Row],[99 (01JUL1985 06:00:00)-Water Temperature (C)]]*OO[[#This Row],[41]]</f>
        <v>1.95907602354975E-5</v>
      </c>
      <c r="AR244" s="10">
        <f>3/24000000*OO[[#This Row],[100 (01JUL1985 09:00:00)-Water Temperature (C)]]*OO[[#This Row],[42]]</f>
        <v>1.7816692000639998E-5</v>
      </c>
      <c r="AS244" s="10">
        <f>3/24000000*OO[[#This Row],[101 (01JUL1985 12:00:00)-Water Temperature (C)]]*OO[[#This Row],[43]]</f>
        <v>1.5937599474461248E-5</v>
      </c>
      <c r="AT244" s="10">
        <f>3/24000000*OO[[#This Row],[102 (01JUL1985 15:00:00)-Water Temperature (C)]]*OO[[#This Row],[44]]</f>
        <v>1.4019136694089999E-5</v>
      </c>
      <c r="AU244" s="10">
        <f>3/24000000*OO[[#This Row],[103 (01JUL1985 18:00:00)-Water Temperature (C)]]*OO[[#This Row],[45]]</f>
        <v>1.20832464231375E-5</v>
      </c>
      <c r="AV244" s="10">
        <f>3/24000000*OO[[#This Row],[104 (01JUL1985 21:00:00)-Water Temperature (C)]]*OO[[#This Row],[46]]</f>
        <v>1.026416406679625E-5</v>
      </c>
      <c r="AW244" s="10">
        <f>3/24000000*OO[[#This Row],[105 (02JUL1985 00:00:00)-Water Temperature (C)]]*OO[[#This Row],[47]]</f>
        <v>8.7147130044499997E-6</v>
      </c>
      <c r="AX244" s="10">
        <f>3/24000000*OO[[#This Row],[106 (02JUL1985 03:00:00)-Water Temperature (C)]]*OO[[#This Row],[48]]</f>
        <v>7.4644703655712503E-6</v>
      </c>
      <c r="AY244" s="10">
        <f>3/24000000*OO[[#This Row],[107 (02JUL1985 06:00:00)-Water Temperature (C)]]*OO[[#This Row],[49]]</f>
        <v>6.4760311489500002E-6</v>
      </c>
      <c r="AZ244" s="10">
        <f>3/24000000*OO[[#This Row],[108 (02JUL1985 09:00:00)-Water Temperature (C)]]*OO[[#This Row],[50]]</f>
        <v>5.7497011503499994E-6</v>
      </c>
      <c r="BA244" s="10">
        <f>3/24000000*OO[[#This Row],[109 (02JUL1985 12:00:00)-Water Temperature (C)]]*OO[[#This Row],[51]]</f>
        <v>4.9287330337524996E-6</v>
      </c>
      <c r="BB244" s="10">
        <f>3/24000000*OO[[#This Row],[110 (02JUL1985 15:00:00)-Water Temperature (C)]]*OO[[#This Row],[52]]</f>
        <v>4.0426904105949991E-6</v>
      </c>
      <c r="BC244" s="10">
        <f>3/24000000*OO[[#This Row],[111 (02JUL1985 18:00:00)-Water Temperature (C)]]*OO[[#This Row],[53]]</f>
        <v>3.2142089279437501E-6</v>
      </c>
      <c r="BD244" s="10">
        <f>3/24000000*OO[[#This Row],[112 (02JUL1985 21:00:00)-Water Temperature (C)]]*OO[[#This Row],[54]]</f>
        <v>2.5088893882499995E-6</v>
      </c>
      <c r="BE244" s="10">
        <f>3/24000000*OO[[#This Row],[113 (03JUL1985 00:00:00)-Water Temperature (C)]]*OO[[#This Row],[55]]</f>
        <v>1.9822238751373745E-6</v>
      </c>
      <c r="BF244" s="10">
        <f>3/24000000*OO[[#This Row],[114 (03JUL1985 03:00:00)-Water Temperature (C)]]*OO[[#This Row],[56]]</f>
        <v>1.6404948412562499E-6</v>
      </c>
      <c r="BG244" s="10">
        <f>3/24000000*OO[[#This Row],[115 (03JUL1985 06:00:00)-Water Temperature (C)]]*OO[[#This Row],[57]]</f>
        <v>1.4308861583351249E-6</v>
      </c>
      <c r="BH244" s="10">
        <f>3/24000000*OO[[#This Row],[116 (03JUL1985 09:00:00)-Water Temperature (C)]]*OO[[#This Row],[58]]</f>
        <v>1.3354385530474999E-6</v>
      </c>
      <c r="BI244" s="10">
        <f>3/24000000*OO[[#This Row],[117 (03JUL1985 12:00:00)-Water Temperature (C)]]*OO[[#This Row],[59]]</f>
        <v>1.2791479356079997E-6</v>
      </c>
      <c r="BJ244" s="10">
        <f>3/24000000*OO[[#This Row],[118 (03JUL1985 15:00:00)-Water Temperature (C)]]*OO[[#This Row],[60]]</f>
        <v>1.2202327924107499E-6</v>
      </c>
      <c r="BK244" s="10">
        <f>3/24000000*OO[[#This Row],[119 (03JUL1985 18:00:00)-Water Temperature (C)]]*OO[[#This Row],[61]]</f>
        <v>1.157408445007875E-6</v>
      </c>
      <c r="BL244" s="10">
        <f>3/24000000*OO[[#This Row],[120 (03JUL1985 21:00:00)-Water Temperature (C)]]*OO[[#This Row],[62]]</f>
        <v>1.0734983153249999E-6</v>
      </c>
      <c r="BM244" s="10">
        <f>3/24000000*OO[[#This Row],[121 (04JUL1985 00:00:00)-Water Temperature (C)]]*OO[[#This Row],[63]]</f>
        <v>9.9015635237487489E-7</v>
      </c>
      <c r="BN244" s="10">
        <f>3/24000000*OO[[#This Row],[122 (04JUL1985 03:00:00)-Water Temperature (C)]]*OO[[#This Row],[64]]</f>
        <v>9.2481910612525011E-7</v>
      </c>
      <c r="BO244" s="10">
        <f>3/24000000*OO[[#This Row],[123 (04JUL1985 06:00:00)-Water Temperature (C)]]*OO[[#This Row],[65]]</f>
        <v>8.8260622037187493E-7</v>
      </c>
      <c r="BP244" s="10">
        <f>3/24000000*OO[[#This Row],[124 (04JUL1985 09:00:00)-Water Temperature (C)]]*OO[[#This Row],[66]]</f>
        <v>8.7247752040087485E-7</v>
      </c>
      <c r="BQ244" s="10">
        <f>3/24000000*OO[[#This Row],[125 (04JUL1985 12:00:00)-Water Temperature (C)]]*OO[[#This Row],[67]]</f>
        <v>8.6053096389750006E-7</v>
      </c>
      <c r="BR244" s="10">
        <f>3/24000000*OO[[#This Row],[126 (04JUL1985 15:00:00)-Water Temperature (C)]]*OO[[#This Row],[68]]</f>
        <v>8.4747842736050011E-7</v>
      </c>
      <c r="BS244" s="10">
        <f>3/24000000*OO[[#This Row],[127 (04JUL1985 18:00:00)-Water Temperature (C)]]*OO[[#This Row],[69]]</f>
        <v>8.1200501470812504E-7</v>
      </c>
      <c r="BT244" s="10">
        <f>3/24000000*OO[[#This Row],[128 (04JUL1985 21:00:00)-Water Temperature (C)]]*OO[[#This Row],[70]]</f>
        <v>7.6389387390374997E-7</v>
      </c>
      <c r="BU244" s="10">
        <f>3/24000000*OO[[#This Row],[129 (05JUL1985 00:00:00)-Water Temperature (C)]]*OO[[#This Row],[71]]</f>
        <v>7.1602130169899995E-7</v>
      </c>
      <c r="BV244" s="10">
        <f>3/24000000*OO[[#This Row],[130 (05JUL1985 03:00:00)-Water Temperature (C)]]*OO[[#This Row],[72]]</f>
        <v>6.7581042252412489E-7</v>
      </c>
      <c r="BW244" s="10">
        <f>3/24000000*OO[[#This Row],[131 (05JUL1985 06:00:00)-Water Temperature (C)]]*OO[[#This Row],[73]]</f>
        <v>6.4602538087999999E-7</v>
      </c>
      <c r="BX244" s="10">
        <f>3/24000000*OO[[#This Row],[132 (05JUL1985 09:00:00)-Water Temperature (C)]]*OO[[#This Row],[74]]</f>
        <v>6.3763085560650011E-7</v>
      </c>
      <c r="BY244" s="10">
        <f>3/24000000*OO[[#This Row],[133 (05JUL1985 12:00:00)-Water Temperature (C)]]*OO[[#This Row],[75]]</f>
        <v>6.1905233349999997E-7</v>
      </c>
      <c r="BZ244" s="10">
        <f>3/24000000*OO[[#This Row],[134 (05JUL1985 15:00:00)-Water Temperature (C)]]*OO[[#This Row],[76]]</f>
        <v>5.981780830935E-7</v>
      </c>
      <c r="CA244" s="10">
        <f>3/24000000*OO[[#This Row],[135 (05JUL1985 18:00:00)-Water Temperature (C)]]*OO[[#This Row],[77]]</f>
        <v>5.70506703459E-7</v>
      </c>
      <c r="CB244" s="10">
        <f>3/24000000*OO[[#This Row],[136 (05JUL1985 21:00:00)-Water Temperature (C)]]*OO[[#This Row],[78]]</f>
        <v>5.3454569218874993E-7</v>
      </c>
      <c r="CC244" s="10">
        <f>3/24000000*OO[[#This Row],[137 (06JUL1985 00:00:00)-Water Temperature (C)]]*OO[[#This Row],[79]]</f>
        <v>4.9623495932987495E-7</v>
      </c>
      <c r="CD244" s="10">
        <f>3/24000000*OO[[#This Row],[138 (06JUL1985 03:00:00)-Water Temperature (C)]]*OO[[#This Row],[80]]</f>
        <v>4.6350013099274997E-7</v>
      </c>
      <c r="CE244" s="10">
        <f>3/24000000*OO[[#This Row],[139 (06JUL1985 06:00:00)-Water Temperature (C)]]*OO[[#This Row],[81]]</f>
        <v>4.4311707263849998E-7</v>
      </c>
      <c r="CF244" s="10">
        <f>3/24000000*OO[[#This Row],[140 (06JUL1985 09:00:00)-Water Temperature (C)]]*OO[[#This Row],[82]]</f>
        <v>4.4340458845312497E-7</v>
      </c>
      <c r="CG244" s="10">
        <f>3/24000000*OO[[#This Row],[141 (06JUL1985 12:00:00)-Water Temperature (C)]]*OO[[#This Row],[83]]</f>
        <v>4.4181604608524997E-7</v>
      </c>
      <c r="CH244" s="10">
        <f>3/24000000*OO[[#This Row],[142 (06JUL1985 15:00:00)-Water Temperature (C)]]*OO[[#This Row],[84]]</f>
        <v>4.3781037438187502E-7</v>
      </c>
      <c r="CI244" s="10">
        <f>3/24000000*OO[[#This Row],[143 (06JUL1985 18:00:00)-Water Temperature (C)]]*OO[[#This Row],[85]]</f>
        <v>4.3068990619199995E-7</v>
      </c>
      <c r="CJ244" s="10">
        <f>3/24000000*OO[[#This Row],[144 (06JUL1985 21:00:00)-Water Temperature (C)]]*OO[[#This Row],[86]]</f>
        <v>4.1090325489675003E-7</v>
      </c>
      <c r="CK244" s="10">
        <f>3/24000000*OO[[#This Row],[145 (07JUL1985 00:00:00)-Water Temperature (C)]]*OO[[#This Row],[87]]</f>
        <v>3.8327935705512493E-7</v>
      </c>
      <c r="CL244" s="10">
        <f>3/24000000*OO[[#This Row],[146 (07JUL1985 03:00:00)-Water Temperature (C)]]*OO[[#This Row],[88]]</f>
        <v>3.5902596895000006E-7</v>
      </c>
      <c r="CM244" s="10">
        <f>3/24000000*OO[[#This Row],[147 (07JUL1985 06:00:00)-Water Temperature (C)]]*OO[[#This Row],[89]]</f>
        <v>3.4241122254524992E-7</v>
      </c>
      <c r="CN244" s="10">
        <f>3/24000000*OO[[#This Row],[148 (07JUL1985 09:00:00)-Water Temperature (C)]]*OO[[#This Row],[90]]</f>
        <v>3.4132638856325004E-7</v>
      </c>
      <c r="CO244" s="10">
        <f>3/24000000*OO[[#This Row],[149 (07JUL1985 12:00:00)-Water Temperature (C)]]*OO[[#This Row],[91]]</f>
        <v>3.4315233784949999E-7</v>
      </c>
      <c r="CP244" s="10">
        <f>3/24000000*OO[[#This Row],[150 (07JUL1985 15:00:00)-Water Temperature (C)]]*OO[[#This Row],[92]]</f>
        <v>3.4116554835499995E-7</v>
      </c>
      <c r="CQ244" s="10">
        <f>3/24000000*OO[[#This Row],[151 (07JUL1985 18:00:00)-Water Temperature (C)]]*OO[[#This Row],[93]]</f>
        <v>3.3557493969349997E-7</v>
      </c>
      <c r="CR244" s="10">
        <f>3/24000000*OO[[#This Row],[152 (07JUL1985 21:00:00)-Water Temperature (C)]]*OO[[#This Row],[94]]</f>
        <v>3.2075814866099997E-7</v>
      </c>
      <c r="CS244" s="10">
        <f>3/24000000*OO[[#This Row],[153 (08JUL1985 00:00:00)-Water Temperature (C)]]*OO[[#This Row],[95]]</f>
        <v>3.0323569823974999E-7</v>
      </c>
      <c r="CT244" s="10">
        <f>3/24000000*OO[[#This Row],[154 (08JUL1985 03:00:00)-Water Temperature (C)]]*OO[[#This Row],[96]]</f>
        <v>2.8869623761324999E-7</v>
      </c>
      <c r="CU244" s="10">
        <f>3/24000000*OO[[#This Row],[155 (08JUL1985 06:00:00)-Water Temperature (C)]]*OO[[#This Row],[97]]</f>
        <v>2.7954781776712498E-7</v>
      </c>
      <c r="CV244" s="10">
        <f>3/24000000*OO[[#This Row],[156 (08JUL1985 09:00:00)-Water Temperature (C)]]*OO[[#This Row],[98]]</f>
        <v>2.7554158320999997E-7</v>
      </c>
      <c r="CW244" s="10">
        <f>3/24000000*OO[[#This Row],[157 (08JUL1985 12:00:00)-Water Temperature (C)]]*OO[[#This Row],[99]]</f>
        <v>2.7701087563874994E-7</v>
      </c>
    </row>
    <row r="245" spans="1:101" x14ac:dyDescent="0.35">
      <c r="A245" t="s">
        <v>251</v>
      </c>
      <c r="B245">
        <v>865.57709999999997</v>
      </c>
      <c r="C245" s="10">
        <f>3/24*OO[[#This Row],[59 (26JUN1985 06:00:00)-Water Temperature (C)]]*OO[[#This Row],[1]]/SUM(OO[1])</f>
        <v>0</v>
      </c>
      <c r="D245" s="10">
        <f>3/24*OO[[#This Row],[60 (26JUN1985 09:00:00)-Water Temperature (C)]]*OO[[#This Row],[2]]/SUM(OO[2])</f>
        <v>0</v>
      </c>
      <c r="E245" s="10">
        <f>3/24*OO[[#This Row],[61 (26JUN1985 12:00:00)-Water Temperature (C)]]*OO[[#This Row],[3]]/SUM(OO[3])</f>
        <v>0</v>
      </c>
      <c r="F245" s="10">
        <f>3/24*OO[[#This Row],[62 (26JUN1985 15:00:00)-Water Temperature (C)]]*OO[[#This Row],[4]]/SUM(OO[4])</f>
        <v>0</v>
      </c>
      <c r="G245" s="10">
        <f>3/24*OO[[#This Row],[63 (26JUN1985 18:00:00)-Water Temperature (C)]]*OO[[#This Row],[5]]/SUM(OO[5])</f>
        <v>0</v>
      </c>
      <c r="H245" s="10">
        <f>3/24*OO[[#This Row],[64 (26JUN1985 21:00:00)-Water Temperature (C)]]*OO[[#This Row],[6]]/SUM(OO[6])</f>
        <v>0</v>
      </c>
      <c r="I245" s="10">
        <f>3/24*OO[[#This Row],[65 (27JUN1985 00:00:00)-Water Temperature (C)]]*OO[[#This Row],[7]]/SUM(OO[7])</f>
        <v>0</v>
      </c>
      <c r="J245" s="10">
        <f>3/24*OO[[#This Row],[66 (27JUN1985 03:00:00)-Water Temperature (C)]]*OO[[#This Row],[8]]/SUM(OO[8])</f>
        <v>0</v>
      </c>
      <c r="K245" s="10">
        <f>3/24*OO[[#This Row],[67 (27JUN1985 06:00:00)-Water Temperature (C)]]*OO[[#This Row],[9]]/SUM(OO[9])</f>
        <v>0</v>
      </c>
      <c r="L245" s="10">
        <f>3/24*OO[[#This Row],[68 (27JUN1985 09:00:00)-Water Temperature (C)]]*OO[[#This Row],[10]]/SUM(OO[10])</f>
        <v>0</v>
      </c>
      <c r="M245" s="10">
        <f>3/24*OO[[#This Row],[69 (27JUN1985 12:00:00)-Water Temperature (C)]]*OO[[#This Row],[11]]/SUM(OO[11])</f>
        <v>5.5972682338896564E-41</v>
      </c>
      <c r="N245" s="10">
        <f>3/24*OO[[#This Row],[70 (27JUN1985 15:00:00)-Water Temperature (C)]]*OO[[#This Row],[12]]/SUM(OO[12])</f>
        <v>2.1933026765033793E-30</v>
      </c>
      <c r="O245" s="10">
        <f>3/24*OO[[#This Row],[71 (27JUN1985 18:00:00)-Water Temperature (C)]]*OO[[#This Row],[13]]/SUM(OO[13])</f>
        <v>3.481627462100992E-20</v>
      </c>
      <c r="P245" s="10">
        <f>3/24*OO[[#This Row],[72 (27JUN1985 21:00:00)-Water Temperature (C)]]*OO[[#This Row],[14]]/SUM(OO[14])</f>
        <v>1.4538967910385336E-13</v>
      </c>
      <c r="Q245" s="10">
        <f>3/24*OO[[#This Row],[73 (28JUN1985 00:00:00)-Water Temperature (C)]]*OO[[#This Row],[15]]/SUM(OO[15])</f>
        <v>7.3557803059159324E-10</v>
      </c>
      <c r="R245" s="10">
        <f>3/24*OO[[#This Row],[74 (28JUN1985 03:00:00)-Water Temperature (C)]]*OO[[#This Row],[16]]/SUM(OO[16])</f>
        <v>2.5096434622432753E-7</v>
      </c>
      <c r="S245" s="10">
        <f>3/24*OO[[#This Row],[75 (28JUN1985 06:00:00)-Water Temperature (C)]]*OO[[#This Row],[17]]/SUM(OO[17])</f>
        <v>1.7907610404643538E-5</v>
      </c>
      <c r="T245" s="10">
        <f>3/24*OO[[#This Row],[76 (28JUN1985 09:00:00)-Water Temperature (C)]]*OO[[#This Row],[18]]/SUM(OO[18])</f>
        <v>4.1395907963402473E-4</v>
      </c>
      <c r="U245" s="10">
        <f>3/24*OO[[#This Row],[77 (28JUN1985 12:00:00)-Water Temperature (C)]]*OO[[#This Row],[19]]/SUM(OO[19])</f>
        <v>3.9553718877540682E-3</v>
      </c>
      <c r="V245" s="10">
        <f>3/24000000*OO[[#This Row],[78 (28JUN1985 15:00:00)-Water Temperature (C)]]*OO[[#This Row],[20]]</f>
        <v>1.826240454451375E-2</v>
      </c>
      <c r="W245" s="10">
        <f>3/24000000*OO[[#This Row],[79 (28JUN1985 18:00:00)-Water Temperature (C)]]*OO[[#This Row],[21]]</f>
        <v>4.5864041287050003E-2</v>
      </c>
      <c r="X245" s="10">
        <f>3/24000000*OO[[#This Row],[80 (28JUN1985 21:00:00)-Water Temperature (C)]]*OO[[#This Row],[22]]</f>
        <v>6.8077489719762505E-2</v>
      </c>
      <c r="Y245" s="10">
        <f>3/24000000*OO[[#This Row],[81 (29JUN1985 00:00:00)-Water Temperature (C)]]*OO[[#This Row],[23]]</f>
        <v>6.5510969244299999E-2</v>
      </c>
      <c r="Z245" s="10">
        <f>3/24000000*OO[[#This Row],[82 (29JUN1985 03:00:00)-Water Temperature (C)]]*OO[[#This Row],[24]]</f>
        <v>4.421438547242499E-2</v>
      </c>
      <c r="AA245" s="10">
        <f>3/24000000*OO[[#This Row],[83 (29JUN1985 06:00:00)-Water Temperature (C)]]*OO[[#This Row],[25]]</f>
        <v>2.2242282270862498E-2</v>
      </c>
      <c r="AB245" s="10">
        <f>3/24000000*OO[[#This Row],[84 (29JUN1985 09:00:00)-Water Temperature (C)]]*OO[[#This Row],[26]]</f>
        <v>8.9236995713525002E-3</v>
      </c>
      <c r="AC245" s="10">
        <f>3/24000000*OO[[#This Row],[85 (29JUN1985 12:00:00)-Water Temperature (C)]]*OO[[#This Row],[27]]</f>
        <v>2.9719073526450002E-3</v>
      </c>
      <c r="AD245" s="10">
        <f>3/24000000*OO[[#This Row],[86 (29JUN1985 15:00:00)-Water Temperature (C)]]*OO[[#This Row],[28]]</f>
        <v>8.6433169915512483E-4</v>
      </c>
      <c r="AE245" s="10">
        <f>3/24000000*OO[[#This Row],[88 (29JUN1985 21:00:00)-Water Temperature (C)]]*OO[[#This Row],[30]]</f>
        <v>1.0242064339312499E-4</v>
      </c>
      <c r="AF245" s="10">
        <f>3/24000000*OO[[#This Row],[88 (29JUN1985 21:00:00)-Water Temperature (C)]]*OO[[#This Row],[30]]</f>
        <v>1.0242064339312499E-4</v>
      </c>
      <c r="AG245" s="10">
        <f>3/24000000*OO[[#This Row],[89 (30JUN1985 00:00:00)-Water Temperature (C)]]*OO[[#This Row],[31]]</f>
        <v>6.7002166416012487E-5</v>
      </c>
      <c r="AH245" s="10">
        <f>3/24000000*OO[[#This Row],[90 (30JUN1985 03:00:00)-Water Temperature (C)]]*OO[[#This Row],[32]]</f>
        <v>5.9918748014399998E-5</v>
      </c>
      <c r="AI245" s="10">
        <f>3/24000000*OO[[#This Row],[91 (30JUN1985 06:00:00)-Water Temperature (C)]]*OO[[#This Row],[33]]</f>
        <v>5.9602299735199988E-5</v>
      </c>
      <c r="AJ245" s="10">
        <f>3/24000000*OO[[#This Row],[92 (30JUN1985 09:00:00)-Water Temperature (C)]]*OO[[#This Row],[34]]</f>
        <v>6.1136969411537486E-5</v>
      </c>
      <c r="AK245" s="10">
        <f>3/24000000*OO[[#This Row],[93 (30JUN1985 12:00:00)-Water Temperature (C)]]*OO[[#This Row],[35]]</f>
        <v>6.1849718201250001E-5</v>
      </c>
      <c r="AL245" s="10">
        <f>3/24000000*OO[[#This Row],[94 (30JUN1985 15:00:00)-Water Temperature (C)]]*OO[[#This Row],[36]]</f>
        <v>6.0529732050937497E-5</v>
      </c>
      <c r="AM245" s="10">
        <f>3/24000000*OO[[#This Row],[95 (30JUN1985 18:00:00)-Water Temperature (C)]]*OO[[#This Row],[37]]</f>
        <v>5.7144236894875E-5</v>
      </c>
      <c r="AN245" s="10">
        <f>3/24000000*OO[[#This Row],[96 (30JUN1985 21:00:00)-Water Temperature (C)]]*OO[[#This Row],[38]]</f>
        <v>5.1868435391899995E-5</v>
      </c>
      <c r="AO245" s="10">
        <f>3/24000000*OO[[#This Row],[97 (01JUL1985 00:00:00)-Water Temperature (C)]]*OO[[#This Row],[39]]</f>
        <v>4.6159572758325004E-5</v>
      </c>
      <c r="AP245" s="10">
        <f>3/24000000*OO[[#This Row],[98 (01JUL1985 03:00:00)-Water Temperature (C)]]*OO[[#This Row],[40]]</f>
        <v>4.0925427363749998E-5</v>
      </c>
      <c r="AQ245" s="10">
        <f>3/24000000*OO[[#This Row],[99 (01JUL1985 06:00:00)-Water Temperature (C)]]*OO[[#This Row],[41]]</f>
        <v>3.6422329622174998E-5</v>
      </c>
      <c r="AR245" s="10">
        <f>3/24000000*OO[[#This Row],[100 (01JUL1985 09:00:00)-Water Temperature (C)]]*OO[[#This Row],[42]]</f>
        <v>3.3331540980449995E-5</v>
      </c>
      <c r="AS245" s="10">
        <f>3/24000000*OO[[#This Row],[101 (01JUL1985 12:00:00)-Water Temperature (C)]]*OO[[#This Row],[43]]</f>
        <v>2.9991719260375002E-5</v>
      </c>
      <c r="AT245" s="10">
        <f>3/24000000*OO[[#This Row],[102 (01JUL1985 15:00:00)-Water Temperature (C)]]*OO[[#This Row],[44]]</f>
        <v>2.6519232937274997E-5</v>
      </c>
      <c r="AU245" s="10">
        <f>3/24000000*OO[[#This Row],[103 (01JUL1985 18:00:00)-Water Temperature (C)]]*OO[[#This Row],[45]]</f>
        <v>2.2930463647880003E-5</v>
      </c>
      <c r="AV245" s="10">
        <f>3/24000000*OO[[#This Row],[104 (01JUL1985 21:00:00)-Water Temperature (C)]]*OO[[#This Row],[46]]</f>
        <v>1.9505437923866248E-5</v>
      </c>
      <c r="AW245" s="10">
        <f>3/24000000*OO[[#This Row],[105 (02JUL1985 00:00:00)-Water Temperature (C)]]*OO[[#This Row],[47]]</f>
        <v>1.6551895898310001E-5</v>
      </c>
      <c r="AX245" s="10">
        <f>3/24000000*OO[[#This Row],[106 (02JUL1985 03:00:00)-Water Temperature (C)]]*OO[[#This Row],[48]]</f>
        <v>1.4167462360980001E-5</v>
      </c>
      <c r="AY245" s="10">
        <f>3/24000000*OO[[#This Row],[107 (02JUL1985 06:00:00)-Water Temperature (C)]]*OO[[#This Row],[49]]</f>
        <v>1.2296499000659998E-5</v>
      </c>
      <c r="AZ245" s="10">
        <f>3/24000000*OO[[#This Row],[108 (02JUL1985 09:00:00)-Water Temperature (C)]]*OO[[#This Row],[50]]</f>
        <v>1.0978181634881251E-5</v>
      </c>
      <c r="BA245" s="10">
        <f>3/24000000*OO[[#This Row],[109 (02JUL1985 12:00:00)-Water Temperature (C)]]*OO[[#This Row],[51]]</f>
        <v>9.4865015120799998E-6</v>
      </c>
      <c r="BB245" s="10">
        <f>3/24000000*OO[[#This Row],[110 (02JUL1985 15:00:00)-Water Temperature (C)]]*OO[[#This Row],[52]]</f>
        <v>7.8481318081599999E-6</v>
      </c>
      <c r="BC245" s="10">
        <f>3/24000000*OO[[#This Row],[111 (02JUL1985 18:00:00)-Water Temperature (C)]]*OO[[#This Row],[53]]</f>
        <v>6.2689380099887487E-6</v>
      </c>
      <c r="BD245" s="10">
        <f>3/24000000*OO[[#This Row],[112 (02JUL1985 21:00:00)-Water Temperature (C)]]*OO[[#This Row],[54]]</f>
        <v>4.8838233380474994E-6</v>
      </c>
      <c r="BE245" s="10">
        <f>3/24000000*OO[[#This Row],[113 (03JUL1985 00:00:00)-Water Temperature (C)]]*OO[[#This Row],[55]]</f>
        <v>3.8253110102437494E-6</v>
      </c>
      <c r="BF245" s="10">
        <f>3/24000000*OO[[#This Row],[114 (03JUL1985 03:00:00)-Water Temperature (C)]]*OO[[#This Row],[56]]</f>
        <v>3.132538933755E-6</v>
      </c>
      <c r="BG245" s="10">
        <f>3/24000000*OO[[#This Row],[115 (03JUL1985 06:00:00)-Water Temperature (C)]]*OO[[#This Row],[57]]</f>
        <v>2.7054889326662497E-6</v>
      </c>
      <c r="BH245" s="10">
        <f>3/24000000*OO[[#This Row],[116 (03JUL1985 09:00:00)-Water Temperature (C)]]*OO[[#This Row],[58]]</f>
        <v>2.5115408224587502E-6</v>
      </c>
      <c r="BI245" s="10">
        <f>3/24000000*OO[[#This Row],[117 (03JUL1985 12:00:00)-Water Temperature (C)]]*OO[[#This Row],[59]]</f>
        <v>2.4008965564457502E-6</v>
      </c>
      <c r="BJ245" s="10">
        <f>3/24000000*OO[[#This Row],[118 (03JUL1985 15:00:00)-Water Temperature (C)]]*OO[[#This Row],[60]]</f>
        <v>2.2905037709523749E-6</v>
      </c>
      <c r="BK245" s="10">
        <f>3/24000000*OO[[#This Row],[119 (03JUL1985 18:00:00)-Water Temperature (C)]]*OO[[#This Row],[61]]</f>
        <v>2.172835040892E-6</v>
      </c>
      <c r="BL245" s="10">
        <f>3/24000000*OO[[#This Row],[120 (03JUL1985 21:00:00)-Water Temperature (C)]]*OO[[#This Row],[62]]</f>
        <v>2.0138740484415E-6</v>
      </c>
      <c r="BM245" s="10">
        <f>3/24000000*OO[[#This Row],[121 (04JUL1985 00:00:00)-Water Temperature (C)]]*OO[[#This Row],[63]]</f>
        <v>1.8530665421152499E-6</v>
      </c>
      <c r="BN245" s="10">
        <f>3/24000000*OO[[#This Row],[122 (04JUL1985 03:00:00)-Water Temperature (C)]]*OO[[#This Row],[64]]</f>
        <v>1.7256688464645001E-6</v>
      </c>
      <c r="BO245" s="10">
        <f>3/24000000*OO[[#This Row],[123 (04JUL1985 06:00:00)-Water Temperature (C)]]*OO[[#This Row],[65]]</f>
        <v>1.6407850737434997E-6</v>
      </c>
      <c r="BP245" s="10">
        <f>3/24000000*OO[[#This Row],[124 (04JUL1985 09:00:00)-Water Temperature (C)]]*OO[[#This Row],[66]]</f>
        <v>1.6177638289815001E-6</v>
      </c>
      <c r="BQ245" s="10">
        <f>3/24000000*OO[[#This Row],[125 (04JUL1985 12:00:00)-Water Temperature (C)]]*OO[[#This Row],[67]]</f>
        <v>1.5960762943827497E-6</v>
      </c>
      <c r="BR245" s="10">
        <f>3/24000000*OO[[#This Row],[126 (04JUL1985 15:00:00)-Water Temperature (C)]]*OO[[#This Row],[68]]</f>
        <v>1.5750829353599998E-6</v>
      </c>
      <c r="BS245" s="10">
        <f>3/24000000*OO[[#This Row],[127 (04JUL1985 18:00:00)-Water Temperature (C)]]*OO[[#This Row],[69]]</f>
        <v>1.513185505547625E-6</v>
      </c>
      <c r="BT245" s="10">
        <f>3/24000000*OO[[#This Row],[128 (04JUL1985 21:00:00)-Water Temperature (C)]]*OO[[#This Row],[70]]</f>
        <v>1.42574304511275E-6</v>
      </c>
      <c r="BU245" s="10">
        <f>3/24000000*OO[[#This Row],[129 (05JUL1985 00:00:00)-Water Temperature (C)]]*OO[[#This Row],[71]]</f>
        <v>1.3360989775770001E-6</v>
      </c>
      <c r="BV245" s="10">
        <f>3/24000000*OO[[#This Row],[130 (05JUL1985 03:00:00)-Water Temperature (C)]]*OO[[#This Row],[72]]</f>
        <v>1.2589059977943748E-6</v>
      </c>
      <c r="BW245" s="10">
        <f>3/24000000*OO[[#This Row],[131 (05JUL1985 06:00:00)-Water Temperature (C)]]*OO[[#This Row],[73]]</f>
        <v>1.2008239781825E-6</v>
      </c>
      <c r="BX245" s="10">
        <f>3/24000000*OO[[#This Row],[132 (05JUL1985 09:00:00)-Water Temperature (C)]]*OO[[#This Row],[74]]</f>
        <v>1.1846421280809998E-6</v>
      </c>
      <c r="BY245" s="10">
        <f>3/24000000*OO[[#This Row],[133 (05JUL1985 12:00:00)-Water Temperature (C)]]*OO[[#This Row],[75]]</f>
        <v>1.151659623241125E-6</v>
      </c>
      <c r="BZ245" s="10">
        <f>3/24000000*OO[[#This Row],[134 (05JUL1985 15:00:00)-Water Temperature (C)]]*OO[[#This Row],[76]]</f>
        <v>1.1154915857743751E-6</v>
      </c>
      <c r="CA245" s="10">
        <f>3/24000000*OO[[#This Row],[135 (05JUL1985 18:00:00)-Water Temperature (C)]]*OO[[#This Row],[77]]</f>
        <v>1.0661252697209999E-6</v>
      </c>
      <c r="CB245" s="10">
        <f>3/24000000*OO[[#This Row],[136 (05JUL1985 21:00:00)-Water Temperature (C)]]*OO[[#This Row],[78]]</f>
        <v>9.9993119109525003E-7</v>
      </c>
      <c r="CC245" s="10">
        <f>3/24000000*OO[[#This Row],[137 (06JUL1985 00:00:00)-Water Temperature (C)]]*OO[[#This Row],[79]]</f>
        <v>9.2721784050187487E-7</v>
      </c>
      <c r="CD245" s="10">
        <f>3/24000000*OO[[#This Row],[138 (06JUL1985 03:00:00)-Water Temperature (C)]]*OO[[#This Row],[80]]</f>
        <v>8.6454349106499998E-7</v>
      </c>
      <c r="CE245" s="10">
        <f>3/24000000*OO[[#This Row],[139 (06JUL1985 06:00:00)-Water Temperature (C)]]*OO[[#This Row],[81]]</f>
        <v>8.2406472489124989E-7</v>
      </c>
      <c r="CF245" s="10">
        <f>3/24000000*OO[[#This Row],[140 (06JUL1985 09:00:00)-Water Temperature (C)]]*OO[[#This Row],[82]]</f>
        <v>8.2421870720674992E-7</v>
      </c>
      <c r="CG245" s="10">
        <f>3/24000000*OO[[#This Row],[141 (06JUL1985 12:00:00)-Water Temperature (C)]]*OO[[#This Row],[83]]</f>
        <v>8.2178190007949987E-7</v>
      </c>
      <c r="CH245" s="10">
        <f>3/24000000*OO[[#This Row],[142 (06JUL1985 15:00:00)-Water Temperature (C)]]*OO[[#This Row],[84]]</f>
        <v>8.1528563089500002E-7</v>
      </c>
      <c r="CI245" s="10">
        <f>3/24000000*OO[[#This Row],[143 (06JUL1985 18:00:00)-Water Temperature (C)]]*OO[[#This Row],[85]]</f>
        <v>8.0343326536875005E-7</v>
      </c>
      <c r="CJ245" s="10">
        <f>3/24000000*OO[[#This Row],[144 (06JUL1985 21:00:00)-Water Temperature (C)]]*OO[[#This Row],[86]]</f>
        <v>7.6753197784912492E-7</v>
      </c>
      <c r="CK245" s="10">
        <f>3/24000000*OO[[#This Row],[145 (07JUL1985 00:00:00)-Water Temperature (C)]]*OO[[#This Row],[87]]</f>
        <v>7.1543925770624989E-7</v>
      </c>
      <c r="CL245" s="10">
        <f>3/24000000*OO[[#This Row],[146 (07JUL1985 03:00:00)-Water Temperature (C)]]*OO[[#This Row],[88]]</f>
        <v>6.6966840060874993E-7</v>
      </c>
      <c r="CM245" s="10">
        <f>3/24000000*OO[[#This Row],[147 (07JUL1985 06:00:00)-Water Temperature (C)]]*OO[[#This Row],[89]]</f>
        <v>6.3679778641687499E-7</v>
      </c>
      <c r="CN245" s="10">
        <f>3/24000000*OO[[#This Row],[148 (07JUL1985 09:00:00)-Water Temperature (C)]]*OO[[#This Row],[90]]</f>
        <v>6.342162378551249E-7</v>
      </c>
      <c r="CO245" s="10">
        <f>3/24000000*OO[[#This Row],[149 (07JUL1985 12:00:00)-Water Temperature (C)]]*OO[[#This Row],[91]]</f>
        <v>6.3768120534212503E-7</v>
      </c>
      <c r="CP245" s="10">
        <f>3/24000000*OO[[#This Row],[150 (07JUL1985 15:00:00)-Water Temperature (C)]]*OO[[#This Row],[92]]</f>
        <v>6.3469996131574996E-7</v>
      </c>
      <c r="CQ245" s="10">
        <f>3/24000000*OO[[#This Row],[151 (07JUL1985 18:00:00)-Water Temperature (C)]]*OO[[#This Row],[93]]</f>
        <v>6.2568927045950006E-7</v>
      </c>
      <c r="CR245" s="10">
        <f>3/24000000*OO[[#This Row],[152 (07JUL1985 21:00:00)-Water Temperature (C)]]*OO[[#This Row],[94]]</f>
        <v>5.9861647880787507E-7</v>
      </c>
      <c r="CS245" s="10">
        <f>3/24000000*OO[[#This Row],[153 (08JUL1985 00:00:00)-Water Temperature (C)]]*OO[[#This Row],[95]]</f>
        <v>5.6554313911424995E-7</v>
      </c>
      <c r="CT245" s="10">
        <f>3/24000000*OO[[#This Row],[154 (08JUL1985 03:00:00)-Water Temperature (C)]]*OO[[#This Row],[96]]</f>
        <v>5.3746762034175006E-7</v>
      </c>
      <c r="CU245" s="10">
        <f>3/24000000*OO[[#This Row],[155 (08JUL1985 06:00:00)-Water Temperature (C)]]*OO[[#This Row],[97]]</f>
        <v>5.1922134360375001E-7</v>
      </c>
      <c r="CV245" s="10">
        <f>3/24000000*OO[[#This Row],[156 (08JUL1985 09:00:00)-Water Temperature (C)]]*OO[[#This Row],[98]]</f>
        <v>5.1092092026599992E-7</v>
      </c>
      <c r="CW245" s="10">
        <f>3/24000000*OO[[#This Row],[157 (08JUL1985 12:00:00)-Water Temperature (C)]]*OO[[#This Row],[99]]</f>
        <v>5.1427909606499991E-7</v>
      </c>
    </row>
    <row r="246" spans="1:101" x14ac:dyDescent="0.35">
      <c r="A246" t="s">
        <v>252</v>
      </c>
      <c r="B246">
        <v>898.05359999999996</v>
      </c>
      <c r="C246" s="10">
        <f>3/24*OO[[#This Row],[59 (26JUN1985 06:00:00)-Water Temperature (C)]]*OO[[#This Row],[1]]/SUM(OO[1])</f>
        <v>0</v>
      </c>
      <c r="D246" s="10">
        <f>3/24*OO[[#This Row],[60 (26JUN1985 09:00:00)-Water Temperature (C)]]*OO[[#This Row],[2]]/SUM(OO[2])</f>
        <v>0</v>
      </c>
      <c r="E246" s="10">
        <f>3/24*OO[[#This Row],[61 (26JUN1985 12:00:00)-Water Temperature (C)]]*OO[[#This Row],[3]]/SUM(OO[3])</f>
        <v>0</v>
      </c>
      <c r="F246" s="10">
        <f>3/24*OO[[#This Row],[62 (26JUN1985 15:00:00)-Water Temperature (C)]]*OO[[#This Row],[4]]/SUM(OO[4])</f>
        <v>0</v>
      </c>
      <c r="G246" s="10">
        <f>3/24*OO[[#This Row],[63 (26JUN1985 18:00:00)-Water Temperature (C)]]*OO[[#This Row],[5]]/SUM(OO[5])</f>
        <v>0</v>
      </c>
      <c r="H246" s="10">
        <f>3/24*OO[[#This Row],[64 (26JUN1985 21:00:00)-Water Temperature (C)]]*OO[[#This Row],[6]]/SUM(OO[6])</f>
        <v>0</v>
      </c>
      <c r="I246" s="10">
        <f>3/24*OO[[#This Row],[65 (27JUN1985 00:00:00)-Water Temperature (C)]]*OO[[#This Row],[7]]/SUM(OO[7])</f>
        <v>0</v>
      </c>
      <c r="J246" s="10">
        <f>3/24*OO[[#This Row],[66 (27JUN1985 03:00:00)-Water Temperature (C)]]*OO[[#This Row],[8]]/SUM(OO[8])</f>
        <v>0</v>
      </c>
      <c r="K246" s="10">
        <f>3/24*OO[[#This Row],[67 (27JUN1985 06:00:00)-Water Temperature (C)]]*OO[[#This Row],[9]]/SUM(OO[9])</f>
        <v>0</v>
      </c>
      <c r="L246" s="10">
        <f>3/24*OO[[#This Row],[68 (27JUN1985 09:00:00)-Water Temperature (C)]]*OO[[#This Row],[10]]/SUM(OO[10])</f>
        <v>0</v>
      </c>
      <c r="M246" s="10">
        <f>3/24*OO[[#This Row],[69 (27JUN1985 12:00:00)-Water Temperature (C)]]*OO[[#This Row],[11]]/SUM(OO[11])</f>
        <v>1.549054439576426E-41</v>
      </c>
      <c r="N246" s="10">
        <f>3/24*OO[[#This Row],[70 (27JUN1985 15:00:00)-Water Temperature (C)]]*OO[[#This Row],[12]]/SUM(OO[12])</f>
        <v>6.2797215377955554E-31</v>
      </c>
      <c r="O246" s="10">
        <f>3/24*OO[[#This Row],[71 (27JUN1985 18:00:00)-Water Temperature (C)]]*OO[[#This Row],[13]]/SUM(OO[13])</f>
        <v>1.2587668437141948E-20</v>
      </c>
      <c r="P246" s="10">
        <f>3/24*OO[[#This Row],[72 (27JUN1985 21:00:00)-Water Temperature (C)]]*OO[[#This Row],[14]]/SUM(OO[14])</f>
        <v>5.8690802689894589E-14</v>
      </c>
      <c r="Q246" s="10">
        <f>3/24*OO[[#This Row],[73 (28JUN1985 00:00:00)-Water Temperature (C)]]*OO[[#This Row],[15]]/SUM(OO[15])</f>
        <v>4.1635313457605445E-10</v>
      </c>
      <c r="R246" s="10">
        <f>3/24*OO[[#This Row],[74 (28JUN1985 03:00:00)-Water Temperature (C)]]*OO[[#This Row],[16]]/SUM(OO[16])</f>
        <v>1.6785096866359124E-7</v>
      </c>
      <c r="S246" s="10">
        <f>3/24*OO[[#This Row],[75 (28JUN1985 06:00:00)-Water Temperature (C)]]*OO[[#This Row],[17]]/SUM(OO[17])</f>
        <v>1.3490028694482457E-5</v>
      </c>
      <c r="T246" s="10">
        <f>3/24*OO[[#This Row],[76 (28JUN1985 09:00:00)-Water Temperature (C)]]*OO[[#This Row],[18]]/SUM(OO[18])</f>
        <v>3.4315388740971907E-4</v>
      </c>
      <c r="U246" s="10">
        <f>3/24*OO[[#This Row],[77 (28JUN1985 12:00:00)-Water Temperature (C)]]*OO[[#This Row],[19]]/SUM(OO[19])</f>
        <v>3.549842958461454E-3</v>
      </c>
      <c r="V246" s="10">
        <f>3/24000000*OO[[#This Row],[78 (28JUN1985 15:00:00)-Water Temperature (C)]]*OO[[#This Row],[20]]</f>
        <v>1.7532907869781247E-2</v>
      </c>
      <c r="W246" s="10">
        <f>3/24000000*OO[[#This Row],[79 (28JUN1985 18:00:00)-Water Temperature (C)]]*OO[[#This Row],[21]]</f>
        <v>4.6655487192562496E-2</v>
      </c>
      <c r="X246" s="10">
        <f>3/24000000*OO[[#This Row],[80 (28JUN1985 21:00:00)-Water Temperature (C)]]*OO[[#This Row],[22]]</f>
        <v>7.2817768161449983E-2</v>
      </c>
      <c r="Y246" s="10">
        <f>3/24000000*OO[[#This Row],[81 (29JUN1985 00:00:00)-Water Temperature (C)]]*OO[[#This Row],[23]]</f>
        <v>7.3229532023300015E-2</v>
      </c>
      <c r="Z246" s="10">
        <f>3/24000000*OO[[#This Row],[82 (29JUN1985 03:00:00)-Water Temperature (C)]]*OO[[#This Row],[24]]</f>
        <v>5.1345743152387505E-2</v>
      </c>
      <c r="AA246" s="10">
        <f>3/24000000*OO[[#This Row],[83 (29JUN1985 06:00:00)-Water Temperature (C)]]*OO[[#This Row],[25]]</f>
        <v>2.6692929573362494E-2</v>
      </c>
      <c r="AB246" s="10">
        <f>3/24000000*OO[[#This Row],[84 (29JUN1985 09:00:00)-Water Temperature (C)]]*OO[[#This Row],[26]]</f>
        <v>1.101647241756E-2</v>
      </c>
      <c r="AC246" s="10">
        <f>3/24000000*OO[[#This Row],[85 (29JUN1985 12:00:00)-Water Temperature (C)]]*OO[[#This Row],[27]]</f>
        <v>3.7498216852799994E-3</v>
      </c>
      <c r="AD246" s="10">
        <f>3/24000000*OO[[#This Row],[86 (29JUN1985 15:00:00)-Water Temperature (C)]]*OO[[#This Row],[28]]</f>
        <v>1.101977004599625E-3</v>
      </c>
      <c r="AE246" s="10">
        <f>3/24000000*OO[[#This Row],[88 (29JUN1985 21:00:00)-Water Temperature (C)]]*OO[[#This Row],[30]]</f>
        <v>1.2142666554102499E-4</v>
      </c>
      <c r="AF246" s="10">
        <f>3/24000000*OO[[#This Row],[88 (29JUN1985 21:00:00)-Water Temperature (C)]]*OO[[#This Row],[30]]</f>
        <v>1.2142666554102499E-4</v>
      </c>
      <c r="AG246" s="10">
        <f>3/24000000*OO[[#This Row],[89 (30JUN1985 00:00:00)-Water Temperature (C)]]*OO[[#This Row],[31]]</f>
        <v>7.4943147755400014E-5</v>
      </c>
      <c r="AH246" s="10">
        <f>3/24000000*OO[[#This Row],[90 (30JUN1985 03:00:00)-Water Temperature (C)]]*OO[[#This Row],[32]]</f>
        <v>6.5293022463825003E-5</v>
      </c>
      <c r="AI246" s="10">
        <f>3/24000000*OO[[#This Row],[91 (30JUN1985 06:00:00)-Water Temperature (C)]]*OO[[#This Row],[33]]</f>
        <v>6.4523063857249992E-5</v>
      </c>
      <c r="AJ246" s="10">
        <f>3/24000000*OO[[#This Row],[92 (30JUN1985 09:00:00)-Water Temperature (C)]]*OO[[#This Row],[34]]</f>
        <v>6.6290370479200002E-5</v>
      </c>
      <c r="AK246" s="10">
        <f>3/24000000*OO[[#This Row],[93 (30JUN1985 12:00:00)-Water Temperature (C)]]*OO[[#This Row],[35]]</f>
        <v>6.7333242171599994E-5</v>
      </c>
      <c r="AL246" s="10">
        <f>3/24000000*OO[[#This Row],[94 (30JUN1985 15:00:00)-Water Temperature (C)]]*OO[[#This Row],[36]]</f>
        <v>6.6160014281037497E-5</v>
      </c>
      <c r="AM246" s="10">
        <f>3/24000000*OO[[#This Row],[95 (30JUN1985 18:00:00)-Water Temperature (C)]]*OO[[#This Row],[37]]</f>
        <v>6.2674023206437494E-5</v>
      </c>
      <c r="AN246" s="10">
        <f>3/24000000*OO[[#This Row],[96 (30JUN1985 21:00:00)-Water Temperature (C)]]*OO[[#This Row],[38]]</f>
        <v>5.6966985558524998E-5</v>
      </c>
      <c r="AO246" s="10">
        <f>3/24000000*OO[[#This Row],[97 (01JUL1985 00:00:00)-Water Temperature (C)]]*OO[[#This Row],[39]]</f>
        <v>5.0710663241212501E-5</v>
      </c>
      <c r="AP246" s="10">
        <f>3/24000000*OO[[#This Row],[98 (01JUL1985 03:00:00)-Water Temperature (C)]]*OO[[#This Row],[40]]</f>
        <v>4.4975634682949997E-5</v>
      </c>
      <c r="AQ246" s="10">
        <f>3/24000000*OO[[#This Row],[99 (01JUL1985 06:00:00)-Water Temperature (C)]]*OO[[#This Row],[41]]</f>
        <v>4.0037648614087498E-5</v>
      </c>
      <c r="AR246" s="10">
        <f>3/24000000*OO[[#This Row],[100 (01JUL1985 09:00:00)-Water Temperature (C)]]*OO[[#This Row],[42]]</f>
        <v>3.6697920071312498E-5</v>
      </c>
      <c r="AS246" s="10">
        <f>3/24000000*OO[[#This Row],[101 (01JUL1985 12:00:00)-Water Temperature (C)]]*OO[[#This Row],[43]]</f>
        <v>3.309188686065E-5</v>
      </c>
      <c r="AT246" s="10">
        <f>3/24000000*OO[[#This Row],[102 (01JUL1985 15:00:00)-Water Temperature (C)]]*OO[[#This Row],[44]]</f>
        <v>2.9308777252312497E-5</v>
      </c>
      <c r="AU246" s="10">
        <f>3/24000000*OO[[#This Row],[103 (01JUL1985 18:00:00)-Water Temperature (C)]]*OO[[#This Row],[45]]</f>
        <v>2.5364359419825001E-5</v>
      </c>
      <c r="AV246" s="10">
        <f>3/24000000*OO[[#This Row],[104 (01JUL1985 21:00:00)-Water Temperature (C)]]*OO[[#This Row],[46]]</f>
        <v>2.1571804155359998E-5</v>
      </c>
      <c r="AW246" s="10">
        <f>3/24000000*OO[[#This Row],[105 (02JUL1985 00:00:00)-Water Temperature (C)]]*OO[[#This Row],[47]]</f>
        <v>1.82832440212E-5</v>
      </c>
      <c r="AX246" s="10">
        <f>3/24000000*OO[[#This Row],[106 (02JUL1985 03:00:00)-Water Temperature (C)]]*OO[[#This Row],[48]]</f>
        <v>1.5630836049779999E-5</v>
      </c>
      <c r="AY246" s="10">
        <f>3/24000000*OO[[#This Row],[107 (02JUL1985 06:00:00)-Water Temperature (C)]]*OO[[#This Row],[49]]</f>
        <v>1.3561099996100001E-5</v>
      </c>
      <c r="AZ246" s="10">
        <f>3/24000000*OO[[#This Row],[108 (02JUL1985 09:00:00)-Water Temperature (C)]]*OO[[#This Row],[50]]</f>
        <v>1.2139471428614999E-5</v>
      </c>
      <c r="BA246" s="10">
        <f>3/24000000*OO[[#This Row],[109 (02JUL1985 12:00:00)-Water Temperature (C)]]*OO[[#This Row],[51]]</f>
        <v>1.0538677474698751E-5</v>
      </c>
      <c r="BB246" s="10">
        <f>3/24000000*OO[[#This Row],[110 (02JUL1985 15:00:00)-Water Temperature (C)]]*OO[[#This Row],[52]]</f>
        <v>8.7617188073625001E-6</v>
      </c>
      <c r="BC246" s="10">
        <f>3/24000000*OO[[#This Row],[111 (02JUL1985 18:00:00)-Water Temperature (C)]]*OO[[#This Row],[53]]</f>
        <v>7.0208049458674992E-6</v>
      </c>
      <c r="BD246" s="10">
        <f>3/24000000*OO[[#This Row],[112 (02JUL1985 21:00:00)-Water Temperature (C)]]*OO[[#This Row],[54]]</f>
        <v>5.4661651542787499E-6</v>
      </c>
      <c r="BE246" s="10">
        <f>3/24000000*OO[[#This Row],[113 (03JUL1985 00:00:00)-Water Temperature (C)]]*OO[[#This Row],[55]]</f>
        <v>4.2606687704249993E-6</v>
      </c>
      <c r="BF246" s="10">
        <f>3/24000000*OO[[#This Row],[114 (03JUL1985 03:00:00)-Water Temperature (C)]]*OO[[#This Row],[56]]</f>
        <v>3.4673285996500003E-6</v>
      </c>
      <c r="BG246" s="10">
        <f>3/24000000*OO[[#This Row],[115 (03JUL1985 06:00:00)-Water Temperature (C)]]*OO[[#This Row],[57]]</f>
        <v>2.9767524349400004E-6</v>
      </c>
      <c r="BH246" s="10">
        <f>3/24000000*OO[[#This Row],[116 (03JUL1985 09:00:00)-Water Temperature (C)]]*OO[[#This Row],[58]]</f>
        <v>2.7536031618999997E-6</v>
      </c>
      <c r="BI246" s="10">
        <f>3/24000000*OO[[#This Row],[117 (03JUL1985 12:00:00)-Water Temperature (C)]]*OO[[#This Row],[59]]</f>
        <v>2.6295583066374998E-6</v>
      </c>
      <c r="BJ246" s="10">
        <f>3/24000000*OO[[#This Row],[118 (03JUL1985 15:00:00)-Water Temperature (C)]]*OO[[#This Row],[60]]</f>
        <v>2.5084825897659995E-6</v>
      </c>
      <c r="BK246" s="10">
        <f>3/24000000*OO[[#This Row],[119 (03JUL1985 18:00:00)-Water Temperature (C)]]*OO[[#This Row],[61]]</f>
        <v>2.3799950609817501E-6</v>
      </c>
      <c r="BL246" s="10">
        <f>3/24000000*OO[[#This Row],[120 (03JUL1985 21:00:00)-Water Temperature (C)]]*OO[[#This Row],[62]]</f>
        <v>2.2055092593511249E-6</v>
      </c>
      <c r="BM246" s="10">
        <f>3/24000000*OO[[#This Row],[121 (04JUL1985 00:00:00)-Water Temperature (C)]]*OO[[#This Row],[63]]</f>
        <v>2.0265653350696252E-6</v>
      </c>
      <c r="BN246" s="10">
        <f>3/24000000*OO[[#This Row],[122 (04JUL1985 03:00:00)-Water Temperature (C)]]*OO[[#This Row],[64]]</f>
        <v>1.8839909390321247E-6</v>
      </c>
      <c r="BO246" s="10">
        <f>3/24000000*OO[[#This Row],[123 (04JUL1985 06:00:00)-Water Temperature (C)]]*OO[[#This Row],[65]]</f>
        <v>1.787267353443E-6</v>
      </c>
      <c r="BP246" s="10">
        <f>3/24000000*OO[[#This Row],[124 (04JUL1985 09:00:00)-Water Temperature (C)]]*OO[[#This Row],[66]]</f>
        <v>1.7590628460948748E-6</v>
      </c>
      <c r="BQ246" s="10">
        <f>3/24000000*OO[[#This Row],[125 (04JUL1985 12:00:00)-Water Temperature (C)]]*OO[[#This Row],[67]]</f>
        <v>1.7357678818837499E-6</v>
      </c>
      <c r="BR246" s="10">
        <f>3/24000000*OO[[#This Row],[126 (04JUL1985 15:00:00)-Water Temperature (C)]]*OO[[#This Row],[68]]</f>
        <v>1.7149050363999998E-6</v>
      </c>
      <c r="BS246" s="10">
        <f>3/24000000*OO[[#This Row],[127 (04JUL1985 18:00:00)-Water Temperature (C)]]*OO[[#This Row],[69]]</f>
        <v>1.6503445445812498E-6</v>
      </c>
      <c r="BT246" s="10">
        <f>3/24000000*OO[[#This Row],[128 (04JUL1985 21:00:00)-Water Temperature (C)]]*OO[[#This Row],[70]]</f>
        <v>1.5565867548101248E-6</v>
      </c>
      <c r="BU246" s="10">
        <f>3/24000000*OO[[#This Row],[129 (05JUL1985 00:00:00)-Water Temperature (C)]]*OO[[#This Row],[71]]</f>
        <v>1.4586627176253749E-6</v>
      </c>
      <c r="BV246" s="10">
        <f>3/24000000*OO[[#This Row],[130 (05JUL1985 03:00:00)-Water Temperature (C)]]*OO[[#This Row],[72]]</f>
        <v>1.3730344210056248E-6</v>
      </c>
      <c r="BW246" s="10">
        <f>3/24000000*OO[[#This Row],[131 (05JUL1985 06:00:00)-Water Temperature (C)]]*OO[[#This Row],[73]]</f>
        <v>1.3078915945432499E-6</v>
      </c>
      <c r="BX246" s="10">
        <f>3/24000000*OO[[#This Row],[132 (05JUL1985 09:00:00)-Water Temperature (C)]]*OO[[#This Row],[74]]</f>
        <v>1.2894850421497498E-6</v>
      </c>
      <c r="BY246" s="10">
        <f>3/24000000*OO[[#This Row],[133 (05JUL1985 12:00:00)-Water Temperature (C)]]*OO[[#This Row],[75]]</f>
        <v>1.2548568319949999E-6</v>
      </c>
      <c r="BZ246" s="10">
        <f>3/24000000*OO[[#This Row],[134 (05JUL1985 15:00:00)-Water Temperature (C)]]*OO[[#This Row],[76]]</f>
        <v>1.2169456215104999E-6</v>
      </c>
      <c r="CA246" s="10">
        <f>3/24000000*OO[[#This Row],[135 (05JUL1985 18:00:00)-Water Temperature (C)]]*OO[[#This Row],[77]]</f>
        <v>1.1648618946667497E-6</v>
      </c>
      <c r="CB246" s="10">
        <f>3/24000000*OO[[#This Row],[136 (05JUL1985 21:00:00)-Water Temperature (C)]]*OO[[#This Row],[78]]</f>
        <v>1.0933200575616248E-6</v>
      </c>
      <c r="CC246" s="10">
        <f>3/24000000*OO[[#This Row],[137 (06JUL1985 00:00:00)-Water Temperature (C)]]*OO[[#This Row],[79]]</f>
        <v>1.0131676752325E-6</v>
      </c>
      <c r="CD246" s="10">
        <f>3/24000000*OO[[#This Row],[138 (06JUL1985 03:00:00)-Water Temperature (C)]]*OO[[#This Row],[80]]</f>
        <v>9.4369382936400004E-7</v>
      </c>
      <c r="CE246" s="10">
        <f>3/24000000*OO[[#This Row],[139 (06JUL1985 06:00:00)-Water Temperature (C)]]*OO[[#This Row],[81]]</f>
        <v>8.9790103308874984E-7</v>
      </c>
      <c r="CF246" s="10">
        <f>3/24000000*OO[[#This Row],[140 (06JUL1985 09:00:00)-Water Temperature (C)]]*OO[[#This Row],[82]]</f>
        <v>8.9790018365250012E-7</v>
      </c>
      <c r="CG246" s="10">
        <f>3/24000000*OO[[#This Row],[141 (06JUL1985 12:00:00)-Water Temperature (C)]]*OO[[#This Row],[83]]</f>
        <v>8.9537401941600003E-7</v>
      </c>
      <c r="CH246" s="10">
        <f>3/24000000*OO[[#This Row],[142 (06JUL1985 15:00:00)-Water Temperature (C)]]*OO[[#This Row],[84]]</f>
        <v>8.8873201920187501E-7</v>
      </c>
      <c r="CI246" s="10">
        <f>3/24000000*OO[[#This Row],[143 (06JUL1985 18:00:00)-Water Temperature (C)]]*OO[[#This Row],[85]]</f>
        <v>8.7676475857812484E-7</v>
      </c>
      <c r="CJ246" s="10">
        <f>3/24000000*OO[[#This Row],[144 (06JUL1985 21:00:00)-Water Temperature (C)]]*OO[[#This Row],[86]]</f>
        <v>8.3838642202500004E-7</v>
      </c>
      <c r="CK246" s="10">
        <f>3/24000000*OO[[#This Row],[145 (07JUL1985 00:00:00)-Water Temperature (C)]]*OO[[#This Row],[87]]</f>
        <v>7.811795366402501E-7</v>
      </c>
      <c r="CL246" s="10">
        <f>3/24000000*OO[[#This Row],[146 (07JUL1985 03:00:00)-Water Temperature (C)]]*OO[[#This Row],[88]]</f>
        <v>7.3088010763874999E-7</v>
      </c>
      <c r="CM246" s="10">
        <f>3/24000000*OO[[#This Row],[147 (07JUL1985 06:00:00)-Water Temperature (C)]]*OO[[#This Row],[89]]</f>
        <v>6.9373778470749991E-7</v>
      </c>
      <c r="CN246" s="10">
        <f>3/24000000*OO[[#This Row],[148 (07JUL1985 09:00:00)-Water Temperature (C)]]*OO[[#This Row],[90]]</f>
        <v>6.9053326522349988E-7</v>
      </c>
      <c r="CO246" s="10">
        <f>3/24000000*OO[[#This Row],[149 (07JUL1985 12:00:00)-Water Temperature (C)]]*OO[[#This Row],[91]]</f>
        <v>6.9421980637350004E-7</v>
      </c>
      <c r="CP246" s="10">
        <f>3/24000000*OO[[#This Row],[150 (07JUL1985 15:00:00)-Water Temperature (C)]]*OO[[#This Row],[92]]</f>
        <v>6.9121743934875003E-7</v>
      </c>
      <c r="CQ246" s="10">
        <f>3/24000000*OO[[#This Row],[151 (07JUL1985 18:00:00)-Water Temperature (C)]]*OO[[#This Row],[93]]</f>
        <v>6.8216405936399999E-7</v>
      </c>
      <c r="CR246" s="10">
        <f>3/24000000*OO[[#This Row],[152 (07JUL1985 21:00:00)-Water Temperature (C)]]*OO[[#This Row],[94]]</f>
        <v>6.5306956968749999E-7</v>
      </c>
      <c r="CS246" s="10">
        <f>3/24000000*OO[[#This Row],[153 (08JUL1985 00:00:00)-Water Temperature (C)]]*OO[[#This Row],[95]]</f>
        <v>6.1665752580224993E-7</v>
      </c>
      <c r="CT246" s="10">
        <f>3/24000000*OO[[#This Row],[154 (08JUL1985 03:00:00)-Water Temperature (C)]]*OO[[#This Row],[96]]</f>
        <v>5.8537988003075006E-7</v>
      </c>
      <c r="CU246" s="10">
        <f>3/24000000*OO[[#This Row],[155 (08JUL1985 06:00:00)-Water Temperature (C)]]*OO[[#This Row],[97]]</f>
        <v>5.6458296825849996E-7</v>
      </c>
      <c r="CV246" s="10">
        <f>3/24000000*OO[[#This Row],[156 (08JUL1985 09:00:00)-Water Temperature (C)]]*OO[[#This Row],[98]]</f>
        <v>5.5487518225249993E-7</v>
      </c>
      <c r="CW246" s="10">
        <f>3/24000000*OO[[#This Row],[157 (08JUL1985 12:00:00)-Water Temperature (C)]]*OO[[#This Row],[99]]</f>
        <v>5.5872330806599996E-7</v>
      </c>
    </row>
    <row r="247" spans="1:101" x14ac:dyDescent="0.35">
      <c r="A247" t="s">
        <v>253</v>
      </c>
      <c r="B247">
        <v>844.40269999999998</v>
      </c>
      <c r="C247" s="10">
        <f>3/24*OO[[#This Row],[59 (26JUN1985 06:00:00)-Water Temperature (C)]]*OO[[#This Row],[1]]/SUM(OO[1])</f>
        <v>0</v>
      </c>
      <c r="D247" s="10">
        <f>3/24*OO[[#This Row],[60 (26JUN1985 09:00:00)-Water Temperature (C)]]*OO[[#This Row],[2]]/SUM(OO[2])</f>
        <v>0</v>
      </c>
      <c r="E247" s="10">
        <f>3/24*OO[[#This Row],[61 (26JUN1985 12:00:00)-Water Temperature (C)]]*OO[[#This Row],[3]]/SUM(OO[3])</f>
        <v>0</v>
      </c>
      <c r="F247" s="10">
        <f>3/24*OO[[#This Row],[62 (26JUN1985 15:00:00)-Water Temperature (C)]]*OO[[#This Row],[4]]/SUM(OO[4])</f>
        <v>0</v>
      </c>
      <c r="G247" s="10">
        <f>3/24*OO[[#This Row],[63 (26JUN1985 18:00:00)-Water Temperature (C)]]*OO[[#This Row],[5]]/SUM(OO[5])</f>
        <v>0</v>
      </c>
      <c r="H247" s="10">
        <f>3/24*OO[[#This Row],[64 (26JUN1985 21:00:00)-Water Temperature (C)]]*OO[[#This Row],[6]]/SUM(OO[6])</f>
        <v>0</v>
      </c>
      <c r="I247" s="10">
        <f>3/24*OO[[#This Row],[65 (27JUN1985 00:00:00)-Water Temperature (C)]]*OO[[#This Row],[7]]/SUM(OO[7])</f>
        <v>0</v>
      </c>
      <c r="J247" s="10">
        <f>3/24*OO[[#This Row],[66 (27JUN1985 03:00:00)-Water Temperature (C)]]*OO[[#This Row],[8]]/SUM(OO[8])</f>
        <v>0</v>
      </c>
      <c r="K247" s="10">
        <f>3/24*OO[[#This Row],[67 (27JUN1985 06:00:00)-Water Temperature (C)]]*OO[[#This Row],[9]]/SUM(OO[9])</f>
        <v>0</v>
      </c>
      <c r="L247" s="10">
        <f>3/24*OO[[#This Row],[68 (27JUN1985 09:00:00)-Water Temperature (C)]]*OO[[#This Row],[10]]/SUM(OO[10])</f>
        <v>0</v>
      </c>
      <c r="M247" s="10">
        <f>3/24*OO[[#This Row],[69 (27JUN1985 12:00:00)-Water Temperature (C)]]*OO[[#This Row],[11]]/SUM(OO[11])</f>
        <v>1.9064076693125846E-42</v>
      </c>
      <c r="N247" s="10">
        <f>3/24*OO[[#This Row],[70 (27JUN1985 15:00:00)-Water Temperature (C)]]*OO[[#This Row],[12]]/SUM(OO[12])</f>
        <v>8.1827281784114437E-32</v>
      </c>
      <c r="O247" s="10">
        <f>3/24*OO[[#This Row],[71 (27JUN1985 18:00:00)-Water Temperature (C)]]*OO[[#This Row],[13]]/SUM(OO[13])</f>
        <v>2.4162719092710531E-21</v>
      </c>
      <c r="P247" s="10">
        <f>3/24*OO[[#This Row],[72 (27JUN1985 21:00:00)-Water Temperature (C)]]*OO[[#This Row],[14]]/SUM(OO[14])</f>
        <v>1.4176592658300826E-14</v>
      </c>
      <c r="Q247" s="10">
        <f>3/24*OO[[#This Row],[73 (28JUN1985 00:00:00)-Water Temperature (C)]]*OO[[#This Row],[15]]/SUM(OO[15])</f>
        <v>1.4159515686434594E-10</v>
      </c>
      <c r="R247" s="10">
        <f>3/24*OO[[#This Row],[74 (28JUN1985 03:00:00)-Water Temperature (C)]]*OO[[#This Row],[16]]/SUM(OO[16])</f>
        <v>6.6835700248064809E-8</v>
      </c>
      <c r="S247" s="10">
        <f>3/24*OO[[#This Row],[75 (28JUN1985 06:00:00)-Water Temperature (C)]]*OO[[#This Row],[17]]/SUM(OO[17])</f>
        <v>5.9969388679172924E-6</v>
      </c>
      <c r="T247" s="10">
        <f>3/24*OO[[#This Row],[76 (28JUN1985 09:00:00)-Water Temperature (C)]]*OO[[#This Row],[18]]/SUM(OO[18])</f>
        <v>1.665331460107964E-4</v>
      </c>
      <c r="U247" s="10">
        <f>3/24*OO[[#This Row],[77 (28JUN1985 12:00:00)-Water Temperature (C)]]*OO[[#This Row],[19]]/SUM(OO[19])</f>
        <v>1.8535767883490256E-3</v>
      </c>
      <c r="V247" s="10">
        <f>3/24000000*OO[[#This Row],[78 (28JUN1985 15:00:00)-Water Temperature (C)]]*OO[[#This Row],[20]]</f>
        <v>9.7270123338250008E-3</v>
      </c>
      <c r="W247" s="10">
        <f>3/24000000*OO[[#This Row],[79 (28JUN1985 18:00:00)-Water Temperature (C)]]*OO[[#This Row],[21]]</f>
        <v>2.7241880816825003E-2</v>
      </c>
      <c r="X247" s="10">
        <f>3/24000000*OO[[#This Row],[80 (28JUN1985 21:00:00)-Water Temperature (C)]]*OO[[#This Row],[22]]</f>
        <v>4.4393654606512498E-2</v>
      </c>
      <c r="Y247" s="10">
        <f>3/24000000*OO[[#This Row],[81 (29JUN1985 00:00:00)-Water Temperature (C)]]*OO[[#This Row],[23]]</f>
        <v>4.6396661172562498E-2</v>
      </c>
      <c r="Z247" s="10">
        <f>3/24000000*OO[[#This Row],[82 (29JUN1985 03:00:00)-Water Temperature (C)]]*OO[[#This Row],[24]]</f>
        <v>3.3614213406674996E-2</v>
      </c>
      <c r="AA247" s="10">
        <f>3/24000000*OO[[#This Row],[83 (29JUN1985 06:00:00)-Water Temperature (C)]]*OO[[#This Row],[25]]</f>
        <v>1.7976982040618747E-2</v>
      </c>
      <c r="AB247" s="10">
        <f>3/24000000*OO[[#This Row],[84 (29JUN1985 09:00:00)-Water Temperature (C)]]*OO[[#This Row],[26]]</f>
        <v>7.6010954582474994E-3</v>
      </c>
      <c r="AC247" s="10">
        <f>3/24000000*OO[[#This Row],[85 (29JUN1985 12:00:00)-Water Temperature (C)]]*OO[[#This Row],[27]]</f>
        <v>2.6315967294337494E-3</v>
      </c>
      <c r="AD247" s="10">
        <f>3/24000000*OO[[#This Row],[86 (29JUN1985 15:00:00)-Water Temperature (C)]]*OO[[#This Row],[28]]</f>
        <v>7.7835546663487494E-4</v>
      </c>
      <c r="AE247" s="10">
        <f>3/24000000*OO[[#This Row],[88 (29JUN1985 21:00:00)-Water Temperature (C)]]*OO[[#This Row],[30]]</f>
        <v>7.9827749580999992E-5</v>
      </c>
      <c r="AF247" s="10">
        <f>3/24000000*OO[[#This Row],[88 (29JUN1985 21:00:00)-Water Temperature (C)]]*OO[[#This Row],[30]]</f>
        <v>7.9827749580999992E-5</v>
      </c>
      <c r="AG247" s="10">
        <f>3/24000000*OO[[#This Row],[89 (30JUN1985 00:00:00)-Water Temperature (C)]]*OO[[#This Row],[31]]</f>
        <v>4.6257665431525001E-5</v>
      </c>
      <c r="AH247" s="10">
        <f>3/24000000*OO[[#This Row],[90 (30JUN1985 03:00:00)-Water Temperature (C)]]*OO[[#This Row],[32]]</f>
        <v>3.8984451861862494E-5</v>
      </c>
      <c r="AI247" s="10">
        <f>3/24000000*OO[[#This Row],[91 (30JUN1985 06:00:00)-Water Temperature (C)]]*OO[[#This Row],[33]]</f>
        <v>3.7992888108449993E-5</v>
      </c>
      <c r="AJ247" s="10">
        <f>3/24000000*OO[[#This Row],[92 (30JUN1985 09:00:00)-Water Temperature (C)]]*OO[[#This Row],[34]]</f>
        <v>3.8830556387499996E-5</v>
      </c>
      <c r="AK247" s="10">
        <f>3/24000000*OO[[#This Row],[93 (30JUN1985 12:00:00)-Water Temperature (C)]]*OO[[#This Row],[35]]</f>
        <v>3.93176277300625E-5</v>
      </c>
      <c r="AL247" s="10">
        <f>3/24000000*OO[[#This Row],[94 (30JUN1985 15:00:00)-Water Temperature (C)]]*OO[[#This Row],[36]]</f>
        <v>3.8508746577449999E-5</v>
      </c>
      <c r="AM247" s="10">
        <f>3/24000000*OO[[#This Row],[95 (30JUN1985 18:00:00)-Water Temperature (C)]]*OO[[#This Row],[37]]</f>
        <v>3.6254508816600001E-5</v>
      </c>
      <c r="AN247" s="10">
        <f>3/24000000*OO[[#This Row],[96 (30JUN1985 21:00:00)-Water Temperature (C)]]*OO[[#This Row],[38]]</f>
        <v>3.2700418882799996E-5</v>
      </c>
      <c r="AO247" s="10">
        <f>3/24000000*OO[[#This Row],[97 (01JUL1985 00:00:00)-Water Temperature (C)]]*OO[[#This Row],[39]]</f>
        <v>2.8880158354374997E-5</v>
      </c>
      <c r="AP247" s="10">
        <f>3/24000000*OO[[#This Row],[98 (01JUL1985 03:00:00)-Water Temperature (C)]]*OO[[#This Row],[40]]</f>
        <v>2.54181396865E-5</v>
      </c>
      <c r="AQ247" s="10">
        <f>3/24000000*OO[[#This Row],[99 (01JUL1985 06:00:00)-Water Temperature (C)]]*OO[[#This Row],[41]]</f>
        <v>2.2505418143249998E-5</v>
      </c>
      <c r="AR247" s="10">
        <f>3/24000000*OO[[#This Row],[100 (01JUL1985 09:00:00)-Water Temperature (C)]]*OO[[#This Row],[42]]</f>
        <v>2.0545861925537498E-5</v>
      </c>
      <c r="AS247" s="10">
        <f>3/24000000*OO[[#This Row],[101 (01JUL1985 12:00:00)-Water Temperature (C)]]*OO[[#This Row],[43]]</f>
        <v>1.8427313921109998E-5</v>
      </c>
      <c r="AT247" s="10">
        <f>3/24000000*OO[[#This Row],[102 (01JUL1985 15:00:00)-Water Temperature (C)]]*OO[[#This Row],[44]]</f>
        <v>1.6237062155583751E-5</v>
      </c>
      <c r="AU247" s="10">
        <f>3/24000000*OO[[#This Row],[103 (01JUL1985 18:00:00)-Water Temperature (C)]]*OO[[#This Row],[45]]</f>
        <v>1.3990036294870001E-5</v>
      </c>
      <c r="AV247" s="10">
        <f>3/24000000*OO[[#This Row],[104 (01JUL1985 21:00:00)-Water Temperature (C)]]*OO[[#This Row],[46]]</f>
        <v>1.185190615118125E-5</v>
      </c>
      <c r="AW247" s="10">
        <f>3/24000000*OO[[#This Row],[105 (02JUL1985 00:00:00)-Water Temperature (C)]]*OO[[#This Row],[47]]</f>
        <v>1.0006664709593749E-5</v>
      </c>
      <c r="AX247" s="10">
        <f>3/24000000*OO[[#This Row],[106 (02JUL1985 03:00:00)-Water Temperature (C)]]*OO[[#This Row],[48]]</f>
        <v>8.5279834404699995E-6</v>
      </c>
      <c r="AY247" s="10">
        <f>3/24000000*OO[[#This Row],[107 (02JUL1985 06:00:00)-Water Temperature (C)]]*OO[[#This Row],[49]]</f>
        <v>7.3944599579724993E-6</v>
      </c>
      <c r="AZ247" s="10">
        <f>3/24000000*OO[[#This Row],[108 (02JUL1985 09:00:00)-Water Temperature (C)]]*OO[[#This Row],[50]]</f>
        <v>6.63176507039625E-6</v>
      </c>
      <c r="BA247" s="10">
        <f>3/24000000*OO[[#This Row],[109 (02JUL1985 12:00:00)-Water Temperature (C)]]*OO[[#This Row],[51]]</f>
        <v>5.77340708336E-6</v>
      </c>
      <c r="BB247" s="10">
        <f>3/24000000*OO[[#This Row],[110 (02JUL1985 15:00:00)-Water Temperature (C)]]*OO[[#This Row],[52]]</f>
        <v>4.8191225493124998E-6</v>
      </c>
      <c r="BC247" s="10">
        <f>3/24000000*OO[[#This Row],[111 (02JUL1985 18:00:00)-Water Temperature (C)]]*OO[[#This Row],[53]]</f>
        <v>3.8712192600900001E-6</v>
      </c>
      <c r="BD247" s="10">
        <f>3/24000000*OO[[#This Row],[112 (02JUL1985 21:00:00)-Water Temperature (C)]]*OO[[#This Row],[54]]</f>
        <v>3.0087698769212499E-6</v>
      </c>
      <c r="BE247" s="10">
        <f>3/24000000*OO[[#This Row],[113 (03JUL1985 00:00:00)-Water Temperature (C)]]*OO[[#This Row],[55]]</f>
        <v>2.3352554732178747E-6</v>
      </c>
      <c r="BF247" s="10">
        <f>3/24000000*OO[[#This Row],[114 (03JUL1985 03:00:00)-Water Temperature (C)]]*OO[[#This Row],[56]]</f>
        <v>1.8907152628909999E-6</v>
      </c>
      <c r="BG247" s="10">
        <f>3/24000000*OO[[#This Row],[115 (03JUL1985 06:00:00)-Water Temperature (C)]]*OO[[#This Row],[57]]</f>
        <v>1.6168611922447497E-6</v>
      </c>
      <c r="BH247" s="10">
        <f>3/24000000*OO[[#This Row],[116 (03JUL1985 09:00:00)-Water Temperature (C)]]*OO[[#This Row],[58]]</f>
        <v>1.4930636778714999E-6</v>
      </c>
      <c r="BI247" s="10">
        <f>3/24000000*OO[[#This Row],[117 (03JUL1985 12:00:00)-Water Temperature (C)]]*OO[[#This Row],[59]]</f>
        <v>1.4246368037824999E-6</v>
      </c>
      <c r="BJ247" s="10">
        <f>3/24000000*OO[[#This Row],[118 (03JUL1985 15:00:00)-Water Temperature (C)]]*OO[[#This Row],[60]]</f>
        <v>1.3595914435424999E-6</v>
      </c>
      <c r="BK247" s="10">
        <f>3/24000000*OO[[#This Row],[119 (03JUL1985 18:00:00)-Water Temperature (C)]]*OO[[#This Row],[61]]</f>
        <v>1.2897506716249998E-6</v>
      </c>
      <c r="BL247" s="10">
        <f>3/24000000*OO[[#This Row],[120 (03JUL1985 21:00:00)-Water Temperature (C)]]*OO[[#This Row],[62]]</f>
        <v>1.19324078973E-6</v>
      </c>
      <c r="BM247" s="10">
        <f>3/24000000*OO[[#This Row],[121 (04JUL1985 00:00:00)-Water Temperature (C)]]*OO[[#This Row],[63]]</f>
        <v>1.0951359034410001E-6</v>
      </c>
      <c r="BN247" s="10">
        <f>3/24000000*OO[[#This Row],[122 (04JUL1985 03:00:00)-Water Temperature (C)]]*OO[[#This Row],[64]]</f>
        <v>1.0167958160362498E-6</v>
      </c>
      <c r="BO247" s="10">
        <f>3/24000000*OO[[#This Row],[123 (04JUL1985 06:00:00)-Water Temperature (C)]]*OO[[#This Row],[65]]</f>
        <v>9.635489784240001E-7</v>
      </c>
      <c r="BP247" s="10">
        <f>3/24000000*OO[[#This Row],[124 (04JUL1985 09:00:00)-Water Temperature (C)]]*OO[[#This Row],[66]]</f>
        <v>9.4803133722849998E-7</v>
      </c>
      <c r="BQ247" s="10">
        <f>3/24000000*OO[[#This Row],[125 (04JUL1985 12:00:00)-Water Temperature (C)]]*OO[[#This Row],[67]]</f>
        <v>9.3481098259999998E-7</v>
      </c>
      <c r="BR247" s="10">
        <f>3/24000000*OO[[#This Row],[126 (04JUL1985 15:00:00)-Water Temperature (C)]]*OO[[#This Row],[68]]</f>
        <v>9.2449022026224997E-7</v>
      </c>
      <c r="BS247" s="10">
        <f>3/24000000*OO[[#This Row],[127 (04JUL1985 18:00:00)-Water Temperature (C)]]*OO[[#This Row],[69]]</f>
        <v>8.9006141555349989E-7</v>
      </c>
      <c r="BT247" s="10">
        <f>3/24000000*OO[[#This Row],[128 (04JUL1985 21:00:00)-Water Temperature (C)]]*OO[[#This Row],[70]]</f>
        <v>8.4018917589624994E-7</v>
      </c>
      <c r="BU247" s="10">
        <f>3/24000000*OO[[#This Row],[129 (05JUL1985 00:00:00)-Water Temperature (C)]]*OO[[#This Row],[71]]</f>
        <v>7.8743518249762498E-7</v>
      </c>
      <c r="BV247" s="10">
        <f>3/24000000*OO[[#This Row],[130 (05JUL1985 03:00:00)-Water Temperature (C)]]*OO[[#This Row],[72]]</f>
        <v>7.4062496621999996E-7</v>
      </c>
      <c r="BW247" s="10">
        <f>3/24000000*OO[[#This Row],[131 (05JUL1985 06:00:00)-Water Temperature (C)]]*OO[[#This Row],[73]]</f>
        <v>7.0494057518400005E-7</v>
      </c>
      <c r="BX247" s="10">
        <f>3/24000000*OO[[#This Row],[132 (05JUL1985 09:00:00)-Water Temperature (C)]]*OO[[#This Row],[74]]</f>
        <v>6.9557924956012506E-7</v>
      </c>
      <c r="BY247" s="10">
        <f>3/24000000*OO[[#This Row],[133 (05JUL1985 12:00:00)-Water Temperature (C)]]*OO[[#This Row],[75]]</f>
        <v>6.7674942750849999E-7</v>
      </c>
      <c r="BZ247" s="10">
        <f>3/24000000*OO[[#This Row],[134 (05JUL1985 15:00:00)-Water Temperature (C)]]*OO[[#This Row],[76]]</f>
        <v>6.5734023582149997E-7</v>
      </c>
      <c r="CA247" s="10">
        <f>3/24000000*OO[[#This Row],[135 (05JUL1985 18:00:00)-Water Temperature (C)]]*OO[[#This Row],[77]]</f>
        <v>6.3007967855700006E-7</v>
      </c>
      <c r="CB247" s="10">
        <f>3/24000000*OO[[#This Row],[136 (05JUL1985 21:00:00)-Water Temperature (C)]]*OO[[#This Row],[78]]</f>
        <v>5.9105157737249994E-7</v>
      </c>
      <c r="CC247" s="10">
        <f>3/24000000*OO[[#This Row],[137 (06JUL1985 00:00:00)-Water Temperature (C)]]*OO[[#This Row],[79]]</f>
        <v>5.4725587067325E-7</v>
      </c>
      <c r="CD247" s="10">
        <f>3/24000000*OO[[#This Row],[138 (06JUL1985 03:00:00)-Water Temperature (C)]]*OO[[#This Row],[80]]</f>
        <v>5.092858824375E-7</v>
      </c>
      <c r="CE247" s="10">
        <f>3/24000000*OO[[#This Row],[139 (06JUL1985 06:00:00)-Water Temperature (C)]]*OO[[#This Row],[81]]</f>
        <v>4.8471799501000001E-7</v>
      </c>
      <c r="CF247" s="10">
        <f>3/24000000*OO[[#This Row],[140 (06JUL1985 09:00:00)-Water Temperature (C)]]*OO[[#This Row],[82]]</f>
        <v>4.847392830187499E-7</v>
      </c>
      <c r="CG247" s="10">
        <f>3/24000000*OO[[#This Row],[141 (06JUL1985 12:00:00)-Water Temperature (C)]]*OO[[#This Row],[83]]</f>
        <v>4.8335621868149995E-7</v>
      </c>
      <c r="CH247" s="10">
        <f>3/24000000*OO[[#This Row],[142 (06JUL1985 15:00:00)-Water Temperature (C)]]*OO[[#This Row],[84]]</f>
        <v>4.8031649878874999E-7</v>
      </c>
      <c r="CI247" s="10">
        <f>3/24000000*OO[[#This Row],[143 (06JUL1985 18:00:00)-Water Temperature (C)]]*OO[[#This Row],[85]]</f>
        <v>4.7408809062562487E-7</v>
      </c>
      <c r="CJ247" s="10">
        <f>3/24000000*OO[[#This Row],[144 (06JUL1985 21:00:00)-Water Temperature (C)]]*OO[[#This Row],[86]]</f>
        <v>4.5274400707799997E-7</v>
      </c>
      <c r="CK247" s="10">
        <f>3/24000000*OO[[#This Row],[145 (07JUL1985 00:00:00)-Water Temperature (C)]]*OO[[#This Row],[87]]</f>
        <v>4.2161816944687501E-7</v>
      </c>
      <c r="CL247" s="10">
        <f>3/24000000*OO[[#This Row],[146 (07JUL1985 03:00:00)-Water Temperature (C)]]*OO[[#This Row],[88]]</f>
        <v>3.9428778263312496E-7</v>
      </c>
      <c r="CM247" s="10">
        <f>3/24000000*OO[[#This Row],[147 (07JUL1985 06:00:00)-Water Temperature (C)]]*OO[[#This Row],[89]]</f>
        <v>3.7432412410749998E-7</v>
      </c>
      <c r="CN247" s="10">
        <f>3/24000000*OO[[#This Row],[148 (07JUL1985 09:00:00)-Water Temperature (C)]]*OO[[#This Row],[90]]</f>
        <v>3.7241672211799996E-7</v>
      </c>
      <c r="CO247" s="10">
        <f>3/24000000*OO[[#This Row],[149 (07JUL1985 12:00:00)-Water Temperature (C)]]*OO[[#This Row],[91]]</f>
        <v>3.7430637580574999E-7</v>
      </c>
      <c r="CP247" s="10">
        <f>3/24000000*OO[[#This Row],[150 (07JUL1985 15:00:00)-Water Temperature (C)]]*OO[[#This Row],[92]]</f>
        <v>3.7286545114949998E-7</v>
      </c>
      <c r="CQ247" s="10">
        <f>3/24000000*OO[[#This Row],[151 (07JUL1985 18:00:00)-Water Temperature (C)]]*OO[[#This Row],[93]]</f>
        <v>3.6793843377550004E-7</v>
      </c>
      <c r="CR247" s="10">
        <f>3/24000000*OO[[#This Row],[152 (07JUL1985 21:00:00)-Water Temperature (C)]]*OO[[#This Row],[94]]</f>
        <v>3.5185335117399994E-7</v>
      </c>
      <c r="CS247" s="10">
        <f>3/24000000*OO[[#This Row],[153 (08JUL1985 00:00:00)-Water Temperature (C)]]*OO[[#This Row],[95]]</f>
        <v>3.3195631646299995E-7</v>
      </c>
      <c r="CT247" s="10">
        <f>3/24000000*OO[[#This Row],[154 (08JUL1985 03:00:00)-Water Temperature (C)]]*OO[[#This Row],[96]]</f>
        <v>3.1478365072500003E-7</v>
      </c>
      <c r="CU247" s="10">
        <f>3/24000000*OO[[#This Row],[155 (08JUL1985 06:00:00)-Water Temperature (C)]]*OO[[#This Row],[97]]</f>
        <v>3.0315811112400001E-7</v>
      </c>
      <c r="CV247" s="10">
        <f>3/24000000*OO[[#This Row],[156 (08JUL1985 09:00:00)-Water Temperature (C)]]*OO[[#This Row],[98]]</f>
        <v>2.9775484110599994E-7</v>
      </c>
      <c r="CW247" s="10">
        <f>3/24000000*OO[[#This Row],[157 (08JUL1985 12:00:00)-Water Temperature (C)]]*OO[[#This Row],[99]]</f>
        <v>2.9981248617799995E-7</v>
      </c>
    </row>
    <row r="248" spans="1:101" x14ac:dyDescent="0.35">
      <c r="A248" t="s">
        <v>254</v>
      </c>
      <c r="B248">
        <v>867.99109999999996</v>
      </c>
      <c r="C248" s="10">
        <f>3/24*OO[[#This Row],[59 (26JUN1985 06:00:00)-Water Temperature (C)]]*OO[[#This Row],[1]]/SUM(OO[1])</f>
        <v>0</v>
      </c>
      <c r="D248" s="10">
        <f>3/24*OO[[#This Row],[60 (26JUN1985 09:00:00)-Water Temperature (C)]]*OO[[#This Row],[2]]/SUM(OO[2])</f>
        <v>0</v>
      </c>
      <c r="E248" s="10">
        <f>3/24*OO[[#This Row],[61 (26JUN1985 12:00:00)-Water Temperature (C)]]*OO[[#This Row],[3]]/SUM(OO[3])</f>
        <v>0</v>
      </c>
      <c r="F248" s="10">
        <f>3/24*OO[[#This Row],[62 (26JUN1985 15:00:00)-Water Temperature (C)]]*OO[[#This Row],[4]]/SUM(OO[4])</f>
        <v>0</v>
      </c>
      <c r="G248" s="10">
        <f>3/24*OO[[#This Row],[63 (26JUN1985 18:00:00)-Water Temperature (C)]]*OO[[#This Row],[5]]/SUM(OO[5])</f>
        <v>0</v>
      </c>
      <c r="H248" s="10">
        <f>3/24*OO[[#This Row],[64 (26JUN1985 21:00:00)-Water Temperature (C)]]*OO[[#This Row],[6]]/SUM(OO[6])</f>
        <v>0</v>
      </c>
      <c r="I248" s="10">
        <f>3/24*OO[[#This Row],[65 (27JUN1985 00:00:00)-Water Temperature (C)]]*OO[[#This Row],[7]]/SUM(OO[7])</f>
        <v>0</v>
      </c>
      <c r="J248" s="10">
        <f>3/24*OO[[#This Row],[66 (27JUN1985 03:00:00)-Water Temperature (C)]]*OO[[#This Row],[8]]/SUM(OO[8])</f>
        <v>0</v>
      </c>
      <c r="K248" s="10">
        <f>3/24*OO[[#This Row],[67 (27JUN1985 06:00:00)-Water Temperature (C)]]*OO[[#This Row],[9]]/SUM(OO[9])</f>
        <v>0</v>
      </c>
      <c r="L248" s="10">
        <f>3/24*OO[[#This Row],[68 (27JUN1985 09:00:00)-Water Temperature (C)]]*OO[[#This Row],[10]]/SUM(OO[10])</f>
        <v>0</v>
      </c>
      <c r="M248" s="10">
        <f>3/24*OO[[#This Row],[69 (27JUN1985 12:00:00)-Water Temperature (C)]]*OO[[#This Row],[11]]/SUM(OO[11])</f>
        <v>3.8147681480529625E-43</v>
      </c>
      <c r="N248" s="10">
        <f>3/24*OO[[#This Row],[70 (27JUN1985 15:00:00)-Water Temperature (C)]]*OO[[#This Row],[12]]/SUM(OO[12])</f>
        <v>1.8145328228885326E-32</v>
      </c>
      <c r="O248" s="10">
        <f>3/24*OO[[#This Row],[71 (27JUN1985 18:00:00)-Water Temperature (C)]]*OO[[#This Row],[13]]/SUM(OO[13])</f>
        <v>7.8662839803602476E-22</v>
      </c>
      <c r="P248" s="10">
        <f>3/24*OO[[#This Row],[72 (27JUN1985 21:00:00)-Water Temperature (C)]]*OO[[#This Row],[14]]/SUM(OO[14])</f>
        <v>6.3706529135568908E-15</v>
      </c>
      <c r="Q248" s="10">
        <f>3/24*OO[[#This Row],[73 (28JUN1985 00:00:00)-Water Temperature (C)]]*OO[[#This Row],[15]]/SUM(OO[15])</f>
        <v>8.4964467420930678E-11</v>
      </c>
      <c r="R248" s="10">
        <f>3/24*OO[[#This Row],[74 (28JUN1985 03:00:00)-Water Temperature (C)]]*OO[[#This Row],[16]]/SUM(OO[16])</f>
        <v>4.5811628577371592E-8</v>
      </c>
      <c r="S248" s="10">
        <f>3/24*OO[[#This Row],[75 (28JUN1985 06:00:00)-Water Temperature (C)]]*OO[[#This Row],[17]]/SUM(OO[17])</f>
        <v>4.5124684699757314E-6</v>
      </c>
      <c r="T248" s="10">
        <f>3/24*OO[[#This Row],[76 (28JUN1985 09:00:00)-Water Temperature (C)]]*OO[[#This Row],[18]]/SUM(OO[18])</f>
        <v>1.3511956627704476E-4</v>
      </c>
      <c r="U248" s="10">
        <f>3/24*OO[[#This Row],[77 (28JUN1985 12:00:00)-Water Temperature (C)]]*OO[[#This Row],[19]]/SUM(OO[19])</f>
        <v>1.6024236074324866E-3</v>
      </c>
      <c r="V248" s="10">
        <f>3/24000000*OO[[#This Row],[78 (28JUN1985 15:00:00)-Water Temperature (C)]]*OO[[#This Row],[20]]</f>
        <v>8.8746634738062508E-3</v>
      </c>
      <c r="W248" s="10">
        <f>3/24000000*OO[[#This Row],[79 (28JUN1985 18:00:00)-Water Temperature (C)]]*OO[[#This Row],[21]]</f>
        <v>2.6039993275312499E-2</v>
      </c>
      <c r="X248" s="10">
        <f>3/24000000*OO[[#This Row],[80 (28JUN1985 21:00:00)-Water Temperature (C)]]*OO[[#This Row],[22]]</f>
        <v>4.4179330787637493E-2</v>
      </c>
      <c r="Y248" s="10">
        <f>3/24000000*OO[[#This Row],[81 (29JUN1985 00:00:00)-Water Temperature (C)]]*OO[[#This Row],[23]]</f>
        <v>4.7913233962562501E-2</v>
      </c>
      <c r="Z248" s="10">
        <f>3/24000000*OO[[#This Row],[82 (29JUN1985 03:00:00)-Water Temperature (C)]]*OO[[#This Row],[24]]</f>
        <v>3.5847735397199994E-2</v>
      </c>
      <c r="AA248" s="10">
        <f>3/24000000*OO[[#This Row],[83 (29JUN1985 06:00:00)-Water Temperature (C)]]*OO[[#This Row],[25]]</f>
        <v>1.9751459485480002E-2</v>
      </c>
      <c r="AB248" s="10">
        <f>3/24000000*OO[[#This Row],[84 (29JUN1985 09:00:00)-Water Temperature (C)]]*OO[[#This Row],[26]]</f>
        <v>8.5822668821975024E-3</v>
      </c>
      <c r="AC248" s="10">
        <f>3/24000000*OO[[#This Row],[85 (29JUN1985 12:00:00)-Water Temperature (C)]]*OO[[#This Row],[27]]</f>
        <v>3.04082843296875E-3</v>
      </c>
      <c r="AD248" s="10">
        <f>3/24000000*OO[[#This Row],[86 (29JUN1985 15:00:00)-Water Temperature (C)]]*OO[[#This Row],[28]]</f>
        <v>9.1257350179649993E-4</v>
      </c>
      <c r="AE248" s="10">
        <f>3/24000000*OO[[#This Row],[88 (29JUN1985 21:00:00)-Water Temperature (C)]]*OO[[#This Row],[30]]</f>
        <v>9.0100132455299991E-5</v>
      </c>
      <c r="AF248" s="10">
        <f>3/24000000*OO[[#This Row],[88 (29JUN1985 21:00:00)-Water Temperature (C)]]*OO[[#This Row],[30]]</f>
        <v>9.0100132455299991E-5</v>
      </c>
      <c r="AG248" s="10">
        <f>3/24000000*OO[[#This Row],[89 (30JUN1985 00:00:00)-Water Temperature (C)]]*OO[[#This Row],[31]]</f>
        <v>4.9702378377375005E-5</v>
      </c>
      <c r="AH248" s="10">
        <f>3/24000000*OO[[#This Row],[90 (30JUN1985 03:00:00)-Water Temperature (C)]]*OO[[#This Row],[32]]</f>
        <v>4.0913057401124997E-5</v>
      </c>
      <c r="AI248" s="10">
        <f>3/24000000*OO[[#This Row],[91 (30JUN1985 06:00:00)-Water Temperature (C)]]*OO[[#This Row],[33]]</f>
        <v>3.9641895473699995E-5</v>
      </c>
      <c r="AJ248" s="10">
        <f>3/24000000*OO[[#This Row],[92 (30JUN1985 09:00:00)-Water Temperature (C)]]*OO[[#This Row],[34]]</f>
        <v>4.0566449242274997E-5</v>
      </c>
      <c r="AK248" s="10">
        <f>3/24000000*OO[[#This Row],[93 (30JUN1985 12:00:00)-Water Temperature (C)]]*OO[[#This Row],[35]]</f>
        <v>4.1228603559412497E-5</v>
      </c>
      <c r="AL248" s="10">
        <f>3/24000000*OO[[#This Row],[94 (30JUN1985 15:00:00)-Water Temperature (C)]]*OO[[#This Row],[36]]</f>
        <v>4.0557504954749995E-5</v>
      </c>
      <c r="AM248" s="10">
        <f>3/24000000*OO[[#This Row],[95 (30JUN1985 18:00:00)-Water Temperature (C)]]*OO[[#This Row],[37]]</f>
        <v>3.8258169560712495E-5</v>
      </c>
      <c r="AN248" s="10">
        <f>3/24000000*OO[[#This Row],[96 (30JUN1985 21:00:00)-Water Temperature (C)]]*OO[[#This Row],[38]]</f>
        <v>3.4565926853225E-5</v>
      </c>
      <c r="AO248" s="10">
        <f>3/24000000*OO[[#This Row],[97 (01JUL1985 00:00:00)-Water Temperature (C)]]*OO[[#This Row],[39]]</f>
        <v>3.0558058922475E-5</v>
      </c>
      <c r="AP248" s="10">
        <f>3/24000000*OO[[#This Row],[98 (01JUL1985 03:00:00)-Water Temperature (C)]]*OO[[#This Row],[40]]</f>
        <v>2.6907050262749991E-5</v>
      </c>
      <c r="AQ248" s="10">
        <f>3/24000000*OO[[#This Row],[99 (01JUL1985 06:00:00)-Water Temperature (C)]]*OO[[#This Row],[41]]</f>
        <v>2.3858004245287499E-5</v>
      </c>
      <c r="AR248" s="10">
        <f>3/24000000*OO[[#This Row],[100 (01JUL1985 09:00:00)-Water Temperature (C)]]*OO[[#This Row],[42]]</f>
        <v>2.1830013191167498E-5</v>
      </c>
      <c r="AS248" s="10">
        <f>3/24000000*OO[[#This Row],[101 (01JUL1985 12:00:00)-Water Temperature (C)]]*OO[[#This Row],[43]]</f>
        <v>1.9589317365037501E-5</v>
      </c>
      <c r="AT248" s="10">
        <f>3/24000000*OO[[#This Row],[102 (01JUL1985 15:00:00)-Water Temperature (C)]]*OO[[#This Row],[44]]</f>
        <v>1.7263533803538746E-5</v>
      </c>
      <c r="AU248" s="10">
        <f>3/24000000*OO[[#This Row],[103 (01JUL1985 18:00:00)-Water Temperature (C)]]*OO[[#This Row],[45]]</f>
        <v>1.48672218806475E-5</v>
      </c>
      <c r="AV248" s="10">
        <f>3/24000000*OO[[#This Row],[104 (01JUL1985 21:00:00)-Water Temperature (C)]]*OO[[#This Row],[46]]</f>
        <v>1.2585649266877499E-5</v>
      </c>
      <c r="AW248" s="10">
        <f>3/24000000*OO[[#This Row],[105 (02JUL1985 00:00:00)-Water Temperature (C)]]*OO[[#This Row],[47]]</f>
        <v>1.0612733093624999E-5</v>
      </c>
      <c r="AX248" s="10">
        <f>3/24000000*OO[[#This Row],[106 (02JUL1985 03:00:00)-Water Temperature (C)]]*OO[[#This Row],[48]]</f>
        <v>9.0328191926500015E-6</v>
      </c>
      <c r="AY248" s="10">
        <f>3/24000000*OO[[#This Row],[107 (02JUL1985 06:00:00)-Water Temperature (C)]]*OO[[#This Row],[49]]</f>
        <v>7.8338009924999998E-6</v>
      </c>
      <c r="AZ248" s="10">
        <f>3/24000000*OO[[#This Row],[108 (02JUL1985 09:00:00)-Water Temperature (C)]]*OO[[#This Row],[50]]</f>
        <v>7.0420239182812491E-6</v>
      </c>
      <c r="BA248" s="10">
        <f>3/24000000*OO[[#This Row],[109 (02JUL1985 12:00:00)-Water Temperature (C)]]*OO[[#This Row],[51]]</f>
        <v>6.1497338485412495E-6</v>
      </c>
      <c r="BB248" s="10">
        <f>3/24000000*OO[[#This Row],[110 (02JUL1985 15:00:00)-Water Temperature (C)]]*OO[[#This Row],[52]]</f>
        <v>5.1544634963387497E-6</v>
      </c>
      <c r="BC248" s="10">
        <f>3/24000000*OO[[#This Row],[111 (02JUL1985 18:00:00)-Water Temperature (C)]]*OO[[#This Row],[53]]</f>
        <v>4.1508888207412496E-6</v>
      </c>
      <c r="BD248" s="10">
        <f>3/24000000*OO[[#This Row],[112 (02JUL1985 21:00:00)-Water Temperature (C)]]*OO[[#This Row],[54]]</f>
        <v>3.2234057723974995E-6</v>
      </c>
      <c r="BE248" s="10">
        <f>3/24000000*OO[[#This Row],[113 (03JUL1985 00:00:00)-Water Temperature (C)]]*OO[[#This Row],[55]]</f>
        <v>2.4925032025162499E-6</v>
      </c>
      <c r="BF248" s="10">
        <f>3/24000000*OO[[#This Row],[114 (03JUL1985 03:00:00)-Water Temperature (C)]]*OO[[#This Row],[56]]</f>
        <v>2.0081813324265003E-6</v>
      </c>
      <c r="BG248" s="10">
        <f>3/24000000*OO[[#This Row],[115 (03JUL1985 06:00:00)-Water Temperature (C)]]*OO[[#This Row],[57]]</f>
        <v>1.7098560120599998E-6</v>
      </c>
      <c r="BH248" s="10">
        <f>3/24000000*OO[[#This Row],[116 (03JUL1985 09:00:00)-Water Temperature (C)]]*OO[[#This Row],[58]]</f>
        <v>1.5752919069187498E-6</v>
      </c>
      <c r="BI248" s="10">
        <f>3/24000000*OO[[#This Row],[117 (03JUL1985 12:00:00)-Water Temperature (C)]]*OO[[#This Row],[59]]</f>
        <v>1.5018358488972499E-6</v>
      </c>
      <c r="BJ248" s="10">
        <f>3/24000000*OO[[#This Row],[118 (03JUL1985 15:00:00)-Water Temperature (C)]]*OO[[#This Row],[60]]</f>
        <v>1.433307932723625E-6</v>
      </c>
      <c r="BK248" s="10">
        <f>3/24000000*OO[[#This Row],[119 (03JUL1985 18:00:00)-Water Temperature (C)]]*OO[[#This Row],[61]]</f>
        <v>1.35908138175675E-6</v>
      </c>
      <c r="BL248" s="10">
        <f>3/24000000*OO[[#This Row],[120 (03JUL1985 21:00:00)-Water Temperature (C)]]*OO[[#This Row],[62]]</f>
        <v>1.2557842083875E-6</v>
      </c>
      <c r="BM248" s="10">
        <f>3/24000000*OO[[#This Row],[121 (04JUL1985 00:00:00)-Water Temperature (C)]]*OO[[#This Row],[63]]</f>
        <v>1.1511259546594999E-6</v>
      </c>
      <c r="BN248" s="10">
        <f>3/24000000*OO[[#This Row],[122 (04JUL1985 03:00:00)-Water Temperature (C)]]*OO[[#This Row],[64]]</f>
        <v>1.067469601975E-6</v>
      </c>
      <c r="BO248" s="10">
        <f>3/24000000*OO[[#This Row],[123 (04JUL1985 06:00:00)-Water Temperature (C)]]*OO[[#This Row],[65]]</f>
        <v>1.0103042593100001E-6</v>
      </c>
      <c r="BP248" s="10">
        <f>3/24000000*OO[[#This Row],[124 (04JUL1985 09:00:00)-Water Temperature (C)]]*OO[[#This Row],[66]]</f>
        <v>9.9343157421599982E-7</v>
      </c>
      <c r="BQ248" s="10">
        <f>3/24000000*OO[[#This Row],[125 (04JUL1985 12:00:00)-Water Temperature (C)]]*OO[[#This Row],[67]]</f>
        <v>9.7891692671562494E-7</v>
      </c>
      <c r="BR248" s="10">
        <f>3/24000000*OO[[#This Row],[126 (04JUL1985 15:00:00)-Water Temperature (C)]]*OO[[#This Row],[68]]</f>
        <v>9.6886707832249991E-7</v>
      </c>
      <c r="BS248" s="10">
        <f>3/24000000*OO[[#This Row],[127 (04JUL1985 18:00:00)-Water Temperature (C)]]*OO[[#This Row],[69]]</f>
        <v>9.3327029048249997E-7</v>
      </c>
      <c r="BT248" s="10">
        <f>3/24000000*OO[[#This Row],[128 (04JUL1985 21:00:00)-Water Temperature (C)]]*OO[[#This Row],[70]]</f>
        <v>8.8165771733812496E-7</v>
      </c>
      <c r="BU248" s="10">
        <f>3/24000000*OO[[#This Row],[129 (05JUL1985 00:00:00)-Water Temperature (C)]]*OO[[#This Row],[71]]</f>
        <v>8.2652530303637502E-7</v>
      </c>
      <c r="BV248" s="10">
        <f>3/24000000*OO[[#This Row],[130 (05JUL1985 03:00:00)-Water Temperature (C)]]*OO[[#This Row],[72]]</f>
        <v>7.7688114615400005E-7</v>
      </c>
      <c r="BW248" s="10">
        <f>3/24000000*OO[[#This Row],[131 (05JUL1985 06:00:00)-Water Temperature (C)]]*OO[[#This Row],[73]]</f>
        <v>7.388377145407501E-7</v>
      </c>
      <c r="BX248" s="10">
        <f>3/24000000*OO[[#This Row],[132 (05JUL1985 09:00:00)-Water Temperature (C)]]*OO[[#This Row],[74]]</f>
        <v>7.2923733944512499E-7</v>
      </c>
      <c r="BY248" s="10">
        <f>3/24000000*OO[[#This Row],[133 (05JUL1985 12:00:00)-Water Temperature (C)]]*OO[[#This Row],[75]]</f>
        <v>7.0953178932125001E-7</v>
      </c>
      <c r="BZ248" s="10">
        <f>3/24000000*OO[[#This Row],[134 (05JUL1985 15:00:00)-Water Temperature (C)]]*OO[[#This Row],[76]]</f>
        <v>6.9030969777249998E-7</v>
      </c>
      <c r="CA248" s="10">
        <f>3/24000000*OO[[#This Row],[135 (05JUL1985 18:00:00)-Water Temperature (C)]]*OO[[#This Row],[77]]</f>
        <v>6.6221516399775011E-7</v>
      </c>
      <c r="CB248" s="10">
        <f>3/24000000*OO[[#This Row],[136 (05JUL1985 21:00:00)-Water Temperature (C)]]*OO[[#This Row],[78]]</f>
        <v>6.2118013621124994E-7</v>
      </c>
      <c r="CC248" s="10">
        <f>3/24000000*OO[[#This Row],[137 (06JUL1985 00:00:00)-Water Temperature (C)]]*OO[[#This Row],[79]]</f>
        <v>5.7476127426487494E-7</v>
      </c>
      <c r="CD248" s="10">
        <f>3/24000000*OO[[#This Row],[138 (06JUL1985 03:00:00)-Water Temperature (C)]]*OO[[#This Row],[80]]</f>
        <v>5.3445818076099997E-7</v>
      </c>
      <c r="CE248" s="10">
        <f>3/24000000*OO[[#This Row],[139 (06JUL1985 06:00:00)-Water Temperature (C)]]*OO[[#This Row],[81]]</f>
        <v>5.0859487281999991E-7</v>
      </c>
      <c r="CF248" s="10">
        <f>3/24000000*OO[[#This Row],[140 (06JUL1985 09:00:00)-Water Temperature (C)]]*OO[[#This Row],[82]]</f>
        <v>5.0892982601612507E-7</v>
      </c>
      <c r="CG248" s="10">
        <f>3/24000000*OO[[#This Row],[141 (06JUL1985 12:00:00)-Water Temperature (C)]]*OO[[#This Row],[83]]</f>
        <v>5.0726327022187494E-7</v>
      </c>
      <c r="CH248" s="10">
        <f>3/24000000*OO[[#This Row],[142 (06JUL1985 15:00:00)-Water Temperature (C)]]*OO[[#This Row],[84]]</f>
        <v>5.0451387027687497E-7</v>
      </c>
      <c r="CI248" s="10">
        <f>3/24000000*OO[[#This Row],[143 (06JUL1985 18:00:00)-Water Temperature (C)]]*OO[[#This Row],[85]]</f>
        <v>4.9818297777599995E-7</v>
      </c>
      <c r="CJ248" s="10">
        <f>3/24000000*OO[[#This Row],[144 (06JUL1985 21:00:00)-Water Temperature (C)]]*OO[[#This Row],[86]]</f>
        <v>4.7542408419999999E-7</v>
      </c>
      <c r="CK248" s="10">
        <f>3/24000000*OO[[#This Row],[145 (07JUL1985 00:00:00)-Water Temperature (C)]]*OO[[#This Row],[87]]</f>
        <v>4.4249109578049993E-7</v>
      </c>
      <c r="CL248" s="10">
        <f>3/24000000*OO[[#This Row],[146 (07JUL1985 03:00:00)-Water Temperature (C)]]*OO[[#This Row],[88]]</f>
        <v>4.1371061244462497E-7</v>
      </c>
      <c r="CM248" s="10">
        <f>3/24000000*OO[[#This Row],[147 (07JUL1985 06:00:00)-Water Temperature (C)]]*OO[[#This Row],[89]]</f>
        <v>3.9270799157000001E-7</v>
      </c>
      <c r="CN248" s="10">
        <f>3/24000000*OO[[#This Row],[148 (07JUL1985 09:00:00)-Water Temperature (C)]]*OO[[#This Row],[90]]</f>
        <v>3.9075791283362498E-7</v>
      </c>
      <c r="CO248" s="10">
        <f>3/24000000*OO[[#This Row],[149 (07JUL1985 12:00:00)-Water Temperature (C)]]*OO[[#This Row],[91]]</f>
        <v>3.9267160584412496E-7</v>
      </c>
      <c r="CP248" s="10">
        <f>3/24000000*OO[[#This Row],[150 (07JUL1985 15:00:00)-Water Temperature (C)]]*OO[[#This Row],[92]]</f>
        <v>3.9136434147399996E-7</v>
      </c>
      <c r="CQ248" s="10">
        <f>3/24000000*OO[[#This Row],[151 (07JUL1985 18:00:00)-Water Temperature (C)]]*OO[[#This Row],[93]]</f>
        <v>3.8628712211249999E-7</v>
      </c>
      <c r="CR248" s="10">
        <f>3/24000000*OO[[#This Row],[152 (07JUL1985 21:00:00)-Water Temperature (C)]]*OO[[#This Row],[94]]</f>
        <v>3.6915084047599998E-7</v>
      </c>
      <c r="CS248" s="10">
        <f>3/24000000*OO[[#This Row],[153 (08JUL1985 00:00:00)-Water Temperature (C)]]*OO[[#This Row],[95]]</f>
        <v>3.4812937433575003E-7</v>
      </c>
      <c r="CT248" s="10">
        <f>3/24000000*OO[[#This Row],[154 (08JUL1985 03:00:00)-Water Temperature (C)]]*OO[[#This Row],[96]]</f>
        <v>3.2991173699400001E-7</v>
      </c>
      <c r="CU248" s="10">
        <f>3/24000000*OO[[#This Row],[155 (08JUL1985 06:00:00)-Water Temperature (C)]]*OO[[#This Row],[97]]</f>
        <v>3.1737940769324995E-7</v>
      </c>
      <c r="CV248" s="10">
        <f>3/24000000*OO[[#This Row],[156 (08JUL1985 09:00:00)-Water Temperature (C)]]*OO[[#This Row],[98]]</f>
        <v>3.1153673049199998E-7</v>
      </c>
      <c r="CW248" s="10">
        <f>3/24000000*OO[[#This Row],[157 (08JUL1985 12:00:00)-Water Temperature (C)]]*OO[[#This Row],[99]]</f>
        <v>3.1378384692112501E-7</v>
      </c>
    </row>
    <row r="249" spans="1:101" x14ac:dyDescent="0.35">
      <c r="A249" t="s">
        <v>255</v>
      </c>
      <c r="B249">
        <v>874.23350000000005</v>
      </c>
      <c r="C249" s="10">
        <f>3/24*OO[[#This Row],[59 (26JUN1985 06:00:00)-Water Temperature (C)]]*OO[[#This Row],[1]]/SUM(OO[1])</f>
        <v>0</v>
      </c>
      <c r="D249" s="10">
        <f>3/24*OO[[#This Row],[60 (26JUN1985 09:00:00)-Water Temperature (C)]]*OO[[#This Row],[2]]/SUM(OO[2])</f>
        <v>0</v>
      </c>
      <c r="E249" s="10">
        <f>3/24*OO[[#This Row],[61 (26JUN1985 12:00:00)-Water Temperature (C)]]*OO[[#This Row],[3]]/SUM(OO[3])</f>
        <v>0</v>
      </c>
      <c r="F249" s="10">
        <f>3/24*OO[[#This Row],[62 (26JUN1985 15:00:00)-Water Temperature (C)]]*OO[[#This Row],[4]]/SUM(OO[4])</f>
        <v>0</v>
      </c>
      <c r="G249" s="10">
        <f>3/24*OO[[#This Row],[63 (26JUN1985 18:00:00)-Water Temperature (C)]]*OO[[#This Row],[5]]/SUM(OO[5])</f>
        <v>0</v>
      </c>
      <c r="H249" s="10">
        <f>3/24*OO[[#This Row],[64 (26JUN1985 21:00:00)-Water Temperature (C)]]*OO[[#This Row],[6]]/SUM(OO[6])</f>
        <v>0</v>
      </c>
      <c r="I249" s="10">
        <f>3/24*OO[[#This Row],[65 (27JUN1985 00:00:00)-Water Temperature (C)]]*OO[[#This Row],[7]]/SUM(OO[7])</f>
        <v>0</v>
      </c>
      <c r="J249" s="10">
        <f>3/24*OO[[#This Row],[66 (27JUN1985 03:00:00)-Water Temperature (C)]]*OO[[#This Row],[8]]/SUM(OO[8])</f>
        <v>0</v>
      </c>
      <c r="K249" s="10">
        <f>3/24*OO[[#This Row],[67 (27JUN1985 06:00:00)-Water Temperature (C)]]*OO[[#This Row],[9]]/SUM(OO[9])</f>
        <v>0</v>
      </c>
      <c r="L249" s="10">
        <f>3/24*OO[[#This Row],[68 (27JUN1985 09:00:00)-Water Temperature (C)]]*OO[[#This Row],[10]]/SUM(OO[10])</f>
        <v>0</v>
      </c>
      <c r="M249" s="10">
        <f>3/24*OO[[#This Row],[69 (27JUN1985 12:00:00)-Water Temperature (C)]]*OO[[#This Row],[11]]/SUM(OO[11])</f>
        <v>6.7461020145904853E-44</v>
      </c>
      <c r="N249" s="10">
        <f>3/24*OO[[#This Row],[70 (27JUN1985 15:00:00)-Water Temperature (C)]]*OO[[#This Row],[12]]/SUM(OO[12])</f>
        <v>3.1664622338580647E-33</v>
      </c>
      <c r="O249" s="10">
        <f>3/24*OO[[#This Row],[71 (27JUN1985 18:00:00)-Water Temperature (C)]]*OO[[#This Row],[13]]/SUM(OO[13])</f>
        <v>1.505978256395731E-22</v>
      </c>
      <c r="P249" s="10">
        <f>3/24*OO[[#This Row],[72 (27JUN1985 21:00:00)-Water Temperature (C)]]*OO[[#This Row],[14]]/SUM(OO[14])</f>
        <v>2.777754380480101E-15</v>
      </c>
      <c r="Q249" s="10">
        <f>3/24*OO[[#This Row],[73 (28JUN1985 00:00:00)-Water Temperature (C)]]*OO[[#This Row],[15]]/SUM(OO[15])</f>
        <v>5.7880568956592641E-11</v>
      </c>
      <c r="R249" s="10">
        <f>3/24*OO[[#This Row],[74 (28JUN1985 03:00:00)-Water Temperature (C)]]*OO[[#This Row],[16]]/SUM(OO[16])</f>
        <v>3.7795387731116107E-8</v>
      </c>
      <c r="S249" s="10">
        <f>3/24*OO[[#This Row],[75 (28JUN1985 06:00:00)-Water Temperature (C)]]*OO[[#This Row],[17]]/SUM(OO[17])</f>
        <v>4.2702356001757947E-6</v>
      </c>
      <c r="T249" s="10">
        <f>3/24*OO[[#This Row],[76 (28JUN1985 09:00:00)-Water Temperature (C)]]*OO[[#This Row],[18]]/SUM(OO[18])</f>
        <v>1.4343729948177651E-4</v>
      </c>
      <c r="U249" s="10">
        <f>3/24*OO[[#This Row],[77 (28JUN1985 12:00:00)-Water Temperature (C)]]*OO[[#This Row],[19]]/SUM(OO[19])</f>
        <v>1.8782728114174409E-3</v>
      </c>
      <c r="V249" s="10">
        <f>3/24000000*OO[[#This Row],[78 (28JUN1985 15:00:00)-Water Temperature (C)]]*OO[[#This Row],[20]]</f>
        <v>1.1378651717641247E-2</v>
      </c>
      <c r="W249" s="10">
        <f>3/24000000*OO[[#This Row],[79 (28JUN1985 18:00:00)-Water Temperature (C)]]*OO[[#This Row],[21]]</f>
        <v>3.6204272248800004E-2</v>
      </c>
      <c r="X249" s="10">
        <f>3/24000000*OO[[#This Row],[80 (28JUN1985 21:00:00)-Water Temperature (C)]]*OO[[#This Row],[22]]</f>
        <v>6.6175389939999996E-2</v>
      </c>
      <c r="Y249" s="10">
        <f>3/24000000*OO[[#This Row],[81 (29JUN1985 00:00:00)-Water Temperature (C)]]*OO[[#This Row],[23]]</f>
        <v>7.6754007713662489E-2</v>
      </c>
      <c r="Z249" s="10">
        <f>3/24000000*OO[[#This Row],[82 (29JUN1985 03:00:00)-Water Temperature (C)]]*OO[[#This Row],[24]]</f>
        <v>6.1309986939599992E-2</v>
      </c>
      <c r="AA249" s="10">
        <f>3/24000000*OO[[#This Row],[83 (29JUN1985 06:00:00)-Water Temperature (C)]]*OO[[#This Row],[25]]</f>
        <v>3.5841269242424999E-2</v>
      </c>
      <c r="AB249" s="10">
        <f>3/24000000*OO[[#This Row],[84 (29JUN1985 09:00:00)-Water Temperature (C)]]*OO[[#This Row],[26]]</f>
        <v>1.646630850012E-2</v>
      </c>
      <c r="AC249" s="10">
        <f>3/24000000*OO[[#This Row],[85 (29JUN1985 12:00:00)-Water Temperature (C)]]*OO[[#This Row],[27]]</f>
        <v>6.1357111205024989E-3</v>
      </c>
      <c r="AD249" s="10">
        <f>3/24000000*OO[[#This Row],[86 (29JUN1985 15:00:00)-Water Temperature (C)]]*OO[[#This Row],[28]]</f>
        <v>1.9157245840529997E-3</v>
      </c>
      <c r="AE249" s="10">
        <f>3/24000000*OO[[#This Row],[88 (29JUN1985 21:00:00)-Water Temperature (C)]]*OO[[#This Row],[30]]</f>
        <v>1.8065084861894996E-4</v>
      </c>
      <c r="AF249" s="10">
        <f>3/24000000*OO[[#This Row],[88 (29JUN1985 21:00:00)-Water Temperature (C)]]*OO[[#This Row],[30]]</f>
        <v>1.8065084861894996E-4</v>
      </c>
      <c r="AG249" s="10">
        <f>3/24000000*OO[[#This Row],[89 (30JUN1985 00:00:00)-Water Temperature (C)]]*OO[[#This Row],[31]]</f>
        <v>9.0252621662437486E-5</v>
      </c>
      <c r="AH249" s="10">
        <f>3/24000000*OO[[#This Row],[90 (30JUN1985 03:00:00)-Water Temperature (C)]]*OO[[#This Row],[32]]</f>
        <v>7.0299880684037496E-5</v>
      </c>
      <c r="AI249" s="10">
        <f>3/24000000*OO[[#This Row],[91 (30JUN1985 06:00:00)-Water Temperature (C)]]*OO[[#This Row],[33]]</f>
        <v>6.7309527394599986E-5</v>
      </c>
      <c r="AJ249" s="10">
        <f>3/24000000*OO[[#This Row],[92 (30JUN1985 09:00:00)-Water Temperature (C)]]*OO[[#This Row],[34]]</f>
        <v>6.9269408525625008E-5</v>
      </c>
      <c r="AK249" s="10">
        <f>3/24000000*OO[[#This Row],[93 (30JUN1985 12:00:00)-Water Temperature (C)]]*OO[[#This Row],[35]]</f>
        <v>7.129034997682499E-5</v>
      </c>
      <c r="AL249" s="10">
        <f>3/24000000*OO[[#This Row],[94 (30JUN1985 15:00:00)-Water Temperature (C)]]*OO[[#This Row],[36]]</f>
        <v>7.1193266773199987E-5</v>
      </c>
      <c r="AM249" s="10">
        <f>3/24000000*OO[[#This Row],[95 (30JUN1985 18:00:00)-Water Temperature (C)]]*OO[[#This Row],[37]]</f>
        <v>6.8261247703687493E-5</v>
      </c>
      <c r="AN249" s="10">
        <f>3/24000000*OO[[#This Row],[96 (30JUN1985 21:00:00)-Water Temperature (C)]]*OO[[#This Row],[38]]</f>
        <v>6.2470346904525007E-5</v>
      </c>
      <c r="AO249" s="10">
        <f>3/24000000*OO[[#This Row],[97 (01JUL1985 00:00:00)-Water Temperature (C)]]*OO[[#This Row],[39]]</f>
        <v>5.5784336373249994E-5</v>
      </c>
      <c r="AP249" s="10">
        <f>3/24000000*OO[[#This Row],[98 (01JUL1985 03:00:00)-Water Temperature (C)]]*OO[[#This Row],[40]]</f>
        <v>4.9562988623250007E-5</v>
      </c>
      <c r="AQ249" s="10">
        <f>3/24000000*OO[[#This Row],[99 (01JUL1985 06:00:00)-Water Temperature (C)]]*OO[[#This Row],[41]]</f>
        <v>4.4248140731150007E-5</v>
      </c>
      <c r="AR249" s="10">
        <f>3/24000000*OO[[#This Row],[100 (01JUL1985 09:00:00)-Water Temperature (C)]]*OO[[#This Row],[42]]</f>
        <v>4.08344073913875E-5</v>
      </c>
      <c r="AS249" s="10">
        <f>3/24000000*OO[[#This Row],[101 (01JUL1985 12:00:00)-Water Temperature (C)]]*OO[[#This Row],[43]]</f>
        <v>3.7030995098125004E-5</v>
      </c>
      <c r="AT249" s="10">
        <f>3/24000000*OO[[#This Row],[102 (01JUL1985 15:00:00)-Water Temperature (C)]]*OO[[#This Row],[44]]</f>
        <v>3.2913887030975E-5</v>
      </c>
      <c r="AU249" s="10">
        <f>3/24000000*OO[[#This Row],[103 (01JUL1985 18:00:00)-Water Temperature (C)]]*OO[[#This Row],[45]]</f>
        <v>2.8547461412337499E-5</v>
      </c>
      <c r="AV249" s="10">
        <f>3/24000000*OO[[#This Row],[104 (01JUL1985 21:00:00)-Water Temperature (C)]]*OO[[#This Row],[46]]</f>
        <v>2.4265591684999999E-5</v>
      </c>
      <c r="AW249" s="10">
        <f>3/24000000*OO[[#This Row],[105 (02JUL1985 00:00:00)-Water Temperature (C)]]*OO[[#This Row],[47]]</f>
        <v>2.0491517895993747E-5</v>
      </c>
      <c r="AX249" s="10">
        <f>3/24000000*OO[[#This Row],[106 (02JUL1985 03:00:00)-Water Temperature (C)]]*OO[[#This Row],[48]]</f>
        <v>1.7442248828367497E-5</v>
      </c>
      <c r="AY249" s="10">
        <f>3/24000000*OO[[#This Row],[107 (02JUL1985 06:00:00)-Water Temperature (C)]]*OO[[#This Row],[49]]</f>
        <v>1.5112846929112499E-5</v>
      </c>
      <c r="AZ249" s="10">
        <f>3/24000000*OO[[#This Row],[108 (02JUL1985 09:00:00)-Water Temperature (C)]]*OO[[#This Row],[50]]</f>
        <v>1.3626339775124999E-5</v>
      </c>
      <c r="BA249" s="10">
        <f>3/24000000*OO[[#This Row],[109 (02JUL1985 12:00:00)-Water Temperature (C)]]*OO[[#This Row],[51]]</f>
        <v>1.199020336176E-5</v>
      </c>
      <c r="BB249" s="10">
        <f>3/24000000*OO[[#This Row],[110 (02JUL1985 15:00:00)-Water Temperature (C)]]*OO[[#This Row],[52]]</f>
        <v>1.0135691396002501E-5</v>
      </c>
      <c r="BC249" s="10">
        <f>3/24000000*OO[[#This Row],[111 (02JUL1985 18:00:00)-Water Temperature (C)]]*OO[[#This Row],[53]]</f>
        <v>8.2245061101199993E-6</v>
      </c>
      <c r="BD249" s="10">
        <f>3/24000000*OO[[#This Row],[112 (02JUL1985 21:00:00)-Water Temperature (C)]]*OO[[#This Row],[54]]</f>
        <v>6.4043604528224988E-6</v>
      </c>
      <c r="BE249" s="10">
        <f>3/24000000*OO[[#This Row],[113 (03JUL1985 00:00:00)-Water Temperature (C)]]*OO[[#This Row],[55]]</f>
        <v>4.9249057161149992E-6</v>
      </c>
      <c r="BF249" s="10">
        <f>3/24000000*OO[[#This Row],[114 (03JUL1985 03:00:00)-Water Temperature (C)]]*OO[[#This Row],[56]]</f>
        <v>3.9293508560962497E-6</v>
      </c>
      <c r="BG249" s="10">
        <f>3/24000000*OO[[#This Row],[115 (03JUL1985 06:00:00)-Water Temperature (C)]]*OO[[#This Row],[57]]</f>
        <v>3.3082289052812493E-6</v>
      </c>
      <c r="BH249" s="10">
        <f>3/24000000*OO[[#This Row],[116 (03JUL1985 09:00:00)-Water Temperature (C)]]*OO[[#This Row],[58]]</f>
        <v>3.0221243932549998E-6</v>
      </c>
      <c r="BI249" s="10">
        <f>3/24000000*OO[[#This Row],[117 (03JUL1985 12:00:00)-Water Temperature (C)]]*OO[[#This Row],[59]]</f>
        <v>2.8707060968399996E-6</v>
      </c>
      <c r="BJ249" s="10">
        <f>3/24000000*OO[[#This Row],[118 (03JUL1985 15:00:00)-Water Temperature (C)]]*OO[[#This Row],[60]]</f>
        <v>2.7372515074725E-6</v>
      </c>
      <c r="BK249" s="10">
        <f>3/24000000*OO[[#This Row],[119 (03JUL1985 18:00:00)-Water Temperature (C)]]*OO[[#This Row],[61]]</f>
        <v>2.5974325329977499E-6</v>
      </c>
      <c r="BL249" s="10">
        <f>3/24000000*OO[[#This Row],[120 (03JUL1985 21:00:00)-Water Temperature (C)]]*OO[[#This Row],[62]]</f>
        <v>2.4017266344499999E-6</v>
      </c>
      <c r="BM249" s="10">
        <f>3/24000000*OO[[#This Row],[121 (04JUL1985 00:00:00)-Water Temperature (C)]]*OO[[#This Row],[63]]</f>
        <v>2.1967167648750002E-6</v>
      </c>
      <c r="BN249" s="10">
        <f>3/24000000*OO[[#This Row],[122 (04JUL1985 03:00:00)-Water Temperature (C)]]*OO[[#This Row],[64]]</f>
        <v>2.031856948127E-6</v>
      </c>
      <c r="BO249" s="10">
        <f>3/24000000*OO[[#This Row],[123 (04JUL1985 06:00:00)-Water Temperature (C)]]*OO[[#This Row],[65]]</f>
        <v>1.91557886586E-6</v>
      </c>
      <c r="BP249" s="10">
        <f>3/24000000*OO[[#This Row],[124 (04JUL1985 09:00:00)-Water Temperature (C)]]*OO[[#This Row],[66]]</f>
        <v>1.8763737928101251E-6</v>
      </c>
      <c r="BQ249" s="10">
        <f>3/24000000*OO[[#This Row],[125 (04JUL1985 12:00:00)-Water Temperature (C)]]*OO[[#This Row],[67]]</f>
        <v>1.84837878184175E-6</v>
      </c>
      <c r="BR249" s="10">
        <f>3/24000000*OO[[#This Row],[126 (04JUL1985 15:00:00)-Water Temperature (C)]]*OO[[#This Row],[68]]</f>
        <v>1.8299188822083749E-6</v>
      </c>
      <c r="BS249" s="10">
        <f>3/24000000*OO[[#This Row],[127 (04JUL1985 18:00:00)-Water Temperature (C)]]*OO[[#This Row],[69]]</f>
        <v>1.7689420945274999E-6</v>
      </c>
      <c r="BT249" s="10">
        <f>3/24000000*OO[[#This Row],[128 (04JUL1985 21:00:00)-Water Temperature (C)]]*OO[[#This Row],[70]]</f>
        <v>1.6743827503742498E-6</v>
      </c>
      <c r="BU249" s="10">
        <f>3/24000000*OO[[#This Row],[129 (05JUL1985 00:00:00)-Water Temperature (C)]]*OO[[#This Row],[71]]</f>
        <v>1.5708292807527499E-6</v>
      </c>
      <c r="BV249" s="10">
        <f>3/24000000*OO[[#This Row],[130 (05JUL1985 03:00:00)-Water Temperature (C)]]*OO[[#This Row],[72]]</f>
        <v>1.4751484634669998E-6</v>
      </c>
      <c r="BW249" s="10">
        <f>3/24000000*OO[[#This Row],[131 (05JUL1985 06:00:00)-Water Temperature (C)]]*OO[[#This Row],[73]]</f>
        <v>1.3995609153090001E-6</v>
      </c>
      <c r="BX249" s="10">
        <f>3/24000000*OO[[#This Row],[132 (05JUL1985 09:00:00)-Water Temperature (C)]]*OO[[#This Row],[74]]</f>
        <v>1.3781036423603747E-6</v>
      </c>
      <c r="BY249" s="10">
        <f>3/24000000*OO[[#This Row],[133 (05JUL1985 12:00:00)-Water Temperature (C)]]*OO[[#This Row],[75]]</f>
        <v>1.3433819164395002E-6</v>
      </c>
      <c r="BZ249" s="10">
        <f>3/24000000*OO[[#This Row],[134 (05JUL1985 15:00:00)-Water Temperature (C)]]*OO[[#This Row],[76]]</f>
        <v>1.307797671564E-6</v>
      </c>
      <c r="CA249" s="10">
        <f>3/24000000*OO[[#This Row],[135 (05JUL1985 18:00:00)-Water Temperature (C)]]*OO[[#This Row],[77]]</f>
        <v>1.2581830046371249E-6</v>
      </c>
      <c r="CB249" s="10">
        <f>3/24000000*OO[[#This Row],[136 (05JUL1985 21:00:00)-Water Temperature (C)]]*OO[[#This Row],[78]]</f>
        <v>1.1831732031693749E-6</v>
      </c>
      <c r="CC249" s="10">
        <f>3/24000000*OO[[#This Row],[137 (06JUL1985 00:00:00)-Water Temperature (C)]]*OO[[#This Row],[79]]</f>
        <v>1.0943964748730002E-6</v>
      </c>
      <c r="CD249" s="10">
        <f>3/24000000*OO[[#This Row],[138 (06JUL1985 03:00:00)-Water Temperature (C)]]*OO[[#This Row],[80]]</f>
        <v>1.0161926385479999E-6</v>
      </c>
      <c r="CE249" s="10">
        <f>3/24000000*OO[[#This Row],[139 (06JUL1985 06:00:00)-Water Temperature (C)]]*OO[[#This Row],[81]]</f>
        <v>9.6345242022500007E-7</v>
      </c>
      <c r="CF249" s="10">
        <f>3/24000000*OO[[#This Row],[140 (06JUL1985 09:00:00)-Water Temperature (C)]]*OO[[#This Row],[82]]</f>
        <v>9.6212433475687501E-7</v>
      </c>
      <c r="CG249" s="10">
        <f>3/24000000*OO[[#This Row],[141 (06JUL1985 12:00:00)-Water Temperature (C)]]*OO[[#This Row],[83]]</f>
        <v>9.5985124335899984E-7</v>
      </c>
      <c r="CH249" s="10">
        <f>3/24000000*OO[[#This Row],[142 (06JUL1985 15:00:00)-Water Temperature (C)]]*OO[[#This Row],[84]]</f>
        <v>9.5431834876624991E-7</v>
      </c>
      <c r="CI249" s="10">
        <f>3/24000000*OO[[#This Row],[143 (06JUL1985 18:00:00)-Water Temperature (C)]]*OO[[#This Row],[85]]</f>
        <v>9.4492326275775E-7</v>
      </c>
      <c r="CJ249" s="10">
        <f>3/24000000*OO[[#This Row],[144 (06JUL1985 21:00:00)-Water Temperature (C)]]*OO[[#This Row],[86]]</f>
        <v>9.0435653062499993E-7</v>
      </c>
      <c r="CK249" s="10">
        <f>3/24000000*OO[[#This Row],[145 (07JUL1985 00:00:00)-Water Temperature (C)]]*OO[[#This Row],[87]]</f>
        <v>8.4133968429775003E-7</v>
      </c>
      <c r="CL249" s="10">
        <f>3/24000000*OO[[#This Row],[146 (07JUL1985 03:00:00)-Water Temperature (C)]]*OO[[#This Row],[88]]</f>
        <v>7.8638378838249981E-7</v>
      </c>
      <c r="CM249" s="10">
        <f>3/24000000*OO[[#This Row],[147 (07JUL1985 06:00:00)-Water Temperature (C)]]*OO[[#This Row],[89]]</f>
        <v>7.4405883834974994E-7</v>
      </c>
      <c r="CN249" s="10">
        <f>3/24000000*OO[[#This Row],[148 (07JUL1985 09:00:00)-Water Temperature (C)]]*OO[[#This Row],[90]]</f>
        <v>7.3883171042449995E-7</v>
      </c>
      <c r="CO249" s="10">
        <f>3/24000000*OO[[#This Row],[149 (07JUL1985 12:00:00)-Water Temperature (C)]]*OO[[#This Row],[91]]</f>
        <v>7.4223366771949997E-7</v>
      </c>
      <c r="CP249" s="10">
        <f>3/24000000*OO[[#This Row],[150 (07JUL1985 15:00:00)-Water Temperature (C)]]*OO[[#This Row],[92]]</f>
        <v>7.4050968062749991E-7</v>
      </c>
      <c r="CQ249" s="10">
        <f>3/24000000*OO[[#This Row],[151 (07JUL1985 18:00:00)-Water Temperature (C)]]*OO[[#This Row],[93]]</f>
        <v>7.3278418214137499E-7</v>
      </c>
      <c r="CR249" s="10">
        <f>3/24000000*OO[[#This Row],[152 (07JUL1985 21:00:00)-Water Temperature (C)]]*OO[[#This Row],[94]]</f>
        <v>7.0182447633324992E-7</v>
      </c>
      <c r="CS249" s="10">
        <f>3/24000000*OO[[#This Row],[153 (08JUL1985 00:00:00)-Water Temperature (C)]]*OO[[#This Row],[95]]</f>
        <v>6.6175797246250007E-7</v>
      </c>
      <c r="CT249" s="10">
        <f>3/24000000*OO[[#This Row],[154 (08JUL1985 03:00:00)-Water Temperature (C)]]*OO[[#This Row],[96]]</f>
        <v>6.2653233937000003E-7</v>
      </c>
      <c r="CU249" s="10">
        <f>3/24000000*OO[[#This Row],[155 (08JUL1985 06:00:00)-Water Temperature (C)]]*OO[[#This Row],[97]]</f>
        <v>6.0141159289912493E-7</v>
      </c>
      <c r="CV249" s="10">
        <f>3/24000000*OO[[#This Row],[156 (08JUL1985 09:00:00)-Water Temperature (C)]]*OO[[#This Row],[98]]</f>
        <v>5.8880139054712499E-7</v>
      </c>
      <c r="CW249" s="10">
        <f>3/24000000*OO[[#This Row],[157 (08JUL1985 12:00:00)-Water Temperature (C)]]*OO[[#This Row],[99]]</f>
        <v>5.9313771077187485E-7</v>
      </c>
    </row>
    <row r="250" spans="1:101" x14ac:dyDescent="0.35">
      <c r="A250" t="s">
        <v>256</v>
      </c>
      <c r="B250">
        <v>852.36410000000001</v>
      </c>
      <c r="C250" s="10">
        <f>3/24*OO[[#This Row],[59 (26JUN1985 06:00:00)-Water Temperature (C)]]*OO[[#This Row],[1]]/SUM(OO[1])</f>
        <v>0</v>
      </c>
      <c r="D250" s="10">
        <f>3/24*OO[[#This Row],[60 (26JUN1985 09:00:00)-Water Temperature (C)]]*OO[[#This Row],[2]]/SUM(OO[2])</f>
        <v>0</v>
      </c>
      <c r="E250" s="10">
        <f>3/24*OO[[#This Row],[61 (26JUN1985 12:00:00)-Water Temperature (C)]]*OO[[#This Row],[3]]/SUM(OO[3])</f>
        <v>0</v>
      </c>
      <c r="F250" s="10">
        <f>3/24*OO[[#This Row],[62 (26JUN1985 15:00:00)-Water Temperature (C)]]*OO[[#This Row],[4]]/SUM(OO[4])</f>
        <v>0</v>
      </c>
      <c r="G250" s="10">
        <f>3/24*OO[[#This Row],[63 (26JUN1985 18:00:00)-Water Temperature (C)]]*OO[[#This Row],[5]]/SUM(OO[5])</f>
        <v>0</v>
      </c>
      <c r="H250" s="10">
        <f>3/24*OO[[#This Row],[64 (26JUN1985 21:00:00)-Water Temperature (C)]]*OO[[#This Row],[6]]/SUM(OO[6])</f>
        <v>0</v>
      </c>
      <c r="I250" s="10">
        <f>3/24*OO[[#This Row],[65 (27JUN1985 00:00:00)-Water Temperature (C)]]*OO[[#This Row],[7]]/SUM(OO[7])</f>
        <v>0</v>
      </c>
      <c r="J250" s="10">
        <f>3/24*OO[[#This Row],[66 (27JUN1985 03:00:00)-Water Temperature (C)]]*OO[[#This Row],[8]]/SUM(OO[8])</f>
        <v>0</v>
      </c>
      <c r="K250" s="10">
        <f>3/24*OO[[#This Row],[67 (27JUN1985 06:00:00)-Water Temperature (C)]]*OO[[#This Row],[9]]/SUM(OO[9])</f>
        <v>0</v>
      </c>
      <c r="L250" s="10">
        <f>3/24*OO[[#This Row],[68 (27JUN1985 09:00:00)-Water Temperature (C)]]*OO[[#This Row],[10]]/SUM(OO[10])</f>
        <v>0</v>
      </c>
      <c r="M250" s="10">
        <f>3/24*OO[[#This Row],[69 (27JUN1985 12:00:00)-Water Temperature (C)]]*OO[[#This Row],[11]]/SUM(OO[11])</f>
        <v>0</v>
      </c>
      <c r="N250" s="10">
        <f>3/24*OO[[#This Row],[70 (27JUN1985 15:00:00)-Water Temperature (C)]]*OO[[#This Row],[12]]/SUM(OO[12])</f>
        <v>6.2249552822788861E-34</v>
      </c>
      <c r="O250" s="10">
        <f>3/24*OO[[#This Row],[71 (27JUN1985 18:00:00)-Water Temperature (C)]]*OO[[#This Row],[13]]/SUM(OO[13])</f>
        <v>2.7528775635716315E-23</v>
      </c>
      <c r="P250" s="10">
        <f>3/24*OO[[#This Row],[72 (27JUN1985 21:00:00)-Water Temperature (C)]]*OO[[#This Row],[14]]/SUM(OO[14])</f>
        <v>7.5836572334212363E-16</v>
      </c>
      <c r="Q250" s="10">
        <f>3/24*OO[[#This Row],[73 (28JUN1985 00:00:00)-Water Temperature (C)]]*OO[[#This Row],[15]]/SUM(OO[15])</f>
        <v>2.597363731709902E-11</v>
      </c>
      <c r="R250" s="10">
        <f>3/24*OO[[#This Row],[74 (28JUN1985 03:00:00)-Water Temperature (C)]]*OO[[#This Row],[16]]/SUM(OO[16])</f>
        <v>2.1086869923000821E-8</v>
      </c>
      <c r="S250" s="10">
        <f>3/24*OO[[#This Row],[75 (28JUN1985 06:00:00)-Water Temperature (C)]]*OO[[#This Row],[17]]/SUM(OO[17])</f>
        <v>2.7552969106430315E-6</v>
      </c>
      <c r="T250" s="10">
        <f>3/24*OO[[#This Row],[76 (28JUN1985 09:00:00)-Water Temperature (C)]]*OO[[#This Row],[18]]/SUM(OO[18])</f>
        <v>1.0394175586580342E-4</v>
      </c>
      <c r="U250" s="10">
        <f>3/24*OO[[#This Row],[77 (28JUN1985 12:00:00)-Water Temperature (C)]]*OO[[#This Row],[19]]/SUM(OO[19])</f>
        <v>1.4999529816339136E-3</v>
      </c>
      <c r="V250" s="10">
        <f>3/24000000*OO[[#This Row],[78 (28JUN1985 15:00:00)-Water Temperature (C)]]*OO[[#This Row],[20]]</f>
        <v>9.8954506697499986E-3</v>
      </c>
      <c r="W250" s="10">
        <f>3/24000000*OO[[#This Row],[79 (28JUN1985 18:00:00)-Water Temperature (C)]]*OO[[#This Row],[21]]</f>
        <v>3.39207493616E-2</v>
      </c>
      <c r="X250" s="10">
        <f>3/24000000*OO[[#This Row],[80 (28JUN1985 21:00:00)-Water Temperature (C)]]*OO[[#This Row],[22]]</f>
        <v>6.6259032129000001E-2</v>
      </c>
      <c r="Y250" s="10">
        <f>3/24000000*OO[[#This Row],[81 (29JUN1985 00:00:00)-Water Temperature (C)]]*OO[[#This Row],[23]]</f>
        <v>8.1506275409812493E-2</v>
      </c>
      <c r="Z250" s="10">
        <f>3/24000000*OO[[#This Row],[82 (29JUN1985 03:00:00)-Water Temperature (C)]]*OO[[#This Row],[24]]</f>
        <v>6.861375616341249E-2</v>
      </c>
      <c r="AA250" s="10">
        <f>3/24000000*OO[[#This Row],[83 (29JUN1985 06:00:00)-Water Temperature (C)]]*OO[[#This Row],[25]]</f>
        <v>4.2031452542850005E-2</v>
      </c>
      <c r="AB250" s="10">
        <f>3/24000000*OO[[#This Row],[84 (29JUN1985 09:00:00)-Water Temperature (C)]]*OO[[#This Row],[26]]</f>
        <v>2.0138316296340001E-2</v>
      </c>
      <c r="AC250" s="10">
        <f>3/24000000*OO[[#This Row],[85 (29JUN1985 12:00:00)-Water Temperature (C)]]*OO[[#This Row],[27]]</f>
        <v>7.7859598561875005E-3</v>
      </c>
      <c r="AD250" s="10">
        <f>3/24000000*OO[[#This Row],[86 (29JUN1985 15:00:00)-Water Temperature (C)]]*OO[[#This Row],[28]]</f>
        <v>2.4991062688087501E-3</v>
      </c>
      <c r="AE250" s="10">
        <f>3/24000000*OO[[#This Row],[88 (29JUN1985 21:00:00)-Water Temperature (C)]]*OO[[#This Row],[30]]</f>
        <v>2.2730917263624997E-4</v>
      </c>
      <c r="AF250" s="10">
        <f>3/24000000*OO[[#This Row],[88 (29JUN1985 21:00:00)-Water Temperature (C)]]*OO[[#This Row],[30]]</f>
        <v>2.2730917263624997E-4</v>
      </c>
      <c r="AG250" s="10">
        <f>3/24000000*OO[[#This Row],[89 (30JUN1985 00:00:00)-Water Temperature (C)]]*OO[[#This Row],[31]]</f>
        <v>1.0381857007455001E-4</v>
      </c>
      <c r="AH250" s="10">
        <f>3/24000000*OO[[#This Row],[90 (30JUN1985 03:00:00)-Water Temperature (C)]]*OO[[#This Row],[32]]</f>
        <v>7.5917770938999988E-5</v>
      </c>
      <c r="AI250" s="10">
        <f>3/24000000*OO[[#This Row],[91 (30JUN1985 06:00:00)-Water Temperature (C)]]*OO[[#This Row],[33]]</f>
        <v>7.1079474273149997E-5</v>
      </c>
      <c r="AJ250" s="10">
        <f>3/24000000*OO[[#This Row],[92 (30JUN1985 09:00:00)-Water Temperature (C)]]*OO[[#This Row],[34]]</f>
        <v>7.27599287782125E-5</v>
      </c>
      <c r="AK250" s="10">
        <f>3/24000000*OO[[#This Row],[93 (30JUN1985 12:00:00)-Water Temperature (C)]]*OO[[#This Row],[35]]</f>
        <v>7.5035561108850005E-5</v>
      </c>
      <c r="AL250" s="10">
        <f>3/24000000*OO[[#This Row],[94 (30JUN1985 15:00:00)-Water Temperature (C)]]*OO[[#This Row],[36]]</f>
        <v>7.5313655284374995E-5</v>
      </c>
      <c r="AM250" s="10">
        <f>3/24000000*OO[[#This Row],[95 (30JUN1985 18:00:00)-Water Temperature (C)]]*OO[[#This Row],[37]]</f>
        <v>7.2547066302799997E-5</v>
      </c>
      <c r="AN250" s="10">
        <f>3/24000000*OO[[#This Row],[96 (30JUN1985 21:00:00)-Water Temperature (C)]]*OO[[#This Row],[38]]</f>
        <v>6.6526826718974995E-5</v>
      </c>
      <c r="AO250" s="10">
        <f>3/24000000*OO[[#This Row],[97 (01JUL1985 00:00:00)-Water Temperature (C)]]*OO[[#This Row],[39]]</f>
        <v>5.9390998881500001E-5</v>
      </c>
      <c r="AP250" s="10">
        <f>3/24000000*OO[[#This Row],[98 (01JUL1985 03:00:00)-Water Temperature (C)]]*OO[[#This Row],[40]]</f>
        <v>5.2713573783049992E-5</v>
      </c>
      <c r="AQ250" s="10">
        <f>3/24000000*OO[[#This Row],[99 (01JUL1985 06:00:00)-Water Temperature (C)]]*OO[[#This Row],[41]]</f>
        <v>4.6979481433762504E-5</v>
      </c>
      <c r="AR250" s="10">
        <f>3/24000000*OO[[#This Row],[100 (01JUL1985 09:00:00)-Water Temperature (C)]]*OO[[#This Row],[42]]</f>
        <v>4.33382655987E-5</v>
      </c>
      <c r="AS250" s="10">
        <f>3/24000000*OO[[#This Row],[101 (01JUL1985 12:00:00)-Water Temperature (C)]]*OO[[#This Row],[43]]</f>
        <v>3.9383435904199996E-5</v>
      </c>
      <c r="AT250" s="10">
        <f>3/24000000*OO[[#This Row],[102 (01JUL1985 15:00:00)-Water Temperature (C)]]*OO[[#This Row],[44]]</f>
        <v>3.5057447146149995E-5</v>
      </c>
      <c r="AU250" s="10">
        <f>3/24000000*OO[[#This Row],[103 (01JUL1985 18:00:00)-Water Temperature (C)]]*OO[[#This Row],[45]]</f>
        <v>3.0459748020974999E-5</v>
      </c>
      <c r="AV250" s="10">
        <f>3/24000000*OO[[#This Row],[104 (01JUL1985 21:00:00)-Water Temperature (C)]]*OO[[#This Row],[46]]</f>
        <v>2.5903108516249994E-5</v>
      </c>
      <c r="AW250" s="10">
        <f>3/24000000*OO[[#This Row],[105 (02JUL1985 00:00:00)-Water Temperature (C)]]*OO[[#This Row],[47]]</f>
        <v>2.1848100042564996E-5</v>
      </c>
      <c r="AX250" s="10">
        <f>3/24000000*OO[[#This Row],[106 (02JUL1985 03:00:00)-Water Temperature (C)]]*OO[[#This Row],[48]]</f>
        <v>1.8559332417632499E-5</v>
      </c>
      <c r="AY250" s="10">
        <f>3/24000000*OO[[#This Row],[107 (02JUL1985 06:00:00)-Water Temperature (C)]]*OO[[#This Row],[49]]</f>
        <v>1.6047396521624997E-5</v>
      </c>
      <c r="AZ250" s="10">
        <f>3/24000000*OO[[#This Row],[108 (02JUL1985 09:00:00)-Water Temperature (C)]]*OO[[#This Row],[50]]</f>
        <v>1.4477916797797498E-5</v>
      </c>
      <c r="BA250" s="10">
        <f>3/24000000*OO[[#This Row],[109 (02JUL1985 12:00:00)-Water Temperature (C)]]*OO[[#This Row],[51]]</f>
        <v>1.2809268466800002E-5</v>
      </c>
      <c r="BB250" s="10">
        <f>3/24000000*OO[[#This Row],[110 (02JUL1985 15:00:00)-Water Temperature (C)]]*OO[[#This Row],[52]]</f>
        <v>1.0903902398913747E-5</v>
      </c>
      <c r="BC250" s="10">
        <f>3/24000000*OO[[#This Row],[111 (02JUL1985 18:00:00)-Water Temperature (C)]]*OO[[#This Row],[53]]</f>
        <v>8.9048865535662482E-6</v>
      </c>
      <c r="BD250" s="10">
        <f>3/24000000*OO[[#This Row],[112 (02JUL1985 21:00:00)-Water Temperature (C)]]*OO[[#This Row],[54]]</f>
        <v>6.9545823936100004E-6</v>
      </c>
      <c r="BE250" s="10">
        <f>3/24000000*OO[[#This Row],[113 (03JUL1985 00:00:00)-Water Temperature (C)]]*OO[[#This Row],[55]]</f>
        <v>5.3280840449700001E-6</v>
      </c>
      <c r="BF250" s="10">
        <f>3/24000000*OO[[#This Row],[114 (03JUL1985 03:00:00)-Water Temperature (C)]]*OO[[#This Row],[56]]</f>
        <v>4.21744046044E-6</v>
      </c>
      <c r="BG250" s="10">
        <f>3/24000000*OO[[#This Row],[115 (03JUL1985 06:00:00)-Water Temperature (C)]]*OO[[#This Row],[57]]</f>
        <v>3.5181138720637496E-6</v>
      </c>
      <c r="BH250" s="10">
        <f>3/24000000*OO[[#This Row],[116 (03JUL1985 09:00:00)-Water Temperature (C)]]*OO[[#This Row],[58]]</f>
        <v>3.1888256037299998E-6</v>
      </c>
      <c r="BI250" s="10">
        <f>3/24000000*OO[[#This Row],[117 (03JUL1985 12:00:00)-Water Temperature (C)]]*OO[[#This Row],[59]]</f>
        <v>3.019485289125E-6</v>
      </c>
      <c r="BJ250" s="10">
        <f>3/24000000*OO[[#This Row],[118 (03JUL1985 15:00:00)-Water Temperature (C)]]*OO[[#This Row],[60]]</f>
        <v>2.8780869490162499E-6</v>
      </c>
      <c r="BK250" s="10">
        <f>3/24000000*OO[[#This Row],[119 (03JUL1985 18:00:00)-Water Temperature (C)]]*OO[[#This Row],[61]]</f>
        <v>2.7318010222124998E-6</v>
      </c>
      <c r="BL250" s="10">
        <f>3/24000000*OO[[#This Row],[120 (03JUL1985 21:00:00)-Water Temperature (C)]]*OO[[#This Row],[62]]</f>
        <v>2.5281692116151247E-6</v>
      </c>
      <c r="BM250" s="10">
        <f>3/24000000*OO[[#This Row],[121 (04JUL1985 00:00:00)-Water Temperature (C)]]*OO[[#This Row],[63]]</f>
        <v>2.3088411214550001E-6</v>
      </c>
      <c r="BN250" s="10">
        <f>3/24000000*OO[[#This Row],[122 (04JUL1985 03:00:00)-Water Temperature (C)]]*OO[[#This Row],[64]]</f>
        <v>2.131172820966125E-6</v>
      </c>
      <c r="BO250" s="10">
        <f>3/24000000*OO[[#This Row],[123 (04JUL1985 06:00:00)-Water Temperature (C)]]*OO[[#This Row],[65]]</f>
        <v>2.0030499051145E-6</v>
      </c>
      <c r="BP250" s="10">
        <f>3/24000000*OO[[#This Row],[124 (04JUL1985 09:00:00)-Water Temperature (C)]]*OO[[#This Row],[66]]</f>
        <v>1.9552632436998749E-6</v>
      </c>
      <c r="BQ250" s="10">
        <f>3/24000000*OO[[#This Row],[125 (04JUL1985 12:00:00)-Water Temperature (C)]]*OO[[#This Row],[67]]</f>
        <v>1.9253728643651246E-6</v>
      </c>
      <c r="BR250" s="10">
        <f>3/24000000*OO[[#This Row],[126 (04JUL1985 15:00:00)-Water Temperature (C)]]*OO[[#This Row],[68]]</f>
        <v>1.9064502691439998E-6</v>
      </c>
      <c r="BS250" s="10">
        <f>3/24000000*OO[[#This Row],[127 (04JUL1985 18:00:00)-Water Temperature (C)]]*OO[[#This Row],[69]]</f>
        <v>1.8479198442044997E-6</v>
      </c>
      <c r="BT250" s="10">
        <f>3/24000000*OO[[#This Row],[128 (04JUL1985 21:00:00)-Water Temperature (C)]]*OO[[#This Row],[70]]</f>
        <v>1.7523311052885001E-6</v>
      </c>
      <c r="BU250" s="10">
        <f>3/24000000*OO[[#This Row],[129 (05JUL1985 00:00:00)-Water Temperature (C)]]*OO[[#This Row],[71]]</f>
        <v>1.6453426814402501E-6</v>
      </c>
      <c r="BV250" s="10">
        <f>3/24000000*OO[[#This Row],[130 (05JUL1985 03:00:00)-Water Temperature (C)]]*OO[[#This Row],[72]]</f>
        <v>1.5442007603137501E-6</v>
      </c>
      <c r="BW250" s="10">
        <f>3/24000000*OO[[#This Row],[131 (05JUL1985 06:00:00)-Water Temperature (C)]]*OO[[#This Row],[73]]</f>
        <v>1.4622663350574999E-6</v>
      </c>
      <c r="BX250" s="10">
        <f>3/24000000*OO[[#This Row],[132 (05JUL1985 09:00:00)-Water Temperature (C)]]*OO[[#This Row],[74]]</f>
        <v>1.4364957022184996E-6</v>
      </c>
      <c r="BY250" s="10">
        <f>3/24000000*OO[[#This Row],[133 (05JUL1985 12:00:00)-Water Temperature (C)]]*OO[[#This Row],[75]]</f>
        <v>1.4024389869267501E-6</v>
      </c>
      <c r="BZ250" s="10">
        <f>3/24000000*OO[[#This Row],[134 (05JUL1985 15:00:00)-Water Temperature (C)]]*OO[[#This Row],[76]]</f>
        <v>1.3661620736805002E-6</v>
      </c>
      <c r="CA250" s="10">
        <f>3/24000000*OO[[#This Row],[135 (05JUL1985 18:00:00)-Water Temperature (C)]]*OO[[#This Row],[77]]</f>
        <v>1.3176703588719998E-6</v>
      </c>
      <c r="CB250" s="10">
        <f>3/24000000*OO[[#This Row],[136 (05JUL1985 21:00:00)-Water Temperature (C)]]*OO[[#This Row],[78]]</f>
        <v>1.2415155182437497E-6</v>
      </c>
      <c r="CC250" s="10">
        <f>3/24000000*OO[[#This Row],[137 (06JUL1985 00:00:00)-Water Temperature (C)]]*OO[[#This Row],[79]]</f>
        <v>1.148344484442625E-6</v>
      </c>
      <c r="CD250" s="10">
        <f>3/24000000*OO[[#This Row],[138 (06JUL1985 03:00:00)-Water Temperature (C)]]*OO[[#This Row],[80]]</f>
        <v>1.0650547646079998E-6</v>
      </c>
      <c r="CE250" s="10">
        <f>3/24000000*OO[[#This Row],[139 (06JUL1985 06:00:00)-Water Temperature (C)]]*OO[[#This Row],[81]]</f>
        <v>1.0070669377279999E-6</v>
      </c>
      <c r="CF250" s="10">
        <f>3/24000000*OO[[#This Row],[140 (06JUL1985 09:00:00)-Water Temperature (C)]]*OO[[#This Row],[82]]</f>
        <v>1.003736127924E-6</v>
      </c>
      <c r="CG250" s="10">
        <f>3/24000000*OO[[#This Row],[141 (06JUL1985 12:00:00)-Water Temperature (C)]]*OO[[#This Row],[83]]</f>
        <v>1.0018515644445E-6</v>
      </c>
      <c r="CH250" s="10">
        <f>3/24000000*OO[[#This Row],[142 (06JUL1985 15:00:00)-Water Temperature (C)]]*OO[[#This Row],[84]]</f>
        <v>9.9628011288000006E-7</v>
      </c>
      <c r="CI250" s="10">
        <f>3/24000000*OO[[#This Row],[143 (06JUL1985 18:00:00)-Water Temperature (C)]]*OO[[#This Row],[85]]</f>
        <v>9.8786856652149977E-7</v>
      </c>
      <c r="CJ250" s="10">
        <f>3/24000000*OO[[#This Row],[144 (06JUL1985 21:00:00)-Water Temperature (C)]]*OO[[#This Row],[86]]</f>
        <v>9.4767104904800004E-7</v>
      </c>
      <c r="CK250" s="10">
        <f>3/24000000*OO[[#This Row],[145 (07JUL1985 00:00:00)-Water Temperature (C)]]*OO[[#This Row],[87]]</f>
        <v>8.8165037991824984E-7</v>
      </c>
      <c r="CL250" s="10">
        <f>3/24000000*OO[[#This Row],[146 (07JUL1985 03:00:00)-Water Temperature (C)]]*OO[[#This Row],[88]]</f>
        <v>8.2367033174249987E-7</v>
      </c>
      <c r="CM250" s="10">
        <f>3/24000000*OO[[#This Row],[147 (07JUL1985 06:00:00)-Water Temperature (C)]]*OO[[#This Row],[89]]</f>
        <v>7.7764342293049983E-7</v>
      </c>
      <c r="CN250" s="10">
        <f>3/24000000*OO[[#This Row],[148 (07JUL1985 09:00:00)-Water Temperature (C)]]*OO[[#This Row],[90]]</f>
        <v>7.7057795811150009E-7</v>
      </c>
      <c r="CO250" s="10">
        <f>3/24000000*OO[[#This Row],[149 (07JUL1985 12:00:00)-Water Temperature (C)]]*OO[[#This Row],[91]]</f>
        <v>7.7358440217549999E-7</v>
      </c>
      <c r="CP250" s="10">
        <f>3/24000000*OO[[#This Row],[150 (07JUL1985 15:00:00)-Water Temperature (C)]]*OO[[#This Row],[92]]</f>
        <v>7.7226715876800009E-7</v>
      </c>
      <c r="CQ250" s="10">
        <f>3/24000000*OO[[#This Row],[151 (07JUL1985 18:00:00)-Water Temperature (C)]]*OO[[#This Row],[93]]</f>
        <v>7.6508489511299995E-7</v>
      </c>
      <c r="CR250" s="10">
        <f>3/24000000*OO[[#This Row],[152 (07JUL1985 21:00:00)-Water Temperature (C)]]*OO[[#This Row],[94]]</f>
        <v>7.3422291790912503E-7</v>
      </c>
      <c r="CS250" s="10">
        <f>3/24000000*OO[[#This Row],[153 (08JUL1985 00:00:00)-Water Temperature (C)]]*OO[[#This Row],[95]]</f>
        <v>6.9207668546749975E-7</v>
      </c>
      <c r="CT250" s="10">
        <f>3/24000000*OO[[#This Row],[154 (08JUL1985 03:00:00)-Water Temperature (C)]]*OO[[#This Row],[96]]</f>
        <v>6.54558002420375E-7</v>
      </c>
      <c r="CU250" s="10">
        <f>3/24000000*OO[[#This Row],[155 (08JUL1985 06:00:00)-Water Temperature (C)]]*OO[[#This Row],[97]]</f>
        <v>6.2702844912000007E-7</v>
      </c>
      <c r="CV250" s="10">
        <f>3/24000000*OO[[#This Row],[156 (08JUL1985 09:00:00)-Water Temperature (C)]]*OO[[#This Row],[98]]</f>
        <v>6.1234486936199993E-7</v>
      </c>
      <c r="CW250" s="10">
        <f>3/24000000*OO[[#This Row],[157 (08JUL1985 12:00:00)-Water Temperature (C)]]*OO[[#This Row],[99]]</f>
        <v>6.1627359793912499E-7</v>
      </c>
    </row>
    <row r="251" spans="1:101" x14ac:dyDescent="0.35">
      <c r="A251" t="s">
        <v>257</v>
      </c>
      <c r="B251">
        <v>952.87800000000004</v>
      </c>
      <c r="C251" s="10">
        <f>3/24*OO[[#This Row],[59 (26JUN1985 06:00:00)-Water Temperature (C)]]*OO[[#This Row],[1]]/SUM(OO[1])</f>
        <v>0</v>
      </c>
      <c r="D251" s="10">
        <f>3/24*OO[[#This Row],[60 (26JUN1985 09:00:00)-Water Temperature (C)]]*OO[[#This Row],[2]]/SUM(OO[2])</f>
        <v>0</v>
      </c>
      <c r="E251" s="10">
        <f>3/24*OO[[#This Row],[61 (26JUN1985 12:00:00)-Water Temperature (C)]]*OO[[#This Row],[3]]/SUM(OO[3])</f>
        <v>0</v>
      </c>
      <c r="F251" s="10">
        <f>3/24*OO[[#This Row],[62 (26JUN1985 15:00:00)-Water Temperature (C)]]*OO[[#This Row],[4]]/SUM(OO[4])</f>
        <v>0</v>
      </c>
      <c r="G251" s="10">
        <f>3/24*OO[[#This Row],[63 (26JUN1985 18:00:00)-Water Temperature (C)]]*OO[[#This Row],[5]]/SUM(OO[5])</f>
        <v>0</v>
      </c>
      <c r="H251" s="10">
        <f>3/24*OO[[#This Row],[64 (26JUN1985 21:00:00)-Water Temperature (C)]]*OO[[#This Row],[6]]/SUM(OO[6])</f>
        <v>0</v>
      </c>
      <c r="I251" s="10">
        <f>3/24*OO[[#This Row],[65 (27JUN1985 00:00:00)-Water Temperature (C)]]*OO[[#This Row],[7]]/SUM(OO[7])</f>
        <v>0</v>
      </c>
      <c r="J251" s="10">
        <f>3/24*OO[[#This Row],[66 (27JUN1985 03:00:00)-Water Temperature (C)]]*OO[[#This Row],[8]]/SUM(OO[8])</f>
        <v>0</v>
      </c>
      <c r="K251" s="10">
        <f>3/24*OO[[#This Row],[67 (27JUN1985 06:00:00)-Water Temperature (C)]]*OO[[#This Row],[9]]/SUM(OO[9])</f>
        <v>0</v>
      </c>
      <c r="L251" s="10">
        <f>3/24*OO[[#This Row],[68 (27JUN1985 09:00:00)-Water Temperature (C)]]*OO[[#This Row],[10]]/SUM(OO[10])</f>
        <v>0</v>
      </c>
      <c r="M251" s="10">
        <f>3/24*OO[[#This Row],[69 (27JUN1985 12:00:00)-Water Temperature (C)]]*OO[[#This Row],[11]]/SUM(OO[11])</f>
        <v>0</v>
      </c>
      <c r="N251" s="10">
        <f>3/24*OO[[#This Row],[70 (27JUN1985 15:00:00)-Water Temperature (C)]]*OO[[#This Row],[12]]/SUM(OO[12])</f>
        <v>7.0611233556801756E-35</v>
      </c>
      <c r="O251" s="10">
        <f>3/24*OO[[#This Row],[71 (27JUN1985 18:00:00)-Water Temperature (C)]]*OO[[#This Row],[13]]/SUM(OO[13])</f>
        <v>2.9159276504681474E-24</v>
      </c>
      <c r="P251" s="10">
        <f>3/24*OO[[#This Row],[72 (27JUN1985 21:00:00)-Water Temperature (C)]]*OO[[#This Row],[14]]/SUM(OO[14])</f>
        <v>1.4896821808766534E-16</v>
      </c>
      <c r="Q251" s="10">
        <f>3/24*OO[[#This Row],[73 (28JUN1985 00:00:00)-Water Temperature (C)]]*OO[[#This Row],[15]]/SUM(OO[15])</f>
        <v>9.2475621761120081E-12</v>
      </c>
      <c r="R251" s="10">
        <f>3/24*OO[[#This Row],[74 (28JUN1985 03:00:00)-Water Temperature (C)]]*OO[[#This Row],[16]]/SUM(OO[16])</f>
        <v>9.2948134361550901E-9</v>
      </c>
      <c r="S251" s="10">
        <f>3/24*OO[[#This Row],[75 (28JUN1985 06:00:00)-Water Temperature (C)]]*OO[[#This Row],[17]]/SUM(OO[17])</f>
        <v>1.391307580527316E-6</v>
      </c>
      <c r="T251" s="10">
        <f>3/24*OO[[#This Row],[76 (28JUN1985 09:00:00)-Water Temperature (C)]]*OO[[#This Row],[18]]/SUM(OO[18])</f>
        <v>5.8339335930158268E-5</v>
      </c>
      <c r="U251" s="10">
        <f>3/24*OO[[#This Row],[77 (28JUN1985 12:00:00)-Water Temperature (C)]]*OO[[#This Row],[19]]/SUM(OO[19])</f>
        <v>9.1930964174354957E-4</v>
      </c>
      <c r="V251" s="10">
        <f>3/24000000*OO[[#This Row],[78 (28JUN1985 15:00:00)-Water Temperature (C)]]*OO[[#This Row],[20]]</f>
        <v>6.5397731725462503E-3</v>
      </c>
      <c r="W251" s="10">
        <f>3/24000000*OO[[#This Row],[79 (28JUN1985 18:00:00)-Water Temperature (C)]]*OO[[#This Row],[21]]</f>
        <v>2.3917481473199994E-2</v>
      </c>
      <c r="X251" s="10">
        <f>3/24000000*OO[[#This Row],[80 (28JUN1985 21:00:00)-Water Temperature (C)]]*OO[[#This Row],[22]]</f>
        <v>4.9428395119524994E-2</v>
      </c>
      <c r="Y251" s="10">
        <f>3/24000000*OO[[#This Row],[81 (29JUN1985 00:00:00)-Water Temperature (C)]]*OO[[#This Row],[23]]</f>
        <v>6.3887331741674991E-2</v>
      </c>
      <c r="Z251" s="10">
        <f>3/24000000*OO[[#This Row],[82 (29JUN1985 03:00:00)-Water Temperature (C)]]*OO[[#This Row],[24]]</f>
        <v>5.6161959952125001E-2</v>
      </c>
      <c r="AA251" s="10">
        <f>3/24000000*OO[[#This Row],[83 (29JUN1985 06:00:00)-Water Temperature (C)]]*OO[[#This Row],[25]]</f>
        <v>3.5741736403649998E-2</v>
      </c>
      <c r="AB251" s="10">
        <f>3/24000000*OO[[#This Row],[84 (29JUN1985 09:00:00)-Water Temperature (C)]]*OO[[#This Row],[26]]</f>
        <v>1.7705551165145002E-2</v>
      </c>
      <c r="AC251" s="10">
        <f>3/24000000*OO[[#This Row],[85 (29JUN1985 12:00:00)-Water Temperature (C)]]*OO[[#This Row],[27]]</f>
        <v>7.0380052677674991E-3</v>
      </c>
      <c r="AD251" s="10">
        <f>3/24000000*OO[[#This Row],[86 (29JUN1985 15:00:00)-Water Temperature (C)]]*OO[[#This Row],[28]]</f>
        <v>2.3058818777837498E-3</v>
      </c>
      <c r="AE251" s="10">
        <f>3/24000000*OO[[#This Row],[88 (29JUN1985 21:00:00)-Water Temperature (C)]]*OO[[#This Row],[30]]</f>
        <v>2.0409777183266249E-4</v>
      </c>
      <c r="AF251" s="10">
        <f>3/24000000*OO[[#This Row],[88 (29JUN1985 21:00:00)-Water Temperature (C)]]*OO[[#This Row],[30]]</f>
        <v>2.0409777183266249E-4</v>
      </c>
      <c r="AG251" s="10">
        <f>3/24000000*OO[[#This Row],[89 (30JUN1985 00:00:00)-Water Temperature (C)]]*OO[[#This Row],[31]]</f>
        <v>8.6470133880299998E-5</v>
      </c>
      <c r="AH251" s="10">
        <f>3/24000000*OO[[#This Row],[90 (30JUN1985 03:00:00)-Water Temperature (C)]]*OO[[#This Row],[32]]</f>
        <v>5.9466123341124995E-5</v>
      </c>
      <c r="AI251" s="10">
        <f>3/24000000*OO[[#This Row],[91 (30JUN1985 06:00:00)-Water Temperature (C)]]*OO[[#This Row],[33]]</f>
        <v>5.4244264724212499E-5</v>
      </c>
      <c r="AJ251" s="10">
        <f>3/24000000*OO[[#This Row],[92 (30JUN1985 09:00:00)-Water Temperature (C)]]*OO[[#This Row],[34]]</f>
        <v>5.5049454355000002E-5</v>
      </c>
      <c r="AK251" s="10">
        <f>3/24000000*OO[[#This Row],[93 (30JUN1985 12:00:00)-Water Temperature (C)]]*OO[[#This Row],[35]]</f>
        <v>5.6642539100524995E-5</v>
      </c>
      <c r="AL251" s="10">
        <f>3/24000000*OO[[#This Row],[94 (30JUN1985 15:00:00)-Water Temperature (C)]]*OO[[#This Row],[36]]</f>
        <v>5.6772634788899998E-5</v>
      </c>
      <c r="AM251" s="10">
        <f>3/24000000*OO[[#This Row],[95 (30JUN1985 18:00:00)-Water Temperature (C)]]*OO[[#This Row],[37]]</f>
        <v>5.4533577765200003E-5</v>
      </c>
      <c r="AN251" s="10">
        <f>3/24000000*OO[[#This Row],[96 (30JUN1985 21:00:00)-Water Temperature (C)]]*OO[[#This Row],[38]]</f>
        <v>4.9800858518599992E-5</v>
      </c>
      <c r="AO251" s="10">
        <f>3/24000000*OO[[#This Row],[97 (01JUL1985 00:00:00)-Water Temperature (C)]]*OO[[#This Row],[39]]</f>
        <v>4.4208092489275008E-5</v>
      </c>
      <c r="AP251" s="10">
        <f>3/24000000*OO[[#This Row],[98 (01JUL1985 03:00:00)-Water Temperature (C)]]*OO[[#This Row],[40]]</f>
        <v>3.8980801584574998E-5</v>
      </c>
      <c r="AQ251" s="10">
        <f>3/24000000*OO[[#This Row],[99 (01JUL1985 06:00:00)-Water Temperature (C)]]*OO[[#This Row],[41]]</f>
        <v>3.4581365946600001E-5</v>
      </c>
      <c r="AR251" s="10">
        <f>3/24000000*OO[[#This Row],[100 (01JUL1985 09:00:00)-Water Temperature (C)]]*OO[[#This Row],[42]]</f>
        <v>3.1789199453000004E-5</v>
      </c>
      <c r="AS251" s="10">
        <f>3/24000000*OO[[#This Row],[101 (01JUL1985 12:00:00)-Water Temperature (C)]]*OO[[#This Row],[43]]</f>
        <v>2.8800308660175E-5</v>
      </c>
      <c r="AT251" s="10">
        <f>3/24000000*OO[[#This Row],[102 (01JUL1985 15:00:00)-Water Temperature (C)]]*OO[[#This Row],[44]]</f>
        <v>2.55542626368E-5</v>
      </c>
      <c r="AU251" s="10">
        <f>3/24000000*OO[[#This Row],[103 (01JUL1985 18:00:00)-Water Temperature (C)]]*OO[[#This Row],[45]]</f>
        <v>2.2150806805934998E-5</v>
      </c>
      <c r="AV251" s="10">
        <f>3/24000000*OO[[#This Row],[104 (01JUL1985 21:00:00)-Water Temperature (C)]]*OO[[#This Row],[46]]</f>
        <v>1.8788604726937502E-5</v>
      </c>
      <c r="AW251" s="10">
        <f>3/24000000*OO[[#This Row],[105 (02JUL1985 00:00:00)-Water Temperature (C)]]*OO[[#This Row],[47]]</f>
        <v>1.579782783954375E-5</v>
      </c>
      <c r="AX251" s="10">
        <f>3/24000000*OO[[#This Row],[106 (02JUL1985 03:00:00)-Water Temperature (C)]]*OO[[#This Row],[48]]</f>
        <v>1.3375019507694998E-5</v>
      </c>
      <c r="AY251" s="10">
        <f>3/24000000*OO[[#This Row],[107 (02JUL1985 06:00:00)-Water Temperature (C)]]*OO[[#This Row],[49]]</f>
        <v>1.1545018276949999E-5</v>
      </c>
      <c r="AZ251" s="10">
        <f>3/24000000*OO[[#This Row],[108 (02JUL1985 09:00:00)-Water Temperature (C)]]*OO[[#This Row],[50]]</f>
        <v>1.0418601603585E-5</v>
      </c>
      <c r="BA251" s="10">
        <f>3/24000000*OO[[#This Row],[109 (02JUL1985 12:00:00)-Water Temperature (C)]]*OO[[#This Row],[51]]</f>
        <v>9.2460054272699998E-6</v>
      </c>
      <c r="BB251" s="10">
        <f>3/24000000*OO[[#This Row],[110 (02JUL1985 15:00:00)-Water Temperature (C)]]*OO[[#This Row],[52]]</f>
        <v>7.9056817160099989E-6</v>
      </c>
      <c r="BC251" s="10">
        <f>3/24000000*OO[[#This Row],[111 (02JUL1985 18:00:00)-Water Temperature (C)]]*OO[[#This Row],[53]]</f>
        <v>6.4872907324574998E-6</v>
      </c>
      <c r="BD251" s="10">
        <f>3/24000000*OO[[#This Row],[112 (02JUL1985 21:00:00)-Water Temperature (C)]]*OO[[#This Row],[54]]</f>
        <v>5.0741411020099997E-6</v>
      </c>
      <c r="BE251" s="10">
        <f>3/24000000*OO[[#This Row],[113 (03JUL1985 00:00:00)-Water Temperature (C)]]*OO[[#This Row],[55]]</f>
        <v>3.8773872176450004E-6</v>
      </c>
      <c r="BF251" s="10">
        <f>3/24000000*OO[[#This Row],[114 (03JUL1985 03:00:00)-Water Temperature (C)]]*OO[[#This Row],[56]]</f>
        <v>3.051211908575E-6</v>
      </c>
      <c r="BG251" s="10">
        <f>3/24000000*OO[[#This Row],[115 (03JUL1985 06:00:00)-Water Temperature (C)]]*OO[[#This Row],[57]]</f>
        <v>2.52959005414125E-6</v>
      </c>
      <c r="BH251" s="10">
        <f>3/24000000*OO[[#This Row],[116 (03JUL1985 09:00:00)-Water Temperature (C)]]*OO[[#This Row],[58]]</f>
        <v>2.2818306517676251E-6</v>
      </c>
      <c r="BI251" s="10">
        <f>3/24000000*OO[[#This Row],[117 (03JUL1985 12:00:00)-Water Temperature (C)]]*OO[[#This Row],[59]]</f>
        <v>2.1554297012981245E-6</v>
      </c>
      <c r="BJ251" s="10">
        <f>3/24000000*OO[[#This Row],[118 (03JUL1985 15:00:00)-Water Temperature (C)]]*OO[[#This Row],[60]]</f>
        <v>2.0524953209999997E-6</v>
      </c>
      <c r="BK251" s="10">
        <f>3/24000000*OO[[#This Row],[119 (03JUL1985 18:00:00)-Water Temperature (C)]]*OO[[#This Row],[61]]</f>
        <v>1.94824150118075E-6</v>
      </c>
      <c r="BL251" s="10">
        <f>3/24000000*OO[[#This Row],[120 (03JUL1985 21:00:00)-Water Temperature (C)]]*OO[[#This Row],[62]]</f>
        <v>1.8021213939836249E-6</v>
      </c>
      <c r="BM251" s="10">
        <f>3/24000000*OO[[#This Row],[121 (04JUL1985 00:00:00)-Water Temperature (C)]]*OO[[#This Row],[63]]</f>
        <v>1.6441342752732501E-6</v>
      </c>
      <c r="BN251" s="10">
        <f>3/24000000*OO[[#This Row],[122 (04JUL1985 03:00:00)-Water Temperature (C)]]*OO[[#This Row],[64]]</f>
        <v>1.5153565503793751E-6</v>
      </c>
      <c r="BO251" s="10">
        <f>3/24000000*OO[[#This Row],[123 (04JUL1985 06:00:00)-Water Temperature (C)]]*OO[[#This Row],[65]]</f>
        <v>1.4219510534673749E-6</v>
      </c>
      <c r="BP251" s="10">
        <f>3/24000000*OO[[#This Row],[124 (04JUL1985 09:00:00)-Water Temperature (C)]]*OO[[#This Row],[66]]</f>
        <v>1.3859047545102499E-6</v>
      </c>
      <c r="BQ251" s="10">
        <f>3/24000000*OO[[#This Row],[125 (04JUL1985 12:00:00)-Water Temperature (C)]]*OO[[#This Row],[67]]</f>
        <v>1.3628874759169999E-6</v>
      </c>
      <c r="BR251" s="10">
        <f>3/24000000*OO[[#This Row],[126 (04JUL1985 15:00:00)-Water Temperature (C)]]*OO[[#This Row],[68]]</f>
        <v>1.349633027335625E-6</v>
      </c>
      <c r="BS251" s="10">
        <f>3/24000000*OO[[#This Row],[127 (04JUL1985 18:00:00)-Water Temperature (C)]]*OO[[#This Row],[69]]</f>
        <v>1.309703705411375E-6</v>
      </c>
      <c r="BT251" s="10">
        <f>3/24000000*OO[[#This Row],[128 (04JUL1985 21:00:00)-Water Temperature (C)]]*OO[[#This Row],[70]]</f>
        <v>1.243686736074375E-6</v>
      </c>
      <c r="BU251" s="10">
        <f>3/24000000*OO[[#This Row],[129 (05JUL1985 00:00:00)-Water Temperature (C)]]*OO[[#This Row],[71]]</f>
        <v>1.1687563059704998E-6</v>
      </c>
      <c r="BV251" s="10">
        <f>3/24000000*OO[[#This Row],[130 (05JUL1985 03:00:00)-Water Temperature (C)]]*OO[[#This Row],[72]]</f>
        <v>1.0965145242347499E-6</v>
      </c>
      <c r="BW251" s="10">
        <f>3/24000000*OO[[#This Row],[131 (05JUL1985 06:00:00)-Water Temperature (C)]]*OO[[#This Row],[73]]</f>
        <v>1.0372181282449999E-6</v>
      </c>
      <c r="BX251" s="10">
        <f>3/24000000*OO[[#This Row],[132 (05JUL1985 09:00:00)-Water Temperature (C)]]*OO[[#This Row],[74]]</f>
        <v>1.01854232295E-6</v>
      </c>
      <c r="BY251" s="10">
        <f>3/24000000*OO[[#This Row],[133 (05JUL1985 12:00:00)-Water Temperature (C)]]*OO[[#This Row],[75]]</f>
        <v>9.9419395449749996E-7</v>
      </c>
      <c r="BZ251" s="10">
        <f>3/24000000*OO[[#This Row],[134 (05JUL1985 15:00:00)-Water Temperature (C)]]*OO[[#This Row],[76]]</f>
        <v>9.6917548095549993E-7</v>
      </c>
      <c r="CA251" s="10">
        <f>3/24000000*OO[[#This Row],[135 (05JUL1985 18:00:00)-Water Temperature (C)]]*OO[[#This Row],[77]]</f>
        <v>9.3677729176274996E-7</v>
      </c>
      <c r="CB251" s="10">
        <f>3/24000000*OO[[#This Row],[136 (05JUL1985 21:00:00)-Water Temperature (C)]]*OO[[#This Row],[78]]</f>
        <v>8.8312505815249993E-7</v>
      </c>
      <c r="CC251" s="10">
        <f>3/24000000*OO[[#This Row],[137 (06JUL1985 00:00:00)-Water Temperature (C)]]*OO[[#This Row],[79]]</f>
        <v>8.1678000135099991E-7</v>
      </c>
      <c r="CD251" s="10">
        <f>3/24000000*OO[[#This Row],[138 (06JUL1985 03:00:00)-Water Temperature (C)]]*OO[[#This Row],[80]]</f>
        <v>7.568932923999999E-7</v>
      </c>
      <c r="CE251" s="10">
        <f>3/24000000*OO[[#This Row],[139 (06JUL1985 06:00:00)-Water Temperature (C)]]*OO[[#This Row],[81]]</f>
        <v>7.1532500299312497E-7</v>
      </c>
      <c r="CF251" s="10">
        <f>3/24000000*OO[[#This Row],[140 (06JUL1985 09:00:00)-Water Temperature (C)]]*OO[[#This Row],[82]]</f>
        <v>7.1224561103037503E-7</v>
      </c>
      <c r="CG251" s="10">
        <f>3/24000000*OO[[#This Row],[141 (06JUL1985 12:00:00)-Water Temperature (C)]]*OO[[#This Row],[83]]</f>
        <v>7.1062426712437489E-7</v>
      </c>
      <c r="CH251" s="10">
        <f>3/24000000*OO[[#This Row],[142 (06JUL1985 15:00:00)-Water Temperature (C)]]*OO[[#This Row],[84]]</f>
        <v>7.07014926891E-7</v>
      </c>
      <c r="CI251" s="10">
        <f>3/24000000*OO[[#This Row],[143 (06JUL1985 18:00:00)-Water Temperature (C)]]*OO[[#This Row],[85]]</f>
        <v>7.0174660927812504E-7</v>
      </c>
      <c r="CJ251" s="10">
        <f>3/24000000*OO[[#This Row],[144 (06JUL1985 21:00:00)-Water Temperature (C)]]*OO[[#This Row],[86]]</f>
        <v>6.7325003023500005E-7</v>
      </c>
      <c r="CK251" s="10">
        <f>3/24000000*OO[[#This Row],[145 (07JUL1985 00:00:00)-Water Temperature (C)]]*OO[[#This Row],[87]]</f>
        <v>6.2641594696250003E-7</v>
      </c>
      <c r="CL251" s="10">
        <f>3/24000000*OO[[#This Row],[146 (07JUL1985 03:00:00)-Water Temperature (C)]]*OO[[#This Row],[88]]</f>
        <v>5.8491665488612496E-7</v>
      </c>
      <c r="CM251" s="10">
        <f>3/24000000*OO[[#This Row],[147 (07JUL1985 06:00:00)-Water Temperature (C)]]*OO[[#This Row],[89]]</f>
        <v>5.5219264554962505E-7</v>
      </c>
      <c r="CN251" s="10">
        <f>3/24000000*OO[[#This Row],[148 (07JUL1985 09:00:00)-Water Temperature (C)]]*OO[[#This Row],[90]]</f>
        <v>5.4638817522262488E-7</v>
      </c>
      <c r="CO251" s="10">
        <f>3/24000000*OO[[#This Row],[149 (07JUL1985 12:00:00)-Water Temperature (C)]]*OO[[#This Row],[91]]</f>
        <v>5.4825968736687495E-7</v>
      </c>
      <c r="CP251" s="10">
        <f>3/24000000*OO[[#This Row],[150 (07JUL1985 15:00:00)-Water Temperature (C)]]*OO[[#This Row],[92]]</f>
        <v>5.4725024432887501E-7</v>
      </c>
      <c r="CQ251" s="10">
        <f>3/24000000*OO[[#This Row],[151 (07JUL1985 18:00:00)-Water Temperature (C)]]*OO[[#This Row],[93]]</f>
        <v>5.4228643386574994E-7</v>
      </c>
      <c r="CR251" s="10">
        <f>3/24000000*OO[[#This Row],[152 (07JUL1985 21:00:00)-Water Temperature (C)]]*OO[[#This Row],[94]]</f>
        <v>5.2056142604824994E-7</v>
      </c>
      <c r="CS251" s="10">
        <f>3/24000000*OO[[#This Row],[153 (08JUL1985 00:00:00)-Water Temperature (C)]]*OO[[#This Row],[95]]</f>
        <v>4.9046345986049994E-7</v>
      </c>
      <c r="CT251" s="10">
        <f>3/24000000*OO[[#This Row],[154 (08JUL1985 03:00:00)-Water Temperature (C)]]*OO[[#This Row],[96]]</f>
        <v>4.6346022085962499E-7</v>
      </c>
      <c r="CU251" s="10">
        <f>3/24000000*OO[[#This Row],[155 (08JUL1985 06:00:00)-Water Temperature (C)]]*OO[[#This Row],[97]]</f>
        <v>4.4327226451262495E-7</v>
      </c>
      <c r="CV251" s="10">
        <f>3/24000000*OO[[#This Row],[156 (08JUL1985 09:00:00)-Water Temperature (C)]]*OO[[#This Row],[98]]</f>
        <v>4.3225318246274995E-7</v>
      </c>
      <c r="CW251" s="10">
        <f>3/24000000*OO[[#This Row],[157 (08JUL1985 12:00:00)-Water Temperature (C)]]*OO[[#This Row],[99]]</f>
        <v>4.3452144211700002E-7</v>
      </c>
    </row>
    <row r="252" spans="1:101" x14ac:dyDescent="0.35">
      <c r="A252" t="s">
        <v>258</v>
      </c>
      <c r="B252">
        <v>910.22730000000001</v>
      </c>
      <c r="C252" s="10">
        <f>3/24*OO[[#This Row],[59 (26JUN1985 06:00:00)-Water Temperature (C)]]*OO[[#This Row],[1]]/SUM(OO[1])</f>
        <v>0</v>
      </c>
      <c r="D252" s="10">
        <f>3/24*OO[[#This Row],[60 (26JUN1985 09:00:00)-Water Temperature (C)]]*OO[[#This Row],[2]]/SUM(OO[2])</f>
        <v>0</v>
      </c>
      <c r="E252" s="10">
        <f>3/24*OO[[#This Row],[61 (26JUN1985 12:00:00)-Water Temperature (C)]]*OO[[#This Row],[3]]/SUM(OO[3])</f>
        <v>0</v>
      </c>
      <c r="F252" s="10">
        <f>3/24*OO[[#This Row],[62 (26JUN1985 15:00:00)-Water Temperature (C)]]*OO[[#This Row],[4]]/SUM(OO[4])</f>
        <v>0</v>
      </c>
      <c r="G252" s="10">
        <f>3/24*OO[[#This Row],[63 (26JUN1985 18:00:00)-Water Temperature (C)]]*OO[[#This Row],[5]]/SUM(OO[5])</f>
        <v>0</v>
      </c>
      <c r="H252" s="10">
        <f>3/24*OO[[#This Row],[64 (26JUN1985 21:00:00)-Water Temperature (C)]]*OO[[#This Row],[6]]/SUM(OO[6])</f>
        <v>0</v>
      </c>
      <c r="I252" s="10">
        <f>3/24*OO[[#This Row],[65 (27JUN1985 00:00:00)-Water Temperature (C)]]*OO[[#This Row],[7]]/SUM(OO[7])</f>
        <v>0</v>
      </c>
      <c r="J252" s="10">
        <f>3/24*OO[[#This Row],[66 (27JUN1985 03:00:00)-Water Temperature (C)]]*OO[[#This Row],[8]]/SUM(OO[8])</f>
        <v>0</v>
      </c>
      <c r="K252" s="10">
        <f>3/24*OO[[#This Row],[67 (27JUN1985 06:00:00)-Water Temperature (C)]]*OO[[#This Row],[9]]/SUM(OO[9])</f>
        <v>0</v>
      </c>
      <c r="L252" s="10">
        <f>3/24*OO[[#This Row],[68 (27JUN1985 09:00:00)-Water Temperature (C)]]*OO[[#This Row],[10]]/SUM(OO[10])</f>
        <v>0</v>
      </c>
      <c r="M252" s="10">
        <f>3/24*OO[[#This Row],[69 (27JUN1985 12:00:00)-Water Temperature (C)]]*OO[[#This Row],[11]]/SUM(OO[11])</f>
        <v>0</v>
      </c>
      <c r="N252" s="10">
        <f>3/24*OO[[#This Row],[70 (27JUN1985 15:00:00)-Water Temperature (C)]]*OO[[#This Row],[12]]/SUM(OO[12])</f>
        <v>1.025699036608817E-35</v>
      </c>
      <c r="O252" s="10">
        <f>3/24*OO[[#This Row],[71 (27JUN1985 18:00:00)-Water Temperature (C)]]*OO[[#This Row],[13]]/SUM(OO[13])</f>
        <v>3.9794434776079425E-25</v>
      </c>
      <c r="P252" s="10">
        <f>3/24*OO[[#This Row],[72 (27JUN1985 21:00:00)-Water Temperature (C)]]*OO[[#This Row],[14]]/SUM(OO[14])</f>
        <v>3.4954808346556685E-17</v>
      </c>
      <c r="Q252" s="10">
        <f>3/24*OO[[#This Row],[73 (28JUN1985 00:00:00)-Water Temperature (C)]]*OO[[#This Row],[15]]/SUM(OO[15])</f>
        <v>4.1393504976030588E-12</v>
      </c>
      <c r="R252" s="10">
        <f>3/24*OO[[#This Row],[74 (28JUN1985 03:00:00)-Water Temperature (C)]]*OO[[#This Row],[16]]/SUM(OO[16])</f>
        <v>5.1077348218352487E-9</v>
      </c>
      <c r="S252" s="10">
        <f>3/24*OO[[#This Row],[75 (28JUN1985 06:00:00)-Water Temperature (C)]]*OO[[#This Row],[17]]/SUM(OO[17])</f>
        <v>8.7013555503271226E-7</v>
      </c>
      <c r="T252" s="10">
        <f>3/24*OO[[#This Row],[76 (28JUN1985 09:00:00)-Water Temperature (C)]]*OO[[#This Row],[18]]/SUM(OO[18])</f>
        <v>4.0372499581371781E-5</v>
      </c>
      <c r="U252" s="10">
        <f>3/24*OO[[#This Row],[77 (28JUN1985 12:00:00)-Water Temperature (C)]]*OO[[#This Row],[19]]/SUM(OO[19])</f>
        <v>6.9267723093754865E-4</v>
      </c>
      <c r="V252" s="10">
        <f>3/24000000*OO[[#This Row],[78 (28JUN1985 15:00:00)-Water Temperature (C)]]*OO[[#This Row],[20]]</f>
        <v>5.3037710759824995E-3</v>
      </c>
      <c r="W252" s="10">
        <f>3/24000000*OO[[#This Row],[79 (28JUN1985 18:00:00)-Water Temperature (C)]]*OO[[#This Row],[21]]</f>
        <v>2.0676533111120003E-2</v>
      </c>
      <c r="X252" s="10">
        <f>3/24000000*OO[[#This Row],[80 (28JUN1985 21:00:00)-Water Temperature (C)]]*OO[[#This Row],[22]]</f>
        <v>4.5209639953624994E-2</v>
      </c>
      <c r="Y252" s="10">
        <f>3/24000000*OO[[#This Row],[81 (29JUN1985 00:00:00)-Water Temperature (C)]]*OO[[#This Row],[23]]</f>
        <v>6.1427504863550003E-2</v>
      </c>
      <c r="Z252" s="10">
        <f>3/24000000*OO[[#This Row],[82 (29JUN1985 03:00:00)-Water Temperature (C)]]*OO[[#This Row],[24]]</f>
        <v>5.6477611350799997E-2</v>
      </c>
      <c r="AA252" s="10">
        <f>3/24000000*OO[[#This Row],[83 (29JUN1985 06:00:00)-Water Temperature (C)]]*OO[[#This Row],[25]]</f>
        <v>3.7419685860587491E-2</v>
      </c>
      <c r="AB252" s="10">
        <f>3/24000000*OO[[#This Row],[84 (29JUN1985 09:00:00)-Water Temperature (C)]]*OO[[#This Row],[26]]</f>
        <v>1.922004145920625E-2</v>
      </c>
      <c r="AC252" s="10">
        <f>3/24000000*OO[[#This Row],[85 (29JUN1985 12:00:00)-Water Temperature (C)]]*OO[[#This Row],[27]]</f>
        <v>7.8878349826575003E-3</v>
      </c>
      <c r="AD252" s="10">
        <f>3/24000000*OO[[#This Row],[86 (29JUN1985 15:00:00)-Water Temperature (C)]]*OO[[#This Row],[28]]</f>
        <v>2.6517585260249998E-3</v>
      </c>
      <c r="AE252" s="10">
        <f>3/24000000*OO[[#This Row],[88 (29JUN1985 21:00:00)-Water Temperature (C)]]*OO[[#This Row],[30]]</f>
        <v>2.3319161577474998E-4</v>
      </c>
      <c r="AF252" s="10">
        <f>3/24000000*OO[[#This Row],[88 (29JUN1985 21:00:00)-Water Temperature (C)]]*OO[[#This Row],[30]]</f>
        <v>2.3319161577474998E-4</v>
      </c>
      <c r="AG252" s="10">
        <f>3/24000000*OO[[#This Row],[89 (30JUN1985 00:00:00)-Water Temperature (C)]]*OO[[#This Row],[31]]</f>
        <v>9.2645429498999982E-5</v>
      </c>
      <c r="AH252" s="10">
        <f>3/24000000*OO[[#This Row],[90 (30JUN1985 03:00:00)-Water Temperature (C)]]*OO[[#This Row],[32]]</f>
        <v>6.0013573580099998E-5</v>
      </c>
      <c r="AI252" s="10">
        <f>3/24000000*OO[[#This Row],[91 (30JUN1985 06:00:00)-Water Temperature (C)]]*OO[[#This Row],[33]]</f>
        <v>5.3448007502425006E-5</v>
      </c>
      <c r="AJ252" s="10">
        <f>3/24000000*OO[[#This Row],[92 (30JUN1985 09:00:00)-Water Temperature (C)]]*OO[[#This Row],[34]]</f>
        <v>5.3991628515824989E-5</v>
      </c>
      <c r="AK252" s="10">
        <f>3/24000000*OO[[#This Row],[93 (30JUN1985 12:00:00)-Water Temperature (C)]]*OO[[#This Row],[35]]</f>
        <v>5.5738112955525E-5</v>
      </c>
      <c r="AL252" s="10">
        <f>3/24000000*OO[[#This Row],[94 (30JUN1985 15:00:00)-Water Temperature (C)]]*OO[[#This Row],[36]]</f>
        <v>5.6162510229300002E-5</v>
      </c>
      <c r="AM252" s="10">
        <f>3/24000000*OO[[#This Row],[95 (30JUN1985 18:00:00)-Water Temperature (C)]]*OO[[#This Row],[37]]</f>
        <v>5.4213010311925011E-5</v>
      </c>
      <c r="AN252" s="10">
        <f>3/24000000*OO[[#This Row],[96 (30JUN1985 21:00:00)-Water Temperature (C)]]*OO[[#This Row],[38]]</f>
        <v>4.9692958286562493E-5</v>
      </c>
      <c r="AO252" s="10">
        <f>3/24000000*OO[[#This Row],[97 (01JUL1985 00:00:00)-Water Temperature (C)]]*OO[[#This Row],[39]]</f>
        <v>4.4199945752462505E-5</v>
      </c>
      <c r="AP252" s="10">
        <f>3/24000000*OO[[#This Row],[98 (01JUL1985 03:00:00)-Water Temperature (C)]]*OO[[#This Row],[40]]</f>
        <v>3.9000519162637501E-5</v>
      </c>
      <c r="AQ252" s="10">
        <f>3/24000000*OO[[#This Row],[99 (01JUL1985 06:00:00)-Water Temperature (C)]]*OO[[#This Row],[41]]</f>
        <v>3.4641444392399997E-5</v>
      </c>
      <c r="AR252" s="10">
        <f>3/24000000*OO[[#This Row],[100 (01JUL1985 09:00:00)-Water Temperature (C)]]*OO[[#This Row],[42]]</f>
        <v>3.1902614552812502E-5</v>
      </c>
      <c r="AS252" s="10">
        <f>3/24000000*OO[[#This Row],[101 (01JUL1985 12:00:00)-Water Temperature (C)]]*OO[[#This Row],[43]]</f>
        <v>2.8970702774312498E-5</v>
      </c>
      <c r="AT252" s="10">
        <f>3/24000000*OO[[#This Row],[102 (01JUL1985 15:00:00)-Water Temperature (C)]]*OO[[#This Row],[44]]</f>
        <v>2.5745123140275E-5</v>
      </c>
      <c r="AU252" s="10">
        <f>3/24000000*OO[[#This Row],[103 (01JUL1985 18:00:00)-Water Temperature (C)]]*OO[[#This Row],[45]]</f>
        <v>2.2341598243252498E-5</v>
      </c>
      <c r="AV252" s="10">
        <f>3/24000000*OO[[#This Row],[104 (01JUL1985 21:00:00)-Water Temperature (C)]]*OO[[#This Row],[46]]</f>
        <v>1.8957041805406252E-5</v>
      </c>
      <c r="AW252" s="10">
        <f>3/24000000*OO[[#This Row],[105 (02JUL1985 00:00:00)-Water Temperature (C)]]*OO[[#This Row],[47]]</f>
        <v>1.5928063545712499E-5</v>
      </c>
      <c r="AX252" s="10">
        <f>3/24000000*OO[[#This Row],[106 (02JUL1985 03:00:00)-Water Temperature (C)]]*OO[[#This Row],[48]]</f>
        <v>1.3464954624329999E-5</v>
      </c>
      <c r="AY252" s="10">
        <f>3/24000000*OO[[#This Row],[107 (02JUL1985 06:00:00)-Water Temperature (C)]]*OO[[#This Row],[49]]</f>
        <v>1.1613387353456248E-5</v>
      </c>
      <c r="AZ252" s="10">
        <f>3/24000000*OO[[#This Row],[108 (02JUL1985 09:00:00)-Water Temperature (C)]]*OO[[#This Row],[50]]</f>
        <v>1.0488085851202499E-5</v>
      </c>
      <c r="BA252" s="10">
        <f>3/24000000*OO[[#This Row],[109 (02JUL1985 12:00:00)-Water Temperature (C)]]*OO[[#This Row],[51]]</f>
        <v>9.3387745383562485E-6</v>
      </c>
      <c r="BB252" s="10">
        <f>3/24000000*OO[[#This Row],[110 (02JUL1985 15:00:00)-Water Temperature (C)]]*OO[[#This Row],[52]]</f>
        <v>8.0233631058262489E-6</v>
      </c>
      <c r="BC252" s="10">
        <f>3/24000000*OO[[#This Row],[111 (02JUL1985 18:00:00)-Water Temperature (C)]]*OO[[#This Row],[53]]</f>
        <v>6.6167925128099997E-6</v>
      </c>
      <c r="BD252" s="10">
        <f>3/24000000*OO[[#This Row],[112 (02JUL1985 21:00:00)-Water Temperature (C)]]*OO[[#This Row],[54]]</f>
        <v>5.1871672674499998E-6</v>
      </c>
      <c r="BE252" s="10">
        <f>3/24000000*OO[[#This Row],[113 (03JUL1985 00:00:00)-Water Temperature (C)]]*OO[[#This Row],[55]]</f>
        <v>3.9563151358687493E-6</v>
      </c>
      <c r="BF252" s="10">
        <f>3/24000000*OO[[#This Row],[114 (03JUL1985 03:00:00)-Water Temperature (C)]]*OO[[#This Row],[56]]</f>
        <v>3.0961984032000001E-6</v>
      </c>
      <c r="BG252" s="10">
        <f>3/24000000*OO[[#This Row],[115 (03JUL1985 06:00:00)-Water Temperature (C)]]*OO[[#This Row],[57]]</f>
        <v>2.5504825739475001E-6</v>
      </c>
      <c r="BH252" s="10">
        <f>3/24000000*OO[[#This Row],[116 (03JUL1985 09:00:00)-Water Temperature (C)]]*OO[[#This Row],[58]]</f>
        <v>2.2885494090288747E-6</v>
      </c>
      <c r="BI252" s="10">
        <f>3/24000000*OO[[#This Row],[117 (03JUL1985 12:00:00)-Water Temperature (C)]]*OO[[#This Row],[59]]</f>
        <v>2.1555202125677497E-6</v>
      </c>
      <c r="BJ252" s="10">
        <f>3/24000000*OO[[#This Row],[118 (03JUL1985 15:00:00)-Water Temperature (C)]]*OO[[#This Row],[60]]</f>
        <v>2.0502031965153751E-6</v>
      </c>
      <c r="BK252" s="10">
        <f>3/24000000*OO[[#This Row],[119 (03JUL1985 18:00:00)-Water Temperature (C)]]*OO[[#This Row],[61]]</f>
        <v>1.9456790212222499E-6</v>
      </c>
      <c r="BL252" s="10">
        <f>3/24000000*OO[[#This Row],[120 (03JUL1985 21:00:00)-Water Temperature (C)]]*OO[[#This Row],[62]]</f>
        <v>1.7989119793668749E-6</v>
      </c>
      <c r="BM252" s="10">
        <f>3/24000000*OO[[#This Row],[121 (04JUL1985 00:00:00)-Water Temperature (C)]]*OO[[#This Row],[63]]</f>
        <v>1.6396100573902498E-6</v>
      </c>
      <c r="BN252" s="10">
        <f>3/24000000*OO[[#This Row],[122 (04JUL1985 03:00:00)-Water Temperature (C)]]*OO[[#This Row],[64]]</f>
        <v>1.5089324570143752E-6</v>
      </c>
      <c r="BO252" s="10">
        <f>3/24000000*OO[[#This Row],[123 (04JUL1985 06:00:00)-Water Temperature (C)]]*OO[[#This Row],[65]]</f>
        <v>1.4135047209459999E-6</v>
      </c>
      <c r="BP252" s="10">
        <f>3/24000000*OO[[#This Row],[124 (04JUL1985 09:00:00)-Water Temperature (C)]]*OO[[#This Row],[66]]</f>
        <v>1.3752907073324999E-6</v>
      </c>
      <c r="BQ252" s="10">
        <f>3/24000000*OO[[#This Row],[125 (04JUL1985 12:00:00)-Water Temperature (C)]]*OO[[#This Row],[67]]</f>
        <v>1.35050918225125E-6</v>
      </c>
      <c r="BR252" s="10">
        <f>3/24000000*OO[[#This Row],[126 (04JUL1985 15:00:00)-Water Temperature (C)]]*OO[[#This Row],[68]]</f>
        <v>1.337374298584E-6</v>
      </c>
      <c r="BS252" s="10">
        <f>3/24000000*OO[[#This Row],[127 (04JUL1985 18:00:00)-Water Temperature (C)]]*OO[[#This Row],[69]]</f>
        <v>1.29914389217025E-6</v>
      </c>
      <c r="BT252" s="10">
        <f>3/24000000*OO[[#This Row],[128 (04JUL1985 21:00:00)-Water Temperature (C)]]*OO[[#This Row],[70]]</f>
        <v>1.2353658869759998E-6</v>
      </c>
      <c r="BU252" s="10">
        <f>3/24000000*OO[[#This Row],[129 (05JUL1985 00:00:00)-Water Temperature (C)]]*OO[[#This Row],[71]]</f>
        <v>1.1620375337431248E-6</v>
      </c>
      <c r="BV252" s="10">
        <f>3/24000000*OO[[#This Row],[130 (05JUL1985 03:00:00)-Water Temperature (C)]]*OO[[#This Row],[72]]</f>
        <v>1.0899878942969999E-6</v>
      </c>
      <c r="BW252" s="10">
        <f>3/24000000*OO[[#This Row],[131 (05JUL1985 06:00:00)-Water Temperature (C)]]*OO[[#This Row],[73]]</f>
        <v>1.0300153779960001E-6</v>
      </c>
      <c r="BX252" s="10">
        <f>3/24000000*OO[[#This Row],[132 (05JUL1985 09:00:00)-Water Temperature (C)]]*OO[[#This Row],[74]]</f>
        <v>1.0107597522750001E-6</v>
      </c>
      <c r="BY252" s="10">
        <f>3/24000000*OO[[#This Row],[133 (05JUL1985 12:00:00)-Water Temperature (C)]]*OO[[#This Row],[75]]</f>
        <v>9.8636936102299983E-7</v>
      </c>
      <c r="BZ252" s="10">
        <f>3/24000000*OO[[#This Row],[134 (05JUL1985 15:00:00)-Water Temperature (C)]]*OO[[#This Row],[76]]</f>
        <v>9.6244499673825004E-7</v>
      </c>
      <c r="CA252" s="10">
        <f>3/24000000*OO[[#This Row],[135 (05JUL1985 18:00:00)-Water Temperature (C)]]*OO[[#This Row],[77]]</f>
        <v>9.3170293704087482E-7</v>
      </c>
      <c r="CB252" s="10">
        <f>3/24000000*OO[[#This Row],[136 (05JUL1985 21:00:00)-Water Temperature (C)]]*OO[[#This Row],[78]]</f>
        <v>8.7919013887312495E-7</v>
      </c>
      <c r="CC252" s="10">
        <f>3/24000000*OO[[#This Row],[137 (06JUL1985 00:00:00)-Water Temperature (C)]]*OO[[#This Row],[79]]</f>
        <v>8.1323924149799994E-7</v>
      </c>
      <c r="CD252" s="10">
        <f>3/24000000*OO[[#This Row],[138 (06JUL1985 03:00:00)-Water Temperature (C)]]*OO[[#This Row],[80]]</f>
        <v>7.5301850114487494E-7</v>
      </c>
      <c r="CE252" s="10">
        <f>3/24000000*OO[[#This Row],[139 (06JUL1985 06:00:00)-Water Temperature (C)]]*OO[[#This Row],[81]]</f>
        <v>7.1117042204749994E-7</v>
      </c>
      <c r="CF252" s="10">
        <f>3/24000000*OO[[#This Row],[140 (06JUL1985 09:00:00)-Water Temperature (C)]]*OO[[#This Row],[82]]</f>
        <v>7.0746655298174984E-7</v>
      </c>
      <c r="CG252" s="10">
        <f>3/24000000*OO[[#This Row],[141 (06JUL1985 12:00:00)-Water Temperature (C)]]*OO[[#This Row],[83]]</f>
        <v>7.0556419609199995E-7</v>
      </c>
      <c r="CH252" s="10">
        <f>3/24000000*OO[[#This Row],[142 (06JUL1985 15:00:00)-Water Temperature (C)]]*OO[[#This Row],[84]]</f>
        <v>7.0228779854887484E-7</v>
      </c>
      <c r="CI252" s="10">
        <f>3/24000000*OO[[#This Row],[143 (06JUL1985 18:00:00)-Water Temperature (C)]]*OO[[#This Row],[85]]</f>
        <v>6.9756171700774997E-7</v>
      </c>
      <c r="CJ252" s="10">
        <f>3/24000000*OO[[#This Row],[144 (06JUL1985 21:00:00)-Water Temperature (C)]]*OO[[#This Row],[86]]</f>
        <v>6.6949457156787503E-7</v>
      </c>
      <c r="CK252" s="10">
        <f>3/24000000*OO[[#This Row],[145 (07JUL1985 00:00:00)-Water Temperature (C)]]*OO[[#This Row],[87]]</f>
        <v>6.2305303151000001E-7</v>
      </c>
      <c r="CL252" s="10">
        <f>3/24000000*OO[[#This Row],[146 (07JUL1985 03:00:00)-Water Temperature (C)]]*OO[[#This Row],[88]]</f>
        <v>5.8153443693724984E-7</v>
      </c>
      <c r="CM252" s="10">
        <f>3/24000000*OO[[#This Row],[147 (07JUL1985 06:00:00)-Water Temperature (C)]]*OO[[#This Row],[89]]</f>
        <v>5.4890074169999987E-7</v>
      </c>
      <c r="CN252" s="10">
        <f>3/24000000*OO[[#This Row],[148 (07JUL1985 09:00:00)-Water Temperature (C)]]*OO[[#This Row],[90]]</f>
        <v>5.4251045597724998E-7</v>
      </c>
      <c r="CO252" s="10">
        <f>3/24000000*OO[[#This Row],[149 (07JUL1985 12:00:00)-Water Temperature (C)]]*OO[[#This Row],[91]]</f>
        <v>5.4411496942050008E-7</v>
      </c>
      <c r="CP252" s="10">
        <f>3/24000000*OO[[#This Row],[150 (07JUL1985 15:00:00)-Water Temperature (C)]]*OO[[#This Row],[92]]</f>
        <v>5.4315336837299994E-7</v>
      </c>
      <c r="CQ252" s="10">
        <f>3/24000000*OO[[#This Row],[151 (07JUL1985 18:00:00)-Water Temperature (C)]]*OO[[#This Row],[93]]</f>
        <v>5.3846563960199996E-7</v>
      </c>
      <c r="CR252" s="10">
        <f>3/24000000*OO[[#This Row],[152 (07JUL1985 21:00:00)-Water Temperature (C)]]*OO[[#This Row],[94]]</f>
        <v>5.1710707295699987E-7</v>
      </c>
      <c r="CS252" s="10">
        <f>3/24000000*OO[[#This Row],[153 (08JUL1985 00:00:00)-Water Temperature (C)]]*OO[[#This Row],[95]]</f>
        <v>4.871886545873751E-7</v>
      </c>
      <c r="CT252" s="10">
        <f>3/24000000*OO[[#This Row],[154 (08JUL1985 03:00:00)-Water Temperature (C)]]*OO[[#This Row],[96]]</f>
        <v>4.6010848769299998E-7</v>
      </c>
      <c r="CU252" s="10">
        <f>3/24000000*OO[[#This Row],[155 (08JUL1985 06:00:00)-Water Temperature (C)]]*OO[[#This Row],[97]]</f>
        <v>4.3953616333124995E-7</v>
      </c>
      <c r="CV252" s="10">
        <f>3/24000000*OO[[#This Row],[156 (08JUL1985 09:00:00)-Water Temperature (C)]]*OO[[#This Row],[98]]</f>
        <v>4.2802626415312498E-7</v>
      </c>
      <c r="CW252" s="10">
        <f>3/24000000*OO[[#This Row],[157 (08JUL1985 12:00:00)-Water Temperature (C)]]*OO[[#This Row],[99]]</f>
        <v>4.2993314573125001E-7</v>
      </c>
    </row>
    <row r="253" spans="1:101" x14ac:dyDescent="0.35">
      <c r="A253" t="s">
        <v>259</v>
      </c>
      <c r="B253">
        <v>889.15949999999998</v>
      </c>
      <c r="C253" s="10">
        <f>3/24*OO[[#This Row],[59 (26JUN1985 06:00:00)-Water Temperature (C)]]*OO[[#This Row],[1]]/SUM(OO[1])</f>
        <v>0</v>
      </c>
      <c r="D253" s="10">
        <f>3/24*OO[[#This Row],[60 (26JUN1985 09:00:00)-Water Temperature (C)]]*OO[[#This Row],[2]]/SUM(OO[2])</f>
        <v>0</v>
      </c>
      <c r="E253" s="10">
        <f>3/24*OO[[#This Row],[61 (26JUN1985 12:00:00)-Water Temperature (C)]]*OO[[#This Row],[3]]/SUM(OO[3])</f>
        <v>0</v>
      </c>
      <c r="F253" s="10">
        <f>3/24*OO[[#This Row],[62 (26JUN1985 15:00:00)-Water Temperature (C)]]*OO[[#This Row],[4]]/SUM(OO[4])</f>
        <v>0</v>
      </c>
      <c r="G253" s="10">
        <f>3/24*OO[[#This Row],[63 (26JUN1985 18:00:00)-Water Temperature (C)]]*OO[[#This Row],[5]]/SUM(OO[5])</f>
        <v>0</v>
      </c>
      <c r="H253" s="10">
        <f>3/24*OO[[#This Row],[64 (26JUN1985 21:00:00)-Water Temperature (C)]]*OO[[#This Row],[6]]/SUM(OO[6])</f>
        <v>0</v>
      </c>
      <c r="I253" s="10">
        <f>3/24*OO[[#This Row],[65 (27JUN1985 00:00:00)-Water Temperature (C)]]*OO[[#This Row],[7]]/SUM(OO[7])</f>
        <v>0</v>
      </c>
      <c r="J253" s="10">
        <f>3/24*OO[[#This Row],[66 (27JUN1985 03:00:00)-Water Temperature (C)]]*OO[[#This Row],[8]]/SUM(OO[8])</f>
        <v>0</v>
      </c>
      <c r="K253" s="10">
        <f>3/24*OO[[#This Row],[67 (27JUN1985 06:00:00)-Water Temperature (C)]]*OO[[#This Row],[9]]/SUM(OO[9])</f>
        <v>0</v>
      </c>
      <c r="L253" s="10">
        <f>3/24*OO[[#This Row],[68 (27JUN1985 09:00:00)-Water Temperature (C)]]*OO[[#This Row],[10]]/SUM(OO[10])</f>
        <v>0</v>
      </c>
      <c r="M253" s="10">
        <f>3/24*OO[[#This Row],[69 (27JUN1985 12:00:00)-Water Temperature (C)]]*OO[[#This Row],[11]]/SUM(OO[11])</f>
        <v>0</v>
      </c>
      <c r="N253" s="10">
        <f>3/24*OO[[#This Row],[70 (27JUN1985 15:00:00)-Water Temperature (C)]]*OO[[#This Row],[12]]/SUM(OO[12])</f>
        <v>1.4895418775225952E-36</v>
      </c>
      <c r="O253" s="10">
        <f>3/24*OO[[#This Row],[71 (27JUN1985 18:00:00)-Water Temperature (C)]]*OO[[#This Row],[13]]/SUM(OO[13])</f>
        <v>5.35477282913596E-26</v>
      </c>
      <c r="P253" s="10">
        <f>3/24*OO[[#This Row],[72 (27JUN1985 21:00:00)-Water Temperature (C)]]*OO[[#This Row],[14]]/SUM(OO[14])</f>
        <v>6.9824205101097416E-18</v>
      </c>
      <c r="Q253" s="10">
        <f>3/24*OO[[#This Row],[73 (28JUN1985 00:00:00)-Water Temperature (C)]]*OO[[#This Row],[15]]/SUM(OO[15])</f>
        <v>1.8065127379017617E-12</v>
      </c>
      <c r="R253" s="10">
        <f>3/24*OO[[#This Row],[74 (28JUN1985 03:00:00)-Water Temperature (C)]]*OO[[#This Row],[16]]/SUM(OO[16])</f>
        <v>2.74457182220142E-9</v>
      </c>
      <c r="S253" s="10">
        <f>3/24*OO[[#This Row],[75 (28JUN1985 06:00:00)-Water Temperature (C)]]*OO[[#This Row],[17]]/SUM(OO[17])</f>
        <v>5.3102506612081004E-7</v>
      </c>
      <c r="T253" s="10">
        <f>3/24*OO[[#This Row],[76 (28JUN1985 09:00:00)-Water Temperature (C)]]*OO[[#This Row],[18]]/SUM(OO[18])</f>
        <v>2.7188830243491854E-5</v>
      </c>
      <c r="U253" s="10">
        <f>3/24*OO[[#This Row],[77 (28JUN1985 12:00:00)-Water Temperature (C)]]*OO[[#This Row],[19]]/SUM(OO[19])</f>
        <v>5.0654890331233824E-4</v>
      </c>
      <c r="V253" s="10">
        <f>3/24000000*OO[[#This Row],[78 (28JUN1985 15:00:00)-Water Temperature (C)]]*OO[[#This Row],[20]]</f>
        <v>4.1644668431774995E-3</v>
      </c>
      <c r="W253" s="10">
        <f>3/24000000*OO[[#This Row],[79 (28JUN1985 18:00:00)-Water Temperature (C)]]*OO[[#This Row],[21]]</f>
        <v>1.7269791934968748E-2</v>
      </c>
      <c r="X253" s="10">
        <f>3/24000000*OO[[#This Row],[80 (28JUN1985 21:00:00)-Water Temperature (C)]]*OO[[#This Row],[22]]</f>
        <v>3.9881449669875002E-2</v>
      </c>
      <c r="Y253" s="10">
        <f>3/24000000*OO[[#This Row],[81 (29JUN1985 00:00:00)-Water Temperature (C)]]*OO[[#This Row],[23]]</f>
        <v>5.6857946103374989E-2</v>
      </c>
      <c r="Z253" s="10">
        <f>3/24000000*OO[[#This Row],[82 (29JUN1985 03:00:00)-Water Temperature (C)]]*OO[[#This Row],[24]]</f>
        <v>5.4590329832937504E-2</v>
      </c>
      <c r="AA253" s="10">
        <f>3/24000000*OO[[#This Row],[83 (29JUN1985 06:00:00)-Water Temperature (C)]]*OO[[#This Row],[25]]</f>
        <v>3.7604860909187493E-2</v>
      </c>
      <c r="AB253" s="10">
        <f>3/24000000*OO[[#This Row],[84 (29JUN1985 09:00:00)-Water Temperature (C)]]*OO[[#This Row],[26]]</f>
        <v>2.0000348387469998E-2</v>
      </c>
      <c r="AC253" s="10">
        <f>3/24000000*OO[[#This Row],[85 (29JUN1985 12:00:00)-Water Temperature (C)]]*OO[[#This Row],[27]]</f>
        <v>8.4708370760087498E-3</v>
      </c>
      <c r="AD253" s="10">
        <f>3/24000000*OO[[#This Row],[86 (29JUN1985 15:00:00)-Water Temperature (C)]]*OO[[#This Row],[28]]</f>
        <v>2.9232265544224994E-3</v>
      </c>
      <c r="AE253" s="10">
        <f>3/24000000*OO[[#This Row],[88 (29JUN1985 21:00:00)-Water Temperature (C)]]*OO[[#This Row],[30]]</f>
        <v>2.5814109240187498E-4</v>
      </c>
      <c r="AF253" s="10">
        <f>3/24000000*OO[[#This Row],[88 (29JUN1985 21:00:00)-Water Temperature (C)]]*OO[[#This Row],[30]]</f>
        <v>2.5814109240187498E-4</v>
      </c>
      <c r="AG253" s="10">
        <f>3/24000000*OO[[#This Row],[89 (30JUN1985 00:00:00)-Water Temperature (C)]]*OO[[#This Row],[31]]</f>
        <v>9.7069340640150014E-5</v>
      </c>
      <c r="AH253" s="10">
        <f>3/24000000*OO[[#This Row],[90 (30JUN1985 03:00:00)-Water Temperature (C)]]*OO[[#This Row],[32]]</f>
        <v>5.9239351878849992E-5</v>
      </c>
      <c r="AI253" s="10">
        <f>3/24000000*OO[[#This Row],[91 (30JUN1985 06:00:00)-Water Temperature (C)]]*OO[[#This Row],[33]]</f>
        <v>5.1413104004412495E-5</v>
      </c>
      <c r="AJ253" s="10">
        <f>3/24000000*OO[[#This Row],[92 (30JUN1985 09:00:00)-Water Temperature (C)]]*OO[[#This Row],[34]]</f>
        <v>5.1662795370299998E-5</v>
      </c>
      <c r="AK253" s="10">
        <f>3/24000000*OO[[#This Row],[93 (30JUN1985 12:00:00)-Water Temperature (C)]]*OO[[#This Row],[35]]</f>
        <v>5.3520289133399998E-5</v>
      </c>
      <c r="AL253" s="10">
        <f>3/24000000*OO[[#This Row],[94 (30JUN1985 15:00:00)-Water Temperature (C)]]*OO[[#This Row],[36]]</f>
        <v>5.4269301511312491E-5</v>
      </c>
      <c r="AM253" s="10">
        <f>3/24000000*OO[[#This Row],[95 (30JUN1985 18:00:00)-Water Temperature (C)]]*OO[[#This Row],[37]]</f>
        <v>5.2754644079324993E-5</v>
      </c>
      <c r="AN253" s="10">
        <f>3/24000000*OO[[#This Row],[96 (30JUN1985 21:00:00)-Water Temperature (C)]]*OO[[#This Row],[38]]</f>
        <v>4.8636550752899992E-5</v>
      </c>
      <c r="AO253" s="10">
        <f>3/24000000*OO[[#This Row],[97 (01JUL1985 00:00:00)-Water Temperature (C)]]*OO[[#This Row],[39]]</f>
        <v>4.3431950292000002E-5</v>
      </c>
      <c r="AP253" s="10">
        <f>3/24000000*OO[[#This Row],[98 (01JUL1985 03:00:00)-Water Temperature (C)]]*OO[[#This Row],[40]]</f>
        <v>3.8425349183199999E-5</v>
      </c>
      <c r="AQ253" s="10">
        <f>3/24000000*OO[[#This Row],[99 (01JUL1985 06:00:00)-Water Temperature (C)]]*OO[[#This Row],[41]]</f>
        <v>3.4190912344874998E-5</v>
      </c>
      <c r="AR253" s="10">
        <f>3/24000000*OO[[#This Row],[100 (01JUL1985 09:00:00)-Water Temperature (C)]]*OO[[#This Row],[42]]</f>
        <v>3.1555145143437496E-5</v>
      </c>
      <c r="AS253" s="10">
        <f>3/24000000*OO[[#This Row],[101 (01JUL1985 12:00:00)-Water Temperature (C)]]*OO[[#This Row],[43]]</f>
        <v>2.8751348004374995E-5</v>
      </c>
      <c r="AT253" s="10">
        <f>3/24000000*OO[[#This Row],[102 (01JUL1985 15:00:00)-Water Temperature (C)]]*OO[[#This Row],[44]]</f>
        <v>2.5630558742324998E-5</v>
      </c>
      <c r="AU253" s="10">
        <f>3/24000000*OO[[#This Row],[103 (01JUL1985 18:00:00)-Water Temperature (C)]]*OO[[#This Row],[45]]</f>
        <v>2.2296243467156247E-5</v>
      </c>
      <c r="AV253" s="10">
        <f>3/24000000*OO[[#This Row],[104 (01JUL1985 21:00:00)-Water Temperature (C)]]*OO[[#This Row],[46]]</f>
        <v>1.894741169509125E-5</v>
      </c>
      <c r="AW253" s="10">
        <f>3/24000000*OO[[#This Row],[105 (02JUL1985 00:00:00)-Water Temperature (C)]]*OO[[#This Row],[47]]</f>
        <v>1.5924291816599997E-5</v>
      </c>
      <c r="AX253" s="10">
        <f>3/24000000*OO[[#This Row],[106 (02JUL1985 03:00:00)-Water Temperature (C)]]*OO[[#This Row],[48]]</f>
        <v>1.3451485113708751E-5</v>
      </c>
      <c r="AY253" s="10">
        <f>3/24000000*OO[[#This Row],[107 (02JUL1985 06:00:00)-Water Temperature (C)]]*OO[[#This Row],[49]]</f>
        <v>1.1591161169419998E-5</v>
      </c>
      <c r="AZ253" s="10">
        <f>3/24000000*OO[[#This Row],[108 (02JUL1985 09:00:00)-Water Temperature (C)]]*OO[[#This Row],[50]]</f>
        <v>1.0473760359018749E-5</v>
      </c>
      <c r="BA253" s="10">
        <f>3/24000000*OO[[#This Row],[109 (02JUL1985 12:00:00)-Water Temperature (C)]]*OO[[#This Row],[51]]</f>
        <v>9.3562145240549987E-6</v>
      </c>
      <c r="BB253" s="10">
        <f>3/24000000*OO[[#This Row],[110 (02JUL1985 15:00:00)-Water Temperature (C)]]*OO[[#This Row],[52]]</f>
        <v>8.0775375807774997E-6</v>
      </c>
      <c r="BC253" s="10">
        <f>3/24000000*OO[[#This Row],[111 (02JUL1985 18:00:00)-Water Temperature (C)]]*OO[[#This Row],[53]]</f>
        <v>6.6956081808524992E-6</v>
      </c>
      <c r="BD253" s="10">
        <f>3/24000000*OO[[#This Row],[112 (02JUL1985 21:00:00)-Water Temperature (C)]]*OO[[#This Row],[54]]</f>
        <v>5.2655775164025001E-6</v>
      </c>
      <c r="BE253" s="10">
        <f>3/24000000*OO[[#This Row],[113 (03JUL1985 00:00:00)-Water Temperature (C)]]*OO[[#This Row],[55]]</f>
        <v>4.0115913015887501E-6</v>
      </c>
      <c r="BF253" s="10">
        <f>3/24000000*OO[[#This Row],[114 (03JUL1985 03:00:00)-Water Temperature (C)]]*OO[[#This Row],[56]]</f>
        <v>3.1235477552074997E-6</v>
      </c>
      <c r="BG253" s="10">
        <f>3/24000000*OO[[#This Row],[115 (03JUL1985 06:00:00)-Water Temperature (C)]]*OO[[#This Row],[57]]</f>
        <v>2.555988447615E-6</v>
      </c>
      <c r="BH253" s="10">
        <f>3/24000000*OO[[#This Row],[116 (03JUL1985 09:00:00)-Water Temperature (C)]]*OO[[#This Row],[58]]</f>
        <v>2.2800839717643748E-6</v>
      </c>
      <c r="BI253" s="10">
        <f>3/24000000*OO[[#This Row],[117 (03JUL1985 12:00:00)-Water Temperature (C)]]*OO[[#This Row],[59]]</f>
        <v>2.1404503571039999E-6</v>
      </c>
      <c r="BJ253" s="10">
        <f>3/24000000*OO[[#This Row],[118 (03JUL1985 15:00:00)-Water Temperature (C)]]*OO[[#This Row],[60]]</f>
        <v>2.03317978269475E-6</v>
      </c>
      <c r="BK253" s="10">
        <f>3/24000000*OO[[#This Row],[119 (03JUL1985 18:00:00)-Water Temperature (C)]]*OO[[#This Row],[61]]</f>
        <v>1.9292252398374999E-6</v>
      </c>
      <c r="BL253" s="10">
        <f>3/24000000*OO[[#This Row],[120 (03JUL1985 21:00:00)-Water Temperature (C)]]*OO[[#This Row],[62]]</f>
        <v>1.7837258293437499E-6</v>
      </c>
      <c r="BM253" s="10">
        <f>3/24000000*OO[[#This Row],[121 (04JUL1985 00:00:00)-Water Temperature (C)]]*OO[[#This Row],[63]]</f>
        <v>1.6244151199154999E-6</v>
      </c>
      <c r="BN253" s="10">
        <f>3/24000000*OO[[#This Row],[122 (04JUL1985 03:00:00)-Water Temperature (C)]]*OO[[#This Row],[64]]</f>
        <v>1.4927784038407501E-6</v>
      </c>
      <c r="BO253" s="10">
        <f>3/24000000*OO[[#This Row],[123 (04JUL1985 06:00:00)-Water Temperature (C)]]*OO[[#This Row],[65]]</f>
        <v>1.3957375626637498E-6</v>
      </c>
      <c r="BP253" s="10">
        <f>3/24000000*OO[[#This Row],[124 (04JUL1985 09:00:00)-Water Temperature (C)]]*OO[[#This Row],[66]]</f>
        <v>1.3551742929297503E-6</v>
      </c>
      <c r="BQ253" s="10">
        <f>3/24000000*OO[[#This Row],[125 (04JUL1985 12:00:00)-Water Temperature (C)]]*OO[[#This Row],[67]]</f>
        <v>1.3289244236992499E-6</v>
      </c>
      <c r="BR253" s="10">
        <f>3/24000000*OO[[#This Row],[126 (04JUL1985 15:00:00)-Water Temperature (C)]]*OO[[#This Row],[68]]</f>
        <v>1.3158030260658747E-6</v>
      </c>
      <c r="BS253" s="10">
        <f>3/24000000*OO[[#This Row],[127 (04JUL1985 18:00:00)-Water Temperature (C)]]*OO[[#This Row],[69]]</f>
        <v>1.2796375694949999E-6</v>
      </c>
      <c r="BT253" s="10">
        <f>3/24000000*OO[[#This Row],[128 (04JUL1985 21:00:00)-Water Temperature (C)]]*OO[[#This Row],[70]]</f>
        <v>1.2185847846851251E-6</v>
      </c>
      <c r="BU253" s="10">
        <f>3/24000000*OO[[#This Row],[129 (05JUL1985 00:00:00)-Water Temperature (C)]]*OO[[#This Row],[71]]</f>
        <v>1.1473600932959999E-6</v>
      </c>
      <c r="BV253" s="10">
        <f>3/24000000*OO[[#This Row],[130 (05JUL1985 03:00:00)-Water Temperature (C)]]*OO[[#This Row],[72]]</f>
        <v>1.076197942239E-6</v>
      </c>
      <c r="BW253" s="10">
        <f>3/24000000*OO[[#This Row],[131 (05JUL1985 06:00:00)-Water Temperature (C)]]*OO[[#This Row],[73]]</f>
        <v>1.0159585688519999E-6</v>
      </c>
      <c r="BX253" s="10">
        <f>3/24000000*OO[[#This Row],[132 (05JUL1985 09:00:00)-Water Temperature (C)]]*OO[[#This Row],[74]]</f>
        <v>9.9577445101312502E-7</v>
      </c>
      <c r="BY253" s="10">
        <f>3/24000000*OO[[#This Row],[133 (05JUL1985 12:00:00)-Water Temperature (C)]]*OO[[#This Row],[75]]</f>
        <v>9.7165214815500005E-7</v>
      </c>
      <c r="BZ253" s="10">
        <f>3/24000000*OO[[#This Row],[134 (05JUL1985 15:00:00)-Water Temperature (C)]]*OO[[#This Row],[76]]</f>
        <v>9.4877038888187509E-7</v>
      </c>
      <c r="CA253" s="10">
        <f>3/24000000*OO[[#This Row],[135 (05JUL1985 18:00:00)-Water Temperature (C)]]*OO[[#This Row],[77]]</f>
        <v>9.1972286225662492E-7</v>
      </c>
      <c r="CB253" s="10">
        <f>3/24000000*OO[[#This Row],[136 (05JUL1985 21:00:00)-Water Temperature (C)]]*OO[[#This Row],[78]]</f>
        <v>8.6915758931249986E-7</v>
      </c>
      <c r="CC253" s="10">
        <f>3/24000000*OO[[#This Row],[137 (06JUL1985 00:00:00)-Water Temperature (C)]]*OO[[#This Row],[79]]</f>
        <v>8.0426570968799996E-7</v>
      </c>
      <c r="CD253" s="10">
        <f>3/24000000*OO[[#This Row],[138 (06JUL1985 03:00:00)-Water Temperature (C)]]*OO[[#This Row],[80]]</f>
        <v>7.4417470513124992E-7</v>
      </c>
      <c r="CE253" s="10">
        <f>3/24000000*OO[[#This Row],[139 (06JUL1985 06:00:00)-Water Temperature (C)]]*OO[[#This Row],[81]]</f>
        <v>7.0197597379687493E-7</v>
      </c>
      <c r="CF253" s="10">
        <f>3/24000000*OO[[#This Row],[140 (06JUL1985 09:00:00)-Water Temperature (C)]]*OO[[#This Row],[82]]</f>
        <v>6.9747396935562499E-7</v>
      </c>
      <c r="CG253" s="10">
        <f>3/24000000*OO[[#This Row],[141 (06JUL1985 12:00:00)-Water Temperature (C)]]*OO[[#This Row],[83]]</f>
        <v>6.9546836165287505E-7</v>
      </c>
      <c r="CH253" s="10">
        <f>3/24000000*OO[[#This Row],[142 (06JUL1985 15:00:00)-Water Temperature (C)]]*OO[[#This Row],[84]]</f>
        <v>6.9233372846250008E-7</v>
      </c>
      <c r="CI253" s="10">
        <f>3/24000000*OO[[#This Row],[143 (06JUL1985 18:00:00)-Water Temperature (C)]]*OO[[#This Row],[85]]</f>
        <v>6.8818971668512503E-7</v>
      </c>
      <c r="CJ253" s="10">
        <f>3/24000000*OO[[#This Row],[144 (06JUL1985 21:00:00)-Water Temperature (C)]]*OO[[#This Row],[86]]</f>
        <v>6.6120921475337491E-7</v>
      </c>
      <c r="CK253" s="10">
        <f>3/24000000*OO[[#This Row],[145 (07JUL1985 00:00:00)-Water Temperature (C)]]*OO[[#This Row],[87]]</f>
        <v>6.1553839641312488E-7</v>
      </c>
      <c r="CL253" s="10">
        <f>3/24000000*OO[[#This Row],[146 (07JUL1985 03:00:00)-Water Temperature (C)]]*OO[[#This Row],[88]]</f>
        <v>5.7431152331924993E-7</v>
      </c>
      <c r="CM253" s="10">
        <f>3/24000000*OO[[#This Row],[147 (07JUL1985 06:00:00)-Water Temperature (C)]]*OO[[#This Row],[89]]</f>
        <v>5.4175038155825003E-7</v>
      </c>
      <c r="CN253" s="10">
        <f>3/24000000*OO[[#This Row],[148 (07JUL1985 09:00:00)-Water Temperature (C)]]*OO[[#This Row],[90]]</f>
        <v>5.3476773992200004E-7</v>
      </c>
      <c r="CO253" s="10">
        <f>3/24000000*OO[[#This Row],[149 (07JUL1985 12:00:00)-Water Temperature (C)]]*OO[[#This Row],[91]]</f>
        <v>5.3603154600749996E-7</v>
      </c>
      <c r="CP253" s="10">
        <f>3/24000000*OO[[#This Row],[150 (07JUL1985 15:00:00)-Water Temperature (C)]]*OO[[#This Row],[92]]</f>
        <v>5.3510146419975005E-7</v>
      </c>
      <c r="CQ253" s="10">
        <f>3/24000000*OO[[#This Row],[151 (07JUL1985 18:00:00)-Water Temperature (C)]]*OO[[#This Row],[93]]</f>
        <v>5.3093966760012504E-7</v>
      </c>
      <c r="CR253" s="10">
        <f>3/24000000*OO[[#This Row],[152 (07JUL1985 21:00:00)-Water Temperature (C)]]*OO[[#This Row],[94]]</f>
        <v>5.1027189048062492E-7</v>
      </c>
      <c r="CS253" s="10">
        <f>3/24000000*OO[[#This Row],[153 (08JUL1985 00:00:00)-Water Temperature (C)]]*OO[[#This Row],[95]]</f>
        <v>4.8085009317750003E-7</v>
      </c>
      <c r="CT253" s="10">
        <f>3/24000000*OO[[#This Row],[154 (08JUL1985 03:00:00)-Water Temperature (C)]]*OO[[#This Row],[96]]</f>
        <v>4.5390873406812499E-7</v>
      </c>
      <c r="CU253" s="10">
        <f>3/24000000*OO[[#This Row],[155 (08JUL1985 06:00:00)-Water Temperature (C)]]*OO[[#This Row],[97]]</f>
        <v>4.3312950104124998E-7</v>
      </c>
      <c r="CV253" s="10">
        <f>3/24000000*OO[[#This Row],[156 (08JUL1985 09:00:00)-Water Temperature (C)]]*OO[[#This Row],[98]]</f>
        <v>4.2113147543249996E-7</v>
      </c>
      <c r="CW253" s="10">
        <f>3/24000000*OO[[#This Row],[157 (08JUL1985 12:00:00)-Water Temperature (C)]]*OO[[#This Row],[99]]</f>
        <v>4.2269902726624999E-7</v>
      </c>
    </row>
    <row r="254" spans="1:101" x14ac:dyDescent="0.35">
      <c r="A254" t="s">
        <v>260</v>
      </c>
      <c r="B254">
        <v>875.221</v>
      </c>
      <c r="C254" s="10">
        <f>3/24*OO[[#This Row],[59 (26JUN1985 06:00:00)-Water Temperature (C)]]*OO[[#This Row],[1]]/SUM(OO[1])</f>
        <v>0</v>
      </c>
      <c r="D254" s="10">
        <f>3/24*OO[[#This Row],[60 (26JUN1985 09:00:00)-Water Temperature (C)]]*OO[[#This Row],[2]]/SUM(OO[2])</f>
        <v>0</v>
      </c>
      <c r="E254" s="10">
        <f>3/24*OO[[#This Row],[61 (26JUN1985 12:00:00)-Water Temperature (C)]]*OO[[#This Row],[3]]/SUM(OO[3])</f>
        <v>0</v>
      </c>
      <c r="F254" s="10">
        <f>3/24*OO[[#This Row],[62 (26JUN1985 15:00:00)-Water Temperature (C)]]*OO[[#This Row],[4]]/SUM(OO[4])</f>
        <v>0</v>
      </c>
      <c r="G254" s="10">
        <f>3/24*OO[[#This Row],[63 (26JUN1985 18:00:00)-Water Temperature (C)]]*OO[[#This Row],[5]]/SUM(OO[5])</f>
        <v>0</v>
      </c>
      <c r="H254" s="10">
        <f>3/24*OO[[#This Row],[64 (26JUN1985 21:00:00)-Water Temperature (C)]]*OO[[#This Row],[6]]/SUM(OO[6])</f>
        <v>0</v>
      </c>
      <c r="I254" s="10">
        <f>3/24*OO[[#This Row],[65 (27JUN1985 00:00:00)-Water Temperature (C)]]*OO[[#This Row],[7]]/SUM(OO[7])</f>
        <v>0</v>
      </c>
      <c r="J254" s="10">
        <f>3/24*OO[[#This Row],[66 (27JUN1985 03:00:00)-Water Temperature (C)]]*OO[[#This Row],[8]]/SUM(OO[8])</f>
        <v>0</v>
      </c>
      <c r="K254" s="10">
        <f>3/24*OO[[#This Row],[67 (27JUN1985 06:00:00)-Water Temperature (C)]]*OO[[#This Row],[9]]/SUM(OO[9])</f>
        <v>0</v>
      </c>
      <c r="L254" s="10">
        <f>3/24*OO[[#This Row],[68 (27JUN1985 09:00:00)-Water Temperature (C)]]*OO[[#This Row],[10]]/SUM(OO[10])</f>
        <v>0</v>
      </c>
      <c r="M254" s="10">
        <f>3/24*OO[[#This Row],[69 (27JUN1985 12:00:00)-Water Temperature (C)]]*OO[[#This Row],[11]]/SUM(OO[11])</f>
        <v>0</v>
      </c>
      <c r="N254" s="10">
        <f>3/24*OO[[#This Row],[70 (27JUN1985 15:00:00)-Water Temperature (C)]]*OO[[#This Row],[12]]/SUM(OO[12])</f>
        <v>2.3598286348274881E-37</v>
      </c>
      <c r="O254" s="10">
        <f>3/24*OO[[#This Row],[71 (27JUN1985 18:00:00)-Water Temperature (C)]]*OO[[#This Row],[13]]/SUM(OO[13])</f>
        <v>7.9731437545431636E-27</v>
      </c>
      <c r="P254" s="10">
        <f>3/24*OO[[#This Row],[72 (27JUN1985 21:00:00)-Water Temperature (C)]]*OO[[#This Row],[14]]/SUM(OO[14])</f>
        <v>1.356081470067068E-18</v>
      </c>
      <c r="Q254" s="10">
        <f>3/24*OO[[#This Row],[73 (28JUN1985 00:00:00)-Water Temperature (C)]]*OO[[#This Row],[15]]/SUM(OO[15])</f>
        <v>8.2377185181131359E-13</v>
      </c>
      <c r="R254" s="10">
        <f>3/24*OO[[#This Row],[74 (28JUN1985 03:00:00)-Water Temperature (C)]]*OO[[#This Row],[16]]/SUM(OO[16])</f>
        <v>1.5612781625893819E-9</v>
      </c>
      <c r="S254" s="10">
        <f>3/24*OO[[#This Row],[75 (28JUN1985 06:00:00)-Water Temperature (C)]]*OO[[#This Row],[17]]/SUM(OO[17])</f>
        <v>3.4490079724382315E-7</v>
      </c>
      <c r="T254" s="10">
        <f>3/24*OO[[#This Row],[76 (28JUN1985 09:00:00)-Water Temperature (C)]]*OO[[#This Row],[18]]/SUM(OO[18])</f>
        <v>1.956044764271736E-5</v>
      </c>
      <c r="U254" s="10">
        <f>3/24*OO[[#This Row],[77 (28JUN1985 12:00:00)-Water Temperature (C)]]*OO[[#This Row],[19]]/SUM(OO[19])</f>
        <v>3.9719750728722466E-4</v>
      </c>
      <c r="V254" s="10">
        <f>3/24000000*OO[[#This Row],[78 (28JUN1985 15:00:00)-Water Temperature (C)]]*OO[[#This Row],[20]]</f>
        <v>3.5152541050312504E-3</v>
      </c>
      <c r="W254" s="10">
        <f>3/24000000*OO[[#This Row],[79 (28JUN1985 18:00:00)-Water Temperature (C)]]*OO[[#This Row],[21]]</f>
        <v>1.5541712440897497E-2</v>
      </c>
      <c r="X254" s="10">
        <f>3/24000000*OO[[#This Row],[80 (28JUN1985 21:00:00)-Water Temperature (C)]]*OO[[#This Row],[22]]</f>
        <v>3.7963186639874989E-2</v>
      </c>
      <c r="Y254" s="10">
        <f>3/24000000*OO[[#This Row],[81 (29JUN1985 00:00:00)-Water Temperature (C)]]*OO[[#This Row],[23]]</f>
        <v>5.6852621217812503E-2</v>
      </c>
      <c r="Z254" s="10">
        <f>3/24000000*OO[[#This Row],[82 (29JUN1985 03:00:00)-Water Temperature (C)]]*OO[[#This Row],[24]]</f>
        <v>5.7016382304374995E-2</v>
      </c>
      <c r="AA254" s="10">
        <f>3/24000000*OO[[#This Row],[83 (29JUN1985 06:00:00)-Water Temperature (C)]]*OO[[#This Row],[25]]</f>
        <v>4.0817946820062505E-2</v>
      </c>
      <c r="AB254" s="10">
        <f>3/24000000*OO[[#This Row],[84 (29JUN1985 09:00:00)-Water Temperature (C)]]*OO[[#This Row],[26]]</f>
        <v>2.2462606311599999E-2</v>
      </c>
      <c r="AC254" s="10">
        <f>3/24000000*OO[[#This Row],[85 (29JUN1985 12:00:00)-Water Temperature (C)]]*OO[[#This Row],[27]]</f>
        <v>9.8110219720124996E-3</v>
      </c>
      <c r="AD254" s="10">
        <f>3/24000000*OO[[#This Row],[86 (29JUN1985 15:00:00)-Water Temperature (C)]]*OO[[#This Row],[28]]</f>
        <v>3.4711840738574995E-3</v>
      </c>
      <c r="AE254" s="10">
        <f>3/24000000*OO[[#This Row],[88 (29JUN1985 21:00:00)-Water Temperature (C)]]*OO[[#This Row],[30]]</f>
        <v>3.0766839095450004E-4</v>
      </c>
      <c r="AF254" s="10">
        <f>3/24000000*OO[[#This Row],[88 (29JUN1985 21:00:00)-Water Temperature (C)]]*OO[[#This Row],[30]]</f>
        <v>3.0766839095450004E-4</v>
      </c>
      <c r="AG254" s="10">
        <f>3/24000000*OO[[#This Row],[89 (30JUN1985 00:00:00)-Water Temperature (C)]]*OO[[#This Row],[31]]</f>
        <v>1.094428984119375E-4</v>
      </c>
      <c r="AH254" s="10">
        <f>3/24000000*OO[[#This Row],[90 (30JUN1985 03:00:00)-Water Temperature (C)]]*OO[[#This Row],[32]]</f>
        <v>6.2350529891087508E-5</v>
      </c>
      <c r="AI254" s="10">
        <f>3/24000000*OO[[#This Row],[91 (30JUN1985 06:00:00)-Water Temperature (C)]]*OO[[#This Row],[33]]</f>
        <v>5.2255486304312493E-5</v>
      </c>
      <c r="AJ254" s="10">
        <f>3/24000000*OO[[#This Row],[92 (30JUN1985 09:00:00)-Water Temperature (C)]]*OO[[#This Row],[34]]</f>
        <v>5.1927847041262488E-5</v>
      </c>
      <c r="AK254" s="10">
        <f>3/24000000*OO[[#This Row],[93 (30JUN1985 12:00:00)-Water Temperature (C)]]*OO[[#This Row],[35]]</f>
        <v>5.3692469771737502E-5</v>
      </c>
      <c r="AL254" s="10">
        <f>3/24000000*OO[[#This Row],[94 (30JUN1985 15:00:00)-Water Temperature (C)]]*OO[[#This Row],[36]]</f>
        <v>5.4594072627599999E-5</v>
      </c>
      <c r="AM254" s="10">
        <f>3/24000000*OO[[#This Row],[95 (30JUN1985 18:00:00)-Water Temperature (C)]]*OO[[#This Row],[37]]</f>
        <v>5.3250752881200004E-5</v>
      </c>
      <c r="AN254" s="10">
        <f>3/24000000*OO[[#This Row],[96 (30JUN1985 21:00:00)-Water Temperature (C)]]*OO[[#This Row],[38]]</f>
        <v>4.9210105789250005E-5</v>
      </c>
      <c r="AO254" s="10">
        <f>3/24000000*OO[[#This Row],[97 (01JUL1985 00:00:00)-Water Temperature (C)]]*OO[[#This Row],[39]]</f>
        <v>4.39690603515375E-5</v>
      </c>
      <c r="AP254" s="10">
        <f>3/24000000*OO[[#This Row],[98 (01JUL1985 03:00:00)-Water Temperature (C)]]*OO[[#This Row],[40]]</f>
        <v>3.8871760236400004E-5</v>
      </c>
      <c r="AQ254" s="10">
        <f>3/24000000*OO[[#This Row],[99 (01JUL1985 06:00:00)-Water Temperature (C)]]*OO[[#This Row],[41]]</f>
        <v>3.4556368051875001E-5</v>
      </c>
      <c r="AR254" s="10">
        <f>3/24000000*OO[[#This Row],[100 (01JUL1985 09:00:00)-Water Temperature (C)]]*OO[[#This Row],[42]]</f>
        <v>3.1876063854862496E-5</v>
      </c>
      <c r="AS254" s="10">
        <f>3/24000000*OO[[#This Row],[101 (01JUL1985 12:00:00)-Water Temperature (C)]]*OO[[#This Row],[43]]</f>
        <v>2.9094756338399997E-5</v>
      </c>
      <c r="AT254" s="10">
        <f>3/24000000*OO[[#This Row],[102 (01JUL1985 15:00:00)-Water Temperature (C)]]*OO[[#This Row],[44]]</f>
        <v>2.6000464924612499E-5</v>
      </c>
      <c r="AU254" s="10">
        <f>3/24000000*OO[[#This Row],[103 (01JUL1985 18:00:00)-Water Temperature (C)]]*OO[[#This Row],[45]]</f>
        <v>2.2659874410559999E-5</v>
      </c>
      <c r="AV254" s="10">
        <f>3/24000000*OO[[#This Row],[104 (01JUL1985 21:00:00)-Water Temperature (C)]]*OO[[#This Row],[46]]</f>
        <v>1.9280490698559997E-5</v>
      </c>
      <c r="AW254" s="10">
        <f>3/24000000*OO[[#This Row],[105 (02JUL1985 00:00:00)-Water Temperature (C)]]*OO[[#This Row],[47]]</f>
        <v>1.6205251114604999E-5</v>
      </c>
      <c r="AX254" s="10">
        <f>3/24000000*OO[[#This Row],[106 (02JUL1985 03:00:00)-Water Temperature (C)]]*OO[[#This Row],[48]]</f>
        <v>1.3676051153358751E-5</v>
      </c>
      <c r="AY254" s="10">
        <f>3/24000000*OO[[#This Row],[107 (02JUL1985 06:00:00)-Water Temperature (C)]]*OO[[#This Row],[49]]</f>
        <v>1.1769187901800002E-5</v>
      </c>
      <c r="AZ254" s="10">
        <f>3/24000000*OO[[#This Row],[108 (02JUL1985 09:00:00)-Water Temperature (C)]]*OO[[#This Row],[50]]</f>
        <v>1.0633327065725001E-5</v>
      </c>
      <c r="BA254" s="10">
        <f>3/24000000*OO[[#This Row],[109 (02JUL1985 12:00:00)-Water Temperature (C)]]*OO[[#This Row],[51]]</f>
        <v>9.5257260375437482E-6</v>
      </c>
      <c r="BB254" s="10">
        <f>3/24000000*OO[[#This Row],[110 (02JUL1985 15:00:00)-Water Temperature (C)]]*OO[[#This Row],[52]]</f>
        <v>8.2622858917837488E-6</v>
      </c>
      <c r="BC254" s="10">
        <f>3/24000000*OO[[#This Row],[111 (02JUL1985 18:00:00)-Water Temperature (C)]]*OO[[#This Row],[53]]</f>
        <v>6.8837897607499996E-6</v>
      </c>
      <c r="BD254" s="10">
        <f>3/24000000*OO[[#This Row],[112 (02JUL1985 21:00:00)-Water Temperature (C)]]*OO[[#This Row],[54]]</f>
        <v>5.4336608037000003E-6</v>
      </c>
      <c r="BE254" s="10">
        <f>3/24000000*OO[[#This Row],[113 (03JUL1985 00:00:00)-Water Temperature (C)]]*OO[[#This Row],[55]]</f>
        <v>4.1376770608249995E-6</v>
      </c>
      <c r="BF254" s="10">
        <f>3/24000000*OO[[#This Row],[114 (03JUL1985 03:00:00)-Water Temperature (C)]]*OO[[#This Row],[56]]</f>
        <v>3.2069168724724999E-6</v>
      </c>
      <c r="BG254" s="10">
        <f>3/24000000*OO[[#This Row],[115 (03JUL1985 06:00:00)-Water Temperature (C)]]*OO[[#This Row],[57]]</f>
        <v>2.6069922309462499E-6</v>
      </c>
      <c r="BH254" s="10">
        <f>3/24000000*OO[[#This Row],[116 (03JUL1985 09:00:00)-Water Temperature (C)]]*OO[[#This Row],[58]]</f>
        <v>2.3112206409739997E-6</v>
      </c>
      <c r="BI254" s="10">
        <f>3/24000000*OO[[#This Row],[117 (03JUL1985 12:00:00)-Water Temperature (C)]]*OO[[#This Row],[59]]</f>
        <v>2.1618787022089999E-6</v>
      </c>
      <c r="BJ254" s="10">
        <f>3/24000000*OO[[#This Row],[118 (03JUL1985 15:00:00)-Water Temperature (C)]]*OO[[#This Row],[60]]</f>
        <v>2.0505787291025E-6</v>
      </c>
      <c r="BK254" s="10">
        <f>3/24000000*OO[[#This Row],[119 (03JUL1985 18:00:00)-Water Temperature (C)]]*OO[[#This Row],[61]]</f>
        <v>1.945443987015375E-6</v>
      </c>
      <c r="BL254" s="10">
        <f>3/24000000*OO[[#This Row],[120 (03JUL1985 21:00:00)-Water Temperature (C)]]*OO[[#This Row],[62]]</f>
        <v>1.7991169815389998E-6</v>
      </c>
      <c r="BM254" s="10">
        <f>3/24000000*OO[[#This Row],[121 (04JUL1985 00:00:00)-Water Temperature (C)]]*OO[[#This Row],[63]]</f>
        <v>1.6374261537708748E-6</v>
      </c>
      <c r="BN254" s="10">
        <f>3/24000000*OO[[#This Row],[122 (04JUL1985 03:00:00)-Water Temperature (C)]]*OO[[#This Row],[64]]</f>
        <v>1.5025889934412502E-6</v>
      </c>
      <c r="BO254" s="10">
        <f>3/24000000*OO[[#This Row],[123 (04JUL1985 06:00:00)-Water Temperature (C)]]*OO[[#This Row],[65]]</f>
        <v>1.402254385208125E-6</v>
      </c>
      <c r="BP254" s="10">
        <f>3/24000000*OO[[#This Row],[124 (04JUL1985 09:00:00)-Water Temperature (C)]]*OO[[#This Row],[66]]</f>
        <v>1.3584849387674999E-6</v>
      </c>
      <c r="BQ254" s="10">
        <f>3/24000000*OO[[#This Row],[125 (04JUL1985 12:00:00)-Water Temperature (C)]]*OO[[#This Row],[67]]</f>
        <v>1.3303710305719998E-6</v>
      </c>
      <c r="BR254" s="10">
        <f>3/24000000*OO[[#This Row],[126 (04JUL1985 15:00:00)-Water Temperature (C)]]*OO[[#This Row],[68]]</f>
        <v>1.3168672076E-6</v>
      </c>
      <c r="BS254" s="10">
        <f>3/24000000*OO[[#This Row],[127 (04JUL1985 18:00:00)-Water Temperature (C)]]*OO[[#This Row],[69]]</f>
        <v>1.282016866158E-6</v>
      </c>
      <c r="BT254" s="10">
        <f>3/24000000*OO[[#This Row],[128 (04JUL1985 21:00:00)-Water Temperature (C)]]*OO[[#This Row],[70]]</f>
        <v>1.2226556453965E-6</v>
      </c>
      <c r="BU254" s="10">
        <f>3/24000000*OO[[#This Row],[129 (05JUL1985 00:00:00)-Water Temperature (C)]]*OO[[#This Row],[71]]</f>
        <v>1.1523803551327499E-6</v>
      </c>
      <c r="BV254" s="10">
        <f>3/24000000*OO[[#This Row],[130 (05JUL1985 03:00:00)-Water Temperature (C)]]*OO[[#This Row],[72]]</f>
        <v>1.0810593323435E-6</v>
      </c>
      <c r="BW254" s="10">
        <f>3/24000000*OO[[#This Row],[131 (05JUL1985 06:00:00)-Water Temperature (C)]]*OO[[#This Row],[73]]</f>
        <v>1.0195719581265E-6</v>
      </c>
      <c r="BX254" s="10">
        <f>3/24000000*OO[[#This Row],[132 (05JUL1985 09:00:00)-Water Temperature (C)]]*OO[[#This Row],[74]]</f>
        <v>9.9794100811500008E-7</v>
      </c>
      <c r="BY254" s="10">
        <f>3/24000000*OO[[#This Row],[133 (05JUL1985 12:00:00)-Water Temperature (C)]]*OO[[#This Row],[75]]</f>
        <v>9.736172117099999E-7</v>
      </c>
      <c r="BZ254" s="10">
        <f>3/24000000*OO[[#This Row],[134 (05JUL1985 15:00:00)-Water Temperature (C)]]*OO[[#This Row],[76]]</f>
        <v>9.5132407245987502E-7</v>
      </c>
      <c r="CA254" s="10">
        <f>3/24000000*OO[[#This Row],[135 (05JUL1985 18:00:00)-Water Temperature (C)]]*OO[[#This Row],[77]]</f>
        <v>9.2329709207475008E-7</v>
      </c>
      <c r="CB254" s="10">
        <f>3/24000000*OO[[#This Row],[136 (05JUL1985 21:00:00)-Water Temperature (C)]]*OO[[#This Row],[78]]</f>
        <v>8.7397599917250005E-7</v>
      </c>
      <c r="CC254" s="10">
        <f>3/24000000*OO[[#This Row],[137 (06JUL1985 00:00:00)-Water Temperature (C)]]*OO[[#This Row],[79]]</f>
        <v>8.0919957289012506E-7</v>
      </c>
      <c r="CD254" s="10">
        <f>3/24000000*OO[[#This Row],[138 (06JUL1985 03:00:00)-Water Temperature (C)]]*OO[[#This Row],[80]]</f>
        <v>7.4826869703325001E-7</v>
      </c>
      <c r="CE254" s="10">
        <f>3/24000000*OO[[#This Row],[139 (06JUL1985 06:00:00)-Water Temperature (C)]]*OO[[#This Row],[81]]</f>
        <v>7.0491167923124998E-7</v>
      </c>
      <c r="CF254" s="10">
        <f>3/24000000*OO[[#This Row],[140 (06JUL1985 09:00:00)-Water Temperature (C)]]*OO[[#This Row],[82]]</f>
        <v>6.9941516838824983E-7</v>
      </c>
      <c r="CG254" s="10">
        <f>3/24000000*OO[[#This Row],[141 (06JUL1985 12:00:00)-Water Temperature (C)]]*OO[[#This Row],[83]]</f>
        <v>6.9727545579812504E-7</v>
      </c>
      <c r="CH254" s="10">
        <f>3/24000000*OO[[#This Row],[142 (06JUL1985 15:00:00)-Water Temperature (C)]]*OO[[#This Row],[84]]</f>
        <v>6.9414538478700006E-7</v>
      </c>
      <c r="CI254" s="10">
        <f>3/24000000*OO[[#This Row],[143 (06JUL1985 18:00:00)-Water Temperature (C)]]*OO[[#This Row],[85]]</f>
        <v>6.904900614085E-7</v>
      </c>
      <c r="CJ254" s="10">
        <f>3/24000000*OO[[#This Row],[144 (06JUL1985 21:00:00)-Water Temperature (C)]]*OO[[#This Row],[86]]</f>
        <v>6.6428034560999999E-7</v>
      </c>
      <c r="CK254" s="10">
        <f>3/24000000*OO[[#This Row],[145 (07JUL1985 00:00:00)-Water Temperature (C)]]*OO[[#This Row],[87]]</f>
        <v>6.1867506399562494E-7</v>
      </c>
      <c r="CL254" s="10">
        <f>3/24000000*OO[[#This Row],[146 (07JUL1985 03:00:00)-Water Temperature (C)]]*OO[[#This Row],[88]]</f>
        <v>5.7704194174400011E-7</v>
      </c>
      <c r="CM254" s="10">
        <f>3/24000000*OO[[#This Row],[147 (07JUL1985 06:00:00)-Water Temperature (C)]]*OO[[#This Row],[89]]</f>
        <v>5.4390382664250001E-7</v>
      </c>
      <c r="CN254" s="10">
        <f>3/24000000*OO[[#This Row],[148 (07JUL1985 09:00:00)-Water Temperature (C)]]*OO[[#This Row],[90]]</f>
        <v>5.3619323308900004E-7</v>
      </c>
      <c r="CO254" s="10">
        <f>3/24000000*OO[[#This Row],[149 (07JUL1985 12:00:00)-Water Temperature (C)]]*OO[[#This Row],[91]]</f>
        <v>5.3711503904925003E-7</v>
      </c>
      <c r="CP254" s="10">
        <f>3/24000000*OO[[#This Row],[150 (07JUL1985 15:00:00)-Water Temperature (C)]]*OO[[#This Row],[92]]</f>
        <v>5.3613630583274999E-7</v>
      </c>
      <c r="CQ254" s="10">
        <f>3/24000000*OO[[#This Row],[151 (07JUL1985 18:00:00)-Water Temperature (C)]]*OO[[#This Row],[93]]</f>
        <v>5.3235841635937502E-7</v>
      </c>
      <c r="CR254" s="10">
        <f>3/24000000*OO[[#This Row],[152 (07JUL1985 21:00:00)-Water Temperature (C)]]*OO[[#This Row],[94]]</f>
        <v>5.1212150057074996E-7</v>
      </c>
      <c r="CS254" s="10">
        <f>3/24000000*OO[[#This Row],[153 (08JUL1985 00:00:00)-Water Temperature (C)]]*OO[[#This Row],[95]]</f>
        <v>4.8274390072499991E-7</v>
      </c>
      <c r="CT254" s="10">
        <f>3/24000000*OO[[#This Row],[154 (08JUL1985 03:00:00)-Water Temperature (C)]]*OO[[#This Row],[96]]</f>
        <v>4.554679040662499E-7</v>
      </c>
      <c r="CU254" s="10">
        <f>3/24000000*OO[[#This Row],[155 (08JUL1985 06:00:00)-Water Temperature (C)]]*OO[[#This Row],[97]]</f>
        <v>4.34149318694E-7</v>
      </c>
      <c r="CV254" s="10">
        <f>3/24000000*OO[[#This Row],[156 (08JUL1985 09:00:00)-Water Temperature (C)]]*OO[[#This Row],[98]]</f>
        <v>4.2142502045699997E-7</v>
      </c>
      <c r="CW254" s="10">
        <f>3/24000000*OO[[#This Row],[157 (08JUL1985 12:00:00)-Water Temperature (C)]]*OO[[#This Row],[99]]</f>
        <v>4.2258115345050005E-7</v>
      </c>
    </row>
    <row r="255" spans="1:101" x14ac:dyDescent="0.35">
      <c r="A255" t="s">
        <v>261</v>
      </c>
      <c r="B255">
        <v>824.89859999999999</v>
      </c>
      <c r="C255" s="10">
        <f>3/24*OO[[#This Row],[59 (26JUN1985 06:00:00)-Water Temperature (C)]]*OO[[#This Row],[1]]/SUM(OO[1])</f>
        <v>0</v>
      </c>
      <c r="D255" s="10">
        <f>3/24*OO[[#This Row],[60 (26JUN1985 09:00:00)-Water Temperature (C)]]*OO[[#This Row],[2]]/SUM(OO[2])</f>
        <v>0</v>
      </c>
      <c r="E255" s="10">
        <f>3/24*OO[[#This Row],[61 (26JUN1985 12:00:00)-Water Temperature (C)]]*OO[[#This Row],[3]]/SUM(OO[3])</f>
        <v>0</v>
      </c>
      <c r="F255" s="10">
        <f>3/24*OO[[#This Row],[62 (26JUN1985 15:00:00)-Water Temperature (C)]]*OO[[#This Row],[4]]/SUM(OO[4])</f>
        <v>0</v>
      </c>
      <c r="G255" s="10">
        <f>3/24*OO[[#This Row],[63 (26JUN1985 18:00:00)-Water Temperature (C)]]*OO[[#This Row],[5]]/SUM(OO[5])</f>
        <v>0</v>
      </c>
      <c r="H255" s="10">
        <f>3/24*OO[[#This Row],[64 (26JUN1985 21:00:00)-Water Temperature (C)]]*OO[[#This Row],[6]]/SUM(OO[6])</f>
        <v>0</v>
      </c>
      <c r="I255" s="10">
        <f>3/24*OO[[#This Row],[65 (27JUN1985 00:00:00)-Water Temperature (C)]]*OO[[#This Row],[7]]/SUM(OO[7])</f>
        <v>0</v>
      </c>
      <c r="J255" s="10">
        <f>3/24*OO[[#This Row],[66 (27JUN1985 03:00:00)-Water Temperature (C)]]*OO[[#This Row],[8]]/SUM(OO[8])</f>
        <v>0</v>
      </c>
      <c r="K255" s="10">
        <f>3/24*OO[[#This Row],[67 (27JUN1985 06:00:00)-Water Temperature (C)]]*OO[[#This Row],[9]]/SUM(OO[9])</f>
        <v>0</v>
      </c>
      <c r="L255" s="10">
        <f>3/24*OO[[#This Row],[68 (27JUN1985 09:00:00)-Water Temperature (C)]]*OO[[#This Row],[10]]/SUM(OO[10])</f>
        <v>0</v>
      </c>
      <c r="M255" s="10">
        <f>3/24*OO[[#This Row],[69 (27JUN1985 12:00:00)-Water Temperature (C)]]*OO[[#This Row],[11]]/SUM(OO[11])</f>
        <v>0</v>
      </c>
      <c r="N255" s="10">
        <f>3/24*OO[[#This Row],[70 (27JUN1985 15:00:00)-Water Temperature (C)]]*OO[[#This Row],[12]]/SUM(OO[12])</f>
        <v>3.8072803232302079E-38</v>
      </c>
      <c r="O255" s="10">
        <f>3/24*OO[[#This Row],[71 (27JUN1985 18:00:00)-Water Temperature (C)]]*OO[[#This Row],[13]]/SUM(OO[13])</f>
        <v>1.1965923971981129E-27</v>
      </c>
      <c r="P255" s="10">
        <f>3/24*OO[[#This Row],[72 (27JUN1985 21:00:00)-Water Temperature (C)]]*OO[[#This Row],[14]]/SUM(OO[14])</f>
        <v>2.7964813463104717E-19</v>
      </c>
      <c r="Q255" s="10">
        <f>3/24*OO[[#This Row],[73 (28JUN1985 00:00:00)-Water Temperature (C)]]*OO[[#This Row],[15]]/SUM(OO[15])</f>
        <v>3.4925643211248061E-13</v>
      </c>
      <c r="R255" s="10">
        <f>3/24*OO[[#This Row],[74 (28JUN1985 03:00:00)-Water Temperature (C)]]*OO[[#This Row],[16]]/SUM(OO[16])</f>
        <v>8.229938724331149E-10</v>
      </c>
      <c r="S255" s="10">
        <f>3/24*OO[[#This Row],[75 (28JUN1985 06:00:00)-Water Temperature (C)]]*OO[[#This Row],[17]]/SUM(OO[17])</f>
        <v>2.0578980749124741E-7</v>
      </c>
      <c r="T255" s="10">
        <f>3/24*OO[[#This Row],[76 (28JUN1985 09:00:00)-Water Temperature (C)]]*OO[[#This Row],[18]]/SUM(OO[18])</f>
        <v>1.2810483740725847E-5</v>
      </c>
      <c r="U255" s="10">
        <f>3/24*OO[[#This Row],[77 (28JUN1985 12:00:00)-Water Temperature (C)]]*OO[[#This Row],[19]]/SUM(OO[19])</f>
        <v>2.8098449198886856E-4</v>
      </c>
      <c r="V255" s="10">
        <f>3/24000000*OO[[#This Row],[78 (28JUN1985 15:00:00)-Water Temperature (C)]]*OO[[#This Row],[20]]</f>
        <v>2.6526729930799998E-3</v>
      </c>
      <c r="W255" s="10">
        <f>3/24000000*OO[[#This Row],[79 (28JUN1985 18:00:00)-Water Temperature (C)]]*OO[[#This Row],[21]]</f>
        <v>1.2395145676620001E-2</v>
      </c>
      <c r="X255" s="10">
        <f>3/24000000*OO[[#This Row],[80 (28JUN1985 21:00:00)-Water Temperature (C)]]*OO[[#This Row],[22]]</f>
        <v>3.1751861330449993E-2</v>
      </c>
      <c r="Y255" s="10">
        <f>3/24000000*OO[[#This Row],[81 (29JUN1985 00:00:00)-Water Temperature (C)]]*OO[[#This Row],[23]]</f>
        <v>4.9556821191375E-2</v>
      </c>
      <c r="Z255" s="10">
        <f>3/24000000*OO[[#This Row],[82 (29JUN1985 03:00:00)-Water Temperature (C)]]*OO[[#This Row],[24]]</f>
        <v>5.1520862298149998E-2</v>
      </c>
      <c r="AA255" s="10">
        <f>3/24000000*OO[[#This Row],[83 (29JUN1985 06:00:00)-Water Temperature (C)]]*OO[[#This Row],[25]]</f>
        <v>3.8077349439449994E-2</v>
      </c>
      <c r="AB255" s="10">
        <f>3/24000000*OO[[#This Row],[84 (29JUN1985 09:00:00)-Water Temperature (C)]]*OO[[#This Row],[26]]</f>
        <v>2.1553574514599997E-2</v>
      </c>
      <c r="AC255" s="10">
        <f>3/24000000*OO[[#This Row],[85 (29JUN1985 12:00:00)-Water Temperature (C)]]*OO[[#This Row],[27]]</f>
        <v>9.6498525910525008E-3</v>
      </c>
      <c r="AD255" s="10">
        <f>3/24000000*OO[[#This Row],[86 (29JUN1985 15:00:00)-Water Temperature (C)]]*OO[[#This Row],[28]]</f>
        <v>3.4824049119200002E-3</v>
      </c>
      <c r="AE255" s="10">
        <f>3/24000000*OO[[#This Row],[88 (29JUN1985 21:00:00)-Water Temperature (C)]]*OO[[#This Row],[30]]</f>
        <v>3.1057897235624993E-4</v>
      </c>
      <c r="AF255" s="10">
        <f>3/24000000*OO[[#This Row],[88 (29JUN1985 21:00:00)-Water Temperature (C)]]*OO[[#This Row],[30]]</f>
        <v>3.1057897235624993E-4</v>
      </c>
      <c r="AG255" s="10">
        <f>3/24000000*OO[[#This Row],[89 (30JUN1985 00:00:00)-Water Temperature (C)]]*OO[[#This Row],[31]]</f>
        <v>1.0611400011368748E-4</v>
      </c>
      <c r="AH255" s="10">
        <f>3/24000000*OO[[#This Row],[90 (30JUN1985 03:00:00)-Water Temperature (C)]]*OO[[#This Row],[32]]</f>
        <v>5.7122751355400002E-5</v>
      </c>
      <c r="AI255" s="10">
        <f>3/24000000*OO[[#This Row],[91 (30JUN1985 06:00:00)-Water Temperature (C)]]*OO[[#This Row],[33]]</f>
        <v>4.6383719126249989E-5</v>
      </c>
      <c r="AJ255" s="10">
        <f>3/24000000*OO[[#This Row],[92 (30JUN1985 09:00:00)-Water Temperature (C)]]*OO[[#This Row],[34]]</f>
        <v>4.5605080490750005E-5</v>
      </c>
      <c r="AK255" s="10">
        <f>3/24000000*OO[[#This Row],[93 (30JUN1985 12:00:00)-Water Temperature (C)]]*OO[[#This Row],[35]]</f>
        <v>4.7047766452399993E-5</v>
      </c>
      <c r="AL255" s="10">
        <f>3/24000000*OO[[#This Row],[94 (30JUN1985 15:00:00)-Water Temperature (C)]]*OO[[#This Row],[36]]</f>
        <v>4.7867852218500001E-5</v>
      </c>
      <c r="AM255" s="10">
        <f>3/24000000*OO[[#This Row],[95 (30JUN1985 18:00:00)-Water Temperature (C)]]*OO[[#This Row],[37]]</f>
        <v>4.6734277785562494E-5</v>
      </c>
      <c r="AN255" s="10">
        <f>3/24000000*OO[[#This Row],[96 (30JUN1985 21:00:00)-Water Temperature (C)]]*OO[[#This Row],[38]]</f>
        <v>4.3193152583999998E-5</v>
      </c>
      <c r="AO255" s="10">
        <f>3/24000000*OO[[#This Row],[97 (01JUL1985 00:00:00)-Water Temperature (C)]]*OO[[#This Row],[39]]</f>
        <v>3.8542005262549997E-5</v>
      </c>
      <c r="AP255" s="10">
        <f>3/24000000*OO[[#This Row],[98 (01JUL1985 03:00:00)-Water Temperature (C)]]*OO[[#This Row],[40]]</f>
        <v>3.3991135039549997E-5</v>
      </c>
      <c r="AQ255" s="10">
        <f>3/24000000*OO[[#This Row],[99 (01JUL1985 06:00:00)-Water Temperature (C)]]*OO[[#This Row],[41]]</f>
        <v>3.0149934935187499E-5</v>
      </c>
      <c r="AR255" s="10">
        <f>3/24000000*OO[[#This Row],[100 (01JUL1985 09:00:00)-Water Temperature (C)]]*OO[[#This Row],[42]]</f>
        <v>2.7758340601699999E-5</v>
      </c>
      <c r="AS255" s="10">
        <f>3/24000000*OO[[#This Row],[101 (01JUL1985 12:00:00)-Water Temperature (C)]]*OO[[#This Row],[43]]</f>
        <v>2.5309479765350001E-5</v>
      </c>
      <c r="AT255" s="10">
        <f>3/24000000*OO[[#This Row],[102 (01JUL1985 15:00:00)-Water Temperature (C)]]*OO[[#This Row],[44]]</f>
        <v>2.2601584867874999E-5</v>
      </c>
      <c r="AU255" s="10">
        <f>3/24000000*OO[[#This Row],[103 (01JUL1985 18:00:00)-Water Temperature (C)]]*OO[[#This Row],[45]]</f>
        <v>1.9681286317594999E-5</v>
      </c>
      <c r="AV255" s="10">
        <f>3/24000000*OO[[#This Row],[104 (01JUL1985 21:00:00)-Water Temperature (C)]]*OO[[#This Row],[46]]</f>
        <v>1.6731553615129999E-5</v>
      </c>
      <c r="AW255" s="10">
        <f>3/24000000*OO[[#This Row],[105 (02JUL1985 00:00:00)-Water Temperature (C)]]*OO[[#This Row],[47]]</f>
        <v>1.4043601287119998E-5</v>
      </c>
      <c r="AX255" s="10">
        <f>3/24000000*OO[[#This Row],[106 (02JUL1985 03:00:00)-Water Temperature (C)]]*OO[[#This Row],[48]]</f>
        <v>1.1829133507975001E-5</v>
      </c>
      <c r="AY255" s="10">
        <f>3/24000000*OO[[#This Row],[107 (02JUL1985 06:00:00)-Water Temperature (C)]]*OO[[#This Row],[49]]</f>
        <v>1.0162316866852501E-5</v>
      </c>
      <c r="AZ255" s="10">
        <f>3/24000000*OO[[#This Row],[108 (02JUL1985 09:00:00)-Water Temperature (C)]]*OO[[#This Row],[50]]</f>
        <v>9.1753203691625013E-6</v>
      </c>
      <c r="BA255" s="10">
        <f>3/24000000*OO[[#This Row],[109 (02JUL1985 12:00:00)-Water Temperature (C)]]*OO[[#This Row],[51]]</f>
        <v>8.2315588032037502E-6</v>
      </c>
      <c r="BB255" s="10">
        <f>3/24000000*OO[[#This Row],[110 (02JUL1985 15:00:00)-Water Temperature (C)]]*OO[[#This Row],[52]]</f>
        <v>7.1631291718650003E-6</v>
      </c>
      <c r="BC255" s="10">
        <f>3/24000000*OO[[#This Row],[111 (02JUL1985 18:00:00)-Water Temperature (C)]]*OO[[#This Row],[53]]</f>
        <v>5.9911099430624995E-6</v>
      </c>
      <c r="BD255" s="10">
        <f>3/24000000*OO[[#This Row],[112 (02JUL1985 21:00:00)-Water Temperature (C)]]*OO[[#This Row],[54]]</f>
        <v>4.7421720764324993E-6</v>
      </c>
      <c r="BE255" s="10">
        <f>3/24000000*OO[[#This Row],[113 (03JUL1985 00:00:00)-Water Temperature (C)]]*OO[[#This Row],[55]]</f>
        <v>3.6107475829199994E-6</v>
      </c>
      <c r="BF255" s="10">
        <f>3/24000000*OO[[#This Row],[114 (03JUL1985 03:00:00)-Water Temperature (C)]]*OO[[#This Row],[56]]</f>
        <v>2.7890490291299998E-6</v>
      </c>
      <c r="BG255" s="10">
        <f>3/24000000*OO[[#This Row],[115 (03JUL1985 06:00:00)-Water Temperature (C)]]*OO[[#This Row],[57]]</f>
        <v>2.2563054813937502E-6</v>
      </c>
      <c r="BH255" s="10">
        <f>3/24000000*OO[[#This Row],[116 (03JUL1985 09:00:00)-Water Temperature (C)]]*OO[[#This Row],[58]]</f>
        <v>1.9910464651743748E-6</v>
      </c>
      <c r="BI255" s="10">
        <f>3/24000000*OO[[#This Row],[117 (03JUL1985 12:00:00)-Water Temperature (C)]]*OO[[#This Row],[59]]</f>
        <v>1.8568522953855E-6</v>
      </c>
      <c r="BJ255" s="10">
        <f>3/24000000*OO[[#This Row],[118 (03JUL1985 15:00:00)-Water Temperature (C)]]*OO[[#This Row],[60]]</f>
        <v>1.7591646986337499E-6</v>
      </c>
      <c r="BK255" s="10">
        <f>3/24000000*OO[[#This Row],[119 (03JUL1985 18:00:00)-Water Temperature (C)]]*OO[[#This Row],[61]]</f>
        <v>1.6686400389219998E-6</v>
      </c>
      <c r="BL255" s="10">
        <f>3/24000000*OO[[#This Row],[120 (03JUL1985 21:00:00)-Water Temperature (C)]]*OO[[#This Row],[62]]</f>
        <v>1.543022679588E-6</v>
      </c>
      <c r="BM255" s="10">
        <f>3/24000000*OO[[#This Row],[121 (04JUL1985 00:00:00)-Water Temperature (C)]]*OO[[#This Row],[63]]</f>
        <v>1.4038363425449998E-6</v>
      </c>
      <c r="BN255" s="10">
        <f>3/24000000*OO[[#This Row],[122 (04JUL1985 03:00:00)-Water Temperature (C)]]*OO[[#This Row],[64]]</f>
        <v>1.2868850378160001E-6</v>
      </c>
      <c r="BO255" s="10">
        <f>3/24000000*OO[[#This Row],[123 (04JUL1985 06:00:00)-Water Temperature (C)]]*OO[[#This Row],[65]]</f>
        <v>1.1994298162256249E-6</v>
      </c>
      <c r="BP255" s="10">
        <f>3/24000000*OO[[#This Row],[124 (04JUL1985 09:00:00)-Water Temperature (C)]]*OO[[#This Row],[66]]</f>
        <v>1.1602934483672499E-6</v>
      </c>
      <c r="BQ255" s="10">
        <f>3/24000000*OO[[#This Row],[125 (04JUL1985 12:00:00)-Water Temperature (C)]]*OO[[#This Row],[67]]</f>
        <v>1.13473892714875E-6</v>
      </c>
      <c r="BR255" s="10">
        <f>3/24000000*OO[[#This Row],[126 (04JUL1985 15:00:00)-Water Temperature (C)]]*OO[[#This Row],[68]]</f>
        <v>1.1229698829194999E-6</v>
      </c>
      <c r="BS255" s="10">
        <f>3/24000000*OO[[#This Row],[127 (04JUL1985 18:00:00)-Water Temperature (C)]]*OO[[#This Row],[69]]</f>
        <v>1.093818990277E-6</v>
      </c>
      <c r="BT255" s="10">
        <f>3/24000000*OO[[#This Row],[128 (04JUL1985 21:00:00)-Water Temperature (C)]]*OO[[#This Row],[70]]</f>
        <v>1.0443986979412501E-6</v>
      </c>
      <c r="BU255" s="10">
        <f>3/24000000*OO[[#This Row],[129 (05JUL1985 00:00:00)-Water Temperature (C)]]*OO[[#This Row],[71]]</f>
        <v>9.8527584110400002E-7</v>
      </c>
      <c r="BV255" s="10">
        <f>3/24000000*OO[[#This Row],[130 (05JUL1985 03:00:00)-Water Temperature (C)]]*OO[[#This Row],[72]]</f>
        <v>9.2447246171137496E-7</v>
      </c>
      <c r="BW255" s="10">
        <f>3/24000000*OO[[#This Row],[131 (05JUL1985 06:00:00)-Water Temperature (C)]]*OO[[#This Row],[73]]</f>
        <v>8.7135011177987489E-7</v>
      </c>
      <c r="BX255" s="10">
        <f>3/24000000*OO[[#This Row],[132 (05JUL1985 09:00:00)-Water Temperature (C)]]*OO[[#This Row],[74]]</f>
        <v>8.5216238637749982E-7</v>
      </c>
      <c r="BY255" s="10">
        <f>3/24000000*OO[[#This Row],[133 (05JUL1985 12:00:00)-Water Temperature (C)]]*OO[[#This Row],[75]]</f>
        <v>8.3100552666599998E-7</v>
      </c>
      <c r="BZ255" s="10">
        <f>3/24000000*OO[[#This Row],[134 (05JUL1985 15:00:00)-Water Temperature (C)]]*OO[[#This Row],[76]]</f>
        <v>8.1244684301624994E-7</v>
      </c>
      <c r="CA255" s="10">
        <f>3/24000000*OO[[#This Row],[135 (05JUL1985 18:00:00)-Water Temperature (C)]]*OO[[#This Row],[77]]</f>
        <v>7.8925358819700006E-7</v>
      </c>
      <c r="CB255" s="10">
        <f>3/24000000*OO[[#This Row],[136 (05JUL1985 21:00:00)-Water Temperature (C)]]*OO[[#This Row],[78]]</f>
        <v>7.4791689571749996E-7</v>
      </c>
      <c r="CC255" s="10">
        <f>3/24000000*OO[[#This Row],[137 (06JUL1985 00:00:00)-Water Temperature (C)]]*OO[[#This Row],[79]]</f>
        <v>6.928450202216249E-7</v>
      </c>
      <c r="CD255" s="10">
        <f>3/24000000*OO[[#This Row],[138 (06JUL1985 03:00:00)-Water Temperature (C)]]*OO[[#This Row],[80]]</f>
        <v>6.4039632883774995E-7</v>
      </c>
      <c r="CE255" s="10">
        <f>3/24000000*OO[[#This Row],[139 (06JUL1985 06:00:00)-Water Temperature (C)]]*OO[[#This Row],[81]]</f>
        <v>6.0288323091599988E-7</v>
      </c>
      <c r="CF255" s="10">
        <f>3/24000000*OO[[#This Row],[140 (06JUL1985 09:00:00)-Water Temperature (C)]]*OO[[#This Row],[82]]</f>
        <v>5.9764375116337497E-7</v>
      </c>
      <c r="CG255" s="10">
        <f>3/24000000*OO[[#This Row],[141 (06JUL1985 12:00:00)-Water Temperature (C)]]*OO[[#This Row],[83]]</f>
        <v>5.9550460129124997E-7</v>
      </c>
      <c r="CH255" s="10">
        <f>3/24000000*OO[[#This Row],[142 (06JUL1985 15:00:00)-Water Temperature (C)]]*OO[[#This Row],[84]]</f>
        <v>5.9298440742449994E-7</v>
      </c>
      <c r="CI255" s="10">
        <f>3/24000000*OO[[#This Row],[143 (06JUL1985 18:00:00)-Water Temperature (C)]]*OO[[#This Row],[85]]</f>
        <v>5.9008541417300002E-7</v>
      </c>
      <c r="CJ255" s="10">
        <f>3/24000000*OO[[#This Row],[144 (06JUL1985 21:00:00)-Water Temperature (C)]]*OO[[#This Row],[86]]</f>
        <v>5.6804333364974994E-7</v>
      </c>
      <c r="CK255" s="10">
        <f>3/24000000*OO[[#This Row],[145 (07JUL1985 00:00:00)-Water Temperature (C)]]*OO[[#This Row],[87]]</f>
        <v>5.2926059209100008E-7</v>
      </c>
      <c r="CL255" s="10">
        <f>3/24000000*OO[[#This Row],[146 (07JUL1985 03:00:00)-Water Temperature (C)]]*OO[[#This Row],[88]]</f>
        <v>4.9350046184175E-7</v>
      </c>
      <c r="CM255" s="10">
        <f>3/24000000*OO[[#This Row],[147 (07JUL1985 06:00:00)-Water Temperature (C)]]*OO[[#This Row],[89]]</f>
        <v>4.6502138915474993E-7</v>
      </c>
      <c r="CN255" s="10">
        <f>3/24000000*OO[[#This Row],[148 (07JUL1985 09:00:00)-Water Temperature (C)]]*OO[[#This Row],[90]]</f>
        <v>4.5801766201249989E-7</v>
      </c>
      <c r="CO255" s="10">
        <f>3/24000000*OO[[#This Row],[149 (07JUL1985 12:00:00)-Water Temperature (C)]]*OO[[#This Row],[91]]</f>
        <v>4.5847460909249996E-7</v>
      </c>
      <c r="CP255" s="10">
        <f>3/24000000*OO[[#This Row],[150 (07JUL1985 15:00:00)-Water Temperature (C)]]*OO[[#This Row],[92]]</f>
        <v>4.5754132480749995E-7</v>
      </c>
      <c r="CQ255" s="10">
        <f>3/24000000*OO[[#This Row],[151 (07JUL1985 18:00:00)-Water Temperature (C)]]*OO[[#This Row],[93]]</f>
        <v>4.5442886519537496E-7</v>
      </c>
      <c r="CR255" s="10">
        <f>3/24000000*OO[[#This Row],[152 (07JUL1985 21:00:00)-Water Temperature (C)]]*OO[[#This Row],[94]]</f>
        <v>4.3733848080399998E-7</v>
      </c>
      <c r="CS255" s="10">
        <f>3/24000000*OO[[#This Row],[153 (08JUL1985 00:00:00)-Water Temperature (C)]]*OO[[#This Row],[95]]</f>
        <v>4.1230342780425E-7</v>
      </c>
      <c r="CT255" s="10">
        <f>3/24000000*OO[[#This Row],[154 (08JUL1985 03:00:00)-Water Temperature (C)]]*OO[[#This Row],[96]]</f>
        <v>3.8881714667399987E-7</v>
      </c>
      <c r="CU255" s="10">
        <f>3/24000000*OO[[#This Row],[155 (08JUL1985 06:00:00)-Water Temperature (C)]]*OO[[#This Row],[97]]</f>
        <v>3.70287905270625E-7</v>
      </c>
      <c r="CV255" s="10">
        <f>3/24000000*OO[[#This Row],[156 (08JUL1985 09:00:00)-Water Temperature (C)]]*OO[[#This Row],[98]]</f>
        <v>3.5896679372550003E-7</v>
      </c>
      <c r="CW255" s="10">
        <f>3/24000000*OO[[#This Row],[157 (08JUL1985 12:00:00)-Water Temperature (C)]]*OO[[#This Row],[99]]</f>
        <v>3.5956852709437497E-7</v>
      </c>
    </row>
    <row r="256" spans="1:101" x14ac:dyDescent="0.35">
      <c r="A256" t="s">
        <v>262</v>
      </c>
      <c r="B256">
        <v>890.43960000000004</v>
      </c>
      <c r="C256" s="10">
        <f>3/24*OO[[#This Row],[59 (26JUN1985 06:00:00)-Water Temperature (C)]]*OO[[#This Row],[1]]/SUM(OO[1])</f>
        <v>0</v>
      </c>
      <c r="D256" s="10">
        <f>3/24*OO[[#This Row],[60 (26JUN1985 09:00:00)-Water Temperature (C)]]*OO[[#This Row],[2]]/SUM(OO[2])</f>
        <v>0</v>
      </c>
      <c r="E256" s="10">
        <f>3/24*OO[[#This Row],[61 (26JUN1985 12:00:00)-Water Temperature (C)]]*OO[[#This Row],[3]]/SUM(OO[3])</f>
        <v>0</v>
      </c>
      <c r="F256" s="10">
        <f>3/24*OO[[#This Row],[62 (26JUN1985 15:00:00)-Water Temperature (C)]]*OO[[#This Row],[4]]/SUM(OO[4])</f>
        <v>0</v>
      </c>
      <c r="G256" s="10">
        <f>3/24*OO[[#This Row],[63 (26JUN1985 18:00:00)-Water Temperature (C)]]*OO[[#This Row],[5]]/SUM(OO[5])</f>
        <v>0</v>
      </c>
      <c r="H256" s="10">
        <f>3/24*OO[[#This Row],[64 (26JUN1985 21:00:00)-Water Temperature (C)]]*OO[[#This Row],[6]]/SUM(OO[6])</f>
        <v>0</v>
      </c>
      <c r="I256" s="10">
        <f>3/24*OO[[#This Row],[65 (27JUN1985 00:00:00)-Water Temperature (C)]]*OO[[#This Row],[7]]/SUM(OO[7])</f>
        <v>0</v>
      </c>
      <c r="J256" s="10">
        <f>3/24*OO[[#This Row],[66 (27JUN1985 03:00:00)-Water Temperature (C)]]*OO[[#This Row],[8]]/SUM(OO[8])</f>
        <v>0</v>
      </c>
      <c r="K256" s="10">
        <f>3/24*OO[[#This Row],[67 (27JUN1985 06:00:00)-Water Temperature (C)]]*OO[[#This Row],[9]]/SUM(OO[9])</f>
        <v>0</v>
      </c>
      <c r="L256" s="10">
        <f>3/24*OO[[#This Row],[68 (27JUN1985 09:00:00)-Water Temperature (C)]]*OO[[#This Row],[10]]/SUM(OO[10])</f>
        <v>0</v>
      </c>
      <c r="M256" s="10">
        <f>3/24*OO[[#This Row],[69 (27JUN1985 12:00:00)-Water Temperature (C)]]*OO[[#This Row],[11]]/SUM(OO[11])</f>
        <v>0</v>
      </c>
      <c r="N256" s="10">
        <f>3/24*OO[[#This Row],[70 (27JUN1985 15:00:00)-Water Temperature (C)]]*OO[[#This Row],[12]]/SUM(OO[12])</f>
        <v>6.4391227360171498E-39</v>
      </c>
      <c r="O256" s="10">
        <f>3/24*OO[[#This Row],[71 (27JUN1985 18:00:00)-Water Temperature (C)]]*OO[[#This Row],[13]]/SUM(OO[13])</f>
        <v>1.9139586178340595E-28</v>
      </c>
      <c r="P256" s="10">
        <f>3/24*OO[[#This Row],[72 (27JUN1985 21:00:00)-Water Temperature (C)]]*OO[[#This Row],[14]]/SUM(OO[14])</f>
        <v>6.0827521214732581E-20</v>
      </c>
      <c r="Q256" s="10">
        <f>3/24*OO[[#This Row],[73 (28JUN1985 00:00:00)-Water Temperature (C)]]*OO[[#This Row],[15]]/SUM(OO[15])</f>
        <v>1.6205938320271389E-13</v>
      </c>
      <c r="R256" s="10">
        <f>3/24*OO[[#This Row],[74 (28JUN1985 03:00:00)-Water Temperature (C)]]*OO[[#This Row],[16]]/SUM(OO[16])</f>
        <v>4.7821270252940538E-10</v>
      </c>
      <c r="S256" s="10">
        <f>3/24*OO[[#This Row],[75 (28JUN1985 06:00:00)-Water Temperature (C)]]*OO[[#This Row],[17]]/SUM(OO[17])</f>
        <v>1.3550002627418115E-7</v>
      </c>
      <c r="T256" s="10">
        <f>3/24*OO[[#This Row],[76 (28JUN1985 09:00:00)-Water Temperature (C)]]*OO[[#This Row],[18]]/SUM(OO[18])</f>
        <v>9.2645554144358514E-6</v>
      </c>
      <c r="U256" s="10">
        <f>3/24*OO[[#This Row],[77 (28JUN1985 12:00:00)-Water Temperature (C)]]*OO[[#This Row],[19]]/SUM(OO[19])</f>
        <v>2.1952991014195311E-4</v>
      </c>
      <c r="V256" s="10">
        <f>3/24000000*OO[[#This Row],[78 (28JUN1985 15:00:00)-Water Temperature (C)]]*OO[[#This Row],[20]]</f>
        <v>2.2127413556912497E-3</v>
      </c>
      <c r="W256" s="10">
        <f>3/24000000*OO[[#This Row],[79 (28JUN1985 18:00:00)-Water Temperature (C)]]*OO[[#This Row],[21]]</f>
        <v>1.094211440696875E-2</v>
      </c>
      <c r="X256" s="10">
        <f>3/24000000*OO[[#This Row],[80 (28JUN1985 21:00:00)-Water Temperature (C)]]*OO[[#This Row],[22]]</f>
        <v>2.9449925443374995E-2</v>
      </c>
      <c r="Y256" s="10">
        <f>3/24000000*OO[[#This Row],[81 (29JUN1985 00:00:00)-Water Temperature (C)]]*OO[[#This Row],[23]]</f>
        <v>4.8001478466000003E-2</v>
      </c>
      <c r="Z256" s="10">
        <f>3/24000000*OO[[#This Row],[82 (29JUN1985 03:00:00)-Water Temperature (C)]]*OO[[#This Row],[24]]</f>
        <v>5.1876350443499995E-2</v>
      </c>
      <c r="AA256" s="10">
        <f>3/24000000*OO[[#This Row],[83 (29JUN1985 06:00:00)-Water Temperature (C)]]*OO[[#This Row],[25]]</f>
        <v>3.9701642500949992E-2</v>
      </c>
      <c r="AB256" s="10">
        <f>3/24000000*OO[[#This Row],[84 (29JUN1985 09:00:00)-Water Temperature (C)]]*OO[[#This Row],[26]]</f>
        <v>2.3177686189874997E-2</v>
      </c>
      <c r="AC256" s="10">
        <f>3/24000000*OO[[#This Row],[85 (29JUN1985 12:00:00)-Water Temperature (C)]]*OO[[#This Row],[27]]</f>
        <v>1.0667966063343748E-2</v>
      </c>
      <c r="AD256" s="10">
        <f>3/24000000*OO[[#This Row],[86 (29JUN1985 15:00:00)-Water Temperature (C)]]*OO[[#This Row],[28]]</f>
        <v>3.941595121255E-3</v>
      </c>
      <c r="AE256" s="10">
        <f>3/24000000*OO[[#This Row],[88 (29JUN1985 21:00:00)-Water Temperature (C)]]*OO[[#This Row],[30]]</f>
        <v>3.5829287265949996E-4</v>
      </c>
      <c r="AF256" s="10">
        <f>3/24000000*OO[[#This Row],[88 (29JUN1985 21:00:00)-Water Temperature (C)]]*OO[[#This Row],[30]]</f>
        <v>3.5829287265949996E-4</v>
      </c>
      <c r="AG256" s="10">
        <f>3/24000000*OO[[#This Row],[89 (30JUN1985 00:00:00)-Water Temperature (C)]]*OO[[#This Row],[31]]</f>
        <v>1.1881145970854998E-4</v>
      </c>
      <c r="AH256" s="10">
        <f>3/24000000*OO[[#This Row],[90 (30JUN1985 03:00:00)-Water Temperature (C)]]*OO[[#This Row],[32]]</f>
        <v>6.0810288404250001E-5</v>
      </c>
      <c r="AI256" s="10">
        <f>3/24000000*OO[[#This Row],[91 (30JUN1985 06:00:00)-Water Temperature (C)]]*OO[[#This Row],[33]]</f>
        <v>4.7981856005774998E-5</v>
      </c>
      <c r="AJ256" s="10">
        <f>3/24000000*OO[[#This Row],[92 (30JUN1985 09:00:00)-Water Temperature (C)]]*OO[[#This Row],[34]]</f>
        <v>4.6869017226599997E-5</v>
      </c>
      <c r="AK256" s="10">
        <f>3/24000000*OO[[#This Row],[93 (30JUN1985 12:00:00)-Water Temperature (C)]]*OO[[#This Row],[35]]</f>
        <v>4.8528738608400001E-5</v>
      </c>
      <c r="AL256" s="10">
        <f>3/24000000*OO[[#This Row],[94 (30JUN1985 15:00:00)-Water Temperature (C)]]*OO[[#This Row],[36]]</f>
        <v>4.9667775663099998E-5</v>
      </c>
      <c r="AM256" s="10">
        <f>3/24000000*OO[[#This Row],[95 (30JUN1985 18:00:00)-Water Temperature (C)]]*OO[[#This Row],[37]]</f>
        <v>4.8824905857399995E-5</v>
      </c>
      <c r="AN256" s="10">
        <f>3/24000000*OO[[#This Row],[96 (30JUN1985 21:00:00)-Water Temperature (C)]]*OO[[#This Row],[38]]</f>
        <v>4.5406847834524997E-5</v>
      </c>
      <c r="AO256" s="10">
        <f>3/24000000*OO[[#This Row],[97 (01JUL1985 00:00:00)-Water Temperature (C)]]*OO[[#This Row],[39]]</f>
        <v>4.0708021522699994E-5</v>
      </c>
      <c r="AP256" s="10">
        <f>3/24000000*OO[[#This Row],[98 (01JUL1985 03:00:00)-Water Temperature (C)]]*OO[[#This Row],[40]]</f>
        <v>3.6026832213212504E-5</v>
      </c>
      <c r="AQ256" s="10">
        <f>3/24000000*OO[[#This Row],[99 (01JUL1985 06:00:00)-Water Temperature (C)]]*OO[[#This Row],[41]]</f>
        <v>3.2045301541974999E-5</v>
      </c>
      <c r="AR256" s="10">
        <f>3/24000000*OO[[#This Row],[100 (01JUL1985 09:00:00)-Water Temperature (C)]]*OO[[#This Row],[42]]</f>
        <v>2.9589854097637502E-5</v>
      </c>
      <c r="AS256" s="10">
        <f>3/24000000*OO[[#This Row],[101 (01JUL1985 12:00:00)-Water Temperature (C)]]*OO[[#This Row],[43]]</f>
        <v>2.7060342527500004E-5</v>
      </c>
      <c r="AT256" s="10">
        <f>3/24000000*OO[[#This Row],[102 (01JUL1985 15:00:00)-Water Temperature (C)]]*OO[[#This Row],[44]]</f>
        <v>2.4225421585974998E-5</v>
      </c>
      <c r="AU256" s="10">
        <f>3/24000000*OO[[#This Row],[103 (01JUL1985 18:00:00)-Water Temperature (C)]]*OO[[#This Row],[45]]</f>
        <v>2.1134014963256252E-5</v>
      </c>
      <c r="AV256" s="10">
        <f>3/24000000*OO[[#This Row],[104 (01JUL1985 21:00:00)-Water Temperature (C)]]*OO[[#This Row],[46]]</f>
        <v>1.7991087449737502E-5</v>
      </c>
      <c r="AW256" s="10">
        <f>3/24000000*OO[[#This Row],[105 (02JUL1985 00:00:00)-Water Temperature (C)]]*OO[[#This Row],[47]]</f>
        <v>1.5107155470762498E-5</v>
      </c>
      <c r="AX256" s="10">
        <f>3/24000000*OO[[#This Row],[106 (02JUL1985 03:00:00)-Water Temperature (C)]]*OO[[#This Row],[48]]</f>
        <v>1.2717790112187498E-5</v>
      </c>
      <c r="AY256" s="10">
        <f>3/24000000*OO[[#This Row],[107 (02JUL1985 06:00:00)-Water Temperature (C)]]*OO[[#This Row],[49]]</f>
        <v>1.0914352038899999E-5</v>
      </c>
      <c r="AZ256" s="10">
        <f>3/24000000*OO[[#This Row],[108 (02JUL1985 09:00:00)-Water Temperature (C)]]*OO[[#This Row],[50]]</f>
        <v>9.851577269154998E-6</v>
      </c>
      <c r="BA256" s="10">
        <f>3/24000000*OO[[#This Row],[109 (02JUL1985 12:00:00)-Water Temperature (C)]]*OO[[#This Row],[51]]</f>
        <v>8.8548634577562501E-6</v>
      </c>
      <c r="BB256" s="10">
        <f>3/24000000*OO[[#This Row],[110 (02JUL1985 15:00:00)-Water Temperature (C)]]*OO[[#This Row],[52]]</f>
        <v>7.7339621977162485E-6</v>
      </c>
      <c r="BC256" s="10">
        <f>3/24000000*OO[[#This Row],[111 (02JUL1985 18:00:00)-Water Temperature (C)]]*OO[[#This Row],[53]]</f>
        <v>6.4964555963437495E-6</v>
      </c>
      <c r="BD256" s="10">
        <f>3/24000000*OO[[#This Row],[112 (02JUL1985 21:00:00)-Water Temperature (C)]]*OO[[#This Row],[54]]</f>
        <v>5.1598754572874997E-6</v>
      </c>
      <c r="BE256" s="10">
        <f>3/24000000*OO[[#This Row],[113 (03JUL1985 00:00:00)-Water Temperature (C)]]*OO[[#This Row],[55]]</f>
        <v>3.9301962076800001E-6</v>
      </c>
      <c r="BF256" s="10">
        <f>3/24000000*OO[[#This Row],[114 (03JUL1985 03:00:00)-Water Temperature (C)]]*OO[[#This Row],[56]]</f>
        <v>3.0258881512762505E-6</v>
      </c>
      <c r="BG256" s="10">
        <f>3/24000000*OO[[#This Row],[115 (03JUL1985 06:00:00)-Water Temperature (C)]]*OO[[#This Row],[57]]</f>
        <v>2.4350775847499996E-6</v>
      </c>
      <c r="BH256" s="10">
        <f>3/24000000*OO[[#This Row],[116 (03JUL1985 09:00:00)-Water Temperature (C)]]*OO[[#This Row],[58]]</f>
        <v>2.1373734365309997E-6</v>
      </c>
      <c r="BI256" s="10">
        <f>3/24000000*OO[[#This Row],[117 (03JUL1985 12:00:00)-Water Temperature (C)]]*OO[[#This Row],[59]]</f>
        <v>1.9863210648599999E-6</v>
      </c>
      <c r="BJ256" s="10">
        <f>3/24000000*OO[[#This Row],[118 (03JUL1985 15:00:00)-Water Temperature (C)]]*OO[[#This Row],[60]]</f>
        <v>1.878945786493125E-6</v>
      </c>
      <c r="BK256" s="10">
        <f>3/24000000*OO[[#This Row],[119 (03JUL1985 18:00:00)-Water Temperature (C)]]*OO[[#This Row],[61]]</f>
        <v>1.7817348098049998E-6</v>
      </c>
      <c r="BL256" s="10">
        <f>3/24000000*OO[[#This Row],[120 (03JUL1985 21:00:00)-Water Temperature (C)]]*OO[[#This Row],[62]]</f>
        <v>1.6477603486191246E-6</v>
      </c>
      <c r="BM256" s="10">
        <f>3/24000000*OO[[#This Row],[121 (04JUL1985 00:00:00)-Water Temperature (C)]]*OO[[#This Row],[63]]</f>
        <v>1.4985452795759999E-6</v>
      </c>
      <c r="BN256" s="10">
        <f>3/24000000*OO[[#This Row],[122 (04JUL1985 03:00:00)-Water Temperature (C)]]*OO[[#This Row],[64]]</f>
        <v>1.3721585489832496E-6</v>
      </c>
      <c r="BO256" s="10">
        <f>3/24000000*OO[[#This Row],[123 (04JUL1985 06:00:00)-Water Temperature (C)]]*OO[[#This Row],[65]]</f>
        <v>1.2770467359324999E-6</v>
      </c>
      <c r="BP256" s="10">
        <f>3/24000000*OO[[#This Row],[124 (04JUL1985 09:00:00)-Water Temperature (C)]]*OO[[#This Row],[66]]</f>
        <v>1.2331597289144999E-6</v>
      </c>
      <c r="BQ256" s="10">
        <f>3/24000000*OO[[#This Row],[125 (04JUL1985 12:00:00)-Water Temperature (C)]]*OO[[#This Row],[67]]</f>
        <v>1.204322215522375E-6</v>
      </c>
      <c r="BR256" s="10">
        <f>3/24000000*OO[[#This Row],[126 (04JUL1985 15:00:00)-Water Temperature (C)]]*OO[[#This Row],[68]]</f>
        <v>1.1914166880624999E-6</v>
      </c>
      <c r="BS256" s="10">
        <f>3/24000000*OO[[#This Row],[127 (04JUL1985 18:00:00)-Water Temperature (C)]]*OO[[#This Row],[69]]</f>
        <v>1.161133565632E-6</v>
      </c>
      <c r="BT256" s="10">
        <f>3/24000000*OO[[#This Row],[128 (04JUL1985 21:00:00)-Water Temperature (C)]]*OO[[#This Row],[70]]</f>
        <v>1.1100463558082499E-6</v>
      </c>
      <c r="BU256" s="10">
        <f>3/24000000*OO[[#This Row],[129 (05JUL1985 00:00:00)-Water Temperature (C)]]*OO[[#This Row],[71]]</f>
        <v>1.0482279873435E-6</v>
      </c>
      <c r="BV256" s="10">
        <f>3/24000000*OO[[#This Row],[130 (05JUL1985 03:00:00)-Water Temperature (C)]]*OO[[#This Row],[72]]</f>
        <v>9.8384571560249997E-7</v>
      </c>
      <c r="BW256" s="10">
        <f>3/24000000*OO[[#This Row],[131 (05JUL1985 06:00:00)-Water Temperature (C)]]*OO[[#This Row],[73]]</f>
        <v>9.2671398832162485E-7</v>
      </c>
      <c r="BX256" s="10">
        <f>3/24000000*OO[[#This Row],[132 (05JUL1985 09:00:00)-Water Temperature (C)]]*OO[[#This Row],[74]]</f>
        <v>9.0526830976000006E-7</v>
      </c>
      <c r="BY256" s="10">
        <f>3/24000000*OO[[#This Row],[133 (05JUL1985 12:00:00)-Water Temperature (C)]]*OO[[#This Row],[75]]</f>
        <v>8.8245872730012486E-7</v>
      </c>
      <c r="BZ256" s="10">
        <f>3/24000000*OO[[#This Row],[134 (05JUL1985 15:00:00)-Water Temperature (C)]]*OO[[#This Row],[76]]</f>
        <v>8.6315271518050002E-7</v>
      </c>
      <c r="CA256" s="10">
        <f>3/24000000*OO[[#This Row],[135 (05JUL1985 18:00:00)-Water Temperature (C)]]*OO[[#This Row],[77]]</f>
        <v>8.3928372784162496E-7</v>
      </c>
      <c r="CB256" s="10">
        <f>3/24000000*OO[[#This Row],[136 (05JUL1985 21:00:00)-Water Temperature (C)]]*OO[[#This Row],[78]]</f>
        <v>7.9642040033587482E-7</v>
      </c>
      <c r="CC256" s="10">
        <f>3/24000000*OO[[#This Row],[137 (06JUL1985 00:00:00)-Water Temperature (C)]]*OO[[#This Row],[79]]</f>
        <v>7.3828050090349985E-7</v>
      </c>
      <c r="CD256" s="10">
        <f>3/24000000*OO[[#This Row],[138 (06JUL1985 03:00:00)-Water Temperature (C)]]*OO[[#This Row],[80]]</f>
        <v>6.8215322171999996E-7</v>
      </c>
      <c r="CE256" s="10">
        <f>3/24000000*OO[[#This Row],[139 (06JUL1985 06:00:00)-Water Temperature (C)]]*OO[[#This Row],[81]]</f>
        <v>6.4156625209374993E-7</v>
      </c>
      <c r="CF256" s="10">
        <f>3/24000000*OO[[#This Row],[140 (06JUL1985 09:00:00)-Water Temperature (C)]]*OO[[#This Row],[82]]</f>
        <v>6.3528611869799995E-7</v>
      </c>
      <c r="CG256" s="10">
        <f>3/24000000*OO[[#This Row],[141 (06JUL1985 12:00:00)-Water Temperature (C)]]*OO[[#This Row],[83]]</f>
        <v>6.3276505917599988E-7</v>
      </c>
      <c r="CH256" s="10">
        <f>3/24000000*OO[[#This Row],[142 (06JUL1985 15:00:00)-Water Temperature (C)]]*OO[[#This Row],[84]]</f>
        <v>6.3009992712750002E-7</v>
      </c>
      <c r="CI256" s="10">
        <f>3/24000000*OO[[#This Row],[143 (06JUL1985 18:00:00)-Water Temperature (C)]]*OO[[#This Row],[85]]</f>
        <v>6.2726720261062504E-7</v>
      </c>
      <c r="CJ256" s="10">
        <f>3/24000000*OO[[#This Row],[144 (06JUL1985 21:00:00)-Water Temperature (C)]]*OO[[#This Row],[86]]</f>
        <v>6.0444831153774988E-7</v>
      </c>
      <c r="CK256" s="10">
        <f>3/24000000*OO[[#This Row],[145 (07JUL1985 00:00:00)-Water Temperature (C)]]*OO[[#This Row],[87]]</f>
        <v>5.6346838434500008E-7</v>
      </c>
      <c r="CL256" s="10">
        <f>3/24000000*OO[[#This Row],[146 (07JUL1985 03:00:00)-Water Temperature (C)]]*OO[[#This Row],[88]]</f>
        <v>5.2528801634750005E-7</v>
      </c>
      <c r="CM256" s="10">
        <f>3/24000000*OO[[#This Row],[147 (07JUL1985 06:00:00)-Water Temperature (C)]]*OO[[#This Row],[89]]</f>
        <v>4.9472812641225005E-7</v>
      </c>
      <c r="CN256" s="10">
        <f>3/24000000*OO[[#This Row],[148 (07JUL1985 09:00:00)-Water Temperature (C)]]*OO[[#This Row],[90]]</f>
        <v>4.8681931506524993E-7</v>
      </c>
      <c r="CO256" s="10">
        <f>3/24000000*OO[[#This Row],[149 (07JUL1985 12:00:00)-Water Temperature (C)]]*OO[[#This Row],[91]]</f>
        <v>4.8692872364474989E-7</v>
      </c>
      <c r="CP256" s="10">
        <f>3/24000000*OO[[#This Row],[150 (07JUL1985 15:00:00)-Water Temperature (C)]]*OO[[#This Row],[92]]</f>
        <v>4.8589612112699998E-7</v>
      </c>
      <c r="CQ256" s="10">
        <f>3/24000000*OO[[#This Row],[151 (07JUL1985 18:00:00)-Water Temperature (C)]]*OO[[#This Row],[93]]</f>
        <v>4.8278981584100002E-7</v>
      </c>
      <c r="CR256" s="10">
        <f>3/24000000*OO[[#This Row],[152 (07JUL1985 21:00:00)-Water Temperature (C)]]*OO[[#This Row],[94]]</f>
        <v>4.6502179063874993E-7</v>
      </c>
      <c r="CS256" s="10">
        <f>3/24000000*OO[[#This Row],[153 (08JUL1985 00:00:00)-Water Temperature (C)]]*OO[[#This Row],[95]]</f>
        <v>4.3856158955124997E-7</v>
      </c>
      <c r="CT256" s="10">
        <f>3/24000000*OO[[#This Row],[154 (08JUL1985 03:00:00)-Water Temperature (C)]]*OO[[#This Row],[96]]</f>
        <v>4.1346593005574992E-7</v>
      </c>
      <c r="CU256" s="10">
        <f>3/24000000*OO[[#This Row],[155 (08JUL1985 06:00:00)-Water Temperature (C)]]*OO[[#This Row],[97]]</f>
        <v>3.9347023511699991E-7</v>
      </c>
      <c r="CV256" s="10">
        <f>3/24000000*OO[[#This Row],[156 (08JUL1985 09:00:00)-Water Temperature (C)]]*OO[[#This Row],[98]]</f>
        <v>3.8096029208474998E-7</v>
      </c>
      <c r="CW256" s="10">
        <f>3/24000000*OO[[#This Row],[157 (08JUL1985 12:00:00)-Water Temperature (C)]]*OO[[#This Row],[99]]</f>
        <v>3.8121529911999997E-7</v>
      </c>
    </row>
    <row r="257" spans="1:101" x14ac:dyDescent="0.35">
      <c r="A257" t="s">
        <v>263</v>
      </c>
      <c r="B257">
        <v>883.23720000000003</v>
      </c>
      <c r="C257" s="10">
        <f>3/24*OO[[#This Row],[59 (26JUN1985 06:00:00)-Water Temperature (C)]]*OO[[#This Row],[1]]/SUM(OO[1])</f>
        <v>0</v>
      </c>
      <c r="D257" s="10">
        <f>3/24*OO[[#This Row],[60 (26JUN1985 09:00:00)-Water Temperature (C)]]*OO[[#This Row],[2]]/SUM(OO[2])</f>
        <v>0</v>
      </c>
      <c r="E257" s="10">
        <f>3/24*OO[[#This Row],[61 (26JUN1985 12:00:00)-Water Temperature (C)]]*OO[[#This Row],[3]]/SUM(OO[3])</f>
        <v>0</v>
      </c>
      <c r="F257" s="10">
        <f>3/24*OO[[#This Row],[62 (26JUN1985 15:00:00)-Water Temperature (C)]]*OO[[#This Row],[4]]/SUM(OO[4])</f>
        <v>0</v>
      </c>
      <c r="G257" s="10">
        <f>3/24*OO[[#This Row],[63 (26JUN1985 18:00:00)-Water Temperature (C)]]*OO[[#This Row],[5]]/SUM(OO[5])</f>
        <v>0</v>
      </c>
      <c r="H257" s="10">
        <f>3/24*OO[[#This Row],[64 (26JUN1985 21:00:00)-Water Temperature (C)]]*OO[[#This Row],[6]]/SUM(OO[6])</f>
        <v>0</v>
      </c>
      <c r="I257" s="10">
        <f>3/24*OO[[#This Row],[65 (27JUN1985 00:00:00)-Water Temperature (C)]]*OO[[#This Row],[7]]/SUM(OO[7])</f>
        <v>0</v>
      </c>
      <c r="J257" s="10">
        <f>3/24*OO[[#This Row],[66 (27JUN1985 03:00:00)-Water Temperature (C)]]*OO[[#This Row],[8]]/SUM(OO[8])</f>
        <v>0</v>
      </c>
      <c r="K257" s="10">
        <f>3/24*OO[[#This Row],[67 (27JUN1985 06:00:00)-Water Temperature (C)]]*OO[[#This Row],[9]]/SUM(OO[9])</f>
        <v>0</v>
      </c>
      <c r="L257" s="10">
        <f>3/24*OO[[#This Row],[68 (27JUN1985 09:00:00)-Water Temperature (C)]]*OO[[#This Row],[10]]/SUM(OO[10])</f>
        <v>0</v>
      </c>
      <c r="M257" s="10">
        <f>3/24*OO[[#This Row],[69 (27JUN1985 12:00:00)-Water Temperature (C)]]*OO[[#This Row],[11]]/SUM(OO[11])</f>
        <v>0</v>
      </c>
      <c r="N257" s="10">
        <f>3/24*OO[[#This Row],[70 (27JUN1985 15:00:00)-Water Temperature (C)]]*OO[[#This Row],[12]]/SUM(OO[12])</f>
        <v>9.0374352911495295E-40</v>
      </c>
      <c r="O257" s="10">
        <f>3/24*OO[[#This Row],[71 (27JUN1985 18:00:00)-Water Temperature (C)]]*OO[[#This Row],[13]]/SUM(OO[13])</f>
        <v>2.5334181286651341E-29</v>
      </c>
      <c r="P257" s="10">
        <f>3/24*OO[[#This Row],[72 (27JUN1985 21:00:00)-Water Temperature (C)]]*OO[[#This Row],[14]]/SUM(OO[14])</f>
        <v>1.2068444663842489E-20</v>
      </c>
      <c r="Q257" s="10">
        <f>3/24*OO[[#This Row],[73 (28JUN1985 00:00:00)-Water Temperature (C)]]*OO[[#This Row],[15]]/SUM(OO[15])</f>
        <v>6.7233115819165516E-14</v>
      </c>
      <c r="R257" s="10">
        <f>3/24*OO[[#This Row],[74 (28JUN1985 03:00:00)-Water Temperature (C)]]*OO[[#This Row],[16]]/SUM(OO[16])</f>
        <v>2.5013351603575812E-10</v>
      </c>
      <c r="S257" s="10">
        <f>3/24*OO[[#This Row],[75 (28JUN1985 06:00:00)-Water Temperature (C)]]*OO[[#This Row],[17]]/SUM(OO[17])</f>
        <v>8.0120099343948654E-8</v>
      </c>
      <c r="T257" s="10">
        <f>3/24*OO[[#This Row],[76 (28JUN1985 09:00:00)-Water Temperature (C)]]*OO[[#This Row],[18]]/SUM(OO[18])</f>
        <v>5.9927697566201912E-6</v>
      </c>
      <c r="U257" s="10">
        <f>3/24*OO[[#This Row],[77 (28JUN1985 12:00:00)-Water Temperature (C)]]*OO[[#This Row],[19]]/SUM(OO[19])</f>
        <v>1.5274158827232348E-4</v>
      </c>
      <c r="V257" s="10">
        <f>3/24000000*OO[[#This Row],[78 (28JUN1985 15:00:00)-Water Temperature (C)]]*OO[[#This Row],[20]]</f>
        <v>1.635706928348E-3</v>
      </c>
      <c r="W257" s="10">
        <f>3/24000000*OO[[#This Row],[79 (28JUN1985 18:00:00)-Water Temperature (C)]]*OO[[#This Row],[21]]</f>
        <v>8.5159807363687501E-3</v>
      </c>
      <c r="X257" s="10">
        <f>3/24000000*OO[[#This Row],[80 (28JUN1985 21:00:00)-Water Temperature (C)]]*OO[[#This Row],[22]]</f>
        <v>2.394659345235E-2</v>
      </c>
      <c r="Y257" s="10">
        <f>3/24000000*OO[[#This Row],[81 (29JUN1985 00:00:00)-Water Temperature (C)]]*OO[[#This Row],[23]]</f>
        <v>4.0549012869899988E-2</v>
      </c>
      <c r="Z257" s="10">
        <f>3/24000000*OO[[#This Row],[82 (29JUN1985 03:00:00)-Water Temperature (C)]]*OO[[#This Row],[24]]</f>
        <v>4.5292204154249997E-2</v>
      </c>
      <c r="AA257" s="10">
        <f>3/24000000*OO[[#This Row],[83 (29JUN1985 06:00:00)-Water Temperature (C)]]*OO[[#This Row],[25]]</f>
        <v>3.5664713840374999E-2</v>
      </c>
      <c r="AB257" s="10">
        <f>3/24000000*OO[[#This Row],[84 (29JUN1985 09:00:00)-Water Temperature (C)]]*OO[[#This Row],[26]]</f>
        <v>2.13269260851125E-2</v>
      </c>
      <c r="AC257" s="10">
        <f>3/24000000*OO[[#This Row],[85 (29JUN1985 12:00:00)-Water Temperature (C)]]*OO[[#This Row],[27]]</f>
        <v>1.0019822103311248E-2</v>
      </c>
      <c r="AD257" s="10">
        <f>3/24000000*OO[[#This Row],[86 (29JUN1985 15:00:00)-Water Temperature (C)]]*OO[[#This Row],[28]]</f>
        <v>3.7629965967374999E-3</v>
      </c>
      <c r="AE257" s="10">
        <f>3/24000000*OO[[#This Row],[88 (29JUN1985 21:00:00)-Water Temperature (C)]]*OO[[#This Row],[30]]</f>
        <v>3.44608153771875E-4</v>
      </c>
      <c r="AF257" s="10">
        <f>3/24000000*OO[[#This Row],[88 (29JUN1985 21:00:00)-Water Temperature (C)]]*OO[[#This Row],[30]]</f>
        <v>3.44608153771875E-4</v>
      </c>
      <c r="AG257" s="10">
        <f>3/24000000*OO[[#This Row],[89 (30JUN1985 00:00:00)-Water Temperature (C)]]*OO[[#This Row],[31]]</f>
        <v>1.1090372935434999E-4</v>
      </c>
      <c r="AH257" s="10">
        <f>3/24000000*OO[[#This Row],[90 (30JUN1985 03:00:00)-Water Temperature (C)]]*OO[[#This Row],[32]]</f>
        <v>5.3912493344849986E-5</v>
      </c>
      <c r="AI257" s="10">
        <f>3/24000000*OO[[#This Row],[91 (30JUN1985 06:00:00)-Water Temperature (C)]]*OO[[#This Row],[33]]</f>
        <v>4.1084964090899997E-5</v>
      </c>
      <c r="AJ257" s="10">
        <f>3/24000000*OO[[#This Row],[92 (30JUN1985 09:00:00)-Water Temperature (C)]]*OO[[#This Row],[34]]</f>
        <v>3.962539873065E-5</v>
      </c>
      <c r="AK257" s="10">
        <f>3/24000000*OO[[#This Row],[93 (30JUN1985 12:00:00)-Water Temperature (C)]]*OO[[#This Row],[35]]</f>
        <v>4.0968838528612497E-5</v>
      </c>
      <c r="AL257" s="10">
        <f>3/24000000*OO[[#This Row],[94 (30JUN1985 15:00:00)-Water Temperature (C)]]*OO[[#This Row],[36]]</f>
        <v>4.2003586922937501E-5</v>
      </c>
      <c r="AM257" s="10">
        <f>3/24000000*OO[[#This Row],[95 (30JUN1985 18:00:00)-Water Temperature (C)]]*OO[[#This Row],[37]]</f>
        <v>4.1387036567174997E-5</v>
      </c>
      <c r="AN257" s="10">
        <f>3/24000000*OO[[#This Row],[96 (30JUN1985 21:00:00)-Water Temperature (C)]]*OO[[#This Row],[38]]</f>
        <v>3.8557185544800001E-5</v>
      </c>
      <c r="AO257" s="10">
        <f>3/24000000*OO[[#This Row],[97 (01JUL1985 00:00:00)-Water Temperature (C)]]*OO[[#This Row],[39]]</f>
        <v>3.45787528923125E-5</v>
      </c>
      <c r="AP257" s="10">
        <f>3/24000000*OO[[#This Row],[98 (01JUL1985 03:00:00)-Water Temperature (C)]]*OO[[#This Row],[40]]</f>
        <v>3.0578062792187497E-5</v>
      </c>
      <c r="AQ257" s="10">
        <f>3/24000000*OO[[#This Row],[99 (01JUL1985 06:00:00)-Water Temperature (C)]]*OO[[#This Row],[41]]</f>
        <v>2.7163601033700003E-5</v>
      </c>
      <c r="AR257" s="10">
        <f>3/24000000*OO[[#This Row],[100 (01JUL1985 09:00:00)-Water Temperature (C)]]*OO[[#This Row],[42]]</f>
        <v>2.5117198344725E-5</v>
      </c>
      <c r="AS257" s="10">
        <f>3/24000000*OO[[#This Row],[101 (01JUL1985 12:00:00)-Water Temperature (C)]]*OO[[#This Row],[43]]</f>
        <v>2.30229179707725E-5</v>
      </c>
      <c r="AT257" s="10">
        <f>3/24000000*OO[[#This Row],[102 (01JUL1985 15:00:00)-Water Temperature (C)]]*OO[[#This Row],[44]]</f>
        <v>2.0663252869795001E-5</v>
      </c>
      <c r="AU257" s="10">
        <f>3/24000000*OO[[#This Row],[103 (01JUL1985 18:00:00)-Water Temperature (C)]]*OO[[#This Row],[45]]</f>
        <v>1.8060928901334998E-5</v>
      </c>
      <c r="AV257" s="10">
        <f>3/24000000*OO[[#This Row],[104 (01JUL1985 21:00:00)-Water Temperature (C)]]*OO[[#This Row],[46]]</f>
        <v>1.5398492710511246E-5</v>
      </c>
      <c r="AW257" s="10">
        <f>3/24000000*OO[[#This Row],[105 (02JUL1985 00:00:00)-Water Temperature (C)]]*OO[[#This Row],[47]]</f>
        <v>1.2938697410431248E-5</v>
      </c>
      <c r="AX257" s="10">
        <f>3/24000000*OO[[#This Row],[106 (02JUL1985 03:00:00)-Water Temperature (C)]]*OO[[#This Row],[48]]</f>
        <v>1.0889801312812498E-5</v>
      </c>
      <c r="AY257" s="10">
        <f>3/24000000*OO[[#This Row],[107 (02JUL1985 06:00:00)-Water Temperature (C)]]*OO[[#This Row],[49]]</f>
        <v>9.337411433387499E-6</v>
      </c>
      <c r="AZ257" s="10">
        <f>3/24000000*OO[[#This Row],[108 (02JUL1985 09:00:00)-Water Temperature (C)]]*OO[[#This Row],[50]]</f>
        <v>8.4257693208500005E-6</v>
      </c>
      <c r="BA257" s="10">
        <f>3/24000000*OO[[#This Row],[109 (02JUL1985 12:00:00)-Water Temperature (C)]]*OO[[#This Row],[51]]</f>
        <v>7.5836184547099999E-6</v>
      </c>
      <c r="BB257" s="10">
        <f>3/24000000*OO[[#This Row],[110 (02JUL1985 15:00:00)-Water Temperature (C)]]*OO[[#This Row],[52]]</f>
        <v>6.6436361899049998E-6</v>
      </c>
      <c r="BC257" s="10">
        <f>3/24000000*OO[[#This Row],[111 (02JUL1985 18:00:00)-Water Temperature (C)]]*OO[[#This Row],[53]]</f>
        <v>5.6003007680812497E-6</v>
      </c>
      <c r="BD257" s="10">
        <f>3/24000000*OO[[#This Row],[112 (02JUL1985 21:00:00)-Water Temperature (C)]]*OO[[#This Row],[54]]</f>
        <v>4.4621601583212499E-6</v>
      </c>
      <c r="BE257" s="10">
        <f>3/24000000*OO[[#This Row],[113 (03JUL1985 00:00:00)-Water Temperature (C)]]*OO[[#This Row],[55]]</f>
        <v>3.4006988861349996E-6</v>
      </c>
      <c r="BF257" s="10">
        <f>3/24000000*OO[[#This Row],[114 (03JUL1985 03:00:00)-Water Temperature (C)]]*OO[[#This Row],[56]]</f>
        <v>2.6117613401612497E-6</v>
      </c>
      <c r="BG257" s="10">
        <f>3/24000000*OO[[#This Row],[115 (03JUL1985 06:00:00)-Water Temperature (C)]]*OO[[#This Row],[57]]</f>
        <v>2.0926516726537501E-6</v>
      </c>
      <c r="BH257" s="10">
        <f>3/24000000*OO[[#This Row],[116 (03JUL1985 09:00:00)-Water Temperature (C)]]*OO[[#This Row],[58]]</f>
        <v>1.8283850730749998E-6</v>
      </c>
      <c r="BI257" s="10">
        <f>3/24000000*OO[[#This Row],[117 (03JUL1985 12:00:00)-Water Temperature (C)]]*OO[[#This Row],[59]]</f>
        <v>1.693809702900875E-6</v>
      </c>
      <c r="BJ257" s="10">
        <f>3/24000000*OO[[#This Row],[118 (03JUL1985 15:00:00)-Water Temperature (C)]]*OO[[#This Row],[60]]</f>
        <v>1.6001411154592497E-6</v>
      </c>
      <c r="BK257" s="10">
        <f>3/24000000*OO[[#This Row],[119 (03JUL1985 18:00:00)-Water Temperature (C)]]*OO[[#This Row],[61]]</f>
        <v>1.5168962598020001E-6</v>
      </c>
      <c r="BL257" s="10">
        <f>3/24000000*OO[[#This Row],[120 (03JUL1985 21:00:00)-Water Temperature (C)]]*OO[[#This Row],[62]]</f>
        <v>1.4032501921034999E-6</v>
      </c>
      <c r="BM257" s="10">
        <f>3/24000000*OO[[#This Row],[121 (04JUL1985 00:00:00)-Water Temperature (C)]]*OO[[#This Row],[63]]</f>
        <v>1.2758550050710001E-6</v>
      </c>
      <c r="BN257" s="10">
        <f>3/24000000*OO[[#This Row],[122 (04JUL1985 03:00:00)-Water Temperature (C)]]*OO[[#This Row],[64]]</f>
        <v>1.167159459481875E-6</v>
      </c>
      <c r="BO257" s="10">
        <f>3/24000000*OO[[#This Row],[123 (04JUL1985 06:00:00)-Water Temperature (C)]]*OO[[#This Row],[65]]</f>
        <v>1.084883439077625E-6</v>
      </c>
      <c r="BP257" s="10">
        <f>3/24000000*OO[[#This Row],[124 (04JUL1985 09:00:00)-Water Temperature (C)]]*OO[[#This Row],[66]]</f>
        <v>1.0459699594877499E-6</v>
      </c>
      <c r="BQ257" s="10">
        <f>3/24000000*OO[[#This Row],[125 (04JUL1985 12:00:00)-Water Temperature (C)]]*OO[[#This Row],[67]]</f>
        <v>1.0203483780775001E-6</v>
      </c>
      <c r="BR257" s="10">
        <f>3/24000000*OO[[#This Row],[126 (04JUL1985 15:00:00)-Water Temperature (C)]]*OO[[#This Row],[68]]</f>
        <v>1.0090218239201248E-6</v>
      </c>
      <c r="BS257" s="10">
        <f>3/24000000*OO[[#This Row],[127 (04JUL1985 18:00:00)-Water Temperature (C)]]*OO[[#This Row],[69]]</f>
        <v>9.8386584939499996E-7</v>
      </c>
      <c r="BT257" s="10">
        <f>3/24000000*OO[[#This Row],[128 (04JUL1985 21:00:00)-Water Temperature (C)]]*OO[[#This Row],[70]]</f>
        <v>9.4155598185499993E-7</v>
      </c>
      <c r="BU257" s="10">
        <f>3/24000000*OO[[#This Row],[129 (05JUL1985 00:00:00)-Water Temperature (C)]]*OO[[#This Row],[71]]</f>
        <v>8.8983359550312501E-7</v>
      </c>
      <c r="BV257" s="10">
        <f>3/24000000*OO[[#This Row],[130 (05JUL1985 03:00:00)-Water Temperature (C)]]*OO[[#This Row],[72]]</f>
        <v>8.3544970035149988E-7</v>
      </c>
      <c r="BW257" s="10">
        <f>3/24000000*OO[[#This Row],[131 (05JUL1985 06:00:00)-Water Temperature (C)]]*OO[[#This Row],[73]]</f>
        <v>7.8652601271299986E-7</v>
      </c>
      <c r="BX257" s="10">
        <f>3/24000000*OO[[#This Row],[132 (05JUL1985 09:00:00)-Water Temperature (C)]]*OO[[#This Row],[74]]</f>
        <v>7.6752614788625009E-7</v>
      </c>
      <c r="BY257" s="10">
        <f>3/24000000*OO[[#This Row],[133 (05JUL1985 12:00:00)-Water Temperature (C)]]*OO[[#This Row],[75]]</f>
        <v>7.4794570979099999E-7</v>
      </c>
      <c r="BZ257" s="10">
        <f>3/24000000*OO[[#This Row],[134 (05JUL1985 15:00:00)-Water Temperature (C)]]*OO[[#This Row],[76]]</f>
        <v>7.3177405130524984E-7</v>
      </c>
      <c r="CA257" s="10">
        <f>3/24000000*OO[[#This Row],[135 (05JUL1985 18:00:00)-Water Temperature (C)]]*OO[[#This Row],[77]]</f>
        <v>7.1205806633512505E-7</v>
      </c>
      <c r="CB257" s="10">
        <f>3/24000000*OO[[#This Row],[136 (05JUL1985 21:00:00)-Water Temperature (C)]]*OO[[#This Row],[78]]</f>
        <v>6.7656752335912507E-7</v>
      </c>
      <c r="CC257" s="10">
        <f>3/24000000*OO[[#This Row],[137 (06JUL1985 00:00:00)-Water Temperature (C)]]*OO[[#This Row],[79]]</f>
        <v>6.2757631898999993E-7</v>
      </c>
      <c r="CD257" s="10">
        <f>3/24000000*OO[[#This Row],[138 (06JUL1985 03:00:00)-Water Temperature (C)]]*OO[[#This Row],[80]]</f>
        <v>5.79728386038E-7</v>
      </c>
      <c r="CE257" s="10">
        <f>3/24000000*OO[[#This Row],[139 (06JUL1985 06:00:00)-Water Temperature (C)]]*OO[[#This Row],[81]]</f>
        <v>5.4471816084374992E-7</v>
      </c>
      <c r="CF257" s="10">
        <f>3/24000000*OO[[#This Row],[140 (06JUL1985 09:00:00)-Water Temperature (C)]]*OO[[#This Row],[82]]</f>
        <v>5.3880717351825002E-7</v>
      </c>
      <c r="CG257" s="10">
        <f>3/24000000*OO[[#This Row],[141 (06JUL1985 12:00:00)-Water Temperature (C)]]*OO[[#This Row],[83]]</f>
        <v>5.3656460891999999E-7</v>
      </c>
      <c r="CH257" s="10">
        <f>3/24000000*OO[[#This Row],[142 (06JUL1985 15:00:00)-Water Temperature (C)]]*OO[[#This Row],[84]]</f>
        <v>5.3427109084999985E-7</v>
      </c>
      <c r="CI257" s="10">
        <f>3/24000000*OO[[#This Row],[143 (06JUL1985 18:00:00)-Water Temperature (C)]]*OO[[#This Row],[85]]</f>
        <v>5.320045770345E-7</v>
      </c>
      <c r="CJ257" s="10">
        <f>3/24000000*OO[[#This Row],[144 (06JUL1985 21:00:00)-Water Temperature (C)]]*OO[[#This Row],[86]]</f>
        <v>5.1319312124149994E-7</v>
      </c>
      <c r="CK257" s="10">
        <f>3/24000000*OO[[#This Row],[145 (07JUL1985 00:00:00)-Water Temperature (C)]]*OO[[#This Row],[87]]</f>
        <v>4.786363682639999E-7</v>
      </c>
      <c r="CL257" s="10">
        <f>3/24000000*OO[[#This Row],[146 (07JUL1985 03:00:00)-Water Temperature (C)]]*OO[[#This Row],[88]]</f>
        <v>4.4614610874437496E-7</v>
      </c>
      <c r="CM257" s="10">
        <f>3/24000000*OO[[#This Row],[147 (07JUL1985 06:00:00)-Water Temperature (C)]]*OO[[#This Row],[89]]</f>
        <v>4.1996379141E-7</v>
      </c>
      <c r="CN257" s="10">
        <f>3/24000000*OO[[#This Row],[148 (07JUL1985 09:00:00)-Water Temperature (C)]]*OO[[#This Row],[90]]</f>
        <v>4.1289925165424998E-7</v>
      </c>
      <c r="CO257" s="10">
        <f>3/24000000*OO[[#This Row],[149 (07JUL1985 12:00:00)-Water Temperature (C)]]*OO[[#This Row],[91]]</f>
        <v>4.1276050814699996E-7</v>
      </c>
      <c r="CP257" s="10">
        <f>3/24000000*OO[[#This Row],[150 (07JUL1985 15:00:00)-Water Temperature (C)]]*OO[[#This Row],[92]]</f>
        <v>4.1181840166749999E-7</v>
      </c>
      <c r="CQ257" s="10">
        <f>3/24000000*OO[[#This Row],[151 (07JUL1985 18:00:00)-Water Temperature (C)]]*OO[[#This Row],[93]]</f>
        <v>4.0933791417487492E-7</v>
      </c>
      <c r="CR257" s="10">
        <f>3/24000000*OO[[#This Row],[152 (07JUL1985 21:00:00)-Water Temperature (C)]]*OO[[#This Row],[94]]</f>
        <v>3.9463369534799993E-7</v>
      </c>
      <c r="CS257" s="10">
        <f>3/24000000*OO[[#This Row],[153 (08JUL1985 00:00:00)-Water Temperature (C)]]*OO[[#This Row],[95]]</f>
        <v>3.7232361736050006E-7</v>
      </c>
      <c r="CT257" s="10">
        <f>3/24000000*OO[[#This Row],[154 (08JUL1985 03:00:00)-Water Temperature (C)]]*OO[[#This Row],[96]]</f>
        <v>3.5095497260999992E-7</v>
      </c>
      <c r="CU257" s="10">
        <f>3/24000000*OO[[#This Row],[155 (08JUL1985 06:00:00)-Water Temperature (C)]]*OO[[#This Row],[97]]</f>
        <v>3.3379296633250002E-7</v>
      </c>
      <c r="CV257" s="10">
        <f>3/24000000*OO[[#This Row],[156 (08JUL1985 09:00:00)-Water Temperature (C)]]*OO[[#This Row],[98]]</f>
        <v>3.2282944969499996E-7</v>
      </c>
      <c r="CW257" s="10">
        <f>3/24000000*OO[[#This Row],[157 (08JUL1985 12:00:00)-Water Temperature (C)]]*OO[[#This Row],[99]]</f>
        <v>3.2276658528862502E-7</v>
      </c>
    </row>
    <row r="258" spans="1:101" x14ac:dyDescent="0.35">
      <c r="A258" t="s">
        <v>264</v>
      </c>
      <c r="B258">
        <v>878.52809999999999</v>
      </c>
      <c r="C258" s="10">
        <f>3/24*OO[[#This Row],[59 (26JUN1985 06:00:00)-Water Temperature (C)]]*OO[[#This Row],[1]]/SUM(OO[1])</f>
        <v>0</v>
      </c>
      <c r="D258" s="10">
        <f>3/24*OO[[#This Row],[60 (26JUN1985 09:00:00)-Water Temperature (C)]]*OO[[#This Row],[2]]/SUM(OO[2])</f>
        <v>0</v>
      </c>
      <c r="E258" s="10">
        <f>3/24*OO[[#This Row],[61 (26JUN1985 12:00:00)-Water Temperature (C)]]*OO[[#This Row],[3]]/SUM(OO[3])</f>
        <v>0</v>
      </c>
      <c r="F258" s="10">
        <f>3/24*OO[[#This Row],[62 (26JUN1985 15:00:00)-Water Temperature (C)]]*OO[[#This Row],[4]]/SUM(OO[4])</f>
        <v>0</v>
      </c>
      <c r="G258" s="10">
        <f>3/24*OO[[#This Row],[63 (26JUN1985 18:00:00)-Water Temperature (C)]]*OO[[#This Row],[5]]/SUM(OO[5])</f>
        <v>0</v>
      </c>
      <c r="H258" s="10">
        <f>3/24*OO[[#This Row],[64 (26JUN1985 21:00:00)-Water Temperature (C)]]*OO[[#This Row],[6]]/SUM(OO[6])</f>
        <v>0</v>
      </c>
      <c r="I258" s="10">
        <f>3/24*OO[[#This Row],[65 (27JUN1985 00:00:00)-Water Temperature (C)]]*OO[[#This Row],[7]]/SUM(OO[7])</f>
        <v>0</v>
      </c>
      <c r="J258" s="10">
        <f>3/24*OO[[#This Row],[66 (27JUN1985 03:00:00)-Water Temperature (C)]]*OO[[#This Row],[8]]/SUM(OO[8])</f>
        <v>0</v>
      </c>
      <c r="K258" s="10">
        <f>3/24*OO[[#This Row],[67 (27JUN1985 06:00:00)-Water Temperature (C)]]*OO[[#This Row],[9]]/SUM(OO[9])</f>
        <v>0</v>
      </c>
      <c r="L258" s="10">
        <f>3/24*OO[[#This Row],[68 (27JUN1985 09:00:00)-Water Temperature (C)]]*OO[[#This Row],[10]]/SUM(OO[10])</f>
        <v>0</v>
      </c>
      <c r="M258" s="10">
        <f>3/24*OO[[#This Row],[69 (27JUN1985 12:00:00)-Water Temperature (C)]]*OO[[#This Row],[11]]/SUM(OO[11])</f>
        <v>0</v>
      </c>
      <c r="N258" s="10">
        <f>3/24*OO[[#This Row],[70 (27JUN1985 15:00:00)-Water Temperature (C)]]*OO[[#This Row],[12]]/SUM(OO[12])</f>
        <v>1.2425750017356503E-40</v>
      </c>
      <c r="O258" s="10">
        <f>3/24*OO[[#This Row],[71 (27JUN1985 18:00:00)-Water Temperature (C)]]*OO[[#This Row],[13]]/SUM(OO[13])</f>
        <v>3.3693884538364543E-30</v>
      </c>
      <c r="P258" s="10">
        <f>3/24*OO[[#This Row],[72 (27JUN1985 21:00:00)-Water Temperature (C)]]*OO[[#This Row],[14]]/SUM(OO[14])</f>
        <v>2.939103758179757E-21</v>
      </c>
      <c r="Q258" s="10">
        <f>3/24*OO[[#This Row],[73 (28JUN1985 00:00:00)-Water Temperature (C)]]*OO[[#This Row],[15]]/SUM(OO[15])</f>
        <v>2.9956471306791727E-14</v>
      </c>
      <c r="R258" s="10">
        <f>3/24*OO[[#This Row],[74 (28JUN1985 03:00:00)-Water Temperature (C)]]*OO[[#This Row],[16]]/SUM(OO[16])</f>
        <v>1.4194613701293829E-10</v>
      </c>
      <c r="S258" s="10">
        <f>3/24*OO[[#This Row],[75 (28JUN1985 06:00:00)-Water Temperature (C)]]*OO[[#This Row],[17]]/SUM(OO[17])</f>
        <v>5.154477914514048E-8</v>
      </c>
      <c r="T258" s="10">
        <f>3/24*OO[[#This Row],[76 (28JUN1985 09:00:00)-Water Temperature (C)]]*OO[[#This Row],[18]]/SUM(OO[18])</f>
        <v>4.2270961154305605E-6</v>
      </c>
      <c r="U258" s="10">
        <f>3/24*OO[[#This Row],[77 (28JUN1985 12:00:00)-Water Temperature (C)]]*OO[[#This Row],[19]]/SUM(OO[19])</f>
        <v>1.1617928519801501E-4</v>
      </c>
      <c r="V258" s="10">
        <f>3/24000000*OO[[#This Row],[78 (28JUN1985 15:00:00)-Water Temperature (C)]]*OO[[#This Row],[20]]</f>
        <v>1.3247922918311246E-3</v>
      </c>
      <c r="W258" s="10">
        <f>3/24000000*OO[[#This Row],[79 (28JUN1985 18:00:00)-Water Temperature (C)]]*OO[[#This Row],[21]]</f>
        <v>7.2791166204975001E-3</v>
      </c>
      <c r="X258" s="10">
        <f>3/24000000*OO[[#This Row],[80 (28JUN1985 21:00:00)-Water Temperature (C)]]*OO[[#This Row],[22]]</f>
        <v>2.1433115814319999E-2</v>
      </c>
      <c r="Y258" s="10">
        <f>3/24000000*OO[[#This Row],[81 (29JUN1985 00:00:00)-Water Temperature (C)]]*OO[[#This Row],[23]]</f>
        <v>3.7823239690812492E-2</v>
      </c>
      <c r="Z258" s="10">
        <f>3/24000000*OO[[#This Row],[82 (29JUN1985 03:00:00)-Water Temperature (C)]]*OO[[#This Row],[24]]</f>
        <v>4.3799331374174993E-2</v>
      </c>
      <c r="AA258" s="10">
        <f>3/24000000*OO[[#This Row],[83 (29JUN1985 06:00:00)-Water Temperature (C)]]*OO[[#This Row],[25]]</f>
        <v>3.5644960933949997E-2</v>
      </c>
      <c r="AB258" s="10">
        <f>3/24000000*OO[[#This Row],[84 (29JUN1985 09:00:00)-Water Temperature (C)]]*OO[[#This Row],[26]]</f>
        <v>2.1938610770937499E-2</v>
      </c>
      <c r="AC258" s="10">
        <f>3/24000000*OO[[#This Row],[85 (29JUN1985 12:00:00)-Water Temperature (C)]]*OO[[#This Row],[27]]</f>
        <v>1.0568412231965E-2</v>
      </c>
      <c r="AD258" s="10">
        <f>3/24000000*OO[[#This Row],[86 (29JUN1985 15:00:00)-Water Temperature (C)]]*OO[[#This Row],[28]]</f>
        <v>4.0514990171874998E-3</v>
      </c>
      <c r="AE258" s="10">
        <f>3/24000000*OO[[#This Row],[88 (29JUN1985 21:00:00)-Water Temperature (C)]]*OO[[#This Row],[30]]</f>
        <v>3.7666325771487489E-4</v>
      </c>
      <c r="AF258" s="10">
        <f>3/24000000*OO[[#This Row],[88 (29JUN1985 21:00:00)-Water Temperature (C)]]*OO[[#This Row],[30]]</f>
        <v>3.7666325771487489E-4</v>
      </c>
      <c r="AG258" s="10">
        <f>3/24000000*OO[[#This Row],[89 (30JUN1985 00:00:00)-Water Temperature (C)]]*OO[[#This Row],[31]]</f>
        <v>1.177809264274875E-4</v>
      </c>
      <c r="AH258" s="10">
        <f>3/24000000*OO[[#This Row],[90 (30JUN1985 03:00:00)-Water Temperature (C)]]*OO[[#This Row],[32]]</f>
        <v>5.4051922035474997E-5</v>
      </c>
      <c r="AI258" s="10">
        <f>3/24000000*OO[[#This Row],[91 (30JUN1985 06:00:00)-Water Temperature (C)]]*OO[[#This Row],[33]]</f>
        <v>3.9483100038525005E-5</v>
      </c>
      <c r="AJ258" s="10">
        <f>3/24000000*OO[[#This Row],[92 (30JUN1985 09:00:00)-Water Temperature (C)]]*OO[[#This Row],[34]]</f>
        <v>3.74890024971E-5</v>
      </c>
      <c r="AK258" s="10">
        <f>3/24000000*OO[[#This Row],[93 (30JUN1985 12:00:00)-Water Temperature (C)]]*OO[[#This Row],[35]]</f>
        <v>3.86939985761E-5</v>
      </c>
      <c r="AL258" s="10">
        <f>3/24000000*OO[[#This Row],[94 (30JUN1985 15:00:00)-Water Temperature (C)]]*OO[[#This Row],[36]]</f>
        <v>3.9760634281875001E-5</v>
      </c>
      <c r="AM258" s="10">
        <f>3/24000000*OO[[#This Row],[95 (30JUN1985 18:00:00)-Water Temperature (C)]]*OO[[#This Row],[37]]</f>
        <v>3.9290517563699992E-5</v>
      </c>
      <c r="AN258" s="10">
        <f>3/24000000*OO[[#This Row],[96 (30JUN1985 21:00:00)-Water Temperature (C)]]*OO[[#This Row],[38]]</f>
        <v>3.6689044636237503E-5</v>
      </c>
      <c r="AO258" s="10">
        <f>3/24000000*OO[[#This Row],[97 (01JUL1985 00:00:00)-Water Temperature (C)]]*OO[[#This Row],[39]]</f>
        <v>3.2936774922900003E-5</v>
      </c>
      <c r="AP258" s="10">
        <f>3/24000000*OO[[#This Row],[98 (01JUL1985 03:00:00)-Water Temperature (C)]]*OO[[#This Row],[40]]</f>
        <v>2.9116757427762499E-5</v>
      </c>
      <c r="AQ258" s="10">
        <f>3/24000000*OO[[#This Row],[99 (01JUL1985 06:00:00)-Water Temperature (C)]]*OO[[#This Row],[41]]</f>
        <v>2.5851597173249998E-5</v>
      </c>
      <c r="AR258" s="10">
        <f>3/24000000*OO[[#This Row],[100 (01JUL1985 09:00:00)-Water Temperature (C)]]*OO[[#This Row],[42]]</f>
        <v>2.3898121448437499E-5</v>
      </c>
      <c r="AS258" s="10">
        <f>3/24000000*OO[[#This Row],[101 (01JUL1985 12:00:00)-Water Temperature (C)]]*OO[[#This Row],[43]]</f>
        <v>2.1912266236514998E-5</v>
      </c>
      <c r="AT258" s="10">
        <f>3/24000000*OO[[#This Row],[102 (01JUL1985 15:00:00)-Water Temperature (C)]]*OO[[#This Row],[44]]</f>
        <v>1.9683124216031247E-5</v>
      </c>
      <c r="AU258" s="10">
        <f>3/24000000*OO[[#This Row],[103 (01JUL1985 18:00:00)-Water Temperature (C)]]*OO[[#This Row],[45]]</f>
        <v>1.7213363876574999E-5</v>
      </c>
      <c r="AV258" s="10">
        <f>3/24000000*OO[[#This Row],[104 (01JUL1985 21:00:00)-Water Temperature (C)]]*OO[[#This Row],[46]]</f>
        <v>1.468096416608E-5</v>
      </c>
      <c r="AW258" s="10">
        <f>3/24000000*OO[[#This Row],[105 (02JUL1985 00:00:00)-Water Temperature (C)]]*OO[[#This Row],[47]]</f>
        <v>1.2332865192686249E-5</v>
      </c>
      <c r="AX258" s="10">
        <f>3/24000000*OO[[#This Row],[106 (02JUL1985 03:00:00)-Water Temperature (C)]]*OO[[#This Row],[48]]</f>
        <v>1.0368845684354999E-5</v>
      </c>
      <c r="AY258" s="10">
        <f>3/24000000*OO[[#This Row],[107 (02JUL1985 06:00:00)-Water Temperature (C)]]*OO[[#This Row],[49]]</f>
        <v>8.8799339153249987E-6</v>
      </c>
      <c r="AZ258" s="10">
        <f>3/24000000*OO[[#This Row],[108 (02JUL1985 09:00:00)-Water Temperature (C)]]*OO[[#This Row],[50]]</f>
        <v>8.0062293912299992E-6</v>
      </c>
      <c r="BA258" s="10">
        <f>3/24000000*OO[[#This Row],[109 (02JUL1985 12:00:00)-Water Temperature (C)]]*OO[[#This Row],[51]]</f>
        <v>7.2138792434849999E-6</v>
      </c>
      <c r="BB258" s="10">
        <f>3/24000000*OO[[#This Row],[110 (02JUL1985 15:00:00)-Water Temperature (C)]]*OO[[#This Row],[52]]</f>
        <v>6.3393337589662497E-6</v>
      </c>
      <c r="BC258" s="10">
        <f>3/24000000*OO[[#This Row],[111 (02JUL1985 18:00:00)-Water Temperature (C)]]*OO[[#This Row],[53]]</f>
        <v>5.3652640920612497E-6</v>
      </c>
      <c r="BD258" s="10">
        <f>3/24000000*OO[[#This Row],[112 (02JUL1985 21:00:00)-Water Temperature (C)]]*OO[[#This Row],[54]]</f>
        <v>4.2893617601250002E-6</v>
      </c>
      <c r="BE258" s="10">
        <f>3/24000000*OO[[#This Row],[113 (03JUL1985 00:00:00)-Water Temperature (C)]]*OO[[#This Row],[55]]</f>
        <v>3.2722657180599999E-6</v>
      </c>
      <c r="BF258" s="10">
        <f>3/24000000*OO[[#This Row],[114 (03JUL1985 03:00:00)-Water Temperature (C)]]*OO[[#This Row],[56]]</f>
        <v>2.5066342150724997E-6</v>
      </c>
      <c r="BG258" s="10">
        <f>3/24000000*OO[[#This Row],[115 (03JUL1985 06:00:00)-Water Temperature (C)]]*OO[[#This Row],[57]]</f>
        <v>1.9989500179170001E-6</v>
      </c>
      <c r="BH258" s="10">
        <f>3/24000000*OO[[#This Row],[116 (03JUL1985 09:00:00)-Water Temperature (C)]]*OO[[#This Row],[58]]</f>
        <v>1.7374438181104999E-6</v>
      </c>
      <c r="BI258" s="10">
        <f>3/24000000*OO[[#This Row],[117 (03JUL1985 12:00:00)-Water Temperature (C)]]*OO[[#This Row],[59]]</f>
        <v>1.6035177958799999E-6</v>
      </c>
      <c r="BJ258" s="10">
        <f>3/24000000*OO[[#This Row],[118 (03JUL1985 15:00:00)-Water Temperature (C)]]*OO[[#This Row],[60]]</f>
        <v>1.512140983485625E-6</v>
      </c>
      <c r="BK258" s="10">
        <f>3/24000000*OO[[#This Row],[119 (03JUL1985 18:00:00)-Water Temperature (C)]]*OO[[#This Row],[61]]</f>
        <v>1.4325681649124999E-6</v>
      </c>
      <c r="BL258" s="10">
        <f>3/24000000*OO[[#This Row],[120 (03JUL1985 21:00:00)-Water Temperature (C)]]*OO[[#This Row],[62]]</f>
        <v>1.3249989849149999E-6</v>
      </c>
      <c r="BM258" s="10">
        <f>3/24000000*OO[[#This Row],[121 (04JUL1985 00:00:00)-Water Temperature (C)]]*OO[[#This Row],[63]]</f>
        <v>1.2044411798955E-6</v>
      </c>
      <c r="BN258" s="10">
        <f>3/24000000*OO[[#This Row],[122 (04JUL1985 03:00:00)-Water Temperature (C)]]*OO[[#This Row],[64]]</f>
        <v>1.1007437470415E-6</v>
      </c>
      <c r="BO258" s="10">
        <f>3/24000000*OO[[#This Row],[123 (04JUL1985 06:00:00)-Water Temperature (C)]]*OO[[#This Row],[65]]</f>
        <v>1.0219369849050001E-6</v>
      </c>
      <c r="BP258" s="10">
        <f>3/24000000*OO[[#This Row],[124 (04JUL1985 09:00:00)-Water Temperature (C)]]*OO[[#This Row],[66]]</f>
        <v>9.83761917115E-7</v>
      </c>
      <c r="BQ258" s="10">
        <f>3/24000000*OO[[#This Row],[125 (04JUL1985 12:00:00)-Water Temperature (C)]]*OO[[#This Row],[67]]</f>
        <v>9.5822903574562507E-7</v>
      </c>
      <c r="BR258" s="10">
        <f>3/24000000*OO[[#This Row],[126 (04JUL1985 15:00:00)-Water Temperature (C)]]*OO[[#This Row],[68]]</f>
        <v>9.4703853155625004E-7</v>
      </c>
      <c r="BS258" s="10">
        <f>3/24000000*OO[[#This Row],[127 (04JUL1985 18:00:00)-Water Temperature (C)]]*OO[[#This Row],[69]]</f>
        <v>9.2352027122874991E-7</v>
      </c>
      <c r="BT258" s="10">
        <f>3/24000000*OO[[#This Row],[128 (04JUL1985 21:00:00)-Water Temperature (C)]]*OO[[#This Row],[70]]</f>
        <v>8.8487867551499987E-7</v>
      </c>
      <c r="BU258" s="10">
        <f>3/24000000*OO[[#This Row],[129 (05JUL1985 00:00:00)-Water Temperature (C)]]*OO[[#This Row],[71]]</f>
        <v>8.3713812448000003E-7</v>
      </c>
      <c r="BV258" s="10">
        <f>3/24000000*OO[[#This Row],[130 (05JUL1985 03:00:00)-Water Temperature (C)]]*OO[[#This Row],[72]]</f>
        <v>7.8633580415424985E-7</v>
      </c>
      <c r="BW258" s="10">
        <f>3/24000000*OO[[#This Row],[131 (05JUL1985 06:00:00)-Water Temperature (C)]]*OO[[#This Row],[73]]</f>
        <v>7.4003980770225002E-7</v>
      </c>
      <c r="BX258" s="10">
        <f>3/24000000*OO[[#This Row],[132 (05JUL1985 09:00:00)-Water Temperature (C)]]*OO[[#This Row],[74]]</f>
        <v>7.2146400237699993E-7</v>
      </c>
      <c r="BY258" s="10">
        <f>3/24000000*OO[[#This Row],[133 (05JUL1985 12:00:00)-Water Temperature (C)]]*OO[[#This Row],[75]]</f>
        <v>7.0259646974962507E-7</v>
      </c>
      <c r="BZ258" s="10">
        <f>3/24000000*OO[[#This Row],[134 (05JUL1985 15:00:00)-Water Temperature (C)]]*OO[[#This Row],[76]]</f>
        <v>6.8769539228574996E-7</v>
      </c>
      <c r="CA258" s="10">
        <f>3/24000000*OO[[#This Row],[135 (05JUL1985 18:00:00)-Water Temperature (C)]]*OO[[#This Row],[77]]</f>
        <v>6.6970088800874992E-7</v>
      </c>
      <c r="CB258" s="10">
        <f>3/24000000*OO[[#This Row],[136 (05JUL1985 21:00:00)-Water Temperature (C)]]*OO[[#This Row],[78]]</f>
        <v>6.3705918923499996E-7</v>
      </c>
      <c r="CC258" s="10">
        <f>3/24000000*OO[[#This Row],[137 (06JUL1985 00:00:00)-Water Temperature (C)]]*OO[[#This Row],[79]]</f>
        <v>5.9136395803312511E-7</v>
      </c>
      <c r="CD258" s="10">
        <f>3/24000000*OO[[#This Row],[138 (06JUL1985 03:00:00)-Water Temperature (C)]]*OO[[#This Row],[80]]</f>
        <v>5.4618245300499987E-7</v>
      </c>
      <c r="CE258" s="10">
        <f>3/24000000*OO[[#This Row],[139 (06JUL1985 06:00:00)-Water Temperature (C)]]*OO[[#This Row],[81]]</f>
        <v>5.1294281836874996E-7</v>
      </c>
      <c r="CF258" s="10">
        <f>3/24000000*OO[[#This Row],[140 (06JUL1985 09:00:00)-Water Temperature (C)]]*OO[[#This Row],[82]]</f>
        <v>5.0692291735837496E-7</v>
      </c>
      <c r="CG258" s="10">
        <f>3/24000000*OO[[#This Row],[141 (06JUL1985 12:00:00)-Water Temperature (C)]]*OO[[#This Row],[83]]</f>
        <v>5.0438897863899999E-7</v>
      </c>
      <c r="CH258" s="10">
        <f>3/24000000*OO[[#This Row],[142 (06JUL1985 15:00:00)-Water Temperature (C)]]*OO[[#This Row],[84]]</f>
        <v>5.0227625939512499E-7</v>
      </c>
      <c r="CI258" s="10">
        <f>3/24000000*OO[[#This Row],[143 (06JUL1985 18:00:00)-Water Temperature (C)]]*OO[[#This Row],[85]]</f>
        <v>5.0029434661499995E-7</v>
      </c>
      <c r="CJ258" s="10">
        <f>3/24000000*OO[[#This Row],[144 (06JUL1985 21:00:00)-Water Temperature (C)]]*OO[[#This Row],[86]]</f>
        <v>4.8285447599200009E-7</v>
      </c>
      <c r="CK258" s="10">
        <f>3/24000000*OO[[#This Row],[145 (07JUL1985 00:00:00)-Water Temperature (C)]]*OO[[#This Row],[87]]</f>
        <v>4.5062071310100004E-7</v>
      </c>
      <c r="CL258" s="10">
        <f>3/24000000*OO[[#This Row],[146 (07JUL1985 03:00:00)-Water Temperature (C)]]*OO[[#This Row],[88]]</f>
        <v>4.1999109026174994E-7</v>
      </c>
      <c r="CM258" s="10">
        <f>3/24000000*OO[[#This Row],[147 (07JUL1985 06:00:00)-Water Temperature (C)]]*OO[[#This Row],[89]]</f>
        <v>3.9532031000812499E-7</v>
      </c>
      <c r="CN258" s="10">
        <f>3/24000000*OO[[#This Row],[148 (07JUL1985 09:00:00)-Water Temperature (C)]]*OO[[#This Row],[90]]</f>
        <v>3.8840372735999999E-7</v>
      </c>
      <c r="CO258" s="10">
        <f>3/24000000*OO[[#This Row],[149 (07JUL1985 12:00:00)-Water Temperature (C)]]*OO[[#This Row],[91]]</f>
        <v>3.8789471415000002E-7</v>
      </c>
      <c r="CP258" s="10">
        <f>3/24000000*OO[[#This Row],[150 (07JUL1985 15:00:00)-Water Temperature (C)]]*OO[[#This Row],[92]]</f>
        <v>3.8692361761037503E-7</v>
      </c>
      <c r="CQ258" s="10">
        <f>3/24000000*OO[[#This Row],[151 (07JUL1985 18:00:00)-Water Temperature (C)]]*OO[[#This Row],[93]]</f>
        <v>3.8463184353349998E-7</v>
      </c>
      <c r="CR258" s="10">
        <f>3/24000000*OO[[#This Row],[152 (07JUL1985 21:00:00)-Water Temperature (C)]]*OO[[#This Row],[94]]</f>
        <v>3.7098436102000003E-7</v>
      </c>
      <c r="CS258" s="10">
        <f>3/24000000*OO[[#This Row],[153 (08JUL1985 00:00:00)-Water Temperature (C)]]*OO[[#This Row],[95]]</f>
        <v>3.5017180269825007E-7</v>
      </c>
      <c r="CT258" s="10">
        <f>3/24000000*OO[[#This Row],[154 (08JUL1985 03:00:00)-Water Temperature (C)]]*OO[[#This Row],[96]]</f>
        <v>3.2999370408062498E-7</v>
      </c>
      <c r="CU258" s="10">
        <f>3/24000000*OO[[#This Row],[155 (08JUL1985 06:00:00)-Water Temperature (C)]]*OO[[#This Row],[97]]</f>
        <v>3.136671974205E-7</v>
      </c>
      <c r="CV258" s="10">
        <f>3/24000000*OO[[#This Row],[156 (08JUL1985 09:00:00)-Water Temperature (C)]]*OO[[#This Row],[98]]</f>
        <v>3.0305445542925E-7</v>
      </c>
      <c r="CW258" s="10">
        <f>3/24000000*OO[[#This Row],[157 (08JUL1985 12:00:00)-Water Temperature (C)]]*OO[[#This Row],[99]]</f>
        <v>3.0261877717137499E-7</v>
      </c>
    </row>
    <row r="259" spans="1:101" x14ac:dyDescent="0.35">
      <c r="A259" t="s">
        <v>265</v>
      </c>
      <c r="B259">
        <v>869.14030000000002</v>
      </c>
      <c r="C259" s="10">
        <f>3/24*OO[[#This Row],[59 (26JUN1985 06:00:00)-Water Temperature (C)]]*OO[[#This Row],[1]]/SUM(OO[1])</f>
        <v>0</v>
      </c>
      <c r="D259" s="10">
        <f>3/24*OO[[#This Row],[60 (26JUN1985 09:00:00)-Water Temperature (C)]]*OO[[#This Row],[2]]/SUM(OO[2])</f>
        <v>0</v>
      </c>
      <c r="E259" s="10">
        <f>3/24*OO[[#This Row],[61 (26JUN1985 12:00:00)-Water Temperature (C)]]*OO[[#This Row],[3]]/SUM(OO[3])</f>
        <v>0</v>
      </c>
      <c r="F259" s="10">
        <f>3/24*OO[[#This Row],[62 (26JUN1985 15:00:00)-Water Temperature (C)]]*OO[[#This Row],[4]]/SUM(OO[4])</f>
        <v>0</v>
      </c>
      <c r="G259" s="10">
        <f>3/24*OO[[#This Row],[63 (26JUN1985 18:00:00)-Water Temperature (C)]]*OO[[#This Row],[5]]/SUM(OO[5])</f>
        <v>0</v>
      </c>
      <c r="H259" s="10">
        <f>3/24*OO[[#This Row],[64 (26JUN1985 21:00:00)-Water Temperature (C)]]*OO[[#This Row],[6]]/SUM(OO[6])</f>
        <v>0</v>
      </c>
      <c r="I259" s="10">
        <f>3/24*OO[[#This Row],[65 (27JUN1985 00:00:00)-Water Temperature (C)]]*OO[[#This Row],[7]]/SUM(OO[7])</f>
        <v>0</v>
      </c>
      <c r="J259" s="10">
        <f>3/24*OO[[#This Row],[66 (27JUN1985 03:00:00)-Water Temperature (C)]]*OO[[#This Row],[8]]/SUM(OO[8])</f>
        <v>0</v>
      </c>
      <c r="K259" s="10">
        <f>3/24*OO[[#This Row],[67 (27JUN1985 06:00:00)-Water Temperature (C)]]*OO[[#This Row],[9]]/SUM(OO[9])</f>
        <v>0</v>
      </c>
      <c r="L259" s="10">
        <f>3/24*OO[[#This Row],[68 (27JUN1985 09:00:00)-Water Temperature (C)]]*OO[[#This Row],[10]]/SUM(OO[10])</f>
        <v>0</v>
      </c>
      <c r="M259" s="10">
        <f>3/24*OO[[#This Row],[69 (27JUN1985 12:00:00)-Water Temperature (C)]]*OO[[#This Row],[11]]/SUM(OO[11])</f>
        <v>0</v>
      </c>
      <c r="N259" s="10">
        <f>3/24*OO[[#This Row],[70 (27JUN1985 15:00:00)-Water Temperature (C)]]*OO[[#This Row],[12]]/SUM(OO[12])</f>
        <v>2.7576883041339415E-41</v>
      </c>
      <c r="O259" s="10">
        <f>3/24*OO[[#This Row],[71 (27JUN1985 18:00:00)-Water Temperature (C)]]*OO[[#This Row],[13]]/SUM(OO[13])</f>
        <v>7.4199321248835268E-31</v>
      </c>
      <c r="P259" s="10">
        <f>3/24*OO[[#This Row],[72 (27JUN1985 21:00:00)-Water Temperature (C)]]*OO[[#This Row],[14]]/SUM(OO[14])</f>
        <v>1.2111244425367E-21</v>
      </c>
      <c r="Q259" s="10">
        <f>3/24*OO[[#This Row],[73 (28JUN1985 00:00:00)-Water Temperature (C)]]*OO[[#This Row],[15]]/SUM(OO[15])</f>
        <v>1.4938252749417326E-14</v>
      </c>
      <c r="R259" s="10">
        <f>3/24*OO[[#This Row],[74 (28JUN1985 03:00:00)-Water Temperature (C)]]*OO[[#This Row],[16]]/SUM(OO[16])</f>
        <v>9.2651534884421231E-11</v>
      </c>
      <c r="S259" s="10">
        <f>3/24*OO[[#This Row],[75 (28JUN1985 06:00:00)-Water Temperature (C)]]*OO[[#This Row],[17]]/SUM(OO[17])</f>
        <v>3.8527274708427182E-8</v>
      </c>
      <c r="T259" s="10">
        <f>3/24*OO[[#This Row],[76 (28JUN1985 09:00:00)-Water Temperature (C)]]*OO[[#This Row],[18]]/SUM(OO[18])</f>
        <v>3.4885049213237437E-6</v>
      </c>
      <c r="U259" s="10">
        <f>3/24*OO[[#This Row],[77 (28JUN1985 12:00:00)-Water Temperature (C)]]*OO[[#This Row],[19]]/SUM(OO[19])</f>
        <v>1.039574116452642E-4</v>
      </c>
      <c r="V259" s="10">
        <f>3/24000000*OO[[#This Row],[78 (28JUN1985 15:00:00)-Water Temperature (C)]]*OO[[#This Row],[20]]</f>
        <v>1.2689827323769999E-3</v>
      </c>
      <c r="W259" s="10">
        <f>3/24000000*OO[[#This Row],[79 (28JUN1985 18:00:00)-Water Temperature (C)]]*OO[[#This Row],[21]]</f>
        <v>7.3952622715775006E-3</v>
      </c>
      <c r="X259" s="10">
        <f>3/24000000*OO[[#This Row],[80 (28JUN1985 21:00:00)-Water Temperature (C)]]*OO[[#This Row],[22]]</f>
        <v>2.2908893114812499E-2</v>
      </c>
      <c r="Y259" s="10">
        <f>3/24000000*OO[[#This Row],[81 (29JUN1985 00:00:00)-Water Temperature (C)]]*OO[[#This Row],[23]]</f>
        <v>4.2293614427775003E-2</v>
      </c>
      <c r="Z259" s="10">
        <f>3/24000000*OO[[#This Row],[82 (29JUN1985 03:00:00)-Water Temperature (C)]]*OO[[#This Row],[24]]</f>
        <v>5.1005568891200004E-2</v>
      </c>
      <c r="AA259" s="10">
        <f>3/24000000*OO[[#This Row],[83 (29JUN1985 06:00:00)-Water Temperature (C)]]*OO[[#This Row],[25]]</f>
        <v>4.3029822345624996E-2</v>
      </c>
      <c r="AB259" s="10">
        <f>3/24000000*OO[[#This Row],[84 (29JUN1985 09:00:00)-Water Temperature (C)]]*OO[[#This Row],[26]]</f>
        <v>2.7366425704199993E-2</v>
      </c>
      <c r="AC259" s="10">
        <f>3/24000000*OO[[#This Row],[85 (29JUN1985 12:00:00)-Water Temperature (C)]]*OO[[#This Row],[27]]</f>
        <v>1.357598269728125E-2</v>
      </c>
      <c r="AD259" s="10">
        <f>3/24000000*OO[[#This Row],[86 (29JUN1985 15:00:00)-Water Temperature (C)]]*OO[[#This Row],[28]]</f>
        <v>5.3371620574912499E-3</v>
      </c>
      <c r="AE259" s="10">
        <f>3/24000000*OO[[#This Row],[88 (29JUN1985 21:00:00)-Water Temperature (C)]]*OO[[#This Row],[30]]</f>
        <v>5.0968430620699991E-4</v>
      </c>
      <c r="AF259" s="10">
        <f>3/24000000*OO[[#This Row],[88 (29JUN1985 21:00:00)-Water Temperature (C)]]*OO[[#This Row],[30]]</f>
        <v>5.0968430620699991E-4</v>
      </c>
      <c r="AG259" s="10">
        <f>3/24000000*OO[[#This Row],[89 (30JUN1985 00:00:00)-Water Temperature (C)]]*OO[[#This Row],[31]]</f>
        <v>1.5614286461694999E-4</v>
      </c>
      <c r="AH259" s="10">
        <f>3/24000000*OO[[#This Row],[90 (30JUN1985 03:00:00)-Water Temperature (C)]]*OO[[#This Row],[32]]</f>
        <v>6.8004548297499994E-5</v>
      </c>
      <c r="AI259" s="10">
        <f>3/24000000*OO[[#This Row],[91 (30JUN1985 06:00:00)-Water Temperature (C)]]*OO[[#This Row],[33]]</f>
        <v>4.7683586723499996E-5</v>
      </c>
      <c r="AJ259" s="10">
        <f>3/24000000*OO[[#This Row],[92 (30JUN1985 09:00:00)-Water Temperature (C)]]*OO[[#This Row],[34]]</f>
        <v>4.4689693572212492E-5</v>
      </c>
      <c r="AK259" s="10">
        <f>3/24000000*OO[[#This Row],[93 (30JUN1985 12:00:00)-Water Temperature (C)]]*OO[[#This Row],[35]]</f>
        <v>4.6138669090799995E-5</v>
      </c>
      <c r="AL259" s="10">
        <f>3/24000000*OO[[#This Row],[94 (30JUN1985 15:00:00)-Water Temperature (C)]]*OO[[#This Row],[36]]</f>
        <v>4.765707381161249E-5</v>
      </c>
      <c r="AM259" s="10">
        <f>3/24000000*OO[[#This Row],[95 (30JUN1985 18:00:00)-Water Temperature (C)]]*OO[[#This Row],[37]]</f>
        <v>4.7403798216974994E-5</v>
      </c>
      <c r="AN259" s="10">
        <f>3/24000000*OO[[#This Row],[96 (30JUN1985 21:00:00)-Water Temperature (C)]]*OO[[#This Row],[38]]</f>
        <v>4.4540807515925001E-5</v>
      </c>
      <c r="AO259" s="10">
        <f>3/24000000*OO[[#This Row],[97 (01JUL1985 00:00:00)-Water Temperature (C)]]*OO[[#This Row],[39]]</f>
        <v>4.0192065204750003E-5</v>
      </c>
      <c r="AP259" s="10">
        <f>3/24000000*OO[[#This Row],[98 (01JUL1985 03:00:00)-Water Temperature (C)]]*OO[[#This Row],[40]]</f>
        <v>3.5668706049062496E-5</v>
      </c>
      <c r="AQ259" s="10">
        <f>3/24000000*OO[[#This Row],[99 (01JUL1985 06:00:00)-Water Temperature (C)]]*OO[[#This Row],[41]]</f>
        <v>3.177531871925E-5</v>
      </c>
      <c r="AR259" s="10">
        <f>3/24000000*OO[[#This Row],[100 (01JUL1985 09:00:00)-Water Temperature (C)]]*OO[[#This Row],[42]]</f>
        <v>2.9382870978999997E-5</v>
      </c>
      <c r="AS259" s="10">
        <f>3/24000000*OO[[#This Row],[101 (01JUL1985 12:00:00)-Water Temperature (C)]]*OO[[#This Row],[43]]</f>
        <v>2.7000613982649996E-5</v>
      </c>
      <c r="AT259" s="10">
        <f>3/24000000*OO[[#This Row],[102 (01JUL1985 15:00:00)-Water Temperature (C)]]*OO[[#This Row],[44]]</f>
        <v>2.4333108727949999E-5</v>
      </c>
      <c r="AU259" s="10">
        <f>3/24000000*OO[[#This Row],[103 (01JUL1985 18:00:00)-Water Temperature (C)]]*OO[[#This Row],[45]]</f>
        <v>2.1335911897365E-5</v>
      </c>
      <c r="AV259" s="10">
        <f>3/24000000*OO[[#This Row],[104 (01JUL1985 21:00:00)-Water Temperature (C)]]*OO[[#This Row],[46]]</f>
        <v>1.8236689448757497E-5</v>
      </c>
      <c r="AW259" s="10">
        <f>3/24000000*OO[[#This Row],[105 (02JUL1985 00:00:00)-Water Temperature (C)]]*OO[[#This Row],[47]]</f>
        <v>1.5340014922692502E-5</v>
      </c>
      <c r="AX259" s="10">
        <f>3/24000000*OO[[#This Row],[106 (02JUL1985 03:00:00)-Water Temperature (C)]]*OO[[#This Row],[48]]</f>
        <v>1.2899298515718751E-5</v>
      </c>
      <c r="AY259" s="10">
        <f>3/24000000*OO[[#This Row],[107 (02JUL1985 06:00:00)-Water Temperature (C)]]*OO[[#This Row],[49]]</f>
        <v>1.1042527041157499E-5</v>
      </c>
      <c r="AZ259" s="10">
        <f>3/24000000*OO[[#This Row],[108 (02JUL1985 09:00:00)-Water Temperature (C)]]*OO[[#This Row],[50]]</f>
        <v>9.9539860535062496E-6</v>
      </c>
      <c r="BA259" s="10">
        <f>3/24000000*OO[[#This Row],[109 (02JUL1985 12:00:00)-Water Temperature (C)]]*OO[[#This Row],[51]]</f>
        <v>8.9811797621324994E-6</v>
      </c>
      <c r="BB259" s="10">
        <f>3/24000000*OO[[#This Row],[110 (02JUL1985 15:00:00)-Water Temperature (C)]]*OO[[#This Row],[52]]</f>
        <v>7.9187839680300008E-6</v>
      </c>
      <c r="BC259" s="10">
        <f>3/24000000*OO[[#This Row],[111 (02JUL1985 18:00:00)-Water Temperature (C)]]*OO[[#This Row],[53]]</f>
        <v>6.7304742573249992E-6</v>
      </c>
      <c r="BD259" s="10">
        <f>3/24000000*OO[[#This Row],[112 (02JUL1985 21:00:00)-Water Temperature (C)]]*OO[[#This Row],[54]]</f>
        <v>5.4016273015437493E-6</v>
      </c>
      <c r="BE259" s="10">
        <f>3/24000000*OO[[#This Row],[113 (03JUL1985 00:00:00)-Water Temperature (C)]]*OO[[#This Row],[55]]</f>
        <v>4.1267356603199997E-6</v>
      </c>
      <c r="BF259" s="10">
        <f>3/24000000*OO[[#This Row],[114 (03JUL1985 03:00:00)-Water Temperature (C)]]*OO[[#This Row],[56]]</f>
        <v>3.1539242652175001E-6</v>
      </c>
      <c r="BG259" s="10">
        <f>3/24000000*OO[[#This Row],[115 (03JUL1985 06:00:00)-Water Temperature (C)]]*OO[[#This Row],[57]]</f>
        <v>2.5031474272350004E-6</v>
      </c>
      <c r="BH259" s="10">
        <f>3/24000000*OO[[#This Row],[116 (03JUL1985 09:00:00)-Water Temperature (C)]]*OO[[#This Row],[58]]</f>
        <v>2.1638877545834998E-6</v>
      </c>
      <c r="BI259" s="10">
        <f>3/24000000*OO[[#This Row],[117 (03JUL1985 12:00:00)-Water Temperature (C)]]*OO[[#This Row],[59]]</f>
        <v>1.9887042427462496E-6</v>
      </c>
      <c r="BJ259" s="10">
        <f>3/24000000*OO[[#This Row],[118 (03JUL1985 15:00:00)-Water Temperature (C)]]*OO[[#This Row],[60]]</f>
        <v>1.8713728643715E-6</v>
      </c>
      <c r="BK259" s="10">
        <f>3/24000000*OO[[#This Row],[119 (03JUL1985 18:00:00)-Water Temperature (C)]]*OO[[#This Row],[61]]</f>
        <v>1.7715699038454999E-6</v>
      </c>
      <c r="BL259" s="10">
        <f>3/24000000*OO[[#This Row],[120 (03JUL1985 21:00:00)-Water Temperature (C)]]*OO[[#This Row],[62]]</f>
        <v>1.6382176188455E-6</v>
      </c>
      <c r="BM259" s="10">
        <f>3/24000000*OO[[#This Row],[121 (04JUL1985 00:00:00)-Water Temperature (C)]]*OO[[#This Row],[63]]</f>
        <v>1.488785783140875E-6</v>
      </c>
      <c r="BN259" s="10">
        <f>3/24000000*OO[[#This Row],[122 (04JUL1985 03:00:00)-Water Temperature (C)]]*OO[[#This Row],[64]]</f>
        <v>1.35927626515E-6</v>
      </c>
      <c r="BO259" s="10">
        <f>3/24000000*OO[[#This Row],[123 (04JUL1985 06:00:00)-Water Temperature (C)]]*OO[[#This Row],[65]]</f>
        <v>1.2603344964254998E-6</v>
      </c>
      <c r="BP259" s="10">
        <f>3/24000000*OO[[#This Row],[124 (04JUL1985 09:00:00)-Water Temperature (C)]]*OO[[#This Row],[66]]</f>
        <v>1.2112869209999998E-6</v>
      </c>
      <c r="BQ259" s="10">
        <f>3/24000000*OO[[#This Row],[125 (04JUL1985 12:00:00)-Water Temperature (C)]]*OO[[#This Row],[67]]</f>
        <v>1.1779736850049998E-6</v>
      </c>
      <c r="BR259" s="10">
        <f>3/24000000*OO[[#This Row],[126 (04JUL1985 15:00:00)-Water Temperature (C)]]*OO[[#This Row],[68]]</f>
        <v>1.1633539942465001E-6</v>
      </c>
      <c r="BS259" s="10">
        <f>3/24000000*OO[[#This Row],[127 (04JUL1985 18:00:00)-Water Temperature (C)]]*OO[[#This Row],[69]]</f>
        <v>1.134521772519625E-6</v>
      </c>
      <c r="BT259" s="10">
        <f>3/24000000*OO[[#This Row],[128 (04JUL1985 21:00:00)-Water Temperature (C)]]*OO[[#This Row],[70]]</f>
        <v>1.0883121222566251E-6</v>
      </c>
      <c r="BU259" s="10">
        <f>3/24000000*OO[[#This Row],[129 (05JUL1985 00:00:00)-Water Temperature (C)]]*OO[[#This Row],[71]]</f>
        <v>1.0307271527556249E-6</v>
      </c>
      <c r="BV259" s="10">
        <f>3/24000000*OO[[#This Row],[130 (05JUL1985 03:00:00)-Water Temperature (C)]]*OO[[#This Row],[72]]</f>
        <v>9.686990639429999E-7</v>
      </c>
      <c r="BW259" s="10">
        <f>3/24000000*OO[[#This Row],[131 (05JUL1985 06:00:00)-Water Temperature (C)]]*OO[[#This Row],[73]]</f>
        <v>9.1139593638674989E-7</v>
      </c>
      <c r="BX259" s="10">
        <f>3/24000000*OO[[#This Row],[132 (05JUL1985 09:00:00)-Water Temperature (C)]]*OO[[#This Row],[74]]</f>
        <v>8.8769019866099995E-7</v>
      </c>
      <c r="BY259" s="10">
        <f>3/24000000*OO[[#This Row],[133 (05JUL1985 12:00:00)-Water Temperature (C)]]*OO[[#This Row],[75]]</f>
        <v>8.6380037517599998E-7</v>
      </c>
      <c r="BZ259" s="10">
        <f>3/24000000*OO[[#This Row],[134 (05JUL1985 15:00:00)-Water Temperature (C)]]*OO[[#This Row],[76]]</f>
        <v>8.457737951327499E-7</v>
      </c>
      <c r="CA259" s="10">
        <f>3/24000000*OO[[#This Row],[135 (05JUL1985 18:00:00)-Water Temperature (C)]]*OO[[#This Row],[77]]</f>
        <v>8.2420318606500004E-7</v>
      </c>
      <c r="CB259" s="10">
        <f>3/24000000*OO[[#This Row],[136 (05JUL1985 21:00:00)-Water Temperature (C)]]*OO[[#This Row],[78]]</f>
        <v>7.8504527427199998E-7</v>
      </c>
      <c r="CC259" s="10">
        <f>3/24000000*OO[[#This Row],[137 (06JUL1985 00:00:00)-Water Temperature (C)]]*OO[[#This Row],[79]]</f>
        <v>7.2935016108112501E-7</v>
      </c>
      <c r="CD259" s="10">
        <f>3/24000000*OO[[#This Row],[138 (06JUL1985 03:00:00)-Water Temperature (C)]]*OO[[#This Row],[80]]</f>
        <v>6.7356853384500006E-7</v>
      </c>
      <c r="CE259" s="10">
        <f>3/24000000*OO[[#This Row],[139 (06JUL1985 06:00:00)-Water Temperature (C)]]*OO[[#This Row],[81]]</f>
        <v>6.3219284481187498E-7</v>
      </c>
      <c r="CF259" s="10">
        <f>3/24000000*OO[[#This Row],[140 (06JUL1985 09:00:00)-Water Temperature (C)]]*OO[[#This Row],[82]]</f>
        <v>6.2419202733149998E-7</v>
      </c>
      <c r="CG259" s="10">
        <f>3/24000000*OO[[#This Row],[141 (06JUL1985 12:00:00)-Water Temperature (C)]]*OO[[#This Row],[83]]</f>
        <v>6.2055240738124993E-7</v>
      </c>
      <c r="CH259" s="10">
        <f>3/24000000*OO[[#This Row],[142 (06JUL1985 15:00:00)-Water Temperature (C)]]*OO[[#This Row],[84]]</f>
        <v>6.1796242533549982E-7</v>
      </c>
      <c r="CI259" s="10">
        <f>3/24000000*OO[[#This Row],[143 (06JUL1985 18:00:00)-Water Temperature (C)]]*OO[[#This Row],[85]]</f>
        <v>6.1567358869500006E-7</v>
      </c>
      <c r="CJ259" s="10">
        <f>3/24000000*OO[[#This Row],[144 (06JUL1985 21:00:00)-Water Temperature (C)]]*OO[[#This Row],[86]]</f>
        <v>5.945818044810001E-7</v>
      </c>
      <c r="CK259" s="10">
        <f>3/24000000*OO[[#This Row],[145 (07JUL1985 00:00:00)-Water Temperature (C)]]*OO[[#This Row],[87]]</f>
        <v>5.5527264148949999E-7</v>
      </c>
      <c r="CL259" s="10">
        <f>3/24000000*OO[[#This Row],[146 (07JUL1985 03:00:00)-Water Temperature (C)]]*OO[[#This Row],[88]]</f>
        <v>5.1755147596075006E-7</v>
      </c>
      <c r="CM259" s="10">
        <f>3/24000000*OO[[#This Row],[147 (07JUL1985 06:00:00)-Water Temperature (C)]]*OO[[#This Row],[89]]</f>
        <v>4.8704575837724997E-7</v>
      </c>
      <c r="CN259" s="10">
        <f>3/24000000*OO[[#This Row],[148 (07JUL1985 09:00:00)-Water Temperature (C)]]*OO[[#This Row],[90]]</f>
        <v>4.7822635874812495E-7</v>
      </c>
      <c r="CO259" s="10">
        <f>3/24000000*OO[[#This Row],[149 (07JUL1985 12:00:00)-Water Temperature (C)]]*OO[[#This Row],[91]]</f>
        <v>4.7716557138249997E-7</v>
      </c>
      <c r="CP259" s="10">
        <f>3/24000000*OO[[#This Row],[150 (07JUL1985 15:00:00)-Water Temperature (C)]]*OO[[#This Row],[92]]</f>
        <v>4.7584603135125002E-7</v>
      </c>
      <c r="CQ259" s="10">
        <f>3/24000000*OO[[#This Row],[151 (07JUL1985 18:00:00)-Water Temperature (C)]]*OO[[#This Row],[93]]</f>
        <v>4.7313423091199994E-7</v>
      </c>
      <c r="CR259" s="10">
        <f>3/24000000*OO[[#This Row],[152 (07JUL1985 21:00:00)-Water Temperature (C)]]*OO[[#This Row],[94]]</f>
        <v>4.5661518360850002E-7</v>
      </c>
      <c r="CS259" s="10">
        <f>3/24000000*OO[[#This Row],[153 (08JUL1985 00:00:00)-Water Temperature (C)]]*OO[[#This Row],[95]]</f>
        <v>4.3127347847149998E-7</v>
      </c>
      <c r="CT259" s="10">
        <f>3/24000000*OO[[#This Row],[154 (08JUL1985 03:00:00)-Water Temperature (C)]]*OO[[#This Row],[96]]</f>
        <v>4.064109161122499E-7</v>
      </c>
      <c r="CU259" s="10">
        <f>3/24000000*OO[[#This Row],[155 (08JUL1985 06:00:00)-Water Temperature (C)]]*OO[[#This Row],[97]]</f>
        <v>3.8612316982700001E-7</v>
      </c>
      <c r="CV259" s="10">
        <f>3/24000000*OO[[#This Row],[156 (08JUL1985 09:00:00)-Water Temperature (C)]]*OO[[#This Row],[98]]</f>
        <v>3.7270730834999998E-7</v>
      </c>
      <c r="CW259" s="10">
        <f>3/24000000*OO[[#This Row],[157 (08JUL1985 12:00:00)-Water Temperature (C)]]*OO[[#This Row],[99]]</f>
        <v>3.7176856701187497E-7</v>
      </c>
    </row>
    <row r="260" spans="1:101" x14ac:dyDescent="0.35">
      <c r="A260" t="s">
        <v>266</v>
      </c>
      <c r="B260">
        <v>875.22410000000002</v>
      </c>
      <c r="C260" s="10">
        <f>3/24*OO[[#This Row],[59 (26JUN1985 06:00:00)-Water Temperature (C)]]*OO[[#This Row],[1]]/SUM(OO[1])</f>
        <v>0</v>
      </c>
      <c r="D260" s="10">
        <f>3/24*OO[[#This Row],[60 (26JUN1985 09:00:00)-Water Temperature (C)]]*OO[[#This Row],[2]]/SUM(OO[2])</f>
        <v>0</v>
      </c>
      <c r="E260" s="10">
        <f>3/24*OO[[#This Row],[61 (26JUN1985 12:00:00)-Water Temperature (C)]]*OO[[#This Row],[3]]/SUM(OO[3])</f>
        <v>0</v>
      </c>
      <c r="F260" s="10">
        <f>3/24*OO[[#This Row],[62 (26JUN1985 15:00:00)-Water Temperature (C)]]*OO[[#This Row],[4]]/SUM(OO[4])</f>
        <v>0</v>
      </c>
      <c r="G260" s="10">
        <f>3/24*OO[[#This Row],[63 (26JUN1985 18:00:00)-Water Temperature (C)]]*OO[[#This Row],[5]]/SUM(OO[5])</f>
        <v>0</v>
      </c>
      <c r="H260" s="10">
        <f>3/24*OO[[#This Row],[64 (26JUN1985 21:00:00)-Water Temperature (C)]]*OO[[#This Row],[6]]/SUM(OO[6])</f>
        <v>0</v>
      </c>
      <c r="I260" s="10">
        <f>3/24*OO[[#This Row],[65 (27JUN1985 00:00:00)-Water Temperature (C)]]*OO[[#This Row],[7]]/SUM(OO[7])</f>
        <v>0</v>
      </c>
      <c r="J260" s="10">
        <f>3/24*OO[[#This Row],[66 (27JUN1985 03:00:00)-Water Temperature (C)]]*OO[[#This Row],[8]]/SUM(OO[8])</f>
        <v>0</v>
      </c>
      <c r="K260" s="10">
        <f>3/24*OO[[#This Row],[67 (27JUN1985 06:00:00)-Water Temperature (C)]]*OO[[#This Row],[9]]/SUM(OO[9])</f>
        <v>0</v>
      </c>
      <c r="L260" s="10">
        <f>3/24*OO[[#This Row],[68 (27JUN1985 09:00:00)-Water Temperature (C)]]*OO[[#This Row],[10]]/SUM(OO[10])</f>
        <v>0</v>
      </c>
      <c r="M260" s="10">
        <f>3/24*OO[[#This Row],[69 (27JUN1985 12:00:00)-Water Temperature (C)]]*OO[[#This Row],[11]]/SUM(OO[11])</f>
        <v>0</v>
      </c>
      <c r="N260" s="10">
        <f>3/24*OO[[#This Row],[70 (27JUN1985 15:00:00)-Water Temperature (C)]]*OO[[#This Row],[12]]/SUM(OO[12])</f>
        <v>4.5406855144019354E-42</v>
      </c>
      <c r="O260" s="10">
        <f>3/24*OO[[#This Row],[71 (27JUN1985 18:00:00)-Water Temperature (C)]]*OO[[#This Row],[13]]/SUM(OO[13])</f>
        <v>1.2204892376298574E-31</v>
      </c>
      <c r="P260" s="10">
        <f>3/24*OO[[#This Row],[72 (27JUN1985 21:00:00)-Water Temperature (C)]]*OO[[#This Row],[14]]/SUM(OO[14])</f>
        <v>5.3741852724307967E-22</v>
      </c>
      <c r="Q260" s="10">
        <f>3/24*OO[[#This Row],[73 (28JUN1985 00:00:00)-Water Temperature (C)]]*OO[[#This Row],[15]]/SUM(OO[15])</f>
        <v>6.0572380751554302E-15</v>
      </c>
      <c r="R260" s="10">
        <f>3/24*OO[[#This Row],[74 (28JUN1985 03:00:00)-Water Temperature (C)]]*OO[[#This Row],[16]]/SUM(OO[16])</f>
        <v>5.0083883889300774E-11</v>
      </c>
      <c r="S260" s="10">
        <f>3/24*OO[[#This Row],[75 (28JUN1985 06:00:00)-Water Temperature (C)]]*OO[[#This Row],[17]]/SUM(OO[17])</f>
        <v>2.3874018112502924E-8</v>
      </c>
      <c r="T260" s="10">
        <f>3/24*OO[[#This Row],[76 (28JUN1985 09:00:00)-Water Temperature (C)]]*OO[[#This Row],[18]]/SUM(OO[18])</f>
        <v>2.3834667792283355E-6</v>
      </c>
      <c r="U260" s="10">
        <f>3/24*OO[[#This Row],[77 (28JUN1985 12:00:00)-Water Temperature (C)]]*OO[[#This Row],[19]]/SUM(OO[19])</f>
        <v>7.6849032566406273E-5</v>
      </c>
      <c r="V260" s="10">
        <f>3/24000000*OO[[#This Row],[78 (28JUN1985 15:00:00)-Water Temperature (C)]]*OO[[#This Row],[20]]</f>
        <v>1.00209005216E-3</v>
      </c>
      <c r="W260" s="10">
        <f>3/24000000*OO[[#This Row],[79 (28JUN1985 18:00:00)-Water Temperature (C)]]*OO[[#This Row],[21]]</f>
        <v>6.1794594383437502E-3</v>
      </c>
      <c r="X260" s="10">
        <f>3/24000000*OO[[#This Row],[80 (28JUN1985 21:00:00)-Water Temperature (C)]]*OO[[#This Row],[22]]</f>
        <v>2.0088005983499996E-2</v>
      </c>
      <c r="Y260" s="10">
        <f>3/24000000*OO[[#This Row],[81 (29JUN1985 00:00:00)-Water Temperature (C)]]*OO[[#This Row],[23]]</f>
        <v>3.8680666886737498E-2</v>
      </c>
      <c r="Z260" s="10">
        <f>3/24000000*OO[[#This Row],[82 (29JUN1985 03:00:00)-Water Temperature (C)]]*OO[[#This Row],[24]]</f>
        <v>4.8412799282925002E-2</v>
      </c>
      <c r="AA260" s="10">
        <f>3/24000000*OO[[#This Row],[83 (29JUN1985 06:00:00)-Water Temperature (C)]]*OO[[#This Row],[25]]</f>
        <v>4.2193835565562499E-2</v>
      </c>
      <c r="AB260" s="10">
        <f>3/24000000*OO[[#This Row],[84 (29JUN1985 09:00:00)-Water Temperature (C)]]*OO[[#This Row],[26]]</f>
        <v>2.7628328562499999E-2</v>
      </c>
      <c r="AC260" s="10">
        <f>3/24000000*OO[[#This Row],[85 (29JUN1985 12:00:00)-Water Temperature (C)]]*OO[[#This Row],[27]]</f>
        <v>1.4061560595187501E-2</v>
      </c>
      <c r="AD260" s="10">
        <f>3/24000000*OO[[#This Row],[86 (29JUN1985 15:00:00)-Water Temperature (C)]]*OO[[#This Row],[28]]</f>
        <v>5.6476640850000003E-3</v>
      </c>
      <c r="AE260" s="10">
        <f>3/24000000*OO[[#This Row],[88 (29JUN1985 21:00:00)-Water Temperature (C)]]*OO[[#This Row],[30]]</f>
        <v>5.5125624813999994E-4</v>
      </c>
      <c r="AF260" s="10">
        <f>3/24000000*OO[[#This Row],[88 (29JUN1985 21:00:00)-Water Temperature (C)]]*OO[[#This Row],[30]]</f>
        <v>5.5125624813999994E-4</v>
      </c>
      <c r="AG260" s="10">
        <f>3/24000000*OO[[#This Row],[89 (30JUN1985 00:00:00)-Water Temperature (C)]]*OO[[#This Row],[31]]</f>
        <v>1.6574334341387499E-4</v>
      </c>
      <c r="AH260" s="10">
        <f>3/24000000*OO[[#This Row],[90 (30JUN1985 03:00:00)-Water Temperature (C)]]*OO[[#This Row],[32]]</f>
        <v>6.8606406077249992E-5</v>
      </c>
      <c r="AI260" s="10">
        <f>3/24000000*OO[[#This Row],[91 (30JUN1985 06:00:00)-Water Temperature (C)]]*OO[[#This Row],[33]]</f>
        <v>4.6014158103000002E-5</v>
      </c>
      <c r="AJ260" s="10">
        <f>3/24000000*OO[[#This Row],[92 (30JUN1985 09:00:00)-Water Temperature (C)]]*OO[[#This Row],[34]]</f>
        <v>4.2387100241062493E-5</v>
      </c>
      <c r="AK260" s="10">
        <f>3/24000000*OO[[#This Row],[93 (30JUN1985 12:00:00)-Water Temperature (C)]]*OO[[#This Row],[35]]</f>
        <v>4.3618259962062498E-5</v>
      </c>
      <c r="AL260" s="10">
        <f>3/24000000*OO[[#This Row],[94 (30JUN1985 15:00:00)-Water Temperature (C)]]*OO[[#This Row],[36]]</f>
        <v>4.5134573342849995E-5</v>
      </c>
      <c r="AM260" s="10">
        <f>3/24000000*OO[[#This Row],[95 (30JUN1985 18:00:00)-Water Temperature (C)]]*OO[[#This Row],[37]]</f>
        <v>4.5036589545787507E-5</v>
      </c>
      <c r="AN260" s="10">
        <f>3/24000000*OO[[#This Row],[96 (30JUN1985 21:00:00)-Water Temperature (C)]]*OO[[#This Row],[38]]</f>
        <v>4.2431671842787492E-5</v>
      </c>
      <c r="AO260" s="10">
        <f>3/24000000*OO[[#This Row],[97 (01JUL1985 00:00:00)-Water Temperature (C)]]*OO[[#This Row],[39]]</f>
        <v>3.8355537239925E-5</v>
      </c>
      <c r="AP260" s="10">
        <f>3/24000000*OO[[#This Row],[98 (01JUL1985 03:00:00)-Water Temperature (C)]]*OO[[#This Row],[40]]</f>
        <v>3.4055776083275002E-5</v>
      </c>
      <c r="AQ260" s="10">
        <f>3/24000000*OO[[#This Row],[99 (01JUL1985 06:00:00)-Water Temperature (C)]]*OO[[#This Row],[41]]</f>
        <v>3.0337923777750002E-5</v>
      </c>
      <c r="AR260" s="10">
        <f>3/24000000*OO[[#This Row],[100 (01JUL1985 09:00:00)-Water Temperature (C)]]*OO[[#This Row],[42]]</f>
        <v>2.8088541660537498E-5</v>
      </c>
      <c r="AS260" s="10">
        <f>3/24000000*OO[[#This Row],[101 (01JUL1985 12:00:00)-Water Temperature (C)]]*OO[[#This Row],[43]]</f>
        <v>2.5871895871749997E-5</v>
      </c>
      <c r="AT260" s="10">
        <f>3/24000000*OO[[#This Row],[102 (01JUL1985 15:00:00)-Water Temperature (C)]]*OO[[#This Row],[44]]</f>
        <v>2.3389015123526247E-5</v>
      </c>
      <c r="AU260" s="10">
        <f>3/24000000*OO[[#This Row],[103 (01JUL1985 18:00:00)-Water Temperature (C)]]*OO[[#This Row],[45]]</f>
        <v>2.0560818902058746E-5</v>
      </c>
      <c r="AV260" s="10">
        <f>3/24000000*OO[[#This Row],[104 (01JUL1985 21:00:00)-Water Temperature (C)]]*OO[[#This Row],[46]]</f>
        <v>1.7611950808278747E-5</v>
      </c>
      <c r="AW260" s="10">
        <f>3/24000000*OO[[#This Row],[105 (02JUL1985 00:00:00)-Water Temperature (C)]]*OO[[#This Row],[47]]</f>
        <v>1.48347420523275E-5</v>
      </c>
      <c r="AX260" s="10">
        <f>3/24000000*OO[[#This Row],[106 (02JUL1985 03:00:00)-Water Temperature (C)]]*OO[[#This Row],[48]]</f>
        <v>1.2477699102847501E-5</v>
      </c>
      <c r="AY260" s="10">
        <f>3/24000000*OO[[#This Row],[107 (02JUL1985 06:00:00)-Water Temperature (C)]]*OO[[#This Row],[49]]</f>
        <v>1.0676496853304997E-5</v>
      </c>
      <c r="AZ260" s="10">
        <f>3/24000000*OO[[#This Row],[108 (02JUL1985 09:00:00)-Water Temperature (C)]]*OO[[#This Row],[50]]</f>
        <v>9.6211124667487502E-6</v>
      </c>
      <c r="BA260" s="10">
        <f>3/24000000*OO[[#This Row],[109 (02JUL1985 12:00:00)-Water Temperature (C)]]*OO[[#This Row],[51]]</f>
        <v>8.6904276578849992E-6</v>
      </c>
      <c r="BB260" s="10">
        <f>3/24000000*OO[[#This Row],[110 (02JUL1985 15:00:00)-Water Temperature (C)]]*OO[[#This Row],[52]]</f>
        <v>7.6859164868750014E-6</v>
      </c>
      <c r="BC260" s="10">
        <f>3/24000000*OO[[#This Row],[111 (02JUL1985 18:00:00)-Water Temperature (C)]]*OO[[#This Row],[53]]</f>
        <v>6.5590567621150001E-6</v>
      </c>
      <c r="BD260" s="10">
        <f>3/24000000*OO[[#This Row],[112 (02JUL1985 21:00:00)-Water Temperature (C)]]*OO[[#This Row],[54]]</f>
        <v>5.2850313159525008E-6</v>
      </c>
      <c r="BE260" s="10">
        <f>3/24000000*OO[[#This Row],[113 (03JUL1985 00:00:00)-Water Temperature (C)]]*OO[[#This Row],[55]]</f>
        <v>4.0447713322774994E-6</v>
      </c>
      <c r="BF260" s="10">
        <f>3/24000000*OO[[#This Row],[114 (03JUL1985 03:00:00)-Water Temperature (C)]]*OO[[#This Row],[56]]</f>
        <v>3.0856367093737501E-6</v>
      </c>
      <c r="BG260" s="10">
        <f>3/24000000*OO[[#This Row],[115 (03JUL1985 06:00:00)-Water Temperature (C)]]*OO[[#This Row],[57]]</f>
        <v>2.43787192236E-6</v>
      </c>
      <c r="BH260" s="10">
        <f>3/24000000*OO[[#This Row],[116 (03JUL1985 09:00:00)-Water Temperature (C)]]*OO[[#This Row],[58]]</f>
        <v>2.0962805050819996E-6</v>
      </c>
      <c r="BI260" s="10">
        <f>3/24000000*OO[[#This Row],[117 (03JUL1985 12:00:00)-Water Temperature (C)]]*OO[[#This Row],[59]]</f>
        <v>1.9182872954927497E-6</v>
      </c>
      <c r="BJ260" s="10">
        <f>3/24000000*OO[[#This Row],[118 (03JUL1985 15:00:00)-Water Temperature (C)]]*OO[[#This Row],[60]]</f>
        <v>1.8010454865956249E-6</v>
      </c>
      <c r="BK260" s="10">
        <f>3/24000000*OO[[#This Row],[119 (03JUL1985 18:00:00)-Water Temperature (C)]]*OO[[#This Row],[61]]</f>
        <v>1.7036010850136251E-6</v>
      </c>
      <c r="BL260" s="10">
        <f>3/24000000*OO[[#This Row],[120 (03JUL1985 21:00:00)-Water Temperature (C)]]*OO[[#This Row],[62]]</f>
        <v>1.5752448485614999E-6</v>
      </c>
      <c r="BM260" s="10">
        <f>3/24000000*OO[[#This Row],[121 (04JUL1985 00:00:00)-Water Temperature (C)]]*OO[[#This Row],[63]]</f>
        <v>1.4313254414882497E-6</v>
      </c>
      <c r="BN260" s="10">
        <f>3/24000000*OO[[#This Row],[122 (04JUL1985 03:00:00)-Water Temperature (C)]]*OO[[#This Row],[64]]</f>
        <v>1.3056720326362501E-6</v>
      </c>
      <c r="BO260" s="10">
        <f>3/24000000*OO[[#This Row],[123 (04JUL1985 06:00:00)-Water Temperature (C)]]*OO[[#This Row],[65]]</f>
        <v>1.2090987901627498E-6</v>
      </c>
      <c r="BP260" s="10">
        <f>3/24000000*OO[[#This Row],[124 (04JUL1985 09:00:00)-Water Temperature (C)]]*OO[[#This Row],[66]]</f>
        <v>1.160176718242125E-6</v>
      </c>
      <c r="BQ260" s="10">
        <f>3/24000000*OO[[#This Row],[125 (04JUL1985 12:00:00)-Water Temperature (C)]]*OO[[#This Row],[67]]</f>
        <v>1.1265133219929997E-6</v>
      </c>
      <c r="BR260" s="10">
        <f>3/24000000*OO[[#This Row],[126 (04JUL1985 15:00:00)-Water Temperature (C)]]*OO[[#This Row],[68]]</f>
        <v>1.1116090614701249E-6</v>
      </c>
      <c r="BS260" s="10">
        <f>3/24000000*OO[[#This Row],[127 (04JUL1985 18:00:00)-Water Temperature (C)]]*OO[[#This Row],[69]]</f>
        <v>1.0841297500215001E-6</v>
      </c>
      <c r="BT260" s="10">
        <f>3/24000000*OO[[#This Row],[128 (04JUL1985 21:00:00)-Water Temperature (C)]]*OO[[#This Row],[70]]</f>
        <v>1.041056140994375E-6</v>
      </c>
      <c r="BU260" s="10">
        <f>3/24000000*OO[[#This Row],[129 (05JUL1985 00:00:00)-Water Temperature (C)]]*OO[[#This Row],[71]]</f>
        <v>9.8702437427049991E-7</v>
      </c>
      <c r="BV260" s="10">
        <f>3/24000000*OO[[#This Row],[130 (05JUL1985 03:00:00)-Water Temperature (C)]]*OO[[#This Row],[72]]</f>
        <v>9.28193620367E-7</v>
      </c>
      <c r="BW260" s="10">
        <f>3/24000000*OO[[#This Row],[131 (05JUL1985 06:00:00)-Water Temperature (C)]]*OO[[#This Row],[73]]</f>
        <v>8.7307514958037502E-7</v>
      </c>
      <c r="BX260" s="10">
        <f>3/24000000*OO[[#This Row],[132 (05JUL1985 09:00:00)-Water Temperature (C)]]*OO[[#This Row],[74]]</f>
        <v>8.4959794775662494E-7</v>
      </c>
      <c r="BY260" s="10">
        <f>3/24000000*OO[[#This Row],[133 (05JUL1985 12:00:00)-Water Temperature (C)]]*OO[[#This Row],[75]]</f>
        <v>8.2609628846062488E-7</v>
      </c>
      <c r="BZ260" s="10">
        <f>3/24000000*OO[[#This Row],[134 (05JUL1985 15:00:00)-Water Temperature (C)]]*OO[[#This Row],[76]]</f>
        <v>8.0902686034974999E-7</v>
      </c>
      <c r="CA260" s="10">
        <f>3/24000000*OO[[#This Row],[135 (05JUL1985 18:00:00)-Water Temperature (C)]]*OO[[#This Row],[77]]</f>
        <v>7.8885207884375005E-7</v>
      </c>
      <c r="CB260" s="10">
        <f>3/24000000*OO[[#This Row],[136 (05JUL1985 21:00:00)-Water Temperature (C)]]*OO[[#This Row],[78]]</f>
        <v>7.5237137291099993E-7</v>
      </c>
      <c r="CC260" s="10">
        <f>3/24000000*OO[[#This Row],[137 (06JUL1985 00:00:00)-Water Temperature (C)]]*OO[[#This Row],[79]]</f>
        <v>6.996138475106249E-7</v>
      </c>
      <c r="CD260" s="10">
        <f>3/24000000*OO[[#This Row],[138 (06JUL1985 03:00:00)-Water Temperature (C)]]*OO[[#This Row],[80]]</f>
        <v>6.4613846625750006E-7</v>
      </c>
      <c r="CE260" s="10">
        <f>3/24000000*OO[[#This Row],[139 (06JUL1985 06:00:00)-Water Temperature (C)]]*OO[[#This Row],[81]]</f>
        <v>6.0603426785599985E-7</v>
      </c>
      <c r="CF260" s="10">
        <f>3/24000000*OO[[#This Row],[140 (06JUL1985 09:00:00)-Water Temperature (C)]]*OO[[#This Row],[82]]</f>
        <v>5.9778435086699995E-7</v>
      </c>
      <c r="CG260" s="10">
        <f>3/24000000*OO[[#This Row],[141 (06JUL1985 12:00:00)-Water Temperature (C)]]*OO[[#This Row],[83]]</f>
        <v>5.9382769742437497E-7</v>
      </c>
      <c r="CH260" s="10">
        <f>3/24000000*OO[[#This Row],[142 (06JUL1985 15:00:00)-Water Temperature (C)]]*OO[[#This Row],[84]]</f>
        <v>5.9129704020750001E-7</v>
      </c>
      <c r="CI260" s="10">
        <f>3/24000000*OO[[#This Row],[143 (06JUL1985 18:00:00)-Water Temperature (C)]]*OO[[#This Row],[85]]</f>
        <v>5.8924323604237509E-7</v>
      </c>
      <c r="CJ260" s="10">
        <f>3/24000000*OO[[#This Row],[144 (06JUL1985 21:00:00)-Water Temperature (C)]]*OO[[#This Row],[86]]</f>
        <v>5.6945476789250002E-7</v>
      </c>
      <c r="CK260" s="10">
        <f>3/24000000*OO[[#This Row],[145 (07JUL1985 00:00:00)-Water Temperature (C)]]*OO[[#This Row],[87]]</f>
        <v>5.3220572103999993E-7</v>
      </c>
      <c r="CL260" s="10">
        <f>3/24000000*OO[[#This Row],[146 (07JUL1985 03:00:00)-Water Temperature (C)]]*OO[[#This Row],[88]]</f>
        <v>4.9610408275312504E-7</v>
      </c>
      <c r="CM260" s="10">
        <f>3/24000000*OO[[#This Row],[147 (07JUL1985 06:00:00)-Water Temperature (C)]]*OO[[#This Row],[89]]</f>
        <v>4.6669642361099992E-7</v>
      </c>
      <c r="CN260" s="10">
        <f>3/24000000*OO[[#This Row],[148 (07JUL1985 09:00:00)-Water Temperature (C)]]*OO[[#This Row],[90]]</f>
        <v>4.5796001741174998E-7</v>
      </c>
      <c r="CO260" s="10">
        <f>3/24000000*OO[[#This Row],[149 (07JUL1985 12:00:00)-Water Temperature (C)]]*OO[[#This Row],[91]]</f>
        <v>4.5654346907549999E-7</v>
      </c>
      <c r="CP260" s="10">
        <f>3/24000000*OO[[#This Row],[150 (07JUL1985 15:00:00)-Water Temperature (C)]]*OO[[#This Row],[92]]</f>
        <v>4.5513725728849994E-7</v>
      </c>
      <c r="CQ260" s="10">
        <f>3/24000000*OO[[#This Row],[151 (07JUL1985 18:00:00)-Water Temperature (C)]]*OO[[#This Row],[93]]</f>
        <v>4.5264302054399998E-7</v>
      </c>
      <c r="CR260" s="10">
        <f>3/24000000*OO[[#This Row],[152 (07JUL1985 21:00:00)-Water Temperature (C)]]*OO[[#This Row],[94]]</f>
        <v>4.3711380521400003E-7</v>
      </c>
      <c r="CS260" s="10">
        <f>3/24000000*OO[[#This Row],[153 (08JUL1985 00:00:00)-Water Temperature (C)]]*OO[[#This Row],[95]]</f>
        <v>4.1311893393487501E-7</v>
      </c>
      <c r="CT260" s="10">
        <f>3/24000000*OO[[#This Row],[154 (08JUL1985 03:00:00)-Water Temperature (C)]]*OO[[#This Row],[96]]</f>
        <v>3.8931568264312496E-7</v>
      </c>
      <c r="CU260" s="10">
        <f>3/24000000*OO[[#This Row],[155 (08JUL1985 06:00:00)-Water Temperature (C)]]*OO[[#This Row],[97]]</f>
        <v>3.6971979864674996E-7</v>
      </c>
      <c r="CV260" s="10">
        <f>3/24000000*OO[[#This Row],[156 (08JUL1985 09:00:00)-Water Temperature (C)]]*OO[[#This Row],[98]]</f>
        <v>3.5653227995600002E-7</v>
      </c>
      <c r="CW260" s="10">
        <f>3/24000000*OO[[#This Row],[157 (08JUL1985 12:00:00)-Water Temperature (C)]]*OO[[#This Row],[99]]</f>
        <v>3.5526052316762503E-7</v>
      </c>
    </row>
    <row r="261" spans="1:101" x14ac:dyDescent="0.35">
      <c r="A261" t="s">
        <v>267</v>
      </c>
      <c r="B261">
        <v>1250.924</v>
      </c>
      <c r="C261" s="10">
        <f>3/24*OO[[#This Row],[59 (26JUN1985 06:00:00)-Water Temperature (C)]]*OO[[#This Row],[1]]/SUM(OO[1])</f>
        <v>0</v>
      </c>
      <c r="D261" s="10">
        <f>3/24*OO[[#This Row],[60 (26JUN1985 09:00:00)-Water Temperature (C)]]*OO[[#This Row],[2]]/SUM(OO[2])</f>
        <v>0</v>
      </c>
      <c r="E261" s="10">
        <f>3/24*OO[[#This Row],[61 (26JUN1985 12:00:00)-Water Temperature (C)]]*OO[[#This Row],[3]]/SUM(OO[3])</f>
        <v>0</v>
      </c>
      <c r="F261" s="10">
        <f>3/24*OO[[#This Row],[62 (26JUN1985 15:00:00)-Water Temperature (C)]]*OO[[#This Row],[4]]/SUM(OO[4])</f>
        <v>0</v>
      </c>
      <c r="G261" s="10">
        <f>3/24*OO[[#This Row],[63 (26JUN1985 18:00:00)-Water Temperature (C)]]*OO[[#This Row],[5]]/SUM(OO[5])</f>
        <v>0</v>
      </c>
      <c r="H261" s="10">
        <f>3/24*OO[[#This Row],[64 (26JUN1985 21:00:00)-Water Temperature (C)]]*OO[[#This Row],[6]]/SUM(OO[6])</f>
        <v>0</v>
      </c>
      <c r="I261" s="10">
        <f>3/24*OO[[#This Row],[65 (27JUN1985 00:00:00)-Water Temperature (C)]]*OO[[#This Row],[7]]/SUM(OO[7])</f>
        <v>0</v>
      </c>
      <c r="J261" s="10">
        <f>3/24*OO[[#This Row],[66 (27JUN1985 03:00:00)-Water Temperature (C)]]*OO[[#This Row],[8]]/SUM(OO[8])</f>
        <v>0</v>
      </c>
      <c r="K261" s="10">
        <f>3/24*OO[[#This Row],[67 (27JUN1985 06:00:00)-Water Temperature (C)]]*OO[[#This Row],[9]]/SUM(OO[9])</f>
        <v>0</v>
      </c>
      <c r="L261" s="10">
        <f>3/24*OO[[#This Row],[68 (27JUN1985 09:00:00)-Water Temperature (C)]]*OO[[#This Row],[10]]/SUM(OO[10])</f>
        <v>0</v>
      </c>
      <c r="M261" s="10">
        <f>3/24*OO[[#This Row],[69 (27JUN1985 12:00:00)-Water Temperature (C)]]*OO[[#This Row],[11]]/SUM(OO[11])</f>
        <v>0</v>
      </c>
      <c r="N261" s="10">
        <f>3/24*OO[[#This Row],[70 (27JUN1985 15:00:00)-Water Temperature (C)]]*OO[[#This Row],[12]]/SUM(OO[12])</f>
        <v>8.3902687686270238E-43</v>
      </c>
      <c r="O261" s="10">
        <f>3/24*OO[[#This Row],[71 (27JUN1985 18:00:00)-Water Temperature (C)]]*OO[[#This Row],[13]]/SUM(OO[13])</f>
        <v>2.2849619639990888E-32</v>
      </c>
      <c r="P261" s="10">
        <f>3/24*OO[[#This Row],[72 (27JUN1985 21:00:00)-Water Temperature (C)]]*OO[[#This Row],[14]]/SUM(OO[14])</f>
        <v>3.3718128778253298E-22</v>
      </c>
      <c r="Q261" s="10">
        <f>3/24*OO[[#This Row],[73 (28JUN1985 00:00:00)-Water Temperature (C)]]*OO[[#This Row],[15]]/SUM(OO[15])</f>
        <v>2.9996379717550829E-15</v>
      </c>
      <c r="R261" s="10">
        <f>3/24*OO[[#This Row],[74 (28JUN1985 03:00:00)-Water Temperature (C)]]*OO[[#This Row],[16]]/SUM(OO[16])</f>
        <v>3.4482727417243431E-11</v>
      </c>
      <c r="S261" s="10">
        <f>3/24*OO[[#This Row],[75 (28JUN1985 06:00:00)-Water Temperature (C)]]*OO[[#This Row],[17]]/SUM(OO[17])</f>
        <v>1.9133789713200802E-8</v>
      </c>
      <c r="T261" s="10">
        <f>3/24*OO[[#This Row],[76 (28JUN1985 09:00:00)-Water Temperature (C)]]*OO[[#This Row],[18]]/SUM(OO[18])</f>
        <v>2.1286403398511493E-6</v>
      </c>
      <c r="U261" s="10">
        <f>3/24*OO[[#This Row],[77 (28JUN1985 12:00:00)-Water Temperature (C)]]*OO[[#This Row],[19]]/SUM(OO[19])</f>
        <v>7.4905777731985789E-5</v>
      </c>
      <c r="V261" s="10">
        <f>3/24000000*OO[[#This Row],[78 (28JUN1985 15:00:00)-Water Temperature (C)]]*OO[[#This Row],[20]]</f>
        <v>1.05182639434375E-3</v>
      </c>
      <c r="W261" s="10">
        <f>3/24000000*OO[[#This Row],[79 (28JUN1985 18:00:00)-Water Temperature (C)]]*OO[[#This Row],[21]]</f>
        <v>6.9143305102112489E-3</v>
      </c>
      <c r="X261" s="10">
        <f>3/24000000*OO[[#This Row],[80 (28JUN1985 21:00:00)-Water Temperature (C)]]*OO[[#This Row],[22]]</f>
        <v>2.3752932767937499E-2</v>
      </c>
      <c r="Y261" s="10">
        <f>3/24000000*OO[[#This Row],[81 (29JUN1985 00:00:00)-Water Temperature (C)]]*OO[[#This Row],[23]]</f>
        <v>4.8004277638624998E-2</v>
      </c>
      <c r="Z261" s="10">
        <f>3/24000000*OO[[#This Row],[82 (29JUN1985 03:00:00)-Water Temperature (C)]]*OO[[#This Row],[24]]</f>
        <v>6.2712890233412491E-2</v>
      </c>
      <c r="AA261" s="10">
        <f>3/24000000*OO[[#This Row],[83 (29JUN1985 06:00:00)-Water Temperature (C)]]*OO[[#This Row],[25]]</f>
        <v>5.6786641908424994E-2</v>
      </c>
      <c r="AB261" s="10">
        <f>3/24000000*OO[[#This Row],[84 (29JUN1985 09:00:00)-Water Temperature (C)]]*OO[[#This Row],[26]]</f>
        <v>3.8485577922637501E-2</v>
      </c>
      <c r="AC261" s="10">
        <f>3/24000000*OO[[#This Row],[85 (29JUN1985 12:00:00)-Water Temperature (C)]]*OO[[#This Row],[27]]</f>
        <v>2.0194526383511251E-2</v>
      </c>
      <c r="AD261" s="10">
        <f>3/24000000*OO[[#This Row],[86 (29JUN1985 15:00:00)-Water Temperature (C)]]*OO[[#This Row],[28]]</f>
        <v>8.3293232696725009E-3</v>
      </c>
      <c r="AE261" s="10">
        <f>3/24000000*OO[[#This Row],[88 (29JUN1985 21:00:00)-Water Temperature (C)]]*OO[[#This Row],[30]]</f>
        <v>8.3958050843100003E-4</v>
      </c>
      <c r="AF261" s="10">
        <f>3/24000000*OO[[#This Row],[88 (29JUN1985 21:00:00)-Water Temperature (C)]]*OO[[#This Row],[30]]</f>
        <v>8.3958050843100003E-4</v>
      </c>
      <c r="AG261" s="10">
        <f>3/24000000*OO[[#This Row],[89 (30JUN1985 00:00:00)-Water Temperature (C)]]*OO[[#This Row],[31]]</f>
        <v>2.4882885420749996E-4</v>
      </c>
      <c r="AH261" s="10">
        <f>3/24000000*OO[[#This Row],[90 (30JUN1985 03:00:00)-Water Temperature (C)]]*OO[[#This Row],[32]]</f>
        <v>9.7689237447749999E-5</v>
      </c>
      <c r="AI261" s="10">
        <f>3/24000000*OO[[#This Row],[91 (30JUN1985 06:00:00)-Water Temperature (C)]]*OO[[#This Row],[33]]</f>
        <v>6.220078940010001E-5</v>
      </c>
      <c r="AJ261" s="10">
        <f>3/24000000*OO[[#This Row],[92 (30JUN1985 09:00:00)-Water Temperature (C)]]*OO[[#This Row],[34]]</f>
        <v>5.6086575235124993E-5</v>
      </c>
      <c r="AK261" s="10">
        <f>3/24000000*OO[[#This Row],[93 (30JUN1985 12:00:00)-Water Temperature (C)]]*OO[[#This Row],[35]]</f>
        <v>5.7476972905700003E-5</v>
      </c>
      <c r="AL261" s="10">
        <f>3/24000000*OO[[#This Row],[94 (30JUN1985 15:00:00)-Water Temperature (C)]]*OO[[#This Row],[36]]</f>
        <v>5.9657837353312511E-5</v>
      </c>
      <c r="AM261" s="10">
        <f>3/24000000*OO[[#This Row],[95 (30JUN1985 18:00:00)-Water Temperature (C)]]*OO[[#This Row],[37]]</f>
        <v>5.9835095266649996E-5</v>
      </c>
      <c r="AN261" s="10">
        <f>3/24000000*OO[[#This Row],[96 (30JUN1985 21:00:00)-Water Temperature (C)]]*OO[[#This Row],[38]]</f>
        <v>5.6639704521262487E-5</v>
      </c>
      <c r="AO261" s="10">
        <f>3/24000000*OO[[#This Row],[97 (01JUL1985 00:00:00)-Water Temperature (C)]]*OO[[#This Row],[39]]</f>
        <v>5.139400248189999E-5</v>
      </c>
      <c r="AP261" s="10">
        <f>3/24000000*OO[[#This Row],[98 (01JUL1985 03:00:00)-Water Temperature (C)]]*OO[[#This Row],[40]]</f>
        <v>4.5784856048800003E-5</v>
      </c>
      <c r="AQ261" s="10">
        <f>3/24000000*OO[[#This Row],[99 (01JUL1985 06:00:00)-Water Temperature (C)]]*OO[[#This Row],[41]]</f>
        <v>4.0879816972299998E-5</v>
      </c>
      <c r="AR261" s="10">
        <f>3/24000000*OO[[#This Row],[100 (01JUL1985 09:00:00)-Water Temperature (C)]]*OO[[#This Row],[42]]</f>
        <v>3.7968219528987504E-5</v>
      </c>
      <c r="AS261" s="10">
        <f>3/24000000*OO[[#This Row],[101 (01JUL1985 12:00:00)-Water Temperature (C)]]*OO[[#This Row],[43]]</f>
        <v>3.5061767716149999E-5</v>
      </c>
      <c r="AT261" s="10">
        <f>3/24000000*OO[[#This Row],[102 (01JUL1985 15:00:00)-Water Temperature (C)]]*OO[[#This Row],[44]]</f>
        <v>3.17902171366E-5</v>
      </c>
      <c r="AU261" s="10">
        <f>3/24000000*OO[[#This Row],[103 (01JUL1985 18:00:00)-Water Temperature (C)]]*OO[[#This Row],[45]]</f>
        <v>2.8017090116812497E-5</v>
      </c>
      <c r="AV261" s="10">
        <f>3/24000000*OO[[#This Row],[104 (01JUL1985 21:00:00)-Water Temperature (C)]]*OO[[#This Row],[46]]</f>
        <v>2.4048407613800004E-5</v>
      </c>
      <c r="AW261" s="10">
        <f>3/24000000*OO[[#This Row],[105 (02JUL1985 00:00:00)-Water Temperature (C)]]*OO[[#This Row],[47]]</f>
        <v>2.0281910373514998E-5</v>
      </c>
      <c r="AX261" s="10">
        <f>3/24000000*OO[[#This Row],[106 (02JUL1985 03:00:00)-Water Temperature (C)]]*OO[[#This Row],[48]]</f>
        <v>1.7061638917975003E-5</v>
      </c>
      <c r="AY261" s="10">
        <f>3/24000000*OO[[#This Row],[107 (02JUL1985 06:00:00)-Water Temperature (C)]]*OO[[#This Row],[49]]</f>
        <v>1.4586587108939999E-5</v>
      </c>
      <c r="AZ261" s="10">
        <f>3/24000000*OO[[#This Row],[108 (02JUL1985 09:00:00)-Water Temperature (C)]]*OO[[#This Row],[50]]</f>
        <v>1.3135948180977497E-5</v>
      </c>
      <c r="BA261" s="10">
        <f>3/24000000*OO[[#This Row],[109 (02JUL1985 12:00:00)-Water Temperature (C)]]*OO[[#This Row],[51]]</f>
        <v>1.1874654496039998E-5</v>
      </c>
      <c r="BB261" s="10">
        <f>3/24000000*OO[[#This Row],[110 (02JUL1985 15:00:00)-Water Temperature (C)]]*OO[[#This Row],[52]]</f>
        <v>1.0536249779966249E-5</v>
      </c>
      <c r="BC261" s="10">
        <f>3/24000000*OO[[#This Row],[111 (02JUL1985 18:00:00)-Water Temperature (C)]]*OO[[#This Row],[53]]</f>
        <v>9.0333115144999998E-6</v>
      </c>
      <c r="BD261" s="10">
        <f>3/24000000*OO[[#This Row],[112 (02JUL1985 21:00:00)-Water Temperature (C)]]*OO[[#This Row],[54]]</f>
        <v>7.3128546534624991E-6</v>
      </c>
      <c r="BE261" s="10">
        <f>3/24000000*OO[[#This Row],[113 (03JUL1985 00:00:00)-Water Temperature (C)]]*OO[[#This Row],[55]]</f>
        <v>5.6108005277624995E-6</v>
      </c>
      <c r="BF261" s="10">
        <f>3/24000000*OO[[#This Row],[114 (03JUL1985 03:00:00)-Water Temperature (C)]]*OO[[#This Row],[56]]</f>
        <v>4.2736410390787499E-6</v>
      </c>
      <c r="BG261" s="10">
        <f>3/24000000*OO[[#This Row],[115 (03JUL1985 06:00:00)-Water Temperature (C)]]*OO[[#This Row],[57]]</f>
        <v>3.3594783487474998E-6</v>
      </c>
      <c r="BH261" s="10">
        <f>3/24000000*OO[[#This Row],[116 (03JUL1985 09:00:00)-Water Temperature (C)]]*OO[[#This Row],[58]]</f>
        <v>2.8709544812812502E-6</v>
      </c>
      <c r="BI261" s="10">
        <f>3/24000000*OO[[#This Row],[117 (03JUL1985 12:00:00)-Water Temperature (C)]]*OO[[#This Row],[59]]</f>
        <v>2.6133339076849997E-6</v>
      </c>
      <c r="BJ261" s="10">
        <f>3/24000000*OO[[#This Row],[118 (03JUL1985 15:00:00)-Water Temperature (C)]]*OO[[#This Row],[60]]</f>
        <v>2.4465740119499998E-6</v>
      </c>
      <c r="BK261" s="10">
        <f>3/24000000*OO[[#This Row],[119 (03JUL1985 18:00:00)-Water Temperature (C)]]*OO[[#This Row],[61]]</f>
        <v>2.3117218758243749E-6</v>
      </c>
      <c r="BL261" s="10">
        <f>3/24000000*OO[[#This Row],[120 (03JUL1985 21:00:00)-Water Temperature (C)]]*OO[[#This Row],[62]]</f>
        <v>2.137304741131E-6</v>
      </c>
      <c r="BM261" s="10">
        <f>3/24000000*OO[[#This Row],[121 (04JUL1985 00:00:00)-Water Temperature (C)]]*OO[[#This Row],[63]]</f>
        <v>1.9418431296005E-6</v>
      </c>
      <c r="BN261" s="10">
        <f>3/24000000*OO[[#This Row],[122 (04JUL1985 03:00:00)-Water Temperature (C)]]*OO[[#This Row],[64]]</f>
        <v>1.7698268172016249E-6</v>
      </c>
      <c r="BO261" s="10">
        <f>3/24000000*OO[[#This Row],[123 (04JUL1985 06:00:00)-Water Temperature (C)]]*OO[[#This Row],[65]]</f>
        <v>1.6365256974562499E-6</v>
      </c>
      <c r="BP261" s="10">
        <f>3/24000000*OO[[#This Row],[124 (04JUL1985 09:00:00)-Water Temperature (C)]]*OO[[#This Row],[66]]</f>
        <v>1.5674505919649999E-6</v>
      </c>
      <c r="BQ261" s="10">
        <f>3/24000000*OO[[#This Row],[125 (04JUL1985 12:00:00)-Water Temperature (C)]]*OO[[#This Row],[67]]</f>
        <v>1.51917066181425E-6</v>
      </c>
      <c r="BR261" s="10">
        <f>3/24000000*OO[[#This Row],[126 (04JUL1985 15:00:00)-Water Temperature (C)]]*OO[[#This Row],[68]]</f>
        <v>1.4974264860500001E-6</v>
      </c>
      <c r="BS261" s="10">
        <f>3/24000000*OO[[#This Row],[127 (04JUL1985 18:00:00)-Water Temperature (C)]]*OO[[#This Row],[69]]</f>
        <v>1.460378846135625E-6</v>
      </c>
      <c r="BT261" s="10">
        <f>3/24000000*OO[[#This Row],[128 (04JUL1985 21:00:00)-Water Temperature (C)]]*OO[[#This Row],[70]]</f>
        <v>1.4039283839737501E-6</v>
      </c>
      <c r="BU261" s="10">
        <f>3/24000000*OO[[#This Row],[129 (05JUL1985 00:00:00)-Water Temperature (C)]]*OO[[#This Row],[71]]</f>
        <v>1.3327686834900001E-6</v>
      </c>
      <c r="BV261" s="10">
        <f>3/24000000*OO[[#This Row],[130 (05JUL1985 03:00:00)-Water Temperature (C)]]*OO[[#This Row],[72]]</f>
        <v>1.2543423179673746E-6</v>
      </c>
      <c r="BW261" s="10">
        <f>3/24000000*OO[[#This Row],[131 (05JUL1985 06:00:00)-Water Temperature (C)]]*OO[[#This Row],[73]]</f>
        <v>1.1796537383649998E-6</v>
      </c>
      <c r="BX261" s="10">
        <f>3/24000000*OO[[#This Row],[132 (05JUL1985 09:00:00)-Water Temperature (C)]]*OO[[#This Row],[74]]</f>
        <v>1.1467374057709999E-6</v>
      </c>
      <c r="BY261" s="10">
        <f>3/24000000*OO[[#This Row],[133 (05JUL1985 12:00:00)-Water Temperature (C)]]*OO[[#This Row],[75]]</f>
        <v>1.1139955789585E-6</v>
      </c>
      <c r="BZ261" s="10">
        <f>3/24000000*OO[[#This Row],[134 (05JUL1985 15:00:00)-Water Temperature (C)]]*OO[[#This Row],[76]]</f>
        <v>1.0910834945149999E-6</v>
      </c>
      <c r="CA261" s="10">
        <f>3/24000000*OO[[#This Row],[135 (05JUL1985 18:00:00)-Water Temperature (C)]]*OO[[#This Row],[77]]</f>
        <v>1.0645258955677498E-6</v>
      </c>
      <c r="CB261" s="10">
        <f>3/24000000*OO[[#This Row],[136 (05JUL1985 21:00:00)-Water Temperature (C)]]*OO[[#This Row],[78]]</f>
        <v>1.0168390121999999E-6</v>
      </c>
      <c r="CC261" s="10">
        <f>3/24000000*OO[[#This Row],[137 (06JUL1985 00:00:00)-Water Temperature (C)]]*OO[[#This Row],[79]]</f>
        <v>9.4660004830125006E-7</v>
      </c>
      <c r="CD261" s="10">
        <f>3/24000000*OO[[#This Row],[138 (06JUL1985 03:00:00)-Water Temperature (C)]]*OO[[#This Row],[80]]</f>
        <v>8.74441994366625E-7</v>
      </c>
      <c r="CE261" s="10">
        <f>3/24000000*OO[[#This Row],[139 (06JUL1985 06:00:00)-Water Temperature (C)]]*OO[[#This Row],[81]]</f>
        <v>8.1952865100925003E-7</v>
      </c>
      <c r="CF261" s="10">
        <f>3/24000000*OO[[#This Row],[140 (06JUL1985 09:00:00)-Water Temperature (C)]]*OO[[#This Row],[82]]</f>
        <v>8.0742969167849988E-7</v>
      </c>
      <c r="CG261" s="10">
        <f>3/24000000*OO[[#This Row],[141 (06JUL1985 12:00:00)-Water Temperature (C)]]*OO[[#This Row],[83]]</f>
        <v>8.0130698866399982E-7</v>
      </c>
      <c r="CH261" s="10">
        <f>3/24000000*OO[[#This Row],[142 (06JUL1985 15:00:00)-Water Temperature (C)]]*OO[[#This Row],[84]]</f>
        <v>7.9774015787999998E-7</v>
      </c>
      <c r="CI261" s="10">
        <f>3/24000000*OO[[#This Row],[143 (06JUL1985 18:00:00)-Water Temperature (C)]]*OO[[#This Row],[85]]</f>
        <v>7.9512802171300006E-7</v>
      </c>
      <c r="CJ261" s="10">
        <f>3/24000000*OO[[#This Row],[144 (06JUL1985 21:00:00)-Water Temperature (C)]]*OO[[#This Row],[86]]</f>
        <v>7.6908759646274996E-7</v>
      </c>
      <c r="CK261" s="10">
        <f>3/24000000*OO[[#This Row],[145 (07JUL1985 00:00:00)-Water Temperature (C)]]*OO[[#This Row],[87]]</f>
        <v>7.194415988889999E-7</v>
      </c>
      <c r="CL261" s="10">
        <f>3/24000000*OO[[#This Row],[146 (07JUL1985 03:00:00)-Water Temperature (C)]]*OO[[#This Row],[88]]</f>
        <v>6.7076262820800001E-7</v>
      </c>
      <c r="CM261" s="10">
        <f>3/24000000*OO[[#This Row],[147 (07JUL1985 06:00:00)-Water Temperature (C)]]*OO[[#This Row],[89]]</f>
        <v>6.3073507365599993E-7</v>
      </c>
      <c r="CN261" s="10">
        <f>3/24000000*OO[[#This Row],[148 (07JUL1985 09:00:00)-Water Temperature (C)]]*OO[[#This Row],[90]]</f>
        <v>6.1848372214374998E-7</v>
      </c>
      <c r="CO261" s="10">
        <f>3/24000000*OO[[#This Row],[149 (07JUL1985 12:00:00)-Water Temperature (C)]]*OO[[#This Row],[91]]</f>
        <v>6.1591230391537501E-7</v>
      </c>
      <c r="CP261" s="10">
        <f>3/24000000*OO[[#This Row],[150 (07JUL1985 15:00:00)-Water Temperature (C)]]*OO[[#This Row],[92]]</f>
        <v>6.1374905938937493E-7</v>
      </c>
      <c r="CQ261" s="10">
        <f>3/24000000*OO[[#This Row],[151 (07JUL1985 18:00:00)-Water Temperature (C)]]*OO[[#This Row],[93]]</f>
        <v>6.1047325383249996E-7</v>
      </c>
      <c r="CR261" s="10">
        <f>3/24000000*OO[[#This Row],[152 (07JUL1985 21:00:00)-Water Temperature (C)]]*OO[[#This Row],[94]]</f>
        <v>5.8993957090075001E-7</v>
      </c>
      <c r="CS261" s="10">
        <f>3/24000000*OO[[#This Row],[153 (08JUL1985 00:00:00)-Water Temperature (C)]]*OO[[#This Row],[95]]</f>
        <v>5.5799503360599996E-7</v>
      </c>
      <c r="CT261" s="10">
        <f>3/24000000*OO[[#This Row],[154 (08JUL1985 03:00:00)-Water Temperature (C)]]*OO[[#This Row],[96]]</f>
        <v>5.2589560832624995E-7</v>
      </c>
      <c r="CU261" s="10">
        <f>3/24000000*OO[[#This Row],[155 (08JUL1985 06:00:00)-Water Temperature (C)]]*OO[[#This Row],[97]]</f>
        <v>4.9917698260937494E-7</v>
      </c>
      <c r="CV261" s="10">
        <f>3/24000000*OO[[#This Row],[156 (08JUL1985 09:00:00)-Water Temperature (C)]]*OO[[#This Row],[98]]</f>
        <v>4.8082932880499999E-7</v>
      </c>
      <c r="CW261" s="10">
        <f>3/24000000*OO[[#This Row],[157 (08JUL1985 12:00:00)-Water Temperature (C)]]*OO[[#This Row],[99]]</f>
        <v>4.78494428035E-7</v>
      </c>
    </row>
    <row r="262" spans="1:101" x14ac:dyDescent="0.35">
      <c r="A262" t="s">
        <v>268</v>
      </c>
      <c r="B262">
        <v>1429.713</v>
      </c>
      <c r="C262" s="10">
        <f>3/24*OO[[#This Row],[59 (26JUN1985 06:00:00)-Water Temperature (C)]]*OO[[#This Row],[1]]/SUM(OO[1])</f>
        <v>0</v>
      </c>
      <c r="D262" s="10">
        <f>3/24*OO[[#This Row],[60 (26JUN1985 09:00:00)-Water Temperature (C)]]*OO[[#This Row],[2]]/SUM(OO[2])</f>
        <v>0</v>
      </c>
      <c r="E262" s="10">
        <f>3/24*OO[[#This Row],[61 (26JUN1985 12:00:00)-Water Temperature (C)]]*OO[[#This Row],[3]]/SUM(OO[3])</f>
        <v>0</v>
      </c>
      <c r="F262" s="10">
        <f>3/24*OO[[#This Row],[62 (26JUN1985 15:00:00)-Water Temperature (C)]]*OO[[#This Row],[4]]/SUM(OO[4])</f>
        <v>0</v>
      </c>
      <c r="G262" s="10">
        <f>3/24*OO[[#This Row],[63 (26JUN1985 18:00:00)-Water Temperature (C)]]*OO[[#This Row],[5]]/SUM(OO[5])</f>
        <v>0</v>
      </c>
      <c r="H262" s="10">
        <f>3/24*OO[[#This Row],[64 (26JUN1985 21:00:00)-Water Temperature (C)]]*OO[[#This Row],[6]]/SUM(OO[6])</f>
        <v>0</v>
      </c>
      <c r="I262" s="10">
        <f>3/24*OO[[#This Row],[65 (27JUN1985 00:00:00)-Water Temperature (C)]]*OO[[#This Row],[7]]/SUM(OO[7])</f>
        <v>0</v>
      </c>
      <c r="J262" s="10">
        <f>3/24*OO[[#This Row],[66 (27JUN1985 03:00:00)-Water Temperature (C)]]*OO[[#This Row],[8]]/SUM(OO[8])</f>
        <v>0</v>
      </c>
      <c r="K262" s="10">
        <f>3/24*OO[[#This Row],[67 (27JUN1985 06:00:00)-Water Temperature (C)]]*OO[[#This Row],[9]]/SUM(OO[9])</f>
        <v>0</v>
      </c>
      <c r="L262" s="10">
        <f>3/24*OO[[#This Row],[68 (27JUN1985 09:00:00)-Water Temperature (C)]]*OO[[#This Row],[10]]/SUM(OO[10])</f>
        <v>0</v>
      </c>
      <c r="M262" s="10">
        <f>3/24*OO[[#This Row],[69 (27JUN1985 12:00:00)-Water Temperature (C)]]*OO[[#This Row],[11]]/SUM(OO[11])</f>
        <v>0</v>
      </c>
      <c r="N262" s="10">
        <f>3/24*OO[[#This Row],[70 (27JUN1985 15:00:00)-Water Temperature (C)]]*OO[[#This Row],[12]]/SUM(OO[12])</f>
        <v>1.308332957773746E-43</v>
      </c>
      <c r="O262" s="10">
        <f>3/24*OO[[#This Row],[71 (27JUN1985 18:00:00)-Water Temperature (C)]]*OO[[#This Row],[13]]/SUM(OO[13])</f>
        <v>3.60392753349944E-33</v>
      </c>
      <c r="P262" s="10">
        <f>3/24*OO[[#This Row],[72 (27JUN1985 21:00:00)-Water Temperature (C)]]*OO[[#This Row],[14]]/SUM(OO[14])</f>
        <v>1.2187513317478212E-22</v>
      </c>
      <c r="Q262" s="10">
        <f>3/24*OO[[#This Row],[73 (28JUN1985 00:00:00)-Water Temperature (C)]]*OO[[#This Row],[15]]/SUM(OO[15])</f>
        <v>7.8993674933723808E-16</v>
      </c>
      <c r="R262" s="10">
        <f>3/24*OO[[#This Row],[74 (28JUN1985 03:00:00)-Water Temperature (C)]]*OO[[#This Row],[16]]/SUM(OO[16])</f>
        <v>1.8640694799098971E-11</v>
      </c>
      <c r="S262" s="10">
        <f>3/24*OO[[#This Row],[75 (28JUN1985 06:00:00)-Water Temperature (C)]]*OO[[#This Row],[17]]/SUM(OO[17])</f>
        <v>1.3416434489128533E-8</v>
      </c>
      <c r="T262" s="10">
        <f>3/24*OO[[#This Row],[76 (28JUN1985 09:00:00)-Water Temperature (C)]]*OO[[#This Row],[18]]/SUM(OO[18])</f>
        <v>1.791597077123439E-6</v>
      </c>
      <c r="U262" s="10">
        <f>3/24*OO[[#This Row],[77 (28JUN1985 12:00:00)-Water Temperature (C)]]*OO[[#This Row],[19]]/SUM(OO[19])</f>
        <v>7.318824808201861E-5</v>
      </c>
      <c r="V262" s="10">
        <f>3/24000000*OO[[#This Row],[78 (28JUN1985 15:00:00)-Water Temperature (C)]]*OO[[#This Row],[20]]</f>
        <v>1.170714342721E-3</v>
      </c>
      <c r="W262" s="10">
        <f>3/24000000*OO[[#This Row],[79 (28JUN1985 18:00:00)-Water Temperature (C)]]*OO[[#This Row],[21]]</f>
        <v>8.6383229796174986E-3</v>
      </c>
      <c r="X262" s="10">
        <f>3/24000000*OO[[#This Row],[80 (28JUN1985 21:00:00)-Water Temperature (C)]]*OO[[#This Row],[22]]</f>
        <v>3.2916609737549993E-2</v>
      </c>
      <c r="Y262" s="10">
        <f>3/24000000*OO[[#This Row],[81 (29JUN1985 00:00:00)-Water Temperature (C)]]*OO[[#This Row],[23]]</f>
        <v>7.3012276159999986E-2</v>
      </c>
      <c r="Z262" s="10">
        <f>3/24000000*OO[[#This Row],[82 (29JUN1985 03:00:00)-Water Temperature (C)]]*OO[[#This Row],[24]]</f>
        <v>0.103846994181625</v>
      </c>
      <c r="AA262" s="10">
        <f>3/24000000*OO[[#This Row],[83 (29JUN1985 06:00:00)-Water Temperature (C)]]*OO[[#This Row],[25]]</f>
        <v>0.10170937881812502</v>
      </c>
      <c r="AB262" s="10">
        <f>3/24000000*OO[[#This Row],[84 (29JUN1985 09:00:00)-Water Temperature (C)]]*OO[[#This Row],[26]]</f>
        <v>7.4123326915837492E-2</v>
      </c>
      <c r="AC262" s="10">
        <f>3/24000000*OO[[#This Row],[85 (29JUN1985 12:00:00)-Water Temperature (C)]]*OO[[#This Row],[27]]</f>
        <v>4.16016153221625E-2</v>
      </c>
      <c r="AD262" s="10">
        <f>3/24000000*OO[[#This Row],[86 (29JUN1985 15:00:00)-Water Temperature (C)]]*OO[[#This Row],[28]]</f>
        <v>1.824145229827125E-2</v>
      </c>
      <c r="AE262" s="10">
        <f>3/24000000*OO[[#This Row],[88 (29JUN1985 21:00:00)-Water Temperature (C)]]*OO[[#This Row],[30]]</f>
        <v>2.0029514782128753E-3</v>
      </c>
      <c r="AF262" s="10">
        <f>3/24000000*OO[[#This Row],[88 (29JUN1985 21:00:00)-Water Temperature (C)]]*OO[[#This Row],[30]]</f>
        <v>2.0029514782128753E-3</v>
      </c>
      <c r="AG262" s="10">
        <f>3/24000000*OO[[#This Row],[89 (30JUN1985 00:00:00)-Water Temperature (C)]]*OO[[#This Row],[31]]</f>
        <v>5.8534381314449997E-4</v>
      </c>
      <c r="AH262" s="10">
        <f>3/24000000*OO[[#This Row],[90 (30JUN1985 03:00:00)-Water Temperature (C)]]*OO[[#This Row],[32]]</f>
        <v>2.0774544732187503E-4</v>
      </c>
      <c r="AI262" s="10">
        <f>3/24000000*OO[[#This Row],[91 (30JUN1985 06:00:00)-Water Temperature (C)]]*OO[[#This Row],[33]]</f>
        <v>1.1651418834746248E-4</v>
      </c>
      <c r="AJ262" s="10">
        <f>3/24000000*OO[[#This Row],[92 (30JUN1985 09:00:00)-Water Temperature (C)]]*OO[[#This Row],[34]]</f>
        <v>9.869382984037499E-5</v>
      </c>
      <c r="AK262" s="10">
        <f>3/24000000*OO[[#This Row],[93 (30JUN1985 12:00:00)-Water Temperature (C)]]*OO[[#This Row],[35]]</f>
        <v>9.9486261109462491E-5</v>
      </c>
      <c r="AL262" s="10">
        <f>3/24000000*OO[[#This Row],[94 (30JUN1985 15:00:00)-Water Temperature (C)]]*OO[[#This Row],[36]]</f>
        <v>1.0356721958489999E-4</v>
      </c>
      <c r="AM262" s="10">
        <f>3/24000000*OO[[#This Row],[95 (30JUN1985 18:00:00)-Water Temperature (C)]]*OO[[#This Row],[37]]</f>
        <v>1.0487569927217498E-4</v>
      </c>
      <c r="AN262" s="10">
        <f>3/24000000*OO[[#This Row],[96 (30JUN1985 21:00:00)-Water Temperature (C)]]*OO[[#This Row],[38]]</f>
        <v>1.0028573308009998E-4</v>
      </c>
      <c r="AO262" s="10">
        <f>3/24000000*OO[[#This Row],[97 (01JUL1985 00:00:00)-Water Temperature (C)]]*OO[[#This Row],[39]]</f>
        <v>9.1767626024999991E-5</v>
      </c>
      <c r="AP262" s="10">
        <f>3/24000000*OO[[#This Row],[98 (01JUL1985 03:00:00)-Water Temperature (C)]]*OO[[#This Row],[40]]</f>
        <v>8.2201042664749996E-5</v>
      </c>
      <c r="AQ262" s="10">
        <f>3/24000000*OO[[#This Row],[99 (01JUL1985 06:00:00)-Water Temperature (C)]]*OO[[#This Row],[41]]</f>
        <v>7.3600968320824999E-5</v>
      </c>
      <c r="AR262" s="10">
        <f>3/24000000*OO[[#This Row],[100 (01JUL1985 09:00:00)-Water Temperature (C)]]*OO[[#This Row],[42]]</f>
        <v>6.8501568930799987E-5</v>
      </c>
      <c r="AS262" s="10">
        <f>3/24000000*OO[[#This Row],[101 (01JUL1985 12:00:00)-Water Temperature (C)]]*OO[[#This Row],[43]]</f>
        <v>6.3441696851187503E-5</v>
      </c>
      <c r="AT262" s="10">
        <f>3/24000000*OO[[#This Row],[102 (01JUL1985 15:00:00)-Water Temperature (C)]]*OO[[#This Row],[44]]</f>
        <v>5.7779723672374999E-5</v>
      </c>
      <c r="AU262" s="10">
        <f>3/24000000*OO[[#This Row],[103 (01JUL1985 18:00:00)-Water Temperature (C)]]*OO[[#This Row],[45]]</f>
        <v>5.1153243391312499E-5</v>
      </c>
      <c r="AV262" s="10">
        <f>3/24000000*OO[[#This Row],[104 (01JUL1985 21:00:00)-Water Temperature (C)]]*OO[[#This Row],[46]]</f>
        <v>4.4070050504549995E-5</v>
      </c>
      <c r="AW262" s="10">
        <f>3/24000000*OO[[#This Row],[105 (02JUL1985 00:00:00)-Water Temperature (C)]]*OO[[#This Row],[47]]</f>
        <v>3.7256092198999991E-5</v>
      </c>
      <c r="AX262" s="10">
        <f>3/24000000*OO[[#This Row],[106 (02JUL1985 03:00:00)-Water Temperature (C)]]*OO[[#This Row],[48]]</f>
        <v>3.1346562296512501E-5</v>
      </c>
      <c r="AY262" s="10">
        <f>3/24000000*OO[[#This Row],[107 (02JUL1985 06:00:00)-Water Temperature (C)]]*OO[[#This Row],[49]]</f>
        <v>2.6744781011549999E-5</v>
      </c>
      <c r="AZ262" s="10">
        <f>3/24000000*OO[[#This Row],[108 (02JUL1985 09:00:00)-Water Temperature (C)]]*OO[[#This Row],[50]]</f>
        <v>2.4027248019150003E-5</v>
      </c>
      <c r="BA262" s="10">
        <f>3/24000000*OO[[#This Row],[109 (02JUL1985 12:00:00)-Water Temperature (C)]]*OO[[#This Row],[51]]</f>
        <v>2.1732432869724997E-5</v>
      </c>
      <c r="BB262" s="10">
        <f>3/24000000*OO[[#This Row],[110 (02JUL1985 15:00:00)-Water Temperature (C)]]*OO[[#This Row],[52]]</f>
        <v>1.9394392595602499E-5</v>
      </c>
      <c r="BC262" s="10">
        <f>3/24000000*OO[[#This Row],[111 (02JUL1985 18:00:00)-Water Temperature (C)]]*OO[[#This Row],[53]]</f>
        <v>1.6785094011396249E-5</v>
      </c>
      <c r="BD262" s="10">
        <f>3/24000000*OO[[#This Row],[112 (02JUL1985 21:00:00)-Water Temperature (C)]]*OO[[#This Row],[54]]</f>
        <v>1.3730667201439998E-5</v>
      </c>
      <c r="BE262" s="10">
        <f>3/24000000*OO[[#This Row],[113 (03JUL1985 00:00:00)-Water Temperature (C)]]*OO[[#This Row],[55]]</f>
        <v>1.0609186692905001E-5</v>
      </c>
      <c r="BF262" s="10">
        <f>3/24000000*OO[[#This Row],[114 (03JUL1985 03:00:00)-Water Temperature (C)]]*OO[[#This Row],[56]]</f>
        <v>8.0721755645699992E-6</v>
      </c>
      <c r="BG262" s="10">
        <f>3/24000000*OO[[#This Row],[115 (03JUL1985 06:00:00)-Water Temperature (C)]]*OO[[#This Row],[57]]</f>
        <v>6.2869331956437511E-6</v>
      </c>
      <c r="BH262" s="10">
        <f>3/24000000*OO[[#This Row],[116 (03JUL1985 09:00:00)-Water Temperature (C)]]*OO[[#This Row],[58]]</f>
        <v>5.3018328347600004E-6</v>
      </c>
      <c r="BI262" s="10">
        <f>3/24000000*OO[[#This Row],[117 (03JUL1985 12:00:00)-Water Temperature (C)]]*OO[[#This Row],[59]]</f>
        <v>4.7680572574687501E-6</v>
      </c>
      <c r="BJ262" s="10">
        <f>3/24000000*OO[[#This Row],[118 (03JUL1985 15:00:00)-Water Temperature (C)]]*OO[[#This Row],[60]]</f>
        <v>4.4313919793274996E-6</v>
      </c>
      <c r="BK262" s="10">
        <f>3/24000000*OO[[#This Row],[119 (03JUL1985 18:00:00)-Water Temperature (C)]]*OO[[#This Row],[61]]</f>
        <v>4.1745222378074999E-6</v>
      </c>
      <c r="BL262" s="10">
        <f>3/24000000*OO[[#This Row],[120 (03JUL1985 21:00:00)-Water Temperature (C)]]*OO[[#This Row],[62]]</f>
        <v>3.8578244608187496E-6</v>
      </c>
      <c r="BM262" s="10">
        <f>3/24000000*OO[[#This Row],[121 (04JUL1985 00:00:00)-Water Temperature (C)]]*OO[[#This Row],[63]]</f>
        <v>3.5049082368025001E-6</v>
      </c>
      <c r="BN262" s="10">
        <f>3/24000000*OO[[#This Row],[122 (04JUL1985 03:00:00)-Water Temperature (C)]]*OO[[#This Row],[64]]</f>
        <v>3.1899159555375001E-6</v>
      </c>
      <c r="BO262" s="10">
        <f>3/24000000*OO[[#This Row],[123 (04JUL1985 06:00:00)-Water Temperature (C)]]*OO[[#This Row],[65]]</f>
        <v>2.9410267819349994E-6</v>
      </c>
      <c r="BP262" s="10">
        <f>3/24000000*OO[[#This Row],[124 (04JUL1985 09:00:00)-Water Temperature (C)]]*OO[[#This Row],[66]]</f>
        <v>2.8060079789462496E-6</v>
      </c>
      <c r="BQ262" s="10">
        <f>3/24000000*OO[[#This Row],[125 (04JUL1985 12:00:00)-Water Temperature (C)]]*OO[[#This Row],[67]]</f>
        <v>2.7091665240849997E-6</v>
      </c>
      <c r="BR262" s="10">
        <f>3/24000000*OO[[#This Row],[126 (04JUL1985 15:00:00)-Water Temperature (C)]]*OO[[#This Row],[68]]</f>
        <v>2.6627960668499998E-6</v>
      </c>
      <c r="BS262" s="10">
        <f>3/24000000*OO[[#This Row],[127 (04JUL1985 18:00:00)-Water Temperature (C)]]*OO[[#This Row],[69]]</f>
        <v>2.5958231018100003E-6</v>
      </c>
      <c r="BT262" s="10">
        <f>3/24000000*OO[[#This Row],[128 (04JUL1985 21:00:00)-Water Temperature (C)]]*OO[[#This Row],[70]]</f>
        <v>2.4999733785662496E-6</v>
      </c>
      <c r="BU262" s="10">
        <f>3/24000000*OO[[#This Row],[129 (05JUL1985 00:00:00)-Water Temperature (C)]]*OO[[#This Row],[71]]</f>
        <v>2.3799650767075E-6</v>
      </c>
      <c r="BV262" s="10">
        <f>3/24000000*OO[[#This Row],[130 (05JUL1985 03:00:00)-Water Temperature (C)]]*OO[[#This Row],[72]]</f>
        <v>2.2443682012115001E-6</v>
      </c>
      <c r="BW262" s="10">
        <f>3/24000000*OO[[#This Row],[131 (05JUL1985 06:00:00)-Water Temperature (C)]]*OO[[#This Row],[73]]</f>
        <v>2.11109440709925E-6</v>
      </c>
      <c r="BX262" s="10">
        <f>3/24000000*OO[[#This Row],[132 (05JUL1985 09:00:00)-Water Temperature (C)]]*OO[[#This Row],[74]]</f>
        <v>2.0479003411562498E-6</v>
      </c>
      <c r="BY262" s="10">
        <f>3/24000000*OO[[#This Row],[133 (05JUL1985 12:00:00)-Water Temperature (C)]]*OO[[#This Row],[75]]</f>
        <v>1.9855943447550002E-6</v>
      </c>
      <c r="BZ262" s="10">
        <f>3/24000000*OO[[#This Row],[134 (05JUL1985 15:00:00)-Water Temperature (C)]]*OO[[#This Row],[76]]</f>
        <v>1.9436236609450001E-6</v>
      </c>
      <c r="CA262" s="10">
        <f>3/24000000*OO[[#This Row],[135 (05JUL1985 18:00:00)-Water Temperature (C)]]*OO[[#This Row],[77]]</f>
        <v>1.8986732964819997E-6</v>
      </c>
      <c r="CB262" s="10">
        <f>3/24000000*OO[[#This Row],[136 (05JUL1985 21:00:00)-Water Temperature (C)]]*OO[[#This Row],[78]]</f>
        <v>1.8186729303284996E-6</v>
      </c>
      <c r="CC262" s="10">
        <f>3/24000000*OO[[#This Row],[137 (06JUL1985 00:00:00)-Water Temperature (C)]]*OO[[#This Row],[79]]</f>
        <v>1.6979464992587498E-6</v>
      </c>
      <c r="CD262" s="10">
        <f>3/24000000*OO[[#This Row],[138 (06JUL1985 03:00:00)-Water Temperature (C)]]*OO[[#This Row],[80]]</f>
        <v>1.5700021838763752E-6</v>
      </c>
      <c r="CE262" s="10">
        <f>3/24000000*OO[[#This Row],[139 (06JUL1985 06:00:00)-Water Temperature (C)]]*OO[[#This Row],[81]]</f>
        <v>1.46933305551725E-6</v>
      </c>
      <c r="CF262" s="10">
        <f>3/24000000*OO[[#This Row],[140 (06JUL1985 09:00:00)-Water Temperature (C)]]*OO[[#This Row],[82]]</f>
        <v>1.443951731556E-6</v>
      </c>
      <c r="CG262" s="10">
        <f>3/24000000*OO[[#This Row],[141 (06JUL1985 12:00:00)-Water Temperature (C)]]*OO[[#This Row],[83]]</f>
        <v>1.429911969747E-6</v>
      </c>
      <c r="CH262" s="10">
        <f>3/24000000*OO[[#This Row],[142 (06JUL1985 15:00:00)-Water Temperature (C)]]*OO[[#This Row],[84]]</f>
        <v>1.4224140003097501E-6</v>
      </c>
      <c r="CI262" s="10">
        <f>3/24000000*OO[[#This Row],[143 (06JUL1985 18:00:00)-Water Temperature (C)]]*OO[[#This Row],[85]]</f>
        <v>1.418228855971875E-6</v>
      </c>
      <c r="CJ262" s="10">
        <f>3/24000000*OO[[#This Row],[144 (06JUL1985 21:00:00)-Water Temperature (C)]]*OO[[#This Row],[86]]</f>
        <v>1.3740390587534999E-6</v>
      </c>
      <c r="CK262" s="10">
        <f>3/24000000*OO[[#This Row],[145 (07JUL1985 00:00:00)-Water Temperature (C)]]*OO[[#This Row],[87]]</f>
        <v>1.2880056687050001E-6</v>
      </c>
      <c r="CL262" s="10">
        <f>3/24000000*OO[[#This Row],[146 (07JUL1985 03:00:00)-Water Temperature (C)]]*OO[[#This Row],[88]]</f>
        <v>1.2018401909098751E-6</v>
      </c>
      <c r="CM262" s="10">
        <f>3/24000000*OO[[#This Row],[147 (07JUL1985 06:00:00)-Water Temperature (C)]]*OO[[#This Row],[89]]</f>
        <v>1.1291831923347499E-6</v>
      </c>
      <c r="CN262" s="10">
        <f>3/24000000*OO[[#This Row],[148 (07JUL1985 09:00:00)-Water Temperature (C)]]*OO[[#This Row],[90]]</f>
        <v>1.105583719155375E-6</v>
      </c>
      <c r="CO262" s="10">
        <f>3/24000000*OO[[#This Row],[149 (07JUL1985 12:00:00)-Water Temperature (C)]]*OO[[#This Row],[91]]</f>
        <v>1.0985334667859998E-6</v>
      </c>
      <c r="CP262" s="10">
        <f>3/24000000*OO[[#This Row],[150 (07JUL1985 15:00:00)-Water Temperature (C)]]*OO[[#This Row],[92]]</f>
        <v>1.0932828920824999E-6</v>
      </c>
      <c r="CQ262" s="10">
        <f>3/24000000*OO[[#This Row],[151 (07JUL1985 18:00:00)-Water Temperature (C)]]*OO[[#This Row],[93]]</f>
        <v>1.0874935413739999E-6</v>
      </c>
      <c r="CR262" s="10">
        <f>3/24000000*OO[[#This Row],[152 (07JUL1985 21:00:00)-Water Temperature (C)]]*OO[[#This Row],[94]]</f>
        <v>1.0523863036179999E-6</v>
      </c>
      <c r="CS262" s="10">
        <f>3/24000000*OO[[#This Row],[153 (08JUL1985 00:00:00)-Water Temperature (C)]]*OO[[#This Row],[95]]</f>
        <v>9.9711646112100019E-7</v>
      </c>
      <c r="CT262" s="10">
        <f>3/24000000*OO[[#This Row],[154 (08JUL1985 03:00:00)-Water Temperature (C)]]*OO[[#This Row],[96]]</f>
        <v>9.402428605109999E-7</v>
      </c>
      <c r="CU262" s="10">
        <f>3/24000000*OO[[#This Row],[155 (08JUL1985 06:00:00)-Water Temperature (C)]]*OO[[#This Row],[97]]</f>
        <v>8.9166975890174996E-7</v>
      </c>
      <c r="CV262" s="10">
        <f>3/24000000*OO[[#This Row],[156 (08JUL1985 09:00:00)-Water Temperature (C)]]*OO[[#This Row],[98]]</f>
        <v>8.5704954761249986E-7</v>
      </c>
      <c r="CW262" s="10">
        <f>3/24000000*OO[[#This Row],[157 (08JUL1985 12:00:00)-Water Temperature (C)]]*OO[[#This Row],[99]]</f>
        <v>8.5036652544E-7</v>
      </c>
    </row>
    <row r="263" spans="1:101" x14ac:dyDescent="0.35">
      <c r="A263" t="s">
        <v>269</v>
      </c>
      <c r="B263">
        <v>901.35760000000005</v>
      </c>
      <c r="C263" s="10">
        <f>3/24*OO[[#This Row],[59 (26JUN1985 06:00:00)-Water Temperature (C)]]*OO[[#This Row],[1]]/SUM(OO[1])</f>
        <v>0</v>
      </c>
      <c r="D263" s="10">
        <f>3/24*OO[[#This Row],[60 (26JUN1985 09:00:00)-Water Temperature (C)]]*OO[[#This Row],[2]]/SUM(OO[2])</f>
        <v>0</v>
      </c>
      <c r="E263" s="10">
        <f>3/24*OO[[#This Row],[61 (26JUN1985 12:00:00)-Water Temperature (C)]]*OO[[#This Row],[3]]/SUM(OO[3])</f>
        <v>0</v>
      </c>
      <c r="F263" s="10">
        <f>3/24*OO[[#This Row],[62 (26JUN1985 15:00:00)-Water Temperature (C)]]*OO[[#This Row],[4]]/SUM(OO[4])</f>
        <v>0</v>
      </c>
      <c r="G263" s="10">
        <f>3/24*OO[[#This Row],[63 (26JUN1985 18:00:00)-Water Temperature (C)]]*OO[[#This Row],[5]]/SUM(OO[5])</f>
        <v>0</v>
      </c>
      <c r="H263" s="10">
        <f>3/24*OO[[#This Row],[64 (26JUN1985 21:00:00)-Water Temperature (C)]]*OO[[#This Row],[6]]/SUM(OO[6])</f>
        <v>0</v>
      </c>
      <c r="I263" s="10">
        <f>3/24*OO[[#This Row],[65 (27JUN1985 00:00:00)-Water Temperature (C)]]*OO[[#This Row],[7]]/SUM(OO[7])</f>
        <v>0</v>
      </c>
      <c r="J263" s="10">
        <f>3/24*OO[[#This Row],[66 (27JUN1985 03:00:00)-Water Temperature (C)]]*OO[[#This Row],[8]]/SUM(OO[8])</f>
        <v>0</v>
      </c>
      <c r="K263" s="10">
        <f>3/24*OO[[#This Row],[67 (27JUN1985 06:00:00)-Water Temperature (C)]]*OO[[#This Row],[9]]/SUM(OO[9])</f>
        <v>0</v>
      </c>
      <c r="L263" s="10">
        <f>3/24*OO[[#This Row],[68 (27JUN1985 09:00:00)-Water Temperature (C)]]*OO[[#This Row],[10]]/SUM(OO[10])</f>
        <v>0</v>
      </c>
      <c r="M263" s="10">
        <f>3/24*OO[[#This Row],[69 (27JUN1985 12:00:00)-Water Temperature (C)]]*OO[[#This Row],[11]]/SUM(OO[11])</f>
        <v>0</v>
      </c>
      <c r="N263" s="10">
        <f>3/24*OO[[#This Row],[70 (27JUN1985 15:00:00)-Water Temperature (C)]]*OO[[#This Row],[12]]/SUM(OO[12])</f>
        <v>0</v>
      </c>
      <c r="O263" s="10">
        <f>3/24*OO[[#This Row],[71 (27JUN1985 18:00:00)-Water Temperature (C)]]*OO[[#This Row],[13]]/SUM(OO[13])</f>
        <v>-5.2705151376431963E-38</v>
      </c>
      <c r="P263" s="10">
        <f>3/24*OO[[#This Row],[72 (27JUN1985 21:00:00)-Water Temperature (C)]]*OO[[#This Row],[14]]/SUM(OO[14])</f>
        <v>7.9862991811966283E-24</v>
      </c>
      <c r="Q263" s="10">
        <f>3/24*OO[[#This Row],[73 (28JUN1985 00:00:00)-Water Temperature (C)]]*OO[[#This Row],[15]]/SUM(OO[15])</f>
        <v>4.6321391542040932E-17</v>
      </c>
      <c r="R263" s="10">
        <f>3/24*OO[[#This Row],[74 (28JUN1985 03:00:00)-Water Temperature (C)]]*OO[[#This Row],[16]]/SUM(OO[16])</f>
        <v>3.8491253480458019E-12</v>
      </c>
      <c r="S263" s="10">
        <f>3/24*OO[[#This Row],[75 (28JUN1985 06:00:00)-Water Temperature (C)]]*OO[[#This Row],[17]]/SUM(OO[17])</f>
        <v>3.8269747749235072E-9</v>
      </c>
      <c r="T263" s="10">
        <f>3/24*OO[[#This Row],[76 (28JUN1985 09:00:00)-Water Temperature (C)]]*OO[[#This Row],[18]]/SUM(OO[18])</f>
        <v>6.1489641943424231E-7</v>
      </c>
      <c r="U263" s="10">
        <f>3/24*OO[[#This Row],[77 (28JUN1985 12:00:00)-Water Temperature (C)]]*OO[[#This Row],[19]]/SUM(OO[19])</f>
        <v>2.8742853121390897E-5</v>
      </c>
      <c r="V263" s="10">
        <f>3/24000000*OO[[#This Row],[78 (28JUN1985 15:00:00)-Water Temperature (C)]]*OO[[#This Row],[20]]</f>
        <v>5.1229646666849993E-4</v>
      </c>
      <c r="W263" s="10">
        <f>3/24000000*OO[[#This Row],[79 (28JUN1985 18:00:00)-Water Temperature (C)]]*OO[[#This Row],[21]]</f>
        <v>4.1338788771249991E-3</v>
      </c>
      <c r="X263" s="10">
        <f>3/24000000*OO[[#This Row],[80 (28JUN1985 21:00:00)-Water Temperature (C)]]*OO[[#This Row],[22]]</f>
        <v>1.6990190135550001E-2</v>
      </c>
      <c r="Y263" s="10">
        <f>3/24000000*OO[[#This Row],[81 (29JUN1985 00:00:00)-Water Temperature (C)]]*OO[[#This Row],[23]]</f>
        <v>4.0175032669624994E-2</v>
      </c>
      <c r="Z263" s="10">
        <f>3/24000000*OO[[#This Row],[82 (29JUN1985 03:00:00)-Water Temperature (C)]]*OO[[#This Row],[24]]</f>
        <v>6.0380406634537503E-2</v>
      </c>
      <c r="AA263" s="10">
        <f>3/24000000*OO[[#This Row],[83 (29JUN1985 06:00:00)-Water Temperature (C)]]*OO[[#This Row],[25]]</f>
        <v>6.2046486585500001E-2</v>
      </c>
      <c r="AB263" s="10">
        <f>3/24000000*OO[[#This Row],[84 (29JUN1985 09:00:00)-Water Temperature (C)]]*OO[[#This Row],[26]]</f>
        <v>4.7159579928374988E-2</v>
      </c>
      <c r="AC263" s="10">
        <f>3/24000000*OO[[#This Row],[85 (29JUN1985 12:00:00)-Water Temperature (C)]]*OO[[#This Row],[27]]</f>
        <v>2.74674208953E-2</v>
      </c>
      <c r="AD263" s="10">
        <f>3/24000000*OO[[#This Row],[86 (29JUN1985 15:00:00)-Water Temperature (C)]]*OO[[#This Row],[28]]</f>
        <v>1.2441466699900001E-2</v>
      </c>
      <c r="AE263" s="10">
        <f>3/24000000*OO[[#This Row],[88 (29JUN1985 21:00:00)-Water Temperature (C)]]*OO[[#This Row],[30]]</f>
        <v>1.4276343940217498E-3</v>
      </c>
      <c r="AF263" s="10">
        <f>3/24000000*OO[[#This Row],[88 (29JUN1985 21:00:00)-Water Temperature (C)]]*OO[[#This Row],[30]]</f>
        <v>1.4276343940217498E-3</v>
      </c>
      <c r="AG263" s="10">
        <f>3/24000000*OO[[#This Row],[89 (30JUN1985 00:00:00)-Water Temperature (C)]]*OO[[#This Row],[31]]</f>
        <v>4.1553164871075006E-4</v>
      </c>
      <c r="AH263" s="10">
        <f>3/24000000*OO[[#This Row],[90 (30JUN1985 03:00:00)-Water Temperature (C)]]*OO[[#This Row],[32]]</f>
        <v>1.4080157496551248E-4</v>
      </c>
      <c r="AI263" s="10">
        <f>3/24000000*OO[[#This Row],[91 (30JUN1985 06:00:00)-Water Temperature (C)]]*OO[[#This Row],[33]]</f>
        <v>7.3537705003637511E-5</v>
      </c>
      <c r="AJ263" s="10">
        <f>3/24000000*OO[[#This Row],[92 (30JUN1985 09:00:00)-Water Temperature (C)]]*OO[[#This Row],[34]]</f>
        <v>5.9766239579224992E-5</v>
      </c>
      <c r="AK263" s="10">
        <f>3/24000000*OO[[#This Row],[93 (30JUN1985 12:00:00)-Water Temperature (C)]]*OO[[#This Row],[35]]</f>
        <v>5.9516789787199999E-5</v>
      </c>
      <c r="AL263" s="10">
        <f>3/24000000*OO[[#This Row],[94 (30JUN1985 15:00:00)-Water Temperature (C)]]*OO[[#This Row],[36]]</f>
        <v>6.1997750818799992E-5</v>
      </c>
      <c r="AM263" s="10">
        <f>3/24000000*OO[[#This Row],[95 (30JUN1985 18:00:00)-Water Temperature (C)]]*OO[[#This Row],[37]]</f>
        <v>6.3091345801E-5</v>
      </c>
      <c r="AN263" s="10">
        <f>3/24000000*OO[[#This Row],[96 (30JUN1985 21:00:00)-Water Temperature (C)]]*OO[[#This Row],[38]]</f>
        <v>6.0663851280374993E-5</v>
      </c>
      <c r="AO263" s="10">
        <f>3/24000000*OO[[#This Row],[97 (01JUL1985 00:00:00)-Water Temperature (C)]]*OO[[#This Row],[39]]</f>
        <v>5.5761985558562499E-5</v>
      </c>
      <c r="AP263" s="10">
        <f>3/24000000*OO[[#This Row],[98 (01JUL1985 03:00:00)-Water Temperature (C)]]*OO[[#This Row],[40]]</f>
        <v>5.0063978345599993E-5</v>
      </c>
      <c r="AQ263" s="10">
        <f>3/24000000*OO[[#This Row],[99 (01JUL1985 06:00:00)-Water Temperature (C)]]*OO[[#This Row],[41]]</f>
        <v>4.4856706961249997E-5</v>
      </c>
      <c r="AR263" s="10">
        <f>3/24000000*OO[[#This Row],[100 (01JUL1985 09:00:00)-Water Temperature (C)]]*OO[[#This Row],[42]]</f>
        <v>4.1777059988999997E-5</v>
      </c>
      <c r="AS263" s="10">
        <f>3/24000000*OO[[#This Row],[101 (01JUL1985 12:00:00)-Water Temperature (C)]]*OO[[#This Row],[43]]</f>
        <v>3.8754409207612492E-5</v>
      </c>
      <c r="AT263" s="10">
        <f>3/24000000*OO[[#This Row],[102 (01JUL1985 15:00:00)-Water Temperature (C)]]*OO[[#This Row],[44]]</f>
        <v>3.5384593407124998E-5</v>
      </c>
      <c r="AU263" s="10">
        <f>3/24000000*OO[[#This Row],[103 (01JUL1985 18:00:00)-Water Temperature (C)]]*OO[[#This Row],[45]]</f>
        <v>3.1412794640849999E-5</v>
      </c>
      <c r="AV263" s="10">
        <f>3/24000000*OO[[#This Row],[104 (01JUL1985 21:00:00)-Water Temperature (C)]]*OO[[#This Row],[46]]</f>
        <v>2.7123911213549999E-5</v>
      </c>
      <c r="AW263" s="10">
        <f>3/24000000*OO[[#This Row],[105 (02JUL1985 00:00:00)-Water Temperature (C)]]*OO[[#This Row],[47]]</f>
        <v>2.2966165010459998E-5</v>
      </c>
      <c r="AX263" s="10">
        <f>3/24000000*OO[[#This Row],[106 (02JUL1985 03:00:00)-Water Temperature (C)]]*OO[[#This Row],[48]]</f>
        <v>1.93292707414575E-5</v>
      </c>
      <c r="AY263" s="10">
        <f>3/24000000*OO[[#This Row],[107 (02JUL1985 06:00:00)-Water Temperature (C)]]*OO[[#This Row],[49]]</f>
        <v>1.6474572814301249E-5</v>
      </c>
      <c r="AZ263" s="10">
        <f>3/24000000*OO[[#This Row],[108 (02JUL1985 09:00:00)-Water Temperature (C)]]*OO[[#This Row],[50]]</f>
        <v>1.4778473686632499E-5</v>
      </c>
      <c r="BA263" s="10">
        <f>3/24000000*OO[[#This Row],[109 (02JUL1985 12:00:00)-Water Temperature (C)]]*OO[[#This Row],[51]]</f>
        <v>1.3368028564990002E-5</v>
      </c>
      <c r="BB263" s="10">
        <f>3/24000000*OO[[#This Row],[110 (02JUL1985 15:00:00)-Water Temperature (C)]]*OO[[#This Row],[52]]</f>
        <v>1.196402862794625E-5</v>
      </c>
      <c r="BC263" s="10">
        <f>3/24000000*OO[[#This Row],[111 (02JUL1985 18:00:00)-Water Temperature (C)]]*OO[[#This Row],[53]]</f>
        <v>1.0407472431194998E-5</v>
      </c>
      <c r="BD263" s="10">
        <f>3/24000000*OO[[#This Row],[112 (02JUL1985 21:00:00)-Water Temperature (C)]]*OO[[#This Row],[54]]</f>
        <v>8.5639471211025007E-6</v>
      </c>
      <c r="BE263" s="10">
        <f>3/24000000*OO[[#This Row],[113 (03JUL1985 00:00:00)-Water Temperature (C)]]*OO[[#This Row],[55]]</f>
        <v>6.646027802325E-6</v>
      </c>
      <c r="BF263" s="10">
        <f>3/24000000*OO[[#This Row],[114 (03JUL1985 03:00:00)-Water Temperature (C)]]*OO[[#This Row],[56]]</f>
        <v>5.0569652906299995E-6</v>
      </c>
      <c r="BG263" s="10">
        <f>3/24000000*OO[[#This Row],[115 (03JUL1985 06:00:00)-Water Temperature (C)]]*OO[[#This Row],[57]]</f>
        <v>3.9199489789687498E-6</v>
      </c>
      <c r="BH263" s="10">
        <f>3/24000000*OO[[#This Row],[116 (03JUL1985 09:00:00)-Water Temperature (C)]]*OO[[#This Row],[58]]</f>
        <v>3.2812156449924994E-6</v>
      </c>
      <c r="BI263" s="10">
        <f>3/24000000*OO[[#This Row],[117 (03JUL1985 12:00:00)-Water Temperature (C)]]*OO[[#This Row],[59]]</f>
        <v>2.9301768972500004E-6</v>
      </c>
      <c r="BJ263" s="10">
        <f>3/24000000*OO[[#This Row],[118 (03JUL1985 15:00:00)-Water Temperature (C)]]*OO[[#This Row],[60]]</f>
        <v>2.7112897129799999E-6</v>
      </c>
      <c r="BK263" s="10">
        <f>3/24000000*OO[[#This Row],[119 (03JUL1985 18:00:00)-Water Temperature (C)]]*OO[[#This Row],[61]]</f>
        <v>2.549142822525625E-6</v>
      </c>
      <c r="BL263" s="10">
        <f>3/24000000*OO[[#This Row],[120 (03JUL1985 21:00:00)-Water Temperature (C)]]*OO[[#This Row],[62]]</f>
        <v>2.3550795200487501E-6</v>
      </c>
      <c r="BM263" s="10">
        <f>3/24000000*OO[[#This Row],[121 (04JUL1985 00:00:00)-Water Temperature (C)]]*OO[[#This Row],[63]]</f>
        <v>2.1397163384049997E-6</v>
      </c>
      <c r="BN263" s="10">
        <f>3/24000000*OO[[#This Row],[122 (04JUL1985 03:00:00)-Water Temperature (C)]]*OO[[#This Row],[64]]</f>
        <v>1.9460629475687498E-6</v>
      </c>
      <c r="BO263" s="10">
        <f>3/24000000*OO[[#This Row],[123 (04JUL1985 06:00:00)-Water Temperature (C)]]*OO[[#This Row],[65]]</f>
        <v>1.7913525784841249E-6</v>
      </c>
      <c r="BP263" s="10">
        <f>3/24000000*OO[[#This Row],[124 (04JUL1985 09:00:00)-Water Temperature (C)]]*OO[[#This Row],[66]]</f>
        <v>1.7053266473591252E-6</v>
      </c>
      <c r="BQ263" s="10">
        <f>3/24000000*OO[[#This Row],[125 (04JUL1985 12:00:00)-Water Temperature (C)]]*OO[[#This Row],[67]]</f>
        <v>1.6428460993962499E-6</v>
      </c>
      <c r="BR263" s="10">
        <f>3/24000000*OO[[#This Row],[126 (04JUL1985 15:00:00)-Water Temperature (C)]]*OO[[#This Row],[68]]</f>
        <v>1.6118231338334998E-6</v>
      </c>
      <c r="BS263" s="10">
        <f>3/24000000*OO[[#This Row],[127 (04JUL1985 18:00:00)-Water Temperature (C)]]*OO[[#This Row],[69]]</f>
        <v>1.5707330569831248E-6</v>
      </c>
      <c r="BT263" s="10">
        <f>3/24000000*OO[[#This Row],[128 (04JUL1985 21:00:00)-Water Temperature (C)]]*OO[[#This Row],[70]]</f>
        <v>1.5140618612775001E-6</v>
      </c>
      <c r="BU263" s="10">
        <f>3/24000000*OO[[#This Row],[129 (05JUL1985 00:00:00)-Water Temperature (C)]]*OO[[#This Row],[71]]</f>
        <v>1.4437426568772502E-6</v>
      </c>
      <c r="BV263" s="10">
        <f>3/24000000*OO[[#This Row],[130 (05JUL1985 03:00:00)-Water Temperature (C)]]*OO[[#This Row],[72]]</f>
        <v>1.3631752578E-6</v>
      </c>
      <c r="BW263" s="10">
        <f>3/24000000*OO[[#This Row],[131 (05JUL1985 06:00:00)-Water Temperature (C)]]*OO[[#This Row],[73]]</f>
        <v>1.2825237778379999E-6</v>
      </c>
      <c r="BX263" s="10">
        <f>3/24000000*OO[[#This Row],[132 (05JUL1985 09:00:00)-Water Temperature (C)]]*OO[[#This Row],[74]]</f>
        <v>1.2427000541437499E-6</v>
      </c>
      <c r="BY263" s="10">
        <f>3/24000000*OO[[#This Row],[133 (05JUL1985 12:00:00)-Water Temperature (C)]]*OO[[#This Row],[75]]</f>
        <v>1.2035771946405001E-6</v>
      </c>
      <c r="BZ263" s="10">
        <f>3/24000000*OO[[#This Row],[134 (05JUL1985 15:00:00)-Water Temperature (C)]]*OO[[#This Row],[76]]</f>
        <v>1.1774639002871248E-6</v>
      </c>
      <c r="CA263" s="10">
        <f>3/24000000*OO[[#This Row],[135 (05JUL1985 18:00:00)-Water Temperature (C)]]*OO[[#This Row],[77]]</f>
        <v>1.15104468374E-6</v>
      </c>
      <c r="CB263" s="10">
        <f>3/24000000*OO[[#This Row],[136 (05JUL1985 21:00:00)-Water Temperature (C)]]*OO[[#This Row],[78]]</f>
        <v>1.1041842576106249E-6</v>
      </c>
      <c r="CC263" s="10">
        <f>3/24000000*OO[[#This Row],[137 (06JUL1985 00:00:00)-Water Temperature (C)]]*OO[[#This Row],[79]]</f>
        <v>1.0327082854687501E-6</v>
      </c>
      <c r="CD263" s="10">
        <f>3/24000000*OO[[#This Row],[138 (06JUL1985 03:00:00)-Water Temperature (C)]]*OO[[#This Row],[80]]</f>
        <v>9.5556884198399982E-7</v>
      </c>
      <c r="CE263" s="10">
        <f>3/24000000*OO[[#This Row],[139 (06JUL1985 06:00:00)-Water Temperature (C)]]*OO[[#This Row],[81]]</f>
        <v>8.9365004223950011E-7</v>
      </c>
      <c r="CF263" s="10">
        <f>3/24000000*OO[[#This Row],[140 (06JUL1985 09:00:00)-Water Temperature (C)]]*OO[[#This Row],[82]]</f>
        <v>8.7689677717200008E-7</v>
      </c>
      <c r="CG263" s="10">
        <f>3/24000000*OO[[#This Row],[141 (06JUL1985 12:00:00)-Water Temperature (C)]]*OO[[#This Row],[83]]</f>
        <v>8.6727992219400003E-7</v>
      </c>
      <c r="CH263" s="10">
        <f>3/24000000*OO[[#This Row],[142 (06JUL1985 15:00:00)-Water Temperature (C)]]*OO[[#This Row],[84]]</f>
        <v>8.6228950502750002E-7</v>
      </c>
      <c r="CI263" s="10">
        <f>3/24000000*OO[[#This Row],[143 (06JUL1985 18:00:00)-Water Temperature (C)]]*OO[[#This Row],[85]]</f>
        <v>8.5979972869174997E-7</v>
      </c>
      <c r="CJ263" s="10">
        <f>3/24000000*OO[[#This Row],[144 (06JUL1985 21:00:00)-Water Temperature (C)]]*OO[[#This Row],[86]]</f>
        <v>8.3376301429850007E-7</v>
      </c>
      <c r="CK263" s="10">
        <f>3/24000000*OO[[#This Row],[145 (07JUL1985 00:00:00)-Water Temperature (C)]]*OO[[#This Row],[87]]</f>
        <v>7.8253610459887476E-7</v>
      </c>
      <c r="CL263" s="10">
        <f>3/24000000*OO[[#This Row],[146 (07JUL1985 03:00:00)-Water Temperature (C)]]*OO[[#This Row],[88]]</f>
        <v>7.3061718923199992E-7</v>
      </c>
      <c r="CM263" s="10">
        <f>3/24000000*OO[[#This Row],[147 (07JUL1985 06:00:00)-Water Temperature (C)]]*OO[[#This Row],[89]]</f>
        <v>6.8615852275687496E-7</v>
      </c>
      <c r="CN263" s="10">
        <f>3/24000000*OO[[#This Row],[148 (07JUL1985 09:00:00)-Water Temperature (C)]]*OO[[#This Row],[90]]</f>
        <v>6.7121532989750006E-7</v>
      </c>
      <c r="CO263" s="10">
        <f>3/24000000*OO[[#This Row],[149 (07JUL1985 12:00:00)-Water Temperature (C)]]*OO[[#This Row],[91]]</f>
        <v>6.6610709558512493E-7</v>
      </c>
      <c r="CP263" s="10">
        <f>3/24000000*OO[[#This Row],[150 (07JUL1985 15:00:00)-Water Temperature (C)]]*OO[[#This Row],[92]]</f>
        <v>6.6237929551500002E-7</v>
      </c>
      <c r="CQ263" s="10">
        <f>3/24000000*OO[[#This Row],[151 (07JUL1985 18:00:00)-Water Temperature (C)]]*OO[[#This Row],[93]]</f>
        <v>6.5881069249187497E-7</v>
      </c>
      <c r="CR263" s="10">
        <f>3/24000000*OO[[#This Row],[152 (07JUL1985 21:00:00)-Water Temperature (C)]]*OO[[#This Row],[94]]</f>
        <v>6.3804017027400001E-7</v>
      </c>
      <c r="CS263" s="10">
        <f>3/24000000*OO[[#This Row],[153 (08JUL1985 00:00:00)-Water Temperature (C)]]*OO[[#This Row],[95]]</f>
        <v>6.0512883839999991E-7</v>
      </c>
      <c r="CT263" s="10">
        <f>3/24000000*OO[[#This Row],[154 (08JUL1985 03:00:00)-Water Temperature (C)]]*OO[[#This Row],[96]]</f>
        <v>5.7083036943599999E-7</v>
      </c>
      <c r="CU263" s="10">
        <f>3/24000000*OO[[#This Row],[155 (08JUL1985 06:00:00)-Water Temperature (C)]]*OO[[#This Row],[97]]</f>
        <v>5.4108973908062498E-7</v>
      </c>
      <c r="CV263" s="10">
        <f>3/24000000*OO[[#This Row],[156 (08JUL1985 09:00:00)-Water Temperature (C)]]*OO[[#This Row],[98]]</f>
        <v>5.1947422042312497E-7</v>
      </c>
      <c r="CW263" s="10">
        <f>3/24000000*OO[[#This Row],[157 (08JUL1985 12:00:00)-Water Temperature (C)]]*OO[[#This Row],[99]]</f>
        <v>5.1451367567774988E-7</v>
      </c>
    </row>
    <row r="264" spans="1:101" x14ac:dyDescent="0.35">
      <c r="A264" t="s">
        <v>270</v>
      </c>
      <c r="B264">
        <v>960.88810000000001</v>
      </c>
      <c r="C264" s="10">
        <f>3/24*OO[[#This Row],[59 (26JUN1985 06:00:00)-Water Temperature (C)]]*OO[[#This Row],[1]]/SUM(OO[1])</f>
        <v>0</v>
      </c>
      <c r="D264" s="10">
        <f>3/24*OO[[#This Row],[60 (26JUN1985 09:00:00)-Water Temperature (C)]]*OO[[#This Row],[2]]/SUM(OO[2])</f>
        <v>0</v>
      </c>
      <c r="E264" s="10">
        <f>3/24*OO[[#This Row],[61 (26JUN1985 12:00:00)-Water Temperature (C)]]*OO[[#This Row],[3]]/SUM(OO[3])</f>
        <v>0</v>
      </c>
      <c r="F264" s="10">
        <f>3/24*OO[[#This Row],[62 (26JUN1985 15:00:00)-Water Temperature (C)]]*OO[[#This Row],[4]]/SUM(OO[4])</f>
        <v>0</v>
      </c>
      <c r="G264" s="10">
        <f>3/24*OO[[#This Row],[63 (26JUN1985 18:00:00)-Water Temperature (C)]]*OO[[#This Row],[5]]/SUM(OO[5])</f>
        <v>0</v>
      </c>
      <c r="H264" s="10">
        <f>3/24*OO[[#This Row],[64 (26JUN1985 21:00:00)-Water Temperature (C)]]*OO[[#This Row],[6]]/SUM(OO[6])</f>
        <v>0</v>
      </c>
      <c r="I264" s="10">
        <f>3/24*OO[[#This Row],[65 (27JUN1985 00:00:00)-Water Temperature (C)]]*OO[[#This Row],[7]]/SUM(OO[7])</f>
        <v>0</v>
      </c>
      <c r="J264" s="10">
        <f>3/24*OO[[#This Row],[66 (27JUN1985 03:00:00)-Water Temperature (C)]]*OO[[#This Row],[8]]/SUM(OO[8])</f>
        <v>0</v>
      </c>
      <c r="K264" s="10">
        <f>3/24*OO[[#This Row],[67 (27JUN1985 06:00:00)-Water Temperature (C)]]*OO[[#This Row],[9]]/SUM(OO[9])</f>
        <v>0</v>
      </c>
      <c r="L264" s="10">
        <f>3/24*OO[[#This Row],[68 (27JUN1985 09:00:00)-Water Temperature (C)]]*OO[[#This Row],[10]]/SUM(OO[10])</f>
        <v>0</v>
      </c>
      <c r="M264" s="10">
        <f>3/24*OO[[#This Row],[69 (27JUN1985 12:00:00)-Water Temperature (C)]]*OO[[#This Row],[11]]/SUM(OO[11])</f>
        <v>0</v>
      </c>
      <c r="N264" s="10">
        <f>3/24*OO[[#This Row],[70 (27JUN1985 15:00:00)-Water Temperature (C)]]*OO[[#This Row],[12]]/SUM(OO[12])</f>
        <v>0</v>
      </c>
      <c r="O264" s="10">
        <f>3/24*OO[[#This Row],[71 (27JUN1985 18:00:00)-Water Temperature (C)]]*OO[[#This Row],[13]]/SUM(OO[13])</f>
        <v>-1.781610144584875E-38</v>
      </c>
      <c r="P264" s="10">
        <f>3/24*OO[[#This Row],[72 (27JUN1985 21:00:00)-Water Temperature (C)]]*OO[[#This Row],[14]]/SUM(OO[14])</f>
        <v>2.7990519914232849E-25</v>
      </c>
      <c r="Q264" s="10">
        <f>3/24*OO[[#This Row],[73 (28JUN1985 00:00:00)-Water Temperature (C)]]*OO[[#This Row],[15]]/SUM(OO[15])</f>
        <v>2.5539616021878098E-18</v>
      </c>
      <c r="R264" s="10">
        <f>3/24*OO[[#This Row],[74 (28JUN1985 03:00:00)-Water Temperature (C)]]*OO[[#This Row],[16]]/SUM(OO[16])</f>
        <v>1.2188038317182016E-12</v>
      </c>
      <c r="S264" s="10">
        <f>3/24*OO[[#This Row],[75 (28JUN1985 06:00:00)-Water Temperature (C)]]*OO[[#This Row],[17]]/SUM(OO[17])</f>
        <v>1.5001496107648167E-9</v>
      </c>
      <c r="T264" s="10">
        <f>3/24*OO[[#This Row],[76 (28JUN1985 09:00:00)-Water Temperature (C)]]*OO[[#This Row],[18]]/SUM(OO[18])</f>
        <v>2.7134734744242539E-7</v>
      </c>
      <c r="U264" s="10">
        <f>3/24*OO[[#This Row],[77 (28JUN1985 12:00:00)-Water Temperature (C)]]*OO[[#This Row],[19]]/SUM(OO[19])</f>
        <v>1.3842545460739458E-5</v>
      </c>
      <c r="V264" s="10">
        <f>3/24000000*OO[[#This Row],[78 (28JUN1985 15:00:00)-Water Temperature (C)]]*OO[[#This Row],[20]]</f>
        <v>2.6484466308999998E-4</v>
      </c>
      <c r="W264" s="10">
        <f>3/24000000*OO[[#This Row],[79 (28JUN1985 18:00:00)-Water Temperature (C)]]*OO[[#This Row],[21]]</f>
        <v>2.26717307623125E-3</v>
      </c>
      <c r="X264" s="10">
        <f>3/24000000*OO[[#This Row],[80 (28JUN1985 21:00:00)-Water Temperature (C)]]*OO[[#This Row],[22]]</f>
        <v>9.7977208205250015E-3</v>
      </c>
      <c r="Y264" s="10">
        <f>3/24000000*OO[[#This Row],[81 (29JUN1985 00:00:00)-Water Temperature (C)]]*OO[[#This Row],[23]]</f>
        <v>2.4180649184924997E-2</v>
      </c>
      <c r="Z264" s="10">
        <f>3/24000000*OO[[#This Row],[82 (29JUN1985 03:00:00)-Water Temperature (C)]]*OO[[#This Row],[24]]</f>
        <v>3.7712680084999999E-2</v>
      </c>
      <c r="AA264" s="10">
        <f>3/24000000*OO[[#This Row],[83 (29JUN1985 06:00:00)-Water Temperature (C)]]*OO[[#This Row],[25]]</f>
        <v>4.0026742190187502E-2</v>
      </c>
      <c r="AB264" s="10">
        <f>3/24000000*OO[[#This Row],[84 (29JUN1985 09:00:00)-Water Temperature (C)]]*OO[[#This Row],[26]]</f>
        <v>3.130588476645E-2</v>
      </c>
      <c r="AC264" s="10">
        <f>3/24000000*OO[[#This Row],[85 (29JUN1985 12:00:00)-Water Temperature (C)]]*OO[[#This Row],[27]]</f>
        <v>1.8694210799211245E-2</v>
      </c>
      <c r="AD264" s="10">
        <f>3/24000000*OO[[#This Row],[86 (29JUN1985 15:00:00)-Water Temperature (C)]]*OO[[#This Row],[28]]</f>
        <v>8.6549325591574987E-3</v>
      </c>
      <c r="AE264" s="10">
        <f>3/24000000*OO[[#This Row],[88 (29JUN1985 21:00:00)-Water Temperature (C)]]*OO[[#This Row],[30]]</f>
        <v>1.0232626507949997E-3</v>
      </c>
      <c r="AF264" s="10">
        <f>3/24000000*OO[[#This Row],[88 (29JUN1985 21:00:00)-Water Temperature (C)]]*OO[[#This Row],[30]]</f>
        <v>1.0232626507949997E-3</v>
      </c>
      <c r="AG264" s="10">
        <f>3/24000000*OO[[#This Row],[89 (30JUN1985 00:00:00)-Water Temperature (C)]]*OO[[#This Row],[31]]</f>
        <v>2.9754374113249998E-4</v>
      </c>
      <c r="AH264" s="10">
        <f>3/24000000*OO[[#This Row],[90 (30JUN1985 03:00:00)-Water Temperature (C)]]*OO[[#This Row],[32]]</f>
        <v>9.8065284222849985E-5</v>
      </c>
      <c r="AI264" s="10">
        <f>3/24000000*OO[[#This Row],[91 (30JUN1985 06:00:00)-Water Temperature (C)]]*OO[[#This Row],[33]]</f>
        <v>4.8767261237024996E-5</v>
      </c>
      <c r="AJ264" s="10">
        <f>3/24000000*OO[[#This Row],[92 (30JUN1985 09:00:00)-Water Temperature (C)]]*OO[[#This Row],[34]]</f>
        <v>3.839510964431249E-5</v>
      </c>
      <c r="AK264" s="10">
        <f>3/24000000*OO[[#This Row],[93 (30JUN1985 12:00:00)-Water Temperature (C)]]*OO[[#This Row],[35]]</f>
        <v>3.7850292650624998E-5</v>
      </c>
      <c r="AL264" s="10">
        <f>3/24000000*OO[[#This Row],[94 (30JUN1985 15:00:00)-Water Temperature (C)]]*OO[[#This Row],[36]]</f>
        <v>3.9401997780750002E-5</v>
      </c>
      <c r="AM264" s="10">
        <f>3/24000000*OO[[#This Row],[95 (30JUN1985 18:00:00)-Water Temperature (C)]]*OO[[#This Row],[37]]</f>
        <v>4.017682639094999E-5</v>
      </c>
      <c r="AN264" s="10">
        <f>3/24000000*OO[[#This Row],[96 (30JUN1985 21:00:00)-Water Temperature (C)]]*OO[[#This Row],[38]]</f>
        <v>3.8753228218250003E-5</v>
      </c>
      <c r="AO264" s="10">
        <f>3/24000000*OO[[#This Row],[97 (01JUL1985 00:00:00)-Water Temperature (C)]]*OO[[#This Row],[39]]</f>
        <v>3.5729830595749998E-5</v>
      </c>
      <c r="AP264" s="10">
        <f>3/24000000*OO[[#This Row],[98 (01JUL1985 03:00:00)-Water Temperature (C)]]*OO[[#This Row],[40]]</f>
        <v>3.2136305001262499E-5</v>
      </c>
      <c r="AQ264" s="10">
        <f>3/24000000*OO[[#This Row],[99 (01JUL1985 06:00:00)-Water Temperature (C)]]*OO[[#This Row],[41]]</f>
        <v>2.8818786926299999E-5</v>
      </c>
      <c r="AR264" s="10">
        <f>3/24000000*OO[[#This Row],[100 (01JUL1985 09:00:00)-Water Temperature (C)]]*OO[[#This Row],[42]]</f>
        <v>2.68576506620125E-5</v>
      </c>
      <c r="AS264" s="10">
        <f>3/24000000*OO[[#This Row],[101 (01JUL1985 12:00:00)-Water Temperature (C)]]*OO[[#This Row],[43]]</f>
        <v>2.4942626162E-5</v>
      </c>
      <c r="AT264" s="10">
        <f>3/24000000*OO[[#This Row],[102 (01JUL1985 15:00:00)-Water Temperature (C)]]*OO[[#This Row],[44]]</f>
        <v>2.2813242582398752E-5</v>
      </c>
      <c r="AU264" s="10">
        <f>3/24000000*OO[[#This Row],[103 (01JUL1985 18:00:00)-Water Temperature (C)]]*OO[[#This Row],[45]]</f>
        <v>2.02943592495E-5</v>
      </c>
      <c r="AV264" s="10">
        <f>3/24000000*OO[[#This Row],[104 (01JUL1985 21:00:00)-Water Temperature (C)]]*OO[[#This Row],[46]]</f>
        <v>1.7552638220471251E-5</v>
      </c>
      <c r="AW264" s="10">
        <f>3/24000000*OO[[#This Row],[105 (02JUL1985 00:00:00)-Water Temperature (C)]]*OO[[#This Row],[47]]</f>
        <v>1.4881360706484999E-5</v>
      </c>
      <c r="AX264" s="10">
        <f>3/24000000*OO[[#This Row],[106 (02JUL1985 03:00:00)-Water Temperature (C)]]*OO[[#This Row],[48]]</f>
        <v>1.2530097279242499E-5</v>
      </c>
      <c r="AY264" s="10">
        <f>3/24000000*OO[[#This Row],[107 (02JUL1985 06:00:00)-Water Temperature (C)]]*OO[[#This Row],[49]]</f>
        <v>1.0675099964631249E-5</v>
      </c>
      <c r="AZ264" s="10">
        <f>3/24000000*OO[[#This Row],[108 (02JUL1985 09:00:00)-Water Temperature (C)]]*OO[[#This Row],[50]]</f>
        <v>9.5667717697124987E-6</v>
      </c>
      <c r="BA264" s="10">
        <f>3/24000000*OO[[#This Row],[109 (02JUL1985 12:00:00)-Water Temperature (C)]]*OO[[#This Row],[51]]</f>
        <v>8.6522231725387491E-6</v>
      </c>
      <c r="BB264" s="10">
        <f>3/24000000*OO[[#This Row],[110 (02JUL1985 15:00:00)-Water Temperature (C)]]*OO[[#This Row],[52]]</f>
        <v>7.756382920949999E-6</v>
      </c>
      <c r="BC264" s="10">
        <f>3/24000000*OO[[#This Row],[111 (02JUL1985 18:00:00)-Water Temperature (C)]]*OO[[#This Row],[53]]</f>
        <v>6.770448978975001E-6</v>
      </c>
      <c r="BD264" s="10">
        <f>3/24000000*OO[[#This Row],[112 (02JUL1985 21:00:00)-Water Temperature (C)]]*OO[[#This Row],[54]]</f>
        <v>5.5939368490949999E-6</v>
      </c>
      <c r="BE264" s="10">
        <f>3/24000000*OO[[#This Row],[113 (03JUL1985 00:00:00)-Water Temperature (C)]]*OO[[#This Row],[55]]</f>
        <v>4.3560814540649991E-6</v>
      </c>
      <c r="BF264" s="10">
        <f>3/24000000*OO[[#This Row],[114 (03JUL1985 03:00:00)-Water Temperature (C)]]*OO[[#This Row],[56]]</f>
        <v>3.3163196985249999E-6</v>
      </c>
      <c r="BG264" s="10">
        <f>3/24000000*OO[[#This Row],[115 (03JUL1985 06:00:00)-Water Temperature (C)]]*OO[[#This Row],[57]]</f>
        <v>2.56312242300625E-6</v>
      </c>
      <c r="BH264" s="10">
        <f>3/24000000*OO[[#This Row],[116 (03JUL1985 09:00:00)-Water Temperature (C)]]*OO[[#This Row],[58]]</f>
        <v>2.1344968010369999E-6</v>
      </c>
      <c r="BI264" s="10">
        <f>3/24000000*OO[[#This Row],[117 (03JUL1985 12:00:00)-Water Temperature (C)]]*OO[[#This Row],[59]]</f>
        <v>1.896459445452E-6</v>
      </c>
      <c r="BJ264" s="10">
        <f>3/24000000*OO[[#This Row],[118 (03JUL1985 15:00:00)-Water Temperature (C)]]*OO[[#This Row],[60]]</f>
        <v>1.7486232665330001E-6</v>
      </c>
      <c r="BK264" s="10">
        <f>3/24000000*OO[[#This Row],[119 (03JUL1985 18:00:00)-Water Temperature (C)]]*OO[[#This Row],[61]]</f>
        <v>1.6412939273753751E-6</v>
      </c>
      <c r="BL264" s="10">
        <f>3/24000000*OO[[#This Row],[120 (03JUL1985 21:00:00)-Water Temperature (C)]]*OO[[#This Row],[62]]</f>
        <v>1.515704655034625E-6</v>
      </c>
      <c r="BM264" s="10">
        <f>3/24000000*OO[[#This Row],[121 (04JUL1985 00:00:00)-Water Temperature (C)]]*OO[[#This Row],[63]]</f>
        <v>1.3771267988175E-6</v>
      </c>
      <c r="BN264" s="10">
        <f>3/24000000*OO[[#This Row],[122 (04JUL1985 03:00:00)-Water Temperature (C)]]*OO[[#This Row],[64]]</f>
        <v>1.2519985049325E-6</v>
      </c>
      <c r="BO264" s="10">
        <f>3/24000000*OO[[#This Row],[123 (04JUL1985 06:00:00)-Water Temperature (C)]]*OO[[#This Row],[65]]</f>
        <v>1.15133712747625E-6</v>
      </c>
      <c r="BP264" s="10">
        <f>3/24000000*OO[[#This Row],[124 (04JUL1985 09:00:00)-Water Temperature (C)]]*OO[[#This Row],[66]]</f>
        <v>1.0944712191570001E-6</v>
      </c>
      <c r="BQ264" s="10">
        <f>3/24000000*OO[[#This Row],[125 (04JUL1985 12:00:00)-Water Temperature (C)]]*OO[[#This Row],[67]]</f>
        <v>1.052627854537E-6</v>
      </c>
      <c r="BR264" s="10">
        <f>3/24000000*OO[[#This Row],[126 (04JUL1985 15:00:00)-Water Temperature (C)]]*OO[[#This Row],[68]]</f>
        <v>1.031320685441E-6</v>
      </c>
      <c r="BS264" s="10">
        <f>3/24000000*OO[[#This Row],[127 (04JUL1985 18:00:00)-Water Temperature (C)]]*OO[[#This Row],[69]]</f>
        <v>1.0045664786613748E-6</v>
      </c>
      <c r="BT264" s="10">
        <f>3/24000000*OO[[#This Row],[128 (04JUL1985 21:00:00)-Water Temperature (C)]]*OO[[#This Row],[70]]</f>
        <v>9.6877674188249986E-7</v>
      </c>
      <c r="BU264" s="10">
        <f>3/24000000*OO[[#This Row],[129 (05JUL1985 00:00:00)-Water Temperature (C)]]*OO[[#This Row],[71]]</f>
        <v>9.2484187891049996E-7</v>
      </c>
      <c r="BV264" s="10">
        <f>3/24000000*OO[[#This Row],[130 (05JUL1985 03:00:00)-Water Temperature (C)]]*OO[[#This Row],[72]]</f>
        <v>8.7406831201999999E-7</v>
      </c>
      <c r="BW264" s="10">
        <f>3/24000000*OO[[#This Row],[131 (05JUL1985 06:00:00)-Water Temperature (C)]]*OO[[#This Row],[73]]</f>
        <v>8.2260999338625E-7</v>
      </c>
      <c r="BX264" s="10">
        <f>3/24000000*OO[[#This Row],[132 (05JUL1985 09:00:00)-Water Temperature (C)]]*OO[[#This Row],[74]]</f>
        <v>7.9660496391499985E-7</v>
      </c>
      <c r="BY264" s="10">
        <f>3/24000000*OO[[#This Row],[133 (05JUL1985 12:00:00)-Water Temperature (C)]]*OO[[#This Row],[75]]</f>
        <v>7.7077384674637493E-7</v>
      </c>
      <c r="BZ264" s="10">
        <f>3/24000000*OO[[#This Row],[134 (05JUL1985 15:00:00)-Water Temperature (C)]]*OO[[#This Row],[76]]</f>
        <v>7.5375083230674984E-7</v>
      </c>
      <c r="CA264" s="10">
        <f>3/24000000*OO[[#This Row],[135 (05JUL1985 18:00:00)-Water Temperature (C)]]*OO[[#This Row],[77]]</f>
        <v>7.3714973286937491E-7</v>
      </c>
      <c r="CB264" s="10">
        <f>3/24000000*OO[[#This Row],[136 (05JUL1985 21:00:00)-Water Temperature (C)]]*OO[[#This Row],[78]]</f>
        <v>7.0776462786787497E-7</v>
      </c>
      <c r="CC264" s="10">
        <f>3/24000000*OO[[#This Row],[137 (06JUL1985 00:00:00)-Water Temperature (C)]]*OO[[#This Row],[79]]</f>
        <v>6.6277398560074997E-7</v>
      </c>
      <c r="CD264" s="10">
        <f>3/24000000*OO[[#This Row],[138 (06JUL1985 03:00:00)-Water Temperature (C)]]*OO[[#This Row],[80]]</f>
        <v>6.1368086098000004E-7</v>
      </c>
      <c r="CE264" s="10">
        <f>3/24000000*OO[[#This Row],[139 (06JUL1985 06:00:00)-Water Temperature (C)]]*OO[[#This Row],[81]]</f>
        <v>5.7377885129874996E-7</v>
      </c>
      <c r="CF264" s="10">
        <f>3/24000000*OO[[#This Row],[140 (06JUL1985 09:00:00)-Water Temperature (C)]]*OO[[#This Row],[82]]</f>
        <v>5.6247104665574995E-7</v>
      </c>
      <c r="CG264" s="10">
        <f>3/24000000*OO[[#This Row],[141 (06JUL1985 12:00:00)-Water Temperature (C)]]*OO[[#This Row],[83]]</f>
        <v>5.5574295265849992E-7</v>
      </c>
      <c r="CH264" s="10">
        <f>3/24000000*OO[[#This Row],[142 (06JUL1985 15:00:00)-Water Temperature (C)]]*OO[[#This Row],[84]]</f>
        <v>5.5228724308199997E-7</v>
      </c>
      <c r="CI264" s="10">
        <f>3/24000000*OO[[#This Row],[143 (06JUL1985 18:00:00)-Water Temperature (C)]]*OO[[#This Row],[85]]</f>
        <v>5.5070973090374997E-7</v>
      </c>
      <c r="CJ264" s="10">
        <f>3/24000000*OO[[#This Row],[144 (06JUL1985 21:00:00)-Water Temperature (C)]]*OO[[#This Row],[86]]</f>
        <v>5.3423261614024997E-7</v>
      </c>
      <c r="CK264" s="10">
        <f>3/24000000*OO[[#This Row],[145 (07JUL1985 00:00:00)-Water Temperature (C)]]*OO[[#This Row],[87]]</f>
        <v>5.0185783890900004E-7</v>
      </c>
      <c r="CL264" s="10">
        <f>3/24000000*OO[[#This Row],[146 (07JUL1985 03:00:00)-Water Temperature (C)]]*OO[[#This Row],[88]]</f>
        <v>4.6881191401749995E-7</v>
      </c>
      <c r="CM264" s="10">
        <f>3/24000000*OO[[#This Row],[147 (07JUL1985 06:00:00)-Water Temperature (C)]]*OO[[#This Row],[89]]</f>
        <v>4.4023963265924989E-7</v>
      </c>
      <c r="CN264" s="10">
        <f>3/24000000*OO[[#This Row],[148 (07JUL1985 09:00:00)-Water Temperature (C)]]*OO[[#This Row],[90]]</f>
        <v>4.3041093190962491E-7</v>
      </c>
      <c r="CO264" s="10">
        <f>3/24000000*OO[[#This Row],[149 (07JUL1985 12:00:00)-Water Temperature (C)]]*OO[[#This Row],[91]]</f>
        <v>4.2678024771950002E-7</v>
      </c>
      <c r="CP264" s="10">
        <f>3/24000000*OO[[#This Row],[150 (07JUL1985 15:00:00)-Water Temperature (C)]]*OO[[#This Row],[92]]</f>
        <v>4.2408033810749995E-7</v>
      </c>
      <c r="CQ264" s="10">
        <f>3/24000000*OO[[#This Row],[151 (07JUL1985 18:00:00)-Water Temperature (C)]]*OO[[#This Row],[93]]</f>
        <v>4.2171604994962495E-7</v>
      </c>
      <c r="CR264" s="10">
        <f>3/24000000*OO[[#This Row],[152 (07JUL1985 21:00:00)-Water Temperature (C)]]*OO[[#This Row],[94]]</f>
        <v>4.0854828101662498E-7</v>
      </c>
      <c r="CS264" s="10">
        <f>3/24000000*OO[[#This Row],[153 (08JUL1985 00:00:00)-Water Temperature (C)]]*OO[[#This Row],[95]]</f>
        <v>3.8773513479112494E-7</v>
      </c>
      <c r="CT264" s="10">
        <f>3/24000000*OO[[#This Row],[154 (08JUL1985 03:00:00)-Water Temperature (C)]]*OO[[#This Row],[96]]</f>
        <v>3.65889200371875E-7</v>
      </c>
      <c r="CU264" s="10">
        <f>3/24000000*OO[[#This Row],[155 (08JUL1985 06:00:00)-Water Temperature (C)]]*OO[[#This Row],[97]]</f>
        <v>3.4673405266199994E-7</v>
      </c>
      <c r="CV264" s="10">
        <f>3/24000000*OO[[#This Row],[156 (08JUL1985 09:00:00)-Water Temperature (C)]]*OO[[#This Row],[98]]</f>
        <v>3.3263401108425E-7</v>
      </c>
      <c r="CW264" s="10">
        <f>3/24000000*OO[[#This Row],[157 (08JUL1985 12:00:00)-Water Temperature (C)]]*OO[[#This Row],[99]]</f>
        <v>3.2904864819500002E-7</v>
      </c>
    </row>
    <row r="265" spans="1:101" x14ac:dyDescent="0.35">
      <c r="A265" t="s">
        <v>271</v>
      </c>
      <c r="B265">
        <v>905.8809</v>
      </c>
      <c r="C265" s="10">
        <f>3/24*OO[[#This Row],[59 (26JUN1985 06:00:00)-Water Temperature (C)]]*OO[[#This Row],[1]]/SUM(OO[1])</f>
        <v>0</v>
      </c>
      <c r="D265" s="10">
        <f>3/24*OO[[#This Row],[60 (26JUN1985 09:00:00)-Water Temperature (C)]]*OO[[#This Row],[2]]/SUM(OO[2])</f>
        <v>0</v>
      </c>
      <c r="E265" s="10">
        <f>3/24*OO[[#This Row],[61 (26JUN1985 12:00:00)-Water Temperature (C)]]*OO[[#This Row],[3]]/SUM(OO[3])</f>
        <v>0</v>
      </c>
      <c r="F265" s="10">
        <f>3/24*OO[[#This Row],[62 (26JUN1985 15:00:00)-Water Temperature (C)]]*OO[[#This Row],[4]]/SUM(OO[4])</f>
        <v>0</v>
      </c>
      <c r="G265" s="10">
        <f>3/24*OO[[#This Row],[63 (26JUN1985 18:00:00)-Water Temperature (C)]]*OO[[#This Row],[5]]/SUM(OO[5])</f>
        <v>0</v>
      </c>
      <c r="H265" s="10">
        <f>3/24*OO[[#This Row],[64 (26JUN1985 21:00:00)-Water Temperature (C)]]*OO[[#This Row],[6]]/SUM(OO[6])</f>
        <v>0</v>
      </c>
      <c r="I265" s="10">
        <f>3/24*OO[[#This Row],[65 (27JUN1985 00:00:00)-Water Temperature (C)]]*OO[[#This Row],[7]]/SUM(OO[7])</f>
        <v>0</v>
      </c>
      <c r="J265" s="10">
        <f>3/24*OO[[#This Row],[66 (27JUN1985 03:00:00)-Water Temperature (C)]]*OO[[#This Row],[8]]/SUM(OO[8])</f>
        <v>0</v>
      </c>
      <c r="K265" s="10">
        <f>3/24*OO[[#This Row],[67 (27JUN1985 06:00:00)-Water Temperature (C)]]*OO[[#This Row],[9]]/SUM(OO[9])</f>
        <v>0</v>
      </c>
      <c r="L265" s="10">
        <f>3/24*OO[[#This Row],[68 (27JUN1985 09:00:00)-Water Temperature (C)]]*OO[[#This Row],[10]]/SUM(OO[10])</f>
        <v>0</v>
      </c>
      <c r="M265" s="10">
        <f>3/24*OO[[#This Row],[69 (27JUN1985 12:00:00)-Water Temperature (C)]]*OO[[#This Row],[11]]/SUM(OO[11])</f>
        <v>0</v>
      </c>
      <c r="N265" s="10">
        <f>3/24*OO[[#This Row],[70 (27JUN1985 15:00:00)-Water Temperature (C)]]*OO[[#This Row],[12]]/SUM(OO[12])</f>
        <v>0</v>
      </c>
      <c r="O265" s="10">
        <f>3/24*OO[[#This Row],[71 (27JUN1985 18:00:00)-Water Temperature (C)]]*OO[[#This Row],[13]]/SUM(OO[13])</f>
        <v>0</v>
      </c>
      <c r="P265" s="10">
        <f>3/24*OO[[#This Row],[72 (27JUN1985 21:00:00)-Water Temperature (C)]]*OO[[#This Row],[14]]/SUM(OO[14])</f>
        <v>1.3263004261881159E-26</v>
      </c>
      <c r="Q265" s="10">
        <f>3/24*OO[[#This Row],[73 (28JUN1985 00:00:00)-Water Temperature (C)]]*OO[[#This Row],[15]]/SUM(OO[15])</f>
        <v>2.2000061902649776E-19</v>
      </c>
      <c r="R265" s="10">
        <f>3/24*OO[[#This Row],[74 (28JUN1985 03:00:00)-Water Temperature (C)]]*OO[[#This Row],[16]]/SUM(OO[16])</f>
        <v>6.6039351046110398E-13</v>
      </c>
      <c r="S265" s="10">
        <f>3/24*OO[[#This Row],[75 (28JUN1985 06:00:00)-Water Temperature (C)]]*OO[[#This Row],[17]]/SUM(OO[17])</f>
        <v>9.6752070608296815E-10</v>
      </c>
      <c r="T265" s="10">
        <f>3/24*OO[[#This Row],[76 (28JUN1985 09:00:00)-Water Temperature (C)]]*OO[[#This Row],[18]]/SUM(OO[18])</f>
        <v>1.9343555618936244E-7</v>
      </c>
      <c r="U265" s="10">
        <f>3/24*OO[[#This Row],[77 (28JUN1985 12:00:00)-Water Temperature (C)]]*OO[[#This Row],[19]]/SUM(OO[19])</f>
        <v>1.064705261995573E-5</v>
      </c>
      <c r="V265" s="10">
        <f>3/24000000*OO[[#This Row],[78 (28JUN1985 15:00:00)-Water Temperature (C)]]*OO[[#This Row],[20]]</f>
        <v>2.1693052423117499E-4</v>
      </c>
      <c r="W265" s="10">
        <f>3/24000000*OO[[#This Row],[79 (28JUN1985 18:00:00)-Water Temperature (C)]]*OO[[#This Row],[21]]</f>
        <v>1.9586026739680002E-3</v>
      </c>
      <c r="X265" s="10">
        <f>3/24000000*OO[[#This Row],[80 (28JUN1985 21:00:00)-Water Temperature (C)]]*OO[[#This Row],[22]]</f>
        <v>8.8627854057524991E-3</v>
      </c>
      <c r="Y265" s="10">
        <f>3/24000000*OO[[#This Row],[81 (29JUN1985 00:00:00)-Water Temperature (C)]]*OO[[#This Row],[23]]</f>
        <v>2.2757095644324998E-2</v>
      </c>
      <c r="Z265" s="10">
        <f>3/24000000*OO[[#This Row],[82 (29JUN1985 03:00:00)-Water Temperature (C)]]*OO[[#This Row],[24]]</f>
        <v>3.6747629216499995E-2</v>
      </c>
      <c r="AA265" s="10">
        <f>3/24000000*OO[[#This Row],[83 (29JUN1985 06:00:00)-Water Temperature (C)]]*OO[[#This Row],[25]]</f>
        <v>4.0223495760074994E-2</v>
      </c>
      <c r="AB265" s="10">
        <f>3/24000000*OO[[#This Row],[84 (29JUN1985 09:00:00)-Water Temperature (C)]]*OO[[#This Row],[26]]</f>
        <v>3.2344192617849994E-2</v>
      </c>
      <c r="AC265" s="10">
        <f>3/24000000*OO[[#This Row],[85 (29JUN1985 12:00:00)-Water Temperature (C)]]*OO[[#This Row],[27]]</f>
        <v>1.9801487266312499E-2</v>
      </c>
      <c r="AD265" s="10">
        <f>3/24000000*OO[[#This Row],[86 (29JUN1985 15:00:00)-Water Temperature (C)]]*OO[[#This Row],[28]]</f>
        <v>9.3757314804037498E-3</v>
      </c>
      <c r="AE265" s="10">
        <f>3/24000000*OO[[#This Row],[88 (29JUN1985 21:00:00)-Water Temperature (C)]]*OO[[#This Row],[30]]</f>
        <v>1.1464101508249999E-3</v>
      </c>
      <c r="AF265" s="10">
        <f>3/24000000*OO[[#This Row],[88 (29JUN1985 21:00:00)-Water Temperature (C)]]*OO[[#This Row],[30]]</f>
        <v>1.1464101508249999E-3</v>
      </c>
      <c r="AG265" s="10">
        <f>3/24000000*OO[[#This Row],[89 (30JUN1985 00:00:00)-Water Temperature (C)]]*OO[[#This Row],[31]]</f>
        <v>3.3446487861624993E-4</v>
      </c>
      <c r="AH265" s="10">
        <f>3/24000000*OO[[#This Row],[90 (30JUN1985 03:00:00)-Water Temperature (C)]]*OO[[#This Row],[32]]</f>
        <v>1.0786900926251249E-4</v>
      </c>
      <c r="AI265" s="10">
        <f>3/24000000*OO[[#This Row],[91 (30JUN1985 06:00:00)-Water Temperature (C)]]*OO[[#This Row],[33]]</f>
        <v>5.1290646100250007E-5</v>
      </c>
      <c r="AJ265" s="10">
        <f>3/24000000*OO[[#This Row],[92 (30JUN1985 09:00:00)-Water Temperature (C)]]*OO[[#This Row],[34]]</f>
        <v>3.9121204661212497E-5</v>
      </c>
      <c r="AK265" s="10">
        <f>3/24000000*OO[[#This Row],[93 (30JUN1985 12:00:00)-Water Temperature (C)]]*OO[[#This Row],[35]]</f>
        <v>3.8174147477812491E-5</v>
      </c>
      <c r="AL265" s="10">
        <f>3/24000000*OO[[#This Row],[94 (30JUN1985 15:00:00)-Water Temperature (C)]]*OO[[#This Row],[36]]</f>
        <v>3.9725264514787498E-5</v>
      </c>
      <c r="AM265" s="10">
        <f>3/24000000*OO[[#This Row],[95 (30JUN1985 18:00:00)-Water Temperature (C)]]*OO[[#This Row],[37]]</f>
        <v>4.0632318417474991E-5</v>
      </c>
      <c r="AN265" s="10">
        <f>3/24000000*OO[[#This Row],[96 (30JUN1985 21:00:00)-Water Temperature (C)]]*OO[[#This Row],[38]]</f>
        <v>3.9367430156799995E-5</v>
      </c>
      <c r="AO265" s="10">
        <f>3/24000000*OO[[#This Row],[97 (01JUL1985 00:00:00)-Water Temperature (C)]]*OO[[#This Row],[39]]</f>
        <v>3.6453793205912497E-5</v>
      </c>
      <c r="AP265" s="10">
        <f>3/24000000*OO[[#This Row],[98 (01JUL1985 03:00:00)-Water Temperature (C)]]*OO[[#This Row],[40]]</f>
        <v>3.2894802046437498E-5</v>
      </c>
      <c r="AQ265" s="10">
        <f>3/24000000*OO[[#This Row],[99 (01JUL1985 06:00:00)-Water Temperature (C)]]*OO[[#This Row],[41]]</f>
        <v>2.9567297612250003E-5</v>
      </c>
      <c r="AR265" s="10">
        <f>3/24000000*OO[[#This Row],[100 (01JUL1985 09:00:00)-Water Temperature (C)]]*OO[[#This Row],[42]]</f>
        <v>2.759443904965E-5</v>
      </c>
      <c r="AS265" s="10">
        <f>3/24000000*OO[[#This Row],[101 (01JUL1985 12:00:00)-Water Temperature (C)]]*OO[[#This Row],[43]]</f>
        <v>2.5661841880899999E-5</v>
      </c>
      <c r="AT265" s="10">
        <f>3/24000000*OO[[#This Row],[102 (01JUL1985 15:00:00)-Water Temperature (C)]]*OO[[#This Row],[44]]</f>
        <v>2.3515332177914997E-5</v>
      </c>
      <c r="AU265" s="10">
        <f>3/24000000*OO[[#This Row],[103 (01JUL1985 18:00:00)-Water Temperature (C)]]*OO[[#This Row],[45]]</f>
        <v>2.0964614018906251E-5</v>
      </c>
      <c r="AV265" s="10">
        <f>3/24000000*OO[[#This Row],[104 (01JUL1985 21:00:00)-Water Temperature (C)]]*OO[[#This Row],[46]]</f>
        <v>1.8165667765318748E-5</v>
      </c>
      <c r="AW265" s="10">
        <f>3/24000000*OO[[#This Row],[105 (02JUL1985 00:00:00)-Water Temperature (C)]]*OO[[#This Row],[47]]</f>
        <v>1.5424075327147501E-5</v>
      </c>
      <c r="AX265" s="10">
        <f>3/24000000*OO[[#This Row],[106 (02JUL1985 03:00:00)-Water Temperature (C)]]*OO[[#This Row],[48]]</f>
        <v>1.2995298163647501E-5</v>
      </c>
      <c r="AY265" s="10">
        <f>3/24000000*OO[[#This Row],[107 (02JUL1985 06:00:00)-Water Temperature (C)]]*OO[[#This Row],[49]]</f>
        <v>1.1069163917339998E-5</v>
      </c>
      <c r="AZ265" s="10">
        <f>3/24000000*OO[[#This Row],[108 (02JUL1985 09:00:00)-Water Temperature (C)]]*OO[[#This Row],[50]]</f>
        <v>9.9114871673874994E-6</v>
      </c>
      <c r="BA265" s="10">
        <f>3/24000000*OO[[#This Row],[109 (02JUL1985 12:00:00)-Water Temperature (C)]]*OO[[#This Row],[51]]</f>
        <v>8.9618045430150013E-6</v>
      </c>
      <c r="BB265" s="10">
        <f>3/24000000*OO[[#This Row],[110 (02JUL1985 15:00:00)-Water Temperature (C)]]*OO[[#This Row],[52]]</f>
        <v>8.0460421315500007E-6</v>
      </c>
      <c r="BC265" s="10">
        <f>3/24000000*OO[[#This Row],[111 (02JUL1985 18:00:00)-Water Temperature (C)]]*OO[[#This Row],[53]]</f>
        <v>7.0457682946374998E-6</v>
      </c>
      <c r="BD265" s="10">
        <f>3/24000000*OO[[#This Row],[112 (02JUL1985 21:00:00)-Water Temperature (C)]]*OO[[#This Row],[54]]</f>
        <v>5.8442669688112506E-6</v>
      </c>
      <c r="BE265" s="10">
        <f>3/24000000*OO[[#This Row],[113 (03JUL1985 00:00:00)-Water Temperature (C)]]*OO[[#This Row],[55]]</f>
        <v>4.5667634445600006E-6</v>
      </c>
      <c r="BF265" s="10">
        <f>3/24000000*OO[[#This Row],[114 (03JUL1985 03:00:00)-Water Temperature (C)]]*OO[[#This Row],[56]]</f>
        <v>3.4798132396799997E-6</v>
      </c>
      <c r="BG265" s="10">
        <f>3/24000000*OO[[#This Row],[115 (03JUL1985 06:00:00)-Water Temperature (C)]]*OO[[#This Row],[57]]</f>
        <v>2.6829443187900003E-6</v>
      </c>
      <c r="BH265" s="10">
        <f>3/24000000*OO[[#This Row],[116 (03JUL1985 09:00:00)-Water Temperature (C)]]*OO[[#This Row],[58]]</f>
        <v>2.2237295395454999E-6</v>
      </c>
      <c r="BI265" s="10">
        <f>3/24000000*OO[[#This Row],[117 (03JUL1985 12:00:00)-Water Temperature (C)]]*OO[[#This Row],[59]]</f>
        <v>1.9658876238303746E-6</v>
      </c>
      <c r="BJ265" s="10">
        <f>3/24000000*OO[[#This Row],[118 (03JUL1985 15:00:00)-Water Temperature (C)]]*OO[[#This Row],[60]]</f>
        <v>1.8061156235998746E-6</v>
      </c>
      <c r="BK265" s="10">
        <f>3/24000000*OO[[#This Row],[119 (03JUL1985 18:00:00)-Water Temperature (C)]]*OO[[#This Row],[61]]</f>
        <v>1.6922161603051248E-6</v>
      </c>
      <c r="BL265" s="10">
        <f>3/24000000*OO[[#This Row],[120 (03JUL1985 21:00:00)-Water Temperature (C)]]*OO[[#This Row],[62]]</f>
        <v>1.5618769596506248E-6</v>
      </c>
      <c r="BM265" s="10">
        <f>3/24000000*OO[[#This Row],[121 (04JUL1985 00:00:00)-Water Temperature (C)]]*OO[[#This Row],[63]]</f>
        <v>1.4190462070282499E-6</v>
      </c>
      <c r="BN265" s="10">
        <f>3/24000000*OO[[#This Row],[122 (04JUL1985 03:00:00)-Water Temperature (C)]]*OO[[#This Row],[64]]</f>
        <v>1.28970442993E-6</v>
      </c>
      <c r="BO265" s="10">
        <f>3/24000000*OO[[#This Row],[123 (04JUL1985 06:00:00)-Water Temperature (C)]]*OO[[#This Row],[65]]</f>
        <v>1.184892546488E-6</v>
      </c>
      <c r="BP265" s="10">
        <f>3/24000000*OO[[#This Row],[124 (04JUL1985 09:00:00)-Water Temperature (C)]]*OO[[#This Row],[66]]</f>
        <v>1.1248967562877499E-6</v>
      </c>
      <c r="BQ265" s="10">
        <f>3/24000000*OO[[#This Row],[125 (04JUL1985 12:00:00)-Water Temperature (C)]]*OO[[#This Row],[67]]</f>
        <v>1.08015074880475E-6</v>
      </c>
      <c r="BR265" s="10">
        <f>3/24000000*OO[[#This Row],[126 (04JUL1985 15:00:00)-Water Temperature (C)]]*OO[[#This Row],[68]]</f>
        <v>1.0568883896580001E-6</v>
      </c>
      <c r="BS265" s="10">
        <f>3/24000000*OO[[#This Row],[127 (04JUL1985 18:00:00)-Water Temperature (C)]]*OO[[#This Row],[69]]</f>
        <v>1.028920310355E-6</v>
      </c>
      <c r="BT265" s="10">
        <f>3/24000000*OO[[#This Row],[128 (04JUL1985 21:00:00)-Water Temperature (C)]]*OO[[#This Row],[70]]</f>
        <v>9.9257790763312498E-7</v>
      </c>
      <c r="BU265" s="10">
        <f>3/24000000*OO[[#This Row],[129 (05JUL1985 00:00:00)-Water Temperature (C)]]*OO[[#This Row],[71]]</f>
        <v>9.4854193115887486E-7</v>
      </c>
      <c r="BV265" s="10">
        <f>3/24000000*OO[[#This Row],[130 (05JUL1985 03:00:00)-Water Temperature (C)]]*OO[[#This Row],[72]]</f>
        <v>8.9733140898100008E-7</v>
      </c>
      <c r="BW265" s="10">
        <f>3/24000000*OO[[#This Row],[131 (05JUL1985 06:00:00)-Water Temperature (C)]]*OO[[#This Row],[73]]</f>
        <v>8.4483234127499999E-7</v>
      </c>
      <c r="BX265" s="10">
        <f>3/24000000*OO[[#This Row],[132 (05JUL1985 09:00:00)-Water Temperature (C)]]*OO[[#This Row],[74]]</f>
        <v>8.1775947779925001E-7</v>
      </c>
      <c r="BY265" s="10">
        <f>3/24000000*OO[[#This Row],[133 (05JUL1985 12:00:00)-Water Temperature (C)]]*OO[[#This Row],[75]]</f>
        <v>7.9051335678862489E-7</v>
      </c>
      <c r="BZ265" s="10">
        <f>3/24000000*OO[[#This Row],[134 (05JUL1985 15:00:00)-Water Temperature (C)]]*OO[[#This Row],[76]]</f>
        <v>7.7269706795050001E-7</v>
      </c>
      <c r="CA265" s="10">
        <f>3/24000000*OO[[#This Row],[135 (05JUL1985 18:00:00)-Water Temperature (C)]]*OO[[#This Row],[77]]</f>
        <v>7.5591913355524999E-7</v>
      </c>
      <c r="CB265" s="10">
        <f>3/24000000*OO[[#This Row],[136 (05JUL1985 21:00:00)-Water Temperature (C)]]*OO[[#This Row],[78]]</f>
        <v>7.2630813669037485E-7</v>
      </c>
      <c r="CC265" s="10">
        <f>3/24000000*OO[[#This Row],[137 (06JUL1985 00:00:00)-Water Temperature (C)]]*OO[[#This Row],[79]]</f>
        <v>6.8097969790312491E-7</v>
      </c>
      <c r="CD265" s="10">
        <f>3/24000000*OO[[#This Row],[138 (06JUL1985 03:00:00)-Water Temperature (C)]]*OO[[#This Row],[80]]</f>
        <v>6.3098448756299996E-7</v>
      </c>
      <c r="CE265" s="10">
        <f>3/24000000*OO[[#This Row],[139 (06JUL1985 06:00:00)-Water Temperature (C)]]*OO[[#This Row],[81]]</f>
        <v>5.8986849142737493E-7</v>
      </c>
      <c r="CF265" s="10">
        <f>3/24000000*OO[[#This Row],[140 (06JUL1985 09:00:00)-Water Temperature (C)]]*OO[[#This Row],[82]]</f>
        <v>5.7773253277575009E-7</v>
      </c>
      <c r="CG265" s="10">
        <f>3/24000000*OO[[#This Row],[141 (06JUL1985 12:00:00)-Water Temperature (C)]]*OO[[#This Row],[83]]</f>
        <v>5.7027639479424997E-7</v>
      </c>
      <c r="CH265" s="10">
        <f>3/24000000*OO[[#This Row],[142 (06JUL1985 15:00:00)-Water Temperature (C)]]*OO[[#This Row],[84]]</f>
        <v>5.6644594556825005E-7</v>
      </c>
      <c r="CI265" s="10">
        <f>3/24000000*OO[[#This Row],[143 (06JUL1985 18:00:00)-Water Temperature (C)]]*OO[[#This Row],[85]]</f>
        <v>5.6482609567124998E-7</v>
      </c>
      <c r="CJ265" s="10">
        <f>3/24000000*OO[[#This Row],[144 (06JUL1985 21:00:00)-Water Temperature (C)]]*OO[[#This Row],[86]]</f>
        <v>5.4809707605262507E-7</v>
      </c>
      <c r="CK265" s="10">
        <f>3/24000000*OO[[#This Row],[145 (07JUL1985 00:00:00)-Water Temperature (C)]]*OO[[#This Row],[87]]</f>
        <v>5.1529719225599998E-7</v>
      </c>
      <c r="CL265" s="10">
        <f>3/24000000*OO[[#This Row],[146 (07JUL1985 03:00:00)-Water Temperature (C)]]*OO[[#This Row],[88]]</f>
        <v>4.8163976544487495E-7</v>
      </c>
      <c r="CM265" s="10">
        <f>3/24000000*OO[[#This Row],[147 (07JUL1985 06:00:00)-Water Temperature (C)]]*OO[[#This Row],[89]]</f>
        <v>4.5226986626250001E-7</v>
      </c>
      <c r="CN265" s="10">
        <f>3/24000000*OO[[#This Row],[148 (07JUL1985 09:00:00)-Water Temperature (C)]]*OO[[#This Row],[90]]</f>
        <v>4.4196055179187496E-7</v>
      </c>
      <c r="CO265" s="10">
        <f>3/24000000*OO[[#This Row],[149 (07JUL1985 12:00:00)-Water Temperature (C)]]*OO[[#This Row],[91]]</f>
        <v>4.3792022539124993E-7</v>
      </c>
      <c r="CP265" s="10">
        <f>3/24000000*OO[[#This Row],[150 (07JUL1985 15:00:00)-Water Temperature (C)]]*OO[[#This Row],[92]]</f>
        <v>4.3483192734599997E-7</v>
      </c>
      <c r="CQ265" s="10">
        <f>3/24000000*OO[[#This Row],[151 (07JUL1985 18:00:00)-Water Temperature (C)]]*OO[[#This Row],[93]]</f>
        <v>4.3231939703924995E-7</v>
      </c>
      <c r="CR265" s="10">
        <f>3/24000000*OO[[#This Row],[152 (07JUL1985 21:00:00)-Water Temperature (C)]]*OO[[#This Row],[94]]</f>
        <v>4.1893802029074997E-7</v>
      </c>
      <c r="CS265" s="10">
        <f>3/24000000*OO[[#This Row],[153 (08JUL1985 00:00:00)-Water Temperature (C)]]*OO[[#This Row],[95]]</f>
        <v>3.9786969895837497E-7</v>
      </c>
      <c r="CT265" s="10">
        <f>3/24000000*OO[[#This Row],[154 (08JUL1985 03:00:00)-Water Temperature (C)]]*OO[[#This Row],[96]]</f>
        <v>3.7561748695487502E-7</v>
      </c>
      <c r="CU265" s="10">
        <f>3/24000000*OO[[#This Row],[155 (08JUL1985 06:00:00)-Water Temperature (C)]]*OO[[#This Row],[97]]</f>
        <v>3.559079829774999E-7</v>
      </c>
      <c r="CV265" s="10">
        <f>3/24000000*OO[[#This Row],[156 (08JUL1985 09:00:00)-Water Temperature (C)]]*OO[[#This Row],[98]]</f>
        <v>3.4122455610524998E-7</v>
      </c>
      <c r="CW265" s="10">
        <f>3/24000000*OO[[#This Row],[157 (08JUL1985 12:00:00)-Water Temperature (C)]]*OO[[#This Row],[99]]</f>
        <v>3.3718789089675001E-7</v>
      </c>
    </row>
    <row r="266" spans="1:101" x14ac:dyDescent="0.35">
      <c r="A266" t="s">
        <v>272</v>
      </c>
      <c r="B266">
        <v>895.06050000000005</v>
      </c>
      <c r="C266" s="10">
        <f>3/24*OO[[#This Row],[59 (26JUN1985 06:00:00)-Water Temperature (C)]]*OO[[#This Row],[1]]/SUM(OO[1])</f>
        <v>0</v>
      </c>
      <c r="D266" s="10">
        <f>3/24*OO[[#This Row],[60 (26JUN1985 09:00:00)-Water Temperature (C)]]*OO[[#This Row],[2]]/SUM(OO[2])</f>
        <v>0</v>
      </c>
      <c r="E266" s="10">
        <f>3/24*OO[[#This Row],[61 (26JUN1985 12:00:00)-Water Temperature (C)]]*OO[[#This Row],[3]]/SUM(OO[3])</f>
        <v>0</v>
      </c>
      <c r="F266" s="10">
        <f>3/24*OO[[#This Row],[62 (26JUN1985 15:00:00)-Water Temperature (C)]]*OO[[#This Row],[4]]/SUM(OO[4])</f>
        <v>0</v>
      </c>
      <c r="G266" s="10">
        <f>3/24*OO[[#This Row],[63 (26JUN1985 18:00:00)-Water Temperature (C)]]*OO[[#This Row],[5]]/SUM(OO[5])</f>
        <v>0</v>
      </c>
      <c r="H266" s="10">
        <f>3/24*OO[[#This Row],[64 (26JUN1985 21:00:00)-Water Temperature (C)]]*OO[[#This Row],[6]]/SUM(OO[6])</f>
        <v>0</v>
      </c>
      <c r="I266" s="10">
        <f>3/24*OO[[#This Row],[65 (27JUN1985 00:00:00)-Water Temperature (C)]]*OO[[#This Row],[7]]/SUM(OO[7])</f>
        <v>0</v>
      </c>
      <c r="J266" s="10">
        <f>3/24*OO[[#This Row],[66 (27JUN1985 03:00:00)-Water Temperature (C)]]*OO[[#This Row],[8]]/SUM(OO[8])</f>
        <v>0</v>
      </c>
      <c r="K266" s="10">
        <f>3/24*OO[[#This Row],[67 (27JUN1985 06:00:00)-Water Temperature (C)]]*OO[[#This Row],[9]]/SUM(OO[9])</f>
        <v>0</v>
      </c>
      <c r="L266" s="10">
        <f>3/24*OO[[#This Row],[68 (27JUN1985 09:00:00)-Water Temperature (C)]]*OO[[#This Row],[10]]/SUM(OO[10])</f>
        <v>0</v>
      </c>
      <c r="M266" s="10">
        <f>3/24*OO[[#This Row],[69 (27JUN1985 12:00:00)-Water Temperature (C)]]*OO[[#This Row],[11]]/SUM(OO[11])</f>
        <v>0</v>
      </c>
      <c r="N266" s="10">
        <f>3/24*OO[[#This Row],[70 (27JUN1985 15:00:00)-Water Temperature (C)]]*OO[[#This Row],[12]]/SUM(OO[12])</f>
        <v>0</v>
      </c>
      <c r="O266" s="10">
        <f>3/24*OO[[#This Row],[71 (27JUN1985 18:00:00)-Water Temperature (C)]]*OO[[#This Row],[13]]/SUM(OO[13])</f>
        <v>0</v>
      </c>
      <c r="P266" s="10">
        <f>3/24*OO[[#This Row],[72 (27JUN1985 21:00:00)-Water Temperature (C)]]*OO[[#This Row],[14]]/SUM(OO[14])</f>
        <v>1.2806540966658425E-27</v>
      </c>
      <c r="Q266" s="10">
        <f>3/24*OO[[#This Row],[73 (28JUN1985 00:00:00)-Water Temperature (C)]]*OO[[#This Row],[15]]/SUM(OO[15])</f>
        <v>2.6011707831542625E-20</v>
      </c>
      <c r="R266" s="10">
        <f>3/24*OO[[#This Row],[74 (28JUN1985 03:00:00)-Water Temperature (C)]]*OO[[#This Row],[16]]/SUM(OO[16])</f>
        <v>3.8901385927857826E-13</v>
      </c>
      <c r="S266" s="10">
        <f>3/24*OO[[#This Row],[75 (28JUN1985 06:00:00)-Water Temperature (C)]]*OO[[#This Row],[17]]/SUM(OO[17])</f>
        <v>7.012662801185728E-10</v>
      </c>
      <c r="T266" s="10">
        <f>3/24*OO[[#This Row],[76 (28JUN1985 09:00:00)-Water Temperature (C)]]*OO[[#This Row],[18]]/SUM(OO[18])</f>
        <v>1.5806982875330385E-7</v>
      </c>
      <c r="U266" s="10">
        <f>3/24*OO[[#This Row],[77 (28JUN1985 12:00:00)-Water Temperature (C)]]*OO[[#This Row],[19]]/SUM(OO[19])</f>
        <v>9.5454109746672895E-6</v>
      </c>
      <c r="V266" s="10">
        <f>3/24000000*OO[[#This Row],[78 (28JUN1985 15:00:00)-Water Temperature (C)]]*OO[[#This Row],[20]]</f>
        <v>2.1035140324178751E-4</v>
      </c>
      <c r="W266" s="10">
        <f>3/24000000*OO[[#This Row],[79 (28JUN1985 18:00:00)-Water Temperature (C)]]*OO[[#This Row],[21]]</f>
        <v>2.0323686582300001E-3</v>
      </c>
      <c r="X266" s="10">
        <f>3/24000000*OO[[#This Row],[80 (28JUN1985 21:00:00)-Water Temperature (C)]]*OO[[#This Row],[22]]</f>
        <v>9.7643363786200001E-3</v>
      </c>
      <c r="Y266" s="10">
        <f>3/24000000*OO[[#This Row],[81 (29JUN1985 00:00:00)-Water Temperature (C)]]*OO[[#This Row],[23]]</f>
        <v>2.6423144729624998E-2</v>
      </c>
      <c r="Z266" s="10">
        <f>3/24000000*OO[[#This Row],[82 (29JUN1985 03:00:00)-Water Temperature (C)]]*OO[[#This Row],[24]]</f>
        <v>4.4717162804249998E-2</v>
      </c>
      <c r="AA266" s="10">
        <f>3/24000000*OO[[#This Row],[83 (29JUN1985 06:00:00)-Water Temperature (C)]]*OO[[#This Row],[25]]</f>
        <v>5.1032321628750002E-2</v>
      </c>
      <c r="AB266" s="10">
        <f>3/24000000*OO[[#This Row],[84 (29JUN1985 09:00:00)-Water Temperature (C)]]*OO[[#This Row],[26]]</f>
        <v>4.2657287664824989E-2</v>
      </c>
      <c r="AC266" s="10">
        <f>3/24000000*OO[[#This Row],[85 (29JUN1985 12:00:00)-Water Temperature (C)]]*OO[[#This Row],[27]]</f>
        <v>2.7053628889512498E-2</v>
      </c>
      <c r="AD266" s="10">
        <f>3/24000000*OO[[#This Row],[86 (29JUN1985 15:00:00)-Water Temperature (C)]]*OO[[#This Row],[28]]</f>
        <v>1.32315306358125E-2</v>
      </c>
      <c r="AE266" s="10">
        <f>3/24000000*OO[[#This Row],[88 (29JUN1985 21:00:00)-Water Temperature (C)]]*OO[[#This Row],[30]]</f>
        <v>1.7023682314270001E-3</v>
      </c>
      <c r="AF266" s="10">
        <f>3/24000000*OO[[#This Row],[88 (29JUN1985 21:00:00)-Water Temperature (C)]]*OO[[#This Row],[30]]</f>
        <v>1.7023682314270001E-3</v>
      </c>
      <c r="AG266" s="10">
        <f>3/24000000*OO[[#This Row],[89 (30JUN1985 00:00:00)-Water Temperature (C)]]*OO[[#This Row],[31]]</f>
        <v>5.0073202563312501E-4</v>
      </c>
      <c r="AH266" s="10">
        <f>3/24000000*OO[[#This Row],[90 (30JUN1985 03:00:00)-Water Temperature (C)]]*OO[[#This Row],[32]]</f>
        <v>1.5746454418125001E-4</v>
      </c>
      <c r="AI266" s="10">
        <f>3/24000000*OO[[#This Row],[91 (30JUN1985 06:00:00)-Water Temperature (C)]]*OO[[#This Row],[33]]</f>
        <v>7.0284393950662504E-5</v>
      </c>
      <c r="AJ266" s="10">
        <f>3/24000000*OO[[#This Row],[92 (30JUN1985 09:00:00)-Water Temperature (C)]]*OO[[#This Row],[34]]</f>
        <v>5.0968253564249991E-5</v>
      </c>
      <c r="AK266" s="10">
        <f>3/24000000*OO[[#This Row],[93 (30JUN1985 12:00:00)-Water Temperature (C)]]*OO[[#This Row],[35]]</f>
        <v>4.8836481186899989E-5</v>
      </c>
      <c r="AL266" s="10">
        <f>3/24000000*OO[[#This Row],[94 (30JUN1985 15:00:00)-Water Temperature (C)]]*OO[[#This Row],[36]]</f>
        <v>5.0739375294362491E-5</v>
      </c>
      <c r="AM266" s="10">
        <f>3/24000000*OO[[#This Row],[95 (30JUN1985 18:00:00)-Water Temperature (C)]]*OO[[#This Row],[37]]</f>
        <v>5.2120157815799995E-5</v>
      </c>
      <c r="AN266" s="10">
        <f>3/24000000*OO[[#This Row],[96 (30JUN1985 21:00:00)-Water Temperature (C)]]*OO[[#This Row],[38]]</f>
        <v>5.0773843474025003E-5</v>
      </c>
      <c r="AO266" s="10">
        <f>3/24000000*OO[[#This Row],[97 (01JUL1985 00:00:00)-Water Temperature (C)]]*OO[[#This Row],[39]]</f>
        <v>4.7252731056899994E-5</v>
      </c>
      <c r="AP266" s="10">
        <f>3/24000000*OO[[#This Row],[98 (01JUL1985 03:00:00)-Water Temperature (C)]]*OO[[#This Row],[40]]</f>
        <v>4.2796114683524994E-5</v>
      </c>
      <c r="AQ266" s="10">
        <f>3/24000000*OO[[#This Row],[99 (01JUL1985 06:00:00)-Water Temperature (C)]]*OO[[#This Row],[41]]</f>
        <v>3.8548994695037503E-5</v>
      </c>
      <c r="AR266" s="10">
        <f>3/24000000*OO[[#This Row],[100 (01JUL1985 09:00:00)-Water Temperature (C)]]*OO[[#This Row],[42]]</f>
        <v>3.6027177648000001E-5</v>
      </c>
      <c r="AS266" s="10">
        <f>3/24000000*OO[[#This Row],[101 (01JUL1985 12:00:00)-Water Temperature (C)]]*OO[[#This Row],[43]]</f>
        <v>3.3562697203499999E-5</v>
      </c>
      <c r="AT266" s="10">
        <f>3/24000000*OO[[#This Row],[102 (01JUL1985 15:00:00)-Water Temperature (C)]]*OO[[#This Row],[44]]</f>
        <v>3.0832902927749996E-5</v>
      </c>
      <c r="AU266" s="10">
        <f>3/24000000*OO[[#This Row],[103 (01JUL1985 18:00:00)-Water Temperature (C)]]*OO[[#This Row],[45]]</f>
        <v>2.7571418781775002E-5</v>
      </c>
      <c r="AV266" s="10">
        <f>3/24000000*OO[[#This Row],[104 (01JUL1985 21:00:00)-Water Temperature (C)]]*OO[[#This Row],[46]]</f>
        <v>2.3952600093922498E-5</v>
      </c>
      <c r="AW266" s="10">
        <f>3/24000000*OO[[#This Row],[105 (02JUL1985 00:00:00)-Water Temperature (C)]]*OO[[#This Row],[47]]</f>
        <v>2.038074148917625E-5</v>
      </c>
      <c r="AX266" s="10">
        <f>3/24000000*OO[[#This Row],[106 (02JUL1985 03:00:00)-Water Temperature (C)]]*OO[[#This Row],[48]]</f>
        <v>1.7189719125052496E-5</v>
      </c>
      <c r="AY266" s="10">
        <f>3/24000000*OO[[#This Row],[107 (02JUL1985 06:00:00)-Water Temperature (C)]]*OO[[#This Row],[49]]</f>
        <v>1.46389153424775E-5</v>
      </c>
      <c r="AZ266" s="10">
        <f>3/24000000*OO[[#This Row],[108 (02JUL1985 09:00:00)-Water Temperature (C)]]*OO[[#This Row],[50]]</f>
        <v>1.3092932586760001E-5</v>
      </c>
      <c r="BA266" s="10">
        <f>3/24000000*OO[[#This Row],[109 (02JUL1985 12:00:00)-Water Temperature (C)]]*OO[[#This Row],[51]]</f>
        <v>1.1831664926069999E-5</v>
      </c>
      <c r="BB266" s="10">
        <f>3/24000000*OO[[#This Row],[110 (02JUL1985 15:00:00)-Water Temperature (C)]]*OO[[#This Row],[52]]</f>
        <v>1.06404861775E-5</v>
      </c>
      <c r="BC266" s="10">
        <f>3/24000000*OO[[#This Row],[111 (02JUL1985 18:00:00)-Water Temperature (C)]]*OO[[#This Row],[53]]</f>
        <v>9.3577606450237507E-6</v>
      </c>
      <c r="BD266" s="10">
        <f>3/24000000*OO[[#This Row],[112 (02JUL1985 21:00:00)-Water Temperature (C)]]*OO[[#This Row],[54]]</f>
        <v>7.8044275782300009E-6</v>
      </c>
      <c r="BE266" s="10">
        <f>3/24000000*OO[[#This Row],[113 (03JUL1985 00:00:00)-Water Temperature (C)]]*OO[[#This Row],[55]]</f>
        <v>6.1301556963600004E-6</v>
      </c>
      <c r="BF266" s="10">
        <f>3/24000000*OO[[#This Row],[114 (03JUL1985 03:00:00)-Water Temperature (C)]]*OO[[#This Row],[56]]</f>
        <v>4.6803118727037503E-6</v>
      </c>
      <c r="BG266" s="10">
        <f>3/24000000*OO[[#This Row],[115 (03JUL1985 06:00:00)-Water Temperature (C)]]*OO[[#This Row],[57]]</f>
        <v>3.5984883010274999E-6</v>
      </c>
      <c r="BH266" s="10">
        <f>3/24000000*OO[[#This Row],[116 (03JUL1985 09:00:00)-Water Temperature (C)]]*OO[[#This Row],[58]]</f>
        <v>2.9638381012274999E-6</v>
      </c>
      <c r="BI266" s="10">
        <f>3/24000000*OO[[#This Row],[117 (03JUL1985 12:00:00)-Water Temperature (C)]]*OO[[#This Row],[59]]</f>
        <v>2.6012908238662498E-6</v>
      </c>
      <c r="BJ266" s="10">
        <f>3/24000000*OO[[#This Row],[118 (03JUL1985 15:00:00)-Water Temperature (C)]]*OO[[#This Row],[60]]</f>
        <v>2.3765103420029998E-6</v>
      </c>
      <c r="BK266" s="10">
        <f>3/24000000*OO[[#This Row],[119 (03JUL1985 18:00:00)-Water Temperature (C)]]*OO[[#This Row],[61]]</f>
        <v>2.2203656221213747E-6</v>
      </c>
      <c r="BL266" s="10">
        <f>3/24000000*OO[[#This Row],[120 (03JUL1985 21:00:00)-Water Temperature (C)]]*OO[[#This Row],[62]]</f>
        <v>2.0470999998361248E-6</v>
      </c>
      <c r="BM266" s="10">
        <f>3/24000000*OO[[#This Row],[121 (04JUL1985 00:00:00)-Water Temperature (C)]]*OO[[#This Row],[63]]</f>
        <v>1.8597280578626249E-6</v>
      </c>
      <c r="BN266" s="10">
        <f>3/24000000*OO[[#This Row],[122 (04JUL1985 03:00:00)-Water Temperature (C)]]*OO[[#This Row],[64]]</f>
        <v>1.6897020821239997E-6</v>
      </c>
      <c r="BO266" s="10">
        <f>3/24000000*OO[[#This Row],[123 (04JUL1985 06:00:00)-Water Temperature (C)]]*OO[[#This Row],[65]]</f>
        <v>1.5504911493716249E-6</v>
      </c>
      <c r="BP266" s="10">
        <f>3/24000000*OO[[#This Row],[124 (04JUL1985 09:00:00)-Water Temperature (C)]]*OO[[#This Row],[66]]</f>
        <v>1.4694039334485E-6</v>
      </c>
      <c r="BQ266" s="10">
        <f>3/24000000*OO[[#This Row],[125 (04JUL1985 12:00:00)-Water Temperature (C)]]*OO[[#This Row],[67]]</f>
        <v>1.4077778697856251E-6</v>
      </c>
      <c r="BR266" s="10">
        <f>3/24000000*OO[[#This Row],[126 (04JUL1985 15:00:00)-Water Temperature (C)]]*OO[[#This Row],[68]]</f>
        <v>1.3747891425646247E-6</v>
      </c>
      <c r="BS266" s="10">
        <f>3/24000000*OO[[#This Row],[127 (04JUL1985 18:00:00)-Water Temperature (C)]]*OO[[#This Row],[69]]</f>
        <v>1.3370560577489999E-6</v>
      </c>
      <c r="BT266" s="10">
        <f>3/24000000*OO[[#This Row],[128 (04JUL1985 21:00:00)-Water Temperature (C)]]*OO[[#This Row],[70]]</f>
        <v>1.29009452553475E-6</v>
      </c>
      <c r="BU266" s="10">
        <f>3/24000000*OO[[#This Row],[129 (05JUL1985 00:00:00)-Water Temperature (C)]]*OO[[#This Row],[71]]</f>
        <v>1.2346274187447498E-6</v>
      </c>
      <c r="BV266" s="10">
        <f>3/24000000*OO[[#This Row],[130 (05JUL1985 03:00:00)-Water Temperature (C)]]*OO[[#This Row],[72]]</f>
        <v>1.1696027430300001E-6</v>
      </c>
      <c r="BW266" s="10">
        <f>3/24000000*OO[[#This Row],[131 (05JUL1985 06:00:00)-Water Temperature (C)]]*OO[[#This Row],[73]]</f>
        <v>1.1019598414571249E-6</v>
      </c>
      <c r="BX266" s="10">
        <f>3/24000000*OO[[#This Row],[132 (05JUL1985 09:00:00)-Water Temperature (C)]]*OO[[#This Row],[74]]</f>
        <v>1.0661872425435001E-6</v>
      </c>
      <c r="BY266" s="10">
        <f>3/24000000*OO[[#This Row],[133 (05JUL1985 12:00:00)-Water Temperature (C)]]*OO[[#This Row],[75]]</f>
        <v>1.0293399083275E-6</v>
      </c>
      <c r="BZ266" s="10">
        <f>3/24000000*OO[[#This Row],[134 (05JUL1985 15:00:00)-Water Temperature (C)]]*OO[[#This Row],[76]]</f>
        <v>1.0053827751596249E-6</v>
      </c>
      <c r="CA266" s="10">
        <f>3/24000000*OO[[#This Row],[135 (05JUL1985 18:00:00)-Water Temperature (C)]]*OO[[#This Row],[77]]</f>
        <v>9.8382529647287507E-7</v>
      </c>
      <c r="CB266" s="10">
        <f>3/24000000*OO[[#This Row],[136 (05JUL1985 21:00:00)-Water Temperature (C)]]*OO[[#This Row],[78]]</f>
        <v>9.4612558124700007E-7</v>
      </c>
      <c r="CC266" s="10">
        <f>3/24000000*OO[[#This Row],[137 (06JUL1985 00:00:00)-Water Temperature (C)]]*OO[[#This Row],[79]]</f>
        <v>8.8861404430312511E-7</v>
      </c>
      <c r="CD266" s="10">
        <f>3/24000000*OO[[#This Row],[138 (06JUL1985 03:00:00)-Water Temperature (C)]]*OO[[#This Row],[80]]</f>
        <v>8.2432605524099989E-7</v>
      </c>
      <c r="CE266" s="10">
        <f>3/24000000*OO[[#This Row],[139 (06JUL1985 06:00:00)-Water Temperature (C)]]*OO[[#This Row],[81]]</f>
        <v>7.7057574926062494E-7</v>
      </c>
      <c r="CF266" s="10">
        <f>3/24000000*OO[[#This Row],[140 (06JUL1985 09:00:00)-Water Temperature (C)]]*OO[[#This Row],[82]]</f>
        <v>7.5392870152187492E-7</v>
      </c>
      <c r="CG266" s="10">
        <f>3/24000000*OO[[#This Row],[141 (06JUL1985 12:00:00)-Water Temperature (C)]]*OO[[#This Row],[83]]</f>
        <v>7.4317400321549997E-7</v>
      </c>
      <c r="CH266" s="10">
        <f>3/24000000*OO[[#This Row],[142 (06JUL1985 15:00:00)-Water Temperature (C)]]*OO[[#This Row],[84]]</f>
        <v>7.3758810982999996E-7</v>
      </c>
      <c r="CI266" s="10">
        <f>3/24000000*OO[[#This Row],[143 (06JUL1985 18:00:00)-Water Temperature (C)]]*OO[[#This Row],[85]]</f>
        <v>7.3537881839099995E-7</v>
      </c>
      <c r="CJ266" s="10">
        <f>3/24000000*OO[[#This Row],[144 (06JUL1985 21:00:00)-Water Temperature (C)]]*OO[[#This Row],[86]]</f>
        <v>7.1380753816212494E-7</v>
      </c>
      <c r="CK266" s="10">
        <f>3/24000000*OO[[#This Row],[145 (07JUL1985 00:00:00)-Water Temperature (C)]]*OO[[#This Row],[87]]</f>
        <v>6.7182640858549993E-7</v>
      </c>
      <c r="CL266" s="10">
        <f>3/24000000*OO[[#This Row],[146 (07JUL1985 03:00:00)-Water Temperature (C)]]*OO[[#This Row],[88]]</f>
        <v>6.2850660440624994E-7</v>
      </c>
      <c r="CM266" s="10">
        <f>3/24000000*OO[[#This Row],[147 (07JUL1985 06:00:00)-Water Temperature (C)]]*OO[[#This Row],[89]]</f>
        <v>5.9023867847624988E-7</v>
      </c>
      <c r="CN266" s="10">
        <f>3/24000000*OO[[#This Row],[148 (07JUL1985 09:00:00)-Water Temperature (C)]]*OO[[#This Row],[90]]</f>
        <v>5.7644128884549998E-7</v>
      </c>
      <c r="CO266" s="10">
        <f>3/24000000*OO[[#This Row],[149 (07JUL1985 12:00:00)-Water Temperature (C)]]*OO[[#This Row],[91]]</f>
        <v>5.7062855990937503E-7</v>
      </c>
      <c r="CP266" s="10">
        <f>3/24000000*OO[[#This Row],[150 (07JUL1985 15:00:00)-Water Temperature (C)]]*OO[[#This Row],[92]]</f>
        <v>5.6599533235224995E-7</v>
      </c>
      <c r="CQ266" s="10">
        <f>3/24000000*OO[[#This Row],[151 (07JUL1985 18:00:00)-Water Temperature (C)]]*OO[[#This Row],[93]]</f>
        <v>5.6253443580337485E-7</v>
      </c>
      <c r="CR266" s="10">
        <f>3/24000000*OO[[#This Row],[152 (07JUL1985 21:00:00)-Water Temperature (C)]]*OO[[#This Row],[94]]</f>
        <v>5.4522029265312499E-7</v>
      </c>
      <c r="CS266" s="10">
        <f>3/24000000*OO[[#This Row],[153 (08JUL1985 00:00:00)-Water Temperature (C)]]*OO[[#This Row],[95]]</f>
        <v>5.1826291940199997E-7</v>
      </c>
      <c r="CT266" s="10">
        <f>3/24000000*OO[[#This Row],[154 (08JUL1985 03:00:00)-Water Temperature (C)]]*OO[[#This Row],[96]]</f>
        <v>4.8961425510562499E-7</v>
      </c>
      <c r="CU266" s="10">
        <f>3/24000000*OO[[#This Row],[155 (08JUL1985 06:00:00)-Water Temperature (C)]]*OO[[#This Row],[97]]</f>
        <v>4.6389154799737495E-7</v>
      </c>
      <c r="CV266" s="10">
        <f>3/24000000*OO[[#This Row],[156 (08JUL1985 09:00:00)-Water Temperature (C)]]*OO[[#This Row],[98]]</f>
        <v>4.4442392348225E-7</v>
      </c>
      <c r="CW266" s="10">
        <f>3/24000000*OO[[#This Row],[157 (08JUL1985 12:00:00)-Water Temperature (C)]]*OO[[#This Row],[99]]</f>
        <v>4.3858019481549999E-7</v>
      </c>
    </row>
    <row r="267" spans="1:101" x14ac:dyDescent="0.35">
      <c r="A267" t="s">
        <v>273</v>
      </c>
      <c r="B267">
        <v>921.27940000000001</v>
      </c>
      <c r="C267" s="10">
        <f>3/24*OO[[#This Row],[59 (26JUN1985 06:00:00)-Water Temperature (C)]]*OO[[#This Row],[1]]/SUM(OO[1])</f>
        <v>0</v>
      </c>
      <c r="D267" s="10">
        <f>3/24*OO[[#This Row],[60 (26JUN1985 09:00:00)-Water Temperature (C)]]*OO[[#This Row],[2]]/SUM(OO[2])</f>
        <v>0</v>
      </c>
      <c r="E267" s="10">
        <f>3/24*OO[[#This Row],[61 (26JUN1985 12:00:00)-Water Temperature (C)]]*OO[[#This Row],[3]]/SUM(OO[3])</f>
        <v>0</v>
      </c>
      <c r="F267" s="10">
        <f>3/24*OO[[#This Row],[62 (26JUN1985 15:00:00)-Water Temperature (C)]]*OO[[#This Row],[4]]/SUM(OO[4])</f>
        <v>0</v>
      </c>
      <c r="G267" s="10">
        <f>3/24*OO[[#This Row],[63 (26JUN1985 18:00:00)-Water Temperature (C)]]*OO[[#This Row],[5]]/SUM(OO[5])</f>
        <v>0</v>
      </c>
      <c r="H267" s="10">
        <f>3/24*OO[[#This Row],[64 (26JUN1985 21:00:00)-Water Temperature (C)]]*OO[[#This Row],[6]]/SUM(OO[6])</f>
        <v>0</v>
      </c>
      <c r="I267" s="10">
        <f>3/24*OO[[#This Row],[65 (27JUN1985 00:00:00)-Water Temperature (C)]]*OO[[#This Row],[7]]/SUM(OO[7])</f>
        <v>0</v>
      </c>
      <c r="J267" s="10">
        <f>3/24*OO[[#This Row],[66 (27JUN1985 03:00:00)-Water Temperature (C)]]*OO[[#This Row],[8]]/SUM(OO[8])</f>
        <v>0</v>
      </c>
      <c r="K267" s="10">
        <f>3/24*OO[[#This Row],[67 (27JUN1985 06:00:00)-Water Temperature (C)]]*OO[[#This Row],[9]]/SUM(OO[9])</f>
        <v>0</v>
      </c>
      <c r="L267" s="10">
        <f>3/24*OO[[#This Row],[68 (27JUN1985 09:00:00)-Water Temperature (C)]]*OO[[#This Row],[10]]/SUM(OO[10])</f>
        <v>0</v>
      </c>
      <c r="M267" s="10">
        <f>3/24*OO[[#This Row],[69 (27JUN1985 12:00:00)-Water Temperature (C)]]*OO[[#This Row],[11]]/SUM(OO[11])</f>
        <v>0</v>
      </c>
      <c r="N267" s="10">
        <f>3/24*OO[[#This Row],[70 (27JUN1985 15:00:00)-Water Temperature (C)]]*OO[[#This Row],[12]]/SUM(OO[12])</f>
        <v>0</v>
      </c>
      <c r="O267" s="10">
        <f>3/24*OO[[#This Row],[71 (27JUN1985 18:00:00)-Water Temperature (C)]]*OO[[#This Row],[13]]/SUM(OO[13])</f>
        <v>0</v>
      </c>
      <c r="P267" s="10">
        <f>3/24*OO[[#This Row],[72 (27JUN1985 21:00:00)-Water Temperature (C)]]*OO[[#This Row],[14]]/SUM(OO[14])</f>
        <v>9.6945263718401398E-29</v>
      </c>
      <c r="Q267" s="10">
        <f>3/24*OO[[#This Row],[73 (28JUN1985 00:00:00)-Water Temperature (C)]]*OO[[#This Row],[15]]/SUM(OO[15])</f>
        <v>3.1790865042487158E-21</v>
      </c>
      <c r="R267" s="10">
        <f>3/24*OO[[#This Row],[74 (28JUN1985 03:00:00)-Water Temperature (C)]]*OO[[#This Row],[16]]/SUM(OO[16])</f>
        <v>1.9868943136837203E-13</v>
      </c>
      <c r="S267" s="10">
        <f>3/24*OO[[#This Row],[75 (28JUN1985 06:00:00)-Water Temperature (C)]]*OO[[#This Row],[17]]/SUM(OO[17])</f>
        <v>4.5706436259014378E-10</v>
      </c>
      <c r="T267" s="10">
        <f>3/24*OO[[#This Row],[76 (28JUN1985 09:00:00)-Water Temperature (C)]]*OO[[#This Row],[18]]/SUM(OO[18])</f>
        <v>1.1779113339775404E-7</v>
      </c>
      <c r="U267" s="10">
        <f>3/24*OO[[#This Row],[77 (28JUN1985 12:00:00)-Water Temperature (C)]]*OO[[#This Row],[19]]/SUM(OO[19])</f>
        <v>7.8754142320691119E-6</v>
      </c>
      <c r="V267" s="10">
        <f>3/24000000*OO[[#This Row],[78 (28JUN1985 15:00:00)-Water Temperature (C)]]*OO[[#This Row],[20]]</f>
        <v>1.8883856545915E-4</v>
      </c>
      <c r="W267" s="10">
        <f>3/24000000*OO[[#This Row],[79 (28JUN1985 18:00:00)-Water Temperature (C)]]*OO[[#This Row],[21]]</f>
        <v>1.9608523205797497E-3</v>
      </c>
      <c r="X267" s="10">
        <f>3/24000000*OO[[#This Row],[80 (28JUN1985 21:00:00)-Water Temperature (C)]]*OO[[#This Row],[22]]</f>
        <v>1.0029812489203748E-2</v>
      </c>
      <c r="Y267" s="10">
        <f>3/24000000*OO[[#This Row],[81 (29JUN1985 00:00:00)-Water Temperature (C)]]*OO[[#This Row],[23]]</f>
        <v>2.8667172141249996E-2</v>
      </c>
      <c r="Z267" s="10">
        <f>3/24000000*OO[[#This Row],[82 (29JUN1985 03:00:00)-Water Temperature (C)]]*OO[[#This Row],[24]]</f>
        <v>5.0931407622950002E-2</v>
      </c>
      <c r="AA267" s="10">
        <f>3/24000000*OO[[#This Row],[83 (29JUN1985 06:00:00)-Water Temperature (C)]]*OO[[#This Row],[25]]</f>
        <v>6.0679558099799989E-2</v>
      </c>
      <c r="AB267" s="10">
        <f>3/24000000*OO[[#This Row],[84 (29JUN1985 09:00:00)-Water Temperature (C)]]*OO[[#This Row],[26]]</f>
        <v>5.2734857730524991E-2</v>
      </c>
      <c r="AC267" s="10">
        <f>3/24000000*OO[[#This Row],[85 (29JUN1985 12:00:00)-Water Temperature (C)]]*OO[[#This Row],[27]]</f>
        <v>3.4614830949525E-2</v>
      </c>
      <c r="AD267" s="10">
        <f>3/24000000*OO[[#This Row],[86 (29JUN1985 15:00:00)-Water Temperature (C)]]*OO[[#This Row],[28]]</f>
        <v>1.7460074375757497E-2</v>
      </c>
      <c r="AE267" s="10">
        <f>3/24000000*OO[[#This Row],[88 (29JUN1985 21:00:00)-Water Temperature (C)]]*OO[[#This Row],[30]]</f>
        <v>2.35327415247375E-3</v>
      </c>
      <c r="AF267" s="10">
        <f>3/24000000*OO[[#This Row],[88 (29JUN1985 21:00:00)-Water Temperature (C)]]*OO[[#This Row],[30]]</f>
        <v>2.35327415247375E-3</v>
      </c>
      <c r="AG267" s="10">
        <f>3/24000000*OO[[#This Row],[89 (30JUN1985 00:00:00)-Water Temperature (C)]]*OO[[#This Row],[31]]</f>
        <v>6.9723625767125006E-4</v>
      </c>
      <c r="AH267" s="10">
        <f>3/24000000*OO[[#This Row],[90 (30JUN1985 03:00:00)-Water Temperature (C)]]*OO[[#This Row],[32]]</f>
        <v>2.1427943449611251E-4</v>
      </c>
      <c r="AI267" s="10">
        <f>3/24000000*OO[[#This Row],[91 (30JUN1985 06:00:00)-Water Temperature (C)]]*OO[[#This Row],[33]]</f>
        <v>8.9769608932000012E-5</v>
      </c>
      <c r="AJ267" s="10">
        <f>3/24000000*OO[[#This Row],[92 (30JUN1985 09:00:00)-Water Temperature (C)]]*OO[[#This Row],[34]]</f>
        <v>6.1457539476612503E-5</v>
      </c>
      <c r="AK267" s="10">
        <f>3/24000000*OO[[#This Row],[93 (30JUN1985 12:00:00)-Water Temperature (C)]]*OO[[#This Row],[35]]</f>
        <v>5.7502110736874991E-5</v>
      </c>
      <c r="AL267" s="10">
        <f>3/24000000*OO[[#This Row],[94 (30JUN1985 15:00:00)-Water Temperature (C)]]*OO[[#This Row],[36]]</f>
        <v>5.93936872846875E-5</v>
      </c>
      <c r="AM267" s="10">
        <f>3/24000000*OO[[#This Row],[95 (30JUN1985 18:00:00)-Water Temperature (C)]]*OO[[#This Row],[37]]</f>
        <v>6.1048171246500001E-5</v>
      </c>
      <c r="AN267" s="10">
        <f>3/24000000*OO[[#This Row],[96 (30JUN1985 21:00:00)-Water Temperature (C)]]*OO[[#This Row],[38]]</f>
        <v>5.9672436187649999E-5</v>
      </c>
      <c r="AO267" s="10">
        <f>3/24000000*OO[[#This Row],[97 (01JUL1985 00:00:00)-Water Temperature (C)]]*OO[[#This Row],[39]]</f>
        <v>5.571727473779999E-5</v>
      </c>
      <c r="AP267" s="10">
        <f>3/24000000*OO[[#This Row],[98 (01JUL1985 03:00:00)-Water Temperature (C)]]*OO[[#This Row],[40]]</f>
        <v>5.0560136807999991E-5</v>
      </c>
      <c r="AQ267" s="10">
        <f>3/24000000*OO[[#This Row],[99 (01JUL1985 06:00:00)-Water Temperature (C)]]*OO[[#This Row],[41]]</f>
        <v>4.5578081313450008E-5</v>
      </c>
      <c r="AR267" s="10">
        <f>3/24000000*OO[[#This Row],[100 (01JUL1985 09:00:00)-Water Temperature (C)]]*OO[[#This Row],[42]]</f>
        <v>4.2598128181050004E-5</v>
      </c>
      <c r="AS267" s="10">
        <f>3/24000000*OO[[#This Row],[101 (01JUL1985 12:00:00)-Water Temperature (C)]]*OO[[#This Row],[43]]</f>
        <v>3.9685312384799991E-5</v>
      </c>
      <c r="AT267" s="10">
        <f>3/24000000*OO[[#This Row],[102 (01JUL1985 15:00:00)-Water Temperature (C)]]*OO[[#This Row],[44]]</f>
        <v>3.6489577536225003E-5</v>
      </c>
      <c r="AU267" s="10">
        <f>3/24000000*OO[[#This Row],[103 (01JUL1985 18:00:00)-Water Temperature (C)]]*OO[[#This Row],[45]]</f>
        <v>3.2683217675399995E-5</v>
      </c>
      <c r="AV267" s="10">
        <f>3/24000000*OO[[#This Row],[104 (01JUL1985 21:00:00)-Water Temperature (C)]]*OO[[#This Row],[46]]</f>
        <v>2.8434064680000003E-5</v>
      </c>
      <c r="AW267" s="10">
        <f>3/24000000*OO[[#This Row],[105 (02JUL1985 00:00:00)-Water Temperature (C)]]*OO[[#This Row],[47]]</f>
        <v>2.4223817819687501E-5</v>
      </c>
      <c r="AX267" s="10">
        <f>3/24000000*OO[[#This Row],[106 (02JUL1985 03:00:00)-Water Temperature (C)]]*OO[[#This Row],[48]]</f>
        <v>2.0441144909960001E-5</v>
      </c>
      <c r="AY267" s="10">
        <f>3/24000000*OO[[#This Row],[107 (02JUL1985 06:00:00)-Water Temperature (C)]]*OO[[#This Row],[49]]</f>
        <v>1.7402015600119999E-5</v>
      </c>
      <c r="AZ267" s="10">
        <f>3/24000000*OO[[#This Row],[108 (02JUL1985 09:00:00)-Water Temperature (C)]]*OO[[#This Row],[50]]</f>
        <v>1.5546441699442497E-5</v>
      </c>
      <c r="BA267" s="10">
        <f>3/24000000*OO[[#This Row],[109 (02JUL1985 12:00:00)-Water Temperature (C)]]*OO[[#This Row],[51]]</f>
        <v>1.4033716903080001E-5</v>
      </c>
      <c r="BB267" s="10">
        <f>3/24000000*OO[[#This Row],[110 (02JUL1985 15:00:00)-Water Temperature (C)]]*OO[[#This Row],[52]]</f>
        <v>1.2635371830705E-5</v>
      </c>
      <c r="BC267" s="10">
        <f>3/24000000*OO[[#This Row],[111 (02JUL1985 18:00:00)-Water Temperature (C)]]*OO[[#This Row],[53]]</f>
        <v>1.1151983724183749E-5</v>
      </c>
      <c r="BD267" s="10">
        <f>3/24000000*OO[[#This Row],[112 (02JUL1985 21:00:00)-Water Temperature (C)]]*OO[[#This Row],[54]]</f>
        <v>9.345848393204999E-6</v>
      </c>
      <c r="BE267" s="10">
        <f>3/24000000*OO[[#This Row],[113 (03JUL1985 00:00:00)-Water Temperature (C)]]*OO[[#This Row],[55]]</f>
        <v>7.3779761143562492E-6</v>
      </c>
      <c r="BF267" s="10">
        <f>3/24000000*OO[[#This Row],[114 (03JUL1985 03:00:00)-Water Temperature (C)]]*OO[[#This Row],[56]]</f>
        <v>5.6468401213724997E-6</v>
      </c>
      <c r="BG267" s="10">
        <f>3/24000000*OO[[#This Row],[115 (03JUL1985 06:00:00)-Water Temperature (C)]]*OO[[#This Row],[57]]</f>
        <v>4.333112370719999E-6</v>
      </c>
      <c r="BH267" s="10">
        <f>3/24000000*OO[[#This Row],[116 (03JUL1985 09:00:00)-Water Temperature (C)]]*OO[[#This Row],[58]]</f>
        <v>3.5498082777800002E-6</v>
      </c>
      <c r="BI267" s="10">
        <f>3/24000000*OO[[#This Row],[117 (03JUL1985 12:00:00)-Water Temperature (C)]]*OO[[#This Row],[59]]</f>
        <v>3.0942056090700004E-6</v>
      </c>
      <c r="BJ267" s="10">
        <f>3/24000000*OO[[#This Row],[118 (03JUL1985 15:00:00)-Water Temperature (C)]]*OO[[#This Row],[60]]</f>
        <v>2.8110846573749995E-6</v>
      </c>
      <c r="BK267" s="10">
        <f>3/24000000*OO[[#This Row],[119 (03JUL1985 18:00:00)-Water Temperature (C)]]*OO[[#This Row],[61]]</f>
        <v>2.6177523865679996E-6</v>
      </c>
      <c r="BL267" s="10">
        <f>3/24000000*OO[[#This Row],[120 (03JUL1985 21:00:00)-Water Temperature (C)]]*OO[[#This Row],[62]]</f>
        <v>2.4096317877466252E-6</v>
      </c>
      <c r="BM267" s="10">
        <f>3/24000000*OO[[#This Row],[121 (04JUL1985 00:00:00)-Water Temperature (C)]]*OO[[#This Row],[63]]</f>
        <v>2.1887601395049998E-6</v>
      </c>
      <c r="BN267" s="10">
        <f>3/24000000*OO[[#This Row],[122 (04JUL1985 03:00:00)-Water Temperature (C)]]*OO[[#This Row],[64]]</f>
        <v>1.9883596863549999E-6</v>
      </c>
      <c r="BO267" s="10">
        <f>3/24000000*OO[[#This Row],[123 (04JUL1985 06:00:00)-Water Temperature (C)]]*OO[[#This Row],[65]]</f>
        <v>1.822829533428125E-6</v>
      </c>
      <c r="BP267" s="10">
        <f>3/24000000*OO[[#This Row],[124 (04JUL1985 09:00:00)-Water Temperature (C)]]*OO[[#This Row],[66]]</f>
        <v>1.7250769915181248E-6</v>
      </c>
      <c r="BQ267" s="10">
        <f>3/24000000*OO[[#This Row],[125 (04JUL1985 12:00:00)-Water Temperature (C)]]*OO[[#This Row],[67]]</f>
        <v>1.6489641952976248E-6</v>
      </c>
      <c r="BR267" s="10">
        <f>3/24000000*OO[[#This Row],[126 (04JUL1985 15:00:00)-Water Temperature (C)]]*OO[[#This Row],[68]]</f>
        <v>1.6072439312539998E-6</v>
      </c>
      <c r="BS267" s="10">
        <f>3/24000000*OO[[#This Row],[127 (04JUL1985 18:00:00)-Water Temperature (C)]]*OO[[#This Row],[69]]</f>
        <v>1.5610661989366251E-6</v>
      </c>
      <c r="BT267" s="10">
        <f>3/24000000*OO[[#This Row],[128 (04JUL1985 21:00:00)-Water Temperature (C)]]*OO[[#This Row],[70]]</f>
        <v>1.5063287623037501E-6</v>
      </c>
      <c r="BU267" s="10">
        <f>3/24000000*OO[[#This Row],[129 (05JUL1985 00:00:00)-Water Temperature (C)]]*OO[[#This Row],[71]]</f>
        <v>1.4433777434593748E-6</v>
      </c>
      <c r="BV267" s="10">
        <f>3/24000000*OO[[#This Row],[130 (05JUL1985 03:00:00)-Water Temperature (C)]]*OO[[#This Row],[72]]</f>
        <v>1.36928631920875E-6</v>
      </c>
      <c r="BW267" s="10">
        <f>3/24000000*OO[[#This Row],[131 (05JUL1985 06:00:00)-Water Temperature (C)]]*OO[[#This Row],[73]]</f>
        <v>1.2912296662711251E-6</v>
      </c>
      <c r="BX267" s="10">
        <f>3/24000000*OO[[#This Row],[132 (05JUL1985 09:00:00)-Water Temperature (C)]]*OO[[#This Row],[74]]</f>
        <v>1.2493768227382498E-6</v>
      </c>
      <c r="BY267" s="10">
        <f>3/24000000*OO[[#This Row],[133 (05JUL1985 12:00:00)-Water Temperature (C)]]*OO[[#This Row],[75]]</f>
        <v>1.2044640543569999E-6</v>
      </c>
      <c r="BZ267" s="10">
        <f>3/24000000*OO[[#This Row],[134 (05JUL1985 15:00:00)-Water Temperature (C)]]*OO[[#This Row],[76]]</f>
        <v>1.17569441386125E-6</v>
      </c>
      <c r="CA267" s="10">
        <f>3/24000000*OO[[#This Row],[135 (05JUL1985 18:00:00)-Water Temperature (C)]]*OO[[#This Row],[77]]</f>
        <v>1.1505183036431251E-6</v>
      </c>
      <c r="CB267" s="10">
        <f>3/24000000*OO[[#This Row],[136 (05JUL1985 21:00:00)-Water Temperature (C)]]*OO[[#This Row],[78]]</f>
        <v>1.107078261417E-6</v>
      </c>
      <c r="CC267" s="10">
        <f>3/24000000*OO[[#This Row],[137 (06JUL1985 00:00:00)-Water Temperature (C)]]*OO[[#This Row],[79]]</f>
        <v>1.0413881735645001E-6</v>
      </c>
      <c r="CD267" s="10">
        <f>3/24000000*OO[[#This Row],[138 (06JUL1985 03:00:00)-Water Temperature (C)]]*OO[[#This Row],[80]]</f>
        <v>9.6723039279475E-7</v>
      </c>
      <c r="CE267" s="10">
        <f>3/24000000*OO[[#This Row],[139 (06JUL1985 06:00:00)-Water Temperature (C)]]*OO[[#This Row],[81]]</f>
        <v>9.0455301828374992E-7</v>
      </c>
      <c r="CF267" s="10">
        <f>3/24000000*OO[[#This Row],[140 (06JUL1985 09:00:00)-Water Temperature (C)]]*OO[[#This Row],[82]]</f>
        <v>8.8444085863125007E-7</v>
      </c>
      <c r="CG267" s="10">
        <f>3/24000000*OO[[#This Row],[141 (06JUL1985 12:00:00)-Water Temperature (C)]]*OO[[#This Row],[83]]</f>
        <v>8.7050442094249993E-7</v>
      </c>
      <c r="CH267" s="10">
        <f>3/24000000*OO[[#This Row],[142 (06JUL1985 15:00:00)-Water Temperature (C)]]*OO[[#This Row],[84]]</f>
        <v>8.6328474217799993E-7</v>
      </c>
      <c r="CI267" s="10">
        <f>3/24000000*OO[[#This Row],[143 (06JUL1985 18:00:00)-Water Temperature (C)]]*OO[[#This Row],[85]]</f>
        <v>8.6050070925499989E-7</v>
      </c>
      <c r="CJ267" s="10">
        <f>3/24000000*OO[[#This Row],[144 (06JUL1985 21:00:00)-Water Temperature (C)]]*OO[[#This Row],[86]]</f>
        <v>8.3509336992900005E-7</v>
      </c>
      <c r="CK267" s="10">
        <f>3/24000000*OO[[#This Row],[145 (07JUL1985 00:00:00)-Water Temperature (C)]]*OO[[#This Row],[87]]</f>
        <v>7.866981163665E-7</v>
      </c>
      <c r="CL267" s="10">
        <f>3/24000000*OO[[#This Row],[146 (07JUL1985 03:00:00)-Water Temperature (C)]]*OO[[#This Row],[88]]</f>
        <v>7.3665096715925001E-7</v>
      </c>
      <c r="CM267" s="10">
        <f>3/24000000*OO[[#This Row],[147 (07JUL1985 06:00:00)-Water Temperature (C)]]*OO[[#This Row],[89]]</f>
        <v>6.9210049201874992E-7</v>
      </c>
      <c r="CN267" s="10">
        <f>3/24000000*OO[[#This Row],[148 (07JUL1985 09:00:00)-Water Temperature (C)]]*OO[[#This Row],[90]]</f>
        <v>6.7573902176799994E-7</v>
      </c>
      <c r="CO267" s="10">
        <f>3/24000000*OO[[#This Row],[149 (07JUL1985 12:00:00)-Water Temperature (C)]]*OO[[#This Row],[91]]</f>
        <v>6.6831547995875008E-7</v>
      </c>
      <c r="CP267" s="10">
        <f>3/24000000*OO[[#This Row],[150 (07JUL1985 15:00:00)-Water Temperature (C)]]*OO[[#This Row],[92]]</f>
        <v>6.6212368336349998E-7</v>
      </c>
      <c r="CQ267" s="10">
        <f>3/24000000*OO[[#This Row],[151 (07JUL1985 18:00:00)-Water Temperature (C)]]*OO[[#This Row],[93]]</f>
        <v>6.5765396938500005E-7</v>
      </c>
      <c r="CR267" s="10">
        <f>3/24000000*OO[[#This Row],[152 (07JUL1985 21:00:00)-Water Temperature (C)]]*OO[[#This Row],[94]]</f>
        <v>6.3724158676399999E-7</v>
      </c>
      <c r="CS267" s="10">
        <f>3/24000000*OO[[#This Row],[153 (08JUL1985 00:00:00)-Water Temperature (C)]]*OO[[#This Row],[95]]</f>
        <v>6.06203244426E-7</v>
      </c>
      <c r="CT267" s="10">
        <f>3/24000000*OO[[#This Row],[154 (08JUL1985 03:00:00)-Water Temperature (C)]]*OO[[#This Row],[96]]</f>
        <v>5.7308410670087499E-7</v>
      </c>
      <c r="CU267" s="10">
        <f>3/24000000*OO[[#This Row],[155 (08JUL1985 06:00:00)-Water Temperature (C)]]*OO[[#This Row],[97]]</f>
        <v>5.4297199462499997E-7</v>
      </c>
      <c r="CV267" s="10">
        <f>3/24000000*OO[[#This Row],[156 (08JUL1985 09:00:00)-Water Temperature (C)]]*OO[[#This Row],[98]]</f>
        <v>5.1988165206249995E-7</v>
      </c>
      <c r="CW267" s="10">
        <f>3/24000000*OO[[#This Row],[157 (08JUL1985 12:00:00)-Water Temperature (C)]]*OO[[#This Row],[99]]</f>
        <v>5.1238926477337494E-7</v>
      </c>
    </row>
    <row r="268" spans="1:101" x14ac:dyDescent="0.35">
      <c r="A268" t="s">
        <v>274</v>
      </c>
      <c r="B268">
        <v>926.64689999999996</v>
      </c>
      <c r="C268" s="10">
        <f>3/24*OO[[#This Row],[59 (26JUN1985 06:00:00)-Water Temperature (C)]]*OO[[#This Row],[1]]/SUM(OO[1])</f>
        <v>0</v>
      </c>
      <c r="D268" s="10">
        <f>3/24*OO[[#This Row],[60 (26JUN1985 09:00:00)-Water Temperature (C)]]*OO[[#This Row],[2]]/SUM(OO[2])</f>
        <v>0</v>
      </c>
      <c r="E268" s="10">
        <f>3/24*OO[[#This Row],[61 (26JUN1985 12:00:00)-Water Temperature (C)]]*OO[[#This Row],[3]]/SUM(OO[3])</f>
        <v>0</v>
      </c>
      <c r="F268" s="10">
        <f>3/24*OO[[#This Row],[62 (26JUN1985 15:00:00)-Water Temperature (C)]]*OO[[#This Row],[4]]/SUM(OO[4])</f>
        <v>0</v>
      </c>
      <c r="G268" s="10">
        <f>3/24*OO[[#This Row],[63 (26JUN1985 18:00:00)-Water Temperature (C)]]*OO[[#This Row],[5]]/SUM(OO[5])</f>
        <v>0</v>
      </c>
      <c r="H268" s="10">
        <f>3/24*OO[[#This Row],[64 (26JUN1985 21:00:00)-Water Temperature (C)]]*OO[[#This Row],[6]]/SUM(OO[6])</f>
        <v>0</v>
      </c>
      <c r="I268" s="10">
        <f>3/24*OO[[#This Row],[65 (27JUN1985 00:00:00)-Water Temperature (C)]]*OO[[#This Row],[7]]/SUM(OO[7])</f>
        <v>0</v>
      </c>
      <c r="J268" s="10">
        <f>3/24*OO[[#This Row],[66 (27JUN1985 03:00:00)-Water Temperature (C)]]*OO[[#This Row],[8]]/SUM(OO[8])</f>
        <v>0</v>
      </c>
      <c r="K268" s="10">
        <f>3/24*OO[[#This Row],[67 (27JUN1985 06:00:00)-Water Temperature (C)]]*OO[[#This Row],[9]]/SUM(OO[9])</f>
        <v>0</v>
      </c>
      <c r="L268" s="10">
        <f>3/24*OO[[#This Row],[68 (27JUN1985 09:00:00)-Water Temperature (C)]]*OO[[#This Row],[10]]/SUM(OO[10])</f>
        <v>0</v>
      </c>
      <c r="M268" s="10">
        <f>3/24*OO[[#This Row],[69 (27JUN1985 12:00:00)-Water Temperature (C)]]*OO[[#This Row],[11]]/SUM(OO[11])</f>
        <v>0</v>
      </c>
      <c r="N268" s="10">
        <f>3/24*OO[[#This Row],[70 (27JUN1985 15:00:00)-Water Temperature (C)]]*OO[[#This Row],[12]]/SUM(OO[12])</f>
        <v>0</v>
      </c>
      <c r="O268" s="10">
        <f>3/24*OO[[#This Row],[71 (27JUN1985 18:00:00)-Water Temperature (C)]]*OO[[#This Row],[13]]/SUM(OO[13])</f>
        <v>0</v>
      </c>
      <c r="P268" s="10">
        <f>3/24*OO[[#This Row],[72 (27JUN1985 21:00:00)-Water Temperature (C)]]*OO[[#This Row],[14]]/SUM(OO[14])</f>
        <v>2.8155029280416748E-30</v>
      </c>
      <c r="Q268" s="10">
        <f>3/24*OO[[#This Row],[73 (28JUN1985 00:00:00)-Water Temperature (C)]]*OO[[#This Row],[15]]/SUM(OO[15])</f>
        <v>1.8335179054159753E-22</v>
      </c>
      <c r="R268" s="10">
        <f>3/24*OO[[#This Row],[74 (28JUN1985 03:00:00)-Water Temperature (C)]]*OO[[#This Row],[16]]/SUM(OO[16])</f>
        <v>7.7165553181933855E-14</v>
      </c>
      <c r="S268" s="10">
        <f>3/24*OO[[#This Row],[75 (28JUN1985 06:00:00)-Water Temperature (C)]]*OO[[#This Row],[17]]/SUM(OO[17])</f>
        <v>2.343017332723564E-10</v>
      </c>
      <c r="T268" s="10">
        <f>3/24*OO[[#This Row],[76 (28JUN1985 09:00:00)-Water Temperature (C)]]*OO[[#This Row],[18]]/SUM(OO[18])</f>
        <v>6.9766466487223715E-8</v>
      </c>
      <c r="U268" s="10">
        <f>3/24*OO[[#This Row],[77 (28JUN1985 12:00:00)-Water Temperature (C)]]*OO[[#This Row],[19]]/SUM(OO[19])</f>
        <v>5.1974493020854926E-6</v>
      </c>
      <c r="V268" s="10">
        <f>3/24000000*OO[[#This Row],[78 (28JUN1985 15:00:00)-Water Temperature (C)]]*OO[[#This Row],[20]]</f>
        <v>1.3615339261071252E-4</v>
      </c>
      <c r="W268" s="10">
        <f>3/24000000*OO[[#This Row],[79 (28JUN1985 18:00:00)-Water Temperature (C)]]*OO[[#This Row],[21]]</f>
        <v>1.524302889290125E-3</v>
      </c>
      <c r="X268" s="10">
        <f>3/24000000*OO[[#This Row],[80 (28JUN1985 21:00:00)-Water Temperature (C)]]*OO[[#This Row],[22]]</f>
        <v>8.3200251484349987E-3</v>
      </c>
      <c r="Y268" s="10">
        <f>3/24000000*OO[[#This Row],[81 (29JUN1985 00:00:00)-Water Temperature (C)]]*OO[[#This Row],[23]]</f>
        <v>2.5171577985374997E-2</v>
      </c>
      <c r="Z268" s="10">
        <f>3/24000000*OO[[#This Row],[82 (29JUN1985 03:00:00)-Water Temperature (C)]]*OO[[#This Row],[24]]</f>
        <v>4.7022849247500005E-2</v>
      </c>
      <c r="AA268" s="10">
        <f>3/24000000*OO[[#This Row],[83 (29JUN1985 06:00:00)-Water Temperature (C)]]*OO[[#This Row],[25]]</f>
        <v>5.8583743671337493E-2</v>
      </c>
      <c r="AB268" s="10">
        <f>3/24000000*OO[[#This Row],[84 (29JUN1985 09:00:00)-Water Temperature (C)]]*OO[[#This Row],[26]]</f>
        <v>5.2971107725049996E-2</v>
      </c>
      <c r="AC268" s="10">
        <f>3/24000000*OO[[#This Row],[85 (29JUN1985 12:00:00)-Water Temperature (C)]]*OO[[#This Row],[27]]</f>
        <v>3.6018134460000004E-2</v>
      </c>
      <c r="AD268" s="10">
        <f>3/24000000*OO[[#This Row],[86 (29JUN1985 15:00:00)-Water Temperature (C)]]*OO[[#This Row],[28]]</f>
        <v>1.8742563269560003E-2</v>
      </c>
      <c r="AE268" s="10">
        <f>3/24000000*OO[[#This Row],[88 (29JUN1985 21:00:00)-Water Temperature (C)]]*OO[[#This Row],[30]]</f>
        <v>2.64642619693E-3</v>
      </c>
      <c r="AF268" s="10">
        <f>3/24000000*OO[[#This Row],[88 (29JUN1985 21:00:00)-Water Temperature (C)]]*OO[[#This Row],[30]]</f>
        <v>2.64642619693E-3</v>
      </c>
      <c r="AG268" s="10">
        <f>3/24000000*OO[[#This Row],[89 (30JUN1985 00:00:00)-Water Temperature (C)]]*OO[[#This Row],[31]]</f>
        <v>7.9105513941562491E-4</v>
      </c>
      <c r="AH268" s="10">
        <f>3/24000000*OO[[#This Row],[90 (30JUN1985 03:00:00)-Water Temperature (C)]]*OO[[#This Row],[32]]</f>
        <v>2.3880687858624999E-4</v>
      </c>
      <c r="AI268" s="10">
        <f>3/24000000*OO[[#This Row],[91 (30JUN1985 06:00:00)-Water Temperature (C)]]*OO[[#This Row],[33]]</f>
        <v>9.4287750256025004E-5</v>
      </c>
      <c r="AJ268" s="10">
        <f>3/24000000*OO[[#This Row],[92 (30JUN1985 09:00:00)-Water Temperature (C)]]*OO[[#This Row],[34]]</f>
        <v>6.0740055767874996E-5</v>
      </c>
      <c r="AK268" s="10">
        <f>3/24000000*OO[[#This Row],[93 (30JUN1985 12:00:00)-Water Temperature (C)]]*OO[[#This Row],[35]]</f>
        <v>5.5301607635999999E-5</v>
      </c>
      <c r="AL268" s="10">
        <f>3/24000000*OO[[#This Row],[94 (30JUN1985 15:00:00)-Water Temperature (C)]]*OO[[#This Row],[36]]</f>
        <v>5.6687777106562511E-5</v>
      </c>
      <c r="AM268" s="10">
        <f>3/24000000*OO[[#This Row],[95 (30JUN1985 18:00:00)-Water Temperature (C)]]*OO[[#This Row],[37]]</f>
        <v>5.8229052351837506E-5</v>
      </c>
      <c r="AN268" s="10">
        <f>3/24000000*OO[[#This Row],[96 (30JUN1985 21:00:00)-Water Temperature (C)]]*OO[[#This Row],[38]]</f>
        <v>5.7087167959849992E-5</v>
      </c>
      <c r="AO268" s="10">
        <f>3/24000000*OO[[#This Row],[97 (01JUL1985 00:00:00)-Water Temperature (C)]]*OO[[#This Row],[39]]</f>
        <v>5.3477173743849999E-5</v>
      </c>
      <c r="AP268" s="10">
        <f>3/24000000*OO[[#This Row],[98 (01JUL1985 03:00:00)-Water Temperature (C)]]*OO[[#This Row],[40]]</f>
        <v>4.8623890338199995E-5</v>
      </c>
      <c r="AQ268" s="10">
        <f>3/24000000*OO[[#This Row],[99 (01JUL1985 06:00:00)-Water Temperature (C)]]*OO[[#This Row],[41]]</f>
        <v>4.3888619896624989E-5</v>
      </c>
      <c r="AR268" s="10">
        <f>3/24000000*OO[[#This Row],[100 (01JUL1985 09:00:00)-Water Temperature (C)]]*OO[[#This Row],[42]]</f>
        <v>4.1039492351249991E-5</v>
      </c>
      <c r="AS268" s="10">
        <f>3/24000000*OO[[#This Row],[101 (01JUL1985 12:00:00)-Water Temperature (C)]]*OO[[#This Row],[43]]</f>
        <v>3.8224813754625003E-5</v>
      </c>
      <c r="AT268" s="10">
        <f>3/24000000*OO[[#This Row],[102 (01JUL1985 15:00:00)-Water Temperature (C)]]*OO[[#This Row],[44]]</f>
        <v>3.5163031165925E-5</v>
      </c>
      <c r="AU268" s="10">
        <f>3/24000000*OO[[#This Row],[103 (01JUL1985 18:00:00)-Water Temperature (C)]]*OO[[#This Row],[45]]</f>
        <v>3.1537411380612497E-5</v>
      </c>
      <c r="AV268" s="10">
        <f>3/24000000*OO[[#This Row],[104 (01JUL1985 21:00:00)-Water Temperature (C)]]*OO[[#This Row],[46]]</f>
        <v>2.7470805699399999E-5</v>
      </c>
      <c r="AW268" s="10">
        <f>3/24000000*OO[[#This Row],[105 (02JUL1985 00:00:00)-Water Temperature (C)]]*OO[[#This Row],[47]]</f>
        <v>2.3429589798915001E-5</v>
      </c>
      <c r="AX268" s="10">
        <f>3/24000000*OO[[#This Row],[106 (02JUL1985 03:00:00)-Water Temperature (C)]]*OO[[#This Row],[48]]</f>
        <v>1.9782397047656246E-5</v>
      </c>
      <c r="AY268" s="10">
        <f>3/24000000*OO[[#This Row],[107 (02JUL1985 06:00:00)-Water Temperature (C)]]*OO[[#This Row],[49]]</f>
        <v>1.6841083039687502E-5</v>
      </c>
      <c r="AZ268" s="10">
        <f>3/24000000*OO[[#This Row],[108 (02JUL1985 09:00:00)-Water Temperature (C)]]*OO[[#This Row],[50]]</f>
        <v>1.503602899158875E-5</v>
      </c>
      <c r="BA268" s="10">
        <f>3/24000000*OO[[#This Row],[109 (02JUL1985 12:00:00)-Water Temperature (C)]]*OO[[#This Row],[51]]</f>
        <v>1.3555984452881249E-5</v>
      </c>
      <c r="BB268" s="10">
        <f>3/24000000*OO[[#This Row],[110 (02JUL1985 15:00:00)-Water Temperature (C)]]*OO[[#This Row],[52]]</f>
        <v>1.221307940012125E-5</v>
      </c>
      <c r="BC268" s="10">
        <f>3/24000000*OO[[#This Row],[111 (02JUL1985 18:00:00)-Water Temperature (C)]]*OO[[#This Row],[53]]</f>
        <v>1.08140270450375E-5</v>
      </c>
      <c r="BD268" s="10">
        <f>3/24000000*OO[[#This Row],[112 (02JUL1985 21:00:00)-Water Temperature (C)]]*OO[[#This Row],[54]]</f>
        <v>9.1023999574375002E-6</v>
      </c>
      <c r="BE268" s="10">
        <f>3/24000000*OO[[#This Row],[113 (03JUL1985 00:00:00)-Water Temperature (C)]]*OO[[#This Row],[55]]</f>
        <v>7.2208022067199985E-6</v>
      </c>
      <c r="BF268" s="10">
        <f>3/24000000*OO[[#This Row],[114 (03JUL1985 03:00:00)-Water Temperature (C)]]*OO[[#This Row],[56]]</f>
        <v>5.5426463254999988E-6</v>
      </c>
      <c r="BG268" s="10">
        <f>3/24000000*OO[[#This Row],[115 (03JUL1985 06:00:00)-Water Temperature (C)]]*OO[[#This Row],[57]]</f>
        <v>4.2481878519599995E-6</v>
      </c>
      <c r="BH268" s="10">
        <f>3/24000000*OO[[#This Row],[116 (03JUL1985 09:00:00)-Water Temperature (C)]]*OO[[#This Row],[58]]</f>
        <v>3.4646010044737498E-6</v>
      </c>
      <c r="BI268" s="10">
        <f>3/24000000*OO[[#This Row],[117 (03JUL1985 12:00:00)-Water Temperature (C)]]*OO[[#This Row],[59]]</f>
        <v>2.9999716210087506E-6</v>
      </c>
      <c r="BJ268" s="10">
        <f>3/24000000*OO[[#This Row],[118 (03JUL1985 15:00:00)-Water Temperature (C)]]*OO[[#This Row],[60]]</f>
        <v>2.7088112244374996E-6</v>
      </c>
      <c r="BK268" s="10">
        <f>3/24000000*OO[[#This Row],[119 (03JUL1985 18:00:00)-Water Temperature (C)]]*OO[[#This Row],[61]]</f>
        <v>2.5139423430360003E-6</v>
      </c>
      <c r="BL268" s="10">
        <f>3/24000000*OO[[#This Row],[120 (03JUL1985 21:00:00)-Water Temperature (C)]]*OO[[#This Row],[62]]</f>
        <v>2.3090707108137499E-6</v>
      </c>
      <c r="BM268" s="10">
        <f>3/24000000*OO[[#This Row],[121 (04JUL1985 00:00:00)-Water Temperature (C)]]*OO[[#This Row],[63]]</f>
        <v>2.0967009520020001E-6</v>
      </c>
      <c r="BN268" s="10">
        <f>3/24000000*OO[[#This Row],[122 (04JUL1985 03:00:00)-Water Temperature (C)]]*OO[[#This Row],[64]]</f>
        <v>1.9045989783927502E-6</v>
      </c>
      <c r="BO268" s="10">
        <f>3/24000000*OO[[#This Row],[123 (04JUL1985 06:00:00)-Water Temperature (C)]]*OO[[#This Row],[65]]</f>
        <v>1.7448003447299999E-6</v>
      </c>
      <c r="BP268" s="10">
        <f>3/24000000*OO[[#This Row],[124 (04JUL1985 09:00:00)-Water Temperature (C)]]*OO[[#This Row],[66]]</f>
        <v>1.64953775733875E-6</v>
      </c>
      <c r="BQ268" s="10">
        <f>3/24000000*OO[[#This Row],[125 (04JUL1985 12:00:00)-Water Temperature (C)]]*OO[[#This Row],[67]]</f>
        <v>1.5729891994799999E-6</v>
      </c>
      <c r="BR268" s="10">
        <f>3/24000000*OO[[#This Row],[126 (04JUL1985 15:00:00)-Water Temperature (C)]]*OO[[#This Row],[68]]</f>
        <v>1.5303536249654997E-6</v>
      </c>
      <c r="BS268" s="10">
        <f>3/24000000*OO[[#This Row],[127 (04JUL1985 18:00:00)-Water Temperature (C)]]*OO[[#This Row],[69]]</f>
        <v>1.4838661425635E-6</v>
      </c>
      <c r="BT268" s="10">
        <f>3/24000000*OO[[#This Row],[128 (04JUL1985 21:00:00)-Water Temperature (C)]]*OO[[#This Row],[70]]</f>
        <v>1.4316373257209999E-6</v>
      </c>
      <c r="BU268" s="10">
        <f>3/24000000*OO[[#This Row],[129 (05JUL1985 00:00:00)-Water Temperature (C)]]*OO[[#This Row],[71]]</f>
        <v>1.37331579285175E-6</v>
      </c>
      <c r="BV268" s="10">
        <f>3/24000000*OO[[#This Row],[130 (05JUL1985 03:00:00)-Water Temperature (C)]]*OO[[#This Row],[72]]</f>
        <v>1.304675983611E-6</v>
      </c>
      <c r="BW268" s="10">
        <f>3/24000000*OO[[#This Row],[131 (05JUL1985 06:00:00)-Water Temperature (C)]]*OO[[#This Row],[73]]</f>
        <v>1.2315660499908748E-6</v>
      </c>
      <c r="BX268" s="10">
        <f>3/24000000*OO[[#This Row],[132 (05JUL1985 09:00:00)-Water Temperature (C)]]*OO[[#This Row],[74]]</f>
        <v>1.1923571742057499E-6</v>
      </c>
      <c r="BY268" s="10">
        <f>3/24000000*OO[[#This Row],[133 (05JUL1985 12:00:00)-Water Temperature (C)]]*OO[[#This Row],[75]]</f>
        <v>1.1476510453125001E-6</v>
      </c>
      <c r="BZ268" s="10">
        <f>3/24000000*OO[[#This Row],[134 (05JUL1985 15:00:00)-Water Temperature (C)]]*OO[[#This Row],[76]]</f>
        <v>1.1195657143874998E-6</v>
      </c>
      <c r="CA268" s="10">
        <f>3/24000000*OO[[#This Row],[135 (05JUL1985 18:00:00)-Water Temperature (C)]]*OO[[#This Row],[77]]</f>
        <v>1.095422590626E-6</v>
      </c>
      <c r="CB268" s="10">
        <f>3/24000000*OO[[#This Row],[136 (05JUL1985 21:00:00)-Water Temperature (C)]]*OO[[#This Row],[78]]</f>
        <v>1.0543119763704999E-6</v>
      </c>
      <c r="CC268" s="10">
        <f>3/24000000*OO[[#This Row],[137 (06JUL1985 00:00:00)-Water Temperature (C)]]*OO[[#This Row],[79]]</f>
        <v>9.9312630672599998E-7</v>
      </c>
      <c r="CD268" s="10">
        <f>3/24000000*OO[[#This Row],[138 (06JUL1985 03:00:00)-Water Temperature (C)]]*OO[[#This Row],[80]]</f>
        <v>9.236140500499999E-7</v>
      </c>
      <c r="CE268" s="10">
        <f>3/24000000*OO[[#This Row],[139 (06JUL1985 06:00:00)-Water Temperature (C)]]*OO[[#This Row],[81]]</f>
        <v>8.6451703560674993E-7</v>
      </c>
      <c r="CF268" s="10">
        <f>3/24000000*OO[[#This Row],[140 (06JUL1985 09:00:00)-Water Temperature (C)]]*OO[[#This Row],[82]]</f>
        <v>8.4518004825337499E-7</v>
      </c>
      <c r="CG268" s="10">
        <f>3/24000000*OO[[#This Row],[141 (06JUL1985 12:00:00)-Water Temperature (C)]]*OO[[#This Row],[83]]</f>
        <v>8.3047659122312492E-7</v>
      </c>
      <c r="CH268" s="10">
        <f>3/24000000*OO[[#This Row],[142 (06JUL1985 15:00:00)-Water Temperature (C)]]*OO[[#This Row],[84]]</f>
        <v>8.2295893105000003E-7</v>
      </c>
      <c r="CI268" s="10">
        <f>3/24000000*OO[[#This Row],[143 (06JUL1985 18:00:00)-Water Temperature (C)]]*OO[[#This Row],[85]]</f>
        <v>8.2004243425349999E-7</v>
      </c>
      <c r="CJ268" s="10">
        <f>3/24000000*OO[[#This Row],[144 (06JUL1985 21:00:00)-Water Temperature (C)]]*OO[[#This Row],[86]]</f>
        <v>7.9528904054387497E-7</v>
      </c>
      <c r="CK268" s="10">
        <f>3/24000000*OO[[#This Row],[145 (07JUL1985 00:00:00)-Water Temperature (C)]]*OO[[#This Row],[87]]</f>
        <v>7.4969067358675004E-7</v>
      </c>
      <c r="CL268" s="10">
        <f>3/24000000*OO[[#This Row],[146 (07JUL1985 03:00:00)-Water Temperature (C)]]*OO[[#This Row],[88]]</f>
        <v>7.0270656041137493E-7</v>
      </c>
      <c r="CM268" s="10">
        <f>3/24000000*OO[[#This Row],[147 (07JUL1985 06:00:00)-Water Temperature (C)]]*OO[[#This Row],[89]]</f>
        <v>6.60697658221125E-7</v>
      </c>
      <c r="CN268" s="10">
        <f>3/24000000*OO[[#This Row],[148 (07JUL1985 09:00:00)-Water Temperature (C)]]*OO[[#This Row],[90]]</f>
        <v>6.4517060617800003E-7</v>
      </c>
      <c r="CO268" s="10">
        <f>3/24000000*OO[[#This Row],[149 (07JUL1985 12:00:00)-Water Temperature (C)]]*OO[[#This Row],[91]]</f>
        <v>6.37570257918125E-7</v>
      </c>
      <c r="CP268" s="10">
        <f>3/24000000*OO[[#This Row],[150 (07JUL1985 15:00:00)-Water Temperature (C)]]*OO[[#This Row],[92]]</f>
        <v>6.3089142427849997E-7</v>
      </c>
      <c r="CQ268" s="10">
        <f>3/24000000*OO[[#This Row],[151 (07JUL1985 18:00:00)-Water Temperature (C)]]*OO[[#This Row],[93]]</f>
        <v>6.2612850128050001E-7</v>
      </c>
      <c r="CR268" s="10">
        <f>3/24000000*OO[[#This Row],[152 (07JUL1985 21:00:00)-Water Temperature (C)]]*OO[[#This Row],[94]]</f>
        <v>6.0628277069999998E-7</v>
      </c>
      <c r="CS268" s="10">
        <f>3/24000000*OO[[#This Row],[153 (08JUL1985 00:00:00)-Water Temperature (C)]]*OO[[#This Row],[95]]</f>
        <v>5.7708482894562501E-7</v>
      </c>
      <c r="CT268" s="10">
        <f>3/24000000*OO[[#This Row],[154 (08JUL1985 03:00:00)-Water Temperature (C)]]*OO[[#This Row],[96]]</f>
        <v>5.4595862298487494E-7</v>
      </c>
      <c r="CU268" s="10">
        <f>3/24000000*OO[[#This Row],[155 (08JUL1985 06:00:00)-Water Temperature (C)]]*OO[[#This Row],[97]]</f>
        <v>5.1736444960624987E-7</v>
      </c>
      <c r="CV268" s="10">
        <f>3/24000000*OO[[#This Row],[156 (08JUL1985 09:00:00)-Water Temperature (C)]]*OO[[#This Row],[98]]</f>
        <v>4.9515118884750009E-7</v>
      </c>
      <c r="CW268" s="10">
        <f>3/24000000*OO[[#This Row],[157 (08JUL1985 12:00:00)-Water Temperature (C)]]*OO[[#This Row],[99]]</f>
        <v>4.8756454992637488E-7</v>
      </c>
    </row>
    <row r="269" spans="1:101" x14ac:dyDescent="0.35">
      <c r="A269" t="s">
        <v>275</v>
      </c>
      <c r="B269">
        <v>946.35220000000004</v>
      </c>
      <c r="C269" s="10">
        <f>3/24*OO[[#This Row],[59 (26JUN1985 06:00:00)-Water Temperature (C)]]*OO[[#This Row],[1]]/SUM(OO[1])</f>
        <v>0</v>
      </c>
      <c r="D269" s="10">
        <f>3/24*OO[[#This Row],[60 (26JUN1985 09:00:00)-Water Temperature (C)]]*OO[[#This Row],[2]]/SUM(OO[2])</f>
        <v>0</v>
      </c>
      <c r="E269" s="10">
        <f>3/24*OO[[#This Row],[61 (26JUN1985 12:00:00)-Water Temperature (C)]]*OO[[#This Row],[3]]/SUM(OO[3])</f>
        <v>0</v>
      </c>
      <c r="F269" s="10">
        <f>3/24*OO[[#This Row],[62 (26JUN1985 15:00:00)-Water Temperature (C)]]*OO[[#This Row],[4]]/SUM(OO[4])</f>
        <v>0</v>
      </c>
      <c r="G269" s="10">
        <f>3/24*OO[[#This Row],[63 (26JUN1985 18:00:00)-Water Temperature (C)]]*OO[[#This Row],[5]]/SUM(OO[5])</f>
        <v>0</v>
      </c>
      <c r="H269" s="10">
        <f>3/24*OO[[#This Row],[64 (26JUN1985 21:00:00)-Water Temperature (C)]]*OO[[#This Row],[6]]/SUM(OO[6])</f>
        <v>0</v>
      </c>
      <c r="I269" s="10">
        <f>3/24*OO[[#This Row],[65 (27JUN1985 00:00:00)-Water Temperature (C)]]*OO[[#This Row],[7]]/SUM(OO[7])</f>
        <v>0</v>
      </c>
      <c r="J269" s="10">
        <f>3/24*OO[[#This Row],[66 (27JUN1985 03:00:00)-Water Temperature (C)]]*OO[[#This Row],[8]]/SUM(OO[8])</f>
        <v>0</v>
      </c>
      <c r="K269" s="10">
        <f>3/24*OO[[#This Row],[67 (27JUN1985 06:00:00)-Water Temperature (C)]]*OO[[#This Row],[9]]/SUM(OO[9])</f>
        <v>0</v>
      </c>
      <c r="L269" s="10">
        <f>3/24*OO[[#This Row],[68 (27JUN1985 09:00:00)-Water Temperature (C)]]*OO[[#This Row],[10]]/SUM(OO[10])</f>
        <v>0</v>
      </c>
      <c r="M269" s="10">
        <f>3/24*OO[[#This Row],[69 (27JUN1985 12:00:00)-Water Temperature (C)]]*OO[[#This Row],[11]]/SUM(OO[11])</f>
        <v>0</v>
      </c>
      <c r="N269" s="10">
        <f>3/24*OO[[#This Row],[70 (27JUN1985 15:00:00)-Water Temperature (C)]]*OO[[#This Row],[12]]/SUM(OO[12])</f>
        <v>0</v>
      </c>
      <c r="O269" s="10">
        <f>3/24*OO[[#This Row],[71 (27JUN1985 18:00:00)-Water Temperature (C)]]*OO[[#This Row],[13]]/SUM(OO[13])</f>
        <v>0</v>
      </c>
      <c r="P269" s="10">
        <f>3/24*OO[[#This Row],[72 (27JUN1985 21:00:00)-Water Temperature (C)]]*OO[[#This Row],[14]]/SUM(OO[14])</f>
        <v>-1.1417801935264492E-33</v>
      </c>
      <c r="Q269" s="10">
        <f>3/24*OO[[#This Row],[73 (28JUN1985 00:00:00)-Water Temperature (C)]]*OO[[#This Row],[15]]/SUM(OO[15])</f>
        <v>1.5629621867837836E-23</v>
      </c>
      <c r="R269" s="10">
        <f>3/24*OO[[#This Row],[74 (28JUN1985 03:00:00)-Water Temperature (C)]]*OO[[#This Row],[16]]/SUM(OO[16])</f>
        <v>2.8423128167612563E-14</v>
      </c>
      <c r="S269" s="10">
        <f>3/24*OO[[#This Row],[75 (28JUN1985 06:00:00)-Water Temperature (C)]]*OO[[#This Row],[17]]/SUM(OO[17])</f>
        <v>1.122469832091301E-10</v>
      </c>
      <c r="T269" s="10">
        <f>3/24*OO[[#This Row],[76 (28JUN1985 09:00:00)-Water Temperature (C)]]*OO[[#This Row],[18]]/SUM(OO[18])</f>
        <v>3.7942878570695673E-8</v>
      </c>
      <c r="U269" s="10">
        <f>3/24*OO[[#This Row],[77 (28JUN1985 12:00:00)-Water Temperature (C)]]*OO[[#This Row],[19]]/SUM(OO[19])</f>
        <v>3.0965669178798689E-6</v>
      </c>
      <c r="V269" s="10">
        <f>3/24000000*OO[[#This Row],[78 (28JUN1985 15:00:00)-Water Temperature (C)]]*OO[[#This Row],[20]]</f>
        <v>8.7233557017599996E-5</v>
      </c>
      <c r="W269" s="10">
        <f>3/24000000*OO[[#This Row],[79 (28JUN1985 18:00:00)-Water Temperature (C)]]*OO[[#This Row],[21]]</f>
        <v>1.0376972041275E-3</v>
      </c>
      <c r="X269" s="10">
        <f>3/24000000*OO[[#This Row],[80 (28JUN1985 21:00:00)-Water Temperature (C)]]*OO[[#This Row],[22]]</f>
        <v>5.9629379882099997E-3</v>
      </c>
      <c r="Y269" s="10">
        <f>3/24000000*OO[[#This Row],[81 (29JUN1985 00:00:00)-Water Temperature (C)]]*OO[[#This Row],[23]]</f>
        <v>1.885190660348875E-2</v>
      </c>
      <c r="Z269" s="10">
        <f>3/24000000*OO[[#This Row],[82 (29JUN1985 03:00:00)-Water Temperature (C)]]*OO[[#This Row],[24]]</f>
        <v>3.6573211969349997E-2</v>
      </c>
      <c r="AA269" s="10">
        <f>3/24000000*OO[[#This Row],[83 (29JUN1985 06:00:00)-Water Temperature (C)]]*OO[[#This Row],[25]]</f>
        <v>4.7093489007862491E-2</v>
      </c>
      <c r="AB269" s="10">
        <f>3/24000000*OO[[#This Row],[84 (29JUN1985 09:00:00)-Water Temperature (C)]]*OO[[#This Row],[26]]</f>
        <v>4.3832841389999995E-2</v>
      </c>
      <c r="AC269" s="10">
        <f>3/24000000*OO[[#This Row],[85 (29JUN1985 12:00:00)-Water Temperature (C)]]*OO[[#This Row],[27]]</f>
        <v>3.0576884664149994E-2</v>
      </c>
      <c r="AD269" s="10">
        <f>3/24000000*OO[[#This Row],[86 (29JUN1985 15:00:00)-Water Temperature (C)]]*OO[[#This Row],[28]]</f>
        <v>1.6270865527965001E-2</v>
      </c>
      <c r="AE269" s="10">
        <f>3/24000000*OO[[#This Row],[88 (29JUN1985 21:00:00)-Water Temperature (C)]]*OO[[#This Row],[30]]</f>
        <v>2.3782331694600003E-3</v>
      </c>
      <c r="AF269" s="10">
        <f>3/24000000*OO[[#This Row],[88 (29JUN1985 21:00:00)-Water Temperature (C)]]*OO[[#This Row],[30]]</f>
        <v>2.3782331694600003E-3</v>
      </c>
      <c r="AG269" s="10">
        <f>3/24000000*OO[[#This Row],[89 (30JUN1985 00:00:00)-Water Temperature (C)]]*OO[[#This Row],[31]]</f>
        <v>7.1684695804049984E-4</v>
      </c>
      <c r="AH269" s="10">
        <f>3/24000000*OO[[#This Row],[90 (30JUN1985 03:00:00)-Water Temperature (C)]]*OO[[#This Row],[32]]</f>
        <v>2.1468194753062502E-4</v>
      </c>
      <c r="AI269" s="10">
        <f>3/24000000*OO[[#This Row],[91 (30JUN1985 06:00:00)-Water Temperature (C)]]*OO[[#This Row],[33]]</f>
        <v>8.1770389338400005E-5</v>
      </c>
      <c r="AJ269" s="10">
        <f>3/24000000*OO[[#This Row],[92 (30JUN1985 09:00:00)-Water Temperature (C)]]*OO[[#This Row],[34]]</f>
        <v>5.054191822046249E-5</v>
      </c>
      <c r="AK269" s="10">
        <f>3/24000000*OO[[#This Row],[93 (30JUN1985 12:00:00)-Water Temperature (C)]]*OO[[#This Row],[35]]</f>
        <v>4.5140218504637498E-5</v>
      </c>
      <c r="AL269" s="10">
        <f>3/24000000*OO[[#This Row],[94 (30JUN1985 15:00:00)-Water Temperature (C)]]*OO[[#This Row],[36]]</f>
        <v>4.6071314323099998E-5</v>
      </c>
      <c r="AM269" s="10">
        <f>3/24000000*OO[[#This Row],[95 (30JUN1985 18:00:00)-Water Temperature (C)]]*OO[[#This Row],[37]]</f>
        <v>4.7375506845924998E-5</v>
      </c>
      <c r="AN269" s="10">
        <f>3/24000000*OO[[#This Row],[96 (30JUN1985 21:00:00)-Water Temperature (C)]]*OO[[#This Row],[38]]</f>
        <v>4.6571768309024995E-5</v>
      </c>
      <c r="AO269" s="10">
        <f>3/24000000*OO[[#This Row],[97 (01JUL1985 00:00:00)-Water Temperature (C)]]*OO[[#This Row],[39]]</f>
        <v>4.376499376454999E-5</v>
      </c>
      <c r="AP269" s="10">
        <f>3/24000000*OO[[#This Row],[98 (01JUL1985 03:00:00)-Water Temperature (C)]]*OO[[#This Row],[40]]</f>
        <v>3.9882845689987503E-5</v>
      </c>
      <c r="AQ269" s="10">
        <f>3/24000000*OO[[#This Row],[99 (01JUL1985 06:00:00)-Water Temperature (C)]]*OO[[#This Row],[41]]</f>
        <v>3.6058996801299996E-5</v>
      </c>
      <c r="AR269" s="10">
        <f>3/24000000*OO[[#This Row],[100 (01JUL1985 09:00:00)-Water Temperature (C)]]*OO[[#This Row],[42]]</f>
        <v>3.3757483865087499E-5</v>
      </c>
      <c r="AS269" s="10">
        <f>3/24000000*OO[[#This Row],[101 (01JUL1985 12:00:00)-Water Temperature (C)]]*OO[[#This Row],[43]]</f>
        <v>3.1457362445250002E-5</v>
      </c>
      <c r="AT269" s="10">
        <f>3/24000000*OO[[#This Row],[102 (01JUL1985 15:00:00)-Water Temperature (C)]]*OO[[#This Row],[44]]</f>
        <v>2.8973405795524999E-5</v>
      </c>
      <c r="AU269" s="10">
        <f>3/24000000*OO[[#This Row],[103 (01JUL1985 18:00:00)-Water Temperature (C)]]*OO[[#This Row],[45]]</f>
        <v>2.6026941542625002E-5</v>
      </c>
      <c r="AV269" s="10">
        <f>3/24000000*OO[[#This Row],[104 (01JUL1985 21:00:00)-Water Temperature (C)]]*OO[[#This Row],[46]]</f>
        <v>2.270432021522E-5</v>
      </c>
      <c r="AW269" s="10">
        <f>3/24000000*OO[[#This Row],[105 (02JUL1985 00:00:00)-Water Temperature (C)]]*OO[[#This Row],[47]]</f>
        <v>1.9388180576874998E-5</v>
      </c>
      <c r="AX269" s="10">
        <f>3/24000000*OO[[#This Row],[106 (02JUL1985 03:00:00)-Water Temperature (C)]]*OO[[#This Row],[48]]</f>
        <v>1.6385923406238748E-5</v>
      </c>
      <c r="AY269" s="10">
        <f>3/24000000*OO[[#This Row],[107 (02JUL1985 06:00:00)-Water Temperature (C)]]*OO[[#This Row],[49]]</f>
        <v>1.3954290528612499E-5</v>
      </c>
      <c r="AZ269" s="10">
        <f>3/24000000*OO[[#This Row],[108 (02JUL1985 09:00:00)-Water Temperature (C)]]*OO[[#This Row],[50]]</f>
        <v>1.2457999957842501E-5</v>
      </c>
      <c r="BA269" s="10">
        <f>3/24000000*OO[[#This Row],[109 (02JUL1985 12:00:00)-Water Temperature (C)]]*OO[[#This Row],[51]]</f>
        <v>1.1223697515494999E-5</v>
      </c>
      <c r="BB269" s="10">
        <f>3/24000000*OO[[#This Row],[110 (02JUL1985 15:00:00)-Water Temperature (C)]]*OO[[#This Row],[52]]</f>
        <v>1.01159172821525E-5</v>
      </c>
      <c r="BC269" s="10">
        <f>3/24000000*OO[[#This Row],[111 (02JUL1985 18:00:00)-Water Temperature (C)]]*OO[[#This Row],[53]]</f>
        <v>8.9768598942224994E-6</v>
      </c>
      <c r="BD269" s="10">
        <f>3/24000000*OO[[#This Row],[112 (02JUL1985 21:00:00)-Water Temperature (C)]]*OO[[#This Row],[54]]</f>
        <v>7.5790206302737512E-6</v>
      </c>
      <c r="BE269" s="10">
        <f>3/24000000*OO[[#This Row],[113 (03JUL1985 00:00:00)-Water Temperature (C)]]*OO[[#This Row],[55]]</f>
        <v>6.0327198507149996E-6</v>
      </c>
      <c r="BF269" s="10">
        <f>3/24000000*OO[[#This Row],[114 (03JUL1985 03:00:00)-Water Temperature (C)]]*OO[[#This Row],[56]]</f>
        <v>4.6412353546649986E-6</v>
      </c>
      <c r="BG269" s="10">
        <f>3/24000000*OO[[#This Row],[115 (03JUL1985 06:00:00)-Water Temperature (C)]]*OO[[#This Row],[57]]</f>
        <v>3.5552426852150003E-6</v>
      </c>
      <c r="BH269" s="10">
        <f>3/24000000*OO[[#This Row],[116 (03JUL1985 09:00:00)-Water Temperature (C)]]*OO[[#This Row],[58]]</f>
        <v>2.8910101788187499E-6</v>
      </c>
      <c r="BI269" s="10">
        <f>3/24000000*OO[[#This Row],[117 (03JUL1985 12:00:00)-Water Temperature (C)]]*OO[[#This Row],[59]]</f>
        <v>2.4917632680689999E-6</v>
      </c>
      <c r="BJ269" s="10">
        <f>3/24000000*OO[[#This Row],[118 (03JUL1985 15:00:00)-Water Temperature (C)]]*OO[[#This Row],[60]]</f>
        <v>2.2399991938560001E-6</v>
      </c>
      <c r="BK269" s="10">
        <f>3/24000000*OO[[#This Row],[119 (03JUL1985 18:00:00)-Water Temperature (C)]]*OO[[#This Row],[61]]</f>
        <v>2.0733523159440003E-6</v>
      </c>
      <c r="BL269" s="10">
        <f>3/24000000*OO[[#This Row],[120 (03JUL1985 21:00:00)-Water Temperature (C)]]*OO[[#This Row],[62]]</f>
        <v>1.9012302562049999E-6</v>
      </c>
      <c r="BM269" s="10">
        <f>3/24000000*OO[[#This Row],[121 (04JUL1985 00:00:00)-Water Temperature (C)]]*OO[[#This Row],[63]]</f>
        <v>1.7257887043879999E-6</v>
      </c>
      <c r="BN269" s="10">
        <f>3/24000000*OO[[#This Row],[122 (04JUL1985 03:00:00)-Water Temperature (C)]]*OO[[#This Row],[64]]</f>
        <v>1.5675575194742499E-6</v>
      </c>
      <c r="BO269" s="10">
        <f>3/24000000*OO[[#This Row],[123 (04JUL1985 06:00:00)-Water Temperature (C)]]*OO[[#This Row],[65]]</f>
        <v>1.4353558057615003E-6</v>
      </c>
      <c r="BP269" s="10">
        <f>3/24000000*OO[[#This Row],[124 (04JUL1985 09:00:00)-Water Temperature (C)]]*OO[[#This Row],[66]]</f>
        <v>1.3560815299380001E-6</v>
      </c>
      <c r="BQ269" s="10">
        <f>3/24000000*OO[[#This Row],[125 (04JUL1985 12:00:00)-Water Temperature (C)]]*OO[[#This Row],[67]]</f>
        <v>1.2909766072562501E-6</v>
      </c>
      <c r="BR269" s="10">
        <f>3/24000000*OO[[#This Row],[126 (04JUL1985 15:00:00)-Water Temperature (C)]]*OO[[#This Row],[68]]</f>
        <v>1.2543455288414999E-6</v>
      </c>
      <c r="BS269" s="10">
        <f>3/24000000*OO[[#This Row],[127 (04JUL1985 18:00:00)-Water Temperature (C)]]*OO[[#This Row],[69]]</f>
        <v>1.2146795392777499E-6</v>
      </c>
      <c r="BT269" s="10">
        <f>3/24000000*OO[[#This Row],[128 (04JUL1985 21:00:00)-Water Temperature (C)]]*OO[[#This Row],[70]]</f>
        <v>1.1716568018295E-6</v>
      </c>
      <c r="BU269" s="10">
        <f>3/24000000*OO[[#This Row],[129 (05JUL1985 00:00:00)-Water Temperature (C)]]*OO[[#This Row],[71]]</f>
        <v>1.12477243599875E-6</v>
      </c>
      <c r="BV269" s="10">
        <f>3/24000000*OO[[#This Row],[130 (05JUL1985 03:00:00)-Water Temperature (C)]]*OO[[#This Row],[72]]</f>
        <v>1.0695908885445E-6</v>
      </c>
      <c r="BW269" s="10">
        <f>3/24000000*OO[[#This Row],[131 (05JUL1985 06:00:00)-Water Temperature (C)]]*OO[[#This Row],[73]]</f>
        <v>1.0104291419062499E-6</v>
      </c>
      <c r="BX269" s="10">
        <f>3/24000000*OO[[#This Row],[132 (05JUL1985 09:00:00)-Water Temperature (C)]]*OO[[#This Row],[74]]</f>
        <v>9.7878446684999993E-7</v>
      </c>
      <c r="BY269" s="10">
        <f>3/24000000*OO[[#This Row],[133 (05JUL1985 12:00:00)-Water Temperature (C)]]*OO[[#This Row],[75]]</f>
        <v>9.4105213369424978E-7</v>
      </c>
      <c r="BZ269" s="10">
        <f>3/24000000*OO[[#This Row],[134 (05JUL1985 15:00:00)-Water Temperature (C)]]*OO[[#This Row],[76]]</f>
        <v>9.1760435950224993E-7</v>
      </c>
      <c r="CA269" s="10">
        <f>3/24000000*OO[[#This Row],[135 (05JUL1985 18:00:00)-Water Temperature (C)]]*OO[[#This Row],[77]]</f>
        <v>8.9769941215762487E-7</v>
      </c>
      <c r="CB269" s="10">
        <f>3/24000000*OO[[#This Row],[136 (05JUL1985 21:00:00)-Water Temperature (C)]]*OO[[#This Row],[78]]</f>
        <v>8.6409939207562504E-7</v>
      </c>
      <c r="CC269" s="10">
        <f>3/24000000*OO[[#This Row],[137 (06JUL1985 00:00:00)-Water Temperature (C)]]*OO[[#This Row],[79]]</f>
        <v>8.1468703644799995E-7</v>
      </c>
      <c r="CD269" s="10">
        <f>3/24000000*OO[[#This Row],[138 (06JUL1985 03:00:00)-Water Temperature (C)]]*OO[[#This Row],[80]]</f>
        <v>7.5839448353749991E-7</v>
      </c>
      <c r="CE269" s="10">
        <f>3/24000000*OO[[#This Row],[139 (06JUL1985 06:00:00)-Water Temperature (C)]]*OO[[#This Row],[81]]</f>
        <v>7.1032830392800005E-7</v>
      </c>
      <c r="CF269" s="10">
        <f>3/24000000*OO[[#This Row],[140 (06JUL1985 09:00:00)-Water Temperature (C)]]*OO[[#This Row],[82]]</f>
        <v>6.9447729442749995E-7</v>
      </c>
      <c r="CG269" s="10">
        <f>3/24000000*OO[[#This Row],[141 (06JUL1985 12:00:00)-Water Temperature (C)]]*OO[[#This Row],[83]]</f>
        <v>6.8161021586362491E-7</v>
      </c>
      <c r="CH269" s="10">
        <f>3/24000000*OO[[#This Row],[142 (06JUL1985 15:00:00)-Water Temperature (C)]]*OO[[#This Row],[84]]</f>
        <v>6.750330161009999E-7</v>
      </c>
      <c r="CI269" s="10">
        <f>3/24000000*OO[[#This Row],[143 (06JUL1985 18:00:00)-Water Temperature (C)]]*OO[[#This Row],[85]]</f>
        <v>6.7247953619437501E-7</v>
      </c>
      <c r="CJ269" s="10">
        <f>3/24000000*OO[[#This Row],[144 (06JUL1985 21:00:00)-Water Temperature (C)]]*OO[[#This Row],[86]]</f>
        <v>6.5184388507012501E-7</v>
      </c>
      <c r="CK269" s="10">
        <f>3/24000000*OO[[#This Row],[145 (07JUL1985 00:00:00)-Water Temperature (C)]]*OO[[#This Row],[87]]</f>
        <v>6.146912131162501E-7</v>
      </c>
      <c r="CL269" s="10">
        <f>3/24000000*OO[[#This Row],[146 (07JUL1985 03:00:00)-Water Temperature (C)]]*OO[[#This Row],[88]]</f>
        <v>5.7660997821825E-7</v>
      </c>
      <c r="CM269" s="10">
        <f>3/24000000*OO[[#This Row],[147 (07JUL1985 06:00:00)-Water Temperature (C)]]*OO[[#This Row],[89]]</f>
        <v>5.424216811699999E-7</v>
      </c>
      <c r="CN269" s="10">
        <f>3/24000000*OO[[#This Row],[148 (07JUL1985 09:00:00)-Water Temperature (C)]]*OO[[#This Row],[90]]</f>
        <v>5.2978374008224995E-7</v>
      </c>
      <c r="CO269" s="10">
        <f>3/24000000*OO[[#This Row],[149 (07JUL1985 12:00:00)-Water Temperature (C)]]*OO[[#This Row],[91]]</f>
        <v>5.2327559837612501E-7</v>
      </c>
      <c r="CP269" s="10">
        <f>3/24000000*OO[[#This Row],[150 (07JUL1985 15:00:00)-Water Temperature (C)]]*OO[[#This Row],[92]]</f>
        <v>5.1736522894075003E-7</v>
      </c>
      <c r="CQ269" s="10">
        <f>3/24000000*OO[[#This Row],[151 (07JUL1985 18:00:00)-Water Temperature (C)]]*OO[[#This Row],[93]]</f>
        <v>5.1318710343224994E-7</v>
      </c>
      <c r="CR269" s="10">
        <f>3/24000000*OO[[#This Row],[152 (07JUL1985 21:00:00)-Water Temperature (C)]]*OO[[#This Row],[94]]</f>
        <v>4.9665070124999991E-7</v>
      </c>
      <c r="CS269" s="10">
        <f>3/24000000*OO[[#This Row],[153 (08JUL1985 00:00:00)-Water Temperature (C)]]*OO[[#This Row],[95]]</f>
        <v>4.7289656406312501E-7</v>
      </c>
      <c r="CT269" s="10">
        <f>3/24000000*OO[[#This Row],[154 (08JUL1985 03:00:00)-Water Temperature (C)]]*OO[[#This Row],[96]]</f>
        <v>4.4766719759137493E-7</v>
      </c>
      <c r="CU269" s="10">
        <f>3/24000000*OO[[#This Row],[155 (08JUL1985 06:00:00)-Water Temperature (C)]]*OO[[#This Row],[97]]</f>
        <v>4.2431614850725E-7</v>
      </c>
      <c r="CV269" s="10">
        <f>3/24000000*OO[[#This Row],[156 (08JUL1985 09:00:00)-Water Temperature (C)]]*OO[[#This Row],[98]]</f>
        <v>4.0599648570750001E-7</v>
      </c>
      <c r="CW269" s="10">
        <f>3/24000000*OO[[#This Row],[157 (08JUL1985 12:00:00)-Water Temperature (C)]]*OO[[#This Row],[99]]</f>
        <v>3.9959417329487498E-7</v>
      </c>
    </row>
    <row r="270" spans="1:101" x14ac:dyDescent="0.35">
      <c r="A270" t="s">
        <v>276</v>
      </c>
      <c r="B270">
        <v>897.05690000000004</v>
      </c>
      <c r="C270" s="10">
        <f>3/24*OO[[#This Row],[59 (26JUN1985 06:00:00)-Water Temperature (C)]]*OO[[#This Row],[1]]/SUM(OO[1])</f>
        <v>0</v>
      </c>
      <c r="D270" s="10">
        <f>3/24*OO[[#This Row],[60 (26JUN1985 09:00:00)-Water Temperature (C)]]*OO[[#This Row],[2]]/SUM(OO[2])</f>
        <v>0</v>
      </c>
      <c r="E270" s="10">
        <f>3/24*OO[[#This Row],[61 (26JUN1985 12:00:00)-Water Temperature (C)]]*OO[[#This Row],[3]]/SUM(OO[3])</f>
        <v>0</v>
      </c>
      <c r="F270" s="10">
        <f>3/24*OO[[#This Row],[62 (26JUN1985 15:00:00)-Water Temperature (C)]]*OO[[#This Row],[4]]/SUM(OO[4])</f>
        <v>0</v>
      </c>
      <c r="G270" s="10">
        <f>3/24*OO[[#This Row],[63 (26JUN1985 18:00:00)-Water Temperature (C)]]*OO[[#This Row],[5]]/SUM(OO[5])</f>
        <v>0</v>
      </c>
      <c r="H270" s="10">
        <f>3/24*OO[[#This Row],[64 (26JUN1985 21:00:00)-Water Temperature (C)]]*OO[[#This Row],[6]]/SUM(OO[6])</f>
        <v>0</v>
      </c>
      <c r="I270" s="10">
        <f>3/24*OO[[#This Row],[65 (27JUN1985 00:00:00)-Water Temperature (C)]]*OO[[#This Row],[7]]/SUM(OO[7])</f>
        <v>0</v>
      </c>
      <c r="J270" s="10">
        <f>3/24*OO[[#This Row],[66 (27JUN1985 03:00:00)-Water Temperature (C)]]*OO[[#This Row],[8]]/SUM(OO[8])</f>
        <v>0</v>
      </c>
      <c r="K270" s="10">
        <f>3/24*OO[[#This Row],[67 (27JUN1985 06:00:00)-Water Temperature (C)]]*OO[[#This Row],[9]]/SUM(OO[9])</f>
        <v>0</v>
      </c>
      <c r="L270" s="10">
        <f>3/24*OO[[#This Row],[68 (27JUN1985 09:00:00)-Water Temperature (C)]]*OO[[#This Row],[10]]/SUM(OO[10])</f>
        <v>0</v>
      </c>
      <c r="M270" s="10">
        <f>3/24*OO[[#This Row],[69 (27JUN1985 12:00:00)-Water Temperature (C)]]*OO[[#This Row],[11]]/SUM(OO[11])</f>
        <v>0</v>
      </c>
      <c r="N270" s="10">
        <f>3/24*OO[[#This Row],[70 (27JUN1985 15:00:00)-Water Temperature (C)]]*OO[[#This Row],[12]]/SUM(OO[12])</f>
        <v>0</v>
      </c>
      <c r="O270" s="10">
        <f>3/24*OO[[#This Row],[71 (27JUN1985 18:00:00)-Water Temperature (C)]]*OO[[#This Row],[13]]/SUM(OO[13])</f>
        <v>0</v>
      </c>
      <c r="P270" s="10">
        <f>3/24*OO[[#This Row],[72 (27JUN1985 21:00:00)-Water Temperature (C)]]*OO[[#This Row],[14]]/SUM(OO[14])</f>
        <v>-8.5073847797592265E-35</v>
      </c>
      <c r="Q270" s="10">
        <f>3/24*OO[[#This Row],[73 (28JUN1985 00:00:00)-Water Temperature (C)]]*OO[[#This Row],[15]]/SUM(OO[15])</f>
        <v>1.1941402962322349E-23</v>
      </c>
      <c r="R270" s="10">
        <f>3/24*OO[[#This Row],[74 (28JUN1985 03:00:00)-Water Temperature (C)]]*OO[[#This Row],[16]]/SUM(OO[16])</f>
        <v>1.0306724214950352E-14</v>
      </c>
      <c r="S270" s="10">
        <f>3/24*OO[[#This Row],[75 (28JUN1985 06:00:00)-Water Temperature (C)]]*OO[[#This Row],[17]]/SUM(OO[17])</f>
        <v>5.1483611703617649E-11</v>
      </c>
      <c r="T270" s="10">
        <f>3/24*OO[[#This Row],[76 (28JUN1985 09:00:00)-Water Temperature (C)]]*OO[[#This Row],[18]]/SUM(OO[18])</f>
        <v>1.9462768317521327E-8</v>
      </c>
      <c r="U270" s="10">
        <f>3/24*OO[[#This Row],[77 (28JUN1985 12:00:00)-Water Temperature (C)]]*OO[[#This Row],[19]]/SUM(OO[19])</f>
        <v>1.7215142855551575E-6</v>
      </c>
      <c r="V270" s="10">
        <f>3/24000000*OO[[#This Row],[78 (28JUN1985 15:00:00)-Water Temperature (C)]]*OO[[#This Row],[20]]</f>
        <v>5.16707687314E-5</v>
      </c>
      <c r="W270" s="10">
        <f>3/24000000*OO[[#This Row],[79 (28JUN1985 18:00:00)-Water Temperature (C)]]*OO[[#This Row],[21]]</f>
        <v>6.4792874093999987E-4</v>
      </c>
      <c r="X270" s="10">
        <f>3/24000000*OO[[#This Row],[80 (28JUN1985 21:00:00)-Water Temperature (C)]]*OO[[#This Row],[22]]</f>
        <v>3.8902738006799998E-3</v>
      </c>
      <c r="Y270" s="10">
        <f>3/24000000*OO[[#This Row],[81 (29JUN1985 00:00:00)-Water Temperature (C)]]*OO[[#This Row],[23]]</f>
        <v>1.2773839550199999E-2</v>
      </c>
      <c r="Z270" s="10">
        <f>3/24000000*OO[[#This Row],[82 (29JUN1985 03:00:00)-Water Temperature (C)]]*OO[[#This Row],[24]]</f>
        <v>2.5600724153325E-2</v>
      </c>
      <c r="AA270" s="10">
        <f>3/24000000*OO[[#This Row],[83 (29JUN1985 06:00:00)-Water Temperature (C)]]*OO[[#This Row],[25]]</f>
        <v>3.390615233475E-2</v>
      </c>
      <c r="AB270" s="10">
        <f>3/24000000*OO[[#This Row],[84 (29JUN1985 09:00:00)-Water Temperature (C)]]*OO[[#This Row],[26]]</f>
        <v>3.2341110180299996E-2</v>
      </c>
      <c r="AC270" s="10">
        <f>3/24000000*OO[[#This Row],[85 (29JUN1985 12:00:00)-Water Temperature (C)]]*OO[[#This Row],[27]]</f>
        <v>2.3019156263624996E-2</v>
      </c>
      <c r="AD270" s="10">
        <f>3/24000000*OO[[#This Row],[86 (29JUN1985 15:00:00)-Water Temperature (C)]]*OO[[#This Row],[28]]</f>
        <v>1.2450692809552497E-2</v>
      </c>
      <c r="AE270" s="10">
        <f>3/24000000*OO[[#This Row],[88 (29JUN1985 21:00:00)-Water Temperature (C)]]*OO[[#This Row],[30]]</f>
        <v>1.8599126703798751E-3</v>
      </c>
      <c r="AF270" s="10">
        <f>3/24000000*OO[[#This Row],[88 (29JUN1985 21:00:00)-Water Temperature (C)]]*OO[[#This Row],[30]]</f>
        <v>1.8599126703798751E-3</v>
      </c>
      <c r="AG270" s="10">
        <f>3/24000000*OO[[#This Row],[89 (30JUN1985 00:00:00)-Water Temperature (C)]]*OO[[#This Row],[31]]</f>
        <v>5.6229049061712495E-4</v>
      </c>
      <c r="AH270" s="10">
        <f>3/24000000*OO[[#This Row],[90 (30JUN1985 03:00:00)-Water Temperature (C)]]*OO[[#This Row],[32]]</f>
        <v>1.6663697089024999E-4</v>
      </c>
      <c r="AI270" s="10">
        <f>3/24000000*OO[[#This Row],[91 (30JUN1985 06:00:00)-Water Temperature (C)]]*OO[[#This Row],[33]]</f>
        <v>6.1266809506100003E-5</v>
      </c>
      <c r="AJ270" s="10">
        <f>3/24000000*OO[[#This Row],[92 (30JUN1985 09:00:00)-Water Temperature (C)]]*OO[[#This Row],[34]]</f>
        <v>3.6305007941349996E-5</v>
      </c>
      <c r="AK270" s="10">
        <f>3/24000000*OO[[#This Row],[93 (30JUN1985 12:00:00)-Water Temperature (C)]]*OO[[#This Row],[35]]</f>
        <v>3.16913717132375E-5</v>
      </c>
      <c r="AL270" s="10">
        <f>3/24000000*OO[[#This Row],[94 (30JUN1985 15:00:00)-Water Temperature (C)]]*OO[[#This Row],[36]]</f>
        <v>3.2035547159137498E-5</v>
      </c>
      <c r="AM270" s="10">
        <f>3/24000000*OO[[#This Row],[95 (30JUN1985 18:00:00)-Water Temperature (C)]]*OO[[#This Row],[37]]</f>
        <v>3.2817586704087495E-5</v>
      </c>
      <c r="AN270" s="10">
        <f>3/24000000*OO[[#This Row],[96 (30JUN1985 21:00:00)-Water Temperature (C)]]*OO[[#This Row],[38]]</f>
        <v>3.2210925347049994E-5</v>
      </c>
      <c r="AO270" s="10">
        <f>3/24000000*OO[[#This Row],[97 (01JUL1985 00:00:00)-Water Temperature (C)]]*OO[[#This Row],[39]]</f>
        <v>3.0239958605999992E-5</v>
      </c>
      <c r="AP270" s="10">
        <f>3/24000000*OO[[#This Row],[98 (01JUL1985 03:00:00)-Water Temperature (C)]]*OO[[#This Row],[40]]</f>
        <v>2.7498829478399998E-5</v>
      </c>
      <c r="AQ270" s="10">
        <f>3/24000000*OO[[#This Row],[99 (01JUL1985 06:00:00)-Water Temperature (C)]]*OO[[#This Row],[41]]</f>
        <v>2.4820838438662495E-5</v>
      </c>
      <c r="AR270" s="10">
        <f>3/24000000*OO[[#This Row],[100 (01JUL1985 09:00:00)-Water Temperature (C)]]*OO[[#This Row],[42]]</f>
        <v>2.3191169739399997E-5</v>
      </c>
      <c r="AS270" s="10">
        <f>3/24000000*OO[[#This Row],[101 (01JUL1985 12:00:00)-Water Temperature (C)]]*OO[[#This Row],[43]]</f>
        <v>2.1530785509899997E-5</v>
      </c>
      <c r="AT270" s="10">
        <f>3/24000000*OO[[#This Row],[102 (01JUL1985 15:00:00)-Water Temperature (C)]]*OO[[#This Row],[44]]</f>
        <v>1.9777817975175001E-5</v>
      </c>
      <c r="AU270" s="10">
        <f>3/24000000*OO[[#This Row],[103 (01JUL1985 18:00:00)-Water Temperature (C)]]*OO[[#This Row],[45]]</f>
        <v>1.7732301695955001E-5</v>
      </c>
      <c r="AV270" s="10">
        <f>3/24000000*OO[[#This Row],[104 (01JUL1985 21:00:00)-Water Temperature (C)]]*OO[[#This Row],[46]]</f>
        <v>1.5441002044050001E-5</v>
      </c>
      <c r="AW270" s="10">
        <f>3/24000000*OO[[#This Row],[105 (02JUL1985 00:00:00)-Water Temperature (C)]]*OO[[#This Row],[47]]</f>
        <v>1.3169279488949998E-5</v>
      </c>
      <c r="AX270" s="10">
        <f>3/24000000*OO[[#This Row],[106 (02JUL1985 03:00:00)-Water Temperature (C)]]*OO[[#This Row],[48]]</f>
        <v>1.111700544593375E-5</v>
      </c>
      <c r="AY270" s="10">
        <f>3/24000000*OO[[#This Row],[107 (02JUL1985 06:00:00)-Water Temperature (C)]]*OO[[#This Row],[49]]</f>
        <v>9.4641813507824995E-6</v>
      </c>
      <c r="AZ270" s="10">
        <f>3/24000000*OO[[#This Row],[108 (02JUL1985 09:00:00)-Water Temperature (C)]]*OO[[#This Row],[50]]</f>
        <v>8.4464323971750011E-6</v>
      </c>
      <c r="BA270" s="10">
        <f>3/24000000*OO[[#This Row],[109 (02JUL1985 12:00:00)-Water Temperature (C)]]*OO[[#This Row],[51]]</f>
        <v>7.5966996972824996E-6</v>
      </c>
      <c r="BB270" s="10">
        <f>3/24000000*OO[[#This Row],[110 (02JUL1985 15:00:00)-Water Temperature (C)]]*OO[[#This Row],[52]]</f>
        <v>6.843062157006249E-6</v>
      </c>
      <c r="BC270" s="10">
        <f>3/24000000*OO[[#This Row],[111 (02JUL1985 18:00:00)-Water Temperature (C)]]*OO[[#This Row],[53]]</f>
        <v>6.0788769514949987E-6</v>
      </c>
      <c r="BD270" s="10">
        <f>3/24000000*OO[[#This Row],[112 (02JUL1985 21:00:00)-Water Temperature (C)]]*OO[[#This Row],[54]]</f>
        <v>5.1386920908862501E-6</v>
      </c>
      <c r="BE270" s="10">
        <f>3/24000000*OO[[#This Row],[113 (03JUL1985 00:00:00)-Water Temperature (C)]]*OO[[#This Row],[55]]</f>
        <v>4.0996290086549994E-6</v>
      </c>
      <c r="BF270" s="10">
        <f>3/24000000*OO[[#This Row],[114 (03JUL1985 03:00:00)-Water Temperature (C)]]*OO[[#This Row],[56]]</f>
        <v>3.1601102222962503E-6</v>
      </c>
      <c r="BG270" s="10">
        <f>3/24000000*OO[[#This Row],[115 (03JUL1985 06:00:00)-Water Temperature (C)]]*OO[[#This Row],[57]]</f>
        <v>2.4214412397825001E-6</v>
      </c>
      <c r="BH270" s="10">
        <f>3/24000000*OO[[#This Row],[116 (03JUL1985 09:00:00)-Water Temperature (C)]]*OO[[#This Row],[58]]</f>
        <v>1.96673927935E-6</v>
      </c>
      <c r="BI270" s="10">
        <f>3/24000000*OO[[#This Row],[117 (03JUL1985 12:00:00)-Water Temperature (C)]]*OO[[#This Row],[59]]</f>
        <v>1.6893407800629998E-6</v>
      </c>
      <c r="BJ270" s="10">
        <f>3/24000000*OO[[#This Row],[118 (03JUL1985 15:00:00)-Water Temperature (C)]]*OO[[#This Row],[60]]</f>
        <v>1.5128557025609999E-6</v>
      </c>
      <c r="BK270" s="10">
        <f>3/24000000*OO[[#This Row],[119 (03JUL1985 18:00:00)-Water Temperature (C)]]*OO[[#This Row],[61]]</f>
        <v>1.3968363563245001E-6</v>
      </c>
      <c r="BL270" s="10">
        <f>3/24000000*OO[[#This Row],[120 (03JUL1985 21:00:00)-Water Temperature (C)]]*OO[[#This Row],[62]]</f>
        <v>1.2778482823562501E-6</v>
      </c>
      <c r="BM270" s="10">
        <f>3/24000000*OO[[#This Row],[121 (04JUL1985 00:00:00)-Water Temperature (C)]]*OO[[#This Row],[63]]</f>
        <v>1.1595315233079998E-6</v>
      </c>
      <c r="BN270" s="10">
        <f>3/24000000*OO[[#This Row],[122 (04JUL1985 03:00:00)-Water Temperature (C)]]*OO[[#This Row],[64]]</f>
        <v>1.0532557641600001E-6</v>
      </c>
      <c r="BO270" s="10">
        <f>3/24000000*OO[[#This Row],[123 (04JUL1985 06:00:00)-Water Temperature (C)]]*OO[[#This Row],[65]]</f>
        <v>9.6456261400812512E-7</v>
      </c>
      <c r="BP270" s="10">
        <f>3/24000000*OO[[#This Row],[124 (04JUL1985 09:00:00)-Water Temperature (C)]]*OO[[#This Row],[66]]</f>
        <v>9.1153105629749997E-7</v>
      </c>
      <c r="BQ270" s="10">
        <f>3/24000000*OO[[#This Row],[125 (04JUL1985 12:00:00)-Water Temperature (C)]]*OO[[#This Row],[67]]</f>
        <v>8.6626700831099994E-7</v>
      </c>
      <c r="BR270" s="10">
        <f>3/24000000*OO[[#This Row],[126 (04JUL1985 15:00:00)-Water Temperature (C)]]*OO[[#This Row],[68]]</f>
        <v>8.4087971051625012E-7</v>
      </c>
      <c r="BS270" s="10">
        <f>3/24000000*OO[[#This Row],[127 (04JUL1985 18:00:00)-Water Temperature (C)]]*OO[[#This Row],[69]]</f>
        <v>8.1291152865812499E-7</v>
      </c>
      <c r="BT270" s="10">
        <f>3/24000000*OO[[#This Row],[128 (04JUL1985 21:00:00)-Water Temperature (C)]]*OO[[#This Row],[70]]</f>
        <v>7.8384467848049997E-7</v>
      </c>
      <c r="BU270" s="10">
        <f>3/24000000*OO[[#This Row],[129 (05JUL1985 00:00:00)-Water Temperature (C)]]*OO[[#This Row],[71]]</f>
        <v>7.5290849917874983E-7</v>
      </c>
      <c r="BV270" s="10">
        <f>3/24000000*OO[[#This Row],[130 (05JUL1985 03:00:00)-Water Temperature (C)]]*OO[[#This Row],[72]]</f>
        <v>7.1654824244699996E-7</v>
      </c>
      <c r="BW270" s="10">
        <f>3/24000000*OO[[#This Row],[131 (05JUL1985 06:00:00)-Water Temperature (C)]]*OO[[#This Row],[73]]</f>
        <v>6.7752060217800001E-7</v>
      </c>
      <c r="BX270" s="10">
        <f>3/24000000*OO[[#This Row],[132 (05JUL1985 09:00:00)-Water Temperature (C)]]*OO[[#This Row],[74]]</f>
        <v>6.5724475264800006E-7</v>
      </c>
      <c r="BY270" s="10">
        <f>3/24000000*OO[[#This Row],[133 (05JUL1985 12:00:00)-Water Temperature (C)]]*OO[[#This Row],[75]]</f>
        <v>6.3094275189E-7</v>
      </c>
      <c r="BZ270" s="10">
        <f>3/24000000*OO[[#This Row],[134 (05JUL1985 15:00:00)-Water Temperature (C)]]*OO[[#This Row],[76]]</f>
        <v>6.1522869048150006E-7</v>
      </c>
      <c r="CA270" s="10">
        <f>3/24000000*OO[[#This Row],[135 (05JUL1985 18:00:00)-Water Temperature (C)]]*OO[[#This Row],[77]]</f>
        <v>6.0167976557424998E-7</v>
      </c>
      <c r="CB270" s="10">
        <f>3/24000000*OO[[#This Row],[136 (05JUL1985 21:00:00)-Water Temperature (C)]]*OO[[#This Row],[78]]</f>
        <v>5.7888108682274997E-7</v>
      </c>
      <c r="CC270" s="10">
        <f>3/24000000*OO[[#This Row],[137 (06JUL1985 00:00:00)-Water Temperature (C)]]*OO[[#This Row],[79]]</f>
        <v>5.4601789992749998E-7</v>
      </c>
      <c r="CD270" s="10">
        <f>3/24000000*OO[[#This Row],[138 (06JUL1985 03:00:00)-Water Temperature (C)]]*OO[[#This Row],[80]]</f>
        <v>5.0869933094062501E-7</v>
      </c>
      <c r="CE270" s="10">
        <f>3/24000000*OO[[#This Row],[139 (06JUL1985 06:00:00)-Water Temperature (C)]]*OO[[#This Row],[81]]</f>
        <v>4.77204834452625E-7</v>
      </c>
      <c r="CF270" s="10">
        <f>3/24000000*OO[[#This Row],[140 (06JUL1985 09:00:00)-Water Temperature (C)]]*OO[[#This Row],[82]]</f>
        <v>4.6695544764749993E-7</v>
      </c>
      <c r="CG270" s="10">
        <f>3/24000000*OO[[#This Row],[141 (06JUL1985 12:00:00)-Water Temperature (C)]]*OO[[#This Row],[83]]</f>
        <v>4.5766142111137499E-7</v>
      </c>
      <c r="CH270" s="10">
        <f>3/24000000*OO[[#This Row],[142 (06JUL1985 15:00:00)-Water Temperature (C)]]*OO[[#This Row],[84]]</f>
        <v>4.5317964456249993E-7</v>
      </c>
      <c r="CI270" s="10">
        <f>3/24000000*OO[[#This Row],[143 (06JUL1985 18:00:00)-Water Temperature (C)]]*OO[[#This Row],[85]]</f>
        <v>4.5124768171612498E-7</v>
      </c>
      <c r="CJ270" s="10">
        <f>3/24000000*OO[[#This Row],[144 (06JUL1985 21:00:00)-Water Temperature (C)]]*OO[[#This Row],[86]]</f>
        <v>4.3668594403199998E-7</v>
      </c>
      <c r="CK270" s="10">
        <f>3/24000000*OO[[#This Row],[145 (07JUL1985 00:00:00)-Water Temperature (C)]]*OO[[#This Row],[87]]</f>
        <v>4.1179905448762499E-7</v>
      </c>
      <c r="CL270" s="10">
        <f>3/24000000*OO[[#This Row],[146 (07JUL1985 03:00:00)-Water Temperature (C)]]*OO[[#This Row],[88]]</f>
        <v>3.8653402634962497E-7</v>
      </c>
      <c r="CM270" s="10">
        <f>3/24000000*OO[[#This Row],[147 (07JUL1985 06:00:00)-Water Temperature (C)]]*OO[[#This Row],[89]]</f>
        <v>3.6410879109825E-7</v>
      </c>
      <c r="CN270" s="10">
        <f>3/24000000*OO[[#This Row],[148 (07JUL1985 09:00:00)-Water Temperature (C)]]*OO[[#This Row],[90]]</f>
        <v>3.5590017513599998E-7</v>
      </c>
      <c r="CO270" s="10">
        <f>3/24000000*OO[[#This Row],[149 (07JUL1985 12:00:00)-Water Temperature (C)]]*OO[[#This Row],[91]]</f>
        <v>3.5138673106500006E-7</v>
      </c>
      <c r="CP270" s="10">
        <f>3/24000000*OO[[#This Row],[150 (07JUL1985 15:00:00)-Water Temperature (C)]]*OO[[#This Row],[92]]</f>
        <v>3.4711809187662501E-7</v>
      </c>
      <c r="CQ270" s="10">
        <f>3/24000000*OO[[#This Row],[151 (07JUL1985 18:00:00)-Water Temperature (C)]]*OO[[#This Row],[93]]</f>
        <v>3.4399606036612497E-7</v>
      </c>
      <c r="CR270" s="10">
        <f>3/24000000*OO[[#This Row],[152 (07JUL1985 21:00:00)-Water Temperature (C)]]*OO[[#This Row],[94]]</f>
        <v>3.3242119308149997E-7</v>
      </c>
      <c r="CS270" s="10">
        <f>3/24000000*OO[[#This Row],[153 (08JUL1985 00:00:00)-Water Temperature (C)]]*OO[[#This Row],[95]]</f>
        <v>3.1653436520549998E-7</v>
      </c>
      <c r="CT270" s="10">
        <f>3/24000000*OO[[#This Row],[154 (08JUL1985 03:00:00)-Water Temperature (C)]]*OO[[#This Row],[96]]</f>
        <v>2.9976941547699997E-7</v>
      </c>
      <c r="CU270" s="10">
        <f>3/24000000*OO[[#This Row],[155 (08JUL1985 06:00:00)-Water Temperature (C)]]*OO[[#This Row],[97]]</f>
        <v>2.8418590080025E-7</v>
      </c>
      <c r="CV270" s="10">
        <f>3/24000000*OO[[#This Row],[156 (08JUL1985 09:00:00)-Water Temperature (C)]]*OO[[#This Row],[98]]</f>
        <v>2.7195347374987498E-7</v>
      </c>
      <c r="CW270" s="10">
        <f>3/24000000*OO[[#This Row],[157 (08JUL1985 12:00:00)-Water Temperature (C)]]*OO[[#This Row],[99]]</f>
        <v>2.6757044096E-7</v>
      </c>
    </row>
    <row r="271" spans="1:101" x14ac:dyDescent="0.35">
      <c r="A271" t="s">
        <v>277</v>
      </c>
      <c r="B271">
        <v>921.18179999999995</v>
      </c>
      <c r="C271" s="10">
        <f>3/24*OO[[#This Row],[59 (26JUN1985 06:00:00)-Water Temperature (C)]]*OO[[#This Row],[1]]/SUM(OO[1])</f>
        <v>0</v>
      </c>
      <c r="D271" s="10">
        <f>3/24*OO[[#This Row],[60 (26JUN1985 09:00:00)-Water Temperature (C)]]*OO[[#This Row],[2]]/SUM(OO[2])</f>
        <v>0</v>
      </c>
      <c r="E271" s="10">
        <f>3/24*OO[[#This Row],[61 (26JUN1985 12:00:00)-Water Temperature (C)]]*OO[[#This Row],[3]]/SUM(OO[3])</f>
        <v>0</v>
      </c>
      <c r="F271" s="10">
        <f>3/24*OO[[#This Row],[62 (26JUN1985 15:00:00)-Water Temperature (C)]]*OO[[#This Row],[4]]/SUM(OO[4])</f>
        <v>0</v>
      </c>
      <c r="G271" s="10">
        <f>3/24*OO[[#This Row],[63 (26JUN1985 18:00:00)-Water Temperature (C)]]*OO[[#This Row],[5]]/SUM(OO[5])</f>
        <v>0</v>
      </c>
      <c r="H271" s="10">
        <f>3/24*OO[[#This Row],[64 (26JUN1985 21:00:00)-Water Temperature (C)]]*OO[[#This Row],[6]]/SUM(OO[6])</f>
        <v>0</v>
      </c>
      <c r="I271" s="10">
        <f>3/24*OO[[#This Row],[65 (27JUN1985 00:00:00)-Water Temperature (C)]]*OO[[#This Row],[7]]/SUM(OO[7])</f>
        <v>0</v>
      </c>
      <c r="J271" s="10">
        <f>3/24*OO[[#This Row],[66 (27JUN1985 03:00:00)-Water Temperature (C)]]*OO[[#This Row],[8]]/SUM(OO[8])</f>
        <v>0</v>
      </c>
      <c r="K271" s="10">
        <f>3/24*OO[[#This Row],[67 (27JUN1985 06:00:00)-Water Temperature (C)]]*OO[[#This Row],[9]]/SUM(OO[9])</f>
        <v>0</v>
      </c>
      <c r="L271" s="10">
        <f>3/24*OO[[#This Row],[68 (27JUN1985 09:00:00)-Water Temperature (C)]]*OO[[#This Row],[10]]/SUM(OO[10])</f>
        <v>0</v>
      </c>
      <c r="M271" s="10">
        <f>3/24*OO[[#This Row],[69 (27JUN1985 12:00:00)-Water Temperature (C)]]*OO[[#This Row],[11]]/SUM(OO[11])</f>
        <v>0</v>
      </c>
      <c r="N271" s="10">
        <f>3/24*OO[[#This Row],[70 (27JUN1985 15:00:00)-Water Temperature (C)]]*OO[[#This Row],[12]]/SUM(OO[12])</f>
        <v>0</v>
      </c>
      <c r="O271" s="10">
        <f>3/24*OO[[#This Row],[71 (27JUN1985 18:00:00)-Water Temperature (C)]]*OO[[#This Row],[13]]/SUM(OO[13])</f>
        <v>0</v>
      </c>
      <c r="P271" s="10">
        <f>3/24*OO[[#This Row],[72 (27JUN1985 21:00:00)-Water Temperature (C)]]*OO[[#This Row],[14]]/SUM(OO[14])</f>
        <v>0</v>
      </c>
      <c r="Q271" s="10">
        <f>3/24*OO[[#This Row],[73 (28JUN1985 00:00:00)-Water Temperature (C)]]*OO[[#This Row],[15]]/SUM(OO[15])</f>
        <v>2.001676466826488E-23</v>
      </c>
      <c r="R271" s="10">
        <f>3/24*OO[[#This Row],[74 (28JUN1985 03:00:00)-Water Temperature (C)]]*OO[[#This Row],[16]]/SUM(OO[16])</f>
        <v>6.0660835843205631E-15</v>
      </c>
      <c r="S271" s="10">
        <f>3/24*OO[[#This Row],[75 (28JUN1985 06:00:00)-Water Temperature (C)]]*OO[[#This Row],[17]]/SUM(OO[17])</f>
        <v>3.9191886464864375E-11</v>
      </c>
      <c r="T271" s="10">
        <f>3/24*OO[[#This Row],[76 (28JUN1985 09:00:00)-Water Temperature (C)]]*OO[[#This Row],[18]]/SUM(OO[18])</f>
        <v>1.6769628925497756E-8</v>
      </c>
      <c r="U271" s="10">
        <f>3/24*OO[[#This Row],[77 (28JUN1985 12:00:00)-Water Temperature (C)]]*OO[[#This Row],[19]]/SUM(OO[19])</f>
        <v>1.623166976372969E-6</v>
      </c>
      <c r="V271" s="10">
        <f>3/24000000*OO[[#This Row],[78 (28JUN1985 15:00:00)-Water Temperature (C)]]*OO[[#This Row],[20]]</f>
        <v>5.2381362516287502E-5</v>
      </c>
      <c r="W271" s="10">
        <f>3/24000000*OO[[#This Row],[79 (28JUN1985 18:00:00)-Water Temperature (C)]]*OO[[#This Row],[21]]</f>
        <v>6.9873772232550003E-4</v>
      </c>
      <c r="X271" s="10">
        <f>3/24000000*OO[[#This Row],[80 (28JUN1985 21:00:00)-Water Temperature (C)]]*OO[[#This Row],[22]]</f>
        <v>4.4247217757550006E-3</v>
      </c>
      <c r="Y271" s="10">
        <f>3/24000000*OO[[#This Row],[81 (29JUN1985 00:00:00)-Water Temperature (C)]]*OO[[#This Row],[23]]</f>
        <v>1.5228015678862498E-2</v>
      </c>
      <c r="Z271" s="10">
        <f>3/24000000*OO[[#This Row],[82 (29JUN1985 03:00:00)-Water Temperature (C)]]*OO[[#This Row],[24]]</f>
        <v>3.1815411046787499E-2</v>
      </c>
      <c r="AA271" s="10">
        <f>3/24000000*OO[[#This Row],[83 (29JUN1985 06:00:00)-Water Temperature (C)]]*OO[[#This Row],[25]]</f>
        <v>4.3733431902599991E-2</v>
      </c>
      <c r="AB271" s="10">
        <f>3/24000000*OO[[#This Row],[84 (29JUN1985 09:00:00)-Water Temperature (C)]]*OO[[#This Row],[26]]</f>
        <v>4.3166477779687497E-2</v>
      </c>
      <c r="AC271" s="10">
        <f>3/24000000*OO[[#This Row],[85 (29JUN1985 12:00:00)-Water Temperature (C)]]*OO[[#This Row],[27]]</f>
        <v>3.1675401392700003E-2</v>
      </c>
      <c r="AD271" s="10">
        <f>3/24000000*OO[[#This Row],[86 (29JUN1985 15:00:00)-Water Temperature (C)]]*OO[[#This Row],[28]]</f>
        <v>1.759926117695625E-2</v>
      </c>
      <c r="AE271" s="10">
        <f>3/24000000*OO[[#This Row],[88 (29JUN1985 21:00:00)-Water Temperature (C)]]*OO[[#This Row],[30]]</f>
        <v>2.74602816465375E-3</v>
      </c>
      <c r="AF271" s="10">
        <f>3/24000000*OO[[#This Row],[88 (29JUN1985 21:00:00)-Water Temperature (C)]]*OO[[#This Row],[30]]</f>
        <v>2.74602816465375E-3</v>
      </c>
      <c r="AG271" s="10">
        <f>3/24000000*OO[[#This Row],[89 (30JUN1985 00:00:00)-Water Temperature (C)]]*OO[[#This Row],[31]]</f>
        <v>8.4118895047500001E-4</v>
      </c>
      <c r="AH271" s="10">
        <f>3/24000000*OO[[#This Row],[90 (30JUN1985 03:00:00)-Water Temperature (C)]]*OO[[#This Row],[32]]</f>
        <v>2.4863051582E-4</v>
      </c>
      <c r="AI271" s="10">
        <f>3/24000000*OO[[#This Row],[91 (30JUN1985 06:00:00)-Water Temperature (C)]]*OO[[#This Row],[33]]</f>
        <v>8.8332763369499998E-5</v>
      </c>
      <c r="AJ271" s="10">
        <f>3/24000000*OO[[#This Row],[92 (30JUN1985 09:00:00)-Water Temperature (C)]]*OO[[#This Row],[34]]</f>
        <v>4.9859353293262502E-5</v>
      </c>
      <c r="AK271" s="10">
        <f>3/24000000*OO[[#This Row],[93 (30JUN1985 12:00:00)-Water Temperature (C)]]*OO[[#This Row],[35]]</f>
        <v>4.2402461696649999E-5</v>
      </c>
      <c r="AL271" s="10">
        <f>3/24000000*OO[[#This Row],[94 (30JUN1985 15:00:00)-Water Temperature (C)]]*OO[[#This Row],[36]]</f>
        <v>4.2553198209037498E-5</v>
      </c>
      <c r="AM271" s="10">
        <f>3/24000000*OO[[#This Row],[95 (30JUN1985 18:00:00)-Water Temperature (C)]]*OO[[#This Row],[37]]</f>
        <v>4.3655942903925004E-5</v>
      </c>
      <c r="AN271" s="10">
        <f>3/24000000*OO[[#This Row],[96 (30JUN1985 21:00:00)-Water Temperature (C)]]*OO[[#This Row],[38]]</f>
        <v>4.3015524672299999E-5</v>
      </c>
      <c r="AO271" s="10">
        <f>3/24000000*OO[[#This Row],[97 (01JUL1985 00:00:00)-Water Temperature (C)]]*OO[[#This Row],[39]]</f>
        <v>4.0576135307625001E-5</v>
      </c>
      <c r="AP271" s="10">
        <f>3/24000000*OO[[#This Row],[98 (01JUL1985 03:00:00)-Water Temperature (C)]]*OO[[#This Row],[40]]</f>
        <v>3.7053738421199999E-5</v>
      </c>
      <c r="AQ271" s="10">
        <f>3/24000000*OO[[#This Row],[99 (01JUL1985 06:00:00)-Water Temperature (C)]]*OO[[#This Row],[41]]</f>
        <v>3.3565380473175001E-5</v>
      </c>
      <c r="AR271" s="10">
        <f>3/24000000*OO[[#This Row],[100 (01JUL1985 09:00:00)-Water Temperature (C)]]*OO[[#This Row],[42]]</f>
        <v>3.1475426157299993E-5</v>
      </c>
      <c r="AS271" s="10">
        <f>3/24000000*OO[[#This Row],[101 (01JUL1985 12:00:00)-Water Temperature (C)]]*OO[[#This Row],[43]]</f>
        <v>2.925619367895E-5</v>
      </c>
      <c r="AT271" s="10">
        <f>3/24000000*OO[[#This Row],[102 (01JUL1985 15:00:00)-Water Temperature (C)]]*OO[[#This Row],[44]]</f>
        <v>2.6924875463062503E-5</v>
      </c>
      <c r="AU271" s="10">
        <f>3/24000000*OO[[#This Row],[103 (01JUL1985 18:00:00)-Water Temperature (C)]]*OO[[#This Row],[45]]</f>
        <v>2.4187618169325001E-5</v>
      </c>
      <c r="AV271" s="10">
        <f>3/24000000*OO[[#This Row],[104 (01JUL1985 21:00:00)-Water Temperature (C)]]*OO[[#This Row],[46]]</f>
        <v>2.1098226358531247E-5</v>
      </c>
      <c r="AW271" s="10">
        <f>3/24000000*OO[[#This Row],[105 (02JUL1985 00:00:00)-Water Temperature (C)]]*OO[[#This Row],[47]]</f>
        <v>1.8024263871809998E-5</v>
      </c>
      <c r="AX271" s="10">
        <f>3/24000000*OO[[#This Row],[106 (02JUL1985 03:00:00)-Water Temperature (C)]]*OO[[#This Row],[48]]</f>
        <v>1.5236478617962499E-5</v>
      </c>
      <c r="AY271" s="10">
        <f>3/24000000*OO[[#This Row],[107 (02JUL1985 06:00:00)-Water Temperature (C)]]*OO[[#This Row],[49]]</f>
        <v>1.2984017675351251E-5</v>
      </c>
      <c r="AZ271" s="10">
        <f>3/24000000*OO[[#This Row],[108 (02JUL1985 09:00:00)-Water Temperature (C)]]*OO[[#This Row],[50]]</f>
        <v>1.1600500409298748E-5</v>
      </c>
      <c r="BA271" s="10">
        <f>3/24000000*OO[[#This Row],[109 (02JUL1985 12:00:00)-Water Temperature (C)]]*OO[[#This Row],[51]]</f>
        <v>1.042386793191875E-5</v>
      </c>
      <c r="BB271" s="10">
        <f>3/24000000*OO[[#This Row],[110 (02JUL1985 15:00:00)-Water Temperature (C)]]*OO[[#This Row],[52]]</f>
        <v>9.3910906836374998E-6</v>
      </c>
      <c r="BC271" s="10">
        <f>3/24000000*OO[[#This Row],[111 (02JUL1985 18:00:00)-Water Temperature (C)]]*OO[[#This Row],[53]]</f>
        <v>8.3606372042287496E-6</v>
      </c>
      <c r="BD271" s="10">
        <f>3/24000000*OO[[#This Row],[112 (02JUL1985 21:00:00)-Water Temperature (C)]]*OO[[#This Row],[54]]</f>
        <v>7.0864771147299997E-6</v>
      </c>
      <c r="BE271" s="10">
        <f>3/24000000*OO[[#This Row],[113 (03JUL1985 00:00:00)-Water Temperature (C)]]*OO[[#This Row],[55]]</f>
        <v>5.6734420288500003E-6</v>
      </c>
      <c r="BF271" s="10">
        <f>3/24000000*OO[[#This Row],[114 (03JUL1985 03:00:00)-Water Temperature (C)]]*OO[[#This Row],[56]]</f>
        <v>4.3865926084649998E-6</v>
      </c>
      <c r="BG271" s="10">
        <f>3/24000000*OO[[#This Row],[115 (03JUL1985 06:00:00)-Water Temperature (C)]]*OO[[#This Row],[57]]</f>
        <v>3.3620551373137501E-6</v>
      </c>
      <c r="BH271" s="10">
        <f>3/24000000*OO[[#This Row],[116 (03JUL1985 09:00:00)-Water Temperature (C)]]*OO[[#This Row],[58]]</f>
        <v>2.7252590898062501E-6</v>
      </c>
      <c r="BI271" s="10">
        <f>3/24000000*OO[[#This Row],[117 (03JUL1985 12:00:00)-Water Temperature (C)]]*OO[[#This Row],[59]]</f>
        <v>2.329327241856E-6</v>
      </c>
      <c r="BJ271" s="10">
        <f>3/24000000*OO[[#This Row],[118 (03JUL1985 15:00:00)-Water Temperature (C)]]*OO[[#This Row],[60]]</f>
        <v>2.0746331650244999E-6</v>
      </c>
      <c r="BK271" s="10">
        <f>3/24000000*OO[[#This Row],[119 (03JUL1985 18:00:00)-Water Temperature (C)]]*OO[[#This Row],[61]]</f>
        <v>1.9089431503278747E-6</v>
      </c>
      <c r="BL271" s="10">
        <f>3/24000000*OO[[#This Row],[120 (03JUL1985 21:00:00)-Water Temperature (C)]]*OO[[#This Row],[62]]</f>
        <v>1.7411818845196249E-6</v>
      </c>
      <c r="BM271" s="10">
        <f>3/24000000*OO[[#This Row],[121 (04JUL1985 00:00:00)-Water Temperature (C)]]*OO[[#This Row],[63]]</f>
        <v>1.578468985726875E-6</v>
      </c>
      <c r="BN271" s="10">
        <f>3/24000000*OO[[#This Row],[122 (04JUL1985 03:00:00)-Water Temperature (C)]]*OO[[#This Row],[64]]</f>
        <v>1.4337308266773749E-6</v>
      </c>
      <c r="BO271" s="10">
        <f>3/24000000*OO[[#This Row],[123 (04JUL1985 06:00:00)-Water Temperature (C)]]*OO[[#This Row],[65]]</f>
        <v>1.3125733846956249E-6</v>
      </c>
      <c r="BP271" s="10">
        <f>3/24000000*OO[[#This Row],[124 (04JUL1985 09:00:00)-Water Temperature (C)]]*OO[[#This Row],[66]]</f>
        <v>1.2402459493875001E-6</v>
      </c>
      <c r="BQ271" s="10">
        <f>3/24000000*OO[[#This Row],[125 (04JUL1985 12:00:00)-Water Temperature (C)]]*OO[[#This Row],[67]]</f>
        <v>1.17625427061525E-6</v>
      </c>
      <c r="BR271" s="10">
        <f>3/24000000*OO[[#This Row],[126 (04JUL1985 15:00:00)-Water Temperature (C)]]*OO[[#This Row],[68]]</f>
        <v>1.1401687956645E-6</v>
      </c>
      <c r="BS271" s="10">
        <f>3/24000000*OO[[#This Row],[127 (04JUL1985 18:00:00)-Water Temperature (C)]]*OO[[#This Row],[69]]</f>
        <v>1.1001119121689999E-6</v>
      </c>
      <c r="BT271" s="10">
        <f>3/24000000*OO[[#This Row],[128 (04JUL1985 21:00:00)-Water Temperature (C)]]*OO[[#This Row],[70]]</f>
        <v>1.060092382526E-6</v>
      </c>
      <c r="BU271" s="10">
        <f>3/24000000*OO[[#This Row],[129 (05JUL1985 00:00:00)-Water Temperature (C)]]*OO[[#This Row],[71]]</f>
        <v>1.0188071179054998E-6</v>
      </c>
      <c r="BV271" s="10">
        <f>3/24000000*OO[[#This Row],[130 (05JUL1985 03:00:00)-Water Temperature (C)]]*OO[[#This Row],[72]]</f>
        <v>9.7075710676500006E-7</v>
      </c>
      <c r="BW271" s="10">
        <f>3/24000000*OO[[#This Row],[131 (05JUL1985 06:00:00)-Water Temperature (C)]]*OO[[#This Row],[73]]</f>
        <v>9.1879012822312507E-7</v>
      </c>
      <c r="BX271" s="10">
        <f>3/24000000*OO[[#This Row],[132 (05JUL1985 09:00:00)-Water Temperature (C)]]*OO[[#This Row],[74]]</f>
        <v>8.925993827559998E-7</v>
      </c>
      <c r="BY271" s="10">
        <f>3/24000000*OO[[#This Row],[133 (05JUL1985 12:00:00)-Water Temperature (C)]]*OO[[#This Row],[75]]</f>
        <v>8.5564099953749998E-7</v>
      </c>
      <c r="BZ271" s="10">
        <f>3/24000000*OO[[#This Row],[134 (05JUL1985 15:00:00)-Water Temperature (C)]]*OO[[#This Row],[76]]</f>
        <v>8.3417470624699993E-7</v>
      </c>
      <c r="CA271" s="10">
        <f>3/24000000*OO[[#This Row],[135 (05JUL1985 18:00:00)-Water Temperature (C)]]*OO[[#This Row],[77]]</f>
        <v>8.1519522165000014E-7</v>
      </c>
      <c r="CB271" s="10">
        <f>3/24000000*OO[[#This Row],[136 (05JUL1985 21:00:00)-Water Temperature (C)]]*OO[[#This Row],[78]]</f>
        <v>7.8421871239949986E-7</v>
      </c>
      <c r="CC271" s="10">
        <f>3/24000000*OO[[#This Row],[137 (06JUL1985 00:00:00)-Water Temperature (C)]]*OO[[#This Row],[79]]</f>
        <v>7.4015609380550006E-7</v>
      </c>
      <c r="CD271" s="10">
        <f>3/24000000*OO[[#This Row],[138 (06JUL1985 03:00:00)-Water Temperature (C)]]*OO[[#This Row],[80]]</f>
        <v>6.9039988278899995E-7</v>
      </c>
      <c r="CE271" s="10">
        <f>3/24000000*OO[[#This Row],[139 (06JUL1985 06:00:00)-Water Temperature (C)]]*OO[[#This Row],[81]]</f>
        <v>6.4840958303375007E-7</v>
      </c>
      <c r="CF271" s="10">
        <f>3/24000000*OO[[#This Row],[140 (06JUL1985 09:00:00)-Water Temperature (C)]]*OO[[#This Row],[82]]</f>
        <v>6.3514248041825005E-7</v>
      </c>
      <c r="CG271" s="10">
        <f>3/24000000*OO[[#This Row],[141 (06JUL1985 12:00:00)-Water Temperature (C)]]*OO[[#This Row],[83]]</f>
        <v>6.2166591316374992E-7</v>
      </c>
      <c r="CH271" s="10">
        <f>3/24000000*OO[[#This Row],[142 (06JUL1985 15:00:00)-Water Temperature (C)]]*OO[[#This Row],[84]]</f>
        <v>6.1512114179600003E-7</v>
      </c>
      <c r="CI271" s="10">
        <f>3/24000000*OO[[#This Row],[143 (06JUL1985 18:00:00)-Water Temperature (C)]]*OO[[#This Row],[85]]</f>
        <v>6.1227423831875002E-7</v>
      </c>
      <c r="CJ271" s="10">
        <f>3/24000000*OO[[#This Row],[144 (06JUL1985 21:00:00)-Water Temperature (C)]]*OO[[#This Row],[86]]</f>
        <v>5.9177610760099998E-7</v>
      </c>
      <c r="CK271" s="10">
        <f>3/24000000*OO[[#This Row],[145 (07JUL1985 00:00:00)-Water Temperature (C)]]*OO[[#This Row],[87]]</f>
        <v>5.5795678207499992E-7</v>
      </c>
      <c r="CL271" s="10">
        <f>3/24000000*OO[[#This Row],[146 (07JUL1985 03:00:00)-Water Temperature (C)]]*OO[[#This Row],[88]]</f>
        <v>5.2424102613199998E-7</v>
      </c>
      <c r="CM271" s="10">
        <f>3/24000000*OO[[#This Row],[147 (07JUL1985 06:00:00)-Water Temperature (C)]]*OO[[#This Row],[89]]</f>
        <v>4.9424224085750003E-7</v>
      </c>
      <c r="CN271" s="10">
        <f>3/24000000*OO[[#This Row],[148 (07JUL1985 09:00:00)-Water Temperature (C)]]*OO[[#This Row],[90]]</f>
        <v>4.8362181351824996E-7</v>
      </c>
      <c r="CO271" s="10">
        <f>3/24000000*OO[[#This Row],[149 (07JUL1985 12:00:00)-Water Temperature (C)]]*OO[[#This Row],[91]]</f>
        <v>4.7734084639762502E-7</v>
      </c>
      <c r="CP271" s="10">
        <f>3/24000000*OO[[#This Row],[150 (07JUL1985 15:00:00)-Water Temperature (C)]]*OO[[#This Row],[92]]</f>
        <v>4.7105886561149997E-7</v>
      </c>
      <c r="CQ271" s="10">
        <f>3/24000000*OO[[#This Row],[151 (07JUL1985 18:00:00)-Water Temperature (C)]]*OO[[#This Row],[93]]</f>
        <v>4.6650266168175E-7</v>
      </c>
      <c r="CR271" s="10">
        <f>3/24000000*OO[[#This Row],[152 (07JUL1985 21:00:00)-Water Temperature (C)]]*OO[[#This Row],[94]]</f>
        <v>4.5024845352399999E-7</v>
      </c>
      <c r="CS271" s="10">
        <f>3/24000000*OO[[#This Row],[153 (08JUL1985 00:00:00)-Water Temperature (C)]]*OO[[#This Row],[95]]</f>
        <v>4.2874602060499994E-7</v>
      </c>
      <c r="CT271" s="10">
        <f>3/24000000*OO[[#This Row],[154 (08JUL1985 03:00:00)-Water Temperature (C)]]*OO[[#This Row],[96]]</f>
        <v>4.0633261329299999E-7</v>
      </c>
      <c r="CU271" s="10">
        <f>3/24000000*OO[[#This Row],[155 (08JUL1985 06:00:00)-Water Temperature (C)]]*OO[[#This Row],[97]]</f>
        <v>3.8539325460974989E-7</v>
      </c>
      <c r="CV271" s="10">
        <f>3/24000000*OO[[#This Row],[156 (08JUL1985 09:00:00)-Water Temperature (C)]]*OO[[#This Row],[98]]</f>
        <v>3.6880454422200002E-7</v>
      </c>
      <c r="CW271" s="10">
        <f>3/24000000*OO[[#This Row],[157 (08JUL1985 12:00:00)-Water Temperature (C)]]*OO[[#This Row],[99]]</f>
        <v>3.6292622611500002E-7</v>
      </c>
    </row>
    <row r="272" spans="1:101" x14ac:dyDescent="0.35">
      <c r="A272" t="s">
        <v>278</v>
      </c>
      <c r="B272">
        <v>895.32259999999997</v>
      </c>
      <c r="C272" s="10">
        <f>3/24*OO[[#This Row],[59 (26JUN1985 06:00:00)-Water Temperature (C)]]*OO[[#This Row],[1]]/SUM(OO[1])</f>
        <v>0</v>
      </c>
      <c r="D272" s="10">
        <f>3/24*OO[[#This Row],[60 (26JUN1985 09:00:00)-Water Temperature (C)]]*OO[[#This Row],[2]]/SUM(OO[2])</f>
        <v>0</v>
      </c>
      <c r="E272" s="10">
        <f>3/24*OO[[#This Row],[61 (26JUN1985 12:00:00)-Water Temperature (C)]]*OO[[#This Row],[3]]/SUM(OO[3])</f>
        <v>0</v>
      </c>
      <c r="F272" s="10">
        <f>3/24*OO[[#This Row],[62 (26JUN1985 15:00:00)-Water Temperature (C)]]*OO[[#This Row],[4]]/SUM(OO[4])</f>
        <v>0</v>
      </c>
      <c r="G272" s="10">
        <f>3/24*OO[[#This Row],[63 (26JUN1985 18:00:00)-Water Temperature (C)]]*OO[[#This Row],[5]]/SUM(OO[5])</f>
        <v>0</v>
      </c>
      <c r="H272" s="10">
        <f>3/24*OO[[#This Row],[64 (26JUN1985 21:00:00)-Water Temperature (C)]]*OO[[#This Row],[6]]/SUM(OO[6])</f>
        <v>0</v>
      </c>
      <c r="I272" s="10">
        <f>3/24*OO[[#This Row],[65 (27JUN1985 00:00:00)-Water Temperature (C)]]*OO[[#This Row],[7]]/SUM(OO[7])</f>
        <v>0</v>
      </c>
      <c r="J272" s="10">
        <f>3/24*OO[[#This Row],[66 (27JUN1985 03:00:00)-Water Temperature (C)]]*OO[[#This Row],[8]]/SUM(OO[8])</f>
        <v>0</v>
      </c>
      <c r="K272" s="10">
        <f>3/24*OO[[#This Row],[67 (27JUN1985 06:00:00)-Water Temperature (C)]]*OO[[#This Row],[9]]/SUM(OO[9])</f>
        <v>0</v>
      </c>
      <c r="L272" s="10">
        <f>3/24*OO[[#This Row],[68 (27JUN1985 09:00:00)-Water Temperature (C)]]*OO[[#This Row],[10]]/SUM(OO[10])</f>
        <v>0</v>
      </c>
      <c r="M272" s="10">
        <f>3/24*OO[[#This Row],[69 (27JUN1985 12:00:00)-Water Temperature (C)]]*OO[[#This Row],[11]]/SUM(OO[11])</f>
        <v>0</v>
      </c>
      <c r="N272" s="10">
        <f>3/24*OO[[#This Row],[70 (27JUN1985 15:00:00)-Water Temperature (C)]]*OO[[#This Row],[12]]/SUM(OO[12])</f>
        <v>0</v>
      </c>
      <c r="O272" s="10">
        <f>3/24*OO[[#This Row],[71 (27JUN1985 18:00:00)-Water Temperature (C)]]*OO[[#This Row],[13]]/SUM(OO[13])</f>
        <v>0</v>
      </c>
      <c r="P272" s="10">
        <f>3/24*OO[[#This Row],[72 (27JUN1985 21:00:00)-Water Temperature (C)]]*OO[[#This Row],[14]]/SUM(OO[14])</f>
        <v>0</v>
      </c>
      <c r="Q272" s="10">
        <f>3/24*OO[[#This Row],[73 (28JUN1985 00:00:00)-Water Temperature (C)]]*OO[[#This Row],[15]]/SUM(OO[15])</f>
        <v>2.3678694903628985E-23</v>
      </c>
      <c r="R272" s="10">
        <f>3/24*OO[[#This Row],[74 (28JUN1985 03:00:00)-Water Temperature (C)]]*OO[[#This Row],[16]]/SUM(OO[16])</f>
        <v>2.6931586632435744E-15</v>
      </c>
      <c r="S272" s="10">
        <f>3/24*OO[[#This Row],[75 (28JUN1985 06:00:00)-Water Temperature (C)]]*OO[[#This Row],[17]]/SUM(OO[17])</f>
        <v>2.3887431787398109E-11</v>
      </c>
      <c r="T272" s="10">
        <f>3/24*OO[[#This Row],[76 (28JUN1985 09:00:00)-Water Temperature (C)]]*OO[[#This Row],[18]]/SUM(OO[18])</f>
        <v>1.1808616619791827E-8</v>
      </c>
      <c r="U272" s="10">
        <f>3/24*OO[[#This Row],[77 (28JUN1985 12:00:00)-Water Temperature (C)]]*OO[[#This Row],[19]]/SUM(OO[19])</f>
        <v>1.2659909470388584E-6</v>
      </c>
      <c r="V272" s="10">
        <f>3/24000000*OO[[#This Row],[78 (28JUN1985 15:00:00)-Water Temperature (C)]]*OO[[#This Row],[20]]</f>
        <v>4.4410973004750003E-5</v>
      </c>
      <c r="W272" s="10">
        <f>3/24000000*OO[[#This Row],[79 (28JUN1985 18:00:00)-Water Temperature (C)]]*OO[[#This Row],[21]]</f>
        <v>6.3607372040437506E-4</v>
      </c>
      <c r="X272" s="10">
        <f>3/24000000*OO[[#This Row],[80 (28JUN1985 21:00:00)-Water Temperature (C)]]*OO[[#This Row],[22]]</f>
        <v>4.2851654769599998E-3</v>
      </c>
      <c r="Y272" s="10">
        <f>3/24000000*OO[[#This Row],[81 (29JUN1985 00:00:00)-Water Temperature (C)]]*OO[[#This Row],[23]]</f>
        <v>1.5568917968315001E-2</v>
      </c>
      <c r="Z272" s="10">
        <f>3/24000000*OO[[#This Row],[82 (29JUN1985 03:00:00)-Water Temperature (C)]]*OO[[#This Row],[24]]</f>
        <v>3.4126147239199996E-2</v>
      </c>
      <c r="AA272" s="10">
        <f>3/24000000*OO[[#This Row],[83 (29JUN1985 06:00:00)-Water Temperature (C)]]*OO[[#This Row],[25]]</f>
        <v>4.8958185463437491E-2</v>
      </c>
      <c r="AB272" s="10">
        <f>3/24000000*OO[[#This Row],[84 (29JUN1985 09:00:00)-Water Temperature (C)]]*OO[[#This Row],[26]]</f>
        <v>5.0257983868799996E-2</v>
      </c>
      <c r="AC272" s="10">
        <f>3/24000000*OO[[#This Row],[85 (29JUN1985 12:00:00)-Water Temperature (C)]]*OO[[#This Row],[27]]</f>
        <v>3.8234699436787499E-2</v>
      </c>
      <c r="AD272" s="10">
        <f>3/24000000*OO[[#This Row],[86 (29JUN1985 15:00:00)-Water Temperature (C)]]*OO[[#This Row],[28]]</f>
        <v>2.1951732978106247E-2</v>
      </c>
      <c r="AE272" s="10">
        <f>3/24000000*OO[[#This Row],[88 (29JUN1985 21:00:00)-Water Temperature (C)]]*OO[[#This Row],[30]]</f>
        <v>3.6235856866962501E-3</v>
      </c>
      <c r="AF272" s="10">
        <f>3/24000000*OO[[#This Row],[88 (29JUN1985 21:00:00)-Water Temperature (C)]]*OO[[#This Row],[30]]</f>
        <v>3.6235856866962501E-3</v>
      </c>
      <c r="AG272" s="10">
        <f>3/24000000*OO[[#This Row],[89 (30JUN1985 00:00:00)-Water Temperature (C)]]*OO[[#This Row],[31]]</f>
        <v>1.1315115090800001E-3</v>
      </c>
      <c r="AH272" s="10">
        <f>3/24000000*OO[[#This Row],[90 (30JUN1985 03:00:00)-Water Temperature (C)]]*OO[[#This Row],[32]]</f>
        <v>3.3533855362499992E-4</v>
      </c>
      <c r="AI272" s="10">
        <f>3/24000000*OO[[#This Row],[91 (30JUN1985 06:00:00)-Water Temperature (C)]]*OO[[#This Row],[33]]</f>
        <v>1.1541144456095001E-4</v>
      </c>
      <c r="AJ272" s="10">
        <f>3/24000000*OO[[#This Row],[92 (30JUN1985 09:00:00)-Water Temperature (C)]]*OO[[#This Row],[34]]</f>
        <v>6.1671662904087498E-5</v>
      </c>
      <c r="AK272" s="10">
        <f>3/24000000*OO[[#This Row],[93 (30JUN1985 12:00:00)-Water Temperature (C)]]*OO[[#This Row],[35]]</f>
        <v>5.075229856859999E-5</v>
      </c>
      <c r="AL272" s="10">
        <f>3/24000000*OO[[#This Row],[94 (30JUN1985 15:00:00)-Water Temperature (C)]]*OO[[#This Row],[36]]</f>
        <v>5.0581671881062501E-5</v>
      </c>
      <c r="AM272" s="10">
        <f>3/24000000*OO[[#This Row],[95 (30JUN1985 18:00:00)-Water Temperature (C)]]*OO[[#This Row],[37]]</f>
        <v>5.2072928302374998E-5</v>
      </c>
      <c r="AN272" s="10">
        <f>3/24000000*OO[[#This Row],[96 (30JUN1985 21:00:00)-Water Temperature (C)]]*OO[[#This Row],[38]]</f>
        <v>5.1612941665987502E-5</v>
      </c>
      <c r="AO272" s="10">
        <f>3/24000000*OO[[#This Row],[97 (01JUL1985 00:00:00)-Water Temperature (C)]]*OO[[#This Row],[39]]</f>
        <v>4.9004891420025002E-5</v>
      </c>
      <c r="AP272" s="10">
        <f>3/24000000*OO[[#This Row],[98 (01JUL1985 03:00:00)-Water Temperature (C)]]*OO[[#This Row],[40]]</f>
        <v>4.50475889654E-5</v>
      </c>
      <c r="AQ272" s="10">
        <f>3/24000000*OO[[#This Row],[99 (01JUL1985 06:00:00)-Water Temperature (C)]]*OO[[#This Row],[41]]</f>
        <v>4.0988677059449997E-5</v>
      </c>
      <c r="AR272" s="10">
        <f>3/24000000*OO[[#This Row],[100 (01JUL1985 09:00:00)-Water Temperature (C)]]*OO[[#This Row],[42]]</f>
        <v>3.86191799685E-5</v>
      </c>
      <c r="AS272" s="10">
        <f>3/24000000*OO[[#This Row],[101 (01JUL1985 12:00:00)-Water Temperature (C)]]*OO[[#This Row],[43]]</f>
        <v>3.6025025983225E-5</v>
      </c>
      <c r="AT272" s="10">
        <f>3/24000000*OO[[#This Row],[102 (01JUL1985 15:00:00)-Water Temperature (C)]]*OO[[#This Row],[44]]</f>
        <v>3.328462756725E-5</v>
      </c>
      <c r="AU272" s="10">
        <f>3/24000000*OO[[#This Row],[103 (01JUL1985 18:00:00)-Water Temperature (C)]]*OO[[#This Row],[45]]</f>
        <v>3.0014652329024993E-5</v>
      </c>
      <c r="AV272" s="10">
        <f>3/24000000*OO[[#This Row],[104 (01JUL1985 21:00:00)-Water Temperature (C)]]*OO[[#This Row],[46]]</f>
        <v>2.6277795512249996E-5</v>
      </c>
      <c r="AW272" s="10">
        <f>3/24000000*OO[[#This Row],[105 (02JUL1985 00:00:00)-Water Temperature (C)]]*OO[[#This Row],[47]]</f>
        <v>2.2519817917869998E-5</v>
      </c>
      <c r="AX272" s="10">
        <f>3/24000000*OO[[#This Row],[106 (02JUL1985 03:00:00)-Water Temperature (C)]]*OO[[#This Row],[48]]</f>
        <v>1.9086642716504997E-5</v>
      </c>
      <c r="AY272" s="10">
        <f>3/24000000*OO[[#This Row],[107 (02JUL1985 06:00:00)-Water Temperature (C)]]*OO[[#This Row],[49]]</f>
        <v>1.6279807920626248E-5</v>
      </c>
      <c r="AZ272" s="10">
        <f>3/24000000*OO[[#This Row],[108 (02JUL1985 09:00:00)-Water Temperature (C)]]*OO[[#This Row],[50]]</f>
        <v>1.456203757717625E-5</v>
      </c>
      <c r="BA272" s="10">
        <f>3/24000000*OO[[#This Row],[109 (02JUL1985 12:00:00)-Water Temperature (C)]]*OO[[#This Row],[51]]</f>
        <v>1.3079467957200001E-5</v>
      </c>
      <c r="BB272" s="10">
        <f>3/24000000*OO[[#This Row],[110 (02JUL1985 15:00:00)-Water Temperature (C)]]*OO[[#This Row],[52]]</f>
        <v>1.1789299636577501E-5</v>
      </c>
      <c r="BC272" s="10">
        <f>3/24000000*OO[[#This Row],[111 (02JUL1985 18:00:00)-Water Temperature (C)]]*OO[[#This Row],[53]]</f>
        <v>1.052047685640125E-5</v>
      </c>
      <c r="BD272" s="10">
        <f>3/24000000*OO[[#This Row],[112 (02JUL1985 21:00:00)-Water Temperature (C)]]*OO[[#This Row],[54]]</f>
        <v>8.9569183849424999E-6</v>
      </c>
      <c r="BE272" s="10">
        <f>3/24000000*OO[[#This Row],[113 (03JUL1985 00:00:00)-Water Temperature (C)]]*OO[[#This Row],[55]]</f>
        <v>7.2024659857187496E-6</v>
      </c>
      <c r="BF272" s="10">
        <f>3/24000000*OO[[#This Row],[114 (03JUL1985 03:00:00)-Water Temperature (C)]]*OO[[#This Row],[56]]</f>
        <v>5.5907429529249994E-6</v>
      </c>
      <c r="BG272" s="10">
        <f>3/24000000*OO[[#This Row],[115 (03JUL1985 06:00:00)-Water Temperature (C)]]*OO[[#This Row],[57]]</f>
        <v>4.28519819637E-6</v>
      </c>
      <c r="BH272" s="10">
        <f>3/24000000*OO[[#This Row],[116 (03JUL1985 09:00:00)-Water Temperature (C)]]*OO[[#This Row],[58]]</f>
        <v>3.4633991348812495E-6</v>
      </c>
      <c r="BI272" s="10">
        <f>3/24000000*OO[[#This Row],[117 (03JUL1985 12:00:00)-Water Temperature (C)]]*OO[[#This Row],[59]]</f>
        <v>2.9434865193524993E-6</v>
      </c>
      <c r="BJ272" s="10">
        <f>3/24000000*OO[[#This Row],[118 (03JUL1985 15:00:00)-Water Temperature (C)]]*OO[[#This Row],[60]]</f>
        <v>2.6053471842360002E-6</v>
      </c>
      <c r="BK272" s="10">
        <f>3/24000000*OO[[#This Row],[119 (03JUL1985 18:00:00)-Water Temperature (C)]]*OO[[#This Row],[61]]</f>
        <v>2.3868389577124999E-6</v>
      </c>
      <c r="BL272" s="10">
        <f>3/24000000*OO[[#This Row],[120 (03JUL1985 21:00:00)-Water Temperature (C)]]*OO[[#This Row],[62]]</f>
        <v>2.1723578457069998E-6</v>
      </c>
      <c r="BM272" s="10">
        <f>3/24000000*OO[[#This Row],[121 (04JUL1985 00:00:00)-Water Temperature (C)]]*OO[[#This Row],[63]]</f>
        <v>1.9668393568487499E-6</v>
      </c>
      <c r="BN272" s="10">
        <f>3/24000000*OO[[#This Row],[122 (04JUL1985 03:00:00)-Water Temperature (C)]]*OO[[#This Row],[64]]</f>
        <v>1.7862276963374999E-6</v>
      </c>
      <c r="BO272" s="10">
        <f>3/24000000*OO[[#This Row],[123 (04JUL1985 06:00:00)-Water Temperature (C)]]*OO[[#This Row],[65]]</f>
        <v>1.6339438778475E-6</v>
      </c>
      <c r="BP272" s="10">
        <f>3/24000000*OO[[#This Row],[124 (04JUL1985 09:00:00)-Water Temperature (C)]]*OO[[#This Row],[66]]</f>
        <v>1.5423781936675003E-6</v>
      </c>
      <c r="BQ272" s="10">
        <f>3/24000000*OO[[#This Row],[125 (04JUL1985 12:00:00)-Water Temperature (C)]]*OO[[#This Row],[67]]</f>
        <v>1.4604301178448748E-6</v>
      </c>
      <c r="BR272" s="10">
        <f>3/24000000*OO[[#This Row],[126 (04JUL1985 15:00:00)-Water Temperature (C)]]*OO[[#This Row],[68]]</f>
        <v>1.413074747966E-6</v>
      </c>
      <c r="BS272" s="10">
        <f>3/24000000*OO[[#This Row],[127 (04JUL1985 18:00:00)-Water Temperature (C)]]*OO[[#This Row],[69]]</f>
        <v>1.36124129184375E-6</v>
      </c>
      <c r="BT272" s="10">
        <f>3/24000000*OO[[#This Row],[128 (04JUL1985 21:00:00)-Water Temperature (C)]]*OO[[#This Row],[70]]</f>
        <v>1.310641887418E-6</v>
      </c>
      <c r="BU272" s="10">
        <f>3/24000000*OO[[#This Row],[129 (05JUL1985 00:00:00)-Water Temperature (C)]]*OO[[#This Row],[71]]</f>
        <v>1.2601730604504999E-6</v>
      </c>
      <c r="BV272" s="10">
        <f>3/24000000*OO[[#This Row],[130 (05JUL1985 03:00:00)-Water Temperature (C)]]*OO[[#This Row],[72]]</f>
        <v>1.2023101672550002E-6</v>
      </c>
      <c r="BW272" s="10">
        <f>3/24000000*OO[[#This Row],[131 (05JUL1985 06:00:00)-Water Temperature (C)]]*OO[[#This Row],[73]]</f>
        <v>1.139047853924625E-6</v>
      </c>
      <c r="BX272" s="10">
        <f>3/24000000*OO[[#This Row],[132 (05JUL1985 09:00:00)-Water Temperature (C)]]*OO[[#This Row],[74]]</f>
        <v>1.1073071364803751E-6</v>
      </c>
      <c r="BY272" s="10">
        <f>3/24000000*OO[[#This Row],[133 (05JUL1985 12:00:00)-Water Temperature (C)]]*OO[[#This Row],[75]]</f>
        <v>1.0608102951825001E-6</v>
      </c>
      <c r="BZ272" s="10">
        <f>3/24000000*OO[[#This Row],[134 (05JUL1985 15:00:00)-Water Temperature (C)]]*OO[[#This Row],[76]]</f>
        <v>1.0331196135389999E-6</v>
      </c>
      <c r="CA272" s="10">
        <f>3/24000000*OO[[#This Row],[135 (05JUL1985 18:00:00)-Water Temperature (C)]]*OO[[#This Row],[77]]</f>
        <v>1.009106725404375E-6</v>
      </c>
      <c r="CB272" s="10">
        <f>3/24000000*OO[[#This Row],[136 (05JUL1985 21:00:00)-Water Temperature (C)]]*OO[[#This Row],[78]]</f>
        <v>9.7136207550924986E-7</v>
      </c>
      <c r="CC272" s="10">
        <f>3/24000000*OO[[#This Row],[137 (06JUL1985 00:00:00)-Water Temperature (C)]]*OO[[#This Row],[79]]</f>
        <v>9.1743276436787493E-7</v>
      </c>
      <c r="CD272" s="10">
        <f>3/24000000*OO[[#This Row],[138 (06JUL1985 03:00:00)-Water Temperature (C)]]*OO[[#This Row],[80]]</f>
        <v>8.5695475522612497E-7</v>
      </c>
      <c r="CE272" s="10">
        <f>3/24000000*OO[[#This Row],[139 (06JUL1985 06:00:00)-Water Temperature (C)]]*OO[[#This Row],[81]]</f>
        <v>8.0501181049249998E-7</v>
      </c>
      <c r="CF272" s="10">
        <f>3/24000000*OO[[#This Row],[140 (06JUL1985 09:00:00)-Water Temperature (C)]]*OO[[#This Row],[82]]</f>
        <v>7.8904146132412492E-7</v>
      </c>
      <c r="CG272" s="10">
        <f>3/24000000*OO[[#This Row],[141 (06JUL1985 12:00:00)-Water Temperature (C)]]*OO[[#This Row],[83]]</f>
        <v>7.7173315748625002E-7</v>
      </c>
      <c r="CH272" s="10">
        <f>3/24000000*OO[[#This Row],[142 (06JUL1985 15:00:00)-Water Temperature (C)]]*OO[[#This Row],[84]]</f>
        <v>7.6248129508024983E-7</v>
      </c>
      <c r="CI272" s="10">
        <f>3/24000000*OO[[#This Row],[143 (06JUL1985 18:00:00)-Water Temperature (C)]]*OO[[#This Row],[85]]</f>
        <v>7.5882335053549988E-7</v>
      </c>
      <c r="CJ272" s="10">
        <f>3/24000000*OO[[#This Row],[144 (06JUL1985 21:00:00)-Water Temperature (C)]]*OO[[#This Row],[86]]</f>
        <v>7.3350416230599998E-7</v>
      </c>
      <c r="CK272" s="10">
        <f>3/24000000*OO[[#This Row],[145 (07JUL1985 00:00:00)-Water Temperature (C)]]*OO[[#This Row],[87]]</f>
        <v>6.9129199757475001E-7</v>
      </c>
      <c r="CL272" s="10">
        <f>3/24000000*OO[[#This Row],[146 (07JUL1985 03:00:00)-Water Temperature (C)]]*OO[[#This Row],[88]]</f>
        <v>6.5024593461787486E-7</v>
      </c>
      <c r="CM272" s="10">
        <f>3/24000000*OO[[#This Row],[147 (07JUL1985 06:00:00)-Water Temperature (C)]]*OO[[#This Row],[89]]</f>
        <v>6.1295999923125E-7</v>
      </c>
      <c r="CN272" s="10">
        <f>3/24000000*OO[[#This Row],[148 (07JUL1985 09:00:00)-Water Temperature (C)]]*OO[[#This Row],[90]]</f>
        <v>6.0029573935624998E-7</v>
      </c>
      <c r="CO272" s="10">
        <f>3/24000000*OO[[#This Row],[149 (07JUL1985 12:00:00)-Water Temperature (C)]]*OO[[#This Row],[91]]</f>
        <v>5.9233068971287497E-7</v>
      </c>
      <c r="CP272" s="10">
        <f>3/24000000*OO[[#This Row],[150 (07JUL1985 15:00:00)-Water Temperature (C)]]*OO[[#This Row],[92]]</f>
        <v>5.8395745092599988E-7</v>
      </c>
      <c r="CQ272" s="10">
        <f>3/24000000*OO[[#This Row],[151 (07JUL1985 18:00:00)-Water Temperature (C)]]*OO[[#This Row],[93]]</f>
        <v>5.7812996397450005E-7</v>
      </c>
      <c r="CR272" s="10">
        <f>3/24000000*OO[[#This Row],[152 (07JUL1985 21:00:00)-Water Temperature (C)]]*OO[[#This Row],[94]]</f>
        <v>5.5769794928774995E-7</v>
      </c>
      <c r="CS272" s="10">
        <f>3/24000000*OO[[#This Row],[153 (08JUL1985 00:00:00)-Water Temperature (C)]]*OO[[#This Row],[95]]</f>
        <v>5.3107006813425E-7</v>
      </c>
      <c r="CT272" s="10">
        <f>3/24000000*OO[[#This Row],[154 (08JUL1985 03:00:00)-Water Temperature (C)]]*OO[[#This Row],[96]]</f>
        <v>5.0372829986662492E-7</v>
      </c>
      <c r="CU272" s="10">
        <f>3/24000000*OO[[#This Row],[155 (08JUL1985 06:00:00)-Water Temperature (C)]]*OO[[#This Row],[97]]</f>
        <v>4.7802853372724997E-7</v>
      </c>
      <c r="CV272" s="10">
        <f>3/24000000*OO[[#This Row],[156 (08JUL1985 09:00:00)-Water Temperature (C)]]*OO[[#This Row],[98]]</f>
        <v>4.572797726405E-7</v>
      </c>
      <c r="CW272" s="10">
        <f>3/24000000*OO[[#This Row],[157 (08JUL1985 12:00:00)-Water Temperature (C)]]*OO[[#This Row],[99]]</f>
        <v>4.5009434052499996E-7</v>
      </c>
    </row>
    <row r="273" spans="1:101" x14ac:dyDescent="0.35">
      <c r="A273" t="s">
        <v>279</v>
      </c>
      <c r="B273">
        <v>898.16030000000001</v>
      </c>
      <c r="C273" s="10">
        <f>3/24*OO[[#This Row],[59 (26JUN1985 06:00:00)-Water Temperature (C)]]*OO[[#This Row],[1]]/SUM(OO[1])</f>
        <v>0</v>
      </c>
      <c r="D273" s="10">
        <f>3/24*OO[[#This Row],[60 (26JUN1985 09:00:00)-Water Temperature (C)]]*OO[[#This Row],[2]]/SUM(OO[2])</f>
        <v>0</v>
      </c>
      <c r="E273" s="10">
        <f>3/24*OO[[#This Row],[61 (26JUN1985 12:00:00)-Water Temperature (C)]]*OO[[#This Row],[3]]/SUM(OO[3])</f>
        <v>0</v>
      </c>
      <c r="F273" s="10">
        <f>3/24*OO[[#This Row],[62 (26JUN1985 15:00:00)-Water Temperature (C)]]*OO[[#This Row],[4]]/SUM(OO[4])</f>
        <v>0</v>
      </c>
      <c r="G273" s="10">
        <f>3/24*OO[[#This Row],[63 (26JUN1985 18:00:00)-Water Temperature (C)]]*OO[[#This Row],[5]]/SUM(OO[5])</f>
        <v>0</v>
      </c>
      <c r="H273" s="10">
        <f>3/24*OO[[#This Row],[64 (26JUN1985 21:00:00)-Water Temperature (C)]]*OO[[#This Row],[6]]/SUM(OO[6])</f>
        <v>0</v>
      </c>
      <c r="I273" s="10">
        <f>3/24*OO[[#This Row],[65 (27JUN1985 00:00:00)-Water Temperature (C)]]*OO[[#This Row],[7]]/SUM(OO[7])</f>
        <v>0</v>
      </c>
      <c r="J273" s="10">
        <f>3/24*OO[[#This Row],[66 (27JUN1985 03:00:00)-Water Temperature (C)]]*OO[[#This Row],[8]]/SUM(OO[8])</f>
        <v>0</v>
      </c>
      <c r="K273" s="10">
        <f>3/24*OO[[#This Row],[67 (27JUN1985 06:00:00)-Water Temperature (C)]]*OO[[#This Row],[9]]/SUM(OO[9])</f>
        <v>0</v>
      </c>
      <c r="L273" s="10">
        <f>3/24*OO[[#This Row],[68 (27JUN1985 09:00:00)-Water Temperature (C)]]*OO[[#This Row],[10]]/SUM(OO[10])</f>
        <v>0</v>
      </c>
      <c r="M273" s="10">
        <f>3/24*OO[[#This Row],[69 (27JUN1985 12:00:00)-Water Temperature (C)]]*OO[[#This Row],[11]]/SUM(OO[11])</f>
        <v>0</v>
      </c>
      <c r="N273" s="10">
        <f>3/24*OO[[#This Row],[70 (27JUN1985 15:00:00)-Water Temperature (C)]]*OO[[#This Row],[12]]/SUM(OO[12])</f>
        <v>0</v>
      </c>
      <c r="O273" s="10">
        <f>3/24*OO[[#This Row],[71 (27JUN1985 18:00:00)-Water Temperature (C)]]*OO[[#This Row],[13]]/SUM(OO[13])</f>
        <v>0</v>
      </c>
      <c r="P273" s="10">
        <f>3/24*OO[[#This Row],[72 (27JUN1985 21:00:00)-Water Temperature (C)]]*OO[[#This Row],[14]]/SUM(OO[14])</f>
        <v>0</v>
      </c>
      <c r="Q273" s="10">
        <f>3/24*OO[[#This Row],[73 (28JUN1985 00:00:00)-Water Temperature (C)]]*OO[[#This Row],[15]]/SUM(OO[15])</f>
        <v>2.1872583006260034E-23</v>
      </c>
      <c r="R273" s="10">
        <f>3/24*OO[[#This Row],[74 (28JUN1985 03:00:00)-Water Temperature (C)]]*OO[[#This Row],[16]]/SUM(OO[16])</f>
        <v>1.0497500871897932E-15</v>
      </c>
      <c r="S273" s="10">
        <f>3/24*OO[[#This Row],[75 (28JUN1985 06:00:00)-Water Temperature (C)]]*OO[[#This Row],[17]]/SUM(OO[17])</f>
        <v>1.3089206405438904E-11</v>
      </c>
      <c r="T273" s="10">
        <f>3/24*OO[[#This Row],[76 (28JUN1985 09:00:00)-Water Temperature (C)]]*OO[[#This Row],[18]]/SUM(OO[18])</f>
        <v>7.4544321562254537E-9</v>
      </c>
      <c r="U273" s="10">
        <f>3/24*OO[[#This Row],[77 (28JUN1985 12:00:00)-Water Temperature (C)]]*OO[[#This Row],[19]]/SUM(OO[19])</f>
        <v>8.8148924750222427E-7</v>
      </c>
      <c r="V273" s="10">
        <f>3/24000000*OO[[#This Row],[78 (28JUN1985 15:00:00)-Water Temperature (C)]]*OO[[#This Row],[20]]</f>
        <v>3.3481506074949999E-5</v>
      </c>
      <c r="W273" s="10">
        <f>3/24000000*OO[[#This Row],[79 (28JUN1985 18:00:00)-Water Temperature (C)]]*OO[[#This Row],[21]]</f>
        <v>5.1289891270049994E-4</v>
      </c>
      <c r="X273" s="10">
        <f>3/24000000*OO[[#This Row],[80 (28JUN1985 21:00:00)-Water Temperature (C)]]*OO[[#This Row],[22]]</f>
        <v>3.66336166781E-3</v>
      </c>
      <c r="Y273" s="10">
        <f>3/24000000*OO[[#This Row],[81 (29JUN1985 00:00:00)-Water Temperature (C)]]*OO[[#This Row],[23]]</f>
        <v>1.4010158977942498E-2</v>
      </c>
      <c r="Z273" s="10">
        <f>3/24000000*OO[[#This Row],[82 (29JUN1985 03:00:00)-Water Temperature (C)]]*OO[[#This Row],[24]]</f>
        <v>3.2135245160599998E-2</v>
      </c>
      <c r="AA273" s="10">
        <f>3/24000000*OO[[#This Row],[83 (29JUN1985 06:00:00)-Water Temperature (C)]]*OO[[#This Row],[25]]</f>
        <v>4.8008822696399993E-2</v>
      </c>
      <c r="AB273" s="10">
        <f>3/24000000*OO[[#This Row],[84 (29JUN1985 09:00:00)-Water Temperature (C)]]*OO[[#This Row],[26]]</f>
        <v>5.1191569274000003E-2</v>
      </c>
      <c r="AC273" s="10">
        <f>3/24000000*OO[[#This Row],[85 (29JUN1985 12:00:00)-Water Temperature (C)]]*OO[[#This Row],[27]]</f>
        <v>4.0276738755149998E-2</v>
      </c>
      <c r="AD273" s="10">
        <f>3/24000000*OO[[#This Row],[86 (29JUN1985 15:00:00)-Water Temperature (C)]]*OO[[#This Row],[28]]</f>
        <v>2.3860680729550002E-2</v>
      </c>
      <c r="AE273" s="10">
        <f>3/24000000*OO[[#This Row],[88 (29JUN1985 21:00:00)-Water Temperature (C)]]*OO[[#This Row],[30]]</f>
        <v>4.1562323460599994E-3</v>
      </c>
      <c r="AF273" s="10">
        <f>3/24000000*OO[[#This Row],[88 (29JUN1985 21:00:00)-Water Temperature (C)]]*OO[[#This Row],[30]]</f>
        <v>4.1562323460599994E-3</v>
      </c>
      <c r="AG273" s="10">
        <f>3/24000000*OO[[#This Row],[89 (30JUN1985 00:00:00)-Water Temperature (C)]]*OO[[#This Row],[31]]</f>
        <v>1.3218335975659998E-3</v>
      </c>
      <c r="AH273" s="10">
        <f>3/24000000*OO[[#This Row],[90 (30JUN1985 03:00:00)-Water Temperature (C)]]*OO[[#This Row],[32]]</f>
        <v>3.9246720922000002E-4</v>
      </c>
      <c r="AI273" s="10">
        <f>3/24000000*OO[[#This Row],[91 (30JUN1985 06:00:00)-Water Temperature (C)]]*OO[[#This Row],[33]]</f>
        <v>1.3035747813004998E-4</v>
      </c>
      <c r="AJ273" s="10">
        <f>3/24000000*OO[[#This Row],[92 (30JUN1985 09:00:00)-Water Temperature (C)]]*OO[[#This Row],[34]]</f>
        <v>6.4996603815412505E-5</v>
      </c>
      <c r="AK273" s="10">
        <f>3/24000000*OO[[#This Row],[93 (30JUN1985 12:00:00)-Water Temperature (C)]]*OO[[#This Row],[35]]</f>
        <v>5.0910948310949995E-5</v>
      </c>
      <c r="AL273" s="10">
        <f>3/24000000*OO[[#This Row],[94 (30JUN1985 15:00:00)-Water Temperature (C)]]*OO[[#This Row],[36]]</f>
        <v>4.9827367491900005E-5</v>
      </c>
      <c r="AM273" s="10">
        <f>3/24000000*OO[[#This Row],[95 (30JUN1985 18:00:00)-Water Temperature (C)]]*OO[[#This Row],[37]]</f>
        <v>5.1105487349374994E-5</v>
      </c>
      <c r="AN273" s="10">
        <f>3/24000000*OO[[#This Row],[96 (30JUN1985 21:00:00)-Water Temperature (C)]]*OO[[#This Row],[38]]</f>
        <v>5.0672246912399996E-5</v>
      </c>
      <c r="AO273" s="10">
        <f>3/24000000*OO[[#This Row],[97 (01JUL1985 00:00:00)-Water Temperature (C)]]*OO[[#This Row],[39]]</f>
        <v>4.8170715918200002E-5</v>
      </c>
      <c r="AP273" s="10">
        <f>3/24000000*OO[[#This Row],[98 (01JUL1985 03:00:00)-Water Temperature (C)]]*OO[[#This Row],[40]]</f>
        <v>4.4347988680200007E-5</v>
      </c>
      <c r="AQ273" s="10">
        <f>3/24000000*OO[[#This Row],[99 (01JUL1985 06:00:00)-Water Temperature (C)]]*OO[[#This Row],[41]]</f>
        <v>4.0347875449374992E-5</v>
      </c>
      <c r="AR273" s="10">
        <f>3/24000000*OO[[#This Row],[100 (01JUL1985 09:00:00)-Water Temperature (C)]]*OO[[#This Row],[42]]</f>
        <v>3.8012478689999993E-5</v>
      </c>
      <c r="AS273" s="10">
        <f>3/24000000*OO[[#This Row],[101 (01JUL1985 12:00:00)-Water Temperature (C)]]*OO[[#This Row],[43]]</f>
        <v>3.5428822723687497E-5</v>
      </c>
      <c r="AT273" s="10">
        <f>3/24000000*OO[[#This Row],[102 (01JUL1985 15:00:00)-Water Temperature (C)]]*OO[[#This Row],[44]]</f>
        <v>3.2704105382037498E-5</v>
      </c>
      <c r="AU273" s="10">
        <f>3/24000000*OO[[#This Row],[103 (01JUL1985 18:00:00)-Water Temperature (C)]]*OO[[#This Row],[45]]</f>
        <v>2.9489914639574997E-5</v>
      </c>
      <c r="AV273" s="10">
        <f>3/24000000*OO[[#This Row],[104 (01JUL1985 21:00:00)-Water Temperature (C)]]*OO[[#This Row],[46]]</f>
        <v>2.5830470866349995E-5</v>
      </c>
      <c r="AW273" s="10">
        <f>3/24000000*OO[[#This Row],[105 (02JUL1985 00:00:00)-Water Temperature (C)]]*OO[[#This Row],[47]]</f>
        <v>2.2145273457401246E-5</v>
      </c>
      <c r="AX273" s="10">
        <f>3/24000000*OO[[#This Row],[106 (02JUL1985 03:00:00)-Water Temperature (C)]]*OO[[#This Row],[48]]</f>
        <v>1.8776899111764998E-5</v>
      </c>
      <c r="AY273" s="10">
        <f>3/24000000*OO[[#This Row],[107 (02JUL1985 06:00:00)-Water Temperature (C)]]*OO[[#This Row],[49]]</f>
        <v>1.6007476817150001E-5</v>
      </c>
      <c r="AZ273" s="10">
        <f>3/24000000*OO[[#This Row],[108 (02JUL1985 09:00:00)-Water Temperature (C)]]*OO[[#This Row],[50]]</f>
        <v>1.43210294806325E-5</v>
      </c>
      <c r="BA273" s="10">
        <f>3/24000000*OO[[#This Row],[109 (02JUL1985 12:00:00)-Water Temperature (C)]]*OO[[#This Row],[51]]</f>
        <v>1.2837295684372499E-5</v>
      </c>
      <c r="BB273" s="10">
        <f>3/24000000*OO[[#This Row],[110 (02JUL1985 15:00:00)-Water Temperature (C)]]*OO[[#This Row],[52]]</f>
        <v>1.1565401927033749E-5</v>
      </c>
      <c r="BC273" s="10">
        <f>3/24000000*OO[[#This Row],[111 (02JUL1985 18:00:00)-Water Temperature (C)]]*OO[[#This Row],[53]]</f>
        <v>1.03339971124525E-5</v>
      </c>
      <c r="BD273" s="10">
        <f>3/24000000*OO[[#This Row],[112 (02JUL1985 21:00:00)-Water Temperature (C)]]*OO[[#This Row],[54]]</f>
        <v>8.8312543856250007E-6</v>
      </c>
      <c r="BE273" s="10">
        <f>3/24000000*OO[[#This Row],[113 (03JUL1985 00:00:00)-Water Temperature (C)]]*OO[[#This Row],[55]]</f>
        <v>7.1314644204374996E-6</v>
      </c>
      <c r="BF273" s="10">
        <f>3/24000000*OO[[#This Row],[114 (03JUL1985 03:00:00)-Water Temperature (C)]]*OO[[#This Row],[56]]</f>
        <v>5.559157998404999E-6</v>
      </c>
      <c r="BG273" s="10">
        <f>3/24000000*OO[[#This Row],[115 (03JUL1985 06:00:00)-Water Temperature (C)]]*OO[[#This Row],[57]]</f>
        <v>4.2657082990299996E-6</v>
      </c>
      <c r="BH273" s="10">
        <f>3/24000000*OO[[#This Row],[116 (03JUL1985 09:00:00)-Water Temperature (C)]]*OO[[#This Row],[58]]</f>
        <v>3.4394002887750007E-6</v>
      </c>
      <c r="BI273" s="10">
        <f>3/24000000*OO[[#This Row],[117 (03JUL1985 12:00:00)-Water Temperature (C)]]*OO[[#This Row],[59]]</f>
        <v>2.9092209723225E-6</v>
      </c>
      <c r="BJ273" s="10">
        <f>3/24000000*OO[[#This Row],[118 (03JUL1985 15:00:00)-Water Temperature (C)]]*OO[[#This Row],[60]]</f>
        <v>2.5584550736965001E-6</v>
      </c>
      <c r="BK273" s="10">
        <f>3/24000000*OO[[#This Row],[119 (03JUL1985 18:00:00)-Water Temperature (C)]]*OO[[#This Row],[61]]</f>
        <v>2.3320643487749999E-6</v>
      </c>
      <c r="BL273" s="10">
        <f>3/24000000*OO[[#This Row],[120 (03JUL1985 21:00:00)-Water Temperature (C)]]*OO[[#This Row],[62]]</f>
        <v>2.1172330856643748E-6</v>
      </c>
      <c r="BM273" s="10">
        <f>3/24000000*OO[[#This Row],[121 (04JUL1985 00:00:00)-Water Temperature (C)]]*OO[[#This Row],[63]]</f>
        <v>1.914258802806E-6</v>
      </c>
      <c r="BN273" s="10">
        <f>3/24000000*OO[[#This Row],[122 (04JUL1985 03:00:00)-Water Temperature (C)]]*OO[[#This Row],[64]]</f>
        <v>1.738197509896E-6</v>
      </c>
      <c r="BO273" s="10">
        <f>3/24000000*OO[[#This Row],[123 (04JUL1985 06:00:00)-Water Temperature (C)]]*OO[[#This Row],[65]]</f>
        <v>1.58928406413E-6</v>
      </c>
      <c r="BP273" s="10">
        <f>3/24000000*OO[[#This Row],[124 (04JUL1985 09:00:00)-Water Temperature (C)]]*OO[[#This Row],[66]]</f>
        <v>1.498855014884875E-6</v>
      </c>
      <c r="BQ273" s="10">
        <f>3/24000000*OO[[#This Row],[125 (04JUL1985 12:00:00)-Water Temperature (C)]]*OO[[#This Row],[67]]</f>
        <v>1.4173381271549999E-6</v>
      </c>
      <c r="BR273" s="10">
        <f>3/24000000*OO[[#This Row],[126 (04JUL1985 15:00:00)-Water Temperature (C)]]*OO[[#This Row],[68]]</f>
        <v>1.3690056215701251E-6</v>
      </c>
      <c r="BS273" s="10">
        <f>3/24000000*OO[[#This Row],[127 (04JUL1985 18:00:00)-Water Temperature (C)]]*OO[[#This Row],[69]]</f>
        <v>1.3161925670367498E-6</v>
      </c>
      <c r="BT273" s="10">
        <f>3/24000000*OO[[#This Row],[128 (04JUL1985 21:00:00)-Water Temperature (C)]]*OO[[#This Row],[70]]</f>
        <v>1.2660558783086248E-6</v>
      </c>
      <c r="BU273" s="10">
        <f>3/24000000*OO[[#This Row],[129 (05JUL1985 00:00:00)-Water Temperature (C)]]*OO[[#This Row],[71]]</f>
        <v>1.21763304621475E-6</v>
      </c>
      <c r="BV273" s="10">
        <f>3/24000000*OO[[#This Row],[130 (05JUL1985 03:00:00)-Water Temperature (C)]]*OO[[#This Row],[72]]</f>
        <v>1.1631803871554998E-6</v>
      </c>
      <c r="BW273" s="10">
        <f>3/24000000*OO[[#This Row],[131 (05JUL1985 06:00:00)-Water Temperature (C)]]*OO[[#This Row],[73]]</f>
        <v>1.1032315944412499E-6</v>
      </c>
      <c r="BX273" s="10">
        <f>3/24000000*OO[[#This Row],[132 (05JUL1985 09:00:00)-Water Temperature (C)]]*OO[[#This Row],[74]]</f>
        <v>1.0732095958205002E-6</v>
      </c>
      <c r="BY273" s="10">
        <f>3/24000000*OO[[#This Row],[133 (05JUL1985 12:00:00)-Water Temperature (C)]]*OO[[#This Row],[75]]</f>
        <v>1.02790048746E-6</v>
      </c>
      <c r="BZ273" s="10">
        <f>3/24000000*OO[[#This Row],[134 (05JUL1985 15:00:00)-Water Temperature (C)]]*OO[[#This Row],[76]]</f>
        <v>9.9982887951874985E-7</v>
      </c>
      <c r="CA273" s="10">
        <f>3/24000000*OO[[#This Row],[135 (05JUL1985 18:00:00)-Water Temperature (C)]]*OO[[#This Row],[77]]</f>
        <v>9.7637130612624981E-7</v>
      </c>
      <c r="CB273" s="10">
        <f>3/24000000*OO[[#This Row],[136 (05JUL1985 21:00:00)-Water Temperature (C)]]*OO[[#This Row],[78]]</f>
        <v>9.4001716558750005E-7</v>
      </c>
      <c r="CC273" s="10">
        <f>3/24000000*OO[[#This Row],[137 (06JUL1985 00:00:00)-Water Temperature (C)]]*OO[[#This Row],[79]]</f>
        <v>8.8834387097799995E-7</v>
      </c>
      <c r="CD273" s="10">
        <f>3/24000000*OO[[#This Row],[138 (06JUL1985 03:00:00)-Water Temperature (C)]]*OO[[#This Row],[80]]</f>
        <v>8.3089790485350002E-7</v>
      </c>
      <c r="CE273" s="10">
        <f>3/24000000*OO[[#This Row],[139 (06JUL1985 06:00:00)-Water Temperature (C)]]*OO[[#This Row],[81]]</f>
        <v>7.8106808545937506E-7</v>
      </c>
      <c r="CF273" s="10">
        <f>3/24000000*OO[[#This Row],[140 (06JUL1985 09:00:00)-Water Temperature (C)]]*OO[[#This Row],[82]]</f>
        <v>7.6602927926474996E-7</v>
      </c>
      <c r="CG273" s="10">
        <f>3/24000000*OO[[#This Row],[141 (06JUL1985 12:00:00)-Water Temperature (C)]]*OO[[#This Row],[83]]</f>
        <v>7.4879319604499992E-7</v>
      </c>
      <c r="CH273" s="10">
        <f>3/24000000*OO[[#This Row],[142 (06JUL1985 15:00:00)-Water Temperature (C)]]*OO[[#This Row],[84]]</f>
        <v>7.3903786262099993E-7</v>
      </c>
      <c r="CI273" s="10">
        <f>3/24000000*OO[[#This Row],[143 (06JUL1985 18:00:00)-Water Temperature (C)]]*OO[[#This Row],[85]]</f>
        <v>7.3504706514224987E-7</v>
      </c>
      <c r="CJ273" s="10">
        <f>3/24000000*OO[[#This Row],[144 (06JUL1985 21:00:00)-Water Temperature (C)]]*OO[[#This Row],[86]]</f>
        <v>7.1028898559174999E-7</v>
      </c>
      <c r="CK273" s="10">
        <f>3/24000000*OO[[#This Row],[145 (07JUL1985 00:00:00)-Water Temperature (C)]]*OO[[#This Row],[87]]</f>
        <v>6.6914215483499989E-7</v>
      </c>
      <c r="CL273" s="10">
        <f>3/24000000*OO[[#This Row],[146 (07JUL1985 03:00:00)-Water Temperature (C)]]*OO[[#This Row],[88]]</f>
        <v>6.2997218585937497E-7</v>
      </c>
      <c r="CM273" s="10">
        <f>3/24000000*OO[[#This Row],[147 (07JUL1985 06:00:00)-Water Temperature (C)]]*OO[[#This Row],[89]]</f>
        <v>5.9408684769874998E-7</v>
      </c>
      <c r="CN273" s="10">
        <f>3/24000000*OO[[#This Row],[148 (07JUL1985 09:00:00)-Water Temperature (C)]]*OO[[#This Row],[90]]</f>
        <v>5.8219758644374991E-7</v>
      </c>
      <c r="CO273" s="10">
        <f>3/24000000*OO[[#This Row],[149 (07JUL1985 12:00:00)-Water Temperature (C)]]*OO[[#This Row],[91]]</f>
        <v>5.743277149439999E-7</v>
      </c>
      <c r="CP273" s="10">
        <f>3/24000000*OO[[#This Row],[150 (07JUL1985 15:00:00)-Water Temperature (C)]]*OO[[#This Row],[92]]</f>
        <v>5.6571069391012502E-7</v>
      </c>
      <c r="CQ273" s="10">
        <f>3/24000000*OO[[#This Row],[151 (07JUL1985 18:00:00)-Water Temperature (C)]]*OO[[#This Row],[93]]</f>
        <v>5.5966008384399989E-7</v>
      </c>
      <c r="CR273" s="10">
        <f>3/24000000*OO[[#This Row],[152 (07JUL1985 21:00:00)-Water Temperature (C)]]*OO[[#This Row],[94]]</f>
        <v>5.3946954042974992E-7</v>
      </c>
      <c r="CS273" s="10">
        <f>3/24000000*OO[[#This Row],[153 (08JUL1985 00:00:00)-Water Temperature (C)]]*OO[[#This Row],[95]]</f>
        <v>5.13521990346875E-7</v>
      </c>
      <c r="CT273" s="10">
        <f>3/24000000*OO[[#This Row],[154 (08JUL1985 03:00:00)-Water Temperature (C)]]*OO[[#This Row],[96]]</f>
        <v>4.8737849419600004E-7</v>
      </c>
      <c r="CU273" s="10">
        <f>3/24000000*OO[[#This Row],[155 (08JUL1985 06:00:00)-Water Temperature (C)]]*OO[[#This Row],[97]]</f>
        <v>4.6271903521724997E-7</v>
      </c>
      <c r="CV273" s="10">
        <f>3/24000000*OO[[#This Row],[156 (08JUL1985 09:00:00)-Water Temperature (C)]]*OO[[#This Row],[98]]</f>
        <v>4.4254025954100003E-7</v>
      </c>
      <c r="CW273" s="10">
        <f>3/24000000*OO[[#This Row],[157 (08JUL1985 12:00:00)-Water Temperature (C)]]*OO[[#This Row],[99]]</f>
        <v>4.3551668541849999E-7</v>
      </c>
    </row>
    <row r="274" spans="1:101" x14ac:dyDescent="0.35">
      <c r="A274" t="s">
        <v>280</v>
      </c>
      <c r="B274">
        <v>966.19460000000004</v>
      </c>
      <c r="C274" s="10">
        <f>3/24*OO[[#This Row],[59 (26JUN1985 06:00:00)-Water Temperature (C)]]*OO[[#This Row],[1]]/SUM(OO[1])</f>
        <v>0</v>
      </c>
      <c r="D274" s="10">
        <f>3/24*OO[[#This Row],[60 (26JUN1985 09:00:00)-Water Temperature (C)]]*OO[[#This Row],[2]]/SUM(OO[2])</f>
        <v>0</v>
      </c>
      <c r="E274" s="10">
        <f>3/24*OO[[#This Row],[61 (26JUN1985 12:00:00)-Water Temperature (C)]]*OO[[#This Row],[3]]/SUM(OO[3])</f>
        <v>0</v>
      </c>
      <c r="F274" s="10">
        <f>3/24*OO[[#This Row],[62 (26JUN1985 15:00:00)-Water Temperature (C)]]*OO[[#This Row],[4]]/SUM(OO[4])</f>
        <v>0</v>
      </c>
      <c r="G274" s="10">
        <f>3/24*OO[[#This Row],[63 (26JUN1985 18:00:00)-Water Temperature (C)]]*OO[[#This Row],[5]]/SUM(OO[5])</f>
        <v>0</v>
      </c>
      <c r="H274" s="10">
        <f>3/24*OO[[#This Row],[64 (26JUN1985 21:00:00)-Water Temperature (C)]]*OO[[#This Row],[6]]/SUM(OO[6])</f>
        <v>0</v>
      </c>
      <c r="I274" s="10">
        <f>3/24*OO[[#This Row],[65 (27JUN1985 00:00:00)-Water Temperature (C)]]*OO[[#This Row],[7]]/SUM(OO[7])</f>
        <v>0</v>
      </c>
      <c r="J274" s="10">
        <f>3/24*OO[[#This Row],[66 (27JUN1985 03:00:00)-Water Temperature (C)]]*OO[[#This Row],[8]]/SUM(OO[8])</f>
        <v>0</v>
      </c>
      <c r="K274" s="10">
        <f>3/24*OO[[#This Row],[67 (27JUN1985 06:00:00)-Water Temperature (C)]]*OO[[#This Row],[9]]/SUM(OO[9])</f>
        <v>0</v>
      </c>
      <c r="L274" s="10">
        <f>3/24*OO[[#This Row],[68 (27JUN1985 09:00:00)-Water Temperature (C)]]*OO[[#This Row],[10]]/SUM(OO[10])</f>
        <v>0</v>
      </c>
      <c r="M274" s="10">
        <f>3/24*OO[[#This Row],[69 (27JUN1985 12:00:00)-Water Temperature (C)]]*OO[[#This Row],[11]]/SUM(OO[11])</f>
        <v>0</v>
      </c>
      <c r="N274" s="10">
        <f>3/24*OO[[#This Row],[70 (27JUN1985 15:00:00)-Water Temperature (C)]]*OO[[#This Row],[12]]/SUM(OO[12])</f>
        <v>0</v>
      </c>
      <c r="O274" s="10">
        <f>3/24*OO[[#This Row],[71 (27JUN1985 18:00:00)-Water Temperature (C)]]*OO[[#This Row],[13]]/SUM(OO[13])</f>
        <v>0</v>
      </c>
      <c r="P274" s="10">
        <f>3/24*OO[[#This Row],[72 (27JUN1985 21:00:00)-Water Temperature (C)]]*OO[[#This Row],[14]]/SUM(OO[14])</f>
        <v>0</v>
      </c>
      <c r="Q274" s="10">
        <f>3/24*OO[[#This Row],[73 (28JUN1985 00:00:00)-Water Temperature (C)]]*OO[[#This Row],[15]]/SUM(OO[15])</f>
        <v>2.2374224448668942E-23</v>
      </c>
      <c r="R274" s="10">
        <f>3/24*OO[[#This Row],[74 (28JUN1985 03:00:00)-Water Temperature (C)]]*OO[[#This Row],[16]]/SUM(OO[16])</f>
        <v>3.5443384965530256E-16</v>
      </c>
      <c r="S274" s="10">
        <f>3/24*OO[[#This Row],[75 (28JUN1985 06:00:00)-Water Temperature (C)]]*OO[[#This Row],[17]]/SUM(OO[17])</f>
        <v>8.48360119313118E-12</v>
      </c>
      <c r="T274" s="10">
        <f>3/24*OO[[#This Row],[76 (28JUN1985 09:00:00)-Water Temperature (C)]]*OO[[#This Row],[18]]/SUM(OO[18])</f>
        <v>6.0359801985625666E-9</v>
      </c>
      <c r="U274" s="10">
        <f>3/24*OO[[#This Row],[77 (28JUN1985 12:00:00)-Water Temperature (C)]]*OO[[#This Row],[19]]/SUM(OO[19])</f>
        <v>8.3152147667809199E-7</v>
      </c>
      <c r="V274" s="10">
        <f>3/24000000*OO[[#This Row],[78 (28JUN1985 15:00:00)-Water Temperature (C)]]*OO[[#This Row],[20]]</f>
        <v>3.5978390348750001E-5</v>
      </c>
      <c r="W274" s="10">
        <f>3/24000000*OO[[#This Row],[79 (28JUN1985 18:00:00)-Water Temperature (C)]]*OO[[#This Row],[21]]</f>
        <v>6.1978832902524999E-4</v>
      </c>
      <c r="X274" s="10">
        <f>3/24000000*OO[[#This Row],[80 (28JUN1985 21:00:00)-Water Temperature (C)]]*OO[[#This Row],[22]]</f>
        <v>4.9323021443237504E-3</v>
      </c>
      <c r="Y274" s="10">
        <f>3/24000000*OO[[#This Row],[81 (29JUN1985 00:00:00)-Water Temperature (C)]]*OO[[#This Row],[23]]</f>
        <v>2.0808834037395002E-2</v>
      </c>
      <c r="Z274" s="10">
        <f>3/24000000*OO[[#This Row],[82 (29JUN1985 03:00:00)-Water Temperature (C)]]*OO[[#This Row],[24]]</f>
        <v>5.2262766572624991E-2</v>
      </c>
      <c r="AA274" s="10">
        <f>3/24000000*OO[[#This Row],[83 (29JUN1985 06:00:00)-Water Temperature (C)]]*OO[[#This Row],[25]]</f>
        <v>8.5004355056500003E-2</v>
      </c>
      <c r="AB274" s="10">
        <f>3/24000000*OO[[#This Row],[84 (29JUN1985 09:00:00)-Water Temperature (C)]]*OO[[#This Row],[26]]</f>
        <v>9.8107162827750005E-2</v>
      </c>
      <c r="AC274" s="10">
        <f>3/24000000*OO[[#This Row],[85 (29JUN1985 12:00:00)-Water Temperature (C)]]*OO[[#This Row],[27]]</f>
        <v>8.3592583630562503E-2</v>
      </c>
      <c r="AD274" s="10">
        <f>3/24000000*OO[[#This Row],[86 (29JUN1985 15:00:00)-Water Temperature (C)]]*OO[[#This Row],[28]]</f>
        <v>5.3452521648899999E-2</v>
      </c>
      <c r="AE274" s="10">
        <f>3/24000000*OO[[#This Row],[88 (29JUN1985 21:00:00)-Water Temperature (C)]]*OO[[#This Row],[30]]</f>
        <v>1.0734862650299999E-2</v>
      </c>
      <c r="AF274" s="10">
        <f>3/24000000*OO[[#This Row],[88 (29JUN1985 21:00:00)-Water Temperature (C)]]*OO[[#This Row],[30]]</f>
        <v>1.0734862650299999E-2</v>
      </c>
      <c r="AG274" s="10">
        <f>3/24000000*OO[[#This Row],[89 (30JUN1985 00:00:00)-Water Temperature (C)]]*OO[[#This Row],[31]]</f>
        <v>3.6108258177599997E-3</v>
      </c>
      <c r="AH274" s="10">
        <f>3/24000000*OO[[#This Row],[90 (30JUN1985 03:00:00)-Water Temperature (C)]]*OO[[#This Row],[32]]</f>
        <v>1.1007070916852499E-3</v>
      </c>
      <c r="AI274" s="10">
        <f>3/24000000*OO[[#This Row],[91 (30JUN1985 06:00:00)-Water Temperature (C)]]*OO[[#This Row],[33]]</f>
        <v>3.4984004523075E-4</v>
      </c>
      <c r="AJ274" s="10">
        <f>3/24000000*OO[[#This Row],[92 (30JUN1985 09:00:00)-Water Temperature (C)]]*OO[[#This Row],[34]]</f>
        <v>1.523625930585E-4</v>
      </c>
      <c r="AK274" s="10">
        <f>3/24000000*OO[[#This Row],[93 (30JUN1985 12:00:00)-Water Temperature (C)]]*OO[[#This Row],[35]]</f>
        <v>1.0601148321568749E-4</v>
      </c>
      <c r="AL274" s="10">
        <f>3/24000000*OO[[#This Row],[94 (30JUN1985 15:00:00)-Water Temperature (C)]]*OO[[#This Row],[36]]</f>
        <v>9.9309214960312511E-5</v>
      </c>
      <c r="AM274" s="10">
        <f>3/24000000*OO[[#This Row],[95 (30JUN1985 18:00:00)-Water Temperature (C)]]*OO[[#This Row],[37]]</f>
        <v>1.0154838758333749E-4</v>
      </c>
      <c r="AN274" s="10">
        <f>3/24000000*OO[[#This Row],[96 (30JUN1985 21:00:00)-Water Temperature (C)]]*OO[[#This Row],[38]]</f>
        <v>1.0165776423206249E-4</v>
      </c>
      <c r="AO274" s="10">
        <f>3/24000000*OO[[#This Row],[97 (01JUL1985 00:00:00)-Water Temperature (C)]]*OO[[#This Row],[39]]</f>
        <v>9.789681540611249E-5</v>
      </c>
      <c r="AP274" s="10">
        <f>3/24000000*OO[[#This Row],[98 (01JUL1985 03:00:00)-Water Temperature (C)]]*OO[[#This Row],[40]]</f>
        <v>9.133295451376249E-5</v>
      </c>
      <c r="AQ274" s="10">
        <f>3/24000000*OO[[#This Row],[99 (01JUL1985 06:00:00)-Water Temperature (C)]]*OO[[#This Row],[41]]</f>
        <v>8.3775578326024999E-5</v>
      </c>
      <c r="AR274" s="10">
        <f>3/24000000*OO[[#This Row],[100 (01JUL1985 09:00:00)-Water Temperature (C)]]*OO[[#This Row],[42]]</f>
        <v>7.9317247691012503E-5</v>
      </c>
      <c r="AS274" s="10">
        <f>3/24000000*OO[[#This Row],[101 (01JUL1985 12:00:00)-Water Temperature (C)]]*OO[[#This Row],[43]]</f>
        <v>7.4545055733312495E-5</v>
      </c>
      <c r="AT274" s="10">
        <f>3/24000000*OO[[#This Row],[102 (01JUL1985 15:00:00)-Water Temperature (C)]]*OO[[#This Row],[44]]</f>
        <v>6.9257430772125007E-5</v>
      </c>
      <c r="AU274" s="10">
        <f>3/24000000*OO[[#This Row],[103 (01JUL1985 18:00:00)-Water Temperature (C)]]*OO[[#This Row],[45]]</f>
        <v>6.2926506651150003E-5</v>
      </c>
      <c r="AV274" s="10">
        <f>3/24000000*OO[[#This Row],[104 (01JUL1985 21:00:00)-Water Temperature (C)]]*OO[[#This Row],[46]]</f>
        <v>5.5583680869025005E-5</v>
      </c>
      <c r="AW274" s="10">
        <f>3/24000000*OO[[#This Row],[105 (02JUL1985 00:00:00)-Water Temperature (C)]]*OO[[#This Row],[47]]</f>
        <v>4.7975864372562499E-5</v>
      </c>
      <c r="AX274" s="10">
        <f>3/24000000*OO[[#This Row],[106 (02JUL1985 03:00:00)-Water Temperature (C)]]*OO[[#This Row],[48]]</f>
        <v>4.0900444377799997E-5</v>
      </c>
      <c r="AY274" s="10">
        <f>3/24000000*OO[[#This Row],[107 (02JUL1985 06:00:00)-Water Temperature (C)]]*OO[[#This Row],[49]]</f>
        <v>3.4900105998599995E-5</v>
      </c>
      <c r="AZ274" s="10">
        <f>3/24000000*OO[[#This Row],[108 (02JUL1985 09:00:00)-Water Temperature (C)]]*OO[[#This Row],[50]]</f>
        <v>3.1138182946324999E-5</v>
      </c>
      <c r="BA274" s="10">
        <f>3/24000000*OO[[#This Row],[109 (02JUL1985 12:00:00)-Water Temperature (C)]]*OO[[#This Row],[51]]</f>
        <v>2.7938861092187496E-5</v>
      </c>
      <c r="BB274" s="10">
        <f>3/24000000*OO[[#This Row],[110 (02JUL1985 15:00:00)-Water Temperature (C)]]*OO[[#This Row],[52]]</f>
        <v>2.5159403841299994E-5</v>
      </c>
      <c r="BC274" s="10">
        <f>3/24000000*OO[[#This Row],[111 (02JUL1985 18:00:00)-Water Temperature (C)]]*OO[[#This Row],[53]]</f>
        <v>2.2569459831149998E-5</v>
      </c>
      <c r="BD274" s="10">
        <f>3/24000000*OO[[#This Row],[112 (02JUL1985 21:00:00)-Water Temperature (C)]]*OO[[#This Row],[54]]</f>
        <v>1.9486550033279996E-5</v>
      </c>
      <c r="BE274" s="10">
        <f>3/24000000*OO[[#This Row],[113 (03JUL1985 00:00:00)-Water Temperature (C)]]*OO[[#This Row],[55]]</f>
        <v>1.5907637494501248E-5</v>
      </c>
      <c r="BF274" s="10">
        <f>3/24000000*OO[[#This Row],[114 (03JUL1985 03:00:00)-Water Temperature (C)]]*OO[[#This Row],[56]]</f>
        <v>1.2521979959609998E-5</v>
      </c>
      <c r="BG274" s="10">
        <f>3/24000000*OO[[#This Row],[115 (03JUL1985 06:00:00)-Water Temperature (C)]]*OO[[#This Row],[57]]</f>
        <v>9.6406947662524986E-6</v>
      </c>
      <c r="BH274" s="10">
        <f>3/24000000*OO[[#This Row],[116 (03JUL1985 09:00:00)-Water Temperature (C)]]*OO[[#This Row],[58]]</f>
        <v>7.7164149695999982E-6</v>
      </c>
      <c r="BI274" s="10">
        <f>3/24000000*OO[[#This Row],[117 (03JUL1985 12:00:00)-Water Temperature (C)]]*OO[[#This Row],[59]]</f>
        <v>6.4498651418975004E-6</v>
      </c>
      <c r="BJ274" s="10">
        <f>3/24000000*OO[[#This Row],[118 (03JUL1985 15:00:00)-Water Temperature (C)]]*OO[[#This Row],[60]]</f>
        <v>5.6043367124850001E-6</v>
      </c>
      <c r="BK274" s="10">
        <f>3/24000000*OO[[#This Row],[119 (03JUL1985 18:00:00)-Water Temperature (C)]]*OO[[#This Row],[61]]</f>
        <v>5.0548860762749998E-6</v>
      </c>
      <c r="BL274" s="10">
        <f>3/24000000*OO[[#This Row],[120 (03JUL1985 21:00:00)-Water Temperature (C)]]*OO[[#This Row],[62]]</f>
        <v>4.57314715760875E-6</v>
      </c>
      <c r="BM274" s="10">
        <f>3/24000000*OO[[#This Row],[121 (04JUL1985 00:00:00)-Water Temperature (C)]]*OO[[#This Row],[63]]</f>
        <v>4.12104674329375E-6</v>
      </c>
      <c r="BN274" s="10">
        <f>3/24000000*OO[[#This Row],[122 (04JUL1985 03:00:00)-Water Temperature (C)]]*OO[[#This Row],[64]]</f>
        <v>3.7383486285174999E-6</v>
      </c>
      <c r="BO274" s="10">
        <f>3/24000000*OO[[#This Row],[123 (04JUL1985 06:00:00)-Water Temperature (C)]]*OO[[#This Row],[65]]</f>
        <v>3.4119718410900001E-6</v>
      </c>
      <c r="BP274" s="10">
        <f>3/24000000*OO[[#This Row],[124 (04JUL1985 09:00:00)-Water Temperature (C)]]*OO[[#This Row],[66]]</f>
        <v>3.2032150344337501E-6</v>
      </c>
      <c r="BQ274" s="10">
        <f>3/24000000*OO[[#This Row],[125 (04JUL1985 12:00:00)-Water Temperature (C)]]*OO[[#This Row],[67]]</f>
        <v>3.0258402589799998E-6</v>
      </c>
      <c r="BR274" s="10">
        <f>3/24000000*OO[[#This Row],[126 (04JUL1985 15:00:00)-Water Temperature (C)]]*OO[[#This Row],[68]]</f>
        <v>2.9085826713874997E-6</v>
      </c>
      <c r="BS274" s="10">
        <f>3/24000000*OO[[#This Row],[127 (04JUL1985 18:00:00)-Water Temperature (C)]]*OO[[#This Row],[69]]</f>
        <v>2.7918056668612501E-6</v>
      </c>
      <c r="BT274" s="10">
        <f>3/24000000*OO[[#This Row],[128 (04JUL1985 21:00:00)-Water Temperature (C)]]*OO[[#This Row],[70]]</f>
        <v>2.6787370052737502E-6</v>
      </c>
      <c r="BU274" s="10">
        <f>3/24000000*OO[[#This Row],[129 (05JUL1985 00:00:00)-Water Temperature (C)]]*OO[[#This Row],[71]]</f>
        <v>2.5762652385369999E-6</v>
      </c>
      <c r="BV274" s="10">
        <f>3/24000000*OO[[#This Row],[130 (05JUL1985 03:00:00)-Water Temperature (C)]]*OO[[#This Row],[72]]</f>
        <v>2.46691804638975E-6</v>
      </c>
      <c r="BW274" s="10">
        <f>3/24000000*OO[[#This Row],[131 (05JUL1985 06:00:00)-Water Temperature (C)]]*OO[[#This Row],[73]]</f>
        <v>2.3445482368899998E-6</v>
      </c>
      <c r="BX274" s="10">
        <f>3/24000000*OO[[#This Row],[132 (05JUL1985 09:00:00)-Water Temperature (C)]]*OO[[#This Row],[74]]</f>
        <v>2.2765966894080002E-6</v>
      </c>
      <c r="BY274" s="10">
        <f>3/24000000*OO[[#This Row],[133 (05JUL1985 12:00:00)-Water Temperature (C)]]*OO[[#This Row],[75]]</f>
        <v>2.1860266403E-6</v>
      </c>
      <c r="BZ274" s="10">
        <f>3/24000000*OO[[#This Row],[134 (05JUL1985 15:00:00)-Water Temperature (C)]]*OO[[#This Row],[76]]</f>
        <v>2.1175862936568749E-6</v>
      </c>
      <c r="CA274" s="10">
        <f>3/24000000*OO[[#This Row],[135 (05JUL1985 18:00:00)-Water Temperature (C)]]*OO[[#This Row],[77]]</f>
        <v>2.0675534409822499E-6</v>
      </c>
      <c r="CB274" s="10">
        <f>3/24000000*OO[[#This Row],[136 (05JUL1985 21:00:00)-Water Temperature (C)]]*OO[[#This Row],[78]]</f>
        <v>1.9945891192506251E-6</v>
      </c>
      <c r="CC274" s="10">
        <f>3/24000000*OO[[#This Row],[137 (06JUL1985 00:00:00)-Water Temperature (C)]]*OO[[#This Row],[79]]</f>
        <v>1.888411133442E-6</v>
      </c>
      <c r="CD274" s="10">
        <f>3/24000000*OO[[#This Row],[138 (06JUL1985 03:00:00)-Water Temperature (C)]]*OO[[#This Row],[80]]</f>
        <v>1.7711257673459999E-6</v>
      </c>
      <c r="CE274" s="10">
        <f>3/24000000*OO[[#This Row],[139 (06JUL1985 06:00:00)-Water Temperature (C)]]*OO[[#This Row],[81]]</f>
        <v>1.6639200257106253E-6</v>
      </c>
      <c r="CF274" s="10">
        <f>3/24000000*OO[[#This Row],[140 (06JUL1985 09:00:00)-Water Temperature (C)]]*OO[[#This Row],[82]]</f>
        <v>1.6284767396669999E-6</v>
      </c>
      <c r="CG274" s="10">
        <f>3/24000000*OO[[#This Row],[141 (06JUL1985 12:00:00)-Water Temperature (C)]]*OO[[#This Row],[83]]</f>
        <v>1.5932731300743748E-6</v>
      </c>
      <c r="CH274" s="10">
        <f>3/24000000*OO[[#This Row],[142 (06JUL1985 15:00:00)-Water Temperature (C)]]*OO[[#This Row],[84]]</f>
        <v>1.5657760561938749E-6</v>
      </c>
      <c r="CI274" s="10">
        <f>3/24000000*OO[[#This Row],[143 (06JUL1985 18:00:00)-Water Temperature (C)]]*OO[[#This Row],[85]]</f>
        <v>1.5563299861917502E-6</v>
      </c>
      <c r="CJ274" s="10">
        <f>3/24000000*OO[[#This Row],[144 (06JUL1985 21:00:00)-Water Temperature (C)]]*OO[[#This Row],[86]]</f>
        <v>1.5092778181994999E-6</v>
      </c>
      <c r="CK274" s="10">
        <f>3/24000000*OO[[#This Row],[145 (07JUL1985 00:00:00)-Water Temperature (C)]]*OO[[#This Row],[87]]</f>
        <v>1.4221451331929999E-6</v>
      </c>
      <c r="CL274" s="10">
        <f>3/24000000*OO[[#This Row],[146 (07JUL1985 03:00:00)-Water Temperature (C)]]*OO[[#This Row],[88]]</f>
        <v>1.3407056557279998E-6</v>
      </c>
      <c r="CM274" s="10">
        <f>3/24000000*OO[[#This Row],[147 (07JUL1985 06:00:00)-Water Temperature (C)]]*OO[[#This Row],[89]]</f>
        <v>1.2633875285156249E-6</v>
      </c>
      <c r="CN274" s="10">
        <f>3/24000000*OO[[#This Row],[148 (07JUL1985 09:00:00)-Water Temperature (C)]]*OO[[#This Row],[90]]</f>
        <v>1.2363565470428749E-6</v>
      </c>
      <c r="CO274" s="10">
        <f>3/24000000*OO[[#This Row],[149 (07JUL1985 12:00:00)-Water Temperature (C)]]*OO[[#This Row],[91]]</f>
        <v>1.2191104273004997E-6</v>
      </c>
      <c r="CP274" s="10">
        <f>3/24000000*OO[[#This Row],[150 (07JUL1985 15:00:00)-Water Temperature (C)]]*OO[[#This Row],[92]]</f>
        <v>1.1991704012312501E-6</v>
      </c>
      <c r="CQ274" s="10">
        <f>3/24000000*OO[[#This Row],[151 (07JUL1985 18:00:00)-Water Temperature (C)]]*OO[[#This Row],[93]]</f>
        <v>1.1852907983260001E-6</v>
      </c>
      <c r="CR274" s="10">
        <f>3/24000000*OO[[#This Row],[152 (07JUL1985 21:00:00)-Water Temperature (C)]]*OO[[#This Row],[94]]</f>
        <v>1.14525145833E-6</v>
      </c>
      <c r="CS274" s="10">
        <f>3/24000000*OO[[#This Row],[153 (08JUL1985 00:00:00)-Water Temperature (C)]]*OO[[#This Row],[95]]</f>
        <v>1.0899215124207499E-6</v>
      </c>
      <c r="CT274" s="10">
        <f>3/24000000*OO[[#This Row],[154 (08JUL1985 03:00:00)-Water Temperature (C)]]*OO[[#This Row],[96]]</f>
        <v>1.0357168262332499E-6</v>
      </c>
      <c r="CU274" s="10">
        <f>3/24000000*OO[[#This Row],[155 (08JUL1985 06:00:00)-Water Temperature (C)]]*OO[[#This Row],[97]]</f>
        <v>9.8429319359025006E-7</v>
      </c>
      <c r="CV274" s="10">
        <f>3/24000000*OO[[#This Row],[156 (08JUL1985 09:00:00)-Water Temperature (C)]]*OO[[#This Row],[98]]</f>
        <v>9.4063597423249984E-7</v>
      </c>
      <c r="CW274" s="10">
        <f>3/24000000*OO[[#This Row],[157 (08JUL1985 12:00:00)-Water Temperature (C)]]*OO[[#This Row],[99]]</f>
        <v>9.2331756553399995E-7</v>
      </c>
    </row>
    <row r="275" spans="1:101" x14ac:dyDescent="0.35">
      <c r="A275" t="s">
        <v>281</v>
      </c>
      <c r="B275">
        <v>869.34450000000004</v>
      </c>
      <c r="C275" s="10">
        <f>3/24*OO[[#This Row],[59 (26JUN1985 06:00:00)-Water Temperature (C)]]*OO[[#This Row],[1]]/SUM(OO[1])</f>
        <v>0</v>
      </c>
      <c r="D275" s="10">
        <f>3/24*OO[[#This Row],[60 (26JUN1985 09:00:00)-Water Temperature (C)]]*OO[[#This Row],[2]]/SUM(OO[2])</f>
        <v>0</v>
      </c>
      <c r="E275" s="10">
        <f>3/24*OO[[#This Row],[61 (26JUN1985 12:00:00)-Water Temperature (C)]]*OO[[#This Row],[3]]/SUM(OO[3])</f>
        <v>0</v>
      </c>
      <c r="F275" s="10">
        <f>3/24*OO[[#This Row],[62 (26JUN1985 15:00:00)-Water Temperature (C)]]*OO[[#This Row],[4]]/SUM(OO[4])</f>
        <v>0</v>
      </c>
      <c r="G275" s="10">
        <f>3/24*OO[[#This Row],[63 (26JUN1985 18:00:00)-Water Temperature (C)]]*OO[[#This Row],[5]]/SUM(OO[5])</f>
        <v>0</v>
      </c>
      <c r="H275" s="10">
        <f>3/24*OO[[#This Row],[64 (26JUN1985 21:00:00)-Water Temperature (C)]]*OO[[#This Row],[6]]/SUM(OO[6])</f>
        <v>0</v>
      </c>
      <c r="I275" s="10">
        <f>3/24*OO[[#This Row],[65 (27JUN1985 00:00:00)-Water Temperature (C)]]*OO[[#This Row],[7]]/SUM(OO[7])</f>
        <v>0</v>
      </c>
      <c r="J275" s="10">
        <f>3/24*OO[[#This Row],[66 (27JUN1985 03:00:00)-Water Temperature (C)]]*OO[[#This Row],[8]]/SUM(OO[8])</f>
        <v>0</v>
      </c>
      <c r="K275" s="10">
        <f>3/24*OO[[#This Row],[67 (27JUN1985 06:00:00)-Water Temperature (C)]]*OO[[#This Row],[9]]/SUM(OO[9])</f>
        <v>0</v>
      </c>
      <c r="L275" s="10">
        <f>3/24*OO[[#This Row],[68 (27JUN1985 09:00:00)-Water Temperature (C)]]*OO[[#This Row],[10]]/SUM(OO[10])</f>
        <v>0</v>
      </c>
      <c r="M275" s="10">
        <f>3/24*OO[[#This Row],[69 (27JUN1985 12:00:00)-Water Temperature (C)]]*OO[[#This Row],[11]]/SUM(OO[11])</f>
        <v>0</v>
      </c>
      <c r="N275" s="10">
        <f>3/24*OO[[#This Row],[70 (27JUN1985 15:00:00)-Water Temperature (C)]]*OO[[#This Row],[12]]/SUM(OO[12])</f>
        <v>0</v>
      </c>
      <c r="O275" s="10">
        <f>3/24*OO[[#This Row],[71 (27JUN1985 18:00:00)-Water Temperature (C)]]*OO[[#This Row],[13]]/SUM(OO[13])</f>
        <v>0</v>
      </c>
      <c r="P275" s="10">
        <f>3/24*OO[[#This Row],[72 (27JUN1985 21:00:00)-Water Temperature (C)]]*OO[[#This Row],[14]]/SUM(OO[14])</f>
        <v>0</v>
      </c>
      <c r="Q275" s="10">
        <f>3/24*OO[[#This Row],[73 (28JUN1985 00:00:00)-Water Temperature (C)]]*OO[[#This Row],[15]]/SUM(OO[15])</f>
        <v>1.040587143775653E-23</v>
      </c>
      <c r="R275" s="10">
        <f>3/24*OO[[#This Row],[74 (28JUN1985 03:00:00)-Water Temperature (C)]]*OO[[#This Row],[16]]/SUM(OO[16])</f>
        <v>7.2877756923035809E-17</v>
      </c>
      <c r="S275" s="10">
        <f>3/24*OO[[#This Row],[75 (28JUN1985 06:00:00)-Water Temperature (C)]]*OO[[#This Row],[17]]/SUM(OO[17])</f>
        <v>3.0895639027163758E-12</v>
      </c>
      <c r="T275" s="10">
        <f>3/24*OO[[#This Row],[76 (28JUN1985 09:00:00)-Water Temperature (C)]]*OO[[#This Row],[18]]/SUM(OO[18])</f>
        <v>2.7409567904999153E-9</v>
      </c>
      <c r="U275" s="10">
        <f>3/24*OO[[#This Row],[77 (28JUN1985 12:00:00)-Water Temperature (C)]]*OO[[#This Row],[19]]/SUM(OO[19])</f>
        <v>4.3672950523176428E-7</v>
      </c>
      <c r="V275" s="10">
        <f>3/24000000*OO[[#This Row],[78 (28JUN1985 15:00:00)-Water Temperature (C)]]*OO[[#This Row],[20]]</f>
        <v>2.1171604479049997E-5</v>
      </c>
      <c r="W275" s="10">
        <f>3/24000000*OO[[#This Row],[79 (28JUN1985 18:00:00)-Water Temperature (C)]]*OO[[#This Row],[21]]</f>
        <v>4.0076535249149994E-4</v>
      </c>
      <c r="X275" s="10">
        <f>3/24000000*OO[[#This Row],[80 (28JUN1985 21:00:00)-Water Temperature (C)]]*OO[[#This Row],[22]]</f>
        <v>3.4597771474849997E-3</v>
      </c>
      <c r="Y275" s="10">
        <f>3/24000000*OO[[#This Row],[81 (29JUN1985 00:00:00)-Water Temperature (C)]]*OO[[#This Row],[23]]</f>
        <v>1.5643978370238752E-2</v>
      </c>
      <c r="Z275" s="10">
        <f>3/24000000*OO[[#This Row],[82 (29JUN1985 03:00:00)-Water Temperature (C)]]*OO[[#This Row],[24]]</f>
        <v>4.1719677679700001E-2</v>
      </c>
      <c r="AA275" s="10">
        <f>3/24000000*OO[[#This Row],[83 (29JUN1985 06:00:00)-Water Temperature (C)]]*OO[[#This Row],[25]]</f>
        <v>7.1511535085974992E-2</v>
      </c>
      <c r="AB275" s="10">
        <f>3/24000000*OO[[#This Row],[84 (29JUN1985 09:00:00)-Water Temperature (C)]]*OO[[#This Row],[26]]</f>
        <v>8.6314040539500009E-2</v>
      </c>
      <c r="AC275" s="10">
        <f>3/24000000*OO[[#This Row],[85 (29JUN1985 12:00:00)-Water Temperature (C)]]*OO[[#This Row],[27]]</f>
        <v>7.6720794620362492E-2</v>
      </c>
      <c r="AD275" s="10">
        <f>3/24000000*OO[[#This Row],[86 (29JUN1985 15:00:00)-Water Temperature (C)]]*OO[[#This Row],[28]]</f>
        <v>5.0953529239000005E-2</v>
      </c>
      <c r="AE275" s="10">
        <f>3/24000000*OO[[#This Row],[88 (29JUN1985 21:00:00)-Water Temperature (C)]]*OO[[#This Row],[30]]</f>
        <v>1.0931192373899999E-2</v>
      </c>
      <c r="AF275" s="10">
        <f>3/24000000*OO[[#This Row],[88 (29JUN1985 21:00:00)-Water Temperature (C)]]*OO[[#This Row],[30]]</f>
        <v>1.0931192373899999E-2</v>
      </c>
      <c r="AG275" s="10">
        <f>3/24000000*OO[[#This Row],[89 (30JUN1985 00:00:00)-Water Temperature (C)]]*OO[[#This Row],[31]]</f>
        <v>3.7725248145374997E-3</v>
      </c>
      <c r="AH275" s="10">
        <f>3/24000000*OO[[#This Row],[90 (30JUN1985 03:00:00)-Water Temperature (C)]]*OO[[#This Row],[32]]</f>
        <v>1.16568526596E-3</v>
      </c>
      <c r="AI275" s="10">
        <f>3/24000000*OO[[#This Row],[91 (30JUN1985 06:00:00)-Water Temperature (C)]]*OO[[#This Row],[33]]</f>
        <v>3.6523650822750003E-4</v>
      </c>
      <c r="AJ275" s="10">
        <f>3/24000000*OO[[#This Row],[92 (30JUN1985 09:00:00)-Water Temperature (C)]]*OO[[#This Row],[34]]</f>
        <v>1.4971876522060001E-4</v>
      </c>
      <c r="AK275" s="10">
        <f>3/24000000*OO[[#This Row],[93 (30JUN1985 12:00:00)-Water Temperature (C)]]*OO[[#This Row],[35]]</f>
        <v>9.7498326777674995E-5</v>
      </c>
      <c r="AL275" s="10">
        <f>3/24000000*OO[[#This Row],[94 (30JUN1985 15:00:00)-Water Temperature (C)]]*OO[[#This Row],[36]]</f>
        <v>8.86761469757875E-5</v>
      </c>
      <c r="AM275" s="10">
        <f>3/24000000*OO[[#This Row],[95 (30JUN1985 18:00:00)-Water Temperature (C)]]*OO[[#This Row],[37]]</f>
        <v>9.020961324375E-5</v>
      </c>
      <c r="AN275" s="10">
        <f>3/24000000*OO[[#This Row],[96 (30JUN1985 21:00:00)-Water Temperature (C)]]*OO[[#This Row],[38]]</f>
        <v>9.0642832485525004E-5</v>
      </c>
      <c r="AO275" s="10">
        <f>3/24000000*OO[[#This Row],[97 (01JUL1985 00:00:00)-Water Temperature (C)]]*OO[[#This Row],[39]]</f>
        <v>8.7827253686799999E-5</v>
      </c>
      <c r="AP275" s="10">
        <f>3/24000000*OO[[#This Row],[98 (01JUL1985 03:00:00)-Water Temperature (C)]]*OO[[#This Row],[40]]</f>
        <v>8.2428782157249996E-5</v>
      </c>
      <c r="AQ275" s="10">
        <f>3/24000000*OO[[#This Row],[99 (01JUL1985 06:00:00)-Water Temperature (C)]]*OO[[#This Row],[41]]</f>
        <v>7.5849150290850008E-5</v>
      </c>
      <c r="AR275" s="10">
        <f>3/24000000*OO[[#This Row],[100 (01JUL1985 09:00:00)-Water Temperature (C)]]*OO[[#This Row],[42]]</f>
        <v>7.1867562848700002E-5</v>
      </c>
      <c r="AS275" s="10">
        <f>3/24000000*OO[[#This Row],[101 (01JUL1985 12:00:00)-Water Temperature (C)]]*OO[[#This Row],[43]]</f>
        <v>6.7764057361874999E-5</v>
      </c>
      <c r="AT275" s="10">
        <f>3/24000000*OO[[#This Row],[102 (01JUL1985 15:00:00)-Water Temperature (C)]]*OO[[#This Row],[44]]</f>
        <v>6.3078341751250002E-5</v>
      </c>
      <c r="AU275" s="10">
        <f>3/24000000*OO[[#This Row],[103 (01JUL1985 18:00:00)-Water Temperature (C)]]*OO[[#This Row],[45]]</f>
        <v>5.75083694069E-5</v>
      </c>
      <c r="AV275" s="10">
        <f>3/24000000*OO[[#This Row],[104 (01JUL1985 21:00:00)-Water Temperature (C)]]*OO[[#This Row],[46]]</f>
        <v>5.1023835506737495E-5</v>
      </c>
      <c r="AW275" s="10">
        <f>3/24000000*OO[[#This Row],[105 (02JUL1985 00:00:00)-Water Temperature (C)]]*OO[[#This Row],[47]]</f>
        <v>4.4196225951499991E-5</v>
      </c>
      <c r="AX275" s="10">
        <f>3/24000000*OO[[#This Row],[106 (02JUL1985 03:00:00)-Water Temperature (C)]]*OO[[#This Row],[48]]</f>
        <v>3.7787302563375005E-5</v>
      </c>
      <c r="AY275" s="10">
        <f>3/24000000*OO[[#This Row],[107 (02JUL1985 06:00:00)-Water Temperature (C)]]*OO[[#This Row],[49]]</f>
        <v>3.2252859858962504E-5</v>
      </c>
      <c r="AZ275" s="10">
        <f>3/24000000*OO[[#This Row],[108 (02JUL1985 09:00:00)-Water Temperature (C)]]*OO[[#This Row],[50]]</f>
        <v>2.8702449039749998E-5</v>
      </c>
      <c r="BA275" s="10">
        <f>3/24000000*OO[[#This Row],[109 (02JUL1985 12:00:00)-Water Temperature (C)]]*OO[[#This Row],[51]]</f>
        <v>2.5748742809012496E-5</v>
      </c>
      <c r="BB275" s="10">
        <f>3/24000000*OO[[#This Row],[110 (02JUL1985 15:00:00)-Water Temperature (C)]]*OO[[#This Row],[52]]</f>
        <v>2.3175182526638746E-5</v>
      </c>
      <c r="BC275" s="10">
        <f>3/24000000*OO[[#This Row],[111 (02JUL1985 18:00:00)-Water Temperature (C)]]*OO[[#This Row],[53]]</f>
        <v>2.0823927628905002E-5</v>
      </c>
      <c r="BD275" s="10">
        <f>3/24000000*OO[[#This Row],[112 (02JUL1985 21:00:00)-Water Temperature (C)]]*OO[[#This Row],[54]]</f>
        <v>1.80978742686825E-5</v>
      </c>
      <c r="BE275" s="10">
        <f>3/24000000*OO[[#This Row],[113 (03JUL1985 00:00:00)-Water Temperature (C)]]*OO[[#This Row],[55]]</f>
        <v>1.4885490417503747E-5</v>
      </c>
      <c r="BF275" s="10">
        <f>3/24000000*OO[[#This Row],[114 (03JUL1985 03:00:00)-Water Temperature (C)]]*OO[[#This Row],[56]]</f>
        <v>1.1796427227719998E-5</v>
      </c>
      <c r="BG275" s="10">
        <f>3/24000000*OO[[#This Row],[115 (03JUL1985 06:00:00)-Water Temperature (C)]]*OO[[#This Row],[57]]</f>
        <v>9.1109301814212502E-6</v>
      </c>
      <c r="BH275" s="10">
        <f>3/24000000*OO[[#This Row],[116 (03JUL1985 09:00:00)-Water Temperature (C)]]*OO[[#This Row],[58]]</f>
        <v>7.257435549448749E-6</v>
      </c>
      <c r="BI275" s="10">
        <f>3/24000000*OO[[#This Row],[117 (03JUL1985 12:00:00)-Water Temperature (C)]]*OO[[#This Row],[59]]</f>
        <v>6.0245745624124997E-6</v>
      </c>
      <c r="BJ275" s="10">
        <f>3/24000000*OO[[#This Row],[118 (03JUL1985 15:00:00)-Water Temperature (C)]]*OO[[#This Row],[60]]</f>
        <v>5.1916290040574993E-6</v>
      </c>
      <c r="BK275" s="10">
        <f>3/24000000*OO[[#This Row],[119 (03JUL1985 18:00:00)-Water Temperature (C)]]*OO[[#This Row],[61]]</f>
        <v>4.6460667029774997E-6</v>
      </c>
      <c r="BL275" s="10">
        <f>3/24000000*OO[[#This Row],[120 (03JUL1985 21:00:00)-Water Temperature (C)]]*OO[[#This Row],[62]]</f>
        <v>4.1921586340537493E-6</v>
      </c>
      <c r="BM275" s="10">
        <f>3/24000000*OO[[#This Row],[121 (04JUL1985 00:00:00)-Water Temperature (C)]]*OO[[#This Row],[63]]</f>
        <v>3.7700462749499994E-6</v>
      </c>
      <c r="BN275" s="10">
        <f>3/24000000*OO[[#This Row],[122 (04JUL1985 03:00:00)-Water Temperature (C)]]*OO[[#This Row],[64]]</f>
        <v>3.4172810474887497E-6</v>
      </c>
      <c r="BO275" s="10">
        <f>3/24000000*OO[[#This Row],[123 (04JUL1985 06:00:00)-Water Temperature (C)]]*OO[[#This Row],[65]]</f>
        <v>3.1158302659225001E-6</v>
      </c>
      <c r="BP275" s="10">
        <f>3/24000000*OO[[#This Row],[124 (04JUL1985 09:00:00)-Water Temperature (C)]]*OO[[#This Row],[66]]</f>
        <v>2.9155617471749999E-6</v>
      </c>
      <c r="BQ275" s="10">
        <f>3/24000000*OO[[#This Row],[125 (04JUL1985 12:00:00)-Water Temperature (C)]]*OO[[#This Row],[67]]</f>
        <v>2.7526300197149994E-6</v>
      </c>
      <c r="BR275" s="10">
        <f>3/24000000*OO[[#This Row],[126 (04JUL1985 15:00:00)-Water Temperature (C)]]*OO[[#This Row],[68]]</f>
        <v>2.6373589722199996E-6</v>
      </c>
      <c r="BS275" s="10">
        <f>3/24000000*OO[[#This Row],[127 (04JUL1985 18:00:00)-Water Temperature (C)]]*OO[[#This Row],[69]]</f>
        <v>2.5280829452051245E-6</v>
      </c>
      <c r="BT275" s="10">
        <f>3/24000000*OO[[#This Row],[128 (04JUL1985 21:00:00)-Water Temperature (C)]]*OO[[#This Row],[70]]</f>
        <v>2.4218106097949998E-6</v>
      </c>
      <c r="BU275" s="10">
        <f>3/24000000*OO[[#This Row],[129 (05JUL1985 00:00:00)-Water Temperature (C)]]*OO[[#This Row],[71]]</f>
        <v>2.3285813094337498E-6</v>
      </c>
      <c r="BV275" s="10">
        <f>3/24000000*OO[[#This Row],[130 (05JUL1985 03:00:00)-Water Temperature (C)]]*OO[[#This Row],[72]]</f>
        <v>2.2331413076676249E-6</v>
      </c>
      <c r="BW275" s="10">
        <f>3/24000000*OO[[#This Row],[131 (05JUL1985 06:00:00)-Water Temperature (C)]]*OO[[#This Row],[73]]</f>
        <v>2.1255764773867499E-6</v>
      </c>
      <c r="BX275" s="10">
        <f>3/24000000*OO[[#This Row],[132 (05JUL1985 09:00:00)-Water Temperature (C)]]*OO[[#This Row],[74]]</f>
        <v>2.0607938017943751E-6</v>
      </c>
      <c r="BY275" s="10">
        <f>3/24000000*OO[[#This Row],[133 (05JUL1985 12:00:00)-Water Temperature (C)]]*OO[[#This Row],[75]]</f>
        <v>1.9830654380385001E-6</v>
      </c>
      <c r="BZ275" s="10">
        <f>3/24000000*OO[[#This Row],[134 (05JUL1985 15:00:00)-Water Temperature (C)]]*OO[[#This Row],[76]]</f>
        <v>1.916015798004E-6</v>
      </c>
      <c r="CA275" s="10">
        <f>3/24000000*OO[[#This Row],[135 (05JUL1985 18:00:00)-Water Temperature (C)]]*OO[[#This Row],[77]]</f>
        <v>1.87003589747525E-6</v>
      </c>
      <c r="CB275" s="10">
        <f>3/24000000*OO[[#This Row],[136 (05JUL1985 21:00:00)-Water Temperature (C)]]*OO[[#This Row],[78]]</f>
        <v>1.8060844920243749E-6</v>
      </c>
      <c r="CC275" s="10">
        <f>3/24000000*OO[[#This Row],[137 (06JUL1985 00:00:00)-Water Temperature (C)]]*OO[[#This Row],[79]]</f>
        <v>1.7123840551814999E-6</v>
      </c>
      <c r="CD275" s="10">
        <f>3/24000000*OO[[#This Row],[138 (06JUL1985 03:00:00)-Water Temperature (C)]]*OO[[#This Row],[80]]</f>
        <v>1.6089588431924997E-6</v>
      </c>
      <c r="CE275" s="10">
        <f>3/24000000*OO[[#This Row],[139 (06JUL1985 06:00:00)-Water Temperature (C)]]*OO[[#This Row],[81]]</f>
        <v>1.511498804619375E-6</v>
      </c>
      <c r="CF275" s="10">
        <f>3/24000000*OO[[#This Row],[140 (06JUL1985 09:00:00)-Water Temperature (C)]]*OO[[#This Row],[82]]</f>
        <v>1.476071673015625E-6</v>
      </c>
      <c r="CG275" s="10">
        <f>3/24000000*OO[[#This Row],[141 (06JUL1985 12:00:00)-Water Temperature (C)]]*OO[[#This Row],[83]]</f>
        <v>1.445228630723875E-6</v>
      </c>
      <c r="CH275" s="10">
        <f>3/24000000*OO[[#This Row],[142 (06JUL1985 15:00:00)-Water Temperature (C)]]*OO[[#This Row],[84]]</f>
        <v>1.4173720167795E-6</v>
      </c>
      <c r="CI275" s="10">
        <f>3/24000000*OO[[#This Row],[143 (06JUL1985 18:00:00)-Water Temperature (C)]]*OO[[#This Row],[85]]</f>
        <v>1.4072798170517501E-6</v>
      </c>
      <c r="CJ275" s="10">
        <f>3/24000000*OO[[#This Row],[144 (06JUL1985 21:00:00)-Water Temperature (C)]]*OO[[#This Row],[86]]</f>
        <v>1.3677139522450001E-6</v>
      </c>
      <c r="CK275" s="10">
        <f>3/24000000*OO[[#This Row],[145 (07JUL1985 00:00:00)-Water Temperature (C)]]*OO[[#This Row],[87]]</f>
        <v>1.2897107891799998E-6</v>
      </c>
      <c r="CL275" s="10">
        <f>3/24000000*OO[[#This Row],[146 (07JUL1985 03:00:00)-Water Temperature (C)]]*OO[[#This Row],[88]]</f>
        <v>1.2165988857369998E-6</v>
      </c>
      <c r="CM275" s="10">
        <f>3/24000000*OO[[#This Row],[147 (07JUL1985 06:00:00)-Water Temperature (C)]]*OO[[#This Row],[89]]</f>
        <v>1.1463736031540001E-6</v>
      </c>
      <c r="CN275" s="10">
        <f>3/24000000*OO[[#This Row],[148 (07JUL1985 09:00:00)-Water Temperature (C)]]*OO[[#This Row],[90]]</f>
        <v>1.119887435946875E-6</v>
      </c>
      <c r="CO275" s="10">
        <f>3/24000000*OO[[#This Row],[149 (07JUL1985 12:00:00)-Water Temperature (C)]]*OO[[#This Row],[91]]</f>
        <v>1.1038875160083748E-6</v>
      </c>
      <c r="CP275" s="10">
        <f>3/24000000*OO[[#This Row],[150 (07JUL1985 15:00:00)-Water Temperature (C)]]*OO[[#This Row],[92]]</f>
        <v>1.0852251002512501E-6</v>
      </c>
      <c r="CQ275" s="10">
        <f>3/24000000*OO[[#This Row],[151 (07JUL1985 18:00:00)-Water Temperature (C)]]*OO[[#This Row],[93]]</f>
        <v>1.071734593086E-6</v>
      </c>
      <c r="CR275" s="10">
        <f>3/24000000*OO[[#This Row],[152 (07JUL1985 21:00:00)-Water Temperature (C)]]*OO[[#This Row],[94]]</f>
        <v>1.0372057149654998E-6</v>
      </c>
      <c r="CS275" s="10">
        <f>3/24000000*OO[[#This Row],[153 (08JUL1985 00:00:00)-Water Temperature (C)]]*OO[[#This Row],[95]]</f>
        <v>9.8708760247799993E-7</v>
      </c>
      <c r="CT275" s="10">
        <f>3/24000000*OO[[#This Row],[154 (08JUL1985 03:00:00)-Water Temperature (C)]]*OO[[#This Row],[96]]</f>
        <v>9.386025048127499E-7</v>
      </c>
      <c r="CU275" s="10">
        <f>3/24000000*OO[[#This Row],[155 (08JUL1985 06:00:00)-Water Temperature (C)]]*OO[[#This Row],[97]]</f>
        <v>8.9253473344874993E-7</v>
      </c>
      <c r="CV275" s="10">
        <f>3/24000000*OO[[#This Row],[156 (08JUL1985 09:00:00)-Water Temperature (C)]]*OO[[#This Row],[98]]</f>
        <v>8.5258784060449993E-7</v>
      </c>
      <c r="CW275" s="10">
        <f>3/24000000*OO[[#This Row],[157 (08JUL1985 12:00:00)-Water Temperature (C)]]*OO[[#This Row],[99]]</f>
        <v>8.3510491845849989E-7</v>
      </c>
    </row>
    <row r="276" spans="1:101" x14ac:dyDescent="0.35">
      <c r="A276" t="s">
        <v>282</v>
      </c>
      <c r="B276">
        <v>787.12159999999994</v>
      </c>
      <c r="C276" s="10">
        <f>3/24*OO[[#This Row],[59 (26JUN1985 06:00:00)-Water Temperature (C)]]*OO[[#This Row],[1]]/SUM(OO[1])</f>
        <v>0</v>
      </c>
      <c r="D276" s="10">
        <f>3/24*OO[[#This Row],[60 (26JUN1985 09:00:00)-Water Temperature (C)]]*OO[[#This Row],[2]]/SUM(OO[2])</f>
        <v>0</v>
      </c>
      <c r="E276" s="10">
        <f>3/24*OO[[#This Row],[61 (26JUN1985 12:00:00)-Water Temperature (C)]]*OO[[#This Row],[3]]/SUM(OO[3])</f>
        <v>0</v>
      </c>
      <c r="F276" s="10">
        <f>3/24*OO[[#This Row],[62 (26JUN1985 15:00:00)-Water Temperature (C)]]*OO[[#This Row],[4]]/SUM(OO[4])</f>
        <v>0</v>
      </c>
      <c r="G276" s="10">
        <f>3/24*OO[[#This Row],[63 (26JUN1985 18:00:00)-Water Temperature (C)]]*OO[[#This Row],[5]]/SUM(OO[5])</f>
        <v>0</v>
      </c>
      <c r="H276" s="10">
        <f>3/24*OO[[#This Row],[64 (26JUN1985 21:00:00)-Water Temperature (C)]]*OO[[#This Row],[6]]/SUM(OO[6])</f>
        <v>0</v>
      </c>
      <c r="I276" s="10">
        <f>3/24*OO[[#This Row],[65 (27JUN1985 00:00:00)-Water Temperature (C)]]*OO[[#This Row],[7]]/SUM(OO[7])</f>
        <v>0</v>
      </c>
      <c r="J276" s="10">
        <f>3/24*OO[[#This Row],[66 (27JUN1985 03:00:00)-Water Temperature (C)]]*OO[[#This Row],[8]]/SUM(OO[8])</f>
        <v>0</v>
      </c>
      <c r="K276" s="10">
        <f>3/24*OO[[#This Row],[67 (27JUN1985 06:00:00)-Water Temperature (C)]]*OO[[#This Row],[9]]/SUM(OO[9])</f>
        <v>0</v>
      </c>
      <c r="L276" s="10">
        <f>3/24*OO[[#This Row],[68 (27JUN1985 09:00:00)-Water Temperature (C)]]*OO[[#This Row],[10]]/SUM(OO[10])</f>
        <v>0</v>
      </c>
      <c r="M276" s="10">
        <f>3/24*OO[[#This Row],[69 (27JUN1985 12:00:00)-Water Temperature (C)]]*OO[[#This Row],[11]]/SUM(OO[11])</f>
        <v>0</v>
      </c>
      <c r="N276" s="10">
        <f>3/24*OO[[#This Row],[70 (27JUN1985 15:00:00)-Water Temperature (C)]]*OO[[#This Row],[12]]/SUM(OO[12])</f>
        <v>0</v>
      </c>
      <c r="O276" s="10">
        <f>3/24*OO[[#This Row],[71 (27JUN1985 18:00:00)-Water Temperature (C)]]*OO[[#This Row],[13]]/SUM(OO[13])</f>
        <v>0</v>
      </c>
      <c r="P276" s="10">
        <f>3/24*OO[[#This Row],[72 (27JUN1985 21:00:00)-Water Temperature (C)]]*OO[[#This Row],[14]]/SUM(OO[14])</f>
        <v>0</v>
      </c>
      <c r="Q276" s="10">
        <f>3/24*OO[[#This Row],[73 (28JUN1985 00:00:00)-Water Temperature (C)]]*OO[[#This Row],[15]]/SUM(OO[15])</f>
        <v>2.6651684198226426E-24</v>
      </c>
      <c r="R276" s="10">
        <f>3/24*OO[[#This Row],[74 (28JUN1985 03:00:00)-Water Temperature (C)]]*OO[[#This Row],[16]]/SUM(OO[16])</f>
        <v>9.2196939679329477E-18</v>
      </c>
      <c r="S276" s="10">
        <f>3/24*OO[[#This Row],[75 (28JUN1985 06:00:00)-Water Temperature (C)]]*OO[[#This Row],[17]]/SUM(OO[17])</f>
        <v>7.7228748772521517E-13</v>
      </c>
      <c r="T276" s="10">
        <f>3/24*OO[[#This Row],[76 (28JUN1985 09:00:00)-Water Temperature (C)]]*OO[[#This Row],[18]]/SUM(OO[18])</f>
        <v>8.163937027406921E-10</v>
      </c>
      <c r="U276" s="10">
        <f>3/24*OO[[#This Row],[77 (28JUN1985 12:00:00)-Water Temperature (C)]]*OO[[#This Row],[19]]/SUM(OO[19])</f>
        <v>1.4511121243908839E-7</v>
      </c>
      <c r="V276" s="10">
        <f>3/24000000*OO[[#This Row],[78 (28JUN1985 15:00:00)-Water Temperature (C)]]*OO[[#This Row],[20]]</f>
        <v>7.6363904193524999E-6</v>
      </c>
      <c r="W276" s="10">
        <f>3/24000000*OO[[#This Row],[79 (28JUN1985 18:00:00)-Water Temperature (C)]]*OO[[#This Row],[21]]</f>
        <v>1.5462410569425E-4</v>
      </c>
      <c r="X276" s="10">
        <f>3/24000000*OO[[#This Row],[80 (28JUN1985 21:00:00)-Water Temperature (C)]]*OO[[#This Row],[22]]</f>
        <v>1.4118813349916252E-3</v>
      </c>
      <c r="Y276" s="10">
        <f>3/24000000*OO[[#This Row],[81 (29JUN1985 00:00:00)-Water Temperature (C)]]*OO[[#This Row],[23]]</f>
        <v>6.6959542380325004E-3</v>
      </c>
      <c r="Z276" s="10">
        <f>3/24000000*OO[[#This Row],[82 (29JUN1985 03:00:00)-Water Temperature (C)]]*OO[[#This Row],[24]]</f>
        <v>1.8596388615480002E-2</v>
      </c>
      <c r="AA276" s="10">
        <f>3/24000000*OO[[#This Row],[83 (29JUN1985 06:00:00)-Water Temperature (C)]]*OO[[#This Row],[25]]</f>
        <v>3.3007281580237503E-2</v>
      </c>
      <c r="AB276" s="10">
        <f>3/24000000*OO[[#This Row],[84 (29JUN1985 09:00:00)-Water Temperature (C)]]*OO[[#This Row],[26]]</f>
        <v>4.1022832615012501E-2</v>
      </c>
      <c r="AC276" s="10">
        <f>3/24000000*OO[[#This Row],[85 (29JUN1985 12:00:00)-Water Temperature (C)]]*OO[[#This Row],[27]]</f>
        <v>3.7380483848999994E-2</v>
      </c>
      <c r="AD276" s="10">
        <f>3/24000000*OO[[#This Row],[86 (29JUN1985 15:00:00)-Water Temperature (C)]]*OO[[#This Row],[28]]</f>
        <v>2.5352355406750002E-2</v>
      </c>
      <c r="AE276" s="10">
        <f>3/24000000*OO[[#This Row],[88 (29JUN1985 21:00:00)-Water Temperature (C)]]*OO[[#This Row],[30]]</f>
        <v>5.6066835390874998E-3</v>
      </c>
      <c r="AF276" s="10">
        <f>3/24000000*OO[[#This Row],[88 (29JUN1985 21:00:00)-Water Temperature (C)]]*OO[[#This Row],[30]]</f>
        <v>5.6066835390874998E-3</v>
      </c>
      <c r="AG276" s="10">
        <f>3/24000000*OO[[#This Row],[89 (30JUN1985 00:00:00)-Water Temperature (C)]]*OO[[#This Row],[31]]</f>
        <v>1.9526629486691246E-3</v>
      </c>
      <c r="AH276" s="10">
        <f>3/24000000*OO[[#This Row],[90 (30JUN1985 03:00:00)-Water Temperature (C)]]*OO[[#This Row],[32]]</f>
        <v>6.0430300693799992E-4</v>
      </c>
      <c r="AI276" s="10">
        <f>3/24000000*OO[[#This Row],[91 (30JUN1985 06:00:00)-Water Temperature (C)]]*OO[[#This Row],[33]]</f>
        <v>1.8637284073099998E-4</v>
      </c>
      <c r="AJ276" s="10">
        <f>3/24000000*OO[[#This Row],[92 (30JUN1985 09:00:00)-Water Temperature (C)]]*OO[[#This Row],[34]]</f>
        <v>7.3021930714687493E-5</v>
      </c>
      <c r="AK276" s="10">
        <f>3/24000000*OO[[#This Row],[93 (30JUN1985 12:00:00)-Water Temperature (C)]]*OO[[#This Row],[35]]</f>
        <v>4.5123131284000003E-5</v>
      </c>
      <c r="AL276" s="10">
        <f>3/24000000*OO[[#This Row],[94 (30JUN1985 15:00:00)-Water Temperature (C)]]*OO[[#This Row],[36]]</f>
        <v>3.9849921591750001E-5</v>
      </c>
      <c r="AM276" s="10">
        <f>3/24000000*OO[[#This Row],[95 (30JUN1985 18:00:00)-Water Temperature (C)]]*OO[[#This Row],[37]]</f>
        <v>3.9969586119999997E-5</v>
      </c>
      <c r="AN276" s="10">
        <f>3/24000000*OO[[#This Row],[96 (30JUN1985 21:00:00)-Water Temperature (C)]]*OO[[#This Row],[38]]</f>
        <v>3.9894944172849999E-5</v>
      </c>
      <c r="AO276" s="10">
        <f>3/24000000*OO[[#This Row],[97 (01JUL1985 00:00:00)-Water Temperature (C)]]*OO[[#This Row],[39]]</f>
        <v>3.8481558369474999E-5</v>
      </c>
      <c r="AP276" s="10">
        <f>3/24000000*OO[[#This Row],[98 (01JUL1985 03:00:00)-Water Temperature (C)]]*OO[[#This Row],[40]]</f>
        <v>3.5948423300424994E-5</v>
      </c>
      <c r="AQ276" s="10">
        <f>3/24000000*OO[[#This Row],[99 (01JUL1985 06:00:00)-Water Temperature (C)]]*OO[[#This Row],[41]]</f>
        <v>3.2937867864637495E-5</v>
      </c>
      <c r="AR276" s="10">
        <f>3/24000000*OO[[#This Row],[100 (01JUL1985 09:00:00)-Water Temperature (C)]]*OO[[#This Row],[42]]</f>
        <v>3.1003324803699996E-5</v>
      </c>
      <c r="AS276" s="10">
        <f>3/24000000*OO[[#This Row],[101 (01JUL1985 12:00:00)-Water Temperature (C)]]*OO[[#This Row],[43]]</f>
        <v>2.9058935179999996E-5</v>
      </c>
      <c r="AT276" s="10">
        <f>3/24000000*OO[[#This Row],[102 (01JUL1985 15:00:00)-Water Temperature (C)]]*OO[[#This Row],[44]]</f>
        <v>2.6887190483124996E-5</v>
      </c>
      <c r="AU276" s="10">
        <f>3/24000000*OO[[#This Row],[103 (01JUL1985 18:00:00)-Water Temperature (C)]]*OO[[#This Row],[45]]</f>
        <v>2.4399853431287501E-5</v>
      </c>
      <c r="AV276" s="10">
        <f>3/24000000*OO[[#This Row],[104 (01JUL1985 21:00:00)-Water Temperature (C)]]*OO[[#This Row],[46]]</f>
        <v>2.1574117938959997E-5</v>
      </c>
      <c r="AW276" s="10">
        <f>3/24000000*OO[[#This Row],[105 (02JUL1985 00:00:00)-Water Temperature (C)]]*OO[[#This Row],[47]]</f>
        <v>1.8639858038782497E-5</v>
      </c>
      <c r="AX276" s="10">
        <f>3/24000000*OO[[#This Row],[106 (02JUL1985 03:00:00)-Water Temperature (C)]]*OO[[#This Row],[48]]</f>
        <v>1.5896292112315E-5</v>
      </c>
      <c r="AY276" s="10">
        <f>3/24000000*OO[[#This Row],[107 (02JUL1985 06:00:00)-Water Temperature (C)]]*OO[[#This Row],[49]]</f>
        <v>1.355760130727625E-5</v>
      </c>
      <c r="AZ276" s="10">
        <f>3/24000000*OO[[#This Row],[108 (02JUL1985 09:00:00)-Water Temperature (C)]]*OO[[#This Row],[50]]</f>
        <v>1.2032373255840001E-5</v>
      </c>
      <c r="BA276" s="10">
        <f>3/24000000*OO[[#This Row],[109 (02JUL1985 12:00:00)-Water Temperature (C)]]*OO[[#This Row],[51]]</f>
        <v>1.077410740791E-5</v>
      </c>
      <c r="BB276" s="10">
        <f>3/24000000*OO[[#This Row],[110 (02JUL1985 15:00:00)-Water Temperature (C)]]*OO[[#This Row],[52]]</f>
        <v>9.6723073812599986E-6</v>
      </c>
      <c r="BC276" s="10">
        <f>3/24000000*OO[[#This Row],[111 (02JUL1985 18:00:00)-Water Temperature (C)]]*OO[[#This Row],[53]]</f>
        <v>8.6891959640874993E-6</v>
      </c>
      <c r="BD276" s="10">
        <f>3/24000000*OO[[#This Row],[112 (02JUL1985 21:00:00)-Water Temperature (C)]]*OO[[#This Row],[54]]</f>
        <v>7.5598573679775E-6</v>
      </c>
      <c r="BE276" s="10">
        <f>3/24000000*OO[[#This Row],[113 (03JUL1985 00:00:00)-Water Temperature (C)]]*OO[[#This Row],[55]]</f>
        <v>6.2374335199374994E-6</v>
      </c>
      <c r="BF276" s="10">
        <f>3/24000000*OO[[#This Row],[114 (03JUL1985 03:00:00)-Water Temperature (C)]]*OO[[#This Row],[56]]</f>
        <v>4.9597728775699999E-6</v>
      </c>
      <c r="BG276" s="10">
        <f>3/24000000*OO[[#This Row],[115 (03JUL1985 06:00:00)-Water Temperature (C)]]*OO[[#This Row],[57]]</f>
        <v>3.8430003363399997E-6</v>
      </c>
      <c r="BH276" s="10">
        <f>3/24000000*OO[[#This Row],[116 (03JUL1985 09:00:00)-Water Temperature (C)]]*OO[[#This Row],[58]]</f>
        <v>3.0600352027500002E-6</v>
      </c>
      <c r="BI276" s="10">
        <f>3/24000000*OO[[#This Row],[117 (03JUL1985 12:00:00)-Water Temperature (C)]]*OO[[#This Row],[59]]</f>
        <v>2.5305350667299998E-6</v>
      </c>
      <c r="BJ276" s="10">
        <f>3/24000000*OO[[#This Row],[118 (03JUL1985 15:00:00)-Water Temperature (C)]]*OO[[#This Row],[60]]</f>
        <v>2.1715313141165002E-6</v>
      </c>
      <c r="BK276" s="10">
        <f>3/24000000*OO[[#This Row],[119 (03JUL1985 18:00:00)-Water Temperature (C)]]*OO[[#This Row],[61]]</f>
        <v>1.9351907134924999E-6</v>
      </c>
      <c r="BL276" s="10">
        <f>3/24000000*OO[[#This Row],[120 (03JUL1985 21:00:00)-Water Temperature (C)]]*OO[[#This Row],[62]]</f>
        <v>1.740685789653125E-6</v>
      </c>
      <c r="BM276" s="10">
        <f>3/24000000*OO[[#This Row],[121 (04JUL1985 00:00:00)-Water Temperature (C)]]*OO[[#This Row],[63]]</f>
        <v>1.5635277223503747E-6</v>
      </c>
      <c r="BN276" s="10">
        <f>3/24000000*OO[[#This Row],[122 (04JUL1985 03:00:00)-Water Temperature (C)]]*OO[[#This Row],[64]]</f>
        <v>1.4167545681299999E-6</v>
      </c>
      <c r="BO276" s="10">
        <f>3/24000000*OO[[#This Row],[123 (04JUL1985 06:00:00)-Water Temperature (C)]]*OO[[#This Row],[65]]</f>
        <v>1.2924360025593749E-6</v>
      </c>
      <c r="BP276" s="10">
        <f>3/24000000*OO[[#This Row],[124 (04JUL1985 09:00:00)-Water Temperature (C)]]*OO[[#This Row],[66]]</f>
        <v>1.2091147476742499E-6</v>
      </c>
      <c r="BQ276" s="10">
        <f>3/24000000*OO[[#This Row],[125 (04JUL1985 12:00:00)-Water Temperature (C)]]*OO[[#This Row],[67]]</f>
        <v>1.1402892363982497E-6</v>
      </c>
      <c r="BR276" s="10">
        <f>3/24000000*OO[[#This Row],[126 (04JUL1985 15:00:00)-Water Temperature (C)]]*OO[[#This Row],[68]]</f>
        <v>1.0905192380916249E-6</v>
      </c>
      <c r="BS276" s="10">
        <f>3/24000000*OO[[#This Row],[127 (04JUL1985 18:00:00)-Water Temperature (C)]]*OO[[#This Row],[69]]</f>
        <v>1.0438185307149999E-6</v>
      </c>
      <c r="BT276" s="10">
        <f>3/24000000*OO[[#This Row],[128 (04JUL1985 21:00:00)-Water Temperature (C)]]*OO[[#This Row],[70]]</f>
        <v>9.9885660657749987E-7</v>
      </c>
      <c r="BU276" s="10">
        <f>3/24000000*OO[[#This Row],[129 (05JUL1985 00:00:00)-Water Temperature (C)]]*OO[[#This Row],[71]]</f>
        <v>9.6031752815250002E-7</v>
      </c>
      <c r="BV276" s="10">
        <f>3/24000000*OO[[#This Row],[130 (05JUL1985 03:00:00)-Water Temperature (C)]]*OO[[#This Row],[72]]</f>
        <v>9.214784696809999E-7</v>
      </c>
      <c r="BW276" s="10">
        <f>3/24000000*OO[[#This Row],[131 (05JUL1985 06:00:00)-Water Temperature (C)]]*OO[[#This Row],[73]]</f>
        <v>8.7821218059899983E-7</v>
      </c>
      <c r="BX276" s="10">
        <f>3/24000000*OO[[#This Row],[132 (05JUL1985 09:00:00)-Water Temperature (C)]]*OO[[#This Row],[74]]</f>
        <v>8.5234113505949994E-7</v>
      </c>
      <c r="BY276" s="10">
        <f>3/24000000*OO[[#This Row],[133 (05JUL1985 12:00:00)-Water Temperature (C)]]*OO[[#This Row],[75]]</f>
        <v>8.2015485755849989E-7</v>
      </c>
      <c r="BZ276" s="10">
        <f>3/24000000*OO[[#This Row],[134 (05JUL1985 15:00:00)-Water Temperature (C)]]*OO[[#This Row],[76]]</f>
        <v>7.9159610857237503E-7</v>
      </c>
      <c r="CA276" s="10">
        <f>3/24000000*OO[[#This Row],[135 (05JUL1985 18:00:00)-Water Temperature (C)]]*OO[[#This Row],[77]]</f>
        <v>7.7256217532812493E-7</v>
      </c>
      <c r="CB276" s="10">
        <f>3/24000000*OO[[#This Row],[136 (05JUL1985 21:00:00)-Water Temperature (C)]]*OO[[#This Row],[78]]</f>
        <v>7.4568336679124992E-7</v>
      </c>
      <c r="CC276" s="10">
        <f>3/24000000*OO[[#This Row],[137 (06JUL1985 00:00:00)-Water Temperature (C)]]*OO[[#This Row],[79]]</f>
        <v>7.0715836749749998E-7</v>
      </c>
      <c r="CD276" s="10">
        <f>3/24000000*OO[[#This Row],[138 (06JUL1985 03:00:00)-Water Temperature (C)]]*OO[[#This Row],[80]]</f>
        <v>6.6507394831150001E-7</v>
      </c>
      <c r="CE276" s="10">
        <f>3/24000000*OO[[#This Row],[139 (06JUL1985 06:00:00)-Water Temperature (C)]]*OO[[#This Row],[81]]</f>
        <v>6.2612011510624995E-7</v>
      </c>
      <c r="CF276" s="10">
        <f>3/24000000*OO[[#This Row],[140 (06JUL1985 09:00:00)-Water Temperature (C)]]*OO[[#This Row],[82]]</f>
        <v>6.1147212522662492E-7</v>
      </c>
      <c r="CG276" s="10">
        <f>3/24000000*OO[[#This Row],[141 (06JUL1985 12:00:00)-Water Temperature (C)]]*OO[[#This Row],[83]]</f>
        <v>5.9825639912324994E-7</v>
      </c>
      <c r="CH276" s="10">
        <f>3/24000000*OO[[#This Row],[142 (06JUL1985 15:00:00)-Water Temperature (C)]]*OO[[#This Row],[84]]</f>
        <v>5.86186515266625E-7</v>
      </c>
      <c r="CI276" s="10">
        <f>3/24000000*OO[[#This Row],[143 (06JUL1985 18:00:00)-Water Temperature (C)]]*OO[[#This Row],[85]]</f>
        <v>5.8158477184499996E-7</v>
      </c>
      <c r="CJ276" s="10">
        <f>3/24000000*OO[[#This Row],[144 (06JUL1985 21:00:00)-Water Temperature (C)]]*OO[[#This Row],[86]]</f>
        <v>5.6468898058125001E-7</v>
      </c>
      <c r="CK276" s="10">
        <f>3/24000000*OO[[#This Row],[145 (07JUL1985 00:00:00)-Water Temperature (C)]]*OO[[#This Row],[87]]</f>
        <v>5.3267007623749997E-7</v>
      </c>
      <c r="CL276" s="10">
        <f>3/24000000*OO[[#This Row],[146 (07JUL1985 03:00:00)-Water Temperature (C)]]*OO[[#This Row],[88]]</f>
        <v>5.0253386864812493E-7</v>
      </c>
      <c r="CM276" s="10">
        <f>3/24000000*OO[[#This Row],[147 (07JUL1985 06:00:00)-Water Temperature (C)]]*OO[[#This Row],[89]]</f>
        <v>4.7449677834374998E-7</v>
      </c>
      <c r="CN276" s="10">
        <f>3/24000000*OO[[#This Row],[148 (07JUL1985 09:00:00)-Water Temperature (C)]]*OO[[#This Row],[90]]</f>
        <v>4.6345287671799996E-7</v>
      </c>
      <c r="CO276" s="10">
        <f>3/24000000*OO[[#This Row],[149 (07JUL1985 12:00:00)-Water Temperature (C)]]*OO[[#This Row],[91]]</f>
        <v>4.5677417800249996E-7</v>
      </c>
      <c r="CP276" s="10">
        <f>3/24000000*OO[[#This Row],[150 (07JUL1985 15:00:00)-Water Temperature (C)]]*OO[[#This Row],[92]]</f>
        <v>4.4879101772037502E-7</v>
      </c>
      <c r="CQ276" s="10">
        <f>3/24000000*OO[[#This Row],[151 (07JUL1985 18:00:00)-Water Temperature (C)]]*OO[[#This Row],[93]]</f>
        <v>4.4240008407750005E-7</v>
      </c>
      <c r="CR276" s="10">
        <f>3/24000000*OO[[#This Row],[152 (07JUL1985 21:00:00)-Water Temperature (C)]]*OO[[#This Row],[94]]</f>
        <v>4.2781706876700001E-7</v>
      </c>
      <c r="CS276" s="10">
        <f>3/24000000*OO[[#This Row],[153 (08JUL1985 00:00:00)-Water Temperature (C)]]*OO[[#This Row],[95]]</f>
        <v>4.0702100059499996E-7</v>
      </c>
      <c r="CT276" s="10">
        <f>3/24000000*OO[[#This Row],[154 (08JUL1985 03:00:00)-Water Temperature (C)]]*OO[[#This Row],[96]]</f>
        <v>3.8707234621949998E-7</v>
      </c>
      <c r="CU276" s="10">
        <f>3/24000000*OO[[#This Row],[155 (08JUL1985 06:00:00)-Water Temperature (C)]]*OO[[#This Row],[97]]</f>
        <v>3.6820875309374999E-7</v>
      </c>
      <c r="CV276" s="10">
        <f>3/24000000*OO[[#This Row],[156 (08JUL1985 09:00:00)-Water Temperature (C)]]*OO[[#This Row],[98]]</f>
        <v>3.51878465197E-7</v>
      </c>
      <c r="CW276" s="10">
        <f>3/24000000*OO[[#This Row],[157 (08JUL1985 12:00:00)-Water Temperature (C)]]*OO[[#This Row],[99]]</f>
        <v>3.4406910322749999E-7</v>
      </c>
    </row>
    <row r="277" spans="1:101" x14ac:dyDescent="0.35">
      <c r="A277" t="s">
        <v>283</v>
      </c>
      <c r="B277">
        <v>786.52120000000002</v>
      </c>
      <c r="C277" s="10">
        <f>3/24*OO[[#This Row],[59 (26JUN1985 06:00:00)-Water Temperature (C)]]*OO[[#This Row],[1]]/SUM(OO[1])</f>
        <v>0</v>
      </c>
      <c r="D277" s="10">
        <f>3/24*OO[[#This Row],[60 (26JUN1985 09:00:00)-Water Temperature (C)]]*OO[[#This Row],[2]]/SUM(OO[2])</f>
        <v>0</v>
      </c>
      <c r="E277" s="10">
        <f>3/24*OO[[#This Row],[61 (26JUN1985 12:00:00)-Water Temperature (C)]]*OO[[#This Row],[3]]/SUM(OO[3])</f>
        <v>0</v>
      </c>
      <c r="F277" s="10">
        <f>3/24*OO[[#This Row],[62 (26JUN1985 15:00:00)-Water Temperature (C)]]*OO[[#This Row],[4]]/SUM(OO[4])</f>
        <v>0</v>
      </c>
      <c r="G277" s="10">
        <f>3/24*OO[[#This Row],[63 (26JUN1985 18:00:00)-Water Temperature (C)]]*OO[[#This Row],[5]]/SUM(OO[5])</f>
        <v>0</v>
      </c>
      <c r="H277" s="10">
        <f>3/24*OO[[#This Row],[64 (26JUN1985 21:00:00)-Water Temperature (C)]]*OO[[#This Row],[6]]/SUM(OO[6])</f>
        <v>0</v>
      </c>
      <c r="I277" s="10">
        <f>3/24*OO[[#This Row],[65 (27JUN1985 00:00:00)-Water Temperature (C)]]*OO[[#This Row],[7]]/SUM(OO[7])</f>
        <v>0</v>
      </c>
      <c r="J277" s="10">
        <f>3/24*OO[[#This Row],[66 (27JUN1985 03:00:00)-Water Temperature (C)]]*OO[[#This Row],[8]]/SUM(OO[8])</f>
        <v>0</v>
      </c>
      <c r="K277" s="10">
        <f>3/24*OO[[#This Row],[67 (27JUN1985 06:00:00)-Water Temperature (C)]]*OO[[#This Row],[9]]/SUM(OO[9])</f>
        <v>0</v>
      </c>
      <c r="L277" s="10">
        <f>3/24*OO[[#This Row],[68 (27JUN1985 09:00:00)-Water Temperature (C)]]*OO[[#This Row],[10]]/SUM(OO[10])</f>
        <v>0</v>
      </c>
      <c r="M277" s="10">
        <f>3/24*OO[[#This Row],[69 (27JUN1985 12:00:00)-Water Temperature (C)]]*OO[[#This Row],[11]]/SUM(OO[11])</f>
        <v>0</v>
      </c>
      <c r="N277" s="10">
        <f>3/24*OO[[#This Row],[70 (27JUN1985 15:00:00)-Water Temperature (C)]]*OO[[#This Row],[12]]/SUM(OO[12])</f>
        <v>0</v>
      </c>
      <c r="O277" s="10">
        <f>3/24*OO[[#This Row],[71 (27JUN1985 18:00:00)-Water Temperature (C)]]*OO[[#This Row],[13]]/SUM(OO[13])</f>
        <v>0</v>
      </c>
      <c r="P277" s="10">
        <f>3/24*OO[[#This Row],[72 (27JUN1985 21:00:00)-Water Temperature (C)]]*OO[[#This Row],[14]]/SUM(OO[14])</f>
        <v>0</v>
      </c>
      <c r="Q277" s="10">
        <f>3/24*OO[[#This Row],[73 (28JUN1985 00:00:00)-Water Temperature (C)]]*OO[[#This Row],[15]]/SUM(OO[15])</f>
        <v>1.3692826929254447E-24</v>
      </c>
      <c r="R277" s="10">
        <f>3/24*OO[[#This Row],[74 (28JUN1985 03:00:00)-Water Temperature (C)]]*OO[[#This Row],[16]]/SUM(OO[16])</f>
        <v>2.9418303145552395E-18</v>
      </c>
      <c r="S277" s="10">
        <f>3/24*OO[[#This Row],[75 (28JUN1985 06:00:00)-Water Temperature (C)]]*OO[[#This Row],[17]]/SUM(OO[17])</f>
        <v>4.469683765944303E-13</v>
      </c>
      <c r="T277" s="10">
        <f>3/24*OO[[#This Row],[76 (28JUN1985 09:00:00)-Water Temperature (C)]]*OO[[#This Row],[18]]/SUM(OO[18])</f>
        <v>5.4287610235129231E-10</v>
      </c>
      <c r="U277" s="10">
        <f>3/24*OO[[#This Row],[77 (28JUN1985 12:00:00)-Water Temperature (C)]]*OO[[#This Row],[19]]/SUM(OO[19])</f>
        <v>1.0547531445521337E-7</v>
      </c>
      <c r="V277" s="10">
        <f>3/24000000*OO[[#This Row],[78 (28JUN1985 15:00:00)-Water Temperature (C)]]*OO[[#This Row],[20]]</f>
        <v>5.9462583608249998E-6</v>
      </c>
      <c r="W277" s="10">
        <f>3/24000000*OO[[#This Row],[79 (28JUN1985 18:00:00)-Water Temperature (C)]]*OO[[#This Row],[21]]</f>
        <v>1.2748968072266251E-4</v>
      </c>
      <c r="X277" s="10">
        <f>3/24000000*OO[[#This Row],[80 (28JUN1985 21:00:00)-Water Temperature (C)]]*OO[[#This Row],[22]]</f>
        <v>1.2223705031772501E-3</v>
      </c>
      <c r="Y277" s="10">
        <f>3/24000000*OO[[#This Row],[81 (29JUN1985 00:00:00)-Water Temperature (C)]]*OO[[#This Row],[23]]</f>
        <v>6.0498829778400003E-3</v>
      </c>
      <c r="Z277" s="10">
        <f>3/24000000*OO[[#This Row],[82 (29JUN1985 03:00:00)-Water Temperature (C)]]*OO[[#This Row],[24]]</f>
        <v>1.7437870886327502E-2</v>
      </c>
      <c r="AA277" s="10">
        <f>3/24000000*OO[[#This Row],[83 (29JUN1985 06:00:00)-Water Temperature (C)]]*OO[[#This Row],[25]]</f>
        <v>3.1985956408174997E-2</v>
      </c>
      <c r="AB277" s="10">
        <f>3/24000000*OO[[#This Row],[84 (29JUN1985 09:00:00)-Water Temperature (C)]]*OO[[#This Row],[26]]</f>
        <v>4.0922255793824996E-2</v>
      </c>
      <c r="AC277" s="10">
        <f>3/24000000*OO[[#This Row],[85 (29JUN1985 12:00:00)-Water Temperature (C)]]*OO[[#This Row],[27]]</f>
        <v>3.8249558791799997E-2</v>
      </c>
      <c r="AD277" s="10">
        <f>3/24000000*OO[[#This Row],[86 (29JUN1985 15:00:00)-Water Temperature (C)]]*OO[[#This Row],[28]]</f>
        <v>2.6536750886937497E-2</v>
      </c>
      <c r="AE277" s="10">
        <f>3/24000000*OO[[#This Row],[88 (29JUN1985 21:00:00)-Water Temperature (C)]]*OO[[#This Row],[30]]</f>
        <v>6.0879277479999995E-3</v>
      </c>
      <c r="AF277" s="10">
        <f>3/24000000*OO[[#This Row],[88 (29JUN1985 21:00:00)-Water Temperature (C)]]*OO[[#This Row],[30]]</f>
        <v>6.0879277479999995E-3</v>
      </c>
      <c r="AG277" s="10">
        <f>3/24000000*OO[[#This Row],[89 (30JUN1985 00:00:00)-Water Temperature (C)]]*OO[[#This Row],[31]]</f>
        <v>2.1493330667147498E-3</v>
      </c>
      <c r="AH277" s="10">
        <f>3/24000000*OO[[#This Row],[90 (30JUN1985 03:00:00)-Water Temperature (C)]]*OO[[#This Row],[32]]</f>
        <v>6.7037395116562504E-4</v>
      </c>
      <c r="AI277" s="10">
        <f>3/24000000*OO[[#This Row],[91 (30JUN1985 06:00:00)-Water Temperature (C)]]*OO[[#This Row],[33]]</f>
        <v>2.0539547549954998E-4</v>
      </c>
      <c r="AJ277" s="10">
        <f>3/24000000*OO[[#This Row],[92 (30JUN1985 09:00:00)-Water Temperature (C)]]*OO[[#This Row],[34]]</f>
        <v>7.787107909083749E-5</v>
      </c>
      <c r="AK277" s="10">
        <f>3/24000000*OO[[#This Row],[93 (30JUN1985 12:00:00)-Water Temperature (C)]]*OO[[#This Row],[35]]</f>
        <v>4.6047741151412494E-5</v>
      </c>
      <c r="AL277" s="10">
        <f>3/24000000*OO[[#This Row],[94 (30JUN1985 15:00:00)-Water Temperature (C)]]*OO[[#This Row],[36]]</f>
        <v>3.9658006629350001E-5</v>
      </c>
      <c r="AM277" s="10">
        <f>3/24000000*OO[[#This Row],[95 (30JUN1985 18:00:00)-Water Temperature (C)]]*OO[[#This Row],[37]]</f>
        <v>3.9393121679549995E-5</v>
      </c>
      <c r="AN277" s="10">
        <f>3/24000000*OO[[#This Row],[96 (30JUN1985 21:00:00)-Water Temperature (C)]]*OO[[#This Row],[38]]</f>
        <v>3.9221828112462503E-5</v>
      </c>
      <c r="AO277" s="10">
        <f>3/24000000*OO[[#This Row],[97 (01JUL1985 00:00:00)-Water Temperature (C)]]*OO[[#This Row],[39]]</f>
        <v>3.7859848270987501E-5</v>
      </c>
      <c r="AP277" s="10">
        <f>3/24000000*OO[[#This Row],[98 (01JUL1985 03:00:00)-Water Temperature (C)]]*OO[[#This Row],[40]]</f>
        <v>3.5411507348350001E-5</v>
      </c>
      <c r="AQ277" s="10">
        <f>3/24000000*OO[[#This Row],[99 (01JUL1985 06:00:00)-Water Temperature (C)]]*OO[[#This Row],[41]]</f>
        <v>3.2514455553287503E-5</v>
      </c>
      <c r="AR277" s="10">
        <f>3/24000000*OO[[#This Row],[100 (01JUL1985 09:00:00)-Water Temperature (C)]]*OO[[#This Row],[42]]</f>
        <v>3.0619093150500001E-5</v>
      </c>
      <c r="AS277" s="10">
        <f>3/24000000*OO[[#This Row],[101 (01JUL1985 12:00:00)-Water Temperature (C)]]*OO[[#This Row],[43]]</f>
        <v>2.8671768413112505E-5</v>
      </c>
      <c r="AT277" s="10">
        <f>3/24000000*OO[[#This Row],[102 (01JUL1985 15:00:00)-Water Temperature (C)]]*OO[[#This Row],[44]]</f>
        <v>2.6499928095249997E-5</v>
      </c>
      <c r="AU277" s="10">
        <f>3/24000000*OO[[#This Row],[103 (01JUL1985 18:00:00)-Water Temperature (C)]]*OO[[#This Row],[45]]</f>
        <v>2.4039492308212498E-5</v>
      </c>
      <c r="AV277" s="10">
        <f>3/24000000*OO[[#This Row],[104 (01JUL1985 21:00:00)-Water Temperature (C)]]*OO[[#This Row],[46]]</f>
        <v>2.1256950146180001E-5</v>
      </c>
      <c r="AW277" s="10">
        <f>3/24000000*OO[[#This Row],[105 (02JUL1985 00:00:00)-Water Temperature (C)]]*OO[[#This Row],[47]]</f>
        <v>1.8373152223728751E-5</v>
      </c>
      <c r="AX277" s="10">
        <f>3/24000000*OO[[#This Row],[106 (02JUL1985 03:00:00)-Water Temperature (C)]]*OO[[#This Row],[48]]</f>
        <v>1.567530309837375E-5</v>
      </c>
      <c r="AY277" s="10">
        <f>3/24000000*OO[[#This Row],[107 (02JUL1985 06:00:00)-Water Temperature (C)]]*OO[[#This Row],[49]]</f>
        <v>1.3388132775703751E-5</v>
      </c>
      <c r="AZ277" s="10">
        <f>3/24000000*OO[[#This Row],[108 (02JUL1985 09:00:00)-Water Temperature (C)]]*OO[[#This Row],[50]]</f>
        <v>1.1883384638115E-5</v>
      </c>
      <c r="BA277" s="10">
        <f>3/24000000*OO[[#This Row],[109 (02JUL1985 12:00:00)-Water Temperature (C)]]*OO[[#This Row],[51]]</f>
        <v>1.0630860424649999E-5</v>
      </c>
      <c r="BB277" s="10">
        <f>3/24000000*OO[[#This Row],[110 (02JUL1985 15:00:00)-Water Temperature (C)]]*OO[[#This Row],[52]]</f>
        <v>9.5327976146874998E-6</v>
      </c>
      <c r="BC277" s="10">
        <f>3/24000000*OO[[#This Row],[111 (02JUL1985 18:00:00)-Water Temperature (C)]]*OO[[#This Row],[53]]</f>
        <v>8.5624022650799993E-6</v>
      </c>
      <c r="BD277" s="10">
        <f>3/24000000*OO[[#This Row],[112 (02JUL1985 21:00:00)-Water Temperature (C)]]*OO[[#This Row],[54]]</f>
        <v>7.4532485418774997E-6</v>
      </c>
      <c r="BE277" s="10">
        <f>3/24000000*OO[[#This Row],[113 (03JUL1985 00:00:00)-Water Temperature (C)]]*OO[[#This Row],[55]]</f>
        <v>6.1664554611049993E-6</v>
      </c>
      <c r="BF277" s="10">
        <f>3/24000000*OO[[#This Row],[114 (03JUL1985 03:00:00)-Water Temperature (C)]]*OO[[#This Row],[56]]</f>
        <v>4.9189583394000007E-6</v>
      </c>
      <c r="BG277" s="10">
        <f>3/24000000*OO[[#This Row],[115 (03JUL1985 06:00:00)-Water Temperature (C)]]*OO[[#This Row],[57]]</f>
        <v>3.8237032587037498E-6</v>
      </c>
      <c r="BH277" s="10">
        <f>3/24000000*OO[[#This Row],[116 (03JUL1985 09:00:00)-Water Temperature (C)]]*OO[[#This Row],[58]]</f>
        <v>3.04668380866875E-6</v>
      </c>
      <c r="BI277" s="10">
        <f>3/24000000*OO[[#This Row],[117 (03JUL1985 12:00:00)-Water Temperature (C)]]*OO[[#This Row],[59]]</f>
        <v>2.51352768582925E-6</v>
      </c>
      <c r="BJ277" s="10">
        <f>3/24000000*OO[[#This Row],[118 (03JUL1985 15:00:00)-Water Temperature (C)]]*OO[[#This Row],[60]]</f>
        <v>2.147381216666E-6</v>
      </c>
      <c r="BK277" s="10">
        <f>3/24000000*OO[[#This Row],[119 (03JUL1985 18:00:00)-Water Temperature (C)]]*OO[[#This Row],[61]]</f>
        <v>1.9051642301474998E-6</v>
      </c>
      <c r="BL277" s="10">
        <f>3/24000000*OO[[#This Row],[120 (03JUL1985 21:00:00)-Water Temperature (C)]]*OO[[#This Row],[62]]</f>
        <v>1.7067346775279997E-6</v>
      </c>
      <c r="BM277" s="10">
        <f>3/24000000*OO[[#This Row],[121 (04JUL1985 00:00:00)-Water Temperature (C)]]*OO[[#This Row],[63]]</f>
        <v>1.5310764129374999E-6</v>
      </c>
      <c r="BN277" s="10">
        <f>3/24000000*OO[[#This Row],[122 (04JUL1985 03:00:00)-Water Temperature (C)]]*OO[[#This Row],[64]]</f>
        <v>1.38665140325475E-6</v>
      </c>
      <c r="BO277" s="10">
        <f>3/24000000*OO[[#This Row],[123 (04JUL1985 06:00:00)-Water Temperature (C)]]*OO[[#This Row],[65]]</f>
        <v>1.2655451406255E-6</v>
      </c>
      <c r="BP277" s="10">
        <f>3/24000000*OO[[#This Row],[124 (04JUL1985 09:00:00)-Water Temperature (C)]]*OO[[#This Row],[66]]</f>
        <v>1.18437377203125E-6</v>
      </c>
      <c r="BQ277" s="10">
        <f>3/24000000*OO[[#This Row],[125 (04JUL1985 12:00:00)-Water Temperature (C)]]*OO[[#This Row],[67]]</f>
        <v>1.1153059303679999E-6</v>
      </c>
      <c r="BR277" s="10">
        <f>3/24000000*OO[[#This Row],[126 (04JUL1985 15:00:00)-Water Temperature (C)]]*OO[[#This Row],[68]]</f>
        <v>1.0652114500559999E-6</v>
      </c>
      <c r="BS277" s="10">
        <f>3/24000000*OO[[#This Row],[127 (04JUL1985 18:00:00)-Water Temperature (C)]]*OO[[#This Row],[69]]</f>
        <v>1.0176162589338749E-6</v>
      </c>
      <c r="BT277" s="10">
        <f>3/24000000*OO[[#This Row],[128 (04JUL1985 21:00:00)-Water Temperature (C)]]*OO[[#This Row],[70]]</f>
        <v>9.728128142855E-7</v>
      </c>
      <c r="BU277" s="10">
        <f>3/24000000*OO[[#This Row],[129 (05JUL1985 00:00:00)-Water Temperature (C)]]*OO[[#This Row],[71]]</f>
        <v>9.3504480768187492E-7</v>
      </c>
      <c r="BV277" s="10">
        <f>3/24000000*OO[[#This Row],[130 (05JUL1985 03:00:00)-Water Temperature (C)]]*OO[[#This Row],[72]]</f>
        <v>8.9756834498400001E-7</v>
      </c>
      <c r="BW277" s="10">
        <f>3/24000000*OO[[#This Row],[131 (05JUL1985 06:00:00)-Water Temperature (C)]]*OO[[#This Row],[73]]</f>
        <v>8.5646636289374992E-7</v>
      </c>
      <c r="BX277" s="10">
        <f>3/24000000*OO[[#This Row],[132 (05JUL1985 09:00:00)-Water Temperature (C)]]*OO[[#This Row],[74]]</f>
        <v>8.3266939589087498E-7</v>
      </c>
      <c r="BY277" s="10">
        <f>3/24000000*OO[[#This Row],[133 (05JUL1985 12:00:00)-Water Temperature (C)]]*OO[[#This Row],[75]]</f>
        <v>8.0074683059749996E-7</v>
      </c>
      <c r="BZ277" s="10">
        <f>3/24000000*OO[[#This Row],[134 (05JUL1985 15:00:00)-Water Temperature (C)]]*OO[[#This Row],[76]]</f>
        <v>7.7289459557187485E-7</v>
      </c>
      <c r="CA277" s="10">
        <f>3/24000000*OO[[#This Row],[135 (05JUL1985 18:00:00)-Water Temperature (C)]]*OO[[#This Row],[77]]</f>
        <v>7.5375889768599998E-7</v>
      </c>
      <c r="CB277" s="10">
        <f>3/24000000*OO[[#This Row],[136 (05JUL1985 21:00:00)-Water Temperature (C)]]*OO[[#This Row],[78]]</f>
        <v>7.2671164882750002E-7</v>
      </c>
      <c r="CC277" s="10">
        <f>3/24000000*OO[[#This Row],[137 (06JUL1985 00:00:00)-Water Temperature (C)]]*OO[[#This Row],[79]]</f>
        <v>6.8931105107699992E-7</v>
      </c>
      <c r="CD277" s="10">
        <f>3/24000000*OO[[#This Row],[138 (06JUL1985 03:00:00)-Water Temperature (C)]]*OO[[#This Row],[80]]</f>
        <v>6.4877077794099994E-7</v>
      </c>
      <c r="CE277" s="10">
        <f>3/24000000*OO[[#This Row],[139 (06JUL1985 06:00:00)-Water Temperature (C)]]*OO[[#This Row],[81]]</f>
        <v>6.1221058445312504E-7</v>
      </c>
      <c r="CF277" s="10">
        <f>3/24000000*OO[[#This Row],[140 (06JUL1985 09:00:00)-Water Temperature (C)]]*OO[[#This Row],[82]]</f>
        <v>5.9831252647562506E-7</v>
      </c>
      <c r="CG277" s="10">
        <f>3/24000000*OO[[#This Row],[141 (06JUL1985 12:00:00)-Water Temperature (C)]]*OO[[#This Row],[83]]</f>
        <v>5.8480117908249999E-7</v>
      </c>
      <c r="CH277" s="10">
        <f>3/24000000*OO[[#This Row],[142 (06JUL1985 15:00:00)-Water Temperature (C)]]*OO[[#This Row],[84]]</f>
        <v>5.7307530843049991E-7</v>
      </c>
      <c r="CI277" s="10">
        <f>3/24000000*OO[[#This Row],[143 (06JUL1985 18:00:00)-Water Temperature (C)]]*OO[[#This Row],[85]]</f>
        <v>5.6794014538749993E-7</v>
      </c>
      <c r="CJ277" s="10">
        <f>3/24000000*OO[[#This Row],[144 (06JUL1985 21:00:00)-Water Temperature (C)]]*OO[[#This Row],[86]]</f>
        <v>5.5040346877500003E-7</v>
      </c>
      <c r="CK277" s="10">
        <f>3/24000000*OO[[#This Row],[145 (07JUL1985 00:00:00)-Water Temperature (C)]]*OO[[#This Row],[87]]</f>
        <v>5.1933099327749999E-7</v>
      </c>
      <c r="CL277" s="10">
        <f>3/24000000*OO[[#This Row],[146 (07JUL1985 03:00:00)-Water Temperature (C)]]*OO[[#This Row],[88]]</f>
        <v>4.8999132805862501E-7</v>
      </c>
      <c r="CM277" s="10">
        <f>3/24000000*OO[[#This Row],[147 (07JUL1985 06:00:00)-Water Temperature (C)]]*OO[[#This Row],[89]]</f>
        <v>4.6363514308637502E-7</v>
      </c>
      <c r="CN277" s="10">
        <f>3/24000000*OO[[#This Row],[148 (07JUL1985 09:00:00)-Water Temperature (C)]]*OO[[#This Row],[90]]</f>
        <v>4.5302318281687505E-7</v>
      </c>
      <c r="CO277" s="10">
        <f>3/24000000*OO[[#This Row],[149 (07JUL1985 12:00:00)-Water Temperature (C)]]*OO[[#This Row],[91]]</f>
        <v>4.4650719290100003E-7</v>
      </c>
      <c r="CP277" s="10">
        <f>3/24000000*OO[[#This Row],[150 (07JUL1985 15:00:00)-Water Temperature (C)]]*OO[[#This Row],[92]]</f>
        <v>4.3852480433999997E-7</v>
      </c>
      <c r="CQ277" s="10">
        <f>3/24000000*OO[[#This Row],[151 (07JUL1985 18:00:00)-Water Temperature (C)]]*OO[[#This Row],[93]]</f>
        <v>4.3168250883000002E-7</v>
      </c>
      <c r="CR277" s="10">
        <f>3/24000000*OO[[#This Row],[152 (07JUL1985 21:00:00)-Water Temperature (C)]]*OO[[#This Row],[94]]</f>
        <v>4.1683884602175002E-7</v>
      </c>
      <c r="CS277" s="10">
        <f>3/24000000*OO[[#This Row],[153 (08JUL1985 00:00:00)-Water Temperature (C)]]*OO[[#This Row],[95]]</f>
        <v>3.9655592706462496E-7</v>
      </c>
      <c r="CT277" s="10">
        <f>3/24000000*OO[[#This Row],[154 (08JUL1985 03:00:00)-Water Temperature (C)]]*OO[[#This Row],[96]]</f>
        <v>3.7719914206300001E-7</v>
      </c>
      <c r="CU277" s="10">
        <f>3/24000000*OO[[#This Row],[155 (08JUL1985 06:00:00)-Water Temperature (C)]]*OO[[#This Row],[97]]</f>
        <v>3.5903677081812504E-7</v>
      </c>
      <c r="CV277" s="10">
        <f>3/24000000*OO[[#This Row],[156 (08JUL1985 09:00:00)-Water Temperature (C)]]*OO[[#This Row],[98]]</f>
        <v>3.4335444432150003E-7</v>
      </c>
      <c r="CW277" s="10">
        <f>3/24000000*OO[[#This Row],[157 (08JUL1985 12:00:00)-Water Temperature (C)]]*OO[[#This Row],[99]]</f>
        <v>3.3557754080799999E-7</v>
      </c>
    </row>
    <row r="278" spans="1:101" x14ac:dyDescent="0.35">
      <c r="A278" t="s">
        <v>284</v>
      </c>
      <c r="B278">
        <v>772.90880000000004</v>
      </c>
      <c r="C278" s="10">
        <f>3/24*OO[[#This Row],[59 (26JUN1985 06:00:00)-Water Temperature (C)]]*OO[[#This Row],[1]]/SUM(OO[1])</f>
        <v>0</v>
      </c>
      <c r="D278" s="10">
        <f>3/24*OO[[#This Row],[60 (26JUN1985 09:00:00)-Water Temperature (C)]]*OO[[#This Row],[2]]/SUM(OO[2])</f>
        <v>0</v>
      </c>
      <c r="E278" s="10">
        <f>3/24*OO[[#This Row],[61 (26JUN1985 12:00:00)-Water Temperature (C)]]*OO[[#This Row],[3]]/SUM(OO[3])</f>
        <v>0</v>
      </c>
      <c r="F278" s="10">
        <f>3/24*OO[[#This Row],[62 (26JUN1985 15:00:00)-Water Temperature (C)]]*OO[[#This Row],[4]]/SUM(OO[4])</f>
        <v>0</v>
      </c>
      <c r="G278" s="10">
        <f>3/24*OO[[#This Row],[63 (26JUN1985 18:00:00)-Water Temperature (C)]]*OO[[#This Row],[5]]/SUM(OO[5])</f>
        <v>0</v>
      </c>
      <c r="H278" s="10">
        <f>3/24*OO[[#This Row],[64 (26JUN1985 21:00:00)-Water Temperature (C)]]*OO[[#This Row],[6]]/SUM(OO[6])</f>
        <v>0</v>
      </c>
      <c r="I278" s="10">
        <f>3/24*OO[[#This Row],[65 (27JUN1985 00:00:00)-Water Temperature (C)]]*OO[[#This Row],[7]]/SUM(OO[7])</f>
        <v>0</v>
      </c>
      <c r="J278" s="10">
        <f>3/24*OO[[#This Row],[66 (27JUN1985 03:00:00)-Water Temperature (C)]]*OO[[#This Row],[8]]/SUM(OO[8])</f>
        <v>0</v>
      </c>
      <c r="K278" s="10">
        <f>3/24*OO[[#This Row],[67 (27JUN1985 06:00:00)-Water Temperature (C)]]*OO[[#This Row],[9]]/SUM(OO[9])</f>
        <v>0</v>
      </c>
      <c r="L278" s="10">
        <f>3/24*OO[[#This Row],[68 (27JUN1985 09:00:00)-Water Temperature (C)]]*OO[[#This Row],[10]]/SUM(OO[10])</f>
        <v>0</v>
      </c>
      <c r="M278" s="10">
        <f>3/24*OO[[#This Row],[69 (27JUN1985 12:00:00)-Water Temperature (C)]]*OO[[#This Row],[11]]/SUM(OO[11])</f>
        <v>0</v>
      </c>
      <c r="N278" s="10">
        <f>3/24*OO[[#This Row],[70 (27JUN1985 15:00:00)-Water Temperature (C)]]*OO[[#This Row],[12]]/SUM(OO[12])</f>
        <v>0</v>
      </c>
      <c r="O278" s="10">
        <f>3/24*OO[[#This Row],[71 (27JUN1985 18:00:00)-Water Temperature (C)]]*OO[[#This Row],[13]]/SUM(OO[13])</f>
        <v>0</v>
      </c>
      <c r="P278" s="10">
        <f>3/24*OO[[#This Row],[72 (27JUN1985 21:00:00)-Water Temperature (C)]]*OO[[#This Row],[14]]/SUM(OO[14])</f>
        <v>0</v>
      </c>
      <c r="Q278" s="10">
        <f>3/24*OO[[#This Row],[73 (28JUN1985 00:00:00)-Water Temperature (C)]]*OO[[#This Row],[15]]/SUM(OO[15])</f>
        <v>6.2178568179290831E-25</v>
      </c>
      <c r="R278" s="10">
        <f>3/24*OO[[#This Row],[74 (28JUN1985 03:00:00)-Water Temperature (C)]]*OO[[#This Row],[16]]/SUM(OO[16])</f>
        <v>8.6870711861071338E-19</v>
      </c>
      <c r="S278" s="10">
        <f>3/24*OO[[#This Row],[75 (28JUN1985 06:00:00)-Water Temperature (C)]]*OO[[#This Row],[17]]/SUM(OO[17])</f>
        <v>2.5207139073198085E-13</v>
      </c>
      <c r="T278" s="10">
        <f>3/24*OO[[#This Row],[76 (28JUN1985 09:00:00)-Water Temperature (C)]]*OO[[#This Row],[18]]/SUM(OO[18])</f>
        <v>3.5177206042068627E-10</v>
      </c>
      <c r="U278" s="10">
        <f>3/24*OO[[#This Row],[77 (28JUN1985 12:00:00)-Water Temperature (C)]]*OO[[#This Row],[19]]/SUM(OO[19])</f>
        <v>7.4642559485044712E-8</v>
      </c>
      <c r="V278" s="10">
        <f>3/24000000*OO[[#This Row],[78 (28JUN1985 15:00:00)-Water Temperature (C)]]*OO[[#This Row],[20]]</f>
        <v>4.5068585410650007E-6</v>
      </c>
      <c r="W278" s="10">
        <f>3/24000000*OO[[#This Row],[79 (28JUN1985 18:00:00)-Water Temperature (C)]]*OO[[#This Row],[21]]</f>
        <v>1.02455359475625E-4</v>
      </c>
      <c r="X278" s="10">
        <f>3/24000000*OO[[#This Row],[80 (28JUN1985 21:00:00)-Water Temperature (C)]]*OO[[#This Row],[22]]</f>
        <v>1.0334464351853751E-3</v>
      </c>
      <c r="Y278" s="10">
        <f>3/24000000*OO[[#This Row],[81 (29JUN1985 00:00:00)-Water Temperature (C)]]*OO[[#This Row],[23]]</f>
        <v>5.3526116949899998E-3</v>
      </c>
      <c r="Z278" s="10">
        <f>3/24000000*OO[[#This Row],[82 (29JUN1985 03:00:00)-Water Temperature (C)]]*OO[[#This Row],[24]]</f>
        <v>1.6063674667590001E-2</v>
      </c>
      <c r="AA278" s="10">
        <f>3/24000000*OO[[#This Row],[83 (29JUN1985 06:00:00)-Water Temperature (C)]]*OO[[#This Row],[25]]</f>
        <v>3.0564720554987494E-2</v>
      </c>
      <c r="AB278" s="10">
        <f>3/24000000*OO[[#This Row],[84 (29JUN1985 09:00:00)-Water Temperature (C)]]*OO[[#This Row],[26]]</f>
        <v>4.0436071750237494E-2</v>
      </c>
      <c r="AC278" s="10">
        <f>3/24000000*OO[[#This Row],[85 (29JUN1985 12:00:00)-Water Temperature (C)]]*OO[[#This Row],[27]]</f>
        <v>3.8981452072499992E-2</v>
      </c>
      <c r="AD278" s="10">
        <f>3/24000000*OO[[#This Row],[86 (29JUN1985 15:00:00)-Water Temperature (C)]]*OO[[#This Row],[28]]</f>
        <v>2.78521864076E-2</v>
      </c>
      <c r="AE278" s="10">
        <f>3/24000000*OO[[#This Row],[88 (29JUN1985 21:00:00)-Water Temperature (C)]]*OO[[#This Row],[30]]</f>
        <v>6.7373944085250001E-3</v>
      </c>
      <c r="AF278" s="10">
        <f>3/24000000*OO[[#This Row],[88 (29JUN1985 21:00:00)-Water Temperature (C)]]*OO[[#This Row],[30]]</f>
        <v>6.7373944085250001E-3</v>
      </c>
      <c r="AG278" s="10">
        <f>3/24000000*OO[[#This Row],[89 (30JUN1985 00:00:00)-Water Temperature (C)]]*OO[[#This Row],[31]]</f>
        <v>2.4327429793424998E-3</v>
      </c>
      <c r="AH278" s="10">
        <f>3/24000000*OO[[#This Row],[90 (30JUN1985 03:00:00)-Water Temperature (C)]]*OO[[#This Row],[32]]</f>
        <v>7.7142245285999995E-4</v>
      </c>
      <c r="AI278" s="10">
        <f>3/24000000*OO[[#This Row],[91 (30JUN1985 06:00:00)-Water Temperature (C)]]*OO[[#This Row],[33]]</f>
        <v>2.3659066941449997E-4</v>
      </c>
      <c r="AJ278" s="10">
        <f>3/24000000*OO[[#This Row],[92 (30JUN1985 09:00:00)-Water Temperature (C)]]*OO[[#This Row],[34]]</f>
        <v>8.6929301420325E-5</v>
      </c>
      <c r="AK278" s="10">
        <f>3/24000000*OO[[#This Row],[93 (30JUN1985 12:00:00)-Water Temperature (C)]]*OO[[#This Row],[35]]</f>
        <v>4.8819881903512506E-5</v>
      </c>
      <c r="AL278" s="10">
        <f>3/24000000*OO[[#This Row],[94 (30JUN1985 15:00:00)-Water Temperature (C)]]*OO[[#This Row],[36]]</f>
        <v>4.0769944847437495E-5</v>
      </c>
      <c r="AM278" s="10">
        <f>3/24000000*OO[[#This Row],[95 (30JUN1985 18:00:00)-Water Temperature (C)]]*OO[[#This Row],[37]]</f>
        <v>4.017594990955E-5</v>
      </c>
      <c r="AN278" s="10">
        <f>3/24000000*OO[[#This Row],[96 (30JUN1985 21:00:00)-Water Temperature (C)]]*OO[[#This Row],[38]]</f>
        <v>4.0066696713274996E-5</v>
      </c>
      <c r="AO278" s="10">
        <f>3/24000000*OO[[#This Row],[97 (01JUL1985 00:00:00)-Water Temperature (C)]]*OO[[#This Row],[39]]</f>
        <v>3.8864490240124997E-5</v>
      </c>
      <c r="AP278" s="10">
        <f>3/24000000*OO[[#This Row],[98 (01JUL1985 03:00:00)-Water Temperature (C)]]*OO[[#This Row],[40]]</f>
        <v>3.6552339829624989E-5</v>
      </c>
      <c r="AQ278" s="10">
        <f>3/24000000*OO[[#This Row],[99 (01JUL1985 06:00:00)-Water Temperature (C)]]*OO[[#This Row],[41]]</f>
        <v>3.3742409031449997E-5</v>
      </c>
      <c r="AR278" s="10">
        <f>3/24000000*OO[[#This Row],[100 (01JUL1985 09:00:00)-Water Temperature (C)]]*OO[[#This Row],[42]]</f>
        <v>3.1908243074699996E-5</v>
      </c>
      <c r="AS278" s="10">
        <f>3/24000000*OO[[#This Row],[101 (01JUL1985 12:00:00)-Water Temperature (C)]]*OO[[#This Row],[43]]</f>
        <v>2.9960728535299997E-5</v>
      </c>
      <c r="AT278" s="10">
        <f>3/24000000*OO[[#This Row],[102 (01JUL1985 15:00:00)-Water Temperature (C)]]*OO[[#This Row],[44]]</f>
        <v>2.7767422061575E-5</v>
      </c>
      <c r="AU278" s="10">
        <f>3/24000000*OO[[#This Row],[103 (01JUL1985 18:00:00)-Water Temperature (C)]]*OO[[#This Row],[45]]</f>
        <v>2.5260565505000001E-5</v>
      </c>
      <c r="AV278" s="10">
        <f>3/24000000*OO[[#This Row],[104 (01JUL1985 21:00:00)-Water Temperature (C)]]*OO[[#This Row],[46]]</f>
        <v>2.2403529991417498E-5</v>
      </c>
      <c r="AW278" s="10">
        <f>3/24000000*OO[[#This Row],[105 (02JUL1985 00:00:00)-Water Temperature (C)]]*OO[[#This Row],[47]]</f>
        <v>1.9418984564326246E-5</v>
      </c>
      <c r="AX278" s="10">
        <f>3/24000000*OO[[#This Row],[106 (02JUL1985 03:00:00)-Water Temperature (C)]]*OO[[#This Row],[48]]</f>
        <v>1.6610089968149997E-5</v>
      </c>
      <c r="AY278" s="10">
        <f>3/24000000*OO[[#This Row],[107 (02JUL1985 06:00:00)-Water Temperature (C)]]*OO[[#This Row],[49]]</f>
        <v>1.4217485309393751E-5</v>
      </c>
      <c r="AZ278" s="10">
        <f>3/24000000*OO[[#This Row],[108 (02JUL1985 09:00:00)-Water Temperature (C)]]*OO[[#This Row],[50]]</f>
        <v>1.2636616460174998E-5</v>
      </c>
      <c r="BA278" s="10">
        <f>3/24000000*OO[[#This Row],[109 (02JUL1985 12:00:00)-Water Temperature (C)]]*OO[[#This Row],[51]]</f>
        <v>1.1305141515101249E-5</v>
      </c>
      <c r="BB278" s="10">
        <f>3/24000000*OO[[#This Row],[110 (02JUL1985 15:00:00)-Water Temperature (C)]]*OO[[#This Row],[52]]</f>
        <v>1.0132747077274999E-5</v>
      </c>
      <c r="BC278" s="10">
        <f>3/24000000*OO[[#This Row],[111 (02JUL1985 18:00:00)-Water Temperature (C)]]*OO[[#This Row],[53]]</f>
        <v>9.1010650600612488E-6</v>
      </c>
      <c r="BD278" s="10">
        <f>3/24000000*OO[[#This Row],[112 (02JUL1985 21:00:00)-Water Temperature (C)]]*OO[[#This Row],[54]]</f>
        <v>7.9352789866799996E-6</v>
      </c>
      <c r="BE278" s="10">
        <f>3/24000000*OO[[#This Row],[113 (03JUL1985 00:00:00)-Water Temperature (C)]]*OO[[#This Row],[55]]</f>
        <v>6.5898243967875001E-6</v>
      </c>
      <c r="BF278" s="10">
        <f>3/24000000*OO[[#This Row],[114 (03JUL1985 03:00:00)-Water Temperature (C)]]*OO[[#This Row],[56]]</f>
        <v>5.2775216605649999E-6</v>
      </c>
      <c r="BG278" s="10">
        <f>3/24000000*OO[[#This Row],[115 (03JUL1985 06:00:00)-Water Temperature (C)]]*OO[[#This Row],[57]]</f>
        <v>4.1161802249699992E-6</v>
      </c>
      <c r="BH278" s="10">
        <f>3/24000000*OO[[#This Row],[116 (03JUL1985 09:00:00)-Water Temperature (C)]]*OO[[#This Row],[58]]</f>
        <v>3.2814215709525001E-6</v>
      </c>
      <c r="BI278" s="10">
        <f>3/24000000*OO[[#This Row],[117 (03JUL1985 12:00:00)-Water Temperature (C)]]*OO[[#This Row],[59]]</f>
        <v>2.7004071285149999E-6</v>
      </c>
      <c r="BJ278" s="10">
        <f>3/24000000*OO[[#This Row],[118 (03JUL1985 15:00:00)-Water Temperature (C)]]*OO[[#This Row],[60]]</f>
        <v>2.2952867419957498E-6</v>
      </c>
      <c r="BK278" s="10">
        <f>3/24000000*OO[[#This Row],[119 (03JUL1985 18:00:00)-Water Temperature (C)]]*OO[[#This Row],[61]]</f>
        <v>2.0254365089999999E-6</v>
      </c>
      <c r="BL278" s="10">
        <f>3/24000000*OO[[#This Row],[120 (03JUL1985 21:00:00)-Water Temperature (C)]]*OO[[#This Row],[62]]</f>
        <v>1.8068411169899997E-6</v>
      </c>
      <c r="BM278" s="10">
        <f>3/24000000*OO[[#This Row],[121 (04JUL1985 00:00:00)-Water Temperature (C)]]*OO[[#This Row],[63]]</f>
        <v>1.6180402928140002E-6</v>
      </c>
      <c r="BN278" s="10">
        <f>3/24000000*OO[[#This Row],[122 (04JUL1985 03:00:00)-Water Temperature (C)]]*OO[[#This Row],[64]]</f>
        <v>1.4640937453074998E-6</v>
      </c>
      <c r="BO278" s="10">
        <f>3/24000000*OO[[#This Row],[123 (04JUL1985 06:00:00)-Water Temperature (C)]]*OO[[#This Row],[65]]</f>
        <v>1.3360027873873751E-6</v>
      </c>
      <c r="BP278" s="10">
        <f>3/24000000*OO[[#This Row],[124 (04JUL1985 09:00:00)-Water Temperature (C)]]*OO[[#This Row],[66]]</f>
        <v>1.24992181240775E-6</v>
      </c>
      <c r="BQ278" s="10">
        <f>3/24000000*OO[[#This Row],[125 (04JUL1985 12:00:00)-Water Temperature (C)]]*OO[[#This Row],[67]]</f>
        <v>1.1753118188622498E-6</v>
      </c>
      <c r="BR278" s="10">
        <f>3/24000000*OO[[#This Row],[126 (04JUL1985 15:00:00)-Water Temperature (C)]]*OO[[#This Row],[68]]</f>
        <v>1.1209474351085E-6</v>
      </c>
      <c r="BS278" s="10">
        <f>3/24000000*OO[[#This Row],[127 (04JUL1985 18:00:00)-Water Temperature (C)]]*OO[[#This Row],[69]]</f>
        <v>1.0690724535187501E-6</v>
      </c>
      <c r="BT278" s="10">
        <f>3/24000000*OO[[#This Row],[128 (04JUL1985 21:00:00)-Water Temperature (C)]]*OO[[#This Row],[70]]</f>
        <v>1.0206608027183749E-6</v>
      </c>
      <c r="BU278" s="10">
        <f>3/24000000*OO[[#This Row],[129 (05JUL1985 00:00:00)-Water Temperature (C)]]*OO[[#This Row],[71]]</f>
        <v>9.8067343633349993E-7</v>
      </c>
      <c r="BV278" s="10">
        <f>3/24000000*OO[[#This Row],[130 (05JUL1985 03:00:00)-Water Temperature (C)]]*OO[[#This Row],[72]]</f>
        <v>9.4168799996699992E-7</v>
      </c>
      <c r="BW278" s="10">
        <f>3/24000000*OO[[#This Row],[131 (05JUL1985 06:00:00)-Water Temperature (C)]]*OO[[#This Row],[73]]</f>
        <v>8.9956489584937506E-7</v>
      </c>
      <c r="BX278" s="10">
        <f>3/24000000*OO[[#This Row],[132 (05JUL1985 09:00:00)-Water Temperature (C)]]*OO[[#This Row],[74]]</f>
        <v>8.75611457027E-7</v>
      </c>
      <c r="BY278" s="10">
        <f>3/24000000*OO[[#This Row],[133 (05JUL1985 12:00:00)-Water Temperature (C)]]*OO[[#This Row],[75]]</f>
        <v>8.4187532727199986E-7</v>
      </c>
      <c r="BZ278" s="10">
        <f>3/24000000*OO[[#This Row],[134 (05JUL1985 15:00:00)-Water Temperature (C)]]*OO[[#This Row],[76]]</f>
        <v>8.1268424382675009E-7</v>
      </c>
      <c r="CA278" s="10">
        <f>3/24000000*OO[[#This Row],[135 (05JUL1985 18:00:00)-Water Temperature (C)]]*OO[[#This Row],[77]]</f>
        <v>7.9150972497374979E-7</v>
      </c>
      <c r="CB278" s="10">
        <f>3/24000000*OO[[#This Row],[136 (05JUL1985 21:00:00)-Water Temperature (C)]]*OO[[#This Row],[78]]</f>
        <v>7.6285444064549992E-7</v>
      </c>
      <c r="CC278" s="10">
        <f>3/24000000*OO[[#This Row],[137 (06JUL1985 00:00:00)-Water Temperature (C)]]*OO[[#This Row],[79]]</f>
        <v>7.2390126103062499E-7</v>
      </c>
      <c r="CD278" s="10">
        <f>3/24000000*OO[[#This Row],[138 (06JUL1985 03:00:00)-Water Temperature (C)]]*OO[[#This Row],[80]]</f>
        <v>6.8189917311250011E-7</v>
      </c>
      <c r="CE278" s="10">
        <f>3/24000000*OO[[#This Row],[139 (06JUL1985 06:00:00)-Water Temperature (C)]]*OO[[#This Row],[81]]</f>
        <v>6.4442246315824998E-7</v>
      </c>
      <c r="CF278" s="10">
        <f>3/24000000*OO[[#This Row],[140 (06JUL1985 09:00:00)-Water Temperature (C)]]*OO[[#This Row],[82]]</f>
        <v>6.3000621532375018E-7</v>
      </c>
      <c r="CG278" s="10">
        <f>3/24000000*OO[[#This Row],[141 (06JUL1985 12:00:00)-Water Temperature (C)]]*OO[[#This Row],[83]]</f>
        <v>6.1545331488199998E-7</v>
      </c>
      <c r="CH278" s="10">
        <f>3/24000000*OO[[#This Row],[142 (06JUL1985 15:00:00)-Water Temperature (C)]]*OO[[#This Row],[84]]</f>
        <v>6.0297509435800002E-7</v>
      </c>
      <c r="CI278" s="10">
        <f>3/24000000*OO[[#This Row],[143 (06JUL1985 18:00:00)-Water Temperature (C)]]*OO[[#This Row],[85]]</f>
        <v>5.9709258337000004E-7</v>
      </c>
      <c r="CJ278" s="10">
        <f>3/24000000*OO[[#This Row],[144 (06JUL1985 21:00:00)-Water Temperature (C)]]*OO[[#This Row],[86]]</f>
        <v>5.7802799324950003E-7</v>
      </c>
      <c r="CK278" s="10">
        <f>3/24000000*OO[[#This Row],[145 (07JUL1985 00:00:00)-Water Temperature (C)]]*OO[[#This Row],[87]]</f>
        <v>5.4554681915437494E-7</v>
      </c>
      <c r="CL278" s="10">
        <f>3/24000000*OO[[#This Row],[146 (07JUL1985 03:00:00)-Water Temperature (C)]]*OO[[#This Row],[88]]</f>
        <v>5.14861451840625E-7</v>
      </c>
      <c r="CM278" s="10">
        <f>3/24000000*OO[[#This Row],[147 (07JUL1985 06:00:00)-Water Temperature (C)]]*OO[[#This Row],[89]]</f>
        <v>4.8768828488249998E-7</v>
      </c>
      <c r="CN278" s="10">
        <f>3/24000000*OO[[#This Row],[148 (07JUL1985 09:00:00)-Water Temperature (C)]]*OO[[#This Row],[90]]</f>
        <v>4.7661453546200006E-7</v>
      </c>
      <c r="CO278" s="10">
        <f>3/24000000*OO[[#This Row],[149 (07JUL1985 12:00:00)-Water Temperature (C)]]*OO[[#This Row],[91]]</f>
        <v>4.6977459912712504E-7</v>
      </c>
      <c r="CP278" s="10">
        <f>3/24000000*OO[[#This Row],[150 (07JUL1985 15:00:00)-Water Temperature (C)]]*OO[[#This Row],[92]]</f>
        <v>4.6124963949749998E-7</v>
      </c>
      <c r="CQ278" s="10">
        <f>3/24000000*OO[[#This Row],[151 (07JUL1985 18:00:00)-Water Temperature (C)]]*OO[[#This Row],[93]]</f>
        <v>4.5384064229562492E-7</v>
      </c>
      <c r="CR278" s="10">
        <f>3/24000000*OO[[#This Row],[152 (07JUL1985 21:00:00)-Water Temperature (C)]]*OO[[#This Row],[94]]</f>
        <v>4.3771460454749996E-7</v>
      </c>
      <c r="CS278" s="10">
        <f>3/24000000*OO[[#This Row],[153 (08JUL1985 00:00:00)-Water Temperature (C)]]*OO[[#This Row],[95]]</f>
        <v>4.1646538430449993E-7</v>
      </c>
      <c r="CT278" s="10">
        <f>3/24000000*OO[[#This Row],[154 (08JUL1985 03:00:00)-Water Temperature (C)]]*OO[[#This Row],[96]]</f>
        <v>3.9623403695624993E-7</v>
      </c>
      <c r="CU278" s="10">
        <f>3/24000000*OO[[#This Row],[155 (08JUL1985 06:00:00)-Water Temperature (C)]]*OO[[#This Row],[97]]</f>
        <v>3.7739232194625001E-7</v>
      </c>
      <c r="CV278" s="10">
        <f>3/24000000*OO[[#This Row],[156 (08JUL1985 09:00:00)-Water Temperature (C)]]*OO[[#This Row],[98]]</f>
        <v>3.6105814791375001E-7</v>
      </c>
      <c r="CW278" s="10">
        <f>3/24000000*OO[[#This Row],[157 (08JUL1985 12:00:00)-Water Temperature (C)]]*OO[[#This Row],[99]]</f>
        <v>3.5287259541299998E-7</v>
      </c>
    </row>
    <row r="279" spans="1:101" x14ac:dyDescent="0.35">
      <c r="A279" t="s">
        <v>285</v>
      </c>
      <c r="B279">
        <v>794.74159999999995</v>
      </c>
      <c r="C279" s="10">
        <f>3/24*OO[[#This Row],[59 (26JUN1985 06:00:00)-Water Temperature (C)]]*OO[[#This Row],[1]]/SUM(OO[1])</f>
        <v>0</v>
      </c>
      <c r="D279" s="10">
        <f>3/24*OO[[#This Row],[60 (26JUN1985 09:00:00)-Water Temperature (C)]]*OO[[#This Row],[2]]/SUM(OO[2])</f>
        <v>0</v>
      </c>
      <c r="E279" s="10">
        <f>3/24*OO[[#This Row],[61 (26JUN1985 12:00:00)-Water Temperature (C)]]*OO[[#This Row],[3]]/SUM(OO[3])</f>
        <v>0</v>
      </c>
      <c r="F279" s="10">
        <f>3/24*OO[[#This Row],[62 (26JUN1985 15:00:00)-Water Temperature (C)]]*OO[[#This Row],[4]]/SUM(OO[4])</f>
        <v>0</v>
      </c>
      <c r="G279" s="10">
        <f>3/24*OO[[#This Row],[63 (26JUN1985 18:00:00)-Water Temperature (C)]]*OO[[#This Row],[5]]/SUM(OO[5])</f>
        <v>0</v>
      </c>
      <c r="H279" s="10">
        <f>3/24*OO[[#This Row],[64 (26JUN1985 21:00:00)-Water Temperature (C)]]*OO[[#This Row],[6]]/SUM(OO[6])</f>
        <v>0</v>
      </c>
      <c r="I279" s="10">
        <f>3/24*OO[[#This Row],[65 (27JUN1985 00:00:00)-Water Temperature (C)]]*OO[[#This Row],[7]]/SUM(OO[7])</f>
        <v>0</v>
      </c>
      <c r="J279" s="10">
        <f>3/24*OO[[#This Row],[66 (27JUN1985 03:00:00)-Water Temperature (C)]]*OO[[#This Row],[8]]/SUM(OO[8])</f>
        <v>0</v>
      </c>
      <c r="K279" s="10">
        <f>3/24*OO[[#This Row],[67 (27JUN1985 06:00:00)-Water Temperature (C)]]*OO[[#This Row],[9]]/SUM(OO[9])</f>
        <v>0</v>
      </c>
      <c r="L279" s="10">
        <f>3/24*OO[[#This Row],[68 (27JUN1985 09:00:00)-Water Temperature (C)]]*OO[[#This Row],[10]]/SUM(OO[10])</f>
        <v>0</v>
      </c>
      <c r="M279" s="10">
        <f>3/24*OO[[#This Row],[69 (27JUN1985 12:00:00)-Water Temperature (C)]]*OO[[#This Row],[11]]/SUM(OO[11])</f>
        <v>0</v>
      </c>
      <c r="N279" s="10">
        <f>3/24*OO[[#This Row],[70 (27JUN1985 15:00:00)-Water Temperature (C)]]*OO[[#This Row],[12]]/SUM(OO[12])</f>
        <v>0</v>
      </c>
      <c r="O279" s="10">
        <f>3/24*OO[[#This Row],[71 (27JUN1985 18:00:00)-Water Temperature (C)]]*OO[[#This Row],[13]]/SUM(OO[13])</f>
        <v>0</v>
      </c>
      <c r="P279" s="10">
        <f>3/24*OO[[#This Row],[72 (27JUN1985 21:00:00)-Water Temperature (C)]]*OO[[#This Row],[14]]/SUM(OO[14])</f>
        <v>0</v>
      </c>
      <c r="Q279" s="10">
        <f>3/24*OO[[#This Row],[73 (28JUN1985 00:00:00)-Water Temperature (C)]]*OO[[#This Row],[15]]/SUM(OO[15])</f>
        <v>2.4512819890911801E-25</v>
      </c>
      <c r="R279" s="10">
        <f>3/24*OO[[#This Row],[74 (28JUN1985 03:00:00)-Water Temperature (C)]]*OO[[#This Row],[16]]/SUM(OO[16])</f>
        <v>2.037913067329962E-19</v>
      </c>
      <c r="S279" s="10">
        <f>3/24*OO[[#This Row],[75 (28JUN1985 06:00:00)-Water Temperature (C)]]*OO[[#This Row],[17]]/SUM(OO[17])</f>
        <v>1.7332761850399628E-13</v>
      </c>
      <c r="T279" s="10">
        <f>3/24*OO[[#This Row],[76 (28JUN1985 09:00:00)-Water Temperature (C)]]*OO[[#This Row],[18]]/SUM(OO[18])</f>
        <v>3.0785800295193742E-10</v>
      </c>
      <c r="U279" s="10">
        <f>3/24*OO[[#This Row],[77 (28JUN1985 12:00:00)-Water Temperature (C)]]*OO[[#This Row],[19]]/SUM(OO[19])</f>
        <v>7.5672693088198183E-8</v>
      </c>
      <c r="V279" s="10">
        <f>3/24000000*OO[[#This Row],[78 (28JUN1985 15:00:00)-Water Temperature (C)]]*OO[[#This Row],[20]]</f>
        <v>5.1573545158499995E-6</v>
      </c>
      <c r="W279" s="10">
        <f>3/24000000*OO[[#This Row],[79 (28JUN1985 18:00:00)-Water Temperature (C)]]*OO[[#This Row],[21]]</f>
        <v>1.3053850936749998E-4</v>
      </c>
      <c r="X279" s="10">
        <f>3/24000000*OO[[#This Row],[80 (28JUN1985 21:00:00)-Water Temperature (C)]]*OO[[#This Row],[22]]</f>
        <v>1.4549863258655001E-3</v>
      </c>
      <c r="Y279" s="10">
        <f>3/24000000*OO[[#This Row],[81 (29JUN1985 00:00:00)-Water Temperature (C)]]*OO[[#This Row],[23]]</f>
        <v>8.2503493222350014E-3</v>
      </c>
      <c r="Z279" s="10">
        <f>3/24000000*OO[[#This Row],[82 (29JUN1985 03:00:00)-Water Temperature (C)]]*OO[[#This Row],[24]]</f>
        <v>2.6898396883499993E-2</v>
      </c>
      <c r="AA279" s="10">
        <f>3/24000000*OO[[#This Row],[83 (29JUN1985 06:00:00)-Water Temperature (C)]]*OO[[#This Row],[25]]</f>
        <v>5.5254363673424997E-2</v>
      </c>
      <c r="AB279" s="10">
        <f>3/24000000*OO[[#This Row],[84 (29JUN1985 09:00:00)-Water Temperature (C)]]*OO[[#This Row],[26]]</f>
        <v>7.8464316258524999E-2</v>
      </c>
      <c r="AC279" s="10">
        <f>3/24000000*OO[[#This Row],[85 (29JUN1985 12:00:00)-Water Temperature (C)]]*OO[[#This Row],[27]]</f>
        <v>8.1026014904999999E-2</v>
      </c>
      <c r="AD279" s="10">
        <f>3/24000000*OO[[#This Row],[86 (29JUN1985 15:00:00)-Water Temperature (C)]]*OO[[#This Row],[28]]</f>
        <v>6.1924128077174991E-2</v>
      </c>
      <c r="AE279" s="10">
        <f>3/24000000*OO[[#This Row],[88 (29JUN1985 21:00:00)-Water Temperature (C)]]*OO[[#This Row],[30]]</f>
        <v>1.6989439710324999E-2</v>
      </c>
      <c r="AF279" s="10">
        <f>3/24000000*OO[[#This Row],[88 (29JUN1985 21:00:00)-Water Temperature (C)]]*OO[[#This Row],[30]]</f>
        <v>1.6989439710324999E-2</v>
      </c>
      <c r="AG279" s="10">
        <f>3/24000000*OO[[#This Row],[89 (30JUN1985 00:00:00)-Water Temperature (C)]]*OO[[#This Row],[31]]</f>
        <v>6.4850255528500003E-3</v>
      </c>
      <c r="AH279" s="10">
        <f>3/24000000*OO[[#This Row],[90 (30JUN1985 03:00:00)-Water Temperature (C)]]*OO[[#This Row],[32]]</f>
        <v>2.1468719900801254E-3</v>
      </c>
      <c r="AI279" s="10">
        <f>3/24000000*OO[[#This Row],[91 (30JUN1985 06:00:00)-Water Temperature (C)]]*OO[[#This Row],[33]]</f>
        <v>6.6719318623650002E-4</v>
      </c>
      <c r="AJ279" s="10">
        <f>3/24000000*OO[[#This Row],[92 (30JUN1985 09:00:00)-Water Temperature (C)]]*OO[[#This Row],[34]]</f>
        <v>2.317318040385E-4</v>
      </c>
      <c r="AK279" s="10">
        <f>3/24000000*OO[[#This Row],[93 (30JUN1985 12:00:00)-Water Temperature (C)]]*OO[[#This Row],[35]]</f>
        <v>1.1548123619759997E-4</v>
      </c>
      <c r="AL279" s="10">
        <f>3/24000000*OO[[#This Row],[94 (30JUN1985 15:00:00)-Water Temperature (C)]]*OO[[#This Row],[36]]</f>
        <v>8.860270232502499E-5</v>
      </c>
      <c r="AM279" s="10">
        <f>3/24000000*OO[[#This Row],[95 (30JUN1985 18:00:00)-Water Temperature (C)]]*OO[[#This Row],[37]]</f>
        <v>8.5170638148750002E-5</v>
      </c>
      <c r="AN279" s="10">
        <f>3/24000000*OO[[#This Row],[96 (30JUN1985 21:00:00)-Water Temperature (C)]]*OO[[#This Row],[38]]</f>
        <v>8.5168805203349995E-5</v>
      </c>
      <c r="AO279" s="10">
        <f>3/24000000*OO[[#This Row],[97 (01JUL1985 00:00:00)-Water Temperature (C)]]*OO[[#This Row],[39]]</f>
        <v>8.3483953985774993E-5</v>
      </c>
      <c r="AP279" s="10">
        <f>3/24000000*OO[[#This Row],[98 (01JUL1985 03:00:00)-Water Temperature (C)]]*OO[[#This Row],[40]]</f>
        <v>7.9513675197137509E-5</v>
      </c>
      <c r="AQ279" s="10">
        <f>3/24000000*OO[[#This Row],[99 (01JUL1985 06:00:00)-Water Temperature (C)]]*OO[[#This Row],[41]]</f>
        <v>7.4154314972587503E-5</v>
      </c>
      <c r="AR279" s="10">
        <f>3/24000000*OO[[#This Row],[100 (01JUL1985 09:00:00)-Water Temperature (C)]]*OO[[#This Row],[42]]</f>
        <v>7.0556230969224981E-5</v>
      </c>
      <c r="AS279" s="10">
        <f>3/24000000*OO[[#This Row],[101 (01JUL1985 12:00:00)-Water Temperature (C)]]*OO[[#This Row],[43]]</f>
        <v>6.6784976248462498E-5</v>
      </c>
      <c r="AT279" s="10">
        <f>3/24000000*OO[[#This Row],[102 (01JUL1985 15:00:00)-Water Temperature (C)]]*OO[[#This Row],[44]]</f>
        <v>6.2386690041374987E-5</v>
      </c>
      <c r="AU279" s="10">
        <f>3/24000000*OO[[#This Row],[103 (01JUL1985 18:00:00)-Water Temperature (C)]]*OO[[#This Row],[45]]</f>
        <v>5.7162217612874998E-5</v>
      </c>
      <c r="AV279" s="10">
        <f>3/24000000*OO[[#This Row],[104 (01JUL1985 21:00:00)-Water Temperature (C)]]*OO[[#This Row],[46]]</f>
        <v>5.1098939082574999E-5</v>
      </c>
      <c r="AW279" s="10">
        <f>3/24000000*OO[[#This Row],[105 (02JUL1985 00:00:00)-Water Temperature (C)]]*OO[[#This Row],[47]]</f>
        <v>4.46343295108E-5</v>
      </c>
      <c r="AX279" s="10">
        <f>3/24000000*OO[[#This Row],[106 (02JUL1985 03:00:00)-Water Temperature (C)]]*OO[[#This Row],[48]]</f>
        <v>3.8407763822174991E-5</v>
      </c>
      <c r="AY279" s="10">
        <f>3/24000000*OO[[#This Row],[107 (02JUL1985 06:00:00)-Water Temperature (C)]]*OO[[#This Row],[49]]</f>
        <v>3.2974712849999996E-5</v>
      </c>
      <c r="AZ279" s="10">
        <f>3/24000000*OO[[#This Row],[108 (02JUL1985 09:00:00)-Water Temperature (C)]]*OO[[#This Row],[50]]</f>
        <v>2.9290959724887502E-5</v>
      </c>
      <c r="BA279" s="10">
        <f>3/24000000*OO[[#This Row],[109 (02JUL1985 12:00:00)-Water Temperature (C)]]*OO[[#This Row],[51]]</f>
        <v>2.6208338898625001E-5</v>
      </c>
      <c r="BB279" s="10">
        <f>3/24000000*OO[[#This Row],[110 (02JUL1985 15:00:00)-Water Temperature (C)]]*OO[[#This Row],[52]]</f>
        <v>2.3491967968218748E-5</v>
      </c>
      <c r="BC279" s="10">
        <f>3/24000000*OO[[#This Row],[111 (02JUL1985 18:00:00)-Water Temperature (C)]]*OO[[#This Row],[53]]</f>
        <v>2.1124593817537497E-5</v>
      </c>
      <c r="BD279" s="10">
        <f>3/24000000*OO[[#This Row],[112 (02JUL1985 21:00:00)-Water Temperature (C)]]*OO[[#This Row],[54]]</f>
        <v>1.8533124442781252E-5</v>
      </c>
      <c r="BE279" s="10">
        <f>3/24000000*OO[[#This Row],[113 (03JUL1985 00:00:00)-Water Temperature (C)]]*OO[[#This Row],[55]]</f>
        <v>1.553702123913125E-5</v>
      </c>
      <c r="BF279" s="10">
        <f>3/24000000*OO[[#This Row],[114 (03JUL1985 03:00:00)-Water Temperature (C)]]*OO[[#This Row],[56]]</f>
        <v>1.2564511766118751E-5</v>
      </c>
      <c r="BG279" s="10">
        <f>3/24000000*OO[[#This Row],[115 (03JUL1985 06:00:00)-Water Temperature (C)]]*OO[[#This Row],[57]]</f>
        <v>9.8704831195024998E-6</v>
      </c>
      <c r="BH279" s="10">
        <f>3/24000000*OO[[#This Row],[116 (03JUL1985 09:00:00)-Water Temperature (C)]]*OO[[#This Row],[58]]</f>
        <v>7.8680146889549998E-6</v>
      </c>
      <c r="BI279" s="10">
        <f>3/24000000*OO[[#This Row],[117 (03JUL1985 12:00:00)-Water Temperature (C)]]*OO[[#This Row],[59]]</f>
        <v>6.4311442954500002E-6</v>
      </c>
      <c r="BJ279" s="10">
        <f>3/24000000*OO[[#This Row],[118 (03JUL1985 15:00:00)-Water Temperature (C)]]*OO[[#This Row],[60]]</f>
        <v>5.4069766715250002E-6</v>
      </c>
      <c r="BK279" s="10">
        <f>3/24000000*OO[[#This Row],[119 (03JUL1985 18:00:00)-Water Temperature (C)]]*OO[[#This Row],[61]]</f>
        <v>4.7181672213224997E-6</v>
      </c>
      <c r="BL279" s="10">
        <f>3/24000000*OO[[#This Row],[120 (03JUL1985 21:00:00)-Water Temperature (C)]]*OO[[#This Row],[62]]</f>
        <v>4.1782406104249994E-6</v>
      </c>
      <c r="BM279" s="10">
        <f>3/24000000*OO[[#This Row],[121 (04JUL1985 00:00:00)-Water Temperature (C)]]*OO[[#This Row],[63]]</f>
        <v>3.7249764935387499E-6</v>
      </c>
      <c r="BN279" s="10">
        <f>3/24000000*OO[[#This Row],[122 (04JUL1985 03:00:00)-Water Temperature (C)]]*OO[[#This Row],[64]]</f>
        <v>3.3615553255624995E-6</v>
      </c>
      <c r="BO279" s="10">
        <f>3/24000000*OO[[#This Row],[123 (04JUL1985 06:00:00)-Water Temperature (C)]]*OO[[#This Row],[65]]</f>
        <v>3.0623368318087498E-6</v>
      </c>
      <c r="BP279" s="10">
        <f>3/24000000*OO[[#This Row],[124 (04JUL1985 09:00:00)-Water Temperature (C)]]*OO[[#This Row],[66]]</f>
        <v>2.8565673032125002E-6</v>
      </c>
      <c r="BQ279" s="10">
        <f>3/24000000*OO[[#This Row],[125 (04JUL1985 12:00:00)-Water Temperature (C)]]*OO[[#This Row],[67]]</f>
        <v>2.6806262524387501E-6</v>
      </c>
      <c r="BR279" s="10">
        <f>3/24000000*OO[[#This Row],[126 (04JUL1985 15:00:00)-Water Temperature (C)]]*OO[[#This Row],[68]]</f>
        <v>2.5489508039336247E-6</v>
      </c>
      <c r="BS279" s="10">
        <f>3/24000000*OO[[#This Row],[127 (04JUL1985 18:00:00)-Water Temperature (C)]]*OO[[#This Row],[69]]</f>
        <v>2.425091453307E-6</v>
      </c>
      <c r="BT279" s="10">
        <f>3/24000000*OO[[#This Row],[128 (04JUL1985 21:00:00)-Water Temperature (C)]]*OO[[#This Row],[70]]</f>
        <v>2.3097368773972499E-6</v>
      </c>
      <c r="BU279" s="10">
        <f>3/24000000*OO[[#This Row],[129 (05JUL1985 00:00:00)-Water Temperature (C)]]*OO[[#This Row],[71]]</f>
        <v>2.2150848877104998E-6</v>
      </c>
      <c r="BV279" s="10">
        <f>3/24000000*OO[[#This Row],[130 (05JUL1985 03:00:00)-Water Temperature (C)]]*OO[[#This Row],[72]]</f>
        <v>2.1281968358571248E-6</v>
      </c>
      <c r="BW279" s="10">
        <f>3/24000000*OO[[#This Row],[131 (05JUL1985 06:00:00)-Water Temperature (C)]]*OO[[#This Row],[73]]</f>
        <v>2.0367346296806249E-6</v>
      </c>
      <c r="BX279" s="10">
        <f>3/24000000*OO[[#This Row],[132 (05JUL1985 09:00:00)-Water Temperature (C)]]*OO[[#This Row],[74]]</f>
        <v>1.982456133776875E-6</v>
      </c>
      <c r="BY279" s="10">
        <f>3/24000000*OO[[#This Row],[133 (05JUL1985 12:00:00)-Water Temperature (C)]]*OO[[#This Row],[75]]</f>
        <v>1.9089886462004994E-6</v>
      </c>
      <c r="BZ279" s="10">
        <f>3/24000000*OO[[#This Row],[134 (05JUL1985 15:00:00)-Water Temperature (C)]]*OO[[#This Row],[76]]</f>
        <v>1.841794896041E-6</v>
      </c>
      <c r="CA279" s="10">
        <f>3/24000000*OO[[#This Row],[135 (05JUL1985 18:00:00)-Water Temperature (C)]]*OO[[#This Row],[77]]</f>
        <v>1.7892265708434997E-6</v>
      </c>
      <c r="CB279" s="10">
        <f>3/24000000*OO[[#This Row],[136 (05JUL1985 21:00:00)-Water Temperature (C)]]*OO[[#This Row],[78]]</f>
        <v>1.726091376174E-6</v>
      </c>
      <c r="CC279" s="10">
        <f>3/24000000*OO[[#This Row],[137 (06JUL1985 00:00:00)-Water Temperature (C)]]*OO[[#This Row],[79]]</f>
        <v>1.6404736724100002E-6</v>
      </c>
      <c r="CD279" s="10">
        <f>3/24000000*OO[[#This Row],[138 (06JUL1985 03:00:00)-Water Temperature (C)]]*OO[[#This Row],[80]]</f>
        <v>1.5480432977009997E-6</v>
      </c>
      <c r="CE279" s="10">
        <f>3/24000000*OO[[#This Row],[139 (06JUL1985 06:00:00)-Water Temperature (C)]]*OO[[#This Row],[81]]</f>
        <v>1.4637813948869999E-6</v>
      </c>
      <c r="CF279" s="10">
        <f>3/24000000*OO[[#This Row],[140 (06JUL1985 09:00:00)-Water Temperature (C)]]*OO[[#This Row],[82]]</f>
        <v>1.4293614147060001E-6</v>
      </c>
      <c r="CG279" s="10">
        <f>3/24000000*OO[[#This Row],[141 (06JUL1985 12:00:00)-Water Temperature (C)]]*OO[[#This Row],[83]]</f>
        <v>1.3969478117124998E-6</v>
      </c>
      <c r="CH279" s="10">
        <f>3/24000000*OO[[#This Row],[142 (06JUL1985 15:00:00)-Water Temperature (C)]]*OO[[#This Row],[84]]</f>
        <v>1.3664404757835001E-6</v>
      </c>
      <c r="CI279" s="10">
        <f>3/24000000*OO[[#This Row],[143 (06JUL1985 18:00:00)-Water Temperature (C)]]*OO[[#This Row],[85]]</f>
        <v>1.3500124260314998E-6</v>
      </c>
      <c r="CJ279" s="10">
        <f>3/24000000*OO[[#This Row],[144 (06JUL1985 21:00:00)-Water Temperature (C)]]*OO[[#This Row],[86]]</f>
        <v>1.3095449110472497E-6</v>
      </c>
      <c r="CK279" s="10">
        <f>3/24000000*OO[[#This Row],[145 (07JUL1985 00:00:00)-Water Temperature (C)]]*OO[[#This Row],[87]]</f>
        <v>1.2374785659475E-6</v>
      </c>
      <c r="CL279" s="10">
        <f>3/24000000*OO[[#This Row],[146 (07JUL1985 03:00:00)-Water Temperature (C)]]*OO[[#This Row],[88]]</f>
        <v>1.1684232661687499E-6</v>
      </c>
      <c r="CM279" s="10">
        <f>3/24000000*OO[[#This Row],[147 (07JUL1985 06:00:00)-Water Temperature (C)]]*OO[[#This Row],[89]]</f>
        <v>1.10624560992E-6</v>
      </c>
      <c r="CN279" s="10">
        <f>3/24000000*OO[[#This Row],[148 (07JUL1985 09:00:00)-Water Temperature (C)]]*OO[[#This Row],[90]]</f>
        <v>1.0798861077899998E-6</v>
      </c>
      <c r="CO279" s="10">
        <f>3/24000000*OO[[#This Row],[149 (07JUL1985 12:00:00)-Water Temperature (C)]]*OO[[#This Row],[91]]</f>
        <v>1.0641866575919999E-6</v>
      </c>
      <c r="CP279" s="10">
        <f>3/24000000*OO[[#This Row],[150 (07JUL1985 15:00:00)-Water Temperature (C)]]*OO[[#This Row],[92]]</f>
        <v>1.0446095150164998E-6</v>
      </c>
      <c r="CQ279" s="10">
        <f>3/24000000*OO[[#This Row],[151 (07JUL1985 18:00:00)-Water Temperature (C)]]*OO[[#This Row],[93]]</f>
        <v>1.0268244660519999E-6</v>
      </c>
      <c r="CR279" s="10">
        <f>3/24000000*OO[[#This Row],[152 (07JUL1985 21:00:00)-Water Temperature (C)]]*OO[[#This Row],[94]]</f>
        <v>9.9134287720875015E-7</v>
      </c>
      <c r="CS279" s="10">
        <f>3/24000000*OO[[#This Row],[153 (08JUL1985 00:00:00)-Water Temperature (C)]]*OO[[#This Row],[95]]</f>
        <v>9.4368464154749991E-7</v>
      </c>
      <c r="CT279" s="10">
        <f>3/24000000*OO[[#This Row],[154 (08JUL1985 03:00:00)-Water Temperature (C)]]*OO[[#This Row],[96]]</f>
        <v>8.9798586767312501E-7</v>
      </c>
      <c r="CU279" s="10">
        <f>3/24000000*OO[[#This Row],[155 (08JUL1985 06:00:00)-Water Temperature (C)]]*OO[[#This Row],[97]]</f>
        <v>8.5610431909237502E-7</v>
      </c>
      <c r="CV279" s="10">
        <f>3/24000000*OO[[#This Row],[156 (08JUL1985 09:00:00)-Water Temperature (C)]]*OO[[#This Row],[98]]</f>
        <v>8.1890391339187483E-7</v>
      </c>
      <c r="CW279" s="10">
        <f>3/24000000*OO[[#This Row],[157 (08JUL1985 12:00:00)-Water Temperature (C)]]*OO[[#This Row],[99]]</f>
        <v>7.9982287096249996E-7</v>
      </c>
    </row>
    <row r="280" spans="1:101" x14ac:dyDescent="0.35">
      <c r="A280" t="s">
        <v>286</v>
      </c>
      <c r="B280">
        <v>724.67420000000004</v>
      </c>
      <c r="C280" s="10">
        <f>3/24*OO[[#This Row],[59 (26JUN1985 06:00:00)-Water Temperature (C)]]*OO[[#This Row],[1]]/SUM(OO[1])</f>
        <v>0</v>
      </c>
      <c r="D280" s="10">
        <f>3/24*OO[[#This Row],[60 (26JUN1985 09:00:00)-Water Temperature (C)]]*OO[[#This Row],[2]]/SUM(OO[2])</f>
        <v>0</v>
      </c>
      <c r="E280" s="10">
        <f>3/24*OO[[#This Row],[61 (26JUN1985 12:00:00)-Water Temperature (C)]]*OO[[#This Row],[3]]/SUM(OO[3])</f>
        <v>0</v>
      </c>
      <c r="F280" s="10">
        <f>3/24*OO[[#This Row],[62 (26JUN1985 15:00:00)-Water Temperature (C)]]*OO[[#This Row],[4]]/SUM(OO[4])</f>
        <v>0</v>
      </c>
      <c r="G280" s="10">
        <f>3/24*OO[[#This Row],[63 (26JUN1985 18:00:00)-Water Temperature (C)]]*OO[[#This Row],[5]]/SUM(OO[5])</f>
        <v>0</v>
      </c>
      <c r="H280" s="10">
        <f>3/24*OO[[#This Row],[64 (26JUN1985 21:00:00)-Water Temperature (C)]]*OO[[#This Row],[6]]/SUM(OO[6])</f>
        <v>0</v>
      </c>
      <c r="I280" s="10">
        <f>3/24*OO[[#This Row],[65 (27JUN1985 00:00:00)-Water Temperature (C)]]*OO[[#This Row],[7]]/SUM(OO[7])</f>
        <v>0</v>
      </c>
      <c r="J280" s="10">
        <f>3/24*OO[[#This Row],[66 (27JUN1985 03:00:00)-Water Temperature (C)]]*OO[[#This Row],[8]]/SUM(OO[8])</f>
        <v>0</v>
      </c>
      <c r="K280" s="10">
        <f>3/24*OO[[#This Row],[67 (27JUN1985 06:00:00)-Water Temperature (C)]]*OO[[#This Row],[9]]/SUM(OO[9])</f>
        <v>0</v>
      </c>
      <c r="L280" s="10">
        <f>3/24*OO[[#This Row],[68 (27JUN1985 09:00:00)-Water Temperature (C)]]*OO[[#This Row],[10]]/SUM(OO[10])</f>
        <v>0</v>
      </c>
      <c r="M280" s="10">
        <f>3/24*OO[[#This Row],[69 (27JUN1985 12:00:00)-Water Temperature (C)]]*OO[[#This Row],[11]]/SUM(OO[11])</f>
        <v>0</v>
      </c>
      <c r="N280" s="10">
        <f>3/24*OO[[#This Row],[70 (27JUN1985 15:00:00)-Water Temperature (C)]]*OO[[#This Row],[12]]/SUM(OO[12])</f>
        <v>0</v>
      </c>
      <c r="O280" s="10">
        <f>3/24*OO[[#This Row],[71 (27JUN1985 18:00:00)-Water Temperature (C)]]*OO[[#This Row],[13]]/SUM(OO[13])</f>
        <v>0</v>
      </c>
      <c r="P280" s="10">
        <f>3/24*OO[[#This Row],[72 (27JUN1985 21:00:00)-Water Temperature (C)]]*OO[[#This Row],[14]]/SUM(OO[14])</f>
        <v>0</v>
      </c>
      <c r="Q280" s="10">
        <f>3/24*OO[[#This Row],[73 (28JUN1985 00:00:00)-Water Temperature (C)]]*OO[[#This Row],[15]]/SUM(OO[15])</f>
        <v>5.6166301830495547E-26</v>
      </c>
      <c r="R280" s="10">
        <f>3/24*OO[[#This Row],[74 (28JUN1985 03:00:00)-Water Temperature (C)]]*OO[[#This Row],[16]]/SUM(OO[16])</f>
        <v>3.9489532964025741E-20</v>
      </c>
      <c r="S280" s="10">
        <f>3/24*OO[[#This Row],[75 (28JUN1985 06:00:00)-Water Temperature (C)]]*OO[[#This Row],[17]]/SUM(OO[17])</f>
        <v>7.1766594173376002E-14</v>
      </c>
      <c r="T280" s="10">
        <f>3/24*OO[[#This Row],[76 (28JUN1985 09:00:00)-Water Temperature (C)]]*OO[[#This Row],[18]]/SUM(OO[18])</f>
        <v>1.5432856143130336E-10</v>
      </c>
      <c r="U280" s="10">
        <f>3/24*OO[[#This Row],[77 (28JUN1985 12:00:00)-Water Temperature (C)]]*OO[[#This Row],[19]]/SUM(OO[19])</f>
        <v>4.3058760927746358E-8</v>
      </c>
      <c r="V280" s="10">
        <f>3/24000000*OO[[#This Row],[78 (28JUN1985 15:00:00)-Water Temperature (C)]]*OO[[#This Row],[20]]</f>
        <v>3.2233676155800002E-6</v>
      </c>
      <c r="W280" s="10">
        <f>3/24000000*OO[[#This Row],[79 (28JUN1985 18:00:00)-Water Temperature (C)]]*OO[[#This Row],[21]]</f>
        <v>8.8085197961999991E-5</v>
      </c>
      <c r="X280" s="10">
        <f>3/24000000*OO[[#This Row],[80 (28JUN1985 21:00:00)-Water Temperature (C)]]*OO[[#This Row],[22]]</f>
        <v>1.0482304054074999E-3</v>
      </c>
      <c r="Y280" s="10">
        <f>3/24000000*OO[[#This Row],[81 (29JUN1985 00:00:00)-Water Temperature (C)]]*OO[[#This Row],[23]]</f>
        <v>6.2838507641399992E-3</v>
      </c>
      <c r="Z280" s="10">
        <f>3/24000000*OO[[#This Row],[82 (29JUN1985 03:00:00)-Water Temperature (C)]]*OO[[#This Row],[24]]</f>
        <v>2.1485217921875001E-2</v>
      </c>
      <c r="AA280" s="10">
        <f>3/24000000*OO[[#This Row],[83 (29JUN1985 06:00:00)-Water Temperature (C)]]*OO[[#This Row],[25]]</f>
        <v>4.5982825665187486E-2</v>
      </c>
      <c r="AB280" s="10">
        <f>3/24000000*OO[[#This Row],[84 (29JUN1985 09:00:00)-Water Temperature (C)]]*OO[[#This Row],[26]]</f>
        <v>6.7643743328949998E-2</v>
      </c>
      <c r="AC280" s="10">
        <f>3/24000000*OO[[#This Row],[85 (29JUN1985 12:00:00)-Water Temperature (C)]]*OO[[#This Row],[27]]</f>
        <v>7.2081210162762491E-2</v>
      </c>
      <c r="AD280" s="10">
        <f>3/24000000*OO[[#This Row],[86 (29JUN1985 15:00:00)-Water Temperature (C)]]*OO[[#This Row],[28]]</f>
        <v>5.6701199296800002E-2</v>
      </c>
      <c r="AE280" s="10">
        <f>3/24000000*OO[[#This Row],[88 (29JUN1985 21:00:00)-Water Temperature (C)]]*OO[[#This Row],[30]]</f>
        <v>1.6332647021970001E-2</v>
      </c>
      <c r="AF280" s="10">
        <f>3/24000000*OO[[#This Row],[88 (29JUN1985 21:00:00)-Water Temperature (C)]]*OO[[#This Row],[30]]</f>
        <v>1.6332647021970001E-2</v>
      </c>
      <c r="AG280" s="10">
        <f>3/24000000*OO[[#This Row],[89 (30JUN1985 00:00:00)-Water Temperature (C)]]*OO[[#This Row],[31]]</f>
        <v>6.3570734165937495E-3</v>
      </c>
      <c r="AH280" s="10">
        <f>3/24000000*OO[[#This Row],[90 (30JUN1985 03:00:00)-Water Temperature (C)]]*OO[[#This Row],[32]]</f>
        <v>2.1339775937909999E-3</v>
      </c>
      <c r="AI280" s="10">
        <f>3/24000000*OO[[#This Row],[91 (30JUN1985 06:00:00)-Water Temperature (C)]]*OO[[#This Row],[33]]</f>
        <v>6.6547001341275001E-4</v>
      </c>
      <c r="AJ280" s="10">
        <f>3/24000000*OO[[#This Row],[92 (30JUN1985 09:00:00)-Water Temperature (C)]]*OO[[#This Row],[34]]</f>
        <v>2.2658756708599998E-4</v>
      </c>
      <c r="AK280" s="10">
        <f>3/24000000*OO[[#This Row],[93 (30JUN1985 12:00:00)-Water Temperature (C)]]*OO[[#This Row],[35]]</f>
        <v>1.0768658698349999E-4</v>
      </c>
      <c r="AL280" s="10">
        <f>3/24000000*OO[[#This Row],[94 (30JUN1985 15:00:00)-Water Temperature (C)]]*OO[[#This Row],[36]]</f>
        <v>7.9374619666899989E-5</v>
      </c>
      <c r="AM280" s="10">
        <f>3/24000000*OO[[#This Row],[95 (30JUN1985 18:00:00)-Water Temperature (C)]]*OO[[#This Row],[37]]</f>
        <v>7.5187391820800005E-5</v>
      </c>
      <c r="AN280" s="10">
        <f>3/24000000*OO[[#This Row],[96 (30JUN1985 21:00:00)-Water Temperature (C)]]*OO[[#This Row],[38]]</f>
        <v>7.5080677873300006E-5</v>
      </c>
      <c r="AO280" s="10">
        <f>3/24000000*OO[[#This Row],[97 (01JUL1985 00:00:00)-Water Temperature (C)]]*OO[[#This Row],[39]]</f>
        <v>7.3781539842312499E-5</v>
      </c>
      <c r="AP280" s="10">
        <f>3/24000000*OO[[#This Row],[98 (01JUL1985 03:00:00)-Water Temperature (C)]]*OO[[#This Row],[40]]</f>
        <v>7.0522181990999988E-5</v>
      </c>
      <c r="AQ280" s="10">
        <f>3/24000000*OO[[#This Row],[99 (01JUL1985 06:00:00)-Water Temperature (C)]]*OO[[#This Row],[41]]</f>
        <v>6.5936224685375001E-5</v>
      </c>
      <c r="AR280" s="10">
        <f>3/24000000*OO[[#This Row],[100 (01JUL1985 09:00:00)-Water Temperature (C)]]*OO[[#This Row],[42]]</f>
        <v>6.2790642365624994E-5</v>
      </c>
      <c r="AS280" s="10">
        <f>3/24000000*OO[[#This Row],[101 (01JUL1985 12:00:00)-Water Temperature (C)]]*OO[[#This Row],[43]]</f>
        <v>5.951888863199999E-5</v>
      </c>
      <c r="AT280" s="10">
        <f>3/24000000*OO[[#This Row],[102 (01JUL1985 15:00:00)-Water Temperature (C)]]*OO[[#This Row],[44]]</f>
        <v>5.5685850347049996E-5</v>
      </c>
      <c r="AU280" s="10">
        <f>3/24000000*OO[[#This Row],[103 (01JUL1985 18:00:00)-Water Temperature (C)]]*OO[[#This Row],[45]]</f>
        <v>5.1103288044000004E-5</v>
      </c>
      <c r="AV280" s="10">
        <f>3/24000000*OO[[#This Row],[104 (01JUL1985 21:00:00)-Water Temperature (C)]]*OO[[#This Row],[46]]</f>
        <v>4.5779155079174989E-5</v>
      </c>
      <c r="AW280" s="10">
        <f>3/24000000*OO[[#This Row],[105 (02JUL1985 00:00:00)-Water Temperature (C)]]*OO[[#This Row],[47]]</f>
        <v>4.0074021919749994E-5</v>
      </c>
      <c r="AX280" s="10">
        <f>3/24000000*OO[[#This Row],[106 (02JUL1985 03:00:00)-Water Temperature (C)]]*OO[[#This Row],[48]]</f>
        <v>3.4545315499874993E-5</v>
      </c>
      <c r="AY280" s="10">
        <f>3/24000000*OO[[#This Row],[107 (02JUL1985 06:00:00)-Water Temperature (C)]]*OO[[#This Row],[49]]</f>
        <v>2.9676332829600003E-5</v>
      </c>
      <c r="AZ280" s="10">
        <f>3/24000000*OO[[#This Row],[108 (02JUL1985 09:00:00)-Water Temperature (C)]]*OO[[#This Row],[50]]</f>
        <v>2.6340354877462494E-5</v>
      </c>
      <c r="BA280" s="10">
        <f>3/24000000*OO[[#This Row],[109 (02JUL1985 12:00:00)-Water Temperature (C)]]*OO[[#This Row],[51]]</f>
        <v>2.3556042950580002E-5</v>
      </c>
      <c r="BB280" s="10">
        <f>3/24000000*OO[[#This Row],[110 (02JUL1985 15:00:00)-Water Temperature (C)]]*OO[[#This Row],[52]]</f>
        <v>2.11084370459125E-5</v>
      </c>
      <c r="BC280" s="10">
        <f>3/24000000*OO[[#This Row],[111 (02JUL1985 18:00:00)-Water Temperature (C)]]*OO[[#This Row],[53]]</f>
        <v>1.8980275858475E-5</v>
      </c>
      <c r="BD280" s="10">
        <f>3/24000000*OO[[#This Row],[112 (02JUL1985 21:00:00)-Water Temperature (C)]]*OO[[#This Row],[54]]</f>
        <v>1.6692315889877497E-5</v>
      </c>
      <c r="BE280" s="10">
        <f>3/24000000*OO[[#This Row],[113 (03JUL1985 00:00:00)-Water Temperature (C)]]*OO[[#This Row],[55]]</f>
        <v>1.40506489209525E-5</v>
      </c>
      <c r="BF280" s="10">
        <f>3/24000000*OO[[#This Row],[114 (03JUL1985 03:00:00)-Water Temperature (C)]]*OO[[#This Row],[56]]</f>
        <v>1.1411474986819997E-5</v>
      </c>
      <c r="BG280" s="10">
        <f>3/24000000*OO[[#This Row],[115 (03JUL1985 06:00:00)-Water Temperature (C)]]*OO[[#This Row],[57]]</f>
        <v>8.9945160760900001E-6</v>
      </c>
      <c r="BH280" s="10">
        <f>3/24000000*OO[[#This Row],[116 (03JUL1985 09:00:00)-Water Temperature (C)]]*OO[[#This Row],[58]]</f>
        <v>7.1702440697574999E-6</v>
      </c>
      <c r="BI280" s="10">
        <f>3/24000000*OO[[#This Row],[117 (03JUL1985 12:00:00)-Water Temperature (C)]]*OO[[#This Row],[59]]</f>
        <v>5.8450942844350007E-6</v>
      </c>
      <c r="BJ280" s="10">
        <f>3/24000000*OO[[#This Row],[118 (03JUL1985 15:00:00)-Water Temperature (C)]]*OO[[#This Row],[60]]</f>
        <v>4.8925254120249989E-6</v>
      </c>
      <c r="BK280" s="10">
        <f>3/24000000*OO[[#This Row],[119 (03JUL1985 18:00:00)-Water Temperature (C)]]*OO[[#This Row],[61]]</f>
        <v>4.2472199985874992E-6</v>
      </c>
      <c r="BL280" s="10">
        <f>3/24000000*OO[[#This Row],[120 (03JUL1985 21:00:00)-Water Temperature (C)]]*OO[[#This Row],[62]]</f>
        <v>3.7488413038949996E-6</v>
      </c>
      <c r="BM280" s="10">
        <f>3/24000000*OO[[#This Row],[121 (04JUL1985 00:00:00)-Water Temperature (C)]]*OO[[#This Row],[63]]</f>
        <v>3.335416233205E-6</v>
      </c>
      <c r="BN280" s="10">
        <f>3/24000000*OO[[#This Row],[122 (04JUL1985 03:00:00)-Water Temperature (C)]]*OO[[#This Row],[64]]</f>
        <v>3.0062730397125E-6</v>
      </c>
      <c r="BO280" s="10">
        <f>3/24000000*OO[[#This Row],[123 (04JUL1985 06:00:00)-Water Temperature (C)]]*OO[[#This Row],[65]]</f>
        <v>2.7367633252950004E-6</v>
      </c>
      <c r="BP280" s="10">
        <f>3/24000000*OO[[#This Row],[124 (04JUL1985 09:00:00)-Water Temperature (C)]]*OO[[#This Row],[66]]</f>
        <v>2.5493013396457497E-6</v>
      </c>
      <c r="BQ280" s="10">
        <f>3/24000000*OO[[#This Row],[125 (04JUL1985 12:00:00)-Water Temperature (C)]]*OO[[#This Row],[67]]</f>
        <v>2.3903396848605001E-6</v>
      </c>
      <c r="BR280" s="10">
        <f>3/24000000*OO[[#This Row],[126 (04JUL1985 15:00:00)-Water Temperature (C)]]*OO[[#This Row],[68]]</f>
        <v>2.2700657153831248E-6</v>
      </c>
      <c r="BS280" s="10">
        <f>3/24000000*OO[[#This Row],[127 (04JUL1985 18:00:00)-Water Temperature (C)]]*OO[[#This Row],[69]]</f>
        <v>2.1572327672156252E-6</v>
      </c>
      <c r="BT280" s="10">
        <f>3/24000000*OO[[#This Row],[128 (04JUL1985 21:00:00)-Water Temperature (C)]]*OO[[#This Row],[70]]</f>
        <v>2.0523131299964999E-6</v>
      </c>
      <c r="BU280" s="10">
        <f>3/24000000*OO[[#This Row],[129 (05JUL1985 00:00:00)-Water Temperature (C)]]*OO[[#This Row],[71]]</f>
        <v>1.9664919177819998E-6</v>
      </c>
      <c r="BV280" s="10">
        <f>3/24000000*OO[[#This Row],[130 (05JUL1985 03:00:00)-Water Temperature (C)]]*OO[[#This Row],[72]]</f>
        <v>1.88976350356875E-6</v>
      </c>
      <c r="BW280" s="10">
        <f>3/24000000*OO[[#This Row],[131 (05JUL1985 06:00:00)-Water Temperature (C)]]*OO[[#This Row],[73]]</f>
        <v>1.8100387454152501E-6</v>
      </c>
      <c r="BX280" s="10">
        <f>3/24000000*OO[[#This Row],[132 (05JUL1985 09:00:00)-Water Temperature (C)]]*OO[[#This Row],[74]]</f>
        <v>1.7616038267689997E-6</v>
      </c>
      <c r="BY280" s="10">
        <f>3/24000000*OO[[#This Row],[133 (05JUL1985 12:00:00)-Water Temperature (C)]]*OO[[#This Row],[75]]</f>
        <v>1.6976462358223747E-6</v>
      </c>
      <c r="BZ280" s="10">
        <f>3/24000000*OO[[#This Row],[134 (05JUL1985 15:00:00)-Water Temperature (C)]]*OO[[#This Row],[76]]</f>
        <v>1.6374173283450001E-6</v>
      </c>
      <c r="CA280" s="10">
        <f>3/24000000*OO[[#This Row],[135 (05JUL1985 18:00:00)-Water Temperature (C)]]*OO[[#This Row],[77]]</f>
        <v>1.589243056020125E-6</v>
      </c>
      <c r="CB280" s="10">
        <f>3/24000000*OO[[#This Row],[136 (05JUL1985 21:00:00)-Water Temperature (C)]]*OO[[#This Row],[78]]</f>
        <v>1.5335838384619998E-6</v>
      </c>
      <c r="CC280" s="10">
        <f>3/24000000*OO[[#This Row],[137 (06JUL1985 00:00:00)-Water Temperature (C)]]*OO[[#This Row],[79]]</f>
        <v>1.4585606788124998E-6</v>
      </c>
      <c r="CD280" s="10">
        <f>3/24000000*OO[[#This Row],[138 (06JUL1985 03:00:00)-Water Temperature (C)]]*OO[[#This Row],[80]]</f>
        <v>1.3774421400555E-6</v>
      </c>
      <c r="CE280" s="10">
        <f>3/24000000*OO[[#This Row],[139 (06JUL1985 06:00:00)-Water Temperature (C)]]*OO[[#This Row],[81]]</f>
        <v>1.3028328266939998E-6</v>
      </c>
      <c r="CF280" s="10">
        <f>3/24000000*OO[[#This Row],[140 (06JUL1985 09:00:00)-Water Temperature (C)]]*OO[[#This Row],[82]]</f>
        <v>1.2714021385449998E-6</v>
      </c>
      <c r="CG280" s="10">
        <f>3/24000000*OO[[#This Row],[141 (06JUL1985 12:00:00)-Water Temperature (C)]]*OO[[#This Row],[83]]</f>
        <v>1.2428641999412499E-6</v>
      </c>
      <c r="CH280" s="10">
        <f>3/24000000*OO[[#This Row],[142 (06JUL1985 15:00:00)-Water Temperature (C)]]*OO[[#This Row],[84]]</f>
        <v>1.2148956942787499E-6</v>
      </c>
      <c r="CI280" s="10">
        <f>3/24000000*OO[[#This Row],[143 (06JUL1985 18:00:00)-Water Temperature (C)]]*OO[[#This Row],[85]]</f>
        <v>1.1991273334642501E-6</v>
      </c>
      <c r="CJ280" s="10">
        <f>3/24000000*OO[[#This Row],[144 (06JUL1985 21:00:00)-Water Temperature (C)]]*OO[[#This Row],[86]]</f>
        <v>1.164094958452E-6</v>
      </c>
      <c r="CK280" s="10">
        <f>3/24000000*OO[[#This Row],[145 (07JUL1985 00:00:00)-Water Temperature (C)]]*OO[[#This Row],[87]]</f>
        <v>1.1007596246689999E-6</v>
      </c>
      <c r="CL280" s="10">
        <f>3/24000000*OO[[#This Row],[146 (07JUL1985 03:00:00)-Water Temperature (C)]]*OO[[#This Row],[88]]</f>
        <v>1.0394923966438752E-6</v>
      </c>
      <c r="CM280" s="10">
        <f>3/24000000*OO[[#This Row],[147 (07JUL1985 06:00:00)-Water Temperature (C)]]*OO[[#This Row],[89]]</f>
        <v>9.8400995083187499E-7</v>
      </c>
      <c r="CN280" s="10">
        <f>3/24000000*OO[[#This Row],[148 (07JUL1985 09:00:00)-Water Temperature (C)]]*OO[[#This Row],[90]]</f>
        <v>9.5995817522525012E-7</v>
      </c>
      <c r="CO280" s="10">
        <f>3/24000000*OO[[#This Row],[149 (07JUL1985 12:00:00)-Water Temperature (C)]]*OO[[#This Row],[91]]</f>
        <v>9.4583658776874991E-7</v>
      </c>
      <c r="CP280" s="10">
        <f>3/24000000*OO[[#This Row],[150 (07JUL1985 15:00:00)-Water Temperature (C)]]*OO[[#This Row],[92]]</f>
        <v>9.2831577155049995E-7</v>
      </c>
      <c r="CQ280" s="10">
        <f>3/24000000*OO[[#This Row],[151 (07JUL1985 18:00:00)-Water Temperature (C)]]*OO[[#This Row],[93]]</f>
        <v>9.1215558805149989E-7</v>
      </c>
      <c r="CR280" s="10">
        <f>3/24000000*OO[[#This Row],[152 (07JUL1985 21:00:00)-Water Temperature (C)]]*OO[[#This Row],[94]]</f>
        <v>8.8100590813199998E-7</v>
      </c>
      <c r="CS280" s="10">
        <f>3/24000000*OO[[#This Row],[153 (08JUL1985 00:00:00)-Water Temperature (C)]]*OO[[#This Row],[95]]</f>
        <v>8.3878716132199993E-7</v>
      </c>
      <c r="CT280" s="10">
        <f>3/24000000*OO[[#This Row],[154 (08JUL1985 03:00:00)-Water Temperature (C)]]*OO[[#This Row],[96]]</f>
        <v>7.9815007603249991E-7</v>
      </c>
      <c r="CU280" s="10">
        <f>3/24000000*OO[[#This Row],[155 (08JUL1985 06:00:00)-Water Temperature (C)]]*OO[[#This Row],[97]]</f>
        <v>7.6118022079162497E-7</v>
      </c>
      <c r="CV280" s="10">
        <f>3/24000000*OO[[#This Row],[156 (08JUL1985 09:00:00)-Water Temperature (C)]]*OO[[#This Row],[98]]</f>
        <v>7.2805128331962498E-7</v>
      </c>
      <c r="CW280" s="10">
        <f>3/24000000*OO[[#This Row],[157 (08JUL1985 12:00:00)-Water Temperature (C)]]*OO[[#This Row],[99]]</f>
        <v>7.1067400763975009E-7</v>
      </c>
    </row>
    <row r="281" spans="1:101" x14ac:dyDescent="0.35">
      <c r="A281" t="s">
        <v>287</v>
      </c>
      <c r="B281">
        <v>797.26840000000004</v>
      </c>
      <c r="C281" s="10">
        <f>3/24*OO[[#This Row],[59 (26JUN1985 06:00:00)-Water Temperature (C)]]*OO[[#This Row],[1]]/SUM(OO[1])</f>
        <v>0</v>
      </c>
      <c r="D281" s="10">
        <f>3/24*OO[[#This Row],[60 (26JUN1985 09:00:00)-Water Temperature (C)]]*OO[[#This Row],[2]]/SUM(OO[2])</f>
        <v>0</v>
      </c>
      <c r="E281" s="10">
        <f>3/24*OO[[#This Row],[61 (26JUN1985 12:00:00)-Water Temperature (C)]]*OO[[#This Row],[3]]/SUM(OO[3])</f>
        <v>0</v>
      </c>
      <c r="F281" s="10">
        <f>3/24*OO[[#This Row],[62 (26JUN1985 15:00:00)-Water Temperature (C)]]*OO[[#This Row],[4]]/SUM(OO[4])</f>
        <v>0</v>
      </c>
      <c r="G281" s="10">
        <f>3/24*OO[[#This Row],[63 (26JUN1985 18:00:00)-Water Temperature (C)]]*OO[[#This Row],[5]]/SUM(OO[5])</f>
        <v>0</v>
      </c>
      <c r="H281" s="10">
        <f>3/24*OO[[#This Row],[64 (26JUN1985 21:00:00)-Water Temperature (C)]]*OO[[#This Row],[6]]/SUM(OO[6])</f>
        <v>0</v>
      </c>
      <c r="I281" s="10">
        <f>3/24*OO[[#This Row],[65 (27JUN1985 00:00:00)-Water Temperature (C)]]*OO[[#This Row],[7]]/SUM(OO[7])</f>
        <v>0</v>
      </c>
      <c r="J281" s="10">
        <f>3/24*OO[[#This Row],[66 (27JUN1985 03:00:00)-Water Temperature (C)]]*OO[[#This Row],[8]]/SUM(OO[8])</f>
        <v>0</v>
      </c>
      <c r="K281" s="10">
        <f>3/24*OO[[#This Row],[67 (27JUN1985 06:00:00)-Water Temperature (C)]]*OO[[#This Row],[9]]/SUM(OO[9])</f>
        <v>0</v>
      </c>
      <c r="L281" s="10">
        <f>3/24*OO[[#This Row],[68 (27JUN1985 09:00:00)-Water Temperature (C)]]*OO[[#This Row],[10]]/SUM(OO[10])</f>
        <v>0</v>
      </c>
      <c r="M281" s="10">
        <f>3/24*OO[[#This Row],[69 (27JUN1985 12:00:00)-Water Temperature (C)]]*OO[[#This Row],[11]]/SUM(OO[11])</f>
        <v>0</v>
      </c>
      <c r="N281" s="10">
        <f>3/24*OO[[#This Row],[70 (27JUN1985 15:00:00)-Water Temperature (C)]]*OO[[#This Row],[12]]/SUM(OO[12])</f>
        <v>0</v>
      </c>
      <c r="O281" s="10">
        <f>3/24*OO[[#This Row],[71 (27JUN1985 18:00:00)-Water Temperature (C)]]*OO[[#This Row],[13]]/SUM(OO[13])</f>
        <v>0</v>
      </c>
      <c r="P281" s="10">
        <f>3/24*OO[[#This Row],[72 (27JUN1985 21:00:00)-Water Temperature (C)]]*OO[[#This Row],[14]]/SUM(OO[14])</f>
        <v>0</v>
      </c>
      <c r="Q281" s="10">
        <f>3/24*OO[[#This Row],[73 (28JUN1985 00:00:00)-Water Temperature (C)]]*OO[[#This Row],[15]]/SUM(OO[15])</f>
        <v>7.3430690520213127E-27</v>
      </c>
      <c r="R281" s="10">
        <f>3/24*OO[[#This Row],[74 (28JUN1985 03:00:00)-Water Temperature (C)]]*OO[[#This Row],[16]]/SUM(OO[16])</f>
        <v>5.0558680447836881E-21</v>
      </c>
      <c r="S281" s="10">
        <f>3/24*OO[[#This Row],[75 (28JUN1985 06:00:00)-Water Temperature (C)]]*OO[[#This Row],[17]]/SUM(OO[17])</f>
        <v>1.9302270840182872E-14</v>
      </c>
      <c r="T281" s="10">
        <f>3/24*OO[[#This Row],[76 (28JUN1985 09:00:00)-Water Temperature (C)]]*OO[[#This Row],[18]]/SUM(OO[18])</f>
        <v>4.8894602459489815E-11</v>
      </c>
      <c r="U281" s="10">
        <f>3/24*OO[[#This Row],[77 (28JUN1985 12:00:00)-Water Temperature (C)]]*OO[[#This Row],[19]]/SUM(OO[19])</f>
        <v>1.500278058271287E-8</v>
      </c>
      <c r="V281" s="10">
        <f>3/24000000*OO[[#This Row],[78 (28JUN1985 15:00:00)-Water Temperature (C)]]*OO[[#This Row],[20]]</f>
        <v>1.2025695413016249E-6</v>
      </c>
      <c r="W281" s="10">
        <f>3/24000000*OO[[#This Row],[79 (28JUN1985 18:00:00)-Water Temperature (C)]]*OO[[#This Row],[21]]</f>
        <v>3.4711752957787496E-5</v>
      </c>
      <c r="X281" s="10">
        <f>3/24000000*OO[[#This Row],[80 (28JUN1985 21:00:00)-Water Temperature (C)]]*OO[[#This Row],[22]]</f>
        <v>4.3251139691299998E-4</v>
      </c>
      <c r="Y281" s="10">
        <f>3/24000000*OO[[#This Row],[81 (29JUN1985 00:00:00)-Water Temperature (C)]]*OO[[#This Row],[23]]</f>
        <v>2.6959431091862496E-3</v>
      </c>
      <c r="Z281" s="10">
        <f>3/24000000*OO[[#This Row],[82 (29JUN1985 03:00:00)-Water Temperature (C)]]*OO[[#This Row],[24]]</f>
        <v>9.5261376328999968E-3</v>
      </c>
      <c r="AA281" s="10">
        <f>3/24000000*OO[[#This Row],[83 (29JUN1985 06:00:00)-Water Temperature (C)]]*OO[[#This Row],[25]]</f>
        <v>2.0966985625662498E-2</v>
      </c>
      <c r="AB281" s="10">
        <f>3/24000000*OO[[#This Row],[84 (29JUN1985 09:00:00)-Water Temperature (C)]]*OO[[#This Row],[26]]</f>
        <v>3.1566159840399996E-2</v>
      </c>
      <c r="AC281" s="10">
        <f>3/24000000*OO[[#This Row],[85 (29JUN1985 12:00:00)-Water Temperature (C)]]*OO[[#This Row],[27]]</f>
        <v>3.4314146873099999E-2</v>
      </c>
      <c r="AD281" s="10">
        <f>3/24000000*OO[[#This Row],[86 (29JUN1985 15:00:00)-Water Temperature (C)]]*OO[[#This Row],[28]]</f>
        <v>2.7452532525599999E-2</v>
      </c>
      <c r="AE281" s="10">
        <f>3/24000000*OO[[#This Row],[88 (29JUN1985 21:00:00)-Water Temperature (C)]]*OO[[#This Row],[30]]</f>
        <v>8.1114582907799992E-3</v>
      </c>
      <c r="AF281" s="10">
        <f>3/24000000*OO[[#This Row],[88 (29JUN1985 21:00:00)-Water Temperature (C)]]*OO[[#This Row],[30]]</f>
        <v>8.1114582907799992E-3</v>
      </c>
      <c r="AG281" s="10">
        <f>3/24000000*OO[[#This Row],[89 (30JUN1985 00:00:00)-Water Temperature (C)]]*OO[[#This Row],[31]]</f>
        <v>3.1859877374912499E-3</v>
      </c>
      <c r="AH281" s="10">
        <f>3/24000000*OO[[#This Row],[90 (30JUN1985 03:00:00)-Water Temperature (C)]]*OO[[#This Row],[32]]</f>
        <v>1.075197306793375E-3</v>
      </c>
      <c r="AI281" s="10">
        <f>3/24000000*OO[[#This Row],[91 (30JUN1985 06:00:00)-Water Temperature (C)]]*OO[[#This Row],[33]]</f>
        <v>3.3460910301375002E-4</v>
      </c>
      <c r="AJ281" s="10">
        <f>3/24000000*OO[[#This Row],[92 (30JUN1985 09:00:00)-Water Temperature (C)]]*OO[[#This Row],[34]]</f>
        <v>1.1194517536338752E-4</v>
      </c>
      <c r="AK281" s="10">
        <f>3/24000000*OO[[#This Row],[93 (30JUN1985 12:00:00)-Water Temperature (C)]]*OO[[#This Row],[35]]</f>
        <v>5.1239604995250005E-5</v>
      </c>
      <c r="AL281" s="10">
        <f>3/24000000*OO[[#This Row],[94 (30JUN1985 15:00:00)-Water Temperature (C)]]*OO[[#This Row],[36]]</f>
        <v>3.6497765050649994E-5</v>
      </c>
      <c r="AM281" s="10">
        <f>3/24000000*OO[[#This Row],[95 (30JUN1985 18:00:00)-Water Temperature (C)]]*OO[[#This Row],[37]]</f>
        <v>3.3979735877174992E-5</v>
      </c>
      <c r="AN281" s="10">
        <f>3/24000000*OO[[#This Row],[96 (30JUN1985 21:00:00)-Water Temperature (C)]]*OO[[#This Row],[38]]</f>
        <v>3.3701197398750003E-5</v>
      </c>
      <c r="AO281" s="10">
        <f>3/24000000*OO[[#This Row],[97 (01JUL1985 00:00:00)-Water Temperature (C)]]*OO[[#This Row],[39]]</f>
        <v>3.3007716409500006E-5</v>
      </c>
      <c r="AP281" s="10">
        <f>3/24000000*OO[[#This Row],[98 (01JUL1985 03:00:00)-Water Temperature (C)]]*OO[[#This Row],[40]]</f>
        <v>3.1466862198587503E-5</v>
      </c>
      <c r="AQ281" s="10">
        <f>3/24000000*OO[[#This Row],[99 (01JUL1985 06:00:00)-Water Temperature (C)]]*OO[[#This Row],[41]]</f>
        <v>2.9353933206787499E-5</v>
      </c>
      <c r="AR281" s="10">
        <f>3/24000000*OO[[#This Row],[100 (01JUL1985 09:00:00)-Water Temperature (C)]]*OO[[#This Row],[42]]</f>
        <v>2.7843895015300003E-5</v>
      </c>
      <c r="AS281" s="10">
        <f>3/24000000*OO[[#This Row],[101 (01JUL1985 12:00:00)-Water Temperature (C)]]*OO[[#This Row],[43]]</f>
        <v>2.6289863019599996E-5</v>
      </c>
      <c r="AT281" s="10">
        <f>3/24000000*OO[[#This Row],[102 (01JUL1985 15:00:00)-Water Temperature (C)]]*OO[[#This Row],[44]]</f>
        <v>2.45068429998E-5</v>
      </c>
      <c r="AU281" s="10">
        <f>3/24000000*OO[[#This Row],[103 (01JUL1985 18:00:00)-Water Temperature (C)]]*OO[[#This Row],[45]]</f>
        <v>2.2418760261672499E-5</v>
      </c>
      <c r="AV281" s="10">
        <f>3/24000000*OO[[#This Row],[104 (01JUL1985 21:00:00)-Water Temperature (C)]]*OO[[#This Row],[46]]</f>
        <v>2.0034336866618745E-5</v>
      </c>
      <c r="AW281" s="10">
        <f>3/24000000*OO[[#This Row],[105 (02JUL1985 00:00:00)-Water Temperature (C)]]*OO[[#This Row],[47]]</f>
        <v>1.7510117026447499E-5</v>
      </c>
      <c r="AX281" s="10">
        <f>3/24000000*OO[[#This Row],[106 (02JUL1985 03:00:00)-Water Temperature (C)]]*OO[[#This Row],[48]]</f>
        <v>1.5071203049499999E-5</v>
      </c>
      <c r="AY281" s="10">
        <f>3/24000000*OO[[#This Row],[107 (02JUL1985 06:00:00)-Water Temperature (C)]]*OO[[#This Row],[49]]</f>
        <v>1.2938848401967498E-5</v>
      </c>
      <c r="AZ281" s="10">
        <f>3/24000000*OO[[#This Row],[108 (02JUL1985 09:00:00)-Water Temperature (C)]]*OO[[#This Row],[50]]</f>
        <v>1.1468685696448749E-5</v>
      </c>
      <c r="BA281" s="10">
        <f>3/24000000*OO[[#This Row],[109 (02JUL1985 12:00:00)-Water Temperature (C)]]*OO[[#This Row],[51]]</f>
        <v>1.0237354413584999E-5</v>
      </c>
      <c r="BB281" s="10">
        <f>3/24000000*OO[[#This Row],[110 (02JUL1985 15:00:00)-Water Temperature (C)]]*OO[[#This Row],[52]]</f>
        <v>9.1599104119050013E-6</v>
      </c>
      <c r="BC281" s="10">
        <f>3/24000000*OO[[#This Row],[111 (02JUL1985 18:00:00)-Water Temperature (C)]]*OO[[#This Row],[53]]</f>
        <v>8.2294258434349999E-6</v>
      </c>
      <c r="BD281" s="10">
        <f>3/24000000*OO[[#This Row],[112 (02JUL1985 21:00:00)-Water Temperature (C)]]*OO[[#This Row],[54]]</f>
        <v>7.238893549578751E-6</v>
      </c>
      <c r="BE281" s="10">
        <f>3/24000000*OO[[#This Row],[113 (03JUL1985 00:00:00)-Water Temperature (C)]]*OO[[#This Row],[55]]</f>
        <v>6.1058564857874983E-6</v>
      </c>
      <c r="BF281" s="10">
        <f>3/24000000*OO[[#This Row],[114 (03JUL1985 03:00:00)-Water Temperature (C)]]*OO[[#This Row],[56]]</f>
        <v>4.9721844052924996E-6</v>
      </c>
      <c r="BG281" s="10">
        <f>3/24000000*OO[[#This Row],[115 (03JUL1985 06:00:00)-Water Temperature (C)]]*OO[[#This Row],[57]]</f>
        <v>3.9304137291262492E-6</v>
      </c>
      <c r="BH281" s="10">
        <f>3/24000000*OO[[#This Row],[116 (03JUL1985 09:00:00)-Water Temperature (C)]]*OO[[#This Row],[58]]</f>
        <v>3.1369079909687498E-6</v>
      </c>
      <c r="BI281" s="10">
        <f>3/24000000*OO[[#This Row],[117 (03JUL1985 12:00:00)-Water Temperature (C)]]*OO[[#This Row],[59]]</f>
        <v>2.5538981105224998E-6</v>
      </c>
      <c r="BJ281" s="10">
        <f>3/24000000*OO[[#This Row],[118 (03JUL1985 15:00:00)-Water Temperature (C)]]*OO[[#This Row],[60]]</f>
        <v>2.1307502131059999E-6</v>
      </c>
      <c r="BK281" s="10">
        <f>3/24000000*OO[[#This Row],[119 (03JUL1985 18:00:00)-Water Temperature (C)]]*OO[[#This Row],[61]]</f>
        <v>1.8435678216255E-6</v>
      </c>
      <c r="BL281" s="10">
        <f>3/24000000*OO[[#This Row],[120 (03JUL1985 21:00:00)-Water Temperature (C)]]*OO[[#This Row],[62]]</f>
        <v>1.6222130887062501E-6</v>
      </c>
      <c r="BM281" s="10">
        <f>3/24000000*OO[[#This Row],[121 (04JUL1985 00:00:00)-Water Temperature (C)]]*OO[[#This Row],[63]]</f>
        <v>1.4413801035989999E-6</v>
      </c>
      <c r="BN281" s="10">
        <f>3/24000000*OO[[#This Row],[122 (04JUL1985 03:00:00)-Water Temperature (C)]]*OO[[#This Row],[64]]</f>
        <v>1.2981095372781251E-6</v>
      </c>
      <c r="BO281" s="10">
        <f>3/24000000*OO[[#This Row],[123 (04JUL1985 06:00:00)-Water Temperature (C)]]*OO[[#This Row],[65]]</f>
        <v>1.181812906303125E-6</v>
      </c>
      <c r="BP281" s="10">
        <f>3/24000000*OO[[#This Row],[124 (04JUL1985 09:00:00)-Water Temperature (C)]]*OO[[#This Row],[66]]</f>
        <v>1.1006887032581249E-6</v>
      </c>
      <c r="BQ281" s="10">
        <f>3/24000000*OO[[#This Row],[125 (04JUL1985 12:00:00)-Water Temperature (C)]]*OO[[#This Row],[67]]</f>
        <v>1.0311430569781249E-6</v>
      </c>
      <c r="BR281" s="10">
        <f>3/24000000*OO[[#This Row],[126 (04JUL1985 15:00:00)-Water Temperature (C)]]*OO[[#This Row],[68]]</f>
        <v>9.7864526797549992E-7</v>
      </c>
      <c r="BS281" s="10">
        <f>3/24000000*OO[[#This Row],[127 (04JUL1985 18:00:00)-Water Temperature (C)]]*OO[[#This Row],[69]]</f>
        <v>9.2864451141562508E-7</v>
      </c>
      <c r="BT281" s="10">
        <f>3/24000000*OO[[#This Row],[128 (04JUL1985 21:00:00)-Water Temperature (C)]]*OO[[#This Row],[70]]</f>
        <v>8.828708089760001E-7</v>
      </c>
      <c r="BU281" s="10">
        <f>3/24000000*OO[[#This Row],[129 (05JUL1985 00:00:00)-Water Temperature (C)]]*OO[[#This Row],[71]]</f>
        <v>8.4538815097899993E-7</v>
      </c>
      <c r="BV281" s="10">
        <f>3/24000000*OO[[#This Row],[130 (05JUL1985 03:00:00)-Water Temperature (C)]]*OO[[#This Row],[72]]</f>
        <v>8.124192159835001E-7</v>
      </c>
      <c r="BW281" s="10">
        <f>3/24000000*OO[[#This Row],[131 (05JUL1985 06:00:00)-Water Temperature (C)]]*OO[[#This Row],[73]]</f>
        <v>7.7875341289612512E-7</v>
      </c>
      <c r="BX281" s="10">
        <f>3/24000000*OO[[#This Row],[132 (05JUL1985 09:00:00)-Water Temperature (C)]]*OO[[#This Row],[74]]</f>
        <v>7.5855370060099995E-7</v>
      </c>
      <c r="BY281" s="10">
        <f>3/24000000*OO[[#This Row],[133 (05JUL1985 12:00:00)-Water Temperature (C)]]*OO[[#This Row],[75]]</f>
        <v>7.3094451086499995E-7</v>
      </c>
      <c r="BZ281" s="10">
        <f>3/24000000*OO[[#This Row],[134 (05JUL1985 15:00:00)-Water Temperature (C)]]*OO[[#This Row],[76]]</f>
        <v>7.0513654412687498E-7</v>
      </c>
      <c r="CA281" s="10">
        <f>3/24000000*OO[[#This Row],[135 (05JUL1985 18:00:00)-Water Temperature (C)]]*OO[[#This Row],[77]]</f>
        <v>6.8394986004500006E-7</v>
      </c>
      <c r="CB281" s="10">
        <f>3/24000000*OO[[#This Row],[136 (05JUL1985 21:00:00)-Water Temperature (C)]]*OO[[#This Row],[78]]</f>
        <v>6.5967445240799997E-7</v>
      </c>
      <c r="CC281" s="10">
        <f>3/24000000*OO[[#This Row],[137 (06JUL1985 00:00:00)-Water Temperature (C)]]*OO[[#This Row],[79]]</f>
        <v>6.2758529765487501E-7</v>
      </c>
      <c r="CD281" s="10">
        <f>3/24000000*OO[[#This Row],[138 (06JUL1985 03:00:00)-Water Temperature (C)]]*OO[[#This Row],[80]]</f>
        <v>5.9293268313274991E-7</v>
      </c>
      <c r="CE281" s="10">
        <f>3/24000000*OO[[#This Row],[139 (06JUL1985 06:00:00)-Water Temperature (C)]]*OO[[#This Row],[81]]</f>
        <v>5.615349568199999E-7</v>
      </c>
      <c r="CF281" s="10">
        <f>3/24000000*OO[[#This Row],[140 (06JUL1985 09:00:00)-Water Temperature (C)]]*OO[[#This Row],[82]]</f>
        <v>5.4812439887012495E-7</v>
      </c>
      <c r="CG281" s="10">
        <f>3/24000000*OO[[#This Row],[141 (06JUL1985 12:00:00)-Water Temperature (C)]]*OO[[#This Row],[83]]</f>
        <v>5.3561012240724993E-7</v>
      </c>
      <c r="CH281" s="10">
        <f>3/24000000*OO[[#This Row],[142 (06JUL1985 15:00:00)-Water Temperature (C)]]*OO[[#This Row],[84]]</f>
        <v>5.2360116172874991E-7</v>
      </c>
      <c r="CI281" s="10">
        <f>3/24000000*OO[[#This Row],[143 (06JUL1985 18:00:00)-Water Temperature (C)]]*OO[[#This Row],[85]]</f>
        <v>5.1618653443500001E-7</v>
      </c>
      <c r="CJ281" s="10">
        <f>3/24000000*OO[[#This Row],[144 (06JUL1985 21:00:00)-Water Temperature (C)]]*OO[[#This Row],[86]]</f>
        <v>5.0083353070875007E-7</v>
      </c>
      <c r="CK281" s="10">
        <f>3/24000000*OO[[#This Row],[145 (07JUL1985 00:00:00)-Water Temperature (C)]]*OO[[#This Row],[87]]</f>
        <v>4.7375832756899999E-7</v>
      </c>
      <c r="CL281" s="10">
        <f>3/24000000*OO[[#This Row],[146 (07JUL1985 03:00:00)-Water Temperature (C)]]*OO[[#This Row],[88]]</f>
        <v>4.4738666680325004E-7</v>
      </c>
      <c r="CM281" s="10">
        <f>3/24000000*OO[[#This Row],[147 (07JUL1985 06:00:00)-Water Temperature (C)]]*OO[[#This Row],[89]]</f>
        <v>4.2391115047874999E-7</v>
      </c>
      <c r="CN281" s="10">
        <f>3/24000000*OO[[#This Row],[148 (07JUL1985 09:00:00)-Water Temperature (C)]]*OO[[#This Row],[90]]</f>
        <v>4.1357525599574998E-7</v>
      </c>
      <c r="CO281" s="10">
        <f>3/24000000*OO[[#This Row],[149 (07JUL1985 12:00:00)-Water Temperature (C)]]*OO[[#This Row],[91]]</f>
        <v>4.0741601597775001E-7</v>
      </c>
      <c r="CP281" s="10">
        <f>3/24000000*OO[[#This Row],[150 (07JUL1985 15:00:00)-Water Temperature (C)]]*OO[[#This Row],[92]]</f>
        <v>3.9976858969874993E-7</v>
      </c>
      <c r="CQ281" s="10">
        <f>3/24000000*OO[[#This Row],[151 (07JUL1985 18:00:00)-Water Temperature (C)]]*OO[[#This Row],[93]]</f>
        <v>3.92461699636875E-7</v>
      </c>
      <c r="CR281" s="10">
        <f>3/24000000*OO[[#This Row],[152 (07JUL1985 21:00:00)-Water Temperature (C)]]*OO[[#This Row],[94]]</f>
        <v>3.7883544548224997E-7</v>
      </c>
      <c r="CS281" s="10">
        <f>3/24000000*OO[[#This Row],[153 (08JUL1985 00:00:00)-Water Temperature (C)]]*OO[[#This Row],[95]]</f>
        <v>3.6064918717625004E-7</v>
      </c>
      <c r="CT281" s="10">
        <f>3/24000000*OO[[#This Row],[154 (08JUL1985 03:00:00)-Water Temperature (C)]]*OO[[#This Row],[96]]</f>
        <v>3.4313193265499999E-7</v>
      </c>
      <c r="CU281" s="10">
        <f>3/24000000*OO[[#This Row],[155 (08JUL1985 06:00:00)-Water Temperature (C)]]*OO[[#This Row],[97]]</f>
        <v>3.2730011267349999E-7</v>
      </c>
      <c r="CV281" s="10">
        <f>3/24000000*OO[[#This Row],[156 (08JUL1985 09:00:00)-Water Temperature (C)]]*OO[[#This Row],[98]]</f>
        <v>3.13156048491E-7</v>
      </c>
      <c r="CW281" s="10">
        <f>3/24000000*OO[[#This Row],[157 (08JUL1985 12:00:00)-Water Temperature (C)]]*OO[[#This Row],[99]]</f>
        <v>3.054935714045E-7</v>
      </c>
    </row>
    <row r="282" spans="1:101" x14ac:dyDescent="0.35">
      <c r="A282" t="s">
        <v>288</v>
      </c>
      <c r="B282">
        <v>800.67</v>
      </c>
      <c r="C282" s="10">
        <f>3/24*OO[[#This Row],[59 (26JUN1985 06:00:00)-Water Temperature (C)]]*OO[[#This Row],[1]]/SUM(OO[1])</f>
        <v>0</v>
      </c>
      <c r="D282" s="10">
        <f>3/24*OO[[#This Row],[60 (26JUN1985 09:00:00)-Water Temperature (C)]]*OO[[#This Row],[2]]/SUM(OO[2])</f>
        <v>0</v>
      </c>
      <c r="E282" s="10">
        <f>3/24*OO[[#This Row],[61 (26JUN1985 12:00:00)-Water Temperature (C)]]*OO[[#This Row],[3]]/SUM(OO[3])</f>
        <v>0</v>
      </c>
      <c r="F282" s="10">
        <f>3/24*OO[[#This Row],[62 (26JUN1985 15:00:00)-Water Temperature (C)]]*OO[[#This Row],[4]]/SUM(OO[4])</f>
        <v>0</v>
      </c>
      <c r="G282" s="10">
        <f>3/24*OO[[#This Row],[63 (26JUN1985 18:00:00)-Water Temperature (C)]]*OO[[#This Row],[5]]/SUM(OO[5])</f>
        <v>0</v>
      </c>
      <c r="H282" s="10">
        <f>3/24*OO[[#This Row],[64 (26JUN1985 21:00:00)-Water Temperature (C)]]*OO[[#This Row],[6]]/SUM(OO[6])</f>
        <v>0</v>
      </c>
      <c r="I282" s="10">
        <f>3/24*OO[[#This Row],[65 (27JUN1985 00:00:00)-Water Temperature (C)]]*OO[[#This Row],[7]]/SUM(OO[7])</f>
        <v>0</v>
      </c>
      <c r="J282" s="10">
        <f>3/24*OO[[#This Row],[66 (27JUN1985 03:00:00)-Water Temperature (C)]]*OO[[#This Row],[8]]/SUM(OO[8])</f>
        <v>0</v>
      </c>
      <c r="K282" s="10">
        <f>3/24*OO[[#This Row],[67 (27JUN1985 06:00:00)-Water Temperature (C)]]*OO[[#This Row],[9]]/SUM(OO[9])</f>
        <v>0</v>
      </c>
      <c r="L282" s="10">
        <f>3/24*OO[[#This Row],[68 (27JUN1985 09:00:00)-Water Temperature (C)]]*OO[[#This Row],[10]]/SUM(OO[10])</f>
        <v>0</v>
      </c>
      <c r="M282" s="10">
        <f>3/24*OO[[#This Row],[69 (27JUN1985 12:00:00)-Water Temperature (C)]]*OO[[#This Row],[11]]/SUM(OO[11])</f>
        <v>0</v>
      </c>
      <c r="N282" s="10">
        <f>3/24*OO[[#This Row],[70 (27JUN1985 15:00:00)-Water Temperature (C)]]*OO[[#This Row],[12]]/SUM(OO[12])</f>
        <v>0</v>
      </c>
      <c r="O282" s="10">
        <f>3/24*OO[[#This Row],[71 (27JUN1985 18:00:00)-Water Temperature (C)]]*OO[[#This Row],[13]]/SUM(OO[13])</f>
        <v>0</v>
      </c>
      <c r="P282" s="10">
        <f>3/24*OO[[#This Row],[72 (27JUN1985 21:00:00)-Water Temperature (C)]]*OO[[#This Row],[14]]/SUM(OO[14])</f>
        <v>0</v>
      </c>
      <c r="Q282" s="10">
        <f>3/24*OO[[#This Row],[73 (28JUN1985 00:00:00)-Water Temperature (C)]]*OO[[#This Row],[15]]/SUM(OO[15])</f>
        <v>1.8767282059041495E-27</v>
      </c>
      <c r="R282" s="10">
        <f>3/24*OO[[#This Row],[74 (28JUN1985 03:00:00)-Water Temperature (C)]]*OO[[#This Row],[16]]/SUM(OO[16])</f>
        <v>1.5984453671650155E-21</v>
      </c>
      <c r="S282" s="10">
        <f>3/24*OO[[#This Row],[75 (28JUN1985 06:00:00)-Water Temperature (C)]]*OO[[#This Row],[17]]/SUM(OO[17])</f>
        <v>1.2663429385111132E-14</v>
      </c>
      <c r="T282" s="10">
        <f>3/24*OO[[#This Row],[76 (28JUN1985 09:00:00)-Water Temperature (C)]]*OO[[#This Row],[18]]/SUM(OO[18])</f>
        <v>3.8236758251851304E-11</v>
      </c>
      <c r="U282" s="10">
        <f>3/24*OO[[#This Row],[77 (28JUN1985 12:00:00)-Water Temperature (C)]]*OO[[#This Row],[19]]/SUM(OO[19])</f>
        <v>1.3020532945049478E-8</v>
      </c>
      <c r="V282" s="10">
        <f>3/24000000*OO[[#This Row],[78 (28JUN1985 15:00:00)-Water Temperature (C)]]*OO[[#This Row],[20]]</f>
        <v>1.1292465110849999E-6</v>
      </c>
      <c r="W282" s="10">
        <f>3/24000000*OO[[#This Row],[79 (28JUN1985 18:00:00)-Water Temperature (C)]]*OO[[#This Row],[21]]</f>
        <v>3.4835410456E-5</v>
      </c>
      <c r="X282" s="10">
        <f>3/24000000*OO[[#This Row],[80 (28JUN1985 21:00:00)-Water Temperature (C)]]*OO[[#This Row],[22]]</f>
        <v>4.6012126324937496E-4</v>
      </c>
      <c r="Y282" s="10">
        <f>3/24000000*OO[[#This Row],[81 (29JUN1985 00:00:00)-Water Temperature (C)]]*OO[[#This Row],[23]]</f>
        <v>3.0218202911962496E-3</v>
      </c>
      <c r="Z282" s="10">
        <f>3/24000000*OO[[#This Row],[82 (29JUN1985 03:00:00)-Water Temperature (C)]]*OO[[#This Row],[24]]</f>
        <v>1.118321100169125E-2</v>
      </c>
      <c r="AA282" s="10">
        <f>3/24000000*OO[[#This Row],[83 (29JUN1985 06:00:00)-Water Temperature (C)]]*OO[[#This Row],[25]]</f>
        <v>2.5658398948612497E-2</v>
      </c>
      <c r="AB282" s="10">
        <f>3/24000000*OO[[#This Row],[84 (29JUN1985 09:00:00)-Water Temperature (C)]]*OO[[#This Row],[26]]</f>
        <v>4.0099511407449988E-2</v>
      </c>
      <c r="AC282" s="10">
        <f>3/24000000*OO[[#This Row],[85 (29JUN1985 12:00:00)-Water Temperature (C)]]*OO[[#This Row],[27]]</f>
        <v>4.5074374275899998E-2</v>
      </c>
      <c r="AD282" s="10">
        <f>3/24000000*OO[[#This Row],[86 (29JUN1985 15:00:00)-Water Temperature (C)]]*OO[[#This Row],[28]]</f>
        <v>3.7213483609837492E-2</v>
      </c>
      <c r="AE282" s="10">
        <f>3/24000000*OO[[#This Row],[88 (29JUN1985 21:00:00)-Water Temperature (C)]]*OO[[#This Row],[30]]</f>
        <v>1.1614037039463749E-2</v>
      </c>
      <c r="AF282" s="10">
        <f>3/24000000*OO[[#This Row],[88 (29JUN1985 21:00:00)-Water Temperature (C)]]*OO[[#This Row],[30]]</f>
        <v>1.1614037039463749E-2</v>
      </c>
      <c r="AG282" s="10">
        <f>3/24000000*OO[[#This Row],[89 (30JUN1985 00:00:00)-Water Temperature (C)]]*OO[[#This Row],[31]]</f>
        <v>4.6707771454937499E-3</v>
      </c>
      <c r="AH282" s="10">
        <f>3/24000000*OO[[#This Row],[90 (30JUN1985 03:00:00)-Water Temperature (C)]]*OO[[#This Row],[32]]</f>
        <v>1.6064859361606249E-3</v>
      </c>
      <c r="AI282" s="10">
        <f>3/24000000*OO[[#This Row],[91 (30JUN1985 06:00:00)-Water Temperature (C)]]*OO[[#This Row],[33]]</f>
        <v>5.0453213562937495E-4</v>
      </c>
      <c r="AJ282" s="10">
        <f>3/24000000*OO[[#This Row],[92 (30JUN1985 09:00:00)-Water Temperature (C)]]*OO[[#This Row],[34]]</f>
        <v>1.6652951252730001E-4</v>
      </c>
      <c r="AK282" s="10">
        <f>3/24000000*OO[[#This Row],[93 (30JUN1985 12:00:00)-Water Temperature (C)]]*OO[[#This Row],[35]]</f>
        <v>7.2702471050200009E-5</v>
      </c>
      <c r="AL282" s="10">
        <f>3/24000000*OO[[#This Row],[94 (30JUN1985 15:00:00)-Water Temperature (C)]]*OO[[#This Row],[36]]</f>
        <v>4.9312876340000002E-5</v>
      </c>
      <c r="AM282" s="10">
        <f>3/24000000*OO[[#This Row],[95 (30JUN1985 18:00:00)-Water Temperature (C)]]*OO[[#This Row],[37]]</f>
        <v>4.4936518649624995E-5</v>
      </c>
      <c r="AN282" s="10">
        <f>3/24000000*OO[[#This Row],[96 (30JUN1985 21:00:00)-Water Temperature (C)]]*OO[[#This Row],[38]]</f>
        <v>4.4411090004599997E-5</v>
      </c>
      <c r="AO282" s="10">
        <f>3/24000000*OO[[#This Row],[97 (01JUL1985 00:00:00)-Water Temperature (C)]]*OO[[#This Row],[39]]</f>
        <v>4.3616423206625001E-5</v>
      </c>
      <c r="AP282" s="10">
        <f>3/24000000*OO[[#This Row],[98 (01JUL1985 03:00:00)-Water Temperature (C)]]*OO[[#This Row],[40]]</f>
        <v>4.1769108516412496E-5</v>
      </c>
      <c r="AQ282" s="10">
        <f>3/24000000*OO[[#This Row],[99 (01JUL1985 06:00:00)-Water Temperature (C)]]*OO[[#This Row],[41]]</f>
        <v>3.9161176794999993E-5</v>
      </c>
      <c r="AR282" s="10">
        <f>3/24000000*OO[[#This Row],[100 (01JUL1985 09:00:00)-Water Temperature (C)]]*OO[[#This Row],[42]]</f>
        <v>3.727822746287499E-5</v>
      </c>
      <c r="AS282" s="10">
        <f>3/24000000*OO[[#This Row],[101 (01JUL1985 12:00:00)-Water Temperature (C)]]*OO[[#This Row],[43]]</f>
        <v>3.5253981093962503E-5</v>
      </c>
      <c r="AT282" s="10">
        <f>3/24000000*OO[[#This Row],[102 (01JUL1985 15:00:00)-Water Temperature (C)]]*OO[[#This Row],[44]]</f>
        <v>3.2927788158650003E-5</v>
      </c>
      <c r="AU282" s="10">
        <f>3/24000000*OO[[#This Row],[103 (01JUL1985 18:00:00)-Water Temperature (C)]]*OO[[#This Row],[45]]</f>
        <v>3.0181063611149999E-5</v>
      </c>
      <c r="AV282" s="10">
        <f>3/24000000*OO[[#This Row],[104 (01JUL1985 21:00:00)-Water Temperature (C)]]*OO[[#This Row],[46]]</f>
        <v>2.7032542671749996E-5</v>
      </c>
      <c r="AW282" s="10">
        <f>3/24000000*OO[[#This Row],[105 (02JUL1985 00:00:00)-Water Temperature (C)]]*OO[[#This Row],[47]]</f>
        <v>2.3690179027514996E-5</v>
      </c>
      <c r="AX282" s="10">
        <f>3/24000000*OO[[#This Row],[106 (02JUL1985 03:00:00)-Water Temperature (C)]]*OO[[#This Row],[48]]</f>
        <v>2.0440465725284998E-5</v>
      </c>
      <c r="AY282" s="10">
        <f>3/24000000*OO[[#This Row],[107 (02JUL1985 06:00:00)-Water Temperature (C)]]*OO[[#This Row],[49]]</f>
        <v>1.7589484808609999E-5</v>
      </c>
      <c r="AZ282" s="10">
        <f>3/24000000*OO[[#This Row],[108 (02JUL1985 09:00:00)-Water Temperature (C)]]*OO[[#This Row],[50]]</f>
        <v>1.5606933142274997E-5</v>
      </c>
      <c r="BA282" s="10">
        <f>3/24000000*OO[[#This Row],[109 (02JUL1985 12:00:00)-Water Temperature (C)]]*OO[[#This Row],[51]]</f>
        <v>1.3923265817305E-5</v>
      </c>
      <c r="BB282" s="10">
        <f>3/24000000*OO[[#This Row],[110 (02JUL1985 15:00:00)-Water Temperature (C)]]*OO[[#This Row],[52]]</f>
        <v>1.2455647005709998E-5</v>
      </c>
      <c r="BC282" s="10">
        <f>3/24000000*OO[[#This Row],[111 (02JUL1985 18:00:00)-Water Temperature (C)]]*OO[[#This Row],[53]]</f>
        <v>1.118387195107875E-5</v>
      </c>
      <c r="BD282" s="10">
        <f>3/24000000*OO[[#This Row],[112 (02JUL1985 21:00:00)-Water Temperature (C)]]*OO[[#This Row],[54]]</f>
        <v>9.8458111920337481E-6</v>
      </c>
      <c r="BE282" s="10">
        <f>3/24000000*OO[[#This Row],[113 (03JUL1985 00:00:00)-Water Temperature (C)]]*OO[[#This Row],[55]]</f>
        <v>8.3332595660600008E-6</v>
      </c>
      <c r="BF282" s="10">
        <f>3/24000000*OO[[#This Row],[114 (03JUL1985 03:00:00)-Water Temperature (C)]]*OO[[#This Row],[56]]</f>
        <v>6.8160303640799998E-6</v>
      </c>
      <c r="BG282" s="10">
        <f>3/24000000*OO[[#This Row],[115 (03JUL1985 06:00:00)-Water Temperature (C)]]*OO[[#This Row],[57]]</f>
        <v>5.4127028138824997E-6</v>
      </c>
      <c r="BH282" s="10">
        <f>3/24000000*OO[[#This Row],[116 (03JUL1985 09:00:00)-Water Temperature (C)]]*OO[[#This Row],[58]]</f>
        <v>4.3304033252699995E-6</v>
      </c>
      <c r="BI282" s="10">
        <f>3/24000000*OO[[#This Row],[117 (03JUL1985 12:00:00)-Water Temperature (C)]]*OO[[#This Row],[59]]</f>
        <v>3.5194339119625001E-6</v>
      </c>
      <c r="BJ282" s="10">
        <f>3/24000000*OO[[#This Row],[118 (03JUL1985 15:00:00)-Water Temperature (C)]]*OO[[#This Row],[60]]</f>
        <v>2.92260336356E-6</v>
      </c>
      <c r="BK282" s="10">
        <f>3/24000000*OO[[#This Row],[119 (03JUL1985 18:00:00)-Water Temperature (C)]]*OO[[#This Row],[61]]</f>
        <v>2.5142129990362499E-6</v>
      </c>
      <c r="BL282" s="10">
        <f>3/24000000*OO[[#This Row],[120 (03JUL1985 21:00:00)-Water Temperature (C)]]*OO[[#This Row],[62]]</f>
        <v>2.2003426384874999E-6</v>
      </c>
      <c r="BM282" s="10">
        <f>3/24000000*OO[[#This Row],[121 (04JUL1985 00:00:00)-Water Temperature (C)]]*OO[[#This Row],[63]]</f>
        <v>1.9498002763312501E-6</v>
      </c>
      <c r="BN282" s="10">
        <f>3/24000000*OO[[#This Row],[122 (04JUL1985 03:00:00)-Water Temperature (C)]]*OO[[#This Row],[64]]</f>
        <v>1.7531666924849999E-6</v>
      </c>
      <c r="BO282" s="10">
        <f>3/24000000*OO[[#This Row],[123 (04JUL1985 06:00:00)-Water Temperature (C)]]*OO[[#This Row],[65]]</f>
        <v>1.595506356033375E-6</v>
      </c>
      <c r="BP282" s="10">
        <f>3/24000000*OO[[#This Row],[124 (04JUL1985 09:00:00)-Water Temperature (C)]]*OO[[#This Row],[66]]</f>
        <v>1.4855545980607499E-6</v>
      </c>
      <c r="BQ282" s="10">
        <f>3/24000000*OO[[#This Row],[125 (04JUL1985 12:00:00)-Water Temperature (C)]]*OO[[#This Row],[67]]</f>
        <v>1.3896487181234999E-6</v>
      </c>
      <c r="BR282" s="10">
        <f>3/24000000*OO[[#This Row],[126 (04JUL1985 15:00:00)-Water Temperature (C)]]*OO[[#This Row],[68]]</f>
        <v>1.317506227002E-6</v>
      </c>
      <c r="BS282" s="10">
        <f>3/24000000*OO[[#This Row],[127 (04JUL1985 18:00:00)-Water Temperature (C)]]*OO[[#This Row],[69]]</f>
        <v>1.2474478318640002E-6</v>
      </c>
      <c r="BT282" s="10">
        <f>3/24000000*OO[[#This Row],[128 (04JUL1985 21:00:00)-Water Temperature (C)]]*OO[[#This Row],[70]]</f>
        <v>1.18440127481E-6</v>
      </c>
      <c r="BU282" s="10">
        <f>3/24000000*OO[[#This Row],[129 (05JUL1985 00:00:00)-Water Temperature (C)]]*OO[[#This Row],[71]]</f>
        <v>1.1329103744699999E-6</v>
      </c>
      <c r="BV282" s="10">
        <f>3/24000000*OO[[#This Row],[130 (05JUL1985 03:00:00)-Water Temperature (C)]]*OO[[#This Row],[72]]</f>
        <v>1.088582028004875E-6</v>
      </c>
      <c r="BW282" s="10">
        <f>3/24000000*OO[[#This Row],[131 (05JUL1985 06:00:00)-Water Temperature (C)]]*OO[[#This Row],[73]]</f>
        <v>1.0444833651374999E-6</v>
      </c>
      <c r="BX282" s="10">
        <f>3/24000000*OO[[#This Row],[132 (05JUL1985 09:00:00)-Water Temperature (C)]]*OO[[#This Row],[74]]</f>
        <v>1.0187532247064998E-6</v>
      </c>
      <c r="BY282" s="10">
        <f>3/24000000*OO[[#This Row],[133 (05JUL1985 12:00:00)-Water Temperature (C)]]*OO[[#This Row],[75]]</f>
        <v>9.8158559307600002E-7</v>
      </c>
      <c r="BZ282" s="10">
        <f>3/24000000*OO[[#This Row],[134 (05JUL1985 15:00:00)-Water Temperature (C)]]*OO[[#This Row],[76]]</f>
        <v>9.4737333715999984E-7</v>
      </c>
      <c r="CA282" s="10">
        <f>3/24000000*OO[[#This Row],[135 (05JUL1985 18:00:00)-Water Temperature (C)]]*OO[[#This Row],[77]]</f>
        <v>9.1801019399999996E-7</v>
      </c>
      <c r="CB282" s="10">
        <f>3/24000000*OO[[#This Row],[136 (05JUL1985 21:00:00)-Water Temperature (C)]]*OO[[#This Row],[78]]</f>
        <v>8.8472654481249996E-7</v>
      </c>
      <c r="CC282" s="10">
        <f>3/24000000*OO[[#This Row],[137 (06JUL1985 00:00:00)-Water Temperature (C)]]*OO[[#This Row],[79]]</f>
        <v>8.4191363008150007E-7</v>
      </c>
      <c r="CD282" s="10">
        <f>3/24000000*OO[[#This Row],[138 (06JUL1985 03:00:00)-Water Temperature (C)]]*OO[[#This Row],[80]]</f>
        <v>7.9595931127037491E-7</v>
      </c>
      <c r="CE282" s="10">
        <f>3/24000000*OO[[#This Row],[139 (06JUL1985 06:00:00)-Water Temperature (C)]]*OO[[#This Row],[81]]</f>
        <v>7.5507734139512493E-7</v>
      </c>
      <c r="CF282" s="10">
        <f>3/24000000*OO[[#This Row],[140 (06JUL1985 09:00:00)-Water Temperature (C)]]*OO[[#This Row],[82]]</f>
        <v>7.3753266048125006E-7</v>
      </c>
      <c r="CG282" s="10">
        <f>3/24000000*OO[[#This Row],[141 (06JUL1985 12:00:00)-Water Temperature (C)]]*OO[[#This Row],[83]]</f>
        <v>7.2029555122299992E-7</v>
      </c>
      <c r="CH282" s="10">
        <f>3/24000000*OO[[#This Row],[142 (06JUL1985 15:00:00)-Water Temperature (C)]]*OO[[#This Row],[84]]</f>
        <v>7.0417204635774997E-7</v>
      </c>
      <c r="CI282" s="10">
        <f>3/24000000*OO[[#This Row],[143 (06JUL1985 18:00:00)-Water Temperature (C)]]*OO[[#This Row],[85]]</f>
        <v>6.9324325489862496E-7</v>
      </c>
      <c r="CJ282" s="10">
        <f>3/24000000*OO[[#This Row],[144 (06JUL1985 21:00:00)-Water Temperature (C)]]*OO[[#This Row],[86]]</f>
        <v>6.7189772230299996E-7</v>
      </c>
      <c r="CK282" s="10">
        <f>3/24000000*OO[[#This Row],[145 (07JUL1985 00:00:00)-Water Temperature (C)]]*OO[[#This Row],[87]]</f>
        <v>6.3585905217824996E-7</v>
      </c>
      <c r="CL282" s="10">
        <f>3/24000000*OO[[#This Row],[146 (07JUL1985 03:00:00)-Water Temperature (C)]]*OO[[#This Row],[88]]</f>
        <v>6.0055816567050004E-7</v>
      </c>
      <c r="CM282" s="10">
        <f>3/24000000*OO[[#This Row],[147 (07JUL1985 06:00:00)-Water Temperature (C)]]*OO[[#This Row],[89]]</f>
        <v>5.6964192535274989E-7</v>
      </c>
      <c r="CN282" s="10">
        <f>3/24000000*OO[[#This Row],[148 (07JUL1985 09:00:00)-Water Temperature (C)]]*OO[[#This Row],[90]]</f>
        <v>5.5599768148050009E-7</v>
      </c>
      <c r="CO282" s="10">
        <f>3/24000000*OO[[#This Row],[149 (07JUL1985 12:00:00)-Water Temperature (C)]]*OO[[#This Row],[91]]</f>
        <v>5.4758956494112497E-7</v>
      </c>
      <c r="CP282" s="10">
        <f>3/24000000*OO[[#This Row],[150 (07JUL1985 15:00:00)-Water Temperature (C)]]*OO[[#This Row],[92]]</f>
        <v>5.3720903812724995E-7</v>
      </c>
      <c r="CQ282" s="10">
        <f>3/24000000*OO[[#This Row],[151 (07JUL1985 18:00:00)-Water Temperature (C)]]*OO[[#This Row],[93]]</f>
        <v>5.2693224087262493E-7</v>
      </c>
      <c r="CR282" s="10">
        <f>3/24000000*OO[[#This Row],[152 (07JUL1985 21:00:00)-Water Temperature (C)]]*OO[[#This Row],[94]]</f>
        <v>5.0819955963749992E-7</v>
      </c>
      <c r="CS282" s="10">
        <f>3/24000000*OO[[#This Row],[153 (08JUL1985 00:00:00)-Water Temperature (C)]]*OO[[#This Row],[95]]</f>
        <v>4.8386338081199995E-7</v>
      </c>
      <c r="CT282" s="10">
        <f>3/24000000*OO[[#This Row],[154 (08JUL1985 03:00:00)-Water Temperature (C)]]*OO[[#This Row],[96]]</f>
        <v>4.603767039885E-7</v>
      </c>
      <c r="CU282" s="10">
        <f>3/24000000*OO[[#This Row],[155 (08JUL1985 06:00:00)-Water Temperature (C)]]*OO[[#This Row],[97]]</f>
        <v>4.3936374595799995E-7</v>
      </c>
      <c r="CV282" s="10">
        <f>3/24000000*OO[[#This Row],[156 (08JUL1985 09:00:00)-Water Temperature (C)]]*OO[[#This Row],[98]]</f>
        <v>4.2070411348000001E-7</v>
      </c>
      <c r="CW282" s="10">
        <f>3/24000000*OO[[#This Row],[157 (08JUL1985 12:00:00)-Water Temperature (C)]]*OO[[#This Row],[99]]</f>
        <v>4.1035748985749997E-7</v>
      </c>
    </row>
    <row r="283" spans="1:101" x14ac:dyDescent="0.35">
      <c r="A283" t="s">
        <v>289</v>
      </c>
      <c r="B283">
        <v>803.81849999999997</v>
      </c>
      <c r="C283" s="10">
        <f>3/24*OO[[#This Row],[59 (26JUN1985 06:00:00)-Water Temperature (C)]]*OO[[#This Row],[1]]/SUM(OO[1])</f>
        <v>0</v>
      </c>
      <c r="D283" s="10">
        <f>3/24*OO[[#This Row],[60 (26JUN1985 09:00:00)-Water Temperature (C)]]*OO[[#This Row],[2]]/SUM(OO[2])</f>
        <v>0</v>
      </c>
      <c r="E283" s="10">
        <f>3/24*OO[[#This Row],[61 (26JUN1985 12:00:00)-Water Temperature (C)]]*OO[[#This Row],[3]]/SUM(OO[3])</f>
        <v>0</v>
      </c>
      <c r="F283" s="10">
        <f>3/24*OO[[#This Row],[62 (26JUN1985 15:00:00)-Water Temperature (C)]]*OO[[#This Row],[4]]/SUM(OO[4])</f>
        <v>0</v>
      </c>
      <c r="G283" s="10">
        <f>3/24*OO[[#This Row],[63 (26JUN1985 18:00:00)-Water Temperature (C)]]*OO[[#This Row],[5]]/SUM(OO[5])</f>
        <v>0</v>
      </c>
      <c r="H283" s="10">
        <f>3/24*OO[[#This Row],[64 (26JUN1985 21:00:00)-Water Temperature (C)]]*OO[[#This Row],[6]]/SUM(OO[6])</f>
        <v>0</v>
      </c>
      <c r="I283" s="10">
        <f>3/24*OO[[#This Row],[65 (27JUN1985 00:00:00)-Water Temperature (C)]]*OO[[#This Row],[7]]/SUM(OO[7])</f>
        <v>0</v>
      </c>
      <c r="J283" s="10">
        <f>3/24*OO[[#This Row],[66 (27JUN1985 03:00:00)-Water Temperature (C)]]*OO[[#This Row],[8]]/SUM(OO[8])</f>
        <v>0</v>
      </c>
      <c r="K283" s="10">
        <f>3/24*OO[[#This Row],[67 (27JUN1985 06:00:00)-Water Temperature (C)]]*OO[[#This Row],[9]]/SUM(OO[9])</f>
        <v>0</v>
      </c>
      <c r="L283" s="10">
        <f>3/24*OO[[#This Row],[68 (27JUN1985 09:00:00)-Water Temperature (C)]]*OO[[#This Row],[10]]/SUM(OO[10])</f>
        <v>0</v>
      </c>
      <c r="M283" s="10">
        <f>3/24*OO[[#This Row],[69 (27JUN1985 12:00:00)-Water Temperature (C)]]*OO[[#This Row],[11]]/SUM(OO[11])</f>
        <v>0</v>
      </c>
      <c r="N283" s="10">
        <f>3/24*OO[[#This Row],[70 (27JUN1985 15:00:00)-Water Temperature (C)]]*OO[[#This Row],[12]]/SUM(OO[12])</f>
        <v>0</v>
      </c>
      <c r="O283" s="10">
        <f>3/24*OO[[#This Row],[71 (27JUN1985 18:00:00)-Water Temperature (C)]]*OO[[#This Row],[13]]/SUM(OO[13])</f>
        <v>0</v>
      </c>
      <c r="P283" s="10">
        <f>3/24*OO[[#This Row],[72 (27JUN1985 21:00:00)-Water Temperature (C)]]*OO[[#This Row],[14]]/SUM(OO[14])</f>
        <v>0</v>
      </c>
      <c r="Q283" s="10">
        <f>3/24*OO[[#This Row],[73 (28JUN1985 00:00:00)-Water Temperature (C)]]*OO[[#This Row],[15]]/SUM(OO[15])</f>
        <v>4.2618266116163952E-28</v>
      </c>
      <c r="R283" s="10">
        <f>3/24*OO[[#This Row],[74 (28JUN1985 03:00:00)-Water Temperature (C)]]*OO[[#This Row],[16]]/SUM(OO[16])</f>
        <v>4.3107186488362835E-22</v>
      </c>
      <c r="S283" s="10">
        <f>3/24*OO[[#This Row],[75 (28JUN1985 06:00:00)-Water Temperature (C)]]*OO[[#This Row],[17]]/SUM(OO[17])</f>
        <v>7.0260484281400231E-15</v>
      </c>
      <c r="T283" s="10">
        <f>3/24*OO[[#This Row],[76 (28JUN1985 09:00:00)-Water Temperature (C)]]*OO[[#This Row],[18]]/SUM(OO[18])</f>
        <v>2.634278634583565E-11</v>
      </c>
      <c r="U283" s="10">
        <f>3/24*OO[[#This Row],[77 (28JUN1985 12:00:00)-Water Temperature (C)]]*OO[[#This Row],[19]]/SUM(OO[19])</f>
        <v>1.0135276282761081E-8</v>
      </c>
      <c r="V283" s="10">
        <f>3/24000000*OO[[#This Row],[78 (28JUN1985 15:00:00)-Water Temperature (C)]]*OO[[#This Row],[20]]</f>
        <v>9.6198093768187492E-7</v>
      </c>
      <c r="W283" s="10">
        <f>3/24000000*OO[[#This Row],[79 (28JUN1985 18:00:00)-Water Temperature (C)]]*OO[[#This Row],[21]]</f>
        <v>3.1983776948062502E-5</v>
      </c>
      <c r="X283" s="10">
        <f>3/24000000*OO[[#This Row],[80 (28JUN1985 21:00:00)-Water Temperature (C)]]*OO[[#This Row],[22]]</f>
        <v>4.5059354847812495E-4</v>
      </c>
      <c r="Y283" s="10">
        <f>3/24000000*OO[[#This Row],[81 (29JUN1985 00:00:00)-Water Temperature (C)]]*OO[[#This Row],[23]]</f>
        <v>3.1324200538799998E-3</v>
      </c>
      <c r="Z283" s="10">
        <f>3/24000000*OO[[#This Row],[82 (29JUN1985 03:00:00)-Water Temperature (C)]]*OO[[#This Row],[24]]</f>
        <v>1.2183020326307501E-2</v>
      </c>
      <c r="AA283" s="10">
        <f>3/24000000*OO[[#This Row],[83 (29JUN1985 06:00:00)-Water Temperature (C)]]*OO[[#This Row],[25]]</f>
        <v>2.9202614616824996E-2</v>
      </c>
      <c r="AB283" s="10">
        <f>3/24000000*OO[[#This Row],[84 (29JUN1985 09:00:00)-Water Temperature (C)]]*OO[[#This Row],[26]]</f>
        <v>4.7438943259199999E-2</v>
      </c>
      <c r="AC283" s="10">
        <f>3/24000000*OO[[#This Row],[85 (29JUN1985 12:00:00)-Water Temperature (C)]]*OO[[#This Row],[27]]</f>
        <v>5.5157797441799994E-2</v>
      </c>
      <c r="AD283" s="10">
        <f>3/24000000*OO[[#This Row],[86 (29JUN1985 15:00:00)-Water Temperature (C)]]*OO[[#This Row],[28]]</f>
        <v>4.70063352466875E-2</v>
      </c>
      <c r="AE283" s="10">
        <f>3/24000000*OO[[#This Row],[88 (29JUN1985 21:00:00)-Water Temperature (C)]]*OO[[#This Row],[30]]</f>
        <v>1.5471789743099998E-2</v>
      </c>
      <c r="AF283" s="10">
        <f>3/24000000*OO[[#This Row],[88 (29JUN1985 21:00:00)-Water Temperature (C)]]*OO[[#This Row],[30]]</f>
        <v>1.5471789743099998E-2</v>
      </c>
      <c r="AG283" s="10">
        <f>3/24000000*OO[[#This Row],[89 (30JUN1985 00:00:00)-Water Temperature (C)]]*OO[[#This Row],[31]]</f>
        <v>6.3626420106712494E-3</v>
      </c>
      <c r="AH283" s="10">
        <f>3/24000000*OO[[#This Row],[90 (30JUN1985 03:00:00)-Water Temperature (C)]]*OO[[#This Row],[32]]</f>
        <v>2.2273597823747496E-3</v>
      </c>
      <c r="AI283" s="10">
        <f>3/24000000*OO[[#This Row],[91 (30JUN1985 06:00:00)-Water Temperature (C)]]*OO[[#This Row],[33]]</f>
        <v>7.0553998802774993E-4</v>
      </c>
      <c r="AJ283" s="10">
        <f>3/24000000*OO[[#This Row],[92 (30JUN1985 09:00:00)-Water Temperature (C)]]*OO[[#This Row],[34]]</f>
        <v>2.3016241228550002E-4</v>
      </c>
      <c r="AK283" s="10">
        <f>3/24000000*OO[[#This Row],[93 (30JUN1985 12:00:00)-Water Temperature (C)]]*OO[[#This Row],[35]]</f>
        <v>9.6062656178650007E-5</v>
      </c>
      <c r="AL283" s="10">
        <f>3/24000000*OO[[#This Row],[94 (30JUN1985 15:00:00)-Water Temperature (C)]]*OO[[#This Row],[36]]</f>
        <v>6.1842677655149993E-5</v>
      </c>
      <c r="AM283" s="10">
        <f>3/24000000*OO[[#This Row],[95 (30JUN1985 18:00:00)-Water Temperature (C)]]*OO[[#This Row],[37]]</f>
        <v>5.4904439929499996E-5</v>
      </c>
      <c r="AN283" s="10">
        <f>3/24000000*OO[[#This Row],[96 (30JUN1985 21:00:00)-Water Temperature (C)]]*OO[[#This Row],[38]]</f>
        <v>5.3897830378149992E-5</v>
      </c>
      <c r="AO283" s="10">
        <f>3/24000000*OO[[#This Row],[97 (01JUL1985 00:00:00)-Water Temperature (C)]]*OO[[#This Row],[39]]</f>
        <v>5.2969267136799999E-5</v>
      </c>
      <c r="AP283" s="10">
        <f>3/24000000*OO[[#This Row],[98 (01JUL1985 03:00:00)-Water Temperature (C)]]*OO[[#This Row],[40]]</f>
        <v>5.0903831362037491E-5</v>
      </c>
      <c r="AQ283" s="10">
        <f>3/24000000*OO[[#This Row],[99 (01JUL1985 06:00:00)-Water Temperature (C)]]*OO[[#This Row],[41]]</f>
        <v>4.7920866760799997E-5</v>
      </c>
      <c r="AR283" s="10">
        <f>3/24000000*OO[[#This Row],[100 (01JUL1985 09:00:00)-Water Temperature (C)]]*OO[[#This Row],[42]]</f>
        <v>4.5749790547200001E-5</v>
      </c>
      <c r="AS283" s="10">
        <f>3/24000000*OO[[#This Row],[101 (01JUL1985 12:00:00)-Water Temperature (C)]]*OO[[#This Row],[43]]</f>
        <v>4.3300076430499999E-5</v>
      </c>
      <c r="AT283" s="10">
        <f>3/24000000*OO[[#This Row],[102 (01JUL1985 15:00:00)-Water Temperature (C)]]*OO[[#This Row],[44]]</f>
        <v>4.0498364790525001E-5</v>
      </c>
      <c r="AU283" s="10">
        <f>3/24000000*OO[[#This Row],[103 (01JUL1985 18:00:00)-Water Temperature (C)]]*OO[[#This Row],[45]]</f>
        <v>3.71647596026625E-5</v>
      </c>
      <c r="AV283" s="10">
        <f>3/24000000*OO[[#This Row],[104 (01JUL1985 21:00:00)-Water Temperature (C)]]*OO[[#This Row],[46]]</f>
        <v>3.3341418883399997E-5</v>
      </c>
      <c r="AW283" s="10">
        <f>3/24000000*OO[[#This Row],[105 (02JUL1985 00:00:00)-Water Temperature (C)]]*OO[[#This Row],[47]]</f>
        <v>2.9280032702025001E-5</v>
      </c>
      <c r="AX283" s="10">
        <f>3/24000000*OO[[#This Row],[106 (02JUL1985 03:00:00)-Water Temperature (C)]]*OO[[#This Row],[48]]</f>
        <v>2.5315564379449995E-5</v>
      </c>
      <c r="AY283" s="10">
        <f>3/24000000*OO[[#This Row],[107 (02JUL1985 06:00:00)-Water Temperature (C)]]*OO[[#This Row],[49]]</f>
        <v>2.1824128905582504E-5</v>
      </c>
      <c r="AZ283" s="10">
        <f>3/24000000*OO[[#This Row],[108 (02JUL1985 09:00:00)-Water Temperature (C)]]*OO[[#This Row],[50]]</f>
        <v>1.9382710278408753E-5</v>
      </c>
      <c r="BA283" s="10">
        <f>3/24000000*OO[[#This Row],[109 (02JUL1985 12:00:00)-Water Temperature (C)]]*OO[[#This Row],[51]]</f>
        <v>1.7279549407737497E-5</v>
      </c>
      <c r="BB283" s="10">
        <f>3/24000000*OO[[#This Row],[110 (02JUL1985 15:00:00)-Water Temperature (C)]]*OO[[#This Row],[52]]</f>
        <v>1.5453252250512503E-5</v>
      </c>
      <c r="BC283" s="10">
        <f>3/24000000*OO[[#This Row],[111 (02JUL1985 18:00:00)-Water Temperature (C)]]*OO[[#This Row],[53]]</f>
        <v>1.386561909087E-5</v>
      </c>
      <c r="BD283" s="10">
        <f>3/24000000*OO[[#This Row],[112 (02JUL1985 21:00:00)-Water Temperature (C)]]*OO[[#This Row],[54]]</f>
        <v>1.221485853736E-5</v>
      </c>
      <c r="BE283" s="10">
        <f>3/24000000*OO[[#This Row],[113 (03JUL1985 00:00:00)-Water Temperature (C)]]*OO[[#This Row],[55]]</f>
        <v>1.0370290342799999E-5</v>
      </c>
      <c r="BF283" s="10">
        <f>3/24000000*OO[[#This Row],[114 (03JUL1985 03:00:00)-Water Temperature (C)]]*OO[[#This Row],[56]]</f>
        <v>8.5184238556199988E-6</v>
      </c>
      <c r="BG283" s="10">
        <f>3/24000000*OO[[#This Row],[115 (03JUL1985 06:00:00)-Water Temperature (C)]]*OO[[#This Row],[57]]</f>
        <v>6.7940762688750001E-6</v>
      </c>
      <c r="BH283" s="10">
        <f>3/24000000*OO[[#This Row],[116 (03JUL1985 09:00:00)-Water Temperature (C)]]*OO[[#This Row],[58]]</f>
        <v>5.4501536785424999E-6</v>
      </c>
      <c r="BI283" s="10">
        <f>3/24000000*OO[[#This Row],[117 (03JUL1985 12:00:00)-Water Temperature (C)]]*OO[[#This Row],[59]]</f>
        <v>4.4234707465024994E-6</v>
      </c>
      <c r="BJ283" s="10">
        <f>3/24000000*OO[[#This Row],[118 (03JUL1985 15:00:00)-Water Temperature (C)]]*OO[[#This Row],[60]]</f>
        <v>3.6578880669199992E-6</v>
      </c>
      <c r="BK283" s="10">
        <f>3/24000000*OO[[#This Row],[119 (03JUL1985 18:00:00)-Water Temperature (C)]]*OO[[#This Row],[61]]</f>
        <v>3.1296431453000002E-6</v>
      </c>
      <c r="BL283" s="10">
        <f>3/24000000*OO[[#This Row],[120 (03JUL1985 21:00:00)-Water Temperature (C)]]*OO[[#This Row],[62]]</f>
        <v>2.7244995181874997E-6</v>
      </c>
      <c r="BM283" s="10">
        <f>3/24000000*OO[[#This Row],[121 (04JUL1985 00:00:00)-Water Temperature (C)]]*OO[[#This Row],[63]]</f>
        <v>2.4072916101999998E-6</v>
      </c>
      <c r="BN283" s="10">
        <f>3/24000000*OO[[#This Row],[122 (04JUL1985 03:00:00)-Water Temperature (C)]]*OO[[#This Row],[64]]</f>
        <v>2.1610812301742498E-6</v>
      </c>
      <c r="BO283" s="10">
        <f>3/24000000*OO[[#This Row],[123 (04JUL1985 06:00:00)-Water Temperature (C)]]*OO[[#This Row],[65]]</f>
        <v>1.9656677012864997E-6</v>
      </c>
      <c r="BP283" s="10">
        <f>3/24000000*OO[[#This Row],[124 (04JUL1985 09:00:00)-Water Temperature (C)]]*OO[[#This Row],[66]]</f>
        <v>1.82982485437225E-6</v>
      </c>
      <c r="BQ283" s="10">
        <f>3/24000000*OO[[#This Row],[125 (04JUL1985 12:00:00)-Water Temperature (C)]]*OO[[#This Row],[67]]</f>
        <v>1.7093185206749999E-6</v>
      </c>
      <c r="BR283" s="10">
        <f>3/24000000*OO[[#This Row],[126 (04JUL1985 15:00:00)-Water Temperature (C)]]*OO[[#This Row],[68]]</f>
        <v>1.6189379963344999E-6</v>
      </c>
      <c r="BS283" s="10">
        <f>3/24000000*OO[[#This Row],[127 (04JUL1985 18:00:00)-Water Temperature (C)]]*OO[[#This Row],[69]]</f>
        <v>1.5298163996599999E-6</v>
      </c>
      <c r="BT283" s="10">
        <f>3/24000000*OO[[#This Row],[128 (04JUL1985 21:00:00)-Water Temperature (C)]]*OO[[#This Row],[70]]</f>
        <v>1.4505515374425E-6</v>
      </c>
      <c r="BU283" s="10">
        <f>3/24000000*OO[[#This Row],[129 (05JUL1985 00:00:00)-Water Temperature (C)]]*OO[[#This Row],[71]]</f>
        <v>1.3859564803179997E-6</v>
      </c>
      <c r="BV283" s="10">
        <f>3/24000000*OO[[#This Row],[130 (05JUL1985 03:00:00)-Water Temperature (C)]]*OO[[#This Row],[72]]</f>
        <v>1.3314647331481248E-6</v>
      </c>
      <c r="BW283" s="10">
        <f>3/24000000*OO[[#This Row],[131 (05JUL1985 06:00:00)-Water Temperature (C)]]*OO[[#This Row],[73]]</f>
        <v>1.2785672767414999E-6</v>
      </c>
      <c r="BX283" s="10">
        <f>3/24000000*OO[[#This Row],[132 (05JUL1985 09:00:00)-Water Temperature (C)]]*OO[[#This Row],[74]]</f>
        <v>1.248665075658E-6</v>
      </c>
      <c r="BY283" s="10">
        <f>3/24000000*OO[[#This Row],[133 (05JUL1985 12:00:00)-Water Temperature (C)]]*OO[[#This Row],[75]]</f>
        <v>1.2030955962918749E-6</v>
      </c>
      <c r="BZ283" s="10">
        <f>3/24000000*OO[[#This Row],[134 (05JUL1985 15:00:00)-Water Temperature (C)]]*OO[[#This Row],[76]]</f>
        <v>1.1618305866774998E-6</v>
      </c>
      <c r="CA283" s="10">
        <f>3/24000000*OO[[#This Row],[135 (05JUL1985 18:00:00)-Water Temperature (C)]]*OO[[#This Row],[77]]</f>
        <v>1.12468462980975E-6</v>
      </c>
      <c r="CB283" s="10">
        <f>3/24000000*OO[[#This Row],[136 (05JUL1985 21:00:00)-Water Temperature (C)]]*OO[[#This Row],[78]]</f>
        <v>1.0831387847025E-6</v>
      </c>
      <c r="CC283" s="10">
        <f>3/24000000*OO[[#This Row],[137 (06JUL1985 00:00:00)-Water Temperature (C)]]*OO[[#This Row],[79]]</f>
        <v>1.0309267804275E-6</v>
      </c>
      <c r="CD283" s="10">
        <f>3/24000000*OO[[#This Row],[138 (06JUL1985 03:00:00)-Water Temperature (C)]]*OO[[#This Row],[80]]</f>
        <v>9.7526678189600002E-7</v>
      </c>
      <c r="CE283" s="10">
        <f>3/24000000*OO[[#This Row],[139 (06JUL1985 06:00:00)-Water Temperature (C)]]*OO[[#This Row],[81]]</f>
        <v>9.2645960472112504E-7</v>
      </c>
      <c r="CF283" s="10">
        <f>3/24000000*OO[[#This Row],[140 (06JUL1985 09:00:00)-Water Temperature (C)]]*OO[[#This Row],[82]]</f>
        <v>9.0567545619074999E-7</v>
      </c>
      <c r="CG283" s="10">
        <f>3/24000000*OO[[#This Row],[141 (06JUL1985 12:00:00)-Water Temperature (C)]]*OO[[#This Row],[83]]</f>
        <v>8.8404055925987499E-7</v>
      </c>
      <c r="CH283" s="10">
        <f>3/24000000*OO[[#This Row],[142 (06JUL1985 15:00:00)-Water Temperature (C)]]*OO[[#This Row],[84]]</f>
        <v>8.6421254742975001E-7</v>
      </c>
      <c r="CI283" s="10">
        <f>3/24000000*OO[[#This Row],[143 (06JUL1985 18:00:00)-Water Temperature (C)]]*OO[[#This Row],[85]]</f>
        <v>8.4986443244624983E-7</v>
      </c>
      <c r="CJ283" s="10">
        <f>3/24000000*OO[[#This Row],[144 (06JUL1985 21:00:00)-Water Temperature (C)]]*OO[[#This Row],[86]]</f>
        <v>8.22853194186E-7</v>
      </c>
      <c r="CK283" s="10">
        <f>3/24000000*OO[[#This Row],[145 (07JUL1985 00:00:00)-Water Temperature (C)]]*OO[[#This Row],[87]]</f>
        <v>7.7895458723199988E-7</v>
      </c>
      <c r="CL283" s="10">
        <f>3/24000000*OO[[#This Row],[146 (07JUL1985 03:00:00)-Water Temperature (C)]]*OO[[#This Row],[88]]</f>
        <v>7.3590394979237491E-7</v>
      </c>
      <c r="CM283" s="10">
        <f>3/24000000*OO[[#This Row],[147 (07JUL1985 06:00:00)-Water Temperature (C)]]*OO[[#This Row],[89]]</f>
        <v>6.9852359861699999E-7</v>
      </c>
      <c r="CN283" s="10">
        <f>3/24000000*OO[[#This Row],[148 (07JUL1985 09:00:00)-Water Temperature (C)]]*OO[[#This Row],[90]]</f>
        <v>6.8216278316174994E-7</v>
      </c>
      <c r="CO283" s="10">
        <f>3/24000000*OO[[#This Row],[149 (07JUL1985 12:00:00)-Water Temperature (C)]]*OO[[#This Row],[91]]</f>
        <v>6.7168794905849988E-7</v>
      </c>
      <c r="CP283" s="10">
        <f>3/24000000*OO[[#This Row],[150 (07JUL1985 15:00:00)-Water Temperature (C)]]*OO[[#This Row],[92]]</f>
        <v>6.5882790585825005E-7</v>
      </c>
      <c r="CQ283" s="10">
        <f>3/24000000*OO[[#This Row],[151 (07JUL1985 18:00:00)-Water Temperature (C)]]*OO[[#This Row],[93]]</f>
        <v>6.4583670921E-7</v>
      </c>
      <c r="CR283" s="10">
        <f>3/24000000*OO[[#This Row],[152 (07JUL1985 21:00:00)-Water Temperature (C)]]*OO[[#This Row],[94]]</f>
        <v>6.2223400618799998E-7</v>
      </c>
      <c r="CS283" s="10">
        <f>3/24000000*OO[[#This Row],[153 (08JUL1985 00:00:00)-Water Temperature (C)]]*OO[[#This Row],[95]]</f>
        <v>5.9250397925950006E-7</v>
      </c>
      <c r="CT283" s="10">
        <f>3/24000000*OO[[#This Row],[154 (08JUL1985 03:00:00)-Water Temperature (C)]]*OO[[#This Row],[96]]</f>
        <v>5.6372695574037503E-7</v>
      </c>
      <c r="CU283" s="10">
        <f>3/24000000*OO[[#This Row],[155 (08JUL1985 06:00:00)-Water Temperature (C)]]*OO[[#This Row],[97]]</f>
        <v>5.3820676086399992E-7</v>
      </c>
      <c r="CV283" s="10">
        <f>3/24000000*OO[[#This Row],[156 (08JUL1985 09:00:00)-Water Temperature (C)]]*OO[[#This Row],[98]]</f>
        <v>5.1565515236399996E-7</v>
      </c>
      <c r="CW283" s="10">
        <f>3/24000000*OO[[#This Row],[157 (08JUL1985 12:00:00)-Water Temperature (C)]]*OO[[#This Row],[99]]</f>
        <v>5.0300623921124998E-7</v>
      </c>
    </row>
    <row r="284" spans="1:101" x14ac:dyDescent="0.35">
      <c r="A284" t="s">
        <v>290</v>
      </c>
      <c r="B284">
        <v>528.57500000000005</v>
      </c>
      <c r="C284" s="10">
        <f>3/24*OO[[#This Row],[59 (26JUN1985 06:00:00)-Water Temperature (C)]]*OO[[#This Row],[1]]/SUM(OO[1])</f>
        <v>0</v>
      </c>
      <c r="D284" s="10">
        <f>3/24*OO[[#This Row],[60 (26JUN1985 09:00:00)-Water Temperature (C)]]*OO[[#This Row],[2]]/SUM(OO[2])</f>
        <v>0</v>
      </c>
      <c r="E284" s="10">
        <f>3/24*OO[[#This Row],[61 (26JUN1985 12:00:00)-Water Temperature (C)]]*OO[[#This Row],[3]]/SUM(OO[3])</f>
        <v>0</v>
      </c>
      <c r="F284" s="10">
        <f>3/24*OO[[#This Row],[62 (26JUN1985 15:00:00)-Water Temperature (C)]]*OO[[#This Row],[4]]/SUM(OO[4])</f>
        <v>0</v>
      </c>
      <c r="G284" s="10">
        <f>3/24*OO[[#This Row],[63 (26JUN1985 18:00:00)-Water Temperature (C)]]*OO[[#This Row],[5]]/SUM(OO[5])</f>
        <v>0</v>
      </c>
      <c r="H284" s="10">
        <f>3/24*OO[[#This Row],[64 (26JUN1985 21:00:00)-Water Temperature (C)]]*OO[[#This Row],[6]]/SUM(OO[6])</f>
        <v>0</v>
      </c>
      <c r="I284" s="10">
        <f>3/24*OO[[#This Row],[65 (27JUN1985 00:00:00)-Water Temperature (C)]]*OO[[#This Row],[7]]/SUM(OO[7])</f>
        <v>0</v>
      </c>
      <c r="J284" s="10">
        <f>3/24*OO[[#This Row],[66 (27JUN1985 03:00:00)-Water Temperature (C)]]*OO[[#This Row],[8]]/SUM(OO[8])</f>
        <v>0</v>
      </c>
      <c r="K284" s="10">
        <f>3/24*OO[[#This Row],[67 (27JUN1985 06:00:00)-Water Temperature (C)]]*OO[[#This Row],[9]]/SUM(OO[9])</f>
        <v>0</v>
      </c>
      <c r="L284" s="10">
        <f>3/24*OO[[#This Row],[68 (27JUN1985 09:00:00)-Water Temperature (C)]]*OO[[#This Row],[10]]/SUM(OO[10])</f>
        <v>0</v>
      </c>
      <c r="M284" s="10">
        <f>3/24*OO[[#This Row],[69 (27JUN1985 12:00:00)-Water Temperature (C)]]*OO[[#This Row],[11]]/SUM(OO[11])</f>
        <v>0</v>
      </c>
      <c r="N284" s="10">
        <f>3/24*OO[[#This Row],[70 (27JUN1985 15:00:00)-Water Temperature (C)]]*OO[[#This Row],[12]]/SUM(OO[12])</f>
        <v>0</v>
      </c>
      <c r="O284" s="10">
        <f>3/24*OO[[#This Row],[71 (27JUN1985 18:00:00)-Water Temperature (C)]]*OO[[#This Row],[13]]/SUM(OO[13])</f>
        <v>0</v>
      </c>
      <c r="P284" s="10">
        <f>3/24*OO[[#This Row],[72 (27JUN1985 21:00:00)-Water Temperature (C)]]*OO[[#This Row],[14]]/SUM(OO[14])</f>
        <v>0</v>
      </c>
      <c r="Q284" s="10">
        <f>3/24*OO[[#This Row],[73 (28JUN1985 00:00:00)-Water Temperature (C)]]*OO[[#This Row],[15]]/SUM(OO[15])</f>
        <v>4.7846623704704898E-29</v>
      </c>
      <c r="R284" s="10">
        <f>3/24*OO[[#This Row],[74 (28JUN1985 03:00:00)-Water Temperature (C)]]*OO[[#This Row],[16]]/SUM(OO[16])</f>
        <v>6.2018089745360122E-23</v>
      </c>
      <c r="S284" s="10">
        <f>3/24*OO[[#This Row],[75 (28JUN1985 06:00:00)-Water Temperature (C)]]*OO[[#This Row],[17]]/SUM(OO[17])</f>
        <v>2.2739628453806095E-15</v>
      </c>
      <c r="T284" s="10">
        <f>3/24*OO[[#This Row],[76 (28JUN1985 09:00:00)-Water Temperature (C)]]*OO[[#This Row],[18]]/SUM(OO[18])</f>
        <v>1.0495566800519262E-11</v>
      </c>
      <c r="U284" s="10">
        <f>3/24*OO[[#This Row],[77 (28JUN1985 12:00:00)-Water Temperature (C)]]*OO[[#This Row],[19]]/SUM(OO[19])</f>
        <v>4.5014060447171056E-9</v>
      </c>
      <c r="V284" s="10">
        <f>3/24000000*OO[[#This Row],[78 (28JUN1985 15:00:00)-Water Temperature (C)]]*OO[[#This Row],[20]]</f>
        <v>4.6183147275199992E-7</v>
      </c>
      <c r="W284" s="10">
        <f>3/24000000*OO[[#This Row],[79 (28JUN1985 18:00:00)-Water Temperature (C)]]*OO[[#This Row],[21]]</f>
        <v>1.63560393554625E-5</v>
      </c>
      <c r="X284" s="10">
        <f>3/24000000*OO[[#This Row],[80 (28JUN1985 21:00:00)-Water Temperature (C)]]*OO[[#This Row],[22]]</f>
        <v>2.4308521910775002E-4</v>
      </c>
      <c r="Y284" s="10">
        <f>3/24000000*OO[[#This Row],[81 (29JUN1985 00:00:00)-Water Temperature (C)]]*OO[[#This Row],[23]]</f>
        <v>1.77040424340325E-3</v>
      </c>
      <c r="Z284" s="10">
        <f>3/24000000*OO[[#This Row],[82 (29JUN1985 03:00:00)-Water Temperature (C)]]*OO[[#This Row],[24]]</f>
        <v>7.1689048016124997E-3</v>
      </c>
      <c r="AA284" s="10">
        <f>3/24000000*OO[[#This Row],[83 (29JUN1985 06:00:00)-Water Temperature (C)]]*OO[[#This Row],[25]]</f>
        <v>1.7798911120979997E-2</v>
      </c>
      <c r="AB284" s="10">
        <f>3/24000000*OO[[#This Row],[84 (29JUN1985 09:00:00)-Water Temperature (C)]]*OO[[#This Row],[26]]</f>
        <v>2.98244254077E-2</v>
      </c>
      <c r="AC284" s="10">
        <f>3/24000000*OO[[#This Row],[85 (29JUN1985 12:00:00)-Water Temperature (C)]]*OO[[#This Row],[27]]</f>
        <v>3.5618295340312502E-2</v>
      </c>
      <c r="AD284" s="10">
        <f>3/24000000*OO[[#This Row],[86 (29JUN1985 15:00:00)-Water Temperature (C)]]*OO[[#This Row],[28]]</f>
        <v>3.1117008655874991E-2</v>
      </c>
      <c r="AE284" s="10">
        <f>3/24000000*OO[[#This Row],[88 (29JUN1985 21:00:00)-Water Temperature (C)]]*OO[[#This Row],[30]]</f>
        <v>1.0674288115094998E-2</v>
      </c>
      <c r="AF284" s="10">
        <f>3/24000000*OO[[#This Row],[88 (29JUN1985 21:00:00)-Water Temperature (C)]]*OO[[#This Row],[30]]</f>
        <v>1.0674288115094998E-2</v>
      </c>
      <c r="AG284" s="10">
        <f>3/24000000*OO[[#This Row],[89 (30JUN1985 00:00:00)-Water Temperature (C)]]*OO[[#This Row],[31]]</f>
        <v>4.4664260347600003E-3</v>
      </c>
      <c r="AH284" s="10">
        <f>3/24000000*OO[[#This Row],[90 (30JUN1985 03:00:00)-Water Temperature (C)]]*OO[[#This Row],[32]]</f>
        <v>1.5856401449069997E-3</v>
      </c>
      <c r="AI284" s="10">
        <f>3/24000000*OO[[#This Row],[91 (30JUN1985 06:00:00)-Water Temperature (C)]]*OO[[#This Row],[33]]</f>
        <v>5.0617988433449999E-4</v>
      </c>
      <c r="AJ284" s="10">
        <f>3/24000000*OO[[#This Row],[92 (30JUN1985 09:00:00)-Water Temperature (C)]]*OO[[#This Row],[34]]</f>
        <v>1.6410576594307503E-4</v>
      </c>
      <c r="AK284" s="10">
        <f>3/24000000*OO[[#This Row],[93 (30JUN1985 12:00:00)-Water Temperature (C)]]*OO[[#This Row],[35]]</f>
        <v>6.6401114332437496E-5</v>
      </c>
      <c r="AL284" s="10">
        <f>3/24000000*OO[[#This Row],[94 (30JUN1985 15:00:00)-Water Temperature (C)]]*OO[[#This Row],[36]]</f>
        <v>4.1068395210500001E-5</v>
      </c>
      <c r="AM284" s="10">
        <f>3/24000000*OO[[#This Row],[95 (30JUN1985 18:00:00)-Water Temperature (C)]]*OO[[#This Row],[37]]</f>
        <v>3.5695222107537497E-5</v>
      </c>
      <c r="AN284" s="10">
        <f>3/24000000*OO[[#This Row],[96 (30JUN1985 21:00:00)-Water Temperature (C)]]*OO[[#This Row],[38]]</f>
        <v>3.4847567074399997E-5</v>
      </c>
      <c r="AO284" s="10">
        <f>3/24000000*OO[[#This Row],[97 (01JUL1985 00:00:00)-Water Temperature (C)]]*OO[[#This Row],[39]]</f>
        <v>3.4274636470449997E-5</v>
      </c>
      <c r="AP284" s="10">
        <f>3/24000000*OO[[#This Row],[98 (01JUL1985 03:00:00)-Water Temperature (C)]]*OO[[#This Row],[40]]</f>
        <v>3.3021168935999996E-5</v>
      </c>
      <c r="AQ284" s="10">
        <f>3/24000000*OO[[#This Row],[99 (01JUL1985 06:00:00)-Water Temperature (C)]]*OO[[#This Row],[41]]</f>
        <v>3.1180507204725E-5</v>
      </c>
      <c r="AR284" s="10">
        <f>3/24000000*OO[[#This Row],[100 (01JUL1985 09:00:00)-Water Temperature (C)]]*OO[[#This Row],[42]]</f>
        <v>2.9836029165937501E-5</v>
      </c>
      <c r="AS284" s="10">
        <f>3/24000000*OO[[#This Row],[101 (01JUL1985 12:00:00)-Water Temperature (C)]]*OO[[#This Row],[43]]</f>
        <v>2.8255987704899995E-5</v>
      </c>
      <c r="AT284" s="10">
        <f>3/24000000*OO[[#This Row],[102 (01JUL1985 15:00:00)-Water Temperature (C)]]*OO[[#This Row],[44]]</f>
        <v>2.6456336996162498E-5</v>
      </c>
      <c r="AU284" s="10">
        <f>3/24000000*OO[[#This Row],[103 (01JUL1985 18:00:00)-Water Temperature (C)]]*OO[[#This Row],[45]]</f>
        <v>2.4297833600012502E-5</v>
      </c>
      <c r="AV284" s="10">
        <f>3/24000000*OO[[#This Row],[104 (01JUL1985 21:00:00)-Water Temperature (C)]]*OO[[#This Row],[46]]</f>
        <v>2.1822448771252498E-5</v>
      </c>
      <c r="AW284" s="10">
        <f>3/24000000*OO[[#This Row],[105 (02JUL1985 00:00:00)-Water Temperature (C)]]*OO[[#This Row],[47]]</f>
        <v>1.9193260917386249E-5</v>
      </c>
      <c r="AX284" s="10">
        <f>3/24000000*OO[[#This Row],[106 (02JUL1985 03:00:00)-Water Temperature (C)]]*OO[[#This Row],[48]]</f>
        <v>1.6620413354685001E-5</v>
      </c>
      <c r="AY284" s="10">
        <f>3/24000000*OO[[#This Row],[107 (02JUL1985 06:00:00)-Water Temperature (C)]]*OO[[#This Row],[49]]</f>
        <v>1.43477529492E-5</v>
      </c>
      <c r="AZ284" s="10">
        <f>3/24000000*OO[[#This Row],[108 (02JUL1985 09:00:00)-Water Temperature (C)]]*OO[[#This Row],[50]]</f>
        <v>1.2753444902592501E-5</v>
      </c>
      <c r="BA284" s="10">
        <f>3/24000000*OO[[#This Row],[109 (02JUL1985 12:00:00)-Water Temperature (C)]]*OO[[#This Row],[51]]</f>
        <v>1.1363682089148749E-5</v>
      </c>
      <c r="BB284" s="10">
        <f>3/24000000*OO[[#This Row],[110 (02JUL1985 15:00:00)-Water Temperature (C)]]*OO[[#This Row],[52]]</f>
        <v>1.0160005405425001E-5</v>
      </c>
      <c r="BC284" s="10">
        <f>3/24000000*OO[[#This Row],[111 (02JUL1985 18:00:00)-Water Temperature (C)]]*OO[[#This Row],[53]]</f>
        <v>9.1110467459199991E-6</v>
      </c>
      <c r="BD284" s="10">
        <f>3/24000000*OO[[#This Row],[112 (02JUL1985 21:00:00)-Water Temperature (C)]]*OO[[#This Row],[54]]</f>
        <v>8.0291210535250011E-6</v>
      </c>
      <c r="BE284" s="10">
        <f>3/24000000*OO[[#This Row],[113 (03JUL1985 00:00:00)-Water Temperature (C)]]*OO[[#This Row],[55]]</f>
        <v>6.8314363725999998E-6</v>
      </c>
      <c r="BF284" s="10">
        <f>3/24000000*OO[[#This Row],[114 (03JUL1985 03:00:00)-Water Temperature (C)]]*OO[[#This Row],[56]]</f>
        <v>5.6296526069000003E-6</v>
      </c>
      <c r="BG284" s="10">
        <f>3/24000000*OO[[#This Row],[115 (03JUL1985 06:00:00)-Water Temperature (C)]]*OO[[#This Row],[57]]</f>
        <v>4.5049413498262491E-6</v>
      </c>
      <c r="BH284" s="10">
        <f>3/24000000*OO[[#This Row],[116 (03JUL1985 09:00:00)-Water Temperature (C)]]*OO[[#This Row],[58]]</f>
        <v>3.6222363339925001E-6</v>
      </c>
      <c r="BI284" s="10">
        <f>3/24000000*OO[[#This Row],[117 (03JUL1985 12:00:00)-Water Temperature (C)]]*OO[[#This Row],[59]]</f>
        <v>2.9375650012499997E-6</v>
      </c>
      <c r="BJ284" s="10">
        <f>3/24000000*OO[[#This Row],[118 (03JUL1985 15:00:00)-Water Temperature (C)]]*OO[[#This Row],[60]]</f>
        <v>2.4218780563387501E-6</v>
      </c>
      <c r="BK284" s="10">
        <f>3/24000000*OO[[#This Row],[119 (03JUL1985 18:00:00)-Water Temperature (C)]]*OO[[#This Row],[61]]</f>
        <v>2.0636514762659997E-6</v>
      </c>
      <c r="BL284" s="10">
        <f>3/24000000*OO[[#This Row],[120 (03JUL1985 21:00:00)-Water Temperature (C)]]*OO[[#This Row],[62]]</f>
        <v>1.7890793554364999E-6</v>
      </c>
      <c r="BM284" s="10">
        <f>3/24000000*OO[[#This Row],[121 (04JUL1985 00:00:00)-Water Temperature (C)]]*OO[[#This Row],[63]]</f>
        <v>1.5769833546317499E-6</v>
      </c>
      <c r="BN284" s="10">
        <f>3/24000000*OO[[#This Row],[122 (04JUL1985 03:00:00)-Water Temperature (C)]]*OO[[#This Row],[64]]</f>
        <v>1.4139102285777497E-6</v>
      </c>
      <c r="BO284" s="10">
        <f>3/24000000*OO[[#This Row],[123 (04JUL1985 06:00:00)-Water Temperature (C)]]*OO[[#This Row],[65]]</f>
        <v>1.285427776001625E-6</v>
      </c>
      <c r="BP284" s="10">
        <f>3/24000000*OO[[#This Row],[124 (04JUL1985 09:00:00)-Water Temperature (C)]]*OO[[#This Row],[66]]</f>
        <v>1.1964725416668751E-6</v>
      </c>
      <c r="BQ284" s="10">
        <f>3/24000000*OO[[#This Row],[125 (04JUL1985 12:00:00)-Water Temperature (C)]]*OO[[#This Row],[67]]</f>
        <v>1.11653094209E-6</v>
      </c>
      <c r="BR284" s="10">
        <f>3/24000000*OO[[#This Row],[126 (04JUL1985 15:00:00)-Water Temperature (C)]]*OO[[#This Row],[68]]</f>
        <v>1.0566775064170002E-6</v>
      </c>
      <c r="BS284" s="10">
        <f>3/24000000*OO[[#This Row],[127 (04JUL1985 18:00:00)-Water Temperature (C)]]*OO[[#This Row],[69]]</f>
        <v>9.9704544521124974E-7</v>
      </c>
      <c r="BT284" s="10">
        <f>3/24000000*OO[[#This Row],[128 (04JUL1985 21:00:00)-Water Temperature (C)]]*OO[[#This Row],[70]]</f>
        <v>9.4436590624199996E-7</v>
      </c>
      <c r="BU284" s="10">
        <f>3/24000000*OO[[#This Row],[129 (05JUL1985 00:00:00)-Water Temperature (C)]]*OO[[#This Row],[71]]</f>
        <v>9.0151980890887496E-7</v>
      </c>
      <c r="BV284" s="10">
        <f>3/24000000*OO[[#This Row],[130 (05JUL1985 03:00:00)-Water Temperature (C)]]*OO[[#This Row],[72]]</f>
        <v>8.6590007423562497E-7</v>
      </c>
      <c r="BW284" s="10">
        <f>3/24000000*OO[[#This Row],[131 (05JUL1985 06:00:00)-Water Temperature (C)]]*OO[[#This Row],[73]]</f>
        <v>8.3194303023212499E-7</v>
      </c>
      <c r="BX284" s="10">
        <f>3/24000000*OO[[#This Row],[132 (05JUL1985 09:00:00)-Water Temperature (C)]]*OO[[#This Row],[74]]</f>
        <v>8.1331784286862502E-7</v>
      </c>
      <c r="BY284" s="10">
        <f>3/24000000*OO[[#This Row],[133 (05JUL1985 12:00:00)-Water Temperature (C)]]*OO[[#This Row],[75]]</f>
        <v>7.8364841546062507E-7</v>
      </c>
      <c r="BZ284" s="10">
        <f>3/24000000*OO[[#This Row],[134 (05JUL1985 15:00:00)-Water Temperature (C)]]*OO[[#This Row],[76]]</f>
        <v>7.5716202378900009E-7</v>
      </c>
      <c r="CA284" s="10">
        <f>3/24000000*OO[[#This Row],[135 (05JUL1985 18:00:00)-Water Temperature (C)]]*OO[[#This Row],[77]]</f>
        <v>7.3239667467449983E-7</v>
      </c>
      <c r="CB284" s="10">
        <f>3/24000000*OO[[#This Row],[136 (05JUL1985 21:00:00)-Water Temperature (C)]]*OO[[#This Row],[78]]</f>
        <v>7.0493214001650002E-7</v>
      </c>
      <c r="CC284" s="10">
        <f>3/24000000*OO[[#This Row],[137 (06JUL1985 00:00:00)-Water Temperature (C)]]*OO[[#This Row],[79]]</f>
        <v>6.7099805504724998E-7</v>
      </c>
      <c r="CD284" s="10">
        <f>3/24000000*OO[[#This Row],[138 (06JUL1985 03:00:00)-Water Temperature (C)]]*OO[[#This Row],[80]]</f>
        <v>6.3506349198600001E-7</v>
      </c>
      <c r="CE284" s="10">
        <f>3/24000000*OO[[#This Row],[139 (06JUL1985 06:00:00)-Water Temperature (C)]]*OO[[#This Row],[81]]</f>
        <v>6.0387597588062505E-7</v>
      </c>
      <c r="CF284" s="10">
        <f>3/24000000*OO[[#This Row],[140 (06JUL1985 09:00:00)-Water Temperature (C)]]*OO[[#This Row],[82]]</f>
        <v>5.9080460978125005E-7</v>
      </c>
      <c r="CG284" s="10">
        <f>3/24000000*OO[[#This Row],[141 (06JUL1985 12:00:00)-Water Temperature (C)]]*OO[[#This Row],[83]]</f>
        <v>5.7644584131874999E-7</v>
      </c>
      <c r="CH284" s="10">
        <f>3/24000000*OO[[#This Row],[142 (06JUL1985 15:00:00)-Water Temperature (C)]]*OO[[#This Row],[84]]</f>
        <v>5.6348415164112494E-7</v>
      </c>
      <c r="CI284" s="10">
        <f>3/24000000*OO[[#This Row],[143 (06JUL1985 18:00:00)-Water Temperature (C)]]*OO[[#This Row],[85]]</f>
        <v>5.537464801055E-7</v>
      </c>
      <c r="CJ284" s="10">
        <f>3/24000000*OO[[#This Row],[144 (06JUL1985 21:00:00)-Water Temperature (C)]]*OO[[#This Row],[86]]</f>
        <v>5.3566985647374991E-7</v>
      </c>
      <c r="CK284" s="10">
        <f>3/24000000*OO[[#This Row],[145 (07JUL1985 00:00:00)-Water Temperature (C)]]*OO[[#This Row],[87]]</f>
        <v>5.0715778325612492E-7</v>
      </c>
      <c r="CL284" s="10">
        <f>3/24000000*OO[[#This Row],[146 (07JUL1985 03:00:00)-Water Temperature (C)]]*OO[[#This Row],[88]]</f>
        <v>4.7925901989674998E-7</v>
      </c>
      <c r="CM284" s="10">
        <f>3/24000000*OO[[#This Row],[147 (07JUL1985 06:00:00)-Water Temperature (C)]]*OO[[#This Row],[89]]</f>
        <v>4.5511712128574995E-7</v>
      </c>
      <c r="CN284" s="10">
        <f>3/24000000*OO[[#This Row],[148 (07JUL1985 09:00:00)-Water Temperature (C)]]*OO[[#This Row],[90]]</f>
        <v>4.4470212943425002E-7</v>
      </c>
      <c r="CO284" s="10">
        <f>3/24000000*OO[[#This Row],[149 (07JUL1985 12:00:00)-Water Temperature (C)]]*OO[[#This Row],[91]]</f>
        <v>4.3779309989699992E-7</v>
      </c>
      <c r="CP284" s="10">
        <f>3/24000000*OO[[#This Row],[150 (07JUL1985 15:00:00)-Water Temperature (C)]]*OO[[#This Row],[92]]</f>
        <v>4.2935300196599999E-7</v>
      </c>
      <c r="CQ284" s="10">
        <f>3/24000000*OO[[#This Row],[151 (07JUL1985 18:00:00)-Water Temperature (C)]]*OO[[#This Row],[93]]</f>
        <v>4.2074804962950003E-7</v>
      </c>
      <c r="CR284" s="10">
        <f>3/24000000*OO[[#This Row],[152 (07JUL1985 21:00:00)-Water Temperature (C)]]*OO[[#This Row],[94]]</f>
        <v>4.0499487061074994E-7</v>
      </c>
      <c r="CS284" s="10">
        <f>3/24000000*OO[[#This Row],[153 (08JUL1985 00:00:00)-Water Temperature (C)]]*OO[[#This Row],[95]]</f>
        <v>3.8564870508249998E-7</v>
      </c>
      <c r="CT284" s="10">
        <f>3/24000000*OO[[#This Row],[154 (08JUL1985 03:00:00)-Water Temperature (C)]]*OO[[#This Row],[96]]</f>
        <v>3.6692038960000001E-7</v>
      </c>
      <c r="CU284" s="10">
        <f>3/24000000*OO[[#This Row],[155 (08JUL1985 06:00:00)-Water Temperature (C)]]*OO[[#This Row],[97]]</f>
        <v>3.5040644029049998E-7</v>
      </c>
      <c r="CV284" s="10">
        <f>3/24000000*OO[[#This Row],[156 (08JUL1985 09:00:00)-Water Temperature (C)]]*OO[[#This Row],[98]]</f>
        <v>3.3585915848874993E-7</v>
      </c>
      <c r="CW284" s="10">
        <f>3/24000000*OO[[#This Row],[157 (08JUL1985 12:00:00)-Water Temperature (C)]]*OO[[#This Row],[99]]</f>
        <v>3.2768125925024995E-7</v>
      </c>
    </row>
    <row r="285" spans="1:101" x14ac:dyDescent="0.35">
      <c r="A285" t="s">
        <v>291</v>
      </c>
      <c r="B285">
        <v>48.137059999999998</v>
      </c>
      <c r="C285" s="10">
        <f>3/24*OO[[#This Row],[59 (26JUN1985 06:00:00)-Water Temperature (C)]]*OO[[#This Row],[1]]/SUM(OO[1])</f>
        <v>0</v>
      </c>
      <c r="D285" s="10">
        <f>3/24*OO[[#This Row],[60 (26JUN1985 09:00:00)-Water Temperature (C)]]*OO[[#This Row],[2]]/SUM(OO[2])</f>
        <v>0</v>
      </c>
      <c r="E285" s="10">
        <f>3/24*OO[[#This Row],[61 (26JUN1985 12:00:00)-Water Temperature (C)]]*OO[[#This Row],[3]]/SUM(OO[3])</f>
        <v>0</v>
      </c>
      <c r="F285" s="10">
        <f>3/24*OO[[#This Row],[62 (26JUN1985 15:00:00)-Water Temperature (C)]]*OO[[#This Row],[4]]/SUM(OO[4])</f>
        <v>0</v>
      </c>
      <c r="G285" s="10">
        <f>3/24*OO[[#This Row],[63 (26JUN1985 18:00:00)-Water Temperature (C)]]*OO[[#This Row],[5]]/SUM(OO[5])</f>
        <v>0</v>
      </c>
      <c r="H285" s="10">
        <f>3/24*OO[[#This Row],[64 (26JUN1985 21:00:00)-Water Temperature (C)]]*OO[[#This Row],[6]]/SUM(OO[6])</f>
        <v>0</v>
      </c>
      <c r="I285" s="10">
        <f>3/24*OO[[#This Row],[65 (27JUN1985 00:00:00)-Water Temperature (C)]]*OO[[#This Row],[7]]/SUM(OO[7])</f>
        <v>0</v>
      </c>
      <c r="J285" s="10">
        <f>3/24*OO[[#This Row],[66 (27JUN1985 03:00:00)-Water Temperature (C)]]*OO[[#This Row],[8]]/SUM(OO[8])</f>
        <v>0</v>
      </c>
      <c r="K285" s="10">
        <f>3/24*OO[[#This Row],[67 (27JUN1985 06:00:00)-Water Temperature (C)]]*OO[[#This Row],[9]]/SUM(OO[9])</f>
        <v>0</v>
      </c>
      <c r="L285" s="10">
        <f>3/24*OO[[#This Row],[68 (27JUN1985 09:00:00)-Water Temperature (C)]]*OO[[#This Row],[10]]/SUM(OO[10])</f>
        <v>0</v>
      </c>
      <c r="M285" s="10">
        <f>3/24*OO[[#This Row],[69 (27JUN1985 12:00:00)-Water Temperature (C)]]*OO[[#This Row],[11]]/SUM(OO[11])</f>
        <v>0</v>
      </c>
      <c r="N285" s="10">
        <f>3/24*OO[[#This Row],[70 (27JUN1985 15:00:00)-Water Temperature (C)]]*OO[[#This Row],[12]]/SUM(OO[12])</f>
        <v>0</v>
      </c>
      <c r="O285" s="10">
        <f>3/24*OO[[#This Row],[71 (27JUN1985 18:00:00)-Water Temperature (C)]]*OO[[#This Row],[13]]/SUM(OO[13])</f>
        <v>0</v>
      </c>
      <c r="P285" s="10">
        <f>3/24*OO[[#This Row],[72 (27JUN1985 21:00:00)-Water Temperature (C)]]*OO[[#This Row],[14]]/SUM(OO[14])</f>
        <v>0</v>
      </c>
      <c r="Q285" s="10">
        <f>3/24*OO[[#This Row],[73 (28JUN1985 00:00:00)-Water Temperature (C)]]*OO[[#This Row],[15]]/SUM(OO[15])</f>
        <v>1.6001356610722026E-30</v>
      </c>
      <c r="R285" s="10">
        <f>3/24*OO[[#This Row],[74 (28JUN1985 03:00:00)-Water Temperature (C)]]*OO[[#This Row],[16]]/SUM(OO[16])</f>
        <v>2.5334065562484483E-24</v>
      </c>
      <c r="S285" s="10">
        <f>3/24*OO[[#This Row],[75 (28JUN1985 06:00:00)-Water Temperature (C)]]*OO[[#This Row],[17]]/SUM(OO[17])</f>
        <v>1.2997007779395684E-16</v>
      </c>
      <c r="T285" s="10">
        <f>3/24*OO[[#This Row],[76 (28JUN1985 09:00:00)-Water Temperature (C)]]*OO[[#This Row],[18]]/SUM(OO[18])</f>
        <v>6.4036499233338178E-13</v>
      </c>
      <c r="U285" s="10">
        <f>3/24*OO[[#This Row],[77 (28JUN1985 12:00:00)-Water Temperature (C)]]*OO[[#This Row],[19]]/SUM(OO[19])</f>
        <v>2.8350885036131723E-10</v>
      </c>
      <c r="V285" s="10">
        <f>3/24000000*OO[[#This Row],[78 (28JUN1985 15:00:00)-Water Temperature (C)]]*OO[[#This Row],[20]]</f>
        <v>2.9736061798175004E-8</v>
      </c>
      <c r="W285" s="10">
        <f>3/24000000*OO[[#This Row],[79 (28JUN1985 18:00:00)-Water Temperature (C)]]*OO[[#This Row],[21]]</f>
        <v>1.0717746886317499E-6</v>
      </c>
      <c r="X285" s="10">
        <f>3/24000000*OO[[#This Row],[80 (28JUN1985 21:00:00)-Water Temperature (C)]]*OO[[#This Row],[22]]</f>
        <v>1.6164093986039999E-5</v>
      </c>
      <c r="Y285" s="10">
        <f>3/24000000*OO[[#This Row],[81 (29JUN1985 00:00:00)-Water Temperature (C)]]*OO[[#This Row],[23]]</f>
        <v>1.1922442008549999E-4</v>
      </c>
      <c r="Z285" s="10">
        <f>3/24000000*OO[[#This Row],[82 (29JUN1985 03:00:00)-Water Temperature (C)]]*OO[[#This Row],[24]]</f>
        <v>4.88079093688875E-4</v>
      </c>
      <c r="AA285" s="10">
        <f>3/24000000*OO[[#This Row],[83 (29JUN1985 06:00:00)-Water Temperature (C)]]*OO[[#This Row],[25]]</f>
        <v>1.223364388659E-3</v>
      </c>
      <c r="AB285" s="10">
        <f>3/24000000*OO[[#This Row],[84 (29JUN1985 09:00:00)-Water Temperature (C)]]*OO[[#This Row],[26]]</f>
        <v>2.0671971192242496E-3</v>
      </c>
      <c r="AC285" s="10">
        <f>3/24000000*OO[[#This Row],[85 (29JUN1985 12:00:00)-Water Temperature (C)]]*OO[[#This Row],[27]]</f>
        <v>2.4864978572999995E-3</v>
      </c>
      <c r="AD285" s="10">
        <f>3/24000000*OO[[#This Row],[86 (29JUN1985 15:00:00)-Water Temperature (C)]]*OO[[#This Row],[28]]</f>
        <v>2.1851434194479998E-3</v>
      </c>
      <c r="AE285" s="10">
        <f>3/24000000*OO[[#This Row],[88 (29JUN1985 21:00:00)-Water Temperature (C)]]*OO[[#This Row],[30]]</f>
        <v>7.5689057130249996E-4</v>
      </c>
      <c r="AF285" s="10">
        <f>3/24000000*OO[[#This Row],[88 (29JUN1985 21:00:00)-Water Temperature (C)]]*OO[[#This Row],[30]]</f>
        <v>7.5689057130249996E-4</v>
      </c>
      <c r="AG285" s="10">
        <f>3/24000000*OO[[#This Row],[89 (30JUN1985 00:00:00)-Water Temperature (C)]]*OO[[#This Row],[31]]</f>
        <v>3.1799295474600005E-4</v>
      </c>
      <c r="AH285" s="10">
        <f>3/24000000*OO[[#This Row],[90 (30JUN1985 03:00:00)-Water Temperature (C)]]*OO[[#This Row],[32]]</f>
        <v>1.1325692830602499E-4</v>
      </c>
      <c r="AI285" s="10">
        <f>3/24000000*OO[[#This Row],[91 (30JUN1985 06:00:00)-Water Temperature (C)]]*OO[[#This Row],[33]]</f>
        <v>3.6214551527699998E-5</v>
      </c>
      <c r="AJ285" s="10">
        <f>3/24000000*OO[[#This Row],[92 (30JUN1985 09:00:00)-Water Temperature (C)]]*OO[[#This Row],[34]]</f>
        <v>1.1719714875243751E-5</v>
      </c>
      <c r="AK285" s="10">
        <f>3/24000000*OO[[#This Row],[93 (30JUN1985 12:00:00)-Water Temperature (C)]]*OO[[#This Row],[35]]</f>
        <v>4.7032670153699991E-6</v>
      </c>
      <c r="AL285" s="10">
        <f>3/24000000*OO[[#This Row],[94 (30JUN1985 15:00:00)-Water Temperature (C)]]*OO[[#This Row],[36]]</f>
        <v>2.8769053632962494E-6</v>
      </c>
      <c r="AM285" s="10">
        <f>3/24000000*OO[[#This Row],[95 (30JUN1985 18:00:00)-Water Temperature (C)]]*OO[[#This Row],[37]]</f>
        <v>2.4846546677999994E-6</v>
      </c>
      <c r="AN285" s="10">
        <f>3/24000000*OO[[#This Row],[96 (30JUN1985 21:00:00)-Water Temperature (C)]]*OO[[#This Row],[38]]</f>
        <v>2.4205121047124998E-6</v>
      </c>
      <c r="AO285" s="10">
        <f>3/24000000*OO[[#This Row],[97 (01JUL1985 00:00:00)-Water Temperature (C)]]*OO[[#This Row],[39]]</f>
        <v>2.3794961521249999E-6</v>
      </c>
      <c r="AP285" s="10">
        <f>3/24000000*OO[[#This Row],[98 (01JUL1985 03:00:00)-Water Temperature (C)]]*OO[[#This Row],[40]]</f>
        <v>2.2904369631112498E-6</v>
      </c>
      <c r="AQ285" s="10">
        <f>3/24000000*OO[[#This Row],[99 (01JUL1985 06:00:00)-Water Temperature (C)]]*OO[[#This Row],[41]]</f>
        <v>2.1611618675946248E-6</v>
      </c>
      <c r="AR285" s="10">
        <f>3/24000000*OO[[#This Row],[100 (01JUL1985 09:00:00)-Water Temperature (C)]]*OO[[#This Row],[42]]</f>
        <v>2.0660720698619998E-6</v>
      </c>
      <c r="AS285" s="10">
        <f>3/24000000*OO[[#This Row],[101 (01JUL1985 12:00:00)-Water Temperature (C)]]*OO[[#This Row],[43]]</f>
        <v>1.95411580337325E-6</v>
      </c>
      <c r="AT285" s="10">
        <f>3/24000000*OO[[#This Row],[102 (01JUL1985 15:00:00)-Water Temperature (C)]]*OO[[#This Row],[44]]</f>
        <v>1.8278098754814999E-6</v>
      </c>
      <c r="AU285" s="10">
        <f>3/24000000*OO[[#This Row],[103 (01JUL1985 18:00:00)-Water Temperature (C)]]*OO[[#This Row],[45]]</f>
        <v>1.6769841326839999E-6</v>
      </c>
      <c r="AV285" s="10">
        <f>3/24000000*OO[[#This Row],[104 (01JUL1985 21:00:00)-Water Temperature (C)]]*OO[[#This Row],[46]]</f>
        <v>1.504908173574E-6</v>
      </c>
      <c r="AW285" s="10">
        <f>3/24000000*OO[[#This Row],[105 (02JUL1985 00:00:00)-Water Temperature (C)]]*OO[[#This Row],[47]]</f>
        <v>1.32286166582625E-6</v>
      </c>
      <c r="AX285" s="10">
        <f>3/24000000*OO[[#This Row],[106 (02JUL1985 03:00:00)-Water Temperature (C)]]*OO[[#This Row],[48]]</f>
        <v>1.1451210297096249E-6</v>
      </c>
      <c r="AY285" s="10">
        <f>3/24000000*OO[[#This Row],[107 (02JUL1985 06:00:00)-Water Temperature (C)]]*OO[[#This Row],[49]]</f>
        <v>9.8831365545575011E-7</v>
      </c>
      <c r="AZ285" s="10">
        <f>3/24000000*OO[[#This Row],[108 (02JUL1985 09:00:00)-Water Temperature (C)]]*OO[[#This Row],[50]]</f>
        <v>8.7826954500899992E-7</v>
      </c>
      <c r="BA285" s="10">
        <f>3/24000000*OO[[#This Row],[109 (02JUL1985 12:00:00)-Water Temperature (C)]]*OO[[#This Row],[51]]</f>
        <v>7.8213929294599997E-7</v>
      </c>
      <c r="BB285" s="10">
        <f>3/24000000*OO[[#This Row],[110 (02JUL1985 15:00:00)-Water Temperature (C)]]*OO[[#This Row],[52]]</f>
        <v>6.9904128681012491E-7</v>
      </c>
      <c r="BC285" s="10">
        <f>3/24000000*OO[[#This Row],[111 (02JUL1985 18:00:00)-Water Temperature (C)]]*OO[[#This Row],[53]]</f>
        <v>6.2663324188612494E-7</v>
      </c>
      <c r="BD285" s="10">
        <f>3/24000000*OO[[#This Row],[112 (02JUL1985 21:00:00)-Water Temperature (C)]]*OO[[#This Row],[54]]</f>
        <v>5.5214172473737492E-7</v>
      </c>
      <c r="BE285" s="10">
        <f>3/24000000*OO[[#This Row],[113 (03JUL1985 00:00:00)-Water Temperature (C)]]*OO[[#This Row],[55]]</f>
        <v>4.6996713955550005E-7</v>
      </c>
      <c r="BF285" s="10">
        <f>3/24000000*OO[[#This Row],[114 (03JUL1985 03:00:00)-Water Temperature (C)]]*OO[[#This Row],[56]]</f>
        <v>3.8758721492612496E-7</v>
      </c>
      <c r="BG285" s="10">
        <f>3/24000000*OO[[#This Row],[115 (03JUL1985 06:00:00)-Water Temperature (C)]]*OO[[#This Row],[57]]</f>
        <v>3.1042821513112498E-7</v>
      </c>
      <c r="BH285" s="10">
        <f>3/24000000*OO[[#This Row],[116 (03JUL1985 09:00:00)-Water Temperature (C)]]*OO[[#This Row],[58]]</f>
        <v>2.4977490316799998E-7</v>
      </c>
      <c r="BI285" s="10">
        <f>3/24000000*OO[[#This Row],[117 (03JUL1985 12:00:00)-Water Temperature (C)]]*OO[[#This Row],[59]]</f>
        <v>2.0254184230376248E-7</v>
      </c>
      <c r="BJ285" s="10">
        <f>3/24000000*OO[[#This Row],[118 (03JUL1985 15:00:00)-Water Temperature (C)]]*OO[[#This Row],[60]]</f>
        <v>1.6686717151406249E-7</v>
      </c>
      <c r="BK285" s="10">
        <f>3/24000000*OO[[#This Row],[119 (03JUL1985 18:00:00)-Water Temperature (C)]]*OO[[#This Row],[61]]</f>
        <v>1.4204265089692499E-7</v>
      </c>
      <c r="BL285" s="10">
        <f>3/24000000*OO[[#This Row],[120 (03JUL1985 21:00:00)-Water Temperature (C)]]*OO[[#This Row],[62]]</f>
        <v>1.2300578169638749E-7</v>
      </c>
      <c r="BM285" s="10">
        <f>3/24000000*OO[[#This Row],[121 (04JUL1985 00:00:00)-Water Temperature (C)]]*OO[[#This Row],[63]]</f>
        <v>1.0836060937744999E-7</v>
      </c>
      <c r="BN285" s="10">
        <f>3/24000000*OO[[#This Row],[122 (04JUL1985 03:00:00)-Water Temperature (C)]]*OO[[#This Row],[64]]</f>
        <v>9.7123166278049982E-8</v>
      </c>
      <c r="BO285" s="10">
        <f>3/24000000*OO[[#This Row],[123 (04JUL1985 06:00:00)-Water Temperature (C)]]*OO[[#This Row],[65]]</f>
        <v>8.8293134976099981E-8</v>
      </c>
      <c r="BP285" s="10">
        <f>3/24000000*OO[[#This Row],[124 (04JUL1985 09:00:00)-Water Temperature (C)]]*OO[[#This Row],[66]]</f>
        <v>8.2185516846050002E-8</v>
      </c>
      <c r="BQ285" s="10">
        <f>3/24000000*OO[[#This Row],[125 (04JUL1985 12:00:00)-Water Temperature (C)]]*OO[[#This Row],[67]]</f>
        <v>7.6674117148199985E-8</v>
      </c>
      <c r="BR285" s="10">
        <f>3/24000000*OO[[#This Row],[126 (04JUL1985 15:00:00)-Water Temperature (C)]]*OO[[#This Row],[68]]</f>
        <v>7.25529432626125E-8</v>
      </c>
      <c r="BS285" s="10">
        <f>3/24000000*OO[[#This Row],[127 (04JUL1985 18:00:00)-Water Temperature (C)]]*OO[[#This Row],[69]]</f>
        <v>6.8430208032762505E-8</v>
      </c>
      <c r="BT285" s="10">
        <f>3/24000000*OO[[#This Row],[128 (04JUL1985 21:00:00)-Water Temperature (C)]]*OO[[#This Row],[70]]</f>
        <v>6.4796127526700006E-8</v>
      </c>
      <c r="BU285" s="10">
        <f>3/24000000*OO[[#This Row],[129 (05JUL1985 00:00:00)-Water Temperature (C)]]*OO[[#This Row],[71]]</f>
        <v>6.1844449484499996E-8</v>
      </c>
      <c r="BV285" s="10">
        <f>3/24000000*OO[[#This Row],[130 (05JUL1985 03:00:00)-Water Temperature (C)]]*OO[[#This Row],[72]]</f>
        <v>5.9395872584262499E-8</v>
      </c>
      <c r="BW285" s="10">
        <f>3/24000000*OO[[#This Row],[131 (05JUL1985 06:00:00)-Water Temperature (C)]]*OO[[#This Row],[73]]</f>
        <v>5.7075963440999994E-8</v>
      </c>
      <c r="BX285" s="10">
        <f>3/24000000*OO[[#This Row],[132 (05JUL1985 09:00:00)-Water Temperature (C)]]*OO[[#This Row],[74]]</f>
        <v>5.5815759558262496E-8</v>
      </c>
      <c r="BY285" s="10">
        <f>3/24000000*OO[[#This Row],[133 (05JUL1985 12:00:00)-Water Temperature (C)]]*OO[[#This Row],[75]]</f>
        <v>5.3778870573450007E-8</v>
      </c>
      <c r="BZ285" s="10">
        <f>3/24000000*OO[[#This Row],[134 (05JUL1985 15:00:00)-Water Temperature (C)]]*OO[[#This Row],[76]]</f>
        <v>5.1968063002187505E-8</v>
      </c>
      <c r="CA285" s="10">
        <f>3/24000000*OO[[#This Row],[135 (05JUL1985 18:00:00)-Water Temperature (C)]]*OO[[#This Row],[77]]</f>
        <v>5.0259832200474998E-8</v>
      </c>
      <c r="CB285" s="10">
        <f>3/24000000*OO[[#This Row],[136 (05JUL1985 21:00:00)-Water Temperature (C)]]*OO[[#This Row],[78]]</f>
        <v>4.83648397285375E-8</v>
      </c>
      <c r="CC285" s="10">
        <f>3/24000000*OO[[#This Row],[137 (06JUL1985 00:00:00)-Water Temperature (C)]]*OO[[#This Row],[79]]</f>
        <v>4.6036424843262498E-8</v>
      </c>
      <c r="CD285" s="10">
        <f>3/24000000*OO[[#This Row],[138 (06JUL1985 03:00:00)-Water Temperature (C)]]*OO[[#This Row],[80]]</f>
        <v>4.3575886187625007E-8</v>
      </c>
      <c r="CE285" s="10">
        <f>3/24000000*OO[[#This Row],[139 (06JUL1985 06:00:00)-Water Temperature (C)]]*OO[[#This Row],[81]]</f>
        <v>4.1449398399074991E-8</v>
      </c>
      <c r="CF285" s="10">
        <f>3/24000000*OO[[#This Row],[140 (06JUL1985 09:00:00)-Water Temperature (C)]]*OO[[#This Row],[82]]</f>
        <v>4.056342541555E-8</v>
      </c>
      <c r="CG285" s="10">
        <f>3/24000000*OO[[#This Row],[141 (06JUL1985 12:00:00)-Water Temperature (C)]]*OO[[#This Row],[83]]</f>
        <v>3.9572242320624996E-8</v>
      </c>
      <c r="CH285" s="10">
        <f>3/24000000*OO[[#This Row],[142 (06JUL1985 15:00:00)-Water Temperature (C)]]*OO[[#This Row],[84]]</f>
        <v>3.8682324597262498E-8</v>
      </c>
      <c r="CI285" s="10">
        <f>3/24000000*OO[[#This Row],[143 (06JUL1985 18:00:00)-Water Temperature (C)]]*OO[[#This Row],[85]]</f>
        <v>3.8007043978225005E-8</v>
      </c>
      <c r="CJ285" s="10">
        <f>3/24000000*OO[[#This Row],[144 (06JUL1985 21:00:00)-Water Temperature (C)]]*OO[[#This Row],[86]]</f>
        <v>3.6753817401562502E-8</v>
      </c>
      <c r="CK285" s="10">
        <f>3/24000000*OO[[#This Row],[145 (07JUL1985 00:00:00)-Water Temperature (C)]]*OO[[#This Row],[87]]</f>
        <v>3.4797838078712502E-8</v>
      </c>
      <c r="CL285" s="10">
        <f>3/24000000*OO[[#This Row],[146 (07JUL1985 03:00:00)-Water Temperature (C)]]*OO[[#This Row],[88]]</f>
        <v>3.2885936704799996E-8</v>
      </c>
      <c r="CM285" s="10">
        <f>3/24000000*OO[[#This Row],[147 (07JUL1985 06:00:00)-Water Temperature (C)]]*OO[[#This Row],[89]]</f>
        <v>3.1235209264400003E-8</v>
      </c>
      <c r="CN285" s="10">
        <f>3/24000000*OO[[#This Row],[148 (07JUL1985 09:00:00)-Water Temperature (C)]]*OO[[#This Row],[90]]</f>
        <v>3.0526117764999996E-8</v>
      </c>
      <c r="CO285" s="10">
        <f>3/24000000*OO[[#This Row],[149 (07JUL1985 12:00:00)-Water Temperature (C)]]*OO[[#This Row],[91]]</f>
        <v>3.0049188128949993E-8</v>
      </c>
      <c r="CP285" s="10">
        <f>3/24000000*OO[[#This Row],[150 (07JUL1985 15:00:00)-Water Temperature (C)]]*OO[[#This Row],[92]]</f>
        <v>2.9468602615E-8</v>
      </c>
      <c r="CQ285" s="10">
        <f>3/24000000*OO[[#This Row],[151 (07JUL1985 18:00:00)-Water Temperature (C)]]*OO[[#This Row],[93]]</f>
        <v>2.88741178537625E-8</v>
      </c>
      <c r="CR285" s="10">
        <f>3/24000000*OO[[#This Row],[152 (07JUL1985 21:00:00)-Water Temperature (C)]]*OO[[#This Row],[94]]</f>
        <v>2.7783695255399999E-8</v>
      </c>
      <c r="CS285" s="10">
        <f>3/24000000*OO[[#This Row],[153 (08JUL1985 00:00:00)-Water Temperature (C)]]*OO[[#This Row],[95]]</f>
        <v>2.6454381609674998E-8</v>
      </c>
      <c r="CT285" s="10">
        <f>3/24000000*OO[[#This Row],[154 (08JUL1985 03:00:00)-Water Temperature (C)]]*OO[[#This Row],[96]]</f>
        <v>2.5168715879090001E-8</v>
      </c>
      <c r="CU285" s="10">
        <f>3/24000000*OO[[#This Row],[155 (08JUL1985 06:00:00)-Water Temperature (C)]]*OO[[#This Row],[97]]</f>
        <v>2.40370039534075E-8</v>
      </c>
      <c r="CV285" s="10">
        <f>3/24000000*OO[[#This Row],[156 (08JUL1985 09:00:00)-Water Temperature (C)]]*OO[[#This Row],[98]]</f>
        <v>2.3040400445610003E-8</v>
      </c>
      <c r="CW285" s="10">
        <f>3/24000000*OO[[#This Row],[157 (08JUL1985 12:00:00)-Water Temperature (C)]]*OO[[#This Row],[99]]</f>
        <v>2.2479335400239998E-8</v>
      </c>
    </row>
    <row r="286" spans="1:101" x14ac:dyDescent="0.35">
      <c r="A286" t="s">
        <v>292</v>
      </c>
      <c r="B286">
        <v>127.2723</v>
      </c>
      <c r="C286" s="10">
        <f>3/24*OO[[#This Row],[59 (26JUN1985 06:00:00)-Water Temperature (C)]]*OO[[#This Row],[1]]/SUM(OO[1])</f>
        <v>0</v>
      </c>
      <c r="D286" s="10">
        <f>3/24*OO[[#This Row],[60 (26JUN1985 09:00:00)-Water Temperature (C)]]*OO[[#This Row],[2]]/SUM(OO[2])</f>
        <v>0</v>
      </c>
      <c r="E286" s="10">
        <f>3/24*OO[[#This Row],[61 (26JUN1985 12:00:00)-Water Temperature (C)]]*OO[[#This Row],[3]]/SUM(OO[3])</f>
        <v>0</v>
      </c>
      <c r="F286" s="10">
        <f>3/24*OO[[#This Row],[62 (26JUN1985 15:00:00)-Water Temperature (C)]]*OO[[#This Row],[4]]/SUM(OO[4])</f>
        <v>0</v>
      </c>
      <c r="G286" s="10">
        <f>3/24*OO[[#This Row],[63 (26JUN1985 18:00:00)-Water Temperature (C)]]*OO[[#This Row],[5]]/SUM(OO[5])</f>
        <v>0</v>
      </c>
      <c r="H286" s="10">
        <f>3/24*OO[[#This Row],[64 (26JUN1985 21:00:00)-Water Temperature (C)]]*OO[[#This Row],[6]]/SUM(OO[6])</f>
        <v>0</v>
      </c>
      <c r="I286" s="10">
        <f>3/24*OO[[#This Row],[65 (27JUN1985 00:00:00)-Water Temperature (C)]]*OO[[#This Row],[7]]/SUM(OO[7])</f>
        <v>0</v>
      </c>
      <c r="J286" s="10">
        <f>3/24*OO[[#This Row],[66 (27JUN1985 03:00:00)-Water Temperature (C)]]*OO[[#This Row],[8]]/SUM(OO[8])</f>
        <v>0</v>
      </c>
      <c r="K286" s="10">
        <f>3/24*OO[[#This Row],[67 (27JUN1985 06:00:00)-Water Temperature (C)]]*OO[[#This Row],[9]]/SUM(OO[9])</f>
        <v>0</v>
      </c>
      <c r="L286" s="10">
        <f>3/24*OO[[#This Row],[68 (27JUN1985 09:00:00)-Water Temperature (C)]]*OO[[#This Row],[10]]/SUM(OO[10])</f>
        <v>0</v>
      </c>
      <c r="M286" s="10">
        <f>3/24*OO[[#This Row],[69 (27JUN1985 12:00:00)-Water Temperature (C)]]*OO[[#This Row],[11]]/SUM(OO[11])</f>
        <v>0</v>
      </c>
      <c r="N286" s="10">
        <f>3/24*OO[[#This Row],[70 (27JUN1985 15:00:00)-Water Temperature (C)]]*OO[[#This Row],[12]]/SUM(OO[12])</f>
        <v>0</v>
      </c>
      <c r="O286" s="10">
        <f>3/24*OO[[#This Row],[71 (27JUN1985 18:00:00)-Water Temperature (C)]]*OO[[#This Row],[13]]/SUM(OO[13])</f>
        <v>0</v>
      </c>
      <c r="P286" s="10">
        <f>3/24*OO[[#This Row],[72 (27JUN1985 21:00:00)-Water Temperature (C)]]*OO[[#This Row],[14]]/SUM(OO[14])</f>
        <v>0</v>
      </c>
      <c r="Q286" s="10">
        <f>3/24*OO[[#This Row],[73 (28JUN1985 00:00:00)-Water Temperature (C)]]*OO[[#This Row],[15]]/SUM(OO[15])</f>
        <v>3.2065842936117399E-30</v>
      </c>
      <c r="R286" s="10">
        <f>3/24*OO[[#This Row],[74 (28JUN1985 03:00:00)-Water Temperature (C)]]*OO[[#This Row],[16]]/SUM(OO[16])</f>
        <v>5.1596435484931169E-24</v>
      </c>
      <c r="S286" s="10">
        <f>3/24*OO[[#This Row],[75 (28JUN1985 06:00:00)-Water Temperature (C)]]*OO[[#This Row],[17]]/SUM(OO[17])</f>
        <v>2.7360649622019049E-16</v>
      </c>
      <c r="T286" s="10">
        <f>3/24*OO[[#This Row],[76 (28JUN1985 09:00:00)-Water Temperature (C)]]*OO[[#This Row],[18]]/SUM(OO[18])</f>
        <v>1.3689381183841805E-12</v>
      </c>
      <c r="U286" s="10">
        <f>3/24*OO[[#This Row],[77 (28JUN1985 12:00:00)-Water Temperature (C)]]*OO[[#This Row],[19]]/SUM(OO[19])</f>
        <v>6.1102025318230858E-10</v>
      </c>
      <c r="V286" s="10">
        <f>3/24000000*OO[[#This Row],[78 (28JUN1985 15:00:00)-Water Temperature (C)]]*OO[[#This Row],[20]]</f>
        <v>6.4464597482599995E-8</v>
      </c>
      <c r="W286" s="10">
        <f>3/24000000*OO[[#This Row],[79 (28JUN1985 18:00:00)-Water Temperature (C)]]*OO[[#This Row],[21]]</f>
        <v>2.3345978032349998E-6</v>
      </c>
      <c r="X286" s="10">
        <f>3/24000000*OO[[#This Row],[80 (28JUN1985 21:00:00)-Water Temperature (C)]]*OO[[#This Row],[22]]</f>
        <v>3.5350469042749998E-5</v>
      </c>
      <c r="Y286" s="10">
        <f>3/24000000*OO[[#This Row],[81 (29JUN1985 00:00:00)-Water Temperature (C)]]*OO[[#This Row],[23]]</f>
        <v>2.6165212062375E-4</v>
      </c>
      <c r="Z286" s="10">
        <f>3/24000000*OO[[#This Row],[82 (29JUN1985 03:00:00)-Water Temperature (C)]]*OO[[#This Row],[24]]</f>
        <v>1.07433226310925E-3</v>
      </c>
      <c r="AA286" s="10">
        <f>3/24000000*OO[[#This Row],[83 (29JUN1985 06:00:00)-Water Temperature (C)]]*OO[[#This Row],[25]]</f>
        <v>2.6994327946375002E-3</v>
      </c>
      <c r="AB286" s="10">
        <f>3/24000000*OO[[#This Row],[84 (29JUN1985 09:00:00)-Water Temperature (C)]]*OO[[#This Row],[26]]</f>
        <v>4.5708366658949997E-3</v>
      </c>
      <c r="AC286" s="10">
        <f>3/24000000*OO[[#This Row],[85 (29JUN1985 12:00:00)-Water Temperature (C)]]*OO[[#This Row],[27]]</f>
        <v>5.5069585438000009E-3</v>
      </c>
      <c r="AD286" s="10">
        <f>3/24000000*OO[[#This Row],[86 (29JUN1985 15:00:00)-Water Temperature (C)]]*OO[[#This Row],[28]]</f>
        <v>4.8454918124937489E-3</v>
      </c>
      <c r="AE286" s="10">
        <f>3/24000000*OO[[#This Row],[88 (29JUN1985 21:00:00)-Water Temperature (C)]]*OO[[#This Row],[30]]</f>
        <v>1.68121109083675E-3</v>
      </c>
      <c r="AF286" s="10">
        <f>3/24000000*OO[[#This Row],[88 (29JUN1985 21:00:00)-Water Temperature (C)]]*OO[[#This Row],[30]]</f>
        <v>1.68121109083675E-3</v>
      </c>
      <c r="AG286" s="10">
        <f>3/24000000*OO[[#This Row],[89 (30JUN1985 00:00:00)-Water Temperature (C)]]*OO[[#This Row],[31]]</f>
        <v>7.0673876058499987E-4</v>
      </c>
      <c r="AH286" s="10">
        <f>3/24000000*OO[[#This Row],[90 (30JUN1985 03:00:00)-Water Temperature (C)]]*OO[[#This Row],[32]]</f>
        <v>2.5178427332737502E-4</v>
      </c>
      <c r="AI286" s="10">
        <f>3/24000000*OO[[#This Row],[91 (30JUN1985 06:00:00)-Water Temperature (C)]]*OO[[#This Row],[33]]</f>
        <v>8.0481140726737505E-5</v>
      </c>
      <c r="AJ286" s="10">
        <f>3/24000000*OO[[#This Row],[92 (30JUN1985 09:00:00)-Water Temperature (C)]]*OO[[#This Row],[34]]</f>
        <v>2.6003123737174995E-5</v>
      </c>
      <c r="AK286" s="10">
        <f>3/24000000*OO[[#This Row],[93 (30JUN1985 12:00:00)-Water Temperature (C)]]*OO[[#This Row],[35]]</f>
        <v>1.0394081222399999E-5</v>
      </c>
      <c r="AL286" s="10">
        <f>3/24000000*OO[[#This Row],[94 (30JUN1985 15:00:00)-Water Temperature (C)]]*OO[[#This Row],[36]]</f>
        <v>6.3254238476374984E-6</v>
      </c>
      <c r="AM286" s="10">
        <f>3/24000000*OO[[#This Row],[95 (30JUN1985 18:00:00)-Water Temperature (C)]]*OO[[#This Row],[37]]</f>
        <v>5.4439331367250005E-6</v>
      </c>
      <c r="AN286" s="10">
        <f>3/24000000*OO[[#This Row],[96 (30JUN1985 21:00:00)-Water Temperature (C)]]*OO[[#This Row],[38]]</f>
        <v>5.2930066596049997E-6</v>
      </c>
      <c r="AO286" s="10">
        <f>3/24000000*OO[[#This Row],[97 (01JUL1985 00:00:00)-Water Temperature (C)]]*OO[[#This Row],[39]]</f>
        <v>5.1965010709800002E-6</v>
      </c>
      <c r="AP286" s="10">
        <f>3/24000000*OO[[#This Row],[98 (01JUL1985 03:00:00)-Water Temperature (C)]]*OO[[#This Row],[40]]</f>
        <v>4.9961959577224989E-6</v>
      </c>
      <c r="AQ286" s="10">
        <f>3/24000000*OO[[#This Row],[99 (01JUL1985 06:00:00)-Water Temperature (C)]]*OO[[#This Row],[41]]</f>
        <v>4.708811938538749E-6</v>
      </c>
      <c r="AR286" s="10">
        <f>3/24000000*OO[[#This Row],[100 (01JUL1985 09:00:00)-Water Temperature (C)]]*OO[[#This Row],[42]]</f>
        <v>4.4964200044499989E-6</v>
      </c>
      <c r="AS286" s="10">
        <f>3/24000000*OO[[#This Row],[101 (01JUL1985 12:00:00)-Water Temperature (C)]]*OO[[#This Row],[43]]</f>
        <v>4.2477831828000002E-6</v>
      </c>
      <c r="AT286" s="10">
        <f>3/24000000*OO[[#This Row],[102 (01JUL1985 15:00:00)-Water Temperature (C)]]*OO[[#This Row],[44]]</f>
        <v>3.9690711640799996E-6</v>
      </c>
      <c r="AU286" s="10">
        <f>3/24000000*OO[[#This Row],[103 (01JUL1985 18:00:00)-Water Temperature (C)]]*OO[[#This Row],[45]]</f>
        <v>3.6380545296562503E-6</v>
      </c>
      <c r="AV286" s="10">
        <f>3/24000000*OO[[#This Row],[104 (01JUL1985 21:00:00)-Water Temperature (C)]]*OO[[#This Row],[46]]</f>
        <v>3.2620144096999998E-6</v>
      </c>
      <c r="AW286" s="10">
        <f>3/24000000*OO[[#This Row],[105 (02JUL1985 00:00:00)-Water Temperature (C)]]*OO[[#This Row],[47]]</f>
        <v>2.8654881736799999E-6</v>
      </c>
      <c r="AX286" s="10">
        <f>3/24000000*OO[[#This Row],[106 (02JUL1985 03:00:00)-Water Temperature (C)]]*OO[[#This Row],[48]]</f>
        <v>2.4790845320999998E-6</v>
      </c>
      <c r="AY286" s="10">
        <f>3/24000000*OO[[#This Row],[107 (02JUL1985 06:00:00)-Water Temperature (C)]]*OO[[#This Row],[49]]</f>
        <v>2.1387008267699997E-6</v>
      </c>
      <c r="AZ286" s="10">
        <f>3/24000000*OO[[#This Row],[108 (02JUL1985 09:00:00)-Water Temperature (C)]]*OO[[#This Row],[50]]</f>
        <v>1.899917777137E-6</v>
      </c>
      <c r="BA286" s="10">
        <f>3/24000000*OO[[#This Row],[109 (02JUL1985 12:00:00)-Water Temperature (C)]]*OO[[#This Row],[51]]</f>
        <v>1.6913239882522498E-6</v>
      </c>
      <c r="BB286" s="10">
        <f>3/24000000*OO[[#This Row],[110 (02JUL1985 15:00:00)-Water Temperature (C)]]*OO[[#This Row],[52]]</f>
        <v>1.5111217549424999E-6</v>
      </c>
      <c r="BC286" s="10">
        <f>3/24000000*OO[[#This Row],[111 (02JUL1985 18:00:00)-Water Temperature (C)]]*OO[[#This Row],[53]]</f>
        <v>1.354264368563E-6</v>
      </c>
      <c r="BD286" s="10">
        <f>3/24000000*OO[[#This Row],[112 (02JUL1985 21:00:00)-Water Temperature (C)]]*OO[[#This Row],[54]]</f>
        <v>1.1931099836812501E-6</v>
      </c>
      <c r="BE286" s="10">
        <f>3/24000000*OO[[#This Row],[113 (03JUL1985 00:00:00)-Water Temperature (C)]]*OO[[#This Row],[55]]</f>
        <v>1.0156175170959999E-6</v>
      </c>
      <c r="BF286" s="10">
        <f>3/24000000*OO[[#This Row],[114 (03JUL1985 03:00:00)-Water Temperature (C)]]*OO[[#This Row],[56]]</f>
        <v>8.3779542267750001E-7</v>
      </c>
      <c r="BG286" s="10">
        <f>3/24000000*OO[[#This Row],[115 (03JUL1985 06:00:00)-Water Temperature (C)]]*OO[[#This Row],[57]]</f>
        <v>6.7123407607199989E-7</v>
      </c>
      <c r="BH286" s="10">
        <f>3/24000000*OO[[#This Row],[116 (03JUL1985 09:00:00)-Water Temperature (C)]]*OO[[#This Row],[58]]</f>
        <v>5.4024453242099994E-7</v>
      </c>
      <c r="BI286" s="10">
        <f>3/24000000*OO[[#This Row],[117 (03JUL1985 12:00:00)-Water Temperature (C)]]*OO[[#This Row],[59]]</f>
        <v>4.380779397231249E-7</v>
      </c>
      <c r="BJ286" s="10">
        <f>3/24000000*OO[[#This Row],[118 (03JUL1985 15:00:00)-Water Temperature (C)]]*OO[[#This Row],[60]]</f>
        <v>3.60838758142375E-7</v>
      </c>
      <c r="BK286" s="10">
        <f>3/24000000*OO[[#This Row],[119 (03JUL1985 18:00:00)-Water Temperature (C)]]*OO[[#This Row],[61]]</f>
        <v>3.070413409485E-7</v>
      </c>
      <c r="BL286" s="10">
        <f>3/24000000*OO[[#This Row],[120 (03JUL1985 21:00:00)-Water Temperature (C)]]*OO[[#This Row],[62]]</f>
        <v>2.6578391711692497E-7</v>
      </c>
      <c r="BM286" s="10">
        <f>3/24000000*OO[[#This Row],[121 (04JUL1985 00:00:00)-Water Temperature (C)]]*OO[[#This Row],[63]]</f>
        <v>2.340916264594375E-7</v>
      </c>
      <c r="BN286" s="10">
        <f>3/24000000*OO[[#This Row],[122 (04JUL1985 03:00:00)-Water Temperature (C)]]*OO[[#This Row],[64]]</f>
        <v>2.0979340644990001E-7</v>
      </c>
      <c r="BO286" s="10">
        <f>3/24000000*OO[[#This Row],[123 (04JUL1985 06:00:00)-Water Temperature (C)]]*OO[[#This Row],[65]]</f>
        <v>1.9071635510362502E-7</v>
      </c>
      <c r="BP286" s="10">
        <f>3/24000000*OO[[#This Row],[124 (04JUL1985 09:00:00)-Water Temperature (C)]]*OO[[#This Row],[66]]</f>
        <v>1.7753581498650001E-7</v>
      </c>
      <c r="BQ286" s="10">
        <f>3/24000000*OO[[#This Row],[125 (04JUL1985 12:00:00)-Water Temperature (C)]]*OO[[#This Row],[67]]</f>
        <v>1.6561212627502498E-7</v>
      </c>
      <c r="BR286" s="10">
        <f>3/24000000*OO[[#This Row],[126 (04JUL1985 15:00:00)-Water Temperature (C)]]*OO[[#This Row],[68]]</f>
        <v>1.5670369119748752E-7</v>
      </c>
      <c r="BS286" s="10">
        <f>3/24000000*OO[[#This Row],[127 (04JUL1985 18:00:00)-Water Temperature (C)]]*OO[[#This Row],[69]]</f>
        <v>1.4777800662375002E-7</v>
      </c>
      <c r="BT286" s="10">
        <f>3/24000000*OO[[#This Row],[128 (04JUL1985 21:00:00)-Water Temperature (C)]]*OO[[#This Row],[70]]</f>
        <v>1.3991635779550001E-7</v>
      </c>
      <c r="BU286" s="10">
        <f>3/24000000*OO[[#This Row],[129 (05JUL1985 00:00:00)-Water Temperature (C)]]*OO[[#This Row],[71]]</f>
        <v>1.3353000490794999E-7</v>
      </c>
      <c r="BV286" s="10">
        <f>3/24000000*OO[[#This Row],[130 (05JUL1985 03:00:00)-Water Temperature (C)]]*OO[[#This Row],[72]]</f>
        <v>1.2824280811994999E-7</v>
      </c>
      <c r="BW286" s="10">
        <f>3/24000000*OO[[#This Row],[131 (05JUL1985 06:00:00)-Water Temperature (C)]]*OO[[#This Row],[73]]</f>
        <v>1.2323979677529999E-7</v>
      </c>
      <c r="BX286" s="10">
        <f>3/24000000*OO[[#This Row],[132 (05JUL1985 09:00:00)-Water Temperature (C)]]*OO[[#This Row],[74]]</f>
        <v>1.2053425500972501E-7</v>
      </c>
      <c r="BY286" s="10">
        <f>3/24000000*OO[[#This Row],[133 (05JUL1985 12:00:00)-Water Temperature (C)]]*OO[[#This Row],[75]]</f>
        <v>1.1613239455529997E-7</v>
      </c>
      <c r="BZ286" s="10">
        <f>3/24000000*OO[[#This Row],[134 (05JUL1985 15:00:00)-Water Temperature (C)]]*OO[[#This Row],[76]]</f>
        <v>1.122292288866E-7</v>
      </c>
      <c r="CA286" s="10">
        <f>3/24000000*OO[[#This Row],[135 (05JUL1985 18:00:00)-Water Temperature (C)]]*OO[[#This Row],[77]]</f>
        <v>1.0853580019207498E-7</v>
      </c>
      <c r="CB286" s="10">
        <f>3/24000000*OO[[#This Row],[136 (05JUL1985 21:00:00)-Water Temperature (C)]]*OO[[#This Row],[78]]</f>
        <v>1.0443640663749999E-7</v>
      </c>
      <c r="CC286" s="10">
        <f>3/24000000*OO[[#This Row],[137 (06JUL1985 00:00:00)-Water Temperature (C)]]*OO[[#This Row],[79]]</f>
        <v>9.9405206283199989E-8</v>
      </c>
      <c r="CD286" s="10">
        <f>3/24000000*OO[[#This Row],[138 (06JUL1985 03:00:00)-Water Temperature (C)]]*OO[[#This Row],[80]]</f>
        <v>9.4099129612499999E-8</v>
      </c>
      <c r="CE286" s="10">
        <f>3/24000000*OO[[#This Row],[139 (06JUL1985 06:00:00)-Water Temperature (C)]]*OO[[#This Row],[81]]</f>
        <v>8.9516709397024999E-8</v>
      </c>
      <c r="CF286" s="10">
        <f>3/24000000*OO[[#This Row],[140 (06JUL1985 09:00:00)-Water Temperature (C)]]*OO[[#This Row],[82]]</f>
        <v>8.7611804515312512E-8</v>
      </c>
      <c r="CG286" s="10">
        <f>3/24000000*OO[[#This Row],[141 (06JUL1985 12:00:00)-Water Temperature (C)]]*OO[[#This Row],[83]]</f>
        <v>8.5466218031300001E-8</v>
      </c>
      <c r="CH286" s="10">
        <f>3/24000000*OO[[#This Row],[142 (06JUL1985 15:00:00)-Water Temperature (C)]]*OO[[#This Row],[84]]</f>
        <v>8.3544715051974997E-8</v>
      </c>
      <c r="CI286" s="10">
        <f>3/24000000*OO[[#This Row],[143 (06JUL1985 18:00:00)-Water Temperature (C)]]*OO[[#This Row],[85]]</f>
        <v>8.2082741338499996E-8</v>
      </c>
      <c r="CJ286" s="10">
        <f>3/24000000*OO[[#This Row],[144 (06JUL1985 21:00:00)-Water Temperature (C)]]*OO[[#This Row],[86]]</f>
        <v>7.9365133297799991E-8</v>
      </c>
      <c r="CK286" s="10">
        <f>3/24000000*OO[[#This Row],[145 (07JUL1985 00:00:00)-Water Temperature (C)]]*OO[[#This Row],[87]]</f>
        <v>7.5140376122662491E-8</v>
      </c>
      <c r="CL286" s="10">
        <f>3/24000000*OO[[#This Row],[146 (07JUL1985 03:00:00)-Water Temperature (C)]]*OO[[#This Row],[88]]</f>
        <v>7.1012829958049999E-8</v>
      </c>
      <c r="CM286" s="10">
        <f>3/24000000*OO[[#This Row],[147 (07JUL1985 06:00:00)-Water Temperature (C)]]*OO[[#This Row],[89]]</f>
        <v>6.7452910653537488E-8</v>
      </c>
      <c r="CN286" s="10">
        <f>3/24000000*OO[[#This Row],[148 (07JUL1985 09:00:00)-Water Temperature (C)]]*OO[[#This Row],[90]]</f>
        <v>6.5927348496025006E-8</v>
      </c>
      <c r="CO286" s="10">
        <f>3/24000000*OO[[#This Row],[149 (07JUL1985 12:00:00)-Water Temperature (C)]]*OO[[#This Row],[91]]</f>
        <v>6.4894808780849993E-8</v>
      </c>
      <c r="CP286" s="10">
        <f>3/24000000*OO[[#This Row],[150 (07JUL1985 15:00:00)-Water Temperature (C)]]*OO[[#This Row],[92]]</f>
        <v>6.3639526644524992E-8</v>
      </c>
      <c r="CQ286" s="10">
        <f>3/24000000*OO[[#This Row],[151 (07JUL1985 18:00:00)-Water Temperature (C)]]*OO[[#This Row],[93]]</f>
        <v>6.2351428056774995E-8</v>
      </c>
      <c r="CR286" s="10">
        <f>3/24000000*OO[[#This Row],[152 (07JUL1985 21:00:00)-Water Temperature (C)]]*OO[[#This Row],[94]]</f>
        <v>5.9985451334812496E-8</v>
      </c>
      <c r="CS286" s="10">
        <f>3/24000000*OO[[#This Row],[153 (08JUL1985 00:00:00)-Water Temperature (C)]]*OO[[#This Row],[95]]</f>
        <v>5.7114419323249996E-8</v>
      </c>
      <c r="CT286" s="10">
        <f>3/24000000*OO[[#This Row],[154 (08JUL1985 03:00:00)-Water Temperature (C)]]*OO[[#This Row],[96]]</f>
        <v>5.4336262328949992E-8</v>
      </c>
      <c r="CU286" s="10">
        <f>3/24000000*OO[[#This Row],[155 (08JUL1985 06:00:00)-Water Temperature (C)]]*OO[[#This Row],[97]]</f>
        <v>5.1890885817975003E-8</v>
      </c>
      <c r="CV286" s="10">
        <f>3/24000000*OO[[#This Row],[156 (08JUL1985 09:00:00)-Water Temperature (C)]]*OO[[#This Row],[98]]</f>
        <v>4.9739308493437493E-8</v>
      </c>
      <c r="CW286" s="10">
        <f>3/24000000*OO[[#This Row],[157 (08JUL1985 12:00:00)-Water Temperature (C)]]*OO[[#This Row],[99]]</f>
        <v>4.8527910007500001E-8</v>
      </c>
    </row>
    <row r="287" spans="1:101" x14ac:dyDescent="0.35">
      <c r="A287" t="s">
        <v>293</v>
      </c>
      <c r="B287">
        <v>870.41129999999998</v>
      </c>
      <c r="C287" s="10">
        <f>3/24*OO[[#This Row],[59 (26JUN1985 06:00:00)-Water Temperature (C)]]*OO[[#This Row],[1]]/SUM(OO[1])</f>
        <v>0</v>
      </c>
      <c r="D287" s="10">
        <f>3/24*OO[[#This Row],[60 (26JUN1985 09:00:00)-Water Temperature (C)]]*OO[[#This Row],[2]]/SUM(OO[2])</f>
        <v>0</v>
      </c>
      <c r="E287" s="10">
        <f>3/24*OO[[#This Row],[61 (26JUN1985 12:00:00)-Water Temperature (C)]]*OO[[#This Row],[3]]/SUM(OO[3])</f>
        <v>0</v>
      </c>
      <c r="F287" s="10">
        <f>3/24*OO[[#This Row],[62 (26JUN1985 15:00:00)-Water Temperature (C)]]*OO[[#This Row],[4]]/SUM(OO[4])</f>
        <v>0</v>
      </c>
      <c r="G287" s="10">
        <f>3/24*OO[[#This Row],[63 (26JUN1985 18:00:00)-Water Temperature (C)]]*OO[[#This Row],[5]]/SUM(OO[5])</f>
        <v>0</v>
      </c>
      <c r="H287" s="10">
        <f>3/24*OO[[#This Row],[64 (26JUN1985 21:00:00)-Water Temperature (C)]]*OO[[#This Row],[6]]/SUM(OO[6])</f>
        <v>0</v>
      </c>
      <c r="I287" s="10">
        <f>3/24*OO[[#This Row],[65 (27JUN1985 00:00:00)-Water Temperature (C)]]*OO[[#This Row],[7]]/SUM(OO[7])</f>
        <v>0</v>
      </c>
      <c r="J287" s="10">
        <f>3/24*OO[[#This Row],[66 (27JUN1985 03:00:00)-Water Temperature (C)]]*OO[[#This Row],[8]]/SUM(OO[8])</f>
        <v>0</v>
      </c>
      <c r="K287" s="10">
        <f>3/24*OO[[#This Row],[67 (27JUN1985 06:00:00)-Water Temperature (C)]]*OO[[#This Row],[9]]/SUM(OO[9])</f>
        <v>0</v>
      </c>
      <c r="L287" s="10">
        <f>3/24*OO[[#This Row],[68 (27JUN1985 09:00:00)-Water Temperature (C)]]*OO[[#This Row],[10]]/SUM(OO[10])</f>
        <v>0</v>
      </c>
      <c r="M287" s="10">
        <f>3/24*OO[[#This Row],[69 (27JUN1985 12:00:00)-Water Temperature (C)]]*OO[[#This Row],[11]]/SUM(OO[11])</f>
        <v>0</v>
      </c>
      <c r="N287" s="10">
        <f>3/24*OO[[#This Row],[70 (27JUN1985 15:00:00)-Water Temperature (C)]]*OO[[#This Row],[12]]/SUM(OO[12])</f>
        <v>0</v>
      </c>
      <c r="O287" s="10">
        <f>3/24*OO[[#This Row],[71 (27JUN1985 18:00:00)-Water Temperature (C)]]*OO[[#This Row],[13]]/SUM(OO[13])</f>
        <v>0</v>
      </c>
      <c r="P287" s="10">
        <f>3/24*OO[[#This Row],[72 (27JUN1985 21:00:00)-Water Temperature (C)]]*OO[[#This Row],[14]]/SUM(OO[14])</f>
        <v>0</v>
      </c>
      <c r="Q287" s="10">
        <f>3/24*OO[[#This Row],[73 (28JUN1985 00:00:00)-Water Temperature (C)]]*OO[[#This Row],[15]]/SUM(OO[15])</f>
        <v>1.0406822604674147E-29</v>
      </c>
      <c r="R287" s="10">
        <f>3/24*OO[[#This Row],[74 (28JUN1985 03:00:00)-Water Temperature (C)]]*OO[[#This Row],[16]]/SUM(OO[16])</f>
        <v>1.9532923801411047E-23</v>
      </c>
      <c r="S287" s="10">
        <f>3/24*OO[[#This Row],[75 (28JUN1985 06:00:00)-Water Temperature (C)]]*OO[[#This Row],[17]]/SUM(OO[17])</f>
        <v>1.3022612995401061E-15</v>
      </c>
      <c r="T287" s="10">
        <f>3/24*OO[[#This Row],[76 (28JUN1985 09:00:00)-Water Temperature (C)]]*OO[[#This Row],[18]]/SUM(OO[18])</f>
        <v>7.3148083369960441E-12</v>
      </c>
      <c r="U287" s="10">
        <f>3/24*OO[[#This Row],[77 (28JUN1985 12:00:00)-Water Temperature (C)]]*OO[[#This Row],[19]]/SUM(OO[19])</f>
        <v>3.4679099667696417E-9</v>
      </c>
      <c r="V287" s="10">
        <f>3/24000000*OO[[#This Row],[78 (28JUN1985 15:00:00)-Water Temperature (C)]]*OO[[#This Row],[20]]</f>
        <v>3.8214411958399996E-7</v>
      </c>
      <c r="W287" s="10">
        <f>3/24000000*OO[[#This Row],[79 (28JUN1985 18:00:00)-Water Temperature (C)]]*OO[[#This Row],[21]]</f>
        <v>1.4340848679739999E-5</v>
      </c>
      <c r="X287" s="10">
        <f>3/24000000*OO[[#This Row],[80 (28JUN1985 21:00:00)-Water Temperature (C)]]*OO[[#This Row],[22]]</f>
        <v>2.2378578879975002E-4</v>
      </c>
      <c r="Y287" s="10">
        <f>3/24000000*OO[[#This Row],[81 (29JUN1985 00:00:00)-Water Temperature (C)]]*OO[[#This Row],[23]]</f>
        <v>1.700786059272E-3</v>
      </c>
      <c r="Z287" s="10">
        <f>3/24000000*OO[[#This Row],[82 (29JUN1985 03:00:00)-Water Temperature (C)]]*OO[[#This Row],[24]]</f>
        <v>7.1461284901650005E-3</v>
      </c>
      <c r="AA287" s="10">
        <f>3/24000000*OO[[#This Row],[83 (29JUN1985 06:00:00)-Water Temperature (C)]]*OO[[#This Row],[25]]</f>
        <v>1.8322077348643748E-2</v>
      </c>
      <c r="AB287" s="10">
        <f>3/24000000*OO[[#This Row],[84 (29JUN1985 09:00:00)-Water Temperature (C)]]*OO[[#This Row],[26]]</f>
        <v>3.1584478223674994E-2</v>
      </c>
      <c r="AC287" s="10">
        <f>3/24000000*OO[[#This Row],[85 (29JUN1985 12:00:00)-Water Temperature (C)]]*OO[[#This Row],[27]]</f>
        <v>3.8652386272699998E-2</v>
      </c>
      <c r="AD287" s="10">
        <f>3/24000000*OO[[#This Row],[86 (29JUN1985 15:00:00)-Water Temperature (C)]]*OO[[#This Row],[28]]</f>
        <v>3.4538643421875001E-2</v>
      </c>
      <c r="AE287" s="10">
        <f>3/24000000*OO[[#This Row],[88 (29JUN1985 21:00:00)-Water Temperature (C)]]*OO[[#This Row],[30]]</f>
        <v>1.2317935978751252E-2</v>
      </c>
      <c r="AF287" s="10">
        <f>3/24000000*OO[[#This Row],[88 (29JUN1985 21:00:00)-Water Temperature (C)]]*OO[[#This Row],[30]]</f>
        <v>1.2317935978751252E-2</v>
      </c>
      <c r="AG287" s="10">
        <f>3/24000000*OO[[#This Row],[89 (30JUN1985 00:00:00)-Water Temperature (C)]]*OO[[#This Row],[31]]</f>
        <v>5.2419534219849996E-3</v>
      </c>
      <c r="AH287" s="10">
        <f>3/24000000*OO[[#This Row],[90 (30JUN1985 03:00:00)-Water Temperature (C)]]*OO[[#This Row],[32]]</f>
        <v>1.8873750356401247E-3</v>
      </c>
      <c r="AI287" s="10">
        <f>3/24000000*OO[[#This Row],[91 (30JUN1985 06:00:00)-Water Temperature (C)]]*OO[[#This Row],[33]]</f>
        <v>6.0775288831800003E-4</v>
      </c>
      <c r="AJ287" s="10">
        <f>3/24000000*OO[[#This Row],[92 (30JUN1985 09:00:00)-Water Temperature (C)]]*OO[[#This Row],[34]]</f>
        <v>1.9632961547994996E-4</v>
      </c>
      <c r="AK287" s="10">
        <f>3/24000000*OO[[#This Row],[93 (30JUN1985 12:00:00)-Water Temperature (C)]]*OO[[#This Row],[35]]</f>
        <v>7.7302775941987502E-5</v>
      </c>
      <c r="AL287" s="10">
        <f>3/24000000*OO[[#This Row],[94 (30JUN1985 15:00:00)-Water Temperature (C)]]*OO[[#This Row],[36]]</f>
        <v>4.5971560796962495E-5</v>
      </c>
      <c r="AM287" s="10">
        <f>3/24000000*OO[[#This Row],[95 (30JUN1985 18:00:00)-Water Temperature (C)]]*OO[[#This Row],[37]]</f>
        <v>3.9070290144749999E-5</v>
      </c>
      <c r="AN287" s="10">
        <f>3/24000000*OO[[#This Row],[96 (30JUN1985 21:00:00)-Water Temperature (C)]]*OO[[#This Row],[38]]</f>
        <v>3.7897372885424998E-5</v>
      </c>
      <c r="AO287" s="10">
        <f>3/24000000*OO[[#This Row],[97 (01JUL1985 00:00:00)-Water Temperature (C)]]*OO[[#This Row],[39]]</f>
        <v>3.7278363366074993E-5</v>
      </c>
      <c r="AP287" s="10">
        <f>3/24000000*OO[[#This Row],[98 (01JUL1985 03:00:00)-Water Temperature (C)]]*OO[[#This Row],[40]]</f>
        <v>3.5961246280312499E-5</v>
      </c>
      <c r="AQ287" s="10">
        <f>3/24000000*OO[[#This Row],[99 (01JUL1985 06:00:00)-Water Temperature (C)]]*OO[[#This Row],[41]]</f>
        <v>3.4025036552049995E-5</v>
      </c>
      <c r="AR287" s="10">
        <f>3/24000000*OO[[#This Row],[100 (01JUL1985 09:00:00)-Water Temperature (C)]]*OO[[#This Row],[42]]</f>
        <v>3.2610145400699999E-5</v>
      </c>
      <c r="AS287" s="10">
        <f>3/24000000*OO[[#This Row],[101 (01JUL1985 12:00:00)-Water Temperature (C)]]*OO[[#This Row],[43]]</f>
        <v>3.0884367538062496E-5</v>
      </c>
      <c r="AT287" s="10">
        <f>3/24000000*OO[[#This Row],[102 (01JUL1985 15:00:00)-Water Temperature (C)]]*OO[[#This Row],[44]]</f>
        <v>2.8932659909149996E-5</v>
      </c>
      <c r="AU287" s="10">
        <f>3/24000000*OO[[#This Row],[103 (01JUL1985 18:00:00)-Water Temperature (C)]]*OO[[#This Row],[45]]</f>
        <v>2.6578429516612498E-5</v>
      </c>
      <c r="AV287" s="10">
        <f>3/24000000*OO[[#This Row],[104 (01JUL1985 21:00:00)-Water Temperature (C)]]*OO[[#This Row],[46]]</f>
        <v>2.3882864184000001E-5</v>
      </c>
      <c r="AW287" s="10">
        <f>3/24000000*OO[[#This Row],[105 (02JUL1985 00:00:00)-Water Temperature (C)]]*OO[[#This Row],[47]]</f>
        <v>2.1026525810745E-5</v>
      </c>
      <c r="AX287" s="10">
        <f>3/24000000*OO[[#This Row],[106 (02JUL1985 03:00:00)-Water Temperature (C)]]*OO[[#This Row],[48]]</f>
        <v>1.8229685605669999E-5</v>
      </c>
      <c r="AY287" s="10">
        <f>3/24000000*OO[[#This Row],[107 (02JUL1985 06:00:00)-Water Temperature (C)]]*OO[[#This Row],[49]]</f>
        <v>1.5755717213652499E-5</v>
      </c>
      <c r="AZ287" s="10">
        <f>3/24000000*OO[[#This Row],[108 (02JUL1985 09:00:00)-Water Temperature (C)]]*OO[[#This Row],[50]]</f>
        <v>1.4016712171392499E-5</v>
      </c>
      <c r="BA287" s="10">
        <f>3/24000000*OO[[#This Row],[109 (02JUL1985 12:00:00)-Water Temperature (C)]]*OO[[#This Row],[51]]</f>
        <v>1.2481240594299999E-5</v>
      </c>
      <c r="BB287" s="10">
        <f>3/24000000*OO[[#This Row],[110 (02JUL1985 15:00:00)-Water Temperature (C)]]*OO[[#This Row],[52]]</f>
        <v>1.1153851671059998E-5</v>
      </c>
      <c r="BC287" s="10">
        <f>3/24000000*OO[[#This Row],[111 (02JUL1985 18:00:00)-Water Temperature (C)]]*OO[[#This Row],[53]]</f>
        <v>9.9958027277775003E-6</v>
      </c>
      <c r="BD287" s="10">
        <f>3/24000000*OO[[#This Row],[112 (02JUL1985 21:00:00)-Water Temperature (C)]]*OO[[#This Row],[54]]</f>
        <v>8.8079726688249988E-6</v>
      </c>
      <c r="BE287" s="10">
        <f>3/24000000*OO[[#This Row],[113 (03JUL1985 00:00:00)-Water Temperature (C)]]*OO[[#This Row],[55]]</f>
        <v>7.5076738004549998E-6</v>
      </c>
      <c r="BF287" s="10">
        <f>3/24000000*OO[[#This Row],[114 (03JUL1985 03:00:00)-Water Temperature (C)]]*OO[[#This Row],[56]]</f>
        <v>6.206224010175E-6</v>
      </c>
      <c r="BG287" s="10">
        <f>3/24000000*OO[[#This Row],[115 (03JUL1985 06:00:00)-Water Temperature (C)]]*OO[[#This Row],[57]]</f>
        <v>4.9830636777699996E-6</v>
      </c>
      <c r="BH287" s="10">
        <f>3/24000000*OO[[#This Row],[116 (03JUL1985 09:00:00)-Water Temperature (C)]]*OO[[#This Row],[58]]</f>
        <v>4.0175229366562492E-6</v>
      </c>
      <c r="BI287" s="10">
        <f>3/24000000*OO[[#This Row],[117 (03JUL1985 12:00:00)-Water Temperature (C)]]*OO[[#This Row],[59]]</f>
        <v>3.2568874265275E-6</v>
      </c>
      <c r="BJ287" s="10">
        <f>3/24000000*OO[[#This Row],[118 (03JUL1985 15:00:00)-Water Temperature (C)]]*OO[[#This Row],[60]]</f>
        <v>2.6777459053799995E-6</v>
      </c>
      <c r="BK287" s="10">
        <f>3/24000000*OO[[#This Row],[119 (03JUL1985 18:00:00)-Water Temperature (C)]]*OO[[#This Row],[61]]</f>
        <v>2.2725198314189996E-6</v>
      </c>
      <c r="BL287" s="10">
        <f>3/24000000*OO[[#This Row],[120 (03JUL1985 21:00:00)-Water Temperature (C)]]*OO[[#This Row],[62]]</f>
        <v>1.9614477170699998E-6</v>
      </c>
      <c r="BM287" s="10">
        <f>3/24000000*OO[[#This Row],[121 (04JUL1985 00:00:00)-Water Temperature (C)]]*OO[[#This Row],[63]]</f>
        <v>1.7246125436475E-6</v>
      </c>
      <c r="BN287" s="10">
        <f>3/24000000*OO[[#This Row],[122 (04JUL1985 03:00:00)-Water Temperature (C)]]*OO[[#This Row],[64]]</f>
        <v>1.5442398242017501E-6</v>
      </c>
      <c r="BO287" s="10">
        <f>3/24000000*OO[[#This Row],[123 (04JUL1985 06:00:00)-Water Temperature (C)]]*OO[[#This Row],[65]]</f>
        <v>1.4032493013315001E-6</v>
      </c>
      <c r="BP287" s="10">
        <f>3/24000000*OO[[#This Row],[124 (04JUL1985 09:00:00)-Water Temperature (C)]]*OO[[#This Row],[66]]</f>
        <v>1.30616522924525E-6</v>
      </c>
      <c r="BQ287" s="10">
        <f>3/24000000*OO[[#This Row],[125 (04JUL1985 12:00:00)-Water Temperature (C)]]*OO[[#This Row],[67]]</f>
        <v>1.2176391270729998E-6</v>
      </c>
      <c r="BR287" s="10">
        <f>3/24000000*OO[[#This Row],[126 (04JUL1985 15:00:00)-Water Temperature (C)]]*OO[[#This Row],[68]]</f>
        <v>1.1515426308149998E-6</v>
      </c>
      <c r="BS287" s="10">
        <f>3/24000000*OO[[#This Row],[127 (04JUL1985 18:00:00)-Water Temperature (C)]]*OO[[#This Row],[69]]</f>
        <v>1.08492783813175E-6</v>
      </c>
      <c r="BT287" s="10">
        <f>3/24000000*OO[[#This Row],[128 (04JUL1985 21:00:00)-Water Temperature (C)]]*OO[[#This Row],[70]]</f>
        <v>1.0264013991707501E-6</v>
      </c>
      <c r="BU287" s="10">
        <f>3/24000000*OO[[#This Row],[129 (05JUL1985 00:00:00)-Water Temperature (C)]]*OO[[#This Row],[71]]</f>
        <v>9.7903161583499987E-7</v>
      </c>
      <c r="BV287" s="10">
        <f>3/24000000*OO[[#This Row],[130 (05JUL1985 03:00:00)-Water Temperature (C)]]*OO[[#This Row],[72]]</f>
        <v>9.4003942602637499E-7</v>
      </c>
      <c r="BW287" s="10">
        <f>3/24000000*OO[[#This Row],[131 (05JUL1985 06:00:00)-Water Temperature (C)]]*OO[[#This Row],[73]]</f>
        <v>9.0362406983499998E-7</v>
      </c>
      <c r="BX287" s="10">
        <f>3/24000000*OO[[#This Row],[132 (05JUL1985 09:00:00)-Water Temperature (C)]]*OO[[#This Row],[74]]</f>
        <v>8.8445988793312509E-7</v>
      </c>
      <c r="BY287" s="10">
        <f>3/24000000*OO[[#This Row],[133 (05JUL1985 12:00:00)-Water Temperature (C)]]*OO[[#This Row],[75]]</f>
        <v>8.5218201900149995E-7</v>
      </c>
      <c r="BZ287" s="10">
        <f>3/24000000*OO[[#This Row],[134 (05JUL1985 15:00:00)-Water Temperature (C)]]*OO[[#This Row],[76]]</f>
        <v>8.2380139606825004E-7</v>
      </c>
      <c r="CA287" s="10">
        <f>3/24000000*OO[[#This Row],[135 (05JUL1985 18:00:00)-Water Temperature (C)]]*OO[[#This Row],[77]]</f>
        <v>7.9638203442500001E-7</v>
      </c>
      <c r="CB287" s="10">
        <f>3/24000000*OO[[#This Row],[136 (05JUL1985 21:00:00)-Water Temperature (C)]]*OO[[#This Row],[78]]</f>
        <v>7.6591548253500008E-7</v>
      </c>
      <c r="CC287" s="10">
        <f>3/24000000*OO[[#This Row],[137 (06JUL1985 00:00:00)-Water Temperature (C)]]*OO[[#This Row],[79]]</f>
        <v>7.2900727815412502E-7</v>
      </c>
      <c r="CD287" s="10">
        <f>3/24000000*OO[[#This Row],[138 (06JUL1985 03:00:00)-Water Temperature (C)]]*OO[[#This Row],[80]]</f>
        <v>6.9030215089199997E-7</v>
      </c>
      <c r="CE287" s="10">
        <f>3/24000000*OO[[#This Row],[139 (06JUL1985 06:00:00)-Water Temperature (C)]]*OO[[#This Row],[81]]</f>
        <v>6.5710950231824995E-7</v>
      </c>
      <c r="CF287" s="10">
        <f>3/24000000*OO[[#This Row],[140 (06JUL1985 09:00:00)-Water Temperature (C)]]*OO[[#This Row],[82]]</f>
        <v>6.4353908307937499E-7</v>
      </c>
      <c r="CG287" s="10">
        <f>3/24000000*OO[[#This Row],[141 (06JUL1985 12:00:00)-Water Temperature (C)]]*OO[[#This Row],[83]]</f>
        <v>6.2762409534674997E-7</v>
      </c>
      <c r="CH287" s="10">
        <f>3/24000000*OO[[#This Row],[142 (06JUL1985 15:00:00)-Water Temperature (C)]]*OO[[#This Row],[84]]</f>
        <v>6.13500677601E-7</v>
      </c>
      <c r="CI287" s="10">
        <f>3/24000000*OO[[#This Row],[143 (06JUL1985 18:00:00)-Water Temperature (C)]]*OO[[#This Row],[85]]</f>
        <v>6.0252983577149992E-7</v>
      </c>
      <c r="CJ287" s="10">
        <f>3/24000000*OO[[#This Row],[144 (06JUL1985 21:00:00)-Water Temperature (C)]]*OO[[#This Row],[86]]</f>
        <v>5.8219523194999994E-7</v>
      </c>
      <c r="CK287" s="10">
        <f>3/24000000*OO[[#This Row],[145 (07JUL1985 00:00:00)-Water Temperature (C)]]*OO[[#This Row],[87]]</f>
        <v>5.5118940767812496E-7</v>
      </c>
      <c r="CL287" s="10">
        <f>3/24000000*OO[[#This Row],[146 (07JUL1985 03:00:00)-Water Temperature (C)]]*OO[[#This Row],[88]]</f>
        <v>5.2101468166274999E-7</v>
      </c>
      <c r="CM287" s="10">
        <f>3/24000000*OO[[#This Row],[147 (07JUL1985 06:00:00)-Water Temperature (C)]]*OO[[#This Row],[89]]</f>
        <v>4.9503271677999994E-7</v>
      </c>
      <c r="CN287" s="10">
        <f>3/24000000*OO[[#This Row],[148 (07JUL1985 09:00:00)-Water Temperature (C)]]*OO[[#This Row],[90]]</f>
        <v>4.8406824823275001E-7</v>
      </c>
      <c r="CO287" s="10">
        <f>3/24000000*OO[[#This Row],[149 (07JUL1985 12:00:00)-Water Temperature (C)]]*OO[[#This Row],[91]]</f>
        <v>4.7644676492399994E-7</v>
      </c>
      <c r="CP287" s="10">
        <f>3/24000000*OO[[#This Row],[150 (07JUL1985 15:00:00)-Water Temperature (C)]]*OO[[#This Row],[92]]</f>
        <v>4.6721027976349995E-7</v>
      </c>
      <c r="CQ287" s="10">
        <f>3/24000000*OO[[#This Row],[151 (07JUL1985 18:00:00)-Water Temperature (C)]]*OO[[#This Row],[93]]</f>
        <v>4.5769649412374999E-7</v>
      </c>
      <c r="CR287" s="10">
        <f>3/24000000*OO[[#This Row],[152 (07JUL1985 21:00:00)-Water Temperature (C)]]*OO[[#This Row],[94]]</f>
        <v>4.4006669234624998E-7</v>
      </c>
      <c r="CS287" s="10">
        <f>3/24000000*OO[[#This Row],[153 (08JUL1985 00:00:00)-Water Temperature (C)]]*OO[[#This Row],[95]]</f>
        <v>4.1899767467474995E-7</v>
      </c>
      <c r="CT287" s="10">
        <f>3/24000000*OO[[#This Row],[154 (08JUL1985 03:00:00)-Water Temperature (C)]]*OO[[#This Row],[96]]</f>
        <v>3.9864665284537495E-7</v>
      </c>
      <c r="CU287" s="10">
        <f>3/24000000*OO[[#This Row],[155 (08JUL1985 06:00:00)-Water Temperature (C)]]*OO[[#This Row],[97]]</f>
        <v>3.8080066905250002E-7</v>
      </c>
      <c r="CV287" s="10">
        <f>3/24000000*OO[[#This Row],[156 (08JUL1985 09:00:00)-Water Temperature (C)]]*OO[[#This Row],[98]]</f>
        <v>3.6515270123062496E-7</v>
      </c>
      <c r="CW287" s="10">
        <f>3/24000000*OO[[#This Row],[157 (08JUL1985 12:00:00)-Water Temperature (C)]]*OO[[#This Row],[99]]</f>
        <v>3.5636490207999998E-7</v>
      </c>
    </row>
    <row r="288" spans="1:101" x14ac:dyDescent="0.35">
      <c r="A288" t="s">
        <v>294</v>
      </c>
      <c r="B288">
        <v>882.86239999999998</v>
      </c>
      <c r="C288" s="10">
        <f>3/24*OO[[#This Row],[59 (26JUN1985 06:00:00)-Water Temperature (C)]]*OO[[#This Row],[1]]/SUM(OO[1])</f>
        <v>0</v>
      </c>
      <c r="D288" s="10">
        <f>3/24*OO[[#This Row],[60 (26JUN1985 09:00:00)-Water Temperature (C)]]*OO[[#This Row],[2]]/SUM(OO[2])</f>
        <v>0</v>
      </c>
      <c r="E288" s="10">
        <f>3/24*OO[[#This Row],[61 (26JUN1985 12:00:00)-Water Temperature (C)]]*OO[[#This Row],[3]]/SUM(OO[3])</f>
        <v>0</v>
      </c>
      <c r="F288" s="10">
        <f>3/24*OO[[#This Row],[62 (26JUN1985 15:00:00)-Water Temperature (C)]]*OO[[#This Row],[4]]/SUM(OO[4])</f>
        <v>0</v>
      </c>
      <c r="G288" s="10">
        <f>3/24*OO[[#This Row],[63 (26JUN1985 18:00:00)-Water Temperature (C)]]*OO[[#This Row],[5]]/SUM(OO[5])</f>
        <v>0</v>
      </c>
      <c r="H288" s="10">
        <f>3/24*OO[[#This Row],[64 (26JUN1985 21:00:00)-Water Temperature (C)]]*OO[[#This Row],[6]]/SUM(OO[6])</f>
        <v>0</v>
      </c>
      <c r="I288" s="10">
        <f>3/24*OO[[#This Row],[65 (27JUN1985 00:00:00)-Water Temperature (C)]]*OO[[#This Row],[7]]/SUM(OO[7])</f>
        <v>0</v>
      </c>
      <c r="J288" s="10">
        <f>3/24*OO[[#This Row],[66 (27JUN1985 03:00:00)-Water Temperature (C)]]*OO[[#This Row],[8]]/SUM(OO[8])</f>
        <v>0</v>
      </c>
      <c r="K288" s="10">
        <f>3/24*OO[[#This Row],[67 (27JUN1985 06:00:00)-Water Temperature (C)]]*OO[[#This Row],[9]]/SUM(OO[9])</f>
        <v>0</v>
      </c>
      <c r="L288" s="10">
        <f>3/24*OO[[#This Row],[68 (27JUN1985 09:00:00)-Water Temperature (C)]]*OO[[#This Row],[10]]/SUM(OO[10])</f>
        <v>0</v>
      </c>
      <c r="M288" s="10">
        <f>3/24*OO[[#This Row],[69 (27JUN1985 12:00:00)-Water Temperature (C)]]*OO[[#This Row],[11]]/SUM(OO[11])</f>
        <v>0</v>
      </c>
      <c r="N288" s="10">
        <f>3/24*OO[[#This Row],[70 (27JUN1985 15:00:00)-Water Temperature (C)]]*OO[[#This Row],[12]]/SUM(OO[12])</f>
        <v>0</v>
      </c>
      <c r="O288" s="10">
        <f>3/24*OO[[#This Row],[71 (27JUN1985 18:00:00)-Water Temperature (C)]]*OO[[#This Row],[13]]/SUM(OO[13])</f>
        <v>0</v>
      </c>
      <c r="P288" s="10">
        <f>3/24*OO[[#This Row],[72 (27JUN1985 21:00:00)-Water Temperature (C)]]*OO[[#This Row],[14]]/SUM(OO[14])</f>
        <v>0</v>
      </c>
      <c r="Q288" s="10">
        <f>3/24*OO[[#This Row],[73 (28JUN1985 00:00:00)-Water Temperature (C)]]*OO[[#This Row],[15]]/SUM(OO[15])</f>
        <v>2.0201153617363612E-30</v>
      </c>
      <c r="R288" s="10">
        <f>3/24*OO[[#This Row],[74 (28JUN1985 03:00:00)-Water Temperature (C)]]*OO[[#This Row],[16]]/SUM(OO[16])</f>
        <v>9.3299102217478919E-24</v>
      </c>
      <c r="S288" s="10">
        <f>3/24*OO[[#This Row],[75 (28JUN1985 06:00:00)-Water Temperature (C)]]*OO[[#This Row],[17]]/SUM(OO[17])</f>
        <v>7.7994121564636155E-16</v>
      </c>
      <c r="T288" s="10">
        <f>3/24*OO[[#This Row],[76 (28JUN1985 09:00:00)-Water Temperature (C)]]*OO[[#This Row],[18]]/SUM(OO[18])</f>
        <v>5.8206682797780104E-12</v>
      </c>
      <c r="U288" s="10">
        <f>3/24*OO[[#This Row],[77 (28JUN1985 12:00:00)-Water Temperature (C)]]*OO[[#This Row],[19]]/SUM(OO[19])</f>
        <v>3.2026565846226995E-9</v>
      </c>
      <c r="V288" s="10">
        <f>3/24000000*OO[[#This Row],[78 (28JUN1985 15:00:00)-Water Temperature (C)]]*OO[[#This Row],[20]]</f>
        <v>3.9453290736849997E-7</v>
      </c>
      <c r="W288" s="10">
        <f>3/24000000*OO[[#This Row],[79 (28JUN1985 18:00:00)-Water Temperature (C)]]*OO[[#This Row],[21]]</f>
        <v>1.62656766300625E-5</v>
      </c>
      <c r="X288" s="10">
        <f>3/24000000*OO[[#This Row],[80 (28JUN1985 21:00:00)-Water Temperature (C)]]*OO[[#This Row],[22]]</f>
        <v>2.7585693870025001E-4</v>
      </c>
      <c r="Y288" s="10">
        <f>3/24000000*OO[[#This Row],[81 (29JUN1985 00:00:00)-Water Temperature (C)]]*OO[[#This Row],[23]]</f>
        <v>2.2599074053424998E-3</v>
      </c>
      <c r="Z288" s="10">
        <f>3/24000000*OO[[#This Row],[82 (29JUN1985 03:00:00)-Water Temperature (C)]]*OO[[#This Row],[24]]</f>
        <v>1.0157567014067498E-2</v>
      </c>
      <c r="AA288" s="10">
        <f>3/24000000*OO[[#This Row],[83 (29JUN1985 06:00:00)-Water Temperature (C)]]*OO[[#This Row],[25]]</f>
        <v>2.7671487490449998E-2</v>
      </c>
      <c r="AB288" s="10">
        <f>3/24000000*OO[[#This Row],[84 (29JUN1985 09:00:00)-Water Temperature (C)]]*OO[[#This Row],[26]]</f>
        <v>5.0419335742987494E-2</v>
      </c>
      <c r="AC288" s="10">
        <f>3/24000000*OO[[#This Row],[85 (29JUN1985 12:00:00)-Water Temperature (C)]]*OO[[#This Row],[27]]</f>
        <v>6.4894847597124994E-2</v>
      </c>
      <c r="AD288" s="10">
        <f>3/24000000*OO[[#This Row],[86 (29JUN1985 15:00:00)-Water Temperature (C)]]*OO[[#This Row],[28]]</f>
        <v>6.0755633188149985E-2</v>
      </c>
      <c r="AE288" s="10">
        <f>3/24000000*OO[[#This Row],[88 (29JUN1985 21:00:00)-Water Temperature (C)]]*OO[[#This Row],[30]]</f>
        <v>2.361559910875E-2</v>
      </c>
      <c r="AF288" s="10">
        <f>3/24000000*OO[[#This Row],[88 (29JUN1985 21:00:00)-Water Temperature (C)]]*OO[[#This Row],[30]]</f>
        <v>2.361559910875E-2</v>
      </c>
      <c r="AG288" s="10">
        <f>3/24000000*OO[[#This Row],[89 (30JUN1985 00:00:00)-Water Temperature (C)]]*OO[[#This Row],[31]]</f>
        <v>1.04442165181E-2</v>
      </c>
      <c r="AH288" s="10">
        <f>3/24000000*OO[[#This Row],[90 (30JUN1985 03:00:00)-Water Temperature (C)]]*OO[[#This Row],[32]]</f>
        <v>3.8882086542124999E-3</v>
      </c>
      <c r="AI288" s="10">
        <f>3/24000000*OO[[#This Row],[91 (30JUN1985 06:00:00)-Water Temperature (C)]]*OO[[#This Row],[33]]</f>
        <v>1.2821056717492499E-3</v>
      </c>
      <c r="AJ288" s="10">
        <f>3/24000000*OO[[#This Row],[92 (30JUN1985 09:00:00)-Water Temperature (C)]]*OO[[#This Row],[34]]</f>
        <v>4.1439207634987491E-4</v>
      </c>
      <c r="AK288" s="10">
        <f>3/24000000*OO[[#This Row],[93 (30JUN1985 12:00:00)-Water Temperature (C)]]*OO[[#This Row],[35]]</f>
        <v>1.5555969980062499E-4</v>
      </c>
      <c r="AL288" s="10">
        <f>3/24000000*OO[[#This Row],[94 (30JUN1985 15:00:00)-Water Temperature (C)]]*OO[[#This Row],[36]]</f>
        <v>8.5259318391125007E-5</v>
      </c>
      <c r="AM288" s="10">
        <f>3/24000000*OO[[#This Row],[95 (30JUN1985 18:00:00)-Water Temperature (C)]]*OO[[#This Row],[37]]</f>
        <v>6.8842686697874998E-5</v>
      </c>
      <c r="AN288" s="10">
        <f>3/24000000*OO[[#This Row],[96 (30JUN1985 21:00:00)-Water Temperature (C)]]*OO[[#This Row],[38]]</f>
        <v>6.57832129218375E-5</v>
      </c>
      <c r="AO288" s="10">
        <f>3/24000000*OO[[#This Row],[97 (01JUL1985 00:00:00)-Water Temperature (C)]]*OO[[#This Row],[39]]</f>
        <v>6.4791171315575004E-5</v>
      </c>
      <c r="AP288" s="10">
        <f>3/24000000*OO[[#This Row],[98 (01JUL1985 03:00:00)-Water Temperature (C)]]*OO[[#This Row],[40]]</f>
        <v>6.2906191479200006E-5</v>
      </c>
      <c r="AQ288" s="10">
        <f>3/24000000*OO[[#This Row],[99 (01JUL1985 06:00:00)-Water Temperature (C)]]*OO[[#This Row],[41]]</f>
        <v>5.9925747430799998E-5</v>
      </c>
      <c r="AR288" s="10">
        <f>3/24000000*OO[[#This Row],[100 (01JUL1985 09:00:00)-Water Temperature (C)]]*OO[[#This Row],[42]]</f>
        <v>5.7801907374749987E-5</v>
      </c>
      <c r="AS288" s="10">
        <f>3/24000000*OO[[#This Row],[101 (01JUL1985 12:00:00)-Water Temperature (C)]]*OO[[#This Row],[43]]</f>
        <v>5.4971668898124999E-5</v>
      </c>
      <c r="AT288" s="10">
        <f>3/24000000*OO[[#This Row],[102 (01JUL1985 15:00:00)-Water Temperature (C)]]*OO[[#This Row],[44]]</f>
        <v>5.1717539195999996E-5</v>
      </c>
      <c r="AU288" s="10">
        <f>3/24000000*OO[[#This Row],[103 (01JUL1985 18:00:00)-Water Temperature (C)]]*OO[[#This Row],[45]]</f>
        <v>4.7677523553687489E-5</v>
      </c>
      <c r="AV288" s="10">
        <f>3/24000000*OO[[#This Row],[104 (01JUL1985 21:00:00)-Water Temperature (C)]]*OO[[#This Row],[46]]</f>
        <v>4.3005129520937499E-5</v>
      </c>
      <c r="AW288" s="10">
        <f>3/24000000*OO[[#This Row],[105 (02JUL1985 00:00:00)-Water Temperature (C)]]*OO[[#This Row],[47]]</f>
        <v>3.8026050710374998E-5</v>
      </c>
      <c r="AX288" s="10">
        <f>3/24000000*OO[[#This Row],[106 (02JUL1985 03:00:00)-Water Temperature (C)]]*OO[[#This Row],[48]]</f>
        <v>3.31117115749875E-5</v>
      </c>
      <c r="AY288" s="10">
        <f>3/24000000*OO[[#This Row],[107 (02JUL1985 06:00:00)-Water Temperature (C)]]*OO[[#This Row],[49]]</f>
        <v>2.8704007826787495E-5</v>
      </c>
      <c r="AZ288" s="10">
        <f>3/24000000*OO[[#This Row],[108 (02JUL1985 09:00:00)-Water Temperature (C)]]*OO[[#This Row],[50]]</f>
        <v>2.5597441713599998E-5</v>
      </c>
      <c r="BA288" s="10">
        <f>3/24000000*OO[[#This Row],[109 (02JUL1985 12:00:00)-Water Temperature (C)]]*OO[[#This Row],[51]]</f>
        <v>2.2796285984268751E-5</v>
      </c>
      <c r="BB288" s="10">
        <f>3/24000000*OO[[#This Row],[110 (02JUL1985 15:00:00)-Water Temperature (C)]]*OO[[#This Row],[52]]</f>
        <v>2.0366893947015003E-5</v>
      </c>
      <c r="BC288" s="10">
        <f>3/24000000*OO[[#This Row],[111 (02JUL1985 18:00:00)-Water Temperature (C)]]*OO[[#This Row],[53]]</f>
        <v>1.8241156946164998E-5</v>
      </c>
      <c r="BD288" s="10">
        <f>3/24000000*OO[[#This Row],[112 (02JUL1985 21:00:00)-Water Temperature (C)]]*OO[[#This Row],[54]]</f>
        <v>1.6090335696743749E-5</v>
      </c>
      <c r="BE288" s="10">
        <f>3/24000000*OO[[#This Row],[113 (03JUL1985 00:00:00)-Water Temperature (C)]]*OO[[#This Row],[55]]</f>
        <v>1.3764546980799998E-5</v>
      </c>
      <c r="BF288" s="10">
        <f>3/24000000*OO[[#This Row],[114 (03JUL1985 03:00:00)-Water Temperature (C)]]*OO[[#This Row],[56]]</f>
        <v>1.1452528381799998E-5</v>
      </c>
      <c r="BG288" s="10">
        <f>3/24000000*OO[[#This Row],[115 (03JUL1985 06:00:00)-Water Temperature (C)]]*OO[[#This Row],[57]]</f>
        <v>9.2555383476062503E-6</v>
      </c>
      <c r="BH288" s="10">
        <f>3/24000000*OO[[#This Row],[116 (03JUL1985 09:00:00)-Water Temperature (C)]]*OO[[#This Row],[58]]</f>
        <v>7.5009556672012483E-6</v>
      </c>
      <c r="BI288" s="10">
        <f>3/24000000*OO[[#This Row],[117 (03JUL1985 12:00:00)-Water Temperature (C)]]*OO[[#This Row],[59]]</f>
        <v>6.0808365582525007E-6</v>
      </c>
      <c r="BJ288" s="10">
        <f>3/24000000*OO[[#This Row],[118 (03JUL1985 15:00:00)-Water Temperature (C)]]*OO[[#This Row],[60]]</f>
        <v>4.9754838036750004E-6</v>
      </c>
      <c r="BK288" s="10">
        <f>3/24000000*OO[[#This Row],[119 (03JUL1985 18:00:00)-Water Temperature (C)]]*OO[[#This Row],[61]]</f>
        <v>4.1890440465912501E-6</v>
      </c>
      <c r="BL288" s="10">
        <f>3/24000000*OO[[#This Row],[120 (03JUL1985 21:00:00)-Water Temperature (C)]]*OO[[#This Row],[62]]</f>
        <v>3.5866501047000001E-6</v>
      </c>
      <c r="BM288" s="10">
        <f>3/24000000*OO[[#This Row],[121 (04JUL1985 00:00:00)-Water Temperature (C)]]*OO[[#This Row],[63]]</f>
        <v>3.1338859252750001E-6</v>
      </c>
      <c r="BN288" s="10">
        <f>3/24000000*OO[[#This Row],[122 (04JUL1985 03:00:00)-Water Temperature (C)]]*OO[[#This Row],[64]]</f>
        <v>2.7972490426524994E-6</v>
      </c>
      <c r="BO288" s="10">
        <f>3/24000000*OO[[#This Row],[123 (04JUL1985 06:00:00)-Water Temperature (C)]]*OO[[#This Row],[65]]</f>
        <v>2.5370936441759995E-6</v>
      </c>
      <c r="BP288" s="10">
        <f>3/24000000*OO[[#This Row],[124 (04JUL1985 09:00:00)-Water Temperature (C)]]*OO[[#This Row],[66]]</f>
        <v>2.3592378839139999E-6</v>
      </c>
      <c r="BQ288" s="10">
        <f>3/24000000*OO[[#This Row],[125 (04JUL1985 12:00:00)-Water Temperature (C)]]*OO[[#This Row],[67]]</f>
        <v>2.1965542402379996E-6</v>
      </c>
      <c r="BR288" s="10">
        <f>3/24000000*OO[[#This Row],[126 (04JUL1985 15:00:00)-Water Temperature (C)]]*OO[[#This Row],[68]]</f>
        <v>2.0735998083379997E-6</v>
      </c>
      <c r="BS288" s="10">
        <f>3/24000000*OO[[#This Row],[127 (04JUL1985 18:00:00)-Water Temperature (C)]]*OO[[#This Row],[69]]</f>
        <v>1.9493666457795002E-6</v>
      </c>
      <c r="BT288" s="10">
        <f>3/24000000*OO[[#This Row],[128 (04JUL1985 21:00:00)-Water Temperature (C)]]*OO[[#This Row],[70]]</f>
        <v>1.839769509215E-6</v>
      </c>
      <c r="BU288" s="10">
        <f>3/24000000*OO[[#This Row],[129 (05JUL1985 00:00:00)-Water Temperature (C)]]*OO[[#This Row],[71]]</f>
        <v>1.7514238005719999E-6</v>
      </c>
      <c r="BV288" s="10">
        <f>3/24000000*OO[[#This Row],[130 (05JUL1985 03:00:00)-Water Temperature (C)]]*OO[[#This Row],[72]]</f>
        <v>1.6801540294222498E-6</v>
      </c>
      <c r="BW288" s="10">
        <f>3/24000000*OO[[#This Row],[131 (05JUL1985 06:00:00)-Water Temperature (C)]]*OO[[#This Row],[73]]</f>
        <v>1.6157911686036249E-6</v>
      </c>
      <c r="BX288" s="10">
        <f>3/24000000*OO[[#This Row],[132 (05JUL1985 09:00:00)-Water Temperature (C)]]*OO[[#This Row],[74]]</f>
        <v>1.5836210075906251E-6</v>
      </c>
      <c r="BY288" s="10">
        <f>3/24000000*OO[[#This Row],[133 (05JUL1985 12:00:00)-Water Temperature (C)]]*OO[[#This Row],[75]]</f>
        <v>1.5273905416542498E-6</v>
      </c>
      <c r="BZ288" s="10">
        <f>3/24000000*OO[[#This Row],[134 (05JUL1985 15:00:00)-Water Temperature (C)]]*OO[[#This Row],[76]]</f>
        <v>1.4772158524714998E-6</v>
      </c>
      <c r="CA288" s="10">
        <f>3/24000000*OO[[#This Row],[135 (05JUL1985 18:00:00)-Water Temperature (C)]]*OO[[#This Row],[77]]</f>
        <v>1.4270910487725E-6</v>
      </c>
      <c r="CB288" s="10">
        <f>3/24000000*OO[[#This Row],[136 (05JUL1985 21:00:00)-Water Temperature (C)]]*OO[[#This Row],[78]]</f>
        <v>1.37125581508675E-6</v>
      </c>
      <c r="CC288" s="10">
        <f>3/24000000*OO[[#This Row],[137 (06JUL1985 00:00:00)-Water Temperature (C)]]*OO[[#This Row],[79]]</f>
        <v>1.3049430118128749E-6</v>
      </c>
      <c r="CD288" s="10">
        <f>3/24000000*OO[[#This Row],[138 (06JUL1985 03:00:00)-Water Temperature (C)]]*OO[[#This Row],[80]]</f>
        <v>1.2368035732442499E-6</v>
      </c>
      <c r="CE288" s="10">
        <f>3/24000000*OO[[#This Row],[139 (06JUL1985 06:00:00)-Water Temperature (C)]]*OO[[#This Row],[81]]</f>
        <v>1.1782863728422499E-6</v>
      </c>
      <c r="CF288" s="10">
        <f>3/24000000*OO[[#This Row],[140 (06JUL1985 09:00:00)-Water Temperature (C)]]*OO[[#This Row],[82]]</f>
        <v>1.1557222272124999E-6</v>
      </c>
      <c r="CG288" s="10">
        <f>3/24000000*OO[[#This Row],[141 (06JUL1985 12:00:00)-Water Temperature (C)]]*OO[[#This Row],[83]]</f>
        <v>1.1271922662587498E-6</v>
      </c>
      <c r="CH288" s="10">
        <f>3/24000000*OO[[#This Row],[142 (06JUL1985 15:00:00)-Water Temperature (C)]]*OO[[#This Row],[84]]</f>
        <v>1.1011291920720001E-6</v>
      </c>
      <c r="CI288" s="10">
        <f>3/24000000*OO[[#This Row],[143 (06JUL1985 18:00:00)-Water Temperature (C)]]*OO[[#This Row],[85]]</f>
        <v>1.0806700421400002E-6</v>
      </c>
      <c r="CJ288" s="10">
        <f>3/24000000*OO[[#This Row],[144 (06JUL1985 21:00:00)-Water Temperature (C)]]*OO[[#This Row],[86]]</f>
        <v>1.0431347370599999E-6</v>
      </c>
      <c r="CK288" s="10">
        <f>3/24000000*OO[[#This Row],[145 (07JUL1985 00:00:00)-Water Temperature (C)]]*OO[[#This Row],[87]]</f>
        <v>9.8734473654150004E-7</v>
      </c>
      <c r="CL288" s="10">
        <f>3/24000000*OO[[#This Row],[146 (07JUL1985 03:00:00)-Water Temperature (C)]]*OO[[#This Row],[88]]</f>
        <v>9.3398264578124995E-7</v>
      </c>
      <c r="CM288" s="10">
        <f>3/24000000*OO[[#This Row],[147 (07JUL1985 06:00:00)-Water Temperature (C)]]*OO[[#This Row],[89]]</f>
        <v>8.8720532722249989E-7</v>
      </c>
      <c r="CN288" s="10">
        <f>3/24000000*OO[[#This Row],[148 (07JUL1985 09:00:00)-Water Temperature (C)]]*OO[[#This Row],[90]]</f>
        <v>8.6844307159962488E-7</v>
      </c>
      <c r="CO288" s="10">
        <f>3/24000000*OO[[#This Row],[149 (07JUL1985 12:00:00)-Water Temperature (C)]]*OO[[#This Row],[91]]</f>
        <v>8.5453867737000002E-7</v>
      </c>
      <c r="CP288" s="10">
        <f>3/24000000*OO[[#This Row],[150 (07JUL1985 15:00:00)-Water Temperature (C)]]*OO[[#This Row],[92]]</f>
        <v>8.3783532026775003E-7</v>
      </c>
      <c r="CQ288" s="10">
        <f>3/24000000*OO[[#This Row],[151 (07JUL1985 18:00:00)-Water Temperature (C)]]*OO[[#This Row],[93]]</f>
        <v>8.2073677282849999E-7</v>
      </c>
      <c r="CR288" s="10">
        <f>3/24000000*OO[[#This Row],[152 (07JUL1985 21:00:00)-Water Temperature (C)]]*OO[[#This Row],[94]]</f>
        <v>7.8836734355774976E-7</v>
      </c>
      <c r="CS288" s="10">
        <f>3/24000000*OO[[#This Row],[153 (08JUL1985 00:00:00)-Water Temperature (C)]]*OO[[#This Row],[95]]</f>
        <v>7.5029665171999999E-7</v>
      </c>
      <c r="CT288" s="10">
        <f>3/24000000*OO[[#This Row],[154 (08JUL1985 03:00:00)-Water Temperature (C)]]*OO[[#This Row],[96]]</f>
        <v>7.1391274414974983E-7</v>
      </c>
      <c r="CU288" s="10">
        <f>3/24000000*OO[[#This Row],[155 (08JUL1985 06:00:00)-Water Temperature (C)]]*OO[[#This Row],[97]]</f>
        <v>6.82165665615E-7</v>
      </c>
      <c r="CV288" s="10">
        <f>3/24000000*OO[[#This Row],[156 (08JUL1985 09:00:00)-Water Temperature (C)]]*OO[[#This Row],[98]]</f>
        <v>6.5447545251524997E-7</v>
      </c>
      <c r="CW288" s="10">
        <f>3/24000000*OO[[#This Row],[157 (08JUL1985 12:00:00)-Water Temperature (C)]]*OO[[#This Row],[99]]</f>
        <v>6.3911358140399996E-7</v>
      </c>
    </row>
    <row r="289" spans="1:101" x14ac:dyDescent="0.35">
      <c r="A289" t="s">
        <v>295</v>
      </c>
      <c r="B289">
        <v>879.47910000000002</v>
      </c>
      <c r="C289" s="10">
        <f>3/24*OO[[#This Row],[59 (26JUN1985 06:00:00)-Water Temperature (C)]]*OO[[#This Row],[1]]/SUM(OO[1])</f>
        <v>0</v>
      </c>
      <c r="D289" s="10">
        <f>3/24*OO[[#This Row],[60 (26JUN1985 09:00:00)-Water Temperature (C)]]*OO[[#This Row],[2]]/SUM(OO[2])</f>
        <v>0</v>
      </c>
      <c r="E289" s="10">
        <f>3/24*OO[[#This Row],[61 (26JUN1985 12:00:00)-Water Temperature (C)]]*OO[[#This Row],[3]]/SUM(OO[3])</f>
        <v>0</v>
      </c>
      <c r="F289" s="10">
        <f>3/24*OO[[#This Row],[62 (26JUN1985 15:00:00)-Water Temperature (C)]]*OO[[#This Row],[4]]/SUM(OO[4])</f>
        <v>0</v>
      </c>
      <c r="G289" s="10">
        <f>3/24*OO[[#This Row],[63 (26JUN1985 18:00:00)-Water Temperature (C)]]*OO[[#This Row],[5]]/SUM(OO[5])</f>
        <v>0</v>
      </c>
      <c r="H289" s="10">
        <f>3/24*OO[[#This Row],[64 (26JUN1985 21:00:00)-Water Temperature (C)]]*OO[[#This Row],[6]]/SUM(OO[6])</f>
        <v>0</v>
      </c>
      <c r="I289" s="10">
        <f>3/24*OO[[#This Row],[65 (27JUN1985 00:00:00)-Water Temperature (C)]]*OO[[#This Row],[7]]/SUM(OO[7])</f>
        <v>0</v>
      </c>
      <c r="J289" s="10">
        <f>3/24*OO[[#This Row],[66 (27JUN1985 03:00:00)-Water Temperature (C)]]*OO[[#This Row],[8]]/SUM(OO[8])</f>
        <v>0</v>
      </c>
      <c r="K289" s="10">
        <f>3/24*OO[[#This Row],[67 (27JUN1985 06:00:00)-Water Temperature (C)]]*OO[[#This Row],[9]]/SUM(OO[9])</f>
        <v>0</v>
      </c>
      <c r="L289" s="10">
        <f>3/24*OO[[#This Row],[68 (27JUN1985 09:00:00)-Water Temperature (C)]]*OO[[#This Row],[10]]/SUM(OO[10])</f>
        <v>0</v>
      </c>
      <c r="M289" s="10">
        <f>3/24*OO[[#This Row],[69 (27JUN1985 12:00:00)-Water Temperature (C)]]*OO[[#This Row],[11]]/SUM(OO[11])</f>
        <v>0</v>
      </c>
      <c r="N289" s="10">
        <f>3/24*OO[[#This Row],[70 (27JUN1985 15:00:00)-Water Temperature (C)]]*OO[[#This Row],[12]]/SUM(OO[12])</f>
        <v>0</v>
      </c>
      <c r="O289" s="10">
        <f>3/24*OO[[#This Row],[71 (27JUN1985 18:00:00)-Water Temperature (C)]]*OO[[#This Row],[13]]/SUM(OO[13])</f>
        <v>0</v>
      </c>
      <c r="P289" s="10">
        <f>3/24*OO[[#This Row],[72 (27JUN1985 21:00:00)-Water Temperature (C)]]*OO[[#This Row],[14]]/SUM(OO[14])</f>
        <v>0</v>
      </c>
      <c r="Q289" s="10">
        <f>3/24*OO[[#This Row],[73 (28JUN1985 00:00:00)-Water Temperature (C)]]*OO[[#This Row],[15]]/SUM(OO[15])</f>
        <v>3.6938555478890038E-31</v>
      </c>
      <c r="R289" s="10">
        <f>3/24*OO[[#This Row],[74 (28JUN1985 03:00:00)-Water Temperature (C)]]*OO[[#This Row],[16]]/SUM(OO[16])</f>
        <v>4.7848239370124769E-24</v>
      </c>
      <c r="S289" s="10">
        <f>3/24*OO[[#This Row],[75 (28JUN1985 06:00:00)-Water Temperature (C)]]*OO[[#This Row],[17]]/SUM(OO[17])</f>
        <v>2.8240906473410532E-16</v>
      </c>
      <c r="T289" s="10">
        <f>3/24*OO[[#This Row],[76 (28JUN1985 09:00:00)-Water Temperature (C)]]*OO[[#This Row],[18]]/SUM(OO[18])</f>
        <v>2.9781712448387229E-12</v>
      </c>
      <c r="U289" s="10">
        <f>3/24*OO[[#This Row],[77 (28JUN1985 12:00:00)-Water Temperature (C)]]*OO[[#This Row],[19]]/SUM(OO[19])</f>
        <v>1.9145112046742122E-9</v>
      </c>
      <c r="V289" s="10">
        <f>3/24000000*OO[[#This Row],[78 (28JUN1985 15:00:00)-Water Temperature (C)]]*OO[[#This Row],[20]]</f>
        <v>2.6287232323587494E-7</v>
      </c>
      <c r="W289" s="10">
        <f>3/24000000*OO[[#This Row],[79 (28JUN1985 18:00:00)-Water Temperature (C)]]*OO[[#This Row],[21]]</f>
        <v>1.1816683092093749E-5</v>
      </c>
      <c r="X289" s="10">
        <f>3/24000000*OO[[#This Row],[80 (28JUN1985 21:00:00)-Water Temperature (C)]]*OO[[#This Row],[22]]</f>
        <v>2.1556630632143747E-4</v>
      </c>
      <c r="Y289" s="10">
        <f>3/24000000*OO[[#This Row],[81 (29JUN1985 00:00:00)-Water Temperature (C)]]*OO[[#This Row],[23]]</f>
        <v>1.8810130953491248E-3</v>
      </c>
      <c r="Z289" s="10">
        <f>3/24000000*OO[[#This Row],[82 (29JUN1985 03:00:00)-Water Temperature (C)]]*OO[[#This Row],[24]]</f>
        <v>8.9291583815999994E-3</v>
      </c>
      <c r="AA289" s="10">
        <f>3/24000000*OO[[#This Row],[83 (29JUN1985 06:00:00)-Water Temperature (C)]]*OO[[#This Row],[25]]</f>
        <v>2.5504721287287497E-2</v>
      </c>
      <c r="AB289" s="10">
        <f>3/24000000*OO[[#This Row],[84 (29JUN1985 09:00:00)-Water Temperature (C)]]*OO[[#This Row],[26]]</f>
        <v>4.8445869362525006E-2</v>
      </c>
      <c r="AC289" s="10">
        <f>3/24000000*OO[[#This Row],[85 (29JUN1985 12:00:00)-Water Temperature (C)]]*OO[[#This Row],[27]]</f>
        <v>6.4665926028824997E-2</v>
      </c>
      <c r="AD289" s="10">
        <f>3/24000000*OO[[#This Row],[86 (29JUN1985 15:00:00)-Water Temperature (C)]]*OO[[#This Row],[28]]</f>
        <v>6.2498686869674996E-2</v>
      </c>
      <c r="AE289" s="10">
        <f>3/24000000*OO[[#This Row],[88 (29JUN1985 21:00:00)-Water Temperature (C)]]*OO[[#This Row],[30]]</f>
        <v>2.5647311844249995E-2</v>
      </c>
      <c r="AF289" s="10">
        <f>3/24000000*OO[[#This Row],[88 (29JUN1985 21:00:00)-Water Temperature (C)]]*OO[[#This Row],[30]]</f>
        <v>2.5647311844249995E-2</v>
      </c>
      <c r="AG289" s="10">
        <f>3/24000000*OO[[#This Row],[89 (30JUN1985 00:00:00)-Water Temperature (C)]]*OO[[#This Row],[31]]</f>
        <v>1.1602065073274999E-2</v>
      </c>
      <c r="AH289" s="10">
        <f>3/24000000*OO[[#This Row],[90 (30JUN1985 03:00:00)-Water Temperature (C)]]*OO[[#This Row],[32]]</f>
        <v>4.4009342427437492E-3</v>
      </c>
      <c r="AI289" s="10">
        <f>3/24000000*OO[[#This Row],[91 (30JUN1985 06:00:00)-Water Temperature (C)]]*OO[[#This Row],[33]]</f>
        <v>1.4694587344479999E-3</v>
      </c>
      <c r="AJ289" s="10">
        <f>3/24000000*OO[[#This Row],[92 (30JUN1985 09:00:00)-Water Temperature (C)]]*OO[[#This Row],[34]]</f>
        <v>4.7458491585187503E-4</v>
      </c>
      <c r="AK289" s="10">
        <f>3/24000000*OO[[#This Row],[93 (30JUN1985 12:00:00)-Water Temperature (C)]]*OO[[#This Row],[35]]</f>
        <v>1.7311566166124999E-4</v>
      </c>
      <c r="AL289" s="10">
        <f>3/24000000*OO[[#This Row],[94 (30JUN1985 15:00:00)-Water Temperature (C)]]*OO[[#This Row],[36]]</f>
        <v>8.9938406912249994E-5</v>
      </c>
      <c r="AM289" s="10">
        <f>3/24000000*OO[[#This Row],[95 (30JUN1985 18:00:00)-Water Temperature (C)]]*OO[[#This Row],[37]]</f>
        <v>6.9856736162049983E-5</v>
      </c>
      <c r="AN289" s="10">
        <f>3/24000000*OO[[#This Row],[96 (30JUN1985 21:00:00)-Water Temperature (C)]]*OO[[#This Row],[38]]</f>
        <v>6.5821384223150006E-5</v>
      </c>
      <c r="AO289" s="10">
        <f>3/24000000*OO[[#This Row],[97 (01JUL1985 00:00:00)-Water Temperature (C)]]*OO[[#This Row],[39]]</f>
        <v>6.470493650312499E-5</v>
      </c>
      <c r="AP289" s="10">
        <f>3/24000000*OO[[#This Row],[98 (01JUL1985 03:00:00)-Water Temperature (C)]]*OO[[#This Row],[40]]</f>
        <v>6.2943655728149998E-5</v>
      </c>
      <c r="AQ289" s="10">
        <f>3/24000000*OO[[#This Row],[99 (01JUL1985 06:00:00)-Water Temperature (C)]]*OO[[#This Row],[41]]</f>
        <v>6.01014801138E-5</v>
      </c>
      <c r="AR289" s="10">
        <f>3/24000000*OO[[#This Row],[100 (01JUL1985 09:00:00)-Water Temperature (C)]]*OO[[#This Row],[42]]</f>
        <v>5.8083830000062501E-5</v>
      </c>
      <c r="AS289" s="10">
        <f>3/24000000*OO[[#This Row],[101 (01JUL1985 12:00:00)-Water Temperature (C)]]*OO[[#This Row],[43]]</f>
        <v>5.526843798209999E-5</v>
      </c>
      <c r="AT289" s="10">
        <f>3/24000000*OO[[#This Row],[102 (01JUL1985 15:00:00)-Water Temperature (C)]]*OO[[#This Row],[44]]</f>
        <v>5.2019156656587494E-5</v>
      </c>
      <c r="AU289" s="10">
        <f>3/24000000*OO[[#This Row],[103 (01JUL1985 18:00:00)-Water Temperature (C)]]*OO[[#This Row],[45]]</f>
        <v>4.7974325106712505E-5</v>
      </c>
      <c r="AV289" s="10">
        <f>3/24000000*OO[[#This Row],[104 (01JUL1985 21:00:00)-Water Temperature (C)]]*OO[[#This Row],[46]]</f>
        <v>4.3301820308062496E-5</v>
      </c>
      <c r="AW289" s="10">
        <f>3/24000000*OO[[#This Row],[105 (02JUL1985 00:00:00)-Water Temperature (C)]]*OO[[#This Row],[47]]</f>
        <v>3.8336430431062504E-5</v>
      </c>
      <c r="AX289" s="10">
        <f>3/24000000*OO[[#This Row],[106 (02JUL1985 03:00:00)-Water Temperature (C)]]*OO[[#This Row],[48]]</f>
        <v>3.3432242623274994E-5</v>
      </c>
      <c r="AY289" s="10">
        <f>3/24000000*OO[[#This Row],[107 (02JUL1985 06:00:00)-Water Temperature (C)]]*OO[[#This Row],[49]]</f>
        <v>2.9014717071699999E-5</v>
      </c>
      <c r="AZ289" s="10">
        <f>3/24000000*OO[[#This Row],[108 (02JUL1985 09:00:00)-Water Temperature (C)]]*OO[[#This Row],[50]]</f>
        <v>2.5897216264699999E-5</v>
      </c>
      <c r="BA289" s="10">
        <f>3/24000000*OO[[#This Row],[109 (02JUL1985 12:00:00)-Water Temperature (C)]]*OO[[#This Row],[51]]</f>
        <v>2.3052695431067501E-5</v>
      </c>
      <c r="BB289" s="10">
        <f>3/24000000*OO[[#This Row],[110 (02JUL1985 15:00:00)-Water Temperature (C)]]*OO[[#This Row],[52]]</f>
        <v>2.0581381029764999E-5</v>
      </c>
      <c r="BC289" s="10">
        <f>3/24000000*OO[[#This Row],[111 (02JUL1985 18:00:00)-Water Temperature (C)]]*OO[[#This Row],[53]]</f>
        <v>1.8419961908456249E-5</v>
      </c>
      <c r="BD289" s="10">
        <f>3/24000000*OO[[#This Row],[112 (02JUL1985 21:00:00)-Water Temperature (C)]]*OO[[#This Row],[54]]</f>
        <v>1.6249585350164999E-5</v>
      </c>
      <c r="BE289" s="10">
        <f>3/24000000*OO[[#This Row],[113 (03JUL1985 00:00:00)-Water Temperature (C)]]*OO[[#This Row],[55]]</f>
        <v>1.392645789668E-5</v>
      </c>
      <c r="BF289" s="10">
        <f>3/24000000*OO[[#This Row],[114 (03JUL1985 03:00:00)-Water Temperature (C)]]*OO[[#This Row],[56]]</f>
        <v>1.163106750609375E-5</v>
      </c>
      <c r="BG289" s="10">
        <f>3/24000000*OO[[#This Row],[115 (03JUL1985 06:00:00)-Water Temperature (C)]]*OO[[#This Row],[57]]</f>
        <v>9.440547231279999E-6</v>
      </c>
      <c r="BH289" s="10">
        <f>3/24000000*OO[[#This Row],[116 (03JUL1985 09:00:00)-Water Temperature (C)]]*OO[[#This Row],[58]]</f>
        <v>7.6780155348799993E-6</v>
      </c>
      <c r="BI289" s="10">
        <f>3/24000000*OO[[#This Row],[117 (03JUL1985 12:00:00)-Water Temperature (C)]]*OO[[#This Row],[59]]</f>
        <v>6.2271405689624995E-6</v>
      </c>
      <c r="BJ289" s="10">
        <f>3/24000000*OO[[#This Row],[118 (03JUL1985 15:00:00)-Water Temperature (C)]]*OO[[#This Row],[60]]</f>
        <v>5.0816422392187507E-6</v>
      </c>
      <c r="BK289" s="10">
        <f>3/24000000*OO[[#This Row],[119 (03JUL1985 18:00:00)-Water Temperature (C)]]*OO[[#This Row],[61]]</f>
        <v>4.2575230318499998E-6</v>
      </c>
      <c r="BL289" s="10">
        <f>3/24000000*OO[[#This Row],[120 (03JUL1985 21:00:00)-Water Temperature (C)]]*OO[[#This Row],[62]]</f>
        <v>3.6262490631249999E-6</v>
      </c>
      <c r="BM289" s="10">
        <f>3/24000000*OO[[#This Row],[121 (04JUL1985 00:00:00)-Water Temperature (C)]]*OO[[#This Row],[63]]</f>
        <v>3.155676172525E-6</v>
      </c>
      <c r="BN289" s="10">
        <f>3/24000000*OO[[#This Row],[122 (04JUL1985 03:00:00)-Water Temperature (C)]]*OO[[#This Row],[64]]</f>
        <v>2.8107059874474996E-6</v>
      </c>
      <c r="BO289" s="10">
        <f>3/24000000*OO[[#This Row],[123 (04JUL1985 06:00:00)-Water Temperature (C)]]*OO[[#This Row],[65]]</f>
        <v>2.5466143786699998E-6</v>
      </c>
      <c r="BP289" s="10">
        <f>3/24000000*OO[[#This Row],[124 (04JUL1985 09:00:00)-Water Temperature (C)]]*OO[[#This Row],[66]]</f>
        <v>2.3669852266215002E-6</v>
      </c>
      <c r="BQ289" s="10">
        <f>3/24000000*OO[[#This Row],[125 (04JUL1985 12:00:00)-Water Temperature (C)]]*OO[[#This Row],[67]]</f>
        <v>2.2020976026000001E-6</v>
      </c>
      <c r="BR289" s="10">
        <f>3/24000000*OO[[#This Row],[126 (04JUL1985 15:00:00)-Water Temperature (C)]]*OO[[#This Row],[68]]</f>
        <v>2.0764963801167495E-6</v>
      </c>
      <c r="BS289" s="10">
        <f>3/24000000*OO[[#This Row],[127 (04JUL1985 18:00:00)-Water Temperature (C)]]*OO[[#This Row],[69]]</f>
        <v>1.9493056085376251E-6</v>
      </c>
      <c r="BT289" s="10">
        <f>3/24000000*OO[[#This Row],[128 (04JUL1985 21:00:00)-Water Temperature (C)]]*OO[[#This Row],[70]]</f>
        <v>1.8367516356035001E-6</v>
      </c>
      <c r="BU289" s="10">
        <f>3/24000000*OO[[#This Row],[129 (05JUL1985 00:00:00)-Water Temperature (C)]]*OO[[#This Row],[71]]</f>
        <v>1.7463987170156248E-6</v>
      </c>
      <c r="BV289" s="10">
        <f>3/24000000*OO[[#This Row],[130 (05JUL1985 03:00:00)-Water Temperature (C)]]*OO[[#This Row],[72]]</f>
        <v>1.6742264173540001E-6</v>
      </c>
      <c r="BW289" s="10">
        <f>3/24000000*OO[[#This Row],[131 (05JUL1985 06:00:00)-Water Temperature (C)]]*OO[[#This Row],[73]]</f>
        <v>1.6105258012200001E-6</v>
      </c>
      <c r="BX289" s="10">
        <f>3/24000000*OO[[#This Row],[132 (05JUL1985 09:00:00)-Water Temperature (C)]]*OO[[#This Row],[74]]</f>
        <v>1.5799303842922499E-6</v>
      </c>
      <c r="BY289" s="10">
        <f>3/24000000*OO[[#This Row],[133 (05JUL1985 12:00:00)-Water Temperature (C)]]*OO[[#This Row],[75]]</f>
        <v>1.5248532436931248E-6</v>
      </c>
      <c r="BZ289" s="10">
        <f>3/24000000*OO[[#This Row],[134 (05JUL1985 15:00:00)-Water Temperature (C)]]*OO[[#This Row],[76]]</f>
        <v>1.47512156655175E-6</v>
      </c>
      <c r="CA289" s="10">
        <f>3/24000000*OO[[#This Row],[135 (05JUL1985 18:00:00)-Water Temperature (C)]]*OO[[#This Row],[77]]</f>
        <v>1.4248750963944999E-6</v>
      </c>
      <c r="CB289" s="10">
        <f>3/24000000*OO[[#This Row],[136 (05JUL1985 21:00:00)-Water Temperature (C)]]*OO[[#This Row],[78]]</f>
        <v>1.3679632379236249E-6</v>
      </c>
      <c r="CC289" s="10">
        <f>3/24000000*OO[[#This Row],[137 (06JUL1985 00:00:00)-Water Temperature (C)]]*OO[[#This Row],[79]]</f>
        <v>1.3015475197769999E-6</v>
      </c>
      <c r="CD289" s="10">
        <f>3/24000000*OO[[#This Row],[138 (06JUL1985 03:00:00)-Water Temperature (C)]]*OO[[#This Row],[80]]</f>
        <v>1.2341726373059999E-6</v>
      </c>
      <c r="CE289" s="10">
        <f>3/24000000*OO[[#This Row],[139 (06JUL1985 06:00:00)-Water Temperature (C)]]*OO[[#This Row],[81]]</f>
        <v>1.1767098602560001E-6</v>
      </c>
      <c r="CF289" s="10">
        <f>3/24000000*OO[[#This Row],[140 (06JUL1985 09:00:00)-Water Temperature (C)]]*OO[[#This Row],[82]]</f>
        <v>1.1554157671825001E-6</v>
      </c>
      <c r="CG289" s="10">
        <f>3/24000000*OO[[#This Row],[141 (06JUL1985 12:00:00)-Water Temperature (C)]]*OO[[#This Row],[83]]</f>
        <v>1.1269459959735001E-6</v>
      </c>
      <c r="CH289" s="10">
        <f>3/24000000*OO[[#This Row],[142 (06JUL1985 15:00:00)-Water Temperature (C)]]*OO[[#This Row],[84]]</f>
        <v>1.10053444690075E-6</v>
      </c>
      <c r="CI289" s="10">
        <f>3/24000000*OO[[#This Row],[143 (06JUL1985 18:00:00)-Water Temperature (C)]]*OO[[#This Row],[85]]</f>
        <v>1.0796019304439999E-6</v>
      </c>
      <c r="CJ289" s="10">
        <f>3/24000000*OO[[#This Row],[144 (06JUL1985 21:00:00)-Water Temperature (C)]]*OO[[#This Row],[86]]</f>
        <v>1.0411328220299999E-6</v>
      </c>
      <c r="CK289" s="10">
        <f>3/24000000*OO[[#This Row],[145 (07JUL1985 00:00:00)-Water Temperature (C)]]*OO[[#This Row],[87]]</f>
        <v>9.8518913422699983E-7</v>
      </c>
      <c r="CL289" s="10">
        <f>3/24000000*OO[[#This Row],[146 (07JUL1985 03:00:00)-Water Temperature (C)]]*OO[[#This Row],[88]]</f>
        <v>9.3238043397525004E-7</v>
      </c>
      <c r="CM289" s="10">
        <f>3/24000000*OO[[#This Row],[147 (07JUL1985 06:00:00)-Water Temperature (C)]]*OO[[#This Row],[89]]</f>
        <v>8.8575515456249987E-7</v>
      </c>
      <c r="CN289" s="10">
        <f>3/24000000*OO[[#This Row],[148 (07JUL1985 09:00:00)-Water Temperature (C)]]*OO[[#This Row],[90]]</f>
        <v>8.6761804046175003E-7</v>
      </c>
      <c r="CO289" s="10">
        <f>3/24000000*OO[[#This Row],[149 (07JUL1985 12:00:00)-Water Temperature (C)]]*OO[[#This Row],[91]]</f>
        <v>8.5361824649062497E-7</v>
      </c>
      <c r="CP289" s="10">
        <f>3/24000000*OO[[#This Row],[150 (07JUL1985 15:00:00)-Water Temperature (C)]]*OO[[#This Row],[92]]</f>
        <v>8.3677906210525003E-7</v>
      </c>
      <c r="CQ289" s="10">
        <f>3/24000000*OO[[#This Row],[151 (07JUL1985 18:00:00)-Water Temperature (C)]]*OO[[#This Row],[93]]</f>
        <v>8.1954260968312512E-7</v>
      </c>
      <c r="CR289" s="10">
        <f>3/24000000*OO[[#This Row],[152 (07JUL1985 21:00:00)-Water Temperature (C)]]*OO[[#This Row],[94]]</f>
        <v>7.866588767541249E-7</v>
      </c>
      <c r="CS289" s="10">
        <f>3/24000000*OO[[#This Row],[153 (08JUL1985 00:00:00)-Water Temperature (C)]]*OO[[#This Row],[95]]</f>
        <v>7.4834334889762507E-7</v>
      </c>
      <c r="CT289" s="10">
        <f>3/24000000*OO[[#This Row],[154 (08JUL1985 03:00:00)-Water Temperature (C)]]*OO[[#This Row],[96]]</f>
        <v>7.1206057095712493E-7</v>
      </c>
      <c r="CU289" s="10">
        <f>3/24000000*OO[[#This Row],[155 (08JUL1985 06:00:00)-Water Temperature (C)]]*OO[[#This Row],[97]]</f>
        <v>6.8047157968799988E-7</v>
      </c>
      <c r="CV289" s="10">
        <f>3/24000000*OO[[#This Row],[156 (08JUL1985 09:00:00)-Water Temperature (C)]]*OO[[#This Row],[98]]</f>
        <v>6.530984931974999E-7</v>
      </c>
      <c r="CW289" s="10">
        <f>3/24000000*OO[[#This Row],[157 (08JUL1985 12:00:00)-Water Temperature (C)]]*OO[[#This Row],[99]]</f>
        <v>6.3789217874687497E-7</v>
      </c>
    </row>
    <row r="290" spans="1:101" x14ac:dyDescent="0.35">
      <c r="A290" t="s">
        <v>296</v>
      </c>
      <c r="B290">
        <v>890.14089999999999</v>
      </c>
      <c r="C290" s="10">
        <f>3/24*OO[[#This Row],[59 (26JUN1985 06:00:00)-Water Temperature (C)]]*OO[[#This Row],[1]]/SUM(OO[1])</f>
        <v>0</v>
      </c>
      <c r="D290" s="10">
        <f>3/24*OO[[#This Row],[60 (26JUN1985 09:00:00)-Water Temperature (C)]]*OO[[#This Row],[2]]/SUM(OO[2])</f>
        <v>0</v>
      </c>
      <c r="E290" s="10">
        <f>3/24*OO[[#This Row],[61 (26JUN1985 12:00:00)-Water Temperature (C)]]*OO[[#This Row],[3]]/SUM(OO[3])</f>
        <v>0</v>
      </c>
      <c r="F290" s="10">
        <f>3/24*OO[[#This Row],[62 (26JUN1985 15:00:00)-Water Temperature (C)]]*OO[[#This Row],[4]]/SUM(OO[4])</f>
        <v>0</v>
      </c>
      <c r="G290" s="10">
        <f>3/24*OO[[#This Row],[63 (26JUN1985 18:00:00)-Water Temperature (C)]]*OO[[#This Row],[5]]/SUM(OO[5])</f>
        <v>0</v>
      </c>
      <c r="H290" s="10">
        <f>3/24*OO[[#This Row],[64 (26JUN1985 21:00:00)-Water Temperature (C)]]*OO[[#This Row],[6]]/SUM(OO[6])</f>
        <v>0</v>
      </c>
      <c r="I290" s="10">
        <f>3/24*OO[[#This Row],[65 (27JUN1985 00:00:00)-Water Temperature (C)]]*OO[[#This Row],[7]]/SUM(OO[7])</f>
        <v>0</v>
      </c>
      <c r="J290" s="10">
        <f>3/24*OO[[#This Row],[66 (27JUN1985 03:00:00)-Water Temperature (C)]]*OO[[#This Row],[8]]/SUM(OO[8])</f>
        <v>0</v>
      </c>
      <c r="K290" s="10">
        <f>3/24*OO[[#This Row],[67 (27JUN1985 06:00:00)-Water Temperature (C)]]*OO[[#This Row],[9]]/SUM(OO[9])</f>
        <v>0</v>
      </c>
      <c r="L290" s="10">
        <f>3/24*OO[[#This Row],[68 (27JUN1985 09:00:00)-Water Temperature (C)]]*OO[[#This Row],[10]]/SUM(OO[10])</f>
        <v>0</v>
      </c>
      <c r="M290" s="10">
        <f>3/24*OO[[#This Row],[69 (27JUN1985 12:00:00)-Water Temperature (C)]]*OO[[#This Row],[11]]/SUM(OO[11])</f>
        <v>0</v>
      </c>
      <c r="N290" s="10">
        <f>3/24*OO[[#This Row],[70 (27JUN1985 15:00:00)-Water Temperature (C)]]*OO[[#This Row],[12]]/SUM(OO[12])</f>
        <v>0</v>
      </c>
      <c r="O290" s="10">
        <f>3/24*OO[[#This Row],[71 (27JUN1985 18:00:00)-Water Temperature (C)]]*OO[[#This Row],[13]]/SUM(OO[13])</f>
        <v>0</v>
      </c>
      <c r="P290" s="10">
        <f>3/24*OO[[#This Row],[72 (27JUN1985 21:00:00)-Water Temperature (C)]]*OO[[#This Row],[14]]/SUM(OO[14])</f>
        <v>0</v>
      </c>
      <c r="Q290" s="10">
        <f>3/24*OO[[#This Row],[73 (28JUN1985 00:00:00)-Water Temperature (C)]]*OO[[#This Row],[15]]/SUM(OO[15])</f>
        <v>2.8600227759928212E-32</v>
      </c>
      <c r="R290" s="10">
        <f>3/24*OO[[#This Row],[74 (28JUN1985 03:00:00)-Water Temperature (C)]]*OO[[#This Row],[16]]/SUM(OO[16])</f>
        <v>1.9914096951835188E-24</v>
      </c>
      <c r="S290" s="10">
        <f>3/24*OO[[#This Row],[75 (28JUN1985 06:00:00)-Water Temperature (C)]]*OO[[#This Row],[17]]/SUM(OO[17])</f>
        <v>7.0564228429397126E-17</v>
      </c>
      <c r="T290" s="10">
        <f>3/24*OO[[#This Row],[76 (28JUN1985 09:00:00)-Water Temperature (C)]]*OO[[#This Row],[18]]/SUM(OO[18])</f>
        <v>1.0477165664959558E-12</v>
      </c>
      <c r="U290" s="10">
        <f>3/24*OO[[#This Row],[77 (28JUN1985 12:00:00)-Water Temperature (C)]]*OO[[#This Row],[19]]/SUM(OO[19])</f>
        <v>7.7379590595983082E-10</v>
      </c>
      <c r="V290" s="10">
        <f>3/24000000*OO[[#This Row],[78 (28JUN1985 15:00:00)-Water Temperature (C)]]*OO[[#This Row],[20]]</f>
        <v>1.1669119475979999E-7</v>
      </c>
      <c r="W290" s="10">
        <f>3/24000000*OO[[#This Row],[79 (28JUN1985 18:00:00)-Water Temperature (C)]]*OO[[#This Row],[21]]</f>
        <v>5.6455039634062502E-6</v>
      </c>
      <c r="X290" s="10">
        <f>3/24000000*OO[[#This Row],[80 (28JUN1985 21:00:00)-Water Temperature (C)]]*OO[[#This Row],[22]]</f>
        <v>1.0947164232059998E-4</v>
      </c>
      <c r="Y290" s="10">
        <f>3/24000000*OO[[#This Row],[81 (29JUN1985 00:00:00)-Water Temperature (C)]]*OO[[#This Row],[23]]</f>
        <v>1.006754203394125E-3</v>
      </c>
      <c r="Z290" s="10">
        <f>3/24000000*OO[[#This Row],[82 (29JUN1985 03:00:00)-Water Temperature (C)]]*OO[[#This Row],[24]]</f>
        <v>5.000090382179999E-3</v>
      </c>
      <c r="AA290" s="10">
        <f>3/24000000*OO[[#This Row],[83 (29JUN1985 06:00:00)-Water Temperature (C)]]*OO[[#This Row],[25]]</f>
        <v>1.4850206145449999E-2</v>
      </c>
      <c r="AB290" s="10">
        <f>3/24000000*OO[[#This Row],[84 (29JUN1985 09:00:00)-Water Temperature (C)]]*OO[[#This Row],[26]]</f>
        <v>2.9185988594512498E-2</v>
      </c>
      <c r="AC290" s="10">
        <f>3/24000000*OO[[#This Row],[85 (29JUN1985 12:00:00)-Water Temperature (C)]]*OO[[#This Row],[27]]</f>
        <v>4.0119464501424992E-2</v>
      </c>
      <c r="AD290" s="10">
        <f>3/24000000*OO[[#This Row],[86 (29JUN1985 15:00:00)-Water Temperature (C)]]*OO[[#This Row],[28]]</f>
        <v>3.9791171510999992E-2</v>
      </c>
      <c r="AE290" s="10">
        <f>3/24000000*OO[[#This Row],[88 (29JUN1985 21:00:00)-Water Temperature (C)]]*OO[[#This Row],[30]]</f>
        <v>1.7031203984609999E-2</v>
      </c>
      <c r="AF290" s="10">
        <f>3/24000000*OO[[#This Row],[88 (29JUN1985 21:00:00)-Water Temperature (C)]]*OO[[#This Row],[30]]</f>
        <v>1.7031203984609999E-2</v>
      </c>
      <c r="AG290" s="10">
        <f>3/24000000*OO[[#This Row],[89 (30JUN1985 00:00:00)-Water Temperature (C)]]*OO[[#This Row],[31]]</f>
        <v>7.8377416604212494E-3</v>
      </c>
      <c r="AH290" s="10">
        <f>3/24000000*OO[[#This Row],[90 (30JUN1985 03:00:00)-Water Temperature (C)]]*OO[[#This Row],[32]]</f>
        <v>3.0158864303425001E-3</v>
      </c>
      <c r="AI290" s="10">
        <f>3/24000000*OO[[#This Row],[91 (30JUN1985 06:00:00)-Water Temperature (C)]]*OO[[#This Row],[33]]</f>
        <v>1.0166213613817499E-3</v>
      </c>
      <c r="AJ290" s="10">
        <f>3/24000000*OO[[#This Row],[92 (30JUN1985 09:00:00)-Water Temperature (C)]]*OO[[#This Row],[34]]</f>
        <v>3.2827438795987498E-4</v>
      </c>
      <c r="AK290" s="10">
        <f>3/24000000*OO[[#This Row],[93 (30JUN1985 12:00:00)-Water Temperature (C)]]*OO[[#This Row],[35]]</f>
        <v>1.1723860158481247E-4</v>
      </c>
      <c r="AL290" s="10">
        <f>3/24000000*OO[[#This Row],[94 (30JUN1985 15:00:00)-Water Temperature (C)]]*OO[[#This Row],[36]]</f>
        <v>5.83256452985E-5</v>
      </c>
      <c r="AM290" s="10">
        <f>3/24000000*OO[[#This Row],[95 (30JUN1985 18:00:00)-Water Temperature (C)]]*OO[[#This Row],[37]]</f>
        <v>4.3724867758125003E-5</v>
      </c>
      <c r="AN290" s="10">
        <f>3/24000000*OO[[#This Row],[96 (30JUN1985 21:00:00)-Water Temperature (C)]]*OO[[#This Row],[38]]</f>
        <v>4.0596647969250002E-5</v>
      </c>
      <c r="AO290" s="10">
        <f>3/24000000*OO[[#This Row],[97 (01JUL1985 00:00:00)-Water Temperature (C)]]*OO[[#This Row],[39]]</f>
        <v>3.9768560782312496E-5</v>
      </c>
      <c r="AP290" s="10">
        <f>3/24000000*OO[[#This Row],[98 (01JUL1985 03:00:00)-Water Temperature (C)]]*OO[[#This Row],[40]]</f>
        <v>3.8686763884687501E-5</v>
      </c>
      <c r="AQ290" s="10">
        <f>3/24000000*OO[[#This Row],[99 (01JUL1985 06:00:00)-Water Temperature (C)]]*OO[[#This Row],[41]]</f>
        <v>3.6990553560749996E-5</v>
      </c>
      <c r="AR290" s="10">
        <f>3/24000000*OO[[#This Row],[100 (01JUL1985 09:00:00)-Water Temperature (C)]]*OO[[#This Row],[42]]</f>
        <v>3.5780502013087492E-5</v>
      </c>
      <c r="AS290" s="10">
        <f>3/24000000*OO[[#This Row],[101 (01JUL1985 12:00:00)-Water Temperature (C)]]*OO[[#This Row],[43]]</f>
        <v>3.401430300235E-5</v>
      </c>
      <c r="AT290" s="10">
        <f>3/24000000*OO[[#This Row],[102 (01JUL1985 15:00:00)-Water Temperature (C)]]*OO[[#This Row],[44]]</f>
        <v>3.1976704236262499E-5</v>
      </c>
      <c r="AU290" s="10">
        <f>3/24000000*OO[[#This Row],[103 (01JUL1985 18:00:00)-Water Temperature (C)]]*OO[[#This Row],[45]]</f>
        <v>2.9464506503249998E-5</v>
      </c>
      <c r="AV290" s="10">
        <f>3/24000000*OO[[#This Row],[104 (01JUL1985 21:00:00)-Water Temperature (C)]]*OO[[#This Row],[46]]</f>
        <v>2.6577001280362497E-5</v>
      </c>
      <c r="AW290" s="10">
        <f>3/24000000*OO[[#This Row],[105 (02JUL1985 00:00:00)-Water Temperature (C)]]*OO[[#This Row],[47]]</f>
        <v>2.3530077246262497E-5</v>
      </c>
      <c r="AX290" s="10">
        <f>3/24000000*OO[[#This Row],[106 (02JUL1985 03:00:00)-Water Temperature (C)]]*OO[[#This Row],[48]]</f>
        <v>2.0529830635250001E-5</v>
      </c>
      <c r="AY290" s="10">
        <f>3/24000000*OO[[#This Row],[107 (02JUL1985 06:00:00)-Water Temperature (C)]]*OO[[#This Row],[49]]</f>
        <v>1.78345571323375E-5</v>
      </c>
      <c r="AZ290" s="10">
        <f>3/24000000*OO[[#This Row],[108 (02JUL1985 09:00:00)-Water Temperature (C)]]*OO[[#This Row],[50]]</f>
        <v>1.5932039642797501E-5</v>
      </c>
      <c r="BA290" s="10">
        <f>3/24000000*OO[[#This Row],[109 (02JUL1985 12:00:00)-Water Temperature (C)]]*OO[[#This Row],[51]]</f>
        <v>1.4171648016539998E-5</v>
      </c>
      <c r="BB290" s="10">
        <f>3/24000000*OO[[#This Row],[110 (02JUL1985 15:00:00)-Water Temperature (C)]]*OO[[#This Row],[52]]</f>
        <v>1.2639443351962502E-5</v>
      </c>
      <c r="BC290" s="10">
        <f>3/24000000*OO[[#This Row],[111 (02JUL1985 18:00:00)-Water Temperature (C)]]*OO[[#This Row],[53]]</f>
        <v>1.1302412155650002E-5</v>
      </c>
      <c r="BD290" s="10">
        <f>3/24000000*OO[[#This Row],[112 (02JUL1985 21:00:00)-Water Temperature (C)]]*OO[[#This Row],[54]]</f>
        <v>9.9616943211224995E-6</v>
      </c>
      <c r="BE290" s="10">
        <f>3/24000000*OO[[#This Row],[113 (03JUL1985 00:00:00)-Water Temperature (C)]]*OO[[#This Row],[55]]</f>
        <v>8.5455968499000003E-6</v>
      </c>
      <c r="BF290" s="10">
        <f>3/24000000*OO[[#This Row],[114 (03JUL1985 03:00:00)-Water Temperature (C)]]*OO[[#This Row],[56]]</f>
        <v>7.15881875921125E-6</v>
      </c>
      <c r="BG290" s="10">
        <f>3/24000000*OO[[#This Row],[115 (03JUL1985 06:00:00)-Water Temperature (C)]]*OO[[#This Row],[57]]</f>
        <v>5.8325807252999997E-6</v>
      </c>
      <c r="BH290" s="10">
        <f>3/24000000*OO[[#This Row],[116 (03JUL1985 09:00:00)-Water Temperature (C)]]*OO[[#This Row],[58]]</f>
        <v>4.7611759581249988E-6</v>
      </c>
      <c r="BI290" s="10">
        <f>3/24000000*OO[[#This Row],[117 (03JUL1985 12:00:00)-Water Temperature (C)]]*OO[[#This Row],[59]]</f>
        <v>3.8651338431575004E-6</v>
      </c>
      <c r="BJ290" s="10">
        <f>3/24000000*OO[[#This Row],[118 (03JUL1985 15:00:00)-Water Temperature (C)]]*OO[[#This Row],[60]]</f>
        <v>3.1477547300399999E-6</v>
      </c>
      <c r="BK290" s="10">
        <f>3/24000000*OO[[#This Row],[119 (03JUL1985 18:00:00)-Water Temperature (C)]]*OO[[#This Row],[61]]</f>
        <v>2.6265272207909998E-6</v>
      </c>
      <c r="BL290" s="10">
        <f>3/24000000*OO[[#This Row],[120 (03JUL1985 21:00:00)-Water Temperature (C)]]*OO[[#This Row],[62]]</f>
        <v>2.2259227108967501E-6</v>
      </c>
      <c r="BM290" s="10">
        <f>3/24000000*OO[[#This Row],[121 (04JUL1985 00:00:00)-Water Temperature (C)]]*OO[[#This Row],[63]]</f>
        <v>1.9301583948858751E-6</v>
      </c>
      <c r="BN290" s="10">
        <f>3/24000000*OO[[#This Row],[122 (04JUL1985 03:00:00)-Water Temperature (C)]]*OO[[#This Row],[64]]</f>
        <v>1.716221824899125E-6</v>
      </c>
      <c r="BO290" s="10">
        <f>3/24000000*OO[[#This Row],[123 (04JUL1985 06:00:00)-Water Temperature (C)]]*OO[[#This Row],[65]]</f>
        <v>1.5538244353794998E-6</v>
      </c>
      <c r="BP290" s="10">
        <f>3/24000000*OO[[#This Row],[124 (04JUL1985 09:00:00)-Water Temperature (C)]]*OO[[#This Row],[66]]</f>
        <v>1.4444713187478749E-6</v>
      </c>
      <c r="BQ290" s="10">
        <f>3/24000000*OO[[#This Row],[125 (04JUL1985 12:00:00)-Water Temperature (C)]]*OO[[#This Row],[67]]</f>
        <v>1.3426795495750002E-6</v>
      </c>
      <c r="BR290" s="10">
        <f>3/24000000*OO[[#This Row],[126 (04JUL1985 15:00:00)-Water Temperature (C)]]*OO[[#This Row],[68]]</f>
        <v>1.2650114336855002E-6</v>
      </c>
      <c r="BS290" s="10">
        <f>3/24000000*OO[[#This Row],[127 (04JUL1985 18:00:00)-Water Temperature (C)]]*OO[[#This Row],[69]]</f>
        <v>1.1856804493093748E-6</v>
      </c>
      <c r="BT290" s="10">
        <f>3/24000000*OO[[#This Row],[128 (04JUL1985 21:00:00)-Water Temperature (C)]]*OO[[#This Row],[70]]</f>
        <v>1.1156822056672499E-6</v>
      </c>
      <c r="BU290" s="10">
        <f>3/24000000*OO[[#This Row],[129 (05JUL1985 00:00:00)-Water Temperature (C)]]*OO[[#This Row],[71]]</f>
        <v>1.059687039195E-6</v>
      </c>
      <c r="BV290" s="10">
        <f>3/24000000*OO[[#This Row],[130 (05JUL1985 03:00:00)-Water Temperature (C)]]*OO[[#This Row],[72]]</f>
        <v>1.015234410285125E-6</v>
      </c>
      <c r="BW290" s="10">
        <f>3/24000000*OO[[#This Row],[131 (05JUL1985 06:00:00)-Water Temperature (C)]]*OO[[#This Row],[73]]</f>
        <v>9.769334623349998E-7</v>
      </c>
      <c r="BX290" s="10">
        <f>3/24000000*OO[[#This Row],[132 (05JUL1985 09:00:00)-Water Temperature (C)]]*OO[[#This Row],[74]]</f>
        <v>9.5966607730875005E-7</v>
      </c>
      <c r="BY290" s="10">
        <f>3/24000000*OO[[#This Row],[133 (05JUL1985 12:00:00)-Water Temperature (C)]]*OO[[#This Row],[75]]</f>
        <v>9.2640499552125004E-7</v>
      </c>
      <c r="BZ290" s="10">
        <f>3/24000000*OO[[#This Row],[134 (05JUL1985 15:00:00)-Water Temperature (C)]]*OO[[#This Row],[76]]</f>
        <v>8.9656964494074986E-7</v>
      </c>
      <c r="CA290" s="10">
        <f>3/24000000*OO[[#This Row],[135 (05JUL1985 18:00:00)-Water Temperature (C)]]*OO[[#This Row],[77]]</f>
        <v>8.6606755000199993E-7</v>
      </c>
      <c r="CB290" s="10">
        <f>3/24000000*OO[[#This Row],[136 (05JUL1985 21:00:00)-Water Temperature (C)]]*OO[[#This Row],[78]]</f>
        <v>8.3039448183300006E-7</v>
      </c>
      <c r="CC290" s="10">
        <f>3/24000000*OO[[#This Row],[137 (06JUL1985 00:00:00)-Water Temperature (C)]]*OO[[#This Row],[79]]</f>
        <v>7.8977935939437486E-7</v>
      </c>
      <c r="CD290" s="10">
        <f>3/24000000*OO[[#This Row],[138 (06JUL1985 03:00:00)-Water Temperature (C)]]*OO[[#This Row],[80]]</f>
        <v>7.4922809738849994E-7</v>
      </c>
      <c r="CE290" s="10">
        <f>3/24000000*OO[[#This Row],[139 (06JUL1985 06:00:00)-Water Temperature (C)]]*OO[[#This Row],[81]]</f>
        <v>7.1523810473087497E-7</v>
      </c>
      <c r="CF290" s="10">
        <f>3/24000000*OO[[#This Row],[140 (06JUL1985 09:00:00)-Water Temperature (C)]]*OO[[#This Row],[82]]</f>
        <v>7.0330379360025E-7</v>
      </c>
      <c r="CG290" s="10">
        <f>3/24000000*OO[[#This Row],[141 (06JUL1985 12:00:00)-Water Temperature (C)]]*OO[[#This Row],[83]]</f>
        <v>6.8578053908174989E-7</v>
      </c>
      <c r="CH290" s="10">
        <f>3/24000000*OO[[#This Row],[142 (06JUL1985 15:00:00)-Water Temperature (C)]]*OO[[#This Row],[84]]</f>
        <v>6.6974403681800004E-7</v>
      </c>
      <c r="CI290" s="10">
        <f>3/24000000*OO[[#This Row],[143 (06JUL1985 18:00:00)-Water Temperature (C)]]*OO[[#This Row],[85]]</f>
        <v>6.5670735396824992E-7</v>
      </c>
      <c r="CJ290" s="10">
        <f>3/24000000*OO[[#This Row],[144 (06JUL1985 21:00:00)-Water Temperature (C)]]*OO[[#This Row],[86]]</f>
        <v>6.3222157347249993E-7</v>
      </c>
      <c r="CK290" s="10">
        <f>3/24000000*OO[[#This Row],[145 (07JUL1985 00:00:00)-Water Temperature (C)]]*OO[[#This Row],[87]]</f>
        <v>5.9804080595474995E-7</v>
      </c>
      <c r="CL290" s="10">
        <f>3/24000000*OO[[#This Row],[146 (07JUL1985 03:00:00)-Water Temperature (C)]]*OO[[#This Row],[88]]</f>
        <v>5.6614745019599997E-7</v>
      </c>
      <c r="CM290" s="10">
        <f>3/24000000*OO[[#This Row],[147 (07JUL1985 06:00:00)-Water Temperature (C)]]*OO[[#This Row],[89]]</f>
        <v>5.3824820016712503E-7</v>
      </c>
      <c r="CN290" s="10">
        <f>3/24000000*OO[[#This Row],[148 (07JUL1985 09:00:00)-Water Temperature (C)]]*OO[[#This Row],[90]]</f>
        <v>5.2771972872762495E-7</v>
      </c>
      <c r="CO290" s="10">
        <f>3/24000000*OO[[#This Row],[149 (07JUL1985 12:00:00)-Water Temperature (C)]]*OO[[#This Row],[91]]</f>
        <v>5.1920967589762505E-7</v>
      </c>
      <c r="CP290" s="10">
        <f>3/24000000*OO[[#This Row],[150 (07JUL1985 15:00:00)-Water Temperature (C)]]*OO[[#This Row],[92]]</f>
        <v>5.0883601620825003E-7</v>
      </c>
      <c r="CQ290" s="10">
        <f>3/24000000*OO[[#This Row],[151 (07JUL1985 18:00:00)-Water Temperature (C)]]*OO[[#This Row],[93]]</f>
        <v>4.9811462046449999E-7</v>
      </c>
      <c r="CR290" s="10">
        <f>3/24000000*OO[[#This Row],[152 (07JUL1985 21:00:00)-Water Temperature (C)]]*OO[[#This Row],[94]]</f>
        <v>4.7755578922974987E-7</v>
      </c>
      <c r="CS290" s="10">
        <f>3/24000000*OO[[#This Row],[153 (08JUL1985 00:00:00)-Water Temperature (C)]]*OO[[#This Row],[95]]</f>
        <v>4.5406734477462496E-7</v>
      </c>
      <c r="CT290" s="10">
        <f>3/24000000*OO[[#This Row],[154 (08JUL1985 03:00:00)-Water Temperature (C)]]*OO[[#This Row],[96]]</f>
        <v>4.32050978832375E-7</v>
      </c>
      <c r="CU290" s="10">
        <f>3/24000000*OO[[#This Row],[155 (08JUL1985 06:00:00)-Water Temperature (C)]]*OO[[#This Row],[97]]</f>
        <v>4.1294530700099995E-7</v>
      </c>
      <c r="CV290" s="10">
        <f>3/24000000*OO[[#This Row],[156 (08JUL1985 09:00:00)-Water Temperature (C)]]*OO[[#This Row],[98]]</f>
        <v>3.9658016577375002E-7</v>
      </c>
      <c r="CW290" s="10">
        <f>3/24000000*OO[[#This Row],[157 (08JUL1985 12:00:00)-Water Temperature (C)]]*OO[[#This Row],[99]]</f>
        <v>3.8741767011149995E-7</v>
      </c>
    </row>
    <row r="291" spans="1:101" x14ac:dyDescent="0.35">
      <c r="A291" t="s">
        <v>297</v>
      </c>
      <c r="B291">
        <v>805.94600000000003</v>
      </c>
      <c r="C291" s="10">
        <f>3/24*OO[[#This Row],[59 (26JUN1985 06:00:00)-Water Temperature (C)]]*OO[[#This Row],[1]]/SUM(OO[1])</f>
        <v>0</v>
      </c>
      <c r="D291" s="10">
        <f>3/24*OO[[#This Row],[60 (26JUN1985 09:00:00)-Water Temperature (C)]]*OO[[#This Row],[2]]/SUM(OO[2])</f>
        <v>0</v>
      </c>
      <c r="E291" s="10">
        <f>3/24*OO[[#This Row],[61 (26JUN1985 12:00:00)-Water Temperature (C)]]*OO[[#This Row],[3]]/SUM(OO[3])</f>
        <v>0</v>
      </c>
      <c r="F291" s="10">
        <f>3/24*OO[[#This Row],[62 (26JUN1985 15:00:00)-Water Temperature (C)]]*OO[[#This Row],[4]]/SUM(OO[4])</f>
        <v>0</v>
      </c>
      <c r="G291" s="10">
        <f>3/24*OO[[#This Row],[63 (26JUN1985 18:00:00)-Water Temperature (C)]]*OO[[#This Row],[5]]/SUM(OO[5])</f>
        <v>0</v>
      </c>
      <c r="H291" s="10">
        <f>3/24*OO[[#This Row],[64 (26JUN1985 21:00:00)-Water Temperature (C)]]*OO[[#This Row],[6]]/SUM(OO[6])</f>
        <v>0</v>
      </c>
      <c r="I291" s="10">
        <f>3/24*OO[[#This Row],[65 (27JUN1985 00:00:00)-Water Temperature (C)]]*OO[[#This Row],[7]]/SUM(OO[7])</f>
        <v>0</v>
      </c>
      <c r="J291" s="10">
        <f>3/24*OO[[#This Row],[66 (27JUN1985 03:00:00)-Water Temperature (C)]]*OO[[#This Row],[8]]/SUM(OO[8])</f>
        <v>0</v>
      </c>
      <c r="K291" s="10">
        <f>3/24*OO[[#This Row],[67 (27JUN1985 06:00:00)-Water Temperature (C)]]*OO[[#This Row],[9]]/SUM(OO[9])</f>
        <v>0</v>
      </c>
      <c r="L291" s="10">
        <f>3/24*OO[[#This Row],[68 (27JUN1985 09:00:00)-Water Temperature (C)]]*OO[[#This Row],[10]]/SUM(OO[10])</f>
        <v>0</v>
      </c>
      <c r="M291" s="10">
        <f>3/24*OO[[#This Row],[69 (27JUN1985 12:00:00)-Water Temperature (C)]]*OO[[#This Row],[11]]/SUM(OO[11])</f>
        <v>0</v>
      </c>
      <c r="N291" s="10">
        <f>3/24*OO[[#This Row],[70 (27JUN1985 15:00:00)-Water Temperature (C)]]*OO[[#This Row],[12]]/SUM(OO[12])</f>
        <v>0</v>
      </c>
      <c r="O291" s="10">
        <f>3/24*OO[[#This Row],[71 (27JUN1985 18:00:00)-Water Temperature (C)]]*OO[[#This Row],[13]]/SUM(OO[13])</f>
        <v>0</v>
      </c>
      <c r="P291" s="10">
        <f>3/24*OO[[#This Row],[72 (27JUN1985 21:00:00)-Water Temperature (C)]]*OO[[#This Row],[14]]/SUM(OO[14])</f>
        <v>0</v>
      </c>
      <c r="Q291" s="10">
        <f>3/24*OO[[#This Row],[73 (28JUN1985 00:00:00)-Water Temperature (C)]]*OO[[#This Row],[15]]/SUM(OO[15])</f>
        <v>3.3276798320578323E-33</v>
      </c>
      <c r="R291" s="10">
        <f>3/24*OO[[#This Row],[74 (28JUN1985 03:00:00)-Water Temperature (C)]]*OO[[#This Row],[16]]/SUM(OO[16])</f>
        <v>1.3134024528792885E-24</v>
      </c>
      <c r="S291" s="10">
        <f>3/24*OO[[#This Row],[75 (28JUN1985 06:00:00)-Water Temperature (C)]]*OO[[#This Row],[17]]/SUM(OO[17])</f>
        <v>2.894649334039032E-17</v>
      </c>
      <c r="T291" s="10">
        <f>3/24*OO[[#This Row],[76 (28JUN1985 09:00:00)-Water Temperature (C)]]*OO[[#This Row],[18]]/SUM(OO[18])</f>
        <v>5.8167187174636176E-13</v>
      </c>
      <c r="U291" s="10">
        <f>3/24*OO[[#This Row],[77 (28JUN1985 12:00:00)-Water Temperature (C)]]*OO[[#This Row],[19]]/SUM(OO[19])</f>
        <v>4.8486064750368112E-10</v>
      </c>
      <c r="V291" s="10">
        <f>3/24000000*OO[[#This Row],[78 (28JUN1985 15:00:00)-Water Temperature (C)]]*OO[[#This Row],[20]]</f>
        <v>7.9448830638099993E-8</v>
      </c>
      <c r="W291" s="10">
        <f>3/24000000*OO[[#This Row],[79 (28JUN1985 18:00:00)-Water Temperature (C)]]*OO[[#This Row],[21]]</f>
        <v>4.1046448743874994E-6</v>
      </c>
      <c r="X291" s="10">
        <f>3/24000000*OO[[#This Row],[80 (28JUN1985 21:00:00)-Water Temperature (C)]]*OO[[#This Row],[22]]</f>
        <v>8.411356633815E-5</v>
      </c>
      <c r="Y291" s="10">
        <f>3/24000000*OO[[#This Row],[81 (29JUN1985 00:00:00)-Water Temperature (C)]]*OO[[#This Row],[23]]</f>
        <v>8.1178016491150005E-4</v>
      </c>
      <c r="Z291" s="10">
        <f>3/24000000*OO[[#This Row],[82 (29JUN1985 03:00:00)-Water Temperature (C)]]*OO[[#This Row],[24]]</f>
        <v>4.2051460122525001E-3</v>
      </c>
      <c r="AA291" s="10">
        <f>3/24000000*OO[[#This Row],[83 (29JUN1985 06:00:00)-Water Temperature (C)]]*OO[[#This Row],[25]]</f>
        <v>1.2957330649854997E-2</v>
      </c>
      <c r="AB291" s="10">
        <f>3/24000000*OO[[#This Row],[84 (29JUN1985 09:00:00)-Water Temperature (C)]]*OO[[#This Row],[26]]</f>
        <v>2.6307906782024999E-2</v>
      </c>
      <c r="AC291" s="10">
        <f>3/24000000*OO[[#This Row],[85 (29JUN1985 12:00:00)-Water Temperature (C)]]*OO[[#This Row],[27]]</f>
        <v>3.7200623419062495E-2</v>
      </c>
      <c r="AD291" s="10">
        <f>3/24000000*OO[[#This Row],[86 (29JUN1985 15:00:00)-Water Temperature (C)]]*OO[[#This Row],[28]]</f>
        <v>3.78305093212375E-2</v>
      </c>
      <c r="AE291" s="10">
        <f>3/24000000*OO[[#This Row],[88 (29JUN1985 21:00:00)-Water Temperature (C)]]*OO[[#This Row],[30]]</f>
        <v>1.6898577665282497E-2</v>
      </c>
      <c r="AF291" s="10">
        <f>3/24000000*OO[[#This Row],[88 (29JUN1985 21:00:00)-Water Temperature (C)]]*OO[[#This Row],[30]]</f>
        <v>1.6898577665282497E-2</v>
      </c>
      <c r="AG291" s="10">
        <f>3/24000000*OO[[#This Row],[89 (30JUN1985 00:00:00)-Water Temperature (C)]]*OO[[#This Row],[31]]</f>
        <v>7.9172428770050013E-3</v>
      </c>
      <c r="AH291" s="10">
        <f>3/24000000*OO[[#This Row],[90 (30JUN1985 03:00:00)-Water Temperature (C)]]*OO[[#This Row],[32]]</f>
        <v>3.0941553736012501E-3</v>
      </c>
      <c r="AI291" s="10">
        <f>3/24000000*OO[[#This Row],[91 (30JUN1985 06:00:00)-Water Temperature (C)]]*OO[[#This Row],[33]]</f>
        <v>1.0547876929219999E-3</v>
      </c>
      <c r="AJ291" s="10">
        <f>3/24000000*OO[[#This Row],[92 (30JUN1985 09:00:00)-Water Temperature (C)]]*OO[[#This Row],[34]]</f>
        <v>3.4151367991037501E-4</v>
      </c>
      <c r="AK291" s="10">
        <f>3/24000000*OO[[#This Row],[93 (30JUN1985 12:00:00)-Water Temperature (C)]]*OO[[#This Row],[35]]</f>
        <v>1.1996319244611248E-4</v>
      </c>
      <c r="AL291" s="10">
        <f>3/24000000*OO[[#This Row],[94 (30JUN1985 15:00:00)-Water Temperature (C)]]*OO[[#This Row],[36]]</f>
        <v>5.7365364313724998E-5</v>
      </c>
      <c r="AM291" s="10">
        <f>3/24000000*OO[[#This Row],[95 (30JUN1985 18:00:00)-Water Temperature (C)]]*OO[[#This Row],[37]]</f>
        <v>4.1517040706762494E-5</v>
      </c>
      <c r="AN291" s="10">
        <f>3/24000000*OO[[#This Row],[96 (30JUN1985 21:00:00)-Water Temperature (C)]]*OO[[#This Row],[38]]</f>
        <v>3.7982649757749995E-5</v>
      </c>
      <c r="AO291" s="10">
        <f>3/24000000*OO[[#This Row],[97 (01JUL1985 00:00:00)-Water Temperature (C)]]*OO[[#This Row],[39]]</f>
        <v>3.7101235313400001E-5</v>
      </c>
      <c r="AP291" s="10">
        <f>3/24000000*OO[[#This Row],[98 (01JUL1985 03:00:00)-Water Temperature (C)]]*OO[[#This Row],[40]]</f>
        <v>3.6130815914375005E-5</v>
      </c>
      <c r="AQ291" s="10">
        <f>3/24000000*OO[[#This Row],[99 (01JUL1985 06:00:00)-Water Temperature (C)]]*OO[[#This Row],[41]]</f>
        <v>3.4637902103374999E-5</v>
      </c>
      <c r="AR291" s="10">
        <f>3/24000000*OO[[#This Row],[100 (01JUL1985 09:00:00)-Water Temperature (C)]]*OO[[#This Row],[42]]</f>
        <v>3.3595909618350002E-5</v>
      </c>
      <c r="AS291" s="10">
        <f>3/24000000*OO[[#This Row],[101 (01JUL1985 12:00:00)-Water Temperature (C)]]*OO[[#This Row],[43]]</f>
        <v>3.1953061826174995E-5</v>
      </c>
      <c r="AT291" s="10">
        <f>3/24000000*OO[[#This Row],[102 (01JUL1985 15:00:00)-Water Temperature (C)]]*OO[[#This Row],[44]]</f>
        <v>3.0039750277837499E-5</v>
      </c>
      <c r="AU291" s="10">
        <f>3/24000000*OO[[#This Row],[103 (01JUL1985 18:00:00)-Water Temperature (C)]]*OO[[#This Row],[45]]</f>
        <v>2.7685405148187501E-5</v>
      </c>
      <c r="AV291" s="10">
        <f>3/24000000*OO[[#This Row],[104 (01JUL1985 21:00:00)-Water Temperature (C)]]*OO[[#This Row],[46]]</f>
        <v>2.4976559726249998E-5</v>
      </c>
      <c r="AW291" s="10">
        <f>3/24000000*OO[[#This Row],[105 (02JUL1985 00:00:00)-Water Temperature (C)]]*OO[[#This Row],[47]]</f>
        <v>2.2129437765778747E-5</v>
      </c>
      <c r="AX291" s="10">
        <f>3/24000000*OO[[#This Row],[106 (02JUL1985 03:00:00)-Water Temperature (C)]]*OO[[#This Row],[48]]</f>
        <v>1.9329787428997499E-5</v>
      </c>
      <c r="AY291" s="10">
        <f>3/24000000*OO[[#This Row],[107 (02JUL1985 06:00:00)-Water Temperature (C)]]*OO[[#This Row],[49]]</f>
        <v>1.6819585351312502E-5</v>
      </c>
      <c r="AZ291" s="10">
        <f>3/24000000*OO[[#This Row],[108 (02JUL1985 09:00:00)-Water Temperature (C)]]*OO[[#This Row],[50]]</f>
        <v>1.505084650547E-5</v>
      </c>
      <c r="BA291" s="10">
        <f>3/24000000*OO[[#This Row],[109 (02JUL1985 12:00:00)-Water Temperature (C)]]*OO[[#This Row],[51]]</f>
        <v>1.3383971817649999E-5</v>
      </c>
      <c r="BB291" s="10">
        <f>3/24000000*OO[[#This Row],[110 (02JUL1985 15:00:00)-Water Temperature (C)]]*OO[[#This Row],[52]]</f>
        <v>1.1928130534869999E-5</v>
      </c>
      <c r="BC291" s="10">
        <f>3/24000000*OO[[#This Row],[111 (02JUL1985 18:00:00)-Water Temperature (C)]]*OO[[#This Row],[53]]</f>
        <v>1.065973989303E-5</v>
      </c>
      <c r="BD291" s="10">
        <f>3/24000000*OO[[#This Row],[112 (02JUL1985 21:00:00)-Water Temperature (C)]]*OO[[#This Row],[54]]</f>
        <v>9.3847998794962499E-6</v>
      </c>
      <c r="BE291" s="10">
        <f>3/24000000*OO[[#This Row],[113 (03JUL1985 00:00:00)-Water Temperature (C)]]*OO[[#This Row],[55]]</f>
        <v>8.0557871095375006E-6</v>
      </c>
      <c r="BF291" s="10">
        <f>3/24000000*OO[[#This Row],[114 (03JUL1985 03:00:00)-Water Temperature (C)]]*OO[[#This Row],[56]]</f>
        <v>6.7668978374887499E-6</v>
      </c>
      <c r="BG291" s="10">
        <f>3/24000000*OO[[#This Row],[115 (03JUL1985 06:00:00)-Water Temperature (C)]]*OO[[#This Row],[57]]</f>
        <v>5.5336912539675001E-6</v>
      </c>
      <c r="BH291" s="10">
        <f>3/24000000*OO[[#This Row],[116 (03JUL1985 09:00:00)-Water Temperature (C)]]*OO[[#This Row],[58]]</f>
        <v>4.5353346233487501E-6</v>
      </c>
      <c r="BI291" s="10">
        <f>3/24000000*OO[[#This Row],[117 (03JUL1985 12:00:00)-Water Temperature (C)]]*OO[[#This Row],[59]]</f>
        <v>3.6866094916099995E-6</v>
      </c>
      <c r="BJ291" s="10">
        <f>3/24000000*OO[[#This Row],[118 (03JUL1985 15:00:00)-Water Temperature (C)]]*OO[[#This Row],[60]]</f>
        <v>2.9970367238999998E-6</v>
      </c>
      <c r="BK291" s="10">
        <f>3/24000000*OO[[#This Row],[119 (03JUL1985 18:00:00)-Water Temperature (C)]]*OO[[#This Row],[61]]</f>
        <v>2.4913218166199999E-6</v>
      </c>
      <c r="BL291" s="10">
        <f>3/24000000*OO[[#This Row],[120 (03JUL1985 21:00:00)-Water Temperature (C)]]*OO[[#This Row],[62]]</f>
        <v>2.100397396145625E-6</v>
      </c>
      <c r="BM291" s="10">
        <f>3/24000000*OO[[#This Row],[121 (04JUL1985 00:00:00)-Water Temperature (C)]]*OO[[#This Row],[63]]</f>
        <v>1.8146591576574999E-6</v>
      </c>
      <c r="BN291" s="10">
        <f>3/24000000*OO[[#This Row],[122 (04JUL1985 03:00:00)-Water Temperature (C)]]*OO[[#This Row],[64]]</f>
        <v>1.61055499350925E-6</v>
      </c>
      <c r="BO291" s="10">
        <f>3/24000000*OO[[#This Row],[123 (04JUL1985 06:00:00)-Water Temperature (C)]]*OO[[#This Row],[65]]</f>
        <v>1.4571067928917502E-6</v>
      </c>
      <c r="BP291" s="10">
        <f>3/24000000*OO[[#This Row],[124 (04JUL1985 09:00:00)-Water Temperature (C)]]*OO[[#This Row],[66]]</f>
        <v>1.354980964686875E-6</v>
      </c>
      <c r="BQ291" s="10">
        <f>3/24000000*OO[[#This Row],[125 (04JUL1985 12:00:00)-Water Temperature (C)]]*OO[[#This Row],[67]]</f>
        <v>1.2583504893824999E-6</v>
      </c>
      <c r="BR291" s="10">
        <f>3/24000000*OO[[#This Row],[126 (04JUL1985 15:00:00)-Water Temperature (C)]]*OO[[#This Row],[68]]</f>
        <v>1.1846542853224999E-6</v>
      </c>
      <c r="BS291" s="10">
        <f>3/24000000*OO[[#This Row],[127 (04JUL1985 18:00:00)-Water Temperature (C)]]*OO[[#This Row],[69]]</f>
        <v>1.1086053094535001E-6</v>
      </c>
      <c r="BT291" s="10">
        <f>3/24000000*OO[[#This Row],[128 (04JUL1985 21:00:00)-Water Temperature (C)]]*OO[[#This Row],[70]]</f>
        <v>1.0416710647908749E-6</v>
      </c>
      <c r="BU291" s="10">
        <f>3/24000000*OO[[#This Row],[129 (05JUL1985 00:00:00)-Water Temperature (C)]]*OO[[#This Row],[71]]</f>
        <v>9.8840277124249995E-7</v>
      </c>
      <c r="BV291" s="10">
        <f>3/24000000*OO[[#This Row],[130 (05JUL1985 03:00:00)-Water Temperature (C)]]*OO[[#This Row],[72]]</f>
        <v>9.4625850862762483E-7</v>
      </c>
      <c r="BW291" s="10">
        <f>3/24000000*OO[[#This Row],[131 (05JUL1985 06:00:00)-Water Temperature (C)]]*OO[[#This Row],[73]]</f>
        <v>9.1074895560449983E-7</v>
      </c>
      <c r="BX291" s="10">
        <f>3/24000000*OO[[#This Row],[132 (05JUL1985 09:00:00)-Water Temperature (C)]]*OO[[#This Row],[74]]</f>
        <v>8.9609586714374999E-7</v>
      </c>
      <c r="BY291" s="10">
        <f>3/24000000*OO[[#This Row],[133 (05JUL1985 12:00:00)-Water Temperature (C)]]*OO[[#This Row],[75]]</f>
        <v>8.6508354215250002E-7</v>
      </c>
      <c r="BZ291" s="10">
        <f>3/24000000*OO[[#This Row],[134 (05JUL1985 15:00:00)-Water Temperature (C)]]*OO[[#This Row],[76]]</f>
        <v>8.376759695962499E-7</v>
      </c>
      <c r="CA291" s="10">
        <f>3/24000000*OO[[#This Row],[135 (05JUL1985 18:00:00)-Water Temperature (C)]]*OO[[#This Row],[77]]</f>
        <v>8.0920303071750001E-7</v>
      </c>
      <c r="CB291" s="10">
        <f>3/24000000*OO[[#This Row],[136 (05JUL1985 21:00:00)-Water Temperature (C)]]*OO[[#This Row],[78]]</f>
        <v>7.748228090069999E-7</v>
      </c>
      <c r="CC291" s="10">
        <f>3/24000000*OO[[#This Row],[137 (06JUL1985 00:00:00)-Water Temperature (C)]]*OO[[#This Row],[79]]</f>
        <v>7.3652141166374986E-7</v>
      </c>
      <c r="CD291" s="10">
        <f>3/24000000*OO[[#This Row],[138 (06JUL1985 03:00:00)-Water Temperature (C)]]*OO[[#This Row],[80]]</f>
        <v>6.9894483852987502E-7</v>
      </c>
      <c r="CE291" s="10">
        <f>3/24000000*OO[[#This Row],[139 (06JUL1985 06:00:00)-Water Temperature (C)]]*OO[[#This Row],[81]]</f>
        <v>6.6815692356525E-7</v>
      </c>
      <c r="CF291" s="10">
        <f>3/24000000*OO[[#This Row],[140 (06JUL1985 09:00:00)-Water Temperature (C)]]*OO[[#This Row],[82]]</f>
        <v>6.5813052954687485E-7</v>
      </c>
      <c r="CG291" s="10">
        <f>3/24000000*OO[[#This Row],[141 (06JUL1985 12:00:00)-Water Temperature (C)]]*OO[[#This Row],[83]]</f>
        <v>6.4155386935199998E-7</v>
      </c>
      <c r="CH291" s="10">
        <f>3/24000000*OO[[#This Row],[142 (06JUL1985 15:00:00)-Water Temperature (C)]]*OO[[#This Row],[84]]</f>
        <v>6.2660053182625002E-7</v>
      </c>
      <c r="CI291" s="10">
        <f>3/24000000*OO[[#This Row],[143 (06JUL1985 18:00:00)-Water Temperature (C)]]*OO[[#This Row],[85]]</f>
        <v>6.1419747702600003E-7</v>
      </c>
      <c r="CJ291" s="10">
        <f>3/24000000*OO[[#This Row],[144 (06JUL1985 21:00:00)-Water Temperature (C)]]*OO[[#This Row],[86]]</f>
        <v>5.9015000216999992E-7</v>
      </c>
      <c r="CK291" s="10">
        <f>3/24000000*OO[[#This Row],[145 (07JUL1985 00:00:00)-Water Temperature (C)]]*OO[[#This Row],[87]]</f>
        <v>5.5788969208699989E-7</v>
      </c>
      <c r="CL291" s="10">
        <f>3/24000000*OO[[#This Row],[146 (07JUL1985 03:00:00)-Water Temperature (C)]]*OO[[#This Row],[88]]</f>
        <v>5.2828961448899996E-7</v>
      </c>
      <c r="CM291" s="10">
        <f>3/24000000*OO[[#This Row],[147 (07JUL1985 06:00:00)-Water Temperature (C)]]*OO[[#This Row],[89]]</f>
        <v>5.0270393398500005E-7</v>
      </c>
      <c r="CN291" s="10">
        <f>3/24000000*OO[[#This Row],[148 (07JUL1985 09:00:00)-Water Temperature (C)]]*OO[[#This Row],[90]]</f>
        <v>4.9344816262062498E-7</v>
      </c>
      <c r="CO291" s="10">
        <f>3/24000000*OO[[#This Row],[149 (07JUL1985 12:00:00)-Water Temperature (C)]]*OO[[#This Row],[91]]</f>
        <v>4.8556454931037489E-7</v>
      </c>
      <c r="CP291" s="10">
        <f>3/24000000*OO[[#This Row],[150 (07JUL1985 15:00:00)-Water Temperature (C)]]*OO[[#This Row],[92]]</f>
        <v>4.7572711137975E-7</v>
      </c>
      <c r="CQ291" s="10">
        <f>3/24000000*OO[[#This Row],[151 (07JUL1985 18:00:00)-Water Temperature (C)]]*OO[[#This Row],[93]]</f>
        <v>4.6551319901624996E-7</v>
      </c>
      <c r="CR291" s="10">
        <f>3/24000000*OO[[#This Row],[152 (07JUL1985 21:00:00)-Water Temperature (C)]]*OO[[#This Row],[94]]</f>
        <v>4.4568091711674999E-7</v>
      </c>
      <c r="CS291" s="10">
        <f>3/24000000*OO[[#This Row],[153 (08JUL1985 00:00:00)-Water Temperature (C)]]*OO[[#This Row],[95]]</f>
        <v>4.2350945563799993E-7</v>
      </c>
      <c r="CT291" s="10">
        <f>3/24000000*OO[[#This Row],[154 (08JUL1985 03:00:00)-Water Temperature (C)]]*OO[[#This Row],[96]]</f>
        <v>4.0299534075199996E-7</v>
      </c>
      <c r="CU291" s="10">
        <f>3/24000000*OO[[#This Row],[155 (08JUL1985 06:00:00)-Water Temperature (C)]]*OO[[#This Row],[97]]</f>
        <v>3.8524603424849998E-7</v>
      </c>
      <c r="CV291" s="10">
        <f>3/24000000*OO[[#This Row],[156 (08JUL1985 09:00:00)-Water Temperature (C)]]*OO[[#This Row],[98]]</f>
        <v>3.7022065916700001E-7</v>
      </c>
      <c r="CW291" s="10">
        <f>3/24000000*OO[[#This Row],[157 (08JUL1985 12:00:00)-Water Temperature (C)]]*OO[[#This Row],[99]]</f>
        <v>3.6188412730924998E-7</v>
      </c>
    </row>
    <row r="292" spans="1:101" x14ac:dyDescent="0.35">
      <c r="A292" t="s">
        <v>298</v>
      </c>
      <c r="B292">
        <v>876.78160000000003</v>
      </c>
      <c r="C292" s="10">
        <f>3/24*OO[[#This Row],[59 (26JUN1985 06:00:00)-Water Temperature (C)]]*OO[[#This Row],[1]]/SUM(OO[1])</f>
        <v>0</v>
      </c>
      <c r="D292" s="10">
        <f>3/24*OO[[#This Row],[60 (26JUN1985 09:00:00)-Water Temperature (C)]]*OO[[#This Row],[2]]/SUM(OO[2])</f>
        <v>0</v>
      </c>
      <c r="E292" s="10">
        <f>3/24*OO[[#This Row],[61 (26JUN1985 12:00:00)-Water Temperature (C)]]*OO[[#This Row],[3]]/SUM(OO[3])</f>
        <v>0</v>
      </c>
      <c r="F292" s="10">
        <f>3/24*OO[[#This Row],[62 (26JUN1985 15:00:00)-Water Temperature (C)]]*OO[[#This Row],[4]]/SUM(OO[4])</f>
        <v>0</v>
      </c>
      <c r="G292" s="10">
        <f>3/24*OO[[#This Row],[63 (26JUN1985 18:00:00)-Water Temperature (C)]]*OO[[#This Row],[5]]/SUM(OO[5])</f>
        <v>0</v>
      </c>
      <c r="H292" s="10">
        <f>3/24*OO[[#This Row],[64 (26JUN1985 21:00:00)-Water Temperature (C)]]*OO[[#This Row],[6]]/SUM(OO[6])</f>
        <v>0</v>
      </c>
      <c r="I292" s="10">
        <f>3/24*OO[[#This Row],[65 (27JUN1985 00:00:00)-Water Temperature (C)]]*OO[[#This Row],[7]]/SUM(OO[7])</f>
        <v>0</v>
      </c>
      <c r="J292" s="10">
        <f>3/24*OO[[#This Row],[66 (27JUN1985 03:00:00)-Water Temperature (C)]]*OO[[#This Row],[8]]/SUM(OO[8])</f>
        <v>0</v>
      </c>
      <c r="K292" s="10">
        <f>3/24*OO[[#This Row],[67 (27JUN1985 06:00:00)-Water Temperature (C)]]*OO[[#This Row],[9]]/SUM(OO[9])</f>
        <v>0</v>
      </c>
      <c r="L292" s="10">
        <f>3/24*OO[[#This Row],[68 (27JUN1985 09:00:00)-Water Temperature (C)]]*OO[[#This Row],[10]]/SUM(OO[10])</f>
        <v>0</v>
      </c>
      <c r="M292" s="10">
        <f>3/24*OO[[#This Row],[69 (27JUN1985 12:00:00)-Water Temperature (C)]]*OO[[#This Row],[11]]/SUM(OO[11])</f>
        <v>0</v>
      </c>
      <c r="N292" s="10">
        <f>3/24*OO[[#This Row],[70 (27JUN1985 15:00:00)-Water Temperature (C)]]*OO[[#This Row],[12]]/SUM(OO[12])</f>
        <v>0</v>
      </c>
      <c r="O292" s="10">
        <f>3/24*OO[[#This Row],[71 (27JUN1985 18:00:00)-Water Temperature (C)]]*OO[[#This Row],[13]]/SUM(OO[13])</f>
        <v>0</v>
      </c>
      <c r="P292" s="10">
        <f>3/24*OO[[#This Row],[72 (27JUN1985 21:00:00)-Water Temperature (C)]]*OO[[#This Row],[14]]/SUM(OO[14])</f>
        <v>0</v>
      </c>
      <c r="Q292" s="10">
        <f>3/24*OO[[#This Row],[73 (28JUN1985 00:00:00)-Water Temperature (C)]]*OO[[#This Row],[15]]/SUM(OO[15])</f>
        <v>6.2073556192578065E-34</v>
      </c>
      <c r="R292" s="10">
        <f>3/24*OO[[#This Row],[74 (28JUN1985 03:00:00)-Water Temperature (C)]]*OO[[#This Row],[16]]/SUM(OO[16])</f>
        <v>9.9826608283316555E-25</v>
      </c>
      <c r="S292" s="10">
        <f>3/24*OO[[#This Row],[75 (28JUN1985 06:00:00)-Water Temperature (C)]]*OO[[#This Row],[17]]/SUM(OO[17])</f>
        <v>1.3746111983883433E-17</v>
      </c>
      <c r="T292" s="10">
        <f>3/24*OO[[#This Row],[76 (28JUN1985 09:00:00)-Water Temperature (C)]]*OO[[#This Row],[18]]/SUM(OO[18])</f>
        <v>3.8648683975079833E-13</v>
      </c>
      <c r="U292" s="10">
        <f>3/24*OO[[#This Row],[77 (28JUN1985 12:00:00)-Water Temperature (C)]]*OO[[#This Row],[19]]/SUM(OO[19])</f>
        <v>3.6667905521663751E-10</v>
      </c>
      <c r="V292" s="10">
        <f>3/24000000*OO[[#This Row],[78 (28JUN1985 15:00:00)-Water Temperature (C)]]*OO[[#This Row],[20]]</f>
        <v>6.5605645563299999E-8</v>
      </c>
      <c r="W292" s="10">
        <f>3/24000000*OO[[#This Row],[79 (28JUN1985 18:00:00)-Water Temperature (C)]]*OO[[#This Row],[21]]</f>
        <v>3.6319280633124998E-6</v>
      </c>
      <c r="X292" s="10">
        <f>3/24000000*OO[[#This Row],[80 (28JUN1985 21:00:00)-Water Temperature (C)]]*OO[[#This Row],[22]]</f>
        <v>7.8863985971799994E-5</v>
      </c>
      <c r="Y292" s="10">
        <f>3/24000000*OO[[#This Row],[81 (29JUN1985 00:00:00)-Water Temperature (C)]]*OO[[#This Row],[23]]</f>
        <v>8.0054509735124984E-4</v>
      </c>
      <c r="Z292" s="10">
        <f>3/24000000*OO[[#This Row],[82 (29JUN1985 03:00:00)-Water Temperature (C)]]*OO[[#This Row],[24]]</f>
        <v>4.3341497945525E-3</v>
      </c>
      <c r="AA292" s="10">
        <f>3/24000000*OO[[#This Row],[83 (29JUN1985 06:00:00)-Water Temperature (C)]]*OO[[#This Row],[25]]</f>
        <v>1.387907126226E-2</v>
      </c>
      <c r="AB292" s="10">
        <f>3/24000000*OO[[#This Row],[84 (29JUN1985 09:00:00)-Water Temperature (C)]]*OO[[#This Row],[26]]</f>
        <v>2.9154275445349997E-2</v>
      </c>
      <c r="AC292" s="10">
        <f>3/24000000*OO[[#This Row],[85 (29JUN1985 12:00:00)-Water Temperature (C)]]*OO[[#This Row],[27]]</f>
        <v>4.2458873495499996E-2</v>
      </c>
      <c r="AD292" s="10">
        <f>3/24000000*OO[[#This Row],[86 (29JUN1985 15:00:00)-Water Temperature (C)]]*OO[[#This Row],[28]]</f>
        <v>4.43077763458E-2</v>
      </c>
      <c r="AE292" s="10">
        <f>3/24000000*OO[[#This Row],[88 (29JUN1985 21:00:00)-Water Temperature (C)]]*OO[[#This Row],[30]]</f>
        <v>2.067945784280625E-2</v>
      </c>
      <c r="AF292" s="10">
        <f>3/24000000*OO[[#This Row],[88 (29JUN1985 21:00:00)-Water Temperature (C)]]*OO[[#This Row],[30]]</f>
        <v>2.067945784280625E-2</v>
      </c>
      <c r="AG292" s="10">
        <f>3/24000000*OO[[#This Row],[89 (30JUN1985 00:00:00)-Water Temperature (C)]]*OO[[#This Row],[31]]</f>
        <v>9.8676394926750007E-3</v>
      </c>
      <c r="AH292" s="10">
        <f>3/24000000*OO[[#This Row],[90 (30JUN1985 03:00:00)-Water Temperature (C)]]*OO[[#This Row],[32]]</f>
        <v>3.9183678903962496E-3</v>
      </c>
      <c r="AI292" s="10">
        <f>3/24000000*OO[[#This Row],[91 (30JUN1985 06:00:00)-Water Temperature (C)]]*OO[[#This Row],[33]]</f>
        <v>1.3514968488247498E-3</v>
      </c>
      <c r="AJ292" s="10">
        <f>3/24000000*OO[[#This Row],[92 (30JUN1985 09:00:00)-Water Temperature (C)]]*OO[[#This Row],[34]]</f>
        <v>4.3915254034287499E-4</v>
      </c>
      <c r="AK292" s="10">
        <f>3/24000000*OO[[#This Row],[93 (30JUN1985 12:00:00)-Water Temperature (C)]]*OO[[#This Row],[35]]</f>
        <v>1.5196748834574999E-4</v>
      </c>
      <c r="AL292" s="10">
        <f>3/24000000*OO[[#This Row],[94 (30JUN1985 15:00:00)-Water Temperature (C)]]*OO[[#This Row],[36]]</f>
        <v>6.9827763575699991E-5</v>
      </c>
      <c r="AM292" s="10">
        <f>3/24000000*OO[[#This Row],[95 (30JUN1985 18:00:00)-Water Temperature (C)]]*OO[[#This Row],[37]]</f>
        <v>4.8625587875124987E-5</v>
      </c>
      <c r="AN292" s="10">
        <f>3/24000000*OO[[#This Row],[96 (30JUN1985 21:00:00)-Water Temperature (C)]]*OO[[#This Row],[38]]</f>
        <v>4.3720983169687503E-5</v>
      </c>
      <c r="AO292" s="10">
        <f>3/24000000*OO[[#This Row],[97 (01JUL1985 00:00:00)-Water Temperature (C)]]*OO[[#This Row],[39]]</f>
        <v>4.2531046166399998E-5</v>
      </c>
      <c r="AP292" s="10">
        <f>3/24000000*OO[[#This Row],[98 (01JUL1985 03:00:00)-Water Temperature (C)]]*OO[[#This Row],[40]]</f>
        <v>4.1439751586837499E-5</v>
      </c>
      <c r="AQ292" s="10">
        <f>3/24000000*OO[[#This Row],[99 (01JUL1985 06:00:00)-Water Temperature (C)]]*OO[[#This Row],[41]]</f>
        <v>3.9818737664049999E-5</v>
      </c>
      <c r="AR292" s="10">
        <f>3/24000000*OO[[#This Row],[100 (01JUL1985 09:00:00)-Water Temperature (C)]]*OO[[#This Row],[42]]</f>
        <v>3.8724868658374998E-5</v>
      </c>
      <c r="AS292" s="10">
        <f>3/24000000*OO[[#This Row],[101 (01JUL1985 12:00:00)-Water Temperature (C)]]*OO[[#This Row],[43]]</f>
        <v>3.6837015023962495E-5</v>
      </c>
      <c r="AT292" s="10">
        <f>3/24000000*OO[[#This Row],[102 (01JUL1985 15:00:00)-Water Temperature (C)]]*OO[[#This Row],[44]]</f>
        <v>3.4620460121449999E-5</v>
      </c>
      <c r="AU292" s="10">
        <f>3/24000000*OO[[#This Row],[103 (01JUL1985 18:00:00)-Water Temperature (C)]]*OO[[#This Row],[45]]</f>
        <v>3.1897784817600003E-5</v>
      </c>
      <c r="AV292" s="10">
        <f>3/24000000*OO[[#This Row],[104 (01JUL1985 21:00:00)-Water Temperature (C)]]*OO[[#This Row],[46]]</f>
        <v>2.8768476919462499E-5</v>
      </c>
      <c r="AW292" s="10">
        <f>3/24000000*OO[[#This Row],[105 (02JUL1985 00:00:00)-Water Temperature (C)]]*OO[[#This Row],[47]]</f>
        <v>2.5496888570600001E-5</v>
      </c>
      <c r="AX292" s="10">
        <f>3/24000000*OO[[#This Row],[106 (02JUL1985 03:00:00)-Water Temperature (C)]]*OO[[#This Row],[48]]</f>
        <v>2.228993281788E-5</v>
      </c>
      <c r="AY292" s="10">
        <f>3/24000000*OO[[#This Row],[107 (02JUL1985 06:00:00)-Water Temperature (C)]]*OO[[#This Row],[49]]</f>
        <v>1.94250354746125E-5</v>
      </c>
      <c r="AZ292" s="10">
        <f>3/24000000*OO[[#This Row],[108 (02JUL1985 09:00:00)-Water Temperature (C)]]*OO[[#This Row],[50]]</f>
        <v>1.7414376038835002E-5</v>
      </c>
      <c r="BA292" s="10">
        <f>3/24000000*OO[[#This Row],[109 (02JUL1985 12:00:00)-Water Temperature (C)]]*OO[[#This Row],[51]]</f>
        <v>1.5480269078564999E-5</v>
      </c>
      <c r="BB292" s="10">
        <f>3/24000000*OO[[#This Row],[110 (02JUL1985 15:00:00)-Water Temperature (C)]]*OO[[#This Row],[52]]</f>
        <v>1.3784252686262501E-5</v>
      </c>
      <c r="BC292" s="10">
        <f>3/24000000*OO[[#This Row],[111 (02JUL1985 18:00:00)-Water Temperature (C)]]*OO[[#This Row],[53]]</f>
        <v>1.2309007868911249E-5</v>
      </c>
      <c r="BD292" s="10">
        <f>3/24000000*OO[[#This Row],[112 (02JUL1985 21:00:00)-Water Temperature (C)]]*OO[[#This Row],[54]]</f>
        <v>1.0820887293256248E-5</v>
      </c>
      <c r="BE292" s="10">
        <f>3/24000000*OO[[#This Row],[113 (03JUL1985 00:00:00)-Water Temperature (C)]]*OO[[#This Row],[55]]</f>
        <v>9.2913346776949996E-6</v>
      </c>
      <c r="BF292" s="10">
        <f>3/24000000*OO[[#This Row],[114 (03JUL1985 03:00:00)-Water Temperature (C)]]*OO[[#This Row],[56]]</f>
        <v>7.8252405726000003E-6</v>
      </c>
      <c r="BG292" s="10">
        <f>3/24000000*OO[[#This Row],[115 (03JUL1985 06:00:00)-Water Temperature (C)]]*OO[[#This Row],[57]]</f>
        <v>6.4230849038400004E-6</v>
      </c>
      <c r="BH292" s="10">
        <f>3/24000000*OO[[#This Row],[116 (03JUL1985 09:00:00)-Water Temperature (C)]]*OO[[#This Row],[58]]</f>
        <v>5.2883207022899993E-6</v>
      </c>
      <c r="BI292" s="10">
        <f>3/24000000*OO[[#This Row],[117 (03JUL1985 12:00:00)-Water Temperature (C)]]*OO[[#This Row],[59]]</f>
        <v>4.3061200970449992E-6</v>
      </c>
      <c r="BJ292" s="10">
        <f>3/24000000*OO[[#This Row],[118 (03JUL1985 15:00:00)-Water Temperature (C)]]*OO[[#This Row],[60]]</f>
        <v>3.4950182776837501E-6</v>
      </c>
      <c r="BK292" s="10">
        <f>3/24000000*OO[[#This Row],[119 (03JUL1985 18:00:00)-Water Temperature (C)]]*OO[[#This Row],[61]]</f>
        <v>2.8944535993199996E-6</v>
      </c>
      <c r="BL292" s="10">
        <f>3/24000000*OO[[#This Row],[120 (03JUL1985 21:00:00)-Water Temperature (C)]]*OO[[#This Row],[62]]</f>
        <v>2.4268398180582501E-6</v>
      </c>
      <c r="BM292" s="10">
        <f>3/24000000*OO[[#This Row],[121 (04JUL1985 00:00:00)-Water Temperature (C)]]*OO[[#This Row],[63]]</f>
        <v>2.0883397599727499E-6</v>
      </c>
      <c r="BN292" s="10">
        <f>3/24000000*OO[[#This Row],[122 (04JUL1985 03:00:00)-Water Temperature (C)]]*OO[[#This Row],[64]]</f>
        <v>1.849678775208E-6</v>
      </c>
      <c r="BO292" s="10">
        <f>3/24000000*OO[[#This Row],[123 (04JUL1985 06:00:00)-Water Temperature (C)]]*OO[[#This Row],[65]]</f>
        <v>1.6721451763252499E-6</v>
      </c>
      <c r="BP292" s="10">
        <f>3/24000000*OO[[#This Row],[124 (04JUL1985 09:00:00)-Water Temperature (C)]]*OO[[#This Row],[66]]</f>
        <v>1.5557661093434998E-6</v>
      </c>
      <c r="BQ292" s="10">
        <f>3/24000000*OO[[#This Row],[125 (04JUL1985 12:00:00)-Water Temperature (C)]]*OO[[#This Row],[67]]</f>
        <v>1.4434041611842498E-6</v>
      </c>
      <c r="BR292" s="10">
        <f>3/24000000*OO[[#This Row],[126 (04JUL1985 15:00:00)-Water Temperature (C)]]*OO[[#This Row],[68]]</f>
        <v>1.3578281114074999E-6</v>
      </c>
      <c r="BS292" s="10">
        <f>3/24000000*OO[[#This Row],[127 (04JUL1985 18:00:00)-Water Temperature (C)]]*OO[[#This Row],[69]]</f>
        <v>1.26858673993275E-6</v>
      </c>
      <c r="BT292" s="10">
        <f>3/24000000*OO[[#This Row],[128 (04JUL1985 21:00:00)-Water Temperature (C)]]*OO[[#This Row],[70]]</f>
        <v>1.1901304686562498E-6</v>
      </c>
      <c r="BU292" s="10">
        <f>3/24000000*OO[[#This Row],[129 (05JUL1985 00:00:00)-Water Temperature (C)]]*OO[[#This Row],[71]]</f>
        <v>1.1281325318663752E-6</v>
      </c>
      <c r="BV292" s="10">
        <f>3/24000000*OO[[#This Row],[130 (05JUL1985 03:00:00)-Water Temperature (C)]]*OO[[#This Row],[72]]</f>
        <v>1.0791783486089997E-6</v>
      </c>
      <c r="BW292" s="10">
        <f>3/24000000*OO[[#This Row],[131 (05JUL1985 06:00:00)-Water Temperature (C)]]*OO[[#This Row],[73]]</f>
        <v>1.0388248652153751E-6</v>
      </c>
      <c r="BX292" s="10">
        <f>3/24000000*OO[[#This Row],[132 (05JUL1985 09:00:00)-Water Temperature (C)]]*OO[[#This Row],[74]]</f>
        <v>1.0240301470904998E-6</v>
      </c>
      <c r="BY292" s="10">
        <f>3/24000000*OO[[#This Row],[133 (05JUL1985 12:00:00)-Water Temperature (C)]]*OO[[#This Row],[75]]</f>
        <v>9.8852415946299987E-7</v>
      </c>
      <c r="BZ292" s="10">
        <f>3/24000000*OO[[#This Row],[134 (05JUL1985 15:00:00)-Water Temperature (C)]]*OO[[#This Row],[76]]</f>
        <v>9.578631477939998E-7</v>
      </c>
      <c r="CA292" s="10">
        <f>3/24000000*OO[[#This Row],[135 (05JUL1985 18:00:00)-Water Temperature (C)]]*OO[[#This Row],[77]]</f>
        <v>9.2526528467449998E-7</v>
      </c>
      <c r="CB292" s="10">
        <f>3/24000000*OO[[#This Row],[136 (05JUL1985 21:00:00)-Water Temperature (C)]]*OO[[#This Row],[78]]</f>
        <v>8.8474802018800002E-7</v>
      </c>
      <c r="CC292" s="10">
        <f>3/24000000*OO[[#This Row],[137 (06JUL1985 00:00:00)-Water Temperature (C)]]*OO[[#This Row],[79]]</f>
        <v>8.4038501768625011E-7</v>
      </c>
      <c r="CD292" s="10">
        <f>3/24000000*OO[[#This Row],[138 (06JUL1985 03:00:00)-Water Temperature (C)]]*OO[[#This Row],[80]]</f>
        <v>7.9774489649999997E-7</v>
      </c>
      <c r="CE292" s="10">
        <f>3/24000000*OO[[#This Row],[139 (06JUL1985 06:00:00)-Water Temperature (C)]]*OO[[#This Row],[81]]</f>
        <v>7.6373488695637485E-7</v>
      </c>
      <c r="CF292" s="10">
        <f>3/24000000*OO[[#This Row],[140 (06JUL1985 09:00:00)-Water Temperature (C)]]*OO[[#This Row],[82]]</f>
        <v>7.5381714478050002E-7</v>
      </c>
      <c r="CG292" s="10">
        <f>3/24000000*OO[[#This Row],[141 (06JUL1985 12:00:00)-Water Temperature (C)]]*OO[[#This Row],[83]]</f>
        <v>7.3464916378500002E-7</v>
      </c>
      <c r="CH292" s="10">
        <f>3/24000000*OO[[#This Row],[142 (06JUL1985 15:00:00)-Water Temperature (C)]]*OO[[#This Row],[84]]</f>
        <v>7.17571744857E-7</v>
      </c>
      <c r="CI292" s="10">
        <f>3/24000000*OO[[#This Row],[143 (06JUL1985 18:00:00)-Water Temperature (C)]]*OO[[#This Row],[85]]</f>
        <v>7.0318990690112491E-7</v>
      </c>
      <c r="CJ292" s="10">
        <f>3/24000000*OO[[#This Row],[144 (06JUL1985 21:00:00)-Water Temperature (C)]]*OO[[#This Row],[86]]</f>
        <v>6.7418769059137497E-7</v>
      </c>
      <c r="CK292" s="10">
        <f>3/24000000*OO[[#This Row],[145 (07JUL1985 00:00:00)-Water Temperature (C)]]*OO[[#This Row],[87]]</f>
        <v>6.3676370470500006E-7</v>
      </c>
      <c r="CL292" s="10">
        <f>3/24000000*OO[[#This Row],[146 (07JUL1985 03:00:00)-Water Temperature (C)]]*OO[[#This Row],[88]]</f>
        <v>6.0316567485125E-7</v>
      </c>
      <c r="CM292" s="10">
        <f>3/24000000*OO[[#This Row],[147 (07JUL1985 06:00:00)-Water Temperature (C)]]*OO[[#This Row],[89]]</f>
        <v>5.7449538720412495E-7</v>
      </c>
      <c r="CN292" s="10">
        <f>3/24000000*OO[[#This Row],[148 (07JUL1985 09:00:00)-Water Temperature (C)]]*OO[[#This Row],[90]]</f>
        <v>5.6473611221562493E-7</v>
      </c>
      <c r="CO292" s="10">
        <f>3/24000000*OO[[#This Row],[149 (07JUL1985 12:00:00)-Water Temperature (C)]]*OO[[#This Row],[91]]</f>
        <v>5.5586633879950002E-7</v>
      </c>
      <c r="CP292" s="10">
        <f>3/24000000*OO[[#This Row],[150 (07JUL1985 15:00:00)-Water Temperature (C)]]*OO[[#This Row],[92]]</f>
        <v>5.4442916477000001E-7</v>
      </c>
      <c r="CQ292" s="10">
        <f>3/24000000*OO[[#This Row],[151 (07JUL1985 18:00:00)-Water Temperature (C)]]*OO[[#This Row],[93]]</f>
        <v>5.3249787133950001E-7</v>
      </c>
      <c r="CR292" s="10">
        <f>3/24000000*OO[[#This Row],[152 (07JUL1985 21:00:00)-Water Temperature (C)]]*OO[[#This Row],[94]]</f>
        <v>5.0896141761150001E-7</v>
      </c>
      <c r="CS292" s="10">
        <f>3/24000000*OO[[#This Row],[153 (08JUL1985 00:00:00)-Water Temperature (C)]]*OO[[#This Row],[95]]</f>
        <v>4.8329101563975002E-7</v>
      </c>
      <c r="CT292" s="10">
        <f>3/24000000*OO[[#This Row],[154 (08JUL1985 03:00:00)-Water Temperature (C)]]*OO[[#This Row],[96]]</f>
        <v>4.5989289771849993E-7</v>
      </c>
      <c r="CU292" s="10">
        <f>3/24000000*OO[[#This Row],[155 (08JUL1985 06:00:00)-Water Temperature (C)]]*OO[[#This Row],[97]]</f>
        <v>4.3970790058825E-7</v>
      </c>
      <c r="CV292" s="10">
        <f>3/24000000*OO[[#This Row],[156 (08JUL1985 09:00:00)-Water Temperature (C)]]*OO[[#This Row],[98]]</f>
        <v>4.228306825936249E-7</v>
      </c>
      <c r="CW292" s="10">
        <f>3/24000000*OO[[#This Row],[157 (08JUL1985 12:00:00)-Water Temperature (C)]]*OO[[#This Row],[99]]</f>
        <v>4.1366678841999998E-7</v>
      </c>
    </row>
    <row r="293" spans="1:101" x14ac:dyDescent="0.35">
      <c r="A293" t="s">
        <v>299</v>
      </c>
      <c r="B293">
        <v>909.84939999999995</v>
      </c>
      <c r="C293" s="10">
        <f>3/24*OO[[#This Row],[59 (26JUN1985 06:00:00)-Water Temperature (C)]]*OO[[#This Row],[1]]/SUM(OO[1])</f>
        <v>0</v>
      </c>
      <c r="D293" s="10">
        <f>3/24*OO[[#This Row],[60 (26JUN1985 09:00:00)-Water Temperature (C)]]*OO[[#This Row],[2]]/SUM(OO[2])</f>
        <v>0</v>
      </c>
      <c r="E293" s="10">
        <f>3/24*OO[[#This Row],[61 (26JUN1985 12:00:00)-Water Temperature (C)]]*OO[[#This Row],[3]]/SUM(OO[3])</f>
        <v>0</v>
      </c>
      <c r="F293" s="10">
        <f>3/24*OO[[#This Row],[62 (26JUN1985 15:00:00)-Water Temperature (C)]]*OO[[#This Row],[4]]/SUM(OO[4])</f>
        <v>0</v>
      </c>
      <c r="G293" s="10">
        <f>3/24*OO[[#This Row],[63 (26JUN1985 18:00:00)-Water Temperature (C)]]*OO[[#This Row],[5]]/SUM(OO[5])</f>
        <v>0</v>
      </c>
      <c r="H293" s="10">
        <f>3/24*OO[[#This Row],[64 (26JUN1985 21:00:00)-Water Temperature (C)]]*OO[[#This Row],[6]]/SUM(OO[6])</f>
        <v>0</v>
      </c>
      <c r="I293" s="10">
        <f>3/24*OO[[#This Row],[65 (27JUN1985 00:00:00)-Water Temperature (C)]]*OO[[#This Row],[7]]/SUM(OO[7])</f>
        <v>0</v>
      </c>
      <c r="J293" s="10">
        <f>3/24*OO[[#This Row],[66 (27JUN1985 03:00:00)-Water Temperature (C)]]*OO[[#This Row],[8]]/SUM(OO[8])</f>
        <v>0</v>
      </c>
      <c r="K293" s="10">
        <f>3/24*OO[[#This Row],[67 (27JUN1985 06:00:00)-Water Temperature (C)]]*OO[[#This Row],[9]]/SUM(OO[9])</f>
        <v>0</v>
      </c>
      <c r="L293" s="10">
        <f>3/24*OO[[#This Row],[68 (27JUN1985 09:00:00)-Water Temperature (C)]]*OO[[#This Row],[10]]/SUM(OO[10])</f>
        <v>0</v>
      </c>
      <c r="M293" s="10">
        <f>3/24*OO[[#This Row],[69 (27JUN1985 12:00:00)-Water Temperature (C)]]*OO[[#This Row],[11]]/SUM(OO[11])</f>
        <v>0</v>
      </c>
      <c r="N293" s="10">
        <f>3/24*OO[[#This Row],[70 (27JUN1985 15:00:00)-Water Temperature (C)]]*OO[[#This Row],[12]]/SUM(OO[12])</f>
        <v>0</v>
      </c>
      <c r="O293" s="10">
        <f>3/24*OO[[#This Row],[71 (27JUN1985 18:00:00)-Water Temperature (C)]]*OO[[#This Row],[13]]/SUM(OO[13])</f>
        <v>0</v>
      </c>
      <c r="P293" s="10">
        <f>3/24*OO[[#This Row],[72 (27JUN1985 21:00:00)-Water Temperature (C)]]*OO[[#This Row],[14]]/SUM(OO[14])</f>
        <v>0</v>
      </c>
      <c r="Q293" s="10">
        <f>3/24*OO[[#This Row],[73 (28JUN1985 00:00:00)-Water Temperature (C)]]*OO[[#This Row],[15]]/SUM(OO[15])</f>
        <v>8.1769094137901288E-35</v>
      </c>
      <c r="R293" s="10">
        <f>3/24*OO[[#This Row],[74 (28JUN1985 03:00:00)-Water Temperature (C)]]*OO[[#This Row],[16]]/SUM(OO[16])</f>
        <v>6.1897005044905996E-25</v>
      </c>
      <c r="S293" s="10">
        <f>3/24*OO[[#This Row],[75 (28JUN1985 06:00:00)-Water Temperature (C)]]*OO[[#This Row],[17]]/SUM(OO[17])</f>
        <v>5.2023632924150625E-18</v>
      </c>
      <c r="T293" s="10">
        <f>3/24*OO[[#This Row],[76 (28JUN1985 09:00:00)-Water Temperature (C)]]*OO[[#This Row],[18]]/SUM(OO[18])</f>
        <v>2.224187543227612E-13</v>
      </c>
      <c r="U293" s="10">
        <f>3/24*OO[[#This Row],[77 (28JUN1985 12:00:00)-Water Temperature (C)]]*OO[[#This Row],[19]]/SUM(OO[19])</f>
        <v>2.455678382246691E-10</v>
      </c>
      <c r="V293" s="10">
        <f>3/24000000*OO[[#This Row],[78 (28JUN1985 15:00:00)-Water Temperature (C)]]*OO[[#This Row],[20]]</f>
        <v>4.8640776530799993E-8</v>
      </c>
      <c r="W293" s="10">
        <f>3/24000000*OO[[#This Row],[79 (28JUN1985 18:00:00)-Water Temperature (C)]]*OO[[#This Row],[21]]</f>
        <v>2.9159641916150001E-6</v>
      </c>
      <c r="X293" s="10">
        <f>3/24000000*OO[[#This Row],[80 (28JUN1985 21:00:00)-Water Temperature (C)]]*OO[[#This Row],[22]]</f>
        <v>6.76869602619E-5</v>
      </c>
      <c r="Y293" s="10">
        <f>3/24000000*OO[[#This Row],[81 (29JUN1985 00:00:00)-Water Temperature (C)]]*OO[[#This Row],[23]]</f>
        <v>7.2846576367649994E-4</v>
      </c>
      <c r="Z293" s="10">
        <f>3/24000000*OO[[#This Row],[82 (29JUN1985 03:00:00)-Water Temperature (C)]]*OO[[#This Row],[24]]</f>
        <v>4.1520465821250005E-3</v>
      </c>
      <c r="AA293" s="10">
        <f>3/24000000*OO[[#This Row],[83 (29JUN1985 06:00:00)-Water Temperature (C)]]*OO[[#This Row],[25]]</f>
        <v>1.3908786395625001E-2</v>
      </c>
      <c r="AB293" s="10">
        <f>3/24000000*OO[[#This Row],[84 (29JUN1985 09:00:00)-Water Temperature (C)]]*OO[[#This Row],[26]]</f>
        <v>3.0411227918424995E-2</v>
      </c>
      <c r="AC293" s="10">
        <f>3/24000000*OO[[#This Row],[85 (29JUN1985 12:00:00)-Water Temperature (C)]]*OO[[#This Row],[27]]</f>
        <v>4.5864931032749995E-2</v>
      </c>
      <c r="AD293" s="10">
        <f>3/24000000*OO[[#This Row],[86 (29JUN1985 15:00:00)-Water Temperature (C)]]*OO[[#This Row],[28]]</f>
        <v>4.9349261417999994E-2</v>
      </c>
      <c r="AE293" s="10">
        <f>3/24000000*OO[[#This Row],[88 (29JUN1985 21:00:00)-Water Temperature (C)]]*OO[[#This Row],[30]]</f>
        <v>2.4270855184124997E-2</v>
      </c>
      <c r="AF293" s="10">
        <f>3/24000000*OO[[#This Row],[88 (29JUN1985 21:00:00)-Water Temperature (C)]]*OO[[#This Row],[30]]</f>
        <v>2.4270855184124997E-2</v>
      </c>
      <c r="AG293" s="10">
        <f>3/24000000*OO[[#This Row],[89 (30JUN1985 00:00:00)-Water Temperature (C)]]*OO[[#This Row],[31]]</f>
        <v>1.1837570216647499E-2</v>
      </c>
      <c r="AH293" s="10">
        <f>3/24000000*OO[[#This Row],[90 (30JUN1985 03:00:00)-Water Temperature (C)]]*OO[[#This Row],[32]]</f>
        <v>4.7924648879812499E-3</v>
      </c>
      <c r="AI293" s="10">
        <f>3/24000000*OO[[#This Row],[91 (30JUN1985 06:00:00)-Water Temperature (C)]]*OO[[#This Row],[33]]</f>
        <v>1.6774980084587499E-3</v>
      </c>
      <c r="AJ293" s="10">
        <f>3/24000000*OO[[#This Row],[92 (30JUN1985 09:00:00)-Water Temperature (C)]]*OO[[#This Row],[34]]</f>
        <v>5.4863517492549998E-4</v>
      </c>
      <c r="AK293" s="10">
        <f>3/24000000*OO[[#This Row],[93 (30JUN1985 12:00:00)-Water Temperature (C)]]*OO[[#This Row],[35]]</f>
        <v>1.8726065416207498E-4</v>
      </c>
      <c r="AL293" s="10">
        <f>3/24000000*OO[[#This Row],[94 (30JUN1985 15:00:00)-Water Temperature (C)]]*OO[[#This Row],[36]]</f>
        <v>8.2346383634987493E-5</v>
      </c>
      <c r="AM293" s="10">
        <f>3/24000000*OO[[#This Row],[95 (30JUN1985 18:00:00)-Water Temperature (C)]]*OO[[#This Row],[37]]</f>
        <v>5.4728650066500001E-5</v>
      </c>
      <c r="AN293" s="10">
        <f>3/24000000*OO[[#This Row],[96 (30JUN1985 21:00:00)-Water Temperature (C)]]*OO[[#This Row],[38]]</f>
        <v>4.8124792060199995E-5</v>
      </c>
      <c r="AO293" s="10">
        <f>3/24000000*OO[[#This Row],[97 (01JUL1985 00:00:00)-Water Temperature (C)]]*OO[[#This Row],[39]]</f>
        <v>4.6562735474699994E-5</v>
      </c>
      <c r="AP293" s="10">
        <f>3/24000000*OO[[#This Row],[98 (01JUL1985 03:00:00)-Water Temperature (C)]]*OO[[#This Row],[40]]</f>
        <v>4.5405678223674999E-5</v>
      </c>
      <c r="AQ293" s="10">
        <f>3/24000000*OO[[#This Row],[99 (01JUL1985 06:00:00)-Water Temperature (C)]]*OO[[#This Row],[41]]</f>
        <v>4.3761773915850001E-5</v>
      </c>
      <c r="AR293" s="10">
        <f>3/24000000*OO[[#This Row],[100 (01JUL1985 09:00:00)-Water Temperature (C)]]*OO[[#This Row],[42]]</f>
        <v>4.2724623764999999E-5</v>
      </c>
      <c r="AS293" s="10">
        <f>3/24000000*OO[[#This Row],[101 (01JUL1985 12:00:00)-Water Temperature (C)]]*OO[[#This Row],[43]]</f>
        <v>4.0681950007999993E-5</v>
      </c>
      <c r="AT293" s="10">
        <f>3/24000000*OO[[#This Row],[102 (01JUL1985 15:00:00)-Water Temperature (C)]]*OO[[#This Row],[44]]</f>
        <v>3.8245354640512504E-5</v>
      </c>
      <c r="AU293" s="10">
        <f>3/24000000*OO[[#This Row],[103 (01JUL1985 18:00:00)-Water Temperature (C)]]*OO[[#This Row],[45]]</f>
        <v>3.52414856940625E-5</v>
      </c>
      <c r="AV293" s="10">
        <f>3/24000000*OO[[#This Row],[104 (01JUL1985 21:00:00)-Water Temperature (C)]]*OO[[#This Row],[46]]</f>
        <v>3.1780336597874997E-5</v>
      </c>
      <c r="AW293" s="10">
        <f>3/24000000*OO[[#This Row],[105 (02JUL1985 00:00:00)-Water Temperature (C)]]*OO[[#This Row],[47]]</f>
        <v>2.8182218641312499E-5</v>
      </c>
      <c r="AX293" s="10">
        <f>3/24000000*OO[[#This Row],[106 (02JUL1985 03:00:00)-Water Temperature (C)]]*OO[[#This Row],[48]]</f>
        <v>2.4676183309050003E-5</v>
      </c>
      <c r="AY293" s="10">
        <f>3/24000000*OO[[#This Row],[107 (02JUL1985 06:00:00)-Water Temperature (C)]]*OO[[#This Row],[49]]</f>
        <v>2.1549182864769998E-5</v>
      </c>
      <c r="AZ293" s="10">
        <f>3/24000000*OO[[#This Row],[108 (02JUL1985 09:00:00)-Water Temperature (C)]]*OO[[#This Row],[50]]</f>
        <v>1.9372963645500002E-5</v>
      </c>
      <c r="BA293" s="10">
        <f>3/24000000*OO[[#This Row],[109 (02JUL1985 12:00:00)-Water Temperature (C)]]*OO[[#This Row],[51]]</f>
        <v>1.722429334494E-5</v>
      </c>
      <c r="BB293" s="10">
        <f>3/24000000*OO[[#This Row],[110 (02JUL1985 15:00:00)-Water Temperature (C)]]*OO[[#This Row],[52]]</f>
        <v>1.5326254136140001E-5</v>
      </c>
      <c r="BC293" s="10">
        <f>3/24000000*OO[[#This Row],[111 (02JUL1985 18:00:00)-Water Temperature (C)]]*OO[[#This Row],[53]]</f>
        <v>1.3676594667364998E-5</v>
      </c>
      <c r="BD293" s="10">
        <f>3/24000000*OO[[#This Row],[112 (02JUL1985 21:00:00)-Water Temperature (C)]]*OO[[#This Row],[54]]</f>
        <v>1.2004532794126249E-5</v>
      </c>
      <c r="BE293" s="10">
        <f>3/24000000*OO[[#This Row],[113 (03JUL1985 00:00:00)-Water Temperature (C)]]*OO[[#This Row],[55]]</f>
        <v>1.03087562469525E-5</v>
      </c>
      <c r="BF293" s="10">
        <f>3/24000000*OO[[#This Row],[114 (03JUL1985 03:00:00)-Water Temperature (C)]]*OO[[#This Row],[56]]</f>
        <v>8.7065446924299991E-6</v>
      </c>
      <c r="BG293" s="10">
        <f>3/24000000*OO[[#This Row],[115 (03JUL1985 06:00:00)-Water Temperature (C)]]*OO[[#This Row],[57]]</f>
        <v>7.1766303221699992E-6</v>
      </c>
      <c r="BH293" s="10">
        <f>3/24000000*OO[[#This Row],[116 (03JUL1985 09:00:00)-Water Temperature (C)]]*OO[[#This Row],[58]]</f>
        <v>5.9407498304574997E-6</v>
      </c>
      <c r="BI293" s="10">
        <f>3/24000000*OO[[#This Row],[117 (03JUL1985 12:00:00)-Water Temperature (C)]]*OO[[#This Row],[59]]</f>
        <v>4.8493751466E-6</v>
      </c>
      <c r="BJ293" s="10">
        <f>3/24000000*OO[[#This Row],[118 (03JUL1985 15:00:00)-Water Temperature (C)]]*OO[[#This Row],[60]]</f>
        <v>3.9295835967087496E-6</v>
      </c>
      <c r="BK293" s="10">
        <f>3/24000000*OO[[#This Row],[119 (03JUL1985 18:00:00)-Water Temperature (C)]]*OO[[#This Row],[61]]</f>
        <v>3.2411596384687496E-6</v>
      </c>
      <c r="BL293" s="10">
        <f>3/24000000*OO[[#This Row],[120 (03JUL1985 21:00:00)-Water Temperature (C)]]*OO[[#This Row],[62]]</f>
        <v>2.7005097785546248E-6</v>
      </c>
      <c r="BM293" s="10">
        <f>3/24000000*OO[[#This Row],[121 (04JUL1985 00:00:00)-Water Temperature (C)]]*OO[[#This Row],[63]]</f>
        <v>2.3122697953107502E-6</v>
      </c>
      <c r="BN293" s="10">
        <f>3/24000000*OO[[#This Row],[122 (04JUL1985 03:00:00)-Water Temperature (C)]]*OO[[#This Row],[64]]</f>
        <v>2.0426842430014997E-6</v>
      </c>
      <c r="BO293" s="10">
        <f>3/24000000*OO[[#This Row],[123 (04JUL1985 06:00:00)-Water Temperature (C)]]*OO[[#This Row],[65]]</f>
        <v>1.8443733410600003E-6</v>
      </c>
      <c r="BP293" s="10">
        <f>3/24000000*OO[[#This Row],[124 (04JUL1985 09:00:00)-Water Temperature (C)]]*OO[[#This Row],[66]]</f>
        <v>1.7169826773908748E-6</v>
      </c>
      <c r="BQ293" s="10">
        <f>3/24000000*OO[[#This Row],[125 (04JUL1985 12:00:00)-Water Temperature (C)]]*OO[[#This Row],[67]]</f>
        <v>1.5913683739178748E-6</v>
      </c>
      <c r="BR293" s="10">
        <f>3/24000000*OO[[#This Row],[126 (04JUL1985 15:00:00)-Water Temperature (C)]]*OO[[#This Row],[68]]</f>
        <v>1.495701632270625E-6</v>
      </c>
      <c r="BS293" s="10">
        <f>3/24000000*OO[[#This Row],[127 (04JUL1985 18:00:00)-Water Temperature (C)]]*OO[[#This Row],[69]]</f>
        <v>1.394969413443E-6</v>
      </c>
      <c r="BT293" s="10">
        <f>3/24000000*OO[[#This Row],[128 (04JUL1985 21:00:00)-Water Temperature (C)]]*OO[[#This Row],[70]]</f>
        <v>1.3062038913524999E-6</v>
      </c>
      <c r="BU293" s="10">
        <f>3/24000000*OO[[#This Row],[129 (05JUL1985 00:00:00)-Water Temperature (C)]]*OO[[#This Row],[71]]</f>
        <v>1.2366118649949999E-6</v>
      </c>
      <c r="BV293" s="10">
        <f>3/24000000*OO[[#This Row],[130 (05JUL1985 03:00:00)-Water Temperature (C)]]*OO[[#This Row],[72]]</f>
        <v>1.1818070469999999E-6</v>
      </c>
      <c r="BW293" s="10">
        <f>3/24000000*OO[[#This Row],[131 (05JUL1985 06:00:00)-Water Temperature (C)]]*OO[[#This Row],[73]]</f>
        <v>1.1375914709164999E-6</v>
      </c>
      <c r="BX293" s="10">
        <f>3/24000000*OO[[#This Row],[132 (05JUL1985 09:00:00)-Water Temperature (C)]]*OO[[#This Row],[74]]</f>
        <v>1.1237494228251249E-6</v>
      </c>
      <c r="BY293" s="10">
        <f>3/24000000*OO[[#This Row],[133 (05JUL1985 12:00:00)-Water Temperature (C)]]*OO[[#This Row],[75]]</f>
        <v>1.084819298478125E-6</v>
      </c>
      <c r="BZ293" s="10">
        <f>3/24000000*OO[[#This Row],[134 (05JUL1985 15:00:00)-Water Temperature (C)]]*OO[[#This Row],[76]]</f>
        <v>1.0520159358170001E-6</v>
      </c>
      <c r="CA293" s="10">
        <f>3/24000000*OO[[#This Row],[135 (05JUL1985 18:00:00)-Water Temperature (C)]]*OO[[#This Row],[77]]</f>
        <v>1.01615514612E-6</v>
      </c>
      <c r="CB293" s="10">
        <f>3/24000000*OO[[#This Row],[136 (05JUL1985 21:00:00)-Water Temperature (C)]]*OO[[#This Row],[78]]</f>
        <v>9.7034223780000002E-7</v>
      </c>
      <c r="CC293" s="10">
        <f>3/24000000*OO[[#This Row],[137 (06JUL1985 00:00:00)-Water Temperature (C)]]*OO[[#This Row],[79]]</f>
        <v>9.2081518439625002E-7</v>
      </c>
      <c r="CD293" s="10">
        <f>3/24000000*OO[[#This Row],[138 (06JUL1985 03:00:00)-Water Temperature (C)]]*OO[[#This Row],[80]]</f>
        <v>8.7424062549999996E-7</v>
      </c>
      <c r="CE293" s="10">
        <f>3/24000000*OO[[#This Row],[139 (06JUL1985 06:00:00)-Water Temperature (C)]]*OO[[#This Row],[81]]</f>
        <v>8.3817803996549986E-7</v>
      </c>
      <c r="CF293" s="10">
        <f>3/24000000*OO[[#This Row],[140 (06JUL1985 09:00:00)-Water Temperature (C)]]*OO[[#This Row],[82]]</f>
        <v>8.2940541695999983E-7</v>
      </c>
      <c r="CG293" s="10">
        <f>3/24000000*OO[[#This Row],[141 (06JUL1985 12:00:00)-Water Temperature (C)]]*OO[[#This Row],[83]]</f>
        <v>8.0830430446950009E-7</v>
      </c>
      <c r="CH293" s="10">
        <f>3/24000000*OO[[#This Row],[142 (06JUL1985 15:00:00)-Water Temperature (C)]]*OO[[#This Row],[84]]</f>
        <v>7.8942608416674995E-7</v>
      </c>
      <c r="CI293" s="10">
        <f>3/24000000*OO[[#This Row],[143 (06JUL1985 18:00:00)-Water Temperature (C)]]*OO[[#This Row],[85]]</f>
        <v>7.7350223135899991E-7</v>
      </c>
      <c r="CJ293" s="10">
        <f>3/24000000*OO[[#This Row],[144 (06JUL1985 21:00:00)-Water Temperature (C)]]*OO[[#This Row],[86]]</f>
        <v>7.3993998365812479E-7</v>
      </c>
      <c r="CK293" s="10">
        <f>3/24000000*OO[[#This Row],[145 (07JUL1985 00:00:00)-Water Temperature (C)]]*OO[[#This Row],[87]]</f>
        <v>6.979384537934999E-7</v>
      </c>
      <c r="CL293" s="10">
        <f>3/24000000*OO[[#This Row],[146 (07JUL1985 03:00:00)-Water Temperature (C)]]*OO[[#This Row],[88]]</f>
        <v>6.6133914813837485E-7</v>
      </c>
      <c r="CM293" s="10">
        <f>3/24000000*OO[[#This Row],[147 (07JUL1985 06:00:00)-Water Temperature (C)]]*OO[[#This Row],[89]]</f>
        <v>6.3039379340899999E-7</v>
      </c>
      <c r="CN293" s="10">
        <f>3/24000000*OO[[#This Row],[148 (07JUL1985 09:00:00)-Water Temperature (C)]]*OO[[#This Row],[90]]</f>
        <v>6.2081886180999989E-7</v>
      </c>
      <c r="CO293" s="10">
        <f>3/24000000*OO[[#This Row],[149 (07JUL1985 12:00:00)-Water Temperature (C)]]*OO[[#This Row],[91]]</f>
        <v>6.1135355630249988E-7</v>
      </c>
      <c r="CP293" s="10">
        <f>3/24000000*OO[[#This Row],[150 (07JUL1985 15:00:00)-Water Temperature (C)]]*OO[[#This Row],[92]]</f>
        <v>5.9857742340000011E-7</v>
      </c>
      <c r="CQ293" s="10">
        <f>3/24000000*OO[[#This Row],[151 (07JUL1985 18:00:00)-Water Temperature (C)]]*OO[[#This Row],[93]]</f>
        <v>5.8524865889174986E-7</v>
      </c>
      <c r="CR293" s="10">
        <f>3/24000000*OO[[#This Row],[152 (07JUL1985 21:00:00)-Water Temperature (C)]]*OO[[#This Row],[94]]</f>
        <v>5.5833857288799998E-7</v>
      </c>
      <c r="CS293" s="10">
        <f>3/24000000*OO[[#This Row],[153 (08JUL1985 00:00:00)-Water Temperature (C)]]*OO[[#This Row],[95]]</f>
        <v>5.2966686231899997E-7</v>
      </c>
      <c r="CT293" s="10">
        <f>3/24000000*OO[[#This Row],[154 (08JUL1985 03:00:00)-Water Temperature (C)]]*OO[[#This Row],[96]]</f>
        <v>5.0402333354962497E-7</v>
      </c>
      <c r="CU293" s="10">
        <f>3/24000000*OO[[#This Row],[155 (08JUL1985 06:00:00)-Water Temperature (C)]]*OO[[#This Row],[97]]</f>
        <v>4.8198506536612494E-7</v>
      </c>
      <c r="CV293" s="10">
        <f>3/24000000*OO[[#This Row],[156 (08JUL1985 09:00:00)-Water Temperature (C)]]*OO[[#This Row],[98]]</f>
        <v>4.6377712612837503E-7</v>
      </c>
      <c r="CW293" s="10">
        <f>3/24000000*OO[[#This Row],[157 (08JUL1985 12:00:00)-Water Temperature (C)]]*OO[[#This Row],[99]]</f>
        <v>4.54322626543E-7</v>
      </c>
    </row>
    <row r="294" spans="1:101" x14ac:dyDescent="0.35">
      <c r="A294" t="s">
        <v>300</v>
      </c>
      <c r="B294">
        <v>881.30179999999996</v>
      </c>
      <c r="C294" s="10">
        <f>3/24*OO[[#This Row],[59 (26JUN1985 06:00:00)-Water Temperature (C)]]*OO[[#This Row],[1]]/SUM(OO[1])</f>
        <v>0</v>
      </c>
      <c r="D294" s="10">
        <f>3/24*OO[[#This Row],[60 (26JUN1985 09:00:00)-Water Temperature (C)]]*OO[[#This Row],[2]]/SUM(OO[2])</f>
        <v>0</v>
      </c>
      <c r="E294" s="10">
        <f>3/24*OO[[#This Row],[61 (26JUN1985 12:00:00)-Water Temperature (C)]]*OO[[#This Row],[3]]/SUM(OO[3])</f>
        <v>0</v>
      </c>
      <c r="F294" s="10">
        <f>3/24*OO[[#This Row],[62 (26JUN1985 15:00:00)-Water Temperature (C)]]*OO[[#This Row],[4]]/SUM(OO[4])</f>
        <v>0</v>
      </c>
      <c r="G294" s="10">
        <f>3/24*OO[[#This Row],[63 (26JUN1985 18:00:00)-Water Temperature (C)]]*OO[[#This Row],[5]]/SUM(OO[5])</f>
        <v>0</v>
      </c>
      <c r="H294" s="10">
        <f>3/24*OO[[#This Row],[64 (26JUN1985 21:00:00)-Water Temperature (C)]]*OO[[#This Row],[6]]/SUM(OO[6])</f>
        <v>0</v>
      </c>
      <c r="I294" s="10">
        <f>3/24*OO[[#This Row],[65 (27JUN1985 00:00:00)-Water Temperature (C)]]*OO[[#This Row],[7]]/SUM(OO[7])</f>
        <v>0</v>
      </c>
      <c r="J294" s="10">
        <f>3/24*OO[[#This Row],[66 (27JUN1985 03:00:00)-Water Temperature (C)]]*OO[[#This Row],[8]]/SUM(OO[8])</f>
        <v>0</v>
      </c>
      <c r="K294" s="10">
        <f>3/24*OO[[#This Row],[67 (27JUN1985 06:00:00)-Water Temperature (C)]]*OO[[#This Row],[9]]/SUM(OO[9])</f>
        <v>0</v>
      </c>
      <c r="L294" s="10">
        <f>3/24*OO[[#This Row],[68 (27JUN1985 09:00:00)-Water Temperature (C)]]*OO[[#This Row],[10]]/SUM(OO[10])</f>
        <v>0</v>
      </c>
      <c r="M294" s="10">
        <f>3/24*OO[[#This Row],[69 (27JUN1985 12:00:00)-Water Temperature (C)]]*OO[[#This Row],[11]]/SUM(OO[11])</f>
        <v>0</v>
      </c>
      <c r="N294" s="10">
        <f>3/24*OO[[#This Row],[70 (27JUN1985 15:00:00)-Water Temperature (C)]]*OO[[#This Row],[12]]/SUM(OO[12])</f>
        <v>0</v>
      </c>
      <c r="O294" s="10">
        <f>3/24*OO[[#This Row],[71 (27JUN1985 18:00:00)-Water Temperature (C)]]*OO[[#This Row],[13]]/SUM(OO[13])</f>
        <v>0</v>
      </c>
      <c r="P294" s="10">
        <f>3/24*OO[[#This Row],[72 (27JUN1985 21:00:00)-Water Temperature (C)]]*OO[[#This Row],[14]]/SUM(OO[14])</f>
        <v>0</v>
      </c>
      <c r="Q294" s="10">
        <f>3/24*OO[[#This Row],[73 (28JUN1985 00:00:00)-Water Temperature (C)]]*OO[[#This Row],[15]]/SUM(OO[15])</f>
        <v>9.8202078210953388E-36</v>
      </c>
      <c r="R294" s="10">
        <f>3/24*OO[[#This Row],[74 (28JUN1985 03:00:00)-Water Temperature (C)]]*OO[[#This Row],[16]]/SUM(OO[16])</f>
        <v>3.1902212160096998E-25</v>
      </c>
      <c r="S294" s="10">
        <f>3/24*OO[[#This Row],[75 (28JUN1985 06:00:00)-Water Temperature (C)]]*OO[[#This Row],[17]]/SUM(OO[17])</f>
        <v>1.6185803094332236E-18</v>
      </c>
      <c r="T294" s="10">
        <f>3/24*OO[[#This Row],[76 (28JUN1985 09:00:00)-Water Temperature (C)]]*OO[[#This Row],[18]]/SUM(OO[18])</f>
        <v>1.1530851568785191E-13</v>
      </c>
      <c r="U294" s="10">
        <f>3/24*OO[[#This Row],[77 (28JUN1985 12:00:00)-Water Temperature (C)]]*OO[[#This Row],[19]]/SUM(OO[19])</f>
        <v>1.5000586043807371E-10</v>
      </c>
      <c r="V294" s="10">
        <f>3/24000000*OO[[#This Row],[78 (28JUN1985 15:00:00)-Water Temperature (C)]]*OO[[#This Row],[20]]</f>
        <v>3.3085665322612501E-8</v>
      </c>
      <c r="W294" s="10">
        <f>3/24000000*OO[[#This Row],[79 (28JUN1985 18:00:00)-Water Temperature (C)]]*OO[[#This Row],[21]]</f>
        <v>2.1557945818139998E-6</v>
      </c>
      <c r="X294" s="10">
        <f>3/24000000*OO[[#This Row],[80 (28JUN1985 21:00:00)-Water Temperature (C)]]*OO[[#This Row],[22]]</f>
        <v>5.3655577480100001E-5</v>
      </c>
      <c r="Y294" s="10">
        <f>3/24000000*OO[[#This Row],[81 (29JUN1985 00:00:00)-Water Temperature (C)]]*OO[[#This Row],[23]]</f>
        <v>6.1380251080112491E-4</v>
      </c>
      <c r="Z294" s="10">
        <f>3/24000000*OO[[#This Row],[82 (29JUN1985 03:00:00)-Water Temperature (C)]]*OO[[#This Row],[24]]</f>
        <v>3.6922379711299999E-3</v>
      </c>
      <c r="AA294" s="10">
        <f>3/24000000*OO[[#This Row],[83 (29JUN1985 06:00:00)-Water Temperature (C)]]*OO[[#This Row],[25]]</f>
        <v>1.2968071515832501E-2</v>
      </c>
      <c r="AB294" s="10">
        <f>3/24000000*OO[[#This Row],[84 (29JUN1985 09:00:00)-Water Temperature (C)]]*OO[[#This Row],[26]]</f>
        <v>2.9579066462725002E-2</v>
      </c>
      <c r="AC294" s="10">
        <f>3/24000000*OO[[#This Row],[85 (29JUN1985 12:00:00)-Water Temperature (C)]]*OO[[#This Row],[27]]</f>
        <v>4.6301465123774997E-2</v>
      </c>
      <c r="AD294" s="10">
        <f>3/24000000*OO[[#This Row],[86 (29JUN1985 15:00:00)-Water Temperature (C)]]*OO[[#This Row],[28]]</f>
        <v>5.1472845749400004E-2</v>
      </c>
      <c r="AE294" s="10">
        <f>3/24000000*OO[[#This Row],[88 (29JUN1985 21:00:00)-Water Temperature (C)]]*OO[[#This Row],[30]]</f>
        <v>2.6790166452974998E-2</v>
      </c>
      <c r="AF294" s="10">
        <f>3/24000000*OO[[#This Row],[88 (29JUN1985 21:00:00)-Water Temperature (C)]]*OO[[#This Row],[30]]</f>
        <v>2.6790166452974998E-2</v>
      </c>
      <c r="AG294" s="10">
        <f>3/24000000*OO[[#This Row],[89 (30JUN1985 00:00:00)-Water Temperature (C)]]*OO[[#This Row],[31]]</f>
        <v>1.3382342701597501E-2</v>
      </c>
      <c r="AH294" s="10">
        <f>3/24000000*OO[[#This Row],[90 (30JUN1985 03:00:00)-Water Temperature (C)]]*OO[[#This Row],[32]]</f>
        <v>5.5357719574299991E-3</v>
      </c>
      <c r="AI294" s="10">
        <f>3/24000000*OO[[#This Row],[91 (30JUN1985 06:00:00)-Water Temperature (C)]]*OO[[#This Row],[33]]</f>
        <v>1.9711966965616249E-3</v>
      </c>
      <c r="AJ294" s="10">
        <f>3/24000000*OO[[#This Row],[92 (30JUN1985 09:00:00)-Water Temperature (C)]]*OO[[#This Row],[34]]</f>
        <v>6.5055966324000013E-4</v>
      </c>
      <c r="AK294" s="10">
        <f>3/24000000*OO[[#This Row],[93 (30JUN1985 12:00:00)-Water Temperature (C)]]*OO[[#This Row],[35]]</f>
        <v>2.1979615114899999E-4</v>
      </c>
      <c r="AL294" s="10">
        <f>3/24000000*OO[[#This Row],[94 (30JUN1985 15:00:00)-Water Temperature (C)]]*OO[[#This Row],[36]]</f>
        <v>9.2705665492912514E-5</v>
      </c>
      <c r="AM294" s="10">
        <f>3/24000000*OO[[#This Row],[95 (30JUN1985 18:00:00)-Water Temperature (C)]]*OO[[#This Row],[37]]</f>
        <v>5.8629530951749998E-5</v>
      </c>
      <c r="AN294" s="10">
        <f>3/24000000*OO[[#This Row],[96 (30JUN1985 21:00:00)-Water Temperature (C)]]*OO[[#This Row],[38]]</f>
        <v>5.0264100360749996E-5</v>
      </c>
      <c r="AO294" s="10">
        <f>3/24000000*OO[[#This Row],[97 (01JUL1985 00:00:00)-Water Temperature (C)]]*OO[[#This Row],[39]]</f>
        <v>4.8333175672762496E-5</v>
      </c>
      <c r="AP294" s="10">
        <f>3/24000000*OO[[#This Row],[98 (01JUL1985 03:00:00)-Water Temperature (C)]]*OO[[#This Row],[40]]</f>
        <v>4.7188612431625002E-5</v>
      </c>
      <c r="AQ294" s="10">
        <f>3/24000000*OO[[#This Row],[99 (01JUL1985 06:00:00)-Water Temperature (C)]]*OO[[#This Row],[41]]</f>
        <v>4.5646868352937498E-5</v>
      </c>
      <c r="AR294" s="10">
        <f>3/24000000*OO[[#This Row],[100 (01JUL1985 09:00:00)-Water Temperature (C)]]*OO[[#This Row],[42]]</f>
        <v>4.4784875291625004E-5</v>
      </c>
      <c r="AS294" s="10">
        <f>3/24000000*OO[[#This Row],[101 (01JUL1985 12:00:00)-Water Temperature (C)]]*OO[[#This Row],[43]]</f>
        <v>4.2742574371949997E-5</v>
      </c>
      <c r="AT294" s="10">
        <f>3/24000000*OO[[#This Row],[102 (01JUL1985 15:00:00)-Water Temperature (C)]]*OO[[#This Row],[44]]</f>
        <v>4.0234460062649999E-5</v>
      </c>
      <c r="AU294" s="10">
        <f>3/24000000*OO[[#This Row],[103 (01JUL1985 18:00:00)-Water Temperature (C)]]*OO[[#This Row],[45]]</f>
        <v>3.71079954526875E-5</v>
      </c>
      <c r="AV294" s="10">
        <f>3/24000000*OO[[#This Row],[104 (01JUL1985 21:00:00)-Water Temperature (C)]]*OO[[#This Row],[46]]</f>
        <v>3.3481873121762499E-5</v>
      </c>
      <c r="AW294" s="10">
        <f>3/24000000*OO[[#This Row],[105 (02JUL1985 00:00:00)-Water Temperature (C)]]*OO[[#This Row],[47]]</f>
        <v>2.9724253726074997E-5</v>
      </c>
      <c r="AX294" s="10">
        <f>3/24000000*OO[[#This Row],[106 (02JUL1985 03:00:00)-Water Temperature (C)]]*OO[[#This Row],[48]]</f>
        <v>2.60757435670875E-5</v>
      </c>
      <c r="AY294" s="10">
        <f>3/24000000*OO[[#This Row],[107 (02JUL1985 06:00:00)-Water Temperature (C)]]*OO[[#This Row],[49]]</f>
        <v>2.2822031509012501E-5</v>
      </c>
      <c r="AZ294" s="10">
        <f>3/24000000*OO[[#This Row],[108 (02JUL1985 09:00:00)-Water Temperature (C)]]*OO[[#This Row],[50]]</f>
        <v>2.0581169954550001E-5</v>
      </c>
      <c r="BA294" s="10">
        <f>3/24000000*OO[[#This Row],[109 (02JUL1985 12:00:00)-Water Temperature (C)]]*OO[[#This Row],[51]]</f>
        <v>1.8310736452965E-5</v>
      </c>
      <c r="BB294" s="10">
        <f>3/24000000*OO[[#This Row],[110 (02JUL1985 15:00:00)-Water Temperature (C)]]*OO[[#This Row],[52]]</f>
        <v>1.6283980061474999E-5</v>
      </c>
      <c r="BC294" s="10">
        <f>3/24000000*OO[[#This Row],[111 (02JUL1985 18:00:00)-Water Temperature (C)]]*OO[[#This Row],[53]]</f>
        <v>1.4523511729353749E-5</v>
      </c>
      <c r="BD294" s="10">
        <f>3/24000000*OO[[#This Row],[112 (02JUL1985 21:00:00)-Water Temperature (C)]]*OO[[#This Row],[54]]</f>
        <v>1.273166032544E-5</v>
      </c>
      <c r="BE294" s="10">
        <f>3/24000000*OO[[#This Row],[113 (03JUL1985 00:00:00)-Water Temperature (C)]]*OO[[#This Row],[55]]</f>
        <v>1.09314524766E-5</v>
      </c>
      <c r="BF294" s="10">
        <f>3/24000000*OO[[#This Row],[114 (03JUL1985 03:00:00)-Water Temperature (C)]]*OO[[#This Row],[56]]</f>
        <v>9.2574020994000001E-6</v>
      </c>
      <c r="BG294" s="10">
        <f>3/24000000*OO[[#This Row],[115 (03JUL1985 06:00:00)-Water Temperature (C)]]*OO[[#This Row],[57]]</f>
        <v>7.6622185218825014E-6</v>
      </c>
      <c r="BH294" s="10">
        <f>3/24000000*OO[[#This Row],[116 (03JUL1985 09:00:00)-Water Temperature (C)]]*OO[[#This Row],[58]]</f>
        <v>6.3782473592624995E-6</v>
      </c>
      <c r="BI294" s="10">
        <f>3/24000000*OO[[#This Row],[117 (03JUL1985 12:00:00)-Water Temperature (C)]]*OO[[#This Row],[59]]</f>
        <v>5.2220787192874999E-6</v>
      </c>
      <c r="BJ294" s="10">
        <f>3/24000000*OO[[#This Row],[118 (03JUL1985 15:00:00)-Water Temperature (C)]]*OO[[#This Row],[60]]</f>
        <v>4.2265449173999998E-6</v>
      </c>
      <c r="BK294" s="10">
        <f>3/24000000*OO[[#This Row],[119 (03JUL1985 18:00:00)-Water Temperature (C)]]*OO[[#This Row],[61]]</f>
        <v>3.4726075698E-6</v>
      </c>
      <c r="BL294" s="10">
        <f>3/24000000*OO[[#This Row],[120 (03JUL1985 21:00:00)-Water Temperature (C)]]*OO[[#This Row],[62]]</f>
        <v>2.8754231818437496E-6</v>
      </c>
      <c r="BM294" s="10">
        <f>3/24000000*OO[[#This Row],[121 (04JUL1985 00:00:00)-Water Temperature (C)]]*OO[[#This Row],[63]]</f>
        <v>2.44826061868875E-6</v>
      </c>
      <c r="BN294" s="10">
        <f>3/24000000*OO[[#This Row],[122 (04JUL1985 03:00:00)-Water Temperature (C)]]*OO[[#This Row],[64]]</f>
        <v>2.156369108894E-6</v>
      </c>
      <c r="BO294" s="10">
        <f>3/24000000*OO[[#This Row],[123 (04JUL1985 06:00:00)-Water Temperature (C)]]*OO[[#This Row],[65]]</f>
        <v>1.944051116434875E-6</v>
      </c>
      <c r="BP294" s="10">
        <f>3/24000000*OO[[#This Row],[124 (04JUL1985 09:00:00)-Water Temperature (C)]]*OO[[#This Row],[66]]</f>
        <v>1.810170431753125E-6</v>
      </c>
      <c r="BQ294" s="10">
        <f>3/24000000*OO[[#This Row],[125 (04JUL1985 12:00:00)-Water Temperature (C)]]*OO[[#This Row],[67]]</f>
        <v>1.676459510833875E-6</v>
      </c>
      <c r="BR294" s="10">
        <f>3/24000000*OO[[#This Row],[126 (04JUL1985 15:00:00)-Water Temperature (C)]]*OO[[#This Row],[68]]</f>
        <v>1.5743305584270001E-6</v>
      </c>
      <c r="BS294" s="10">
        <f>3/24000000*OO[[#This Row],[127 (04JUL1985 18:00:00)-Water Temperature (C)]]*OO[[#This Row],[69]]</f>
        <v>1.4659281469575001E-6</v>
      </c>
      <c r="BT294" s="10">
        <f>3/24000000*OO[[#This Row],[128 (04JUL1985 21:00:00)-Water Temperature (C)]]*OO[[#This Row],[70]]</f>
        <v>1.3698189807054999E-6</v>
      </c>
      <c r="BU294" s="10">
        <f>3/24000000*OO[[#This Row],[129 (05JUL1985 00:00:00)-Water Temperature (C)]]*OO[[#This Row],[71]]</f>
        <v>1.29497657820675E-6</v>
      </c>
      <c r="BV294" s="10">
        <f>3/24000000*OO[[#This Row],[130 (05JUL1985 03:00:00)-Water Temperature (C)]]*OO[[#This Row],[72]]</f>
        <v>1.2362381843790002E-6</v>
      </c>
      <c r="BW294" s="10">
        <f>3/24000000*OO[[#This Row],[131 (05JUL1985 06:00:00)-Water Temperature (C)]]*OO[[#This Row],[73]]</f>
        <v>1.1897896860894999E-6</v>
      </c>
      <c r="BX294" s="10">
        <f>3/24000000*OO[[#This Row],[132 (05JUL1985 09:00:00)-Water Temperature (C)]]*OO[[#This Row],[74]]</f>
        <v>1.1774789452071251E-6</v>
      </c>
      <c r="BY294" s="10">
        <f>3/24000000*OO[[#This Row],[133 (05JUL1985 12:00:00)-Water Temperature (C)]]*OO[[#This Row],[75]]</f>
        <v>1.1371281092958748E-6</v>
      </c>
      <c r="BZ294" s="10">
        <f>3/24000000*OO[[#This Row],[134 (05JUL1985 15:00:00)-Water Temperature (C)]]*OO[[#This Row],[76]]</f>
        <v>1.1034820821E-6</v>
      </c>
      <c r="CA294" s="10">
        <f>3/24000000*OO[[#This Row],[135 (05JUL1985 18:00:00)-Water Temperature (C)]]*OO[[#This Row],[77]]</f>
        <v>1.065998451756E-6</v>
      </c>
      <c r="CB294" s="10">
        <f>3/24000000*OO[[#This Row],[136 (05JUL1985 21:00:00)-Water Temperature (C)]]*OO[[#This Row],[78]]</f>
        <v>1.0167562161400001E-6</v>
      </c>
      <c r="CC294" s="10">
        <f>3/24000000*OO[[#This Row],[137 (06JUL1985 00:00:00)-Water Temperature (C)]]*OO[[#This Row],[79]]</f>
        <v>9.6382153979312489E-7</v>
      </c>
      <c r="CD294" s="10">
        <f>3/24000000*OO[[#This Row],[138 (06JUL1985 03:00:00)-Water Temperature (C)]]*OO[[#This Row],[80]]</f>
        <v>9.1512229323037508E-7</v>
      </c>
      <c r="CE294" s="10">
        <f>3/24000000*OO[[#This Row],[139 (06JUL1985 06:00:00)-Water Temperature (C)]]*OO[[#This Row],[81]]</f>
        <v>8.7825991759800007E-7</v>
      </c>
      <c r="CF294" s="10">
        <f>3/24000000*OO[[#This Row],[140 (06JUL1985 09:00:00)-Water Temperature (C)]]*OO[[#This Row],[82]]</f>
        <v>8.7140757168774996E-7</v>
      </c>
      <c r="CG294" s="10">
        <f>3/24000000*OO[[#This Row],[141 (06JUL1985 12:00:00)-Water Temperature (C)]]*OO[[#This Row],[83]]</f>
        <v>8.4965498085824983E-7</v>
      </c>
      <c r="CH294" s="10">
        <f>3/24000000*OO[[#This Row],[142 (06JUL1985 15:00:00)-Water Temperature (C)]]*OO[[#This Row],[84]]</f>
        <v>8.2951633921012499E-7</v>
      </c>
      <c r="CI294" s="10">
        <f>3/24000000*OO[[#This Row],[143 (06JUL1985 18:00:00)-Water Temperature (C)]]*OO[[#This Row],[85]]</f>
        <v>8.1274155849249995E-7</v>
      </c>
      <c r="CJ294" s="10">
        <f>3/24000000*OO[[#This Row],[144 (06JUL1985 21:00:00)-Water Temperature (C)]]*OO[[#This Row],[86]]</f>
        <v>7.7611163862149999E-7</v>
      </c>
      <c r="CK294" s="10">
        <f>3/24000000*OO[[#This Row],[145 (07JUL1985 00:00:00)-Water Temperature (C)]]*OO[[#This Row],[87]]</f>
        <v>7.3076559870299996E-7</v>
      </c>
      <c r="CL294" s="10">
        <f>3/24000000*OO[[#This Row],[146 (07JUL1985 03:00:00)-Water Temperature (C)]]*OO[[#This Row],[88]]</f>
        <v>6.9266504492637494E-7</v>
      </c>
      <c r="CM294" s="10">
        <f>3/24000000*OO[[#This Row],[147 (07JUL1985 06:00:00)-Water Temperature (C)]]*OO[[#This Row],[89]]</f>
        <v>6.6052560080412488E-7</v>
      </c>
      <c r="CN294" s="10">
        <f>3/24000000*OO[[#This Row],[148 (07JUL1985 09:00:00)-Water Temperature (C)]]*OO[[#This Row],[90]]</f>
        <v>6.5173636609137499E-7</v>
      </c>
      <c r="CO294" s="10">
        <f>3/24000000*OO[[#This Row],[149 (07JUL1985 12:00:00)-Water Temperature (C)]]*OO[[#This Row],[91]]</f>
        <v>6.4223783027049995E-7</v>
      </c>
      <c r="CP294" s="10">
        <f>3/24000000*OO[[#This Row],[150 (07JUL1985 15:00:00)-Water Temperature (C)]]*OO[[#This Row],[92]]</f>
        <v>6.2857199467912492E-7</v>
      </c>
      <c r="CQ294" s="10">
        <f>3/24000000*OO[[#This Row],[151 (07JUL1985 18:00:00)-Water Temperature (C)]]*OO[[#This Row],[93]]</f>
        <v>6.1448710430887493E-7</v>
      </c>
      <c r="CR294" s="10">
        <f>3/24000000*OO[[#This Row],[152 (07JUL1985 21:00:00)-Water Temperature (C)]]*OO[[#This Row],[94]]</f>
        <v>5.8529178160424998E-7</v>
      </c>
      <c r="CS294" s="10">
        <f>3/24000000*OO[[#This Row],[153 (08JUL1985 00:00:00)-Water Temperature (C)]]*OO[[#This Row],[95]]</f>
        <v>5.545552812842499E-7</v>
      </c>
      <c r="CT294" s="10">
        <f>3/24000000*OO[[#This Row],[154 (08JUL1985 03:00:00)-Water Temperature (C)]]*OO[[#This Row],[96]]</f>
        <v>5.2767080741062498E-7</v>
      </c>
      <c r="CU294" s="10">
        <f>3/24000000*OO[[#This Row],[155 (08JUL1985 06:00:00)-Water Temperature (C)]]*OO[[#This Row],[97]]</f>
        <v>5.0468482610774992E-7</v>
      </c>
      <c r="CV294" s="10">
        <f>3/24000000*OO[[#This Row],[156 (08JUL1985 09:00:00)-Water Temperature (C)]]*OO[[#This Row],[98]]</f>
        <v>4.858517353139999E-7</v>
      </c>
      <c r="CW294" s="10">
        <f>3/24000000*OO[[#This Row],[157 (08JUL1985 12:00:00)-Water Temperature (C)]]*OO[[#This Row],[99]]</f>
        <v>4.7666704819200001E-7</v>
      </c>
    </row>
    <row r="295" spans="1:101" x14ac:dyDescent="0.35">
      <c r="A295" t="s">
        <v>301</v>
      </c>
      <c r="B295">
        <v>926.86630000000002</v>
      </c>
      <c r="C295" s="10">
        <f>3/24*OO[[#This Row],[59 (26JUN1985 06:00:00)-Water Temperature (C)]]*OO[[#This Row],[1]]/SUM(OO[1])</f>
        <v>0</v>
      </c>
      <c r="D295" s="10">
        <f>3/24*OO[[#This Row],[60 (26JUN1985 09:00:00)-Water Temperature (C)]]*OO[[#This Row],[2]]/SUM(OO[2])</f>
        <v>0</v>
      </c>
      <c r="E295" s="10">
        <f>3/24*OO[[#This Row],[61 (26JUN1985 12:00:00)-Water Temperature (C)]]*OO[[#This Row],[3]]/SUM(OO[3])</f>
        <v>0</v>
      </c>
      <c r="F295" s="10">
        <f>3/24*OO[[#This Row],[62 (26JUN1985 15:00:00)-Water Temperature (C)]]*OO[[#This Row],[4]]/SUM(OO[4])</f>
        <v>0</v>
      </c>
      <c r="G295" s="10">
        <f>3/24*OO[[#This Row],[63 (26JUN1985 18:00:00)-Water Temperature (C)]]*OO[[#This Row],[5]]/SUM(OO[5])</f>
        <v>0</v>
      </c>
      <c r="H295" s="10">
        <f>3/24*OO[[#This Row],[64 (26JUN1985 21:00:00)-Water Temperature (C)]]*OO[[#This Row],[6]]/SUM(OO[6])</f>
        <v>0</v>
      </c>
      <c r="I295" s="10">
        <f>3/24*OO[[#This Row],[65 (27JUN1985 00:00:00)-Water Temperature (C)]]*OO[[#This Row],[7]]/SUM(OO[7])</f>
        <v>0</v>
      </c>
      <c r="J295" s="10">
        <f>3/24*OO[[#This Row],[66 (27JUN1985 03:00:00)-Water Temperature (C)]]*OO[[#This Row],[8]]/SUM(OO[8])</f>
        <v>0</v>
      </c>
      <c r="K295" s="10">
        <f>3/24*OO[[#This Row],[67 (27JUN1985 06:00:00)-Water Temperature (C)]]*OO[[#This Row],[9]]/SUM(OO[9])</f>
        <v>0</v>
      </c>
      <c r="L295" s="10">
        <f>3/24*OO[[#This Row],[68 (27JUN1985 09:00:00)-Water Temperature (C)]]*OO[[#This Row],[10]]/SUM(OO[10])</f>
        <v>0</v>
      </c>
      <c r="M295" s="10">
        <f>3/24*OO[[#This Row],[69 (27JUN1985 12:00:00)-Water Temperature (C)]]*OO[[#This Row],[11]]/SUM(OO[11])</f>
        <v>0</v>
      </c>
      <c r="N295" s="10">
        <f>3/24*OO[[#This Row],[70 (27JUN1985 15:00:00)-Water Temperature (C)]]*OO[[#This Row],[12]]/SUM(OO[12])</f>
        <v>0</v>
      </c>
      <c r="O295" s="10">
        <f>3/24*OO[[#This Row],[71 (27JUN1985 18:00:00)-Water Temperature (C)]]*OO[[#This Row],[13]]/SUM(OO[13])</f>
        <v>0</v>
      </c>
      <c r="P295" s="10">
        <f>3/24*OO[[#This Row],[72 (27JUN1985 21:00:00)-Water Temperature (C)]]*OO[[#This Row],[14]]/SUM(OO[14])</f>
        <v>0</v>
      </c>
      <c r="Q295" s="10">
        <f>3/24*OO[[#This Row],[73 (28JUN1985 00:00:00)-Water Temperature (C)]]*OO[[#This Row],[15]]/SUM(OO[15])</f>
        <v>1.2669419313408839E-36</v>
      </c>
      <c r="R295" s="10">
        <f>3/24*OO[[#This Row],[74 (28JUN1985 03:00:00)-Water Temperature (C)]]*OO[[#This Row],[16]]/SUM(OO[16])</f>
        <v>1.4998530992151617E-25</v>
      </c>
      <c r="S295" s="10">
        <f>3/24*OO[[#This Row],[75 (28JUN1985 06:00:00)-Water Temperature (C)]]*OO[[#This Row],[17]]/SUM(OO[17])</f>
        <v>4.2748819429959498E-19</v>
      </c>
      <c r="T295" s="10">
        <f>3/24*OO[[#This Row],[76 (28JUN1985 09:00:00)-Water Temperature (C)]]*OO[[#This Row],[18]]/SUM(OO[18])</f>
        <v>5.9853469001070622E-14</v>
      </c>
      <c r="U295" s="10">
        <f>3/24*OO[[#This Row],[77 (28JUN1985 12:00:00)-Water Temperature (C)]]*OO[[#This Row],[19]]/SUM(OO[19])</f>
        <v>9.3227880549168635E-11</v>
      </c>
      <c r="V295" s="10">
        <f>3/24000000*OO[[#This Row],[78 (28JUN1985 15:00:00)-Water Temperature (C)]]*OO[[#This Row],[20]]</f>
        <v>2.3050220522E-8</v>
      </c>
      <c r="W295" s="10">
        <f>3/24000000*OO[[#This Row],[79 (28JUN1985 18:00:00)-Water Temperature (C)]]*OO[[#This Row],[21]]</f>
        <v>1.6386864372412501E-6</v>
      </c>
      <c r="X295" s="10">
        <f>3/24000000*OO[[#This Row],[80 (28JUN1985 21:00:00)-Water Temperature (C)]]*OO[[#This Row],[22]]</f>
        <v>4.3822437724425E-5</v>
      </c>
      <c r="Y295" s="10">
        <f>3/24000000*OO[[#This Row],[81 (29JUN1985 00:00:00)-Water Temperature (C)]]*OO[[#This Row],[23]]</f>
        <v>5.3398824102000007E-4</v>
      </c>
      <c r="Z295" s="10">
        <f>3/24000000*OO[[#This Row],[82 (29JUN1985 03:00:00)-Water Temperature (C)]]*OO[[#This Row],[24]]</f>
        <v>3.3963451141100004E-3</v>
      </c>
      <c r="AA295" s="10">
        <f>3/24000000*OO[[#This Row],[83 (29JUN1985 06:00:00)-Water Temperature (C)]]*OO[[#This Row],[25]]</f>
        <v>1.2525989068416248E-2</v>
      </c>
      <c r="AB295" s="10">
        <f>3/24000000*OO[[#This Row],[84 (29JUN1985 09:00:00)-Water Temperature (C)]]*OO[[#This Row],[26]]</f>
        <v>2.9837613817899997E-2</v>
      </c>
      <c r="AC295" s="10">
        <f>3/24000000*OO[[#This Row],[85 (29JUN1985 12:00:00)-Water Temperature (C)]]*OO[[#This Row],[27]]</f>
        <v>4.8468678404999993E-2</v>
      </c>
      <c r="AD295" s="10">
        <f>3/24000000*OO[[#This Row],[86 (29JUN1985 15:00:00)-Water Temperature (C)]]*OO[[#This Row],[28]]</f>
        <v>5.5582510408362498E-2</v>
      </c>
      <c r="AE295" s="10">
        <f>3/24000000*OO[[#This Row],[88 (29JUN1985 21:00:00)-Water Temperature (C)]]*OO[[#This Row],[30]]</f>
        <v>3.0443099097124997E-2</v>
      </c>
      <c r="AF295" s="10">
        <f>3/24000000*OO[[#This Row],[88 (29JUN1985 21:00:00)-Water Temperature (C)]]*OO[[#This Row],[30]]</f>
        <v>3.0443099097124997E-2</v>
      </c>
      <c r="AG295" s="10">
        <f>3/24000000*OO[[#This Row],[89 (30JUN1985 00:00:00)-Water Temperature (C)]]*OO[[#This Row],[31]]</f>
        <v>1.5517018801147498E-2</v>
      </c>
      <c r="AH295" s="10">
        <f>3/24000000*OO[[#This Row],[90 (30JUN1985 03:00:00)-Water Temperature (C)]]*OO[[#This Row],[32]]</f>
        <v>6.5316726705862502E-3</v>
      </c>
      <c r="AI295" s="10">
        <f>3/24000000*OO[[#This Row],[91 (30JUN1985 06:00:00)-Water Temperature (C)]]*OO[[#This Row],[33]]</f>
        <v>2.3549983920124998E-3</v>
      </c>
      <c r="AJ295" s="10">
        <f>3/24000000*OO[[#This Row],[92 (30JUN1985 09:00:00)-Water Temperature (C)]]*OO[[#This Row],[34]]</f>
        <v>7.8327184032374992E-4</v>
      </c>
      <c r="AK295" s="10">
        <f>3/24000000*OO[[#This Row],[93 (30JUN1985 12:00:00)-Water Temperature (C)]]*OO[[#This Row],[35]]</f>
        <v>2.6255250641812498E-4</v>
      </c>
      <c r="AL295" s="10">
        <f>3/24000000*OO[[#This Row],[94 (30JUN1985 15:00:00)-Water Temperature (C)]]*OO[[#This Row],[36]]</f>
        <v>1.0650958325229999E-4</v>
      </c>
      <c r="AM295" s="10">
        <f>3/24000000*OO[[#This Row],[95 (30JUN1985 18:00:00)-Water Temperature (C)]]*OO[[#This Row],[37]]</f>
        <v>6.3958138367325003E-5</v>
      </c>
      <c r="AN295" s="10">
        <f>3/24000000*OO[[#This Row],[96 (30JUN1985 21:00:00)-Water Temperature (C)]]*OO[[#This Row],[38]]</f>
        <v>5.3245768412199995E-5</v>
      </c>
      <c r="AO295" s="10">
        <f>3/24000000*OO[[#This Row],[97 (01JUL1985 00:00:00)-Water Temperature (C)]]*OO[[#This Row],[39]]</f>
        <v>5.0758550674424995E-5</v>
      </c>
      <c r="AP295" s="10">
        <f>3/24000000*OO[[#This Row],[98 (01JUL1985 03:00:00)-Water Temperature (C)]]*OO[[#This Row],[40]]</f>
        <v>4.9553208920750001E-5</v>
      </c>
      <c r="AQ295" s="10">
        <f>3/24000000*OO[[#This Row],[99 (01JUL1985 06:00:00)-Water Temperature (C)]]*OO[[#This Row],[41]]</f>
        <v>4.8062227685625008E-5</v>
      </c>
      <c r="AR295" s="10">
        <f>3/24000000*OO[[#This Row],[100 (01JUL1985 09:00:00)-Water Temperature (C)]]*OO[[#This Row],[42]]</f>
        <v>4.7351517694225007E-5</v>
      </c>
      <c r="AS295" s="10">
        <f>3/24000000*OO[[#This Row],[101 (01JUL1985 12:00:00)-Water Temperature (C)]]*OO[[#This Row],[43]]</f>
        <v>4.5267085966124992E-5</v>
      </c>
      <c r="AT295" s="10">
        <f>3/24000000*OO[[#This Row],[102 (01JUL1985 15:00:00)-Water Temperature (C)]]*OO[[#This Row],[44]]</f>
        <v>4.2624694597200006E-5</v>
      </c>
      <c r="AU295" s="10">
        <f>3/24000000*OO[[#This Row],[103 (01JUL1985 18:00:00)-Water Temperature (C)]]*OO[[#This Row],[45]]</f>
        <v>3.9314950223299998E-5</v>
      </c>
      <c r="AV295" s="10">
        <f>3/24000000*OO[[#This Row],[104 (01JUL1985 21:00:00)-Water Temperature (C)]]*OO[[#This Row],[46]]</f>
        <v>3.5464197740174994E-5</v>
      </c>
      <c r="AW295" s="10">
        <f>3/24000000*OO[[#This Row],[105 (02JUL1985 00:00:00)-Water Temperature (C)]]*OO[[#This Row],[47]]</f>
        <v>3.1494925396800001E-5</v>
      </c>
      <c r="AX295" s="10">
        <f>3/24000000*OO[[#This Row],[106 (02JUL1985 03:00:00)-Water Temperature (C)]]*OO[[#This Row],[48]]</f>
        <v>2.7664541221962502E-5</v>
      </c>
      <c r="AY295" s="10">
        <f>3/24000000*OO[[#This Row],[107 (02JUL1985 06:00:00)-Water Temperature (C)]]*OO[[#This Row],[49]]</f>
        <v>2.425713018005E-5</v>
      </c>
      <c r="AZ295" s="10">
        <f>3/24000000*OO[[#This Row],[108 (02JUL1985 09:00:00)-Water Temperature (C)]]*OO[[#This Row],[50]]</f>
        <v>2.1940063640075001E-5</v>
      </c>
      <c r="BA295" s="10">
        <f>3/24000000*OO[[#This Row],[109 (02JUL1985 12:00:00)-Water Temperature (C)]]*OO[[#This Row],[51]]</f>
        <v>1.953498304667E-5</v>
      </c>
      <c r="BB295" s="10">
        <f>3/24000000*OO[[#This Row],[110 (02JUL1985 15:00:00)-Water Temperature (C)]]*OO[[#This Row],[52]]</f>
        <v>1.7362447748887497E-5</v>
      </c>
      <c r="BC295" s="10">
        <f>3/24000000*OO[[#This Row],[111 (02JUL1985 18:00:00)-Water Temperature (C)]]*OO[[#This Row],[53]]</f>
        <v>1.5476701928612499E-5</v>
      </c>
      <c r="BD295" s="10">
        <f>3/24000000*OO[[#This Row],[112 (02JUL1985 21:00:00)-Water Temperature (C)]]*OO[[#This Row],[54]]</f>
        <v>1.3551058111094998E-5</v>
      </c>
      <c r="BE295" s="10">
        <f>3/24000000*OO[[#This Row],[113 (03JUL1985 00:00:00)-Water Temperature (C)]]*OO[[#This Row],[55]]</f>
        <v>1.16284944303E-5</v>
      </c>
      <c r="BF295" s="10">
        <f>3/24000000*OO[[#This Row],[114 (03JUL1985 03:00:00)-Water Temperature (C)]]*OO[[#This Row],[56]]</f>
        <v>9.8711319742999991E-6</v>
      </c>
      <c r="BG295" s="10">
        <f>3/24000000*OO[[#This Row],[115 (03JUL1985 06:00:00)-Water Temperature (C)]]*OO[[#This Row],[57]]</f>
        <v>8.2021262287799992E-6</v>
      </c>
      <c r="BH295" s="10">
        <f>3/24000000*OO[[#This Row],[116 (03JUL1985 09:00:00)-Water Temperature (C)]]*OO[[#This Row],[58]]</f>
        <v>6.8651515987499984E-6</v>
      </c>
      <c r="BI295" s="10">
        <f>3/24000000*OO[[#This Row],[117 (03JUL1985 12:00:00)-Water Temperature (C)]]*OO[[#This Row],[59]]</f>
        <v>5.6394876647024996E-6</v>
      </c>
      <c r="BJ295" s="10">
        <f>3/24000000*OO[[#This Row],[118 (03JUL1985 15:00:00)-Water Temperature (C)]]*OO[[#This Row],[60]]</f>
        <v>4.5612749540312507E-6</v>
      </c>
      <c r="BK295" s="10">
        <f>3/24000000*OO[[#This Row],[119 (03JUL1985 18:00:00)-Water Temperature (C)]]*OO[[#This Row],[61]]</f>
        <v>3.734398641187499E-6</v>
      </c>
      <c r="BL295" s="10">
        <f>3/24000000*OO[[#This Row],[120 (03JUL1985 21:00:00)-Water Temperature (C)]]*OO[[#This Row],[62]]</f>
        <v>3.0741974650199999E-6</v>
      </c>
      <c r="BM295" s="10">
        <f>3/24000000*OO[[#This Row],[121 (04JUL1985 00:00:00)-Water Temperature (C)]]*OO[[#This Row],[63]]</f>
        <v>2.6024444377099995E-6</v>
      </c>
      <c r="BN295" s="10">
        <f>3/24000000*OO[[#This Row],[122 (04JUL1985 03:00:00)-Water Temperature (C)]]*OO[[#This Row],[64]]</f>
        <v>2.2847806435276248E-6</v>
      </c>
      <c r="BO295" s="10">
        <f>3/24000000*OO[[#This Row],[123 (04JUL1985 06:00:00)-Water Temperature (C)]]*OO[[#This Row],[65]]</f>
        <v>2.0565126884666245E-6</v>
      </c>
      <c r="BP295" s="10">
        <f>3/24000000*OO[[#This Row],[124 (04JUL1985 09:00:00)-Water Temperature (C)]]*OO[[#This Row],[66]]</f>
        <v>1.9149562608989997E-6</v>
      </c>
      <c r="BQ295" s="10">
        <f>3/24000000*OO[[#This Row],[125 (04JUL1985 12:00:00)-Water Temperature (C)]]*OO[[#This Row],[67]]</f>
        <v>1.7726601680730002E-6</v>
      </c>
      <c r="BR295" s="10">
        <f>3/24000000*OO[[#This Row],[126 (04JUL1985 15:00:00)-Water Temperature (C)]]*OO[[#This Row],[68]]</f>
        <v>1.6632870741292502E-6</v>
      </c>
      <c r="BS295" s="10">
        <f>3/24000000*OO[[#This Row],[127 (04JUL1985 18:00:00)-Water Temperature (C)]]*OO[[#This Row],[69]]</f>
        <v>1.5463899941489999E-6</v>
      </c>
      <c r="BT295" s="10">
        <f>3/24000000*OO[[#This Row],[128 (04JUL1985 21:00:00)-Water Temperature (C)]]*OO[[#This Row],[70]]</f>
        <v>1.4420631963285E-6</v>
      </c>
      <c r="BU295" s="10">
        <f>3/24000000*OO[[#This Row],[129 (05JUL1985 00:00:00)-Water Temperature (C)]]*OO[[#This Row],[71]]</f>
        <v>1.3612473999233751E-6</v>
      </c>
      <c r="BV295" s="10">
        <f>3/24000000*OO[[#This Row],[130 (05JUL1985 03:00:00)-Water Temperature (C)]]*OO[[#This Row],[72]]</f>
        <v>1.2980723563327501E-6</v>
      </c>
      <c r="BW295" s="10">
        <f>3/24000000*OO[[#This Row],[131 (05JUL1985 06:00:00)-Water Temperature (C)]]*OO[[#This Row],[73]]</f>
        <v>1.24896393900675E-6</v>
      </c>
      <c r="BX295" s="10">
        <f>3/24000000*OO[[#This Row],[132 (05JUL1985 09:00:00)-Water Temperature (C)]]*OO[[#This Row],[74]]</f>
        <v>1.2379577933198749E-6</v>
      </c>
      <c r="BY295" s="10">
        <f>3/24000000*OO[[#This Row],[133 (05JUL1985 12:00:00)-Water Temperature (C)]]*OO[[#This Row],[75]]</f>
        <v>1.196336245171875E-6</v>
      </c>
      <c r="BZ295" s="10">
        <f>3/24000000*OO[[#This Row],[134 (05JUL1985 15:00:00)-Water Temperature (C)]]*OO[[#This Row],[76]]</f>
        <v>1.1615148759684999E-6</v>
      </c>
      <c r="CA295" s="10">
        <f>3/24000000*OO[[#This Row],[135 (05JUL1985 18:00:00)-Water Temperature (C)]]*OO[[#This Row],[77]]</f>
        <v>1.12244658542625E-6</v>
      </c>
      <c r="CB295" s="10">
        <f>3/24000000*OO[[#This Row],[136 (05JUL1985 21:00:00)-Water Temperature (C)]]*OO[[#This Row],[78]]</f>
        <v>1.0695256999495E-6</v>
      </c>
      <c r="CC295" s="10">
        <f>3/24000000*OO[[#This Row],[137 (06JUL1985 00:00:00)-Water Temperature (C)]]*OO[[#This Row],[79]]</f>
        <v>1.0126033637329999E-6</v>
      </c>
      <c r="CD295" s="10">
        <f>3/24000000*OO[[#This Row],[138 (06JUL1985 03:00:00)-Water Temperature (C)]]*OO[[#This Row],[80]]</f>
        <v>9.6140453838724987E-7</v>
      </c>
      <c r="CE295" s="10">
        <f>3/24000000*OO[[#This Row],[139 (06JUL1985 06:00:00)-Water Temperature (C)]]*OO[[#This Row],[81]]</f>
        <v>9.2345136798199993E-7</v>
      </c>
      <c r="CF295" s="10">
        <f>3/24000000*OO[[#This Row],[140 (06JUL1985 09:00:00)-Water Temperature (C)]]*OO[[#This Row],[82]]</f>
        <v>9.1863104733124986E-7</v>
      </c>
      <c r="CG295" s="10">
        <f>3/24000000*OO[[#This Row],[141 (06JUL1985 12:00:00)-Water Temperature (C)]]*OO[[#This Row],[83]]</f>
        <v>8.9645471812574985E-7</v>
      </c>
      <c r="CH295" s="10">
        <f>3/24000000*OO[[#This Row],[142 (06JUL1985 15:00:00)-Water Temperature (C)]]*OO[[#This Row],[84]]</f>
        <v>8.7484209139375002E-7</v>
      </c>
      <c r="CI295" s="10">
        <f>3/24000000*OO[[#This Row],[143 (06JUL1985 18:00:00)-Water Temperature (C)]]*OO[[#This Row],[85]]</f>
        <v>8.5709499323474995E-7</v>
      </c>
      <c r="CJ295" s="10">
        <f>3/24000000*OO[[#This Row],[144 (06JUL1985 21:00:00)-Water Temperature (C)]]*OO[[#This Row],[86]]</f>
        <v>8.1727221690300002E-7</v>
      </c>
      <c r="CK295" s="10">
        <f>3/24000000*OO[[#This Row],[145 (07JUL1985 00:00:00)-Water Temperature (C)]]*OO[[#This Row],[87]]</f>
        <v>7.6799044305624993E-7</v>
      </c>
      <c r="CL295" s="10">
        <f>3/24000000*OO[[#This Row],[146 (07JUL1985 03:00:00)-Water Temperature (C)]]*OO[[#This Row],[88]]</f>
        <v>7.2807391574049991E-7</v>
      </c>
      <c r="CM295" s="10">
        <f>3/24000000*OO[[#This Row],[147 (07JUL1985 06:00:00)-Water Temperature (C)]]*OO[[#This Row],[89]]</f>
        <v>6.9454302205724987E-7</v>
      </c>
      <c r="CN295" s="10">
        <f>3/24000000*OO[[#This Row],[148 (07JUL1985 09:00:00)-Water Temperature (C)]]*OO[[#This Row],[90]]</f>
        <v>6.8657086432650007E-7</v>
      </c>
      <c r="CO295" s="10">
        <f>3/24000000*OO[[#This Row],[149 (07JUL1985 12:00:00)-Water Temperature (C)]]*OO[[#This Row],[91]]</f>
        <v>6.771327479105E-7</v>
      </c>
      <c r="CP295" s="10">
        <f>3/24000000*OO[[#This Row],[150 (07JUL1985 15:00:00)-Water Temperature (C)]]*OO[[#This Row],[92]]</f>
        <v>6.6247574687249985E-7</v>
      </c>
      <c r="CQ295" s="10">
        <f>3/24000000*OO[[#This Row],[151 (07JUL1985 18:00:00)-Water Temperature (C)]]*OO[[#This Row],[93]]</f>
        <v>6.47547027274375E-7</v>
      </c>
      <c r="CR295" s="10">
        <f>3/24000000*OO[[#This Row],[152 (07JUL1985 21:00:00)-Water Temperature (C)]]*OO[[#This Row],[94]]</f>
        <v>6.1595360398649994E-7</v>
      </c>
      <c r="CS295" s="10">
        <f>3/24000000*OO[[#This Row],[153 (08JUL1985 00:00:00)-Water Temperature (C)]]*OO[[#This Row],[95]]</f>
        <v>5.8276354935724998E-7</v>
      </c>
      <c r="CT295" s="10">
        <f>3/24000000*OO[[#This Row],[154 (08JUL1985 03:00:00)-Water Temperature (C)]]*OO[[#This Row],[96]]</f>
        <v>5.5440791516774996E-7</v>
      </c>
      <c r="CU295" s="10">
        <f>3/24000000*OO[[#This Row],[155 (08JUL1985 06:00:00)-Water Temperature (C)]]*OO[[#This Row],[97]]</f>
        <v>5.3035237683549993E-7</v>
      </c>
      <c r="CV295" s="10">
        <f>3/24000000*OO[[#This Row],[156 (08JUL1985 09:00:00)-Water Temperature (C)]]*OO[[#This Row],[98]]</f>
        <v>5.1078757526000002E-7</v>
      </c>
      <c r="CW295" s="10">
        <f>3/24000000*OO[[#This Row],[157 (08JUL1985 12:00:00)-Water Temperature (C)]]*OO[[#This Row],[99]]</f>
        <v>5.0184015116837508E-7</v>
      </c>
    </row>
    <row r="296" spans="1:101" x14ac:dyDescent="0.35">
      <c r="A296" t="s">
        <v>302</v>
      </c>
      <c r="B296">
        <v>926.11350000000004</v>
      </c>
      <c r="C296" s="10">
        <f>3/24*OO[[#This Row],[59 (26JUN1985 06:00:00)-Water Temperature (C)]]*OO[[#This Row],[1]]/SUM(OO[1])</f>
        <v>0</v>
      </c>
      <c r="D296" s="10">
        <f>3/24*OO[[#This Row],[60 (26JUN1985 09:00:00)-Water Temperature (C)]]*OO[[#This Row],[2]]/SUM(OO[2])</f>
        <v>0</v>
      </c>
      <c r="E296" s="10">
        <f>3/24*OO[[#This Row],[61 (26JUN1985 12:00:00)-Water Temperature (C)]]*OO[[#This Row],[3]]/SUM(OO[3])</f>
        <v>0</v>
      </c>
      <c r="F296" s="10">
        <f>3/24*OO[[#This Row],[62 (26JUN1985 15:00:00)-Water Temperature (C)]]*OO[[#This Row],[4]]/SUM(OO[4])</f>
        <v>0</v>
      </c>
      <c r="G296" s="10">
        <f>3/24*OO[[#This Row],[63 (26JUN1985 18:00:00)-Water Temperature (C)]]*OO[[#This Row],[5]]/SUM(OO[5])</f>
        <v>0</v>
      </c>
      <c r="H296" s="10">
        <f>3/24*OO[[#This Row],[64 (26JUN1985 21:00:00)-Water Temperature (C)]]*OO[[#This Row],[6]]/SUM(OO[6])</f>
        <v>0</v>
      </c>
      <c r="I296" s="10">
        <f>3/24*OO[[#This Row],[65 (27JUN1985 00:00:00)-Water Temperature (C)]]*OO[[#This Row],[7]]/SUM(OO[7])</f>
        <v>0</v>
      </c>
      <c r="J296" s="10">
        <f>3/24*OO[[#This Row],[66 (27JUN1985 03:00:00)-Water Temperature (C)]]*OO[[#This Row],[8]]/SUM(OO[8])</f>
        <v>0</v>
      </c>
      <c r="K296" s="10">
        <f>3/24*OO[[#This Row],[67 (27JUN1985 06:00:00)-Water Temperature (C)]]*OO[[#This Row],[9]]/SUM(OO[9])</f>
        <v>0</v>
      </c>
      <c r="L296" s="10">
        <f>3/24*OO[[#This Row],[68 (27JUN1985 09:00:00)-Water Temperature (C)]]*OO[[#This Row],[10]]/SUM(OO[10])</f>
        <v>0</v>
      </c>
      <c r="M296" s="10">
        <f>3/24*OO[[#This Row],[69 (27JUN1985 12:00:00)-Water Temperature (C)]]*OO[[#This Row],[11]]/SUM(OO[11])</f>
        <v>0</v>
      </c>
      <c r="N296" s="10">
        <f>3/24*OO[[#This Row],[70 (27JUN1985 15:00:00)-Water Temperature (C)]]*OO[[#This Row],[12]]/SUM(OO[12])</f>
        <v>0</v>
      </c>
      <c r="O296" s="10">
        <f>3/24*OO[[#This Row],[71 (27JUN1985 18:00:00)-Water Temperature (C)]]*OO[[#This Row],[13]]/SUM(OO[13])</f>
        <v>0</v>
      </c>
      <c r="P296" s="10">
        <f>3/24*OO[[#This Row],[72 (27JUN1985 21:00:00)-Water Temperature (C)]]*OO[[#This Row],[14]]/SUM(OO[14])</f>
        <v>0</v>
      </c>
      <c r="Q296" s="10">
        <f>3/24*OO[[#This Row],[73 (28JUN1985 00:00:00)-Water Temperature (C)]]*OO[[#This Row],[15]]/SUM(OO[15])</f>
        <v>1.2445127669919813E-37</v>
      </c>
      <c r="R296" s="10">
        <f>3/24*OO[[#This Row],[74 (28JUN1985 03:00:00)-Water Temperature (C)]]*OO[[#This Row],[16]]/SUM(OO[16])</f>
        <v>5.508319470372134E-26</v>
      </c>
      <c r="S296" s="10">
        <f>3/24*OO[[#This Row],[75 (28JUN1985 06:00:00)-Water Temperature (C)]]*OO[[#This Row],[17]]/SUM(OO[17])</f>
        <v>7.9175650973327542E-20</v>
      </c>
      <c r="T296" s="10">
        <f>3/24*OO[[#This Row],[76 (28JUN1985 09:00:00)-Water Temperature (C)]]*OO[[#This Row],[18]]/SUM(OO[18])</f>
        <v>2.6867040177900604E-14</v>
      </c>
      <c r="U296" s="10">
        <f>3/24*OO[[#This Row],[77 (28JUN1985 12:00:00)-Water Temperature (C)]]*OO[[#This Row],[19]]/SUM(OO[19])</f>
        <v>5.0485673488843187E-11</v>
      </c>
      <c r="V296" s="10">
        <f>3/24000000*OO[[#This Row],[78 (28JUN1985 15:00:00)-Water Temperature (C)]]*OO[[#This Row],[20]]</f>
        <v>1.3990383084025001E-8</v>
      </c>
      <c r="W296" s="10">
        <f>3/24000000*OO[[#This Row],[79 (28JUN1985 18:00:00)-Water Temperature (C)]]*OO[[#This Row],[21]]</f>
        <v>1.083142587209375E-6</v>
      </c>
      <c r="X296" s="10">
        <f>3/24000000*OO[[#This Row],[80 (28JUN1985 21:00:00)-Water Temperature (C)]]*OO[[#This Row],[22]]</f>
        <v>3.1045094032237493E-5</v>
      </c>
      <c r="Y296" s="10">
        <f>3/24000000*OO[[#This Row],[81 (29JUN1985 00:00:00)-Water Temperature (C)]]*OO[[#This Row],[23]]</f>
        <v>4.0184678655375E-4</v>
      </c>
      <c r="Z296" s="10">
        <f>3/24000000*OO[[#This Row],[82 (29JUN1985 03:00:00)-Water Temperature (C)]]*OO[[#This Row],[24]]</f>
        <v>2.6953140836237502E-3</v>
      </c>
      <c r="AA296" s="10">
        <f>3/24000000*OO[[#This Row],[83 (29JUN1985 06:00:00)-Water Temperature (C)]]*OO[[#This Row],[25]]</f>
        <v>1.0412715482575E-2</v>
      </c>
      <c r="AB296" s="10">
        <f>3/24000000*OO[[#This Row],[84 (29JUN1985 09:00:00)-Water Temperature (C)]]*OO[[#This Row],[26]]</f>
        <v>2.5852710272899999E-2</v>
      </c>
      <c r="AC296" s="10">
        <f>3/24000000*OO[[#This Row],[85 (29JUN1985 12:00:00)-Water Temperature (C)]]*OO[[#This Row],[27]]</f>
        <v>4.35171522555E-2</v>
      </c>
      <c r="AD296" s="10">
        <f>3/24000000*OO[[#This Row],[86 (29JUN1985 15:00:00)-Water Temperature (C)]]*OO[[#This Row],[28]]</f>
        <v>5.1400945723737497E-2</v>
      </c>
      <c r="AE296" s="10">
        <f>3/24000000*OO[[#This Row],[88 (29JUN1985 21:00:00)-Water Temperature (C)]]*OO[[#This Row],[30]]</f>
        <v>2.9606316557212502E-2</v>
      </c>
      <c r="AF296" s="10">
        <f>3/24000000*OO[[#This Row],[88 (29JUN1985 21:00:00)-Water Temperature (C)]]*OO[[#This Row],[30]]</f>
        <v>2.9606316557212502E-2</v>
      </c>
      <c r="AG296" s="10">
        <f>3/24000000*OO[[#This Row],[89 (30JUN1985 00:00:00)-Water Temperature (C)]]*OO[[#This Row],[31]]</f>
        <v>1.5403401405709999E-2</v>
      </c>
      <c r="AH296" s="10">
        <f>3/24000000*OO[[#This Row],[90 (30JUN1985 03:00:00)-Water Temperature (C)]]*OO[[#This Row],[32]]</f>
        <v>6.6067555235599989E-3</v>
      </c>
      <c r="AI296" s="10">
        <f>3/24000000*OO[[#This Row],[91 (30JUN1985 06:00:00)-Water Temperature (C)]]*OO[[#This Row],[33]]</f>
        <v>2.4178514237399996E-3</v>
      </c>
      <c r="AJ296" s="10">
        <f>3/24000000*OO[[#This Row],[92 (30JUN1985 09:00:00)-Water Temperature (C)]]*OO[[#This Row],[34]]</f>
        <v>8.1181685596999988E-4</v>
      </c>
      <c r="AK296" s="10">
        <f>3/24000000*OO[[#This Row],[93 (30JUN1985 12:00:00)-Water Temperature (C)]]*OO[[#This Row],[35]]</f>
        <v>2.7087112510499998E-4</v>
      </c>
      <c r="AL296" s="10">
        <f>3/24000000*OO[[#This Row],[94 (30JUN1985 15:00:00)-Water Temperature (C)]]*OO[[#This Row],[36]]</f>
        <v>1.06435833073875E-4</v>
      </c>
      <c r="AM296" s="10">
        <f>3/24000000*OO[[#This Row],[95 (30JUN1985 18:00:00)-Water Temperature (C)]]*OO[[#This Row],[37]]</f>
        <v>6.0947865642262492E-5</v>
      </c>
      <c r="AN296" s="10">
        <f>3/24000000*OO[[#This Row],[96 (30JUN1985 21:00:00)-Water Temperature (C)]]*OO[[#This Row],[38]]</f>
        <v>4.9268680410687499E-5</v>
      </c>
      <c r="AO296" s="10">
        <f>3/24000000*OO[[#This Row],[97 (01JUL1985 00:00:00)-Water Temperature (C)]]*OO[[#This Row],[39]]</f>
        <v>4.652626061655001E-5</v>
      </c>
      <c r="AP296" s="10">
        <f>3/24000000*OO[[#This Row],[98 (01JUL1985 03:00:00)-Water Temperature (C)]]*OO[[#This Row],[40]]</f>
        <v>4.53967413789E-5</v>
      </c>
      <c r="AQ296" s="10">
        <f>3/24000000*OO[[#This Row],[99 (01JUL1985 06:00:00)-Water Temperature (C)]]*OO[[#This Row],[41]]</f>
        <v>4.4129955439912493E-5</v>
      </c>
      <c r="AR296" s="10">
        <f>3/24000000*OO[[#This Row],[100 (01JUL1985 09:00:00)-Water Temperature (C)]]*OO[[#This Row],[42]]</f>
        <v>4.3644711531899993E-5</v>
      </c>
      <c r="AS296" s="10">
        <f>3/24000000*OO[[#This Row],[101 (01JUL1985 12:00:00)-Water Temperature (C)]]*OO[[#This Row],[43]]</f>
        <v>4.1793664858074992E-5</v>
      </c>
      <c r="AT296" s="10">
        <f>3/24000000*OO[[#This Row],[102 (01JUL1985 15:00:00)-Water Temperature (C)]]*OO[[#This Row],[44]]</f>
        <v>3.9362589685937497E-5</v>
      </c>
      <c r="AU296" s="10">
        <f>3/24000000*OO[[#This Row],[103 (01JUL1985 18:00:00)-Water Temperature (C)]]*OO[[#This Row],[45]]</f>
        <v>3.6312989485687499E-5</v>
      </c>
      <c r="AV296" s="10">
        <f>3/24000000*OO[[#This Row],[104 (01JUL1985 21:00:00)-Water Temperature (C)]]*OO[[#This Row],[46]]</f>
        <v>3.27508807184E-5</v>
      </c>
      <c r="AW296" s="10">
        <f>3/24000000*OO[[#This Row],[105 (02JUL1985 00:00:00)-Water Temperature (C)]]*OO[[#This Row],[47]]</f>
        <v>2.9094421020000001E-5</v>
      </c>
      <c r="AX296" s="10">
        <f>3/24000000*OO[[#This Row],[106 (02JUL1985 03:00:00)-Water Temperature (C)]]*OO[[#This Row],[48]]</f>
        <v>2.5586760688125E-5</v>
      </c>
      <c r="AY296" s="10">
        <f>3/24000000*OO[[#This Row],[107 (02JUL1985 06:00:00)-Water Temperature (C)]]*OO[[#This Row],[49]]</f>
        <v>2.2472579298109995E-5</v>
      </c>
      <c r="AZ296" s="10">
        <f>3/24000000*OO[[#This Row],[108 (02JUL1985 09:00:00)-Water Temperature (C)]]*OO[[#This Row],[50]]</f>
        <v>2.0382007052081249E-5</v>
      </c>
      <c r="BA296" s="10">
        <f>3/24000000*OO[[#This Row],[109 (02JUL1985 12:00:00)-Water Temperature (C)]]*OO[[#This Row],[51]]</f>
        <v>1.8164004063372496E-5</v>
      </c>
      <c r="BB296" s="10">
        <f>3/24000000*OO[[#This Row],[110 (02JUL1985 15:00:00)-Water Temperature (C)]]*OO[[#This Row],[52]]</f>
        <v>1.6135697389597497E-5</v>
      </c>
      <c r="BC296" s="10">
        <f>3/24000000*OO[[#This Row],[111 (02JUL1985 18:00:00)-Water Temperature (C)]]*OO[[#This Row],[53]]</f>
        <v>1.437570168397625E-5</v>
      </c>
      <c r="BD296" s="10">
        <f>3/24000000*OO[[#This Row],[112 (02JUL1985 21:00:00)-Water Temperature (C)]]*OO[[#This Row],[54]]</f>
        <v>1.2572950009715E-5</v>
      </c>
      <c r="BE296" s="10">
        <f>3/24000000*OO[[#This Row],[113 (03JUL1985 00:00:00)-Water Temperature (C)]]*OO[[#This Row],[55]]</f>
        <v>1.0780792402867499E-5</v>
      </c>
      <c r="BF296" s="10">
        <f>3/24000000*OO[[#This Row],[114 (03JUL1985 03:00:00)-Water Temperature (C)]]*OO[[#This Row],[56]]</f>
        <v>9.1690569386974989E-6</v>
      </c>
      <c r="BG296" s="10">
        <f>3/24000000*OO[[#This Row],[115 (03JUL1985 06:00:00)-Water Temperature (C)]]*OO[[#This Row],[57]]</f>
        <v>7.6457892584062492E-6</v>
      </c>
      <c r="BH296" s="10">
        <f>3/24000000*OO[[#This Row],[116 (03JUL1985 09:00:00)-Water Temperature (C)]]*OO[[#This Row],[58]]</f>
        <v>6.4316128995600004E-6</v>
      </c>
      <c r="BI296" s="10">
        <f>3/24000000*OO[[#This Row],[117 (03JUL1985 12:00:00)-Water Temperature (C)]]*OO[[#This Row],[59]]</f>
        <v>5.3012941710749994E-6</v>
      </c>
      <c r="BJ296" s="10">
        <f>3/24000000*OO[[#This Row],[118 (03JUL1985 15:00:00)-Water Temperature (C)]]*OO[[#This Row],[60]]</f>
        <v>4.2868199613574996E-6</v>
      </c>
      <c r="BK296" s="10">
        <f>3/24000000*OO[[#This Row],[119 (03JUL1985 18:00:00)-Water Temperature (C)]]*OO[[#This Row],[61]]</f>
        <v>3.4989453931799999E-6</v>
      </c>
      <c r="BL296" s="10">
        <f>3/24000000*OO[[#This Row],[120 (03JUL1985 21:00:00)-Water Temperature (C)]]*OO[[#This Row],[62]]</f>
        <v>2.8653942013199995E-6</v>
      </c>
      <c r="BM296" s="10">
        <f>3/24000000*OO[[#This Row],[121 (04JUL1985 00:00:00)-Water Temperature (C)]]*OO[[#This Row],[63]]</f>
        <v>2.4124915175257498E-6</v>
      </c>
      <c r="BN296" s="10">
        <f>3/24000000*OO[[#This Row],[122 (04JUL1985 03:00:00)-Water Temperature (C)]]*OO[[#This Row],[64]]</f>
        <v>2.1111070099822498E-6</v>
      </c>
      <c r="BO296" s="10">
        <f>3/24000000*OO[[#This Row],[123 (04JUL1985 06:00:00)-Water Temperature (C)]]*OO[[#This Row],[65]]</f>
        <v>1.8972566631506252E-6</v>
      </c>
      <c r="BP296" s="10">
        <f>3/24000000*OO[[#This Row],[124 (04JUL1985 09:00:00)-Water Temperature (C)]]*OO[[#This Row],[66]]</f>
        <v>1.7665453448468749E-6</v>
      </c>
      <c r="BQ296" s="10">
        <f>3/24000000*OO[[#This Row],[125 (04JUL1985 12:00:00)-Water Temperature (C)]]*OO[[#This Row],[67]]</f>
        <v>1.6348713212992502E-6</v>
      </c>
      <c r="BR296" s="10">
        <f>3/24000000*OO[[#This Row],[126 (04JUL1985 15:00:00)-Water Temperature (C)]]*OO[[#This Row],[68]]</f>
        <v>1.53277063152525E-6</v>
      </c>
      <c r="BS296" s="10">
        <f>3/24000000*OO[[#This Row],[127 (04JUL1985 18:00:00)-Water Temperature (C)]]*OO[[#This Row],[69]]</f>
        <v>1.423065077094375E-6</v>
      </c>
      <c r="BT296" s="10">
        <f>3/24000000*OO[[#This Row],[128 (04JUL1985 21:00:00)-Water Temperature (C)]]*OO[[#This Row],[70]]</f>
        <v>1.3245741782536251E-6</v>
      </c>
      <c r="BU296" s="10">
        <f>3/24000000*OO[[#This Row],[129 (05JUL1985 00:00:00)-Water Temperature (C)]]*OO[[#This Row],[71]]</f>
        <v>1.24854795896925E-6</v>
      </c>
      <c r="BV296" s="10">
        <f>3/24000000*OO[[#This Row],[130 (05JUL1985 03:00:00)-Water Temperature (C)]]*OO[[#This Row],[72]]</f>
        <v>1.1893942738639999E-6</v>
      </c>
      <c r="BW296" s="10">
        <f>3/24000000*OO[[#This Row],[131 (05JUL1985 06:00:00)-Water Temperature (C)]]*OO[[#This Row],[73]]</f>
        <v>1.143984392489625E-6</v>
      </c>
      <c r="BX296" s="10">
        <f>3/24000000*OO[[#This Row],[132 (05JUL1985 09:00:00)-Water Temperature (C)]]*OO[[#This Row],[74]]</f>
        <v>1.135346682386E-6</v>
      </c>
      <c r="BY296" s="10">
        <f>3/24000000*OO[[#This Row],[133 (05JUL1985 12:00:00)-Water Temperature (C)]]*OO[[#This Row],[75]]</f>
        <v>1.0980594159411249E-6</v>
      </c>
      <c r="BZ296" s="10">
        <f>3/24000000*OO[[#This Row],[134 (05JUL1985 15:00:00)-Water Temperature (C)]]*OO[[#This Row],[76]]</f>
        <v>1.066443948844E-6</v>
      </c>
      <c r="CA296" s="10">
        <f>3/24000000*OO[[#This Row],[135 (05JUL1985 18:00:00)-Water Temperature (C)]]*OO[[#This Row],[77]]</f>
        <v>1.0311029473932498E-6</v>
      </c>
      <c r="CB296" s="10">
        <f>3/24000000*OO[[#This Row],[136 (05JUL1985 21:00:00)-Water Temperature (C)]]*OO[[#This Row],[78]]</f>
        <v>9.8167824325499992E-7</v>
      </c>
      <c r="CC296" s="10">
        <f>3/24000000*OO[[#This Row],[137 (06JUL1985 00:00:00)-Water Temperature (C)]]*OO[[#This Row],[79]]</f>
        <v>9.2826083637549997E-7</v>
      </c>
      <c r="CD296" s="10">
        <f>3/24000000*OO[[#This Row],[138 (06JUL1985 03:00:00)-Water Temperature (C)]]*OO[[#This Row],[80]]</f>
        <v>8.8120188829587485E-7</v>
      </c>
      <c r="CE296" s="10">
        <f>3/24000000*OO[[#This Row],[139 (06JUL1985 06:00:00)-Water Temperature (C)]]*OO[[#This Row],[81]]</f>
        <v>8.4705780141724995E-7</v>
      </c>
      <c r="CF296" s="10">
        <f>3/24000000*OO[[#This Row],[140 (06JUL1985 09:00:00)-Water Temperature (C)]]*OO[[#This Row],[82]]</f>
        <v>8.4462954202349992E-7</v>
      </c>
      <c r="CG296" s="10">
        <f>3/24000000*OO[[#This Row],[141 (06JUL1985 12:00:00)-Water Temperature (C)]]*OO[[#This Row],[83]]</f>
        <v>8.2503643940549985E-7</v>
      </c>
      <c r="CH296" s="10">
        <f>3/24000000*OO[[#This Row],[142 (06JUL1985 15:00:00)-Water Temperature (C)]]*OO[[#This Row],[84]]</f>
        <v>8.0486101966724985E-7</v>
      </c>
      <c r="CI296" s="10">
        <f>3/24000000*OO[[#This Row],[143 (06JUL1985 18:00:00)-Water Temperature (C)]]*OO[[#This Row],[85]]</f>
        <v>7.8847202560800004E-7</v>
      </c>
      <c r="CJ296" s="10">
        <f>3/24000000*OO[[#This Row],[144 (06JUL1985 21:00:00)-Water Temperature (C)]]*OO[[#This Row],[86]]</f>
        <v>7.508991642074999E-7</v>
      </c>
      <c r="CK296" s="10">
        <f>3/24000000*OO[[#This Row],[145 (07JUL1985 00:00:00)-Water Temperature (C)]]*OO[[#This Row],[87]]</f>
        <v>7.0424757170949994E-7</v>
      </c>
      <c r="CL296" s="10">
        <f>3/24000000*OO[[#This Row],[146 (07JUL1985 03:00:00)-Water Temperature (C)]]*OO[[#This Row],[88]]</f>
        <v>6.6763202447850002E-7</v>
      </c>
      <c r="CM296" s="10">
        <f>3/24000000*OO[[#This Row],[147 (07JUL1985 06:00:00)-Water Temperature (C)]]*OO[[#This Row],[89]]</f>
        <v>6.3712167258449991E-7</v>
      </c>
      <c r="CN296" s="10">
        <f>3/24000000*OO[[#This Row],[148 (07JUL1985 09:00:00)-Water Temperature (C)]]*OO[[#This Row],[90]]</f>
        <v>6.3088707535424991E-7</v>
      </c>
      <c r="CO296" s="10">
        <f>3/24000000*OO[[#This Row],[149 (07JUL1985 12:00:00)-Water Temperature (C)]]*OO[[#This Row],[91]]</f>
        <v>6.2275812680662506E-7</v>
      </c>
      <c r="CP296" s="10">
        <f>3/24000000*OO[[#This Row],[150 (07JUL1985 15:00:00)-Water Temperature (C)]]*OO[[#This Row],[92]]</f>
        <v>6.0909697767062485E-7</v>
      </c>
      <c r="CQ296" s="10">
        <f>3/24000000*OO[[#This Row],[151 (07JUL1985 18:00:00)-Water Temperature (C)]]*OO[[#This Row],[93]]</f>
        <v>5.952579942855E-7</v>
      </c>
      <c r="CR296" s="10">
        <f>3/24000000*OO[[#This Row],[152 (07JUL1985 21:00:00)-Water Temperature (C)]]*OO[[#This Row],[94]]</f>
        <v>5.6562399260674985E-7</v>
      </c>
      <c r="CS296" s="10">
        <f>3/24000000*OO[[#This Row],[153 (08JUL1985 00:00:00)-Water Temperature (C)]]*OO[[#This Row],[95]]</f>
        <v>5.3433275620300006E-7</v>
      </c>
      <c r="CT296" s="10">
        <f>3/24000000*OO[[#This Row],[154 (08JUL1985 03:00:00)-Water Temperature (C)]]*OO[[#This Row],[96]]</f>
        <v>5.0820187244999999E-7</v>
      </c>
      <c r="CU296" s="10">
        <f>3/24000000*OO[[#This Row],[155 (08JUL1985 06:00:00)-Water Temperature (C)]]*OO[[#This Row],[97]]</f>
        <v>4.8623915362862491E-7</v>
      </c>
      <c r="CV296" s="10">
        <f>3/24000000*OO[[#This Row],[156 (08JUL1985 09:00:00)-Water Temperature (C)]]*OO[[#This Row],[98]]</f>
        <v>4.68502876628875E-7</v>
      </c>
      <c r="CW296" s="10">
        <f>3/24000000*OO[[#This Row],[157 (08JUL1985 12:00:00)-Water Temperature (C)]]*OO[[#This Row],[99]]</f>
        <v>4.6086241775437495E-7</v>
      </c>
    </row>
    <row r="297" spans="1:101" x14ac:dyDescent="0.35">
      <c r="A297" t="s">
        <v>303</v>
      </c>
      <c r="B297">
        <v>829.67470000000003</v>
      </c>
      <c r="C297" s="10">
        <f>3/24*OO[[#This Row],[59 (26JUN1985 06:00:00)-Water Temperature (C)]]*OO[[#This Row],[1]]/SUM(OO[1])</f>
        <v>0</v>
      </c>
      <c r="D297" s="10">
        <f>3/24*OO[[#This Row],[60 (26JUN1985 09:00:00)-Water Temperature (C)]]*OO[[#This Row],[2]]/SUM(OO[2])</f>
        <v>0</v>
      </c>
      <c r="E297" s="10">
        <f>3/24*OO[[#This Row],[61 (26JUN1985 12:00:00)-Water Temperature (C)]]*OO[[#This Row],[3]]/SUM(OO[3])</f>
        <v>0</v>
      </c>
      <c r="F297" s="10">
        <f>3/24*OO[[#This Row],[62 (26JUN1985 15:00:00)-Water Temperature (C)]]*OO[[#This Row],[4]]/SUM(OO[4])</f>
        <v>0</v>
      </c>
      <c r="G297" s="10">
        <f>3/24*OO[[#This Row],[63 (26JUN1985 18:00:00)-Water Temperature (C)]]*OO[[#This Row],[5]]/SUM(OO[5])</f>
        <v>0</v>
      </c>
      <c r="H297" s="10">
        <f>3/24*OO[[#This Row],[64 (26JUN1985 21:00:00)-Water Temperature (C)]]*OO[[#This Row],[6]]/SUM(OO[6])</f>
        <v>0</v>
      </c>
      <c r="I297" s="10">
        <f>3/24*OO[[#This Row],[65 (27JUN1985 00:00:00)-Water Temperature (C)]]*OO[[#This Row],[7]]/SUM(OO[7])</f>
        <v>0</v>
      </c>
      <c r="J297" s="10">
        <f>3/24*OO[[#This Row],[66 (27JUN1985 03:00:00)-Water Temperature (C)]]*OO[[#This Row],[8]]/SUM(OO[8])</f>
        <v>0</v>
      </c>
      <c r="K297" s="10">
        <f>3/24*OO[[#This Row],[67 (27JUN1985 06:00:00)-Water Temperature (C)]]*OO[[#This Row],[9]]/SUM(OO[9])</f>
        <v>0</v>
      </c>
      <c r="L297" s="10">
        <f>3/24*OO[[#This Row],[68 (27JUN1985 09:00:00)-Water Temperature (C)]]*OO[[#This Row],[10]]/SUM(OO[10])</f>
        <v>0</v>
      </c>
      <c r="M297" s="10">
        <f>3/24*OO[[#This Row],[69 (27JUN1985 12:00:00)-Water Temperature (C)]]*OO[[#This Row],[11]]/SUM(OO[11])</f>
        <v>0</v>
      </c>
      <c r="N297" s="10">
        <f>3/24*OO[[#This Row],[70 (27JUN1985 15:00:00)-Water Temperature (C)]]*OO[[#This Row],[12]]/SUM(OO[12])</f>
        <v>0</v>
      </c>
      <c r="O297" s="10">
        <f>3/24*OO[[#This Row],[71 (27JUN1985 18:00:00)-Water Temperature (C)]]*OO[[#This Row],[13]]/SUM(OO[13])</f>
        <v>0</v>
      </c>
      <c r="P297" s="10">
        <f>3/24*OO[[#This Row],[72 (27JUN1985 21:00:00)-Water Temperature (C)]]*OO[[#This Row],[14]]/SUM(OO[14])</f>
        <v>0</v>
      </c>
      <c r="Q297" s="10">
        <f>3/24*OO[[#This Row],[73 (28JUN1985 00:00:00)-Water Temperature (C)]]*OO[[#This Row],[15]]/SUM(OO[15])</f>
        <v>8.5244926522083078E-39</v>
      </c>
      <c r="R297" s="10">
        <f>3/24*OO[[#This Row],[74 (28JUN1985 03:00:00)-Water Temperature (C)]]*OO[[#This Row],[16]]/SUM(OO[16])</f>
        <v>1.7013514469360525E-26</v>
      </c>
      <c r="S297" s="10">
        <f>3/24*OO[[#This Row],[75 (28JUN1985 06:00:00)-Water Temperature (C)]]*OO[[#This Row],[17]]/SUM(OO[17])</f>
        <v>1.128082131939433E-20</v>
      </c>
      <c r="T297" s="10">
        <f>3/24*OO[[#This Row],[76 (28JUN1985 09:00:00)-Water Temperature (C)]]*OO[[#This Row],[18]]/SUM(OO[18])</f>
        <v>1.1197951318787661E-14</v>
      </c>
      <c r="U297" s="10">
        <f>3/24*OO[[#This Row],[77 (28JUN1985 12:00:00)-Water Temperature (C)]]*OO[[#This Row],[19]]/SUM(OO[19])</f>
        <v>2.5281520824602776E-11</v>
      </c>
      <c r="V297" s="10">
        <f>3/24000000*OO[[#This Row],[78 (28JUN1985 15:00:00)-Water Temperature (C)]]*OO[[#This Row],[20]]</f>
        <v>7.8219071648550006E-9</v>
      </c>
      <c r="W297" s="10">
        <f>3/24000000*OO[[#This Row],[79 (28JUN1985 18:00:00)-Water Temperature (C)]]*OO[[#This Row],[21]]</f>
        <v>6.5769956708499995E-7</v>
      </c>
      <c r="X297" s="10">
        <f>3/24000000*OO[[#This Row],[80 (28JUN1985 21:00:00)-Water Temperature (C)]]*OO[[#This Row],[22]]</f>
        <v>2.0178972483468749E-5</v>
      </c>
      <c r="Y297" s="10">
        <f>3/24000000*OO[[#This Row],[81 (29JUN1985 00:00:00)-Water Temperature (C)]]*OO[[#This Row],[23]]</f>
        <v>2.7705192822125003E-4</v>
      </c>
      <c r="Z297" s="10">
        <f>3/24000000*OO[[#This Row],[82 (29JUN1985 03:00:00)-Water Temperature (C)]]*OO[[#This Row],[24]]</f>
        <v>1.9579343527199996E-3</v>
      </c>
      <c r="AA297" s="10">
        <f>3/24000000*OO[[#This Row],[83 (29JUN1985 06:00:00)-Water Temperature (C)]]*OO[[#This Row],[25]]</f>
        <v>7.9182658045574995E-3</v>
      </c>
      <c r="AB297" s="10">
        <f>3/24000000*OO[[#This Row],[84 (29JUN1985 09:00:00)-Water Temperature (C)]]*OO[[#This Row],[26]]</f>
        <v>2.0486711594531248E-2</v>
      </c>
      <c r="AC297" s="10">
        <f>3/24000000*OO[[#This Row],[85 (29JUN1985 12:00:00)-Water Temperature (C)]]*OO[[#This Row],[27]]</f>
        <v>3.5769148417437495E-2</v>
      </c>
      <c r="AD297" s="10">
        <f>3/24000000*OO[[#This Row],[86 (29JUN1985 15:00:00)-Water Temperature (C)]]*OO[[#This Row],[28]]</f>
        <v>4.3619485611399993E-2</v>
      </c>
      <c r="AE297" s="10">
        <f>3/24000000*OO[[#This Row],[88 (29JUN1985 21:00:00)-Water Temperature (C)]]*OO[[#This Row],[30]]</f>
        <v>2.6548139723799997E-2</v>
      </c>
      <c r="AF297" s="10">
        <f>3/24000000*OO[[#This Row],[88 (29JUN1985 21:00:00)-Water Temperature (C)]]*OO[[#This Row],[30]]</f>
        <v>2.6548139723799997E-2</v>
      </c>
      <c r="AG297" s="10">
        <f>3/24000000*OO[[#This Row],[89 (30JUN1985 00:00:00)-Water Temperature (C)]]*OO[[#This Row],[31]]</f>
        <v>1.4153301737550002E-2</v>
      </c>
      <c r="AH297" s="10">
        <f>3/24000000*OO[[#This Row],[90 (30JUN1985 03:00:00)-Water Temperature (C)]]*OO[[#This Row],[32]]</f>
        <v>6.2108141057612498E-3</v>
      </c>
      <c r="AI297" s="10">
        <f>3/24000000*OO[[#This Row],[91 (30JUN1985 06:00:00)-Water Temperature (C)]]*OO[[#This Row],[33]]</f>
        <v>2.3181203354399999E-3</v>
      </c>
      <c r="AJ297" s="10">
        <f>3/24000000*OO[[#This Row],[92 (30JUN1985 09:00:00)-Water Temperature (C)]]*OO[[#This Row],[34]]</f>
        <v>7.8738478457799992E-4</v>
      </c>
      <c r="AK297" s="10">
        <f>3/24000000*OO[[#This Row],[93 (30JUN1985 12:00:00)-Water Temperature (C)]]*OO[[#This Row],[35]]</f>
        <v>2.6201419198000001E-4</v>
      </c>
      <c r="AL297" s="10">
        <f>3/24000000*OO[[#This Row],[94 (30JUN1985 15:00:00)-Water Temperature (C)]]*OO[[#This Row],[36]]</f>
        <v>1.0013403737000001E-4</v>
      </c>
      <c r="AM297" s="10">
        <f>3/24000000*OO[[#This Row],[95 (30JUN1985 18:00:00)-Water Temperature (C)]]*OO[[#This Row],[37]]</f>
        <v>5.4777227374050002E-5</v>
      </c>
      <c r="AN297" s="10">
        <f>3/24000000*OO[[#This Row],[96 (30JUN1985 21:00:00)-Water Temperature (C)]]*OO[[#This Row],[38]]</f>
        <v>4.2936669669900001E-5</v>
      </c>
      <c r="AO297" s="10">
        <f>3/24000000*OO[[#This Row],[97 (01JUL1985 00:00:00)-Water Temperature (C)]]*OO[[#This Row],[39]]</f>
        <v>4.0118530749849999E-5</v>
      </c>
      <c r="AP297" s="10">
        <f>3/24000000*OO[[#This Row],[98 (01JUL1985 03:00:00)-Water Temperature (C)]]*OO[[#This Row],[40]]</f>
        <v>3.9103769104512494E-5</v>
      </c>
      <c r="AQ297" s="10">
        <f>3/24000000*OO[[#This Row],[99 (01JUL1985 06:00:00)-Water Temperature (C)]]*OO[[#This Row],[41]]</f>
        <v>3.8082065295312498E-5</v>
      </c>
      <c r="AR297" s="10">
        <f>3/24000000*OO[[#This Row],[100 (01JUL1985 09:00:00)-Water Temperature (C)]]*OO[[#This Row],[42]]</f>
        <v>3.7813469915987496E-5</v>
      </c>
      <c r="AS297" s="10">
        <f>3/24000000*OO[[#This Row],[101 (01JUL1985 12:00:00)-Water Temperature (C)]]*OO[[#This Row],[43]]</f>
        <v>3.6318973274349996E-5</v>
      </c>
      <c r="AT297" s="10">
        <f>3/24000000*OO[[#This Row],[102 (01JUL1985 15:00:00)-Water Temperature (C)]]*OO[[#This Row],[44]]</f>
        <v>3.4250492745237502E-5</v>
      </c>
      <c r="AU297" s="10">
        <f>3/24000000*OO[[#This Row],[103 (01JUL1985 18:00:00)-Water Temperature (C)]]*OO[[#This Row],[45]]</f>
        <v>3.163121208043749E-5</v>
      </c>
      <c r="AV297" s="10">
        <f>3/24000000*OO[[#This Row],[104 (01JUL1985 21:00:00)-Water Temperature (C)]]*OO[[#This Row],[46]]</f>
        <v>2.8550335658249997E-5</v>
      </c>
      <c r="AW297" s="10">
        <f>3/24000000*OO[[#This Row],[105 (02JUL1985 00:00:00)-Water Temperature (C)]]*OO[[#This Row],[47]]</f>
        <v>2.5387214460937496E-5</v>
      </c>
      <c r="AX297" s="10">
        <f>3/24000000*OO[[#This Row],[106 (02JUL1985 03:00:00)-Water Temperature (C)]]*OO[[#This Row],[48]]</f>
        <v>2.2357607013495E-5</v>
      </c>
      <c r="AY297" s="10">
        <f>3/24000000*OO[[#This Row],[107 (02JUL1985 06:00:00)-Water Temperature (C)]]*OO[[#This Row],[49]]</f>
        <v>1.9667150993519998E-5</v>
      </c>
      <c r="AZ297" s="10">
        <f>3/24000000*OO[[#This Row],[108 (02JUL1985 09:00:00)-Water Temperature (C)]]*OO[[#This Row],[50]]</f>
        <v>1.7883980306272503E-5</v>
      </c>
      <c r="BA297" s="10">
        <f>3/24000000*OO[[#This Row],[109 (02JUL1985 12:00:00)-Water Temperature (C)]]*OO[[#This Row],[51]]</f>
        <v>1.5955181423861251E-5</v>
      </c>
      <c r="BB297" s="10">
        <f>3/24000000*OO[[#This Row],[110 (02JUL1985 15:00:00)-Water Temperature (C)]]*OO[[#This Row],[52]]</f>
        <v>1.4167483517303749E-5</v>
      </c>
      <c r="BC297" s="10">
        <f>3/24000000*OO[[#This Row],[111 (02JUL1985 18:00:00)-Water Temperature (C)]]*OO[[#This Row],[53]]</f>
        <v>1.26161232794025E-5</v>
      </c>
      <c r="BD297" s="10">
        <f>3/24000000*OO[[#This Row],[112 (02JUL1985 21:00:00)-Water Temperature (C)]]*OO[[#This Row],[54]]</f>
        <v>1.1023016113395001E-5</v>
      </c>
      <c r="BE297" s="10">
        <f>3/24000000*OO[[#This Row],[113 (03JUL1985 00:00:00)-Water Temperature (C)]]*OO[[#This Row],[55]]</f>
        <v>9.4432356028037502E-6</v>
      </c>
      <c r="BF297" s="10">
        <f>3/24000000*OO[[#This Row],[114 (03JUL1985 03:00:00)-Water Temperature (C)]]*OO[[#This Row],[56]]</f>
        <v>8.0439164351999986E-6</v>
      </c>
      <c r="BG297" s="10">
        <f>3/24000000*OO[[#This Row],[115 (03JUL1985 06:00:00)-Water Temperature (C)]]*OO[[#This Row],[57]]</f>
        <v>6.7294804774774995E-6</v>
      </c>
      <c r="BH297" s="10">
        <f>3/24000000*OO[[#This Row],[116 (03JUL1985 09:00:00)-Water Temperature (C)]]*OO[[#This Row],[58]]</f>
        <v>5.6871596523999996E-6</v>
      </c>
      <c r="BI297" s="10">
        <f>3/24000000*OO[[#This Row],[117 (03JUL1985 12:00:00)-Water Temperature (C)]]*OO[[#This Row],[59]]</f>
        <v>4.7042552070800004E-6</v>
      </c>
      <c r="BJ297" s="10">
        <f>3/24000000*OO[[#This Row],[118 (03JUL1985 15:00:00)-Water Temperature (C)]]*OO[[#This Row],[60]]</f>
        <v>3.8047839227287489E-6</v>
      </c>
      <c r="BK297" s="10">
        <f>3/24000000*OO[[#This Row],[119 (03JUL1985 18:00:00)-Water Temperature (C)]]*OO[[#This Row],[61]]</f>
        <v>3.0973785957187495E-6</v>
      </c>
      <c r="BL297" s="10">
        <f>3/24000000*OO[[#This Row],[120 (03JUL1985 21:00:00)-Water Temperature (C)]]*OO[[#This Row],[62]]</f>
        <v>2.5244407009014995E-6</v>
      </c>
      <c r="BM297" s="10">
        <f>3/24000000*OO[[#This Row],[121 (04JUL1985 00:00:00)-Water Temperature (C)]]*OO[[#This Row],[63]]</f>
        <v>2.1140473039512499E-6</v>
      </c>
      <c r="BN297" s="10">
        <f>3/24000000*OO[[#This Row],[122 (04JUL1985 03:00:00)-Water Temperature (C)]]*OO[[#This Row],[64]]</f>
        <v>1.8437607802704998E-6</v>
      </c>
      <c r="BO297" s="10">
        <f>3/24000000*OO[[#This Row],[123 (04JUL1985 06:00:00)-Water Temperature (C)]]*OO[[#This Row],[65]]</f>
        <v>1.65430580447E-6</v>
      </c>
      <c r="BP297" s="10">
        <f>3/24000000*OO[[#This Row],[124 (04JUL1985 09:00:00)-Water Temperature (C)]]*OO[[#This Row],[66]]</f>
        <v>1.539961432605E-6</v>
      </c>
      <c r="BQ297" s="10">
        <f>3/24000000*OO[[#This Row],[125 (04JUL1985 12:00:00)-Water Temperature (C)]]*OO[[#This Row],[67]]</f>
        <v>1.4250857102734999E-6</v>
      </c>
      <c r="BR297" s="10">
        <f>3/24000000*OO[[#This Row],[126 (04JUL1985 15:00:00)-Water Temperature (C)]]*OO[[#This Row],[68]]</f>
        <v>1.3350423020999999E-6</v>
      </c>
      <c r="BS297" s="10">
        <f>3/24000000*OO[[#This Row],[127 (04JUL1985 18:00:00)-Water Temperature (C)]]*OO[[#This Row],[69]]</f>
        <v>1.2379850153979998E-6</v>
      </c>
      <c r="BT297" s="10">
        <f>3/24000000*OO[[#This Row],[128 (04JUL1985 21:00:00)-Water Temperature (C)]]*OO[[#This Row],[70]]</f>
        <v>1.15021466074625E-6</v>
      </c>
      <c r="BU297" s="10">
        <f>3/24000000*OO[[#This Row],[129 (05JUL1985 00:00:00)-Water Temperature (C)]]*OO[[#This Row],[71]]</f>
        <v>1.0826272324293749E-6</v>
      </c>
      <c r="BV297" s="10">
        <f>3/24000000*OO[[#This Row],[130 (05JUL1985 03:00:00)-Water Temperature (C)]]*OO[[#This Row],[72]]</f>
        <v>1.030327002309375E-6</v>
      </c>
      <c r="BW297" s="10">
        <f>3/24000000*OO[[#This Row],[131 (05JUL1985 06:00:00)-Water Temperature (C)]]*OO[[#This Row],[73]]</f>
        <v>9.9053544166762502E-7</v>
      </c>
      <c r="BX297" s="10">
        <f>3/24000000*OO[[#This Row],[132 (05JUL1985 09:00:00)-Water Temperature (C)]]*OO[[#This Row],[74]]</f>
        <v>9.8399547784187497E-7</v>
      </c>
      <c r="BY297" s="10">
        <f>3/24000000*OO[[#This Row],[133 (05JUL1985 12:00:00)-Water Temperature (C)]]*OO[[#This Row],[75]]</f>
        <v>9.5268159277125E-7</v>
      </c>
      <c r="BZ297" s="10">
        <f>3/24000000*OO[[#This Row],[134 (05JUL1985 15:00:00)-Water Temperature (C)]]*OO[[#This Row],[76]]</f>
        <v>9.2541864838762499E-7</v>
      </c>
      <c r="CA297" s="10">
        <f>3/24000000*OO[[#This Row],[135 (05JUL1985 18:00:00)-Water Temperature (C)]]*OO[[#This Row],[77]]</f>
        <v>8.9530249832624987E-7</v>
      </c>
      <c r="CB297" s="10">
        <f>3/24000000*OO[[#This Row],[136 (05JUL1985 21:00:00)-Water Temperature (C)]]*OO[[#This Row],[78]]</f>
        <v>8.5185860292375001E-7</v>
      </c>
      <c r="CC297" s="10">
        <f>3/24000000*OO[[#This Row],[137 (06JUL1985 00:00:00)-Water Temperature (C)]]*OO[[#This Row],[79]]</f>
        <v>8.0444614096237497E-7</v>
      </c>
      <c r="CD297" s="10">
        <f>3/24000000*OO[[#This Row],[138 (06JUL1985 03:00:00)-Water Temperature (C)]]*OO[[#This Row],[80]]</f>
        <v>7.6347621791162492E-7</v>
      </c>
      <c r="CE297" s="10">
        <f>3/24000000*OO[[#This Row],[139 (06JUL1985 06:00:00)-Water Temperature (C)]]*OO[[#This Row],[81]]</f>
        <v>7.3433091203550001E-7</v>
      </c>
      <c r="CF297" s="10">
        <f>3/24000000*OO[[#This Row],[140 (06JUL1985 09:00:00)-Water Temperature (C)]]*OO[[#This Row],[82]]</f>
        <v>7.3381748015037488E-7</v>
      </c>
      <c r="CG297" s="10">
        <f>3/24000000*OO[[#This Row],[141 (06JUL1985 12:00:00)-Water Temperature (C)]]*OO[[#This Row],[83]]</f>
        <v>7.1763829415662499E-7</v>
      </c>
      <c r="CH297" s="10">
        <f>3/24000000*OO[[#This Row],[142 (06JUL1985 15:00:00)-Water Temperature (C)]]*OO[[#This Row],[84]]</f>
        <v>6.9983103816449993E-7</v>
      </c>
      <c r="CI297" s="10">
        <f>3/24000000*OO[[#This Row],[143 (06JUL1985 18:00:00)-Water Temperature (C)]]*OO[[#This Row],[85]]</f>
        <v>6.8554459800850012E-7</v>
      </c>
      <c r="CJ297" s="10">
        <f>3/24000000*OO[[#This Row],[144 (06JUL1985 21:00:00)-Water Temperature (C)]]*OO[[#This Row],[86]]</f>
        <v>6.5227264736000009E-7</v>
      </c>
      <c r="CK297" s="10">
        <f>3/24000000*OO[[#This Row],[145 (07JUL1985 00:00:00)-Water Temperature (C)]]*OO[[#This Row],[87]]</f>
        <v>6.1052667382549989E-7</v>
      </c>
      <c r="CL297" s="10">
        <f>3/24000000*OO[[#This Row],[146 (07JUL1985 03:00:00)-Water Temperature (C)]]*OO[[#This Row],[88]]</f>
        <v>5.7868297467150001E-7</v>
      </c>
      <c r="CM297" s="10">
        <f>3/24000000*OO[[#This Row],[147 (07JUL1985 06:00:00)-Water Temperature (C)]]*OO[[#This Row],[89]]</f>
        <v>5.5238840812849986E-7</v>
      </c>
      <c r="CN297" s="10">
        <f>3/24000000*OO[[#This Row],[148 (07JUL1985 09:00:00)-Water Temperature (C)]]*OO[[#This Row],[90]]</f>
        <v>5.4784985244124992E-7</v>
      </c>
      <c r="CO297" s="10">
        <f>3/24000000*OO[[#This Row],[149 (07JUL1985 12:00:00)-Water Temperature (C)]]*OO[[#This Row],[91]]</f>
        <v>5.4131583708499993E-7</v>
      </c>
      <c r="CP297" s="10">
        <f>3/24000000*OO[[#This Row],[150 (07JUL1985 15:00:00)-Water Temperature (C)]]*OO[[#This Row],[92]]</f>
        <v>5.2930943574337494E-7</v>
      </c>
      <c r="CQ297" s="10">
        <f>3/24000000*OO[[#This Row],[151 (07JUL1985 18:00:00)-Water Temperature (C)]]*OO[[#This Row],[93]]</f>
        <v>5.1718155996549995E-7</v>
      </c>
      <c r="CR297" s="10">
        <f>3/24000000*OO[[#This Row],[152 (07JUL1985 21:00:00)-Water Temperature (C)]]*OO[[#This Row],[94]]</f>
        <v>4.910281298365E-7</v>
      </c>
      <c r="CS297" s="10">
        <f>3/24000000*OO[[#This Row],[153 (08JUL1985 00:00:00)-Water Temperature (C)]]*OO[[#This Row],[95]]</f>
        <v>4.6315063304887495E-7</v>
      </c>
      <c r="CT297" s="10">
        <f>3/24000000*OO[[#This Row],[154 (08JUL1985 03:00:00)-Water Temperature (C)]]*OO[[#This Row],[96]]</f>
        <v>4.4036545757925E-7</v>
      </c>
      <c r="CU297" s="10">
        <f>3/24000000*OO[[#This Row],[155 (08JUL1985 06:00:00)-Water Temperature (C)]]*OO[[#This Row],[97]]</f>
        <v>4.2140378847937505E-7</v>
      </c>
      <c r="CV297" s="10">
        <f>3/24000000*OO[[#This Row],[156 (08JUL1985 09:00:00)-Water Temperature (C)]]*OO[[#This Row],[98]]</f>
        <v>4.0619912662874994E-7</v>
      </c>
      <c r="CW297" s="10">
        <f>3/24000000*OO[[#This Row],[157 (08JUL1985 12:00:00)-Water Temperature (C)]]*OO[[#This Row],[99]]</f>
        <v>3.9999609139462496E-7</v>
      </c>
    </row>
    <row r="298" spans="1:101" x14ac:dyDescent="0.35">
      <c r="A298" t="s">
        <v>304</v>
      </c>
      <c r="B298">
        <v>925.40639999999996</v>
      </c>
      <c r="C298" s="10">
        <f>3/24*OO[[#This Row],[59 (26JUN1985 06:00:00)-Water Temperature (C)]]*OO[[#This Row],[1]]/SUM(OO[1])</f>
        <v>0</v>
      </c>
      <c r="D298" s="10">
        <f>3/24*OO[[#This Row],[60 (26JUN1985 09:00:00)-Water Temperature (C)]]*OO[[#This Row],[2]]/SUM(OO[2])</f>
        <v>0</v>
      </c>
      <c r="E298" s="10">
        <f>3/24*OO[[#This Row],[61 (26JUN1985 12:00:00)-Water Temperature (C)]]*OO[[#This Row],[3]]/SUM(OO[3])</f>
        <v>0</v>
      </c>
      <c r="F298" s="10">
        <f>3/24*OO[[#This Row],[62 (26JUN1985 15:00:00)-Water Temperature (C)]]*OO[[#This Row],[4]]/SUM(OO[4])</f>
        <v>0</v>
      </c>
      <c r="G298" s="10">
        <f>3/24*OO[[#This Row],[63 (26JUN1985 18:00:00)-Water Temperature (C)]]*OO[[#This Row],[5]]/SUM(OO[5])</f>
        <v>0</v>
      </c>
      <c r="H298" s="10">
        <f>3/24*OO[[#This Row],[64 (26JUN1985 21:00:00)-Water Temperature (C)]]*OO[[#This Row],[6]]/SUM(OO[6])</f>
        <v>0</v>
      </c>
      <c r="I298" s="10">
        <f>3/24*OO[[#This Row],[65 (27JUN1985 00:00:00)-Water Temperature (C)]]*OO[[#This Row],[7]]/SUM(OO[7])</f>
        <v>0</v>
      </c>
      <c r="J298" s="10">
        <f>3/24*OO[[#This Row],[66 (27JUN1985 03:00:00)-Water Temperature (C)]]*OO[[#This Row],[8]]/SUM(OO[8])</f>
        <v>0</v>
      </c>
      <c r="K298" s="10">
        <f>3/24*OO[[#This Row],[67 (27JUN1985 06:00:00)-Water Temperature (C)]]*OO[[#This Row],[9]]/SUM(OO[9])</f>
        <v>0</v>
      </c>
      <c r="L298" s="10">
        <f>3/24*OO[[#This Row],[68 (27JUN1985 09:00:00)-Water Temperature (C)]]*OO[[#This Row],[10]]/SUM(OO[10])</f>
        <v>0</v>
      </c>
      <c r="M298" s="10">
        <f>3/24*OO[[#This Row],[69 (27JUN1985 12:00:00)-Water Temperature (C)]]*OO[[#This Row],[11]]/SUM(OO[11])</f>
        <v>0</v>
      </c>
      <c r="N298" s="10">
        <f>3/24*OO[[#This Row],[70 (27JUN1985 15:00:00)-Water Temperature (C)]]*OO[[#This Row],[12]]/SUM(OO[12])</f>
        <v>0</v>
      </c>
      <c r="O298" s="10">
        <f>3/24*OO[[#This Row],[71 (27JUN1985 18:00:00)-Water Temperature (C)]]*OO[[#This Row],[13]]/SUM(OO[13])</f>
        <v>0</v>
      </c>
      <c r="P298" s="10">
        <f>3/24*OO[[#This Row],[72 (27JUN1985 21:00:00)-Water Temperature (C)]]*OO[[#This Row],[14]]/SUM(OO[14])</f>
        <v>0</v>
      </c>
      <c r="Q298" s="10">
        <f>3/24*OO[[#This Row],[73 (28JUN1985 00:00:00)-Water Temperature (C)]]*OO[[#This Row],[15]]/SUM(OO[15])</f>
        <v>1.2123570184609875E-39</v>
      </c>
      <c r="R298" s="10">
        <f>3/24*OO[[#This Row],[74 (28JUN1985 03:00:00)-Water Temperature (C)]]*OO[[#This Row],[16]]/SUM(OO[16])</f>
        <v>6.2368337742217412E-27</v>
      </c>
      <c r="S298" s="10">
        <f>3/24*OO[[#This Row],[75 (28JUN1985 06:00:00)-Water Temperature (C)]]*OO[[#This Row],[17]]/SUM(OO[17])</f>
        <v>2.5993467161593128E-21</v>
      </c>
      <c r="T298" s="10">
        <f>3/24*OO[[#This Row],[76 (28JUN1985 09:00:00)-Water Temperature (C)]]*OO[[#This Row],[18]]/SUM(OO[18])</f>
        <v>6.1173570805431191E-15</v>
      </c>
      <c r="U298" s="10">
        <f>3/24*OO[[#This Row],[77 (28JUN1985 12:00:00)-Water Temperature (C)]]*OO[[#This Row],[19]]/SUM(OO[19])</f>
        <v>1.6443125287474173E-11</v>
      </c>
      <c r="V298" s="10">
        <f>3/24000000*OO[[#This Row],[78 (28JUN1985 15:00:00)-Water Temperature (C)]]*OO[[#This Row],[20]]</f>
        <v>5.6267808503999999E-9</v>
      </c>
      <c r="W298" s="10">
        <f>3/24000000*OO[[#This Row],[79 (28JUN1985 18:00:00)-Water Temperature (C)]]*OO[[#This Row],[21]]</f>
        <v>5.0942149779099991E-7</v>
      </c>
      <c r="X298" s="10">
        <f>3/24000000*OO[[#This Row],[80 (28JUN1985 21:00:00)-Water Temperature (C)]]*OO[[#This Row],[22]]</f>
        <v>1.6602604319328748E-5</v>
      </c>
      <c r="Y298" s="10">
        <f>3/24000000*OO[[#This Row],[81 (29JUN1985 00:00:00)-Water Temperature (C)]]*OO[[#This Row],[23]]</f>
        <v>2.3999403722249998E-4</v>
      </c>
      <c r="Z298" s="10">
        <f>3/24000000*OO[[#This Row],[82 (29JUN1985 03:00:00)-Water Temperature (C)]]*OO[[#This Row],[24]]</f>
        <v>1.7744196219953749E-3</v>
      </c>
      <c r="AA298" s="10">
        <f>3/24000000*OO[[#This Row],[83 (29JUN1985 06:00:00)-Water Temperature (C)]]*OO[[#This Row],[25]]</f>
        <v>7.4618427459000004E-3</v>
      </c>
      <c r="AB298" s="10">
        <f>3/24000000*OO[[#This Row],[84 (29JUN1985 09:00:00)-Water Temperature (C)]]*OO[[#This Row],[26]]</f>
        <v>1.9985988219704997E-2</v>
      </c>
      <c r="AC298" s="10">
        <f>3/24000000*OO[[#This Row],[85 (29JUN1985 12:00:00)-Water Temperature (C)]]*OO[[#This Row],[27]]</f>
        <v>3.5964060383999998E-2</v>
      </c>
      <c r="AD298" s="10">
        <f>3/24000000*OO[[#This Row],[86 (29JUN1985 15:00:00)-Water Temperature (C)]]*OO[[#This Row],[28]]</f>
        <v>4.4987361839350003E-2</v>
      </c>
      <c r="AE298" s="10">
        <f>3/24000000*OO[[#This Row],[88 (29JUN1985 21:00:00)-Water Temperature (C)]]*OO[[#This Row],[30]]</f>
        <v>2.8587407252800002E-2</v>
      </c>
      <c r="AF298" s="10">
        <f>3/24000000*OO[[#This Row],[88 (29JUN1985 21:00:00)-Water Temperature (C)]]*OO[[#This Row],[30]]</f>
        <v>2.8587407252800002E-2</v>
      </c>
      <c r="AG298" s="10">
        <f>3/24000000*OO[[#This Row],[89 (30JUN1985 00:00:00)-Water Temperature (C)]]*OO[[#This Row],[31]]</f>
        <v>1.5517334582175E-2</v>
      </c>
      <c r="AH298" s="10">
        <f>3/24000000*OO[[#This Row],[90 (30JUN1985 03:00:00)-Water Temperature (C)]]*OO[[#This Row],[32]]</f>
        <v>6.9202243069424992E-3</v>
      </c>
      <c r="AI298" s="10">
        <f>3/24000000*OO[[#This Row],[91 (30JUN1985 06:00:00)-Water Temperature (C)]]*OO[[#This Row],[33]]</f>
        <v>2.6171055479099997E-3</v>
      </c>
      <c r="AJ298" s="10">
        <f>3/24000000*OO[[#This Row],[92 (30JUN1985 09:00:00)-Water Temperature (C)]]*OO[[#This Row],[34]]</f>
        <v>8.96731127708125E-4</v>
      </c>
      <c r="AK298" s="10">
        <f>3/24000000*OO[[#This Row],[93 (30JUN1985 12:00:00)-Water Temperature (C)]]*OO[[#This Row],[35]]</f>
        <v>2.9806445339574994E-4</v>
      </c>
      <c r="AL298" s="10">
        <f>3/24000000*OO[[#This Row],[94 (30JUN1985 15:00:00)-Water Temperature (C)]]*OO[[#This Row],[36]]</f>
        <v>1.1151372466437499E-4</v>
      </c>
      <c r="AM298" s="10">
        <f>3/24000000*OO[[#This Row],[95 (30JUN1985 18:00:00)-Water Temperature (C)]]*OO[[#This Row],[37]]</f>
        <v>5.8731826192462491E-5</v>
      </c>
      <c r="AN298" s="10">
        <f>3/24000000*OO[[#This Row],[96 (30JUN1985 21:00:00)-Water Temperature (C)]]*OO[[#This Row],[38]]</f>
        <v>4.4807360164899999E-5</v>
      </c>
      <c r="AO298" s="10">
        <f>3/24000000*OO[[#This Row],[97 (01JUL1985 00:00:00)-Water Temperature (C)]]*OO[[#This Row],[39]]</f>
        <v>4.1472707698987498E-5</v>
      </c>
      <c r="AP298" s="10">
        <f>3/24000000*OO[[#This Row],[98 (01JUL1985 03:00:00)-Water Temperature (C)]]*OO[[#This Row],[40]]</f>
        <v>4.0402327535062491E-5</v>
      </c>
      <c r="AQ298" s="10">
        <f>3/24000000*OO[[#This Row],[99 (01JUL1985 06:00:00)-Water Temperature (C)]]*OO[[#This Row],[41]]</f>
        <v>3.9427450858549998E-5</v>
      </c>
      <c r="AR298" s="10">
        <f>3/24000000*OO[[#This Row],[100 (01JUL1985 09:00:00)-Water Temperature (C)]]*OO[[#This Row],[42]]</f>
        <v>3.9298439590199998E-5</v>
      </c>
      <c r="AS298" s="10">
        <f>3/24000000*OO[[#This Row],[101 (01JUL1985 12:00:00)-Water Temperature (C)]]*OO[[#This Row],[43]]</f>
        <v>3.7859708757499994E-5</v>
      </c>
      <c r="AT298" s="10">
        <f>3/24000000*OO[[#This Row],[102 (01JUL1985 15:00:00)-Water Temperature (C)]]*OO[[#This Row],[44]]</f>
        <v>3.5750420227124997E-5</v>
      </c>
      <c r="AU298" s="10">
        <f>3/24000000*OO[[#This Row],[103 (01JUL1985 18:00:00)-Water Temperature (C)]]*OO[[#This Row],[45]]</f>
        <v>3.3046474409850002E-5</v>
      </c>
      <c r="AV298" s="10">
        <f>3/24000000*OO[[#This Row],[104 (01JUL1985 21:00:00)-Water Temperature (C)]]*OO[[#This Row],[46]]</f>
        <v>2.9849285445524996E-5</v>
      </c>
      <c r="AW298" s="10">
        <f>3/24000000*OO[[#This Row],[105 (02JUL1985 00:00:00)-Water Temperature (C)]]*OO[[#This Row],[47]]</f>
        <v>2.6563355367037497E-5</v>
      </c>
      <c r="AX298" s="10">
        <f>3/24000000*OO[[#This Row],[106 (02JUL1985 03:00:00)-Water Temperature (C)]]*OO[[#This Row],[48]]</f>
        <v>2.3425733956862494E-5</v>
      </c>
      <c r="AY298" s="10">
        <f>3/24000000*OO[[#This Row],[107 (02JUL1985 06:00:00)-Water Temperature (C)]]*OO[[#This Row],[49]]</f>
        <v>2.0638074278392496E-5</v>
      </c>
      <c r="AZ298" s="10">
        <f>3/24000000*OO[[#This Row],[108 (02JUL1985 09:00:00)-Water Temperature (C)]]*OO[[#This Row],[50]]</f>
        <v>1.8811257012022501E-5</v>
      </c>
      <c r="BA298" s="10">
        <f>3/24000000*OO[[#This Row],[109 (02JUL1985 12:00:00)-Water Temperature (C)]]*OO[[#This Row],[51]]</f>
        <v>1.6804896920174999E-5</v>
      </c>
      <c r="BB298" s="10">
        <f>3/24000000*OO[[#This Row],[110 (02JUL1985 15:00:00)-Water Temperature (C)]]*OO[[#This Row],[52]]</f>
        <v>1.4919635426959999E-5</v>
      </c>
      <c r="BC298" s="10">
        <f>3/24000000*OO[[#This Row],[111 (02JUL1985 18:00:00)-Water Temperature (C)]]*OO[[#This Row],[53]]</f>
        <v>1.3282168623749999E-5</v>
      </c>
      <c r="BD298" s="10">
        <f>3/24000000*OO[[#This Row],[112 (02JUL1985 21:00:00)-Water Temperature (C)]]*OO[[#This Row],[54]]</f>
        <v>1.1597781165862499E-5</v>
      </c>
      <c r="BE298" s="10">
        <f>3/24000000*OO[[#This Row],[113 (03JUL1985 00:00:00)-Water Temperature (C)]]*OO[[#This Row],[55]]</f>
        <v>9.9278187042149991E-6</v>
      </c>
      <c r="BF298" s="10">
        <f>3/24000000*OO[[#This Row],[114 (03JUL1985 03:00:00)-Water Temperature (C)]]*OO[[#This Row],[56]]</f>
        <v>8.4666744890049991E-6</v>
      </c>
      <c r="BG298" s="10">
        <f>3/24000000*OO[[#This Row],[115 (03JUL1985 06:00:00)-Water Temperature (C)]]*OO[[#This Row],[57]]</f>
        <v>7.1024293141424991E-6</v>
      </c>
      <c r="BH298" s="10">
        <f>3/24000000*OO[[#This Row],[116 (03JUL1985 09:00:00)-Water Temperature (C)]]*OO[[#This Row],[58]]</f>
        <v>6.0250888728000002E-6</v>
      </c>
      <c r="BI298" s="10">
        <f>3/24000000*OO[[#This Row],[117 (03JUL1985 12:00:00)-Water Temperature (C)]]*OO[[#This Row],[59]]</f>
        <v>4.9999229192587499E-6</v>
      </c>
      <c r="BJ298" s="10">
        <f>3/24000000*OO[[#This Row],[118 (03JUL1985 15:00:00)-Water Temperature (C)]]*OO[[#This Row],[60]]</f>
        <v>4.0456936825312504E-6</v>
      </c>
      <c r="BK298" s="10">
        <f>3/24000000*OO[[#This Row],[119 (03JUL1985 18:00:00)-Water Temperature (C)]]*OO[[#This Row],[61]]</f>
        <v>3.2866545894974994E-6</v>
      </c>
      <c r="BL298" s="10">
        <f>3/24000000*OO[[#This Row],[120 (03JUL1985 21:00:00)-Water Temperature (C)]]*OO[[#This Row],[62]]</f>
        <v>2.6683503178937496E-6</v>
      </c>
      <c r="BM298" s="10">
        <f>3/24000000*OO[[#This Row],[121 (04JUL1985 00:00:00)-Water Temperature (C)]]*OO[[#This Row],[63]]</f>
        <v>2.2239271198754998E-6</v>
      </c>
      <c r="BN298" s="10">
        <f>3/24000000*OO[[#This Row],[122 (04JUL1985 03:00:00)-Water Temperature (C)]]*OO[[#This Row],[64]]</f>
        <v>1.9337062775437499E-6</v>
      </c>
      <c r="BO298" s="10">
        <f>3/24000000*OO[[#This Row],[123 (04JUL1985 06:00:00)-Water Temperature (C)]]*OO[[#This Row],[65]]</f>
        <v>1.7323131903941252E-6</v>
      </c>
      <c r="BP298" s="10">
        <f>3/24000000*OO[[#This Row],[124 (04JUL1985 09:00:00)-Water Temperature (C)]]*OO[[#This Row],[66]]</f>
        <v>1.6118878321646248E-6</v>
      </c>
      <c r="BQ298" s="10">
        <f>3/24000000*OO[[#This Row],[125 (04JUL1985 12:00:00)-Water Temperature (C)]]*OO[[#This Row],[67]]</f>
        <v>1.49174904154675E-6</v>
      </c>
      <c r="BR298" s="10">
        <f>3/24000000*OO[[#This Row],[126 (04JUL1985 15:00:00)-Water Temperature (C)]]*OO[[#This Row],[68]]</f>
        <v>1.3965246958162499E-6</v>
      </c>
      <c r="BS298" s="10">
        <f>3/24000000*OO[[#This Row],[127 (04JUL1985 18:00:00)-Water Temperature (C)]]*OO[[#This Row],[69]]</f>
        <v>1.2937855721037501E-6</v>
      </c>
      <c r="BT298" s="10">
        <f>3/24000000*OO[[#This Row],[128 (04JUL1985 21:00:00)-Water Temperature (C)]]*OO[[#This Row],[70]]</f>
        <v>1.2001645992500001E-6</v>
      </c>
      <c r="BU298" s="10">
        <f>3/24000000*OO[[#This Row],[129 (05JUL1985 00:00:00)-Water Temperature (C)]]*OO[[#This Row],[71]]</f>
        <v>1.1282181549468749E-6</v>
      </c>
      <c r="BV298" s="10">
        <f>3/24000000*OO[[#This Row],[130 (05JUL1985 03:00:00)-Water Temperature (C)]]*OO[[#This Row],[72]]</f>
        <v>1.07274779453925E-6</v>
      </c>
      <c r="BW298" s="10">
        <f>3/24000000*OO[[#This Row],[131 (05JUL1985 06:00:00)-Water Temperature (C)]]*OO[[#This Row],[73]]</f>
        <v>1.0308058277447499E-6</v>
      </c>
      <c r="BX298" s="10">
        <f>3/24000000*OO[[#This Row],[132 (05JUL1985 09:00:00)-Water Temperature (C)]]*OO[[#This Row],[74]]</f>
        <v>1.0246214190174999E-6</v>
      </c>
      <c r="BY298" s="10">
        <f>3/24000000*OO[[#This Row],[133 (05JUL1985 12:00:00)-Water Temperature (C)]]*OO[[#This Row],[75]]</f>
        <v>9.9311823425625006E-7</v>
      </c>
      <c r="BZ298" s="10">
        <f>3/24000000*OO[[#This Row],[134 (05JUL1985 15:00:00)-Water Temperature (C)]]*OO[[#This Row],[76]]</f>
        <v>9.6477240491875008E-7</v>
      </c>
      <c r="CA298" s="10">
        <f>3/24000000*OO[[#This Row],[135 (05JUL1985 18:00:00)-Water Temperature (C)]]*OO[[#This Row],[77]]</f>
        <v>9.3390322044162477E-7</v>
      </c>
      <c r="CB298" s="10">
        <f>3/24000000*OO[[#This Row],[136 (05JUL1985 21:00:00)-Water Temperature (C)]]*OO[[#This Row],[78]]</f>
        <v>8.8830669358600001E-7</v>
      </c>
      <c r="CC298" s="10">
        <f>3/24000000*OO[[#This Row],[137 (06JUL1985 00:00:00)-Water Temperature (C)]]*OO[[#This Row],[79]]</f>
        <v>8.3790364410525003E-7</v>
      </c>
      <c r="CD298" s="10">
        <f>3/24000000*OO[[#This Row],[138 (06JUL1985 03:00:00)-Water Temperature (C)]]*OO[[#This Row],[80]]</f>
        <v>7.9498320862399994E-7</v>
      </c>
      <c r="CE298" s="10">
        <f>3/24000000*OO[[#This Row],[139 (06JUL1985 06:00:00)-Water Temperature (C)]]*OO[[#This Row],[81]]</f>
        <v>7.6487664925562488E-7</v>
      </c>
      <c r="CF298" s="10">
        <f>3/24000000*OO[[#This Row],[140 (06JUL1985 09:00:00)-Water Temperature (C)]]*OO[[#This Row],[82]]</f>
        <v>7.6564608829999993E-7</v>
      </c>
      <c r="CG298" s="10">
        <f>3/24000000*OO[[#This Row],[141 (06JUL1985 12:00:00)-Water Temperature (C)]]*OO[[#This Row],[83]]</f>
        <v>7.4971334879324988E-7</v>
      </c>
      <c r="CH298" s="10">
        <f>3/24000000*OO[[#This Row],[142 (06JUL1985 15:00:00)-Water Temperature (C)]]*OO[[#This Row],[84]]</f>
        <v>7.3082758957849997E-7</v>
      </c>
      <c r="CI298" s="10">
        <f>3/24000000*OO[[#This Row],[143 (06JUL1985 18:00:00)-Water Temperature (C)]]*OO[[#This Row],[85]]</f>
        <v>7.1590827916399994E-7</v>
      </c>
      <c r="CJ298" s="10">
        <f>3/24000000*OO[[#This Row],[144 (06JUL1985 21:00:00)-Water Temperature (C)]]*OO[[#This Row],[86]]</f>
        <v>6.8081778406925006E-7</v>
      </c>
      <c r="CK298" s="10">
        <f>3/24000000*OO[[#This Row],[145 (07JUL1985 00:00:00)-Water Temperature (C)]]*OO[[#This Row],[87]]</f>
        <v>6.3610460195850005E-7</v>
      </c>
      <c r="CL298" s="10">
        <f>3/24000000*OO[[#This Row],[146 (07JUL1985 03:00:00)-Water Temperature (C)]]*OO[[#This Row],[88]]</f>
        <v>6.0276844951312491E-7</v>
      </c>
      <c r="CM298" s="10">
        <f>3/24000000*OO[[#This Row],[147 (07JUL1985 06:00:00)-Water Temperature (C)]]*OO[[#This Row],[89]]</f>
        <v>5.7547106992199993E-7</v>
      </c>
      <c r="CN298" s="10">
        <f>3/24000000*OO[[#This Row],[148 (07JUL1985 09:00:00)-Water Temperature (C)]]*OO[[#This Row],[90]]</f>
        <v>5.7142814422374997E-7</v>
      </c>
      <c r="CO298" s="10">
        <f>3/24000000*OO[[#This Row],[149 (07JUL1985 12:00:00)-Water Temperature (C)]]*OO[[#This Row],[91]]</f>
        <v>5.6512902082312504E-7</v>
      </c>
      <c r="CP298" s="10">
        <f>3/24000000*OO[[#This Row],[150 (07JUL1985 15:00:00)-Water Temperature (C)]]*OO[[#This Row],[92]]</f>
        <v>5.525274569805E-7</v>
      </c>
      <c r="CQ298" s="10">
        <f>3/24000000*OO[[#This Row],[151 (07JUL1985 18:00:00)-Water Temperature (C)]]*OO[[#This Row],[93]]</f>
        <v>5.398060314375E-7</v>
      </c>
      <c r="CR298" s="10">
        <f>3/24000000*OO[[#This Row],[152 (07JUL1985 21:00:00)-Water Temperature (C)]]*OO[[#This Row],[94]]</f>
        <v>5.1223699870049996E-7</v>
      </c>
      <c r="CS298" s="10">
        <f>3/24000000*OO[[#This Row],[153 (08JUL1985 00:00:00)-Water Temperature (C)]]*OO[[#This Row],[95]]</f>
        <v>4.825288739845E-7</v>
      </c>
      <c r="CT298" s="10">
        <f>3/24000000*OO[[#This Row],[154 (08JUL1985 03:00:00)-Water Temperature (C)]]*OO[[#This Row],[96]]</f>
        <v>4.5863985099312492E-7</v>
      </c>
      <c r="CU298" s="10">
        <f>3/24000000*OO[[#This Row],[155 (08JUL1985 06:00:00)-Water Temperature (C)]]*OO[[#This Row],[97]]</f>
        <v>4.3894413731437497E-7</v>
      </c>
      <c r="CV298" s="10">
        <f>3/24000000*OO[[#This Row],[156 (08JUL1985 09:00:00)-Water Temperature (C)]]*OO[[#This Row],[98]]</f>
        <v>4.2324137257799995E-7</v>
      </c>
      <c r="CW298" s="10">
        <f>3/24000000*OO[[#This Row],[157 (08JUL1985 12:00:00)-Water Temperature (C)]]*OO[[#This Row],[99]]</f>
        <v>4.1712398685299995E-7</v>
      </c>
    </row>
    <row r="299" spans="1:101" x14ac:dyDescent="0.35">
      <c r="A299" t="s">
        <v>305</v>
      </c>
      <c r="B299">
        <v>915.50639999999999</v>
      </c>
      <c r="C299" s="10">
        <f>3/24*OO[[#This Row],[59 (26JUN1985 06:00:00)-Water Temperature (C)]]*OO[[#This Row],[1]]/SUM(OO[1])</f>
        <v>0</v>
      </c>
      <c r="D299" s="10">
        <f>3/24*OO[[#This Row],[60 (26JUN1985 09:00:00)-Water Temperature (C)]]*OO[[#This Row],[2]]/SUM(OO[2])</f>
        <v>0</v>
      </c>
      <c r="E299" s="10">
        <f>3/24*OO[[#This Row],[61 (26JUN1985 12:00:00)-Water Temperature (C)]]*OO[[#This Row],[3]]/SUM(OO[3])</f>
        <v>0</v>
      </c>
      <c r="F299" s="10">
        <f>3/24*OO[[#This Row],[62 (26JUN1985 15:00:00)-Water Temperature (C)]]*OO[[#This Row],[4]]/SUM(OO[4])</f>
        <v>0</v>
      </c>
      <c r="G299" s="10">
        <f>3/24*OO[[#This Row],[63 (26JUN1985 18:00:00)-Water Temperature (C)]]*OO[[#This Row],[5]]/SUM(OO[5])</f>
        <v>0</v>
      </c>
      <c r="H299" s="10">
        <f>3/24*OO[[#This Row],[64 (26JUN1985 21:00:00)-Water Temperature (C)]]*OO[[#This Row],[6]]/SUM(OO[6])</f>
        <v>0</v>
      </c>
      <c r="I299" s="10">
        <f>3/24*OO[[#This Row],[65 (27JUN1985 00:00:00)-Water Temperature (C)]]*OO[[#This Row],[7]]/SUM(OO[7])</f>
        <v>0</v>
      </c>
      <c r="J299" s="10">
        <f>3/24*OO[[#This Row],[66 (27JUN1985 03:00:00)-Water Temperature (C)]]*OO[[#This Row],[8]]/SUM(OO[8])</f>
        <v>0</v>
      </c>
      <c r="K299" s="10">
        <f>3/24*OO[[#This Row],[67 (27JUN1985 06:00:00)-Water Temperature (C)]]*OO[[#This Row],[9]]/SUM(OO[9])</f>
        <v>0</v>
      </c>
      <c r="L299" s="10">
        <f>3/24*OO[[#This Row],[68 (27JUN1985 09:00:00)-Water Temperature (C)]]*OO[[#This Row],[10]]/SUM(OO[10])</f>
        <v>0</v>
      </c>
      <c r="M299" s="10">
        <f>3/24*OO[[#This Row],[69 (27JUN1985 12:00:00)-Water Temperature (C)]]*OO[[#This Row],[11]]/SUM(OO[11])</f>
        <v>0</v>
      </c>
      <c r="N299" s="10">
        <f>3/24*OO[[#This Row],[70 (27JUN1985 15:00:00)-Water Temperature (C)]]*OO[[#This Row],[12]]/SUM(OO[12])</f>
        <v>0</v>
      </c>
      <c r="O299" s="10">
        <f>3/24*OO[[#This Row],[71 (27JUN1985 18:00:00)-Water Temperature (C)]]*OO[[#This Row],[13]]/SUM(OO[13])</f>
        <v>0</v>
      </c>
      <c r="P299" s="10">
        <f>3/24*OO[[#This Row],[72 (27JUN1985 21:00:00)-Water Temperature (C)]]*OO[[#This Row],[14]]/SUM(OO[14])</f>
        <v>0</v>
      </c>
      <c r="Q299" s="10">
        <f>3/24*OO[[#This Row],[73 (28JUN1985 00:00:00)-Water Temperature (C)]]*OO[[#This Row],[15]]/SUM(OO[15])</f>
        <v>9.2106752029941639E-41</v>
      </c>
      <c r="R299" s="10">
        <f>3/24*OO[[#This Row],[74 (28JUN1985 03:00:00)-Water Temperature (C)]]*OO[[#This Row],[16]]/SUM(OO[16])</f>
        <v>1.5852835468435747E-27</v>
      </c>
      <c r="S299" s="10">
        <f>3/24*OO[[#This Row],[75 (28JUN1985 06:00:00)-Water Temperature (C)]]*OO[[#This Row],[17]]/SUM(OO[17])</f>
        <v>3.8470234752449298E-22</v>
      </c>
      <c r="T299" s="10">
        <f>3/24*OO[[#This Row],[76 (28JUN1985 09:00:00)-Water Temperature (C)]]*OO[[#This Row],[18]]/SUM(OO[18])</f>
        <v>2.8037273242448444E-15</v>
      </c>
      <c r="U299" s="10">
        <f>3/24*OO[[#This Row],[77 (28JUN1985 12:00:00)-Water Temperature (C)]]*OO[[#This Row],[19]]/SUM(OO[19])</f>
        <v>9.0914102208900223E-12</v>
      </c>
      <c r="V299" s="10">
        <f>3/24000000*OO[[#This Row],[78 (28JUN1985 15:00:00)-Water Temperature (C)]]*OO[[#This Row],[20]]</f>
        <v>3.4612565803799995E-9</v>
      </c>
      <c r="W299" s="10">
        <f>3/24000000*OO[[#This Row],[79 (28JUN1985 18:00:00)-Water Temperature (C)]]*OO[[#This Row],[21]]</f>
        <v>3.3889870821975007E-7</v>
      </c>
      <c r="X299" s="10">
        <f>3/24000000*OO[[#This Row],[80 (28JUN1985 21:00:00)-Water Temperature (C)]]*OO[[#This Row],[22]]</f>
        <v>1.1776357286632501E-5</v>
      </c>
      <c r="Y299" s="10">
        <f>3/24000000*OO[[#This Row],[81 (29JUN1985 00:00:00)-Water Temperature (C)]]*OO[[#This Row],[23]]</f>
        <v>1.7979896879002498E-4</v>
      </c>
      <c r="Z299" s="10">
        <f>3/24000000*OO[[#This Row],[82 (29JUN1985 03:00:00)-Water Temperature (C)]]*OO[[#This Row],[24]]</f>
        <v>1.3951438209309998E-3</v>
      </c>
      <c r="AA299" s="10">
        <f>3/24000000*OO[[#This Row],[83 (29JUN1985 06:00:00)-Water Temperature (C)]]*OO[[#This Row],[25]]</f>
        <v>6.1188795378187503E-3</v>
      </c>
      <c r="AB299" s="10">
        <f>3/24000000*OO[[#This Row],[84 (29JUN1985 09:00:00)-Water Temperature (C)]]*OO[[#This Row],[26]]</f>
        <v>1.7016295617142501E-2</v>
      </c>
      <c r="AC299" s="10">
        <f>3/24000000*OO[[#This Row],[85 (29JUN1985 12:00:00)-Water Temperature (C)]]*OO[[#This Row],[27]]</f>
        <v>3.1656688954312499E-2</v>
      </c>
      <c r="AD299" s="10">
        <f>3/24000000*OO[[#This Row],[86 (29JUN1985 15:00:00)-Water Temperature (C)]]*OO[[#This Row],[28]]</f>
        <v>4.0754694952699996E-2</v>
      </c>
      <c r="AE299" s="10">
        <f>3/24000000*OO[[#This Row],[88 (29JUN1985 21:00:00)-Water Temperature (C)]]*OO[[#This Row],[30]]</f>
        <v>2.7198979434412497E-2</v>
      </c>
      <c r="AF299" s="10">
        <f>3/24000000*OO[[#This Row],[88 (29JUN1985 21:00:00)-Water Temperature (C)]]*OO[[#This Row],[30]]</f>
        <v>2.7198979434412497E-2</v>
      </c>
      <c r="AG299" s="10">
        <f>3/24000000*OO[[#This Row],[89 (30JUN1985 00:00:00)-Water Temperature (C)]]*OO[[#This Row],[31]]</f>
        <v>1.5065146404011251E-2</v>
      </c>
      <c r="AH299" s="10">
        <f>3/24000000*OO[[#This Row],[90 (30JUN1985 03:00:00)-Water Temperature (C)]]*OO[[#This Row],[32]]</f>
        <v>6.8430076812E-3</v>
      </c>
      <c r="AI299" s="10">
        <f>3/24000000*OO[[#This Row],[91 (30JUN1985 06:00:00)-Water Temperature (C)]]*OO[[#This Row],[33]]</f>
        <v>2.6273054088774999E-3</v>
      </c>
      <c r="AJ299" s="10">
        <f>3/24000000*OO[[#This Row],[92 (30JUN1985 09:00:00)-Water Temperature (C)]]*OO[[#This Row],[34]]</f>
        <v>9.09838646948E-4</v>
      </c>
      <c r="AK299" s="10">
        <f>3/24000000*OO[[#This Row],[93 (30JUN1985 12:00:00)-Water Temperature (C)]]*OO[[#This Row],[35]]</f>
        <v>3.0268436759699999E-4</v>
      </c>
      <c r="AL299" s="10">
        <f>3/24000000*OO[[#This Row],[94 (30JUN1985 15:00:00)-Water Temperature (C)]]*OO[[#This Row],[36]]</f>
        <v>1.1102820301149999E-4</v>
      </c>
      <c r="AM299" s="10">
        <f>3/24000000*OO[[#This Row],[95 (30JUN1985 18:00:00)-Water Temperature (C)]]*OO[[#This Row],[37]]</f>
        <v>5.6208030943187501E-5</v>
      </c>
      <c r="AN299" s="10">
        <f>3/24000000*OO[[#This Row],[96 (30JUN1985 21:00:00)-Water Temperature (C)]]*OO[[#This Row],[38]]</f>
        <v>4.158979969277499E-5</v>
      </c>
      <c r="AO299" s="10">
        <f>3/24000000*OO[[#This Row],[97 (01JUL1985 00:00:00)-Water Temperature (C)]]*OO[[#This Row],[39]]</f>
        <v>3.8065856692300001E-5</v>
      </c>
      <c r="AP299" s="10">
        <f>3/24000000*OO[[#This Row],[98 (01JUL1985 03:00:00)-Water Temperature (C)]]*OO[[#This Row],[40]]</f>
        <v>3.7056599021887498E-5</v>
      </c>
      <c r="AQ299" s="10">
        <f>3/24000000*OO[[#This Row],[99 (01JUL1985 06:00:00)-Water Temperature (C)]]*OO[[#This Row],[41]]</f>
        <v>3.6245718863249996E-5</v>
      </c>
      <c r="AR299" s="10">
        <f>3/24000000*OO[[#This Row],[100 (01JUL1985 09:00:00)-Water Temperature (C)]]*OO[[#This Row],[42]]</f>
        <v>3.6258221921224999E-5</v>
      </c>
      <c r="AS299" s="10">
        <f>3/24000000*OO[[#This Row],[101 (01JUL1985 12:00:00)-Water Temperature (C)]]*OO[[#This Row],[43]]</f>
        <v>3.5025653068250002E-5</v>
      </c>
      <c r="AT299" s="10">
        <f>3/24000000*OO[[#This Row],[102 (01JUL1985 15:00:00)-Water Temperature (C)]]*OO[[#This Row],[44]]</f>
        <v>3.3096672708537505E-5</v>
      </c>
      <c r="AU299" s="10">
        <f>3/24000000*OO[[#This Row],[103 (01JUL1985 18:00:00)-Water Temperature (C)]]*OO[[#This Row],[45]]</f>
        <v>3.0604100299375E-5</v>
      </c>
      <c r="AV299" s="10">
        <f>3/24000000*OO[[#This Row],[104 (01JUL1985 21:00:00)-Water Temperature (C)]]*OO[[#This Row],[46]]</f>
        <v>2.7651316576649999E-5</v>
      </c>
      <c r="AW299" s="10">
        <f>3/24000000*OO[[#This Row],[105 (02JUL1985 00:00:00)-Water Temperature (C)]]*OO[[#This Row],[47]]</f>
        <v>2.4615834984849997E-5</v>
      </c>
      <c r="AX299" s="10">
        <f>3/24000000*OO[[#This Row],[106 (02JUL1985 03:00:00)-Water Temperature (C)]]*OO[[#This Row],[48]]</f>
        <v>2.1729644648669998E-5</v>
      </c>
      <c r="AY299" s="10">
        <f>3/24000000*OO[[#This Row],[107 (02JUL1985 06:00:00)-Water Temperature (C)]]*OO[[#This Row],[49]]</f>
        <v>1.9167197455406248E-5</v>
      </c>
      <c r="AZ299" s="10">
        <f>3/24000000*OO[[#This Row],[108 (02JUL1985 09:00:00)-Water Temperature (C)]]*OO[[#This Row],[50]]</f>
        <v>1.75079362531125E-5</v>
      </c>
      <c r="BA299" s="10">
        <f>3/24000000*OO[[#This Row],[109 (02JUL1985 12:00:00)-Water Temperature (C)]]*OO[[#This Row],[51]]</f>
        <v>1.5662291362582498E-5</v>
      </c>
      <c r="BB299" s="10">
        <f>3/24000000*OO[[#This Row],[110 (02JUL1985 15:00:00)-Water Temperature (C)]]*OO[[#This Row],[52]]</f>
        <v>1.3901598744564999E-5</v>
      </c>
      <c r="BC299" s="10">
        <f>3/24000000*OO[[#This Row],[111 (02JUL1985 18:00:00)-Water Temperature (C)]]*OO[[#This Row],[53]]</f>
        <v>1.2369092555531251E-5</v>
      </c>
      <c r="BD299" s="10">
        <f>3/24000000*OO[[#This Row],[112 (02JUL1985 21:00:00)-Water Temperature (C)]]*OO[[#This Row],[54]]</f>
        <v>1.0793446433975001E-5</v>
      </c>
      <c r="BE299" s="10">
        <f>3/24000000*OO[[#This Row],[113 (03JUL1985 00:00:00)-Water Temperature (C)]]*OO[[#This Row],[55]]</f>
        <v>9.2301754891549999E-6</v>
      </c>
      <c r="BF299" s="10">
        <f>3/24000000*OO[[#This Row],[114 (03JUL1985 03:00:00)-Water Temperature (C)]]*OO[[#This Row],[56]]</f>
        <v>7.8790152406612503E-6</v>
      </c>
      <c r="BG299" s="10">
        <f>3/24000000*OO[[#This Row],[115 (03JUL1985 06:00:00)-Water Temperature (C)]]*OO[[#This Row],[57]]</f>
        <v>6.6278358511337508E-6</v>
      </c>
      <c r="BH299" s="10">
        <f>3/24000000*OO[[#This Row],[116 (03JUL1985 09:00:00)-Water Temperature (C)]]*OO[[#This Row],[58]]</f>
        <v>5.6442871645875003E-6</v>
      </c>
      <c r="BI299" s="10">
        <f>3/24000000*OO[[#This Row],[117 (03JUL1985 12:00:00)-Water Temperature (C)]]*OO[[#This Row],[59]]</f>
        <v>4.7008750951124988E-6</v>
      </c>
      <c r="BJ299" s="10">
        <f>3/24000000*OO[[#This Row],[118 (03JUL1985 15:00:00)-Water Temperature (C)]]*OO[[#This Row],[60]]</f>
        <v>3.8068898512274996E-6</v>
      </c>
      <c r="BK299" s="10">
        <f>3/24000000*OO[[#This Row],[119 (03JUL1985 18:00:00)-Water Temperature (C)]]*OO[[#This Row],[61]]</f>
        <v>3.0864669398200004E-6</v>
      </c>
      <c r="BL299" s="10">
        <f>3/24000000*OO[[#This Row],[120 (03JUL1985 21:00:00)-Water Temperature (C)]]*OO[[#This Row],[62]]</f>
        <v>2.4960112515906248E-6</v>
      </c>
      <c r="BM299" s="10">
        <f>3/24000000*OO[[#This Row],[121 (04JUL1985 00:00:00)-Water Temperature (C)]]*OO[[#This Row],[63]]</f>
        <v>2.0696528423047498E-6</v>
      </c>
      <c r="BN299" s="10">
        <f>3/24000000*OO[[#This Row],[122 (04JUL1985 03:00:00)-Water Temperature (C)]]*OO[[#This Row],[64]]</f>
        <v>1.7934311409199999E-6</v>
      </c>
      <c r="BO299" s="10">
        <f>3/24000000*OO[[#This Row],[123 (04JUL1985 06:00:00)-Water Temperature (C)]]*OO[[#This Row],[65]]</f>
        <v>1.6039000736141251E-6</v>
      </c>
      <c r="BP299" s="10">
        <f>3/24000000*OO[[#This Row],[124 (04JUL1985 09:00:00)-Water Temperature (C)]]*OO[[#This Row],[66]]</f>
        <v>1.4915588626412498E-6</v>
      </c>
      <c r="BQ299" s="10">
        <f>3/24000000*OO[[#This Row],[125 (04JUL1985 12:00:00)-Water Temperature (C)]]*OO[[#This Row],[67]]</f>
        <v>1.3805926472565001E-6</v>
      </c>
      <c r="BR299" s="10">
        <f>3/24000000*OO[[#This Row],[126 (04JUL1985 15:00:00)-Water Temperature (C)]]*OO[[#This Row],[68]]</f>
        <v>1.2914897999197499E-6</v>
      </c>
      <c r="BS299" s="10">
        <f>3/24000000*OO[[#This Row],[127 (04JUL1985 18:00:00)-Water Temperature (C)]]*OO[[#This Row],[69]]</f>
        <v>1.19537139781E-6</v>
      </c>
      <c r="BT299" s="10">
        <f>3/24000000*OO[[#This Row],[128 (04JUL1985 21:00:00)-Water Temperature (C)]]*OO[[#This Row],[70]]</f>
        <v>1.1070569737537501E-6</v>
      </c>
      <c r="BU299" s="10">
        <f>3/24000000*OO[[#This Row],[129 (05JUL1985 00:00:00)-Water Temperature (C)]]*OO[[#This Row],[71]]</f>
        <v>1.0392678378442499E-6</v>
      </c>
      <c r="BV299" s="10">
        <f>3/24000000*OO[[#This Row],[130 (05JUL1985 03:00:00)-Water Temperature (C)]]*OO[[#This Row],[72]]</f>
        <v>9.8723988803912478E-7</v>
      </c>
      <c r="BW299" s="10">
        <f>3/24000000*OO[[#This Row],[131 (05JUL1985 06:00:00)-Water Temperature (C)]]*OO[[#This Row],[73]]</f>
        <v>9.4806181545612486E-7</v>
      </c>
      <c r="BX299" s="10">
        <f>3/24000000*OO[[#This Row],[132 (05JUL1985 09:00:00)-Water Temperature (C)]]*OO[[#This Row],[74]]</f>
        <v>9.4287327881249989E-7</v>
      </c>
      <c r="BY299" s="10">
        <f>3/24000000*OO[[#This Row],[133 (05JUL1985 12:00:00)-Water Temperature (C)]]*OO[[#This Row],[75]]</f>
        <v>9.1502377722562511E-7</v>
      </c>
      <c r="BZ299" s="10">
        <f>3/24000000*OO[[#This Row],[134 (05JUL1985 15:00:00)-Water Temperature (C)]]*OO[[#This Row],[76]]</f>
        <v>8.8897332269374982E-7</v>
      </c>
      <c r="CA299" s="10">
        <f>3/24000000*OO[[#This Row],[135 (05JUL1985 18:00:00)-Water Temperature (C)]]*OO[[#This Row],[77]]</f>
        <v>8.6105990556200004E-7</v>
      </c>
      <c r="CB299" s="10">
        <f>3/24000000*OO[[#This Row],[136 (05JUL1985 21:00:00)-Water Temperature (C)]]*OO[[#This Row],[78]]</f>
        <v>8.1883991111325014E-7</v>
      </c>
      <c r="CC299" s="10">
        <f>3/24000000*OO[[#This Row],[137 (06JUL1985 00:00:00)-Water Temperature (C)]]*OO[[#This Row],[79]]</f>
        <v>7.7143308627787508E-7</v>
      </c>
      <c r="CD299" s="10">
        <f>3/24000000*OO[[#This Row],[138 (06JUL1985 03:00:00)-Water Temperature (C)]]*OO[[#This Row],[80]]</f>
        <v>7.3161145689499996E-7</v>
      </c>
      <c r="CE299" s="10">
        <f>3/24000000*OO[[#This Row],[139 (06JUL1985 06:00:00)-Water Temperature (C)]]*OO[[#This Row],[81]]</f>
        <v>7.0409562537924987E-7</v>
      </c>
      <c r="CF299" s="10">
        <f>3/24000000*OO[[#This Row],[140 (06JUL1985 09:00:00)-Water Temperature (C)]]*OO[[#This Row],[82]]</f>
        <v>7.0602825643712501E-7</v>
      </c>
      <c r="CG299" s="10">
        <f>3/24000000*OO[[#This Row],[141 (06JUL1985 12:00:00)-Water Temperature (C)]]*OO[[#This Row],[83]]</f>
        <v>6.9234078942687493E-7</v>
      </c>
      <c r="CH299" s="10">
        <f>3/24000000*OO[[#This Row],[142 (06JUL1985 15:00:00)-Water Temperature (C)]]*OO[[#This Row],[84]]</f>
        <v>6.7467563099999988E-7</v>
      </c>
      <c r="CI299" s="10">
        <f>3/24000000*OO[[#This Row],[143 (06JUL1985 18:00:00)-Water Temperature (C)]]*OO[[#This Row],[85]]</f>
        <v>6.6089291226087494E-7</v>
      </c>
      <c r="CJ299" s="10">
        <f>3/24000000*OO[[#This Row],[144 (06JUL1985 21:00:00)-Water Temperature (C)]]*OO[[#This Row],[86]]</f>
        <v>6.2820909533099987E-7</v>
      </c>
      <c r="CK299" s="10">
        <f>3/24000000*OO[[#This Row],[145 (07JUL1985 00:00:00)-Water Temperature (C)]]*OO[[#This Row],[87]]</f>
        <v>5.8583804156624999E-7</v>
      </c>
      <c r="CL299" s="10">
        <f>3/24000000*OO[[#This Row],[146 (07JUL1985 03:00:00)-Water Temperature (C)]]*OO[[#This Row],[88]]</f>
        <v>5.5490314744937497E-7</v>
      </c>
      <c r="CM299" s="10">
        <f>3/24000000*OO[[#This Row],[147 (07JUL1985 06:00:00)-Water Temperature (C)]]*OO[[#This Row],[89]]</f>
        <v>5.2987227632099999E-7</v>
      </c>
      <c r="CN299" s="10">
        <f>3/24000000*OO[[#This Row],[148 (07JUL1985 09:00:00)-Water Temperature (C)]]*OO[[#This Row],[90]]</f>
        <v>5.2676841033799987E-7</v>
      </c>
      <c r="CO299" s="10">
        <f>3/24000000*OO[[#This Row],[149 (07JUL1985 12:00:00)-Water Temperature (C)]]*OO[[#This Row],[91]]</f>
        <v>5.2150705477912491E-7</v>
      </c>
      <c r="CP299" s="10">
        <f>3/24000000*OO[[#This Row],[150 (07JUL1985 15:00:00)-Water Temperature (C)]]*OO[[#This Row],[92]]</f>
        <v>5.0985053873250003E-7</v>
      </c>
      <c r="CQ299" s="10">
        <f>3/24000000*OO[[#This Row],[151 (07JUL1985 18:00:00)-Water Temperature (C)]]*OO[[#This Row],[93]]</f>
        <v>4.9801687343699991E-7</v>
      </c>
      <c r="CR299" s="10">
        <f>3/24000000*OO[[#This Row],[152 (07JUL1985 21:00:00)-Water Temperature (C)]]*OO[[#This Row],[94]]</f>
        <v>4.723856707274999E-7</v>
      </c>
      <c r="CS299" s="10">
        <f>3/24000000*OO[[#This Row],[153 (08JUL1985 00:00:00)-Water Temperature (C)]]*OO[[#This Row],[95]]</f>
        <v>4.4435774703000002E-7</v>
      </c>
      <c r="CT299" s="10">
        <f>3/24000000*OO[[#This Row],[154 (08JUL1985 03:00:00)-Water Temperature (C)]]*OO[[#This Row],[96]]</f>
        <v>4.2216454119600001E-7</v>
      </c>
      <c r="CU299" s="10">
        <f>3/24000000*OO[[#This Row],[155 (08JUL1985 06:00:00)-Water Temperature (C)]]*OO[[#This Row],[97]]</f>
        <v>4.0407641514700005E-7</v>
      </c>
      <c r="CV299" s="10">
        <f>3/24000000*OO[[#This Row],[156 (08JUL1985 09:00:00)-Water Temperature (C)]]*OO[[#This Row],[98]]</f>
        <v>3.8974123751512503E-7</v>
      </c>
      <c r="CW299" s="10">
        <f>3/24000000*OO[[#This Row],[157 (08JUL1985 12:00:00)-Water Temperature (C)]]*OO[[#This Row],[99]]</f>
        <v>3.8439759163324996E-7</v>
      </c>
    </row>
    <row r="300" spans="1:101" x14ac:dyDescent="0.35">
      <c r="A300" t="s">
        <v>306</v>
      </c>
      <c r="B300">
        <v>914.54939999999999</v>
      </c>
      <c r="C300" s="10">
        <f>3/24*OO[[#This Row],[59 (26JUN1985 06:00:00)-Water Temperature (C)]]*OO[[#This Row],[1]]/SUM(OO[1])</f>
        <v>0</v>
      </c>
      <c r="D300" s="10">
        <f>3/24*OO[[#This Row],[60 (26JUN1985 09:00:00)-Water Temperature (C)]]*OO[[#This Row],[2]]/SUM(OO[2])</f>
        <v>0</v>
      </c>
      <c r="E300" s="10">
        <f>3/24*OO[[#This Row],[61 (26JUN1985 12:00:00)-Water Temperature (C)]]*OO[[#This Row],[3]]/SUM(OO[3])</f>
        <v>0</v>
      </c>
      <c r="F300" s="10">
        <f>3/24*OO[[#This Row],[62 (26JUN1985 15:00:00)-Water Temperature (C)]]*OO[[#This Row],[4]]/SUM(OO[4])</f>
        <v>0</v>
      </c>
      <c r="G300" s="10">
        <f>3/24*OO[[#This Row],[63 (26JUN1985 18:00:00)-Water Temperature (C)]]*OO[[#This Row],[5]]/SUM(OO[5])</f>
        <v>0</v>
      </c>
      <c r="H300" s="10">
        <f>3/24*OO[[#This Row],[64 (26JUN1985 21:00:00)-Water Temperature (C)]]*OO[[#This Row],[6]]/SUM(OO[6])</f>
        <v>0</v>
      </c>
      <c r="I300" s="10">
        <f>3/24*OO[[#This Row],[65 (27JUN1985 00:00:00)-Water Temperature (C)]]*OO[[#This Row],[7]]/SUM(OO[7])</f>
        <v>0</v>
      </c>
      <c r="J300" s="10">
        <f>3/24*OO[[#This Row],[66 (27JUN1985 03:00:00)-Water Temperature (C)]]*OO[[#This Row],[8]]/SUM(OO[8])</f>
        <v>0</v>
      </c>
      <c r="K300" s="10">
        <f>3/24*OO[[#This Row],[67 (27JUN1985 06:00:00)-Water Temperature (C)]]*OO[[#This Row],[9]]/SUM(OO[9])</f>
        <v>0</v>
      </c>
      <c r="L300" s="10">
        <f>3/24*OO[[#This Row],[68 (27JUN1985 09:00:00)-Water Temperature (C)]]*OO[[#This Row],[10]]/SUM(OO[10])</f>
        <v>0</v>
      </c>
      <c r="M300" s="10">
        <f>3/24*OO[[#This Row],[69 (27JUN1985 12:00:00)-Water Temperature (C)]]*OO[[#This Row],[11]]/SUM(OO[11])</f>
        <v>0</v>
      </c>
      <c r="N300" s="10">
        <f>3/24*OO[[#This Row],[70 (27JUN1985 15:00:00)-Water Temperature (C)]]*OO[[#This Row],[12]]/SUM(OO[12])</f>
        <v>0</v>
      </c>
      <c r="O300" s="10">
        <f>3/24*OO[[#This Row],[71 (27JUN1985 18:00:00)-Water Temperature (C)]]*OO[[#This Row],[13]]/SUM(OO[13])</f>
        <v>0</v>
      </c>
      <c r="P300" s="10">
        <f>3/24*OO[[#This Row],[72 (27JUN1985 21:00:00)-Water Temperature (C)]]*OO[[#This Row],[14]]/SUM(OO[14])</f>
        <v>0</v>
      </c>
      <c r="Q300" s="10">
        <f>3/24*OO[[#This Row],[73 (28JUN1985 00:00:00)-Water Temperature (C)]]*OO[[#This Row],[15]]/SUM(OO[15])</f>
        <v>1.1674286553858282E-41</v>
      </c>
      <c r="R300" s="10">
        <f>3/24*OO[[#This Row],[74 (28JUN1985 03:00:00)-Water Temperature (C)]]*OO[[#This Row],[16]]/SUM(OO[16])</f>
        <v>2.9925037763581459E-28</v>
      </c>
      <c r="S300" s="10">
        <f>3/24*OO[[#This Row],[75 (28JUN1985 06:00:00)-Water Temperature (C)]]*OO[[#This Row],[17]]/SUM(OO[17])</f>
        <v>7.3376950878722783E-23</v>
      </c>
      <c r="T300" s="10">
        <f>3/24*OO[[#This Row],[76 (28JUN1985 09:00:00)-Water Temperature (C)]]*OO[[#This Row],[18]]/SUM(OO[18])</f>
        <v>1.5449757267777346E-15</v>
      </c>
      <c r="U300" s="10">
        <f>3/24*OO[[#This Row],[77 (28JUN1985 12:00:00)-Water Temperature (C)]]*OO[[#This Row],[19]]/SUM(OO[19])</f>
        <v>6.1547631517820687E-12</v>
      </c>
      <c r="V300" s="10">
        <f>3/24000000*OO[[#This Row],[78 (28JUN1985 15:00:00)-Water Temperature (C)]]*OO[[#This Row],[20]]</f>
        <v>2.6266402547599993E-9</v>
      </c>
      <c r="W300" s="10">
        <f>3/24000000*OO[[#This Row],[79 (28JUN1985 18:00:00)-Water Temperature (C)]]*OO[[#This Row],[21]]</f>
        <v>2.7961515898249996E-7</v>
      </c>
      <c r="X300" s="10">
        <f>3/24000000*OO[[#This Row],[80 (28JUN1985 21:00:00)-Water Temperature (C)]]*OO[[#This Row],[22]]</f>
        <v>1.0394733723721248E-5</v>
      </c>
      <c r="Y300" s="10">
        <f>3/24000000*OO[[#This Row],[81 (29JUN1985 00:00:00)-Water Temperature (C)]]*OO[[#This Row],[23]]</f>
        <v>1.6812779280331249E-4</v>
      </c>
      <c r="Z300" s="10">
        <f>3/24000000*OO[[#This Row],[82 (29JUN1985 03:00:00)-Water Temperature (C)]]*OO[[#This Row],[24]]</f>
        <v>1.3728621826399998E-3</v>
      </c>
      <c r="AA300" s="10">
        <f>3/24000000*OO[[#This Row],[83 (29JUN1985 06:00:00)-Water Temperature (C)]]*OO[[#This Row],[25]]</f>
        <v>6.29611961202E-3</v>
      </c>
      <c r="AB300" s="10">
        <f>3/24000000*OO[[#This Row],[84 (29JUN1985 09:00:00)-Water Temperature (C)]]*OO[[#This Row],[26]]</f>
        <v>1.8214713392032497E-2</v>
      </c>
      <c r="AC300" s="10">
        <f>3/24000000*OO[[#This Row],[85 (29JUN1985 12:00:00)-Water Temperature (C)]]*OO[[#This Row],[27]]</f>
        <v>3.506883230565E-2</v>
      </c>
      <c r="AD300" s="10">
        <f>3/24000000*OO[[#This Row],[86 (29JUN1985 15:00:00)-Water Temperature (C)]]*OO[[#This Row],[28]]</f>
        <v>4.6471089955775001E-2</v>
      </c>
      <c r="AE300" s="10">
        <f>3/24000000*OO[[#This Row],[88 (29JUN1985 21:00:00)-Water Temperature (C)]]*OO[[#This Row],[30]]</f>
        <v>3.2499543217E-2</v>
      </c>
      <c r="AF300" s="10">
        <f>3/24000000*OO[[#This Row],[88 (29JUN1985 21:00:00)-Water Temperature (C)]]*OO[[#This Row],[30]]</f>
        <v>3.2499543217E-2</v>
      </c>
      <c r="AG300" s="10">
        <f>3/24000000*OO[[#This Row],[89 (30JUN1985 00:00:00)-Water Temperature (C)]]*OO[[#This Row],[31]]</f>
        <v>1.8335430439232501E-2</v>
      </c>
      <c r="AH300" s="10">
        <f>3/24000000*OO[[#This Row],[90 (30JUN1985 03:00:00)-Water Temperature (C)]]*OO[[#This Row],[32]]</f>
        <v>8.4639426859799988E-3</v>
      </c>
      <c r="AI300" s="10">
        <f>3/24000000*OO[[#This Row],[91 (30JUN1985 06:00:00)-Water Temperature (C)]]*OO[[#This Row],[33]]</f>
        <v>3.2944294856287501E-3</v>
      </c>
      <c r="AJ300" s="10">
        <f>3/24000000*OO[[#This Row],[92 (30JUN1985 09:00:00)-Water Temperature (C)]]*OO[[#This Row],[34]]</f>
        <v>1.150906633821E-3</v>
      </c>
      <c r="AK300" s="10">
        <f>3/24000000*OO[[#This Row],[93 (30JUN1985 12:00:00)-Water Temperature (C)]]*OO[[#This Row],[35]]</f>
        <v>3.8225565228500001E-4</v>
      </c>
      <c r="AL300" s="10">
        <f>3/24000000*OO[[#This Row],[94 (30JUN1985 15:00:00)-Water Temperature (C)]]*OO[[#This Row],[36]]</f>
        <v>1.36933009274E-4</v>
      </c>
      <c r="AM300" s="10">
        <f>3/24000000*OO[[#This Row],[95 (30JUN1985 18:00:00)-Water Temperature (C)]]*OO[[#This Row],[37]]</f>
        <v>6.6037216342125006E-5</v>
      </c>
      <c r="AN300" s="10">
        <f>3/24000000*OO[[#This Row],[96 (30JUN1985 21:00:00)-Water Temperature (C)]]*OO[[#This Row],[38]]</f>
        <v>4.685735345025E-5</v>
      </c>
      <c r="AO300" s="10">
        <f>3/24000000*OO[[#This Row],[97 (01JUL1985 00:00:00)-Water Temperature (C)]]*OO[[#This Row],[39]]</f>
        <v>4.205620156995E-5</v>
      </c>
      <c r="AP300" s="10">
        <f>3/24000000*OO[[#This Row],[98 (01JUL1985 03:00:00)-Water Temperature (C)]]*OO[[#This Row],[40]]</f>
        <v>4.0652684877250001E-5</v>
      </c>
      <c r="AQ300" s="10">
        <f>3/24000000*OO[[#This Row],[99 (01JUL1985 06:00:00)-Water Temperature (C)]]*OO[[#This Row],[41]]</f>
        <v>3.9661961057599996E-5</v>
      </c>
      <c r="AR300" s="10">
        <f>3/24000000*OO[[#This Row],[100 (01JUL1985 09:00:00)-Water Temperature (C)]]*OO[[#This Row],[42]]</f>
        <v>3.9640779887987496E-5</v>
      </c>
      <c r="AS300" s="10">
        <f>3/24000000*OO[[#This Row],[101 (01JUL1985 12:00:00)-Water Temperature (C)]]*OO[[#This Row],[43]]</f>
        <v>3.8242895156024993E-5</v>
      </c>
      <c r="AT300" s="10">
        <f>3/24000000*OO[[#This Row],[102 (01JUL1985 15:00:00)-Water Temperature (C)]]*OO[[#This Row],[44]]</f>
        <v>3.6058256296125002E-5</v>
      </c>
      <c r="AU300" s="10">
        <f>3/24000000*OO[[#This Row],[103 (01JUL1985 18:00:00)-Water Temperature (C)]]*OO[[#This Row],[45]]</f>
        <v>3.3263364237562491E-5</v>
      </c>
      <c r="AV300" s="10">
        <f>3/24000000*OO[[#This Row],[104 (01JUL1985 21:00:00)-Water Temperature (C)]]*OO[[#This Row],[46]]</f>
        <v>2.99873432677E-5</v>
      </c>
      <c r="AW300" s="10">
        <f>3/24000000*OO[[#This Row],[105 (02JUL1985 00:00:00)-Water Temperature (C)]]*OO[[#This Row],[47]]</f>
        <v>2.6644540612800004E-5</v>
      </c>
      <c r="AX300" s="10">
        <f>3/24000000*OO[[#This Row],[106 (02JUL1985 03:00:00)-Water Temperature (C)]]*OO[[#This Row],[48]]</f>
        <v>2.3497358581799994E-5</v>
      </c>
      <c r="AY300" s="10">
        <f>3/24000000*OO[[#This Row],[107 (02JUL1985 06:00:00)-Water Temperature (C)]]*OO[[#This Row],[49]]</f>
        <v>2.0730412561732495E-5</v>
      </c>
      <c r="AZ300" s="10">
        <f>3/24000000*OO[[#This Row],[108 (02JUL1985 09:00:00)-Water Temperature (C)]]*OO[[#This Row],[50]]</f>
        <v>1.8958424466739999E-5</v>
      </c>
      <c r="BA300" s="10">
        <f>3/24000000*OO[[#This Row],[109 (02JUL1985 12:00:00)-Water Temperature (C)]]*OO[[#This Row],[51]]</f>
        <v>1.6966673541262497E-5</v>
      </c>
      <c r="BB300" s="10">
        <f>3/24000000*OO[[#This Row],[110 (02JUL1985 15:00:00)-Water Temperature (C)]]*OO[[#This Row],[52]]</f>
        <v>1.504250183711E-5</v>
      </c>
      <c r="BC300" s="10">
        <f>3/24000000*OO[[#This Row],[111 (02JUL1985 18:00:00)-Water Temperature (C)]]*OO[[#This Row],[53]]</f>
        <v>1.3365982095037499E-5</v>
      </c>
      <c r="BD300" s="10">
        <f>3/24000000*OO[[#This Row],[112 (02JUL1985 21:00:00)-Water Temperature (C)]]*OO[[#This Row],[54]]</f>
        <v>1.164313345300875E-5</v>
      </c>
      <c r="BE300" s="10">
        <f>3/24000000*OO[[#This Row],[113 (03JUL1985 00:00:00)-Water Temperature (C)]]*OO[[#This Row],[55]]</f>
        <v>9.9400984426624992E-6</v>
      </c>
      <c r="BF300" s="10">
        <f>3/24000000*OO[[#This Row],[114 (03JUL1985 03:00:00)-Water Temperature (C)]]*OO[[#This Row],[56]]</f>
        <v>8.4886655359500006E-6</v>
      </c>
      <c r="BG300" s="10">
        <f>3/24000000*OO[[#This Row],[115 (03JUL1985 06:00:00)-Water Temperature (C)]]*OO[[#This Row],[57]]</f>
        <v>7.1616343629349991E-6</v>
      </c>
      <c r="BH300" s="10">
        <f>3/24000000*OO[[#This Row],[116 (03JUL1985 09:00:00)-Water Temperature (C)]]*OO[[#This Row],[58]]</f>
        <v>6.12637898195875E-6</v>
      </c>
      <c r="BI300" s="10">
        <f>3/24000000*OO[[#This Row],[117 (03JUL1985 12:00:00)-Water Temperature (C)]]*OO[[#This Row],[59]]</f>
        <v>5.1233886718875E-6</v>
      </c>
      <c r="BJ300" s="10">
        <f>3/24000000*OO[[#This Row],[118 (03JUL1985 15:00:00)-Water Temperature (C)]]*OO[[#This Row],[60]]</f>
        <v>4.1537081122649988E-6</v>
      </c>
      <c r="BK300" s="10">
        <f>3/24000000*OO[[#This Row],[119 (03JUL1985 18:00:00)-Water Temperature (C)]]*OO[[#This Row],[61]]</f>
        <v>3.3613335717487503E-6</v>
      </c>
      <c r="BL300" s="10">
        <f>3/24000000*OO[[#This Row],[120 (03JUL1985 21:00:00)-Water Temperature (C)]]*OO[[#This Row],[62]]</f>
        <v>2.706098815396125E-6</v>
      </c>
      <c r="BM300" s="10">
        <f>3/24000000*OO[[#This Row],[121 (04JUL1985 00:00:00)-Water Temperature (C)]]*OO[[#This Row],[63]]</f>
        <v>2.23185862818E-6</v>
      </c>
      <c r="BN300" s="10">
        <f>3/24000000*OO[[#This Row],[122 (04JUL1985 03:00:00)-Water Temperature (C)]]*OO[[#This Row],[64]]</f>
        <v>1.9269327105063753E-6</v>
      </c>
      <c r="BO300" s="10">
        <f>3/24000000*OO[[#This Row],[123 (04JUL1985 06:00:00)-Water Temperature (C)]]*OO[[#This Row],[65]]</f>
        <v>1.720500400746375E-6</v>
      </c>
      <c r="BP300" s="10">
        <f>3/24000000*OO[[#This Row],[124 (04JUL1985 09:00:00)-Water Temperature (C)]]*OO[[#This Row],[66]]</f>
        <v>1.5996907071005E-6</v>
      </c>
      <c r="BQ300" s="10">
        <f>3/24000000*OO[[#This Row],[125 (04JUL1985 12:00:00)-Water Temperature (C)]]*OO[[#This Row],[67]]</f>
        <v>1.4806741108218752E-6</v>
      </c>
      <c r="BR300" s="10">
        <f>3/24000000*OO[[#This Row],[126 (04JUL1985 15:00:00)-Water Temperature (C)]]*OO[[#This Row],[68]]</f>
        <v>1.384118640148125E-6</v>
      </c>
      <c r="BS300" s="10">
        <f>3/24000000*OO[[#This Row],[127 (04JUL1985 18:00:00)-Water Temperature (C)]]*OO[[#This Row],[69]]</f>
        <v>1.2794962459968748E-6</v>
      </c>
      <c r="BT300" s="10">
        <f>3/24000000*OO[[#This Row],[128 (04JUL1985 21:00:00)-Water Temperature (C)]]*OO[[#This Row],[70]]</f>
        <v>1.183002159116375E-6</v>
      </c>
      <c r="BU300" s="10">
        <f>3/24000000*OO[[#This Row],[129 (05JUL1985 00:00:00)-Water Temperature (C)]]*OO[[#This Row],[71]]</f>
        <v>1.1089359602527499E-6</v>
      </c>
      <c r="BV300" s="10">
        <f>3/24000000*OO[[#This Row],[130 (05JUL1985 03:00:00)-Water Temperature (C)]]*OO[[#This Row],[72]]</f>
        <v>1.0523855563792497E-6</v>
      </c>
      <c r="BW300" s="10">
        <f>3/24000000*OO[[#This Row],[131 (05JUL1985 06:00:00)-Water Temperature (C)]]*OO[[#This Row],[73]]</f>
        <v>1.0100461578982502E-6</v>
      </c>
      <c r="BX300" s="10">
        <f>3/24000000*OO[[#This Row],[132 (05JUL1985 09:00:00)-Water Temperature (C)]]*OO[[#This Row],[74]]</f>
        <v>1.0054822417672499E-6</v>
      </c>
      <c r="BY300" s="10">
        <f>3/24000000*OO[[#This Row],[133 (05JUL1985 12:00:00)-Water Temperature (C)]]*OO[[#This Row],[75]]</f>
        <v>9.767824620568749E-7</v>
      </c>
      <c r="BZ300" s="10">
        <f>3/24000000*OO[[#This Row],[134 (05JUL1985 15:00:00)-Water Temperature (C)]]*OO[[#This Row],[76]]</f>
        <v>9.4926277302325001E-7</v>
      </c>
      <c r="CA300" s="10">
        <f>3/24000000*OO[[#This Row],[135 (05JUL1985 18:00:00)-Water Temperature (C)]]*OO[[#This Row],[77]]</f>
        <v>9.2003245423174998E-7</v>
      </c>
      <c r="CB300" s="10">
        <f>3/24000000*OO[[#This Row],[136 (05JUL1985 21:00:00)-Water Temperature (C)]]*OO[[#This Row],[78]]</f>
        <v>8.7444046666687495E-7</v>
      </c>
      <c r="CC300" s="10">
        <f>3/24000000*OO[[#This Row],[137 (06JUL1985 00:00:00)-Water Temperature (C)]]*OO[[#This Row],[79]]</f>
        <v>8.2263396208049992E-7</v>
      </c>
      <c r="CD300" s="10">
        <f>3/24000000*OO[[#This Row],[138 (06JUL1985 03:00:00)-Water Temperature (C)]]*OO[[#This Row],[80]]</f>
        <v>7.79739946003125E-7</v>
      </c>
      <c r="CE300" s="10">
        <f>3/24000000*OO[[#This Row],[139 (06JUL1985 06:00:00)-Water Temperature (C)]]*OO[[#This Row],[81]]</f>
        <v>7.5110671061737488E-7</v>
      </c>
      <c r="CF300" s="10">
        <f>3/24000000*OO[[#This Row],[140 (06JUL1985 09:00:00)-Water Temperature (C)]]*OO[[#This Row],[82]]</f>
        <v>7.54723970484E-7</v>
      </c>
      <c r="CG300" s="10">
        <f>3/24000000*OO[[#This Row],[141 (06JUL1985 12:00:00)-Water Temperature (C)]]*OO[[#This Row],[83]]</f>
        <v>7.4101686185649997E-7</v>
      </c>
      <c r="CH300" s="10">
        <f>3/24000000*OO[[#This Row],[142 (06JUL1985 15:00:00)-Water Temperature (C)]]*OO[[#This Row],[84]]</f>
        <v>7.2212582246999995E-7</v>
      </c>
      <c r="CI300" s="10">
        <f>3/24000000*OO[[#This Row],[143 (06JUL1985 18:00:00)-Water Temperature (C)]]*OO[[#This Row],[85]]</f>
        <v>7.0728445394362501E-7</v>
      </c>
      <c r="CJ300" s="10">
        <f>3/24000000*OO[[#This Row],[144 (06JUL1985 21:00:00)-Water Temperature (C)]]*OO[[#This Row],[86]]</f>
        <v>6.7154723640812502E-7</v>
      </c>
      <c r="CK300" s="10">
        <f>3/24000000*OO[[#This Row],[145 (07JUL1985 00:00:00)-Water Temperature (C)]]*OO[[#This Row],[87]]</f>
        <v>6.2498050294275005E-7</v>
      </c>
      <c r="CL300" s="10">
        <f>3/24000000*OO[[#This Row],[146 (07JUL1985 03:00:00)-Water Temperature (C)]]*OO[[#This Row],[88]]</f>
        <v>5.9159556888862491E-7</v>
      </c>
      <c r="CM300" s="10">
        <f>3/24000000*OO[[#This Row],[147 (07JUL1985 06:00:00)-Water Temperature (C)]]*OO[[#This Row],[89]]</f>
        <v>5.6535441560312498E-7</v>
      </c>
      <c r="CN300" s="10">
        <f>3/24000000*OO[[#This Row],[148 (07JUL1985 09:00:00)-Water Temperature (C)]]*OO[[#This Row],[90]]</f>
        <v>5.6285771765224986E-7</v>
      </c>
      <c r="CO300" s="10">
        <f>3/24000000*OO[[#This Row],[149 (07JUL1985 12:00:00)-Water Temperature (C)]]*OO[[#This Row],[91]]</f>
        <v>5.5790686330474996E-7</v>
      </c>
      <c r="CP300" s="10">
        <f>3/24000000*OO[[#This Row],[150 (07JUL1985 15:00:00)-Water Temperature (C)]]*OO[[#This Row],[92]]</f>
        <v>5.4538959913099996E-7</v>
      </c>
      <c r="CQ300" s="10">
        <f>3/24000000*OO[[#This Row],[151 (07JUL1985 18:00:00)-Water Temperature (C)]]*OO[[#This Row],[93]]</f>
        <v>5.3245212548287502E-7</v>
      </c>
      <c r="CR300" s="10">
        <f>3/24000000*OO[[#This Row],[152 (07JUL1985 21:00:00)-Water Temperature (C)]]*OO[[#This Row],[94]]</f>
        <v>5.0456949377550005E-7</v>
      </c>
      <c r="CS300" s="10">
        <f>3/24000000*OO[[#This Row],[153 (08JUL1985 00:00:00)-Water Temperature (C)]]*OO[[#This Row],[95]]</f>
        <v>4.7387780312937494E-7</v>
      </c>
      <c r="CT300" s="10">
        <f>3/24000000*OO[[#This Row],[154 (08JUL1985 03:00:00)-Water Temperature (C)]]*OO[[#This Row],[96]]</f>
        <v>4.4993366945112506E-7</v>
      </c>
      <c r="CU300" s="10">
        <f>3/24000000*OO[[#This Row],[155 (08JUL1985 06:00:00)-Water Temperature (C)]]*OO[[#This Row],[97]]</f>
        <v>4.3068086237924989E-7</v>
      </c>
      <c r="CV300" s="10">
        <f>3/24000000*OO[[#This Row],[156 (08JUL1985 09:00:00)-Water Temperature (C)]]*OO[[#This Row],[98]]</f>
        <v>4.1561016881774999E-7</v>
      </c>
      <c r="CW300" s="10">
        <f>3/24000000*OO[[#This Row],[157 (08JUL1985 12:00:00)-Water Temperature (C)]]*OO[[#This Row],[99]]</f>
        <v>4.1018486525362491E-7</v>
      </c>
    </row>
    <row r="301" spans="1:101" x14ac:dyDescent="0.35">
      <c r="A301" t="s">
        <v>307</v>
      </c>
      <c r="B301">
        <v>892.90250000000003</v>
      </c>
      <c r="C301" s="10">
        <f>3/24*OO[[#This Row],[59 (26JUN1985 06:00:00)-Water Temperature (C)]]*OO[[#This Row],[1]]/SUM(OO[1])</f>
        <v>0</v>
      </c>
      <c r="D301" s="10">
        <f>3/24*OO[[#This Row],[60 (26JUN1985 09:00:00)-Water Temperature (C)]]*OO[[#This Row],[2]]/SUM(OO[2])</f>
        <v>0</v>
      </c>
      <c r="E301" s="10">
        <f>3/24*OO[[#This Row],[61 (26JUN1985 12:00:00)-Water Temperature (C)]]*OO[[#This Row],[3]]/SUM(OO[3])</f>
        <v>0</v>
      </c>
      <c r="F301" s="10">
        <f>3/24*OO[[#This Row],[62 (26JUN1985 15:00:00)-Water Temperature (C)]]*OO[[#This Row],[4]]/SUM(OO[4])</f>
        <v>0</v>
      </c>
      <c r="G301" s="10">
        <f>3/24*OO[[#This Row],[63 (26JUN1985 18:00:00)-Water Temperature (C)]]*OO[[#This Row],[5]]/SUM(OO[5])</f>
        <v>0</v>
      </c>
      <c r="H301" s="10">
        <f>3/24*OO[[#This Row],[64 (26JUN1985 21:00:00)-Water Temperature (C)]]*OO[[#This Row],[6]]/SUM(OO[6])</f>
        <v>0</v>
      </c>
      <c r="I301" s="10">
        <f>3/24*OO[[#This Row],[65 (27JUN1985 00:00:00)-Water Temperature (C)]]*OO[[#This Row],[7]]/SUM(OO[7])</f>
        <v>0</v>
      </c>
      <c r="J301" s="10">
        <f>3/24*OO[[#This Row],[66 (27JUN1985 03:00:00)-Water Temperature (C)]]*OO[[#This Row],[8]]/SUM(OO[8])</f>
        <v>0</v>
      </c>
      <c r="K301" s="10">
        <f>3/24*OO[[#This Row],[67 (27JUN1985 06:00:00)-Water Temperature (C)]]*OO[[#This Row],[9]]/SUM(OO[9])</f>
        <v>0</v>
      </c>
      <c r="L301" s="10">
        <f>3/24*OO[[#This Row],[68 (27JUN1985 09:00:00)-Water Temperature (C)]]*OO[[#This Row],[10]]/SUM(OO[10])</f>
        <v>0</v>
      </c>
      <c r="M301" s="10">
        <f>3/24*OO[[#This Row],[69 (27JUN1985 12:00:00)-Water Temperature (C)]]*OO[[#This Row],[11]]/SUM(OO[11])</f>
        <v>0</v>
      </c>
      <c r="N301" s="10">
        <f>3/24*OO[[#This Row],[70 (27JUN1985 15:00:00)-Water Temperature (C)]]*OO[[#This Row],[12]]/SUM(OO[12])</f>
        <v>0</v>
      </c>
      <c r="O301" s="10">
        <f>3/24*OO[[#This Row],[71 (27JUN1985 18:00:00)-Water Temperature (C)]]*OO[[#This Row],[13]]/SUM(OO[13])</f>
        <v>0</v>
      </c>
      <c r="P301" s="10">
        <f>3/24*OO[[#This Row],[72 (27JUN1985 21:00:00)-Water Temperature (C)]]*OO[[#This Row],[14]]/SUM(OO[14])</f>
        <v>0</v>
      </c>
      <c r="Q301" s="10">
        <f>3/24*OO[[#This Row],[73 (28JUN1985 00:00:00)-Water Temperature (C)]]*OO[[#This Row],[15]]/SUM(OO[15])</f>
        <v>1.5892800629209636E-42</v>
      </c>
      <c r="R301" s="10">
        <f>3/24*OO[[#This Row],[74 (28JUN1985 03:00:00)-Water Temperature (C)]]*OO[[#This Row],[16]]/SUM(OO[16])</f>
        <v>5.0169222594128682E-29</v>
      </c>
      <c r="S301" s="10">
        <f>3/24*OO[[#This Row],[75 (28JUN1985 06:00:00)-Water Temperature (C)]]*OO[[#This Row],[17]]/SUM(OO[17])</f>
        <v>1.5825426601527512E-23</v>
      </c>
      <c r="T301" s="10">
        <f>3/24*OO[[#This Row],[76 (28JUN1985 09:00:00)-Water Temperature (C)]]*OO[[#This Row],[18]]/SUM(OO[18])</f>
        <v>7.6063895143620713E-16</v>
      </c>
      <c r="U301" s="10">
        <f>3/24*OO[[#This Row],[77 (28JUN1985 12:00:00)-Water Temperature (C)]]*OO[[#This Row],[19]]/SUM(OO[19])</f>
        <v>3.9247681753875501E-12</v>
      </c>
      <c r="V301" s="10">
        <f>3/24000000*OO[[#This Row],[78 (28JUN1985 15:00:00)-Water Temperature (C)]]*OO[[#This Row],[20]]</f>
        <v>1.9254717998749999E-9</v>
      </c>
      <c r="W301" s="10">
        <f>3/24000000*OO[[#This Row],[79 (28JUN1985 18:00:00)-Water Temperature (C)]]*OO[[#This Row],[21]]</f>
        <v>2.2707280493699998E-7</v>
      </c>
      <c r="X301" s="10">
        <f>3/24000000*OO[[#This Row],[80 (28JUN1985 21:00:00)-Water Temperature (C)]]*OO[[#This Row],[22]]</f>
        <v>9.1862228986849999E-6</v>
      </c>
      <c r="Y301" s="10">
        <f>3/24000000*OO[[#This Row],[81 (29JUN1985 00:00:00)-Water Temperature (C)]]*OO[[#This Row],[23]]</f>
        <v>1.5982020919724999E-4</v>
      </c>
      <c r="Z301" s="10">
        <f>3/24000000*OO[[#This Row],[82 (29JUN1985 03:00:00)-Water Temperature (C)]]*OO[[#This Row],[24]]</f>
        <v>1.3937393548769997E-3</v>
      </c>
      <c r="AA301" s="10">
        <f>3/24000000*OO[[#This Row],[83 (29JUN1985 06:00:00)-Water Temperature (C)]]*OO[[#This Row],[25]]</f>
        <v>6.7791190121600006E-3</v>
      </c>
      <c r="AB301" s="10">
        <f>3/24000000*OO[[#This Row],[84 (29JUN1985 09:00:00)-Water Temperature (C)]]*OO[[#This Row],[26]]</f>
        <v>2.06762517751625E-2</v>
      </c>
      <c r="AC301" s="10">
        <f>3/24000000*OO[[#This Row],[85 (29JUN1985 12:00:00)-Water Temperature (C)]]*OO[[#This Row],[27]]</f>
        <v>4.1752037177175003E-2</v>
      </c>
      <c r="AD301" s="10">
        <f>3/24000000*OO[[#This Row],[86 (29JUN1985 15:00:00)-Water Temperature (C)]]*OO[[#This Row],[28]]</f>
        <v>5.7687390231274997E-2</v>
      </c>
      <c r="AE301" s="10">
        <f>3/24000000*OO[[#This Row],[88 (29JUN1985 21:00:00)-Water Temperature (C)]]*OO[[#This Row],[30]]</f>
        <v>4.3355426796799997E-2</v>
      </c>
      <c r="AF301" s="10">
        <f>3/24000000*OO[[#This Row],[88 (29JUN1985 21:00:00)-Water Temperature (C)]]*OO[[#This Row],[30]]</f>
        <v>4.3355426796799997E-2</v>
      </c>
      <c r="AG301" s="10">
        <f>3/24000000*OO[[#This Row],[89 (30JUN1985 00:00:00)-Water Temperature (C)]]*OO[[#This Row],[31]]</f>
        <v>2.5215332138999996E-2</v>
      </c>
      <c r="AH301" s="10">
        <f>3/24000000*OO[[#This Row],[90 (30JUN1985 03:00:00)-Water Temperature (C)]]*OO[[#This Row],[32]]</f>
        <v>1.1965419118975E-2</v>
      </c>
      <c r="AI301" s="10">
        <f>3/24000000*OO[[#This Row],[91 (30JUN1985 06:00:00)-Water Temperature (C)]]*OO[[#This Row],[33]]</f>
        <v>4.7783923022387507E-3</v>
      </c>
      <c r="AJ301" s="10">
        <f>3/24000000*OO[[#This Row],[92 (30JUN1985 09:00:00)-Water Temperature (C)]]*OO[[#This Row],[34]]</f>
        <v>1.70247122448975E-3</v>
      </c>
      <c r="AK301" s="10">
        <f>3/24000000*OO[[#This Row],[93 (30JUN1985 12:00:00)-Water Temperature (C)]]*OO[[#This Row],[35]]</f>
        <v>5.6943436368000002E-4</v>
      </c>
      <c r="AL301" s="10">
        <f>3/24000000*OO[[#This Row],[94 (30JUN1985 15:00:00)-Water Temperature (C)]]*OO[[#This Row],[36]]</f>
        <v>1.9963337071683749E-4</v>
      </c>
      <c r="AM301" s="10">
        <f>3/24000000*OO[[#This Row],[95 (30JUN1985 18:00:00)-Water Temperature (C)]]*OO[[#This Row],[37]]</f>
        <v>9.0755734455925E-5</v>
      </c>
      <c r="AN301" s="10">
        <f>3/24000000*OO[[#This Row],[96 (30JUN1985 21:00:00)-Water Temperature (C)]]*OO[[#This Row],[38]]</f>
        <v>6.0846574461225008E-5</v>
      </c>
      <c r="AO301" s="10">
        <f>3/24000000*OO[[#This Row],[97 (01JUL1985 00:00:00)-Water Temperature (C)]]*OO[[#This Row],[39]]</f>
        <v>5.3276005492274986E-5</v>
      </c>
      <c r="AP301" s="10">
        <f>3/24000000*OO[[#This Row],[98 (01JUL1985 03:00:00)-Water Temperature (C)]]*OO[[#This Row],[40]]</f>
        <v>5.1245167142837502E-5</v>
      </c>
      <c r="AQ301" s="10">
        <f>3/24000000*OO[[#This Row],[99 (01JUL1985 06:00:00)-Water Temperature (C)]]*OO[[#This Row],[41]]</f>
        <v>5.0106784950000003E-5</v>
      </c>
      <c r="AR301" s="10">
        <f>3/24000000*OO[[#This Row],[100 (01JUL1985 09:00:00)-Water Temperature (C)]]*OO[[#This Row],[42]]</f>
        <v>5.0338217295999999E-5</v>
      </c>
      <c r="AS301" s="10">
        <f>3/24000000*OO[[#This Row],[101 (01JUL1985 12:00:00)-Water Temperature (C)]]*OO[[#This Row],[43]]</f>
        <v>4.8776873978699994E-5</v>
      </c>
      <c r="AT301" s="10">
        <f>3/24000000*OO[[#This Row],[102 (01JUL1985 15:00:00)-Water Temperature (C)]]*OO[[#This Row],[44]]</f>
        <v>4.6051706727000004E-5</v>
      </c>
      <c r="AU301" s="10">
        <f>3/24000000*OO[[#This Row],[103 (01JUL1985 18:00:00)-Water Temperature (C)]]*OO[[#This Row],[45]]</f>
        <v>4.2491073155599996E-5</v>
      </c>
      <c r="AV301" s="10">
        <f>3/24000000*OO[[#This Row],[104 (01JUL1985 21:00:00)-Water Temperature (C)]]*OO[[#This Row],[46]]</f>
        <v>3.8307009353549996E-5</v>
      </c>
      <c r="AW301" s="10">
        <f>3/24000000*OO[[#This Row],[105 (02JUL1985 00:00:00)-Water Temperature (C)]]*OO[[#This Row],[47]]</f>
        <v>3.4036164889649993E-5</v>
      </c>
      <c r="AX301" s="10">
        <f>3/24000000*OO[[#This Row],[106 (02JUL1985 03:00:00)-Water Temperature (C)]]*OO[[#This Row],[48]]</f>
        <v>3.0041195227724997E-5</v>
      </c>
      <c r="AY301" s="10">
        <f>3/24000000*OO[[#This Row],[107 (02JUL1985 06:00:00)-Water Temperature (C)]]*OO[[#This Row],[49]]</f>
        <v>2.6553492009624995E-5</v>
      </c>
      <c r="AZ301" s="10">
        <f>3/24000000*OO[[#This Row],[108 (02JUL1985 09:00:00)-Water Temperature (C)]]*OO[[#This Row],[50]]</f>
        <v>2.4356927903550002E-5</v>
      </c>
      <c r="BA301" s="10">
        <f>3/24000000*OO[[#This Row],[109 (02JUL1985 12:00:00)-Water Temperature (C)]]*OO[[#This Row],[51]]</f>
        <v>2.1848036663249996E-5</v>
      </c>
      <c r="BB301" s="10">
        <f>3/24000000*OO[[#This Row],[110 (02JUL1985 15:00:00)-Water Temperature (C)]]*OO[[#This Row],[52]]</f>
        <v>1.936693112469E-5</v>
      </c>
      <c r="BC301" s="10">
        <f>3/24000000*OO[[#This Row],[111 (02JUL1985 18:00:00)-Water Temperature (C)]]*OO[[#This Row],[53]]</f>
        <v>1.7190266928606249E-5</v>
      </c>
      <c r="BD301" s="10">
        <f>3/24000000*OO[[#This Row],[112 (02JUL1985 21:00:00)-Water Temperature (C)]]*OO[[#This Row],[54]]</f>
        <v>1.4952725881049999E-5</v>
      </c>
      <c r="BE301" s="10">
        <f>3/24000000*OO[[#This Row],[113 (03JUL1985 00:00:00)-Water Temperature (C)]]*OO[[#This Row],[55]]</f>
        <v>1.2739591436220001E-5</v>
      </c>
      <c r="BF301" s="10">
        <f>3/24000000*OO[[#This Row],[114 (03JUL1985 03:00:00)-Water Temperature (C)]]*OO[[#This Row],[56]]</f>
        <v>1.0884372768387499E-5</v>
      </c>
      <c r="BG301" s="10">
        <f>3/24000000*OO[[#This Row],[115 (03JUL1985 06:00:00)-Water Temperature (C)]]*OO[[#This Row],[57]]</f>
        <v>9.2160120769549989E-6</v>
      </c>
      <c r="BH301" s="10">
        <f>3/24000000*OO[[#This Row],[116 (03JUL1985 09:00:00)-Water Temperature (C)]]*OO[[#This Row],[58]]</f>
        <v>7.931333519699999E-6</v>
      </c>
      <c r="BI301" s="10">
        <f>3/24000000*OO[[#This Row],[117 (03JUL1985 12:00:00)-Water Temperature (C)]]*OO[[#This Row],[59]]</f>
        <v>6.6727053873337494E-6</v>
      </c>
      <c r="BJ301" s="10">
        <f>3/24000000*OO[[#This Row],[118 (03JUL1985 15:00:00)-Water Temperature (C)]]*OO[[#This Row],[60]]</f>
        <v>5.4221492016099995E-6</v>
      </c>
      <c r="BK301" s="10">
        <f>3/24000000*OO[[#This Row],[119 (03JUL1985 18:00:00)-Water Temperature (C)]]*OO[[#This Row],[61]]</f>
        <v>4.3787278077374996E-6</v>
      </c>
      <c r="BL301" s="10">
        <f>3/24000000*OO[[#This Row],[120 (03JUL1985 21:00:00)-Water Temperature (C)]]*OO[[#This Row],[62]]</f>
        <v>3.5052112508362496E-6</v>
      </c>
      <c r="BM301" s="10">
        <f>3/24000000*OO[[#This Row],[121 (04JUL1985 00:00:00)-Water Temperature (C)]]*OO[[#This Row],[63]]</f>
        <v>2.8693216025949996E-6</v>
      </c>
      <c r="BN301" s="10">
        <f>3/24000000*OO[[#This Row],[122 (04JUL1985 03:00:00)-Water Temperature (C)]]*OO[[#This Row],[64]]</f>
        <v>2.4631195014344996E-6</v>
      </c>
      <c r="BO301" s="10">
        <f>3/24000000*OO[[#This Row],[123 (04JUL1985 06:00:00)-Water Temperature (C)]]*OO[[#This Row],[65]]</f>
        <v>2.1927931300809999E-6</v>
      </c>
      <c r="BP301" s="10">
        <f>3/24000000*OO[[#This Row],[124 (04JUL1985 09:00:00)-Water Temperature (C)]]*OO[[#This Row],[66]]</f>
        <v>2.0372785188665001E-6</v>
      </c>
      <c r="BQ301" s="10">
        <f>3/24000000*OO[[#This Row],[125 (04JUL1985 12:00:00)-Water Temperature (C)]]*OO[[#This Row],[67]]</f>
        <v>1.8856057689268751E-6</v>
      </c>
      <c r="BR301" s="10">
        <f>3/24000000*OO[[#This Row],[126 (04JUL1985 15:00:00)-Water Temperature (C)]]*OO[[#This Row],[68]]</f>
        <v>1.7610378829529997E-6</v>
      </c>
      <c r="BS301" s="10">
        <f>3/24000000*OO[[#This Row],[127 (04JUL1985 18:00:00)-Water Temperature (C)]]*OO[[#This Row],[69]]</f>
        <v>1.6255242033479998E-6</v>
      </c>
      <c r="BT301" s="10">
        <f>3/24000000*OO[[#This Row],[128 (04JUL1985 21:00:00)-Water Temperature (C)]]*OO[[#This Row],[70]]</f>
        <v>1.4995864305937499E-6</v>
      </c>
      <c r="BU301" s="10">
        <f>3/24000000*OO[[#This Row],[129 (05JUL1985 00:00:00)-Water Temperature (C)]]*OO[[#This Row],[71]]</f>
        <v>1.4026441358833751E-6</v>
      </c>
      <c r="BV301" s="10">
        <f>3/24000000*OO[[#This Row],[130 (05JUL1985 03:00:00)-Water Temperature (C)]]*OO[[#This Row],[72]]</f>
        <v>1.3290660884599998E-6</v>
      </c>
      <c r="BW301" s="10">
        <f>3/24000000*OO[[#This Row],[131 (05JUL1985 06:00:00)-Water Temperature (C)]]*OO[[#This Row],[73]]</f>
        <v>1.2743612911549999E-6</v>
      </c>
      <c r="BX301" s="10">
        <f>3/24000000*OO[[#This Row],[132 (05JUL1985 09:00:00)-Water Temperature (C)]]*OO[[#This Row],[74]]</f>
        <v>1.2697487952579999E-6</v>
      </c>
      <c r="BY301" s="10">
        <f>3/24000000*OO[[#This Row],[133 (05JUL1985 12:00:00)-Water Temperature (C)]]*OO[[#This Row],[75]]</f>
        <v>1.2354042396162498E-6</v>
      </c>
      <c r="BZ301" s="10">
        <f>3/24000000*OO[[#This Row],[134 (05JUL1985 15:00:00)-Water Temperature (C)]]*OO[[#This Row],[76]]</f>
        <v>1.201192205399E-6</v>
      </c>
      <c r="CA301" s="10">
        <f>3/24000000*OO[[#This Row],[135 (05JUL1985 18:00:00)-Water Temperature (C)]]*OO[[#This Row],[77]]</f>
        <v>1.1649929850196248E-6</v>
      </c>
      <c r="CB301" s="10">
        <f>3/24000000*OO[[#This Row],[136 (05JUL1985 21:00:00)-Water Temperature (C)]]*OO[[#This Row],[78]]</f>
        <v>1.1070457769633748E-6</v>
      </c>
      <c r="CC301" s="10">
        <f>3/24000000*OO[[#This Row],[137 (06JUL1985 00:00:00)-Water Temperature (C)]]*OO[[#This Row],[79]]</f>
        <v>1.0395393925619999E-6</v>
      </c>
      <c r="CD301" s="10">
        <f>3/24000000*OO[[#This Row],[138 (06JUL1985 03:00:00)-Water Temperature (C)]]*OO[[#This Row],[80]]</f>
        <v>9.8434963519649999E-7</v>
      </c>
      <c r="CE301" s="10">
        <f>3/24000000*OO[[#This Row],[139 (06JUL1985 06:00:00)-Water Temperature (C)]]*OO[[#This Row],[81]]</f>
        <v>9.4889850268649998E-7</v>
      </c>
      <c r="CF301" s="10">
        <f>3/24000000*OO[[#This Row],[140 (06JUL1985 09:00:00)-Water Temperature (C)]]*OO[[#This Row],[82]]</f>
        <v>9.5586163560000012E-7</v>
      </c>
      <c r="CG301" s="10">
        <f>3/24000000*OO[[#This Row],[141 (06JUL1985 12:00:00)-Water Temperature (C)]]*OO[[#This Row],[83]]</f>
        <v>9.4052334791924994E-7</v>
      </c>
      <c r="CH301" s="10">
        <f>3/24000000*OO[[#This Row],[142 (06JUL1985 15:00:00)-Water Temperature (C)]]*OO[[#This Row],[84]]</f>
        <v>9.1661334184950009E-7</v>
      </c>
      <c r="CI301" s="10">
        <f>3/24000000*OO[[#This Row],[143 (06JUL1985 18:00:00)-Water Temperature (C)]]*OO[[#This Row],[85]]</f>
        <v>8.9769233263087493E-7</v>
      </c>
      <c r="CJ301" s="10">
        <f>3/24000000*OO[[#This Row],[144 (06JUL1985 21:00:00)-Water Temperature (C)]]*OO[[#This Row],[86]]</f>
        <v>8.5152233024599989E-7</v>
      </c>
      <c r="CK301" s="10">
        <f>3/24000000*OO[[#This Row],[145 (07JUL1985 00:00:00)-Water Temperature (C)]]*OO[[#This Row],[87]]</f>
        <v>7.9034621027525002E-7</v>
      </c>
      <c r="CL301" s="10">
        <f>3/24000000*OO[[#This Row],[146 (07JUL1985 03:00:00)-Water Temperature (C)]]*OO[[#This Row],[88]]</f>
        <v>7.4718810200562499E-7</v>
      </c>
      <c r="CM301" s="10">
        <f>3/24000000*OO[[#This Row],[147 (07JUL1985 06:00:00)-Water Temperature (C)]]*OO[[#This Row],[89]]</f>
        <v>7.1449336921024997E-7</v>
      </c>
      <c r="CN301" s="10">
        <f>3/24000000*OO[[#This Row],[148 (07JUL1985 09:00:00)-Water Temperature (C)]]*OO[[#This Row],[90]]</f>
        <v>7.12551668065875E-7</v>
      </c>
      <c r="CO301" s="10">
        <f>3/24000000*OO[[#This Row],[149 (07JUL1985 12:00:00)-Water Temperature (C)]]*OO[[#This Row],[91]]</f>
        <v>7.0755583204312487E-7</v>
      </c>
      <c r="CP301" s="10">
        <f>3/24000000*OO[[#This Row],[150 (07JUL1985 15:00:00)-Water Temperature (C)]]*OO[[#This Row],[92]]</f>
        <v>6.9186107597812499E-7</v>
      </c>
      <c r="CQ301" s="10">
        <f>3/24000000*OO[[#This Row],[151 (07JUL1985 18:00:00)-Water Temperature (C)]]*OO[[#This Row],[93]]</f>
        <v>6.7517267416949996E-7</v>
      </c>
      <c r="CR301" s="10">
        <f>3/24000000*OO[[#This Row],[152 (07JUL1985 21:00:00)-Water Temperature (C)]]*OO[[#This Row],[94]]</f>
        <v>6.3914359928849987E-7</v>
      </c>
      <c r="CS301" s="10">
        <f>3/24000000*OO[[#This Row],[153 (08JUL1985 00:00:00)-Water Temperature (C)]]*OO[[#This Row],[95]]</f>
        <v>5.9904059867925001E-7</v>
      </c>
      <c r="CT301" s="10">
        <f>3/24000000*OO[[#This Row],[154 (08JUL1985 03:00:00)-Water Temperature (C)]]*OO[[#This Row],[96]]</f>
        <v>5.6819699423550006E-7</v>
      </c>
      <c r="CU301" s="10">
        <f>3/24000000*OO[[#This Row],[155 (08JUL1985 06:00:00)-Water Temperature (C)]]*OO[[#This Row],[97]]</f>
        <v>5.4391763704399999E-7</v>
      </c>
      <c r="CV301" s="10">
        <f>3/24000000*OO[[#This Row],[156 (08JUL1985 09:00:00)-Water Temperature (C)]]*OO[[#This Row],[98]]</f>
        <v>5.2512603336862498E-7</v>
      </c>
      <c r="CW301" s="10">
        <f>3/24000000*OO[[#This Row],[157 (08JUL1985 12:00:00)-Water Temperature (C)]]*OO[[#This Row],[99]]</f>
        <v>5.1890819239687494E-7</v>
      </c>
    </row>
    <row r="302" spans="1:101" x14ac:dyDescent="0.35">
      <c r="A302" t="s">
        <v>308</v>
      </c>
      <c r="B302">
        <v>882.74350000000004</v>
      </c>
      <c r="C302" s="10">
        <f>3/24*OO[[#This Row],[59 (26JUN1985 06:00:00)-Water Temperature (C)]]*OO[[#This Row],[1]]/SUM(OO[1])</f>
        <v>0</v>
      </c>
      <c r="D302" s="10">
        <f>3/24*OO[[#This Row],[60 (26JUN1985 09:00:00)-Water Temperature (C)]]*OO[[#This Row],[2]]/SUM(OO[2])</f>
        <v>0</v>
      </c>
      <c r="E302" s="10">
        <f>3/24*OO[[#This Row],[61 (26JUN1985 12:00:00)-Water Temperature (C)]]*OO[[#This Row],[3]]/SUM(OO[3])</f>
        <v>0</v>
      </c>
      <c r="F302" s="10">
        <f>3/24*OO[[#This Row],[62 (26JUN1985 15:00:00)-Water Temperature (C)]]*OO[[#This Row],[4]]/SUM(OO[4])</f>
        <v>0</v>
      </c>
      <c r="G302" s="10">
        <f>3/24*OO[[#This Row],[63 (26JUN1985 18:00:00)-Water Temperature (C)]]*OO[[#This Row],[5]]/SUM(OO[5])</f>
        <v>0</v>
      </c>
      <c r="H302" s="10">
        <f>3/24*OO[[#This Row],[64 (26JUN1985 21:00:00)-Water Temperature (C)]]*OO[[#This Row],[6]]/SUM(OO[6])</f>
        <v>0</v>
      </c>
      <c r="I302" s="10">
        <f>3/24*OO[[#This Row],[65 (27JUN1985 00:00:00)-Water Temperature (C)]]*OO[[#This Row],[7]]/SUM(OO[7])</f>
        <v>0</v>
      </c>
      <c r="J302" s="10">
        <f>3/24*OO[[#This Row],[66 (27JUN1985 03:00:00)-Water Temperature (C)]]*OO[[#This Row],[8]]/SUM(OO[8])</f>
        <v>0</v>
      </c>
      <c r="K302" s="10">
        <f>3/24*OO[[#This Row],[67 (27JUN1985 06:00:00)-Water Temperature (C)]]*OO[[#This Row],[9]]/SUM(OO[9])</f>
        <v>0</v>
      </c>
      <c r="L302" s="10">
        <f>3/24*OO[[#This Row],[68 (27JUN1985 09:00:00)-Water Temperature (C)]]*OO[[#This Row],[10]]/SUM(OO[10])</f>
        <v>0</v>
      </c>
      <c r="M302" s="10">
        <f>3/24*OO[[#This Row],[69 (27JUN1985 12:00:00)-Water Temperature (C)]]*OO[[#This Row],[11]]/SUM(OO[11])</f>
        <v>0</v>
      </c>
      <c r="N302" s="10">
        <f>3/24*OO[[#This Row],[70 (27JUN1985 15:00:00)-Water Temperature (C)]]*OO[[#This Row],[12]]/SUM(OO[12])</f>
        <v>0</v>
      </c>
      <c r="O302" s="10">
        <f>3/24*OO[[#This Row],[71 (27JUN1985 18:00:00)-Water Temperature (C)]]*OO[[#This Row],[13]]/SUM(OO[13])</f>
        <v>0</v>
      </c>
      <c r="P302" s="10">
        <f>3/24*OO[[#This Row],[72 (27JUN1985 21:00:00)-Water Temperature (C)]]*OO[[#This Row],[14]]/SUM(OO[14])</f>
        <v>0</v>
      </c>
      <c r="Q302" s="10">
        <f>3/24*OO[[#This Row],[73 (28JUN1985 00:00:00)-Water Temperature (C)]]*OO[[#This Row],[15]]/SUM(OO[15])</f>
        <v>1.9477436934977202E-43</v>
      </c>
      <c r="R302" s="10">
        <f>3/24*OO[[#This Row],[74 (28JUN1985 03:00:00)-Water Temperature (C)]]*OO[[#This Row],[16]]/SUM(OO[16])</f>
        <v>8.5196948968794627E-30</v>
      </c>
      <c r="S302" s="10">
        <f>3/24*OO[[#This Row],[75 (28JUN1985 06:00:00)-Water Temperature (C)]]*OO[[#This Row],[17]]/SUM(OO[17])</f>
        <v>3.896579927269888E-24</v>
      </c>
      <c r="T302" s="10">
        <f>3/24*OO[[#This Row],[76 (28JUN1985 09:00:00)-Water Temperature (C)]]*OO[[#This Row],[18]]/SUM(OO[18])</f>
        <v>3.0025383409878785E-16</v>
      </c>
      <c r="U302" s="10">
        <f>3/24*OO[[#This Row],[77 (28JUN1985 12:00:00)-Water Temperature (C)]]*OO[[#This Row],[19]]/SUM(OO[19])</f>
        <v>2.0968657162167197E-12</v>
      </c>
      <c r="V302" s="10">
        <f>3/24000000*OO[[#This Row],[78 (28JUN1985 15:00:00)-Water Temperature (C)]]*OO[[#This Row],[20]]</f>
        <v>1.1970379810829998E-9</v>
      </c>
      <c r="W302" s="10">
        <f>3/24000000*OO[[#This Row],[79 (28JUN1985 18:00:00)-Water Temperature (C)]]*OO[[#This Row],[21]]</f>
        <v>1.5741221752972496E-7</v>
      </c>
      <c r="X302" s="10">
        <f>3/24000000*OO[[#This Row],[80 (28JUN1985 21:00:00)-Water Temperature (C)]]*OO[[#This Row],[22]]</f>
        <v>6.9605222552250004E-6</v>
      </c>
      <c r="Y302" s="10">
        <f>3/24000000*OO[[#This Row],[81 (29JUN1985 00:00:00)-Water Temperature (C)]]*OO[[#This Row],[23]]</f>
        <v>1.3061001899302501E-4</v>
      </c>
      <c r="Z302" s="10">
        <f>3/24000000*OO[[#This Row],[82 (29JUN1985 03:00:00)-Water Temperature (C)]]*OO[[#This Row],[24]]</f>
        <v>1.21867329722775E-3</v>
      </c>
      <c r="AA302" s="10">
        <f>3/24000000*OO[[#This Row],[83 (29JUN1985 06:00:00)-Water Temperature (C)]]*OO[[#This Row],[25]]</f>
        <v>6.2950838885374987E-3</v>
      </c>
      <c r="AB302" s="10">
        <f>3/24000000*OO[[#This Row],[84 (29JUN1985 09:00:00)-Water Temperature (C)]]*OO[[#This Row],[26]]</f>
        <v>2.0253210113774994E-2</v>
      </c>
      <c r="AC302" s="10">
        <f>3/24000000*OO[[#This Row],[85 (29JUN1985 12:00:00)-Water Temperature (C)]]*OO[[#This Row],[27]]</f>
        <v>4.292626081992499E-2</v>
      </c>
      <c r="AD302" s="10">
        <f>3/24000000*OO[[#This Row],[86 (29JUN1985 15:00:00)-Water Temperature (C)]]*OO[[#This Row],[28]]</f>
        <v>6.1894873428199999E-2</v>
      </c>
      <c r="AE302" s="10">
        <f>3/24000000*OO[[#This Row],[88 (29JUN1985 21:00:00)-Water Temperature (C)]]*OO[[#This Row],[30]]</f>
        <v>5.0023059740324997E-2</v>
      </c>
      <c r="AF302" s="10">
        <f>3/24000000*OO[[#This Row],[88 (29JUN1985 21:00:00)-Water Temperature (C)]]*OO[[#This Row],[30]]</f>
        <v>5.0023059740324997E-2</v>
      </c>
      <c r="AG302" s="10">
        <f>3/24000000*OO[[#This Row],[89 (30JUN1985 00:00:00)-Water Temperature (C)]]*OO[[#This Row],[31]]</f>
        <v>2.9987614621800003E-2</v>
      </c>
      <c r="AH302" s="10">
        <f>3/24000000*OO[[#This Row],[90 (30JUN1985 03:00:00)-Water Temperature (C)]]*OO[[#This Row],[32]]</f>
        <v>1.4622107806423749E-2</v>
      </c>
      <c r="AI302" s="10">
        <f>3/24000000*OO[[#This Row],[91 (30JUN1985 06:00:00)-Water Temperature (C)]]*OO[[#This Row],[33]]</f>
        <v>5.9840839710374998E-3</v>
      </c>
      <c r="AJ302" s="10">
        <f>3/24000000*OO[[#This Row],[92 (30JUN1985 09:00:00)-Water Temperature (C)]]*OO[[#This Row],[34]]</f>
        <v>2.1729824070812502E-3</v>
      </c>
      <c r="AK302" s="10">
        <f>3/24000000*OO[[#This Row],[93 (30JUN1985 12:00:00)-Water Temperature (C)]]*OO[[#This Row],[35]]</f>
        <v>7.3322728429699993E-4</v>
      </c>
      <c r="AL302" s="10">
        <f>3/24000000*OO[[#This Row],[94 (30JUN1985 15:00:00)-Water Temperature (C)]]*OO[[#This Row],[36]]</f>
        <v>2.5322078589599999E-4</v>
      </c>
      <c r="AM302" s="10">
        <f>3/24000000*OO[[#This Row],[95 (30JUN1985 18:00:00)-Water Temperature (C)]]*OO[[#This Row],[37]]</f>
        <v>1.0941844005259999E-4</v>
      </c>
      <c r="AN302" s="10">
        <f>3/24000000*OO[[#This Row],[96 (30JUN1985 21:00:00)-Water Temperature (C)]]*OO[[#This Row],[38]]</f>
        <v>6.9392572365200011E-5</v>
      </c>
      <c r="AO302" s="10">
        <f>3/24000000*OO[[#This Row],[97 (01JUL1985 00:00:00)-Water Temperature (C)]]*OO[[#This Row],[39]]</f>
        <v>5.9167982137949992E-5</v>
      </c>
      <c r="AP302" s="10">
        <f>3/24000000*OO[[#This Row],[98 (01JUL1985 03:00:00)-Water Temperature (C)]]*OO[[#This Row],[40]]</f>
        <v>5.659571562043749E-5</v>
      </c>
      <c r="AQ302" s="10">
        <f>3/24000000*OO[[#This Row],[99 (01JUL1985 06:00:00)-Water Temperature (C)]]*OO[[#This Row],[41]]</f>
        <v>5.5441113674099999E-5</v>
      </c>
      <c r="AR302" s="10">
        <f>3/24000000*OO[[#This Row],[100 (01JUL1985 09:00:00)-Water Temperature (C)]]*OO[[#This Row],[42]]</f>
        <v>5.5979081215199991E-5</v>
      </c>
      <c r="AS302" s="10">
        <f>3/24000000*OO[[#This Row],[101 (01JUL1985 12:00:00)-Water Temperature (C)]]*OO[[#This Row],[43]]</f>
        <v>5.4499604111799994E-5</v>
      </c>
      <c r="AT302" s="10">
        <f>3/24000000*OO[[#This Row],[102 (01JUL1985 15:00:00)-Water Temperature (C)]]*OO[[#This Row],[44]]</f>
        <v>5.1516816331950001E-5</v>
      </c>
      <c r="AU302" s="10">
        <f>3/24000000*OO[[#This Row],[103 (01JUL1985 18:00:00)-Water Temperature (C)]]*OO[[#This Row],[45]]</f>
        <v>4.7554188482699994E-5</v>
      </c>
      <c r="AV302" s="10">
        <f>3/24000000*OO[[#This Row],[104 (01JUL1985 21:00:00)-Water Temperature (C)]]*OO[[#This Row],[46]]</f>
        <v>4.2879232332062498E-5</v>
      </c>
      <c r="AW302" s="10">
        <f>3/24000000*OO[[#This Row],[105 (02JUL1985 00:00:00)-Water Temperature (C)]]*OO[[#This Row],[47]]</f>
        <v>3.8100116252550004E-5</v>
      </c>
      <c r="AX302" s="10">
        <f>3/24000000*OO[[#This Row],[106 (02JUL1985 03:00:00)-Water Temperature (C)]]*OO[[#This Row],[48]]</f>
        <v>3.3653210987049993E-5</v>
      </c>
      <c r="AY302" s="10">
        <f>3/24000000*OO[[#This Row],[107 (02JUL1985 06:00:00)-Water Temperature (C)]]*OO[[#This Row],[49]]</f>
        <v>2.9792214859424999E-5</v>
      </c>
      <c r="AZ302" s="10">
        <f>3/24000000*OO[[#This Row],[108 (02JUL1985 09:00:00)-Water Temperature (C)]]*OO[[#This Row],[50]]</f>
        <v>2.7397915342999997E-5</v>
      </c>
      <c r="BA302" s="10">
        <f>3/24000000*OO[[#This Row],[109 (02JUL1985 12:00:00)-Water Temperature (C)]]*OO[[#This Row],[51]]</f>
        <v>2.4638313482022499E-5</v>
      </c>
      <c r="BB302" s="10">
        <f>3/24000000*OO[[#This Row],[110 (02JUL1985 15:00:00)-Water Temperature (C)]]*OO[[#This Row],[52]]</f>
        <v>2.1843646638071252E-5</v>
      </c>
      <c r="BC302" s="10">
        <f>3/24000000*OO[[#This Row],[111 (02JUL1985 18:00:00)-Water Temperature (C)]]*OO[[#This Row],[53]]</f>
        <v>1.9371706616790001E-5</v>
      </c>
      <c r="BD302" s="10">
        <f>3/24000000*OO[[#This Row],[112 (02JUL1985 21:00:00)-Water Temperature (C)]]*OO[[#This Row],[54]]</f>
        <v>1.6832830660399996E-5</v>
      </c>
      <c r="BE302" s="10">
        <f>3/24000000*OO[[#This Row],[113 (03JUL1985 00:00:00)-Water Temperature (C)]]*OO[[#This Row],[55]]</f>
        <v>1.4315855626668749E-5</v>
      </c>
      <c r="BF302" s="10">
        <f>3/24000000*OO[[#This Row],[114 (03JUL1985 03:00:00)-Water Temperature (C)]]*OO[[#This Row],[56]]</f>
        <v>1.2231169232700001E-5</v>
      </c>
      <c r="BG302" s="10">
        <f>3/24000000*OO[[#This Row],[115 (03JUL1985 06:00:00)-Water Temperature (C)]]*OO[[#This Row],[57]]</f>
        <v>1.03873312556725E-5</v>
      </c>
      <c r="BH302" s="10">
        <f>3/24000000*OO[[#This Row],[116 (03JUL1985 09:00:00)-Water Temperature (C)]]*OO[[#This Row],[58]]</f>
        <v>8.9856583181774991E-6</v>
      </c>
      <c r="BI302" s="10">
        <f>3/24000000*OO[[#This Row],[117 (03JUL1985 12:00:00)-Water Temperature (C)]]*OO[[#This Row],[59]]</f>
        <v>7.6034551180000002E-6</v>
      </c>
      <c r="BJ302" s="10">
        <f>3/24000000*OO[[#This Row],[118 (03JUL1985 15:00:00)-Water Temperature (C)]]*OO[[#This Row],[60]]</f>
        <v>6.1949637475250002E-6</v>
      </c>
      <c r="BK302" s="10">
        <f>3/24000000*OO[[#This Row],[119 (03JUL1985 18:00:00)-Water Temperature (C)]]*OO[[#This Row],[61]]</f>
        <v>4.9957595822225001E-6</v>
      </c>
      <c r="BL302" s="10">
        <f>3/24000000*OO[[#This Row],[120 (03JUL1985 21:00:00)-Water Temperature (C)]]*OO[[#This Row],[62]]</f>
        <v>3.9804029589737499E-6</v>
      </c>
      <c r="BM302" s="10">
        <f>3/24000000*OO[[#This Row],[121 (04JUL1985 00:00:00)-Water Temperature (C)]]*OO[[#This Row],[63]]</f>
        <v>3.2359368723712496E-6</v>
      </c>
      <c r="BN302" s="10">
        <f>3/24000000*OO[[#This Row],[122 (04JUL1985 03:00:00)-Water Temperature (C)]]*OO[[#This Row],[64]]</f>
        <v>2.7621728734050001E-6</v>
      </c>
      <c r="BO302" s="10">
        <f>3/24000000*OO[[#This Row],[123 (04JUL1985 06:00:00)-Water Temperature (C)]]*OO[[#This Row],[65]]</f>
        <v>2.4513733121947499E-6</v>
      </c>
      <c r="BP302" s="10">
        <f>3/24000000*OO[[#This Row],[124 (04JUL1985 09:00:00)-Water Temperature (C)]]*OO[[#This Row],[66]]</f>
        <v>2.2750428227447498E-6</v>
      </c>
      <c r="BQ302" s="10">
        <f>3/24000000*OO[[#This Row],[125 (04JUL1985 12:00:00)-Water Temperature (C)]]*OO[[#This Row],[67]]</f>
        <v>2.1058090516137496E-6</v>
      </c>
      <c r="BR302" s="10">
        <f>3/24000000*OO[[#This Row],[126 (04JUL1985 15:00:00)-Water Temperature (C)]]*OO[[#This Row],[68]]</f>
        <v>1.9651847407275E-6</v>
      </c>
      <c r="BS302" s="10">
        <f>3/24000000*OO[[#This Row],[127 (04JUL1985 18:00:00)-Water Temperature (C)]]*OO[[#This Row],[69]]</f>
        <v>1.8118357385327498E-6</v>
      </c>
      <c r="BT302" s="10">
        <f>3/24000000*OO[[#This Row],[128 (04JUL1985 21:00:00)-Water Temperature (C)]]*OO[[#This Row],[70]]</f>
        <v>1.6681445005064997E-6</v>
      </c>
      <c r="BU302" s="10">
        <f>3/24000000*OO[[#This Row],[129 (05JUL1985 00:00:00)-Water Temperature (C)]]*OO[[#This Row],[71]]</f>
        <v>1.5570702545338747E-6</v>
      </c>
      <c r="BV302" s="10">
        <f>3/24000000*OO[[#This Row],[130 (05JUL1985 03:00:00)-Water Temperature (C)]]*OO[[#This Row],[72]]</f>
        <v>1.4731274817988749E-6</v>
      </c>
      <c r="BW302" s="10">
        <f>3/24000000*OO[[#This Row],[131 (05JUL1985 06:00:00)-Water Temperature (C)]]*OO[[#This Row],[73]]</f>
        <v>1.4110453642463747E-6</v>
      </c>
      <c r="BX302" s="10">
        <f>3/24000000*OO[[#This Row],[132 (05JUL1985 09:00:00)-Water Temperature (C)]]*OO[[#This Row],[74]]</f>
        <v>1.4063894413414997E-6</v>
      </c>
      <c r="BY302" s="10">
        <f>3/24000000*OO[[#This Row],[133 (05JUL1985 12:00:00)-Water Temperature (C)]]*OO[[#This Row],[75]]</f>
        <v>1.3706131071408748E-6</v>
      </c>
      <c r="BZ302" s="10">
        <f>3/24000000*OO[[#This Row],[134 (05JUL1985 15:00:00)-Water Temperature (C)]]*OO[[#This Row],[76]]</f>
        <v>1.3333911164430001E-6</v>
      </c>
      <c r="CA302" s="10">
        <f>3/24000000*OO[[#This Row],[135 (05JUL1985 18:00:00)-Water Temperature (C)]]*OO[[#This Row],[77]]</f>
        <v>1.293937428595875E-6</v>
      </c>
      <c r="CB302" s="10">
        <f>3/24000000*OO[[#This Row],[136 (05JUL1985 21:00:00)-Water Temperature (C)]]*OO[[#This Row],[78]]</f>
        <v>1.2297323595048751E-6</v>
      </c>
      <c r="CC302" s="10">
        <f>3/24000000*OO[[#This Row],[137 (06JUL1985 00:00:00)-Water Temperature (C)]]*OO[[#This Row],[79]]</f>
        <v>1.1529392406495E-6</v>
      </c>
      <c r="CD302" s="10">
        <f>3/24000000*OO[[#This Row],[138 (06JUL1985 03:00:00)-Water Temperature (C)]]*OO[[#This Row],[80]]</f>
        <v>1.0905801237334998E-6</v>
      </c>
      <c r="CE302" s="10">
        <f>3/24000000*OO[[#This Row],[139 (06JUL1985 06:00:00)-Water Temperature (C)]]*OO[[#This Row],[81]]</f>
        <v>1.0515831050306251E-6</v>
      </c>
      <c r="CF302" s="10">
        <f>3/24000000*OO[[#This Row],[140 (06JUL1985 09:00:00)-Water Temperature (C)]]*OO[[#This Row],[82]]</f>
        <v>1.0615405066770001E-6</v>
      </c>
      <c r="CG302" s="10">
        <f>3/24000000*OO[[#This Row],[141 (06JUL1985 12:00:00)-Water Temperature (C)]]*OO[[#This Row],[83]]</f>
        <v>1.0468392614393749E-6</v>
      </c>
      <c r="CH302" s="10">
        <f>3/24000000*OO[[#This Row],[142 (06JUL1985 15:00:00)-Water Temperature (C)]]*OO[[#This Row],[84]]</f>
        <v>1.020418115584E-6</v>
      </c>
      <c r="CI302" s="10">
        <f>3/24000000*OO[[#This Row],[143 (06JUL1985 18:00:00)-Water Temperature (C)]]*OO[[#This Row],[85]]</f>
        <v>9.992580772293748E-7</v>
      </c>
      <c r="CJ302" s="10">
        <f>3/24000000*OO[[#This Row],[144 (06JUL1985 21:00:00)-Water Temperature (C)]]*OO[[#This Row],[86]]</f>
        <v>9.4739479001499997E-7</v>
      </c>
      <c r="CK302" s="10">
        <f>3/24000000*OO[[#This Row],[145 (07JUL1985 00:00:00)-Water Temperature (C)]]*OO[[#This Row],[87]]</f>
        <v>8.7730450729349987E-7</v>
      </c>
      <c r="CL302" s="10">
        <f>3/24000000*OO[[#This Row],[146 (07JUL1985 03:00:00)-Water Temperature (C)]]*OO[[#This Row],[88]]</f>
        <v>8.2819786782562478E-7</v>
      </c>
      <c r="CM302" s="10">
        <f>3/24000000*OO[[#This Row],[147 (07JUL1985 06:00:00)-Water Temperature (C)]]*OO[[#This Row],[89]]</f>
        <v>7.9215003030587494E-7</v>
      </c>
      <c r="CN302" s="10">
        <f>3/24000000*OO[[#This Row],[148 (07JUL1985 09:00:00)-Water Temperature (C)]]*OO[[#This Row],[90]]</f>
        <v>7.9106604407249998E-7</v>
      </c>
      <c r="CO302" s="10">
        <f>3/24000000*OO[[#This Row],[149 (07JUL1985 12:00:00)-Water Temperature (C)]]*OO[[#This Row],[91]]</f>
        <v>7.8688422886499989E-7</v>
      </c>
      <c r="CP302" s="10">
        <f>3/24000000*OO[[#This Row],[150 (07JUL1985 15:00:00)-Water Temperature (C)]]*OO[[#This Row],[92]]</f>
        <v>7.6980278654824998E-7</v>
      </c>
      <c r="CQ302" s="10">
        <f>3/24000000*OO[[#This Row],[151 (07JUL1985 18:00:00)-Water Temperature (C)]]*OO[[#This Row],[93]]</f>
        <v>7.5101225360274988E-7</v>
      </c>
      <c r="CR302" s="10">
        <f>3/24000000*OO[[#This Row],[152 (07JUL1985 21:00:00)-Water Temperature (C)]]*OO[[#This Row],[94]]</f>
        <v>7.1041427812424991E-7</v>
      </c>
      <c r="CS302" s="10">
        <f>3/24000000*OO[[#This Row],[153 (08JUL1985 00:00:00)-Water Temperature (C)]]*OO[[#This Row],[95]]</f>
        <v>6.6463402903949995E-7</v>
      </c>
      <c r="CT302" s="10">
        <f>3/24000000*OO[[#This Row],[154 (08JUL1985 03:00:00)-Water Temperature (C)]]*OO[[#This Row],[96]]</f>
        <v>6.2966308991799993E-7</v>
      </c>
      <c r="CU302" s="10">
        <f>3/24000000*OO[[#This Row],[155 (08JUL1985 06:00:00)-Water Temperature (C)]]*OO[[#This Row],[97]]</f>
        <v>6.0274899912824994E-7</v>
      </c>
      <c r="CV302" s="10">
        <f>3/24000000*OO[[#This Row],[156 (08JUL1985 09:00:00)-Water Temperature (C)]]*OO[[#This Row],[98]]</f>
        <v>5.8206260385000008E-7</v>
      </c>
      <c r="CW302" s="10">
        <f>3/24000000*OO[[#This Row],[157 (08JUL1985 12:00:00)-Water Temperature (C)]]*OO[[#This Row],[99]]</f>
        <v>5.7579917287499988E-7</v>
      </c>
    </row>
    <row r="303" spans="1:101" x14ac:dyDescent="0.35">
      <c r="A303" t="s">
        <v>309</v>
      </c>
      <c r="B303">
        <v>837.66049999999996</v>
      </c>
      <c r="C303" s="10">
        <f>3/24*OO[[#This Row],[59 (26JUN1985 06:00:00)-Water Temperature (C)]]*OO[[#This Row],[1]]/SUM(OO[1])</f>
        <v>0</v>
      </c>
      <c r="D303" s="10">
        <f>3/24*OO[[#This Row],[60 (26JUN1985 09:00:00)-Water Temperature (C)]]*OO[[#This Row],[2]]/SUM(OO[2])</f>
        <v>0</v>
      </c>
      <c r="E303" s="10">
        <f>3/24*OO[[#This Row],[61 (26JUN1985 12:00:00)-Water Temperature (C)]]*OO[[#This Row],[3]]/SUM(OO[3])</f>
        <v>0</v>
      </c>
      <c r="F303" s="10">
        <f>3/24*OO[[#This Row],[62 (26JUN1985 15:00:00)-Water Temperature (C)]]*OO[[#This Row],[4]]/SUM(OO[4])</f>
        <v>0</v>
      </c>
      <c r="G303" s="10">
        <f>3/24*OO[[#This Row],[63 (26JUN1985 18:00:00)-Water Temperature (C)]]*OO[[#This Row],[5]]/SUM(OO[5])</f>
        <v>0</v>
      </c>
      <c r="H303" s="10">
        <f>3/24*OO[[#This Row],[64 (26JUN1985 21:00:00)-Water Temperature (C)]]*OO[[#This Row],[6]]/SUM(OO[6])</f>
        <v>0</v>
      </c>
      <c r="I303" s="10">
        <f>3/24*OO[[#This Row],[65 (27JUN1985 00:00:00)-Water Temperature (C)]]*OO[[#This Row],[7]]/SUM(OO[7])</f>
        <v>0</v>
      </c>
      <c r="J303" s="10">
        <f>3/24*OO[[#This Row],[66 (27JUN1985 03:00:00)-Water Temperature (C)]]*OO[[#This Row],[8]]/SUM(OO[8])</f>
        <v>0</v>
      </c>
      <c r="K303" s="10">
        <f>3/24*OO[[#This Row],[67 (27JUN1985 06:00:00)-Water Temperature (C)]]*OO[[#This Row],[9]]/SUM(OO[9])</f>
        <v>0</v>
      </c>
      <c r="L303" s="10">
        <f>3/24*OO[[#This Row],[68 (27JUN1985 09:00:00)-Water Temperature (C)]]*OO[[#This Row],[10]]/SUM(OO[10])</f>
        <v>0</v>
      </c>
      <c r="M303" s="10">
        <f>3/24*OO[[#This Row],[69 (27JUN1985 12:00:00)-Water Temperature (C)]]*OO[[#This Row],[11]]/SUM(OO[11])</f>
        <v>0</v>
      </c>
      <c r="N303" s="10">
        <f>3/24*OO[[#This Row],[70 (27JUN1985 15:00:00)-Water Temperature (C)]]*OO[[#This Row],[12]]/SUM(OO[12])</f>
        <v>0</v>
      </c>
      <c r="O303" s="10">
        <f>3/24*OO[[#This Row],[71 (27JUN1985 18:00:00)-Water Temperature (C)]]*OO[[#This Row],[13]]/SUM(OO[13])</f>
        <v>0</v>
      </c>
      <c r="P303" s="10">
        <f>3/24*OO[[#This Row],[72 (27JUN1985 21:00:00)-Water Temperature (C)]]*OO[[#This Row],[14]]/SUM(OO[14])</f>
        <v>0</v>
      </c>
      <c r="Q303" s="10">
        <f>3/24*OO[[#This Row],[73 (28JUN1985 00:00:00)-Water Temperature (C)]]*OO[[#This Row],[15]]/SUM(OO[15])</f>
        <v>0</v>
      </c>
      <c r="R303" s="10">
        <f>3/24*OO[[#This Row],[74 (28JUN1985 03:00:00)-Water Temperature (C)]]*OO[[#This Row],[16]]/SUM(OO[16])</f>
        <v>9.9681178535941915E-31</v>
      </c>
      <c r="S303" s="10">
        <f>3/24*OO[[#This Row],[75 (28JUN1985 06:00:00)-Water Temperature (C)]]*OO[[#This Row],[17]]/SUM(OO[17])</f>
        <v>1.0375126059796022E-24</v>
      </c>
      <c r="T303" s="10">
        <f>3/24*OO[[#This Row],[76 (28JUN1985 09:00:00)-Water Temperature (C)]]*OO[[#This Row],[18]]/SUM(OO[18])</f>
        <v>9.6289329552123967E-17</v>
      </c>
      <c r="U303" s="10">
        <f>3/24*OO[[#This Row],[77 (28JUN1985 12:00:00)-Water Temperature (C)]]*OO[[#This Row],[19]]/SUM(OO[19])</f>
        <v>9.1885851517907981E-13</v>
      </c>
      <c r="V303" s="10">
        <f>3/24000000*OO[[#This Row],[78 (28JUN1985 15:00:00)-Water Temperature (C)]]*OO[[#This Row],[20]]</f>
        <v>6.0513480143399994E-10</v>
      </c>
      <c r="W303" s="10">
        <f>3/24000000*OO[[#This Row],[79 (28JUN1985 18:00:00)-Water Temperature (C)]]*OO[[#This Row],[21]]</f>
        <v>8.7949885520750016E-8</v>
      </c>
      <c r="X303" s="10">
        <f>3/24000000*OO[[#This Row],[80 (28JUN1985 21:00:00)-Water Temperature (C)]]*OO[[#This Row],[22]]</f>
        <v>4.2145536659875E-6</v>
      </c>
      <c r="Y303" s="10">
        <f>3/24000000*OO[[#This Row],[81 (29JUN1985 00:00:00)-Water Temperature (C)]]*OO[[#This Row],[23]]</f>
        <v>8.4593780303737512E-5</v>
      </c>
      <c r="Z303" s="10">
        <f>3/24000000*OO[[#This Row],[82 (29JUN1985 03:00:00)-Water Temperature (C)]]*OO[[#This Row],[24]]</f>
        <v>8.3770762241924986E-4</v>
      </c>
      <c r="AA303" s="10">
        <f>3/24000000*OO[[#This Row],[83 (29JUN1985 06:00:00)-Water Temperature (C)]]*OO[[#This Row],[25]]</f>
        <v>4.5612961839499996E-3</v>
      </c>
      <c r="AB303" s="10">
        <f>3/24000000*OO[[#This Row],[84 (29JUN1985 09:00:00)-Water Temperature (C)]]*OO[[#This Row],[26]]</f>
        <v>1.5369330022447496E-2</v>
      </c>
      <c r="AC303" s="10">
        <f>3/24000000*OO[[#This Row],[85 (29JUN1985 12:00:00)-Water Temperature (C)]]*OO[[#This Row],[27]]</f>
        <v>3.3966510587999994E-2</v>
      </c>
      <c r="AD303" s="10">
        <f>3/24000000*OO[[#This Row],[86 (29JUN1985 15:00:00)-Water Temperature (C)]]*OO[[#This Row],[28]]</f>
        <v>5.0822006787000003E-2</v>
      </c>
      <c r="AE303" s="10">
        <f>3/24000000*OO[[#This Row],[88 (29JUN1985 21:00:00)-Water Temperature (C)]]*OO[[#This Row],[30]]</f>
        <v>4.3711227548525002E-2</v>
      </c>
      <c r="AF303" s="10">
        <f>3/24000000*OO[[#This Row],[88 (29JUN1985 21:00:00)-Water Temperature (C)]]*OO[[#This Row],[30]]</f>
        <v>4.3711227548525002E-2</v>
      </c>
      <c r="AG303" s="10">
        <f>3/24000000*OO[[#This Row],[89 (30JUN1985 00:00:00)-Water Temperature (C)]]*OO[[#This Row],[31]]</f>
        <v>2.68929879861E-2</v>
      </c>
      <c r="AH303" s="10">
        <f>3/24000000*OO[[#This Row],[90 (30JUN1985 03:00:00)-Water Temperature (C)]]*OO[[#This Row],[32]]</f>
        <v>1.34185250356575E-2</v>
      </c>
      <c r="AI303" s="10">
        <f>3/24000000*OO[[#This Row],[91 (30JUN1985 06:00:00)-Water Temperature (C)]]*OO[[#This Row],[33]]</f>
        <v>5.6065855689875002E-3</v>
      </c>
      <c r="AJ303" s="10">
        <f>3/24000000*OO[[#This Row],[92 (30JUN1985 09:00:00)-Water Temperature (C)]]*OO[[#This Row],[34]]</f>
        <v>2.0693039625899997E-3</v>
      </c>
      <c r="AK303" s="10">
        <f>3/24000000*OO[[#This Row],[93 (30JUN1985 12:00:00)-Water Temperature (C)]]*OO[[#This Row],[35]]</f>
        <v>7.0421612276137509E-4</v>
      </c>
      <c r="AL303" s="10">
        <f>3/24000000*OO[[#This Row],[94 (30JUN1985 15:00:00)-Water Temperature (C)]]*OO[[#This Row],[36]]</f>
        <v>2.4095962380912497E-4</v>
      </c>
      <c r="AM303" s="10">
        <f>3/24000000*OO[[#This Row],[95 (30JUN1985 18:00:00)-Water Temperature (C)]]*OO[[#This Row],[37]]</f>
        <v>1.0008116717974999E-4</v>
      </c>
      <c r="AN303" s="10">
        <f>3/24000000*OO[[#This Row],[96 (30JUN1985 21:00:00)-Water Temperature (C)]]*OO[[#This Row],[38]]</f>
        <v>6.0415632299737502E-5</v>
      </c>
      <c r="AO303" s="10">
        <f>3/24000000*OO[[#This Row],[97 (01JUL1985 00:00:00)-Water Temperature (C)]]*OO[[#This Row],[39]]</f>
        <v>5.0179986325149988E-5</v>
      </c>
      <c r="AP303" s="10">
        <f>3/24000000*OO[[#This Row],[98 (01JUL1985 03:00:00)-Water Temperature (C)]]*OO[[#This Row],[40]]</f>
        <v>4.7671320075749994E-5</v>
      </c>
      <c r="AQ303" s="10">
        <f>3/24000000*OO[[#This Row],[99 (01JUL1985 06:00:00)-Water Temperature (C)]]*OO[[#This Row],[41]]</f>
        <v>4.6722069720437496E-5</v>
      </c>
      <c r="AR303" s="10">
        <f>3/24000000*OO[[#This Row],[100 (01JUL1985 09:00:00)-Water Temperature (C)]]*OO[[#This Row],[42]]</f>
        <v>4.7321812831199988E-5</v>
      </c>
      <c r="AS303" s="10">
        <f>3/24000000*OO[[#This Row],[101 (01JUL1985 12:00:00)-Water Temperature (C)]]*OO[[#This Row],[43]]</f>
        <v>4.6279239238399994E-5</v>
      </c>
      <c r="AT303" s="10">
        <f>3/24000000*OO[[#This Row],[102 (01JUL1985 15:00:00)-Water Temperature (C)]]*OO[[#This Row],[44]]</f>
        <v>4.3832839718724991E-5</v>
      </c>
      <c r="AU303" s="10">
        <f>3/24000000*OO[[#This Row],[103 (01JUL1985 18:00:00)-Water Temperature (C)]]*OO[[#This Row],[45]]</f>
        <v>4.0503611811487494E-5</v>
      </c>
      <c r="AV303" s="10">
        <f>3/24000000*OO[[#This Row],[104 (01JUL1985 21:00:00)-Water Temperature (C)]]*OO[[#This Row],[46]]</f>
        <v>3.6551569608599996E-5</v>
      </c>
      <c r="AW303" s="10">
        <f>3/24000000*OO[[#This Row],[105 (02JUL1985 00:00:00)-Water Temperature (C)]]*OO[[#This Row],[47]]</f>
        <v>3.2494652045624997E-5</v>
      </c>
      <c r="AX303" s="10">
        <f>3/24000000*OO[[#This Row],[106 (02JUL1985 03:00:00)-Water Temperature (C)]]*OO[[#This Row],[48]]</f>
        <v>2.87316641194375E-5</v>
      </c>
      <c r="AY303" s="10">
        <f>3/24000000*OO[[#This Row],[107 (02JUL1985 06:00:00)-Water Temperature (C)]]*OO[[#This Row],[49]]</f>
        <v>2.5471365255E-5</v>
      </c>
      <c r="AZ303" s="10">
        <f>3/24000000*OO[[#This Row],[108 (02JUL1985 09:00:00)-Water Temperature (C)]]*OO[[#This Row],[50]]</f>
        <v>2.3478017452182499E-5</v>
      </c>
      <c r="BA303" s="10">
        <f>3/24000000*OO[[#This Row],[109 (02JUL1985 12:00:00)-Water Temperature (C)]]*OO[[#This Row],[51]]</f>
        <v>2.1169814119312499E-5</v>
      </c>
      <c r="BB303" s="10">
        <f>3/24000000*OO[[#This Row],[110 (02JUL1985 15:00:00)-Water Temperature (C)]]*OO[[#This Row],[52]]</f>
        <v>1.877922690435375E-5</v>
      </c>
      <c r="BC303" s="10">
        <f>3/24000000*OO[[#This Row],[111 (02JUL1985 18:00:00)-Water Temperature (C)]]*OO[[#This Row],[53]]</f>
        <v>1.6646068424817498E-5</v>
      </c>
      <c r="BD303" s="10">
        <f>3/24000000*OO[[#This Row],[112 (02JUL1985 21:00:00)-Water Temperature (C)]]*OO[[#This Row],[54]]</f>
        <v>1.4457970487457499E-5</v>
      </c>
      <c r="BE303" s="10">
        <f>3/24000000*OO[[#This Row],[113 (03JUL1985 00:00:00)-Water Temperature (C)]]*OO[[#This Row],[55]]</f>
        <v>1.2279652289099998E-5</v>
      </c>
      <c r="BF303" s="10">
        <f>3/24000000*OO[[#This Row],[114 (03JUL1985 03:00:00)-Water Temperature (C)]]*OO[[#This Row],[56]]</f>
        <v>1.048853238595625E-5</v>
      </c>
      <c r="BG303" s="10">
        <f>3/24000000*OO[[#This Row],[115 (03JUL1985 06:00:00)-Water Temperature (C)]]*OO[[#This Row],[57]]</f>
        <v>8.9279462865599998E-6</v>
      </c>
      <c r="BH303" s="10">
        <f>3/24000000*OO[[#This Row],[116 (03JUL1985 09:00:00)-Water Temperature (C)]]*OO[[#This Row],[58]]</f>
        <v>7.7553084449712493E-6</v>
      </c>
      <c r="BI303" s="10">
        <f>3/24000000*OO[[#This Row],[117 (03JUL1985 12:00:00)-Water Temperature (C)]]*OO[[#This Row],[59]]</f>
        <v>6.5960166247299995E-6</v>
      </c>
      <c r="BJ303" s="10">
        <f>3/24000000*OO[[#This Row],[118 (03JUL1985 15:00:00)-Water Temperature (C)]]*OO[[#This Row],[60]]</f>
        <v>5.3892521086612495E-6</v>
      </c>
      <c r="BK303" s="10">
        <f>3/24000000*OO[[#This Row],[119 (03JUL1985 18:00:00)-Water Temperature (C)]]*OO[[#This Row],[61]]</f>
        <v>4.3427204957499997E-6</v>
      </c>
      <c r="BL303" s="10">
        <f>3/24000000*OO[[#This Row],[120 (03JUL1985 21:00:00)-Water Temperature (C)]]*OO[[#This Row],[62]]</f>
        <v>3.4480363245074997E-6</v>
      </c>
      <c r="BM303" s="10">
        <f>3/24000000*OO[[#This Row],[121 (04JUL1985 00:00:00)-Water Temperature (C)]]*OO[[#This Row],[63]]</f>
        <v>2.7863861018124998E-6</v>
      </c>
      <c r="BN303" s="10">
        <f>3/24000000*OO[[#This Row],[122 (04JUL1985 03:00:00)-Water Temperature (C)]]*OO[[#This Row],[64]]</f>
        <v>2.3657697913079999E-6</v>
      </c>
      <c r="BO303" s="10">
        <f>3/24000000*OO[[#This Row],[123 (04JUL1985 06:00:00)-Water Temperature (C)]]*OO[[#This Row],[65]]</f>
        <v>2.0929268871358752E-6</v>
      </c>
      <c r="BP303" s="10">
        <f>3/24000000*OO[[#This Row],[124 (04JUL1985 09:00:00)-Water Temperature (C)]]*OO[[#This Row],[66]]</f>
        <v>1.9396566086750001E-6</v>
      </c>
      <c r="BQ303" s="10">
        <f>3/24000000*OO[[#This Row],[125 (04JUL1985 12:00:00)-Water Temperature (C)]]*OO[[#This Row],[67]]</f>
        <v>1.7956181042084997E-6</v>
      </c>
      <c r="BR303" s="10">
        <f>3/24000000*OO[[#This Row],[126 (04JUL1985 15:00:00)-Water Temperature (C)]]*OO[[#This Row],[68]]</f>
        <v>1.6746565144139999E-6</v>
      </c>
      <c r="BS303" s="10">
        <f>3/24000000*OO[[#This Row],[127 (04JUL1985 18:00:00)-Water Temperature (C)]]*OO[[#This Row],[69]]</f>
        <v>1.5426890840687499E-6</v>
      </c>
      <c r="BT303" s="10">
        <f>3/24000000*OO[[#This Row],[128 (04JUL1985 21:00:00)-Water Temperature (C)]]*OO[[#This Row],[70]]</f>
        <v>1.41799812117475E-6</v>
      </c>
      <c r="BU303" s="10">
        <f>3/24000000*OO[[#This Row],[129 (05JUL1985 00:00:00)-Water Temperature (C)]]*OO[[#This Row],[71]]</f>
        <v>1.3210546625125E-6</v>
      </c>
      <c r="BV303" s="10">
        <f>3/24000000*OO[[#This Row],[130 (05JUL1985 03:00:00)-Water Temperature (C)]]*OO[[#This Row],[72]]</f>
        <v>1.2481060725684999E-6</v>
      </c>
      <c r="BW303" s="10">
        <f>3/24000000*OO[[#This Row],[131 (05JUL1985 06:00:00)-Water Temperature (C)]]*OO[[#This Row],[73]]</f>
        <v>1.1942062714349998E-6</v>
      </c>
      <c r="BX303" s="10">
        <f>3/24000000*OO[[#This Row],[132 (05JUL1985 09:00:00)-Water Temperature (C)]]*OO[[#This Row],[74]]</f>
        <v>1.1901925743906249E-6</v>
      </c>
      <c r="BY303" s="10">
        <f>3/24000000*OO[[#This Row],[133 (05JUL1985 12:00:00)-Water Temperature (C)]]*OO[[#This Row],[75]]</f>
        <v>1.1616860800125E-6</v>
      </c>
      <c r="BZ303" s="10">
        <f>3/24000000*OO[[#This Row],[134 (05JUL1985 15:00:00)-Water Temperature (C)]]*OO[[#This Row],[76]]</f>
        <v>1.130639636505E-6</v>
      </c>
      <c r="CA303" s="10">
        <f>3/24000000*OO[[#This Row],[135 (05JUL1985 18:00:00)-Water Temperature (C)]]*OO[[#This Row],[77]]</f>
        <v>1.0977586493174998E-6</v>
      </c>
      <c r="CB303" s="10">
        <f>3/24000000*OO[[#This Row],[136 (05JUL1985 21:00:00)-Water Temperature (C)]]*OO[[#This Row],[78]]</f>
        <v>1.0437324891615E-6</v>
      </c>
      <c r="CC303" s="10">
        <f>3/24000000*OO[[#This Row],[137 (06JUL1985 00:00:00)-Water Temperature (C)]]*OO[[#This Row],[79]]</f>
        <v>9.7743826819499997E-7</v>
      </c>
      <c r="CD303" s="10">
        <f>3/24000000*OO[[#This Row],[138 (06JUL1985 03:00:00)-Water Temperature (C)]]*OO[[#This Row],[80]]</f>
        <v>9.2355615108125005E-7</v>
      </c>
      <c r="CE303" s="10">
        <f>3/24000000*OO[[#This Row],[139 (06JUL1985 06:00:00)-Water Temperature (C)]]*OO[[#This Row],[81]]</f>
        <v>8.9035081324574995E-7</v>
      </c>
      <c r="CF303" s="10">
        <f>3/24000000*OO[[#This Row],[140 (06JUL1985 09:00:00)-Water Temperature (C)]]*OO[[#This Row],[82]]</f>
        <v>8.9982567580524999E-7</v>
      </c>
      <c r="CG303" s="10">
        <f>3/24000000*OO[[#This Row],[141 (06JUL1985 12:00:00)-Water Temperature (C)]]*OO[[#This Row],[83]]</f>
        <v>8.8964485233074994E-7</v>
      </c>
      <c r="CH303" s="10">
        <f>3/24000000*OO[[#This Row],[142 (06JUL1985 15:00:00)-Water Temperature (C)]]*OO[[#This Row],[84]]</f>
        <v>8.6741925524949993E-7</v>
      </c>
      <c r="CI303" s="10">
        <f>3/24000000*OO[[#This Row],[143 (06JUL1985 18:00:00)-Water Temperature (C)]]*OO[[#This Row],[85]]</f>
        <v>8.4934299794400009E-7</v>
      </c>
      <c r="CJ303" s="10">
        <f>3/24000000*OO[[#This Row],[144 (06JUL1985 21:00:00)-Water Temperature (C)]]*OO[[#This Row],[86]]</f>
        <v>8.0533687008712503E-7</v>
      </c>
      <c r="CK303" s="10">
        <f>3/24000000*OO[[#This Row],[145 (07JUL1985 00:00:00)-Water Temperature (C)]]*OO[[#This Row],[87]]</f>
        <v>7.4438747468112482E-7</v>
      </c>
      <c r="CL303" s="10">
        <f>3/24000000*OO[[#This Row],[146 (07JUL1985 03:00:00)-Water Temperature (C)]]*OO[[#This Row],[88]]</f>
        <v>7.0164262404300007E-7</v>
      </c>
      <c r="CM303" s="10">
        <f>3/24000000*OO[[#This Row],[147 (07JUL1985 06:00:00)-Water Temperature (C)]]*OO[[#This Row],[89]]</f>
        <v>6.7099455979687501E-7</v>
      </c>
      <c r="CN303" s="10">
        <f>3/24000000*OO[[#This Row],[148 (07JUL1985 09:00:00)-Water Temperature (C)]]*OO[[#This Row],[90]]</f>
        <v>6.706062938602501E-7</v>
      </c>
      <c r="CO303" s="10">
        <f>3/24000000*OO[[#This Row],[149 (07JUL1985 12:00:00)-Water Temperature (C)]]*OO[[#This Row],[91]]</f>
        <v>6.6817830436174996E-7</v>
      </c>
      <c r="CP303" s="10">
        <f>3/24000000*OO[[#This Row],[150 (07JUL1985 15:00:00)-Water Temperature (C)]]*OO[[#This Row],[92]]</f>
        <v>6.5409108538624985E-7</v>
      </c>
      <c r="CQ303" s="10">
        <f>3/24000000*OO[[#This Row],[151 (07JUL1985 18:00:00)-Water Temperature (C)]]*OO[[#This Row],[93]]</f>
        <v>6.3800020999437495E-7</v>
      </c>
      <c r="CR303" s="10">
        <f>3/24000000*OO[[#This Row],[152 (07JUL1985 21:00:00)-Water Temperature (C)]]*OO[[#This Row],[94]]</f>
        <v>6.0339472800937502E-7</v>
      </c>
      <c r="CS303" s="10">
        <f>3/24000000*OO[[#This Row],[153 (08JUL1985 00:00:00)-Water Temperature (C)]]*OO[[#This Row],[95]]</f>
        <v>5.636694036734999E-7</v>
      </c>
      <c r="CT303" s="10">
        <f>3/24000000*OO[[#This Row],[154 (08JUL1985 03:00:00)-Water Temperature (C)]]*OO[[#This Row],[96]]</f>
        <v>5.3338815691124998E-7</v>
      </c>
      <c r="CU303" s="10">
        <f>3/24000000*OO[[#This Row],[155 (08JUL1985 06:00:00)-Water Temperature (C)]]*OO[[#This Row],[97]]</f>
        <v>5.1050591415312491E-7</v>
      </c>
      <c r="CV303" s="10">
        <f>3/24000000*OO[[#This Row],[156 (08JUL1985 09:00:00)-Water Temperature (C)]]*OO[[#This Row],[98]]</f>
        <v>4.9303162338412502E-7</v>
      </c>
      <c r="CW303" s="10">
        <f>3/24000000*OO[[#This Row],[157 (08JUL1985 12:00:00)-Water Temperature (C)]]*OO[[#This Row],[99]]</f>
        <v>4.8812862296137498E-7</v>
      </c>
    </row>
    <row r="304" spans="1:101" x14ac:dyDescent="0.35">
      <c r="A304" t="s">
        <v>310</v>
      </c>
      <c r="B304">
        <v>837.50199999999995</v>
      </c>
      <c r="C304" s="10">
        <f>3/24*OO[[#This Row],[59 (26JUN1985 06:00:00)-Water Temperature (C)]]*OO[[#This Row],[1]]/SUM(OO[1])</f>
        <v>0</v>
      </c>
      <c r="D304" s="10">
        <f>3/24*OO[[#This Row],[60 (26JUN1985 09:00:00)-Water Temperature (C)]]*OO[[#This Row],[2]]/SUM(OO[2])</f>
        <v>0</v>
      </c>
      <c r="E304" s="10">
        <f>3/24*OO[[#This Row],[61 (26JUN1985 12:00:00)-Water Temperature (C)]]*OO[[#This Row],[3]]/SUM(OO[3])</f>
        <v>0</v>
      </c>
      <c r="F304" s="10">
        <f>3/24*OO[[#This Row],[62 (26JUN1985 15:00:00)-Water Temperature (C)]]*OO[[#This Row],[4]]/SUM(OO[4])</f>
        <v>0</v>
      </c>
      <c r="G304" s="10">
        <f>3/24*OO[[#This Row],[63 (26JUN1985 18:00:00)-Water Temperature (C)]]*OO[[#This Row],[5]]/SUM(OO[5])</f>
        <v>0</v>
      </c>
      <c r="H304" s="10">
        <f>3/24*OO[[#This Row],[64 (26JUN1985 21:00:00)-Water Temperature (C)]]*OO[[#This Row],[6]]/SUM(OO[6])</f>
        <v>0</v>
      </c>
      <c r="I304" s="10">
        <f>3/24*OO[[#This Row],[65 (27JUN1985 00:00:00)-Water Temperature (C)]]*OO[[#This Row],[7]]/SUM(OO[7])</f>
        <v>0</v>
      </c>
      <c r="J304" s="10">
        <f>3/24*OO[[#This Row],[66 (27JUN1985 03:00:00)-Water Temperature (C)]]*OO[[#This Row],[8]]/SUM(OO[8])</f>
        <v>0</v>
      </c>
      <c r="K304" s="10">
        <f>3/24*OO[[#This Row],[67 (27JUN1985 06:00:00)-Water Temperature (C)]]*OO[[#This Row],[9]]/SUM(OO[9])</f>
        <v>0</v>
      </c>
      <c r="L304" s="10">
        <f>3/24*OO[[#This Row],[68 (27JUN1985 09:00:00)-Water Temperature (C)]]*OO[[#This Row],[10]]/SUM(OO[10])</f>
        <v>0</v>
      </c>
      <c r="M304" s="10">
        <f>3/24*OO[[#This Row],[69 (27JUN1985 12:00:00)-Water Temperature (C)]]*OO[[#This Row],[11]]/SUM(OO[11])</f>
        <v>0</v>
      </c>
      <c r="N304" s="10">
        <f>3/24*OO[[#This Row],[70 (27JUN1985 15:00:00)-Water Temperature (C)]]*OO[[#This Row],[12]]/SUM(OO[12])</f>
        <v>0</v>
      </c>
      <c r="O304" s="10">
        <f>3/24*OO[[#This Row],[71 (27JUN1985 18:00:00)-Water Temperature (C)]]*OO[[#This Row],[13]]/SUM(OO[13])</f>
        <v>0</v>
      </c>
      <c r="P304" s="10">
        <f>3/24*OO[[#This Row],[72 (27JUN1985 21:00:00)-Water Temperature (C)]]*OO[[#This Row],[14]]/SUM(OO[14])</f>
        <v>0</v>
      </c>
      <c r="Q304" s="10">
        <f>3/24*OO[[#This Row],[73 (28JUN1985 00:00:00)-Water Temperature (C)]]*OO[[#This Row],[15]]/SUM(OO[15])</f>
        <v>0</v>
      </c>
      <c r="R304" s="10">
        <f>3/24*OO[[#This Row],[74 (28JUN1985 03:00:00)-Water Temperature (C)]]*OO[[#This Row],[16]]/SUM(OO[16])</f>
        <v>1.3909012372811122E-31</v>
      </c>
      <c r="S304" s="10">
        <f>3/24*OO[[#This Row],[75 (28JUN1985 06:00:00)-Water Temperature (C)]]*OO[[#This Row],[17]]/SUM(OO[17])</f>
        <v>5.1383834049290271E-25</v>
      </c>
      <c r="T304" s="10">
        <f>3/24*OO[[#This Row],[76 (28JUN1985 09:00:00)-Water Temperature (C)]]*OO[[#This Row],[18]]/SUM(OO[18])</f>
        <v>3.5978384447354035E-17</v>
      </c>
      <c r="U304" s="10">
        <f>3/24*OO[[#This Row],[77 (28JUN1985 12:00:00)-Water Temperature (C)]]*OO[[#This Row],[19]]/SUM(OO[19])</f>
        <v>4.6895016365294531E-13</v>
      </c>
      <c r="V304" s="10">
        <f>3/24000000*OO[[#This Row],[78 (28JUN1985 15:00:00)-Water Temperature (C)]]*OO[[#This Row],[20]]</f>
        <v>3.5438158761900002E-10</v>
      </c>
      <c r="W304" s="10">
        <f>3/24000000*OO[[#This Row],[79 (28JUN1985 18:00:00)-Water Temperature (C)]]*OO[[#This Row],[21]]</f>
        <v>5.6752289406049993E-8</v>
      </c>
      <c r="X304" s="10">
        <f>3/24000000*OO[[#This Row],[80 (28JUN1985 21:00:00)-Water Temperature (C)]]*OO[[#This Row],[22]]</f>
        <v>2.9420110560874996E-6</v>
      </c>
      <c r="Y304" s="10">
        <f>3/24000000*OO[[#This Row],[81 (29JUN1985 00:00:00)-Water Temperature (C)]]*OO[[#This Row],[23]]</f>
        <v>6.3090394710462497E-5</v>
      </c>
      <c r="Z304" s="10">
        <f>3/24000000*OO[[#This Row],[82 (29JUN1985 03:00:00)-Water Temperature (C)]]*OO[[#This Row],[24]]</f>
        <v>6.6252773638249989E-4</v>
      </c>
      <c r="AA304" s="10">
        <f>3/24000000*OO[[#This Row],[83 (29JUN1985 06:00:00)-Water Temperature (C)]]*OO[[#This Row],[25]]</f>
        <v>3.8013747594549999E-3</v>
      </c>
      <c r="AB304" s="10">
        <f>3/24000000*OO[[#This Row],[84 (29JUN1985 09:00:00)-Water Temperature (C)]]*OO[[#This Row],[26]]</f>
        <v>1.3410730715182499E-2</v>
      </c>
      <c r="AC304" s="10">
        <f>3/24000000*OO[[#This Row],[85 (29JUN1985 12:00:00)-Water Temperature (C)]]*OO[[#This Row],[27]]</f>
        <v>3.0911170214399996E-2</v>
      </c>
      <c r="AD304" s="10">
        <f>3/24000000*OO[[#This Row],[86 (29JUN1985 15:00:00)-Water Temperature (C)]]*OO[[#This Row],[28]]</f>
        <v>4.8037462558800002E-2</v>
      </c>
      <c r="AE304" s="10">
        <f>3/24000000*OO[[#This Row],[88 (29JUN1985 21:00:00)-Water Temperature (C)]]*OO[[#This Row],[30]]</f>
        <v>4.4102732148999992E-2</v>
      </c>
      <c r="AF304" s="10">
        <f>3/24000000*OO[[#This Row],[88 (29JUN1985 21:00:00)-Water Temperature (C)]]*OO[[#This Row],[30]]</f>
        <v>4.4102732148999992E-2</v>
      </c>
      <c r="AG304" s="10">
        <f>3/24000000*OO[[#This Row],[89 (30JUN1985 00:00:00)-Water Temperature (C)]]*OO[[#This Row],[31]]</f>
        <v>2.7898030703199996E-2</v>
      </c>
      <c r="AH304" s="10">
        <f>3/24000000*OO[[#This Row],[90 (30JUN1985 03:00:00)-Water Temperature (C)]]*OO[[#This Row],[32]]</f>
        <v>1.4271014741069999E-2</v>
      </c>
      <c r="AI304" s="10">
        <f>3/24000000*OO[[#This Row],[91 (30JUN1985 06:00:00)-Water Temperature (C)]]*OO[[#This Row],[33]]</f>
        <v>6.0993195020925001E-3</v>
      </c>
      <c r="AJ304" s="10">
        <f>3/24000000*OO[[#This Row],[92 (30JUN1985 09:00:00)-Water Temperature (C)]]*OO[[#This Row],[34]]</f>
        <v>2.2919671483875E-3</v>
      </c>
      <c r="AK304" s="10">
        <f>3/24000000*OO[[#This Row],[93 (30JUN1985 12:00:00)-Water Temperature (C)]]*OO[[#This Row],[35]]</f>
        <v>7.8836204196200009E-4</v>
      </c>
      <c r="AL304" s="10">
        <f>3/24000000*OO[[#This Row],[94 (30JUN1985 15:00:00)-Water Temperature (C)]]*OO[[#This Row],[36]]</f>
        <v>2.6834770705062497E-4</v>
      </c>
      <c r="AM304" s="10">
        <f>3/24000000*OO[[#This Row],[95 (30JUN1985 18:00:00)-Water Temperature (C)]]*OO[[#This Row],[37]]</f>
        <v>1.077114684200625E-4</v>
      </c>
      <c r="AN304" s="10">
        <f>3/24000000*OO[[#This Row],[96 (30JUN1985 21:00:00)-Water Temperature (C)]]*OO[[#This Row],[38]]</f>
        <v>6.1973544394299996E-5</v>
      </c>
      <c r="AO304" s="10">
        <f>3/24000000*OO[[#This Row],[97 (01JUL1985 00:00:00)-Water Temperature (C)]]*OO[[#This Row],[39]]</f>
        <v>5.0096310925949995E-5</v>
      </c>
      <c r="AP304" s="10">
        <f>3/24000000*OO[[#This Row],[98 (01JUL1985 03:00:00)-Water Temperature (C)]]*OO[[#This Row],[40]]</f>
        <v>4.7287261632450002E-5</v>
      </c>
      <c r="AQ304" s="10">
        <f>3/24000000*OO[[#This Row],[99 (01JUL1985 06:00:00)-Water Temperature (C)]]*OO[[#This Row],[41]]</f>
        <v>4.6410098954799993E-5</v>
      </c>
      <c r="AR304" s="10">
        <f>3/24000000*OO[[#This Row],[100 (01JUL1985 09:00:00)-Water Temperature (C)]]*OO[[#This Row],[42]]</f>
        <v>4.7214101061562499E-5</v>
      </c>
      <c r="AS304" s="10">
        <f>3/24000000*OO[[#This Row],[101 (01JUL1985 12:00:00)-Water Temperature (C)]]*OO[[#This Row],[43]]</f>
        <v>4.6474419197250001E-5</v>
      </c>
      <c r="AT304" s="10">
        <f>3/24000000*OO[[#This Row],[102 (01JUL1985 15:00:00)-Water Temperature (C)]]*OO[[#This Row],[44]]</f>
        <v>4.4204379813150005E-5</v>
      </c>
      <c r="AU304" s="10">
        <f>3/24000000*OO[[#This Row],[103 (01JUL1985 18:00:00)-Water Temperature (C)]]*OO[[#This Row],[45]]</f>
        <v>4.0950836812112496E-5</v>
      </c>
      <c r="AV304" s="10">
        <f>3/24000000*OO[[#This Row],[104 (01JUL1985 21:00:00)-Water Temperature (C)]]*OO[[#This Row],[46]]</f>
        <v>3.7040273578125002E-5</v>
      </c>
      <c r="AW304" s="10">
        <f>3/24000000*OO[[#This Row],[105 (02JUL1985 00:00:00)-Water Temperature (C)]]*OO[[#This Row],[47]]</f>
        <v>3.2986893801037501E-5</v>
      </c>
      <c r="AX304" s="10">
        <f>3/24000000*OO[[#This Row],[106 (02JUL1985 03:00:00)-Water Temperature (C)]]*OO[[#This Row],[48]]</f>
        <v>2.9220043747374997E-5</v>
      </c>
      <c r="AY304" s="10">
        <f>3/24000000*OO[[#This Row],[107 (02JUL1985 06:00:00)-Water Temperature (C)]]*OO[[#This Row],[49]]</f>
        <v>2.5947369206249995E-5</v>
      </c>
      <c r="AZ304" s="10">
        <f>3/24000000*OO[[#This Row],[108 (02JUL1985 09:00:00)-Water Temperature (C)]]*OO[[#This Row],[50]]</f>
        <v>2.3972768829734997E-5</v>
      </c>
      <c r="BA304" s="10">
        <f>3/24000000*OO[[#This Row],[109 (02JUL1985 12:00:00)-Water Temperature (C)]]*OO[[#This Row],[51]]</f>
        <v>2.1693156768194997E-5</v>
      </c>
      <c r="BB304" s="10">
        <f>3/24000000*OO[[#This Row],[110 (02JUL1985 15:00:00)-Water Temperature (C)]]*OO[[#This Row],[52]]</f>
        <v>1.9269087658412499E-5</v>
      </c>
      <c r="BC304" s="10">
        <f>3/24000000*OO[[#This Row],[111 (02JUL1985 18:00:00)-Water Temperature (C)]]*OO[[#This Row],[53]]</f>
        <v>1.7081996861306248E-5</v>
      </c>
      <c r="BD304" s="10">
        <f>3/24000000*OO[[#This Row],[112 (02JUL1985 21:00:00)-Water Temperature (C)]]*OO[[#This Row],[54]]</f>
        <v>1.4844660311755E-5</v>
      </c>
      <c r="BE304" s="10">
        <f>3/24000000*OO[[#This Row],[113 (03JUL1985 00:00:00)-Water Temperature (C)]]*OO[[#This Row],[55]]</f>
        <v>1.2598015164E-5</v>
      </c>
      <c r="BF304" s="10">
        <f>3/24000000*OO[[#This Row],[114 (03JUL1985 03:00:00)-Water Temperature (C)]]*OO[[#This Row],[56]]</f>
        <v>1.0757083757949998E-5</v>
      </c>
      <c r="BG304" s="10">
        <f>3/24000000*OO[[#This Row],[115 (03JUL1985 06:00:00)-Water Temperature (C)]]*OO[[#This Row],[57]]</f>
        <v>9.1723781894550007E-6</v>
      </c>
      <c r="BH304" s="10">
        <f>3/24000000*OO[[#This Row],[116 (03JUL1985 09:00:00)-Water Temperature (C)]]*OO[[#This Row],[58]]</f>
        <v>7.9932620450249981E-6</v>
      </c>
      <c r="BI304" s="10">
        <f>3/24000000*OO[[#This Row],[117 (03JUL1985 12:00:00)-Water Temperature (C)]]*OO[[#This Row],[59]]</f>
        <v>6.8321716067474991E-6</v>
      </c>
      <c r="BJ304" s="10">
        <f>3/24000000*OO[[#This Row],[118 (03JUL1985 15:00:00)-Water Temperature (C)]]*OO[[#This Row],[60]]</f>
        <v>5.6004566115712494E-6</v>
      </c>
      <c r="BK304" s="10">
        <f>3/24000000*OO[[#This Row],[119 (03JUL1985 18:00:00)-Water Temperature (C)]]*OO[[#This Row],[61]]</f>
        <v>4.5117234721149999E-6</v>
      </c>
      <c r="BL304" s="10">
        <f>3/24000000*OO[[#This Row],[120 (03JUL1985 21:00:00)-Water Temperature (C)]]*OO[[#This Row],[62]]</f>
        <v>3.5735711649662498E-6</v>
      </c>
      <c r="BM304" s="10">
        <f>3/24000000*OO[[#This Row],[121 (04JUL1985 00:00:00)-Water Temperature (C)]]*OO[[#This Row],[63]]</f>
        <v>2.87144967137875E-6</v>
      </c>
      <c r="BN304" s="10">
        <f>3/24000000*OO[[#This Row],[122 (04JUL1985 03:00:00)-Water Temperature (C)]]*OO[[#This Row],[64]]</f>
        <v>2.4244527430694999E-6</v>
      </c>
      <c r="BO304" s="10">
        <f>3/24000000*OO[[#This Row],[123 (04JUL1985 06:00:00)-Water Temperature (C)]]*OO[[#This Row],[65]]</f>
        <v>2.1370762312829998E-6</v>
      </c>
      <c r="BP304" s="10">
        <f>3/24000000*OO[[#This Row],[124 (04JUL1985 09:00:00)-Water Temperature (C)]]*OO[[#This Row],[66]]</f>
        <v>1.9763635313906251E-6</v>
      </c>
      <c r="BQ304" s="10">
        <f>3/24000000*OO[[#This Row],[125 (04JUL1985 12:00:00)-Water Temperature (C)]]*OO[[#This Row],[67]]</f>
        <v>1.83021601699625E-6</v>
      </c>
      <c r="BR304" s="10">
        <f>3/24000000*OO[[#This Row],[126 (04JUL1985 15:00:00)-Water Temperature (C)]]*OO[[#This Row],[68]]</f>
        <v>1.7059000443468746E-6</v>
      </c>
      <c r="BS304" s="10">
        <f>3/24000000*OO[[#This Row],[127 (04JUL1985 18:00:00)-Water Temperature (C)]]*OO[[#This Row],[69]]</f>
        <v>1.5708274593165003E-6</v>
      </c>
      <c r="BT304" s="10">
        <f>3/24000000*OO[[#This Row],[128 (04JUL1985 21:00:00)-Water Temperature (C)]]*OO[[#This Row],[70]]</f>
        <v>1.4416806424560002E-6</v>
      </c>
      <c r="BU304" s="10">
        <f>3/24000000*OO[[#This Row],[129 (05JUL1985 00:00:00)-Water Temperature (C)]]*OO[[#This Row],[71]]</f>
        <v>1.3405218474506252E-6</v>
      </c>
      <c r="BV304" s="10">
        <f>3/24000000*OO[[#This Row],[130 (05JUL1985 03:00:00)-Water Temperature (C)]]*OO[[#This Row],[72]]</f>
        <v>1.2647303531699998E-6</v>
      </c>
      <c r="BW304" s="10">
        <f>3/24000000*OO[[#This Row],[131 (05JUL1985 06:00:00)-Water Temperature (C)]]*OO[[#This Row],[73]]</f>
        <v>1.208616647916E-6</v>
      </c>
      <c r="BX304" s="10">
        <f>3/24000000*OO[[#This Row],[132 (05JUL1985 09:00:00)-Water Temperature (C)]]*OO[[#This Row],[74]]</f>
        <v>1.20337282658125E-6</v>
      </c>
      <c r="BY304" s="10">
        <f>3/24000000*OO[[#This Row],[133 (05JUL1985 12:00:00)-Water Temperature (C)]]*OO[[#This Row],[75]]</f>
        <v>1.1768776108020002E-6</v>
      </c>
      <c r="BZ304" s="10">
        <f>3/24000000*OO[[#This Row],[134 (05JUL1985 15:00:00)-Water Temperature (C)]]*OO[[#This Row],[76]]</f>
        <v>1.1456694628531249E-6</v>
      </c>
      <c r="CA304" s="10">
        <f>3/24000000*OO[[#This Row],[135 (05JUL1985 18:00:00)-Water Temperature (C)]]*OO[[#This Row],[77]]</f>
        <v>1.1130444231829999E-6</v>
      </c>
      <c r="CB304" s="10">
        <f>3/24000000*OO[[#This Row],[136 (05JUL1985 21:00:00)-Water Temperature (C)]]*OO[[#This Row],[78]]</f>
        <v>1.0592425452432501E-6</v>
      </c>
      <c r="CC304" s="10">
        <f>3/24000000*OO[[#This Row],[137 (06JUL1985 00:00:00)-Water Temperature (C)]]*OO[[#This Row],[79]]</f>
        <v>9.9120516770737493E-7</v>
      </c>
      <c r="CD304" s="10">
        <f>3/24000000*OO[[#This Row],[138 (06JUL1985 03:00:00)-Water Temperature (C)]]*OO[[#This Row],[80]]</f>
        <v>9.3542896748874999E-7</v>
      </c>
      <c r="CE304" s="10">
        <f>3/24000000*OO[[#This Row],[139 (06JUL1985 06:00:00)-Water Temperature (C)]]*OO[[#This Row],[81]]</f>
        <v>9.0093261118874991E-7</v>
      </c>
      <c r="CF304" s="10">
        <f>3/24000000*OO[[#This Row],[140 (06JUL1985 09:00:00)-Water Temperature (C)]]*OO[[#This Row],[82]]</f>
        <v>9.1118219497549995E-7</v>
      </c>
      <c r="CG304" s="10">
        <f>3/24000000*OO[[#This Row],[141 (06JUL1985 12:00:00)-Water Temperature (C)]]*OO[[#This Row],[83]]</f>
        <v>9.0325583086200009E-7</v>
      </c>
      <c r="CH304" s="10">
        <f>3/24000000*OO[[#This Row],[142 (06JUL1985 15:00:00)-Water Temperature (C)]]*OO[[#This Row],[84]]</f>
        <v>8.8088956007812485E-7</v>
      </c>
      <c r="CI304" s="10">
        <f>3/24000000*OO[[#This Row],[143 (06JUL1985 18:00:00)-Water Temperature (C)]]*OO[[#This Row],[85]]</f>
        <v>8.6245956599687495E-7</v>
      </c>
      <c r="CJ304" s="10">
        <f>3/24000000*OO[[#This Row],[144 (06JUL1985 21:00:00)-Water Temperature (C)]]*OO[[#This Row],[86]]</f>
        <v>8.1861272134125006E-7</v>
      </c>
      <c r="CK304" s="10">
        <f>3/24000000*OO[[#This Row],[145 (07JUL1985 00:00:00)-Water Temperature (C)]]*OO[[#This Row],[87]]</f>
        <v>7.555422392460001E-7</v>
      </c>
      <c r="CL304" s="10">
        <f>3/24000000*OO[[#This Row],[146 (07JUL1985 03:00:00)-Water Temperature (C)]]*OO[[#This Row],[88]]</f>
        <v>7.1094684736774999E-7</v>
      </c>
      <c r="CM304" s="10">
        <f>3/24000000*OO[[#This Row],[147 (07JUL1985 06:00:00)-Water Temperature (C)]]*OO[[#This Row],[89]]</f>
        <v>6.7930903497324991E-7</v>
      </c>
      <c r="CN304" s="10">
        <f>3/24000000*OO[[#This Row],[148 (07JUL1985 09:00:00)-Water Temperature (C)]]*OO[[#This Row],[90]]</f>
        <v>6.7913122548149997E-7</v>
      </c>
      <c r="CO304" s="10">
        <f>3/24000000*OO[[#This Row],[149 (07JUL1985 12:00:00)-Water Temperature (C)]]*OO[[#This Row],[91]]</f>
        <v>6.7771343110699996E-7</v>
      </c>
      <c r="CP304" s="10">
        <f>3/24000000*OO[[#This Row],[150 (07JUL1985 15:00:00)-Water Temperature (C)]]*OO[[#This Row],[92]]</f>
        <v>6.6399309500475001E-7</v>
      </c>
      <c r="CQ304" s="10">
        <f>3/24000000*OO[[#This Row],[151 (07JUL1985 18:00:00)-Water Temperature (C)]]*OO[[#This Row],[93]]</f>
        <v>6.4769387044049986E-7</v>
      </c>
      <c r="CR304" s="10">
        <f>3/24000000*OO[[#This Row],[152 (07JUL1985 21:00:00)-Water Temperature (C)]]*OO[[#This Row],[94]]</f>
        <v>6.1290737312000006E-7</v>
      </c>
      <c r="CS304" s="10">
        <f>3/24000000*OO[[#This Row],[153 (08JUL1985 00:00:00)-Water Temperature (C)]]*OO[[#This Row],[95]]</f>
        <v>5.7185241545137502E-7</v>
      </c>
      <c r="CT304" s="10">
        <f>3/24000000*OO[[#This Row],[154 (08JUL1985 03:00:00)-Water Temperature (C)]]*OO[[#This Row],[96]]</f>
        <v>5.4041027683299989E-7</v>
      </c>
      <c r="CU304" s="10">
        <f>3/24000000*OO[[#This Row],[155 (08JUL1985 06:00:00)-Water Temperature (C)]]*OO[[#This Row],[97]]</f>
        <v>5.1710815754325002E-7</v>
      </c>
      <c r="CV304" s="10">
        <f>3/24000000*OO[[#This Row],[156 (08JUL1985 09:00:00)-Water Temperature (C)]]*OO[[#This Row],[98]]</f>
        <v>4.9934703238837494E-7</v>
      </c>
      <c r="CW304" s="10">
        <f>3/24000000*OO[[#This Row],[157 (08JUL1985 12:00:00)-Water Temperature (C)]]*OO[[#This Row],[99]]</f>
        <v>4.9459803905987504E-7</v>
      </c>
    </row>
    <row r="305" spans="1:101" x14ac:dyDescent="0.35">
      <c r="A305" t="s">
        <v>311</v>
      </c>
      <c r="B305">
        <v>963.45450000000005</v>
      </c>
      <c r="C305" s="10">
        <f>3/24*OO[[#This Row],[59 (26JUN1985 06:00:00)-Water Temperature (C)]]*OO[[#This Row],[1]]/SUM(OO[1])</f>
        <v>0</v>
      </c>
      <c r="D305" s="10">
        <f>3/24*OO[[#This Row],[60 (26JUN1985 09:00:00)-Water Temperature (C)]]*OO[[#This Row],[2]]/SUM(OO[2])</f>
        <v>0</v>
      </c>
      <c r="E305" s="10">
        <f>3/24*OO[[#This Row],[61 (26JUN1985 12:00:00)-Water Temperature (C)]]*OO[[#This Row],[3]]/SUM(OO[3])</f>
        <v>0</v>
      </c>
      <c r="F305" s="10">
        <f>3/24*OO[[#This Row],[62 (26JUN1985 15:00:00)-Water Temperature (C)]]*OO[[#This Row],[4]]/SUM(OO[4])</f>
        <v>0</v>
      </c>
      <c r="G305" s="10">
        <f>3/24*OO[[#This Row],[63 (26JUN1985 18:00:00)-Water Temperature (C)]]*OO[[#This Row],[5]]/SUM(OO[5])</f>
        <v>0</v>
      </c>
      <c r="H305" s="10">
        <f>3/24*OO[[#This Row],[64 (26JUN1985 21:00:00)-Water Temperature (C)]]*OO[[#This Row],[6]]/SUM(OO[6])</f>
        <v>0</v>
      </c>
      <c r="I305" s="10">
        <f>3/24*OO[[#This Row],[65 (27JUN1985 00:00:00)-Water Temperature (C)]]*OO[[#This Row],[7]]/SUM(OO[7])</f>
        <v>0</v>
      </c>
      <c r="J305" s="10">
        <f>3/24*OO[[#This Row],[66 (27JUN1985 03:00:00)-Water Temperature (C)]]*OO[[#This Row],[8]]/SUM(OO[8])</f>
        <v>0</v>
      </c>
      <c r="K305" s="10">
        <f>3/24*OO[[#This Row],[67 (27JUN1985 06:00:00)-Water Temperature (C)]]*OO[[#This Row],[9]]/SUM(OO[9])</f>
        <v>0</v>
      </c>
      <c r="L305" s="10">
        <f>3/24*OO[[#This Row],[68 (27JUN1985 09:00:00)-Water Temperature (C)]]*OO[[#This Row],[10]]/SUM(OO[10])</f>
        <v>0</v>
      </c>
      <c r="M305" s="10">
        <f>3/24*OO[[#This Row],[69 (27JUN1985 12:00:00)-Water Temperature (C)]]*OO[[#This Row],[11]]/SUM(OO[11])</f>
        <v>0</v>
      </c>
      <c r="N305" s="10">
        <f>3/24*OO[[#This Row],[70 (27JUN1985 15:00:00)-Water Temperature (C)]]*OO[[#This Row],[12]]/SUM(OO[12])</f>
        <v>0</v>
      </c>
      <c r="O305" s="10">
        <f>3/24*OO[[#This Row],[71 (27JUN1985 18:00:00)-Water Temperature (C)]]*OO[[#This Row],[13]]/SUM(OO[13])</f>
        <v>0</v>
      </c>
      <c r="P305" s="10">
        <f>3/24*OO[[#This Row],[72 (27JUN1985 21:00:00)-Water Temperature (C)]]*OO[[#This Row],[14]]/SUM(OO[14])</f>
        <v>0</v>
      </c>
      <c r="Q305" s="10">
        <f>3/24*OO[[#This Row],[73 (28JUN1985 00:00:00)-Water Temperature (C)]]*OO[[#This Row],[15]]/SUM(OO[15])</f>
        <v>0</v>
      </c>
      <c r="R305" s="10">
        <f>3/24*OO[[#This Row],[74 (28JUN1985 03:00:00)-Water Temperature (C)]]*OO[[#This Row],[16]]/SUM(OO[16])</f>
        <v>2.5312525202460584E-32</v>
      </c>
      <c r="S305" s="10">
        <f>3/24*OO[[#This Row],[75 (28JUN1985 06:00:00)-Water Temperature (C)]]*OO[[#This Row],[17]]/SUM(OO[17])</f>
        <v>3.5890022973077762E-25</v>
      </c>
      <c r="T305" s="10">
        <f>3/24*OO[[#This Row],[76 (28JUN1985 09:00:00)-Water Temperature (C)]]*OO[[#This Row],[18]]/SUM(OO[18])</f>
        <v>1.4376741709881977E-17</v>
      </c>
      <c r="U305" s="10">
        <f>3/24*OO[[#This Row],[77 (28JUN1985 12:00:00)-Water Temperature (C)]]*OO[[#This Row],[19]]/SUM(OO[19])</f>
        <v>2.617778678754685E-13</v>
      </c>
      <c r="V305" s="10">
        <f>3/24000000*OO[[#This Row],[78 (28JUN1985 15:00:00)-Water Temperature (C)]]*OO[[#This Row],[20]]</f>
        <v>2.2659104898499995E-10</v>
      </c>
      <c r="W305" s="10">
        <f>3/24000000*OO[[#This Row],[79 (28JUN1985 18:00:00)-Water Temperature (C)]]*OO[[#This Row],[21]]</f>
        <v>3.9829985635499993E-8</v>
      </c>
      <c r="X305" s="10">
        <f>3/24000000*OO[[#This Row],[80 (28JUN1985 21:00:00)-Water Temperature (C)]]*OO[[#This Row],[22]]</f>
        <v>2.2227726228887499E-6</v>
      </c>
      <c r="Y305" s="10">
        <f>3/24000000*OO[[#This Row],[81 (29JUN1985 00:00:00)-Water Temperature (C)]]*OO[[#This Row],[23]]</f>
        <v>5.0666714212399995E-5</v>
      </c>
      <c r="Z305" s="10">
        <f>3/24000000*OO[[#This Row],[82 (29JUN1985 03:00:00)-Water Temperature (C)]]*OO[[#This Row],[24]]</f>
        <v>5.6100378644062499E-4</v>
      </c>
      <c r="AA305" s="10">
        <f>3/24000000*OO[[#This Row],[83 (29JUN1985 06:00:00)-Water Temperature (C)]]*OO[[#This Row],[25]]</f>
        <v>3.3716901576849997E-3</v>
      </c>
      <c r="AB305" s="10">
        <f>3/24000000*OO[[#This Row],[84 (29JUN1985 09:00:00)-Water Temperature (C)]]*OO[[#This Row],[26]]</f>
        <v>1.2380829299685E-2</v>
      </c>
      <c r="AC305" s="10">
        <f>3/24000000*OO[[#This Row],[85 (29JUN1985 12:00:00)-Water Temperature (C)]]*OO[[#This Row],[27]]</f>
        <v>2.9590001949487497E-2</v>
      </c>
      <c r="AD305" s="10">
        <f>3/24000000*OO[[#This Row],[86 (29JUN1985 15:00:00)-Water Temperature (C)]]*OO[[#This Row],[28]]</f>
        <v>4.7494057942649992E-2</v>
      </c>
      <c r="AE305" s="10">
        <f>3/24000000*OO[[#This Row],[88 (29JUN1985 21:00:00)-Water Temperature (C)]]*OO[[#This Row],[30]]</f>
        <v>4.6018928610324999E-2</v>
      </c>
      <c r="AF305" s="10">
        <f>3/24000000*OO[[#This Row],[88 (29JUN1985 21:00:00)-Water Temperature (C)]]*OO[[#This Row],[30]]</f>
        <v>4.6018928610324999E-2</v>
      </c>
      <c r="AG305" s="10">
        <f>3/24000000*OO[[#This Row],[89 (30JUN1985 00:00:00)-Water Temperature (C)]]*OO[[#This Row],[31]]</f>
        <v>2.9772328087424995E-2</v>
      </c>
      <c r="AH305" s="10">
        <f>3/24000000*OO[[#This Row],[90 (30JUN1985 03:00:00)-Water Temperature (C)]]*OO[[#This Row],[32]]</f>
        <v>1.5535009905313752E-2</v>
      </c>
      <c r="AI305" s="10">
        <f>3/24000000*OO[[#This Row],[91 (30JUN1985 06:00:00)-Water Temperature (C)]]*OO[[#This Row],[33]]</f>
        <v>6.7589691492874991E-3</v>
      </c>
      <c r="AJ305" s="10">
        <f>3/24000000*OO[[#This Row],[92 (30JUN1985 09:00:00)-Water Temperature (C)]]*OO[[#This Row],[34]]</f>
        <v>2.5723026582825E-3</v>
      </c>
      <c r="AK305" s="10">
        <f>3/24000000*OO[[#This Row],[93 (30JUN1985 12:00:00)-Water Temperature (C)]]*OO[[#This Row],[35]]</f>
        <v>8.9097592759750002E-4</v>
      </c>
      <c r="AL305" s="10">
        <f>3/24000000*OO[[#This Row],[94 (30JUN1985 15:00:00)-Water Temperature (C)]]*OO[[#This Row],[36]]</f>
        <v>3.01825293E-4</v>
      </c>
      <c r="AM305" s="10">
        <f>3/24000000*OO[[#This Row],[95 (30JUN1985 18:00:00)-Water Temperature (C)]]*OO[[#This Row],[37]]</f>
        <v>1.180811153725E-4</v>
      </c>
      <c r="AN305" s="10">
        <f>3/24000000*OO[[#This Row],[96 (30JUN1985 21:00:00)-Water Temperature (C)]]*OO[[#This Row],[38]]</f>
        <v>6.5374993558362497E-5</v>
      </c>
      <c r="AO305" s="10">
        <f>3/24000000*OO[[#This Row],[97 (01JUL1985 00:00:00)-Water Temperature (C)]]*OO[[#This Row],[39]]</f>
        <v>5.1602412816562501E-5</v>
      </c>
      <c r="AP305" s="10">
        <f>3/24000000*OO[[#This Row],[98 (01JUL1985 03:00:00)-Water Temperature (C)]]*OO[[#This Row],[40]]</f>
        <v>4.8388149587112497E-5</v>
      </c>
      <c r="AQ305" s="10">
        <f>3/24000000*OO[[#This Row],[99 (01JUL1985 06:00:00)-Water Temperature (C)]]*OO[[#This Row],[41]]</f>
        <v>4.7502121012674999E-5</v>
      </c>
      <c r="AR305" s="10">
        <f>3/24000000*OO[[#This Row],[100 (01JUL1985 09:00:00)-Water Temperature (C)]]*OO[[#This Row],[42]]</f>
        <v>4.8438980206912497E-5</v>
      </c>
      <c r="AS305" s="10">
        <f>3/24000000*OO[[#This Row],[101 (01JUL1985 12:00:00)-Water Temperature (C)]]*OO[[#This Row],[43]]</f>
        <v>4.7912543008399995E-5</v>
      </c>
      <c r="AT305" s="10">
        <f>3/24000000*OO[[#This Row],[102 (01JUL1985 15:00:00)-Water Temperature (C)]]*OO[[#This Row],[44]]</f>
        <v>4.5706967931549994E-5</v>
      </c>
      <c r="AU305" s="10">
        <f>3/24000000*OO[[#This Row],[103 (01JUL1985 18:00:00)-Water Temperature (C)]]*OO[[#This Row],[45]]</f>
        <v>4.2422082319687499E-5</v>
      </c>
      <c r="AV305" s="10">
        <f>3/24000000*OO[[#This Row],[104 (01JUL1985 21:00:00)-Water Temperature (C)]]*OO[[#This Row],[46]]</f>
        <v>3.8434590103799997E-5</v>
      </c>
      <c r="AW305" s="10">
        <f>3/24000000*OO[[#This Row],[105 (02JUL1985 00:00:00)-Water Temperature (C)]]*OO[[#This Row],[47]]</f>
        <v>3.4270205988699997E-5</v>
      </c>
      <c r="AX305" s="10">
        <f>3/24000000*OO[[#This Row],[106 (02JUL1985 03:00:00)-Water Temperature (C)]]*OO[[#This Row],[48]]</f>
        <v>3.0394500427299999E-5</v>
      </c>
      <c r="AY305" s="10">
        <f>3/24000000*OO[[#This Row],[107 (02JUL1985 06:00:00)-Water Temperature (C)]]*OO[[#This Row],[49]]</f>
        <v>2.7022412149799999E-5</v>
      </c>
      <c r="AZ305" s="10">
        <f>3/24000000*OO[[#This Row],[108 (02JUL1985 09:00:00)-Water Temperature (C)]]*OO[[#This Row],[50]]</f>
        <v>2.5003601598249994E-5</v>
      </c>
      <c r="BA305" s="10">
        <f>3/24000000*OO[[#This Row],[109 (02JUL1985 12:00:00)-Water Temperature (C)]]*OO[[#This Row],[51]]</f>
        <v>2.2686432200950003E-5</v>
      </c>
      <c r="BB305" s="10">
        <f>3/24000000*OO[[#This Row],[110 (02JUL1985 15:00:00)-Water Temperature (C)]]*OO[[#This Row],[52]]</f>
        <v>2.0180005157542497E-5</v>
      </c>
      <c r="BC305" s="10">
        <f>3/24000000*OO[[#This Row],[111 (02JUL1985 18:00:00)-Water Temperature (C)]]*OO[[#This Row],[53]]</f>
        <v>1.7892659142844998E-5</v>
      </c>
      <c r="BD305" s="10">
        <f>3/24000000*OO[[#This Row],[112 (02JUL1985 21:00:00)-Water Temperature (C)]]*OO[[#This Row],[54]]</f>
        <v>1.5560488295543749E-5</v>
      </c>
      <c r="BE305" s="10">
        <f>3/24000000*OO[[#This Row],[113 (03JUL1985 00:00:00)-Water Temperature (C)]]*OO[[#This Row],[55]]</f>
        <v>1.3199450241120002E-5</v>
      </c>
      <c r="BF305" s="10">
        <f>3/24000000*OO[[#This Row],[114 (03JUL1985 03:00:00)-Water Temperature (C)]]*OO[[#This Row],[56]]</f>
        <v>1.1266929052199999E-5</v>
      </c>
      <c r="BG305" s="10">
        <f>3/24000000*OO[[#This Row],[115 (03JUL1985 06:00:00)-Water Temperature (C)]]*OO[[#This Row],[57]]</f>
        <v>9.6181420815899999E-6</v>
      </c>
      <c r="BH305" s="10">
        <f>3/24000000*OO[[#This Row],[116 (03JUL1985 09:00:00)-Water Temperature (C)]]*OO[[#This Row],[58]]</f>
        <v>8.3995608785999989E-6</v>
      </c>
      <c r="BI305" s="10">
        <f>3/24000000*OO[[#This Row],[117 (03JUL1985 12:00:00)-Water Temperature (C)]]*OO[[#This Row],[59]]</f>
        <v>7.2056321258999992E-6</v>
      </c>
      <c r="BJ305" s="10">
        <f>3/24000000*OO[[#This Row],[118 (03JUL1985 15:00:00)-Water Temperature (C)]]*OO[[#This Row],[60]]</f>
        <v>5.9238662694899989E-6</v>
      </c>
      <c r="BK305" s="10">
        <f>3/24000000*OO[[#This Row],[119 (03JUL1985 18:00:00)-Water Temperature (C)]]*OO[[#This Row],[61]]</f>
        <v>4.7723082490424997E-6</v>
      </c>
      <c r="BL305" s="10">
        <f>3/24000000*OO[[#This Row],[120 (03JUL1985 21:00:00)-Water Temperature (C)]]*OO[[#This Row],[62]]</f>
        <v>3.7744297404187495E-6</v>
      </c>
      <c r="BM305" s="10">
        <f>3/24000000*OO[[#This Row],[121 (04JUL1985 00:00:00)-Water Temperature (C)]]*OO[[#This Row],[63]]</f>
        <v>3.0199392481562498E-6</v>
      </c>
      <c r="BN305" s="10">
        <f>3/24000000*OO[[#This Row],[122 (04JUL1985 03:00:00)-Water Temperature (C)]]*OO[[#This Row],[64]]</f>
        <v>2.53869331599975E-6</v>
      </c>
      <c r="BO305" s="10">
        <f>3/24000000*OO[[#This Row],[123 (04JUL1985 06:00:00)-Water Temperature (C)]]*OO[[#This Row],[65]]</f>
        <v>2.2309551722057501E-6</v>
      </c>
      <c r="BP305" s="10">
        <f>3/24000000*OO[[#This Row],[124 (04JUL1985 09:00:00)-Water Temperature (C)]]*OO[[#This Row],[66]]</f>
        <v>2.0590857837926252E-6</v>
      </c>
      <c r="BQ305" s="10">
        <f>3/24000000*OO[[#This Row],[125 (04JUL1985 12:00:00)-Water Temperature (C)]]*OO[[#This Row],[67]]</f>
        <v>1.9076720477518746E-6</v>
      </c>
      <c r="BR305" s="10">
        <f>3/24000000*OO[[#This Row],[126 (04JUL1985 15:00:00)-Water Temperature (C)]]*OO[[#This Row],[68]]</f>
        <v>1.7772376089465E-6</v>
      </c>
      <c r="BS305" s="10">
        <f>3/24000000*OO[[#This Row],[127 (04JUL1985 18:00:00)-Water Temperature (C)]]*OO[[#This Row],[69]]</f>
        <v>1.636243750136E-6</v>
      </c>
      <c r="BT305" s="10">
        <f>3/24000000*OO[[#This Row],[128 (04JUL1985 21:00:00)-Water Temperature (C)]]*OO[[#This Row],[70]]</f>
        <v>1.5000100804472499E-6</v>
      </c>
      <c r="BU305" s="10">
        <f>3/24000000*OO[[#This Row],[129 (05JUL1985 00:00:00)-Water Temperature (C)]]*OO[[#This Row],[71]]</f>
        <v>1.392656185963125E-6</v>
      </c>
      <c r="BV305" s="10">
        <f>3/24000000*OO[[#This Row],[130 (05JUL1985 03:00:00)-Water Temperature (C)]]*OO[[#This Row],[72]]</f>
        <v>1.3125218364771249E-6</v>
      </c>
      <c r="BW305" s="10">
        <f>3/24000000*OO[[#This Row],[131 (05JUL1985 06:00:00)-Water Temperature (C)]]*OO[[#This Row],[73]]</f>
        <v>1.2529535137920001E-6</v>
      </c>
      <c r="BX305" s="10">
        <f>3/24000000*OO[[#This Row],[132 (05JUL1985 09:00:00)-Water Temperature (C)]]*OO[[#This Row],[74]]</f>
        <v>1.2460811067044998E-6</v>
      </c>
      <c r="BY305" s="10">
        <f>3/24000000*OO[[#This Row],[133 (05JUL1985 12:00:00)-Water Temperature (C)]]*OO[[#This Row],[75]]</f>
        <v>1.220722680983625E-6</v>
      </c>
      <c r="BZ305" s="10">
        <f>3/24000000*OO[[#This Row],[134 (05JUL1985 15:00:00)-Water Temperature (C)]]*OO[[#This Row],[76]]</f>
        <v>1.1884751839680001E-6</v>
      </c>
      <c r="CA305" s="10">
        <f>3/24000000*OO[[#This Row],[135 (05JUL1985 18:00:00)-Water Temperature (C)]]*OO[[#This Row],[77]]</f>
        <v>1.1552721426673749E-6</v>
      </c>
      <c r="CB305" s="10">
        <f>3/24000000*OO[[#This Row],[136 (05JUL1985 21:00:00)-Water Temperature (C)]]*OO[[#This Row],[78]]</f>
        <v>1.1004417175312499E-6</v>
      </c>
      <c r="CC305" s="10">
        <f>3/24000000*OO[[#This Row],[137 (06JUL1985 00:00:00)-Water Temperature (C)]]*OO[[#This Row],[79]]</f>
        <v>1.0292516303377499E-6</v>
      </c>
      <c r="CD305" s="10">
        <f>3/24000000*OO[[#This Row],[138 (06JUL1985 03:00:00)-Water Temperature (C)]]*OO[[#This Row],[80]]</f>
        <v>9.7040100375812497E-7</v>
      </c>
      <c r="CE305" s="10">
        <f>3/24000000*OO[[#This Row],[139 (06JUL1985 06:00:00)-Water Temperature (C)]]*OO[[#This Row],[81]]</f>
        <v>9.3364229063625E-7</v>
      </c>
      <c r="CF305" s="10">
        <f>3/24000000*OO[[#This Row],[140 (06JUL1985 09:00:00)-Water Temperature (C)]]*OO[[#This Row],[82]]</f>
        <v>9.4438621065937499E-7</v>
      </c>
      <c r="CG305" s="10">
        <f>3/24000000*OO[[#This Row],[141 (06JUL1985 12:00:00)-Water Temperature (C)]]*OO[[#This Row],[83]]</f>
        <v>9.3837604345274992E-7</v>
      </c>
      <c r="CH305" s="10">
        <f>3/24000000*OO[[#This Row],[142 (06JUL1985 15:00:00)-Water Temperature (C)]]*OO[[#This Row],[84]]</f>
        <v>9.153269236859999E-7</v>
      </c>
      <c r="CI305" s="10">
        <f>3/24000000*OO[[#This Row],[143 (06JUL1985 18:00:00)-Water Temperature (C)]]*OO[[#This Row],[85]]</f>
        <v>8.9610372494399984E-7</v>
      </c>
      <c r="CJ305" s="10">
        <f>3/24000000*OO[[#This Row],[144 (06JUL1985 21:00:00)-Water Temperature (C)]]*OO[[#This Row],[86]]</f>
        <v>8.5149563110062492E-7</v>
      </c>
      <c r="CK305" s="10">
        <f>3/24000000*OO[[#This Row],[145 (07JUL1985 00:00:00)-Water Temperature (C)]]*OO[[#This Row],[87]]</f>
        <v>7.8513138303937489E-7</v>
      </c>
      <c r="CL305" s="10">
        <f>3/24000000*OO[[#This Row],[146 (07JUL1985 03:00:00)-Water Temperature (C)]]*OO[[#This Row],[88]]</f>
        <v>7.3772141857050001E-7</v>
      </c>
      <c r="CM305" s="10">
        <f>3/24000000*OO[[#This Row],[147 (07JUL1985 06:00:00)-Water Temperature (C)]]*OO[[#This Row],[89]]</f>
        <v>7.0426985619374989E-7</v>
      </c>
      <c r="CN305" s="10">
        <f>3/24000000*OO[[#This Row],[148 (07JUL1985 09:00:00)-Water Temperature (C)]]*OO[[#This Row],[90]]</f>
        <v>7.0408856563387487E-7</v>
      </c>
      <c r="CO305" s="10">
        <f>3/24000000*OO[[#This Row],[149 (07JUL1985 12:00:00)-Water Temperature (C)]]*OO[[#This Row],[91]]</f>
        <v>7.0345523781449985E-7</v>
      </c>
      <c r="CP305" s="10">
        <f>3/24000000*OO[[#This Row],[150 (07JUL1985 15:00:00)-Water Temperature (C)]]*OO[[#This Row],[92]]</f>
        <v>6.8971984710562494E-7</v>
      </c>
      <c r="CQ305" s="10">
        <f>3/24000000*OO[[#This Row],[151 (07JUL1985 18:00:00)-Water Temperature (C)]]*OO[[#This Row],[93]]</f>
        <v>6.7286270407324989E-7</v>
      </c>
      <c r="CR305" s="10">
        <f>3/24000000*OO[[#This Row],[152 (07JUL1985 21:00:00)-Water Temperature (C)]]*OO[[#This Row],[94]]</f>
        <v>6.371944274538749E-7</v>
      </c>
      <c r="CS305" s="10">
        <f>3/24000000*OO[[#This Row],[153 (08JUL1985 00:00:00)-Water Temperature (C)]]*OO[[#This Row],[95]]</f>
        <v>5.9398860838199991E-7</v>
      </c>
      <c r="CT305" s="10">
        <f>3/24000000*OO[[#This Row],[154 (08JUL1985 03:00:00)-Water Temperature (C)]]*OO[[#This Row],[96]]</f>
        <v>5.6069339381187499E-7</v>
      </c>
      <c r="CU305" s="10">
        <f>3/24000000*OO[[#This Row],[155 (08JUL1985 06:00:00)-Water Temperature (C)]]*OO[[#This Row],[97]]</f>
        <v>5.3637972761249991E-7</v>
      </c>
      <c r="CV305" s="10">
        <f>3/24000000*OO[[#This Row],[156 (08JUL1985 09:00:00)-Water Temperature (C)]]*OO[[#This Row],[98]]</f>
        <v>5.1787935018049997E-7</v>
      </c>
      <c r="CW305" s="10">
        <f>3/24000000*OO[[#This Row],[157 (08JUL1985 12:00:00)-Water Temperature (C)]]*OO[[#This Row],[99]]</f>
        <v>5.1302545288312502E-7</v>
      </c>
    </row>
    <row r="306" spans="1:101" x14ac:dyDescent="0.35">
      <c r="A306" t="s">
        <v>312</v>
      </c>
      <c r="B306">
        <v>866.82979999999998</v>
      </c>
      <c r="C306" s="10">
        <f>3/24*OO[[#This Row],[59 (26JUN1985 06:00:00)-Water Temperature (C)]]*OO[[#This Row],[1]]/SUM(OO[1])</f>
        <v>0</v>
      </c>
      <c r="D306" s="10">
        <f>3/24*OO[[#This Row],[60 (26JUN1985 09:00:00)-Water Temperature (C)]]*OO[[#This Row],[2]]/SUM(OO[2])</f>
        <v>0</v>
      </c>
      <c r="E306" s="10">
        <f>3/24*OO[[#This Row],[61 (26JUN1985 12:00:00)-Water Temperature (C)]]*OO[[#This Row],[3]]/SUM(OO[3])</f>
        <v>0</v>
      </c>
      <c r="F306" s="10">
        <f>3/24*OO[[#This Row],[62 (26JUN1985 15:00:00)-Water Temperature (C)]]*OO[[#This Row],[4]]/SUM(OO[4])</f>
        <v>0</v>
      </c>
      <c r="G306" s="10">
        <f>3/24*OO[[#This Row],[63 (26JUN1985 18:00:00)-Water Temperature (C)]]*OO[[#This Row],[5]]/SUM(OO[5])</f>
        <v>0</v>
      </c>
      <c r="H306" s="10">
        <f>3/24*OO[[#This Row],[64 (26JUN1985 21:00:00)-Water Temperature (C)]]*OO[[#This Row],[6]]/SUM(OO[6])</f>
        <v>0</v>
      </c>
      <c r="I306" s="10">
        <f>3/24*OO[[#This Row],[65 (27JUN1985 00:00:00)-Water Temperature (C)]]*OO[[#This Row],[7]]/SUM(OO[7])</f>
        <v>0</v>
      </c>
      <c r="J306" s="10">
        <f>3/24*OO[[#This Row],[66 (27JUN1985 03:00:00)-Water Temperature (C)]]*OO[[#This Row],[8]]/SUM(OO[8])</f>
        <v>0</v>
      </c>
      <c r="K306" s="10">
        <f>3/24*OO[[#This Row],[67 (27JUN1985 06:00:00)-Water Temperature (C)]]*OO[[#This Row],[9]]/SUM(OO[9])</f>
        <v>0</v>
      </c>
      <c r="L306" s="10">
        <f>3/24*OO[[#This Row],[68 (27JUN1985 09:00:00)-Water Temperature (C)]]*OO[[#This Row],[10]]/SUM(OO[10])</f>
        <v>0</v>
      </c>
      <c r="M306" s="10">
        <f>3/24*OO[[#This Row],[69 (27JUN1985 12:00:00)-Water Temperature (C)]]*OO[[#This Row],[11]]/SUM(OO[11])</f>
        <v>0</v>
      </c>
      <c r="N306" s="10">
        <f>3/24*OO[[#This Row],[70 (27JUN1985 15:00:00)-Water Temperature (C)]]*OO[[#This Row],[12]]/SUM(OO[12])</f>
        <v>0</v>
      </c>
      <c r="O306" s="10">
        <f>3/24*OO[[#This Row],[71 (27JUN1985 18:00:00)-Water Temperature (C)]]*OO[[#This Row],[13]]/SUM(OO[13])</f>
        <v>0</v>
      </c>
      <c r="P306" s="10">
        <f>3/24*OO[[#This Row],[72 (27JUN1985 21:00:00)-Water Temperature (C)]]*OO[[#This Row],[14]]/SUM(OO[14])</f>
        <v>0</v>
      </c>
      <c r="Q306" s="10">
        <f>3/24*OO[[#This Row],[73 (28JUN1985 00:00:00)-Water Temperature (C)]]*OO[[#This Row],[15]]/SUM(OO[15])</f>
        <v>0</v>
      </c>
      <c r="R306" s="10">
        <f>3/24*OO[[#This Row],[74 (28JUN1985 03:00:00)-Water Temperature (C)]]*OO[[#This Row],[16]]/SUM(OO[16])</f>
        <v>2.4051893483156734E-33</v>
      </c>
      <c r="S306" s="10">
        <f>3/24*OO[[#This Row],[75 (28JUN1985 06:00:00)-Water Temperature (C)]]*OO[[#This Row],[17]]/SUM(OO[17])</f>
        <v>2.0241349249937519E-25</v>
      </c>
      <c r="T306" s="10">
        <f>3/24*OO[[#This Row],[76 (28JUN1985 09:00:00)-Water Temperature (C)]]*OO[[#This Row],[18]]/SUM(OO[18])</f>
        <v>4.2977476882550751E-18</v>
      </c>
      <c r="U306" s="10">
        <f>3/24*OO[[#This Row],[77 (28JUN1985 12:00:00)-Water Temperature (C)]]*OO[[#This Row],[19]]/SUM(OO[19])</f>
        <v>1.1474273224140614E-13</v>
      </c>
      <c r="V306" s="10">
        <f>3/24000000*OO[[#This Row],[78 (28JUN1985 15:00:00)-Water Temperature (C)]]*OO[[#This Row],[20]]</f>
        <v>1.147327552498E-10</v>
      </c>
      <c r="W306" s="10">
        <f>3/24000000*OO[[#This Row],[79 (28JUN1985 18:00:00)-Water Temperature (C)]]*OO[[#This Row],[21]]</f>
        <v>2.225823512695875E-8</v>
      </c>
      <c r="X306" s="10">
        <f>3/24000000*OO[[#This Row],[80 (28JUN1985 21:00:00)-Water Temperature (C)]]*OO[[#This Row],[22]]</f>
        <v>1.3432255866719997E-6</v>
      </c>
      <c r="Y306" s="10">
        <f>3/24000000*OO[[#This Row],[81 (29JUN1985 00:00:00)-Water Temperature (C)]]*OO[[#This Row],[23]]</f>
        <v>3.2691337773799994E-5</v>
      </c>
      <c r="Z306" s="10">
        <f>3/24000000*OO[[#This Row],[82 (29JUN1985 03:00:00)-Water Temperature (C)]]*OO[[#This Row],[24]]</f>
        <v>3.8331091507799996E-4</v>
      </c>
      <c r="AA306" s="10">
        <f>3/24000000*OO[[#This Row],[83 (29JUN1985 06:00:00)-Water Temperature (C)]]*OO[[#This Row],[25]]</f>
        <v>2.4243943969237494E-3</v>
      </c>
      <c r="AB306" s="10">
        <f>3/24000000*OO[[#This Row],[84 (29JUN1985 09:00:00)-Water Temperature (C)]]*OO[[#This Row],[26]]</f>
        <v>9.3086373553649994E-3</v>
      </c>
      <c r="AC306" s="10">
        <f>3/24000000*OO[[#This Row],[85 (29JUN1985 12:00:00)-Water Temperature (C)]]*OO[[#This Row],[27]]</f>
        <v>2.317915769715E-2</v>
      </c>
      <c r="AD306" s="10">
        <f>3/24000000*OO[[#This Row],[86 (29JUN1985 15:00:00)-Water Temperature (C)]]*OO[[#This Row],[28]]</f>
        <v>3.8619016668749999E-2</v>
      </c>
      <c r="AE306" s="10">
        <f>3/24000000*OO[[#This Row],[88 (29JUN1985 21:00:00)-Water Temperature (C)]]*OO[[#This Row],[30]]</f>
        <v>3.9855909581100003E-2</v>
      </c>
      <c r="AF306" s="10">
        <f>3/24000000*OO[[#This Row],[88 (29JUN1985 21:00:00)-Water Temperature (C)]]*OO[[#This Row],[30]]</f>
        <v>3.9855909581100003E-2</v>
      </c>
      <c r="AG306" s="10">
        <f>3/24000000*OO[[#This Row],[89 (30JUN1985 00:00:00)-Water Temperature (C)]]*OO[[#This Row],[31]]</f>
        <v>2.6496423277624997E-2</v>
      </c>
      <c r="AH306" s="10">
        <f>3/24000000*OO[[#This Row],[90 (30JUN1985 03:00:00)-Water Temperature (C)]]*OO[[#This Row],[32]]</f>
        <v>1.4164542714357497E-2</v>
      </c>
      <c r="AI306" s="10">
        <f>3/24000000*OO[[#This Row],[91 (30JUN1985 06:00:00)-Water Temperature (C)]]*OO[[#This Row],[33]]</f>
        <v>6.3015899309974994E-3</v>
      </c>
      <c r="AJ306" s="10">
        <f>3/24000000*OO[[#This Row],[92 (30JUN1985 09:00:00)-Water Temperature (C)]]*OO[[#This Row],[34]]</f>
        <v>2.4459962339587497E-3</v>
      </c>
      <c r="AK306" s="10">
        <f>3/24000000*OO[[#This Row],[93 (30JUN1985 12:00:00)-Water Temperature (C)]]*OO[[#This Row],[35]]</f>
        <v>8.5966598947275006E-4</v>
      </c>
      <c r="AL306" s="10">
        <f>3/24000000*OO[[#This Row],[94 (30JUN1985 15:00:00)-Water Temperature (C)]]*OO[[#This Row],[36]]</f>
        <v>2.9168108718787494E-4</v>
      </c>
      <c r="AM306" s="10">
        <f>3/24000000*OO[[#This Row],[95 (30JUN1985 18:00:00)-Water Temperature (C)]]*OO[[#This Row],[37]]</f>
        <v>1.110203373151875E-4</v>
      </c>
      <c r="AN306" s="10">
        <f>3/24000000*OO[[#This Row],[96 (30JUN1985 21:00:00)-Water Temperature (C)]]*OO[[#This Row],[38]]</f>
        <v>5.8482578475999992E-5</v>
      </c>
      <c r="AO306" s="10">
        <f>3/24000000*OO[[#This Row],[97 (01JUL1985 00:00:00)-Water Temperature (C)]]*OO[[#This Row],[39]]</f>
        <v>4.45998515789125E-5</v>
      </c>
      <c r="AP306" s="10">
        <f>3/24000000*OO[[#This Row],[98 (01JUL1985 03:00:00)-Water Temperature (C)]]*OO[[#This Row],[40]]</f>
        <v>4.1366710085000006E-5</v>
      </c>
      <c r="AQ306" s="10">
        <f>3/24000000*OO[[#This Row],[99 (01JUL1985 06:00:00)-Water Temperature (C)]]*OO[[#This Row],[41]]</f>
        <v>4.0597702872299999E-5</v>
      </c>
      <c r="AR306" s="10">
        <f>3/24000000*OO[[#This Row],[100 (01JUL1985 09:00:00)-Water Temperature (C)]]*OO[[#This Row],[42]]</f>
        <v>4.1502697981637504E-5</v>
      </c>
      <c r="AS306" s="10">
        <f>3/24000000*OO[[#This Row],[101 (01JUL1985 12:00:00)-Water Temperature (C)]]*OO[[#This Row],[43]]</f>
        <v>4.1326222264774996E-5</v>
      </c>
      <c r="AT306" s="10">
        <f>3/24000000*OO[[#This Row],[102 (01JUL1985 15:00:00)-Water Temperature (C)]]*OO[[#This Row],[44]]</f>
        <v>3.9607158895287494E-5</v>
      </c>
      <c r="AU306" s="10">
        <f>3/24000000*OO[[#This Row],[103 (01JUL1985 18:00:00)-Water Temperature (C)]]*OO[[#This Row],[45]]</f>
        <v>3.6877652052374998E-5</v>
      </c>
      <c r="AV306" s="10">
        <f>3/24000000*OO[[#This Row],[104 (01JUL1985 21:00:00)-Water Temperature (C)]]*OO[[#This Row],[46]]</f>
        <v>3.35079387315E-5</v>
      </c>
      <c r="AW306" s="10">
        <f>3/24000000*OO[[#This Row],[105 (02JUL1985 00:00:00)-Water Temperature (C)]]*OO[[#This Row],[47]]</f>
        <v>2.9938107792675001E-5</v>
      </c>
      <c r="AX306" s="10">
        <f>3/24000000*OO[[#This Row],[106 (02JUL1985 03:00:00)-Water Temperature (C)]]*OO[[#This Row],[48]]</f>
        <v>2.660743505025E-5</v>
      </c>
      <c r="AY306" s="10">
        <f>3/24000000*OO[[#This Row],[107 (02JUL1985 06:00:00)-Water Temperature (C)]]*OO[[#This Row],[49]]</f>
        <v>2.3695683620249997E-5</v>
      </c>
      <c r="AZ306" s="10">
        <f>3/24000000*OO[[#This Row],[108 (02JUL1985 09:00:00)-Water Temperature (C)]]*OO[[#This Row],[50]]</f>
        <v>2.1952116084491245E-5</v>
      </c>
      <c r="BA306" s="10">
        <f>3/24000000*OO[[#This Row],[109 (02JUL1985 12:00:00)-Water Temperature (C)]]*OO[[#This Row],[51]]</f>
        <v>2.0003115411840002E-5</v>
      </c>
      <c r="BB306" s="10">
        <f>3/24000000*OO[[#This Row],[110 (02JUL1985 15:00:00)-Water Temperature (C)]]*OO[[#This Row],[52]]</f>
        <v>1.7832095428064998E-5</v>
      </c>
      <c r="BC306" s="10">
        <f>3/24000000*OO[[#This Row],[111 (02JUL1985 18:00:00)-Water Temperature (C)]]*OO[[#This Row],[53]]</f>
        <v>1.5818678237804999E-5</v>
      </c>
      <c r="BD306" s="10">
        <f>3/24000000*OO[[#This Row],[112 (02JUL1985 21:00:00)-Water Temperature (C)]]*OO[[#This Row],[54]]</f>
        <v>1.3776139621293751E-5</v>
      </c>
      <c r="BE306" s="10">
        <f>3/24000000*OO[[#This Row],[113 (03JUL1985 00:00:00)-Water Temperature (C)]]*OO[[#This Row],[55]]</f>
        <v>1.16851369500375E-5</v>
      </c>
      <c r="BF306" s="10">
        <f>3/24000000*OO[[#This Row],[114 (03JUL1985 03:00:00)-Water Temperature (C)]]*OO[[#This Row],[56]]</f>
        <v>9.966932643607499E-6</v>
      </c>
      <c r="BG306" s="10">
        <f>3/24000000*OO[[#This Row],[115 (03JUL1985 06:00:00)-Water Temperature (C)]]*OO[[#This Row],[57]]</f>
        <v>8.5201582905674988E-6</v>
      </c>
      <c r="BH306" s="10">
        <f>3/24000000*OO[[#This Row],[116 (03JUL1985 09:00:00)-Water Temperature (C)]]*OO[[#This Row],[58]]</f>
        <v>7.4568114975599997E-6</v>
      </c>
      <c r="BI306" s="10">
        <f>3/24000000*OO[[#This Row],[117 (03JUL1985 12:00:00)-Water Temperature (C)]]*OO[[#This Row],[59]]</f>
        <v>6.430481088437499E-6</v>
      </c>
      <c r="BJ306" s="10">
        <f>3/24000000*OO[[#This Row],[118 (03JUL1985 15:00:00)-Water Temperature (C)]]*OO[[#This Row],[60]]</f>
        <v>5.3121345960637503E-6</v>
      </c>
      <c r="BK306" s="10">
        <f>3/24000000*OO[[#This Row],[119 (03JUL1985 18:00:00)-Water Temperature (C)]]*OO[[#This Row],[61]]</f>
        <v>4.2823612042500002E-6</v>
      </c>
      <c r="BL306" s="10">
        <f>3/24000000*OO[[#This Row],[120 (03JUL1985 21:00:00)-Water Temperature (C)]]*OO[[#This Row],[62]]</f>
        <v>3.3826325543174999E-6</v>
      </c>
      <c r="BM306" s="10">
        <f>3/24000000*OO[[#This Row],[121 (04JUL1985 00:00:00)-Water Temperature (C)]]*OO[[#This Row],[63]]</f>
        <v>2.6911717478849994E-6</v>
      </c>
      <c r="BN306" s="10">
        <f>3/24000000*OO[[#This Row],[122 (04JUL1985 03:00:00)-Water Temperature (C)]]*OO[[#This Row],[64]]</f>
        <v>2.2468334498417499E-6</v>
      </c>
      <c r="BO306" s="10">
        <f>3/24000000*OO[[#This Row],[123 (04JUL1985 06:00:00)-Water Temperature (C)]]*OO[[#This Row],[65]]</f>
        <v>1.9650250768719998E-6</v>
      </c>
      <c r="BP306" s="10">
        <f>3/24000000*OO[[#This Row],[124 (04JUL1985 09:00:00)-Water Temperature (C)]]*OO[[#This Row],[66]]</f>
        <v>1.807037280299125E-6</v>
      </c>
      <c r="BQ306" s="10">
        <f>3/24000000*OO[[#This Row],[125 (04JUL1985 12:00:00)-Water Temperature (C)]]*OO[[#This Row],[67]]</f>
        <v>1.6750599471062498E-6</v>
      </c>
      <c r="BR306" s="10">
        <f>3/24000000*OO[[#This Row],[126 (04JUL1985 15:00:00)-Water Temperature (C)]]*OO[[#This Row],[68]]</f>
        <v>1.5594823080692499E-6</v>
      </c>
      <c r="BS306" s="10">
        <f>3/24000000*OO[[#This Row],[127 (04JUL1985 18:00:00)-Water Temperature (C)]]*OO[[#This Row],[69]]</f>
        <v>1.4357670859544998E-6</v>
      </c>
      <c r="BT306" s="10">
        <f>3/24000000*OO[[#This Row],[128 (04JUL1985 21:00:00)-Water Temperature (C)]]*OO[[#This Row],[70]]</f>
        <v>1.314447861507375E-6</v>
      </c>
      <c r="BU306" s="10">
        <f>3/24000000*OO[[#This Row],[129 (05JUL1985 00:00:00)-Water Temperature (C)]]*OO[[#This Row],[71]]</f>
        <v>1.2176946816899999E-6</v>
      </c>
      <c r="BV306" s="10">
        <f>3/24000000*OO[[#This Row],[130 (05JUL1985 03:00:00)-Water Temperature (C)]]*OO[[#This Row],[72]]</f>
        <v>1.1455877418239998E-6</v>
      </c>
      <c r="BW306" s="10">
        <f>3/24000000*OO[[#This Row],[131 (05JUL1985 06:00:00)-Water Temperature (C)]]*OO[[#This Row],[73]]</f>
        <v>1.091941359865125E-6</v>
      </c>
      <c r="BX306" s="10">
        <f>3/24000000*OO[[#This Row],[132 (05JUL1985 09:00:00)-Water Temperature (C)]]*OO[[#This Row],[74]]</f>
        <v>1.08334482045175E-6</v>
      </c>
      <c r="BY306" s="10">
        <f>3/24000000*OO[[#This Row],[133 (05JUL1985 12:00:00)-Water Temperature (C)]]*OO[[#This Row],[75]]</f>
        <v>1.06396205646E-6</v>
      </c>
      <c r="BZ306" s="10">
        <f>3/24000000*OO[[#This Row],[134 (05JUL1985 15:00:00)-Water Temperature (C)]]*OO[[#This Row],[76]]</f>
        <v>1.0360614128519999E-6</v>
      </c>
      <c r="CA306" s="10">
        <f>3/24000000*OO[[#This Row],[135 (05JUL1985 18:00:00)-Water Temperature (C)]]*OO[[#This Row],[77]]</f>
        <v>1.007987304949625E-6</v>
      </c>
      <c r="CB306" s="10">
        <f>3/24000000*OO[[#This Row],[136 (05JUL1985 21:00:00)-Water Temperature (C)]]*OO[[#This Row],[78]]</f>
        <v>9.6165714825562504E-7</v>
      </c>
      <c r="CC306" s="10">
        <f>3/24000000*OO[[#This Row],[137 (06JUL1985 00:00:00)-Water Temperature (C)]]*OO[[#This Row],[79]]</f>
        <v>8.9925329652200004E-7</v>
      </c>
      <c r="CD306" s="10">
        <f>3/24000000*OO[[#This Row],[138 (06JUL1985 03:00:00)-Water Temperature (C)]]*OO[[#This Row],[80]]</f>
        <v>8.4655117641600001E-7</v>
      </c>
      <c r="CE306" s="10">
        <f>3/24000000*OO[[#This Row],[139 (06JUL1985 06:00:00)-Water Temperature (C)]]*OO[[#This Row],[81]]</f>
        <v>8.1307899376074996E-7</v>
      </c>
      <c r="CF306" s="10">
        <f>3/24000000*OO[[#This Row],[140 (06JUL1985 09:00:00)-Water Temperature (C)]]*OO[[#This Row],[82]]</f>
        <v>8.2171322335725002E-7</v>
      </c>
      <c r="CG306" s="10">
        <f>3/24000000*OO[[#This Row],[141 (06JUL1985 12:00:00)-Water Temperature (C)]]*OO[[#This Row],[83]]</f>
        <v>8.1927151022799991E-7</v>
      </c>
      <c r="CH306" s="10">
        <f>3/24000000*OO[[#This Row],[142 (06JUL1985 15:00:00)-Water Temperature (C)]]*OO[[#This Row],[84]]</f>
        <v>7.997687240027501E-7</v>
      </c>
      <c r="CI306" s="10">
        <f>3/24000000*OO[[#This Row],[143 (06JUL1985 18:00:00)-Water Temperature (C)]]*OO[[#This Row],[85]]</f>
        <v>7.8283424477250005E-7</v>
      </c>
      <c r="CJ306" s="10">
        <f>3/24000000*OO[[#This Row],[144 (06JUL1985 21:00:00)-Water Temperature (C)]]*OO[[#This Row],[86]]</f>
        <v>7.4528649248374994E-7</v>
      </c>
      <c r="CK306" s="10">
        <f>3/24000000*OO[[#This Row],[145 (07JUL1985 00:00:00)-Water Temperature (C)]]*OO[[#This Row],[87]]</f>
        <v>6.8682538393499996E-7</v>
      </c>
      <c r="CL306" s="10">
        <f>3/24000000*OO[[#This Row],[146 (07JUL1985 03:00:00)-Water Temperature (C)]]*OO[[#This Row],[88]]</f>
        <v>6.4381044612674998E-7</v>
      </c>
      <c r="CM306" s="10">
        <f>3/24000000*OO[[#This Row],[147 (07JUL1985 06:00:00)-Water Temperature (C)]]*OO[[#This Row],[89]]</f>
        <v>6.1374675628124992E-7</v>
      </c>
      <c r="CN306" s="10">
        <f>3/24000000*OO[[#This Row],[148 (07JUL1985 09:00:00)-Water Temperature (C)]]*OO[[#This Row],[90]]</f>
        <v>6.1304334700249992E-7</v>
      </c>
      <c r="CO306" s="10">
        <f>3/24000000*OO[[#This Row],[149 (07JUL1985 12:00:00)-Water Temperature (C)]]*OO[[#This Row],[91]]</f>
        <v>6.1343242623924988E-7</v>
      </c>
      <c r="CP306" s="10">
        <f>3/24000000*OO[[#This Row],[150 (07JUL1985 15:00:00)-Water Temperature (C)]]*OO[[#This Row],[92]]</f>
        <v>6.0230820466149996E-7</v>
      </c>
      <c r="CQ306" s="10">
        <f>3/24000000*OO[[#This Row],[151 (07JUL1985 18:00:00)-Water Temperature (C)]]*OO[[#This Row],[93]]</f>
        <v>5.8768399630849996E-7</v>
      </c>
      <c r="CR306" s="10">
        <f>3/24000000*OO[[#This Row],[152 (07JUL1985 21:00:00)-Water Temperature (C)]]*OO[[#This Row],[94]]</f>
        <v>5.5742077201199993E-7</v>
      </c>
      <c r="CS306" s="10">
        <f>3/24000000*OO[[#This Row],[153 (08JUL1985 00:00:00)-Water Temperature (C)]]*OO[[#This Row],[95]]</f>
        <v>5.1919099284937497E-7</v>
      </c>
      <c r="CT306" s="10">
        <f>3/24000000*OO[[#This Row],[154 (08JUL1985 03:00:00)-Water Temperature (C)]]*OO[[#This Row],[96]]</f>
        <v>4.8925884668925E-7</v>
      </c>
      <c r="CU306" s="10">
        <f>3/24000000*OO[[#This Row],[155 (08JUL1985 06:00:00)-Water Temperature (C)]]*OO[[#This Row],[97]]</f>
        <v>4.6772612520562497E-7</v>
      </c>
      <c r="CV306" s="10">
        <f>3/24000000*OO[[#This Row],[156 (08JUL1985 09:00:00)-Water Temperature (C)]]*OO[[#This Row],[98]]</f>
        <v>4.51513633152E-7</v>
      </c>
      <c r="CW306" s="10">
        <f>3/24000000*OO[[#This Row],[157 (08JUL1985 12:00:00)-Water Temperature (C)]]*OO[[#This Row],[99]]</f>
        <v>4.4707536809649991E-7</v>
      </c>
    </row>
    <row r="307" spans="1:101" x14ac:dyDescent="0.35">
      <c r="A307" t="s">
        <v>313</v>
      </c>
      <c r="B307">
        <v>839.73929999999996</v>
      </c>
      <c r="C307" s="10">
        <f>3/24*OO[[#This Row],[59 (26JUN1985 06:00:00)-Water Temperature (C)]]*OO[[#This Row],[1]]/SUM(OO[1])</f>
        <v>0</v>
      </c>
      <c r="D307" s="10">
        <f>3/24*OO[[#This Row],[60 (26JUN1985 09:00:00)-Water Temperature (C)]]*OO[[#This Row],[2]]/SUM(OO[2])</f>
        <v>0</v>
      </c>
      <c r="E307" s="10">
        <f>3/24*OO[[#This Row],[61 (26JUN1985 12:00:00)-Water Temperature (C)]]*OO[[#This Row],[3]]/SUM(OO[3])</f>
        <v>0</v>
      </c>
      <c r="F307" s="10">
        <f>3/24*OO[[#This Row],[62 (26JUN1985 15:00:00)-Water Temperature (C)]]*OO[[#This Row],[4]]/SUM(OO[4])</f>
        <v>0</v>
      </c>
      <c r="G307" s="10">
        <f>3/24*OO[[#This Row],[63 (26JUN1985 18:00:00)-Water Temperature (C)]]*OO[[#This Row],[5]]/SUM(OO[5])</f>
        <v>0</v>
      </c>
      <c r="H307" s="10">
        <f>3/24*OO[[#This Row],[64 (26JUN1985 21:00:00)-Water Temperature (C)]]*OO[[#This Row],[6]]/SUM(OO[6])</f>
        <v>0</v>
      </c>
      <c r="I307" s="10">
        <f>3/24*OO[[#This Row],[65 (27JUN1985 00:00:00)-Water Temperature (C)]]*OO[[#This Row],[7]]/SUM(OO[7])</f>
        <v>0</v>
      </c>
      <c r="J307" s="10">
        <f>3/24*OO[[#This Row],[66 (27JUN1985 03:00:00)-Water Temperature (C)]]*OO[[#This Row],[8]]/SUM(OO[8])</f>
        <v>0</v>
      </c>
      <c r="K307" s="10">
        <f>3/24*OO[[#This Row],[67 (27JUN1985 06:00:00)-Water Temperature (C)]]*OO[[#This Row],[9]]/SUM(OO[9])</f>
        <v>0</v>
      </c>
      <c r="L307" s="10">
        <f>3/24*OO[[#This Row],[68 (27JUN1985 09:00:00)-Water Temperature (C)]]*OO[[#This Row],[10]]/SUM(OO[10])</f>
        <v>0</v>
      </c>
      <c r="M307" s="10">
        <f>3/24*OO[[#This Row],[69 (27JUN1985 12:00:00)-Water Temperature (C)]]*OO[[#This Row],[11]]/SUM(OO[11])</f>
        <v>0</v>
      </c>
      <c r="N307" s="10">
        <f>3/24*OO[[#This Row],[70 (27JUN1985 15:00:00)-Water Temperature (C)]]*OO[[#This Row],[12]]/SUM(OO[12])</f>
        <v>0</v>
      </c>
      <c r="O307" s="10">
        <f>3/24*OO[[#This Row],[71 (27JUN1985 18:00:00)-Water Temperature (C)]]*OO[[#This Row],[13]]/SUM(OO[13])</f>
        <v>0</v>
      </c>
      <c r="P307" s="10">
        <f>3/24*OO[[#This Row],[72 (27JUN1985 21:00:00)-Water Temperature (C)]]*OO[[#This Row],[14]]/SUM(OO[14])</f>
        <v>0</v>
      </c>
      <c r="Q307" s="10">
        <f>3/24*OO[[#This Row],[73 (28JUN1985 00:00:00)-Water Temperature (C)]]*OO[[#This Row],[15]]/SUM(OO[15])</f>
        <v>0</v>
      </c>
      <c r="R307" s="10">
        <f>3/24*OO[[#This Row],[74 (28JUN1985 03:00:00)-Water Temperature (C)]]*OO[[#This Row],[16]]/SUM(OO[16])</f>
        <v>4.6447625350254582E-34</v>
      </c>
      <c r="S307" s="10">
        <f>3/24*OO[[#This Row],[75 (28JUN1985 06:00:00)-Water Temperature (C)]]*OO[[#This Row],[17]]/SUM(OO[17])</f>
        <v>1.419132142458055E-25</v>
      </c>
      <c r="T307" s="10">
        <f>3/24*OO[[#This Row],[76 (28JUN1985 09:00:00)-Water Temperature (C)]]*OO[[#This Row],[18]]/SUM(OO[18])</f>
        <v>1.6515932206634179E-18</v>
      </c>
      <c r="U307" s="10">
        <f>3/24*OO[[#This Row],[77 (28JUN1985 12:00:00)-Water Temperature (C)]]*OO[[#This Row],[19]]/SUM(OO[19])</f>
        <v>6.7184620936072206E-14</v>
      </c>
      <c r="V307" s="10">
        <f>3/24000000*OO[[#This Row],[78 (28JUN1985 15:00:00)-Water Temperature (C)]]*OO[[#This Row],[20]]</f>
        <v>7.7598145453549997E-11</v>
      </c>
      <c r="W307" s="10">
        <f>3/24000000*OO[[#This Row],[79 (28JUN1985 18:00:00)-Water Temperature (C)]]*OO[[#This Row],[21]]</f>
        <v>1.6594201515175002E-8</v>
      </c>
      <c r="X307" s="10">
        <f>3/24000000*OO[[#This Row],[80 (28JUN1985 21:00:00)-Water Temperature (C)]]*OO[[#This Row],[22]]</f>
        <v>1.0813033804170001E-6</v>
      </c>
      <c r="Y307" s="10">
        <f>3/24000000*OO[[#This Row],[81 (29JUN1985 00:00:00)-Water Temperature (C)]]*OO[[#This Row],[23]]</f>
        <v>2.8065547504799994E-5</v>
      </c>
      <c r="Z307" s="10">
        <f>3/24000000*OO[[#This Row],[82 (29JUN1985 03:00:00)-Water Temperature (C)]]*OO[[#This Row],[24]]</f>
        <v>3.4804116761399999E-4</v>
      </c>
      <c r="AA307" s="10">
        <f>3/24000000*OO[[#This Row],[83 (29JUN1985 06:00:00)-Water Temperature (C)]]*OO[[#This Row],[25]]</f>
        <v>2.3144461414750001E-3</v>
      </c>
      <c r="AB307" s="10">
        <f>3/24000000*OO[[#This Row],[84 (29JUN1985 09:00:00)-Water Temperature (C)]]*OO[[#This Row],[26]]</f>
        <v>9.2799197922062496E-3</v>
      </c>
      <c r="AC307" s="10">
        <f>3/24000000*OO[[#This Row],[85 (29JUN1985 12:00:00)-Water Temperature (C)]]*OO[[#This Row],[27]]</f>
        <v>2.4028668618075E-2</v>
      </c>
      <c r="AD307" s="10">
        <f>3/24000000*OO[[#This Row],[86 (29JUN1985 15:00:00)-Water Temperature (C)]]*OO[[#This Row],[28]]</f>
        <v>4.1484699468675001E-2</v>
      </c>
      <c r="AE307" s="10">
        <f>3/24000000*OO[[#This Row],[88 (29JUN1985 21:00:00)-Water Temperature (C)]]*OO[[#This Row],[30]]</f>
        <v>4.5449803485874997E-2</v>
      </c>
      <c r="AF307" s="10">
        <f>3/24000000*OO[[#This Row],[88 (29JUN1985 21:00:00)-Water Temperature (C)]]*OO[[#This Row],[30]]</f>
        <v>4.5449803485874997E-2</v>
      </c>
      <c r="AG307" s="10">
        <f>3/24000000*OO[[#This Row],[89 (30JUN1985 00:00:00)-Water Temperature (C)]]*OO[[#This Row],[31]]</f>
        <v>3.0998898083924999E-2</v>
      </c>
      <c r="AH307" s="10">
        <f>3/24000000*OO[[#This Row],[90 (30JUN1985 03:00:00)-Water Temperature (C)]]*OO[[#This Row],[32]]</f>
        <v>1.69536899795775E-2</v>
      </c>
      <c r="AI307" s="10">
        <f>3/24000000*OO[[#This Row],[91 (30JUN1985 06:00:00)-Water Temperature (C)]]*OO[[#This Row],[33]]</f>
        <v>7.6991897342250006E-3</v>
      </c>
      <c r="AJ307" s="10">
        <f>3/24000000*OO[[#This Row],[92 (30JUN1985 09:00:00)-Water Temperature (C)]]*OO[[#This Row],[34]]</f>
        <v>3.0404546452499999E-3</v>
      </c>
      <c r="AK307" s="10">
        <f>3/24000000*OO[[#This Row],[93 (30JUN1985 12:00:00)-Water Temperature (C)]]*OO[[#This Row],[35]]</f>
        <v>1.0819652581949997E-3</v>
      </c>
      <c r="AL307" s="10">
        <f>3/24000000*OO[[#This Row],[94 (30JUN1985 15:00:00)-Water Temperature (C)]]*OO[[#This Row],[36]]</f>
        <v>3.6756776099999995E-4</v>
      </c>
      <c r="AM307" s="10">
        <f>3/24000000*OO[[#This Row],[95 (30JUN1985 18:00:00)-Water Temperature (C)]]*OO[[#This Row],[37]]</f>
        <v>1.3656116650400001E-4</v>
      </c>
      <c r="AN307" s="10">
        <f>3/24000000*OO[[#This Row],[96 (30JUN1985 21:00:00)-Water Temperature (C)]]*OO[[#This Row],[38]]</f>
        <v>6.8575512372574991E-5</v>
      </c>
      <c r="AO307" s="10">
        <f>3/24000000*OO[[#This Row],[97 (01JUL1985 00:00:00)-Water Temperature (C)]]*OO[[#This Row],[39]]</f>
        <v>5.0388506549774998E-5</v>
      </c>
      <c r="AP307" s="10">
        <f>3/24000000*OO[[#This Row],[98 (01JUL1985 03:00:00)-Water Temperature (C)]]*OO[[#This Row],[40]]</f>
        <v>4.6087494297200001E-5</v>
      </c>
      <c r="AQ307" s="10">
        <f>3/24000000*OO[[#This Row],[99 (01JUL1985 06:00:00)-Water Temperature (C)]]*OO[[#This Row],[41]]</f>
        <v>4.5116352202112499E-5</v>
      </c>
      <c r="AR307" s="10">
        <f>3/24000000*OO[[#This Row],[100 (01JUL1985 09:00:00)-Water Temperature (C)]]*OO[[#This Row],[42]]</f>
        <v>4.6128217158012502E-5</v>
      </c>
      <c r="AS307" s="10">
        <f>3/24000000*OO[[#This Row],[101 (01JUL1985 12:00:00)-Water Temperature (C)]]*OO[[#This Row],[43]]</f>
        <v>4.6105586135099996E-5</v>
      </c>
      <c r="AT307" s="10">
        <f>3/24000000*OO[[#This Row],[102 (01JUL1985 15:00:00)-Water Temperature (C)]]*OO[[#This Row],[44]]</f>
        <v>4.4291739052549993E-5</v>
      </c>
      <c r="AU307" s="10">
        <f>3/24000000*OO[[#This Row],[103 (01JUL1985 18:00:00)-Water Temperature (C)]]*OO[[#This Row],[45]]</f>
        <v>4.1286591119999999E-5</v>
      </c>
      <c r="AV307" s="10">
        <f>3/24000000*OO[[#This Row],[104 (01JUL1985 21:00:00)-Water Temperature (C)]]*OO[[#This Row],[46]]</f>
        <v>3.754971232815E-5</v>
      </c>
      <c r="AW307" s="10">
        <f>3/24000000*OO[[#This Row],[105 (02JUL1985 00:00:00)-Water Temperature (C)]]*OO[[#This Row],[47]]</f>
        <v>3.3562607010624994E-5</v>
      </c>
      <c r="AX307" s="10">
        <f>3/24000000*OO[[#This Row],[106 (02JUL1985 03:00:00)-Water Temperature (C)]]*OO[[#This Row],[48]]</f>
        <v>2.9837558843399998E-5</v>
      </c>
      <c r="AY307" s="10">
        <f>3/24000000*OO[[#This Row],[107 (02JUL1985 06:00:00)-Water Temperature (C)]]*OO[[#This Row],[49]]</f>
        <v>2.65838086359E-5</v>
      </c>
      <c r="AZ307" s="10">
        <f>3/24000000*OO[[#This Row],[108 (02JUL1985 09:00:00)-Water Temperature (C)]]*OO[[#This Row],[50]]</f>
        <v>2.4620676460162498E-5</v>
      </c>
      <c r="BA307" s="10">
        <f>3/24000000*OO[[#This Row],[109 (02JUL1985 12:00:00)-Water Temperature (C)]]*OO[[#This Row],[51]]</f>
        <v>2.24929406018325E-5</v>
      </c>
      <c r="BB307" s="10">
        <f>3/24000000*OO[[#This Row],[110 (02JUL1985 15:00:00)-Water Temperature (C)]]*OO[[#This Row],[52]]</f>
        <v>2.0078350822117497E-5</v>
      </c>
      <c r="BC307" s="10">
        <f>3/24000000*OO[[#This Row],[111 (02JUL1985 18:00:00)-Water Temperature (C)]]*OO[[#This Row],[53]]</f>
        <v>1.7806875420000002E-5</v>
      </c>
      <c r="BD307" s="10">
        <f>3/24000000*OO[[#This Row],[112 (02JUL1985 21:00:00)-Water Temperature (C)]]*OO[[#This Row],[54]]</f>
        <v>1.5513636612668748E-5</v>
      </c>
      <c r="BE307" s="10">
        <f>3/24000000*OO[[#This Row],[113 (03JUL1985 00:00:00)-Water Temperature (C)]]*OO[[#This Row],[55]]</f>
        <v>1.3156664214865002E-5</v>
      </c>
      <c r="BF307" s="10">
        <f>3/24000000*OO[[#This Row],[114 (03JUL1985 03:00:00)-Water Temperature (C)]]*OO[[#This Row],[56]]</f>
        <v>1.12101962806875E-5</v>
      </c>
      <c r="BG307" s="10">
        <f>3/24000000*OO[[#This Row],[115 (03JUL1985 06:00:00)-Water Temperature (C)]]*OO[[#This Row],[57]]</f>
        <v>9.5929911877387489E-6</v>
      </c>
      <c r="BH307" s="10">
        <f>3/24000000*OO[[#This Row],[116 (03JUL1985 09:00:00)-Water Temperature (C)]]*OO[[#This Row],[58]]</f>
        <v>8.4094533941625006E-6</v>
      </c>
      <c r="BI307" s="10">
        <f>3/24000000*OO[[#This Row],[117 (03JUL1985 12:00:00)-Water Temperature (C)]]*OO[[#This Row],[59]]</f>
        <v>7.2838029019612493E-6</v>
      </c>
      <c r="BJ307" s="10">
        <f>3/24000000*OO[[#This Row],[118 (03JUL1985 15:00:00)-Water Temperature (C)]]*OO[[#This Row],[60]]</f>
        <v>6.044039568175E-6</v>
      </c>
      <c r="BK307" s="10">
        <f>3/24000000*OO[[#This Row],[119 (03JUL1985 18:00:00)-Water Temperature (C)]]*OO[[#This Row],[61]]</f>
        <v>4.877031936498749E-6</v>
      </c>
      <c r="BL307" s="10">
        <f>3/24000000*OO[[#This Row],[120 (03JUL1985 21:00:00)-Water Temperature (C)]]*OO[[#This Row],[62]]</f>
        <v>3.8485262783762498E-6</v>
      </c>
      <c r="BM307" s="10">
        <f>3/24000000*OO[[#This Row],[121 (04JUL1985 00:00:00)-Water Temperature (C)]]*OO[[#This Row],[63]]</f>
        <v>3.0483250475999996E-6</v>
      </c>
      <c r="BN307" s="10">
        <f>3/24000000*OO[[#This Row],[122 (04JUL1985 03:00:00)-Water Temperature (C)]]*OO[[#This Row],[64]]</f>
        <v>2.529875263014E-6</v>
      </c>
      <c r="BO307" s="10">
        <f>3/24000000*OO[[#This Row],[123 (04JUL1985 06:00:00)-Water Temperature (C)]]*OO[[#This Row],[65]]</f>
        <v>2.203168977091125E-6</v>
      </c>
      <c r="BP307" s="10">
        <f>3/24000000*OO[[#This Row],[124 (04JUL1985 09:00:00)-Water Temperature (C)]]*OO[[#This Row],[66]]</f>
        <v>2.0196372712627499E-6</v>
      </c>
      <c r="BQ307" s="10">
        <f>3/24000000*OO[[#This Row],[125 (04JUL1985 12:00:00)-Water Temperature (C)]]*OO[[#This Row],[67]]</f>
        <v>1.8723695160912498E-6</v>
      </c>
      <c r="BR307" s="10">
        <f>3/24000000*OO[[#This Row],[126 (04JUL1985 15:00:00)-Water Temperature (C)]]*OO[[#This Row],[68]]</f>
        <v>1.7423260432897498E-6</v>
      </c>
      <c r="BS307" s="10">
        <f>3/24000000*OO[[#This Row],[127 (04JUL1985 18:00:00)-Water Temperature (C)]]*OO[[#This Row],[69]]</f>
        <v>1.6039554270957501E-6</v>
      </c>
      <c r="BT307" s="10">
        <f>3/24000000*OO[[#This Row],[128 (04JUL1985 21:00:00)-Water Temperature (C)]]*OO[[#This Row],[70]]</f>
        <v>1.4670099057374999E-6</v>
      </c>
      <c r="BU307" s="10">
        <f>3/24000000*OO[[#This Row],[129 (05JUL1985 00:00:00)-Water Temperature (C)]]*OO[[#This Row],[71]]</f>
        <v>1.3565117436920001E-6</v>
      </c>
      <c r="BV307" s="10">
        <f>3/24000000*OO[[#This Row],[130 (05JUL1985 03:00:00)-Water Temperature (C)]]*OO[[#This Row],[72]]</f>
        <v>1.2741425391647499E-6</v>
      </c>
      <c r="BW307" s="10">
        <f>3/24000000*OO[[#This Row],[131 (05JUL1985 06:00:00)-Water Temperature (C)]]*OO[[#This Row],[73]]</f>
        <v>1.212930942475875E-6</v>
      </c>
      <c r="BX307" s="10">
        <f>3/24000000*OO[[#This Row],[132 (05JUL1985 09:00:00)-Water Temperature (C)]]*OO[[#This Row],[74]]</f>
        <v>1.2009167093613749E-6</v>
      </c>
      <c r="BY307" s="10">
        <f>3/24000000*OO[[#This Row],[133 (05JUL1985 12:00:00)-Water Temperature (C)]]*OO[[#This Row],[75]]</f>
        <v>1.1815866301819999E-6</v>
      </c>
      <c r="BZ307" s="10">
        <f>3/24000000*OO[[#This Row],[134 (05JUL1985 15:00:00)-Water Temperature (C)]]*OO[[#This Row],[76]]</f>
        <v>1.1510784011674999E-6</v>
      </c>
      <c r="CA307" s="10">
        <f>3/24000000*OO[[#This Row],[135 (05JUL1985 18:00:00)-Water Temperature (C)]]*OO[[#This Row],[77]]</f>
        <v>1.1206895168782499E-6</v>
      </c>
      <c r="CB307" s="10">
        <f>3/24000000*OO[[#This Row],[136 (05JUL1985 21:00:00)-Water Temperature (C)]]*OO[[#This Row],[78]]</f>
        <v>1.0704495088537499E-6</v>
      </c>
      <c r="CC307" s="10">
        <f>3/24000000*OO[[#This Row],[137 (06JUL1985 00:00:00)-Water Temperature (C)]]*OO[[#This Row],[79]]</f>
        <v>1.001015954037E-6</v>
      </c>
      <c r="CD307" s="10">
        <f>3/24000000*OO[[#This Row],[138 (06JUL1985 03:00:00)-Water Temperature (C)]]*OO[[#This Row],[80]]</f>
        <v>9.4111213689849989E-7</v>
      </c>
      <c r="CE307" s="10">
        <f>3/24000000*OO[[#This Row],[139 (06JUL1985 06:00:00)-Water Temperature (C)]]*OO[[#This Row],[81]]</f>
        <v>9.0284805228724993E-7</v>
      </c>
      <c r="CF307" s="10">
        <f>3/24000000*OO[[#This Row],[140 (06JUL1985 09:00:00)-Water Temperature (C)]]*OO[[#This Row],[82]]</f>
        <v>9.1149205015487493E-7</v>
      </c>
      <c r="CG307" s="10">
        <f>3/24000000*OO[[#This Row],[141 (06JUL1985 12:00:00)-Water Temperature (C)]]*OO[[#This Row],[83]]</f>
        <v>9.1110795169550012E-7</v>
      </c>
      <c r="CH307" s="10">
        <f>3/24000000*OO[[#This Row],[142 (06JUL1985 15:00:00)-Water Temperature (C)]]*OO[[#This Row],[84]]</f>
        <v>8.9045950827249988E-7</v>
      </c>
      <c r="CI307" s="10">
        <f>3/24000000*OO[[#This Row],[143 (06JUL1985 18:00:00)-Water Temperature (C)]]*OO[[#This Row],[85]]</f>
        <v>8.7134910269412503E-7</v>
      </c>
      <c r="CJ307" s="10">
        <f>3/24000000*OO[[#This Row],[144 (06JUL1985 21:00:00)-Water Temperature (C)]]*OO[[#This Row],[86]]</f>
        <v>8.3062981320899996E-7</v>
      </c>
      <c r="CK307" s="10">
        <f>3/24000000*OO[[#This Row],[145 (07JUL1985 00:00:00)-Water Temperature (C)]]*OO[[#This Row],[87]]</f>
        <v>7.6549363918974991E-7</v>
      </c>
      <c r="CL307" s="10">
        <f>3/24000000*OO[[#This Row],[146 (07JUL1985 03:00:00)-Water Temperature (C)]]*OO[[#This Row],[88]]</f>
        <v>7.1595569437987491E-7</v>
      </c>
      <c r="CM307" s="10">
        <f>3/24000000*OO[[#This Row],[147 (07JUL1985 06:00:00)-Water Temperature (C)]]*OO[[#This Row],[89]]</f>
        <v>6.819087727748751E-7</v>
      </c>
      <c r="CN307" s="10">
        <f>3/24000000*OO[[#This Row],[148 (07JUL1985 09:00:00)-Water Temperature (C)]]*OO[[#This Row],[90]]</f>
        <v>6.8037785070324994E-7</v>
      </c>
      <c r="CO307" s="10">
        <f>3/24000000*OO[[#This Row],[149 (07JUL1985 12:00:00)-Water Temperature (C)]]*OO[[#This Row],[91]]</f>
        <v>6.8167119345525001E-7</v>
      </c>
      <c r="CP307" s="10">
        <f>3/24000000*OO[[#This Row],[150 (07JUL1985 15:00:00)-Water Temperature (C)]]*OO[[#This Row],[92]]</f>
        <v>6.7017139096949997E-7</v>
      </c>
      <c r="CQ307" s="10">
        <f>3/24000000*OO[[#This Row],[151 (07JUL1985 18:00:00)-Water Temperature (C)]]*OO[[#This Row],[93]]</f>
        <v>6.5388835767999997E-7</v>
      </c>
      <c r="CR307" s="10">
        <f>3/24000000*OO[[#This Row],[152 (07JUL1985 21:00:00)-Water Temperature (C)]]*OO[[#This Row],[94]]</f>
        <v>6.2094264472750004E-7</v>
      </c>
      <c r="CS307" s="10">
        <f>3/24000000*OO[[#This Row],[153 (08JUL1985 00:00:00)-Water Temperature (C)]]*OO[[#This Row],[95]]</f>
        <v>5.7809835873299997E-7</v>
      </c>
      <c r="CT307" s="10">
        <f>3/24000000*OO[[#This Row],[154 (08JUL1985 03:00:00)-Water Temperature (C)]]*OO[[#This Row],[96]]</f>
        <v>5.4393314757687492E-7</v>
      </c>
      <c r="CU307" s="10">
        <f>3/24000000*OO[[#This Row],[155 (08JUL1985 06:00:00)-Water Temperature (C)]]*OO[[#This Row],[97]]</f>
        <v>5.1959786346699991E-7</v>
      </c>
      <c r="CV307" s="10">
        <f>3/24000000*OO[[#This Row],[156 (08JUL1985 09:00:00)-Water Temperature (C)]]*OO[[#This Row],[98]]</f>
        <v>5.0151935017800003E-7</v>
      </c>
      <c r="CW307" s="10">
        <f>3/24000000*OO[[#This Row],[157 (08JUL1985 12:00:00)-Water Temperature (C)]]*OO[[#This Row],[99]]</f>
        <v>4.9619769657899987E-7</v>
      </c>
    </row>
    <row r="308" spans="1:101" x14ac:dyDescent="0.35">
      <c r="A308" t="s">
        <v>314</v>
      </c>
      <c r="B308">
        <v>877.31200000000001</v>
      </c>
      <c r="C308" s="10">
        <f>3/24*OO[[#This Row],[59 (26JUN1985 06:00:00)-Water Temperature (C)]]*OO[[#This Row],[1]]/SUM(OO[1])</f>
        <v>0</v>
      </c>
      <c r="D308" s="10">
        <f>3/24*OO[[#This Row],[60 (26JUN1985 09:00:00)-Water Temperature (C)]]*OO[[#This Row],[2]]/SUM(OO[2])</f>
        <v>0</v>
      </c>
      <c r="E308" s="10">
        <f>3/24*OO[[#This Row],[61 (26JUN1985 12:00:00)-Water Temperature (C)]]*OO[[#This Row],[3]]/SUM(OO[3])</f>
        <v>0</v>
      </c>
      <c r="F308" s="10">
        <f>3/24*OO[[#This Row],[62 (26JUN1985 15:00:00)-Water Temperature (C)]]*OO[[#This Row],[4]]/SUM(OO[4])</f>
        <v>0</v>
      </c>
      <c r="G308" s="10">
        <f>3/24*OO[[#This Row],[63 (26JUN1985 18:00:00)-Water Temperature (C)]]*OO[[#This Row],[5]]/SUM(OO[5])</f>
        <v>0</v>
      </c>
      <c r="H308" s="10">
        <f>3/24*OO[[#This Row],[64 (26JUN1985 21:00:00)-Water Temperature (C)]]*OO[[#This Row],[6]]/SUM(OO[6])</f>
        <v>0</v>
      </c>
      <c r="I308" s="10">
        <f>3/24*OO[[#This Row],[65 (27JUN1985 00:00:00)-Water Temperature (C)]]*OO[[#This Row],[7]]/SUM(OO[7])</f>
        <v>0</v>
      </c>
      <c r="J308" s="10">
        <f>3/24*OO[[#This Row],[66 (27JUN1985 03:00:00)-Water Temperature (C)]]*OO[[#This Row],[8]]/SUM(OO[8])</f>
        <v>0</v>
      </c>
      <c r="K308" s="10">
        <f>3/24*OO[[#This Row],[67 (27JUN1985 06:00:00)-Water Temperature (C)]]*OO[[#This Row],[9]]/SUM(OO[9])</f>
        <v>0</v>
      </c>
      <c r="L308" s="10">
        <f>3/24*OO[[#This Row],[68 (27JUN1985 09:00:00)-Water Temperature (C)]]*OO[[#This Row],[10]]/SUM(OO[10])</f>
        <v>0</v>
      </c>
      <c r="M308" s="10">
        <f>3/24*OO[[#This Row],[69 (27JUN1985 12:00:00)-Water Temperature (C)]]*OO[[#This Row],[11]]/SUM(OO[11])</f>
        <v>0</v>
      </c>
      <c r="N308" s="10">
        <f>3/24*OO[[#This Row],[70 (27JUN1985 15:00:00)-Water Temperature (C)]]*OO[[#This Row],[12]]/SUM(OO[12])</f>
        <v>0</v>
      </c>
      <c r="O308" s="10">
        <f>3/24*OO[[#This Row],[71 (27JUN1985 18:00:00)-Water Temperature (C)]]*OO[[#This Row],[13]]/SUM(OO[13])</f>
        <v>0</v>
      </c>
      <c r="P308" s="10">
        <f>3/24*OO[[#This Row],[72 (27JUN1985 21:00:00)-Water Temperature (C)]]*OO[[#This Row],[14]]/SUM(OO[14])</f>
        <v>0</v>
      </c>
      <c r="Q308" s="10">
        <f>3/24*OO[[#This Row],[73 (28JUN1985 00:00:00)-Water Temperature (C)]]*OO[[#This Row],[15]]/SUM(OO[15])</f>
        <v>0</v>
      </c>
      <c r="R308" s="10">
        <f>3/24*OO[[#This Row],[74 (28JUN1985 03:00:00)-Water Temperature (C)]]*OO[[#This Row],[16]]/SUM(OO[16])</f>
        <v>7.4052970479694179E-35</v>
      </c>
      <c r="S308" s="10">
        <f>3/24*OO[[#This Row],[75 (28JUN1985 06:00:00)-Water Temperature (C)]]*OO[[#This Row],[17]]/SUM(OO[17])</f>
        <v>8.0629053710862665E-26</v>
      </c>
      <c r="T308" s="10">
        <f>3/24*OO[[#This Row],[76 (28JUN1985 09:00:00)-Water Temperature (C)]]*OO[[#This Row],[18]]/SUM(OO[18])</f>
        <v>5.1682420031127208E-19</v>
      </c>
      <c r="U308" s="10">
        <f>3/24*OO[[#This Row],[77 (28JUN1985 12:00:00)-Water Temperature (C)]]*OO[[#This Row],[19]]/SUM(OO[19])</f>
        <v>3.4392353716767139E-14</v>
      </c>
      <c r="V308" s="10">
        <f>3/24000000*OO[[#This Row],[78 (28JUN1985 15:00:00)-Water Temperature (C)]]*OO[[#This Row],[20]]</f>
        <v>4.5979856469050001E-11</v>
      </c>
      <c r="W308" s="10">
        <f>3/24000000*OO[[#This Row],[79 (28JUN1985 18:00:00)-Water Temperature (C)]]*OO[[#This Row],[21]]</f>
        <v>1.0824033921166251E-8</v>
      </c>
      <c r="X308" s="10">
        <f>3/24000000*OO[[#This Row],[80 (28JUN1985 21:00:00)-Water Temperature (C)]]*OO[[#This Row],[22]]</f>
        <v>7.5975943686224993E-7</v>
      </c>
      <c r="Y308" s="10">
        <f>3/24000000*OO[[#This Row],[81 (29JUN1985 00:00:00)-Water Temperature (C)]]*OO[[#This Row],[23]]</f>
        <v>2.0973872651462502E-5</v>
      </c>
      <c r="Z308" s="10">
        <f>3/24000000*OO[[#This Row],[82 (29JUN1985 03:00:00)-Water Temperature (C)]]*OO[[#This Row],[24]]</f>
        <v>2.7425411600249996E-4</v>
      </c>
      <c r="AA308" s="10">
        <f>3/24000000*OO[[#This Row],[83 (29JUN1985 06:00:00)-Water Temperature (C)]]*OO[[#This Row],[25]]</f>
        <v>1.9114941146253751E-3</v>
      </c>
      <c r="AB308" s="10">
        <f>3/24000000*OO[[#This Row],[84 (29JUN1985 09:00:00)-Water Temperature (C)]]*OO[[#This Row],[26]]</f>
        <v>7.9801142248250006E-3</v>
      </c>
      <c r="AC308" s="10">
        <f>3/24000000*OO[[#This Row],[85 (29JUN1985 12:00:00)-Water Temperature (C)]]*OO[[#This Row],[27]]</f>
        <v>2.1423210770999998E-2</v>
      </c>
      <c r="AD308" s="10">
        <f>3/24000000*OO[[#This Row],[86 (29JUN1985 15:00:00)-Water Temperature (C)]]*OO[[#This Row],[28]]</f>
        <v>3.8213117863499999E-2</v>
      </c>
      <c r="AE308" s="10">
        <f>3/24000000*OO[[#This Row],[88 (29JUN1985 21:00:00)-Water Temperature (C)]]*OO[[#This Row],[30]]</f>
        <v>4.4192493486749994E-2</v>
      </c>
      <c r="AF308" s="10">
        <f>3/24000000*OO[[#This Row],[88 (29JUN1985 21:00:00)-Water Temperature (C)]]*OO[[#This Row],[30]]</f>
        <v>4.4192493486749994E-2</v>
      </c>
      <c r="AG308" s="10">
        <f>3/24000000*OO[[#This Row],[89 (30JUN1985 00:00:00)-Water Temperature (C)]]*OO[[#This Row],[31]]</f>
        <v>3.0845286374624994E-2</v>
      </c>
      <c r="AH308" s="10">
        <f>3/24000000*OO[[#This Row],[90 (30JUN1985 03:00:00)-Water Temperature (C)]]*OO[[#This Row],[32]]</f>
        <v>1.7214584312099997E-2</v>
      </c>
      <c r="AI308" s="10">
        <f>3/24000000*OO[[#This Row],[91 (30JUN1985 06:00:00)-Water Temperature (C)]]*OO[[#This Row],[33]]</f>
        <v>7.9668857553999994E-3</v>
      </c>
      <c r="AJ308" s="10">
        <f>3/24000000*OO[[#This Row],[92 (30JUN1985 09:00:00)-Water Temperature (C)]]*OO[[#This Row],[34]]</f>
        <v>3.1981705998000002E-3</v>
      </c>
      <c r="AK308" s="10">
        <f>3/24000000*OO[[#This Row],[93 (30JUN1985 12:00:00)-Water Temperature (C)]]*OO[[#This Row],[35]]</f>
        <v>1.1524334647000001E-3</v>
      </c>
      <c r="AL308" s="10">
        <f>3/24000000*OO[[#This Row],[94 (30JUN1985 15:00:00)-Water Temperature (C)]]*OO[[#This Row],[36]]</f>
        <v>3.9291838848187495E-4</v>
      </c>
      <c r="AM308" s="10">
        <f>3/24000000*OO[[#This Row],[95 (30JUN1985 18:00:00)-Water Temperature (C)]]*OO[[#This Row],[37]]</f>
        <v>1.435314407568E-4</v>
      </c>
      <c r="AN308" s="10">
        <f>3/24000000*OO[[#This Row],[96 (30JUN1985 21:00:00)-Water Temperature (C)]]*OO[[#This Row],[38]]</f>
        <v>6.9261634866724987E-5</v>
      </c>
      <c r="AO308" s="10">
        <f>3/24000000*OO[[#This Row],[97 (01JUL1985 00:00:00)-Water Temperature (C)]]*OO[[#This Row],[39]]</f>
        <v>4.9200275298600001E-5</v>
      </c>
      <c r="AP308" s="10">
        <f>3/24000000*OO[[#This Row],[98 (01JUL1985 03:00:00)-Water Temperature (C)]]*OO[[#This Row],[40]]</f>
        <v>4.4405615474887499E-5</v>
      </c>
      <c r="AQ308" s="10">
        <f>3/24000000*OO[[#This Row],[99 (01JUL1985 06:00:00)-Water Temperature (C)]]*OO[[#This Row],[41]]</f>
        <v>4.3386168574875001E-5</v>
      </c>
      <c r="AR308" s="10">
        <f>3/24000000*OO[[#This Row],[100 (01JUL1985 09:00:00)-Water Temperature (C)]]*OO[[#This Row],[42]]</f>
        <v>4.4389443025799997E-5</v>
      </c>
      <c r="AS308" s="10">
        <f>3/24000000*OO[[#This Row],[101 (01JUL1985 12:00:00)-Water Temperature (C)]]*OO[[#This Row],[43]]</f>
        <v>4.4540885170950003E-5</v>
      </c>
      <c r="AT308" s="10">
        <f>3/24000000*OO[[#This Row],[102 (01JUL1985 15:00:00)-Water Temperature (C)]]*OO[[#This Row],[44]]</f>
        <v>4.2924763179899998E-5</v>
      </c>
      <c r="AU308" s="10">
        <f>3/24000000*OO[[#This Row],[103 (01JUL1985 18:00:00)-Water Temperature (C)]]*OO[[#This Row],[45]]</f>
        <v>4.0104551430249994E-5</v>
      </c>
      <c r="AV308" s="10">
        <f>3/24000000*OO[[#This Row],[104 (01JUL1985 21:00:00)-Water Temperature (C)]]*OO[[#This Row],[46]]</f>
        <v>3.6545267641999996E-5</v>
      </c>
      <c r="AW308" s="10">
        <f>3/24000000*OO[[#This Row],[105 (02JUL1985 00:00:00)-Water Temperature (C)]]*OO[[#This Row],[47]]</f>
        <v>3.2712730053324998E-5</v>
      </c>
      <c r="AX308" s="10">
        <f>3/24000000*OO[[#This Row],[106 (02JUL1985 03:00:00)-Water Temperature (C)]]*OO[[#This Row],[48]]</f>
        <v>2.9113397425312495E-5</v>
      </c>
      <c r="AY308" s="10">
        <f>3/24000000*OO[[#This Row],[107 (02JUL1985 06:00:00)-Water Temperature (C)]]*OO[[#This Row],[49]]</f>
        <v>2.5971529869112494E-5</v>
      </c>
      <c r="AZ308" s="10">
        <f>3/24000000*OO[[#This Row],[108 (02JUL1985 09:00:00)-Water Temperature (C)]]*OO[[#This Row],[50]]</f>
        <v>2.4061237250523754E-5</v>
      </c>
      <c r="BA308" s="10">
        <f>3/24000000*OO[[#This Row],[109 (02JUL1985 12:00:00)-Water Temperature (C)]]*OO[[#This Row],[51]]</f>
        <v>2.2039927704437498E-5</v>
      </c>
      <c r="BB308" s="10">
        <f>3/24000000*OO[[#This Row],[110 (02JUL1985 15:00:00)-Water Temperature (C)]]*OO[[#This Row],[52]]</f>
        <v>1.9706200524119998E-5</v>
      </c>
      <c r="BC308" s="10">
        <f>3/24000000*OO[[#This Row],[111 (02JUL1985 18:00:00)-Water Temperature (C)]]*OO[[#This Row],[53]]</f>
        <v>1.7479296749441246E-5</v>
      </c>
      <c r="BD308" s="10">
        <f>3/24000000*OO[[#This Row],[112 (02JUL1985 21:00:00)-Water Temperature (C)]]*OO[[#This Row],[54]]</f>
        <v>1.5236683848172501E-5</v>
      </c>
      <c r="BE308" s="10">
        <f>3/24000000*OO[[#This Row],[113 (03JUL1985 00:00:00)-Water Temperature (C)]]*OO[[#This Row],[55]]</f>
        <v>1.2924633810864998E-5</v>
      </c>
      <c r="BF308" s="10">
        <f>3/24000000*OO[[#This Row],[114 (03JUL1985 03:00:00)-Water Temperature (C)]]*OO[[#This Row],[56]]</f>
        <v>1.1003591267999999E-5</v>
      </c>
      <c r="BG308" s="10">
        <f>3/24000000*OO[[#This Row],[115 (03JUL1985 06:00:00)-Water Temperature (C)]]*OO[[#This Row],[57]]</f>
        <v>9.42340762567E-6</v>
      </c>
      <c r="BH308" s="10">
        <f>3/24000000*OO[[#This Row],[116 (03JUL1985 09:00:00)-Water Temperature (C)]]*OO[[#This Row],[58]]</f>
        <v>8.2700760372337489E-6</v>
      </c>
      <c r="BI308" s="10">
        <f>3/24000000*OO[[#This Row],[117 (03JUL1985 12:00:00)-Water Temperature (C)]]*OO[[#This Row],[59]]</f>
        <v>7.1877838308737492E-6</v>
      </c>
      <c r="BJ308" s="10">
        <f>3/24000000*OO[[#This Row],[118 (03JUL1985 15:00:00)-Water Temperature (C)]]*OO[[#This Row],[60]]</f>
        <v>5.9864563979999998E-6</v>
      </c>
      <c r="BK308" s="10">
        <f>3/24000000*OO[[#This Row],[119 (03JUL1985 18:00:00)-Water Temperature (C)]]*OO[[#This Row],[61]]</f>
        <v>4.8355861409025001E-6</v>
      </c>
      <c r="BL308" s="10">
        <f>3/24000000*OO[[#This Row],[120 (03JUL1985 21:00:00)-Water Temperature (C)]]*OO[[#This Row],[62]]</f>
        <v>3.8133887235400001E-6</v>
      </c>
      <c r="BM308" s="10">
        <f>3/24000000*OO[[#This Row],[121 (04JUL1985 00:00:00)-Water Temperature (C)]]*OO[[#This Row],[63]]</f>
        <v>3.0104657849699999E-6</v>
      </c>
      <c r="BN308" s="10">
        <f>3/24000000*OO[[#This Row],[122 (04JUL1985 03:00:00)-Water Temperature (C)]]*OO[[#This Row],[64]]</f>
        <v>2.486251861709E-6</v>
      </c>
      <c r="BO308" s="10">
        <f>3/24000000*OO[[#This Row],[123 (04JUL1985 06:00:00)-Water Temperature (C)]]*OO[[#This Row],[65]]</f>
        <v>2.1572514318999998E-6</v>
      </c>
      <c r="BP308" s="10">
        <f>3/24000000*OO[[#This Row],[124 (04JUL1985 09:00:00)-Water Temperature (C)]]*OO[[#This Row],[66]]</f>
        <v>1.9722022724235001E-6</v>
      </c>
      <c r="BQ308" s="10">
        <f>3/24000000*OO[[#This Row],[125 (04JUL1985 12:00:00)-Water Temperature (C)]]*OO[[#This Row],[67]]</f>
        <v>1.8281494983604999E-6</v>
      </c>
      <c r="BR308" s="10">
        <f>3/24000000*OO[[#This Row],[126 (04JUL1985 15:00:00)-Water Temperature (C)]]*OO[[#This Row],[68]]</f>
        <v>1.70054587776975E-6</v>
      </c>
      <c r="BS308" s="10">
        <f>3/24000000*OO[[#This Row],[127 (04JUL1985 18:00:00)-Water Temperature (C)]]*OO[[#This Row],[69]]</f>
        <v>1.565401225308375E-6</v>
      </c>
      <c r="BT308" s="10">
        <f>3/24000000*OO[[#This Row],[128 (04JUL1985 21:00:00)-Water Temperature (C)]]*OO[[#This Row],[70]]</f>
        <v>1.4307894933783749E-6</v>
      </c>
      <c r="BU308" s="10">
        <f>3/24000000*OO[[#This Row],[129 (05JUL1985 00:00:00)-Water Temperature (C)]]*OO[[#This Row],[71]]</f>
        <v>1.3210565765759999E-6</v>
      </c>
      <c r="BV308" s="10">
        <f>3/24000000*OO[[#This Row],[130 (05JUL1985 03:00:00)-Water Temperature (C)]]*OO[[#This Row],[72]]</f>
        <v>1.23916054643675E-6</v>
      </c>
      <c r="BW308" s="10">
        <f>3/24000000*OO[[#This Row],[131 (05JUL1985 06:00:00)-Water Temperature (C)]]*OO[[#This Row],[73]]</f>
        <v>1.178382096129875E-6</v>
      </c>
      <c r="BX308" s="10">
        <f>3/24000000*OO[[#This Row],[132 (05JUL1985 09:00:00)-Water Temperature (C)]]*OO[[#This Row],[74]]</f>
        <v>1.1646493514850001E-6</v>
      </c>
      <c r="BY308" s="10">
        <f>3/24000000*OO[[#This Row],[133 (05JUL1985 12:00:00)-Water Temperature (C)]]*OO[[#This Row],[75]]</f>
        <v>1.1473795053539999E-6</v>
      </c>
      <c r="BZ308" s="10">
        <f>3/24000000*OO[[#This Row],[134 (05JUL1985 15:00:00)-Water Temperature (C)]]*OO[[#This Row],[76]]</f>
        <v>1.118330499594375E-6</v>
      </c>
      <c r="CA308" s="10">
        <f>3/24000000*OO[[#This Row],[135 (05JUL1985 18:00:00)-Water Temperature (C)]]*OO[[#This Row],[77]]</f>
        <v>1.08929811606E-6</v>
      </c>
      <c r="CB308" s="10">
        <f>3/24000000*OO[[#This Row],[136 (05JUL1985 21:00:00)-Water Temperature (C)]]*OO[[#This Row],[78]]</f>
        <v>1.0415424636116248E-6</v>
      </c>
      <c r="CC308" s="10">
        <f>3/24000000*OO[[#This Row],[137 (06JUL1985 00:00:00)-Water Temperature (C)]]*OO[[#This Row],[79]]</f>
        <v>9.741668713978748E-7</v>
      </c>
      <c r="CD308" s="10">
        <f>3/24000000*OO[[#This Row],[138 (06JUL1985 03:00:00)-Water Temperature (C)]]*OO[[#This Row],[80]]</f>
        <v>9.14889019360875E-7</v>
      </c>
      <c r="CE308" s="10">
        <f>3/24000000*OO[[#This Row],[139 (06JUL1985 06:00:00)-Water Temperature (C)]]*OO[[#This Row],[81]]</f>
        <v>8.7685415711999996E-7</v>
      </c>
      <c r="CF308" s="10">
        <f>3/24000000*OO[[#This Row],[140 (06JUL1985 09:00:00)-Water Temperature (C)]]*OO[[#This Row],[82]]</f>
        <v>8.842827394529999E-7</v>
      </c>
      <c r="CG308" s="10">
        <f>3/24000000*OO[[#This Row],[141 (06JUL1985 12:00:00)-Water Temperature (C)]]*OO[[#This Row],[83]]</f>
        <v>8.8551983100799999E-7</v>
      </c>
      <c r="CH308" s="10">
        <f>3/24000000*OO[[#This Row],[142 (06JUL1985 15:00:00)-Water Temperature (C)]]*OO[[#This Row],[84]]</f>
        <v>8.665216214222499E-7</v>
      </c>
      <c r="CI308" s="10">
        <f>3/24000000*OO[[#This Row],[143 (06JUL1985 18:00:00)-Water Temperature (C)]]*OO[[#This Row],[85]]</f>
        <v>8.4775189730849994E-7</v>
      </c>
      <c r="CJ308" s="10">
        <f>3/24000000*OO[[#This Row],[144 (06JUL1985 21:00:00)-Water Temperature (C)]]*OO[[#This Row],[86]]</f>
        <v>8.0897206297337489E-7</v>
      </c>
      <c r="CK308" s="10">
        <f>3/24000000*OO[[#This Row],[145 (07JUL1985 00:00:00)-Water Temperature (C)]]*OO[[#This Row],[87]]</f>
        <v>7.4576251264899991E-7</v>
      </c>
      <c r="CL308" s="10">
        <f>3/24000000*OO[[#This Row],[146 (07JUL1985 03:00:00)-Water Temperature (C)]]*OO[[#This Row],[88]]</f>
        <v>6.9622736102999994E-7</v>
      </c>
      <c r="CM308" s="10">
        <f>3/24000000*OO[[#This Row],[147 (07JUL1985 06:00:00)-Water Temperature (C)]]*OO[[#This Row],[89]]</f>
        <v>6.6260787848025011E-7</v>
      </c>
      <c r="CN308" s="10">
        <f>3/24000000*OO[[#This Row],[148 (07JUL1985 09:00:00)-Water Temperature (C)]]*OO[[#This Row],[90]]</f>
        <v>6.6037323552349988E-7</v>
      </c>
      <c r="CO308" s="10">
        <f>3/24000000*OO[[#This Row],[149 (07JUL1985 12:00:00)-Water Temperature (C)]]*OO[[#This Row],[91]]</f>
        <v>6.6224594719062498E-7</v>
      </c>
      <c r="CP308" s="10">
        <f>3/24000000*OO[[#This Row],[150 (07JUL1985 15:00:00)-Water Temperature (C)]]*OO[[#This Row],[92]]</f>
        <v>6.5183011899775E-7</v>
      </c>
      <c r="CQ308" s="10">
        <f>3/24000000*OO[[#This Row],[151 (07JUL1985 18:00:00)-Water Temperature (C)]]*OO[[#This Row],[93]]</f>
        <v>6.3602368991700008E-7</v>
      </c>
      <c r="CR308" s="10">
        <f>3/24000000*OO[[#This Row],[152 (07JUL1985 21:00:00)-Water Temperature (C)]]*OO[[#This Row],[94]]</f>
        <v>6.0457523244999996E-7</v>
      </c>
      <c r="CS308" s="10">
        <f>3/24000000*OO[[#This Row],[153 (08JUL1985 00:00:00)-Water Temperature (C)]]*OO[[#This Row],[95]]</f>
        <v>5.6279109092249999E-7</v>
      </c>
      <c r="CT308" s="10">
        <f>3/24000000*OO[[#This Row],[154 (08JUL1985 03:00:00)-Water Temperature (C)]]*OO[[#This Row],[96]]</f>
        <v>5.2886338262137508E-7</v>
      </c>
      <c r="CU308" s="10">
        <f>3/24000000*OO[[#This Row],[155 (08JUL1985 06:00:00)-Water Temperature (C)]]*OO[[#This Row],[97]]</f>
        <v>5.0487090161025E-7</v>
      </c>
      <c r="CV308" s="10">
        <f>3/24000000*OO[[#This Row],[156 (08JUL1985 09:00:00)-Water Temperature (C)]]*OO[[#This Row],[98]]</f>
        <v>4.8723991812799995E-7</v>
      </c>
      <c r="CW308" s="10">
        <f>3/24000000*OO[[#This Row],[157 (08JUL1985 12:00:00)-Water Temperature (C)]]*OO[[#This Row],[99]]</f>
        <v>4.8176083522399999E-7</v>
      </c>
    </row>
    <row r="309" spans="1:101" x14ac:dyDescent="0.35">
      <c r="A309" t="s">
        <v>315</v>
      </c>
      <c r="B309">
        <v>835.22209999999995</v>
      </c>
      <c r="C309" s="10">
        <f>3/24*OO[[#This Row],[59 (26JUN1985 06:00:00)-Water Temperature (C)]]*OO[[#This Row],[1]]/SUM(OO[1])</f>
        <v>0</v>
      </c>
      <c r="D309" s="10">
        <f>3/24*OO[[#This Row],[60 (26JUN1985 09:00:00)-Water Temperature (C)]]*OO[[#This Row],[2]]/SUM(OO[2])</f>
        <v>0</v>
      </c>
      <c r="E309" s="10">
        <f>3/24*OO[[#This Row],[61 (26JUN1985 12:00:00)-Water Temperature (C)]]*OO[[#This Row],[3]]/SUM(OO[3])</f>
        <v>0</v>
      </c>
      <c r="F309" s="10">
        <f>3/24*OO[[#This Row],[62 (26JUN1985 15:00:00)-Water Temperature (C)]]*OO[[#This Row],[4]]/SUM(OO[4])</f>
        <v>0</v>
      </c>
      <c r="G309" s="10">
        <f>3/24*OO[[#This Row],[63 (26JUN1985 18:00:00)-Water Temperature (C)]]*OO[[#This Row],[5]]/SUM(OO[5])</f>
        <v>0</v>
      </c>
      <c r="H309" s="10">
        <f>3/24*OO[[#This Row],[64 (26JUN1985 21:00:00)-Water Temperature (C)]]*OO[[#This Row],[6]]/SUM(OO[6])</f>
        <v>0</v>
      </c>
      <c r="I309" s="10">
        <f>3/24*OO[[#This Row],[65 (27JUN1985 00:00:00)-Water Temperature (C)]]*OO[[#This Row],[7]]/SUM(OO[7])</f>
        <v>0</v>
      </c>
      <c r="J309" s="10">
        <f>3/24*OO[[#This Row],[66 (27JUN1985 03:00:00)-Water Temperature (C)]]*OO[[#This Row],[8]]/SUM(OO[8])</f>
        <v>0</v>
      </c>
      <c r="K309" s="10">
        <f>3/24*OO[[#This Row],[67 (27JUN1985 06:00:00)-Water Temperature (C)]]*OO[[#This Row],[9]]/SUM(OO[9])</f>
        <v>0</v>
      </c>
      <c r="L309" s="10">
        <f>3/24*OO[[#This Row],[68 (27JUN1985 09:00:00)-Water Temperature (C)]]*OO[[#This Row],[10]]/SUM(OO[10])</f>
        <v>0</v>
      </c>
      <c r="M309" s="10">
        <f>3/24*OO[[#This Row],[69 (27JUN1985 12:00:00)-Water Temperature (C)]]*OO[[#This Row],[11]]/SUM(OO[11])</f>
        <v>0</v>
      </c>
      <c r="N309" s="10">
        <f>3/24*OO[[#This Row],[70 (27JUN1985 15:00:00)-Water Temperature (C)]]*OO[[#This Row],[12]]/SUM(OO[12])</f>
        <v>0</v>
      </c>
      <c r="O309" s="10">
        <f>3/24*OO[[#This Row],[71 (27JUN1985 18:00:00)-Water Temperature (C)]]*OO[[#This Row],[13]]/SUM(OO[13])</f>
        <v>0</v>
      </c>
      <c r="P309" s="10">
        <f>3/24*OO[[#This Row],[72 (27JUN1985 21:00:00)-Water Temperature (C)]]*OO[[#This Row],[14]]/SUM(OO[14])</f>
        <v>0</v>
      </c>
      <c r="Q309" s="10">
        <f>3/24*OO[[#This Row],[73 (28JUN1985 00:00:00)-Water Temperature (C)]]*OO[[#This Row],[15]]/SUM(OO[15])</f>
        <v>0</v>
      </c>
      <c r="R309" s="10">
        <f>3/24*OO[[#This Row],[74 (28JUN1985 03:00:00)-Water Temperature (C)]]*OO[[#This Row],[16]]/SUM(OO[16])</f>
        <v>9.2071596770181141E-36</v>
      </c>
      <c r="S309" s="10">
        <f>3/24*OO[[#This Row],[75 (28JUN1985 06:00:00)-Water Temperature (C)]]*OO[[#This Row],[17]]/SUM(OO[17])</f>
        <v>4.1924969612961868E-26</v>
      </c>
      <c r="T309" s="10">
        <f>3/24*OO[[#This Row],[76 (28JUN1985 09:00:00)-Water Temperature (C)]]*OO[[#This Row],[18]]/SUM(OO[18])</f>
        <v>1.4329951707323989E-19</v>
      </c>
      <c r="U309" s="10">
        <f>3/24*OO[[#This Row],[77 (28JUN1985 12:00:00)-Water Temperature (C)]]*OO[[#This Row],[19]]/SUM(OO[19])</f>
        <v>1.7430118530128951E-14</v>
      </c>
      <c r="V309" s="10">
        <f>3/24000000*OO[[#This Row],[78 (28JUN1985 15:00:00)-Water Temperature (C)]]*OO[[#This Row],[20]]</f>
        <v>2.7222702226387501E-11</v>
      </c>
      <c r="W309" s="10">
        <f>3/24000000*OO[[#This Row],[79 (28JUN1985 18:00:00)-Water Temperature (C)]]*OO[[#This Row],[21]]</f>
        <v>7.0955703821187497E-9</v>
      </c>
      <c r="X309" s="10">
        <f>3/24000000*OO[[#This Row],[80 (28JUN1985 21:00:00)-Water Temperature (C)]]*OO[[#This Row],[22]]</f>
        <v>5.3918767392312502E-7</v>
      </c>
      <c r="Y309" s="10">
        <f>3/24000000*OO[[#This Row],[81 (29JUN1985 00:00:00)-Water Temperature (C)]]*OO[[#This Row],[23]]</f>
        <v>1.59119491070375E-5</v>
      </c>
      <c r="Z309" s="10">
        <f>3/24000000*OO[[#This Row],[82 (29JUN1985 03:00:00)-Water Temperature (C)]]*OO[[#This Row],[24]]</f>
        <v>2.2046281062962502E-4</v>
      </c>
      <c r="AA309" s="10">
        <f>3/24000000*OO[[#This Row],[83 (29JUN1985 06:00:00)-Water Temperature (C)]]*OO[[#This Row],[25]]</f>
        <v>1.6188120267399998E-3</v>
      </c>
      <c r="AB309" s="10">
        <f>3/24000000*OO[[#This Row],[84 (29JUN1985 09:00:00)-Water Temperature (C)]]*OO[[#This Row],[26]]</f>
        <v>7.07367748234E-3</v>
      </c>
      <c r="AC309" s="10">
        <f>3/24000000*OO[[#This Row],[85 (29JUN1985 12:00:00)-Water Temperature (C)]]*OO[[#This Row],[27]]</f>
        <v>1.9789465763349997E-2</v>
      </c>
      <c r="AD309" s="10">
        <f>3/24000000*OO[[#This Row],[86 (29JUN1985 15:00:00)-Water Temperature (C)]]*OO[[#This Row],[28]]</f>
        <v>3.6656593647750001E-2</v>
      </c>
      <c r="AE309" s="10">
        <f>3/24000000*OO[[#This Row],[88 (29JUN1985 21:00:00)-Water Temperature (C)]]*OO[[#This Row],[30]]</f>
        <v>4.5157642811924997E-2</v>
      </c>
      <c r="AF309" s="10">
        <f>3/24000000*OO[[#This Row],[88 (29JUN1985 21:00:00)-Water Temperature (C)]]*OO[[#This Row],[30]]</f>
        <v>4.5157642811924997E-2</v>
      </c>
      <c r="AG309" s="10">
        <f>3/24000000*OO[[#This Row],[89 (30JUN1985 00:00:00)-Water Temperature (C)]]*OO[[#This Row],[31]]</f>
        <v>3.2408311218974993E-2</v>
      </c>
      <c r="AH309" s="10">
        <f>3/24000000*OO[[#This Row],[90 (30JUN1985 03:00:00)-Water Temperature (C)]]*OO[[#This Row],[32]]</f>
        <v>1.8547988178254999E-2</v>
      </c>
      <c r="AI309" s="10">
        <f>3/24000000*OO[[#This Row],[91 (30JUN1985 06:00:00)-Water Temperature (C)]]*OO[[#This Row],[33]]</f>
        <v>8.7833505228125004E-3</v>
      </c>
      <c r="AJ309" s="10">
        <f>3/24000000*OO[[#This Row],[92 (30JUN1985 09:00:00)-Water Temperature (C)]]*OO[[#This Row],[34]]</f>
        <v>3.5970384876750001E-3</v>
      </c>
      <c r="AK309" s="10">
        <f>3/24000000*OO[[#This Row],[93 (30JUN1985 12:00:00)-Water Temperature (C)]]*OO[[#This Row],[35]]</f>
        <v>1.3164058815399997E-3</v>
      </c>
      <c r="AL309" s="10">
        <f>3/24000000*OO[[#This Row],[94 (30JUN1985 15:00:00)-Water Temperature (C)]]*OO[[#This Row],[36]]</f>
        <v>4.5130608912599993E-4</v>
      </c>
      <c r="AM309" s="10">
        <f>3/24000000*OO[[#This Row],[95 (30JUN1985 18:00:00)-Water Temperature (C)]]*OO[[#This Row],[37]]</f>
        <v>1.6193209199010002E-4</v>
      </c>
      <c r="AN309" s="10">
        <f>3/24000000*OO[[#This Row],[96 (30JUN1985 21:00:00)-Water Temperature (C)]]*OO[[#This Row],[38]]</f>
        <v>7.4543359240499999E-5</v>
      </c>
      <c r="AO309" s="10">
        <f>3/24000000*OO[[#This Row],[97 (01JUL1985 00:00:00)-Water Temperature (C)]]*OO[[#This Row],[39]]</f>
        <v>5.0654178608825002E-5</v>
      </c>
      <c r="AP309" s="10">
        <f>3/24000000*OO[[#This Row],[98 (01JUL1985 03:00:00)-Water Temperature (C)]]*OO[[#This Row],[40]]</f>
        <v>4.4835193044537502E-5</v>
      </c>
      <c r="AQ309" s="10">
        <f>3/24000000*OO[[#This Row],[99 (01JUL1985 06:00:00)-Water Temperature (C)]]*OO[[#This Row],[41]]</f>
        <v>4.3634671112862497E-5</v>
      </c>
      <c r="AR309" s="10">
        <f>3/24000000*OO[[#This Row],[100 (01JUL1985 09:00:00)-Water Temperature (C)]]*OO[[#This Row],[42]]</f>
        <v>4.4638702953749994E-5</v>
      </c>
      <c r="AS309" s="10">
        <f>3/24000000*OO[[#This Row],[101 (01JUL1985 12:00:00)-Water Temperature (C)]]*OO[[#This Row],[43]]</f>
        <v>4.4998296096599996E-5</v>
      </c>
      <c r="AT309" s="10">
        <f>3/24000000*OO[[#This Row],[102 (01JUL1985 15:00:00)-Water Temperature (C)]]*OO[[#This Row],[44]]</f>
        <v>4.3579528507800001E-5</v>
      </c>
      <c r="AU309" s="10">
        <f>3/24000000*OO[[#This Row],[103 (01JUL1985 18:00:00)-Water Temperature (C)]]*OO[[#This Row],[45]]</f>
        <v>4.0847430331137502E-5</v>
      </c>
      <c r="AV309" s="10">
        <f>3/24000000*OO[[#This Row],[104 (01JUL1985 21:00:00)-Water Temperature (C)]]*OO[[#This Row],[46]]</f>
        <v>3.7322019507599996E-5</v>
      </c>
      <c r="AW309" s="10">
        <f>3/24000000*OO[[#This Row],[105 (02JUL1985 00:00:00)-Water Temperature (C)]]*OO[[#This Row],[47]]</f>
        <v>3.3479673845124999E-5</v>
      </c>
      <c r="AX309" s="10">
        <f>3/24000000*OO[[#This Row],[106 (02JUL1985 03:00:00)-Water Temperature (C)]]*OO[[#This Row],[48]]</f>
        <v>2.98418532352E-5</v>
      </c>
      <c r="AY309" s="10">
        <f>3/24000000*OO[[#This Row],[107 (02JUL1985 06:00:00)-Water Temperature (C)]]*OO[[#This Row],[49]]</f>
        <v>2.6665531435099997E-5</v>
      </c>
      <c r="AZ309" s="10">
        <f>3/24000000*OO[[#This Row],[108 (02JUL1985 09:00:00)-Water Temperature (C)]]*OO[[#This Row],[50]]</f>
        <v>2.4709567243375E-5</v>
      </c>
      <c r="BA309" s="10">
        <f>3/24000000*OO[[#This Row],[109 (02JUL1985 12:00:00)-Water Temperature (C)]]*OO[[#This Row],[51]]</f>
        <v>2.2712701375747501E-5</v>
      </c>
      <c r="BB309" s="10">
        <f>3/24000000*OO[[#This Row],[110 (02JUL1985 15:00:00)-Water Temperature (C)]]*OO[[#This Row],[52]]</f>
        <v>2.0366951177340001E-5</v>
      </c>
      <c r="BC309" s="10">
        <f>3/24000000*OO[[#This Row],[111 (02JUL1985 18:00:00)-Water Temperature (C)]]*OO[[#This Row],[53]]</f>
        <v>1.8076644775212501E-5</v>
      </c>
      <c r="BD309" s="10">
        <f>3/24000000*OO[[#This Row],[112 (02JUL1985 21:00:00)-Water Temperature (C)]]*OO[[#This Row],[54]]</f>
        <v>1.5770090420381252E-5</v>
      </c>
      <c r="BE309" s="10">
        <f>3/24000000*OO[[#This Row],[113 (03JUL1985 00:00:00)-Water Temperature (C)]]*OO[[#This Row],[55]]</f>
        <v>1.3388292566679997E-5</v>
      </c>
      <c r="BF309" s="10">
        <f>3/24000000*OO[[#This Row],[114 (03JUL1985 03:00:00)-Water Temperature (C)]]*OO[[#This Row],[56]]</f>
        <v>1.1385734762949999E-5</v>
      </c>
      <c r="BG309" s="10">
        <f>3/24000000*OO[[#This Row],[115 (03JUL1985 06:00:00)-Water Temperature (C)]]*OO[[#This Row],[57]]</f>
        <v>9.7572481207249988E-6</v>
      </c>
      <c r="BH309" s="10">
        <f>3/24000000*OO[[#This Row],[116 (03JUL1985 09:00:00)-Water Temperature (C)]]*OO[[#This Row],[58]]</f>
        <v>8.5746562264649996E-6</v>
      </c>
      <c r="BI309" s="10">
        <f>3/24000000*OO[[#This Row],[117 (03JUL1985 12:00:00)-Water Temperature (C)]]*OO[[#This Row],[59]]</f>
        <v>7.4869019779924991E-6</v>
      </c>
      <c r="BJ309" s="10">
        <f>3/24000000*OO[[#This Row],[118 (03JUL1985 15:00:00)-Water Temperature (C)]]*OO[[#This Row],[60]]</f>
        <v>6.2710839995799991E-6</v>
      </c>
      <c r="BK309" s="10">
        <f>3/24000000*OO[[#This Row],[119 (03JUL1985 18:00:00)-Water Temperature (C)]]*OO[[#This Row],[61]]</f>
        <v>5.0773725582474993E-6</v>
      </c>
      <c r="BL309" s="10">
        <f>3/24000000*OO[[#This Row],[120 (03JUL1985 21:00:00)-Water Temperature (C)]]*OO[[#This Row],[62]]</f>
        <v>4.0020897358199998E-6</v>
      </c>
      <c r="BM309" s="10">
        <f>3/24000000*OO[[#This Row],[121 (04JUL1985 00:00:00)-Water Temperature (C)]]*OO[[#This Row],[63]]</f>
        <v>3.1466317664099998E-6</v>
      </c>
      <c r="BN309" s="10">
        <f>3/24000000*OO[[#This Row],[122 (04JUL1985 03:00:00)-Water Temperature (C)]]*OO[[#This Row],[64]]</f>
        <v>2.5800228408880002E-6</v>
      </c>
      <c r="BO309" s="10">
        <f>3/24000000*OO[[#This Row],[123 (04JUL1985 06:00:00)-Water Temperature (C)]]*OO[[#This Row],[65]]</f>
        <v>2.2255747551581249E-6</v>
      </c>
      <c r="BP309" s="10">
        <f>3/24000000*OO[[#This Row],[124 (04JUL1985 09:00:00)-Water Temperature (C)]]*OO[[#This Row],[66]]</f>
        <v>2.0257883057915002E-6</v>
      </c>
      <c r="BQ309" s="10">
        <f>3/24000000*OO[[#This Row],[125 (04JUL1985 12:00:00)-Water Temperature (C)]]*OO[[#This Row],[67]]</f>
        <v>1.8761823223955E-6</v>
      </c>
      <c r="BR309" s="10">
        <f>3/24000000*OO[[#This Row],[126 (04JUL1985 15:00:00)-Water Temperature (C)]]*OO[[#This Row],[68]]</f>
        <v>1.7443767209221252E-6</v>
      </c>
      <c r="BS309" s="10">
        <f>3/24000000*OO[[#This Row],[127 (04JUL1985 18:00:00)-Water Temperature (C)]]*OO[[#This Row],[69]]</f>
        <v>1.6056728563026249E-6</v>
      </c>
      <c r="BT309" s="10">
        <f>3/24000000*OO[[#This Row],[128 (04JUL1985 21:00:00)-Water Temperature (C)]]*OO[[#This Row],[70]]</f>
        <v>1.466610583854E-6</v>
      </c>
      <c r="BU309" s="10">
        <f>3/24000000*OO[[#This Row],[129 (05JUL1985 00:00:00)-Water Temperature (C)]]*OO[[#This Row],[71]]</f>
        <v>1.35136179270475E-6</v>
      </c>
      <c r="BV309" s="10">
        <f>3/24000000*OO[[#This Row],[130 (05JUL1985 03:00:00)-Water Temperature (C)]]*OO[[#This Row],[72]]</f>
        <v>1.26494028659325E-6</v>
      </c>
      <c r="BW309" s="10">
        <f>3/24000000*OO[[#This Row],[131 (05JUL1985 06:00:00)-Water Temperature (C)]]*OO[[#This Row],[73]]</f>
        <v>1.2009915140093749E-6</v>
      </c>
      <c r="BX309" s="10">
        <f>3/24000000*OO[[#This Row],[132 (05JUL1985 09:00:00)-Water Temperature (C)]]*OO[[#This Row],[74]]</f>
        <v>1.18389689006025E-6</v>
      </c>
      <c r="BY309" s="10">
        <f>3/24000000*OO[[#This Row],[133 (05JUL1985 12:00:00)-Water Temperature (C)]]*OO[[#This Row],[75]]</f>
        <v>1.1677110754224999E-6</v>
      </c>
      <c r="BZ309" s="10">
        <f>3/24000000*OO[[#This Row],[134 (05JUL1985 15:00:00)-Water Temperature (C)]]*OO[[#This Row],[76]]</f>
        <v>1.1395071715972498E-6</v>
      </c>
      <c r="CA309" s="10">
        <f>3/24000000*OO[[#This Row],[135 (05JUL1985 18:00:00)-Water Temperature (C)]]*OO[[#This Row],[77]]</f>
        <v>1.110323538178E-6</v>
      </c>
      <c r="CB309" s="10">
        <f>3/24000000*OO[[#This Row],[136 (05JUL1985 21:00:00)-Water Temperature (C)]]*OO[[#This Row],[78]]</f>
        <v>1.0632403723854999E-6</v>
      </c>
      <c r="CC309" s="10">
        <f>3/24000000*OO[[#This Row],[137 (06JUL1985 00:00:00)-Water Temperature (C)]]*OO[[#This Row],[79]]</f>
        <v>9.9521824077249988E-7</v>
      </c>
      <c r="CD309" s="10">
        <f>3/24000000*OO[[#This Row],[138 (06JUL1985 03:00:00)-Water Temperature (C)]]*OO[[#This Row],[80]]</f>
        <v>9.333075925979999E-7</v>
      </c>
      <c r="CE309" s="10">
        <f>3/24000000*OO[[#This Row],[139 (06JUL1985 06:00:00)-Water Temperature (C)]]*OO[[#This Row],[81]]</f>
        <v>8.932080529006249E-7</v>
      </c>
      <c r="CF309" s="10">
        <f>3/24000000*OO[[#This Row],[140 (06JUL1985 09:00:00)-Water Temperature (C)]]*OO[[#This Row],[82]]</f>
        <v>8.9888708599387483E-7</v>
      </c>
      <c r="CG309" s="10">
        <f>3/24000000*OO[[#This Row],[141 (06JUL1985 12:00:00)-Water Temperature (C)]]*OO[[#This Row],[83]]</f>
        <v>9.0223429846250003E-7</v>
      </c>
      <c r="CH309" s="10">
        <f>3/24000000*OO[[#This Row],[142 (06JUL1985 15:00:00)-Water Temperature (C)]]*OO[[#This Row],[84]]</f>
        <v>8.8466362383524992E-7</v>
      </c>
      <c r="CI309" s="10">
        <f>3/24000000*OO[[#This Row],[143 (06JUL1985 18:00:00)-Water Temperature (C)]]*OO[[#This Row],[85]]</f>
        <v>8.6540137961099994E-7</v>
      </c>
      <c r="CJ309" s="10">
        <f>3/24000000*OO[[#This Row],[144 (06JUL1985 21:00:00)-Water Temperature (C)]]*OO[[#This Row],[86]]</f>
        <v>8.2687974317000001E-7</v>
      </c>
      <c r="CK309" s="10">
        <f>3/24000000*OO[[#This Row],[145 (07JUL1985 00:00:00)-Water Temperature (C)]]*OO[[#This Row],[87]]</f>
        <v>7.6315577725012496E-7</v>
      </c>
      <c r="CL309" s="10">
        <f>3/24000000*OO[[#This Row],[146 (07JUL1985 03:00:00)-Water Temperature (C)]]*OO[[#This Row],[88]]</f>
        <v>7.1069762087187502E-7</v>
      </c>
      <c r="CM309" s="10">
        <f>3/24000000*OO[[#This Row],[147 (07JUL1985 06:00:00)-Water Temperature (C)]]*OO[[#This Row],[89]]</f>
        <v>6.754267498972499E-7</v>
      </c>
      <c r="CN309" s="10">
        <f>3/24000000*OO[[#This Row],[148 (07JUL1985 09:00:00)-Water Temperature (C)]]*OO[[#This Row],[90]]</f>
        <v>6.7181069897999999E-7</v>
      </c>
      <c r="CO309" s="10">
        <f>3/24000000*OO[[#This Row],[149 (07JUL1985 12:00:00)-Water Temperature (C)]]*OO[[#This Row],[91]]</f>
        <v>6.7434153869100012E-7</v>
      </c>
      <c r="CP309" s="10">
        <f>3/24000000*OO[[#This Row],[150 (07JUL1985 15:00:00)-Water Temperature (C)]]*OO[[#This Row],[92]]</f>
        <v>6.650091230837499E-7</v>
      </c>
      <c r="CQ309" s="10">
        <f>3/24000000*OO[[#This Row],[151 (07JUL1985 18:00:00)-Water Temperature (C)]]*OO[[#This Row],[93]]</f>
        <v>6.4909952558849989E-7</v>
      </c>
      <c r="CR309" s="10">
        <f>3/24000000*OO[[#This Row],[152 (07JUL1985 21:00:00)-Water Temperature (C)]]*OO[[#This Row],[94]]</f>
        <v>6.1777661010325004E-7</v>
      </c>
      <c r="CS309" s="10">
        <f>3/24000000*OO[[#This Row],[153 (08JUL1985 00:00:00)-Water Temperature (C)]]*OO[[#This Row],[95]]</f>
        <v>5.7530362893999995E-7</v>
      </c>
      <c r="CT309" s="10">
        <f>3/24000000*OO[[#This Row],[154 (08JUL1985 03:00:00)-Water Temperature (C)]]*OO[[#This Row],[96]]</f>
        <v>5.3967302289899997E-7</v>
      </c>
      <c r="CU309" s="10">
        <f>3/24000000*OO[[#This Row],[155 (08JUL1985 06:00:00)-Water Temperature (C)]]*OO[[#This Row],[97]]</f>
        <v>5.1455821114600004E-7</v>
      </c>
      <c r="CV309" s="10">
        <f>3/24000000*OO[[#This Row],[156 (08JUL1985 09:00:00)-Water Temperature (C)]]*OO[[#This Row],[98]]</f>
        <v>4.9641139520412505E-7</v>
      </c>
      <c r="CW309" s="10">
        <f>3/24000000*OO[[#This Row],[157 (08JUL1985 12:00:00)-Water Temperature (C)]]*OO[[#This Row],[99]]</f>
        <v>4.9036101408112493E-7</v>
      </c>
    </row>
    <row r="310" spans="1:101" x14ac:dyDescent="0.35">
      <c r="A310" t="s">
        <v>316</v>
      </c>
      <c r="B310">
        <v>898.30960000000005</v>
      </c>
      <c r="C310" s="10">
        <f>3/24*OO[[#This Row],[59 (26JUN1985 06:00:00)-Water Temperature (C)]]*OO[[#This Row],[1]]/SUM(OO[1])</f>
        <v>0</v>
      </c>
      <c r="D310" s="10">
        <f>3/24*OO[[#This Row],[60 (26JUN1985 09:00:00)-Water Temperature (C)]]*OO[[#This Row],[2]]/SUM(OO[2])</f>
        <v>0</v>
      </c>
      <c r="E310" s="10">
        <f>3/24*OO[[#This Row],[61 (26JUN1985 12:00:00)-Water Temperature (C)]]*OO[[#This Row],[3]]/SUM(OO[3])</f>
        <v>0</v>
      </c>
      <c r="F310" s="10">
        <f>3/24*OO[[#This Row],[62 (26JUN1985 15:00:00)-Water Temperature (C)]]*OO[[#This Row],[4]]/SUM(OO[4])</f>
        <v>0</v>
      </c>
      <c r="G310" s="10">
        <f>3/24*OO[[#This Row],[63 (26JUN1985 18:00:00)-Water Temperature (C)]]*OO[[#This Row],[5]]/SUM(OO[5])</f>
        <v>0</v>
      </c>
      <c r="H310" s="10">
        <f>3/24*OO[[#This Row],[64 (26JUN1985 21:00:00)-Water Temperature (C)]]*OO[[#This Row],[6]]/SUM(OO[6])</f>
        <v>0</v>
      </c>
      <c r="I310" s="10">
        <f>3/24*OO[[#This Row],[65 (27JUN1985 00:00:00)-Water Temperature (C)]]*OO[[#This Row],[7]]/SUM(OO[7])</f>
        <v>0</v>
      </c>
      <c r="J310" s="10">
        <f>3/24*OO[[#This Row],[66 (27JUN1985 03:00:00)-Water Temperature (C)]]*OO[[#This Row],[8]]/SUM(OO[8])</f>
        <v>0</v>
      </c>
      <c r="K310" s="10">
        <f>3/24*OO[[#This Row],[67 (27JUN1985 06:00:00)-Water Temperature (C)]]*OO[[#This Row],[9]]/SUM(OO[9])</f>
        <v>0</v>
      </c>
      <c r="L310" s="10">
        <f>3/24*OO[[#This Row],[68 (27JUN1985 09:00:00)-Water Temperature (C)]]*OO[[#This Row],[10]]/SUM(OO[10])</f>
        <v>0</v>
      </c>
      <c r="M310" s="10">
        <f>3/24*OO[[#This Row],[69 (27JUN1985 12:00:00)-Water Temperature (C)]]*OO[[#This Row],[11]]/SUM(OO[11])</f>
        <v>0</v>
      </c>
      <c r="N310" s="10">
        <f>3/24*OO[[#This Row],[70 (27JUN1985 15:00:00)-Water Temperature (C)]]*OO[[#This Row],[12]]/SUM(OO[12])</f>
        <v>0</v>
      </c>
      <c r="O310" s="10">
        <f>3/24*OO[[#This Row],[71 (27JUN1985 18:00:00)-Water Temperature (C)]]*OO[[#This Row],[13]]/SUM(OO[13])</f>
        <v>0</v>
      </c>
      <c r="P310" s="10">
        <f>3/24*OO[[#This Row],[72 (27JUN1985 21:00:00)-Water Temperature (C)]]*OO[[#This Row],[14]]/SUM(OO[14])</f>
        <v>0</v>
      </c>
      <c r="Q310" s="10">
        <f>3/24*OO[[#This Row],[73 (28JUN1985 00:00:00)-Water Temperature (C)]]*OO[[#This Row],[15]]/SUM(OO[15])</f>
        <v>0</v>
      </c>
      <c r="R310" s="10">
        <f>3/24*OO[[#This Row],[74 (28JUN1985 03:00:00)-Water Temperature (C)]]*OO[[#This Row],[16]]/SUM(OO[16])</f>
        <v>2.0015907892600044E-36</v>
      </c>
      <c r="S310" s="10">
        <f>3/24*OO[[#This Row],[75 (28JUN1985 06:00:00)-Water Temperature (C)]]*OO[[#This Row],[17]]/SUM(OO[17])</f>
        <v>2.3112535538255269E-26</v>
      </c>
      <c r="T310" s="10">
        <f>3/24*OO[[#This Row],[76 (28JUN1985 09:00:00)-Water Temperature (C)]]*OO[[#This Row],[18]]/SUM(OO[18])</f>
        <v>3.6347934756544487E-20</v>
      </c>
      <c r="U310" s="10">
        <f>3/24*OO[[#This Row],[77 (28JUN1985 12:00:00)-Water Temperature (C)]]*OO[[#This Row],[19]]/SUM(OO[19])</f>
        <v>1.0142582097229175E-14</v>
      </c>
      <c r="V310" s="10">
        <f>3/24000000*OO[[#This Row],[78 (28JUN1985 15:00:00)-Water Temperature (C)]]*OO[[#This Row],[20]]</f>
        <v>1.8762809793999999E-11</v>
      </c>
      <c r="W310" s="10">
        <f>3/24000000*OO[[#This Row],[79 (28JUN1985 18:00:00)-Water Temperature (C)]]*OO[[#This Row],[21]]</f>
        <v>5.4507090865850001E-9</v>
      </c>
      <c r="X310" s="10">
        <f>3/24000000*OO[[#This Row],[80 (28JUN1985 21:00:00)-Water Temperature (C)]]*OO[[#This Row],[22]]</f>
        <v>4.5035705175999995E-7</v>
      </c>
      <c r="Y310" s="10">
        <f>3/24000000*OO[[#This Row],[81 (29JUN1985 00:00:00)-Water Temperature (C)]]*OO[[#This Row],[23]]</f>
        <v>1.425708170092E-5</v>
      </c>
      <c r="Z310" s="10">
        <f>3/24000000*OO[[#This Row],[82 (29JUN1985 03:00:00)-Water Temperature (C)]]*OO[[#This Row],[24]]</f>
        <v>2.0987471913607497E-4</v>
      </c>
      <c r="AA310" s="10">
        <f>3/24000000*OO[[#This Row],[83 (29JUN1985 06:00:00)-Water Temperature (C)]]*OO[[#This Row],[25]]</f>
        <v>1.6273022686582499E-3</v>
      </c>
      <c r="AB310" s="10">
        <f>3/24000000*OO[[#This Row],[84 (29JUN1985 09:00:00)-Water Temperature (C)]]*OO[[#This Row],[26]]</f>
        <v>7.4587511747400007E-3</v>
      </c>
      <c r="AC310" s="10">
        <f>3/24000000*OO[[#This Row],[85 (29JUN1985 12:00:00)-Water Temperature (C)]]*OO[[#This Row],[27]]</f>
        <v>2.178215064939E-2</v>
      </c>
      <c r="AD310" s="10">
        <f>3/24000000*OO[[#This Row],[86 (29JUN1985 15:00:00)-Water Temperature (C)]]*OO[[#This Row],[28]]</f>
        <v>4.1973641522799997E-2</v>
      </c>
      <c r="AE310" s="10">
        <f>3/24000000*OO[[#This Row],[88 (29JUN1985 21:00:00)-Water Temperature (C)]]*OO[[#This Row],[30]]</f>
        <v>5.5268619263699997E-2</v>
      </c>
      <c r="AF310" s="10">
        <f>3/24000000*OO[[#This Row],[88 (29JUN1985 21:00:00)-Water Temperature (C)]]*OO[[#This Row],[30]]</f>
        <v>5.5268619263699997E-2</v>
      </c>
      <c r="AG310" s="10">
        <f>3/24000000*OO[[#This Row],[89 (30JUN1985 00:00:00)-Water Temperature (C)]]*OO[[#This Row],[31]]</f>
        <v>4.08442898900125E-2</v>
      </c>
      <c r="AH310" s="10">
        <f>3/24000000*OO[[#This Row],[90 (30JUN1985 03:00:00)-Water Temperature (C)]]*OO[[#This Row],[32]]</f>
        <v>2.3992689324449999E-2</v>
      </c>
      <c r="AI310" s="10">
        <f>3/24000000*OO[[#This Row],[91 (30JUN1985 06:00:00)-Water Temperature (C)]]*OO[[#This Row],[33]]</f>
        <v>1.1627365745902498E-2</v>
      </c>
      <c r="AJ310" s="10">
        <f>3/24000000*OO[[#This Row],[92 (30JUN1985 09:00:00)-Water Temperature (C)]]*OO[[#This Row],[34]]</f>
        <v>4.8576006611774991E-3</v>
      </c>
      <c r="AK310" s="10">
        <f>3/24000000*OO[[#This Row],[93 (30JUN1985 12:00:00)-Water Temperature (C)]]*OO[[#This Row],[35]]</f>
        <v>1.8063189414823748E-3</v>
      </c>
      <c r="AL310" s="10">
        <f>3/24000000*OO[[#This Row],[94 (30JUN1985 15:00:00)-Water Temperature (C)]]*OO[[#This Row],[36]]</f>
        <v>6.2368214048350002E-4</v>
      </c>
      <c r="AM310" s="10">
        <f>3/24000000*OO[[#This Row],[95 (30JUN1985 18:00:00)-Water Temperature (C)]]*OO[[#This Row],[37]]</f>
        <v>2.2058416176871253E-4</v>
      </c>
      <c r="AN310" s="10">
        <f>3/24000000*OO[[#This Row],[96 (30JUN1985 21:00:00)-Water Temperature (C)]]*OO[[#This Row],[38]]</f>
        <v>9.7078651933025001E-5</v>
      </c>
      <c r="AO310" s="10">
        <f>3/24000000*OO[[#This Row],[97 (01JUL1985 00:00:00)-Water Temperature (C)]]*OO[[#This Row],[39]]</f>
        <v>6.2897265357299994E-5</v>
      </c>
      <c r="AP310" s="10">
        <f>3/24000000*OO[[#This Row],[98 (01JUL1985 03:00:00)-Water Temperature (C)]]*OO[[#This Row],[40]]</f>
        <v>5.4428212487974991E-5</v>
      </c>
      <c r="AQ310" s="10">
        <f>3/24000000*OO[[#This Row],[99 (01JUL1985 06:00:00)-Water Temperature (C)]]*OO[[#This Row],[41]]</f>
        <v>5.2709033067599995E-5</v>
      </c>
      <c r="AR310" s="10">
        <f>3/24000000*OO[[#This Row],[100 (01JUL1985 09:00:00)-Water Temperature (C)]]*OO[[#This Row],[42]]</f>
        <v>5.3915521905299998E-5</v>
      </c>
      <c r="AS310" s="10">
        <f>3/24000000*OO[[#This Row],[101 (01JUL1985 12:00:00)-Water Temperature (C)]]*OO[[#This Row],[43]]</f>
        <v>5.4558288460674999E-5</v>
      </c>
      <c r="AT310" s="10">
        <f>3/24000000*OO[[#This Row],[102 (01JUL1985 15:00:00)-Water Temperature (C)]]*OO[[#This Row],[44]]</f>
        <v>5.3078165363525E-5</v>
      </c>
      <c r="AU310" s="10">
        <f>3/24000000*OO[[#This Row],[103 (01JUL1985 18:00:00)-Water Temperature (C)]]*OO[[#This Row],[45]]</f>
        <v>4.9865861096624999E-5</v>
      </c>
      <c r="AV310" s="10">
        <f>3/24000000*OO[[#This Row],[104 (01JUL1985 21:00:00)-Water Temperature (C)]]*OO[[#This Row],[46]]</f>
        <v>4.5638588668612498E-5</v>
      </c>
      <c r="AW310" s="10">
        <f>3/24000000*OO[[#This Row],[105 (02JUL1985 00:00:00)-Water Temperature (C)]]*OO[[#This Row],[47]]</f>
        <v>4.0990738673999997E-5</v>
      </c>
      <c r="AX310" s="10">
        <f>3/24000000*OO[[#This Row],[106 (02JUL1985 03:00:00)-Water Temperature (C)]]*OO[[#This Row],[48]]</f>
        <v>3.6565232862974996E-5</v>
      </c>
      <c r="AY310" s="10">
        <f>3/24000000*OO[[#This Row],[107 (02JUL1985 06:00:00)-Water Temperature (C)]]*OO[[#This Row],[49]]</f>
        <v>3.2710800991400001E-5</v>
      </c>
      <c r="AZ310" s="10">
        <f>3/24000000*OO[[#This Row],[108 (02JUL1985 09:00:00)-Water Temperature (C)]]*OO[[#This Row],[50]]</f>
        <v>3.0304554860249997E-5</v>
      </c>
      <c r="BA310" s="10">
        <f>3/24000000*OO[[#This Row],[109 (02JUL1985 12:00:00)-Water Temperature (C)]]*OO[[#This Row],[51]]</f>
        <v>2.7927870221874997E-5</v>
      </c>
      <c r="BB310" s="10">
        <f>3/24000000*OO[[#This Row],[110 (02JUL1985 15:00:00)-Water Temperature (C)]]*OO[[#This Row],[52]]</f>
        <v>2.5111401472762503E-5</v>
      </c>
      <c r="BC310" s="10">
        <f>3/24000000*OO[[#This Row],[111 (02JUL1985 18:00:00)-Water Temperature (C)]]*OO[[#This Row],[53]]</f>
        <v>2.2298911214396247E-5</v>
      </c>
      <c r="BD310" s="10">
        <f>3/24000000*OO[[#This Row],[112 (02JUL1985 21:00:00)-Water Temperature (C)]]*OO[[#This Row],[54]]</f>
        <v>1.9460225644762498E-5</v>
      </c>
      <c r="BE310" s="10">
        <f>3/24000000*OO[[#This Row],[113 (03JUL1985 00:00:00)-Water Temperature (C)]]*OO[[#This Row],[55]]</f>
        <v>1.6535145225960001E-5</v>
      </c>
      <c r="BF310" s="10">
        <f>3/24000000*OO[[#This Row],[114 (03JUL1985 03:00:00)-Water Temperature (C)]]*OO[[#This Row],[56]]</f>
        <v>1.4046587827949998E-5</v>
      </c>
      <c r="BG310" s="10">
        <f>3/24000000*OO[[#This Row],[115 (03JUL1985 06:00:00)-Water Temperature (C)]]*OO[[#This Row],[57]]</f>
        <v>1.2041500173755001E-5</v>
      </c>
      <c r="BH310" s="10">
        <f>3/24000000*OO[[#This Row],[116 (03JUL1985 09:00:00)-Water Temperature (C)]]*OO[[#This Row],[58]]</f>
        <v>1.0595093584058747E-5</v>
      </c>
      <c r="BI310" s="10">
        <f>3/24000000*OO[[#This Row],[117 (03JUL1985 12:00:00)-Water Temperature (C)]]*OO[[#This Row],[59]]</f>
        <v>9.2881034582099978E-6</v>
      </c>
      <c r="BJ310" s="10">
        <f>3/24000000*OO[[#This Row],[118 (03JUL1985 15:00:00)-Water Temperature (C)]]*OO[[#This Row],[60]]</f>
        <v>7.8219531723375001E-6</v>
      </c>
      <c r="BK310" s="10">
        <f>3/24000000*OO[[#This Row],[119 (03JUL1985 18:00:00)-Water Temperature (C)]]*OO[[#This Row],[61]]</f>
        <v>6.35039568695E-6</v>
      </c>
      <c r="BL310" s="10">
        <f>3/24000000*OO[[#This Row],[120 (03JUL1985 21:00:00)-Water Temperature (C)]]*OO[[#This Row],[62]]</f>
        <v>5.0040882147262493E-6</v>
      </c>
      <c r="BM310" s="10">
        <f>3/24000000*OO[[#This Row],[121 (04JUL1985 00:00:00)-Water Temperature (C)]]*OO[[#This Row],[63]]</f>
        <v>3.9217895373599999E-6</v>
      </c>
      <c r="BN310" s="10">
        <f>3/24000000*OO[[#This Row],[122 (04JUL1985 03:00:00)-Water Temperature (C)]]*OO[[#This Row],[64]]</f>
        <v>3.19418524276875E-6</v>
      </c>
      <c r="BO310" s="10">
        <f>3/24000000*OO[[#This Row],[123 (04JUL1985 06:00:00)-Water Temperature (C)]]*OO[[#This Row],[65]]</f>
        <v>2.7396614500487496E-6</v>
      </c>
      <c r="BP310" s="10">
        <f>3/24000000*OO[[#This Row],[124 (04JUL1985 09:00:00)-Water Temperature (C)]]*OO[[#This Row],[66]]</f>
        <v>2.4832650503759997E-6</v>
      </c>
      <c r="BQ310" s="10">
        <f>3/24000000*OO[[#This Row],[125 (04JUL1985 12:00:00)-Water Temperature (C)]]*OO[[#This Row],[67]]</f>
        <v>2.2965734879151249E-6</v>
      </c>
      <c r="BR310" s="10">
        <f>3/24000000*OO[[#This Row],[126 (04JUL1985 15:00:00)-Water Temperature (C)]]*OO[[#This Row],[68]]</f>
        <v>2.1346063145382502E-6</v>
      </c>
      <c r="BS310" s="10">
        <f>3/24000000*OO[[#This Row],[127 (04JUL1985 18:00:00)-Water Temperature (C)]]*OO[[#This Row],[69]]</f>
        <v>1.9645771216522498E-6</v>
      </c>
      <c r="BT310" s="10">
        <f>3/24000000*OO[[#This Row],[128 (04JUL1985 21:00:00)-Water Temperature (C)]]*OO[[#This Row],[70]]</f>
        <v>1.7935974411127498E-6</v>
      </c>
      <c r="BU310" s="10">
        <f>3/24000000*OO[[#This Row],[129 (05JUL1985 00:00:00)-Water Temperature (C)]]*OO[[#This Row],[71]]</f>
        <v>1.6496798776553748E-6</v>
      </c>
      <c r="BV310" s="10">
        <f>3/24000000*OO[[#This Row],[130 (05JUL1985 03:00:00)-Water Temperature (C)]]*OO[[#This Row],[72]]</f>
        <v>1.5410011832799998E-6</v>
      </c>
      <c r="BW310" s="10">
        <f>3/24000000*OO[[#This Row],[131 (05JUL1985 06:00:00)-Water Temperature (C)]]*OO[[#This Row],[73]]</f>
        <v>1.460902245305125E-6</v>
      </c>
      <c r="BX310" s="10">
        <f>3/24000000*OO[[#This Row],[132 (05JUL1985 09:00:00)-Water Temperature (C)]]*OO[[#This Row],[74]]</f>
        <v>1.4368554811440002E-6</v>
      </c>
      <c r="BY310" s="10">
        <f>3/24000000*OO[[#This Row],[133 (05JUL1985 12:00:00)-Water Temperature (C)]]*OO[[#This Row],[75]]</f>
        <v>1.4177806820842499E-6</v>
      </c>
      <c r="BZ310" s="10">
        <f>3/24000000*OO[[#This Row],[134 (05JUL1985 15:00:00)-Water Temperature (C)]]*OO[[#This Row],[76]]</f>
        <v>1.3856146974952498E-6</v>
      </c>
      <c r="CA310" s="10">
        <f>3/24000000*OO[[#This Row],[135 (05JUL1985 18:00:00)-Water Temperature (C)]]*OO[[#This Row],[77]]</f>
        <v>1.3504159740857497E-6</v>
      </c>
      <c r="CB310" s="10">
        <f>3/24000000*OO[[#This Row],[136 (05JUL1985 21:00:00)-Water Temperature (C)]]*OO[[#This Row],[78]]</f>
        <v>1.294796352417E-6</v>
      </c>
      <c r="CC310" s="10">
        <f>3/24000000*OO[[#This Row],[137 (06JUL1985 00:00:00)-Water Temperature (C)]]*OO[[#This Row],[79]]</f>
        <v>1.2131292434790001E-6</v>
      </c>
      <c r="CD310" s="10">
        <f>3/24000000*OO[[#This Row],[138 (06JUL1985 03:00:00)-Water Temperature (C)]]*OO[[#This Row],[80]]</f>
        <v>1.1362608539681252E-6</v>
      </c>
      <c r="CE310" s="10">
        <f>3/24000000*OO[[#This Row],[139 (06JUL1985 06:00:00)-Water Temperature (C)]]*OO[[#This Row],[81]]</f>
        <v>1.0861706215540001E-6</v>
      </c>
      <c r="CF310" s="10">
        <f>3/24000000*OO[[#This Row],[140 (06JUL1985 09:00:00)-Water Temperature (C)]]*OO[[#This Row],[82]]</f>
        <v>1.090720504363E-6</v>
      </c>
      <c r="CG310" s="10">
        <f>3/24000000*OO[[#This Row],[141 (06JUL1985 12:00:00)-Water Temperature (C)]]*OO[[#This Row],[83]]</f>
        <v>1.0964044687635002E-6</v>
      </c>
      <c r="CH310" s="10">
        <f>3/24000000*OO[[#This Row],[142 (06JUL1985 15:00:00)-Water Temperature (C)]]*OO[[#This Row],[84]]</f>
        <v>1.0777056055145001E-6</v>
      </c>
      <c r="CI310" s="10">
        <f>3/24000000*OO[[#This Row],[143 (06JUL1985 18:00:00)-Water Temperature (C)]]*OO[[#This Row],[85]]</f>
        <v>1.05417446058625E-6</v>
      </c>
      <c r="CJ310" s="10">
        <f>3/24000000*OO[[#This Row],[144 (06JUL1985 21:00:00)-Water Temperature (C)]]*OO[[#This Row],[86]]</f>
        <v>1.0081384804991249E-6</v>
      </c>
      <c r="CK310" s="10">
        <f>3/24000000*OO[[#This Row],[145 (07JUL1985 00:00:00)-Water Temperature (C)]]*OO[[#This Row],[87]]</f>
        <v>9.3179178497474981E-7</v>
      </c>
      <c r="CL310" s="10">
        <f>3/24000000*OO[[#This Row],[146 (07JUL1985 03:00:00)-Water Temperature (C)]]*OO[[#This Row],[88]]</f>
        <v>8.6586689749162484E-7</v>
      </c>
      <c r="CM310" s="10">
        <f>3/24000000*OO[[#This Row],[147 (07JUL1985 06:00:00)-Water Temperature (C)]]*OO[[#This Row],[89]]</f>
        <v>8.2180204068299983E-7</v>
      </c>
      <c r="CN310" s="10">
        <f>3/24000000*OO[[#This Row],[148 (07JUL1985 09:00:00)-Water Temperature (C)]]*OO[[#This Row],[90]]</f>
        <v>8.1577400332124997E-7</v>
      </c>
      <c r="CO310" s="10">
        <f>3/24000000*OO[[#This Row],[149 (07JUL1985 12:00:00)-Water Temperature (C)]]*OO[[#This Row],[91]]</f>
        <v>8.1933977055524989E-7</v>
      </c>
      <c r="CP310" s="10">
        <f>3/24000000*OO[[#This Row],[150 (07JUL1985 15:00:00)-Water Temperature (C)]]*OO[[#This Row],[92]]</f>
        <v>8.0951521372599984E-7</v>
      </c>
      <c r="CQ310" s="10">
        <f>3/24000000*OO[[#This Row],[151 (07JUL1985 18:00:00)-Water Temperature (C)]]*OO[[#This Row],[93]]</f>
        <v>7.9046238442499996E-7</v>
      </c>
      <c r="CR310" s="10">
        <f>3/24000000*OO[[#This Row],[152 (07JUL1985 21:00:00)-Water Temperature (C)]]*OO[[#This Row],[94]]</f>
        <v>7.5296617905012504E-7</v>
      </c>
      <c r="CS310" s="10">
        <f>3/24000000*OO[[#This Row],[153 (08JUL1985 00:00:00)-Water Temperature (C)]]*OO[[#This Row],[95]]</f>
        <v>7.0168980529187502E-7</v>
      </c>
      <c r="CT310" s="10">
        <f>3/24000000*OO[[#This Row],[154 (08JUL1985 03:00:00)-Water Temperature (C)]]*OO[[#This Row],[96]]</f>
        <v>6.5717850065725E-7</v>
      </c>
      <c r="CU310" s="10">
        <f>3/24000000*OO[[#This Row],[155 (08JUL1985 06:00:00)-Water Temperature (C)]]*OO[[#This Row],[97]]</f>
        <v>6.2577173166124999E-7</v>
      </c>
      <c r="CV310" s="10">
        <f>3/24000000*OO[[#This Row],[156 (08JUL1985 09:00:00)-Water Temperature (C)]]*OO[[#This Row],[98]]</f>
        <v>6.0346110743287499E-7</v>
      </c>
      <c r="CW310" s="10">
        <f>3/24000000*OO[[#This Row],[157 (08JUL1985 12:00:00)-Water Temperature (C)]]*OO[[#This Row],[99]]</f>
        <v>5.9556401817525004E-7</v>
      </c>
    </row>
    <row r="311" spans="1:101" x14ac:dyDescent="0.35">
      <c r="A311" t="s">
        <v>317</v>
      </c>
      <c r="B311">
        <v>920.83439999999996</v>
      </c>
      <c r="C311" s="10">
        <f>3/24*OO[[#This Row],[59 (26JUN1985 06:00:00)-Water Temperature (C)]]*OO[[#This Row],[1]]/SUM(OO[1])</f>
        <v>0</v>
      </c>
      <c r="D311" s="10">
        <f>3/24*OO[[#This Row],[60 (26JUN1985 09:00:00)-Water Temperature (C)]]*OO[[#This Row],[2]]/SUM(OO[2])</f>
        <v>0</v>
      </c>
      <c r="E311" s="10">
        <f>3/24*OO[[#This Row],[61 (26JUN1985 12:00:00)-Water Temperature (C)]]*OO[[#This Row],[3]]/SUM(OO[3])</f>
        <v>0</v>
      </c>
      <c r="F311" s="10">
        <f>3/24*OO[[#This Row],[62 (26JUN1985 15:00:00)-Water Temperature (C)]]*OO[[#This Row],[4]]/SUM(OO[4])</f>
        <v>0</v>
      </c>
      <c r="G311" s="10">
        <f>3/24*OO[[#This Row],[63 (26JUN1985 18:00:00)-Water Temperature (C)]]*OO[[#This Row],[5]]/SUM(OO[5])</f>
        <v>0</v>
      </c>
      <c r="H311" s="10">
        <f>3/24*OO[[#This Row],[64 (26JUN1985 21:00:00)-Water Temperature (C)]]*OO[[#This Row],[6]]/SUM(OO[6])</f>
        <v>0</v>
      </c>
      <c r="I311" s="10">
        <f>3/24*OO[[#This Row],[65 (27JUN1985 00:00:00)-Water Temperature (C)]]*OO[[#This Row],[7]]/SUM(OO[7])</f>
        <v>0</v>
      </c>
      <c r="J311" s="10">
        <f>3/24*OO[[#This Row],[66 (27JUN1985 03:00:00)-Water Temperature (C)]]*OO[[#This Row],[8]]/SUM(OO[8])</f>
        <v>0</v>
      </c>
      <c r="K311" s="10">
        <f>3/24*OO[[#This Row],[67 (27JUN1985 06:00:00)-Water Temperature (C)]]*OO[[#This Row],[9]]/SUM(OO[9])</f>
        <v>0</v>
      </c>
      <c r="L311" s="10">
        <f>3/24*OO[[#This Row],[68 (27JUN1985 09:00:00)-Water Temperature (C)]]*OO[[#This Row],[10]]/SUM(OO[10])</f>
        <v>0</v>
      </c>
      <c r="M311" s="10">
        <f>3/24*OO[[#This Row],[69 (27JUN1985 12:00:00)-Water Temperature (C)]]*OO[[#This Row],[11]]/SUM(OO[11])</f>
        <v>0</v>
      </c>
      <c r="N311" s="10">
        <f>3/24*OO[[#This Row],[70 (27JUN1985 15:00:00)-Water Temperature (C)]]*OO[[#This Row],[12]]/SUM(OO[12])</f>
        <v>0</v>
      </c>
      <c r="O311" s="10">
        <f>3/24*OO[[#This Row],[71 (27JUN1985 18:00:00)-Water Temperature (C)]]*OO[[#This Row],[13]]/SUM(OO[13])</f>
        <v>0</v>
      </c>
      <c r="P311" s="10">
        <f>3/24*OO[[#This Row],[72 (27JUN1985 21:00:00)-Water Temperature (C)]]*OO[[#This Row],[14]]/SUM(OO[14])</f>
        <v>0</v>
      </c>
      <c r="Q311" s="10">
        <f>3/24*OO[[#This Row],[73 (28JUN1985 00:00:00)-Water Temperature (C)]]*OO[[#This Row],[15]]/SUM(OO[15])</f>
        <v>0</v>
      </c>
      <c r="R311" s="10">
        <f>3/24*OO[[#This Row],[74 (28JUN1985 03:00:00)-Water Temperature (C)]]*OO[[#This Row],[16]]/SUM(OO[16])</f>
        <v>2.6697112289504676E-37</v>
      </c>
      <c r="S311" s="10">
        <f>3/24*OO[[#This Row],[75 (28JUN1985 06:00:00)-Water Temperature (C)]]*OO[[#This Row],[17]]/SUM(OO[17])</f>
        <v>9.0120424477131668E-27</v>
      </c>
      <c r="T311" s="10">
        <f>3/24*OO[[#This Row],[76 (28JUN1985 09:00:00)-Water Temperature (C)]]*OO[[#This Row],[18]]/SUM(OO[18])</f>
        <v>6.1899624533441783E-21</v>
      </c>
      <c r="U311" s="10">
        <f>3/24*OO[[#This Row],[77 (28JUN1985 12:00:00)-Water Temperature (C)]]*OO[[#This Row],[19]]/SUM(OO[19])</f>
        <v>4.593942946596851E-15</v>
      </c>
      <c r="V311" s="10">
        <f>3/24000000*OO[[#This Row],[78 (28JUN1985 15:00:00)-Water Temperature (C)]]*OO[[#This Row],[20]]</f>
        <v>1.0287340079199999E-11</v>
      </c>
      <c r="W311" s="10">
        <f>3/24000000*OO[[#This Row],[79 (28JUN1985 18:00:00)-Water Temperature (C)]]*OO[[#This Row],[21]]</f>
        <v>3.3628154335937497E-9</v>
      </c>
      <c r="X311" s="10">
        <f>3/24000000*OO[[#This Row],[80 (28JUN1985 21:00:00)-Water Temperature (C)]]*OO[[#This Row],[22]]</f>
        <v>3.0387414149249997E-7</v>
      </c>
      <c r="Y311" s="10">
        <f>3/24000000*OO[[#This Row],[81 (29JUN1985 00:00:00)-Water Temperature (C)]]*OO[[#This Row],[23]]</f>
        <v>1.0365182378801248E-5</v>
      </c>
      <c r="Z311" s="10">
        <f>3/24000000*OO[[#This Row],[82 (29JUN1985 03:00:00)-Water Temperature (C)]]*OO[[#This Row],[24]]</f>
        <v>1.626559825140875E-4</v>
      </c>
      <c r="AA311" s="10">
        <f>3/24000000*OO[[#This Row],[83 (29JUN1985 06:00:00)-Water Temperature (C)]]*OO[[#This Row],[25]]</f>
        <v>1.3352911781754999E-3</v>
      </c>
      <c r="AB311" s="10">
        <f>3/24000000*OO[[#This Row],[84 (29JUN1985 09:00:00)-Water Temperature (C)]]*OO[[#This Row],[26]]</f>
        <v>6.4349571857449991E-3</v>
      </c>
      <c r="AC311" s="10">
        <f>3/24000000*OO[[#This Row],[85 (29JUN1985 12:00:00)-Water Temperature (C)]]*OO[[#This Row],[27]]</f>
        <v>1.9646124972547498E-2</v>
      </c>
      <c r="AD311" s="10">
        <f>3/24000000*OO[[#This Row],[86 (29JUN1985 15:00:00)-Water Temperature (C)]]*OO[[#This Row],[28]]</f>
        <v>3.9422998049174998E-2</v>
      </c>
      <c r="AE311" s="10">
        <f>3/24000000*OO[[#This Row],[88 (29JUN1985 21:00:00)-Water Temperature (C)]]*OO[[#This Row],[30]]</f>
        <v>5.5527114944700001E-2</v>
      </c>
      <c r="AF311" s="10">
        <f>3/24000000*OO[[#This Row],[88 (29JUN1985 21:00:00)-Water Temperature (C)]]*OO[[#This Row],[30]]</f>
        <v>5.5527114944700001E-2</v>
      </c>
      <c r="AG311" s="10">
        <f>3/24000000*OO[[#This Row],[89 (30JUN1985 00:00:00)-Water Temperature (C)]]*OO[[#This Row],[31]]</f>
        <v>4.2255415198000003E-2</v>
      </c>
      <c r="AH311" s="10">
        <f>3/24000000*OO[[#This Row],[90 (30JUN1985 03:00:00)-Water Temperature (C)]]*OO[[#This Row],[32]]</f>
        <v>2.5459992367949998E-2</v>
      </c>
      <c r="AI311" s="10">
        <f>3/24000000*OO[[#This Row],[91 (30JUN1985 06:00:00)-Water Temperature (C)]]*OO[[#This Row],[33]]</f>
        <v>1.2622300603319998E-2</v>
      </c>
      <c r="AJ311" s="10">
        <f>3/24000000*OO[[#This Row],[92 (30JUN1985 09:00:00)-Water Temperature (C)]]*OO[[#This Row],[34]]</f>
        <v>5.3799144760312495E-3</v>
      </c>
      <c r="AK311" s="10">
        <f>3/24000000*OO[[#This Row],[93 (30JUN1985 12:00:00)-Water Temperature (C)]]*OO[[#This Row],[35]]</f>
        <v>2.031934183488E-3</v>
      </c>
      <c r="AL311" s="10">
        <f>3/24000000*OO[[#This Row],[94 (30JUN1985 15:00:00)-Water Temperature (C)]]*OO[[#This Row],[36]]</f>
        <v>7.0651821694499989E-4</v>
      </c>
      <c r="AM311" s="10">
        <f>3/24000000*OO[[#This Row],[95 (30JUN1985 18:00:00)-Water Temperature (C)]]*OO[[#This Row],[37]]</f>
        <v>2.4671802802399994E-4</v>
      </c>
      <c r="AN311" s="10">
        <f>3/24000000*OO[[#This Row],[96 (30JUN1985 21:00:00)-Water Temperature (C)]]*OO[[#This Row],[38]]</f>
        <v>1.0396374973057499E-4</v>
      </c>
      <c r="AO311" s="10">
        <f>3/24000000*OO[[#This Row],[97 (01JUL1985 00:00:00)-Water Temperature (C)]]*OO[[#This Row],[39]]</f>
        <v>6.3998726397787494E-5</v>
      </c>
      <c r="AP311" s="10">
        <f>3/24000000*OO[[#This Row],[98 (01JUL1985 03:00:00)-Water Temperature (C)]]*OO[[#This Row],[40]]</f>
        <v>5.39022389354625E-5</v>
      </c>
      <c r="AQ311" s="10">
        <f>3/24000000*OO[[#This Row],[99 (01JUL1985 06:00:00)-Water Temperature (C)]]*OO[[#This Row],[41]]</f>
        <v>5.1825589707299993E-5</v>
      </c>
      <c r="AR311" s="10">
        <f>3/24000000*OO[[#This Row],[100 (01JUL1985 09:00:00)-Water Temperature (C)]]*OO[[#This Row],[42]]</f>
        <v>5.2959656068362498E-5</v>
      </c>
      <c r="AS311" s="10">
        <f>3/24000000*OO[[#This Row],[101 (01JUL1985 12:00:00)-Water Temperature (C)]]*OO[[#This Row],[43]]</f>
        <v>5.3692505165725E-5</v>
      </c>
      <c r="AT311" s="10">
        <f>3/24000000*OO[[#This Row],[102 (01JUL1985 15:00:00)-Water Temperature (C)]]*OO[[#This Row],[44]]</f>
        <v>5.2399571619412493E-5</v>
      </c>
      <c r="AU311" s="10">
        <f>3/24000000*OO[[#This Row],[103 (01JUL1985 18:00:00)-Water Temperature (C)]]*OO[[#This Row],[45]]</f>
        <v>4.9295579453099992E-5</v>
      </c>
      <c r="AV311" s="10">
        <f>3/24000000*OO[[#This Row],[104 (01JUL1985 21:00:00)-Water Temperature (C)]]*OO[[#This Row],[46]]</f>
        <v>4.5140571482775E-5</v>
      </c>
      <c r="AW311" s="10">
        <f>3/24000000*OO[[#This Row],[105 (02JUL1985 00:00:00)-Water Temperature (C)]]*OO[[#This Row],[47]]</f>
        <v>4.0556621623499998E-5</v>
      </c>
      <c r="AX311" s="10">
        <f>3/24000000*OO[[#This Row],[106 (02JUL1985 03:00:00)-Water Temperature (C)]]*OO[[#This Row],[48]]</f>
        <v>3.6173645732524994E-5</v>
      </c>
      <c r="AY311" s="10">
        <f>3/24000000*OO[[#This Row],[107 (02JUL1985 06:00:00)-Water Temperature (C)]]*OO[[#This Row],[49]]</f>
        <v>3.2384997026300001E-5</v>
      </c>
      <c r="AZ311" s="10">
        <f>3/24000000*OO[[#This Row],[108 (02JUL1985 09:00:00)-Water Temperature (C)]]*OO[[#This Row],[50]]</f>
        <v>2.9989129712499995E-5</v>
      </c>
      <c r="BA311" s="10">
        <f>3/24000000*OO[[#This Row],[109 (02JUL1985 12:00:00)-Water Temperature (C)]]*OO[[#This Row],[51]]</f>
        <v>2.768172441045E-5</v>
      </c>
      <c r="BB311" s="10">
        <f>3/24000000*OO[[#This Row],[110 (02JUL1985 15:00:00)-Water Temperature (C)]]*OO[[#This Row],[52]]</f>
        <v>2.4948728637218753E-5</v>
      </c>
      <c r="BC311" s="10">
        <f>3/24000000*OO[[#This Row],[111 (02JUL1985 18:00:00)-Water Temperature (C)]]*OO[[#This Row],[53]]</f>
        <v>2.2160321881217499E-5</v>
      </c>
      <c r="BD311" s="10">
        <f>3/24000000*OO[[#This Row],[112 (02JUL1985 21:00:00)-Water Temperature (C)]]*OO[[#This Row],[54]]</f>
        <v>1.9330071213074997E-5</v>
      </c>
      <c r="BE311" s="10">
        <f>3/24000000*OO[[#This Row],[113 (03JUL1985 00:00:00)-Water Temperature (C)]]*OO[[#This Row],[55]]</f>
        <v>1.6434032487521247E-5</v>
      </c>
      <c r="BF311" s="10">
        <f>3/24000000*OO[[#This Row],[114 (03JUL1985 03:00:00)-Water Temperature (C)]]*OO[[#This Row],[56]]</f>
        <v>1.3945191765252498E-5</v>
      </c>
      <c r="BG311" s="10">
        <f>3/24000000*OO[[#This Row],[115 (03JUL1985 06:00:00)-Water Temperature (C)]]*OO[[#This Row],[57]]</f>
        <v>1.195695239932E-5</v>
      </c>
      <c r="BH311" s="10">
        <f>3/24000000*OO[[#This Row],[116 (03JUL1985 09:00:00)-Water Temperature (C)]]*OO[[#This Row],[58]]</f>
        <v>1.0537642367772501E-5</v>
      </c>
      <c r="BI311" s="10">
        <f>3/24000000*OO[[#This Row],[117 (03JUL1985 12:00:00)-Water Temperature (C)]]*OO[[#This Row],[59]]</f>
        <v>9.2697163479237492E-6</v>
      </c>
      <c r="BJ311" s="10">
        <f>3/24000000*OO[[#This Row],[118 (03JUL1985 15:00:00)-Water Temperature (C)]]*OO[[#This Row],[60]]</f>
        <v>7.8474001697737499E-6</v>
      </c>
      <c r="BK311" s="10">
        <f>3/24000000*OO[[#This Row],[119 (03JUL1985 18:00:00)-Water Temperature (C)]]*OO[[#This Row],[61]]</f>
        <v>6.3901134144937488E-6</v>
      </c>
      <c r="BL311" s="10">
        <f>3/24000000*OO[[#This Row],[120 (03JUL1985 21:00:00)-Water Temperature (C)]]*OO[[#This Row],[62]]</f>
        <v>5.0328502884799998E-6</v>
      </c>
      <c r="BM311" s="10">
        <f>3/24000000*OO[[#This Row],[121 (04JUL1985 00:00:00)-Water Temperature (C)]]*OO[[#This Row],[63]]</f>
        <v>3.9338801943199994E-6</v>
      </c>
      <c r="BN311" s="10">
        <f>3/24000000*OO[[#This Row],[122 (04JUL1985 03:00:00)-Water Temperature (C)]]*OO[[#This Row],[64]]</f>
        <v>3.1841719510950002E-6</v>
      </c>
      <c r="BO311" s="10">
        <f>3/24000000*OO[[#This Row],[123 (04JUL1985 06:00:00)-Water Temperature (C)]]*OO[[#This Row],[65]]</f>
        <v>2.7159517789799999E-6</v>
      </c>
      <c r="BP311" s="10">
        <f>3/24000000*OO[[#This Row],[124 (04JUL1985 09:00:00)-Water Temperature (C)]]*OO[[#This Row],[66]]</f>
        <v>2.4525545618399999E-6</v>
      </c>
      <c r="BQ311" s="10">
        <f>3/24000000*OO[[#This Row],[125 (04JUL1985 12:00:00)-Water Temperature (C)]]*OO[[#This Row],[67]]</f>
        <v>2.2632545940437499E-6</v>
      </c>
      <c r="BR311" s="10">
        <f>3/24000000*OO[[#This Row],[126 (04JUL1985 15:00:00)-Water Temperature (C)]]*OO[[#This Row],[68]]</f>
        <v>2.1035287906443747E-6</v>
      </c>
      <c r="BS311" s="10">
        <f>3/24000000*OO[[#This Row],[127 (04JUL1985 18:00:00)-Water Temperature (C)]]*OO[[#This Row],[69]]</f>
        <v>1.9349412555689996E-6</v>
      </c>
      <c r="BT311" s="10">
        <f>3/24000000*OO[[#This Row],[128 (04JUL1985 21:00:00)-Water Temperature (C)]]*OO[[#This Row],[70]]</f>
        <v>1.7659581132973747E-6</v>
      </c>
      <c r="BU311" s="10">
        <f>3/24000000*OO[[#This Row],[129 (05JUL1985 00:00:00)-Water Temperature (C)]]*OO[[#This Row],[71]]</f>
        <v>1.6216197520599999E-6</v>
      </c>
      <c r="BV311" s="10">
        <f>3/24000000*OO[[#This Row],[130 (05JUL1985 03:00:00)-Water Temperature (C)]]*OO[[#This Row],[72]]</f>
        <v>1.511690936608125E-6</v>
      </c>
      <c r="BW311" s="10">
        <f>3/24000000*OO[[#This Row],[131 (05JUL1985 06:00:00)-Water Temperature (C)]]*OO[[#This Row],[73]]</f>
        <v>1.4311045779525001E-6</v>
      </c>
      <c r="BX311" s="10">
        <f>3/24000000*OO[[#This Row],[132 (05JUL1985 09:00:00)-Water Temperature (C)]]*OO[[#This Row],[74]]</f>
        <v>1.4055214490192498E-6</v>
      </c>
      <c r="BY311" s="10">
        <f>3/24000000*OO[[#This Row],[133 (05JUL1985 12:00:00)-Water Temperature (C)]]*OO[[#This Row],[75]]</f>
        <v>1.3859388679785001E-6</v>
      </c>
      <c r="BZ311" s="10">
        <f>3/24000000*OO[[#This Row],[134 (05JUL1985 15:00:00)-Water Temperature (C)]]*OO[[#This Row],[76]]</f>
        <v>1.357148035183E-6</v>
      </c>
      <c r="CA311" s="10">
        <f>3/24000000*OO[[#This Row],[135 (05JUL1985 18:00:00)-Water Temperature (C)]]*OO[[#This Row],[77]]</f>
        <v>1.3227764496615E-6</v>
      </c>
      <c r="CB311" s="10">
        <f>3/24000000*OO[[#This Row],[136 (05JUL1985 21:00:00)-Water Temperature (C)]]*OO[[#This Row],[78]]</f>
        <v>1.2692706202766251E-6</v>
      </c>
      <c r="CC311" s="10">
        <f>3/24000000*OO[[#This Row],[137 (06JUL1985 00:00:00)-Water Temperature (C)]]*OO[[#This Row],[79]]</f>
        <v>1.1904506539265E-6</v>
      </c>
      <c r="CD311" s="10">
        <f>3/24000000*OO[[#This Row],[138 (06JUL1985 03:00:00)-Water Temperature (C)]]*OO[[#This Row],[80]]</f>
        <v>1.1138732420625E-6</v>
      </c>
      <c r="CE311" s="10">
        <f>3/24000000*OO[[#This Row],[139 (06JUL1985 06:00:00)-Water Temperature (C)]]*OO[[#This Row],[81]]</f>
        <v>1.0640349558465001E-6</v>
      </c>
      <c r="CF311" s="10">
        <f>3/24000000*OO[[#This Row],[140 (06JUL1985 09:00:00)-Water Temperature (C)]]*OO[[#This Row],[82]]</f>
        <v>1.0666455656409999E-6</v>
      </c>
      <c r="CG311" s="10">
        <f>3/24000000*OO[[#This Row],[141 (06JUL1985 12:00:00)-Water Temperature (C)]]*OO[[#This Row],[83]]</f>
        <v>1.0729340627499998E-6</v>
      </c>
      <c r="CH311" s="10">
        <f>3/24000000*OO[[#This Row],[142 (06JUL1985 15:00:00)-Water Temperature (C)]]*OO[[#This Row],[84]]</f>
        <v>1.0576420769057499E-6</v>
      </c>
      <c r="CI311" s="10">
        <f>3/24000000*OO[[#This Row],[143 (06JUL1985 18:00:00)-Water Temperature (C)]]*OO[[#This Row],[85]]</f>
        <v>1.0345005620437498E-6</v>
      </c>
      <c r="CJ311" s="10">
        <f>3/24000000*OO[[#This Row],[144 (06JUL1985 21:00:00)-Water Temperature (C)]]*OO[[#This Row],[86]]</f>
        <v>9.8936732351375E-7</v>
      </c>
      <c r="CK311" s="10">
        <f>3/24000000*OO[[#This Row],[145 (07JUL1985 00:00:00)-Water Temperature (C)]]*OO[[#This Row],[87]]</f>
        <v>9.1586141931000009E-7</v>
      </c>
      <c r="CL311" s="10">
        <f>3/24000000*OO[[#This Row],[146 (07JUL1985 03:00:00)-Water Temperature (C)]]*OO[[#This Row],[88]]</f>
        <v>8.495201096134999E-7</v>
      </c>
      <c r="CM311" s="10">
        <f>3/24000000*OO[[#This Row],[147 (07JUL1985 06:00:00)-Water Temperature (C)]]*OO[[#This Row],[89]]</f>
        <v>8.0548401119175002E-7</v>
      </c>
      <c r="CN311" s="10">
        <f>3/24000000*OO[[#This Row],[148 (07JUL1985 09:00:00)-Water Temperature (C)]]*OO[[#This Row],[90]]</f>
        <v>7.9826253905812499E-7</v>
      </c>
      <c r="CO311" s="10">
        <f>3/24000000*OO[[#This Row],[149 (07JUL1985 12:00:00)-Water Temperature (C)]]*OO[[#This Row],[91]]</f>
        <v>8.0202331076887486E-7</v>
      </c>
      <c r="CP311" s="10">
        <f>3/24000000*OO[[#This Row],[150 (07JUL1985 15:00:00)-Water Temperature (C)]]*OO[[#This Row],[92]]</f>
        <v>7.9373098798762505E-7</v>
      </c>
      <c r="CQ311" s="10">
        <f>3/24000000*OO[[#This Row],[151 (07JUL1985 18:00:00)-Water Temperature (C)]]*OO[[#This Row],[93]]</f>
        <v>7.7532715513649994E-7</v>
      </c>
      <c r="CR311" s="10">
        <f>3/24000000*OO[[#This Row],[152 (07JUL1985 21:00:00)-Water Temperature (C)]]*OO[[#This Row],[94]]</f>
        <v>7.3870917497775009E-7</v>
      </c>
      <c r="CS311" s="10">
        <f>3/24000000*OO[[#This Row],[153 (08JUL1985 00:00:00)-Water Temperature (C)]]*OO[[#This Row],[95]]</f>
        <v>6.8900281045312485E-7</v>
      </c>
      <c r="CT311" s="10">
        <f>3/24000000*OO[[#This Row],[154 (08JUL1985 03:00:00)-Water Temperature (C)]]*OO[[#This Row],[96]]</f>
        <v>6.4438260011099997E-7</v>
      </c>
      <c r="CU311" s="10">
        <f>3/24000000*OO[[#This Row],[155 (08JUL1985 06:00:00)-Water Temperature (C)]]*OO[[#This Row],[97]]</f>
        <v>6.1276289608762499E-7</v>
      </c>
      <c r="CV311" s="10">
        <f>3/24000000*OO[[#This Row],[156 (08JUL1985 09:00:00)-Water Temperature (C)]]*OO[[#This Row],[98]]</f>
        <v>5.9074030956937503E-7</v>
      </c>
      <c r="CW311" s="10">
        <f>3/24000000*OO[[#This Row],[157 (08JUL1985 12:00:00)-Water Temperature (C)]]*OO[[#This Row],[99]]</f>
        <v>5.8262209407037492E-7</v>
      </c>
    </row>
    <row r="312" spans="1:101" x14ac:dyDescent="0.35">
      <c r="A312" t="s">
        <v>318</v>
      </c>
      <c r="B312">
        <v>858.68259999999998</v>
      </c>
      <c r="C312" s="10">
        <f>3/24*OO[[#This Row],[59 (26JUN1985 06:00:00)-Water Temperature (C)]]*OO[[#This Row],[1]]/SUM(OO[1])</f>
        <v>0</v>
      </c>
      <c r="D312" s="10">
        <f>3/24*OO[[#This Row],[60 (26JUN1985 09:00:00)-Water Temperature (C)]]*OO[[#This Row],[2]]/SUM(OO[2])</f>
        <v>0</v>
      </c>
      <c r="E312" s="10">
        <f>3/24*OO[[#This Row],[61 (26JUN1985 12:00:00)-Water Temperature (C)]]*OO[[#This Row],[3]]/SUM(OO[3])</f>
        <v>0</v>
      </c>
      <c r="F312" s="10">
        <f>3/24*OO[[#This Row],[62 (26JUN1985 15:00:00)-Water Temperature (C)]]*OO[[#This Row],[4]]/SUM(OO[4])</f>
        <v>0</v>
      </c>
      <c r="G312" s="10">
        <f>3/24*OO[[#This Row],[63 (26JUN1985 18:00:00)-Water Temperature (C)]]*OO[[#This Row],[5]]/SUM(OO[5])</f>
        <v>0</v>
      </c>
      <c r="H312" s="10">
        <f>3/24*OO[[#This Row],[64 (26JUN1985 21:00:00)-Water Temperature (C)]]*OO[[#This Row],[6]]/SUM(OO[6])</f>
        <v>0</v>
      </c>
      <c r="I312" s="10">
        <f>3/24*OO[[#This Row],[65 (27JUN1985 00:00:00)-Water Temperature (C)]]*OO[[#This Row],[7]]/SUM(OO[7])</f>
        <v>0</v>
      </c>
      <c r="J312" s="10">
        <f>3/24*OO[[#This Row],[66 (27JUN1985 03:00:00)-Water Temperature (C)]]*OO[[#This Row],[8]]/SUM(OO[8])</f>
        <v>0</v>
      </c>
      <c r="K312" s="10">
        <f>3/24*OO[[#This Row],[67 (27JUN1985 06:00:00)-Water Temperature (C)]]*OO[[#This Row],[9]]/SUM(OO[9])</f>
        <v>0</v>
      </c>
      <c r="L312" s="10">
        <f>3/24*OO[[#This Row],[68 (27JUN1985 09:00:00)-Water Temperature (C)]]*OO[[#This Row],[10]]/SUM(OO[10])</f>
        <v>0</v>
      </c>
      <c r="M312" s="10">
        <f>3/24*OO[[#This Row],[69 (27JUN1985 12:00:00)-Water Temperature (C)]]*OO[[#This Row],[11]]/SUM(OO[11])</f>
        <v>0</v>
      </c>
      <c r="N312" s="10">
        <f>3/24*OO[[#This Row],[70 (27JUN1985 15:00:00)-Water Temperature (C)]]*OO[[#This Row],[12]]/SUM(OO[12])</f>
        <v>0</v>
      </c>
      <c r="O312" s="10">
        <f>3/24*OO[[#This Row],[71 (27JUN1985 18:00:00)-Water Temperature (C)]]*OO[[#This Row],[13]]/SUM(OO[13])</f>
        <v>0</v>
      </c>
      <c r="P312" s="10">
        <f>3/24*OO[[#This Row],[72 (27JUN1985 21:00:00)-Water Temperature (C)]]*OO[[#This Row],[14]]/SUM(OO[14])</f>
        <v>0</v>
      </c>
      <c r="Q312" s="10">
        <f>3/24*OO[[#This Row],[73 (28JUN1985 00:00:00)-Water Temperature (C)]]*OO[[#This Row],[15]]/SUM(OO[15])</f>
        <v>0</v>
      </c>
      <c r="R312" s="10">
        <f>3/24*OO[[#This Row],[74 (28JUN1985 03:00:00)-Water Temperature (C)]]*OO[[#This Row],[16]]/SUM(OO[16])</f>
        <v>3.0642779052355354E-38</v>
      </c>
      <c r="S312" s="10">
        <f>3/24*OO[[#This Row],[75 (28JUN1985 06:00:00)-Water Temperature (C)]]*OO[[#This Row],[17]]/SUM(OO[17])</f>
        <v>2.9467189255024662E-27</v>
      </c>
      <c r="T312" s="10">
        <f>3/24*OO[[#This Row],[76 (28JUN1985 09:00:00)-Water Temperature (C)]]*OO[[#This Row],[18]]/SUM(OO[18])</f>
        <v>9.5141164827182066E-22</v>
      </c>
      <c r="U312" s="10">
        <f>3/24*OO[[#This Row],[77 (28JUN1985 12:00:00)-Water Temperature (C)]]*OO[[#This Row],[19]]/SUM(OO[19])</f>
        <v>1.9180763956249558E-15</v>
      </c>
      <c r="V312" s="10">
        <f>3/24000000*OO[[#This Row],[78 (28JUN1985 15:00:00)-Water Temperature (C)]]*OO[[#This Row],[20]]</f>
        <v>5.1881175967725005E-12</v>
      </c>
      <c r="W312" s="10">
        <f>3/24000000*OO[[#This Row],[79 (28JUN1985 18:00:00)-Water Temperature (C)]]*OO[[#This Row],[21]]</f>
        <v>1.8955780409262501E-9</v>
      </c>
      <c r="X312" s="10">
        <f>3/24000000*OO[[#This Row],[80 (28JUN1985 21:00:00)-Water Temperature (C)]]*OO[[#This Row],[22]]</f>
        <v>1.8597070644319997E-7</v>
      </c>
      <c r="Y312" s="10">
        <f>3/24000000*OO[[#This Row],[81 (29JUN1985 00:00:00)-Water Temperature (C)]]*OO[[#This Row],[23]]</f>
        <v>6.7896306174725001E-6</v>
      </c>
      <c r="Z312" s="10">
        <f>3/24000000*OO[[#This Row],[82 (29JUN1985 03:00:00)-Water Temperature (C)]]*OO[[#This Row],[24]]</f>
        <v>1.128589007957375E-4</v>
      </c>
      <c r="AA312" s="10">
        <f>3/24000000*OO[[#This Row],[83 (29JUN1985 06:00:00)-Water Temperature (C)]]*OO[[#This Row],[25]]</f>
        <v>9.7494659050425007E-4</v>
      </c>
      <c r="AB312" s="10">
        <f>3/24000000*OO[[#This Row],[84 (29JUN1985 09:00:00)-Water Temperature (C)]]*OO[[#This Row],[26]]</f>
        <v>4.9127195009200011E-3</v>
      </c>
      <c r="AC312" s="10">
        <f>3/24000000*OO[[#This Row],[85 (29JUN1985 12:00:00)-Water Temperature (C)]]*OO[[#This Row],[27]]</f>
        <v>1.5587155013973749E-2</v>
      </c>
      <c r="AD312" s="10">
        <f>3/24000000*OO[[#This Row],[86 (29JUN1985 15:00:00)-Water Temperature (C)]]*OO[[#This Row],[28]]</f>
        <v>3.2364306415387505E-2</v>
      </c>
      <c r="AE312" s="10">
        <f>3/24000000*OO[[#This Row],[88 (29JUN1985 21:00:00)-Water Temperature (C)]]*OO[[#This Row],[30]]</f>
        <v>4.8158279315199996E-2</v>
      </c>
      <c r="AF312" s="10">
        <f>3/24000000*OO[[#This Row],[88 (29JUN1985 21:00:00)-Water Temperature (C)]]*OO[[#This Row],[30]]</f>
        <v>4.8158279315199996E-2</v>
      </c>
      <c r="AG312" s="10">
        <f>3/24000000*OO[[#This Row],[89 (30JUN1985 00:00:00)-Water Temperature (C)]]*OO[[#This Row],[31]]</f>
        <v>3.7514444210212494E-2</v>
      </c>
      <c r="AH312" s="10">
        <f>3/24000000*OO[[#This Row],[90 (30JUN1985 03:00:00)-Water Temperature (C)]]*OO[[#This Row],[32]]</f>
        <v>2.3064108469874993E-2</v>
      </c>
      <c r="AI312" s="10">
        <f>3/24000000*OO[[#This Row],[91 (30JUN1985 06:00:00)-Water Temperature (C)]]*OO[[#This Row],[33]]</f>
        <v>1.1635666246049999E-2</v>
      </c>
      <c r="AJ312" s="10">
        <f>3/24000000*OO[[#This Row],[92 (30JUN1985 09:00:00)-Water Temperature (C)]]*OO[[#This Row],[34]]</f>
        <v>5.0362172264124998E-3</v>
      </c>
      <c r="AK312" s="10">
        <f>3/24000000*OO[[#This Row],[93 (30JUN1985 12:00:00)-Water Temperature (C)]]*OO[[#This Row],[35]]</f>
        <v>1.9233688538540003E-3</v>
      </c>
      <c r="AL312" s="10">
        <f>3/24000000*OO[[#This Row],[94 (30JUN1985 15:00:00)-Water Temperature (C)]]*OO[[#This Row],[36]]</f>
        <v>6.7113185449949985E-4</v>
      </c>
      <c r="AM312" s="10">
        <f>3/24000000*OO[[#This Row],[95 (30JUN1985 18:00:00)-Water Temperature (C)]]*OO[[#This Row],[37]]</f>
        <v>2.3148258161752498E-4</v>
      </c>
      <c r="AN312" s="10">
        <f>3/24000000*OO[[#This Row],[96 (30JUN1985 21:00:00)-Water Temperature (C)]]*OO[[#This Row],[38]]</f>
        <v>9.3923872116524981E-5</v>
      </c>
      <c r="AO312" s="10">
        <f>3/24000000*OO[[#This Row],[97 (01JUL1985 00:00:00)-Water Temperature (C)]]*OO[[#This Row],[39]]</f>
        <v>5.5121708573500008E-5</v>
      </c>
      <c r="AP312" s="10">
        <f>3/24000000*OO[[#This Row],[98 (01JUL1985 03:00:00)-Water Temperature (C)]]*OO[[#This Row],[40]]</f>
        <v>4.5107147775949985E-5</v>
      </c>
      <c r="AQ312" s="10">
        <f>3/24000000*OO[[#This Row],[99 (01JUL1985 06:00:00)-Water Temperature (C)]]*OO[[#This Row],[41]]</f>
        <v>4.2943823841600007E-5</v>
      </c>
      <c r="AR312" s="10">
        <f>3/24000000*OO[[#This Row],[100 (01JUL1985 09:00:00)-Water Temperature (C)]]*OO[[#This Row],[42]]</f>
        <v>4.3751456703499991E-5</v>
      </c>
      <c r="AS312" s="10">
        <f>3/24000000*OO[[#This Row],[101 (01JUL1985 12:00:00)-Water Temperature (C)]]*OO[[#This Row],[43]]</f>
        <v>4.4287846415399993E-5</v>
      </c>
      <c r="AT312" s="10">
        <f>3/24000000*OO[[#This Row],[102 (01JUL1985 15:00:00)-Water Temperature (C)]]*OO[[#This Row],[44]]</f>
        <v>4.3232531369799997E-5</v>
      </c>
      <c r="AU312" s="10">
        <f>3/24000000*OO[[#This Row],[103 (01JUL1985 18:00:00)-Water Temperature (C)]]*OO[[#This Row],[45]]</f>
        <v>4.0629996616587495E-5</v>
      </c>
      <c r="AV312" s="10">
        <f>3/24000000*OO[[#This Row],[104 (01JUL1985 21:00:00)-Water Temperature (C)]]*OO[[#This Row],[46]]</f>
        <v>3.7137105067649995E-5</v>
      </c>
      <c r="AW312" s="10">
        <f>3/24000000*OO[[#This Row],[105 (02JUL1985 00:00:00)-Water Temperature (C)]]*OO[[#This Row],[47]]</f>
        <v>3.3309884155724995E-5</v>
      </c>
      <c r="AX312" s="10">
        <f>3/24000000*OO[[#This Row],[106 (02JUL1985 03:00:00)-Water Temperature (C)]]*OO[[#This Row],[48]]</f>
        <v>2.9653555875787497E-5</v>
      </c>
      <c r="AY312" s="10">
        <f>3/24000000*OO[[#This Row],[107 (02JUL1985 06:00:00)-Water Temperature (C)]]*OO[[#This Row],[49]]</f>
        <v>2.6540949917124997E-5</v>
      </c>
      <c r="AZ312" s="10">
        <f>3/24000000*OO[[#This Row],[108 (02JUL1985 09:00:00)-Water Temperature (C)]]*OO[[#This Row],[50]]</f>
        <v>2.4564949611799999E-5</v>
      </c>
      <c r="BA312" s="10">
        <f>3/24000000*OO[[#This Row],[109 (02JUL1985 12:00:00)-Water Temperature (C)]]*OO[[#This Row],[51]]</f>
        <v>2.2662128555818752E-5</v>
      </c>
      <c r="BB312" s="10">
        <f>3/24000000*OO[[#This Row],[110 (02JUL1985 15:00:00)-Water Temperature (C)]]*OO[[#This Row],[52]]</f>
        <v>2.0444053748985002E-5</v>
      </c>
      <c r="BC312" s="10">
        <f>3/24000000*OO[[#This Row],[111 (02JUL1985 18:00:00)-Water Temperature (C)]]*OO[[#This Row],[53]]</f>
        <v>1.8150136672800001E-5</v>
      </c>
      <c r="BD312" s="10">
        <f>3/24000000*OO[[#This Row],[112 (02JUL1985 21:00:00)-Water Temperature (C)]]*OO[[#This Row],[54]]</f>
        <v>1.5802705223132497E-5</v>
      </c>
      <c r="BE312" s="10">
        <f>3/24000000*OO[[#This Row],[113 (03JUL1985 00:00:00)-Water Temperature (C)]]*OO[[#This Row],[55]]</f>
        <v>1.34314553943E-5</v>
      </c>
      <c r="BF312" s="10">
        <f>3/24000000*OO[[#This Row],[114 (03JUL1985 03:00:00)-Water Temperature (C)]]*OO[[#This Row],[56]]</f>
        <v>1.138437808938375E-5</v>
      </c>
      <c r="BG312" s="10">
        <f>3/24000000*OO[[#This Row],[115 (03JUL1985 06:00:00)-Water Temperature (C)]]*OO[[#This Row],[57]]</f>
        <v>9.7636128503987482E-6</v>
      </c>
      <c r="BH312" s="10">
        <f>3/24000000*OO[[#This Row],[116 (03JUL1985 09:00:00)-Water Temperature (C)]]*OO[[#This Row],[58]]</f>
        <v>8.6228725173412512E-6</v>
      </c>
      <c r="BI312" s="10">
        <f>3/24000000*OO[[#This Row],[117 (03JUL1985 12:00:00)-Water Temperature (C)]]*OO[[#This Row],[59]]</f>
        <v>7.6060888988499993E-6</v>
      </c>
      <c r="BJ312" s="10">
        <f>3/24000000*OO[[#This Row],[118 (03JUL1985 15:00:00)-Water Temperature (C)]]*OO[[#This Row],[60]]</f>
        <v>6.4646082621487496E-6</v>
      </c>
      <c r="BK312" s="10">
        <f>3/24000000*OO[[#This Row],[119 (03JUL1985 18:00:00)-Water Temperature (C)]]*OO[[#This Row],[61]]</f>
        <v>5.2775539598024998E-6</v>
      </c>
      <c r="BL312" s="10">
        <f>3/24000000*OO[[#This Row],[120 (03JUL1985 21:00:00)-Water Temperature (C)]]*OO[[#This Row],[62]]</f>
        <v>4.1519351206750001E-6</v>
      </c>
      <c r="BM312" s="10">
        <f>3/24000000*OO[[#This Row],[121 (04JUL1985 00:00:00)-Water Temperature (C)]]*OO[[#This Row],[63]]</f>
        <v>3.2392376947399997E-6</v>
      </c>
      <c r="BN312" s="10">
        <f>3/24000000*OO[[#This Row],[122 (04JUL1985 03:00:00)-Water Temperature (C)]]*OO[[#This Row],[64]]</f>
        <v>2.6093206965913754E-6</v>
      </c>
      <c r="BO312" s="10">
        <f>3/24000000*OO[[#This Row],[123 (04JUL1985 06:00:00)-Water Temperature (C)]]*OO[[#This Row],[65]]</f>
        <v>2.2161645407768751E-6</v>
      </c>
      <c r="BP312" s="10">
        <f>3/24000000*OO[[#This Row],[124 (04JUL1985 09:00:00)-Water Temperature (C)]]*OO[[#This Row],[66]]</f>
        <v>1.9962034652737498E-6</v>
      </c>
      <c r="BQ312" s="10">
        <f>3/24000000*OO[[#This Row],[125 (04JUL1985 12:00:00)-Water Temperature (C)]]*OO[[#This Row],[67]]</f>
        <v>1.8376569671434997E-6</v>
      </c>
      <c r="BR312" s="10">
        <f>3/24000000*OO[[#This Row],[126 (04JUL1985 15:00:00)-Water Temperature (C)]]*OO[[#This Row],[68]]</f>
        <v>1.7083020683452501E-6</v>
      </c>
      <c r="BS312" s="10">
        <f>3/24000000*OO[[#This Row],[127 (04JUL1985 18:00:00)-Water Temperature (C)]]*OO[[#This Row],[69]]</f>
        <v>1.569754367125E-6</v>
      </c>
      <c r="BT312" s="10">
        <f>3/24000000*OO[[#This Row],[128 (04JUL1985 21:00:00)-Water Temperature (C)]]*OO[[#This Row],[70]]</f>
        <v>1.43235576100125E-6</v>
      </c>
      <c r="BU312" s="10">
        <f>3/24000000*OO[[#This Row],[129 (05JUL1985 00:00:00)-Water Temperature (C)]]*OO[[#This Row],[71]]</f>
        <v>1.3136760677765E-6</v>
      </c>
      <c r="BV312" s="10">
        <f>3/24000000*OO[[#This Row],[130 (05JUL1985 03:00:00)-Water Temperature (C)]]*OO[[#This Row],[72]]</f>
        <v>1.22253435541525E-6</v>
      </c>
      <c r="BW312" s="10">
        <f>3/24000000*OO[[#This Row],[131 (05JUL1985 06:00:00)-Water Temperature (C)]]*OO[[#This Row],[73]]</f>
        <v>1.15624649558625E-6</v>
      </c>
      <c r="BX312" s="10">
        <f>3/24000000*OO[[#This Row],[132 (05JUL1985 09:00:00)-Water Temperature (C)]]*OO[[#This Row],[74]]</f>
        <v>1.135300929833E-6</v>
      </c>
      <c r="BY312" s="10">
        <f>3/24000000*OO[[#This Row],[133 (05JUL1985 12:00:00)-Water Temperature (C)]]*OO[[#This Row],[75]]</f>
        <v>1.117745189876875E-6</v>
      </c>
      <c r="BZ312" s="10">
        <f>3/24000000*OO[[#This Row],[134 (05JUL1985 15:00:00)-Water Temperature (C)]]*OO[[#This Row],[76]]</f>
        <v>1.0968669095850001E-6</v>
      </c>
      <c r="CA312" s="10">
        <f>3/24000000*OO[[#This Row],[135 (05JUL1985 18:00:00)-Water Temperature (C)]]*OO[[#This Row],[77]]</f>
        <v>1.0690341954645001E-6</v>
      </c>
      <c r="CB312" s="10">
        <f>3/24000000*OO[[#This Row],[136 (05JUL1985 21:00:00)-Water Temperature (C)]]*OO[[#This Row],[78]]</f>
        <v>1.0257229055009998E-6</v>
      </c>
      <c r="CC312" s="10">
        <f>3/24000000*OO[[#This Row],[137 (06JUL1985 00:00:00)-Water Temperature (C)]]*OO[[#This Row],[79]]</f>
        <v>9.6273416588174993E-7</v>
      </c>
      <c r="CD312" s="10">
        <f>3/24000000*OO[[#This Row],[138 (06JUL1985 03:00:00)-Water Temperature (C)]]*OO[[#This Row],[80]]</f>
        <v>9.0022705684112497E-7</v>
      </c>
      <c r="CE312" s="10">
        <f>3/24000000*OO[[#This Row],[139 (06JUL1985 06:00:00)-Water Temperature (C)]]*OO[[#This Row],[81]]</f>
        <v>8.6018616895249993E-7</v>
      </c>
      <c r="CF312" s="10">
        <f>3/24000000*OO[[#This Row],[140 (06JUL1985 09:00:00)-Water Temperature (C)]]*OO[[#This Row],[82]]</f>
        <v>8.6187247283149989E-7</v>
      </c>
      <c r="CG312" s="10">
        <f>3/24000000*OO[[#This Row],[141 (06JUL1985 12:00:00)-Water Temperature (C)]]*OO[[#This Row],[83]]</f>
        <v>8.6652350444499989E-7</v>
      </c>
      <c r="CH312" s="10">
        <f>3/24000000*OO[[#This Row],[142 (06JUL1985 15:00:00)-Water Temperature (C)]]*OO[[#This Row],[84]]</f>
        <v>8.5651089299049999E-7</v>
      </c>
      <c r="CI312" s="10">
        <f>3/24000000*OO[[#This Row],[143 (06JUL1985 18:00:00)-Water Temperature (C)]]*OO[[#This Row],[85]]</f>
        <v>8.3772979477549987E-7</v>
      </c>
      <c r="CJ312" s="10">
        <f>3/24000000*OO[[#This Row],[144 (06JUL1985 21:00:00)-Water Temperature (C)]]*OO[[#This Row],[86]]</f>
        <v>8.0024595708187498E-7</v>
      </c>
      <c r="CK312" s="10">
        <f>3/24000000*OO[[#This Row],[145 (07JUL1985 00:00:00)-Water Temperature (C)]]*OO[[#This Row],[87]]</f>
        <v>7.416943242213749E-7</v>
      </c>
      <c r="CL312" s="10">
        <f>3/24000000*OO[[#This Row],[146 (07JUL1985 03:00:00)-Water Temperature (C)]]*OO[[#This Row],[88]]</f>
        <v>6.8710422926925001E-7</v>
      </c>
      <c r="CM312" s="10">
        <f>3/24000000*OO[[#This Row],[147 (07JUL1985 06:00:00)-Water Temperature (C)]]*OO[[#This Row],[89]]</f>
        <v>6.5136502629675005E-7</v>
      </c>
      <c r="CN312" s="10">
        <f>3/24000000*OO[[#This Row],[148 (07JUL1985 09:00:00)-Water Temperature (C)]]*OO[[#This Row],[90]]</f>
        <v>6.4506294671262504E-7</v>
      </c>
      <c r="CO312" s="10">
        <f>3/24000000*OO[[#This Row],[149 (07JUL1985 12:00:00)-Water Temperature (C)]]*OO[[#This Row],[91]]</f>
        <v>6.4811366987249997E-7</v>
      </c>
      <c r="CP312" s="10">
        <f>3/24000000*OO[[#This Row],[150 (07JUL1985 15:00:00)-Water Temperature (C)]]*OO[[#This Row],[92]]</f>
        <v>6.4218568087800006E-7</v>
      </c>
      <c r="CQ312" s="10">
        <f>3/24000000*OO[[#This Row],[151 (07JUL1985 18:00:00)-Water Temperature (C)]]*OO[[#This Row],[93]]</f>
        <v>6.2739553069049989E-7</v>
      </c>
      <c r="CR312" s="10">
        <f>3/24000000*OO[[#This Row],[152 (07JUL1985 21:00:00)-Water Temperature (C)]]*OO[[#This Row],[94]]</f>
        <v>5.972858321875E-7</v>
      </c>
      <c r="CS312" s="10">
        <f>3/24000000*OO[[#This Row],[153 (08JUL1985 00:00:00)-Water Temperature (C)]]*OO[[#This Row],[95]]</f>
        <v>5.5749087693249995E-7</v>
      </c>
      <c r="CT312" s="10">
        <f>3/24000000*OO[[#This Row],[154 (08JUL1985 03:00:00)-Water Temperature (C)]]*OO[[#This Row],[96]]</f>
        <v>5.2084989282412503E-7</v>
      </c>
      <c r="CU312" s="10">
        <f>3/24000000*OO[[#This Row],[155 (08JUL1985 06:00:00)-Water Temperature (C)]]*OO[[#This Row],[97]]</f>
        <v>4.9475266967549993E-7</v>
      </c>
      <c r="CV312" s="10">
        <f>3/24000000*OO[[#This Row],[156 (08JUL1985 09:00:00)-Water Temperature (C)]]*OO[[#This Row],[98]]</f>
        <v>4.7696576951925001E-7</v>
      </c>
      <c r="CW312" s="10">
        <f>3/24000000*OO[[#This Row],[157 (08JUL1985 12:00:00)-Water Temperature (C)]]*OO[[#This Row],[99]]</f>
        <v>4.7023514639587496E-7</v>
      </c>
    </row>
    <row r="313" spans="1:101" x14ac:dyDescent="0.35">
      <c r="A313" t="s">
        <v>319</v>
      </c>
      <c r="B313">
        <v>883.34400000000005</v>
      </c>
      <c r="C313" s="10">
        <f>3/24*OO[[#This Row],[59 (26JUN1985 06:00:00)-Water Temperature (C)]]*OO[[#This Row],[1]]/SUM(OO[1])</f>
        <v>0</v>
      </c>
      <c r="D313" s="10">
        <f>3/24*OO[[#This Row],[60 (26JUN1985 09:00:00)-Water Temperature (C)]]*OO[[#This Row],[2]]/SUM(OO[2])</f>
        <v>0</v>
      </c>
      <c r="E313" s="10">
        <f>3/24*OO[[#This Row],[61 (26JUN1985 12:00:00)-Water Temperature (C)]]*OO[[#This Row],[3]]/SUM(OO[3])</f>
        <v>0</v>
      </c>
      <c r="F313" s="10">
        <f>3/24*OO[[#This Row],[62 (26JUN1985 15:00:00)-Water Temperature (C)]]*OO[[#This Row],[4]]/SUM(OO[4])</f>
        <v>0</v>
      </c>
      <c r="G313" s="10">
        <f>3/24*OO[[#This Row],[63 (26JUN1985 18:00:00)-Water Temperature (C)]]*OO[[#This Row],[5]]/SUM(OO[5])</f>
        <v>0</v>
      </c>
      <c r="H313" s="10">
        <f>3/24*OO[[#This Row],[64 (26JUN1985 21:00:00)-Water Temperature (C)]]*OO[[#This Row],[6]]/SUM(OO[6])</f>
        <v>0</v>
      </c>
      <c r="I313" s="10">
        <f>3/24*OO[[#This Row],[65 (27JUN1985 00:00:00)-Water Temperature (C)]]*OO[[#This Row],[7]]/SUM(OO[7])</f>
        <v>0</v>
      </c>
      <c r="J313" s="10">
        <f>3/24*OO[[#This Row],[66 (27JUN1985 03:00:00)-Water Temperature (C)]]*OO[[#This Row],[8]]/SUM(OO[8])</f>
        <v>0</v>
      </c>
      <c r="K313" s="10">
        <f>3/24*OO[[#This Row],[67 (27JUN1985 06:00:00)-Water Temperature (C)]]*OO[[#This Row],[9]]/SUM(OO[9])</f>
        <v>0</v>
      </c>
      <c r="L313" s="10">
        <f>3/24*OO[[#This Row],[68 (27JUN1985 09:00:00)-Water Temperature (C)]]*OO[[#This Row],[10]]/SUM(OO[10])</f>
        <v>0</v>
      </c>
      <c r="M313" s="10">
        <f>3/24*OO[[#This Row],[69 (27JUN1985 12:00:00)-Water Temperature (C)]]*OO[[#This Row],[11]]/SUM(OO[11])</f>
        <v>0</v>
      </c>
      <c r="N313" s="10">
        <f>3/24*OO[[#This Row],[70 (27JUN1985 15:00:00)-Water Temperature (C)]]*OO[[#This Row],[12]]/SUM(OO[12])</f>
        <v>0</v>
      </c>
      <c r="O313" s="10">
        <f>3/24*OO[[#This Row],[71 (27JUN1985 18:00:00)-Water Temperature (C)]]*OO[[#This Row],[13]]/SUM(OO[13])</f>
        <v>0</v>
      </c>
      <c r="P313" s="10">
        <f>3/24*OO[[#This Row],[72 (27JUN1985 21:00:00)-Water Temperature (C)]]*OO[[#This Row],[14]]/SUM(OO[14])</f>
        <v>0</v>
      </c>
      <c r="Q313" s="10">
        <f>3/24*OO[[#This Row],[73 (28JUN1985 00:00:00)-Water Temperature (C)]]*OO[[#This Row],[15]]/SUM(OO[15])</f>
        <v>0</v>
      </c>
      <c r="R313" s="10">
        <f>3/24*OO[[#This Row],[74 (28JUN1985 03:00:00)-Water Temperature (C)]]*OO[[#This Row],[16]]/SUM(OO[16])</f>
        <v>4.2662829772246411E-39</v>
      </c>
      <c r="S313" s="10">
        <f>3/24*OO[[#This Row],[75 (28JUN1985 06:00:00)-Water Temperature (C)]]*OO[[#This Row],[17]]/SUM(OO[17])</f>
        <v>9.9204921285330816E-28</v>
      </c>
      <c r="T313" s="10">
        <f>3/24*OO[[#This Row],[76 (28JUN1985 09:00:00)-Water Temperature (C)]]*OO[[#This Row],[18]]/SUM(OO[18])</f>
        <v>1.7119072885820911E-22</v>
      </c>
      <c r="U313" s="10">
        <f>3/24*OO[[#This Row],[77 (28JUN1985 12:00:00)-Water Temperature (C)]]*OO[[#This Row],[19]]/SUM(OO[19])</f>
        <v>9.2145244003158971E-16</v>
      </c>
      <c r="V313" s="10">
        <f>3/24000000*OO[[#This Row],[78 (28JUN1985 15:00:00)-Water Temperature (C)]]*OO[[#This Row],[20]]</f>
        <v>3.0160354239900003E-12</v>
      </c>
      <c r="W313" s="10">
        <f>3/24000000*OO[[#This Row],[79 (28JUN1985 18:00:00)-Water Temperature (C)]]*OO[[#This Row],[21]]</f>
        <v>1.2310059768337501E-9</v>
      </c>
      <c r="X313" s="10">
        <f>3/24000000*OO[[#This Row],[80 (28JUN1985 21:00:00)-Water Temperature (C)]]*OO[[#This Row],[22]]</f>
        <v>1.3113752406644999E-7</v>
      </c>
      <c r="Y313" s="10">
        <f>3/24000000*OO[[#This Row],[81 (29JUN1985 00:00:00)-Water Temperature (C)]]*OO[[#This Row],[23]]</f>
        <v>5.1272357590299998E-6</v>
      </c>
      <c r="Z313" s="10">
        <f>3/24000000*OO[[#This Row],[82 (29JUN1985 03:00:00)-Water Temperature (C)]]*OO[[#This Row],[24]]</f>
        <v>9.0366847587349992E-5</v>
      </c>
      <c r="AA313" s="10">
        <f>3/24000000*OO[[#This Row],[83 (29JUN1985 06:00:00)-Water Temperature (C)]]*OO[[#This Row],[25]]</f>
        <v>8.2254792967799992E-4</v>
      </c>
      <c r="AB313" s="10">
        <f>3/24000000*OO[[#This Row],[84 (29JUN1985 09:00:00)-Water Temperature (C)]]*OO[[#This Row],[26]]</f>
        <v>4.343085158256251E-3</v>
      </c>
      <c r="AC313" s="10">
        <f>3/24000000*OO[[#This Row],[85 (29JUN1985 12:00:00)-Water Temperature (C)]]*OO[[#This Row],[27]]</f>
        <v>1.4360666610512498E-2</v>
      </c>
      <c r="AD313" s="10">
        <f>3/24000000*OO[[#This Row],[86 (29JUN1985 15:00:00)-Water Temperature (C)]]*OO[[#This Row],[28]]</f>
        <v>3.0959802001375006E-2</v>
      </c>
      <c r="AE313" s="10">
        <f>3/24000000*OO[[#This Row],[88 (29JUN1985 21:00:00)-Water Temperature (C)]]*OO[[#This Row],[30]]</f>
        <v>4.9106100290662501E-2</v>
      </c>
      <c r="AF313" s="10">
        <f>3/24000000*OO[[#This Row],[88 (29JUN1985 21:00:00)-Water Temperature (C)]]*OO[[#This Row],[30]]</f>
        <v>4.9106100290662501E-2</v>
      </c>
      <c r="AG313" s="10">
        <f>3/24000000*OO[[#This Row],[89 (30JUN1985 00:00:00)-Water Temperature (C)]]*OO[[#This Row],[31]]</f>
        <v>3.9349839320624996E-2</v>
      </c>
      <c r="AH313" s="10">
        <f>3/24000000*OO[[#This Row],[90 (30JUN1985 03:00:00)-Water Temperature (C)]]*OO[[#This Row],[32]]</f>
        <v>2.4819092450774995E-2</v>
      </c>
      <c r="AI313" s="10">
        <f>3/24000000*OO[[#This Row],[91 (30JUN1985 06:00:00)-Water Temperature (C)]]*OO[[#This Row],[33]]</f>
        <v>1.2814531086527498E-2</v>
      </c>
      <c r="AJ313" s="10">
        <f>3/24000000*OO[[#This Row],[92 (30JUN1985 09:00:00)-Water Temperature (C)]]*OO[[#This Row],[34]]</f>
        <v>5.6676350599124993E-3</v>
      </c>
      <c r="AK313" s="10">
        <f>3/24000000*OO[[#This Row],[93 (30JUN1985 12:00:00)-Water Temperature (C)]]*OO[[#This Row],[35]]</f>
        <v>2.2037539462847499E-3</v>
      </c>
      <c r="AL313" s="10">
        <f>3/24000000*OO[[#This Row],[94 (30JUN1985 15:00:00)-Water Temperature (C)]]*OO[[#This Row],[36]]</f>
        <v>7.7769008672499995E-4</v>
      </c>
      <c r="AM313" s="10">
        <f>3/24000000*OO[[#This Row],[95 (30JUN1985 18:00:00)-Water Temperature (C)]]*OO[[#This Row],[37]]</f>
        <v>2.6732964792625005E-4</v>
      </c>
      <c r="AN313" s="10">
        <f>3/24000000*OO[[#This Row],[96 (30JUN1985 21:00:00)-Water Temperature (C)]]*OO[[#This Row],[38]]</f>
        <v>1.05167646289125E-4</v>
      </c>
      <c r="AO313" s="10">
        <f>3/24000000*OO[[#This Row],[97 (01JUL1985 00:00:00)-Water Temperature (C)]]*OO[[#This Row],[39]]</f>
        <v>5.8912479052999995E-5</v>
      </c>
      <c r="AP313" s="10">
        <f>3/24000000*OO[[#This Row],[98 (01JUL1985 03:00:00)-Water Temperature (C)]]*OO[[#This Row],[40]]</f>
        <v>4.6861269408625004E-5</v>
      </c>
      <c r="AQ313" s="10">
        <f>3/24000000*OO[[#This Row],[99 (01JUL1985 06:00:00)-Water Temperature (C)]]*OO[[#This Row],[41]]</f>
        <v>4.4292706756649992E-5</v>
      </c>
      <c r="AR313" s="10">
        <f>3/24000000*OO[[#This Row],[100 (01JUL1985 09:00:00)-Water Temperature (C)]]*OO[[#This Row],[42]]</f>
        <v>4.5172020133012499E-5</v>
      </c>
      <c r="AS313" s="10">
        <f>3/24000000*OO[[#This Row],[101 (01JUL1985 12:00:00)-Water Temperature (C)]]*OO[[#This Row],[43]]</f>
        <v>4.5861358658399997E-5</v>
      </c>
      <c r="AT313" s="10">
        <f>3/24000000*OO[[#This Row],[102 (01JUL1985 15:00:00)-Water Temperature (C)]]*OO[[#This Row],[44]]</f>
        <v>4.5018885614000003E-5</v>
      </c>
      <c r="AU313" s="10">
        <f>3/24000000*OO[[#This Row],[103 (01JUL1985 18:00:00)-Water Temperature (C)]]*OO[[#This Row],[45]]</f>
        <v>4.2462409597199997E-5</v>
      </c>
      <c r="AV313" s="10">
        <f>3/24000000*OO[[#This Row],[104 (01JUL1985 21:00:00)-Water Temperature (C)]]*OO[[#This Row],[46]]</f>
        <v>3.8901274053862502E-5</v>
      </c>
      <c r="AW313" s="10">
        <f>3/24000000*OO[[#This Row],[105 (02JUL1985 00:00:00)-Water Temperature (C)]]*OO[[#This Row],[47]]</f>
        <v>3.4964753144999998E-5</v>
      </c>
      <c r="AX313" s="10">
        <f>3/24000000*OO[[#This Row],[106 (02JUL1985 03:00:00)-Water Temperature (C)]]*OO[[#This Row],[48]]</f>
        <v>3.1174903534124997E-5</v>
      </c>
      <c r="AY313" s="10">
        <f>3/24000000*OO[[#This Row],[107 (02JUL1985 06:00:00)-Water Temperature (C)]]*OO[[#This Row],[49]]</f>
        <v>2.7958024941749999E-5</v>
      </c>
      <c r="AZ313" s="10">
        <f>3/24000000*OO[[#This Row],[108 (02JUL1985 09:00:00)-Water Temperature (C)]]*OO[[#This Row],[50]]</f>
        <v>2.5927393813349997E-5</v>
      </c>
      <c r="BA313" s="10">
        <f>3/24000000*OO[[#This Row],[109 (02JUL1985 12:00:00)-Water Temperature (C)]]*OO[[#This Row],[51]]</f>
        <v>2.3953763970179998E-5</v>
      </c>
      <c r="BB313" s="10">
        <f>3/24000000*OO[[#This Row],[110 (02JUL1985 15:00:00)-Water Temperature (C)]]*OO[[#This Row],[52]]</f>
        <v>2.1676886602539998E-5</v>
      </c>
      <c r="BC313" s="10">
        <f>3/24000000*OO[[#This Row],[111 (02JUL1985 18:00:00)-Water Temperature (C)]]*OO[[#This Row],[53]]</f>
        <v>1.9267062971936249E-5</v>
      </c>
      <c r="BD313" s="10">
        <f>3/24000000*OO[[#This Row],[112 (02JUL1985 21:00:00)-Water Temperature (C)]]*OO[[#This Row],[54]]</f>
        <v>1.6767417140924999E-5</v>
      </c>
      <c r="BE313" s="10">
        <f>3/24000000*OO[[#This Row],[113 (03JUL1985 00:00:00)-Water Temperature (C)]]*OO[[#This Row],[55]]</f>
        <v>1.4258508690667498E-5</v>
      </c>
      <c r="BF313" s="10">
        <f>3/24000000*OO[[#This Row],[114 (03JUL1985 03:00:00)-Water Temperature (C)]]*OO[[#This Row],[56]]</f>
        <v>1.2079408400399999E-5</v>
      </c>
      <c r="BG313" s="10">
        <f>3/24000000*OO[[#This Row],[115 (03JUL1985 06:00:00)-Water Temperature (C)]]*OO[[#This Row],[57]]</f>
        <v>1.03579556805E-5</v>
      </c>
      <c r="BH313" s="10">
        <f>3/24000000*OO[[#This Row],[116 (03JUL1985 09:00:00)-Water Temperature (C)]]*OO[[#This Row],[58]]</f>
        <v>9.1676821733137486E-6</v>
      </c>
      <c r="BI313" s="10">
        <f>3/24000000*OO[[#This Row],[117 (03JUL1985 12:00:00)-Water Temperature (C)]]*OO[[#This Row],[59]]</f>
        <v>8.1109100414687489E-6</v>
      </c>
      <c r="BJ313" s="10">
        <f>3/24000000*OO[[#This Row],[118 (03JUL1985 15:00:00)-Water Temperature (C)]]*OO[[#This Row],[60]]</f>
        <v>6.9234489164649995E-6</v>
      </c>
      <c r="BK313" s="10">
        <f>3/24000000*OO[[#This Row],[119 (03JUL1985 18:00:00)-Water Temperature (C)]]*OO[[#This Row],[61]]</f>
        <v>5.6718146879037495E-6</v>
      </c>
      <c r="BL313" s="10">
        <f>3/24000000*OO[[#This Row],[120 (03JUL1985 21:00:00)-Water Temperature (C)]]*OO[[#This Row],[62]]</f>
        <v>4.4603349910199992E-6</v>
      </c>
      <c r="BM313" s="10">
        <f>3/24000000*OO[[#This Row],[121 (04JUL1985 00:00:00)-Water Temperature (C)]]*OO[[#This Row],[63]]</f>
        <v>3.4730595466050003E-6</v>
      </c>
      <c r="BN313" s="10">
        <f>3/24000000*OO[[#This Row],[122 (04JUL1985 03:00:00)-Water Temperature (C)]]*OO[[#This Row],[64]]</f>
        <v>2.7829095709999997E-6</v>
      </c>
      <c r="BO313" s="10">
        <f>3/24000000*OO[[#This Row],[123 (04JUL1985 06:00:00)-Water Temperature (C)]]*OO[[#This Row],[65]]</f>
        <v>2.3505033371759998E-6</v>
      </c>
      <c r="BP313" s="10">
        <f>3/24000000*OO[[#This Row],[124 (04JUL1985 09:00:00)-Water Temperature (C)]]*OO[[#This Row],[66]]</f>
        <v>2.1098725476568753E-6</v>
      </c>
      <c r="BQ313" s="10">
        <f>3/24000000*OO[[#This Row],[125 (04JUL1985 12:00:00)-Water Temperature (C)]]*OO[[#This Row],[67]]</f>
        <v>1.9364470951968751E-6</v>
      </c>
      <c r="BR313" s="10">
        <f>3/24000000*OO[[#This Row],[126 (04JUL1985 15:00:00)-Water Temperature (C)]]*OO[[#This Row],[68]]</f>
        <v>1.8003948097121252E-6</v>
      </c>
      <c r="BS313" s="10">
        <f>3/24000000*OO[[#This Row],[127 (04JUL1985 18:00:00)-Water Temperature (C)]]*OO[[#This Row],[69]]</f>
        <v>1.6528600772628752E-6</v>
      </c>
      <c r="BT313" s="10">
        <f>3/24000000*OO[[#This Row],[128 (04JUL1985 21:00:00)-Water Temperature (C)]]*OO[[#This Row],[70]]</f>
        <v>1.5077736679374997E-6</v>
      </c>
      <c r="BU313" s="10">
        <f>3/24000000*OO[[#This Row],[129 (05JUL1985 00:00:00)-Water Temperature (C)]]*OO[[#This Row],[71]]</f>
        <v>1.3810556540624997E-6</v>
      </c>
      <c r="BV313" s="10">
        <f>3/24000000*OO[[#This Row],[130 (05JUL1985 03:00:00)-Water Temperature (C)]]*OO[[#This Row],[72]]</f>
        <v>1.2827589389816249E-6</v>
      </c>
      <c r="BW313" s="10">
        <f>3/24000000*OO[[#This Row],[131 (05JUL1985 06:00:00)-Water Temperature (C)]]*OO[[#This Row],[73]]</f>
        <v>1.2114996926322499E-6</v>
      </c>
      <c r="BX313" s="10">
        <f>3/24000000*OO[[#This Row],[132 (05JUL1985 09:00:00)-Water Temperature (C)]]*OO[[#This Row],[74]]</f>
        <v>1.1888439372547498E-6</v>
      </c>
      <c r="BY313" s="10">
        <f>3/24000000*OO[[#This Row],[133 (05JUL1985 12:00:00)-Water Temperature (C)]]*OO[[#This Row],[75]]</f>
        <v>1.1682706318299999E-6</v>
      </c>
      <c r="BZ313" s="10">
        <f>3/24000000*OO[[#This Row],[134 (05JUL1985 15:00:00)-Water Temperature (C)]]*OO[[#This Row],[76]]</f>
        <v>1.1490488290379999E-6</v>
      </c>
      <c r="CA313" s="10">
        <f>3/24000000*OO[[#This Row],[135 (05JUL1985 18:00:00)-Water Temperature (C)]]*OO[[#This Row],[77]]</f>
        <v>1.1197541051325E-6</v>
      </c>
      <c r="CB313" s="10">
        <f>3/24000000*OO[[#This Row],[136 (05JUL1985 21:00:00)-Water Temperature (C)]]*OO[[#This Row],[78]]</f>
        <v>1.074772646177E-6</v>
      </c>
      <c r="CC313" s="10">
        <f>3/24000000*OO[[#This Row],[137 (06JUL1985 00:00:00)-Water Temperature (C)]]*OO[[#This Row],[79]]</f>
        <v>1.0097793259462501E-6</v>
      </c>
      <c r="CD313" s="10">
        <f>3/24000000*OO[[#This Row],[138 (06JUL1985 03:00:00)-Water Temperature (C)]]*OO[[#This Row],[80]]</f>
        <v>9.4376602153499983E-7</v>
      </c>
      <c r="CE313" s="10">
        <f>3/24000000*OO[[#This Row],[139 (06JUL1985 06:00:00)-Water Temperature (C)]]*OO[[#This Row],[81]]</f>
        <v>9.0125607539524989E-7</v>
      </c>
      <c r="CF313" s="10">
        <f>3/24000000*OO[[#This Row],[140 (06JUL1985 09:00:00)-Water Temperature (C)]]*OO[[#This Row],[82]]</f>
        <v>9.0251177483524995E-7</v>
      </c>
      <c r="CG313" s="10">
        <f>3/24000000*OO[[#This Row],[141 (06JUL1985 12:00:00)-Water Temperature (C)]]*OO[[#This Row],[83]]</f>
        <v>9.0691756317824985E-7</v>
      </c>
      <c r="CH313" s="10">
        <f>3/24000000*OO[[#This Row],[142 (06JUL1985 15:00:00)-Water Temperature (C)]]*OO[[#This Row],[84]]</f>
        <v>8.9883352837687508E-7</v>
      </c>
      <c r="CI313" s="10">
        <f>3/24000000*OO[[#This Row],[143 (06JUL1985 18:00:00)-Water Temperature (C)]]*OO[[#This Row],[85]]</f>
        <v>8.795452792254999E-7</v>
      </c>
      <c r="CJ313" s="10">
        <f>3/24000000*OO[[#This Row],[144 (06JUL1985 21:00:00)-Water Temperature (C)]]*OO[[#This Row],[86]]</f>
        <v>8.3961308082600015E-7</v>
      </c>
      <c r="CK313" s="10">
        <f>3/24000000*OO[[#This Row],[145 (07JUL1985 00:00:00)-Water Temperature (C)]]*OO[[#This Row],[87]]</f>
        <v>7.7910648323199999E-7</v>
      </c>
      <c r="CL313" s="10">
        <f>3/24000000*OO[[#This Row],[146 (07JUL1985 03:00:00)-Water Temperature (C)]]*OO[[#This Row],[88]]</f>
        <v>7.2113032697212485E-7</v>
      </c>
      <c r="CM313" s="10">
        <f>3/24000000*OO[[#This Row],[147 (07JUL1985 06:00:00)-Water Temperature (C)]]*OO[[#This Row],[89]]</f>
        <v>6.8272201606312499E-7</v>
      </c>
      <c r="CN313" s="10">
        <f>3/24000000*OO[[#This Row],[148 (07JUL1985 09:00:00)-Water Temperature (C)]]*OO[[#This Row],[90]]</f>
        <v>6.7567743596750002E-7</v>
      </c>
      <c r="CO313" s="10">
        <f>3/24000000*OO[[#This Row],[149 (07JUL1985 12:00:00)-Water Temperature (C)]]*OO[[#This Row],[91]]</f>
        <v>6.7873876342087496E-7</v>
      </c>
      <c r="CP313" s="10">
        <f>3/24000000*OO[[#This Row],[150 (07JUL1985 15:00:00)-Water Temperature (C)]]*OO[[#This Row],[92]]</f>
        <v>6.73404890934375E-7</v>
      </c>
      <c r="CQ313" s="10">
        <f>3/24000000*OO[[#This Row],[151 (07JUL1985 18:00:00)-Water Temperature (C)]]*OO[[#This Row],[93]]</f>
        <v>6.5843067165487495E-7</v>
      </c>
      <c r="CR313" s="10">
        <f>3/24000000*OO[[#This Row],[152 (07JUL1985 21:00:00)-Water Temperature (C)]]*OO[[#This Row],[94]]</f>
        <v>6.26479785010125E-7</v>
      </c>
      <c r="CS313" s="10">
        <f>3/24000000*OO[[#This Row],[153 (08JUL1985 00:00:00)-Water Temperature (C)]]*OO[[#This Row],[95]]</f>
        <v>5.8523647825199993E-7</v>
      </c>
      <c r="CT313" s="10">
        <f>3/24000000*OO[[#This Row],[154 (08JUL1985 03:00:00)-Water Temperature (C)]]*OO[[#This Row],[96]]</f>
        <v>5.4630853653712499E-7</v>
      </c>
      <c r="CU313" s="10">
        <f>3/24000000*OO[[#This Row],[155 (08JUL1985 06:00:00)-Water Temperature (C)]]*OO[[#This Row],[97]]</f>
        <v>5.1829112916750001E-7</v>
      </c>
      <c r="CV313" s="10">
        <f>3/24000000*OO[[#This Row],[156 (08JUL1985 09:00:00)-Water Temperature (C)]]*OO[[#This Row],[98]]</f>
        <v>4.9947493962825004E-7</v>
      </c>
      <c r="CW313" s="10">
        <f>3/24000000*OO[[#This Row],[157 (08JUL1985 12:00:00)-Water Temperature (C)]]*OO[[#This Row],[99]]</f>
        <v>4.9252807982399995E-7</v>
      </c>
    </row>
    <row r="314" spans="1:101" x14ac:dyDescent="0.35">
      <c r="A314" t="s">
        <v>320</v>
      </c>
      <c r="B314">
        <v>897.6268</v>
      </c>
      <c r="C314" s="10">
        <f>3/24*OO[[#This Row],[59 (26JUN1985 06:00:00)-Water Temperature (C)]]*OO[[#This Row],[1]]/SUM(OO[1])</f>
        <v>0</v>
      </c>
      <c r="D314" s="10">
        <f>3/24*OO[[#This Row],[60 (26JUN1985 09:00:00)-Water Temperature (C)]]*OO[[#This Row],[2]]/SUM(OO[2])</f>
        <v>0</v>
      </c>
      <c r="E314" s="10">
        <f>3/24*OO[[#This Row],[61 (26JUN1985 12:00:00)-Water Temperature (C)]]*OO[[#This Row],[3]]/SUM(OO[3])</f>
        <v>0</v>
      </c>
      <c r="F314" s="10">
        <f>3/24*OO[[#This Row],[62 (26JUN1985 15:00:00)-Water Temperature (C)]]*OO[[#This Row],[4]]/SUM(OO[4])</f>
        <v>0</v>
      </c>
      <c r="G314" s="10">
        <f>3/24*OO[[#This Row],[63 (26JUN1985 18:00:00)-Water Temperature (C)]]*OO[[#This Row],[5]]/SUM(OO[5])</f>
        <v>0</v>
      </c>
      <c r="H314" s="10">
        <f>3/24*OO[[#This Row],[64 (26JUN1985 21:00:00)-Water Temperature (C)]]*OO[[#This Row],[6]]/SUM(OO[6])</f>
        <v>0</v>
      </c>
      <c r="I314" s="10">
        <f>3/24*OO[[#This Row],[65 (27JUN1985 00:00:00)-Water Temperature (C)]]*OO[[#This Row],[7]]/SUM(OO[7])</f>
        <v>0</v>
      </c>
      <c r="J314" s="10">
        <f>3/24*OO[[#This Row],[66 (27JUN1985 03:00:00)-Water Temperature (C)]]*OO[[#This Row],[8]]/SUM(OO[8])</f>
        <v>0</v>
      </c>
      <c r="K314" s="10">
        <f>3/24*OO[[#This Row],[67 (27JUN1985 06:00:00)-Water Temperature (C)]]*OO[[#This Row],[9]]/SUM(OO[9])</f>
        <v>0</v>
      </c>
      <c r="L314" s="10">
        <f>3/24*OO[[#This Row],[68 (27JUN1985 09:00:00)-Water Temperature (C)]]*OO[[#This Row],[10]]/SUM(OO[10])</f>
        <v>0</v>
      </c>
      <c r="M314" s="10">
        <f>3/24*OO[[#This Row],[69 (27JUN1985 12:00:00)-Water Temperature (C)]]*OO[[#This Row],[11]]/SUM(OO[11])</f>
        <v>0</v>
      </c>
      <c r="N314" s="10">
        <f>3/24*OO[[#This Row],[70 (27JUN1985 15:00:00)-Water Temperature (C)]]*OO[[#This Row],[12]]/SUM(OO[12])</f>
        <v>0</v>
      </c>
      <c r="O314" s="10">
        <f>3/24*OO[[#This Row],[71 (27JUN1985 18:00:00)-Water Temperature (C)]]*OO[[#This Row],[13]]/SUM(OO[13])</f>
        <v>0</v>
      </c>
      <c r="P314" s="10">
        <f>3/24*OO[[#This Row],[72 (27JUN1985 21:00:00)-Water Temperature (C)]]*OO[[#This Row],[14]]/SUM(OO[14])</f>
        <v>0</v>
      </c>
      <c r="Q314" s="10">
        <f>3/24*OO[[#This Row],[73 (28JUN1985 00:00:00)-Water Temperature (C)]]*OO[[#This Row],[15]]/SUM(OO[15])</f>
        <v>0</v>
      </c>
      <c r="R314" s="10">
        <f>3/24*OO[[#This Row],[74 (28JUN1985 03:00:00)-Water Temperature (C)]]*OO[[#This Row],[16]]/SUM(OO[16])</f>
        <v>6.5578058253643027E-40</v>
      </c>
      <c r="S314" s="10">
        <f>3/24*OO[[#This Row],[75 (28JUN1985 06:00:00)-Water Temperature (C)]]*OO[[#This Row],[17]]/SUM(OO[17])</f>
        <v>2.6795499743747881E-28</v>
      </c>
      <c r="T314" s="10">
        <f>3/24*OO[[#This Row],[76 (28JUN1985 09:00:00)-Water Temperature (C)]]*OO[[#This Row],[18]]/SUM(OO[18])</f>
        <v>3.2874412711933391E-23</v>
      </c>
      <c r="U314" s="10">
        <f>3/24*OO[[#This Row],[77 (28JUN1985 12:00:00)-Water Temperature (C)]]*OO[[#This Row],[19]]/SUM(OO[19])</f>
        <v>4.5454143660963441E-16</v>
      </c>
      <c r="V314" s="10">
        <f>3/24000000*OO[[#This Row],[78 (28JUN1985 15:00:00)-Water Temperature (C)]]*OO[[#This Row],[20]]</f>
        <v>1.8486800527721248E-12</v>
      </c>
      <c r="W314" s="10">
        <f>3/24000000*OO[[#This Row],[79 (28JUN1985 18:00:00)-Water Temperature (C)]]*OO[[#This Row],[21]]</f>
        <v>8.5335983322125007E-10</v>
      </c>
      <c r="X314" s="10">
        <f>3/24000000*OO[[#This Row],[80 (28JUN1985 21:00:00)-Water Temperature (C)]]*OO[[#This Row],[22]]</f>
        <v>9.9684574515500002E-8</v>
      </c>
      <c r="Y314" s="10">
        <f>3/24000000*OO[[#This Row],[81 (29JUN1985 00:00:00)-Water Temperature (C)]]*OO[[#This Row],[23]]</f>
        <v>4.207628578021249E-6</v>
      </c>
      <c r="Z314" s="10">
        <f>3/24000000*OO[[#This Row],[82 (29JUN1985 03:00:00)-Water Temperature (C)]]*OO[[#This Row],[24]]</f>
        <v>7.9201121622125012E-5</v>
      </c>
      <c r="AA314" s="10">
        <f>3/24000000*OO[[#This Row],[83 (29JUN1985 06:00:00)-Water Temperature (C)]]*OO[[#This Row],[25]]</f>
        <v>7.64566899892875E-4</v>
      </c>
      <c r="AB314" s="10">
        <f>3/24000000*OO[[#This Row],[84 (29JUN1985 09:00:00)-Water Temperature (C)]]*OO[[#This Row],[26]]</f>
        <v>4.2567358413775E-3</v>
      </c>
      <c r="AC314" s="10">
        <f>3/24000000*OO[[#This Row],[85 (29JUN1985 12:00:00)-Water Temperature (C)]]*OO[[#This Row],[27]]</f>
        <v>1.4756028264299999E-2</v>
      </c>
      <c r="AD314" s="10">
        <f>3/24000000*OO[[#This Row],[86 (29JUN1985 15:00:00)-Water Temperature (C)]]*OO[[#This Row],[28]]</f>
        <v>3.3231181795650003E-2</v>
      </c>
      <c r="AE314" s="10">
        <f>3/24000000*OO[[#This Row],[88 (29JUN1985 21:00:00)-Water Temperature (C)]]*OO[[#This Row],[30]]</f>
        <v>5.6790852741299996E-2</v>
      </c>
      <c r="AF314" s="10">
        <f>3/24000000*OO[[#This Row],[88 (29JUN1985 21:00:00)-Water Temperature (C)]]*OO[[#This Row],[30]]</f>
        <v>5.6790852741299996E-2</v>
      </c>
      <c r="AG314" s="10">
        <f>3/24000000*OO[[#This Row],[89 (30JUN1985 00:00:00)-Water Temperature (C)]]*OO[[#This Row],[31]]</f>
        <v>4.7051530891075E-2</v>
      </c>
      <c r="AH314" s="10">
        <f>3/24000000*OO[[#This Row],[90 (30JUN1985 03:00:00)-Water Temperature (C)]]*OO[[#This Row],[32]]</f>
        <v>3.0571755051400001E-2</v>
      </c>
      <c r="AI314" s="10">
        <f>3/24000000*OO[[#This Row],[91 (30JUN1985 06:00:00)-Water Temperature (C)]]*OO[[#This Row],[33]]</f>
        <v>1.621792570145E-2</v>
      </c>
      <c r="AJ314" s="10">
        <f>3/24000000*OO[[#This Row],[92 (30JUN1985 09:00:00)-Water Temperature (C)]]*OO[[#This Row],[34]]</f>
        <v>7.3549599771099991E-3</v>
      </c>
      <c r="AK314" s="10">
        <f>3/24000000*OO[[#This Row],[93 (30JUN1985 12:00:00)-Water Temperature (C)]]*OO[[#This Row],[35]]</f>
        <v>2.91990892332E-3</v>
      </c>
      <c r="AL314" s="10">
        <f>3/24000000*OO[[#This Row],[94 (30JUN1985 15:00:00)-Water Temperature (C)]]*OO[[#This Row],[36]]</f>
        <v>1.0450982475403751E-3</v>
      </c>
      <c r="AM314" s="10">
        <f>3/24000000*OO[[#This Row],[95 (30JUN1985 18:00:00)-Water Temperature (C)]]*OO[[#This Row],[37]]</f>
        <v>3.5897492196849999E-4</v>
      </c>
      <c r="AN314" s="10">
        <f>3/24000000*OO[[#This Row],[96 (30JUN1985 21:00:00)-Water Temperature (C)]]*OO[[#This Row],[38]]</f>
        <v>1.3679044542714997E-4</v>
      </c>
      <c r="AO314" s="10">
        <f>3/24000000*OO[[#This Row],[97 (01JUL1985 00:00:00)-Water Temperature (C)]]*OO[[#This Row],[39]]</f>
        <v>7.2536270245500008E-5</v>
      </c>
      <c r="AP314" s="10">
        <f>3/24000000*OO[[#This Row],[98 (01JUL1985 03:00:00)-Water Temperature (C)]]*OO[[#This Row],[40]]</f>
        <v>5.561517156719999E-5</v>
      </c>
      <c r="AQ314" s="10">
        <f>3/24000000*OO[[#This Row],[99 (01JUL1985 06:00:00)-Water Temperature (C)]]*OO[[#This Row],[41]]</f>
        <v>5.1962942171699994E-5</v>
      </c>
      <c r="AR314" s="10">
        <f>3/24000000*OO[[#This Row],[100 (01JUL1985 09:00:00)-Water Temperature (C)]]*OO[[#This Row],[42]]</f>
        <v>5.2966528413249999E-5</v>
      </c>
      <c r="AS314" s="10">
        <f>3/24000000*OO[[#This Row],[101 (01JUL1985 12:00:00)-Water Temperature (C)]]*OO[[#This Row],[43]]</f>
        <v>5.39156425679E-5</v>
      </c>
      <c r="AT314" s="10">
        <f>3/24000000*OO[[#This Row],[102 (01JUL1985 15:00:00)-Water Temperature (C)]]*OO[[#This Row],[44]]</f>
        <v>5.3237926694924998E-5</v>
      </c>
      <c r="AU314" s="10">
        <f>3/24000000*OO[[#This Row],[103 (01JUL1985 18:00:00)-Water Temperature (C)]]*OO[[#This Row],[45]]</f>
        <v>5.0410760011649995E-5</v>
      </c>
      <c r="AV314" s="10">
        <f>3/24000000*OO[[#This Row],[104 (01JUL1985 21:00:00)-Water Temperature (C)]]*OO[[#This Row],[46]]</f>
        <v>4.62908931226875E-5</v>
      </c>
      <c r="AW314" s="10">
        <f>3/24000000*OO[[#This Row],[105 (02JUL1985 00:00:00)-Water Temperature (C)]]*OO[[#This Row],[47]]</f>
        <v>4.1691839503499992E-5</v>
      </c>
      <c r="AX314" s="10">
        <f>3/24000000*OO[[#This Row],[106 (02JUL1985 03:00:00)-Water Temperature (C)]]*OO[[#This Row],[48]]</f>
        <v>3.7226169273449999E-5</v>
      </c>
      <c r="AY314" s="10">
        <f>3/24000000*OO[[#This Row],[107 (02JUL1985 06:00:00)-Water Temperature (C)]]*OO[[#This Row],[49]]</f>
        <v>3.34290910874375E-5</v>
      </c>
      <c r="AZ314" s="10">
        <f>3/24000000*OO[[#This Row],[108 (02JUL1985 09:00:00)-Water Temperature (C)]]*OO[[#This Row],[50]]</f>
        <v>3.1058111865825E-5</v>
      </c>
      <c r="BA314" s="10">
        <f>3/24000000*OO[[#This Row],[109 (02JUL1985 12:00:00)-Water Temperature (C)]]*OO[[#This Row],[51]]</f>
        <v>2.87330719487E-5</v>
      </c>
      <c r="BB314" s="10">
        <f>3/24000000*OO[[#This Row],[110 (02JUL1985 15:00:00)-Water Temperature (C)]]*OO[[#This Row],[52]]</f>
        <v>2.6088285782787498E-5</v>
      </c>
      <c r="BC314" s="10">
        <f>3/24000000*OO[[#This Row],[111 (02JUL1985 18:00:00)-Water Temperature (C)]]*OO[[#This Row],[53]]</f>
        <v>2.3227769200889998E-5</v>
      </c>
      <c r="BD314" s="10">
        <f>3/24000000*OO[[#This Row],[112 (02JUL1985 21:00:00)-Water Temperature (C)]]*OO[[#This Row],[54]]</f>
        <v>2.0213305022462496E-5</v>
      </c>
      <c r="BE314" s="10">
        <f>3/24000000*OO[[#This Row],[113 (03JUL1985 00:00:00)-Water Temperature (C)]]*OO[[#This Row],[55]]</f>
        <v>1.7196371321821248E-5</v>
      </c>
      <c r="BF314" s="10">
        <f>3/24000000*OO[[#This Row],[114 (03JUL1985 03:00:00)-Water Temperature (C)]]*OO[[#This Row],[56]]</f>
        <v>1.4563492024803751E-5</v>
      </c>
      <c r="BG314" s="10">
        <f>3/24000000*OO[[#This Row],[115 (03JUL1985 06:00:00)-Water Temperature (C)]]*OO[[#This Row],[57]]</f>
        <v>1.2477633224489998E-5</v>
      </c>
      <c r="BH314" s="10">
        <f>3/24000000*OO[[#This Row],[116 (03JUL1985 09:00:00)-Water Temperature (C)]]*OO[[#This Row],[58]]</f>
        <v>1.1065823496415E-5</v>
      </c>
      <c r="BI314" s="10">
        <f>3/24000000*OO[[#This Row],[117 (03JUL1985 12:00:00)-Water Temperature (C)]]*OO[[#This Row],[59]]</f>
        <v>9.818107887737501E-6</v>
      </c>
      <c r="BJ314" s="10">
        <f>3/24000000*OO[[#This Row],[118 (03JUL1985 15:00:00)-Water Temperature (C)]]*OO[[#This Row],[60]]</f>
        <v>8.4215965803200004E-6</v>
      </c>
      <c r="BK314" s="10">
        <f>3/24000000*OO[[#This Row],[119 (03JUL1985 18:00:00)-Water Temperature (C)]]*OO[[#This Row],[61]]</f>
        <v>6.9305370353049994E-6</v>
      </c>
      <c r="BL314" s="10">
        <f>3/24000000*OO[[#This Row],[120 (03JUL1985 21:00:00)-Water Temperature (C)]]*OO[[#This Row],[62]]</f>
        <v>5.4532305491812501E-6</v>
      </c>
      <c r="BM314" s="10">
        <f>3/24000000*OO[[#This Row],[121 (04JUL1985 00:00:00)-Water Temperature (C)]]*OO[[#This Row],[63]]</f>
        <v>4.238127235125E-6</v>
      </c>
      <c r="BN314" s="10">
        <f>3/24000000*OO[[#This Row],[122 (04JUL1985 03:00:00)-Water Temperature (C)]]*OO[[#This Row],[64]]</f>
        <v>3.3773700542987498E-6</v>
      </c>
      <c r="BO314" s="10">
        <f>3/24000000*OO[[#This Row],[123 (04JUL1985 06:00:00)-Water Temperature (C)]]*OO[[#This Row],[65]]</f>
        <v>2.83367380497E-6</v>
      </c>
      <c r="BP314" s="10">
        <f>3/24000000*OO[[#This Row],[124 (04JUL1985 09:00:00)-Water Temperature (C)]]*OO[[#This Row],[66]]</f>
        <v>2.53217993038275E-6</v>
      </c>
      <c r="BQ314" s="10">
        <f>3/24000000*OO[[#This Row],[125 (04JUL1985 12:00:00)-Water Temperature (C)]]*OO[[#This Row],[67]]</f>
        <v>2.31607607614075E-6</v>
      </c>
      <c r="BR314" s="10">
        <f>3/24000000*OO[[#This Row],[126 (04JUL1985 15:00:00)-Water Temperature (C)]]*OO[[#This Row],[68]]</f>
        <v>2.1533666142542499E-6</v>
      </c>
      <c r="BS314" s="10">
        <f>3/24000000*OO[[#This Row],[127 (04JUL1985 18:00:00)-Water Temperature (C)]]*OO[[#This Row],[69]]</f>
        <v>1.9754964668931252E-6</v>
      </c>
      <c r="BT314" s="10">
        <f>3/24000000*OO[[#This Row],[128 (04JUL1985 21:00:00)-Water Temperature (C)]]*OO[[#This Row],[70]]</f>
        <v>1.801532578975375E-6</v>
      </c>
      <c r="BU314" s="10">
        <f>3/24000000*OO[[#This Row],[129 (05JUL1985 00:00:00)-Water Temperature (C)]]*OO[[#This Row],[71]]</f>
        <v>1.6479530520282497E-6</v>
      </c>
      <c r="BV314" s="10">
        <f>3/24000000*OO[[#This Row],[130 (05JUL1985 03:00:00)-Water Temperature (C)]]*OO[[#This Row],[72]]</f>
        <v>1.5274355727239998E-6</v>
      </c>
      <c r="BW314" s="10">
        <f>3/24000000*OO[[#This Row],[131 (05JUL1985 06:00:00)-Water Temperature (C)]]*OO[[#This Row],[73]]</f>
        <v>1.43994203959725E-6</v>
      </c>
      <c r="BX314" s="10">
        <f>3/24000000*OO[[#This Row],[132 (05JUL1985 09:00:00)-Water Temperature (C)]]*OO[[#This Row],[74]]</f>
        <v>1.4115848199199998E-6</v>
      </c>
      <c r="BY314" s="10">
        <f>3/24000000*OO[[#This Row],[133 (05JUL1985 12:00:00)-Water Temperature (C)]]*OO[[#This Row],[75]]</f>
        <v>1.3843504147442499E-6</v>
      </c>
      <c r="BZ314" s="10">
        <f>3/24000000*OO[[#This Row],[134 (05JUL1985 15:00:00)-Water Temperature (C)]]*OO[[#This Row],[76]]</f>
        <v>1.364418631092E-6</v>
      </c>
      <c r="CA314" s="10">
        <f>3/24000000*OO[[#This Row],[135 (05JUL1985 18:00:00)-Water Temperature (C)]]*OO[[#This Row],[77]]</f>
        <v>1.3298851587624998E-6</v>
      </c>
      <c r="CB314" s="10">
        <f>3/24000000*OO[[#This Row],[136 (05JUL1985 21:00:00)-Water Temperature (C)]]*OO[[#This Row],[78]]</f>
        <v>1.27725966692725E-6</v>
      </c>
      <c r="CC314" s="10">
        <f>3/24000000*OO[[#This Row],[137 (06JUL1985 00:00:00)-Water Temperature (C)]]*OO[[#This Row],[79]]</f>
        <v>1.20146031735625E-6</v>
      </c>
      <c r="CD314" s="10">
        <f>3/24000000*OO[[#This Row],[138 (06JUL1985 03:00:00)-Water Temperature (C)]]*OO[[#This Row],[80]]</f>
        <v>1.1226626152206249E-6</v>
      </c>
      <c r="CE314" s="10">
        <f>3/24000000*OO[[#This Row],[139 (06JUL1985 06:00:00)-Water Temperature (C)]]*OO[[#This Row],[81]]</f>
        <v>1.0706235818405001E-6</v>
      </c>
      <c r="CF314" s="10">
        <f>3/24000000*OO[[#This Row],[140 (06JUL1985 09:00:00)-Water Temperature (C)]]*OO[[#This Row],[82]]</f>
        <v>1.0713058491625E-6</v>
      </c>
      <c r="CG314" s="10">
        <f>3/24000000*OO[[#This Row],[141 (06JUL1985 12:00:00)-Water Temperature (C)]]*OO[[#This Row],[83]]</f>
        <v>1.0760386382409999E-6</v>
      </c>
      <c r="CH314" s="10">
        <f>3/24000000*OO[[#This Row],[142 (06JUL1985 15:00:00)-Water Temperature (C)]]*OO[[#This Row],[84]]</f>
        <v>1.0691567068709999E-6</v>
      </c>
      <c r="CI314" s="10">
        <f>3/24000000*OO[[#This Row],[143 (06JUL1985 18:00:00)-Water Temperature (C)]]*OO[[#This Row],[85]]</f>
        <v>1.047274022773125E-6</v>
      </c>
      <c r="CJ314" s="10">
        <f>3/24000000*OO[[#This Row],[144 (06JUL1985 21:00:00)-Water Temperature (C)]]*OO[[#This Row],[86]]</f>
        <v>9.9951102392950006E-7</v>
      </c>
      <c r="CK314" s="10">
        <f>3/24000000*OO[[#This Row],[145 (07JUL1985 00:00:00)-Water Temperature (C)]]*OO[[#This Row],[87]]</f>
        <v>9.2848435034700003E-7</v>
      </c>
      <c r="CL314" s="10">
        <f>3/24000000*OO[[#This Row],[146 (07JUL1985 03:00:00)-Water Temperature (C)]]*OO[[#This Row],[88]]</f>
        <v>8.5900496272499991E-7</v>
      </c>
      <c r="CM314" s="10">
        <f>3/24000000*OO[[#This Row],[147 (07JUL1985 06:00:00)-Water Temperature (C)]]*OO[[#This Row],[89]]</f>
        <v>8.1139017943312493E-7</v>
      </c>
      <c r="CN314" s="10">
        <f>3/24000000*OO[[#This Row],[148 (07JUL1985 09:00:00)-Water Temperature (C)]]*OO[[#This Row],[90]]</f>
        <v>8.0252545537125004E-7</v>
      </c>
      <c r="CO314" s="10">
        <f>3/24000000*OO[[#This Row],[149 (07JUL1985 12:00:00)-Water Temperature (C)]]*OO[[#This Row],[91]]</f>
        <v>8.0562860596299987E-7</v>
      </c>
      <c r="CP314" s="10">
        <f>3/24000000*OO[[#This Row],[150 (07JUL1985 15:00:00)-Water Temperature (C)]]*OO[[#This Row],[92]]</f>
        <v>8.00443522396375E-7</v>
      </c>
      <c r="CQ314" s="10">
        <f>3/24000000*OO[[#This Row],[151 (07JUL1985 18:00:00)-Water Temperature (C)]]*OO[[#This Row],[93]]</f>
        <v>7.8364769249999995E-7</v>
      </c>
      <c r="CR314" s="10">
        <f>3/24000000*OO[[#This Row],[152 (07JUL1985 21:00:00)-Water Temperature (C)]]*OO[[#This Row],[94]]</f>
        <v>7.4546661125999995E-7</v>
      </c>
      <c r="CS314" s="10">
        <f>3/24000000*OO[[#This Row],[153 (08JUL1985 00:00:00)-Water Temperature (C)]]*OO[[#This Row],[95]]</f>
        <v>6.9699049947149994E-7</v>
      </c>
      <c r="CT314" s="10">
        <f>3/24000000*OO[[#This Row],[154 (08JUL1985 03:00:00)-Water Temperature (C)]]*OO[[#This Row],[96]]</f>
        <v>6.5014660703924993E-7</v>
      </c>
      <c r="CU314" s="10">
        <f>3/24000000*OO[[#This Row],[155 (08JUL1985 06:00:00)-Water Temperature (C)]]*OO[[#This Row],[97]]</f>
        <v>6.1585448579887496E-7</v>
      </c>
      <c r="CV314" s="10">
        <f>3/24000000*OO[[#This Row],[156 (08JUL1985 09:00:00)-Water Temperature (C)]]*OO[[#This Row],[98]]</f>
        <v>5.9301067620724986E-7</v>
      </c>
      <c r="CW314" s="10">
        <f>3/24000000*OO[[#This Row],[157 (08JUL1985 12:00:00)-Water Temperature (C)]]*OO[[#This Row],[99]]</f>
        <v>5.8498443805624997E-7</v>
      </c>
    </row>
    <row r="315" spans="1:101" x14ac:dyDescent="0.35">
      <c r="A315" t="s">
        <v>321</v>
      </c>
      <c r="B315">
        <v>900.05</v>
      </c>
      <c r="C315" s="10">
        <f>3/24*OO[[#This Row],[59 (26JUN1985 06:00:00)-Water Temperature (C)]]*OO[[#This Row],[1]]/SUM(OO[1])</f>
        <v>0</v>
      </c>
      <c r="D315" s="10">
        <f>3/24*OO[[#This Row],[60 (26JUN1985 09:00:00)-Water Temperature (C)]]*OO[[#This Row],[2]]/SUM(OO[2])</f>
        <v>0</v>
      </c>
      <c r="E315" s="10">
        <f>3/24*OO[[#This Row],[61 (26JUN1985 12:00:00)-Water Temperature (C)]]*OO[[#This Row],[3]]/SUM(OO[3])</f>
        <v>0</v>
      </c>
      <c r="F315" s="10">
        <f>3/24*OO[[#This Row],[62 (26JUN1985 15:00:00)-Water Temperature (C)]]*OO[[#This Row],[4]]/SUM(OO[4])</f>
        <v>0</v>
      </c>
      <c r="G315" s="10">
        <f>3/24*OO[[#This Row],[63 (26JUN1985 18:00:00)-Water Temperature (C)]]*OO[[#This Row],[5]]/SUM(OO[5])</f>
        <v>0</v>
      </c>
      <c r="H315" s="10">
        <f>3/24*OO[[#This Row],[64 (26JUN1985 21:00:00)-Water Temperature (C)]]*OO[[#This Row],[6]]/SUM(OO[6])</f>
        <v>0</v>
      </c>
      <c r="I315" s="10">
        <f>3/24*OO[[#This Row],[65 (27JUN1985 00:00:00)-Water Temperature (C)]]*OO[[#This Row],[7]]/SUM(OO[7])</f>
        <v>0</v>
      </c>
      <c r="J315" s="10">
        <f>3/24*OO[[#This Row],[66 (27JUN1985 03:00:00)-Water Temperature (C)]]*OO[[#This Row],[8]]/SUM(OO[8])</f>
        <v>0</v>
      </c>
      <c r="K315" s="10">
        <f>3/24*OO[[#This Row],[67 (27JUN1985 06:00:00)-Water Temperature (C)]]*OO[[#This Row],[9]]/SUM(OO[9])</f>
        <v>0</v>
      </c>
      <c r="L315" s="10">
        <f>3/24*OO[[#This Row],[68 (27JUN1985 09:00:00)-Water Temperature (C)]]*OO[[#This Row],[10]]/SUM(OO[10])</f>
        <v>0</v>
      </c>
      <c r="M315" s="10">
        <f>3/24*OO[[#This Row],[69 (27JUN1985 12:00:00)-Water Temperature (C)]]*OO[[#This Row],[11]]/SUM(OO[11])</f>
        <v>0</v>
      </c>
      <c r="N315" s="10">
        <f>3/24*OO[[#This Row],[70 (27JUN1985 15:00:00)-Water Temperature (C)]]*OO[[#This Row],[12]]/SUM(OO[12])</f>
        <v>0</v>
      </c>
      <c r="O315" s="10">
        <f>3/24*OO[[#This Row],[71 (27JUN1985 18:00:00)-Water Temperature (C)]]*OO[[#This Row],[13]]/SUM(OO[13])</f>
        <v>0</v>
      </c>
      <c r="P315" s="10">
        <f>3/24*OO[[#This Row],[72 (27JUN1985 21:00:00)-Water Temperature (C)]]*OO[[#This Row],[14]]/SUM(OO[14])</f>
        <v>0</v>
      </c>
      <c r="Q315" s="10">
        <f>3/24*OO[[#This Row],[73 (28JUN1985 00:00:00)-Water Temperature (C)]]*OO[[#This Row],[15]]/SUM(OO[15])</f>
        <v>0</v>
      </c>
      <c r="R315" s="10">
        <f>3/24*OO[[#This Row],[74 (28JUN1985 03:00:00)-Water Temperature (C)]]*OO[[#This Row],[16]]/SUM(OO[16])</f>
        <v>9.937118576134223E-41</v>
      </c>
      <c r="S315" s="10">
        <f>3/24*OO[[#This Row],[75 (28JUN1985 06:00:00)-Water Temperature (C)]]*OO[[#This Row],[17]]/SUM(OO[17])</f>
        <v>4.7192722800504264E-29</v>
      </c>
      <c r="T315" s="10">
        <f>3/24*OO[[#This Row],[76 (28JUN1985 09:00:00)-Water Temperature (C)]]*OO[[#This Row],[18]]/SUM(OO[18])</f>
        <v>6.4608133181078983E-24</v>
      </c>
      <c r="U315" s="10">
        <f>3/24*OO[[#This Row],[77 (28JUN1985 12:00:00)-Water Temperature (C)]]*OO[[#This Row],[19]]/SUM(OO[19])</f>
        <v>1.9799294167911201E-16</v>
      </c>
      <c r="V315" s="10">
        <f>3/24000000*OO[[#This Row],[78 (28JUN1985 15:00:00)-Water Temperature (C)]]*OO[[#This Row],[20]]</f>
        <v>1.031948868304125E-12</v>
      </c>
      <c r="W315" s="10">
        <f>3/24000000*OO[[#This Row],[79 (28JUN1985 18:00:00)-Water Temperature (C)]]*OO[[#This Row],[21]]</f>
        <v>5.4393069706749999E-10</v>
      </c>
      <c r="X315" s="10">
        <f>3/24000000*OO[[#This Row],[80 (28JUN1985 21:00:00)-Water Temperature (C)]]*OO[[#This Row],[22]]</f>
        <v>7.0038293686812509E-8</v>
      </c>
      <c r="Y315" s="10">
        <f>3/24000000*OO[[#This Row],[81 (29JUN1985 00:00:00)-Water Temperature (C)]]*OO[[#This Row],[23]]</f>
        <v>3.2030975094662506E-6</v>
      </c>
      <c r="Z315" s="10">
        <f>3/24000000*OO[[#This Row],[82 (29JUN1985 03:00:00)-Water Temperature (C)]]*OO[[#This Row],[24]]</f>
        <v>6.4570362591750001E-5</v>
      </c>
      <c r="AA315" s="10">
        <f>3/24000000*OO[[#This Row],[83 (29JUN1985 06:00:00)-Water Temperature (C)]]*OO[[#This Row],[25]]</f>
        <v>6.6244960128187505E-4</v>
      </c>
      <c r="AB315" s="10">
        <f>3/24000000*OO[[#This Row],[84 (29JUN1985 09:00:00)-Water Temperature (C)]]*OO[[#This Row],[26]]</f>
        <v>3.8959022842837503E-3</v>
      </c>
      <c r="AC315" s="10">
        <f>3/24000000*OO[[#This Row],[85 (29JUN1985 12:00:00)-Water Temperature (C)]]*OO[[#This Row],[27]]</f>
        <v>1.4170319990509999E-2</v>
      </c>
      <c r="AD315" s="10">
        <f>3/24000000*OO[[#This Row],[86 (29JUN1985 15:00:00)-Water Temperature (C)]]*OO[[#This Row],[28]]</f>
        <v>3.333155241E-2</v>
      </c>
      <c r="AE315" s="10">
        <f>3/24000000*OO[[#This Row],[88 (29JUN1985 21:00:00)-Water Temperature (C)]]*OO[[#This Row],[30]]</f>
        <v>6.1301141690399998E-2</v>
      </c>
      <c r="AF315" s="10">
        <f>3/24000000*OO[[#This Row],[88 (29JUN1985 21:00:00)-Water Temperature (C)]]*OO[[#This Row],[30]]</f>
        <v>6.1301141690399998E-2</v>
      </c>
      <c r="AG315" s="10">
        <f>3/24000000*OO[[#This Row],[89 (30JUN1985 00:00:00)-Water Temperature (C)]]*OO[[#This Row],[31]]</f>
        <v>5.2435868973749994E-2</v>
      </c>
      <c r="AH315" s="10">
        <f>3/24000000*OO[[#This Row],[90 (30JUN1985 03:00:00)-Water Temperature (C)]]*OO[[#This Row],[32]]</f>
        <v>3.5046212378325003E-2</v>
      </c>
      <c r="AI315" s="10">
        <f>3/24000000*OO[[#This Row],[91 (30JUN1985 06:00:00)-Water Temperature (C)]]*OO[[#This Row],[33]]</f>
        <v>1.9065711883759998E-2</v>
      </c>
      <c r="AJ315" s="10">
        <f>3/24000000*OO[[#This Row],[92 (30JUN1985 09:00:00)-Water Temperature (C)]]*OO[[#This Row],[34]]</f>
        <v>8.8473936054900004E-3</v>
      </c>
      <c r="AK315" s="10">
        <f>3/24000000*OO[[#This Row],[93 (30JUN1985 12:00:00)-Water Temperature (C)]]*OO[[#This Row],[35]]</f>
        <v>3.5785068902374991E-3</v>
      </c>
      <c r="AL315" s="10">
        <f>3/24000000*OO[[#This Row],[94 (30JUN1985 15:00:00)-Water Temperature (C)]]*OO[[#This Row],[36]]</f>
        <v>1.2963426771959998E-3</v>
      </c>
      <c r="AM315" s="10">
        <f>3/24000000*OO[[#This Row],[95 (30JUN1985 18:00:00)-Water Temperature (C)]]*OO[[#This Row],[37]]</f>
        <v>4.4418653006299995E-4</v>
      </c>
      <c r="AN315" s="10">
        <f>3/24000000*OO[[#This Row],[96 (30JUN1985 21:00:00)-Water Temperature (C)]]*OO[[#This Row],[38]]</f>
        <v>1.6380496569270002E-4</v>
      </c>
      <c r="AO315" s="10">
        <f>3/24000000*OO[[#This Row],[97 (01JUL1985 00:00:00)-Water Temperature (C)]]*OO[[#This Row],[39]]</f>
        <v>8.1769751917649993E-5</v>
      </c>
      <c r="AP315" s="10">
        <f>3/24000000*OO[[#This Row],[98 (01JUL1985 03:00:00)-Water Temperature (C)]]*OO[[#This Row],[40]]</f>
        <v>5.9837109698462502E-5</v>
      </c>
      <c r="AQ315" s="10">
        <f>3/24000000*OO[[#This Row],[99 (01JUL1985 06:00:00)-Water Temperature (C)]]*OO[[#This Row],[41]]</f>
        <v>5.4886474865249996E-5</v>
      </c>
      <c r="AR315" s="10">
        <f>3/24000000*OO[[#This Row],[100 (01JUL1985 09:00:00)-Water Temperature (C)]]*OO[[#This Row],[42]]</f>
        <v>5.57317003499375E-5</v>
      </c>
      <c r="AS315" s="10">
        <f>3/24000000*OO[[#This Row],[101 (01JUL1985 12:00:00)-Water Temperature (C)]]*OO[[#This Row],[43]]</f>
        <v>5.6670121629824991E-5</v>
      </c>
      <c r="AT315" s="10">
        <f>3/24000000*OO[[#This Row],[102 (01JUL1985 15:00:00)-Water Temperature (C)]]*OO[[#This Row],[44]]</f>
        <v>5.6096533580575001E-5</v>
      </c>
      <c r="AU315" s="10">
        <f>3/24000000*OO[[#This Row],[103 (01JUL1985 18:00:00)-Water Temperature (C)]]*OO[[#This Row],[45]]</f>
        <v>5.3184386937599994E-5</v>
      </c>
      <c r="AV315" s="10">
        <f>3/24000000*OO[[#This Row],[104 (01JUL1985 21:00:00)-Water Temperature (C)]]*OO[[#This Row],[46]]</f>
        <v>4.8822870900499999E-5</v>
      </c>
      <c r="AW315" s="10">
        <f>3/24000000*OO[[#This Row],[105 (02JUL1985 00:00:00)-Water Temperature (C)]]*OO[[#This Row],[47]]</f>
        <v>4.395645517353749E-5</v>
      </c>
      <c r="AX315" s="10">
        <f>3/24000000*OO[[#This Row],[106 (02JUL1985 03:00:00)-Water Temperature (C)]]*OO[[#This Row],[48]]</f>
        <v>3.9223780292399996E-5</v>
      </c>
      <c r="AY315" s="10">
        <f>3/24000000*OO[[#This Row],[107 (02JUL1985 06:00:00)-Water Temperature (C)]]*OO[[#This Row],[49]]</f>
        <v>3.5217816662874998E-5</v>
      </c>
      <c r="AZ315" s="10">
        <f>3/24000000*OO[[#This Row],[108 (02JUL1985 09:00:00)-Water Temperature (C)]]*OO[[#This Row],[50]]</f>
        <v>3.2756287341375001E-5</v>
      </c>
      <c r="BA315" s="10">
        <f>3/24000000*OO[[#This Row],[109 (02JUL1985 12:00:00)-Water Temperature (C)]]*OO[[#This Row],[51]]</f>
        <v>3.0287357061199997E-5</v>
      </c>
      <c r="BB315" s="10">
        <f>3/24000000*OO[[#This Row],[110 (02JUL1985 15:00:00)-Water Temperature (C)]]*OO[[#This Row],[52]]</f>
        <v>2.7555269929124997E-5</v>
      </c>
      <c r="BC315" s="10">
        <f>3/24000000*OO[[#This Row],[111 (02JUL1985 18:00:00)-Water Temperature (C)]]*OO[[#This Row],[53]]</f>
        <v>2.4562236443759997E-5</v>
      </c>
      <c r="BD315" s="10">
        <f>3/24000000*OO[[#This Row],[112 (02JUL1985 21:00:00)-Water Temperature (C)]]*OO[[#This Row],[54]]</f>
        <v>2.1351613372600001E-5</v>
      </c>
      <c r="BE315" s="10">
        <f>3/24000000*OO[[#This Row],[113 (03JUL1985 00:00:00)-Water Temperature (C)]]*OO[[#This Row],[55]]</f>
        <v>1.81554165478875E-5</v>
      </c>
      <c r="BF315" s="10">
        <f>3/24000000*OO[[#This Row],[114 (03JUL1985 03:00:00)-Water Temperature (C)]]*OO[[#This Row],[56]]</f>
        <v>1.536872026222E-5</v>
      </c>
      <c r="BG315" s="10">
        <f>3/24000000*OO[[#This Row],[115 (03JUL1985 06:00:00)-Water Temperature (C)]]*OO[[#This Row],[57]]</f>
        <v>1.315555780427E-5</v>
      </c>
      <c r="BH315" s="10">
        <f>3/24000000*OO[[#This Row],[116 (03JUL1985 09:00:00)-Water Temperature (C)]]*OO[[#This Row],[58]]</f>
        <v>1.1692526933834998E-5</v>
      </c>
      <c r="BI315" s="10">
        <f>3/24000000*OO[[#This Row],[117 (03JUL1985 12:00:00)-Water Temperature (C)]]*OO[[#This Row],[59]]</f>
        <v>1.040250429049125E-5</v>
      </c>
      <c r="BJ315" s="10">
        <f>3/24000000*OO[[#This Row],[118 (03JUL1985 15:00:00)-Water Temperature (C)]]*OO[[#This Row],[60]]</f>
        <v>8.9650482545249991E-6</v>
      </c>
      <c r="BK315" s="10">
        <f>3/24000000*OO[[#This Row],[119 (03JUL1985 18:00:00)-Water Temperature (C)]]*OO[[#This Row],[61]]</f>
        <v>7.413188942879999E-6</v>
      </c>
      <c r="BL315" s="10">
        <f>3/24000000*OO[[#This Row],[120 (03JUL1985 21:00:00)-Water Temperature (C)]]*OO[[#This Row],[62]]</f>
        <v>5.8363044999274992E-6</v>
      </c>
      <c r="BM315" s="10">
        <f>3/24000000*OO[[#This Row],[121 (04JUL1985 00:00:00)-Water Temperature (C)]]*OO[[#This Row],[63]]</f>
        <v>4.5284633784049993E-6</v>
      </c>
      <c r="BN315" s="10">
        <f>3/24000000*OO[[#This Row],[122 (04JUL1985 03:00:00)-Water Temperature (C)]]*OO[[#This Row],[64]]</f>
        <v>3.5907482977599994E-6</v>
      </c>
      <c r="BO315" s="10">
        <f>3/24000000*OO[[#This Row],[123 (04JUL1985 06:00:00)-Water Temperature (C)]]*OO[[#This Row],[65]]</f>
        <v>2.9928732184387502E-6</v>
      </c>
      <c r="BP315" s="10">
        <f>3/24000000*OO[[#This Row],[124 (04JUL1985 09:00:00)-Water Temperature (C)]]*OO[[#This Row],[66]]</f>
        <v>2.6629035837465002E-6</v>
      </c>
      <c r="BQ315" s="10">
        <f>3/24000000*OO[[#This Row],[125 (04JUL1985 12:00:00)-Water Temperature (C)]]*OO[[#This Row],[67]]</f>
        <v>2.4261242344122501E-6</v>
      </c>
      <c r="BR315" s="10">
        <f>3/24000000*OO[[#This Row],[126 (04JUL1985 15:00:00)-Water Temperature (C)]]*OO[[#This Row],[68]]</f>
        <v>2.25529214707575E-6</v>
      </c>
      <c r="BS315" s="10">
        <f>3/24000000*OO[[#This Row],[127 (04JUL1985 18:00:00)-Water Temperature (C)]]*OO[[#This Row],[69]]</f>
        <v>2.0669068795677502E-6</v>
      </c>
      <c r="BT315" s="10">
        <f>3/24000000*OO[[#This Row],[128 (04JUL1985 21:00:00)-Water Temperature (C)]]*OO[[#This Row],[70]]</f>
        <v>1.8841042296892496E-6</v>
      </c>
      <c r="BU315" s="10">
        <f>3/24000000*OO[[#This Row],[129 (05JUL1985 00:00:00)-Water Temperature (C)]]*OO[[#This Row],[71]]</f>
        <v>1.7215356262966248E-6</v>
      </c>
      <c r="BV315" s="10">
        <f>3/24000000*OO[[#This Row],[130 (05JUL1985 03:00:00)-Water Temperature (C)]]*OO[[#This Row],[72]]</f>
        <v>1.5923354132526246E-6</v>
      </c>
      <c r="BW315" s="10">
        <f>3/24000000*OO[[#This Row],[131 (05JUL1985 06:00:00)-Water Temperature (C)]]*OO[[#This Row],[73]]</f>
        <v>1.4984642068201249E-6</v>
      </c>
      <c r="BX315" s="10">
        <f>3/24000000*OO[[#This Row],[132 (05JUL1985 09:00:00)-Water Temperature (C)]]*OO[[#This Row],[74]]</f>
        <v>1.4680028168872499E-6</v>
      </c>
      <c r="BY315" s="10">
        <f>3/24000000*OO[[#This Row],[133 (05JUL1985 12:00:00)-Water Temperature (C)]]*OO[[#This Row],[75]]</f>
        <v>1.4362342445714999E-6</v>
      </c>
      <c r="BZ315" s="10">
        <f>3/24000000*OO[[#This Row],[134 (05JUL1985 15:00:00)-Water Temperature (C)]]*OO[[#This Row],[76]]</f>
        <v>1.4180759492701251E-6</v>
      </c>
      <c r="CA315" s="10">
        <f>3/24000000*OO[[#This Row],[135 (05JUL1985 18:00:00)-Water Temperature (C)]]*OO[[#This Row],[77]]</f>
        <v>1.3831332033212497E-6</v>
      </c>
      <c r="CB315" s="10">
        <f>3/24000000*OO[[#This Row],[136 (05JUL1985 21:00:00)-Water Temperature (C)]]*OO[[#This Row],[78]]</f>
        <v>1.3285760910719998E-6</v>
      </c>
      <c r="CC315" s="10">
        <f>3/24000000*OO[[#This Row],[137 (06JUL1985 00:00:00)-Water Temperature (C)]]*OO[[#This Row],[79]]</f>
        <v>1.25098546760775E-6</v>
      </c>
      <c r="CD315" s="10">
        <f>3/24000000*OO[[#This Row],[138 (06JUL1985 03:00:00)-Water Temperature (C)]]*OO[[#This Row],[80]]</f>
        <v>1.16900670402225E-6</v>
      </c>
      <c r="CE315" s="10">
        <f>3/24000000*OO[[#This Row],[139 (06JUL1985 06:00:00)-Water Temperature (C)]]*OO[[#This Row],[81]]</f>
        <v>1.1138127323399999E-6</v>
      </c>
      <c r="CF315" s="10">
        <f>3/24000000*OO[[#This Row],[140 (06JUL1985 09:00:00)-Water Temperature (C)]]*OO[[#This Row],[82]]</f>
        <v>1.1143722300615E-6</v>
      </c>
      <c r="CG315" s="10">
        <f>3/24000000*OO[[#This Row],[141 (06JUL1985 12:00:00)-Water Temperature (C)]]*OO[[#This Row],[83]]</f>
        <v>1.118064872505E-6</v>
      </c>
      <c r="CH315" s="10">
        <f>3/24000000*OO[[#This Row],[142 (06JUL1985 15:00:00)-Water Temperature (C)]]*OO[[#This Row],[84]]</f>
        <v>1.1136432298999998E-6</v>
      </c>
      <c r="CI315" s="10">
        <f>3/24000000*OO[[#This Row],[143 (06JUL1985 18:00:00)-Water Temperature (C)]]*OO[[#This Row],[85]]</f>
        <v>1.0922209069874999E-6</v>
      </c>
      <c r="CJ315" s="10">
        <f>3/24000000*OO[[#This Row],[144 (06JUL1985 21:00:00)-Water Temperature (C)]]*OO[[#This Row],[86]]</f>
        <v>1.0415268842494999E-6</v>
      </c>
      <c r="CK315" s="10">
        <f>3/24000000*OO[[#This Row],[145 (07JUL1985 00:00:00)-Water Temperature (C)]]*OO[[#This Row],[87]]</f>
        <v>9.6821279244699996E-7</v>
      </c>
      <c r="CL315" s="10">
        <f>3/24000000*OO[[#This Row],[146 (07JUL1985 03:00:00)-Water Temperature (C)]]*OO[[#This Row],[88]]</f>
        <v>8.9573565454324988E-7</v>
      </c>
      <c r="CM315" s="10">
        <f>3/24000000*OO[[#This Row],[147 (07JUL1985 06:00:00)-Water Temperature (C)]]*OO[[#This Row],[89]]</f>
        <v>8.4449335156312502E-7</v>
      </c>
      <c r="CN315" s="10">
        <f>3/24000000*OO[[#This Row],[148 (07JUL1985 09:00:00)-Water Temperature (C)]]*OO[[#This Row],[90]]</f>
        <v>8.3492899611599998E-7</v>
      </c>
      <c r="CO315" s="10">
        <f>3/24000000*OO[[#This Row],[149 (07JUL1985 12:00:00)-Water Temperature (C)]]*OO[[#This Row],[91]]</f>
        <v>8.3773595704999997E-7</v>
      </c>
      <c r="CP315" s="10">
        <f>3/24000000*OO[[#This Row],[150 (07JUL1985 15:00:00)-Water Temperature (C)]]*OO[[#This Row],[92]]</f>
        <v>8.3307522439350009E-7</v>
      </c>
      <c r="CQ315" s="10">
        <f>3/24000000*OO[[#This Row],[151 (07JUL1985 18:00:00)-Water Temperature (C)]]*OO[[#This Row],[93]]</f>
        <v>8.1659774046699997E-7</v>
      </c>
      <c r="CR315" s="10">
        <f>3/24000000*OO[[#This Row],[152 (07JUL1985 21:00:00)-Water Temperature (C)]]*OO[[#This Row],[94]]</f>
        <v>7.7634657406949995E-7</v>
      </c>
      <c r="CS315" s="10">
        <f>3/24000000*OO[[#This Row],[153 (08JUL1985 00:00:00)-Water Temperature (C)]]*OO[[#This Row],[95]]</f>
        <v>7.2632581056000012E-7</v>
      </c>
      <c r="CT315" s="10">
        <f>3/24000000*OO[[#This Row],[154 (08JUL1985 03:00:00)-Water Temperature (C)]]*OO[[#This Row],[96]]</f>
        <v>6.7717770286550002E-7</v>
      </c>
      <c r="CU315" s="10">
        <f>3/24000000*OO[[#This Row],[155 (08JUL1985 06:00:00)-Water Temperature (C)]]*OO[[#This Row],[97]]</f>
        <v>6.4046699330562501E-7</v>
      </c>
      <c r="CV315" s="10">
        <f>3/24000000*OO[[#This Row],[156 (08JUL1985 09:00:00)-Water Temperature (C)]]*OO[[#This Row],[98]]</f>
        <v>6.1625752937100003E-7</v>
      </c>
      <c r="CW315" s="10">
        <f>3/24000000*OO[[#This Row],[157 (08JUL1985 12:00:00)-Water Temperature (C)]]*OO[[#This Row],[99]]</f>
        <v>6.0808342742399999E-7</v>
      </c>
    </row>
    <row r="316" spans="1:101" x14ac:dyDescent="0.35">
      <c r="A316" t="s">
        <v>322</v>
      </c>
      <c r="B316">
        <v>940.88099999999997</v>
      </c>
      <c r="C316" s="10">
        <f>3/24*OO[[#This Row],[59 (26JUN1985 06:00:00)-Water Temperature (C)]]*OO[[#This Row],[1]]/SUM(OO[1])</f>
        <v>0</v>
      </c>
      <c r="D316" s="10">
        <f>3/24*OO[[#This Row],[60 (26JUN1985 09:00:00)-Water Temperature (C)]]*OO[[#This Row],[2]]/SUM(OO[2])</f>
        <v>0</v>
      </c>
      <c r="E316" s="10">
        <f>3/24*OO[[#This Row],[61 (26JUN1985 12:00:00)-Water Temperature (C)]]*OO[[#This Row],[3]]/SUM(OO[3])</f>
        <v>0</v>
      </c>
      <c r="F316" s="10">
        <f>3/24*OO[[#This Row],[62 (26JUN1985 15:00:00)-Water Temperature (C)]]*OO[[#This Row],[4]]/SUM(OO[4])</f>
        <v>0</v>
      </c>
      <c r="G316" s="10">
        <f>3/24*OO[[#This Row],[63 (26JUN1985 18:00:00)-Water Temperature (C)]]*OO[[#This Row],[5]]/SUM(OO[5])</f>
        <v>0</v>
      </c>
      <c r="H316" s="10">
        <f>3/24*OO[[#This Row],[64 (26JUN1985 21:00:00)-Water Temperature (C)]]*OO[[#This Row],[6]]/SUM(OO[6])</f>
        <v>0</v>
      </c>
      <c r="I316" s="10">
        <f>3/24*OO[[#This Row],[65 (27JUN1985 00:00:00)-Water Temperature (C)]]*OO[[#This Row],[7]]/SUM(OO[7])</f>
        <v>0</v>
      </c>
      <c r="J316" s="10">
        <f>3/24*OO[[#This Row],[66 (27JUN1985 03:00:00)-Water Temperature (C)]]*OO[[#This Row],[8]]/SUM(OO[8])</f>
        <v>0</v>
      </c>
      <c r="K316" s="10">
        <f>3/24*OO[[#This Row],[67 (27JUN1985 06:00:00)-Water Temperature (C)]]*OO[[#This Row],[9]]/SUM(OO[9])</f>
        <v>0</v>
      </c>
      <c r="L316" s="10">
        <f>3/24*OO[[#This Row],[68 (27JUN1985 09:00:00)-Water Temperature (C)]]*OO[[#This Row],[10]]/SUM(OO[10])</f>
        <v>0</v>
      </c>
      <c r="M316" s="10">
        <f>3/24*OO[[#This Row],[69 (27JUN1985 12:00:00)-Water Temperature (C)]]*OO[[#This Row],[11]]/SUM(OO[11])</f>
        <v>0</v>
      </c>
      <c r="N316" s="10">
        <f>3/24*OO[[#This Row],[70 (27JUN1985 15:00:00)-Water Temperature (C)]]*OO[[#This Row],[12]]/SUM(OO[12])</f>
        <v>0</v>
      </c>
      <c r="O316" s="10">
        <f>3/24*OO[[#This Row],[71 (27JUN1985 18:00:00)-Water Temperature (C)]]*OO[[#This Row],[13]]/SUM(OO[13])</f>
        <v>0</v>
      </c>
      <c r="P316" s="10">
        <f>3/24*OO[[#This Row],[72 (27JUN1985 21:00:00)-Water Temperature (C)]]*OO[[#This Row],[14]]/SUM(OO[14])</f>
        <v>0</v>
      </c>
      <c r="Q316" s="10">
        <f>3/24*OO[[#This Row],[73 (28JUN1985 00:00:00)-Water Temperature (C)]]*OO[[#This Row],[15]]/SUM(OO[15])</f>
        <v>0</v>
      </c>
      <c r="R316" s="10">
        <f>3/24*OO[[#This Row],[74 (28JUN1985 03:00:00)-Water Temperature (C)]]*OO[[#This Row],[16]]/SUM(OO[16])</f>
        <v>1.4085610862762342E-41</v>
      </c>
      <c r="S316" s="10">
        <f>3/24*OO[[#This Row],[75 (28JUN1985 06:00:00)-Water Temperature (C)]]*OO[[#This Row],[17]]/SUM(OO[17])</f>
        <v>7.8306576933529207E-30</v>
      </c>
      <c r="T316" s="10">
        <f>3/24*OO[[#This Row],[76 (28JUN1985 09:00:00)-Water Temperature (C)]]*OO[[#This Row],[18]]/SUM(OO[18])</f>
        <v>1.2869676040860103E-24</v>
      </c>
      <c r="U316" s="10">
        <f>3/24*OO[[#This Row],[77 (28JUN1985 12:00:00)-Water Temperature (C)]]*OO[[#This Row],[19]]/SUM(OO[19])</f>
        <v>7.725372664091252E-17</v>
      </c>
      <c r="V316" s="10">
        <f>3/24000000*OO[[#This Row],[78 (28JUN1985 15:00:00)-Water Temperature (C)]]*OO[[#This Row],[20]]</f>
        <v>5.3817541926899991E-13</v>
      </c>
      <c r="W316" s="10">
        <f>3/24000000*OO[[#This Row],[79 (28JUN1985 18:00:00)-Water Temperature (C)]]*OO[[#This Row],[21]]</f>
        <v>3.2839640227349998E-10</v>
      </c>
      <c r="X316" s="10">
        <f>3/24000000*OO[[#This Row],[80 (28JUN1985 21:00:00)-Water Temperature (C)]]*OO[[#This Row],[22]]</f>
        <v>4.70231392128E-8</v>
      </c>
      <c r="Y316" s="10">
        <f>3/24000000*OO[[#This Row],[81 (29JUN1985 00:00:00)-Water Temperature (C)]]*OO[[#This Row],[23]]</f>
        <v>2.3460334646512501E-6</v>
      </c>
      <c r="Z316" s="10">
        <f>3/24000000*OO[[#This Row],[82 (29JUN1985 03:00:00)-Water Temperature (C)]]*OO[[#This Row],[24]]</f>
        <v>5.095424956094999E-5</v>
      </c>
      <c r="AA316" s="10">
        <f>3/24000000*OO[[#This Row],[83 (29JUN1985 06:00:00)-Water Temperature (C)]]*OO[[#This Row],[25]]</f>
        <v>5.5847809890687493E-4</v>
      </c>
      <c r="AB316" s="10">
        <f>3/24000000*OO[[#This Row],[84 (29JUN1985 09:00:00)-Water Temperature (C)]]*OO[[#This Row],[26]]</f>
        <v>3.4870650215249994E-3</v>
      </c>
      <c r="AC316" s="10">
        <f>3/24000000*OO[[#This Row],[85 (29JUN1985 12:00:00)-Water Temperature (C)]]*OO[[#This Row],[27]]</f>
        <v>1.3369002384299999E-2</v>
      </c>
      <c r="AD316" s="10">
        <f>3/24000000*OO[[#This Row],[86 (29JUN1985 15:00:00)-Water Temperature (C)]]*OO[[#This Row],[28]]</f>
        <v>3.2977294459312502E-2</v>
      </c>
      <c r="AE316" s="10">
        <f>3/24000000*OO[[#This Row],[88 (29JUN1985 21:00:00)-Water Temperature (C)]]*OO[[#This Row],[30]]</f>
        <v>6.5792626425074996E-2</v>
      </c>
      <c r="AF316" s="10">
        <f>3/24000000*OO[[#This Row],[88 (29JUN1985 21:00:00)-Water Temperature (C)]]*OO[[#This Row],[30]]</f>
        <v>6.5792626425074996E-2</v>
      </c>
      <c r="AG316" s="10">
        <f>3/24000000*OO[[#This Row],[89 (30JUN1985 00:00:00)-Water Temperature (C)]]*OO[[#This Row],[31]]</f>
        <v>5.8281568288999996E-2</v>
      </c>
      <c r="AH316" s="10">
        <f>3/24000000*OO[[#This Row],[90 (30JUN1985 03:00:00)-Water Temperature (C)]]*OO[[#This Row],[32]]</f>
        <v>4.0210486362924992E-2</v>
      </c>
      <c r="AI316" s="10">
        <f>3/24000000*OO[[#This Row],[91 (30JUN1985 06:00:00)-Water Temperature (C)]]*OO[[#This Row],[33]]</f>
        <v>2.2505558300850003E-2</v>
      </c>
      <c r="AJ316" s="10">
        <f>3/24000000*OO[[#This Row],[92 (30JUN1985 09:00:00)-Water Temperature (C)]]*OO[[#This Row],[34]]</f>
        <v>1.0720689905832498E-2</v>
      </c>
      <c r="AK316" s="10">
        <f>3/24000000*OO[[#This Row],[93 (30JUN1985 12:00:00)-Water Temperature (C)]]*OO[[#This Row],[35]]</f>
        <v>4.4326021930937492E-3</v>
      </c>
      <c r="AL316" s="10">
        <f>3/24000000*OO[[#This Row],[94 (30JUN1985 15:00:00)-Water Temperature (C)]]*OO[[#This Row],[36]]</f>
        <v>1.6311095968641249E-3</v>
      </c>
      <c r="AM316" s="10">
        <f>3/24000000*OO[[#This Row],[95 (30JUN1985 18:00:00)-Water Temperature (C)]]*OO[[#This Row],[37]]</f>
        <v>5.6011777831875E-4</v>
      </c>
      <c r="AN316" s="10">
        <f>3/24000000*OO[[#This Row],[96 (30JUN1985 21:00:00)-Water Temperature (C)]]*OO[[#This Row],[38]]</f>
        <v>2.0102902550559999E-4</v>
      </c>
      <c r="AO316" s="10">
        <f>3/24000000*OO[[#This Row],[97 (01JUL1985 00:00:00)-Water Temperature (C)]]*OO[[#This Row],[39]]</f>
        <v>9.4578533127000013E-5</v>
      </c>
      <c r="AP316" s="10">
        <f>3/24000000*OO[[#This Row],[98 (01JUL1985 03:00:00)-Water Temperature (C)]]*OO[[#This Row],[40]]</f>
        <v>6.5753119638499986E-5</v>
      </c>
      <c r="AQ316" s="10">
        <f>3/24000000*OO[[#This Row],[99 (01JUL1985 06:00:00)-Water Temperature (C)]]*OO[[#This Row],[41]]</f>
        <v>5.9059506423599993E-5</v>
      </c>
      <c r="AR316" s="10">
        <f>3/24000000*OO[[#This Row],[100 (01JUL1985 09:00:00)-Water Temperature (C)]]*OO[[#This Row],[42]]</f>
        <v>5.9759696887874991E-5</v>
      </c>
      <c r="AS316" s="10">
        <f>3/24000000*OO[[#This Row],[101 (01JUL1985 12:00:00)-Water Temperature (C)]]*OO[[#This Row],[43]]</f>
        <v>6.0767581099062501E-5</v>
      </c>
      <c r="AT316" s="10">
        <f>3/24000000*OO[[#This Row],[102 (01JUL1985 15:00:00)-Water Temperature (C)]]*OO[[#This Row],[44]]</f>
        <v>6.0373671815624988E-5</v>
      </c>
      <c r="AU316" s="10">
        <f>3/24000000*OO[[#This Row],[103 (01JUL1985 18:00:00)-Water Temperature (C)]]*OO[[#This Row],[45]]</f>
        <v>5.7406793084575001E-5</v>
      </c>
      <c r="AV316" s="10">
        <f>3/24000000*OO[[#This Row],[104 (01JUL1985 21:00:00)-Water Temperature (C)]]*OO[[#This Row],[46]]</f>
        <v>5.2758027992849994E-5</v>
      </c>
      <c r="AW316" s="10">
        <f>3/24000000*OO[[#This Row],[105 (02JUL1985 00:00:00)-Water Temperature (C)]]*OO[[#This Row],[47]]</f>
        <v>4.7538919673599995E-5</v>
      </c>
      <c r="AX316" s="10">
        <f>3/24000000*OO[[#This Row],[106 (02JUL1985 03:00:00)-Water Temperature (C)]]*OO[[#This Row],[48]]</f>
        <v>4.2442255397024999E-5</v>
      </c>
      <c r="AY316" s="10">
        <f>3/24000000*OO[[#This Row],[107 (02JUL1985 06:00:00)-Water Temperature (C)]]*OO[[#This Row],[49]]</f>
        <v>3.814081126335E-5</v>
      </c>
      <c r="AZ316" s="10">
        <f>3/24000000*OO[[#This Row],[108 (02JUL1985 09:00:00)-Water Temperature (C)]]*OO[[#This Row],[50]]</f>
        <v>3.5556755548249998E-5</v>
      </c>
      <c r="BA316" s="10">
        <f>3/24000000*OO[[#This Row],[109 (02JUL1985 12:00:00)-Water Temperature (C)]]*OO[[#This Row],[51]]</f>
        <v>3.2880260833062502E-5</v>
      </c>
      <c r="BB316" s="10">
        <f>3/24000000*OO[[#This Row],[110 (02JUL1985 15:00:00)-Water Temperature (C)]]*OO[[#This Row],[52]]</f>
        <v>2.9987291641375E-5</v>
      </c>
      <c r="BC316" s="10">
        <f>3/24000000*OO[[#This Row],[111 (02JUL1985 18:00:00)-Water Temperature (C)]]*OO[[#This Row],[53]]</f>
        <v>2.67791817688225E-5</v>
      </c>
      <c r="BD316" s="10">
        <f>3/24000000*OO[[#This Row],[112 (02JUL1985 21:00:00)-Water Temperature (C)]]*OO[[#This Row],[54]]</f>
        <v>2.3260671873602497E-5</v>
      </c>
      <c r="BE316" s="10">
        <f>3/24000000*OO[[#This Row],[113 (03JUL1985 00:00:00)-Water Temperature (C)]]*OO[[#This Row],[55]]</f>
        <v>1.9765430559543749E-5</v>
      </c>
      <c r="BF316" s="10">
        <f>3/24000000*OO[[#This Row],[114 (03JUL1985 03:00:00)-Water Temperature (C)]]*OO[[#This Row],[56]]</f>
        <v>1.6729741557636249E-5</v>
      </c>
      <c r="BG316" s="10">
        <f>3/24000000*OO[[#This Row],[115 (03JUL1985 06:00:00)-Water Temperature (C)]]*OO[[#This Row],[57]]</f>
        <v>1.430861654362E-5</v>
      </c>
      <c r="BH316" s="10">
        <f>3/24000000*OO[[#This Row],[116 (03JUL1985 09:00:00)-Water Temperature (C)]]*OO[[#This Row],[58]]</f>
        <v>1.2748088235795E-5</v>
      </c>
      <c r="BI316" s="10">
        <f>3/24000000*OO[[#This Row],[117 (03JUL1985 12:00:00)-Water Temperature (C)]]*OO[[#This Row],[59]]</f>
        <v>1.1374173547847502E-5</v>
      </c>
      <c r="BJ316" s="10">
        <f>3/24000000*OO[[#This Row],[118 (03JUL1985 15:00:00)-Water Temperature (C)]]*OO[[#This Row],[60]]</f>
        <v>9.8475566003649997E-6</v>
      </c>
      <c r="BK316" s="10">
        <f>3/24000000*OO[[#This Row],[119 (03JUL1985 18:00:00)-Water Temperature (C)]]*OO[[#This Row],[61]]</f>
        <v>8.1838425354949994E-6</v>
      </c>
      <c r="BL316" s="10">
        <f>3/24000000*OO[[#This Row],[120 (03JUL1985 21:00:00)-Water Temperature (C)]]*OO[[#This Row],[62]]</f>
        <v>6.4485232808287497E-6</v>
      </c>
      <c r="BM316" s="10">
        <f>3/24000000*OO[[#This Row],[121 (04JUL1985 00:00:00)-Water Temperature (C)]]*OO[[#This Row],[63]]</f>
        <v>4.9956094230699989E-6</v>
      </c>
      <c r="BN316" s="10">
        <f>3/24000000*OO[[#This Row],[122 (04JUL1985 03:00:00)-Water Temperature (C)]]*OO[[#This Row],[64]]</f>
        <v>3.9428347513424996E-6</v>
      </c>
      <c r="BO316" s="10">
        <f>3/24000000*OO[[#This Row],[123 (04JUL1985 06:00:00)-Water Temperature (C)]]*OO[[#This Row],[65]]</f>
        <v>3.2640111279937495E-6</v>
      </c>
      <c r="BP316" s="10">
        <f>3/24000000*OO[[#This Row],[124 (04JUL1985 09:00:00)-Water Temperature (C)]]*OO[[#This Row],[66]]</f>
        <v>2.8905613377100001E-6</v>
      </c>
      <c r="BQ316" s="10">
        <f>3/24000000*OO[[#This Row],[125 (04JUL1985 12:00:00)-Water Temperature (C)]]*OO[[#This Row],[67]]</f>
        <v>2.62232875386E-6</v>
      </c>
      <c r="BR316" s="10">
        <f>3/24000000*OO[[#This Row],[126 (04JUL1985 15:00:00)-Water Temperature (C)]]*OO[[#This Row],[68]]</f>
        <v>2.4361544671661249E-6</v>
      </c>
      <c r="BS316" s="10">
        <f>3/24000000*OO[[#This Row],[127 (04JUL1985 18:00:00)-Water Temperature (C)]]*OO[[#This Row],[69]]</f>
        <v>2.2300443741056251E-6</v>
      </c>
      <c r="BT316" s="10">
        <f>3/24000000*OO[[#This Row],[128 (04JUL1985 21:00:00)-Water Temperature (C)]]*OO[[#This Row],[70]]</f>
        <v>2.0315434841344997E-6</v>
      </c>
      <c r="BU316" s="10">
        <f>3/24000000*OO[[#This Row],[129 (05JUL1985 00:00:00)-Water Temperature (C)]]*OO[[#This Row],[71]]</f>
        <v>1.8543721320960001E-6</v>
      </c>
      <c r="BV316" s="10">
        <f>3/24000000*OO[[#This Row],[130 (05JUL1985 03:00:00)-Water Temperature (C)]]*OO[[#This Row],[72]]</f>
        <v>1.7116089519453748E-6</v>
      </c>
      <c r="BW316" s="10">
        <f>3/24000000*OO[[#This Row],[131 (05JUL1985 06:00:00)-Water Temperature (C)]]*OO[[#This Row],[73]]</f>
        <v>1.6076664926499998E-6</v>
      </c>
      <c r="BX316" s="10">
        <f>3/24000000*OO[[#This Row],[132 (05JUL1985 09:00:00)-Water Temperature (C)]]*OO[[#This Row],[74]]</f>
        <v>1.574390069614875E-6</v>
      </c>
      <c r="BY316" s="10">
        <f>3/24000000*OO[[#This Row],[133 (05JUL1985 12:00:00)-Water Temperature (C)]]*OO[[#This Row],[75]]</f>
        <v>1.53627856594875E-6</v>
      </c>
      <c r="BZ316" s="10">
        <f>3/24000000*OO[[#This Row],[134 (05JUL1985 15:00:00)-Water Temperature (C)]]*OO[[#This Row],[76]]</f>
        <v>1.5188621694872501E-6</v>
      </c>
      <c r="CA316" s="10">
        <f>3/24000000*OO[[#This Row],[135 (05JUL1985 18:00:00)-Water Temperature (C)]]*OO[[#This Row],[77]]</f>
        <v>1.4830398778814997E-6</v>
      </c>
      <c r="CB316" s="10">
        <f>3/24000000*OO[[#This Row],[136 (05JUL1985 21:00:00)-Water Temperature (C)]]*OO[[#This Row],[78]]</f>
        <v>1.4244332435709998E-6</v>
      </c>
      <c r="CC316" s="10">
        <f>3/24000000*OO[[#This Row],[137 (06JUL1985 00:00:00)-Water Temperature (C)]]*OO[[#This Row],[79]]</f>
        <v>1.3422939576374999E-6</v>
      </c>
      <c r="CD316" s="10">
        <f>3/24000000*OO[[#This Row],[138 (06JUL1985 03:00:00)-Water Temperature (C)]]*OO[[#This Row],[80]]</f>
        <v>1.2546904061124999E-6</v>
      </c>
      <c r="CE316" s="10">
        <f>3/24000000*OO[[#This Row],[139 (06JUL1985 06:00:00)-Water Temperature (C)]]*OO[[#This Row],[81]]</f>
        <v>1.1945729166277499E-6</v>
      </c>
      <c r="CF316" s="10">
        <f>3/24000000*OO[[#This Row],[140 (06JUL1985 09:00:00)-Water Temperature (C)]]*OO[[#This Row],[82]]</f>
        <v>1.1955098151712501E-6</v>
      </c>
      <c r="CG316" s="10">
        <f>3/24000000*OO[[#This Row],[141 (06JUL1985 12:00:00)-Water Temperature (C)]]*OO[[#This Row],[83]]</f>
        <v>1.1978266794975E-6</v>
      </c>
      <c r="CH316" s="10">
        <f>3/24000000*OO[[#This Row],[142 (06JUL1985 15:00:00)-Water Temperature (C)]]*OO[[#This Row],[84]]</f>
        <v>1.1956535731931249E-6</v>
      </c>
      <c r="CI316" s="10">
        <f>3/24000000*OO[[#This Row],[143 (06JUL1985 18:00:00)-Water Temperature (C)]]*OO[[#This Row],[85]]</f>
        <v>1.1745689653571249E-6</v>
      </c>
      <c r="CJ316" s="10">
        <f>3/24000000*OO[[#This Row],[144 (06JUL1985 21:00:00)-Water Temperature (C)]]*OO[[#This Row],[86]]</f>
        <v>1.1188218596377501E-6</v>
      </c>
      <c r="CK316" s="10">
        <f>3/24000000*OO[[#This Row],[145 (07JUL1985 00:00:00)-Water Temperature (C)]]*OO[[#This Row],[87]]</f>
        <v>1.0403367860403751E-6</v>
      </c>
      <c r="CL316" s="10">
        <f>3/24000000*OO[[#This Row],[146 (07JUL1985 03:00:00)-Water Temperature (C)]]*OO[[#This Row],[88]]</f>
        <v>9.6289223684850014E-7</v>
      </c>
      <c r="CM316" s="10">
        <f>3/24000000*OO[[#This Row],[147 (07JUL1985 06:00:00)-Water Temperature (C)]]*OO[[#This Row],[89]]</f>
        <v>9.0621752919424991E-7</v>
      </c>
      <c r="CN316" s="10">
        <f>3/24000000*OO[[#This Row],[148 (07JUL1985 09:00:00)-Water Temperature (C)]]*OO[[#This Row],[90]]</f>
        <v>8.9602126240024988E-7</v>
      </c>
      <c r="CO316" s="10">
        <f>3/24000000*OO[[#This Row],[149 (07JUL1985 12:00:00)-Water Temperature (C)]]*OO[[#This Row],[91]]</f>
        <v>8.9819706373949986E-7</v>
      </c>
      <c r="CP316" s="10">
        <f>3/24000000*OO[[#This Row],[150 (07JUL1985 15:00:00)-Water Temperature (C)]]*OO[[#This Row],[92]]</f>
        <v>8.9379594037125011E-7</v>
      </c>
      <c r="CQ316" s="10">
        <f>3/24000000*OO[[#This Row],[151 (07JUL1985 18:00:00)-Water Temperature (C)]]*OO[[#This Row],[93]]</f>
        <v>8.7733575892749987E-7</v>
      </c>
      <c r="CR316" s="10">
        <f>3/24000000*OO[[#This Row],[152 (07JUL1985 21:00:00)-Water Temperature (C)]]*OO[[#This Row],[94]]</f>
        <v>8.3346696590624993E-7</v>
      </c>
      <c r="CS316" s="10">
        <f>3/24000000*OO[[#This Row],[153 (08JUL1985 00:00:00)-Water Temperature (C)]]*OO[[#This Row],[95]]</f>
        <v>7.8008740994400003E-7</v>
      </c>
      <c r="CT316" s="10">
        <f>3/24000000*OO[[#This Row],[154 (08JUL1985 03:00:00)-Water Temperature (C)]]*OO[[#This Row],[96]]</f>
        <v>7.2722153384174997E-7</v>
      </c>
      <c r="CU316" s="10">
        <f>3/24000000*OO[[#This Row],[155 (08JUL1985 06:00:00)-Water Temperature (C)]]*OO[[#This Row],[97]]</f>
        <v>6.8677944333624996E-7</v>
      </c>
      <c r="CV316" s="10">
        <f>3/24000000*OO[[#This Row],[156 (08JUL1985 09:00:00)-Water Temperature (C)]]*OO[[#This Row],[98]]</f>
        <v>6.6035072228174998E-7</v>
      </c>
      <c r="CW316" s="10">
        <f>3/24000000*OO[[#This Row],[157 (08JUL1985 12:00:00)-Water Temperature (C)]]*OO[[#This Row],[99]]</f>
        <v>6.5188280711812505E-7</v>
      </c>
    </row>
    <row r="317" spans="1:101" x14ac:dyDescent="0.35">
      <c r="A317" t="s">
        <v>323</v>
      </c>
      <c r="B317">
        <v>770.02229999999997</v>
      </c>
      <c r="C317" s="10">
        <f>3/24*OO[[#This Row],[59 (26JUN1985 06:00:00)-Water Temperature (C)]]*OO[[#This Row],[1]]/SUM(OO[1])</f>
        <v>0</v>
      </c>
      <c r="D317" s="10">
        <f>3/24*OO[[#This Row],[60 (26JUN1985 09:00:00)-Water Temperature (C)]]*OO[[#This Row],[2]]/SUM(OO[2])</f>
        <v>0</v>
      </c>
      <c r="E317" s="10">
        <f>3/24*OO[[#This Row],[61 (26JUN1985 12:00:00)-Water Temperature (C)]]*OO[[#This Row],[3]]/SUM(OO[3])</f>
        <v>0</v>
      </c>
      <c r="F317" s="10">
        <f>3/24*OO[[#This Row],[62 (26JUN1985 15:00:00)-Water Temperature (C)]]*OO[[#This Row],[4]]/SUM(OO[4])</f>
        <v>0</v>
      </c>
      <c r="G317" s="10">
        <f>3/24*OO[[#This Row],[63 (26JUN1985 18:00:00)-Water Temperature (C)]]*OO[[#This Row],[5]]/SUM(OO[5])</f>
        <v>0</v>
      </c>
      <c r="H317" s="10">
        <f>3/24*OO[[#This Row],[64 (26JUN1985 21:00:00)-Water Temperature (C)]]*OO[[#This Row],[6]]/SUM(OO[6])</f>
        <v>0</v>
      </c>
      <c r="I317" s="10">
        <f>3/24*OO[[#This Row],[65 (27JUN1985 00:00:00)-Water Temperature (C)]]*OO[[#This Row],[7]]/SUM(OO[7])</f>
        <v>0</v>
      </c>
      <c r="J317" s="10">
        <f>3/24*OO[[#This Row],[66 (27JUN1985 03:00:00)-Water Temperature (C)]]*OO[[#This Row],[8]]/SUM(OO[8])</f>
        <v>0</v>
      </c>
      <c r="K317" s="10">
        <f>3/24*OO[[#This Row],[67 (27JUN1985 06:00:00)-Water Temperature (C)]]*OO[[#This Row],[9]]/SUM(OO[9])</f>
        <v>0</v>
      </c>
      <c r="L317" s="10">
        <f>3/24*OO[[#This Row],[68 (27JUN1985 09:00:00)-Water Temperature (C)]]*OO[[#This Row],[10]]/SUM(OO[10])</f>
        <v>0</v>
      </c>
      <c r="M317" s="10">
        <f>3/24*OO[[#This Row],[69 (27JUN1985 12:00:00)-Water Temperature (C)]]*OO[[#This Row],[11]]/SUM(OO[11])</f>
        <v>0</v>
      </c>
      <c r="N317" s="10">
        <f>3/24*OO[[#This Row],[70 (27JUN1985 15:00:00)-Water Temperature (C)]]*OO[[#This Row],[12]]/SUM(OO[12])</f>
        <v>0</v>
      </c>
      <c r="O317" s="10">
        <f>3/24*OO[[#This Row],[71 (27JUN1985 18:00:00)-Water Temperature (C)]]*OO[[#This Row],[13]]/SUM(OO[13])</f>
        <v>0</v>
      </c>
      <c r="P317" s="10">
        <f>3/24*OO[[#This Row],[72 (27JUN1985 21:00:00)-Water Temperature (C)]]*OO[[#This Row],[14]]/SUM(OO[14])</f>
        <v>0</v>
      </c>
      <c r="Q317" s="10">
        <f>3/24*OO[[#This Row],[73 (28JUN1985 00:00:00)-Water Temperature (C)]]*OO[[#This Row],[15]]/SUM(OO[15])</f>
        <v>0</v>
      </c>
      <c r="R317" s="10">
        <f>3/24*OO[[#This Row],[74 (28JUN1985 03:00:00)-Water Temperature (C)]]*OO[[#This Row],[16]]/SUM(OO[16])</f>
        <v>1.2335779787302871E-42</v>
      </c>
      <c r="S317" s="10">
        <f>3/24*OO[[#This Row],[75 (28JUN1985 06:00:00)-Water Temperature (C)]]*OO[[#This Row],[17]]/SUM(OO[17])</f>
        <v>8.6727912853992864E-31</v>
      </c>
      <c r="T317" s="10">
        <f>3/24*OO[[#This Row],[76 (28JUN1985 09:00:00)-Water Temperature (C)]]*OO[[#This Row],[18]]/SUM(OO[18])</f>
        <v>2.3999117360656818E-25</v>
      </c>
      <c r="U317" s="10">
        <f>3/24*OO[[#This Row],[77 (28JUN1985 12:00:00)-Water Temperature (C)]]*OO[[#This Row],[19]]/SUM(OO[19])</f>
        <v>2.3149608392107604E-17</v>
      </c>
      <c r="V317" s="10">
        <f>3/24000000*OO[[#This Row],[78 (28JUN1985 15:00:00)-Water Temperature (C)]]*OO[[#This Row],[20]]</f>
        <v>2.1677439120079998E-13</v>
      </c>
      <c r="W317" s="10">
        <f>3/24000000*OO[[#This Row],[79 (28JUN1985 18:00:00)-Water Temperature (C)]]*OO[[#This Row],[21]]</f>
        <v>1.5147218217602499E-10</v>
      </c>
      <c r="X317" s="10">
        <f>3/24000000*OO[[#This Row],[80 (28JUN1985 21:00:00)-Water Temperature (C)]]*OO[[#This Row],[22]]</f>
        <v>2.3856906665624996E-8</v>
      </c>
      <c r="Y317" s="10">
        <f>3/24000000*OO[[#This Row],[81 (29JUN1985 00:00:00)-Water Temperature (C)]]*OO[[#This Row],[23]]</f>
        <v>1.284521371667375E-6</v>
      </c>
      <c r="Z317" s="10">
        <f>3/24000000*OO[[#This Row],[82 (29JUN1985 03:00:00)-Water Temperature (C)]]*OO[[#This Row],[24]]</f>
        <v>2.9754620984100001E-5</v>
      </c>
      <c r="AA317" s="10">
        <f>3/24000000*OO[[#This Row],[83 (29JUN1985 06:00:00)-Water Temperature (C)]]*OO[[#This Row],[25]]</f>
        <v>3.4496256549375001E-4</v>
      </c>
      <c r="AB317" s="10">
        <f>3/24000000*OO[[#This Row],[84 (29JUN1985 09:00:00)-Water Temperature (C)]]*OO[[#This Row],[26]]</f>
        <v>2.2649897586599996E-3</v>
      </c>
      <c r="AC317" s="10">
        <f>3/24000000*OO[[#This Row],[85 (29JUN1985 12:00:00)-Water Temperature (C)]]*OO[[#This Row],[27]]</f>
        <v>9.0733416340462499E-3</v>
      </c>
      <c r="AD317" s="10">
        <f>3/24000000*OO[[#This Row],[86 (29JUN1985 15:00:00)-Water Temperature (C)]]*OO[[#This Row],[28]]</f>
        <v>2.3277959091374999E-2</v>
      </c>
      <c r="AE317" s="10">
        <f>3/24000000*OO[[#This Row],[88 (29JUN1985 21:00:00)-Water Temperature (C)]]*OO[[#This Row],[30]]</f>
        <v>4.9640033531000001E-2</v>
      </c>
      <c r="AF317" s="10">
        <f>3/24000000*OO[[#This Row],[88 (29JUN1985 21:00:00)-Water Temperature (C)]]*OO[[#This Row],[30]]</f>
        <v>4.9640033531000001E-2</v>
      </c>
      <c r="AG317" s="10">
        <f>3/24000000*OO[[#This Row],[89 (30JUN1985 00:00:00)-Water Temperature (C)]]*OO[[#This Row],[31]]</f>
        <v>4.5229244733600002E-2</v>
      </c>
      <c r="AH317" s="10">
        <f>3/24000000*OO[[#This Row],[90 (30JUN1985 03:00:00)-Water Temperature (C)]]*OO[[#This Row],[32]]</f>
        <v>3.2011082769374997E-2</v>
      </c>
      <c r="AI317" s="10">
        <f>3/24000000*OO[[#This Row],[91 (30JUN1985 06:00:00)-Water Temperature (C)]]*OO[[#This Row],[33]]</f>
        <v>1.8328444812475E-2</v>
      </c>
      <c r="AJ317" s="10">
        <f>3/24000000*OO[[#This Row],[92 (30JUN1985 09:00:00)-Water Temperature (C)]]*OO[[#This Row],[34]]</f>
        <v>8.913417217538749E-3</v>
      </c>
      <c r="AK317" s="10">
        <f>3/24000000*OO[[#This Row],[93 (30JUN1985 12:00:00)-Water Temperature (C)]]*OO[[#This Row],[35]]</f>
        <v>3.750782175555E-3</v>
      </c>
      <c r="AL317" s="10">
        <f>3/24000000*OO[[#This Row],[94 (30JUN1985 15:00:00)-Water Temperature (C)]]*OO[[#This Row],[36]]</f>
        <v>1.398617973099E-3</v>
      </c>
      <c r="AM317" s="10">
        <f>3/24000000*OO[[#This Row],[95 (30JUN1985 18:00:00)-Water Temperature (C)]]*OO[[#This Row],[37]]</f>
        <v>4.8224533653187497E-4</v>
      </c>
      <c r="AN317" s="10">
        <f>3/24000000*OO[[#This Row],[96 (30JUN1985 21:00:00)-Water Temperature (C)]]*OO[[#This Row],[38]]</f>
        <v>1.7020592041342496E-4</v>
      </c>
      <c r="AO317" s="10">
        <f>3/24000000*OO[[#This Row],[97 (01JUL1985 00:00:00)-Water Temperature (C)]]*OO[[#This Row],[39]]</f>
        <v>7.6711118971624996E-5</v>
      </c>
      <c r="AP317" s="10">
        <f>3/24000000*OO[[#This Row],[98 (01JUL1985 03:00:00)-Water Temperature (C)]]*OO[[#This Row],[40]]</f>
        <v>5.1168493761000005E-5</v>
      </c>
      <c r="AQ317" s="10">
        <f>3/24000000*OO[[#This Row],[99 (01JUL1985 06:00:00)-Water Temperature (C)]]*OO[[#This Row],[41]]</f>
        <v>4.512638958184999E-5</v>
      </c>
      <c r="AR317" s="10">
        <f>3/24000000*OO[[#This Row],[100 (01JUL1985 09:00:00)-Water Temperature (C)]]*OO[[#This Row],[42]]</f>
        <v>4.5509217710262504E-5</v>
      </c>
      <c r="AS317" s="10">
        <f>3/24000000*OO[[#This Row],[101 (01JUL1985 12:00:00)-Water Temperature (C)]]*OO[[#This Row],[43]]</f>
        <v>4.6296280991999998E-5</v>
      </c>
      <c r="AT317" s="10">
        <f>3/24000000*OO[[#This Row],[102 (01JUL1985 15:00:00)-Water Temperature (C)]]*OO[[#This Row],[44]]</f>
        <v>4.6135861595862498E-5</v>
      </c>
      <c r="AU317" s="10">
        <f>3/24000000*OO[[#This Row],[103 (01JUL1985 18:00:00)-Water Temperature (C)]]*OO[[#This Row],[45]]</f>
        <v>4.3993176541349997E-5</v>
      </c>
      <c r="AV317" s="10">
        <f>3/24000000*OO[[#This Row],[104 (01JUL1985 21:00:00)-Water Temperature (C)]]*OO[[#This Row],[46]]</f>
        <v>4.0486915062824991E-5</v>
      </c>
      <c r="AW317" s="10">
        <f>3/24000000*OO[[#This Row],[105 (02JUL1985 00:00:00)-Water Temperature (C)]]*OO[[#This Row],[47]]</f>
        <v>3.6518338141150007E-5</v>
      </c>
      <c r="AX317" s="10">
        <f>3/24000000*OO[[#This Row],[106 (02JUL1985 03:00:00)-Water Temperature (C)]]*OO[[#This Row],[48]]</f>
        <v>3.2628919194300001E-5</v>
      </c>
      <c r="AY317" s="10">
        <f>3/24000000*OO[[#This Row],[107 (02JUL1985 06:00:00)-Water Temperature (C)]]*OO[[#This Row],[49]]</f>
        <v>2.9349479949362503E-5</v>
      </c>
      <c r="AZ317" s="10">
        <f>3/24000000*OO[[#This Row],[108 (02JUL1985 09:00:00)-Water Temperature (C)]]*OO[[#This Row],[50]]</f>
        <v>2.7420424760099996E-5</v>
      </c>
      <c r="BA317" s="10">
        <f>3/24000000*OO[[#This Row],[109 (02JUL1985 12:00:00)-Water Temperature (C)]]*OO[[#This Row],[51]]</f>
        <v>2.5366456432649997E-5</v>
      </c>
      <c r="BB317" s="10">
        <f>3/24000000*OO[[#This Row],[110 (02JUL1985 15:00:00)-Water Temperature (C)]]*OO[[#This Row],[52]]</f>
        <v>2.3180301995339999E-5</v>
      </c>
      <c r="BC317" s="10">
        <f>3/24000000*OO[[#This Row],[111 (02JUL1985 18:00:00)-Water Temperature (C)]]*OO[[#This Row],[53]]</f>
        <v>2.0737531910159999E-5</v>
      </c>
      <c r="BD317" s="10">
        <f>3/24000000*OO[[#This Row],[112 (02JUL1985 21:00:00)-Water Temperature (C)]]*OO[[#This Row],[54]]</f>
        <v>1.80075502062225E-5</v>
      </c>
      <c r="BE317" s="10">
        <f>3/24000000*OO[[#This Row],[113 (03JUL1985 00:00:00)-Water Temperature (C)]]*OO[[#This Row],[55]]</f>
        <v>1.5292948729499999E-5</v>
      </c>
      <c r="BF317" s="10">
        <f>3/24000000*OO[[#This Row],[114 (03JUL1985 03:00:00)-Water Temperature (C)]]*OO[[#This Row],[56]]</f>
        <v>1.294502941006875E-5</v>
      </c>
      <c r="BG317" s="10">
        <f>3/24000000*OO[[#This Row],[115 (03JUL1985 06:00:00)-Water Temperature (C)]]*OO[[#This Row],[57]]</f>
        <v>1.106403000451875E-5</v>
      </c>
      <c r="BH317" s="10">
        <f>3/24000000*OO[[#This Row],[116 (03JUL1985 09:00:00)-Water Temperature (C)]]*OO[[#This Row],[58]]</f>
        <v>9.8744962066000001E-6</v>
      </c>
      <c r="BI317" s="10">
        <f>3/24000000*OO[[#This Row],[117 (03JUL1985 12:00:00)-Water Temperature (C)]]*OO[[#This Row],[59]]</f>
        <v>8.8296584768437499E-6</v>
      </c>
      <c r="BJ317" s="10">
        <f>3/24000000*OO[[#This Row],[118 (03JUL1985 15:00:00)-Water Temperature (C)]]*OO[[#This Row],[60]]</f>
        <v>7.670980797778749E-6</v>
      </c>
      <c r="BK317" s="10">
        <f>3/24000000*OO[[#This Row],[119 (03JUL1985 18:00:00)-Water Temperature (C)]]*OO[[#This Row],[61]]</f>
        <v>6.4008033727950003E-6</v>
      </c>
      <c r="BL317" s="10">
        <f>3/24000000*OO[[#This Row],[120 (03JUL1985 21:00:00)-Water Temperature (C)]]*OO[[#This Row],[62]]</f>
        <v>5.0489670482350002E-6</v>
      </c>
      <c r="BM317" s="10">
        <f>3/24000000*OO[[#This Row],[121 (04JUL1985 00:00:00)-Water Temperature (C)]]*OO[[#This Row],[63]]</f>
        <v>3.9068668196999997E-6</v>
      </c>
      <c r="BN317" s="10">
        <f>3/24000000*OO[[#This Row],[122 (04JUL1985 03:00:00)-Water Temperature (C)]]*OO[[#This Row],[64]]</f>
        <v>3.0734376825024995E-6</v>
      </c>
      <c r="BO317" s="10">
        <f>3/24000000*OO[[#This Row],[123 (04JUL1985 06:00:00)-Water Temperature (C)]]*OO[[#This Row],[65]]</f>
        <v>2.5306126080528751E-6</v>
      </c>
      <c r="BP317" s="10">
        <f>3/24000000*OO[[#This Row],[124 (04JUL1985 09:00:00)-Water Temperature (C)]]*OO[[#This Row],[66]]</f>
        <v>2.2324851207235E-6</v>
      </c>
      <c r="BQ317" s="10">
        <f>3/24000000*OO[[#This Row],[125 (04JUL1985 12:00:00)-Water Temperature (C)]]*OO[[#This Row],[67]]</f>
        <v>2.018440775772E-6</v>
      </c>
      <c r="BR317" s="10">
        <f>3/24000000*OO[[#This Row],[126 (04JUL1985 15:00:00)-Water Temperature (C)]]*OO[[#This Row],[68]]</f>
        <v>1.873503406944E-6</v>
      </c>
      <c r="BS317" s="10">
        <f>3/24000000*OO[[#This Row],[127 (04JUL1985 18:00:00)-Water Temperature (C)]]*OO[[#This Row],[69]]</f>
        <v>1.7135661100145E-6</v>
      </c>
      <c r="BT317" s="10">
        <f>3/24000000*OO[[#This Row],[128 (04JUL1985 21:00:00)-Water Temperature (C)]]*OO[[#This Row],[70]]</f>
        <v>1.5601767202912501E-6</v>
      </c>
      <c r="BU317" s="10">
        <f>3/24000000*OO[[#This Row],[129 (05JUL1985 00:00:00)-Water Temperature (C)]]*OO[[#This Row],[71]]</f>
        <v>1.4230852467930001E-6</v>
      </c>
      <c r="BV317" s="10">
        <f>3/24000000*OO[[#This Row],[130 (05JUL1985 03:00:00)-Water Temperature (C)]]*OO[[#This Row],[72]]</f>
        <v>1.3114207401982499E-6</v>
      </c>
      <c r="BW317" s="10">
        <f>3/24000000*OO[[#This Row],[131 (05JUL1985 06:00:00)-Water Temperature (C)]]*OO[[#This Row],[73]]</f>
        <v>1.229865953976E-6</v>
      </c>
      <c r="BX317" s="10">
        <f>3/24000000*OO[[#This Row],[132 (05JUL1985 09:00:00)-Water Temperature (C)]]*OO[[#This Row],[74]]</f>
        <v>1.2039937674435001E-6</v>
      </c>
      <c r="BY317" s="10">
        <f>3/24000000*OO[[#This Row],[133 (05JUL1985 12:00:00)-Water Temperature (C)]]*OO[[#This Row],[75]]</f>
        <v>1.1725837585949999E-6</v>
      </c>
      <c r="BZ317" s="10">
        <f>3/24000000*OO[[#This Row],[134 (05JUL1985 15:00:00)-Water Temperature (C)]]*OO[[#This Row],[76]]</f>
        <v>1.1599966848112498E-6</v>
      </c>
      <c r="CA317" s="10">
        <f>3/24000000*OO[[#This Row],[135 (05JUL1985 18:00:00)-Water Temperature (C)]]*OO[[#This Row],[77]]</f>
        <v>1.1338515314437501E-6</v>
      </c>
      <c r="CB317" s="10">
        <f>3/24000000*OO[[#This Row],[136 (05JUL1985 21:00:00)-Water Temperature (C)]]*OO[[#This Row],[78]]</f>
        <v>1.088975174911E-6</v>
      </c>
      <c r="CC317" s="10">
        <f>3/24000000*OO[[#This Row],[137 (06JUL1985 00:00:00)-Water Temperature (C)]]*OO[[#This Row],[79]]</f>
        <v>1.0266946192497499E-6</v>
      </c>
      <c r="CD317" s="10">
        <f>3/24000000*OO[[#This Row],[138 (06JUL1985 03:00:00)-Water Temperature (C)]]*OO[[#This Row],[80]]</f>
        <v>9.6004032782825018E-7</v>
      </c>
      <c r="CE317" s="10">
        <f>3/24000000*OO[[#This Row],[139 (06JUL1985 06:00:00)-Water Temperature (C)]]*OO[[#This Row],[81]]</f>
        <v>9.1346640756349992E-7</v>
      </c>
      <c r="CF317" s="10">
        <f>3/24000000*OO[[#This Row],[140 (06JUL1985 09:00:00)-Water Temperature (C)]]*OO[[#This Row],[82]]</f>
        <v>9.1447681879124997E-7</v>
      </c>
      <c r="CG317" s="10">
        <f>3/24000000*OO[[#This Row],[141 (06JUL1985 12:00:00)-Water Temperature (C)]]*OO[[#This Row],[83]]</f>
        <v>9.1528941081649991E-7</v>
      </c>
      <c r="CH317" s="10">
        <f>3/24000000*OO[[#This Row],[142 (06JUL1985 15:00:00)-Water Temperature (C)]]*OO[[#This Row],[84]]</f>
        <v>9.1481044521187502E-7</v>
      </c>
      <c r="CI317" s="10">
        <f>3/24000000*OO[[#This Row],[143 (06JUL1985 18:00:00)-Water Temperature (C)]]*OO[[#This Row],[85]]</f>
        <v>9.0006492308499996E-7</v>
      </c>
      <c r="CJ317" s="10">
        <f>3/24000000*OO[[#This Row],[144 (06JUL1985 21:00:00)-Water Temperature (C)]]*OO[[#This Row],[86]]</f>
        <v>8.5673210883849993E-7</v>
      </c>
      <c r="CK317" s="10">
        <f>3/24000000*OO[[#This Row],[145 (07JUL1985 00:00:00)-Water Temperature (C)]]*OO[[#This Row],[87]]</f>
        <v>7.9657335761499996E-7</v>
      </c>
      <c r="CL317" s="10">
        <f>3/24000000*OO[[#This Row],[146 (07JUL1985 03:00:00)-Water Temperature (C)]]*OO[[#This Row],[88]]</f>
        <v>7.3775261975624999E-7</v>
      </c>
      <c r="CM317" s="10">
        <f>3/24000000*OO[[#This Row],[147 (07JUL1985 06:00:00)-Water Temperature (C)]]*OO[[#This Row],[89]]</f>
        <v>6.9329931728850001E-7</v>
      </c>
      <c r="CN317" s="10">
        <f>3/24000000*OO[[#This Row],[148 (07JUL1985 09:00:00)-Water Temperature (C)]]*OO[[#This Row],[90]]</f>
        <v>6.8561350931324997E-7</v>
      </c>
      <c r="CO317" s="10">
        <f>3/24000000*OO[[#This Row],[149 (07JUL1985 12:00:00)-Water Temperature (C)]]*OO[[#This Row],[91]]</f>
        <v>6.8671466583774996E-7</v>
      </c>
      <c r="CP317" s="10">
        <f>3/24000000*OO[[#This Row],[150 (07JUL1985 15:00:00)-Water Temperature (C)]]*OO[[#This Row],[92]]</f>
        <v>6.8361262103924997E-7</v>
      </c>
      <c r="CQ317" s="10">
        <f>3/24000000*OO[[#This Row],[151 (07JUL1985 18:00:00)-Water Temperature (C)]]*OO[[#This Row],[93]]</f>
        <v>6.7179966644299995E-7</v>
      </c>
      <c r="CR317" s="10">
        <f>3/24000000*OO[[#This Row],[152 (07JUL1985 21:00:00)-Water Temperature (C)]]*OO[[#This Row],[94]]</f>
        <v>6.3790065773825E-7</v>
      </c>
      <c r="CS317" s="10">
        <f>3/24000000*OO[[#This Row],[153 (08JUL1985 00:00:00)-Water Temperature (C)]]*OO[[#This Row],[95]]</f>
        <v>5.9713894527525002E-7</v>
      </c>
      <c r="CT317" s="10">
        <f>3/24000000*OO[[#This Row],[154 (08JUL1985 03:00:00)-Water Temperature (C)]]*OO[[#This Row],[96]]</f>
        <v>5.5673942642262505E-7</v>
      </c>
      <c r="CU317" s="10">
        <f>3/24000000*OO[[#This Row],[155 (08JUL1985 06:00:00)-Water Temperature (C)]]*OO[[#This Row],[97]]</f>
        <v>5.2519319057312498E-7</v>
      </c>
      <c r="CV317" s="10">
        <f>3/24000000*OO[[#This Row],[156 (08JUL1985 09:00:00)-Water Temperature (C)]]*OO[[#This Row],[98]]</f>
        <v>5.0465454628449993E-7</v>
      </c>
      <c r="CW317" s="10">
        <f>3/24000000*OO[[#This Row],[157 (08JUL1985 12:00:00)-Water Temperature (C)]]*OO[[#This Row],[99]]</f>
        <v>4.9838628942900005E-7</v>
      </c>
    </row>
    <row r="318" spans="1:101" x14ac:dyDescent="0.35">
      <c r="A318" t="s">
        <v>324</v>
      </c>
      <c r="B318">
        <v>808.4606</v>
      </c>
      <c r="C318" s="10">
        <f>3/24*OO[[#This Row],[59 (26JUN1985 06:00:00)-Water Temperature (C)]]*OO[[#This Row],[1]]/SUM(OO[1])</f>
        <v>0</v>
      </c>
      <c r="D318" s="10">
        <f>3/24*OO[[#This Row],[60 (26JUN1985 09:00:00)-Water Temperature (C)]]*OO[[#This Row],[2]]/SUM(OO[2])</f>
        <v>0</v>
      </c>
      <c r="E318" s="10">
        <f>3/24*OO[[#This Row],[61 (26JUN1985 12:00:00)-Water Temperature (C)]]*OO[[#This Row],[3]]/SUM(OO[3])</f>
        <v>0</v>
      </c>
      <c r="F318" s="10">
        <f>3/24*OO[[#This Row],[62 (26JUN1985 15:00:00)-Water Temperature (C)]]*OO[[#This Row],[4]]/SUM(OO[4])</f>
        <v>0</v>
      </c>
      <c r="G318" s="10">
        <f>3/24*OO[[#This Row],[63 (26JUN1985 18:00:00)-Water Temperature (C)]]*OO[[#This Row],[5]]/SUM(OO[5])</f>
        <v>0</v>
      </c>
      <c r="H318" s="10">
        <f>3/24*OO[[#This Row],[64 (26JUN1985 21:00:00)-Water Temperature (C)]]*OO[[#This Row],[6]]/SUM(OO[6])</f>
        <v>0</v>
      </c>
      <c r="I318" s="10">
        <f>3/24*OO[[#This Row],[65 (27JUN1985 00:00:00)-Water Temperature (C)]]*OO[[#This Row],[7]]/SUM(OO[7])</f>
        <v>0</v>
      </c>
      <c r="J318" s="10">
        <f>3/24*OO[[#This Row],[66 (27JUN1985 03:00:00)-Water Temperature (C)]]*OO[[#This Row],[8]]/SUM(OO[8])</f>
        <v>0</v>
      </c>
      <c r="K318" s="10">
        <f>3/24*OO[[#This Row],[67 (27JUN1985 06:00:00)-Water Temperature (C)]]*OO[[#This Row],[9]]/SUM(OO[9])</f>
        <v>0</v>
      </c>
      <c r="L318" s="10">
        <f>3/24*OO[[#This Row],[68 (27JUN1985 09:00:00)-Water Temperature (C)]]*OO[[#This Row],[10]]/SUM(OO[10])</f>
        <v>0</v>
      </c>
      <c r="M318" s="10">
        <f>3/24*OO[[#This Row],[69 (27JUN1985 12:00:00)-Water Temperature (C)]]*OO[[#This Row],[11]]/SUM(OO[11])</f>
        <v>0</v>
      </c>
      <c r="N318" s="10">
        <f>3/24*OO[[#This Row],[70 (27JUN1985 15:00:00)-Water Temperature (C)]]*OO[[#This Row],[12]]/SUM(OO[12])</f>
        <v>0</v>
      </c>
      <c r="O318" s="10">
        <f>3/24*OO[[#This Row],[71 (27JUN1985 18:00:00)-Water Temperature (C)]]*OO[[#This Row],[13]]/SUM(OO[13])</f>
        <v>0</v>
      </c>
      <c r="P318" s="10">
        <f>3/24*OO[[#This Row],[72 (27JUN1985 21:00:00)-Water Temperature (C)]]*OO[[#This Row],[14]]/SUM(OO[14])</f>
        <v>0</v>
      </c>
      <c r="Q318" s="10">
        <f>3/24*OO[[#This Row],[73 (28JUN1985 00:00:00)-Water Temperature (C)]]*OO[[#This Row],[15]]/SUM(OO[15])</f>
        <v>0</v>
      </c>
      <c r="R318" s="10">
        <f>3/24*OO[[#This Row],[74 (28JUN1985 03:00:00)-Water Temperature (C)]]*OO[[#This Row],[16]]/SUM(OO[16])</f>
        <v>1.7503205044740214E-43</v>
      </c>
      <c r="S318" s="10">
        <f>3/24*OO[[#This Row],[75 (28JUN1985 06:00:00)-Water Temperature (C)]]*OO[[#This Row],[17]]/SUM(OO[17])</f>
        <v>1.4772342902033998E-31</v>
      </c>
      <c r="T318" s="10">
        <f>3/24*OO[[#This Row],[76 (28JUN1985 09:00:00)-Water Temperature (C)]]*OO[[#This Row],[18]]/SUM(OO[18])</f>
        <v>9.3809089603125432E-26</v>
      </c>
      <c r="U318" s="10">
        <f>3/24*OO[[#This Row],[77 (28JUN1985 12:00:00)-Water Temperature (C)]]*OO[[#This Row],[19]]/SUM(OO[19])</f>
        <v>9.359149950288585E-18</v>
      </c>
      <c r="V318" s="10">
        <f>3/24000000*OO[[#This Row],[78 (28JUN1985 15:00:00)-Water Temperature (C)]]*OO[[#This Row],[20]]</f>
        <v>1.1453108143554999E-13</v>
      </c>
      <c r="W318" s="10">
        <f>3/24000000*OO[[#This Row],[79 (28JUN1985 18:00:00)-Water Temperature (C)]]*OO[[#This Row],[21]]</f>
        <v>8.9975337855374998E-11</v>
      </c>
      <c r="X318" s="10">
        <f>3/24000000*OO[[#This Row],[80 (28JUN1985 21:00:00)-Water Temperature (C)]]*OO[[#This Row],[22]]</f>
        <v>1.538224697992125E-8</v>
      </c>
      <c r="Y318" s="10">
        <f>3/24000000*OO[[#This Row],[81 (29JUN1985 00:00:00)-Water Temperature (C)]]*OO[[#This Row],[23]]</f>
        <v>8.8409011337800006E-7</v>
      </c>
      <c r="Z318" s="10">
        <f>3/24000000*OO[[#This Row],[82 (29JUN1985 03:00:00)-Water Temperature (C)]]*OO[[#This Row],[24]]</f>
        <v>2.1640176519907499E-5</v>
      </c>
      <c r="AA318" s="10">
        <f>3/24000000*OO[[#This Row],[83 (29JUN1985 06:00:00)-Water Temperature (C)]]*OO[[#This Row],[25]]</f>
        <v>2.6324687692012497E-4</v>
      </c>
      <c r="AB318" s="10">
        <f>3/24000000*OO[[#This Row],[84 (29JUN1985 09:00:00)-Water Temperature (C)]]*OO[[#This Row],[26]]</f>
        <v>1.804684351974625E-3</v>
      </c>
      <c r="AC318" s="10">
        <f>3/24000000*OO[[#This Row],[85 (29JUN1985 12:00:00)-Water Temperature (C)]]*OO[[#This Row],[27]]</f>
        <v>7.506602636942499E-3</v>
      </c>
      <c r="AD318" s="10">
        <f>3/24000000*OO[[#This Row],[86 (29JUN1985 15:00:00)-Water Temperature (C)]]*OO[[#This Row],[28]]</f>
        <v>1.9913013918729999E-2</v>
      </c>
      <c r="AE318" s="10">
        <f>3/24000000*OO[[#This Row],[88 (29JUN1985 21:00:00)-Water Temperature (C)]]*OO[[#This Row],[30]]</f>
        <v>4.4930052612725001E-2</v>
      </c>
      <c r="AF318" s="10">
        <f>3/24000000*OO[[#This Row],[88 (29JUN1985 21:00:00)-Water Temperature (C)]]*OO[[#This Row],[30]]</f>
        <v>4.4930052612725001E-2</v>
      </c>
      <c r="AG318" s="10">
        <f>3/24000000*OO[[#This Row],[89 (30JUN1985 00:00:00)-Water Temperature (C)]]*OO[[#This Row],[31]]</f>
        <v>4.1916735388949994E-2</v>
      </c>
      <c r="AH318" s="10">
        <f>3/24000000*OO[[#This Row],[90 (30JUN1985 03:00:00)-Water Temperature (C)]]*OO[[#This Row],[32]]</f>
        <v>3.0308834561574998E-2</v>
      </c>
      <c r="AI318" s="10">
        <f>3/24000000*OO[[#This Row],[91 (30JUN1985 06:00:00)-Water Temperature (C)]]*OO[[#This Row],[33]]</f>
        <v>1.7684002163812496E-2</v>
      </c>
      <c r="AJ318" s="10">
        <f>3/24000000*OO[[#This Row],[92 (30JUN1985 09:00:00)-Water Temperature (C)]]*OO[[#This Row],[34]]</f>
        <v>8.7475877475150007E-3</v>
      </c>
      <c r="AK318" s="10">
        <f>3/24000000*OO[[#This Row],[93 (30JUN1985 12:00:00)-Water Temperature (C)]]*OO[[#This Row],[35]]</f>
        <v>3.7350853120725002E-3</v>
      </c>
      <c r="AL318" s="10">
        <f>3/24000000*OO[[#This Row],[94 (30JUN1985 15:00:00)-Water Temperature (C)]]*OO[[#This Row],[36]]</f>
        <v>1.4081561400322497E-3</v>
      </c>
      <c r="AM318" s="10">
        <f>3/24000000*OO[[#This Row],[95 (30JUN1985 18:00:00)-Water Temperature (C)]]*OO[[#This Row],[37]]</f>
        <v>4.8751392735674995E-4</v>
      </c>
      <c r="AN318" s="10">
        <f>3/24000000*OO[[#This Row],[96 (30JUN1985 21:00:00)-Water Temperature (C)]]*OO[[#This Row],[38]]</f>
        <v>1.7002796724597497E-4</v>
      </c>
      <c r="AO318" s="10">
        <f>3/24000000*OO[[#This Row],[97 (01JUL1985 00:00:00)-Water Temperature (C)]]*OO[[#This Row],[39]]</f>
        <v>7.4093401058400002E-5</v>
      </c>
      <c r="AP318" s="10">
        <f>3/24000000*OO[[#This Row],[98 (01JUL1985 03:00:00)-Water Temperature (C)]]*OO[[#This Row],[40]]</f>
        <v>4.7692338454387506E-5</v>
      </c>
      <c r="AQ318" s="10">
        <f>3/24000000*OO[[#This Row],[99 (01JUL1985 06:00:00)-Water Temperature (C)]]*OO[[#This Row],[41]]</f>
        <v>4.1346861054924993E-5</v>
      </c>
      <c r="AR318" s="10">
        <f>3/24000000*OO[[#This Row],[100 (01JUL1985 09:00:00)-Water Temperature (C)]]*OO[[#This Row],[42]]</f>
        <v>4.1573882934712495E-5</v>
      </c>
      <c r="AS318" s="10">
        <f>3/24000000*OO[[#This Row],[101 (01JUL1985 12:00:00)-Water Temperature (C)]]*OO[[#This Row],[43]]</f>
        <v>4.2307725030450004E-5</v>
      </c>
      <c r="AT318" s="10">
        <f>3/24000000*OO[[#This Row],[102 (01JUL1985 15:00:00)-Water Temperature (C)]]*OO[[#This Row],[44]]</f>
        <v>4.2278807927962492E-5</v>
      </c>
      <c r="AU318" s="10">
        <f>3/24000000*OO[[#This Row],[103 (01JUL1985 18:00:00)-Water Temperature (C)]]*OO[[#This Row],[45]]</f>
        <v>4.0434935174049994E-5</v>
      </c>
      <c r="AV318" s="10">
        <f>3/24000000*OO[[#This Row],[104 (01JUL1985 21:00:00)-Water Temperature (C)]]*OO[[#This Row],[46]]</f>
        <v>3.7274602239162493E-5</v>
      </c>
      <c r="AW318" s="10">
        <f>3/24000000*OO[[#This Row],[105 (02JUL1985 00:00:00)-Water Temperature (C)]]*OO[[#This Row],[47]]</f>
        <v>3.3660182587225002E-5</v>
      </c>
      <c r="AX318" s="10">
        <f>3/24000000*OO[[#This Row],[106 (02JUL1985 03:00:00)-Water Temperature (C)]]*OO[[#This Row],[48]]</f>
        <v>3.0105785643000001E-5</v>
      </c>
      <c r="AY318" s="10">
        <f>3/24000000*OO[[#This Row],[107 (02JUL1985 06:00:00)-Water Temperature (C)]]*OO[[#This Row],[49]]</f>
        <v>2.7100921811150003E-5</v>
      </c>
      <c r="AZ318" s="10">
        <f>3/24000000*OO[[#This Row],[108 (02JUL1985 09:00:00)-Water Temperature (C)]]*OO[[#This Row],[50]]</f>
        <v>2.5369262134999997E-5</v>
      </c>
      <c r="BA318" s="10">
        <f>3/24000000*OO[[#This Row],[109 (02JUL1985 12:00:00)-Water Temperature (C)]]*OO[[#This Row],[51]]</f>
        <v>2.3483524046224999E-5</v>
      </c>
      <c r="BB318" s="10">
        <f>3/24000000*OO[[#This Row],[110 (02JUL1985 15:00:00)-Water Temperature (C)]]*OO[[#This Row],[52]]</f>
        <v>2.1497274452835002E-5</v>
      </c>
      <c r="BC318" s="10">
        <f>3/24000000*OO[[#This Row],[111 (02JUL1985 18:00:00)-Water Temperature (C)]]*OO[[#This Row],[53]]</f>
        <v>1.9267734389670001E-5</v>
      </c>
      <c r="BD318" s="10">
        <f>3/24000000*OO[[#This Row],[112 (02JUL1985 21:00:00)-Water Temperature (C)]]*OO[[#This Row],[54]]</f>
        <v>1.6734385739857502E-5</v>
      </c>
      <c r="BE318" s="10">
        <f>3/24000000*OO[[#This Row],[113 (03JUL1985 00:00:00)-Water Temperature (C)]]*OO[[#This Row],[55]]</f>
        <v>1.4205875965094997E-5</v>
      </c>
      <c r="BF318" s="10">
        <f>3/24000000*OO[[#This Row],[114 (03JUL1985 03:00:00)-Water Temperature (C)]]*OO[[#This Row],[56]]</f>
        <v>1.2028007110990002E-5</v>
      </c>
      <c r="BG318" s="10">
        <f>3/24000000*OO[[#This Row],[115 (03JUL1985 06:00:00)-Water Temperature (C)]]*OO[[#This Row],[57]]</f>
        <v>1.0273700133895E-5</v>
      </c>
      <c r="BH318" s="10">
        <f>3/24000000*OO[[#This Row],[116 (03JUL1985 09:00:00)-Water Temperature (C)]]*OO[[#This Row],[58]]</f>
        <v>9.1798668904499997E-6</v>
      </c>
      <c r="BI318" s="10">
        <f>3/24000000*OO[[#This Row],[117 (03JUL1985 12:00:00)-Water Temperature (C)]]*OO[[#This Row],[59]]</f>
        <v>8.2232720009199995E-6</v>
      </c>
      <c r="BJ318" s="10">
        <f>3/24000000*OO[[#This Row],[118 (03JUL1985 15:00:00)-Water Temperature (C)]]*OO[[#This Row],[60]]</f>
        <v>7.1638463519999995E-6</v>
      </c>
      <c r="BK318" s="10">
        <f>3/24000000*OO[[#This Row],[119 (03JUL1985 18:00:00)-Water Temperature (C)]]*OO[[#This Row],[61]]</f>
        <v>5.9989368365024994E-6</v>
      </c>
      <c r="BL318" s="10">
        <f>3/24000000*OO[[#This Row],[120 (03JUL1985 21:00:00)-Water Temperature (C)]]*OO[[#This Row],[62]]</f>
        <v>4.7385014421937499E-6</v>
      </c>
      <c r="BM318" s="10">
        <f>3/24000000*OO[[#This Row],[121 (04JUL1985 00:00:00)-Water Temperature (C)]]*OO[[#This Row],[63]]</f>
        <v>3.6633807859600001E-6</v>
      </c>
      <c r="BN318" s="10">
        <f>3/24000000*OO[[#This Row],[122 (04JUL1985 03:00:00)-Water Temperature (C)]]*OO[[#This Row],[64]]</f>
        <v>2.8746928626999994E-6</v>
      </c>
      <c r="BO318" s="10">
        <f>3/24000000*OO[[#This Row],[123 (04JUL1985 06:00:00)-Water Temperature (C)]]*OO[[#This Row],[65]]</f>
        <v>2.3561893942229999E-6</v>
      </c>
      <c r="BP318" s="10">
        <f>3/24000000*OO[[#This Row],[124 (04JUL1985 09:00:00)-Water Temperature (C)]]*OO[[#This Row],[66]]</f>
        <v>2.0712423458095E-6</v>
      </c>
      <c r="BQ318" s="10">
        <f>3/24000000*OO[[#This Row],[125 (04JUL1985 12:00:00)-Water Temperature (C)]]*OO[[#This Row],[67]]</f>
        <v>1.8674850871117502E-6</v>
      </c>
      <c r="BR318" s="10">
        <f>3/24000000*OO[[#This Row],[126 (04JUL1985 15:00:00)-Water Temperature (C)]]*OO[[#This Row],[68]]</f>
        <v>1.7315927753150001E-6</v>
      </c>
      <c r="BS318" s="10">
        <f>3/24000000*OO[[#This Row],[127 (04JUL1985 18:00:00)-Water Temperature (C)]]*OO[[#This Row],[69]]</f>
        <v>1.582965444129125E-6</v>
      </c>
      <c r="BT318" s="10">
        <f>3/24000000*OO[[#This Row],[128 (04JUL1985 21:00:00)-Water Temperature (C)]]*OO[[#This Row],[70]]</f>
        <v>1.4405036085485E-6</v>
      </c>
      <c r="BU318" s="10">
        <f>3/24000000*OO[[#This Row],[129 (05JUL1985 00:00:00)-Water Temperature (C)]]*OO[[#This Row],[71]]</f>
        <v>1.3131972392187499E-6</v>
      </c>
      <c r="BV318" s="10">
        <f>3/24000000*OO[[#This Row],[130 (05JUL1985 03:00:00)-Water Temperature (C)]]*OO[[#This Row],[72]]</f>
        <v>1.208609986647375E-6</v>
      </c>
      <c r="BW318" s="10">
        <f>3/24000000*OO[[#This Row],[131 (05JUL1985 06:00:00)-Water Temperature (C)]]*OO[[#This Row],[73]]</f>
        <v>1.1318432549759997E-6</v>
      </c>
      <c r="BX318" s="10">
        <f>3/24000000*OO[[#This Row],[132 (05JUL1985 09:00:00)-Water Temperature (C)]]*OO[[#This Row],[74]]</f>
        <v>1.1074711705915001E-6</v>
      </c>
      <c r="BY318" s="10">
        <f>3/24000000*OO[[#This Row],[133 (05JUL1985 12:00:00)-Water Temperature (C)]]*OO[[#This Row],[75]]</f>
        <v>1.077105011604125E-6</v>
      </c>
      <c r="BZ318" s="10">
        <f>3/24000000*OO[[#This Row],[134 (05JUL1985 15:00:00)-Water Temperature (C)]]*OO[[#This Row],[76]]</f>
        <v>1.0656728124554999E-6</v>
      </c>
      <c r="CA318" s="10">
        <f>3/24000000*OO[[#This Row],[135 (05JUL1985 18:00:00)-Water Temperature (C)]]*OO[[#This Row],[77]]</f>
        <v>1.042739664525E-6</v>
      </c>
      <c r="CB318" s="10">
        <f>3/24000000*OO[[#This Row],[136 (05JUL1985 21:00:00)-Water Temperature (C)]]*OO[[#This Row],[78]]</f>
        <v>1.001544763171875E-6</v>
      </c>
      <c r="CC318" s="10">
        <f>3/24000000*OO[[#This Row],[137 (06JUL1985 00:00:00)-Water Temperature (C)]]*OO[[#This Row],[79]]</f>
        <v>9.4464293718749988E-7</v>
      </c>
      <c r="CD318" s="10">
        <f>3/24000000*OO[[#This Row],[138 (06JUL1985 03:00:00)-Water Temperature (C)]]*OO[[#This Row],[80]]</f>
        <v>8.8367374098262496E-7</v>
      </c>
      <c r="CE318" s="10">
        <f>3/24000000*OO[[#This Row],[139 (06JUL1985 06:00:00)-Water Temperature (C)]]*OO[[#This Row],[81]]</f>
        <v>8.4022361122475004E-7</v>
      </c>
      <c r="CF318" s="10">
        <f>3/24000000*OO[[#This Row],[140 (06JUL1985 09:00:00)-Water Temperature (C)]]*OO[[#This Row],[82]]</f>
        <v>8.4131844353100007E-7</v>
      </c>
      <c r="CG318" s="10">
        <f>3/24000000*OO[[#This Row],[141 (06JUL1985 12:00:00)-Water Temperature (C)]]*OO[[#This Row],[83]]</f>
        <v>8.4142194875000003E-7</v>
      </c>
      <c r="CH318" s="10">
        <f>3/24000000*OO[[#This Row],[142 (06JUL1985 15:00:00)-Water Temperature (C)]]*OO[[#This Row],[84]]</f>
        <v>8.4157351465499986E-7</v>
      </c>
      <c r="CI318" s="10">
        <f>3/24000000*OO[[#This Row],[143 (06JUL1985 18:00:00)-Water Temperature (C)]]*OO[[#This Row],[85]]</f>
        <v>8.2925214535249995E-7</v>
      </c>
      <c r="CJ318" s="10">
        <f>3/24000000*OO[[#This Row],[144 (06JUL1985 21:00:00)-Water Temperature (C)]]*OO[[#This Row],[86]]</f>
        <v>7.8913067098099986E-7</v>
      </c>
      <c r="CK318" s="10">
        <f>3/24000000*OO[[#This Row],[145 (07JUL1985 00:00:00)-Water Temperature (C)]]*OO[[#This Row],[87]]</f>
        <v>7.3355958351637498E-7</v>
      </c>
      <c r="CL318" s="10">
        <f>3/24000000*OO[[#This Row],[146 (07JUL1985 03:00:00)-Water Temperature (C)]]*OO[[#This Row],[88]]</f>
        <v>6.7986204853600003E-7</v>
      </c>
      <c r="CM318" s="10">
        <f>3/24000000*OO[[#This Row],[147 (07JUL1985 06:00:00)-Water Temperature (C)]]*OO[[#This Row],[89]]</f>
        <v>6.3799276480824993E-7</v>
      </c>
      <c r="CN318" s="10">
        <f>3/24000000*OO[[#This Row],[148 (07JUL1985 09:00:00)-Water Temperature (C)]]*OO[[#This Row],[90]]</f>
        <v>6.3093048266000003E-7</v>
      </c>
      <c r="CO318" s="10">
        <f>3/24000000*OO[[#This Row],[149 (07JUL1985 12:00:00)-Water Temperature (C)]]*OO[[#This Row],[91]]</f>
        <v>6.3153828316087492E-7</v>
      </c>
      <c r="CP318" s="10">
        <f>3/24000000*OO[[#This Row],[150 (07JUL1985 15:00:00)-Water Temperature (C)]]*OO[[#This Row],[92]]</f>
        <v>6.288058839915E-7</v>
      </c>
      <c r="CQ318" s="10">
        <f>3/24000000*OO[[#This Row],[151 (07JUL1985 18:00:00)-Water Temperature (C)]]*OO[[#This Row],[93]]</f>
        <v>6.1859868630200006E-7</v>
      </c>
      <c r="CR318" s="10">
        <f>3/24000000*OO[[#This Row],[152 (07JUL1985 21:00:00)-Water Temperature (C)]]*OO[[#This Row],[94]]</f>
        <v>5.8729816513549995E-7</v>
      </c>
      <c r="CS318" s="10">
        <f>3/24000000*OO[[#This Row],[153 (08JUL1985 00:00:00)-Water Temperature (C)]]*OO[[#This Row],[95]]</f>
        <v>5.4975688283475E-7</v>
      </c>
      <c r="CT318" s="10">
        <f>3/24000000*OO[[#This Row],[154 (08JUL1985 03:00:00)-Water Temperature (C)]]*OO[[#This Row],[96]]</f>
        <v>5.1270280690874988E-7</v>
      </c>
      <c r="CU318" s="10">
        <f>3/24000000*OO[[#This Row],[155 (08JUL1985 06:00:00)-Water Temperature (C)]]*OO[[#This Row],[97]]</f>
        <v>4.8322426362374999E-7</v>
      </c>
      <c r="CV318" s="10">
        <f>3/24000000*OO[[#This Row],[156 (08JUL1985 09:00:00)-Water Temperature (C)]]*OO[[#This Row],[98]]</f>
        <v>4.6398294950562494E-7</v>
      </c>
      <c r="CW318" s="10">
        <f>3/24000000*OO[[#This Row],[157 (08JUL1985 12:00:00)-Water Temperature (C)]]*OO[[#This Row],[99]]</f>
        <v>4.583758495617499E-7</v>
      </c>
    </row>
    <row r="319" spans="1:101" x14ac:dyDescent="0.35">
      <c r="A319" t="s">
        <v>325</v>
      </c>
      <c r="B319">
        <v>910.41629999999998</v>
      </c>
      <c r="C319" s="10">
        <f>3/24*OO[[#This Row],[59 (26JUN1985 06:00:00)-Water Temperature (C)]]*OO[[#This Row],[1]]/SUM(OO[1])</f>
        <v>0</v>
      </c>
      <c r="D319" s="10">
        <f>3/24*OO[[#This Row],[60 (26JUN1985 09:00:00)-Water Temperature (C)]]*OO[[#This Row],[2]]/SUM(OO[2])</f>
        <v>0</v>
      </c>
      <c r="E319" s="10">
        <f>3/24*OO[[#This Row],[61 (26JUN1985 12:00:00)-Water Temperature (C)]]*OO[[#This Row],[3]]/SUM(OO[3])</f>
        <v>0</v>
      </c>
      <c r="F319" s="10">
        <f>3/24*OO[[#This Row],[62 (26JUN1985 15:00:00)-Water Temperature (C)]]*OO[[#This Row],[4]]/SUM(OO[4])</f>
        <v>0</v>
      </c>
      <c r="G319" s="10">
        <f>3/24*OO[[#This Row],[63 (26JUN1985 18:00:00)-Water Temperature (C)]]*OO[[#This Row],[5]]/SUM(OO[5])</f>
        <v>0</v>
      </c>
      <c r="H319" s="10">
        <f>3/24*OO[[#This Row],[64 (26JUN1985 21:00:00)-Water Temperature (C)]]*OO[[#This Row],[6]]/SUM(OO[6])</f>
        <v>0</v>
      </c>
      <c r="I319" s="10">
        <f>3/24*OO[[#This Row],[65 (27JUN1985 00:00:00)-Water Temperature (C)]]*OO[[#This Row],[7]]/SUM(OO[7])</f>
        <v>0</v>
      </c>
      <c r="J319" s="10">
        <f>3/24*OO[[#This Row],[66 (27JUN1985 03:00:00)-Water Temperature (C)]]*OO[[#This Row],[8]]/SUM(OO[8])</f>
        <v>0</v>
      </c>
      <c r="K319" s="10">
        <f>3/24*OO[[#This Row],[67 (27JUN1985 06:00:00)-Water Temperature (C)]]*OO[[#This Row],[9]]/SUM(OO[9])</f>
        <v>0</v>
      </c>
      <c r="L319" s="10">
        <f>3/24*OO[[#This Row],[68 (27JUN1985 09:00:00)-Water Temperature (C)]]*OO[[#This Row],[10]]/SUM(OO[10])</f>
        <v>0</v>
      </c>
      <c r="M319" s="10">
        <f>3/24*OO[[#This Row],[69 (27JUN1985 12:00:00)-Water Temperature (C)]]*OO[[#This Row],[11]]/SUM(OO[11])</f>
        <v>0</v>
      </c>
      <c r="N319" s="10">
        <f>3/24*OO[[#This Row],[70 (27JUN1985 15:00:00)-Water Temperature (C)]]*OO[[#This Row],[12]]/SUM(OO[12])</f>
        <v>0</v>
      </c>
      <c r="O319" s="10">
        <f>3/24*OO[[#This Row],[71 (27JUN1985 18:00:00)-Water Temperature (C)]]*OO[[#This Row],[13]]/SUM(OO[13])</f>
        <v>0</v>
      </c>
      <c r="P319" s="10">
        <f>3/24*OO[[#This Row],[72 (27JUN1985 21:00:00)-Water Temperature (C)]]*OO[[#This Row],[14]]/SUM(OO[14])</f>
        <v>0</v>
      </c>
      <c r="Q319" s="10">
        <f>3/24*OO[[#This Row],[73 (28JUN1985 00:00:00)-Water Temperature (C)]]*OO[[#This Row],[15]]/SUM(OO[15])</f>
        <v>0</v>
      </c>
      <c r="R319" s="10">
        <f>3/24*OO[[#This Row],[74 (28JUN1985 03:00:00)-Water Temperature (C)]]*OO[[#This Row],[16]]/SUM(OO[16])</f>
        <v>2.7267694443512395E-44</v>
      </c>
      <c r="S319" s="10">
        <f>3/24*OO[[#This Row],[75 (28JUN1985 06:00:00)-Water Temperature (C)]]*OO[[#This Row],[17]]/SUM(OO[17])</f>
        <v>2.827759335157665E-32</v>
      </c>
      <c r="T319" s="10">
        <f>3/24*OO[[#This Row],[76 (28JUN1985 09:00:00)-Water Temperature (C)]]*OO[[#This Row],[18]]/SUM(OO[18])</f>
        <v>5.5864351410159235E-26</v>
      </c>
      <c r="U319" s="10">
        <f>3/24*OO[[#This Row],[77 (28JUN1985 12:00:00)-Water Temperature (C)]]*OO[[#This Row],[19]]/SUM(OO[19])</f>
        <v>3.9748151368361618E-18</v>
      </c>
      <c r="V319" s="10">
        <f>3/24000000*OO[[#This Row],[78 (28JUN1985 15:00:00)-Water Temperature (C)]]*OO[[#This Row],[20]]</f>
        <v>6.3549878765812498E-14</v>
      </c>
      <c r="W319" s="10">
        <f>3/24000000*OO[[#This Row],[79 (28JUN1985 18:00:00)-Water Temperature (C)]]*OO[[#This Row],[21]]</f>
        <v>5.571677649997499E-11</v>
      </c>
      <c r="X319" s="10">
        <f>3/24000000*OO[[#This Row],[80 (28JUN1985 21:00:00)-Water Temperature (C)]]*OO[[#This Row],[22]]</f>
        <v>1.027093466971E-8</v>
      </c>
      <c r="Y319" s="10">
        <f>3/24000000*OO[[#This Row],[81 (29JUN1985 00:00:00)-Water Temperature (C)]]*OO[[#This Row],[23]]</f>
        <v>6.2618941458399996E-7</v>
      </c>
      <c r="Z319" s="10">
        <f>3/24000000*OO[[#This Row],[82 (29JUN1985 03:00:00)-Water Temperature (C)]]*OO[[#This Row],[24]]</f>
        <v>1.6099679454031249E-5</v>
      </c>
      <c r="AA319" s="10">
        <f>3/24000000*OO[[#This Row],[83 (29JUN1985 06:00:00)-Water Temperature (C)]]*OO[[#This Row],[25]]</f>
        <v>2.0426745239168751E-4</v>
      </c>
      <c r="AB319" s="10">
        <f>3/24000000*OO[[#This Row],[84 (29JUN1985 09:00:00)-Water Temperature (C)]]*OO[[#This Row],[26]]</f>
        <v>1.4533851369944999E-3</v>
      </c>
      <c r="AC319" s="10">
        <f>3/24000000*OO[[#This Row],[85 (29JUN1985 12:00:00)-Water Temperature (C)]]*OO[[#This Row],[27]]</f>
        <v>6.2423627184187494E-3</v>
      </c>
      <c r="AD319" s="10">
        <f>3/24000000*OO[[#This Row],[86 (29JUN1985 15:00:00)-Water Temperature (C)]]*OO[[#This Row],[28]]</f>
        <v>1.7031685333293748E-2</v>
      </c>
      <c r="AE319" s="10">
        <f>3/24000000*OO[[#This Row],[88 (29JUN1985 21:00:00)-Water Temperature (C)]]*OO[[#This Row],[30]]</f>
        <v>4.0266978091249996E-2</v>
      </c>
      <c r="AF319" s="10">
        <f>3/24000000*OO[[#This Row],[88 (29JUN1985 21:00:00)-Water Temperature (C)]]*OO[[#This Row],[30]]</f>
        <v>4.0266978091249996E-2</v>
      </c>
      <c r="AG319" s="10">
        <f>3/24000000*OO[[#This Row],[89 (30JUN1985 00:00:00)-Water Temperature (C)]]*OO[[#This Row],[31]]</f>
        <v>3.829419395719999E-2</v>
      </c>
      <c r="AH319" s="10">
        <f>3/24000000*OO[[#This Row],[90 (30JUN1985 03:00:00)-Water Temperature (C)]]*OO[[#This Row],[32]]</f>
        <v>2.8170902137749997E-2</v>
      </c>
      <c r="AI319" s="10">
        <f>3/24000000*OO[[#This Row],[91 (30JUN1985 06:00:00)-Water Temperature (C)]]*OO[[#This Row],[33]]</f>
        <v>1.668592844271875E-2</v>
      </c>
      <c r="AJ319" s="10">
        <f>3/24000000*OO[[#This Row],[92 (30JUN1985 09:00:00)-Water Temperature (C)]]*OO[[#This Row],[34]]</f>
        <v>8.3654656267587498E-3</v>
      </c>
      <c r="AK319" s="10">
        <f>3/24000000*OO[[#This Row],[93 (30JUN1985 12:00:00)-Water Temperature (C)]]*OO[[#This Row],[35]]</f>
        <v>3.6131278731650002E-3</v>
      </c>
      <c r="AL319" s="10">
        <f>3/24000000*OO[[#This Row],[94 (30JUN1985 15:00:00)-Water Temperature (C)]]*OO[[#This Row],[36]]</f>
        <v>1.3743117666000001E-3</v>
      </c>
      <c r="AM319" s="10">
        <f>3/24000000*OO[[#This Row],[95 (30JUN1985 18:00:00)-Water Temperature (C)]]*OO[[#This Row],[37]]</f>
        <v>4.7764427076749994E-4</v>
      </c>
      <c r="AN319" s="10">
        <f>3/24000000*OO[[#This Row],[96 (30JUN1985 21:00:00)-Water Temperature (C)]]*OO[[#This Row],[38]]</f>
        <v>1.6525648205099999E-4</v>
      </c>
      <c r="AO319" s="10">
        <f>3/24000000*OO[[#This Row],[97 (01JUL1985 00:00:00)-Water Temperature (C)]]*OO[[#This Row],[39]]</f>
        <v>7.0221887948000003E-5</v>
      </c>
      <c r="AP319" s="10">
        <f>3/24000000*OO[[#This Row],[98 (01JUL1985 03:00:00)-Water Temperature (C)]]*OO[[#This Row],[40]]</f>
        <v>4.3921928114999997E-5</v>
      </c>
      <c r="AQ319" s="10">
        <f>3/24000000*OO[[#This Row],[99 (01JUL1985 06:00:00)-Water Temperature (C)]]*OO[[#This Row],[41]]</f>
        <v>3.7518369365749997E-5</v>
      </c>
      <c r="AR319" s="10">
        <f>3/24000000*OO[[#This Row],[100 (01JUL1985 09:00:00)-Water Temperature (C)]]*OO[[#This Row],[42]]</f>
        <v>3.76134702464E-5</v>
      </c>
      <c r="AS319" s="10">
        <f>3/24000000*OO[[#This Row],[101 (01JUL1985 12:00:00)-Water Temperature (C)]]*OO[[#This Row],[43]]</f>
        <v>3.8284761842249999E-5</v>
      </c>
      <c r="AT319" s="10">
        <f>3/24000000*OO[[#This Row],[102 (01JUL1985 15:00:00)-Water Temperature (C)]]*OO[[#This Row],[44]]</f>
        <v>3.833855243179999E-5</v>
      </c>
      <c r="AU319" s="10">
        <f>3/24000000*OO[[#This Row],[103 (01JUL1985 18:00:00)-Water Temperature (C)]]*OO[[#This Row],[45]]</f>
        <v>3.6754104387825004E-5</v>
      </c>
      <c r="AV319" s="10">
        <f>3/24000000*OO[[#This Row],[104 (01JUL1985 21:00:00)-Water Temperature (C)]]*OO[[#This Row],[46]]</f>
        <v>3.3927359078875001E-5</v>
      </c>
      <c r="AW319" s="10">
        <f>3/24000000*OO[[#This Row],[105 (02JUL1985 00:00:00)-Water Temperature (C)]]*OO[[#This Row],[47]]</f>
        <v>3.066297936735E-5</v>
      </c>
      <c r="AX319" s="10">
        <f>3/24000000*OO[[#This Row],[106 (02JUL1985 03:00:00)-Water Temperature (C)]]*OO[[#This Row],[48]]</f>
        <v>2.7451865684237502E-5</v>
      </c>
      <c r="AY319" s="10">
        <f>3/24000000*OO[[#This Row],[107 (02JUL1985 06:00:00)-Water Temperature (C)]]*OO[[#This Row],[49]]</f>
        <v>2.4724206507175E-5</v>
      </c>
      <c r="AZ319" s="10">
        <f>3/24000000*OO[[#This Row],[108 (02JUL1985 09:00:00)-Water Temperature (C)]]*OO[[#This Row],[50]]</f>
        <v>2.3179729262471248E-5</v>
      </c>
      <c r="BA319" s="10">
        <f>3/24000000*OO[[#This Row],[109 (02JUL1985 12:00:00)-Water Temperature (C)]]*OO[[#This Row],[51]]</f>
        <v>2.14703064218275E-5</v>
      </c>
      <c r="BB319" s="10">
        <f>3/24000000*OO[[#This Row],[110 (02JUL1985 15:00:00)-Water Temperature (C)]]*OO[[#This Row],[52]]</f>
        <v>1.9681058921615E-5</v>
      </c>
      <c r="BC319" s="10">
        <f>3/24000000*OO[[#This Row],[111 (02JUL1985 18:00:00)-Water Temperature (C)]]*OO[[#This Row],[53]]</f>
        <v>1.7668025892213748E-5</v>
      </c>
      <c r="BD319" s="10">
        <f>3/24000000*OO[[#This Row],[112 (02JUL1985 21:00:00)-Water Temperature (C)]]*OO[[#This Row],[54]]</f>
        <v>1.5350422675184997E-5</v>
      </c>
      <c r="BE319" s="10">
        <f>3/24000000*OO[[#This Row],[113 (03JUL1985 00:00:00)-Water Temperature (C)]]*OO[[#This Row],[55]]</f>
        <v>1.3026915436639999E-5</v>
      </c>
      <c r="BF319" s="10">
        <f>3/24000000*OO[[#This Row],[114 (03JUL1985 03:00:00)-Water Temperature (C)]]*OO[[#This Row],[56]]</f>
        <v>1.103266219645125E-5</v>
      </c>
      <c r="BG319" s="10">
        <f>3/24000000*OO[[#This Row],[115 (03JUL1985 06:00:00)-Water Temperature (C)]]*OO[[#This Row],[57]]</f>
        <v>9.4178152431374999E-6</v>
      </c>
      <c r="BH319" s="10">
        <f>3/24000000*OO[[#This Row],[116 (03JUL1985 09:00:00)-Water Temperature (C)]]*OO[[#This Row],[58]]</f>
        <v>8.4210467596587496E-6</v>
      </c>
      <c r="BI319" s="10">
        <f>3/24000000*OO[[#This Row],[117 (03JUL1985 12:00:00)-Water Temperature (C)]]*OO[[#This Row],[59]]</f>
        <v>7.5540665041425004E-6</v>
      </c>
      <c r="BJ319" s="10">
        <f>3/24000000*OO[[#This Row],[118 (03JUL1985 15:00:00)-Water Temperature (C)]]*OO[[#This Row],[60]]</f>
        <v>6.5956900480987502E-6</v>
      </c>
      <c r="BK319" s="10">
        <f>3/24000000*OO[[#This Row],[119 (03JUL1985 18:00:00)-Water Temperature (C)]]*OO[[#This Row],[61]]</f>
        <v>5.5388949411600001E-6</v>
      </c>
      <c r="BL319" s="10">
        <f>3/24000000*OO[[#This Row],[120 (03JUL1985 21:00:00)-Water Temperature (C)]]*OO[[#This Row],[62]]</f>
        <v>4.3811903122874992E-6</v>
      </c>
      <c r="BM319" s="10">
        <f>3/24000000*OO[[#This Row],[121 (04JUL1985 00:00:00)-Water Temperature (C)]]*OO[[#This Row],[63]]</f>
        <v>3.3848749944074992E-6</v>
      </c>
      <c r="BN319" s="10">
        <f>3/24000000*OO[[#This Row],[122 (04JUL1985 03:00:00)-Water Temperature (C)]]*OO[[#This Row],[64]]</f>
        <v>2.6511628595769999E-6</v>
      </c>
      <c r="BO319" s="10">
        <f>3/24000000*OO[[#This Row],[123 (04JUL1985 06:00:00)-Water Temperature (C)]]*OO[[#This Row],[65]]</f>
        <v>2.1650295392600003E-6</v>
      </c>
      <c r="BP319" s="10">
        <f>3/24000000*OO[[#This Row],[124 (04JUL1985 09:00:00)-Water Temperature (C)]]*OO[[#This Row],[66]]</f>
        <v>1.8974107008422496E-6</v>
      </c>
      <c r="BQ319" s="10">
        <f>3/24000000*OO[[#This Row],[125 (04JUL1985 12:00:00)-Water Temperature (C)]]*OO[[#This Row],[67]]</f>
        <v>1.707013739223375E-6</v>
      </c>
      <c r="BR319" s="10">
        <f>3/24000000*OO[[#This Row],[126 (04JUL1985 15:00:00)-Water Temperature (C)]]*OO[[#This Row],[68]]</f>
        <v>1.5811729665311248E-6</v>
      </c>
      <c r="BS319" s="10">
        <f>3/24000000*OO[[#This Row],[127 (04JUL1985 18:00:00)-Water Temperature (C)]]*OO[[#This Row],[69]]</f>
        <v>1.4450918952014997E-6</v>
      </c>
      <c r="BT319" s="10">
        <f>3/24000000*OO[[#This Row],[128 (04JUL1985 21:00:00)-Water Temperature (C)]]*OO[[#This Row],[70]]</f>
        <v>1.31439973054E-6</v>
      </c>
      <c r="BU319" s="10">
        <f>3/24000000*OO[[#This Row],[129 (05JUL1985 00:00:00)-Water Temperature (C)]]*OO[[#This Row],[71]]</f>
        <v>1.19777366952075E-6</v>
      </c>
      <c r="BV319" s="10">
        <f>3/24000000*OO[[#This Row],[130 (05JUL1985 03:00:00)-Water Temperature (C)]]*OO[[#This Row],[72]]</f>
        <v>1.1012723717231249E-6</v>
      </c>
      <c r="BW319" s="10">
        <f>3/24000000*OO[[#This Row],[131 (05JUL1985 06:00:00)-Water Temperature (C)]]*OO[[#This Row],[73]]</f>
        <v>1.0300787586018748E-6</v>
      </c>
      <c r="BX319" s="10">
        <f>3/24000000*OO[[#This Row],[132 (05JUL1985 09:00:00)-Water Temperature (C)]]*OO[[#This Row],[74]]</f>
        <v>1.0072902277349998E-6</v>
      </c>
      <c r="BY319" s="10">
        <f>3/24000000*OO[[#This Row],[133 (05JUL1985 12:00:00)-Water Temperature (C)]]*OO[[#This Row],[75]]</f>
        <v>9.7881852978924988E-7</v>
      </c>
      <c r="BZ319" s="10">
        <f>3/24000000*OO[[#This Row],[134 (05JUL1985 15:00:00)-Water Temperature (C)]]*OO[[#This Row],[76]]</f>
        <v>9.683428041874998E-7</v>
      </c>
      <c r="CA319" s="10">
        <f>3/24000000*OO[[#This Row],[135 (05JUL1985 18:00:00)-Water Temperature (C)]]*OO[[#This Row],[77]]</f>
        <v>9.4832083939800001E-7</v>
      </c>
      <c r="CB319" s="10">
        <f>3/24000000*OO[[#This Row],[136 (05JUL1985 21:00:00)-Water Temperature (C)]]*OO[[#This Row],[78]]</f>
        <v>9.1099095317999995E-7</v>
      </c>
      <c r="CC319" s="10">
        <f>3/24000000*OO[[#This Row],[137 (06JUL1985 00:00:00)-Water Temperature (C)]]*OO[[#This Row],[79]]</f>
        <v>8.5948611261599995E-7</v>
      </c>
      <c r="CD319" s="10">
        <f>3/24000000*OO[[#This Row],[138 (06JUL1985 03:00:00)-Water Temperature (C)]]*OO[[#This Row],[80]]</f>
        <v>8.0432743170000005E-7</v>
      </c>
      <c r="CE319" s="10">
        <f>3/24000000*OO[[#This Row],[139 (06JUL1985 06:00:00)-Water Temperature (C)]]*OO[[#This Row],[81]]</f>
        <v>7.6426065359500002E-7</v>
      </c>
      <c r="CF319" s="10">
        <f>3/24000000*OO[[#This Row],[140 (06JUL1985 09:00:00)-Water Temperature (C)]]*OO[[#This Row],[82]]</f>
        <v>7.6535617877712507E-7</v>
      </c>
      <c r="CG319" s="10">
        <f>3/24000000*OO[[#This Row],[141 (06JUL1985 12:00:00)-Water Temperature (C)]]*OO[[#This Row],[83]]</f>
        <v>7.6502916246049994E-7</v>
      </c>
      <c r="CH319" s="10">
        <f>3/24000000*OO[[#This Row],[142 (06JUL1985 15:00:00)-Water Temperature (C)]]*OO[[#This Row],[84]]</f>
        <v>7.6541210337887485E-7</v>
      </c>
      <c r="CI319" s="10">
        <f>3/24000000*OO[[#This Row],[143 (06JUL1985 18:00:00)-Water Temperature (C)]]*OO[[#This Row],[85]]</f>
        <v>7.552394286324999E-7</v>
      </c>
      <c r="CJ319" s="10">
        <f>3/24000000*OO[[#This Row],[144 (06JUL1985 21:00:00)-Water Temperature (C)]]*OO[[#This Row],[86]]</f>
        <v>7.1870402500050016E-7</v>
      </c>
      <c r="CK319" s="10">
        <f>3/24000000*OO[[#This Row],[145 (07JUL1985 00:00:00)-Water Temperature (C)]]*OO[[#This Row],[87]]</f>
        <v>6.6791223518400003E-7</v>
      </c>
      <c r="CL319" s="10">
        <f>3/24000000*OO[[#This Row],[146 (07JUL1985 03:00:00)-Water Temperature (C)]]*OO[[#This Row],[88]]</f>
        <v>6.1940667245600009E-7</v>
      </c>
      <c r="CM319" s="10">
        <f>3/24000000*OO[[#This Row],[147 (07JUL1985 06:00:00)-Water Temperature (C)]]*OO[[#This Row],[89]]</f>
        <v>5.8055720475300009E-7</v>
      </c>
      <c r="CN319" s="10">
        <f>3/24000000*OO[[#This Row],[148 (07JUL1985 09:00:00)-Water Temperature (C)]]*OO[[#This Row],[90]]</f>
        <v>5.7409333648537498E-7</v>
      </c>
      <c r="CO319" s="10">
        <f>3/24000000*OO[[#This Row],[149 (07JUL1985 12:00:00)-Water Temperature (C)]]*OO[[#This Row],[91]]</f>
        <v>5.7432634481424992E-7</v>
      </c>
      <c r="CP319" s="10">
        <f>3/24000000*OO[[#This Row],[150 (07JUL1985 15:00:00)-Water Temperature (C)]]*OO[[#This Row],[92]]</f>
        <v>5.7192008477174992E-7</v>
      </c>
      <c r="CQ319" s="10">
        <f>3/24000000*OO[[#This Row],[151 (07JUL1985 18:00:00)-Water Temperature (C)]]*OO[[#This Row],[93]]</f>
        <v>5.6316628962000002E-7</v>
      </c>
      <c r="CR319" s="10">
        <f>3/24000000*OO[[#This Row],[152 (07JUL1985 21:00:00)-Water Temperature (C)]]*OO[[#This Row],[94]]</f>
        <v>5.3467076713049992E-7</v>
      </c>
      <c r="CS319" s="10">
        <f>3/24000000*OO[[#This Row],[153 (08JUL1985 00:00:00)-Water Temperature (C)]]*OO[[#This Row],[95]]</f>
        <v>5.0046216602800004E-7</v>
      </c>
      <c r="CT319" s="10">
        <f>3/24000000*OO[[#This Row],[154 (08JUL1985 03:00:00)-Water Temperature (C)]]*OO[[#This Row],[96]]</f>
        <v>4.6685551557712497E-7</v>
      </c>
      <c r="CU319" s="10">
        <f>3/24000000*OO[[#This Row],[155 (08JUL1985 06:00:00)-Water Temperature (C)]]*OO[[#This Row],[97]]</f>
        <v>4.3970815040812501E-7</v>
      </c>
      <c r="CV319" s="10">
        <f>3/24000000*OO[[#This Row],[156 (08JUL1985 09:00:00)-Water Temperature (C)]]*OO[[#This Row],[98]]</f>
        <v>4.2191013955912504E-7</v>
      </c>
      <c r="CW319" s="10">
        <f>3/24000000*OO[[#This Row],[157 (08JUL1985 12:00:00)-Water Temperature (C)]]*OO[[#This Row],[99]]</f>
        <v>4.1690840682300006E-7</v>
      </c>
    </row>
    <row r="320" spans="1:101" x14ac:dyDescent="0.35">
      <c r="A320" t="s">
        <v>326</v>
      </c>
      <c r="B320">
        <v>826.28229999999996</v>
      </c>
      <c r="C320" s="10">
        <f>3/24*OO[[#This Row],[59 (26JUN1985 06:00:00)-Water Temperature (C)]]*OO[[#This Row],[1]]/SUM(OO[1])</f>
        <v>0</v>
      </c>
      <c r="D320" s="10">
        <f>3/24*OO[[#This Row],[60 (26JUN1985 09:00:00)-Water Temperature (C)]]*OO[[#This Row],[2]]/SUM(OO[2])</f>
        <v>0</v>
      </c>
      <c r="E320" s="10">
        <f>3/24*OO[[#This Row],[61 (26JUN1985 12:00:00)-Water Temperature (C)]]*OO[[#This Row],[3]]/SUM(OO[3])</f>
        <v>0</v>
      </c>
      <c r="F320" s="10">
        <f>3/24*OO[[#This Row],[62 (26JUN1985 15:00:00)-Water Temperature (C)]]*OO[[#This Row],[4]]/SUM(OO[4])</f>
        <v>0</v>
      </c>
      <c r="G320" s="10">
        <f>3/24*OO[[#This Row],[63 (26JUN1985 18:00:00)-Water Temperature (C)]]*OO[[#This Row],[5]]/SUM(OO[5])</f>
        <v>0</v>
      </c>
      <c r="H320" s="10">
        <f>3/24*OO[[#This Row],[64 (26JUN1985 21:00:00)-Water Temperature (C)]]*OO[[#This Row],[6]]/SUM(OO[6])</f>
        <v>0</v>
      </c>
      <c r="I320" s="10">
        <f>3/24*OO[[#This Row],[65 (27JUN1985 00:00:00)-Water Temperature (C)]]*OO[[#This Row],[7]]/SUM(OO[7])</f>
        <v>0</v>
      </c>
      <c r="J320" s="10">
        <f>3/24*OO[[#This Row],[66 (27JUN1985 03:00:00)-Water Temperature (C)]]*OO[[#This Row],[8]]/SUM(OO[8])</f>
        <v>0</v>
      </c>
      <c r="K320" s="10">
        <f>3/24*OO[[#This Row],[67 (27JUN1985 06:00:00)-Water Temperature (C)]]*OO[[#This Row],[9]]/SUM(OO[9])</f>
        <v>0</v>
      </c>
      <c r="L320" s="10">
        <f>3/24*OO[[#This Row],[68 (27JUN1985 09:00:00)-Water Temperature (C)]]*OO[[#This Row],[10]]/SUM(OO[10])</f>
        <v>0</v>
      </c>
      <c r="M320" s="10">
        <f>3/24*OO[[#This Row],[69 (27JUN1985 12:00:00)-Water Temperature (C)]]*OO[[#This Row],[11]]/SUM(OO[11])</f>
        <v>0</v>
      </c>
      <c r="N320" s="10">
        <f>3/24*OO[[#This Row],[70 (27JUN1985 15:00:00)-Water Temperature (C)]]*OO[[#This Row],[12]]/SUM(OO[12])</f>
        <v>0</v>
      </c>
      <c r="O320" s="10">
        <f>3/24*OO[[#This Row],[71 (27JUN1985 18:00:00)-Water Temperature (C)]]*OO[[#This Row],[13]]/SUM(OO[13])</f>
        <v>0</v>
      </c>
      <c r="P320" s="10">
        <f>3/24*OO[[#This Row],[72 (27JUN1985 21:00:00)-Water Temperature (C)]]*OO[[#This Row],[14]]/SUM(OO[14])</f>
        <v>0</v>
      </c>
      <c r="Q320" s="10">
        <f>3/24*OO[[#This Row],[73 (28JUN1985 00:00:00)-Water Temperature (C)]]*OO[[#This Row],[15]]/SUM(OO[15])</f>
        <v>0</v>
      </c>
      <c r="R320" s="10">
        <f>3/24*OO[[#This Row],[74 (28JUN1985 03:00:00)-Water Temperature (C)]]*OO[[#This Row],[16]]/SUM(OO[16])</f>
        <v>0</v>
      </c>
      <c r="S320" s="10">
        <f>3/24*OO[[#This Row],[75 (28JUN1985 06:00:00)-Water Temperature (C)]]*OO[[#This Row],[17]]/SUM(OO[17])</f>
        <v>3.4201394214550475E-33</v>
      </c>
      <c r="T320" s="10">
        <f>3/24*OO[[#This Row],[76 (28JUN1985 09:00:00)-Water Temperature (C)]]*OO[[#This Row],[18]]/SUM(OO[18])</f>
        <v>3.8905515644805048E-26</v>
      </c>
      <c r="U320" s="10">
        <f>3/24*OO[[#This Row],[77 (28JUN1985 12:00:00)-Water Temperature (C)]]*OO[[#This Row],[19]]/SUM(OO[19])</f>
        <v>1.5798681356119841E-18</v>
      </c>
      <c r="V320" s="10">
        <f>3/24000000*OO[[#This Row],[78 (28JUN1985 15:00:00)-Water Temperature (C)]]*OO[[#This Row],[20]]</f>
        <v>3.4466651617125003E-14</v>
      </c>
      <c r="W320" s="10">
        <f>3/24000000*OO[[#This Row],[79 (28JUN1985 18:00:00)-Water Temperature (C)]]*OO[[#This Row],[21]]</f>
        <v>3.4171026094425001E-11</v>
      </c>
      <c r="X320" s="10">
        <f>3/24000000*OO[[#This Row],[80 (28JUN1985 21:00:00)-Water Temperature (C)]]*OO[[#This Row],[22]]</f>
        <v>6.8578883245124999E-9</v>
      </c>
      <c r="Y320" s="10">
        <f>3/24000000*OO[[#This Row],[81 (29JUN1985 00:00:00)-Water Temperature (C)]]*OO[[#This Row],[23]]</f>
        <v>4.4738892022925003E-7</v>
      </c>
      <c r="Z320" s="10">
        <f>3/24000000*OO[[#This Row],[82 (29JUN1985 03:00:00)-Water Temperature (C)]]*OO[[#This Row],[24]]</f>
        <v>1.21943247909725E-5</v>
      </c>
      <c r="AA320" s="10">
        <f>3/24000000*OO[[#This Row],[83 (29JUN1985 06:00:00)-Water Temperature (C)]]*OO[[#This Row],[25]]</f>
        <v>1.627689648168E-4</v>
      </c>
      <c r="AB320" s="10">
        <f>3/24000000*OO[[#This Row],[84 (29JUN1985 09:00:00)-Water Temperature (C)]]*OO[[#This Row],[26]]</f>
        <v>1.2121283817277499E-3</v>
      </c>
      <c r="AC320" s="10">
        <f>3/24000000*OO[[#This Row],[85 (29JUN1985 12:00:00)-Water Temperature (C)]]*OO[[#This Row],[27]]</f>
        <v>5.4177058326824994E-3</v>
      </c>
      <c r="AD320" s="10">
        <f>3/24000000*OO[[#This Row],[86 (29JUN1985 15:00:00)-Water Temperature (C)]]*OO[[#This Row],[28]]</f>
        <v>1.5312385676442499E-2</v>
      </c>
      <c r="AE320" s="10">
        <f>3/24000000*OO[[#This Row],[88 (29JUN1985 21:00:00)-Water Temperature (C)]]*OO[[#This Row],[30]]</f>
        <v>3.8420230025625002E-2</v>
      </c>
      <c r="AF320" s="10">
        <f>3/24000000*OO[[#This Row],[88 (29JUN1985 21:00:00)-Water Temperature (C)]]*OO[[#This Row],[30]]</f>
        <v>3.8420230025625002E-2</v>
      </c>
      <c r="AG320" s="10">
        <f>3/24000000*OO[[#This Row],[89 (30JUN1985 00:00:00)-Water Temperature (C)]]*OO[[#This Row],[31]]</f>
        <v>3.7449363693474999E-2</v>
      </c>
      <c r="AH320" s="10">
        <f>3/24000000*OO[[#This Row],[90 (30JUN1985 03:00:00)-Water Temperature (C)]]*OO[[#This Row],[32]]</f>
        <v>2.8176179046299998E-2</v>
      </c>
      <c r="AI320" s="10">
        <f>3/24000000*OO[[#This Row],[91 (30JUN1985 06:00:00)-Water Temperature (C)]]*OO[[#This Row],[33]]</f>
        <v>1.70205409836525E-2</v>
      </c>
      <c r="AJ320" s="10">
        <f>3/24000000*OO[[#This Row],[92 (30JUN1985 09:00:00)-Water Temperature (C)]]*OO[[#This Row],[34]]</f>
        <v>8.6847357563999989E-3</v>
      </c>
      <c r="AK320" s="10">
        <f>3/24000000*OO[[#This Row],[93 (30JUN1985 12:00:00)-Water Temperature (C)]]*OO[[#This Row],[35]]</f>
        <v>3.8078246204262495E-3</v>
      </c>
      <c r="AL320" s="10">
        <f>3/24000000*OO[[#This Row],[94 (30JUN1985 15:00:00)-Water Temperature (C)]]*OO[[#This Row],[36]]</f>
        <v>1.4653696579514997E-3</v>
      </c>
      <c r="AM320" s="10">
        <f>3/24000000*OO[[#This Row],[95 (30JUN1985 18:00:00)-Water Temperature (C)]]*OO[[#This Row],[37]]</f>
        <v>5.1172310709324991E-4</v>
      </c>
      <c r="AN320" s="10">
        <f>3/24000000*OO[[#This Row],[96 (30JUN1985 21:00:00)-Water Temperature (C)]]*OO[[#This Row],[38]]</f>
        <v>1.7553204016112499E-4</v>
      </c>
      <c r="AO320" s="10">
        <f>3/24000000*OO[[#This Row],[97 (01JUL1985 00:00:00)-Water Temperature (C)]]*OO[[#This Row],[39]]</f>
        <v>7.2089431194412499E-5</v>
      </c>
      <c r="AP320" s="10">
        <f>3/24000000*OO[[#This Row],[98 (01JUL1985 03:00:00)-Water Temperature (C)]]*OO[[#This Row],[40]]</f>
        <v>4.3214528374874998E-5</v>
      </c>
      <c r="AQ320" s="10">
        <f>3/24000000*OO[[#This Row],[99 (01JUL1985 06:00:00)-Water Temperature (C)]]*OO[[#This Row],[41]]</f>
        <v>3.6052357912175002E-5</v>
      </c>
      <c r="AR320" s="10">
        <f>3/24000000*OO[[#This Row],[100 (01JUL1985 09:00:00)-Water Temperature (C)]]*OO[[#This Row],[42]]</f>
        <v>3.5910743275249996E-5</v>
      </c>
      <c r="AS320" s="10">
        <f>3/24000000*OO[[#This Row],[101 (01JUL1985 12:00:00)-Water Temperature (C)]]*OO[[#This Row],[43]]</f>
        <v>3.6512526449599997E-5</v>
      </c>
      <c r="AT320" s="10">
        <f>3/24000000*OO[[#This Row],[102 (01JUL1985 15:00:00)-Water Temperature (C)]]*OO[[#This Row],[44]]</f>
        <v>3.6607545438750003E-5</v>
      </c>
      <c r="AU320" s="10">
        <f>3/24000000*OO[[#This Row],[103 (01JUL1985 18:00:00)-Water Temperature (C)]]*OO[[#This Row],[45]]</f>
        <v>3.51664975115625E-5</v>
      </c>
      <c r="AV320" s="10">
        <f>3/24000000*OO[[#This Row],[104 (01JUL1985 21:00:00)-Water Temperature (C)]]*OO[[#This Row],[46]]</f>
        <v>3.2488489514600002E-5</v>
      </c>
      <c r="AW320" s="10">
        <f>3/24000000*OO[[#This Row],[105 (02JUL1985 00:00:00)-Water Temperature (C)]]*OO[[#This Row],[47]]</f>
        <v>2.9363781737399999E-5</v>
      </c>
      <c r="AX320" s="10">
        <f>3/24000000*OO[[#This Row],[106 (02JUL1985 03:00:00)-Water Temperature (C)]]*OO[[#This Row],[48]]</f>
        <v>2.6292297476100002E-5</v>
      </c>
      <c r="AY320" s="10">
        <f>3/24000000*OO[[#This Row],[107 (02JUL1985 06:00:00)-Water Temperature (C)]]*OO[[#This Row],[49]]</f>
        <v>2.36792908145625E-5</v>
      </c>
      <c r="AZ320" s="10">
        <f>3/24000000*OO[[#This Row],[108 (02JUL1985 09:00:00)-Water Temperature (C)]]*OO[[#This Row],[50]]</f>
        <v>2.2231158922093751E-5</v>
      </c>
      <c r="BA320" s="10">
        <f>3/24000000*OO[[#This Row],[109 (02JUL1985 12:00:00)-Water Temperature (C)]]*OO[[#This Row],[51]]</f>
        <v>2.0603176323187502E-5</v>
      </c>
      <c r="BB320" s="10">
        <f>3/24000000*OO[[#This Row],[110 (02JUL1985 15:00:00)-Water Temperature (C)]]*OO[[#This Row],[52]]</f>
        <v>1.8907708831199998E-5</v>
      </c>
      <c r="BC320" s="10">
        <f>3/24000000*OO[[#This Row],[111 (02JUL1985 18:00:00)-Water Temperature (C)]]*OO[[#This Row],[53]]</f>
        <v>1.7003836564050004E-5</v>
      </c>
      <c r="BD320" s="10">
        <f>3/24000000*OO[[#This Row],[112 (02JUL1985 21:00:00)-Water Temperature (C)]]*OO[[#This Row],[54]]</f>
        <v>1.4777644881224998E-5</v>
      </c>
      <c r="BE320" s="10">
        <f>3/24000000*OO[[#This Row],[113 (03JUL1985 00:00:00)-Water Temperature (C)]]*OO[[#This Row],[55]]</f>
        <v>1.2532095490101249E-5</v>
      </c>
      <c r="BF320" s="10">
        <f>3/24000000*OO[[#This Row],[114 (03JUL1985 03:00:00)-Water Temperature (C)]]*OO[[#This Row],[56]]</f>
        <v>1.0614161457060001E-5</v>
      </c>
      <c r="BG320" s="10">
        <f>3/24000000*OO[[#This Row],[115 (03JUL1985 06:00:00)-Water Temperature (C)]]*OO[[#This Row],[57]]</f>
        <v>9.0534637436999991E-6</v>
      </c>
      <c r="BH320" s="10">
        <f>3/24000000*OO[[#This Row],[116 (03JUL1985 09:00:00)-Water Temperature (C)]]*OO[[#This Row],[58]]</f>
        <v>8.099647340557499E-6</v>
      </c>
      <c r="BI320" s="10">
        <f>3/24000000*OO[[#This Row],[117 (03JUL1985 12:00:00)-Water Temperature (C)]]*OO[[#This Row],[59]]</f>
        <v>7.2789662965499995E-6</v>
      </c>
      <c r="BJ320" s="10">
        <f>3/24000000*OO[[#This Row],[118 (03JUL1985 15:00:00)-Water Temperature (C)]]*OO[[#This Row],[60]]</f>
        <v>6.3733332365049997E-6</v>
      </c>
      <c r="BK320" s="10">
        <f>3/24000000*OO[[#This Row],[119 (03JUL1985 18:00:00)-Water Temperature (C)]]*OO[[#This Row],[61]]</f>
        <v>5.3726737447562495E-6</v>
      </c>
      <c r="BL320" s="10">
        <f>3/24000000*OO[[#This Row],[120 (03JUL1985 21:00:00)-Water Temperature (C)]]*OO[[#This Row],[62]]</f>
        <v>4.2592727662499998E-6</v>
      </c>
      <c r="BM320" s="10">
        <f>3/24000000*OO[[#This Row],[121 (04JUL1985 00:00:00)-Water Temperature (C)]]*OO[[#This Row],[63]]</f>
        <v>3.2884143580999994E-6</v>
      </c>
      <c r="BN320" s="10">
        <f>3/24000000*OO[[#This Row],[122 (04JUL1985 03:00:00)-Water Temperature (C)]]*OO[[#This Row],[64]]</f>
        <v>2.5700063086687503E-6</v>
      </c>
      <c r="BO320" s="10">
        <f>3/24000000*OO[[#This Row],[123 (04JUL1985 06:00:00)-Water Temperature (C)]]*OO[[#This Row],[65]]</f>
        <v>2.0887793402052495E-6</v>
      </c>
      <c r="BP320" s="10">
        <f>3/24000000*OO[[#This Row],[124 (04JUL1985 09:00:00)-Water Temperature (C)]]*OO[[#This Row],[66]]</f>
        <v>1.8227504095868748E-6</v>
      </c>
      <c r="BQ320" s="10">
        <f>3/24000000*OO[[#This Row],[125 (04JUL1985 12:00:00)-Water Temperature (C)]]*OO[[#This Row],[67]]</f>
        <v>1.6350257429492499E-6</v>
      </c>
      <c r="BR320" s="10">
        <f>3/24000000*OO[[#This Row],[126 (04JUL1985 15:00:00)-Water Temperature (C)]]*OO[[#This Row],[68]]</f>
        <v>1.5118788399251246E-6</v>
      </c>
      <c r="BS320" s="10">
        <f>3/24000000*OO[[#This Row],[127 (04JUL1985 18:00:00)-Water Temperature (C)]]*OO[[#This Row],[69]]</f>
        <v>1.3812596328869999E-6</v>
      </c>
      <c r="BT320" s="10">
        <f>3/24000000*OO[[#This Row],[128 (04JUL1985 21:00:00)-Water Temperature (C)]]*OO[[#This Row],[70]]</f>
        <v>1.2554243502693748E-6</v>
      </c>
      <c r="BU320" s="10">
        <f>3/24000000*OO[[#This Row],[129 (05JUL1985 00:00:00)-Water Temperature (C)]]*OO[[#This Row],[71]]</f>
        <v>1.1435714209679999E-6</v>
      </c>
      <c r="BV320" s="10">
        <f>3/24000000*OO[[#This Row],[130 (05JUL1985 03:00:00)-Water Temperature (C)]]*OO[[#This Row],[72]]</f>
        <v>1.0501396209631248E-6</v>
      </c>
      <c r="BW320" s="10">
        <f>3/24000000*OO[[#This Row],[131 (05JUL1985 06:00:00)-Water Temperature (C)]]*OO[[#This Row],[73]]</f>
        <v>9.8067710965624985E-7</v>
      </c>
      <c r="BX320" s="10">
        <f>3/24000000*OO[[#This Row],[132 (05JUL1985 09:00:00)-Water Temperature (C)]]*OO[[#This Row],[74]]</f>
        <v>9.5808291379624987E-7</v>
      </c>
      <c r="BY320" s="10">
        <f>3/24000000*OO[[#This Row],[133 (05JUL1985 12:00:00)-Water Temperature (C)]]*OO[[#This Row],[75]]</f>
        <v>9.3011530338299995E-7</v>
      </c>
      <c r="BZ320" s="10">
        <f>3/24000000*OO[[#This Row],[134 (05JUL1985 15:00:00)-Water Temperature (C)]]*OO[[#This Row],[76]]</f>
        <v>9.1954443902437475E-7</v>
      </c>
      <c r="CA320" s="10">
        <f>3/24000000*OO[[#This Row],[135 (05JUL1985 18:00:00)-Water Temperature (C)]]*OO[[#This Row],[77]]</f>
        <v>9.0181693045324986E-7</v>
      </c>
      <c r="CB320" s="10">
        <f>3/24000000*OO[[#This Row],[136 (05JUL1985 21:00:00)-Water Temperature (C)]]*OO[[#This Row],[78]]</f>
        <v>8.6644901192437509E-7</v>
      </c>
      <c r="CC320" s="10">
        <f>3/24000000*OO[[#This Row],[137 (06JUL1985 00:00:00)-Water Temperature (C)]]*OO[[#This Row],[79]]</f>
        <v>8.1770242434999987E-7</v>
      </c>
      <c r="CD320" s="10">
        <f>3/24000000*OO[[#This Row],[138 (06JUL1985 03:00:00)-Water Temperature (C)]]*OO[[#This Row],[80]]</f>
        <v>7.6569155330849998E-7</v>
      </c>
      <c r="CE320" s="10">
        <f>3/24000000*OO[[#This Row],[139 (06JUL1985 06:00:00)-Water Temperature (C)]]*OO[[#This Row],[81]]</f>
        <v>7.2704206816025007E-7</v>
      </c>
      <c r="CF320" s="10">
        <f>3/24000000*OO[[#This Row],[140 (06JUL1985 09:00:00)-Water Temperature (C)]]*OO[[#This Row],[82]]</f>
        <v>7.2815976889462491E-7</v>
      </c>
      <c r="CG320" s="10">
        <f>3/24000000*OO[[#This Row],[141 (06JUL1985 12:00:00)-Water Temperature (C)]]*OO[[#This Row],[83]]</f>
        <v>7.2734898811500002E-7</v>
      </c>
      <c r="CH320" s="10">
        <f>3/24000000*OO[[#This Row],[142 (06JUL1985 15:00:00)-Water Temperature (C)]]*OO[[#This Row],[84]]</f>
        <v>7.2787190184262497E-7</v>
      </c>
      <c r="CI320" s="10">
        <f>3/24000000*OO[[#This Row],[143 (06JUL1985 18:00:00)-Water Temperature (C)]]*OO[[#This Row],[85]]</f>
        <v>7.1952834933525001E-7</v>
      </c>
      <c r="CJ320" s="10">
        <f>3/24000000*OO[[#This Row],[144 (06JUL1985 21:00:00)-Water Temperature (C)]]*OO[[#This Row],[86]]</f>
        <v>6.8478468730325E-7</v>
      </c>
      <c r="CK320" s="10">
        <f>3/24000000*OO[[#This Row],[145 (07JUL1985 00:00:00)-Water Temperature (C)]]*OO[[#This Row],[87]]</f>
        <v>6.3608576244000001E-7</v>
      </c>
      <c r="CL320" s="10">
        <f>3/24000000*OO[[#This Row],[146 (07JUL1985 03:00:00)-Water Temperature (C)]]*OO[[#This Row],[88]]</f>
        <v>5.9041976917949986E-7</v>
      </c>
      <c r="CM320" s="10">
        <f>3/24000000*OO[[#This Row],[147 (07JUL1985 06:00:00)-Water Temperature (C)]]*OO[[#This Row],[89]]</f>
        <v>5.5266502366787498E-7</v>
      </c>
      <c r="CN320" s="10">
        <f>3/24000000*OO[[#This Row],[148 (07JUL1985 09:00:00)-Water Temperature (C)]]*OO[[#This Row],[90]]</f>
        <v>5.4635333399612492E-7</v>
      </c>
      <c r="CO320" s="10">
        <f>3/24000000*OO[[#This Row],[149 (07JUL1985 12:00:00)-Water Temperature (C)]]*OO[[#This Row],[91]]</f>
        <v>5.4615624657337497E-7</v>
      </c>
      <c r="CP320" s="10">
        <f>3/24000000*OO[[#This Row],[150 (07JUL1985 15:00:00)-Water Temperature (C)]]*OO[[#This Row],[92]]</f>
        <v>5.4394667746499993E-7</v>
      </c>
      <c r="CQ320" s="10">
        <f>3/24000000*OO[[#This Row],[151 (07JUL1985 18:00:00)-Water Temperature (C)]]*OO[[#This Row],[93]]</f>
        <v>5.3619207047812498E-7</v>
      </c>
      <c r="CR320" s="10">
        <f>3/24000000*OO[[#This Row],[152 (07JUL1985 21:00:00)-Water Temperature (C)]]*OO[[#This Row],[94]]</f>
        <v>5.0916272165962501E-7</v>
      </c>
      <c r="CS320" s="10">
        <f>3/24000000*OO[[#This Row],[153 (08JUL1985 00:00:00)-Water Temperature (C)]]*OO[[#This Row],[95]]</f>
        <v>4.7649092903674999E-7</v>
      </c>
      <c r="CT320" s="10">
        <f>3/24000000*OO[[#This Row],[154 (08JUL1985 03:00:00)-Water Temperature (C)]]*OO[[#This Row],[96]]</f>
        <v>4.4468544086687493E-7</v>
      </c>
      <c r="CU320" s="10">
        <f>3/24000000*OO[[#This Row],[155 (08JUL1985 06:00:00)-Water Temperature (C)]]*OO[[#This Row],[97]]</f>
        <v>4.1846933189574996E-7</v>
      </c>
      <c r="CV320" s="10">
        <f>3/24000000*OO[[#This Row],[156 (08JUL1985 09:00:00)-Water Temperature (C)]]*OO[[#This Row],[98]]</f>
        <v>4.0117402541400003E-7</v>
      </c>
      <c r="CW320" s="10">
        <f>3/24000000*OO[[#This Row],[157 (08JUL1985 12:00:00)-Water Temperature (C)]]*OO[[#This Row],[99]]</f>
        <v>3.9643301029562495E-7</v>
      </c>
    </row>
    <row r="321" spans="1:101" x14ac:dyDescent="0.35">
      <c r="A321" t="s">
        <v>327</v>
      </c>
      <c r="B321">
        <v>816.07150000000001</v>
      </c>
      <c r="C321" s="10">
        <f>3/24*OO[[#This Row],[59 (26JUN1985 06:00:00)-Water Temperature (C)]]*OO[[#This Row],[1]]/SUM(OO[1])</f>
        <v>0</v>
      </c>
      <c r="D321" s="10">
        <f>3/24*OO[[#This Row],[60 (26JUN1985 09:00:00)-Water Temperature (C)]]*OO[[#This Row],[2]]/SUM(OO[2])</f>
        <v>0</v>
      </c>
      <c r="E321" s="10">
        <f>3/24*OO[[#This Row],[61 (26JUN1985 12:00:00)-Water Temperature (C)]]*OO[[#This Row],[3]]/SUM(OO[3])</f>
        <v>0</v>
      </c>
      <c r="F321" s="10">
        <f>3/24*OO[[#This Row],[62 (26JUN1985 15:00:00)-Water Temperature (C)]]*OO[[#This Row],[4]]/SUM(OO[4])</f>
        <v>0</v>
      </c>
      <c r="G321" s="10">
        <f>3/24*OO[[#This Row],[63 (26JUN1985 18:00:00)-Water Temperature (C)]]*OO[[#This Row],[5]]/SUM(OO[5])</f>
        <v>0</v>
      </c>
      <c r="H321" s="10">
        <f>3/24*OO[[#This Row],[64 (26JUN1985 21:00:00)-Water Temperature (C)]]*OO[[#This Row],[6]]/SUM(OO[6])</f>
        <v>0</v>
      </c>
      <c r="I321" s="10">
        <f>3/24*OO[[#This Row],[65 (27JUN1985 00:00:00)-Water Temperature (C)]]*OO[[#This Row],[7]]/SUM(OO[7])</f>
        <v>0</v>
      </c>
      <c r="J321" s="10">
        <f>3/24*OO[[#This Row],[66 (27JUN1985 03:00:00)-Water Temperature (C)]]*OO[[#This Row],[8]]/SUM(OO[8])</f>
        <v>0</v>
      </c>
      <c r="K321" s="10">
        <f>3/24*OO[[#This Row],[67 (27JUN1985 06:00:00)-Water Temperature (C)]]*OO[[#This Row],[9]]/SUM(OO[9])</f>
        <v>0</v>
      </c>
      <c r="L321" s="10">
        <f>3/24*OO[[#This Row],[68 (27JUN1985 09:00:00)-Water Temperature (C)]]*OO[[#This Row],[10]]/SUM(OO[10])</f>
        <v>0</v>
      </c>
      <c r="M321" s="10">
        <f>3/24*OO[[#This Row],[69 (27JUN1985 12:00:00)-Water Temperature (C)]]*OO[[#This Row],[11]]/SUM(OO[11])</f>
        <v>0</v>
      </c>
      <c r="N321" s="10">
        <f>3/24*OO[[#This Row],[70 (27JUN1985 15:00:00)-Water Temperature (C)]]*OO[[#This Row],[12]]/SUM(OO[12])</f>
        <v>0</v>
      </c>
      <c r="O321" s="10">
        <f>3/24*OO[[#This Row],[71 (27JUN1985 18:00:00)-Water Temperature (C)]]*OO[[#This Row],[13]]/SUM(OO[13])</f>
        <v>0</v>
      </c>
      <c r="P321" s="10">
        <f>3/24*OO[[#This Row],[72 (27JUN1985 21:00:00)-Water Temperature (C)]]*OO[[#This Row],[14]]/SUM(OO[14])</f>
        <v>0</v>
      </c>
      <c r="Q321" s="10">
        <f>3/24*OO[[#This Row],[73 (28JUN1985 00:00:00)-Water Temperature (C)]]*OO[[#This Row],[15]]/SUM(OO[15])</f>
        <v>0</v>
      </c>
      <c r="R321" s="10">
        <f>3/24*OO[[#This Row],[74 (28JUN1985 03:00:00)-Water Temperature (C)]]*OO[[#This Row],[16]]/SUM(OO[16])</f>
        <v>0</v>
      </c>
      <c r="S321" s="10">
        <f>3/24*OO[[#This Row],[75 (28JUN1985 06:00:00)-Water Temperature (C)]]*OO[[#This Row],[17]]/SUM(OO[17])</f>
        <v>9.4613398078554941E-34</v>
      </c>
      <c r="T321" s="10">
        <f>3/24*OO[[#This Row],[76 (28JUN1985 09:00:00)-Water Temperature (C)]]*OO[[#This Row],[18]]/SUM(OO[18])</f>
        <v>3.3084950316260767E-26</v>
      </c>
      <c r="U321" s="10">
        <f>3/24*OO[[#This Row],[77 (28JUN1985 12:00:00)-Water Temperature (C)]]*OO[[#This Row],[19]]/SUM(OO[19])</f>
        <v>7.1783231461182192E-19</v>
      </c>
      <c r="V321" s="10">
        <f>3/24000000*OO[[#This Row],[78 (28JUN1985 15:00:00)-Water Temperature (C)]]*OO[[#This Row],[20]]</f>
        <v>2.2673075250249996E-14</v>
      </c>
      <c r="W321" s="10">
        <f>3/24000000*OO[[#This Row],[79 (28JUN1985 18:00:00)-Water Temperature (C)]]*OO[[#This Row],[21]]</f>
        <v>2.5686086171500002E-11</v>
      </c>
      <c r="X321" s="10">
        <f>3/24000000*OO[[#This Row],[80 (28JUN1985 21:00:00)-Water Temperature (C)]]*OO[[#This Row],[22]]</f>
        <v>5.6443793887162499E-9</v>
      </c>
      <c r="Y321" s="10">
        <f>3/24000000*OO[[#This Row],[81 (29JUN1985 00:00:00)-Water Temperature (C)]]*OO[[#This Row],[23]]</f>
        <v>3.9552669249362493E-7</v>
      </c>
      <c r="Z321" s="10">
        <f>3/24000000*OO[[#This Row],[82 (29JUN1985 03:00:00)-Water Temperature (C)]]*OO[[#This Row],[24]]</f>
        <v>1.1450335678526251E-5</v>
      </c>
      <c r="AA321" s="10">
        <f>3/24000000*OO[[#This Row],[83 (29JUN1985 06:00:00)-Water Temperature (C)]]*OO[[#This Row],[25]]</f>
        <v>1.60983939338375E-4</v>
      </c>
      <c r="AB321" s="10">
        <f>3/24000000*OO[[#This Row],[84 (29JUN1985 09:00:00)-Water Temperature (C)]]*OO[[#This Row],[26]]</f>
        <v>1.2566360773634999E-3</v>
      </c>
      <c r="AC321" s="10">
        <f>3/24000000*OO[[#This Row],[85 (29JUN1985 12:00:00)-Water Temperature (C)]]*OO[[#This Row],[27]]</f>
        <v>5.8531183346074997E-3</v>
      </c>
      <c r="AD321" s="10">
        <f>3/24000000*OO[[#This Row],[86 (29JUN1985 15:00:00)-Water Temperature (C)]]*OO[[#This Row],[28]]</f>
        <v>1.7155138500142501E-2</v>
      </c>
      <c r="AE321" s="10">
        <f>3/24000000*OO[[#This Row],[88 (29JUN1985 21:00:00)-Water Temperature (C)]]*OO[[#This Row],[30]]</f>
        <v>4.5779188602987499E-2</v>
      </c>
      <c r="AF321" s="10">
        <f>3/24000000*OO[[#This Row],[88 (29JUN1985 21:00:00)-Water Temperature (C)]]*OO[[#This Row],[30]]</f>
        <v>4.5779188602987499E-2</v>
      </c>
      <c r="AG321" s="10">
        <f>3/24000000*OO[[#This Row],[89 (30JUN1985 00:00:00)-Water Temperature (C)]]*OO[[#This Row],[31]]</f>
        <v>4.5777099096400001E-2</v>
      </c>
      <c r="AH321" s="10">
        <f>3/24000000*OO[[#This Row],[90 (30JUN1985 03:00:00)-Water Temperature (C)]]*OO[[#This Row],[32]]</f>
        <v>3.5265557941074999E-2</v>
      </c>
      <c r="AI321" s="10">
        <f>3/24000000*OO[[#This Row],[91 (30JUN1985 06:00:00)-Water Temperature (C)]]*OO[[#This Row],[33]]</f>
        <v>2.1748222957679999E-2</v>
      </c>
      <c r="AJ321" s="10">
        <f>3/24000000*OO[[#This Row],[92 (30JUN1985 09:00:00)-Water Temperature (C)]]*OO[[#This Row],[34]]</f>
        <v>1.1306801861257501E-2</v>
      </c>
      <c r="AK321" s="10">
        <f>3/24000000*OO[[#This Row],[93 (30JUN1985 12:00:00)-Water Temperature (C)]]*OO[[#This Row],[35]]</f>
        <v>5.0395230995624995E-3</v>
      </c>
      <c r="AL321" s="10">
        <f>3/24000000*OO[[#This Row],[94 (30JUN1985 15:00:00)-Water Temperature (C)]]*OO[[#This Row],[36]]</f>
        <v>1.9646888916217495E-3</v>
      </c>
      <c r="AM321" s="10">
        <f>3/24000000*OO[[#This Row],[95 (30JUN1985 18:00:00)-Water Temperature (C)]]*OO[[#This Row],[37]]</f>
        <v>6.907281804E-4</v>
      </c>
      <c r="AN321" s="10">
        <f>3/24000000*OO[[#This Row],[96 (30JUN1985 21:00:00)-Water Temperature (C)]]*OO[[#This Row],[38]]</f>
        <v>2.3536416429375002E-4</v>
      </c>
      <c r="AO321" s="10">
        <f>3/24000000*OO[[#This Row],[97 (01JUL1985 00:00:00)-Water Temperature (C)]]*OO[[#This Row],[39]]</f>
        <v>9.3799883511437487E-5</v>
      </c>
      <c r="AP321" s="10">
        <f>3/24000000*OO[[#This Row],[98 (01JUL1985 03:00:00)-Water Temperature (C)]]*OO[[#This Row],[40]]</f>
        <v>5.3940149501875E-5</v>
      </c>
      <c r="AQ321" s="10">
        <f>3/24000000*OO[[#This Row],[99 (01JUL1985 06:00:00)-Water Temperature (C)]]*OO[[#This Row],[41]]</f>
        <v>4.3905214998200003E-5</v>
      </c>
      <c r="AR321" s="10">
        <f>3/24000000*OO[[#This Row],[100 (01JUL1985 09:00:00)-Water Temperature (C)]]*OO[[#This Row],[42]]</f>
        <v>4.3442480596762502E-5</v>
      </c>
      <c r="AS321" s="10">
        <f>3/24000000*OO[[#This Row],[101 (01JUL1985 12:00:00)-Water Temperature (C)]]*OO[[#This Row],[43]]</f>
        <v>4.4161369459199995E-5</v>
      </c>
      <c r="AT321" s="10">
        <f>3/24000000*OO[[#This Row],[102 (01JUL1985 15:00:00)-Water Temperature (C)]]*OO[[#This Row],[44]]</f>
        <v>4.4360594371199999E-5</v>
      </c>
      <c r="AU321" s="10">
        <f>3/24000000*OO[[#This Row],[103 (01JUL1985 18:00:00)-Water Temperature (C)]]*OO[[#This Row],[45]]</f>
        <v>4.2750612793462501E-5</v>
      </c>
      <c r="AV321" s="10">
        <f>3/24000000*OO[[#This Row],[104 (01JUL1985 21:00:00)-Water Temperature (C)]]*OO[[#This Row],[46]]</f>
        <v>3.9574344792674999E-5</v>
      </c>
      <c r="AW321" s="10">
        <f>3/24000000*OO[[#This Row],[105 (02JUL1985 00:00:00)-Water Temperature (C)]]*OO[[#This Row],[47]]</f>
        <v>3.5806172212687492E-5</v>
      </c>
      <c r="AX321" s="10">
        <f>3/24000000*OO[[#This Row],[106 (02JUL1985 03:00:00)-Water Temperature (C)]]*OO[[#This Row],[48]]</f>
        <v>3.2085502857424993E-5</v>
      </c>
      <c r="AY321" s="10">
        <f>3/24000000*OO[[#This Row],[107 (02JUL1985 06:00:00)-Water Temperature (C)]]*OO[[#This Row],[49]]</f>
        <v>2.8907230341825E-5</v>
      </c>
      <c r="AZ321" s="10">
        <f>3/24000000*OO[[#This Row],[108 (02JUL1985 09:00:00)-Water Temperature (C)]]*OO[[#This Row],[50]]</f>
        <v>2.7175616197799996E-5</v>
      </c>
      <c r="BA321" s="10">
        <f>3/24000000*OO[[#This Row],[109 (02JUL1985 12:00:00)-Water Temperature (C)]]*OO[[#This Row],[51]]</f>
        <v>2.5208635815549997E-5</v>
      </c>
      <c r="BB321" s="10">
        <f>3/24000000*OO[[#This Row],[110 (02JUL1985 15:00:00)-Water Temperature (C)]]*OO[[#This Row],[52]]</f>
        <v>2.3164212377799998E-5</v>
      </c>
      <c r="BC321" s="10">
        <f>3/24000000*OO[[#This Row],[111 (02JUL1985 18:00:00)-Water Temperature (C)]]*OO[[#This Row],[53]]</f>
        <v>2.087633223966E-5</v>
      </c>
      <c r="BD321" s="10">
        <f>3/24000000*OO[[#This Row],[112 (02JUL1985 21:00:00)-Water Temperature (C)]]*OO[[#This Row],[54]]</f>
        <v>1.81581700671475E-5</v>
      </c>
      <c r="BE321" s="10">
        <f>3/24000000*OO[[#This Row],[113 (03JUL1985 00:00:00)-Water Temperature (C)]]*OO[[#This Row],[55]]</f>
        <v>1.5391047874945001E-5</v>
      </c>
      <c r="BF321" s="10">
        <f>3/24000000*OO[[#This Row],[114 (03JUL1985 03:00:00)-Water Temperature (C)]]*OO[[#This Row],[56]]</f>
        <v>1.3038581960039999E-5</v>
      </c>
      <c r="BG321" s="10">
        <f>3/24000000*OO[[#This Row],[115 (03JUL1985 06:00:00)-Water Temperature (C)]]*OO[[#This Row],[57]]</f>
        <v>1.111421669106875E-5</v>
      </c>
      <c r="BH321" s="10">
        <f>3/24000000*OO[[#This Row],[116 (03JUL1985 09:00:00)-Water Temperature (C)]]*OO[[#This Row],[58]]</f>
        <v>9.9453258746924993E-6</v>
      </c>
      <c r="BI321" s="10">
        <f>3/24000000*OO[[#This Row],[117 (03JUL1985 12:00:00)-Water Temperature (C)]]*OO[[#This Row],[59]]</f>
        <v>8.953815957344999E-6</v>
      </c>
      <c r="BJ321" s="10">
        <f>3/24000000*OO[[#This Row],[118 (03JUL1985 15:00:00)-Water Temperature (C)]]*OO[[#This Row],[60]]</f>
        <v>7.8614511611999991E-6</v>
      </c>
      <c r="BK321" s="10">
        <f>3/24000000*OO[[#This Row],[119 (03JUL1985 18:00:00)-Water Temperature (C)]]*OO[[#This Row],[61]]</f>
        <v>6.6523150421887494E-6</v>
      </c>
      <c r="BL321" s="10">
        <f>3/24000000*OO[[#This Row],[120 (03JUL1985 21:00:00)-Water Temperature (C)]]*OO[[#This Row],[62]]</f>
        <v>5.2879769952000003E-6</v>
      </c>
      <c r="BM321" s="10">
        <f>3/24000000*OO[[#This Row],[121 (04JUL1985 00:00:00)-Water Temperature (C)]]*OO[[#This Row],[63]]</f>
        <v>4.0806416889674996E-6</v>
      </c>
      <c r="BN321" s="10">
        <f>3/24000000*OO[[#This Row],[122 (04JUL1985 03:00:00)-Water Temperature (C)]]*OO[[#This Row],[64]]</f>
        <v>3.1829002779749998E-6</v>
      </c>
      <c r="BO321" s="10">
        <f>3/24000000*OO[[#This Row],[123 (04JUL1985 06:00:00)-Water Temperature (C)]]*OO[[#This Row],[65]]</f>
        <v>2.5749178942979998E-6</v>
      </c>
      <c r="BP321" s="10">
        <f>3/24000000*OO[[#This Row],[124 (04JUL1985 09:00:00)-Water Temperature (C)]]*OO[[#This Row],[66]]</f>
        <v>2.2367536525456251E-6</v>
      </c>
      <c r="BQ321" s="10">
        <f>3/24000000*OO[[#This Row],[125 (04JUL1985 12:00:00)-Water Temperature (C)]]*OO[[#This Row],[67]]</f>
        <v>2.0005499695972498E-6</v>
      </c>
      <c r="BR321" s="10">
        <f>3/24000000*OO[[#This Row],[126 (04JUL1985 15:00:00)-Water Temperature (C)]]*OO[[#This Row],[68]]</f>
        <v>1.8460831977765E-6</v>
      </c>
      <c r="BS321" s="10">
        <f>3/24000000*OO[[#This Row],[127 (04JUL1985 18:00:00)-Water Temperature (C)]]*OO[[#This Row],[69]]</f>
        <v>1.6861983525144999E-6</v>
      </c>
      <c r="BT321" s="10">
        <f>3/24000000*OO[[#This Row],[128 (04JUL1985 21:00:00)-Water Temperature (C)]]*OO[[#This Row],[70]]</f>
        <v>1.5314011196343747E-6</v>
      </c>
      <c r="BU321" s="10">
        <f>3/24000000*OO[[#This Row],[129 (05JUL1985 00:00:00)-Water Temperature (C)]]*OO[[#This Row],[71]]</f>
        <v>1.3944046737757499E-6</v>
      </c>
      <c r="BV321" s="10">
        <f>3/24000000*OO[[#This Row],[130 (05JUL1985 03:00:00)-Water Temperature (C)]]*OO[[#This Row],[72]]</f>
        <v>1.2789980787919997E-6</v>
      </c>
      <c r="BW321" s="10">
        <f>3/24000000*OO[[#This Row],[131 (05JUL1985 06:00:00)-Water Temperature (C)]]*OO[[#This Row],[73]]</f>
        <v>1.192445937132E-6</v>
      </c>
      <c r="BX321" s="10">
        <f>3/24000000*OO[[#This Row],[132 (05JUL1985 09:00:00)-Water Temperature (C)]]*OO[[#This Row],[74]]</f>
        <v>1.1636395845813752E-6</v>
      </c>
      <c r="BY321" s="10">
        <f>3/24000000*OO[[#This Row],[133 (05JUL1985 12:00:00)-Water Temperature (C)]]*OO[[#This Row],[75]]</f>
        <v>1.1288412462499999E-6</v>
      </c>
      <c r="BZ321" s="10">
        <f>3/24000000*OO[[#This Row],[134 (05JUL1985 15:00:00)-Water Temperature (C)]]*OO[[#This Row],[76]]</f>
        <v>1.1148672200325E-6</v>
      </c>
      <c r="CA321" s="10">
        <f>3/24000000*OO[[#This Row],[135 (05JUL1985 18:00:00)-Water Temperature (C)]]*OO[[#This Row],[77]]</f>
        <v>1.09499183849E-6</v>
      </c>
      <c r="CB321" s="10">
        <f>3/24000000*OO[[#This Row],[136 (05JUL1985 21:00:00)-Water Temperature (C)]]*OO[[#This Row],[78]]</f>
        <v>1.0523493281325E-6</v>
      </c>
      <c r="CC321" s="10">
        <f>3/24000000*OO[[#This Row],[137 (06JUL1985 00:00:00)-Water Temperature (C)]]*OO[[#This Row],[79]]</f>
        <v>9.9341954601599988E-7</v>
      </c>
      <c r="CD321" s="10">
        <f>3/24000000*OO[[#This Row],[138 (06JUL1985 03:00:00)-Water Temperature (C)]]*OO[[#This Row],[80]]</f>
        <v>9.3083301515150006E-7</v>
      </c>
      <c r="CE321" s="10">
        <f>3/24000000*OO[[#This Row],[139 (06JUL1985 06:00:00)-Water Temperature (C)]]*OO[[#This Row],[81]]</f>
        <v>8.8325874152924992E-7</v>
      </c>
      <c r="CF321" s="10">
        <f>3/24000000*OO[[#This Row],[140 (06JUL1985 09:00:00)-Water Temperature (C)]]*OO[[#This Row],[82]]</f>
        <v>8.8446802595937484E-7</v>
      </c>
      <c r="CG321" s="10">
        <f>3/24000000*OO[[#This Row],[141 (06JUL1985 12:00:00)-Water Temperature (C)]]*OO[[#This Row],[83]]</f>
        <v>8.8307676591249997E-7</v>
      </c>
      <c r="CH321" s="10">
        <f>3/24000000*OO[[#This Row],[142 (06JUL1985 15:00:00)-Water Temperature (C)]]*OO[[#This Row],[84]]</f>
        <v>8.8365311697412492E-7</v>
      </c>
      <c r="CI321" s="10">
        <f>3/24000000*OO[[#This Row],[143 (06JUL1985 18:00:00)-Water Temperature (C)]]*OO[[#This Row],[85]]</f>
        <v>8.7517774673499998E-7</v>
      </c>
      <c r="CJ321" s="10">
        <f>3/24000000*OO[[#This Row],[144 (06JUL1985 21:00:00)-Water Temperature (C)]]*OO[[#This Row],[86]]</f>
        <v>8.3325794241524989E-7</v>
      </c>
      <c r="CK321" s="10">
        <f>3/24000000*OO[[#This Row],[145 (07JUL1985 00:00:00)-Water Temperature (C)]]*OO[[#This Row],[87]]</f>
        <v>7.7356930414812502E-7</v>
      </c>
      <c r="CL321" s="10">
        <f>3/24000000*OO[[#This Row],[146 (07JUL1985 03:00:00)-Water Temperature (C)]]*OO[[#This Row],[88]]</f>
        <v>7.1865818742849993E-7</v>
      </c>
      <c r="CM321" s="10">
        <f>3/24000000*OO[[#This Row],[147 (07JUL1985 06:00:00)-Water Temperature (C)]]*OO[[#This Row],[89]]</f>
        <v>6.7192635807712487E-7</v>
      </c>
      <c r="CN321" s="10">
        <f>3/24000000*OO[[#This Row],[148 (07JUL1985 09:00:00)-Water Temperature (C)]]*OO[[#This Row],[90]]</f>
        <v>6.6384587249499998E-7</v>
      </c>
      <c r="CO321" s="10">
        <f>3/24000000*OO[[#This Row],[149 (07JUL1985 12:00:00)-Water Temperature (C)]]*OO[[#This Row],[91]]</f>
        <v>6.6316841554199991E-7</v>
      </c>
      <c r="CP321" s="10">
        <f>3/24000000*OO[[#This Row],[150 (07JUL1985 15:00:00)-Water Temperature (C)]]*OO[[#This Row],[92]]</f>
        <v>6.6046984566912485E-7</v>
      </c>
      <c r="CQ321" s="10">
        <f>3/24000000*OO[[#This Row],[151 (07JUL1985 18:00:00)-Water Temperature (C)]]*OO[[#This Row],[93]]</f>
        <v>6.5177409621662497E-7</v>
      </c>
      <c r="CR321" s="10">
        <f>3/24000000*OO[[#This Row],[152 (07JUL1985 21:00:00)-Water Temperature (C)]]*OO[[#This Row],[94]]</f>
        <v>6.1924240233062503E-7</v>
      </c>
      <c r="CS321" s="10">
        <f>3/24000000*OO[[#This Row],[153 (08JUL1985 00:00:00)-Water Temperature (C)]]*OO[[#This Row],[95]]</f>
        <v>5.7933178732499999E-7</v>
      </c>
      <c r="CT321" s="10">
        <f>3/24000000*OO[[#This Row],[154 (08JUL1985 03:00:00)-Water Temperature (C)]]*OO[[#This Row],[96]]</f>
        <v>5.4093571011425005E-7</v>
      </c>
      <c r="CU321" s="10">
        <f>3/24000000*OO[[#This Row],[155 (08JUL1985 06:00:00)-Water Temperature (C)]]*OO[[#This Row],[97]]</f>
        <v>5.0865716083312501E-7</v>
      </c>
      <c r="CV321" s="10">
        <f>3/24000000*OO[[#This Row],[156 (08JUL1985 09:00:00)-Water Temperature (C)]]*OO[[#This Row],[98]]</f>
        <v>4.8714710793549999E-7</v>
      </c>
      <c r="CW321" s="10">
        <f>3/24000000*OO[[#This Row],[157 (08JUL1985 12:00:00)-Water Temperature (C)]]*OO[[#This Row],[99]]</f>
        <v>4.81336356801E-7</v>
      </c>
    </row>
    <row r="322" spans="1:101" x14ac:dyDescent="0.35">
      <c r="A322" t="s">
        <v>328</v>
      </c>
      <c r="B322">
        <v>431.09690000000001</v>
      </c>
      <c r="C322" s="10">
        <f>3/24*OO[[#This Row],[59 (26JUN1985 06:00:00)-Water Temperature (C)]]*OO[[#This Row],[1]]/SUM(OO[1])</f>
        <v>0</v>
      </c>
      <c r="D322" s="10">
        <f>3/24*OO[[#This Row],[60 (26JUN1985 09:00:00)-Water Temperature (C)]]*OO[[#This Row],[2]]/SUM(OO[2])</f>
        <v>0</v>
      </c>
      <c r="E322" s="10">
        <f>3/24*OO[[#This Row],[61 (26JUN1985 12:00:00)-Water Temperature (C)]]*OO[[#This Row],[3]]/SUM(OO[3])</f>
        <v>0</v>
      </c>
      <c r="F322" s="10">
        <f>3/24*OO[[#This Row],[62 (26JUN1985 15:00:00)-Water Temperature (C)]]*OO[[#This Row],[4]]/SUM(OO[4])</f>
        <v>0</v>
      </c>
      <c r="G322" s="10">
        <f>3/24*OO[[#This Row],[63 (26JUN1985 18:00:00)-Water Temperature (C)]]*OO[[#This Row],[5]]/SUM(OO[5])</f>
        <v>0</v>
      </c>
      <c r="H322" s="10">
        <f>3/24*OO[[#This Row],[64 (26JUN1985 21:00:00)-Water Temperature (C)]]*OO[[#This Row],[6]]/SUM(OO[6])</f>
        <v>0</v>
      </c>
      <c r="I322" s="10">
        <f>3/24*OO[[#This Row],[65 (27JUN1985 00:00:00)-Water Temperature (C)]]*OO[[#This Row],[7]]/SUM(OO[7])</f>
        <v>0</v>
      </c>
      <c r="J322" s="10">
        <f>3/24*OO[[#This Row],[66 (27JUN1985 03:00:00)-Water Temperature (C)]]*OO[[#This Row],[8]]/SUM(OO[8])</f>
        <v>0</v>
      </c>
      <c r="K322" s="10">
        <f>3/24*OO[[#This Row],[67 (27JUN1985 06:00:00)-Water Temperature (C)]]*OO[[#This Row],[9]]/SUM(OO[9])</f>
        <v>0</v>
      </c>
      <c r="L322" s="10">
        <f>3/24*OO[[#This Row],[68 (27JUN1985 09:00:00)-Water Temperature (C)]]*OO[[#This Row],[10]]/SUM(OO[10])</f>
        <v>0</v>
      </c>
      <c r="M322" s="10">
        <f>3/24*OO[[#This Row],[69 (27JUN1985 12:00:00)-Water Temperature (C)]]*OO[[#This Row],[11]]/SUM(OO[11])</f>
        <v>0</v>
      </c>
      <c r="N322" s="10">
        <f>3/24*OO[[#This Row],[70 (27JUN1985 15:00:00)-Water Temperature (C)]]*OO[[#This Row],[12]]/SUM(OO[12])</f>
        <v>0</v>
      </c>
      <c r="O322" s="10">
        <f>3/24*OO[[#This Row],[71 (27JUN1985 18:00:00)-Water Temperature (C)]]*OO[[#This Row],[13]]/SUM(OO[13])</f>
        <v>0</v>
      </c>
      <c r="P322" s="10">
        <f>3/24*OO[[#This Row],[72 (27JUN1985 21:00:00)-Water Temperature (C)]]*OO[[#This Row],[14]]/SUM(OO[14])</f>
        <v>0</v>
      </c>
      <c r="Q322" s="10">
        <f>3/24*OO[[#This Row],[73 (28JUN1985 00:00:00)-Water Temperature (C)]]*OO[[#This Row],[15]]/SUM(OO[15])</f>
        <v>0</v>
      </c>
      <c r="R322" s="10">
        <f>3/24*OO[[#This Row],[74 (28JUN1985 03:00:00)-Water Temperature (C)]]*OO[[#This Row],[16]]/SUM(OO[16])</f>
        <v>0</v>
      </c>
      <c r="S322" s="10">
        <f>3/24*OO[[#This Row],[75 (28JUN1985 06:00:00)-Water Temperature (C)]]*OO[[#This Row],[17]]/SUM(OO[17])</f>
        <v>1.0951694042179402E-34</v>
      </c>
      <c r="T322" s="10">
        <f>3/24*OO[[#This Row],[76 (28JUN1985 09:00:00)-Water Temperature (C)]]*OO[[#This Row],[18]]/SUM(OO[18])</f>
        <v>1.137626088558608E-26</v>
      </c>
      <c r="U322" s="10">
        <f>3/24*OO[[#This Row],[77 (28JUN1985 12:00:00)-Water Temperature (C)]]*OO[[#This Row],[19]]/SUM(OO[19])</f>
        <v>1.505171099092524E-19</v>
      </c>
      <c r="V322" s="10">
        <f>3/24000000*OO[[#This Row],[78 (28JUN1985 15:00:00)-Water Temperature (C)]]*OO[[#This Row],[20]]</f>
        <v>6.6573558746000007E-15</v>
      </c>
      <c r="W322" s="10">
        <f>3/24000000*OO[[#This Row],[79 (28JUN1985 18:00:00)-Water Temperature (C)]]*OO[[#This Row],[21]]</f>
        <v>8.371519519374999E-12</v>
      </c>
      <c r="X322" s="10">
        <f>3/24000000*OO[[#This Row],[80 (28JUN1985 21:00:00)-Water Temperature (C)]]*OO[[#This Row],[22]]</f>
        <v>1.9710184146869996E-9</v>
      </c>
      <c r="Y322" s="10">
        <f>3/24000000*OO[[#This Row],[81 (29JUN1985 00:00:00)-Water Temperature (C)]]*OO[[#This Row],[23]]</f>
        <v>1.4566863582319999E-7</v>
      </c>
      <c r="Z322" s="10">
        <f>3/24000000*OO[[#This Row],[82 (29JUN1985 03:00:00)-Water Temperature (C)]]*OO[[#This Row],[24]]</f>
        <v>4.4062172381499997E-6</v>
      </c>
      <c r="AA322" s="10">
        <f>3/24000000*OO[[#This Row],[83 (29JUN1985 06:00:00)-Water Temperature (C)]]*OO[[#This Row],[25]]</f>
        <v>6.4299339620400002E-5</v>
      </c>
      <c r="AB322" s="10">
        <f>3/24000000*OO[[#This Row],[84 (29JUN1985 09:00:00)-Water Temperature (C)]]*OO[[#This Row],[26]]</f>
        <v>5.1894588131649996E-4</v>
      </c>
      <c r="AC322" s="10">
        <f>3/24000000*OO[[#This Row],[85 (29JUN1985 12:00:00)-Water Temperature (C)]]*OO[[#This Row],[27]]</f>
        <v>2.4898214162849997E-3</v>
      </c>
      <c r="AD322" s="10">
        <f>3/24000000*OO[[#This Row],[86 (29JUN1985 15:00:00)-Water Temperature (C)]]*OO[[#This Row],[28]]</f>
        <v>7.4924000057799995E-3</v>
      </c>
      <c r="AE322" s="10">
        <f>3/24000000*OO[[#This Row],[88 (29JUN1985 21:00:00)-Water Temperature (C)]]*OO[[#This Row],[30]]</f>
        <v>2.0935972655600002E-2</v>
      </c>
      <c r="AF322" s="10">
        <f>3/24000000*OO[[#This Row],[88 (29JUN1985 21:00:00)-Water Temperature (C)]]*OO[[#This Row],[30]]</f>
        <v>2.0935972655600002E-2</v>
      </c>
      <c r="AG322" s="10">
        <f>3/24000000*OO[[#This Row],[89 (30JUN1985 00:00:00)-Water Temperature (C)]]*OO[[#This Row],[31]]</f>
        <v>2.1349411564274997E-2</v>
      </c>
      <c r="AH322" s="10">
        <f>3/24000000*OO[[#This Row],[90 (30JUN1985 03:00:00)-Water Temperature (C)]]*OO[[#This Row],[32]]</f>
        <v>1.67525613540375E-2</v>
      </c>
      <c r="AI322" s="10">
        <f>3/24000000*OO[[#This Row],[91 (30JUN1985 06:00:00)-Water Temperature (C)]]*OO[[#This Row],[33]]</f>
        <v>1.0507030166999999E-2</v>
      </c>
      <c r="AJ322" s="10">
        <f>3/24000000*OO[[#This Row],[92 (30JUN1985 09:00:00)-Water Temperature (C)]]*OO[[#This Row],[34]]</f>
        <v>5.5474997411024997E-3</v>
      </c>
      <c r="AK322" s="10">
        <f>3/24000000*OO[[#This Row],[93 (30JUN1985 12:00:00)-Water Temperature (C)]]*OO[[#This Row],[35]]</f>
        <v>2.5081864465474999E-3</v>
      </c>
      <c r="AL322" s="10">
        <f>3/24000000*OO[[#This Row],[94 (30JUN1985 15:00:00)-Water Temperature (C)]]*OO[[#This Row],[36]]</f>
        <v>9.9001317735799991E-4</v>
      </c>
      <c r="AM322" s="10">
        <f>3/24000000*OO[[#This Row],[95 (30JUN1985 18:00:00)-Water Temperature (C)]]*OO[[#This Row],[37]]</f>
        <v>3.5117948181574997E-4</v>
      </c>
      <c r="AN322" s="10">
        <f>3/24000000*OO[[#This Row],[96 (30JUN1985 21:00:00)-Water Temperature (C)]]*OO[[#This Row],[38]]</f>
        <v>1.1953224910009997E-4</v>
      </c>
      <c r="AO322" s="10">
        <f>3/24000000*OO[[#This Row],[97 (01JUL1985 00:00:00)-Water Temperature (C)]]*OO[[#This Row],[39]]</f>
        <v>4.6815492006499999E-5</v>
      </c>
      <c r="AP322" s="10">
        <f>3/24000000*OO[[#This Row],[98 (01JUL1985 03:00:00)-Water Temperature (C)]]*OO[[#This Row],[40]]</f>
        <v>2.6195265548549999E-5</v>
      </c>
      <c r="AQ322" s="10">
        <f>3/24000000*OO[[#This Row],[99 (01JUL1985 06:00:00)-Water Temperature (C)]]*OO[[#This Row],[41]]</f>
        <v>2.0960686078543752E-5</v>
      </c>
      <c r="AR322" s="10">
        <f>3/24000000*OO[[#This Row],[100 (01JUL1985 09:00:00)-Water Temperature (C)]]*OO[[#This Row],[42]]</f>
        <v>2.0657107339437501E-5</v>
      </c>
      <c r="AS322" s="10">
        <f>3/24000000*OO[[#This Row],[101 (01JUL1985 12:00:00)-Water Temperature (C)]]*OO[[#This Row],[43]]</f>
        <v>2.1033175653820001E-5</v>
      </c>
      <c r="AT322" s="10">
        <f>3/24000000*OO[[#This Row],[102 (01JUL1985 15:00:00)-Water Temperature (C)]]*OO[[#This Row],[44]]</f>
        <v>2.1193919001254997E-5</v>
      </c>
      <c r="AU322" s="10">
        <f>3/24000000*OO[[#This Row],[103 (01JUL1985 18:00:00)-Water Temperature (C)]]*OO[[#This Row],[45]]</f>
        <v>2.05094687416875E-5</v>
      </c>
      <c r="AV322" s="10">
        <f>3/24000000*OO[[#This Row],[104 (01JUL1985 21:00:00)-Water Temperature (C)]]*OO[[#This Row],[46]]</f>
        <v>1.9049149127329998E-5</v>
      </c>
      <c r="AW322" s="10">
        <f>3/24000000*OO[[#This Row],[105 (02JUL1985 00:00:00)-Water Temperature (C)]]*OO[[#This Row],[47]]</f>
        <v>1.7278169845300001E-5</v>
      </c>
      <c r="AX322" s="10">
        <f>3/24000000*OO[[#This Row],[106 (02JUL1985 03:00:00)-Water Temperature (C)]]*OO[[#This Row],[48]]</f>
        <v>1.5516093644974999E-5</v>
      </c>
      <c r="AY322" s="10">
        <f>3/24000000*OO[[#This Row],[107 (02JUL1985 06:00:00)-Water Temperature (C)]]*OO[[#This Row],[49]]</f>
        <v>1.3998905277367501E-5</v>
      </c>
      <c r="AZ322" s="10">
        <f>3/24000000*OO[[#This Row],[108 (02JUL1985 09:00:00)-Water Temperature (C)]]*OO[[#This Row],[50]]</f>
        <v>1.318191315273E-5</v>
      </c>
      <c r="BA322" s="10">
        <f>3/24000000*OO[[#This Row],[109 (02JUL1985 12:00:00)-Water Temperature (C)]]*OO[[#This Row],[51]]</f>
        <v>1.2248421330681251E-5</v>
      </c>
      <c r="BB322" s="10">
        <f>3/24000000*OO[[#This Row],[110 (02JUL1985 15:00:00)-Water Temperature (C)]]*OO[[#This Row],[52]]</f>
        <v>1.1271659146999998E-5</v>
      </c>
      <c r="BC322" s="10">
        <f>3/24000000*OO[[#This Row],[111 (02JUL1985 18:00:00)-Water Temperature (C)]]*OO[[#This Row],[53]]</f>
        <v>1.0179878871562498E-5</v>
      </c>
      <c r="BD322" s="10">
        <f>3/24000000*OO[[#This Row],[112 (02JUL1985 21:00:00)-Water Temperature (C)]]*OO[[#This Row],[54]]</f>
        <v>8.8668686930174993E-6</v>
      </c>
      <c r="BE322" s="10">
        <f>3/24000000*OO[[#This Row],[113 (03JUL1985 00:00:00)-Water Temperature (C)]]*OO[[#This Row],[55]]</f>
        <v>7.5161087159962483E-6</v>
      </c>
      <c r="BF322" s="10">
        <f>3/24000000*OO[[#This Row],[114 (03JUL1985 03:00:00)-Water Temperature (C)]]*OO[[#This Row],[56]]</f>
        <v>6.3696457149324998E-6</v>
      </c>
      <c r="BG322" s="10">
        <f>3/24000000*OO[[#This Row],[115 (03JUL1985 06:00:00)-Water Temperature (C)]]*OO[[#This Row],[57]]</f>
        <v>5.4273354820399989E-6</v>
      </c>
      <c r="BH322" s="10">
        <f>3/24000000*OO[[#This Row],[116 (03JUL1985 09:00:00)-Water Temperature (C)]]*OO[[#This Row],[58]]</f>
        <v>4.8559010244062496E-6</v>
      </c>
      <c r="BI322" s="10">
        <f>3/24000000*OO[[#This Row],[117 (03JUL1985 12:00:00)-Water Temperature (C)]]*OO[[#This Row],[59]]</f>
        <v>4.3768760915399998E-6</v>
      </c>
      <c r="BJ322" s="10">
        <f>3/24000000*OO[[#This Row],[118 (03JUL1985 15:00:00)-Water Temperature (C)]]*OO[[#This Row],[60]]</f>
        <v>3.8505736460249997E-6</v>
      </c>
      <c r="BK322" s="10">
        <f>3/24000000*OO[[#This Row],[119 (03JUL1985 18:00:00)-Water Temperature (C)]]*OO[[#This Row],[61]]</f>
        <v>3.267229112595E-6</v>
      </c>
      <c r="BL322" s="10">
        <f>3/24000000*OO[[#This Row],[120 (03JUL1985 21:00:00)-Water Temperature (C)]]*OO[[#This Row],[62]]</f>
        <v>2.603441376534375E-6</v>
      </c>
      <c r="BM322" s="10">
        <f>3/24000000*OO[[#This Row],[121 (04JUL1985 00:00:00)-Water Temperature (C)]]*OO[[#This Row],[63]]</f>
        <v>2.0087037723674997E-6</v>
      </c>
      <c r="BN322" s="10">
        <f>3/24000000*OO[[#This Row],[122 (04JUL1985 03:00:00)-Water Temperature (C)]]*OO[[#This Row],[64]]</f>
        <v>1.5647005421550001E-6</v>
      </c>
      <c r="BO322" s="10">
        <f>3/24000000*OO[[#This Row],[123 (04JUL1985 06:00:00)-Water Temperature (C)]]*OO[[#This Row],[65]]</f>
        <v>1.261585425494625E-6</v>
      </c>
      <c r="BP322" s="10">
        <f>3/24000000*OO[[#This Row],[124 (04JUL1985 09:00:00)-Water Temperature (C)]]*OO[[#This Row],[66]]</f>
        <v>1.0919108626199998E-6</v>
      </c>
      <c r="BQ322" s="10">
        <f>3/24000000*OO[[#This Row],[125 (04JUL1985 12:00:00)-Water Temperature (C)]]*OO[[#This Row],[67]]</f>
        <v>9.74636392874375E-7</v>
      </c>
      <c r="BR322" s="10">
        <f>3/24000000*OO[[#This Row],[126 (04JUL1985 15:00:00)-Water Temperature (C)]]*OO[[#This Row],[68]]</f>
        <v>8.9784208159300012E-7</v>
      </c>
      <c r="BS322" s="10">
        <f>3/24000000*OO[[#This Row],[127 (04JUL1985 18:00:00)-Water Temperature (C)]]*OO[[#This Row],[69]]</f>
        <v>8.2009912197674988E-7</v>
      </c>
      <c r="BT322" s="10">
        <f>3/24000000*OO[[#This Row],[128 (04JUL1985 21:00:00)-Water Temperature (C)]]*OO[[#This Row],[70]]</f>
        <v>7.443941523600001E-7</v>
      </c>
      <c r="BU322" s="10">
        <f>3/24000000*OO[[#This Row],[129 (05JUL1985 00:00:00)-Water Temperature (C)]]*OO[[#This Row],[71]]</f>
        <v>6.7759319251187499E-7</v>
      </c>
      <c r="BV322" s="10">
        <f>3/24000000*OO[[#This Row],[130 (05JUL1985 03:00:00)-Water Temperature (C)]]*OO[[#This Row],[72]]</f>
        <v>6.2102631463700003E-7</v>
      </c>
      <c r="BW322" s="10">
        <f>3/24000000*OO[[#This Row],[131 (05JUL1985 06:00:00)-Water Temperature (C)]]*OO[[#This Row],[73]]</f>
        <v>5.7827756312549996E-7</v>
      </c>
      <c r="BX322" s="10">
        <f>3/24000000*OO[[#This Row],[132 (05JUL1985 09:00:00)-Water Temperature (C)]]*OO[[#This Row],[74]]</f>
        <v>5.6363845991249997E-7</v>
      </c>
      <c r="BY322" s="10">
        <f>3/24000000*OO[[#This Row],[133 (05JUL1985 12:00:00)-Water Temperature (C)]]*OO[[#This Row],[75]]</f>
        <v>5.46655886859625E-7</v>
      </c>
      <c r="BZ322" s="10">
        <f>3/24000000*OO[[#This Row],[134 (05JUL1985 15:00:00)-Water Temperature (C)]]*OO[[#This Row],[76]]</f>
        <v>5.3934499007200003E-7</v>
      </c>
      <c r="CA322" s="10">
        <f>3/24000000*OO[[#This Row],[135 (05JUL1985 18:00:00)-Water Temperature (C)]]*OO[[#This Row],[77]]</f>
        <v>5.3028755307674996E-7</v>
      </c>
      <c r="CB322" s="10">
        <f>3/24000000*OO[[#This Row],[136 (05JUL1985 21:00:00)-Water Temperature (C)]]*OO[[#This Row],[78]]</f>
        <v>5.0986888296374992E-7</v>
      </c>
      <c r="CC322" s="10">
        <f>3/24000000*OO[[#This Row],[137 (06JUL1985 00:00:00)-Water Temperature (C)]]*OO[[#This Row],[79]]</f>
        <v>4.81434902403E-7</v>
      </c>
      <c r="CD322" s="10">
        <f>3/24000000*OO[[#This Row],[138 (06JUL1985 03:00:00)-Water Temperature (C)]]*OO[[#This Row],[80]]</f>
        <v>4.5131822888875003E-7</v>
      </c>
      <c r="CE322" s="10">
        <f>3/24000000*OO[[#This Row],[139 (06JUL1985 06:00:00)-Water Temperature (C)]]*OO[[#This Row],[81]]</f>
        <v>4.27958962736375E-7</v>
      </c>
      <c r="CF322" s="10">
        <f>3/24000000*OO[[#This Row],[140 (06JUL1985 09:00:00)-Water Temperature (C)]]*OO[[#This Row],[82]]</f>
        <v>4.2835872705074997E-7</v>
      </c>
      <c r="CG322" s="10">
        <f>3/24000000*OO[[#This Row],[141 (06JUL1985 12:00:00)-Water Temperature (C)]]*OO[[#This Row],[83]]</f>
        <v>4.2763671003474991E-7</v>
      </c>
      <c r="CH322" s="10">
        <f>3/24000000*OO[[#This Row],[142 (06JUL1985 15:00:00)-Water Temperature (C)]]*OO[[#This Row],[84]]</f>
        <v>4.2779449290374994E-7</v>
      </c>
      <c r="CI322" s="10">
        <f>3/24000000*OO[[#This Row],[143 (06JUL1985 18:00:00)-Water Temperature (C)]]*OO[[#This Row],[85]]</f>
        <v>4.2429466938199994E-7</v>
      </c>
      <c r="CJ322" s="10">
        <f>3/24000000*OO[[#This Row],[144 (06JUL1985 21:00:00)-Water Temperature (C)]]*OO[[#This Row],[86]]</f>
        <v>4.0427878677225E-7</v>
      </c>
      <c r="CK322" s="10">
        <f>3/24000000*OO[[#This Row],[145 (07JUL1985 00:00:00)-Water Temperature (C)]]*OO[[#This Row],[87]]</f>
        <v>3.7518653789700005E-7</v>
      </c>
      <c r="CL322" s="10">
        <f>3/24000000*OO[[#This Row],[146 (07JUL1985 03:00:00)-Water Temperature (C)]]*OO[[#This Row],[88]]</f>
        <v>3.4875413910787497E-7</v>
      </c>
      <c r="CM322" s="10">
        <f>3/24000000*OO[[#This Row],[147 (07JUL1985 06:00:00)-Water Temperature (C)]]*OO[[#This Row],[89]]</f>
        <v>3.2577278930624999E-7</v>
      </c>
      <c r="CN322" s="10">
        <f>3/24000000*OO[[#This Row],[148 (07JUL1985 09:00:00)-Water Temperature (C)]]*OO[[#This Row],[90]]</f>
        <v>3.2160769838349998E-7</v>
      </c>
      <c r="CO322" s="10">
        <f>3/24000000*OO[[#This Row],[149 (07JUL1985 12:00:00)-Water Temperature (C)]]*OO[[#This Row],[91]]</f>
        <v>3.2115876179799996E-7</v>
      </c>
      <c r="CP322" s="10">
        <f>3/24000000*OO[[#This Row],[150 (07JUL1985 15:00:00)-Water Temperature (C)]]*OO[[#This Row],[92]]</f>
        <v>3.1983511255312494E-7</v>
      </c>
      <c r="CQ322" s="10">
        <f>3/24000000*OO[[#This Row],[151 (07JUL1985 18:00:00)-Water Temperature (C)]]*OO[[#This Row],[93]]</f>
        <v>3.1589348696500002E-7</v>
      </c>
      <c r="CR322" s="10">
        <f>3/24000000*OO[[#This Row],[152 (07JUL1985 21:00:00)-Water Temperature (C)]]*OO[[#This Row],[94]]</f>
        <v>3.0035118530624997E-7</v>
      </c>
      <c r="CS322" s="10">
        <f>3/24000000*OO[[#This Row],[153 (08JUL1985 00:00:00)-Water Temperature (C)]]*OO[[#This Row],[95]]</f>
        <v>2.8093760954688744E-7</v>
      </c>
      <c r="CT322" s="10">
        <f>3/24000000*OO[[#This Row],[154 (08JUL1985 03:00:00)-Water Temperature (C)]]*OO[[#This Row],[96]]</f>
        <v>2.6241690727979996E-7</v>
      </c>
      <c r="CU322" s="10">
        <f>3/24000000*OO[[#This Row],[155 (08JUL1985 06:00:00)-Water Temperature (C)]]*OO[[#This Row],[97]]</f>
        <v>2.4663452568423749E-7</v>
      </c>
      <c r="CV322" s="10">
        <f>3/24000000*OO[[#This Row],[156 (08JUL1985 09:00:00)-Water Temperature (C)]]*OO[[#This Row],[98]]</f>
        <v>2.3601260893E-7</v>
      </c>
      <c r="CW322" s="10">
        <f>3/24000000*OO[[#This Row],[157 (08JUL1985 12:00:00)-Water Temperature (C)]]*OO[[#This Row],[99]]</f>
        <v>2.331617180976E-7</v>
      </c>
    </row>
    <row r="323" spans="1:101" x14ac:dyDescent="0.35">
      <c r="A323" t="s">
        <v>329</v>
      </c>
      <c r="B323">
        <v>364.85169999999999</v>
      </c>
      <c r="C323" s="10">
        <f>3/24*OO[[#This Row],[59 (26JUN1985 06:00:00)-Water Temperature (C)]]*OO[[#This Row],[1]]/SUM(OO[1])</f>
        <v>0</v>
      </c>
      <c r="D323" s="10">
        <f>3/24*OO[[#This Row],[60 (26JUN1985 09:00:00)-Water Temperature (C)]]*OO[[#This Row],[2]]/SUM(OO[2])</f>
        <v>0</v>
      </c>
      <c r="E323" s="10">
        <f>3/24*OO[[#This Row],[61 (26JUN1985 12:00:00)-Water Temperature (C)]]*OO[[#This Row],[3]]/SUM(OO[3])</f>
        <v>0</v>
      </c>
      <c r="F323" s="10">
        <f>3/24*OO[[#This Row],[62 (26JUN1985 15:00:00)-Water Temperature (C)]]*OO[[#This Row],[4]]/SUM(OO[4])</f>
        <v>0</v>
      </c>
      <c r="G323" s="10">
        <f>3/24*OO[[#This Row],[63 (26JUN1985 18:00:00)-Water Temperature (C)]]*OO[[#This Row],[5]]/SUM(OO[5])</f>
        <v>0</v>
      </c>
      <c r="H323" s="10">
        <f>3/24*OO[[#This Row],[64 (26JUN1985 21:00:00)-Water Temperature (C)]]*OO[[#This Row],[6]]/SUM(OO[6])</f>
        <v>0</v>
      </c>
      <c r="I323" s="10">
        <f>3/24*OO[[#This Row],[65 (27JUN1985 00:00:00)-Water Temperature (C)]]*OO[[#This Row],[7]]/SUM(OO[7])</f>
        <v>0</v>
      </c>
      <c r="J323" s="10">
        <f>3/24*OO[[#This Row],[66 (27JUN1985 03:00:00)-Water Temperature (C)]]*OO[[#This Row],[8]]/SUM(OO[8])</f>
        <v>0</v>
      </c>
      <c r="K323" s="10">
        <f>3/24*OO[[#This Row],[67 (27JUN1985 06:00:00)-Water Temperature (C)]]*OO[[#This Row],[9]]/SUM(OO[9])</f>
        <v>0</v>
      </c>
      <c r="L323" s="10">
        <f>3/24*OO[[#This Row],[68 (27JUN1985 09:00:00)-Water Temperature (C)]]*OO[[#This Row],[10]]/SUM(OO[10])</f>
        <v>0</v>
      </c>
      <c r="M323" s="10">
        <f>3/24*OO[[#This Row],[69 (27JUN1985 12:00:00)-Water Temperature (C)]]*OO[[#This Row],[11]]/SUM(OO[11])</f>
        <v>0</v>
      </c>
      <c r="N323" s="10">
        <f>3/24*OO[[#This Row],[70 (27JUN1985 15:00:00)-Water Temperature (C)]]*OO[[#This Row],[12]]/SUM(OO[12])</f>
        <v>0</v>
      </c>
      <c r="O323" s="10">
        <f>3/24*OO[[#This Row],[71 (27JUN1985 18:00:00)-Water Temperature (C)]]*OO[[#This Row],[13]]/SUM(OO[13])</f>
        <v>0</v>
      </c>
      <c r="P323" s="10">
        <f>3/24*OO[[#This Row],[72 (27JUN1985 21:00:00)-Water Temperature (C)]]*OO[[#This Row],[14]]/SUM(OO[14])</f>
        <v>0</v>
      </c>
      <c r="Q323" s="10">
        <f>3/24*OO[[#This Row],[73 (28JUN1985 00:00:00)-Water Temperature (C)]]*OO[[#This Row],[15]]/SUM(OO[15])</f>
        <v>0</v>
      </c>
      <c r="R323" s="10">
        <f>3/24*OO[[#This Row],[74 (28JUN1985 03:00:00)-Water Temperature (C)]]*OO[[#This Row],[16]]/SUM(OO[16])</f>
        <v>0</v>
      </c>
      <c r="S323" s="10">
        <f>3/24*OO[[#This Row],[75 (28JUN1985 06:00:00)-Water Temperature (C)]]*OO[[#This Row],[17]]/SUM(OO[17])</f>
        <v>4.3468474203597247E-35</v>
      </c>
      <c r="T323" s="10">
        <f>3/24*OO[[#This Row],[76 (28JUN1985 09:00:00)-Water Temperature (C)]]*OO[[#This Row],[18]]/SUM(OO[18])</f>
        <v>8.0515431096999086E-27</v>
      </c>
      <c r="U323" s="10">
        <f>3/24*OO[[#This Row],[77 (28JUN1985 12:00:00)-Water Temperature (C)]]*OO[[#This Row],[19]]/SUM(OO[19])</f>
        <v>7.9434757465266667E-20</v>
      </c>
      <c r="V323" s="10">
        <f>3/24000000*OO[[#This Row],[78 (28JUN1985 15:00:00)-Water Temperature (C)]]*OO[[#This Row],[20]]</f>
        <v>4.364309507495E-15</v>
      </c>
      <c r="W323" s="10">
        <f>3/24000000*OO[[#This Row],[79 (28JUN1985 18:00:00)-Water Temperature (C)]]*OO[[#This Row],[21]]</f>
        <v>5.8811191862675003E-12</v>
      </c>
      <c r="X323" s="10">
        <f>3/24000000*OO[[#This Row],[80 (28JUN1985 21:00:00)-Water Temperature (C)]]*OO[[#This Row],[22]]</f>
        <v>1.4521599401462499E-9</v>
      </c>
      <c r="Y323" s="10">
        <f>3/24000000*OO[[#This Row],[81 (29JUN1985 00:00:00)-Water Temperature (C)]]*OO[[#This Row],[23]]</f>
        <v>1.114467778499E-7</v>
      </c>
      <c r="Z323" s="10">
        <f>3/24000000*OO[[#This Row],[82 (29JUN1985 03:00:00)-Water Temperature (C)]]*OO[[#This Row],[24]]</f>
        <v>3.4821501686399998E-6</v>
      </c>
      <c r="AA323" s="10">
        <f>3/24000000*OO[[#This Row],[83 (29JUN1985 06:00:00)-Water Temperature (C)]]*OO[[#This Row],[25]]</f>
        <v>5.2272580075949992E-5</v>
      </c>
      <c r="AB323" s="10">
        <f>3/24000000*OO[[#This Row],[84 (29JUN1985 09:00:00)-Water Temperature (C)]]*OO[[#This Row],[26]]</f>
        <v>4.3260063856424998E-4</v>
      </c>
      <c r="AC323" s="10">
        <f>3/24000000*OO[[#This Row],[85 (29JUN1985 12:00:00)-Water Temperature (C)]]*OO[[#This Row],[27]]</f>
        <v>2.1234494198303748E-3</v>
      </c>
      <c r="AD323" s="10">
        <f>3/24000000*OO[[#This Row],[86 (29JUN1985 15:00:00)-Water Temperature (C)]]*OO[[#This Row],[28]]</f>
        <v>6.5225261457400006E-3</v>
      </c>
      <c r="AE323" s="10">
        <f>3/24000000*OO[[#This Row],[88 (29JUN1985 21:00:00)-Water Temperature (C)]]*OO[[#This Row],[30]]</f>
        <v>1.8904909689015002E-2</v>
      </c>
      <c r="AF323" s="10">
        <f>3/24000000*OO[[#This Row],[88 (29JUN1985 21:00:00)-Water Temperature (C)]]*OO[[#This Row],[30]]</f>
        <v>1.8904909689015002E-2</v>
      </c>
      <c r="AG323" s="10">
        <f>3/24000000*OO[[#This Row],[89 (30JUN1985 00:00:00)-Water Temperature (C)]]*OO[[#This Row],[31]]</f>
        <v>1.958211516636375E-2</v>
      </c>
      <c r="AH323" s="10">
        <f>3/24000000*OO[[#This Row],[90 (30JUN1985 03:00:00)-Water Temperature (C)]]*OO[[#This Row],[32]]</f>
        <v>1.559376020279E-2</v>
      </c>
      <c r="AI323" s="10">
        <f>3/24000000*OO[[#This Row],[91 (30JUN1985 06:00:00)-Water Temperature (C)]]*OO[[#This Row],[33]]</f>
        <v>9.9127847727587485E-3</v>
      </c>
      <c r="AJ323" s="10">
        <f>3/24000000*OO[[#This Row],[92 (30JUN1985 09:00:00)-Water Temperature (C)]]*OO[[#This Row],[34]]</f>
        <v>5.2985768086900005E-3</v>
      </c>
      <c r="AK323" s="10">
        <f>3/24000000*OO[[#This Row],[93 (30JUN1985 12:00:00)-Water Temperature (C)]]*OO[[#This Row],[35]]</f>
        <v>2.4230697606474998E-3</v>
      </c>
      <c r="AL323" s="10">
        <f>3/24000000*OO[[#This Row],[94 (30JUN1985 15:00:00)-Water Temperature (C)]]*OO[[#This Row],[36]]</f>
        <v>9.6593645637562493E-4</v>
      </c>
      <c r="AM323" s="10">
        <f>3/24000000*OO[[#This Row],[95 (30JUN1985 18:00:00)-Water Temperature (C)]]*OO[[#This Row],[37]]</f>
        <v>3.4511944398750004E-4</v>
      </c>
      <c r="AN323" s="10">
        <f>3/24000000*OO[[#This Row],[96 (30JUN1985 21:00:00)-Water Temperature (C)]]*OO[[#This Row],[38]]</f>
        <v>1.174568512104375E-4</v>
      </c>
      <c r="AO323" s="10">
        <f>3/24000000*OO[[#This Row],[97 (01JUL1985 00:00:00)-Water Temperature (C)]]*OO[[#This Row],[39]]</f>
        <v>4.5339909152749992E-5</v>
      </c>
      <c r="AP323" s="10">
        <f>3/24000000*OO[[#This Row],[98 (01JUL1985 03:00:00)-Water Temperature (C)]]*OO[[#This Row],[40]]</f>
        <v>2.476804010045E-5</v>
      </c>
      <c r="AQ323" s="10">
        <f>3/24000000*OO[[#This Row],[99 (01JUL1985 06:00:00)-Water Temperature (C)]]*OO[[#This Row],[41]]</f>
        <v>1.9498320552479995E-5</v>
      </c>
      <c r="AR323" s="10">
        <f>3/24000000*OO[[#This Row],[100 (01JUL1985 09:00:00)-Water Temperature (C)]]*OO[[#This Row],[42]]</f>
        <v>1.9119488275194997E-5</v>
      </c>
      <c r="AS323" s="10">
        <f>3/24000000*OO[[#This Row],[101 (01JUL1985 12:00:00)-Water Temperature (C)]]*OO[[#This Row],[43]]</f>
        <v>1.9472829163007496E-5</v>
      </c>
      <c r="AT323" s="10">
        <f>3/24000000*OO[[#This Row],[102 (01JUL1985 15:00:00)-Water Temperature (C)]]*OO[[#This Row],[44]]</f>
        <v>1.9651266915221251E-5</v>
      </c>
      <c r="AU323" s="10">
        <f>3/24000000*OO[[#This Row],[103 (01JUL1985 18:00:00)-Water Temperature (C)]]*OO[[#This Row],[45]]</f>
        <v>1.9065873764406248E-5</v>
      </c>
      <c r="AV323" s="10">
        <f>3/24000000*OO[[#This Row],[104 (01JUL1985 21:00:00)-Water Temperature (C)]]*OO[[#This Row],[46]]</f>
        <v>1.774428437205875E-5</v>
      </c>
      <c r="AW323" s="10">
        <f>3/24000000*OO[[#This Row],[105 (02JUL1985 00:00:00)-Water Temperature (C)]]*OO[[#This Row],[47]]</f>
        <v>1.6116218890929995E-5</v>
      </c>
      <c r="AX323" s="10">
        <f>3/24000000*OO[[#This Row],[106 (02JUL1985 03:00:00)-Water Temperature (C)]]*OO[[#This Row],[48]]</f>
        <v>1.4488362701999998E-5</v>
      </c>
      <c r="AY323" s="10">
        <f>3/24000000*OO[[#This Row],[107 (02JUL1985 06:00:00)-Water Temperature (C)]]*OO[[#This Row],[49]]</f>
        <v>1.3078600503525001E-5</v>
      </c>
      <c r="AZ323" s="10">
        <f>3/24000000*OO[[#This Row],[108 (02JUL1985 09:00:00)-Water Temperature (C)]]*OO[[#This Row],[50]]</f>
        <v>1.23251120421075E-5</v>
      </c>
      <c r="BA323" s="10">
        <f>3/24000000*OO[[#This Row],[109 (02JUL1985 12:00:00)-Water Temperature (C)]]*OO[[#This Row],[51]]</f>
        <v>1.1464714433455E-5</v>
      </c>
      <c r="BB323" s="10">
        <f>3/24000000*OO[[#This Row],[110 (02JUL1985 15:00:00)-Water Temperature (C)]]*OO[[#This Row],[52]]</f>
        <v>1.0557378100781249E-5</v>
      </c>
      <c r="BC323" s="10">
        <f>3/24000000*OO[[#This Row],[111 (02JUL1985 18:00:00)-Water Temperature (C)]]*OO[[#This Row],[53]]</f>
        <v>9.5478140223374991E-6</v>
      </c>
      <c r="BD323" s="10">
        <f>3/24000000*OO[[#This Row],[112 (02JUL1985 21:00:00)-Water Temperature (C)]]*OO[[#This Row],[54]]</f>
        <v>8.3245624633599998E-6</v>
      </c>
      <c r="BE323" s="10">
        <f>3/24000000*OO[[#This Row],[113 (03JUL1985 00:00:00)-Water Temperature (C)]]*OO[[#This Row],[55]]</f>
        <v>7.0559212043937508E-6</v>
      </c>
      <c r="BF323" s="10">
        <f>3/24000000*OO[[#This Row],[114 (03JUL1985 03:00:00)-Water Temperature (C)]]*OO[[#This Row],[56]]</f>
        <v>5.98007372473125E-6</v>
      </c>
      <c r="BG323" s="10">
        <f>3/24000000*OO[[#This Row],[115 (03JUL1985 06:00:00)-Water Temperature (C)]]*OO[[#This Row],[57]]</f>
        <v>5.0934822308549999E-6</v>
      </c>
      <c r="BH323" s="10">
        <f>3/24000000*OO[[#This Row],[116 (03JUL1985 09:00:00)-Water Temperature (C)]]*OO[[#This Row],[58]]</f>
        <v>4.5551585371024993E-6</v>
      </c>
      <c r="BI323" s="10">
        <f>3/24000000*OO[[#This Row],[117 (03JUL1985 12:00:00)-Water Temperature (C)]]*OO[[#This Row],[59]]</f>
        <v>4.1096011537649993E-6</v>
      </c>
      <c r="BJ323" s="10">
        <f>3/24000000*OO[[#This Row],[118 (03JUL1985 15:00:00)-Water Temperature (C)]]*OO[[#This Row],[60]]</f>
        <v>3.6212165048499991E-6</v>
      </c>
      <c r="BK323" s="10">
        <f>3/24000000*OO[[#This Row],[119 (03JUL1985 18:00:00)-Water Temperature (C)]]*OO[[#This Row],[61]]</f>
        <v>3.0793718389999993E-6</v>
      </c>
      <c r="BL323" s="10">
        <f>3/24000000*OO[[#This Row],[120 (03JUL1985 21:00:00)-Water Temperature (C)]]*OO[[#This Row],[62]]</f>
        <v>2.4591669732629995E-6</v>
      </c>
      <c r="BM323" s="10">
        <f>3/24000000*OO[[#This Row],[121 (04JUL1985 00:00:00)-Water Temperature (C)]]*OO[[#This Row],[63]]</f>
        <v>1.8975061207406251E-6</v>
      </c>
      <c r="BN323" s="10">
        <f>3/24000000*OO[[#This Row],[122 (04JUL1985 03:00:00)-Water Temperature (C)]]*OO[[#This Row],[64]]</f>
        <v>1.476650708449875E-6</v>
      </c>
      <c r="BO323" s="10">
        <f>3/24000000*OO[[#This Row],[123 (04JUL1985 06:00:00)-Water Temperature (C)]]*OO[[#This Row],[65]]</f>
        <v>1.1874630260155001E-6</v>
      </c>
      <c r="BP323" s="10">
        <f>3/24000000*OO[[#This Row],[124 (04JUL1985 09:00:00)-Water Temperature (C)]]*OO[[#This Row],[66]]</f>
        <v>1.024597417652E-6</v>
      </c>
      <c r="BQ323" s="10">
        <f>3/24000000*OO[[#This Row],[125 (04JUL1985 12:00:00)-Water Temperature (C)]]*OO[[#This Row],[67]]</f>
        <v>9.1301652591937496E-7</v>
      </c>
      <c r="BR323" s="10">
        <f>3/24000000*OO[[#This Row],[126 (04JUL1985 15:00:00)-Water Temperature (C)]]*OO[[#This Row],[68]]</f>
        <v>8.3980240622449987E-7</v>
      </c>
      <c r="BS323" s="10">
        <f>3/24000000*OO[[#This Row],[127 (04JUL1985 18:00:00)-Water Temperature (C)]]*OO[[#This Row],[69]]</f>
        <v>7.6711357065725005E-7</v>
      </c>
      <c r="BT323" s="10">
        <f>3/24000000*OO[[#This Row],[128 (04JUL1985 21:00:00)-Water Temperature (C)]]*OO[[#This Row],[70]]</f>
        <v>6.9601021982849986E-7</v>
      </c>
      <c r="BU323" s="10">
        <f>3/24000000*OO[[#This Row],[129 (05JUL1985 00:00:00)-Water Temperature (C)]]*OO[[#This Row],[71]]</f>
        <v>6.3339777284400005E-7</v>
      </c>
      <c r="BV323" s="10">
        <f>3/24000000*OO[[#This Row],[130 (05JUL1985 03:00:00)-Water Temperature (C)]]*OO[[#This Row],[72]]</f>
        <v>5.8017923458125002E-7</v>
      </c>
      <c r="BW323" s="10">
        <f>3/24000000*OO[[#This Row],[131 (05JUL1985 06:00:00)-Water Temperature (C)]]*OO[[#This Row],[73]]</f>
        <v>5.3969582885712503E-7</v>
      </c>
      <c r="BX323" s="10">
        <f>3/24000000*OO[[#This Row],[132 (05JUL1985 09:00:00)-Water Temperature (C)]]*OO[[#This Row],[74]]</f>
        <v>5.2545466615949998E-7</v>
      </c>
      <c r="BY323" s="10">
        <f>3/24000000*OO[[#This Row],[133 (05JUL1985 12:00:00)-Water Temperature (C)]]*OO[[#This Row],[75]]</f>
        <v>5.0958103744199999E-7</v>
      </c>
      <c r="BZ323" s="10">
        <f>3/24000000*OO[[#This Row],[134 (05JUL1985 15:00:00)-Water Temperature (C)]]*OO[[#This Row],[76]]</f>
        <v>5.0228357288000006E-7</v>
      </c>
      <c r="CA323" s="10">
        <f>3/24000000*OO[[#This Row],[135 (05JUL1985 18:00:00)-Water Temperature (C)]]*OO[[#This Row],[77]]</f>
        <v>4.942712660534999E-7</v>
      </c>
      <c r="CB323" s="10">
        <f>3/24000000*OO[[#This Row],[136 (05JUL1985 21:00:00)-Water Temperature (C)]]*OO[[#This Row],[78]]</f>
        <v>4.7544702799949999E-7</v>
      </c>
      <c r="CC323" s="10">
        <f>3/24000000*OO[[#This Row],[137 (06JUL1985 00:00:00)-Water Temperature (C)]]*OO[[#This Row],[79]]</f>
        <v>4.4901565449924995E-7</v>
      </c>
      <c r="CD323" s="10">
        <f>3/24000000*OO[[#This Row],[138 (06JUL1985 03:00:00)-Water Temperature (C)]]*OO[[#This Row],[80]]</f>
        <v>4.2109820922550002E-7</v>
      </c>
      <c r="CE323" s="10">
        <f>3/24000000*OO[[#This Row],[139 (06JUL1985 06:00:00)-Water Temperature (C)]]*OO[[#This Row],[81]]</f>
        <v>3.9909288225625E-7</v>
      </c>
      <c r="CF323" s="10">
        <f>3/24000000*OO[[#This Row],[140 (06JUL1985 09:00:00)-Water Temperature (C)]]*OO[[#This Row],[82]]</f>
        <v>3.9925877066100003E-7</v>
      </c>
      <c r="CG323" s="10">
        <f>3/24000000*OO[[#This Row],[141 (06JUL1985 12:00:00)-Water Temperature (C)]]*OO[[#This Row],[83]]</f>
        <v>3.9858133663725003E-7</v>
      </c>
      <c r="CH323" s="10">
        <f>3/24000000*OO[[#This Row],[142 (06JUL1985 15:00:00)-Water Temperature (C)]]*OO[[#This Row],[84]]</f>
        <v>3.9860232110712498E-7</v>
      </c>
      <c r="CI323" s="10">
        <f>3/24000000*OO[[#This Row],[143 (06JUL1985 18:00:00)-Water Temperature (C)]]*OO[[#This Row],[85]]</f>
        <v>3.9579193533749996E-7</v>
      </c>
      <c r="CJ323" s="10">
        <f>3/24000000*OO[[#This Row],[144 (06JUL1985 21:00:00)-Water Temperature (C)]]*OO[[#This Row],[86]]</f>
        <v>3.7741523510075004E-7</v>
      </c>
      <c r="CK323" s="10">
        <f>3/24000000*OO[[#This Row],[145 (07JUL1985 00:00:00)-Water Temperature (C)]]*OO[[#This Row],[87]]</f>
        <v>3.5017557999899996E-7</v>
      </c>
      <c r="CL323" s="10">
        <f>3/24000000*OO[[#This Row],[146 (07JUL1985 03:00:00)-Water Temperature (C)]]*OO[[#This Row],[88]]</f>
        <v>3.2563947946837498E-7</v>
      </c>
      <c r="CM323" s="10">
        <f>3/24000000*OO[[#This Row],[147 (07JUL1985 06:00:00)-Water Temperature (C)]]*OO[[#This Row],[89]]</f>
        <v>3.039855253885E-7</v>
      </c>
      <c r="CN323" s="10">
        <f>3/24000000*OO[[#This Row],[148 (07JUL1985 09:00:00)-Water Temperature (C)]]*OO[[#This Row],[90]]</f>
        <v>2.9984789511E-7</v>
      </c>
      <c r="CO323" s="10">
        <f>3/24000000*OO[[#This Row],[149 (07JUL1985 12:00:00)-Water Temperature (C)]]*OO[[#This Row],[91]]</f>
        <v>2.9935031029649997E-7</v>
      </c>
      <c r="CP323" s="10">
        <f>3/24000000*OO[[#This Row],[150 (07JUL1985 15:00:00)-Water Temperature (C)]]*OO[[#This Row],[92]]</f>
        <v>2.9808758710500003E-7</v>
      </c>
      <c r="CQ323" s="10">
        <f>3/24000000*OO[[#This Row],[151 (07JUL1985 18:00:00)-Water Temperature (C)]]*OO[[#This Row],[93]]</f>
        <v>2.9460084348239997E-7</v>
      </c>
      <c r="CR323" s="10">
        <f>3/24000000*OO[[#This Row],[152 (07JUL1985 21:00:00)-Water Temperature (C)]]*OO[[#This Row],[94]]</f>
        <v>2.8031187342681251E-7</v>
      </c>
      <c r="CS323" s="10">
        <f>3/24000000*OO[[#This Row],[153 (08JUL1985 00:00:00)-Water Temperature (C)]]*OO[[#This Row],[95]]</f>
        <v>2.6215002584581246E-7</v>
      </c>
      <c r="CT323" s="10">
        <f>3/24000000*OO[[#This Row],[154 (08JUL1985 03:00:00)-Water Temperature (C)]]*OO[[#This Row],[96]]</f>
        <v>2.449333701178E-7</v>
      </c>
      <c r="CU323" s="10">
        <f>3/24000000*OO[[#This Row],[155 (08JUL1985 06:00:00)-Water Temperature (C)]]*OO[[#This Row],[97]]</f>
        <v>2.3011311605906251E-7</v>
      </c>
      <c r="CV323" s="10">
        <f>3/24000000*OO[[#This Row],[156 (08JUL1985 09:00:00)-Water Temperature (C)]]*OO[[#This Row],[98]]</f>
        <v>2.2004831303906244E-7</v>
      </c>
      <c r="CW323" s="10">
        <f>3/24000000*OO[[#This Row],[157 (08JUL1985 12:00:00)-Water Temperature (C)]]*OO[[#This Row],[99]]</f>
        <v>2.1732235129619998E-7</v>
      </c>
    </row>
    <row r="324" spans="1:101" x14ac:dyDescent="0.35">
      <c r="A324" t="s">
        <v>330</v>
      </c>
      <c r="B324">
        <v>836.55409999999995</v>
      </c>
      <c r="C324" s="10">
        <f>3/24*OO[[#This Row],[59 (26JUN1985 06:00:00)-Water Temperature (C)]]*OO[[#This Row],[1]]/SUM(OO[1])</f>
        <v>0</v>
      </c>
      <c r="D324" s="10">
        <f>3/24*OO[[#This Row],[60 (26JUN1985 09:00:00)-Water Temperature (C)]]*OO[[#This Row],[2]]/SUM(OO[2])</f>
        <v>0</v>
      </c>
      <c r="E324" s="10">
        <f>3/24*OO[[#This Row],[61 (26JUN1985 12:00:00)-Water Temperature (C)]]*OO[[#This Row],[3]]/SUM(OO[3])</f>
        <v>0</v>
      </c>
      <c r="F324" s="10">
        <f>3/24*OO[[#This Row],[62 (26JUN1985 15:00:00)-Water Temperature (C)]]*OO[[#This Row],[4]]/SUM(OO[4])</f>
        <v>0</v>
      </c>
      <c r="G324" s="10">
        <f>3/24*OO[[#This Row],[63 (26JUN1985 18:00:00)-Water Temperature (C)]]*OO[[#This Row],[5]]/SUM(OO[5])</f>
        <v>0</v>
      </c>
      <c r="H324" s="10">
        <f>3/24*OO[[#This Row],[64 (26JUN1985 21:00:00)-Water Temperature (C)]]*OO[[#This Row],[6]]/SUM(OO[6])</f>
        <v>0</v>
      </c>
      <c r="I324" s="10">
        <f>3/24*OO[[#This Row],[65 (27JUN1985 00:00:00)-Water Temperature (C)]]*OO[[#This Row],[7]]/SUM(OO[7])</f>
        <v>0</v>
      </c>
      <c r="J324" s="10">
        <f>3/24*OO[[#This Row],[66 (27JUN1985 03:00:00)-Water Temperature (C)]]*OO[[#This Row],[8]]/SUM(OO[8])</f>
        <v>0</v>
      </c>
      <c r="K324" s="10">
        <f>3/24*OO[[#This Row],[67 (27JUN1985 06:00:00)-Water Temperature (C)]]*OO[[#This Row],[9]]/SUM(OO[9])</f>
        <v>0</v>
      </c>
      <c r="L324" s="10">
        <f>3/24*OO[[#This Row],[68 (27JUN1985 09:00:00)-Water Temperature (C)]]*OO[[#This Row],[10]]/SUM(OO[10])</f>
        <v>0</v>
      </c>
      <c r="M324" s="10">
        <f>3/24*OO[[#This Row],[69 (27JUN1985 12:00:00)-Water Temperature (C)]]*OO[[#This Row],[11]]/SUM(OO[11])</f>
        <v>0</v>
      </c>
      <c r="N324" s="10">
        <f>3/24*OO[[#This Row],[70 (27JUN1985 15:00:00)-Water Temperature (C)]]*OO[[#This Row],[12]]/SUM(OO[12])</f>
        <v>0</v>
      </c>
      <c r="O324" s="10">
        <f>3/24*OO[[#This Row],[71 (27JUN1985 18:00:00)-Water Temperature (C)]]*OO[[#This Row],[13]]/SUM(OO[13])</f>
        <v>0</v>
      </c>
      <c r="P324" s="10">
        <f>3/24*OO[[#This Row],[72 (27JUN1985 21:00:00)-Water Temperature (C)]]*OO[[#This Row],[14]]/SUM(OO[14])</f>
        <v>0</v>
      </c>
      <c r="Q324" s="10">
        <f>3/24*OO[[#This Row],[73 (28JUN1985 00:00:00)-Water Temperature (C)]]*OO[[#This Row],[15]]/SUM(OO[15])</f>
        <v>0</v>
      </c>
      <c r="R324" s="10">
        <f>3/24*OO[[#This Row],[74 (28JUN1985 03:00:00)-Water Temperature (C)]]*OO[[#This Row],[16]]/SUM(OO[16])</f>
        <v>0</v>
      </c>
      <c r="S324" s="10">
        <f>3/24*OO[[#This Row],[75 (28JUN1985 06:00:00)-Water Temperature (C)]]*OO[[#This Row],[17]]/SUM(OO[17])</f>
        <v>3.6734173174708699E-35</v>
      </c>
      <c r="T324" s="10">
        <f>3/24*OO[[#This Row],[76 (28JUN1985 09:00:00)-Water Temperature (C)]]*OO[[#This Row],[18]]/SUM(OO[18])</f>
        <v>1.3738421278044416E-26</v>
      </c>
      <c r="U324" s="10">
        <f>3/24*OO[[#This Row],[77 (28JUN1985 12:00:00)-Water Temperature (C)]]*OO[[#This Row],[19]]/SUM(OO[19])</f>
        <v>9.0032718811596623E-20</v>
      </c>
      <c r="V324" s="10">
        <f>3/24000000*OO[[#This Row],[78 (28JUN1985 15:00:00)-Water Temperature (C)]]*OO[[#This Row],[20]]</f>
        <v>6.8669793248049986E-15</v>
      </c>
      <c r="W324" s="10">
        <f>3/24000000*OO[[#This Row],[79 (28JUN1985 18:00:00)-Water Temperature (C)]]*OO[[#This Row],[21]]</f>
        <v>1.0218287423014998E-11</v>
      </c>
      <c r="X324" s="10">
        <f>3/24000000*OO[[#This Row],[80 (28JUN1985 21:00:00)-Water Temperature (C)]]*OO[[#This Row],[22]]</f>
        <v>2.69739974102E-9</v>
      </c>
      <c r="Y324" s="10">
        <f>3/24000000*OO[[#This Row],[81 (29JUN1985 00:00:00)-Water Temperature (C)]]*OO[[#This Row],[23]]</f>
        <v>2.1808763746918748E-7</v>
      </c>
      <c r="Z324" s="10">
        <f>3/24000000*OO[[#This Row],[82 (29JUN1985 03:00:00)-Water Temperature (C)]]*OO[[#This Row],[24]]</f>
        <v>7.12075819635E-6</v>
      </c>
      <c r="AA324" s="10">
        <f>3/24000000*OO[[#This Row],[83 (29JUN1985 06:00:00)-Water Temperature (C)]]*OO[[#This Row],[25]]</f>
        <v>1.110300599837E-4</v>
      </c>
      <c r="AB324" s="10">
        <f>3/24000000*OO[[#This Row],[84 (29JUN1985 09:00:00)-Water Temperature (C)]]*OO[[#This Row],[26]]</f>
        <v>9.5042204646799994E-4</v>
      </c>
      <c r="AC324" s="10">
        <f>3/24000000*OO[[#This Row],[85 (29JUN1985 12:00:00)-Water Temperature (C)]]*OO[[#This Row],[27]]</f>
        <v>4.8081379159349994E-3</v>
      </c>
      <c r="AD324" s="10">
        <f>3/24000000*OO[[#This Row],[86 (29JUN1985 15:00:00)-Water Temperature (C)]]*OO[[#This Row],[28]]</f>
        <v>1.516627463289E-2</v>
      </c>
      <c r="AE324" s="10">
        <f>3/24000000*OO[[#This Row],[88 (29JUN1985 21:00:00)-Water Temperature (C)]]*OO[[#This Row],[30]]</f>
        <v>4.5995991498800001E-2</v>
      </c>
      <c r="AF324" s="10">
        <f>3/24000000*OO[[#This Row],[88 (29JUN1985 21:00:00)-Water Temperature (C)]]*OO[[#This Row],[30]]</f>
        <v>4.5995991498800001E-2</v>
      </c>
      <c r="AG324" s="10">
        <f>3/24000000*OO[[#This Row],[89 (30JUN1985 00:00:00)-Water Temperature (C)]]*OO[[#This Row],[31]]</f>
        <v>4.8533773328775003E-2</v>
      </c>
      <c r="AH324" s="10">
        <f>3/24000000*OO[[#This Row],[90 (30JUN1985 03:00:00)-Water Temperature (C)]]*OO[[#This Row],[32]]</f>
        <v>3.93019438282875E-2</v>
      </c>
      <c r="AI324" s="10">
        <f>3/24000000*OO[[#This Row],[91 (30JUN1985 06:00:00)-Water Temperature (C)]]*OO[[#This Row],[33]]</f>
        <v>2.5353818730000002E-2</v>
      </c>
      <c r="AJ324" s="10">
        <f>3/24000000*OO[[#This Row],[92 (30JUN1985 09:00:00)-Water Temperature (C)]]*OO[[#This Row],[34]]</f>
        <v>1.3727870557284999E-2</v>
      </c>
      <c r="AK324" s="10">
        <f>3/24000000*OO[[#This Row],[93 (30JUN1985 12:00:00)-Water Temperature (C)]]*OO[[#This Row],[35]]</f>
        <v>6.3497054727862491E-3</v>
      </c>
      <c r="AL324" s="10">
        <f>3/24000000*OO[[#This Row],[94 (30JUN1985 15:00:00)-Water Temperature (C)]]*OO[[#This Row],[36]]</f>
        <v>2.5550106242924996E-3</v>
      </c>
      <c r="AM324" s="10">
        <f>3/24000000*OO[[#This Row],[95 (30JUN1985 18:00:00)-Water Temperature (C)]]*OO[[#This Row],[37]]</f>
        <v>9.1886167516274991E-4</v>
      </c>
      <c r="AN324" s="10">
        <f>3/24000000*OO[[#This Row],[96 (30JUN1985 21:00:00)-Water Temperature (C)]]*OO[[#This Row],[38]]</f>
        <v>3.1208354128612497E-4</v>
      </c>
      <c r="AO324" s="10">
        <f>3/24000000*OO[[#This Row],[97 (01JUL1985 00:00:00)-Water Temperature (C)]]*OO[[#This Row],[39]]</f>
        <v>1.182048029197E-4</v>
      </c>
      <c r="AP324" s="10">
        <f>3/24000000*OO[[#This Row],[98 (01JUL1985 03:00:00)-Water Temperature (C)]]*OO[[#This Row],[40]]</f>
        <v>6.2521432372400002E-5</v>
      </c>
      <c r="AQ324" s="10">
        <f>3/24000000*OO[[#This Row],[99 (01JUL1985 06:00:00)-Water Temperature (C)]]*OO[[#This Row],[41]]</f>
        <v>4.8081623504175003E-5</v>
      </c>
      <c r="AR324" s="10">
        <f>3/24000000*OO[[#This Row],[100 (01JUL1985 09:00:00)-Water Temperature (C)]]*OO[[#This Row],[42]]</f>
        <v>4.6740826128849997E-5</v>
      </c>
      <c r="AS324" s="10">
        <f>3/24000000*OO[[#This Row],[101 (01JUL1985 12:00:00)-Water Temperature (C)]]*OO[[#This Row],[43]]</f>
        <v>4.7535089410537498E-5</v>
      </c>
      <c r="AT324" s="10">
        <f>3/24000000*OO[[#This Row],[102 (01JUL1985 15:00:00)-Water Temperature (C)]]*OO[[#This Row],[44]]</f>
        <v>4.7979142550137495E-5</v>
      </c>
      <c r="AU324" s="10">
        <f>3/24000000*OO[[#This Row],[103 (01JUL1985 18:00:00)-Water Temperature (C)]]*OO[[#This Row],[45]]</f>
        <v>4.6634675999099994E-5</v>
      </c>
      <c r="AV324" s="10">
        <f>3/24000000*OO[[#This Row],[104 (01JUL1985 21:00:00)-Water Temperature (C)]]*OO[[#This Row],[46]]</f>
        <v>4.3450599757075003E-5</v>
      </c>
      <c r="AW324" s="10">
        <f>3/24000000*OO[[#This Row],[105 (02JUL1985 00:00:00)-Water Temperature (C)]]*OO[[#This Row],[47]]</f>
        <v>3.9475138019625003E-5</v>
      </c>
      <c r="AX324" s="10">
        <f>3/24000000*OO[[#This Row],[106 (02JUL1985 03:00:00)-Water Temperature (C)]]*OO[[#This Row],[48]]</f>
        <v>3.5502913740249995E-5</v>
      </c>
      <c r="AY324" s="10">
        <f>3/24000000*OO[[#This Row],[107 (02JUL1985 06:00:00)-Water Temperature (C)]]*OO[[#This Row],[49]]</f>
        <v>3.2050620996750001E-5</v>
      </c>
      <c r="AZ324" s="10">
        <f>3/24000000*OO[[#This Row],[108 (02JUL1985 09:00:00)-Water Temperature (C)]]*OO[[#This Row],[50]]</f>
        <v>3.0212143753049999E-5</v>
      </c>
      <c r="BA324" s="10">
        <f>3/24000000*OO[[#This Row],[109 (02JUL1985 12:00:00)-Water Temperature (C)]]*OO[[#This Row],[51]]</f>
        <v>2.8130620241999999E-5</v>
      </c>
      <c r="BB324" s="10">
        <f>3/24000000*OO[[#This Row],[110 (02JUL1985 15:00:00)-Water Temperature (C)]]*OO[[#This Row],[52]]</f>
        <v>2.5918745324780001E-5</v>
      </c>
      <c r="BC324" s="10">
        <f>3/24000000*OO[[#This Row],[111 (02JUL1985 18:00:00)-Water Temperature (C)]]*OO[[#This Row],[53]]</f>
        <v>2.347577725040625E-5</v>
      </c>
      <c r="BD324" s="10">
        <f>3/24000000*OO[[#This Row],[112 (02JUL1985 21:00:00)-Water Temperature (C)]]*OO[[#This Row],[54]]</f>
        <v>2.0491309265106245E-5</v>
      </c>
      <c r="BE324" s="10">
        <f>3/24000000*OO[[#This Row],[113 (03JUL1985 00:00:00)-Water Temperature (C)]]*OO[[#This Row],[55]]</f>
        <v>1.7365813056154999E-5</v>
      </c>
      <c r="BF324" s="10">
        <f>3/24000000*OO[[#This Row],[114 (03JUL1985 03:00:00)-Water Temperature (C)]]*OO[[#This Row],[56]]</f>
        <v>1.4717610642279998E-5</v>
      </c>
      <c r="BG324" s="10">
        <f>3/24000000*OO[[#This Row],[115 (03JUL1985 06:00:00)-Water Temperature (C)]]*OO[[#This Row],[57]]</f>
        <v>1.25303903250675E-5</v>
      </c>
      <c r="BH324" s="10">
        <f>3/24000000*OO[[#This Row],[116 (03JUL1985 09:00:00)-Water Temperature (C)]]*OO[[#This Row],[58]]</f>
        <v>1.11990116617225E-5</v>
      </c>
      <c r="BI324" s="10">
        <f>3/24000000*OO[[#This Row],[117 (03JUL1985 12:00:00)-Water Temperature (C)]]*OO[[#This Row],[59]]</f>
        <v>1.01143225557E-5</v>
      </c>
      <c r="BJ324" s="10">
        <f>3/24000000*OO[[#This Row],[118 (03JUL1985 15:00:00)-Water Temperature (C)]]*OO[[#This Row],[60]]</f>
        <v>8.9303390379399998E-6</v>
      </c>
      <c r="BK324" s="10">
        <f>3/24000000*OO[[#This Row],[119 (03JUL1985 18:00:00)-Water Temperature (C)]]*OO[[#This Row],[61]]</f>
        <v>7.6151118360824996E-6</v>
      </c>
      <c r="BL324" s="10">
        <f>3/24000000*OO[[#This Row],[120 (03JUL1985 21:00:00)-Water Temperature (C)]]*OO[[#This Row],[62]]</f>
        <v>6.0986572514874994E-6</v>
      </c>
      <c r="BM324" s="10">
        <f>3/24000000*OO[[#This Row],[121 (04JUL1985 00:00:00)-Water Temperature (C)]]*OO[[#This Row],[63]]</f>
        <v>4.7066908982175003E-6</v>
      </c>
      <c r="BN324" s="10">
        <f>3/24000000*OO[[#This Row],[122 (04JUL1985 03:00:00)-Water Temperature (C)]]*OO[[#This Row],[64]]</f>
        <v>3.6586557117874998E-6</v>
      </c>
      <c r="BO324" s="10">
        <f>3/24000000*OO[[#This Row],[123 (04JUL1985 06:00:00)-Water Temperature (C)]]*OO[[#This Row],[65]]</f>
        <v>2.9327327115124999E-6</v>
      </c>
      <c r="BP324" s="10">
        <f>3/24000000*OO[[#This Row],[124 (04JUL1985 09:00:00)-Water Temperature (C)]]*OO[[#This Row],[66]]</f>
        <v>2.5205088225489996E-6</v>
      </c>
      <c r="BQ324" s="10">
        <f>3/24000000*OO[[#This Row],[125 (04JUL1985 12:00:00)-Water Temperature (C)]]*OO[[#This Row],[67]]</f>
        <v>2.24107839891575E-6</v>
      </c>
      <c r="BR324" s="10">
        <f>3/24000000*OO[[#This Row],[126 (04JUL1985 15:00:00)-Water Temperature (C)]]*OO[[#This Row],[68]]</f>
        <v>2.0572281747033748E-6</v>
      </c>
      <c r="BS324" s="10">
        <f>3/24000000*OO[[#This Row],[127 (04JUL1985 18:00:00)-Water Temperature (C)]]*OO[[#This Row],[69]]</f>
        <v>1.8790967768737499E-6</v>
      </c>
      <c r="BT324" s="10">
        <f>3/24000000*OO[[#This Row],[128 (04JUL1985 21:00:00)-Water Temperature (C)]]*OO[[#This Row],[70]]</f>
        <v>1.7040432414669997E-6</v>
      </c>
      <c r="BU324" s="10">
        <f>3/24000000*OO[[#This Row],[129 (05JUL1985 00:00:00)-Water Temperature (C)]]*OO[[#This Row],[71]]</f>
        <v>1.55030118548625E-6</v>
      </c>
      <c r="BV324" s="10">
        <f>3/24000000*OO[[#This Row],[130 (05JUL1985 03:00:00)-Water Temperature (C)]]*OO[[#This Row],[72]]</f>
        <v>1.4190187129759996E-6</v>
      </c>
      <c r="BW324" s="10">
        <f>3/24000000*OO[[#This Row],[131 (05JUL1985 06:00:00)-Water Temperature (C)]]*OO[[#This Row],[73]]</f>
        <v>1.3183501883939998E-6</v>
      </c>
      <c r="BX324" s="10">
        <f>3/24000000*OO[[#This Row],[132 (05JUL1985 09:00:00)-Water Temperature (C)]]*OO[[#This Row],[74]]</f>
        <v>1.2817693341529999E-6</v>
      </c>
      <c r="BY324" s="10">
        <f>3/24000000*OO[[#This Row],[133 (05JUL1985 12:00:00)-Water Temperature (C)]]*OO[[#This Row],[75]]</f>
        <v>1.2429256653314999E-6</v>
      </c>
      <c r="BZ324" s="10">
        <f>3/24000000*OO[[#This Row],[134 (05JUL1985 15:00:00)-Water Temperature (C)]]*OO[[#This Row],[76]]</f>
        <v>1.2235396650772501E-6</v>
      </c>
      <c r="CA324" s="10">
        <f>3/24000000*OO[[#This Row],[135 (05JUL1985 18:00:00)-Water Temperature (C)]]*OO[[#This Row],[77]]</f>
        <v>1.2053265969680001E-6</v>
      </c>
      <c r="CB324" s="10">
        <f>3/24000000*OO[[#This Row],[136 (05JUL1985 21:00:00)-Water Temperature (C)]]*OO[[#This Row],[78]]</f>
        <v>1.160025605487E-6</v>
      </c>
      <c r="CC324" s="10">
        <f>3/24000000*OO[[#This Row],[137 (06JUL1985 00:00:00)-Water Temperature (C)]]*OO[[#This Row],[79]]</f>
        <v>1.0958095920145E-6</v>
      </c>
      <c r="CD324" s="10">
        <f>3/24000000*OO[[#This Row],[138 (06JUL1985 03:00:00)-Water Temperature (C)]]*OO[[#This Row],[80]]</f>
        <v>1.0282199497923748E-6</v>
      </c>
      <c r="CE324" s="10">
        <f>3/24000000*OO[[#This Row],[139 (06JUL1985 06:00:00)-Water Temperature (C)]]*OO[[#This Row],[81]]</f>
        <v>9.7399866128400001E-7</v>
      </c>
      <c r="CF324" s="10">
        <f>3/24000000*OO[[#This Row],[140 (06JUL1985 09:00:00)-Water Temperature (C)]]*OO[[#This Row],[82]]</f>
        <v>9.7369892341125006E-7</v>
      </c>
      <c r="CG324" s="10">
        <f>3/24000000*OO[[#This Row],[141 (06JUL1985 12:00:00)-Water Temperature (C)]]*OO[[#This Row],[83]]</f>
        <v>9.7201340484337492E-7</v>
      </c>
      <c r="CH324" s="10">
        <f>3/24000000*OO[[#This Row],[142 (06JUL1985 15:00:00)-Water Temperature (C)]]*OO[[#This Row],[84]]</f>
        <v>9.7167123924812487E-7</v>
      </c>
      <c r="CI324" s="10">
        <f>3/24000000*OO[[#This Row],[143 (06JUL1985 18:00:00)-Water Temperature (C)]]*OO[[#This Row],[85]]</f>
        <v>9.6611854225349989E-7</v>
      </c>
      <c r="CJ324" s="10">
        <f>3/24000000*OO[[#This Row],[144 (06JUL1985 21:00:00)-Water Temperature (C)]]*OO[[#This Row],[86]]</f>
        <v>9.2216403781000006E-7</v>
      </c>
      <c r="CK324" s="10">
        <f>3/24000000*OO[[#This Row],[145 (07JUL1985 00:00:00)-Water Temperature (C)]]*OO[[#This Row],[87]]</f>
        <v>8.5538503493312498E-7</v>
      </c>
      <c r="CL324" s="10">
        <f>3/24000000*OO[[#This Row],[146 (07JUL1985 03:00:00)-Water Temperature (C)]]*OO[[#This Row],[88]]</f>
        <v>7.9582203802874986E-7</v>
      </c>
      <c r="CM324" s="10">
        <f>3/24000000*OO[[#This Row],[147 (07JUL1985 06:00:00)-Water Temperature (C)]]*OO[[#This Row],[89]]</f>
        <v>7.4247559222649996E-7</v>
      </c>
      <c r="CN324" s="10">
        <f>3/24000000*OO[[#This Row],[148 (07JUL1985 09:00:00)-Water Temperature (C)]]*OO[[#This Row],[90]]</f>
        <v>7.3151675858699999E-7</v>
      </c>
      <c r="CO324" s="10">
        <f>3/24000000*OO[[#This Row],[149 (07JUL1985 12:00:00)-Water Temperature (C)]]*OO[[#This Row],[91]]</f>
        <v>7.3007721417187499E-7</v>
      </c>
      <c r="CP324" s="10">
        <f>3/24000000*OO[[#This Row],[150 (07JUL1985 15:00:00)-Water Temperature (C)]]*OO[[#This Row],[92]]</f>
        <v>7.2686444069999994E-7</v>
      </c>
      <c r="CQ324" s="10">
        <f>3/24000000*OO[[#This Row],[151 (07JUL1985 18:00:00)-Water Temperature (C)]]*OO[[#This Row],[93]]</f>
        <v>7.1885742716437495E-7</v>
      </c>
      <c r="CR324" s="10">
        <f>3/24000000*OO[[#This Row],[152 (07JUL1985 21:00:00)-Water Temperature (C)]]*OO[[#This Row],[94]]</f>
        <v>6.8466704381999986E-7</v>
      </c>
      <c r="CS324" s="10">
        <f>3/24000000*OO[[#This Row],[153 (08JUL1985 00:00:00)-Water Temperature (C)]]*OO[[#This Row],[95]]</f>
        <v>6.4015737743437501E-7</v>
      </c>
      <c r="CT324" s="10">
        <f>3/24000000*OO[[#This Row],[154 (08JUL1985 03:00:00)-Water Temperature (C)]]*OO[[#This Row],[96]]</f>
        <v>5.9831297774324993E-7</v>
      </c>
      <c r="CU324" s="10">
        <f>3/24000000*OO[[#This Row],[155 (08JUL1985 06:00:00)-Water Temperature (C)]]*OO[[#This Row],[97]]</f>
        <v>5.6186922896949998E-7</v>
      </c>
      <c r="CV324" s="10">
        <f>3/24000000*OO[[#This Row],[156 (08JUL1985 09:00:00)-Water Temperature (C)]]*OO[[#This Row],[98]]</f>
        <v>5.3682061796249987E-7</v>
      </c>
      <c r="CW324" s="10">
        <f>3/24000000*OO[[#This Row],[157 (08JUL1985 12:00:00)-Water Temperature (C)]]*OO[[#This Row],[99]]</f>
        <v>5.2988762970937497E-7</v>
      </c>
    </row>
    <row r="325" spans="1:101" x14ac:dyDescent="0.35">
      <c r="A325" t="s">
        <v>331</v>
      </c>
      <c r="B325">
        <v>836.13649999999996</v>
      </c>
      <c r="C325" s="10">
        <f>3/24*OO[[#This Row],[59 (26JUN1985 06:00:00)-Water Temperature (C)]]*OO[[#This Row],[1]]/SUM(OO[1])</f>
        <v>0</v>
      </c>
      <c r="D325" s="10">
        <f>3/24*OO[[#This Row],[60 (26JUN1985 09:00:00)-Water Temperature (C)]]*OO[[#This Row],[2]]/SUM(OO[2])</f>
        <v>0</v>
      </c>
      <c r="E325" s="10">
        <f>3/24*OO[[#This Row],[61 (26JUN1985 12:00:00)-Water Temperature (C)]]*OO[[#This Row],[3]]/SUM(OO[3])</f>
        <v>0</v>
      </c>
      <c r="F325" s="10">
        <f>3/24*OO[[#This Row],[62 (26JUN1985 15:00:00)-Water Temperature (C)]]*OO[[#This Row],[4]]/SUM(OO[4])</f>
        <v>0</v>
      </c>
      <c r="G325" s="10">
        <f>3/24*OO[[#This Row],[63 (26JUN1985 18:00:00)-Water Temperature (C)]]*OO[[#This Row],[5]]/SUM(OO[5])</f>
        <v>0</v>
      </c>
      <c r="H325" s="10">
        <f>3/24*OO[[#This Row],[64 (26JUN1985 21:00:00)-Water Temperature (C)]]*OO[[#This Row],[6]]/SUM(OO[6])</f>
        <v>0</v>
      </c>
      <c r="I325" s="10">
        <f>3/24*OO[[#This Row],[65 (27JUN1985 00:00:00)-Water Temperature (C)]]*OO[[#This Row],[7]]/SUM(OO[7])</f>
        <v>0</v>
      </c>
      <c r="J325" s="10">
        <f>3/24*OO[[#This Row],[66 (27JUN1985 03:00:00)-Water Temperature (C)]]*OO[[#This Row],[8]]/SUM(OO[8])</f>
        <v>0</v>
      </c>
      <c r="K325" s="10">
        <f>3/24*OO[[#This Row],[67 (27JUN1985 06:00:00)-Water Temperature (C)]]*OO[[#This Row],[9]]/SUM(OO[9])</f>
        <v>0</v>
      </c>
      <c r="L325" s="10">
        <f>3/24*OO[[#This Row],[68 (27JUN1985 09:00:00)-Water Temperature (C)]]*OO[[#This Row],[10]]/SUM(OO[10])</f>
        <v>0</v>
      </c>
      <c r="M325" s="10">
        <f>3/24*OO[[#This Row],[69 (27JUN1985 12:00:00)-Water Temperature (C)]]*OO[[#This Row],[11]]/SUM(OO[11])</f>
        <v>0</v>
      </c>
      <c r="N325" s="10">
        <f>3/24*OO[[#This Row],[70 (27JUN1985 15:00:00)-Water Temperature (C)]]*OO[[#This Row],[12]]/SUM(OO[12])</f>
        <v>0</v>
      </c>
      <c r="O325" s="10">
        <f>3/24*OO[[#This Row],[71 (27JUN1985 18:00:00)-Water Temperature (C)]]*OO[[#This Row],[13]]/SUM(OO[13])</f>
        <v>0</v>
      </c>
      <c r="P325" s="10">
        <f>3/24*OO[[#This Row],[72 (27JUN1985 21:00:00)-Water Temperature (C)]]*OO[[#This Row],[14]]/SUM(OO[14])</f>
        <v>0</v>
      </c>
      <c r="Q325" s="10">
        <f>3/24*OO[[#This Row],[73 (28JUN1985 00:00:00)-Water Temperature (C)]]*OO[[#This Row],[15]]/SUM(OO[15])</f>
        <v>0</v>
      </c>
      <c r="R325" s="10">
        <f>3/24*OO[[#This Row],[74 (28JUN1985 03:00:00)-Water Temperature (C)]]*OO[[#This Row],[16]]/SUM(OO[16])</f>
        <v>0</v>
      </c>
      <c r="S325" s="10">
        <f>3/24*OO[[#This Row],[75 (28JUN1985 06:00:00)-Water Temperature (C)]]*OO[[#This Row],[17]]/SUM(OO[17])</f>
        <v>6.2251171001356398E-36</v>
      </c>
      <c r="T325" s="10">
        <f>3/24*OO[[#This Row],[76 (28JUN1985 09:00:00)-Water Temperature (C)]]*OO[[#This Row],[18]]/SUM(OO[18])</f>
        <v>7.4943042214912412E-27</v>
      </c>
      <c r="U325" s="10">
        <f>3/24*OO[[#This Row],[77 (28JUN1985 12:00:00)-Water Temperature (C)]]*OO[[#This Row],[19]]/SUM(OO[19])</f>
        <v>2.6016553797370271E-20</v>
      </c>
      <c r="V325" s="10">
        <f>3/24000000*OO[[#This Row],[78 (28JUN1985 15:00:00)-Water Temperature (C)]]*OO[[#This Row],[20]]</f>
        <v>3.5347781337899999E-15</v>
      </c>
      <c r="W325" s="10">
        <f>3/24000000*OO[[#This Row],[79 (28JUN1985 18:00:00)-Water Temperature (C)]]*OO[[#This Row],[21]]</f>
        <v>6.137814316725E-12</v>
      </c>
      <c r="X325" s="10">
        <f>3/24000000*OO[[#This Row],[80 (28JUN1985 21:00:00)-Water Temperature (C)]]*OO[[#This Row],[22]]</f>
        <v>1.7946861655124999E-9</v>
      </c>
      <c r="Y325" s="10">
        <f>3/24000000*OO[[#This Row],[81 (29JUN1985 00:00:00)-Water Temperature (C)]]*OO[[#This Row],[23]]</f>
        <v>1.571711628039E-7</v>
      </c>
      <c r="Z325" s="10">
        <f>3/24000000*OO[[#This Row],[82 (29JUN1985 03:00:00)-Water Temperature (C)]]*OO[[#This Row],[24]]</f>
        <v>5.4919714578012493E-6</v>
      </c>
      <c r="AA325" s="10">
        <f>3/24000000*OO[[#This Row],[83 (29JUN1985 06:00:00)-Water Temperature (C)]]*OO[[#This Row],[25]]</f>
        <v>9.0834830076412504E-5</v>
      </c>
      <c r="AB325" s="10">
        <f>3/24000000*OO[[#This Row],[84 (29JUN1985 09:00:00)-Water Temperature (C)]]*OO[[#This Row],[26]]</f>
        <v>8.1973263855749995E-4</v>
      </c>
      <c r="AC325" s="10">
        <f>3/24000000*OO[[#This Row],[85 (29JUN1985 12:00:00)-Water Temperature (C)]]*OO[[#This Row],[27]]</f>
        <v>4.348317450906249E-3</v>
      </c>
      <c r="AD325" s="10">
        <f>3/24000000*OO[[#This Row],[86 (29JUN1985 15:00:00)-Water Temperature (C)]]*OO[[#This Row],[28]]</f>
        <v>1.4303757968099998E-2</v>
      </c>
      <c r="AE325" s="10">
        <f>3/24000000*OO[[#This Row],[88 (29JUN1985 21:00:00)-Water Temperature (C)]]*OO[[#This Row],[30]]</f>
        <v>4.6668401989600004E-2</v>
      </c>
      <c r="AF325" s="10">
        <f>3/24000000*OO[[#This Row],[88 (29JUN1985 21:00:00)-Water Temperature (C)]]*OO[[#This Row],[30]]</f>
        <v>4.6668401989600004E-2</v>
      </c>
      <c r="AG325" s="10">
        <f>3/24000000*OO[[#This Row],[89 (30JUN1985 00:00:00)-Water Temperature (C)]]*OO[[#This Row],[31]]</f>
        <v>5.0751914633549992E-2</v>
      </c>
      <c r="AH325" s="10">
        <f>3/24000000*OO[[#This Row],[90 (30JUN1985 03:00:00)-Water Temperature (C)]]*OO[[#This Row],[32]]</f>
        <v>4.2275449146975001E-2</v>
      </c>
      <c r="AI325" s="10">
        <f>3/24000000*OO[[#This Row],[91 (30JUN1985 06:00:00)-Water Temperature (C)]]*OO[[#This Row],[33]]</f>
        <v>2.7957537566400001E-2</v>
      </c>
      <c r="AJ325" s="10">
        <f>3/24000000*OO[[#This Row],[92 (30JUN1985 09:00:00)-Water Temperature (C)]]*OO[[#This Row],[34]]</f>
        <v>1.5476323183381246E-2</v>
      </c>
      <c r="AK325" s="10">
        <f>3/24000000*OO[[#This Row],[93 (30JUN1985 12:00:00)-Water Temperature (C)]]*OO[[#This Row],[35]]</f>
        <v>7.3033209028600006E-3</v>
      </c>
      <c r="AL325" s="10">
        <f>3/24000000*OO[[#This Row],[94 (30JUN1985 15:00:00)-Water Temperature (C)]]*OO[[#This Row],[36]]</f>
        <v>2.9874937137499996E-3</v>
      </c>
      <c r="AM325" s="10">
        <f>3/24000000*OO[[#This Row],[95 (30JUN1985 18:00:00)-Water Temperature (C)]]*OO[[#This Row],[37]]</f>
        <v>1.085725956126E-3</v>
      </c>
      <c r="AN325" s="10">
        <f>3/24000000*OO[[#This Row],[96 (30JUN1985 21:00:00)-Water Temperature (C)]]*OO[[#This Row],[38]]</f>
        <v>3.6796826642625002E-4</v>
      </c>
      <c r="AO325" s="10">
        <f>3/24000000*OO[[#This Row],[97 (01JUL1985 00:00:00)-Water Temperature (C)]]*OO[[#This Row],[39]]</f>
        <v>1.3545337480281249E-4</v>
      </c>
      <c r="AP325" s="10">
        <f>3/24000000*OO[[#This Row],[98 (01JUL1985 03:00:00)-Water Temperature (C)]]*OO[[#This Row],[40]]</f>
        <v>6.7959175561224999E-5</v>
      </c>
      <c r="AQ325" s="10">
        <f>3/24000000*OO[[#This Row],[99 (01JUL1985 06:00:00)-Water Temperature (C)]]*OO[[#This Row],[41]]</f>
        <v>5.0171134492800006E-5</v>
      </c>
      <c r="AR325" s="10">
        <f>3/24000000*OO[[#This Row],[100 (01JUL1985 09:00:00)-Water Temperature (C)]]*OO[[#This Row],[42]]</f>
        <v>4.7975282866537485E-5</v>
      </c>
      <c r="AS325" s="10">
        <f>3/24000000*OO[[#This Row],[101 (01JUL1985 12:00:00)-Water Temperature (C)]]*OO[[#This Row],[43]]</f>
        <v>4.8609527894999993E-5</v>
      </c>
      <c r="AT325" s="10">
        <f>3/24000000*OO[[#This Row],[102 (01JUL1985 15:00:00)-Water Temperature (C)]]*OO[[#This Row],[44]]</f>
        <v>4.9029352626150001E-5</v>
      </c>
      <c r="AU325" s="10">
        <f>3/24000000*OO[[#This Row],[103 (01JUL1985 18:00:00)-Water Temperature (C)]]*OO[[#This Row],[45]]</f>
        <v>4.7760087256499996E-5</v>
      </c>
      <c r="AV325" s="10">
        <f>3/24000000*OO[[#This Row],[104 (01JUL1985 21:00:00)-Water Temperature (C)]]*OO[[#This Row],[46]]</f>
        <v>4.4559402090762499E-5</v>
      </c>
      <c r="AW325" s="10">
        <f>3/24000000*OO[[#This Row],[105 (02JUL1985 00:00:00)-Water Temperature (C)]]*OO[[#This Row],[47]]</f>
        <v>4.0482435720012489E-5</v>
      </c>
      <c r="AX325" s="10">
        <f>3/24000000*OO[[#This Row],[106 (02JUL1985 03:00:00)-Water Temperature (C)]]*OO[[#This Row],[48]]</f>
        <v>3.6402847734187503E-5</v>
      </c>
      <c r="AY325" s="10">
        <f>3/24000000*OO[[#This Row],[107 (02JUL1985 06:00:00)-Water Temperature (C)]]*OO[[#This Row],[49]]</f>
        <v>3.285123132395E-5</v>
      </c>
      <c r="AZ325" s="10">
        <f>3/24000000*OO[[#This Row],[108 (02JUL1985 09:00:00)-Water Temperature (C)]]*OO[[#This Row],[50]]</f>
        <v>3.0956829765837501E-5</v>
      </c>
      <c r="BA325" s="10">
        <f>3/24000000*OO[[#This Row],[109 (02JUL1985 12:00:00)-Water Temperature (C)]]*OO[[#This Row],[51]]</f>
        <v>2.8848862363812493E-5</v>
      </c>
      <c r="BB325" s="10">
        <f>3/24000000*OO[[#This Row],[110 (02JUL1985 15:00:00)-Water Temperature (C)]]*OO[[#This Row],[52]]</f>
        <v>2.6582033667749999E-5</v>
      </c>
      <c r="BC325" s="10">
        <f>3/24000000*OO[[#This Row],[111 (02JUL1985 18:00:00)-Water Temperature (C)]]*OO[[#This Row],[53]]</f>
        <v>2.4117674243392502E-5</v>
      </c>
      <c r="BD325" s="10">
        <f>3/24000000*OO[[#This Row],[112 (02JUL1985 21:00:00)-Water Temperature (C)]]*OO[[#This Row],[54]]</f>
        <v>2.1075538170713747E-5</v>
      </c>
      <c r="BE325" s="10">
        <f>3/24000000*OO[[#This Row],[113 (03JUL1985 00:00:00)-Water Temperature (C)]]*OO[[#This Row],[55]]</f>
        <v>1.7850944381689999E-5</v>
      </c>
      <c r="BF325" s="10">
        <f>3/24000000*OO[[#This Row],[114 (03JUL1985 03:00:00)-Water Temperature (C)]]*OO[[#This Row],[56]]</f>
        <v>1.512277087988625E-5</v>
      </c>
      <c r="BG325" s="10">
        <f>3/24000000*OO[[#This Row],[115 (03JUL1985 06:00:00)-Water Temperature (C)]]*OO[[#This Row],[57]]</f>
        <v>1.287066105826875E-5</v>
      </c>
      <c r="BH325" s="10">
        <f>3/24000000*OO[[#This Row],[116 (03JUL1985 09:00:00)-Water Temperature (C)]]*OO[[#This Row],[58]]</f>
        <v>1.14922906768075E-5</v>
      </c>
      <c r="BI325" s="10">
        <f>3/24000000*OO[[#This Row],[117 (03JUL1985 12:00:00)-Water Temperature (C)]]*OO[[#This Row],[59]]</f>
        <v>1.0397326985654999E-5</v>
      </c>
      <c r="BJ325" s="10">
        <f>3/24000000*OO[[#This Row],[118 (03JUL1985 15:00:00)-Water Temperature (C)]]*OO[[#This Row],[60]]</f>
        <v>9.2049827805187498E-6</v>
      </c>
      <c r="BK325" s="10">
        <f>3/24000000*OO[[#This Row],[119 (03JUL1985 18:00:00)-Water Temperature (C)]]*OO[[#This Row],[61]]</f>
        <v>7.8814458518462495E-6</v>
      </c>
      <c r="BL325" s="10">
        <f>3/24000000*OO[[#This Row],[120 (03JUL1985 21:00:00)-Water Temperature (C)]]*OO[[#This Row],[62]]</f>
        <v>6.3386290694474994E-6</v>
      </c>
      <c r="BM325" s="10">
        <f>3/24000000*OO[[#This Row],[121 (04JUL1985 00:00:00)-Water Temperature (C)]]*OO[[#This Row],[63]]</f>
        <v>4.8956565225150003E-6</v>
      </c>
      <c r="BN325" s="10">
        <f>3/24000000*OO[[#This Row],[122 (04JUL1985 03:00:00)-Water Temperature (C)]]*OO[[#This Row],[64]]</f>
        <v>3.7997465198324997E-6</v>
      </c>
      <c r="BO325" s="10">
        <f>3/24000000*OO[[#This Row],[123 (04JUL1985 06:00:00)-Water Temperature (C)]]*OO[[#This Row],[65]]</f>
        <v>3.0324446115862503E-6</v>
      </c>
      <c r="BP325" s="10">
        <f>3/24000000*OO[[#This Row],[124 (04JUL1985 09:00:00)-Water Temperature (C)]]*OO[[#This Row],[66]]</f>
        <v>2.5907240313353747E-6</v>
      </c>
      <c r="BQ325" s="10">
        <f>3/24000000*OO[[#This Row],[125 (04JUL1985 12:00:00)-Water Temperature (C)]]*OO[[#This Row],[67]]</f>
        <v>2.2945598770323745E-6</v>
      </c>
      <c r="BR325" s="10">
        <f>3/24000000*OO[[#This Row],[126 (04JUL1985 15:00:00)-Water Temperature (C)]]*OO[[#This Row],[68]]</f>
        <v>2.0992729149180001E-6</v>
      </c>
      <c r="BS325" s="10">
        <f>3/24000000*OO[[#This Row],[127 (04JUL1985 18:00:00)-Water Temperature (C)]]*OO[[#This Row],[69]]</f>
        <v>1.9165808351759999E-6</v>
      </c>
      <c r="BT325" s="10">
        <f>3/24000000*OO[[#This Row],[128 (04JUL1985 21:00:00)-Water Temperature (C)]]*OO[[#This Row],[70]]</f>
        <v>1.7366444745868748E-6</v>
      </c>
      <c r="BU325" s="10">
        <f>3/24000000*OO[[#This Row],[129 (05JUL1985 00:00:00)-Water Temperature (C)]]*OO[[#This Row],[71]]</f>
        <v>1.5792818202337499E-6</v>
      </c>
      <c r="BV325" s="10">
        <f>3/24000000*OO[[#This Row],[130 (05JUL1985 03:00:00)-Water Temperature (C)]]*OO[[#This Row],[72]]</f>
        <v>1.444062172713E-6</v>
      </c>
      <c r="BW325" s="10">
        <f>3/24000000*OO[[#This Row],[131 (05JUL1985 06:00:00)-Water Temperature (C)]]*OO[[#This Row],[73]]</f>
        <v>1.3391893157737501E-6</v>
      </c>
      <c r="BX325" s="10">
        <f>3/24000000*OO[[#This Row],[132 (05JUL1985 09:00:00)-Water Temperature (C)]]*OO[[#This Row],[74]]</f>
        <v>1.2996411706784999E-6</v>
      </c>
      <c r="BY325" s="10">
        <f>3/24000000*OO[[#This Row],[133 (05JUL1985 12:00:00)-Water Temperature (C)]]*OO[[#This Row],[75]]</f>
        <v>1.25960297120675E-6</v>
      </c>
      <c r="BZ325" s="10">
        <f>3/24000000*OO[[#This Row],[134 (05JUL1985 15:00:00)-Water Temperature (C)]]*OO[[#This Row],[76]]</f>
        <v>1.2375862651985001E-6</v>
      </c>
      <c r="CA325" s="10">
        <f>3/24000000*OO[[#This Row],[135 (05JUL1985 18:00:00)-Water Temperature (C)]]*OO[[#This Row],[77]]</f>
        <v>1.2209157557212499E-6</v>
      </c>
      <c r="CB325" s="10">
        <f>3/24000000*OO[[#This Row],[136 (05JUL1985 21:00:00)-Water Temperature (C)]]*OO[[#This Row],[78]]</f>
        <v>1.1757617410453748E-6</v>
      </c>
      <c r="CC325" s="10">
        <f>3/24000000*OO[[#This Row],[137 (06JUL1985 00:00:00)-Water Temperature (C)]]*OO[[#This Row],[79]]</f>
        <v>1.1110111262802501E-6</v>
      </c>
      <c r="CD325" s="10">
        <f>3/24000000*OO[[#This Row],[138 (06JUL1985 03:00:00)-Water Temperature (C)]]*OO[[#This Row],[80]]</f>
        <v>1.0432978397100001E-6</v>
      </c>
      <c r="CE325" s="10">
        <f>3/24000000*OO[[#This Row],[139 (06JUL1985 06:00:00)-Water Temperature (C)]]*OO[[#This Row],[81]]</f>
        <v>9.882801238434999E-7</v>
      </c>
      <c r="CF325" s="10">
        <f>3/24000000*OO[[#This Row],[140 (06JUL1985 09:00:00)-Water Temperature (C)]]*OO[[#This Row],[82]]</f>
        <v>9.8688394087725001E-7</v>
      </c>
      <c r="CG325" s="10">
        <f>3/24000000*OO[[#This Row],[141 (06JUL1985 12:00:00)-Water Temperature (C)]]*OO[[#This Row],[83]]</f>
        <v>9.8508132586500002E-7</v>
      </c>
      <c r="CH325" s="10">
        <f>3/24000000*OO[[#This Row],[142 (06JUL1985 15:00:00)-Water Temperature (C)]]*OO[[#This Row],[84]]</f>
        <v>9.8409062657249995E-7</v>
      </c>
      <c r="CI325" s="10">
        <f>3/24000000*OO[[#This Row],[143 (06JUL1985 18:00:00)-Water Temperature (C)]]*OO[[#This Row],[85]]</f>
        <v>9.8017682985337497E-7</v>
      </c>
      <c r="CJ325" s="10">
        <f>3/24000000*OO[[#This Row],[144 (06JUL1985 21:00:00)-Water Temperature (C)]]*OO[[#This Row],[86]]</f>
        <v>9.3666601750574975E-7</v>
      </c>
      <c r="CK325" s="10">
        <f>3/24000000*OO[[#This Row],[145 (07JUL1985 00:00:00)-Water Temperature (C)]]*OO[[#This Row],[87]]</f>
        <v>8.6860847168812497E-7</v>
      </c>
      <c r="CL325" s="10">
        <f>3/24000000*OO[[#This Row],[146 (07JUL1985 03:00:00)-Water Temperature (C)]]*OO[[#This Row],[88]]</f>
        <v>8.0852523235575004E-7</v>
      </c>
      <c r="CM325" s="10">
        <f>3/24000000*OO[[#This Row],[147 (07JUL1985 06:00:00)-Water Temperature (C)]]*OO[[#This Row],[89]]</f>
        <v>7.5430257117799998E-7</v>
      </c>
      <c r="CN325" s="10">
        <f>3/24000000*OO[[#This Row],[148 (07JUL1985 09:00:00)-Water Temperature (C)]]*OO[[#This Row],[90]]</f>
        <v>7.4182402365E-7</v>
      </c>
      <c r="CO325" s="10">
        <f>3/24000000*OO[[#This Row],[149 (07JUL1985 12:00:00)-Water Temperature (C)]]*OO[[#This Row],[91]]</f>
        <v>7.4002290620412497E-7</v>
      </c>
      <c r="CP325" s="10">
        <f>3/24000000*OO[[#This Row],[150 (07JUL1985 15:00:00)-Water Temperature (C)]]*OO[[#This Row],[92]]</f>
        <v>7.364363083934999E-7</v>
      </c>
      <c r="CQ325" s="10">
        <f>3/24000000*OO[[#This Row],[151 (07JUL1985 18:00:00)-Water Temperature (C)]]*OO[[#This Row],[93]]</f>
        <v>7.2883424373987495E-7</v>
      </c>
      <c r="CR325" s="10">
        <f>3/24000000*OO[[#This Row],[152 (07JUL1985 21:00:00)-Water Temperature (C)]]*OO[[#This Row],[94]]</f>
        <v>6.9504271994249999E-7</v>
      </c>
      <c r="CS325" s="10">
        <f>3/24000000*OO[[#This Row],[153 (08JUL1985 00:00:00)-Water Temperature (C)]]*OO[[#This Row],[95]]</f>
        <v>6.4966584162375005E-7</v>
      </c>
      <c r="CT325" s="10">
        <f>3/24000000*OO[[#This Row],[154 (08JUL1985 03:00:00)-Water Temperature (C)]]*OO[[#This Row],[96]]</f>
        <v>6.0749435634062506E-7</v>
      </c>
      <c r="CU325" s="10">
        <f>3/24000000*OO[[#This Row],[155 (08JUL1985 06:00:00)-Water Temperature (C)]]*OO[[#This Row],[97]]</f>
        <v>5.7023397851624993E-7</v>
      </c>
      <c r="CV325" s="10">
        <f>3/24000000*OO[[#This Row],[156 (08JUL1985 09:00:00)-Water Temperature (C)]]*OO[[#This Row],[98]]</f>
        <v>5.4415291742899996E-7</v>
      </c>
      <c r="CW325" s="10">
        <f>3/24000000*OO[[#This Row],[157 (08JUL1985 12:00:00)-Water Temperature (C)]]*OO[[#This Row],[99]]</f>
        <v>5.3658657318149997E-7</v>
      </c>
    </row>
    <row r="326" spans="1:101" x14ac:dyDescent="0.35">
      <c r="A326" t="s">
        <v>332</v>
      </c>
      <c r="B326">
        <v>870.3655</v>
      </c>
      <c r="C326" s="10">
        <f>3/24*OO[[#This Row],[59 (26JUN1985 06:00:00)-Water Temperature (C)]]*OO[[#This Row],[1]]/SUM(OO[1])</f>
        <v>0</v>
      </c>
      <c r="D326" s="10">
        <f>3/24*OO[[#This Row],[60 (26JUN1985 09:00:00)-Water Temperature (C)]]*OO[[#This Row],[2]]/SUM(OO[2])</f>
        <v>0</v>
      </c>
      <c r="E326" s="10">
        <f>3/24*OO[[#This Row],[61 (26JUN1985 12:00:00)-Water Temperature (C)]]*OO[[#This Row],[3]]/SUM(OO[3])</f>
        <v>0</v>
      </c>
      <c r="F326" s="10">
        <f>3/24*OO[[#This Row],[62 (26JUN1985 15:00:00)-Water Temperature (C)]]*OO[[#This Row],[4]]/SUM(OO[4])</f>
        <v>0</v>
      </c>
      <c r="G326" s="10">
        <f>3/24*OO[[#This Row],[63 (26JUN1985 18:00:00)-Water Temperature (C)]]*OO[[#This Row],[5]]/SUM(OO[5])</f>
        <v>0</v>
      </c>
      <c r="H326" s="10">
        <f>3/24*OO[[#This Row],[64 (26JUN1985 21:00:00)-Water Temperature (C)]]*OO[[#This Row],[6]]/SUM(OO[6])</f>
        <v>0</v>
      </c>
      <c r="I326" s="10">
        <f>3/24*OO[[#This Row],[65 (27JUN1985 00:00:00)-Water Temperature (C)]]*OO[[#This Row],[7]]/SUM(OO[7])</f>
        <v>0</v>
      </c>
      <c r="J326" s="10">
        <f>3/24*OO[[#This Row],[66 (27JUN1985 03:00:00)-Water Temperature (C)]]*OO[[#This Row],[8]]/SUM(OO[8])</f>
        <v>0</v>
      </c>
      <c r="K326" s="10">
        <f>3/24*OO[[#This Row],[67 (27JUN1985 06:00:00)-Water Temperature (C)]]*OO[[#This Row],[9]]/SUM(OO[9])</f>
        <v>0</v>
      </c>
      <c r="L326" s="10">
        <f>3/24*OO[[#This Row],[68 (27JUN1985 09:00:00)-Water Temperature (C)]]*OO[[#This Row],[10]]/SUM(OO[10])</f>
        <v>0</v>
      </c>
      <c r="M326" s="10">
        <f>3/24*OO[[#This Row],[69 (27JUN1985 12:00:00)-Water Temperature (C)]]*OO[[#This Row],[11]]/SUM(OO[11])</f>
        <v>0</v>
      </c>
      <c r="N326" s="10">
        <f>3/24*OO[[#This Row],[70 (27JUN1985 15:00:00)-Water Temperature (C)]]*OO[[#This Row],[12]]/SUM(OO[12])</f>
        <v>0</v>
      </c>
      <c r="O326" s="10">
        <f>3/24*OO[[#This Row],[71 (27JUN1985 18:00:00)-Water Temperature (C)]]*OO[[#This Row],[13]]/SUM(OO[13])</f>
        <v>0</v>
      </c>
      <c r="P326" s="10">
        <f>3/24*OO[[#This Row],[72 (27JUN1985 21:00:00)-Water Temperature (C)]]*OO[[#This Row],[14]]/SUM(OO[14])</f>
        <v>0</v>
      </c>
      <c r="Q326" s="10">
        <f>3/24*OO[[#This Row],[73 (28JUN1985 00:00:00)-Water Temperature (C)]]*OO[[#This Row],[15]]/SUM(OO[15])</f>
        <v>0</v>
      </c>
      <c r="R326" s="10">
        <f>3/24*OO[[#This Row],[74 (28JUN1985 03:00:00)-Water Temperature (C)]]*OO[[#This Row],[16]]/SUM(OO[16])</f>
        <v>0</v>
      </c>
      <c r="S326" s="10">
        <f>3/24*OO[[#This Row],[75 (28JUN1985 06:00:00)-Water Temperature (C)]]*OO[[#This Row],[17]]/SUM(OO[17])</f>
        <v>1.2106064555632907E-36</v>
      </c>
      <c r="T326" s="10">
        <f>3/24*OO[[#This Row],[76 (28JUN1985 09:00:00)-Water Temperature (C)]]*OO[[#This Row],[18]]/SUM(OO[18])</f>
        <v>3.8823080935896875E-27</v>
      </c>
      <c r="U326" s="10">
        <f>3/24*OO[[#This Row],[77 (28JUN1985 12:00:00)-Water Temperature (C)]]*OO[[#This Row],[19]]/SUM(OO[19])</f>
        <v>6.1987144361225996E-21</v>
      </c>
      <c r="V326" s="10">
        <f>3/24000000*OO[[#This Row],[78 (28JUN1985 15:00:00)-Water Temperature (C)]]*OO[[#This Row],[20]]</f>
        <v>1.8445503487331248E-15</v>
      </c>
      <c r="W326" s="10">
        <f>3/24000000*OO[[#This Row],[79 (28JUN1985 18:00:00)-Water Temperature (C)]]*OO[[#This Row],[21]]</f>
        <v>3.7634427297874996E-12</v>
      </c>
      <c r="X326" s="10">
        <f>3/24000000*OO[[#This Row],[80 (28JUN1985 21:00:00)-Water Temperature (C)]]*OO[[#This Row],[22]]</f>
        <v>1.2195371558976249E-9</v>
      </c>
      <c r="Y326" s="10">
        <f>3/24000000*OO[[#This Row],[81 (29JUN1985 00:00:00)-Water Temperature (C)]]*OO[[#This Row],[23]]</f>
        <v>1.155557182956E-7</v>
      </c>
      <c r="Z326" s="10">
        <f>3/24000000*OO[[#This Row],[82 (29JUN1985 03:00:00)-Water Temperature (C)]]*OO[[#This Row],[24]]</f>
        <v>4.3135522418462498E-6</v>
      </c>
      <c r="AA326" s="10">
        <f>3/24000000*OO[[#This Row],[83 (29JUN1985 06:00:00)-Water Temperature (C)]]*OO[[#This Row],[25]]</f>
        <v>7.5529668689549995E-5</v>
      </c>
      <c r="AB326" s="10">
        <f>3/24000000*OO[[#This Row],[84 (29JUN1985 09:00:00)-Water Temperature (C)]]*OO[[#This Row],[26]]</f>
        <v>7.1703693378999997E-4</v>
      </c>
      <c r="AC326" s="10">
        <f>3/24000000*OO[[#This Row],[85 (29JUN1985 12:00:00)-Water Temperature (C)]]*OO[[#This Row],[27]]</f>
        <v>3.9807189240299995E-3</v>
      </c>
      <c r="AD326" s="10">
        <f>3/24000000*OO[[#This Row],[86 (29JUN1985 15:00:00)-Water Temperature (C)]]*OO[[#This Row],[28]]</f>
        <v>1.3632032475986249E-2</v>
      </c>
      <c r="AE326" s="10">
        <f>3/24000000*OO[[#This Row],[88 (29JUN1985 21:00:00)-Water Temperature (C)]]*OO[[#This Row],[30]]</f>
        <v>4.7681615488675E-2</v>
      </c>
      <c r="AF326" s="10">
        <f>3/24000000*OO[[#This Row],[88 (29JUN1985 21:00:00)-Water Temperature (C)]]*OO[[#This Row],[30]]</f>
        <v>4.7681615488675E-2</v>
      </c>
      <c r="AG326" s="10">
        <f>3/24000000*OO[[#This Row],[89 (30JUN1985 00:00:00)-Water Temperature (C)]]*OO[[#This Row],[31]]</f>
        <v>5.3382100395237497E-2</v>
      </c>
      <c r="AH326" s="10">
        <f>3/24000000*OO[[#This Row],[90 (30JUN1985 03:00:00)-Water Temperature (C)]]*OO[[#This Row],[32]]</f>
        <v>4.5690793403324992E-2</v>
      </c>
      <c r="AI326" s="10">
        <f>3/24000000*OO[[#This Row],[91 (30JUN1985 06:00:00)-Water Temperature (C)]]*OO[[#This Row],[33]]</f>
        <v>3.0961472565724998E-2</v>
      </c>
      <c r="AJ326" s="10">
        <f>3/24000000*OO[[#This Row],[92 (30JUN1985 09:00:00)-Water Temperature (C)]]*OO[[#This Row],[34]]</f>
        <v>1.751981908091E-2</v>
      </c>
      <c r="AK326" s="10">
        <f>3/24000000*OO[[#This Row],[93 (30JUN1985 12:00:00)-Water Temperature (C)]]*OO[[#This Row],[35]]</f>
        <v>8.4368187129187505E-3</v>
      </c>
      <c r="AL326" s="10">
        <f>3/24000000*OO[[#This Row],[94 (30JUN1985 15:00:00)-Water Temperature (C)]]*OO[[#This Row],[36]]</f>
        <v>3.510746455035E-3</v>
      </c>
      <c r="AM326" s="10">
        <f>3/24000000*OO[[#This Row],[95 (30JUN1985 18:00:00)-Water Temperature (C)]]*OO[[#This Row],[37]]</f>
        <v>1.2907059243680002E-3</v>
      </c>
      <c r="AN326" s="10">
        <f>3/24000000*OO[[#This Row],[96 (30JUN1985 21:00:00)-Water Temperature (C)]]*OO[[#This Row],[38]]</f>
        <v>4.3805611437862499E-4</v>
      </c>
      <c r="AO326" s="10">
        <f>3/24000000*OO[[#This Row],[97 (01JUL1985 00:00:00)-Water Temperature (C)]]*OO[[#This Row],[39]]</f>
        <v>1.5793715446469999E-4</v>
      </c>
      <c r="AP326" s="10">
        <f>3/24000000*OO[[#This Row],[98 (01JUL1985 03:00:00)-Water Temperature (C)]]*OO[[#This Row],[40]]</f>
        <v>7.5745155291437493E-5</v>
      </c>
      <c r="AQ326" s="10">
        <f>3/24000000*OO[[#This Row],[99 (01JUL1985 06:00:00)-Water Temperature (C)]]*OO[[#This Row],[41]]</f>
        <v>5.3812032999862506E-5</v>
      </c>
      <c r="AR326" s="10">
        <f>3/24000000*OO[[#This Row],[100 (01JUL1985 09:00:00)-Water Temperature (C)]]*OO[[#This Row],[42]]</f>
        <v>5.0644539527399995E-5</v>
      </c>
      <c r="AS326" s="10">
        <f>3/24000000*OO[[#This Row],[101 (01JUL1985 12:00:00)-Water Temperature (C)]]*OO[[#This Row],[43]]</f>
        <v>5.1183402103399996E-5</v>
      </c>
      <c r="AT326" s="10">
        <f>3/24000000*OO[[#This Row],[102 (01JUL1985 15:00:00)-Water Temperature (C)]]*OO[[#This Row],[44]]</f>
        <v>5.1656677520750001E-5</v>
      </c>
      <c r="AU326" s="10">
        <f>3/24000000*OO[[#This Row],[103 (01JUL1985 18:00:00)-Water Temperature (C)]]*OO[[#This Row],[45]]</f>
        <v>5.04837524208E-5</v>
      </c>
      <c r="AV326" s="10">
        <f>3/24000000*OO[[#This Row],[104 (01JUL1985 21:00:00)-Water Temperature (C)]]*OO[[#This Row],[46]]</f>
        <v>4.7229268700249996E-5</v>
      </c>
      <c r="AW326" s="10">
        <f>3/24000000*OO[[#This Row],[105 (02JUL1985 00:00:00)-Water Temperature (C)]]*OO[[#This Row],[47]]</f>
        <v>4.2967603348937499E-5</v>
      </c>
      <c r="AX326" s="10">
        <f>3/24000000*OO[[#This Row],[106 (02JUL1985 03:00:00)-Water Temperature (C)]]*OO[[#This Row],[48]]</f>
        <v>3.8665956005949998E-5</v>
      </c>
      <c r="AY326" s="10">
        <f>3/24000000*OO[[#This Row],[107 (02JUL1985 06:00:00)-Water Temperature (C)]]*OO[[#This Row],[49]]</f>
        <v>3.4911795070687501E-5</v>
      </c>
      <c r="AZ326" s="10">
        <f>3/24000000*OO[[#This Row],[108 (02JUL1985 09:00:00)-Water Temperature (C)]]*OO[[#This Row],[50]]</f>
        <v>3.2907558566624996E-5</v>
      </c>
      <c r="BA326" s="10">
        <f>3/24000000*OO[[#This Row],[109 (02JUL1985 12:00:00)-Water Temperature (C)]]*OO[[#This Row],[51]]</f>
        <v>3.0708688153324998E-5</v>
      </c>
      <c r="BB326" s="10">
        <f>3/24000000*OO[[#This Row],[110 (02JUL1985 15:00:00)-Water Temperature (C)]]*OO[[#This Row],[52]]</f>
        <v>2.8308329573362495E-5</v>
      </c>
      <c r="BC326" s="10">
        <f>3/24000000*OO[[#This Row],[111 (02JUL1985 18:00:00)-Water Temperature (C)]]*OO[[#This Row],[53]]</f>
        <v>2.5729926380234998E-5</v>
      </c>
      <c r="BD326" s="10">
        <f>3/24000000*OO[[#This Row],[112 (02JUL1985 21:00:00)-Water Temperature (C)]]*OO[[#This Row],[54]]</f>
        <v>2.2515596098594998E-5</v>
      </c>
      <c r="BE326" s="10">
        <f>3/24000000*OO[[#This Row],[113 (03JUL1985 00:00:00)-Water Temperature (C)]]*OO[[#This Row],[55]]</f>
        <v>1.9067567260376251E-5</v>
      </c>
      <c r="BF326" s="10">
        <f>3/24000000*OO[[#This Row],[114 (03JUL1985 03:00:00)-Water Temperature (C)]]*OO[[#This Row],[56]]</f>
        <v>1.6148593194243748E-5</v>
      </c>
      <c r="BG326" s="10">
        <f>3/24000000*OO[[#This Row],[115 (03JUL1985 06:00:00)-Water Temperature (C)]]*OO[[#This Row],[57]]</f>
        <v>1.3742854169489999E-5</v>
      </c>
      <c r="BH326" s="10">
        <f>3/24000000*OO[[#This Row],[116 (03JUL1985 09:00:00)-Water Temperature (C)]]*OO[[#This Row],[58]]</f>
        <v>1.2260841073525001E-5</v>
      </c>
      <c r="BI326" s="10">
        <f>3/24000000*OO[[#This Row],[117 (03JUL1985 12:00:00)-Water Temperature (C)]]*OO[[#This Row],[59]]</f>
        <v>1.1108823563789999E-5</v>
      </c>
      <c r="BJ326" s="10">
        <f>3/24000000*OO[[#This Row],[118 (03JUL1985 15:00:00)-Water Temperature (C)]]*OO[[#This Row],[60]]</f>
        <v>9.8584536526999996E-6</v>
      </c>
      <c r="BK326" s="10">
        <f>3/24000000*OO[[#This Row],[119 (03JUL1985 18:00:00)-Water Temperature (C)]]*OO[[#This Row],[61]]</f>
        <v>8.4718323613524986E-6</v>
      </c>
      <c r="BL326" s="10">
        <f>3/24000000*OO[[#This Row],[120 (03JUL1985 21:00:00)-Water Temperature (C)]]*OO[[#This Row],[62]]</f>
        <v>6.8397423296149998E-6</v>
      </c>
      <c r="BM326" s="10">
        <f>3/24000000*OO[[#This Row],[121 (04JUL1985 00:00:00)-Water Temperature (C)]]*OO[[#This Row],[63]]</f>
        <v>5.28859768741125E-6</v>
      </c>
      <c r="BN326" s="10">
        <f>3/24000000*OO[[#This Row],[122 (04JUL1985 03:00:00)-Water Temperature (C)]]*OO[[#This Row],[64]]</f>
        <v>4.0996601568399998E-6</v>
      </c>
      <c r="BO326" s="10">
        <f>3/24000000*OO[[#This Row],[123 (04JUL1985 06:00:00)-Water Temperature (C)]]*OO[[#This Row],[65]]</f>
        <v>3.2596945083212498E-6</v>
      </c>
      <c r="BP326" s="10">
        <f>3/24000000*OO[[#This Row],[124 (04JUL1985 09:00:00)-Water Temperature (C)]]*OO[[#This Row],[66]]</f>
        <v>2.7698010753374998E-6</v>
      </c>
      <c r="BQ326" s="10">
        <f>3/24000000*OO[[#This Row],[125 (04JUL1985 12:00:00)-Water Temperature (C)]]*OO[[#This Row],[67]]</f>
        <v>2.4435441074906248E-6</v>
      </c>
      <c r="BR326" s="10">
        <f>3/24000000*OO[[#This Row],[126 (04JUL1985 15:00:00)-Water Temperature (C)]]*OO[[#This Row],[68]]</f>
        <v>2.2284180031749999E-6</v>
      </c>
      <c r="BS326" s="10">
        <f>3/24000000*OO[[#This Row],[127 (04JUL1985 18:00:00)-Water Temperature (C)]]*OO[[#This Row],[69]]</f>
        <v>2.0330982188704997E-6</v>
      </c>
      <c r="BT326" s="10">
        <f>3/24000000*OO[[#This Row],[128 (04JUL1985 21:00:00)-Water Temperature (C)]]*OO[[#This Row],[70]]</f>
        <v>1.840931516132625E-6</v>
      </c>
      <c r="BU326" s="10">
        <f>3/24000000*OO[[#This Row],[129 (05JUL1985 00:00:00)-Water Temperature (C)]]*OO[[#This Row],[71]]</f>
        <v>1.6733483475480001E-6</v>
      </c>
      <c r="BV326" s="10">
        <f>3/24000000*OO[[#This Row],[130 (05JUL1985 03:00:00)-Water Temperature (C)]]*OO[[#This Row],[72]]</f>
        <v>1.52874932199375E-6</v>
      </c>
      <c r="BW326" s="10">
        <f>3/24000000*OO[[#This Row],[131 (05JUL1985 06:00:00)-Water Temperature (C)]]*OO[[#This Row],[73]]</f>
        <v>1.4154713713350001E-6</v>
      </c>
      <c r="BX326" s="10">
        <f>3/24000000*OO[[#This Row],[132 (05JUL1985 09:00:00)-Water Temperature (C)]]*OO[[#This Row],[74]]</f>
        <v>1.3714821634170002E-6</v>
      </c>
      <c r="BY326" s="10">
        <f>3/24000000*OO[[#This Row],[133 (05JUL1985 12:00:00)-Water Temperature (C)]]*OO[[#This Row],[75]]</f>
        <v>1.3283220237250001E-6</v>
      </c>
      <c r="BZ326" s="10">
        <f>3/24000000*OO[[#This Row],[134 (05JUL1985 15:00:00)-Water Temperature (C)]]*OO[[#This Row],[76]]</f>
        <v>1.3029628303090001E-6</v>
      </c>
      <c r="CA326" s="10">
        <f>3/24000000*OO[[#This Row],[135 (05JUL1985 18:00:00)-Water Temperature (C)]]*OO[[#This Row],[77]]</f>
        <v>1.286556228265125E-6</v>
      </c>
      <c r="CB326" s="10">
        <f>3/24000000*OO[[#This Row],[136 (05JUL1985 21:00:00)-Water Temperature (C)]]*OO[[#This Row],[78]]</f>
        <v>1.2398598034652497E-6</v>
      </c>
      <c r="CC326" s="10">
        <f>3/24000000*OO[[#This Row],[137 (06JUL1985 00:00:00)-Water Temperature (C)]]*OO[[#This Row],[79]]</f>
        <v>1.1718846570869999E-6</v>
      </c>
      <c r="CD326" s="10">
        <f>3/24000000*OO[[#This Row],[138 (06JUL1985 03:00:00)-Water Temperature (C)]]*OO[[#This Row],[80]]</f>
        <v>1.10119682002E-6</v>
      </c>
      <c r="CE326" s="10">
        <f>3/24000000*OO[[#This Row],[139 (06JUL1985 06:00:00)-Water Temperature (C)]]*OO[[#This Row],[81]]</f>
        <v>1.043412240875875E-6</v>
      </c>
      <c r="CF326" s="10">
        <f>3/24000000*OO[[#This Row],[140 (06JUL1985 09:00:00)-Water Temperature (C)]]*OO[[#This Row],[82]]</f>
        <v>1.040901628674875E-6</v>
      </c>
      <c r="CG326" s="10">
        <f>3/24000000*OO[[#This Row],[141 (06JUL1985 12:00:00)-Water Temperature (C)]]*OO[[#This Row],[83]]</f>
        <v>1.0387663604490002E-6</v>
      </c>
      <c r="CH326" s="10">
        <f>3/24000000*OO[[#This Row],[142 (06JUL1985 15:00:00)-Water Temperature (C)]]*OO[[#This Row],[84]]</f>
        <v>1.0371592381911251E-6</v>
      </c>
      <c r="CI326" s="10">
        <f>3/24000000*OO[[#This Row],[143 (06JUL1985 18:00:00)-Water Temperature (C)]]*OO[[#This Row],[85]]</f>
        <v>1.0344556612499999E-6</v>
      </c>
      <c r="CJ326" s="10">
        <f>3/24000000*OO[[#This Row],[144 (06JUL1985 21:00:00)-Water Temperature (C)]]*OO[[#This Row],[86]]</f>
        <v>9.8962870522499997E-7</v>
      </c>
      <c r="CK326" s="10">
        <f>3/24000000*OO[[#This Row],[145 (07JUL1985 00:00:00)-Water Temperature (C)]]*OO[[#This Row],[87]]</f>
        <v>9.1761759352299995E-7</v>
      </c>
      <c r="CL326" s="10">
        <f>3/24000000*OO[[#This Row],[146 (07JUL1985 03:00:00)-Water Temperature (C)]]*OO[[#This Row],[88]]</f>
        <v>8.5439088255149986E-7</v>
      </c>
      <c r="CM326" s="10">
        <f>3/24000000*OO[[#This Row],[147 (07JUL1985 06:00:00)-Water Temperature (C)]]*OO[[#This Row],[89]]</f>
        <v>7.9731685600874998E-7</v>
      </c>
      <c r="CN326" s="10">
        <f>3/24000000*OO[[#This Row],[148 (07JUL1985 09:00:00)-Water Temperature (C)]]*OO[[#This Row],[90]]</f>
        <v>7.8280301445425008E-7</v>
      </c>
      <c r="CO326" s="10">
        <f>3/24000000*OO[[#This Row],[149 (07JUL1985 12:00:00)-Water Temperature (C)]]*OO[[#This Row],[91]]</f>
        <v>7.8060757464700002E-7</v>
      </c>
      <c r="CP326" s="10">
        <f>3/24000000*OO[[#This Row],[150 (07JUL1985 15:00:00)-Water Temperature (C)]]*OO[[#This Row],[92]]</f>
        <v>7.7647971034374999E-7</v>
      </c>
      <c r="CQ326" s="10">
        <f>3/24000000*OO[[#This Row],[151 (07JUL1985 18:00:00)-Water Temperature (C)]]*OO[[#This Row],[93]]</f>
        <v>7.6881074812762508E-7</v>
      </c>
      <c r="CR326" s="10">
        <f>3/24000000*OO[[#This Row],[152 (07JUL1985 21:00:00)-Water Temperature (C)]]*OO[[#This Row],[94]]</f>
        <v>7.3395129876999978E-7</v>
      </c>
      <c r="CS326" s="10">
        <f>3/24000000*OO[[#This Row],[153 (08JUL1985 00:00:00)-Water Temperature (C)]]*OO[[#This Row],[95]]</f>
        <v>6.8595124916550002E-7</v>
      </c>
      <c r="CT326" s="10">
        <f>3/24000000*OO[[#This Row],[154 (08JUL1985 03:00:00)-Water Temperature (C)]]*OO[[#This Row],[96]]</f>
        <v>6.4165547059549992E-7</v>
      </c>
      <c r="CU326" s="10">
        <f>3/24000000*OO[[#This Row],[155 (08JUL1985 06:00:00)-Water Temperature (C)]]*OO[[#This Row],[97]]</f>
        <v>6.0218761318762509E-7</v>
      </c>
      <c r="CV326" s="10">
        <f>3/24000000*OO[[#This Row],[156 (08JUL1985 09:00:00)-Water Temperature (C)]]*OO[[#This Row],[98]]</f>
        <v>5.7401944247999995E-7</v>
      </c>
      <c r="CW326" s="10">
        <f>3/24000000*OO[[#This Row],[157 (08JUL1985 12:00:00)-Water Temperature (C)]]*OO[[#This Row],[99]]</f>
        <v>5.6555409582699994E-7</v>
      </c>
    </row>
    <row r="327" spans="1:101" x14ac:dyDescent="0.35">
      <c r="A327" t="s">
        <v>333</v>
      </c>
      <c r="B327">
        <v>875.32460000000003</v>
      </c>
      <c r="C327" s="10">
        <f>3/24*OO[[#This Row],[59 (26JUN1985 06:00:00)-Water Temperature (C)]]*OO[[#This Row],[1]]/SUM(OO[1])</f>
        <v>0</v>
      </c>
      <c r="D327" s="10">
        <f>3/24*OO[[#This Row],[60 (26JUN1985 09:00:00)-Water Temperature (C)]]*OO[[#This Row],[2]]/SUM(OO[2])</f>
        <v>0</v>
      </c>
      <c r="E327" s="10">
        <f>3/24*OO[[#This Row],[61 (26JUN1985 12:00:00)-Water Temperature (C)]]*OO[[#This Row],[3]]/SUM(OO[3])</f>
        <v>0</v>
      </c>
      <c r="F327" s="10">
        <f>3/24*OO[[#This Row],[62 (26JUN1985 15:00:00)-Water Temperature (C)]]*OO[[#This Row],[4]]/SUM(OO[4])</f>
        <v>0</v>
      </c>
      <c r="G327" s="10">
        <f>3/24*OO[[#This Row],[63 (26JUN1985 18:00:00)-Water Temperature (C)]]*OO[[#This Row],[5]]/SUM(OO[5])</f>
        <v>0</v>
      </c>
      <c r="H327" s="10">
        <f>3/24*OO[[#This Row],[64 (26JUN1985 21:00:00)-Water Temperature (C)]]*OO[[#This Row],[6]]/SUM(OO[6])</f>
        <v>0</v>
      </c>
      <c r="I327" s="10">
        <f>3/24*OO[[#This Row],[65 (27JUN1985 00:00:00)-Water Temperature (C)]]*OO[[#This Row],[7]]/SUM(OO[7])</f>
        <v>0</v>
      </c>
      <c r="J327" s="10">
        <f>3/24*OO[[#This Row],[66 (27JUN1985 03:00:00)-Water Temperature (C)]]*OO[[#This Row],[8]]/SUM(OO[8])</f>
        <v>0</v>
      </c>
      <c r="K327" s="10">
        <f>3/24*OO[[#This Row],[67 (27JUN1985 06:00:00)-Water Temperature (C)]]*OO[[#This Row],[9]]/SUM(OO[9])</f>
        <v>0</v>
      </c>
      <c r="L327" s="10">
        <f>3/24*OO[[#This Row],[68 (27JUN1985 09:00:00)-Water Temperature (C)]]*OO[[#This Row],[10]]/SUM(OO[10])</f>
        <v>0</v>
      </c>
      <c r="M327" s="10">
        <f>3/24*OO[[#This Row],[69 (27JUN1985 12:00:00)-Water Temperature (C)]]*OO[[#This Row],[11]]/SUM(OO[11])</f>
        <v>0</v>
      </c>
      <c r="N327" s="10">
        <f>3/24*OO[[#This Row],[70 (27JUN1985 15:00:00)-Water Temperature (C)]]*OO[[#This Row],[12]]/SUM(OO[12])</f>
        <v>0</v>
      </c>
      <c r="O327" s="10">
        <f>3/24*OO[[#This Row],[71 (27JUN1985 18:00:00)-Water Temperature (C)]]*OO[[#This Row],[13]]/SUM(OO[13])</f>
        <v>0</v>
      </c>
      <c r="P327" s="10">
        <f>3/24*OO[[#This Row],[72 (27JUN1985 21:00:00)-Water Temperature (C)]]*OO[[#This Row],[14]]/SUM(OO[14])</f>
        <v>0</v>
      </c>
      <c r="Q327" s="10">
        <f>3/24*OO[[#This Row],[73 (28JUN1985 00:00:00)-Water Temperature (C)]]*OO[[#This Row],[15]]/SUM(OO[15])</f>
        <v>0</v>
      </c>
      <c r="R327" s="10">
        <f>3/24*OO[[#This Row],[74 (28JUN1985 03:00:00)-Water Temperature (C)]]*OO[[#This Row],[16]]/SUM(OO[16])</f>
        <v>0</v>
      </c>
      <c r="S327" s="10">
        <f>3/24*OO[[#This Row],[75 (28JUN1985 06:00:00)-Water Temperature (C)]]*OO[[#This Row],[17]]/SUM(OO[17])</f>
        <v>1.8097119473206784E-37</v>
      </c>
      <c r="T327" s="10">
        <f>3/24*OO[[#This Row],[76 (28JUN1985 09:00:00)-Water Temperature (C)]]*OO[[#This Row],[18]]/SUM(OO[18])</f>
        <v>1.6899803446241476E-27</v>
      </c>
      <c r="U327" s="10">
        <f>3/24*OO[[#This Row],[77 (28JUN1985 12:00:00)-Water Temperature (C)]]*OO[[#This Row],[19]]/SUM(OO[19])</f>
        <v>1.0100184460005768E-21</v>
      </c>
      <c r="V327" s="10">
        <f>3/24000000*OO[[#This Row],[78 (28JUN1985 15:00:00)-Water Temperature (C)]]*OO[[#This Row],[20]]</f>
        <v>8.8196794749799993E-16</v>
      </c>
      <c r="W327" s="10">
        <f>3/24000000*OO[[#This Row],[79 (28JUN1985 18:00:00)-Water Temperature (C)]]*OO[[#This Row],[21]]</f>
        <v>2.1983835634724997E-12</v>
      </c>
      <c r="X327" s="10">
        <f>3/24000000*OO[[#This Row],[80 (28JUN1985 21:00:00)-Water Temperature (C)]]*OO[[#This Row],[22]]</f>
        <v>8.0841890293837482E-10</v>
      </c>
      <c r="Y327" s="10">
        <f>3/24000000*OO[[#This Row],[81 (29JUN1985 00:00:00)-Water Temperature (C)]]*OO[[#This Row],[23]]</f>
        <v>8.4494489343462492E-8</v>
      </c>
      <c r="Z327" s="10">
        <f>3/24000000*OO[[#This Row],[82 (29JUN1985 03:00:00)-Water Temperature (C)]]*OO[[#This Row],[24]]</f>
        <v>3.4287989680575002E-6</v>
      </c>
      <c r="AA327" s="10">
        <f>3/24000000*OO[[#This Row],[83 (29JUN1985 06:00:00)-Water Temperature (C)]]*OO[[#This Row],[25]]</f>
        <v>6.4614229932425003E-5</v>
      </c>
      <c r="AB327" s="10">
        <f>3/24000000*OO[[#This Row],[84 (29JUN1985 09:00:00)-Water Temperature (C)]]*OO[[#This Row],[26]]</f>
        <v>6.5541421355600003E-4</v>
      </c>
      <c r="AC327" s="10">
        <f>3/24000000*OO[[#This Row],[85 (29JUN1985 12:00:00)-Water Temperature (C)]]*OO[[#This Row],[27]]</f>
        <v>3.8660711667862497E-3</v>
      </c>
      <c r="AD327" s="10">
        <f>3/24000000*OO[[#This Row],[86 (29JUN1985 15:00:00)-Water Temperature (C)]]*OO[[#This Row],[28]]</f>
        <v>1.3977406535350002E-2</v>
      </c>
      <c r="AE327" s="10">
        <f>3/24000000*OO[[#This Row],[88 (29JUN1985 21:00:00)-Water Temperature (C)]]*OO[[#This Row],[30]]</f>
        <v>5.3708529892499995E-2</v>
      </c>
      <c r="AF327" s="10">
        <f>3/24000000*OO[[#This Row],[88 (29JUN1985 21:00:00)-Water Temperature (C)]]*OO[[#This Row],[30]]</f>
        <v>5.3708529892499995E-2</v>
      </c>
      <c r="AG327" s="10">
        <f>3/24000000*OO[[#This Row],[89 (30JUN1985 00:00:00)-Water Temperature (C)]]*OO[[#This Row],[31]]</f>
        <v>6.2577054679562497E-2</v>
      </c>
      <c r="AH327" s="10">
        <f>3/24000000*OO[[#This Row],[90 (30JUN1985 03:00:00)-Water Temperature (C)]]*OO[[#This Row],[32]]</f>
        <v>5.5568139560350005E-2</v>
      </c>
      <c r="AI327" s="10">
        <f>3/24000000*OO[[#This Row],[91 (30JUN1985 06:00:00)-Water Temperature (C)]]*OO[[#This Row],[33]]</f>
        <v>3.8937785482662496E-2</v>
      </c>
      <c r="AJ327" s="10">
        <f>3/24000000*OO[[#This Row],[92 (30JUN1985 09:00:00)-Water Temperature (C)]]*OO[[#This Row],[34]]</f>
        <v>2.2706347526262501E-2</v>
      </c>
      <c r="AK327" s="10">
        <f>3/24000000*OO[[#This Row],[93 (30JUN1985 12:00:00)-Water Temperature (C)]]*OO[[#This Row],[35]]</f>
        <v>1.1240501897775E-2</v>
      </c>
      <c r="AL327" s="10">
        <f>3/24000000*OO[[#This Row],[94 (30JUN1985 15:00:00)-Water Temperature (C)]]*OO[[#This Row],[36]]</f>
        <v>4.78781747058875E-3</v>
      </c>
      <c r="AM327" s="10">
        <f>3/24000000*OO[[#This Row],[95 (30JUN1985 18:00:00)-Water Temperature (C)]]*OO[[#This Row],[37]]</f>
        <v>1.791584893047E-3</v>
      </c>
      <c r="AN327" s="10">
        <f>3/24000000*OO[[#This Row],[96 (30JUN1985 21:00:00)-Water Temperature (C)]]*OO[[#This Row],[38]]</f>
        <v>6.1093598908312492E-4</v>
      </c>
      <c r="AO327" s="10">
        <f>3/24000000*OO[[#This Row],[97 (01JUL1985 00:00:00)-Water Temperature (C)]]*OO[[#This Row],[39]]</f>
        <v>2.1496735145789999E-4</v>
      </c>
      <c r="AP327" s="10">
        <f>3/24000000*OO[[#This Row],[98 (01JUL1985 03:00:00)-Water Temperature (C)]]*OO[[#This Row],[40]]</f>
        <v>9.689964850332501E-5</v>
      </c>
      <c r="AQ327" s="10">
        <f>3/24000000*OO[[#This Row],[99 (01JUL1985 06:00:00)-Water Temperature (C)]]*OO[[#This Row],[41]]</f>
        <v>6.4852145244774997E-5</v>
      </c>
      <c r="AR327" s="10">
        <f>3/24000000*OO[[#This Row],[100 (01JUL1985 09:00:00)-Water Temperature (C)]]*OO[[#This Row],[42]]</f>
        <v>5.9370281133799999E-5</v>
      </c>
      <c r="AS327" s="10">
        <f>3/24000000*OO[[#This Row],[101 (01JUL1985 12:00:00)-Water Temperature (C)]]*OO[[#This Row],[43]]</f>
        <v>5.9612796384299995E-5</v>
      </c>
      <c r="AT327" s="10">
        <f>3/24000000*OO[[#This Row],[102 (01JUL1985 15:00:00)-Water Temperature (C)]]*OO[[#This Row],[44]]</f>
        <v>6.0127479533812502E-5</v>
      </c>
      <c r="AU327" s="10">
        <f>3/24000000*OO[[#This Row],[103 (01JUL1985 18:00:00)-Water Temperature (C)]]*OO[[#This Row],[45]]</f>
        <v>5.8940269854524998E-5</v>
      </c>
      <c r="AV327" s="10">
        <f>3/24000000*OO[[#This Row],[104 (01JUL1985 21:00:00)-Water Temperature (C)]]*OO[[#This Row],[46]]</f>
        <v>5.530259649639999E-5</v>
      </c>
      <c r="AW327" s="10">
        <f>3/24000000*OO[[#This Row],[105 (02JUL1985 00:00:00)-Water Temperature (C)]]*OO[[#This Row],[47]]</f>
        <v>5.039326726399999E-5</v>
      </c>
      <c r="AX327" s="10">
        <f>3/24000000*OO[[#This Row],[106 (02JUL1985 03:00:00)-Water Temperature (C)]]*OO[[#This Row],[48]]</f>
        <v>4.5405562161874997E-5</v>
      </c>
      <c r="AY327" s="10">
        <f>3/24000000*OO[[#This Row],[107 (02JUL1985 06:00:00)-Water Temperature (C)]]*OO[[#This Row],[49]]</f>
        <v>4.1046492415662505E-5</v>
      </c>
      <c r="AZ327" s="10">
        <f>3/24000000*OO[[#This Row],[108 (02JUL1985 09:00:00)-Water Temperature (C)]]*OO[[#This Row],[50]]</f>
        <v>3.8719598241100003E-5</v>
      </c>
      <c r="BA327" s="10">
        <f>3/24000000*OO[[#This Row],[109 (02JUL1985 12:00:00)-Water Temperature (C)]]*OO[[#This Row],[51]]</f>
        <v>3.62084675126E-5</v>
      </c>
      <c r="BB327" s="10">
        <f>3/24000000*OO[[#This Row],[110 (02JUL1985 15:00:00)-Water Temperature (C)]]*OO[[#This Row],[52]]</f>
        <v>3.34086784401375E-5</v>
      </c>
      <c r="BC327" s="10">
        <f>3/24000000*OO[[#This Row],[111 (02JUL1985 18:00:00)-Water Temperature (C)]]*OO[[#This Row],[53]]</f>
        <v>3.0436992626024997E-5</v>
      </c>
      <c r="BD327" s="10">
        <f>3/24000000*OO[[#This Row],[112 (02JUL1985 21:00:00)-Water Temperature (C)]]*OO[[#This Row],[54]]</f>
        <v>2.6691869011080004E-5</v>
      </c>
      <c r="BE327" s="10">
        <f>3/24000000*OO[[#This Row],[113 (03JUL1985 00:00:00)-Water Temperature (C)]]*OO[[#This Row],[55]]</f>
        <v>2.2609631539957499E-5</v>
      </c>
      <c r="BF327" s="10">
        <f>3/24000000*OO[[#This Row],[114 (03JUL1985 03:00:00)-Water Temperature (C)]]*OO[[#This Row],[56]]</f>
        <v>1.9139606419895E-5</v>
      </c>
      <c r="BG327" s="10">
        <f>3/24000000*OO[[#This Row],[115 (03JUL1985 06:00:00)-Water Temperature (C)]]*OO[[#This Row],[57]]</f>
        <v>1.6289716302499997E-5</v>
      </c>
      <c r="BH327" s="10">
        <f>3/24000000*OO[[#This Row],[116 (03JUL1985 09:00:00)-Water Temperature (C)]]*OO[[#This Row],[58]]</f>
        <v>1.4518607479874998E-5</v>
      </c>
      <c r="BI327" s="10">
        <f>3/24000000*OO[[#This Row],[117 (03JUL1985 12:00:00)-Water Temperature (C)]]*OO[[#This Row],[59]]</f>
        <v>1.317561474541125E-5</v>
      </c>
      <c r="BJ327" s="10">
        <f>3/24000000*OO[[#This Row],[118 (03JUL1985 15:00:00)-Water Temperature (C)]]*OO[[#This Row],[60]]</f>
        <v>1.1727421493287499E-5</v>
      </c>
      <c r="BK327" s="10">
        <f>3/24000000*OO[[#This Row],[119 (03JUL1985 18:00:00)-Water Temperature (C)]]*OO[[#This Row],[61]]</f>
        <v>1.0126259621774999E-5</v>
      </c>
      <c r="BL327" s="10">
        <f>3/24000000*OO[[#This Row],[120 (03JUL1985 21:00:00)-Water Temperature (C)]]*OO[[#This Row],[62]]</f>
        <v>8.2185882440724998E-6</v>
      </c>
      <c r="BM327" s="10">
        <f>3/24000000*OO[[#This Row],[121 (04JUL1985 00:00:00)-Water Temperature (C)]]*OO[[#This Row],[63]]</f>
        <v>6.3694704699137496E-6</v>
      </c>
      <c r="BN327" s="10">
        <f>3/24000000*OO[[#This Row],[122 (04JUL1985 03:00:00)-Water Temperature (C)]]*OO[[#This Row],[64]]</f>
        <v>4.9310000146575002E-6</v>
      </c>
      <c r="BO327" s="10">
        <f>3/24000000*OO[[#This Row],[123 (04JUL1985 06:00:00)-Water Temperature (C)]]*OO[[#This Row],[65]]</f>
        <v>3.90335815876875E-6</v>
      </c>
      <c r="BP327" s="10">
        <f>3/24000000*OO[[#This Row],[124 (04JUL1985 09:00:00)-Water Temperature (C)]]*OO[[#This Row],[66]]</f>
        <v>3.2929147173724994E-6</v>
      </c>
      <c r="BQ327" s="10">
        <f>3/24000000*OO[[#This Row],[125 (04JUL1985 12:00:00)-Water Temperature (C)]]*OO[[#This Row],[67]]</f>
        <v>2.8877139789449995E-6</v>
      </c>
      <c r="BR327" s="10">
        <f>3/24000000*OO[[#This Row],[126 (04JUL1985 15:00:00)-Water Temperature (C)]]*OO[[#This Row],[68]]</f>
        <v>2.6216780166832495E-6</v>
      </c>
      <c r="BS327" s="10">
        <f>3/24000000*OO[[#This Row],[127 (04JUL1985 18:00:00)-Water Temperature (C)]]*OO[[#This Row],[69]]</f>
        <v>2.3880420447259999E-6</v>
      </c>
      <c r="BT327" s="10">
        <f>3/24000000*OO[[#This Row],[128 (04JUL1985 21:00:00)-Water Temperature (C)]]*OO[[#This Row],[70]]</f>
        <v>2.1606234937695003E-6</v>
      </c>
      <c r="BU327" s="10">
        <f>3/24000000*OO[[#This Row],[129 (05JUL1985 00:00:00)-Water Temperature (C)]]*OO[[#This Row],[71]]</f>
        <v>1.9625367357749998E-6</v>
      </c>
      <c r="BV327" s="10">
        <f>3/24000000*OO[[#This Row],[130 (05JUL1985 03:00:00)-Water Temperature (C)]]*OO[[#This Row],[72]]</f>
        <v>1.7910154661288749E-6</v>
      </c>
      <c r="BW327" s="10">
        <f>3/24000000*OO[[#This Row],[131 (05JUL1985 06:00:00)-Water Temperature (C)]]*OO[[#This Row],[73]]</f>
        <v>1.654931993725E-6</v>
      </c>
      <c r="BX327" s="10">
        <f>3/24000000*OO[[#This Row],[132 (05JUL1985 09:00:00)-Water Temperature (C)]]*OO[[#This Row],[74]]</f>
        <v>1.6001782956957502E-6</v>
      </c>
      <c r="BY327" s="10">
        <f>3/24000000*OO[[#This Row],[133 (05JUL1985 12:00:00)-Water Temperature (C)]]*OO[[#This Row],[75]]</f>
        <v>1.5478803152669999E-6</v>
      </c>
      <c r="BZ327" s="10">
        <f>3/24000000*OO[[#This Row],[134 (05JUL1985 15:00:00)-Water Temperature (C)]]*OO[[#This Row],[76]]</f>
        <v>1.5154953638384999E-6</v>
      </c>
      <c r="CA327" s="10">
        <f>3/24000000*OO[[#This Row],[135 (05JUL1985 18:00:00)-Water Temperature (C)]]*OO[[#This Row],[77]]</f>
        <v>1.4969174177199998E-6</v>
      </c>
      <c r="CB327" s="10">
        <f>3/24000000*OO[[#This Row],[136 (05JUL1985 21:00:00)-Water Temperature (C)]]*OO[[#This Row],[78]]</f>
        <v>1.4443704493164999E-6</v>
      </c>
      <c r="CC327" s="10">
        <f>3/24000000*OO[[#This Row],[137 (06JUL1985 00:00:00)-Water Temperature (C)]]*OO[[#This Row],[79]]</f>
        <v>1.3656995500859999E-6</v>
      </c>
      <c r="CD327" s="10">
        <f>3/24000000*OO[[#This Row],[138 (06JUL1985 03:00:00)-Water Temperature (C)]]*OO[[#This Row],[80]]</f>
        <v>1.2843511389060001E-6</v>
      </c>
      <c r="CE327" s="10">
        <f>3/24000000*OO[[#This Row],[139 (06JUL1985 06:00:00)-Water Temperature (C)]]*OO[[#This Row],[81]]</f>
        <v>1.2177897338960001E-6</v>
      </c>
      <c r="CF327" s="10">
        <f>3/24000000*OO[[#This Row],[140 (06JUL1985 09:00:00)-Water Temperature (C)]]*OO[[#This Row],[82]]</f>
        <v>1.2133272757812499E-6</v>
      </c>
      <c r="CG327" s="10">
        <f>3/24000000*OO[[#This Row],[141 (06JUL1985 12:00:00)-Water Temperature (C)]]*OO[[#This Row],[83]]</f>
        <v>1.2104084637947498E-6</v>
      </c>
      <c r="CH327" s="10">
        <f>3/24000000*OO[[#This Row],[142 (06JUL1985 15:00:00)-Water Temperature (C)]]*OO[[#This Row],[84]]</f>
        <v>1.2076968992880001E-6</v>
      </c>
      <c r="CI327" s="10">
        <f>3/24000000*OO[[#This Row],[143 (06JUL1985 18:00:00)-Water Temperature (C)]]*OO[[#This Row],[85]]</f>
        <v>1.2061728591412501E-6</v>
      </c>
      <c r="CJ327" s="10">
        <f>3/24000000*OO[[#This Row],[144 (06JUL1985 21:00:00)-Water Temperature (C)]]*OO[[#This Row],[86]]</f>
        <v>1.1558616540957499E-6</v>
      </c>
      <c r="CK327" s="10">
        <f>3/24000000*OO[[#This Row],[145 (07JUL1985 00:00:00)-Water Temperature (C)]]*OO[[#This Row],[87]]</f>
        <v>1.0718688325715002E-6</v>
      </c>
      <c r="CL327" s="10">
        <f>3/24000000*OO[[#This Row],[146 (07JUL1985 03:00:00)-Water Temperature (C)]]*OO[[#This Row],[88]]</f>
        <v>9.9808303282787506E-7</v>
      </c>
      <c r="CM327" s="10">
        <f>3/24000000*OO[[#This Row],[147 (07JUL1985 06:00:00)-Water Temperature (C)]]*OO[[#This Row],[89]]</f>
        <v>9.3211866161774989E-7</v>
      </c>
      <c r="CN327" s="10">
        <f>3/24000000*OO[[#This Row],[148 (07JUL1985 09:00:00)-Water Temperature (C)]]*OO[[#This Row],[90]]</f>
        <v>9.1319827282212486E-7</v>
      </c>
      <c r="CO327" s="10">
        <f>3/24000000*OO[[#This Row],[149 (07JUL1985 12:00:00)-Water Temperature (C)]]*OO[[#This Row],[91]]</f>
        <v>9.1012312221512487E-7</v>
      </c>
      <c r="CP327" s="10">
        <f>3/24000000*OO[[#This Row],[150 (07JUL1985 15:00:00)-Water Temperature (C)]]*OO[[#This Row],[92]]</f>
        <v>9.0462288620549982E-7</v>
      </c>
      <c r="CQ327" s="10">
        <f>3/24000000*OO[[#This Row],[151 (07JUL1985 18:00:00)-Water Temperature (C)]]*OO[[#This Row],[93]]</f>
        <v>8.9605457246374995E-7</v>
      </c>
      <c r="CR327" s="10">
        <f>3/24000000*OO[[#This Row],[152 (07JUL1985 21:00:00)-Water Temperature (C)]]*OO[[#This Row],[94]]</f>
        <v>8.5656582584950003E-7</v>
      </c>
      <c r="CS327" s="10">
        <f>3/24000000*OO[[#This Row],[153 (08JUL1985 00:00:00)-Water Temperature (C)]]*OO[[#This Row],[95]]</f>
        <v>8.0064418483899999E-7</v>
      </c>
      <c r="CT327" s="10">
        <f>3/24000000*OO[[#This Row],[154 (08JUL1985 03:00:00)-Water Temperature (C)]]*OO[[#This Row],[96]]</f>
        <v>7.4911962748699979E-7</v>
      </c>
      <c r="CU327" s="10">
        <f>3/24000000*OO[[#This Row],[155 (08JUL1985 06:00:00)-Water Temperature (C)]]*OO[[#This Row],[97]]</f>
        <v>7.0309754587512498E-7</v>
      </c>
      <c r="CV327" s="10">
        <f>3/24000000*OO[[#This Row],[156 (08JUL1985 09:00:00)-Water Temperature (C)]]*OO[[#This Row],[98]]</f>
        <v>6.6926183839374998E-7</v>
      </c>
      <c r="CW327" s="10">
        <f>3/24000000*OO[[#This Row],[157 (08JUL1985 12:00:00)-Water Temperature (C)]]*OO[[#This Row],[99]]</f>
        <v>6.5865711344562499E-7</v>
      </c>
    </row>
    <row r="328" spans="1:101" x14ac:dyDescent="0.35">
      <c r="A328" t="s">
        <v>334</v>
      </c>
      <c r="B328">
        <v>702.39639999999997</v>
      </c>
      <c r="C328" s="10">
        <f>3/24*OO[[#This Row],[59 (26JUN1985 06:00:00)-Water Temperature (C)]]*OO[[#This Row],[1]]/SUM(OO[1])</f>
        <v>0</v>
      </c>
      <c r="D328" s="10">
        <f>3/24*OO[[#This Row],[60 (26JUN1985 09:00:00)-Water Temperature (C)]]*OO[[#This Row],[2]]/SUM(OO[2])</f>
        <v>0</v>
      </c>
      <c r="E328" s="10">
        <f>3/24*OO[[#This Row],[61 (26JUN1985 12:00:00)-Water Temperature (C)]]*OO[[#This Row],[3]]/SUM(OO[3])</f>
        <v>0</v>
      </c>
      <c r="F328" s="10">
        <f>3/24*OO[[#This Row],[62 (26JUN1985 15:00:00)-Water Temperature (C)]]*OO[[#This Row],[4]]/SUM(OO[4])</f>
        <v>0</v>
      </c>
      <c r="G328" s="10">
        <f>3/24*OO[[#This Row],[63 (26JUN1985 18:00:00)-Water Temperature (C)]]*OO[[#This Row],[5]]/SUM(OO[5])</f>
        <v>0</v>
      </c>
      <c r="H328" s="10">
        <f>3/24*OO[[#This Row],[64 (26JUN1985 21:00:00)-Water Temperature (C)]]*OO[[#This Row],[6]]/SUM(OO[6])</f>
        <v>0</v>
      </c>
      <c r="I328" s="10">
        <f>3/24*OO[[#This Row],[65 (27JUN1985 00:00:00)-Water Temperature (C)]]*OO[[#This Row],[7]]/SUM(OO[7])</f>
        <v>0</v>
      </c>
      <c r="J328" s="10">
        <f>3/24*OO[[#This Row],[66 (27JUN1985 03:00:00)-Water Temperature (C)]]*OO[[#This Row],[8]]/SUM(OO[8])</f>
        <v>0</v>
      </c>
      <c r="K328" s="10">
        <f>3/24*OO[[#This Row],[67 (27JUN1985 06:00:00)-Water Temperature (C)]]*OO[[#This Row],[9]]/SUM(OO[9])</f>
        <v>0</v>
      </c>
      <c r="L328" s="10">
        <f>3/24*OO[[#This Row],[68 (27JUN1985 09:00:00)-Water Temperature (C)]]*OO[[#This Row],[10]]/SUM(OO[10])</f>
        <v>0</v>
      </c>
      <c r="M328" s="10">
        <f>3/24*OO[[#This Row],[69 (27JUN1985 12:00:00)-Water Temperature (C)]]*OO[[#This Row],[11]]/SUM(OO[11])</f>
        <v>0</v>
      </c>
      <c r="N328" s="10">
        <f>3/24*OO[[#This Row],[70 (27JUN1985 15:00:00)-Water Temperature (C)]]*OO[[#This Row],[12]]/SUM(OO[12])</f>
        <v>0</v>
      </c>
      <c r="O328" s="10">
        <f>3/24*OO[[#This Row],[71 (27JUN1985 18:00:00)-Water Temperature (C)]]*OO[[#This Row],[13]]/SUM(OO[13])</f>
        <v>0</v>
      </c>
      <c r="P328" s="10">
        <f>3/24*OO[[#This Row],[72 (27JUN1985 21:00:00)-Water Temperature (C)]]*OO[[#This Row],[14]]/SUM(OO[14])</f>
        <v>0</v>
      </c>
      <c r="Q328" s="10">
        <f>3/24*OO[[#This Row],[73 (28JUN1985 00:00:00)-Water Temperature (C)]]*OO[[#This Row],[15]]/SUM(OO[15])</f>
        <v>0</v>
      </c>
      <c r="R328" s="10">
        <f>3/24*OO[[#This Row],[74 (28JUN1985 03:00:00)-Water Temperature (C)]]*OO[[#This Row],[16]]/SUM(OO[16])</f>
        <v>0</v>
      </c>
      <c r="S328" s="10">
        <f>3/24*OO[[#This Row],[75 (28JUN1985 06:00:00)-Water Temperature (C)]]*OO[[#This Row],[17]]/SUM(OO[17])</f>
        <v>2.2434989192041922E-38</v>
      </c>
      <c r="T328" s="10">
        <f>3/24*OO[[#This Row],[76 (28JUN1985 09:00:00)-Water Temperature (C)]]*OO[[#This Row],[18]]/SUM(OO[18])</f>
        <v>5.4632112016125352E-28</v>
      </c>
      <c r="U328" s="10">
        <f>3/24*OO[[#This Row],[77 (28JUN1985 12:00:00)-Water Temperature (C)]]*OO[[#This Row],[19]]/SUM(OO[19])</f>
        <v>1.4481850087715709E-22</v>
      </c>
      <c r="V328" s="10">
        <f>3/24000000*OO[[#This Row],[78 (28JUN1985 15:00:00)-Water Temperature (C)]]*OO[[#This Row],[20]]</f>
        <v>3.3418064310187496E-16</v>
      </c>
      <c r="W328" s="10">
        <f>3/24000000*OO[[#This Row],[79 (28JUN1985 18:00:00)-Water Temperature (C)]]*OO[[#This Row],[21]]</f>
        <v>1.002384463414E-12</v>
      </c>
      <c r="X328" s="10">
        <f>3/24000000*OO[[#This Row],[80 (28JUN1985 21:00:00)-Water Temperature (C)]]*OO[[#This Row],[22]]</f>
        <v>4.1045949383849999E-10</v>
      </c>
      <c r="Y328" s="10">
        <f>3/24000000*OO[[#This Row],[81 (29JUN1985 00:00:00)-Water Temperature (C)]]*OO[[#This Row],[23]]</f>
        <v>4.6450460427862497E-8</v>
      </c>
      <c r="Z328" s="10">
        <f>3/24000000*OO[[#This Row],[82 (29JUN1985 03:00:00)-Water Temperature (C)]]*OO[[#This Row],[24]]</f>
        <v>2.01166638288225E-6</v>
      </c>
      <c r="AA328" s="10">
        <f>3/24000000*OO[[#This Row],[83 (29JUN1985 06:00:00)-Water Temperature (C)]]*OO[[#This Row],[25]]</f>
        <v>4.0070865251999993E-5</v>
      </c>
      <c r="AB328" s="10">
        <f>3/24000000*OO[[#This Row],[84 (29JUN1985 09:00:00)-Water Temperature (C)]]*OO[[#This Row],[26]]</f>
        <v>4.2668017468537503E-4</v>
      </c>
      <c r="AC328" s="10">
        <f>3/24000000*OO[[#This Row],[85 (29JUN1985 12:00:00)-Water Temperature (C)]]*OO[[#This Row],[27]]</f>
        <v>2.6284465257899992E-3</v>
      </c>
      <c r="AD328" s="10">
        <f>3/24000000*OO[[#This Row],[86 (29JUN1985 15:00:00)-Water Temperature (C)]]*OO[[#This Row],[28]]</f>
        <v>9.8721317121324998E-3</v>
      </c>
      <c r="AE328" s="10">
        <f>3/24000000*OO[[#This Row],[88 (29JUN1985 21:00:00)-Water Temperature (C)]]*OO[[#This Row],[30]]</f>
        <v>4.0472163865437498E-2</v>
      </c>
      <c r="AF328" s="10">
        <f>3/24000000*OO[[#This Row],[88 (29JUN1985 21:00:00)-Water Temperature (C)]]*OO[[#This Row],[30]]</f>
        <v>4.0472163865437498E-2</v>
      </c>
      <c r="AG328" s="10">
        <f>3/24000000*OO[[#This Row],[89 (30JUN1985 00:00:00)-Water Temperature (C)]]*OO[[#This Row],[31]]</f>
        <v>4.8441195197599998E-2</v>
      </c>
      <c r="AH328" s="10">
        <f>3/24000000*OO[[#This Row],[90 (30JUN1985 03:00:00)-Water Temperature (C)]]*OO[[#This Row],[32]]</f>
        <v>4.4078349772287494E-2</v>
      </c>
      <c r="AI328" s="10">
        <f>3/24000000*OO[[#This Row],[91 (30JUN1985 06:00:00)-Water Temperature (C)]]*OO[[#This Row],[33]]</f>
        <v>3.1576505269999999E-2</v>
      </c>
      <c r="AJ328" s="10">
        <f>3/24000000*OO[[#This Row],[92 (30JUN1985 09:00:00)-Water Temperature (C)]]*OO[[#This Row],[34]]</f>
        <v>1.8780646894905002E-2</v>
      </c>
      <c r="AK328" s="10">
        <f>3/24000000*OO[[#This Row],[93 (30JUN1985 12:00:00)-Water Temperature (C)]]*OO[[#This Row],[35]]</f>
        <v>9.4660572489699991E-3</v>
      </c>
      <c r="AL328" s="10">
        <f>3/24000000*OO[[#This Row],[94 (30JUN1985 15:00:00)-Water Temperature (C)]]*OO[[#This Row],[36]]</f>
        <v>4.0945336114712504E-3</v>
      </c>
      <c r="AM328" s="10">
        <f>3/24000000*OO[[#This Row],[95 (30JUN1985 18:00:00)-Water Temperature (C)]]*OO[[#This Row],[37]]</f>
        <v>1.5505034471149999E-3</v>
      </c>
      <c r="AN328" s="10">
        <f>3/24000000*OO[[#This Row],[96 (30JUN1985 21:00:00)-Water Temperature (C)]]*OO[[#This Row],[38]]</f>
        <v>5.3131053513149999E-4</v>
      </c>
      <c r="AO328" s="10">
        <f>3/24000000*OO[[#This Row],[97 (01JUL1985 00:00:00)-Water Temperature (C)]]*OO[[#This Row],[39]]</f>
        <v>1.8485366973512501E-4</v>
      </c>
      <c r="AP328" s="10">
        <f>3/24000000*OO[[#This Row],[98 (01JUL1985 03:00:00)-Water Temperature (C)]]*OO[[#This Row],[40]]</f>
        <v>8.0473042959799997E-5</v>
      </c>
      <c r="AQ328" s="10">
        <f>3/24000000*OO[[#This Row],[99 (01JUL1985 06:00:00)-Water Temperature (C)]]*OO[[#This Row],[41]]</f>
        <v>5.1862938926874996E-5</v>
      </c>
      <c r="AR328" s="10">
        <f>3/24000000*OO[[#This Row],[100 (01JUL1985 09:00:00)-Water Temperature (C)]]*OO[[#This Row],[42]]</f>
        <v>4.6610908349687503E-5</v>
      </c>
      <c r="AS328" s="10">
        <f>3/24000000*OO[[#This Row],[101 (01JUL1985 12:00:00)-Water Temperature (C)]]*OO[[#This Row],[43]]</f>
        <v>4.6611801631587497E-5</v>
      </c>
      <c r="AT328" s="10">
        <f>3/24000000*OO[[#This Row],[102 (01JUL1985 15:00:00)-Water Temperature (C)]]*OO[[#This Row],[44]]</f>
        <v>4.7035780555724994E-5</v>
      </c>
      <c r="AU328" s="10">
        <f>3/24000000*OO[[#This Row],[103 (01JUL1985 18:00:00)-Water Temperature (C)]]*OO[[#This Row],[45]]</f>
        <v>4.6233940060687499E-5</v>
      </c>
      <c r="AV328" s="10">
        <f>3/24000000*OO[[#This Row],[104 (01JUL1985 21:00:00)-Water Temperature (C)]]*OO[[#This Row],[46]]</f>
        <v>4.3507123470599998E-5</v>
      </c>
      <c r="AW328" s="10">
        <f>3/24000000*OO[[#This Row],[105 (02JUL1985 00:00:00)-Water Temperature (C)]]*OO[[#This Row],[47]]</f>
        <v>3.971665116375E-5</v>
      </c>
      <c r="AX328" s="10">
        <f>3/24000000*OO[[#This Row],[106 (02JUL1985 03:00:00)-Water Temperature (C)]]*OO[[#This Row],[48]]</f>
        <v>3.5830873175487495E-5</v>
      </c>
      <c r="AY328" s="10">
        <f>3/24000000*OO[[#This Row],[107 (02JUL1985 06:00:00)-Water Temperature (C)]]*OO[[#This Row],[49]]</f>
        <v>3.2426678312774999E-5</v>
      </c>
      <c r="AZ328" s="10">
        <f>3/24000000*OO[[#This Row],[108 (02JUL1985 09:00:00)-Water Temperature (C)]]*OO[[#This Row],[50]]</f>
        <v>3.0614058371449996E-5</v>
      </c>
      <c r="BA328" s="10">
        <f>3/24000000*OO[[#This Row],[109 (02JUL1985 12:00:00)-Water Temperature (C)]]*OO[[#This Row],[51]]</f>
        <v>2.8677053452875003E-5</v>
      </c>
      <c r="BB328" s="10">
        <f>3/24000000*OO[[#This Row],[110 (02JUL1985 15:00:00)-Water Temperature (C)]]*OO[[#This Row],[52]]</f>
        <v>2.6484319296799998E-5</v>
      </c>
      <c r="BC328" s="10">
        <f>3/24000000*OO[[#This Row],[111 (02JUL1985 18:00:00)-Water Temperature (C)]]*OO[[#This Row],[53]]</f>
        <v>2.4170030155771252E-5</v>
      </c>
      <c r="BD328" s="10">
        <f>3/24000000*OO[[#This Row],[112 (02JUL1985 21:00:00)-Water Temperature (C)]]*OO[[#This Row],[54]]</f>
        <v>2.1231631159199998E-5</v>
      </c>
      <c r="BE328" s="10">
        <f>3/24000000*OO[[#This Row],[113 (03JUL1985 00:00:00)-Water Temperature (C)]]*OO[[#This Row],[55]]</f>
        <v>1.79931422326125E-5</v>
      </c>
      <c r="BF328" s="10">
        <f>3/24000000*OO[[#This Row],[114 (03JUL1985 03:00:00)-Water Temperature (C)]]*OO[[#This Row],[56]]</f>
        <v>1.5228445943005E-5</v>
      </c>
      <c r="BG328" s="10">
        <f>3/24000000*OO[[#This Row],[115 (03JUL1985 06:00:00)-Water Temperature (C)]]*OO[[#This Row],[57]]</f>
        <v>1.2962365259593751E-5</v>
      </c>
      <c r="BH328" s="10">
        <f>3/24000000*OO[[#This Row],[116 (03JUL1985 09:00:00)-Water Temperature (C)]]*OO[[#This Row],[58]]</f>
        <v>1.1546008039561248E-5</v>
      </c>
      <c r="BI328" s="10">
        <f>3/24000000*OO[[#This Row],[117 (03JUL1985 12:00:00)-Water Temperature (C)]]*OO[[#This Row],[59]]</f>
        <v>1.0487113706775E-5</v>
      </c>
      <c r="BJ328" s="10">
        <f>3/24000000*OO[[#This Row],[118 (03JUL1985 15:00:00)-Water Temperature (C)]]*OO[[#This Row],[60]]</f>
        <v>9.3519466538999995E-6</v>
      </c>
      <c r="BK328" s="10">
        <f>3/24000000*OO[[#This Row],[119 (03JUL1985 18:00:00)-Water Temperature (C)]]*OO[[#This Row],[61]]</f>
        <v>8.0997282984374981E-6</v>
      </c>
      <c r="BL328" s="10">
        <f>3/24000000*OO[[#This Row],[120 (03JUL1985 21:00:00)-Water Temperature (C)]]*OO[[#This Row],[62]]</f>
        <v>6.5969565451999996E-6</v>
      </c>
      <c r="BM328" s="10">
        <f>3/24000000*OO[[#This Row],[121 (04JUL1985 00:00:00)-Water Temperature (C)]]*OO[[#This Row],[63]]</f>
        <v>5.1219182134724995E-6</v>
      </c>
      <c r="BN328" s="10">
        <f>3/24000000*OO[[#This Row],[122 (04JUL1985 03:00:00)-Water Temperature (C)]]*OO[[#This Row],[64]]</f>
        <v>3.9622684281612501E-6</v>
      </c>
      <c r="BO328" s="10">
        <f>3/24000000*OO[[#This Row],[123 (04JUL1985 06:00:00)-Water Temperature (C)]]*OO[[#This Row],[65]]</f>
        <v>3.1281868793599999E-6</v>
      </c>
      <c r="BP328" s="10">
        <f>3/24000000*OO[[#This Row],[124 (04JUL1985 09:00:00)-Water Temperature (C)]]*OO[[#This Row],[66]]</f>
        <v>2.6267106299362498E-6</v>
      </c>
      <c r="BQ328" s="10">
        <f>3/24000000*OO[[#This Row],[125 (04JUL1985 12:00:00)-Water Temperature (C)]]*OO[[#This Row],[67]]</f>
        <v>2.2940565601762495E-6</v>
      </c>
      <c r="BR328" s="10">
        <f>3/24000000*OO[[#This Row],[126 (04JUL1985 15:00:00)-Water Temperature (C)]]*OO[[#This Row],[68]]</f>
        <v>2.0765818687185E-6</v>
      </c>
      <c r="BS328" s="10">
        <f>3/24000000*OO[[#This Row],[127 (04JUL1985 18:00:00)-Water Temperature (C)]]*OO[[#This Row],[69]]</f>
        <v>1.8891102215474998E-6</v>
      </c>
      <c r="BT328" s="10">
        <f>3/24000000*OO[[#This Row],[128 (04JUL1985 21:00:00)-Water Temperature (C)]]*OO[[#This Row],[70]]</f>
        <v>1.7084383905262499E-6</v>
      </c>
      <c r="BU328" s="10">
        <f>3/24000000*OO[[#This Row],[129 (05JUL1985 00:00:00)-Water Temperature (C)]]*OO[[#This Row],[71]]</f>
        <v>1.5509714671206249E-6</v>
      </c>
      <c r="BV328" s="10">
        <f>3/24000000*OO[[#This Row],[130 (05JUL1985 03:00:00)-Water Temperature (C)]]*OO[[#This Row],[72]]</f>
        <v>1.4145260884999999E-6</v>
      </c>
      <c r="BW328" s="10">
        <f>3/24000000*OO[[#This Row],[131 (05JUL1985 06:00:00)-Water Temperature (C)]]*OO[[#This Row],[73]]</f>
        <v>1.3053469167172499E-6</v>
      </c>
      <c r="BX328" s="10">
        <f>3/24000000*OO[[#This Row],[132 (05JUL1985 09:00:00)-Water Temperature (C)]]*OO[[#This Row],[74]]</f>
        <v>1.2603908984424998E-6</v>
      </c>
      <c r="BY328" s="10">
        <f>3/24000000*OO[[#This Row],[133 (05JUL1985 12:00:00)-Water Temperature (C)]]*OO[[#This Row],[75]]</f>
        <v>1.218056756514E-6</v>
      </c>
      <c r="BZ328" s="10">
        <f>3/24000000*OO[[#This Row],[134 (05JUL1985 15:00:00)-Water Temperature (C)]]*OO[[#This Row],[76]]</f>
        <v>1.1912728207499998E-6</v>
      </c>
      <c r="CA328" s="10">
        <f>3/24000000*OO[[#This Row],[135 (05JUL1985 18:00:00)-Water Temperature (C)]]*OO[[#This Row],[77]]</f>
        <v>1.1765920350600001E-6</v>
      </c>
      <c r="CB328" s="10">
        <f>3/24000000*OO[[#This Row],[136 (05JUL1985 21:00:00)-Water Temperature (C)]]*OO[[#This Row],[78]]</f>
        <v>1.1363344826964999E-6</v>
      </c>
      <c r="CC328" s="10">
        <f>3/24000000*OO[[#This Row],[137 (06JUL1985 00:00:00)-Water Temperature (C)]]*OO[[#This Row],[79]]</f>
        <v>1.0747372540739999E-6</v>
      </c>
      <c r="CD328" s="10">
        <f>3/24000000*OO[[#This Row],[138 (06JUL1985 03:00:00)-Water Temperature (C)]]*OO[[#This Row],[80]]</f>
        <v>1.01120858875925E-6</v>
      </c>
      <c r="CE328" s="10">
        <f>3/24000000*OO[[#This Row],[139 (06JUL1985 06:00:00)-Water Temperature (C)]]*OO[[#This Row],[81]]</f>
        <v>9.5926356315849991E-7</v>
      </c>
      <c r="CF328" s="10">
        <f>3/24000000*OO[[#This Row],[140 (06JUL1985 09:00:00)-Water Temperature (C)]]*OO[[#This Row],[82]]</f>
        <v>9.5497103118150012E-7</v>
      </c>
      <c r="CG328" s="10">
        <f>3/24000000*OO[[#This Row],[141 (06JUL1985 12:00:00)-Water Temperature (C)]]*OO[[#This Row],[83]]</f>
        <v>9.5246264749025008E-7</v>
      </c>
      <c r="CH328" s="10">
        <f>3/24000000*OO[[#This Row],[142 (06JUL1985 15:00:00)-Water Temperature (C)]]*OO[[#This Row],[84]]</f>
        <v>9.4988556516749997E-7</v>
      </c>
      <c r="CI328" s="10">
        <f>3/24000000*OO[[#This Row],[143 (06JUL1985 18:00:00)-Water Temperature (C)]]*OO[[#This Row],[85]]</f>
        <v>9.4934501510050002E-7</v>
      </c>
      <c r="CJ328" s="10">
        <f>3/24000000*OO[[#This Row],[144 (06JUL1985 21:00:00)-Water Temperature (C)]]*OO[[#This Row],[86]]</f>
        <v>9.1091058525699985E-7</v>
      </c>
      <c r="CK328" s="10">
        <f>3/24000000*OO[[#This Row],[145 (07JUL1985 00:00:00)-Water Temperature (C)]]*OO[[#This Row],[87]]</f>
        <v>8.4485341457249988E-7</v>
      </c>
      <c r="CL328" s="10">
        <f>3/24000000*OO[[#This Row],[146 (07JUL1985 03:00:00)-Water Temperature (C)]]*OO[[#This Row],[88]]</f>
        <v>7.8666608754374987E-7</v>
      </c>
      <c r="CM328" s="10">
        <f>3/24000000*OO[[#This Row],[147 (07JUL1985 06:00:00)-Water Temperature (C)]]*OO[[#This Row],[89]]</f>
        <v>7.3507058436937506E-7</v>
      </c>
      <c r="CN328" s="10">
        <f>3/24000000*OO[[#This Row],[148 (07JUL1985 09:00:00)-Water Temperature (C)]]*OO[[#This Row],[90]]</f>
        <v>7.1915578634699991E-7</v>
      </c>
      <c r="CO328" s="10">
        <f>3/24000000*OO[[#This Row],[149 (07JUL1985 12:00:00)-Water Temperature (C)]]*OO[[#This Row],[91]]</f>
        <v>7.1645073155999989E-7</v>
      </c>
      <c r="CP328" s="10">
        <f>3/24000000*OO[[#This Row],[150 (07JUL1985 15:00:00)-Water Temperature (C)]]*OO[[#This Row],[92]]</f>
        <v>7.1174187507774997E-7</v>
      </c>
      <c r="CQ328" s="10">
        <f>3/24000000*OO[[#This Row],[151 (07JUL1985 18:00:00)-Water Temperature (C)]]*OO[[#This Row],[93]]</f>
        <v>7.0516871923225005E-7</v>
      </c>
      <c r="CR328" s="10">
        <f>3/24000000*OO[[#This Row],[152 (07JUL1985 21:00:00)-Water Temperature (C)]]*OO[[#This Row],[94]]</f>
        <v>6.7468543634999992E-7</v>
      </c>
      <c r="CS328" s="10">
        <f>3/24000000*OO[[#This Row],[153 (08JUL1985 00:00:00)-Water Temperature (C)]]*OO[[#This Row],[95]]</f>
        <v>6.3077791738649997E-7</v>
      </c>
      <c r="CT328" s="10">
        <f>3/24000000*OO[[#This Row],[154 (08JUL1985 03:00:00)-Water Temperature (C)]]*OO[[#This Row],[96]]</f>
        <v>5.9022899893299994E-7</v>
      </c>
      <c r="CU328" s="10">
        <f>3/24000000*OO[[#This Row],[155 (08JUL1985 06:00:00)-Water Temperature (C)]]*OO[[#This Row],[97]]</f>
        <v>5.5404372520250008E-7</v>
      </c>
      <c r="CV328" s="10">
        <f>3/24000000*OO[[#This Row],[156 (08JUL1985 09:00:00)-Water Temperature (C)]]*OO[[#This Row],[98]]</f>
        <v>5.2690393604062494E-7</v>
      </c>
      <c r="CW328" s="10">
        <f>3/24000000*OO[[#This Row],[157 (08JUL1985 12:00:00)-Water Temperature (C)]]*OO[[#This Row],[99]]</f>
        <v>5.1817679543050001E-7</v>
      </c>
    </row>
    <row r="329" spans="1:101" x14ac:dyDescent="0.35">
      <c r="A329" t="s">
        <v>335</v>
      </c>
      <c r="B329">
        <v>866.76279999999997</v>
      </c>
      <c r="C329" s="10">
        <f>3/24*OO[[#This Row],[59 (26JUN1985 06:00:00)-Water Temperature (C)]]*OO[[#This Row],[1]]/SUM(OO[1])</f>
        <v>0</v>
      </c>
      <c r="D329" s="10">
        <f>3/24*OO[[#This Row],[60 (26JUN1985 09:00:00)-Water Temperature (C)]]*OO[[#This Row],[2]]/SUM(OO[2])</f>
        <v>0</v>
      </c>
      <c r="E329" s="10">
        <f>3/24*OO[[#This Row],[61 (26JUN1985 12:00:00)-Water Temperature (C)]]*OO[[#This Row],[3]]/SUM(OO[3])</f>
        <v>0</v>
      </c>
      <c r="F329" s="10">
        <f>3/24*OO[[#This Row],[62 (26JUN1985 15:00:00)-Water Temperature (C)]]*OO[[#This Row],[4]]/SUM(OO[4])</f>
        <v>0</v>
      </c>
      <c r="G329" s="10">
        <f>3/24*OO[[#This Row],[63 (26JUN1985 18:00:00)-Water Temperature (C)]]*OO[[#This Row],[5]]/SUM(OO[5])</f>
        <v>0</v>
      </c>
      <c r="H329" s="10">
        <f>3/24*OO[[#This Row],[64 (26JUN1985 21:00:00)-Water Temperature (C)]]*OO[[#This Row],[6]]/SUM(OO[6])</f>
        <v>0</v>
      </c>
      <c r="I329" s="10">
        <f>3/24*OO[[#This Row],[65 (27JUN1985 00:00:00)-Water Temperature (C)]]*OO[[#This Row],[7]]/SUM(OO[7])</f>
        <v>0</v>
      </c>
      <c r="J329" s="10">
        <f>3/24*OO[[#This Row],[66 (27JUN1985 03:00:00)-Water Temperature (C)]]*OO[[#This Row],[8]]/SUM(OO[8])</f>
        <v>0</v>
      </c>
      <c r="K329" s="10">
        <f>3/24*OO[[#This Row],[67 (27JUN1985 06:00:00)-Water Temperature (C)]]*OO[[#This Row],[9]]/SUM(OO[9])</f>
        <v>0</v>
      </c>
      <c r="L329" s="10">
        <f>3/24*OO[[#This Row],[68 (27JUN1985 09:00:00)-Water Temperature (C)]]*OO[[#This Row],[10]]/SUM(OO[10])</f>
        <v>0</v>
      </c>
      <c r="M329" s="10">
        <f>3/24*OO[[#This Row],[69 (27JUN1985 12:00:00)-Water Temperature (C)]]*OO[[#This Row],[11]]/SUM(OO[11])</f>
        <v>0</v>
      </c>
      <c r="N329" s="10">
        <f>3/24*OO[[#This Row],[70 (27JUN1985 15:00:00)-Water Temperature (C)]]*OO[[#This Row],[12]]/SUM(OO[12])</f>
        <v>0</v>
      </c>
      <c r="O329" s="10">
        <f>3/24*OO[[#This Row],[71 (27JUN1985 18:00:00)-Water Temperature (C)]]*OO[[#This Row],[13]]/SUM(OO[13])</f>
        <v>0</v>
      </c>
      <c r="P329" s="10">
        <f>3/24*OO[[#This Row],[72 (27JUN1985 21:00:00)-Water Temperature (C)]]*OO[[#This Row],[14]]/SUM(OO[14])</f>
        <v>0</v>
      </c>
      <c r="Q329" s="10">
        <f>3/24*OO[[#This Row],[73 (28JUN1985 00:00:00)-Water Temperature (C)]]*OO[[#This Row],[15]]/SUM(OO[15])</f>
        <v>0</v>
      </c>
      <c r="R329" s="10">
        <f>3/24*OO[[#This Row],[74 (28JUN1985 03:00:00)-Water Temperature (C)]]*OO[[#This Row],[16]]/SUM(OO[16])</f>
        <v>0</v>
      </c>
      <c r="S329" s="10">
        <f>3/24*OO[[#This Row],[75 (28JUN1985 06:00:00)-Water Temperature (C)]]*OO[[#This Row],[17]]/SUM(OO[17])</f>
        <v>3.5974262720408098E-39</v>
      </c>
      <c r="T329" s="10">
        <f>3/24*OO[[#This Row],[76 (28JUN1985 09:00:00)-Water Temperature (C)]]*OO[[#This Row],[18]]/SUM(OO[18])</f>
        <v>2.0855963007460018E-28</v>
      </c>
      <c r="U329" s="10">
        <f>3/24*OO[[#This Row],[77 (28JUN1985 12:00:00)-Water Temperature (C)]]*OO[[#This Row],[19]]/SUM(OO[19])</f>
        <v>2.5741622665853606E-23</v>
      </c>
      <c r="V329" s="10">
        <f>3/24000000*OO[[#This Row],[78 (28JUN1985 15:00:00)-Water Temperature (C)]]*OO[[#This Row],[20]]</f>
        <v>1.6044864160762499E-16</v>
      </c>
      <c r="W329" s="10">
        <f>3/24000000*OO[[#This Row],[79 (28JUN1985 18:00:00)-Water Temperature (C)]]*OO[[#This Row],[21]]</f>
        <v>5.7574350680625002E-13</v>
      </c>
      <c r="X329" s="10">
        <f>3/24000000*OO[[#This Row],[80 (28JUN1985 21:00:00)-Water Temperature (C)]]*OO[[#This Row],[22]]</f>
        <v>2.6175874390424995E-10</v>
      </c>
      <c r="Y329" s="10">
        <f>3/24000000*OO[[#This Row],[81 (29JUN1985 00:00:00)-Water Temperature (C)]]*OO[[#This Row],[23]]</f>
        <v>3.2039458000475001E-8</v>
      </c>
      <c r="Z329" s="10">
        <f>3/24000000*OO[[#This Row],[82 (29JUN1985 03:00:00)-Water Temperature (C)]]*OO[[#This Row],[24]]</f>
        <v>1.480619024397625E-6</v>
      </c>
      <c r="AA329" s="10">
        <f>3/24000000*OO[[#This Row],[83 (29JUN1985 06:00:00)-Water Temperature (C)]]*OO[[#This Row],[25]]</f>
        <v>3.1196694521749997E-5</v>
      </c>
      <c r="AB329" s="10">
        <f>3/24000000*OO[[#This Row],[84 (29JUN1985 09:00:00)-Water Temperature (C)]]*OO[[#This Row],[26]]</f>
        <v>3.4906336800437501E-4</v>
      </c>
      <c r="AC329" s="10">
        <f>3/24000000*OO[[#This Row],[85 (29JUN1985 12:00:00)-Water Temperature (C)]]*OO[[#This Row],[27]]</f>
        <v>2.2493523215515003E-3</v>
      </c>
      <c r="AD329" s="10">
        <f>3/24000000*OO[[#This Row],[86 (29JUN1985 15:00:00)-Water Temperature (C)]]*OO[[#This Row],[28]]</f>
        <v>8.793824600400001E-3</v>
      </c>
      <c r="AE329" s="10">
        <f>3/24000000*OO[[#This Row],[88 (29JUN1985 21:00:00)-Water Temperature (C)]]*OO[[#This Row],[30]]</f>
        <v>3.8637096293724998E-2</v>
      </c>
      <c r="AF329" s="10">
        <f>3/24000000*OO[[#This Row],[88 (29JUN1985 21:00:00)-Water Temperature (C)]]*OO[[#This Row],[30]]</f>
        <v>3.8637096293724998E-2</v>
      </c>
      <c r="AG329" s="10">
        <f>3/24000000*OO[[#This Row],[89 (30JUN1985 00:00:00)-Water Temperature (C)]]*OO[[#This Row],[31]]</f>
        <v>4.7630450577749998E-2</v>
      </c>
      <c r="AH329" s="10">
        <f>3/24000000*OO[[#This Row],[90 (30JUN1985 03:00:00)-Water Temperature (C)]]*OO[[#This Row],[32]]</f>
        <v>4.4511819734462492E-2</v>
      </c>
      <c r="AI329" s="10">
        <f>3/24000000*OO[[#This Row],[91 (30JUN1985 06:00:00)-Water Temperature (C)]]*OO[[#This Row],[33]]</f>
        <v>3.26819066207375E-2</v>
      </c>
      <c r="AJ329" s="10">
        <f>3/24000000*OO[[#This Row],[92 (30JUN1985 09:00:00)-Water Temperature (C)]]*OO[[#This Row],[34]]</f>
        <v>1.9867706016974997E-2</v>
      </c>
      <c r="AK329" s="10">
        <f>3/24000000*OO[[#This Row],[93 (30JUN1985 12:00:00)-Water Temperature (C)]]*OO[[#This Row],[35]]</f>
        <v>1.0217146834685E-2</v>
      </c>
      <c r="AL329" s="10">
        <f>3/24000000*OO[[#This Row],[94 (30JUN1985 15:00:00)-Water Temperature (C)]]*OO[[#This Row],[36]]</f>
        <v>4.4966276984362502E-3</v>
      </c>
      <c r="AM329" s="10">
        <f>3/24000000*OO[[#This Row],[95 (30JUN1985 18:00:00)-Water Temperature (C)]]*OO[[#This Row],[37]]</f>
        <v>1.725449074195E-3</v>
      </c>
      <c r="AN329" s="10">
        <f>3/24000000*OO[[#This Row],[96 (30JUN1985 21:00:00)-Water Temperature (C)]]*OO[[#This Row],[38]]</f>
        <v>5.9493800315125003E-4</v>
      </c>
      <c r="AO329" s="10">
        <f>3/24000000*OO[[#This Row],[97 (01JUL1985 00:00:00)-Water Temperature (C)]]*OO[[#This Row],[39]]</f>
        <v>2.0500046765389998E-4</v>
      </c>
      <c r="AP329" s="10">
        <f>3/24000000*OO[[#This Row],[98 (01JUL1985 03:00:00)-Water Temperature (C)]]*OO[[#This Row],[40]]</f>
        <v>8.6213093597399995E-5</v>
      </c>
      <c r="AQ329" s="10">
        <f>3/24000000*OO[[#This Row],[99 (01JUL1985 06:00:00)-Water Temperature (C)]]*OO[[#This Row],[41]]</f>
        <v>5.3309038423300004E-5</v>
      </c>
      <c r="AR329" s="10">
        <f>3/24000000*OO[[#This Row],[100 (01JUL1985 09:00:00)-Water Temperature (C)]]*OO[[#This Row],[42]]</f>
        <v>4.6901079594449992E-5</v>
      </c>
      <c r="AS329" s="10">
        <f>3/24000000*OO[[#This Row],[101 (01JUL1985 12:00:00)-Water Temperature (C)]]*OO[[#This Row],[43]]</f>
        <v>4.6668195361999996E-5</v>
      </c>
      <c r="AT329" s="10">
        <f>3/24000000*OO[[#This Row],[102 (01JUL1985 15:00:00)-Water Temperature (C)]]*OO[[#This Row],[44]]</f>
        <v>4.7119787300625004E-5</v>
      </c>
      <c r="AU329" s="10">
        <f>3/24000000*OO[[#This Row],[103 (01JUL1985 18:00:00)-Water Temperature (C)]]*OO[[#This Row],[45]]</f>
        <v>4.6446204215487493E-5</v>
      </c>
      <c r="AV329" s="10">
        <f>3/24000000*OO[[#This Row],[104 (01JUL1985 21:00:00)-Water Temperature (C)]]*OO[[#This Row],[46]]</f>
        <v>4.3850747494349996E-5</v>
      </c>
      <c r="AW329" s="10">
        <f>3/24000000*OO[[#This Row],[105 (02JUL1985 00:00:00)-Water Temperature (C)]]*OO[[#This Row],[47]]</f>
        <v>4.0100027526899995E-5</v>
      </c>
      <c r="AX329" s="10">
        <f>3/24000000*OO[[#This Row],[106 (02JUL1985 03:00:00)-Water Temperature (C)]]*OO[[#This Row],[48]]</f>
        <v>3.6202008310787493E-5</v>
      </c>
      <c r="AY329" s="10">
        <f>3/24000000*OO[[#This Row],[107 (02JUL1985 06:00:00)-Water Temperature (C)]]*OO[[#This Row],[49]]</f>
        <v>3.2778813699599999E-5</v>
      </c>
      <c r="AZ329" s="10">
        <f>3/24000000*OO[[#This Row],[108 (02JUL1985 09:00:00)-Water Temperature (C)]]*OO[[#This Row],[50]]</f>
        <v>3.0957880668E-5</v>
      </c>
      <c r="BA329" s="10">
        <f>3/24000000*OO[[#This Row],[109 (02JUL1985 12:00:00)-Water Temperature (C)]]*OO[[#This Row],[51]]</f>
        <v>2.9036434410249998E-5</v>
      </c>
      <c r="BB329" s="10">
        <f>3/24000000*OO[[#This Row],[110 (02JUL1985 15:00:00)-Water Temperature (C)]]*OO[[#This Row],[52]]</f>
        <v>2.6834447126549996E-5</v>
      </c>
      <c r="BC329" s="10">
        <f>3/24000000*OO[[#This Row],[111 (02JUL1985 18:00:00)-Water Temperature (C)]]*OO[[#This Row],[53]]</f>
        <v>2.4521082578894997E-5</v>
      </c>
      <c r="BD329" s="10">
        <f>3/24000000*OO[[#This Row],[112 (02JUL1985 21:00:00)-Water Temperature (C)]]*OO[[#This Row],[54]]</f>
        <v>2.1575132177625002E-5</v>
      </c>
      <c r="BE329" s="10">
        <f>3/24000000*OO[[#This Row],[113 (03JUL1985 00:00:00)-Water Temperature (C)]]*OO[[#This Row],[55]]</f>
        <v>1.8293079797155001E-5</v>
      </c>
      <c r="BF329" s="10">
        <f>3/24000000*OO[[#This Row],[114 (03JUL1985 03:00:00)-Water Temperature (C)]]*OO[[#This Row],[56]]</f>
        <v>1.5475803358743749E-5</v>
      </c>
      <c r="BG329" s="10">
        <f>3/24000000*OO[[#This Row],[115 (03JUL1985 06:00:00)-Water Temperature (C)]]*OO[[#This Row],[57]]</f>
        <v>1.317282318145E-5</v>
      </c>
      <c r="BH329" s="10">
        <f>3/24000000*OO[[#This Row],[116 (03JUL1985 09:00:00)-Water Temperature (C)]]*OO[[#This Row],[58]]</f>
        <v>1.1725409621781249E-5</v>
      </c>
      <c r="BI329" s="10">
        <f>3/24000000*OO[[#This Row],[117 (03JUL1985 12:00:00)-Water Temperature (C)]]*OO[[#This Row],[59]]</f>
        <v>1.06567938031875E-5</v>
      </c>
      <c r="BJ329" s="10">
        <f>3/24000000*OO[[#This Row],[118 (03JUL1985 15:00:00)-Water Temperature (C)]]*OO[[#This Row],[60]]</f>
        <v>9.5197491627174995E-6</v>
      </c>
      <c r="BK329" s="10">
        <f>3/24000000*OO[[#This Row],[119 (03JUL1985 18:00:00)-Water Temperature (C)]]*OO[[#This Row],[61]]</f>
        <v>8.2696324736799997E-6</v>
      </c>
      <c r="BL329" s="10">
        <f>3/24000000*OO[[#This Row],[120 (03JUL1985 21:00:00)-Water Temperature (C)]]*OO[[#This Row],[62]]</f>
        <v>6.7598728835137503E-6</v>
      </c>
      <c r="BM329" s="10">
        <f>3/24000000*OO[[#This Row],[121 (04JUL1985 00:00:00)-Water Temperature (C)]]*OO[[#This Row],[63]]</f>
        <v>5.259836552384999E-6</v>
      </c>
      <c r="BN329" s="10">
        <f>3/24000000*OO[[#This Row],[122 (04JUL1985 03:00:00)-Water Temperature (C)]]*OO[[#This Row],[64]]</f>
        <v>4.0666974984749995E-6</v>
      </c>
      <c r="BO329" s="10">
        <f>3/24000000*OO[[#This Row],[123 (04JUL1985 06:00:00)-Water Temperature (C)]]*OO[[#This Row],[65]]</f>
        <v>3.2028240829199997E-6</v>
      </c>
      <c r="BP329" s="10">
        <f>3/24000000*OO[[#This Row],[124 (04JUL1985 09:00:00)-Water Temperature (C)]]*OO[[#This Row],[66]]</f>
        <v>2.6769503454199997E-6</v>
      </c>
      <c r="BQ329" s="10">
        <f>3/24000000*OO[[#This Row],[125 (04JUL1985 12:00:00)-Water Temperature (C)]]*OO[[#This Row],[67]]</f>
        <v>2.3278306689950001E-6</v>
      </c>
      <c r="BR329" s="10">
        <f>3/24000000*OO[[#This Row],[126 (04JUL1985 15:00:00)-Water Temperature (C)]]*OO[[#This Row],[68]]</f>
        <v>2.1008558446813749E-6</v>
      </c>
      <c r="BS329" s="10">
        <f>3/24000000*OO[[#This Row],[127 (04JUL1985 18:00:00)-Water Temperature (C)]]*OO[[#This Row],[69]]</f>
        <v>1.9083102193964998E-6</v>
      </c>
      <c r="BT329" s="10">
        <f>3/24000000*OO[[#This Row],[128 (04JUL1985 21:00:00)-Water Temperature (C)]]*OO[[#This Row],[70]]</f>
        <v>1.7250476034825E-6</v>
      </c>
      <c r="BU329" s="10">
        <f>3/24000000*OO[[#This Row],[129 (05JUL1985 00:00:00)-Water Temperature (C)]]*OO[[#This Row],[71]]</f>
        <v>1.5650742443951248E-6</v>
      </c>
      <c r="BV329" s="10">
        <f>3/24000000*OO[[#This Row],[130 (05JUL1985 03:00:00)-Water Temperature (C)]]*OO[[#This Row],[72]]</f>
        <v>1.4266297011622501E-6</v>
      </c>
      <c r="BW329" s="10">
        <f>3/24000000*OO[[#This Row],[131 (05JUL1985 06:00:00)-Water Temperature (C)]]*OO[[#This Row],[73]]</f>
        <v>1.3148567280965E-6</v>
      </c>
      <c r="BX329" s="10">
        <f>3/24000000*OO[[#This Row],[132 (05JUL1985 09:00:00)-Water Temperature (C)]]*OO[[#This Row],[74]]</f>
        <v>1.2676787828467501E-6</v>
      </c>
      <c r="BY329" s="10">
        <f>3/24000000*OO[[#This Row],[133 (05JUL1985 12:00:00)-Water Temperature (C)]]*OO[[#This Row],[75]]</f>
        <v>1.2238241726382498E-6</v>
      </c>
      <c r="BZ329" s="10">
        <f>3/24000000*OO[[#This Row],[134 (05JUL1985 15:00:00)-Water Temperature (C)]]*OO[[#This Row],[76]]</f>
        <v>1.1957847752908751E-6</v>
      </c>
      <c r="CA329" s="10">
        <f>3/24000000*OO[[#This Row],[135 (05JUL1985 18:00:00)-Water Temperature (C)]]*OO[[#This Row],[77]]</f>
        <v>1.1805986178225001E-6</v>
      </c>
      <c r="CB329" s="10">
        <f>3/24000000*OO[[#This Row],[136 (05JUL1985 21:00:00)-Water Temperature (C)]]*OO[[#This Row],[78]]</f>
        <v>1.1413641822350001E-6</v>
      </c>
      <c r="CC329" s="10">
        <f>3/24000000*OO[[#This Row],[137 (06JUL1985 00:00:00)-Water Temperature (C)]]*OO[[#This Row],[79]]</f>
        <v>1.0798292077904998E-6</v>
      </c>
      <c r="CD329" s="10">
        <f>3/24000000*OO[[#This Row],[138 (06JUL1985 03:00:00)-Water Temperature (C)]]*OO[[#This Row],[80]]</f>
        <v>1.0164711958747499E-6</v>
      </c>
      <c r="CE329" s="10">
        <f>3/24000000*OO[[#This Row],[139 (06JUL1985 06:00:00)-Water Temperature (C)]]*OO[[#This Row],[81]]</f>
        <v>9.6473929914899986E-7</v>
      </c>
      <c r="CF329" s="10">
        <f>3/24000000*OO[[#This Row],[140 (06JUL1985 09:00:00)-Water Temperature (C)]]*OO[[#This Row],[82]]</f>
        <v>9.597350623005E-7</v>
      </c>
      <c r="CG329" s="10">
        <f>3/24000000*OO[[#This Row],[141 (06JUL1985 12:00:00)-Water Temperature (C)]]*OO[[#This Row],[83]]</f>
        <v>9.569361535887498E-7</v>
      </c>
      <c r="CH329" s="10">
        <f>3/24000000*OO[[#This Row],[142 (06JUL1985 15:00:00)-Water Temperature (C)]]*OO[[#This Row],[84]]</f>
        <v>9.5387998527199987E-7</v>
      </c>
      <c r="CI329" s="10">
        <f>3/24000000*OO[[#This Row],[143 (06JUL1985 18:00:00)-Water Temperature (C)]]*OO[[#This Row],[85]]</f>
        <v>9.5378713168499987E-7</v>
      </c>
      <c r="CJ329" s="10">
        <f>3/24000000*OO[[#This Row],[144 (06JUL1985 21:00:00)-Water Temperature (C)]]*OO[[#This Row],[86]]</f>
        <v>9.1646083227399974E-7</v>
      </c>
      <c r="CK329" s="10">
        <f>3/24000000*OO[[#This Row],[145 (07JUL1985 00:00:00)-Water Temperature (C)]]*OO[[#This Row],[87]]</f>
        <v>8.5024072232887499E-7</v>
      </c>
      <c r="CL329" s="10">
        <f>3/24000000*OO[[#This Row],[146 (07JUL1985 03:00:00)-Water Temperature (C)]]*OO[[#This Row],[88]]</f>
        <v>7.9160023335899995E-7</v>
      </c>
      <c r="CM329" s="10">
        <f>3/24000000*OO[[#This Row],[147 (07JUL1985 06:00:00)-Water Temperature (C)]]*OO[[#This Row],[89]]</f>
        <v>7.4009232304699997E-7</v>
      </c>
      <c r="CN329" s="10">
        <f>3/24000000*OO[[#This Row],[148 (07JUL1985 09:00:00)-Water Temperature (C)]]*OO[[#This Row],[90]]</f>
        <v>7.2312898324412496E-7</v>
      </c>
      <c r="CO329" s="10">
        <f>3/24000000*OO[[#This Row],[149 (07JUL1985 12:00:00)-Water Temperature (C)]]*OO[[#This Row],[91]]</f>
        <v>7.2006173033225003E-7</v>
      </c>
      <c r="CP329" s="10">
        <f>3/24000000*OO[[#This Row],[150 (07JUL1985 15:00:00)-Water Temperature (C)]]*OO[[#This Row],[92]]</f>
        <v>7.1491823553312497E-7</v>
      </c>
      <c r="CQ329" s="10">
        <f>3/24000000*OO[[#This Row],[151 (07JUL1985 18:00:00)-Water Temperature (C)]]*OO[[#This Row],[93]]</f>
        <v>7.0844607312275002E-7</v>
      </c>
      <c r="CR329" s="10">
        <f>3/24000000*OO[[#This Row],[152 (07JUL1985 21:00:00)-Water Temperature (C)]]*OO[[#This Row],[94]]</f>
        <v>6.7840939154324999E-7</v>
      </c>
      <c r="CS329" s="10">
        <f>3/24000000*OO[[#This Row],[153 (08JUL1985 00:00:00)-Water Temperature (C)]]*OO[[#This Row],[95]]</f>
        <v>6.3447417702237496E-7</v>
      </c>
      <c r="CT329" s="10">
        <f>3/24000000*OO[[#This Row],[154 (08JUL1985 03:00:00)-Water Temperature (C)]]*OO[[#This Row],[96]]</f>
        <v>5.9367789741487504E-7</v>
      </c>
      <c r="CU329" s="10">
        <f>3/24000000*OO[[#This Row],[155 (08JUL1985 06:00:00)-Water Temperature (C)]]*OO[[#This Row],[97]]</f>
        <v>5.5740662609437498E-7</v>
      </c>
      <c r="CV329" s="10">
        <f>3/24000000*OO[[#This Row],[156 (08JUL1985 09:00:00)-Water Temperature (C)]]*OO[[#This Row],[98]]</f>
        <v>5.2962701311450004E-7</v>
      </c>
      <c r="CW329" s="10">
        <f>3/24000000*OO[[#This Row],[157 (08JUL1985 12:00:00)-Water Temperature (C)]]*OO[[#This Row],[99]]</f>
        <v>5.2044970875187497E-7</v>
      </c>
    </row>
    <row r="330" spans="1:101" x14ac:dyDescent="0.35">
      <c r="A330" t="s">
        <v>336</v>
      </c>
      <c r="B330">
        <v>837.44100000000003</v>
      </c>
      <c r="C330" s="10">
        <f>3/24*OO[[#This Row],[59 (26JUN1985 06:00:00)-Water Temperature (C)]]*OO[[#This Row],[1]]/SUM(OO[1])</f>
        <v>0</v>
      </c>
      <c r="D330" s="10">
        <f>3/24*OO[[#This Row],[60 (26JUN1985 09:00:00)-Water Temperature (C)]]*OO[[#This Row],[2]]/SUM(OO[2])</f>
        <v>0</v>
      </c>
      <c r="E330" s="10">
        <f>3/24*OO[[#This Row],[61 (26JUN1985 12:00:00)-Water Temperature (C)]]*OO[[#This Row],[3]]/SUM(OO[3])</f>
        <v>0</v>
      </c>
      <c r="F330" s="10">
        <f>3/24*OO[[#This Row],[62 (26JUN1985 15:00:00)-Water Temperature (C)]]*OO[[#This Row],[4]]/SUM(OO[4])</f>
        <v>0</v>
      </c>
      <c r="G330" s="10">
        <f>3/24*OO[[#This Row],[63 (26JUN1985 18:00:00)-Water Temperature (C)]]*OO[[#This Row],[5]]/SUM(OO[5])</f>
        <v>0</v>
      </c>
      <c r="H330" s="10">
        <f>3/24*OO[[#This Row],[64 (26JUN1985 21:00:00)-Water Temperature (C)]]*OO[[#This Row],[6]]/SUM(OO[6])</f>
        <v>0</v>
      </c>
      <c r="I330" s="10">
        <f>3/24*OO[[#This Row],[65 (27JUN1985 00:00:00)-Water Temperature (C)]]*OO[[#This Row],[7]]/SUM(OO[7])</f>
        <v>0</v>
      </c>
      <c r="J330" s="10">
        <f>3/24*OO[[#This Row],[66 (27JUN1985 03:00:00)-Water Temperature (C)]]*OO[[#This Row],[8]]/SUM(OO[8])</f>
        <v>0</v>
      </c>
      <c r="K330" s="10">
        <f>3/24*OO[[#This Row],[67 (27JUN1985 06:00:00)-Water Temperature (C)]]*OO[[#This Row],[9]]/SUM(OO[9])</f>
        <v>0</v>
      </c>
      <c r="L330" s="10">
        <f>3/24*OO[[#This Row],[68 (27JUN1985 09:00:00)-Water Temperature (C)]]*OO[[#This Row],[10]]/SUM(OO[10])</f>
        <v>0</v>
      </c>
      <c r="M330" s="10">
        <f>3/24*OO[[#This Row],[69 (27JUN1985 12:00:00)-Water Temperature (C)]]*OO[[#This Row],[11]]/SUM(OO[11])</f>
        <v>0</v>
      </c>
      <c r="N330" s="10">
        <f>3/24*OO[[#This Row],[70 (27JUN1985 15:00:00)-Water Temperature (C)]]*OO[[#This Row],[12]]/SUM(OO[12])</f>
        <v>0</v>
      </c>
      <c r="O330" s="10">
        <f>3/24*OO[[#This Row],[71 (27JUN1985 18:00:00)-Water Temperature (C)]]*OO[[#This Row],[13]]/SUM(OO[13])</f>
        <v>0</v>
      </c>
      <c r="P330" s="10">
        <f>3/24*OO[[#This Row],[72 (27JUN1985 21:00:00)-Water Temperature (C)]]*OO[[#This Row],[14]]/SUM(OO[14])</f>
        <v>0</v>
      </c>
      <c r="Q330" s="10">
        <f>3/24*OO[[#This Row],[73 (28JUN1985 00:00:00)-Water Temperature (C)]]*OO[[#This Row],[15]]/SUM(OO[15])</f>
        <v>0</v>
      </c>
      <c r="R330" s="10">
        <f>3/24*OO[[#This Row],[74 (28JUN1985 03:00:00)-Water Temperature (C)]]*OO[[#This Row],[16]]/SUM(OO[16])</f>
        <v>0</v>
      </c>
      <c r="S330" s="10">
        <f>3/24*OO[[#This Row],[75 (28JUN1985 06:00:00)-Water Temperature (C)]]*OO[[#This Row],[17]]/SUM(OO[17])</f>
        <v>6.1271152714106808E-40</v>
      </c>
      <c r="T330" s="10">
        <f>3/24*OO[[#This Row],[76 (28JUN1985 09:00:00)-Water Temperature (C)]]*OO[[#This Row],[18]]/SUM(OO[18])</f>
        <v>7.2540234521115597E-29</v>
      </c>
      <c r="U330" s="10">
        <f>3/24*OO[[#This Row],[77 (28JUN1985 12:00:00)-Water Temperature (C)]]*OO[[#This Row],[19]]/SUM(OO[19])</f>
        <v>4.9957901869270017E-24</v>
      </c>
      <c r="V330" s="10">
        <f>3/24000000*OO[[#This Row],[78 (28JUN1985 15:00:00)-Water Temperature (C)]]*OO[[#This Row],[20]]</f>
        <v>7.6960052748562516E-17</v>
      </c>
      <c r="W330" s="10">
        <f>3/24000000*OO[[#This Row],[79 (28JUN1985 18:00:00)-Water Temperature (C)]]*OO[[#This Row],[21]]</f>
        <v>3.3321502592850001E-13</v>
      </c>
      <c r="X330" s="10">
        <f>3/24000000*OO[[#This Row],[80 (28JUN1985 21:00:00)-Water Temperature (C)]]*OO[[#This Row],[22]]</f>
        <v>1.6841635798487495E-10</v>
      </c>
      <c r="Y330" s="10">
        <f>3/24000000*OO[[#This Row],[81 (29JUN1985 00:00:00)-Water Temperature (C)]]*OO[[#This Row],[23]]</f>
        <v>2.22995153521875E-8</v>
      </c>
      <c r="Z330" s="10">
        <f>3/24000000*OO[[#This Row],[82 (29JUN1985 03:00:00)-Water Temperature (C)]]*OO[[#This Row],[24]]</f>
        <v>1.0989423881562498E-6</v>
      </c>
      <c r="AA330" s="10">
        <f>3/24000000*OO[[#This Row],[83 (29JUN1985 06:00:00)-Water Temperature (C)]]*OO[[#This Row],[25]]</f>
        <v>2.4467532151724997E-5</v>
      </c>
      <c r="AB330" s="10">
        <f>3/24000000*OO[[#This Row],[84 (29JUN1985 09:00:00)-Water Temperature (C)]]*OO[[#This Row],[26]]</f>
        <v>2.8732630893324993E-4</v>
      </c>
      <c r="AC330" s="10">
        <f>3/24000000*OO[[#This Row],[85 (29JUN1985 12:00:00)-Water Temperature (C)]]*OO[[#This Row],[27]]</f>
        <v>1.9338114922979996E-3</v>
      </c>
      <c r="AD330" s="10">
        <f>3/24000000*OO[[#This Row],[86 (29JUN1985 15:00:00)-Water Temperature (C)]]*OO[[#This Row],[28]]</f>
        <v>7.8566050211512483E-3</v>
      </c>
      <c r="AE330" s="10">
        <f>3/24000000*OO[[#This Row],[88 (29JUN1985 21:00:00)-Water Temperature (C)]]*OO[[#This Row],[30]]</f>
        <v>3.6840606955599993E-2</v>
      </c>
      <c r="AF330" s="10">
        <f>3/24000000*OO[[#This Row],[88 (29JUN1985 21:00:00)-Water Temperature (C)]]*OO[[#This Row],[30]]</f>
        <v>3.6840606955599993E-2</v>
      </c>
      <c r="AG330" s="10">
        <f>3/24000000*OO[[#This Row],[89 (30JUN1985 00:00:00)-Water Temperature (C)]]*OO[[#This Row],[31]]</f>
        <v>4.6669943835449992E-2</v>
      </c>
      <c r="AH330" s="10">
        <f>3/24000000*OO[[#This Row],[90 (30JUN1985 03:00:00)-Water Temperature (C)]]*OO[[#This Row],[32]]</f>
        <v>4.4683951374849998E-2</v>
      </c>
      <c r="AI330" s="10">
        <f>3/24000000*OO[[#This Row],[91 (30JUN1985 06:00:00)-Water Temperature (C)]]*OO[[#This Row],[33]]</f>
        <v>3.3535497934799999E-2</v>
      </c>
      <c r="AJ330" s="10">
        <f>3/24000000*OO[[#This Row],[92 (30JUN1985 09:00:00)-Water Temperature (C)]]*OO[[#This Row],[34]]</f>
        <v>2.0782968429876248E-2</v>
      </c>
      <c r="AK330" s="10">
        <f>3/24000000*OO[[#This Row],[93 (30JUN1985 12:00:00)-Water Temperature (C)]]*OO[[#This Row],[35]]</f>
        <v>1.08746834093625E-2</v>
      </c>
      <c r="AL330" s="10">
        <f>3/24000000*OO[[#This Row],[94 (30JUN1985 15:00:00)-Water Temperature (C)]]*OO[[#This Row],[36]]</f>
        <v>4.8605568092200003E-3</v>
      </c>
      <c r="AM330" s="10">
        <f>3/24000000*OO[[#This Row],[95 (30JUN1985 18:00:00)-Water Temperature (C)]]*OO[[#This Row],[37]]</f>
        <v>1.8873236742420001E-3</v>
      </c>
      <c r="AN330" s="10">
        <f>3/24000000*OO[[#This Row],[96 (30JUN1985 21:00:00)-Water Temperature (C)]]*OO[[#This Row],[38]]</f>
        <v>6.5420434512899995E-4</v>
      </c>
      <c r="AO330" s="10">
        <f>3/24000000*OO[[#This Row],[97 (01JUL1985 00:00:00)-Water Temperature (C)]]*OO[[#This Row],[39]]</f>
        <v>2.2342156176009999E-4</v>
      </c>
      <c r="AP330" s="10">
        <f>3/24000000*OO[[#This Row],[98 (01JUL1985 03:00:00)-Water Temperature (C)]]*OO[[#This Row],[40]]</f>
        <v>9.0912338160899998E-5</v>
      </c>
      <c r="AQ330" s="10">
        <f>3/24000000*OO[[#This Row],[99 (01JUL1985 06:00:00)-Water Temperature (C)]]*OO[[#This Row],[41]]</f>
        <v>5.3855949786899992E-5</v>
      </c>
      <c r="AR330" s="10">
        <f>3/24000000*OO[[#This Row],[100 (01JUL1985 09:00:00)-Water Temperature (C)]]*OO[[#This Row],[42]]</f>
        <v>4.6218713729024995E-5</v>
      </c>
      <c r="AS330" s="10">
        <f>3/24000000*OO[[#This Row],[101 (01JUL1985 12:00:00)-Water Temperature (C)]]*OO[[#This Row],[43]]</f>
        <v>4.561968733703749E-5</v>
      </c>
      <c r="AT330" s="10">
        <f>3/24000000*OO[[#This Row],[102 (01JUL1985 15:00:00)-Water Temperature (C)]]*OO[[#This Row],[44]]</f>
        <v>4.5981073753874995E-5</v>
      </c>
      <c r="AU330" s="10">
        <f>3/24000000*OO[[#This Row],[103 (01JUL1985 18:00:00)-Water Temperature (C)]]*OO[[#This Row],[45]]</f>
        <v>4.5352813718800005E-5</v>
      </c>
      <c r="AV330" s="10">
        <f>3/24000000*OO[[#This Row],[104 (01JUL1985 21:00:00)-Water Temperature (C)]]*OO[[#This Row],[46]]</f>
        <v>4.2892142305199995E-5</v>
      </c>
      <c r="AW330" s="10">
        <f>3/24000000*OO[[#This Row],[105 (02JUL1985 00:00:00)-Water Temperature (C)]]*OO[[#This Row],[47]]</f>
        <v>3.9251028926999997E-5</v>
      </c>
      <c r="AX330" s="10">
        <f>3/24000000*OO[[#This Row],[106 (02JUL1985 03:00:00)-Water Temperature (C)]]*OO[[#This Row],[48]]</f>
        <v>3.5435183948324999E-5</v>
      </c>
      <c r="AY330" s="10">
        <f>3/24000000*OO[[#This Row],[107 (02JUL1985 06:00:00)-Water Temperature (C)]]*OO[[#This Row],[49]]</f>
        <v>3.2084871560524997E-5</v>
      </c>
      <c r="AZ330" s="10">
        <f>3/24000000*OO[[#This Row],[108 (02JUL1985 09:00:00)-Water Temperature (C)]]*OO[[#This Row],[50]]</f>
        <v>3.0299432127549996E-5</v>
      </c>
      <c r="BA330" s="10">
        <f>3/24000000*OO[[#This Row],[109 (02JUL1985 12:00:00)-Water Temperature (C)]]*OO[[#This Row],[51]]</f>
        <v>2.8431910175624999E-5</v>
      </c>
      <c r="BB330" s="10">
        <f>3/24000000*OO[[#This Row],[110 (02JUL1985 15:00:00)-Water Temperature (C)]]*OO[[#This Row],[52]]</f>
        <v>2.6283643664549997E-5</v>
      </c>
      <c r="BC330" s="10">
        <f>3/24000000*OO[[#This Row],[111 (02JUL1985 18:00:00)-Water Temperature (C)]]*OO[[#This Row],[53]]</f>
        <v>2.4034942714509998E-5</v>
      </c>
      <c r="BD330" s="10">
        <f>3/24000000*OO[[#This Row],[112 (02JUL1985 21:00:00)-Water Temperature (C)]]*OO[[#This Row],[54]]</f>
        <v>2.1172502222149999E-5</v>
      </c>
      <c r="BE330" s="10">
        <f>3/24000000*OO[[#This Row],[113 (03JUL1985 00:00:00)-Water Temperature (C)]]*OO[[#This Row],[55]]</f>
        <v>1.7956785099968749E-5</v>
      </c>
      <c r="BF330" s="10">
        <f>3/24000000*OO[[#This Row],[114 (03JUL1985 03:00:00)-Water Temperature (C)]]*OO[[#This Row],[56]]</f>
        <v>1.518185577357E-5</v>
      </c>
      <c r="BG330" s="10">
        <f>3/24000000*OO[[#This Row],[115 (03JUL1985 06:00:00)-Water Temperature (C)]]*OO[[#This Row],[57]]</f>
        <v>1.2922014497312499E-5</v>
      </c>
      <c r="BH330" s="10">
        <f>3/24000000*OO[[#This Row],[116 (03JUL1985 09:00:00)-Water Temperature (C)]]*OO[[#This Row],[58]]</f>
        <v>1.1496181913130001E-5</v>
      </c>
      <c r="BI330" s="10">
        <f>3/24000000*OO[[#This Row],[117 (03JUL1985 12:00:00)-Water Temperature (C)]]*OO[[#This Row],[59]]</f>
        <v>1.0452259835320001E-5</v>
      </c>
      <c r="BJ330" s="10">
        <f>3/24000000*OO[[#This Row],[118 (03JUL1985 15:00:00)-Water Temperature (C)]]*OO[[#This Row],[60]]</f>
        <v>9.3522007711124999E-6</v>
      </c>
      <c r="BK330" s="10">
        <f>3/24000000*OO[[#This Row],[119 (03JUL1985 18:00:00)-Water Temperature (C)]]*OO[[#This Row],[61]]</f>
        <v>8.1462203502212488E-6</v>
      </c>
      <c r="BL330" s="10">
        <f>3/24000000*OO[[#This Row],[120 (03JUL1985 21:00:00)-Water Temperature (C)]]*OO[[#This Row],[62]]</f>
        <v>6.6817458531487501E-6</v>
      </c>
      <c r="BM330" s="10">
        <f>3/24000000*OO[[#This Row],[121 (04JUL1985 00:00:00)-Water Temperature (C)]]*OO[[#This Row],[63]]</f>
        <v>5.2115460914399993E-6</v>
      </c>
      <c r="BN330" s="10">
        <f>3/24000000*OO[[#This Row],[122 (04JUL1985 03:00:00)-Water Temperature (C)]]*OO[[#This Row],[64]]</f>
        <v>4.0281760503812495E-6</v>
      </c>
      <c r="BO330" s="10">
        <f>3/24000000*OO[[#This Row],[123 (04JUL1985 06:00:00)-Water Temperature (C)]]*OO[[#This Row],[65]]</f>
        <v>3.1659555336974997E-6</v>
      </c>
      <c r="BP330" s="10">
        <f>3/24000000*OO[[#This Row],[124 (04JUL1985 09:00:00)-Water Temperature (C)]]*OO[[#This Row],[66]]</f>
        <v>2.6347261772489997E-6</v>
      </c>
      <c r="BQ330" s="10">
        <f>3/24000000*OO[[#This Row],[125 (04JUL1985 12:00:00)-Water Temperature (C)]]*OO[[#This Row],[67]]</f>
        <v>2.2809602079637494E-6</v>
      </c>
      <c r="BR330" s="10">
        <f>3/24000000*OO[[#This Row],[126 (04JUL1985 15:00:00)-Water Temperature (C)]]*OO[[#This Row],[68]]</f>
        <v>2.0524545787051245E-6</v>
      </c>
      <c r="BS330" s="10">
        <f>3/24000000*OO[[#This Row],[127 (04JUL1985 18:00:00)-Water Temperature (C)]]*OO[[#This Row],[69]]</f>
        <v>1.8608183539857501E-6</v>
      </c>
      <c r="BT330" s="10">
        <f>3/24000000*OO[[#This Row],[128 (04JUL1985 21:00:00)-Water Temperature (C)]]*OO[[#This Row],[70]]</f>
        <v>1.6814314748399998E-6</v>
      </c>
      <c r="BU330" s="10">
        <f>3/24000000*OO[[#This Row],[129 (05JUL1985 00:00:00)-Water Temperature (C)]]*OO[[#This Row],[71]]</f>
        <v>1.52457930912E-6</v>
      </c>
      <c r="BV330" s="10">
        <f>3/24000000*OO[[#This Row],[130 (05JUL1985 03:00:00)-Water Temperature (C)]]*OO[[#This Row],[72]]</f>
        <v>1.3890407827854999E-6</v>
      </c>
      <c r="BW330" s="10">
        <f>3/24000000*OO[[#This Row],[131 (05JUL1985 06:00:00)-Water Temperature (C)]]*OO[[#This Row],[73]]</f>
        <v>1.278738452008125E-6</v>
      </c>
      <c r="BX330" s="10">
        <f>3/24000000*OO[[#This Row],[132 (05JUL1985 09:00:00)-Water Temperature (C)]]*OO[[#This Row],[74]]</f>
        <v>1.23129183922375E-6</v>
      </c>
      <c r="BY330" s="10">
        <f>3/24000000*OO[[#This Row],[133 (05JUL1985 12:00:00)-Water Temperature (C)]]*OO[[#This Row],[75]]</f>
        <v>1.1871930749367499E-6</v>
      </c>
      <c r="BZ330" s="10">
        <f>3/24000000*OO[[#This Row],[134 (05JUL1985 15:00:00)-Water Temperature (C)]]*OO[[#This Row],[76]]</f>
        <v>1.1590989756274998E-6</v>
      </c>
      <c r="CA330" s="10">
        <f>3/24000000*OO[[#This Row],[135 (05JUL1985 18:00:00)-Water Temperature (C)]]*OO[[#This Row],[77]]</f>
        <v>1.1436457754962498E-6</v>
      </c>
      <c r="CB330" s="10">
        <f>3/24000000*OO[[#This Row],[136 (05JUL1985 21:00:00)-Water Temperature (C)]]*OO[[#This Row],[78]]</f>
        <v>1.106656844007E-6</v>
      </c>
      <c r="CC330" s="10">
        <f>3/24000000*OO[[#This Row],[137 (06JUL1985 00:00:00)-Water Temperature (C)]]*OO[[#This Row],[79]]</f>
        <v>1.0473459813145001E-6</v>
      </c>
      <c r="CD330" s="10">
        <f>3/24000000*OO[[#This Row],[138 (06JUL1985 03:00:00)-Water Temperature (C)]]*OO[[#This Row],[80]]</f>
        <v>9.8627360906249988E-7</v>
      </c>
      <c r="CE330" s="10">
        <f>3/24000000*OO[[#This Row],[139 (06JUL1985 06:00:00)-Water Temperature (C)]]*OO[[#This Row],[81]]</f>
        <v>9.3673480403099993E-7</v>
      </c>
      <c r="CF330" s="10">
        <f>3/24000000*OO[[#This Row],[140 (06JUL1985 09:00:00)-Water Temperature (C)]]*OO[[#This Row],[82]]</f>
        <v>9.3146677276250007E-7</v>
      </c>
      <c r="CG330" s="10">
        <f>3/24000000*OO[[#This Row],[141 (06JUL1985 12:00:00)-Water Temperature (C)]]*OO[[#This Row],[83]]</f>
        <v>9.2832051248700005E-7</v>
      </c>
      <c r="CH330" s="10">
        <f>3/24000000*OO[[#This Row],[142 (06JUL1985 15:00:00)-Water Temperature (C)]]*OO[[#This Row],[84]]</f>
        <v>9.2506126716324987E-7</v>
      </c>
      <c r="CI330" s="10">
        <f>3/24000000*OO[[#This Row],[143 (06JUL1985 18:00:00)-Water Temperature (C)]]*OO[[#This Row],[85]]</f>
        <v>9.2510309005687501E-7</v>
      </c>
      <c r="CJ330" s="10">
        <f>3/24000000*OO[[#This Row],[144 (06JUL1985 21:00:00)-Water Temperature (C)]]*OO[[#This Row],[86]]</f>
        <v>8.9002756227087508E-7</v>
      </c>
      <c r="CK330" s="10">
        <f>3/24000000*OO[[#This Row],[145 (07JUL1985 00:00:00)-Water Temperature (C)]]*OO[[#This Row],[87]]</f>
        <v>8.2600748089224983E-7</v>
      </c>
      <c r="CL330" s="10">
        <f>3/24000000*OO[[#This Row],[146 (07JUL1985 03:00:00)-Water Temperature (C)]]*OO[[#This Row],[88]]</f>
        <v>7.6889678066762483E-7</v>
      </c>
      <c r="CM330" s="10">
        <f>3/24000000*OO[[#This Row],[147 (07JUL1985 06:00:00)-Water Temperature (C)]]*OO[[#This Row],[89]]</f>
        <v>7.1938567204612492E-7</v>
      </c>
      <c r="CN330" s="10">
        <f>3/24000000*OO[[#This Row],[148 (07JUL1985 09:00:00)-Water Temperature (C)]]*OO[[#This Row],[90]]</f>
        <v>7.0221468601199985E-7</v>
      </c>
      <c r="CO330" s="10">
        <f>3/24000000*OO[[#This Row],[149 (07JUL1985 12:00:00)-Water Temperature (C)]]*OO[[#This Row],[91]]</f>
        <v>6.9879814719337491E-7</v>
      </c>
      <c r="CP330" s="10">
        <f>3/24000000*OO[[#This Row],[150 (07JUL1985 15:00:00)-Water Temperature (C)]]*OO[[#This Row],[92]]</f>
        <v>6.9340419104775006E-7</v>
      </c>
      <c r="CQ330" s="10">
        <f>3/24000000*OO[[#This Row],[151 (07JUL1985 18:00:00)-Water Temperature (C)]]*OO[[#This Row],[93]]</f>
        <v>6.8713705045574998E-7</v>
      </c>
      <c r="CR330" s="10">
        <f>3/24000000*OO[[#This Row],[152 (07JUL1985 21:00:00)-Water Temperature (C)]]*OO[[#This Row],[94]]</f>
        <v>6.5843064647999993E-7</v>
      </c>
      <c r="CS330" s="10">
        <f>3/24000000*OO[[#This Row],[153 (08JUL1985 00:00:00)-Water Temperature (C)]]*OO[[#This Row],[95]]</f>
        <v>6.1603298583212498E-7</v>
      </c>
      <c r="CT330" s="10">
        <f>3/24000000*OO[[#This Row],[154 (08JUL1985 03:00:00)-Water Temperature (C)]]*OO[[#This Row],[96]]</f>
        <v>5.7638295314624997E-7</v>
      </c>
      <c r="CU330" s="10">
        <f>3/24000000*OO[[#This Row],[155 (08JUL1985 06:00:00)-Water Temperature (C)]]*OO[[#This Row],[97]]</f>
        <v>5.4131876964649992E-7</v>
      </c>
      <c r="CV330" s="10">
        <f>3/24000000*OO[[#This Row],[156 (08JUL1985 09:00:00)-Water Temperature (C)]]*OO[[#This Row],[98]]</f>
        <v>5.1395273244225001E-7</v>
      </c>
      <c r="CW330" s="10">
        <f>3/24000000*OO[[#This Row],[157 (08JUL1985 12:00:00)-Water Temperature (C)]]*OO[[#This Row],[99]]</f>
        <v>5.0462089266662497E-7</v>
      </c>
    </row>
    <row r="331" spans="1:101" x14ac:dyDescent="0.35">
      <c r="A331" t="s">
        <v>337</v>
      </c>
      <c r="B331">
        <v>885.28859999999997</v>
      </c>
      <c r="C331" s="10">
        <f>3/24*OO[[#This Row],[59 (26JUN1985 06:00:00)-Water Temperature (C)]]*OO[[#This Row],[1]]/SUM(OO[1])</f>
        <v>0</v>
      </c>
      <c r="D331" s="10">
        <f>3/24*OO[[#This Row],[60 (26JUN1985 09:00:00)-Water Temperature (C)]]*OO[[#This Row],[2]]/SUM(OO[2])</f>
        <v>0</v>
      </c>
      <c r="E331" s="10">
        <f>3/24*OO[[#This Row],[61 (26JUN1985 12:00:00)-Water Temperature (C)]]*OO[[#This Row],[3]]/SUM(OO[3])</f>
        <v>0</v>
      </c>
      <c r="F331" s="10">
        <f>3/24*OO[[#This Row],[62 (26JUN1985 15:00:00)-Water Temperature (C)]]*OO[[#This Row],[4]]/SUM(OO[4])</f>
        <v>0</v>
      </c>
      <c r="G331" s="10">
        <f>3/24*OO[[#This Row],[63 (26JUN1985 18:00:00)-Water Temperature (C)]]*OO[[#This Row],[5]]/SUM(OO[5])</f>
        <v>0</v>
      </c>
      <c r="H331" s="10">
        <f>3/24*OO[[#This Row],[64 (26JUN1985 21:00:00)-Water Temperature (C)]]*OO[[#This Row],[6]]/SUM(OO[6])</f>
        <v>0</v>
      </c>
      <c r="I331" s="10">
        <f>3/24*OO[[#This Row],[65 (27JUN1985 00:00:00)-Water Temperature (C)]]*OO[[#This Row],[7]]/SUM(OO[7])</f>
        <v>0</v>
      </c>
      <c r="J331" s="10">
        <f>3/24*OO[[#This Row],[66 (27JUN1985 03:00:00)-Water Temperature (C)]]*OO[[#This Row],[8]]/SUM(OO[8])</f>
        <v>0</v>
      </c>
      <c r="K331" s="10">
        <f>3/24*OO[[#This Row],[67 (27JUN1985 06:00:00)-Water Temperature (C)]]*OO[[#This Row],[9]]/SUM(OO[9])</f>
        <v>0</v>
      </c>
      <c r="L331" s="10">
        <f>3/24*OO[[#This Row],[68 (27JUN1985 09:00:00)-Water Temperature (C)]]*OO[[#This Row],[10]]/SUM(OO[10])</f>
        <v>0</v>
      </c>
      <c r="M331" s="10">
        <f>3/24*OO[[#This Row],[69 (27JUN1985 12:00:00)-Water Temperature (C)]]*OO[[#This Row],[11]]/SUM(OO[11])</f>
        <v>0</v>
      </c>
      <c r="N331" s="10">
        <f>3/24*OO[[#This Row],[70 (27JUN1985 15:00:00)-Water Temperature (C)]]*OO[[#This Row],[12]]/SUM(OO[12])</f>
        <v>0</v>
      </c>
      <c r="O331" s="10">
        <f>3/24*OO[[#This Row],[71 (27JUN1985 18:00:00)-Water Temperature (C)]]*OO[[#This Row],[13]]/SUM(OO[13])</f>
        <v>0</v>
      </c>
      <c r="P331" s="10">
        <f>3/24*OO[[#This Row],[72 (27JUN1985 21:00:00)-Water Temperature (C)]]*OO[[#This Row],[14]]/SUM(OO[14])</f>
        <v>0</v>
      </c>
      <c r="Q331" s="10">
        <f>3/24*OO[[#This Row],[73 (28JUN1985 00:00:00)-Water Temperature (C)]]*OO[[#This Row],[15]]/SUM(OO[15])</f>
        <v>0</v>
      </c>
      <c r="R331" s="10">
        <f>3/24*OO[[#This Row],[74 (28JUN1985 03:00:00)-Water Temperature (C)]]*OO[[#This Row],[16]]/SUM(OO[16])</f>
        <v>0</v>
      </c>
      <c r="S331" s="10">
        <f>3/24*OO[[#This Row],[75 (28JUN1985 06:00:00)-Water Temperature (C)]]*OO[[#This Row],[17]]/SUM(OO[17])</f>
        <v>9.7565453650838156E-41</v>
      </c>
      <c r="T331" s="10">
        <f>3/24*OO[[#This Row],[76 (28JUN1985 09:00:00)-Water Temperature (C)]]*OO[[#This Row],[18]]/SUM(OO[18])</f>
        <v>2.0683875930974586E-29</v>
      </c>
      <c r="U331" s="10">
        <f>3/24*OO[[#This Row],[77 (28JUN1985 12:00:00)-Water Temperature (C)]]*OO[[#This Row],[19]]/SUM(OO[19])</f>
        <v>9.3494518257097683E-25</v>
      </c>
      <c r="V331" s="10">
        <f>3/24000000*OO[[#This Row],[78 (28JUN1985 15:00:00)-Water Temperature (C)]]*OO[[#This Row],[20]]</f>
        <v>3.6423880373374991E-17</v>
      </c>
      <c r="W331" s="10">
        <f>3/24000000*OO[[#This Row],[79 (28JUN1985 18:00:00)-Water Temperature (C)]]*OO[[#This Row],[21]]</f>
        <v>1.9663325721899998E-13</v>
      </c>
      <c r="X331" s="10">
        <f>3/24000000*OO[[#This Row],[80 (28JUN1985 21:00:00)-Water Temperature (C)]]*OO[[#This Row],[22]]</f>
        <v>1.1211660088525001E-10</v>
      </c>
      <c r="Y331" s="10">
        <f>3/24000000*OO[[#This Row],[81 (29JUN1985 00:00:00)-Water Temperature (C)]]*OO[[#This Row],[23]]</f>
        <v>1.6237698927891248E-8</v>
      </c>
      <c r="Z331" s="10">
        <f>3/24000000*OO[[#This Row],[82 (29JUN1985 03:00:00)-Water Temperature (C)]]*OO[[#This Row],[24]]</f>
        <v>8.6122812402900004E-7</v>
      </c>
      <c r="AA331" s="10">
        <f>3/24000000*OO[[#This Row],[83 (29JUN1985 06:00:00)-Water Temperature (C)]]*OO[[#This Row],[25]]</f>
        <v>2.04331473122525E-5</v>
      </c>
      <c r="AB331" s="10">
        <f>3/24000000*OO[[#This Row],[84 (29JUN1985 09:00:00)-Water Temperature (C)]]*OO[[#This Row],[26]]</f>
        <v>2.5372324364400002E-4</v>
      </c>
      <c r="AC331" s="10">
        <f>3/24000000*OO[[#This Row],[85 (29JUN1985 12:00:00)-Water Temperature (C)]]*OO[[#This Row],[27]]</f>
        <v>1.7954482192075001E-3</v>
      </c>
      <c r="AD331" s="10">
        <f>3/24000000*OO[[#This Row],[86 (29JUN1985 15:00:00)-Water Temperature (C)]]*OO[[#This Row],[28]]</f>
        <v>7.6250809666625003E-3</v>
      </c>
      <c r="AE331" s="10">
        <f>3/24000000*OO[[#This Row],[88 (29JUN1985 21:00:00)-Water Temperature (C)]]*OO[[#This Row],[30]]</f>
        <v>3.8516665871550004E-2</v>
      </c>
      <c r="AF331" s="10">
        <f>3/24000000*OO[[#This Row],[88 (29JUN1985 21:00:00)-Water Temperature (C)]]*OO[[#This Row],[30]]</f>
        <v>3.8516665871550004E-2</v>
      </c>
      <c r="AG331" s="10">
        <f>3/24000000*OO[[#This Row],[89 (30JUN1985 00:00:00)-Water Temperature (C)]]*OO[[#This Row],[31]]</f>
        <v>5.031080358050001E-2</v>
      </c>
      <c r="AH331" s="10">
        <f>3/24000000*OO[[#This Row],[90 (30JUN1985 03:00:00)-Water Temperature (C)]]*OO[[#This Row],[32]]</f>
        <v>4.9586205633525005E-2</v>
      </c>
      <c r="AI331" s="10">
        <f>3/24000000*OO[[#This Row],[91 (30JUN1985 06:00:00)-Water Temperature (C)]]*OO[[#This Row],[33]]</f>
        <v>3.8220216681249995E-2</v>
      </c>
      <c r="AJ331" s="10">
        <f>3/24000000*OO[[#This Row],[92 (30JUN1985 09:00:00)-Water Temperature (C)]]*OO[[#This Row],[34]]</f>
        <v>2.425342569665E-2</v>
      </c>
      <c r="AK331" s="10">
        <f>3/24000000*OO[[#This Row],[93 (30JUN1985 12:00:00)-Water Temperature (C)]]*OO[[#This Row],[35]]</f>
        <v>1.2963236002574997E-2</v>
      </c>
      <c r="AL331" s="10">
        <f>3/24000000*OO[[#This Row],[94 (30JUN1985 15:00:00)-Water Temperature (C)]]*OO[[#This Row],[36]]</f>
        <v>5.9053626017262495E-3</v>
      </c>
      <c r="AM331" s="10">
        <f>3/24000000*OO[[#This Row],[95 (30JUN1985 18:00:00)-Water Temperature (C)]]*OO[[#This Row],[37]]</f>
        <v>2.3281668689961246E-3</v>
      </c>
      <c r="AN331" s="10">
        <f>3/24000000*OO[[#This Row],[96 (30JUN1985 21:00:00)-Water Temperature (C)]]*OO[[#This Row],[38]]</f>
        <v>8.1340342234400003E-4</v>
      </c>
      <c r="AO331" s="10">
        <f>3/24000000*OO[[#This Row],[97 (01JUL1985 00:00:00)-Water Temperature (C)]]*OO[[#This Row],[39]]</f>
        <v>2.7574737957562502E-4</v>
      </c>
      <c r="AP331" s="10">
        <f>3/24000000*OO[[#This Row],[98 (01JUL1985 03:00:00)-Water Temperature (C)]]*OO[[#This Row],[40]]</f>
        <v>1.0837701760049999E-4</v>
      </c>
      <c r="AQ331" s="10">
        <f>3/24000000*OO[[#This Row],[99 (01JUL1985 06:00:00)-Water Temperature (C)]]*OO[[#This Row],[41]]</f>
        <v>6.1080961533524993E-5</v>
      </c>
      <c r="AR331" s="10">
        <f>3/24000000*OO[[#This Row],[100 (01JUL1985 09:00:00)-Water Temperature (C)]]*OO[[#This Row],[42]]</f>
        <v>5.0841882111562509E-5</v>
      </c>
      <c r="AS331" s="10">
        <f>3/24000000*OO[[#This Row],[101 (01JUL1985 12:00:00)-Water Temperature (C)]]*OO[[#This Row],[43]]</f>
        <v>4.9708793120799999E-5</v>
      </c>
      <c r="AT331" s="10">
        <f>3/24000000*OO[[#This Row],[102 (01JUL1985 15:00:00)-Water Temperature (C)]]*OO[[#This Row],[44]]</f>
        <v>5.0059332323437509E-5</v>
      </c>
      <c r="AU331" s="10">
        <f>3/24000000*OO[[#This Row],[103 (01JUL1985 18:00:00)-Water Temperature (C)]]*OO[[#This Row],[45]]</f>
        <v>4.9468805191475E-5</v>
      </c>
      <c r="AV331" s="10">
        <f>3/24000000*OO[[#This Row],[104 (01JUL1985 21:00:00)-Water Temperature (C)]]*OO[[#This Row],[46]]</f>
        <v>4.6947146557212495E-5</v>
      </c>
      <c r="AW331" s="10">
        <f>3/24000000*OO[[#This Row],[105 (02JUL1985 00:00:00)-Water Temperature (C)]]*OO[[#This Row],[47]]</f>
        <v>4.3061041797375002E-5</v>
      </c>
      <c r="AX331" s="10">
        <f>3/24000000*OO[[#This Row],[106 (02JUL1985 03:00:00)-Water Temperature (C)]]*OO[[#This Row],[48]]</f>
        <v>3.892192272285E-5</v>
      </c>
      <c r="AY331" s="10">
        <f>3/24000000*OO[[#This Row],[107 (02JUL1985 06:00:00)-Water Temperature (C)]]*OO[[#This Row],[49]]</f>
        <v>3.5272415427924994E-5</v>
      </c>
      <c r="AZ331" s="10">
        <f>3/24000000*OO[[#This Row],[108 (02JUL1985 09:00:00)-Water Temperature (C)]]*OO[[#This Row],[50]]</f>
        <v>3.3329763994837492E-5</v>
      </c>
      <c r="BA331" s="10">
        <f>3/24000000*OO[[#This Row],[109 (02JUL1985 12:00:00)-Water Temperature (C)]]*OO[[#This Row],[51]]</f>
        <v>3.1311523009999999E-5</v>
      </c>
      <c r="BB331" s="10">
        <f>3/24000000*OO[[#This Row],[110 (02JUL1985 15:00:00)-Water Temperature (C)]]*OO[[#This Row],[52]]</f>
        <v>2.8978135156749998E-5</v>
      </c>
      <c r="BC331" s="10">
        <f>3/24000000*OO[[#This Row],[111 (02JUL1985 18:00:00)-Water Temperature (C)]]*OO[[#This Row],[53]]</f>
        <v>2.6532617804549997E-5</v>
      </c>
      <c r="BD331" s="10">
        <f>3/24000000*OO[[#This Row],[112 (02JUL1985 21:00:00)-Water Temperature (C)]]*OO[[#This Row],[54]]</f>
        <v>2.3419405819605002E-5</v>
      </c>
      <c r="BE331" s="10">
        <f>3/24000000*OO[[#This Row],[113 (03JUL1985 00:00:00)-Water Temperature (C)]]*OO[[#This Row],[55]]</f>
        <v>1.9879695948987496E-5</v>
      </c>
      <c r="BF331" s="10">
        <f>3/24000000*OO[[#This Row],[114 (03JUL1985 03:00:00)-Water Temperature (C)]]*OO[[#This Row],[56]]</f>
        <v>1.6800437807669999E-5</v>
      </c>
      <c r="BG331" s="10">
        <f>3/24000000*OO[[#This Row],[115 (03JUL1985 06:00:00)-Water Temperature (C)]]*OO[[#This Row],[57]]</f>
        <v>1.4298746128620001E-5</v>
      </c>
      <c r="BH331" s="10">
        <f>3/24000000*OO[[#This Row],[116 (03JUL1985 09:00:00)-Water Temperature (C)]]*OO[[#This Row],[58]]</f>
        <v>1.2714394264785E-5</v>
      </c>
      <c r="BI331" s="10">
        <f>3/24000000*OO[[#This Row],[117 (03JUL1985 12:00:00)-Water Temperature (C)]]*OO[[#This Row],[59]]</f>
        <v>1.1562509562092498E-5</v>
      </c>
      <c r="BJ331" s="10">
        <f>3/24000000*OO[[#This Row],[118 (03JUL1985 15:00:00)-Water Temperature (C)]]*OO[[#This Row],[60]]</f>
        <v>1.0365095717706249E-5</v>
      </c>
      <c r="BK331" s="10">
        <f>3/24000000*OO[[#This Row],[119 (03JUL1985 18:00:00)-Water Temperature (C)]]*OO[[#This Row],[61]]</f>
        <v>9.0561513714999981E-6</v>
      </c>
      <c r="BL331" s="10">
        <f>3/24000000*OO[[#This Row],[120 (03JUL1985 21:00:00)-Water Temperature (C)]]*OO[[#This Row],[62]]</f>
        <v>7.45863115949375E-6</v>
      </c>
      <c r="BM331" s="10">
        <f>3/24000000*OO[[#This Row],[121 (04JUL1985 00:00:00)-Water Temperature (C)]]*OO[[#This Row],[63]]</f>
        <v>5.8349625362287494E-6</v>
      </c>
      <c r="BN331" s="10">
        <f>3/24000000*OO[[#This Row],[122 (04JUL1985 03:00:00)-Water Temperature (C)]]*OO[[#This Row],[64]]</f>
        <v>4.5096650642737497E-6</v>
      </c>
      <c r="BO331" s="10">
        <f>3/24000000*OO[[#This Row],[123 (04JUL1985 06:00:00)-Water Temperature (C)]]*OO[[#This Row],[65]]</f>
        <v>3.5364699193662492E-6</v>
      </c>
      <c r="BP331" s="10">
        <f>3/24000000*OO[[#This Row],[124 (04JUL1985 09:00:00)-Water Temperature (C)]]*OO[[#This Row],[66]]</f>
        <v>2.9284683080999997E-6</v>
      </c>
      <c r="BQ331" s="10">
        <f>3/24000000*OO[[#This Row],[125 (04JUL1985 12:00:00)-Water Temperature (C)]]*OO[[#This Row],[67]]</f>
        <v>2.522142099446E-6</v>
      </c>
      <c r="BR331" s="10">
        <f>3/24000000*OO[[#This Row],[126 (04JUL1985 15:00:00)-Water Temperature (C)]]*OO[[#This Row],[68]]</f>
        <v>2.2615800469837499E-6</v>
      </c>
      <c r="BS331" s="10">
        <f>3/24000000*OO[[#This Row],[127 (04JUL1985 18:00:00)-Water Temperature (C)]]*OO[[#This Row],[69]]</f>
        <v>2.0454904838880002E-6</v>
      </c>
      <c r="BT331" s="10">
        <f>3/24000000*OO[[#This Row],[128 (04JUL1985 21:00:00)-Water Temperature (C)]]*OO[[#This Row],[70]]</f>
        <v>1.8474247184941249E-6</v>
      </c>
      <c r="BU331" s="10">
        <f>3/24000000*OO[[#This Row],[129 (05JUL1985 00:00:00)-Water Temperature (C)]]*OO[[#This Row],[71]]</f>
        <v>1.673797283728375E-6</v>
      </c>
      <c r="BV331" s="10">
        <f>3/24000000*OO[[#This Row],[130 (05JUL1985 03:00:00)-Water Temperature (C)]]*OO[[#This Row],[72]]</f>
        <v>1.5241516521881251E-6</v>
      </c>
      <c r="BW331" s="10">
        <f>3/24000000*OO[[#This Row],[131 (05JUL1985 06:00:00)-Water Temperature (C)]]*OO[[#This Row],[73]]</f>
        <v>1.4013286000638748E-6</v>
      </c>
      <c r="BX331" s="10">
        <f>3/24000000*OO[[#This Row],[132 (05JUL1985 09:00:00)-Water Temperature (C)]]*OO[[#This Row],[74]]</f>
        <v>1.3470291767055E-6</v>
      </c>
      <c r="BY331" s="10">
        <f>3/24000000*OO[[#This Row],[133 (05JUL1985 12:00:00)-Water Temperature (C)]]*OO[[#This Row],[75]]</f>
        <v>1.2969827923465001E-6</v>
      </c>
      <c r="BZ331" s="10">
        <f>3/24000000*OO[[#This Row],[134 (05JUL1985 15:00:00)-Water Temperature (C)]]*OO[[#This Row],[76]]</f>
        <v>1.2651579901039998E-6</v>
      </c>
      <c r="CA331" s="10">
        <f>3/24000000*OO[[#This Row],[135 (05JUL1985 18:00:00)-Water Temperature (C)]]*OO[[#This Row],[77]]</f>
        <v>1.2470182327350001E-6</v>
      </c>
      <c r="CB331" s="10">
        <f>3/24000000*OO[[#This Row],[136 (05JUL1985 21:00:00)-Water Temperature (C)]]*OO[[#This Row],[78]]</f>
        <v>1.2082065006206249E-6</v>
      </c>
      <c r="CC331" s="10">
        <f>3/24000000*OO[[#This Row],[137 (06JUL1985 00:00:00)-Water Temperature (C)]]*OO[[#This Row],[79]]</f>
        <v>1.14402633028975E-6</v>
      </c>
      <c r="CD331" s="10">
        <f>3/24000000*OO[[#This Row],[138 (06JUL1985 03:00:00)-Water Temperature (C)]]*OO[[#This Row],[80]]</f>
        <v>1.0777134962000001E-6</v>
      </c>
      <c r="CE331" s="10">
        <f>3/24000000*OO[[#This Row],[139 (06JUL1985 06:00:00)-Water Temperature (C)]]*OO[[#This Row],[81]]</f>
        <v>1.0241085468127499E-6</v>
      </c>
      <c r="CF331" s="10">
        <f>3/24000000*OO[[#This Row],[140 (06JUL1985 09:00:00)-Water Temperature (C)]]*OO[[#This Row],[82]]</f>
        <v>1.017856894845E-6</v>
      </c>
      <c r="CG331" s="10">
        <f>3/24000000*OO[[#This Row],[141 (06JUL1985 12:00:00)-Water Temperature (C)]]*OO[[#This Row],[83]]</f>
        <v>1.0140074248721248E-6</v>
      </c>
      <c r="CH331" s="10">
        <f>3/24000000*OO[[#This Row],[142 (06JUL1985 15:00:00)-Water Temperature (C)]]*OO[[#This Row],[84]]</f>
        <v>1.0099925007163749E-6</v>
      </c>
      <c r="CI331" s="10">
        <f>3/24000000*OO[[#This Row],[143 (06JUL1985 18:00:00)-Water Temperature (C)]]*OO[[#This Row],[85]]</f>
        <v>1.010133854071125E-6</v>
      </c>
      <c r="CJ331" s="10">
        <f>3/24000000*OO[[#This Row],[144 (06JUL1985 21:00:00)-Water Temperature (C)]]*OO[[#This Row],[86]]</f>
        <v>9.7348450498787482E-7</v>
      </c>
      <c r="CK331" s="10">
        <f>3/24000000*OO[[#This Row],[145 (07JUL1985 00:00:00)-Water Temperature (C)]]*OO[[#This Row],[87]]</f>
        <v>9.0395681430300008E-7</v>
      </c>
      <c r="CL331" s="10">
        <f>3/24000000*OO[[#This Row],[146 (07JUL1985 03:00:00)-Water Temperature (C)]]*OO[[#This Row],[88]]</f>
        <v>8.4126363350949995E-7</v>
      </c>
      <c r="CM331" s="10">
        <f>3/24000000*OO[[#This Row],[147 (07JUL1985 06:00:00)-Water Temperature (C)]]*OO[[#This Row],[89]]</f>
        <v>7.8750484595237513E-7</v>
      </c>
      <c r="CN331" s="10">
        <f>3/24000000*OO[[#This Row],[148 (07JUL1985 09:00:00)-Water Temperature (C)]]*OO[[#This Row],[90]]</f>
        <v>7.6797472443450005E-7</v>
      </c>
      <c r="CO331" s="10">
        <f>3/24000000*OO[[#This Row],[149 (07JUL1985 12:00:00)-Water Temperature (C)]]*OO[[#This Row],[91]]</f>
        <v>7.6356247039199997E-7</v>
      </c>
      <c r="CP331" s="10">
        <f>3/24000000*OO[[#This Row],[150 (07JUL1985 15:00:00)-Water Temperature (C)]]*OO[[#This Row],[92]]</f>
        <v>7.5721191488337495E-7</v>
      </c>
      <c r="CQ331" s="10">
        <f>3/24000000*OO[[#This Row],[151 (07JUL1985 18:00:00)-Water Temperature (C)]]*OO[[#This Row],[93]]</f>
        <v>7.5040826035600006E-7</v>
      </c>
      <c r="CR331" s="10">
        <f>3/24000000*OO[[#This Row],[152 (07JUL1985 21:00:00)-Water Temperature (C)]]*OO[[#This Row],[94]]</f>
        <v>7.1972877711875006E-7</v>
      </c>
      <c r="CS331" s="10">
        <f>3/24000000*OO[[#This Row],[153 (08JUL1985 00:00:00)-Water Temperature (C)]]*OO[[#This Row],[95]]</f>
        <v>6.7379663647000004E-7</v>
      </c>
      <c r="CT331" s="10">
        <f>3/24000000*OO[[#This Row],[154 (08JUL1985 03:00:00)-Water Temperature (C)]]*OO[[#This Row],[96]]</f>
        <v>6.3037892857949996E-7</v>
      </c>
      <c r="CU331" s="10">
        <f>3/24000000*OO[[#This Row],[155 (08JUL1985 06:00:00)-Water Temperature (C)]]*OO[[#This Row],[97]]</f>
        <v>5.92242437535E-7</v>
      </c>
      <c r="CV331" s="10">
        <f>3/24000000*OO[[#This Row],[156 (08JUL1985 09:00:00)-Water Temperature (C)]]*OO[[#This Row],[98]]</f>
        <v>5.6186145988575E-7</v>
      </c>
      <c r="CW331" s="10">
        <f>3/24000000*OO[[#This Row],[157 (08JUL1985 12:00:00)-Water Temperature (C)]]*OO[[#This Row],[99]]</f>
        <v>5.5114787326612486E-7</v>
      </c>
    </row>
    <row r="332" spans="1:101" x14ac:dyDescent="0.35">
      <c r="A332" t="s">
        <v>338</v>
      </c>
      <c r="B332">
        <v>837.94090000000006</v>
      </c>
      <c r="C332" s="10">
        <f>3/24*OO[[#This Row],[59 (26JUN1985 06:00:00)-Water Temperature (C)]]*OO[[#This Row],[1]]/SUM(OO[1])</f>
        <v>0</v>
      </c>
      <c r="D332" s="10">
        <f>3/24*OO[[#This Row],[60 (26JUN1985 09:00:00)-Water Temperature (C)]]*OO[[#This Row],[2]]/SUM(OO[2])</f>
        <v>0</v>
      </c>
      <c r="E332" s="10">
        <f>3/24*OO[[#This Row],[61 (26JUN1985 12:00:00)-Water Temperature (C)]]*OO[[#This Row],[3]]/SUM(OO[3])</f>
        <v>0</v>
      </c>
      <c r="F332" s="10">
        <f>3/24*OO[[#This Row],[62 (26JUN1985 15:00:00)-Water Temperature (C)]]*OO[[#This Row],[4]]/SUM(OO[4])</f>
        <v>0</v>
      </c>
      <c r="G332" s="10">
        <f>3/24*OO[[#This Row],[63 (26JUN1985 18:00:00)-Water Temperature (C)]]*OO[[#This Row],[5]]/SUM(OO[5])</f>
        <v>0</v>
      </c>
      <c r="H332" s="10">
        <f>3/24*OO[[#This Row],[64 (26JUN1985 21:00:00)-Water Temperature (C)]]*OO[[#This Row],[6]]/SUM(OO[6])</f>
        <v>0</v>
      </c>
      <c r="I332" s="10">
        <f>3/24*OO[[#This Row],[65 (27JUN1985 00:00:00)-Water Temperature (C)]]*OO[[#This Row],[7]]/SUM(OO[7])</f>
        <v>0</v>
      </c>
      <c r="J332" s="10">
        <f>3/24*OO[[#This Row],[66 (27JUN1985 03:00:00)-Water Temperature (C)]]*OO[[#This Row],[8]]/SUM(OO[8])</f>
        <v>0</v>
      </c>
      <c r="K332" s="10">
        <f>3/24*OO[[#This Row],[67 (27JUN1985 06:00:00)-Water Temperature (C)]]*OO[[#This Row],[9]]/SUM(OO[9])</f>
        <v>0</v>
      </c>
      <c r="L332" s="10">
        <f>3/24*OO[[#This Row],[68 (27JUN1985 09:00:00)-Water Temperature (C)]]*OO[[#This Row],[10]]/SUM(OO[10])</f>
        <v>0</v>
      </c>
      <c r="M332" s="10">
        <f>3/24*OO[[#This Row],[69 (27JUN1985 12:00:00)-Water Temperature (C)]]*OO[[#This Row],[11]]/SUM(OO[11])</f>
        <v>0</v>
      </c>
      <c r="N332" s="10">
        <f>3/24*OO[[#This Row],[70 (27JUN1985 15:00:00)-Water Temperature (C)]]*OO[[#This Row],[12]]/SUM(OO[12])</f>
        <v>0</v>
      </c>
      <c r="O332" s="10">
        <f>3/24*OO[[#This Row],[71 (27JUN1985 18:00:00)-Water Temperature (C)]]*OO[[#This Row],[13]]/SUM(OO[13])</f>
        <v>0</v>
      </c>
      <c r="P332" s="10">
        <f>3/24*OO[[#This Row],[72 (27JUN1985 21:00:00)-Water Temperature (C)]]*OO[[#This Row],[14]]/SUM(OO[14])</f>
        <v>0</v>
      </c>
      <c r="Q332" s="10">
        <f>3/24*OO[[#This Row],[73 (28JUN1985 00:00:00)-Water Temperature (C)]]*OO[[#This Row],[15]]/SUM(OO[15])</f>
        <v>0</v>
      </c>
      <c r="R332" s="10">
        <f>3/24*OO[[#This Row],[74 (28JUN1985 03:00:00)-Water Temperature (C)]]*OO[[#This Row],[16]]/SUM(OO[16])</f>
        <v>0</v>
      </c>
      <c r="S332" s="10">
        <f>3/24*OO[[#This Row],[75 (28JUN1985 06:00:00)-Water Temperature (C)]]*OO[[#This Row],[17]]/SUM(OO[17])</f>
        <v>1.4813752458767973E-41</v>
      </c>
      <c r="T332" s="10">
        <f>3/24*OO[[#This Row],[76 (28JUN1985 09:00:00)-Water Temperature (C)]]*OO[[#This Row],[18]]/SUM(OO[18])</f>
        <v>3.9682983213272645E-30</v>
      </c>
      <c r="U332" s="10">
        <f>3/24*OO[[#This Row],[77 (28JUN1985 12:00:00)-Water Temperature (C)]]*OO[[#This Row],[19]]/SUM(OO[19])</f>
        <v>1.9208554408043148E-25</v>
      </c>
      <c r="V332" s="10">
        <f>3/24000000*OO[[#This Row],[78 (28JUN1985 15:00:00)-Water Temperature (C)]]*OO[[#This Row],[20]]</f>
        <v>1.4834203753544999E-17</v>
      </c>
      <c r="W332" s="10">
        <f>3/24000000*OO[[#This Row],[79 (28JUN1985 18:00:00)-Water Temperature (C)]]*OO[[#This Row],[21]]</f>
        <v>1.012082806456E-13</v>
      </c>
      <c r="X332" s="10">
        <f>3/24000000*OO[[#This Row],[80 (28JUN1985 21:00:00)-Water Temperature (C)]]*OO[[#This Row],[22]]</f>
        <v>6.5023238898199994E-11</v>
      </c>
      <c r="Y332" s="10">
        <f>3/24000000*OO[[#This Row],[81 (29JUN1985 00:00:00)-Water Temperature (C)]]*OO[[#This Row],[23]]</f>
        <v>1.02684062457175E-8</v>
      </c>
      <c r="Z332" s="10">
        <f>3/24000000*OO[[#This Row],[82 (29JUN1985 03:00:00)-Water Temperature (C)]]*OO[[#This Row],[24]]</f>
        <v>5.8397615812799997E-7</v>
      </c>
      <c r="AA332" s="10">
        <f>3/24000000*OO[[#This Row],[83 (29JUN1985 06:00:00)-Water Temperature (C)]]*OO[[#This Row],[25]]</f>
        <v>1.4704607177447498E-5</v>
      </c>
      <c r="AB332" s="10">
        <f>3/24000000*OO[[#This Row],[84 (29JUN1985 09:00:00)-Water Temperature (C)]]*OO[[#This Row],[26]]</f>
        <v>1.9228021690484995E-4</v>
      </c>
      <c r="AC332" s="10">
        <f>3/24000000*OO[[#This Row],[85 (29JUN1985 12:00:00)-Water Temperature (C)]]*OO[[#This Row],[27]]</f>
        <v>1.4250216531623749E-3</v>
      </c>
      <c r="AD332" s="10">
        <f>3/24000000*OO[[#This Row],[86 (29JUN1985 15:00:00)-Water Temperature (C)]]*OO[[#This Row],[28]]</f>
        <v>6.3025051822087506E-3</v>
      </c>
      <c r="AE332" s="10">
        <f>3/24000000*OO[[#This Row],[88 (29JUN1985 21:00:00)-Water Temperature (C)]]*OO[[#This Row],[30]]</f>
        <v>3.4087103364149995E-2</v>
      </c>
      <c r="AF332" s="10">
        <f>3/24000000*OO[[#This Row],[88 (29JUN1985 21:00:00)-Water Temperature (C)]]*OO[[#This Row],[30]]</f>
        <v>3.4087103364149995E-2</v>
      </c>
      <c r="AG332" s="10">
        <f>3/24000000*OO[[#This Row],[89 (30JUN1985 00:00:00)-Water Temperature (C)]]*OO[[#This Row],[31]]</f>
        <v>4.5808593802150001E-2</v>
      </c>
      <c r="AH332" s="10">
        <f>3/24000000*OO[[#This Row],[90 (30JUN1985 03:00:00)-Water Temperature (C)]]*OO[[#This Row],[32]]</f>
        <v>4.6316772467874995E-2</v>
      </c>
      <c r="AI332" s="10">
        <f>3/24000000*OO[[#This Row],[91 (30JUN1985 06:00:00)-Water Temperature (C)]]*OO[[#This Row],[33]]</f>
        <v>3.6536183631375001E-2</v>
      </c>
      <c r="AJ332" s="10">
        <f>3/24000000*OO[[#This Row],[92 (30JUN1985 09:00:00)-Water Temperature (C)]]*OO[[#This Row],[34]]</f>
        <v>2.3666515755562501E-2</v>
      </c>
      <c r="AK332" s="10">
        <f>3/24000000*OO[[#This Row],[93 (30JUN1985 12:00:00)-Water Temperature (C)]]*OO[[#This Row],[35]]</f>
        <v>1.2883823119207497E-2</v>
      </c>
      <c r="AL332" s="10">
        <f>3/24000000*OO[[#This Row],[94 (30JUN1985 15:00:00)-Water Temperature (C)]]*OO[[#This Row],[36]]</f>
        <v>5.9633734995500004E-3</v>
      </c>
      <c r="AM332" s="10">
        <f>3/24000000*OO[[#This Row],[95 (30JUN1985 18:00:00)-Water Temperature (C)]]*OO[[#This Row],[37]]</f>
        <v>2.3835214504139999E-3</v>
      </c>
      <c r="AN332" s="10">
        <f>3/24000000*OO[[#This Row],[96 (30JUN1985 21:00:00)-Water Temperature (C)]]*OO[[#This Row],[38]]</f>
        <v>8.3929401277137497E-4</v>
      </c>
      <c r="AO332" s="10">
        <f>3/24000000*OO[[#This Row],[97 (01JUL1985 00:00:00)-Water Temperature (C)]]*OO[[#This Row],[39]]</f>
        <v>2.8345770801524998E-4</v>
      </c>
      <c r="AP332" s="10">
        <f>3/24000000*OO[[#This Row],[98 (01JUL1985 03:00:00)-Water Temperature (C)]]*OO[[#This Row],[40]]</f>
        <v>1.085949742302E-4</v>
      </c>
      <c r="AQ332" s="10">
        <f>3/24000000*OO[[#This Row],[99 (01JUL1985 06:00:00)-Water Temperature (C)]]*OO[[#This Row],[41]]</f>
        <v>5.872858551593749E-5</v>
      </c>
      <c r="AR332" s="10">
        <f>3/24000000*OO[[#This Row],[100 (01JUL1985 09:00:00)-Water Temperature (C)]]*OO[[#This Row],[42]]</f>
        <v>4.7522937509524999E-5</v>
      </c>
      <c r="AS332" s="10">
        <f>3/24000000*OO[[#This Row],[101 (01JUL1985 12:00:00)-Water Temperature (C)]]*OO[[#This Row],[43]]</f>
        <v>4.6021027896074995E-5</v>
      </c>
      <c r="AT332" s="10">
        <f>3/24000000*OO[[#This Row],[102 (01JUL1985 15:00:00)-Water Temperature (C)]]*OO[[#This Row],[44]]</f>
        <v>4.6284703090199999E-5</v>
      </c>
      <c r="AU332" s="10">
        <f>3/24000000*OO[[#This Row],[103 (01JUL1985 18:00:00)-Water Temperature (C)]]*OO[[#This Row],[45]]</f>
        <v>4.5790938054200005E-5</v>
      </c>
      <c r="AV332" s="10">
        <f>3/24000000*OO[[#This Row],[104 (01JUL1985 21:00:00)-Water Temperature (C)]]*OO[[#This Row],[46]]</f>
        <v>4.3588010546724996E-5</v>
      </c>
      <c r="AW332" s="10">
        <f>3/24000000*OO[[#This Row],[105 (02JUL1985 00:00:00)-Water Temperature (C)]]*OO[[#This Row],[47]]</f>
        <v>4.0053284423999995E-5</v>
      </c>
      <c r="AX332" s="10">
        <f>3/24000000*OO[[#This Row],[106 (02JUL1985 03:00:00)-Water Temperature (C)]]*OO[[#This Row],[48]]</f>
        <v>3.6231069095799997E-5</v>
      </c>
      <c r="AY332" s="10">
        <f>3/24000000*OO[[#This Row],[107 (02JUL1985 06:00:00)-Water Temperature (C)]]*OO[[#This Row],[49]]</f>
        <v>3.2849044534900002E-5</v>
      </c>
      <c r="AZ332" s="10">
        <f>3/24000000*OO[[#This Row],[108 (02JUL1985 09:00:00)-Water Temperature (C)]]*OO[[#This Row],[50]]</f>
        <v>3.1047061415662496E-5</v>
      </c>
      <c r="BA332" s="10">
        <f>3/24000000*OO[[#This Row],[109 (02JUL1985 12:00:00)-Water Temperature (C)]]*OO[[#This Row],[51]]</f>
        <v>2.9189026768000002E-5</v>
      </c>
      <c r="BB332" s="10">
        <f>3/24000000*OO[[#This Row],[110 (02JUL1985 15:00:00)-Water Temperature (C)]]*OO[[#This Row],[52]]</f>
        <v>2.7036358684649995E-5</v>
      </c>
      <c r="BC332" s="10">
        <f>3/24000000*OO[[#This Row],[111 (02JUL1985 18:00:00)-Water Temperature (C)]]*OO[[#This Row],[53]]</f>
        <v>2.4776827296075004E-5</v>
      </c>
      <c r="BD332" s="10">
        <f>3/24000000*OO[[#This Row],[112 (02JUL1985 21:00:00)-Water Temperature (C)]]*OO[[#This Row],[54]]</f>
        <v>2.1906029324397494E-5</v>
      </c>
      <c r="BE332" s="10">
        <f>3/24000000*OO[[#This Row],[113 (03JUL1985 00:00:00)-Water Temperature (C)]]*OO[[#This Row],[55]]</f>
        <v>1.86098789129925E-5</v>
      </c>
      <c r="BF332" s="10">
        <f>3/24000000*OO[[#This Row],[114 (03JUL1985 03:00:00)-Water Temperature (C)]]*OO[[#This Row],[56]]</f>
        <v>1.5721719213924999E-5</v>
      </c>
      <c r="BG332" s="10">
        <f>3/24000000*OO[[#This Row],[115 (03JUL1985 06:00:00)-Water Temperature (C)]]*OO[[#This Row],[57]]</f>
        <v>1.3378352563598751E-5</v>
      </c>
      <c r="BH332" s="10">
        <f>3/24000000*OO[[#This Row],[116 (03JUL1985 09:00:00)-Water Temperature (C)]]*OO[[#This Row],[58]]</f>
        <v>1.1889802298637498E-5</v>
      </c>
      <c r="BI332" s="10">
        <f>3/24000000*OO[[#This Row],[117 (03JUL1985 12:00:00)-Water Temperature (C)]]*OO[[#This Row],[59]]</f>
        <v>1.0810782847325E-5</v>
      </c>
      <c r="BJ332" s="10">
        <f>3/24000000*OO[[#This Row],[118 (03JUL1985 15:00:00)-Water Temperature (C)]]*OO[[#This Row],[60]]</f>
        <v>9.7068050336162494E-6</v>
      </c>
      <c r="BK332" s="10">
        <f>3/24000000*OO[[#This Row],[119 (03JUL1985 18:00:00)-Water Temperature (C)]]*OO[[#This Row],[61]]</f>
        <v>8.5022448301187497E-6</v>
      </c>
      <c r="BL332" s="10">
        <f>3/24000000*OO[[#This Row],[120 (03JUL1985 21:00:00)-Water Temperature (C)]]*OO[[#This Row],[62]]</f>
        <v>7.0269581538749994E-6</v>
      </c>
      <c r="BM332" s="10">
        <f>3/24000000*OO[[#This Row],[121 (04JUL1985 00:00:00)-Water Temperature (C)]]*OO[[#This Row],[63]]</f>
        <v>5.5127598769774994E-6</v>
      </c>
      <c r="BN332" s="10">
        <f>3/24000000*OO[[#This Row],[122 (04JUL1985 03:00:00)-Water Temperature (C)]]*OO[[#This Row],[64]]</f>
        <v>4.2613527323437501E-6</v>
      </c>
      <c r="BO332" s="10">
        <f>3/24000000*OO[[#This Row],[123 (04JUL1985 06:00:00)-Water Temperature (C)]]*OO[[#This Row],[65]]</f>
        <v>3.3360317108624997E-6</v>
      </c>
      <c r="BP332" s="10">
        <f>3/24000000*OO[[#This Row],[124 (04JUL1985 09:00:00)-Water Temperature (C)]]*OO[[#This Row],[66]]</f>
        <v>2.7512166422587504E-6</v>
      </c>
      <c r="BQ332" s="10">
        <f>3/24000000*OO[[#This Row],[125 (04JUL1985 12:00:00)-Water Temperature (C)]]*OO[[#This Row],[67]]</f>
        <v>2.3589611376748749E-6</v>
      </c>
      <c r="BR332" s="10">
        <f>3/24000000*OO[[#This Row],[126 (04JUL1985 15:00:00)-Water Temperature (C)]]*OO[[#This Row],[68]]</f>
        <v>2.1088364518339995E-6</v>
      </c>
      <c r="BS332" s="10">
        <f>3/24000000*OO[[#This Row],[127 (04JUL1985 18:00:00)-Water Temperature (C)]]*OO[[#This Row],[69]]</f>
        <v>1.9031853097375002E-6</v>
      </c>
      <c r="BT332" s="10">
        <f>3/24000000*OO[[#This Row],[128 (04JUL1985 21:00:00)-Water Temperature (C)]]*OO[[#This Row],[70]]</f>
        <v>1.7181550715870001E-6</v>
      </c>
      <c r="BU332" s="10">
        <f>3/24000000*OO[[#This Row],[129 (05JUL1985 00:00:00)-Water Temperature (C)]]*OO[[#This Row],[71]]</f>
        <v>1.5556569227247498E-6</v>
      </c>
      <c r="BV332" s="10">
        <f>3/24000000*OO[[#This Row],[130 (05JUL1985 03:00:00)-Water Temperature (C)]]*OO[[#This Row],[72]]</f>
        <v>1.4159010366003751E-6</v>
      </c>
      <c r="BW332" s="10">
        <f>3/24000000*OO[[#This Row],[131 (05JUL1985 06:00:00)-Water Temperature (C)]]*OO[[#This Row],[73]]</f>
        <v>1.30050217893375E-6</v>
      </c>
      <c r="BX332" s="10">
        <f>3/24000000*OO[[#This Row],[132 (05JUL1985 09:00:00)-Water Temperature (C)]]*OO[[#This Row],[74]]</f>
        <v>1.2482101541417499E-6</v>
      </c>
      <c r="BY332" s="10">
        <f>3/24000000*OO[[#This Row],[133 (05JUL1985 12:00:00)-Water Temperature (C)]]*OO[[#This Row],[75]]</f>
        <v>1.2004014065549999E-6</v>
      </c>
      <c r="BZ332" s="10">
        <f>3/24000000*OO[[#This Row],[134 (05JUL1985 15:00:00)-Water Temperature (C)]]*OO[[#This Row],[76]]</f>
        <v>1.1700747147233748E-6</v>
      </c>
      <c r="CA332" s="10">
        <f>3/24000000*OO[[#This Row],[135 (05JUL1985 18:00:00)-Water Temperature (C)]]*OO[[#This Row],[77]]</f>
        <v>1.15215274507425E-6</v>
      </c>
      <c r="CB332" s="10">
        <f>3/24000000*OO[[#This Row],[136 (05JUL1985 21:00:00)-Water Temperature (C)]]*OO[[#This Row],[78]]</f>
        <v>1.1175070336430002E-6</v>
      </c>
      <c r="CC332" s="10">
        <f>3/24000000*OO[[#This Row],[137 (06JUL1985 00:00:00)-Water Temperature (C)]]*OO[[#This Row],[79]]</f>
        <v>1.058609593503E-6</v>
      </c>
      <c r="CD332" s="10">
        <f>3/24000000*OO[[#This Row],[138 (06JUL1985 03:00:00)-Water Temperature (C)]]*OO[[#This Row],[80]]</f>
        <v>9.9755082644687501E-7</v>
      </c>
      <c r="CE332" s="10">
        <f>3/24000000*OO[[#This Row],[139 (06JUL1985 06:00:00)-Water Temperature (C)]]*OO[[#This Row],[81]]</f>
        <v>9.483089721762499E-7</v>
      </c>
      <c r="CF332" s="10">
        <f>3/24000000*OO[[#This Row],[140 (06JUL1985 09:00:00)-Water Temperature (C)]]*OO[[#This Row],[82]]</f>
        <v>9.4221373381874989E-7</v>
      </c>
      <c r="CG332" s="10">
        <f>3/24000000*OO[[#This Row],[141 (06JUL1985 12:00:00)-Water Temperature (C)]]*OO[[#This Row],[83]]</f>
        <v>9.3829041343425E-7</v>
      </c>
      <c r="CH332" s="10">
        <f>3/24000000*OO[[#This Row],[142 (06JUL1985 15:00:00)-Water Temperature (C)]]*OO[[#This Row],[84]]</f>
        <v>9.3421186517999994E-7</v>
      </c>
      <c r="CI332" s="10">
        <f>3/24000000*OO[[#This Row],[143 (06JUL1985 18:00:00)-Water Temperature (C)]]*OO[[#This Row],[85]]</f>
        <v>9.3423588149399991E-7</v>
      </c>
      <c r="CJ332" s="10">
        <f>3/24000000*OO[[#This Row],[144 (06JUL1985 21:00:00)-Water Temperature (C)]]*OO[[#This Row],[86]]</f>
        <v>9.0172097251149983E-7</v>
      </c>
      <c r="CK332" s="10">
        <f>3/24000000*OO[[#This Row],[145 (07JUL1985 00:00:00)-Water Temperature (C)]]*OO[[#This Row],[87]]</f>
        <v>8.3781647180399995E-7</v>
      </c>
      <c r="CL332" s="10">
        <f>3/24000000*OO[[#This Row],[146 (07JUL1985 03:00:00)-Water Temperature (C)]]*OO[[#This Row],[88]]</f>
        <v>7.7952650643537496E-7</v>
      </c>
      <c r="CM332" s="10">
        <f>3/24000000*OO[[#This Row],[147 (07JUL1985 06:00:00)-Water Temperature (C)]]*OO[[#This Row],[89]]</f>
        <v>7.3001101864162497E-7</v>
      </c>
      <c r="CN332" s="10">
        <f>3/24000000*OO[[#This Row],[148 (07JUL1985 09:00:00)-Water Temperature (C)]]*OO[[#This Row],[90]]</f>
        <v>7.1140003355687492E-7</v>
      </c>
      <c r="CO332" s="10">
        <f>3/24000000*OO[[#This Row],[149 (07JUL1985 12:00:00)-Water Temperature (C)]]*OO[[#This Row],[91]]</f>
        <v>7.0673419614187495E-7</v>
      </c>
      <c r="CP332" s="10">
        <f>3/24000000*OO[[#This Row],[150 (07JUL1985 15:00:00)-Water Temperature (C)]]*OO[[#This Row],[92]]</f>
        <v>7.0044793904000001E-7</v>
      </c>
      <c r="CQ332" s="10">
        <f>3/24000000*OO[[#This Row],[151 (07JUL1985 18:00:00)-Water Temperature (C)]]*OO[[#This Row],[93]]</f>
        <v>6.9413636932E-7</v>
      </c>
      <c r="CR332" s="10">
        <f>3/24000000*OO[[#This Row],[152 (07JUL1985 21:00:00)-Water Temperature (C)]]*OO[[#This Row],[94]]</f>
        <v>6.6630798967162497E-7</v>
      </c>
      <c r="CS332" s="10">
        <f>3/24000000*OO[[#This Row],[153 (08JUL1985 00:00:00)-Water Temperature (C)]]*OO[[#This Row],[95]]</f>
        <v>6.2415000127750005E-7</v>
      </c>
      <c r="CT332" s="10">
        <f>3/24000000*OO[[#This Row],[154 (08JUL1985 03:00:00)-Water Temperature (C)]]*OO[[#This Row],[96]]</f>
        <v>5.8385872586487498E-7</v>
      </c>
      <c r="CU332" s="10">
        <f>3/24000000*OO[[#This Row],[155 (08JUL1985 06:00:00)-Water Temperature (C)]]*OO[[#This Row],[97]]</f>
        <v>5.4871528579650002E-7</v>
      </c>
      <c r="CV332" s="10">
        <f>3/24000000*OO[[#This Row],[156 (08JUL1985 09:00:00)-Water Temperature (C)]]*OO[[#This Row],[98]]</f>
        <v>5.2025039703787505E-7</v>
      </c>
      <c r="CW332" s="10">
        <f>3/24000000*OO[[#This Row],[157 (08JUL1985 12:00:00)-Water Temperature (C)]]*OO[[#This Row],[99]]</f>
        <v>5.0989467577162493E-7</v>
      </c>
    </row>
    <row r="333" spans="1:101" x14ac:dyDescent="0.35">
      <c r="A333" t="s">
        <v>339</v>
      </c>
      <c r="B333">
        <v>888.20860000000005</v>
      </c>
      <c r="C333" s="10">
        <f>3/24*OO[[#This Row],[59 (26JUN1985 06:00:00)-Water Temperature (C)]]*OO[[#This Row],[1]]/SUM(OO[1])</f>
        <v>0</v>
      </c>
      <c r="D333" s="10">
        <f>3/24*OO[[#This Row],[60 (26JUN1985 09:00:00)-Water Temperature (C)]]*OO[[#This Row],[2]]/SUM(OO[2])</f>
        <v>0</v>
      </c>
      <c r="E333" s="10">
        <f>3/24*OO[[#This Row],[61 (26JUN1985 12:00:00)-Water Temperature (C)]]*OO[[#This Row],[3]]/SUM(OO[3])</f>
        <v>0</v>
      </c>
      <c r="F333" s="10">
        <f>3/24*OO[[#This Row],[62 (26JUN1985 15:00:00)-Water Temperature (C)]]*OO[[#This Row],[4]]/SUM(OO[4])</f>
        <v>0</v>
      </c>
      <c r="G333" s="10">
        <f>3/24*OO[[#This Row],[63 (26JUN1985 18:00:00)-Water Temperature (C)]]*OO[[#This Row],[5]]/SUM(OO[5])</f>
        <v>0</v>
      </c>
      <c r="H333" s="10">
        <f>3/24*OO[[#This Row],[64 (26JUN1985 21:00:00)-Water Temperature (C)]]*OO[[#This Row],[6]]/SUM(OO[6])</f>
        <v>0</v>
      </c>
      <c r="I333" s="10">
        <f>3/24*OO[[#This Row],[65 (27JUN1985 00:00:00)-Water Temperature (C)]]*OO[[#This Row],[7]]/SUM(OO[7])</f>
        <v>0</v>
      </c>
      <c r="J333" s="10">
        <f>3/24*OO[[#This Row],[66 (27JUN1985 03:00:00)-Water Temperature (C)]]*OO[[#This Row],[8]]/SUM(OO[8])</f>
        <v>0</v>
      </c>
      <c r="K333" s="10">
        <f>3/24*OO[[#This Row],[67 (27JUN1985 06:00:00)-Water Temperature (C)]]*OO[[#This Row],[9]]/SUM(OO[9])</f>
        <v>0</v>
      </c>
      <c r="L333" s="10">
        <f>3/24*OO[[#This Row],[68 (27JUN1985 09:00:00)-Water Temperature (C)]]*OO[[#This Row],[10]]/SUM(OO[10])</f>
        <v>0</v>
      </c>
      <c r="M333" s="10">
        <f>3/24*OO[[#This Row],[69 (27JUN1985 12:00:00)-Water Temperature (C)]]*OO[[#This Row],[11]]/SUM(OO[11])</f>
        <v>0</v>
      </c>
      <c r="N333" s="10">
        <f>3/24*OO[[#This Row],[70 (27JUN1985 15:00:00)-Water Temperature (C)]]*OO[[#This Row],[12]]/SUM(OO[12])</f>
        <v>0</v>
      </c>
      <c r="O333" s="10">
        <f>3/24*OO[[#This Row],[71 (27JUN1985 18:00:00)-Water Temperature (C)]]*OO[[#This Row],[13]]/SUM(OO[13])</f>
        <v>0</v>
      </c>
      <c r="P333" s="10">
        <f>3/24*OO[[#This Row],[72 (27JUN1985 21:00:00)-Water Temperature (C)]]*OO[[#This Row],[14]]/SUM(OO[14])</f>
        <v>0</v>
      </c>
      <c r="Q333" s="10">
        <f>3/24*OO[[#This Row],[73 (28JUN1985 00:00:00)-Water Temperature (C)]]*OO[[#This Row],[15]]/SUM(OO[15])</f>
        <v>0</v>
      </c>
      <c r="R333" s="10">
        <f>3/24*OO[[#This Row],[74 (28JUN1985 03:00:00)-Water Temperature (C)]]*OO[[#This Row],[16]]/SUM(OO[16])</f>
        <v>0</v>
      </c>
      <c r="S333" s="10">
        <f>3/24*OO[[#This Row],[75 (28JUN1985 06:00:00)-Water Temperature (C)]]*OO[[#This Row],[17]]/SUM(OO[17])</f>
        <v>2.1654096121187973E-42</v>
      </c>
      <c r="T333" s="10">
        <f>3/24*OO[[#This Row],[76 (28JUN1985 09:00:00)-Water Temperature (C)]]*OO[[#This Row],[18]]/SUM(OO[18])</f>
        <v>6.5221502963134139E-31</v>
      </c>
      <c r="U333" s="10">
        <f>3/24*OO[[#This Row],[77 (28JUN1985 12:00:00)-Water Temperature (C)]]*OO[[#This Row],[19]]/SUM(OO[19])</f>
        <v>4.9418340079266314E-26</v>
      </c>
      <c r="V333" s="10">
        <f>3/24000000*OO[[#This Row],[78 (28JUN1985 15:00:00)-Water Temperature (C)]]*OO[[#This Row],[20]]</f>
        <v>6.2546284629225003E-18</v>
      </c>
      <c r="W333" s="10">
        <f>3/24000000*OO[[#This Row],[79 (28JUN1985 18:00:00)-Water Temperature (C)]]*OO[[#This Row],[21]]</f>
        <v>5.437256825079999E-14</v>
      </c>
      <c r="X333" s="10">
        <f>3/24000000*OO[[#This Row],[80 (28JUN1985 21:00:00)-Water Temperature (C)]]*OO[[#This Row],[22]]</f>
        <v>3.9339244154699996E-11</v>
      </c>
      <c r="Y333" s="10">
        <f>3/24000000*OO[[#This Row],[81 (29JUN1985 00:00:00)-Water Temperature (C)]]*OO[[#This Row],[23]]</f>
        <v>6.7612730572199991E-9</v>
      </c>
      <c r="Z333" s="10">
        <f>3/24000000*OO[[#This Row],[82 (29JUN1985 03:00:00)-Water Temperature (C)]]*OO[[#This Row],[24]]</f>
        <v>4.1150282165999999E-7</v>
      </c>
      <c r="AA333" s="10">
        <f>3/24000000*OO[[#This Row],[83 (29JUN1985 06:00:00)-Water Temperature (C)]]*OO[[#This Row],[25]]</f>
        <v>1.0972468948594999E-5</v>
      </c>
      <c r="AB333" s="10">
        <f>3/24000000*OO[[#This Row],[84 (29JUN1985 09:00:00)-Water Temperature (C)]]*OO[[#This Row],[26]]</f>
        <v>1.5077908658076247E-4</v>
      </c>
      <c r="AC333" s="10">
        <f>3/24000000*OO[[#This Row],[85 (29JUN1985 12:00:00)-Water Temperature (C)]]*OO[[#This Row],[27]]</f>
        <v>1.1684165928600001E-3</v>
      </c>
      <c r="AD333" s="10">
        <f>3/24000000*OO[[#This Row],[86 (29JUN1985 15:00:00)-Water Temperature (C)]]*OO[[#This Row],[28]]</f>
        <v>5.3793715224049994E-3</v>
      </c>
      <c r="AE333" s="10">
        <f>3/24000000*OO[[#This Row],[88 (29JUN1985 21:00:00)-Water Temperature (C)]]*OO[[#This Row],[30]]</f>
        <v>3.1173775524E-2</v>
      </c>
      <c r="AF333" s="10">
        <f>3/24000000*OO[[#This Row],[88 (29JUN1985 21:00:00)-Water Temperature (C)]]*OO[[#This Row],[30]]</f>
        <v>3.1173775524E-2</v>
      </c>
      <c r="AG333" s="10">
        <f>3/24000000*OO[[#This Row],[89 (30JUN1985 00:00:00)-Water Temperature (C)]]*OO[[#This Row],[31]]</f>
        <v>4.3153237491849995E-2</v>
      </c>
      <c r="AH333" s="10">
        <f>3/24000000*OO[[#This Row],[90 (30JUN1985 03:00:00)-Water Temperature (C)]]*OO[[#This Row],[32]]</f>
        <v>4.4747029108125003E-2</v>
      </c>
      <c r="AI333" s="10">
        <f>3/24000000*OO[[#This Row],[91 (30JUN1985 06:00:00)-Water Temperature (C)]]*OO[[#This Row],[33]]</f>
        <v>3.61233164088125E-2</v>
      </c>
      <c r="AJ333" s="10">
        <f>3/24000000*OO[[#This Row],[92 (30JUN1985 09:00:00)-Water Temperature (C)]]*OO[[#This Row],[34]]</f>
        <v>2.3880899886424996E-2</v>
      </c>
      <c r="AK333" s="10">
        <f>3/24000000*OO[[#This Row],[93 (30JUN1985 12:00:00)-Water Temperature (C)]]*OO[[#This Row],[35]]</f>
        <v>1.3243921446254999E-2</v>
      </c>
      <c r="AL333" s="10">
        <f>3/24000000*OO[[#This Row],[94 (30JUN1985 15:00:00)-Water Temperature (C)]]*OO[[#This Row],[36]]</f>
        <v>6.2355370540099981E-3</v>
      </c>
      <c r="AM333" s="10">
        <f>3/24000000*OO[[#This Row],[95 (30JUN1985 18:00:00)-Water Temperature (C)]]*OO[[#This Row],[37]]</f>
        <v>2.533093913E-3</v>
      </c>
      <c r="AN333" s="10">
        <f>3/24000000*OO[[#This Row],[96 (30JUN1985 21:00:00)-Water Temperature (C)]]*OO[[#This Row],[38]]</f>
        <v>9.0238064063500006E-4</v>
      </c>
      <c r="AO333" s="10">
        <f>3/24000000*OO[[#This Row],[97 (01JUL1985 00:00:00)-Water Temperature (C)]]*OO[[#This Row],[39]]</f>
        <v>3.0549261228999999E-4</v>
      </c>
      <c r="AP333" s="10">
        <f>3/24000000*OO[[#This Row],[98 (01JUL1985 03:00:00)-Water Temperature (C)]]*OO[[#This Row],[40]]</f>
        <v>1.152683567049875E-4</v>
      </c>
      <c r="AQ333" s="10">
        <f>3/24000000*OO[[#This Row],[99 (01JUL1985 06:00:00)-Water Temperature (C)]]*OO[[#This Row],[41]]</f>
        <v>6.0426007055837509E-5</v>
      </c>
      <c r="AR333" s="10">
        <f>3/24000000*OO[[#This Row],[100 (01JUL1985 09:00:00)-Water Temperature (C)]]*OO[[#This Row],[42]]</f>
        <v>4.7789960867874998E-5</v>
      </c>
      <c r="AS333" s="10">
        <f>3/24000000*OO[[#This Row],[101 (01JUL1985 12:00:00)-Water Temperature (C)]]*OO[[#This Row],[43]]</f>
        <v>4.6026150356999999E-5</v>
      </c>
      <c r="AT333" s="10">
        <f>3/24000000*OO[[#This Row],[102 (01JUL1985 15:00:00)-Water Temperature (C)]]*OO[[#This Row],[44]]</f>
        <v>4.6403730996524999E-5</v>
      </c>
      <c r="AU333" s="10">
        <f>3/24000000*OO[[#This Row],[103 (01JUL1985 18:00:00)-Water Temperature (C)]]*OO[[#This Row],[45]]</f>
        <v>4.6105407182812498E-5</v>
      </c>
      <c r="AV333" s="10">
        <f>3/24000000*OO[[#This Row],[104 (01JUL1985 21:00:00)-Water Temperature (C)]]*OO[[#This Row],[46]]</f>
        <v>4.4168410388437495E-5</v>
      </c>
      <c r="AW333" s="10">
        <f>3/24000000*OO[[#This Row],[105 (02JUL1985 00:00:00)-Water Temperature (C)]]*OO[[#This Row],[47]]</f>
        <v>4.0794562618424996E-5</v>
      </c>
      <c r="AX333" s="10">
        <f>3/24000000*OO[[#This Row],[106 (02JUL1985 03:00:00)-Water Temperature (C)]]*OO[[#This Row],[48]]</f>
        <v>3.7042477905749996E-5</v>
      </c>
      <c r="AY333" s="10">
        <f>3/24000000*OO[[#This Row],[107 (02JUL1985 06:00:00)-Water Temperature (C)]]*OO[[#This Row],[49]]</f>
        <v>3.3673952089375005E-5</v>
      </c>
      <c r="AZ333" s="10">
        <f>3/24000000*OO[[#This Row],[108 (02JUL1985 09:00:00)-Water Temperature (C)]]*OO[[#This Row],[50]]</f>
        <v>3.1898592615224998E-5</v>
      </c>
      <c r="BA333" s="10">
        <f>3/24000000*OO[[#This Row],[109 (02JUL1985 12:00:00)-Water Temperature (C)]]*OO[[#This Row],[51]]</f>
        <v>3.0077435334374997E-5</v>
      </c>
      <c r="BB333" s="10">
        <f>3/24000000*OO[[#This Row],[110 (02JUL1985 15:00:00)-Water Temperature (C)]]*OO[[#This Row],[52]]</f>
        <v>2.7935375296725001E-5</v>
      </c>
      <c r="BC333" s="10">
        <f>3/24000000*OO[[#This Row],[111 (02JUL1985 18:00:00)-Water Temperature (C)]]*OO[[#This Row],[53]]</f>
        <v>2.5659936658461251E-5</v>
      </c>
      <c r="BD333" s="10">
        <f>3/24000000*OO[[#This Row],[112 (02JUL1985 21:00:00)-Water Temperature (C)]]*OO[[#This Row],[54]]</f>
        <v>2.2762354481281253E-5</v>
      </c>
      <c r="BE333" s="10">
        <f>3/24000000*OO[[#This Row],[113 (03JUL1985 00:00:00)-Water Temperature (C)]]*OO[[#This Row],[55]]</f>
        <v>1.9375169744495E-5</v>
      </c>
      <c r="BF333" s="10">
        <f>3/24000000*OO[[#This Row],[114 (03JUL1985 03:00:00)-Water Temperature (C)]]*OO[[#This Row],[56]]</f>
        <v>1.6375727818573748E-5</v>
      </c>
      <c r="BG333" s="10">
        <f>3/24000000*OO[[#This Row],[115 (03JUL1985 06:00:00)-Water Temperature (C)]]*OO[[#This Row],[57]]</f>
        <v>1.393460304174E-5</v>
      </c>
      <c r="BH333" s="10">
        <f>3/24000000*OO[[#This Row],[116 (03JUL1985 09:00:00)-Water Temperature (C)]]*OO[[#This Row],[58]]</f>
        <v>1.2375507518724997E-5</v>
      </c>
      <c r="BI333" s="10">
        <f>3/24000000*OO[[#This Row],[117 (03JUL1985 12:00:00)-Water Temperature (C)]]*OO[[#This Row],[59]]</f>
        <v>1.1251985965699999E-5</v>
      </c>
      <c r="BJ333" s="10">
        <f>3/24000000*OO[[#This Row],[118 (03JUL1985 15:00:00)-Water Temperature (C)]]*OO[[#This Row],[60]]</f>
        <v>1.0117442917683749E-5</v>
      </c>
      <c r="BK333" s="10">
        <f>3/24000000*OO[[#This Row],[119 (03JUL1985 18:00:00)-Water Temperature (C)]]*OO[[#This Row],[61]]</f>
        <v>8.8829818463100004E-6</v>
      </c>
      <c r="BL333" s="10">
        <f>3/24000000*OO[[#This Row],[120 (03JUL1985 21:00:00)-Water Temperature (C)]]*OO[[#This Row],[62]]</f>
        <v>7.3691847738000008E-6</v>
      </c>
      <c r="BM333" s="10">
        <f>3/24000000*OO[[#This Row],[121 (04JUL1985 00:00:00)-Water Temperature (C)]]*OO[[#This Row],[63]]</f>
        <v>5.7967955142900001E-6</v>
      </c>
      <c r="BN333" s="10">
        <f>3/24000000*OO[[#This Row],[122 (04JUL1985 03:00:00)-Water Temperature (C)]]*OO[[#This Row],[64]]</f>
        <v>4.4820571607399996E-6</v>
      </c>
      <c r="BO333" s="10">
        <f>3/24000000*OO[[#This Row],[123 (04JUL1985 06:00:00)-Water Temperature (C)]]*OO[[#This Row],[65]]</f>
        <v>3.5026736593050003E-6</v>
      </c>
      <c r="BP333" s="10">
        <f>3/24000000*OO[[#This Row],[124 (04JUL1985 09:00:00)-Water Temperature (C)]]*OO[[#This Row],[66]]</f>
        <v>2.876893809685E-6</v>
      </c>
      <c r="BQ333" s="10">
        <f>3/24000000*OO[[#This Row],[125 (04JUL1985 12:00:00)-Water Temperature (C)]]*OO[[#This Row],[67]]</f>
        <v>2.457416223612E-6</v>
      </c>
      <c r="BR333" s="10">
        <f>3/24000000*OO[[#This Row],[126 (04JUL1985 15:00:00)-Water Temperature (C)]]*OO[[#This Row],[68]]</f>
        <v>2.190351979684125E-6</v>
      </c>
      <c r="BS333" s="10">
        <f>3/24000000*OO[[#This Row],[127 (04JUL1985 18:00:00)-Water Temperature (C)]]*OO[[#This Row],[69]]</f>
        <v>1.9733099611919998E-6</v>
      </c>
      <c r="BT333" s="10">
        <f>3/24000000*OO[[#This Row],[128 (04JUL1985 21:00:00)-Water Temperature (C)]]*OO[[#This Row],[70]]</f>
        <v>1.7806720419949999E-6</v>
      </c>
      <c r="BU333" s="10">
        <f>3/24000000*OO[[#This Row],[129 (05JUL1985 00:00:00)-Water Temperature (C)]]*OO[[#This Row],[71]]</f>
        <v>1.6111986118357499E-6</v>
      </c>
      <c r="BV333" s="10">
        <f>3/24000000*OO[[#This Row],[130 (05JUL1985 03:00:00)-Water Temperature (C)]]*OO[[#This Row],[72]]</f>
        <v>1.4658759565953748E-6</v>
      </c>
      <c r="BW333" s="10">
        <f>3/24000000*OO[[#This Row],[131 (05JUL1985 06:00:00)-Water Temperature (C)]]*OO[[#This Row],[73]]</f>
        <v>1.345017655008E-6</v>
      </c>
      <c r="BX333" s="10">
        <f>3/24000000*OO[[#This Row],[132 (05JUL1985 09:00:00)-Water Temperature (C)]]*OO[[#This Row],[74]]</f>
        <v>1.2883667205434998E-6</v>
      </c>
      <c r="BY333" s="10">
        <f>3/24000000*OO[[#This Row],[133 (05JUL1985 12:00:00)-Water Temperature (C)]]*OO[[#This Row],[75]]</f>
        <v>1.23815725374825E-6</v>
      </c>
      <c r="BZ333" s="10">
        <f>3/24000000*OO[[#This Row],[134 (05JUL1985 15:00:00)-Water Temperature (C)]]*OO[[#This Row],[76]]</f>
        <v>1.2057849195060001E-6</v>
      </c>
      <c r="CA333" s="10">
        <f>3/24000000*OO[[#This Row],[135 (05JUL1985 18:00:00)-Water Temperature (C)]]*OO[[#This Row],[77]]</f>
        <v>1.1862195933374999E-6</v>
      </c>
      <c r="CB333" s="10">
        <f>3/24000000*OO[[#This Row],[136 (05JUL1985 21:00:00)-Water Temperature (C)]]*OO[[#This Row],[78]]</f>
        <v>1.1520887463742501E-6</v>
      </c>
      <c r="CC333" s="10">
        <f>3/24000000*OO[[#This Row],[137 (06JUL1985 00:00:00)-Water Temperature (C)]]*OO[[#This Row],[79]]</f>
        <v>1.0919831556193749E-6</v>
      </c>
      <c r="CD333" s="10">
        <f>3/24000000*OO[[#This Row],[138 (06JUL1985 03:00:00)-Water Temperature (C)]]*OO[[#This Row],[80]]</f>
        <v>1.0292722674536248E-6</v>
      </c>
      <c r="CE333" s="10">
        <f>3/24000000*OO[[#This Row],[139 (06JUL1985 06:00:00)-Water Temperature (C)]]*OO[[#This Row],[81]]</f>
        <v>9.7825167672112495E-7</v>
      </c>
      <c r="CF333" s="10">
        <f>3/24000000*OO[[#This Row],[140 (06JUL1985 09:00:00)-Water Temperature (C)]]*OO[[#This Row],[82]]</f>
        <v>9.7125459922724991E-7</v>
      </c>
      <c r="CG333" s="10">
        <f>3/24000000*OO[[#This Row],[141 (06JUL1985 12:00:00)-Water Temperature (C)]]*OO[[#This Row],[83]]</f>
        <v>9.6725747470500007E-7</v>
      </c>
      <c r="CH333" s="10">
        <f>3/24000000*OO[[#This Row],[142 (06JUL1985 15:00:00)-Water Temperature (C)]]*OO[[#This Row],[84]]</f>
        <v>9.6250679453649984E-7</v>
      </c>
      <c r="CI333" s="10">
        <f>3/24000000*OO[[#This Row],[143 (06JUL1985 18:00:00)-Water Temperature (C)]]*OO[[#This Row],[85]]</f>
        <v>9.6254298032162492E-7</v>
      </c>
      <c r="CJ333" s="10">
        <f>3/24000000*OO[[#This Row],[144 (06JUL1985 21:00:00)-Water Temperature (C)]]*OO[[#This Row],[86]]</f>
        <v>9.3099637919475009E-7</v>
      </c>
      <c r="CK333" s="10">
        <f>3/24000000*OO[[#This Row],[145 (07JUL1985 00:00:00)-Water Temperature (C)]]*OO[[#This Row],[87]]</f>
        <v>8.6556803994625007E-7</v>
      </c>
      <c r="CL333" s="10">
        <f>3/24000000*OO[[#This Row],[146 (07JUL1985 03:00:00)-Water Temperature (C)]]*OO[[#This Row],[88]]</f>
        <v>8.0519624712287481E-7</v>
      </c>
      <c r="CM333" s="10">
        <f>3/24000000*OO[[#This Row],[147 (07JUL1985 06:00:00)-Water Temperature (C)]]*OO[[#This Row],[89]]</f>
        <v>7.5387128019524988E-7</v>
      </c>
      <c r="CN333" s="10">
        <f>3/24000000*OO[[#This Row],[148 (07JUL1985 09:00:00)-Water Temperature (C)]]*OO[[#This Row],[90]]</f>
        <v>7.3406244491025E-7</v>
      </c>
      <c r="CO333" s="10">
        <f>3/24000000*OO[[#This Row],[149 (07JUL1985 12:00:00)-Water Temperature (C)]]*OO[[#This Row],[91]]</f>
        <v>7.285915774917501E-7</v>
      </c>
      <c r="CP333" s="10">
        <f>3/24000000*OO[[#This Row],[150 (07JUL1985 15:00:00)-Water Temperature (C)]]*OO[[#This Row],[92]]</f>
        <v>7.2191536563999985E-7</v>
      </c>
      <c r="CQ333" s="10">
        <f>3/24000000*OO[[#This Row],[151 (07JUL1985 18:00:00)-Water Temperature (C)]]*OO[[#This Row],[93]]</f>
        <v>7.15498846741E-7</v>
      </c>
      <c r="CR333" s="10">
        <f>3/24000000*OO[[#This Row],[152 (07JUL1985 21:00:00)-Water Temperature (C)]]*OO[[#This Row],[94]]</f>
        <v>6.87660646026125E-7</v>
      </c>
      <c r="CS333" s="10">
        <f>3/24000000*OO[[#This Row],[153 (08JUL1985 00:00:00)-Water Temperature (C)]]*OO[[#This Row],[95]]</f>
        <v>6.4457752942725004E-7</v>
      </c>
      <c r="CT333" s="10">
        <f>3/24000000*OO[[#This Row],[154 (08JUL1985 03:00:00)-Water Temperature (C)]]*OO[[#This Row],[96]]</f>
        <v>6.0287996132900012E-7</v>
      </c>
      <c r="CU333" s="10">
        <f>3/24000000*OO[[#This Row],[155 (08JUL1985 06:00:00)-Water Temperature (C)]]*OO[[#This Row],[97]]</f>
        <v>5.6674123533787497E-7</v>
      </c>
      <c r="CV333" s="10">
        <f>3/24000000*OO[[#This Row],[156 (08JUL1985 09:00:00)-Water Temperature (C)]]*OO[[#This Row],[98]]</f>
        <v>5.3699197200849987E-7</v>
      </c>
      <c r="CW333" s="10">
        <f>3/24000000*OO[[#This Row],[157 (08JUL1985 12:00:00)-Water Temperature (C)]]*OO[[#This Row],[99]]</f>
        <v>5.2580997249099998E-7</v>
      </c>
    </row>
    <row r="334" spans="1:101" x14ac:dyDescent="0.35">
      <c r="A334" t="s">
        <v>340</v>
      </c>
      <c r="B334">
        <v>875.46789999999999</v>
      </c>
      <c r="C334" s="10">
        <f>3/24*OO[[#This Row],[59 (26JUN1985 06:00:00)-Water Temperature (C)]]*OO[[#This Row],[1]]/SUM(OO[1])</f>
        <v>0</v>
      </c>
      <c r="D334" s="10">
        <f>3/24*OO[[#This Row],[60 (26JUN1985 09:00:00)-Water Temperature (C)]]*OO[[#This Row],[2]]/SUM(OO[2])</f>
        <v>0</v>
      </c>
      <c r="E334" s="10">
        <f>3/24*OO[[#This Row],[61 (26JUN1985 12:00:00)-Water Temperature (C)]]*OO[[#This Row],[3]]/SUM(OO[3])</f>
        <v>0</v>
      </c>
      <c r="F334" s="10">
        <f>3/24*OO[[#This Row],[62 (26JUN1985 15:00:00)-Water Temperature (C)]]*OO[[#This Row],[4]]/SUM(OO[4])</f>
        <v>0</v>
      </c>
      <c r="G334" s="10">
        <f>3/24*OO[[#This Row],[63 (26JUN1985 18:00:00)-Water Temperature (C)]]*OO[[#This Row],[5]]/SUM(OO[5])</f>
        <v>0</v>
      </c>
      <c r="H334" s="10">
        <f>3/24*OO[[#This Row],[64 (26JUN1985 21:00:00)-Water Temperature (C)]]*OO[[#This Row],[6]]/SUM(OO[6])</f>
        <v>0</v>
      </c>
      <c r="I334" s="10">
        <f>3/24*OO[[#This Row],[65 (27JUN1985 00:00:00)-Water Temperature (C)]]*OO[[#This Row],[7]]/SUM(OO[7])</f>
        <v>0</v>
      </c>
      <c r="J334" s="10">
        <f>3/24*OO[[#This Row],[66 (27JUN1985 03:00:00)-Water Temperature (C)]]*OO[[#This Row],[8]]/SUM(OO[8])</f>
        <v>0</v>
      </c>
      <c r="K334" s="10">
        <f>3/24*OO[[#This Row],[67 (27JUN1985 06:00:00)-Water Temperature (C)]]*OO[[#This Row],[9]]/SUM(OO[9])</f>
        <v>0</v>
      </c>
      <c r="L334" s="10">
        <f>3/24*OO[[#This Row],[68 (27JUN1985 09:00:00)-Water Temperature (C)]]*OO[[#This Row],[10]]/SUM(OO[10])</f>
        <v>0</v>
      </c>
      <c r="M334" s="10">
        <f>3/24*OO[[#This Row],[69 (27JUN1985 12:00:00)-Water Temperature (C)]]*OO[[#This Row],[11]]/SUM(OO[11])</f>
        <v>0</v>
      </c>
      <c r="N334" s="10">
        <f>3/24*OO[[#This Row],[70 (27JUN1985 15:00:00)-Water Temperature (C)]]*OO[[#This Row],[12]]/SUM(OO[12])</f>
        <v>0</v>
      </c>
      <c r="O334" s="10">
        <f>3/24*OO[[#This Row],[71 (27JUN1985 18:00:00)-Water Temperature (C)]]*OO[[#This Row],[13]]/SUM(OO[13])</f>
        <v>0</v>
      </c>
      <c r="P334" s="10">
        <f>3/24*OO[[#This Row],[72 (27JUN1985 21:00:00)-Water Temperature (C)]]*OO[[#This Row],[14]]/SUM(OO[14])</f>
        <v>0</v>
      </c>
      <c r="Q334" s="10">
        <f>3/24*OO[[#This Row],[73 (28JUN1985 00:00:00)-Water Temperature (C)]]*OO[[#This Row],[15]]/SUM(OO[15])</f>
        <v>0</v>
      </c>
      <c r="R334" s="10">
        <f>3/24*OO[[#This Row],[74 (28JUN1985 03:00:00)-Water Temperature (C)]]*OO[[#This Row],[16]]/SUM(OO[16])</f>
        <v>0</v>
      </c>
      <c r="S334" s="10">
        <f>3/24*OO[[#This Row],[75 (28JUN1985 06:00:00)-Water Temperature (C)]]*OO[[#This Row],[17]]/SUM(OO[17])</f>
        <v>1.4351943226475696E-43</v>
      </c>
      <c r="T334" s="10">
        <f>3/24*OO[[#This Row],[76 (28JUN1985 09:00:00)-Water Temperature (C)]]*OO[[#This Row],[18]]/SUM(OO[18])</f>
        <v>4.6713242329252898E-32</v>
      </c>
      <c r="U334" s="10">
        <f>3/24*OO[[#This Row],[77 (28JUN1985 12:00:00)-Water Temperature (C)]]*OO[[#This Row],[19]]/SUM(OO[19])</f>
        <v>1.9298782459611589E-26</v>
      </c>
      <c r="V334" s="10">
        <f>3/24000000*OO[[#This Row],[78 (28JUN1985 15:00:00)-Water Temperature (C)]]*OO[[#This Row],[20]]</f>
        <v>2.5778250170674995E-18</v>
      </c>
      <c r="W334" s="10">
        <f>3/24000000*OO[[#This Row],[79 (28JUN1985 18:00:00)-Water Temperature (C)]]*OO[[#This Row],[21]]</f>
        <v>2.8823639576062494E-14</v>
      </c>
      <c r="X334" s="10">
        <f>3/24000000*OO[[#This Row],[80 (28JUN1985 21:00:00)-Water Temperature (C)]]*OO[[#This Row],[22]]</f>
        <v>2.3476131292162501E-11</v>
      </c>
      <c r="Y334" s="10">
        <f>3/24000000*OO[[#This Row],[81 (29JUN1985 00:00:00)-Water Temperature (C)]]*OO[[#This Row],[23]]</f>
        <v>4.3880497035524995E-9</v>
      </c>
      <c r="Z334" s="10">
        <f>3/24000000*OO[[#This Row],[82 (29JUN1985 03:00:00)-Water Temperature (C)]]*OO[[#This Row],[24]]</f>
        <v>2.8561347735849996E-7</v>
      </c>
      <c r="AA334" s="10">
        <f>3/24000000*OO[[#This Row],[83 (29JUN1985 06:00:00)-Water Temperature (C)]]*OO[[#This Row],[25]]</f>
        <v>8.0676995674174997E-6</v>
      </c>
      <c r="AB334" s="10">
        <f>3/24000000*OO[[#This Row],[84 (29JUN1985 09:00:00)-Water Temperature (C)]]*OO[[#This Row],[26]]</f>
        <v>1.1660892905026249E-4</v>
      </c>
      <c r="AC334" s="10">
        <f>3/24000000*OO[[#This Row],[85 (29JUN1985 12:00:00)-Water Temperature (C)]]*OO[[#This Row],[27]]</f>
        <v>9.4614314406000002E-4</v>
      </c>
      <c r="AD334" s="10">
        <f>3/24000000*OO[[#This Row],[86 (29JUN1985 15:00:00)-Water Temperature (C)]]*OO[[#This Row],[28]]</f>
        <v>4.5457391818999994E-3</v>
      </c>
      <c r="AE334" s="10">
        <f>3/24000000*OO[[#This Row],[88 (29JUN1985 21:00:00)-Water Temperature (C)]]*OO[[#This Row],[30]]</f>
        <v>2.8338586925625003E-2</v>
      </c>
      <c r="AF334" s="10">
        <f>3/24000000*OO[[#This Row],[88 (29JUN1985 21:00:00)-Water Temperature (C)]]*OO[[#This Row],[30]]</f>
        <v>2.8338586925625003E-2</v>
      </c>
      <c r="AG334" s="10">
        <f>3/24000000*OO[[#This Row],[89 (30JUN1985 00:00:00)-Water Temperature (C)]]*OO[[#This Row],[31]]</f>
        <v>4.0501912892874997E-2</v>
      </c>
      <c r="AH334" s="10">
        <f>3/24000000*OO[[#This Row],[90 (30JUN1985 03:00:00)-Water Temperature (C)]]*OO[[#This Row],[32]]</f>
        <v>4.3198629876250005E-2</v>
      </c>
      <c r="AI334" s="10">
        <f>3/24000000*OO[[#This Row],[91 (30JUN1985 06:00:00)-Water Temperature (C)]]*OO[[#This Row],[33]]</f>
        <v>3.5815022918512504E-2</v>
      </c>
      <c r="AJ334" s="10">
        <f>3/24000000*OO[[#This Row],[92 (30JUN1985 09:00:00)-Water Temperature (C)]]*OO[[#This Row],[34]]</f>
        <v>2.4247441982799999E-2</v>
      </c>
      <c r="AK334" s="10">
        <f>3/24000000*OO[[#This Row],[93 (30JUN1985 12:00:00)-Water Temperature (C)]]*OO[[#This Row],[35]]</f>
        <v>1.3744075605119997E-2</v>
      </c>
      <c r="AL334" s="10">
        <f>3/24000000*OO[[#This Row],[94 (30JUN1985 15:00:00)-Water Temperature (C)]]*OO[[#This Row],[36]]</f>
        <v>6.6062824879274994E-3</v>
      </c>
      <c r="AM334" s="10">
        <f>3/24000000*OO[[#This Row],[95 (30JUN1985 18:00:00)-Water Temperature (C)]]*OO[[#This Row],[37]]</f>
        <v>2.7361838968100001E-3</v>
      </c>
      <c r="AN334" s="10">
        <f>3/24000000*OO[[#This Row],[96 (30JUN1985 21:00:00)-Water Temperature (C)]]*OO[[#This Row],[38]]</f>
        <v>9.8925078563850011E-4</v>
      </c>
      <c r="AO334" s="10">
        <f>3/24000000*OO[[#This Row],[97 (01JUL1985 00:00:00)-Water Temperature (C)]]*OO[[#This Row],[39]]</f>
        <v>3.3577414886199993E-4</v>
      </c>
      <c r="AP334" s="10">
        <f>3/24000000*OO[[#This Row],[98 (01JUL1985 03:00:00)-Water Temperature (C)]]*OO[[#This Row],[40]]</f>
        <v>1.2381178733061247E-4</v>
      </c>
      <c r="AQ334" s="10">
        <f>3/24000000*OO[[#This Row],[99 (01JUL1985 06:00:00)-Water Temperature (C)]]*OO[[#This Row],[41]]</f>
        <v>6.1695390890349994E-5</v>
      </c>
      <c r="AR334" s="10">
        <f>3/24000000*OO[[#This Row],[100 (01JUL1985 09:00:00)-Water Temperature (C)]]*OO[[#This Row],[42]]</f>
        <v>4.6762741275250001E-5</v>
      </c>
      <c r="AS334" s="10">
        <f>3/24000000*OO[[#This Row],[101 (01JUL1985 12:00:00)-Water Temperature (C)]]*OO[[#This Row],[43]]</f>
        <v>4.4324124746200001E-5</v>
      </c>
      <c r="AT334" s="10">
        <f>3/24000000*OO[[#This Row],[102 (01JUL1985 15:00:00)-Water Temperature (C)]]*OO[[#This Row],[44]]</f>
        <v>4.4562059270774999E-5</v>
      </c>
      <c r="AU334" s="10">
        <f>3/24000000*OO[[#This Row],[103 (01JUL1985 18:00:00)-Water Temperature (C)]]*OO[[#This Row],[45]]</f>
        <v>4.4337813753999988E-5</v>
      </c>
      <c r="AV334" s="10">
        <f>3/24000000*OO[[#This Row],[104 (01JUL1985 21:00:00)-Water Temperature (C)]]*OO[[#This Row],[46]]</f>
        <v>4.2637365489150004E-5</v>
      </c>
      <c r="AW334" s="10">
        <f>3/24000000*OO[[#This Row],[105 (02JUL1985 00:00:00)-Water Temperature (C)]]*OO[[#This Row],[47]]</f>
        <v>3.9527234842687495E-5</v>
      </c>
      <c r="AX334" s="10">
        <f>3/24000000*OO[[#This Row],[106 (02JUL1985 03:00:00)-Water Temperature (C)]]*OO[[#This Row],[48]]</f>
        <v>3.5966424942112498E-5</v>
      </c>
      <c r="AY334" s="10">
        <f>3/24000000*OO[[#This Row],[107 (02JUL1985 06:00:00)-Water Temperature (C)]]*OO[[#This Row],[49]]</f>
        <v>3.2719558195912503E-5</v>
      </c>
      <c r="AZ334" s="10">
        <f>3/24000000*OO[[#This Row],[108 (02JUL1985 09:00:00)-Water Temperature (C)]]*OO[[#This Row],[50]]</f>
        <v>3.0987016011024998E-5</v>
      </c>
      <c r="BA334" s="10">
        <f>3/24000000*OO[[#This Row],[109 (02JUL1985 12:00:00)-Water Temperature (C)]]*OO[[#This Row],[51]]</f>
        <v>2.9262148795850002E-5</v>
      </c>
      <c r="BB334" s="10">
        <f>3/24000000*OO[[#This Row],[110 (02JUL1985 15:00:00)-Water Temperature (C)]]*OO[[#This Row],[52]]</f>
        <v>2.7229402405499997E-5</v>
      </c>
      <c r="BC334" s="10">
        <f>3/24000000*OO[[#This Row],[111 (02JUL1985 18:00:00)-Water Temperature (C)]]*OO[[#This Row],[53]]</f>
        <v>2.5049338279019996E-5</v>
      </c>
      <c r="BD334" s="10">
        <f>3/24000000*OO[[#This Row],[112 (02JUL1985 21:00:00)-Water Temperature (C)]]*OO[[#This Row],[54]]</f>
        <v>2.2295788377027499E-5</v>
      </c>
      <c r="BE334" s="10">
        <f>3/24000000*OO[[#This Row],[113 (03JUL1985 00:00:00)-Water Temperature (C)]]*OO[[#This Row],[55]]</f>
        <v>1.9022982014724998E-5</v>
      </c>
      <c r="BF334" s="10">
        <f>3/24000000*OO[[#This Row],[114 (03JUL1985 03:00:00)-Water Temperature (C)]]*OO[[#This Row],[56]]</f>
        <v>1.6080681739751249E-5</v>
      </c>
      <c r="BG334" s="10">
        <f>3/24000000*OO[[#This Row],[115 (03JUL1985 06:00:00)-Water Temperature (C)]]*OO[[#This Row],[57]]</f>
        <v>1.3676559533461249E-5</v>
      </c>
      <c r="BH334" s="10">
        <f>3/24000000*OO[[#This Row],[116 (03JUL1985 09:00:00)-Water Temperature (C)]]*OO[[#This Row],[58]]</f>
        <v>1.2124900603905001E-5</v>
      </c>
      <c r="BI334" s="10">
        <f>3/24000000*OO[[#This Row],[117 (03JUL1985 12:00:00)-Water Temperature (C)]]*OO[[#This Row],[59]]</f>
        <v>1.101407611557E-5</v>
      </c>
      <c r="BJ334" s="10">
        <f>3/24000000*OO[[#This Row],[118 (03JUL1985 15:00:00)-Water Temperature (C)]]*OO[[#This Row],[60]]</f>
        <v>9.9212560525049998E-6</v>
      </c>
      <c r="BK334" s="10">
        <f>3/24000000*OO[[#This Row],[119 (03JUL1985 18:00:00)-Water Temperature (C)]]*OO[[#This Row],[61]]</f>
        <v>8.7374483894599995E-6</v>
      </c>
      <c r="BL334" s="10">
        <f>3/24000000*OO[[#This Row],[120 (03JUL1985 21:00:00)-Water Temperature (C)]]*OO[[#This Row],[62]]</f>
        <v>7.2883993521300007E-6</v>
      </c>
      <c r="BM334" s="10">
        <f>3/24000000*OO[[#This Row],[121 (04JUL1985 00:00:00)-Water Temperature (C)]]*OO[[#This Row],[63]]</f>
        <v>5.7578053880925E-6</v>
      </c>
      <c r="BN334" s="10">
        <f>3/24000000*OO[[#This Row],[122 (04JUL1985 03:00:00)-Water Temperature (C)]]*OO[[#This Row],[64]]</f>
        <v>4.4569336708399992E-6</v>
      </c>
      <c r="BO334" s="10">
        <f>3/24000000*OO[[#This Row],[123 (04JUL1985 06:00:00)-Water Temperature (C)]]*OO[[#This Row],[65]]</f>
        <v>3.4765174964850001E-6</v>
      </c>
      <c r="BP334" s="10">
        <f>3/24000000*OO[[#This Row],[124 (04JUL1985 09:00:00)-Water Temperature (C)]]*OO[[#This Row],[66]]</f>
        <v>2.8399927184999993E-6</v>
      </c>
      <c r="BQ334" s="10">
        <f>3/24000000*OO[[#This Row],[125 (04JUL1985 12:00:00)-Water Temperature (C)]]*OO[[#This Row],[67]]</f>
        <v>2.4134493072337496E-6</v>
      </c>
      <c r="BR334" s="10">
        <f>3/24000000*OO[[#This Row],[126 (04JUL1985 15:00:00)-Water Temperature (C)]]*OO[[#This Row],[68]]</f>
        <v>2.141423477118E-6</v>
      </c>
      <c r="BS334" s="10">
        <f>3/24000000*OO[[#This Row],[127 (04JUL1985 18:00:00)-Water Temperature (C)]]*OO[[#This Row],[69]]</f>
        <v>1.9243684839719998E-6</v>
      </c>
      <c r="BT334" s="10">
        <f>3/24000000*OO[[#This Row],[128 (04JUL1985 21:00:00)-Water Temperature (C)]]*OO[[#This Row],[70]]</f>
        <v>1.735099766173875E-6</v>
      </c>
      <c r="BU334" s="10">
        <f>3/24000000*OO[[#This Row],[129 (05JUL1985 00:00:00)-Water Temperature (C)]]*OO[[#This Row],[71]]</f>
        <v>1.5687565796624999E-6</v>
      </c>
      <c r="BV334" s="10">
        <f>3/24000000*OO[[#This Row],[130 (05JUL1985 03:00:00)-Water Temperature (C)]]*OO[[#This Row],[72]]</f>
        <v>1.4265099155802499E-6</v>
      </c>
      <c r="BW334" s="10">
        <f>3/24000000*OO[[#This Row],[131 (05JUL1985 06:00:00)-Water Temperature (C)]]*OO[[#This Row],[73]]</f>
        <v>1.3072887502219997E-6</v>
      </c>
      <c r="BX334" s="10">
        <f>3/24000000*OO[[#This Row],[132 (05JUL1985 09:00:00)-Water Temperature (C)]]*OO[[#This Row],[74]]</f>
        <v>1.248245919802375E-6</v>
      </c>
      <c r="BY334" s="10">
        <f>3/24000000*OO[[#This Row],[133 (05JUL1985 12:00:00)-Water Temperature (C)]]*OO[[#This Row],[75]]</f>
        <v>1.198682514200625E-6</v>
      </c>
      <c r="BZ334" s="10">
        <f>3/24000000*OO[[#This Row],[134 (05JUL1985 15:00:00)-Water Temperature (C)]]*OO[[#This Row],[76]]</f>
        <v>1.1656465321678751E-6</v>
      </c>
      <c r="CA334" s="10">
        <f>3/24000000*OO[[#This Row],[135 (05JUL1985 18:00:00)-Water Temperature (C)]]*OO[[#This Row],[77]]</f>
        <v>1.1454312594149998E-6</v>
      </c>
      <c r="CB334" s="10">
        <f>3/24000000*OO[[#This Row],[136 (05JUL1985 21:00:00)-Water Temperature (C)]]*OO[[#This Row],[78]]</f>
        <v>1.1141563414616249E-6</v>
      </c>
      <c r="CC334" s="10">
        <f>3/24000000*OO[[#This Row],[137 (06JUL1985 00:00:00)-Water Temperature (C)]]*OO[[#This Row],[79]]</f>
        <v>1.0572079605639999E-6</v>
      </c>
      <c r="CD334" s="10">
        <f>3/24000000*OO[[#This Row],[138 (06JUL1985 03:00:00)-Water Temperature (C)]]*OO[[#This Row],[80]]</f>
        <v>9.9686909115825004E-7</v>
      </c>
      <c r="CE334" s="10">
        <f>3/24000000*OO[[#This Row],[139 (06JUL1985 06:00:00)-Water Temperature (C)]]*OO[[#This Row],[81]]</f>
        <v>9.4710664862574991E-7</v>
      </c>
      <c r="CF334" s="10">
        <f>3/24000000*OO[[#This Row],[140 (06JUL1985 09:00:00)-Water Temperature (C)]]*OO[[#This Row],[82]]</f>
        <v>9.3906502602774998E-7</v>
      </c>
      <c r="CG334" s="10">
        <f>3/24000000*OO[[#This Row],[141 (06JUL1985 12:00:00)-Water Temperature (C)]]*OO[[#This Row],[83]]</f>
        <v>9.3505581038449997E-7</v>
      </c>
      <c r="CH334" s="10">
        <f>3/24000000*OO[[#This Row],[142 (06JUL1985 15:00:00)-Water Temperature (C)]]*OO[[#This Row],[84]]</f>
        <v>9.2987988075900002E-7</v>
      </c>
      <c r="CI334" s="10">
        <f>3/24000000*OO[[#This Row],[143 (06JUL1985 18:00:00)-Water Temperature (C)]]*OO[[#This Row],[85]]</f>
        <v>9.2969966077437499E-7</v>
      </c>
      <c r="CJ334" s="10">
        <f>3/24000000*OO[[#This Row],[144 (06JUL1985 21:00:00)-Water Temperature (C)]]*OO[[#This Row],[86]]</f>
        <v>9.0186925898887494E-7</v>
      </c>
      <c r="CK334" s="10">
        <f>3/24000000*OO[[#This Row],[145 (07JUL1985 00:00:00)-Water Temperature (C)]]*OO[[#This Row],[87]]</f>
        <v>8.3970857502424988E-7</v>
      </c>
      <c r="CL334" s="10">
        <f>3/24000000*OO[[#This Row],[146 (07JUL1985 03:00:00)-Water Temperature (C)]]*OO[[#This Row],[88]]</f>
        <v>7.8101038048187501E-7</v>
      </c>
      <c r="CM334" s="10">
        <f>3/24000000*OO[[#This Row],[147 (07JUL1985 06:00:00)-Water Temperature (C)]]*OO[[#This Row],[89]]</f>
        <v>7.3091326305224987E-7</v>
      </c>
      <c r="CN334" s="10">
        <f>3/24000000*OO[[#This Row],[148 (07JUL1985 09:00:00)-Water Temperature (C)]]*OO[[#This Row],[90]]</f>
        <v>7.1073719298149991E-7</v>
      </c>
      <c r="CO334" s="10">
        <f>3/24000000*OO[[#This Row],[149 (07JUL1985 12:00:00)-Water Temperature (C)]]*OO[[#This Row],[91]]</f>
        <v>7.0435987320074988E-7</v>
      </c>
      <c r="CP334" s="10">
        <f>3/24000000*OO[[#This Row],[150 (07JUL1985 15:00:00)-Water Temperature (C)]]*OO[[#This Row],[92]]</f>
        <v>6.9769521393749999E-7</v>
      </c>
      <c r="CQ334" s="10">
        <f>3/24000000*OO[[#This Row],[151 (07JUL1985 18:00:00)-Water Temperature (C)]]*OO[[#This Row],[93]]</f>
        <v>6.9143897380774987E-7</v>
      </c>
      <c r="CR334" s="10">
        <f>3/24000000*OO[[#This Row],[152 (07JUL1985 21:00:00)-Water Temperature (C)]]*OO[[#This Row],[94]]</f>
        <v>6.6584154437699994E-7</v>
      </c>
      <c r="CS334" s="10">
        <f>3/24000000*OO[[#This Row],[153 (08JUL1985 00:00:00)-Water Temperature (C)]]*OO[[#This Row],[95]]</f>
        <v>6.2485969299174995E-7</v>
      </c>
      <c r="CT334" s="10">
        <f>3/24000000*OO[[#This Row],[154 (08JUL1985 03:00:00)-Water Temperature (C)]]*OO[[#This Row],[96]]</f>
        <v>5.8439302492612504E-7</v>
      </c>
      <c r="CU334" s="10">
        <f>3/24000000*OO[[#This Row],[155 (08JUL1985 06:00:00)-Water Temperature (C)]]*OO[[#This Row],[97]]</f>
        <v>5.4942302239500001E-7</v>
      </c>
      <c r="CV334" s="10">
        <f>3/24000000*OO[[#This Row],[156 (08JUL1985 09:00:00)-Water Temperature (C)]]*OO[[#This Row],[98]]</f>
        <v>5.2021410690699996E-7</v>
      </c>
      <c r="CW334" s="10">
        <f>3/24000000*OO[[#This Row],[157 (08JUL1985 12:00:00)-Water Temperature (C)]]*OO[[#This Row],[99]]</f>
        <v>5.08453355735E-7</v>
      </c>
    </row>
    <row r="335" spans="1:101" x14ac:dyDescent="0.35">
      <c r="A335" t="s">
        <v>341</v>
      </c>
      <c r="B335">
        <v>885.822</v>
      </c>
      <c r="C335" s="10">
        <f>3/24*OO[[#This Row],[59 (26JUN1985 06:00:00)-Water Temperature (C)]]*OO[[#This Row],[1]]/SUM(OO[1])</f>
        <v>0</v>
      </c>
      <c r="D335" s="10">
        <f>3/24*OO[[#This Row],[60 (26JUN1985 09:00:00)-Water Temperature (C)]]*OO[[#This Row],[2]]/SUM(OO[2])</f>
        <v>0</v>
      </c>
      <c r="E335" s="10">
        <f>3/24*OO[[#This Row],[61 (26JUN1985 12:00:00)-Water Temperature (C)]]*OO[[#This Row],[3]]/SUM(OO[3])</f>
        <v>0</v>
      </c>
      <c r="F335" s="10">
        <f>3/24*OO[[#This Row],[62 (26JUN1985 15:00:00)-Water Temperature (C)]]*OO[[#This Row],[4]]/SUM(OO[4])</f>
        <v>0</v>
      </c>
      <c r="G335" s="10">
        <f>3/24*OO[[#This Row],[63 (26JUN1985 18:00:00)-Water Temperature (C)]]*OO[[#This Row],[5]]/SUM(OO[5])</f>
        <v>0</v>
      </c>
      <c r="H335" s="10">
        <f>3/24*OO[[#This Row],[64 (26JUN1985 21:00:00)-Water Temperature (C)]]*OO[[#This Row],[6]]/SUM(OO[6])</f>
        <v>0</v>
      </c>
      <c r="I335" s="10">
        <f>3/24*OO[[#This Row],[65 (27JUN1985 00:00:00)-Water Temperature (C)]]*OO[[#This Row],[7]]/SUM(OO[7])</f>
        <v>0</v>
      </c>
      <c r="J335" s="10">
        <f>3/24*OO[[#This Row],[66 (27JUN1985 03:00:00)-Water Temperature (C)]]*OO[[#This Row],[8]]/SUM(OO[8])</f>
        <v>0</v>
      </c>
      <c r="K335" s="10">
        <f>3/24*OO[[#This Row],[67 (27JUN1985 06:00:00)-Water Temperature (C)]]*OO[[#This Row],[9]]/SUM(OO[9])</f>
        <v>0</v>
      </c>
      <c r="L335" s="10">
        <f>3/24*OO[[#This Row],[68 (27JUN1985 09:00:00)-Water Temperature (C)]]*OO[[#This Row],[10]]/SUM(OO[10])</f>
        <v>0</v>
      </c>
      <c r="M335" s="10">
        <f>3/24*OO[[#This Row],[69 (27JUN1985 12:00:00)-Water Temperature (C)]]*OO[[#This Row],[11]]/SUM(OO[11])</f>
        <v>0</v>
      </c>
      <c r="N335" s="10">
        <f>3/24*OO[[#This Row],[70 (27JUN1985 15:00:00)-Water Temperature (C)]]*OO[[#This Row],[12]]/SUM(OO[12])</f>
        <v>0</v>
      </c>
      <c r="O335" s="10">
        <f>3/24*OO[[#This Row],[71 (27JUN1985 18:00:00)-Water Temperature (C)]]*OO[[#This Row],[13]]/SUM(OO[13])</f>
        <v>0</v>
      </c>
      <c r="P335" s="10">
        <f>3/24*OO[[#This Row],[72 (27JUN1985 21:00:00)-Water Temperature (C)]]*OO[[#This Row],[14]]/SUM(OO[14])</f>
        <v>0</v>
      </c>
      <c r="Q335" s="10">
        <f>3/24*OO[[#This Row],[73 (28JUN1985 00:00:00)-Water Temperature (C)]]*OO[[#This Row],[15]]/SUM(OO[15])</f>
        <v>0</v>
      </c>
      <c r="R335" s="10">
        <f>3/24*OO[[#This Row],[74 (28JUN1985 03:00:00)-Water Temperature (C)]]*OO[[#This Row],[16]]/SUM(OO[16])</f>
        <v>0</v>
      </c>
      <c r="S335" s="10">
        <f>3/24*OO[[#This Row],[75 (28JUN1985 06:00:00)-Water Temperature (C)]]*OO[[#This Row],[17]]/SUM(OO[17])</f>
        <v>6.3150765798646364E-44</v>
      </c>
      <c r="T335" s="10">
        <f>3/24*OO[[#This Row],[76 (28JUN1985 09:00:00)-Water Temperature (C)]]*OO[[#This Row],[18]]/SUM(OO[18])</f>
        <v>2.0322432151444354E-32</v>
      </c>
      <c r="U335" s="10">
        <f>3/24*OO[[#This Row],[77 (28JUN1985 12:00:00)-Water Temperature (C)]]*OO[[#This Row],[19]]/SUM(OO[19])</f>
        <v>1.6789338949538307E-26</v>
      </c>
      <c r="V335" s="10">
        <f>3/24000000*OO[[#This Row],[78 (28JUN1985 15:00:00)-Water Temperature (C)]]*OO[[#This Row],[20]]</f>
        <v>1.0802549353506253E-18</v>
      </c>
      <c r="W335" s="10">
        <f>3/24000000*OO[[#This Row],[79 (28JUN1985 18:00:00)-Water Temperature (C)]]*OO[[#This Row],[21]]</f>
        <v>2.027664471616E-14</v>
      </c>
      <c r="X335" s="10">
        <f>3/24000000*OO[[#This Row],[80 (28JUN1985 21:00:00)-Water Temperature (C)]]*OO[[#This Row],[22]]</f>
        <v>2.04886669043625E-11</v>
      </c>
      <c r="Y335" s="10">
        <f>3/24000000*OO[[#This Row],[81 (29JUN1985 00:00:00)-Water Temperature (C)]]*OO[[#This Row],[23]]</f>
        <v>4.4060469186912493E-9</v>
      </c>
      <c r="Z335" s="10">
        <f>3/24000000*OO[[#This Row],[82 (29JUN1985 03:00:00)-Water Temperature (C)]]*OO[[#This Row],[24]]</f>
        <v>3.2169132805312502E-7</v>
      </c>
      <c r="AA335" s="10">
        <f>3/24000000*OO[[#This Row],[83 (29JUN1985 06:00:00)-Water Temperature (C)]]*OO[[#This Row],[25]]</f>
        <v>1.0051433266218747E-5</v>
      </c>
      <c r="AB335" s="10">
        <f>3/24000000*OO[[#This Row],[84 (29JUN1985 09:00:00)-Water Temperature (C)]]*OO[[#This Row],[26]]</f>
        <v>1.5882435789675001E-4</v>
      </c>
      <c r="AC335" s="10">
        <f>3/24000000*OO[[#This Row],[85 (29JUN1985 12:00:00)-Water Temperature (C)]]*OO[[#This Row],[27]]</f>
        <v>1.4014925669124999E-3</v>
      </c>
      <c r="AD335" s="10">
        <f>3/24000000*OO[[#This Row],[86 (29JUN1985 15:00:00)-Water Temperature (C)]]*OO[[#This Row],[28]]</f>
        <v>7.2955269207249989E-3</v>
      </c>
      <c r="AE335" s="10">
        <f>3/24000000*OO[[#This Row],[88 (29JUN1985 21:00:00)-Water Temperature (C)]]*OO[[#This Row],[30]]</f>
        <v>5.25555410404E-2</v>
      </c>
      <c r="AF335" s="10">
        <f>3/24000000*OO[[#This Row],[88 (29JUN1985 21:00:00)-Water Temperature (C)]]*OO[[#This Row],[30]]</f>
        <v>5.25555410404E-2</v>
      </c>
      <c r="AG335" s="10">
        <f>3/24000000*OO[[#This Row],[89 (30JUN1985 00:00:00)-Water Temperature (C)]]*OO[[#This Row],[31]]</f>
        <v>8.0251574868150002E-2</v>
      </c>
      <c r="AH335" s="10">
        <f>3/24000000*OO[[#This Row],[90 (30JUN1985 03:00:00)-Water Temperature (C)]]*OO[[#This Row],[32]]</f>
        <v>9.0850517208749995E-2</v>
      </c>
      <c r="AI335" s="10">
        <f>3/24000000*OO[[#This Row],[91 (30JUN1985 06:00:00)-Water Temperature (C)]]*OO[[#This Row],[33]]</f>
        <v>7.9815003879187496E-2</v>
      </c>
      <c r="AJ335" s="10">
        <f>3/24000000*OO[[#This Row],[92 (30JUN1985 09:00:00)-Water Temperature (C)]]*OO[[#This Row],[34]]</f>
        <v>5.6943863959850002E-2</v>
      </c>
      <c r="AK335" s="10">
        <f>3/24000000*OO[[#This Row],[93 (30JUN1985 12:00:00)-Water Temperature (C)]]*OO[[#This Row],[35]]</f>
        <v>3.3925039026399997E-2</v>
      </c>
      <c r="AL335" s="10">
        <f>3/24000000*OO[[#This Row],[94 (30JUN1985 15:00:00)-Water Temperature (C)]]*OO[[#This Row],[36]]</f>
        <v>1.7126767586835002E-2</v>
      </c>
      <c r="AM335" s="10">
        <f>3/24000000*OO[[#This Row],[95 (30JUN1985 18:00:00)-Water Temperature (C)]]*OO[[#This Row],[37]]</f>
        <v>7.4298910629000013E-3</v>
      </c>
      <c r="AN335" s="10">
        <f>3/24000000*OO[[#This Row],[96 (30JUN1985 21:00:00)-Water Temperature (C)]]*OO[[#This Row],[38]]</f>
        <v>2.79287179265E-3</v>
      </c>
      <c r="AO335" s="10">
        <f>3/24000000*OO[[#This Row],[97 (01JUL1985 00:00:00)-Water Temperature (C)]]*OO[[#This Row],[39]]</f>
        <v>9.6574617947325003E-4</v>
      </c>
      <c r="AP335" s="10">
        <f>3/24000000*OO[[#This Row],[98 (01JUL1985 03:00:00)-Water Temperature (C)]]*OO[[#This Row],[40]]</f>
        <v>3.4564105640999998E-4</v>
      </c>
      <c r="AQ335" s="10">
        <f>3/24000000*OO[[#This Row],[99 (01JUL1985 06:00:00)-Water Temperature (C)]]*OO[[#This Row],[41]]</f>
        <v>1.5665860283449999E-4</v>
      </c>
      <c r="AR335" s="10">
        <f>3/24000000*OO[[#This Row],[100 (01JUL1985 09:00:00)-Water Temperature (C)]]*OO[[#This Row],[42]]</f>
        <v>1.0767132063105001E-4</v>
      </c>
      <c r="AS335" s="10">
        <f>3/24000000*OO[[#This Row],[101 (01JUL1985 12:00:00)-Water Temperature (C)]]*OO[[#This Row],[43]]</f>
        <v>9.8030815605449994E-5</v>
      </c>
      <c r="AT335" s="10">
        <f>3/24000000*OO[[#This Row],[102 (01JUL1985 15:00:00)-Water Temperature (C)]]*OO[[#This Row],[44]]</f>
        <v>9.7942080136650007E-5</v>
      </c>
      <c r="AU335" s="10">
        <f>3/24000000*OO[[#This Row],[103 (01JUL1985 18:00:00)-Water Temperature (C)]]*OO[[#This Row],[45]]</f>
        <v>9.8016339264374994E-5</v>
      </c>
      <c r="AV335" s="10">
        <f>3/24000000*OO[[#This Row],[104 (01JUL1985 21:00:00)-Water Temperature (C)]]*OO[[#This Row],[46]]</f>
        <v>9.5319225874799997E-5</v>
      </c>
      <c r="AW335" s="10">
        <f>3/24000000*OO[[#This Row],[105 (02JUL1985 00:00:00)-Water Temperature (C)]]*OO[[#This Row],[47]]</f>
        <v>8.9333176139899995E-5</v>
      </c>
      <c r="AX335" s="10">
        <f>3/24000000*OO[[#This Row],[106 (02JUL1985 03:00:00)-Water Temperature (C)]]*OO[[#This Row],[48]]</f>
        <v>8.1861591077075002E-5</v>
      </c>
      <c r="AY335" s="10">
        <f>3/24000000*OO[[#This Row],[107 (02JUL1985 06:00:00)-Water Temperature (C)]]*OO[[#This Row],[49]]</f>
        <v>7.4711160127499988E-5</v>
      </c>
      <c r="AZ335" s="10">
        <f>3/24000000*OO[[#This Row],[108 (02JUL1985 09:00:00)-Water Temperature (C)]]*OO[[#This Row],[50]]</f>
        <v>7.0690432462999997E-5</v>
      </c>
      <c r="BA335" s="10">
        <f>3/24000000*OO[[#This Row],[109 (02JUL1985 12:00:00)-Water Temperature (C)]]*OO[[#This Row],[51]]</f>
        <v>6.7045267640250002E-5</v>
      </c>
      <c r="BB335" s="10">
        <f>3/24000000*OO[[#This Row],[110 (02JUL1985 15:00:00)-Water Temperature (C)]]*OO[[#This Row],[52]]</f>
        <v>6.2729530411249998E-5</v>
      </c>
      <c r="BC335" s="10">
        <f>3/24000000*OO[[#This Row],[111 (02JUL1985 18:00:00)-Water Temperature (C)]]*OO[[#This Row],[53]]</f>
        <v>5.7962355786900001E-5</v>
      </c>
      <c r="BD335" s="10">
        <f>3/24000000*OO[[#This Row],[112 (02JUL1985 21:00:00)-Water Temperature (C)]]*OO[[#This Row],[54]]</f>
        <v>5.2031239271599994E-5</v>
      </c>
      <c r="BE335" s="10">
        <f>3/24000000*OO[[#This Row],[113 (03JUL1985 00:00:00)-Water Temperature (C)]]*OO[[#This Row],[55]]</f>
        <v>4.4727248172687499E-5</v>
      </c>
      <c r="BF335" s="10">
        <f>3/24000000*OO[[#This Row],[114 (03JUL1985 03:00:00)-Water Temperature (C)]]*OO[[#This Row],[56]]</f>
        <v>3.7881651266300002E-5</v>
      </c>
      <c r="BG335" s="10">
        <f>3/24000000*OO[[#This Row],[115 (03JUL1985 06:00:00)-Water Temperature (C)]]*OO[[#This Row],[57]]</f>
        <v>3.2190292789199998E-5</v>
      </c>
      <c r="BH335" s="10">
        <f>3/24000000*OO[[#This Row],[116 (03JUL1985 09:00:00)-Water Temperature (C)]]*OO[[#This Row],[58]]</f>
        <v>2.8386501217499998E-5</v>
      </c>
      <c r="BI335" s="10">
        <f>3/24000000*OO[[#This Row],[117 (03JUL1985 12:00:00)-Water Temperature (C)]]*OO[[#This Row],[59]]</f>
        <v>2.5716738751199997E-5</v>
      </c>
      <c r="BJ335" s="10">
        <f>3/24000000*OO[[#This Row],[118 (03JUL1985 15:00:00)-Water Temperature (C)]]*OO[[#This Row],[60]]</f>
        <v>2.3245414821988749E-5</v>
      </c>
      <c r="BK335" s="10">
        <f>3/24000000*OO[[#This Row],[119 (03JUL1985 18:00:00)-Water Temperature (C)]]*OO[[#This Row],[61]]</f>
        <v>2.0596849676887501E-5</v>
      </c>
      <c r="BL335" s="10">
        <f>3/24000000*OO[[#This Row],[120 (03JUL1985 21:00:00)-Water Temperature (C)]]*OO[[#This Row],[62]]</f>
        <v>1.7390104399979999E-5</v>
      </c>
      <c r="BM335" s="10">
        <f>3/24000000*OO[[#This Row],[121 (04JUL1985 00:00:00)-Water Temperature (C)]]*OO[[#This Row],[63]]</f>
        <v>1.3886457318837502E-5</v>
      </c>
      <c r="BN335" s="10">
        <f>3/24000000*OO[[#This Row],[122 (04JUL1985 03:00:00)-Water Temperature (C)]]*OO[[#This Row],[64]]</f>
        <v>1.0791902712044999E-5</v>
      </c>
      <c r="BO335" s="10">
        <f>3/24000000*OO[[#This Row],[123 (04JUL1985 06:00:00)-Water Temperature (C)]]*OO[[#This Row],[65]]</f>
        <v>8.3935179906500008E-6</v>
      </c>
      <c r="BP335" s="10">
        <f>3/24000000*OO[[#This Row],[124 (04JUL1985 09:00:00)-Water Temperature (C)]]*OO[[#This Row],[66]]</f>
        <v>6.7809024581687501E-6</v>
      </c>
      <c r="BQ335" s="10">
        <f>3/24000000*OO[[#This Row],[125 (04JUL1985 12:00:00)-Water Temperature (C)]]*OO[[#This Row],[67]]</f>
        <v>5.7019402282274989E-6</v>
      </c>
      <c r="BR335" s="10">
        <f>3/24000000*OO[[#This Row],[126 (04JUL1985 15:00:00)-Water Temperature (C)]]*OO[[#This Row],[68]]</f>
        <v>5.0053820905312493E-6</v>
      </c>
      <c r="BS335" s="10">
        <f>3/24000000*OO[[#This Row],[127 (04JUL1985 18:00:00)-Water Temperature (C)]]*OO[[#This Row],[69]]</f>
        <v>4.47486813675E-6</v>
      </c>
      <c r="BT335" s="10">
        <f>3/24000000*OO[[#This Row],[128 (04JUL1985 21:00:00)-Water Temperature (C)]]*OO[[#This Row],[70]]</f>
        <v>4.0258209228812496E-6</v>
      </c>
      <c r="BU335" s="10">
        <f>3/24000000*OO[[#This Row],[129 (05JUL1985 00:00:00)-Water Temperature (C)]]*OO[[#This Row],[71]]</f>
        <v>3.6346680337875002E-6</v>
      </c>
      <c r="BV335" s="10">
        <f>3/24000000*OO[[#This Row],[130 (05JUL1985 03:00:00)-Water Temperature (C)]]*OO[[#This Row],[72]]</f>
        <v>3.3007332169812498E-6</v>
      </c>
      <c r="BW335" s="10">
        <f>3/24000000*OO[[#This Row],[131 (05JUL1985 06:00:00)-Water Temperature (C)]]*OO[[#This Row],[73]]</f>
        <v>3.0175753867325001E-6</v>
      </c>
      <c r="BX335" s="10">
        <f>3/24000000*OO[[#This Row],[132 (05JUL1985 09:00:00)-Water Temperature (C)]]*OO[[#This Row],[74]]</f>
        <v>2.8587313166375002E-6</v>
      </c>
      <c r="BY335" s="10">
        <f>3/24000000*OO[[#This Row],[133 (05JUL1985 12:00:00)-Water Temperature (C)]]*OO[[#This Row],[75]]</f>
        <v>2.7418311012525003E-6</v>
      </c>
      <c r="BZ335" s="10">
        <f>3/24000000*OO[[#This Row],[134 (05JUL1985 15:00:00)-Water Temperature (C)]]*OO[[#This Row],[76]]</f>
        <v>2.6566975408199998E-6</v>
      </c>
      <c r="CA335" s="10">
        <f>3/24000000*OO[[#This Row],[135 (05JUL1985 18:00:00)-Water Temperature (C)]]*OO[[#This Row],[77]]</f>
        <v>2.6047791963049996E-6</v>
      </c>
      <c r="CB335" s="10">
        <f>3/24000000*OO[[#This Row],[136 (05JUL1985 21:00:00)-Water Temperature (C)]]*OO[[#This Row],[78]]</f>
        <v>2.5403569473039993E-6</v>
      </c>
      <c r="CC335" s="10">
        <f>3/24000000*OO[[#This Row],[137 (06JUL1985 00:00:00)-Water Temperature (C)]]*OO[[#This Row],[79]]</f>
        <v>2.41889532661875E-6</v>
      </c>
      <c r="CD335" s="10">
        <f>3/24000000*OO[[#This Row],[138 (06JUL1985 03:00:00)-Water Temperature (C)]]*OO[[#This Row],[80]]</f>
        <v>2.2831302097207497E-6</v>
      </c>
      <c r="CE335" s="10">
        <f>3/24000000*OO[[#This Row],[139 (06JUL1985 06:00:00)-Water Temperature (C)]]*OO[[#This Row],[81]]</f>
        <v>2.1663132026535E-6</v>
      </c>
      <c r="CF335" s="10">
        <f>3/24000000*OO[[#This Row],[140 (06JUL1985 09:00:00)-Water Temperature (C)]]*OO[[#This Row],[82]]</f>
        <v>2.1380168381600003E-6</v>
      </c>
      <c r="CG335" s="10">
        <f>3/24000000*OO[[#This Row],[141 (06JUL1985 12:00:00)-Water Temperature (C)]]*OO[[#This Row],[83]]</f>
        <v>2.1284748140204998E-6</v>
      </c>
      <c r="CH335" s="10">
        <f>3/24000000*OO[[#This Row],[142 (06JUL1985 15:00:00)-Water Temperature (C)]]*OO[[#This Row],[84]]</f>
        <v>2.1145188714868747E-6</v>
      </c>
      <c r="CI335" s="10">
        <f>3/24000000*OO[[#This Row],[143 (06JUL1985 18:00:00)-Water Temperature (C)]]*OO[[#This Row],[85]]</f>
        <v>2.1127057526568747E-6</v>
      </c>
      <c r="CJ335" s="10">
        <f>3/24000000*OO[[#This Row],[144 (06JUL1985 21:00:00)-Water Temperature (C)]]*OO[[#This Row],[86]]</f>
        <v>2.061802231358375E-6</v>
      </c>
      <c r="CK335" s="10">
        <f>3/24000000*OO[[#This Row],[145 (07JUL1985 00:00:00)-Water Temperature (C)]]*OO[[#This Row],[87]]</f>
        <v>1.9300492611334996E-6</v>
      </c>
      <c r="CL335" s="10">
        <f>3/24000000*OO[[#This Row],[146 (07JUL1985 03:00:00)-Water Temperature (C)]]*OO[[#This Row],[88]]</f>
        <v>1.7953997925243749E-6</v>
      </c>
      <c r="CM335" s="10">
        <f>3/24000000*OO[[#This Row],[147 (07JUL1985 06:00:00)-Water Temperature (C)]]*OO[[#This Row],[89]]</f>
        <v>1.6776788644232499E-6</v>
      </c>
      <c r="CN335" s="10">
        <f>3/24000000*OO[[#This Row],[148 (07JUL1985 09:00:00)-Water Temperature (C)]]*OO[[#This Row],[90]]</f>
        <v>1.6246700396549997E-6</v>
      </c>
      <c r="CO335" s="10">
        <f>3/24000000*OO[[#This Row],[149 (07JUL1985 12:00:00)-Water Temperature (C)]]*OO[[#This Row],[91]]</f>
        <v>1.6042032773867499E-6</v>
      </c>
      <c r="CP335" s="10">
        <f>3/24000000*OO[[#This Row],[150 (07JUL1985 15:00:00)-Water Temperature (C)]]*OO[[#This Row],[92]]</f>
        <v>1.5882895733055001E-6</v>
      </c>
      <c r="CQ335" s="10">
        <f>3/24000000*OO[[#This Row],[151 (07JUL1985 18:00:00)-Water Temperature (C)]]*OO[[#This Row],[93]]</f>
        <v>1.5736953224140001E-6</v>
      </c>
      <c r="CR335" s="10">
        <f>3/24000000*OO[[#This Row],[152 (07JUL1985 21:00:00)-Water Temperature (C)]]*OO[[#This Row],[94]]</f>
        <v>1.522980723317625E-6</v>
      </c>
      <c r="CS335" s="10">
        <f>3/24000000*OO[[#This Row],[153 (08JUL1985 00:00:00)-Water Temperature (C)]]*OO[[#This Row],[95]]</f>
        <v>1.4341649808926251E-6</v>
      </c>
      <c r="CT335" s="10">
        <f>3/24000000*OO[[#This Row],[154 (08JUL1985 03:00:00)-Water Temperature (C)]]*OO[[#This Row],[96]]</f>
        <v>1.3417750584445E-6</v>
      </c>
      <c r="CU335" s="10">
        <f>3/24000000*OO[[#This Row],[155 (08JUL1985 06:00:00)-Water Temperature (C)]]*OO[[#This Row],[97]]</f>
        <v>1.2612479436444998E-6</v>
      </c>
      <c r="CV335" s="10">
        <f>3/24000000*OO[[#This Row],[156 (08JUL1985 09:00:00)-Water Temperature (C)]]*OO[[#This Row],[98]]</f>
        <v>1.192686804642E-6</v>
      </c>
      <c r="CW335" s="10">
        <f>3/24000000*OO[[#This Row],[157 (08JUL1985 12:00:00)-Water Temperature (C)]]*OO[[#This Row],[99]]</f>
        <v>1.16000710578675E-6</v>
      </c>
    </row>
    <row r="336" spans="1:101" x14ac:dyDescent="0.35">
      <c r="A336" t="s">
        <v>342</v>
      </c>
      <c r="B336">
        <v>878.19889999999998</v>
      </c>
      <c r="C336" s="10">
        <f>3/24*OO[[#This Row],[59 (26JUN1985 06:00:00)-Water Temperature (C)]]*OO[[#This Row],[1]]/SUM(OO[1])</f>
        <v>0</v>
      </c>
      <c r="D336" s="10">
        <f>3/24*OO[[#This Row],[60 (26JUN1985 09:00:00)-Water Temperature (C)]]*OO[[#This Row],[2]]/SUM(OO[2])</f>
        <v>0</v>
      </c>
      <c r="E336" s="10">
        <f>3/24*OO[[#This Row],[61 (26JUN1985 12:00:00)-Water Temperature (C)]]*OO[[#This Row],[3]]/SUM(OO[3])</f>
        <v>0</v>
      </c>
      <c r="F336" s="10">
        <f>3/24*OO[[#This Row],[62 (26JUN1985 15:00:00)-Water Temperature (C)]]*OO[[#This Row],[4]]/SUM(OO[4])</f>
        <v>0</v>
      </c>
      <c r="G336" s="10">
        <f>3/24*OO[[#This Row],[63 (26JUN1985 18:00:00)-Water Temperature (C)]]*OO[[#This Row],[5]]/SUM(OO[5])</f>
        <v>0</v>
      </c>
      <c r="H336" s="10">
        <f>3/24*OO[[#This Row],[64 (26JUN1985 21:00:00)-Water Temperature (C)]]*OO[[#This Row],[6]]/SUM(OO[6])</f>
        <v>0</v>
      </c>
      <c r="I336" s="10">
        <f>3/24*OO[[#This Row],[65 (27JUN1985 00:00:00)-Water Temperature (C)]]*OO[[#This Row],[7]]/SUM(OO[7])</f>
        <v>0</v>
      </c>
      <c r="J336" s="10">
        <f>3/24*OO[[#This Row],[66 (27JUN1985 03:00:00)-Water Temperature (C)]]*OO[[#This Row],[8]]/SUM(OO[8])</f>
        <v>0</v>
      </c>
      <c r="K336" s="10">
        <f>3/24*OO[[#This Row],[67 (27JUN1985 06:00:00)-Water Temperature (C)]]*OO[[#This Row],[9]]/SUM(OO[9])</f>
        <v>0</v>
      </c>
      <c r="L336" s="10">
        <f>3/24*OO[[#This Row],[68 (27JUN1985 09:00:00)-Water Temperature (C)]]*OO[[#This Row],[10]]/SUM(OO[10])</f>
        <v>0</v>
      </c>
      <c r="M336" s="10">
        <f>3/24*OO[[#This Row],[69 (27JUN1985 12:00:00)-Water Temperature (C)]]*OO[[#This Row],[11]]/SUM(OO[11])</f>
        <v>0</v>
      </c>
      <c r="N336" s="10">
        <f>3/24*OO[[#This Row],[70 (27JUN1985 15:00:00)-Water Temperature (C)]]*OO[[#This Row],[12]]/SUM(OO[12])</f>
        <v>0</v>
      </c>
      <c r="O336" s="10">
        <f>3/24*OO[[#This Row],[71 (27JUN1985 18:00:00)-Water Temperature (C)]]*OO[[#This Row],[13]]/SUM(OO[13])</f>
        <v>0</v>
      </c>
      <c r="P336" s="10">
        <f>3/24*OO[[#This Row],[72 (27JUN1985 21:00:00)-Water Temperature (C)]]*OO[[#This Row],[14]]/SUM(OO[14])</f>
        <v>0</v>
      </c>
      <c r="Q336" s="10">
        <f>3/24*OO[[#This Row],[73 (28JUN1985 00:00:00)-Water Temperature (C)]]*OO[[#This Row],[15]]/SUM(OO[15])</f>
        <v>0</v>
      </c>
      <c r="R336" s="10">
        <f>3/24*OO[[#This Row],[74 (28JUN1985 03:00:00)-Water Temperature (C)]]*OO[[#This Row],[16]]/SUM(OO[16])</f>
        <v>0</v>
      </c>
      <c r="S336" s="10">
        <f>3/24*OO[[#This Row],[75 (28JUN1985 06:00:00)-Water Temperature (C)]]*OO[[#This Row],[17]]/SUM(OO[17])</f>
        <v>0</v>
      </c>
      <c r="T336" s="10">
        <f>3/24*OO[[#This Row],[76 (28JUN1985 09:00:00)-Water Temperature (C)]]*OO[[#This Row],[18]]/SUM(OO[18])</f>
        <v>3.3621287448394297E-33</v>
      </c>
      <c r="U336" s="10">
        <f>3/24*OO[[#This Row],[77 (28JUN1985 12:00:00)-Water Temperature (C)]]*OO[[#This Row],[19]]/SUM(OO[19])</f>
        <v>9.7215989245089179E-27</v>
      </c>
      <c r="V336" s="10">
        <f>3/24000000*OO[[#This Row],[78 (28JUN1985 15:00:00)-Water Temperature (C)]]*OO[[#This Row],[20]]</f>
        <v>2.9842316555699998E-19</v>
      </c>
      <c r="W336" s="10">
        <f>3/24000000*OO[[#This Row],[79 (28JUN1985 18:00:00)-Water Temperature (C)]]*OO[[#This Row],[21]]</f>
        <v>7.9887413624649997E-15</v>
      </c>
      <c r="X336" s="10">
        <f>3/24000000*OO[[#This Row],[80 (28JUN1985 21:00:00)-Water Temperature (C)]]*OO[[#This Row],[22]]</f>
        <v>9.5991904351199973E-12</v>
      </c>
      <c r="Y336" s="10">
        <f>3/24000000*OO[[#This Row],[81 (29JUN1985 00:00:00)-Water Temperature (C)]]*OO[[#This Row],[23]]</f>
        <v>2.3777983850712504E-9</v>
      </c>
      <c r="Z336" s="10">
        <f>3/24000000*OO[[#This Row],[82 (29JUN1985 03:00:00)-Water Temperature (C)]]*OO[[#This Row],[24]]</f>
        <v>1.9327861211549997E-7</v>
      </c>
      <c r="AA336" s="10">
        <f>3/24000000*OO[[#This Row],[83 (29JUN1985 06:00:00)-Water Temperature (C)]]*OO[[#This Row],[25]]</f>
        <v>6.5992763790449991E-6</v>
      </c>
      <c r="AB336" s="10">
        <f>3/24000000*OO[[#This Row],[84 (29JUN1985 09:00:00)-Water Temperature (C)]]*OO[[#This Row],[26]]</f>
        <v>1.1236288643579999E-4</v>
      </c>
      <c r="AC336" s="10">
        <f>3/24000000*OO[[#This Row],[85 (29JUN1985 12:00:00)-Water Temperature (C)]]*OO[[#This Row],[27]]</f>
        <v>1.060088581936125E-3</v>
      </c>
      <c r="AD336" s="10">
        <f>3/24000000*OO[[#This Row],[86 (29JUN1985 15:00:00)-Water Temperature (C)]]*OO[[#This Row],[28]]</f>
        <v>5.8713638146799989E-3</v>
      </c>
      <c r="AE336" s="10">
        <f>3/24000000*OO[[#This Row],[88 (29JUN1985 21:00:00)-Water Temperature (C)]]*OO[[#This Row],[30]]</f>
        <v>4.7091262608774997E-2</v>
      </c>
      <c r="AF336" s="10">
        <f>3/24000000*OO[[#This Row],[88 (29JUN1985 21:00:00)-Water Temperature (C)]]*OO[[#This Row],[30]]</f>
        <v>4.7091262608774997E-2</v>
      </c>
      <c r="AG336" s="10">
        <f>3/24000000*OO[[#This Row],[89 (30JUN1985 00:00:00)-Water Temperature (C)]]*OO[[#This Row],[31]]</f>
        <v>7.5314327425399993E-2</v>
      </c>
      <c r="AH336" s="10">
        <f>3/24000000*OO[[#This Row],[90 (30JUN1985 03:00:00)-Water Temperature (C)]]*OO[[#This Row],[32]]</f>
        <v>8.8783526100474977E-2</v>
      </c>
      <c r="AI336" s="10">
        <f>3/24000000*OO[[#This Row],[91 (30JUN1985 06:00:00)-Water Temperature (C)]]*OO[[#This Row],[33]]</f>
        <v>8.0948957274900007E-2</v>
      </c>
      <c r="AJ336" s="10">
        <f>3/24000000*OO[[#This Row],[92 (30JUN1985 09:00:00)-Water Temperature (C)]]*OO[[#This Row],[34]]</f>
        <v>5.9655415540699995E-2</v>
      </c>
      <c r="AK336" s="10">
        <f>3/24000000*OO[[#This Row],[93 (30JUN1985 12:00:00)-Water Temperature (C)]]*OO[[#This Row],[35]]</f>
        <v>3.6626540183599995E-2</v>
      </c>
      <c r="AL336" s="10">
        <f>3/24000000*OO[[#This Row],[94 (30JUN1985 15:00:00)-Water Temperature (C)]]*OO[[#This Row],[36]]</f>
        <v>1.9038985281659999E-2</v>
      </c>
      <c r="AM336" s="10">
        <f>3/24000000*OO[[#This Row],[95 (30JUN1985 18:00:00)-Water Temperature (C)]]*OO[[#This Row],[37]]</f>
        <v>8.4854826419999991E-3</v>
      </c>
      <c r="AN336" s="10">
        <f>3/24000000*OO[[#This Row],[96 (30JUN1985 21:00:00)-Water Temperature (C)]]*OO[[#This Row],[38]]</f>
        <v>3.2645399151299999E-3</v>
      </c>
      <c r="AO336" s="10">
        <f>3/24000000*OO[[#This Row],[97 (01JUL1985 00:00:00)-Water Temperature (C)]]*OO[[#This Row],[39]]</f>
        <v>1.1429311965534998E-3</v>
      </c>
      <c r="AP336" s="10">
        <f>3/24000000*OO[[#This Row],[98 (01JUL1985 03:00:00)-Water Temperature (C)]]*OO[[#This Row],[40]]</f>
        <v>4.0369941713812502E-4</v>
      </c>
      <c r="AQ336" s="10">
        <f>3/24000000*OO[[#This Row],[99 (01JUL1985 06:00:00)-Water Temperature (C)]]*OO[[#This Row],[41]]</f>
        <v>1.7338101661330002E-4</v>
      </c>
      <c r="AR336" s="10">
        <f>3/24000000*OO[[#This Row],[100 (01JUL1985 09:00:00)-Water Temperature (C)]]*OO[[#This Row],[42]]</f>
        <v>1.1132867126392501E-4</v>
      </c>
      <c r="AS336" s="10">
        <f>3/24000000*OO[[#This Row],[101 (01JUL1985 12:00:00)-Water Temperature (C)]]*OO[[#This Row],[43]]</f>
        <v>9.7974028053199989E-5</v>
      </c>
      <c r="AT336" s="10">
        <f>3/24000000*OO[[#This Row],[102 (01JUL1985 15:00:00)-Water Temperature (C)]]*OO[[#This Row],[44]]</f>
        <v>9.7060204735800005E-5</v>
      </c>
      <c r="AU336" s="10">
        <f>3/24000000*OO[[#This Row],[103 (01JUL1985 18:00:00)-Water Temperature (C)]]*OO[[#This Row],[45]]</f>
        <v>9.7288150846699993E-5</v>
      </c>
      <c r="AV336" s="10">
        <f>3/24000000*OO[[#This Row],[104 (01JUL1985 21:00:00)-Water Temperature (C)]]*OO[[#This Row],[46]]</f>
        <v>9.5159904729499978E-5</v>
      </c>
      <c r="AW336" s="10">
        <f>3/24000000*OO[[#This Row],[105 (02JUL1985 00:00:00)-Water Temperature (C)]]*OO[[#This Row],[47]]</f>
        <v>8.9733475616699985E-5</v>
      </c>
      <c r="AX336" s="10">
        <f>3/24000000*OO[[#This Row],[106 (02JUL1985 03:00:00)-Water Temperature (C)]]*OO[[#This Row],[48]]</f>
        <v>8.2529646363399987E-5</v>
      </c>
      <c r="AY336" s="10">
        <f>3/24000000*OO[[#This Row],[107 (02JUL1985 06:00:00)-Water Temperature (C)]]*OO[[#This Row],[49]]</f>
        <v>7.5407113452774998E-5</v>
      </c>
      <c r="AZ336" s="10">
        <f>3/24000000*OO[[#This Row],[108 (02JUL1985 09:00:00)-Water Temperature (C)]]*OO[[#This Row],[50]]</f>
        <v>7.117190069115E-5</v>
      </c>
      <c r="BA336" s="10">
        <f>3/24000000*OO[[#This Row],[109 (02JUL1985 12:00:00)-Water Temperature (C)]]*OO[[#This Row],[51]]</f>
        <v>6.7611881407350006E-5</v>
      </c>
      <c r="BB336" s="10">
        <f>3/24000000*OO[[#This Row],[110 (02JUL1985 15:00:00)-Water Temperature (C)]]*OO[[#This Row],[52]]</f>
        <v>6.3443186024999992E-5</v>
      </c>
      <c r="BC336" s="10">
        <f>3/24000000*OO[[#This Row],[111 (02JUL1985 18:00:00)-Water Temperature (C)]]*OO[[#This Row],[53]]</f>
        <v>5.8757075559875E-5</v>
      </c>
      <c r="BD336" s="10">
        <f>3/24000000*OO[[#This Row],[112 (02JUL1985 21:00:00)-Water Temperature (C)]]*OO[[#This Row],[54]]</f>
        <v>5.3018758082224991E-5</v>
      </c>
      <c r="BE336" s="10">
        <f>3/24000000*OO[[#This Row],[113 (03JUL1985 00:00:00)-Water Temperature (C)]]*OO[[#This Row],[55]]</f>
        <v>4.5824114448374992E-5</v>
      </c>
      <c r="BF336" s="10">
        <f>3/24000000*OO[[#This Row],[114 (03JUL1985 03:00:00)-Water Temperature (C)]]*OO[[#This Row],[56]]</f>
        <v>3.8867032318437496E-5</v>
      </c>
      <c r="BG336" s="10">
        <f>3/24000000*OO[[#This Row],[115 (03JUL1985 06:00:00)-Water Temperature (C)]]*OO[[#This Row],[57]]</f>
        <v>3.3005094382112497E-5</v>
      </c>
      <c r="BH336" s="10">
        <f>3/24000000*OO[[#This Row],[116 (03JUL1985 09:00:00)-Water Temperature (C)]]*OO[[#This Row],[58]]</f>
        <v>2.89857287118E-5</v>
      </c>
      <c r="BI336" s="10">
        <f>3/24000000*OO[[#This Row],[117 (03JUL1985 12:00:00)-Water Temperature (C)]]*OO[[#This Row],[59]]</f>
        <v>2.618896048542E-5</v>
      </c>
      <c r="BJ336" s="10">
        <f>3/24000000*OO[[#This Row],[118 (03JUL1985 15:00:00)-Water Temperature (C)]]*OO[[#This Row],[60]]</f>
        <v>2.3717496557474999E-5</v>
      </c>
      <c r="BK336" s="10">
        <f>3/24000000*OO[[#This Row],[119 (03JUL1985 18:00:00)-Water Temperature (C)]]*OO[[#This Row],[61]]</f>
        <v>2.109761922490625E-5</v>
      </c>
      <c r="BL336" s="10">
        <f>3/24000000*OO[[#This Row],[120 (03JUL1985 21:00:00)-Water Temperature (C)]]*OO[[#This Row],[62]]</f>
        <v>1.7961935367701248E-5</v>
      </c>
      <c r="BM336" s="10">
        <f>3/24000000*OO[[#This Row],[121 (04JUL1985 00:00:00)-Water Temperature (C)]]*OO[[#This Row],[63]]</f>
        <v>1.445827957370875E-5</v>
      </c>
      <c r="BN336" s="10">
        <f>3/24000000*OO[[#This Row],[122 (04JUL1985 03:00:00)-Water Temperature (C)]]*OO[[#This Row],[64]]</f>
        <v>1.1276083933992499E-5</v>
      </c>
      <c r="BO336" s="10">
        <f>3/24000000*OO[[#This Row],[123 (04JUL1985 06:00:00)-Water Temperature (C)]]*OO[[#This Row],[65]]</f>
        <v>8.7586332596549986E-6</v>
      </c>
      <c r="BP336" s="10">
        <f>3/24000000*OO[[#This Row],[124 (04JUL1985 09:00:00)-Water Temperature (C)]]*OO[[#This Row],[66]]</f>
        <v>7.0250823714699995E-6</v>
      </c>
      <c r="BQ336" s="10">
        <f>3/24000000*OO[[#This Row],[125 (04JUL1985 12:00:00)-Water Temperature (C)]]*OO[[#This Row],[67]]</f>
        <v>5.863933456278751E-6</v>
      </c>
      <c r="BR336" s="10">
        <f>3/24000000*OO[[#This Row],[126 (04JUL1985 15:00:00)-Water Temperature (C)]]*OO[[#This Row],[68]]</f>
        <v>5.1071363341425002E-6</v>
      </c>
      <c r="BS336" s="10">
        <f>3/24000000*OO[[#This Row],[127 (04JUL1985 18:00:00)-Water Temperature (C)]]*OO[[#This Row],[69]]</f>
        <v>4.5485316497437496E-6</v>
      </c>
      <c r="BT336" s="10">
        <f>3/24000000*OO[[#This Row],[128 (04JUL1985 21:00:00)-Water Temperature (C)]]*OO[[#This Row],[70]]</f>
        <v>4.0851786632124999E-6</v>
      </c>
      <c r="BU336" s="10">
        <f>3/24000000*OO[[#This Row],[129 (05JUL1985 00:00:00)-Water Temperature (C)]]*OO[[#This Row],[71]]</f>
        <v>3.6849098358749997E-6</v>
      </c>
      <c r="BV336" s="10">
        <f>3/24000000*OO[[#This Row],[130 (05JUL1985 03:00:00)-Water Temperature (C)]]*OO[[#This Row],[72]]</f>
        <v>3.3430819047499996E-6</v>
      </c>
      <c r="BW336" s="10">
        <f>3/24000000*OO[[#This Row],[131 (05JUL1985 06:00:00)-Water Temperature (C)]]*OO[[#This Row],[73]]</f>
        <v>3.0517135153800001E-6</v>
      </c>
      <c r="BX336" s="10">
        <f>3/24000000*OO[[#This Row],[132 (05JUL1985 09:00:00)-Water Temperature (C)]]*OO[[#This Row],[74]]</f>
        <v>2.8752827641762497E-6</v>
      </c>
      <c r="BY336" s="10">
        <f>3/24000000*OO[[#This Row],[133 (05JUL1985 12:00:00)-Water Temperature (C)]]*OO[[#This Row],[75]]</f>
        <v>2.7542850073249997E-6</v>
      </c>
      <c r="BZ336" s="10">
        <f>3/24000000*OO[[#This Row],[134 (05JUL1985 15:00:00)-Water Temperature (C)]]*OO[[#This Row],[76]]</f>
        <v>2.6618862978099999E-6</v>
      </c>
      <c r="CA336" s="10">
        <f>3/24000000*OO[[#This Row],[135 (05JUL1985 18:00:00)-Water Temperature (C)]]*OO[[#This Row],[77]]</f>
        <v>2.6057656962855003E-6</v>
      </c>
      <c r="CB336" s="10">
        <f>3/24000000*OO[[#This Row],[136 (05JUL1985 21:00:00)-Water Temperature (C)]]*OO[[#This Row],[78]]</f>
        <v>2.5444579468233745E-6</v>
      </c>
      <c r="CC336" s="10">
        <f>3/24000000*OO[[#This Row],[137 (06JUL1985 00:00:00)-Water Temperature (C)]]*OO[[#This Row],[79]]</f>
        <v>2.4297976566119999E-6</v>
      </c>
      <c r="CD336" s="10">
        <f>3/24000000*OO[[#This Row],[138 (06JUL1985 03:00:00)-Water Temperature (C)]]*OO[[#This Row],[80]]</f>
        <v>2.2954060262699999E-6</v>
      </c>
      <c r="CE336" s="10">
        <f>3/24000000*OO[[#This Row],[139 (06JUL1985 06:00:00)-Water Temperature (C)]]*OO[[#This Row],[81]]</f>
        <v>2.17646986142775E-6</v>
      </c>
      <c r="CF336" s="10">
        <f>3/24000000*OO[[#This Row],[140 (06JUL1985 09:00:00)-Water Temperature (C)]]*OO[[#This Row],[82]]</f>
        <v>2.139937275972375E-6</v>
      </c>
      <c r="CG336" s="10">
        <f>3/24000000*OO[[#This Row],[141 (06JUL1985 12:00:00)-Water Temperature (C)]]*OO[[#This Row],[83]]</f>
        <v>2.1293403553562498E-6</v>
      </c>
      <c r="CH336" s="10">
        <f>3/24000000*OO[[#This Row],[142 (06JUL1985 15:00:00)-Water Temperature (C)]]*OO[[#This Row],[84]]</f>
        <v>2.1144136704405002E-6</v>
      </c>
      <c r="CI336" s="10">
        <f>3/24000000*OO[[#This Row],[143 (06JUL1985 18:00:00)-Water Temperature (C)]]*OO[[#This Row],[85]]</f>
        <v>2.1111876705757501E-6</v>
      </c>
      <c r="CJ336" s="10">
        <f>3/24000000*OO[[#This Row],[144 (06JUL1985 21:00:00)-Water Temperature (C)]]*OO[[#This Row],[86]]</f>
        <v>2.0683817894354997E-6</v>
      </c>
      <c r="CK336" s="10">
        <f>3/24000000*OO[[#This Row],[145 (07JUL1985 00:00:00)-Water Temperature (C)]]*OO[[#This Row],[87]]</f>
        <v>1.9448978420819998E-6</v>
      </c>
      <c r="CL336" s="10">
        <f>3/24000000*OO[[#This Row],[146 (07JUL1985 03:00:00)-Water Temperature (C)]]*OO[[#This Row],[88]]</f>
        <v>1.8098244531493748E-6</v>
      </c>
      <c r="CM336" s="10">
        <f>3/24000000*OO[[#This Row],[147 (07JUL1985 06:00:00)-Water Temperature (C)]]*OO[[#This Row],[89]]</f>
        <v>1.6896881431293749E-6</v>
      </c>
      <c r="CN336" s="10">
        <f>3/24000000*OO[[#This Row],[148 (07JUL1985 09:00:00)-Water Temperature (C)]]*OO[[#This Row],[90]]</f>
        <v>1.6309224902494999E-6</v>
      </c>
      <c r="CO336" s="10">
        <f>3/24000000*OO[[#This Row],[149 (07JUL1985 12:00:00)-Water Temperature (C)]]*OO[[#This Row],[91]]</f>
        <v>1.60576093135575E-6</v>
      </c>
      <c r="CP336" s="10">
        <f>3/24000000*OO[[#This Row],[150 (07JUL1985 15:00:00)-Water Temperature (C)]]*OO[[#This Row],[92]]</f>
        <v>1.5893207440112497E-6</v>
      </c>
      <c r="CQ336" s="10">
        <f>3/24000000*OO[[#This Row],[151 (07JUL1985 18:00:00)-Water Temperature (C)]]*OO[[#This Row],[93]]</f>
        <v>1.574095667037875E-6</v>
      </c>
      <c r="CR336" s="10">
        <f>3/24000000*OO[[#This Row],[152 (07JUL1985 21:00:00)-Water Temperature (C)]]*OO[[#This Row],[94]]</f>
        <v>1.5283093568869999E-6</v>
      </c>
      <c r="CS336" s="10">
        <f>3/24000000*OO[[#This Row],[153 (08JUL1985 00:00:00)-Water Temperature (C)]]*OO[[#This Row],[95]]</f>
        <v>1.4435357875825E-6</v>
      </c>
      <c r="CT336" s="10">
        <f>3/24000000*OO[[#This Row],[154 (08JUL1985 03:00:00)-Water Temperature (C)]]*OO[[#This Row],[96]]</f>
        <v>1.3512382390286248E-6</v>
      </c>
      <c r="CU336" s="10">
        <f>3/24000000*OO[[#This Row],[155 (08JUL1985 06:00:00)-Water Temperature (C)]]*OO[[#This Row],[97]]</f>
        <v>1.2697536826949999E-6</v>
      </c>
      <c r="CV336" s="10">
        <f>3/24000000*OO[[#This Row],[156 (08JUL1985 09:00:00)-Water Temperature (C)]]*OO[[#This Row],[98]]</f>
        <v>1.1999128210363749E-6</v>
      </c>
      <c r="CW336" s="10">
        <f>3/24000000*OO[[#This Row],[157 (08JUL1985 12:00:00)-Water Temperature (C)]]*OO[[#This Row],[99]]</f>
        <v>1.1624526803449999E-6</v>
      </c>
    </row>
    <row r="337" spans="1:101" x14ac:dyDescent="0.35">
      <c r="A337" t="s">
        <v>343</v>
      </c>
      <c r="B337">
        <v>1130.366</v>
      </c>
      <c r="C337" s="10">
        <f>3/24*OO[[#This Row],[59 (26JUN1985 06:00:00)-Water Temperature (C)]]*OO[[#This Row],[1]]/SUM(OO[1])</f>
        <v>0</v>
      </c>
      <c r="D337" s="10">
        <f>3/24*OO[[#This Row],[60 (26JUN1985 09:00:00)-Water Temperature (C)]]*OO[[#This Row],[2]]/SUM(OO[2])</f>
        <v>0</v>
      </c>
      <c r="E337" s="10">
        <f>3/24*OO[[#This Row],[61 (26JUN1985 12:00:00)-Water Temperature (C)]]*OO[[#This Row],[3]]/SUM(OO[3])</f>
        <v>0</v>
      </c>
      <c r="F337" s="10">
        <f>3/24*OO[[#This Row],[62 (26JUN1985 15:00:00)-Water Temperature (C)]]*OO[[#This Row],[4]]/SUM(OO[4])</f>
        <v>0</v>
      </c>
      <c r="G337" s="10">
        <f>3/24*OO[[#This Row],[63 (26JUN1985 18:00:00)-Water Temperature (C)]]*OO[[#This Row],[5]]/SUM(OO[5])</f>
        <v>0</v>
      </c>
      <c r="H337" s="10">
        <f>3/24*OO[[#This Row],[64 (26JUN1985 21:00:00)-Water Temperature (C)]]*OO[[#This Row],[6]]/SUM(OO[6])</f>
        <v>0</v>
      </c>
      <c r="I337" s="10">
        <f>3/24*OO[[#This Row],[65 (27JUN1985 00:00:00)-Water Temperature (C)]]*OO[[#This Row],[7]]/SUM(OO[7])</f>
        <v>0</v>
      </c>
      <c r="J337" s="10">
        <f>3/24*OO[[#This Row],[66 (27JUN1985 03:00:00)-Water Temperature (C)]]*OO[[#This Row],[8]]/SUM(OO[8])</f>
        <v>0</v>
      </c>
      <c r="K337" s="10">
        <f>3/24*OO[[#This Row],[67 (27JUN1985 06:00:00)-Water Temperature (C)]]*OO[[#This Row],[9]]/SUM(OO[9])</f>
        <v>0</v>
      </c>
      <c r="L337" s="10">
        <f>3/24*OO[[#This Row],[68 (27JUN1985 09:00:00)-Water Temperature (C)]]*OO[[#This Row],[10]]/SUM(OO[10])</f>
        <v>0</v>
      </c>
      <c r="M337" s="10">
        <f>3/24*OO[[#This Row],[69 (27JUN1985 12:00:00)-Water Temperature (C)]]*OO[[#This Row],[11]]/SUM(OO[11])</f>
        <v>0</v>
      </c>
      <c r="N337" s="10">
        <f>3/24*OO[[#This Row],[70 (27JUN1985 15:00:00)-Water Temperature (C)]]*OO[[#This Row],[12]]/SUM(OO[12])</f>
        <v>0</v>
      </c>
      <c r="O337" s="10">
        <f>3/24*OO[[#This Row],[71 (27JUN1985 18:00:00)-Water Temperature (C)]]*OO[[#This Row],[13]]/SUM(OO[13])</f>
        <v>0</v>
      </c>
      <c r="P337" s="10">
        <f>3/24*OO[[#This Row],[72 (27JUN1985 21:00:00)-Water Temperature (C)]]*OO[[#This Row],[14]]/SUM(OO[14])</f>
        <v>0</v>
      </c>
      <c r="Q337" s="10">
        <f>3/24*OO[[#This Row],[73 (28JUN1985 00:00:00)-Water Temperature (C)]]*OO[[#This Row],[15]]/SUM(OO[15])</f>
        <v>0</v>
      </c>
      <c r="R337" s="10">
        <f>3/24*OO[[#This Row],[74 (28JUN1985 03:00:00)-Water Temperature (C)]]*OO[[#This Row],[16]]/SUM(OO[16])</f>
        <v>0</v>
      </c>
      <c r="S337" s="10">
        <f>3/24*OO[[#This Row],[75 (28JUN1985 06:00:00)-Water Temperature (C)]]*OO[[#This Row],[17]]/SUM(OO[17])</f>
        <v>0</v>
      </c>
      <c r="T337" s="10">
        <f>3/24*OO[[#This Row],[76 (28JUN1985 09:00:00)-Water Temperature (C)]]*OO[[#This Row],[18]]/SUM(OO[18])</f>
        <v>1.6184644921070099E-34</v>
      </c>
      <c r="U337" s="10">
        <f>3/24*OO[[#This Row],[77 (28JUN1985 12:00:00)-Water Temperature (C)]]*OO[[#This Row],[19]]/SUM(OO[19])</f>
        <v>3.2654213737522841E-27</v>
      </c>
      <c r="V337" s="10">
        <f>3/24000000*OO[[#This Row],[78 (28JUN1985 15:00:00)-Water Temperature (C)]]*OO[[#This Row],[20]]</f>
        <v>4.2792186287524988E-20</v>
      </c>
      <c r="W337" s="10">
        <f>3/24000000*OO[[#This Row],[79 (28JUN1985 18:00:00)-Water Temperature (C)]]*OO[[#This Row],[21]]</f>
        <v>1.9645335074987502E-15</v>
      </c>
      <c r="X337" s="10">
        <f>3/24000000*OO[[#This Row],[80 (28JUN1985 21:00:00)-Water Temperature (C)]]*OO[[#This Row],[22]]</f>
        <v>2.8537497784562501E-12</v>
      </c>
      <c r="Y337" s="10">
        <f>3/24000000*OO[[#This Row],[81 (29JUN1985 00:00:00)-Water Temperature (C)]]*OO[[#This Row],[23]]</f>
        <v>8.068544656724999E-10</v>
      </c>
      <c r="Z337" s="10">
        <f>3/24000000*OO[[#This Row],[82 (29JUN1985 03:00:00)-Water Temperature (C)]]*OO[[#This Row],[24]]</f>
        <v>7.2291596268000007E-8</v>
      </c>
      <c r="AA337" s="10">
        <f>3/24000000*OO[[#This Row],[83 (29JUN1985 06:00:00)-Water Temperature (C)]]*OO[[#This Row],[25]]</f>
        <v>2.6704672857199999E-6</v>
      </c>
      <c r="AB337" s="10">
        <f>3/24000000*OO[[#This Row],[84 (29JUN1985 09:00:00)-Water Temperature (C)]]*OO[[#This Row],[26]]</f>
        <v>4.8519540315599995E-5</v>
      </c>
      <c r="AC337" s="10">
        <f>3/24000000*OO[[#This Row],[85 (29JUN1985 12:00:00)-Water Temperature (C)]]*OO[[#This Row],[27]]</f>
        <v>4.8391844243999996E-4</v>
      </c>
      <c r="AD337" s="10">
        <f>3/24000000*OO[[#This Row],[86 (29JUN1985 15:00:00)-Water Temperature (C)]]*OO[[#This Row],[28]]</f>
        <v>2.8154799527249997E-3</v>
      </c>
      <c r="AE337" s="10">
        <f>3/24000000*OO[[#This Row],[88 (29JUN1985 21:00:00)-Water Temperature (C)]]*OO[[#This Row],[30]]</f>
        <v>2.4417441991574997E-2</v>
      </c>
      <c r="AF337" s="10">
        <f>3/24000000*OO[[#This Row],[88 (29JUN1985 21:00:00)-Water Temperature (C)]]*OO[[#This Row],[30]]</f>
        <v>2.4417441991574997E-2</v>
      </c>
      <c r="AG337" s="10">
        <f>3/24000000*OO[[#This Row],[89 (30JUN1985 00:00:00)-Water Temperature (C)]]*OO[[#This Row],[31]]</f>
        <v>4.0280375880699999E-2</v>
      </c>
      <c r="AH337" s="10">
        <f>3/24000000*OO[[#This Row],[90 (30JUN1985 03:00:00)-Water Temperature (C)]]*OO[[#This Row],[32]]</f>
        <v>4.86972731538E-2</v>
      </c>
      <c r="AI337" s="10">
        <f>3/24000000*OO[[#This Row],[91 (30JUN1985 06:00:00)-Water Temperature (C)]]*OO[[#This Row],[33]]</f>
        <v>4.5337985347774994E-2</v>
      </c>
      <c r="AJ337" s="10">
        <f>3/24000000*OO[[#This Row],[92 (30JUN1985 09:00:00)-Water Temperature (C)]]*OO[[#This Row],[34]]</f>
        <v>3.3961163301300001E-2</v>
      </c>
      <c r="AK337" s="10">
        <f>3/24000000*OO[[#This Row],[93 (30JUN1985 12:00:00)-Water Temperature (C)]]*OO[[#This Row],[35]]</f>
        <v>2.1128975528534998E-2</v>
      </c>
      <c r="AL337" s="10">
        <f>3/24000000*OO[[#This Row],[94 (30JUN1985 15:00:00)-Water Temperature (C)]]*OO[[#This Row],[36]]</f>
        <v>1.110587159061E-2</v>
      </c>
      <c r="AM337" s="10">
        <f>3/24000000*OO[[#This Row],[95 (30JUN1985 18:00:00)-Water Temperature (C)]]*OO[[#This Row],[37]]</f>
        <v>4.9855919526562492E-3</v>
      </c>
      <c r="AN337" s="10">
        <f>3/24000000*OO[[#This Row],[96 (30JUN1985 21:00:00)-Water Temperature (C)]]*OO[[#This Row],[38]]</f>
        <v>1.9265496017514998E-3</v>
      </c>
      <c r="AO337" s="10">
        <f>3/24000000*OO[[#This Row],[97 (01JUL1985 00:00:00)-Water Temperature (C)]]*OO[[#This Row],[39]]</f>
        <v>6.7344285281399987E-4</v>
      </c>
      <c r="AP337" s="10">
        <f>3/24000000*OO[[#This Row],[98 (01JUL1985 03:00:00)-Water Temperature (C)]]*OO[[#This Row],[40]]</f>
        <v>2.3483326070499998E-4</v>
      </c>
      <c r="AQ337" s="10">
        <f>3/24000000*OO[[#This Row],[99 (01JUL1985 06:00:00)-Water Temperature (C)]]*OO[[#This Row],[41]]</f>
        <v>9.80640143886E-5</v>
      </c>
      <c r="AR337" s="10">
        <f>3/24000000*OO[[#This Row],[100 (01JUL1985 09:00:00)-Water Temperature (C)]]*OO[[#This Row],[42]]</f>
        <v>6.0905944013849994E-5</v>
      </c>
      <c r="AS337" s="10">
        <f>3/24000000*OO[[#This Row],[101 (01JUL1985 12:00:00)-Water Temperature (C)]]*OO[[#This Row],[43]]</f>
        <v>5.2601491182624996E-5</v>
      </c>
      <c r="AT337" s="10">
        <f>3/24000000*OO[[#This Row],[102 (01JUL1985 15:00:00)-Water Temperature (C)]]*OO[[#This Row],[44]]</f>
        <v>5.1754664326399995E-5</v>
      </c>
      <c r="AU337" s="10">
        <f>3/24000000*OO[[#This Row],[103 (01JUL1985 18:00:00)-Water Temperature (C)]]*OO[[#This Row],[45]]</f>
        <v>5.1785284227512497E-5</v>
      </c>
      <c r="AV337" s="10">
        <f>3/24000000*OO[[#This Row],[104 (01JUL1985 21:00:00)-Water Temperature (C)]]*OO[[#This Row],[46]]</f>
        <v>5.066499481956249E-5</v>
      </c>
      <c r="AW337" s="10">
        <f>3/24000000*OO[[#This Row],[105 (02JUL1985 00:00:00)-Water Temperature (C)]]*OO[[#This Row],[47]]</f>
        <v>4.7817690999999997E-5</v>
      </c>
      <c r="AX337" s="10">
        <f>3/24000000*OO[[#This Row],[106 (02JUL1985 03:00:00)-Water Temperature (C)]]*OO[[#This Row],[48]]</f>
        <v>4.3951493317187494E-5</v>
      </c>
      <c r="AY337" s="10">
        <f>3/24000000*OO[[#This Row],[107 (02JUL1985 06:00:00)-Water Temperature (C)]]*OO[[#This Row],[49]]</f>
        <v>4.0120540007624997E-5</v>
      </c>
      <c r="AZ337" s="10">
        <f>3/24000000*OO[[#This Row],[108 (02JUL1985 09:00:00)-Water Temperature (C)]]*OO[[#This Row],[50]]</f>
        <v>3.7745058762675002E-5</v>
      </c>
      <c r="BA337" s="10">
        <f>3/24000000*OO[[#This Row],[109 (02JUL1985 12:00:00)-Water Temperature (C)]]*OO[[#This Row],[51]]</f>
        <v>3.5814381875212502E-5</v>
      </c>
      <c r="BB337" s="10">
        <f>3/24000000*OO[[#This Row],[110 (02JUL1985 15:00:00)-Water Temperature (C)]]*OO[[#This Row],[52]]</f>
        <v>3.3605983550887498E-5</v>
      </c>
      <c r="BC337" s="10">
        <f>3/24000000*OO[[#This Row],[111 (02JUL1985 18:00:00)-Water Temperature (C)]]*OO[[#This Row],[53]]</f>
        <v>3.1114001300774999E-5</v>
      </c>
      <c r="BD337" s="10">
        <f>3/24000000*OO[[#This Row],[112 (02JUL1985 21:00:00)-Water Temperature (C)]]*OO[[#This Row],[54]]</f>
        <v>2.8105477750799997E-5</v>
      </c>
      <c r="BE337" s="10">
        <f>3/24000000*OO[[#This Row],[113 (03JUL1985 00:00:00)-Water Temperature (C)]]*OO[[#This Row],[55]]</f>
        <v>2.4343780687091251E-5</v>
      </c>
      <c r="BF337" s="10">
        <f>3/24000000*OO[[#This Row],[114 (03JUL1985 03:00:00)-Water Temperature (C)]]*OO[[#This Row],[56]]</f>
        <v>2.0648575689501251E-5</v>
      </c>
      <c r="BG337" s="10">
        <f>3/24000000*OO[[#This Row],[115 (03JUL1985 06:00:00)-Water Temperature (C)]]*OO[[#This Row],[57]]</f>
        <v>1.752751896815625E-5</v>
      </c>
      <c r="BH337" s="10">
        <f>3/24000000*OO[[#This Row],[116 (03JUL1985 09:00:00)-Water Temperature (C)]]*OO[[#This Row],[58]]</f>
        <v>1.5355869652602499E-5</v>
      </c>
      <c r="BI337" s="10">
        <f>3/24000000*OO[[#This Row],[117 (03JUL1985 12:00:00)-Water Temperature (C)]]*OO[[#This Row],[59]]</f>
        <v>1.3853818285630001E-5</v>
      </c>
      <c r="BJ337" s="10">
        <f>3/24000000*OO[[#This Row],[118 (03JUL1985 15:00:00)-Water Temperature (C)]]*OO[[#This Row],[60]]</f>
        <v>1.2554995078100001E-5</v>
      </c>
      <c r="BK337" s="10">
        <f>3/24000000*OO[[#This Row],[119 (03JUL1985 18:00:00)-Water Temperature (C)]]*OO[[#This Row],[61]]</f>
        <v>1.1187685917365002E-5</v>
      </c>
      <c r="BL337" s="10">
        <f>3/24000000*OO[[#This Row],[120 (03JUL1985 21:00:00)-Water Temperature (C)]]*OO[[#This Row],[62]]</f>
        <v>9.5598227703324991E-6</v>
      </c>
      <c r="BM337" s="10">
        <f>3/24000000*OO[[#This Row],[121 (04JUL1985 00:00:00)-Water Temperature (C)]]*OO[[#This Row],[63]]</f>
        <v>7.7284776558700008E-6</v>
      </c>
      <c r="BN337" s="10">
        <f>3/24000000*OO[[#This Row],[122 (04JUL1985 03:00:00)-Water Temperature (C)]]*OO[[#This Row],[64]]</f>
        <v>6.0380361794299985E-6</v>
      </c>
      <c r="BO337" s="10">
        <f>3/24000000*OO[[#This Row],[123 (04JUL1985 06:00:00)-Water Temperature (C)]]*OO[[#This Row],[65]]</f>
        <v>4.6878873673774989E-6</v>
      </c>
      <c r="BP337" s="10">
        <f>3/24000000*OO[[#This Row],[124 (04JUL1985 09:00:00)-Water Temperature (C)]]*OO[[#This Row],[66]]</f>
        <v>3.7472967064550001E-6</v>
      </c>
      <c r="BQ337" s="10">
        <f>3/24000000*OO[[#This Row],[125 (04JUL1985 12:00:00)-Water Temperature (C)]]*OO[[#This Row],[67]]</f>
        <v>3.114831497775E-6</v>
      </c>
      <c r="BR337" s="10">
        <f>3/24000000*OO[[#This Row],[126 (04JUL1985 15:00:00)-Water Temperature (C)]]*OO[[#This Row],[68]]</f>
        <v>2.7017024395199998E-6</v>
      </c>
      <c r="BS337" s="10">
        <f>3/24000000*OO[[#This Row],[127 (04JUL1985 18:00:00)-Water Temperature (C)]]*OO[[#This Row],[69]]</f>
        <v>2.4010822436533752E-6</v>
      </c>
      <c r="BT337" s="10">
        <f>3/24000000*OO[[#This Row],[128 (04JUL1985 21:00:00)-Water Temperature (C)]]*OO[[#This Row],[70]]</f>
        <v>2.1548938797356246E-6</v>
      </c>
      <c r="BU337" s="10">
        <f>3/24000000*OO[[#This Row],[129 (05JUL1985 00:00:00)-Water Temperature (C)]]*OO[[#This Row],[71]]</f>
        <v>1.9434367348304997E-6</v>
      </c>
      <c r="BV337" s="10">
        <f>3/24000000*OO[[#This Row],[130 (05JUL1985 03:00:00)-Water Temperature (C)]]*OO[[#This Row],[72]]</f>
        <v>1.7622106421020002E-6</v>
      </c>
      <c r="BW337" s="10">
        <f>3/24000000*OO[[#This Row],[131 (05JUL1985 06:00:00)-Water Temperature (C)]]*OO[[#This Row],[73]]</f>
        <v>1.6078270534072501E-6</v>
      </c>
      <c r="BX337" s="10">
        <f>3/24000000*OO[[#This Row],[132 (05JUL1985 09:00:00)-Water Temperature (C)]]*OO[[#This Row],[74]]</f>
        <v>1.5110483250971247E-6</v>
      </c>
      <c r="BY337" s="10">
        <f>3/24000000*OO[[#This Row],[133 (05JUL1985 12:00:00)-Water Temperature (C)]]*OO[[#This Row],[75]]</f>
        <v>1.4460843554294998E-6</v>
      </c>
      <c r="BZ337" s="10">
        <f>3/24000000*OO[[#This Row],[134 (05JUL1985 15:00:00)-Water Temperature (C)]]*OO[[#This Row],[76]]</f>
        <v>1.39601550174E-6</v>
      </c>
      <c r="CA337" s="10">
        <f>3/24000000*OO[[#This Row],[135 (05JUL1985 18:00:00)-Water Temperature (C)]]*OO[[#This Row],[77]]</f>
        <v>1.3654012552509999E-6</v>
      </c>
      <c r="CB337" s="10">
        <f>3/24000000*OO[[#This Row],[136 (05JUL1985 21:00:00)-Water Temperature (C)]]*OO[[#This Row],[78]]</f>
        <v>1.3334690722389997E-6</v>
      </c>
      <c r="CC337" s="10">
        <f>3/24000000*OO[[#This Row],[137 (06JUL1985 00:00:00)-Water Temperature (C)]]*OO[[#This Row],[79]]</f>
        <v>1.2753593804842499E-6</v>
      </c>
      <c r="CD337" s="10">
        <f>3/24000000*OO[[#This Row],[138 (06JUL1985 03:00:00)-Water Temperature (C)]]*OO[[#This Row],[80]]</f>
        <v>1.2052557784312499E-6</v>
      </c>
      <c r="CE337" s="10">
        <f>3/24000000*OO[[#This Row],[139 (06JUL1985 06:00:00)-Water Temperature (C)]]*OO[[#This Row],[81]]</f>
        <v>1.1433705227067498E-6</v>
      </c>
      <c r="CF337" s="10">
        <f>3/24000000*OO[[#This Row],[140 (06JUL1985 09:00:00)-Water Temperature (C)]]*OO[[#This Row],[82]]</f>
        <v>1.121967011099E-6</v>
      </c>
      <c r="CG337" s="10">
        <f>3/24000000*OO[[#This Row],[141 (06JUL1985 12:00:00)-Water Temperature (C)]]*OO[[#This Row],[83]]</f>
        <v>1.1153478567217499E-6</v>
      </c>
      <c r="CH337" s="10">
        <f>3/24000000*OO[[#This Row],[142 (06JUL1985 15:00:00)-Water Temperature (C)]]*OO[[#This Row],[84]]</f>
        <v>1.1077709666102499E-6</v>
      </c>
      <c r="CI337" s="10">
        <f>3/24000000*OO[[#This Row],[143 (06JUL1985 18:00:00)-Water Temperature (C)]]*OO[[#This Row],[85]]</f>
        <v>1.1053035135156251E-6</v>
      </c>
      <c r="CJ337" s="10">
        <f>3/24000000*OO[[#This Row],[144 (06JUL1985 21:00:00)-Water Temperature (C)]]*OO[[#This Row],[86]]</f>
        <v>1.0841807709139998E-6</v>
      </c>
      <c r="CK337" s="10">
        <f>3/24000000*OO[[#This Row],[145 (07JUL1985 00:00:00)-Water Temperature (C)]]*OO[[#This Row],[87]]</f>
        <v>1.0223410338359999E-6</v>
      </c>
      <c r="CL337" s="10">
        <f>3/24000000*OO[[#This Row],[146 (07JUL1985 03:00:00)-Water Temperature (C)]]*OO[[#This Row],[88]]</f>
        <v>9.5122921076775E-7</v>
      </c>
      <c r="CM337" s="10">
        <f>3/24000000*OO[[#This Row],[147 (07JUL1985 06:00:00)-Water Temperature (C)]]*OO[[#This Row],[89]]</f>
        <v>8.8842798537449986E-7</v>
      </c>
      <c r="CN337" s="10">
        <f>3/24000000*OO[[#This Row],[148 (07JUL1985 09:00:00)-Water Temperature (C)]]*OO[[#This Row],[90]]</f>
        <v>8.5595510454712497E-7</v>
      </c>
      <c r="CO337" s="10">
        <f>3/24000000*OO[[#This Row],[149 (07JUL1985 12:00:00)-Water Temperature (C)]]*OO[[#This Row],[91]]</f>
        <v>8.416667411387499E-7</v>
      </c>
      <c r="CP337" s="10">
        <f>3/24000000*OO[[#This Row],[150 (07JUL1985 15:00:00)-Water Temperature (C)]]*OO[[#This Row],[92]]</f>
        <v>8.3260034798400005E-7</v>
      </c>
      <c r="CQ337" s="10">
        <f>3/24000000*OO[[#This Row],[151 (07JUL1985 18:00:00)-Water Temperature (C)]]*OO[[#This Row],[93]]</f>
        <v>8.2407224815349984E-7</v>
      </c>
      <c r="CR337" s="10">
        <f>3/24000000*OO[[#This Row],[152 (07JUL1985 21:00:00)-Water Temperature (C)]]*OO[[#This Row],[94]]</f>
        <v>8.0121538698399983E-7</v>
      </c>
      <c r="CS337" s="10">
        <f>3/24000000*OO[[#This Row],[153 (08JUL1985 00:00:00)-Water Temperature (C)]]*OO[[#This Row],[95]]</f>
        <v>7.5803663661475005E-7</v>
      </c>
      <c r="CT337" s="10">
        <f>3/24000000*OO[[#This Row],[154 (08JUL1985 03:00:00)-Water Temperature (C)]]*OO[[#This Row],[96]]</f>
        <v>7.0977336976199997E-7</v>
      </c>
      <c r="CU337" s="10">
        <f>3/24000000*OO[[#This Row],[155 (08JUL1985 06:00:00)-Water Temperature (C)]]*OO[[#This Row],[97]]</f>
        <v>6.668197319114999E-7</v>
      </c>
      <c r="CV337" s="10">
        <f>3/24000000*OO[[#This Row],[156 (08JUL1985 09:00:00)-Water Temperature (C)]]*OO[[#This Row],[98]]</f>
        <v>6.3014962669199991E-7</v>
      </c>
      <c r="CW337" s="10">
        <f>3/24000000*OO[[#This Row],[157 (08JUL1985 12:00:00)-Water Temperature (C)]]*OO[[#This Row],[99]]</f>
        <v>6.0915564524200003E-7</v>
      </c>
    </row>
    <row r="338" spans="1:101" x14ac:dyDescent="0.35">
      <c r="A338" t="s">
        <v>344</v>
      </c>
      <c r="B338">
        <v>75.041759999999996</v>
      </c>
      <c r="C338" s="10">
        <f>3/24*OO[[#This Row],[59 (26JUN1985 06:00:00)-Water Temperature (C)]]*OO[[#This Row],[1]]/SUM(OO[1])</f>
        <v>0</v>
      </c>
      <c r="D338" s="10">
        <f>3/24*OO[[#This Row],[60 (26JUN1985 09:00:00)-Water Temperature (C)]]*OO[[#This Row],[2]]/SUM(OO[2])</f>
        <v>0</v>
      </c>
      <c r="E338" s="10">
        <f>3/24*OO[[#This Row],[61 (26JUN1985 12:00:00)-Water Temperature (C)]]*OO[[#This Row],[3]]/SUM(OO[3])</f>
        <v>0</v>
      </c>
      <c r="F338" s="10">
        <f>3/24*OO[[#This Row],[62 (26JUN1985 15:00:00)-Water Temperature (C)]]*OO[[#This Row],[4]]/SUM(OO[4])</f>
        <v>0</v>
      </c>
      <c r="G338" s="10">
        <f>3/24*OO[[#This Row],[63 (26JUN1985 18:00:00)-Water Temperature (C)]]*OO[[#This Row],[5]]/SUM(OO[5])</f>
        <v>0</v>
      </c>
      <c r="H338" s="10">
        <f>3/24*OO[[#This Row],[64 (26JUN1985 21:00:00)-Water Temperature (C)]]*OO[[#This Row],[6]]/SUM(OO[6])</f>
        <v>0</v>
      </c>
      <c r="I338" s="10">
        <f>3/24*OO[[#This Row],[65 (27JUN1985 00:00:00)-Water Temperature (C)]]*OO[[#This Row],[7]]/SUM(OO[7])</f>
        <v>0</v>
      </c>
      <c r="J338" s="10">
        <f>3/24*OO[[#This Row],[66 (27JUN1985 03:00:00)-Water Temperature (C)]]*OO[[#This Row],[8]]/SUM(OO[8])</f>
        <v>0</v>
      </c>
      <c r="K338" s="10">
        <f>3/24*OO[[#This Row],[67 (27JUN1985 06:00:00)-Water Temperature (C)]]*OO[[#This Row],[9]]/SUM(OO[9])</f>
        <v>0</v>
      </c>
      <c r="L338" s="10">
        <f>3/24*OO[[#This Row],[68 (27JUN1985 09:00:00)-Water Temperature (C)]]*OO[[#This Row],[10]]/SUM(OO[10])</f>
        <v>0</v>
      </c>
      <c r="M338" s="10">
        <f>3/24*OO[[#This Row],[69 (27JUN1985 12:00:00)-Water Temperature (C)]]*OO[[#This Row],[11]]/SUM(OO[11])</f>
        <v>0</v>
      </c>
      <c r="N338" s="10">
        <f>3/24*OO[[#This Row],[70 (27JUN1985 15:00:00)-Water Temperature (C)]]*OO[[#This Row],[12]]/SUM(OO[12])</f>
        <v>0</v>
      </c>
      <c r="O338" s="10">
        <f>3/24*OO[[#This Row],[71 (27JUN1985 18:00:00)-Water Temperature (C)]]*OO[[#This Row],[13]]/SUM(OO[13])</f>
        <v>0</v>
      </c>
      <c r="P338" s="10">
        <f>3/24*OO[[#This Row],[72 (27JUN1985 21:00:00)-Water Temperature (C)]]*OO[[#This Row],[14]]/SUM(OO[14])</f>
        <v>0</v>
      </c>
      <c r="Q338" s="10">
        <f>3/24*OO[[#This Row],[73 (28JUN1985 00:00:00)-Water Temperature (C)]]*OO[[#This Row],[15]]/SUM(OO[15])</f>
        <v>0</v>
      </c>
      <c r="R338" s="10">
        <f>3/24*OO[[#This Row],[74 (28JUN1985 03:00:00)-Water Temperature (C)]]*OO[[#This Row],[16]]/SUM(OO[16])</f>
        <v>0</v>
      </c>
      <c r="S338" s="10">
        <f>3/24*OO[[#This Row],[75 (28JUN1985 06:00:00)-Water Temperature (C)]]*OO[[#This Row],[17]]/SUM(OO[17])</f>
        <v>0</v>
      </c>
      <c r="T338" s="10">
        <f>3/24*OO[[#This Row],[76 (28JUN1985 09:00:00)-Water Temperature (C)]]*OO[[#This Row],[18]]/SUM(OO[18])</f>
        <v>8.6851072840937359E-37</v>
      </c>
      <c r="U338" s="10">
        <f>3/24*OO[[#This Row],[77 (28JUN1985 12:00:00)-Water Temperature (C)]]*OO[[#This Row],[19]]/SUM(OO[19])</f>
        <v>1.5763730629810438E-28</v>
      </c>
      <c r="V338" s="10">
        <f>3/24000000*OO[[#This Row],[78 (28JUN1985 15:00:00)-Water Temperature (C)]]*OO[[#This Row],[20]]</f>
        <v>1.3790734210862499E-21</v>
      </c>
      <c r="W338" s="10">
        <f>3/24000000*OO[[#This Row],[79 (28JUN1985 18:00:00)-Water Temperature (C)]]*OO[[#This Row],[21]]</f>
        <v>8.6141315481374994E-17</v>
      </c>
      <c r="X338" s="10">
        <f>3/24000000*OO[[#This Row],[80 (28JUN1985 21:00:00)-Water Temperature (C)]]*OO[[#This Row],[22]]</f>
        <v>1.3681394162775E-13</v>
      </c>
      <c r="Y338" s="10">
        <f>3/24000000*OO[[#This Row],[81 (29JUN1985 00:00:00)-Water Temperature (C)]]*OO[[#This Row],[23]]</f>
        <v>4.1102636765849999E-11</v>
      </c>
      <c r="Z338" s="10">
        <f>3/24000000*OO[[#This Row],[82 (29JUN1985 03:00:00)-Water Temperature (C)]]*OO[[#This Row],[24]]</f>
        <v>3.8553380510474992E-9</v>
      </c>
      <c r="AA338" s="10">
        <f>3/24000000*OO[[#This Row],[83 (29JUN1985 06:00:00)-Water Temperature (C)]]*OO[[#This Row],[25]]</f>
        <v>1.4803912032262498E-7</v>
      </c>
      <c r="AB338" s="10">
        <f>3/24000000*OO[[#This Row],[84 (29JUN1985 09:00:00)-Water Temperature (C)]]*OO[[#This Row],[26]]</f>
        <v>2.7807279321449993E-6</v>
      </c>
      <c r="AC338" s="10">
        <f>3/24000000*OO[[#This Row],[85 (29JUN1985 12:00:00)-Water Temperature (C)]]*OO[[#This Row],[27]]</f>
        <v>2.8582934866987499E-5</v>
      </c>
      <c r="AD338" s="10">
        <f>3/24000000*OO[[#This Row],[86 (29JUN1985 15:00:00)-Water Temperature (C)]]*OO[[#This Row],[28]]</f>
        <v>1.7105422819644998E-4</v>
      </c>
      <c r="AE338" s="10">
        <f>3/24000000*OO[[#This Row],[88 (29JUN1985 21:00:00)-Water Temperature (C)]]*OO[[#This Row],[30]]</f>
        <v>1.5607433988645001E-3</v>
      </c>
      <c r="AF338" s="10">
        <f>3/24000000*OO[[#This Row],[88 (29JUN1985 21:00:00)-Water Temperature (C)]]*OO[[#This Row],[30]]</f>
        <v>1.5607433988645001E-3</v>
      </c>
      <c r="AG338" s="10">
        <f>3/24000000*OO[[#This Row],[89 (30JUN1985 00:00:00)-Water Temperature (C)]]*OO[[#This Row],[31]]</f>
        <v>2.6352843388950001E-3</v>
      </c>
      <c r="AH338" s="10">
        <f>3/24000000*OO[[#This Row],[90 (30JUN1985 03:00:00)-Water Temperature (C)]]*OO[[#This Row],[32]]</f>
        <v>3.2544390189000005E-3</v>
      </c>
      <c r="AI338" s="10">
        <f>3/24000000*OO[[#This Row],[91 (30JUN1985 06:00:00)-Water Temperature (C)]]*OO[[#This Row],[33]]</f>
        <v>3.0919476832612499E-3</v>
      </c>
      <c r="AJ338" s="10">
        <f>3/24000000*OO[[#This Row],[92 (30JUN1985 09:00:00)-Water Temperature (C)]]*OO[[#This Row],[34]]</f>
        <v>2.3608939349400002E-3</v>
      </c>
      <c r="AK338" s="10">
        <f>3/24000000*OO[[#This Row],[93 (30JUN1985 12:00:00)-Water Temperature (C)]]*OO[[#This Row],[35]]</f>
        <v>1.496433322355375E-3</v>
      </c>
      <c r="AL338" s="10">
        <f>3/24000000*OO[[#This Row],[94 (30JUN1985 15:00:00)-Water Temperature (C)]]*OO[[#This Row],[36]]</f>
        <v>8.0090860016712501E-4</v>
      </c>
      <c r="AM338" s="10">
        <f>3/24000000*OO[[#This Row],[95 (30JUN1985 18:00:00)-Water Temperature (C)]]*OO[[#This Row],[37]]</f>
        <v>3.6591323965424994E-4</v>
      </c>
      <c r="AN338" s="10">
        <f>3/24000000*OO[[#This Row],[96 (30JUN1985 21:00:00)-Water Temperature (C)]]*OO[[#This Row],[38]]</f>
        <v>1.4384466309427498E-4</v>
      </c>
      <c r="AO338" s="10">
        <f>3/24000000*OO[[#This Row],[97 (01JUL1985 00:00:00)-Water Temperature (C)]]*OO[[#This Row],[39]]</f>
        <v>5.0924823358575E-5</v>
      </c>
      <c r="AP338" s="10">
        <f>3/24000000*OO[[#This Row],[98 (01JUL1985 03:00:00)-Water Temperature (C)]]*OO[[#This Row],[40]]</f>
        <v>1.7755128429999998E-5</v>
      </c>
      <c r="AQ338" s="10">
        <f>3/24000000*OO[[#This Row],[99 (01JUL1985 06:00:00)-Water Temperature (C)]]*OO[[#This Row],[41]]</f>
        <v>7.2371359738237485E-6</v>
      </c>
      <c r="AR338" s="10">
        <f>3/24000000*OO[[#This Row],[100 (01JUL1985 09:00:00)-Water Temperature (C)]]*OO[[#This Row],[42]]</f>
        <v>4.3118952587999994E-6</v>
      </c>
      <c r="AS338" s="10">
        <f>3/24000000*OO[[#This Row],[101 (01JUL1985 12:00:00)-Water Temperature (C)]]*OO[[#This Row],[43]]</f>
        <v>3.6251717503099995E-6</v>
      </c>
      <c r="AT338" s="10">
        <f>3/24000000*OO[[#This Row],[102 (01JUL1985 15:00:00)-Water Temperature (C)]]*OO[[#This Row],[44]]</f>
        <v>3.5395392750550004E-6</v>
      </c>
      <c r="AU338" s="10">
        <f>3/24000000*OO[[#This Row],[103 (01JUL1985 18:00:00)-Water Temperature (C)]]*OO[[#This Row],[45]]</f>
        <v>3.5432116281312504E-6</v>
      </c>
      <c r="AV338" s="10">
        <f>3/24000000*OO[[#This Row],[104 (01JUL1985 21:00:00)-Water Temperature (C)]]*OO[[#This Row],[46]]</f>
        <v>3.4778255501750001E-6</v>
      </c>
      <c r="AW338" s="10">
        <f>3/24000000*OO[[#This Row],[105 (02JUL1985 00:00:00)-Water Temperature (C)]]*OO[[#This Row],[47]]</f>
        <v>3.2963362585124995E-6</v>
      </c>
      <c r="AX338" s="10">
        <f>3/24000000*OO[[#This Row],[106 (02JUL1985 03:00:00)-Water Temperature (C)]]*OO[[#This Row],[48]]</f>
        <v>3.0399690464887497E-6</v>
      </c>
      <c r="AY338" s="10">
        <f>3/24000000*OO[[#This Row],[107 (02JUL1985 06:00:00)-Water Temperature (C)]]*OO[[#This Row],[49]]</f>
        <v>2.7821879801999996E-6</v>
      </c>
      <c r="AZ338" s="10">
        <f>3/24000000*OO[[#This Row],[108 (02JUL1985 09:00:00)-Water Temperature (C)]]*OO[[#This Row],[50]]</f>
        <v>2.6189468100374996E-6</v>
      </c>
      <c r="BA338" s="10">
        <f>3/24000000*OO[[#This Row],[109 (02JUL1985 12:00:00)-Water Temperature (C)]]*OO[[#This Row],[51]]</f>
        <v>2.4867814168912502E-6</v>
      </c>
      <c r="BB338" s="10">
        <f>3/24000000*OO[[#This Row],[110 (02JUL1985 15:00:00)-Water Temperature (C)]]*OO[[#This Row],[52]]</f>
        <v>2.3379520585150001E-6</v>
      </c>
      <c r="BC338" s="10">
        <f>3/24000000*OO[[#This Row],[111 (02JUL1985 18:00:00)-Water Temperature (C)]]*OO[[#This Row],[53]]</f>
        <v>2.1681719084399997E-6</v>
      </c>
      <c r="BD338" s="10">
        <f>3/24000000*OO[[#This Row],[112 (02JUL1985 21:00:00)-Water Temperature (C)]]*OO[[#This Row],[54]]</f>
        <v>1.9620922002876248E-6</v>
      </c>
      <c r="BE338" s="10">
        <f>3/24000000*OO[[#This Row],[113 (03JUL1985 00:00:00)-Water Temperature (C)]]*OO[[#This Row],[55]]</f>
        <v>1.7049225960524999E-6</v>
      </c>
      <c r="BF338" s="10">
        <f>3/24000000*OO[[#This Row],[114 (03JUL1985 03:00:00)-Water Temperature (C)]]*OO[[#This Row],[56]]</f>
        <v>1.4485327434253747E-6</v>
      </c>
      <c r="BG338" s="10">
        <f>3/24000000*OO[[#This Row],[115 (03JUL1985 06:00:00)-Water Temperature (C)]]*OO[[#This Row],[57]]</f>
        <v>1.2301491419774999E-6</v>
      </c>
      <c r="BH338" s="10">
        <f>3/24000000*OO[[#This Row],[116 (03JUL1985 09:00:00)-Water Temperature (C)]]*OO[[#This Row],[58]]</f>
        <v>1.0769798195406249E-6</v>
      </c>
      <c r="BI338" s="10">
        <f>3/24000000*OO[[#This Row],[117 (03JUL1985 12:00:00)-Water Temperature (C)]]*OO[[#This Row],[59]]</f>
        <v>9.7025801144024971E-7</v>
      </c>
      <c r="BJ338" s="10">
        <f>3/24000000*OO[[#This Row],[118 (03JUL1985 15:00:00)-Water Temperature (C)]]*OO[[#This Row],[60]]</f>
        <v>8.7923913401924995E-7</v>
      </c>
      <c r="BK338" s="10">
        <f>3/24000000*OO[[#This Row],[119 (03JUL1985 18:00:00)-Water Temperature (C)]]*OO[[#This Row],[61]]</f>
        <v>7.8478250689274991E-7</v>
      </c>
      <c r="BL338" s="10">
        <f>3/24000000*OO[[#This Row],[120 (03JUL1985 21:00:00)-Water Temperature (C)]]*OO[[#This Row],[62]]</f>
        <v>6.7250724365549988E-7</v>
      </c>
      <c r="BM338" s="10">
        <f>3/24000000*OO[[#This Row],[121 (04JUL1985 00:00:00)-Water Temperature (C)]]*OO[[#This Row],[63]]</f>
        <v>5.4622496636049997E-7</v>
      </c>
      <c r="BN338" s="10">
        <f>3/24000000*OO[[#This Row],[122 (04JUL1985 03:00:00)-Water Temperature (C)]]*OO[[#This Row],[64]]</f>
        <v>4.2801708948349998E-7</v>
      </c>
      <c r="BO338" s="10">
        <f>3/24000000*OO[[#This Row],[123 (04JUL1985 06:00:00)-Water Temperature (C)]]*OO[[#This Row],[65]]</f>
        <v>3.3245328220412502E-7</v>
      </c>
      <c r="BP338" s="10">
        <f>3/24000000*OO[[#This Row],[124 (04JUL1985 09:00:00)-Water Temperature (C)]]*OO[[#This Row],[66]]</f>
        <v>2.6517302178989998E-7</v>
      </c>
      <c r="BQ338" s="10">
        <f>3/24000000*OO[[#This Row],[125 (04JUL1985 12:00:00)-Water Temperature (C)]]*OO[[#This Row],[67]]</f>
        <v>2.1936519876617498E-7</v>
      </c>
      <c r="BR338" s="10">
        <f>3/24000000*OO[[#This Row],[126 (04JUL1985 15:00:00)-Water Temperature (C)]]*OO[[#This Row],[68]]</f>
        <v>1.8942907234124998E-7</v>
      </c>
      <c r="BS338" s="10">
        <f>3/24000000*OO[[#This Row],[127 (04JUL1985 18:00:00)-Water Temperature (C)]]*OO[[#This Row],[69]]</f>
        <v>1.67796063722375E-7</v>
      </c>
      <c r="BT338" s="10">
        <f>3/24000000*OO[[#This Row],[128 (04JUL1985 21:00:00)-Water Temperature (C)]]*OO[[#This Row],[70]]</f>
        <v>1.5036013282886251E-7</v>
      </c>
      <c r="BU338" s="10">
        <f>3/24000000*OO[[#This Row],[129 (05JUL1985 00:00:00)-Water Temperature (C)]]*OO[[#This Row],[71]]</f>
        <v>1.3553628220600002E-7</v>
      </c>
      <c r="BV338" s="10">
        <f>3/24000000*OO[[#This Row],[130 (05JUL1985 03:00:00)-Water Temperature (C)]]*OO[[#This Row],[72]]</f>
        <v>1.2281347722892499E-7</v>
      </c>
      <c r="BW338" s="10">
        <f>3/24000000*OO[[#This Row],[131 (05JUL1985 06:00:00)-Water Temperature (C)]]*OO[[#This Row],[73]]</f>
        <v>1.12000887238625E-7</v>
      </c>
      <c r="BX338" s="10">
        <f>3/24000000*OO[[#This Row],[132 (05JUL1985 09:00:00)-Water Temperature (C)]]*OO[[#This Row],[74]]</f>
        <v>1.0510808454472499E-7</v>
      </c>
      <c r="BY338" s="10">
        <f>3/24000000*OO[[#This Row],[133 (05JUL1985 12:00:00)-Water Temperature (C)]]*OO[[#This Row],[75]]</f>
        <v>1.0037257973943748E-7</v>
      </c>
      <c r="BZ338" s="10">
        <f>3/24000000*OO[[#This Row],[134 (05JUL1985 15:00:00)-Water Temperature (C)]]*OO[[#This Row],[76]]</f>
        <v>9.6845905369700002E-8</v>
      </c>
      <c r="CA338" s="10">
        <f>3/24000000*OO[[#This Row],[135 (05JUL1985 18:00:00)-Water Temperature (C)]]*OO[[#This Row],[77]]</f>
        <v>9.4587723998499975E-8</v>
      </c>
      <c r="CB338" s="10">
        <f>3/24000000*OO[[#This Row],[136 (05JUL1985 21:00:00)-Water Temperature (C)]]*OO[[#This Row],[78]]</f>
        <v>9.2320460337725003E-8</v>
      </c>
      <c r="CC338" s="10">
        <f>3/24000000*OO[[#This Row],[137 (06JUL1985 00:00:00)-Water Temperature (C)]]*OO[[#This Row],[79]]</f>
        <v>8.8419458563300004E-8</v>
      </c>
      <c r="CD338" s="10">
        <f>3/24000000*OO[[#This Row],[138 (06JUL1985 03:00:00)-Water Temperature (C)]]*OO[[#This Row],[80]]</f>
        <v>8.3623120131599994E-8</v>
      </c>
      <c r="CE338" s="10">
        <f>3/24000000*OO[[#This Row],[139 (06JUL1985 06:00:00)-Water Temperature (C)]]*OO[[#This Row],[81]]</f>
        <v>7.9386985336649996E-8</v>
      </c>
      <c r="CF338" s="10">
        <f>3/24000000*OO[[#This Row],[140 (06JUL1985 09:00:00)-Water Temperature (C)]]*OO[[#This Row],[82]]</f>
        <v>7.781463102947501E-8</v>
      </c>
      <c r="CG338" s="10">
        <f>3/24000000*OO[[#This Row],[141 (06JUL1985 12:00:00)-Water Temperature (C)]]*OO[[#This Row],[83]]</f>
        <v>7.7258817561312497E-8</v>
      </c>
      <c r="CH338" s="10">
        <f>3/24000000*OO[[#This Row],[142 (06JUL1985 15:00:00)-Water Temperature (C)]]*OO[[#This Row],[84]]</f>
        <v>7.6754418457399996E-8</v>
      </c>
      <c r="CI338" s="10">
        <f>3/24000000*OO[[#This Row],[143 (06JUL1985 18:00:00)-Water Temperature (C)]]*OO[[#This Row],[85]]</f>
        <v>7.6538295909562499E-8</v>
      </c>
      <c r="CJ338" s="10">
        <f>3/24000000*OO[[#This Row],[144 (06JUL1985 21:00:00)-Water Temperature (C)]]*OO[[#This Row],[86]]</f>
        <v>7.5087029207924991E-8</v>
      </c>
      <c r="CK338" s="10">
        <f>3/24000000*OO[[#This Row],[145 (07JUL1985 00:00:00)-Water Temperature (C)]]*OO[[#This Row],[87]]</f>
        <v>7.0991012703649997E-8</v>
      </c>
      <c r="CL338" s="10">
        <f>3/24000000*OO[[#This Row],[146 (07JUL1985 03:00:00)-Water Temperature (C)]]*OO[[#This Row],[88]]</f>
        <v>6.6104728756349998E-8</v>
      </c>
      <c r="CM338" s="10">
        <f>3/24000000*OO[[#This Row],[147 (07JUL1985 06:00:00)-Water Temperature (C)]]*OO[[#This Row],[89]]</f>
        <v>6.1764326874599993E-8</v>
      </c>
      <c r="CN338" s="10">
        <f>3/24000000*OO[[#This Row],[148 (07JUL1985 09:00:00)-Water Temperature (C)]]*OO[[#This Row],[90]]</f>
        <v>5.9445353990400001E-8</v>
      </c>
      <c r="CO338" s="10">
        <f>3/24000000*OO[[#This Row],[149 (07JUL1985 12:00:00)-Water Temperature (C)]]*OO[[#This Row],[91]]</f>
        <v>5.8365959937624998E-8</v>
      </c>
      <c r="CP338" s="10">
        <f>3/24000000*OO[[#This Row],[150 (07JUL1985 15:00:00)-Water Temperature (C)]]*OO[[#This Row],[92]]</f>
        <v>5.7705366064062502E-8</v>
      </c>
      <c r="CQ338" s="10">
        <f>3/24000000*OO[[#This Row],[151 (07JUL1985 18:00:00)-Water Temperature (C)]]*OO[[#This Row],[93]]</f>
        <v>5.7083823788399993E-8</v>
      </c>
      <c r="CR338" s="10">
        <f>3/24000000*OO[[#This Row],[152 (07JUL1985 21:00:00)-Water Temperature (C)]]*OO[[#This Row],[94]]</f>
        <v>5.5515202634925001E-8</v>
      </c>
      <c r="CS338" s="10">
        <f>3/24000000*OO[[#This Row],[153 (08JUL1985 00:00:00)-Water Temperature (C)]]*OO[[#This Row],[95]]</f>
        <v>5.2619018129625001E-8</v>
      </c>
      <c r="CT338" s="10">
        <f>3/24000000*OO[[#This Row],[154 (08JUL1985 03:00:00)-Water Temperature (C)]]*OO[[#This Row],[96]]</f>
        <v>4.9304069592749998E-8</v>
      </c>
      <c r="CU338" s="10">
        <f>3/24000000*OO[[#This Row],[155 (08JUL1985 06:00:00)-Water Temperature (C)]]*OO[[#This Row],[97]]</f>
        <v>4.6319718522100001E-8</v>
      </c>
      <c r="CV338" s="10">
        <f>3/24000000*OO[[#This Row],[156 (08JUL1985 09:00:00)-Water Temperature (C)]]*OO[[#This Row],[98]]</f>
        <v>4.3775750456537498E-8</v>
      </c>
      <c r="CW338" s="10">
        <f>3/24000000*OO[[#This Row],[157 (08JUL1985 12:00:00)-Water Temperature (C)]]*OO[[#This Row],[99]]</f>
        <v>4.2248007944999998E-8</v>
      </c>
    </row>
    <row r="339" spans="1:101" x14ac:dyDescent="0.35">
      <c r="A339" t="s">
        <v>345</v>
      </c>
      <c r="B339">
        <v>270.22649999999999</v>
      </c>
      <c r="C339" s="10">
        <f>3/24*OO[[#This Row],[59 (26JUN1985 06:00:00)-Water Temperature (C)]]*OO[[#This Row],[1]]/SUM(OO[1])</f>
        <v>0</v>
      </c>
      <c r="D339" s="10">
        <f>3/24*OO[[#This Row],[60 (26JUN1985 09:00:00)-Water Temperature (C)]]*OO[[#This Row],[2]]/SUM(OO[2])</f>
        <v>0</v>
      </c>
      <c r="E339" s="10">
        <f>3/24*OO[[#This Row],[61 (26JUN1985 12:00:00)-Water Temperature (C)]]*OO[[#This Row],[3]]/SUM(OO[3])</f>
        <v>0</v>
      </c>
      <c r="F339" s="10">
        <f>3/24*OO[[#This Row],[62 (26JUN1985 15:00:00)-Water Temperature (C)]]*OO[[#This Row],[4]]/SUM(OO[4])</f>
        <v>0</v>
      </c>
      <c r="G339" s="10">
        <f>3/24*OO[[#This Row],[63 (26JUN1985 18:00:00)-Water Temperature (C)]]*OO[[#This Row],[5]]/SUM(OO[5])</f>
        <v>0</v>
      </c>
      <c r="H339" s="10">
        <f>3/24*OO[[#This Row],[64 (26JUN1985 21:00:00)-Water Temperature (C)]]*OO[[#This Row],[6]]/SUM(OO[6])</f>
        <v>0</v>
      </c>
      <c r="I339" s="10">
        <f>3/24*OO[[#This Row],[65 (27JUN1985 00:00:00)-Water Temperature (C)]]*OO[[#This Row],[7]]/SUM(OO[7])</f>
        <v>0</v>
      </c>
      <c r="J339" s="10">
        <f>3/24*OO[[#This Row],[66 (27JUN1985 03:00:00)-Water Temperature (C)]]*OO[[#This Row],[8]]/SUM(OO[8])</f>
        <v>0</v>
      </c>
      <c r="K339" s="10">
        <f>3/24*OO[[#This Row],[67 (27JUN1985 06:00:00)-Water Temperature (C)]]*OO[[#This Row],[9]]/SUM(OO[9])</f>
        <v>0</v>
      </c>
      <c r="L339" s="10">
        <f>3/24*OO[[#This Row],[68 (27JUN1985 09:00:00)-Water Temperature (C)]]*OO[[#This Row],[10]]/SUM(OO[10])</f>
        <v>0</v>
      </c>
      <c r="M339" s="10">
        <f>3/24*OO[[#This Row],[69 (27JUN1985 12:00:00)-Water Temperature (C)]]*OO[[#This Row],[11]]/SUM(OO[11])</f>
        <v>0</v>
      </c>
      <c r="N339" s="10">
        <f>3/24*OO[[#This Row],[70 (27JUN1985 15:00:00)-Water Temperature (C)]]*OO[[#This Row],[12]]/SUM(OO[12])</f>
        <v>0</v>
      </c>
      <c r="O339" s="10">
        <f>3/24*OO[[#This Row],[71 (27JUN1985 18:00:00)-Water Temperature (C)]]*OO[[#This Row],[13]]/SUM(OO[13])</f>
        <v>0</v>
      </c>
      <c r="P339" s="10">
        <f>3/24*OO[[#This Row],[72 (27JUN1985 21:00:00)-Water Temperature (C)]]*OO[[#This Row],[14]]/SUM(OO[14])</f>
        <v>0</v>
      </c>
      <c r="Q339" s="10">
        <f>3/24*OO[[#This Row],[73 (28JUN1985 00:00:00)-Water Temperature (C)]]*OO[[#This Row],[15]]/SUM(OO[15])</f>
        <v>0</v>
      </c>
      <c r="R339" s="10">
        <f>3/24*OO[[#This Row],[74 (28JUN1985 03:00:00)-Water Temperature (C)]]*OO[[#This Row],[16]]/SUM(OO[16])</f>
        <v>0</v>
      </c>
      <c r="S339" s="10">
        <f>3/24*OO[[#This Row],[75 (28JUN1985 06:00:00)-Water Temperature (C)]]*OO[[#This Row],[17]]/SUM(OO[17])</f>
        <v>0</v>
      </c>
      <c r="T339" s="10">
        <f>3/24*OO[[#This Row],[76 (28JUN1985 09:00:00)-Water Temperature (C)]]*OO[[#This Row],[18]]/SUM(OO[18])</f>
        <v>2.4663819913687192E-36</v>
      </c>
      <c r="U339" s="10">
        <f>3/24*OO[[#This Row],[77 (28JUN1985 12:00:00)-Water Temperature (C)]]*OO[[#This Row],[19]]/SUM(OO[19])</f>
        <v>5.0958186150694461E-28</v>
      </c>
      <c r="V339" s="10">
        <f>3/24000000*OO[[#This Row],[78 (28JUN1985 15:00:00)-Water Temperature (C)]]*OO[[#This Row],[20]]</f>
        <v>3.9089500897350007E-21</v>
      </c>
      <c r="W339" s="10">
        <f>3/24000000*OO[[#This Row],[79 (28JUN1985 18:00:00)-Water Temperature (C)]]*OO[[#This Row],[21]]</f>
        <v>2.7113067776249998E-16</v>
      </c>
      <c r="X339" s="10">
        <f>3/24000000*OO[[#This Row],[80 (28JUN1985 21:00:00)-Water Temperature (C)]]*OO[[#This Row],[22]]</f>
        <v>4.4396433064999995E-13</v>
      </c>
      <c r="Y339" s="10">
        <f>3/24000000*OO[[#This Row],[81 (29JUN1985 00:00:00)-Water Temperature (C)]]*OO[[#This Row],[23]]</f>
        <v>1.3621310610206249E-10</v>
      </c>
      <c r="Z339" s="10">
        <f>3/24000000*OO[[#This Row],[82 (29JUN1985 03:00:00)-Water Temperature (C)]]*OO[[#This Row],[24]]</f>
        <v>1.2983969858956247E-8</v>
      </c>
      <c r="AA339" s="10">
        <f>3/24000000*OO[[#This Row],[83 (29JUN1985 06:00:00)-Water Temperature (C)]]*OO[[#This Row],[25]]</f>
        <v>5.0541904851024992E-7</v>
      </c>
      <c r="AB339" s="10">
        <f>3/24000000*OO[[#This Row],[84 (29JUN1985 09:00:00)-Water Temperature (C)]]*OO[[#This Row],[26]]</f>
        <v>9.6067111621049985E-6</v>
      </c>
      <c r="AC339" s="10">
        <f>3/24000000*OO[[#This Row],[85 (29JUN1985 12:00:00)-Water Temperature (C)]]*OO[[#This Row],[27]]</f>
        <v>9.9802874222999999E-5</v>
      </c>
      <c r="AD339" s="10">
        <f>3/24000000*OO[[#This Row],[86 (29JUN1985 15:00:00)-Water Temperature (C)]]*OO[[#This Row],[28]]</f>
        <v>6.0327033042374993E-4</v>
      </c>
      <c r="AE339" s="10">
        <f>3/24000000*OO[[#This Row],[88 (29JUN1985 21:00:00)-Water Temperature (C)]]*OO[[#This Row],[30]]</f>
        <v>5.6026482184799997E-3</v>
      </c>
      <c r="AF339" s="10">
        <f>3/24000000*OO[[#This Row],[88 (29JUN1985 21:00:00)-Water Temperature (C)]]*OO[[#This Row],[30]]</f>
        <v>5.6026482184799997E-3</v>
      </c>
      <c r="AG339" s="10">
        <f>3/24000000*OO[[#This Row],[89 (30JUN1985 00:00:00)-Water Temperature (C)]]*OO[[#This Row],[31]]</f>
        <v>9.5365518526E-3</v>
      </c>
      <c r="AH339" s="10">
        <f>3/24000000*OO[[#This Row],[90 (30JUN1985 03:00:00)-Water Temperature (C)]]*OO[[#This Row],[32]]</f>
        <v>1.1863055745209999E-2</v>
      </c>
      <c r="AI339" s="10">
        <f>3/24000000*OO[[#This Row],[91 (30JUN1985 06:00:00)-Water Temperature (C)]]*OO[[#This Row],[33]]</f>
        <v>1.13474364406975E-2</v>
      </c>
      <c r="AJ339" s="10">
        <f>3/24000000*OO[[#This Row],[92 (30JUN1985 09:00:00)-Water Temperature (C)]]*OO[[#This Row],[34]]</f>
        <v>8.7178806343800007E-3</v>
      </c>
      <c r="AK339" s="10">
        <f>3/24000000*OO[[#This Row],[93 (30JUN1985 12:00:00)-Water Temperature (C)]]*OO[[#This Row],[35]]</f>
        <v>5.5571671552424994E-3</v>
      </c>
      <c r="AL339" s="10">
        <f>3/24000000*OO[[#This Row],[94 (30JUN1985 15:00:00)-Water Temperature (C)]]*OO[[#This Row],[36]]</f>
        <v>2.9896927203824997E-3</v>
      </c>
      <c r="AM339" s="10">
        <f>3/24000000*OO[[#This Row],[95 (30JUN1985 18:00:00)-Water Temperature (C)]]*OO[[#This Row],[37]]</f>
        <v>1.37224028701575E-3</v>
      </c>
      <c r="AN339" s="10">
        <f>3/24000000*OO[[#This Row],[96 (30JUN1985 21:00:00)-Water Temperature (C)]]*OO[[#This Row],[38]]</f>
        <v>5.4179170311499994E-4</v>
      </c>
      <c r="AO339" s="10">
        <f>3/24000000*OO[[#This Row],[97 (01JUL1985 00:00:00)-Water Temperature (C)]]*OO[[#This Row],[39]]</f>
        <v>1.92285445020625E-4</v>
      </c>
      <c r="AP339" s="10">
        <f>3/24000000*OO[[#This Row],[98 (01JUL1985 03:00:00)-Water Temperature (C)]]*OO[[#This Row],[40]]</f>
        <v>6.6898655861287503E-5</v>
      </c>
      <c r="AQ339" s="10">
        <f>3/24000000*OO[[#This Row],[99 (01JUL1985 06:00:00)-Water Temperature (C)]]*OO[[#This Row],[41]]</f>
        <v>2.6977945469475002E-5</v>
      </c>
      <c r="AR339" s="10">
        <f>3/24000000*OO[[#This Row],[100 (01JUL1985 09:00:00)-Water Temperature (C)]]*OO[[#This Row],[42]]</f>
        <v>1.579331373055625E-5</v>
      </c>
      <c r="AS339" s="10">
        <f>3/24000000*OO[[#This Row],[101 (01JUL1985 12:00:00)-Water Temperature (C)]]*OO[[#This Row],[43]]</f>
        <v>1.3112857307797501E-5</v>
      </c>
      <c r="AT339" s="10">
        <f>3/24000000*OO[[#This Row],[102 (01JUL1985 15:00:00)-Water Temperature (C)]]*OO[[#This Row],[44]]</f>
        <v>1.273614923338875E-5</v>
      </c>
      <c r="AU339" s="10">
        <f>3/24000000*OO[[#This Row],[103 (01JUL1985 18:00:00)-Water Temperature (C)]]*OO[[#This Row],[45]]</f>
        <v>1.2723955532779999E-5</v>
      </c>
      <c r="AV339" s="10">
        <f>3/24000000*OO[[#This Row],[104 (01JUL1985 21:00:00)-Water Temperature (C)]]*OO[[#This Row],[46]]</f>
        <v>1.2477977495432502E-5</v>
      </c>
      <c r="AW339" s="10">
        <f>3/24000000*OO[[#This Row],[105 (02JUL1985 00:00:00)-Water Temperature (C)]]*OO[[#This Row],[47]]</f>
        <v>1.182357279667375E-5</v>
      </c>
      <c r="AX339" s="10">
        <f>3/24000000*OO[[#This Row],[106 (02JUL1985 03:00:00)-Water Temperature (C)]]*OO[[#This Row],[48]]</f>
        <v>1.0899025316549999E-5</v>
      </c>
      <c r="AY339" s="10">
        <f>3/24000000*OO[[#This Row],[107 (02JUL1985 06:00:00)-Water Temperature (C)]]*OO[[#This Row],[49]]</f>
        <v>9.9689493831249988E-6</v>
      </c>
      <c r="AZ339" s="10">
        <f>3/24000000*OO[[#This Row],[108 (02JUL1985 09:00:00)-Water Temperature (C)]]*OO[[#This Row],[50]]</f>
        <v>9.3738658246124995E-6</v>
      </c>
      <c r="BA339" s="10">
        <f>3/24000000*OO[[#This Row],[109 (02JUL1985 12:00:00)-Water Temperature (C)]]*OO[[#This Row],[51]]</f>
        <v>8.8920658763724999E-6</v>
      </c>
      <c r="BB339" s="10">
        <f>3/24000000*OO[[#This Row],[110 (02JUL1985 15:00:00)-Water Temperature (C)]]*OO[[#This Row],[52]]</f>
        <v>8.3569204577999993E-6</v>
      </c>
      <c r="BC339" s="10">
        <f>3/24000000*OO[[#This Row],[111 (02JUL1985 18:00:00)-Water Temperature (C)]]*OO[[#This Row],[53]]</f>
        <v>7.7479914448299992E-6</v>
      </c>
      <c r="BD339" s="10">
        <f>3/24000000*OO[[#This Row],[112 (02JUL1985 21:00:00)-Water Temperature (C)]]*OO[[#This Row],[54]]</f>
        <v>7.0106988220225004E-6</v>
      </c>
      <c r="BE339" s="10">
        <f>3/24000000*OO[[#This Row],[113 (03JUL1985 00:00:00)-Water Temperature (C)]]*OO[[#This Row],[55]]</f>
        <v>6.09539909330625E-6</v>
      </c>
      <c r="BF339" s="10">
        <f>3/24000000*OO[[#This Row],[114 (03JUL1985 03:00:00)-Water Temperature (C)]]*OO[[#This Row],[56]]</f>
        <v>5.1798199933874997E-6</v>
      </c>
      <c r="BG339" s="10">
        <f>3/24000000*OO[[#This Row],[115 (03JUL1985 06:00:00)-Water Temperature (C)]]*OO[[#This Row],[57]]</f>
        <v>4.398286738949999E-6</v>
      </c>
      <c r="BH339" s="10">
        <f>3/24000000*OO[[#This Row],[116 (03JUL1985 09:00:00)-Water Temperature (C)]]*OO[[#This Row],[58]]</f>
        <v>3.8489267485199992E-6</v>
      </c>
      <c r="BI339" s="10">
        <f>3/24000000*OO[[#This Row],[117 (03JUL1985 12:00:00)-Water Temperature (C)]]*OO[[#This Row],[59]]</f>
        <v>3.4652529636187493E-6</v>
      </c>
      <c r="BJ339" s="10">
        <f>3/24000000*OO[[#This Row],[118 (03JUL1985 15:00:00)-Water Temperature (C)]]*OO[[#This Row],[60]]</f>
        <v>3.1394878433999997E-6</v>
      </c>
      <c r="BK339" s="10">
        <f>3/24000000*OO[[#This Row],[119 (03JUL1985 18:00:00)-Water Temperature (C)]]*OO[[#This Row],[61]]</f>
        <v>2.8035897120127501E-6</v>
      </c>
      <c r="BL339" s="10">
        <f>3/24000000*OO[[#This Row],[120 (03JUL1985 21:00:00)-Water Temperature (C)]]*OO[[#This Row],[62]]</f>
        <v>2.40478429040775E-6</v>
      </c>
      <c r="BM339" s="10">
        <f>3/24000000*OO[[#This Row],[121 (04JUL1985 00:00:00)-Water Temperature (C)]]*OO[[#This Row],[63]]</f>
        <v>1.9564741608031246E-6</v>
      </c>
      <c r="BN339" s="10">
        <f>3/24000000*OO[[#This Row],[122 (04JUL1985 03:00:00)-Water Temperature (C)]]*OO[[#This Row],[64]]</f>
        <v>1.5348549262286249E-6</v>
      </c>
      <c r="BO339" s="10">
        <f>3/24000000*OO[[#This Row],[123 (04JUL1985 06:00:00)-Water Temperature (C)]]*OO[[#This Row],[65]]</f>
        <v>1.192476670632E-6</v>
      </c>
      <c r="BP339" s="10">
        <f>3/24000000*OO[[#This Row],[124 (04JUL1985 09:00:00)-Water Temperature (C)]]*OO[[#This Row],[66]]</f>
        <v>9.5052944443750006E-7</v>
      </c>
      <c r="BQ339" s="10">
        <f>3/24000000*OO[[#This Row],[125 (04JUL1985 12:00:00)-Water Temperature (C)]]*OO[[#This Row],[67]]</f>
        <v>7.8498011545424998E-7</v>
      </c>
      <c r="BR339" s="10">
        <f>3/24000000*OO[[#This Row],[126 (04JUL1985 15:00:00)-Water Temperature (C)]]*OO[[#This Row],[68]]</f>
        <v>6.7680077614687497E-7</v>
      </c>
      <c r="BS339" s="10">
        <f>3/24000000*OO[[#This Row],[127 (04JUL1985 18:00:00)-Water Temperature (C)]]*OO[[#This Row],[69]]</f>
        <v>5.9877057248999995E-7</v>
      </c>
      <c r="BT339" s="10">
        <f>3/24000000*OO[[#This Row],[128 (04JUL1985 21:00:00)-Water Temperature (C)]]*OO[[#This Row],[70]]</f>
        <v>5.362480131464999E-7</v>
      </c>
      <c r="BU339" s="10">
        <f>3/24000000*OO[[#This Row],[129 (05JUL1985 00:00:00)-Water Temperature (C)]]*OO[[#This Row],[71]]</f>
        <v>4.8330145947749999E-7</v>
      </c>
      <c r="BV339" s="10">
        <f>3/24000000*OO[[#This Row],[130 (05JUL1985 03:00:00)-Water Temperature (C)]]*OO[[#This Row],[72]]</f>
        <v>4.3783496614799996E-7</v>
      </c>
      <c r="BW339" s="10">
        <f>3/24000000*OO[[#This Row],[131 (05JUL1985 06:00:00)-Water Temperature (C)]]*OO[[#This Row],[73]]</f>
        <v>3.9923620103000006E-7</v>
      </c>
      <c r="BX339" s="10">
        <f>3/24000000*OO[[#This Row],[132 (05JUL1985 09:00:00)-Water Temperature (C)]]*OO[[#This Row],[74]]</f>
        <v>3.7450572972900002E-7</v>
      </c>
      <c r="BY339" s="10">
        <f>3/24000000*OO[[#This Row],[133 (05JUL1985 12:00:00)-Water Temperature (C)]]*OO[[#This Row],[75]]</f>
        <v>3.5732953857437495E-7</v>
      </c>
      <c r="BZ339" s="10">
        <f>3/24000000*OO[[#This Row],[134 (05JUL1985 15:00:00)-Water Temperature (C)]]*OO[[#This Row],[76]]</f>
        <v>3.4472595668050001E-7</v>
      </c>
      <c r="CA339" s="10">
        <f>3/24000000*OO[[#This Row],[135 (05JUL1985 18:00:00)-Water Temperature (C)]]*OO[[#This Row],[77]]</f>
        <v>3.3650029251637492E-7</v>
      </c>
      <c r="CB339" s="10">
        <f>3/24000000*OO[[#This Row],[136 (05JUL1985 21:00:00)-Water Temperature (C)]]*OO[[#This Row],[78]]</f>
        <v>3.2834302055999994E-7</v>
      </c>
      <c r="CC339" s="10">
        <f>3/24000000*OO[[#This Row],[137 (06JUL1985 00:00:00)-Water Temperature (C)]]*OO[[#This Row],[79]]</f>
        <v>3.1460930313762496E-7</v>
      </c>
      <c r="CD339" s="10">
        <f>3/24000000*OO[[#This Row],[138 (06JUL1985 03:00:00)-Water Temperature (C)]]*OO[[#This Row],[80]]</f>
        <v>2.9762653115374999E-7</v>
      </c>
      <c r="CE339" s="10">
        <f>3/24000000*OO[[#This Row],[139 (06JUL1985 06:00:00)-Water Temperature (C)]]*OO[[#This Row],[81]]</f>
        <v>2.8262472818662499E-7</v>
      </c>
      <c r="CF339" s="10">
        <f>3/24000000*OO[[#This Row],[140 (06JUL1985 09:00:00)-Water Temperature (C)]]*OO[[#This Row],[82]]</f>
        <v>2.7694179624999997E-7</v>
      </c>
      <c r="CG339" s="10">
        <f>3/24000000*OO[[#This Row],[141 (06JUL1985 12:00:00)-Water Temperature (C)]]*OO[[#This Row],[83]]</f>
        <v>2.7480645584687499E-7</v>
      </c>
      <c r="CH339" s="10">
        <f>3/24000000*OO[[#This Row],[142 (06JUL1985 15:00:00)-Water Temperature (C)]]*OO[[#This Row],[84]]</f>
        <v>2.7303518610607502E-7</v>
      </c>
      <c r="CI339" s="10">
        <f>3/24000000*OO[[#This Row],[143 (06JUL1985 18:00:00)-Water Temperature (C)]]*OO[[#This Row],[85]]</f>
        <v>2.7220092837212497E-7</v>
      </c>
      <c r="CJ339" s="10">
        <f>3/24000000*OO[[#This Row],[144 (06JUL1985 21:00:00)-Water Temperature (C)]]*OO[[#This Row],[86]]</f>
        <v>2.6702576443672496E-7</v>
      </c>
      <c r="CK339" s="10">
        <f>3/24000000*OO[[#This Row],[145 (07JUL1985 00:00:00)-Water Temperature (C)]]*OO[[#This Row],[87]]</f>
        <v>2.5268400548418752E-7</v>
      </c>
      <c r="CL339" s="10">
        <f>3/24000000*OO[[#This Row],[146 (07JUL1985 03:00:00)-Water Temperature (C)]]*OO[[#This Row],[88]]</f>
        <v>2.3536726007118749E-7</v>
      </c>
      <c r="CM339" s="10">
        <f>3/24000000*OO[[#This Row],[147 (07JUL1985 06:00:00)-Water Temperature (C)]]*OO[[#This Row],[89]]</f>
        <v>2.1994290022870001E-7</v>
      </c>
      <c r="CN339" s="10">
        <f>3/24000000*OO[[#This Row],[148 (07JUL1985 09:00:00)-Water Temperature (C)]]*OO[[#This Row],[90]]</f>
        <v>2.1161475258805001E-7</v>
      </c>
      <c r="CO339" s="10">
        <f>3/24000000*OO[[#This Row],[149 (07JUL1985 12:00:00)-Water Temperature (C)]]*OO[[#This Row],[91]]</f>
        <v>2.0766254496872502E-7</v>
      </c>
      <c r="CP339" s="10">
        <f>3/24000000*OO[[#This Row],[150 (07JUL1985 15:00:00)-Water Temperature (C)]]*OO[[#This Row],[92]]</f>
        <v>2.0525895062489996E-7</v>
      </c>
      <c r="CQ339" s="10">
        <f>3/24000000*OO[[#This Row],[151 (07JUL1985 18:00:00)-Water Temperature (C)]]*OO[[#This Row],[93]]</f>
        <v>2.0299709859974998E-7</v>
      </c>
      <c r="CR339" s="10">
        <f>3/24000000*OO[[#This Row],[152 (07JUL1985 21:00:00)-Water Temperature (C)]]*OO[[#This Row],[94]]</f>
        <v>1.9742080790059999E-7</v>
      </c>
      <c r="CS339" s="10">
        <f>3/24000000*OO[[#This Row],[153 (08JUL1985 00:00:00)-Water Temperature (C)]]*OO[[#This Row],[95]]</f>
        <v>1.8723622876717498E-7</v>
      </c>
      <c r="CT339" s="10">
        <f>3/24000000*OO[[#This Row],[154 (08JUL1985 03:00:00)-Water Temperature (C)]]*OO[[#This Row],[96]]</f>
        <v>1.7548533043964996E-7</v>
      </c>
      <c r="CU339" s="10">
        <f>3/24000000*OO[[#This Row],[155 (08JUL1985 06:00:00)-Water Temperature (C)]]*OO[[#This Row],[97]]</f>
        <v>1.6485715137742499E-7</v>
      </c>
      <c r="CV339" s="10">
        <f>3/24000000*OO[[#This Row],[156 (08JUL1985 09:00:00)-Water Temperature (C)]]*OO[[#This Row],[98]]</f>
        <v>1.5580289310362497E-7</v>
      </c>
      <c r="CW339" s="10">
        <f>3/24000000*OO[[#This Row],[157 (08JUL1985 12:00:00)-Water Temperature (C)]]*OO[[#This Row],[99]]</f>
        <v>1.5029750586444997E-7</v>
      </c>
    </row>
    <row r="340" spans="1:101" x14ac:dyDescent="0.35">
      <c r="A340" t="s">
        <v>346</v>
      </c>
      <c r="B340">
        <v>195.88579999999999</v>
      </c>
      <c r="C340" s="10">
        <f>3/24*OO[[#This Row],[59 (26JUN1985 06:00:00)-Water Temperature (C)]]*OO[[#This Row],[1]]/SUM(OO[1])</f>
        <v>0</v>
      </c>
      <c r="D340" s="10">
        <f>3/24*OO[[#This Row],[60 (26JUN1985 09:00:00)-Water Temperature (C)]]*OO[[#This Row],[2]]/SUM(OO[2])</f>
        <v>0</v>
      </c>
      <c r="E340" s="10">
        <f>3/24*OO[[#This Row],[61 (26JUN1985 12:00:00)-Water Temperature (C)]]*OO[[#This Row],[3]]/SUM(OO[3])</f>
        <v>0</v>
      </c>
      <c r="F340" s="10">
        <f>3/24*OO[[#This Row],[62 (26JUN1985 15:00:00)-Water Temperature (C)]]*OO[[#This Row],[4]]/SUM(OO[4])</f>
        <v>0</v>
      </c>
      <c r="G340" s="10">
        <f>3/24*OO[[#This Row],[63 (26JUN1985 18:00:00)-Water Temperature (C)]]*OO[[#This Row],[5]]/SUM(OO[5])</f>
        <v>0</v>
      </c>
      <c r="H340" s="10">
        <f>3/24*OO[[#This Row],[64 (26JUN1985 21:00:00)-Water Temperature (C)]]*OO[[#This Row],[6]]/SUM(OO[6])</f>
        <v>0</v>
      </c>
      <c r="I340" s="10">
        <f>3/24*OO[[#This Row],[65 (27JUN1985 00:00:00)-Water Temperature (C)]]*OO[[#This Row],[7]]/SUM(OO[7])</f>
        <v>0</v>
      </c>
      <c r="J340" s="10">
        <f>3/24*OO[[#This Row],[66 (27JUN1985 03:00:00)-Water Temperature (C)]]*OO[[#This Row],[8]]/SUM(OO[8])</f>
        <v>0</v>
      </c>
      <c r="K340" s="10">
        <f>3/24*OO[[#This Row],[67 (27JUN1985 06:00:00)-Water Temperature (C)]]*OO[[#This Row],[9]]/SUM(OO[9])</f>
        <v>0</v>
      </c>
      <c r="L340" s="10">
        <f>3/24*OO[[#This Row],[68 (27JUN1985 09:00:00)-Water Temperature (C)]]*OO[[#This Row],[10]]/SUM(OO[10])</f>
        <v>0</v>
      </c>
      <c r="M340" s="10">
        <f>3/24*OO[[#This Row],[69 (27JUN1985 12:00:00)-Water Temperature (C)]]*OO[[#This Row],[11]]/SUM(OO[11])</f>
        <v>0</v>
      </c>
      <c r="N340" s="10">
        <f>3/24*OO[[#This Row],[70 (27JUN1985 15:00:00)-Water Temperature (C)]]*OO[[#This Row],[12]]/SUM(OO[12])</f>
        <v>0</v>
      </c>
      <c r="O340" s="10">
        <f>3/24*OO[[#This Row],[71 (27JUN1985 18:00:00)-Water Temperature (C)]]*OO[[#This Row],[13]]/SUM(OO[13])</f>
        <v>0</v>
      </c>
      <c r="P340" s="10">
        <f>3/24*OO[[#This Row],[72 (27JUN1985 21:00:00)-Water Temperature (C)]]*OO[[#This Row],[14]]/SUM(OO[14])</f>
        <v>0</v>
      </c>
      <c r="Q340" s="10">
        <f>3/24*OO[[#This Row],[73 (28JUN1985 00:00:00)-Water Temperature (C)]]*OO[[#This Row],[15]]/SUM(OO[15])</f>
        <v>0</v>
      </c>
      <c r="R340" s="10">
        <f>3/24*OO[[#This Row],[74 (28JUN1985 03:00:00)-Water Temperature (C)]]*OO[[#This Row],[16]]/SUM(OO[16])</f>
        <v>0</v>
      </c>
      <c r="S340" s="10">
        <f>3/24*OO[[#This Row],[75 (28JUN1985 06:00:00)-Water Temperature (C)]]*OO[[#This Row],[17]]/SUM(OO[17])</f>
        <v>0</v>
      </c>
      <c r="T340" s="10">
        <f>3/24*OO[[#This Row],[76 (28JUN1985 09:00:00)-Water Temperature (C)]]*OO[[#This Row],[18]]/SUM(OO[18])</f>
        <v>1.4827333566154087E-36</v>
      </c>
      <c r="U340" s="10">
        <f>3/24*OO[[#This Row],[77 (28JUN1985 12:00:00)-Water Temperature (C)]]*OO[[#This Row],[19]]/SUM(OO[19])</f>
        <v>3.6295017112755436E-28</v>
      </c>
      <c r="V340" s="10">
        <f>3/24000000*OO[[#This Row],[78 (28JUN1985 15:00:00)-Water Temperature (C)]]*OO[[#This Row],[20]]</f>
        <v>2.5099802148599998E-21</v>
      </c>
      <c r="W340" s="10">
        <f>3/24000000*OO[[#This Row],[79 (28JUN1985 18:00:00)-Water Temperature (C)]]*OO[[#This Row],[21]]</f>
        <v>1.8969132699292496E-16</v>
      </c>
      <c r="X340" s="10">
        <f>3/24000000*OO[[#This Row],[80 (28JUN1985 21:00:00)-Water Temperature (C)]]*OO[[#This Row],[22]]</f>
        <v>3.1910303050124994E-13</v>
      </c>
      <c r="Y340" s="10">
        <f>3/24000000*OO[[#This Row],[81 (29JUN1985 00:00:00)-Water Temperature (C)]]*OO[[#This Row],[23]]</f>
        <v>9.9847900688674995E-11</v>
      </c>
      <c r="Z340" s="10">
        <f>3/24000000*OO[[#This Row],[82 (29JUN1985 03:00:00)-Water Temperature (C)]]*OO[[#This Row],[24]]</f>
        <v>9.6691897054674981E-9</v>
      </c>
      <c r="AA340" s="10">
        <f>3/24000000*OO[[#This Row],[83 (29JUN1985 06:00:00)-Water Temperature (C)]]*OO[[#This Row],[25]]</f>
        <v>3.8168015102624995E-7</v>
      </c>
      <c r="AB340" s="10">
        <f>3/24000000*OO[[#This Row],[84 (29JUN1985 09:00:00)-Water Temperature (C)]]*OO[[#This Row],[26]]</f>
        <v>7.3467649787349996E-6</v>
      </c>
      <c r="AC340" s="10">
        <f>3/24000000*OO[[#This Row],[85 (29JUN1985 12:00:00)-Water Temperature (C)]]*OO[[#This Row],[27]]</f>
        <v>7.7223935682899992E-5</v>
      </c>
      <c r="AD340" s="10">
        <f>3/24000000*OO[[#This Row],[86 (29JUN1985 15:00:00)-Water Temperature (C)]]*OO[[#This Row],[28]]</f>
        <v>4.7214092803050007E-4</v>
      </c>
      <c r="AE340" s="10">
        <f>3/24000000*OO[[#This Row],[88 (29JUN1985 21:00:00)-Water Temperature (C)]]*OO[[#This Row],[30]]</f>
        <v>4.4768653368937499E-3</v>
      </c>
      <c r="AF340" s="10">
        <f>3/24000000*OO[[#This Row],[88 (29JUN1985 21:00:00)-Water Temperature (C)]]*OO[[#This Row],[30]]</f>
        <v>4.4768653368937499E-3</v>
      </c>
      <c r="AG340" s="10">
        <f>3/24000000*OO[[#This Row],[89 (30JUN1985 00:00:00)-Water Temperature (C)]]*OO[[#This Row],[31]]</f>
        <v>7.6945800693687489E-3</v>
      </c>
      <c r="AH340" s="10">
        <f>3/24000000*OO[[#This Row],[90 (30JUN1985 03:00:00)-Water Temperature (C)]]*OO[[#This Row],[32]]</f>
        <v>9.6566867159125006E-3</v>
      </c>
      <c r="AI340" s="10">
        <f>3/24000000*OO[[#This Row],[91 (30JUN1985 06:00:00)-Water Temperature (C)]]*OO[[#This Row],[33]]</f>
        <v>9.313389993228751E-3</v>
      </c>
      <c r="AJ340" s="10">
        <f>3/24000000*OO[[#This Row],[92 (30JUN1985 09:00:00)-Water Temperature (C)]]*OO[[#This Row],[34]]</f>
        <v>7.2103229235862499E-3</v>
      </c>
      <c r="AK340" s="10">
        <f>3/24000000*OO[[#This Row],[93 (30JUN1985 12:00:00)-Water Temperature (C)]]*OO[[#This Row],[35]]</f>
        <v>4.6286246073599996E-3</v>
      </c>
      <c r="AL340" s="10">
        <f>3/24000000*OO[[#This Row],[94 (30JUN1985 15:00:00)-Water Temperature (C)]]*OO[[#This Row],[36]]</f>
        <v>2.5057614103187503E-3</v>
      </c>
      <c r="AM340" s="10">
        <f>3/24000000*OO[[#This Row],[95 (30JUN1985 18:00:00)-Water Temperature (C)]]*OO[[#This Row],[37]]</f>
        <v>1.1568100351649999E-3</v>
      </c>
      <c r="AN340" s="10">
        <f>3/24000000*OO[[#This Row],[96 (30JUN1985 21:00:00)-Water Temperature (C)]]*OO[[#This Row],[38]]</f>
        <v>4.5920803385812503E-4</v>
      </c>
      <c r="AO340" s="10">
        <f>3/24000000*OO[[#This Row],[97 (01JUL1985 00:00:00)-Water Temperature (C)]]*OO[[#This Row],[39]]</f>
        <v>1.6346050948700002E-4</v>
      </c>
      <c r="AP340" s="10">
        <f>3/24000000*OO[[#This Row],[98 (01JUL1985 03:00:00)-Water Temperature (C)]]*OO[[#This Row],[40]]</f>
        <v>5.6698839525037492E-5</v>
      </c>
      <c r="AQ340" s="10">
        <f>3/24000000*OO[[#This Row],[99 (01JUL1985 06:00:00)-Water Temperature (C)]]*OO[[#This Row],[41]]</f>
        <v>2.2535352305124998E-5</v>
      </c>
      <c r="AR340" s="10">
        <f>3/24000000*OO[[#This Row],[100 (01JUL1985 09:00:00)-Water Temperature (C)]]*OO[[#This Row],[42]]</f>
        <v>1.2877037627405E-5</v>
      </c>
      <c r="AS340" s="10">
        <f>3/24000000*OO[[#This Row],[101 (01JUL1985 12:00:00)-Water Temperature (C)]]*OO[[#This Row],[43]]</f>
        <v>1.0499819951114998E-5</v>
      </c>
      <c r="AT340" s="10">
        <f>3/24000000*OO[[#This Row],[102 (01JUL1985 15:00:00)-Water Temperature (C)]]*OO[[#This Row],[44]]</f>
        <v>1.0115102365934997E-5</v>
      </c>
      <c r="AU340" s="10">
        <f>3/24000000*OO[[#This Row],[103 (01JUL1985 18:00:00)-Water Temperature (C)]]*OO[[#This Row],[45]]</f>
        <v>1.0067686239285E-5</v>
      </c>
      <c r="AV340" s="10">
        <f>3/24000000*OO[[#This Row],[104 (01JUL1985 21:00:00)-Water Temperature (C)]]*OO[[#This Row],[46]]</f>
        <v>9.8511688430062498E-6</v>
      </c>
      <c r="AW340" s="10">
        <f>3/24000000*OO[[#This Row],[105 (02JUL1985 00:00:00)-Water Temperature (C)]]*OO[[#This Row],[47]]</f>
        <v>9.3223074431999994E-6</v>
      </c>
      <c r="AX340" s="10">
        <f>3/24000000*OO[[#This Row],[106 (02JUL1985 03:00:00)-Water Temperature (C)]]*OO[[#This Row],[48]]</f>
        <v>8.5813505218524981E-6</v>
      </c>
      <c r="AY340" s="10">
        <f>3/24000000*OO[[#This Row],[107 (02JUL1985 06:00:00)-Water Temperature (C)]]*OO[[#This Row],[49]]</f>
        <v>7.8371602310574987E-6</v>
      </c>
      <c r="AZ340" s="10">
        <f>3/24000000*OO[[#This Row],[108 (02JUL1985 09:00:00)-Water Temperature (C)]]*OO[[#This Row],[50]]</f>
        <v>7.3543172314074995E-6</v>
      </c>
      <c r="BA340" s="10">
        <f>3/24000000*OO[[#This Row],[109 (02JUL1985 12:00:00)-Water Temperature (C)]]*OO[[#This Row],[51]]</f>
        <v>6.9628195560950005E-6</v>
      </c>
      <c r="BB340" s="10">
        <f>3/24000000*OO[[#This Row],[110 (02JUL1985 15:00:00)-Water Temperature (C)]]*OO[[#This Row],[52]]</f>
        <v>6.5369372038012495E-6</v>
      </c>
      <c r="BC340" s="10">
        <f>3/24000000*OO[[#This Row],[111 (02JUL1985 18:00:00)-Water Temperature (C)]]*OO[[#This Row],[53]]</f>
        <v>6.0559093137074996E-6</v>
      </c>
      <c r="BD340" s="10">
        <f>3/24000000*OO[[#This Row],[112 (02JUL1985 21:00:00)-Water Temperature (C)]]*OO[[#This Row],[54]]</f>
        <v>5.4765661326749995E-6</v>
      </c>
      <c r="BE340" s="10">
        <f>3/24000000*OO[[#This Row],[113 (03JUL1985 00:00:00)-Water Temperature (C)]]*OO[[#This Row],[55]]</f>
        <v>4.7634082992375001E-6</v>
      </c>
      <c r="BF340" s="10">
        <f>3/24000000*OO[[#This Row],[114 (03JUL1985 03:00:00)-Water Temperature (C)]]*OO[[#This Row],[56]]</f>
        <v>4.0483084434999994E-6</v>
      </c>
      <c r="BG340" s="10">
        <f>3/24000000*OO[[#This Row],[115 (03JUL1985 06:00:00)-Water Temperature (C)]]*OO[[#This Row],[57]]</f>
        <v>3.4362901304300001E-6</v>
      </c>
      <c r="BH340" s="10">
        <f>3/24000000*OO[[#This Row],[116 (03JUL1985 09:00:00)-Water Temperature (C)]]*OO[[#This Row],[58]]</f>
        <v>3.0052067161375E-6</v>
      </c>
      <c r="BI340" s="10">
        <f>3/24000000*OO[[#This Row],[117 (03JUL1985 12:00:00)-Water Temperature (C)]]*OO[[#This Row],[59]]</f>
        <v>2.7031489869474996E-6</v>
      </c>
      <c r="BJ340" s="10">
        <f>3/24000000*OO[[#This Row],[118 (03JUL1985 15:00:00)-Water Temperature (C)]]*OO[[#This Row],[60]]</f>
        <v>2.4478809357240004E-6</v>
      </c>
      <c r="BK340" s="10">
        <f>3/24000000*OO[[#This Row],[119 (03JUL1985 18:00:00)-Water Temperature (C)]]*OO[[#This Row],[61]]</f>
        <v>2.1871987713734999E-6</v>
      </c>
      <c r="BL340" s="10">
        <f>3/24000000*OO[[#This Row],[120 (03JUL1985 21:00:00)-Water Temperature (C)]]*OO[[#This Row],[62]]</f>
        <v>1.8781768120339997E-6</v>
      </c>
      <c r="BM340" s="10">
        <f>3/24000000*OO[[#This Row],[121 (04JUL1985 00:00:00)-Water Temperature (C)]]*OO[[#This Row],[63]]</f>
        <v>1.5313349288109999E-6</v>
      </c>
      <c r="BN340" s="10">
        <f>3/24000000*OO[[#This Row],[122 (04JUL1985 03:00:00)-Water Temperature (C)]]*OO[[#This Row],[64]]</f>
        <v>1.203223062290625E-6</v>
      </c>
      <c r="BO340" s="10">
        <f>3/24000000*OO[[#This Row],[123 (04JUL1985 06:00:00)-Water Temperature (C)]]*OO[[#This Row],[65]]</f>
        <v>9.3525446024249997E-7</v>
      </c>
      <c r="BP340" s="10">
        <f>3/24000000*OO[[#This Row],[124 (04JUL1985 09:00:00)-Water Temperature (C)]]*OO[[#This Row],[66]]</f>
        <v>7.4496249221437499E-7</v>
      </c>
      <c r="BQ340" s="10">
        <f>3/24000000*OO[[#This Row],[125 (04JUL1985 12:00:00)-Water Temperature (C)]]*OO[[#This Row],[67]]</f>
        <v>6.1387972645612502E-7</v>
      </c>
      <c r="BR340" s="10">
        <f>3/24000000*OO[[#This Row],[126 (04JUL1985 15:00:00)-Water Temperature (C)]]*OO[[#This Row],[68]]</f>
        <v>5.2823872334700001E-7</v>
      </c>
      <c r="BS340" s="10">
        <f>3/24000000*OO[[#This Row],[127 (04JUL1985 18:00:00)-Water Temperature (C)]]*OO[[#This Row],[69]]</f>
        <v>4.6656335045874997E-7</v>
      </c>
      <c r="BT340" s="10">
        <f>3/24000000*OO[[#This Row],[128 (04JUL1985 21:00:00)-Water Temperature (C)]]*OO[[#This Row],[70]]</f>
        <v>4.1753439105874999E-7</v>
      </c>
      <c r="BU340" s="10">
        <f>3/24000000*OO[[#This Row],[129 (05JUL1985 00:00:00)-Water Temperature (C)]]*OO[[#This Row],[71]]</f>
        <v>3.7621081299499995E-7</v>
      </c>
      <c r="BV340" s="10">
        <f>3/24000000*OO[[#This Row],[130 (05JUL1985 03:00:00)-Water Temperature (C)]]*OO[[#This Row],[72]]</f>
        <v>3.4073444871374998E-7</v>
      </c>
      <c r="BW340" s="10">
        <f>3/24000000*OO[[#This Row],[131 (05JUL1985 06:00:00)-Water Temperature (C)]]*OO[[#This Row],[73]]</f>
        <v>3.1064326118962495E-7</v>
      </c>
      <c r="BX340" s="10">
        <f>3/24000000*OO[[#This Row],[132 (05JUL1985 09:00:00)-Water Temperature (C)]]*OO[[#This Row],[74]]</f>
        <v>2.9127636993349999E-7</v>
      </c>
      <c r="BY340" s="10">
        <f>3/24000000*OO[[#This Row],[133 (05JUL1985 12:00:00)-Water Temperature (C)]]*OO[[#This Row],[75]]</f>
        <v>2.7759648913612499E-7</v>
      </c>
      <c r="BZ340" s="10">
        <f>3/24000000*OO[[#This Row],[134 (05JUL1985 15:00:00)-Water Temperature (C)]]*OO[[#This Row],[76]]</f>
        <v>2.6775673559549997E-7</v>
      </c>
      <c r="CA340" s="10">
        <f>3/24000000*OO[[#This Row],[135 (05JUL1985 18:00:00)-Water Temperature (C)]]*OO[[#This Row],[77]]</f>
        <v>2.61176448275825E-7</v>
      </c>
      <c r="CB340" s="10">
        <f>3/24000000*OO[[#This Row],[136 (05JUL1985 21:00:00)-Water Temperature (C)]]*OO[[#This Row],[78]]</f>
        <v>2.5472996537051247E-7</v>
      </c>
      <c r="CC340" s="10">
        <f>3/24000000*OO[[#This Row],[137 (06JUL1985 00:00:00)-Water Temperature (C)]]*OO[[#This Row],[79]]</f>
        <v>2.4420630591704994E-7</v>
      </c>
      <c r="CD340" s="10">
        <f>3/24000000*OO[[#This Row],[138 (06JUL1985 03:00:00)-Water Temperature (C)]]*OO[[#This Row],[80]]</f>
        <v>2.3111300065125003E-7</v>
      </c>
      <c r="CE340" s="10">
        <f>3/24000000*OO[[#This Row],[139 (06JUL1985 06:00:00)-Water Temperature (C)]]*OO[[#This Row],[81]]</f>
        <v>2.1953158798479997E-7</v>
      </c>
      <c r="CF340" s="10">
        <f>3/24000000*OO[[#This Row],[140 (06JUL1985 09:00:00)-Water Temperature (C)]]*OO[[#This Row],[82]]</f>
        <v>2.150409387776625E-7</v>
      </c>
      <c r="CG340" s="10">
        <f>3/24000000*OO[[#This Row],[141 (06JUL1985 12:00:00)-Water Temperature (C)]]*OO[[#This Row],[83]]</f>
        <v>2.1323013892784998E-7</v>
      </c>
      <c r="CH340" s="10">
        <f>3/24000000*OO[[#This Row],[142 (06JUL1985 15:00:00)-Water Temperature (C)]]*OO[[#This Row],[84]]</f>
        <v>2.1186408612679998E-7</v>
      </c>
      <c r="CI340" s="10">
        <f>3/24000000*OO[[#This Row],[143 (06JUL1985 18:00:00)-Water Temperature (C)]]*OO[[#This Row],[85]]</f>
        <v>2.1114730882349995E-7</v>
      </c>
      <c r="CJ340" s="10">
        <f>3/24000000*OO[[#This Row],[144 (06JUL1985 21:00:00)-Water Temperature (C)]]*OO[[#This Row],[86]]</f>
        <v>2.0710213492270002E-7</v>
      </c>
      <c r="CK340" s="10">
        <f>3/24000000*OO[[#This Row],[145 (07JUL1985 00:00:00)-Water Temperature (C)]]*OO[[#This Row],[87]]</f>
        <v>1.9618980798422502E-7</v>
      </c>
      <c r="CL340" s="10">
        <f>3/24000000*OO[[#This Row],[146 (07JUL1985 03:00:00)-Water Temperature (C)]]*OO[[#This Row],[88]]</f>
        <v>1.8283274765428752E-7</v>
      </c>
      <c r="CM340" s="10">
        <f>3/24000000*OO[[#This Row],[147 (07JUL1985 06:00:00)-Water Temperature (C)]]*OO[[#This Row],[89]]</f>
        <v>1.7087473039519998E-7</v>
      </c>
      <c r="CN340" s="10">
        <f>3/24000000*OO[[#This Row],[148 (07JUL1985 09:00:00)-Water Temperature (C)]]*OO[[#This Row],[90]]</f>
        <v>1.6434743078052499E-7</v>
      </c>
      <c r="CO340" s="10">
        <f>3/24000000*OO[[#This Row],[149 (07JUL1985 12:00:00)-Water Temperature (C)]]*OO[[#This Row],[91]]</f>
        <v>1.611657208941375E-7</v>
      </c>
      <c r="CP340" s="10">
        <f>3/24000000*OO[[#This Row],[150 (07JUL1985 15:00:00)-Water Temperature (C)]]*OO[[#This Row],[92]]</f>
        <v>1.5923413275242499E-7</v>
      </c>
      <c r="CQ340" s="10">
        <f>3/24000000*OO[[#This Row],[151 (07JUL1985 18:00:00)-Water Temperature (C)]]*OO[[#This Row],[93]]</f>
        <v>1.5743486077709998E-7</v>
      </c>
      <c r="CR340" s="10">
        <f>3/24000000*OO[[#This Row],[152 (07JUL1985 21:00:00)-Water Temperature (C)]]*OO[[#This Row],[94]]</f>
        <v>1.530967852549125E-7</v>
      </c>
      <c r="CS340" s="10">
        <f>3/24000000*OO[[#This Row],[153 (08JUL1985 00:00:00)-Water Temperature (C)]]*OO[[#This Row],[95]]</f>
        <v>1.4530901195999999E-7</v>
      </c>
      <c r="CT340" s="10">
        <f>3/24000000*OO[[#This Row],[154 (08JUL1985 03:00:00)-Water Temperature (C)]]*OO[[#This Row],[96]]</f>
        <v>1.362379669457375E-7</v>
      </c>
      <c r="CU340" s="10">
        <f>3/24000000*OO[[#This Row],[155 (08JUL1985 06:00:00)-Water Temperature (C)]]*OO[[#This Row],[97]]</f>
        <v>1.279792583134875E-7</v>
      </c>
      <c r="CV340" s="10">
        <f>3/24000000*OO[[#This Row],[156 (08JUL1985 09:00:00)-Water Temperature (C)]]*OO[[#This Row],[98]]</f>
        <v>1.2094470571265E-7</v>
      </c>
      <c r="CW340" s="10">
        <f>3/24000000*OO[[#This Row],[157 (08JUL1985 12:00:00)-Water Temperature (C)]]*OO[[#This Row],[99]]</f>
        <v>1.1661384063582499E-7</v>
      </c>
    </row>
    <row r="341" spans="1:101" x14ac:dyDescent="0.35">
      <c r="A341" t="s">
        <v>347</v>
      </c>
      <c r="B341">
        <v>778.01729999999998</v>
      </c>
      <c r="C341" s="10">
        <f>3/24*OO[[#This Row],[59 (26JUN1985 06:00:00)-Water Temperature (C)]]*OO[[#This Row],[1]]/SUM(OO[1])</f>
        <v>0</v>
      </c>
      <c r="D341" s="10">
        <f>3/24*OO[[#This Row],[60 (26JUN1985 09:00:00)-Water Temperature (C)]]*OO[[#This Row],[2]]/SUM(OO[2])</f>
        <v>0</v>
      </c>
      <c r="E341" s="10">
        <f>3/24*OO[[#This Row],[61 (26JUN1985 12:00:00)-Water Temperature (C)]]*OO[[#This Row],[3]]/SUM(OO[3])</f>
        <v>0</v>
      </c>
      <c r="F341" s="10">
        <f>3/24*OO[[#This Row],[62 (26JUN1985 15:00:00)-Water Temperature (C)]]*OO[[#This Row],[4]]/SUM(OO[4])</f>
        <v>0</v>
      </c>
      <c r="G341" s="10">
        <f>3/24*OO[[#This Row],[63 (26JUN1985 18:00:00)-Water Temperature (C)]]*OO[[#This Row],[5]]/SUM(OO[5])</f>
        <v>0</v>
      </c>
      <c r="H341" s="10">
        <f>3/24*OO[[#This Row],[64 (26JUN1985 21:00:00)-Water Temperature (C)]]*OO[[#This Row],[6]]/SUM(OO[6])</f>
        <v>0</v>
      </c>
      <c r="I341" s="10">
        <f>3/24*OO[[#This Row],[65 (27JUN1985 00:00:00)-Water Temperature (C)]]*OO[[#This Row],[7]]/SUM(OO[7])</f>
        <v>0</v>
      </c>
      <c r="J341" s="10">
        <f>3/24*OO[[#This Row],[66 (27JUN1985 03:00:00)-Water Temperature (C)]]*OO[[#This Row],[8]]/SUM(OO[8])</f>
        <v>0</v>
      </c>
      <c r="K341" s="10">
        <f>3/24*OO[[#This Row],[67 (27JUN1985 06:00:00)-Water Temperature (C)]]*OO[[#This Row],[9]]/SUM(OO[9])</f>
        <v>0</v>
      </c>
      <c r="L341" s="10">
        <f>3/24*OO[[#This Row],[68 (27JUN1985 09:00:00)-Water Temperature (C)]]*OO[[#This Row],[10]]/SUM(OO[10])</f>
        <v>0</v>
      </c>
      <c r="M341" s="10">
        <f>3/24*OO[[#This Row],[69 (27JUN1985 12:00:00)-Water Temperature (C)]]*OO[[#This Row],[11]]/SUM(OO[11])</f>
        <v>0</v>
      </c>
      <c r="N341" s="10">
        <f>3/24*OO[[#This Row],[70 (27JUN1985 15:00:00)-Water Temperature (C)]]*OO[[#This Row],[12]]/SUM(OO[12])</f>
        <v>0</v>
      </c>
      <c r="O341" s="10">
        <f>3/24*OO[[#This Row],[71 (27JUN1985 18:00:00)-Water Temperature (C)]]*OO[[#This Row],[13]]/SUM(OO[13])</f>
        <v>0</v>
      </c>
      <c r="P341" s="10">
        <f>3/24*OO[[#This Row],[72 (27JUN1985 21:00:00)-Water Temperature (C)]]*OO[[#This Row],[14]]/SUM(OO[14])</f>
        <v>0</v>
      </c>
      <c r="Q341" s="10">
        <f>3/24*OO[[#This Row],[73 (28JUN1985 00:00:00)-Water Temperature (C)]]*OO[[#This Row],[15]]/SUM(OO[15])</f>
        <v>0</v>
      </c>
      <c r="R341" s="10">
        <f>3/24*OO[[#This Row],[74 (28JUN1985 03:00:00)-Water Temperature (C)]]*OO[[#This Row],[16]]/SUM(OO[16])</f>
        <v>0</v>
      </c>
      <c r="S341" s="10">
        <f>3/24*OO[[#This Row],[75 (28JUN1985 06:00:00)-Water Temperature (C)]]*OO[[#This Row],[17]]/SUM(OO[17])</f>
        <v>0</v>
      </c>
      <c r="T341" s="10">
        <f>3/24*OO[[#This Row],[76 (28JUN1985 09:00:00)-Water Temperature (C)]]*OO[[#This Row],[18]]/SUM(OO[18])</f>
        <v>2.2426923803444596E-36</v>
      </c>
      <c r="U341" s="10">
        <f>3/24*OO[[#This Row],[77 (28JUN1985 12:00:00)-Water Temperature (C)]]*OO[[#This Row],[19]]/SUM(OO[19])</f>
        <v>1.2990013051953189E-27</v>
      </c>
      <c r="V341" s="10">
        <f>3/24000000*OO[[#This Row],[78 (28JUN1985 15:00:00)-Water Temperature (C)]]*OO[[#This Row],[20]]</f>
        <v>5.4154696047412505E-21</v>
      </c>
      <c r="W341" s="10">
        <f>3/24000000*OO[[#This Row],[79 (28JUN1985 18:00:00)-Water Temperature (C)]]*OO[[#This Row],[21]]</f>
        <v>6.5170384686274999E-16</v>
      </c>
      <c r="X341" s="10">
        <f>3/24000000*OO[[#This Row],[80 (28JUN1985 21:00:00)-Water Temperature (C)]]*OO[[#This Row],[22]]</f>
        <v>1.2589678964730001E-12</v>
      </c>
      <c r="Y341" s="10">
        <f>3/24000000*OO[[#This Row],[81 (29JUN1985 00:00:00)-Water Temperature (C)]]*OO[[#This Row],[23]]</f>
        <v>4.3552841412074999E-10</v>
      </c>
      <c r="Z341" s="10">
        <f>3/24000000*OO[[#This Row],[82 (29JUN1985 03:00:00)-Water Temperature (C)]]*OO[[#This Row],[24]]</f>
        <v>4.5708904889350004E-8</v>
      </c>
      <c r="AA341" s="10">
        <f>3/24000000*OO[[#This Row],[83 (29JUN1985 06:00:00)-Water Temperature (C)]]*OO[[#This Row],[25]]</f>
        <v>1.9354556523580002E-6</v>
      </c>
      <c r="AB341" s="10">
        <f>3/24000000*OO[[#This Row],[84 (29JUN1985 09:00:00)-Water Temperature (C)]]*OO[[#This Row],[26]]</f>
        <v>3.9668516816474999E-5</v>
      </c>
      <c r="AC341" s="10">
        <f>3/24000000*OO[[#This Row],[85 (29JUN1985 12:00:00)-Water Temperature (C)]]*OO[[#This Row],[27]]</f>
        <v>4.4160488867250002E-4</v>
      </c>
      <c r="AD341" s="10">
        <f>3/24000000*OO[[#This Row],[86 (29JUN1985 15:00:00)-Water Temperature (C)]]*OO[[#This Row],[28]]</f>
        <v>2.8521279598687499E-3</v>
      </c>
      <c r="AE341" s="10">
        <f>3/24000000*OO[[#This Row],[88 (29JUN1985 21:00:00)-Water Temperature (C)]]*OO[[#This Row],[30]]</f>
        <v>2.9847098829125E-2</v>
      </c>
      <c r="AF341" s="10">
        <f>3/24000000*OO[[#This Row],[88 (29JUN1985 21:00:00)-Water Temperature (C)]]*OO[[#This Row],[30]]</f>
        <v>2.9847098829125E-2</v>
      </c>
      <c r="AG341" s="10">
        <f>3/24000000*OO[[#This Row],[89 (30JUN1985 00:00:00)-Water Temperature (C)]]*OO[[#This Row],[31]]</f>
        <v>5.3665155126974999E-2</v>
      </c>
      <c r="AH341" s="10">
        <f>3/24000000*OO[[#This Row],[90 (30JUN1985 03:00:00)-Water Temperature (C)]]*OO[[#This Row],[32]]</f>
        <v>7.0167782947087504E-2</v>
      </c>
      <c r="AI341" s="10">
        <f>3/24000000*OO[[#This Row],[91 (30JUN1985 06:00:00)-Water Temperature (C)]]*OO[[#This Row],[33]]</f>
        <v>7.0270313812124993E-2</v>
      </c>
      <c r="AJ341" s="10">
        <f>3/24000000*OO[[#This Row],[92 (30JUN1985 09:00:00)-Water Temperature (C)]]*OO[[#This Row],[34]]</f>
        <v>5.6347423514624996E-2</v>
      </c>
      <c r="AK341" s="10">
        <f>3/24000000*OO[[#This Row],[93 (30JUN1985 12:00:00)-Water Temperature (C)]]*OO[[#This Row],[35]]</f>
        <v>3.7352903692399998E-2</v>
      </c>
      <c r="AL341" s="10">
        <f>3/24000000*OO[[#This Row],[94 (30JUN1985 15:00:00)-Water Temperature (C)]]*OO[[#This Row],[36]]</f>
        <v>2.0854764388220003E-2</v>
      </c>
      <c r="AM341" s="10">
        <f>3/24000000*OO[[#This Row],[95 (30JUN1985 18:00:00)-Water Temperature (C)]]*OO[[#This Row],[37]]</f>
        <v>9.9331563080200004E-3</v>
      </c>
      <c r="AN341" s="10">
        <f>3/24000000*OO[[#This Row],[96 (30JUN1985 21:00:00)-Water Temperature (C)]]*OO[[#This Row],[38]]</f>
        <v>4.0624078936212496E-3</v>
      </c>
      <c r="AO341" s="10">
        <f>3/24000000*OO[[#This Row],[97 (01JUL1985 00:00:00)-Water Temperature (C)]]*OO[[#This Row],[39]]</f>
        <v>1.47888198821E-3</v>
      </c>
      <c r="AP341" s="10">
        <f>3/24000000*OO[[#This Row],[98 (01JUL1985 03:00:00)-Water Temperature (C)]]*OO[[#This Row],[40]]</f>
        <v>5.152529045625E-4</v>
      </c>
      <c r="AQ341" s="10">
        <f>3/24000000*OO[[#This Row],[99 (01JUL1985 06:00:00)-Water Temperature (C)]]*OO[[#This Row],[41]]</f>
        <v>1.983994505676E-4</v>
      </c>
      <c r="AR341" s="10">
        <f>3/24000000*OO[[#This Row],[100 (01JUL1985 09:00:00)-Water Temperature (C)]]*OO[[#This Row],[42]]</f>
        <v>1.0600261331407502E-4</v>
      </c>
      <c r="AS341" s="10">
        <f>3/24000000*OO[[#This Row],[101 (01JUL1985 12:00:00)-Water Temperature (C)]]*OO[[#This Row],[43]]</f>
        <v>8.2053836885887503E-5</v>
      </c>
      <c r="AT341" s="10">
        <f>3/24000000*OO[[#This Row],[102 (01JUL1985 15:00:00)-Water Temperature (C)]]*OO[[#This Row],[44]]</f>
        <v>7.7742795961949985E-5</v>
      </c>
      <c r="AU341" s="10">
        <f>3/24000000*OO[[#This Row],[103 (01JUL1985 18:00:00)-Water Temperature (C)]]*OO[[#This Row],[45]]</f>
        <v>7.7390288140312489E-5</v>
      </c>
      <c r="AV341" s="10">
        <f>3/24000000*OO[[#This Row],[104 (01JUL1985 21:00:00)-Water Temperature (C)]]*OO[[#This Row],[46]]</f>
        <v>7.616749168349999E-5</v>
      </c>
      <c r="AW341" s="10">
        <f>3/24000000*OO[[#This Row],[105 (02JUL1985 00:00:00)-Water Temperature (C)]]*OO[[#This Row],[47]]</f>
        <v>7.2697199290349995E-5</v>
      </c>
      <c r="AX341" s="10">
        <f>3/24000000*OO[[#This Row],[106 (02JUL1985 03:00:00)-Water Temperature (C)]]*OO[[#This Row],[48]]</f>
        <v>6.7410266646049987E-5</v>
      </c>
      <c r="AY341" s="10">
        <f>3/24000000*OO[[#This Row],[107 (02JUL1985 06:00:00)-Water Temperature (C)]]*OO[[#This Row],[49]]</f>
        <v>6.1898061165699996E-5</v>
      </c>
      <c r="AZ341" s="10">
        <f>3/24000000*OO[[#This Row],[108 (02JUL1985 09:00:00)-Water Temperature (C)]]*OO[[#This Row],[50]]</f>
        <v>5.8227327817124998E-5</v>
      </c>
      <c r="BA341" s="10">
        <f>3/24000000*OO[[#This Row],[109 (02JUL1985 12:00:00)-Water Temperature (C)]]*OO[[#This Row],[51]]</f>
        <v>5.5217521256249993E-5</v>
      </c>
      <c r="BB341" s="10">
        <f>3/24000000*OO[[#This Row],[110 (02JUL1985 15:00:00)-Water Temperature (C)]]*OO[[#This Row],[52]]</f>
        <v>5.2040120344549996E-5</v>
      </c>
      <c r="BC341" s="10">
        <f>3/24000000*OO[[#This Row],[111 (02JUL1985 18:00:00)-Water Temperature (C)]]*OO[[#This Row],[53]]</f>
        <v>4.838885933895E-5</v>
      </c>
      <c r="BD341" s="10">
        <f>3/24000000*OO[[#This Row],[112 (02JUL1985 21:00:00)-Water Temperature (C)]]*OO[[#This Row],[54]]</f>
        <v>4.3908093831249994E-5</v>
      </c>
      <c r="BE341" s="10">
        <f>3/24000000*OO[[#This Row],[113 (03JUL1985 00:00:00)-Water Temperature (C)]]*OO[[#This Row],[55]]</f>
        <v>3.8413340276924998E-5</v>
      </c>
      <c r="BF341" s="10">
        <f>3/24000000*OO[[#This Row],[114 (03JUL1985 03:00:00)-Water Temperature (C)]]*OO[[#This Row],[56]]</f>
        <v>3.2774925833000002E-5</v>
      </c>
      <c r="BG341" s="10">
        <f>3/24000000*OO[[#This Row],[115 (03JUL1985 06:00:00)-Water Temperature (C)]]*OO[[#This Row],[57]]</f>
        <v>2.7848650898450002E-5</v>
      </c>
      <c r="BH341" s="10">
        <f>3/24000000*OO[[#This Row],[116 (03JUL1985 09:00:00)-Water Temperature (C)]]*OO[[#This Row],[58]]</f>
        <v>2.43435507482E-5</v>
      </c>
      <c r="BI341" s="10">
        <f>3/24000000*OO[[#This Row],[117 (03JUL1985 12:00:00)-Water Temperature (C)]]*OO[[#This Row],[59]]</f>
        <v>2.1840764830360002E-5</v>
      </c>
      <c r="BJ341" s="10">
        <f>3/24000000*OO[[#This Row],[118 (03JUL1985 15:00:00)-Water Temperature (C)]]*OO[[#This Row],[60]]</f>
        <v>1.9767024313685003E-5</v>
      </c>
      <c r="BK341" s="10">
        <f>3/24000000*OO[[#This Row],[119 (03JUL1985 18:00:00)-Water Temperature (C)]]*OO[[#This Row],[61]]</f>
        <v>1.7710181741008752E-5</v>
      </c>
      <c r="BL341" s="10">
        <f>3/24000000*OO[[#This Row],[120 (03JUL1985 21:00:00)-Water Temperature (C)]]*OO[[#This Row],[62]]</f>
        <v>1.5276372878163751E-5</v>
      </c>
      <c r="BM341" s="10">
        <f>3/24000000*OO[[#This Row],[121 (04JUL1985 00:00:00)-Water Temperature (C)]]*OO[[#This Row],[63]]</f>
        <v>1.25554555246925E-5</v>
      </c>
      <c r="BN341" s="10">
        <f>3/24000000*OO[[#This Row],[122 (04JUL1985 03:00:00)-Water Temperature (C)]]*OO[[#This Row],[64]]</f>
        <v>9.9247421718462492E-6</v>
      </c>
      <c r="BO341" s="10">
        <f>3/24000000*OO[[#This Row],[123 (04JUL1985 06:00:00)-Water Temperature (C)]]*OO[[#This Row],[65]]</f>
        <v>7.7255296763687495E-6</v>
      </c>
      <c r="BP341" s="10">
        <f>3/24000000*OO[[#This Row],[124 (04JUL1985 09:00:00)-Water Temperature (C)]]*OO[[#This Row],[66]]</f>
        <v>6.1361956876049991E-6</v>
      </c>
      <c r="BQ341" s="10">
        <f>3/24000000*OO[[#This Row],[125 (04JUL1985 12:00:00)-Water Temperature (C)]]*OO[[#This Row],[67]]</f>
        <v>5.0155670694250002E-6</v>
      </c>
      <c r="BR341" s="10">
        <f>3/24000000*OO[[#This Row],[126 (04JUL1985 15:00:00)-Water Temperature (C)]]*OO[[#This Row],[68]]</f>
        <v>4.28330842495875E-6</v>
      </c>
      <c r="BS341" s="10">
        <f>3/24000000*OO[[#This Row],[127 (04JUL1985 18:00:00)-Water Temperature (C)]]*OO[[#This Row],[69]]</f>
        <v>3.7591430870412499E-6</v>
      </c>
      <c r="BT341" s="10">
        <f>3/24000000*OO[[#This Row],[128 (04JUL1985 21:00:00)-Water Temperature (C)]]*OO[[#This Row],[70]]</f>
        <v>3.3534916513875003E-6</v>
      </c>
      <c r="BU341" s="10">
        <f>3/24000000*OO[[#This Row],[129 (05JUL1985 00:00:00)-Water Temperature (C)]]*OO[[#This Row],[71]]</f>
        <v>3.0178811296450003E-6</v>
      </c>
      <c r="BV341" s="10">
        <f>3/24000000*OO[[#This Row],[130 (05JUL1985 03:00:00)-Water Temperature (C)]]*OO[[#This Row],[72]]</f>
        <v>2.7300624358399993E-6</v>
      </c>
      <c r="BW341" s="10">
        <f>3/24000000*OO[[#This Row],[131 (05JUL1985 06:00:00)-Water Temperature (C)]]*OO[[#This Row],[73]]</f>
        <v>2.4867949591222498E-6</v>
      </c>
      <c r="BX341" s="10">
        <f>3/24000000*OO[[#This Row],[132 (05JUL1985 09:00:00)-Water Temperature (C)]]*OO[[#This Row],[74]]</f>
        <v>2.3273106116741249E-6</v>
      </c>
      <c r="BY341" s="10">
        <f>3/24000000*OO[[#This Row],[133 (05JUL1985 12:00:00)-Water Temperature (C)]]*OO[[#This Row],[75]]</f>
        <v>2.2081881626084999E-6</v>
      </c>
      <c r="BZ341" s="10">
        <f>3/24000000*OO[[#This Row],[134 (05JUL1985 15:00:00)-Water Temperature (C)]]*OO[[#This Row],[76]]</f>
        <v>2.1276588590358747E-6</v>
      </c>
      <c r="CA341" s="10">
        <f>3/24000000*OO[[#This Row],[135 (05JUL1985 18:00:00)-Water Temperature (C)]]*OO[[#This Row],[77]]</f>
        <v>2.0703933213527498E-6</v>
      </c>
      <c r="CB341" s="10">
        <f>3/24000000*OO[[#This Row],[136 (05JUL1985 21:00:00)-Water Temperature (C)]]*OO[[#This Row],[78]]</f>
        <v>2.016529521768125E-6</v>
      </c>
      <c r="CC341" s="10">
        <f>3/24000000*OO[[#This Row],[137 (06JUL1985 00:00:00)-Water Temperature (C)]]*OO[[#This Row],[79]]</f>
        <v>1.9375046617503746E-6</v>
      </c>
      <c r="CD341" s="10">
        <f>3/24000000*OO[[#This Row],[138 (06JUL1985 03:00:00)-Water Temperature (C)]]*OO[[#This Row],[80]]</f>
        <v>1.8367117097174999E-6</v>
      </c>
      <c r="CE341" s="10">
        <f>3/24000000*OO[[#This Row],[139 (06JUL1985 06:00:00)-Water Temperature (C)]]*OO[[#This Row],[81]]</f>
        <v>1.7465571563687498E-6</v>
      </c>
      <c r="CF341" s="10">
        <f>3/24000000*OO[[#This Row],[140 (06JUL1985 09:00:00)-Water Temperature (C)]]*OO[[#This Row],[82]]</f>
        <v>1.7090555886015E-6</v>
      </c>
      <c r="CG341" s="10">
        <f>3/24000000*OO[[#This Row],[141 (06JUL1985 12:00:00)-Water Temperature (C)]]*OO[[#This Row],[83]]</f>
        <v>1.6905712721537502E-6</v>
      </c>
      <c r="CH341" s="10">
        <f>3/24000000*OO[[#This Row],[142 (06JUL1985 15:00:00)-Water Temperature (C)]]*OO[[#This Row],[84]]</f>
        <v>1.679837632055625E-6</v>
      </c>
      <c r="CI341" s="10">
        <f>3/24000000*OO[[#This Row],[143 (06JUL1985 18:00:00)-Water Temperature (C)]]*OO[[#This Row],[85]]</f>
        <v>1.6730571013694997E-6</v>
      </c>
      <c r="CJ341" s="10">
        <f>3/24000000*OO[[#This Row],[144 (06JUL1985 21:00:00)-Water Temperature (C)]]*OO[[#This Row],[86]]</f>
        <v>1.640818217896125E-6</v>
      </c>
      <c r="CK341" s="10">
        <f>3/24000000*OO[[#This Row],[145 (07JUL1985 00:00:00)-Water Temperature (C)]]*OO[[#This Row],[87]]</f>
        <v>1.56095784372525E-6</v>
      </c>
      <c r="CL341" s="10">
        <f>3/24000000*OO[[#This Row],[146 (07JUL1985 03:00:00)-Water Temperature (C)]]*OO[[#This Row],[88]]</f>
        <v>1.4579284323768749E-6</v>
      </c>
      <c r="CM341" s="10">
        <f>3/24000000*OO[[#This Row],[147 (07JUL1985 06:00:00)-Water Temperature (C)]]*OO[[#This Row],[89]]</f>
        <v>1.36303338159875E-6</v>
      </c>
      <c r="CN341" s="10">
        <f>3/24000000*OO[[#This Row],[148 (07JUL1985 09:00:00)-Water Temperature (C)]]*OO[[#This Row],[90]]</f>
        <v>1.3094756059672498E-6</v>
      </c>
      <c r="CO341" s="10">
        <f>3/24000000*OO[[#This Row],[149 (07JUL1985 12:00:00)-Water Temperature (C)]]*OO[[#This Row],[91]]</f>
        <v>1.2810112937017502E-6</v>
      </c>
      <c r="CP341" s="10">
        <f>3/24000000*OO[[#This Row],[150 (07JUL1985 15:00:00)-Water Temperature (C)]]*OO[[#This Row],[92]]</f>
        <v>1.2636594203932499E-6</v>
      </c>
      <c r="CQ341" s="10">
        <f>3/24000000*OO[[#This Row],[151 (07JUL1985 18:00:00)-Water Temperature (C)]]*OO[[#This Row],[93]]</f>
        <v>1.2486949097568748E-6</v>
      </c>
      <c r="CR341" s="10">
        <f>3/24000000*OO[[#This Row],[152 (07JUL1985 21:00:00)-Water Temperature (C)]]*OO[[#This Row],[94]]</f>
        <v>1.2141813679123748E-6</v>
      </c>
      <c r="CS341" s="10">
        <f>3/24000000*OO[[#This Row],[153 (08JUL1985 00:00:00)-Water Temperature (C)]]*OO[[#This Row],[95]]</f>
        <v>1.1559595355599998E-6</v>
      </c>
      <c r="CT341" s="10">
        <f>3/24000000*OO[[#This Row],[154 (08JUL1985 03:00:00)-Water Temperature (C)]]*OO[[#This Row],[96]]</f>
        <v>1.0855919031202501E-6</v>
      </c>
      <c r="CU341" s="10">
        <f>3/24000000*OO[[#This Row],[155 (08JUL1985 06:00:00)-Water Temperature (C)]]*OO[[#This Row],[97]]</f>
        <v>1.0198827552299999E-6</v>
      </c>
      <c r="CV341" s="10">
        <f>3/24000000*OO[[#This Row],[156 (08JUL1985 09:00:00)-Water Temperature (C)]]*OO[[#This Row],[98]]</f>
        <v>9.6382068029062488E-7</v>
      </c>
      <c r="CW341" s="10">
        <f>3/24000000*OO[[#This Row],[157 (08JUL1985 12:00:00)-Water Temperature (C)]]*OO[[#This Row],[99]]</f>
        <v>9.2817105434674997E-7</v>
      </c>
    </row>
    <row r="342" spans="1:101" x14ac:dyDescent="0.35">
      <c r="A342" t="s">
        <v>348</v>
      </c>
      <c r="B342">
        <v>588.76080000000002</v>
      </c>
      <c r="C342" s="10">
        <f>3/24*OO[[#This Row],[59 (26JUN1985 06:00:00)-Water Temperature (C)]]*OO[[#This Row],[1]]/SUM(OO[1])</f>
        <v>0</v>
      </c>
      <c r="D342" s="10">
        <f>3/24*OO[[#This Row],[60 (26JUN1985 09:00:00)-Water Temperature (C)]]*OO[[#This Row],[2]]/SUM(OO[2])</f>
        <v>0</v>
      </c>
      <c r="E342" s="10">
        <f>3/24*OO[[#This Row],[61 (26JUN1985 12:00:00)-Water Temperature (C)]]*OO[[#This Row],[3]]/SUM(OO[3])</f>
        <v>0</v>
      </c>
      <c r="F342" s="10">
        <f>3/24*OO[[#This Row],[62 (26JUN1985 15:00:00)-Water Temperature (C)]]*OO[[#This Row],[4]]/SUM(OO[4])</f>
        <v>0</v>
      </c>
      <c r="G342" s="10">
        <f>3/24*OO[[#This Row],[63 (26JUN1985 18:00:00)-Water Temperature (C)]]*OO[[#This Row],[5]]/SUM(OO[5])</f>
        <v>0</v>
      </c>
      <c r="H342" s="10">
        <f>3/24*OO[[#This Row],[64 (26JUN1985 21:00:00)-Water Temperature (C)]]*OO[[#This Row],[6]]/SUM(OO[6])</f>
        <v>0</v>
      </c>
      <c r="I342" s="10">
        <f>3/24*OO[[#This Row],[65 (27JUN1985 00:00:00)-Water Temperature (C)]]*OO[[#This Row],[7]]/SUM(OO[7])</f>
        <v>0</v>
      </c>
      <c r="J342" s="10">
        <f>3/24*OO[[#This Row],[66 (27JUN1985 03:00:00)-Water Temperature (C)]]*OO[[#This Row],[8]]/SUM(OO[8])</f>
        <v>0</v>
      </c>
      <c r="K342" s="10">
        <f>3/24*OO[[#This Row],[67 (27JUN1985 06:00:00)-Water Temperature (C)]]*OO[[#This Row],[9]]/SUM(OO[9])</f>
        <v>0</v>
      </c>
      <c r="L342" s="10">
        <f>3/24*OO[[#This Row],[68 (27JUN1985 09:00:00)-Water Temperature (C)]]*OO[[#This Row],[10]]/SUM(OO[10])</f>
        <v>0</v>
      </c>
      <c r="M342" s="10">
        <f>3/24*OO[[#This Row],[69 (27JUN1985 12:00:00)-Water Temperature (C)]]*OO[[#This Row],[11]]/SUM(OO[11])</f>
        <v>0</v>
      </c>
      <c r="N342" s="10">
        <f>3/24*OO[[#This Row],[70 (27JUN1985 15:00:00)-Water Temperature (C)]]*OO[[#This Row],[12]]/SUM(OO[12])</f>
        <v>0</v>
      </c>
      <c r="O342" s="10">
        <f>3/24*OO[[#This Row],[71 (27JUN1985 18:00:00)-Water Temperature (C)]]*OO[[#This Row],[13]]/SUM(OO[13])</f>
        <v>0</v>
      </c>
      <c r="P342" s="10">
        <f>3/24*OO[[#This Row],[72 (27JUN1985 21:00:00)-Water Temperature (C)]]*OO[[#This Row],[14]]/SUM(OO[14])</f>
        <v>0</v>
      </c>
      <c r="Q342" s="10">
        <f>3/24*OO[[#This Row],[73 (28JUN1985 00:00:00)-Water Temperature (C)]]*OO[[#This Row],[15]]/SUM(OO[15])</f>
        <v>0</v>
      </c>
      <c r="R342" s="10">
        <f>3/24*OO[[#This Row],[74 (28JUN1985 03:00:00)-Water Temperature (C)]]*OO[[#This Row],[16]]/SUM(OO[16])</f>
        <v>0</v>
      </c>
      <c r="S342" s="10">
        <f>3/24*OO[[#This Row],[75 (28JUN1985 06:00:00)-Water Temperature (C)]]*OO[[#This Row],[17]]/SUM(OO[17])</f>
        <v>0</v>
      </c>
      <c r="T342" s="10">
        <f>3/24*OO[[#This Row],[76 (28JUN1985 09:00:00)-Water Temperature (C)]]*OO[[#This Row],[18]]/SUM(OO[18])</f>
        <v>3.1700577962407835E-37</v>
      </c>
      <c r="U342" s="10">
        <f>3/24*OO[[#This Row],[77 (28JUN1985 12:00:00)-Water Temperature (C)]]*OO[[#This Row],[19]]/SUM(OO[19])</f>
        <v>4.8455467647875271E-28</v>
      </c>
      <c r="V342" s="10">
        <f>3/24000000*OO[[#This Row],[78 (28JUN1985 15:00:00)-Water Temperature (C)]]*OO[[#This Row],[20]]</f>
        <v>1.1481480799499999E-21</v>
      </c>
      <c r="W342" s="10">
        <f>3/24000000*OO[[#This Row],[79 (28JUN1985 18:00:00)-Water Temperature (C)]]*OO[[#This Row],[21]]</f>
        <v>2.4109700736874997E-16</v>
      </c>
      <c r="X342" s="10">
        <f>3/24000000*OO[[#This Row],[80 (28JUN1985 21:00:00)-Water Temperature (C)]]*OO[[#This Row],[22]]</f>
        <v>5.5149834970799997E-13</v>
      </c>
      <c r="Y342" s="10">
        <f>3/24000000*OO[[#This Row],[81 (29JUN1985 00:00:00)-Water Temperature (C)]]*OO[[#This Row],[23]]</f>
        <v>2.1315943994999996E-10</v>
      </c>
      <c r="Z342" s="10">
        <f>3/24000000*OO[[#This Row],[82 (29JUN1985 03:00:00)-Water Temperature (C)]]*OO[[#This Row],[24]]</f>
        <v>2.4316002886575001E-8</v>
      </c>
      <c r="AA342" s="10">
        <f>3/24000000*OO[[#This Row],[83 (29JUN1985 06:00:00)-Water Temperature (C)]]*OO[[#This Row],[25]]</f>
        <v>1.1024777758664999E-6</v>
      </c>
      <c r="AB342" s="10">
        <f>3/24000000*OO[[#This Row],[84 (29JUN1985 09:00:00)-Water Temperature (C)]]*OO[[#This Row],[26]]</f>
        <v>2.3953597979562499E-5</v>
      </c>
      <c r="AC342" s="10">
        <f>3/24000000*OO[[#This Row],[85 (29JUN1985 12:00:00)-Water Temperature (C)]]*OO[[#This Row],[27]]</f>
        <v>2.8059551360499997E-4</v>
      </c>
      <c r="AD342" s="10">
        <f>3/24000000*OO[[#This Row],[86 (29JUN1985 15:00:00)-Water Temperature (C)]]*OO[[#This Row],[28]]</f>
        <v>1.897913450923875E-3</v>
      </c>
      <c r="AE342" s="10">
        <f>3/24000000*OO[[#This Row],[88 (29JUN1985 21:00:00)-Water Temperature (C)]]*OO[[#This Row],[30]]</f>
        <v>2.148834875112E-2</v>
      </c>
      <c r="AF342" s="10">
        <f>3/24000000*OO[[#This Row],[88 (29JUN1985 21:00:00)-Water Temperature (C)]]*OO[[#This Row],[30]]</f>
        <v>2.148834875112E-2</v>
      </c>
      <c r="AG342" s="10">
        <f>3/24000000*OO[[#This Row],[89 (30JUN1985 00:00:00)-Water Temperature (C)]]*OO[[#This Row],[31]]</f>
        <v>3.9971263106699989E-2</v>
      </c>
      <c r="AH342" s="10">
        <f>3/24000000*OO[[#This Row],[90 (30JUN1985 03:00:00)-Water Temperature (C)]]*OO[[#This Row],[32]]</f>
        <v>5.3850755328800001E-2</v>
      </c>
      <c r="AI342" s="10">
        <f>3/24000000*OO[[#This Row],[91 (30JUN1985 06:00:00)-Water Temperature (C)]]*OO[[#This Row],[33]]</f>
        <v>5.5371932772937504E-2</v>
      </c>
      <c r="AJ342" s="10">
        <f>3/24000000*OO[[#This Row],[92 (30JUN1985 09:00:00)-Water Temperature (C)]]*OO[[#This Row],[34]]</f>
        <v>4.547998961145E-2</v>
      </c>
      <c r="AK342" s="10">
        <f>3/24000000*OO[[#This Row],[93 (30JUN1985 12:00:00)-Water Temperature (C)]]*OO[[#This Row],[35]]</f>
        <v>3.0794098935099996E-2</v>
      </c>
      <c r="AL342" s="10">
        <f>3/24000000*OO[[#This Row],[94 (30JUN1985 15:00:00)-Water Temperature (C)]]*OO[[#This Row],[36]]</f>
        <v>1.7514630051929998E-2</v>
      </c>
      <c r="AM342" s="10">
        <f>3/24000000*OO[[#This Row],[95 (30JUN1985 18:00:00)-Water Temperature (C)]]*OO[[#This Row],[37]]</f>
        <v>8.4854565048399985E-3</v>
      </c>
      <c r="AN342" s="10">
        <f>3/24000000*OO[[#This Row],[96 (30JUN1985 21:00:00)-Water Temperature (C)]]*OO[[#This Row],[38]]</f>
        <v>3.5253455972599993E-3</v>
      </c>
      <c r="AO342" s="10">
        <f>3/24000000*OO[[#This Row],[97 (01JUL1985 00:00:00)-Water Temperature (C)]]*OO[[#This Row],[39]]</f>
        <v>1.2977525452677501E-3</v>
      </c>
      <c r="AP342" s="10">
        <f>3/24000000*OO[[#This Row],[98 (01JUL1985 03:00:00)-Water Temperature (C)]]*OO[[#This Row],[40]]</f>
        <v>4.5277199019299989E-4</v>
      </c>
      <c r="AQ342" s="10">
        <f>3/24000000*OO[[#This Row],[99 (01JUL1985 06:00:00)-Water Temperature (C)]]*OO[[#This Row],[41]]</f>
        <v>1.7113471410873751E-4</v>
      </c>
      <c r="AR342" s="10">
        <f>3/24000000*OO[[#This Row],[100 (01JUL1985 09:00:00)-Water Temperature (C)]]*OO[[#This Row],[42]]</f>
        <v>8.7733556893924985E-5</v>
      </c>
      <c r="AS342" s="10">
        <f>3/24000000*OO[[#This Row],[101 (01JUL1985 12:00:00)-Water Temperature (C)]]*OO[[#This Row],[43]]</f>
        <v>6.5524181647387485E-5</v>
      </c>
      <c r="AT342" s="10">
        <f>3/24000000*OO[[#This Row],[102 (01JUL1985 15:00:00)-Water Temperature (C)]]*OO[[#This Row],[44]]</f>
        <v>6.1242536280187501E-5</v>
      </c>
      <c r="AU342" s="10">
        <f>3/24000000*OO[[#This Row],[103 (01JUL1985 18:00:00)-Water Temperature (C)]]*OO[[#This Row],[45]]</f>
        <v>6.0833953912499987E-5</v>
      </c>
      <c r="AV342" s="10">
        <f>3/24000000*OO[[#This Row],[104 (01JUL1985 21:00:00)-Water Temperature (C)]]*OO[[#This Row],[46]]</f>
        <v>5.997822372643751E-5</v>
      </c>
      <c r="AW342" s="10">
        <f>3/24000000*OO[[#This Row],[105 (02JUL1985 00:00:00)-Water Temperature (C)]]*OO[[#This Row],[47]]</f>
        <v>5.7458016696150001E-5</v>
      </c>
      <c r="AX342" s="10">
        <f>3/24000000*OO[[#This Row],[106 (02JUL1985 03:00:00)-Water Temperature (C)]]*OO[[#This Row],[48]]</f>
        <v>5.3449786510312502E-5</v>
      </c>
      <c r="AY342" s="10">
        <f>3/24000000*OO[[#This Row],[107 (02JUL1985 06:00:00)-Water Temperature (C)]]*OO[[#This Row],[49]]</f>
        <v>4.9178299499999992E-5</v>
      </c>
      <c r="AZ342" s="10">
        <f>3/24000000*OO[[#This Row],[108 (02JUL1985 09:00:00)-Water Temperature (C)]]*OO[[#This Row],[50]]</f>
        <v>4.6283191041499999E-5</v>
      </c>
      <c r="BA342" s="10">
        <f>3/24000000*OO[[#This Row],[109 (02JUL1985 12:00:00)-Water Temperature (C)]]*OO[[#This Row],[51]]</f>
        <v>4.3883381548550004E-5</v>
      </c>
      <c r="BB342" s="10">
        <f>3/24000000*OO[[#This Row],[110 (02JUL1985 15:00:00)-Water Temperature (C)]]*OO[[#This Row],[52]]</f>
        <v>4.1417047225175004E-5</v>
      </c>
      <c r="BC342" s="10">
        <f>3/24000000*OO[[#This Row],[111 (02JUL1985 18:00:00)-Water Temperature (C)]]*OO[[#This Row],[53]]</f>
        <v>3.8572711636499995E-5</v>
      </c>
      <c r="BD342" s="10">
        <f>3/24000000*OO[[#This Row],[112 (02JUL1985 21:00:00)-Water Temperature (C)]]*OO[[#This Row],[54]]</f>
        <v>3.5050971442500001E-5</v>
      </c>
      <c r="BE342" s="10">
        <f>3/24000000*OO[[#This Row],[113 (03JUL1985 00:00:00)-Water Temperature (C)]]*OO[[#This Row],[55]]</f>
        <v>3.0758207498499996E-5</v>
      </c>
      <c r="BF342" s="10">
        <f>3/24000000*OO[[#This Row],[114 (03JUL1985 03:00:00)-Water Temperature (C)]]*OO[[#This Row],[56]]</f>
        <v>2.6303010509375002E-5</v>
      </c>
      <c r="BG342" s="10">
        <f>3/24000000*OO[[#This Row],[115 (03JUL1985 06:00:00)-Water Temperature (C)]]*OO[[#This Row],[57]]</f>
        <v>2.2357797049406252E-5</v>
      </c>
      <c r="BH342" s="10">
        <f>3/24000000*OO[[#This Row],[116 (03JUL1985 09:00:00)-Water Temperature (C)]]*OO[[#This Row],[58]]</f>
        <v>1.9535998371596246E-5</v>
      </c>
      <c r="BI342" s="10">
        <f>3/24000000*OO[[#This Row],[117 (03JUL1985 12:00:00)-Water Temperature (C)]]*OO[[#This Row],[59]]</f>
        <v>1.7497739381710001E-5</v>
      </c>
      <c r="BJ342" s="10">
        <f>3/24000000*OO[[#This Row],[118 (03JUL1985 15:00:00)-Water Temperature (C)]]*OO[[#This Row],[60]]</f>
        <v>1.5825169101011248E-5</v>
      </c>
      <c r="BK342" s="10">
        <f>3/24000000*OO[[#This Row],[119 (03JUL1985 18:00:00)-Water Temperature (C)]]*OO[[#This Row],[61]]</f>
        <v>1.4200274280793749E-5</v>
      </c>
      <c r="BL342" s="10">
        <f>3/24000000*OO[[#This Row],[120 (03JUL1985 21:00:00)-Water Temperature (C)]]*OO[[#This Row],[62]]</f>
        <v>1.2280921937816248E-5</v>
      </c>
      <c r="BM342" s="10">
        <f>3/24000000*OO[[#This Row],[121 (04JUL1985 00:00:00)-Water Temperature (C)]]*OO[[#This Row],[63]]</f>
        <v>1.0142709463118749E-5</v>
      </c>
      <c r="BN342" s="10">
        <f>3/24000000*OO[[#This Row],[122 (04JUL1985 03:00:00)-Water Temperature (C)]]*OO[[#This Row],[64]]</f>
        <v>8.0489126596037494E-6</v>
      </c>
      <c r="BO342" s="10">
        <f>3/24000000*OO[[#This Row],[123 (04JUL1985 06:00:00)-Water Temperature (C)]]*OO[[#This Row],[65]]</f>
        <v>6.2721002608124996E-6</v>
      </c>
      <c r="BP342" s="10">
        <f>3/24000000*OO[[#This Row],[124 (04JUL1985 09:00:00)-Water Temperature (C)]]*OO[[#This Row],[66]]</f>
        <v>4.9742220006562506E-6</v>
      </c>
      <c r="BQ342" s="10">
        <f>3/24000000*OO[[#This Row],[125 (04JUL1985 12:00:00)-Water Temperature (C)]]*OO[[#This Row],[67]]</f>
        <v>4.0459621418012505E-6</v>
      </c>
      <c r="BR342" s="10">
        <f>3/24000000*OO[[#This Row],[126 (04JUL1985 15:00:00)-Water Temperature (C)]]*OO[[#This Row],[68]]</f>
        <v>3.4395193094762493E-6</v>
      </c>
      <c r="BS342" s="10">
        <f>3/24000000*OO[[#This Row],[127 (04JUL1985 18:00:00)-Water Temperature (C)]]*OO[[#This Row],[69]]</f>
        <v>3.0063302323649999E-6</v>
      </c>
      <c r="BT342" s="10">
        <f>3/24000000*OO[[#This Row],[128 (04JUL1985 21:00:00)-Water Temperature (C)]]*OO[[#This Row],[70]]</f>
        <v>2.6764774462807498E-6</v>
      </c>
      <c r="BU342" s="10">
        <f>3/24000000*OO[[#This Row],[129 (05JUL1985 00:00:00)-Water Temperature (C)]]*OO[[#This Row],[71]]</f>
        <v>2.40677657025E-6</v>
      </c>
      <c r="BV342" s="10">
        <f>3/24000000*OO[[#This Row],[130 (05JUL1985 03:00:00)-Water Temperature (C)]]*OO[[#This Row],[72]]</f>
        <v>2.175702305551875E-6</v>
      </c>
      <c r="BW342" s="10">
        <f>3/24000000*OO[[#This Row],[131 (05JUL1985 06:00:00)-Water Temperature (C)]]*OO[[#This Row],[73]]</f>
        <v>1.9807775309052497E-6</v>
      </c>
      <c r="BX342" s="10">
        <f>3/24000000*OO[[#This Row],[132 (05JUL1985 09:00:00)-Water Temperature (C)]]*OO[[#This Row],[74]]</f>
        <v>1.8518107084706249E-6</v>
      </c>
      <c r="BY342" s="10">
        <f>3/24000000*OO[[#This Row],[133 (05JUL1985 12:00:00)-Water Temperature (C)]]*OO[[#This Row],[75]]</f>
        <v>1.7519621198804999E-6</v>
      </c>
      <c r="BZ342" s="10">
        <f>3/24000000*OO[[#This Row],[134 (05JUL1985 15:00:00)-Water Temperature (C)]]*OO[[#This Row],[76]]</f>
        <v>1.6870478398967497E-6</v>
      </c>
      <c r="CA342" s="10">
        <f>3/24000000*OO[[#This Row],[135 (05JUL1985 18:00:00)-Water Temperature (C)]]*OO[[#This Row],[77]]</f>
        <v>1.6390799201936246E-6</v>
      </c>
      <c r="CB342" s="10">
        <f>3/24000000*OO[[#This Row],[136 (05JUL1985 21:00:00)-Water Temperature (C)]]*OO[[#This Row],[78]]</f>
        <v>1.5949202441951248E-6</v>
      </c>
      <c r="CC342" s="10">
        <f>3/24000000*OO[[#This Row],[137 (06JUL1985 00:00:00)-Water Temperature (C)]]*OO[[#This Row],[79]]</f>
        <v>1.5343656437374998E-6</v>
      </c>
      <c r="CD342" s="10">
        <f>3/24000000*OO[[#This Row],[138 (06JUL1985 03:00:00)-Water Temperature (C)]]*OO[[#This Row],[80]]</f>
        <v>1.4561466794087499E-6</v>
      </c>
      <c r="CE342" s="10">
        <f>3/24000000*OO[[#This Row],[139 (06JUL1985 06:00:00)-Water Temperature (C)]]*OO[[#This Row],[81]]</f>
        <v>1.3855293304679999E-6</v>
      </c>
      <c r="CF342" s="10">
        <f>3/24000000*OO[[#This Row],[140 (06JUL1985 09:00:00)-Water Temperature (C)]]*OO[[#This Row],[82]]</f>
        <v>1.3551030216604998E-6</v>
      </c>
      <c r="CG342" s="10">
        <f>3/24000000*OO[[#This Row],[141 (06JUL1985 12:00:00)-Water Temperature (C)]]*OO[[#This Row],[83]]</f>
        <v>1.3383750167369999E-6</v>
      </c>
      <c r="CH342" s="10">
        <f>3/24000000*OO[[#This Row],[142 (06JUL1985 15:00:00)-Water Temperature (C)]]*OO[[#This Row],[84]]</f>
        <v>1.329784446525E-6</v>
      </c>
      <c r="CI342" s="10">
        <f>3/24000000*OO[[#This Row],[143 (06JUL1985 18:00:00)-Water Temperature (C)]]*OO[[#This Row],[85]]</f>
        <v>1.3238349169027499E-6</v>
      </c>
      <c r="CJ342" s="10">
        <f>3/24000000*OO[[#This Row],[144 (06JUL1985 21:00:00)-Water Temperature (C)]]*OO[[#This Row],[86]]</f>
        <v>1.2980805196383749E-6</v>
      </c>
      <c r="CK342" s="10">
        <f>3/24000000*OO[[#This Row],[145 (07JUL1985 00:00:00)-Water Temperature (C)]]*OO[[#This Row],[87]]</f>
        <v>1.2379974722744999E-6</v>
      </c>
      <c r="CL342" s="10">
        <f>3/24000000*OO[[#This Row],[146 (07JUL1985 03:00:00)-Water Temperature (C)]]*OO[[#This Row],[88]]</f>
        <v>1.1580685449831251E-6</v>
      </c>
      <c r="CM342" s="10">
        <f>3/24000000*OO[[#This Row],[147 (07JUL1985 06:00:00)-Water Temperature (C)]]*OO[[#This Row],[89]]</f>
        <v>1.0828458095737501E-6</v>
      </c>
      <c r="CN342" s="10">
        <f>3/24000000*OO[[#This Row],[148 (07JUL1985 09:00:00)-Water Temperature (C)]]*OO[[#This Row],[90]]</f>
        <v>1.0396880415293749E-6</v>
      </c>
      <c r="CO342" s="10">
        <f>3/24000000*OO[[#This Row],[149 (07JUL1985 12:00:00)-Water Temperature (C)]]*OO[[#This Row],[91]]</f>
        <v>1.0155348916404999E-6</v>
      </c>
      <c r="CP342" s="10">
        <f>3/24000000*OO[[#This Row],[150 (07JUL1985 15:00:00)-Water Temperature (C)]]*OO[[#This Row],[92]]</f>
        <v>1.0006999673914999E-6</v>
      </c>
      <c r="CQ342" s="10">
        <f>3/24000000*OO[[#This Row],[151 (07JUL1985 18:00:00)-Water Temperature (C)]]*OO[[#This Row],[93]]</f>
        <v>9.8849486293312468E-7</v>
      </c>
      <c r="CR342" s="10">
        <f>3/24000000*OO[[#This Row],[152 (07JUL1985 21:00:00)-Water Temperature (C)]]*OO[[#This Row],[94]]</f>
        <v>9.6100529356124999E-7</v>
      </c>
      <c r="CS342" s="10">
        <f>3/24000000*OO[[#This Row],[153 (08JUL1985 00:00:00)-Water Temperature (C)]]*OO[[#This Row],[95]]</f>
        <v>9.165986242001249E-7</v>
      </c>
      <c r="CT342" s="10">
        <f>3/24000000*OO[[#This Row],[154 (08JUL1985 03:00:00)-Water Temperature (C)]]*OO[[#This Row],[96]]</f>
        <v>8.6175278861150008E-7</v>
      </c>
      <c r="CU342" s="10">
        <f>3/24000000*OO[[#This Row],[155 (08JUL1985 06:00:00)-Water Temperature (C)]]*OO[[#This Row],[97]]</f>
        <v>8.0963085394649997E-7</v>
      </c>
      <c r="CV342" s="10">
        <f>3/24000000*OO[[#This Row],[156 (08JUL1985 09:00:00)-Water Temperature (C)]]*OO[[#This Row],[98]]</f>
        <v>7.6508336919149997E-7</v>
      </c>
      <c r="CW342" s="10">
        <f>3/24000000*OO[[#This Row],[157 (08JUL1985 12:00:00)-Water Temperature (C)]]*OO[[#This Row],[99]]</f>
        <v>7.363170647749999E-7</v>
      </c>
    </row>
    <row r="343" spans="1:101" x14ac:dyDescent="0.35">
      <c r="A343" t="s">
        <v>349</v>
      </c>
      <c r="B343">
        <v>664.37260000000003</v>
      </c>
      <c r="C343" s="10">
        <f>3/24*OO[[#This Row],[59 (26JUN1985 06:00:00)-Water Temperature (C)]]*OO[[#This Row],[1]]/SUM(OO[1])</f>
        <v>0</v>
      </c>
      <c r="D343" s="10">
        <f>3/24*OO[[#This Row],[60 (26JUN1985 09:00:00)-Water Temperature (C)]]*OO[[#This Row],[2]]/SUM(OO[2])</f>
        <v>0</v>
      </c>
      <c r="E343" s="10">
        <f>3/24*OO[[#This Row],[61 (26JUN1985 12:00:00)-Water Temperature (C)]]*OO[[#This Row],[3]]/SUM(OO[3])</f>
        <v>0</v>
      </c>
      <c r="F343" s="10">
        <f>3/24*OO[[#This Row],[62 (26JUN1985 15:00:00)-Water Temperature (C)]]*OO[[#This Row],[4]]/SUM(OO[4])</f>
        <v>0</v>
      </c>
      <c r="G343" s="10">
        <f>3/24*OO[[#This Row],[63 (26JUN1985 18:00:00)-Water Temperature (C)]]*OO[[#This Row],[5]]/SUM(OO[5])</f>
        <v>0</v>
      </c>
      <c r="H343" s="10">
        <f>3/24*OO[[#This Row],[64 (26JUN1985 21:00:00)-Water Temperature (C)]]*OO[[#This Row],[6]]/SUM(OO[6])</f>
        <v>0</v>
      </c>
      <c r="I343" s="10">
        <f>3/24*OO[[#This Row],[65 (27JUN1985 00:00:00)-Water Temperature (C)]]*OO[[#This Row],[7]]/SUM(OO[7])</f>
        <v>0</v>
      </c>
      <c r="J343" s="10">
        <f>3/24*OO[[#This Row],[66 (27JUN1985 03:00:00)-Water Temperature (C)]]*OO[[#This Row],[8]]/SUM(OO[8])</f>
        <v>0</v>
      </c>
      <c r="K343" s="10">
        <f>3/24*OO[[#This Row],[67 (27JUN1985 06:00:00)-Water Temperature (C)]]*OO[[#This Row],[9]]/SUM(OO[9])</f>
        <v>0</v>
      </c>
      <c r="L343" s="10">
        <f>3/24*OO[[#This Row],[68 (27JUN1985 09:00:00)-Water Temperature (C)]]*OO[[#This Row],[10]]/SUM(OO[10])</f>
        <v>0</v>
      </c>
      <c r="M343" s="10">
        <f>3/24*OO[[#This Row],[69 (27JUN1985 12:00:00)-Water Temperature (C)]]*OO[[#This Row],[11]]/SUM(OO[11])</f>
        <v>0</v>
      </c>
      <c r="N343" s="10">
        <f>3/24*OO[[#This Row],[70 (27JUN1985 15:00:00)-Water Temperature (C)]]*OO[[#This Row],[12]]/SUM(OO[12])</f>
        <v>0</v>
      </c>
      <c r="O343" s="10">
        <f>3/24*OO[[#This Row],[71 (27JUN1985 18:00:00)-Water Temperature (C)]]*OO[[#This Row],[13]]/SUM(OO[13])</f>
        <v>0</v>
      </c>
      <c r="P343" s="10">
        <f>3/24*OO[[#This Row],[72 (27JUN1985 21:00:00)-Water Temperature (C)]]*OO[[#This Row],[14]]/SUM(OO[14])</f>
        <v>0</v>
      </c>
      <c r="Q343" s="10">
        <f>3/24*OO[[#This Row],[73 (28JUN1985 00:00:00)-Water Temperature (C)]]*OO[[#This Row],[15]]/SUM(OO[15])</f>
        <v>0</v>
      </c>
      <c r="R343" s="10">
        <f>3/24*OO[[#This Row],[74 (28JUN1985 03:00:00)-Water Temperature (C)]]*OO[[#This Row],[16]]/SUM(OO[16])</f>
        <v>0</v>
      </c>
      <c r="S343" s="10">
        <f>3/24*OO[[#This Row],[75 (28JUN1985 06:00:00)-Water Temperature (C)]]*OO[[#This Row],[17]]/SUM(OO[17])</f>
        <v>0</v>
      </c>
      <c r="T343" s="10">
        <f>3/24*OO[[#This Row],[76 (28JUN1985 09:00:00)-Water Temperature (C)]]*OO[[#This Row],[18]]/SUM(OO[18])</f>
        <v>5.2559828002262938E-38</v>
      </c>
      <c r="U343" s="10">
        <f>3/24*OO[[#This Row],[77 (28JUN1985 12:00:00)-Water Temperature (C)]]*OO[[#This Row],[19]]/SUM(OO[19])</f>
        <v>1.7960374002223955E-28</v>
      </c>
      <c r="V343" s="10">
        <f>3/24000000*OO[[#This Row],[78 (28JUN1985 15:00:00)-Water Temperature (C)]]*OO[[#This Row],[20]]</f>
        <v>2.6505412376250001E-22</v>
      </c>
      <c r="W343" s="10">
        <f>3/24000000*OO[[#This Row],[79 (28JUN1985 18:00:00)-Water Temperature (C)]]*OO[[#This Row],[21]]</f>
        <v>9.1928091840749984E-17</v>
      </c>
      <c r="X343" s="10">
        <f>3/24000000*OO[[#This Row],[80 (28JUN1985 21:00:00)-Water Temperature (C)]]*OO[[#This Row],[22]]</f>
        <v>2.3672313952499995E-13</v>
      </c>
      <c r="Y343" s="10">
        <f>3/24000000*OO[[#This Row],[81 (29JUN1985 00:00:00)-Water Temperature (C)]]*OO[[#This Row],[23]]</f>
        <v>9.8643115171625E-11</v>
      </c>
      <c r="Z343" s="10">
        <f>3/24000000*OO[[#This Row],[82 (29JUN1985 03:00:00)-Water Temperature (C)]]*OO[[#This Row],[24]]</f>
        <v>1.1904072814792499E-8</v>
      </c>
      <c r="AA343" s="10">
        <f>3/24000000*OO[[#This Row],[83 (29JUN1985 06:00:00)-Water Temperature (C)]]*OO[[#This Row],[25]]</f>
        <v>5.649153247925E-7</v>
      </c>
      <c r="AB343" s="10">
        <f>3/24000000*OO[[#This Row],[84 (29JUN1985 09:00:00)-Water Temperature (C)]]*OO[[#This Row],[26]]</f>
        <v>1.275763181251E-5</v>
      </c>
      <c r="AC343" s="10">
        <f>3/24000000*OO[[#This Row],[85 (29JUN1985 12:00:00)-Water Temperature (C)]]*OO[[#This Row],[27]]</f>
        <v>1.5448946059428751E-4</v>
      </c>
      <c r="AD343" s="10">
        <f>3/24000000*OO[[#This Row],[86 (29JUN1985 15:00:00)-Water Temperature (C)]]*OO[[#This Row],[28]]</f>
        <v>1.07638123775E-3</v>
      </c>
      <c r="AE343" s="10">
        <f>3/24000000*OO[[#This Row],[88 (29JUN1985 21:00:00)-Water Temperature (C)]]*OO[[#This Row],[30]]</f>
        <v>1.2807258164225E-2</v>
      </c>
      <c r="AF343" s="10">
        <f>3/24000000*OO[[#This Row],[88 (29JUN1985 21:00:00)-Water Temperature (C)]]*OO[[#This Row],[30]]</f>
        <v>1.2807258164225E-2</v>
      </c>
      <c r="AG343" s="10">
        <f>3/24000000*OO[[#This Row],[89 (30JUN1985 00:00:00)-Water Temperature (C)]]*OO[[#This Row],[31]]</f>
        <v>2.4330568592412498E-2</v>
      </c>
      <c r="AH343" s="10">
        <f>3/24000000*OO[[#This Row],[90 (30JUN1985 03:00:00)-Water Temperature (C)]]*OO[[#This Row],[32]]</f>
        <v>3.3401488170500003E-2</v>
      </c>
      <c r="AI343" s="10">
        <f>3/24000000*OO[[#This Row],[91 (30JUN1985 06:00:00)-Water Temperature (C)]]*OO[[#This Row],[33]]</f>
        <v>3.49056560437375E-2</v>
      </c>
      <c r="AJ343" s="10">
        <f>3/24000000*OO[[#This Row],[92 (30JUN1985 09:00:00)-Water Temperature (C)]]*OO[[#This Row],[34]]</f>
        <v>2.9099298027612498E-2</v>
      </c>
      <c r="AK343" s="10">
        <f>3/24000000*OO[[#This Row],[93 (30JUN1985 12:00:00)-Water Temperature (C)]]*OO[[#This Row],[35]]</f>
        <v>1.9958998107211245E-2</v>
      </c>
      <c r="AL343" s="10">
        <f>3/24000000*OO[[#This Row],[94 (30JUN1985 15:00:00)-Water Temperature (C)]]*OO[[#This Row],[36]]</f>
        <v>1.1464094273637499E-2</v>
      </c>
      <c r="AM343" s="10">
        <f>3/24000000*OO[[#This Row],[95 (30JUN1985 18:00:00)-Water Temperature (C)]]*OO[[#This Row],[37]]</f>
        <v>5.5906548909225003E-3</v>
      </c>
      <c r="AN343" s="10">
        <f>3/24000000*OO[[#This Row],[96 (30JUN1985 21:00:00)-Water Temperature (C)]]*OO[[#This Row],[38]]</f>
        <v>2.3360508637944996E-3</v>
      </c>
      <c r="AO343" s="10">
        <f>3/24000000*OO[[#This Row],[97 (01JUL1985 00:00:00)-Water Temperature (C)]]*OO[[#This Row],[39]]</f>
        <v>8.6257221634774997E-4</v>
      </c>
      <c r="AP343" s="10">
        <f>3/24000000*OO[[#This Row],[98 (01JUL1985 03:00:00)-Water Temperature (C)]]*OO[[#This Row],[40]]</f>
        <v>3.0016962021974994E-4</v>
      </c>
      <c r="AQ343" s="10">
        <f>3/24000000*OO[[#This Row],[99 (01JUL1985 06:00:00)-Water Temperature (C)]]*OO[[#This Row],[41]]</f>
        <v>1.1189895434279999E-4</v>
      </c>
      <c r="AR343" s="10">
        <f>3/24000000*OO[[#This Row],[100 (01JUL1985 09:00:00)-Water Temperature (C)]]*OO[[#This Row],[42]]</f>
        <v>5.5765267727187498E-5</v>
      </c>
      <c r="AS343" s="10">
        <f>3/24000000*OO[[#This Row],[101 (01JUL1985 12:00:00)-Water Temperature (C)]]*OO[[#This Row],[43]]</f>
        <v>4.0537602184399996E-5</v>
      </c>
      <c r="AT343" s="10">
        <f>3/24000000*OO[[#This Row],[102 (01JUL1985 15:00:00)-Water Temperature (C)]]*OO[[#This Row],[44]]</f>
        <v>3.7385616045750005E-5</v>
      </c>
      <c r="AU343" s="10">
        <f>3/24000000*OO[[#This Row],[103 (01JUL1985 18:00:00)-Water Temperature (C)]]*OO[[#This Row],[45]]</f>
        <v>3.6930648938124998E-5</v>
      </c>
      <c r="AV343" s="10">
        <f>3/24000000*OO[[#This Row],[104 (01JUL1985 21:00:00)-Water Temperature (C)]]*OO[[#This Row],[46]]</f>
        <v>3.6304902103499997E-5</v>
      </c>
      <c r="AW343" s="10">
        <f>3/24000000*OO[[#This Row],[105 (02JUL1985 00:00:00)-Water Temperature (C)]]*OO[[#This Row],[47]]</f>
        <v>3.4731623358575001E-5</v>
      </c>
      <c r="AX343" s="10">
        <f>3/24000000*OO[[#This Row],[106 (02JUL1985 03:00:00)-Water Temperature (C)]]*OO[[#This Row],[48]]</f>
        <v>3.2267326500224997E-5</v>
      </c>
      <c r="AY343" s="10">
        <f>3/24000000*OO[[#This Row],[107 (02JUL1985 06:00:00)-Water Temperature (C)]]*OO[[#This Row],[49]]</f>
        <v>2.9648554952499998E-5</v>
      </c>
      <c r="AZ343" s="10">
        <f>3/24000000*OO[[#This Row],[108 (02JUL1985 09:00:00)-Water Temperature (C)]]*OO[[#This Row],[50]]</f>
        <v>2.7849673974150002E-5</v>
      </c>
      <c r="BA343" s="10">
        <f>3/24000000*OO[[#This Row],[109 (02JUL1985 12:00:00)-Water Temperature (C)]]*OO[[#This Row],[51]]</f>
        <v>2.6336493457987501E-5</v>
      </c>
      <c r="BB343" s="10">
        <f>3/24000000*OO[[#This Row],[110 (02JUL1985 15:00:00)-Water Temperature (C)]]*OO[[#This Row],[52]]</f>
        <v>2.48234782298875E-5</v>
      </c>
      <c r="BC343" s="10">
        <f>3/24000000*OO[[#This Row],[111 (02JUL1985 18:00:00)-Water Temperature (C)]]*OO[[#This Row],[53]]</f>
        <v>2.3100723318037501E-5</v>
      </c>
      <c r="BD343" s="10">
        <f>3/24000000*OO[[#This Row],[112 (02JUL1985 21:00:00)-Water Temperature (C)]]*OO[[#This Row],[54]]</f>
        <v>2.0970521699137497E-5</v>
      </c>
      <c r="BE343" s="10">
        <f>3/24000000*OO[[#This Row],[113 (03JUL1985 00:00:00)-Water Temperature (C)]]*OO[[#This Row],[55]]</f>
        <v>1.8412416887258749E-5</v>
      </c>
      <c r="BF343" s="10">
        <f>3/24000000*OO[[#This Row],[114 (03JUL1985 03:00:00)-Water Temperature (C)]]*OO[[#This Row],[56]]</f>
        <v>1.5752321908244999E-5</v>
      </c>
      <c r="BG343" s="10">
        <f>3/24000000*OO[[#This Row],[115 (03JUL1985 06:00:00)-Water Temperature (C)]]*OO[[#This Row],[57]]</f>
        <v>1.3387509865762497E-5</v>
      </c>
      <c r="BH343" s="10">
        <f>3/24000000*OO[[#This Row],[116 (03JUL1985 09:00:00)-Water Temperature (C)]]*OO[[#This Row],[58]]</f>
        <v>1.1694630797309999E-5</v>
      </c>
      <c r="BI343" s="10">
        <f>3/24000000*OO[[#This Row],[117 (03JUL1985 12:00:00)-Water Temperature (C)]]*OO[[#This Row],[59]]</f>
        <v>1.0461210746699997E-5</v>
      </c>
      <c r="BJ343" s="10">
        <f>3/24000000*OO[[#This Row],[118 (03JUL1985 15:00:00)-Water Temperature (C)]]*OO[[#This Row],[60]]</f>
        <v>9.4530231199537486E-6</v>
      </c>
      <c r="BK343" s="10">
        <f>3/24000000*OO[[#This Row],[119 (03JUL1985 18:00:00)-Water Temperature (C)]]*OO[[#This Row],[61]]</f>
        <v>8.486888632188748E-6</v>
      </c>
      <c r="BL343" s="10">
        <f>3/24000000*OO[[#This Row],[120 (03JUL1985 21:00:00)-Water Temperature (C)]]*OO[[#This Row],[62]]</f>
        <v>7.3464229730937503E-6</v>
      </c>
      <c r="BM343" s="10">
        <f>3/24000000*OO[[#This Row],[121 (04JUL1985 00:00:00)-Water Temperature (C)]]*OO[[#This Row],[63]]</f>
        <v>6.0843028454174995E-6</v>
      </c>
      <c r="BN343" s="10">
        <f>3/24000000*OO[[#This Row],[122 (04JUL1985 03:00:00)-Water Temperature (C)]]*OO[[#This Row],[64]]</f>
        <v>4.8398682114324993E-6</v>
      </c>
      <c r="BO343" s="10">
        <f>3/24000000*OO[[#This Row],[123 (04JUL1985 06:00:00)-Water Temperature (C)]]*OO[[#This Row],[65]]</f>
        <v>3.7752647821499994E-6</v>
      </c>
      <c r="BP343" s="10">
        <f>3/24000000*OO[[#This Row],[124 (04JUL1985 09:00:00)-Water Temperature (C)]]*OO[[#This Row],[66]]</f>
        <v>2.9928175443999999E-6</v>
      </c>
      <c r="BQ343" s="10">
        <f>3/24000000*OO[[#This Row],[125 (04JUL1985 12:00:00)-Water Temperature (C)]]*OO[[#This Row],[67]]</f>
        <v>2.4270190365239998E-6</v>
      </c>
      <c r="BR343" s="10">
        <f>3/24000000*OO[[#This Row],[126 (04JUL1985 15:00:00)-Water Temperature (C)]]*OO[[#This Row],[68]]</f>
        <v>2.0578614691079998E-6</v>
      </c>
      <c r="BS343" s="10">
        <f>3/24000000*OO[[#This Row],[127 (04JUL1985 18:00:00)-Water Temperature (C)]]*OO[[#This Row],[69]]</f>
        <v>1.7937416553374999E-6</v>
      </c>
      <c r="BT343" s="10">
        <f>3/24000000*OO[[#This Row],[128 (04JUL1985 21:00:00)-Water Temperature (C)]]*OO[[#This Row],[70]]</f>
        <v>1.5949402078207497E-6</v>
      </c>
      <c r="BU343" s="10">
        <f>3/24000000*OO[[#This Row],[129 (05JUL1985 00:00:00)-Water Temperature (C)]]*OO[[#This Row],[71]]</f>
        <v>1.433601205565625E-6</v>
      </c>
      <c r="BV343" s="10">
        <f>3/24000000*OO[[#This Row],[130 (05JUL1985 03:00:00)-Water Temperature (C)]]*OO[[#This Row],[72]]</f>
        <v>1.2955055594497498E-6</v>
      </c>
      <c r="BW343" s="10">
        <f>3/24000000*OO[[#This Row],[131 (05JUL1985 06:00:00)-Water Temperature (C)]]*OO[[#This Row],[73]]</f>
        <v>1.1792373620687499E-6</v>
      </c>
      <c r="BX343" s="10">
        <f>3/24000000*OO[[#This Row],[132 (05JUL1985 09:00:00)-Water Temperature (C)]]*OO[[#This Row],[74]]</f>
        <v>1.10239625227075E-6</v>
      </c>
      <c r="BY343" s="10">
        <f>3/24000000*OO[[#This Row],[133 (05JUL1985 12:00:00)-Water Temperature (C)]]*OO[[#This Row],[75]]</f>
        <v>1.0408037725901251E-6</v>
      </c>
      <c r="BZ343" s="10">
        <f>3/24000000*OO[[#This Row],[134 (05JUL1985 15:00:00)-Water Temperature (C)]]*OO[[#This Row],[76]]</f>
        <v>1.001956921306875E-6</v>
      </c>
      <c r="CA343" s="10">
        <f>3/24000000*OO[[#This Row],[135 (05JUL1985 18:00:00)-Water Temperature (C)]]*OO[[#This Row],[77]]</f>
        <v>9.7261038401100019E-7</v>
      </c>
      <c r="CB343" s="10">
        <f>3/24000000*OO[[#This Row],[136 (05JUL1985 21:00:00)-Water Temperature (C)]]*OO[[#This Row],[78]]</f>
        <v>9.454155469487499E-7</v>
      </c>
      <c r="CC343" s="10">
        <f>3/24000000*OO[[#This Row],[137 (06JUL1985 00:00:00)-Water Temperature (C)]]*OO[[#This Row],[79]]</f>
        <v>9.0993561839862492E-7</v>
      </c>
      <c r="CD343" s="10">
        <f>3/24000000*OO[[#This Row],[138 (06JUL1985 03:00:00)-Water Temperature (C)]]*OO[[#This Row],[80]]</f>
        <v>8.6411609601550003E-7</v>
      </c>
      <c r="CE343" s="10">
        <f>3/24000000*OO[[#This Row],[139 (06JUL1985 06:00:00)-Water Temperature (C)]]*OO[[#This Row],[81]]</f>
        <v>8.2282033139200011E-7</v>
      </c>
      <c r="CF343" s="10">
        <f>3/24000000*OO[[#This Row],[140 (06JUL1985 09:00:00)-Water Temperature (C)]]*OO[[#This Row],[82]]</f>
        <v>8.0478107319599989E-7</v>
      </c>
      <c r="CG343" s="10">
        <f>3/24000000*OO[[#This Row],[141 (06JUL1985 12:00:00)-Water Temperature (C)]]*OO[[#This Row],[83]]</f>
        <v>7.9378608003700002E-7</v>
      </c>
      <c r="CH343" s="10">
        <f>3/24000000*OO[[#This Row],[142 (06JUL1985 15:00:00)-Water Temperature (C)]]*OO[[#This Row],[84]]</f>
        <v>7.8873950111100006E-7</v>
      </c>
      <c r="CI343" s="10">
        <f>3/24000000*OO[[#This Row],[143 (06JUL1985 18:00:00)-Water Temperature (C)]]*OO[[#This Row],[85]]</f>
        <v>7.8482957671487497E-7</v>
      </c>
      <c r="CJ343" s="10">
        <f>3/24000000*OO[[#This Row],[144 (06JUL1985 21:00:00)-Water Temperature (C)]]*OO[[#This Row],[86]]</f>
        <v>7.6890503102725E-7</v>
      </c>
      <c r="CK343" s="10">
        <f>3/24000000*OO[[#This Row],[145 (07JUL1985 00:00:00)-Water Temperature (C)]]*OO[[#This Row],[87]]</f>
        <v>7.3424704670849995E-7</v>
      </c>
      <c r="CL343" s="10">
        <f>3/24000000*OO[[#This Row],[146 (07JUL1985 03:00:00)-Water Temperature (C)]]*OO[[#This Row],[88]]</f>
        <v>6.8749364566749988E-7</v>
      </c>
      <c r="CM343" s="10">
        <f>3/24000000*OO[[#This Row],[147 (07JUL1985 06:00:00)-Water Temperature (C)]]*OO[[#This Row],[89]]</f>
        <v>6.4313007169949999E-7</v>
      </c>
      <c r="CN343" s="10">
        <f>3/24000000*OO[[#This Row],[148 (07JUL1985 09:00:00)-Water Temperature (C)]]*OO[[#This Row],[90]]</f>
        <v>6.1745188934000007E-7</v>
      </c>
      <c r="CO343" s="10">
        <f>3/24000000*OO[[#This Row],[149 (07JUL1985 12:00:00)-Water Temperature (C)]]*OO[[#This Row],[91]]</f>
        <v>6.0254364691300007E-7</v>
      </c>
      <c r="CP343" s="10">
        <f>3/24000000*OO[[#This Row],[150 (07JUL1985 15:00:00)-Water Temperature (C)]]*OO[[#This Row],[92]]</f>
        <v>5.9323827475462496E-7</v>
      </c>
      <c r="CQ343" s="10">
        <f>3/24000000*OO[[#This Row],[151 (07JUL1985 18:00:00)-Water Temperature (C)]]*OO[[#This Row],[93]]</f>
        <v>5.8573728399262499E-7</v>
      </c>
      <c r="CR343" s="10">
        <f>3/24000000*OO[[#This Row],[152 (07JUL1985 21:00:00)-Water Temperature (C)]]*OO[[#This Row],[94]]</f>
        <v>5.6912173180449996E-7</v>
      </c>
      <c r="CS343" s="10">
        <f>3/24000000*OO[[#This Row],[153 (08JUL1985 00:00:00)-Water Temperature (C)]]*OO[[#This Row],[95]]</f>
        <v>5.4332997429999995E-7</v>
      </c>
      <c r="CT343" s="10">
        <f>3/24000000*OO[[#This Row],[154 (08JUL1985 03:00:00)-Water Temperature (C)]]*OO[[#This Row],[96]]</f>
        <v>5.1118327743437499E-7</v>
      </c>
      <c r="CU343" s="10">
        <f>3/24000000*OO[[#This Row],[155 (08JUL1985 06:00:00)-Water Temperature (C)]]*OO[[#This Row],[97]]</f>
        <v>4.8029793699999991E-7</v>
      </c>
      <c r="CV343" s="10">
        <f>3/24000000*OO[[#This Row],[156 (08JUL1985 09:00:00)-Water Temperature (C)]]*OO[[#This Row],[98]]</f>
        <v>4.5391407267000001E-7</v>
      </c>
      <c r="CW343" s="10">
        <f>3/24000000*OO[[#This Row],[157 (08JUL1985 12:00:00)-Water Temperature (C)]]*OO[[#This Row],[99]]</f>
        <v>4.3669863530649999E-7</v>
      </c>
    </row>
    <row r="344" spans="1:101" x14ac:dyDescent="0.35">
      <c r="A344" t="s">
        <v>350</v>
      </c>
      <c r="B344">
        <v>942.10329999999999</v>
      </c>
      <c r="C344" s="10">
        <f>3/24*OO[[#This Row],[59 (26JUN1985 06:00:00)-Water Temperature (C)]]*OO[[#This Row],[1]]/SUM(OO[1])</f>
        <v>0</v>
      </c>
      <c r="D344" s="10">
        <f>3/24*OO[[#This Row],[60 (26JUN1985 09:00:00)-Water Temperature (C)]]*OO[[#This Row],[2]]/SUM(OO[2])</f>
        <v>0</v>
      </c>
      <c r="E344" s="10">
        <f>3/24*OO[[#This Row],[61 (26JUN1985 12:00:00)-Water Temperature (C)]]*OO[[#This Row],[3]]/SUM(OO[3])</f>
        <v>0</v>
      </c>
      <c r="F344" s="10">
        <f>3/24*OO[[#This Row],[62 (26JUN1985 15:00:00)-Water Temperature (C)]]*OO[[#This Row],[4]]/SUM(OO[4])</f>
        <v>0</v>
      </c>
      <c r="G344" s="10">
        <f>3/24*OO[[#This Row],[63 (26JUN1985 18:00:00)-Water Temperature (C)]]*OO[[#This Row],[5]]/SUM(OO[5])</f>
        <v>0</v>
      </c>
      <c r="H344" s="10">
        <f>3/24*OO[[#This Row],[64 (26JUN1985 21:00:00)-Water Temperature (C)]]*OO[[#This Row],[6]]/SUM(OO[6])</f>
        <v>0</v>
      </c>
      <c r="I344" s="10">
        <f>3/24*OO[[#This Row],[65 (27JUN1985 00:00:00)-Water Temperature (C)]]*OO[[#This Row],[7]]/SUM(OO[7])</f>
        <v>0</v>
      </c>
      <c r="J344" s="10">
        <f>3/24*OO[[#This Row],[66 (27JUN1985 03:00:00)-Water Temperature (C)]]*OO[[#This Row],[8]]/SUM(OO[8])</f>
        <v>0</v>
      </c>
      <c r="K344" s="10">
        <f>3/24*OO[[#This Row],[67 (27JUN1985 06:00:00)-Water Temperature (C)]]*OO[[#This Row],[9]]/SUM(OO[9])</f>
        <v>0</v>
      </c>
      <c r="L344" s="10">
        <f>3/24*OO[[#This Row],[68 (27JUN1985 09:00:00)-Water Temperature (C)]]*OO[[#This Row],[10]]/SUM(OO[10])</f>
        <v>0</v>
      </c>
      <c r="M344" s="10">
        <f>3/24*OO[[#This Row],[69 (27JUN1985 12:00:00)-Water Temperature (C)]]*OO[[#This Row],[11]]/SUM(OO[11])</f>
        <v>0</v>
      </c>
      <c r="N344" s="10">
        <f>3/24*OO[[#This Row],[70 (27JUN1985 15:00:00)-Water Temperature (C)]]*OO[[#This Row],[12]]/SUM(OO[12])</f>
        <v>0</v>
      </c>
      <c r="O344" s="10">
        <f>3/24*OO[[#This Row],[71 (27JUN1985 18:00:00)-Water Temperature (C)]]*OO[[#This Row],[13]]/SUM(OO[13])</f>
        <v>0</v>
      </c>
      <c r="P344" s="10">
        <f>3/24*OO[[#This Row],[72 (27JUN1985 21:00:00)-Water Temperature (C)]]*OO[[#This Row],[14]]/SUM(OO[14])</f>
        <v>0</v>
      </c>
      <c r="Q344" s="10">
        <f>3/24*OO[[#This Row],[73 (28JUN1985 00:00:00)-Water Temperature (C)]]*OO[[#This Row],[15]]/SUM(OO[15])</f>
        <v>0</v>
      </c>
      <c r="R344" s="10">
        <f>3/24*OO[[#This Row],[74 (28JUN1985 03:00:00)-Water Temperature (C)]]*OO[[#This Row],[16]]/SUM(OO[16])</f>
        <v>0</v>
      </c>
      <c r="S344" s="10">
        <f>3/24*OO[[#This Row],[75 (28JUN1985 06:00:00)-Water Temperature (C)]]*OO[[#This Row],[17]]/SUM(OO[17])</f>
        <v>0</v>
      </c>
      <c r="T344" s="10">
        <f>3/24*OO[[#This Row],[76 (28JUN1985 09:00:00)-Water Temperature (C)]]*OO[[#This Row],[18]]/SUM(OO[18])</f>
        <v>1.7689971894533286E-38</v>
      </c>
      <c r="U344" s="10">
        <f>3/24*OO[[#This Row],[77 (28JUN1985 12:00:00)-Water Temperature (C)]]*OO[[#This Row],[19]]/SUM(OO[19])</f>
        <v>1.1803891296910527E-28</v>
      </c>
      <c r="V344" s="10">
        <f>3/24000000*OO[[#This Row],[78 (28JUN1985 15:00:00)-Water Temperature (C)]]*OO[[#This Row],[20]]</f>
        <v>1.0710733350134997E-22</v>
      </c>
      <c r="W344" s="10">
        <f>3/24000000*OO[[#This Row],[79 (28JUN1985 18:00:00)-Water Temperature (C)]]*OO[[#This Row],[21]]</f>
        <v>6.4569519448224998E-17</v>
      </c>
      <c r="X344" s="10">
        <f>3/24000000*OO[[#This Row],[80 (28JUN1985 21:00:00)-Water Temperature (C)]]*OO[[#This Row],[22]]</f>
        <v>1.9015652654100003E-13</v>
      </c>
      <c r="Y344" s="10">
        <f>3/24000000*OO[[#This Row],[81 (29JUN1985 00:00:00)-Water Temperature (C)]]*OO[[#This Row],[23]]</f>
        <v>8.6311195651687494E-11</v>
      </c>
      <c r="Z344" s="10">
        <f>3/24000000*OO[[#This Row],[82 (29JUN1985 03:00:00)-Water Temperature (C)]]*OO[[#This Row],[24]]</f>
        <v>1.11146424111525E-8</v>
      </c>
      <c r="AA344" s="10">
        <f>3/24000000*OO[[#This Row],[83 (29JUN1985 06:00:00)-Water Temperature (C)]]*OO[[#This Row],[25]]</f>
        <v>5.5616331604499999E-7</v>
      </c>
      <c r="AB344" s="10">
        <f>3/24000000*OO[[#This Row],[84 (29JUN1985 09:00:00)-Water Temperature (C)]]*OO[[#This Row],[26]]</f>
        <v>1.314287167384125E-5</v>
      </c>
      <c r="AC344" s="10">
        <f>3/24000000*OO[[#This Row],[85 (29JUN1985 12:00:00)-Water Temperature (C)]]*OO[[#This Row],[27]]</f>
        <v>1.65522227410475E-4</v>
      </c>
      <c r="AD344" s="10">
        <f>3/24000000*OO[[#This Row],[86 (29JUN1985 15:00:00)-Water Temperature (C)]]*OO[[#This Row],[28]]</f>
        <v>1.1944995577978751E-3</v>
      </c>
      <c r="AE344" s="10">
        <f>3/24000000*OO[[#This Row],[88 (29JUN1985 21:00:00)-Water Temperature (C)]]*OO[[#This Row],[30]]</f>
        <v>1.5091932066499997E-2</v>
      </c>
      <c r="AF344" s="10">
        <f>3/24000000*OO[[#This Row],[88 (29JUN1985 21:00:00)-Water Temperature (C)]]*OO[[#This Row],[30]]</f>
        <v>1.5091932066499997E-2</v>
      </c>
      <c r="AG344" s="10">
        <f>3/24000000*OO[[#This Row],[89 (30JUN1985 00:00:00)-Water Temperature (C)]]*OO[[#This Row],[31]]</f>
        <v>2.9418168920249999E-2</v>
      </c>
      <c r="AH344" s="10">
        <f>3/24000000*OO[[#This Row],[90 (30JUN1985 03:00:00)-Water Temperature (C)]]*OO[[#This Row],[32]]</f>
        <v>4.132333704423749E-2</v>
      </c>
      <c r="AI344" s="10">
        <f>3/24000000*OO[[#This Row],[91 (30JUN1985 06:00:00)-Water Temperature (C)]]*OO[[#This Row],[33]]</f>
        <v>4.4032833397712502E-2</v>
      </c>
      <c r="AJ344" s="10">
        <f>3/24000000*OO[[#This Row],[92 (30JUN1985 09:00:00)-Water Temperature (C)]]*OO[[#This Row],[34]]</f>
        <v>3.7384900312200001E-2</v>
      </c>
      <c r="AK344" s="10">
        <f>3/24000000*OO[[#This Row],[93 (30JUN1985 12:00:00)-Water Temperature (C)]]*OO[[#This Row],[35]]</f>
        <v>2.6047535419650002E-2</v>
      </c>
      <c r="AL344" s="10">
        <f>3/24000000*OO[[#This Row],[94 (30JUN1985 15:00:00)-Water Temperature (C)]]*OO[[#This Row],[36]]</f>
        <v>1.5169877588659999E-2</v>
      </c>
      <c r="AM344" s="10">
        <f>3/24000000*OO[[#This Row],[95 (30JUN1985 18:00:00)-Water Temperature (C)]]*OO[[#This Row],[37]]</f>
        <v>7.4871079756312492E-3</v>
      </c>
      <c r="AN344" s="10">
        <f>3/24000000*OO[[#This Row],[96 (30JUN1985 21:00:00)-Water Temperature (C)]]*OO[[#This Row],[38]]</f>
        <v>3.1627716722125001E-3</v>
      </c>
      <c r="AO344" s="10">
        <f>3/24000000*OO[[#This Row],[97 (01JUL1985 00:00:00)-Water Temperature (C)]]*OO[[#This Row],[39]]</f>
        <v>1.177349853623625E-3</v>
      </c>
      <c r="AP344" s="10">
        <f>3/24000000*OO[[#This Row],[98 (01JUL1985 03:00:00)-Water Temperature (C)]]*OO[[#This Row],[40]]</f>
        <v>4.1074388914999992E-4</v>
      </c>
      <c r="AQ344" s="10">
        <f>3/24000000*OO[[#This Row],[99 (01JUL1985 06:00:00)-Water Temperature (C)]]*OO[[#This Row],[41]]</f>
        <v>1.5163142618308746E-4</v>
      </c>
      <c r="AR344" s="10">
        <f>3/24000000*OO[[#This Row],[100 (01JUL1985 09:00:00)-Water Temperature (C)]]*OO[[#This Row],[42]]</f>
        <v>7.3606568988049994E-5</v>
      </c>
      <c r="AS344" s="10">
        <f>3/24000000*OO[[#This Row],[101 (01JUL1985 12:00:00)-Water Temperature (C)]]*OO[[#This Row],[43]]</f>
        <v>5.2096072186674997E-5</v>
      </c>
      <c r="AT344" s="10">
        <f>3/24000000*OO[[#This Row],[102 (01JUL1985 15:00:00)-Water Temperature (C)]]*OO[[#This Row],[44]]</f>
        <v>4.7507037226312498E-5</v>
      </c>
      <c r="AU344" s="10">
        <f>3/24000000*OO[[#This Row],[103 (01JUL1985 18:00:00)-Water Temperature (C)]]*OO[[#This Row],[45]]</f>
        <v>4.6837291047274998E-5</v>
      </c>
      <c r="AV344" s="10">
        <f>3/24000000*OO[[#This Row],[104 (01JUL1985 21:00:00)-Water Temperature (C)]]*OO[[#This Row],[46]]</f>
        <v>4.6101467603749996E-5</v>
      </c>
      <c r="AW344" s="10">
        <f>3/24000000*OO[[#This Row],[105 (02JUL1985 00:00:00)-Water Temperature (C)]]*OO[[#This Row],[47]]</f>
        <v>4.4231874432199993E-5</v>
      </c>
      <c r="AX344" s="10">
        <f>3/24000000*OO[[#This Row],[106 (02JUL1985 03:00:00)-Water Temperature (C)]]*OO[[#This Row],[48]]</f>
        <v>4.1208457371200005E-5</v>
      </c>
      <c r="AY344" s="10">
        <f>3/24000000*OO[[#This Row],[107 (02JUL1985 06:00:00)-Water Temperature (C)]]*OO[[#This Row],[49]]</f>
        <v>3.7945882438862504E-5</v>
      </c>
      <c r="AZ344" s="10">
        <f>3/24000000*OO[[#This Row],[108 (02JUL1985 09:00:00)-Water Temperature (C)]]*OO[[#This Row],[50]]</f>
        <v>3.5690393749574997E-5</v>
      </c>
      <c r="BA344" s="10">
        <f>3/24000000*OO[[#This Row],[109 (02JUL1985 12:00:00)-Water Temperature (C)]]*OO[[#This Row],[51]]</f>
        <v>3.37478172754875E-5</v>
      </c>
      <c r="BB344" s="10">
        <f>3/24000000*OO[[#This Row],[110 (02JUL1985 15:00:00)-Water Temperature (C)]]*OO[[#This Row],[52]]</f>
        <v>3.184043881725E-5</v>
      </c>
      <c r="BC344" s="10">
        <f>3/24000000*OO[[#This Row],[111 (02JUL1985 18:00:00)-Water Temperature (C)]]*OO[[#This Row],[53]]</f>
        <v>2.9666645324999997E-5</v>
      </c>
      <c r="BD344" s="10">
        <f>3/24000000*OO[[#This Row],[112 (02JUL1985 21:00:00)-Water Temperature (C)]]*OO[[#This Row],[54]]</f>
        <v>2.6948139670799998E-5</v>
      </c>
      <c r="BE344" s="10">
        <f>3/24000000*OO[[#This Row],[113 (03JUL1985 00:00:00)-Water Temperature (C)]]*OO[[#This Row],[55]]</f>
        <v>2.3705827781359999E-5</v>
      </c>
      <c r="BF344" s="10">
        <f>3/24000000*OO[[#This Row],[114 (03JUL1985 03:00:00)-Water Temperature (C)]]*OO[[#This Row],[56]]</f>
        <v>2.0316888913399997E-5</v>
      </c>
      <c r="BG344" s="10">
        <f>3/24000000*OO[[#This Row],[115 (03JUL1985 06:00:00)-Water Temperature (C)]]*OO[[#This Row],[57]]</f>
        <v>1.727717824746875E-5</v>
      </c>
      <c r="BH344" s="10">
        <f>3/24000000*OO[[#This Row],[116 (03JUL1985 09:00:00)-Water Temperature (C)]]*OO[[#This Row],[58]]</f>
        <v>1.509799747551625E-5</v>
      </c>
      <c r="BI344" s="10">
        <f>3/24000000*OO[[#This Row],[117 (03JUL1985 12:00:00)-Water Temperature (C)]]*OO[[#This Row],[59]]</f>
        <v>1.3491000632969997E-5</v>
      </c>
      <c r="BJ344" s="10">
        <f>3/24000000*OO[[#This Row],[118 (03JUL1985 15:00:00)-Water Temperature (C)]]*OO[[#This Row],[60]]</f>
        <v>1.2181164242974998E-5</v>
      </c>
      <c r="BK344" s="10">
        <f>3/24000000*OO[[#This Row],[119 (03JUL1985 18:00:00)-Water Temperature (C)]]*OO[[#This Row],[61]]</f>
        <v>1.0944779500987499E-5</v>
      </c>
      <c r="BL344" s="10">
        <f>3/24000000*OO[[#This Row],[120 (03JUL1985 21:00:00)-Water Temperature (C)]]*OO[[#This Row],[62]]</f>
        <v>9.4847184357825001E-6</v>
      </c>
      <c r="BM344" s="10">
        <f>3/24000000*OO[[#This Row],[121 (04JUL1985 00:00:00)-Water Temperature (C)]]*OO[[#This Row],[63]]</f>
        <v>7.8804521588824987E-6</v>
      </c>
      <c r="BN344" s="10">
        <f>3/24000000*OO[[#This Row],[122 (04JUL1985 03:00:00)-Water Temperature (C)]]*OO[[#This Row],[64]]</f>
        <v>6.2868465974137494E-6</v>
      </c>
      <c r="BO344" s="10">
        <f>3/24000000*OO[[#This Row],[123 (04JUL1985 06:00:00)-Water Temperature (C)]]*OO[[#This Row],[65]]</f>
        <v>4.9098651749062502E-6</v>
      </c>
      <c r="BP344" s="10">
        <f>3/24000000*OO[[#This Row],[124 (04JUL1985 09:00:00)-Water Temperature (C)]]*OO[[#This Row],[66]]</f>
        <v>3.8903902298274996E-6</v>
      </c>
      <c r="BQ344" s="10">
        <f>3/24000000*OO[[#This Row],[125 (04JUL1985 12:00:00)-Water Temperature (C)]]*OO[[#This Row],[67]]</f>
        <v>3.14389874244875E-6</v>
      </c>
      <c r="BR344" s="10">
        <f>3/24000000*OO[[#This Row],[126 (04JUL1985 15:00:00)-Water Temperature (C)]]*OO[[#This Row],[68]]</f>
        <v>2.6573215896659998E-6</v>
      </c>
      <c r="BS344" s="10">
        <f>3/24000000*OO[[#This Row],[127 (04JUL1985 18:00:00)-Water Temperature (C)]]*OO[[#This Row],[69]]</f>
        <v>2.3084157012654998E-6</v>
      </c>
      <c r="BT344" s="10">
        <f>3/24000000*OO[[#This Row],[128 (04JUL1985 21:00:00)-Water Temperature (C)]]*OO[[#This Row],[70]]</f>
        <v>2.0490836446079998E-6</v>
      </c>
      <c r="BU344" s="10">
        <f>3/24000000*OO[[#This Row],[129 (05JUL1985 00:00:00)-Water Temperature (C)]]*OO[[#This Row],[71]]</f>
        <v>1.8406059054074999E-6</v>
      </c>
      <c r="BV344" s="10">
        <f>3/24000000*OO[[#This Row],[130 (05JUL1985 03:00:00)-Water Temperature (C)]]*OO[[#This Row],[72]]</f>
        <v>1.6625043976791249E-6</v>
      </c>
      <c r="BW344" s="10">
        <f>3/24000000*OO[[#This Row],[131 (05JUL1985 06:00:00)-Water Temperature (C)]]*OO[[#This Row],[73]]</f>
        <v>1.5129052627267498E-6</v>
      </c>
      <c r="BX344" s="10">
        <f>3/24000000*OO[[#This Row],[132 (05JUL1985 09:00:00)-Water Temperature (C)]]*OO[[#This Row],[74]]</f>
        <v>1.4141161432979999E-6</v>
      </c>
      <c r="BY344" s="10">
        <f>3/24000000*OO[[#This Row],[133 (05JUL1985 12:00:00)-Water Temperature (C)]]*OO[[#This Row],[75]]</f>
        <v>1.3319148680932499E-6</v>
      </c>
      <c r="BZ344" s="10">
        <f>3/24000000*OO[[#This Row],[134 (05JUL1985 15:00:00)-Water Temperature (C)]]*OO[[#This Row],[76]]</f>
        <v>1.2816501510847497E-6</v>
      </c>
      <c r="CA344" s="10">
        <f>3/24000000*OO[[#This Row],[135 (05JUL1985 18:00:00)-Water Temperature (C)]]*OO[[#This Row],[77]]</f>
        <v>1.2427631849905001E-6</v>
      </c>
      <c r="CB344" s="10">
        <f>3/24000000*OO[[#This Row],[136 (05JUL1985 21:00:00)-Water Temperature (C)]]*OO[[#This Row],[78]]</f>
        <v>1.2066473555359999E-6</v>
      </c>
      <c r="CC344" s="10">
        <f>3/24000000*OO[[#This Row],[137 (06JUL1985 00:00:00)-Water Temperature (C)]]*OO[[#This Row],[79]]</f>
        <v>1.1619732264362498E-6</v>
      </c>
      <c r="CD344" s="10">
        <f>3/24000000*OO[[#This Row],[138 (06JUL1985 03:00:00)-Water Temperature (C)]]*OO[[#This Row],[80]]</f>
        <v>1.1044002280447498E-6</v>
      </c>
      <c r="CE344" s="10">
        <f>3/24000000*OO[[#This Row],[139 (06JUL1985 06:00:00)-Water Temperature (C)]]*OO[[#This Row],[81]]</f>
        <v>1.05244580322E-6</v>
      </c>
      <c r="CF344" s="10">
        <f>3/24000000*OO[[#This Row],[140 (06JUL1985 09:00:00)-Water Temperature (C)]]*OO[[#This Row],[82]]</f>
        <v>1.0296737041747499E-6</v>
      </c>
      <c r="CG344" s="10">
        <f>3/24000000*OO[[#This Row],[141 (06JUL1985 12:00:00)-Water Temperature (C)]]*OO[[#This Row],[83]]</f>
        <v>1.0140903225059999E-6</v>
      </c>
      <c r="CH344" s="10">
        <f>3/24000000*OO[[#This Row],[142 (06JUL1985 15:00:00)-Water Temperature (C)]]*OO[[#This Row],[84]]</f>
        <v>1.0076322508812497E-6</v>
      </c>
      <c r="CI344" s="10">
        <f>3/24000000*OO[[#This Row],[143 (06JUL1985 18:00:00)-Water Temperature (C)]]*OO[[#This Row],[85]]</f>
        <v>1.0022500123500002E-6</v>
      </c>
      <c r="CJ344" s="10">
        <f>3/24000000*OO[[#This Row],[144 (06JUL1985 21:00:00)-Water Temperature (C)]]*OO[[#This Row],[86]]</f>
        <v>9.8103639410400008E-7</v>
      </c>
      <c r="CK344" s="10">
        <f>3/24000000*OO[[#This Row],[145 (07JUL1985 00:00:00)-Water Temperature (C)]]*OO[[#This Row],[87]]</f>
        <v>9.3808691349449998E-7</v>
      </c>
      <c r="CL344" s="10">
        <f>3/24000000*OO[[#This Row],[146 (07JUL1985 03:00:00)-Water Temperature (C)]]*OO[[#This Row],[88]]</f>
        <v>8.7954836151262497E-7</v>
      </c>
      <c r="CM344" s="10">
        <f>3/24000000*OO[[#This Row],[147 (07JUL1985 06:00:00)-Water Temperature (C)]]*OO[[#This Row],[89]]</f>
        <v>8.2314098833100008E-7</v>
      </c>
      <c r="CN344" s="10">
        <f>3/24000000*OO[[#This Row],[148 (07JUL1985 09:00:00)-Water Temperature (C)]]*OO[[#This Row],[90]]</f>
        <v>7.9036441565387499E-7</v>
      </c>
      <c r="CO344" s="10">
        <f>3/24000000*OO[[#This Row],[149 (07JUL1985 12:00:00)-Water Temperature (C)]]*OO[[#This Row],[91]]</f>
        <v>7.7049004475699998E-7</v>
      </c>
      <c r="CP344" s="10">
        <f>3/24000000*OO[[#This Row],[150 (07JUL1985 15:00:00)-Water Temperature (C)]]*OO[[#This Row],[92]]</f>
        <v>7.5780453707874983E-7</v>
      </c>
      <c r="CQ344" s="10">
        <f>3/24000000*OO[[#This Row],[151 (07JUL1985 18:00:00)-Water Temperature (C)]]*OO[[#This Row],[93]]</f>
        <v>7.4793169453250003E-7</v>
      </c>
      <c r="CR344" s="10">
        <f>3/24000000*OO[[#This Row],[152 (07JUL1985 21:00:00)-Water Temperature (C)]]*OO[[#This Row],[94]]</f>
        <v>7.2623320727000001E-7</v>
      </c>
      <c r="CS344" s="10">
        <f>3/24000000*OO[[#This Row],[153 (08JUL1985 00:00:00)-Water Temperature (C)]]*OO[[#This Row],[95]]</f>
        <v>6.9406708290650003E-7</v>
      </c>
      <c r="CT344" s="10">
        <f>3/24000000*OO[[#This Row],[154 (08JUL1985 03:00:00)-Water Temperature (C)]]*OO[[#This Row],[96]]</f>
        <v>6.5365248828187489E-7</v>
      </c>
      <c r="CU344" s="10">
        <f>3/24000000*OO[[#This Row],[155 (08JUL1985 06:00:00)-Water Temperature (C)]]*OO[[#This Row],[97]]</f>
        <v>6.1429322112075001E-7</v>
      </c>
      <c r="CV344" s="10">
        <f>3/24000000*OO[[#This Row],[156 (08JUL1985 09:00:00)-Water Temperature (C)]]*OO[[#This Row],[98]]</f>
        <v>5.8063463572999995E-7</v>
      </c>
      <c r="CW344" s="10">
        <f>3/24000000*OO[[#This Row],[157 (08JUL1985 12:00:00)-Water Temperature (C)]]*OO[[#This Row],[99]]</f>
        <v>5.5855747095312502E-7</v>
      </c>
    </row>
    <row r="345" spans="1:101" x14ac:dyDescent="0.35">
      <c r="A345" t="s">
        <v>351</v>
      </c>
      <c r="B345">
        <v>594.50930000000005</v>
      </c>
      <c r="C345" s="10">
        <f>3/24*OO[[#This Row],[59 (26JUN1985 06:00:00)-Water Temperature (C)]]*OO[[#This Row],[1]]/SUM(OO[1])</f>
        <v>0</v>
      </c>
      <c r="D345" s="10">
        <f>3/24*OO[[#This Row],[60 (26JUN1985 09:00:00)-Water Temperature (C)]]*OO[[#This Row],[2]]/SUM(OO[2])</f>
        <v>0</v>
      </c>
      <c r="E345" s="10">
        <f>3/24*OO[[#This Row],[61 (26JUN1985 12:00:00)-Water Temperature (C)]]*OO[[#This Row],[3]]/SUM(OO[3])</f>
        <v>0</v>
      </c>
      <c r="F345" s="10">
        <f>3/24*OO[[#This Row],[62 (26JUN1985 15:00:00)-Water Temperature (C)]]*OO[[#This Row],[4]]/SUM(OO[4])</f>
        <v>0</v>
      </c>
      <c r="G345" s="10">
        <f>3/24*OO[[#This Row],[63 (26JUN1985 18:00:00)-Water Temperature (C)]]*OO[[#This Row],[5]]/SUM(OO[5])</f>
        <v>0</v>
      </c>
      <c r="H345" s="10">
        <f>3/24*OO[[#This Row],[64 (26JUN1985 21:00:00)-Water Temperature (C)]]*OO[[#This Row],[6]]/SUM(OO[6])</f>
        <v>0</v>
      </c>
      <c r="I345" s="10">
        <f>3/24*OO[[#This Row],[65 (27JUN1985 00:00:00)-Water Temperature (C)]]*OO[[#This Row],[7]]/SUM(OO[7])</f>
        <v>0</v>
      </c>
      <c r="J345" s="10">
        <f>3/24*OO[[#This Row],[66 (27JUN1985 03:00:00)-Water Temperature (C)]]*OO[[#This Row],[8]]/SUM(OO[8])</f>
        <v>0</v>
      </c>
      <c r="K345" s="10">
        <f>3/24*OO[[#This Row],[67 (27JUN1985 06:00:00)-Water Temperature (C)]]*OO[[#This Row],[9]]/SUM(OO[9])</f>
        <v>0</v>
      </c>
      <c r="L345" s="10">
        <f>3/24*OO[[#This Row],[68 (27JUN1985 09:00:00)-Water Temperature (C)]]*OO[[#This Row],[10]]/SUM(OO[10])</f>
        <v>0</v>
      </c>
      <c r="M345" s="10">
        <f>3/24*OO[[#This Row],[69 (27JUN1985 12:00:00)-Water Temperature (C)]]*OO[[#This Row],[11]]/SUM(OO[11])</f>
        <v>0</v>
      </c>
      <c r="N345" s="10">
        <f>3/24*OO[[#This Row],[70 (27JUN1985 15:00:00)-Water Temperature (C)]]*OO[[#This Row],[12]]/SUM(OO[12])</f>
        <v>0</v>
      </c>
      <c r="O345" s="10">
        <f>3/24*OO[[#This Row],[71 (27JUN1985 18:00:00)-Water Temperature (C)]]*OO[[#This Row],[13]]/SUM(OO[13])</f>
        <v>0</v>
      </c>
      <c r="P345" s="10">
        <f>3/24*OO[[#This Row],[72 (27JUN1985 21:00:00)-Water Temperature (C)]]*OO[[#This Row],[14]]/SUM(OO[14])</f>
        <v>0</v>
      </c>
      <c r="Q345" s="10">
        <f>3/24*OO[[#This Row],[73 (28JUN1985 00:00:00)-Water Temperature (C)]]*OO[[#This Row],[15]]/SUM(OO[15])</f>
        <v>0</v>
      </c>
      <c r="R345" s="10">
        <f>3/24*OO[[#This Row],[74 (28JUN1985 03:00:00)-Water Temperature (C)]]*OO[[#This Row],[16]]/SUM(OO[16])</f>
        <v>0</v>
      </c>
      <c r="S345" s="10">
        <f>3/24*OO[[#This Row],[75 (28JUN1985 06:00:00)-Water Temperature (C)]]*OO[[#This Row],[17]]/SUM(OO[17])</f>
        <v>0</v>
      </c>
      <c r="T345" s="10">
        <f>3/24*OO[[#This Row],[76 (28JUN1985 09:00:00)-Water Temperature (C)]]*OO[[#This Row],[18]]/SUM(OO[18])</f>
        <v>2.6248287653653579E-39</v>
      </c>
      <c r="U345" s="10">
        <f>3/24*OO[[#This Row],[77 (28JUN1985 12:00:00)-Water Temperature (C)]]*OO[[#This Row],[19]]/SUM(OO[19])</f>
        <v>3.8775439025546548E-29</v>
      </c>
      <c r="V345" s="10">
        <f>3/24000000*OO[[#This Row],[78 (28JUN1985 15:00:00)-Water Temperature (C)]]*OO[[#This Row],[20]]</f>
        <v>1.8733348593006247E-23</v>
      </c>
      <c r="W345" s="10">
        <f>3/24000000*OO[[#This Row],[79 (28JUN1985 18:00:00)-Water Temperature (C)]]*OO[[#This Row],[21]]</f>
        <v>2.3871061401200002E-17</v>
      </c>
      <c r="X345" s="10">
        <f>3/24000000*OO[[#This Row],[80 (28JUN1985 21:00:00)-Water Temperature (C)]]*OO[[#This Row],[22]]</f>
        <v>8.3263924591500015E-14</v>
      </c>
      <c r="Y345" s="10">
        <f>3/24000000*OO[[#This Row],[81 (29JUN1985 00:00:00)-Water Temperature (C)]]*OO[[#This Row],[23]]</f>
        <v>4.2018820314637505E-11</v>
      </c>
      <c r="Z345" s="10">
        <f>3/24000000*OO[[#This Row],[82 (29JUN1985 03:00:00)-Water Temperature (C)]]*OO[[#This Row],[24]]</f>
        <v>5.8724321906874998E-9</v>
      </c>
      <c r="AA345" s="10">
        <f>3/24000000*OO[[#This Row],[83 (29JUN1985 06:00:00)-Water Temperature (C)]]*OO[[#This Row],[25]]</f>
        <v>3.1436679016874996E-7</v>
      </c>
      <c r="AB345" s="10">
        <f>3/24000000*OO[[#This Row],[84 (29JUN1985 09:00:00)-Water Temperature (C)]]*OO[[#This Row],[26]]</f>
        <v>7.8785214868799997E-6</v>
      </c>
      <c r="AC345" s="10">
        <f>3/24000000*OO[[#This Row],[85 (29JUN1985 12:00:00)-Water Temperature (C)]]*OO[[#This Row],[27]]</f>
        <v>1.0447181288302501E-4</v>
      </c>
      <c r="AD345" s="10">
        <f>3/24000000*OO[[#This Row],[86 (29JUN1985 15:00:00)-Water Temperature (C)]]*OO[[#This Row],[28]]</f>
        <v>7.8992955498862502E-4</v>
      </c>
      <c r="AE345" s="10">
        <f>3/24000000*OO[[#This Row],[88 (29JUN1985 21:00:00)-Water Temperature (C)]]*OO[[#This Row],[30]]</f>
        <v>1.0824288647254997E-2</v>
      </c>
      <c r="AF345" s="10">
        <f>3/24000000*OO[[#This Row],[88 (29JUN1985 21:00:00)-Water Temperature (C)]]*OO[[#This Row],[30]]</f>
        <v>1.0824288647254997E-2</v>
      </c>
      <c r="AG345" s="10">
        <f>3/24000000*OO[[#This Row],[89 (30JUN1985 00:00:00)-Water Temperature (C)]]*OO[[#This Row],[31]]</f>
        <v>2.1863795368206245E-2</v>
      </c>
      <c r="AH345" s="10">
        <f>3/24000000*OO[[#This Row],[90 (30JUN1985 03:00:00)-Water Temperature (C)]]*OO[[#This Row],[32]]</f>
        <v>3.1710616382924994E-2</v>
      </c>
      <c r="AI345" s="10">
        <f>3/24000000*OO[[#This Row],[91 (30JUN1985 06:00:00)-Water Temperature (C)]]*OO[[#This Row],[33]]</f>
        <v>3.4744494335499997E-2</v>
      </c>
      <c r="AJ345" s="10">
        <f>3/24000000*OO[[#This Row],[92 (30JUN1985 09:00:00)-Water Temperature (C)]]*OO[[#This Row],[34]]</f>
        <v>3.0301891409250003E-2</v>
      </c>
      <c r="AK345" s="10">
        <f>3/24000000*OO[[#This Row],[93 (30JUN1985 12:00:00)-Water Temperature (C)]]*OO[[#This Row],[35]]</f>
        <v>2.1616915718457495E-2</v>
      </c>
      <c r="AL345" s="10">
        <f>3/24000000*OO[[#This Row],[94 (30JUN1985 15:00:00)-Water Temperature (C)]]*OO[[#This Row],[36]]</f>
        <v>1.2863462864852498E-2</v>
      </c>
      <c r="AM345" s="10">
        <f>3/24000000*OO[[#This Row],[95 (30JUN1985 18:00:00)-Water Temperature (C)]]*OO[[#This Row],[37]]</f>
        <v>6.4741746697599984E-3</v>
      </c>
      <c r="AN345" s="10">
        <f>3/24000000*OO[[#This Row],[96 (30JUN1985 21:00:00)-Water Temperature (C)]]*OO[[#This Row],[38]]</f>
        <v>2.7849764486874993E-3</v>
      </c>
      <c r="AO345" s="10">
        <f>3/24000000*OO[[#This Row],[97 (01JUL1985 00:00:00)-Water Temperature (C)]]*OO[[#This Row],[39]]</f>
        <v>1.051927249347625E-3</v>
      </c>
      <c r="AP345" s="10">
        <f>3/24000000*OO[[#This Row],[98 (01JUL1985 03:00:00)-Water Temperature (C)]]*OO[[#This Row],[40]]</f>
        <v>3.6919717898237496E-4</v>
      </c>
      <c r="AQ345" s="10">
        <f>3/24000000*OO[[#This Row],[99 (01JUL1985 06:00:00)-Water Temperature (C)]]*OO[[#This Row],[41]]</f>
        <v>1.3447767368131248E-4</v>
      </c>
      <c r="AR345" s="10">
        <f>3/24000000*OO[[#This Row],[100 (01JUL1985 09:00:00)-Water Temperature (C)]]*OO[[#This Row],[42]]</f>
        <v>6.2645317517099995E-5</v>
      </c>
      <c r="AS345" s="10">
        <f>3/24000000*OO[[#This Row],[101 (01JUL1985 12:00:00)-Water Temperature (C)]]*OO[[#This Row],[43]]</f>
        <v>4.2320038076662498E-5</v>
      </c>
      <c r="AT345" s="10">
        <f>3/24000000*OO[[#This Row],[102 (01JUL1985 15:00:00)-Water Temperature (C)]]*OO[[#This Row],[44]]</f>
        <v>3.7744167613550003E-5</v>
      </c>
      <c r="AU345" s="10">
        <f>3/24000000*OO[[#This Row],[103 (01JUL1985 18:00:00)-Water Temperature (C)]]*OO[[#This Row],[45]]</f>
        <v>3.6999798156074994E-5</v>
      </c>
      <c r="AV345" s="10">
        <f>3/24000000*OO[[#This Row],[104 (01JUL1985 21:00:00)-Water Temperature (C)]]*OO[[#This Row],[46]]</f>
        <v>3.643374920834999E-5</v>
      </c>
      <c r="AW345" s="10">
        <f>3/24000000*OO[[#This Row],[105 (02JUL1985 00:00:00)-Water Temperature (C)]]*OO[[#This Row],[47]]</f>
        <v>3.5070815388E-5</v>
      </c>
      <c r="AX345" s="10">
        <f>3/24000000*OO[[#This Row],[106 (02JUL1985 03:00:00)-Water Temperature (C)]]*OO[[#This Row],[48]]</f>
        <v>3.2794596419625003E-5</v>
      </c>
      <c r="AY345" s="10">
        <f>3/24000000*OO[[#This Row],[107 (02JUL1985 06:00:00)-Water Temperature (C)]]*OO[[#This Row],[49]]</f>
        <v>3.0272976169999998E-5</v>
      </c>
      <c r="AZ345" s="10">
        <f>3/24000000*OO[[#This Row],[108 (02JUL1985 09:00:00)-Water Temperature (C)]]*OO[[#This Row],[50]]</f>
        <v>2.8525355636524999E-5</v>
      </c>
      <c r="BA345" s="10">
        <f>3/24000000*OO[[#This Row],[109 (02JUL1985 12:00:00)-Water Temperature (C)]]*OO[[#This Row],[51]]</f>
        <v>2.6953945106412498E-5</v>
      </c>
      <c r="BB345" s="10">
        <f>3/24000000*OO[[#This Row],[110 (02JUL1985 15:00:00)-Water Temperature (C)]]*OO[[#This Row],[52]]</f>
        <v>2.5449358830575001E-5</v>
      </c>
      <c r="BC345" s="10">
        <f>3/24000000*OO[[#This Row],[111 (02JUL1985 18:00:00)-Water Temperature (C)]]*OO[[#This Row],[53]]</f>
        <v>2.3751874337940001E-5</v>
      </c>
      <c r="BD345" s="10">
        <f>3/24000000*OO[[#This Row],[112 (02JUL1985 21:00:00)-Water Temperature (C)]]*OO[[#This Row],[54]]</f>
        <v>2.1592856519010003E-5</v>
      </c>
      <c r="BE345" s="10">
        <f>3/24000000*OO[[#This Row],[113 (03JUL1985 00:00:00)-Water Temperature (C)]]*OO[[#This Row],[55]]</f>
        <v>1.9040789612149998E-5</v>
      </c>
      <c r="BF345" s="10">
        <f>3/24000000*OO[[#This Row],[114 (03JUL1985 03:00:00)-Water Temperature (C)]]*OO[[#This Row],[56]]</f>
        <v>1.636703881269875E-5</v>
      </c>
      <c r="BG345" s="10">
        <f>3/24000000*OO[[#This Row],[115 (03JUL1985 06:00:00)-Water Temperature (C)]]*OO[[#This Row],[57]]</f>
        <v>1.393010737010625E-5</v>
      </c>
      <c r="BH345" s="10">
        <f>3/24000000*OO[[#This Row],[116 (03JUL1985 09:00:00)-Water Temperature (C)]]*OO[[#This Row],[58]]</f>
        <v>1.218074495185625E-5</v>
      </c>
      <c r="BI345" s="10">
        <f>3/24000000*OO[[#This Row],[117 (03JUL1985 12:00:00)-Water Temperature (C)]]*OO[[#This Row],[59]]</f>
        <v>1.0865973914949999E-5</v>
      </c>
      <c r="BJ345" s="10">
        <f>3/24000000*OO[[#This Row],[118 (03JUL1985 15:00:00)-Water Temperature (C)]]*OO[[#This Row],[60]]</f>
        <v>9.7969579639512498E-6</v>
      </c>
      <c r="BK345" s="10">
        <f>3/24000000*OO[[#This Row],[119 (03JUL1985 18:00:00)-Water Temperature (C)]]*OO[[#This Row],[61]]</f>
        <v>8.810852947215001E-6</v>
      </c>
      <c r="BL345" s="10">
        <f>3/24000000*OO[[#This Row],[120 (03JUL1985 21:00:00)-Water Temperature (C)]]*OO[[#This Row],[62]]</f>
        <v>7.6493400908974985E-6</v>
      </c>
      <c r="BM345" s="10">
        <f>3/24000000*OO[[#This Row],[121 (04JUL1985 00:00:00)-Water Temperature (C)]]*OO[[#This Row],[63]]</f>
        <v>6.3853957315499994E-6</v>
      </c>
      <c r="BN345" s="10">
        <f>3/24000000*OO[[#This Row],[122 (04JUL1985 03:00:00)-Water Temperature (C)]]*OO[[#This Row],[64]]</f>
        <v>5.1199577154899994E-6</v>
      </c>
      <c r="BO345" s="10">
        <f>3/24000000*OO[[#This Row],[123 (04JUL1985 06:00:00)-Water Temperature (C)]]*OO[[#This Row],[65]]</f>
        <v>4.0076796343199999E-6</v>
      </c>
      <c r="BP345" s="10">
        <f>3/24000000*OO[[#This Row],[124 (04JUL1985 09:00:00)-Water Temperature (C)]]*OO[[#This Row],[66]]</f>
        <v>3.1744867819612503E-6</v>
      </c>
      <c r="BQ345" s="10">
        <f>3/24000000*OO[[#This Row],[125 (04JUL1985 12:00:00)-Water Temperature (C)]]*OO[[#This Row],[67]]</f>
        <v>2.5528577772411246E-6</v>
      </c>
      <c r="BR345" s="10">
        <f>3/24000000*OO[[#This Row],[126 (04JUL1985 15:00:00)-Water Temperature (C)]]*OO[[#This Row],[68]]</f>
        <v>2.146767952395E-6</v>
      </c>
      <c r="BS345" s="10">
        <f>3/24000000*OO[[#This Row],[127 (04JUL1985 18:00:00)-Water Temperature (C)]]*OO[[#This Row],[69]]</f>
        <v>1.8546237245804995E-6</v>
      </c>
      <c r="BT345" s="10">
        <f>3/24000000*OO[[#This Row],[128 (04JUL1985 21:00:00)-Water Temperature (C)]]*OO[[#This Row],[70]]</f>
        <v>1.6411561005525E-6</v>
      </c>
      <c r="BU345" s="10">
        <f>3/24000000*OO[[#This Row],[129 (05JUL1985 00:00:00)-Water Temperature (C)]]*OO[[#This Row],[71]]</f>
        <v>1.4723261282092497E-6</v>
      </c>
      <c r="BV345" s="10">
        <f>3/24000000*OO[[#This Row],[130 (05JUL1985 03:00:00)-Water Temperature (C)]]*OO[[#This Row],[72]]</f>
        <v>1.3289157481425E-6</v>
      </c>
      <c r="BW345" s="10">
        <f>3/24000000*OO[[#This Row],[131 (05JUL1985 06:00:00)-Water Temperature (C)]]*OO[[#This Row],[73]]</f>
        <v>1.2086669574375002E-6</v>
      </c>
      <c r="BX345" s="10">
        <f>3/24000000*OO[[#This Row],[132 (05JUL1985 09:00:00)-Water Temperature (C)]]*OO[[#This Row],[74]]</f>
        <v>1.1295190611911251E-6</v>
      </c>
      <c r="BY345" s="10">
        <f>3/24000000*OO[[#This Row],[133 (05JUL1985 12:00:00)-Water Temperature (C)]]*OO[[#This Row],[75]]</f>
        <v>1.06007160613475E-6</v>
      </c>
      <c r="BZ345" s="10">
        <f>3/24000000*OO[[#This Row],[134 (05JUL1985 15:00:00)-Water Temperature (C)]]*OO[[#This Row],[76]]</f>
        <v>1.0191482255744999E-6</v>
      </c>
      <c r="CA345" s="10">
        <f>3/24000000*OO[[#This Row],[135 (05JUL1985 18:00:00)-Water Temperature (C)]]*OO[[#This Row],[77]]</f>
        <v>9.8660841531449988E-7</v>
      </c>
      <c r="CB345" s="10">
        <f>3/24000000*OO[[#This Row],[136 (05JUL1985 21:00:00)-Water Temperature (C)]]*OO[[#This Row],[78]]</f>
        <v>9.5628608814637491E-7</v>
      </c>
      <c r="CC345" s="10">
        <f>3/24000000*OO[[#This Row],[137 (06JUL1985 00:00:00)-Water Temperature (C)]]*OO[[#This Row],[79]]</f>
        <v>9.2128484692849989E-7</v>
      </c>
      <c r="CD345" s="10">
        <f>3/24000000*OO[[#This Row],[138 (06JUL1985 03:00:00)-Water Temperature (C)]]*OO[[#This Row],[80]]</f>
        <v>8.7690902587200003E-7</v>
      </c>
      <c r="CE345" s="10">
        <f>3/24000000*OO[[#This Row],[139 (06JUL1985 06:00:00)-Water Temperature (C)]]*OO[[#This Row],[81]]</f>
        <v>8.3645797537399985E-7</v>
      </c>
      <c r="CF345" s="10">
        <f>3/24000000*OO[[#This Row],[140 (06JUL1985 09:00:00)-Water Temperature (C)]]*OO[[#This Row],[82]]</f>
        <v>8.1903749590800002E-7</v>
      </c>
      <c r="CG345" s="10">
        <f>3/24000000*OO[[#This Row],[141 (06JUL1985 12:00:00)-Water Temperature (C)]]*OO[[#This Row],[83]]</f>
        <v>8.050551825776251E-7</v>
      </c>
      <c r="CH345" s="10">
        <f>3/24000000*OO[[#This Row],[142 (06JUL1985 15:00:00)-Water Temperature (C)]]*OO[[#This Row],[84]]</f>
        <v>7.9955417972874993E-7</v>
      </c>
      <c r="CI345" s="10">
        <f>3/24000000*OO[[#This Row],[143 (06JUL1985 18:00:00)-Water Temperature (C)]]*OO[[#This Row],[85]]</f>
        <v>7.9498208937599999E-7</v>
      </c>
      <c r="CJ345" s="10">
        <f>3/24000000*OO[[#This Row],[144 (06JUL1985 21:00:00)-Water Temperature (C)]]*OO[[#This Row],[86]]</f>
        <v>7.7718989207900003E-7</v>
      </c>
      <c r="CK345" s="10">
        <f>3/24000000*OO[[#This Row],[145 (07JUL1985 00:00:00)-Water Temperature (C)]]*OO[[#This Row],[87]]</f>
        <v>7.4431668599199997E-7</v>
      </c>
      <c r="CL345" s="10">
        <f>3/24000000*OO[[#This Row],[146 (07JUL1985 03:00:00)-Water Temperature (C)]]*OO[[#This Row],[88]]</f>
        <v>6.9954734652412498E-7</v>
      </c>
      <c r="CM345" s="10">
        <f>3/24000000*OO[[#This Row],[147 (07JUL1985 06:00:00)-Water Temperature (C)]]*OO[[#This Row],[89]]</f>
        <v>6.5498677287874994E-7</v>
      </c>
      <c r="CN345" s="10">
        <f>3/24000000*OO[[#This Row],[148 (07JUL1985 09:00:00)-Water Temperature (C)]]*OO[[#This Row],[90]]</f>
        <v>6.2924732598774999E-7</v>
      </c>
      <c r="CO345" s="10">
        <f>3/24000000*OO[[#This Row],[149 (07JUL1985 12:00:00)-Water Temperature (C)]]*OO[[#This Row],[91]]</f>
        <v>6.1252308297725012E-7</v>
      </c>
      <c r="CP345" s="10">
        <f>3/24000000*OO[[#This Row],[150 (07JUL1985 15:00:00)-Water Temperature (C)]]*OO[[#This Row],[92]]</f>
        <v>6.013664083587501E-7</v>
      </c>
      <c r="CQ345" s="10">
        <f>3/24000000*OO[[#This Row],[151 (07JUL1985 18:00:00)-Water Temperature (C)]]*OO[[#This Row],[93]]</f>
        <v>5.9324259618874999E-7</v>
      </c>
      <c r="CR345" s="10">
        <f>3/24000000*OO[[#This Row],[152 (07JUL1985 21:00:00)-Water Temperature (C)]]*OO[[#This Row],[94]]</f>
        <v>5.7537108961874992E-7</v>
      </c>
      <c r="CS345" s="10">
        <f>3/24000000*OO[[#This Row],[153 (08JUL1985 00:00:00)-Water Temperature (C)]]*OO[[#This Row],[95]]</f>
        <v>5.5062428829200008E-7</v>
      </c>
      <c r="CT345" s="10">
        <f>3/24000000*OO[[#This Row],[154 (08JUL1985 03:00:00)-Water Temperature (C)]]*OO[[#This Row],[96]]</f>
        <v>5.1941588920124994E-7</v>
      </c>
      <c r="CU345" s="10">
        <f>3/24000000*OO[[#This Row],[155 (08JUL1985 06:00:00)-Water Temperature (C)]]*OO[[#This Row],[97]]</f>
        <v>4.88361673619375E-7</v>
      </c>
      <c r="CV345" s="10">
        <f>3/24000000*OO[[#This Row],[156 (08JUL1985 09:00:00)-Water Temperature (C)]]*OO[[#This Row],[98]]</f>
        <v>4.6165640076887498E-7</v>
      </c>
      <c r="CW345" s="10">
        <f>3/24000000*OO[[#This Row],[157 (08JUL1985 12:00:00)-Water Temperature (C)]]*OO[[#This Row],[99]]</f>
        <v>4.4415874079499999E-7</v>
      </c>
    </row>
    <row r="346" spans="1:101" x14ac:dyDescent="0.35">
      <c r="A346" t="s">
        <v>352</v>
      </c>
      <c r="B346">
        <v>639.07719999999995</v>
      </c>
      <c r="C346" s="10">
        <f>3/24*OO[[#This Row],[59 (26JUN1985 06:00:00)-Water Temperature (C)]]*OO[[#This Row],[1]]/SUM(OO[1])</f>
        <v>0</v>
      </c>
      <c r="D346" s="10">
        <f>3/24*OO[[#This Row],[60 (26JUN1985 09:00:00)-Water Temperature (C)]]*OO[[#This Row],[2]]/SUM(OO[2])</f>
        <v>0</v>
      </c>
      <c r="E346" s="10">
        <f>3/24*OO[[#This Row],[61 (26JUN1985 12:00:00)-Water Temperature (C)]]*OO[[#This Row],[3]]/SUM(OO[3])</f>
        <v>0</v>
      </c>
      <c r="F346" s="10">
        <f>3/24*OO[[#This Row],[62 (26JUN1985 15:00:00)-Water Temperature (C)]]*OO[[#This Row],[4]]/SUM(OO[4])</f>
        <v>0</v>
      </c>
      <c r="G346" s="10">
        <f>3/24*OO[[#This Row],[63 (26JUN1985 18:00:00)-Water Temperature (C)]]*OO[[#This Row],[5]]/SUM(OO[5])</f>
        <v>0</v>
      </c>
      <c r="H346" s="10">
        <f>3/24*OO[[#This Row],[64 (26JUN1985 21:00:00)-Water Temperature (C)]]*OO[[#This Row],[6]]/SUM(OO[6])</f>
        <v>0</v>
      </c>
      <c r="I346" s="10">
        <f>3/24*OO[[#This Row],[65 (27JUN1985 00:00:00)-Water Temperature (C)]]*OO[[#This Row],[7]]/SUM(OO[7])</f>
        <v>0</v>
      </c>
      <c r="J346" s="10">
        <f>3/24*OO[[#This Row],[66 (27JUN1985 03:00:00)-Water Temperature (C)]]*OO[[#This Row],[8]]/SUM(OO[8])</f>
        <v>0</v>
      </c>
      <c r="K346" s="10">
        <f>3/24*OO[[#This Row],[67 (27JUN1985 06:00:00)-Water Temperature (C)]]*OO[[#This Row],[9]]/SUM(OO[9])</f>
        <v>0</v>
      </c>
      <c r="L346" s="10">
        <f>3/24*OO[[#This Row],[68 (27JUN1985 09:00:00)-Water Temperature (C)]]*OO[[#This Row],[10]]/SUM(OO[10])</f>
        <v>0</v>
      </c>
      <c r="M346" s="10">
        <f>3/24*OO[[#This Row],[69 (27JUN1985 12:00:00)-Water Temperature (C)]]*OO[[#This Row],[11]]/SUM(OO[11])</f>
        <v>0</v>
      </c>
      <c r="N346" s="10">
        <f>3/24*OO[[#This Row],[70 (27JUN1985 15:00:00)-Water Temperature (C)]]*OO[[#This Row],[12]]/SUM(OO[12])</f>
        <v>0</v>
      </c>
      <c r="O346" s="10">
        <f>3/24*OO[[#This Row],[71 (27JUN1985 18:00:00)-Water Temperature (C)]]*OO[[#This Row],[13]]/SUM(OO[13])</f>
        <v>0</v>
      </c>
      <c r="P346" s="10">
        <f>3/24*OO[[#This Row],[72 (27JUN1985 21:00:00)-Water Temperature (C)]]*OO[[#This Row],[14]]/SUM(OO[14])</f>
        <v>0</v>
      </c>
      <c r="Q346" s="10">
        <f>3/24*OO[[#This Row],[73 (28JUN1985 00:00:00)-Water Temperature (C)]]*OO[[#This Row],[15]]/SUM(OO[15])</f>
        <v>0</v>
      </c>
      <c r="R346" s="10">
        <f>3/24*OO[[#This Row],[74 (28JUN1985 03:00:00)-Water Temperature (C)]]*OO[[#This Row],[16]]/SUM(OO[16])</f>
        <v>0</v>
      </c>
      <c r="S346" s="10">
        <f>3/24*OO[[#This Row],[75 (28JUN1985 06:00:00)-Water Temperature (C)]]*OO[[#This Row],[17]]/SUM(OO[17])</f>
        <v>0</v>
      </c>
      <c r="T346" s="10">
        <f>3/24*OO[[#This Row],[76 (28JUN1985 09:00:00)-Water Temperature (C)]]*OO[[#This Row],[18]]/SUM(OO[18])</f>
        <v>1.0467770530352145E-39</v>
      </c>
      <c r="U346" s="10">
        <f>3/24*OO[[#This Row],[77 (28JUN1985 12:00:00)-Water Temperature (C)]]*OO[[#This Row],[19]]/SUM(OO[19])</f>
        <v>2.2411437274065943E-29</v>
      </c>
      <c r="V346" s="10">
        <f>3/24000000*OO[[#This Row],[78 (28JUN1985 15:00:00)-Water Temperature (C)]]*OO[[#This Row],[20]]</f>
        <v>7.2595541517975012E-24</v>
      </c>
      <c r="W346" s="10">
        <f>3/24000000*OO[[#This Row],[79 (28JUN1985 18:00:00)-Water Temperature (C)]]*OO[[#This Row],[21]]</f>
        <v>1.5356386691887498E-17</v>
      </c>
      <c r="X346" s="10">
        <f>3/24000000*OO[[#This Row],[80 (28JUN1985 21:00:00)-Water Temperature (C)]]*OO[[#This Row],[22]]</f>
        <v>6.0344766285649991E-14</v>
      </c>
      <c r="Y346" s="10">
        <f>3/24000000*OO[[#This Row],[81 (29JUN1985 00:00:00)-Water Temperature (C)]]*OO[[#This Row],[23]]</f>
        <v>3.2652258451049998E-11</v>
      </c>
      <c r="Z346" s="10">
        <f>3/24000000*OO[[#This Row],[82 (29JUN1985 03:00:00)-Water Temperature (C)]]*OO[[#This Row],[24]]</f>
        <v>4.8079469426624997E-9</v>
      </c>
      <c r="AA346" s="10">
        <f>3/24000000*OO[[#This Row],[83 (29JUN1985 06:00:00)-Water Temperature (C)]]*OO[[#This Row],[25]]</f>
        <v>2.683599803975E-7</v>
      </c>
      <c r="AB346" s="10">
        <f>3/24000000*OO[[#This Row],[84 (29JUN1985 09:00:00)-Water Temperature (C)]]*OO[[#This Row],[26]]</f>
        <v>6.9679369794562494E-6</v>
      </c>
      <c r="AC346" s="10">
        <f>3/24000000*OO[[#This Row],[85 (29JUN1985 12:00:00)-Water Temperature (C)]]*OO[[#This Row],[27]]</f>
        <v>9.5263266737899996E-5</v>
      </c>
      <c r="AD346" s="10">
        <f>3/24000000*OO[[#This Row],[86 (29JUN1985 15:00:00)-Water Temperature (C)]]*OO[[#This Row],[28]]</f>
        <v>7.3992793682499988E-4</v>
      </c>
      <c r="AE346" s="10">
        <f>3/24000000*OO[[#This Row],[88 (29JUN1985 21:00:00)-Water Temperature (C)]]*OO[[#This Row],[30]]</f>
        <v>1.0612018829549999E-2</v>
      </c>
      <c r="AF346" s="10">
        <f>3/24000000*OO[[#This Row],[88 (29JUN1985 21:00:00)-Water Temperature (C)]]*OO[[#This Row],[30]]</f>
        <v>1.0612018829549999E-2</v>
      </c>
      <c r="AG346" s="10">
        <f>3/24000000*OO[[#This Row],[89 (30JUN1985 00:00:00)-Water Temperature (C)]]*OO[[#This Row],[31]]</f>
        <v>2.1856101777142499E-2</v>
      </c>
      <c r="AH346" s="10">
        <f>3/24000000*OO[[#This Row],[90 (30JUN1985 03:00:00)-Water Temperature (C)]]*OO[[#This Row],[32]]</f>
        <v>3.2252453662200004E-2</v>
      </c>
      <c r="AI346" s="10">
        <f>3/24000000*OO[[#This Row],[91 (30JUN1985 06:00:00)-Water Temperature (C)]]*OO[[#This Row],[33]]</f>
        <v>3.5880652713587501E-2</v>
      </c>
      <c r="AJ346" s="10">
        <f>3/24000000*OO[[#This Row],[92 (30JUN1985 09:00:00)-Water Temperature (C)]]*OO[[#This Row],[34]]</f>
        <v>3.1746252030275E-2</v>
      </c>
      <c r="AK346" s="10">
        <f>3/24000000*OO[[#This Row],[93 (30JUN1985 12:00:00)-Water Temperature (C)]]*OO[[#This Row],[35]]</f>
        <v>2.2932555654762498E-2</v>
      </c>
      <c r="AL346" s="10">
        <f>3/24000000*OO[[#This Row],[94 (30JUN1985 15:00:00)-Water Temperature (C)]]*OO[[#This Row],[36]]</f>
        <v>1.3799392749919998E-2</v>
      </c>
      <c r="AM346" s="10">
        <f>3/24000000*OO[[#This Row],[95 (30JUN1985 18:00:00)-Water Temperature (C)]]*OO[[#This Row],[37]]</f>
        <v>7.0171590989924993E-3</v>
      </c>
      <c r="AN346" s="10">
        <f>3/24000000*OO[[#This Row],[96 (30JUN1985 21:00:00)-Water Temperature (C)]]*OO[[#This Row],[38]]</f>
        <v>3.0473099350800002E-3</v>
      </c>
      <c r="AO346" s="10">
        <f>3/24000000*OO[[#This Row],[97 (01JUL1985 00:00:00)-Water Temperature (C)]]*OO[[#This Row],[39]]</f>
        <v>1.1600265522479997E-3</v>
      </c>
      <c r="AP346" s="10">
        <f>3/24000000*OO[[#This Row],[98 (01JUL1985 03:00:00)-Water Temperature (C)]]*OO[[#This Row],[40]]</f>
        <v>4.0874382644749994E-4</v>
      </c>
      <c r="AQ346" s="10">
        <f>3/24000000*OO[[#This Row],[99 (01JUL1985 06:00:00)-Water Temperature (C)]]*OO[[#This Row],[41]]</f>
        <v>1.4816499283440001E-4</v>
      </c>
      <c r="AR346" s="10">
        <f>3/24000000*OO[[#This Row],[100 (01JUL1985 09:00:00)-Water Temperature (C)]]*OO[[#This Row],[42]]</f>
        <v>6.7784373963374997E-5</v>
      </c>
      <c r="AS346" s="10">
        <f>3/24000000*OO[[#This Row],[101 (01JUL1985 12:00:00)-Water Temperature (C)]]*OO[[#This Row],[43]]</f>
        <v>4.4783121541600001E-5</v>
      </c>
      <c r="AT346" s="10">
        <f>3/24000000*OO[[#This Row],[102 (01JUL1985 15:00:00)-Water Temperature (C)]]*OO[[#This Row],[44]]</f>
        <v>3.9517216331387504E-5</v>
      </c>
      <c r="AU346" s="10">
        <f>3/24000000*OO[[#This Row],[103 (01JUL1985 18:00:00)-Water Temperature (C)]]*OO[[#This Row],[45]]</f>
        <v>3.8648814198112495E-5</v>
      </c>
      <c r="AV346" s="10">
        <f>3/24000000*OO[[#This Row],[104 (01JUL1985 21:00:00)-Water Temperature (C)]]*OO[[#This Row],[46]]</f>
        <v>3.8094733055999994E-5</v>
      </c>
      <c r="AW346" s="10">
        <f>3/24000000*OO[[#This Row],[105 (02JUL1985 00:00:00)-Water Temperature (C)]]*OO[[#This Row],[47]]</f>
        <v>3.6756767282299998E-5</v>
      </c>
      <c r="AX346" s="10">
        <f>3/24000000*OO[[#This Row],[106 (02JUL1985 03:00:00)-Water Temperature (C)]]*OO[[#This Row],[48]]</f>
        <v>3.446517477729999E-5</v>
      </c>
      <c r="AY346" s="10">
        <f>3/24000000*OO[[#This Row],[107 (02JUL1985 06:00:00)-Water Temperature (C)]]*OO[[#This Row],[49]]</f>
        <v>3.1874806972424999E-5</v>
      </c>
      <c r="AZ346" s="10">
        <f>3/24000000*OO[[#This Row],[108 (02JUL1985 09:00:00)-Water Temperature (C)]]*OO[[#This Row],[50]]</f>
        <v>3.0083461924499996E-5</v>
      </c>
      <c r="BA346" s="10">
        <f>3/24000000*OO[[#This Row],[109 (02JUL1985 12:00:00)-Water Temperature (C)]]*OO[[#This Row],[51]]</f>
        <v>2.8435570214399998E-5</v>
      </c>
      <c r="BB346" s="10">
        <f>3/24000000*OO[[#This Row],[110 (02JUL1985 15:00:00)-Water Temperature (C)]]*OO[[#This Row],[52]]</f>
        <v>2.68640356752625E-5</v>
      </c>
      <c r="BC346" s="10">
        <f>3/24000000*OO[[#This Row],[111 (02JUL1985 18:00:00)-Water Temperature (C)]]*OO[[#This Row],[53]]</f>
        <v>2.5106869573706251E-5</v>
      </c>
      <c r="BD346" s="10">
        <f>3/24000000*OO[[#This Row],[112 (02JUL1985 21:00:00)-Water Temperature (C)]]*OO[[#This Row],[54]]</f>
        <v>2.2843537682314997E-5</v>
      </c>
      <c r="BE346" s="10">
        <f>3/24000000*OO[[#This Row],[113 (03JUL1985 00:00:00)-Water Temperature (C)]]*OO[[#This Row],[55]]</f>
        <v>2.0172547551718751E-5</v>
      </c>
      <c r="BF346" s="10">
        <f>3/24000000*OO[[#This Row],[114 (03JUL1985 03:00:00)-Water Temperature (C)]]*OO[[#This Row],[56]]</f>
        <v>1.7371270908691249E-5</v>
      </c>
      <c r="BG346" s="10">
        <f>3/24000000*OO[[#This Row],[115 (03JUL1985 06:00:00)-Water Temperature (C)]]*OO[[#This Row],[57]]</f>
        <v>1.479322537704E-5</v>
      </c>
      <c r="BH346" s="10">
        <f>3/24000000*OO[[#This Row],[116 (03JUL1985 09:00:00)-Water Temperature (C)]]*OO[[#This Row],[58]]</f>
        <v>1.2941138493663751E-5</v>
      </c>
      <c r="BI346" s="10">
        <f>3/24000000*OO[[#This Row],[117 (03JUL1985 12:00:00)-Water Temperature (C)]]*OO[[#This Row],[59]]</f>
        <v>1.1536225927509998E-5</v>
      </c>
      <c r="BJ346" s="10">
        <f>3/24000000*OO[[#This Row],[118 (03JUL1985 15:00:00)-Water Temperature (C)]]*OO[[#This Row],[60]]</f>
        <v>1.0395944923166251E-5</v>
      </c>
      <c r="BK346" s="10">
        <f>3/24000000*OO[[#This Row],[119 (03JUL1985 18:00:00)-Water Temperature (C)]]*OO[[#This Row],[61]]</f>
        <v>9.3522719586037502E-6</v>
      </c>
      <c r="BL346" s="10">
        <f>3/24000000*OO[[#This Row],[120 (03JUL1985 21:00:00)-Water Temperature (C)]]*OO[[#This Row],[62]]</f>
        <v>8.1278076546162499E-6</v>
      </c>
      <c r="BM346" s="10">
        <f>3/24000000*OO[[#This Row],[121 (04JUL1985 00:00:00)-Water Temperature (C)]]*OO[[#This Row],[63]]</f>
        <v>6.8002209530199999E-6</v>
      </c>
      <c r="BN346" s="10">
        <f>3/24000000*OO[[#This Row],[122 (04JUL1985 03:00:00)-Water Temperature (C)]]*OO[[#This Row],[64]]</f>
        <v>5.4668630251200002E-6</v>
      </c>
      <c r="BO346" s="10">
        <f>3/24000000*OO[[#This Row],[123 (04JUL1985 06:00:00)-Water Temperature (C)]]*OO[[#This Row],[65]]</f>
        <v>4.2843578615550001E-6</v>
      </c>
      <c r="BP346" s="10">
        <f>3/24000000*OO[[#This Row],[124 (04JUL1985 09:00:00)-Water Temperature (C)]]*OO[[#This Row],[66]]</f>
        <v>3.3933308649974998E-6</v>
      </c>
      <c r="BQ346" s="10">
        <f>3/24000000*OO[[#This Row],[125 (04JUL1985 12:00:00)-Water Temperature (C)]]*OO[[#This Row],[67]]</f>
        <v>2.7226090507349997E-6</v>
      </c>
      <c r="BR346" s="10">
        <f>3/24000000*OO[[#This Row],[126 (04JUL1985 15:00:00)-Water Temperature (C)]]*OO[[#This Row],[68]]</f>
        <v>2.2835938433819994E-6</v>
      </c>
      <c r="BS346" s="10">
        <f>3/24000000*OO[[#This Row],[127 (04JUL1985 18:00:00)-Water Temperature (C)]]*OO[[#This Row],[69]]</f>
        <v>1.9673951176949998E-6</v>
      </c>
      <c r="BT346" s="10">
        <f>3/24000000*OO[[#This Row],[128 (04JUL1985 21:00:00)-Water Temperature (C)]]*OO[[#This Row],[70]]</f>
        <v>1.7380461813050001E-6</v>
      </c>
      <c r="BU346" s="10">
        <f>3/24000000*OO[[#This Row],[129 (05JUL1985 00:00:00)-Water Temperature (C)]]*OO[[#This Row],[71]]</f>
        <v>1.5580881755205E-6</v>
      </c>
      <c r="BV346" s="10">
        <f>3/24000000*OO[[#This Row],[130 (05JUL1985 03:00:00)-Water Temperature (C)]]*OO[[#This Row],[72]]</f>
        <v>1.4058750589924997E-6</v>
      </c>
      <c r="BW346" s="10">
        <f>3/24000000*OO[[#This Row],[131 (05JUL1985 06:00:00)-Water Temperature (C)]]*OO[[#This Row],[73]]</f>
        <v>1.278206346821625E-6</v>
      </c>
      <c r="BX346" s="10">
        <f>3/24000000*OO[[#This Row],[132 (05JUL1985 09:00:00)-Water Temperature (C)]]*OO[[#This Row],[74]]</f>
        <v>1.1943097600259999E-6</v>
      </c>
      <c r="BY346" s="10">
        <f>3/24000000*OO[[#This Row],[133 (05JUL1985 12:00:00)-Water Temperature (C)]]*OO[[#This Row],[75]]</f>
        <v>1.1190190753769998E-6</v>
      </c>
      <c r="BZ346" s="10">
        <f>3/24000000*OO[[#This Row],[134 (05JUL1985 15:00:00)-Water Temperature (C)]]*OO[[#This Row],[76]]</f>
        <v>1.075206697307875E-6</v>
      </c>
      <c r="CA346" s="10">
        <f>3/24000000*OO[[#This Row],[135 (05JUL1985 18:00:00)-Water Temperature (C)]]*OO[[#This Row],[77]]</f>
        <v>1.0400757867719999E-6</v>
      </c>
      <c r="CB346" s="10">
        <f>3/24000000*OO[[#This Row],[136 (05JUL1985 21:00:00)-Water Temperature (C)]]*OO[[#This Row],[78]]</f>
        <v>1.007321007837375E-6</v>
      </c>
      <c r="CC346" s="10">
        <f>3/24000000*OO[[#This Row],[137 (06JUL1985 00:00:00)-Water Temperature (C)]]*OO[[#This Row],[79]]</f>
        <v>9.7060381595649993E-7</v>
      </c>
      <c r="CD346" s="10">
        <f>3/24000000*OO[[#This Row],[138 (06JUL1985 03:00:00)-Water Temperature (C)]]*OO[[#This Row],[80]]</f>
        <v>9.2459467452900009E-7</v>
      </c>
      <c r="CE346" s="10">
        <f>3/24000000*OO[[#This Row],[139 (06JUL1985 06:00:00)-Water Temperature (C)]]*OO[[#This Row],[81]]</f>
        <v>8.8230187692E-7</v>
      </c>
      <c r="CF346" s="10">
        <f>3/24000000*OO[[#This Row],[140 (06JUL1985 09:00:00)-Water Temperature (C)]]*OO[[#This Row],[82]]</f>
        <v>8.6435031491999987E-7</v>
      </c>
      <c r="CG346" s="10">
        <f>3/24000000*OO[[#This Row],[141 (06JUL1985 12:00:00)-Water Temperature (C)]]*OO[[#This Row],[83]]</f>
        <v>8.4887411604074997E-7</v>
      </c>
      <c r="CH346" s="10">
        <f>3/24000000*OO[[#This Row],[142 (06JUL1985 15:00:00)-Water Temperature (C)]]*OO[[#This Row],[84]]</f>
        <v>8.4289308207524999E-7</v>
      </c>
      <c r="CI346" s="10">
        <f>3/24000000*OO[[#This Row],[143 (06JUL1985 18:00:00)-Water Temperature (C)]]*OO[[#This Row],[85]]</f>
        <v>8.3795345537200003E-7</v>
      </c>
      <c r="CJ346" s="10">
        <f>3/24000000*OO[[#This Row],[144 (06JUL1985 21:00:00)-Water Temperature (C)]]*OO[[#This Row],[86]]</f>
        <v>8.18774590729875E-7</v>
      </c>
      <c r="CK346" s="10">
        <f>3/24000000*OO[[#This Row],[145 (07JUL1985 00:00:00)-Water Temperature (C)]]*OO[[#This Row],[87]]</f>
        <v>7.8463388684174986E-7</v>
      </c>
      <c r="CL346" s="10">
        <f>3/24000000*OO[[#This Row],[146 (07JUL1985 03:00:00)-Water Temperature (C)]]*OO[[#This Row],[88]]</f>
        <v>7.3846022245500007E-7</v>
      </c>
      <c r="CM346" s="10">
        <f>3/24000000*OO[[#This Row],[147 (07JUL1985 06:00:00)-Water Temperature (C)]]*OO[[#This Row],[89]]</f>
        <v>6.9152739957774988E-7</v>
      </c>
      <c r="CN346" s="10">
        <f>3/24000000*OO[[#This Row],[148 (07JUL1985 09:00:00)-Water Temperature (C)]]*OO[[#This Row],[90]]</f>
        <v>6.64588984898E-7</v>
      </c>
      <c r="CO346" s="10">
        <f>3/24000000*OO[[#This Row],[149 (07JUL1985 12:00:00)-Water Temperature (C)]]*OO[[#This Row],[91]]</f>
        <v>6.4647200880762492E-7</v>
      </c>
      <c r="CP346" s="10">
        <f>3/24000000*OO[[#This Row],[150 (07JUL1985 15:00:00)-Water Temperature (C)]]*OO[[#This Row],[92]]</f>
        <v>6.34120447882E-7</v>
      </c>
      <c r="CQ346" s="10">
        <f>3/24000000*OO[[#This Row],[151 (07JUL1985 18:00:00)-Water Temperature (C)]]*OO[[#This Row],[93]]</f>
        <v>6.2548281612899985E-7</v>
      </c>
      <c r="CR346" s="10">
        <f>3/24000000*OO[[#This Row],[152 (07JUL1985 21:00:00)-Water Temperature (C)]]*OO[[#This Row],[94]]</f>
        <v>6.062882995263749E-7</v>
      </c>
      <c r="CS346" s="10">
        <f>3/24000000*OO[[#This Row],[153 (08JUL1985 00:00:00)-Water Temperature (C)]]*OO[[#This Row],[95]]</f>
        <v>5.8056484380000001E-7</v>
      </c>
      <c r="CT346" s="10">
        <f>3/24000000*OO[[#This Row],[154 (08JUL1985 03:00:00)-Water Temperature (C)]]*OO[[#This Row],[96]]</f>
        <v>5.4814359335949989E-7</v>
      </c>
      <c r="CU346" s="10">
        <f>3/24000000*OO[[#This Row],[155 (08JUL1985 06:00:00)-Water Temperature (C)]]*OO[[#This Row],[97]]</f>
        <v>5.15508886924E-7</v>
      </c>
      <c r="CV346" s="10">
        <f>3/24000000*OO[[#This Row],[156 (08JUL1985 09:00:00)-Water Temperature (C)]]*OO[[#This Row],[98]]</f>
        <v>4.873280057275E-7</v>
      </c>
      <c r="CW346" s="10">
        <f>3/24000000*OO[[#This Row],[157 (08JUL1985 12:00:00)-Water Temperature (C)]]*OO[[#This Row],[99]]</f>
        <v>4.6892254202349998E-7</v>
      </c>
    </row>
    <row r="347" spans="1:101" x14ac:dyDescent="0.35">
      <c r="A347" t="s">
        <v>353</v>
      </c>
      <c r="B347">
        <v>671.90419999999995</v>
      </c>
      <c r="C347" s="10">
        <f>3/24*OO[[#This Row],[59 (26JUN1985 06:00:00)-Water Temperature (C)]]*OO[[#This Row],[1]]/SUM(OO[1])</f>
        <v>0</v>
      </c>
      <c r="D347" s="10">
        <f>3/24*OO[[#This Row],[60 (26JUN1985 09:00:00)-Water Temperature (C)]]*OO[[#This Row],[2]]/SUM(OO[2])</f>
        <v>0</v>
      </c>
      <c r="E347" s="10">
        <f>3/24*OO[[#This Row],[61 (26JUN1985 12:00:00)-Water Temperature (C)]]*OO[[#This Row],[3]]/SUM(OO[3])</f>
        <v>0</v>
      </c>
      <c r="F347" s="10">
        <f>3/24*OO[[#This Row],[62 (26JUN1985 15:00:00)-Water Temperature (C)]]*OO[[#This Row],[4]]/SUM(OO[4])</f>
        <v>0</v>
      </c>
      <c r="G347" s="10">
        <f>3/24*OO[[#This Row],[63 (26JUN1985 18:00:00)-Water Temperature (C)]]*OO[[#This Row],[5]]/SUM(OO[5])</f>
        <v>0</v>
      </c>
      <c r="H347" s="10">
        <f>3/24*OO[[#This Row],[64 (26JUN1985 21:00:00)-Water Temperature (C)]]*OO[[#This Row],[6]]/SUM(OO[6])</f>
        <v>0</v>
      </c>
      <c r="I347" s="10">
        <f>3/24*OO[[#This Row],[65 (27JUN1985 00:00:00)-Water Temperature (C)]]*OO[[#This Row],[7]]/SUM(OO[7])</f>
        <v>0</v>
      </c>
      <c r="J347" s="10">
        <f>3/24*OO[[#This Row],[66 (27JUN1985 03:00:00)-Water Temperature (C)]]*OO[[#This Row],[8]]/SUM(OO[8])</f>
        <v>0</v>
      </c>
      <c r="K347" s="10">
        <f>3/24*OO[[#This Row],[67 (27JUN1985 06:00:00)-Water Temperature (C)]]*OO[[#This Row],[9]]/SUM(OO[9])</f>
        <v>0</v>
      </c>
      <c r="L347" s="10">
        <f>3/24*OO[[#This Row],[68 (27JUN1985 09:00:00)-Water Temperature (C)]]*OO[[#This Row],[10]]/SUM(OO[10])</f>
        <v>0</v>
      </c>
      <c r="M347" s="10">
        <f>3/24*OO[[#This Row],[69 (27JUN1985 12:00:00)-Water Temperature (C)]]*OO[[#This Row],[11]]/SUM(OO[11])</f>
        <v>0</v>
      </c>
      <c r="N347" s="10">
        <f>3/24*OO[[#This Row],[70 (27JUN1985 15:00:00)-Water Temperature (C)]]*OO[[#This Row],[12]]/SUM(OO[12])</f>
        <v>0</v>
      </c>
      <c r="O347" s="10">
        <f>3/24*OO[[#This Row],[71 (27JUN1985 18:00:00)-Water Temperature (C)]]*OO[[#This Row],[13]]/SUM(OO[13])</f>
        <v>0</v>
      </c>
      <c r="P347" s="10">
        <f>3/24*OO[[#This Row],[72 (27JUN1985 21:00:00)-Water Temperature (C)]]*OO[[#This Row],[14]]/SUM(OO[14])</f>
        <v>0</v>
      </c>
      <c r="Q347" s="10">
        <f>3/24*OO[[#This Row],[73 (28JUN1985 00:00:00)-Water Temperature (C)]]*OO[[#This Row],[15]]/SUM(OO[15])</f>
        <v>0</v>
      </c>
      <c r="R347" s="10">
        <f>3/24*OO[[#This Row],[74 (28JUN1985 03:00:00)-Water Temperature (C)]]*OO[[#This Row],[16]]/SUM(OO[16])</f>
        <v>0</v>
      </c>
      <c r="S347" s="10">
        <f>3/24*OO[[#This Row],[75 (28JUN1985 06:00:00)-Water Temperature (C)]]*OO[[#This Row],[17]]/SUM(OO[17])</f>
        <v>0</v>
      </c>
      <c r="T347" s="10">
        <f>3/24*OO[[#This Row],[76 (28JUN1985 09:00:00)-Water Temperature (C)]]*OO[[#This Row],[18]]/SUM(OO[18])</f>
        <v>1.5689845436493695E-40</v>
      </c>
      <c r="U347" s="10">
        <f>3/24*OO[[#This Row],[77 (28JUN1985 12:00:00)-Water Temperature (C)]]*OO[[#This Row],[19]]/SUM(OO[19])</f>
        <v>8.404610768403175E-30</v>
      </c>
      <c r="V347" s="10">
        <f>3/24000000*OO[[#This Row],[78 (28JUN1985 15:00:00)-Water Temperature (C)]]*OO[[#This Row],[20]]</f>
        <v>1.0871603513874999E-24</v>
      </c>
      <c r="W347" s="10">
        <f>3/24000000*OO[[#This Row],[79 (28JUN1985 18:00:00)-Water Temperature (C)]]*OO[[#This Row],[21]]</f>
        <v>7.8437516508449989E-18</v>
      </c>
      <c r="X347" s="10">
        <f>3/24000000*OO[[#This Row],[80 (28JUN1985 21:00:00)-Water Temperature (C)]]*OO[[#This Row],[22]]</f>
        <v>4.04730610299375E-14</v>
      </c>
      <c r="Y347" s="10">
        <f>3/24000000*OO[[#This Row],[81 (29JUN1985 00:00:00)-Water Temperature (C)]]*OO[[#This Row],[23]]</f>
        <v>2.5726611535949996E-11</v>
      </c>
      <c r="Z347" s="10">
        <f>3/24000000*OO[[#This Row],[82 (29JUN1985 03:00:00)-Water Temperature (C)]]*OO[[#This Row],[24]]</f>
        <v>4.2957117265424995E-9</v>
      </c>
      <c r="AA347" s="10">
        <f>3/24000000*OO[[#This Row],[83 (29JUN1985 06:00:00)-Water Temperature (C)]]*OO[[#This Row],[25]]</f>
        <v>2.6606341548562499E-7</v>
      </c>
      <c r="AB347" s="10">
        <f>3/24000000*OO[[#This Row],[84 (29JUN1985 09:00:00)-Water Temperature (C)]]*OO[[#This Row],[26]]</f>
        <v>7.5535173115600001E-6</v>
      </c>
      <c r="AC347" s="10">
        <f>3/24000000*OO[[#This Row],[85 (29JUN1985 12:00:00)-Water Temperature (C)]]*OO[[#This Row],[27]]</f>
        <v>1.1139573043761249E-4</v>
      </c>
      <c r="AD347" s="10">
        <f>3/24000000*OO[[#This Row],[86 (29JUN1985 15:00:00)-Water Temperature (C)]]*OO[[#This Row],[28]]</f>
        <v>9.2821123547000002E-4</v>
      </c>
      <c r="AE347" s="10">
        <f>3/24000000*OO[[#This Row],[88 (29JUN1985 21:00:00)-Water Temperature (C)]]*OO[[#This Row],[30]]</f>
        <v>1.5139574892779999E-2</v>
      </c>
      <c r="AF347" s="10">
        <f>3/24000000*OO[[#This Row],[88 (29JUN1985 21:00:00)-Water Temperature (C)]]*OO[[#This Row],[30]]</f>
        <v>1.5139574892779999E-2</v>
      </c>
      <c r="AG347" s="10">
        <f>3/24000000*OO[[#This Row],[89 (30JUN1985 00:00:00)-Water Temperature (C)]]*OO[[#This Row],[31]]</f>
        <v>3.3071091913475001E-2</v>
      </c>
      <c r="AH347" s="10">
        <f>3/24000000*OO[[#This Row],[90 (30JUN1985 03:00:00)-Water Temperature (C)]]*OO[[#This Row],[32]]</f>
        <v>5.1585221839299998E-2</v>
      </c>
      <c r="AI347" s="10">
        <f>3/24000000*OO[[#This Row],[91 (30JUN1985 06:00:00)-Water Temperature (C)]]*OO[[#This Row],[33]]</f>
        <v>6.0339000537600003E-2</v>
      </c>
      <c r="AJ347" s="10">
        <f>3/24000000*OO[[#This Row],[92 (30JUN1985 09:00:00)-Water Temperature (C)]]*OO[[#This Row],[34]]</f>
        <v>5.6063790546124988E-2</v>
      </c>
      <c r="AK347" s="10">
        <f>3/24000000*OO[[#This Row],[93 (30JUN1985 12:00:00)-Water Temperature (C)]]*OO[[#This Row],[35]]</f>
        <v>4.2305186378875002E-2</v>
      </c>
      <c r="AL347" s="10">
        <f>3/24000000*OO[[#This Row],[94 (30JUN1985 15:00:00)-Water Temperature (C)]]*OO[[#This Row],[36]]</f>
        <v>2.6498761710937499E-2</v>
      </c>
      <c r="AM347" s="10">
        <f>3/24000000*OO[[#This Row],[95 (30JUN1985 18:00:00)-Water Temperature (C)]]*OO[[#This Row],[37]]</f>
        <v>1.3962775325937499E-2</v>
      </c>
      <c r="AN347" s="10">
        <f>3/24000000*OO[[#This Row],[96 (30JUN1985 21:00:00)-Water Temperature (C)]]*OO[[#This Row],[38]]</f>
        <v>6.2595968481899992E-3</v>
      </c>
      <c r="AO347" s="10">
        <f>3/24000000*OO[[#This Row],[97 (01JUL1985 00:00:00)-Water Temperature (C)]]*OO[[#This Row],[39]]</f>
        <v>2.4488749645499995E-3</v>
      </c>
      <c r="AP347" s="10">
        <f>3/24000000*OO[[#This Row],[98 (01JUL1985 03:00:00)-Water Temperature (C)]]*OO[[#This Row],[40]]</f>
        <v>8.7516257960950012E-4</v>
      </c>
      <c r="AQ347" s="10">
        <f>3/24000000*OO[[#This Row],[99 (01JUL1985 06:00:00)-Water Temperature (C)]]*OO[[#This Row],[41]]</f>
        <v>3.1223866044575001E-4</v>
      </c>
      <c r="AR347" s="10">
        <f>3/24000000*OO[[#This Row],[100 (01JUL1985 09:00:00)-Water Temperature (C)]]*OO[[#This Row],[42]]</f>
        <v>1.3354417002780001E-4</v>
      </c>
      <c r="AS347" s="10">
        <f>3/24000000*OO[[#This Row],[101 (01JUL1985 12:00:00)-Water Temperature (C)]]*OO[[#This Row],[43]]</f>
        <v>8.00813393616E-5</v>
      </c>
      <c r="AT347" s="10">
        <f>3/24000000*OO[[#This Row],[102 (01JUL1985 15:00:00)-Water Temperature (C)]]*OO[[#This Row],[44]]</f>
        <v>6.6644360050125003E-5</v>
      </c>
      <c r="AU347" s="10">
        <f>3/24000000*OO[[#This Row],[103 (01JUL1985 18:00:00)-Water Temperature (C)]]*OO[[#This Row],[45]]</f>
        <v>6.3841464222975003E-5</v>
      </c>
      <c r="AV347" s="10">
        <f>3/24000000*OO[[#This Row],[104 (01JUL1985 21:00:00)-Water Temperature (C)]]*OO[[#This Row],[46]]</f>
        <v>6.2603497631787499E-5</v>
      </c>
      <c r="AW347" s="10">
        <f>3/24000000*OO[[#This Row],[105 (02JUL1985 00:00:00)-Water Temperature (C)]]*OO[[#This Row],[47]]</f>
        <v>6.0497362326449998E-5</v>
      </c>
      <c r="AX347" s="10">
        <f>3/24000000*OO[[#This Row],[106 (02JUL1985 03:00:00)-Water Temperature (C)]]*OO[[#This Row],[48]]</f>
        <v>5.6952368803199995E-5</v>
      </c>
      <c r="AY347" s="10">
        <f>3/24000000*OO[[#This Row],[107 (02JUL1985 06:00:00)-Water Temperature (C)]]*OO[[#This Row],[49]]</f>
        <v>5.2842662311849997E-5</v>
      </c>
      <c r="AZ347" s="10">
        <f>3/24000000*OO[[#This Row],[108 (02JUL1985 09:00:00)-Water Temperature (C)]]*OO[[#This Row],[50]]</f>
        <v>5.0064631488075E-5</v>
      </c>
      <c r="BA347" s="10">
        <f>3/24000000*OO[[#This Row],[109 (02JUL1985 12:00:00)-Water Temperature (C)]]*OO[[#This Row],[51]]</f>
        <v>4.7174837901887501E-5</v>
      </c>
      <c r="BB347" s="10">
        <f>3/24000000*OO[[#This Row],[110 (02JUL1985 15:00:00)-Water Temperature (C)]]*OO[[#This Row],[52]]</f>
        <v>4.4538764522699996E-5</v>
      </c>
      <c r="BC347" s="10">
        <f>3/24000000*OO[[#This Row],[111 (02JUL1985 18:00:00)-Water Temperature (C)]]*OO[[#This Row],[53]]</f>
        <v>4.1659082438999998E-5</v>
      </c>
      <c r="BD347" s="10">
        <f>3/24000000*OO[[#This Row],[112 (02JUL1985 21:00:00)-Water Temperature (C)]]*OO[[#This Row],[54]]</f>
        <v>3.7875288094049992E-5</v>
      </c>
      <c r="BE347" s="10">
        <f>3/24000000*OO[[#This Row],[113 (03JUL1985 00:00:00)-Water Temperature (C)]]*OO[[#This Row],[55]]</f>
        <v>3.3482296400799997E-5</v>
      </c>
      <c r="BF347" s="10">
        <f>3/24000000*OO[[#This Row],[114 (03JUL1985 03:00:00)-Water Temperature (C)]]*OO[[#This Row],[56]]</f>
        <v>2.8962320414799993E-5</v>
      </c>
      <c r="BG347" s="10">
        <f>3/24000000*OO[[#This Row],[115 (03JUL1985 06:00:00)-Water Temperature (C)]]*OO[[#This Row],[57]]</f>
        <v>2.4727012849664999E-5</v>
      </c>
      <c r="BH347" s="10">
        <f>3/24000000*OO[[#This Row],[116 (03JUL1985 09:00:00)-Water Temperature (C)]]*OO[[#This Row],[58]]</f>
        <v>2.1693925309910003E-5</v>
      </c>
      <c r="BI347" s="10">
        <f>3/24000000*OO[[#This Row],[117 (03JUL1985 12:00:00)-Water Temperature (C)]]*OO[[#This Row],[59]]</f>
        <v>1.93088781123875E-5</v>
      </c>
      <c r="BJ347" s="10">
        <f>3/24000000*OO[[#This Row],[118 (03JUL1985 15:00:00)-Water Temperature (C)]]*OO[[#This Row],[60]]</f>
        <v>1.7336462567225E-5</v>
      </c>
      <c r="BK347" s="10">
        <f>3/24000000*OO[[#This Row],[119 (03JUL1985 18:00:00)-Water Temperature (C)]]*OO[[#This Row],[61]]</f>
        <v>1.5602193455235E-5</v>
      </c>
      <c r="BL347" s="10">
        <f>3/24000000*OO[[#This Row],[120 (03JUL1985 21:00:00)-Water Temperature (C)]]*OO[[#This Row],[62]]</f>
        <v>1.3570033823073749E-5</v>
      </c>
      <c r="BM347" s="10">
        <f>3/24000000*OO[[#This Row],[121 (04JUL1985 00:00:00)-Water Temperature (C)]]*OO[[#This Row],[63]]</f>
        <v>1.1419042849634999E-5</v>
      </c>
      <c r="BN347" s="10">
        <f>3/24000000*OO[[#This Row],[122 (04JUL1985 03:00:00)-Water Temperature (C)]]*OO[[#This Row],[64]]</f>
        <v>9.265183380547501E-6</v>
      </c>
      <c r="BO347" s="10">
        <f>3/24000000*OO[[#This Row],[123 (04JUL1985 06:00:00)-Water Temperature (C)]]*OO[[#This Row],[65]]</f>
        <v>7.3045881511199994E-6</v>
      </c>
      <c r="BP347" s="10">
        <f>3/24000000*OO[[#This Row],[124 (04JUL1985 09:00:00)-Water Temperature (C)]]*OO[[#This Row],[66]]</f>
        <v>5.7981045429974992E-6</v>
      </c>
      <c r="BQ347" s="10">
        <f>3/24000000*OO[[#This Row],[125 (04JUL1985 12:00:00)-Water Temperature (C)]]*OO[[#This Row],[67]]</f>
        <v>4.6220053813725004E-6</v>
      </c>
      <c r="BR347" s="10">
        <f>3/24000000*OO[[#This Row],[126 (04JUL1985 15:00:00)-Water Temperature (C)]]*OO[[#This Row],[68]]</f>
        <v>3.8429557909425006E-6</v>
      </c>
      <c r="BS347" s="10">
        <f>3/24000000*OO[[#This Row],[127 (04JUL1985 18:00:00)-Water Temperature (C)]]*OO[[#This Row],[69]]</f>
        <v>3.2761641449274998E-6</v>
      </c>
      <c r="BT347" s="10">
        <f>3/24000000*OO[[#This Row],[128 (04JUL1985 21:00:00)-Water Temperature (C)]]*OO[[#This Row],[70]]</f>
        <v>2.8742210956487501E-6</v>
      </c>
      <c r="BU347" s="10">
        <f>3/24000000*OO[[#This Row],[129 (05JUL1985 00:00:00)-Water Temperature (C)]]*OO[[#This Row],[71]]</f>
        <v>2.5691403410925E-6</v>
      </c>
      <c r="BV347" s="10">
        <f>3/24000000*OO[[#This Row],[130 (05JUL1985 03:00:00)-Water Temperature (C)]]*OO[[#This Row],[72]]</f>
        <v>2.3153458404062496E-6</v>
      </c>
      <c r="BW347" s="10">
        <f>3/24000000*OO[[#This Row],[131 (05JUL1985 06:00:00)-Water Temperature (C)]]*OO[[#This Row],[73]]</f>
        <v>2.103055430569125E-6</v>
      </c>
      <c r="BX347" s="10">
        <f>3/24000000*OO[[#This Row],[132 (05JUL1985 09:00:00)-Water Temperature (C)]]*OO[[#This Row],[74]]</f>
        <v>1.967739906837375E-6</v>
      </c>
      <c r="BY347" s="10">
        <f>3/24000000*OO[[#This Row],[133 (05JUL1985 12:00:00)-Water Temperature (C)]]*OO[[#This Row],[75]]</f>
        <v>1.8339683020171248E-6</v>
      </c>
      <c r="BZ347" s="10">
        <f>3/24000000*OO[[#This Row],[134 (05JUL1985 15:00:00)-Water Temperature (C)]]*OO[[#This Row],[76]]</f>
        <v>1.7575856069670001E-6</v>
      </c>
      <c r="CA347" s="10">
        <f>3/24000000*OO[[#This Row],[135 (05JUL1985 18:00:00)-Water Temperature (C)]]*OO[[#This Row],[77]]</f>
        <v>1.6963607121195E-6</v>
      </c>
      <c r="CB347" s="10">
        <f>3/24000000*OO[[#This Row],[136 (05JUL1985 21:00:00)-Water Temperature (C)]]*OO[[#This Row],[78]]</f>
        <v>1.6363765757832501E-6</v>
      </c>
      <c r="CC347" s="10">
        <f>3/24000000*OO[[#This Row],[137 (06JUL1985 00:00:00)-Water Temperature (C)]]*OO[[#This Row],[79]]</f>
        <v>1.5745533794999998E-6</v>
      </c>
      <c r="CD347" s="10">
        <f>3/24000000*OO[[#This Row],[138 (06JUL1985 03:00:00)-Water Temperature (C)]]*OO[[#This Row],[80]]</f>
        <v>1.5034913470262499E-6</v>
      </c>
      <c r="CE347" s="10">
        <f>3/24000000*OO[[#This Row],[139 (06JUL1985 06:00:00)-Water Temperature (C)]]*OO[[#This Row],[81]]</f>
        <v>1.4386725460721251E-6</v>
      </c>
      <c r="CF347" s="10">
        <f>3/24000000*OO[[#This Row],[140 (06JUL1985 09:00:00)-Water Temperature (C)]]*OO[[#This Row],[82]]</f>
        <v>1.4149402455299999E-6</v>
      </c>
      <c r="CG347" s="10">
        <f>3/24000000*OO[[#This Row],[141 (06JUL1985 12:00:00)-Water Temperature (C)]]*OO[[#This Row],[83]]</f>
        <v>1.3852915460887499E-6</v>
      </c>
      <c r="CH347" s="10">
        <f>3/24000000*OO[[#This Row],[142 (06JUL1985 15:00:00)-Water Temperature (C)]]*OO[[#This Row],[84]]</f>
        <v>1.3729936990281248E-6</v>
      </c>
      <c r="CI347" s="10">
        <f>3/24000000*OO[[#This Row],[143 (06JUL1985 18:00:00)-Water Temperature (C)]]*OO[[#This Row],[85]]</f>
        <v>1.3645805301499999E-6</v>
      </c>
      <c r="CJ347" s="10">
        <f>3/24000000*OO[[#This Row],[144 (06JUL1985 21:00:00)-Water Temperature (C)]]*OO[[#This Row],[86]]</f>
        <v>1.32837593818125E-6</v>
      </c>
      <c r="CK347" s="10">
        <f>3/24000000*OO[[#This Row],[145 (07JUL1985 00:00:00)-Water Temperature (C)]]*OO[[#This Row],[87]]</f>
        <v>1.2729075761743747E-6</v>
      </c>
      <c r="CL347" s="10">
        <f>3/24000000*OO[[#This Row],[146 (07JUL1985 03:00:00)-Water Temperature (C)]]*OO[[#This Row],[88]]</f>
        <v>1.203749400102E-6</v>
      </c>
      <c r="CM347" s="10">
        <f>3/24000000*OO[[#This Row],[147 (07JUL1985 06:00:00)-Water Temperature (C)]]*OO[[#This Row],[89]]</f>
        <v>1.1296812926831249E-6</v>
      </c>
      <c r="CN347" s="10">
        <f>3/24000000*OO[[#This Row],[148 (07JUL1985 09:00:00)-Water Temperature (C)]]*OO[[#This Row],[90]]</f>
        <v>1.0887919294860001E-6</v>
      </c>
      <c r="CO347" s="10">
        <f>3/24000000*OO[[#This Row],[149 (07JUL1985 12:00:00)-Water Temperature (C)]]*OO[[#This Row],[91]]</f>
        <v>1.0573653544781248E-6</v>
      </c>
      <c r="CP347" s="10">
        <f>3/24000000*OO[[#This Row],[150 (07JUL1985 15:00:00)-Water Temperature (C)]]*OO[[#This Row],[92]]</f>
        <v>1.0336654783049999E-6</v>
      </c>
      <c r="CQ347" s="10">
        <f>3/24000000*OO[[#This Row],[151 (07JUL1985 18:00:00)-Water Temperature (C)]]*OO[[#This Row],[93]]</f>
        <v>1.0177681895823749E-6</v>
      </c>
      <c r="CR347" s="10">
        <f>3/24000000*OO[[#This Row],[152 (07JUL1985 21:00:00)-Water Temperature (C)]]*OO[[#This Row],[94]]</f>
        <v>9.8324923432387495E-7</v>
      </c>
      <c r="CS347" s="10">
        <f>3/24000000*OO[[#This Row],[153 (08JUL1985 00:00:00)-Water Temperature (C)]]*OO[[#This Row],[95]]</f>
        <v>9.4193428507524998E-7</v>
      </c>
      <c r="CT347" s="10">
        <f>3/24000000*OO[[#This Row],[154 (08JUL1985 03:00:00)-Water Temperature (C)]]*OO[[#This Row],[96]]</f>
        <v>8.9220405359524996E-7</v>
      </c>
      <c r="CU347" s="10">
        <f>3/24000000*OO[[#This Row],[155 (08JUL1985 06:00:00)-Water Temperature (C)]]*OO[[#This Row],[97]]</f>
        <v>8.4034270211937513E-7</v>
      </c>
      <c r="CV347" s="10">
        <f>3/24000000*OO[[#This Row],[156 (08JUL1985 09:00:00)-Water Temperature (C)]]*OO[[#This Row],[98]]</f>
        <v>7.9492439377037496E-7</v>
      </c>
      <c r="CW347" s="10">
        <f>3/24000000*OO[[#This Row],[157 (08JUL1985 12:00:00)-Water Temperature (C)]]*OO[[#This Row],[99]]</f>
        <v>7.6599719805562492E-7</v>
      </c>
    </row>
    <row r="348" spans="1:101" x14ac:dyDescent="0.35">
      <c r="A348" t="s">
        <v>354</v>
      </c>
      <c r="B348">
        <v>945.40120000000002</v>
      </c>
      <c r="C348" s="10">
        <f>3/24*OO[[#This Row],[59 (26JUN1985 06:00:00)-Water Temperature (C)]]*OO[[#This Row],[1]]/SUM(OO[1])</f>
        <v>0</v>
      </c>
      <c r="D348" s="10">
        <f>3/24*OO[[#This Row],[60 (26JUN1985 09:00:00)-Water Temperature (C)]]*OO[[#This Row],[2]]/SUM(OO[2])</f>
        <v>0</v>
      </c>
      <c r="E348" s="10">
        <f>3/24*OO[[#This Row],[61 (26JUN1985 12:00:00)-Water Temperature (C)]]*OO[[#This Row],[3]]/SUM(OO[3])</f>
        <v>0</v>
      </c>
      <c r="F348" s="10">
        <f>3/24*OO[[#This Row],[62 (26JUN1985 15:00:00)-Water Temperature (C)]]*OO[[#This Row],[4]]/SUM(OO[4])</f>
        <v>0</v>
      </c>
      <c r="G348" s="10">
        <f>3/24*OO[[#This Row],[63 (26JUN1985 18:00:00)-Water Temperature (C)]]*OO[[#This Row],[5]]/SUM(OO[5])</f>
        <v>0</v>
      </c>
      <c r="H348" s="10">
        <f>3/24*OO[[#This Row],[64 (26JUN1985 21:00:00)-Water Temperature (C)]]*OO[[#This Row],[6]]/SUM(OO[6])</f>
        <v>0</v>
      </c>
      <c r="I348" s="10">
        <f>3/24*OO[[#This Row],[65 (27JUN1985 00:00:00)-Water Temperature (C)]]*OO[[#This Row],[7]]/SUM(OO[7])</f>
        <v>0</v>
      </c>
      <c r="J348" s="10">
        <f>3/24*OO[[#This Row],[66 (27JUN1985 03:00:00)-Water Temperature (C)]]*OO[[#This Row],[8]]/SUM(OO[8])</f>
        <v>0</v>
      </c>
      <c r="K348" s="10">
        <f>3/24*OO[[#This Row],[67 (27JUN1985 06:00:00)-Water Temperature (C)]]*OO[[#This Row],[9]]/SUM(OO[9])</f>
        <v>0</v>
      </c>
      <c r="L348" s="10">
        <f>3/24*OO[[#This Row],[68 (27JUN1985 09:00:00)-Water Temperature (C)]]*OO[[#This Row],[10]]/SUM(OO[10])</f>
        <v>0</v>
      </c>
      <c r="M348" s="10">
        <f>3/24*OO[[#This Row],[69 (27JUN1985 12:00:00)-Water Temperature (C)]]*OO[[#This Row],[11]]/SUM(OO[11])</f>
        <v>0</v>
      </c>
      <c r="N348" s="10">
        <f>3/24*OO[[#This Row],[70 (27JUN1985 15:00:00)-Water Temperature (C)]]*OO[[#This Row],[12]]/SUM(OO[12])</f>
        <v>0</v>
      </c>
      <c r="O348" s="10">
        <f>3/24*OO[[#This Row],[71 (27JUN1985 18:00:00)-Water Temperature (C)]]*OO[[#This Row],[13]]/SUM(OO[13])</f>
        <v>0</v>
      </c>
      <c r="P348" s="10">
        <f>3/24*OO[[#This Row],[72 (27JUN1985 21:00:00)-Water Temperature (C)]]*OO[[#This Row],[14]]/SUM(OO[14])</f>
        <v>0</v>
      </c>
      <c r="Q348" s="10">
        <f>3/24*OO[[#This Row],[73 (28JUN1985 00:00:00)-Water Temperature (C)]]*OO[[#This Row],[15]]/SUM(OO[15])</f>
        <v>0</v>
      </c>
      <c r="R348" s="10">
        <f>3/24*OO[[#This Row],[74 (28JUN1985 03:00:00)-Water Temperature (C)]]*OO[[#This Row],[16]]/SUM(OO[16])</f>
        <v>0</v>
      </c>
      <c r="S348" s="10">
        <f>3/24*OO[[#This Row],[75 (28JUN1985 06:00:00)-Water Temperature (C)]]*OO[[#This Row],[17]]/SUM(OO[17])</f>
        <v>0</v>
      </c>
      <c r="T348" s="10">
        <f>3/24*OO[[#This Row],[76 (28JUN1985 09:00:00)-Water Temperature (C)]]*OO[[#This Row],[18]]/SUM(OO[18])</f>
        <v>1.1934747504498407E-40</v>
      </c>
      <c r="U348" s="10">
        <f>3/24*OO[[#This Row],[77 (28JUN1985 12:00:00)-Water Temperature (C)]]*OO[[#This Row],[19]]/SUM(OO[19])</f>
        <v>5.5886640329757621E-30</v>
      </c>
      <c r="V348" s="10">
        <f>3/24000000*OO[[#This Row],[78 (28JUN1985 15:00:00)-Water Temperature (C)]]*OO[[#This Row],[20]]</f>
        <v>8.3691248128250012E-25</v>
      </c>
      <c r="W348" s="10">
        <f>3/24000000*OO[[#This Row],[79 (28JUN1985 18:00:00)-Water Temperature (C)]]*OO[[#This Row],[21]]</f>
        <v>5.7593234640599994E-18</v>
      </c>
      <c r="X348" s="10">
        <f>3/24000000*OO[[#This Row],[80 (28JUN1985 21:00:00)-Water Temperature (C)]]*OO[[#This Row],[22]]</f>
        <v>3.2930203316999999E-14</v>
      </c>
      <c r="Y348" s="10">
        <f>3/24000000*OO[[#This Row],[81 (29JUN1985 00:00:00)-Water Temperature (C)]]*OO[[#This Row],[23]]</f>
        <v>2.2516440249346251E-11</v>
      </c>
      <c r="Z348" s="10">
        <f>3/24000000*OO[[#This Row],[82 (29JUN1985 03:00:00)-Water Temperature (C)]]*OO[[#This Row],[24]]</f>
        <v>4.0060401454525001E-9</v>
      </c>
      <c r="AA348" s="10">
        <f>3/24000000*OO[[#This Row],[83 (29JUN1985 06:00:00)-Water Temperature (C)]]*OO[[#This Row],[25]]</f>
        <v>2.6244795485749996E-7</v>
      </c>
      <c r="AB348" s="10">
        <f>3/24000000*OO[[#This Row],[84 (29JUN1985 09:00:00)-Water Temperature (C)]]*OO[[#This Row],[26]]</f>
        <v>7.8845942096999985E-6</v>
      </c>
      <c r="AC348" s="10">
        <f>3/24000000*OO[[#This Row],[85 (29JUN1985 12:00:00)-Water Temperature (C)]]*OO[[#This Row],[27]]</f>
        <v>1.2253788230597501E-4</v>
      </c>
      <c r="AD348" s="10">
        <f>3/24000000*OO[[#This Row],[86 (29JUN1985 15:00:00)-Water Temperature (C)]]*OO[[#This Row],[28]]</f>
        <v>1.0688261997119999E-3</v>
      </c>
      <c r="AE348" s="10">
        <f>3/24000000*OO[[#This Row],[88 (29JUN1985 21:00:00)-Water Temperature (C)]]*OO[[#This Row],[30]]</f>
        <v>1.882159161326E-2</v>
      </c>
      <c r="AF348" s="10">
        <f>3/24000000*OO[[#This Row],[88 (29JUN1985 21:00:00)-Water Temperature (C)]]*OO[[#This Row],[30]]</f>
        <v>1.882159161326E-2</v>
      </c>
      <c r="AG348" s="10">
        <f>3/24000000*OO[[#This Row],[89 (30JUN1985 00:00:00)-Water Temperature (C)]]*OO[[#This Row],[31]]</f>
        <v>4.2447368834799999E-2</v>
      </c>
      <c r="AH348" s="10">
        <f>3/24000000*OO[[#This Row],[90 (30JUN1985 03:00:00)-Water Temperature (C)]]*OO[[#This Row],[32]]</f>
        <v>6.812299649008749E-2</v>
      </c>
      <c r="AI348" s="10">
        <f>3/24000000*OO[[#This Row],[91 (30JUN1985 06:00:00)-Water Temperature (C)]]*OO[[#This Row],[33]]</f>
        <v>8.1652057539399997E-2</v>
      </c>
      <c r="AJ348" s="10">
        <f>3/24000000*OO[[#This Row],[92 (30JUN1985 09:00:00)-Water Temperature (C)]]*OO[[#This Row],[34]]</f>
        <v>7.7564948080124999E-2</v>
      </c>
      <c r="AK348" s="10">
        <f>3/24000000*OO[[#This Row],[93 (30JUN1985 12:00:00)-Water Temperature (C)]]*OO[[#This Row],[35]]</f>
        <v>5.9644399355724992E-2</v>
      </c>
      <c r="AL348" s="10">
        <f>3/24000000*OO[[#This Row],[94 (30JUN1985 15:00:00)-Water Temperature (C)]]*OO[[#This Row],[36]]</f>
        <v>3.7952223815624998E-2</v>
      </c>
      <c r="AM348" s="10">
        <f>3/24000000*OO[[#This Row],[95 (30JUN1985 18:00:00)-Water Temperature (C)]]*OO[[#This Row],[37]]</f>
        <v>2.0252690150829998E-2</v>
      </c>
      <c r="AN348" s="10">
        <f>3/24000000*OO[[#This Row],[96 (30JUN1985 21:00:00)-Water Temperature (C)]]*OO[[#This Row],[38]]</f>
        <v>9.1715780837250006E-3</v>
      </c>
      <c r="AO348" s="10">
        <f>3/24000000*OO[[#This Row],[97 (01JUL1985 00:00:00)-Water Temperature (C)]]*OO[[#This Row],[39]]</f>
        <v>3.6172727071350007E-3</v>
      </c>
      <c r="AP348" s="10">
        <f>3/24000000*OO[[#This Row],[98 (01JUL1985 03:00:00)-Water Temperature (C)]]*OO[[#This Row],[40]]</f>
        <v>1.2965006535387499E-3</v>
      </c>
      <c r="AQ348" s="10">
        <f>3/24000000*OO[[#This Row],[99 (01JUL1985 06:00:00)-Water Temperature (C)]]*OO[[#This Row],[41]]</f>
        <v>4.5909784260000003E-4</v>
      </c>
      <c r="AR348" s="10">
        <f>3/24000000*OO[[#This Row],[100 (01JUL1985 09:00:00)-Water Temperature (C)]]*OO[[#This Row],[42]]</f>
        <v>1.9123380663183749E-4</v>
      </c>
      <c r="AS348" s="10">
        <f>3/24000000*OO[[#This Row],[101 (01JUL1985 12:00:00)-Water Temperature (C)]]*OO[[#This Row],[43]]</f>
        <v>1.0989175887999999E-4</v>
      </c>
      <c r="AT348" s="10">
        <f>3/24000000*OO[[#This Row],[102 (01JUL1985 15:00:00)-Water Temperature (C)]]*OO[[#This Row],[44]]</f>
        <v>8.8819862484375007E-5</v>
      </c>
      <c r="AU348" s="10">
        <f>3/24000000*OO[[#This Row],[103 (01JUL1985 18:00:00)-Water Temperature (C)]]*OO[[#This Row],[45]]</f>
        <v>8.4046706665875001E-5</v>
      </c>
      <c r="AV348" s="10">
        <f>3/24000000*OO[[#This Row],[104 (01JUL1985 21:00:00)-Water Temperature (C)]]*OO[[#This Row],[46]]</f>
        <v>8.2038647551887508E-5</v>
      </c>
      <c r="AW348" s="10">
        <f>3/24000000*OO[[#This Row],[105 (02JUL1985 00:00:00)-Water Temperature (C)]]*OO[[#This Row],[47]]</f>
        <v>7.9168541510850007E-5</v>
      </c>
      <c r="AX348" s="10">
        <f>3/24000000*OO[[#This Row],[106 (02JUL1985 03:00:00)-Water Temperature (C)]]*OO[[#This Row],[48]]</f>
        <v>7.4520457784999996E-5</v>
      </c>
      <c r="AY348" s="10">
        <f>3/24000000*OO[[#This Row],[107 (02JUL1985 06:00:00)-Water Temperature (C)]]*OO[[#This Row],[49]]</f>
        <v>6.9162155393499988E-5</v>
      </c>
      <c r="AZ348" s="10">
        <f>3/24000000*OO[[#This Row],[108 (02JUL1985 09:00:00)-Water Temperature (C)]]*OO[[#This Row],[50]]</f>
        <v>6.5560524420949987E-5</v>
      </c>
      <c r="BA348" s="10">
        <f>3/24000000*OO[[#This Row],[109 (02JUL1985 12:00:00)-Water Temperature (C)]]*OO[[#This Row],[51]]</f>
        <v>6.1596889934299997E-5</v>
      </c>
      <c r="BB348" s="10">
        <f>3/24000000*OO[[#This Row],[110 (02JUL1985 15:00:00)-Water Temperature (C)]]*OO[[#This Row],[52]]</f>
        <v>5.8038765204549995E-5</v>
      </c>
      <c r="BC348" s="10">
        <f>3/24000000*OO[[#This Row],[111 (02JUL1985 18:00:00)-Water Temperature (C)]]*OO[[#This Row],[53]]</f>
        <v>5.42398021922625E-5</v>
      </c>
      <c r="BD348" s="10">
        <f>3/24000000*OO[[#This Row],[112 (02JUL1985 21:00:00)-Water Temperature (C)]]*OO[[#This Row],[54]]</f>
        <v>4.9220154503699995E-5</v>
      </c>
      <c r="BE348" s="10">
        <f>3/24000000*OO[[#This Row],[113 (03JUL1985 00:00:00)-Water Temperature (C)]]*OO[[#This Row],[55]]</f>
        <v>4.3473539506499996E-5</v>
      </c>
      <c r="BF348" s="10">
        <f>3/24000000*OO[[#This Row],[114 (03JUL1985 03:00:00)-Water Temperature (C)]]*OO[[#This Row],[56]]</f>
        <v>3.7646849123999993E-5</v>
      </c>
      <c r="BG348" s="10">
        <f>3/24000000*OO[[#This Row],[115 (03JUL1985 06:00:00)-Water Temperature (C)]]*OO[[#This Row],[57]]</f>
        <v>3.2160837327600001E-5</v>
      </c>
      <c r="BH348" s="10">
        <f>3/24000000*OO[[#This Row],[116 (03JUL1985 09:00:00)-Water Temperature (C)]]*OO[[#This Row],[58]]</f>
        <v>2.8246752780299999E-5</v>
      </c>
      <c r="BI348" s="10">
        <f>3/24000000*OO[[#This Row],[117 (03JUL1985 12:00:00)-Water Temperature (C)]]*OO[[#This Row],[59]]</f>
        <v>2.5115921061542499E-5</v>
      </c>
      <c r="BJ348" s="10">
        <f>3/24000000*OO[[#This Row],[118 (03JUL1985 15:00:00)-Water Temperature (C)]]*OO[[#This Row],[60]]</f>
        <v>2.2503552221652498E-5</v>
      </c>
      <c r="BK348" s="10">
        <f>3/24000000*OO[[#This Row],[119 (03JUL1985 18:00:00)-Water Temperature (C)]]*OO[[#This Row],[61]]</f>
        <v>2.0240652706612499E-5</v>
      </c>
      <c r="BL348" s="10">
        <f>3/24000000*OO[[#This Row],[120 (03JUL1985 21:00:00)-Water Temperature (C)]]*OO[[#This Row],[62]]</f>
        <v>1.7594988145757498E-5</v>
      </c>
      <c r="BM348" s="10">
        <f>3/24000000*OO[[#This Row],[121 (04JUL1985 00:00:00)-Water Temperature (C)]]*OO[[#This Row],[63]]</f>
        <v>1.4835257825306248E-5</v>
      </c>
      <c r="BN348" s="10">
        <f>3/24000000*OO[[#This Row],[122 (04JUL1985 03:00:00)-Water Temperature (C)]]*OO[[#This Row],[64]]</f>
        <v>1.20811230896425E-5</v>
      </c>
      <c r="BO348" s="10">
        <f>3/24000000*OO[[#This Row],[123 (04JUL1985 06:00:00)-Water Temperature (C)]]*OO[[#This Row],[65]]</f>
        <v>9.5519000243199989E-6</v>
      </c>
      <c r="BP348" s="10">
        <f>3/24000000*OO[[#This Row],[124 (04JUL1985 09:00:00)-Water Temperature (C)]]*OO[[#This Row],[66]]</f>
        <v>7.5919813837637504E-6</v>
      </c>
      <c r="BQ348" s="10">
        <f>3/24000000*OO[[#This Row],[125 (04JUL1985 12:00:00)-Water Temperature (C)]]*OO[[#This Row],[67]]</f>
        <v>6.0350643627599988E-6</v>
      </c>
      <c r="BR348" s="10">
        <f>3/24000000*OO[[#This Row],[126 (04JUL1985 15:00:00)-Water Temperature (C)]]*OO[[#This Row],[68]]</f>
        <v>4.999576981275E-6</v>
      </c>
      <c r="BS348" s="10">
        <f>3/24000000*OO[[#This Row],[127 (04JUL1985 18:00:00)-Water Temperature (C)]]*OO[[#This Row],[69]]</f>
        <v>4.2419969320874999E-6</v>
      </c>
      <c r="BT348" s="10">
        <f>3/24000000*OO[[#This Row],[128 (04JUL1985 21:00:00)-Water Temperature (C)]]*OO[[#This Row],[70]]</f>
        <v>3.7102835215874996E-6</v>
      </c>
      <c r="BU348" s="10">
        <f>3/24000000*OO[[#This Row],[129 (05JUL1985 00:00:00)-Water Temperature (C)]]*OO[[#This Row],[71]]</f>
        <v>3.3125488371837499E-6</v>
      </c>
      <c r="BV348" s="10">
        <f>3/24000000*OO[[#This Row],[130 (05JUL1985 03:00:00)-Water Temperature (C)]]*OO[[#This Row],[72]]</f>
        <v>2.9838099079799999E-6</v>
      </c>
      <c r="BW348" s="10">
        <f>3/24000000*OO[[#This Row],[131 (05JUL1985 06:00:00)-Water Temperature (C)]]*OO[[#This Row],[73]]</f>
        <v>2.7101320831100001E-6</v>
      </c>
      <c r="BX348" s="10">
        <f>3/24000000*OO[[#This Row],[132 (05JUL1985 09:00:00)-Water Temperature (C)]]*OO[[#This Row],[74]]</f>
        <v>2.5387573416569997E-6</v>
      </c>
      <c r="BY348" s="10">
        <f>3/24000000*OO[[#This Row],[133 (05JUL1985 12:00:00)-Water Temperature (C)]]*OO[[#This Row],[75]]</f>
        <v>2.3602561514231247E-6</v>
      </c>
      <c r="BZ348" s="10">
        <f>3/24000000*OO[[#This Row],[134 (05JUL1985 15:00:00)-Water Temperature (C)]]*OO[[#This Row],[76]]</f>
        <v>2.2590671345220003E-6</v>
      </c>
      <c r="CA348" s="10">
        <f>3/24000000*OO[[#This Row],[135 (05JUL1985 18:00:00)-Water Temperature (C)]]*OO[[#This Row],[77]]</f>
        <v>2.1777299046399999E-6</v>
      </c>
      <c r="CB348" s="10">
        <f>3/24000000*OO[[#This Row],[136 (05JUL1985 21:00:00)-Water Temperature (C)]]*OO[[#This Row],[78]]</f>
        <v>2.0955551425379998E-6</v>
      </c>
      <c r="CC348" s="10">
        <f>3/24000000*OO[[#This Row],[137 (06JUL1985 00:00:00)-Water Temperature (C)]]*OO[[#This Row],[79]]</f>
        <v>2.0137877579687499E-6</v>
      </c>
      <c r="CD348" s="10">
        <f>3/24000000*OO[[#This Row],[138 (06JUL1985 03:00:00)-Water Temperature (C)]]*OO[[#This Row],[80]]</f>
        <v>1.9237332363076252E-6</v>
      </c>
      <c r="CE348" s="10">
        <f>3/24000000*OO[[#This Row],[139 (06JUL1985 06:00:00)-Water Temperature (C)]]*OO[[#This Row],[81]]</f>
        <v>1.8432605242925001E-6</v>
      </c>
      <c r="CF348" s="10">
        <f>3/24000000*OO[[#This Row],[140 (06JUL1985 09:00:00)-Water Temperature (C)]]*OO[[#This Row],[82]]</f>
        <v>1.8159221887134998E-6</v>
      </c>
      <c r="CG348" s="10">
        <f>3/24000000*OO[[#This Row],[141 (06JUL1985 12:00:00)-Water Temperature (C)]]*OO[[#This Row],[83]]</f>
        <v>1.7742081064844999E-6</v>
      </c>
      <c r="CH348" s="10">
        <f>3/24000000*OO[[#This Row],[142 (06JUL1985 15:00:00)-Water Temperature (C)]]*OO[[#This Row],[84]]</f>
        <v>1.7563357814639999E-6</v>
      </c>
      <c r="CI348" s="10">
        <f>3/24000000*OO[[#This Row],[143 (06JUL1985 18:00:00)-Water Temperature (C)]]*OO[[#This Row],[85]]</f>
        <v>1.7441211073499999E-6</v>
      </c>
      <c r="CJ348" s="10">
        <f>3/24000000*OO[[#This Row],[144 (06JUL1985 21:00:00)-Water Temperature (C)]]*OO[[#This Row],[86]]</f>
        <v>1.6929671171413749E-6</v>
      </c>
      <c r="CK348" s="10">
        <f>3/24000000*OO[[#This Row],[145 (07JUL1985 00:00:00)-Water Temperature (C)]]*OO[[#This Row],[87]]</f>
        <v>1.6208042113095001E-6</v>
      </c>
      <c r="CL348" s="10">
        <f>3/24000000*OO[[#This Row],[146 (07JUL1985 03:00:00)-Water Temperature (C)]]*OO[[#This Row],[88]]</f>
        <v>1.5346750743694998E-6</v>
      </c>
      <c r="CM348" s="10">
        <f>3/24000000*OO[[#This Row],[147 (07JUL1985 06:00:00)-Water Temperature (C)]]*OO[[#This Row],[89]]</f>
        <v>1.4417012204847498E-6</v>
      </c>
      <c r="CN348" s="10">
        <f>3/24000000*OO[[#This Row],[148 (07JUL1985 09:00:00)-Water Temperature (C)]]*OO[[#This Row],[90]]</f>
        <v>1.3908881475929999E-6</v>
      </c>
      <c r="CO348" s="10">
        <f>3/24000000*OO[[#This Row],[149 (07JUL1985 12:00:00)-Water Temperature (C)]]*OO[[#This Row],[91]]</f>
        <v>1.3491267919110003E-6</v>
      </c>
      <c r="CP348" s="10">
        <f>3/24000000*OO[[#This Row],[150 (07JUL1985 15:00:00)-Water Temperature (C)]]*OO[[#This Row],[92]]</f>
        <v>1.3160898390517502E-6</v>
      </c>
      <c r="CQ348" s="10">
        <f>3/24000000*OO[[#This Row],[151 (07JUL1985 18:00:00)-Water Temperature (C)]]*OO[[#This Row],[93]]</f>
        <v>1.2938538691356249E-6</v>
      </c>
      <c r="CR348" s="10">
        <f>3/24000000*OO[[#This Row],[152 (07JUL1985 21:00:00)-Water Temperature (C)]]*OO[[#This Row],[94]]</f>
        <v>1.2468729275625E-6</v>
      </c>
      <c r="CS348" s="10">
        <f>3/24000000*OO[[#This Row],[153 (08JUL1985 00:00:00)-Water Temperature (C)]]*OO[[#This Row],[95]]</f>
        <v>1.1938328993359999E-6</v>
      </c>
      <c r="CT348" s="10">
        <f>3/24000000*OO[[#This Row],[154 (08JUL1985 03:00:00)-Water Temperature (C)]]*OO[[#This Row],[96]]</f>
        <v>1.1316083071025002E-6</v>
      </c>
      <c r="CU348" s="10">
        <f>3/24000000*OO[[#This Row],[155 (08JUL1985 06:00:00)-Water Temperature (C)]]*OO[[#This Row],[97]]</f>
        <v>1.0662879677031252E-6</v>
      </c>
      <c r="CV348" s="10">
        <f>3/24000000*OO[[#This Row],[156 (08JUL1985 09:00:00)-Water Temperature (C)]]*OO[[#This Row],[98]]</f>
        <v>1.0086020919067499E-6</v>
      </c>
      <c r="CW348" s="10">
        <f>3/24000000*OO[[#This Row],[157 (08JUL1985 12:00:00)-Water Temperature (C)]]*OO[[#This Row],[99]]</f>
        <v>9.7213393161674981E-7</v>
      </c>
    </row>
    <row r="349" spans="1:101" x14ac:dyDescent="0.35">
      <c r="A349" t="s">
        <v>355</v>
      </c>
      <c r="B349">
        <v>282.50389999999999</v>
      </c>
      <c r="C349" s="10">
        <f>3/24*OO[[#This Row],[59 (26JUN1985 06:00:00)-Water Temperature (C)]]*OO[[#This Row],[1]]/SUM(OO[1])</f>
        <v>0</v>
      </c>
      <c r="D349" s="10">
        <f>3/24*OO[[#This Row],[60 (26JUN1985 09:00:00)-Water Temperature (C)]]*OO[[#This Row],[2]]/SUM(OO[2])</f>
        <v>0</v>
      </c>
      <c r="E349" s="10">
        <f>3/24*OO[[#This Row],[61 (26JUN1985 12:00:00)-Water Temperature (C)]]*OO[[#This Row],[3]]/SUM(OO[3])</f>
        <v>0</v>
      </c>
      <c r="F349" s="10">
        <f>3/24*OO[[#This Row],[62 (26JUN1985 15:00:00)-Water Temperature (C)]]*OO[[#This Row],[4]]/SUM(OO[4])</f>
        <v>0</v>
      </c>
      <c r="G349" s="10">
        <f>3/24*OO[[#This Row],[63 (26JUN1985 18:00:00)-Water Temperature (C)]]*OO[[#This Row],[5]]/SUM(OO[5])</f>
        <v>0</v>
      </c>
      <c r="H349" s="10">
        <f>3/24*OO[[#This Row],[64 (26JUN1985 21:00:00)-Water Temperature (C)]]*OO[[#This Row],[6]]/SUM(OO[6])</f>
        <v>0</v>
      </c>
      <c r="I349" s="10">
        <f>3/24*OO[[#This Row],[65 (27JUN1985 00:00:00)-Water Temperature (C)]]*OO[[#This Row],[7]]/SUM(OO[7])</f>
        <v>0</v>
      </c>
      <c r="J349" s="10">
        <f>3/24*OO[[#This Row],[66 (27JUN1985 03:00:00)-Water Temperature (C)]]*OO[[#This Row],[8]]/SUM(OO[8])</f>
        <v>0</v>
      </c>
      <c r="K349" s="10">
        <f>3/24*OO[[#This Row],[67 (27JUN1985 06:00:00)-Water Temperature (C)]]*OO[[#This Row],[9]]/SUM(OO[9])</f>
        <v>0</v>
      </c>
      <c r="L349" s="10">
        <f>3/24*OO[[#This Row],[68 (27JUN1985 09:00:00)-Water Temperature (C)]]*OO[[#This Row],[10]]/SUM(OO[10])</f>
        <v>0</v>
      </c>
      <c r="M349" s="10">
        <f>3/24*OO[[#This Row],[69 (27JUN1985 12:00:00)-Water Temperature (C)]]*OO[[#This Row],[11]]/SUM(OO[11])</f>
        <v>0</v>
      </c>
      <c r="N349" s="10">
        <f>3/24*OO[[#This Row],[70 (27JUN1985 15:00:00)-Water Temperature (C)]]*OO[[#This Row],[12]]/SUM(OO[12])</f>
        <v>0</v>
      </c>
      <c r="O349" s="10">
        <f>3/24*OO[[#This Row],[71 (27JUN1985 18:00:00)-Water Temperature (C)]]*OO[[#This Row],[13]]/SUM(OO[13])</f>
        <v>0</v>
      </c>
      <c r="P349" s="10">
        <f>3/24*OO[[#This Row],[72 (27JUN1985 21:00:00)-Water Temperature (C)]]*OO[[#This Row],[14]]/SUM(OO[14])</f>
        <v>0</v>
      </c>
      <c r="Q349" s="10">
        <f>3/24*OO[[#This Row],[73 (28JUN1985 00:00:00)-Water Temperature (C)]]*OO[[#This Row],[15]]/SUM(OO[15])</f>
        <v>0</v>
      </c>
      <c r="R349" s="10">
        <f>3/24*OO[[#This Row],[74 (28JUN1985 03:00:00)-Water Temperature (C)]]*OO[[#This Row],[16]]/SUM(OO[16])</f>
        <v>0</v>
      </c>
      <c r="S349" s="10">
        <f>3/24*OO[[#This Row],[75 (28JUN1985 06:00:00)-Water Temperature (C)]]*OO[[#This Row],[17]]/SUM(OO[17])</f>
        <v>0</v>
      </c>
      <c r="T349" s="10">
        <f>3/24*OO[[#This Row],[76 (28JUN1985 09:00:00)-Water Temperature (C)]]*OO[[#This Row],[18]]/SUM(OO[18])</f>
        <v>7.3461204231992389E-42</v>
      </c>
      <c r="U349" s="10">
        <f>3/24*OO[[#This Row],[77 (28JUN1985 12:00:00)-Water Temperature (C)]]*OO[[#This Row],[19]]/SUM(OO[19])</f>
        <v>4.0588685161316785E-31</v>
      </c>
      <c r="V349" s="10">
        <f>3/24000000*OO[[#This Row],[78 (28JUN1985 15:00:00)-Water Temperature (C)]]*OO[[#This Row],[20]]</f>
        <v>5.2575916845812502E-26</v>
      </c>
      <c r="W349" s="10">
        <f>3/24000000*OO[[#This Row],[79 (28JUN1985 18:00:00)-Water Temperature (C)]]*OO[[#This Row],[21]]</f>
        <v>5.0165668782899992E-19</v>
      </c>
      <c r="X349" s="10">
        <f>3/24000000*OO[[#This Row],[80 (28JUN1985 21:00:00)-Water Temperature (C)]]*OO[[#This Row],[22]]</f>
        <v>3.3121165044375001E-15</v>
      </c>
      <c r="Y349" s="10">
        <f>3/24000000*OO[[#This Row],[81 (29JUN1985 00:00:00)-Water Temperature (C)]]*OO[[#This Row],[23]]</f>
        <v>2.4676487441812501E-12</v>
      </c>
      <c r="Z349" s="10">
        <f>3/24000000*OO[[#This Row],[82 (29JUN1985 03:00:00)-Water Temperature (C)]]*OO[[#This Row],[24]]</f>
        <v>4.6991114525099991E-10</v>
      </c>
      <c r="AA349" s="10">
        <f>3/24000000*OO[[#This Row],[83 (29JUN1985 06:00:00)-Water Temperature (C)]]*OO[[#This Row],[25]]</f>
        <v>3.2561387179475003E-8</v>
      </c>
      <c r="AB349" s="10">
        <f>3/24000000*OO[[#This Row],[84 (29JUN1985 09:00:00)-Water Temperature (C)]]*OO[[#This Row],[26]]</f>
        <v>1.0285118420718749E-6</v>
      </c>
      <c r="AC349" s="10">
        <f>3/24000000*OO[[#This Row],[85 (29JUN1985 12:00:00)-Water Temperature (C)]]*OO[[#This Row],[27]]</f>
        <v>1.670964970598E-5</v>
      </c>
      <c r="AD349" s="10">
        <f>3/24000000*OO[[#This Row],[86 (29JUN1985 15:00:00)-Water Temperature (C)]]*OO[[#This Row],[28]]</f>
        <v>1.515259285314E-4</v>
      </c>
      <c r="AE349" s="10">
        <f>3/24000000*OO[[#This Row],[88 (29JUN1985 21:00:00)-Water Temperature (C)]]*OO[[#This Row],[30]]</f>
        <v>2.8536119311837497E-3</v>
      </c>
      <c r="AF349" s="10">
        <f>3/24000000*OO[[#This Row],[88 (29JUN1985 21:00:00)-Water Temperature (C)]]*OO[[#This Row],[30]]</f>
        <v>2.8536119311837497E-3</v>
      </c>
      <c r="AG349" s="10">
        <f>3/24000000*OO[[#This Row],[89 (30JUN1985 00:00:00)-Water Temperature (C)]]*OO[[#This Row],[31]]</f>
        <v>6.6217289605799996E-3</v>
      </c>
      <c r="AH349" s="10">
        <f>3/24000000*OO[[#This Row],[90 (30JUN1985 03:00:00)-Water Temperature (C)]]*OO[[#This Row],[32]]</f>
        <v>1.0908900869755E-2</v>
      </c>
      <c r="AI349" s="10">
        <f>3/24000000*OO[[#This Row],[91 (30JUN1985 06:00:00)-Water Temperature (C)]]*OO[[#This Row],[33]]</f>
        <v>1.3393078718512497E-2</v>
      </c>
      <c r="AJ349" s="10">
        <f>3/24000000*OO[[#This Row],[92 (30JUN1985 09:00:00)-Water Temperature (C)]]*OO[[#This Row],[34]]</f>
        <v>1.30097611833E-2</v>
      </c>
      <c r="AK349" s="10">
        <f>3/24000000*OO[[#This Row],[93 (30JUN1985 12:00:00)-Water Temperature (C)]]*OO[[#This Row],[35]]</f>
        <v>1.0206909954787499E-2</v>
      </c>
      <c r="AL349" s="10">
        <f>3/24000000*OO[[#This Row],[94 (30JUN1985 15:00:00)-Water Temperature (C)]]*OO[[#This Row],[36]]</f>
        <v>6.6128767631E-3</v>
      </c>
      <c r="AM349" s="10">
        <f>3/24000000*OO[[#This Row],[95 (30JUN1985 18:00:00)-Water Temperature (C)]]*OO[[#This Row],[37]]</f>
        <v>3.5865989694449998E-3</v>
      </c>
      <c r="AN349" s="10">
        <f>3/24000000*OO[[#This Row],[96 (30JUN1985 21:00:00)-Water Temperature (C)]]*OO[[#This Row],[38]]</f>
        <v>1.6463605693949998E-3</v>
      </c>
      <c r="AO349" s="10">
        <f>3/24000000*OO[[#This Row],[97 (01JUL1985 00:00:00)-Water Temperature (C)]]*OO[[#This Row],[39]]</f>
        <v>6.5731460550562501E-4</v>
      </c>
      <c r="AP349" s="10">
        <f>3/24000000*OO[[#This Row],[98 (01JUL1985 03:00:00)-Water Temperature (C)]]*OO[[#This Row],[40]]</f>
        <v>2.3739421065474998E-4</v>
      </c>
      <c r="AQ349" s="10">
        <f>3/24000000*OO[[#This Row],[99 (01JUL1985 06:00:00)-Water Temperature (C)]]*OO[[#This Row],[41]]</f>
        <v>8.3812015661624995E-5</v>
      </c>
      <c r="AR349" s="10">
        <f>3/24000000*OO[[#This Row],[100 (01JUL1985 09:00:00)-Water Temperature (C)]]*OO[[#This Row],[42]]</f>
        <v>3.4159661234212502E-5</v>
      </c>
      <c r="AS349" s="10">
        <f>3/24000000*OO[[#This Row],[101 (01JUL1985 12:00:00)-Water Temperature (C)]]*OO[[#This Row],[43]]</f>
        <v>1.8845234708317499E-5</v>
      </c>
      <c r="AT349" s="10">
        <f>3/24000000*OO[[#This Row],[102 (01JUL1985 15:00:00)-Water Temperature (C)]]*OO[[#This Row],[44]]</f>
        <v>1.4774105146999998E-5</v>
      </c>
      <c r="AU349" s="10">
        <f>3/24000000*OO[[#This Row],[103 (01JUL1985 18:00:00)-Water Temperature (C)]]*OO[[#This Row],[45]]</f>
        <v>1.3810005603037497E-5</v>
      </c>
      <c r="AV349" s="10">
        <f>3/24000000*OO[[#This Row],[104 (01JUL1985 21:00:00)-Water Temperature (C)]]*OO[[#This Row],[46]]</f>
        <v>1.3435134780649999E-5</v>
      </c>
      <c r="AW349" s="10">
        <f>3/24000000*OO[[#This Row],[105 (02JUL1985 00:00:00)-Water Temperature (C)]]*OO[[#This Row],[47]]</f>
        <v>1.296446170752E-5</v>
      </c>
      <c r="AX349" s="10">
        <f>3/24000000*OO[[#This Row],[106 (02JUL1985 03:00:00)-Water Temperature (C)]]*OO[[#This Row],[48]]</f>
        <v>1.2221058284032501E-5</v>
      </c>
      <c r="AY349" s="10">
        <f>3/24000000*OO[[#This Row],[107 (02JUL1985 06:00:00)-Water Temperature (C)]]*OO[[#This Row],[49]]</f>
        <v>1.1352211576987501E-5</v>
      </c>
      <c r="AZ349" s="10">
        <f>3/24000000*OO[[#This Row],[108 (02JUL1985 09:00:00)-Water Temperature (C)]]*OO[[#This Row],[50]]</f>
        <v>1.0772602311787498E-5</v>
      </c>
      <c r="BA349" s="10">
        <f>3/24000000*OO[[#This Row],[109 (02JUL1985 12:00:00)-Water Temperature (C)]]*OO[[#This Row],[51]]</f>
        <v>1.0102123515321247E-5</v>
      </c>
      <c r="BB349" s="10">
        <f>3/24000000*OO[[#This Row],[110 (02JUL1985 15:00:00)-Water Temperature (C)]]*OO[[#This Row],[52]]</f>
        <v>9.5003430046450004E-6</v>
      </c>
      <c r="BC349" s="10">
        <f>3/24000000*OO[[#This Row],[111 (02JUL1985 18:00:00)-Water Temperature (C)]]*OO[[#This Row],[53]]</f>
        <v>8.8719749284162502E-6</v>
      </c>
      <c r="BD349" s="10">
        <f>3/24000000*OO[[#This Row],[112 (02JUL1985 21:00:00)-Water Temperature (C)]]*OO[[#This Row],[54]]</f>
        <v>8.0382444496875004E-6</v>
      </c>
      <c r="BE349" s="10">
        <f>3/24000000*OO[[#This Row],[113 (03JUL1985 00:00:00)-Water Temperature (C)]]*OO[[#This Row],[55]]</f>
        <v>7.0895609084062488E-6</v>
      </c>
      <c r="BF349" s="10">
        <f>3/24000000*OO[[#This Row],[114 (03JUL1985 03:00:00)-Water Temperature (C)]]*OO[[#This Row],[56]]</f>
        <v>6.1425157604624991E-6</v>
      </c>
      <c r="BG349" s="10">
        <f>3/24000000*OO[[#This Row],[115 (03JUL1985 06:00:00)-Water Temperature (C)]]*OO[[#This Row],[57]]</f>
        <v>5.2450347449812491E-6</v>
      </c>
      <c r="BH349" s="10">
        <f>3/24000000*OO[[#This Row],[116 (03JUL1985 09:00:00)-Water Temperature (C)]]*OO[[#This Row],[58]]</f>
        <v>4.6055533913999999E-6</v>
      </c>
      <c r="BI349" s="10">
        <f>3/24000000*OO[[#This Row],[117 (03JUL1985 12:00:00)-Water Temperature (C)]]*OO[[#This Row],[59]]</f>
        <v>4.088144239245E-6</v>
      </c>
      <c r="BJ349" s="10">
        <f>3/24000000*OO[[#This Row],[118 (03JUL1985 15:00:00)-Water Temperature (C)]]*OO[[#This Row],[60]]</f>
        <v>3.6531179493724997E-6</v>
      </c>
      <c r="BK349" s="10">
        <f>3/24000000*OO[[#This Row],[119 (03JUL1985 18:00:00)-Water Temperature (C)]]*OO[[#This Row],[61]]</f>
        <v>3.2810612899200001E-6</v>
      </c>
      <c r="BL349" s="10">
        <f>3/24000000*OO[[#This Row],[120 (03JUL1985 21:00:00)-Water Temperature (C)]]*OO[[#This Row],[62]]</f>
        <v>2.8509339638749996E-6</v>
      </c>
      <c r="BM349" s="10">
        <f>3/24000000*OO[[#This Row],[121 (04JUL1985 00:00:00)-Water Temperature (C)]]*OO[[#This Row],[63]]</f>
        <v>2.4065623764275003E-6</v>
      </c>
      <c r="BN349" s="10">
        <f>3/24000000*OO[[#This Row],[122 (04JUL1985 03:00:00)-Water Temperature (C)]]*OO[[#This Row],[64]]</f>
        <v>1.9665249053287498E-6</v>
      </c>
      <c r="BO349" s="10">
        <f>3/24000000*OO[[#This Row],[123 (04JUL1985 06:00:00)-Water Temperature (C)]]*OO[[#This Row],[65]]</f>
        <v>1.558583237064E-6</v>
      </c>
      <c r="BP349" s="10">
        <f>3/24000000*OO[[#This Row],[124 (04JUL1985 09:00:00)-Water Temperature (C)]]*OO[[#This Row],[66]]</f>
        <v>1.2399162874056251E-6</v>
      </c>
      <c r="BQ349" s="10">
        <f>3/24000000*OO[[#This Row],[125 (04JUL1985 12:00:00)-Water Temperature (C)]]*OO[[#This Row],[67]]</f>
        <v>9.8341112591549989E-7</v>
      </c>
      <c r="BR349" s="10">
        <f>3/24000000*OO[[#This Row],[126 (04JUL1985 15:00:00)-Water Temperature (C)]]*OO[[#This Row],[68]]</f>
        <v>8.1146071546750002E-7</v>
      </c>
      <c r="BS349" s="10">
        <f>3/24000000*OO[[#This Row],[127 (04JUL1985 18:00:00)-Water Temperature (C)]]*OO[[#This Row],[69]]</f>
        <v>6.8545705925199995E-7</v>
      </c>
      <c r="BT349" s="10">
        <f>3/24000000*OO[[#This Row],[128 (04JUL1985 21:00:00)-Water Temperature (C)]]*OO[[#This Row],[70]]</f>
        <v>5.9752709701049996E-7</v>
      </c>
      <c r="BU349" s="10">
        <f>3/24000000*OO[[#This Row],[129 (05JUL1985 00:00:00)-Water Temperature (C)]]*OO[[#This Row],[71]]</f>
        <v>5.3279581262400002E-7</v>
      </c>
      <c r="BV349" s="10">
        <f>3/24000000*OO[[#This Row],[130 (05JUL1985 03:00:00)-Water Temperature (C)]]*OO[[#This Row],[72]]</f>
        <v>4.7984103853787497E-7</v>
      </c>
      <c r="BW349" s="10">
        <f>3/24000000*OO[[#This Row],[131 (05JUL1985 06:00:00)-Water Temperature (C)]]*OO[[#This Row],[73]]</f>
        <v>4.3581037515749997E-7</v>
      </c>
      <c r="BX349" s="10">
        <f>3/24000000*OO[[#This Row],[132 (05JUL1985 09:00:00)-Water Temperature (C)]]*OO[[#This Row],[74]]</f>
        <v>4.0854656410199994E-7</v>
      </c>
      <c r="BY349" s="10">
        <f>3/24000000*OO[[#This Row],[133 (05JUL1985 12:00:00)-Water Temperature (C)]]*OO[[#This Row],[75]]</f>
        <v>3.7912507673775004E-7</v>
      </c>
      <c r="BZ349" s="10">
        <f>3/24000000*OO[[#This Row],[134 (05JUL1985 15:00:00)-Water Temperature (C)]]*OO[[#This Row],[76]]</f>
        <v>3.6199574203987503E-7</v>
      </c>
      <c r="CA349" s="10">
        <f>3/24000000*OO[[#This Row],[135 (05JUL1985 18:00:00)-Water Temperature (C)]]*OO[[#This Row],[77]]</f>
        <v>3.4830341373937501E-7</v>
      </c>
      <c r="CB349" s="10">
        <f>3/24000000*OO[[#This Row],[136 (05JUL1985 21:00:00)-Water Temperature (C)]]*OO[[#This Row],[78]]</f>
        <v>3.3417994854199999E-7</v>
      </c>
      <c r="CC349" s="10">
        <f>3/24000000*OO[[#This Row],[137 (06JUL1985 00:00:00)-Water Temperature (C)]]*OO[[#This Row],[79]]</f>
        <v>3.2031457565625001E-7</v>
      </c>
      <c r="CD349" s="10">
        <f>3/24000000*OO[[#This Row],[138 (06JUL1985 03:00:00)-Water Temperature (C)]]*OO[[#This Row],[80]]</f>
        <v>3.0575435932000003E-7</v>
      </c>
      <c r="CE349" s="10">
        <f>3/24000000*OO[[#This Row],[139 (06JUL1985 06:00:00)-Water Temperature (C)]]*OO[[#This Row],[81]]</f>
        <v>2.928078152975E-7</v>
      </c>
      <c r="CF349" s="10">
        <f>3/24000000*OO[[#This Row],[140 (06JUL1985 09:00:00)-Water Temperature (C)]]*OO[[#This Row],[82]]</f>
        <v>2.8853619797700003E-7</v>
      </c>
      <c r="CG349" s="10">
        <f>3/24000000*OO[[#This Row],[141 (06JUL1985 12:00:00)-Water Temperature (C)]]*OO[[#This Row],[83]]</f>
        <v>2.8113555789299996E-7</v>
      </c>
      <c r="CH349" s="10">
        <f>3/24000000*OO[[#This Row],[142 (06JUL1985 15:00:00)-Water Temperature (C)]]*OO[[#This Row],[84]]</f>
        <v>2.7739959025349995E-7</v>
      </c>
      <c r="CI349" s="10">
        <f>3/24000000*OO[[#This Row],[143 (06JUL1985 18:00:00)-Water Temperature (C)]]*OO[[#This Row],[85]]</f>
        <v>2.748613955405625E-7</v>
      </c>
      <c r="CJ349" s="10">
        <f>3/24000000*OO[[#This Row],[144 (06JUL1985 21:00:00)-Water Temperature (C)]]*OO[[#This Row],[86]]</f>
        <v>2.6580496937067494E-7</v>
      </c>
      <c r="CK349" s="10">
        <f>3/24000000*OO[[#This Row],[145 (07JUL1985 00:00:00)-Water Temperature (C)]]*OO[[#This Row],[87]]</f>
        <v>2.5366237914014998E-7</v>
      </c>
      <c r="CL349" s="10">
        <f>3/24000000*OO[[#This Row],[146 (07JUL1985 03:00:00)-Water Temperature (C)]]*OO[[#This Row],[88]]</f>
        <v>2.4010362066941251E-7</v>
      </c>
      <c r="CM349" s="10">
        <f>3/24000000*OO[[#This Row],[147 (07JUL1985 06:00:00)-Water Temperature (C)]]*OO[[#This Row],[89]]</f>
        <v>2.2525327516319999E-7</v>
      </c>
      <c r="CN349" s="10">
        <f>3/24000000*OO[[#This Row],[148 (07JUL1985 09:00:00)-Water Temperature (C)]]*OO[[#This Row],[90]]</f>
        <v>2.1711843780108749E-7</v>
      </c>
      <c r="CO349" s="10">
        <f>3/24000000*OO[[#This Row],[149 (07JUL1985 12:00:00)-Water Temperature (C)]]*OO[[#This Row],[91]]</f>
        <v>2.1002890419999999E-7</v>
      </c>
      <c r="CP349" s="10">
        <f>3/24000000*OO[[#This Row],[150 (07JUL1985 15:00:00)-Water Temperature (C)]]*OO[[#This Row],[92]]</f>
        <v>2.04096981058925E-7</v>
      </c>
      <c r="CQ349" s="10">
        <f>3/24000000*OO[[#This Row],[151 (07JUL1985 18:00:00)-Water Temperature (C)]]*OO[[#This Row],[93]]</f>
        <v>2.0003082047151249E-7</v>
      </c>
      <c r="CR349" s="10">
        <f>3/24000000*OO[[#This Row],[152 (07JUL1985 21:00:00)-Water Temperature (C)]]*OO[[#This Row],[94]]</f>
        <v>1.9205138291764999E-7</v>
      </c>
      <c r="CS349" s="10">
        <f>3/24000000*OO[[#This Row],[153 (08JUL1985 00:00:00)-Water Temperature (C)]]*OO[[#This Row],[95]]</f>
        <v>1.8341026396701249E-7</v>
      </c>
      <c r="CT349" s="10">
        <f>3/24000000*OO[[#This Row],[154 (08JUL1985 03:00:00)-Water Temperature (C)]]*OO[[#This Row],[96]]</f>
        <v>1.7369027160581249E-7</v>
      </c>
      <c r="CU349" s="10">
        <f>3/24000000*OO[[#This Row],[155 (08JUL1985 06:00:00)-Water Temperature (C)]]*OO[[#This Row],[97]]</f>
        <v>1.6346486098324999E-7</v>
      </c>
      <c r="CV349" s="10">
        <f>3/24000000*OO[[#This Row],[156 (08JUL1985 09:00:00)-Water Temperature (C)]]*OO[[#This Row],[98]]</f>
        <v>1.543268968791E-7</v>
      </c>
      <c r="CW349" s="10">
        <f>3/24000000*OO[[#This Row],[157 (08JUL1985 12:00:00)-Water Temperature (C)]]*OO[[#This Row],[99]]</f>
        <v>1.4856580306907499E-7</v>
      </c>
    </row>
    <row r="350" spans="1:101" x14ac:dyDescent="0.35">
      <c r="A350" t="s">
        <v>356</v>
      </c>
      <c r="B350">
        <v>285.3263</v>
      </c>
      <c r="C350" s="10">
        <f>3/24*OO[[#This Row],[59 (26JUN1985 06:00:00)-Water Temperature (C)]]*OO[[#This Row],[1]]/SUM(OO[1])</f>
        <v>0</v>
      </c>
      <c r="D350" s="10">
        <f>3/24*OO[[#This Row],[60 (26JUN1985 09:00:00)-Water Temperature (C)]]*OO[[#This Row],[2]]/SUM(OO[2])</f>
        <v>0</v>
      </c>
      <c r="E350" s="10">
        <f>3/24*OO[[#This Row],[61 (26JUN1985 12:00:00)-Water Temperature (C)]]*OO[[#This Row],[3]]/SUM(OO[3])</f>
        <v>0</v>
      </c>
      <c r="F350" s="10">
        <f>3/24*OO[[#This Row],[62 (26JUN1985 15:00:00)-Water Temperature (C)]]*OO[[#This Row],[4]]/SUM(OO[4])</f>
        <v>0</v>
      </c>
      <c r="G350" s="10">
        <f>3/24*OO[[#This Row],[63 (26JUN1985 18:00:00)-Water Temperature (C)]]*OO[[#This Row],[5]]/SUM(OO[5])</f>
        <v>0</v>
      </c>
      <c r="H350" s="10">
        <f>3/24*OO[[#This Row],[64 (26JUN1985 21:00:00)-Water Temperature (C)]]*OO[[#This Row],[6]]/SUM(OO[6])</f>
        <v>0</v>
      </c>
      <c r="I350" s="10">
        <f>3/24*OO[[#This Row],[65 (27JUN1985 00:00:00)-Water Temperature (C)]]*OO[[#This Row],[7]]/SUM(OO[7])</f>
        <v>0</v>
      </c>
      <c r="J350" s="10">
        <f>3/24*OO[[#This Row],[66 (27JUN1985 03:00:00)-Water Temperature (C)]]*OO[[#This Row],[8]]/SUM(OO[8])</f>
        <v>0</v>
      </c>
      <c r="K350" s="10">
        <f>3/24*OO[[#This Row],[67 (27JUN1985 06:00:00)-Water Temperature (C)]]*OO[[#This Row],[9]]/SUM(OO[9])</f>
        <v>0</v>
      </c>
      <c r="L350" s="10">
        <f>3/24*OO[[#This Row],[68 (27JUN1985 09:00:00)-Water Temperature (C)]]*OO[[#This Row],[10]]/SUM(OO[10])</f>
        <v>0</v>
      </c>
      <c r="M350" s="10">
        <f>3/24*OO[[#This Row],[69 (27JUN1985 12:00:00)-Water Temperature (C)]]*OO[[#This Row],[11]]/SUM(OO[11])</f>
        <v>0</v>
      </c>
      <c r="N350" s="10">
        <f>3/24*OO[[#This Row],[70 (27JUN1985 15:00:00)-Water Temperature (C)]]*OO[[#This Row],[12]]/SUM(OO[12])</f>
        <v>0</v>
      </c>
      <c r="O350" s="10">
        <f>3/24*OO[[#This Row],[71 (27JUN1985 18:00:00)-Water Temperature (C)]]*OO[[#This Row],[13]]/SUM(OO[13])</f>
        <v>0</v>
      </c>
      <c r="P350" s="10">
        <f>3/24*OO[[#This Row],[72 (27JUN1985 21:00:00)-Water Temperature (C)]]*OO[[#This Row],[14]]/SUM(OO[14])</f>
        <v>0</v>
      </c>
      <c r="Q350" s="10">
        <f>3/24*OO[[#This Row],[73 (28JUN1985 00:00:00)-Water Temperature (C)]]*OO[[#This Row],[15]]/SUM(OO[15])</f>
        <v>0</v>
      </c>
      <c r="R350" s="10">
        <f>3/24*OO[[#This Row],[74 (28JUN1985 03:00:00)-Water Temperature (C)]]*OO[[#This Row],[16]]/SUM(OO[16])</f>
        <v>0</v>
      </c>
      <c r="S350" s="10">
        <f>3/24*OO[[#This Row],[75 (28JUN1985 06:00:00)-Water Temperature (C)]]*OO[[#This Row],[17]]/SUM(OO[17])</f>
        <v>0</v>
      </c>
      <c r="T350" s="10">
        <f>3/24*OO[[#This Row],[76 (28JUN1985 09:00:00)-Water Temperature (C)]]*OO[[#This Row],[18]]/SUM(OO[18])</f>
        <v>5.1112007785528799E-42</v>
      </c>
      <c r="U350" s="10">
        <f>3/24*OO[[#This Row],[77 (28JUN1985 12:00:00)-Water Temperature (C)]]*OO[[#This Row],[19]]/SUM(OO[19])</f>
        <v>3.2770534784138482E-31</v>
      </c>
      <c r="V350" s="10">
        <f>3/24000000*OO[[#This Row],[78 (28JUN1985 15:00:00)-Water Temperature (C)]]*OO[[#This Row],[20]]</f>
        <v>3.7383674773825006E-26</v>
      </c>
      <c r="W350" s="10">
        <f>3/24000000*OO[[#This Row],[79 (28JUN1985 18:00:00)-Water Temperature (C)]]*OO[[#This Row],[21]]</f>
        <v>4.4866803083999987E-19</v>
      </c>
      <c r="X350" s="10">
        <f>3/24000000*OO[[#This Row],[80 (28JUN1985 21:00:00)-Water Temperature (C)]]*OO[[#This Row],[22]]</f>
        <v>3.1773942285049995E-15</v>
      </c>
      <c r="Y350" s="10">
        <f>3/24000000*OO[[#This Row],[81 (29JUN1985 00:00:00)-Water Temperature (C)]]*OO[[#This Row],[23]]</f>
        <v>2.4635297152949996E-12</v>
      </c>
      <c r="Z350" s="10">
        <f>3/24000000*OO[[#This Row],[82 (29JUN1985 03:00:00)-Water Temperature (C)]]*OO[[#This Row],[24]]</f>
        <v>4.8388052525499998E-10</v>
      </c>
      <c r="AA350" s="10">
        <f>3/24000000*OO[[#This Row],[83 (29JUN1985 06:00:00)-Water Temperature (C)]]*OO[[#This Row],[25]]</f>
        <v>3.4393097962874996E-8</v>
      </c>
      <c r="AB350" s="10">
        <f>3/24000000*OO[[#This Row],[84 (29JUN1985 09:00:00)-Water Temperature (C)]]*OO[[#This Row],[26]]</f>
        <v>1.110883586175E-6</v>
      </c>
      <c r="AC350" s="10">
        <f>3/24000000*OO[[#This Row],[85 (29JUN1985 12:00:00)-Water Temperature (C)]]*OO[[#This Row],[27]]</f>
        <v>1.841161134125E-5</v>
      </c>
      <c r="AD350" s="10">
        <f>3/24000000*OO[[#This Row],[86 (29JUN1985 15:00:00)-Water Temperature (C)]]*OO[[#This Row],[28]]</f>
        <v>1.7000870328371246E-4</v>
      </c>
      <c r="AE350" s="10">
        <f>3/24000000*OO[[#This Row],[88 (29JUN1985 21:00:00)-Water Temperature (C)]]*OO[[#This Row],[30]]</f>
        <v>3.3084830061999998E-3</v>
      </c>
      <c r="AF350" s="10">
        <f>3/24000000*OO[[#This Row],[88 (29JUN1985 21:00:00)-Water Temperature (C)]]*OO[[#This Row],[30]]</f>
        <v>3.3084830061999998E-3</v>
      </c>
      <c r="AG350" s="10">
        <f>3/24000000*OO[[#This Row],[89 (30JUN1985 00:00:00)-Water Temperature (C)]]*OO[[#This Row],[31]]</f>
        <v>7.7902183680825009E-3</v>
      </c>
      <c r="AH350" s="10">
        <f>3/24000000*OO[[#This Row],[90 (30JUN1985 03:00:00)-Water Temperature (C)]]*OO[[#This Row],[32]]</f>
        <v>1.3011998183957501E-2</v>
      </c>
      <c r="AI350" s="10">
        <f>3/24000000*OO[[#This Row],[91 (30JUN1985 06:00:00)-Water Temperature (C)]]*OO[[#This Row],[33]]</f>
        <v>1.6175630079419998E-2</v>
      </c>
      <c r="AJ350" s="10">
        <f>3/24000000*OO[[#This Row],[92 (30JUN1985 09:00:00)-Water Temperature (C)]]*OO[[#This Row],[34]]</f>
        <v>1.5900685510568748E-2</v>
      </c>
      <c r="AK350" s="10">
        <f>3/24000000*OO[[#This Row],[93 (30JUN1985 12:00:00)-Water Temperature (C)]]*OO[[#This Row],[35]]</f>
        <v>1.2613411410493748E-2</v>
      </c>
      <c r="AL350" s="10">
        <f>3/24000000*OO[[#This Row],[94 (30JUN1985 15:00:00)-Water Temperature (C)]]*OO[[#This Row],[36]]</f>
        <v>8.2573815972899981E-3</v>
      </c>
      <c r="AM350" s="10">
        <f>3/24000000*OO[[#This Row],[95 (30JUN1985 18:00:00)-Water Temperature (C)]]*OO[[#This Row],[37]]</f>
        <v>4.5241007863387498E-3</v>
      </c>
      <c r="AN350" s="10">
        <f>3/24000000*OO[[#This Row],[96 (30JUN1985 21:00:00)-Water Temperature (C)]]*OO[[#This Row],[38]]</f>
        <v>2.0963879109959999E-3</v>
      </c>
      <c r="AO350" s="10">
        <f>3/24000000*OO[[#This Row],[97 (01JUL1985 00:00:00)-Water Temperature (C)]]*OO[[#This Row],[39]]</f>
        <v>8.446386722149999E-4</v>
      </c>
      <c r="AP350" s="10">
        <f>3/24000000*OO[[#This Row],[98 (01JUL1985 03:00:00)-Water Temperature (C)]]*OO[[#This Row],[40]]</f>
        <v>3.0741276197625002E-4</v>
      </c>
      <c r="AQ350" s="10">
        <f>3/24000000*OO[[#This Row],[99 (01JUL1985 06:00:00)-Water Temperature (C)]]*OO[[#This Row],[41]]</f>
        <v>1.089383382120375E-4</v>
      </c>
      <c r="AR350" s="10">
        <f>3/24000000*OO[[#This Row],[100 (01JUL1985 09:00:00)-Water Temperature (C)]]*OO[[#This Row],[42]]</f>
        <v>4.4223027635687501E-5</v>
      </c>
      <c r="AS350" s="10">
        <f>3/24000000*OO[[#This Row],[101 (01JUL1985 12:00:00)-Water Temperature (C)]]*OO[[#This Row],[43]]</f>
        <v>2.41165100841E-5</v>
      </c>
      <c r="AT350" s="10">
        <f>3/24000000*OO[[#This Row],[102 (01JUL1985 15:00:00)-Water Temperature (C)]]*OO[[#This Row],[44]]</f>
        <v>1.8749862173624997E-5</v>
      </c>
      <c r="AU350" s="10">
        <f>3/24000000*OO[[#This Row],[103 (01JUL1985 18:00:00)-Water Temperature (C)]]*OO[[#This Row],[45]]</f>
        <v>1.7505649603674999E-5</v>
      </c>
      <c r="AV350" s="10">
        <f>3/24000000*OO[[#This Row],[104 (01JUL1985 21:00:00)-Water Temperature (C)]]*OO[[#This Row],[46]]</f>
        <v>1.7073656256149999E-5</v>
      </c>
      <c r="AW350" s="10">
        <f>3/24000000*OO[[#This Row],[105 (02JUL1985 00:00:00)-Water Temperature (C)]]*OO[[#This Row],[47]]</f>
        <v>1.6538420614773747E-5</v>
      </c>
      <c r="AX350" s="10">
        <f>3/24000000*OO[[#This Row],[106 (02JUL1985 03:00:00)-Water Temperature (C)]]*OO[[#This Row],[48]]</f>
        <v>1.565728595686E-5</v>
      </c>
      <c r="AY350" s="10">
        <f>3/24000000*OO[[#This Row],[107 (02JUL1985 06:00:00)-Water Temperature (C)]]*OO[[#This Row],[49]]</f>
        <v>1.4598307213857497E-5</v>
      </c>
      <c r="AZ350" s="10">
        <f>3/24000000*OO[[#This Row],[108 (02JUL1985 09:00:00)-Water Temperature (C)]]*OO[[#This Row],[50]]</f>
        <v>1.390457482853875E-5</v>
      </c>
      <c r="BA350" s="10">
        <f>3/24000000*OO[[#This Row],[109 (02JUL1985 12:00:00)-Water Temperature (C)]]*OO[[#This Row],[51]]</f>
        <v>1.307363926877E-5</v>
      </c>
      <c r="BB350" s="10">
        <f>3/24000000*OO[[#This Row],[110 (02JUL1985 15:00:00)-Water Temperature (C)]]*OO[[#This Row],[52]]</f>
        <v>1.2321401548303751E-5</v>
      </c>
      <c r="BC350" s="10">
        <f>3/24000000*OO[[#This Row],[111 (02JUL1985 18:00:00)-Water Temperature (C)]]*OO[[#This Row],[53]]</f>
        <v>1.15313442969125E-5</v>
      </c>
      <c r="BD350" s="10">
        <f>3/24000000*OO[[#This Row],[112 (02JUL1985 21:00:00)-Water Temperature (C)]]*OO[[#This Row],[54]]</f>
        <v>1.0467835589279999E-5</v>
      </c>
      <c r="BE350" s="10">
        <f>3/24000000*OO[[#This Row],[113 (03JUL1985 00:00:00)-Water Temperature (C)]]*OO[[#This Row],[55]]</f>
        <v>9.2463502939200007E-6</v>
      </c>
      <c r="BF350" s="10">
        <f>3/24000000*OO[[#This Row],[114 (03JUL1985 03:00:00)-Water Temperature (C)]]*OO[[#This Row],[56]]</f>
        <v>8.0276412338249999E-6</v>
      </c>
      <c r="BG350" s="10">
        <f>3/24000000*OO[[#This Row],[115 (03JUL1985 06:00:00)-Water Temperature (C)]]*OO[[#This Row],[57]]</f>
        <v>6.8641000664224993E-6</v>
      </c>
      <c r="BH350" s="10">
        <f>3/24000000*OO[[#This Row],[116 (03JUL1985 09:00:00)-Water Temperature (C)]]*OO[[#This Row],[58]]</f>
        <v>6.0343052418274993E-6</v>
      </c>
      <c r="BI350" s="10">
        <f>3/24000000*OO[[#This Row],[117 (03JUL1985 12:00:00)-Water Temperature (C)]]*OO[[#This Row],[59]]</f>
        <v>5.3593835202825001E-6</v>
      </c>
      <c r="BJ350" s="10">
        <f>3/24000000*OO[[#This Row],[118 (03JUL1985 15:00:00)-Water Temperature (C)]]*OO[[#This Row],[60]]</f>
        <v>4.7888867299437502E-6</v>
      </c>
      <c r="BK350" s="10">
        <f>3/24000000*OO[[#This Row],[119 (03JUL1985 18:00:00)-Water Temperature (C)]]*OO[[#This Row],[61]]</f>
        <v>4.3022545358025004E-6</v>
      </c>
      <c r="BL350" s="10">
        <f>3/24000000*OO[[#This Row],[120 (03JUL1985 21:00:00)-Water Temperature (C)]]*OO[[#This Row],[62]]</f>
        <v>3.7408413885587491E-6</v>
      </c>
      <c r="BM350" s="10">
        <f>3/24000000*OO[[#This Row],[121 (04JUL1985 00:00:00)-Water Temperature (C)]]*OO[[#This Row],[63]]</f>
        <v>3.1606602007812495E-6</v>
      </c>
      <c r="BN350" s="10">
        <f>3/24000000*OO[[#This Row],[122 (04JUL1985 03:00:00)-Water Temperature (C)]]*OO[[#This Row],[64]]</f>
        <v>2.5873770427424997E-6</v>
      </c>
      <c r="BO350" s="10">
        <f>3/24000000*OO[[#This Row],[123 (04JUL1985 06:00:00)-Water Temperature (C)]]*OO[[#This Row],[65]]</f>
        <v>2.053188047998125E-6</v>
      </c>
      <c r="BP350" s="10">
        <f>3/24000000*OO[[#This Row],[124 (04JUL1985 09:00:00)-Water Temperature (C)]]*OO[[#This Row],[66]]</f>
        <v>1.6341846284924998E-6</v>
      </c>
      <c r="BQ350" s="10">
        <f>3/24000000*OO[[#This Row],[125 (04JUL1985 12:00:00)-Water Temperature (C)]]*OO[[#This Row],[67]]</f>
        <v>1.2953516880244998E-6</v>
      </c>
      <c r="BR350" s="10">
        <f>3/24000000*OO[[#This Row],[126 (04JUL1985 15:00:00)-Water Temperature (C)]]*OO[[#This Row],[68]]</f>
        <v>1.067092401643125E-6</v>
      </c>
      <c r="BS350" s="10">
        <f>3/24000000*OO[[#This Row],[127 (04JUL1985 18:00:00)-Water Temperature (C)]]*OO[[#This Row],[69]]</f>
        <v>8.9981811943800002E-7</v>
      </c>
      <c r="BT350" s="10">
        <f>3/24000000*OO[[#This Row],[128 (04JUL1985 21:00:00)-Water Temperature (C)]]*OO[[#This Row],[70]]</f>
        <v>7.8312187274200002E-7</v>
      </c>
      <c r="BU350" s="10">
        <f>3/24000000*OO[[#This Row],[129 (05JUL1985 00:00:00)-Water Temperature (C)]]*OO[[#This Row],[71]]</f>
        <v>6.9770732914837488E-7</v>
      </c>
      <c r="BV350" s="10">
        <f>3/24000000*OO[[#This Row],[130 (05JUL1985 03:00:00)-Water Temperature (C)]]*OO[[#This Row],[72]]</f>
        <v>6.2810642240849992E-7</v>
      </c>
      <c r="BW350" s="10">
        <f>3/24000000*OO[[#This Row],[131 (05JUL1985 06:00:00)-Water Temperature (C)]]*OO[[#This Row],[73]]</f>
        <v>5.7022661464399993E-7</v>
      </c>
      <c r="BX350" s="10">
        <f>3/24000000*OO[[#This Row],[132 (05JUL1985 09:00:00)-Water Temperature (C)]]*OO[[#This Row],[74]]</f>
        <v>5.3447418731249998E-7</v>
      </c>
      <c r="BY350" s="10">
        <f>3/24000000*OO[[#This Row],[133 (05JUL1985 12:00:00)-Water Temperature (C)]]*OO[[#This Row],[75]]</f>
        <v>4.9576009451274998E-7</v>
      </c>
      <c r="BZ350" s="10">
        <f>3/24000000*OO[[#This Row],[134 (05JUL1985 15:00:00)-Water Temperature (C)]]*OO[[#This Row],[76]]</f>
        <v>4.7302572744187502E-7</v>
      </c>
      <c r="CA350" s="10">
        <f>3/24000000*OO[[#This Row],[135 (05JUL1985 18:00:00)-Water Temperature (C)]]*OO[[#This Row],[77]]</f>
        <v>4.5507111402749991E-7</v>
      </c>
      <c r="CB350" s="10">
        <f>3/24000000*OO[[#This Row],[136 (05JUL1985 21:00:00)-Water Temperature (C)]]*OO[[#This Row],[78]]</f>
        <v>4.3655818228525E-7</v>
      </c>
      <c r="CC350" s="10">
        <f>3/24000000*OO[[#This Row],[137 (06JUL1985 00:00:00)-Water Temperature (C)]]*OO[[#This Row],[79]]</f>
        <v>4.1841783091500001E-7</v>
      </c>
      <c r="CD350" s="10">
        <f>3/24000000*OO[[#This Row],[138 (06JUL1985 03:00:00)-Water Temperature (C)]]*OO[[#This Row],[80]]</f>
        <v>3.9968870137349997E-7</v>
      </c>
      <c r="CE350" s="10">
        <f>3/24000000*OO[[#This Row],[139 (06JUL1985 06:00:00)-Water Temperature (C)]]*OO[[#This Row],[81]]</f>
        <v>3.8297053316224998E-7</v>
      </c>
      <c r="CF350" s="10">
        <f>3/24000000*OO[[#This Row],[140 (06JUL1985 09:00:00)-Water Temperature (C)]]*OO[[#This Row],[82]]</f>
        <v>3.7778856710499994E-7</v>
      </c>
      <c r="CG350" s="10">
        <f>3/24000000*OO[[#This Row],[141 (06JUL1985 12:00:00)-Water Temperature (C)]]*OO[[#This Row],[83]]</f>
        <v>3.6822080119050003E-7</v>
      </c>
      <c r="CH350" s="10">
        <f>3/24000000*OO[[#This Row],[142 (06JUL1985 15:00:00)-Water Temperature (C)]]*OO[[#This Row],[84]]</f>
        <v>3.6324911528962502E-7</v>
      </c>
      <c r="CI350" s="10">
        <f>3/24000000*OO[[#This Row],[143 (06JUL1985 18:00:00)-Water Temperature (C)]]*OO[[#This Row],[85]]</f>
        <v>3.6012858404250002E-7</v>
      </c>
      <c r="CJ350" s="10">
        <f>3/24000000*OO[[#This Row],[144 (06JUL1985 21:00:00)-Water Temperature (C)]]*OO[[#This Row],[86]]</f>
        <v>3.4835598076650003E-7</v>
      </c>
      <c r="CK350" s="10">
        <f>3/24000000*OO[[#This Row],[145 (07JUL1985 00:00:00)-Water Temperature (C)]]*OO[[#This Row],[87]]</f>
        <v>3.3245791810650001E-7</v>
      </c>
      <c r="CL350" s="10">
        <f>3/24000000*OO[[#This Row],[146 (07JUL1985 03:00:00)-Water Temperature (C)]]*OO[[#This Row],[88]]</f>
        <v>3.1510391585999999E-7</v>
      </c>
      <c r="CM350" s="10">
        <f>3/24000000*OO[[#This Row],[147 (07JUL1985 06:00:00)-Water Temperature (C)]]*OO[[#This Row],[89]]</f>
        <v>2.9580024560024998E-7</v>
      </c>
      <c r="CN350" s="10">
        <f>3/24000000*OO[[#This Row],[148 (07JUL1985 09:00:00)-Water Temperature (C)]]*OO[[#This Row],[90]]</f>
        <v>2.8539857425800001E-7</v>
      </c>
      <c r="CO350" s="10">
        <f>3/24000000*OO[[#This Row],[149 (07JUL1985 12:00:00)-Water Temperature (C)]]*OO[[#This Row],[91]]</f>
        <v>2.7616257145881251E-7</v>
      </c>
      <c r="CP350" s="10">
        <f>3/24000000*OO[[#This Row],[150 (07JUL1985 15:00:00)-Water Temperature (C)]]*OO[[#This Row],[92]]</f>
        <v>2.6832985621300002E-7</v>
      </c>
      <c r="CQ350" s="10">
        <f>3/24000000*OO[[#This Row],[151 (07JUL1985 18:00:00)-Water Temperature (C)]]*OO[[#This Row],[93]]</f>
        <v>2.6303167952507498E-7</v>
      </c>
      <c r="CR350" s="10">
        <f>3/24000000*OO[[#This Row],[152 (07JUL1985 21:00:00)-Water Temperature (C)]]*OO[[#This Row],[94]]</f>
        <v>2.5253953970107501E-7</v>
      </c>
      <c r="CS350" s="10">
        <f>3/24000000*OO[[#This Row],[153 (08JUL1985 00:00:00)-Water Temperature (C)]]*OO[[#This Row],[95]]</f>
        <v>2.4122814768690004E-7</v>
      </c>
      <c r="CT350" s="10">
        <f>3/24000000*OO[[#This Row],[154 (08JUL1985 03:00:00)-Water Temperature (C)]]*OO[[#This Row],[96]]</f>
        <v>2.2865658527827503E-7</v>
      </c>
      <c r="CU350" s="10">
        <f>3/24000000*OO[[#This Row],[155 (08JUL1985 06:00:00)-Water Temperature (C)]]*OO[[#This Row],[97]]</f>
        <v>2.1535271342485E-7</v>
      </c>
      <c r="CV350" s="10">
        <f>3/24000000*OO[[#This Row],[156 (08JUL1985 09:00:00)-Water Temperature (C)]]*OO[[#This Row],[98]]</f>
        <v>2.0338858374967503E-7</v>
      </c>
      <c r="CW350" s="10">
        <f>3/24000000*OO[[#This Row],[157 (08JUL1985 12:00:00)-Water Temperature (C)]]*OO[[#This Row],[99]]</f>
        <v>1.9594189515542503E-7</v>
      </c>
    </row>
    <row r="351" spans="1:101" x14ac:dyDescent="0.35">
      <c r="A351" t="s">
        <v>357</v>
      </c>
      <c r="B351">
        <v>318.13499999999999</v>
      </c>
      <c r="C351" s="10">
        <f>3/24*OO[[#This Row],[59 (26JUN1985 06:00:00)-Water Temperature (C)]]*OO[[#This Row],[1]]/SUM(OO[1])</f>
        <v>0</v>
      </c>
      <c r="D351" s="10">
        <f>3/24*OO[[#This Row],[60 (26JUN1985 09:00:00)-Water Temperature (C)]]*OO[[#This Row],[2]]/SUM(OO[2])</f>
        <v>0</v>
      </c>
      <c r="E351" s="10">
        <f>3/24*OO[[#This Row],[61 (26JUN1985 12:00:00)-Water Temperature (C)]]*OO[[#This Row],[3]]/SUM(OO[3])</f>
        <v>0</v>
      </c>
      <c r="F351" s="10">
        <f>3/24*OO[[#This Row],[62 (26JUN1985 15:00:00)-Water Temperature (C)]]*OO[[#This Row],[4]]/SUM(OO[4])</f>
        <v>0</v>
      </c>
      <c r="G351" s="10">
        <f>3/24*OO[[#This Row],[63 (26JUN1985 18:00:00)-Water Temperature (C)]]*OO[[#This Row],[5]]/SUM(OO[5])</f>
        <v>0</v>
      </c>
      <c r="H351" s="10">
        <f>3/24*OO[[#This Row],[64 (26JUN1985 21:00:00)-Water Temperature (C)]]*OO[[#This Row],[6]]/SUM(OO[6])</f>
        <v>0</v>
      </c>
      <c r="I351" s="10">
        <f>3/24*OO[[#This Row],[65 (27JUN1985 00:00:00)-Water Temperature (C)]]*OO[[#This Row],[7]]/SUM(OO[7])</f>
        <v>0</v>
      </c>
      <c r="J351" s="10">
        <f>3/24*OO[[#This Row],[66 (27JUN1985 03:00:00)-Water Temperature (C)]]*OO[[#This Row],[8]]/SUM(OO[8])</f>
        <v>0</v>
      </c>
      <c r="K351" s="10">
        <f>3/24*OO[[#This Row],[67 (27JUN1985 06:00:00)-Water Temperature (C)]]*OO[[#This Row],[9]]/SUM(OO[9])</f>
        <v>0</v>
      </c>
      <c r="L351" s="10">
        <f>3/24*OO[[#This Row],[68 (27JUN1985 09:00:00)-Water Temperature (C)]]*OO[[#This Row],[10]]/SUM(OO[10])</f>
        <v>0</v>
      </c>
      <c r="M351" s="10">
        <f>3/24*OO[[#This Row],[69 (27JUN1985 12:00:00)-Water Temperature (C)]]*OO[[#This Row],[11]]/SUM(OO[11])</f>
        <v>0</v>
      </c>
      <c r="N351" s="10">
        <f>3/24*OO[[#This Row],[70 (27JUN1985 15:00:00)-Water Temperature (C)]]*OO[[#This Row],[12]]/SUM(OO[12])</f>
        <v>0</v>
      </c>
      <c r="O351" s="10">
        <f>3/24*OO[[#This Row],[71 (27JUN1985 18:00:00)-Water Temperature (C)]]*OO[[#This Row],[13]]/SUM(OO[13])</f>
        <v>0</v>
      </c>
      <c r="P351" s="10">
        <f>3/24*OO[[#This Row],[72 (27JUN1985 21:00:00)-Water Temperature (C)]]*OO[[#This Row],[14]]/SUM(OO[14])</f>
        <v>0</v>
      </c>
      <c r="Q351" s="10">
        <f>3/24*OO[[#This Row],[73 (28JUN1985 00:00:00)-Water Temperature (C)]]*OO[[#This Row],[15]]/SUM(OO[15])</f>
        <v>0</v>
      </c>
      <c r="R351" s="10">
        <f>3/24*OO[[#This Row],[74 (28JUN1985 03:00:00)-Water Temperature (C)]]*OO[[#This Row],[16]]/SUM(OO[16])</f>
        <v>0</v>
      </c>
      <c r="S351" s="10">
        <f>3/24*OO[[#This Row],[75 (28JUN1985 06:00:00)-Water Temperature (C)]]*OO[[#This Row],[17]]/SUM(OO[17])</f>
        <v>0</v>
      </c>
      <c r="T351" s="10">
        <f>3/24*OO[[#This Row],[76 (28JUN1985 09:00:00)-Water Temperature (C)]]*OO[[#This Row],[18]]/SUM(OO[18])</f>
        <v>3.105594692640449E-42</v>
      </c>
      <c r="U351" s="10">
        <f>3/24*OO[[#This Row],[77 (28JUN1985 12:00:00)-Water Temperature (C)]]*OO[[#This Row],[19]]/SUM(OO[19])</f>
        <v>2.3461390923709525E-31</v>
      </c>
      <c r="V351" s="10">
        <f>3/24000000*OO[[#This Row],[78 (28JUN1985 15:00:00)-Water Temperature (C)]]*OO[[#This Row],[20]]</f>
        <v>2.3407741271624998E-26</v>
      </c>
      <c r="W351" s="10">
        <f>3/24000000*OO[[#This Row],[79 (28JUN1985 18:00:00)-Water Temperature (C)]]*OO[[#This Row],[21]]</f>
        <v>3.5912204043450006E-19</v>
      </c>
      <c r="X351" s="10">
        <f>3/24000000*OO[[#This Row],[80 (28JUN1985 21:00:00)-Water Temperature (C)]]*OO[[#This Row],[22]]</f>
        <v>2.7358019481487498E-15</v>
      </c>
      <c r="Y351" s="10">
        <f>3/24000000*OO[[#This Row],[81 (29JUN1985 00:00:00)-Water Temperature (C)]]*OO[[#This Row],[23]]</f>
        <v>2.2083437956387496E-12</v>
      </c>
      <c r="Z351" s="10">
        <f>3/24000000*OO[[#This Row],[82 (29JUN1985 03:00:00)-Water Temperature (C)]]*OO[[#This Row],[24]]</f>
        <v>4.4735086455687499E-10</v>
      </c>
      <c r="AA351" s="10">
        <f>3/24000000*OO[[#This Row],[83 (29JUN1985 06:00:00)-Water Temperature (C)]]*OO[[#This Row],[25]]</f>
        <v>3.2600954951124999E-8</v>
      </c>
      <c r="AB351" s="10">
        <f>3/24000000*OO[[#This Row],[84 (29JUN1985 09:00:00)-Water Temperature (C)]]*OO[[#This Row],[26]]</f>
        <v>1.0759841392566251E-6</v>
      </c>
      <c r="AC351" s="10">
        <f>3/24000000*OO[[#This Row],[85 (29JUN1985 12:00:00)-Water Temperature (C)]]*OO[[#This Row],[27]]</f>
        <v>1.8178515270202497E-5</v>
      </c>
      <c r="AD351" s="10">
        <f>3/24000000*OO[[#This Row],[86 (29JUN1985 15:00:00)-Water Temperature (C)]]*OO[[#This Row],[28]]</f>
        <v>1.707279932568375E-4</v>
      </c>
      <c r="AE351" s="10">
        <f>3/24000000*OO[[#This Row],[88 (29JUN1985 21:00:00)-Water Temperature (C)]]*OO[[#This Row],[30]]</f>
        <v>3.4239316462650001E-3</v>
      </c>
      <c r="AF351" s="10">
        <f>3/24000000*OO[[#This Row],[88 (29JUN1985 21:00:00)-Water Temperature (C)]]*OO[[#This Row],[30]]</f>
        <v>3.4239316462650001E-3</v>
      </c>
      <c r="AG351" s="10">
        <f>3/24000000*OO[[#This Row],[89 (30JUN1985 00:00:00)-Water Temperature (C)]]*OO[[#This Row],[31]]</f>
        <v>8.1679904704874996E-3</v>
      </c>
      <c r="AH351" s="10">
        <f>3/24000000*OO[[#This Row],[90 (30JUN1985 03:00:00)-Water Temperature (C)]]*OO[[#This Row],[32]]</f>
        <v>1.3809776800128751E-2</v>
      </c>
      <c r="AI351" s="10">
        <f>3/24000000*OO[[#This Row],[91 (30JUN1985 06:00:00)-Water Temperature (C)]]*OO[[#This Row],[33]]</f>
        <v>1.7356884315326247E-2</v>
      </c>
      <c r="AJ351" s="10">
        <f>3/24000000*OO[[#This Row],[92 (30JUN1985 09:00:00)-Water Temperature (C)]]*OO[[#This Row],[34]]</f>
        <v>1.7238276401249999E-2</v>
      </c>
      <c r="AK351" s="10">
        <f>3/24000000*OO[[#This Row],[93 (30JUN1985 12:00:00)-Water Temperature (C)]]*OO[[#This Row],[35]]</f>
        <v>1.380316908097875E-2</v>
      </c>
      <c r="AL351" s="10">
        <f>3/24000000*OO[[#This Row],[94 (30JUN1985 15:00:00)-Water Temperature (C)]]*OO[[#This Row],[36]]</f>
        <v>9.1155548486499989E-3</v>
      </c>
      <c r="AM351" s="10">
        <f>3/24000000*OO[[#This Row],[95 (30JUN1985 18:00:00)-Water Temperature (C)]]*OO[[#This Row],[37]]</f>
        <v>5.036244668268749E-3</v>
      </c>
      <c r="AN351" s="10">
        <f>3/24000000*OO[[#This Row],[96 (30JUN1985 21:00:00)-Water Temperature (C)]]*OO[[#This Row],[38]]</f>
        <v>2.351152135173E-3</v>
      </c>
      <c r="AO351" s="10">
        <f>3/24000000*OO[[#This Row],[97 (01JUL1985 00:00:00)-Water Temperature (C)]]*OO[[#This Row],[39]]</f>
        <v>9.5392253357399982E-4</v>
      </c>
      <c r="AP351" s="10">
        <f>3/24000000*OO[[#This Row],[98 (01JUL1985 03:00:00)-Water Temperature (C)]]*OO[[#This Row],[40]]</f>
        <v>3.4914568467674995E-4</v>
      </c>
      <c r="AQ351" s="10">
        <f>3/24000000*OO[[#This Row],[99 (01JUL1985 06:00:00)-Water Temperature (C)]]*OO[[#This Row],[41]]</f>
        <v>1.2395339861775E-4</v>
      </c>
      <c r="AR351" s="10">
        <f>3/24000000*OO[[#This Row],[100 (01JUL1985 09:00:00)-Water Temperature (C)]]*OO[[#This Row],[42]]</f>
        <v>5.0067537303124993E-5</v>
      </c>
      <c r="AS351" s="10">
        <f>3/24000000*OO[[#This Row],[101 (01JUL1985 12:00:00)-Water Temperature (C)]]*OO[[#This Row],[43]]</f>
        <v>2.6968726489949999E-5</v>
      </c>
      <c r="AT351" s="10">
        <f>3/24000000*OO[[#This Row],[102 (01JUL1985 15:00:00)-Water Temperature (C)]]*OO[[#This Row],[44]]</f>
        <v>2.0766567331469998E-5</v>
      </c>
      <c r="AU351" s="10">
        <f>3/24000000*OO[[#This Row],[103 (01JUL1985 18:00:00)-Water Temperature (C)]]*OO[[#This Row],[45]]</f>
        <v>1.933891352093E-5</v>
      </c>
      <c r="AV351" s="10">
        <f>3/24000000*OO[[#This Row],[104 (01JUL1985 21:00:00)-Water Temperature (C)]]*OO[[#This Row],[46]]</f>
        <v>1.8884498086742496E-5</v>
      </c>
      <c r="AW351" s="10">
        <f>3/24000000*OO[[#This Row],[105 (02JUL1985 00:00:00)-Water Temperature (C)]]*OO[[#This Row],[47]]</f>
        <v>1.8337506774721252E-5</v>
      </c>
      <c r="AX351" s="10">
        <f>3/24000000*OO[[#This Row],[106 (02JUL1985 03:00:00)-Water Temperature (C)]]*OO[[#This Row],[48]]</f>
        <v>1.7412577042623749E-5</v>
      </c>
      <c r="AY351" s="10">
        <f>3/24000000*OO[[#This Row],[107 (02JUL1985 06:00:00)-Water Temperature (C)]]*OO[[#This Row],[49]]</f>
        <v>1.6274433860083748E-5</v>
      </c>
      <c r="AZ351" s="10">
        <f>3/24000000*OO[[#This Row],[108 (02JUL1985 09:00:00)-Water Temperature (C)]]*OO[[#This Row],[50]]</f>
        <v>1.5540325808302497E-5</v>
      </c>
      <c r="BA351" s="10">
        <f>3/24000000*OO[[#This Row],[109 (02JUL1985 12:00:00)-Water Temperature (C)]]*OO[[#This Row],[51]]</f>
        <v>1.4636136311066249E-5</v>
      </c>
      <c r="BB351" s="10">
        <f>3/24000000*OO[[#This Row],[110 (02JUL1985 15:00:00)-Water Temperature (C)]]*OO[[#This Row],[52]]</f>
        <v>1.3812666404984998E-5</v>
      </c>
      <c r="BC351" s="10">
        <f>3/24000000*OO[[#This Row],[111 (02JUL1985 18:00:00)-Water Temperature (C)]]*OO[[#This Row],[53]]</f>
        <v>1.29476441487E-5</v>
      </c>
      <c r="BD351" s="10">
        <f>3/24000000*OO[[#This Row],[112 (02JUL1985 21:00:00)-Water Temperature (C)]]*OO[[#This Row],[54]]</f>
        <v>1.1771825304749999E-5</v>
      </c>
      <c r="BE351" s="10">
        <f>3/24000000*OO[[#This Row],[113 (03JUL1985 00:00:00)-Water Temperature (C)]]*OO[[#This Row],[55]]</f>
        <v>1.0410287884554999E-5</v>
      </c>
      <c r="BF351" s="10">
        <f>3/24000000*OO[[#This Row],[114 (03JUL1985 03:00:00)-Water Temperature (C)]]*OO[[#This Row],[56]]</f>
        <v>9.0531872262749986E-6</v>
      </c>
      <c r="BG351" s="10">
        <f>3/24000000*OO[[#This Row],[115 (03JUL1985 06:00:00)-Water Temperature (C)]]*OO[[#This Row],[57]]</f>
        <v>7.7495679462712486E-6</v>
      </c>
      <c r="BH351" s="10">
        <f>3/24000000*OO[[#This Row],[116 (03JUL1985 09:00:00)-Water Temperature (C)]]*OO[[#This Row],[58]]</f>
        <v>6.8186774620874987E-6</v>
      </c>
      <c r="BI351" s="10">
        <f>3/24000000*OO[[#This Row],[117 (03JUL1985 12:00:00)-Water Temperature (C)]]*OO[[#This Row],[59]]</f>
        <v>6.0586943906625003E-6</v>
      </c>
      <c r="BJ351" s="10">
        <f>3/24000000*OO[[#This Row],[118 (03JUL1985 15:00:00)-Water Temperature (C)]]*OO[[#This Row],[60]]</f>
        <v>5.4131704771900001E-6</v>
      </c>
      <c r="BK351" s="10">
        <f>3/24000000*OO[[#This Row],[119 (03JUL1985 18:00:00)-Water Temperature (C)]]*OO[[#This Row],[61]]</f>
        <v>4.8638084953087494E-6</v>
      </c>
      <c r="BL351" s="10">
        <f>3/24000000*OO[[#This Row],[120 (03JUL1985 21:00:00)-Water Temperature (C)]]*OO[[#This Row],[62]]</f>
        <v>4.2321464647075E-6</v>
      </c>
      <c r="BM351" s="10">
        <f>3/24000000*OO[[#This Row],[121 (04JUL1985 00:00:00)-Water Temperature (C)]]*OO[[#This Row],[63]]</f>
        <v>3.5787868464187497E-6</v>
      </c>
      <c r="BN351" s="10">
        <f>3/24000000*OO[[#This Row],[122 (04JUL1985 03:00:00)-Water Temperature (C)]]*OO[[#This Row],[64]]</f>
        <v>2.9344986859499998E-6</v>
      </c>
      <c r="BO351" s="10">
        <f>3/24000000*OO[[#This Row],[123 (04JUL1985 06:00:00)-Water Temperature (C)]]*OO[[#This Row],[65]]</f>
        <v>2.3313972533962495E-6</v>
      </c>
      <c r="BP351" s="10">
        <f>3/24000000*OO[[#This Row],[124 (04JUL1985 09:00:00)-Water Temperature (C)]]*OO[[#This Row],[66]]</f>
        <v>1.8564011177512499E-6</v>
      </c>
      <c r="BQ351" s="10">
        <f>3/24000000*OO[[#This Row],[125 (04JUL1985 12:00:00)-Water Temperature (C)]]*OO[[#This Row],[67]]</f>
        <v>1.4708354941816252E-6</v>
      </c>
      <c r="BR351" s="10">
        <f>3/24000000*OO[[#This Row],[126 (04JUL1985 15:00:00)-Water Temperature (C)]]*OO[[#This Row],[68]]</f>
        <v>1.2097509471558749E-6</v>
      </c>
      <c r="BS351" s="10">
        <f>3/24000000*OO[[#This Row],[127 (04JUL1985 18:00:00)-Water Temperature (C)]]*OO[[#This Row],[69]]</f>
        <v>1.01850192071425E-6</v>
      </c>
      <c r="BT351" s="10">
        <f>3/24000000*OO[[#This Row],[128 (04JUL1985 21:00:00)-Water Temperature (C)]]*OO[[#This Row],[70]]</f>
        <v>8.8502884141424994E-7</v>
      </c>
      <c r="BU351" s="10">
        <f>3/24000000*OO[[#This Row],[129 (05JUL1985 00:00:00)-Water Temperature (C)]]*OO[[#This Row],[71]]</f>
        <v>7.8788070793425003E-7</v>
      </c>
      <c r="BV351" s="10">
        <f>3/24000000*OO[[#This Row],[130 (05JUL1985 03:00:00)-Water Temperature (C)]]*OO[[#This Row],[72]]</f>
        <v>7.0901524962649993E-7</v>
      </c>
      <c r="BW351" s="10">
        <f>3/24000000*OO[[#This Row],[131 (05JUL1985 06:00:00)-Water Temperature (C)]]*OO[[#This Row],[73]]</f>
        <v>6.4343317040100001E-7</v>
      </c>
      <c r="BX351" s="10">
        <f>3/24000000*OO[[#This Row],[132 (05JUL1985 09:00:00)-Water Temperature (C)]]*OO[[#This Row],[74]]</f>
        <v>6.0295698158637486E-7</v>
      </c>
      <c r="BY351" s="10">
        <f>3/24000000*OO[[#This Row],[133 (05JUL1985 12:00:00)-Water Temperature (C)]]*OO[[#This Row],[75]]</f>
        <v>5.5910470314649994E-7</v>
      </c>
      <c r="BZ351" s="10">
        <f>3/24000000*OO[[#This Row],[134 (05JUL1985 15:00:00)-Water Temperature (C)]]*OO[[#This Row],[76]]</f>
        <v>5.3306604770674989E-7</v>
      </c>
      <c r="CA351" s="10">
        <f>3/24000000*OO[[#This Row],[135 (05JUL1985 18:00:00)-Water Temperature (C)]]*OO[[#This Row],[77]]</f>
        <v>5.1274904580487496E-7</v>
      </c>
      <c r="CB351" s="10">
        <f>3/24000000*OO[[#This Row],[136 (05JUL1985 21:00:00)-Water Temperature (C)]]*OO[[#This Row],[78]]</f>
        <v>4.9183490382074991E-7</v>
      </c>
      <c r="CC351" s="10">
        <f>3/24000000*OO[[#This Row],[137 (06JUL1985 00:00:00)-Water Temperature (C)]]*OO[[#This Row],[79]]</f>
        <v>4.7133778854037489E-7</v>
      </c>
      <c r="CD351" s="10">
        <f>3/24000000*OO[[#This Row],[138 (06JUL1985 03:00:00)-Water Temperature (C)]]*OO[[#This Row],[80]]</f>
        <v>4.5053095902524998E-7</v>
      </c>
      <c r="CE351" s="10">
        <f>3/24000000*OO[[#This Row],[139 (06JUL1985 06:00:00)-Water Temperature (C)]]*OO[[#This Row],[81]]</f>
        <v>4.3184419254112498E-7</v>
      </c>
      <c r="CF351" s="10">
        <f>3/24000000*OO[[#This Row],[140 (06JUL1985 09:00:00)-Water Temperature (C)]]*OO[[#This Row],[82]]</f>
        <v>4.2637400514225002E-7</v>
      </c>
      <c r="CG351" s="10">
        <f>3/24000000*OO[[#This Row],[141 (06JUL1985 12:00:00)-Water Temperature (C)]]*OO[[#This Row],[83]]</f>
        <v>4.1571448443424994E-7</v>
      </c>
      <c r="CH351" s="10">
        <f>3/24000000*OO[[#This Row],[142 (06JUL1985 15:00:00)-Water Temperature (C)]]*OO[[#This Row],[84]]</f>
        <v>4.0999966392000001E-7</v>
      </c>
      <c r="CI351" s="10">
        <f>3/24000000*OO[[#This Row],[143 (06JUL1985 18:00:00)-Water Temperature (C)]]*OO[[#This Row],[85]]</f>
        <v>4.0665539259900002E-7</v>
      </c>
      <c r="CJ351" s="10">
        <f>3/24000000*OO[[#This Row],[144 (06JUL1985 21:00:00)-Water Temperature (C)]]*OO[[#This Row],[86]]</f>
        <v>3.9348531722287503E-7</v>
      </c>
      <c r="CK351" s="10">
        <f>3/24000000*OO[[#This Row],[145 (07JUL1985 00:00:00)-Water Temperature (C)]]*OO[[#This Row],[87]]</f>
        <v>3.7552574992500001E-7</v>
      </c>
      <c r="CL351" s="10">
        <f>3/24000000*OO[[#This Row],[146 (07JUL1985 03:00:00)-Water Temperature (C)]]*OO[[#This Row],[88]]</f>
        <v>3.5634996296375002E-7</v>
      </c>
      <c r="CM351" s="10">
        <f>3/24000000*OO[[#This Row],[147 (07JUL1985 06:00:00)-Water Temperature (C)]]*OO[[#This Row],[89]]</f>
        <v>3.3467525575087498E-7</v>
      </c>
      <c r="CN351" s="10">
        <f>3/24000000*OO[[#This Row],[148 (07JUL1985 09:00:00)-Water Temperature (C)]]*OO[[#This Row],[90]]</f>
        <v>3.2317388885049998E-7</v>
      </c>
      <c r="CO351" s="10">
        <f>3/24000000*OO[[#This Row],[149 (07JUL1985 12:00:00)-Water Temperature (C)]]*OO[[#This Row],[91]]</f>
        <v>3.1279239594250001E-7</v>
      </c>
      <c r="CP351" s="10">
        <f>3/24000000*OO[[#This Row],[150 (07JUL1985 15:00:00)-Water Temperature (C)]]*OO[[#This Row],[92]]</f>
        <v>3.0387642075000001E-7</v>
      </c>
      <c r="CQ351" s="10">
        <f>3/24000000*OO[[#This Row],[151 (07JUL1985 18:00:00)-Water Temperature (C)]]*OO[[#This Row],[93]]</f>
        <v>2.9792186660225001E-7</v>
      </c>
      <c r="CR351" s="10">
        <f>3/24000000*OO[[#This Row],[152 (07JUL1985 21:00:00)-Water Temperature (C)]]*OO[[#This Row],[94]]</f>
        <v>2.8605117368344999E-7</v>
      </c>
      <c r="CS351" s="10">
        <f>3/24000000*OO[[#This Row],[153 (08JUL1985 00:00:00)-Water Temperature (C)]]*OO[[#This Row],[95]]</f>
        <v>2.732767125129E-7</v>
      </c>
      <c r="CT351" s="10">
        <f>3/24000000*OO[[#This Row],[154 (08JUL1985 03:00:00)-Water Temperature (C)]]*OO[[#This Row],[96]]</f>
        <v>2.5924374546142497E-7</v>
      </c>
      <c r="CU351" s="10">
        <f>3/24000000*OO[[#This Row],[155 (08JUL1985 06:00:00)-Water Temperature (C)]]*OO[[#This Row],[97]]</f>
        <v>2.443249487160625E-7</v>
      </c>
      <c r="CV351" s="10">
        <f>3/24000000*OO[[#This Row],[156 (08JUL1985 09:00:00)-Water Temperature (C)]]*OO[[#This Row],[98]]</f>
        <v>2.3081068843559998E-7</v>
      </c>
      <c r="CW351" s="10">
        <f>3/24000000*OO[[#This Row],[157 (08JUL1985 12:00:00)-Water Temperature (C)]]*OO[[#This Row],[99]]</f>
        <v>2.2250985861972497E-7</v>
      </c>
    </row>
    <row r="352" spans="1:101" x14ac:dyDescent="0.35">
      <c r="A352" t="s">
        <v>358</v>
      </c>
      <c r="B352">
        <v>448.9796</v>
      </c>
      <c r="C352" s="10">
        <f>3/24*OO[[#This Row],[59 (26JUN1985 06:00:00)-Water Temperature (C)]]*OO[[#This Row],[1]]/SUM(OO[1])</f>
        <v>0</v>
      </c>
      <c r="D352" s="10">
        <f>3/24*OO[[#This Row],[60 (26JUN1985 09:00:00)-Water Temperature (C)]]*OO[[#This Row],[2]]/SUM(OO[2])</f>
        <v>0</v>
      </c>
      <c r="E352" s="10">
        <f>3/24*OO[[#This Row],[61 (26JUN1985 12:00:00)-Water Temperature (C)]]*OO[[#This Row],[3]]/SUM(OO[3])</f>
        <v>0</v>
      </c>
      <c r="F352" s="10">
        <f>3/24*OO[[#This Row],[62 (26JUN1985 15:00:00)-Water Temperature (C)]]*OO[[#This Row],[4]]/SUM(OO[4])</f>
        <v>0</v>
      </c>
      <c r="G352" s="10">
        <f>3/24*OO[[#This Row],[63 (26JUN1985 18:00:00)-Water Temperature (C)]]*OO[[#This Row],[5]]/SUM(OO[5])</f>
        <v>0</v>
      </c>
      <c r="H352" s="10">
        <f>3/24*OO[[#This Row],[64 (26JUN1985 21:00:00)-Water Temperature (C)]]*OO[[#This Row],[6]]/SUM(OO[6])</f>
        <v>0</v>
      </c>
      <c r="I352" s="10">
        <f>3/24*OO[[#This Row],[65 (27JUN1985 00:00:00)-Water Temperature (C)]]*OO[[#This Row],[7]]/SUM(OO[7])</f>
        <v>0</v>
      </c>
      <c r="J352" s="10">
        <f>3/24*OO[[#This Row],[66 (27JUN1985 03:00:00)-Water Temperature (C)]]*OO[[#This Row],[8]]/SUM(OO[8])</f>
        <v>0</v>
      </c>
      <c r="K352" s="10">
        <f>3/24*OO[[#This Row],[67 (27JUN1985 06:00:00)-Water Temperature (C)]]*OO[[#This Row],[9]]/SUM(OO[9])</f>
        <v>0</v>
      </c>
      <c r="L352" s="10">
        <f>3/24*OO[[#This Row],[68 (27JUN1985 09:00:00)-Water Temperature (C)]]*OO[[#This Row],[10]]/SUM(OO[10])</f>
        <v>0</v>
      </c>
      <c r="M352" s="10">
        <f>3/24*OO[[#This Row],[69 (27JUN1985 12:00:00)-Water Temperature (C)]]*OO[[#This Row],[11]]/SUM(OO[11])</f>
        <v>0</v>
      </c>
      <c r="N352" s="10">
        <f>3/24*OO[[#This Row],[70 (27JUN1985 15:00:00)-Water Temperature (C)]]*OO[[#This Row],[12]]/SUM(OO[12])</f>
        <v>0</v>
      </c>
      <c r="O352" s="10">
        <f>3/24*OO[[#This Row],[71 (27JUN1985 18:00:00)-Water Temperature (C)]]*OO[[#This Row],[13]]/SUM(OO[13])</f>
        <v>0</v>
      </c>
      <c r="P352" s="10">
        <f>3/24*OO[[#This Row],[72 (27JUN1985 21:00:00)-Water Temperature (C)]]*OO[[#This Row],[14]]/SUM(OO[14])</f>
        <v>0</v>
      </c>
      <c r="Q352" s="10">
        <f>3/24*OO[[#This Row],[73 (28JUN1985 00:00:00)-Water Temperature (C)]]*OO[[#This Row],[15]]/SUM(OO[15])</f>
        <v>0</v>
      </c>
      <c r="R352" s="10">
        <f>3/24*OO[[#This Row],[74 (28JUN1985 03:00:00)-Water Temperature (C)]]*OO[[#This Row],[16]]/SUM(OO[16])</f>
        <v>0</v>
      </c>
      <c r="S352" s="10">
        <f>3/24*OO[[#This Row],[75 (28JUN1985 06:00:00)-Water Temperature (C)]]*OO[[#This Row],[17]]/SUM(OO[17])</f>
        <v>0</v>
      </c>
      <c r="T352" s="10">
        <f>3/24*OO[[#This Row],[76 (28JUN1985 09:00:00)-Water Temperature (C)]]*OO[[#This Row],[18]]/SUM(OO[18])</f>
        <v>2.0630197052486424E-42</v>
      </c>
      <c r="U352" s="10">
        <f>3/24*OO[[#This Row],[77 (28JUN1985 12:00:00)-Water Temperature (C)]]*OO[[#This Row],[19]]/SUM(OO[19])</f>
        <v>1.871981411585427E-31</v>
      </c>
      <c r="V352" s="10">
        <f>3/24000000*OO[[#This Row],[78 (28JUN1985 15:00:00)-Water Temperature (C)]]*OO[[#This Row],[20]]</f>
        <v>1.6273211181725E-26</v>
      </c>
      <c r="W352" s="10">
        <f>3/24000000*OO[[#This Row],[79 (28JUN1985 18:00:00)-Water Temperature (C)]]*OO[[#This Row],[21]]</f>
        <v>3.2519595913199994E-19</v>
      </c>
      <c r="X352" s="10">
        <f>3/24000000*OO[[#This Row],[80 (28JUN1985 21:00:00)-Water Temperature (C)]]*OO[[#This Row],[22]]</f>
        <v>2.6831768599312501E-15</v>
      </c>
      <c r="Y352" s="10">
        <f>3/24000000*OO[[#This Row],[81 (29JUN1985 00:00:00)-Water Temperature (C)]]*OO[[#This Row],[23]]</f>
        <v>2.2603715584499994E-12</v>
      </c>
      <c r="Z352" s="10">
        <f>3/24000000*OO[[#This Row],[82 (29JUN1985 03:00:00)-Water Temperature (C)]]*OO[[#This Row],[24]]</f>
        <v>4.7285159619149995E-10</v>
      </c>
      <c r="AA352" s="10">
        <f>3/24000000*OO[[#This Row],[83 (29JUN1985 06:00:00)-Water Temperature (C)]]*OO[[#This Row],[25]]</f>
        <v>3.5352716481750003E-8</v>
      </c>
      <c r="AB352" s="10">
        <f>3/24000000*OO[[#This Row],[84 (29JUN1985 09:00:00)-Water Temperature (C)]]*OO[[#This Row],[26]]</f>
        <v>1.1922679920774999E-6</v>
      </c>
      <c r="AC352" s="10">
        <f>3/24000000*OO[[#This Row],[85 (29JUN1985 12:00:00)-Water Temperature (C)]]*OO[[#This Row],[27]]</f>
        <v>2.0523855957172501E-5</v>
      </c>
      <c r="AD352" s="10">
        <f>3/24000000*OO[[#This Row],[86 (29JUN1985 15:00:00)-Water Temperature (C)]]*OO[[#This Row],[28]]</f>
        <v>1.9591266838228752E-4</v>
      </c>
      <c r="AE352" s="10">
        <f>3/24000000*OO[[#This Row],[88 (29JUN1985 21:00:00)-Water Temperature (C)]]*OO[[#This Row],[30]]</f>
        <v>4.0395382061174994E-3</v>
      </c>
      <c r="AF352" s="10">
        <f>3/24000000*OO[[#This Row],[88 (29JUN1985 21:00:00)-Water Temperature (C)]]*OO[[#This Row],[30]]</f>
        <v>4.0395382061174994E-3</v>
      </c>
      <c r="AG352" s="10">
        <f>3/24000000*OO[[#This Row],[89 (30JUN1985 00:00:00)-Water Temperature (C)]]*OO[[#This Row],[31]]</f>
        <v>9.7479560215949987E-3</v>
      </c>
      <c r="AH352" s="10">
        <f>3/24000000*OO[[#This Row],[90 (30JUN1985 03:00:00)-Water Temperature (C)]]*OO[[#This Row],[32]]</f>
        <v>1.6664709350625001E-2</v>
      </c>
      <c r="AI352" s="10">
        <f>3/24000000*OO[[#This Row],[91 (30JUN1985 06:00:00)-Water Temperature (C)]]*OO[[#This Row],[33]]</f>
        <v>2.1146422458689997E-2</v>
      </c>
      <c r="AJ352" s="10">
        <f>3/24000000*OO[[#This Row],[92 (30JUN1985 09:00:00)-Water Temperature (C)]]*OO[[#This Row],[34]]</f>
        <v>2.1184527794803745E-2</v>
      </c>
      <c r="AK352" s="10">
        <f>3/24000000*OO[[#This Row],[93 (30JUN1985 12:00:00)-Water Temperature (C)]]*OO[[#This Row],[35]]</f>
        <v>1.7093108273332498E-2</v>
      </c>
      <c r="AL352" s="10">
        <f>3/24000000*OO[[#This Row],[94 (30JUN1985 15:00:00)-Water Temperature (C)]]*OO[[#This Row],[36]]</f>
        <v>1.13663860549E-2</v>
      </c>
      <c r="AM352" s="10">
        <f>3/24000000*OO[[#This Row],[95 (30JUN1985 18:00:00)-Water Temperature (C)]]*OO[[#This Row],[37]]</f>
        <v>6.3184901974575004E-3</v>
      </c>
      <c r="AN352" s="10">
        <f>3/24000000*OO[[#This Row],[96 (30JUN1985 21:00:00)-Water Temperature (C)]]*OO[[#This Row],[38]]</f>
        <v>2.9643258536100003E-3</v>
      </c>
      <c r="AO352" s="10">
        <f>3/24000000*OO[[#This Row],[97 (01JUL1985 00:00:00)-Water Temperature (C)]]*OO[[#This Row],[39]]</f>
        <v>1.2078056449502503E-3</v>
      </c>
      <c r="AP352" s="10">
        <f>3/24000000*OO[[#This Row],[98 (01JUL1985 03:00:00)-Water Temperature (C)]]*OO[[#This Row],[40]]</f>
        <v>4.4325780926350009E-4</v>
      </c>
      <c r="AQ352" s="10">
        <f>3/24000000*OO[[#This Row],[99 (01JUL1985 06:00:00)-Water Temperature (C)]]*OO[[#This Row],[41]]</f>
        <v>1.5717441088129998E-4</v>
      </c>
      <c r="AR352" s="10">
        <f>3/24000000*OO[[#This Row],[100 (01JUL1985 09:00:00)-Water Temperature (C)]]*OO[[#This Row],[42]]</f>
        <v>6.2931600508812501E-5</v>
      </c>
      <c r="AS352" s="10">
        <f>3/24000000*OO[[#This Row],[101 (01JUL1985 12:00:00)-Water Temperature (C)]]*OO[[#This Row],[43]]</f>
        <v>3.3319296941625E-5</v>
      </c>
      <c r="AT352" s="10">
        <f>3/24000000*OO[[#This Row],[102 (01JUL1985 15:00:00)-Water Temperature (C)]]*OO[[#This Row],[44]]</f>
        <v>2.52813628209E-5</v>
      </c>
      <c r="AU352" s="10">
        <f>3/24000000*OO[[#This Row],[103 (01JUL1985 18:00:00)-Water Temperature (C)]]*OO[[#This Row],[45]]</f>
        <v>2.3386211306749997E-5</v>
      </c>
      <c r="AV352" s="10">
        <f>3/24000000*OO[[#This Row],[104 (01JUL1985 21:00:00)-Water Temperature (C)]]*OO[[#This Row],[46]]</f>
        <v>2.278631196995E-5</v>
      </c>
      <c r="AW352" s="10">
        <f>3/24000000*OO[[#This Row],[105 (02JUL1985 00:00:00)-Water Temperature (C)]]*OO[[#This Row],[47]]</f>
        <v>2.2111040986067502E-5</v>
      </c>
      <c r="AX352" s="10">
        <f>3/24000000*OO[[#This Row],[106 (02JUL1985 03:00:00)-Water Temperature (C)]]*OO[[#This Row],[48]]</f>
        <v>2.0997451183706247E-5</v>
      </c>
      <c r="AY352" s="10">
        <f>3/24000000*OO[[#This Row],[107 (02JUL1985 06:00:00)-Water Temperature (C)]]*OO[[#This Row],[49]]</f>
        <v>1.9620423220882502E-5</v>
      </c>
      <c r="AZ352" s="10">
        <f>3/24000000*OO[[#This Row],[108 (02JUL1985 09:00:00)-Water Temperature (C)]]*OO[[#This Row],[50]]</f>
        <v>1.8735587683529996E-5</v>
      </c>
      <c r="BA352" s="10">
        <f>3/24000000*OO[[#This Row],[109 (02JUL1985 12:00:00)-Water Temperature (C)]]*OO[[#This Row],[51]]</f>
        <v>1.7633665053028753E-5</v>
      </c>
      <c r="BB352" s="10">
        <f>3/24000000*OO[[#This Row],[110 (02JUL1985 15:00:00)-Water Temperature (C)]]*OO[[#This Row],[52]]</f>
        <v>1.6627713935579999E-5</v>
      </c>
      <c r="BC352" s="10">
        <f>3/24000000*OO[[#This Row],[111 (02JUL1985 18:00:00)-Water Temperature (C)]]*OO[[#This Row],[53]]</f>
        <v>1.5581100130244999E-5</v>
      </c>
      <c r="BD352" s="10">
        <f>3/24000000*OO[[#This Row],[112 (02JUL1985 21:00:00)-Water Temperature (C)]]*OO[[#This Row],[54]]</f>
        <v>1.4162938070482501E-5</v>
      </c>
      <c r="BE352" s="10">
        <f>3/24000000*OO[[#This Row],[113 (03JUL1985 00:00:00)-Water Temperature (C)]]*OO[[#This Row],[55]]</f>
        <v>1.2519900065382499E-5</v>
      </c>
      <c r="BF352" s="10">
        <f>3/24000000*OO[[#This Row],[114 (03JUL1985 03:00:00)-Water Temperature (C)]]*OO[[#This Row],[56]]</f>
        <v>1.0891527592766248E-5</v>
      </c>
      <c r="BG352" s="10">
        <f>3/24000000*OO[[#This Row],[115 (03JUL1985 06:00:00)-Water Temperature (C)]]*OO[[#This Row],[57]]</f>
        <v>9.3228658732799989E-6</v>
      </c>
      <c r="BH352" s="10">
        <f>3/24000000*OO[[#This Row],[116 (03JUL1985 09:00:00)-Water Temperature (C)]]*OO[[#This Row],[58]]</f>
        <v>8.2020054443700003E-6</v>
      </c>
      <c r="BI352" s="10">
        <f>3/24000000*OO[[#This Row],[117 (03JUL1985 12:00:00)-Water Temperature (C)]]*OO[[#This Row],[59]]</f>
        <v>7.2848394045749985E-6</v>
      </c>
      <c r="BJ352" s="10">
        <f>3/24000000*OO[[#This Row],[118 (03JUL1985 15:00:00)-Water Temperature (C)]]*OO[[#This Row],[60]]</f>
        <v>6.50330790795E-6</v>
      </c>
      <c r="BK352" s="10">
        <f>3/24000000*OO[[#This Row],[119 (03JUL1985 18:00:00)-Water Temperature (C)]]*OO[[#This Row],[61]]</f>
        <v>5.8404883248524995E-6</v>
      </c>
      <c r="BL352" s="10">
        <f>3/24000000*OO[[#This Row],[120 (03JUL1985 21:00:00)-Water Temperature (C)]]*OO[[#This Row],[62]]</f>
        <v>5.0830658153887499E-6</v>
      </c>
      <c r="BM352" s="10">
        <f>3/24000000*OO[[#This Row],[121 (04JUL1985 00:00:00)-Water Temperature (C)]]*OO[[#This Row],[63]]</f>
        <v>4.3004548487174999E-6</v>
      </c>
      <c r="BN352" s="10">
        <f>3/24000000*OO[[#This Row],[122 (04JUL1985 03:00:00)-Water Temperature (C)]]*OO[[#This Row],[64]]</f>
        <v>3.5313870857387498E-6</v>
      </c>
      <c r="BO352" s="10">
        <f>3/24000000*OO[[#This Row],[123 (04JUL1985 06:00:00)-Water Temperature (C)]]*OO[[#This Row],[65]]</f>
        <v>2.8087130562837499E-6</v>
      </c>
      <c r="BP352" s="10">
        <f>3/24000000*OO[[#This Row],[124 (04JUL1985 09:00:00)-Water Temperature (C)]]*OO[[#This Row],[66]]</f>
        <v>2.2373040688742499E-6</v>
      </c>
      <c r="BQ352" s="10">
        <f>3/24000000*OO[[#This Row],[125 (04JUL1985 12:00:00)-Water Temperature (C)]]*OO[[#This Row],[67]]</f>
        <v>1.7717629349804999E-6</v>
      </c>
      <c r="BR352" s="10">
        <f>3/24000000*OO[[#This Row],[126 (04JUL1985 15:00:00)-Water Temperature (C)]]*OO[[#This Row],[68]]</f>
        <v>1.4549026163999999E-6</v>
      </c>
      <c r="BS352" s="10">
        <f>3/24000000*OO[[#This Row],[127 (04JUL1985 18:00:00)-Water Temperature (C)]]*OO[[#This Row],[69]]</f>
        <v>1.222909263268E-6</v>
      </c>
      <c r="BT352" s="10">
        <f>3/24000000*OO[[#This Row],[128 (04JUL1985 21:00:00)-Water Temperature (C)]]*OO[[#This Row],[70]]</f>
        <v>1.0610284139669998E-6</v>
      </c>
      <c r="BU352" s="10">
        <f>3/24000000*OO[[#This Row],[129 (05JUL1985 00:00:00)-Water Temperature (C)]]*OO[[#This Row],[71]]</f>
        <v>9.4392580284887501E-7</v>
      </c>
      <c r="BV352" s="10">
        <f>3/24000000*OO[[#This Row],[130 (05JUL1985 03:00:00)-Water Temperature (C)]]*OO[[#This Row],[72]]</f>
        <v>8.4931216360987498E-7</v>
      </c>
      <c r="BW352" s="10">
        <f>3/24000000*OO[[#This Row],[131 (05JUL1985 06:00:00)-Water Temperature (C)]]*OO[[#This Row],[73]]</f>
        <v>7.7063204509312489E-7</v>
      </c>
      <c r="BX352" s="10">
        <f>3/24000000*OO[[#This Row],[132 (05JUL1985 09:00:00)-Water Temperature (C)]]*OO[[#This Row],[74]]</f>
        <v>7.2211429808699994E-7</v>
      </c>
      <c r="BY352" s="10">
        <f>3/24000000*OO[[#This Row],[133 (05JUL1985 12:00:00)-Water Temperature (C)]]*OO[[#This Row],[75]]</f>
        <v>6.6936799863674988E-7</v>
      </c>
      <c r="BZ352" s="10">
        <f>3/24000000*OO[[#This Row],[134 (05JUL1985 15:00:00)-Water Temperature (C)]]*OO[[#This Row],[76]]</f>
        <v>6.3746776942462493E-7</v>
      </c>
      <c r="CA352" s="10">
        <f>3/24000000*OO[[#This Row],[135 (05JUL1985 18:00:00)-Water Temperature (C)]]*OO[[#This Row],[77]]</f>
        <v>6.1283266801200003E-7</v>
      </c>
      <c r="CB352" s="10">
        <f>3/24000000*OO[[#This Row],[136 (05JUL1985 21:00:00)-Water Temperature (C)]]*OO[[#This Row],[78]]</f>
        <v>5.8738799911749995E-7</v>
      </c>
      <c r="CC352" s="10">
        <f>3/24000000*OO[[#This Row],[137 (06JUL1985 00:00:00)-Water Temperature (C)]]*OO[[#This Row],[79]]</f>
        <v>5.6242118461500001E-7</v>
      </c>
      <c r="CD352" s="10">
        <f>3/24000000*OO[[#This Row],[138 (06JUL1985 03:00:00)-Water Temperature (C)]]*OO[[#This Row],[80]]</f>
        <v>5.3755810116750002E-7</v>
      </c>
      <c r="CE352" s="10">
        <f>3/24000000*OO[[#This Row],[139 (06JUL1985 06:00:00)-Water Temperature (C)]]*OO[[#This Row],[81]]</f>
        <v>5.1511257942600002E-7</v>
      </c>
      <c r="CF352" s="10">
        <f>3/24000000*OO[[#This Row],[140 (06JUL1985 09:00:00)-Water Temperature (C)]]*OO[[#This Row],[82]]</f>
        <v>5.0867583809849989E-7</v>
      </c>
      <c r="CG352" s="10">
        <f>3/24000000*OO[[#This Row],[141 (06JUL1985 12:00:00)-Water Temperature (C)]]*OO[[#This Row],[83]]</f>
        <v>4.9571566435875005E-7</v>
      </c>
      <c r="CH352" s="10">
        <f>3/24000000*OO[[#This Row],[142 (06JUL1985 15:00:00)-Water Temperature (C)]]*OO[[#This Row],[84]]</f>
        <v>4.8830758910750007E-7</v>
      </c>
      <c r="CI352" s="10">
        <f>3/24000000*OO[[#This Row],[143 (06JUL1985 18:00:00)-Water Temperature (C)]]*OO[[#This Row],[85]]</f>
        <v>4.8407520686249999E-7</v>
      </c>
      <c r="CJ352" s="10">
        <f>3/24000000*OO[[#This Row],[144 (06JUL1985 21:00:00)-Water Temperature (C)]]*OO[[#This Row],[86]]</f>
        <v>4.6804235701562498E-7</v>
      </c>
      <c r="CK352" s="10">
        <f>3/24000000*OO[[#This Row],[145 (07JUL1985 00:00:00)-Water Temperature (C)]]*OO[[#This Row],[87]]</f>
        <v>4.4621092630724997E-7</v>
      </c>
      <c r="CL352" s="10">
        <f>3/24000000*OO[[#This Row],[146 (07JUL1985 03:00:00)-Water Temperature (C)]]*OO[[#This Row],[88]]</f>
        <v>4.2349702553287495E-7</v>
      </c>
      <c r="CM352" s="10">
        <f>3/24000000*OO[[#This Row],[147 (07JUL1985 06:00:00)-Water Temperature (C)]]*OO[[#This Row],[89]]</f>
        <v>3.9758620354612501E-7</v>
      </c>
      <c r="CN352" s="10">
        <f>3/24000000*OO[[#This Row],[148 (07JUL1985 09:00:00)-Water Temperature (C)]]*OO[[#This Row],[90]]</f>
        <v>3.8387426034187494E-7</v>
      </c>
      <c r="CO352" s="10">
        <f>3/24000000*OO[[#This Row],[149 (07JUL1985 12:00:00)-Water Temperature (C)]]*OO[[#This Row],[91]]</f>
        <v>3.7129445310450003E-7</v>
      </c>
      <c r="CP352" s="10">
        <f>3/24000000*OO[[#This Row],[150 (07JUL1985 15:00:00)-Water Temperature (C)]]*OO[[#This Row],[92]]</f>
        <v>3.602954744707499E-7</v>
      </c>
      <c r="CQ352" s="10">
        <f>3/24000000*OO[[#This Row],[151 (07JUL1985 18:00:00)-Water Temperature (C)]]*OO[[#This Row],[93]]</f>
        <v>3.5293536523200005E-7</v>
      </c>
      <c r="CR352" s="10">
        <f>3/24000000*OO[[#This Row],[152 (07JUL1985 21:00:00)-Water Temperature (C)]]*OO[[#This Row],[94]]</f>
        <v>3.385681892775E-7</v>
      </c>
      <c r="CS352" s="10">
        <f>3/24000000*OO[[#This Row],[153 (08JUL1985 00:00:00)-Water Temperature (C)]]*OO[[#This Row],[95]]</f>
        <v>3.2317865874062503E-7</v>
      </c>
      <c r="CT352" s="10">
        <f>3/24000000*OO[[#This Row],[154 (08JUL1985 03:00:00)-Water Temperature (C)]]*OO[[#This Row],[96]]</f>
        <v>3.0655200608187497E-7</v>
      </c>
      <c r="CU352" s="10">
        <f>3/24000000*OO[[#This Row],[155 (08JUL1985 06:00:00)-Water Temperature (C)]]*OO[[#This Row],[97]]</f>
        <v>2.8884683108287502E-7</v>
      </c>
      <c r="CV352" s="10">
        <f>3/24000000*OO[[#This Row],[156 (08JUL1985 09:00:00)-Water Temperature (C)]]*OO[[#This Row],[98]]</f>
        <v>2.7271917484248749E-7</v>
      </c>
      <c r="CW352" s="10">
        <f>3/24000000*OO[[#This Row],[157 (08JUL1985 12:00:00)-Water Temperature (C)]]*OO[[#This Row],[99]]</f>
        <v>2.6285376537003746E-7</v>
      </c>
    </row>
    <row r="353" spans="1:101" x14ac:dyDescent="0.35">
      <c r="A353" t="s">
        <v>359</v>
      </c>
      <c r="B353">
        <v>770.80259999999998</v>
      </c>
      <c r="C353" s="10">
        <f>3/24*OO[[#This Row],[59 (26JUN1985 06:00:00)-Water Temperature (C)]]*OO[[#This Row],[1]]/SUM(OO[1])</f>
        <v>0</v>
      </c>
      <c r="D353" s="10">
        <f>3/24*OO[[#This Row],[60 (26JUN1985 09:00:00)-Water Temperature (C)]]*OO[[#This Row],[2]]/SUM(OO[2])</f>
        <v>0</v>
      </c>
      <c r="E353" s="10">
        <f>3/24*OO[[#This Row],[61 (26JUN1985 12:00:00)-Water Temperature (C)]]*OO[[#This Row],[3]]/SUM(OO[3])</f>
        <v>0</v>
      </c>
      <c r="F353" s="10">
        <f>3/24*OO[[#This Row],[62 (26JUN1985 15:00:00)-Water Temperature (C)]]*OO[[#This Row],[4]]/SUM(OO[4])</f>
        <v>0</v>
      </c>
      <c r="G353" s="10">
        <f>3/24*OO[[#This Row],[63 (26JUN1985 18:00:00)-Water Temperature (C)]]*OO[[#This Row],[5]]/SUM(OO[5])</f>
        <v>0</v>
      </c>
      <c r="H353" s="10">
        <f>3/24*OO[[#This Row],[64 (26JUN1985 21:00:00)-Water Temperature (C)]]*OO[[#This Row],[6]]/SUM(OO[6])</f>
        <v>0</v>
      </c>
      <c r="I353" s="10">
        <f>3/24*OO[[#This Row],[65 (27JUN1985 00:00:00)-Water Temperature (C)]]*OO[[#This Row],[7]]/SUM(OO[7])</f>
        <v>0</v>
      </c>
      <c r="J353" s="10">
        <f>3/24*OO[[#This Row],[66 (27JUN1985 03:00:00)-Water Temperature (C)]]*OO[[#This Row],[8]]/SUM(OO[8])</f>
        <v>0</v>
      </c>
      <c r="K353" s="10">
        <f>3/24*OO[[#This Row],[67 (27JUN1985 06:00:00)-Water Temperature (C)]]*OO[[#This Row],[9]]/SUM(OO[9])</f>
        <v>0</v>
      </c>
      <c r="L353" s="10">
        <f>3/24*OO[[#This Row],[68 (27JUN1985 09:00:00)-Water Temperature (C)]]*OO[[#This Row],[10]]/SUM(OO[10])</f>
        <v>0</v>
      </c>
      <c r="M353" s="10">
        <f>3/24*OO[[#This Row],[69 (27JUN1985 12:00:00)-Water Temperature (C)]]*OO[[#This Row],[11]]/SUM(OO[11])</f>
        <v>0</v>
      </c>
      <c r="N353" s="10">
        <f>3/24*OO[[#This Row],[70 (27JUN1985 15:00:00)-Water Temperature (C)]]*OO[[#This Row],[12]]/SUM(OO[12])</f>
        <v>0</v>
      </c>
      <c r="O353" s="10">
        <f>3/24*OO[[#This Row],[71 (27JUN1985 18:00:00)-Water Temperature (C)]]*OO[[#This Row],[13]]/SUM(OO[13])</f>
        <v>0</v>
      </c>
      <c r="P353" s="10">
        <f>3/24*OO[[#This Row],[72 (27JUN1985 21:00:00)-Water Temperature (C)]]*OO[[#This Row],[14]]/SUM(OO[14])</f>
        <v>0</v>
      </c>
      <c r="Q353" s="10">
        <f>3/24*OO[[#This Row],[73 (28JUN1985 00:00:00)-Water Temperature (C)]]*OO[[#This Row],[15]]/SUM(OO[15])</f>
        <v>0</v>
      </c>
      <c r="R353" s="10">
        <f>3/24*OO[[#This Row],[74 (28JUN1985 03:00:00)-Water Temperature (C)]]*OO[[#This Row],[16]]/SUM(OO[16])</f>
        <v>0</v>
      </c>
      <c r="S353" s="10">
        <f>3/24*OO[[#This Row],[75 (28JUN1985 06:00:00)-Water Temperature (C)]]*OO[[#This Row],[17]]/SUM(OO[17])</f>
        <v>0</v>
      </c>
      <c r="T353" s="10">
        <f>3/24*OO[[#This Row],[76 (28JUN1985 09:00:00)-Water Temperature (C)]]*OO[[#This Row],[18]]/SUM(OO[18])</f>
        <v>1.1074576152028716E-42</v>
      </c>
      <c r="U353" s="10">
        <f>3/24*OO[[#This Row],[77 (28JUN1985 12:00:00)-Water Temperature (C)]]*OO[[#This Row],[19]]/SUM(OO[19])</f>
        <v>1.478678363456754E-31</v>
      </c>
      <c r="V353" s="10">
        <f>3/24000000*OO[[#This Row],[78 (28JUN1985 15:00:00)-Water Temperature (C)]]*OO[[#This Row],[20]]</f>
        <v>1.0691979140701251E-26</v>
      </c>
      <c r="W353" s="10">
        <f>3/24000000*OO[[#This Row],[79 (28JUN1985 18:00:00)-Water Temperature (C)]]*OO[[#This Row],[21]]</f>
        <v>3.3363346714074993E-19</v>
      </c>
      <c r="X353" s="10">
        <f>3/24000000*OO[[#This Row],[80 (28JUN1985 21:00:00)-Water Temperature (C)]]*OO[[#This Row],[22]]</f>
        <v>3.2326703531887498E-15</v>
      </c>
      <c r="Y353" s="10">
        <f>3/24000000*OO[[#This Row],[81 (29JUN1985 00:00:00)-Water Temperature (C)]]*OO[[#This Row],[23]]</f>
        <v>2.9643524435362497E-12</v>
      </c>
      <c r="Z353" s="10">
        <f>3/24000000*OO[[#This Row],[82 (29JUN1985 03:00:00)-Water Temperature (C)]]*OO[[#This Row],[24]]</f>
        <v>6.60695660684E-10</v>
      </c>
      <c r="AA353" s="10">
        <f>3/24000000*OO[[#This Row],[83 (29JUN1985 06:00:00)-Water Temperature (C)]]*OO[[#This Row],[25]]</f>
        <v>5.1909155113199989E-8</v>
      </c>
      <c r="AB353" s="10">
        <f>3/24000000*OO[[#This Row],[84 (29JUN1985 09:00:00)-Water Temperature (C)]]*OO[[#This Row],[26]]</f>
        <v>1.8263878894437498E-6</v>
      </c>
      <c r="AC353" s="10">
        <f>3/24000000*OO[[#This Row],[85 (29JUN1985 12:00:00)-Water Temperature (C)]]*OO[[#This Row],[27]]</f>
        <v>3.2796465543249996E-5</v>
      </c>
      <c r="AD353" s="10">
        <f>3/24000000*OO[[#This Row],[86 (29JUN1985 15:00:00)-Water Temperature (C)]]*OO[[#This Row],[28]]</f>
        <v>3.2505128230225002E-4</v>
      </c>
      <c r="AE353" s="10">
        <f>3/24000000*OO[[#This Row],[88 (29JUN1985 21:00:00)-Water Temperature (C)]]*OO[[#This Row],[30]]</f>
        <v>7.1651887161749998E-3</v>
      </c>
      <c r="AF353" s="10">
        <f>3/24000000*OO[[#This Row],[88 (29JUN1985 21:00:00)-Water Temperature (C)]]*OO[[#This Row],[30]]</f>
        <v>7.1651887161749998E-3</v>
      </c>
      <c r="AG353" s="10">
        <f>3/24000000*OO[[#This Row],[89 (30JUN1985 00:00:00)-Water Temperature (C)]]*OO[[#This Row],[31]]</f>
        <v>1.7797481938406249E-2</v>
      </c>
      <c r="AH353" s="10">
        <f>3/24000000*OO[[#This Row],[90 (30JUN1985 03:00:00)-Water Temperature (C)]]*OO[[#This Row],[32]]</f>
        <v>3.1262490517499998E-2</v>
      </c>
      <c r="AI353" s="10">
        <f>3/24000000*OO[[#This Row],[91 (30JUN1985 06:00:00)-Water Temperature (C)]]*OO[[#This Row],[33]]</f>
        <v>4.0642102046087508E-2</v>
      </c>
      <c r="AJ353" s="10">
        <f>3/24000000*OO[[#This Row],[92 (30JUN1985 09:00:00)-Water Temperature (C)]]*OO[[#This Row],[34]]</f>
        <v>4.1618538360499994E-2</v>
      </c>
      <c r="AK353" s="10">
        <f>3/24000000*OO[[#This Row],[93 (30JUN1985 12:00:00)-Water Temperature (C)]]*OO[[#This Row],[35]]</f>
        <v>3.4262275253174997E-2</v>
      </c>
      <c r="AL353" s="10">
        <f>3/24000000*OO[[#This Row],[94 (30JUN1985 15:00:00)-Water Temperature (C)]]*OO[[#This Row],[36]]</f>
        <v>2.3220976240910001E-2</v>
      </c>
      <c r="AM353" s="10">
        <f>3/24000000*OO[[#This Row],[95 (30JUN1985 18:00:00)-Water Temperature (C)]]*OO[[#This Row],[37]]</f>
        <v>1.3121337243059999E-2</v>
      </c>
      <c r="AN353" s="10">
        <f>3/24000000*OO[[#This Row],[96 (30JUN1985 21:00:00)-Water Temperature (C)]]*OO[[#This Row],[38]]</f>
        <v>6.2437277884375003E-3</v>
      </c>
      <c r="AO353" s="10">
        <f>3/24000000*OO[[#This Row],[97 (01JUL1985 00:00:00)-Water Temperature (C)]]*OO[[#This Row],[39]]</f>
        <v>2.5775520586349999E-3</v>
      </c>
      <c r="AP353" s="10">
        <f>3/24000000*OO[[#This Row],[98 (01JUL1985 03:00:00)-Water Temperature (C)]]*OO[[#This Row],[40]]</f>
        <v>9.5482980748574984E-4</v>
      </c>
      <c r="AQ353" s="10">
        <f>3/24000000*OO[[#This Row],[99 (01JUL1985 06:00:00)-Water Temperature (C)]]*OO[[#This Row],[41]]</f>
        <v>3.3854774217962496E-4</v>
      </c>
      <c r="AR353" s="10">
        <f>3/24000000*OO[[#This Row],[100 (01JUL1985 09:00:00)-Water Temperature (C)]]*OO[[#This Row],[42]]</f>
        <v>1.3314688222102497E-4</v>
      </c>
      <c r="AS353" s="10">
        <f>3/24000000*OO[[#This Row],[101 (01JUL1985 12:00:00)-Water Temperature (C)]]*OO[[#This Row],[43]]</f>
        <v>6.7734701521637492E-5</v>
      </c>
      <c r="AT353" s="10">
        <f>3/24000000*OO[[#This Row],[102 (01JUL1985 15:00:00)-Water Temperature (C)]]*OO[[#This Row],[44]]</f>
        <v>4.9544101135100002E-5</v>
      </c>
      <c r="AU353" s="10">
        <f>3/24000000*OO[[#This Row],[103 (01JUL1985 18:00:00)-Water Temperature (C)]]*OO[[#This Row],[45]]</f>
        <v>4.5066987439337502E-5</v>
      </c>
      <c r="AV353" s="10">
        <f>3/24000000*OO[[#This Row],[104 (01JUL1985 21:00:00)-Water Temperature (C)]]*OO[[#This Row],[46]]</f>
        <v>4.3709309991999997E-5</v>
      </c>
      <c r="AW353" s="10">
        <f>3/24000000*OO[[#This Row],[105 (02JUL1985 00:00:00)-Water Temperature (C)]]*OO[[#This Row],[47]]</f>
        <v>4.2385646908737497E-5</v>
      </c>
      <c r="AX353" s="10">
        <f>3/24000000*OO[[#This Row],[106 (02JUL1985 03:00:00)-Water Temperature (C)]]*OO[[#This Row],[48]]</f>
        <v>4.0295625224399996E-5</v>
      </c>
      <c r="AY353" s="10">
        <f>3/24000000*OO[[#This Row],[107 (02JUL1985 06:00:00)-Water Temperature (C)]]*OO[[#This Row],[49]]</f>
        <v>3.7690024075500003E-5</v>
      </c>
      <c r="AZ353" s="10">
        <f>3/24000000*OO[[#This Row],[108 (02JUL1985 09:00:00)-Water Temperature (C)]]*OO[[#This Row],[50]]</f>
        <v>3.6024428458024999E-5</v>
      </c>
      <c r="BA353" s="10">
        <f>3/24000000*OO[[#This Row],[109 (02JUL1985 12:00:00)-Water Temperature (C)]]*OO[[#This Row],[51]]</f>
        <v>3.3887060094387504E-5</v>
      </c>
      <c r="BB353" s="10">
        <f>3/24000000*OO[[#This Row],[110 (02JUL1985 15:00:00)-Water Temperature (C)]]*OO[[#This Row],[52]]</f>
        <v>3.1909321117137501E-5</v>
      </c>
      <c r="BC353" s="10">
        <f>3/24000000*OO[[#This Row],[111 (02JUL1985 18:00:00)-Water Temperature (C)]]*OO[[#This Row],[53]]</f>
        <v>2.9889486675787494E-5</v>
      </c>
      <c r="BD353" s="10">
        <f>3/24000000*OO[[#This Row],[112 (02JUL1985 21:00:00)-Water Temperature (C)]]*OO[[#This Row],[54]]</f>
        <v>2.7165491801912496E-5</v>
      </c>
      <c r="BE353" s="10">
        <f>3/24000000*OO[[#This Row],[113 (03JUL1985 00:00:00)-Water Temperature (C)]]*OO[[#This Row],[55]]</f>
        <v>2.4001317436144996E-5</v>
      </c>
      <c r="BF353" s="10">
        <f>3/24000000*OO[[#This Row],[114 (03JUL1985 03:00:00)-Water Temperature (C)]]*OO[[#This Row],[56]]</f>
        <v>2.0901178887513748E-5</v>
      </c>
      <c r="BG353" s="10">
        <f>3/24000000*OO[[#This Row],[115 (03JUL1985 06:00:00)-Water Temperature (C)]]*OO[[#This Row],[57]]</f>
        <v>1.79040836997E-5</v>
      </c>
      <c r="BH353" s="10">
        <f>3/24000000*OO[[#This Row],[116 (03JUL1985 09:00:00)-Water Temperature (C)]]*OO[[#This Row],[58]]</f>
        <v>1.5753592817887498E-5</v>
      </c>
      <c r="BI353" s="10">
        <f>3/24000000*OO[[#This Row],[117 (03JUL1985 12:00:00)-Water Temperature (C)]]*OO[[#This Row],[59]]</f>
        <v>1.398520411647E-5</v>
      </c>
      <c r="BJ353" s="10">
        <f>3/24000000*OO[[#This Row],[118 (03JUL1985 15:00:00)-Water Temperature (C)]]*OO[[#This Row],[60]]</f>
        <v>1.2463665235600002E-5</v>
      </c>
      <c r="BK353" s="10">
        <f>3/24000000*OO[[#This Row],[119 (03JUL1985 18:00:00)-Water Temperature (C)]]*OO[[#This Row],[61]]</f>
        <v>1.1179144758377498E-5</v>
      </c>
      <c r="BL353" s="10">
        <f>3/24000000*OO[[#This Row],[120 (03JUL1985 21:00:00)-Water Temperature (C)]]*OO[[#This Row],[62]]</f>
        <v>9.7333454694437488E-6</v>
      </c>
      <c r="BM353" s="10">
        <f>3/24000000*OO[[#This Row],[121 (04JUL1985 00:00:00)-Water Temperature (C)]]*OO[[#This Row],[63]]</f>
        <v>8.2433126551124989E-6</v>
      </c>
      <c r="BN353" s="10">
        <f>3/24000000*OO[[#This Row],[122 (04JUL1985 03:00:00)-Water Temperature (C)]]*OO[[#This Row],[64]]</f>
        <v>6.7931649049512504E-6</v>
      </c>
      <c r="BO353" s="10">
        <f>3/24000000*OO[[#This Row],[123 (04JUL1985 06:00:00)-Water Temperature (C)]]*OO[[#This Row],[65]]</f>
        <v>5.4194415931499999E-6</v>
      </c>
      <c r="BP353" s="10">
        <f>3/24000000*OO[[#This Row],[124 (04JUL1985 09:00:00)-Water Temperature (C)]]*OO[[#This Row],[66]]</f>
        <v>4.32251358975E-6</v>
      </c>
      <c r="BQ353" s="10">
        <f>3/24000000*OO[[#This Row],[125 (04JUL1985 12:00:00)-Water Temperature (C)]]*OO[[#This Row],[67]]</f>
        <v>3.4199516380750001E-6</v>
      </c>
      <c r="BR353" s="10">
        <f>3/24000000*OO[[#This Row],[126 (04JUL1985 15:00:00)-Water Temperature (C)]]*OO[[#This Row],[68]]</f>
        <v>2.7976644999112499E-6</v>
      </c>
      <c r="BS353" s="10">
        <f>3/24000000*OO[[#This Row],[127 (04JUL1985 18:00:00)-Water Temperature (C)]]*OO[[#This Row],[69]]</f>
        <v>2.3418315201049996E-6</v>
      </c>
      <c r="BT353" s="10">
        <f>3/24000000*OO[[#This Row],[128 (04JUL1985 21:00:00)-Water Temperature (C)]]*OO[[#This Row],[70]]</f>
        <v>2.0239004130061248E-6</v>
      </c>
      <c r="BU353" s="10">
        <f>3/24000000*OO[[#This Row],[129 (05JUL1985 00:00:00)-Water Temperature (C)]]*OO[[#This Row],[71]]</f>
        <v>1.7971026377562499E-6</v>
      </c>
      <c r="BV353" s="10">
        <f>3/24000000*OO[[#This Row],[130 (05JUL1985 03:00:00)-Water Temperature (C)]]*OO[[#This Row],[72]]</f>
        <v>1.6160720549879999E-6</v>
      </c>
      <c r="BW353" s="10">
        <f>3/24000000*OO[[#This Row],[131 (05JUL1985 06:00:00)-Water Temperature (C)]]*OO[[#This Row],[73]]</f>
        <v>1.4659154885604998E-6</v>
      </c>
      <c r="BX353" s="10">
        <f>3/24000000*OO[[#This Row],[132 (05JUL1985 09:00:00)-Water Temperature (C)]]*OO[[#This Row],[74]]</f>
        <v>1.37352904367E-6</v>
      </c>
      <c r="BY353" s="10">
        <f>3/24000000*OO[[#This Row],[133 (05JUL1985 12:00:00)-Water Temperature (C)]]*OO[[#This Row],[75]]</f>
        <v>1.2723923289194998E-6</v>
      </c>
      <c r="BZ353" s="10">
        <f>3/24000000*OO[[#This Row],[134 (05JUL1985 15:00:00)-Water Temperature (C)]]*OO[[#This Row],[76]]</f>
        <v>1.2084098862720001E-6</v>
      </c>
      <c r="CA353" s="10">
        <f>3/24000000*OO[[#This Row],[135 (05JUL1985 18:00:00)-Water Temperature (C)]]*OO[[#This Row],[77]]</f>
        <v>1.1605218839054998E-6</v>
      </c>
      <c r="CB353" s="10">
        <f>3/24000000*OO[[#This Row],[136 (05JUL1985 21:00:00)-Water Temperature (C)]]*OO[[#This Row],[78]]</f>
        <v>1.1101793582040001E-6</v>
      </c>
      <c r="CC353" s="10">
        <f>3/24000000*OO[[#This Row],[137 (06JUL1985 00:00:00)-Water Temperature (C)]]*OO[[#This Row],[79]]</f>
        <v>1.06087337737475E-6</v>
      </c>
      <c r="CD353" s="10">
        <f>3/24000000*OO[[#This Row],[138 (06JUL1985 03:00:00)-Water Temperature (C)]]*OO[[#This Row],[80]]</f>
        <v>1.0137217212409998E-6</v>
      </c>
      <c r="CE353" s="10">
        <f>3/24000000*OO[[#This Row],[139 (06JUL1985 06:00:00)-Water Temperature (C)]]*OO[[#This Row],[81]]</f>
        <v>9.713139888465E-7</v>
      </c>
      <c r="CF353" s="10">
        <f>3/24000000*OO[[#This Row],[140 (06JUL1985 09:00:00)-Water Temperature (C)]]*OO[[#This Row],[82]]</f>
        <v>9.5978433636374987E-7</v>
      </c>
      <c r="CG353" s="10">
        <f>3/24000000*OO[[#This Row],[141 (06JUL1985 12:00:00)-Water Temperature (C)]]*OO[[#This Row],[83]]</f>
        <v>9.3455419052024993E-7</v>
      </c>
      <c r="CH353" s="10">
        <f>3/24000000*OO[[#This Row],[142 (06JUL1985 15:00:00)-Water Temperature (C)]]*OO[[#This Row],[84]]</f>
        <v>9.1821442202562493E-7</v>
      </c>
      <c r="CI353" s="10">
        <f>3/24000000*OO[[#This Row],[143 (06JUL1985 18:00:00)-Water Temperature (C)]]*OO[[#This Row],[85]]</f>
        <v>9.0914576830274992E-7</v>
      </c>
      <c r="CJ353" s="10">
        <f>3/24000000*OO[[#This Row],[144 (06JUL1985 21:00:00)-Water Temperature (C)]]*OO[[#This Row],[86]]</f>
        <v>8.774292587392498E-7</v>
      </c>
      <c r="CK353" s="10">
        <f>3/24000000*OO[[#This Row],[145 (07JUL1985 00:00:00)-Water Temperature (C)]]*OO[[#This Row],[87]]</f>
        <v>8.3440162248449995E-7</v>
      </c>
      <c r="CL353" s="10">
        <f>3/24000000*OO[[#This Row],[146 (07JUL1985 03:00:00)-Water Temperature (C)]]*OO[[#This Row],[88]]</f>
        <v>7.9214144883974996E-7</v>
      </c>
      <c r="CM353" s="10">
        <f>3/24000000*OO[[#This Row],[147 (07JUL1985 06:00:00)-Water Temperature (C)]]*OO[[#This Row],[89]]</f>
        <v>7.4352866359999987E-7</v>
      </c>
      <c r="CN353" s="10">
        <f>3/24000000*OO[[#This Row],[148 (07JUL1985 09:00:00)-Water Temperature (C)]]*OO[[#This Row],[90]]</f>
        <v>7.1777240804949997E-7</v>
      </c>
      <c r="CO353" s="10">
        <f>3/24000000*OO[[#This Row],[149 (07JUL1985 12:00:00)-Water Temperature (C)]]*OO[[#This Row],[91]]</f>
        <v>6.9338733164999995E-7</v>
      </c>
      <c r="CP353" s="10">
        <f>3/24000000*OO[[#This Row],[150 (07JUL1985 15:00:00)-Water Temperature (C)]]*OO[[#This Row],[92]]</f>
        <v>6.7108339902749982E-7</v>
      </c>
      <c r="CQ353" s="10">
        <f>3/24000000*OO[[#This Row],[151 (07JUL1985 18:00:00)-Water Temperature (C)]]*OO[[#This Row],[93]]</f>
        <v>6.5598597073949998E-7</v>
      </c>
      <c r="CR353" s="10">
        <f>3/24000000*OO[[#This Row],[152 (07JUL1985 21:00:00)-Water Temperature (C)]]*OO[[#This Row],[94]]</f>
        <v>6.2796084808949996E-7</v>
      </c>
      <c r="CS353" s="10">
        <f>3/24000000*OO[[#This Row],[153 (08JUL1985 00:00:00)-Water Temperature (C)]]*OO[[#This Row],[95]]</f>
        <v>5.9820247075949994E-7</v>
      </c>
      <c r="CT353" s="10">
        <f>3/24000000*OO[[#This Row],[154 (08JUL1985 03:00:00)-Water Temperature (C)]]*OO[[#This Row],[96]]</f>
        <v>5.6729901315500001E-7</v>
      </c>
      <c r="CU353" s="10">
        <f>3/24000000*OO[[#This Row],[155 (08JUL1985 06:00:00)-Water Temperature (C)]]*OO[[#This Row],[97]]</f>
        <v>5.3436247344087498E-7</v>
      </c>
      <c r="CV353" s="10">
        <f>3/24000000*OO[[#This Row],[156 (08JUL1985 09:00:00)-Water Temperature (C)]]*OO[[#This Row],[98]]</f>
        <v>5.0400119139499988E-7</v>
      </c>
      <c r="CW353" s="10">
        <f>3/24000000*OO[[#This Row],[157 (08JUL1985 12:00:00)-Water Temperature (C)]]*OO[[#This Row],[99]]</f>
        <v>4.854787855535E-7</v>
      </c>
    </row>
    <row r="354" spans="1:101" x14ac:dyDescent="0.35">
      <c r="A354" t="s">
        <v>360</v>
      </c>
      <c r="B354">
        <v>607.38409999999999</v>
      </c>
      <c r="C354" s="10">
        <f>3/24*OO[[#This Row],[59 (26JUN1985 06:00:00)-Water Temperature (C)]]*OO[[#This Row],[1]]/SUM(OO[1])</f>
        <v>0</v>
      </c>
      <c r="D354" s="10">
        <f>3/24*OO[[#This Row],[60 (26JUN1985 09:00:00)-Water Temperature (C)]]*OO[[#This Row],[2]]/SUM(OO[2])</f>
        <v>0</v>
      </c>
      <c r="E354" s="10">
        <f>3/24*OO[[#This Row],[61 (26JUN1985 12:00:00)-Water Temperature (C)]]*OO[[#This Row],[3]]/SUM(OO[3])</f>
        <v>0</v>
      </c>
      <c r="F354" s="10">
        <f>3/24*OO[[#This Row],[62 (26JUN1985 15:00:00)-Water Temperature (C)]]*OO[[#This Row],[4]]/SUM(OO[4])</f>
        <v>0</v>
      </c>
      <c r="G354" s="10">
        <f>3/24*OO[[#This Row],[63 (26JUN1985 18:00:00)-Water Temperature (C)]]*OO[[#This Row],[5]]/SUM(OO[5])</f>
        <v>0</v>
      </c>
      <c r="H354" s="10">
        <f>3/24*OO[[#This Row],[64 (26JUN1985 21:00:00)-Water Temperature (C)]]*OO[[#This Row],[6]]/SUM(OO[6])</f>
        <v>0</v>
      </c>
      <c r="I354" s="10">
        <f>3/24*OO[[#This Row],[65 (27JUN1985 00:00:00)-Water Temperature (C)]]*OO[[#This Row],[7]]/SUM(OO[7])</f>
        <v>0</v>
      </c>
      <c r="J354" s="10">
        <f>3/24*OO[[#This Row],[66 (27JUN1985 03:00:00)-Water Temperature (C)]]*OO[[#This Row],[8]]/SUM(OO[8])</f>
        <v>0</v>
      </c>
      <c r="K354" s="10">
        <f>3/24*OO[[#This Row],[67 (27JUN1985 06:00:00)-Water Temperature (C)]]*OO[[#This Row],[9]]/SUM(OO[9])</f>
        <v>0</v>
      </c>
      <c r="L354" s="10">
        <f>3/24*OO[[#This Row],[68 (27JUN1985 09:00:00)-Water Temperature (C)]]*OO[[#This Row],[10]]/SUM(OO[10])</f>
        <v>0</v>
      </c>
      <c r="M354" s="10">
        <f>3/24*OO[[#This Row],[69 (27JUN1985 12:00:00)-Water Temperature (C)]]*OO[[#This Row],[11]]/SUM(OO[11])</f>
        <v>0</v>
      </c>
      <c r="N354" s="10">
        <f>3/24*OO[[#This Row],[70 (27JUN1985 15:00:00)-Water Temperature (C)]]*OO[[#This Row],[12]]/SUM(OO[12])</f>
        <v>0</v>
      </c>
      <c r="O354" s="10">
        <f>3/24*OO[[#This Row],[71 (27JUN1985 18:00:00)-Water Temperature (C)]]*OO[[#This Row],[13]]/SUM(OO[13])</f>
        <v>0</v>
      </c>
      <c r="P354" s="10">
        <f>3/24*OO[[#This Row],[72 (27JUN1985 21:00:00)-Water Temperature (C)]]*OO[[#This Row],[14]]/SUM(OO[14])</f>
        <v>0</v>
      </c>
      <c r="Q354" s="10">
        <f>3/24*OO[[#This Row],[73 (28JUN1985 00:00:00)-Water Temperature (C)]]*OO[[#This Row],[15]]/SUM(OO[15])</f>
        <v>0</v>
      </c>
      <c r="R354" s="10">
        <f>3/24*OO[[#This Row],[74 (28JUN1985 03:00:00)-Water Temperature (C)]]*OO[[#This Row],[16]]/SUM(OO[16])</f>
        <v>0</v>
      </c>
      <c r="S354" s="10">
        <f>3/24*OO[[#This Row],[75 (28JUN1985 06:00:00)-Water Temperature (C)]]*OO[[#This Row],[17]]/SUM(OO[17])</f>
        <v>0</v>
      </c>
      <c r="T354" s="10">
        <f>3/24*OO[[#This Row],[76 (28JUN1985 09:00:00)-Water Temperature (C)]]*OO[[#This Row],[18]]/SUM(OO[18])</f>
        <v>2.1397128330216667E-43</v>
      </c>
      <c r="U354" s="10">
        <f>3/24*OO[[#This Row],[77 (28JUN1985 12:00:00)-Water Temperature (C)]]*OO[[#This Row],[19]]/SUM(OO[19])</f>
        <v>3.9578402175256938E-32</v>
      </c>
      <c r="V354" s="10">
        <f>3/24000000*OO[[#This Row],[78 (28JUN1985 15:00:00)-Water Temperature (C)]]*OO[[#This Row],[20]]</f>
        <v>3.0461750280462496E-27</v>
      </c>
      <c r="W354" s="10">
        <f>3/24000000*OO[[#This Row],[79 (28JUN1985 18:00:00)-Water Temperature (C)]]*OO[[#This Row],[21]]</f>
        <v>1.473028605685875E-19</v>
      </c>
      <c r="X354" s="10">
        <f>3/24000000*OO[[#This Row],[80 (28JUN1985 21:00:00)-Water Temperature (C)]]*OO[[#This Row],[22]]</f>
        <v>1.82453835532425E-15</v>
      </c>
      <c r="Y354" s="10">
        <f>3/24000000*OO[[#This Row],[81 (29JUN1985 00:00:00)-Water Temperature (C)]]*OO[[#This Row],[23]]</f>
        <v>1.9080724391692502E-12</v>
      </c>
      <c r="Z354" s="10">
        <f>3/24000000*OO[[#This Row],[82 (29JUN1985 03:00:00)-Water Temperature (C)]]*OO[[#This Row],[24]]</f>
        <v>4.7101512494749997E-10</v>
      </c>
      <c r="AA354" s="10">
        <f>3/24000000*OO[[#This Row],[83 (29JUN1985 06:00:00)-Water Temperature (C)]]*OO[[#This Row],[25]]</f>
        <v>4.0276592041987489E-8</v>
      </c>
      <c r="AB354" s="10">
        <f>3/24000000*OO[[#This Row],[84 (29JUN1985 09:00:00)-Water Temperature (C)]]*OO[[#This Row],[26]]</f>
        <v>1.5236700879222502E-6</v>
      </c>
      <c r="AC354" s="10">
        <f>3/24000000*OO[[#This Row],[85 (29JUN1985 12:00:00)-Water Temperature (C)]]*OO[[#This Row],[27]]</f>
        <v>2.9128897189949998E-5</v>
      </c>
      <c r="AD354" s="10">
        <f>3/24000000*OO[[#This Row],[86 (29JUN1985 15:00:00)-Water Temperature (C)]]*OO[[#This Row],[28]]</f>
        <v>3.0520432141499998E-4</v>
      </c>
      <c r="AE354" s="10">
        <f>3/24000000*OO[[#This Row],[88 (29JUN1985 21:00:00)-Water Temperature (C)]]*OO[[#This Row],[30]]</f>
        <v>7.4066758977899992E-3</v>
      </c>
      <c r="AF354" s="10">
        <f>3/24000000*OO[[#This Row],[88 (29JUN1985 21:00:00)-Water Temperature (C)]]*OO[[#This Row],[30]]</f>
        <v>7.4066758977899992E-3</v>
      </c>
      <c r="AG354" s="10">
        <f>3/24000000*OO[[#This Row],[89 (30JUN1985 00:00:00)-Water Temperature (C)]]*OO[[#This Row],[31]]</f>
        <v>1.9154956593024998E-2</v>
      </c>
      <c r="AH354" s="10">
        <f>3/24000000*OO[[#This Row],[90 (30JUN1985 03:00:00)-Water Temperature (C)]]*OO[[#This Row],[32]]</f>
        <v>3.48938063137125E-2</v>
      </c>
      <c r="AI354" s="10">
        <f>3/24000000*OO[[#This Row],[91 (30JUN1985 06:00:00)-Water Temperature (C)]]*OO[[#This Row],[33]]</f>
        <v>4.6834142156574998E-2</v>
      </c>
      <c r="AJ354" s="10">
        <f>3/24000000*OO[[#This Row],[92 (30JUN1985 09:00:00)-Water Temperature (C)]]*OO[[#This Row],[34]]</f>
        <v>4.9278098979200005E-2</v>
      </c>
      <c r="AK354" s="10">
        <f>3/24000000*OO[[#This Row],[93 (30JUN1985 12:00:00)-Water Temperature (C)]]*OO[[#This Row],[35]]</f>
        <v>4.1555668075249998E-2</v>
      </c>
      <c r="AL354" s="10">
        <f>3/24000000*OO[[#This Row],[94 (30JUN1985 15:00:00)-Water Temperature (C)]]*OO[[#This Row],[36]]</f>
        <v>2.8814109462862499E-2</v>
      </c>
      <c r="AM354" s="10">
        <f>3/24000000*OO[[#This Row],[95 (30JUN1985 18:00:00)-Water Temperature (C)]]*OO[[#This Row],[37]]</f>
        <v>1.6526606296319996E-2</v>
      </c>
      <c r="AN354" s="10">
        <f>3/24000000*OO[[#This Row],[96 (30JUN1985 21:00:00)-Water Temperature (C)]]*OO[[#This Row],[38]]</f>
        <v>8.0260108909900006E-3</v>
      </c>
      <c r="AO354" s="10">
        <f>3/24000000*OO[[#This Row],[97 (01JUL1985 00:00:00)-Water Temperature (C)]]*OO[[#This Row],[39]]</f>
        <v>3.3801588841912505E-3</v>
      </c>
      <c r="AP354" s="10">
        <f>3/24000000*OO[[#This Row],[98 (01JUL1985 03:00:00)-Water Temperature (C)]]*OO[[#This Row],[40]]</f>
        <v>1.2705136583474998E-3</v>
      </c>
      <c r="AQ354" s="10">
        <f>3/24000000*OO[[#This Row],[99 (01JUL1985 06:00:00)-Water Temperature (C)]]*OO[[#This Row],[41]]</f>
        <v>4.5150072075899998E-4</v>
      </c>
      <c r="AR354" s="10">
        <f>3/24000000*OO[[#This Row],[100 (01JUL1985 09:00:00)-Water Temperature (C)]]*OO[[#This Row],[42]]</f>
        <v>1.7401909942507503E-4</v>
      </c>
      <c r="AS354" s="10">
        <f>3/24000000*OO[[#This Row],[101 (01JUL1985 12:00:00)-Water Temperature (C)]]*OO[[#This Row],[43]]</f>
        <v>8.4037408544062494E-5</v>
      </c>
      <c r="AT354" s="10">
        <f>3/24000000*OO[[#This Row],[102 (01JUL1985 15:00:00)-Water Temperature (C)]]*OO[[#This Row],[44]]</f>
        <v>5.8309381873750002E-5</v>
      </c>
      <c r="AU354" s="10">
        <f>3/24000000*OO[[#This Row],[103 (01JUL1985 18:00:00)-Water Temperature (C)]]*OO[[#This Row],[45]]</f>
        <v>5.16460336392E-5</v>
      </c>
      <c r="AV354" s="10">
        <f>3/24000000*OO[[#This Row],[104 (01JUL1985 21:00:00)-Water Temperature (C)]]*OO[[#This Row],[46]]</f>
        <v>4.9786971480449993E-5</v>
      </c>
      <c r="AW354" s="10">
        <f>3/24000000*OO[[#This Row],[105 (02JUL1985 00:00:00)-Water Temperature (C)]]*OO[[#This Row],[47]]</f>
        <v>4.8248444727924994E-5</v>
      </c>
      <c r="AX354" s="10">
        <f>3/24000000*OO[[#This Row],[106 (02JUL1985 03:00:00)-Water Temperature (C)]]*OO[[#This Row],[48]]</f>
        <v>4.5996769512337502E-5</v>
      </c>
      <c r="AY354" s="10">
        <f>3/24000000*OO[[#This Row],[107 (02JUL1985 06:00:00)-Water Temperature (C)]]*OO[[#This Row],[49]]</f>
        <v>4.3138219841624999E-5</v>
      </c>
      <c r="AZ354" s="10">
        <f>3/24000000*OO[[#This Row],[108 (02JUL1985 09:00:00)-Water Temperature (C)]]*OO[[#This Row],[50]]</f>
        <v>4.1306272371899991E-5</v>
      </c>
      <c r="BA354" s="10">
        <f>3/24000000*OO[[#This Row],[109 (02JUL1985 12:00:00)-Water Temperature (C)]]*OO[[#This Row],[51]]</f>
        <v>3.886864388055E-5</v>
      </c>
      <c r="BB354" s="10">
        <f>3/24000000*OO[[#This Row],[110 (02JUL1985 15:00:00)-Water Temperature (C)]]*OO[[#This Row],[52]]</f>
        <v>3.6549971075699993E-5</v>
      </c>
      <c r="BC354" s="10">
        <f>3/24000000*OO[[#This Row],[111 (02JUL1985 18:00:00)-Water Temperature (C)]]*OO[[#This Row],[53]]</f>
        <v>3.4225957742149997E-5</v>
      </c>
      <c r="BD354" s="10">
        <f>3/24000000*OO[[#This Row],[112 (02JUL1985 21:00:00)-Water Temperature (C)]]*OO[[#This Row],[54]]</f>
        <v>3.1117858339312502E-5</v>
      </c>
      <c r="BE354" s="10">
        <f>3/24000000*OO[[#This Row],[113 (03JUL1985 00:00:00)-Water Temperature (C)]]*OO[[#This Row],[55]]</f>
        <v>2.7496699326249998E-5</v>
      </c>
      <c r="BF354" s="10">
        <f>3/24000000*OO[[#This Row],[114 (03JUL1985 03:00:00)-Water Temperature (C)]]*OO[[#This Row],[56]]</f>
        <v>2.3988856577499999E-5</v>
      </c>
      <c r="BG354" s="10">
        <f>3/24000000*OO[[#This Row],[115 (03JUL1985 06:00:00)-Water Temperature (C)]]*OO[[#This Row],[57]]</f>
        <v>2.0588607391049999E-5</v>
      </c>
      <c r="BH354" s="10">
        <f>3/24000000*OO[[#This Row],[116 (03JUL1985 09:00:00)-Water Temperature (C)]]*OO[[#This Row],[58]]</f>
        <v>1.8128231934162499E-5</v>
      </c>
      <c r="BI354" s="10">
        <f>3/24000000*OO[[#This Row],[117 (03JUL1985 12:00:00)-Water Temperature (C)]]*OO[[#This Row],[59]]</f>
        <v>1.6097636493750001E-5</v>
      </c>
      <c r="BJ354" s="10">
        <f>3/24000000*OO[[#This Row],[118 (03JUL1985 15:00:00)-Water Temperature (C)]]*OO[[#This Row],[60]]</f>
        <v>1.43203213838375E-5</v>
      </c>
      <c r="BK354" s="10">
        <f>3/24000000*OO[[#This Row],[119 (03JUL1985 18:00:00)-Water Temperature (C)]]*OO[[#This Row],[61]]</f>
        <v>1.282251861571125E-5</v>
      </c>
      <c r="BL354" s="10">
        <f>3/24000000*OO[[#This Row],[120 (03JUL1985 21:00:00)-Water Temperature (C)]]*OO[[#This Row],[62]]</f>
        <v>1.1172367952081248E-5</v>
      </c>
      <c r="BM354" s="10">
        <f>3/24000000*OO[[#This Row],[121 (04JUL1985 00:00:00)-Water Temperature (C)]]*OO[[#This Row],[63]]</f>
        <v>9.4771540184437499E-6</v>
      </c>
      <c r="BN354" s="10">
        <f>3/24000000*OO[[#This Row],[122 (04JUL1985 03:00:00)-Water Temperature (C)]]*OO[[#This Row],[64]]</f>
        <v>7.8496323286000006E-6</v>
      </c>
      <c r="BO354" s="10">
        <f>3/24000000*OO[[#This Row],[123 (04JUL1985 06:00:00)-Water Temperature (C)]]*OO[[#This Row],[65]]</f>
        <v>6.2934273915624999E-6</v>
      </c>
      <c r="BP354" s="10">
        <f>3/24000000*OO[[#This Row],[124 (04JUL1985 09:00:00)-Water Temperature (C)]]*OO[[#This Row],[66]]</f>
        <v>5.0320578811524995E-6</v>
      </c>
      <c r="BQ354" s="10">
        <f>3/24000000*OO[[#This Row],[125 (04JUL1985 12:00:00)-Water Temperature (C)]]*OO[[#This Row],[67]]</f>
        <v>3.9785974333687505E-6</v>
      </c>
      <c r="BR354" s="10">
        <f>3/24000000*OO[[#This Row],[126 (04JUL1985 15:00:00)-Water Temperature (C)]]*OO[[#This Row],[68]]</f>
        <v>3.2378617616399999E-6</v>
      </c>
      <c r="BS354" s="10">
        <f>3/24000000*OO[[#This Row],[127 (04JUL1985 18:00:00)-Water Temperature (C)]]*OO[[#This Row],[69]]</f>
        <v>2.6939713454124996E-6</v>
      </c>
      <c r="BT354" s="10">
        <f>3/24000000*OO[[#This Row],[128 (04JUL1985 21:00:00)-Water Temperature (C)]]*OO[[#This Row],[70]]</f>
        <v>2.3141231014424996E-6</v>
      </c>
      <c r="BU354" s="10">
        <f>3/24000000*OO[[#This Row],[129 (05JUL1985 00:00:00)-Water Temperature (C)]]*OO[[#This Row],[71]]</f>
        <v>2.04795673583E-6</v>
      </c>
      <c r="BV354" s="10">
        <f>3/24000000*OO[[#This Row],[130 (05JUL1985 03:00:00)-Water Temperature (C)]]*OO[[#This Row],[72]]</f>
        <v>1.839561469306875E-6</v>
      </c>
      <c r="BW354" s="10">
        <f>3/24000000*OO[[#This Row],[131 (05JUL1985 06:00:00)-Water Temperature (C)]]*OO[[#This Row],[73]]</f>
        <v>1.6684868585081251E-6</v>
      </c>
      <c r="BX354" s="10">
        <f>3/24000000*OO[[#This Row],[132 (05JUL1985 09:00:00)-Water Temperature (C)]]*OO[[#This Row],[74]]</f>
        <v>1.5631542239519998E-6</v>
      </c>
      <c r="BY354" s="10">
        <f>3/24000000*OO[[#This Row],[133 (05JUL1985 12:00:00)-Water Temperature (C)]]*OO[[#This Row],[75]]</f>
        <v>1.4476062664102498E-6</v>
      </c>
      <c r="BZ354" s="10">
        <f>3/24000000*OO[[#This Row],[134 (05JUL1985 15:00:00)-Water Temperature (C)]]*OO[[#This Row],[76]]</f>
        <v>1.3700010331754998E-6</v>
      </c>
      <c r="CA354" s="10">
        <f>3/24000000*OO[[#This Row],[135 (05JUL1985 18:00:00)-Water Temperature (C)]]*OO[[#This Row],[77]]</f>
        <v>1.3144603491824999E-6</v>
      </c>
      <c r="CB354" s="10">
        <f>3/24000000*OO[[#This Row],[136 (05JUL1985 21:00:00)-Water Temperature (C)]]*OO[[#This Row],[78]]</f>
        <v>1.25476175104875E-6</v>
      </c>
      <c r="CC354" s="10">
        <f>3/24000000*OO[[#This Row],[137 (06JUL1985 00:00:00)-Water Temperature (C)]]*OO[[#This Row],[79]]</f>
        <v>1.196288711315E-6</v>
      </c>
      <c r="CD354" s="10">
        <f>3/24000000*OO[[#This Row],[138 (06JUL1985 03:00:00)-Water Temperature (C)]]*OO[[#This Row],[80]]</f>
        <v>1.1431488595117498E-6</v>
      </c>
      <c r="CE354" s="10">
        <f>3/24000000*OO[[#This Row],[139 (06JUL1985 06:00:00)-Water Temperature (C)]]*OO[[#This Row],[81]]</f>
        <v>1.0959928200262499E-6</v>
      </c>
      <c r="CF354" s="10">
        <f>3/24000000*OO[[#This Row],[140 (06JUL1985 09:00:00)-Water Temperature (C)]]*OO[[#This Row],[82]]</f>
        <v>1.0844583922899999E-6</v>
      </c>
      <c r="CG354" s="10">
        <f>3/24000000*OO[[#This Row],[141 (06JUL1985 12:00:00)-Water Temperature (C)]]*OO[[#This Row],[83]]</f>
        <v>1.0558966047759998E-6</v>
      </c>
      <c r="CH354" s="10">
        <f>3/24000000*OO[[#This Row],[142 (06JUL1985 15:00:00)-Water Temperature (C)]]*OO[[#This Row],[84]]</f>
        <v>1.034627192459375E-6</v>
      </c>
      <c r="CI354" s="10">
        <f>3/24000000*OO[[#This Row],[143 (06JUL1985 18:00:00)-Water Temperature (C)]]*OO[[#This Row],[85]]</f>
        <v>1.0232231033212498E-6</v>
      </c>
      <c r="CJ354" s="10">
        <f>3/24000000*OO[[#This Row],[144 (06JUL1985 21:00:00)-Water Temperature (C)]]*OO[[#This Row],[86]]</f>
        <v>9.858461169885001E-7</v>
      </c>
      <c r="CK354" s="10">
        <f>3/24000000*OO[[#This Row],[145 (07JUL1985 00:00:00)-Water Temperature (C)]]*OO[[#This Row],[87]]</f>
        <v>9.3483940634199986E-7</v>
      </c>
      <c r="CL354" s="10">
        <f>3/24000000*OO[[#This Row],[146 (07JUL1985 03:00:00)-Water Temperature (C)]]*OO[[#This Row],[88]]</f>
        <v>8.8825618112699989E-7</v>
      </c>
      <c r="CM354" s="10">
        <f>3/24000000*OO[[#This Row],[147 (07JUL1985 06:00:00)-Water Temperature (C)]]*OO[[#This Row],[89]]</f>
        <v>8.344763711060001E-7</v>
      </c>
      <c r="CN354" s="10">
        <f>3/24000000*OO[[#This Row],[148 (07JUL1985 09:00:00)-Water Temperature (C)]]*OO[[#This Row],[90]]</f>
        <v>8.0602027937524986E-7</v>
      </c>
      <c r="CO354" s="10">
        <f>3/24000000*OO[[#This Row],[149 (07JUL1985 12:00:00)-Water Temperature (C)]]*OO[[#This Row],[91]]</f>
        <v>7.7812705893000005E-7</v>
      </c>
      <c r="CP354" s="10">
        <f>3/24000000*OO[[#This Row],[150 (07JUL1985 15:00:00)-Water Temperature (C)]]*OO[[#This Row],[92]]</f>
        <v>7.510664147629999E-7</v>
      </c>
      <c r="CQ354" s="10">
        <f>3/24000000*OO[[#This Row],[151 (07JUL1985 18:00:00)-Water Temperature (C)]]*OO[[#This Row],[93]]</f>
        <v>7.3245720250350004E-7</v>
      </c>
      <c r="CR354" s="10">
        <f>3/24000000*OO[[#This Row],[152 (07JUL1985 21:00:00)-Water Temperature (C)]]*OO[[#This Row],[94]]</f>
        <v>6.9972606889174989E-7</v>
      </c>
      <c r="CS354" s="10">
        <f>3/24000000*OO[[#This Row],[153 (08JUL1985 00:00:00)-Water Temperature (C)]]*OO[[#This Row],[95]]</f>
        <v>6.649942282919999E-7</v>
      </c>
      <c r="CT354" s="10">
        <f>3/24000000*OO[[#This Row],[154 (08JUL1985 03:00:00)-Water Temperature (C)]]*OO[[#This Row],[96]]</f>
        <v>6.3083153030274999E-7</v>
      </c>
      <c r="CU354" s="10">
        <f>3/24000000*OO[[#This Row],[155 (08JUL1985 06:00:00)-Water Temperature (C)]]*OO[[#This Row],[97]]</f>
        <v>5.9444419009949998E-7</v>
      </c>
      <c r="CV354" s="10">
        <f>3/24000000*OO[[#This Row],[156 (08JUL1985 09:00:00)-Water Temperature (C)]]*OO[[#This Row],[98]]</f>
        <v>5.6039054776500001E-7</v>
      </c>
      <c r="CW354" s="10">
        <f>3/24000000*OO[[#This Row],[157 (08JUL1985 12:00:00)-Water Temperature (C)]]*OO[[#This Row],[99]]</f>
        <v>5.3968525819749991E-7</v>
      </c>
    </row>
    <row r="355" spans="1:101" x14ac:dyDescent="0.35">
      <c r="A355" t="s">
        <v>361</v>
      </c>
      <c r="B355">
        <v>794.32399999999996</v>
      </c>
      <c r="C355" s="10">
        <f>3/24*OO[[#This Row],[59 (26JUN1985 06:00:00)-Water Temperature (C)]]*OO[[#This Row],[1]]/SUM(OO[1])</f>
        <v>0</v>
      </c>
      <c r="D355" s="10">
        <f>3/24*OO[[#This Row],[60 (26JUN1985 09:00:00)-Water Temperature (C)]]*OO[[#This Row],[2]]/SUM(OO[2])</f>
        <v>0</v>
      </c>
      <c r="E355" s="10">
        <f>3/24*OO[[#This Row],[61 (26JUN1985 12:00:00)-Water Temperature (C)]]*OO[[#This Row],[3]]/SUM(OO[3])</f>
        <v>0</v>
      </c>
      <c r="F355" s="10">
        <f>3/24*OO[[#This Row],[62 (26JUN1985 15:00:00)-Water Temperature (C)]]*OO[[#This Row],[4]]/SUM(OO[4])</f>
        <v>0</v>
      </c>
      <c r="G355" s="10">
        <f>3/24*OO[[#This Row],[63 (26JUN1985 18:00:00)-Water Temperature (C)]]*OO[[#This Row],[5]]/SUM(OO[5])</f>
        <v>0</v>
      </c>
      <c r="H355" s="10">
        <f>3/24*OO[[#This Row],[64 (26JUN1985 21:00:00)-Water Temperature (C)]]*OO[[#This Row],[6]]/SUM(OO[6])</f>
        <v>0</v>
      </c>
      <c r="I355" s="10">
        <f>3/24*OO[[#This Row],[65 (27JUN1985 00:00:00)-Water Temperature (C)]]*OO[[#This Row],[7]]/SUM(OO[7])</f>
        <v>0</v>
      </c>
      <c r="J355" s="10">
        <f>3/24*OO[[#This Row],[66 (27JUN1985 03:00:00)-Water Temperature (C)]]*OO[[#This Row],[8]]/SUM(OO[8])</f>
        <v>0</v>
      </c>
      <c r="K355" s="10">
        <f>3/24*OO[[#This Row],[67 (27JUN1985 06:00:00)-Water Temperature (C)]]*OO[[#This Row],[9]]/SUM(OO[9])</f>
        <v>0</v>
      </c>
      <c r="L355" s="10">
        <f>3/24*OO[[#This Row],[68 (27JUN1985 09:00:00)-Water Temperature (C)]]*OO[[#This Row],[10]]/SUM(OO[10])</f>
        <v>0</v>
      </c>
      <c r="M355" s="10">
        <f>3/24*OO[[#This Row],[69 (27JUN1985 12:00:00)-Water Temperature (C)]]*OO[[#This Row],[11]]/SUM(OO[11])</f>
        <v>0</v>
      </c>
      <c r="N355" s="10">
        <f>3/24*OO[[#This Row],[70 (27JUN1985 15:00:00)-Water Temperature (C)]]*OO[[#This Row],[12]]/SUM(OO[12])</f>
        <v>0</v>
      </c>
      <c r="O355" s="10">
        <f>3/24*OO[[#This Row],[71 (27JUN1985 18:00:00)-Water Temperature (C)]]*OO[[#This Row],[13]]/SUM(OO[13])</f>
        <v>0</v>
      </c>
      <c r="P355" s="10">
        <f>3/24*OO[[#This Row],[72 (27JUN1985 21:00:00)-Water Temperature (C)]]*OO[[#This Row],[14]]/SUM(OO[14])</f>
        <v>0</v>
      </c>
      <c r="Q355" s="10">
        <f>3/24*OO[[#This Row],[73 (28JUN1985 00:00:00)-Water Temperature (C)]]*OO[[#This Row],[15]]/SUM(OO[15])</f>
        <v>0</v>
      </c>
      <c r="R355" s="10">
        <f>3/24*OO[[#This Row],[74 (28JUN1985 03:00:00)-Water Temperature (C)]]*OO[[#This Row],[16]]/SUM(OO[16])</f>
        <v>0</v>
      </c>
      <c r="S355" s="10">
        <f>3/24*OO[[#This Row],[75 (28JUN1985 06:00:00)-Water Temperature (C)]]*OO[[#This Row],[17]]/SUM(OO[17])</f>
        <v>0</v>
      </c>
      <c r="T355" s="10">
        <f>3/24*OO[[#This Row],[76 (28JUN1985 09:00:00)-Water Temperature (C)]]*OO[[#This Row],[18]]/SUM(OO[18])</f>
        <v>6.9313068123606357E-44</v>
      </c>
      <c r="U355" s="10">
        <f>3/24*OO[[#This Row],[77 (28JUN1985 12:00:00)-Water Temperature (C)]]*OO[[#This Row],[19]]/SUM(OO[19])</f>
        <v>1.5557492296021857E-32</v>
      </c>
      <c r="V355" s="10">
        <f>3/24000000*OO[[#This Row],[78 (28JUN1985 15:00:00)-Water Temperature (C)]]*OO[[#This Row],[20]]</f>
        <v>1.6615937292914999E-27</v>
      </c>
      <c r="W355" s="10">
        <f>3/24000000*OO[[#This Row],[79 (28JUN1985 18:00:00)-Water Temperature (C)]]*OO[[#This Row],[21]]</f>
        <v>7.615749286499999E-20</v>
      </c>
      <c r="X355" s="10">
        <f>3/24000000*OO[[#This Row],[80 (28JUN1985 21:00:00)-Water Temperature (C)]]*OO[[#This Row],[22]]</f>
        <v>1.1893419196694998E-15</v>
      </c>
      <c r="Y355" s="10">
        <f>3/24000000*OO[[#This Row],[81 (29JUN1985 00:00:00)-Water Temperature (C)]]*OO[[#This Row],[23]]</f>
        <v>1.3969763536371247E-12</v>
      </c>
      <c r="Z355" s="10">
        <f>3/24000000*OO[[#This Row],[82 (29JUN1985 03:00:00)-Water Temperature (C)]]*OO[[#This Row],[24]]</f>
        <v>3.7653616503750003E-10</v>
      </c>
      <c r="AA355" s="10">
        <f>3/24000000*OO[[#This Row],[83 (29JUN1985 06:00:00)-Water Temperature (C)]]*OO[[#This Row],[25]]</f>
        <v>3.45968075805625E-8</v>
      </c>
      <c r="AB355" s="10">
        <f>3/24000000*OO[[#This Row],[84 (29JUN1985 09:00:00)-Water Temperature (C)]]*OO[[#This Row],[26]]</f>
        <v>1.3908236608812501E-6</v>
      </c>
      <c r="AC355" s="10">
        <f>3/24000000*OO[[#This Row],[85 (29JUN1985 12:00:00)-Water Temperature (C)]]*OO[[#This Row],[27]]</f>
        <v>2.7943414938900002E-5</v>
      </c>
      <c r="AD355" s="10">
        <f>3/24000000*OO[[#This Row],[86 (29JUN1985 15:00:00)-Water Temperature (C)]]*OO[[#This Row],[28]]</f>
        <v>3.0584274259050001E-4</v>
      </c>
      <c r="AE355" s="10">
        <f>3/24000000*OO[[#This Row],[88 (29JUN1985 21:00:00)-Water Temperature (C)]]*OO[[#This Row],[30]]</f>
        <v>8.0069022780299998E-3</v>
      </c>
      <c r="AF355" s="10">
        <f>3/24000000*OO[[#This Row],[88 (29JUN1985 21:00:00)-Water Temperature (C)]]*OO[[#This Row],[30]]</f>
        <v>8.0069022780299998E-3</v>
      </c>
      <c r="AG355" s="10">
        <f>3/24000000*OO[[#This Row],[89 (30JUN1985 00:00:00)-Water Temperature (C)]]*OO[[#This Row],[31]]</f>
        <v>2.1379729624137495E-2</v>
      </c>
      <c r="AH355" s="10">
        <f>3/24000000*OO[[#This Row],[90 (30JUN1985 03:00:00)-Water Temperature (C)]]*OO[[#This Row],[32]]</f>
        <v>4.0116446317924992E-2</v>
      </c>
      <c r="AI355" s="10">
        <f>3/24000000*OO[[#This Row],[91 (30JUN1985 06:00:00)-Water Temperature (C)]]*OO[[#This Row],[33]]</f>
        <v>5.5294617775125003E-2</v>
      </c>
      <c r="AJ355" s="10">
        <f>3/24000000*OO[[#This Row],[92 (30JUN1985 09:00:00)-Water Temperature (C)]]*OO[[#This Row],[34]]</f>
        <v>5.9493745332624998E-2</v>
      </c>
      <c r="AK355" s="10">
        <f>3/24000000*OO[[#This Row],[93 (30JUN1985 12:00:00)-Water Temperature (C)]]*OO[[#This Row],[35]]</f>
        <v>5.1209262370049996E-2</v>
      </c>
      <c r="AL355" s="10">
        <f>3/24000000*OO[[#This Row],[94 (30JUN1985 15:00:00)-Water Temperature (C)]]*OO[[#This Row],[36]]</f>
        <v>3.6293744046374997E-2</v>
      </c>
      <c r="AM355" s="10">
        <f>3/24000000*OO[[#This Row],[95 (30JUN1985 18:00:00)-Water Temperature (C)]]*OO[[#This Row],[37]]</f>
        <v>2.107388536986125E-2</v>
      </c>
      <c r="AN355" s="10">
        <f>3/24000000*OO[[#This Row],[96 (30JUN1985 21:00:00)-Water Temperature (C)]]*OO[[#This Row],[38]]</f>
        <v>1.0380286042944999E-2</v>
      </c>
      <c r="AO355" s="10">
        <f>3/24000000*OO[[#This Row],[97 (01JUL1985 00:00:00)-Water Temperature (C)]]*OO[[#This Row],[39]]</f>
        <v>4.4273369882437495E-3</v>
      </c>
      <c r="AP355" s="10">
        <f>3/24000000*OO[[#This Row],[98 (01JUL1985 03:00:00)-Water Temperature (C)]]*OO[[#This Row],[40]]</f>
        <v>1.678045029445E-3</v>
      </c>
      <c r="AQ355" s="10">
        <f>3/24000000*OO[[#This Row],[99 (01JUL1985 06:00:00)-Water Temperature (C)]]*OO[[#This Row],[41]]</f>
        <v>5.9709082226912496E-4</v>
      </c>
      <c r="AR355" s="10">
        <f>3/24000000*OO[[#This Row],[100 (01JUL1985 09:00:00)-Water Temperature (C)]]*OO[[#This Row],[42]]</f>
        <v>2.2800215521475001E-4</v>
      </c>
      <c r="AS355" s="10">
        <f>3/24000000*OO[[#This Row],[101 (01JUL1985 12:00:00)-Water Temperature (C)]]*OO[[#This Row],[43]]</f>
        <v>1.0681226286967498E-4</v>
      </c>
      <c r="AT355" s="10">
        <f>3/24000000*OO[[#This Row],[102 (01JUL1985 15:00:00)-Water Temperature (C)]]*OO[[#This Row],[44]]</f>
        <v>7.1738390156062497E-5</v>
      </c>
      <c r="AU355" s="10">
        <f>3/24000000*OO[[#This Row],[103 (01JUL1985 18:00:00)-Water Temperature (C)]]*OO[[#This Row],[45]]</f>
        <v>6.2197124542112491E-5</v>
      </c>
      <c r="AV355" s="10">
        <f>3/24000000*OO[[#This Row],[104 (01JUL1985 21:00:00)-Water Temperature (C)]]*OO[[#This Row],[46]]</f>
        <v>5.9933509178999992E-5</v>
      </c>
      <c r="AW355" s="10">
        <f>3/24000000*OO[[#This Row],[105 (02JUL1985 00:00:00)-Water Temperature (C)]]*OO[[#This Row],[47]]</f>
        <v>5.8143893472874999E-5</v>
      </c>
      <c r="AX355" s="10">
        <f>3/24000000*OO[[#This Row],[106 (02JUL1985 03:00:00)-Water Temperature (C)]]*OO[[#This Row],[48]]</f>
        <v>5.5554295477162503E-5</v>
      </c>
      <c r="AY355" s="10">
        <f>3/24000000*OO[[#This Row],[107 (02JUL1985 06:00:00)-Water Temperature (C)]]*OO[[#This Row],[49]]</f>
        <v>5.2208665712999997E-5</v>
      </c>
      <c r="AZ355" s="10">
        <f>3/24000000*OO[[#This Row],[108 (02JUL1985 09:00:00)-Water Temperature (C)]]*OO[[#This Row],[50]]</f>
        <v>5.0056007487924997E-5</v>
      </c>
      <c r="BA355" s="10">
        <f>3/24000000*OO[[#This Row],[109 (02JUL1985 12:00:00)-Water Temperature (C)]]*OO[[#This Row],[51]]</f>
        <v>4.7149372406175002E-5</v>
      </c>
      <c r="BB355" s="10">
        <f>3/24000000*OO[[#This Row],[110 (02JUL1985 15:00:00)-Water Temperature (C)]]*OO[[#This Row],[52]]</f>
        <v>4.4316581827499991E-5</v>
      </c>
      <c r="BC355" s="10">
        <f>3/24000000*OO[[#This Row],[111 (02JUL1985 18:00:00)-Water Temperature (C)]]*OO[[#This Row],[53]]</f>
        <v>4.1603795139E-5</v>
      </c>
      <c r="BD355" s="10">
        <f>3/24000000*OO[[#This Row],[112 (02JUL1985 21:00:00)-Water Temperature (C)]]*OO[[#This Row],[54]]</f>
        <v>3.7918943675737499E-5</v>
      </c>
      <c r="BE355" s="10">
        <f>3/24000000*OO[[#This Row],[113 (03JUL1985 00:00:00)-Water Temperature (C)]]*OO[[#This Row],[55]]</f>
        <v>3.3544438216899999E-5</v>
      </c>
      <c r="BF355" s="10">
        <f>3/24000000*OO[[#This Row],[114 (03JUL1985 03:00:00)-Water Temperature (C)]]*OO[[#This Row],[56]]</f>
        <v>2.9325859028062504E-5</v>
      </c>
      <c r="BG355" s="10">
        <f>3/24000000*OO[[#This Row],[115 (03JUL1985 06:00:00)-Water Temperature (C)]]*OO[[#This Row],[57]]</f>
        <v>2.5222197390994998E-5</v>
      </c>
      <c r="BH355" s="10">
        <f>3/24000000*OO[[#This Row],[116 (03JUL1985 09:00:00)-Water Temperature (C)]]*OO[[#This Row],[58]]</f>
        <v>2.22306816155E-5</v>
      </c>
      <c r="BI355" s="10">
        <f>3/24000000*OO[[#This Row],[117 (03JUL1985 12:00:00)-Water Temperature (C)]]*OO[[#This Row],[59]]</f>
        <v>1.9758305592182499E-5</v>
      </c>
      <c r="BJ355" s="10">
        <f>3/24000000*OO[[#This Row],[118 (03JUL1985 15:00:00)-Water Temperature (C)]]*OO[[#This Row],[60]]</f>
        <v>1.7565756889449996E-5</v>
      </c>
      <c r="BK355" s="10">
        <f>3/24000000*OO[[#This Row],[119 (03JUL1985 18:00:00)-Water Temperature (C)]]*OO[[#This Row],[61]]</f>
        <v>1.5715683875632499E-5</v>
      </c>
      <c r="BL355" s="10">
        <f>3/24000000*OO[[#This Row],[120 (03JUL1985 21:00:00)-Water Temperature (C)]]*OO[[#This Row],[62]]</f>
        <v>1.3712738263912499E-5</v>
      </c>
      <c r="BM355" s="10">
        <f>3/24000000*OO[[#This Row],[121 (04JUL1985 00:00:00)-Water Temperature (C)]]*OO[[#This Row],[63]]</f>
        <v>1.1648659811697501E-5</v>
      </c>
      <c r="BN355" s="10">
        <f>3/24000000*OO[[#This Row],[122 (04JUL1985 03:00:00)-Water Temperature (C)]]*OO[[#This Row],[64]]</f>
        <v>9.6878552949562484E-6</v>
      </c>
      <c r="BO355" s="10">
        <f>3/24000000*OO[[#This Row],[123 (04JUL1985 06:00:00)-Water Temperature (C)]]*OO[[#This Row],[65]]</f>
        <v>7.7998277694150001E-6</v>
      </c>
      <c r="BP355" s="10">
        <f>3/24000000*OO[[#This Row],[124 (04JUL1985 09:00:00)-Water Temperature (C)]]*OO[[#This Row],[66]]</f>
        <v>6.2502245530825005E-6</v>
      </c>
      <c r="BQ355" s="10">
        <f>3/24000000*OO[[#This Row],[125 (04JUL1985 12:00:00)-Water Temperature (C)]]*OO[[#This Row],[67]]</f>
        <v>4.9406320370137497E-6</v>
      </c>
      <c r="BR355" s="10">
        <f>3/24000000*OO[[#This Row],[126 (04JUL1985 15:00:00)-Water Temperature (C)]]*OO[[#This Row],[68]]</f>
        <v>4.0053319869425005E-6</v>
      </c>
      <c r="BS355" s="10">
        <f>3/24000000*OO[[#This Row],[127 (04JUL1985 18:00:00)-Water Temperature (C)]]*OO[[#This Row],[69]]</f>
        <v>3.3165712966549998E-6</v>
      </c>
      <c r="BT355" s="10">
        <f>3/24000000*OO[[#This Row],[128 (04JUL1985 21:00:00)-Water Temperature (C)]]*OO[[#This Row],[70]]</f>
        <v>2.8343875135537502E-6</v>
      </c>
      <c r="BU355" s="10">
        <f>3/24000000*OO[[#This Row],[129 (05JUL1985 00:00:00)-Water Temperature (C)]]*OO[[#This Row],[71]]</f>
        <v>2.5004156591767499E-6</v>
      </c>
      <c r="BV355" s="10">
        <f>3/24000000*OO[[#This Row],[130 (05JUL1985 03:00:00)-Water Temperature (C)]]*OO[[#This Row],[72]]</f>
        <v>2.24235554253025E-6</v>
      </c>
      <c r="BW355" s="10">
        <f>3/24000000*OO[[#This Row],[131 (05JUL1985 06:00:00)-Water Temperature (C)]]*OO[[#This Row],[73]]</f>
        <v>2.0300559476400001E-6</v>
      </c>
      <c r="BX355" s="10">
        <f>3/24000000*OO[[#This Row],[132 (05JUL1985 09:00:00)-Water Temperature (C)]]*OO[[#This Row],[74]]</f>
        <v>1.90231395386175E-6</v>
      </c>
      <c r="BY355" s="10">
        <f>3/24000000*OO[[#This Row],[133 (05JUL1985 12:00:00)-Water Temperature (C)]]*OO[[#This Row],[75]]</f>
        <v>1.7629105778899996E-6</v>
      </c>
      <c r="BZ355" s="10">
        <f>3/24000000*OO[[#This Row],[134 (05JUL1985 15:00:00)-Water Temperature (C)]]*OO[[#This Row],[76]]</f>
        <v>1.6655373169679997E-6</v>
      </c>
      <c r="CA355" s="10">
        <f>3/24000000*OO[[#This Row],[135 (05JUL1985 18:00:00)-Water Temperature (C)]]*OO[[#This Row],[77]]</f>
        <v>1.5983091701275001E-6</v>
      </c>
      <c r="CB355" s="10">
        <f>3/24000000*OO[[#This Row],[136 (05JUL1985 21:00:00)-Water Temperature (C)]]*OO[[#This Row],[78]]</f>
        <v>1.5252427176158752E-6</v>
      </c>
      <c r="CC355" s="10">
        <f>3/24000000*OO[[#This Row],[137 (06JUL1985 00:00:00)-Water Temperature (C)]]*OO[[#This Row],[79]]</f>
        <v>1.4530490057344999E-6</v>
      </c>
      <c r="CD355" s="10">
        <f>3/24000000*OO[[#This Row],[138 (06JUL1985 03:00:00)-Water Temperature (C)]]*OO[[#This Row],[80]]</f>
        <v>1.3893624632825E-6</v>
      </c>
      <c r="CE355" s="10">
        <f>3/24000000*OO[[#This Row],[139 (06JUL1985 06:00:00)-Water Temperature (C)]]*OO[[#This Row],[81]]</f>
        <v>1.3332538176862499E-6</v>
      </c>
      <c r="CF355" s="10">
        <f>3/24000000*OO[[#This Row],[140 (06JUL1985 09:00:00)-Water Temperature (C)]]*OO[[#This Row],[82]]</f>
        <v>1.32097098060325E-6</v>
      </c>
      <c r="CG355" s="10">
        <f>3/24000000*OO[[#This Row],[141 (06JUL1985 12:00:00)-Water Temperature (C)]]*OO[[#This Row],[83]]</f>
        <v>1.2872169912734998E-6</v>
      </c>
      <c r="CH355" s="10">
        <f>3/24000000*OO[[#This Row],[142 (06JUL1985 15:00:00)-Water Temperature (C)]]*OO[[#This Row],[84]]</f>
        <v>1.2594132915315E-6</v>
      </c>
      <c r="CI355" s="10">
        <f>3/24000000*OO[[#This Row],[143 (06JUL1985 18:00:00)-Water Temperature (C)]]*OO[[#This Row],[85]]</f>
        <v>1.2451626063836249E-6</v>
      </c>
      <c r="CJ355" s="10">
        <f>3/24000000*OO[[#This Row],[144 (06JUL1985 21:00:00)-Water Temperature (C)]]*OO[[#This Row],[86]]</f>
        <v>1.1993259655679999E-6</v>
      </c>
      <c r="CK355" s="10">
        <f>3/24000000*OO[[#This Row],[145 (07JUL1985 00:00:00)-Water Temperature (C)]]*OO[[#This Row],[87]]</f>
        <v>1.1357219818648751E-6</v>
      </c>
      <c r="CL355" s="10">
        <f>3/24000000*OO[[#This Row],[146 (07JUL1985 03:00:00)-Water Temperature (C)]]*OO[[#This Row],[88]]</f>
        <v>1.080362947784375E-6</v>
      </c>
      <c r="CM355" s="10">
        <f>3/24000000*OO[[#This Row],[147 (07JUL1985 06:00:00)-Water Temperature (C)]]*OO[[#This Row],[89]]</f>
        <v>1.0163389368059998E-6</v>
      </c>
      <c r="CN355" s="10">
        <f>3/24000000*OO[[#This Row],[148 (07JUL1985 09:00:00)-Water Temperature (C)]]*OO[[#This Row],[90]]</f>
        <v>9.8274648333749994E-7</v>
      </c>
      <c r="CO355" s="10">
        <f>3/24000000*OO[[#This Row],[149 (07JUL1985 12:00:00)-Water Temperature (C)]]*OO[[#This Row],[91]]</f>
        <v>9.4920885431999993E-7</v>
      </c>
      <c r="CP355" s="10">
        <f>3/24000000*OO[[#This Row],[150 (07JUL1985 15:00:00)-Water Temperature (C)]]*OO[[#This Row],[92]]</f>
        <v>9.1529624071100005E-7</v>
      </c>
      <c r="CQ355" s="10">
        <f>3/24000000*OO[[#This Row],[151 (07JUL1985 18:00:00)-Water Temperature (C)]]*OO[[#This Row],[93]]</f>
        <v>8.9189922387149994E-7</v>
      </c>
      <c r="CR355" s="10">
        <f>3/24000000*OO[[#This Row],[152 (07JUL1985 21:00:00)-Water Temperature (C)]]*OO[[#This Row],[94]]</f>
        <v>8.5166953854299986E-7</v>
      </c>
      <c r="CS355" s="10">
        <f>3/24000000*OO[[#This Row],[153 (08JUL1985 00:00:00)-Water Temperature (C)]]*OO[[#This Row],[95]]</f>
        <v>8.0855405620800013E-7</v>
      </c>
      <c r="CT355" s="10">
        <f>3/24000000*OO[[#This Row],[154 (08JUL1985 03:00:00)-Water Temperature (C)]]*OO[[#This Row],[96]]</f>
        <v>7.6779089610299994E-7</v>
      </c>
      <c r="CU355" s="10">
        <f>3/24000000*OO[[#This Row],[155 (08JUL1985 06:00:00)-Water Temperature (C)]]*OO[[#This Row],[97]]</f>
        <v>7.2433452445999996E-7</v>
      </c>
      <c r="CV355" s="10">
        <f>3/24000000*OO[[#This Row],[156 (08JUL1985 09:00:00)-Water Temperature (C)]]*OO[[#This Row],[98]]</f>
        <v>6.8315525278712492E-7</v>
      </c>
      <c r="CW355" s="10">
        <f>3/24000000*OO[[#This Row],[157 (08JUL1985 12:00:00)-Water Temperature (C)]]*OO[[#This Row],[99]]</f>
        <v>6.5837365129250001E-7</v>
      </c>
    </row>
    <row r="356" spans="1:101" x14ac:dyDescent="0.35">
      <c r="A356" t="s">
        <v>362</v>
      </c>
      <c r="B356">
        <v>796.21690000000001</v>
      </c>
      <c r="C356" s="10">
        <f>3/24*OO[[#This Row],[59 (26JUN1985 06:00:00)-Water Temperature (C)]]*OO[[#This Row],[1]]/SUM(OO[1])</f>
        <v>0</v>
      </c>
      <c r="D356" s="10">
        <f>3/24*OO[[#This Row],[60 (26JUN1985 09:00:00)-Water Temperature (C)]]*OO[[#This Row],[2]]/SUM(OO[2])</f>
        <v>0</v>
      </c>
      <c r="E356" s="10">
        <f>3/24*OO[[#This Row],[61 (26JUN1985 12:00:00)-Water Temperature (C)]]*OO[[#This Row],[3]]/SUM(OO[3])</f>
        <v>0</v>
      </c>
      <c r="F356" s="10">
        <f>3/24*OO[[#This Row],[62 (26JUN1985 15:00:00)-Water Temperature (C)]]*OO[[#This Row],[4]]/SUM(OO[4])</f>
        <v>0</v>
      </c>
      <c r="G356" s="10">
        <f>3/24*OO[[#This Row],[63 (26JUN1985 18:00:00)-Water Temperature (C)]]*OO[[#This Row],[5]]/SUM(OO[5])</f>
        <v>0</v>
      </c>
      <c r="H356" s="10">
        <f>3/24*OO[[#This Row],[64 (26JUN1985 21:00:00)-Water Temperature (C)]]*OO[[#This Row],[6]]/SUM(OO[6])</f>
        <v>0</v>
      </c>
      <c r="I356" s="10">
        <f>3/24*OO[[#This Row],[65 (27JUN1985 00:00:00)-Water Temperature (C)]]*OO[[#This Row],[7]]/SUM(OO[7])</f>
        <v>0</v>
      </c>
      <c r="J356" s="10">
        <f>3/24*OO[[#This Row],[66 (27JUN1985 03:00:00)-Water Temperature (C)]]*OO[[#This Row],[8]]/SUM(OO[8])</f>
        <v>0</v>
      </c>
      <c r="K356" s="10">
        <f>3/24*OO[[#This Row],[67 (27JUN1985 06:00:00)-Water Temperature (C)]]*OO[[#This Row],[9]]/SUM(OO[9])</f>
        <v>0</v>
      </c>
      <c r="L356" s="10">
        <f>3/24*OO[[#This Row],[68 (27JUN1985 09:00:00)-Water Temperature (C)]]*OO[[#This Row],[10]]/SUM(OO[10])</f>
        <v>0</v>
      </c>
      <c r="M356" s="10">
        <f>3/24*OO[[#This Row],[69 (27JUN1985 12:00:00)-Water Temperature (C)]]*OO[[#This Row],[11]]/SUM(OO[11])</f>
        <v>0</v>
      </c>
      <c r="N356" s="10">
        <f>3/24*OO[[#This Row],[70 (27JUN1985 15:00:00)-Water Temperature (C)]]*OO[[#This Row],[12]]/SUM(OO[12])</f>
        <v>0</v>
      </c>
      <c r="O356" s="10">
        <f>3/24*OO[[#This Row],[71 (27JUN1985 18:00:00)-Water Temperature (C)]]*OO[[#This Row],[13]]/SUM(OO[13])</f>
        <v>0</v>
      </c>
      <c r="P356" s="10">
        <f>3/24*OO[[#This Row],[72 (27JUN1985 21:00:00)-Water Temperature (C)]]*OO[[#This Row],[14]]/SUM(OO[14])</f>
        <v>0</v>
      </c>
      <c r="Q356" s="10">
        <f>3/24*OO[[#This Row],[73 (28JUN1985 00:00:00)-Water Temperature (C)]]*OO[[#This Row],[15]]/SUM(OO[15])</f>
        <v>0</v>
      </c>
      <c r="R356" s="10">
        <f>3/24*OO[[#This Row],[74 (28JUN1985 03:00:00)-Water Temperature (C)]]*OO[[#This Row],[16]]/SUM(OO[16])</f>
        <v>0</v>
      </c>
      <c r="S356" s="10">
        <f>3/24*OO[[#This Row],[75 (28JUN1985 06:00:00)-Water Temperature (C)]]*OO[[#This Row],[17]]/SUM(OO[17])</f>
        <v>0</v>
      </c>
      <c r="T356" s="10">
        <f>3/24*OO[[#This Row],[76 (28JUN1985 09:00:00)-Water Temperature (C)]]*OO[[#This Row],[18]]/SUM(OO[18])</f>
        <v>0</v>
      </c>
      <c r="U356" s="10">
        <f>3/24*OO[[#This Row],[77 (28JUN1985 12:00:00)-Water Temperature (C)]]*OO[[#This Row],[19]]/SUM(OO[19])</f>
        <v>2.8998887677692754E-33</v>
      </c>
      <c r="V356" s="10">
        <f>3/24000000*OO[[#This Row],[78 (28JUN1985 15:00:00)-Water Temperature (C)]]*OO[[#This Row],[20]]</f>
        <v>6.3288565889099991E-28</v>
      </c>
      <c r="W356" s="10">
        <f>3/24000000*OO[[#This Row],[79 (28JUN1985 18:00:00)-Water Temperature (C)]]*OO[[#This Row],[21]]</f>
        <v>2.2903631260262499E-20</v>
      </c>
      <c r="X356" s="10">
        <f>3/24000000*OO[[#This Row],[80 (28JUN1985 21:00:00)-Water Temperature (C)]]*OO[[#This Row],[22]]</f>
        <v>4.7660082468E-16</v>
      </c>
      <c r="Y356" s="10">
        <f>3/24000000*OO[[#This Row],[81 (29JUN1985 00:00:00)-Water Temperature (C)]]*OO[[#This Row],[23]]</f>
        <v>6.4323109094000001E-13</v>
      </c>
      <c r="Z356" s="10">
        <f>3/24000000*OO[[#This Row],[82 (29JUN1985 03:00:00)-Water Temperature (C)]]*OO[[#This Row],[24]]</f>
        <v>1.9251619879769999E-10</v>
      </c>
      <c r="AA356" s="10">
        <f>3/24000000*OO[[#This Row],[83 (29JUN1985 06:00:00)-Water Temperature (C)]]*OO[[#This Row],[25]]</f>
        <v>1.9250235701059997E-8</v>
      </c>
      <c r="AB356" s="10">
        <f>3/24000000*OO[[#This Row],[84 (29JUN1985 09:00:00)-Water Temperature (C)]]*OO[[#This Row],[26]]</f>
        <v>8.3310878385074995E-7</v>
      </c>
      <c r="AC356" s="10">
        <f>3/24000000*OO[[#This Row],[85 (29JUN1985 12:00:00)-Water Temperature (C)]]*OO[[#This Row],[27]]</f>
        <v>1.7888813433399999E-5</v>
      </c>
      <c r="AD356" s="10">
        <f>3/24000000*OO[[#This Row],[86 (29JUN1985 15:00:00)-Water Temperature (C)]]*OO[[#This Row],[28]]</f>
        <v>2.079032228215E-4</v>
      </c>
      <c r="AE356" s="10">
        <f>3/24000000*OO[[#This Row],[88 (29JUN1985 21:00:00)-Water Temperature (C)]]*OO[[#This Row],[30]]</f>
        <v>6.0817117117049997E-3</v>
      </c>
      <c r="AF356" s="10">
        <f>3/24000000*OO[[#This Row],[88 (29JUN1985 21:00:00)-Water Temperature (C)]]*OO[[#This Row],[30]]</f>
        <v>6.0817117117049997E-3</v>
      </c>
      <c r="AG356" s="10">
        <f>3/24000000*OO[[#This Row],[89 (30JUN1985 00:00:00)-Water Temperature (C)]]*OO[[#This Row],[31]]</f>
        <v>1.7043792635794999E-2</v>
      </c>
      <c r="AH356" s="10">
        <f>3/24000000*OO[[#This Row],[90 (30JUN1985 03:00:00)-Water Temperature (C)]]*OO[[#This Row],[32]]</f>
        <v>3.35112600568125E-2</v>
      </c>
      <c r="AI356" s="10">
        <f>3/24000000*OO[[#This Row],[91 (30JUN1985 06:00:00)-Water Temperature (C)]]*OO[[#This Row],[33]]</f>
        <v>4.8227132592750008E-2</v>
      </c>
      <c r="AJ356" s="10">
        <f>3/24000000*OO[[#This Row],[92 (30JUN1985 09:00:00)-Water Temperature (C)]]*OO[[#This Row],[34]]</f>
        <v>5.39439565197E-2</v>
      </c>
      <c r="AK356" s="10">
        <f>3/24000000*OO[[#This Row],[93 (30JUN1985 12:00:00)-Water Temperature (C)]]*OO[[#This Row],[35]]</f>
        <v>4.8200125991850008E-2</v>
      </c>
      <c r="AL356" s="10">
        <f>3/24000000*OO[[#This Row],[94 (30JUN1985 15:00:00)-Water Temperature (C)]]*OO[[#This Row],[36]]</f>
        <v>3.4740073953899997E-2</v>
      </c>
      <c r="AM356" s="10">
        <f>3/24000000*OO[[#This Row],[95 (30JUN1985 18:00:00)-Water Temperature (C)]]*OO[[#This Row],[37]]</f>
        <v>2.1015429379506245E-2</v>
      </c>
      <c r="AN356" s="10">
        <f>3/24000000*OO[[#This Row],[96 (30JUN1985 21:00:00)-Water Temperature (C)]]*OO[[#This Row],[38]]</f>
        <v>1.06280676450725E-2</v>
      </c>
      <c r="AO356" s="10">
        <f>3/24000000*OO[[#This Row],[97 (01JUL1985 00:00:00)-Water Temperature (C)]]*OO[[#This Row],[39]]</f>
        <v>4.6444330684887493E-3</v>
      </c>
      <c r="AP356" s="10">
        <f>3/24000000*OO[[#This Row],[98 (01JUL1985 03:00:00)-Water Temperature (C)]]*OO[[#This Row],[40]]</f>
        <v>1.7994468552964998E-3</v>
      </c>
      <c r="AQ356" s="10">
        <f>3/24000000*OO[[#This Row],[99 (01JUL1985 06:00:00)-Water Temperature (C)]]*OO[[#This Row],[41]]</f>
        <v>6.4913240594024991E-4</v>
      </c>
      <c r="AR356" s="10">
        <f>3/24000000*OO[[#This Row],[100 (01JUL1985 09:00:00)-Water Temperature (C)]]*OO[[#This Row],[42]]</f>
        <v>2.4412332936424996E-4</v>
      </c>
      <c r="AS356" s="10">
        <f>3/24000000*OO[[#This Row],[101 (01JUL1985 12:00:00)-Water Temperature (C)]]*OO[[#This Row],[43]]</f>
        <v>1.0835249658337499E-4</v>
      </c>
      <c r="AT356" s="10">
        <f>3/24000000*OO[[#This Row],[102 (01JUL1985 15:00:00)-Water Temperature (C)]]*OO[[#This Row],[44]]</f>
        <v>6.8389624211125007E-5</v>
      </c>
      <c r="AU356" s="10">
        <f>3/24000000*OO[[#This Row],[103 (01JUL1985 18:00:00)-Water Temperature (C)]]*OO[[#This Row],[45]]</f>
        <v>5.7802039323112488E-5</v>
      </c>
      <c r="AV356" s="10">
        <f>3/24000000*OO[[#This Row],[104 (01JUL1985 21:00:00)-Water Temperature (C)]]*OO[[#This Row],[46]]</f>
        <v>5.4944565813562495E-5</v>
      </c>
      <c r="AW356" s="10">
        <f>3/24000000*OO[[#This Row],[105 (02JUL1985 00:00:00)-Water Temperature (C)]]*OO[[#This Row],[47]]</f>
        <v>5.31987801603125E-5</v>
      </c>
      <c r="AX356" s="10">
        <f>3/24000000*OO[[#This Row],[106 (02JUL1985 03:00:00)-Water Temperature (C)]]*OO[[#This Row],[48]]</f>
        <v>5.0934199932200004E-5</v>
      </c>
      <c r="AY356" s="10">
        <f>3/24000000*OO[[#This Row],[107 (02JUL1985 06:00:00)-Water Temperature (C)]]*OO[[#This Row],[49]]</f>
        <v>4.8062561221412498E-5</v>
      </c>
      <c r="AZ356" s="10">
        <f>3/24000000*OO[[#This Row],[108 (02JUL1985 09:00:00)-Water Temperature (C)]]*OO[[#This Row],[50]]</f>
        <v>4.6290681596899993E-5</v>
      </c>
      <c r="BA356" s="10">
        <f>3/24000000*OO[[#This Row],[109 (02JUL1985 12:00:00)-Water Temperature (C)]]*OO[[#This Row],[51]]</f>
        <v>4.3842401571874994E-5</v>
      </c>
      <c r="BB356" s="10">
        <f>3/24000000*OO[[#This Row],[110 (02JUL1985 15:00:00)-Water Temperature (C)]]*OO[[#This Row],[52]]</f>
        <v>4.1311092839374993E-5</v>
      </c>
      <c r="BC356" s="10">
        <f>3/24000000*OO[[#This Row],[111 (02JUL1985 18:00:00)-Water Temperature (C)]]*OO[[#This Row],[53]]</f>
        <v>3.8781138712399999E-5</v>
      </c>
      <c r="BD356" s="10">
        <f>3/24000000*OO[[#This Row],[112 (02JUL1985 21:00:00)-Water Temperature (C)]]*OO[[#This Row],[54]]</f>
        <v>3.5406070972024996E-5</v>
      </c>
      <c r="BE356" s="10">
        <f>3/24000000*OO[[#This Row],[113 (03JUL1985 00:00:00)-Water Temperature (C)]]*OO[[#This Row],[55]]</f>
        <v>3.1334616110875E-5</v>
      </c>
      <c r="BF356" s="10">
        <f>3/24000000*OO[[#This Row],[114 (03JUL1985 03:00:00)-Water Temperature (C)]]*OO[[#This Row],[56]]</f>
        <v>2.7404372492524998E-5</v>
      </c>
      <c r="BG356" s="10">
        <f>3/24000000*OO[[#This Row],[115 (03JUL1985 06:00:00)-Water Temperature (C)]]*OO[[#This Row],[57]]</f>
        <v>2.3601237947599995E-5</v>
      </c>
      <c r="BH356" s="10">
        <f>3/24000000*OO[[#This Row],[116 (03JUL1985 09:00:00)-Water Temperature (C)]]*OO[[#This Row],[58]]</f>
        <v>2.0802899020736252E-5</v>
      </c>
      <c r="BI356" s="10">
        <f>3/24000000*OO[[#This Row],[117 (03JUL1985 12:00:00)-Water Temperature (C)]]*OO[[#This Row],[59]]</f>
        <v>1.8508763736718751E-5</v>
      </c>
      <c r="BJ356" s="10">
        <f>3/24000000*OO[[#This Row],[118 (03JUL1985 15:00:00)-Water Temperature (C)]]*OO[[#This Row],[60]]</f>
        <v>1.6454460048137499E-5</v>
      </c>
      <c r="BK356" s="10">
        <f>3/24000000*OO[[#This Row],[119 (03JUL1985 18:00:00)-Water Temperature (C)]]*OO[[#This Row],[61]]</f>
        <v>1.4702980317024999E-5</v>
      </c>
      <c r="BL356" s="10">
        <f>3/24000000*OO[[#This Row],[120 (03JUL1985 21:00:00)-Water Temperature (C)]]*OO[[#This Row],[62]]</f>
        <v>1.2842490930149999E-5</v>
      </c>
      <c r="BM356" s="10">
        <f>3/24000000*OO[[#This Row],[121 (04JUL1985 00:00:00)-Water Temperature (C)]]*OO[[#This Row],[63]]</f>
        <v>1.091808040891625E-5</v>
      </c>
      <c r="BN356" s="10">
        <f>3/24000000*OO[[#This Row],[122 (04JUL1985 03:00:00)-Water Temperature (C)]]*OO[[#This Row],[64]]</f>
        <v>9.098368870605E-6</v>
      </c>
      <c r="BO356" s="10">
        <f>3/24000000*OO[[#This Row],[123 (04JUL1985 06:00:00)-Water Temperature (C)]]*OO[[#This Row],[65]]</f>
        <v>7.3463781510875008E-6</v>
      </c>
      <c r="BP356" s="10">
        <f>3/24000000*OO[[#This Row],[124 (04JUL1985 09:00:00)-Water Temperature (C)]]*OO[[#This Row],[66]]</f>
        <v>5.8947247905549989E-6</v>
      </c>
      <c r="BQ356" s="10">
        <f>3/24000000*OO[[#This Row],[125 (04JUL1985 12:00:00)-Water Temperature (C)]]*OO[[#This Row],[67]]</f>
        <v>4.6631069050362499E-6</v>
      </c>
      <c r="BR356" s="10">
        <f>3/24000000*OO[[#This Row],[126 (04JUL1985 15:00:00)-Water Temperature (C)]]*OO[[#This Row],[68]]</f>
        <v>3.7681234309349995E-6</v>
      </c>
      <c r="BS356" s="10">
        <f>3/24000000*OO[[#This Row],[127 (04JUL1985 18:00:00)-Water Temperature (C)]]*OO[[#This Row],[69]]</f>
        <v>3.1100605706625E-6</v>
      </c>
      <c r="BT356" s="10">
        <f>3/24000000*OO[[#This Row],[128 (04JUL1985 21:00:00)-Water Temperature (C)]]*OO[[#This Row],[70]]</f>
        <v>2.6461874127849999E-6</v>
      </c>
      <c r="BU356" s="10">
        <f>3/24000000*OO[[#This Row],[129 (05JUL1985 00:00:00)-Water Temperature (C)]]*OO[[#This Row],[71]]</f>
        <v>2.3274499946733749E-6</v>
      </c>
      <c r="BV356" s="10">
        <f>3/24000000*OO[[#This Row],[130 (05JUL1985 03:00:00)-Water Temperature (C)]]*OO[[#This Row],[72]]</f>
        <v>2.0851367046999998E-6</v>
      </c>
      <c r="BW356" s="10">
        <f>3/24000000*OO[[#This Row],[131 (05JUL1985 06:00:00)-Water Temperature (C)]]*OO[[#This Row],[73]]</f>
        <v>1.885911228159875E-6</v>
      </c>
      <c r="BX356" s="10">
        <f>3/24000000*OO[[#This Row],[132 (05JUL1985 09:00:00)-Water Temperature (C)]]*OO[[#This Row],[74]]</f>
        <v>1.7618328324999998E-6</v>
      </c>
      <c r="BY356" s="10">
        <f>3/24000000*OO[[#This Row],[133 (05JUL1985 12:00:00)-Water Temperature (C)]]*OO[[#This Row],[75]]</f>
        <v>1.6333582575524997E-6</v>
      </c>
      <c r="BZ356" s="10">
        <f>3/24000000*OO[[#This Row],[134 (05JUL1985 15:00:00)-Water Temperature (C)]]*OO[[#This Row],[76]]</f>
        <v>1.5369179752719998E-6</v>
      </c>
      <c r="CA356" s="10">
        <f>3/24000000*OO[[#This Row],[135 (05JUL1985 18:00:00)-Water Temperature (C)]]*OO[[#This Row],[77]]</f>
        <v>1.47278025810025E-6</v>
      </c>
      <c r="CB356" s="10">
        <f>3/24000000*OO[[#This Row],[136 (05JUL1985 21:00:00)-Water Temperature (C)]]*OO[[#This Row],[78]]</f>
        <v>1.4026038750738751E-6</v>
      </c>
      <c r="CC356" s="10">
        <f>3/24000000*OO[[#This Row],[137 (06JUL1985 00:00:00)-Water Temperature (C)]]*OO[[#This Row],[79]]</f>
        <v>1.3328598023562498E-6</v>
      </c>
      <c r="CD356" s="10">
        <f>3/24000000*OO[[#This Row],[138 (06JUL1985 03:00:00)-Water Temperature (C)]]*OO[[#This Row],[80]]</f>
        <v>1.2733686257175E-6</v>
      </c>
      <c r="CE356" s="10">
        <f>3/24000000*OO[[#This Row],[139 (06JUL1985 06:00:00)-Water Temperature (C)]]*OO[[#This Row],[81]]</f>
        <v>1.2225782900562499E-6</v>
      </c>
      <c r="CF356" s="10">
        <f>3/24000000*OO[[#This Row],[140 (06JUL1985 09:00:00)-Water Temperature (C)]]*OO[[#This Row],[82]]</f>
        <v>1.2127951341756251E-6</v>
      </c>
      <c r="CG356" s="10">
        <f>3/24000000*OO[[#This Row],[141 (06JUL1985 12:00:00)-Water Temperature (C)]]*OO[[#This Row],[83]]</f>
        <v>1.1840751969662499E-6</v>
      </c>
      <c r="CH356" s="10">
        <f>3/24000000*OO[[#This Row],[142 (06JUL1985 15:00:00)-Water Temperature (C)]]*OO[[#This Row],[84]]</f>
        <v>1.1574005744507502E-6</v>
      </c>
      <c r="CI356" s="10">
        <f>3/24000000*OO[[#This Row],[143 (06JUL1985 18:00:00)-Water Temperature (C)]]*OO[[#This Row],[85]]</f>
        <v>1.1442532135249999E-6</v>
      </c>
      <c r="CJ356" s="10">
        <f>3/24000000*OO[[#This Row],[144 (06JUL1985 21:00:00)-Water Temperature (C)]]*OO[[#This Row],[86]]</f>
        <v>1.1029376488770002E-6</v>
      </c>
      <c r="CK356" s="10">
        <f>3/24000000*OO[[#This Row],[145 (07JUL1985 00:00:00)-Water Temperature (C)]]*OO[[#This Row],[87]]</f>
        <v>1.042414175249E-6</v>
      </c>
      <c r="CL356" s="10">
        <f>3/24000000*OO[[#This Row],[146 (07JUL1985 03:00:00)-Water Temperature (C)]]*OO[[#This Row],[88]]</f>
        <v>9.9168904880649993E-7</v>
      </c>
      <c r="CM356" s="10">
        <f>3/24000000*OO[[#This Row],[147 (07JUL1985 06:00:00)-Water Temperature (C)]]*OO[[#This Row],[89]]</f>
        <v>9.3414039988099991E-7</v>
      </c>
      <c r="CN356" s="10">
        <f>3/24000000*OO[[#This Row],[148 (07JUL1985 09:00:00)-Water Temperature (C)]]*OO[[#This Row],[90]]</f>
        <v>9.0361220660824995E-7</v>
      </c>
      <c r="CO356" s="10">
        <f>3/24000000*OO[[#This Row],[149 (07JUL1985 12:00:00)-Water Temperature (C)]]*OO[[#This Row],[91]]</f>
        <v>8.7387932922749991E-7</v>
      </c>
      <c r="CP356" s="10">
        <f>3/24000000*OO[[#This Row],[150 (07JUL1985 15:00:00)-Water Temperature (C)]]*OO[[#This Row],[92]]</f>
        <v>8.4141155915062502E-7</v>
      </c>
      <c r="CQ356" s="10">
        <f>3/24000000*OO[[#This Row],[151 (07JUL1985 18:00:00)-Water Temperature (C)]]*OO[[#This Row],[93]]</f>
        <v>8.1960331514999991E-7</v>
      </c>
      <c r="CR356" s="10">
        <f>3/24000000*OO[[#This Row],[152 (07JUL1985 21:00:00)-Water Temperature (C)]]*OO[[#This Row],[94]]</f>
        <v>7.8276464355312502E-7</v>
      </c>
      <c r="CS356" s="10">
        <f>3/24000000*OO[[#This Row],[153 (08JUL1985 00:00:00)-Water Temperature (C)]]*OO[[#This Row],[95]]</f>
        <v>7.4239927261874993E-7</v>
      </c>
      <c r="CT356" s="10">
        <f>3/24000000*OO[[#This Row],[154 (08JUL1985 03:00:00)-Water Temperature (C)]]*OO[[#This Row],[96]]</f>
        <v>7.0458665389349987E-7</v>
      </c>
      <c r="CU356" s="10">
        <f>3/24000000*OO[[#This Row],[155 (08JUL1985 06:00:00)-Water Temperature (C)]]*OO[[#This Row],[97]]</f>
        <v>6.6516743413349994E-7</v>
      </c>
      <c r="CV356" s="10">
        <f>3/24000000*OO[[#This Row],[156 (08JUL1985 09:00:00)-Water Temperature (C)]]*OO[[#This Row],[98]]</f>
        <v>6.2750492850599992E-7</v>
      </c>
      <c r="CW356" s="10">
        <f>3/24000000*OO[[#This Row],[157 (08JUL1985 12:00:00)-Water Temperature (C)]]*OO[[#This Row],[99]]</f>
        <v>6.0493324325049995E-7</v>
      </c>
    </row>
    <row r="357" spans="1:101" x14ac:dyDescent="0.35">
      <c r="A357" t="s">
        <v>363</v>
      </c>
      <c r="B357">
        <v>626.15369999999996</v>
      </c>
      <c r="C357" s="10">
        <f>3/24*OO[[#This Row],[59 (26JUN1985 06:00:00)-Water Temperature (C)]]*OO[[#This Row],[1]]/SUM(OO[1])</f>
        <v>0</v>
      </c>
      <c r="D357" s="10">
        <f>3/24*OO[[#This Row],[60 (26JUN1985 09:00:00)-Water Temperature (C)]]*OO[[#This Row],[2]]/SUM(OO[2])</f>
        <v>0</v>
      </c>
      <c r="E357" s="10">
        <f>3/24*OO[[#This Row],[61 (26JUN1985 12:00:00)-Water Temperature (C)]]*OO[[#This Row],[3]]/SUM(OO[3])</f>
        <v>0</v>
      </c>
      <c r="F357" s="10">
        <f>3/24*OO[[#This Row],[62 (26JUN1985 15:00:00)-Water Temperature (C)]]*OO[[#This Row],[4]]/SUM(OO[4])</f>
        <v>0</v>
      </c>
      <c r="G357" s="10">
        <f>3/24*OO[[#This Row],[63 (26JUN1985 18:00:00)-Water Temperature (C)]]*OO[[#This Row],[5]]/SUM(OO[5])</f>
        <v>0</v>
      </c>
      <c r="H357" s="10">
        <f>3/24*OO[[#This Row],[64 (26JUN1985 21:00:00)-Water Temperature (C)]]*OO[[#This Row],[6]]/SUM(OO[6])</f>
        <v>0</v>
      </c>
      <c r="I357" s="10">
        <f>3/24*OO[[#This Row],[65 (27JUN1985 00:00:00)-Water Temperature (C)]]*OO[[#This Row],[7]]/SUM(OO[7])</f>
        <v>0</v>
      </c>
      <c r="J357" s="10">
        <f>3/24*OO[[#This Row],[66 (27JUN1985 03:00:00)-Water Temperature (C)]]*OO[[#This Row],[8]]/SUM(OO[8])</f>
        <v>0</v>
      </c>
      <c r="K357" s="10">
        <f>3/24*OO[[#This Row],[67 (27JUN1985 06:00:00)-Water Temperature (C)]]*OO[[#This Row],[9]]/SUM(OO[9])</f>
        <v>0</v>
      </c>
      <c r="L357" s="10">
        <f>3/24*OO[[#This Row],[68 (27JUN1985 09:00:00)-Water Temperature (C)]]*OO[[#This Row],[10]]/SUM(OO[10])</f>
        <v>0</v>
      </c>
      <c r="M357" s="10">
        <f>3/24*OO[[#This Row],[69 (27JUN1985 12:00:00)-Water Temperature (C)]]*OO[[#This Row],[11]]/SUM(OO[11])</f>
        <v>0</v>
      </c>
      <c r="N357" s="10">
        <f>3/24*OO[[#This Row],[70 (27JUN1985 15:00:00)-Water Temperature (C)]]*OO[[#This Row],[12]]/SUM(OO[12])</f>
        <v>0</v>
      </c>
      <c r="O357" s="10">
        <f>3/24*OO[[#This Row],[71 (27JUN1985 18:00:00)-Water Temperature (C)]]*OO[[#This Row],[13]]/SUM(OO[13])</f>
        <v>0</v>
      </c>
      <c r="P357" s="10">
        <f>3/24*OO[[#This Row],[72 (27JUN1985 21:00:00)-Water Temperature (C)]]*OO[[#This Row],[14]]/SUM(OO[14])</f>
        <v>0</v>
      </c>
      <c r="Q357" s="10">
        <f>3/24*OO[[#This Row],[73 (28JUN1985 00:00:00)-Water Temperature (C)]]*OO[[#This Row],[15]]/SUM(OO[15])</f>
        <v>0</v>
      </c>
      <c r="R357" s="10">
        <f>3/24*OO[[#This Row],[74 (28JUN1985 03:00:00)-Water Temperature (C)]]*OO[[#This Row],[16]]/SUM(OO[16])</f>
        <v>0</v>
      </c>
      <c r="S357" s="10">
        <f>3/24*OO[[#This Row],[75 (28JUN1985 06:00:00)-Water Temperature (C)]]*OO[[#This Row],[17]]/SUM(OO[17])</f>
        <v>0</v>
      </c>
      <c r="T357" s="10">
        <f>3/24*OO[[#This Row],[76 (28JUN1985 09:00:00)-Water Temperature (C)]]*OO[[#This Row],[18]]/SUM(OO[18])</f>
        <v>0</v>
      </c>
      <c r="U357" s="10">
        <f>3/24*OO[[#This Row],[77 (28JUN1985 12:00:00)-Water Temperature (C)]]*OO[[#This Row],[19]]/SUM(OO[19])</f>
        <v>6.3403102111053839E-34</v>
      </c>
      <c r="V357" s="10">
        <f>3/24000000*OO[[#This Row],[78 (28JUN1985 15:00:00)-Water Temperature (C)]]*OO[[#This Row],[20]]</f>
        <v>3.1985551338812495E-28</v>
      </c>
      <c r="W357" s="10">
        <f>3/24000000*OO[[#This Row],[79 (28JUN1985 18:00:00)-Water Temperature (C)]]*OO[[#This Row],[21]]</f>
        <v>8.0378846624249986E-21</v>
      </c>
      <c r="X357" s="10">
        <f>3/24000000*OO[[#This Row],[80 (28JUN1985 21:00:00)-Water Temperature (C)]]*OO[[#This Row],[22]]</f>
        <v>2.2541507941975003E-16</v>
      </c>
      <c r="Y357" s="10">
        <f>3/24000000*OO[[#This Row],[81 (29JUN1985 00:00:00)-Water Temperature (C)]]*OO[[#This Row],[23]]</f>
        <v>3.4694906605950001E-13</v>
      </c>
      <c r="Z357" s="10">
        <f>3/24000000*OO[[#This Row],[82 (29JUN1985 03:00:00)-Water Temperature (C)]]*OO[[#This Row],[24]]</f>
        <v>1.135997157135E-10</v>
      </c>
      <c r="AA357" s="10">
        <f>3/24000000*OO[[#This Row],[83 (29JUN1985 06:00:00)-Water Temperature (C)]]*OO[[#This Row],[25]]</f>
        <v>1.2175993480455E-8</v>
      </c>
      <c r="AB357" s="10">
        <f>3/24000000*OO[[#This Row],[84 (29JUN1985 09:00:00)-Water Temperature (C)]]*OO[[#This Row],[26]]</f>
        <v>5.5829800383974992E-7</v>
      </c>
      <c r="AC357" s="10">
        <f>3/24000000*OO[[#This Row],[85 (29JUN1985 12:00:00)-Water Temperature (C)]]*OO[[#This Row],[27]]</f>
        <v>1.2624889841199999E-5</v>
      </c>
      <c r="AD357" s="10">
        <f>3/24000000*OO[[#This Row],[86 (29JUN1985 15:00:00)-Water Temperature (C)]]*OO[[#This Row],[28]]</f>
        <v>1.53721734408275E-4</v>
      </c>
      <c r="AE357" s="10">
        <f>3/24000000*OO[[#This Row],[88 (29JUN1985 21:00:00)-Water Temperature (C)]]*OO[[#This Row],[30]]</f>
        <v>4.8633694250625002E-3</v>
      </c>
      <c r="AF357" s="10">
        <f>3/24000000*OO[[#This Row],[88 (29JUN1985 21:00:00)-Water Temperature (C)]]*OO[[#This Row],[30]]</f>
        <v>4.8633694250625002E-3</v>
      </c>
      <c r="AG357" s="10">
        <f>3/24000000*OO[[#This Row],[89 (30JUN1985 00:00:00)-Water Temperature (C)]]*OO[[#This Row],[31]]</f>
        <v>1.4055167718219999E-2</v>
      </c>
      <c r="AH357" s="10">
        <f>3/24000000*OO[[#This Row],[90 (30JUN1985 03:00:00)-Water Temperature (C)]]*OO[[#This Row],[32]]</f>
        <v>2.839545878475E-2</v>
      </c>
      <c r="AI357" s="10">
        <f>3/24000000*OO[[#This Row],[91 (30JUN1985 06:00:00)-Water Temperature (C)]]*OO[[#This Row],[33]]</f>
        <v>4.1826333069749998E-2</v>
      </c>
      <c r="AJ357" s="10">
        <f>3/24000000*OO[[#This Row],[92 (30JUN1985 09:00:00)-Water Temperature (C)]]*OO[[#This Row],[34]]</f>
        <v>4.7756053732612505E-2</v>
      </c>
      <c r="AK357" s="10">
        <f>3/24000000*OO[[#This Row],[93 (30JUN1985 12:00:00)-Water Temperature (C)]]*OO[[#This Row],[35]]</f>
        <v>4.3558919823899998E-2</v>
      </c>
      <c r="AL357" s="10">
        <f>3/24000000*OO[[#This Row],[94 (30JUN1985 15:00:00)-Water Temperature (C)]]*OO[[#This Row],[36]]</f>
        <v>3.2523636840999993E-2</v>
      </c>
      <c r="AM357" s="10">
        <f>3/24000000*OO[[#This Row],[95 (30JUN1985 18:00:00)-Water Temperature (C)]]*OO[[#This Row],[37]]</f>
        <v>1.9897386788906245E-2</v>
      </c>
      <c r="AN357" s="10">
        <f>3/24000000*OO[[#This Row],[96 (30JUN1985 21:00:00)-Water Temperature (C)]]*OO[[#This Row],[38]]</f>
        <v>1.0154557122975002E-2</v>
      </c>
      <c r="AO357" s="10">
        <f>3/24000000*OO[[#This Row],[97 (01JUL1985 00:00:00)-Water Temperature (C)]]*OO[[#This Row],[39]]</f>
        <v>4.4651283476774993E-3</v>
      </c>
      <c r="AP357" s="10">
        <f>3/24000000*OO[[#This Row],[98 (01JUL1985 03:00:00)-Water Temperature (C)]]*OO[[#This Row],[40]]</f>
        <v>1.734944458920125E-3</v>
      </c>
      <c r="AQ357" s="10">
        <f>3/24000000*OO[[#This Row],[99 (01JUL1985 06:00:00)-Water Temperature (C)]]*OO[[#This Row],[41]]</f>
        <v>6.2405387108999989E-4</v>
      </c>
      <c r="AR357" s="10">
        <f>3/24000000*OO[[#This Row],[100 (01JUL1985 09:00:00)-Water Temperature (C)]]*OO[[#This Row],[42]]</f>
        <v>2.3202755444894999E-4</v>
      </c>
      <c r="AS357" s="10">
        <f>3/24000000*OO[[#This Row],[101 (01JUL1985 12:00:00)-Water Temperature (C)]]*OO[[#This Row],[43]]</f>
        <v>1.007024839825875E-4</v>
      </c>
      <c r="AT357" s="10">
        <f>3/24000000*OO[[#This Row],[102 (01JUL1985 15:00:00)-Water Temperature (C)]]*OO[[#This Row],[44]]</f>
        <v>6.0160054211162496E-5</v>
      </c>
      <c r="AU357" s="10">
        <f>3/24000000*OO[[#This Row],[103 (01JUL1985 18:00:00)-Water Temperature (C)]]*OO[[#This Row],[45]]</f>
        <v>4.9488727701874993E-5</v>
      </c>
      <c r="AV357" s="10">
        <f>3/24000000*OO[[#This Row],[104 (01JUL1985 21:00:00)-Water Temperature (C)]]*OO[[#This Row],[46]]</f>
        <v>4.6469666952224993E-5</v>
      </c>
      <c r="AW357" s="10">
        <f>3/24000000*OO[[#This Row],[105 (02JUL1985 00:00:00)-Water Temperature (C)]]*OO[[#This Row],[47]]</f>
        <v>4.4779453756475E-5</v>
      </c>
      <c r="AX357" s="10">
        <f>3/24000000*OO[[#This Row],[106 (02JUL1985 03:00:00)-Water Temperature (C)]]*OO[[#This Row],[48]]</f>
        <v>4.2761184302024996E-5</v>
      </c>
      <c r="AY357" s="10">
        <f>3/24000000*OO[[#This Row],[107 (02JUL1985 06:00:00)-Water Temperature (C)]]*OO[[#This Row],[49]]</f>
        <v>4.0317406732687502E-5</v>
      </c>
      <c r="AZ357" s="10">
        <f>3/24000000*OO[[#This Row],[108 (02JUL1985 09:00:00)-Water Temperature (C)]]*OO[[#This Row],[50]]</f>
        <v>3.8812213937699994E-5</v>
      </c>
      <c r="BA357" s="10">
        <f>3/24000000*OO[[#This Row],[109 (02JUL1985 12:00:00)-Water Temperature (C)]]*OO[[#This Row],[51]]</f>
        <v>3.6830371359625002E-5</v>
      </c>
      <c r="BB357" s="10">
        <f>3/24000000*OO[[#This Row],[110 (02JUL1985 15:00:00)-Water Temperature (C)]]*OO[[#This Row],[52]]</f>
        <v>3.4746473448750001E-5</v>
      </c>
      <c r="BC357" s="10">
        <f>3/24000000*OO[[#This Row],[111 (02JUL1985 18:00:00)-Water Temperature (C)]]*OO[[#This Row],[53]]</f>
        <v>3.2603940261749997E-5</v>
      </c>
      <c r="BD357" s="10">
        <f>3/24000000*OO[[#This Row],[112 (02JUL1985 21:00:00)-Water Temperature (C)]]*OO[[#This Row],[54]]</f>
        <v>2.9786436858749996E-5</v>
      </c>
      <c r="BE357" s="10">
        <f>3/24000000*OO[[#This Row],[113 (03JUL1985 00:00:00)-Water Temperature (C)]]*OO[[#This Row],[55]]</f>
        <v>2.6316454256280002E-5</v>
      </c>
      <c r="BF357" s="10">
        <f>3/24000000*OO[[#This Row],[114 (03JUL1985 03:00:00)-Water Temperature (C)]]*OO[[#This Row],[56]]</f>
        <v>2.2918881025840004E-5</v>
      </c>
      <c r="BG357" s="10">
        <f>3/24000000*OO[[#This Row],[115 (03JUL1985 06:00:00)-Water Temperature (C)]]*OO[[#This Row],[57]]</f>
        <v>1.9659860166712498E-5</v>
      </c>
      <c r="BH357" s="10">
        <f>3/24000000*OO[[#This Row],[116 (03JUL1985 09:00:00)-Water Temperature (C)]]*OO[[#This Row],[58]]</f>
        <v>1.7275053875677499E-5</v>
      </c>
      <c r="BI357" s="10">
        <f>3/24000000*OO[[#This Row],[117 (03JUL1985 12:00:00)-Water Temperature (C)]]*OO[[#This Row],[59]]</f>
        <v>1.5363918607912497E-5</v>
      </c>
      <c r="BJ357" s="10">
        <f>3/24000000*OO[[#This Row],[118 (03JUL1985 15:00:00)-Water Temperature (C)]]*OO[[#This Row],[60]]</f>
        <v>1.367796506838625E-5</v>
      </c>
      <c r="BK357" s="10">
        <f>3/24000000*OO[[#This Row],[119 (03JUL1985 18:00:00)-Water Temperature (C)]]*OO[[#This Row],[61]]</f>
        <v>1.2222735098392501E-5</v>
      </c>
      <c r="BL357" s="10">
        <f>3/24000000*OO[[#This Row],[120 (03JUL1985 21:00:00)-Water Temperature (C)]]*OO[[#This Row],[62]]</f>
        <v>1.0699934411145E-5</v>
      </c>
      <c r="BM357" s="10">
        <f>3/24000000*OO[[#This Row],[121 (04JUL1985 00:00:00)-Water Temperature (C)]]*OO[[#This Row],[63]]</f>
        <v>9.0966232947249987E-6</v>
      </c>
      <c r="BN357" s="10">
        <f>3/24000000*OO[[#This Row],[122 (04JUL1985 03:00:00)-Water Temperature (C)]]*OO[[#This Row],[64]]</f>
        <v>7.5701723952499991E-6</v>
      </c>
      <c r="BO357" s="10">
        <f>3/24000000*OO[[#This Row],[123 (04JUL1985 06:00:00)-Water Temperature (C)]]*OO[[#This Row],[65]]</f>
        <v>6.1165970158199998E-6</v>
      </c>
      <c r="BP357" s="10">
        <f>3/24000000*OO[[#This Row],[124 (04JUL1985 09:00:00)-Water Temperature (C)]]*OO[[#This Row],[66]]</f>
        <v>4.9067592472387501E-6</v>
      </c>
      <c r="BQ357" s="10">
        <f>3/24000000*OO[[#This Row],[125 (04JUL1985 12:00:00)-Water Temperature (C)]]*OO[[#This Row],[67]]</f>
        <v>3.8839546080150002E-6</v>
      </c>
      <c r="BR357" s="10">
        <f>3/24000000*OO[[#This Row],[126 (04JUL1985 15:00:00)-Water Temperature (C)]]*OO[[#This Row],[68]]</f>
        <v>3.1330400840700001E-6</v>
      </c>
      <c r="BS357" s="10">
        <f>3/24000000*OO[[#This Row],[127 (04JUL1985 18:00:00)-Water Temperature (C)]]*OO[[#This Row],[69]]</f>
        <v>2.5805233630102498E-6</v>
      </c>
      <c r="BT357" s="10">
        <f>3/24000000*OO[[#This Row],[128 (04JUL1985 21:00:00)-Water Temperature (C)]]*OO[[#This Row],[70]]</f>
        <v>2.1870477648640003E-6</v>
      </c>
      <c r="BU357" s="10">
        <f>3/24000000*OO[[#This Row],[129 (05JUL1985 00:00:00)-Water Temperature (C)]]*OO[[#This Row],[71]]</f>
        <v>1.9166125093279999E-6</v>
      </c>
      <c r="BV357" s="10">
        <f>3/24000000*OO[[#This Row],[130 (05JUL1985 03:00:00)-Water Temperature (C)]]*OO[[#This Row],[72]]</f>
        <v>1.7127749108204998E-6</v>
      </c>
      <c r="BW357" s="10">
        <f>3/24000000*OO[[#This Row],[131 (05JUL1985 06:00:00)-Water Temperature (C)]]*OO[[#This Row],[73]]</f>
        <v>1.5469072264161248E-6</v>
      </c>
      <c r="BX357" s="10">
        <f>3/24000000*OO[[#This Row],[132 (05JUL1985 09:00:00)-Water Temperature (C)]]*OO[[#This Row],[74]]</f>
        <v>1.4416797964274997E-6</v>
      </c>
      <c r="BY357" s="10">
        <f>3/24000000*OO[[#This Row],[133 (05JUL1985 12:00:00)-Water Temperature (C)]]*OO[[#This Row],[75]]</f>
        <v>1.339574639135E-6</v>
      </c>
      <c r="BZ357" s="10">
        <f>3/24000000*OO[[#This Row],[134 (05JUL1985 15:00:00)-Water Temperature (C)]]*OO[[#This Row],[76]]</f>
        <v>1.25913666959125E-6</v>
      </c>
      <c r="CA357" s="10">
        <f>3/24000000*OO[[#This Row],[135 (05JUL1985 18:00:00)-Water Temperature (C)]]*OO[[#This Row],[77]]</f>
        <v>1.206050251129375E-6</v>
      </c>
      <c r="CB357" s="10">
        <f>3/24000000*OO[[#This Row],[136 (05JUL1985 21:00:00)-Water Temperature (C)]]*OO[[#This Row],[78]]</f>
        <v>1.1473589941485E-6</v>
      </c>
      <c r="CC357" s="10">
        <f>3/24000000*OO[[#This Row],[137 (06JUL1985 00:00:00)-Water Temperature (C)]]*OO[[#This Row],[79]]</f>
        <v>1.0873714230075E-6</v>
      </c>
      <c r="CD357" s="10">
        <f>3/24000000*OO[[#This Row],[138 (06JUL1985 03:00:00)-Water Temperature (C)]]*OO[[#This Row],[80]]</f>
        <v>1.0349828313187501E-6</v>
      </c>
      <c r="CE357" s="10">
        <f>3/24000000*OO[[#This Row],[139 (06JUL1985 06:00:00)-Water Temperature (C)]]*OO[[#This Row],[81]]</f>
        <v>9.917206320708749E-7</v>
      </c>
      <c r="CF357" s="10">
        <f>3/24000000*OO[[#This Row],[140 (06JUL1985 09:00:00)-Water Temperature (C)]]*OO[[#This Row],[82]]</f>
        <v>9.8247401181812517E-7</v>
      </c>
      <c r="CG357" s="10">
        <f>3/24000000*OO[[#This Row],[141 (06JUL1985 12:00:00)-Water Temperature (C)]]*OO[[#This Row],[83]]</f>
        <v>9.6161001799549988E-7</v>
      </c>
      <c r="CH357" s="10">
        <f>3/24000000*OO[[#This Row],[142 (06JUL1985 15:00:00)-Water Temperature (C)]]*OO[[#This Row],[84]]</f>
        <v>9.3971424603375001E-7</v>
      </c>
      <c r="CI357" s="10">
        <f>3/24000000*OO[[#This Row],[143 (06JUL1985 18:00:00)-Water Temperature (C)]]*OO[[#This Row],[85]]</f>
        <v>9.28423422179E-7</v>
      </c>
      <c r="CJ357" s="10">
        <f>3/24000000*OO[[#This Row],[144 (06JUL1985 21:00:00)-Water Temperature (C)]]*OO[[#This Row],[86]]</f>
        <v>8.9498517295949987E-7</v>
      </c>
      <c r="CK357" s="10">
        <f>3/24000000*OO[[#This Row],[145 (07JUL1985 00:00:00)-Water Temperature (C)]]*OO[[#This Row],[87]]</f>
        <v>8.4242207113799987E-7</v>
      </c>
      <c r="CL357" s="10">
        <f>3/24000000*OO[[#This Row],[146 (07JUL1985 03:00:00)-Water Temperature (C)]]*OO[[#This Row],[88]]</f>
        <v>7.9682911470450005E-7</v>
      </c>
      <c r="CM357" s="10">
        <f>3/24000000*OO[[#This Row],[147 (07JUL1985 06:00:00)-Water Temperature (C)]]*OO[[#This Row],[89]]</f>
        <v>7.4851147023612495E-7</v>
      </c>
      <c r="CN357" s="10">
        <f>3/24000000*OO[[#This Row],[148 (07JUL1985 09:00:00)-Water Temperature (C)]]*OO[[#This Row],[90]]</f>
        <v>7.2162064464999999E-7</v>
      </c>
      <c r="CO357" s="10">
        <f>3/24000000*OO[[#This Row],[149 (07JUL1985 12:00:00)-Water Temperature (C)]]*OO[[#This Row],[91]]</f>
        <v>6.9753451728674993E-7</v>
      </c>
      <c r="CP357" s="10">
        <f>3/24000000*OO[[#This Row],[150 (07JUL1985 15:00:00)-Water Temperature (C)]]*OO[[#This Row],[92]]</f>
        <v>6.7069753847312492E-7</v>
      </c>
      <c r="CQ357" s="10">
        <f>3/24000000*OO[[#This Row],[151 (07JUL1985 18:00:00)-Water Temperature (C)]]*OO[[#This Row],[93]]</f>
        <v>6.5337318280850002E-7</v>
      </c>
      <c r="CR357" s="10">
        <f>3/24000000*OO[[#This Row],[152 (07JUL1985 21:00:00)-Water Temperature (C)]]*OO[[#This Row],[94]]</f>
        <v>6.2411961194999994E-7</v>
      </c>
      <c r="CS357" s="10">
        <f>3/24000000*OO[[#This Row],[153 (08JUL1985 00:00:00)-Water Temperature (C)]]*OO[[#This Row],[95]]</f>
        <v>5.9005338313725E-7</v>
      </c>
      <c r="CT357" s="10">
        <f>3/24000000*OO[[#This Row],[154 (08JUL1985 03:00:00)-Water Temperature (C)]]*OO[[#This Row],[96]]</f>
        <v>5.57357581164E-7</v>
      </c>
      <c r="CU357" s="10">
        <f>3/24000000*OO[[#This Row],[155 (08JUL1985 06:00:00)-Water Temperature (C)]]*OO[[#This Row],[97]]</f>
        <v>5.2488521233200005E-7</v>
      </c>
      <c r="CV357" s="10">
        <f>3/24000000*OO[[#This Row],[156 (08JUL1985 09:00:00)-Water Temperature (C)]]*OO[[#This Row],[98]]</f>
        <v>4.9452656230962505E-7</v>
      </c>
      <c r="CW357" s="10">
        <f>3/24000000*OO[[#This Row],[157 (08JUL1985 12:00:00)-Water Temperature (C)]]*OO[[#This Row],[99]]</f>
        <v>4.7644814169674991E-7</v>
      </c>
    </row>
    <row r="358" spans="1:101" x14ac:dyDescent="0.35">
      <c r="A358" t="s">
        <v>365</v>
      </c>
      <c r="B358">
        <v>391.66800000000001</v>
      </c>
      <c r="C358" s="10">
        <f>3/24*OO[[#This Row],[59 (26JUN1985 06:00:00)-Water Temperature (C)]]*OO[[#This Row],[1]]/SUM(OO[1])</f>
        <v>0</v>
      </c>
      <c r="D358" s="10">
        <f>3/24*OO[[#This Row],[60 (26JUN1985 09:00:00)-Water Temperature (C)]]*OO[[#This Row],[2]]/SUM(OO[2])</f>
        <v>0</v>
      </c>
      <c r="E358" s="10">
        <f>3/24*OO[[#This Row],[61 (26JUN1985 12:00:00)-Water Temperature (C)]]*OO[[#This Row],[3]]/SUM(OO[3])</f>
        <v>0</v>
      </c>
      <c r="F358" s="10">
        <f>3/24*OO[[#This Row],[62 (26JUN1985 15:00:00)-Water Temperature (C)]]*OO[[#This Row],[4]]/SUM(OO[4])</f>
        <v>0</v>
      </c>
      <c r="G358" s="10">
        <f>3/24*OO[[#This Row],[63 (26JUN1985 18:00:00)-Water Temperature (C)]]*OO[[#This Row],[5]]/SUM(OO[5])</f>
        <v>0</v>
      </c>
      <c r="H358" s="10">
        <f>3/24*OO[[#This Row],[64 (26JUN1985 21:00:00)-Water Temperature (C)]]*OO[[#This Row],[6]]/SUM(OO[6])</f>
        <v>0</v>
      </c>
      <c r="I358" s="10">
        <f>3/24*OO[[#This Row],[65 (27JUN1985 00:00:00)-Water Temperature (C)]]*OO[[#This Row],[7]]/SUM(OO[7])</f>
        <v>0</v>
      </c>
      <c r="J358" s="10">
        <f>3/24*OO[[#This Row],[66 (27JUN1985 03:00:00)-Water Temperature (C)]]*OO[[#This Row],[8]]/SUM(OO[8])</f>
        <v>0</v>
      </c>
      <c r="K358" s="10">
        <f>3/24*OO[[#This Row],[67 (27JUN1985 06:00:00)-Water Temperature (C)]]*OO[[#This Row],[9]]/SUM(OO[9])</f>
        <v>0</v>
      </c>
      <c r="L358" s="10">
        <f>3/24*OO[[#This Row],[68 (27JUN1985 09:00:00)-Water Temperature (C)]]*OO[[#This Row],[10]]/SUM(OO[10])</f>
        <v>0</v>
      </c>
      <c r="M358" s="10">
        <f>3/24*OO[[#This Row],[69 (27JUN1985 12:00:00)-Water Temperature (C)]]*OO[[#This Row],[11]]/SUM(OO[11])</f>
        <v>0</v>
      </c>
      <c r="N358" s="10">
        <f>3/24*OO[[#This Row],[70 (27JUN1985 15:00:00)-Water Temperature (C)]]*OO[[#This Row],[12]]/SUM(OO[12])</f>
        <v>0</v>
      </c>
      <c r="O358" s="10">
        <f>3/24*OO[[#This Row],[71 (27JUN1985 18:00:00)-Water Temperature (C)]]*OO[[#This Row],[13]]/SUM(OO[13])</f>
        <v>0</v>
      </c>
      <c r="P358" s="10">
        <f>3/24*OO[[#This Row],[72 (27JUN1985 21:00:00)-Water Temperature (C)]]*OO[[#This Row],[14]]/SUM(OO[14])</f>
        <v>0</v>
      </c>
      <c r="Q358" s="10">
        <f>3/24*OO[[#This Row],[73 (28JUN1985 00:00:00)-Water Temperature (C)]]*OO[[#This Row],[15]]/SUM(OO[15])</f>
        <v>0</v>
      </c>
      <c r="R358" s="10">
        <f>3/24*OO[[#This Row],[74 (28JUN1985 03:00:00)-Water Temperature (C)]]*OO[[#This Row],[16]]/SUM(OO[16])</f>
        <v>0</v>
      </c>
      <c r="S358" s="10">
        <f>3/24*OO[[#This Row],[75 (28JUN1985 06:00:00)-Water Temperature (C)]]*OO[[#This Row],[17]]/SUM(OO[17])</f>
        <v>0</v>
      </c>
      <c r="T358" s="10">
        <f>3/24*OO[[#This Row],[76 (28JUN1985 09:00:00)-Water Temperature (C)]]*OO[[#This Row],[18]]/SUM(OO[18])</f>
        <v>0</v>
      </c>
      <c r="U358" s="10">
        <f>3/24*OO[[#This Row],[77 (28JUN1985 12:00:00)-Water Temperature (C)]]*OO[[#This Row],[19]]/SUM(OO[19])</f>
        <v>9.1588012023577349E-35</v>
      </c>
      <c r="V358" s="10">
        <f>3/24000000*OO[[#This Row],[78 (28JUN1985 15:00:00)-Water Temperature (C)]]*OO[[#This Row],[20]]</f>
        <v>8.2472470706212505E-29</v>
      </c>
      <c r="W358" s="10">
        <f>3/24000000*OO[[#This Row],[79 (28JUN1985 18:00:00)-Water Temperature (C)]]*OO[[#This Row],[21]]</f>
        <v>1.7297585325405E-21</v>
      </c>
      <c r="X358" s="10">
        <f>3/24000000*OO[[#This Row],[80 (28JUN1985 21:00:00)-Water Temperature (C)]]*OO[[#This Row],[22]]</f>
        <v>5.794541922225E-17</v>
      </c>
      <c r="Y358" s="10">
        <f>3/24000000*OO[[#This Row],[81 (29JUN1985 00:00:00)-Water Temperature (C)]]*OO[[#This Row],[23]]</f>
        <v>9.6694401660812497E-14</v>
      </c>
      <c r="Z358" s="10">
        <f>3/24000000*OO[[#This Row],[82 (29JUN1985 03:00:00)-Water Temperature (C)]]*OO[[#This Row],[24]]</f>
        <v>3.3445925553749998E-11</v>
      </c>
      <c r="AA358" s="10">
        <f>3/24000000*OO[[#This Row],[83 (29JUN1985 06:00:00)-Water Temperature (C)]]*OO[[#This Row],[25]]</f>
        <v>3.7447317344524996E-9</v>
      </c>
      <c r="AB358" s="10">
        <f>3/24000000*OO[[#This Row],[84 (29JUN1985 09:00:00)-Water Temperature (C)]]*OO[[#This Row],[26]]</f>
        <v>1.7880286234342497E-7</v>
      </c>
      <c r="AC358" s="10">
        <f>3/24000000*OO[[#This Row],[85 (29JUN1985 12:00:00)-Water Temperature (C)]]*OO[[#This Row],[27]]</f>
        <v>4.2246463122499997E-6</v>
      </c>
      <c r="AD358" s="10">
        <f>3/24000000*OO[[#This Row],[86 (29JUN1985 15:00:00)-Water Temperature (C)]]*OO[[#This Row],[28]]</f>
        <v>5.3905870947050001E-5</v>
      </c>
      <c r="AE358" s="10">
        <f>3/24000000*OO[[#This Row],[88 (29JUN1985 21:00:00)-Water Temperature (C)]]*OO[[#This Row],[30]]</f>
        <v>1.8521986988594998E-3</v>
      </c>
      <c r="AF358" s="10">
        <f>3/24000000*OO[[#This Row],[88 (29JUN1985 21:00:00)-Water Temperature (C)]]*OO[[#This Row],[30]]</f>
        <v>1.8521986988594998E-3</v>
      </c>
      <c r="AG358" s="10">
        <f>3/24000000*OO[[#This Row],[89 (30JUN1985 00:00:00)-Water Temperature (C)]]*OO[[#This Row],[31]]</f>
        <v>5.5376639243299997E-3</v>
      </c>
      <c r="AH358" s="10">
        <f>3/24000000*OO[[#This Row],[90 (30JUN1985 03:00:00)-Water Temperature (C)]]*OO[[#This Row],[32]]</f>
        <v>1.1473167365519999E-2</v>
      </c>
      <c r="AI358" s="10">
        <f>3/24000000*OO[[#This Row],[91 (30JUN1985 06:00:00)-Water Temperature (C)]]*OO[[#This Row],[33]]</f>
        <v>1.7352643184774998E-2</v>
      </c>
      <c r="AJ358" s="10">
        <f>3/24000000*OO[[#This Row],[92 (30JUN1985 09:00:00)-Water Temperature (C)]]*OO[[#This Row],[34]]</f>
        <v>2.0165795831208751E-2</v>
      </c>
      <c r="AK358" s="10">
        <f>3/24000000*OO[[#This Row],[93 (30JUN1985 12:00:00)-Water Temperature (C)]]*OO[[#This Row],[35]]</f>
        <v>1.8845150196128747E-2</v>
      </c>
      <c r="AL358" s="10">
        <f>3/24000000*OO[[#This Row],[94 (30JUN1985 15:00:00)-Water Temperature (C)]]*OO[[#This Row],[36]]</f>
        <v>1.4472759049263749E-2</v>
      </c>
      <c r="AM358" s="10">
        <f>3/24000000*OO[[#This Row],[95 (30JUN1985 18:00:00)-Water Temperature (C)]]*OO[[#This Row],[37]]</f>
        <v>9.1250437277625007E-3</v>
      </c>
      <c r="AN358" s="10">
        <f>3/24000000*OO[[#This Row],[96 (30JUN1985 21:00:00)-Water Temperature (C)]]*OO[[#This Row],[38]]</f>
        <v>4.7807561499487493E-3</v>
      </c>
      <c r="AO358" s="10">
        <f>3/24000000*OO[[#This Row],[97 (01JUL1985 00:00:00)-Water Temperature (C)]]*OO[[#This Row],[39]]</f>
        <v>2.142090720264125E-3</v>
      </c>
      <c r="AP358" s="10">
        <f>3/24000000*OO[[#This Row],[98 (01JUL1985 03:00:00)-Water Temperature (C)]]*OO[[#This Row],[40]]</f>
        <v>8.4569241531775002E-4</v>
      </c>
      <c r="AQ358" s="10">
        <f>3/24000000*OO[[#This Row],[99 (01JUL1985 06:00:00)-Water Temperature (C)]]*OO[[#This Row],[41]]</f>
        <v>3.0711231219999997E-4</v>
      </c>
      <c r="AR358" s="10">
        <f>3/24000000*OO[[#This Row],[100 (01JUL1985 09:00:00)-Water Temperature (C)]]*OO[[#This Row],[42]]</f>
        <v>1.1451179177954999E-4</v>
      </c>
      <c r="AS358" s="10">
        <f>3/24000000*OO[[#This Row],[101 (01JUL1985 12:00:00)-Water Temperature (C)]]*OO[[#This Row],[43]]</f>
        <v>4.9357632590699992E-5</v>
      </c>
      <c r="AT358" s="10">
        <f>3/24000000*OO[[#This Row],[102 (01JUL1985 15:00:00)-Water Temperature (C)]]*OO[[#This Row],[44]]</f>
        <v>2.9118849393599999E-5</v>
      </c>
      <c r="AU358" s="10">
        <f>3/24000000*OO[[#This Row],[103 (01JUL1985 18:00:00)-Water Temperature (C)]]*OO[[#This Row],[45]]</f>
        <v>2.3764006648249996E-5</v>
      </c>
      <c r="AV358" s="10">
        <f>3/24000000*OO[[#This Row],[104 (01JUL1985 21:00:00)-Water Temperature (C)]]*OO[[#This Row],[46]]</f>
        <v>2.22041874220125E-5</v>
      </c>
      <c r="AW358" s="10">
        <f>3/24000000*OO[[#This Row],[105 (02JUL1985 00:00:00)-Water Temperature (C)]]*OO[[#This Row],[47]]</f>
        <v>2.1348945697612498E-5</v>
      </c>
      <c r="AX358" s="10">
        <f>3/24000000*OO[[#This Row],[106 (02JUL1985 03:00:00)-Water Temperature (C)]]*OO[[#This Row],[48]]</f>
        <v>2.027803297534125E-5</v>
      </c>
      <c r="AY358" s="10">
        <f>3/24000000*OO[[#This Row],[107 (02JUL1985 06:00:00)-Water Temperature (C)]]*OO[[#This Row],[49]]</f>
        <v>1.9056699676542498E-5</v>
      </c>
      <c r="AZ358" s="10">
        <f>3/24000000*OO[[#This Row],[108 (02JUL1985 09:00:00)-Water Temperature (C)]]*OO[[#This Row],[50]]</f>
        <v>1.8378994931999996E-5</v>
      </c>
      <c r="BA358" s="10">
        <f>3/24000000*OO[[#This Row],[109 (02JUL1985 12:00:00)-Water Temperature (C)]]*OO[[#This Row],[51]]</f>
        <v>1.763292478205E-5</v>
      </c>
      <c r="BB358" s="10">
        <f>3/24000000*OO[[#This Row],[110 (02JUL1985 15:00:00)-Water Temperature (C)]]*OO[[#This Row],[52]]</f>
        <v>1.6789158924112498E-5</v>
      </c>
      <c r="BC358" s="10">
        <f>3/24000000*OO[[#This Row],[111 (02JUL1985 18:00:00)-Water Temperature (C)]]*OO[[#This Row],[53]]</f>
        <v>1.5895564728378751E-5</v>
      </c>
      <c r="BD358" s="10">
        <f>3/24000000*OO[[#This Row],[112 (02JUL1985 21:00:00)-Water Temperature (C)]]*OO[[#This Row],[54]]</f>
        <v>1.4596495125185E-5</v>
      </c>
      <c r="BE358" s="10">
        <f>3/24000000*OO[[#This Row],[113 (03JUL1985 00:00:00)-Water Temperature (C)]]*OO[[#This Row],[55]]</f>
        <v>1.28191195245875E-5</v>
      </c>
      <c r="BF358" s="10">
        <f>3/24000000*OO[[#This Row],[114 (03JUL1985 03:00:00)-Water Temperature (C)]]*OO[[#This Row],[56]]</f>
        <v>1.1028884341121249E-5</v>
      </c>
      <c r="BG358" s="10">
        <f>3/24000000*OO[[#This Row],[115 (03JUL1985 06:00:00)-Water Temperature (C)]]*OO[[#This Row],[57]]</f>
        <v>9.3926956939162485E-6</v>
      </c>
      <c r="BH358" s="10">
        <f>3/24000000*OO[[#This Row],[116 (03JUL1985 09:00:00)-Water Temperature (C)]]*OO[[#This Row],[58]]</f>
        <v>8.2089634074999998E-6</v>
      </c>
      <c r="BI358" s="10">
        <f>3/24000000*OO[[#This Row],[117 (03JUL1985 12:00:00)-Water Temperature (C)]]*OO[[#This Row],[59]]</f>
        <v>7.3427112255999996E-6</v>
      </c>
      <c r="BJ358" s="10">
        <f>3/24000000*OO[[#This Row],[118 (03JUL1985 15:00:00)-Water Temperature (C)]]*OO[[#This Row],[60]]</f>
        <v>6.6193625591800003E-6</v>
      </c>
      <c r="BK358" s="10">
        <f>3/24000000*OO[[#This Row],[119 (03JUL1985 18:00:00)-Water Temperature (C)]]*OO[[#This Row],[61]]</f>
        <v>6.0030512614637491E-6</v>
      </c>
      <c r="BL358" s="10">
        <f>3/24000000*OO[[#This Row],[120 (03JUL1985 21:00:00)-Water Temperature (C)]]*OO[[#This Row],[62]]</f>
        <v>5.2935301362799997E-6</v>
      </c>
      <c r="BM358" s="10">
        <f>3/24000000*OO[[#This Row],[121 (04JUL1985 00:00:00)-Water Temperature (C)]]*OO[[#This Row],[63]]</f>
        <v>4.4879399435474996E-6</v>
      </c>
      <c r="BN358" s="10">
        <f>3/24000000*OO[[#This Row],[122 (04JUL1985 03:00:00)-Water Temperature (C)]]*OO[[#This Row],[64]]</f>
        <v>3.6908428828775001E-6</v>
      </c>
      <c r="BO358" s="10">
        <f>3/24000000*OO[[#This Row],[123 (04JUL1985 06:00:00)-Water Temperature (C)]]*OO[[#This Row],[65]]</f>
        <v>2.9441995630487496E-6</v>
      </c>
      <c r="BP358" s="10">
        <f>3/24000000*OO[[#This Row],[124 (04JUL1985 09:00:00)-Water Temperature (C)]]*OO[[#This Row],[66]]</f>
        <v>2.3458477830269999E-6</v>
      </c>
      <c r="BQ358" s="10">
        <f>3/24000000*OO[[#This Row],[125 (04JUL1985 12:00:00)-Water Temperature (C)]]*OO[[#This Row],[67]]</f>
        <v>1.8609610953549998E-6</v>
      </c>
      <c r="BR358" s="10">
        <f>3/24000000*OO[[#This Row],[126 (04JUL1985 15:00:00)-Water Temperature (C)]]*OO[[#This Row],[68]]</f>
        <v>1.5103240968832499E-6</v>
      </c>
      <c r="BS358" s="10">
        <f>3/24000000*OO[[#This Row],[127 (04JUL1985 18:00:00)-Water Temperature (C)]]*OO[[#This Row],[69]]</f>
        <v>1.251445704070875E-6</v>
      </c>
      <c r="BT358" s="10">
        <f>3/24000000*OO[[#This Row],[128 (04JUL1985 21:00:00)-Water Temperature (C)]]*OO[[#This Row],[70]]</f>
        <v>1.05962015206775E-6</v>
      </c>
      <c r="BU358" s="10">
        <f>3/24000000*OO[[#This Row],[129 (05JUL1985 00:00:00)-Water Temperature (C)]]*OO[[#This Row],[71]]</f>
        <v>9.2034126601037486E-7</v>
      </c>
      <c r="BV358" s="10">
        <f>3/24000000*OO[[#This Row],[130 (05JUL1985 03:00:00)-Water Temperature (C)]]*OO[[#This Row],[72]]</f>
        <v>8.1323532085562494E-7</v>
      </c>
      <c r="BW358" s="10">
        <f>3/24000000*OO[[#This Row],[131 (05JUL1985 06:00:00)-Water Temperature (C)]]*OO[[#This Row],[73]]</f>
        <v>7.2890634093799999E-7</v>
      </c>
      <c r="BX358" s="10">
        <f>3/24000000*OO[[#This Row],[132 (05JUL1985 09:00:00)-Water Temperature (C)]]*OO[[#This Row],[74]]</f>
        <v>6.8105915636425E-7</v>
      </c>
      <c r="BY358" s="10">
        <f>3/24000000*OO[[#This Row],[133 (05JUL1985 12:00:00)-Water Temperature (C)]]*OO[[#This Row],[75]]</f>
        <v>6.3983582810250004E-7</v>
      </c>
      <c r="BZ358" s="10">
        <f>3/24000000*OO[[#This Row],[134 (05JUL1985 15:00:00)-Water Temperature (C)]]*OO[[#This Row],[76]]</f>
        <v>6.1105331341599991E-7</v>
      </c>
      <c r="CA358" s="10">
        <f>3/24000000*OO[[#This Row],[135 (05JUL1985 18:00:00)-Water Temperature (C)]]*OO[[#This Row],[77]]</f>
        <v>5.9171111714874997E-7</v>
      </c>
      <c r="CB358" s="10">
        <f>3/24000000*OO[[#This Row],[136 (05JUL1985 21:00:00)-Water Temperature (C)]]*OO[[#This Row],[78]]</f>
        <v>5.6905363606749999E-7</v>
      </c>
      <c r="CC358" s="10">
        <f>3/24000000*OO[[#This Row],[137 (06JUL1985 00:00:00)-Water Temperature (C)]]*OO[[#This Row],[79]]</f>
        <v>5.4138276557299997E-7</v>
      </c>
      <c r="CD358" s="10">
        <f>3/24000000*OO[[#This Row],[138 (06JUL1985 03:00:00)-Water Temperature (C)]]*OO[[#This Row],[80]]</f>
        <v>5.1508225214787495E-7</v>
      </c>
      <c r="CE358" s="10">
        <f>3/24000000*OO[[#This Row],[139 (06JUL1985 06:00:00)-Water Temperature (C)]]*OO[[#This Row],[81]]</f>
        <v>4.9481248963874998E-7</v>
      </c>
      <c r="CF358" s="10">
        <f>3/24000000*OO[[#This Row],[140 (06JUL1985 09:00:00)-Water Temperature (C)]]*OO[[#This Row],[82]]</f>
        <v>4.9443877490149994E-7</v>
      </c>
      <c r="CG358" s="10">
        <f>3/24000000*OO[[#This Row],[141 (06JUL1985 12:00:00)-Water Temperature (C)]]*OO[[#This Row],[83]]</f>
        <v>4.9299419498387503E-7</v>
      </c>
      <c r="CH358" s="10">
        <f>3/24000000*OO[[#This Row],[142 (06JUL1985 15:00:00)-Water Temperature (C)]]*OO[[#This Row],[84]]</f>
        <v>4.9170649553200005E-7</v>
      </c>
      <c r="CI358" s="10">
        <f>3/24000000*OO[[#This Row],[143 (06JUL1985 18:00:00)-Water Temperature (C)]]*OO[[#This Row],[85]]</f>
        <v>4.9439891209800007E-7</v>
      </c>
      <c r="CJ358" s="10">
        <f>3/24000000*OO[[#This Row],[144 (06JUL1985 21:00:00)-Water Temperature (C)]]*OO[[#This Row],[86]]</f>
        <v>4.8358791160800003E-7</v>
      </c>
      <c r="CK358" s="10">
        <f>3/24000000*OO[[#This Row],[145 (07JUL1985 00:00:00)-Water Temperature (C)]]*OO[[#This Row],[87]]</f>
        <v>4.5750523933799999E-7</v>
      </c>
      <c r="CL358" s="10">
        <f>3/24000000*OO[[#This Row],[146 (07JUL1985 03:00:00)-Water Temperature (C)]]*OO[[#This Row],[88]]</f>
        <v>4.3084056512800002E-7</v>
      </c>
      <c r="CM358" s="10">
        <f>3/24000000*OO[[#This Row],[147 (07JUL1985 06:00:00)-Water Temperature (C)]]*OO[[#This Row],[89]]</f>
        <v>4.0325758737599994E-7</v>
      </c>
      <c r="CN358" s="10">
        <f>3/24000000*OO[[#This Row],[148 (07JUL1985 09:00:00)-Water Temperature (C)]]*OO[[#This Row],[90]]</f>
        <v>3.9122999269199999E-7</v>
      </c>
      <c r="CO358" s="10">
        <f>3/24000000*OO[[#This Row],[149 (07JUL1985 12:00:00)-Water Temperature (C)]]*OO[[#This Row],[91]]</f>
        <v>3.8282100215324998E-7</v>
      </c>
      <c r="CP358" s="10">
        <f>3/24000000*OO[[#This Row],[150 (07JUL1985 15:00:00)-Water Temperature (C)]]*OO[[#This Row],[92]]</f>
        <v>3.7651633478400007E-7</v>
      </c>
      <c r="CQ358" s="10">
        <f>3/24000000*OO[[#This Row],[151 (07JUL1985 18:00:00)-Water Temperature (C)]]*OO[[#This Row],[93]]</f>
        <v>3.7301111401224994E-7</v>
      </c>
      <c r="CR358" s="10">
        <f>3/24000000*OO[[#This Row],[152 (07JUL1985 21:00:00)-Water Temperature (C)]]*OO[[#This Row],[94]]</f>
        <v>3.6138054669000002E-7</v>
      </c>
      <c r="CS358" s="10">
        <f>3/24000000*OO[[#This Row],[153 (08JUL1985 00:00:00)-Water Temperature (C)]]*OO[[#This Row],[95]]</f>
        <v>3.4302577951124999E-7</v>
      </c>
      <c r="CT358" s="10">
        <f>3/24000000*OO[[#This Row],[154 (08JUL1985 03:00:00)-Water Temperature (C)]]*OO[[#This Row],[96]]</f>
        <v>3.2391473232799996E-7</v>
      </c>
      <c r="CU358" s="10">
        <f>3/24000000*OO[[#This Row],[155 (08JUL1985 06:00:00)-Water Temperature (C)]]*OO[[#This Row],[97]]</f>
        <v>3.0422160472099995E-7</v>
      </c>
      <c r="CV358" s="10">
        <f>3/24000000*OO[[#This Row],[156 (08JUL1985 09:00:00)-Water Temperature (C)]]*OO[[#This Row],[98]]</f>
        <v>2.8684127465849999E-7</v>
      </c>
      <c r="CW358" s="10">
        <f>3/24000000*OO[[#This Row],[157 (08JUL1985 12:00:00)-Water Temperature (C)]]*OO[[#This Row],[99]]</f>
        <v>2.7747300103649996E-7</v>
      </c>
    </row>
    <row r="359" spans="1:101" x14ac:dyDescent="0.35">
      <c r="A359" t="s">
        <v>366</v>
      </c>
      <c r="B359">
        <v>522.78689999999995</v>
      </c>
      <c r="C359" s="10">
        <f>3/24*OO[[#This Row],[59 (26JUN1985 06:00:00)-Water Temperature (C)]]*OO[[#This Row],[1]]/SUM(OO[1])</f>
        <v>0</v>
      </c>
      <c r="D359" s="10">
        <f>3/24*OO[[#This Row],[60 (26JUN1985 09:00:00)-Water Temperature (C)]]*OO[[#This Row],[2]]/SUM(OO[2])</f>
        <v>0</v>
      </c>
      <c r="E359" s="10">
        <f>3/24*OO[[#This Row],[61 (26JUN1985 12:00:00)-Water Temperature (C)]]*OO[[#This Row],[3]]/SUM(OO[3])</f>
        <v>0</v>
      </c>
      <c r="F359" s="10">
        <f>3/24*OO[[#This Row],[62 (26JUN1985 15:00:00)-Water Temperature (C)]]*OO[[#This Row],[4]]/SUM(OO[4])</f>
        <v>0</v>
      </c>
      <c r="G359" s="10">
        <f>3/24*OO[[#This Row],[63 (26JUN1985 18:00:00)-Water Temperature (C)]]*OO[[#This Row],[5]]/SUM(OO[5])</f>
        <v>0</v>
      </c>
      <c r="H359" s="10">
        <f>3/24*OO[[#This Row],[64 (26JUN1985 21:00:00)-Water Temperature (C)]]*OO[[#This Row],[6]]/SUM(OO[6])</f>
        <v>0</v>
      </c>
      <c r="I359" s="10">
        <f>3/24*OO[[#This Row],[65 (27JUN1985 00:00:00)-Water Temperature (C)]]*OO[[#This Row],[7]]/SUM(OO[7])</f>
        <v>0</v>
      </c>
      <c r="J359" s="10">
        <f>3/24*OO[[#This Row],[66 (27JUN1985 03:00:00)-Water Temperature (C)]]*OO[[#This Row],[8]]/SUM(OO[8])</f>
        <v>0</v>
      </c>
      <c r="K359" s="10">
        <f>3/24*OO[[#This Row],[67 (27JUN1985 06:00:00)-Water Temperature (C)]]*OO[[#This Row],[9]]/SUM(OO[9])</f>
        <v>0</v>
      </c>
      <c r="L359" s="10">
        <f>3/24*OO[[#This Row],[68 (27JUN1985 09:00:00)-Water Temperature (C)]]*OO[[#This Row],[10]]/SUM(OO[10])</f>
        <v>0</v>
      </c>
      <c r="M359" s="10">
        <f>3/24*OO[[#This Row],[69 (27JUN1985 12:00:00)-Water Temperature (C)]]*OO[[#This Row],[11]]/SUM(OO[11])</f>
        <v>0</v>
      </c>
      <c r="N359" s="10">
        <f>3/24*OO[[#This Row],[70 (27JUN1985 15:00:00)-Water Temperature (C)]]*OO[[#This Row],[12]]/SUM(OO[12])</f>
        <v>0</v>
      </c>
      <c r="O359" s="10">
        <f>3/24*OO[[#This Row],[71 (27JUN1985 18:00:00)-Water Temperature (C)]]*OO[[#This Row],[13]]/SUM(OO[13])</f>
        <v>0</v>
      </c>
      <c r="P359" s="10">
        <f>3/24*OO[[#This Row],[72 (27JUN1985 21:00:00)-Water Temperature (C)]]*OO[[#This Row],[14]]/SUM(OO[14])</f>
        <v>0</v>
      </c>
      <c r="Q359" s="10">
        <f>3/24*OO[[#This Row],[73 (28JUN1985 00:00:00)-Water Temperature (C)]]*OO[[#This Row],[15]]/SUM(OO[15])</f>
        <v>0</v>
      </c>
      <c r="R359" s="10">
        <f>3/24*OO[[#This Row],[74 (28JUN1985 03:00:00)-Water Temperature (C)]]*OO[[#This Row],[16]]/SUM(OO[16])</f>
        <v>0</v>
      </c>
      <c r="S359" s="10">
        <f>3/24*OO[[#This Row],[75 (28JUN1985 06:00:00)-Water Temperature (C)]]*OO[[#This Row],[17]]/SUM(OO[17])</f>
        <v>0</v>
      </c>
      <c r="T359" s="10">
        <f>3/24*OO[[#This Row],[76 (28JUN1985 09:00:00)-Water Temperature (C)]]*OO[[#This Row],[18]]/SUM(OO[18])</f>
        <v>0</v>
      </c>
      <c r="U359" s="10">
        <f>3/24*OO[[#This Row],[77 (28JUN1985 12:00:00)-Water Temperature (C)]]*OO[[#This Row],[19]]/SUM(OO[19])</f>
        <v>5.4225838403049296E-35</v>
      </c>
      <c r="V359" s="10">
        <f>3/24000000*OO[[#This Row],[78 (28JUN1985 15:00:00)-Water Temperature (C)]]*OO[[#This Row],[20]]</f>
        <v>7.8453499542799987E-29</v>
      </c>
      <c r="W359" s="10">
        <f>3/24000000*OO[[#This Row],[79 (28JUN1985 18:00:00)-Water Temperature (C)]]*OO[[#This Row],[21]]</f>
        <v>1.3464089288668751E-21</v>
      </c>
      <c r="X359" s="10">
        <f>3/24000000*OO[[#This Row],[80 (28JUN1985 21:00:00)-Water Temperature (C)]]*OO[[#This Row],[22]]</f>
        <v>5.2344002105762502E-17</v>
      </c>
      <c r="Y359" s="10">
        <f>3/24000000*OO[[#This Row],[81 (29JUN1985 00:00:00)-Water Temperature (C)]]*OO[[#This Row],[23]]</f>
        <v>9.3217256161650002E-14</v>
      </c>
      <c r="Z359" s="10">
        <f>3/24000000*OO[[#This Row],[82 (29JUN1985 03:00:00)-Water Temperature (C)]]*OO[[#This Row],[24]]</f>
        <v>3.3735944490274999E-11</v>
      </c>
      <c r="AA359" s="10">
        <f>3/24000000*OO[[#This Row],[83 (29JUN1985 06:00:00)-Water Temperature (C)]]*OO[[#This Row],[25]]</f>
        <v>3.9125635537775005E-9</v>
      </c>
      <c r="AB359" s="10">
        <f>3/24000000*OO[[#This Row],[84 (29JUN1985 09:00:00)-Water Temperature (C)]]*OO[[#This Row],[26]]</f>
        <v>1.9225202017285E-7</v>
      </c>
      <c r="AC359" s="10">
        <f>3/24000000*OO[[#This Row],[85 (29JUN1985 12:00:00)-Water Temperature (C)]]*OO[[#This Row],[27]]</f>
        <v>4.6600183082712506E-6</v>
      </c>
      <c r="AD359" s="10">
        <f>3/24000000*OO[[#This Row],[86 (29JUN1985 15:00:00)-Water Temperature (C)]]*OO[[#This Row],[28]]</f>
        <v>6.0853705329949999E-5</v>
      </c>
      <c r="AE359" s="10">
        <f>3/24000000*OO[[#This Row],[88 (29JUN1985 21:00:00)-Water Temperature (C)]]*OO[[#This Row],[30]]</f>
        <v>2.1785052831333747E-3</v>
      </c>
      <c r="AF359" s="10">
        <f>3/24000000*OO[[#This Row],[88 (29JUN1985 21:00:00)-Water Temperature (C)]]*OO[[#This Row],[30]]</f>
        <v>2.1785052831333747E-3</v>
      </c>
      <c r="AG359" s="10">
        <f>3/24000000*OO[[#This Row],[89 (30JUN1985 00:00:00)-Water Temperature (C)]]*OO[[#This Row],[31]]</f>
        <v>6.63318162187125E-3</v>
      </c>
      <c r="AH359" s="10">
        <f>3/24000000*OO[[#This Row],[90 (30JUN1985 03:00:00)-Water Temperature (C)]]*OO[[#This Row],[32]]</f>
        <v>1.3964613191499999E-2</v>
      </c>
      <c r="AI359" s="10">
        <f>3/24000000*OO[[#This Row],[91 (30JUN1985 06:00:00)-Water Temperature (C)]]*OO[[#This Row],[33]]</f>
        <v>2.1425393838089998E-2</v>
      </c>
      <c r="AJ359" s="10">
        <f>3/24000000*OO[[#This Row],[92 (30JUN1985 09:00:00)-Water Temperature (C)]]*OO[[#This Row],[34]]</f>
        <v>2.5365900139199996E-2</v>
      </c>
      <c r="AK359" s="10">
        <f>3/24000000*OO[[#This Row],[93 (30JUN1985 12:00:00)-Water Temperature (C)]]*OO[[#This Row],[35]]</f>
        <v>2.3937874078452499E-2</v>
      </c>
      <c r="AL359" s="10">
        <f>3/24000000*OO[[#This Row],[94 (30JUN1985 15:00:00)-Water Temperature (C)]]*OO[[#This Row],[36]]</f>
        <v>1.8517348252122499E-2</v>
      </c>
      <c r="AM359" s="10">
        <f>3/24000000*OO[[#This Row],[95 (30JUN1985 18:00:00)-Water Temperature (C)]]*OO[[#This Row],[37]]</f>
        <v>1.1765302108893748E-2</v>
      </c>
      <c r="AN359" s="10">
        <f>3/24000000*OO[[#This Row],[96 (30JUN1985 21:00:00)-Water Temperature (C)]]*OO[[#This Row],[38]]</f>
        <v>6.2020427973299994E-3</v>
      </c>
      <c r="AO359" s="10">
        <f>3/24000000*OO[[#This Row],[97 (01JUL1985 00:00:00)-Water Temperature (C)]]*OO[[#This Row],[39]]</f>
        <v>2.7953906414E-3</v>
      </c>
      <c r="AP359" s="10">
        <f>3/24000000*OO[[#This Row],[98 (01JUL1985 03:00:00)-Water Temperature (C)]]*OO[[#This Row],[40]]</f>
        <v>1.1084232251369998E-3</v>
      </c>
      <c r="AQ359" s="10">
        <f>3/24000000*OO[[#This Row],[99 (01JUL1985 06:00:00)-Water Temperature (C)]]*OO[[#This Row],[41]]</f>
        <v>4.0307219150999995E-4</v>
      </c>
      <c r="AR359" s="10">
        <f>3/24000000*OO[[#This Row],[100 (01JUL1985 09:00:00)-Water Temperature (C)]]*OO[[#This Row],[42]]</f>
        <v>1.4955322037224999E-4</v>
      </c>
      <c r="AS359" s="10">
        <f>3/24000000*OO[[#This Row],[101 (01JUL1985 12:00:00)-Water Temperature (C)]]*OO[[#This Row],[43]]</f>
        <v>6.3592205084900001E-5</v>
      </c>
      <c r="AT359" s="10">
        <f>3/24000000*OO[[#This Row],[102 (01JUL1985 15:00:00)-Water Temperature (C)]]*OO[[#This Row],[44]]</f>
        <v>3.6752007487500003E-5</v>
      </c>
      <c r="AU359" s="10">
        <f>3/24000000*OO[[#This Row],[103 (01JUL1985 18:00:00)-Water Temperature (C)]]*OO[[#This Row],[45]]</f>
        <v>2.9555129671037499E-5</v>
      </c>
      <c r="AV359" s="10">
        <f>3/24000000*OO[[#This Row],[104 (01JUL1985 21:00:00)-Water Temperature (C)]]*OO[[#This Row],[46]]</f>
        <v>2.7444284848750002E-5</v>
      </c>
      <c r="AW359" s="10">
        <f>3/24000000*OO[[#This Row],[105 (02JUL1985 00:00:00)-Water Temperature (C)]]*OO[[#This Row],[47]]</f>
        <v>2.6342499018187499E-5</v>
      </c>
      <c r="AX359" s="10">
        <f>3/24000000*OO[[#This Row],[106 (02JUL1985 03:00:00)-Water Temperature (C)]]*OO[[#This Row],[48]]</f>
        <v>2.499457521183875E-5</v>
      </c>
      <c r="AY359" s="10">
        <f>3/24000000*OO[[#This Row],[107 (02JUL1985 06:00:00)-Water Temperature (C)]]*OO[[#This Row],[49]]</f>
        <v>2.3458929175418751E-5</v>
      </c>
      <c r="AZ359" s="10">
        <f>3/24000000*OO[[#This Row],[108 (02JUL1985 09:00:00)-Water Temperature (C)]]*OO[[#This Row],[50]]</f>
        <v>2.2578824673637497E-5</v>
      </c>
      <c r="BA359" s="10">
        <f>3/24000000*OO[[#This Row],[109 (02JUL1985 12:00:00)-Water Temperature (C)]]*OO[[#This Row],[51]]</f>
        <v>2.1639543076348747E-5</v>
      </c>
      <c r="BB359" s="10">
        <f>3/24000000*OO[[#This Row],[110 (02JUL1985 15:00:00)-Water Temperature (C)]]*OO[[#This Row],[52]]</f>
        <v>2.0578167760982499E-5</v>
      </c>
      <c r="BC359" s="10">
        <f>3/24000000*OO[[#This Row],[111 (02JUL1985 18:00:00)-Water Temperature (C)]]*OO[[#This Row],[53]]</f>
        <v>1.94672482419225E-5</v>
      </c>
      <c r="BD359" s="10">
        <f>3/24000000*OO[[#This Row],[112 (02JUL1985 21:00:00)-Water Temperature (C)]]*OO[[#This Row],[54]]</f>
        <v>1.7877916071501247E-5</v>
      </c>
      <c r="BE359" s="10">
        <f>3/24000000*OO[[#This Row],[113 (03JUL1985 00:00:00)-Water Temperature (C)]]*OO[[#This Row],[55]]</f>
        <v>1.5711332712209999E-5</v>
      </c>
      <c r="BF359" s="10">
        <f>3/24000000*OO[[#This Row],[114 (03JUL1985 03:00:00)-Water Temperature (C)]]*OO[[#This Row],[56]]</f>
        <v>1.3517251096139999E-5</v>
      </c>
      <c r="BG359" s="10">
        <f>3/24000000*OO[[#This Row],[115 (03JUL1985 06:00:00)-Water Temperature (C)]]*OO[[#This Row],[57]]</f>
        <v>1.1501741449987499E-5</v>
      </c>
      <c r="BH359" s="10">
        <f>3/24000000*OO[[#This Row],[116 (03JUL1985 09:00:00)-Water Temperature (C)]]*OO[[#This Row],[58]]</f>
        <v>1.004021435500125E-5</v>
      </c>
      <c r="BI359" s="10">
        <f>3/24000000*OO[[#This Row],[117 (03JUL1985 12:00:00)-Water Temperature (C)]]*OO[[#This Row],[59]]</f>
        <v>8.9664704983999994E-6</v>
      </c>
      <c r="BJ359" s="10">
        <f>3/24000000*OO[[#This Row],[118 (03JUL1985 15:00:00)-Water Temperature (C)]]*OO[[#This Row],[60]]</f>
        <v>8.0725636026262507E-6</v>
      </c>
      <c r="BK359" s="10">
        <f>3/24000000*OO[[#This Row],[119 (03JUL1985 18:00:00)-Water Temperature (C)]]*OO[[#This Row],[61]]</f>
        <v>7.3168024960799994E-6</v>
      </c>
      <c r="BL359" s="10">
        <f>3/24000000*OO[[#This Row],[120 (03JUL1985 21:00:00)-Water Temperature (C)]]*OO[[#This Row],[62]]</f>
        <v>6.4560251681249995E-6</v>
      </c>
      <c r="BM359" s="10">
        <f>3/24000000*OO[[#This Row],[121 (04JUL1985 00:00:00)-Water Temperature (C)]]*OO[[#This Row],[63]]</f>
        <v>5.4804844743249994E-6</v>
      </c>
      <c r="BN359" s="10">
        <f>3/24000000*OO[[#This Row],[122 (04JUL1985 03:00:00)-Water Temperature (C)]]*OO[[#This Row],[64]]</f>
        <v>4.5136529471550004E-6</v>
      </c>
      <c r="BO359" s="10">
        <f>3/24000000*OO[[#This Row],[123 (04JUL1985 06:00:00)-Water Temperature (C)]]*OO[[#This Row],[65]]</f>
        <v>3.6046375782624992E-6</v>
      </c>
      <c r="BP359" s="10">
        <f>3/24000000*OO[[#This Row],[124 (04JUL1985 09:00:00)-Water Temperature (C)]]*OO[[#This Row],[66]]</f>
        <v>2.8719353319687494E-6</v>
      </c>
      <c r="BQ359" s="10">
        <f>3/24000000*OO[[#This Row],[125 (04JUL1985 12:00:00)-Water Temperature (C)]]*OO[[#This Row],[67]]</f>
        <v>2.2778916762634998E-6</v>
      </c>
      <c r="BR359" s="10">
        <f>3/24000000*OO[[#This Row],[126 (04JUL1985 15:00:00)-Water Temperature (C)]]*OO[[#This Row],[68]]</f>
        <v>1.8457887839877499E-6</v>
      </c>
      <c r="BS359" s="10">
        <f>3/24000000*OO[[#This Row],[127 (04JUL1985 18:00:00)-Water Temperature (C)]]*OO[[#This Row],[69]]</f>
        <v>1.52744882966E-6</v>
      </c>
      <c r="BT359" s="10">
        <f>3/24000000*OO[[#This Row],[128 (04JUL1985 21:00:00)-Water Temperature (C)]]*OO[[#This Row],[70]]</f>
        <v>1.2915126452763751E-6</v>
      </c>
      <c r="BU359" s="10">
        <f>3/24000000*OO[[#This Row],[129 (05JUL1985 00:00:00)-Water Temperature (C)]]*OO[[#This Row],[71]]</f>
        <v>1.1208520318027499E-6</v>
      </c>
      <c r="BV359" s="10">
        <f>3/24000000*OO[[#This Row],[130 (05JUL1985 03:00:00)-Water Temperature (C)]]*OO[[#This Row],[72]]</f>
        <v>9.898220512923749E-7</v>
      </c>
      <c r="BW359" s="10">
        <f>3/24000000*OO[[#This Row],[131 (05JUL1985 06:00:00)-Water Temperature (C)]]*OO[[#This Row],[73]]</f>
        <v>8.868179408163749E-7</v>
      </c>
      <c r="BX359" s="10">
        <f>3/24000000*OO[[#This Row],[132 (05JUL1985 09:00:00)-Water Temperature (C)]]*OO[[#This Row],[74]]</f>
        <v>8.2746582534599986E-7</v>
      </c>
      <c r="BY359" s="10">
        <f>3/24000000*OO[[#This Row],[133 (05JUL1985 12:00:00)-Water Temperature (C)]]*OO[[#This Row],[75]]</f>
        <v>7.7731029197999998E-7</v>
      </c>
      <c r="BZ359" s="10">
        <f>3/24000000*OO[[#This Row],[134 (05JUL1985 15:00:00)-Water Temperature (C)]]*OO[[#This Row],[76]]</f>
        <v>7.412623690821249E-7</v>
      </c>
      <c r="CA359" s="10">
        <f>3/24000000*OO[[#This Row],[135 (05JUL1985 18:00:00)-Water Temperature (C)]]*OO[[#This Row],[77]]</f>
        <v>7.1723065487062495E-7</v>
      </c>
      <c r="CB359" s="10">
        <f>3/24000000*OO[[#This Row],[136 (05JUL1985 21:00:00)-Water Temperature (C)]]*OO[[#This Row],[78]]</f>
        <v>6.895012071384998E-7</v>
      </c>
      <c r="CC359" s="10">
        <f>3/24000000*OO[[#This Row],[137 (06JUL1985 00:00:00)-Water Temperature (C)]]*OO[[#This Row],[79]]</f>
        <v>6.5573160663850001E-7</v>
      </c>
      <c r="CD359" s="10">
        <f>3/24000000*OO[[#This Row],[138 (06JUL1985 03:00:00)-Water Temperature (C)]]*OO[[#This Row],[80]]</f>
        <v>6.2342190558324993E-7</v>
      </c>
      <c r="CE359" s="10">
        <f>3/24000000*OO[[#This Row],[139 (06JUL1985 06:00:00)-Water Temperature (C)]]*OO[[#This Row],[81]]</f>
        <v>5.98171342829E-7</v>
      </c>
      <c r="CF359" s="10">
        <f>3/24000000*OO[[#This Row],[140 (06JUL1985 09:00:00)-Water Temperature (C)]]*OO[[#This Row],[82]]</f>
        <v>5.9691506776387493E-7</v>
      </c>
      <c r="CG359" s="10">
        <f>3/24000000*OO[[#This Row],[141 (06JUL1985 12:00:00)-Water Temperature (C)]]*OO[[#This Row],[83]]</f>
        <v>5.9493021341200003E-7</v>
      </c>
      <c r="CH359" s="10">
        <f>3/24000000*OO[[#This Row],[142 (06JUL1985 15:00:00)-Water Temperature (C)]]*OO[[#This Row],[84]]</f>
        <v>5.9247948488574993E-7</v>
      </c>
      <c r="CI359" s="10">
        <f>3/24000000*OO[[#This Row],[143 (06JUL1985 18:00:00)-Water Temperature (C)]]*OO[[#This Row],[85]]</f>
        <v>5.9518428672025011E-7</v>
      </c>
      <c r="CJ359" s="10">
        <f>3/24000000*OO[[#This Row],[144 (06JUL1985 21:00:00)-Water Temperature (C)]]*OO[[#This Row],[86]]</f>
        <v>5.8206343649599998E-7</v>
      </c>
      <c r="CK359" s="10">
        <f>3/24000000*OO[[#This Row],[145 (07JUL1985 00:00:00)-Water Temperature (C)]]*OO[[#This Row],[87]]</f>
        <v>5.5057440965799996E-7</v>
      </c>
      <c r="CL359" s="10">
        <f>3/24000000*OO[[#This Row],[146 (07JUL1985 03:00:00)-Water Temperature (C)]]*OO[[#This Row],[88]]</f>
        <v>5.1819874232774993E-7</v>
      </c>
      <c r="CM359" s="10">
        <f>3/24000000*OO[[#This Row],[147 (07JUL1985 06:00:00)-Water Temperature (C)]]*OO[[#This Row],[89]]</f>
        <v>4.8463374143287501E-7</v>
      </c>
      <c r="CN359" s="10">
        <f>3/24000000*OO[[#This Row],[148 (07JUL1985 09:00:00)-Water Temperature (C)]]*OO[[#This Row],[90]]</f>
        <v>4.6927020165999993E-7</v>
      </c>
      <c r="CO359" s="10">
        <f>3/24000000*OO[[#This Row],[149 (07JUL1985 12:00:00)-Water Temperature (C)]]*OO[[#This Row],[91]]</f>
        <v>4.5866074524812497E-7</v>
      </c>
      <c r="CP359" s="10">
        <f>3/24000000*OO[[#This Row],[150 (07JUL1985 15:00:00)-Water Temperature (C)]]*OO[[#This Row],[92]]</f>
        <v>4.50212751748125E-7</v>
      </c>
      <c r="CQ359" s="10">
        <f>3/24000000*OO[[#This Row],[151 (07JUL1985 18:00:00)-Water Temperature (C)]]*OO[[#This Row],[93]]</f>
        <v>4.4544506145300004E-7</v>
      </c>
      <c r="CR359" s="10">
        <f>3/24000000*OO[[#This Row],[152 (07JUL1985 21:00:00)-Water Temperature (C)]]*OO[[#This Row],[94]]</f>
        <v>4.3145028805725001E-7</v>
      </c>
      <c r="CS359" s="10">
        <f>3/24000000*OO[[#This Row],[153 (08JUL1985 00:00:00)-Water Temperature (C)]]*OO[[#This Row],[95]]</f>
        <v>4.0936331629012495E-7</v>
      </c>
      <c r="CT359" s="10">
        <f>3/24000000*OO[[#This Row],[154 (08JUL1985 03:00:00)-Water Temperature (C)]]*OO[[#This Row],[96]]</f>
        <v>3.8629700054400001E-7</v>
      </c>
      <c r="CU359" s="10">
        <f>3/24000000*OO[[#This Row],[155 (08JUL1985 06:00:00)-Water Temperature (C)]]*OO[[#This Row],[97]]</f>
        <v>3.6255479349774996E-7</v>
      </c>
      <c r="CV359" s="10">
        <f>3/24000000*OO[[#This Row],[156 (08JUL1985 09:00:00)-Water Temperature (C)]]*OO[[#This Row],[98]]</f>
        <v>3.4129155719849999E-7</v>
      </c>
      <c r="CW359" s="10">
        <f>3/24000000*OO[[#This Row],[157 (08JUL1985 12:00:00)-Water Temperature (C)]]*OO[[#This Row],[99]]</f>
        <v>3.2970527777474999E-7</v>
      </c>
    </row>
    <row r="360" spans="1:101" x14ac:dyDescent="0.35">
      <c r="A360" t="s">
        <v>367</v>
      </c>
      <c r="B360">
        <v>751.49959999999999</v>
      </c>
      <c r="C360" s="10">
        <f>3/24*OO[[#This Row],[59 (26JUN1985 06:00:00)-Water Temperature (C)]]*OO[[#This Row],[1]]/SUM(OO[1])</f>
        <v>0</v>
      </c>
      <c r="D360" s="10">
        <f>3/24*OO[[#This Row],[60 (26JUN1985 09:00:00)-Water Temperature (C)]]*OO[[#This Row],[2]]/SUM(OO[2])</f>
        <v>0</v>
      </c>
      <c r="E360" s="10">
        <f>3/24*OO[[#This Row],[61 (26JUN1985 12:00:00)-Water Temperature (C)]]*OO[[#This Row],[3]]/SUM(OO[3])</f>
        <v>0</v>
      </c>
      <c r="F360" s="10">
        <f>3/24*OO[[#This Row],[62 (26JUN1985 15:00:00)-Water Temperature (C)]]*OO[[#This Row],[4]]/SUM(OO[4])</f>
        <v>0</v>
      </c>
      <c r="G360" s="10">
        <f>3/24*OO[[#This Row],[63 (26JUN1985 18:00:00)-Water Temperature (C)]]*OO[[#This Row],[5]]/SUM(OO[5])</f>
        <v>0</v>
      </c>
      <c r="H360" s="10">
        <f>3/24*OO[[#This Row],[64 (26JUN1985 21:00:00)-Water Temperature (C)]]*OO[[#This Row],[6]]/SUM(OO[6])</f>
        <v>0</v>
      </c>
      <c r="I360" s="10">
        <f>3/24*OO[[#This Row],[65 (27JUN1985 00:00:00)-Water Temperature (C)]]*OO[[#This Row],[7]]/SUM(OO[7])</f>
        <v>0</v>
      </c>
      <c r="J360" s="10">
        <f>3/24*OO[[#This Row],[66 (27JUN1985 03:00:00)-Water Temperature (C)]]*OO[[#This Row],[8]]/SUM(OO[8])</f>
        <v>0</v>
      </c>
      <c r="K360" s="10">
        <f>3/24*OO[[#This Row],[67 (27JUN1985 06:00:00)-Water Temperature (C)]]*OO[[#This Row],[9]]/SUM(OO[9])</f>
        <v>0</v>
      </c>
      <c r="L360" s="10">
        <f>3/24*OO[[#This Row],[68 (27JUN1985 09:00:00)-Water Temperature (C)]]*OO[[#This Row],[10]]/SUM(OO[10])</f>
        <v>0</v>
      </c>
      <c r="M360" s="10">
        <f>3/24*OO[[#This Row],[69 (27JUN1985 12:00:00)-Water Temperature (C)]]*OO[[#This Row],[11]]/SUM(OO[11])</f>
        <v>0</v>
      </c>
      <c r="N360" s="10">
        <f>3/24*OO[[#This Row],[70 (27JUN1985 15:00:00)-Water Temperature (C)]]*OO[[#This Row],[12]]/SUM(OO[12])</f>
        <v>0</v>
      </c>
      <c r="O360" s="10">
        <f>3/24*OO[[#This Row],[71 (27JUN1985 18:00:00)-Water Temperature (C)]]*OO[[#This Row],[13]]/SUM(OO[13])</f>
        <v>0</v>
      </c>
      <c r="P360" s="10">
        <f>3/24*OO[[#This Row],[72 (27JUN1985 21:00:00)-Water Temperature (C)]]*OO[[#This Row],[14]]/SUM(OO[14])</f>
        <v>0</v>
      </c>
      <c r="Q360" s="10">
        <f>3/24*OO[[#This Row],[73 (28JUN1985 00:00:00)-Water Temperature (C)]]*OO[[#This Row],[15]]/SUM(OO[15])</f>
        <v>0</v>
      </c>
      <c r="R360" s="10">
        <f>3/24*OO[[#This Row],[74 (28JUN1985 03:00:00)-Water Temperature (C)]]*OO[[#This Row],[16]]/SUM(OO[16])</f>
        <v>0</v>
      </c>
      <c r="S360" s="10">
        <f>3/24*OO[[#This Row],[75 (28JUN1985 06:00:00)-Water Temperature (C)]]*OO[[#This Row],[17]]/SUM(OO[17])</f>
        <v>0</v>
      </c>
      <c r="T360" s="10">
        <f>3/24*OO[[#This Row],[76 (28JUN1985 09:00:00)-Water Temperature (C)]]*OO[[#This Row],[18]]/SUM(OO[18])</f>
        <v>0</v>
      </c>
      <c r="U360" s="10">
        <f>3/24*OO[[#This Row],[77 (28JUN1985 12:00:00)-Water Temperature (C)]]*OO[[#This Row],[19]]/SUM(OO[19])</f>
        <v>3.0767412830727002E-35</v>
      </c>
      <c r="V360" s="10">
        <f>3/24000000*OO[[#This Row],[78 (28JUN1985 15:00:00)-Water Temperature (C)]]*OO[[#This Row],[20]]</f>
        <v>9.1098265755325003E-29</v>
      </c>
      <c r="W360" s="10">
        <f>3/24000000*OO[[#This Row],[79 (28JUN1985 18:00:00)-Water Temperature (C)]]*OO[[#This Row],[21]]</f>
        <v>1.1531487556243748E-21</v>
      </c>
      <c r="X360" s="10">
        <f>3/24000000*OO[[#This Row],[80 (28JUN1985 21:00:00)-Water Temperature (C)]]*OO[[#This Row],[22]]</f>
        <v>5.70255170425E-17</v>
      </c>
      <c r="Y360" s="10">
        <f>3/24000000*OO[[#This Row],[81 (29JUN1985 00:00:00)-Water Temperature (C)]]*OO[[#This Row],[23]]</f>
        <v>1.1277943660327499E-13</v>
      </c>
      <c r="Z360" s="10">
        <f>3/24000000*OO[[#This Row],[82 (29JUN1985 03:00:00)-Water Temperature (C)]]*OO[[#This Row],[24]]</f>
        <v>4.3940007820762495E-11</v>
      </c>
      <c r="AA360" s="10">
        <f>3/24000000*OO[[#This Row],[83 (29JUN1985 06:00:00)-Water Temperature (C)]]*OO[[#This Row],[25]]</f>
        <v>5.4019001705025001E-9</v>
      </c>
      <c r="AB360" s="10">
        <f>3/24000000*OO[[#This Row],[84 (29JUN1985 09:00:00)-Water Temperature (C)]]*OO[[#This Row],[26]]</f>
        <v>2.7860086553337499E-7</v>
      </c>
      <c r="AC360" s="10">
        <f>3/24000000*OO[[#This Row],[85 (29JUN1985 12:00:00)-Water Temperature (C)]]*OO[[#This Row],[27]]</f>
        <v>7.0473193678424995E-6</v>
      </c>
      <c r="AD360" s="10">
        <f>3/24000000*OO[[#This Row],[86 (29JUN1985 15:00:00)-Water Temperature (C)]]*OO[[#This Row],[28]]</f>
        <v>9.5679098839512492E-5</v>
      </c>
      <c r="AE360" s="10">
        <f>3/24000000*OO[[#This Row],[88 (29JUN1985 21:00:00)-Water Temperature (C)]]*OO[[#This Row],[30]]</f>
        <v>3.6710441490137502E-3</v>
      </c>
      <c r="AF360" s="10">
        <f>3/24000000*OO[[#This Row],[88 (29JUN1985 21:00:00)-Water Temperature (C)]]*OO[[#This Row],[30]]</f>
        <v>3.6710441490137502E-3</v>
      </c>
      <c r="AG360" s="10">
        <f>3/24000000*OO[[#This Row],[89 (30JUN1985 00:00:00)-Water Temperature (C)]]*OO[[#This Row],[31]]</f>
        <v>1.15257618772875E-2</v>
      </c>
      <c r="AH360" s="10">
        <f>3/24000000*OO[[#This Row],[90 (30JUN1985 03:00:00)-Water Temperature (C)]]*OO[[#This Row],[32]]</f>
        <v>2.49373819767E-2</v>
      </c>
      <c r="AI360" s="10">
        <f>3/24000000*OO[[#This Row],[91 (30JUN1985 06:00:00)-Water Temperature (C)]]*OO[[#This Row],[33]]</f>
        <v>3.9208073960249994E-2</v>
      </c>
      <c r="AJ360" s="10">
        <f>3/24000000*OO[[#This Row],[92 (30JUN1985 09:00:00)-Water Temperature (C)]]*OO[[#This Row],[34]]</f>
        <v>4.7478610791149983E-2</v>
      </c>
      <c r="AK360" s="10">
        <f>3/24000000*OO[[#This Row],[93 (30JUN1985 12:00:00)-Water Temperature (C)]]*OO[[#This Row],[35]]</f>
        <v>4.5685605327862505E-2</v>
      </c>
      <c r="AL360" s="10">
        <f>3/24000000*OO[[#This Row],[94 (30JUN1985 15:00:00)-Water Temperature (C)]]*OO[[#This Row],[36]]</f>
        <v>3.5925493216112506E-2</v>
      </c>
      <c r="AM360" s="10">
        <f>3/24000000*OO[[#This Row],[95 (30JUN1985 18:00:00)-Water Temperature (C)]]*OO[[#This Row],[37]]</f>
        <v>2.32210449811E-2</v>
      </c>
      <c r="AN360" s="10">
        <f>3/24000000*OO[[#This Row],[96 (30JUN1985 21:00:00)-Water Temperature (C)]]*OO[[#This Row],[38]]</f>
        <v>1.24158517124025E-2</v>
      </c>
      <c r="AO360" s="10">
        <f>3/24000000*OO[[#This Row],[97 (01JUL1985 00:00:00)-Water Temperature (C)]]*OO[[#This Row],[39]]</f>
        <v>5.6686749976249994E-3</v>
      </c>
      <c r="AP360" s="10">
        <f>3/24000000*OO[[#This Row],[98 (01JUL1985 03:00:00)-Water Temperature (C)]]*OO[[#This Row],[40]]</f>
        <v>2.270427267204E-3</v>
      </c>
      <c r="AQ360" s="10">
        <f>3/24000000*OO[[#This Row],[99 (01JUL1985 06:00:00)-Water Temperature (C)]]*OO[[#This Row],[41]]</f>
        <v>8.2999040216850007E-4</v>
      </c>
      <c r="AR360" s="10">
        <f>3/24000000*OO[[#This Row],[100 (01JUL1985 09:00:00)-Water Temperature (C)]]*OO[[#This Row],[42]]</f>
        <v>3.0600403283449995E-4</v>
      </c>
      <c r="AS360" s="10">
        <f>3/24000000*OO[[#This Row],[101 (01JUL1985 12:00:00)-Water Temperature (C)]]*OO[[#This Row],[43]]</f>
        <v>1.2696395552456248E-4</v>
      </c>
      <c r="AT360" s="10">
        <f>3/24000000*OO[[#This Row],[102 (01JUL1985 15:00:00)-Water Temperature (C)]]*OO[[#This Row],[44]]</f>
        <v>7.0545896352074998E-5</v>
      </c>
      <c r="AU360" s="10">
        <f>3/24000000*OO[[#This Row],[103 (01JUL1985 18:00:00)-Water Temperature (C)]]*OO[[#This Row],[45]]</f>
        <v>5.4991448273812495E-5</v>
      </c>
      <c r="AV360" s="10">
        <f>3/24000000*OO[[#This Row],[104 (01JUL1985 21:00:00)-Water Temperature (C)]]*OO[[#This Row],[46]]</f>
        <v>5.0453839287912504E-5</v>
      </c>
      <c r="AW360" s="10">
        <f>3/24000000*OO[[#This Row],[105 (02JUL1985 00:00:00)-Water Temperature (C)]]*OO[[#This Row],[47]]</f>
        <v>4.8273953341750002E-5</v>
      </c>
      <c r="AX360" s="10">
        <f>3/24000000*OO[[#This Row],[106 (02JUL1985 03:00:00)-Water Temperature (C)]]*OO[[#This Row],[48]]</f>
        <v>4.576283433059999E-5</v>
      </c>
      <c r="AY360" s="10">
        <f>3/24000000*OO[[#This Row],[107 (02JUL1985 06:00:00)-Water Temperature (C)]]*OO[[#This Row],[49]]</f>
        <v>4.2918835880674998E-5</v>
      </c>
      <c r="AZ360" s="10">
        <f>3/24000000*OO[[#This Row],[108 (02JUL1985 09:00:00)-Water Temperature (C)]]*OO[[#This Row],[50]]</f>
        <v>4.1225313597937507E-5</v>
      </c>
      <c r="BA360" s="10">
        <f>3/24000000*OO[[#This Row],[109 (02JUL1985 12:00:00)-Water Temperature (C)]]*OO[[#This Row],[51]]</f>
        <v>3.9456629496900003E-5</v>
      </c>
      <c r="BB360" s="10">
        <f>3/24000000*OO[[#This Row],[110 (02JUL1985 15:00:00)-Water Temperature (C)]]*OO[[#This Row],[52]]</f>
        <v>3.7460938106375002E-5</v>
      </c>
      <c r="BC360" s="10">
        <f>3/24000000*OO[[#This Row],[111 (02JUL1985 18:00:00)-Water Temperature (C)]]*OO[[#This Row],[53]]</f>
        <v>3.5404783961212504E-5</v>
      </c>
      <c r="BD360" s="10">
        <f>3/24000000*OO[[#This Row],[112 (02JUL1985 21:00:00)-Water Temperature (C)]]*OO[[#This Row],[54]]</f>
        <v>3.2528560161599998E-5</v>
      </c>
      <c r="BE360" s="10">
        <f>3/24000000*OO[[#This Row],[113 (03JUL1985 00:00:00)-Water Temperature (C)]]*OO[[#This Row],[55]]</f>
        <v>2.8620302712750002E-5</v>
      </c>
      <c r="BF360" s="10">
        <f>3/24000000*OO[[#This Row],[114 (03JUL1985 03:00:00)-Water Temperature (C)]]*OO[[#This Row],[56]]</f>
        <v>2.4634997139569998E-5</v>
      </c>
      <c r="BG360" s="10">
        <f>3/24000000*OO[[#This Row],[115 (03JUL1985 06:00:00)-Water Temperature (C)]]*OO[[#This Row],[57]]</f>
        <v>2.0949580398400001E-5</v>
      </c>
      <c r="BH360" s="10">
        <f>3/24000000*OO[[#This Row],[116 (03JUL1985 09:00:00)-Water Temperature (C)]]*OO[[#This Row],[58]]</f>
        <v>1.8264684609737498E-5</v>
      </c>
      <c r="BI360" s="10">
        <f>3/24000000*OO[[#This Row],[117 (03JUL1985 12:00:00)-Water Temperature (C)]]*OO[[#This Row],[59]]</f>
        <v>1.627379038706875E-5</v>
      </c>
      <c r="BJ360" s="10">
        <f>3/24000000*OO[[#This Row],[118 (03JUL1985 15:00:00)-Water Temperature (C)]]*OO[[#This Row],[60]]</f>
        <v>1.4622122334024999E-5</v>
      </c>
      <c r="BK360" s="10">
        <f>3/24000000*OO[[#This Row],[119 (03JUL1985 18:00:00)-Water Temperature (C)]]*OO[[#This Row],[61]]</f>
        <v>1.3235762290870002E-5</v>
      </c>
      <c r="BL360" s="10">
        <f>3/24000000*OO[[#This Row],[120 (03JUL1985 21:00:00)-Water Temperature (C)]]*OO[[#This Row],[62]]</f>
        <v>1.1688178717268749E-5</v>
      </c>
      <c r="BM360" s="10">
        <f>3/24000000*OO[[#This Row],[121 (04JUL1985 00:00:00)-Water Temperature (C)]]*OO[[#This Row],[63]]</f>
        <v>9.9441063932474988E-6</v>
      </c>
      <c r="BN360" s="10">
        <f>3/24000000*OO[[#This Row],[122 (04JUL1985 03:00:00)-Water Temperature (C)]]*OO[[#This Row],[64]]</f>
        <v>8.2122248710774985E-6</v>
      </c>
      <c r="BO360" s="10">
        <f>3/24000000*OO[[#This Row],[123 (04JUL1985 06:00:00)-Water Temperature (C)]]*OO[[#This Row],[65]]</f>
        <v>6.5765171912962505E-6</v>
      </c>
      <c r="BP360" s="10">
        <f>3/24000000*OO[[#This Row],[124 (04JUL1985 09:00:00)-Water Temperature (C)]]*OO[[#This Row],[66]]</f>
        <v>5.2437996922799993E-6</v>
      </c>
      <c r="BQ360" s="10">
        <f>3/24000000*OO[[#This Row],[125 (04JUL1985 12:00:00)-Water Temperature (C)]]*OO[[#This Row],[67]]</f>
        <v>4.1577472624800006E-6</v>
      </c>
      <c r="BR360" s="10">
        <f>3/24000000*OO[[#This Row],[126 (04JUL1985 15:00:00)-Water Temperature (C)]]*OO[[#This Row],[68]]</f>
        <v>3.3599319867562501E-6</v>
      </c>
      <c r="BS360" s="10">
        <f>3/24000000*OO[[#This Row],[127 (04JUL1985 18:00:00)-Water Temperature (C)]]*OO[[#This Row],[69]]</f>
        <v>2.7723212523012504E-6</v>
      </c>
      <c r="BT360" s="10">
        <f>3/24000000*OO[[#This Row],[128 (04JUL1985 21:00:00)-Water Temperature (C)]]*OO[[#This Row],[70]]</f>
        <v>2.3374731580200005E-6</v>
      </c>
      <c r="BU360" s="10">
        <f>3/24000000*OO[[#This Row],[129 (05JUL1985 00:00:00)-Water Temperature (C)]]*OO[[#This Row],[71]]</f>
        <v>2.0248751663982497E-6</v>
      </c>
      <c r="BV360" s="10">
        <f>3/24000000*OO[[#This Row],[130 (05JUL1985 03:00:00)-Water Temperature (C)]]*OO[[#This Row],[72]]</f>
        <v>1.7859336351439999E-6</v>
      </c>
      <c r="BW360" s="10">
        <f>3/24000000*OO[[#This Row],[131 (05JUL1985 06:00:00)-Water Temperature (C)]]*OO[[#This Row],[73]]</f>
        <v>1.59882505616925E-6</v>
      </c>
      <c r="BX360" s="10">
        <f>3/24000000*OO[[#This Row],[132 (05JUL1985 09:00:00)-Water Temperature (C)]]*OO[[#This Row],[74]]</f>
        <v>1.488650369495875E-6</v>
      </c>
      <c r="BY360" s="10">
        <f>3/24000000*OO[[#This Row],[133 (05JUL1985 12:00:00)-Water Temperature (C)]]*OO[[#This Row],[75]]</f>
        <v>1.39740444685525E-6</v>
      </c>
      <c r="BZ360" s="10">
        <f>3/24000000*OO[[#This Row],[134 (05JUL1985 15:00:00)-Water Temperature (C)]]*OO[[#This Row],[76]]</f>
        <v>1.329628000536E-6</v>
      </c>
      <c r="CA360" s="10">
        <f>3/24000000*OO[[#This Row],[135 (05JUL1985 18:00:00)-Water Temperature (C)]]*OO[[#This Row],[77]]</f>
        <v>1.2847441934537499E-6</v>
      </c>
      <c r="CB360" s="10">
        <f>3/24000000*OO[[#This Row],[136 (05JUL1985 21:00:00)-Water Temperature (C)]]*OO[[#This Row],[78]]</f>
        <v>1.2339465938540001E-6</v>
      </c>
      <c r="CC360" s="10">
        <f>3/24000000*OO[[#This Row],[137 (06JUL1985 00:00:00)-Water Temperature (C)]]*OO[[#This Row],[79]]</f>
        <v>1.172603768317125E-6</v>
      </c>
      <c r="CD360" s="10">
        <f>3/24000000*OO[[#This Row],[138 (06JUL1985 03:00:00)-Water Temperature (C)]]*OO[[#This Row],[80]]</f>
        <v>1.113619843479E-6</v>
      </c>
      <c r="CE360" s="10">
        <f>3/24000000*OO[[#This Row],[139 (06JUL1985 06:00:00)-Water Temperature (C)]]*OO[[#This Row],[81]]</f>
        <v>1.0673731303900001E-6</v>
      </c>
      <c r="CF360" s="10">
        <f>3/24000000*OO[[#This Row],[140 (06JUL1985 09:00:00)-Water Temperature (C)]]*OO[[#This Row],[82]]</f>
        <v>1.0632060207397502E-6</v>
      </c>
      <c r="CG360" s="10">
        <f>3/24000000*OO[[#This Row],[141 (06JUL1985 12:00:00)-Water Temperature (C)]]*OO[[#This Row],[83]]</f>
        <v>1.0587836377107498E-6</v>
      </c>
      <c r="CH360" s="10">
        <f>3/24000000*OO[[#This Row],[142 (06JUL1985 15:00:00)-Water Temperature (C)]]*OO[[#This Row],[84]]</f>
        <v>1.0523556477064998E-6</v>
      </c>
      <c r="CI360" s="10">
        <f>3/24000000*OO[[#This Row],[143 (06JUL1985 18:00:00)-Water Temperature (C)]]*OO[[#This Row],[85]]</f>
        <v>1.0554177105379999E-6</v>
      </c>
      <c r="CJ360" s="10">
        <f>3/24000000*OO[[#This Row],[144 (06JUL1985 21:00:00)-Water Temperature (C)]]*OO[[#This Row],[86]]</f>
        <v>1.031692817056875E-6</v>
      </c>
      <c r="CK360" s="10">
        <f>3/24000000*OO[[#This Row],[145 (07JUL1985 00:00:00)-Water Temperature (C)]]*OO[[#This Row],[87]]</f>
        <v>9.7559974680575E-7</v>
      </c>
      <c r="CL360" s="10">
        <f>3/24000000*OO[[#This Row],[146 (07JUL1985 03:00:00)-Water Temperature (C)]]*OO[[#This Row],[88]]</f>
        <v>9.1748360516512487E-7</v>
      </c>
      <c r="CM360" s="10">
        <f>3/24000000*OO[[#This Row],[147 (07JUL1985 06:00:00)-Water Temperature (C)]]*OO[[#This Row],[89]]</f>
        <v>8.5776704225624997E-7</v>
      </c>
      <c r="CN360" s="10">
        <f>3/24000000*OO[[#This Row],[148 (07JUL1985 09:00:00)-Water Temperature (C)]]*OO[[#This Row],[90]]</f>
        <v>8.2841458359012504E-7</v>
      </c>
      <c r="CO360" s="10">
        <f>3/24000000*OO[[#This Row],[149 (07JUL1985 12:00:00)-Water Temperature (C)]]*OO[[#This Row],[91]]</f>
        <v>8.0831997491874994E-7</v>
      </c>
      <c r="CP360" s="10">
        <f>3/24000000*OO[[#This Row],[150 (07JUL1985 15:00:00)-Water Temperature (C)]]*OO[[#This Row],[92]]</f>
        <v>7.911320448487498E-7</v>
      </c>
      <c r="CQ360" s="10">
        <f>3/24000000*OO[[#This Row],[151 (07JUL1985 18:00:00)-Water Temperature (C)]]*OO[[#This Row],[93]]</f>
        <v>7.8085149209700001E-7</v>
      </c>
      <c r="CR360" s="10">
        <f>3/24000000*OO[[#This Row],[152 (07JUL1985 21:00:00)-Water Temperature (C)]]*OO[[#This Row],[94]]</f>
        <v>7.5574148615937492E-7</v>
      </c>
      <c r="CS360" s="10">
        <f>3/24000000*OO[[#This Row],[153 (08JUL1985 00:00:00)-Water Temperature (C)]]*OO[[#This Row],[95]]</f>
        <v>7.1658458609687509E-7</v>
      </c>
      <c r="CT360" s="10">
        <f>3/24000000*OO[[#This Row],[154 (08JUL1985 03:00:00)-Water Temperature (C)]]*OO[[#This Row],[96]]</f>
        <v>6.7558980292874992E-7</v>
      </c>
      <c r="CU360" s="10">
        <f>3/24000000*OO[[#This Row],[155 (08JUL1985 06:00:00)-Water Temperature (C)]]*OO[[#This Row],[97]]</f>
        <v>6.3356748371737502E-7</v>
      </c>
      <c r="CV360" s="10">
        <f>3/24000000*OO[[#This Row],[156 (08JUL1985 09:00:00)-Water Temperature (C)]]*OO[[#This Row],[98]]</f>
        <v>5.9536769252699993E-7</v>
      </c>
      <c r="CW360" s="10">
        <f>3/24000000*OO[[#This Row],[157 (08JUL1985 12:00:00)-Water Temperature (C)]]*OO[[#This Row],[99]]</f>
        <v>5.7382096165724995E-7</v>
      </c>
    </row>
    <row r="361" spans="1:101" x14ac:dyDescent="0.35">
      <c r="A361" t="s">
        <v>368</v>
      </c>
      <c r="B361">
        <v>672.14800000000002</v>
      </c>
      <c r="C361" s="10">
        <f>3/24*OO[[#This Row],[59 (26JUN1985 06:00:00)-Water Temperature (C)]]*OO[[#This Row],[1]]/SUM(OO[1])</f>
        <v>0</v>
      </c>
      <c r="D361" s="10">
        <f>3/24*OO[[#This Row],[60 (26JUN1985 09:00:00)-Water Temperature (C)]]*OO[[#This Row],[2]]/SUM(OO[2])</f>
        <v>0</v>
      </c>
      <c r="E361" s="10">
        <f>3/24*OO[[#This Row],[61 (26JUN1985 12:00:00)-Water Temperature (C)]]*OO[[#This Row],[3]]/SUM(OO[3])</f>
        <v>0</v>
      </c>
      <c r="F361" s="10">
        <f>3/24*OO[[#This Row],[62 (26JUN1985 15:00:00)-Water Temperature (C)]]*OO[[#This Row],[4]]/SUM(OO[4])</f>
        <v>0</v>
      </c>
      <c r="G361" s="10">
        <f>3/24*OO[[#This Row],[63 (26JUN1985 18:00:00)-Water Temperature (C)]]*OO[[#This Row],[5]]/SUM(OO[5])</f>
        <v>0</v>
      </c>
      <c r="H361" s="10">
        <f>3/24*OO[[#This Row],[64 (26JUN1985 21:00:00)-Water Temperature (C)]]*OO[[#This Row],[6]]/SUM(OO[6])</f>
        <v>0</v>
      </c>
      <c r="I361" s="10">
        <f>3/24*OO[[#This Row],[65 (27JUN1985 00:00:00)-Water Temperature (C)]]*OO[[#This Row],[7]]/SUM(OO[7])</f>
        <v>0</v>
      </c>
      <c r="J361" s="10">
        <f>3/24*OO[[#This Row],[66 (27JUN1985 03:00:00)-Water Temperature (C)]]*OO[[#This Row],[8]]/SUM(OO[8])</f>
        <v>0</v>
      </c>
      <c r="K361" s="10">
        <f>3/24*OO[[#This Row],[67 (27JUN1985 06:00:00)-Water Temperature (C)]]*OO[[#This Row],[9]]/SUM(OO[9])</f>
        <v>0</v>
      </c>
      <c r="L361" s="10">
        <f>3/24*OO[[#This Row],[68 (27JUN1985 09:00:00)-Water Temperature (C)]]*OO[[#This Row],[10]]/SUM(OO[10])</f>
        <v>0</v>
      </c>
      <c r="M361" s="10">
        <f>3/24*OO[[#This Row],[69 (27JUN1985 12:00:00)-Water Temperature (C)]]*OO[[#This Row],[11]]/SUM(OO[11])</f>
        <v>0</v>
      </c>
      <c r="N361" s="10">
        <f>3/24*OO[[#This Row],[70 (27JUN1985 15:00:00)-Water Temperature (C)]]*OO[[#This Row],[12]]/SUM(OO[12])</f>
        <v>0</v>
      </c>
      <c r="O361" s="10">
        <f>3/24*OO[[#This Row],[71 (27JUN1985 18:00:00)-Water Temperature (C)]]*OO[[#This Row],[13]]/SUM(OO[13])</f>
        <v>0</v>
      </c>
      <c r="P361" s="10">
        <f>3/24*OO[[#This Row],[72 (27JUN1985 21:00:00)-Water Temperature (C)]]*OO[[#This Row],[14]]/SUM(OO[14])</f>
        <v>0</v>
      </c>
      <c r="Q361" s="10">
        <f>3/24*OO[[#This Row],[73 (28JUN1985 00:00:00)-Water Temperature (C)]]*OO[[#This Row],[15]]/SUM(OO[15])</f>
        <v>0</v>
      </c>
      <c r="R361" s="10">
        <f>3/24*OO[[#This Row],[74 (28JUN1985 03:00:00)-Water Temperature (C)]]*OO[[#This Row],[16]]/SUM(OO[16])</f>
        <v>0</v>
      </c>
      <c r="S361" s="10">
        <f>3/24*OO[[#This Row],[75 (28JUN1985 06:00:00)-Water Temperature (C)]]*OO[[#This Row],[17]]/SUM(OO[17])</f>
        <v>0</v>
      </c>
      <c r="T361" s="10">
        <f>3/24*OO[[#This Row],[76 (28JUN1985 09:00:00)-Water Temperature (C)]]*OO[[#This Row],[18]]/SUM(OO[18])</f>
        <v>0</v>
      </c>
      <c r="U361" s="10">
        <f>3/24*OO[[#This Row],[77 (28JUN1985 12:00:00)-Water Temperature (C)]]*OO[[#This Row],[19]]/SUM(OO[19])</f>
        <v>6.4201960799248397E-36</v>
      </c>
      <c r="V361" s="10">
        <f>3/24000000*OO[[#This Row],[78 (28JUN1985 15:00:00)-Water Temperature (C)]]*OO[[#This Row],[20]]</f>
        <v>4.8186379329000005E-29</v>
      </c>
      <c r="W361" s="10">
        <f>3/24000000*OO[[#This Row],[79 (28JUN1985 18:00:00)-Water Temperature (C)]]*OO[[#This Row],[21]]</f>
        <v>4.2610685443562494E-22</v>
      </c>
      <c r="X361" s="10">
        <f>3/24000000*OO[[#This Row],[80 (28JUN1985 21:00:00)-Water Temperature (C)]]*OO[[#This Row],[22]]</f>
        <v>2.87073902996125E-17</v>
      </c>
      <c r="Y361" s="10">
        <f>3/24000000*OO[[#This Row],[81 (29JUN1985 00:00:00)-Water Temperature (C)]]*OO[[#This Row],[23]]</f>
        <v>6.4330550279012495E-14</v>
      </c>
      <c r="Z361" s="10">
        <f>3/24000000*OO[[#This Row],[82 (29JUN1985 03:00:00)-Water Temperature (C)]]*OO[[#This Row],[24]]</f>
        <v>2.7292938016575E-11</v>
      </c>
      <c r="AA361" s="10">
        <f>3/24000000*OO[[#This Row],[83 (29JUN1985 06:00:00)-Water Temperature (C)]]*OO[[#This Row],[25]]</f>
        <v>3.586224993495E-9</v>
      </c>
      <c r="AB361" s="10">
        <f>3/24000000*OO[[#This Row],[84 (29JUN1985 09:00:00)-Water Temperature (C)]]*OO[[#This Row],[26]]</f>
        <v>1.9534557548730001E-7</v>
      </c>
      <c r="AC361" s="10">
        <f>3/24000000*OO[[#This Row],[85 (29JUN1985 12:00:00)-Water Temperature (C)]]*OO[[#This Row],[27]]</f>
        <v>5.1808977445400005E-6</v>
      </c>
      <c r="AD361" s="10">
        <f>3/24000000*OO[[#This Row],[86 (29JUN1985 15:00:00)-Water Temperature (C)]]*OO[[#This Row],[28]]</f>
        <v>7.3405251755100009E-5</v>
      </c>
      <c r="AE361" s="10">
        <f>3/24000000*OO[[#This Row],[88 (29JUN1985 21:00:00)-Water Temperature (C)]]*OO[[#This Row],[30]]</f>
        <v>3.0335112118199995E-3</v>
      </c>
      <c r="AF361" s="10">
        <f>3/24000000*OO[[#This Row],[88 (29JUN1985 21:00:00)-Water Temperature (C)]]*OO[[#This Row],[30]]</f>
        <v>3.0335112118199995E-3</v>
      </c>
      <c r="AG361" s="10">
        <f>3/24000000*OO[[#This Row],[89 (30JUN1985 00:00:00)-Water Temperature (C)]]*OO[[#This Row],[31]]</f>
        <v>9.8393558460924992E-3</v>
      </c>
      <c r="AH361" s="10">
        <f>3/24000000*OO[[#This Row],[90 (30JUN1985 03:00:00)-Water Temperature (C)]]*OO[[#This Row],[32]]</f>
        <v>2.191677054591875E-2</v>
      </c>
      <c r="AI361" s="10">
        <f>3/24000000*OO[[#This Row],[91 (30JUN1985 06:00:00)-Water Temperature (C)]]*OO[[#This Row],[33]]</f>
        <v>3.5364421101675002E-2</v>
      </c>
      <c r="AJ361" s="10">
        <f>3/24000000*OO[[#This Row],[92 (30JUN1985 09:00:00)-Water Temperature (C)]]*OO[[#This Row],[34]]</f>
        <v>4.3810164320100001E-2</v>
      </c>
      <c r="AK361" s="10">
        <f>3/24000000*OO[[#This Row],[93 (30JUN1985 12:00:00)-Water Temperature (C)]]*OO[[#This Row],[35]]</f>
        <v>4.3043641772250001E-2</v>
      </c>
      <c r="AL361" s="10">
        <f>3/24000000*OO[[#This Row],[94 (30JUN1985 15:00:00)-Water Temperature (C)]]*OO[[#This Row],[36]]</f>
        <v>3.4434122579099995E-2</v>
      </c>
      <c r="AM361" s="10">
        <f>3/24000000*OO[[#This Row],[95 (30JUN1985 18:00:00)-Water Temperature (C)]]*OO[[#This Row],[37]]</f>
        <v>2.265559003070625E-2</v>
      </c>
      <c r="AN361" s="10">
        <f>3/24000000*OO[[#This Row],[96 (30JUN1985 21:00:00)-Water Temperature (C)]]*OO[[#This Row],[38]]</f>
        <v>1.2294615351614999E-2</v>
      </c>
      <c r="AO361" s="10">
        <f>3/24000000*OO[[#This Row],[97 (01JUL1985 00:00:00)-Water Temperature (C)]]*OO[[#This Row],[39]]</f>
        <v>5.6883321195437507E-3</v>
      </c>
      <c r="AP361" s="10">
        <f>3/24000000*OO[[#This Row],[98 (01JUL1985 03:00:00)-Water Temperature (C)]]*OO[[#This Row],[40]]</f>
        <v>2.3026570255872498E-3</v>
      </c>
      <c r="AQ361" s="10">
        <f>3/24000000*OO[[#This Row],[99 (01JUL1985 06:00:00)-Water Temperature (C)]]*OO[[#This Row],[41]]</f>
        <v>8.4779425764124994E-4</v>
      </c>
      <c r="AR361" s="10">
        <f>3/24000000*OO[[#This Row],[100 (01JUL1985 09:00:00)-Water Temperature (C)]]*OO[[#This Row],[42]]</f>
        <v>3.1158603814874998E-4</v>
      </c>
      <c r="AS361" s="10">
        <f>3/24000000*OO[[#This Row],[101 (01JUL1985 12:00:00)-Water Temperature (C)]]*OO[[#This Row],[43]]</f>
        <v>1.2662524987139999E-4</v>
      </c>
      <c r="AT361" s="10">
        <f>3/24000000*OO[[#This Row],[102 (01JUL1985 15:00:00)-Water Temperature (C)]]*OO[[#This Row],[44]]</f>
        <v>6.7849434598399999E-5</v>
      </c>
      <c r="AU361" s="10">
        <f>3/24000000*OO[[#This Row],[103 (01JUL1985 18:00:00)-Water Temperature (C)]]*OO[[#This Row],[45]]</f>
        <v>5.1230178657499997E-5</v>
      </c>
      <c r="AV361" s="10">
        <f>3/24000000*OO[[#This Row],[104 (01JUL1985 21:00:00)-Water Temperature (C)]]*OO[[#This Row],[46]]</f>
        <v>4.6456230345224994E-5</v>
      </c>
      <c r="AW361" s="10">
        <f>3/24000000*OO[[#This Row],[105 (02JUL1985 00:00:00)-Water Temperature (C)]]*OO[[#This Row],[47]]</f>
        <v>4.435269443415E-5</v>
      </c>
      <c r="AX361" s="10">
        <f>3/24000000*OO[[#This Row],[106 (02JUL1985 03:00:00)-Water Temperature (C)]]*OO[[#This Row],[48]]</f>
        <v>4.2072033622587495E-5</v>
      </c>
      <c r="AY361" s="10">
        <f>3/24000000*OO[[#This Row],[107 (02JUL1985 06:00:00)-Water Temperature (C)]]*OO[[#This Row],[49]]</f>
        <v>3.949180615383749E-5</v>
      </c>
      <c r="AZ361" s="10">
        <f>3/24000000*OO[[#This Row],[108 (02JUL1985 09:00:00)-Water Temperature (C)]]*OO[[#This Row],[50]]</f>
        <v>3.7916461946825004E-5</v>
      </c>
      <c r="BA361" s="10">
        <f>3/24000000*OO[[#This Row],[109 (02JUL1985 12:00:00)-Water Temperature (C)]]*OO[[#This Row],[51]]</f>
        <v>3.6292661900774991E-5</v>
      </c>
      <c r="BB361" s="10">
        <f>3/24000000*OO[[#This Row],[110 (02JUL1985 15:00:00)-Water Temperature (C)]]*OO[[#This Row],[52]]</f>
        <v>3.4448927293400004E-5</v>
      </c>
      <c r="BC361" s="10">
        <f>3/24000000*OO[[#This Row],[111 (02JUL1985 18:00:00)-Water Temperature (C)]]*OO[[#This Row],[53]]</f>
        <v>3.2561661591999997E-5</v>
      </c>
      <c r="BD361" s="10">
        <f>3/24000000*OO[[#This Row],[112 (02JUL1985 21:00:00)-Water Temperature (C)]]*OO[[#This Row],[54]]</f>
        <v>2.9957521233600001E-5</v>
      </c>
      <c r="BE361" s="10">
        <f>3/24000000*OO[[#This Row],[113 (03JUL1985 00:00:00)-Water Temperature (C)]]*OO[[#This Row],[55]]</f>
        <v>2.6415908268550001E-5</v>
      </c>
      <c r="BF361" s="10">
        <f>3/24000000*OO[[#This Row],[114 (03JUL1985 03:00:00)-Water Temperature (C)]]*OO[[#This Row],[56]]</f>
        <v>2.2767727551012502E-5</v>
      </c>
      <c r="BG361" s="10">
        <f>3/24000000*OO[[#This Row],[115 (03JUL1985 06:00:00)-Water Temperature (C)]]*OO[[#This Row],[57]]</f>
        <v>1.9373553856199997E-5</v>
      </c>
      <c r="BH361" s="10">
        <f>3/24000000*OO[[#This Row],[116 (03JUL1985 09:00:00)-Water Temperature (C)]]*OO[[#This Row],[58]]</f>
        <v>1.6883190722087501E-5</v>
      </c>
      <c r="BI361" s="10">
        <f>3/24000000*OO[[#This Row],[117 (03JUL1985 12:00:00)-Water Temperature (C)]]*OO[[#This Row],[59]]</f>
        <v>1.5021090647335E-5</v>
      </c>
      <c r="BJ361" s="10">
        <f>3/24000000*OO[[#This Row],[118 (03JUL1985 15:00:00)-Water Temperature (C)]]*OO[[#This Row],[60]]</f>
        <v>1.3477176704879998E-5</v>
      </c>
      <c r="BK361" s="10">
        <f>3/24000000*OO[[#This Row],[119 (03JUL1985 18:00:00)-Water Temperature (C)]]*OO[[#This Row],[61]]</f>
        <v>1.2186369518194999E-5</v>
      </c>
      <c r="BL361" s="10">
        <f>3/24000000*OO[[#This Row],[120 (03JUL1985 21:00:00)-Water Temperature (C)]]*OO[[#This Row],[62]]</f>
        <v>1.077115863003375E-5</v>
      </c>
      <c r="BM361" s="10">
        <f>3/24000000*OO[[#This Row],[121 (04JUL1985 00:00:00)-Water Temperature (C)]]*OO[[#This Row],[63]]</f>
        <v>9.1867730547524987E-6</v>
      </c>
      <c r="BN361" s="10">
        <f>3/24000000*OO[[#This Row],[122 (04JUL1985 03:00:00)-Water Temperature (C)]]*OO[[#This Row],[64]]</f>
        <v>7.6091909154587506E-6</v>
      </c>
      <c r="BO361" s="10">
        <f>3/24000000*OO[[#This Row],[123 (04JUL1985 06:00:00)-Water Temperature (C)]]*OO[[#This Row],[65]]</f>
        <v>6.1130972938199992E-6</v>
      </c>
      <c r="BP361" s="10">
        <f>3/24000000*OO[[#This Row],[124 (04JUL1985 09:00:00)-Water Temperature (C)]]*OO[[#This Row],[66]]</f>
        <v>4.8803324622525004E-6</v>
      </c>
      <c r="BQ361" s="10">
        <f>3/24000000*OO[[#This Row],[125 (04JUL1985 12:00:00)-Water Temperature (C)]]*OO[[#This Row],[67]]</f>
        <v>3.8688164260200003E-6</v>
      </c>
      <c r="BR361" s="10">
        <f>3/24000000*OO[[#This Row],[126 (04JUL1985 15:00:00)-Water Temperature (C)]]*OO[[#This Row],[68]]</f>
        <v>3.1183957824987502E-6</v>
      </c>
      <c r="BS361" s="10">
        <f>3/24000000*OO[[#This Row],[127 (04JUL1985 18:00:00)-Water Temperature (C)]]*OO[[#This Row],[69]]</f>
        <v>2.5648236869705E-6</v>
      </c>
      <c r="BT361" s="10">
        <f>3/24000000*OO[[#This Row],[128 (04JUL1985 21:00:00)-Water Temperature (C)]]*OO[[#This Row],[70]]</f>
        <v>2.1560181287037496E-6</v>
      </c>
      <c r="BU361" s="10">
        <f>3/24000000*OO[[#This Row],[129 (05JUL1985 00:00:00)-Water Temperature (C)]]*OO[[#This Row],[71]]</f>
        <v>1.8636154531659999E-6</v>
      </c>
      <c r="BV361" s="10">
        <f>3/24000000*OO[[#This Row],[130 (05JUL1985 03:00:00)-Water Temperature (C)]]*OO[[#This Row],[72]]</f>
        <v>1.6412529374036247E-6</v>
      </c>
      <c r="BW361" s="10">
        <f>3/24000000*OO[[#This Row],[131 (05JUL1985 06:00:00)-Water Temperature (C)]]*OO[[#This Row],[73]]</f>
        <v>1.4678745725547499E-6</v>
      </c>
      <c r="BX361" s="10">
        <f>3/24000000*OO[[#This Row],[132 (05JUL1985 09:00:00)-Water Temperature (C)]]*OO[[#This Row],[74]]</f>
        <v>1.3638622837174999E-6</v>
      </c>
      <c r="BY361" s="10">
        <f>3/24000000*OO[[#This Row],[133 (05JUL1985 12:00:00)-Water Temperature (C)]]*OO[[#This Row],[75]]</f>
        <v>1.2790866217499998E-6</v>
      </c>
      <c r="BZ361" s="10">
        <f>3/24000000*OO[[#This Row],[134 (05JUL1985 15:00:00)-Water Temperature (C)]]*OO[[#This Row],[76]]</f>
        <v>1.2149320834350001E-6</v>
      </c>
      <c r="CA361" s="10">
        <f>3/24000000*OO[[#This Row],[135 (05JUL1985 18:00:00)-Water Temperature (C)]]*OO[[#This Row],[77]]</f>
        <v>1.172556162864625E-6</v>
      </c>
      <c r="CB361" s="10">
        <f>3/24000000*OO[[#This Row],[136 (05JUL1985 21:00:00)-Water Temperature (C)]]*OO[[#This Row],[78]]</f>
        <v>1.1256464021580001E-6</v>
      </c>
      <c r="CC361" s="10">
        <f>3/24000000*OO[[#This Row],[137 (06JUL1985 00:00:00)-Water Temperature (C)]]*OO[[#This Row],[79]]</f>
        <v>1.069396916763E-6</v>
      </c>
      <c r="CD361" s="10">
        <f>3/24000000*OO[[#This Row],[138 (06JUL1985 03:00:00)-Water Temperature (C)]]*OO[[#This Row],[80]]</f>
        <v>1.0151627233275E-6</v>
      </c>
      <c r="CE361" s="10">
        <f>3/24000000*OO[[#This Row],[139 (06JUL1985 06:00:00)-Water Temperature (C)]]*OO[[#This Row],[81]]</f>
        <v>9.7279247234687485E-7</v>
      </c>
      <c r="CF361" s="10">
        <f>3/24000000*OO[[#This Row],[140 (06JUL1985 09:00:00)-Water Temperature (C)]]*OO[[#This Row],[82]]</f>
        <v>9.6798095198350004E-7</v>
      </c>
      <c r="CG361" s="10">
        <f>3/24000000*OO[[#This Row],[141 (06JUL1985 12:00:00)-Water Temperature (C)]]*OO[[#This Row],[83]]</f>
        <v>9.6378665644449988E-7</v>
      </c>
      <c r="CH361" s="10">
        <f>3/24000000*OO[[#This Row],[142 (06JUL1985 15:00:00)-Water Temperature (C)]]*OO[[#This Row],[84]]</f>
        <v>9.5703446419624989E-7</v>
      </c>
      <c r="CI361" s="10">
        <f>3/24000000*OO[[#This Row],[143 (06JUL1985 18:00:00)-Water Temperature (C)]]*OO[[#This Row],[85]]</f>
        <v>9.5896599740000014E-7</v>
      </c>
      <c r="CJ361" s="10">
        <f>3/24000000*OO[[#This Row],[144 (06JUL1985 21:00:00)-Water Temperature (C)]]*OO[[#This Row],[86]]</f>
        <v>9.3775107863249987E-7</v>
      </c>
      <c r="CK361" s="10">
        <f>3/24000000*OO[[#This Row],[145 (07JUL1985 00:00:00)-Water Temperature (C)]]*OO[[#This Row],[87]]</f>
        <v>8.8743579113124997E-7</v>
      </c>
      <c r="CL361" s="10">
        <f>3/24000000*OO[[#This Row],[146 (07JUL1985 03:00:00)-Water Temperature (C)]]*OO[[#This Row],[88]]</f>
        <v>8.3470881811199993E-7</v>
      </c>
      <c r="CM361" s="10">
        <f>3/24000000*OO[[#This Row],[147 (07JUL1985 06:00:00)-Water Temperature (C)]]*OO[[#This Row],[89]]</f>
        <v>7.8110527408000003E-7</v>
      </c>
      <c r="CN361" s="10">
        <f>3/24000000*OO[[#This Row],[148 (07JUL1985 09:00:00)-Water Temperature (C)]]*OO[[#This Row],[90]]</f>
        <v>7.5334454419875E-7</v>
      </c>
      <c r="CO361" s="10">
        <f>3/24000000*OO[[#This Row],[149 (07JUL1985 12:00:00)-Water Temperature (C)]]*OO[[#This Row],[91]]</f>
        <v>7.345748664E-7</v>
      </c>
      <c r="CP361" s="10">
        <f>3/24000000*OO[[#This Row],[150 (07JUL1985 15:00:00)-Water Temperature (C)]]*OO[[#This Row],[92]]</f>
        <v>7.1770836588749993E-7</v>
      </c>
      <c r="CQ361" s="10">
        <f>3/24000000*OO[[#This Row],[151 (07JUL1985 18:00:00)-Water Temperature (C)]]*OO[[#This Row],[93]]</f>
        <v>7.0730715514949994E-7</v>
      </c>
      <c r="CR361" s="10">
        <f>3/24000000*OO[[#This Row],[152 (07JUL1985 21:00:00)-Water Temperature (C)]]*OO[[#This Row],[94]]</f>
        <v>6.8455361951874995E-7</v>
      </c>
      <c r="CS361" s="10">
        <f>3/24000000*OO[[#This Row],[153 (08JUL1985 00:00:00)-Water Temperature (C)]]*OO[[#This Row],[95]]</f>
        <v>6.4928412162074997E-7</v>
      </c>
      <c r="CT361" s="10">
        <f>3/24000000*OO[[#This Row],[154 (08JUL1985 03:00:00)-Water Temperature (C)]]*OO[[#This Row],[96]]</f>
        <v>6.1223373691187504E-7</v>
      </c>
      <c r="CU361" s="10">
        <f>3/24000000*OO[[#This Row],[155 (08JUL1985 06:00:00)-Water Temperature (C)]]*OO[[#This Row],[97]]</f>
        <v>5.7433808439149993E-7</v>
      </c>
      <c r="CV361" s="10">
        <f>3/24000000*OO[[#This Row],[156 (08JUL1985 09:00:00)-Water Temperature (C)]]*OO[[#This Row],[98]]</f>
        <v>5.3951594496974992E-7</v>
      </c>
      <c r="CW361" s="10">
        <f>3/24000000*OO[[#This Row],[157 (08JUL1985 12:00:00)-Water Temperature (C)]]*OO[[#This Row],[99]]</f>
        <v>5.1926627025312498E-7</v>
      </c>
    </row>
    <row r="362" spans="1:101" x14ac:dyDescent="0.35">
      <c r="A362" t="s">
        <v>369</v>
      </c>
      <c r="B362">
        <v>870.34109999999998</v>
      </c>
      <c r="C362" s="10">
        <f>3/24*OO[[#This Row],[59 (26JUN1985 06:00:00)-Water Temperature (C)]]*OO[[#This Row],[1]]/SUM(OO[1])</f>
        <v>0</v>
      </c>
      <c r="D362" s="10">
        <f>3/24*OO[[#This Row],[60 (26JUN1985 09:00:00)-Water Temperature (C)]]*OO[[#This Row],[2]]/SUM(OO[2])</f>
        <v>0</v>
      </c>
      <c r="E362" s="10">
        <f>3/24*OO[[#This Row],[61 (26JUN1985 12:00:00)-Water Temperature (C)]]*OO[[#This Row],[3]]/SUM(OO[3])</f>
        <v>0</v>
      </c>
      <c r="F362" s="10">
        <f>3/24*OO[[#This Row],[62 (26JUN1985 15:00:00)-Water Temperature (C)]]*OO[[#This Row],[4]]/SUM(OO[4])</f>
        <v>0</v>
      </c>
      <c r="G362" s="10">
        <f>3/24*OO[[#This Row],[63 (26JUN1985 18:00:00)-Water Temperature (C)]]*OO[[#This Row],[5]]/SUM(OO[5])</f>
        <v>0</v>
      </c>
      <c r="H362" s="10">
        <f>3/24*OO[[#This Row],[64 (26JUN1985 21:00:00)-Water Temperature (C)]]*OO[[#This Row],[6]]/SUM(OO[6])</f>
        <v>0</v>
      </c>
      <c r="I362" s="10">
        <f>3/24*OO[[#This Row],[65 (27JUN1985 00:00:00)-Water Temperature (C)]]*OO[[#This Row],[7]]/SUM(OO[7])</f>
        <v>0</v>
      </c>
      <c r="J362" s="10">
        <f>3/24*OO[[#This Row],[66 (27JUN1985 03:00:00)-Water Temperature (C)]]*OO[[#This Row],[8]]/SUM(OO[8])</f>
        <v>0</v>
      </c>
      <c r="K362" s="10">
        <f>3/24*OO[[#This Row],[67 (27JUN1985 06:00:00)-Water Temperature (C)]]*OO[[#This Row],[9]]/SUM(OO[9])</f>
        <v>0</v>
      </c>
      <c r="L362" s="10">
        <f>3/24*OO[[#This Row],[68 (27JUN1985 09:00:00)-Water Temperature (C)]]*OO[[#This Row],[10]]/SUM(OO[10])</f>
        <v>0</v>
      </c>
      <c r="M362" s="10">
        <f>3/24*OO[[#This Row],[69 (27JUN1985 12:00:00)-Water Temperature (C)]]*OO[[#This Row],[11]]/SUM(OO[11])</f>
        <v>0</v>
      </c>
      <c r="N362" s="10">
        <f>3/24*OO[[#This Row],[70 (27JUN1985 15:00:00)-Water Temperature (C)]]*OO[[#This Row],[12]]/SUM(OO[12])</f>
        <v>0</v>
      </c>
      <c r="O362" s="10">
        <f>3/24*OO[[#This Row],[71 (27JUN1985 18:00:00)-Water Temperature (C)]]*OO[[#This Row],[13]]/SUM(OO[13])</f>
        <v>0</v>
      </c>
      <c r="P362" s="10">
        <f>3/24*OO[[#This Row],[72 (27JUN1985 21:00:00)-Water Temperature (C)]]*OO[[#This Row],[14]]/SUM(OO[14])</f>
        <v>0</v>
      </c>
      <c r="Q362" s="10">
        <f>3/24*OO[[#This Row],[73 (28JUN1985 00:00:00)-Water Temperature (C)]]*OO[[#This Row],[15]]/SUM(OO[15])</f>
        <v>0</v>
      </c>
      <c r="R362" s="10">
        <f>3/24*OO[[#This Row],[74 (28JUN1985 03:00:00)-Water Temperature (C)]]*OO[[#This Row],[16]]/SUM(OO[16])</f>
        <v>0</v>
      </c>
      <c r="S362" s="10">
        <f>3/24*OO[[#This Row],[75 (28JUN1985 06:00:00)-Water Temperature (C)]]*OO[[#This Row],[17]]/SUM(OO[17])</f>
        <v>0</v>
      </c>
      <c r="T362" s="10">
        <f>3/24*OO[[#This Row],[76 (28JUN1985 09:00:00)-Water Temperature (C)]]*OO[[#This Row],[18]]/SUM(OO[18])</f>
        <v>0</v>
      </c>
      <c r="U362" s="10">
        <f>3/24*OO[[#This Row],[77 (28JUN1985 12:00:00)-Water Temperature (C)]]*OO[[#This Row],[19]]/SUM(OO[19])</f>
        <v>1.5756200948338355E-36</v>
      </c>
      <c r="V362" s="10">
        <f>3/24000000*OO[[#This Row],[78 (28JUN1985 15:00:00)-Water Temperature (C)]]*OO[[#This Row],[20]]</f>
        <v>2.8989776427949997E-29</v>
      </c>
      <c r="W362" s="10">
        <f>3/24000000*OO[[#This Row],[79 (28JUN1985 18:00:00)-Water Temperature (C)]]*OO[[#This Row],[21]]</f>
        <v>1.8139753064370001E-22</v>
      </c>
      <c r="X362" s="10">
        <f>3/24000000*OO[[#This Row],[80 (28JUN1985 21:00:00)-Water Temperature (C)]]*OO[[#This Row],[22]]</f>
        <v>1.6876503827159999E-17</v>
      </c>
      <c r="Y362" s="10">
        <f>3/24000000*OO[[#This Row],[81 (29JUN1985 00:00:00)-Water Temperature (C)]]*OO[[#This Row],[23]]</f>
        <v>4.2744001447012496E-14</v>
      </c>
      <c r="Z362" s="10">
        <f>3/24000000*OO[[#This Row],[82 (29JUN1985 03:00:00)-Water Temperature (C)]]*OO[[#This Row],[24]]</f>
        <v>1.9671925095416248E-11</v>
      </c>
      <c r="AA362" s="10">
        <f>3/24000000*OO[[#This Row],[83 (29JUN1985 06:00:00)-Water Temperature (C)]]*OO[[#This Row],[25]]</f>
        <v>2.7528660660000001E-9</v>
      </c>
      <c r="AB362" s="10">
        <f>3/24000000*OO[[#This Row],[84 (29JUN1985 09:00:00)-Water Temperature (C)]]*OO[[#This Row],[26]]</f>
        <v>1.5785199514644997E-7</v>
      </c>
      <c r="AC362" s="10">
        <f>3/24000000*OO[[#This Row],[85 (29JUN1985 12:00:00)-Water Temperature (C)]]*OO[[#This Row],[27]]</f>
        <v>4.3747267070649998E-6</v>
      </c>
      <c r="AD362" s="10">
        <f>3/24000000*OO[[#This Row],[86 (29JUN1985 15:00:00)-Water Temperature (C)]]*OO[[#This Row],[28]]</f>
        <v>6.4497472546599997E-5</v>
      </c>
      <c r="AE362" s="10">
        <f>3/24000000*OO[[#This Row],[88 (29JUN1985 21:00:00)-Water Temperature (C)]]*OO[[#This Row],[30]]</f>
        <v>2.8517411020000001E-3</v>
      </c>
      <c r="AF362" s="10">
        <f>3/24000000*OO[[#This Row],[88 (29JUN1985 21:00:00)-Water Temperature (C)]]*OO[[#This Row],[30]]</f>
        <v>2.8517411020000001E-3</v>
      </c>
      <c r="AG362" s="10">
        <f>3/24000000*OO[[#This Row],[89 (30JUN1985 00:00:00)-Water Temperature (C)]]*OO[[#This Row],[31]]</f>
        <v>9.5273553523687483E-3</v>
      </c>
      <c r="AH362" s="10">
        <f>3/24000000*OO[[#This Row],[90 (30JUN1985 03:00:00)-Water Temperature (C)]]*OO[[#This Row],[32]]</f>
        <v>2.1790905970680001E-2</v>
      </c>
      <c r="AI362" s="10">
        <f>3/24000000*OO[[#This Row],[91 (30JUN1985 06:00:00)-Water Temperature (C)]]*OO[[#This Row],[33]]</f>
        <v>3.5994907949550001E-2</v>
      </c>
      <c r="AJ362" s="10">
        <f>3/24000000*OO[[#This Row],[92 (30JUN1985 09:00:00)-Water Temperature (C)]]*OO[[#This Row],[34]]</f>
        <v>4.5495829374000006E-2</v>
      </c>
      <c r="AK362" s="10">
        <f>3/24000000*OO[[#This Row],[93 (30JUN1985 12:00:00)-Water Temperature (C)]]*OO[[#This Row],[35]]</f>
        <v>4.5549551555199991E-2</v>
      </c>
      <c r="AL362" s="10">
        <f>3/24000000*OO[[#This Row],[94 (30JUN1985 15:00:00)-Water Temperature (C)]]*OO[[#This Row],[36]]</f>
        <v>3.7005358576225E-2</v>
      </c>
      <c r="AM362" s="10">
        <f>3/24000000*OO[[#This Row],[95 (30JUN1985 18:00:00)-Water Temperature (C)]]*OO[[#This Row],[37]]</f>
        <v>2.4748549254806247E-2</v>
      </c>
      <c r="AN362" s="10">
        <f>3/24000000*OO[[#This Row],[96 (30JUN1985 21:00:00)-Water Temperature (C)]]*OO[[#This Row],[38]]</f>
        <v>1.36294931391375E-2</v>
      </c>
      <c r="AO362" s="10">
        <f>3/24000000*OO[[#This Row],[97 (01JUL1985 00:00:00)-Water Temperature (C)]]*OO[[#This Row],[39]]</f>
        <v>6.3887165796037496E-3</v>
      </c>
      <c r="AP362" s="10">
        <f>3/24000000*OO[[#This Row],[98 (01JUL1985 03:00:00)-Water Temperature (C)]]*OO[[#This Row],[40]]</f>
        <v>2.6160824799199996E-3</v>
      </c>
      <c r="AQ362" s="10">
        <f>3/24000000*OO[[#This Row],[99 (01JUL1985 06:00:00)-Water Temperature (C)]]*OO[[#This Row],[41]]</f>
        <v>9.7158903293550006E-4</v>
      </c>
      <c r="AR362" s="10">
        <f>3/24000000*OO[[#This Row],[100 (01JUL1985 09:00:00)-Water Temperature (C)]]*OO[[#This Row],[42]]</f>
        <v>3.5706118102499999E-4</v>
      </c>
      <c r="AS362" s="10">
        <f>3/24000000*OO[[#This Row],[101 (01JUL1985 12:00:00)-Water Temperature (C)]]*OO[[#This Row],[43]]</f>
        <v>1.4309065958312498E-4</v>
      </c>
      <c r="AT362" s="10">
        <f>3/24000000*OO[[#This Row],[102 (01JUL1985 15:00:00)-Water Temperature (C)]]*OO[[#This Row],[44]]</f>
        <v>7.454762467807499E-5</v>
      </c>
      <c r="AU362" s="10">
        <f>3/24000000*OO[[#This Row],[103 (01JUL1985 18:00:00)-Water Temperature (C)]]*OO[[#This Row],[45]]</f>
        <v>5.4815622033562499E-5</v>
      </c>
      <c r="AV362" s="10">
        <f>3/24000000*OO[[#This Row],[104 (01JUL1985 21:00:00)-Water Temperature (C)]]*OO[[#This Row],[46]]</f>
        <v>4.9271350454149997E-5</v>
      </c>
      <c r="AW362" s="10">
        <f>3/24000000*OO[[#This Row],[105 (02JUL1985 00:00:00)-Water Temperature (C)]]*OO[[#This Row],[47]]</f>
        <v>4.7040892423999998E-5</v>
      </c>
      <c r="AX362" s="10">
        <f>3/24000000*OO[[#This Row],[106 (02JUL1985 03:00:00)-Water Temperature (C)]]*OO[[#This Row],[48]]</f>
        <v>4.4754959296500003E-5</v>
      </c>
      <c r="AY362" s="10">
        <f>3/24000000*OO[[#This Row],[107 (02JUL1985 06:00:00)-Water Temperature (C)]]*OO[[#This Row],[49]]</f>
        <v>4.2124299428049994E-5</v>
      </c>
      <c r="AZ362" s="10">
        <f>3/24000000*OO[[#This Row],[108 (02JUL1985 09:00:00)-Water Temperature (C)]]*OO[[#This Row],[50]]</f>
        <v>4.0506552349762494E-5</v>
      </c>
      <c r="BA362" s="10">
        <f>3/24000000*OO[[#This Row],[109 (02JUL1985 12:00:00)-Water Temperature (C)]]*OO[[#This Row],[51]]</f>
        <v>3.8849241188649992E-5</v>
      </c>
      <c r="BB362" s="10">
        <f>3/24000000*OO[[#This Row],[110 (02JUL1985 15:00:00)-Water Temperature (C)]]*OO[[#This Row],[52]]</f>
        <v>3.6934692844875001E-5</v>
      </c>
      <c r="BC362" s="10">
        <f>3/24000000*OO[[#This Row],[111 (02JUL1985 18:00:00)-Water Temperature (C)]]*OO[[#This Row],[53]]</f>
        <v>3.4966427626562501E-5</v>
      </c>
      <c r="BD362" s="10">
        <f>3/24000000*OO[[#This Row],[112 (02JUL1985 21:00:00)-Water Temperature (C)]]*OO[[#This Row],[54]]</f>
        <v>3.2258508452099998E-5</v>
      </c>
      <c r="BE362" s="10">
        <f>3/24000000*OO[[#This Row],[113 (03JUL1985 00:00:00)-Water Temperature (C)]]*OO[[#This Row],[55]]</f>
        <v>2.8540674374274997E-5</v>
      </c>
      <c r="BF362" s="10">
        <f>3/24000000*OO[[#This Row],[114 (03JUL1985 03:00:00)-Water Temperature (C)]]*OO[[#This Row],[56]]</f>
        <v>2.4656003902004997E-5</v>
      </c>
      <c r="BG362" s="10">
        <f>3/24000000*OO[[#This Row],[115 (03JUL1985 06:00:00)-Water Temperature (C)]]*OO[[#This Row],[57]]</f>
        <v>2.1017565137677499E-5</v>
      </c>
      <c r="BH362" s="10">
        <f>3/24000000*OO[[#This Row],[116 (03JUL1985 09:00:00)-Water Temperature (C)]]*OO[[#This Row],[58]]</f>
        <v>1.8323725320880001E-5</v>
      </c>
      <c r="BI362" s="10">
        <f>3/24000000*OO[[#This Row],[117 (03JUL1985 12:00:00)-Water Temperature (C)]]*OO[[#This Row],[59]]</f>
        <v>1.6297793254062497E-5</v>
      </c>
      <c r="BJ362" s="10">
        <f>3/24000000*OO[[#This Row],[118 (03JUL1985 15:00:00)-Water Temperature (C)]]*OO[[#This Row],[60]]</f>
        <v>1.4616179885925E-5</v>
      </c>
      <c r="BK362" s="10">
        <f>3/24000000*OO[[#This Row],[119 (03JUL1985 18:00:00)-Water Temperature (C)]]*OO[[#This Row],[61]]</f>
        <v>1.3212343307287502E-5</v>
      </c>
      <c r="BL362" s="10">
        <f>3/24000000*OO[[#This Row],[120 (03JUL1985 21:00:00)-Water Temperature (C)]]*OO[[#This Row],[62]]</f>
        <v>1.1694369289776247E-5</v>
      </c>
      <c r="BM362" s="10">
        <f>3/24000000*OO[[#This Row],[121 (04JUL1985 00:00:00)-Water Temperature (C)]]*OO[[#This Row],[63]]</f>
        <v>1.0000150146629998E-5</v>
      </c>
      <c r="BN362" s="10">
        <f>3/24000000*OO[[#This Row],[122 (04JUL1985 03:00:00)-Water Temperature (C)]]*OO[[#This Row],[64]]</f>
        <v>8.307530956285E-6</v>
      </c>
      <c r="BO362" s="10">
        <f>3/24000000*OO[[#This Row],[123 (04JUL1985 06:00:00)-Water Temperature (C)]]*OO[[#This Row],[65]]</f>
        <v>6.6948127863349993E-6</v>
      </c>
      <c r="BP362" s="10">
        <f>3/24000000*OO[[#This Row],[124 (04JUL1985 09:00:00)-Water Temperature (C)]]*OO[[#This Row],[66]]</f>
        <v>5.3517888331474996E-6</v>
      </c>
      <c r="BQ362" s="10">
        <f>3/24000000*OO[[#This Row],[125 (04JUL1985 12:00:00)-Water Temperature (C)]]*OO[[#This Row],[67]]</f>
        <v>4.2432785041962504E-6</v>
      </c>
      <c r="BR362" s="10">
        <f>3/24000000*OO[[#This Row],[126 (04JUL1985 15:00:00)-Water Temperature (C)]]*OO[[#This Row],[68]]</f>
        <v>3.4129817999199992E-6</v>
      </c>
      <c r="BS362" s="10">
        <f>3/24000000*OO[[#This Row],[127 (04JUL1985 18:00:00)-Water Temperature (C)]]*OO[[#This Row],[69]]</f>
        <v>2.7992066776375001E-6</v>
      </c>
      <c r="BT362" s="10">
        <f>3/24000000*OO[[#This Row],[128 (04JUL1985 21:00:00)-Water Temperature (C)]]*OO[[#This Row],[70]]</f>
        <v>2.3464902485925001E-6</v>
      </c>
      <c r="BU362" s="10">
        <f>3/24000000*OO[[#This Row],[129 (05JUL1985 00:00:00)-Water Temperature (C)]]*OO[[#This Row],[71]]</f>
        <v>2.0235384357999997E-6</v>
      </c>
      <c r="BV362" s="10">
        <f>3/24000000*OO[[#This Row],[130 (05JUL1985 03:00:00)-Water Temperature (C)]]*OO[[#This Row],[72]]</f>
        <v>1.7793136383247501E-6</v>
      </c>
      <c r="BW362" s="10">
        <f>3/24000000*OO[[#This Row],[131 (05JUL1985 06:00:00)-Water Temperature (C)]]*OO[[#This Row],[73]]</f>
        <v>1.589398888485E-6</v>
      </c>
      <c r="BX362" s="10">
        <f>3/24000000*OO[[#This Row],[132 (05JUL1985 09:00:00)-Water Temperature (C)]]*OO[[#This Row],[74]]</f>
        <v>1.47360557500375E-6</v>
      </c>
      <c r="BY362" s="10">
        <f>3/24000000*OO[[#This Row],[133 (05JUL1985 12:00:00)-Water Temperature (C)]]*OO[[#This Row],[75]]</f>
        <v>1.3810004125435002E-6</v>
      </c>
      <c r="BZ362" s="10">
        <f>3/24000000*OO[[#This Row],[134 (05JUL1985 15:00:00)-Water Temperature (C)]]*OO[[#This Row],[76]]</f>
        <v>1.31034944803E-6</v>
      </c>
      <c r="CA362" s="10">
        <f>3/24000000*OO[[#This Row],[135 (05JUL1985 18:00:00)-Water Temperature (C)]]*OO[[#This Row],[77]]</f>
        <v>1.2638622411491248E-6</v>
      </c>
      <c r="CB362" s="10">
        <f>3/24000000*OO[[#This Row],[136 (05JUL1985 21:00:00)-Water Temperature (C)]]*OO[[#This Row],[78]]</f>
        <v>1.2139736443717501E-6</v>
      </c>
      <c r="CC362" s="10">
        <f>3/24000000*OO[[#This Row],[137 (06JUL1985 00:00:00)-Water Temperature (C)]]*OO[[#This Row],[79]]</f>
        <v>1.1540418905174999E-6</v>
      </c>
      <c r="CD362" s="10">
        <f>3/24000000*OO[[#This Row],[138 (06JUL1985 03:00:00)-Water Temperature (C)]]*OO[[#This Row],[80]]</f>
        <v>1.0961452970628751E-6</v>
      </c>
      <c r="CE362" s="10">
        <f>3/24000000*OO[[#This Row],[139 (06JUL1985 06:00:00)-Water Temperature (C)]]*OO[[#This Row],[81]]</f>
        <v>1.0509870175154998E-6</v>
      </c>
      <c r="CF362" s="10">
        <f>3/24000000*OO[[#This Row],[140 (06JUL1985 09:00:00)-Water Temperature (C)]]*OO[[#This Row],[82]]</f>
        <v>1.04568362906E-6</v>
      </c>
      <c r="CG362" s="10">
        <f>3/24000000*OO[[#This Row],[141 (06JUL1985 12:00:00)-Water Temperature (C)]]*OO[[#This Row],[83]]</f>
        <v>1.042376641944E-6</v>
      </c>
      <c r="CH362" s="10">
        <f>3/24000000*OO[[#This Row],[142 (06JUL1985 15:00:00)-Water Temperature (C)]]*OO[[#This Row],[84]]</f>
        <v>1.0355559679312498E-6</v>
      </c>
      <c r="CI362" s="10">
        <f>3/24000000*OO[[#This Row],[143 (06JUL1985 18:00:00)-Water Temperature (C)]]*OO[[#This Row],[85]]</f>
        <v>1.0382091117999999E-6</v>
      </c>
      <c r="CJ362" s="10">
        <f>3/24000000*OO[[#This Row],[144 (06JUL1985 21:00:00)-Water Temperature (C)]]*OO[[#This Row],[86]]</f>
        <v>1.0173476117542498E-6</v>
      </c>
      <c r="CK362" s="10">
        <f>3/24000000*OO[[#This Row],[145 (07JUL1985 00:00:00)-Water Temperature (C)]]*OO[[#This Row],[87]]</f>
        <v>9.6489129848250009E-7</v>
      </c>
      <c r="CL362" s="10">
        <f>3/24000000*OO[[#This Row],[146 (07JUL1985 03:00:00)-Water Temperature (C)]]*OO[[#This Row],[88]]</f>
        <v>9.090707534119999E-7</v>
      </c>
      <c r="CM362" s="10">
        <f>3/24000000*OO[[#This Row],[147 (07JUL1985 06:00:00)-Water Temperature (C)]]*OO[[#This Row],[89]]</f>
        <v>8.5242831066574998E-7</v>
      </c>
      <c r="CN362" s="10">
        <f>3/24000000*OO[[#This Row],[148 (07JUL1985 09:00:00)-Water Temperature (C)]]*OO[[#This Row],[90]]</f>
        <v>8.2240590748837505E-7</v>
      </c>
      <c r="CO362" s="10">
        <f>3/24000000*OO[[#This Row],[149 (07JUL1985 12:00:00)-Water Temperature (C)]]*OO[[#This Row],[91]]</f>
        <v>8.0260937070937501E-7</v>
      </c>
      <c r="CP362" s="10">
        <f>3/24000000*OO[[#This Row],[150 (07JUL1985 15:00:00)-Water Temperature (C)]]*OO[[#This Row],[92]]</f>
        <v>7.8437089637762491E-7</v>
      </c>
      <c r="CQ362" s="10">
        <f>3/24000000*OO[[#This Row],[151 (07JUL1985 18:00:00)-Water Temperature (C)]]*OO[[#This Row],[93]]</f>
        <v>7.7320039314074989E-7</v>
      </c>
      <c r="CR362" s="10">
        <f>3/24000000*OO[[#This Row],[152 (07JUL1985 21:00:00)-Water Temperature (C)]]*OO[[#This Row],[94]]</f>
        <v>7.4952603086899986E-7</v>
      </c>
      <c r="CS362" s="10">
        <f>3/24000000*OO[[#This Row],[153 (08JUL1985 00:00:00)-Water Temperature (C)]]*OO[[#This Row],[95]]</f>
        <v>7.1216919556737496E-7</v>
      </c>
      <c r="CT362" s="10">
        <f>3/24000000*OO[[#This Row],[154 (08JUL1985 03:00:00)-Water Temperature (C)]]*OO[[#This Row],[96]]</f>
        <v>6.726927504937499E-7</v>
      </c>
      <c r="CU362" s="10">
        <f>3/24000000*OO[[#This Row],[155 (08JUL1985 06:00:00)-Water Temperature (C)]]*OO[[#This Row],[97]]</f>
        <v>6.3220819066100007E-7</v>
      </c>
      <c r="CV362" s="10">
        <f>3/24000000*OO[[#This Row],[156 (08JUL1985 09:00:00)-Water Temperature (C)]]*OO[[#This Row],[98]]</f>
        <v>5.9466287032199999E-7</v>
      </c>
      <c r="CW362" s="10">
        <f>3/24000000*OO[[#This Row],[157 (08JUL1985 12:00:00)-Water Temperature (C)]]*OO[[#This Row],[99]]</f>
        <v>5.7251376891800001E-7</v>
      </c>
    </row>
    <row r="363" spans="1:101" x14ac:dyDescent="0.35">
      <c r="A363" t="s">
        <v>370</v>
      </c>
      <c r="B363">
        <v>705.42909999999995</v>
      </c>
      <c r="C363" s="10">
        <f>3/24*OO[[#This Row],[59 (26JUN1985 06:00:00)-Water Temperature (C)]]*OO[[#This Row],[1]]/SUM(OO[1])</f>
        <v>0</v>
      </c>
      <c r="D363" s="10">
        <f>3/24*OO[[#This Row],[60 (26JUN1985 09:00:00)-Water Temperature (C)]]*OO[[#This Row],[2]]/SUM(OO[2])</f>
        <v>0</v>
      </c>
      <c r="E363" s="10">
        <f>3/24*OO[[#This Row],[61 (26JUN1985 12:00:00)-Water Temperature (C)]]*OO[[#This Row],[3]]/SUM(OO[3])</f>
        <v>0</v>
      </c>
      <c r="F363" s="10">
        <f>3/24*OO[[#This Row],[62 (26JUN1985 15:00:00)-Water Temperature (C)]]*OO[[#This Row],[4]]/SUM(OO[4])</f>
        <v>0</v>
      </c>
      <c r="G363" s="10">
        <f>3/24*OO[[#This Row],[63 (26JUN1985 18:00:00)-Water Temperature (C)]]*OO[[#This Row],[5]]/SUM(OO[5])</f>
        <v>0</v>
      </c>
      <c r="H363" s="10">
        <f>3/24*OO[[#This Row],[64 (26JUN1985 21:00:00)-Water Temperature (C)]]*OO[[#This Row],[6]]/SUM(OO[6])</f>
        <v>0</v>
      </c>
      <c r="I363" s="10">
        <f>3/24*OO[[#This Row],[65 (27JUN1985 00:00:00)-Water Temperature (C)]]*OO[[#This Row],[7]]/SUM(OO[7])</f>
        <v>0</v>
      </c>
      <c r="J363" s="10">
        <f>3/24*OO[[#This Row],[66 (27JUN1985 03:00:00)-Water Temperature (C)]]*OO[[#This Row],[8]]/SUM(OO[8])</f>
        <v>0</v>
      </c>
      <c r="K363" s="10">
        <f>3/24*OO[[#This Row],[67 (27JUN1985 06:00:00)-Water Temperature (C)]]*OO[[#This Row],[9]]/SUM(OO[9])</f>
        <v>0</v>
      </c>
      <c r="L363" s="10">
        <f>3/24*OO[[#This Row],[68 (27JUN1985 09:00:00)-Water Temperature (C)]]*OO[[#This Row],[10]]/SUM(OO[10])</f>
        <v>0</v>
      </c>
      <c r="M363" s="10">
        <f>3/24*OO[[#This Row],[69 (27JUN1985 12:00:00)-Water Temperature (C)]]*OO[[#This Row],[11]]/SUM(OO[11])</f>
        <v>0</v>
      </c>
      <c r="N363" s="10">
        <f>3/24*OO[[#This Row],[70 (27JUN1985 15:00:00)-Water Temperature (C)]]*OO[[#This Row],[12]]/SUM(OO[12])</f>
        <v>0</v>
      </c>
      <c r="O363" s="10">
        <f>3/24*OO[[#This Row],[71 (27JUN1985 18:00:00)-Water Temperature (C)]]*OO[[#This Row],[13]]/SUM(OO[13])</f>
        <v>0</v>
      </c>
      <c r="P363" s="10">
        <f>3/24*OO[[#This Row],[72 (27JUN1985 21:00:00)-Water Temperature (C)]]*OO[[#This Row],[14]]/SUM(OO[14])</f>
        <v>0</v>
      </c>
      <c r="Q363" s="10">
        <f>3/24*OO[[#This Row],[73 (28JUN1985 00:00:00)-Water Temperature (C)]]*OO[[#This Row],[15]]/SUM(OO[15])</f>
        <v>0</v>
      </c>
      <c r="R363" s="10">
        <f>3/24*OO[[#This Row],[74 (28JUN1985 03:00:00)-Water Temperature (C)]]*OO[[#This Row],[16]]/SUM(OO[16])</f>
        <v>0</v>
      </c>
      <c r="S363" s="10">
        <f>3/24*OO[[#This Row],[75 (28JUN1985 06:00:00)-Water Temperature (C)]]*OO[[#This Row],[17]]/SUM(OO[17])</f>
        <v>0</v>
      </c>
      <c r="T363" s="10">
        <f>3/24*OO[[#This Row],[76 (28JUN1985 09:00:00)-Water Temperature (C)]]*OO[[#This Row],[18]]/SUM(OO[18])</f>
        <v>0</v>
      </c>
      <c r="U363" s="10">
        <f>3/24*OO[[#This Row],[77 (28JUN1985 12:00:00)-Water Temperature (C)]]*OO[[#This Row],[19]]/SUM(OO[19])</f>
        <v>1.822992750038141E-37</v>
      </c>
      <c r="V363" s="10">
        <f>3/24000000*OO[[#This Row],[78 (28JUN1985 15:00:00)-Water Temperature (C)]]*OO[[#This Row],[20]]</f>
        <v>1.300847820733E-29</v>
      </c>
      <c r="W363" s="10">
        <f>3/24000000*OO[[#This Row],[79 (28JUN1985 18:00:00)-Water Temperature (C)]]*OO[[#This Row],[21]]</f>
        <v>5.4790352233375E-23</v>
      </c>
      <c r="X363" s="10">
        <f>3/24000000*OO[[#This Row],[80 (28JUN1985 21:00:00)-Water Temperature (C)]]*OO[[#This Row],[22]]</f>
        <v>7.4108961239137502E-18</v>
      </c>
      <c r="Y363" s="10">
        <f>3/24000000*OO[[#This Row],[81 (29JUN1985 00:00:00)-Water Temperature (C)]]*OO[[#This Row],[23]]</f>
        <v>2.1249005938217496E-14</v>
      </c>
      <c r="Z363" s="10">
        <f>3/24000000*OO[[#This Row],[82 (29JUN1985 03:00:00)-Water Temperature (C)]]*OO[[#This Row],[24]]</f>
        <v>1.0485040790924997E-11</v>
      </c>
      <c r="AA363" s="10">
        <f>3/24000000*OO[[#This Row],[83 (29JUN1985 06:00:00)-Water Temperature (C)]]*OO[[#This Row],[25]]</f>
        <v>1.5280245088957502E-9</v>
      </c>
      <c r="AB363" s="10">
        <f>3/24000000*OO[[#This Row],[84 (29JUN1985 09:00:00)-Water Temperature (C)]]*OO[[#This Row],[26]]</f>
        <v>9.2643563612999976E-8</v>
      </c>
      <c r="AC363" s="10">
        <f>3/24000000*OO[[#This Row],[85 (29JUN1985 12:00:00)-Water Temperature (C)]]*OO[[#This Row],[27]]</f>
        <v>2.6951929654374995E-6</v>
      </c>
      <c r="AD363" s="10">
        <f>3/24000000*OO[[#This Row],[86 (29JUN1985 15:00:00)-Water Temperature (C)]]*OO[[#This Row],[28]]</f>
        <v>4.1529567171599998E-5</v>
      </c>
      <c r="AE363" s="10">
        <f>3/24000000*OO[[#This Row],[88 (29JUN1985 21:00:00)-Water Temperature (C)]]*OO[[#This Row],[30]]</f>
        <v>1.9839843533285E-3</v>
      </c>
      <c r="AF363" s="10">
        <f>3/24000000*OO[[#This Row],[88 (29JUN1985 21:00:00)-Water Temperature (C)]]*OO[[#This Row],[30]]</f>
        <v>1.9839843533285E-3</v>
      </c>
      <c r="AG363" s="10">
        <f>3/24000000*OO[[#This Row],[89 (30JUN1985 00:00:00)-Water Temperature (C)]]*OO[[#This Row],[31]]</f>
        <v>6.8612459708812497E-3</v>
      </c>
      <c r="AH363" s="10">
        <f>3/24000000*OO[[#This Row],[90 (30JUN1985 03:00:00)-Water Temperature (C)]]*OO[[#This Row],[32]]</f>
        <v>1.6187706467369996E-2</v>
      </c>
      <c r="AI363" s="10">
        <f>3/24000000*OO[[#This Row],[91 (30JUN1985 06:00:00)-Water Temperature (C)]]*OO[[#This Row],[33]]</f>
        <v>2.7500668901149997E-2</v>
      </c>
      <c r="AJ363" s="10">
        <f>3/24000000*OO[[#This Row],[92 (30JUN1985 09:00:00)-Water Temperature (C)]]*OO[[#This Row],[34]]</f>
        <v>3.5643386733899995E-2</v>
      </c>
      <c r="AK363" s="10">
        <f>3/24000000*OO[[#This Row],[93 (30JUN1985 12:00:00)-Water Temperature (C)]]*OO[[#This Row],[35]]</f>
        <v>3.6552792972424995E-2</v>
      </c>
      <c r="AL363" s="10">
        <f>3/24000000*OO[[#This Row],[94 (30JUN1985 15:00:00)-Water Temperature (C)]]*OO[[#This Row],[36]]</f>
        <v>3.0304445920775001E-2</v>
      </c>
      <c r="AM363" s="10">
        <f>3/24000000*OO[[#This Row],[95 (30JUN1985 18:00:00)-Water Temperature (C)]]*OO[[#This Row],[37]]</f>
        <v>2.0689471123997501E-2</v>
      </c>
      <c r="AN363" s="10">
        <f>3/24000000*OO[[#This Row],[96 (30JUN1985 21:00:00)-Water Temperature (C)]]*OO[[#This Row],[38]]</f>
        <v>1.1605704477007499E-2</v>
      </c>
      <c r="AO363" s="10">
        <f>3/24000000*OO[[#This Row],[97 (01JUL1985 00:00:00)-Water Temperature (C)]]*OO[[#This Row],[39]]</f>
        <v>5.5315236525412493E-3</v>
      </c>
      <c r="AP363" s="10">
        <f>3/24000000*OO[[#This Row],[98 (01JUL1985 03:00:00)-Water Temperature (C)]]*OO[[#This Row],[40]]</f>
        <v>2.2976275217375E-3</v>
      </c>
      <c r="AQ363" s="10">
        <f>3/24000000*OO[[#This Row],[99 (01JUL1985 06:00:00)-Water Temperature (C)]]*OO[[#This Row],[41]]</f>
        <v>8.6201675444849994E-4</v>
      </c>
      <c r="AR363" s="10">
        <f>3/24000000*OO[[#This Row],[100 (01JUL1985 09:00:00)-Water Temperature (C)]]*OO[[#This Row],[42]]</f>
        <v>3.1696356529250001E-4</v>
      </c>
      <c r="AS363" s="10">
        <f>3/24000000*OO[[#This Row],[101 (01JUL1985 12:00:00)-Water Temperature (C)]]*OO[[#This Row],[43]]</f>
        <v>1.248186510468E-4</v>
      </c>
      <c r="AT363" s="10">
        <f>3/24000000*OO[[#This Row],[102 (01JUL1985 15:00:00)-Water Temperature (C)]]*OO[[#This Row],[44]]</f>
        <v>6.2785002977900007E-5</v>
      </c>
      <c r="AU363" s="10">
        <f>3/24000000*OO[[#This Row],[103 (01JUL1985 18:00:00)-Water Temperature (C)]]*OO[[#This Row],[45]]</f>
        <v>4.4550977844337497E-5</v>
      </c>
      <c r="AV363" s="10">
        <f>3/24000000*OO[[#This Row],[104 (01JUL1985 21:00:00)-Water Temperature (C)]]*OO[[#This Row],[46]]</f>
        <v>3.9452865070725002E-5</v>
      </c>
      <c r="AW363" s="10">
        <f>3/24000000*OO[[#This Row],[105 (02JUL1985 00:00:00)-Water Temperature (C)]]*OO[[#This Row],[47]]</f>
        <v>3.7562464462199994E-5</v>
      </c>
      <c r="AX363" s="10">
        <f>3/24000000*OO[[#This Row],[106 (02JUL1985 03:00:00)-Water Temperature (C)]]*OO[[#This Row],[48]]</f>
        <v>3.5772710505574997E-5</v>
      </c>
      <c r="AY363" s="10">
        <f>3/24000000*OO[[#This Row],[107 (02JUL1985 06:00:00)-Water Temperature (C)]]*OO[[#This Row],[49]]</f>
        <v>3.3722880448200004E-5</v>
      </c>
      <c r="AZ363" s="10">
        <f>3/24000000*OO[[#This Row],[108 (02JUL1985 09:00:00)-Water Temperature (C)]]*OO[[#This Row],[50]]</f>
        <v>3.2440667314412496E-5</v>
      </c>
      <c r="BA363" s="10">
        <f>3/24000000*OO[[#This Row],[109 (02JUL1985 12:00:00)-Water Temperature (C)]]*OO[[#This Row],[51]]</f>
        <v>3.1120712087400005E-5</v>
      </c>
      <c r="BB363" s="10">
        <f>3/24000000*OO[[#This Row],[110 (02JUL1985 15:00:00)-Water Temperature (C)]]*OO[[#This Row],[52]]</f>
        <v>2.9595883440262494E-5</v>
      </c>
      <c r="BC363" s="10">
        <f>3/24000000*OO[[#This Row],[111 (02JUL1985 18:00:00)-Water Temperature (C)]]*OO[[#This Row],[53]]</f>
        <v>2.8022085462687498E-5</v>
      </c>
      <c r="BD363" s="10">
        <f>3/24000000*OO[[#This Row],[112 (02JUL1985 21:00:00)-Water Temperature (C)]]*OO[[#This Row],[54]]</f>
        <v>2.5888425961804996E-5</v>
      </c>
      <c r="BE363" s="10">
        <f>3/24000000*OO[[#This Row],[113 (03JUL1985 00:00:00)-Water Temperature (C)]]*OO[[#This Row],[55]]</f>
        <v>2.29618872882875E-5</v>
      </c>
      <c r="BF363" s="10">
        <f>3/24000000*OO[[#This Row],[114 (03JUL1985 03:00:00)-Water Temperature (C)]]*OO[[#This Row],[56]]</f>
        <v>1.98673196609475E-5</v>
      </c>
      <c r="BG363" s="10">
        <f>3/24000000*OO[[#This Row],[115 (03JUL1985 06:00:00)-Water Temperature (C)]]*OO[[#This Row],[57]]</f>
        <v>1.6965548074396249E-5</v>
      </c>
      <c r="BH363" s="10">
        <f>3/24000000*OO[[#This Row],[116 (03JUL1985 09:00:00)-Water Temperature (C)]]*OO[[#This Row],[58]]</f>
        <v>1.4786201068611248E-5</v>
      </c>
      <c r="BI363" s="10">
        <f>3/24000000*OO[[#This Row],[117 (03JUL1985 12:00:00)-Water Temperature (C)]]*OO[[#This Row],[59]]</f>
        <v>1.3136664988439998E-5</v>
      </c>
      <c r="BJ363" s="10">
        <f>3/24000000*OO[[#This Row],[118 (03JUL1985 15:00:00)-Water Temperature (C)]]*OO[[#This Row],[60]]</f>
        <v>1.176650593545625E-5</v>
      </c>
      <c r="BK363" s="10">
        <f>3/24000000*OO[[#This Row],[119 (03JUL1985 18:00:00)-Water Temperature (C)]]*OO[[#This Row],[61]]</f>
        <v>1.0624198092345001E-5</v>
      </c>
      <c r="BL363" s="10">
        <f>3/24000000*OO[[#This Row],[120 (03JUL1985 21:00:00)-Water Temperature (C)]]*OO[[#This Row],[62]]</f>
        <v>9.4108381039062503E-6</v>
      </c>
      <c r="BM363" s="10">
        <f>3/24000000*OO[[#This Row],[121 (04JUL1985 00:00:00)-Water Temperature (C)]]*OO[[#This Row],[63]]</f>
        <v>8.0676381526649996E-6</v>
      </c>
      <c r="BN363" s="10">
        <f>3/24000000*OO[[#This Row],[122 (04JUL1985 03:00:00)-Water Temperature (C)]]*OO[[#This Row],[64]]</f>
        <v>6.7229115221949994E-6</v>
      </c>
      <c r="BO363" s="10">
        <f>3/24000000*OO[[#This Row],[123 (04JUL1985 06:00:00)-Water Temperature (C)]]*OO[[#This Row],[65]]</f>
        <v>5.4364185592400003E-6</v>
      </c>
      <c r="BP363" s="10">
        <f>3/24000000*OO[[#This Row],[124 (04JUL1985 09:00:00)-Water Temperature (C)]]*OO[[#This Row],[66]]</f>
        <v>4.3531195028475002E-6</v>
      </c>
      <c r="BQ363" s="10">
        <f>3/24000000*OO[[#This Row],[125 (04JUL1985 12:00:00)-Water Temperature (C)]]*OO[[#This Row],[67]]</f>
        <v>3.4519371259887498E-6</v>
      </c>
      <c r="BR363" s="10">
        <f>3/24000000*OO[[#This Row],[126 (04JUL1985 15:00:00)-Water Temperature (C)]]*OO[[#This Row],[68]]</f>
        <v>2.7705062704649991E-6</v>
      </c>
      <c r="BS363" s="10">
        <f>3/24000000*OO[[#This Row],[127 (04JUL1985 18:00:00)-Water Temperature (C)]]*OO[[#This Row],[69]]</f>
        <v>2.2644980256397496E-6</v>
      </c>
      <c r="BT363" s="10">
        <f>3/24000000*OO[[#This Row],[128 (04JUL1985 21:00:00)-Water Temperature (C)]]*OO[[#This Row],[70]]</f>
        <v>1.8923425202618748E-6</v>
      </c>
      <c r="BU363" s="10">
        <f>3/24000000*OO[[#This Row],[129 (05JUL1985 00:00:00)-Water Temperature (C)]]*OO[[#This Row],[71]]</f>
        <v>1.6273621262687501E-6</v>
      </c>
      <c r="BV363" s="10">
        <f>3/24000000*OO[[#This Row],[130 (05JUL1985 03:00:00)-Water Temperature (C)]]*OO[[#This Row],[72]]</f>
        <v>1.4285928329080001E-6</v>
      </c>
      <c r="BW363" s="10">
        <f>3/24000000*OO[[#This Row],[131 (05JUL1985 06:00:00)-Water Temperature (C)]]*OO[[#This Row],[73]]</f>
        <v>1.2744990829499998E-6</v>
      </c>
      <c r="BX363" s="10">
        <f>3/24000000*OO[[#This Row],[132 (05JUL1985 09:00:00)-Water Temperature (C)]]*OO[[#This Row],[74]]</f>
        <v>1.1790989995995E-6</v>
      </c>
      <c r="BY363" s="10">
        <f>3/24000000*OO[[#This Row],[133 (05JUL1985 12:00:00)-Water Temperature (C)]]*OO[[#This Row],[75]]</f>
        <v>1.103591346879E-6</v>
      </c>
      <c r="BZ363" s="10">
        <f>3/24000000*OO[[#This Row],[134 (05JUL1985 15:00:00)-Water Temperature (C)]]*OO[[#This Row],[76]]</f>
        <v>1.045707784465E-6</v>
      </c>
      <c r="CA363" s="10">
        <f>3/24000000*OO[[#This Row],[135 (05JUL1985 18:00:00)-Water Temperature (C)]]*OO[[#This Row],[77]]</f>
        <v>1.0070593608219998E-6</v>
      </c>
      <c r="CB363" s="10">
        <f>3/24000000*OO[[#This Row],[136 (05JUL1985 21:00:00)-Water Temperature (C)]]*OO[[#This Row],[78]]</f>
        <v>9.6717977312000025E-7</v>
      </c>
      <c r="CC363" s="10">
        <f>3/24000000*OO[[#This Row],[137 (06JUL1985 00:00:00)-Water Temperature (C)]]*OO[[#This Row],[79]]</f>
        <v>9.1932033573599995E-7</v>
      </c>
      <c r="CD363" s="10">
        <f>3/24000000*OO[[#This Row],[138 (06JUL1985 03:00:00)-Water Temperature (C)]]*OO[[#This Row],[80]]</f>
        <v>8.7302720298724998E-7</v>
      </c>
      <c r="CE363" s="10">
        <f>3/24000000*OO[[#This Row],[139 (06JUL1985 06:00:00)-Water Temperature (C)]]*OO[[#This Row],[81]]</f>
        <v>8.3697631255549991E-7</v>
      </c>
      <c r="CF363" s="10">
        <f>3/24000000*OO[[#This Row],[140 (06JUL1985 09:00:00)-Water Temperature (C)]]*OO[[#This Row],[82]]</f>
        <v>8.3190708388649991E-7</v>
      </c>
      <c r="CG363" s="10">
        <f>3/24000000*OO[[#This Row],[141 (06JUL1985 12:00:00)-Water Temperature (C)]]*OO[[#This Row],[83]]</f>
        <v>8.2928597014249982E-7</v>
      </c>
      <c r="CH363" s="10">
        <f>3/24000000*OO[[#This Row],[142 (06JUL1985 15:00:00)-Water Temperature (C)]]*OO[[#This Row],[84]]</f>
        <v>8.2355549646975004E-7</v>
      </c>
      <c r="CI363" s="10">
        <f>3/24000000*OO[[#This Row],[143 (06JUL1985 18:00:00)-Water Temperature (C)]]*OO[[#This Row],[85]]</f>
        <v>8.2494502977625001E-7</v>
      </c>
      <c r="CJ363" s="10">
        <f>3/24000000*OO[[#This Row],[144 (06JUL1985 21:00:00)-Water Temperature (C)]]*OO[[#This Row],[86]]</f>
        <v>8.0903654286999993E-7</v>
      </c>
      <c r="CK363" s="10">
        <f>3/24000000*OO[[#This Row],[145 (07JUL1985 00:00:00)-Water Temperature (C)]]*OO[[#This Row],[87]]</f>
        <v>7.6830974855999997E-7</v>
      </c>
      <c r="CL363" s="10">
        <f>3/24000000*OO[[#This Row],[146 (07JUL1985 03:00:00)-Water Temperature (C)]]*OO[[#This Row],[88]]</f>
        <v>7.241545199137501E-7</v>
      </c>
      <c r="CM363" s="10">
        <f>3/24000000*OO[[#This Row],[147 (07JUL1985 06:00:00)-Water Temperature (C)]]*OO[[#This Row],[89]]</f>
        <v>6.7969055600687513E-7</v>
      </c>
      <c r="CN363" s="10">
        <f>3/24000000*OO[[#This Row],[148 (07JUL1985 09:00:00)-Water Temperature (C)]]*OO[[#This Row],[90]]</f>
        <v>6.5510212539574995E-7</v>
      </c>
      <c r="CO363" s="10">
        <f>3/24000000*OO[[#This Row],[149 (07JUL1985 12:00:00)-Water Temperature (C)]]*OO[[#This Row],[91]]</f>
        <v>6.3898301067187504E-7</v>
      </c>
      <c r="CP363" s="10">
        <f>3/24000000*OO[[#This Row],[150 (07JUL1985 15:00:00)-Water Temperature (C)]]*OO[[#This Row],[92]]</f>
        <v>6.2379795178799998E-7</v>
      </c>
      <c r="CQ363" s="10">
        <f>3/24000000*OO[[#This Row],[151 (07JUL1985 18:00:00)-Water Temperature (C)]]*OO[[#This Row],[93]]</f>
        <v>6.1416720088999997E-7</v>
      </c>
      <c r="CR363" s="10">
        <f>3/24000000*OO[[#This Row],[152 (07JUL1985 21:00:00)-Water Temperature (C)]]*OO[[#This Row],[94]]</f>
        <v>5.9541202358924995E-7</v>
      </c>
      <c r="CS363" s="10">
        <f>3/24000000*OO[[#This Row],[153 (08JUL1985 00:00:00)-Water Temperature (C)]]*OO[[#This Row],[95]]</f>
        <v>5.6606379989799992E-7</v>
      </c>
      <c r="CT363" s="10">
        <f>3/24000000*OO[[#This Row],[154 (08JUL1985 03:00:00)-Water Temperature (C)]]*OO[[#This Row],[96]]</f>
        <v>5.3492340347599994E-7</v>
      </c>
      <c r="CU363" s="10">
        <f>3/24000000*OO[[#This Row],[155 (08JUL1985 06:00:00)-Water Temperature (C)]]*OO[[#This Row],[97]]</f>
        <v>5.0327592018899996E-7</v>
      </c>
      <c r="CV363" s="10">
        <f>3/24000000*OO[[#This Row],[156 (08JUL1985 09:00:00)-Water Temperature (C)]]*OO[[#This Row],[98]]</f>
        <v>4.7372497682400004E-7</v>
      </c>
      <c r="CW363" s="10">
        <f>3/24000000*OO[[#This Row],[157 (08JUL1985 12:00:00)-Water Temperature (C)]]*OO[[#This Row],[99]]</f>
        <v>4.55789219500125E-7</v>
      </c>
    </row>
    <row r="364" spans="1:101" x14ac:dyDescent="0.35">
      <c r="A364" t="s">
        <v>371</v>
      </c>
      <c r="B364">
        <v>612.70889999999997</v>
      </c>
      <c r="C364" s="10">
        <f>3/24*OO[[#This Row],[59 (26JUN1985 06:00:00)-Water Temperature (C)]]*OO[[#This Row],[1]]/SUM(OO[1])</f>
        <v>0</v>
      </c>
      <c r="D364" s="10">
        <f>3/24*OO[[#This Row],[60 (26JUN1985 09:00:00)-Water Temperature (C)]]*OO[[#This Row],[2]]/SUM(OO[2])</f>
        <v>0</v>
      </c>
      <c r="E364" s="10">
        <f>3/24*OO[[#This Row],[61 (26JUN1985 12:00:00)-Water Temperature (C)]]*OO[[#This Row],[3]]/SUM(OO[3])</f>
        <v>0</v>
      </c>
      <c r="F364" s="10">
        <f>3/24*OO[[#This Row],[62 (26JUN1985 15:00:00)-Water Temperature (C)]]*OO[[#This Row],[4]]/SUM(OO[4])</f>
        <v>0</v>
      </c>
      <c r="G364" s="10">
        <f>3/24*OO[[#This Row],[63 (26JUN1985 18:00:00)-Water Temperature (C)]]*OO[[#This Row],[5]]/SUM(OO[5])</f>
        <v>0</v>
      </c>
      <c r="H364" s="10">
        <f>3/24*OO[[#This Row],[64 (26JUN1985 21:00:00)-Water Temperature (C)]]*OO[[#This Row],[6]]/SUM(OO[6])</f>
        <v>0</v>
      </c>
      <c r="I364" s="10">
        <f>3/24*OO[[#This Row],[65 (27JUN1985 00:00:00)-Water Temperature (C)]]*OO[[#This Row],[7]]/SUM(OO[7])</f>
        <v>0</v>
      </c>
      <c r="J364" s="10">
        <f>3/24*OO[[#This Row],[66 (27JUN1985 03:00:00)-Water Temperature (C)]]*OO[[#This Row],[8]]/SUM(OO[8])</f>
        <v>0</v>
      </c>
      <c r="K364" s="10">
        <f>3/24*OO[[#This Row],[67 (27JUN1985 06:00:00)-Water Temperature (C)]]*OO[[#This Row],[9]]/SUM(OO[9])</f>
        <v>0</v>
      </c>
      <c r="L364" s="10">
        <f>3/24*OO[[#This Row],[68 (27JUN1985 09:00:00)-Water Temperature (C)]]*OO[[#This Row],[10]]/SUM(OO[10])</f>
        <v>0</v>
      </c>
      <c r="M364" s="10">
        <f>3/24*OO[[#This Row],[69 (27JUN1985 12:00:00)-Water Temperature (C)]]*OO[[#This Row],[11]]/SUM(OO[11])</f>
        <v>0</v>
      </c>
      <c r="N364" s="10">
        <f>3/24*OO[[#This Row],[70 (27JUN1985 15:00:00)-Water Temperature (C)]]*OO[[#This Row],[12]]/SUM(OO[12])</f>
        <v>0</v>
      </c>
      <c r="O364" s="10">
        <f>3/24*OO[[#This Row],[71 (27JUN1985 18:00:00)-Water Temperature (C)]]*OO[[#This Row],[13]]/SUM(OO[13])</f>
        <v>0</v>
      </c>
      <c r="P364" s="10">
        <f>3/24*OO[[#This Row],[72 (27JUN1985 21:00:00)-Water Temperature (C)]]*OO[[#This Row],[14]]/SUM(OO[14])</f>
        <v>0</v>
      </c>
      <c r="Q364" s="10">
        <f>3/24*OO[[#This Row],[73 (28JUN1985 00:00:00)-Water Temperature (C)]]*OO[[#This Row],[15]]/SUM(OO[15])</f>
        <v>0</v>
      </c>
      <c r="R364" s="10">
        <f>3/24*OO[[#This Row],[74 (28JUN1985 03:00:00)-Water Temperature (C)]]*OO[[#This Row],[16]]/SUM(OO[16])</f>
        <v>0</v>
      </c>
      <c r="S364" s="10">
        <f>3/24*OO[[#This Row],[75 (28JUN1985 06:00:00)-Water Temperature (C)]]*OO[[#This Row],[17]]/SUM(OO[17])</f>
        <v>0</v>
      </c>
      <c r="T364" s="10">
        <f>3/24*OO[[#This Row],[76 (28JUN1985 09:00:00)-Water Temperature (C)]]*OO[[#This Row],[18]]/SUM(OO[18])</f>
        <v>0</v>
      </c>
      <c r="U364" s="10">
        <f>3/24*OO[[#This Row],[77 (28JUN1985 12:00:00)-Water Temperature (C)]]*OO[[#This Row],[19]]/SUM(OO[19])</f>
        <v>5.035823315114256E-38</v>
      </c>
      <c r="V364" s="10">
        <f>3/24000000*OO[[#This Row],[78 (28JUN1985 15:00:00)-Water Temperature (C)]]*OO[[#This Row],[20]]</f>
        <v>7.1340990201274989E-30</v>
      </c>
      <c r="W364" s="10">
        <f>3/24000000*OO[[#This Row],[79 (28JUN1985 18:00:00)-Water Temperature (C)]]*OO[[#This Row],[21]]</f>
        <v>2.0957739360167499E-23</v>
      </c>
      <c r="X364" s="10">
        <f>3/24000000*OO[[#This Row],[80 (28JUN1985 21:00:00)-Water Temperature (C)]]*OO[[#This Row],[22]]</f>
        <v>4.1990724253200001E-18</v>
      </c>
      <c r="Y364" s="10">
        <f>3/24000000*OO[[#This Row],[81 (29JUN1985 00:00:00)-Water Temperature (C)]]*OO[[#This Row],[23]]</f>
        <v>1.3564671703931248E-14</v>
      </c>
      <c r="Z364" s="10">
        <f>3/24000000*OO[[#This Row],[82 (29JUN1985 03:00:00)-Water Temperature (C)]]*OO[[#This Row],[24]]</f>
        <v>7.1470888849724997E-12</v>
      </c>
      <c r="AA364" s="10">
        <f>3/24000000*OO[[#This Row],[83 (29JUN1985 06:00:00)-Water Temperature (C)]]*OO[[#This Row],[25]]</f>
        <v>1.114252748300125E-9</v>
      </c>
      <c r="AB364" s="10">
        <f>3/24000000*OO[[#This Row],[84 (29JUN1985 09:00:00)-Water Temperature (C)]]*OO[[#This Row],[26]]</f>
        <v>7.0801884652562498E-8</v>
      </c>
      <c r="AC364" s="10">
        <f>3/24000000*OO[[#This Row],[85 (29JUN1985 12:00:00)-Water Temperature (C)]]*OO[[#This Row],[27]]</f>
        <v>2.148395133028E-6</v>
      </c>
      <c r="AD364" s="10">
        <f>3/24000000*OO[[#This Row],[86 (29JUN1985 15:00:00)-Water Temperature (C)]]*OO[[#This Row],[28]]</f>
        <v>3.4373556441975001E-5</v>
      </c>
      <c r="AE364" s="10">
        <f>3/24000000*OO[[#This Row],[88 (29JUN1985 21:00:00)-Water Temperature (C)]]*OO[[#This Row],[30]]</f>
        <v>1.7552258959331248E-3</v>
      </c>
      <c r="AF364" s="10">
        <f>3/24000000*OO[[#This Row],[88 (29JUN1985 21:00:00)-Water Temperature (C)]]*OO[[#This Row],[30]]</f>
        <v>1.7552258959331248E-3</v>
      </c>
      <c r="AG364" s="10">
        <f>3/24000000*OO[[#This Row],[89 (30JUN1985 00:00:00)-Water Temperature (C)]]*OO[[#This Row],[31]]</f>
        <v>6.2554831121600001E-3</v>
      </c>
      <c r="AH364" s="10">
        <f>3/24000000*OO[[#This Row],[90 (30JUN1985 03:00:00)-Water Temperature (C)]]*OO[[#This Row],[32]]</f>
        <v>1.5165568989480002E-2</v>
      </c>
      <c r="AI364" s="10">
        <f>3/24000000*OO[[#This Row],[91 (30JUN1985 06:00:00)-Water Temperature (C)]]*OO[[#This Row],[33]]</f>
        <v>2.6410850928674998E-2</v>
      </c>
      <c r="AJ364" s="10">
        <f>3/24000000*OO[[#This Row],[92 (30JUN1985 09:00:00)-Water Temperature (C)]]*OO[[#This Row],[34]]</f>
        <v>3.5011088235000001E-2</v>
      </c>
      <c r="AK364" s="10">
        <f>3/24000000*OO[[#This Row],[93 (30JUN1985 12:00:00)-Water Temperature (C)]]*OO[[#This Row],[35]]</f>
        <v>3.6710527934212499E-2</v>
      </c>
      <c r="AL364" s="10">
        <f>3/24000000*OO[[#This Row],[94 (30JUN1985 15:00:00)-Water Temperature (C)]]*OO[[#This Row],[36]]</f>
        <v>3.1018985757512503E-2</v>
      </c>
      <c r="AM364" s="10">
        <f>3/24000000*OO[[#This Row],[95 (30JUN1985 18:00:00)-Water Temperature (C)]]*OO[[#This Row],[37]]</f>
        <v>2.1568395988560002E-2</v>
      </c>
      <c r="AN364" s="10">
        <f>3/24000000*OO[[#This Row],[96 (30JUN1985 21:00:00)-Water Temperature (C)]]*OO[[#This Row],[38]]</f>
        <v>1.229309575458E-2</v>
      </c>
      <c r="AO364" s="10">
        <f>3/24000000*OO[[#This Row],[97 (01JUL1985 00:00:00)-Water Temperature (C)]]*OO[[#This Row],[39]]</f>
        <v>5.9419266787199988E-3</v>
      </c>
      <c r="AP364" s="10">
        <f>3/24000000*OO[[#This Row],[98 (01JUL1985 03:00:00)-Water Temperature (C)]]*OO[[#This Row],[40]]</f>
        <v>2.49902703503625E-3</v>
      </c>
      <c r="AQ364" s="10">
        <f>3/24000000*OO[[#This Row],[99 (01JUL1985 06:00:00)-Water Temperature (C)]]*OO[[#This Row],[41]]</f>
        <v>9.4646848408787493E-4</v>
      </c>
      <c r="AR364" s="10">
        <f>3/24000000*OO[[#This Row],[100 (01JUL1985 09:00:00)-Water Temperature (C)]]*OO[[#This Row],[42]]</f>
        <v>3.4858687431187497E-4</v>
      </c>
      <c r="AS364" s="10">
        <f>3/24000000*OO[[#This Row],[101 (01JUL1985 12:00:00)-Water Temperature (C)]]*OO[[#This Row],[43]]</f>
        <v>1.3553296178141252E-4</v>
      </c>
      <c r="AT364" s="10">
        <f>3/24000000*OO[[#This Row],[102 (01JUL1985 15:00:00)-Water Temperature (C)]]*OO[[#This Row],[44]]</f>
        <v>6.6103808813875006E-5</v>
      </c>
      <c r="AU364" s="10">
        <f>3/24000000*OO[[#This Row],[103 (01JUL1985 18:00:00)-Water Temperature (C)]]*OO[[#This Row],[45]]</f>
        <v>4.5376574841449995E-5</v>
      </c>
      <c r="AV364" s="10">
        <f>3/24000000*OO[[#This Row],[104 (01JUL1985 21:00:00)-Water Temperature (C)]]*OO[[#This Row],[46]]</f>
        <v>3.9568677148825E-5</v>
      </c>
      <c r="AW364" s="10">
        <f>3/24000000*OO[[#This Row],[105 (02JUL1985 00:00:00)-Water Temperature (C)]]*OO[[#This Row],[47]]</f>
        <v>3.7527483157499999E-5</v>
      </c>
      <c r="AX364" s="10">
        <f>3/24000000*OO[[#This Row],[106 (02JUL1985 03:00:00)-Water Temperature (C)]]*OO[[#This Row],[48]]</f>
        <v>3.5762113133999999E-5</v>
      </c>
      <c r="AY364" s="10">
        <f>3/24000000*OO[[#This Row],[107 (02JUL1985 06:00:00)-Water Temperature (C)]]*OO[[#This Row],[49]]</f>
        <v>3.3755549734800004E-5</v>
      </c>
      <c r="AZ364" s="10">
        <f>3/24000000*OO[[#This Row],[108 (02JUL1985 09:00:00)-Water Temperature (C)]]*OO[[#This Row],[50]]</f>
        <v>3.2480680964625001E-5</v>
      </c>
      <c r="BA364" s="10">
        <f>3/24000000*OO[[#This Row],[109 (02JUL1985 12:00:00)-Water Temperature (C)]]*OO[[#This Row],[51]]</f>
        <v>3.1167933780862497E-5</v>
      </c>
      <c r="BB364" s="10">
        <f>3/24000000*OO[[#This Row],[110 (02JUL1985 15:00:00)-Water Temperature (C)]]*OO[[#This Row],[52]]</f>
        <v>2.9651590577837496E-5</v>
      </c>
      <c r="BC364" s="10">
        <f>3/24000000*OO[[#This Row],[111 (02JUL1985 18:00:00)-Water Temperature (C)]]*OO[[#This Row],[53]]</f>
        <v>2.8075065240062496E-5</v>
      </c>
      <c r="BD364" s="10">
        <f>3/24000000*OO[[#This Row],[112 (02JUL1985 21:00:00)-Water Temperature (C)]]*OO[[#This Row],[54]]</f>
        <v>2.5964758848979999E-5</v>
      </c>
      <c r="BE364" s="10">
        <f>3/24000000*OO[[#This Row],[113 (03JUL1985 00:00:00)-Water Temperature (C)]]*OO[[#This Row],[55]]</f>
        <v>2.3091730807499995E-5</v>
      </c>
      <c r="BF364" s="10">
        <f>3/24000000*OO[[#This Row],[114 (03JUL1985 03:00:00)-Water Temperature (C)]]*OO[[#This Row],[56]]</f>
        <v>2.0011383902204997E-5</v>
      </c>
      <c r="BG364" s="10">
        <f>3/24000000*OO[[#This Row],[115 (03JUL1985 06:00:00)-Water Temperature (C)]]*OO[[#This Row],[57]]</f>
        <v>1.7116568903774997E-5</v>
      </c>
      <c r="BH364" s="10">
        <f>3/24000000*OO[[#This Row],[116 (03JUL1985 09:00:00)-Water Temperature (C)]]*OO[[#This Row],[58]]</f>
        <v>1.49186391365875E-5</v>
      </c>
      <c r="BI364" s="10">
        <f>3/24000000*OO[[#This Row],[117 (03JUL1985 12:00:00)-Water Temperature (C)]]*OO[[#This Row],[59]]</f>
        <v>1.3243204461855001E-5</v>
      </c>
      <c r="BJ364" s="10">
        <f>3/24000000*OO[[#This Row],[118 (03JUL1985 15:00:00)-Water Temperature (C)]]*OO[[#This Row],[60]]</f>
        <v>1.1849244277750001E-5</v>
      </c>
      <c r="BK364" s="10">
        <f>3/24000000*OO[[#This Row],[119 (03JUL1985 18:00:00)-Water Temperature (C)]]*OO[[#This Row],[61]]</f>
        <v>1.0686922035229999E-5</v>
      </c>
      <c r="BL364" s="10">
        <f>3/24000000*OO[[#This Row],[120 (03JUL1985 21:00:00)-Water Temperature (C)]]*OO[[#This Row],[62]]</f>
        <v>9.4703788943999985E-6</v>
      </c>
      <c r="BM364" s="10">
        <f>3/24000000*OO[[#This Row],[121 (04JUL1985 00:00:00)-Water Temperature (C)]]*OO[[#This Row],[63]]</f>
        <v>8.1364174672562492E-6</v>
      </c>
      <c r="BN364" s="10">
        <f>3/24000000*OO[[#This Row],[122 (04JUL1985 03:00:00)-Water Temperature (C)]]*OO[[#This Row],[64]]</f>
        <v>6.7992132829349996E-6</v>
      </c>
      <c r="BO364" s="10">
        <f>3/24000000*OO[[#This Row],[123 (04JUL1985 06:00:00)-Water Temperature (C)]]*OO[[#This Row],[65]]</f>
        <v>5.5162014019699994E-6</v>
      </c>
      <c r="BP364" s="10">
        <f>3/24000000*OO[[#This Row],[124 (04JUL1985 09:00:00)-Water Temperature (C)]]*OO[[#This Row],[66]]</f>
        <v>4.4253816393700001E-6</v>
      </c>
      <c r="BQ364" s="10">
        <f>3/24000000*OO[[#This Row],[125 (04JUL1985 12:00:00)-Water Temperature (C)]]*OO[[#This Row],[67]]</f>
        <v>3.5100413439850002E-6</v>
      </c>
      <c r="BR364" s="10">
        <f>3/24000000*OO[[#This Row],[126 (04JUL1985 15:00:00)-Water Temperature (C)]]*OO[[#This Row],[68]]</f>
        <v>2.812662911955E-6</v>
      </c>
      <c r="BS364" s="10">
        <f>3/24000000*OO[[#This Row],[127 (04JUL1985 18:00:00)-Water Temperature (C)]]*OO[[#This Row],[69]]</f>
        <v>2.2916362589819998E-6</v>
      </c>
      <c r="BT364" s="10">
        <f>3/24000000*OO[[#This Row],[128 (04JUL1985 21:00:00)-Water Temperature (C)]]*OO[[#This Row],[70]]</f>
        <v>1.90962543527875E-6</v>
      </c>
      <c r="BU364" s="10">
        <f>3/24000000*OO[[#This Row],[129 (05JUL1985 00:00:00)-Water Temperature (C)]]*OO[[#This Row],[71]]</f>
        <v>1.6379456173762501E-6</v>
      </c>
      <c r="BV364" s="10">
        <f>3/24000000*OO[[#This Row],[130 (05JUL1985 03:00:00)-Water Temperature (C)]]*OO[[#This Row],[72]]</f>
        <v>1.4356368807224999E-6</v>
      </c>
      <c r="BW364" s="10">
        <f>3/24000000*OO[[#This Row],[131 (05JUL1985 06:00:00)-Water Temperature (C)]]*OO[[#This Row],[73]]</f>
        <v>1.2793333190669999E-6</v>
      </c>
      <c r="BX364" s="10">
        <f>3/24000000*OO[[#This Row],[132 (05JUL1985 09:00:00)-Water Temperature (C)]]*OO[[#This Row],[74]]</f>
        <v>1.181502456033E-6</v>
      </c>
      <c r="BY364" s="10">
        <f>3/24000000*OO[[#This Row],[133 (05JUL1985 12:00:00)-Water Temperature (C)]]*OO[[#This Row],[75]]</f>
        <v>1.1040869501850001E-6</v>
      </c>
      <c r="BZ364" s="10">
        <f>3/24000000*OO[[#This Row],[134 (05JUL1985 15:00:00)-Water Temperature (C)]]*OO[[#This Row],[76]]</f>
        <v>1.044904929024E-6</v>
      </c>
      <c r="CA364" s="10">
        <f>3/24000000*OO[[#This Row],[135 (05JUL1985 18:00:00)-Water Temperature (C)]]*OO[[#This Row],[77]]</f>
        <v>1.0045804190079999E-6</v>
      </c>
      <c r="CB364" s="10">
        <f>3/24000000*OO[[#This Row],[136 (05JUL1985 21:00:00)-Water Temperature (C)]]*OO[[#This Row],[78]]</f>
        <v>9.6434143298624998E-7</v>
      </c>
      <c r="CC364" s="10">
        <f>3/24000000*OO[[#This Row],[137 (06JUL1985 00:00:00)-Water Temperature (C)]]*OO[[#This Row],[79]]</f>
        <v>9.1631989843199992E-7</v>
      </c>
      <c r="CD364" s="10">
        <f>3/24000000*OO[[#This Row],[138 (06JUL1985 03:00:00)-Water Temperature (C)]]*OO[[#This Row],[80]]</f>
        <v>8.6986746139800008E-7</v>
      </c>
      <c r="CE364" s="10">
        <f>3/24000000*OO[[#This Row],[139 (06JUL1985 06:00:00)-Water Temperature (C)]]*OO[[#This Row],[81]]</f>
        <v>8.3384682886799998E-7</v>
      </c>
      <c r="CF364" s="10">
        <f>3/24000000*OO[[#This Row],[140 (06JUL1985 09:00:00)-Water Temperature (C)]]*OO[[#This Row],[82]]</f>
        <v>8.2800752904187503E-7</v>
      </c>
      <c r="CG364" s="10">
        <f>3/24000000*OO[[#This Row],[141 (06JUL1985 12:00:00)-Water Temperature (C)]]*OO[[#This Row],[83]]</f>
        <v>8.2504651614837498E-7</v>
      </c>
      <c r="CH364" s="10">
        <f>3/24000000*OO[[#This Row],[142 (06JUL1985 15:00:00)-Water Temperature (C)]]*OO[[#This Row],[84]]</f>
        <v>8.1903987433712496E-7</v>
      </c>
      <c r="CI364" s="10">
        <f>3/24000000*OO[[#This Row],[143 (06JUL1985 18:00:00)-Water Temperature (C)]]*OO[[#This Row],[85]]</f>
        <v>8.1949140452987501E-7</v>
      </c>
      <c r="CJ364" s="10">
        <f>3/24000000*OO[[#This Row],[144 (06JUL1985 21:00:00)-Water Temperature (C)]]*OO[[#This Row],[86]]</f>
        <v>8.0386069732987485E-7</v>
      </c>
      <c r="CK364" s="10">
        <f>3/24000000*OO[[#This Row],[145 (07JUL1985 00:00:00)-Water Temperature (C)]]*OO[[#This Row],[87]]</f>
        <v>7.6410128749499994E-7</v>
      </c>
      <c r="CL364" s="10">
        <f>3/24000000*OO[[#This Row],[146 (07JUL1985 03:00:00)-Water Temperature (C)]]*OO[[#This Row],[88]]</f>
        <v>7.2034828558875009E-7</v>
      </c>
      <c r="CM364" s="10">
        <f>3/24000000*OO[[#This Row],[147 (07JUL1985 06:00:00)-Water Temperature (C)]]*OO[[#This Row],[89]]</f>
        <v>6.7668132910099994E-7</v>
      </c>
      <c r="CN364" s="10">
        <f>3/24000000*OO[[#This Row],[148 (07JUL1985 09:00:00)-Water Temperature (C)]]*OO[[#This Row],[90]]</f>
        <v>6.5159197126799988E-7</v>
      </c>
      <c r="CO364" s="10">
        <f>3/24000000*OO[[#This Row],[149 (07JUL1985 12:00:00)-Water Temperature (C)]]*OO[[#This Row],[91]]</f>
        <v>6.3514060694350003E-7</v>
      </c>
      <c r="CP364" s="10">
        <f>3/24000000*OO[[#This Row],[150 (07JUL1985 15:00:00)-Water Temperature (C)]]*OO[[#This Row],[92]]</f>
        <v>6.1934531059687498E-7</v>
      </c>
      <c r="CQ364" s="10">
        <f>3/24000000*OO[[#This Row],[151 (07JUL1985 18:00:00)-Water Temperature (C)]]*OO[[#This Row],[93]]</f>
        <v>6.0892972213574998E-7</v>
      </c>
      <c r="CR364" s="10">
        <f>3/24000000*OO[[#This Row],[152 (07JUL1985 21:00:00)-Water Temperature (C)]]*OO[[#This Row],[94]]</f>
        <v>5.9007677827312505E-7</v>
      </c>
      <c r="CS364" s="10">
        <f>3/24000000*OO[[#This Row],[153 (08JUL1985 00:00:00)-Water Temperature (C)]]*OO[[#This Row],[95]]</f>
        <v>5.6134553003099994E-7</v>
      </c>
      <c r="CT364" s="10">
        <f>3/24000000*OO[[#This Row],[154 (08JUL1985 03:00:00)-Water Temperature (C)]]*OO[[#This Row],[96]]</f>
        <v>5.3063530152900002E-7</v>
      </c>
      <c r="CU364" s="10">
        <f>3/24000000*OO[[#This Row],[155 (08JUL1985 06:00:00)-Water Temperature (C)]]*OO[[#This Row],[97]]</f>
        <v>4.9961104545625005E-7</v>
      </c>
      <c r="CV364" s="10">
        <f>3/24000000*OO[[#This Row],[156 (08JUL1985 09:00:00)-Water Temperature (C)]]*OO[[#This Row],[98]]</f>
        <v>4.703832216914999E-7</v>
      </c>
      <c r="CW364" s="10">
        <f>3/24000000*OO[[#This Row],[157 (08JUL1985 12:00:00)-Water Temperature (C)]]*OO[[#This Row],[99]]</f>
        <v>4.5212108664249992E-7</v>
      </c>
    </row>
    <row r="365" spans="1:101" x14ac:dyDescent="0.35">
      <c r="A365" t="s">
        <v>372</v>
      </c>
      <c r="B365">
        <v>919.52070000000003</v>
      </c>
      <c r="C365" s="10">
        <f>3/24*OO[[#This Row],[59 (26JUN1985 06:00:00)-Water Temperature (C)]]*OO[[#This Row],[1]]/SUM(OO[1])</f>
        <v>0</v>
      </c>
      <c r="D365" s="10">
        <f>3/24*OO[[#This Row],[60 (26JUN1985 09:00:00)-Water Temperature (C)]]*OO[[#This Row],[2]]/SUM(OO[2])</f>
        <v>0</v>
      </c>
      <c r="E365" s="10">
        <f>3/24*OO[[#This Row],[61 (26JUN1985 12:00:00)-Water Temperature (C)]]*OO[[#This Row],[3]]/SUM(OO[3])</f>
        <v>0</v>
      </c>
      <c r="F365" s="10">
        <f>3/24*OO[[#This Row],[62 (26JUN1985 15:00:00)-Water Temperature (C)]]*OO[[#This Row],[4]]/SUM(OO[4])</f>
        <v>0</v>
      </c>
      <c r="G365" s="10">
        <f>3/24*OO[[#This Row],[63 (26JUN1985 18:00:00)-Water Temperature (C)]]*OO[[#This Row],[5]]/SUM(OO[5])</f>
        <v>0</v>
      </c>
      <c r="H365" s="10">
        <f>3/24*OO[[#This Row],[64 (26JUN1985 21:00:00)-Water Temperature (C)]]*OO[[#This Row],[6]]/SUM(OO[6])</f>
        <v>0</v>
      </c>
      <c r="I365" s="10">
        <f>3/24*OO[[#This Row],[65 (27JUN1985 00:00:00)-Water Temperature (C)]]*OO[[#This Row],[7]]/SUM(OO[7])</f>
        <v>0</v>
      </c>
      <c r="J365" s="10">
        <f>3/24*OO[[#This Row],[66 (27JUN1985 03:00:00)-Water Temperature (C)]]*OO[[#This Row],[8]]/SUM(OO[8])</f>
        <v>0</v>
      </c>
      <c r="K365" s="10">
        <f>3/24*OO[[#This Row],[67 (27JUN1985 06:00:00)-Water Temperature (C)]]*OO[[#This Row],[9]]/SUM(OO[9])</f>
        <v>0</v>
      </c>
      <c r="L365" s="10">
        <f>3/24*OO[[#This Row],[68 (27JUN1985 09:00:00)-Water Temperature (C)]]*OO[[#This Row],[10]]/SUM(OO[10])</f>
        <v>0</v>
      </c>
      <c r="M365" s="10">
        <f>3/24*OO[[#This Row],[69 (27JUN1985 12:00:00)-Water Temperature (C)]]*OO[[#This Row],[11]]/SUM(OO[11])</f>
        <v>0</v>
      </c>
      <c r="N365" s="10">
        <f>3/24*OO[[#This Row],[70 (27JUN1985 15:00:00)-Water Temperature (C)]]*OO[[#This Row],[12]]/SUM(OO[12])</f>
        <v>0</v>
      </c>
      <c r="O365" s="10">
        <f>3/24*OO[[#This Row],[71 (27JUN1985 18:00:00)-Water Temperature (C)]]*OO[[#This Row],[13]]/SUM(OO[13])</f>
        <v>0</v>
      </c>
      <c r="P365" s="10">
        <f>3/24*OO[[#This Row],[72 (27JUN1985 21:00:00)-Water Temperature (C)]]*OO[[#This Row],[14]]/SUM(OO[14])</f>
        <v>0</v>
      </c>
      <c r="Q365" s="10">
        <f>3/24*OO[[#This Row],[73 (28JUN1985 00:00:00)-Water Temperature (C)]]*OO[[#This Row],[15]]/SUM(OO[15])</f>
        <v>0</v>
      </c>
      <c r="R365" s="10">
        <f>3/24*OO[[#This Row],[74 (28JUN1985 03:00:00)-Water Temperature (C)]]*OO[[#This Row],[16]]/SUM(OO[16])</f>
        <v>0</v>
      </c>
      <c r="S365" s="10">
        <f>3/24*OO[[#This Row],[75 (28JUN1985 06:00:00)-Water Temperature (C)]]*OO[[#This Row],[17]]/SUM(OO[17])</f>
        <v>0</v>
      </c>
      <c r="T365" s="10">
        <f>3/24*OO[[#This Row],[76 (28JUN1985 09:00:00)-Water Temperature (C)]]*OO[[#This Row],[18]]/SUM(OO[18])</f>
        <v>0</v>
      </c>
      <c r="U365" s="10">
        <f>3/24*OO[[#This Row],[77 (28JUN1985 12:00:00)-Water Temperature (C)]]*OO[[#This Row],[19]]/SUM(OO[19])</f>
        <v>1.6682266700212426E-38</v>
      </c>
      <c r="V365" s="10">
        <f>3/24000000*OO[[#This Row],[78 (28JUN1985 15:00:00)-Water Temperature (C)]]*OO[[#This Row],[20]]</f>
        <v>4.4663147938574995E-30</v>
      </c>
      <c r="W365" s="10">
        <f>3/24000000*OO[[#This Row],[79 (28JUN1985 18:00:00)-Water Temperature (C)]]*OO[[#This Row],[21]]</f>
        <v>8.8031533581224996E-24</v>
      </c>
      <c r="X365" s="10">
        <f>3/24000000*OO[[#This Row],[80 (28JUN1985 21:00:00)-Water Temperature (C)]]*OO[[#This Row],[22]]</f>
        <v>3.0061469419649999E-18</v>
      </c>
      <c r="Y365" s="10">
        <f>3/24000000*OO[[#This Row],[81 (29JUN1985 00:00:00)-Water Temperature (C)]]*OO[[#This Row],[23]]</f>
        <v>1.1928797876385E-14</v>
      </c>
      <c r="Z365" s="10">
        <f>3/24000000*OO[[#This Row],[82 (29JUN1985 03:00:00)-Water Temperature (C)]]*OO[[#This Row],[24]]</f>
        <v>7.2240525833175002E-12</v>
      </c>
      <c r="AA365" s="10">
        <f>3/24000000*OO[[#This Row],[83 (29JUN1985 06:00:00)-Water Temperature (C)]]*OO[[#This Row],[25]]</f>
        <v>1.2554537663639999E-9</v>
      </c>
      <c r="AB365" s="10">
        <f>3/24000000*OO[[#This Row],[84 (29JUN1985 09:00:00)-Water Temperature (C)]]*OO[[#This Row],[26]]</f>
        <v>8.3849344734787479E-8</v>
      </c>
      <c r="AC365" s="10">
        <f>3/24000000*OO[[#This Row],[85 (29JUN1985 12:00:00)-Water Temperature (C)]]*OO[[#This Row],[27]]</f>
        <v>2.69076949725E-6</v>
      </c>
      <c r="AD365" s="10">
        <f>3/24000000*OO[[#This Row],[86 (29JUN1985 15:00:00)-Water Temperature (C)]]*OO[[#This Row],[28]]</f>
        <v>4.5336170852262501E-5</v>
      </c>
      <c r="AE365" s="10">
        <f>3/24000000*OO[[#This Row],[88 (29JUN1985 21:00:00)-Water Temperature (C)]]*OO[[#This Row],[30]]</f>
        <v>2.5370559672713748E-3</v>
      </c>
      <c r="AF365" s="10">
        <f>3/24000000*OO[[#This Row],[88 (29JUN1985 21:00:00)-Water Temperature (C)]]*OO[[#This Row],[30]]</f>
        <v>2.5370559672713748E-3</v>
      </c>
      <c r="AG365" s="10">
        <f>3/24000000*OO[[#This Row],[89 (30JUN1985 00:00:00)-Water Temperature (C)]]*OO[[#This Row],[31]]</f>
        <v>9.4246682155537491E-3</v>
      </c>
      <c r="AH365" s="10">
        <f>3/24000000*OO[[#This Row],[90 (30JUN1985 03:00:00)-Water Temperature (C)]]*OO[[#This Row],[32]]</f>
        <v>2.3742851515322499E-2</v>
      </c>
      <c r="AI365" s="10">
        <f>3/24000000*OO[[#This Row],[91 (30JUN1985 06:00:00)-Water Temperature (C)]]*OO[[#This Row],[33]]</f>
        <v>4.2777896427874995E-2</v>
      </c>
      <c r="AJ365" s="10">
        <f>3/24000000*OO[[#This Row],[92 (30JUN1985 09:00:00)-Water Temperature (C)]]*OO[[#This Row],[34]]</f>
        <v>5.84891230515125E-2</v>
      </c>
      <c r="AK365" s="10">
        <f>3/24000000*OO[[#This Row],[93 (30JUN1985 12:00:00)-Water Temperature (C)]]*OO[[#This Row],[35]]</f>
        <v>6.3043300133600003E-2</v>
      </c>
      <c r="AL365" s="10">
        <f>3/24000000*OO[[#This Row],[94 (30JUN1985 15:00:00)-Water Temperature (C)]]*OO[[#This Row],[36]]</f>
        <v>5.4638729924675E-2</v>
      </c>
      <c r="AM365" s="10">
        <f>3/24000000*OO[[#This Row],[95 (30JUN1985 18:00:00)-Water Temperature (C)]]*OO[[#This Row],[37]]</f>
        <v>3.8948780123137496E-2</v>
      </c>
      <c r="AN365" s="10">
        <f>3/24000000*OO[[#This Row],[96 (30JUN1985 21:00:00)-Water Temperature (C)]]*OO[[#This Row],[38]]</f>
        <v>2.2709017187999999E-2</v>
      </c>
      <c r="AO365" s="10">
        <f>3/24000000*OO[[#This Row],[97 (01JUL1985 00:00:00)-Water Temperature (C)]]*OO[[#This Row],[39]]</f>
        <v>1.11962653978175E-2</v>
      </c>
      <c r="AP365" s="10">
        <f>3/24000000*OO[[#This Row],[98 (01JUL1985 03:00:00)-Water Temperature (C)]]*OO[[#This Row],[40]]</f>
        <v>4.7935953982674992E-3</v>
      </c>
      <c r="AQ365" s="10">
        <f>3/24000000*OO[[#This Row],[99 (01JUL1985 06:00:00)-Water Temperature (C)]]*OO[[#This Row],[41]]</f>
        <v>1.8419844441599999E-3</v>
      </c>
      <c r="AR365" s="10">
        <f>3/24000000*OO[[#This Row],[100 (01JUL1985 09:00:00)-Water Temperature (C)]]*OO[[#This Row],[42]]</f>
        <v>6.8118846627612502E-4</v>
      </c>
      <c r="AS365" s="10">
        <f>3/24000000*OO[[#This Row],[101 (01JUL1985 12:00:00)-Water Temperature (C)]]*OO[[#This Row],[43]]</f>
        <v>2.6079511167874993E-4</v>
      </c>
      <c r="AT365" s="10">
        <f>3/24000000*OO[[#This Row],[102 (01JUL1985 15:00:00)-Water Temperature (C)]]*OO[[#This Row],[44]]</f>
        <v>1.2189435944749999E-4</v>
      </c>
      <c r="AU365" s="10">
        <f>3/24000000*OO[[#This Row],[103 (01JUL1985 18:00:00)-Water Temperature (C)]]*OO[[#This Row],[45]]</f>
        <v>7.9740408146624996E-5</v>
      </c>
      <c r="AV365" s="10">
        <f>3/24000000*OO[[#This Row],[104 (01JUL1985 21:00:00)-Water Temperature (C)]]*OO[[#This Row],[46]]</f>
        <v>6.7904636728049998E-5</v>
      </c>
      <c r="AW365" s="10">
        <f>3/24000000*OO[[#This Row],[105 (02JUL1985 00:00:00)-Water Temperature (C)]]*OO[[#This Row],[47]]</f>
        <v>6.3993611350499991E-5</v>
      </c>
      <c r="AX365" s="10">
        <f>3/24000000*OO[[#This Row],[106 (02JUL1985 03:00:00)-Water Temperature (C)]]*OO[[#This Row],[48]]</f>
        <v>6.1047090820574992E-5</v>
      </c>
      <c r="AY365" s="10">
        <f>3/24000000*OO[[#This Row],[107 (02JUL1985 06:00:00)-Water Temperature (C)]]*OO[[#This Row],[49]]</f>
        <v>5.7749230358924988E-5</v>
      </c>
      <c r="AZ365" s="10">
        <f>3/24000000*OO[[#This Row],[108 (02JUL1985 09:00:00)-Water Temperature (C)]]*OO[[#This Row],[50]]</f>
        <v>5.5633199676749996E-5</v>
      </c>
      <c r="BA365" s="10">
        <f>3/24000000*OO[[#This Row],[109 (02JUL1985 12:00:00)-Water Temperature (C)]]*OO[[#This Row],[51]]</f>
        <v>5.3406248764312491E-5</v>
      </c>
      <c r="BB365" s="10">
        <f>3/24000000*OO[[#This Row],[110 (02JUL1985 15:00:00)-Water Temperature (C)]]*OO[[#This Row],[52]]</f>
        <v>5.0853005897400003E-5</v>
      </c>
      <c r="BC365" s="10">
        <f>3/24000000*OO[[#This Row],[111 (02JUL1985 18:00:00)-Water Temperature (C)]]*OO[[#This Row],[53]]</f>
        <v>4.8159744562799989E-5</v>
      </c>
      <c r="BD365" s="10">
        <f>3/24000000*OO[[#This Row],[112 (02JUL1985 21:00:00)-Water Temperature (C)]]*OO[[#This Row],[54]]</f>
        <v>4.4602440091299995E-5</v>
      </c>
      <c r="BE365" s="10">
        <f>3/24000000*OO[[#This Row],[113 (03JUL1985 00:00:00)-Water Temperature (C)]]*OO[[#This Row],[55]]</f>
        <v>3.9809007102375001E-5</v>
      </c>
      <c r="BF365" s="10">
        <f>3/24000000*OO[[#This Row],[114 (03JUL1985 03:00:00)-Water Temperature (C)]]*OO[[#This Row],[56]]</f>
        <v>3.4580156406950004E-5</v>
      </c>
      <c r="BG365" s="10">
        <f>3/24000000*OO[[#This Row],[115 (03JUL1985 06:00:00)-Water Temperature (C)]]*OO[[#This Row],[57]]</f>
        <v>2.9632704580199997E-5</v>
      </c>
      <c r="BH365" s="10">
        <f>3/24000000*OO[[#This Row],[116 (03JUL1985 09:00:00)-Water Temperature (C)]]*OO[[#This Row],[58]]</f>
        <v>2.5836330673674997E-5</v>
      </c>
      <c r="BI365" s="10">
        <f>3/24000000*OO[[#This Row],[117 (03JUL1985 12:00:00)-Water Temperature (C)]]*OO[[#This Row],[59]]</f>
        <v>2.2910032535283748E-5</v>
      </c>
      <c r="BJ365" s="10">
        <f>3/24000000*OO[[#This Row],[118 (03JUL1985 15:00:00)-Water Temperature (C)]]*OO[[#This Row],[60]]</f>
        <v>2.0476582240184998E-5</v>
      </c>
      <c r="BK365" s="10">
        <f>3/24000000*OO[[#This Row],[119 (03JUL1985 18:00:00)-Water Temperature (C)]]*OO[[#This Row],[61]]</f>
        <v>1.8441493525220001E-5</v>
      </c>
      <c r="BL365" s="10">
        <f>3/24000000*OO[[#This Row],[120 (03JUL1985 21:00:00)-Water Temperature (C)]]*OO[[#This Row],[62]]</f>
        <v>1.6349123525639999E-5</v>
      </c>
      <c r="BM365" s="10">
        <f>3/24000000*OO[[#This Row],[121 (04JUL1985 00:00:00)-Water Temperature (C)]]*OO[[#This Row],[63]]</f>
        <v>1.4088558255159999E-5</v>
      </c>
      <c r="BN365" s="10">
        <f>3/24000000*OO[[#This Row],[122 (04JUL1985 03:00:00)-Water Temperature (C)]]*OO[[#This Row],[64]]</f>
        <v>1.1818800476322499E-5</v>
      </c>
      <c r="BO365" s="10">
        <f>3/24000000*OO[[#This Row],[123 (04JUL1985 06:00:00)-Water Temperature (C)]]*OO[[#This Row],[65]]</f>
        <v>9.6328717253062502E-6</v>
      </c>
      <c r="BP365" s="10">
        <f>3/24000000*OO[[#This Row],[124 (04JUL1985 09:00:00)-Water Temperature (C)]]*OO[[#This Row],[66]]</f>
        <v>7.7513658567124985E-6</v>
      </c>
      <c r="BQ365" s="10">
        <f>3/24000000*OO[[#This Row],[125 (04JUL1985 12:00:00)-Water Temperature (C)]]*OO[[#This Row],[67]]</f>
        <v>6.1511770105499996E-6</v>
      </c>
      <c r="BR365" s="10">
        <f>3/24000000*OO[[#This Row],[126 (04JUL1985 15:00:00)-Water Temperature (C)]]*OO[[#This Row],[68]]</f>
        <v>4.9204696692399997E-6</v>
      </c>
      <c r="BS365" s="10">
        <f>3/24000000*OO[[#This Row],[127 (04JUL1985 18:00:00)-Water Temperature (C)]]*OO[[#This Row],[69]]</f>
        <v>3.9918526524450002E-6</v>
      </c>
      <c r="BT365" s="10">
        <f>3/24000000*OO[[#This Row],[128 (04JUL1985 21:00:00)-Water Temperature (C)]]*OO[[#This Row],[70]]</f>
        <v>3.3135253467400001E-6</v>
      </c>
      <c r="BU365" s="10">
        <f>3/24000000*OO[[#This Row],[129 (05JUL1985 00:00:00)-Water Temperature (C)]]*OO[[#This Row],[71]]</f>
        <v>2.8313927351062498E-6</v>
      </c>
      <c r="BV365" s="10">
        <f>3/24000000*OO[[#This Row],[130 (05JUL1985 03:00:00)-Water Temperature (C)]]*OO[[#This Row],[72]]</f>
        <v>2.4760199633529999E-6</v>
      </c>
      <c r="BW365" s="10">
        <f>3/24000000*OO[[#This Row],[131 (05JUL1985 06:00:00)-Water Temperature (C)]]*OO[[#This Row],[73]]</f>
        <v>2.2026263130625E-6</v>
      </c>
      <c r="BX365" s="10">
        <f>3/24000000*OO[[#This Row],[132 (05JUL1985 09:00:00)-Water Temperature (C)]]*OO[[#This Row],[74]]</f>
        <v>2.0297116241001248E-6</v>
      </c>
      <c r="BY365" s="10">
        <f>3/24000000*OO[[#This Row],[133 (05JUL1985 12:00:00)-Water Temperature (C)]]*OO[[#This Row],[75]]</f>
        <v>1.8921602160903748E-6</v>
      </c>
      <c r="BZ365" s="10">
        <f>3/24000000*OO[[#This Row],[134 (05JUL1985 15:00:00)-Water Temperature (C)]]*OO[[#This Row],[76]]</f>
        <v>1.7883877267698749E-6</v>
      </c>
      <c r="CA365" s="10">
        <f>3/24000000*OO[[#This Row],[135 (05JUL1985 18:00:00)-Water Temperature (C)]]*OO[[#This Row],[77]]</f>
        <v>1.7156827457561246E-6</v>
      </c>
      <c r="CB365" s="10">
        <f>3/24000000*OO[[#This Row],[136 (05JUL1985 21:00:00)-Water Temperature (C)]]*OO[[#This Row],[78]]</f>
        <v>1.6460615169647499E-6</v>
      </c>
      <c r="CC365" s="10">
        <f>3/24000000*OO[[#This Row],[137 (06JUL1985 00:00:00)-Water Temperature (C)]]*OO[[#This Row],[79]]</f>
        <v>1.5638837164624999E-6</v>
      </c>
      <c r="CD365" s="10">
        <f>3/24000000*OO[[#This Row],[138 (06JUL1985 03:00:00)-Water Temperature (C)]]*OO[[#This Row],[80]]</f>
        <v>1.484467146447E-6</v>
      </c>
      <c r="CE365" s="10">
        <f>3/24000000*OO[[#This Row],[139 (06JUL1985 06:00:00)-Water Temperature (C)]]*OO[[#This Row],[81]]</f>
        <v>1.42343097920925E-6</v>
      </c>
      <c r="CF365" s="10">
        <f>3/24000000*OO[[#This Row],[140 (06JUL1985 09:00:00)-Water Temperature (C)]]*OO[[#This Row],[82]]</f>
        <v>1.4124689618999998E-6</v>
      </c>
      <c r="CG365" s="10">
        <f>3/24000000*OO[[#This Row],[141 (06JUL1985 12:00:00)-Water Temperature (C)]]*OO[[#This Row],[83]]</f>
        <v>1.4070843746049997E-6</v>
      </c>
      <c r="CH365" s="10">
        <f>3/24000000*OO[[#This Row],[142 (06JUL1985 15:00:00)-Water Temperature (C)]]*OO[[#This Row],[84]]</f>
        <v>1.3970480149832501E-6</v>
      </c>
      <c r="CI365" s="10">
        <f>3/24000000*OO[[#This Row],[143 (06JUL1985 18:00:00)-Water Temperature (C)]]*OO[[#This Row],[85]]</f>
        <v>1.39644359087225E-6</v>
      </c>
      <c r="CJ365" s="10">
        <f>3/24000000*OO[[#This Row],[144 (06JUL1985 21:00:00)-Water Temperature (C)]]*OO[[#This Row],[86]]</f>
        <v>1.3707356726261249E-6</v>
      </c>
      <c r="CK365" s="10">
        <f>3/24000000*OO[[#This Row],[145 (07JUL1985 00:00:00)-Water Temperature (C)]]*OO[[#This Row],[87]]</f>
        <v>1.3054114384692499E-6</v>
      </c>
      <c r="CL365" s="10">
        <f>3/24000000*OO[[#This Row],[146 (07JUL1985 03:00:00)-Water Temperature (C)]]*OO[[#This Row],[88]]</f>
        <v>1.2318983592895001E-6</v>
      </c>
      <c r="CM365" s="10">
        <f>3/24000000*OO[[#This Row],[147 (07JUL1985 06:00:00)-Water Temperature (C)]]*OO[[#This Row],[89]]</f>
        <v>1.1591177971949998E-6</v>
      </c>
      <c r="CN365" s="10">
        <f>3/24000000*OO[[#This Row],[148 (07JUL1985 09:00:00)-Water Temperature (C)]]*OO[[#This Row],[90]]</f>
        <v>1.1157951609595001E-6</v>
      </c>
      <c r="CO365" s="10">
        <f>3/24000000*OO[[#This Row],[149 (07JUL1985 12:00:00)-Water Temperature (C)]]*OO[[#This Row],[91]]</f>
        <v>1.087409136699875E-6</v>
      </c>
      <c r="CP365" s="10">
        <f>3/24000000*OO[[#This Row],[150 (07JUL1985 15:00:00)-Water Temperature (C)]]*OO[[#This Row],[92]]</f>
        <v>1.0595829048332498E-6</v>
      </c>
      <c r="CQ365" s="10">
        <f>3/24000000*OO[[#This Row],[151 (07JUL1985 18:00:00)-Water Temperature (C)]]*OO[[#This Row],[93]]</f>
        <v>1.0404317796331249E-6</v>
      </c>
      <c r="CR365" s="10">
        <f>3/24000000*OO[[#This Row],[152 (07JUL1985 21:00:00)-Water Temperature (C)]]*OO[[#This Row],[94]]</f>
        <v>1.008055198898125E-6</v>
      </c>
      <c r="CS365" s="10">
        <f>3/24000000*OO[[#This Row],[153 (08JUL1985 00:00:00)-Water Temperature (C)]]*OO[[#This Row],[95]]</f>
        <v>9.6026370574050002E-7</v>
      </c>
      <c r="CT365" s="10">
        <f>3/24000000*OO[[#This Row],[154 (08JUL1985 03:00:00)-Water Temperature (C)]]*OO[[#This Row],[96]]</f>
        <v>9.0865457240400003E-7</v>
      </c>
      <c r="CU365" s="10">
        <f>3/24000000*OO[[#This Row],[155 (08JUL1985 06:00:00)-Water Temperature (C)]]*OO[[#This Row],[97]]</f>
        <v>8.5664640879562491E-7</v>
      </c>
      <c r="CV365" s="10">
        <f>3/24000000*OO[[#This Row],[156 (08JUL1985 09:00:00)-Water Temperature (C)]]*OO[[#This Row],[98]]</f>
        <v>8.0691643522462484E-7</v>
      </c>
      <c r="CW365" s="10">
        <f>3/24000000*OO[[#This Row],[157 (08JUL1985 12:00:00)-Water Temperature (C)]]*OO[[#This Row],[99]]</f>
        <v>7.7483843082587506E-7</v>
      </c>
    </row>
    <row r="366" spans="1:101" x14ac:dyDescent="0.35">
      <c r="A366" t="s">
        <v>373</v>
      </c>
      <c r="B366">
        <v>647.58720000000005</v>
      </c>
      <c r="C366" s="10">
        <f>3/24*OO[[#This Row],[59 (26JUN1985 06:00:00)-Water Temperature (C)]]*OO[[#This Row],[1]]/SUM(OO[1])</f>
        <v>0</v>
      </c>
      <c r="D366" s="10">
        <f>3/24*OO[[#This Row],[60 (26JUN1985 09:00:00)-Water Temperature (C)]]*OO[[#This Row],[2]]/SUM(OO[2])</f>
        <v>0</v>
      </c>
      <c r="E366" s="10">
        <f>3/24*OO[[#This Row],[61 (26JUN1985 12:00:00)-Water Temperature (C)]]*OO[[#This Row],[3]]/SUM(OO[3])</f>
        <v>0</v>
      </c>
      <c r="F366" s="10">
        <f>3/24*OO[[#This Row],[62 (26JUN1985 15:00:00)-Water Temperature (C)]]*OO[[#This Row],[4]]/SUM(OO[4])</f>
        <v>0</v>
      </c>
      <c r="G366" s="10">
        <f>3/24*OO[[#This Row],[63 (26JUN1985 18:00:00)-Water Temperature (C)]]*OO[[#This Row],[5]]/SUM(OO[5])</f>
        <v>0</v>
      </c>
      <c r="H366" s="10">
        <f>3/24*OO[[#This Row],[64 (26JUN1985 21:00:00)-Water Temperature (C)]]*OO[[#This Row],[6]]/SUM(OO[6])</f>
        <v>0</v>
      </c>
      <c r="I366" s="10">
        <f>3/24*OO[[#This Row],[65 (27JUN1985 00:00:00)-Water Temperature (C)]]*OO[[#This Row],[7]]/SUM(OO[7])</f>
        <v>0</v>
      </c>
      <c r="J366" s="10">
        <f>3/24*OO[[#This Row],[66 (27JUN1985 03:00:00)-Water Temperature (C)]]*OO[[#This Row],[8]]/SUM(OO[8])</f>
        <v>0</v>
      </c>
      <c r="K366" s="10">
        <f>3/24*OO[[#This Row],[67 (27JUN1985 06:00:00)-Water Temperature (C)]]*OO[[#This Row],[9]]/SUM(OO[9])</f>
        <v>0</v>
      </c>
      <c r="L366" s="10">
        <f>3/24*OO[[#This Row],[68 (27JUN1985 09:00:00)-Water Temperature (C)]]*OO[[#This Row],[10]]/SUM(OO[10])</f>
        <v>0</v>
      </c>
      <c r="M366" s="10">
        <f>3/24*OO[[#This Row],[69 (27JUN1985 12:00:00)-Water Temperature (C)]]*OO[[#This Row],[11]]/SUM(OO[11])</f>
        <v>0</v>
      </c>
      <c r="N366" s="10">
        <f>3/24*OO[[#This Row],[70 (27JUN1985 15:00:00)-Water Temperature (C)]]*OO[[#This Row],[12]]/SUM(OO[12])</f>
        <v>0</v>
      </c>
      <c r="O366" s="10">
        <f>3/24*OO[[#This Row],[71 (27JUN1985 18:00:00)-Water Temperature (C)]]*OO[[#This Row],[13]]/SUM(OO[13])</f>
        <v>0</v>
      </c>
      <c r="P366" s="10">
        <f>3/24*OO[[#This Row],[72 (27JUN1985 21:00:00)-Water Temperature (C)]]*OO[[#This Row],[14]]/SUM(OO[14])</f>
        <v>0</v>
      </c>
      <c r="Q366" s="10">
        <f>3/24*OO[[#This Row],[73 (28JUN1985 00:00:00)-Water Temperature (C)]]*OO[[#This Row],[15]]/SUM(OO[15])</f>
        <v>0</v>
      </c>
      <c r="R366" s="10">
        <f>3/24*OO[[#This Row],[74 (28JUN1985 03:00:00)-Water Temperature (C)]]*OO[[#This Row],[16]]/SUM(OO[16])</f>
        <v>0</v>
      </c>
      <c r="S366" s="10">
        <f>3/24*OO[[#This Row],[75 (28JUN1985 06:00:00)-Water Temperature (C)]]*OO[[#This Row],[17]]/SUM(OO[17])</f>
        <v>0</v>
      </c>
      <c r="T366" s="10">
        <f>3/24*OO[[#This Row],[76 (28JUN1985 09:00:00)-Water Temperature (C)]]*OO[[#This Row],[18]]/SUM(OO[18])</f>
        <v>0</v>
      </c>
      <c r="U366" s="10">
        <f>3/24*OO[[#This Row],[77 (28JUN1985 12:00:00)-Water Temperature (C)]]*OO[[#This Row],[19]]/SUM(OO[19])</f>
        <v>1.49627500472522E-39</v>
      </c>
      <c r="V366" s="10">
        <f>3/24000000*OO[[#This Row],[78 (28JUN1985 15:00:00)-Water Temperature (C)]]*OO[[#This Row],[20]]</f>
        <v>1.106397540227E-30</v>
      </c>
      <c r="W366" s="10">
        <f>3/24000000*OO[[#This Row],[79 (28JUN1985 18:00:00)-Water Temperature (C)]]*OO[[#This Row],[21]]</f>
        <v>1.329423033994E-24</v>
      </c>
      <c r="X366" s="10">
        <f>3/24000000*OO[[#This Row],[80 (28JUN1985 21:00:00)-Water Temperature (C)]]*OO[[#This Row],[22]]</f>
        <v>9.0224118329999989E-19</v>
      </c>
      <c r="Y366" s="10">
        <f>3/24000000*OO[[#This Row],[81 (29JUN1985 00:00:00)-Water Temperature (C)]]*OO[[#This Row],[23]]</f>
        <v>4.54721742509375E-15</v>
      </c>
      <c r="Z366" s="10">
        <f>3/24000000*OO[[#This Row],[82 (29JUN1985 03:00:00)-Water Temperature (C)]]*OO[[#This Row],[24]]</f>
        <v>3.2178338287199997E-12</v>
      </c>
      <c r="AA366" s="10">
        <f>3/24000000*OO[[#This Row],[83 (29JUN1985 06:00:00)-Water Temperature (C)]]*OO[[#This Row],[25]]</f>
        <v>6.1659996180999996E-10</v>
      </c>
      <c r="AB366" s="10">
        <f>3/24000000*OO[[#This Row],[84 (29JUN1985 09:00:00)-Water Temperature (C)]]*OO[[#This Row],[26]]</f>
        <v>4.4428977918874996E-8</v>
      </c>
      <c r="AC366" s="10">
        <f>3/24000000*OO[[#This Row],[85 (29JUN1985 12:00:00)-Water Temperature (C)]]*OO[[#This Row],[27]]</f>
        <v>1.5134781210412498E-6</v>
      </c>
      <c r="AD366" s="10">
        <f>3/24000000*OO[[#This Row],[86 (29JUN1985 15:00:00)-Water Temperature (C)]]*OO[[#This Row],[28]]</f>
        <v>2.6924282664524997E-5</v>
      </c>
      <c r="AE366" s="10">
        <f>3/24000000*OO[[#This Row],[88 (29JUN1985 21:00:00)-Water Temperature (C)]]*OO[[#This Row],[30]]</f>
        <v>1.6588518384457499E-3</v>
      </c>
      <c r="AF366" s="10">
        <f>3/24000000*OO[[#This Row],[88 (29JUN1985 21:00:00)-Water Temperature (C)]]*OO[[#This Row],[30]]</f>
        <v>1.6588518384457499E-3</v>
      </c>
      <c r="AG366" s="10">
        <f>3/24000000*OO[[#This Row],[89 (30JUN1985 00:00:00)-Water Temperature (C)]]*OO[[#This Row],[31]]</f>
        <v>6.4352276298149996E-3</v>
      </c>
      <c r="AH366" s="10">
        <f>3/24000000*OO[[#This Row],[90 (30JUN1985 03:00:00)-Water Temperature (C)]]*OO[[#This Row],[32]]</f>
        <v>1.6864981140794998E-2</v>
      </c>
      <c r="AI366" s="10">
        <f>3/24000000*OO[[#This Row],[91 (30JUN1985 06:00:00)-Water Temperature (C)]]*OO[[#This Row],[33]]</f>
        <v>3.1492958639512493E-2</v>
      </c>
      <c r="AJ366" s="10">
        <f>3/24000000*OO[[#This Row],[92 (30JUN1985 09:00:00)-Water Temperature (C)]]*OO[[#This Row],[34]]</f>
        <v>4.444185951259999E-2</v>
      </c>
      <c r="AK366" s="10">
        <f>3/24000000*OO[[#This Row],[93 (30JUN1985 12:00:00)-Water Temperature (C)]]*OO[[#This Row],[35]]</f>
        <v>4.9317251437500001E-2</v>
      </c>
      <c r="AL366" s="10">
        <f>3/24000000*OO[[#This Row],[94 (30JUN1985 15:00:00)-Water Temperature (C)]]*OO[[#This Row],[36]]</f>
        <v>4.3861922995687502E-2</v>
      </c>
      <c r="AM366" s="10">
        <f>3/24000000*OO[[#This Row],[95 (30JUN1985 18:00:00)-Water Temperature (C)]]*OO[[#This Row],[37]]</f>
        <v>3.2041535580375001E-2</v>
      </c>
      <c r="AN366" s="10">
        <f>3/24000000*OO[[#This Row],[96 (30JUN1985 21:00:00)-Water Temperature (C)]]*OO[[#This Row],[38]]</f>
        <v>1.9113315968081249E-2</v>
      </c>
      <c r="AO366" s="10">
        <f>3/24000000*OO[[#This Row],[97 (01JUL1985 00:00:00)-Water Temperature (C)]]*OO[[#This Row],[39]]</f>
        <v>9.6136866485099989E-3</v>
      </c>
      <c r="AP366" s="10">
        <f>3/24000000*OO[[#This Row],[98 (01JUL1985 03:00:00)-Water Temperature (C)]]*OO[[#This Row],[40]]</f>
        <v>4.1927680682899999E-3</v>
      </c>
      <c r="AQ366" s="10">
        <f>3/24000000*OO[[#This Row],[99 (01JUL1985 06:00:00)-Water Temperature (C)]]*OO[[#This Row],[41]]</f>
        <v>1.6349360878987502E-3</v>
      </c>
      <c r="AR366" s="10">
        <f>3/24000000*OO[[#This Row],[100 (01JUL1985 09:00:00)-Water Temperature (C)]]*OO[[#This Row],[42]]</f>
        <v>6.0853137873874993E-4</v>
      </c>
      <c r="AS366" s="10">
        <f>3/24000000*OO[[#This Row],[101 (01JUL1985 12:00:00)-Water Temperature (C)]]*OO[[#This Row],[43]]</f>
        <v>2.3056725238603749E-4</v>
      </c>
      <c r="AT366" s="10">
        <f>3/24000000*OO[[#This Row],[102 (01JUL1985 15:00:00)-Water Temperature (C)]]*OO[[#This Row],[44]]</f>
        <v>1.0385432826237498E-4</v>
      </c>
      <c r="AU366" s="10">
        <f>3/24000000*OO[[#This Row],[103 (01JUL1985 18:00:00)-Water Temperature (C)]]*OO[[#This Row],[45]]</f>
        <v>6.4839181041787499E-5</v>
      </c>
      <c r="AV366" s="10">
        <f>3/24000000*OO[[#This Row],[104 (01JUL1985 21:00:00)-Water Temperature (C)]]*OO[[#This Row],[46]]</f>
        <v>5.3829414450562502E-5</v>
      </c>
      <c r="AW366" s="10">
        <f>3/24000000*OO[[#This Row],[105 (02JUL1985 00:00:00)-Water Temperature (C)]]*OO[[#This Row],[47]]</f>
        <v>5.0343612569774997E-5</v>
      </c>
      <c r="AX366" s="10">
        <f>3/24000000*OO[[#This Row],[106 (02JUL1985 03:00:00)-Water Temperature (C)]]*OO[[#This Row],[48]]</f>
        <v>4.8046619033475007E-5</v>
      </c>
      <c r="AY366" s="10">
        <f>3/24000000*OO[[#This Row],[107 (02JUL1985 06:00:00)-Water Temperature (C)]]*OO[[#This Row],[49]]</f>
        <v>4.5566357163537505E-5</v>
      </c>
      <c r="AZ366" s="10">
        <f>3/24000000*OO[[#This Row],[108 (02JUL1985 09:00:00)-Water Temperature (C)]]*OO[[#This Row],[50]]</f>
        <v>4.3948009394212499E-5</v>
      </c>
      <c r="BA366" s="10">
        <f>3/24000000*OO[[#This Row],[109 (02JUL1985 12:00:00)-Water Temperature (C)]]*OO[[#This Row],[51]]</f>
        <v>4.2216352932800007E-5</v>
      </c>
      <c r="BB366" s="10">
        <f>3/24000000*OO[[#This Row],[110 (02JUL1985 15:00:00)-Water Temperature (C)]]*OO[[#This Row],[52]]</f>
        <v>4.0236201949687495E-5</v>
      </c>
      <c r="BC366" s="10">
        <f>3/24000000*OO[[#This Row],[111 (02JUL1985 18:00:00)-Water Temperature (C)]]*OO[[#This Row],[53]]</f>
        <v>3.8117745814687502E-5</v>
      </c>
      <c r="BD366" s="10">
        <f>3/24000000*OO[[#This Row],[112 (02JUL1985 21:00:00)-Water Temperature (C)]]*OO[[#This Row],[54]]</f>
        <v>3.5344614400962492E-5</v>
      </c>
      <c r="BE366" s="10">
        <f>3/24000000*OO[[#This Row],[113 (03JUL1985 00:00:00)-Water Temperature (C)]]*OO[[#This Row],[55]]</f>
        <v>3.1637511131962495E-5</v>
      </c>
      <c r="BF366" s="10">
        <f>3/24000000*OO[[#This Row],[114 (03JUL1985 03:00:00)-Water Temperature (C)]]*OO[[#This Row],[56]]</f>
        <v>2.7553553718562496E-5</v>
      </c>
      <c r="BG366" s="10">
        <f>3/24000000*OO[[#This Row],[115 (03JUL1985 06:00:00)-Water Temperature (C)]]*OO[[#This Row],[57]]</f>
        <v>2.3656393779782502E-5</v>
      </c>
      <c r="BH366" s="10">
        <f>3/24000000*OO[[#This Row],[116 (03JUL1985 09:00:00)-Water Temperature (C)]]*OO[[#This Row],[58]]</f>
        <v>2.06398638775875E-5</v>
      </c>
      <c r="BI366" s="10">
        <f>3/24000000*OO[[#This Row],[117 (03JUL1985 12:00:00)-Water Temperature (C)]]*OO[[#This Row],[59]]</f>
        <v>1.8285644427326252E-5</v>
      </c>
      <c r="BJ366" s="10">
        <f>3/24000000*OO[[#This Row],[118 (03JUL1985 15:00:00)-Water Temperature (C)]]*OO[[#This Row],[60]]</f>
        <v>1.632146933542E-5</v>
      </c>
      <c r="BK366" s="10">
        <f>3/24000000*OO[[#This Row],[119 (03JUL1985 18:00:00)-Water Temperature (C)]]*OO[[#This Row],[61]]</f>
        <v>1.4676241975999997E-5</v>
      </c>
      <c r="BL366" s="10">
        <f>3/24000000*OO[[#This Row],[120 (03JUL1985 21:00:00)-Water Temperature (C)]]*OO[[#This Row],[62]]</f>
        <v>1.300977573061625E-5</v>
      </c>
      <c r="BM366" s="10">
        <f>3/24000000*OO[[#This Row],[121 (04JUL1985 00:00:00)-Water Temperature (C)]]*OO[[#This Row],[63]]</f>
        <v>1.1239652707519999E-5</v>
      </c>
      <c r="BN366" s="10">
        <f>3/24000000*OO[[#This Row],[122 (04JUL1985 03:00:00)-Water Temperature (C)]]*OO[[#This Row],[64]]</f>
        <v>9.463053938072498E-6</v>
      </c>
      <c r="BO366" s="10">
        <f>3/24000000*OO[[#This Row],[123 (04JUL1985 06:00:00)-Water Temperature (C)]]*OO[[#This Row],[65]]</f>
        <v>7.7467059124874998E-6</v>
      </c>
      <c r="BP366" s="10">
        <f>3/24000000*OO[[#This Row],[124 (04JUL1985 09:00:00)-Water Temperature (C)]]*OO[[#This Row],[66]]</f>
        <v>6.2534077675874995E-6</v>
      </c>
      <c r="BQ366" s="10">
        <f>3/24000000*OO[[#This Row],[125 (04JUL1985 12:00:00)-Water Temperature (C)]]*OO[[#This Row],[67]]</f>
        <v>4.9652814988300001E-6</v>
      </c>
      <c r="BR366" s="10">
        <f>3/24000000*OO[[#This Row],[126 (04JUL1985 15:00:00)-Water Temperature (C)]]*OO[[#This Row],[68]]</f>
        <v>3.9661805236250002E-6</v>
      </c>
      <c r="BS366" s="10">
        <f>3/24000000*OO[[#This Row],[127 (04JUL1985 18:00:00)-Water Temperature (C)]]*OO[[#This Row],[69]]</f>
        <v>3.2045130654499992E-6</v>
      </c>
      <c r="BT366" s="10">
        <f>3/24000000*OO[[#This Row],[128 (04JUL1985 21:00:00)-Water Temperature (C)]]*OO[[#This Row],[70]]</f>
        <v>2.6498815917999998E-6</v>
      </c>
      <c r="BU366" s="10">
        <f>3/24000000*OO[[#This Row],[129 (05JUL1985 00:00:00)-Water Temperature (C)]]*OO[[#This Row],[71]]</f>
        <v>2.2557494502772498E-6</v>
      </c>
      <c r="BV366" s="10">
        <f>3/24000000*OO[[#This Row],[130 (05JUL1985 03:00:00)-Water Temperature (C)]]*OO[[#This Row],[72]]</f>
        <v>1.9680641830281249E-6</v>
      </c>
      <c r="BW366" s="10">
        <f>3/24000000*OO[[#This Row],[131 (05JUL1985 06:00:00)-Water Temperature (C)]]*OO[[#This Row],[73]]</f>
        <v>1.7477212654006247E-6</v>
      </c>
      <c r="BX366" s="10">
        <f>3/24000000*OO[[#This Row],[132 (05JUL1985 09:00:00)-Water Temperature (C)]]*OO[[#This Row],[74]]</f>
        <v>1.6074541685937498E-6</v>
      </c>
      <c r="BY366" s="10">
        <f>3/24000000*OO[[#This Row],[133 (05JUL1985 12:00:00)-Water Temperature (C)]]*OO[[#This Row],[75]]</f>
        <v>1.49479380833475E-6</v>
      </c>
      <c r="BZ366" s="10">
        <f>3/24000000*OO[[#This Row],[134 (05JUL1985 15:00:00)-Water Temperature (C)]]*OO[[#This Row],[76]]</f>
        <v>1.4111749117183749E-6</v>
      </c>
      <c r="CA366" s="10">
        <f>3/24000000*OO[[#This Row],[135 (05JUL1985 18:00:00)-Water Temperature (C)]]*OO[[#This Row],[77]]</f>
        <v>1.3508188109707498E-6</v>
      </c>
      <c r="CB366" s="10">
        <f>3/24000000*OO[[#This Row],[136 (05JUL1985 21:00:00)-Water Temperature (C)]]*OO[[#This Row],[78]]</f>
        <v>1.2948001604319997E-6</v>
      </c>
      <c r="CC366" s="10">
        <f>3/24000000*OO[[#This Row],[137 (06JUL1985 00:00:00)-Water Temperature (C)]]*OO[[#This Row],[79]]</f>
        <v>1.2297447548168747E-6</v>
      </c>
      <c r="CD366" s="10">
        <f>3/24000000*OO[[#This Row],[138 (06JUL1985 03:00:00)-Water Temperature (C)]]*OO[[#This Row],[80]]</f>
        <v>1.16694624182775E-6</v>
      </c>
      <c r="CE366" s="10">
        <f>3/24000000*OO[[#This Row],[139 (06JUL1985 06:00:00)-Water Temperature (C)]]*OO[[#This Row],[81]]</f>
        <v>1.119027853642125E-6</v>
      </c>
      <c r="CF366" s="10">
        <f>3/24000000*OO[[#This Row],[140 (06JUL1985 09:00:00)-Water Temperature (C)]]*OO[[#This Row],[82]]</f>
        <v>1.1095270735284998E-6</v>
      </c>
      <c r="CG366" s="10">
        <f>3/24000000*OO[[#This Row],[141 (06JUL1985 12:00:00)-Water Temperature (C)]]*OO[[#This Row],[83]]</f>
        <v>1.1044705525627499E-6</v>
      </c>
      <c r="CH366" s="10">
        <f>3/24000000*OO[[#This Row],[142 (06JUL1985 15:00:00)-Water Temperature (C)]]*OO[[#This Row],[84]]</f>
        <v>1.0966440364993751E-6</v>
      </c>
      <c r="CI366" s="10">
        <f>3/24000000*OO[[#This Row],[143 (06JUL1985 18:00:00)-Water Temperature (C)]]*OO[[#This Row],[85]]</f>
        <v>1.0948218374590002E-6</v>
      </c>
      <c r="CJ366" s="10">
        <f>3/24000000*OO[[#This Row],[144 (06JUL1985 21:00:00)-Water Temperature (C)]]*OO[[#This Row],[86]]</f>
        <v>1.0747027152854999E-6</v>
      </c>
      <c r="CK366" s="10">
        <f>3/24000000*OO[[#This Row],[145 (07JUL1985 00:00:00)-Water Temperature (C)]]*OO[[#This Row],[87]]</f>
        <v>1.0249379803057499E-6</v>
      </c>
      <c r="CL366" s="10">
        <f>3/24000000*OO[[#This Row],[146 (07JUL1985 03:00:00)-Water Temperature (C)]]*OO[[#This Row],[88]]</f>
        <v>9.6795679127062507E-7</v>
      </c>
      <c r="CM366" s="10">
        <f>3/24000000*OO[[#This Row],[147 (07JUL1985 06:00:00)-Water Temperature (C)]]*OO[[#This Row],[89]]</f>
        <v>9.1179868636125002E-7</v>
      </c>
      <c r="CN366" s="10">
        <f>3/24000000*OO[[#This Row],[148 (07JUL1985 09:00:00)-Water Temperature (C)]]*OO[[#This Row],[90]]</f>
        <v>8.7741974649862501E-7</v>
      </c>
      <c r="CO366" s="10">
        <f>3/24000000*OO[[#This Row],[149 (07JUL1985 12:00:00)-Water Temperature (C)]]*OO[[#This Row],[91]]</f>
        <v>8.5460037820299995E-7</v>
      </c>
      <c r="CP366" s="10">
        <f>3/24000000*OO[[#This Row],[150 (07JUL1985 15:00:00)-Water Temperature (C)]]*OO[[#This Row],[92]]</f>
        <v>8.3183097731799994E-7</v>
      </c>
      <c r="CQ366" s="10">
        <f>3/24000000*OO[[#This Row],[151 (07JUL1985 18:00:00)-Water Temperature (C)]]*OO[[#This Row],[93]]</f>
        <v>8.1542188815999992E-7</v>
      </c>
      <c r="CR366" s="10">
        <f>3/24000000*OO[[#This Row],[152 (07JUL1985 21:00:00)-Water Temperature (C)]]*OO[[#This Row],[94]]</f>
        <v>7.8941312810937492E-7</v>
      </c>
      <c r="CS366" s="10">
        <f>3/24000000*OO[[#This Row],[153 (08JUL1985 00:00:00)-Water Temperature (C)]]*OO[[#This Row],[95]]</f>
        <v>7.5239293041337491E-7</v>
      </c>
      <c r="CT366" s="10">
        <f>3/24000000*OO[[#This Row],[154 (08JUL1985 03:00:00)-Water Temperature (C)]]*OO[[#This Row],[96]]</f>
        <v>7.1230710772499995E-7</v>
      </c>
      <c r="CU366" s="10">
        <f>3/24000000*OO[[#This Row],[155 (08JUL1985 06:00:00)-Water Temperature (C)]]*OO[[#This Row],[97]]</f>
        <v>6.722079375304999E-7</v>
      </c>
      <c r="CV366" s="10">
        <f>3/24000000*OO[[#This Row],[156 (08JUL1985 09:00:00)-Water Temperature (C)]]*OO[[#This Row],[98]]</f>
        <v>6.3340564702799994E-7</v>
      </c>
      <c r="CW366" s="10">
        <f>3/24000000*OO[[#This Row],[157 (08JUL1985 12:00:00)-Water Temperature (C)]]*OO[[#This Row],[99]]</f>
        <v>6.07700659319E-7</v>
      </c>
    </row>
    <row r="367" spans="1:101" x14ac:dyDescent="0.35">
      <c r="A367" t="s">
        <v>374</v>
      </c>
      <c r="B367">
        <v>822.96310000000005</v>
      </c>
      <c r="C367" s="10">
        <f>3/24*OO[[#This Row],[59 (26JUN1985 06:00:00)-Water Temperature (C)]]*OO[[#This Row],[1]]/SUM(OO[1])</f>
        <v>0</v>
      </c>
      <c r="D367" s="10">
        <f>3/24*OO[[#This Row],[60 (26JUN1985 09:00:00)-Water Temperature (C)]]*OO[[#This Row],[2]]/SUM(OO[2])</f>
        <v>0</v>
      </c>
      <c r="E367" s="10">
        <f>3/24*OO[[#This Row],[61 (26JUN1985 12:00:00)-Water Temperature (C)]]*OO[[#This Row],[3]]/SUM(OO[3])</f>
        <v>0</v>
      </c>
      <c r="F367" s="10">
        <f>3/24*OO[[#This Row],[62 (26JUN1985 15:00:00)-Water Temperature (C)]]*OO[[#This Row],[4]]/SUM(OO[4])</f>
        <v>0</v>
      </c>
      <c r="G367" s="10">
        <f>3/24*OO[[#This Row],[63 (26JUN1985 18:00:00)-Water Temperature (C)]]*OO[[#This Row],[5]]/SUM(OO[5])</f>
        <v>0</v>
      </c>
      <c r="H367" s="10">
        <f>3/24*OO[[#This Row],[64 (26JUN1985 21:00:00)-Water Temperature (C)]]*OO[[#This Row],[6]]/SUM(OO[6])</f>
        <v>0</v>
      </c>
      <c r="I367" s="10">
        <f>3/24*OO[[#This Row],[65 (27JUN1985 00:00:00)-Water Temperature (C)]]*OO[[#This Row],[7]]/SUM(OO[7])</f>
        <v>0</v>
      </c>
      <c r="J367" s="10">
        <f>3/24*OO[[#This Row],[66 (27JUN1985 03:00:00)-Water Temperature (C)]]*OO[[#This Row],[8]]/SUM(OO[8])</f>
        <v>0</v>
      </c>
      <c r="K367" s="10">
        <f>3/24*OO[[#This Row],[67 (27JUN1985 06:00:00)-Water Temperature (C)]]*OO[[#This Row],[9]]/SUM(OO[9])</f>
        <v>0</v>
      </c>
      <c r="L367" s="10">
        <f>3/24*OO[[#This Row],[68 (27JUN1985 09:00:00)-Water Temperature (C)]]*OO[[#This Row],[10]]/SUM(OO[10])</f>
        <v>0</v>
      </c>
      <c r="M367" s="10">
        <f>3/24*OO[[#This Row],[69 (27JUN1985 12:00:00)-Water Temperature (C)]]*OO[[#This Row],[11]]/SUM(OO[11])</f>
        <v>0</v>
      </c>
      <c r="N367" s="10">
        <f>3/24*OO[[#This Row],[70 (27JUN1985 15:00:00)-Water Temperature (C)]]*OO[[#This Row],[12]]/SUM(OO[12])</f>
        <v>0</v>
      </c>
      <c r="O367" s="10">
        <f>3/24*OO[[#This Row],[71 (27JUN1985 18:00:00)-Water Temperature (C)]]*OO[[#This Row],[13]]/SUM(OO[13])</f>
        <v>0</v>
      </c>
      <c r="P367" s="10">
        <f>3/24*OO[[#This Row],[72 (27JUN1985 21:00:00)-Water Temperature (C)]]*OO[[#This Row],[14]]/SUM(OO[14])</f>
        <v>0</v>
      </c>
      <c r="Q367" s="10">
        <f>3/24*OO[[#This Row],[73 (28JUN1985 00:00:00)-Water Temperature (C)]]*OO[[#This Row],[15]]/SUM(OO[15])</f>
        <v>0</v>
      </c>
      <c r="R367" s="10">
        <f>3/24*OO[[#This Row],[74 (28JUN1985 03:00:00)-Water Temperature (C)]]*OO[[#This Row],[16]]/SUM(OO[16])</f>
        <v>0</v>
      </c>
      <c r="S367" s="10">
        <f>3/24*OO[[#This Row],[75 (28JUN1985 06:00:00)-Water Temperature (C)]]*OO[[#This Row],[17]]/SUM(OO[17])</f>
        <v>0</v>
      </c>
      <c r="T367" s="10">
        <f>3/24*OO[[#This Row],[76 (28JUN1985 09:00:00)-Water Temperature (C)]]*OO[[#This Row],[18]]/SUM(OO[18])</f>
        <v>0</v>
      </c>
      <c r="U367" s="10">
        <f>3/24*OO[[#This Row],[77 (28JUN1985 12:00:00)-Water Temperature (C)]]*OO[[#This Row],[19]]/SUM(OO[19])</f>
        <v>2.7276810919734406E-40</v>
      </c>
      <c r="V367" s="10">
        <f>3/24000000*OO[[#This Row],[78 (28JUN1985 15:00:00)-Water Temperature (C)]]*OO[[#This Row],[20]]</f>
        <v>4.6640828537737501E-31</v>
      </c>
      <c r="W367" s="10">
        <f>3/24000000*OO[[#This Row],[79 (28JUN1985 18:00:00)-Water Temperature (C)]]*OO[[#This Row],[21]]</f>
        <v>3.7869091984074998E-25</v>
      </c>
      <c r="X367" s="10">
        <f>3/24000000*OO[[#This Row],[80 (28JUN1985 21:00:00)-Water Temperature (C)]]*OO[[#This Row],[22]]</f>
        <v>4.3628646295000001E-19</v>
      </c>
      <c r="Y367" s="10">
        <f>3/24000000*OO[[#This Row],[81 (29JUN1985 00:00:00)-Water Temperature (C)]]*OO[[#This Row],[23]]</f>
        <v>2.5866470437325002E-15</v>
      </c>
      <c r="Z367" s="10">
        <f>3/24000000*OO[[#This Row],[82 (29JUN1985 03:00:00)-Water Temperature (C)]]*OO[[#This Row],[24]]</f>
        <v>2.0354452269222501E-12</v>
      </c>
      <c r="AA367" s="10">
        <f>3/24000000*OO[[#This Row],[83 (29JUN1985 06:00:00)-Water Temperature (C)]]*OO[[#This Row],[25]]</f>
        <v>4.2432776691874996E-10</v>
      </c>
      <c r="AB367" s="10">
        <f>3/24000000*OO[[#This Row],[84 (29JUN1985 09:00:00)-Water Temperature (C)]]*OO[[#This Row],[26]]</f>
        <v>3.27648560495E-8</v>
      </c>
      <c r="AC367" s="10">
        <f>3/24000000*OO[[#This Row],[85 (29JUN1985 12:00:00)-Water Temperature (C)]]*OO[[#This Row],[27]]</f>
        <v>1.1659269975864999E-6</v>
      </c>
      <c r="AD367" s="10">
        <f>3/24000000*OO[[#This Row],[86 (29JUN1985 15:00:00)-Water Temperature (C)]]*OO[[#This Row],[28]]</f>
        <v>2.1572155205632501E-5</v>
      </c>
      <c r="AE367" s="10">
        <f>3/24000000*OO[[#This Row],[88 (29JUN1985 21:00:00)-Water Temperature (C)]]*OO[[#This Row],[30]]</f>
        <v>1.4226391825349998E-3</v>
      </c>
      <c r="AF367" s="10">
        <f>3/24000000*OO[[#This Row],[88 (29JUN1985 21:00:00)-Water Temperature (C)]]*OO[[#This Row],[30]]</f>
        <v>1.4226391825349998E-3</v>
      </c>
      <c r="AG367" s="10">
        <f>3/24000000*OO[[#This Row],[89 (30JUN1985 00:00:00)-Water Temperature (C)]]*OO[[#This Row],[31]]</f>
        <v>5.6864250610187501E-3</v>
      </c>
      <c r="AH367" s="10">
        <f>3/24000000*OO[[#This Row],[90 (30JUN1985 03:00:00)-Water Temperature (C)]]*OO[[#This Row],[32]]</f>
        <v>1.5310711652669999E-2</v>
      </c>
      <c r="AI367" s="10">
        <f>3/24000000*OO[[#This Row],[91 (30JUN1985 06:00:00)-Water Temperature (C)]]*OO[[#This Row],[33]]</f>
        <v>2.9295143824650004E-2</v>
      </c>
      <c r="AJ367" s="10">
        <f>3/24000000*OO[[#This Row],[92 (30JUN1985 09:00:00)-Water Temperature (C)]]*OO[[#This Row],[34]]</f>
        <v>4.2242850322349999E-2</v>
      </c>
      <c r="AK367" s="10">
        <f>3/24000000*OO[[#This Row],[93 (30JUN1985 12:00:00)-Water Temperature (C)]]*OO[[#This Row],[35]]</f>
        <v>4.7802030708449995E-2</v>
      </c>
      <c r="AL367" s="10">
        <f>3/24000000*OO[[#This Row],[94 (30JUN1985 15:00:00)-Water Temperature (C)]]*OO[[#This Row],[36]]</f>
        <v>4.3254116265750001E-2</v>
      </c>
      <c r="AM367" s="10">
        <f>3/24000000*OO[[#This Row],[95 (30JUN1985 18:00:00)-Water Temperature (C)]]*OO[[#This Row],[37]]</f>
        <v>3.2101736175250001E-2</v>
      </c>
      <c r="AN367" s="10">
        <f>3/24000000*OO[[#This Row],[96 (30JUN1985 21:00:00)-Water Temperature (C)]]*OO[[#This Row],[38]]</f>
        <v>1.9437688412711249E-2</v>
      </c>
      <c r="AO367" s="10">
        <f>3/24000000*OO[[#This Row],[97 (01JUL1985 00:00:00)-Water Temperature (C)]]*OO[[#This Row],[39]]</f>
        <v>9.9060496860824999E-3</v>
      </c>
      <c r="AP367" s="10">
        <f>3/24000000*OO[[#This Row],[98 (01JUL1985 03:00:00)-Water Temperature (C)]]*OO[[#This Row],[40]]</f>
        <v>4.3733643606050001E-3</v>
      </c>
      <c r="AQ367" s="10">
        <f>3/24000000*OO[[#This Row],[99 (01JUL1985 06:00:00)-Water Temperature (C)]]*OO[[#This Row],[41]]</f>
        <v>1.7223267577133746E-3</v>
      </c>
      <c r="AR367" s="10">
        <f>3/24000000*OO[[#This Row],[100 (01JUL1985 09:00:00)-Water Temperature (C)]]*OO[[#This Row],[42]]</f>
        <v>6.4470834468787505E-4</v>
      </c>
      <c r="AS367" s="10">
        <f>3/24000000*OO[[#This Row],[101 (01JUL1985 12:00:00)-Water Temperature (C)]]*OO[[#This Row],[43]]</f>
        <v>2.4337934120317496E-4</v>
      </c>
      <c r="AT367" s="10">
        <f>3/24000000*OO[[#This Row],[102 (01JUL1985 15:00:00)-Water Temperature (C)]]*OO[[#This Row],[44]]</f>
        <v>1.0763617049714998E-4</v>
      </c>
      <c r="AU367" s="10">
        <f>3/24000000*OO[[#This Row],[103 (01JUL1985 18:00:00)-Water Temperature (C)]]*OO[[#This Row],[45]]</f>
        <v>6.5452445077662493E-5</v>
      </c>
      <c r="AV367" s="10">
        <f>3/24000000*OO[[#This Row],[104 (01JUL1985 21:00:00)-Water Temperature (C)]]*OO[[#This Row],[46]]</f>
        <v>5.3533396195575002E-5</v>
      </c>
      <c r="AW367" s="10">
        <f>3/24000000*OO[[#This Row],[105 (02JUL1985 00:00:00)-Water Temperature (C)]]*OO[[#This Row],[47]]</f>
        <v>4.9874898584775E-5</v>
      </c>
      <c r="AX367" s="10">
        <f>3/24000000*OO[[#This Row],[106 (02JUL1985 03:00:00)-Water Temperature (C)]]*OO[[#This Row],[48]]</f>
        <v>4.7669856144449999E-5</v>
      </c>
      <c r="AY367" s="10">
        <f>3/24000000*OO[[#This Row],[107 (02JUL1985 06:00:00)-Water Temperature (C)]]*OO[[#This Row],[49]]</f>
        <v>4.5326753472674999E-5</v>
      </c>
      <c r="AZ367" s="10">
        <f>3/24000000*OO[[#This Row],[108 (02JUL1985 09:00:00)-Water Temperature (C)]]*OO[[#This Row],[50]]</f>
        <v>4.37993183826E-5</v>
      </c>
      <c r="BA367" s="10">
        <f>3/24000000*OO[[#This Row],[109 (02JUL1985 12:00:00)-Water Temperature (C)]]*OO[[#This Row],[51]]</f>
        <v>4.2135814279437493E-5</v>
      </c>
      <c r="BB367" s="10">
        <f>3/24000000*OO[[#This Row],[110 (02JUL1985 15:00:00)-Water Temperature (C)]]*OO[[#This Row],[52]]</f>
        <v>4.0226436812150006E-5</v>
      </c>
      <c r="BC367" s="10">
        <f>3/24000000*OO[[#This Row],[111 (02JUL1985 18:00:00)-Water Temperature (C)]]*OO[[#This Row],[53]]</f>
        <v>3.8154013605449999E-5</v>
      </c>
      <c r="BD367" s="10">
        <f>3/24000000*OO[[#This Row],[112 (02JUL1985 21:00:00)-Water Temperature (C)]]*OO[[#This Row],[54]]</f>
        <v>3.5437382614537499E-5</v>
      </c>
      <c r="BE367" s="10">
        <f>3/24000000*OO[[#This Row],[113 (03JUL1985 00:00:00)-Water Temperature (C)]]*OO[[#This Row],[55]]</f>
        <v>3.1801395271624997E-5</v>
      </c>
      <c r="BF367" s="10">
        <f>3/24000000*OO[[#This Row],[114 (03JUL1985 03:00:00)-Water Temperature (C)]]*OO[[#This Row],[56]]</f>
        <v>2.77671963719E-5</v>
      </c>
      <c r="BG367" s="10">
        <f>3/24000000*OO[[#This Row],[115 (03JUL1985 06:00:00)-Water Temperature (C)]]*OO[[#This Row],[57]]</f>
        <v>2.3884091322100002E-5</v>
      </c>
      <c r="BH367" s="10">
        <f>3/24000000*OO[[#This Row],[116 (03JUL1985 09:00:00)-Water Temperature (C)]]*OO[[#This Row],[58]]</f>
        <v>2.0862022187529999E-5</v>
      </c>
      <c r="BI367" s="10">
        <f>3/24000000*OO[[#This Row],[117 (03JUL1985 12:00:00)-Water Temperature (C)]]*OO[[#This Row],[59]]</f>
        <v>1.84834720595825E-5</v>
      </c>
      <c r="BJ367" s="10">
        <f>3/24000000*OO[[#This Row],[118 (03JUL1985 15:00:00)-Water Temperature (C)]]*OO[[#This Row],[60]]</f>
        <v>1.6489604184829999E-5</v>
      </c>
      <c r="BK367" s="10">
        <f>3/24000000*OO[[#This Row],[119 (03JUL1985 18:00:00)-Water Temperature (C)]]*OO[[#This Row],[61]]</f>
        <v>1.4816899861049998E-5</v>
      </c>
      <c r="BL367" s="10">
        <f>3/24000000*OO[[#This Row],[120 (03JUL1985 21:00:00)-Water Temperature (C)]]*OO[[#This Row],[62]]</f>
        <v>1.31365022319E-5</v>
      </c>
      <c r="BM367" s="10">
        <f>3/24000000*OO[[#This Row],[121 (04JUL1985 00:00:00)-Water Temperature (C)]]*OO[[#This Row],[63]]</f>
        <v>1.13677998534625E-5</v>
      </c>
      <c r="BN367" s="10">
        <f>3/24000000*OO[[#This Row],[122 (04JUL1985 03:00:00)-Water Temperature (C)]]*OO[[#This Row],[64]]</f>
        <v>9.5932620751100007E-6</v>
      </c>
      <c r="BO367" s="10">
        <f>3/24000000*OO[[#This Row],[123 (04JUL1985 06:00:00)-Water Temperature (C)]]*OO[[#This Row],[65]]</f>
        <v>7.8749281236499998E-6</v>
      </c>
      <c r="BP367" s="10">
        <f>3/24000000*OO[[#This Row],[124 (04JUL1985 09:00:00)-Water Temperature (C)]]*OO[[#This Row],[66]]</f>
        <v>6.3699466274675E-6</v>
      </c>
      <c r="BQ367" s="10">
        <f>3/24000000*OO[[#This Row],[125 (04JUL1985 12:00:00)-Water Temperature (C)]]*OO[[#This Row],[67]]</f>
        <v>5.0604123462874995E-6</v>
      </c>
      <c r="BR367" s="10">
        <f>3/24000000*OO[[#This Row],[126 (04JUL1985 15:00:00)-Water Temperature (C)]]*OO[[#This Row],[68]]</f>
        <v>4.0390155449500002E-6</v>
      </c>
      <c r="BS367" s="10">
        <f>3/24000000*OO[[#This Row],[127 (04JUL1985 18:00:00)-Water Temperature (C)]]*OO[[#This Row],[69]]</f>
        <v>3.2554579992749996E-6</v>
      </c>
      <c r="BT367" s="10">
        <f>3/24000000*OO[[#This Row],[128 (04JUL1985 21:00:00)-Water Temperature (C)]]*OO[[#This Row],[70]]</f>
        <v>2.6854939509059998E-6</v>
      </c>
      <c r="BU367" s="10">
        <f>3/24000000*OO[[#This Row],[129 (05JUL1985 00:00:00)-Water Temperature (C)]]*OO[[#This Row],[71]]</f>
        <v>2.2804578540087501E-6</v>
      </c>
      <c r="BV367" s="10">
        <f>3/24000000*OO[[#This Row],[130 (05JUL1985 03:00:00)-Water Temperature (C)]]*OO[[#This Row],[72]]</f>
        <v>1.9864729834472498E-6</v>
      </c>
      <c r="BW367" s="10">
        <f>3/24000000*OO[[#This Row],[131 (05JUL1985 06:00:00)-Water Temperature (C)]]*OO[[#This Row],[73]]</f>
        <v>1.7619114279262497E-6</v>
      </c>
      <c r="BX367" s="10">
        <f>3/24000000*OO[[#This Row],[132 (05JUL1985 09:00:00)-Water Temperature (C)]]*OO[[#This Row],[74]]</f>
        <v>1.6184386734168747E-6</v>
      </c>
      <c r="BY367" s="10">
        <f>3/24000000*OO[[#This Row],[133 (05JUL1985 12:00:00)-Water Temperature (C)]]*OO[[#This Row],[75]]</f>
        <v>1.5027765062592498E-6</v>
      </c>
      <c r="BZ367" s="10">
        <f>3/24000000*OO[[#This Row],[134 (05JUL1985 15:00:00)-Water Temperature (C)]]*OO[[#This Row],[76]]</f>
        <v>1.4178982840420001E-6</v>
      </c>
      <c r="CA367" s="10">
        <f>3/24000000*OO[[#This Row],[135 (05JUL1985 18:00:00)-Water Temperature (C)]]*OO[[#This Row],[77]]</f>
        <v>1.3556936711298747E-6</v>
      </c>
      <c r="CB367" s="10">
        <f>3/24000000*OO[[#This Row],[136 (05JUL1985 21:00:00)-Water Temperature (C)]]*OO[[#This Row],[78]]</f>
        <v>1.2990991681799999E-6</v>
      </c>
      <c r="CC367" s="10">
        <f>3/24000000*OO[[#This Row],[137 (06JUL1985 00:00:00)-Water Temperature (C)]]*OO[[#This Row],[79]]</f>
        <v>1.234047928E-6</v>
      </c>
      <c r="CD367" s="10">
        <f>3/24000000*OO[[#This Row],[138 (06JUL1985 03:00:00)-Water Temperature (C)]]*OO[[#This Row],[80]]</f>
        <v>1.1712883795444997E-6</v>
      </c>
      <c r="CE367" s="10">
        <f>3/24000000*OO[[#This Row],[139 (06JUL1985 06:00:00)-Water Temperature (C)]]*OO[[#This Row],[81]]</f>
        <v>1.123494998578875E-6</v>
      </c>
      <c r="CF367" s="10">
        <f>3/24000000*OO[[#This Row],[140 (06JUL1985 09:00:00)-Water Temperature (C)]]*OO[[#This Row],[82]]</f>
        <v>1.1138884621962498E-6</v>
      </c>
      <c r="CG367" s="10">
        <f>3/24000000*OO[[#This Row],[141 (06JUL1985 12:00:00)-Water Temperature (C)]]*OO[[#This Row],[83]]</f>
        <v>1.1088285821962499E-6</v>
      </c>
      <c r="CH367" s="10">
        <f>3/24000000*OO[[#This Row],[142 (06JUL1985 15:00:00)-Water Temperature (C)]]*OO[[#This Row],[84]]</f>
        <v>1.1015153238915E-6</v>
      </c>
      <c r="CI367" s="10">
        <f>3/24000000*OO[[#This Row],[143 (06JUL1985 18:00:00)-Water Temperature (C)]]*OO[[#This Row],[85]]</f>
        <v>1.0996108756216252E-6</v>
      </c>
      <c r="CJ367" s="10">
        <f>3/24000000*OO[[#This Row],[144 (06JUL1985 21:00:00)-Water Temperature (C)]]*OO[[#This Row],[86]]</f>
        <v>1.0801050084493749E-6</v>
      </c>
      <c r="CK367" s="10">
        <f>3/24000000*OO[[#This Row],[145 (07JUL1985 00:00:00)-Water Temperature (C)]]*OO[[#This Row],[87]]</f>
        <v>1.0316086959299999E-6</v>
      </c>
      <c r="CL367" s="10">
        <f>3/24000000*OO[[#This Row],[146 (07JUL1985 03:00:00)-Water Temperature (C)]]*OO[[#This Row],[88]]</f>
        <v>9.753595061225001E-7</v>
      </c>
      <c r="CM367" s="10">
        <f>3/24000000*OO[[#This Row],[147 (07JUL1985 06:00:00)-Water Temperature (C)]]*OO[[#This Row],[89]]</f>
        <v>9.1984890758337502E-7</v>
      </c>
      <c r="CN367" s="10">
        <f>3/24000000*OO[[#This Row],[148 (07JUL1985 09:00:00)-Water Temperature (C)]]*OO[[#This Row],[90]]</f>
        <v>8.8563674855250005E-7</v>
      </c>
      <c r="CO367" s="10">
        <f>3/24000000*OO[[#This Row],[149 (07JUL1985 12:00:00)-Water Temperature (C)]]*OO[[#This Row],[91]]</f>
        <v>8.6283031862475E-7</v>
      </c>
      <c r="CP367" s="10">
        <f>3/24000000*OO[[#This Row],[150 (07JUL1985 15:00:00)-Water Temperature (C)]]*OO[[#This Row],[92]]</f>
        <v>8.3981509706250003E-7</v>
      </c>
      <c r="CQ367" s="10">
        <f>3/24000000*OO[[#This Row],[151 (07JUL1985 18:00:00)-Water Temperature (C)]]*OO[[#This Row],[93]]</f>
        <v>8.2294908812999994E-7</v>
      </c>
      <c r="CR367" s="10">
        <f>3/24000000*OO[[#This Row],[152 (07JUL1985 21:00:00)-Water Temperature (C)]]*OO[[#This Row],[94]]</f>
        <v>7.9678830106999992E-7</v>
      </c>
      <c r="CS367" s="10">
        <f>3/24000000*OO[[#This Row],[153 (08JUL1985 00:00:00)-Water Temperature (C)]]*OO[[#This Row],[95]]</f>
        <v>7.6016052976500004E-7</v>
      </c>
      <c r="CT367" s="10">
        <f>3/24000000*OO[[#This Row],[154 (08JUL1985 03:00:00)-Water Temperature (C)]]*OO[[#This Row],[96]]</f>
        <v>7.2033421858125004E-7</v>
      </c>
      <c r="CU367" s="10">
        <f>3/24000000*OO[[#This Row],[155 (08JUL1985 06:00:00)-Water Temperature (C)]]*OO[[#This Row],[97]]</f>
        <v>6.8063847549600006E-7</v>
      </c>
      <c r="CV367" s="10">
        <f>3/24000000*OO[[#This Row],[156 (08JUL1985 09:00:00)-Water Temperature (C)]]*OO[[#This Row],[98]]</f>
        <v>6.4188095780637484E-7</v>
      </c>
      <c r="CW367" s="10">
        <f>3/24000000*OO[[#This Row],[157 (08JUL1985 12:00:00)-Water Temperature (C)]]*OO[[#This Row],[99]]</f>
        <v>6.1594261837812505E-7</v>
      </c>
    </row>
    <row r="368" spans="1:101" x14ac:dyDescent="0.35">
      <c r="A368" t="s">
        <v>375</v>
      </c>
      <c r="B368">
        <v>228.1611</v>
      </c>
      <c r="C368" s="10">
        <f>3/24*OO[[#This Row],[59 (26JUN1985 06:00:00)-Water Temperature (C)]]*OO[[#This Row],[1]]/SUM(OO[1])</f>
        <v>0</v>
      </c>
      <c r="D368" s="10">
        <f>3/24*OO[[#This Row],[60 (26JUN1985 09:00:00)-Water Temperature (C)]]*OO[[#This Row],[2]]/SUM(OO[2])</f>
        <v>0</v>
      </c>
      <c r="E368" s="10">
        <f>3/24*OO[[#This Row],[61 (26JUN1985 12:00:00)-Water Temperature (C)]]*OO[[#This Row],[3]]/SUM(OO[3])</f>
        <v>0</v>
      </c>
      <c r="F368" s="10">
        <f>3/24*OO[[#This Row],[62 (26JUN1985 15:00:00)-Water Temperature (C)]]*OO[[#This Row],[4]]/SUM(OO[4])</f>
        <v>0</v>
      </c>
      <c r="G368" s="10">
        <f>3/24*OO[[#This Row],[63 (26JUN1985 18:00:00)-Water Temperature (C)]]*OO[[#This Row],[5]]/SUM(OO[5])</f>
        <v>0</v>
      </c>
      <c r="H368" s="10">
        <f>3/24*OO[[#This Row],[64 (26JUN1985 21:00:00)-Water Temperature (C)]]*OO[[#This Row],[6]]/SUM(OO[6])</f>
        <v>0</v>
      </c>
      <c r="I368" s="10">
        <f>3/24*OO[[#This Row],[65 (27JUN1985 00:00:00)-Water Temperature (C)]]*OO[[#This Row],[7]]/SUM(OO[7])</f>
        <v>0</v>
      </c>
      <c r="J368" s="10">
        <f>3/24*OO[[#This Row],[66 (27JUN1985 03:00:00)-Water Temperature (C)]]*OO[[#This Row],[8]]/SUM(OO[8])</f>
        <v>0</v>
      </c>
      <c r="K368" s="10">
        <f>3/24*OO[[#This Row],[67 (27JUN1985 06:00:00)-Water Temperature (C)]]*OO[[#This Row],[9]]/SUM(OO[9])</f>
        <v>0</v>
      </c>
      <c r="L368" s="10">
        <f>3/24*OO[[#This Row],[68 (27JUN1985 09:00:00)-Water Temperature (C)]]*OO[[#This Row],[10]]/SUM(OO[10])</f>
        <v>0</v>
      </c>
      <c r="M368" s="10">
        <f>3/24*OO[[#This Row],[69 (27JUN1985 12:00:00)-Water Temperature (C)]]*OO[[#This Row],[11]]/SUM(OO[11])</f>
        <v>0</v>
      </c>
      <c r="N368" s="10">
        <f>3/24*OO[[#This Row],[70 (27JUN1985 15:00:00)-Water Temperature (C)]]*OO[[#This Row],[12]]/SUM(OO[12])</f>
        <v>0</v>
      </c>
      <c r="O368" s="10">
        <f>3/24*OO[[#This Row],[71 (27JUN1985 18:00:00)-Water Temperature (C)]]*OO[[#This Row],[13]]/SUM(OO[13])</f>
        <v>0</v>
      </c>
      <c r="P368" s="10">
        <f>3/24*OO[[#This Row],[72 (27JUN1985 21:00:00)-Water Temperature (C)]]*OO[[#This Row],[14]]/SUM(OO[14])</f>
        <v>0</v>
      </c>
      <c r="Q368" s="10">
        <f>3/24*OO[[#This Row],[73 (28JUN1985 00:00:00)-Water Temperature (C)]]*OO[[#This Row],[15]]/SUM(OO[15])</f>
        <v>0</v>
      </c>
      <c r="R368" s="10">
        <f>3/24*OO[[#This Row],[74 (28JUN1985 03:00:00)-Water Temperature (C)]]*OO[[#This Row],[16]]/SUM(OO[16])</f>
        <v>0</v>
      </c>
      <c r="S368" s="10">
        <f>3/24*OO[[#This Row],[75 (28JUN1985 06:00:00)-Water Temperature (C)]]*OO[[#This Row],[17]]/SUM(OO[17])</f>
        <v>0</v>
      </c>
      <c r="T368" s="10">
        <f>3/24*OO[[#This Row],[76 (28JUN1985 09:00:00)-Water Temperature (C)]]*OO[[#This Row],[18]]/SUM(OO[18])</f>
        <v>0</v>
      </c>
      <c r="U368" s="10">
        <f>3/24*OO[[#This Row],[77 (28JUN1985 12:00:00)-Water Temperature (C)]]*OO[[#This Row],[19]]/SUM(OO[19])</f>
        <v>2.072323778622623E-41</v>
      </c>
      <c r="V368" s="10">
        <f>3/24000000*OO[[#This Row],[78 (28JUN1985 15:00:00)-Water Temperature (C)]]*OO[[#This Row],[20]]</f>
        <v>6.6524035128199998E-32</v>
      </c>
      <c r="W368" s="10">
        <f>3/24000000*OO[[#This Row],[79 (28JUN1985 18:00:00)-Water Temperature (C)]]*OO[[#This Row],[21]]</f>
        <v>4.2347414963687495E-26</v>
      </c>
      <c r="X368" s="10">
        <f>3/24000000*OO[[#This Row],[80 (28JUN1985 21:00:00)-Water Temperature (C)]]*OO[[#This Row],[22]]</f>
        <v>6.7691292787425E-20</v>
      </c>
      <c r="Y368" s="10">
        <f>3/24000000*OO[[#This Row],[81 (29JUN1985 00:00:00)-Water Temperature (C)]]*OO[[#This Row],[23]]</f>
        <v>4.4498088942899992E-16</v>
      </c>
      <c r="Z368" s="10">
        <f>3/24000000*OO[[#This Row],[82 (29JUN1985 03:00:00)-Water Temperature (C)]]*OO[[#This Row],[24]]</f>
        <v>3.7365682082249999E-13</v>
      </c>
      <c r="AA368" s="10">
        <f>3/24000000*OO[[#This Row],[83 (29JUN1985 06:00:00)-Water Temperature (C)]]*OO[[#This Row],[25]]</f>
        <v>8.1754933880775001E-11</v>
      </c>
      <c r="AB368" s="10">
        <f>3/24000000*OO[[#This Row],[84 (29JUN1985 09:00:00)-Water Temperature (C)]]*OO[[#This Row],[26]]</f>
        <v>6.5860919054699995E-9</v>
      </c>
      <c r="AC368" s="10">
        <f>3/24000000*OO[[#This Row],[85 (29JUN1985 12:00:00)-Water Temperature (C)]]*OO[[#This Row],[27]]</f>
        <v>2.4269733380164996E-7</v>
      </c>
      <c r="AD368" s="10">
        <f>3/24000000*OO[[#This Row],[86 (29JUN1985 15:00:00)-Water Temperature (C)]]*OO[[#This Row],[28]]</f>
        <v>4.6396264109912491E-6</v>
      </c>
      <c r="AE368" s="10">
        <f>3/24000000*OO[[#This Row],[88 (29JUN1985 21:00:00)-Water Temperature (C)]]*OO[[#This Row],[30]]</f>
        <v>3.2468784257437501E-4</v>
      </c>
      <c r="AF368" s="10">
        <f>3/24000000*OO[[#This Row],[88 (29JUN1985 21:00:00)-Water Temperature (C)]]*OO[[#This Row],[30]]</f>
        <v>3.2468784257437501E-4</v>
      </c>
      <c r="AG368" s="10">
        <f>3/24000000*OO[[#This Row],[89 (30JUN1985 00:00:00)-Water Temperature (C)]]*OO[[#This Row],[31]]</f>
        <v>1.3338413034512499E-3</v>
      </c>
      <c r="AH368" s="10">
        <f>3/24000000*OO[[#This Row],[90 (30JUN1985 03:00:00)-Water Temperature (C)]]*OO[[#This Row],[32]]</f>
        <v>3.6835906480249996E-3</v>
      </c>
      <c r="AI368" s="10">
        <f>3/24000000*OO[[#This Row],[91 (30JUN1985 06:00:00)-Water Temperature (C)]]*OO[[#This Row],[33]]</f>
        <v>7.2152852709375E-3</v>
      </c>
      <c r="AJ368" s="10">
        <f>3/24000000*OO[[#This Row],[92 (30JUN1985 09:00:00)-Water Temperature (C)]]*OO[[#This Row],[34]]</f>
        <v>1.0631338277658751E-2</v>
      </c>
      <c r="AK368" s="10">
        <f>3/24000000*OO[[#This Row],[93 (30JUN1985 12:00:00)-Water Temperature (C)]]*OO[[#This Row],[35]]</f>
        <v>1.226878690320375E-2</v>
      </c>
      <c r="AL368" s="10">
        <f>3/24000000*OO[[#This Row],[94 (30JUN1985 15:00:00)-Water Temperature (C)]]*OO[[#This Row],[36]]</f>
        <v>1.1308155039219999E-2</v>
      </c>
      <c r="AM368" s="10">
        <f>3/24000000*OO[[#This Row],[95 (30JUN1985 18:00:00)-Water Temperature (C)]]*OO[[#This Row],[37]]</f>
        <v>8.5424408185937502E-3</v>
      </c>
      <c r="AN368" s="10">
        <f>3/24000000*OO[[#This Row],[96 (30JUN1985 21:00:00)-Water Temperature (C)]]*OO[[#This Row],[38]]</f>
        <v>5.2633408503974998E-3</v>
      </c>
      <c r="AO368" s="10">
        <f>3/24000000*OO[[#This Row],[97 (01JUL1985 00:00:00)-Water Temperature (C)]]*OO[[#This Row],[39]]</f>
        <v>2.7246846946149994E-3</v>
      </c>
      <c r="AP368" s="10">
        <f>3/24000000*OO[[#This Row],[98 (01JUL1985 03:00:00)-Water Temperature (C)]]*OO[[#This Row],[40]]</f>
        <v>1.2210312102240001E-3</v>
      </c>
      <c r="AQ368" s="10">
        <f>3/24000000*OO[[#This Row],[99 (01JUL1985 06:00:00)-Water Temperature (C)]]*OO[[#This Row],[41]]</f>
        <v>4.8689706979137501E-4</v>
      </c>
      <c r="AR368" s="10">
        <f>3/24000000*OO[[#This Row],[100 (01JUL1985 09:00:00)-Water Temperature (C)]]*OO[[#This Row],[42]]</f>
        <v>1.8376830214668748E-4</v>
      </c>
      <c r="AS368" s="10">
        <f>3/24000000*OO[[#This Row],[101 (01JUL1985 12:00:00)-Water Temperature (C)]]*OO[[#This Row],[43]]</f>
        <v>6.9329128093624994E-5</v>
      </c>
      <c r="AT368" s="10">
        <f>3/24000000*OO[[#This Row],[102 (01JUL1985 15:00:00)-Water Temperature (C)]]*OO[[#This Row],[44]]</f>
        <v>3.0139918164649996E-5</v>
      </c>
      <c r="AU368" s="10">
        <f>3/24000000*OO[[#This Row],[103 (01JUL1985 18:00:00)-Water Temperature (C)]]*OO[[#This Row],[45]]</f>
        <v>1.7822264275595002E-5</v>
      </c>
      <c r="AV368" s="10">
        <f>3/24000000*OO[[#This Row],[104 (01JUL1985 21:00:00)-Water Temperature (C)]]*OO[[#This Row],[46]]</f>
        <v>1.4334218664164997E-5</v>
      </c>
      <c r="AW368" s="10">
        <f>3/24000000*OO[[#This Row],[105 (02JUL1985 00:00:00)-Water Temperature (C)]]*OO[[#This Row],[47]]</f>
        <v>1.330191984056E-5</v>
      </c>
      <c r="AX368" s="10">
        <f>3/24000000*OO[[#This Row],[106 (02JUL1985 03:00:00)-Water Temperature (C)]]*OO[[#This Row],[48]]</f>
        <v>1.27460779368E-5</v>
      </c>
      <c r="AY368" s="10">
        <f>3/24000000*OO[[#This Row],[107 (02JUL1985 06:00:00)-Water Temperature (C)]]*OO[[#This Row],[49]]</f>
        <v>1.2163952549099999E-5</v>
      </c>
      <c r="AZ368" s="10">
        <f>3/24000000*OO[[#This Row],[108 (02JUL1985 09:00:00)-Water Temperature (C)]]*OO[[#This Row],[50]]</f>
        <v>1.1788760042447501E-5</v>
      </c>
      <c r="BA368" s="10">
        <f>3/24000000*OO[[#This Row],[109 (02JUL1985 12:00:00)-Water Temperature (C)]]*OO[[#This Row],[51]]</f>
        <v>1.1372478802519999E-5</v>
      </c>
      <c r="BB368" s="10">
        <f>3/24000000*OO[[#This Row],[110 (02JUL1985 15:00:00)-Water Temperature (C)]]*OO[[#This Row],[52]]</f>
        <v>1.088820174773625E-5</v>
      </c>
      <c r="BC368" s="10">
        <f>3/24000000*OO[[#This Row],[111 (02JUL1985 18:00:00)-Water Temperature (C)]]*OO[[#This Row],[53]]</f>
        <v>1.0351475382199998E-5</v>
      </c>
      <c r="BD368" s="10">
        <f>3/24000000*OO[[#This Row],[112 (02JUL1985 21:00:00)-Water Temperature (C)]]*OO[[#This Row],[54]]</f>
        <v>9.6435204477099994E-6</v>
      </c>
      <c r="BE368" s="10">
        <f>3/24000000*OO[[#This Row],[113 (03JUL1985 00:00:00)-Water Temperature (C)]]*OO[[#This Row],[55]]</f>
        <v>8.6866109266837513E-6</v>
      </c>
      <c r="BF368" s="10">
        <f>3/24000000*OO[[#This Row],[114 (03JUL1985 03:00:00)-Water Temperature (C)]]*OO[[#This Row],[56]]</f>
        <v>7.6136833341112488E-6</v>
      </c>
      <c r="BG368" s="10">
        <f>3/24000000*OO[[#This Row],[115 (03JUL1985 06:00:00)-Water Temperature (C)]]*OO[[#This Row],[57]]</f>
        <v>6.5664484861224999E-6</v>
      </c>
      <c r="BH368" s="10">
        <f>3/24000000*OO[[#This Row],[116 (03JUL1985 09:00:00)-Water Temperature (C)]]*OO[[#This Row],[58]]</f>
        <v>5.7453189419599999E-6</v>
      </c>
      <c r="BI368" s="10">
        <f>3/24000000*OO[[#This Row],[117 (03JUL1985 12:00:00)-Water Temperature (C)]]*OO[[#This Row],[59]]</f>
        <v>5.0937433445875001E-6</v>
      </c>
      <c r="BJ368" s="10">
        <f>3/24000000*OO[[#This Row],[118 (03JUL1985 15:00:00)-Water Temperature (C)]]*OO[[#This Row],[60]]</f>
        <v>4.5464749682699996E-6</v>
      </c>
      <c r="BK368" s="10">
        <f>3/24000000*OO[[#This Row],[119 (03JUL1985 18:00:00)-Water Temperature (C)]]*OO[[#This Row],[61]]</f>
        <v>4.0845775139325001E-6</v>
      </c>
      <c r="BL368" s="10">
        <f>3/24000000*OO[[#This Row],[120 (03JUL1985 21:00:00)-Water Temperature (C)]]*OO[[#This Row],[62]]</f>
        <v>3.6254046386499997E-6</v>
      </c>
      <c r="BM368" s="10">
        <f>3/24000000*OO[[#This Row],[121 (04JUL1985 00:00:00)-Water Temperature (C)]]*OO[[#This Row],[63]]</f>
        <v>3.1442146518499999E-6</v>
      </c>
      <c r="BN368" s="10">
        <f>3/24000000*OO[[#This Row],[122 (04JUL1985 03:00:00)-Water Temperature (C)]]*OO[[#This Row],[64]]</f>
        <v>2.6611640812378749E-6</v>
      </c>
      <c r="BO368" s="10">
        <f>3/24000000*OO[[#This Row],[123 (04JUL1985 06:00:00)-Water Temperature (C)]]*OO[[#This Row],[65]]</f>
        <v>2.1914431570823749E-6</v>
      </c>
      <c r="BP368" s="10">
        <f>3/24000000*OO[[#This Row],[124 (04JUL1985 09:00:00)-Water Temperature (C)]]*OO[[#This Row],[66]]</f>
        <v>1.77692897936275E-6</v>
      </c>
      <c r="BQ368" s="10">
        <f>3/24000000*OO[[#This Row],[125 (04JUL1985 12:00:00)-Water Temperature (C)]]*OO[[#This Row],[67]]</f>
        <v>1.41333265978275E-6</v>
      </c>
      <c r="BR368" s="10">
        <f>3/24000000*OO[[#This Row],[126 (04JUL1985 15:00:00)-Water Temperature (C)]]*OO[[#This Row],[68]]</f>
        <v>1.1274265341149999E-6</v>
      </c>
      <c r="BS368" s="10">
        <f>3/24000000*OO[[#This Row],[127 (04JUL1985 18:00:00)-Water Temperature (C)]]*OO[[#This Row],[69]]</f>
        <v>9.0660376969999993E-7</v>
      </c>
      <c r="BT368" s="10">
        <f>3/24000000*OO[[#This Row],[128 (04JUL1985 21:00:00)-Water Temperature (C)]]*OO[[#This Row],[70]]</f>
        <v>7.4582805812699994E-7</v>
      </c>
      <c r="BU368" s="10">
        <f>3/24000000*OO[[#This Row],[129 (05JUL1985 00:00:00)-Water Temperature (C)]]*OO[[#This Row],[71]]</f>
        <v>6.3146521731599998E-7</v>
      </c>
      <c r="BV368" s="10">
        <f>3/24000000*OO[[#This Row],[130 (05JUL1985 03:00:00)-Water Temperature (C)]]*OO[[#This Row],[72]]</f>
        <v>5.48976439665625E-7</v>
      </c>
      <c r="BW368" s="10">
        <f>3/24000000*OO[[#This Row],[131 (05JUL1985 06:00:00)-Water Temperature (C)]]*OO[[#This Row],[73]]</f>
        <v>4.8609457929374999E-7</v>
      </c>
      <c r="BX368" s="10">
        <f>3/24000000*OO[[#This Row],[132 (05JUL1985 09:00:00)-Water Temperature (C)]]*OO[[#This Row],[74]]</f>
        <v>4.4564926994399992E-7</v>
      </c>
      <c r="BY368" s="10">
        <f>3/24000000*OO[[#This Row],[133 (05JUL1985 12:00:00)-Water Temperature (C)]]*OO[[#This Row],[75]]</f>
        <v>4.1323813574099996E-7</v>
      </c>
      <c r="BZ368" s="10">
        <f>3/24000000*OO[[#This Row],[134 (05JUL1985 15:00:00)-Water Temperature (C)]]*OO[[#This Row],[76]]</f>
        <v>3.8965163466399998E-7</v>
      </c>
      <c r="CA368" s="10">
        <f>3/24000000*OO[[#This Row],[135 (05JUL1985 18:00:00)-Water Temperature (C)]]*OO[[#This Row],[77]]</f>
        <v>3.7223840352800003E-7</v>
      </c>
      <c r="CB368" s="10">
        <f>3/24000000*OO[[#This Row],[136 (05JUL1985 21:00:00)-Water Temperature (C)]]*OO[[#This Row],[78]]</f>
        <v>3.5682079954349994E-7</v>
      </c>
      <c r="CC368" s="10">
        <f>3/24000000*OO[[#This Row],[137 (06JUL1985 00:00:00)-Water Temperature (C)]]*OO[[#This Row],[79]]</f>
        <v>3.3924607949924994E-7</v>
      </c>
      <c r="CD368" s="10">
        <f>3/24000000*OO[[#This Row],[138 (06JUL1985 03:00:00)-Water Temperature (C)]]*OO[[#This Row],[80]]</f>
        <v>3.2232548746500001E-7</v>
      </c>
      <c r="CE368" s="10">
        <f>3/24000000*OO[[#This Row],[139 (06JUL1985 06:00:00)-Water Temperature (C)]]*OO[[#This Row],[81]]</f>
        <v>3.0932942508187496E-7</v>
      </c>
      <c r="CF368" s="10">
        <f>3/24000000*OO[[#This Row],[140 (06JUL1985 09:00:00)-Water Temperature (C)]]*OO[[#This Row],[82]]</f>
        <v>3.06835353995875E-7</v>
      </c>
      <c r="CG368" s="10">
        <f>3/24000000*OO[[#This Row],[141 (06JUL1985 12:00:00)-Water Temperature (C)]]*OO[[#This Row],[83]]</f>
        <v>3.0580842160837496E-7</v>
      </c>
      <c r="CH368" s="10">
        <f>3/24000000*OO[[#This Row],[142 (06JUL1985 15:00:00)-Water Temperature (C)]]*OO[[#This Row],[84]]</f>
        <v>3.0423041946649996E-7</v>
      </c>
      <c r="CI368" s="10">
        <f>3/24000000*OO[[#This Row],[143 (06JUL1985 18:00:00)-Water Temperature (C)]]*OO[[#This Row],[85]]</f>
        <v>3.0393872560537496E-7</v>
      </c>
      <c r="CJ368" s="10">
        <f>3/24000000*OO[[#This Row],[144 (06JUL1985 21:00:00)-Water Temperature (C)]]*OO[[#This Row],[86]]</f>
        <v>2.9922033170249999E-7</v>
      </c>
      <c r="CK368" s="10">
        <f>3/24000000*OO[[#This Row],[145 (07JUL1985 00:00:00)-Water Temperature (C)]]*OO[[#This Row],[87]]</f>
        <v>2.8657050294066246E-7</v>
      </c>
      <c r="CL368" s="10">
        <f>3/24000000*OO[[#This Row],[146 (07JUL1985 03:00:00)-Water Temperature (C)]]*OO[[#This Row],[88]]</f>
        <v>2.716403754604875E-7</v>
      </c>
      <c r="CM368" s="10">
        <f>3/24000000*OO[[#This Row],[147 (07JUL1985 06:00:00)-Water Temperature (C)]]*OO[[#This Row],[89]]</f>
        <v>2.5668301094370001E-7</v>
      </c>
      <c r="CN368" s="10">
        <f>3/24000000*OO[[#This Row],[148 (07JUL1985 09:00:00)-Water Temperature (C)]]*OO[[#This Row],[90]]</f>
        <v>2.47558663007275E-7</v>
      </c>
      <c r="CO368" s="10">
        <f>3/24000000*OO[[#This Row],[149 (07JUL1985 12:00:00)-Water Temperature (C)]]*OO[[#This Row],[91]]</f>
        <v>2.4150631068247499E-7</v>
      </c>
      <c r="CP368" s="10">
        <f>3/24000000*OO[[#This Row],[150 (07JUL1985 15:00:00)-Water Temperature (C)]]*OO[[#This Row],[92]]</f>
        <v>2.3536975117320002E-7</v>
      </c>
      <c r="CQ368" s="10">
        <f>3/24000000*OO[[#This Row],[151 (07JUL1985 18:00:00)-Water Temperature (C)]]*OO[[#This Row],[93]]</f>
        <v>2.3087231293395001E-7</v>
      </c>
      <c r="CR368" s="10">
        <f>3/24000000*OO[[#This Row],[152 (07JUL1985 21:00:00)-Water Temperature (C)]]*OO[[#This Row],[94]]</f>
        <v>2.2389638768499997E-7</v>
      </c>
      <c r="CS368" s="10">
        <f>3/24000000*OO[[#This Row],[153 (08JUL1985 00:00:00)-Water Temperature (C)]]*OO[[#This Row],[95]]</f>
        <v>2.1408844167779996E-7</v>
      </c>
      <c r="CT368" s="10">
        <f>3/24000000*OO[[#This Row],[154 (08JUL1985 03:00:00)-Water Temperature (C)]]*OO[[#This Row],[96]]</f>
        <v>2.0334559236062497E-7</v>
      </c>
      <c r="CU368" s="10">
        <f>3/24000000*OO[[#This Row],[155 (08JUL1985 06:00:00)-Water Temperature (C)]]*OO[[#This Row],[97]]</f>
        <v>1.9261862012228751E-7</v>
      </c>
      <c r="CV368" s="10">
        <f>3/24000000*OO[[#This Row],[156 (08JUL1985 09:00:00)-Water Temperature (C)]]*OO[[#This Row],[98]]</f>
        <v>1.8201529607730001E-7</v>
      </c>
      <c r="CW368" s="10">
        <f>3/24000000*OO[[#This Row],[157 (08JUL1985 12:00:00)-Water Temperature (C)]]*OO[[#This Row],[99]]</f>
        <v>1.7488059870476247E-7</v>
      </c>
    </row>
    <row r="369" spans="1:101" x14ac:dyDescent="0.35">
      <c r="A369" t="s">
        <v>376</v>
      </c>
      <c r="B369">
        <v>952.45740000000001</v>
      </c>
      <c r="C369" s="10">
        <f>3/24*OO[[#This Row],[59 (26JUN1985 06:00:00)-Water Temperature (C)]]*OO[[#This Row],[1]]/SUM(OO[1])</f>
        <v>0</v>
      </c>
      <c r="D369" s="10">
        <f>3/24*OO[[#This Row],[60 (26JUN1985 09:00:00)-Water Temperature (C)]]*OO[[#This Row],[2]]/SUM(OO[2])</f>
        <v>0</v>
      </c>
      <c r="E369" s="10">
        <f>3/24*OO[[#This Row],[61 (26JUN1985 12:00:00)-Water Temperature (C)]]*OO[[#This Row],[3]]/SUM(OO[3])</f>
        <v>0</v>
      </c>
      <c r="F369" s="10">
        <f>3/24*OO[[#This Row],[62 (26JUN1985 15:00:00)-Water Temperature (C)]]*OO[[#This Row],[4]]/SUM(OO[4])</f>
        <v>0</v>
      </c>
      <c r="G369" s="10">
        <f>3/24*OO[[#This Row],[63 (26JUN1985 18:00:00)-Water Temperature (C)]]*OO[[#This Row],[5]]/SUM(OO[5])</f>
        <v>0</v>
      </c>
      <c r="H369" s="10">
        <f>3/24*OO[[#This Row],[64 (26JUN1985 21:00:00)-Water Temperature (C)]]*OO[[#This Row],[6]]/SUM(OO[6])</f>
        <v>0</v>
      </c>
      <c r="I369" s="10">
        <f>3/24*OO[[#This Row],[65 (27JUN1985 00:00:00)-Water Temperature (C)]]*OO[[#This Row],[7]]/SUM(OO[7])</f>
        <v>0</v>
      </c>
      <c r="J369" s="10">
        <f>3/24*OO[[#This Row],[66 (27JUN1985 03:00:00)-Water Temperature (C)]]*OO[[#This Row],[8]]/SUM(OO[8])</f>
        <v>0</v>
      </c>
      <c r="K369" s="10">
        <f>3/24*OO[[#This Row],[67 (27JUN1985 06:00:00)-Water Temperature (C)]]*OO[[#This Row],[9]]/SUM(OO[9])</f>
        <v>0</v>
      </c>
      <c r="L369" s="10">
        <f>3/24*OO[[#This Row],[68 (27JUN1985 09:00:00)-Water Temperature (C)]]*OO[[#This Row],[10]]/SUM(OO[10])</f>
        <v>0</v>
      </c>
      <c r="M369" s="10">
        <f>3/24*OO[[#This Row],[69 (27JUN1985 12:00:00)-Water Temperature (C)]]*OO[[#This Row],[11]]/SUM(OO[11])</f>
        <v>0</v>
      </c>
      <c r="N369" s="10">
        <f>3/24*OO[[#This Row],[70 (27JUN1985 15:00:00)-Water Temperature (C)]]*OO[[#This Row],[12]]/SUM(OO[12])</f>
        <v>0</v>
      </c>
      <c r="O369" s="10">
        <f>3/24*OO[[#This Row],[71 (27JUN1985 18:00:00)-Water Temperature (C)]]*OO[[#This Row],[13]]/SUM(OO[13])</f>
        <v>0</v>
      </c>
      <c r="P369" s="10">
        <f>3/24*OO[[#This Row],[72 (27JUN1985 21:00:00)-Water Temperature (C)]]*OO[[#This Row],[14]]/SUM(OO[14])</f>
        <v>0</v>
      </c>
      <c r="Q369" s="10">
        <f>3/24*OO[[#This Row],[73 (28JUN1985 00:00:00)-Water Temperature (C)]]*OO[[#This Row],[15]]/SUM(OO[15])</f>
        <v>0</v>
      </c>
      <c r="R369" s="10">
        <f>3/24*OO[[#This Row],[74 (28JUN1985 03:00:00)-Water Temperature (C)]]*OO[[#This Row],[16]]/SUM(OO[16])</f>
        <v>0</v>
      </c>
      <c r="S369" s="10">
        <f>3/24*OO[[#This Row],[75 (28JUN1985 06:00:00)-Water Temperature (C)]]*OO[[#This Row],[17]]/SUM(OO[17])</f>
        <v>0</v>
      </c>
      <c r="T369" s="10">
        <f>3/24*OO[[#This Row],[76 (28JUN1985 09:00:00)-Water Temperature (C)]]*OO[[#This Row],[18]]/SUM(OO[18])</f>
        <v>0</v>
      </c>
      <c r="U369" s="10">
        <f>3/24*OO[[#This Row],[77 (28JUN1985 12:00:00)-Water Temperature (C)]]*OO[[#This Row],[19]]/SUM(OO[19])</f>
        <v>2.9000754591204236E-41</v>
      </c>
      <c r="V369" s="10">
        <f>3/24000000*OO[[#This Row],[78 (28JUN1985 15:00:00)-Water Temperature (C)]]*OO[[#This Row],[20]]</f>
        <v>1.5692578939649999E-31</v>
      </c>
      <c r="W369" s="10">
        <f>3/24000000*OO[[#This Row],[79 (28JUN1985 18:00:00)-Water Temperature (C)]]*OO[[#This Row],[21]]</f>
        <v>7.7938116356624998E-26</v>
      </c>
      <c r="X369" s="10">
        <f>3/24000000*OO[[#This Row],[80 (28JUN1985 21:00:00)-Water Temperature (C)]]*OO[[#This Row],[22]]</f>
        <v>1.7896078163475003E-19</v>
      </c>
      <c r="Y369" s="10">
        <f>3/24000000*OO[[#This Row],[81 (29JUN1985 00:00:00)-Water Temperature (C)]]*OO[[#This Row],[23]]</f>
        <v>1.3298390533779999E-15</v>
      </c>
      <c r="Z369" s="10">
        <f>3/24000000*OO[[#This Row],[82 (29JUN1985 03:00:00)-Water Temperature (C)]]*OO[[#This Row],[24]]</f>
        <v>1.20137110211425E-12</v>
      </c>
      <c r="AA369" s="10">
        <f>3/24000000*OO[[#This Row],[83 (29JUN1985 06:00:00)-Water Temperature (C)]]*OO[[#This Row],[25]]</f>
        <v>2.7693154632375001E-10</v>
      </c>
      <c r="AB369" s="10">
        <f>3/24000000*OO[[#This Row],[84 (29JUN1985 09:00:00)-Water Temperature (C)]]*OO[[#This Row],[26]]</f>
        <v>2.3320404921181248E-8</v>
      </c>
      <c r="AC369" s="10">
        <f>3/24000000*OO[[#This Row],[85 (29JUN1985 12:00:00)-Water Temperature (C)]]*OO[[#This Row],[27]]</f>
        <v>8.8982177990199994E-7</v>
      </c>
      <c r="AD369" s="10">
        <f>3/24000000*OO[[#This Row],[86 (29JUN1985 15:00:00)-Water Temperature (C)]]*OO[[#This Row],[28]]</f>
        <v>1.7554792957109996E-5</v>
      </c>
      <c r="AE369" s="10">
        <f>3/24000000*OO[[#This Row],[88 (29JUN1985 21:00:00)-Water Temperature (C)]]*OO[[#This Row],[30]]</f>
        <v>1.2968727982599999E-3</v>
      </c>
      <c r="AF369" s="10">
        <f>3/24000000*OO[[#This Row],[88 (29JUN1985 21:00:00)-Water Temperature (C)]]*OO[[#This Row],[30]]</f>
        <v>1.2968727982599999E-3</v>
      </c>
      <c r="AG369" s="10">
        <f>3/24000000*OO[[#This Row],[89 (30JUN1985 00:00:00)-Water Temperature (C)]]*OO[[#This Row],[31]]</f>
        <v>5.4553695452749995E-3</v>
      </c>
      <c r="AH369" s="10">
        <f>3/24000000*OO[[#This Row],[90 (30JUN1985 03:00:00)-Water Temperature (C)]]*OO[[#This Row],[32]]</f>
        <v>1.5386733642499999E-2</v>
      </c>
      <c r="AI369" s="10">
        <f>3/24000000*OO[[#This Row],[91 (30JUN1985 06:00:00)-Water Temperature (C)]]*OO[[#This Row],[33]]</f>
        <v>3.0706612618274998E-2</v>
      </c>
      <c r="AJ369" s="10">
        <f>3/24000000*OO[[#This Row],[92 (30JUN1985 09:00:00)-Water Temperature (C)]]*OO[[#This Row],[34]]</f>
        <v>4.5995461320237505E-2</v>
      </c>
      <c r="AK369" s="10">
        <f>3/24000000*OO[[#This Row],[93 (30JUN1985 12:00:00)-Water Temperature (C)]]*OO[[#This Row],[35]]</f>
        <v>5.3839424814187506E-2</v>
      </c>
      <c r="AL369" s="10">
        <f>3/24000000*OO[[#This Row],[94 (30JUN1985 15:00:00)-Water Temperature (C)]]*OO[[#This Row],[36]]</f>
        <v>5.0269115080575001E-2</v>
      </c>
      <c r="AM369" s="10">
        <f>3/24000000*OO[[#This Row],[95 (30JUN1985 18:00:00)-Water Temperature (C)]]*OO[[#This Row],[37]]</f>
        <v>3.8429064664199993E-2</v>
      </c>
      <c r="AN369" s="10">
        <f>3/24000000*OO[[#This Row],[96 (30JUN1985 21:00:00)-Water Temperature (C)]]*OO[[#This Row],[38]]</f>
        <v>2.3947777523015003E-2</v>
      </c>
      <c r="AO369" s="10">
        <f>3/24000000*OO[[#This Row],[97 (01JUL1985 00:00:00)-Water Temperature (C)]]*OO[[#This Row],[39]]</f>
        <v>1.2517506774919999E-2</v>
      </c>
      <c r="AP369" s="10">
        <f>3/24000000*OO[[#This Row],[98 (01JUL1985 03:00:00)-Water Temperature (C)]]*OO[[#This Row],[40]]</f>
        <v>5.6598272686799993E-3</v>
      </c>
      <c r="AQ369" s="10">
        <f>3/24000000*OO[[#This Row],[99 (01JUL1985 06:00:00)-Water Temperature (C)]]*OO[[#This Row],[41]]</f>
        <v>2.272065505443125E-3</v>
      </c>
      <c r="AR369" s="10">
        <f>3/24000000*OO[[#This Row],[100 (01JUL1985 09:00:00)-Water Temperature (C)]]*OO[[#This Row],[42]]</f>
        <v>8.6030291366624983E-4</v>
      </c>
      <c r="AS369" s="10">
        <f>3/24000000*OO[[#This Row],[101 (01JUL1985 12:00:00)-Water Temperature (C)]]*OO[[#This Row],[43]]</f>
        <v>3.2338924125299999E-4</v>
      </c>
      <c r="AT369" s="10">
        <f>3/24000000*OO[[#This Row],[102 (01JUL1985 15:00:00)-Water Temperature (C)]]*OO[[#This Row],[44]]</f>
        <v>1.3826697634023751E-4</v>
      </c>
      <c r="AU369" s="10">
        <f>3/24000000*OO[[#This Row],[103 (01JUL1985 18:00:00)-Water Temperature (C)]]*OO[[#This Row],[45]]</f>
        <v>7.9666392334725003E-5</v>
      </c>
      <c r="AV369" s="10">
        <f>3/24000000*OO[[#This Row],[104 (01JUL1985 21:00:00)-Water Temperature (C)]]*OO[[#This Row],[46]]</f>
        <v>6.2955462284099994E-5</v>
      </c>
      <c r="AW369" s="10">
        <f>3/24000000*OO[[#This Row],[105 (02JUL1985 00:00:00)-Water Temperature (C)]]*OO[[#This Row],[47]]</f>
        <v>5.8023170103300006E-5</v>
      </c>
      <c r="AX369" s="10">
        <f>3/24000000*OO[[#This Row],[106 (02JUL1985 03:00:00)-Water Temperature (C)]]*OO[[#This Row],[48]]</f>
        <v>5.5537986859074995E-5</v>
      </c>
      <c r="AY369" s="10">
        <f>3/24000000*OO[[#This Row],[107 (02JUL1985 06:00:00)-Water Temperature (C)]]*OO[[#This Row],[49]]</f>
        <v>5.3010336757975003E-5</v>
      </c>
      <c r="AZ369" s="10">
        <f>3/24000000*OO[[#This Row],[108 (02JUL1985 09:00:00)-Water Temperature (C)]]*OO[[#This Row],[50]]</f>
        <v>5.13607253191125E-5</v>
      </c>
      <c r="BA369" s="10">
        <f>3/24000000*OO[[#This Row],[109 (02JUL1985 12:00:00)-Water Temperature (C)]]*OO[[#This Row],[51]]</f>
        <v>4.9535257542999994E-5</v>
      </c>
      <c r="BB369" s="10">
        <f>3/24000000*OO[[#This Row],[110 (02JUL1985 15:00:00)-Water Temperature (C)]]*OO[[#This Row],[52]]</f>
        <v>4.7421072196874989E-5</v>
      </c>
      <c r="BC369" s="10">
        <f>3/24000000*OO[[#This Row],[111 (02JUL1985 18:00:00)-Water Temperature (C)]]*OO[[#This Row],[53]]</f>
        <v>4.506990490249999E-5</v>
      </c>
      <c r="BD369" s="10">
        <f>3/24000000*OO[[#This Row],[112 (02JUL1985 21:00:00)-Water Temperature (C)]]*OO[[#This Row],[54]]</f>
        <v>4.2001517903099997E-5</v>
      </c>
      <c r="BE369" s="10">
        <f>3/24000000*OO[[#This Row],[113 (03JUL1985 00:00:00)-Water Temperature (C)]]*OO[[#This Row],[55]]</f>
        <v>3.787260893526249E-5</v>
      </c>
      <c r="BF369" s="10">
        <f>3/24000000*OO[[#This Row],[114 (03JUL1985 03:00:00)-Water Temperature (C)]]*OO[[#This Row],[56]]</f>
        <v>3.3235397244599997E-5</v>
      </c>
      <c r="BG369" s="10">
        <f>3/24000000*OO[[#This Row],[115 (03JUL1985 06:00:00)-Water Temperature (C)]]*OO[[#This Row],[57]]</f>
        <v>2.8675194687562501E-5</v>
      </c>
      <c r="BH369" s="10">
        <f>3/24000000*OO[[#This Row],[116 (03JUL1985 09:00:00)-Water Temperature (C)]]*OO[[#This Row],[58]]</f>
        <v>2.50821815157125E-5</v>
      </c>
      <c r="BI369" s="10">
        <f>3/24000000*OO[[#This Row],[117 (03JUL1985 12:00:00)-Water Temperature (C)]]*OO[[#This Row],[59]]</f>
        <v>2.2217847693697501E-5</v>
      </c>
      <c r="BJ369" s="10">
        <f>3/24000000*OO[[#This Row],[118 (03JUL1985 15:00:00)-Water Temperature (C)]]*OO[[#This Row],[60]]</f>
        <v>1.981341920034E-5</v>
      </c>
      <c r="BK369" s="10">
        <f>3/24000000*OO[[#This Row],[119 (03JUL1985 18:00:00)-Water Temperature (C)]]*OO[[#This Row],[61]]</f>
        <v>1.7779562755007501E-5</v>
      </c>
      <c r="BL369" s="10">
        <f>3/24000000*OO[[#This Row],[120 (03JUL1985 21:00:00)-Water Temperature (C)]]*OO[[#This Row],[62]]</f>
        <v>1.5779988276674996E-5</v>
      </c>
      <c r="BM369" s="10">
        <f>3/24000000*OO[[#This Row],[121 (04JUL1985 00:00:00)-Water Temperature (C)]]*OO[[#This Row],[63]]</f>
        <v>1.3698695246898748E-5</v>
      </c>
      <c r="BN369" s="10">
        <f>3/24000000*OO[[#This Row],[122 (04JUL1985 03:00:00)-Water Temperature (C)]]*OO[[#This Row],[64]]</f>
        <v>1.1613597683937501E-5</v>
      </c>
      <c r="BO369" s="10">
        <f>3/24000000*OO[[#This Row],[123 (04JUL1985 06:00:00)-Water Temperature (C)]]*OO[[#This Row],[65]]</f>
        <v>9.5825445477599987E-6</v>
      </c>
      <c r="BP369" s="10">
        <f>3/24000000*OO[[#This Row],[124 (04JUL1985 09:00:00)-Water Temperature (C)]]*OO[[#This Row],[66]]</f>
        <v>7.7815551693999999E-6</v>
      </c>
      <c r="BQ369" s="10">
        <f>3/24000000*OO[[#This Row],[125 (04JUL1985 12:00:00)-Water Temperature (C)]]*OO[[#This Row],[67]]</f>
        <v>6.1934381380137507E-6</v>
      </c>
      <c r="BR369" s="10">
        <f>3/24000000*OO[[#This Row],[126 (04JUL1985 15:00:00)-Water Temperature (C)]]*OO[[#This Row],[68]]</f>
        <v>4.9378844403262501E-6</v>
      </c>
      <c r="BS369" s="10">
        <f>3/24000000*OO[[#This Row],[127 (04JUL1985 18:00:00)-Water Temperature (C)]]*OO[[#This Row],[69]]</f>
        <v>3.9635984700237493E-6</v>
      </c>
      <c r="BT369" s="10">
        <f>3/24000000*OO[[#This Row],[128 (04JUL1985 21:00:00)-Water Temperature (C)]]*OO[[#This Row],[70]]</f>
        <v>3.2539725466637497E-6</v>
      </c>
      <c r="BU369" s="10">
        <f>3/24000000*OO[[#This Row],[129 (05JUL1985 00:00:00)-Water Temperature (C)]]*OO[[#This Row],[71]]</f>
        <v>2.7491088789937499E-6</v>
      </c>
      <c r="BV369" s="10">
        <f>3/24000000*OO[[#This Row],[130 (05JUL1985 03:00:00)-Water Temperature (C)]]*OO[[#This Row],[72]]</f>
        <v>2.3867093086362495E-6</v>
      </c>
      <c r="BW369" s="10">
        <f>3/24000000*OO[[#This Row],[131 (05JUL1985 06:00:00)-Water Temperature (C)]]*OO[[#This Row],[73]]</f>
        <v>2.1110852126595E-6</v>
      </c>
      <c r="BX369" s="10">
        <f>3/24000000*OO[[#This Row],[132 (05JUL1985 09:00:00)-Water Temperature (C)]]*OO[[#This Row],[74]]</f>
        <v>1.9328629379529996E-6</v>
      </c>
      <c r="BY369" s="10">
        <f>3/24000000*OO[[#This Row],[133 (05JUL1985 12:00:00)-Water Temperature (C)]]*OO[[#This Row],[75]]</f>
        <v>1.7903407086269997E-6</v>
      </c>
      <c r="BZ369" s="10">
        <f>3/24000000*OO[[#This Row],[134 (05JUL1985 15:00:00)-Water Temperature (C)]]*OO[[#This Row],[76]]</f>
        <v>1.6867965029025E-6</v>
      </c>
      <c r="CA369" s="10">
        <f>3/24000000*OO[[#This Row],[135 (05JUL1985 18:00:00)-Water Temperature (C)]]*OO[[#This Row],[77]]</f>
        <v>1.6095120228316248E-6</v>
      </c>
      <c r="CB369" s="10">
        <f>3/24000000*OO[[#This Row],[136 (05JUL1985 21:00:00)-Water Temperature (C)]]*OO[[#This Row],[78]]</f>
        <v>1.5419822955179997E-6</v>
      </c>
      <c r="CC369" s="10">
        <f>3/24000000*OO[[#This Row],[137 (06JUL1985 00:00:00)-Water Temperature (C)]]*OO[[#This Row],[79]]</f>
        <v>1.4656301897297501E-6</v>
      </c>
      <c r="CD369" s="10">
        <f>3/24000000*OO[[#This Row],[138 (06JUL1985 03:00:00)-Water Temperature (C)]]*OO[[#This Row],[80]]</f>
        <v>1.3921564340075E-6</v>
      </c>
      <c r="CE369" s="10">
        <f>3/24000000*OO[[#This Row],[139 (06JUL1985 06:00:00)-Water Temperature (C)]]*OO[[#This Row],[81]]</f>
        <v>1.3350805827569999E-6</v>
      </c>
      <c r="CF369" s="10">
        <f>3/24000000*OO[[#This Row],[140 (06JUL1985 09:00:00)-Water Temperature (C)]]*OO[[#This Row],[82]]</f>
        <v>1.3231714455049997E-6</v>
      </c>
      <c r="CG369" s="10">
        <f>3/24000000*OO[[#This Row],[141 (06JUL1985 12:00:00)-Water Temperature (C)]]*OO[[#This Row],[83]]</f>
        <v>1.3181162078967499E-6</v>
      </c>
      <c r="CH369" s="10">
        <f>3/24000000*OO[[#This Row],[142 (06JUL1985 15:00:00)-Water Temperature (C)]]*OO[[#This Row],[84]]</f>
        <v>1.3108702779514997E-6</v>
      </c>
      <c r="CI369" s="10">
        <f>3/24000000*OO[[#This Row],[143 (06JUL1985 18:00:00)-Water Temperature (C)]]*OO[[#This Row],[85]]</f>
        <v>1.3083449843992498E-6</v>
      </c>
      <c r="CJ369" s="10">
        <f>3/24000000*OO[[#This Row],[144 (06JUL1985 21:00:00)-Water Temperature (C)]]*OO[[#This Row],[86]]</f>
        <v>1.2881402788485E-6</v>
      </c>
      <c r="CK369" s="10">
        <f>3/24000000*OO[[#This Row],[145 (07JUL1985 00:00:00)-Water Temperature (C)]]*OO[[#This Row],[87]]</f>
        <v>1.2342322835325001E-6</v>
      </c>
      <c r="CL369" s="10">
        <f>3/24000000*OO[[#This Row],[146 (07JUL1985 03:00:00)-Water Temperature (C)]]*OO[[#This Row],[88]]</f>
        <v>1.17031028634E-6</v>
      </c>
      <c r="CM369" s="10">
        <f>3/24000000*OO[[#This Row],[147 (07JUL1985 06:00:00)-Water Temperature (C)]]*OO[[#This Row],[89]]</f>
        <v>1.1056493552224999E-6</v>
      </c>
      <c r="CN369" s="10">
        <f>3/24000000*OO[[#This Row],[148 (07JUL1985 09:00:00)-Water Temperature (C)]]*OO[[#This Row],[90]]</f>
        <v>1.0658785947251251E-6</v>
      </c>
      <c r="CO369" s="10">
        <f>3/24000000*OO[[#This Row],[149 (07JUL1985 12:00:00)-Water Temperature (C)]]*OO[[#This Row],[91]]</f>
        <v>1.0390173364707499E-6</v>
      </c>
      <c r="CP369" s="10">
        <f>3/24000000*OO[[#This Row],[150 (07JUL1985 15:00:00)-Water Temperature (C)]]*OO[[#This Row],[92]]</f>
        <v>1.011853852986E-6</v>
      </c>
      <c r="CQ369" s="10">
        <f>3/24000000*OO[[#This Row],[151 (07JUL1985 18:00:00)-Water Temperature (C)]]*OO[[#This Row],[93]]</f>
        <v>9.9153531092999996E-7</v>
      </c>
      <c r="CR369" s="10">
        <f>3/24000000*OO[[#This Row],[152 (07JUL1985 21:00:00)-Water Temperature (C)]]*OO[[#This Row],[94]]</f>
        <v>9.6104452170400002E-7</v>
      </c>
      <c r="CS369" s="10">
        <f>3/24000000*OO[[#This Row],[153 (08JUL1985 00:00:00)-Water Temperature (C)]]*OO[[#This Row],[95]]</f>
        <v>9.1883205559124998E-7</v>
      </c>
      <c r="CT369" s="10">
        <f>3/24000000*OO[[#This Row],[154 (08JUL1985 03:00:00)-Water Temperature (C)]]*OO[[#This Row],[96]]</f>
        <v>8.7276821886525003E-7</v>
      </c>
      <c r="CU369" s="10">
        <f>3/24000000*OO[[#This Row],[155 (08JUL1985 06:00:00)-Water Temperature (C)]]*OO[[#This Row],[97]]</f>
        <v>8.2681561817999998E-7</v>
      </c>
      <c r="CV369" s="10">
        <f>3/24000000*OO[[#This Row],[156 (08JUL1985 09:00:00)-Water Temperature (C)]]*OO[[#This Row],[98]]</f>
        <v>7.8116293234349995E-7</v>
      </c>
      <c r="CW369" s="10">
        <f>3/24000000*OO[[#This Row],[157 (08JUL1985 12:00:00)-Water Temperature (C)]]*OO[[#This Row],[99]]</f>
        <v>7.4994477811400007E-7</v>
      </c>
    </row>
    <row r="370" spans="1:101" x14ac:dyDescent="0.35">
      <c r="A370" t="s">
        <v>377</v>
      </c>
      <c r="B370">
        <v>481.72120000000001</v>
      </c>
      <c r="C370" s="10">
        <f>3/24*OO[[#This Row],[59 (26JUN1985 06:00:00)-Water Temperature (C)]]*OO[[#This Row],[1]]/SUM(OO[1])</f>
        <v>0</v>
      </c>
      <c r="D370" s="10">
        <f>3/24*OO[[#This Row],[60 (26JUN1985 09:00:00)-Water Temperature (C)]]*OO[[#This Row],[2]]/SUM(OO[2])</f>
        <v>0</v>
      </c>
      <c r="E370" s="10">
        <f>3/24*OO[[#This Row],[61 (26JUN1985 12:00:00)-Water Temperature (C)]]*OO[[#This Row],[3]]/SUM(OO[3])</f>
        <v>0</v>
      </c>
      <c r="F370" s="10">
        <f>3/24*OO[[#This Row],[62 (26JUN1985 15:00:00)-Water Temperature (C)]]*OO[[#This Row],[4]]/SUM(OO[4])</f>
        <v>0</v>
      </c>
      <c r="G370" s="10">
        <f>3/24*OO[[#This Row],[63 (26JUN1985 18:00:00)-Water Temperature (C)]]*OO[[#This Row],[5]]/SUM(OO[5])</f>
        <v>0</v>
      </c>
      <c r="H370" s="10">
        <f>3/24*OO[[#This Row],[64 (26JUN1985 21:00:00)-Water Temperature (C)]]*OO[[#This Row],[6]]/SUM(OO[6])</f>
        <v>0</v>
      </c>
      <c r="I370" s="10">
        <f>3/24*OO[[#This Row],[65 (27JUN1985 00:00:00)-Water Temperature (C)]]*OO[[#This Row],[7]]/SUM(OO[7])</f>
        <v>0</v>
      </c>
      <c r="J370" s="10">
        <f>3/24*OO[[#This Row],[66 (27JUN1985 03:00:00)-Water Temperature (C)]]*OO[[#This Row],[8]]/SUM(OO[8])</f>
        <v>0</v>
      </c>
      <c r="K370" s="10">
        <f>3/24*OO[[#This Row],[67 (27JUN1985 06:00:00)-Water Temperature (C)]]*OO[[#This Row],[9]]/SUM(OO[9])</f>
        <v>0</v>
      </c>
      <c r="L370" s="10">
        <f>3/24*OO[[#This Row],[68 (27JUN1985 09:00:00)-Water Temperature (C)]]*OO[[#This Row],[10]]/SUM(OO[10])</f>
        <v>0</v>
      </c>
      <c r="M370" s="10">
        <f>3/24*OO[[#This Row],[69 (27JUN1985 12:00:00)-Water Temperature (C)]]*OO[[#This Row],[11]]/SUM(OO[11])</f>
        <v>0</v>
      </c>
      <c r="N370" s="10">
        <f>3/24*OO[[#This Row],[70 (27JUN1985 15:00:00)-Water Temperature (C)]]*OO[[#This Row],[12]]/SUM(OO[12])</f>
        <v>0</v>
      </c>
      <c r="O370" s="10">
        <f>3/24*OO[[#This Row],[71 (27JUN1985 18:00:00)-Water Temperature (C)]]*OO[[#This Row],[13]]/SUM(OO[13])</f>
        <v>0</v>
      </c>
      <c r="P370" s="10">
        <f>3/24*OO[[#This Row],[72 (27JUN1985 21:00:00)-Water Temperature (C)]]*OO[[#This Row],[14]]/SUM(OO[14])</f>
        <v>0</v>
      </c>
      <c r="Q370" s="10">
        <f>3/24*OO[[#This Row],[73 (28JUN1985 00:00:00)-Water Temperature (C)]]*OO[[#This Row],[15]]/SUM(OO[15])</f>
        <v>0</v>
      </c>
      <c r="R370" s="10">
        <f>3/24*OO[[#This Row],[74 (28JUN1985 03:00:00)-Water Temperature (C)]]*OO[[#This Row],[16]]/SUM(OO[16])</f>
        <v>0</v>
      </c>
      <c r="S370" s="10">
        <f>3/24*OO[[#This Row],[75 (28JUN1985 06:00:00)-Water Temperature (C)]]*OO[[#This Row],[17]]/SUM(OO[17])</f>
        <v>0</v>
      </c>
      <c r="T370" s="10">
        <f>3/24*OO[[#This Row],[76 (28JUN1985 09:00:00)-Water Temperature (C)]]*OO[[#This Row],[18]]/SUM(OO[18])</f>
        <v>0</v>
      </c>
      <c r="U370" s="10">
        <f>3/24*OO[[#This Row],[77 (28JUN1985 12:00:00)-Water Temperature (C)]]*OO[[#This Row],[19]]/SUM(OO[19])</f>
        <v>2.2662521457222965E-42</v>
      </c>
      <c r="V370" s="10">
        <f>3/24000000*OO[[#This Row],[78 (28JUN1985 15:00:00)-Water Temperature (C)]]*OO[[#This Row],[20]]</f>
        <v>3.2909959953700003E-32</v>
      </c>
      <c r="W370" s="10">
        <f>3/24000000*OO[[#This Row],[79 (28JUN1985 18:00:00)-Water Temperature (C)]]*OO[[#This Row],[21]]</f>
        <v>1.1268345795322499E-26</v>
      </c>
      <c r="X370" s="10">
        <f>3/24000000*OO[[#This Row],[80 (28JUN1985 21:00:00)-Water Temperature (C)]]*OO[[#This Row],[22]]</f>
        <v>4.4944360901212504E-20</v>
      </c>
      <c r="Y370" s="10">
        <f>3/24000000*OO[[#This Row],[81 (29JUN1985 00:00:00)-Water Temperature (C)]]*OO[[#This Row],[23]]</f>
        <v>3.9741283612199994E-16</v>
      </c>
      <c r="Z370" s="10">
        <f>3/24000000*OO[[#This Row],[82 (29JUN1985 03:00:00)-Water Temperature (C)]]*OO[[#This Row],[24]]</f>
        <v>3.9672515017399994E-13</v>
      </c>
      <c r="AA370" s="10">
        <f>3/24000000*OO[[#This Row],[83 (29JUN1985 06:00:00)-Water Temperature (C)]]*OO[[#This Row],[25]]</f>
        <v>9.826893656752498E-11</v>
      </c>
      <c r="AB370" s="10">
        <f>3/24000000*OO[[#This Row],[84 (29JUN1985 09:00:00)-Water Temperature (C)]]*OO[[#This Row],[26]]</f>
        <v>8.7915188262524998E-9</v>
      </c>
      <c r="AC370" s="10">
        <f>3/24000000*OO[[#This Row],[85 (29JUN1985 12:00:00)-Water Temperature (C)]]*OO[[#This Row],[27]]</f>
        <v>3.5207035412400003E-7</v>
      </c>
      <c r="AD370" s="10">
        <f>3/24000000*OO[[#This Row],[86 (29JUN1985 15:00:00)-Water Temperature (C)]]*OO[[#This Row],[28]]</f>
        <v>7.2504642889500003E-6</v>
      </c>
      <c r="AE370" s="10">
        <f>3/24000000*OO[[#This Row],[88 (29JUN1985 21:00:00)-Water Temperature (C)]]*OO[[#This Row],[30]]</f>
        <v>5.7690365670899993E-4</v>
      </c>
      <c r="AF370" s="10">
        <f>3/24000000*OO[[#This Row],[88 (29JUN1985 21:00:00)-Water Temperature (C)]]*OO[[#This Row],[30]]</f>
        <v>5.7690365670899993E-4</v>
      </c>
      <c r="AG370" s="10">
        <f>3/24000000*OO[[#This Row],[89 (30JUN1985 00:00:00)-Water Temperature (C)]]*OO[[#This Row],[31]]</f>
        <v>2.5080292422232499E-3</v>
      </c>
      <c r="AH370" s="10">
        <f>3/24000000*OO[[#This Row],[90 (30JUN1985 03:00:00)-Water Temperature (C)]]*OO[[#This Row],[32]]</f>
        <v>7.2894874887037492E-3</v>
      </c>
      <c r="AI370" s="10">
        <f>3/24000000*OO[[#This Row],[91 (30JUN1985 06:00:00)-Water Temperature (C)]]*OO[[#This Row],[33]]</f>
        <v>1.4938143111375E-2</v>
      </c>
      <c r="AJ370" s="10">
        <f>3/24000000*OO[[#This Row],[92 (30JUN1985 09:00:00)-Water Temperature (C)]]*OO[[#This Row],[34]]</f>
        <v>2.2910109446343748E-2</v>
      </c>
      <c r="AK370" s="10">
        <f>3/24000000*OO[[#This Row],[93 (30JUN1985 12:00:00)-Water Temperature (C)]]*OO[[#This Row],[35]]</f>
        <v>2.7378268207200001E-2</v>
      </c>
      <c r="AL370" s="10">
        <f>3/24000000*OO[[#This Row],[94 (30JUN1985 15:00:00)-Water Temperature (C)]]*OO[[#This Row],[36]]</f>
        <v>2.6071163819362499E-2</v>
      </c>
      <c r="AM370" s="10">
        <f>3/24000000*OO[[#This Row],[95 (30JUN1985 18:00:00)-Water Temperature (C)]]*OO[[#This Row],[37]]</f>
        <v>2.0270634638837503E-2</v>
      </c>
      <c r="AN370" s="10">
        <f>3/24000000*OO[[#This Row],[96 (30JUN1985 21:00:00)-Water Temperature (C)]]*OO[[#This Row],[38]]</f>
        <v>1.2848223528374997E-2</v>
      </c>
      <c r="AO370" s="10">
        <f>3/24000000*OO[[#This Row],[97 (01JUL1985 00:00:00)-Water Temperature (C)]]*OO[[#This Row],[39]]</f>
        <v>6.8133264181849985E-3</v>
      </c>
      <c r="AP370" s="10">
        <f>3/24000000*OO[[#This Row],[98 (01JUL1985 03:00:00)-Water Temperature (C)]]*OO[[#This Row],[40]]</f>
        <v>3.1194356830574997E-3</v>
      </c>
      <c r="AQ370" s="10">
        <f>3/24000000*OO[[#This Row],[99 (01JUL1985 06:00:00)-Water Temperature (C)]]*OO[[#This Row],[41]]</f>
        <v>1.265101030645E-3</v>
      </c>
      <c r="AR370" s="10">
        <f>3/24000000*OO[[#This Row],[100 (01JUL1985 09:00:00)-Water Temperature (C)]]*OO[[#This Row],[42]]</f>
        <v>4.8135517038749994E-4</v>
      </c>
      <c r="AS370" s="10">
        <f>3/24000000*OO[[#This Row],[101 (01JUL1985 12:00:00)-Water Temperature (C)]]*OO[[#This Row],[43]]</f>
        <v>1.7970198825588752E-4</v>
      </c>
      <c r="AT370" s="10">
        <f>3/24000000*OO[[#This Row],[102 (01JUL1985 15:00:00)-Water Temperature (C)]]*OO[[#This Row],[44]]</f>
        <v>7.4828147510737494E-5</v>
      </c>
      <c r="AU370" s="10">
        <f>3/24000000*OO[[#This Row],[103 (01JUL1985 18:00:00)-Water Temperature (C)]]*OO[[#This Row],[45]]</f>
        <v>4.1300664808449997E-5</v>
      </c>
      <c r="AV370" s="10">
        <f>3/24000000*OO[[#This Row],[104 (01JUL1985 21:00:00)-Water Temperature (C)]]*OO[[#This Row],[46]]</f>
        <v>3.1608378540500005E-5</v>
      </c>
      <c r="AW370" s="10">
        <f>3/24000000*OO[[#This Row],[105 (02JUL1985 00:00:00)-Water Temperature (C)]]*OO[[#This Row],[47]]</f>
        <v>2.8729934471699998E-5</v>
      </c>
      <c r="AX370" s="10">
        <f>3/24000000*OO[[#This Row],[106 (02JUL1985 03:00:00)-Water Temperature (C)]]*OO[[#This Row],[48]]</f>
        <v>2.7392638941149997E-5</v>
      </c>
      <c r="AY370" s="10">
        <f>3/24000000*OO[[#This Row],[107 (02JUL1985 06:00:00)-Water Temperature (C)]]*OO[[#This Row],[49]]</f>
        <v>2.6125044095500002E-5</v>
      </c>
      <c r="AZ370" s="10">
        <f>3/24000000*OO[[#This Row],[108 (02JUL1985 09:00:00)-Water Temperature (C)]]*OO[[#This Row],[50]]</f>
        <v>2.5277417198687498E-5</v>
      </c>
      <c r="BA370" s="10">
        <f>3/24000000*OO[[#This Row],[109 (02JUL1985 12:00:00)-Water Temperature (C)]]*OO[[#This Row],[51]]</f>
        <v>2.4326418299399998E-5</v>
      </c>
      <c r="BB370" s="10">
        <f>3/24000000*OO[[#This Row],[110 (02JUL1985 15:00:00)-Water Temperature (C)]]*OO[[#This Row],[52]]</f>
        <v>2.3248050167132501E-5</v>
      </c>
      <c r="BC370" s="10">
        <f>3/24000000*OO[[#This Row],[111 (02JUL1985 18:00:00)-Water Temperature (C)]]*OO[[#This Row],[53]]</f>
        <v>2.2051869446538748E-5</v>
      </c>
      <c r="BD370" s="10">
        <f>3/24000000*OO[[#This Row],[112 (02JUL1985 21:00:00)-Water Temperature (C)]]*OO[[#This Row],[54]]</f>
        <v>2.0516762656390001E-5</v>
      </c>
      <c r="BE370" s="10">
        <f>3/24000000*OO[[#This Row],[113 (03JUL1985 00:00:00)-Water Temperature (C)]]*OO[[#This Row],[55]]</f>
        <v>1.8494855247224999E-5</v>
      </c>
      <c r="BF370" s="10">
        <f>3/24000000*OO[[#This Row],[114 (03JUL1985 03:00:00)-Water Temperature (C)]]*OO[[#This Row],[56]]</f>
        <v>1.62404973046375E-5</v>
      </c>
      <c r="BG370" s="10">
        <f>3/24000000*OO[[#This Row],[115 (03JUL1985 06:00:00)-Water Temperature (C)]]*OO[[#This Row],[57]]</f>
        <v>1.40104263222E-5</v>
      </c>
      <c r="BH370" s="10">
        <f>3/24000000*OO[[#This Row],[116 (03JUL1985 09:00:00)-Water Temperature (C)]]*OO[[#This Row],[58]]</f>
        <v>1.2245715140268749E-5</v>
      </c>
      <c r="BI370" s="10">
        <f>3/24000000*OO[[#This Row],[117 (03JUL1985 12:00:00)-Water Temperature (C)]]*OO[[#This Row],[59]]</f>
        <v>1.0824427890122501E-5</v>
      </c>
      <c r="BJ370" s="10">
        <f>3/24000000*OO[[#This Row],[118 (03JUL1985 15:00:00)-Water Temperature (C)]]*OO[[#This Row],[60]]</f>
        <v>9.6261299226349985E-6</v>
      </c>
      <c r="BK370" s="10">
        <f>3/24000000*OO[[#This Row],[119 (03JUL1985 18:00:00)-Water Temperature (C)]]*OO[[#This Row],[61]]</f>
        <v>8.6178975130987504E-6</v>
      </c>
      <c r="BL370" s="10">
        <f>3/24000000*OO[[#This Row],[120 (03JUL1985 21:00:00)-Water Temperature (C)]]*OO[[#This Row],[62]]</f>
        <v>7.6352293189537498E-6</v>
      </c>
      <c r="BM370" s="10">
        <f>3/24000000*OO[[#This Row],[121 (04JUL1985 00:00:00)-Water Temperature (C)]]*OO[[#This Row],[63]]</f>
        <v>6.6327612300674996E-6</v>
      </c>
      <c r="BN370" s="10">
        <f>3/24000000*OO[[#This Row],[122 (04JUL1985 03:00:00)-Water Temperature (C)]]*OO[[#This Row],[64]]</f>
        <v>5.6347405202399992E-6</v>
      </c>
      <c r="BO370" s="10">
        <f>3/24000000*OO[[#This Row],[123 (04JUL1985 06:00:00)-Water Temperature (C)]]*OO[[#This Row],[65]]</f>
        <v>4.6630803500125E-6</v>
      </c>
      <c r="BP370" s="10">
        <f>3/24000000*OO[[#This Row],[124 (04JUL1985 09:00:00)-Water Temperature (C)]]*OO[[#This Row],[66]]</f>
        <v>3.7969132658062502E-6</v>
      </c>
      <c r="BQ370" s="10">
        <f>3/24000000*OO[[#This Row],[125 (04JUL1985 12:00:00)-Water Temperature (C)]]*OO[[#This Row],[67]]</f>
        <v>3.0239647288949997E-6</v>
      </c>
      <c r="BR370" s="10">
        <f>3/24000000*OO[[#This Row],[126 (04JUL1985 15:00:00)-Water Temperature (C)]]*OO[[#This Row],[68]]</f>
        <v>2.4093726023324999E-6</v>
      </c>
      <c r="BS370" s="10">
        <f>3/24000000*OO[[#This Row],[127 (04JUL1985 18:00:00)-Water Temperature (C)]]*OO[[#This Row],[69]]</f>
        <v>1.927869615615625E-6</v>
      </c>
      <c r="BT370" s="10">
        <f>3/24000000*OO[[#This Row],[128 (04JUL1985 21:00:00)-Water Temperature (C)]]*OO[[#This Row],[70]]</f>
        <v>1.57761470692275E-6</v>
      </c>
      <c r="BU370" s="10">
        <f>3/24000000*OO[[#This Row],[129 (05JUL1985 00:00:00)-Water Temperature (C)]]*OO[[#This Row],[71]]</f>
        <v>1.3287035749437498E-6</v>
      </c>
      <c r="BV370" s="10">
        <f>3/24000000*OO[[#This Row],[130 (05JUL1985 03:00:00)-Water Temperature (C)]]*OO[[#This Row],[72]]</f>
        <v>1.1508992063542499E-6</v>
      </c>
      <c r="BW370" s="10">
        <f>3/24000000*OO[[#This Row],[131 (05JUL1985 06:00:00)-Water Temperature (C)]]*OO[[#This Row],[73]]</f>
        <v>1.01664430478875E-6</v>
      </c>
      <c r="BX370" s="10">
        <f>3/24000000*OO[[#This Row],[132 (05JUL1985 09:00:00)-Water Temperature (C)]]*OO[[#This Row],[74]]</f>
        <v>9.2984205858074979E-7</v>
      </c>
      <c r="BY370" s="10">
        <f>3/24000000*OO[[#This Row],[133 (05JUL1985 12:00:00)-Water Temperature (C)]]*OO[[#This Row],[75]]</f>
        <v>8.593436069954999E-7</v>
      </c>
      <c r="BZ370" s="10">
        <f>3/24000000*OO[[#This Row],[134 (05JUL1985 15:00:00)-Water Temperature (C)]]*OO[[#This Row],[76]]</f>
        <v>8.0863717457600002E-7</v>
      </c>
      <c r="CA370" s="10">
        <f>3/24000000*OO[[#This Row],[135 (05JUL1985 18:00:00)-Water Temperature (C)]]*OO[[#This Row],[77]]</f>
        <v>7.701508621365E-7</v>
      </c>
      <c r="CB370" s="10">
        <f>3/24000000*OO[[#This Row],[136 (05JUL1985 21:00:00)-Water Temperature (C)]]*OO[[#This Row],[78]]</f>
        <v>7.3634487157E-7</v>
      </c>
      <c r="CC370" s="10">
        <f>3/24000000*OO[[#This Row],[137 (06JUL1985 00:00:00)-Water Temperature (C)]]*OO[[#This Row],[79]]</f>
        <v>6.9925420066425002E-7</v>
      </c>
      <c r="CD370" s="10">
        <f>3/24000000*OO[[#This Row],[138 (06JUL1985 03:00:00)-Water Temperature (C)]]*OO[[#This Row],[80]]</f>
        <v>6.6344631734300002E-7</v>
      </c>
      <c r="CE370" s="10">
        <f>3/24000000*OO[[#This Row],[139 (06JUL1985 06:00:00)-Water Temperature (C)]]*OO[[#This Row],[81]]</f>
        <v>6.3574751800375003E-7</v>
      </c>
      <c r="CF370" s="10">
        <f>3/24000000*OO[[#This Row],[140 (06JUL1985 09:00:00)-Water Temperature (C)]]*OO[[#This Row],[82]]</f>
        <v>6.2918394974312493E-7</v>
      </c>
      <c r="CG370" s="10">
        <f>3/24000000*OO[[#This Row],[141 (06JUL1985 12:00:00)-Water Temperature (C)]]*OO[[#This Row],[83]]</f>
        <v>6.254677309374999E-7</v>
      </c>
      <c r="CH370" s="10">
        <f>3/24000000*OO[[#This Row],[142 (06JUL1985 15:00:00)-Water Temperature (C)]]*OO[[#This Row],[84]]</f>
        <v>6.2138729578049995E-7</v>
      </c>
      <c r="CI370" s="10">
        <f>3/24000000*OO[[#This Row],[143 (06JUL1985 18:00:00)-Water Temperature (C)]]*OO[[#This Row],[85]]</f>
        <v>6.1887324339999992E-7</v>
      </c>
      <c r="CJ370" s="10">
        <f>3/24000000*OO[[#This Row],[144 (06JUL1985 21:00:00)-Water Temperature (C)]]*OO[[#This Row],[86]]</f>
        <v>6.0801575706812498E-7</v>
      </c>
      <c r="CK370" s="10">
        <f>3/24000000*OO[[#This Row],[145 (07JUL1985 00:00:00)-Water Temperature (C)]]*OO[[#This Row],[87]]</f>
        <v>5.8239453048525002E-7</v>
      </c>
      <c r="CL370" s="10">
        <f>3/24000000*OO[[#This Row],[146 (07JUL1985 03:00:00)-Water Temperature (C)]]*OO[[#This Row],[88]]</f>
        <v>5.5181478490275004E-7</v>
      </c>
      <c r="CM370" s="10">
        <f>3/24000000*OO[[#This Row],[147 (07JUL1985 06:00:00)-Water Temperature (C)]]*OO[[#This Row],[89]]</f>
        <v>5.2106786188799998E-7</v>
      </c>
      <c r="CN370" s="10">
        <f>3/24000000*OO[[#This Row],[148 (07JUL1985 09:00:00)-Water Temperature (C)]]*OO[[#This Row],[90]]</f>
        <v>5.0174977264449998E-7</v>
      </c>
      <c r="CO370" s="10">
        <f>3/24000000*OO[[#This Row],[149 (07JUL1985 12:00:00)-Water Temperature (C)]]*OO[[#This Row],[91]]</f>
        <v>4.8798009828187503E-7</v>
      </c>
      <c r="CP370" s="10">
        <f>3/24000000*OO[[#This Row],[150 (07JUL1985 15:00:00)-Water Temperature (C)]]*OO[[#This Row],[92]]</f>
        <v>4.741327640857499E-7</v>
      </c>
      <c r="CQ370" s="10">
        <f>3/24000000*OO[[#This Row],[151 (07JUL1985 18:00:00)-Water Temperature (C)]]*OO[[#This Row],[93]]</f>
        <v>4.6318818587112504E-7</v>
      </c>
      <c r="CR370" s="10">
        <f>3/24000000*OO[[#This Row],[152 (07JUL1985 21:00:00)-Water Temperature (C)]]*OO[[#This Row],[94]]</f>
        <v>4.4767800101624995E-7</v>
      </c>
      <c r="CS370" s="10">
        <f>3/24000000*OO[[#This Row],[153 (08JUL1985 00:00:00)-Water Temperature (C)]]*OO[[#This Row],[95]]</f>
        <v>4.2748473121899997E-7</v>
      </c>
      <c r="CT370" s="10">
        <f>3/24000000*OO[[#This Row],[154 (08JUL1985 03:00:00)-Water Temperature (C)]]*OO[[#This Row],[96]]</f>
        <v>4.0552655974074997E-7</v>
      </c>
      <c r="CU370" s="10">
        <f>3/24000000*OO[[#This Row],[155 (08JUL1985 06:00:00)-Water Temperature (C)]]*OO[[#This Row],[97]]</f>
        <v>3.8381481429600004E-7</v>
      </c>
      <c r="CV370" s="10">
        <f>3/24000000*OO[[#This Row],[156 (08JUL1985 09:00:00)-Water Temperature (C)]]*OO[[#This Row],[98]]</f>
        <v>3.6228703045799995E-7</v>
      </c>
      <c r="CW370" s="10">
        <f>3/24000000*OO[[#This Row],[157 (08JUL1985 12:00:00)-Water Temperature (C)]]*OO[[#This Row],[99]]</f>
        <v>3.4707580316499998E-7</v>
      </c>
    </row>
    <row r="371" spans="1:101" x14ac:dyDescent="0.35">
      <c r="A371" t="s">
        <v>378</v>
      </c>
      <c r="B371">
        <v>608.66129999999998</v>
      </c>
      <c r="C371" s="10">
        <f>3/24*OO[[#This Row],[59 (26JUN1985 06:00:00)-Water Temperature (C)]]*OO[[#This Row],[1]]/SUM(OO[1])</f>
        <v>0</v>
      </c>
      <c r="D371" s="10">
        <f>3/24*OO[[#This Row],[60 (26JUN1985 09:00:00)-Water Temperature (C)]]*OO[[#This Row],[2]]/SUM(OO[2])</f>
        <v>0</v>
      </c>
      <c r="E371" s="10">
        <f>3/24*OO[[#This Row],[61 (26JUN1985 12:00:00)-Water Temperature (C)]]*OO[[#This Row],[3]]/SUM(OO[3])</f>
        <v>0</v>
      </c>
      <c r="F371" s="10">
        <f>3/24*OO[[#This Row],[62 (26JUN1985 15:00:00)-Water Temperature (C)]]*OO[[#This Row],[4]]/SUM(OO[4])</f>
        <v>0</v>
      </c>
      <c r="G371" s="10">
        <f>3/24*OO[[#This Row],[63 (26JUN1985 18:00:00)-Water Temperature (C)]]*OO[[#This Row],[5]]/SUM(OO[5])</f>
        <v>0</v>
      </c>
      <c r="H371" s="10">
        <f>3/24*OO[[#This Row],[64 (26JUN1985 21:00:00)-Water Temperature (C)]]*OO[[#This Row],[6]]/SUM(OO[6])</f>
        <v>0</v>
      </c>
      <c r="I371" s="10">
        <f>3/24*OO[[#This Row],[65 (27JUN1985 00:00:00)-Water Temperature (C)]]*OO[[#This Row],[7]]/SUM(OO[7])</f>
        <v>0</v>
      </c>
      <c r="J371" s="10">
        <f>3/24*OO[[#This Row],[66 (27JUN1985 03:00:00)-Water Temperature (C)]]*OO[[#This Row],[8]]/SUM(OO[8])</f>
        <v>0</v>
      </c>
      <c r="K371" s="10">
        <f>3/24*OO[[#This Row],[67 (27JUN1985 06:00:00)-Water Temperature (C)]]*OO[[#This Row],[9]]/SUM(OO[9])</f>
        <v>0</v>
      </c>
      <c r="L371" s="10">
        <f>3/24*OO[[#This Row],[68 (27JUN1985 09:00:00)-Water Temperature (C)]]*OO[[#This Row],[10]]/SUM(OO[10])</f>
        <v>0</v>
      </c>
      <c r="M371" s="10">
        <f>3/24*OO[[#This Row],[69 (27JUN1985 12:00:00)-Water Temperature (C)]]*OO[[#This Row],[11]]/SUM(OO[11])</f>
        <v>0</v>
      </c>
      <c r="N371" s="10">
        <f>3/24*OO[[#This Row],[70 (27JUN1985 15:00:00)-Water Temperature (C)]]*OO[[#This Row],[12]]/SUM(OO[12])</f>
        <v>0</v>
      </c>
      <c r="O371" s="10">
        <f>3/24*OO[[#This Row],[71 (27JUN1985 18:00:00)-Water Temperature (C)]]*OO[[#This Row],[13]]/SUM(OO[13])</f>
        <v>0</v>
      </c>
      <c r="P371" s="10">
        <f>3/24*OO[[#This Row],[72 (27JUN1985 21:00:00)-Water Temperature (C)]]*OO[[#This Row],[14]]/SUM(OO[14])</f>
        <v>0</v>
      </c>
      <c r="Q371" s="10">
        <f>3/24*OO[[#This Row],[73 (28JUN1985 00:00:00)-Water Temperature (C)]]*OO[[#This Row],[15]]/SUM(OO[15])</f>
        <v>0</v>
      </c>
      <c r="R371" s="10">
        <f>3/24*OO[[#This Row],[74 (28JUN1985 03:00:00)-Water Temperature (C)]]*OO[[#This Row],[16]]/SUM(OO[16])</f>
        <v>0</v>
      </c>
      <c r="S371" s="10">
        <f>3/24*OO[[#This Row],[75 (28JUN1985 06:00:00)-Water Temperature (C)]]*OO[[#This Row],[17]]/SUM(OO[17])</f>
        <v>0</v>
      </c>
      <c r="T371" s="10">
        <f>3/24*OO[[#This Row],[76 (28JUN1985 09:00:00)-Water Temperature (C)]]*OO[[#This Row],[18]]/SUM(OO[18])</f>
        <v>0</v>
      </c>
      <c r="U371" s="10">
        <f>3/24*OO[[#This Row],[77 (28JUN1985 12:00:00)-Water Temperature (C)]]*OO[[#This Row],[19]]/SUM(OO[19])</f>
        <v>1.070437284874779E-42</v>
      </c>
      <c r="V371" s="10">
        <f>3/24000000*OO[[#This Row],[78 (28JUN1985 15:00:00)-Water Temperature (C)]]*OO[[#This Row],[20]]</f>
        <v>2.2470223108014997E-32</v>
      </c>
      <c r="W371" s="10">
        <f>3/24000000*OO[[#This Row],[79 (28JUN1985 18:00:00)-Water Temperature (C)]]*OO[[#This Row],[21]]</f>
        <v>6.1540224372800013E-27</v>
      </c>
      <c r="X371" s="10">
        <f>3/24000000*OO[[#This Row],[80 (28JUN1985 21:00:00)-Water Temperature (C)]]*OO[[#This Row],[22]]</f>
        <v>3.516989331855E-20</v>
      </c>
      <c r="Y371" s="10">
        <f>3/24000000*OO[[#This Row],[81 (29JUN1985 00:00:00)-Water Temperature (C)]]*OO[[#This Row],[23]]</f>
        <v>3.4985383903575003E-16</v>
      </c>
      <c r="Z371" s="10">
        <f>3/24000000*OO[[#This Row],[82 (29JUN1985 03:00:00)-Water Temperature (C)]]*OO[[#This Row],[24]]</f>
        <v>3.7318668606712497E-13</v>
      </c>
      <c r="AA371" s="10">
        <f>3/24000000*OO[[#This Row],[83 (29JUN1985 06:00:00)-Water Temperature (C)]]*OO[[#This Row],[25]]</f>
        <v>9.7011937548025001E-11</v>
      </c>
      <c r="AB371" s="10">
        <f>3/24000000*OO[[#This Row],[84 (29JUN1985 09:00:00)-Water Temperature (C)]]*OO[[#This Row],[26]]</f>
        <v>9.0334804292199995E-9</v>
      </c>
      <c r="AC371" s="10">
        <f>3/24000000*OO[[#This Row],[85 (29JUN1985 12:00:00)-Water Temperature (C)]]*OO[[#This Row],[27]]</f>
        <v>3.7367795896037495E-7</v>
      </c>
      <c r="AD371" s="10">
        <f>3/24000000*OO[[#This Row],[86 (29JUN1985 15:00:00)-Water Temperature (C)]]*OO[[#This Row],[28]]</f>
        <v>7.9181002665737517E-6</v>
      </c>
      <c r="AE371" s="10">
        <f>3/24000000*OO[[#This Row],[88 (29JUN1985 21:00:00)-Water Temperature (C)]]*OO[[#This Row],[30]]</f>
        <v>6.6154674359999988E-4</v>
      </c>
      <c r="AF371" s="10">
        <f>3/24000000*OO[[#This Row],[88 (29JUN1985 21:00:00)-Water Temperature (C)]]*OO[[#This Row],[30]]</f>
        <v>6.6154674359999988E-4</v>
      </c>
      <c r="AG371" s="10">
        <f>3/24000000*OO[[#This Row],[89 (30JUN1985 00:00:00)-Water Temperature (C)]]*OO[[#This Row],[31]]</f>
        <v>2.9390073229237498E-3</v>
      </c>
      <c r="AH371" s="10">
        <f>3/24000000*OO[[#This Row],[90 (30JUN1985 03:00:00)-Water Temperature (C)]]*OO[[#This Row],[32]]</f>
        <v>8.7132480048549999E-3</v>
      </c>
      <c r="AI371" s="10">
        <f>3/24000000*OO[[#This Row],[91 (30JUN1985 06:00:00)-Water Temperature (C)]]*OO[[#This Row],[33]]</f>
        <v>1.8175283831962499E-2</v>
      </c>
      <c r="AJ371" s="10">
        <f>3/24000000*OO[[#This Row],[92 (30JUN1985 09:00:00)-Water Temperature (C)]]*OO[[#This Row],[34]]</f>
        <v>2.8323691951449997E-2</v>
      </c>
      <c r="AK371" s="10">
        <f>3/24000000*OO[[#This Row],[93 (30JUN1985 12:00:00)-Water Temperature (C)]]*OO[[#This Row],[35]]</f>
        <v>3.4331933252299995E-2</v>
      </c>
      <c r="AL371" s="10">
        <f>3/24000000*OO[[#This Row],[94 (30JUN1985 15:00:00)-Water Temperature (C)]]*OO[[#This Row],[36]]</f>
        <v>3.3124848631874995E-2</v>
      </c>
      <c r="AM371" s="10">
        <f>3/24000000*OO[[#This Row],[95 (30JUN1985 18:00:00)-Water Temperature (C)]]*OO[[#This Row],[37]]</f>
        <v>2.6046333873599999E-2</v>
      </c>
      <c r="AN371" s="10">
        <f>3/24000000*OO[[#This Row],[96 (30JUN1985 21:00:00)-Water Temperature (C)]]*OO[[#This Row],[38]]</f>
        <v>1.669852175613E-2</v>
      </c>
      <c r="AO371" s="10">
        <f>3/24000000*OO[[#This Row],[97 (01JUL1985 00:00:00)-Water Temperature (C)]]*OO[[#This Row],[39]]</f>
        <v>8.9445536217999996E-3</v>
      </c>
      <c r="AP371" s="10">
        <f>3/24000000*OO[[#This Row],[98 (01JUL1985 03:00:00)-Water Temperature (C)]]*OO[[#This Row],[40]]</f>
        <v>4.1308319708862496E-3</v>
      </c>
      <c r="AQ371" s="10">
        <f>3/24000000*OO[[#This Row],[99 (01JUL1985 06:00:00)-Water Temperature (C)]]*OO[[#This Row],[41]]</f>
        <v>1.6880287032494997E-3</v>
      </c>
      <c r="AR371" s="10">
        <f>3/24000000*OO[[#This Row],[100 (01JUL1985 09:00:00)-Water Temperature (C)]]*OO[[#This Row],[42]]</f>
        <v>6.4520170188249991E-4</v>
      </c>
      <c r="AS371" s="10">
        <f>3/24000000*OO[[#This Row],[101 (01JUL1985 12:00:00)-Water Temperature (C)]]*OO[[#This Row],[43]]</f>
        <v>2.4042213774832496E-4</v>
      </c>
      <c r="AT371" s="10">
        <f>3/24000000*OO[[#This Row],[102 (01JUL1985 15:00:00)-Water Temperature (C)]]*OO[[#This Row],[44]]</f>
        <v>9.8853198118999989E-5</v>
      </c>
      <c r="AU371" s="10">
        <f>3/24000000*OO[[#This Row],[103 (01JUL1985 18:00:00)-Water Temperature (C)]]*OO[[#This Row],[45]]</f>
        <v>5.3321730479149987E-5</v>
      </c>
      <c r="AV371" s="10">
        <f>3/24000000*OO[[#This Row],[104 (01JUL1985 21:00:00)-Water Temperature (C)]]*OO[[#This Row],[46]]</f>
        <v>4.0067889176500002E-5</v>
      </c>
      <c r="AW371" s="10">
        <f>3/24000000*OO[[#This Row],[105 (02JUL1985 00:00:00)-Water Temperature (C)]]*OO[[#This Row],[47]]</f>
        <v>3.6148082216399995E-5</v>
      </c>
      <c r="AX371" s="10">
        <f>3/24000000*OO[[#This Row],[106 (02JUL1985 03:00:00)-Water Temperature (C)]]*OO[[#This Row],[48]]</f>
        <v>3.4416444754349997E-5</v>
      </c>
      <c r="AY371" s="10">
        <f>3/24000000*OO[[#This Row],[107 (02JUL1985 06:00:00)-Water Temperature (C)]]*OO[[#This Row],[49]]</f>
        <v>3.2849751125499997E-5</v>
      </c>
      <c r="AZ371" s="10">
        <f>3/24000000*OO[[#This Row],[108 (02JUL1985 09:00:00)-Water Temperature (C)]]*OO[[#This Row],[50]]</f>
        <v>3.1796395628724997E-5</v>
      </c>
      <c r="BA371" s="10">
        <f>3/24000000*OO[[#This Row],[109 (02JUL1985 12:00:00)-Water Temperature (C)]]*OO[[#This Row],[51]]</f>
        <v>3.0590753353650001E-5</v>
      </c>
      <c r="BB371" s="10">
        <f>3/24000000*OO[[#This Row],[110 (02JUL1985 15:00:00)-Water Temperature (C)]]*OO[[#This Row],[52]]</f>
        <v>2.9229819615212503E-5</v>
      </c>
      <c r="BC371" s="10">
        <f>3/24000000*OO[[#This Row],[111 (02JUL1985 18:00:00)-Water Temperature (C)]]*OO[[#This Row],[53]]</f>
        <v>2.7715616713049994E-5</v>
      </c>
      <c r="BD371" s="10">
        <f>3/24000000*OO[[#This Row],[112 (02JUL1985 21:00:00)-Water Temperature (C)]]*OO[[#This Row],[54]]</f>
        <v>2.5776134626396248E-5</v>
      </c>
      <c r="BE371" s="10">
        <f>3/24000000*OO[[#This Row],[113 (03JUL1985 00:00:00)-Water Temperature (C)]]*OO[[#This Row],[55]]</f>
        <v>2.3245719325288748E-5</v>
      </c>
      <c r="BF371" s="10">
        <f>3/24000000*OO[[#This Row],[114 (03JUL1985 03:00:00)-Water Temperature (C)]]*OO[[#This Row],[56]]</f>
        <v>2.0433435949304999E-5</v>
      </c>
      <c r="BG371" s="10">
        <f>3/24000000*OO[[#This Row],[115 (03JUL1985 06:00:00)-Water Temperature (C)]]*OO[[#This Row],[57]]</f>
        <v>1.7637614120262497E-5</v>
      </c>
      <c r="BH371" s="10">
        <f>3/24000000*OO[[#This Row],[116 (03JUL1985 09:00:00)-Water Temperature (C)]]*OO[[#This Row],[58]]</f>
        <v>1.5419918183343751E-5</v>
      </c>
      <c r="BI371" s="10">
        <f>3/24000000*OO[[#This Row],[117 (03JUL1985 12:00:00)-Water Temperature (C)]]*OO[[#This Row],[59]]</f>
        <v>1.3620650833172498E-5</v>
      </c>
      <c r="BJ371" s="10">
        <f>3/24000000*OO[[#This Row],[118 (03JUL1985 15:00:00)-Water Temperature (C)]]*OO[[#This Row],[60]]</f>
        <v>1.2098616309537499E-5</v>
      </c>
      <c r="BK371" s="10">
        <f>3/24000000*OO[[#This Row],[119 (03JUL1985 18:00:00)-Water Temperature (C)]]*OO[[#This Row],[61]]</f>
        <v>1.0818635293125E-5</v>
      </c>
      <c r="BL371" s="10">
        <f>3/24000000*OO[[#This Row],[120 (03JUL1985 21:00:00)-Water Temperature (C)]]*OO[[#This Row],[62]]</f>
        <v>9.5748615771899991E-6</v>
      </c>
      <c r="BM371" s="10">
        <f>3/24000000*OO[[#This Row],[121 (04JUL1985 00:00:00)-Water Temperature (C)]]*OO[[#This Row],[63]]</f>
        <v>8.3215560317824987E-6</v>
      </c>
      <c r="BN371" s="10">
        <f>3/24000000*OO[[#This Row],[122 (04JUL1985 03:00:00)-Water Temperature (C)]]*OO[[#This Row],[64]]</f>
        <v>7.0782731191200001E-6</v>
      </c>
      <c r="BO371" s="10">
        <f>3/24000000*OO[[#This Row],[123 (04JUL1985 06:00:00)-Water Temperature (C)]]*OO[[#This Row],[65]]</f>
        <v>5.8683560897862497E-6</v>
      </c>
      <c r="BP371" s="10">
        <f>3/24000000*OO[[#This Row],[124 (04JUL1985 09:00:00)-Water Temperature (C)]]*OO[[#This Row],[66]]</f>
        <v>4.7868137380012495E-6</v>
      </c>
      <c r="BQ371" s="10">
        <f>3/24000000*OO[[#This Row],[125 (04JUL1985 12:00:00)-Water Temperature (C)]]*OO[[#This Row],[67]]</f>
        <v>3.8138991597275001E-6</v>
      </c>
      <c r="BR371" s="10">
        <f>3/24000000*OO[[#This Row],[126 (04JUL1985 15:00:00)-Water Temperature (C)]]*OO[[#This Row],[68]]</f>
        <v>3.0378562382699998E-6</v>
      </c>
      <c r="BS371" s="10">
        <f>3/24000000*OO[[#This Row],[127 (04JUL1985 18:00:00)-Water Temperature (C)]]*OO[[#This Row],[69]]</f>
        <v>2.42624642232925E-6</v>
      </c>
      <c r="BT371" s="10">
        <f>3/24000000*OO[[#This Row],[128 (04JUL1985 21:00:00)-Water Temperature (C)]]*OO[[#This Row],[70]]</f>
        <v>1.9815639099832499E-6</v>
      </c>
      <c r="BU371" s="10">
        <f>3/24000000*OO[[#This Row],[129 (05JUL1985 00:00:00)-Water Temperature (C)]]*OO[[#This Row],[71]]</f>
        <v>1.66577291547425E-6</v>
      </c>
      <c r="BV371" s="10">
        <f>3/24000000*OO[[#This Row],[130 (05JUL1985 03:00:00)-Water Temperature (C)]]*OO[[#This Row],[72]]</f>
        <v>1.4407992532800001E-6</v>
      </c>
      <c r="BW371" s="10">
        <f>3/24000000*OO[[#This Row],[131 (05JUL1985 06:00:00)-Water Temperature (C)]]*OO[[#This Row],[73]]</f>
        <v>1.2716173483706251E-6</v>
      </c>
      <c r="BX371" s="10">
        <f>3/24000000*OO[[#This Row],[132 (05JUL1985 09:00:00)-Water Temperature (C)]]*OO[[#This Row],[74]]</f>
        <v>1.1624544283537501E-6</v>
      </c>
      <c r="BY371" s="10">
        <f>3/24000000*OO[[#This Row],[133 (05JUL1985 12:00:00)-Water Temperature (C)]]*OO[[#This Row],[75]]</f>
        <v>1.0728085704322499E-6</v>
      </c>
      <c r="BZ371" s="10">
        <f>3/24000000*OO[[#This Row],[134 (05JUL1985 15:00:00)-Water Temperature (C)]]*OO[[#This Row],[76]]</f>
        <v>1.0089582160061249E-6</v>
      </c>
      <c r="CA371" s="10">
        <f>3/24000000*OO[[#This Row],[135 (05JUL1985 18:00:00)-Water Temperature (C)]]*OO[[#This Row],[77]]</f>
        <v>9.6006711307949992E-7</v>
      </c>
      <c r="CB371" s="10">
        <f>3/24000000*OO[[#This Row],[136 (05JUL1985 21:00:00)-Water Temperature (C)]]*OO[[#This Row],[78]]</f>
        <v>9.1699014077549994E-7</v>
      </c>
      <c r="CC371" s="10">
        <f>3/24000000*OO[[#This Row],[137 (06JUL1985 00:00:00)-Water Temperature (C)]]*OO[[#This Row],[79]]</f>
        <v>8.7049995038999991E-7</v>
      </c>
      <c r="CD371" s="10">
        <f>3/24000000*OO[[#This Row],[138 (06JUL1985 03:00:00)-Water Temperature (C)]]*OO[[#This Row],[80]]</f>
        <v>8.2569657842100011E-7</v>
      </c>
      <c r="CE371" s="10">
        <f>3/24000000*OO[[#This Row],[139 (06JUL1985 06:00:00)-Water Temperature (C)]]*OO[[#This Row],[81]]</f>
        <v>7.9122472078525008E-7</v>
      </c>
      <c r="CF371" s="10">
        <f>3/24000000*OO[[#This Row],[140 (06JUL1985 09:00:00)-Water Temperature (C)]]*OO[[#This Row],[82]]</f>
        <v>7.8287306179312497E-7</v>
      </c>
      <c r="CG371" s="10">
        <f>3/24000000*OO[[#This Row],[141 (06JUL1985 12:00:00)-Water Temperature (C)]]*OO[[#This Row],[83]]</f>
        <v>7.7751194219324991E-7</v>
      </c>
      <c r="CH371" s="10">
        <f>3/24000000*OO[[#This Row],[142 (06JUL1985 15:00:00)-Water Temperature (C)]]*OO[[#This Row],[84]]</f>
        <v>7.7239747814687484E-7</v>
      </c>
      <c r="CI371" s="10">
        <f>3/24000000*OO[[#This Row],[143 (06JUL1985 18:00:00)-Water Temperature (C)]]*OO[[#This Row],[85]]</f>
        <v>7.6865761155487489E-7</v>
      </c>
      <c r="CJ371" s="10">
        <f>3/24000000*OO[[#This Row],[144 (06JUL1985 21:00:00)-Water Temperature (C)]]*OO[[#This Row],[86]]</f>
        <v>7.5438679787999989E-7</v>
      </c>
      <c r="CK371" s="10">
        <f>3/24000000*OO[[#This Row],[145 (07JUL1985 00:00:00)-Water Temperature (C)]]*OO[[#This Row],[87]]</f>
        <v>7.22702372568375E-7</v>
      </c>
      <c r="CL371" s="10">
        <f>3/24000000*OO[[#This Row],[146 (07JUL1985 03:00:00)-Water Temperature (C)]]*OO[[#This Row],[88]]</f>
        <v>6.8480107735725E-7</v>
      </c>
      <c r="CM371" s="10">
        <f>3/24000000*OO[[#This Row],[147 (07JUL1985 06:00:00)-Water Temperature (C)]]*OO[[#This Row],[89]]</f>
        <v>6.4680668445399991E-7</v>
      </c>
      <c r="CN371" s="10">
        <f>3/24000000*OO[[#This Row],[148 (07JUL1985 09:00:00)-Water Temperature (C)]]*OO[[#This Row],[90]]</f>
        <v>6.2278492042799995E-7</v>
      </c>
      <c r="CO371" s="10">
        <f>3/24000000*OO[[#This Row],[149 (07JUL1985 12:00:00)-Water Temperature (C)]]*OO[[#This Row],[91]]</f>
        <v>6.0514694363549999E-7</v>
      </c>
      <c r="CP371" s="10">
        <f>3/24000000*OO[[#This Row],[150 (07JUL1985 15:00:00)-Water Temperature (C)]]*OO[[#This Row],[92]]</f>
        <v>5.8745278679624996E-7</v>
      </c>
      <c r="CQ371" s="10">
        <f>3/24000000*OO[[#This Row],[151 (07JUL1985 18:00:00)-Water Temperature (C)]]*OO[[#This Row],[93]]</f>
        <v>5.7307698379262496E-7</v>
      </c>
      <c r="CR371" s="10">
        <f>3/24000000*OO[[#This Row],[152 (07JUL1985 21:00:00)-Water Temperature (C)]]*OO[[#This Row],[94]]</f>
        <v>5.53122902953125E-7</v>
      </c>
      <c r="CS371" s="10">
        <f>3/24000000*OO[[#This Row],[153 (08JUL1985 00:00:00)-Water Temperature (C)]]*OO[[#This Row],[95]]</f>
        <v>5.2793887162500002E-7</v>
      </c>
      <c r="CT371" s="10">
        <f>3/24000000*OO[[#This Row],[154 (08JUL1985 03:00:00)-Water Temperature (C)]]*OO[[#This Row],[96]]</f>
        <v>5.0066432435987486E-7</v>
      </c>
      <c r="CU371" s="10">
        <f>3/24000000*OO[[#This Row],[155 (08JUL1985 06:00:00)-Water Temperature (C)]]*OO[[#This Row],[97]]</f>
        <v>4.7378933589349994E-7</v>
      </c>
      <c r="CV371" s="10">
        <f>3/24000000*OO[[#This Row],[156 (08JUL1985 09:00:00)-Water Temperature (C)]]*OO[[#This Row],[98]]</f>
        <v>4.4715707710950005E-7</v>
      </c>
      <c r="CW371" s="10">
        <f>3/24000000*OO[[#This Row],[157 (08JUL1985 12:00:00)-Water Temperature (C)]]*OO[[#This Row],[99]]</f>
        <v>4.280624421515E-7</v>
      </c>
    </row>
    <row r="372" spans="1:101" x14ac:dyDescent="0.35">
      <c r="A372" t="s">
        <v>379</v>
      </c>
      <c r="B372">
        <v>907.47500000000002</v>
      </c>
      <c r="C372" s="10">
        <f>3/24*OO[[#This Row],[59 (26JUN1985 06:00:00)-Water Temperature (C)]]*OO[[#This Row],[1]]/SUM(OO[1])</f>
        <v>0</v>
      </c>
      <c r="D372" s="10">
        <f>3/24*OO[[#This Row],[60 (26JUN1985 09:00:00)-Water Temperature (C)]]*OO[[#This Row],[2]]/SUM(OO[2])</f>
        <v>0</v>
      </c>
      <c r="E372" s="10">
        <f>3/24*OO[[#This Row],[61 (26JUN1985 12:00:00)-Water Temperature (C)]]*OO[[#This Row],[3]]/SUM(OO[3])</f>
        <v>0</v>
      </c>
      <c r="F372" s="10">
        <f>3/24*OO[[#This Row],[62 (26JUN1985 15:00:00)-Water Temperature (C)]]*OO[[#This Row],[4]]/SUM(OO[4])</f>
        <v>0</v>
      </c>
      <c r="G372" s="10">
        <f>3/24*OO[[#This Row],[63 (26JUN1985 18:00:00)-Water Temperature (C)]]*OO[[#This Row],[5]]/SUM(OO[5])</f>
        <v>0</v>
      </c>
      <c r="H372" s="10">
        <f>3/24*OO[[#This Row],[64 (26JUN1985 21:00:00)-Water Temperature (C)]]*OO[[#This Row],[6]]/SUM(OO[6])</f>
        <v>0</v>
      </c>
      <c r="I372" s="10">
        <f>3/24*OO[[#This Row],[65 (27JUN1985 00:00:00)-Water Temperature (C)]]*OO[[#This Row],[7]]/SUM(OO[7])</f>
        <v>0</v>
      </c>
      <c r="J372" s="10">
        <f>3/24*OO[[#This Row],[66 (27JUN1985 03:00:00)-Water Temperature (C)]]*OO[[#This Row],[8]]/SUM(OO[8])</f>
        <v>0</v>
      </c>
      <c r="K372" s="10">
        <f>3/24*OO[[#This Row],[67 (27JUN1985 06:00:00)-Water Temperature (C)]]*OO[[#This Row],[9]]/SUM(OO[9])</f>
        <v>0</v>
      </c>
      <c r="L372" s="10">
        <f>3/24*OO[[#This Row],[68 (27JUN1985 09:00:00)-Water Temperature (C)]]*OO[[#This Row],[10]]/SUM(OO[10])</f>
        <v>0</v>
      </c>
      <c r="M372" s="10">
        <f>3/24*OO[[#This Row],[69 (27JUN1985 12:00:00)-Water Temperature (C)]]*OO[[#This Row],[11]]/SUM(OO[11])</f>
        <v>0</v>
      </c>
      <c r="N372" s="10">
        <f>3/24*OO[[#This Row],[70 (27JUN1985 15:00:00)-Water Temperature (C)]]*OO[[#This Row],[12]]/SUM(OO[12])</f>
        <v>0</v>
      </c>
      <c r="O372" s="10">
        <f>3/24*OO[[#This Row],[71 (27JUN1985 18:00:00)-Water Temperature (C)]]*OO[[#This Row],[13]]/SUM(OO[13])</f>
        <v>0</v>
      </c>
      <c r="P372" s="10">
        <f>3/24*OO[[#This Row],[72 (27JUN1985 21:00:00)-Water Temperature (C)]]*OO[[#This Row],[14]]/SUM(OO[14])</f>
        <v>0</v>
      </c>
      <c r="Q372" s="10">
        <f>3/24*OO[[#This Row],[73 (28JUN1985 00:00:00)-Water Temperature (C)]]*OO[[#This Row],[15]]/SUM(OO[15])</f>
        <v>0</v>
      </c>
      <c r="R372" s="10">
        <f>3/24*OO[[#This Row],[74 (28JUN1985 03:00:00)-Water Temperature (C)]]*OO[[#This Row],[16]]/SUM(OO[16])</f>
        <v>0</v>
      </c>
      <c r="S372" s="10">
        <f>3/24*OO[[#This Row],[75 (28JUN1985 06:00:00)-Water Temperature (C)]]*OO[[#This Row],[17]]/SUM(OO[17])</f>
        <v>0</v>
      </c>
      <c r="T372" s="10">
        <f>3/24*OO[[#This Row],[76 (28JUN1985 09:00:00)-Water Temperature (C)]]*OO[[#This Row],[18]]/SUM(OO[18])</f>
        <v>0</v>
      </c>
      <c r="U372" s="10">
        <f>3/24*OO[[#This Row],[77 (28JUN1985 12:00:00)-Water Temperature (C)]]*OO[[#This Row],[19]]/SUM(OO[19])</f>
        <v>3.3803172857024355E-43</v>
      </c>
      <c r="V372" s="10">
        <f>3/24000000*OO[[#This Row],[78 (28JUN1985 15:00:00)-Water Temperature (C)]]*OO[[#This Row],[20]]</f>
        <v>1.2355674651705001E-32</v>
      </c>
      <c r="W372" s="10">
        <f>3/24000000*OO[[#This Row],[79 (28JUN1985 18:00:00)-Water Temperature (C)]]*OO[[#This Row],[21]]</f>
        <v>2.5565003557697499E-27</v>
      </c>
      <c r="X372" s="10">
        <f>3/24000000*OO[[#This Row],[80 (28JUN1985 21:00:00)-Water Temperature (C)]]*OO[[#This Row],[22]]</f>
        <v>2.4175749090270001E-20</v>
      </c>
      <c r="Y372" s="10">
        <f>3/24000000*OO[[#This Row],[81 (29JUN1985 00:00:00)-Water Temperature (C)]]*OO[[#This Row],[23]]</f>
        <v>2.9021153969362502E-16</v>
      </c>
      <c r="Z372" s="10">
        <f>3/24000000*OO[[#This Row],[82 (29JUN1985 03:00:00)-Water Temperature (C)]]*OO[[#This Row],[24]]</f>
        <v>3.4440327254062498E-13</v>
      </c>
      <c r="AA372" s="10">
        <f>3/24000000*OO[[#This Row],[83 (29JUN1985 06:00:00)-Water Temperature (C)]]*OO[[#This Row],[25]]</f>
        <v>9.7001750973750015E-11</v>
      </c>
      <c r="AB372" s="10">
        <f>3/24000000*OO[[#This Row],[84 (29JUN1985 09:00:00)-Water Temperature (C)]]*OO[[#This Row],[26]]</f>
        <v>9.6570464207250003E-9</v>
      </c>
      <c r="AC372" s="10">
        <f>3/24000000*OO[[#This Row],[85 (29JUN1985 12:00:00)-Water Temperature (C)]]*OO[[#This Row],[27]]</f>
        <v>4.2252185655875001E-7</v>
      </c>
      <c r="AD372" s="10">
        <f>3/24000000*OO[[#This Row],[86 (29JUN1985 15:00:00)-Water Temperature (C)]]*OO[[#This Row],[28]]</f>
        <v>9.4084547253374984E-6</v>
      </c>
      <c r="AE372" s="10">
        <f>3/24000000*OO[[#This Row],[88 (29JUN1985 21:00:00)-Water Temperature (C)]]*OO[[#This Row],[30]]</f>
        <v>8.5841585469150004E-4</v>
      </c>
      <c r="AF372" s="10">
        <f>3/24000000*OO[[#This Row],[88 (29JUN1985 21:00:00)-Water Temperature (C)]]*OO[[#This Row],[30]]</f>
        <v>8.5841585469150004E-4</v>
      </c>
      <c r="AG372" s="10">
        <f>3/24000000*OO[[#This Row],[89 (30JUN1985 00:00:00)-Water Temperature (C)]]*OO[[#This Row],[31]]</f>
        <v>3.9691403151787498E-3</v>
      </c>
      <c r="AH372" s="10">
        <f>3/24000000*OO[[#This Row],[90 (30JUN1985 03:00:00)-Water Temperature (C)]]*OO[[#This Row],[32]]</f>
        <v>1.2213105171327501E-2</v>
      </c>
      <c r="AI372" s="10">
        <f>3/24000000*OO[[#This Row],[91 (30JUN1985 06:00:00)-Water Temperature (C)]]*OO[[#This Row],[33]]</f>
        <v>2.6384803254937497E-2</v>
      </c>
      <c r="AJ372" s="10">
        <f>3/24000000*OO[[#This Row],[92 (30JUN1985 09:00:00)-Water Temperature (C)]]*OO[[#This Row],[34]]</f>
        <v>4.2428252547874995E-2</v>
      </c>
      <c r="AK372" s="10">
        <f>3/24000000*OO[[#This Row],[93 (30JUN1985 12:00:00)-Water Temperature (C)]]*OO[[#This Row],[35]]</f>
        <v>5.287682571452499E-2</v>
      </c>
      <c r="AL372" s="10">
        <f>3/24000000*OO[[#This Row],[94 (30JUN1985 15:00:00)-Water Temperature (C)]]*OO[[#This Row],[36]]</f>
        <v>5.2368280800550004E-2</v>
      </c>
      <c r="AM372" s="10">
        <f>3/24000000*OO[[#This Row],[95 (30JUN1985 18:00:00)-Water Temperature (C)]]*OO[[#This Row],[37]]</f>
        <v>4.2135805529999994E-2</v>
      </c>
      <c r="AN372" s="10">
        <f>3/24000000*OO[[#This Row],[96 (30JUN1985 21:00:00)-Water Temperature (C)]]*OO[[#This Row],[38]]</f>
        <v>2.7653000167787496E-2</v>
      </c>
      <c r="AO372" s="10">
        <f>3/24000000*OO[[#This Row],[97 (01JUL1985 00:00:00)-Water Temperature (C)]]*OO[[#This Row],[39]]</f>
        <v>1.5132694441507499E-2</v>
      </c>
      <c r="AP372" s="10">
        <f>3/24000000*OO[[#This Row],[98 (01JUL1985 03:00:00)-Water Temperature (C)]]*OO[[#This Row],[40]]</f>
        <v>7.1256930221500004E-3</v>
      </c>
      <c r="AQ372" s="10">
        <f>3/24000000*OO[[#This Row],[99 (01JUL1985 06:00:00)-Water Temperature (C)]]*OO[[#This Row],[41]]</f>
        <v>2.9616974030474996E-3</v>
      </c>
      <c r="AR372" s="10">
        <f>3/24000000*OO[[#This Row],[100 (01JUL1985 09:00:00)-Water Temperature (C)]]*OO[[#This Row],[42]]</f>
        <v>1.146433104706875E-3</v>
      </c>
      <c r="AS372" s="10">
        <f>3/24000000*OO[[#This Row],[101 (01JUL1985 12:00:00)-Water Temperature (C)]]*OO[[#This Row],[43]]</f>
        <v>4.2760916388800003E-4</v>
      </c>
      <c r="AT372" s="10">
        <f>3/24000000*OO[[#This Row],[102 (01JUL1985 15:00:00)-Water Temperature (C)]]*OO[[#This Row],[44]]</f>
        <v>1.7256830140865E-4</v>
      </c>
      <c r="AU372" s="10">
        <f>3/24000000*OO[[#This Row],[103 (01JUL1985 18:00:00)-Water Temperature (C)]]*OO[[#This Row],[45]]</f>
        <v>8.9351113491149982E-5</v>
      </c>
      <c r="AV372" s="10">
        <f>3/24000000*OO[[#This Row],[104 (01JUL1985 21:00:00)-Water Temperature (C)]]*OO[[#This Row],[46]]</f>
        <v>6.4745404236899994E-5</v>
      </c>
      <c r="AW372" s="10">
        <f>3/24000000*OO[[#This Row],[105 (02JUL1985 00:00:00)-Water Temperature (C)]]*OO[[#This Row],[47]]</f>
        <v>5.7588370166249993E-5</v>
      </c>
      <c r="AX372" s="10">
        <f>3/24000000*OO[[#This Row],[106 (02JUL1985 03:00:00)-Water Temperature (C)]]*OO[[#This Row],[48]]</f>
        <v>5.4766029131625E-5</v>
      </c>
      <c r="AY372" s="10">
        <f>3/24000000*OO[[#This Row],[107 (02JUL1985 06:00:00)-Water Temperature (C)]]*OO[[#This Row],[49]]</f>
        <v>5.2427777146800002E-5</v>
      </c>
      <c r="AZ372" s="10">
        <f>3/24000000*OO[[#This Row],[108 (02JUL1985 09:00:00)-Water Temperature (C)]]*OO[[#This Row],[50]]</f>
        <v>5.0910714631249995E-5</v>
      </c>
      <c r="BA372" s="10">
        <f>3/24000000*OO[[#This Row],[109 (02JUL1985 12:00:00)-Water Temperature (C)]]*OO[[#This Row],[51]]</f>
        <v>4.9057642862524994E-5</v>
      </c>
      <c r="BB372" s="10">
        <f>3/24000000*OO[[#This Row],[110 (02JUL1985 15:00:00)-Water Temperature (C)]]*OO[[#This Row],[52]]</f>
        <v>4.6959576739374996E-5</v>
      </c>
      <c r="BC372" s="10">
        <f>3/24000000*OO[[#This Row],[111 (02JUL1985 18:00:00)-Water Temperature (C)]]*OO[[#This Row],[53]]</f>
        <v>4.4587503397374998E-5</v>
      </c>
      <c r="BD372" s="10">
        <f>3/24000000*OO[[#This Row],[112 (02JUL1985 21:00:00)-Water Temperature (C)]]*OO[[#This Row],[54]]</f>
        <v>4.15233724257625E-5</v>
      </c>
      <c r="BE372" s="10">
        <f>3/24000000*OO[[#This Row],[113 (03JUL1985 00:00:00)-Water Temperature (C)]]*OO[[#This Row],[55]]</f>
        <v>3.7547103815849998E-5</v>
      </c>
      <c r="BF372" s="10">
        <f>3/24000000*OO[[#This Row],[114 (03JUL1985 03:00:00)-Water Temperature (C)]]*OO[[#This Row],[56]]</f>
        <v>3.3143572002949995E-5</v>
      </c>
      <c r="BG372" s="10">
        <f>3/24000000*OO[[#This Row],[115 (03JUL1985 06:00:00)-Water Temperature (C)]]*OO[[#This Row],[57]]</f>
        <v>2.8698382995637495E-5</v>
      </c>
      <c r="BH372" s="10">
        <f>3/24000000*OO[[#This Row],[116 (03JUL1985 09:00:00)-Water Temperature (C)]]*OO[[#This Row],[58]]</f>
        <v>2.5144802717840002E-5</v>
      </c>
      <c r="BI372" s="10">
        <f>3/24000000*OO[[#This Row],[117 (03JUL1985 12:00:00)-Water Temperature (C)]]*OO[[#This Row],[59]]</f>
        <v>2.2218492325279997E-5</v>
      </c>
      <c r="BJ372" s="10">
        <f>3/24000000*OO[[#This Row],[118 (03JUL1985 15:00:00)-Water Temperature (C)]]*OO[[#This Row],[60]]</f>
        <v>1.9719801961859996E-5</v>
      </c>
      <c r="BK372" s="10">
        <f>3/24000000*OO[[#This Row],[119 (03JUL1985 18:00:00)-Water Temperature (C)]]*OO[[#This Row],[61]]</f>
        <v>1.761525808506E-5</v>
      </c>
      <c r="BL372" s="10">
        <f>3/24000000*OO[[#This Row],[120 (03JUL1985 21:00:00)-Water Temperature (C)]]*OO[[#This Row],[62]]</f>
        <v>1.55747037250025E-5</v>
      </c>
      <c r="BM372" s="10">
        <f>3/24000000*OO[[#This Row],[121 (04JUL1985 00:00:00)-Water Temperature (C)]]*OO[[#This Row],[63]]</f>
        <v>1.3555817852343747E-5</v>
      </c>
      <c r="BN372" s="10">
        <f>3/24000000*OO[[#This Row],[122 (04JUL1985 03:00:00)-Water Temperature (C)]]*OO[[#This Row],[64]]</f>
        <v>1.156697001375E-5</v>
      </c>
      <c r="BO372" s="10">
        <f>3/24000000*OO[[#This Row],[123 (04JUL1985 06:00:00)-Water Temperature (C)]]*OO[[#This Row],[65]]</f>
        <v>9.6279674596000006E-6</v>
      </c>
      <c r="BP372" s="10">
        <f>3/24000000*OO[[#This Row],[124 (04JUL1985 09:00:00)-Water Temperature (C)]]*OO[[#This Row],[66]]</f>
        <v>7.8852533087999999E-6</v>
      </c>
      <c r="BQ372" s="10">
        <f>3/24000000*OO[[#This Row],[125 (04JUL1985 12:00:00)-Water Temperature (C)]]*OO[[#This Row],[67]]</f>
        <v>6.2924723726974991E-6</v>
      </c>
      <c r="BR372" s="10">
        <f>3/24000000*OO[[#This Row],[126 (04JUL1985 15:00:00)-Water Temperature (C)]]*OO[[#This Row],[68]]</f>
        <v>5.0117777468550005E-6</v>
      </c>
      <c r="BS372" s="10">
        <f>3/24000000*OO[[#This Row],[127 (04JUL1985 18:00:00)-Water Temperature (C)]]*OO[[#This Row],[69]]</f>
        <v>3.9906200926124997E-6</v>
      </c>
      <c r="BT372" s="10">
        <f>3/24000000*OO[[#This Row],[128 (04JUL1985 21:00:00)-Water Temperature (C)]]*OO[[#This Row],[70]]</f>
        <v>3.2464797172399998E-6</v>
      </c>
      <c r="BU372" s="10">
        <f>3/24000000*OO[[#This Row],[129 (05JUL1985 00:00:00)-Water Temperature (C)]]*OO[[#This Row],[71]]</f>
        <v>2.7185700917974999E-6</v>
      </c>
      <c r="BV372" s="10">
        <f>3/24000000*OO[[#This Row],[130 (05JUL1985 03:00:00)-Water Temperature (C)]]*OO[[#This Row],[72]]</f>
        <v>2.3438879770836246E-6</v>
      </c>
      <c r="BW372" s="10">
        <f>3/24000000*OO[[#This Row],[131 (05JUL1985 06:00:00)-Water Temperature (C)]]*OO[[#This Row],[73]]</f>
        <v>2.0644428319697499E-6</v>
      </c>
      <c r="BX372" s="10">
        <f>3/24000000*OO[[#This Row],[132 (05JUL1985 09:00:00)-Water Temperature (C)]]*OO[[#This Row],[74]]</f>
        <v>1.8845974907635E-6</v>
      </c>
      <c r="BY372" s="10">
        <f>3/24000000*OO[[#This Row],[133 (05JUL1985 12:00:00)-Water Temperature (C)]]*OO[[#This Row],[75]]</f>
        <v>1.7346963129649999E-6</v>
      </c>
      <c r="BZ372" s="10">
        <f>3/24000000*OO[[#This Row],[134 (05JUL1985 15:00:00)-Water Temperature (C)]]*OO[[#This Row],[76]]</f>
        <v>1.6295695248404998E-6</v>
      </c>
      <c r="CA372" s="10">
        <f>3/24000000*OO[[#This Row],[135 (05JUL1985 18:00:00)-Water Temperature (C)]]*OO[[#This Row],[77]]</f>
        <v>1.5482078955035001E-6</v>
      </c>
      <c r="CB372" s="10">
        <f>3/24000000*OO[[#This Row],[136 (05JUL1985 21:00:00)-Water Temperature (C)]]*OO[[#This Row],[78]]</f>
        <v>1.4767920660089999E-6</v>
      </c>
      <c r="CC372" s="10">
        <f>3/24000000*OO[[#This Row],[137 (06JUL1985 00:00:00)-Water Temperature (C)]]*OO[[#This Row],[79]]</f>
        <v>1.40181395694625E-6</v>
      </c>
      <c r="CD372" s="10">
        <f>3/24000000*OO[[#This Row],[138 (06JUL1985 03:00:00)-Water Temperature (C)]]*OO[[#This Row],[80]]</f>
        <v>1.329976068564E-6</v>
      </c>
      <c r="CE372" s="10">
        <f>3/24000000*OO[[#This Row],[139 (06JUL1985 06:00:00)-Water Temperature (C)]]*OO[[#This Row],[81]]</f>
        <v>1.2750492736925E-6</v>
      </c>
      <c r="CF372" s="10">
        <f>3/24000000*OO[[#This Row],[140 (06JUL1985 09:00:00)-Water Temperature (C)]]*OO[[#This Row],[82]]</f>
        <v>1.2621406267932499E-6</v>
      </c>
      <c r="CG372" s="10">
        <f>3/24000000*OO[[#This Row],[141 (06JUL1985 12:00:00)-Water Temperature (C)]]*OO[[#This Row],[83]]</f>
        <v>1.2527405390651248E-6</v>
      </c>
      <c r="CH372" s="10">
        <f>3/24000000*OO[[#This Row],[142 (06JUL1985 15:00:00)-Water Temperature (C)]]*OO[[#This Row],[84]]</f>
        <v>1.24548758656725E-6</v>
      </c>
      <c r="CI372" s="10">
        <f>3/24000000*OO[[#This Row],[143 (06JUL1985 18:00:00)-Water Temperature (C)]]*OO[[#This Row],[85]]</f>
        <v>1.23945142878375E-6</v>
      </c>
      <c r="CJ372" s="10">
        <f>3/24000000*OO[[#This Row],[144 (06JUL1985 21:00:00)-Water Temperature (C)]]*OO[[#This Row],[86]]</f>
        <v>1.216075853598E-6</v>
      </c>
      <c r="CK372" s="10">
        <f>3/24000000*OO[[#This Row],[145 (07JUL1985 00:00:00)-Water Temperature (C)]]*OO[[#This Row],[87]]</f>
        <v>1.1668719087269999E-6</v>
      </c>
      <c r="CL372" s="10">
        <f>3/24000000*OO[[#This Row],[146 (07JUL1985 03:00:00)-Water Temperature (C)]]*OO[[#This Row],[88]]</f>
        <v>1.1078636586536252E-6</v>
      </c>
      <c r="CM372" s="10">
        <f>3/24000000*OO[[#This Row],[147 (07JUL1985 06:00:00)-Water Temperature (C)]]*OO[[#This Row],[89]]</f>
        <v>1.048175413269625E-6</v>
      </c>
      <c r="CN372" s="10">
        <f>3/24000000*OO[[#This Row],[148 (07JUL1985 09:00:00)-Water Temperature (C)]]*OO[[#This Row],[90]]</f>
        <v>1.0109587844685E-6</v>
      </c>
      <c r="CO372" s="10">
        <f>3/24000000*OO[[#This Row],[149 (07JUL1985 12:00:00)-Water Temperature (C)]]*OO[[#This Row],[91]]</f>
        <v>9.8219439741150004E-7</v>
      </c>
      <c r="CP372" s="10">
        <f>3/24000000*OO[[#This Row],[150 (07JUL1985 15:00:00)-Water Temperature (C)]]*OO[[#This Row],[92]]</f>
        <v>9.5357293058499994E-7</v>
      </c>
      <c r="CQ372" s="10">
        <f>3/24000000*OO[[#This Row],[151 (07JUL1985 18:00:00)-Water Temperature (C)]]*OO[[#This Row],[93]]</f>
        <v>9.295433110139998E-7</v>
      </c>
      <c r="CR372" s="10">
        <f>3/24000000*OO[[#This Row],[152 (07JUL1985 21:00:00)-Water Temperature (C)]]*OO[[#This Row],[94]]</f>
        <v>8.966039544209999E-7</v>
      </c>
      <c r="CS372" s="10">
        <f>3/24000000*OO[[#This Row],[153 (08JUL1985 00:00:00)-Water Temperature (C)]]*OO[[#This Row],[95]]</f>
        <v>8.5661853988262495E-7</v>
      </c>
      <c r="CT372" s="10">
        <f>3/24000000*OO[[#This Row],[154 (08JUL1985 03:00:00)-Water Temperature (C)]]*OO[[#This Row],[96]]</f>
        <v>8.1341710269300002E-7</v>
      </c>
      <c r="CU372" s="10">
        <f>3/24000000*OO[[#This Row],[155 (08JUL1985 06:00:00)-Water Temperature (C)]]*OO[[#This Row],[97]]</f>
        <v>7.7101010019600005E-7</v>
      </c>
      <c r="CV372" s="10">
        <f>3/24000000*OO[[#This Row],[156 (08JUL1985 09:00:00)-Water Temperature (C)]]*OO[[#This Row],[98]]</f>
        <v>7.2872575548299994E-7</v>
      </c>
      <c r="CW372" s="10">
        <f>3/24000000*OO[[#This Row],[157 (08JUL1985 12:00:00)-Water Temperature (C)]]*OO[[#This Row],[99]]</f>
        <v>6.9813685474424995E-7</v>
      </c>
    </row>
    <row r="373" spans="1:101" x14ac:dyDescent="0.35">
      <c r="A373" t="s">
        <v>380</v>
      </c>
      <c r="B373">
        <v>688.29629999999997</v>
      </c>
      <c r="C373" s="10">
        <f>3/24*OO[[#This Row],[59 (26JUN1985 06:00:00)-Water Temperature (C)]]*OO[[#This Row],[1]]/SUM(OO[1])</f>
        <v>0</v>
      </c>
      <c r="D373" s="10">
        <f>3/24*OO[[#This Row],[60 (26JUN1985 09:00:00)-Water Temperature (C)]]*OO[[#This Row],[2]]/SUM(OO[2])</f>
        <v>0</v>
      </c>
      <c r="E373" s="10">
        <f>3/24*OO[[#This Row],[61 (26JUN1985 12:00:00)-Water Temperature (C)]]*OO[[#This Row],[3]]/SUM(OO[3])</f>
        <v>0</v>
      </c>
      <c r="F373" s="10">
        <f>3/24*OO[[#This Row],[62 (26JUN1985 15:00:00)-Water Temperature (C)]]*OO[[#This Row],[4]]/SUM(OO[4])</f>
        <v>0</v>
      </c>
      <c r="G373" s="10">
        <f>3/24*OO[[#This Row],[63 (26JUN1985 18:00:00)-Water Temperature (C)]]*OO[[#This Row],[5]]/SUM(OO[5])</f>
        <v>0</v>
      </c>
      <c r="H373" s="10">
        <f>3/24*OO[[#This Row],[64 (26JUN1985 21:00:00)-Water Temperature (C)]]*OO[[#This Row],[6]]/SUM(OO[6])</f>
        <v>0</v>
      </c>
      <c r="I373" s="10">
        <f>3/24*OO[[#This Row],[65 (27JUN1985 00:00:00)-Water Temperature (C)]]*OO[[#This Row],[7]]/SUM(OO[7])</f>
        <v>0</v>
      </c>
      <c r="J373" s="10">
        <f>3/24*OO[[#This Row],[66 (27JUN1985 03:00:00)-Water Temperature (C)]]*OO[[#This Row],[8]]/SUM(OO[8])</f>
        <v>0</v>
      </c>
      <c r="K373" s="10">
        <f>3/24*OO[[#This Row],[67 (27JUN1985 06:00:00)-Water Temperature (C)]]*OO[[#This Row],[9]]/SUM(OO[9])</f>
        <v>0</v>
      </c>
      <c r="L373" s="10">
        <f>3/24*OO[[#This Row],[68 (27JUN1985 09:00:00)-Water Temperature (C)]]*OO[[#This Row],[10]]/SUM(OO[10])</f>
        <v>0</v>
      </c>
      <c r="M373" s="10">
        <f>3/24*OO[[#This Row],[69 (27JUN1985 12:00:00)-Water Temperature (C)]]*OO[[#This Row],[11]]/SUM(OO[11])</f>
        <v>0</v>
      </c>
      <c r="N373" s="10">
        <f>3/24*OO[[#This Row],[70 (27JUN1985 15:00:00)-Water Temperature (C)]]*OO[[#This Row],[12]]/SUM(OO[12])</f>
        <v>0</v>
      </c>
      <c r="O373" s="10">
        <f>3/24*OO[[#This Row],[71 (27JUN1985 18:00:00)-Water Temperature (C)]]*OO[[#This Row],[13]]/SUM(OO[13])</f>
        <v>0</v>
      </c>
      <c r="P373" s="10">
        <f>3/24*OO[[#This Row],[72 (27JUN1985 21:00:00)-Water Temperature (C)]]*OO[[#This Row],[14]]/SUM(OO[14])</f>
        <v>0</v>
      </c>
      <c r="Q373" s="10">
        <f>3/24*OO[[#This Row],[73 (28JUN1985 00:00:00)-Water Temperature (C)]]*OO[[#This Row],[15]]/SUM(OO[15])</f>
        <v>0</v>
      </c>
      <c r="R373" s="10">
        <f>3/24*OO[[#This Row],[74 (28JUN1985 03:00:00)-Water Temperature (C)]]*OO[[#This Row],[16]]/SUM(OO[16])</f>
        <v>0</v>
      </c>
      <c r="S373" s="10">
        <f>3/24*OO[[#This Row],[75 (28JUN1985 06:00:00)-Water Temperature (C)]]*OO[[#This Row],[17]]/SUM(OO[17])</f>
        <v>0</v>
      </c>
      <c r="T373" s="10">
        <f>3/24*OO[[#This Row],[76 (28JUN1985 09:00:00)-Water Temperature (C)]]*OO[[#This Row],[18]]/SUM(OO[18])</f>
        <v>0</v>
      </c>
      <c r="U373" s="10">
        <f>3/24*OO[[#This Row],[77 (28JUN1985 12:00:00)-Water Temperature (C)]]*OO[[#This Row],[19]]/SUM(OO[19])</f>
        <v>5.1890269192765416E-44</v>
      </c>
      <c r="V373" s="10">
        <f>3/24000000*OO[[#This Row],[78 (28JUN1985 15:00:00)-Water Temperature (C)]]*OO[[#This Row],[20]]</f>
        <v>3.2596109439074999E-33</v>
      </c>
      <c r="W373" s="10">
        <f>3/24000000*OO[[#This Row],[79 (28JUN1985 18:00:00)-Water Temperature (C)]]*OO[[#This Row],[21]]</f>
        <v>4.8550977237499986E-28</v>
      </c>
      <c r="X373" s="10">
        <f>3/24000000*OO[[#This Row],[80 (28JUN1985 21:00:00)-Water Temperature (C)]]*OO[[#This Row],[22]]</f>
        <v>8.5179257887500006E-21</v>
      </c>
      <c r="Y373" s="10">
        <f>3/24000000*OO[[#This Row],[81 (29JUN1985 00:00:00)-Water Temperature (C)]]*OO[[#This Row],[23]]</f>
        <v>1.2644911961037499E-16</v>
      </c>
      <c r="Z373" s="10">
        <f>3/24000000*OO[[#This Row],[82 (29JUN1985 03:00:00)-Water Temperature (C)]]*OO[[#This Row],[24]]</f>
        <v>1.6750272702710002E-13</v>
      </c>
      <c r="AA373" s="10">
        <f>3/24000000*OO[[#This Row],[83 (29JUN1985 06:00:00)-Water Temperature (C)]]*OO[[#This Row],[25]]</f>
        <v>5.1166059382649999E-11</v>
      </c>
      <c r="AB373" s="10">
        <f>3/24000000*OO[[#This Row],[84 (29JUN1985 09:00:00)-Water Temperature (C)]]*OO[[#This Row],[26]]</f>
        <v>5.4359607289499985E-9</v>
      </c>
      <c r="AC373" s="10">
        <f>3/24000000*OO[[#This Row],[85 (29JUN1985 12:00:00)-Water Temperature (C)]]*OO[[#This Row],[27]]</f>
        <v>2.5081622990899997E-7</v>
      </c>
      <c r="AD373" s="10">
        <f>3/24000000*OO[[#This Row],[86 (29JUN1985 15:00:00)-Water Temperature (C)]]*OO[[#This Row],[28]]</f>
        <v>5.8434629334499991E-6</v>
      </c>
      <c r="AE373" s="10">
        <f>3/24000000*OO[[#This Row],[88 (29JUN1985 21:00:00)-Water Temperature (C)]]*OO[[#This Row],[30]]</f>
        <v>5.7666581614687499E-4</v>
      </c>
      <c r="AF373" s="10">
        <f>3/24000000*OO[[#This Row],[88 (29JUN1985 21:00:00)-Water Temperature (C)]]*OO[[#This Row],[30]]</f>
        <v>5.7666581614687499E-4</v>
      </c>
      <c r="AG373" s="10">
        <f>3/24000000*OO[[#This Row],[89 (30JUN1985 00:00:00)-Water Temperature (C)]]*OO[[#This Row],[31]]</f>
        <v>2.75980458105E-3</v>
      </c>
      <c r="AH373" s="10">
        <f>3/24000000*OO[[#This Row],[90 (30JUN1985 03:00:00)-Water Temperature (C)]]*OO[[#This Row],[32]]</f>
        <v>8.7636269562112491E-3</v>
      </c>
      <c r="AI373" s="10">
        <f>3/24000000*OO[[#This Row],[91 (30JUN1985 06:00:00)-Water Temperature (C)]]*OO[[#This Row],[33]]</f>
        <v>1.9488549765331251E-2</v>
      </c>
      <c r="AJ373" s="10">
        <f>3/24000000*OO[[#This Row],[92 (30JUN1985 09:00:00)-Water Temperature (C)]]*OO[[#This Row],[34]]</f>
        <v>3.2156908704249997E-2</v>
      </c>
      <c r="AK373" s="10">
        <f>3/24000000*OO[[#This Row],[93 (30JUN1985 12:00:00)-Water Temperature (C)]]*OO[[#This Row],[35]]</f>
        <v>4.0975938717749995E-2</v>
      </c>
      <c r="AL373" s="10">
        <f>3/24000000*OO[[#This Row],[94 (30JUN1985 15:00:00)-Water Temperature (C)]]*OO[[#This Row],[36]]</f>
        <v>4.1424090630750005E-2</v>
      </c>
      <c r="AM373" s="10">
        <f>3/24000000*OO[[#This Row],[95 (30JUN1985 18:00:00)-Water Temperature (C)]]*OO[[#This Row],[37]]</f>
        <v>3.3925584499949993E-2</v>
      </c>
      <c r="AN373" s="10">
        <f>3/24000000*OO[[#This Row],[96 (30JUN1985 21:00:00)-Water Temperature (C)]]*OO[[#This Row],[38]]</f>
        <v>2.2662001917439997E-2</v>
      </c>
      <c r="AO373" s="10">
        <f>3/24000000*OO[[#This Row],[97 (01JUL1985 00:00:00)-Water Temperature (C)]]*OO[[#This Row],[39]]</f>
        <v>1.25947596849975E-2</v>
      </c>
      <c r="AP373" s="10">
        <f>3/24000000*OO[[#This Row],[98 (01JUL1985 03:00:00)-Water Temperature (C)]]*OO[[#This Row],[40]]</f>
        <v>6.01284746397375E-3</v>
      </c>
      <c r="AQ373" s="10">
        <f>3/24000000*OO[[#This Row],[99 (01JUL1985 06:00:00)-Water Temperature (C)]]*OO[[#This Row],[41]]</f>
        <v>2.52887374553625E-3</v>
      </c>
      <c r="AR373" s="10">
        <f>3/24000000*OO[[#This Row],[100 (01JUL1985 09:00:00)-Water Temperature (C)]]*OO[[#This Row],[42]]</f>
        <v>9.8707185431499999E-4</v>
      </c>
      <c r="AS373" s="10">
        <f>3/24000000*OO[[#This Row],[101 (01JUL1985 12:00:00)-Water Temperature (C)]]*OO[[#This Row],[43]]</f>
        <v>3.6798742452449998E-4</v>
      </c>
      <c r="AT373" s="10">
        <f>3/24000000*OO[[#This Row],[102 (01JUL1985 15:00:00)-Water Temperature (C)]]*OO[[#This Row],[44]]</f>
        <v>1.4627455005053751E-4</v>
      </c>
      <c r="AU373" s="10">
        <f>3/24000000*OO[[#This Row],[103 (01JUL1985 18:00:00)-Water Temperature (C)]]*OO[[#This Row],[45]]</f>
        <v>7.3243669418674996E-5</v>
      </c>
      <c r="AV373" s="10">
        <f>3/24000000*OO[[#This Row],[104 (01JUL1985 21:00:00)-Water Temperature (C)]]*OO[[#This Row],[46]]</f>
        <v>5.1382644819287494E-5</v>
      </c>
      <c r="AW373" s="10">
        <f>3/24000000*OO[[#This Row],[105 (02JUL1985 00:00:00)-Water Temperature (C)]]*OO[[#This Row],[47]]</f>
        <v>4.5052694176049998E-5</v>
      </c>
      <c r="AX373" s="10">
        <f>3/24000000*OO[[#This Row],[106 (02JUL1985 03:00:00)-Water Temperature (C)]]*OO[[#This Row],[48]]</f>
        <v>4.2702862037875E-5</v>
      </c>
      <c r="AY373" s="10">
        <f>3/24000000*OO[[#This Row],[107 (02JUL1985 06:00:00)-Water Temperature (C)]]*OO[[#This Row],[49]]</f>
        <v>4.0919487948300003E-5</v>
      </c>
      <c r="AZ373" s="10">
        <f>3/24000000*OO[[#This Row],[108 (02JUL1985 09:00:00)-Water Temperature (C)]]*OO[[#This Row],[50]]</f>
        <v>3.9781116081449992E-5</v>
      </c>
      <c r="BA373" s="10">
        <f>3/24000000*OO[[#This Row],[109 (02JUL1985 12:00:00)-Water Temperature (C)]]*OO[[#This Row],[51]]</f>
        <v>3.8333583602325002E-5</v>
      </c>
      <c r="BB373" s="10">
        <f>3/24000000*OO[[#This Row],[110 (02JUL1985 15:00:00)-Water Temperature (C)]]*OO[[#This Row],[52]]</f>
        <v>3.6696723071124998E-5</v>
      </c>
      <c r="BC373" s="10">
        <f>3/24000000*OO[[#This Row],[111 (02JUL1985 18:00:00)-Water Temperature (C)]]*OO[[#This Row],[53]]</f>
        <v>3.4835559550499997E-5</v>
      </c>
      <c r="BD373" s="10">
        <f>3/24000000*OO[[#This Row],[112 (02JUL1985 21:00:00)-Water Temperature (C)]]*OO[[#This Row],[54]]</f>
        <v>3.2431838691600003E-5</v>
      </c>
      <c r="BE373" s="10">
        <f>3/24000000*OO[[#This Row],[113 (03JUL1985 00:00:00)-Water Temperature (C)]]*OO[[#This Row],[55]]</f>
        <v>2.93491509765625E-5</v>
      </c>
      <c r="BF373" s="10">
        <f>3/24000000*OO[[#This Row],[114 (03JUL1985 03:00:00)-Water Temperature (C)]]*OO[[#This Row],[56]]</f>
        <v>2.5964953683313751E-5</v>
      </c>
      <c r="BG373" s="10">
        <f>3/24000000*OO[[#This Row],[115 (03JUL1985 06:00:00)-Water Temperature (C)]]*OO[[#This Row],[57]]</f>
        <v>2.25104127313E-5</v>
      </c>
      <c r="BH373" s="10">
        <f>3/24000000*OO[[#This Row],[116 (03JUL1985 09:00:00)-Water Temperature (C)]]*OO[[#This Row],[58]]</f>
        <v>1.9749431309574997E-5</v>
      </c>
      <c r="BI373" s="10">
        <f>3/24000000*OO[[#This Row],[117 (03JUL1985 12:00:00)-Water Temperature (C)]]*OO[[#This Row],[59]]</f>
        <v>1.7446157251619998E-5</v>
      </c>
      <c r="BJ373" s="10">
        <f>3/24000000*OO[[#This Row],[118 (03JUL1985 15:00:00)-Water Temperature (C)]]*OO[[#This Row],[60]]</f>
        <v>1.5465942968140002E-5</v>
      </c>
      <c r="BK373" s="10">
        <f>3/24000000*OO[[#This Row],[119 (03JUL1985 18:00:00)-Water Temperature (C)]]*OO[[#This Row],[61]]</f>
        <v>1.3797425381587499E-5</v>
      </c>
      <c r="BL373" s="10">
        <f>3/24000000*OO[[#This Row],[120 (03JUL1985 21:00:00)-Water Temperature (C)]]*OO[[#This Row],[62]]</f>
        <v>1.21834741127E-5</v>
      </c>
      <c r="BM373" s="10">
        <f>3/24000000*OO[[#This Row],[121 (04JUL1985 00:00:00)-Water Temperature (C)]]*OO[[#This Row],[63]]</f>
        <v>1.06112461357875E-5</v>
      </c>
      <c r="BN373" s="10">
        <f>3/24000000*OO[[#This Row],[122 (04JUL1985 03:00:00)-Water Temperature (C)]]*OO[[#This Row],[64]]</f>
        <v>9.0743023989962498E-6</v>
      </c>
      <c r="BO373" s="10">
        <f>3/24000000*OO[[#This Row],[123 (04JUL1985 06:00:00)-Water Temperature (C)]]*OO[[#This Row],[65]]</f>
        <v>7.5744138433949988E-6</v>
      </c>
      <c r="BP373" s="10">
        <f>3/24000000*OO[[#This Row],[124 (04JUL1985 09:00:00)-Water Temperature (C)]]*OO[[#This Row],[66]]</f>
        <v>6.2226526845737509E-6</v>
      </c>
      <c r="BQ373" s="10">
        <f>3/24000000*OO[[#This Row],[125 (04JUL1985 12:00:00)-Water Temperature (C)]]*OO[[#This Row],[67]]</f>
        <v>4.9716527412474994E-6</v>
      </c>
      <c r="BR373" s="10">
        <f>3/24000000*OO[[#This Row],[126 (04JUL1985 15:00:00)-Water Temperature (C)]]*OO[[#This Row],[68]]</f>
        <v>3.9598612591874994E-6</v>
      </c>
      <c r="BS373" s="10">
        <f>3/24000000*OO[[#This Row],[127 (04JUL1985 18:00:00)-Water Temperature (C)]]*OO[[#This Row],[69]]</f>
        <v>3.1460062865999998E-6</v>
      </c>
      <c r="BT373" s="10">
        <f>3/24000000*OO[[#This Row],[128 (04JUL1985 21:00:00)-Water Temperature (C)]]*OO[[#This Row],[70]]</f>
        <v>2.5515097255147496E-6</v>
      </c>
      <c r="BU373" s="10">
        <f>3/24000000*OO[[#This Row],[129 (05JUL1985 00:00:00)-Water Temperature (C)]]*OO[[#This Row],[71]]</f>
        <v>2.1303846866924995E-6</v>
      </c>
      <c r="BV373" s="10">
        <f>3/24000000*OO[[#This Row],[130 (05JUL1985 03:00:00)-Water Temperature (C)]]*OO[[#This Row],[72]]</f>
        <v>1.8321546366987499E-6</v>
      </c>
      <c r="BW373" s="10">
        <f>3/24000000*OO[[#This Row],[131 (05JUL1985 06:00:00)-Water Temperature (C)]]*OO[[#This Row],[73]]</f>
        <v>1.6112876049716248E-6</v>
      </c>
      <c r="BX373" s="10">
        <f>3/24000000*OO[[#This Row],[132 (05JUL1985 09:00:00)-Water Temperature (C)]]*OO[[#This Row],[74]]</f>
        <v>1.4694854317045E-6</v>
      </c>
      <c r="BY373" s="10">
        <f>3/24000000*OO[[#This Row],[133 (05JUL1985 12:00:00)-Water Temperature (C)]]*OO[[#This Row],[75]]</f>
        <v>1.349771761776625E-6</v>
      </c>
      <c r="BZ373" s="10">
        <f>3/24000000*OO[[#This Row],[134 (05JUL1985 15:00:00)-Water Temperature (C)]]*OO[[#This Row],[76]]</f>
        <v>1.2665356309762501E-6</v>
      </c>
      <c r="CA373" s="10">
        <f>3/24000000*OO[[#This Row],[135 (05JUL1985 18:00:00)-Water Temperature (C)]]*OO[[#This Row],[77]]</f>
        <v>1.2015144819699999E-6</v>
      </c>
      <c r="CB373" s="10">
        <f>3/24000000*OO[[#This Row],[136 (05JUL1985 21:00:00)-Water Temperature (C)]]*OO[[#This Row],[78]]</f>
        <v>1.144400472762E-6</v>
      </c>
      <c r="CC373" s="10">
        <f>3/24000000*OO[[#This Row],[137 (06JUL1985 00:00:00)-Water Temperature (C)]]*OO[[#This Row],[79]]</f>
        <v>1.085755983033625E-6</v>
      </c>
      <c r="CD373" s="10">
        <f>3/24000000*OO[[#This Row],[138 (06JUL1985 03:00:00)-Water Temperature (C)]]*OO[[#This Row],[80]]</f>
        <v>1.0299158090107498E-6</v>
      </c>
      <c r="CE373" s="10">
        <f>3/24000000*OO[[#This Row],[139 (06JUL1985 06:00:00)-Water Temperature (C)]]*OO[[#This Row],[81]]</f>
        <v>9.8732144814749992E-7</v>
      </c>
      <c r="CF373" s="10">
        <f>3/24000000*OO[[#This Row],[140 (06JUL1985 09:00:00)-Water Temperature (C)]]*OO[[#This Row],[82]]</f>
        <v>9.772619186441248E-7</v>
      </c>
      <c r="CG373" s="10">
        <f>3/24000000*OO[[#This Row],[141 (06JUL1985 12:00:00)-Water Temperature (C)]]*OO[[#This Row],[83]]</f>
        <v>9.6898419497250013E-7</v>
      </c>
      <c r="CH373" s="10">
        <f>3/24000000*OO[[#This Row],[142 (06JUL1985 15:00:00)-Water Temperature (C)]]*OO[[#This Row],[84]]</f>
        <v>9.6331106073762493E-7</v>
      </c>
      <c r="CI373" s="10">
        <f>3/24000000*OO[[#This Row],[143 (06JUL1985 18:00:00)-Water Temperature (C)]]*OO[[#This Row],[85]]</f>
        <v>9.5813913749912493E-7</v>
      </c>
      <c r="CJ373" s="10">
        <f>3/24000000*OO[[#This Row],[144 (06JUL1985 21:00:00)-Water Temperature (C)]]*OO[[#This Row],[86]]</f>
        <v>9.3908729122387493E-7</v>
      </c>
      <c r="CK373" s="10">
        <f>3/24000000*OO[[#This Row],[145 (07JUL1985 00:00:00)-Water Temperature (C)]]*OO[[#This Row],[87]]</f>
        <v>9.0147439291374996E-7</v>
      </c>
      <c r="CL373" s="10">
        <f>3/24000000*OO[[#This Row],[146 (07JUL1985 03:00:00)-Water Temperature (C)]]*OO[[#This Row],[88]]</f>
        <v>8.5667182287749993E-7</v>
      </c>
      <c r="CM373" s="10">
        <f>3/24000000*OO[[#This Row],[147 (07JUL1985 06:00:00)-Water Temperature (C)]]*OO[[#This Row],[89]]</f>
        <v>8.1092121271787494E-7</v>
      </c>
      <c r="CN373" s="10">
        <f>3/24000000*OO[[#This Row],[148 (07JUL1985 09:00:00)-Water Temperature (C)]]*OO[[#This Row],[90]]</f>
        <v>7.8263575227749998E-7</v>
      </c>
      <c r="CO373" s="10">
        <f>3/24000000*OO[[#This Row],[149 (07JUL1985 12:00:00)-Water Temperature (C)]]*OO[[#This Row],[91]]</f>
        <v>7.597159145111248E-7</v>
      </c>
      <c r="CP373" s="10">
        <f>3/24000000*OO[[#This Row],[150 (07JUL1985 15:00:00)-Water Temperature (C)]]*OO[[#This Row],[92]]</f>
        <v>7.3708062286200003E-7</v>
      </c>
      <c r="CQ373" s="10">
        <f>3/24000000*OO[[#This Row],[151 (07JUL1985 18:00:00)-Water Temperature (C)]]*OO[[#This Row],[93]]</f>
        <v>7.1760921363899994E-7</v>
      </c>
      <c r="CR373" s="10">
        <f>3/24000000*OO[[#This Row],[152 (07JUL1985 21:00:00)-Water Temperature (C)]]*OO[[#This Row],[94]]</f>
        <v>6.9120085239974996E-7</v>
      </c>
      <c r="CS373" s="10">
        <f>3/24000000*OO[[#This Row],[153 (08JUL1985 00:00:00)-Water Temperature (C)]]*OO[[#This Row],[95]]</f>
        <v>6.6055351507449995E-7</v>
      </c>
      <c r="CT373" s="10">
        <f>3/24000000*OO[[#This Row],[154 (08JUL1985 03:00:00)-Water Temperature (C)]]*OO[[#This Row],[96]]</f>
        <v>6.2777121817274997E-7</v>
      </c>
      <c r="CU373" s="10">
        <f>3/24000000*OO[[#This Row],[155 (08JUL1985 06:00:00)-Water Temperature (C)]]*OO[[#This Row],[97]]</f>
        <v>5.9541049835850004E-7</v>
      </c>
      <c r="CV373" s="10">
        <f>3/24000000*OO[[#This Row],[156 (08JUL1985 09:00:00)-Water Temperature (C)]]*OO[[#This Row],[98]]</f>
        <v>5.6336668468024997E-7</v>
      </c>
      <c r="CW373" s="10">
        <f>3/24000000*OO[[#This Row],[157 (08JUL1985 12:00:00)-Water Temperature (C)]]*OO[[#This Row],[99]]</f>
        <v>5.3997864553899994E-7</v>
      </c>
    </row>
    <row r="374" spans="1:101" x14ac:dyDescent="0.35">
      <c r="A374" t="s">
        <v>381</v>
      </c>
      <c r="B374">
        <v>532.80870000000004</v>
      </c>
      <c r="C374" s="10">
        <f>3/24*OO[[#This Row],[59 (26JUN1985 06:00:00)-Water Temperature (C)]]*OO[[#This Row],[1]]/SUM(OO[1])</f>
        <v>0</v>
      </c>
      <c r="D374" s="10">
        <f>3/24*OO[[#This Row],[60 (26JUN1985 09:00:00)-Water Temperature (C)]]*OO[[#This Row],[2]]/SUM(OO[2])</f>
        <v>0</v>
      </c>
      <c r="E374" s="10">
        <f>3/24*OO[[#This Row],[61 (26JUN1985 12:00:00)-Water Temperature (C)]]*OO[[#This Row],[3]]/SUM(OO[3])</f>
        <v>0</v>
      </c>
      <c r="F374" s="10">
        <f>3/24*OO[[#This Row],[62 (26JUN1985 15:00:00)-Water Temperature (C)]]*OO[[#This Row],[4]]/SUM(OO[4])</f>
        <v>0</v>
      </c>
      <c r="G374" s="10">
        <f>3/24*OO[[#This Row],[63 (26JUN1985 18:00:00)-Water Temperature (C)]]*OO[[#This Row],[5]]/SUM(OO[5])</f>
        <v>0</v>
      </c>
      <c r="H374" s="10">
        <f>3/24*OO[[#This Row],[64 (26JUN1985 21:00:00)-Water Temperature (C)]]*OO[[#This Row],[6]]/SUM(OO[6])</f>
        <v>0</v>
      </c>
      <c r="I374" s="10">
        <f>3/24*OO[[#This Row],[65 (27JUN1985 00:00:00)-Water Temperature (C)]]*OO[[#This Row],[7]]/SUM(OO[7])</f>
        <v>0</v>
      </c>
      <c r="J374" s="10">
        <f>3/24*OO[[#This Row],[66 (27JUN1985 03:00:00)-Water Temperature (C)]]*OO[[#This Row],[8]]/SUM(OO[8])</f>
        <v>0</v>
      </c>
      <c r="K374" s="10">
        <f>3/24*OO[[#This Row],[67 (27JUN1985 06:00:00)-Water Temperature (C)]]*OO[[#This Row],[9]]/SUM(OO[9])</f>
        <v>0</v>
      </c>
      <c r="L374" s="10">
        <f>3/24*OO[[#This Row],[68 (27JUN1985 09:00:00)-Water Temperature (C)]]*OO[[#This Row],[10]]/SUM(OO[10])</f>
        <v>0</v>
      </c>
      <c r="M374" s="10">
        <f>3/24*OO[[#This Row],[69 (27JUN1985 12:00:00)-Water Temperature (C)]]*OO[[#This Row],[11]]/SUM(OO[11])</f>
        <v>0</v>
      </c>
      <c r="N374" s="10">
        <f>3/24*OO[[#This Row],[70 (27JUN1985 15:00:00)-Water Temperature (C)]]*OO[[#This Row],[12]]/SUM(OO[12])</f>
        <v>0</v>
      </c>
      <c r="O374" s="10">
        <f>3/24*OO[[#This Row],[71 (27JUN1985 18:00:00)-Water Temperature (C)]]*OO[[#This Row],[13]]/SUM(OO[13])</f>
        <v>0</v>
      </c>
      <c r="P374" s="10">
        <f>3/24*OO[[#This Row],[72 (27JUN1985 21:00:00)-Water Temperature (C)]]*OO[[#This Row],[14]]/SUM(OO[14])</f>
        <v>0</v>
      </c>
      <c r="Q374" s="10">
        <f>3/24*OO[[#This Row],[73 (28JUN1985 00:00:00)-Water Temperature (C)]]*OO[[#This Row],[15]]/SUM(OO[15])</f>
        <v>0</v>
      </c>
      <c r="R374" s="10">
        <f>3/24*OO[[#This Row],[74 (28JUN1985 03:00:00)-Water Temperature (C)]]*OO[[#This Row],[16]]/SUM(OO[16])</f>
        <v>0</v>
      </c>
      <c r="S374" s="10">
        <f>3/24*OO[[#This Row],[75 (28JUN1985 06:00:00)-Water Temperature (C)]]*OO[[#This Row],[17]]/SUM(OO[17])</f>
        <v>0</v>
      </c>
      <c r="T374" s="10">
        <f>3/24*OO[[#This Row],[76 (28JUN1985 09:00:00)-Water Temperature (C)]]*OO[[#This Row],[18]]/SUM(OO[18])</f>
        <v>0</v>
      </c>
      <c r="U374" s="10">
        <f>3/24*OO[[#This Row],[77 (28JUN1985 12:00:00)-Water Temperature (C)]]*OO[[#This Row],[19]]/SUM(OO[19])</f>
        <v>0</v>
      </c>
      <c r="V374" s="10">
        <f>3/24000000*OO[[#This Row],[78 (28JUN1985 15:00:00)-Water Temperature (C)]]*OO[[#This Row],[20]]</f>
        <v>9.4367133898199999E-34</v>
      </c>
      <c r="W374" s="10">
        <f>3/24000000*OO[[#This Row],[79 (28JUN1985 18:00:00)-Water Temperature (C)]]*OO[[#This Row],[21]]</f>
        <v>1.1887416289856249E-28</v>
      </c>
      <c r="X374" s="10">
        <f>3/24000000*OO[[#This Row],[80 (28JUN1985 21:00:00)-Water Temperature (C)]]*OO[[#This Row],[22]]</f>
        <v>3.2314107842624996E-21</v>
      </c>
      <c r="Y374" s="10">
        <f>3/24000000*OO[[#This Row],[81 (29JUN1985 00:00:00)-Water Temperature (C)]]*OO[[#This Row],[23]]</f>
        <v>5.7867412576687487E-17</v>
      </c>
      <c r="Z374" s="10">
        <f>3/24000000*OO[[#This Row],[82 (29JUN1985 03:00:00)-Water Temperature (C)]]*OO[[#This Row],[24]]</f>
        <v>8.4213886366350005E-14</v>
      </c>
      <c r="AA374" s="10">
        <f>3/24000000*OO[[#This Row],[83 (29JUN1985 06:00:00)-Water Temperature (C)]]*OO[[#This Row],[25]]</f>
        <v>2.7593969819999995E-11</v>
      </c>
      <c r="AB374" s="10">
        <f>3/24000000*OO[[#This Row],[84 (29JUN1985 09:00:00)-Water Temperature (C)]]*OO[[#This Row],[26]]</f>
        <v>3.0993580799999997E-9</v>
      </c>
      <c r="AC374" s="10">
        <f>3/24000000*OO[[#This Row],[85 (29JUN1985 12:00:00)-Water Temperature (C)]]*OO[[#This Row],[27]]</f>
        <v>1.4962297543200002E-7</v>
      </c>
      <c r="AD374" s="10">
        <f>3/24000000*OO[[#This Row],[86 (29JUN1985 15:00:00)-Water Temperature (C)]]*OO[[#This Row],[28]]</f>
        <v>3.6205111419374994E-6</v>
      </c>
      <c r="AE374" s="10">
        <f>3/24000000*OO[[#This Row],[88 (29JUN1985 21:00:00)-Water Temperature (C)]]*OO[[#This Row],[30]]</f>
        <v>3.8138967503025E-4</v>
      </c>
      <c r="AF374" s="10">
        <f>3/24000000*OO[[#This Row],[88 (29JUN1985 21:00:00)-Water Temperature (C)]]*OO[[#This Row],[30]]</f>
        <v>3.8138967503025E-4</v>
      </c>
      <c r="AG374" s="10">
        <f>3/24000000*OO[[#This Row],[89 (30JUN1985 00:00:00)-Water Temperature (C)]]*OO[[#This Row],[31]]</f>
        <v>1.877969294583375E-3</v>
      </c>
      <c r="AH374" s="10">
        <f>3/24000000*OO[[#This Row],[90 (30JUN1985 03:00:00)-Water Temperature (C)]]*OO[[#This Row],[32]]</f>
        <v>6.1212220471300004E-3</v>
      </c>
      <c r="AI374" s="10">
        <f>3/24000000*OO[[#This Row],[91 (30JUN1985 06:00:00)-Water Temperature (C)]]*OO[[#This Row],[33]]</f>
        <v>1.3926207422371247E-2</v>
      </c>
      <c r="AJ374" s="10">
        <f>3/24000000*OO[[#This Row],[92 (30JUN1985 09:00:00)-Water Temperature (C)]]*OO[[#This Row],[34]]</f>
        <v>2.3465375237887501E-2</v>
      </c>
      <c r="AK374" s="10">
        <f>3/24000000*OO[[#This Row],[93 (30JUN1985 12:00:00)-Water Temperature (C)]]*OO[[#This Row],[35]]</f>
        <v>3.0433505292799996E-2</v>
      </c>
      <c r="AL374" s="10">
        <f>3/24000000*OO[[#This Row],[94 (30JUN1985 15:00:00)-Water Temperature (C)]]*OO[[#This Row],[36]]</f>
        <v>3.1274896402062505E-2</v>
      </c>
      <c r="AM374" s="10">
        <f>3/24000000*OO[[#This Row],[95 (30JUN1985 18:00:00)-Water Temperature (C)]]*OO[[#This Row],[37]]</f>
        <v>2.5966201052000003E-2</v>
      </c>
      <c r="AN374" s="10">
        <f>3/24000000*OO[[#This Row],[96 (30JUN1985 21:00:00)-Water Temperature (C)]]*OO[[#This Row],[38]]</f>
        <v>1.7586475285995003E-2</v>
      </c>
      <c r="AO374" s="10">
        <f>3/24000000*OO[[#This Row],[97 (01JUL1985 00:00:00)-Water Temperature (C)]]*OO[[#This Row],[39]]</f>
        <v>9.8905738486825007E-3</v>
      </c>
      <c r="AP374" s="10">
        <f>3/24000000*OO[[#This Row],[98 (01JUL1985 03:00:00)-Water Temperature (C)]]*OO[[#This Row],[40]]</f>
        <v>4.7698523713349998E-3</v>
      </c>
      <c r="AQ374" s="10">
        <f>3/24000000*OO[[#This Row],[99 (01JUL1985 06:00:00)-Water Temperature (C)]]*OO[[#This Row],[41]]</f>
        <v>2.0238902070641249E-3</v>
      </c>
      <c r="AR374" s="10">
        <f>3/24000000*OO[[#This Row],[100 (01JUL1985 09:00:00)-Water Temperature (C)]]*OO[[#This Row],[42]]</f>
        <v>7.9432849303037495E-4</v>
      </c>
      <c r="AS374" s="10">
        <f>3/24000000*OO[[#This Row],[101 (01JUL1985 12:00:00)-Water Temperature (C)]]*OO[[#This Row],[43]]</f>
        <v>2.9541487763437498E-4</v>
      </c>
      <c r="AT374" s="10">
        <f>3/24000000*OO[[#This Row],[102 (01JUL1985 15:00:00)-Water Temperature (C)]]*OO[[#This Row],[44]]</f>
        <v>1.1559259130179999E-4</v>
      </c>
      <c r="AU374" s="10">
        <f>3/24000000*OO[[#This Row],[103 (01JUL1985 18:00:00)-Water Temperature (C)]]*OO[[#This Row],[45]]</f>
        <v>5.6035360542424991E-5</v>
      </c>
      <c r="AV374" s="10">
        <f>3/24000000*OO[[#This Row],[104 (01JUL1985 21:00:00)-Water Temperature (C)]]*OO[[#This Row],[46]]</f>
        <v>3.8008143965875001E-5</v>
      </c>
      <c r="AW374" s="10">
        <f>3/24000000*OO[[#This Row],[105 (02JUL1985 00:00:00)-Water Temperature (C)]]*OO[[#This Row],[47]]</f>
        <v>3.2778410206762503E-5</v>
      </c>
      <c r="AX374" s="10">
        <f>3/24000000*OO[[#This Row],[106 (02JUL1985 03:00:00)-Water Temperature (C)]]*OO[[#This Row],[48]]</f>
        <v>3.0890933438024999E-5</v>
      </c>
      <c r="AY374" s="10">
        <f>3/24000000*OO[[#This Row],[107 (02JUL1985 06:00:00)-Water Temperature (C)]]*OO[[#This Row],[49]]</f>
        <v>2.956177787875E-5</v>
      </c>
      <c r="AZ374" s="10">
        <f>3/24000000*OO[[#This Row],[108 (02JUL1985 09:00:00)-Water Temperature (C)]]*OO[[#This Row],[50]]</f>
        <v>2.8724462026674994E-5</v>
      </c>
      <c r="BA374" s="10">
        <f>3/24000000*OO[[#This Row],[109 (02JUL1985 12:00:00)-Water Temperature (C)]]*OO[[#This Row],[51]]</f>
        <v>2.7621197655400001E-5</v>
      </c>
      <c r="BB374" s="10">
        <f>3/24000000*OO[[#This Row],[110 (02JUL1985 15:00:00)-Water Temperature (C)]]*OO[[#This Row],[52]]</f>
        <v>2.6391719817212497E-5</v>
      </c>
      <c r="BC374" s="10">
        <f>3/24000000*OO[[#This Row],[111 (02JUL1985 18:00:00)-Water Temperature (C)]]*OO[[#This Row],[53]]</f>
        <v>2.4997566408018749E-5</v>
      </c>
      <c r="BD374" s="10">
        <f>3/24000000*OO[[#This Row],[112 (02JUL1985 21:00:00)-Water Temperature (C)]]*OO[[#This Row],[54]]</f>
        <v>2.3211924385890002E-5</v>
      </c>
      <c r="BE374" s="10">
        <f>3/24000000*OO[[#This Row],[113 (03JUL1985 00:00:00)-Water Temperature (C)]]*OO[[#This Row],[55]]</f>
        <v>2.0975917783250001E-5</v>
      </c>
      <c r="BF374" s="10">
        <f>3/24000000*OO[[#This Row],[114 (03JUL1985 03:00:00)-Water Temperature (C)]]*OO[[#This Row],[56]]</f>
        <v>1.8546795615162499E-5</v>
      </c>
      <c r="BG374" s="10">
        <f>3/24000000*OO[[#This Row],[115 (03JUL1985 06:00:00)-Water Temperature (C)]]*OO[[#This Row],[57]]</f>
        <v>1.6079351129101248E-5</v>
      </c>
      <c r="BH374" s="10">
        <f>3/24000000*OO[[#This Row],[116 (03JUL1985 09:00:00)-Water Temperature (C)]]*OO[[#This Row],[58]]</f>
        <v>1.4104080785744999E-5</v>
      </c>
      <c r="BI374" s="10">
        <f>3/24000000*OO[[#This Row],[117 (03JUL1985 12:00:00)-Water Temperature (C)]]*OO[[#This Row],[59]]</f>
        <v>1.24396661060425E-5</v>
      </c>
      <c r="BJ374" s="10">
        <f>3/24000000*OO[[#This Row],[118 (03JUL1985 15:00:00)-Water Temperature (C)]]*OO[[#This Row],[60]]</f>
        <v>1.1001198089736249E-5</v>
      </c>
      <c r="BK374" s="10">
        <f>3/24000000*OO[[#This Row],[119 (03JUL1985 18:00:00)-Water Temperature (C)]]*OO[[#This Row],[61]]</f>
        <v>9.7937276780699994E-6</v>
      </c>
      <c r="BL374" s="10">
        <f>3/24000000*OO[[#This Row],[120 (03JUL1985 21:00:00)-Water Temperature (C)]]*OO[[#This Row],[62]]</f>
        <v>8.6267077983624992E-6</v>
      </c>
      <c r="BM374" s="10">
        <f>3/24000000*OO[[#This Row],[121 (04JUL1985 00:00:00)-Water Temperature (C)]]*OO[[#This Row],[63]]</f>
        <v>7.5115174578700012E-6</v>
      </c>
      <c r="BN374" s="10">
        <f>3/24000000*OO[[#This Row],[122 (04JUL1985 03:00:00)-Water Temperature (C)]]*OO[[#This Row],[64]]</f>
        <v>6.4319479639499998E-6</v>
      </c>
      <c r="BO374" s="10">
        <f>3/24000000*OO[[#This Row],[123 (04JUL1985 06:00:00)-Water Temperature (C)]]*OO[[#This Row],[65]]</f>
        <v>5.3805751708074995E-6</v>
      </c>
      <c r="BP374" s="10">
        <f>3/24000000*OO[[#This Row],[124 (04JUL1985 09:00:00)-Water Temperature (C)]]*OO[[#This Row],[66]]</f>
        <v>4.4323414802999992E-6</v>
      </c>
      <c r="BQ374" s="10">
        <f>3/24000000*OO[[#This Row],[125 (04JUL1985 12:00:00)-Water Temperature (C)]]*OO[[#This Row],[67]]</f>
        <v>3.5438078015499993E-6</v>
      </c>
      <c r="BR374" s="10">
        <f>3/24000000*OO[[#This Row],[126 (04JUL1985 15:00:00)-Water Temperature (C)]]*OO[[#This Row],[68]]</f>
        <v>2.8222882751587496E-6</v>
      </c>
      <c r="BS374" s="10">
        <f>3/24000000*OO[[#This Row],[127 (04JUL1985 18:00:00)-Water Temperature (C)]]*OO[[#This Row],[69]]</f>
        <v>2.2372568254547501E-6</v>
      </c>
      <c r="BT374" s="10">
        <f>3/24000000*OO[[#This Row],[128 (04JUL1985 21:00:00)-Water Temperature (C)]]*OO[[#This Row],[70]]</f>
        <v>1.8093204685745E-6</v>
      </c>
      <c r="BU374" s="10">
        <f>3/24000000*OO[[#This Row],[129 (05JUL1985 00:00:00)-Water Temperature (C)]]*OO[[#This Row],[71]]</f>
        <v>1.5066907968749998E-6</v>
      </c>
      <c r="BV374" s="10">
        <f>3/24000000*OO[[#This Row],[130 (05JUL1985 03:00:00)-Water Temperature (C)]]*OO[[#This Row],[72]]</f>
        <v>1.292835669423E-6</v>
      </c>
      <c r="BW374" s="10">
        <f>3/24000000*OO[[#This Row],[131 (05JUL1985 06:00:00)-Water Temperature (C)]]*OO[[#This Row],[73]]</f>
        <v>1.1354991267362499E-6</v>
      </c>
      <c r="BX374" s="10">
        <f>3/24000000*OO[[#This Row],[132 (05JUL1985 09:00:00)-Water Temperature (C)]]*OO[[#This Row],[74]]</f>
        <v>1.03519548164E-6</v>
      </c>
      <c r="BY374" s="10">
        <f>3/24000000*OO[[#This Row],[133 (05JUL1985 12:00:00)-Water Temperature (C)]]*OO[[#This Row],[75]]</f>
        <v>9.4875263231000002E-7</v>
      </c>
      <c r="BZ374" s="10">
        <f>3/24000000*OO[[#This Row],[134 (05JUL1985 15:00:00)-Water Temperature (C)]]*OO[[#This Row],[76]]</f>
        <v>8.893276951956251E-7</v>
      </c>
      <c r="CA374" s="10">
        <f>3/24000000*OO[[#This Row],[135 (05JUL1985 18:00:00)-Water Temperature (C)]]*OO[[#This Row],[77]]</f>
        <v>8.4231306692250002E-7</v>
      </c>
      <c r="CB374" s="10">
        <f>3/24000000*OO[[#This Row],[136 (05JUL1985 21:00:00)-Water Temperature (C)]]*OO[[#This Row],[78]]</f>
        <v>8.0059859781399993E-7</v>
      </c>
      <c r="CC374" s="10">
        <f>3/24000000*OO[[#This Row],[137 (06JUL1985 00:00:00)-Water Temperature (C)]]*OO[[#This Row],[79]]</f>
        <v>7.5873939551549992E-7</v>
      </c>
      <c r="CD374" s="10">
        <f>3/24000000*OO[[#This Row],[138 (06JUL1985 03:00:00)-Water Temperature (C)]]*OO[[#This Row],[80]]</f>
        <v>7.1914967417550005E-7</v>
      </c>
      <c r="CE374" s="10">
        <f>3/24000000*OO[[#This Row],[139 (06JUL1985 06:00:00)-Water Temperature (C)]]*OO[[#This Row],[81]]</f>
        <v>6.8920098842300009E-7</v>
      </c>
      <c r="CF374" s="10">
        <f>3/24000000*OO[[#This Row],[140 (06JUL1985 09:00:00)-Water Temperature (C)]]*OO[[#This Row],[82]]</f>
        <v>6.8188205450612506E-7</v>
      </c>
      <c r="CG374" s="10">
        <f>3/24000000*OO[[#This Row],[141 (06JUL1985 12:00:00)-Water Temperature (C)]]*OO[[#This Row],[83]]</f>
        <v>6.7477169083499999E-7</v>
      </c>
      <c r="CH374" s="10">
        <f>3/24000000*OO[[#This Row],[142 (06JUL1985 15:00:00)-Water Temperature (C)]]*OO[[#This Row],[84]]</f>
        <v>6.7024696437374996E-7</v>
      </c>
      <c r="CI374" s="10">
        <f>3/24000000*OO[[#This Row],[143 (06JUL1985 18:00:00)-Water Temperature (C)]]*OO[[#This Row],[85]]</f>
        <v>6.6568610218687497E-7</v>
      </c>
      <c r="CJ374" s="10">
        <f>3/24000000*OO[[#This Row],[144 (06JUL1985 21:00:00)-Water Temperature (C)]]*OO[[#This Row],[86]]</f>
        <v>6.5075085074999991E-7</v>
      </c>
      <c r="CK374" s="10">
        <f>3/24000000*OO[[#This Row],[145 (07JUL1985 00:00:00)-Water Temperature (C)]]*OO[[#This Row],[87]]</f>
        <v>6.2413432763425E-7</v>
      </c>
      <c r="CL374" s="10">
        <f>3/24000000*OO[[#This Row],[146 (07JUL1985 03:00:00)-Water Temperature (C)]]*OO[[#This Row],[88]]</f>
        <v>5.9291684966999999E-7</v>
      </c>
      <c r="CM374" s="10">
        <f>3/24000000*OO[[#This Row],[147 (07JUL1985 06:00:00)-Water Temperature (C)]]*OO[[#This Row],[89]]</f>
        <v>5.6101177068375002E-7</v>
      </c>
      <c r="CN374" s="10">
        <f>3/24000000*OO[[#This Row],[148 (07JUL1985 09:00:00)-Water Temperature (C)]]*OO[[#This Row],[90]]</f>
        <v>5.4128016598925005E-7</v>
      </c>
      <c r="CO374" s="10">
        <f>3/24000000*OO[[#This Row],[149 (07JUL1985 12:00:00)-Water Temperature (C)]]*OO[[#This Row],[91]]</f>
        <v>5.2436285994674986E-7</v>
      </c>
      <c r="CP374" s="10">
        <f>3/24000000*OO[[#This Row],[150 (07JUL1985 15:00:00)-Water Temperature (C)]]*OO[[#This Row],[92]]</f>
        <v>5.0773507459424993E-7</v>
      </c>
      <c r="CQ374" s="10">
        <f>3/24000000*OO[[#This Row],[151 (07JUL1985 18:00:00)-Water Temperature (C)]]*OO[[#This Row],[93]]</f>
        <v>4.9303931016887493E-7</v>
      </c>
      <c r="CR374" s="10">
        <f>3/24000000*OO[[#This Row],[152 (07JUL1985 21:00:00)-Water Temperature (C)]]*OO[[#This Row],[94]]</f>
        <v>4.7337984526149992E-7</v>
      </c>
      <c r="CS374" s="10">
        <f>3/24000000*OO[[#This Row],[153 (08JUL1985 00:00:00)-Water Temperature (C)]]*OO[[#This Row],[95]]</f>
        <v>4.5164675186924995E-7</v>
      </c>
      <c r="CT374" s="10">
        <f>3/24000000*OO[[#This Row],[154 (08JUL1985 03:00:00)-Water Temperature (C)]]*OO[[#This Row],[96]]</f>
        <v>4.2875576033674997E-7</v>
      </c>
      <c r="CU374" s="10">
        <f>3/24000000*OO[[#This Row],[155 (08JUL1985 06:00:00)-Water Temperature (C)]]*OO[[#This Row],[97]]</f>
        <v>4.0624041285674998E-7</v>
      </c>
      <c r="CV374" s="10">
        <f>3/24000000*OO[[#This Row],[156 (08JUL1985 09:00:00)-Water Temperature (C)]]*OO[[#This Row],[98]]</f>
        <v>3.8405521280000002E-7</v>
      </c>
      <c r="CW374" s="10">
        <f>3/24000000*OO[[#This Row],[157 (08JUL1985 12:00:00)-Water Temperature (C)]]*OO[[#This Row],[99]]</f>
        <v>3.6765141749500001E-7</v>
      </c>
    </row>
    <row r="375" spans="1:101" x14ac:dyDescent="0.35">
      <c r="A375" t="s">
        <v>382</v>
      </c>
      <c r="B375">
        <v>511.53980000000001</v>
      </c>
      <c r="C375" s="10">
        <f>3/24*OO[[#This Row],[59 (26JUN1985 06:00:00)-Water Temperature (C)]]*OO[[#This Row],[1]]/SUM(OO[1])</f>
        <v>0</v>
      </c>
      <c r="D375" s="10">
        <f>3/24*OO[[#This Row],[60 (26JUN1985 09:00:00)-Water Temperature (C)]]*OO[[#This Row],[2]]/SUM(OO[2])</f>
        <v>0</v>
      </c>
      <c r="E375" s="10">
        <f>3/24*OO[[#This Row],[61 (26JUN1985 12:00:00)-Water Temperature (C)]]*OO[[#This Row],[3]]/SUM(OO[3])</f>
        <v>0</v>
      </c>
      <c r="F375" s="10">
        <f>3/24*OO[[#This Row],[62 (26JUN1985 15:00:00)-Water Temperature (C)]]*OO[[#This Row],[4]]/SUM(OO[4])</f>
        <v>0</v>
      </c>
      <c r="G375" s="10">
        <f>3/24*OO[[#This Row],[63 (26JUN1985 18:00:00)-Water Temperature (C)]]*OO[[#This Row],[5]]/SUM(OO[5])</f>
        <v>0</v>
      </c>
      <c r="H375" s="10">
        <f>3/24*OO[[#This Row],[64 (26JUN1985 21:00:00)-Water Temperature (C)]]*OO[[#This Row],[6]]/SUM(OO[6])</f>
        <v>0</v>
      </c>
      <c r="I375" s="10">
        <f>3/24*OO[[#This Row],[65 (27JUN1985 00:00:00)-Water Temperature (C)]]*OO[[#This Row],[7]]/SUM(OO[7])</f>
        <v>0</v>
      </c>
      <c r="J375" s="10">
        <f>3/24*OO[[#This Row],[66 (27JUN1985 03:00:00)-Water Temperature (C)]]*OO[[#This Row],[8]]/SUM(OO[8])</f>
        <v>0</v>
      </c>
      <c r="K375" s="10">
        <f>3/24*OO[[#This Row],[67 (27JUN1985 06:00:00)-Water Temperature (C)]]*OO[[#This Row],[9]]/SUM(OO[9])</f>
        <v>0</v>
      </c>
      <c r="L375" s="10">
        <f>3/24*OO[[#This Row],[68 (27JUN1985 09:00:00)-Water Temperature (C)]]*OO[[#This Row],[10]]/SUM(OO[10])</f>
        <v>0</v>
      </c>
      <c r="M375" s="10">
        <f>3/24*OO[[#This Row],[69 (27JUN1985 12:00:00)-Water Temperature (C)]]*OO[[#This Row],[11]]/SUM(OO[11])</f>
        <v>0</v>
      </c>
      <c r="N375" s="10">
        <f>3/24*OO[[#This Row],[70 (27JUN1985 15:00:00)-Water Temperature (C)]]*OO[[#This Row],[12]]/SUM(OO[12])</f>
        <v>0</v>
      </c>
      <c r="O375" s="10">
        <f>3/24*OO[[#This Row],[71 (27JUN1985 18:00:00)-Water Temperature (C)]]*OO[[#This Row],[13]]/SUM(OO[13])</f>
        <v>0</v>
      </c>
      <c r="P375" s="10">
        <f>3/24*OO[[#This Row],[72 (27JUN1985 21:00:00)-Water Temperature (C)]]*OO[[#This Row],[14]]/SUM(OO[14])</f>
        <v>0</v>
      </c>
      <c r="Q375" s="10">
        <f>3/24*OO[[#This Row],[73 (28JUN1985 00:00:00)-Water Temperature (C)]]*OO[[#This Row],[15]]/SUM(OO[15])</f>
        <v>0</v>
      </c>
      <c r="R375" s="10">
        <f>3/24*OO[[#This Row],[74 (28JUN1985 03:00:00)-Water Temperature (C)]]*OO[[#This Row],[16]]/SUM(OO[16])</f>
        <v>0</v>
      </c>
      <c r="S375" s="10">
        <f>3/24*OO[[#This Row],[75 (28JUN1985 06:00:00)-Water Temperature (C)]]*OO[[#This Row],[17]]/SUM(OO[17])</f>
        <v>0</v>
      </c>
      <c r="T375" s="10">
        <f>3/24*OO[[#This Row],[76 (28JUN1985 09:00:00)-Water Temperature (C)]]*OO[[#This Row],[18]]/SUM(OO[18])</f>
        <v>0</v>
      </c>
      <c r="U375" s="10">
        <f>3/24*OO[[#This Row],[77 (28JUN1985 12:00:00)-Water Temperature (C)]]*OO[[#This Row],[19]]/SUM(OO[19])</f>
        <v>0</v>
      </c>
      <c r="V375" s="10">
        <f>3/24000000*OO[[#This Row],[78 (28JUN1985 15:00:00)-Water Temperature (C)]]*OO[[#This Row],[20]]</f>
        <v>4.2039034932812496E-34</v>
      </c>
      <c r="W375" s="10">
        <f>3/24000000*OO[[#This Row],[79 (28JUN1985 18:00:00)-Water Temperature (C)]]*OO[[#This Row],[21]]</f>
        <v>5.4408975302250002E-29</v>
      </c>
      <c r="X375" s="10">
        <f>3/24000000*OO[[#This Row],[80 (28JUN1985 21:00:00)-Water Temperature (C)]]*OO[[#This Row],[22]]</f>
        <v>1.7620916100187499E-21</v>
      </c>
      <c r="Y375" s="10">
        <f>3/24000000*OO[[#This Row],[81 (29JUN1985 00:00:00)-Water Temperature (C)]]*OO[[#This Row],[23]]</f>
        <v>3.6000663531937494E-17</v>
      </c>
      <c r="Z375" s="10">
        <f>3/24000000*OO[[#This Row],[82 (29JUN1985 03:00:00)-Water Temperature (C)]]*OO[[#This Row],[24]]</f>
        <v>5.5861697373112495E-14</v>
      </c>
      <c r="AA375" s="10">
        <f>3/24000000*OO[[#This Row],[83 (29JUN1985 06:00:00)-Water Temperature (C)]]*OO[[#This Row],[25]]</f>
        <v>1.9191403844330001E-11</v>
      </c>
      <c r="AB375" s="10">
        <f>3/24000000*OO[[#This Row],[84 (29JUN1985 09:00:00)-Water Temperature (C)]]*OO[[#This Row],[26]]</f>
        <v>2.2370403151845E-9</v>
      </c>
      <c r="AC375" s="10">
        <f>3/24000000*OO[[#This Row],[85 (29JUN1985 12:00:00)-Water Temperature (C)]]*OO[[#This Row],[27]]</f>
        <v>1.11295278990675E-7</v>
      </c>
      <c r="AD375" s="10">
        <f>3/24000000*OO[[#This Row],[86 (29JUN1985 15:00:00)-Water Temperature (C)]]*OO[[#This Row],[28]]</f>
        <v>2.7617669541000004E-6</v>
      </c>
      <c r="AE375" s="10">
        <f>3/24000000*OO[[#This Row],[88 (29JUN1985 21:00:00)-Water Temperature (C)]]*OO[[#This Row],[30]]</f>
        <v>3.0374901204999996E-4</v>
      </c>
      <c r="AF375" s="10">
        <f>3/24000000*OO[[#This Row],[88 (29JUN1985 21:00:00)-Water Temperature (C)]]*OO[[#This Row],[30]]</f>
        <v>3.0374901204999996E-4</v>
      </c>
      <c r="AG375" s="10">
        <f>3/24000000*OO[[#This Row],[89 (30JUN1985 00:00:00)-Water Temperature (C)]]*OO[[#This Row],[31]]</f>
        <v>1.5239592351755E-3</v>
      </c>
      <c r="AH375" s="10">
        <f>3/24000000*OO[[#This Row],[90 (30JUN1985 03:00:00)-Water Temperature (C)]]*OO[[#This Row],[32]]</f>
        <v>5.0554587654599997E-3</v>
      </c>
      <c r="AI375" s="10">
        <f>3/24000000*OO[[#This Row],[91 (30JUN1985 06:00:00)-Water Temperature (C)]]*OO[[#This Row],[33]]</f>
        <v>1.1684470154006251E-2</v>
      </c>
      <c r="AJ375" s="10">
        <f>3/24000000*OO[[#This Row],[92 (30JUN1985 09:00:00)-Water Temperature (C)]]*OO[[#This Row],[34]]</f>
        <v>1.9976896123033751E-2</v>
      </c>
      <c r="AK375" s="10">
        <f>3/24000000*OO[[#This Row],[93 (30JUN1985 12:00:00)-Water Temperature (C)]]*OO[[#This Row],[35]]</f>
        <v>2.62428125183875E-2</v>
      </c>
      <c r="AL375" s="10">
        <f>3/24000000*OO[[#This Row],[94 (30JUN1985 15:00:00)-Water Temperature (C)]]*OO[[#This Row],[36]]</f>
        <v>2.72906493138E-2</v>
      </c>
      <c r="AM375" s="10">
        <f>3/24000000*OO[[#This Row],[95 (30JUN1985 18:00:00)-Water Temperature (C)]]*OO[[#This Row],[37]]</f>
        <v>2.2889915670647503E-2</v>
      </c>
      <c r="AN375" s="10">
        <f>3/24000000*OO[[#This Row],[96 (30JUN1985 21:00:00)-Water Temperature (C)]]*OO[[#This Row],[38]]</f>
        <v>1.5660613350172495E-2</v>
      </c>
      <c r="AO375" s="10">
        <f>3/24000000*OO[[#This Row],[97 (01JUL1985 00:00:00)-Water Temperature (C)]]*OO[[#This Row],[39]]</f>
        <v>8.8888279457250002E-3</v>
      </c>
      <c r="AP375" s="10">
        <f>3/24000000*OO[[#This Row],[98 (01JUL1985 03:00:00)-Water Temperature (C)]]*OO[[#This Row],[40]]</f>
        <v>4.3227512339187495E-3</v>
      </c>
      <c r="AQ375" s="10">
        <f>3/24000000*OO[[#This Row],[99 (01JUL1985 06:00:00)-Water Temperature (C)]]*OO[[#This Row],[41]]</f>
        <v>1.8484312645878748E-3</v>
      </c>
      <c r="AR375" s="10">
        <f>3/24000000*OO[[#This Row],[100 (01JUL1985 09:00:00)-Water Temperature (C)]]*OO[[#This Row],[42]]</f>
        <v>7.2995713816299997E-4</v>
      </c>
      <c r="AS375" s="10">
        <f>3/24000000*OO[[#This Row],[101 (01JUL1985 12:00:00)-Water Temperature (C)]]*OO[[#This Row],[43]]</f>
        <v>2.7203424855199999E-4</v>
      </c>
      <c r="AT375" s="10">
        <f>3/24000000*OO[[#This Row],[102 (01JUL1985 15:00:00)-Water Temperature (C)]]*OO[[#This Row],[44]]</f>
        <v>1.0601983314676248E-4</v>
      </c>
      <c r="AU375" s="10">
        <f>3/24000000*OO[[#This Row],[103 (01JUL1985 18:00:00)-Water Temperature (C)]]*OO[[#This Row],[45]]</f>
        <v>5.0686021467549989E-5</v>
      </c>
      <c r="AV375" s="10">
        <f>3/24000000*OO[[#This Row],[104 (01JUL1985 21:00:00)-Water Temperature (C)]]*OO[[#This Row],[46]]</f>
        <v>3.3841397746912497E-5</v>
      </c>
      <c r="AW375" s="10">
        <f>3/24000000*OO[[#This Row],[105 (02JUL1985 00:00:00)-Water Temperature (C)]]*OO[[#This Row],[47]]</f>
        <v>2.8995608774374999E-5</v>
      </c>
      <c r="AX375" s="10">
        <f>3/24000000*OO[[#This Row],[106 (02JUL1985 03:00:00)-Water Temperature (C)]]*OO[[#This Row],[48]]</f>
        <v>2.7323660793749995E-5</v>
      </c>
      <c r="AY375" s="10">
        <f>3/24000000*OO[[#This Row],[107 (02JUL1985 06:00:00)-Water Temperature (C)]]*OO[[#This Row],[49]]</f>
        <v>2.6211222234900001E-5</v>
      </c>
      <c r="AZ375" s="10">
        <f>3/24000000*OO[[#This Row],[108 (02JUL1985 09:00:00)-Water Temperature (C)]]*OO[[#This Row],[50]]</f>
        <v>2.5545817239799996E-5</v>
      </c>
      <c r="BA375" s="10">
        <f>3/24000000*OO[[#This Row],[109 (02JUL1985 12:00:00)-Water Temperature (C)]]*OO[[#This Row],[51]]</f>
        <v>2.4613283956979999E-5</v>
      </c>
      <c r="BB375" s="10">
        <f>3/24000000*OO[[#This Row],[110 (02JUL1985 15:00:00)-Water Temperature (C)]]*OO[[#This Row],[52]]</f>
        <v>2.3565231120282494E-5</v>
      </c>
      <c r="BC375" s="10">
        <f>3/24000000*OO[[#This Row],[111 (02JUL1985 18:00:00)-Water Temperature (C)]]*OO[[#This Row],[53]]</f>
        <v>2.236132355633875E-5</v>
      </c>
      <c r="BD375" s="10">
        <f>3/24000000*OO[[#This Row],[112 (02JUL1985 21:00:00)-Water Temperature (C)]]*OO[[#This Row],[54]]</f>
        <v>2.0797950726179997E-5</v>
      </c>
      <c r="BE375" s="10">
        <f>3/24000000*OO[[#This Row],[113 (03JUL1985 00:00:00)-Water Temperature (C)]]*OO[[#This Row],[55]]</f>
        <v>1.8834300233492499E-5</v>
      </c>
      <c r="BF375" s="10">
        <f>3/24000000*OO[[#This Row],[114 (03JUL1985 03:00:00)-Water Temperature (C)]]*OO[[#This Row],[56]]</f>
        <v>1.6704111152924997E-5</v>
      </c>
      <c r="BG375" s="10">
        <f>3/24000000*OO[[#This Row],[115 (03JUL1985 06:00:00)-Water Temperature (C)]]*OO[[#This Row],[57]]</f>
        <v>1.45226339904325E-5</v>
      </c>
      <c r="BH375" s="10">
        <f>3/24000000*OO[[#This Row],[116 (03JUL1985 09:00:00)-Water Temperature (C)]]*OO[[#This Row],[58]]</f>
        <v>1.2770071526108747E-5</v>
      </c>
      <c r="BI375" s="10">
        <f>3/24000000*OO[[#This Row],[117 (03JUL1985 12:00:00)-Water Temperature (C)]]*OO[[#This Row],[59]]</f>
        <v>1.1279889596070002E-5</v>
      </c>
      <c r="BJ375" s="10">
        <f>3/24000000*OO[[#This Row],[118 (03JUL1985 15:00:00)-Water Temperature (C)]]*OO[[#This Row],[60]]</f>
        <v>9.9826246607224996E-6</v>
      </c>
      <c r="BK375" s="10">
        <f>3/24000000*OO[[#This Row],[119 (03JUL1985 18:00:00)-Water Temperature (C)]]*OO[[#This Row],[61]]</f>
        <v>8.8935676755424996E-6</v>
      </c>
      <c r="BL375" s="10">
        <f>3/24000000*OO[[#This Row],[120 (03JUL1985 21:00:00)-Water Temperature (C)]]*OO[[#This Row],[62]]</f>
        <v>7.835833936135E-6</v>
      </c>
      <c r="BM375" s="10">
        <f>3/24000000*OO[[#This Row],[121 (04JUL1985 00:00:00)-Water Temperature (C)]]*OO[[#This Row],[63]]</f>
        <v>6.83057794642875E-6</v>
      </c>
      <c r="BN375" s="10">
        <f>3/24000000*OO[[#This Row],[122 (04JUL1985 03:00:00)-Water Temperature (C)]]*OO[[#This Row],[64]]</f>
        <v>5.8601950257537487E-6</v>
      </c>
      <c r="BO375" s="10">
        <f>3/24000000*OO[[#This Row],[123 (04JUL1985 06:00:00)-Water Temperature (C)]]*OO[[#This Row],[65]]</f>
        <v>4.9134068203849994E-6</v>
      </c>
      <c r="BP375" s="10">
        <f>3/24000000*OO[[#This Row],[124 (04JUL1985 09:00:00)-Water Temperature (C)]]*OO[[#This Row],[66]]</f>
        <v>4.0571629857225002E-6</v>
      </c>
      <c r="BQ375" s="10">
        <f>3/24000000*OO[[#This Row],[125 (04JUL1985 12:00:00)-Water Temperature (C)]]*OO[[#This Row],[67]]</f>
        <v>3.2480532899524997E-6</v>
      </c>
      <c r="BR375" s="10">
        <f>3/24000000*OO[[#This Row],[126 (04JUL1985 15:00:00)-Water Temperature (C)]]*OO[[#This Row],[68]]</f>
        <v>2.5880172274879998E-6</v>
      </c>
      <c r="BS375" s="10">
        <f>3/24000000*OO[[#This Row],[127 (04JUL1985 18:00:00)-Water Temperature (C)]]*OO[[#This Row],[69]]</f>
        <v>2.0499135922207497E-6</v>
      </c>
      <c r="BT375" s="10">
        <f>3/24000000*OO[[#This Row],[128 (04JUL1985 21:00:00)-Water Temperature (C)]]*OO[[#This Row],[70]]</f>
        <v>1.6552907111834999E-6</v>
      </c>
      <c r="BU375" s="10">
        <f>3/24000000*OO[[#This Row],[129 (05JUL1985 00:00:00)-Water Temperature (C)]]*OO[[#This Row],[71]]</f>
        <v>1.3762233966284999E-6</v>
      </c>
      <c r="BV375" s="10">
        <f>3/24000000*OO[[#This Row],[130 (05JUL1985 03:00:00)-Water Temperature (C)]]*OO[[#This Row],[72]]</f>
        <v>1.17912817775025E-6</v>
      </c>
      <c r="BW375" s="10">
        <f>3/24000000*OO[[#This Row],[131 (05JUL1985 06:00:00)-Water Temperature (C)]]*OO[[#This Row],[73]]</f>
        <v>1.034596812402E-6</v>
      </c>
      <c r="BX375" s="10">
        <f>3/24000000*OO[[#This Row],[132 (05JUL1985 09:00:00)-Water Temperature (C)]]*OO[[#This Row],[74]]</f>
        <v>9.4269034989899993E-7</v>
      </c>
      <c r="BY375" s="10">
        <f>3/24000000*OO[[#This Row],[133 (05JUL1985 12:00:00)-Water Temperature (C)]]*OO[[#This Row],[75]]</f>
        <v>8.6289148560149986E-7</v>
      </c>
      <c r="BZ375" s="10">
        <f>3/24000000*OO[[#This Row],[134 (05JUL1985 15:00:00)-Water Temperature (C)]]*OO[[#This Row],[76]]</f>
        <v>8.08446674091E-7</v>
      </c>
      <c r="CA375" s="10">
        <f>3/24000000*OO[[#This Row],[135 (05JUL1985 18:00:00)-Water Temperature (C)]]*OO[[#This Row],[77]]</f>
        <v>7.6527528354037496E-7</v>
      </c>
      <c r="CB375" s="10">
        <f>3/24000000*OO[[#This Row],[136 (05JUL1985 21:00:00)-Water Temperature (C)]]*OO[[#This Row],[78]]</f>
        <v>7.2708457287175004E-7</v>
      </c>
      <c r="CC375" s="10">
        <f>3/24000000*OO[[#This Row],[137 (06JUL1985 00:00:00)-Water Temperature (C)]]*OO[[#This Row],[79]]</f>
        <v>6.89272210581875E-7</v>
      </c>
      <c r="CD375" s="10">
        <f>3/24000000*OO[[#This Row],[138 (06JUL1985 03:00:00)-Water Temperature (C)]]*OO[[#This Row],[80]]</f>
        <v>6.5371241532949986E-7</v>
      </c>
      <c r="CE375" s="10">
        <f>3/24000000*OO[[#This Row],[139 (06JUL1985 06:00:00)-Water Temperature (C)]]*OO[[#This Row],[81]]</f>
        <v>6.2699434105300002E-7</v>
      </c>
      <c r="CF375" s="10">
        <f>3/24000000*OO[[#This Row],[140 (06JUL1985 09:00:00)-Water Temperature (C)]]*OO[[#This Row],[82]]</f>
        <v>6.2104451313524995E-7</v>
      </c>
      <c r="CG375" s="10">
        <f>3/24000000*OO[[#This Row],[141 (06JUL1985 12:00:00)-Water Temperature (C)]]*OO[[#This Row],[83]]</f>
        <v>6.1486081503449995E-7</v>
      </c>
      <c r="CH375" s="10">
        <f>3/24000000*OO[[#This Row],[142 (06JUL1985 15:00:00)-Water Temperature (C)]]*OO[[#This Row],[84]]</f>
        <v>6.1140097387824994E-7</v>
      </c>
      <c r="CI375" s="10">
        <f>3/24000000*OO[[#This Row],[143 (06JUL1985 18:00:00)-Water Temperature (C)]]*OO[[#This Row],[85]]</f>
        <v>6.0788603288349992E-7</v>
      </c>
      <c r="CJ375" s="10">
        <f>3/24000000*OO[[#This Row],[144 (06JUL1985 21:00:00)-Water Temperature (C)]]*OO[[#This Row],[86]]</f>
        <v>5.946685475024999E-7</v>
      </c>
      <c r="CK375" s="10">
        <f>3/24000000*OO[[#This Row],[145 (07JUL1985 00:00:00)-Water Temperature (C)]]*OO[[#This Row],[87]]</f>
        <v>5.7122862665924998E-7</v>
      </c>
      <c r="CL375" s="10">
        <f>3/24000000*OO[[#This Row],[146 (07JUL1985 03:00:00)-Water Temperature (C)]]*OO[[#This Row],[88]]</f>
        <v>5.4378603019687494E-7</v>
      </c>
      <c r="CM375" s="10">
        <f>3/24000000*OO[[#This Row],[147 (07JUL1985 06:00:00)-Water Temperature (C)]]*OO[[#This Row],[89]]</f>
        <v>5.1547190026725002E-7</v>
      </c>
      <c r="CN375" s="10">
        <f>3/24000000*OO[[#This Row],[148 (07JUL1985 09:00:00)-Water Temperature (C)]]*OO[[#This Row],[90]]</f>
        <v>4.9848848674875005E-7</v>
      </c>
      <c r="CO375" s="10">
        <f>3/24000000*OO[[#This Row],[149 (07JUL1985 12:00:00)-Water Temperature (C)]]*OO[[#This Row],[91]]</f>
        <v>4.8352558463549998E-7</v>
      </c>
      <c r="CP375" s="10">
        <f>3/24000000*OO[[#This Row],[150 (07JUL1985 15:00:00)-Water Temperature (C)]]*OO[[#This Row],[92]]</f>
        <v>4.6884232923862494E-7</v>
      </c>
      <c r="CQ375" s="10">
        <f>3/24000000*OO[[#This Row],[151 (07JUL1985 18:00:00)-Water Temperature (C)]]*OO[[#This Row],[93]]</f>
        <v>4.5581466219900004E-7</v>
      </c>
      <c r="CR375" s="10">
        <f>3/24000000*OO[[#This Row],[152 (07JUL1985 21:00:00)-Water Temperature (C)]]*OO[[#This Row],[94]]</f>
        <v>4.3806780927999997E-7</v>
      </c>
      <c r="CS375" s="10">
        <f>3/24000000*OO[[#This Row],[153 (08JUL1985 00:00:00)-Water Temperature (C)]]*OO[[#This Row],[95]]</f>
        <v>4.1856946341387499E-7</v>
      </c>
      <c r="CT375" s="10">
        <f>3/24000000*OO[[#This Row],[154 (08JUL1985 03:00:00)-Water Temperature (C)]]*OO[[#This Row],[96]]</f>
        <v>3.9799347939975E-7</v>
      </c>
      <c r="CU375" s="10">
        <f>3/24000000*OO[[#This Row],[155 (08JUL1985 06:00:00)-Water Temperature (C)]]*OO[[#This Row],[97]]</f>
        <v>3.7770666976262495E-7</v>
      </c>
      <c r="CV375" s="10">
        <f>3/24000000*OO[[#This Row],[156 (08JUL1985 09:00:00)-Water Temperature (C)]]*OO[[#This Row],[98]]</f>
        <v>3.5770383709124999E-7</v>
      </c>
      <c r="CW375" s="10">
        <f>3/24000000*OO[[#This Row],[157 (08JUL1985 12:00:00)-Water Temperature (C)]]*OO[[#This Row],[99]]</f>
        <v>3.4296637876499997E-7</v>
      </c>
    </row>
    <row r="376" spans="1:101" x14ac:dyDescent="0.35">
      <c r="A376" t="s">
        <v>383</v>
      </c>
      <c r="B376">
        <v>717.10299999999995</v>
      </c>
      <c r="C376" s="10">
        <f>3/24*OO[[#This Row],[59 (26JUN1985 06:00:00)-Water Temperature (C)]]*OO[[#This Row],[1]]/SUM(OO[1])</f>
        <v>0</v>
      </c>
      <c r="D376" s="10">
        <f>3/24*OO[[#This Row],[60 (26JUN1985 09:00:00)-Water Temperature (C)]]*OO[[#This Row],[2]]/SUM(OO[2])</f>
        <v>0</v>
      </c>
      <c r="E376" s="10">
        <f>3/24*OO[[#This Row],[61 (26JUN1985 12:00:00)-Water Temperature (C)]]*OO[[#This Row],[3]]/SUM(OO[3])</f>
        <v>0</v>
      </c>
      <c r="F376" s="10">
        <f>3/24*OO[[#This Row],[62 (26JUN1985 15:00:00)-Water Temperature (C)]]*OO[[#This Row],[4]]/SUM(OO[4])</f>
        <v>0</v>
      </c>
      <c r="G376" s="10">
        <f>3/24*OO[[#This Row],[63 (26JUN1985 18:00:00)-Water Temperature (C)]]*OO[[#This Row],[5]]/SUM(OO[5])</f>
        <v>0</v>
      </c>
      <c r="H376" s="10">
        <f>3/24*OO[[#This Row],[64 (26JUN1985 21:00:00)-Water Temperature (C)]]*OO[[#This Row],[6]]/SUM(OO[6])</f>
        <v>0</v>
      </c>
      <c r="I376" s="10">
        <f>3/24*OO[[#This Row],[65 (27JUN1985 00:00:00)-Water Temperature (C)]]*OO[[#This Row],[7]]/SUM(OO[7])</f>
        <v>0</v>
      </c>
      <c r="J376" s="10">
        <f>3/24*OO[[#This Row],[66 (27JUN1985 03:00:00)-Water Temperature (C)]]*OO[[#This Row],[8]]/SUM(OO[8])</f>
        <v>0</v>
      </c>
      <c r="K376" s="10">
        <f>3/24*OO[[#This Row],[67 (27JUN1985 06:00:00)-Water Temperature (C)]]*OO[[#This Row],[9]]/SUM(OO[9])</f>
        <v>0</v>
      </c>
      <c r="L376" s="10">
        <f>3/24*OO[[#This Row],[68 (27JUN1985 09:00:00)-Water Temperature (C)]]*OO[[#This Row],[10]]/SUM(OO[10])</f>
        <v>0</v>
      </c>
      <c r="M376" s="10">
        <f>3/24*OO[[#This Row],[69 (27JUN1985 12:00:00)-Water Temperature (C)]]*OO[[#This Row],[11]]/SUM(OO[11])</f>
        <v>0</v>
      </c>
      <c r="N376" s="10">
        <f>3/24*OO[[#This Row],[70 (27JUN1985 15:00:00)-Water Temperature (C)]]*OO[[#This Row],[12]]/SUM(OO[12])</f>
        <v>0</v>
      </c>
      <c r="O376" s="10">
        <f>3/24*OO[[#This Row],[71 (27JUN1985 18:00:00)-Water Temperature (C)]]*OO[[#This Row],[13]]/SUM(OO[13])</f>
        <v>0</v>
      </c>
      <c r="P376" s="10">
        <f>3/24*OO[[#This Row],[72 (27JUN1985 21:00:00)-Water Temperature (C)]]*OO[[#This Row],[14]]/SUM(OO[14])</f>
        <v>0</v>
      </c>
      <c r="Q376" s="10">
        <f>3/24*OO[[#This Row],[73 (28JUN1985 00:00:00)-Water Temperature (C)]]*OO[[#This Row],[15]]/SUM(OO[15])</f>
        <v>0</v>
      </c>
      <c r="R376" s="10">
        <f>3/24*OO[[#This Row],[74 (28JUN1985 03:00:00)-Water Temperature (C)]]*OO[[#This Row],[16]]/SUM(OO[16])</f>
        <v>0</v>
      </c>
      <c r="S376" s="10">
        <f>3/24*OO[[#This Row],[75 (28JUN1985 06:00:00)-Water Temperature (C)]]*OO[[#This Row],[17]]/SUM(OO[17])</f>
        <v>0</v>
      </c>
      <c r="T376" s="10">
        <f>3/24*OO[[#This Row],[76 (28JUN1985 09:00:00)-Water Temperature (C)]]*OO[[#This Row],[18]]/SUM(OO[18])</f>
        <v>0</v>
      </c>
      <c r="U376" s="10">
        <f>3/24*OO[[#This Row],[77 (28JUN1985 12:00:00)-Water Temperature (C)]]*OO[[#This Row],[19]]/SUM(OO[19])</f>
        <v>0</v>
      </c>
      <c r="V376" s="10">
        <f>3/24000000*OO[[#This Row],[78 (28JUN1985 15:00:00)-Water Temperature (C)]]*OO[[#This Row],[20]]</f>
        <v>2.1517243950157499E-34</v>
      </c>
      <c r="W376" s="10">
        <f>3/24000000*OO[[#This Row],[79 (28JUN1985 18:00:00)-Water Temperature (C)]]*OO[[#This Row],[21]]</f>
        <v>3.526581206725E-29</v>
      </c>
      <c r="X376" s="10">
        <f>3/24000000*OO[[#This Row],[80 (28JUN1985 21:00:00)-Water Temperature (C)]]*OO[[#This Row],[22]]</f>
        <v>1.15110764256625E-21</v>
      </c>
      <c r="Y376" s="10">
        <f>3/24000000*OO[[#This Row],[81 (29JUN1985 00:00:00)-Water Temperature (C)]]*OO[[#This Row],[23]]</f>
        <v>2.7893752225125002E-17</v>
      </c>
      <c r="Z376" s="10">
        <f>3/24000000*OO[[#This Row],[82 (29JUN1985 03:00:00)-Water Temperature (C)]]*OO[[#This Row],[24]]</f>
        <v>4.7155607638499997E-14</v>
      </c>
      <c r="AA376" s="10">
        <f>3/24000000*OO[[#This Row],[83 (29JUN1985 06:00:00)-Water Temperature (C)]]*OO[[#This Row],[25]]</f>
        <v>1.7287684732623752E-11</v>
      </c>
      <c r="AB376" s="10">
        <f>3/24000000*OO[[#This Row],[84 (29JUN1985 09:00:00)-Water Temperature (C)]]*OO[[#This Row],[26]]</f>
        <v>2.1226237135925E-9</v>
      </c>
      <c r="AC376" s="10">
        <f>3/24000000*OO[[#This Row],[85 (29JUN1985 12:00:00)-Water Temperature (C)]]*OO[[#This Row],[27]]</f>
        <v>1.1023667079306249E-7</v>
      </c>
      <c r="AD376" s="10">
        <f>3/24000000*OO[[#This Row],[86 (29JUN1985 15:00:00)-Water Temperature (C)]]*OO[[#This Row],[28]]</f>
        <v>2.8379496191462496E-6</v>
      </c>
      <c r="AE376" s="10">
        <f>3/24000000*OO[[#This Row],[88 (29JUN1985 21:00:00)-Water Temperature (C)]]*OO[[#This Row],[30]]</f>
        <v>3.3318836194237499E-4</v>
      </c>
      <c r="AF376" s="10">
        <f>3/24000000*OO[[#This Row],[88 (29JUN1985 21:00:00)-Water Temperature (C)]]*OO[[#This Row],[30]]</f>
        <v>3.3318836194237499E-4</v>
      </c>
      <c r="AG376" s="10">
        <f>3/24000000*OO[[#This Row],[89 (30JUN1985 00:00:00)-Water Temperature (C)]]*OO[[#This Row],[31]]</f>
        <v>1.7213105427094999E-3</v>
      </c>
      <c r="AH376" s="10">
        <f>3/24000000*OO[[#This Row],[90 (30JUN1985 03:00:00)-Water Temperature (C)]]*OO[[#This Row],[32]]</f>
        <v>5.8733422624512492E-3</v>
      </c>
      <c r="AI376" s="10">
        <f>3/24000000*OO[[#This Row],[91 (30JUN1985 06:00:00)-Water Temperature (C)]]*OO[[#This Row],[33]]</f>
        <v>1.3927286025060001E-2</v>
      </c>
      <c r="AJ376" s="10">
        <f>3/24000000*OO[[#This Row],[92 (30JUN1985 09:00:00)-Water Temperature (C)]]*OO[[#This Row],[34]]</f>
        <v>2.4390899473499997E-2</v>
      </c>
      <c r="AK376" s="10">
        <f>3/24000000*OO[[#This Row],[93 (30JUN1985 12:00:00)-Water Temperature (C)]]*OO[[#This Row],[35]]</f>
        <v>3.2739338806187498E-2</v>
      </c>
      <c r="AL376" s="10">
        <f>3/24000000*OO[[#This Row],[94 (30JUN1985 15:00:00)-Water Temperature (C)]]*OO[[#This Row],[36]]</f>
        <v>3.4722634858324997E-2</v>
      </c>
      <c r="AM376" s="10">
        <f>3/24000000*OO[[#This Row],[95 (30JUN1985 18:00:00)-Water Temperature (C)]]*OO[[#This Row],[37]]</f>
        <v>2.9647613071724997E-2</v>
      </c>
      <c r="AN376" s="10">
        <f>3/24000000*OO[[#This Row],[96 (30JUN1985 21:00:00)-Water Temperature (C)]]*OO[[#This Row],[38]]</f>
        <v>2.0642808147224998E-2</v>
      </c>
      <c r="AO376" s="10">
        <f>3/24000000*OO[[#This Row],[97 (01JUL1985 00:00:00)-Water Temperature (C)]]*OO[[#This Row],[39]]</f>
        <v>1.1906960609894999E-2</v>
      </c>
      <c r="AP376" s="10">
        <f>3/24000000*OO[[#This Row],[98 (01JUL1985 03:00:00)-Water Temperature (C)]]*OO[[#This Row],[40]]</f>
        <v>5.8783502643687492E-3</v>
      </c>
      <c r="AQ376" s="10">
        <f>3/24000000*OO[[#This Row],[99 (01JUL1985 06:00:00)-Water Temperature (C)]]*OO[[#This Row],[41]]</f>
        <v>2.5480418751199995E-3</v>
      </c>
      <c r="AR376" s="10">
        <f>3/24000000*OO[[#This Row],[100 (01JUL1985 09:00:00)-Water Temperature (C)]]*OO[[#This Row],[42]]</f>
        <v>1.0180048543139998E-3</v>
      </c>
      <c r="AS376" s="10">
        <f>3/24000000*OO[[#This Row],[101 (01JUL1985 12:00:00)-Water Temperature (C)]]*OO[[#This Row],[43]]</f>
        <v>3.8168089476E-4</v>
      </c>
      <c r="AT376" s="10">
        <f>3/24000000*OO[[#This Row],[102 (01JUL1985 15:00:00)-Water Temperature (C)]]*OO[[#This Row],[44]]</f>
        <v>1.4812800688741252E-4</v>
      </c>
      <c r="AU376" s="10">
        <f>3/24000000*OO[[#This Row],[103 (01JUL1985 18:00:00)-Water Temperature (C)]]*OO[[#This Row],[45]]</f>
        <v>6.9356580032849989E-5</v>
      </c>
      <c r="AV376" s="10">
        <f>3/24000000*OO[[#This Row],[104 (01JUL1985 21:00:00)-Water Temperature (C)]]*OO[[#This Row],[46]]</f>
        <v>4.5132524290149999E-5</v>
      </c>
      <c r="AW376" s="10">
        <f>3/24000000*OO[[#This Row],[105 (02JUL1985 00:00:00)-Water Temperature (C)]]*OO[[#This Row],[47]]</f>
        <v>3.8205779824949994E-5</v>
      </c>
      <c r="AX376" s="10">
        <f>3/24000000*OO[[#This Row],[106 (02JUL1985 03:00:00)-Water Temperature (C)]]*OO[[#This Row],[48]]</f>
        <v>3.5966048157812496E-5</v>
      </c>
      <c r="AY376" s="10">
        <f>3/24000000*OO[[#This Row],[107 (02JUL1985 06:00:00)-Water Temperature (C)]]*OO[[#This Row],[49]]</f>
        <v>3.4610935158937499E-5</v>
      </c>
      <c r="AZ376" s="10">
        <f>3/24000000*OO[[#This Row],[108 (02JUL1985 09:00:00)-Water Temperature (C)]]*OO[[#This Row],[50]]</f>
        <v>3.3878415512199995E-5</v>
      </c>
      <c r="BA376" s="10">
        <f>3/24000000*OO[[#This Row],[109 (02JUL1985 12:00:00)-Water Temperature (C)]]*OO[[#This Row],[51]]</f>
        <v>3.2750410683637498E-5</v>
      </c>
      <c r="BB376" s="10">
        <f>3/24000000*OO[[#This Row],[110 (02JUL1985 15:00:00)-Water Temperature (C)]]*OO[[#This Row],[52]]</f>
        <v>3.1456364452499997E-5</v>
      </c>
      <c r="BC376" s="10">
        <f>3/24000000*OO[[#This Row],[111 (02JUL1985 18:00:00)-Water Temperature (C)]]*OO[[#This Row],[53]]</f>
        <v>2.9936851174999996E-5</v>
      </c>
      <c r="BD376" s="10">
        <f>3/24000000*OO[[#This Row],[112 (02JUL1985 21:00:00)-Water Temperature (C)]]*OO[[#This Row],[54]]</f>
        <v>2.7924552097674997E-5</v>
      </c>
      <c r="BE376" s="10">
        <f>3/24000000*OO[[#This Row],[113 (03JUL1985 00:00:00)-Water Temperature (C)]]*OO[[#This Row],[55]]</f>
        <v>2.5374900728518753E-5</v>
      </c>
      <c r="BF376" s="10">
        <f>3/24000000*OO[[#This Row],[114 (03JUL1985 03:00:00)-Water Temperature (C)]]*OO[[#This Row],[56]]</f>
        <v>2.2608497573864999E-5</v>
      </c>
      <c r="BG376" s="10">
        <f>3/24000000*OO[[#This Row],[115 (03JUL1985 06:00:00)-Water Temperature (C)]]*OO[[#This Row],[57]]</f>
        <v>1.9735848028683751E-5</v>
      </c>
      <c r="BH376" s="10">
        <f>3/24000000*OO[[#This Row],[116 (03JUL1985 09:00:00)-Water Temperature (C)]]*OO[[#This Row],[58]]</f>
        <v>1.7413870606902499E-5</v>
      </c>
      <c r="BI376" s="10">
        <f>3/24000000*OO[[#This Row],[117 (03JUL1985 12:00:00)-Water Temperature (C)]]*OO[[#This Row],[59]]</f>
        <v>1.5417196599647503E-5</v>
      </c>
      <c r="BJ376" s="10">
        <f>3/24000000*OO[[#This Row],[118 (03JUL1985 15:00:00)-Water Temperature (C)]]*OO[[#This Row],[60]]</f>
        <v>1.366398996449E-5</v>
      </c>
      <c r="BK376" s="10">
        <f>3/24000000*OO[[#This Row],[119 (03JUL1985 18:00:00)-Water Temperature (C)]]*OO[[#This Row],[61]]</f>
        <v>1.2181795411815002E-5</v>
      </c>
      <c r="BL376" s="10">
        <f>3/24000000*OO[[#This Row],[120 (03JUL1985 21:00:00)-Water Temperature (C)]]*OO[[#This Row],[62]]</f>
        <v>1.0739541998924999E-5</v>
      </c>
      <c r="BM376" s="10">
        <f>3/24000000*OO[[#This Row],[121 (04JUL1985 00:00:00)-Water Temperature (C)]]*OO[[#This Row],[63]]</f>
        <v>9.3738701822850001E-6</v>
      </c>
      <c r="BN376" s="10">
        <f>3/24000000*OO[[#This Row],[122 (04JUL1985 03:00:00)-Water Temperature (C)]]*OO[[#This Row],[64]]</f>
        <v>8.06437412230125E-6</v>
      </c>
      <c r="BO376" s="10">
        <f>3/24000000*OO[[#This Row],[123 (04JUL1985 06:00:00)-Water Temperature (C)]]*OO[[#This Row],[65]]</f>
        <v>6.7821575395062499E-6</v>
      </c>
      <c r="BP376" s="10">
        <f>3/24000000*OO[[#This Row],[124 (04JUL1985 09:00:00)-Water Temperature (C)]]*OO[[#This Row],[66]]</f>
        <v>5.6193420007312499E-6</v>
      </c>
      <c r="BQ376" s="10">
        <f>3/24000000*OO[[#This Row],[125 (04JUL1985 12:00:00)-Water Temperature (C)]]*OO[[#This Row],[67]]</f>
        <v>4.5088414754599996E-6</v>
      </c>
      <c r="BR376" s="10">
        <f>3/24000000*OO[[#This Row],[126 (04JUL1985 15:00:00)-Water Temperature (C)]]*OO[[#This Row],[68]]</f>
        <v>3.5957136371000002E-6</v>
      </c>
      <c r="BS376" s="10">
        <f>3/24000000*OO[[#This Row],[127 (04JUL1985 18:00:00)-Water Temperature (C)]]*OO[[#This Row],[69]]</f>
        <v>2.8457298699662498E-6</v>
      </c>
      <c r="BT376" s="10">
        <f>3/24000000*OO[[#This Row],[128 (04JUL1985 21:00:00)-Water Temperature (C)]]*OO[[#This Row],[70]]</f>
        <v>2.292402316704375E-6</v>
      </c>
      <c r="BU376" s="10">
        <f>3/24000000*OO[[#This Row],[129 (05JUL1985 00:00:00)-Water Temperature (C)]]*OO[[#This Row],[71]]</f>
        <v>1.9013158780388749E-6</v>
      </c>
      <c r="BV376" s="10">
        <f>3/24000000*OO[[#This Row],[130 (05JUL1985 03:00:00)-Water Temperature (C)]]*OO[[#This Row],[72]]</f>
        <v>1.6252160132849998E-6</v>
      </c>
      <c r="BW376" s="10">
        <f>3/24000000*OO[[#This Row],[131 (05JUL1985 06:00:00)-Water Temperature (C)]]*OO[[#This Row],[73]]</f>
        <v>1.4237837428049999E-6</v>
      </c>
      <c r="BX376" s="10">
        <f>3/24000000*OO[[#This Row],[132 (05JUL1985 09:00:00)-Water Temperature (C)]]*OO[[#This Row],[74]]</f>
        <v>1.2956481609041248E-6</v>
      </c>
      <c r="BY376" s="10">
        <f>3/24000000*OO[[#This Row],[133 (05JUL1985 12:00:00)-Water Temperature (C)]]*OO[[#This Row],[75]]</f>
        <v>1.1841811924775E-6</v>
      </c>
      <c r="BZ376" s="10">
        <f>3/24000000*OO[[#This Row],[134 (05JUL1985 15:00:00)-Water Temperature (C)]]*OO[[#This Row],[76]]</f>
        <v>1.1080586809599999E-6</v>
      </c>
      <c r="CA376" s="10">
        <f>3/24000000*OO[[#This Row],[135 (05JUL1985 18:00:00)-Water Temperature (C)]]*OO[[#This Row],[77]]</f>
        <v>1.0477473411869999E-6</v>
      </c>
      <c r="CB376" s="10">
        <f>3/24000000*OO[[#This Row],[136 (05JUL1985 21:00:00)-Water Temperature (C)]]*OO[[#This Row],[78]]</f>
        <v>9.9472050016787496E-7</v>
      </c>
      <c r="CC376" s="10">
        <f>3/24000000*OO[[#This Row],[137 (06JUL1985 00:00:00)-Water Temperature (C)]]*OO[[#This Row],[79]]</f>
        <v>9.4298625265949997E-7</v>
      </c>
      <c r="CD376" s="10">
        <f>3/24000000*OO[[#This Row],[138 (06JUL1985 03:00:00)-Water Temperature (C)]]*OO[[#This Row],[80]]</f>
        <v>8.9475041689749982E-7</v>
      </c>
      <c r="CE376" s="10">
        <f>3/24000000*OO[[#This Row],[139 (06JUL1985 06:00:00)-Water Temperature (C)]]*OO[[#This Row],[81]]</f>
        <v>8.5850227863749999E-7</v>
      </c>
      <c r="CF376" s="10">
        <f>3/24000000*OO[[#This Row],[140 (06JUL1985 09:00:00)-Water Temperature (C)]]*OO[[#This Row],[82]]</f>
        <v>8.5106073050149989E-7</v>
      </c>
      <c r="CG376" s="10">
        <f>3/24000000*OO[[#This Row],[141 (06JUL1985 12:00:00)-Water Temperature (C)]]*OO[[#This Row],[83]]</f>
        <v>8.43009071820625E-7</v>
      </c>
      <c r="CH376" s="10">
        <f>3/24000000*OO[[#This Row],[142 (06JUL1985 15:00:00)-Water Temperature (C)]]*OO[[#This Row],[84]]</f>
        <v>8.3887172749412489E-7</v>
      </c>
      <c r="CI376" s="10">
        <f>3/24000000*OO[[#This Row],[143 (06JUL1985 18:00:00)-Water Temperature (C)]]*OO[[#This Row],[85]]</f>
        <v>8.3497564116450004E-7</v>
      </c>
      <c r="CJ376" s="10">
        <f>3/24000000*OO[[#This Row],[144 (06JUL1985 21:00:00)-Water Temperature (C)]]*OO[[#This Row],[86]]</f>
        <v>8.1758623574250003E-7</v>
      </c>
      <c r="CK376" s="10">
        <f>3/24000000*OO[[#This Row],[145 (07JUL1985 00:00:00)-Water Temperature (C)]]*OO[[#This Row],[87]]</f>
        <v>7.8655183826212505E-7</v>
      </c>
      <c r="CL376" s="10">
        <f>3/24000000*OO[[#This Row],[146 (07JUL1985 03:00:00)-Water Temperature (C)]]*OO[[#This Row],[88]]</f>
        <v>7.5053762939100001E-7</v>
      </c>
      <c r="CM376" s="10">
        <f>3/24000000*OO[[#This Row],[147 (07JUL1985 06:00:00)-Water Temperature (C)]]*OO[[#This Row],[89]]</f>
        <v>7.1262083519800004E-7</v>
      </c>
      <c r="CN376" s="10">
        <f>3/24000000*OO[[#This Row],[148 (07JUL1985 09:00:00)-Water Temperature (C)]]*OO[[#This Row],[90]]</f>
        <v>6.9071317560537503E-7</v>
      </c>
      <c r="CO376" s="10">
        <f>3/24000000*OO[[#This Row],[149 (07JUL1985 12:00:00)-Water Temperature (C)]]*OO[[#This Row],[91]]</f>
        <v>6.70825648270375E-7</v>
      </c>
      <c r="CP376" s="10">
        <f>3/24000000*OO[[#This Row],[150 (07JUL1985 15:00:00)-Water Temperature (C)]]*OO[[#This Row],[92]]</f>
        <v>6.5140182984125003E-7</v>
      </c>
      <c r="CQ376" s="10">
        <f>3/24000000*OO[[#This Row],[151 (07JUL1985 18:00:00)-Water Temperature (C)]]*OO[[#This Row],[93]]</f>
        <v>6.3405376772224996E-7</v>
      </c>
      <c r="CR376" s="10">
        <f>3/24000000*OO[[#This Row],[152 (07JUL1985 21:00:00)-Water Temperature (C)]]*OO[[#This Row],[94]]</f>
        <v>6.0993707443375E-7</v>
      </c>
      <c r="CS376" s="10">
        <f>3/24000000*OO[[#This Row],[153 (08JUL1985 00:00:00)-Water Temperature (C)]]*OO[[#This Row],[95]]</f>
        <v>5.8378931908824996E-7</v>
      </c>
      <c r="CT376" s="10">
        <f>3/24000000*OO[[#This Row],[154 (08JUL1985 03:00:00)-Water Temperature (C)]]*OO[[#This Row],[96]]</f>
        <v>5.5631157773399993E-7</v>
      </c>
      <c r="CU376" s="10">
        <f>3/24000000*OO[[#This Row],[155 (08JUL1985 06:00:00)-Water Temperature (C)]]*OO[[#This Row],[97]]</f>
        <v>5.2919243943124993E-7</v>
      </c>
      <c r="CV376" s="10">
        <f>3/24000000*OO[[#This Row],[156 (08JUL1985 09:00:00)-Water Temperature (C)]]*OO[[#This Row],[98]]</f>
        <v>5.0228878880512496E-7</v>
      </c>
      <c r="CW376" s="10">
        <f>3/24000000*OO[[#This Row],[157 (08JUL1985 12:00:00)-Water Temperature (C)]]*OO[[#This Row],[99]]</f>
        <v>4.8272135955049998E-7</v>
      </c>
    </row>
    <row r="377" spans="1:101" x14ac:dyDescent="0.35">
      <c r="A377" t="s">
        <v>384</v>
      </c>
      <c r="B377">
        <v>467.37419999999997</v>
      </c>
      <c r="C377" s="10">
        <f>3/24*OO[[#This Row],[59 (26JUN1985 06:00:00)-Water Temperature (C)]]*OO[[#This Row],[1]]/SUM(OO[1])</f>
        <v>0</v>
      </c>
      <c r="D377" s="10">
        <f>3/24*OO[[#This Row],[60 (26JUN1985 09:00:00)-Water Temperature (C)]]*OO[[#This Row],[2]]/SUM(OO[2])</f>
        <v>0</v>
      </c>
      <c r="E377" s="10">
        <f>3/24*OO[[#This Row],[61 (26JUN1985 12:00:00)-Water Temperature (C)]]*OO[[#This Row],[3]]/SUM(OO[3])</f>
        <v>0</v>
      </c>
      <c r="F377" s="10">
        <f>3/24*OO[[#This Row],[62 (26JUN1985 15:00:00)-Water Temperature (C)]]*OO[[#This Row],[4]]/SUM(OO[4])</f>
        <v>0</v>
      </c>
      <c r="G377" s="10">
        <f>3/24*OO[[#This Row],[63 (26JUN1985 18:00:00)-Water Temperature (C)]]*OO[[#This Row],[5]]/SUM(OO[5])</f>
        <v>0</v>
      </c>
      <c r="H377" s="10">
        <f>3/24*OO[[#This Row],[64 (26JUN1985 21:00:00)-Water Temperature (C)]]*OO[[#This Row],[6]]/SUM(OO[6])</f>
        <v>0</v>
      </c>
      <c r="I377" s="10">
        <f>3/24*OO[[#This Row],[65 (27JUN1985 00:00:00)-Water Temperature (C)]]*OO[[#This Row],[7]]/SUM(OO[7])</f>
        <v>0</v>
      </c>
      <c r="J377" s="10">
        <f>3/24*OO[[#This Row],[66 (27JUN1985 03:00:00)-Water Temperature (C)]]*OO[[#This Row],[8]]/SUM(OO[8])</f>
        <v>0</v>
      </c>
      <c r="K377" s="10">
        <f>3/24*OO[[#This Row],[67 (27JUN1985 06:00:00)-Water Temperature (C)]]*OO[[#This Row],[9]]/SUM(OO[9])</f>
        <v>0</v>
      </c>
      <c r="L377" s="10">
        <f>3/24*OO[[#This Row],[68 (27JUN1985 09:00:00)-Water Temperature (C)]]*OO[[#This Row],[10]]/SUM(OO[10])</f>
        <v>0</v>
      </c>
      <c r="M377" s="10">
        <f>3/24*OO[[#This Row],[69 (27JUN1985 12:00:00)-Water Temperature (C)]]*OO[[#This Row],[11]]/SUM(OO[11])</f>
        <v>0</v>
      </c>
      <c r="N377" s="10">
        <f>3/24*OO[[#This Row],[70 (27JUN1985 15:00:00)-Water Temperature (C)]]*OO[[#This Row],[12]]/SUM(OO[12])</f>
        <v>0</v>
      </c>
      <c r="O377" s="10">
        <f>3/24*OO[[#This Row],[71 (27JUN1985 18:00:00)-Water Temperature (C)]]*OO[[#This Row],[13]]/SUM(OO[13])</f>
        <v>0</v>
      </c>
      <c r="P377" s="10">
        <f>3/24*OO[[#This Row],[72 (27JUN1985 21:00:00)-Water Temperature (C)]]*OO[[#This Row],[14]]/SUM(OO[14])</f>
        <v>0</v>
      </c>
      <c r="Q377" s="10">
        <f>3/24*OO[[#This Row],[73 (28JUN1985 00:00:00)-Water Temperature (C)]]*OO[[#This Row],[15]]/SUM(OO[15])</f>
        <v>0</v>
      </c>
      <c r="R377" s="10">
        <f>3/24*OO[[#This Row],[74 (28JUN1985 03:00:00)-Water Temperature (C)]]*OO[[#This Row],[16]]/SUM(OO[16])</f>
        <v>0</v>
      </c>
      <c r="S377" s="10">
        <f>3/24*OO[[#This Row],[75 (28JUN1985 06:00:00)-Water Temperature (C)]]*OO[[#This Row],[17]]/SUM(OO[17])</f>
        <v>0</v>
      </c>
      <c r="T377" s="10">
        <f>3/24*OO[[#This Row],[76 (28JUN1985 09:00:00)-Water Temperature (C)]]*OO[[#This Row],[18]]/SUM(OO[18])</f>
        <v>0</v>
      </c>
      <c r="U377" s="10">
        <f>3/24*OO[[#This Row],[77 (28JUN1985 12:00:00)-Water Temperature (C)]]*OO[[#This Row],[19]]/SUM(OO[19])</f>
        <v>0</v>
      </c>
      <c r="V377" s="10">
        <f>3/24000000*OO[[#This Row],[78 (28JUN1985 15:00:00)-Water Temperature (C)]]*OO[[#This Row],[20]]</f>
        <v>7.0860037491724997E-35</v>
      </c>
      <c r="W377" s="10">
        <f>3/24000000*OO[[#This Row],[79 (28JUN1985 18:00:00)-Water Temperature (C)]]*OO[[#This Row],[21]]</f>
        <v>1.5585838921215E-29</v>
      </c>
      <c r="X377" s="10">
        <f>3/24000000*OO[[#This Row],[80 (28JUN1985 21:00:00)-Water Temperature (C)]]*OO[[#This Row],[22]]</f>
        <v>4.6603032045937501E-22</v>
      </c>
      <c r="Y377" s="10">
        <f>3/24000000*OO[[#This Row],[81 (29JUN1985 00:00:00)-Water Temperature (C)]]*OO[[#This Row],[23]]</f>
        <v>1.297870441863125E-17</v>
      </c>
      <c r="Z377" s="10">
        <f>3/24000000*OO[[#This Row],[82 (29JUN1985 03:00:00)-Water Temperature (C)]]*OO[[#This Row],[24]]</f>
        <v>2.3440784958845E-14</v>
      </c>
      <c r="AA377" s="10">
        <f>3/24000000*OO[[#This Row],[83 (29JUN1985 06:00:00)-Water Temperature (C)]]*OO[[#This Row],[25]]</f>
        <v>9.0276298046237492E-12</v>
      </c>
      <c r="AB377" s="10">
        <f>3/24000000*OO[[#This Row],[84 (29JUN1985 09:00:00)-Water Temperature (C)]]*OO[[#This Row],[26]]</f>
        <v>1.1525837418094999E-9</v>
      </c>
      <c r="AC377" s="10">
        <f>3/24000000*OO[[#This Row],[85 (29JUN1985 12:00:00)-Water Temperature (C)]]*OO[[#This Row],[27]]</f>
        <v>6.1816303255662499E-8</v>
      </c>
      <c r="AD377" s="10">
        <f>3/24000000*OO[[#This Row],[86 (29JUN1985 15:00:00)-Water Temperature (C)]]*OO[[#This Row],[28]]</f>
        <v>1.6353618478636251E-6</v>
      </c>
      <c r="AE377" s="10">
        <f>3/24000000*OO[[#This Row],[88 (29JUN1985 21:00:00)-Water Temperature (C)]]*OO[[#This Row],[30]]</f>
        <v>2.0165275551950002E-4</v>
      </c>
      <c r="AF377" s="10">
        <f>3/24000000*OO[[#This Row],[88 (29JUN1985 21:00:00)-Water Temperature (C)]]*OO[[#This Row],[30]]</f>
        <v>2.0165275551950002E-4</v>
      </c>
      <c r="AG377" s="10">
        <f>3/24000000*OO[[#This Row],[89 (30JUN1985 00:00:00)-Water Temperature (C)]]*OO[[#This Row],[31]]</f>
        <v>1.06509300458625E-3</v>
      </c>
      <c r="AH377" s="10">
        <f>3/24000000*OO[[#This Row],[90 (30JUN1985 03:00:00)-Water Temperature (C)]]*OO[[#This Row],[32]]</f>
        <v>3.7110039191662501E-3</v>
      </c>
      <c r="AI377" s="10">
        <f>3/24000000*OO[[#This Row],[91 (30JUN1985 06:00:00)-Water Temperature (C)]]*OO[[#This Row],[33]]</f>
        <v>8.9664313205000002E-3</v>
      </c>
      <c r="AJ377" s="10">
        <f>3/24000000*OO[[#This Row],[92 (30JUN1985 09:00:00)-Water Temperature (C)]]*OO[[#This Row],[34]]</f>
        <v>1.5981091730167499E-2</v>
      </c>
      <c r="AK377" s="10">
        <f>3/24000000*OO[[#This Row],[93 (30JUN1985 12:00:00)-Water Temperature (C)]]*OO[[#This Row],[35]]</f>
        <v>2.17936926144E-2</v>
      </c>
      <c r="AL377" s="10">
        <f>3/24000000*OO[[#This Row],[94 (30JUN1985 15:00:00)-Water Temperature (C)]]*OO[[#This Row],[36]]</f>
        <v>2.3462512904699997E-2</v>
      </c>
      <c r="AM377" s="10">
        <f>3/24000000*OO[[#This Row],[95 (30JUN1985 18:00:00)-Water Temperature (C)]]*OO[[#This Row],[37]]</f>
        <v>2.030552682618E-2</v>
      </c>
      <c r="AN377" s="10">
        <f>3/24000000*OO[[#This Row],[96 (30JUN1985 21:00:00)-Water Temperature (C)]]*OO[[#This Row],[38]]</f>
        <v>1.4332742115482499E-2</v>
      </c>
      <c r="AO377" s="10">
        <f>3/24000000*OO[[#This Row],[97 (01JUL1985 00:00:00)-Water Temperature (C)]]*OO[[#This Row],[39]]</f>
        <v>8.3736656192799977E-3</v>
      </c>
      <c r="AP377" s="10">
        <f>3/24000000*OO[[#This Row],[98 (01JUL1985 03:00:00)-Water Temperature (C)]]*OO[[#This Row],[40]]</f>
        <v>4.18224941661625E-3</v>
      </c>
      <c r="AQ377" s="10">
        <f>3/24000000*OO[[#This Row],[99 (01JUL1985 06:00:00)-Water Temperature (C)]]*OO[[#This Row],[41]]</f>
        <v>1.8321829081709997E-3</v>
      </c>
      <c r="AR377" s="10">
        <f>3/24000000*OO[[#This Row],[100 (01JUL1985 09:00:00)-Water Temperature (C)]]*OO[[#This Row],[42]]</f>
        <v>7.3835294866199993E-4</v>
      </c>
      <c r="AS377" s="10">
        <f>3/24000000*OO[[#This Row],[101 (01JUL1985 12:00:00)-Water Temperature (C)]]*OO[[#This Row],[43]]</f>
        <v>2.778496341775E-4</v>
      </c>
      <c r="AT377" s="10">
        <f>3/24000000*OO[[#This Row],[102 (01JUL1985 15:00:00)-Water Temperature (C)]]*OO[[#This Row],[44]]</f>
        <v>1.070713208378375E-4</v>
      </c>
      <c r="AU377" s="10">
        <f>3/24000000*OO[[#This Row],[103 (01JUL1985 18:00:00)-Water Temperature (C)]]*OO[[#This Row],[45]]</f>
        <v>4.9037103581550006E-5</v>
      </c>
      <c r="AV377" s="10">
        <f>3/24000000*OO[[#This Row],[104 (01JUL1985 21:00:00)-Water Temperature (C)]]*OO[[#This Row],[46]]</f>
        <v>3.1030422467899998E-5</v>
      </c>
      <c r="AW377" s="10">
        <f>3/24000000*OO[[#This Row],[105 (02JUL1985 00:00:00)-Water Temperature (C)]]*OO[[#This Row],[47]]</f>
        <v>2.5855832861400003E-5</v>
      </c>
      <c r="AX377" s="10">
        <f>3/24000000*OO[[#This Row],[106 (02JUL1985 03:00:00)-Water Temperature (C)]]*OO[[#This Row],[48]]</f>
        <v>2.4222890765878748E-5</v>
      </c>
      <c r="AY377" s="10">
        <f>3/24000000*OO[[#This Row],[107 (02JUL1985 06:00:00)-Water Temperature (C)]]*OO[[#This Row],[49]]</f>
        <v>2.3303328384468754E-5</v>
      </c>
      <c r="AZ377" s="10">
        <f>3/24000000*OO[[#This Row],[108 (02JUL1985 09:00:00)-Water Temperature (C)]]*OO[[#This Row],[50]]</f>
        <v>2.2835244960806252E-5</v>
      </c>
      <c r="BA377" s="10">
        <f>3/24000000*OO[[#This Row],[109 (02JUL1985 12:00:00)-Water Temperature (C)]]*OO[[#This Row],[51]]</f>
        <v>2.2079263819593751E-5</v>
      </c>
      <c r="BB377" s="10">
        <f>3/24000000*OO[[#This Row],[110 (02JUL1985 15:00:00)-Water Temperature (C)]]*OO[[#This Row],[52]]</f>
        <v>2.121044455372375E-5</v>
      </c>
      <c r="BC377" s="10">
        <f>3/24000000*OO[[#This Row],[111 (02JUL1985 18:00:00)-Water Temperature (C)]]*OO[[#This Row],[53]]</f>
        <v>2.0199180655830001E-5</v>
      </c>
      <c r="BD377" s="10">
        <f>3/24000000*OO[[#This Row],[112 (02JUL1985 21:00:00)-Water Temperature (C)]]*OO[[#This Row],[54]]</f>
        <v>1.8845984336347502E-5</v>
      </c>
      <c r="BE377" s="10">
        <f>3/24000000*OO[[#This Row],[113 (03JUL1985 00:00:00)-Water Temperature (C)]]*OO[[#This Row],[55]]</f>
        <v>1.7136199356374999E-5</v>
      </c>
      <c r="BF377" s="10">
        <f>3/24000000*OO[[#This Row],[114 (03JUL1985 03:00:00)-Water Temperature (C)]]*OO[[#This Row],[56]]</f>
        <v>1.5286075168402501E-5</v>
      </c>
      <c r="BG377" s="10">
        <f>3/24000000*OO[[#This Row],[115 (03JUL1985 06:00:00)-Water Temperature (C)]]*OO[[#This Row],[57]]</f>
        <v>1.3360875152336249E-5</v>
      </c>
      <c r="BH377" s="10">
        <f>3/24000000*OO[[#This Row],[116 (03JUL1985 09:00:00)-Water Temperature (C)]]*OO[[#This Row],[58]]</f>
        <v>1.1800853241226249E-5</v>
      </c>
      <c r="BI377" s="10">
        <f>3/24000000*OO[[#This Row],[117 (03JUL1985 12:00:00)-Water Temperature (C)]]*OO[[#This Row],[59]]</f>
        <v>1.0448643270336248E-5</v>
      </c>
      <c r="BJ377" s="10">
        <f>3/24000000*OO[[#This Row],[118 (03JUL1985 15:00:00)-Water Temperature (C)]]*OO[[#This Row],[60]]</f>
        <v>9.2564764637450003E-6</v>
      </c>
      <c r="BK377" s="10">
        <f>3/24000000*OO[[#This Row],[119 (03JUL1985 18:00:00)-Water Temperature (C)]]*OO[[#This Row],[61]]</f>
        <v>8.2483308335849989E-6</v>
      </c>
      <c r="BL377" s="10">
        <f>3/24000000*OO[[#This Row],[120 (03JUL1985 21:00:00)-Water Temperature (C)]]*OO[[#This Row],[62]]</f>
        <v>7.2665310222799993E-6</v>
      </c>
      <c r="BM377" s="10">
        <f>3/24000000*OO[[#This Row],[121 (04JUL1985 00:00:00)-Water Temperature (C)]]*OO[[#This Row],[63]]</f>
        <v>6.3428818992774994E-6</v>
      </c>
      <c r="BN377" s="10">
        <f>3/24000000*OO[[#This Row],[122 (04JUL1985 03:00:00)-Water Temperature (C)]]*OO[[#This Row],[64]]</f>
        <v>5.4645647261187493E-6</v>
      </c>
      <c r="BO377" s="10">
        <f>3/24000000*OO[[#This Row],[123 (04JUL1985 06:00:00)-Water Temperature (C)]]*OO[[#This Row],[65]]</f>
        <v>4.6046515178300003E-6</v>
      </c>
      <c r="BP377" s="10">
        <f>3/24000000*OO[[#This Row],[124 (04JUL1985 09:00:00)-Water Temperature (C)]]*OO[[#This Row],[66]]</f>
        <v>3.8238786252900002E-6</v>
      </c>
      <c r="BQ377" s="10">
        <f>3/24000000*OO[[#This Row],[125 (04JUL1985 12:00:00)-Water Temperature (C)]]*OO[[#This Row],[67]]</f>
        <v>3.0728769402287502E-6</v>
      </c>
      <c r="BR377" s="10">
        <f>3/24000000*OO[[#This Row],[126 (04JUL1985 15:00:00)-Water Temperature (C)]]*OO[[#This Row],[68]]</f>
        <v>2.4516186284700001E-6</v>
      </c>
      <c r="BS377" s="10">
        <f>3/24000000*OO[[#This Row],[127 (04JUL1985 18:00:00)-Water Temperature (C)]]*OO[[#This Row],[69]]</f>
        <v>1.9386630301132497E-6</v>
      </c>
      <c r="BT377" s="10">
        <f>3/24000000*OO[[#This Row],[128 (04JUL1985 21:00:00)-Water Temperature (C)]]*OO[[#This Row],[70]]</f>
        <v>1.5584107969674998E-6</v>
      </c>
      <c r="BU377" s="10">
        <f>3/24000000*OO[[#This Row],[129 (05JUL1985 00:00:00)-Water Temperature (C)]]*OO[[#This Row],[71]]</f>
        <v>1.2898988199250002E-6</v>
      </c>
      <c r="BV377" s="10">
        <f>3/24000000*OO[[#This Row],[130 (05JUL1985 03:00:00)-Water Temperature (C)]]*OO[[#This Row],[72]]</f>
        <v>1.10045392207275E-6</v>
      </c>
      <c r="BW377" s="10">
        <f>3/24000000*OO[[#This Row],[131 (05JUL1985 06:00:00)-Water Temperature (C)]]*OO[[#This Row],[73]]</f>
        <v>9.6283043259399983E-7</v>
      </c>
      <c r="BX377" s="10">
        <f>3/24000000*OO[[#This Row],[132 (05JUL1985 09:00:00)-Water Temperature (C)]]*OO[[#This Row],[74]]</f>
        <v>8.7542620912312493E-7</v>
      </c>
      <c r="BY377" s="10">
        <f>3/24000000*OO[[#This Row],[133 (05JUL1985 12:00:00)-Water Temperature (C)]]*OO[[#This Row],[75]]</f>
        <v>7.9910266175099997E-7</v>
      </c>
      <c r="BZ377" s="10">
        <f>3/24000000*OO[[#This Row],[134 (05JUL1985 15:00:00)-Water Temperature (C)]]*OO[[#This Row],[76]]</f>
        <v>7.4679799259050003E-7</v>
      </c>
      <c r="CA377" s="10">
        <f>3/24000000*OO[[#This Row],[135 (05JUL1985 18:00:00)-Water Temperature (C)]]*OO[[#This Row],[77]]</f>
        <v>7.0532761237049999E-7</v>
      </c>
      <c r="CB377" s="10">
        <f>3/24000000*OO[[#This Row],[136 (05JUL1985 21:00:00)-Water Temperature (C)]]*OO[[#This Row],[78]]</f>
        <v>6.6878393370500004E-7</v>
      </c>
      <c r="CC377" s="10">
        <f>3/24000000*OO[[#This Row],[137 (06JUL1985 00:00:00)-Water Temperature (C)]]*OO[[#This Row],[79]]</f>
        <v>6.3353324787299997E-7</v>
      </c>
      <c r="CD377" s="10">
        <f>3/24000000*OO[[#This Row],[138 (06JUL1985 03:00:00)-Water Temperature (C)]]*OO[[#This Row],[80]]</f>
        <v>6.0085152678599995E-7</v>
      </c>
      <c r="CE377" s="10">
        <f>3/24000000*OO[[#This Row],[139 (06JUL1985 06:00:00)-Water Temperature (C)]]*OO[[#This Row],[81]]</f>
        <v>5.7620866637625E-7</v>
      </c>
      <c r="CF377" s="10">
        <f>3/24000000*OO[[#This Row],[140 (06JUL1985 09:00:00)-Water Temperature (C)]]*OO[[#This Row],[82]]</f>
        <v>5.7109743951637495E-7</v>
      </c>
      <c r="CG377" s="10">
        <f>3/24000000*OO[[#This Row],[141 (06JUL1985 12:00:00)-Water Temperature (C)]]*OO[[#This Row],[83]]</f>
        <v>5.6528852032499996E-7</v>
      </c>
      <c r="CH377" s="10">
        <f>3/24000000*OO[[#This Row],[142 (06JUL1985 15:00:00)-Water Temperature (C)]]*OO[[#This Row],[84]]</f>
        <v>5.6220849838224999E-7</v>
      </c>
      <c r="CI377" s="10">
        <f>3/24000000*OO[[#This Row],[143 (06JUL1985 18:00:00)-Water Temperature (C)]]*OO[[#This Row],[85]]</f>
        <v>5.5938311427149994E-7</v>
      </c>
      <c r="CJ377" s="10">
        <f>3/24000000*OO[[#This Row],[144 (06JUL1985 21:00:00)-Water Temperature (C)]]*OO[[#This Row],[86]]</f>
        <v>5.4733439961562502E-7</v>
      </c>
      <c r="CK377" s="10">
        <f>3/24000000*OO[[#This Row],[145 (07JUL1985 00:00:00)-Water Temperature (C)]]*OO[[#This Row],[87]]</f>
        <v>5.2639782680000007E-7</v>
      </c>
      <c r="CL377" s="10">
        <f>3/24000000*OO[[#This Row],[146 (07JUL1985 03:00:00)-Water Temperature (C)]]*OO[[#This Row],[88]]</f>
        <v>5.0248641798749994E-7</v>
      </c>
      <c r="CM377" s="10">
        <f>3/24000000*OO[[#This Row],[147 (07JUL1985 06:00:00)-Water Temperature (C)]]*OO[[#This Row],[89]]</f>
        <v>4.7704649964524996E-7</v>
      </c>
      <c r="CN377" s="10">
        <f>3/24000000*OO[[#This Row],[148 (07JUL1985 09:00:00)-Water Temperature (C)]]*OO[[#This Row],[90]]</f>
        <v>4.6249729645274997E-7</v>
      </c>
      <c r="CO377" s="10">
        <f>3/24000000*OO[[#This Row],[149 (07JUL1985 12:00:00)-Water Temperature (C)]]*OO[[#This Row],[91]]</f>
        <v>4.4913878577750001E-7</v>
      </c>
      <c r="CP377" s="10">
        <f>3/24000000*OO[[#This Row],[150 (07JUL1985 15:00:00)-Water Temperature (C)]]*OO[[#This Row],[92]]</f>
        <v>4.3602558495999992E-7</v>
      </c>
      <c r="CQ377" s="10">
        <f>3/24000000*OO[[#This Row],[151 (07JUL1985 18:00:00)-Water Temperature (C)]]*OO[[#This Row],[93]]</f>
        <v>4.2428390394374998E-7</v>
      </c>
      <c r="CR377" s="10">
        <f>3/24000000*OO[[#This Row],[152 (07JUL1985 21:00:00)-Water Temperature (C)]]*OO[[#This Row],[94]]</f>
        <v>4.0785151657950001E-7</v>
      </c>
      <c r="CS377" s="10">
        <f>3/24000000*OO[[#This Row],[153 (08JUL1985 00:00:00)-Water Temperature (C)]]*OO[[#This Row],[95]]</f>
        <v>3.9024650301999994E-7</v>
      </c>
      <c r="CT377" s="10">
        <f>3/24000000*OO[[#This Row],[154 (08JUL1985 03:00:00)-Water Temperature (C)]]*OO[[#This Row],[96]]</f>
        <v>3.71951689263E-7</v>
      </c>
      <c r="CU377" s="10">
        <f>3/24000000*OO[[#This Row],[155 (08JUL1985 06:00:00)-Water Temperature (C)]]*OO[[#This Row],[97]]</f>
        <v>3.5393173626600005E-7</v>
      </c>
      <c r="CV377" s="10">
        <f>3/24000000*OO[[#This Row],[156 (08JUL1985 09:00:00)-Water Temperature (C)]]*OO[[#This Row],[98]]</f>
        <v>3.3604277545800002E-7</v>
      </c>
      <c r="CW377" s="10">
        <f>3/24000000*OO[[#This Row],[157 (08JUL1985 12:00:00)-Water Temperature (C)]]*OO[[#This Row],[99]]</f>
        <v>3.2300679540300001E-7</v>
      </c>
    </row>
    <row r="378" spans="1:101" x14ac:dyDescent="0.35">
      <c r="A378" t="s">
        <v>385</v>
      </c>
      <c r="B378">
        <v>816.30010000000004</v>
      </c>
      <c r="C378" s="10">
        <f>3/24*OO[[#This Row],[59 (26JUN1985 06:00:00)-Water Temperature (C)]]*OO[[#This Row],[1]]/SUM(OO[1])</f>
        <v>0</v>
      </c>
      <c r="D378" s="10">
        <f>3/24*OO[[#This Row],[60 (26JUN1985 09:00:00)-Water Temperature (C)]]*OO[[#This Row],[2]]/SUM(OO[2])</f>
        <v>0</v>
      </c>
      <c r="E378" s="10">
        <f>3/24*OO[[#This Row],[61 (26JUN1985 12:00:00)-Water Temperature (C)]]*OO[[#This Row],[3]]/SUM(OO[3])</f>
        <v>0</v>
      </c>
      <c r="F378" s="10">
        <f>3/24*OO[[#This Row],[62 (26JUN1985 15:00:00)-Water Temperature (C)]]*OO[[#This Row],[4]]/SUM(OO[4])</f>
        <v>0</v>
      </c>
      <c r="G378" s="10">
        <f>3/24*OO[[#This Row],[63 (26JUN1985 18:00:00)-Water Temperature (C)]]*OO[[#This Row],[5]]/SUM(OO[5])</f>
        <v>0</v>
      </c>
      <c r="H378" s="10">
        <f>3/24*OO[[#This Row],[64 (26JUN1985 21:00:00)-Water Temperature (C)]]*OO[[#This Row],[6]]/SUM(OO[6])</f>
        <v>0</v>
      </c>
      <c r="I378" s="10">
        <f>3/24*OO[[#This Row],[65 (27JUN1985 00:00:00)-Water Temperature (C)]]*OO[[#This Row],[7]]/SUM(OO[7])</f>
        <v>0</v>
      </c>
      <c r="J378" s="10">
        <f>3/24*OO[[#This Row],[66 (27JUN1985 03:00:00)-Water Temperature (C)]]*OO[[#This Row],[8]]/SUM(OO[8])</f>
        <v>0</v>
      </c>
      <c r="K378" s="10">
        <f>3/24*OO[[#This Row],[67 (27JUN1985 06:00:00)-Water Temperature (C)]]*OO[[#This Row],[9]]/SUM(OO[9])</f>
        <v>0</v>
      </c>
      <c r="L378" s="10">
        <f>3/24*OO[[#This Row],[68 (27JUN1985 09:00:00)-Water Temperature (C)]]*OO[[#This Row],[10]]/SUM(OO[10])</f>
        <v>0</v>
      </c>
      <c r="M378" s="10">
        <f>3/24*OO[[#This Row],[69 (27JUN1985 12:00:00)-Water Temperature (C)]]*OO[[#This Row],[11]]/SUM(OO[11])</f>
        <v>0</v>
      </c>
      <c r="N378" s="10">
        <f>3/24*OO[[#This Row],[70 (27JUN1985 15:00:00)-Water Temperature (C)]]*OO[[#This Row],[12]]/SUM(OO[12])</f>
        <v>0</v>
      </c>
      <c r="O378" s="10">
        <f>3/24*OO[[#This Row],[71 (27JUN1985 18:00:00)-Water Temperature (C)]]*OO[[#This Row],[13]]/SUM(OO[13])</f>
        <v>0</v>
      </c>
      <c r="P378" s="10">
        <f>3/24*OO[[#This Row],[72 (27JUN1985 21:00:00)-Water Temperature (C)]]*OO[[#This Row],[14]]/SUM(OO[14])</f>
        <v>0</v>
      </c>
      <c r="Q378" s="10">
        <f>3/24*OO[[#This Row],[73 (28JUN1985 00:00:00)-Water Temperature (C)]]*OO[[#This Row],[15]]/SUM(OO[15])</f>
        <v>0</v>
      </c>
      <c r="R378" s="10">
        <f>3/24*OO[[#This Row],[74 (28JUN1985 03:00:00)-Water Temperature (C)]]*OO[[#This Row],[16]]/SUM(OO[16])</f>
        <v>0</v>
      </c>
      <c r="S378" s="10">
        <f>3/24*OO[[#This Row],[75 (28JUN1985 06:00:00)-Water Temperature (C)]]*OO[[#This Row],[17]]/SUM(OO[17])</f>
        <v>0</v>
      </c>
      <c r="T378" s="10">
        <f>3/24*OO[[#This Row],[76 (28JUN1985 09:00:00)-Water Temperature (C)]]*OO[[#This Row],[18]]/SUM(OO[18])</f>
        <v>0</v>
      </c>
      <c r="U378" s="10">
        <f>3/24*OO[[#This Row],[77 (28JUN1985 12:00:00)-Water Temperature (C)]]*OO[[#This Row],[19]]/SUM(OO[19])</f>
        <v>0</v>
      </c>
      <c r="V378" s="10">
        <f>3/24000000*OO[[#This Row],[78 (28JUN1985 15:00:00)-Water Temperature (C)]]*OO[[#This Row],[20]]</f>
        <v>4.6276643112937494E-35</v>
      </c>
      <c r="W378" s="10">
        <f>3/24000000*OO[[#This Row],[79 (28JUN1985 18:00:00)-Water Temperature (C)]]*OO[[#This Row],[21]]</f>
        <v>2.1206451237253751E-29</v>
      </c>
      <c r="X378" s="10">
        <f>3/24000000*OO[[#This Row],[80 (28JUN1985 21:00:00)-Water Temperature (C)]]*OO[[#This Row],[22]]</f>
        <v>4.5744055178812497E-22</v>
      </c>
      <c r="Y378" s="10">
        <f>3/24000000*OO[[#This Row],[81 (29JUN1985 00:00:00)-Water Temperature (C)]]*OO[[#This Row],[23]]</f>
        <v>1.6863836047830001E-17</v>
      </c>
      <c r="Z378" s="10">
        <f>3/24000000*OO[[#This Row],[82 (29JUN1985 03:00:00)-Water Temperature (C)]]*OO[[#This Row],[24]]</f>
        <v>3.4568232335250001E-14</v>
      </c>
      <c r="AA378" s="10">
        <f>3/24000000*OO[[#This Row],[83 (29JUN1985 06:00:00)-Water Temperature (C)]]*OO[[#This Row],[25]]</f>
        <v>1.4671049825137497E-11</v>
      </c>
      <c r="AB378" s="10">
        <f>3/24000000*OO[[#This Row],[84 (29JUN1985 09:00:00)-Water Temperature (C)]]*OO[[#This Row],[26]]</f>
        <v>2.0264748713674999E-9</v>
      </c>
      <c r="AC378" s="10">
        <f>3/24000000*OO[[#This Row],[85 (29JUN1985 12:00:00)-Water Temperature (C)]]*OO[[#This Row],[27]]</f>
        <v>1.1614532799307499E-7</v>
      </c>
      <c r="AD378" s="10">
        <f>3/24000000*OO[[#This Row],[86 (29JUN1985 15:00:00)-Water Temperature (C)]]*OO[[#This Row],[28]]</f>
        <v>3.2520866536524995E-6</v>
      </c>
      <c r="AE378" s="10">
        <f>3/24000000*OO[[#This Row],[88 (29JUN1985 21:00:00)-Water Temperature (C)]]*OO[[#This Row],[30]]</f>
        <v>4.4515729925625005E-4</v>
      </c>
      <c r="AF378" s="10">
        <f>3/24000000*OO[[#This Row],[88 (29JUN1985 21:00:00)-Water Temperature (C)]]*OO[[#This Row],[30]]</f>
        <v>4.4515729925625005E-4</v>
      </c>
      <c r="AG378" s="10">
        <f>3/24000000*OO[[#This Row],[89 (30JUN1985 00:00:00)-Water Temperature (C)]]*OO[[#This Row],[31]]</f>
        <v>2.4676271799999997E-3</v>
      </c>
      <c r="AH378" s="10">
        <f>3/24000000*OO[[#This Row],[90 (30JUN1985 03:00:00)-Water Temperature (C)]]*OO[[#This Row],[32]]</f>
        <v>9.0023042069837505E-3</v>
      </c>
      <c r="AI378" s="10">
        <f>3/24000000*OO[[#This Row],[91 (30JUN1985 06:00:00)-Water Temperature (C)]]*OO[[#This Row],[33]]</f>
        <v>2.2689682659281243E-2</v>
      </c>
      <c r="AJ378" s="10">
        <f>3/24000000*OO[[#This Row],[92 (30JUN1985 09:00:00)-Water Temperature (C)]]*OO[[#This Row],[34]]</f>
        <v>4.2072011258524999E-2</v>
      </c>
      <c r="AK378" s="10">
        <f>3/24000000*OO[[#This Row],[93 (30JUN1985 12:00:00)-Water Temperature (C)]]*OO[[#This Row],[35]]</f>
        <v>5.9494239502399994E-2</v>
      </c>
      <c r="AL378" s="10">
        <f>3/24000000*OO[[#This Row],[94 (30JUN1985 15:00:00)-Water Temperature (C)]]*OO[[#This Row],[36]]</f>
        <v>6.6246526202974998E-2</v>
      </c>
      <c r="AM378" s="10">
        <f>3/24000000*OO[[#This Row],[95 (30JUN1985 18:00:00)-Water Temperature (C)]]*OO[[#This Row],[37]]</f>
        <v>5.9119404080624993E-2</v>
      </c>
      <c r="AN378" s="10">
        <f>3/24000000*OO[[#This Row],[96 (30JUN1985 21:00:00)-Water Temperature (C)]]*OO[[#This Row],[38]]</f>
        <v>4.3006527860475E-2</v>
      </c>
      <c r="AO378" s="10">
        <f>3/24000000*OO[[#This Row],[97 (01JUL1985 00:00:00)-Water Temperature (C)]]*OO[[#This Row],[39]]</f>
        <v>2.5879395160612498E-2</v>
      </c>
      <c r="AP378" s="10">
        <f>3/24000000*OO[[#This Row],[98 (01JUL1985 03:00:00)-Water Temperature (C)]]*OO[[#This Row],[40]]</f>
        <v>1.3266220043999999E-2</v>
      </c>
      <c r="AQ378" s="10">
        <f>3/24000000*OO[[#This Row],[99 (01JUL1985 06:00:00)-Water Temperature (C)]]*OO[[#This Row],[41]]</f>
        <v>5.9517134596112501E-3</v>
      </c>
      <c r="AR378" s="10">
        <f>3/24000000*OO[[#This Row],[100 (01JUL1985 09:00:00)-Water Temperature (C)]]*OO[[#This Row],[42]]</f>
        <v>2.4456994033500001E-3</v>
      </c>
      <c r="AS378" s="10">
        <f>3/24000000*OO[[#This Row],[101 (01JUL1985 12:00:00)-Water Temperature (C)]]*OO[[#This Row],[43]]</f>
        <v>9.2828223335625012E-4</v>
      </c>
      <c r="AT378" s="10">
        <f>3/24000000*OO[[#This Row],[102 (01JUL1985 15:00:00)-Water Temperature (C)]]*OO[[#This Row],[44]]</f>
        <v>3.5283424818649995E-4</v>
      </c>
      <c r="AU378" s="10">
        <f>3/24000000*OO[[#This Row],[103 (01JUL1985 18:00:00)-Water Temperature (C)]]*OO[[#This Row],[45]]</f>
        <v>1.5405799657841249E-4</v>
      </c>
      <c r="AV378" s="10">
        <f>3/24000000*OO[[#This Row],[104 (01JUL1985 21:00:00)-Water Temperature (C)]]*OO[[#This Row],[46]]</f>
        <v>9.0889125082924992E-5</v>
      </c>
      <c r="AW378" s="10">
        <f>3/24000000*OO[[#This Row],[105 (02JUL1985 00:00:00)-Water Temperature (C)]]*OO[[#This Row],[47]]</f>
        <v>7.2161464359262497E-5</v>
      </c>
      <c r="AX378" s="10">
        <f>3/24000000*OO[[#This Row],[106 (02JUL1985 03:00:00)-Water Temperature (C)]]*OO[[#This Row],[48]]</f>
        <v>6.6239781744262504E-5</v>
      </c>
      <c r="AY378" s="10">
        <f>3/24000000*OO[[#This Row],[107 (02JUL1985 06:00:00)-Water Temperature (C)]]*OO[[#This Row],[49]]</f>
        <v>6.3214447193299991E-5</v>
      </c>
      <c r="AZ378" s="10">
        <f>3/24000000*OO[[#This Row],[108 (02JUL1985 09:00:00)-Water Temperature (C)]]*OO[[#This Row],[50]]</f>
        <v>6.1697756927749987E-5</v>
      </c>
      <c r="BA378" s="10">
        <f>3/24000000*OO[[#This Row],[109 (02JUL1985 12:00:00)-Water Temperature (C)]]*OO[[#This Row],[51]]</f>
        <v>5.931529505E-5</v>
      </c>
      <c r="BB378" s="10">
        <f>3/24000000*OO[[#This Row],[110 (02JUL1985 15:00:00)-Water Temperature (C)]]*OO[[#This Row],[52]]</f>
        <v>5.662174290009999E-5</v>
      </c>
      <c r="BC378" s="10">
        <f>3/24000000*OO[[#This Row],[111 (02JUL1985 18:00:00)-Water Temperature (C)]]*OO[[#This Row],[53]]</f>
        <v>5.3673854856124987E-5</v>
      </c>
      <c r="BD378" s="10">
        <f>3/24000000*OO[[#This Row],[112 (02JUL1985 21:00:00)-Water Temperature (C)]]*OO[[#This Row],[54]]</f>
        <v>4.9778301933824992E-5</v>
      </c>
      <c r="BE378" s="10">
        <f>3/24000000*OO[[#This Row],[113 (03JUL1985 00:00:00)-Water Temperature (C)]]*OO[[#This Row],[55]]</f>
        <v>4.5031672887399998E-5</v>
      </c>
      <c r="BF378" s="10">
        <f>3/24000000*OO[[#This Row],[114 (03JUL1985 03:00:00)-Water Temperature (C)]]*OO[[#This Row],[56]]</f>
        <v>4.0032544695000007E-5</v>
      </c>
      <c r="BG378" s="10">
        <f>3/24000000*OO[[#This Row],[115 (03JUL1985 06:00:00)-Water Temperature (C)]]*OO[[#This Row],[57]]</f>
        <v>3.4907510822174995E-5</v>
      </c>
      <c r="BH378" s="10">
        <f>3/24000000*OO[[#This Row],[116 (03JUL1985 09:00:00)-Water Temperature (C)]]*OO[[#This Row],[58]]</f>
        <v>3.0754113211600004E-5</v>
      </c>
      <c r="BI378" s="10">
        <f>3/24000000*OO[[#This Row],[117 (03JUL1985 12:00:00)-Water Temperature (C)]]*OO[[#This Row],[59]]</f>
        <v>2.7123385941697499E-5</v>
      </c>
      <c r="BJ378" s="10">
        <f>3/24000000*OO[[#This Row],[118 (03JUL1985 15:00:00)-Water Temperature (C)]]*OO[[#This Row],[60]]</f>
        <v>2.3891158052325001E-5</v>
      </c>
      <c r="BK378" s="10">
        <f>3/24000000*OO[[#This Row],[119 (03JUL1985 18:00:00)-Water Temperature (C)]]*OO[[#This Row],[61]]</f>
        <v>2.1149610816839999E-5</v>
      </c>
      <c r="BL378" s="10">
        <f>3/24000000*OO[[#This Row],[120 (03JUL1985 21:00:00)-Water Temperature (C)]]*OO[[#This Row],[62]]</f>
        <v>1.8420988637902501E-5</v>
      </c>
      <c r="BM378" s="10">
        <f>3/24000000*OO[[#This Row],[121 (04JUL1985 00:00:00)-Water Temperature (C)]]*OO[[#This Row],[63]]</f>
        <v>1.5942517571334997E-5</v>
      </c>
      <c r="BN378" s="10">
        <f>3/24000000*OO[[#This Row],[122 (04JUL1985 03:00:00)-Water Temperature (C)]]*OO[[#This Row],[64]]</f>
        <v>1.367094630774375E-5</v>
      </c>
      <c r="BO378" s="10">
        <f>3/24000000*OO[[#This Row],[123 (04JUL1985 06:00:00)-Water Temperature (C)]]*OO[[#This Row],[65]]</f>
        <v>1.1490533290665E-5</v>
      </c>
      <c r="BP378" s="10">
        <f>3/24000000*OO[[#This Row],[124 (04JUL1985 09:00:00)-Water Temperature (C)]]*OO[[#This Row],[66]]</f>
        <v>9.5331177258137506E-6</v>
      </c>
      <c r="BQ378" s="10">
        <f>3/24000000*OO[[#This Row],[125 (04JUL1985 12:00:00)-Water Temperature (C)]]*OO[[#This Row],[67]]</f>
        <v>7.6463688359024999E-6</v>
      </c>
      <c r="BR378" s="10">
        <f>3/24000000*OO[[#This Row],[126 (04JUL1985 15:00:00)-Water Temperature (C)]]*OO[[#This Row],[68]]</f>
        <v>6.0804437506549995E-6</v>
      </c>
      <c r="BS378" s="10">
        <f>3/24000000*OO[[#This Row],[127 (04JUL1985 18:00:00)-Water Temperature (C)]]*OO[[#This Row],[69]]</f>
        <v>4.7852276302099998E-6</v>
      </c>
      <c r="BT378" s="10">
        <f>3/24000000*OO[[#This Row],[128 (04JUL1985 21:00:00)-Water Temperature (C)]]*OO[[#This Row],[70]]</f>
        <v>3.8219903297412504E-6</v>
      </c>
      <c r="BU378" s="10">
        <f>3/24000000*OO[[#This Row],[129 (05JUL1985 00:00:00)-Water Temperature (C)]]*OO[[#This Row],[71]]</f>
        <v>3.1455231096574997E-6</v>
      </c>
      <c r="BV378" s="10">
        <f>3/24000000*OO[[#This Row],[130 (05JUL1985 03:00:00)-Water Temperature (C)]]*OO[[#This Row],[72]]</f>
        <v>2.6705457191874992E-6</v>
      </c>
      <c r="BW378" s="10">
        <f>3/24000000*OO[[#This Row],[131 (05JUL1985 06:00:00)-Water Temperature (C)]]*OO[[#This Row],[73]]</f>
        <v>2.3297147045479997E-6</v>
      </c>
      <c r="BX378" s="10">
        <f>3/24000000*OO[[#This Row],[132 (05JUL1985 09:00:00)-Water Temperature (C)]]*OO[[#This Row],[74]]</f>
        <v>2.1151359043743751E-6</v>
      </c>
      <c r="BY378" s="10">
        <f>3/24000000*OO[[#This Row],[133 (05JUL1985 12:00:00)-Water Temperature (C)]]*OO[[#This Row],[75]]</f>
        <v>1.9262856142580001E-6</v>
      </c>
      <c r="BZ378" s="10">
        <f>3/24000000*OO[[#This Row],[134 (05JUL1985 15:00:00)-Water Temperature (C)]]*OO[[#This Row],[76]]</f>
        <v>1.7948339365756248E-6</v>
      </c>
      <c r="CA378" s="10">
        <f>3/24000000*OO[[#This Row],[135 (05JUL1985 18:00:00)-Water Temperature (C)]]*OO[[#This Row],[77]]</f>
        <v>1.6895605197843749E-6</v>
      </c>
      <c r="CB378" s="10">
        <f>3/24000000*OO[[#This Row],[136 (05JUL1985 21:00:00)-Water Temperature (C)]]*OO[[#This Row],[78]]</f>
        <v>1.5932101966372498E-6</v>
      </c>
      <c r="CC378" s="10">
        <f>3/24000000*OO[[#This Row],[137 (06JUL1985 00:00:00)-Water Temperature (C)]]*OO[[#This Row],[79]]</f>
        <v>1.5008153108118751E-6</v>
      </c>
      <c r="CD378" s="10">
        <f>3/24000000*OO[[#This Row],[138 (06JUL1985 03:00:00)-Water Temperature (C)]]*OO[[#This Row],[80]]</f>
        <v>1.4148552694456251E-6</v>
      </c>
      <c r="CE378" s="10">
        <f>3/24000000*OO[[#This Row],[139 (06JUL1985 06:00:00)-Water Temperature (C)]]*OO[[#This Row],[81]]</f>
        <v>1.3475988590366251E-6</v>
      </c>
      <c r="CF378" s="10">
        <f>3/24000000*OO[[#This Row],[140 (06JUL1985 09:00:00)-Water Temperature (C)]]*OO[[#This Row],[82]]</f>
        <v>1.3260682432208748E-6</v>
      </c>
      <c r="CG378" s="10">
        <f>3/24000000*OO[[#This Row],[141 (06JUL1985 12:00:00)-Water Temperature (C)]]*OO[[#This Row],[83]]</f>
        <v>1.30070789042025E-6</v>
      </c>
      <c r="CH378" s="10">
        <f>3/24000000*OO[[#This Row],[142 (06JUL1985 15:00:00)-Water Temperature (C)]]*OO[[#This Row],[84]]</f>
        <v>1.2804505649608749E-6</v>
      </c>
      <c r="CI378" s="10">
        <f>3/24000000*OO[[#This Row],[143 (06JUL1985 18:00:00)-Water Temperature (C)]]*OO[[#This Row],[85]]</f>
        <v>1.2607593596708748E-6</v>
      </c>
      <c r="CJ378" s="10">
        <f>3/24000000*OO[[#This Row],[144 (06JUL1985 21:00:00)-Water Temperature (C)]]*OO[[#This Row],[86]]</f>
        <v>1.218272916043125E-6</v>
      </c>
      <c r="CK378" s="10">
        <f>3/24000000*OO[[#This Row],[145 (07JUL1985 00:00:00)-Water Temperature (C)]]*OO[[#This Row],[87]]</f>
        <v>1.15706011689725E-6</v>
      </c>
      <c r="CL378" s="10">
        <f>3/24000000*OO[[#This Row],[146 (07JUL1985 03:00:00)-Water Temperature (C)]]*OO[[#This Row],[88]]</f>
        <v>1.09103691137175E-6</v>
      </c>
      <c r="CM378" s="10">
        <f>3/24000000*OO[[#This Row],[147 (07JUL1985 06:00:00)-Water Temperature (C)]]*OO[[#This Row],[89]]</f>
        <v>1.0215211377609998E-6</v>
      </c>
      <c r="CN378" s="10">
        <f>3/24000000*OO[[#This Row],[148 (07JUL1985 09:00:00)-Water Temperature (C)]]*OO[[#This Row],[90]]</f>
        <v>9.7608763503125001E-7</v>
      </c>
      <c r="CO378" s="10">
        <f>3/24000000*OO[[#This Row],[149 (07JUL1985 12:00:00)-Water Temperature (C)]]*OO[[#This Row],[91]]</f>
        <v>9.3244797352350005E-7</v>
      </c>
      <c r="CP378" s="10">
        <f>3/24000000*OO[[#This Row],[150 (07JUL1985 15:00:00)-Water Temperature (C)]]*OO[[#This Row],[92]]</f>
        <v>8.8905994404000002E-7</v>
      </c>
      <c r="CQ378" s="10">
        <f>3/24000000*OO[[#This Row],[151 (07JUL1985 18:00:00)-Water Temperature (C)]]*OO[[#This Row],[93]]</f>
        <v>8.4908434559549986E-7</v>
      </c>
      <c r="CR378" s="10">
        <f>3/24000000*OO[[#This Row],[152 (07JUL1985 21:00:00)-Water Temperature (C)]]*OO[[#This Row],[94]]</f>
        <v>8.0001818680437496E-7</v>
      </c>
      <c r="CS378" s="10">
        <f>3/24000000*OO[[#This Row],[153 (08JUL1985 00:00:00)-Water Temperature (C)]]*OO[[#This Row],[95]]</f>
        <v>7.4998101684275011E-7</v>
      </c>
      <c r="CT378" s="10">
        <f>3/24000000*OO[[#This Row],[154 (08JUL1985 03:00:00)-Water Temperature (C)]]*OO[[#This Row],[96]]</f>
        <v>7.0053386359062487E-7</v>
      </c>
      <c r="CU378" s="10">
        <f>3/24000000*OO[[#This Row],[155 (08JUL1985 06:00:00)-Water Temperature (C)]]*OO[[#This Row],[97]]</f>
        <v>6.5272871652750003E-7</v>
      </c>
      <c r="CV378" s="10">
        <f>3/24000000*OO[[#This Row],[156 (08JUL1985 09:00:00)-Water Temperature (C)]]*OO[[#This Row],[98]]</f>
        <v>6.0632040535749992E-7</v>
      </c>
      <c r="CW378" s="10">
        <f>3/24000000*OO[[#This Row],[157 (08JUL1985 12:00:00)-Water Temperature (C)]]*OO[[#This Row],[99]]</f>
        <v>5.6944633159087508E-7</v>
      </c>
    </row>
    <row r="379" spans="1:101" x14ac:dyDescent="0.35">
      <c r="A379" t="s">
        <v>386</v>
      </c>
      <c r="B379">
        <v>787.93240000000003</v>
      </c>
      <c r="C379" s="10">
        <f>3/24*OO[[#This Row],[59 (26JUN1985 06:00:00)-Water Temperature (C)]]*OO[[#This Row],[1]]/SUM(OO[1])</f>
        <v>0</v>
      </c>
      <c r="D379" s="10">
        <f>3/24*OO[[#This Row],[60 (26JUN1985 09:00:00)-Water Temperature (C)]]*OO[[#This Row],[2]]/SUM(OO[2])</f>
        <v>0</v>
      </c>
      <c r="E379" s="10">
        <f>3/24*OO[[#This Row],[61 (26JUN1985 12:00:00)-Water Temperature (C)]]*OO[[#This Row],[3]]/SUM(OO[3])</f>
        <v>0</v>
      </c>
      <c r="F379" s="10">
        <f>3/24*OO[[#This Row],[62 (26JUN1985 15:00:00)-Water Temperature (C)]]*OO[[#This Row],[4]]/SUM(OO[4])</f>
        <v>0</v>
      </c>
      <c r="G379" s="10">
        <f>3/24*OO[[#This Row],[63 (26JUN1985 18:00:00)-Water Temperature (C)]]*OO[[#This Row],[5]]/SUM(OO[5])</f>
        <v>0</v>
      </c>
      <c r="H379" s="10">
        <f>3/24*OO[[#This Row],[64 (26JUN1985 21:00:00)-Water Temperature (C)]]*OO[[#This Row],[6]]/SUM(OO[6])</f>
        <v>0</v>
      </c>
      <c r="I379" s="10">
        <f>3/24*OO[[#This Row],[65 (27JUN1985 00:00:00)-Water Temperature (C)]]*OO[[#This Row],[7]]/SUM(OO[7])</f>
        <v>0</v>
      </c>
      <c r="J379" s="10">
        <f>3/24*OO[[#This Row],[66 (27JUN1985 03:00:00)-Water Temperature (C)]]*OO[[#This Row],[8]]/SUM(OO[8])</f>
        <v>0</v>
      </c>
      <c r="K379" s="10">
        <f>3/24*OO[[#This Row],[67 (27JUN1985 06:00:00)-Water Temperature (C)]]*OO[[#This Row],[9]]/SUM(OO[9])</f>
        <v>0</v>
      </c>
      <c r="L379" s="10">
        <f>3/24*OO[[#This Row],[68 (27JUN1985 09:00:00)-Water Temperature (C)]]*OO[[#This Row],[10]]/SUM(OO[10])</f>
        <v>0</v>
      </c>
      <c r="M379" s="10">
        <f>3/24*OO[[#This Row],[69 (27JUN1985 12:00:00)-Water Temperature (C)]]*OO[[#This Row],[11]]/SUM(OO[11])</f>
        <v>0</v>
      </c>
      <c r="N379" s="10">
        <f>3/24*OO[[#This Row],[70 (27JUN1985 15:00:00)-Water Temperature (C)]]*OO[[#This Row],[12]]/SUM(OO[12])</f>
        <v>0</v>
      </c>
      <c r="O379" s="10">
        <f>3/24*OO[[#This Row],[71 (27JUN1985 18:00:00)-Water Temperature (C)]]*OO[[#This Row],[13]]/SUM(OO[13])</f>
        <v>0</v>
      </c>
      <c r="P379" s="10">
        <f>3/24*OO[[#This Row],[72 (27JUN1985 21:00:00)-Water Temperature (C)]]*OO[[#This Row],[14]]/SUM(OO[14])</f>
        <v>0</v>
      </c>
      <c r="Q379" s="10">
        <f>3/24*OO[[#This Row],[73 (28JUN1985 00:00:00)-Water Temperature (C)]]*OO[[#This Row],[15]]/SUM(OO[15])</f>
        <v>0</v>
      </c>
      <c r="R379" s="10">
        <f>3/24*OO[[#This Row],[74 (28JUN1985 03:00:00)-Water Temperature (C)]]*OO[[#This Row],[16]]/SUM(OO[16])</f>
        <v>0</v>
      </c>
      <c r="S379" s="10">
        <f>3/24*OO[[#This Row],[75 (28JUN1985 06:00:00)-Water Temperature (C)]]*OO[[#This Row],[17]]/SUM(OO[17])</f>
        <v>0</v>
      </c>
      <c r="T379" s="10">
        <f>3/24*OO[[#This Row],[76 (28JUN1985 09:00:00)-Water Temperature (C)]]*OO[[#This Row],[18]]/SUM(OO[18])</f>
        <v>0</v>
      </c>
      <c r="U379" s="10">
        <f>3/24*OO[[#This Row],[77 (28JUN1985 12:00:00)-Water Temperature (C)]]*OO[[#This Row],[19]]/SUM(OO[19])</f>
        <v>0</v>
      </c>
      <c r="V379" s="10">
        <f>3/24000000*OO[[#This Row],[78 (28JUN1985 15:00:00)-Water Temperature (C)]]*OO[[#This Row],[20]]</f>
        <v>1.1996224865371249E-35</v>
      </c>
      <c r="W379" s="10">
        <f>3/24000000*OO[[#This Row],[79 (28JUN1985 18:00:00)-Water Temperature (C)]]*OO[[#This Row],[21]]</f>
        <v>1.0804296040500001E-29</v>
      </c>
      <c r="X379" s="10">
        <f>3/24000000*OO[[#This Row],[80 (28JUN1985 21:00:00)-Water Temperature (C)]]*OO[[#This Row],[22]]</f>
        <v>1.6180374264750001E-22</v>
      </c>
      <c r="Y379" s="10">
        <f>3/24000000*OO[[#This Row],[81 (29JUN1985 00:00:00)-Water Temperature (C)]]*OO[[#This Row],[23]]</f>
        <v>7.8287573481087503E-18</v>
      </c>
      <c r="Z379" s="10">
        <f>3/24000000*OO[[#This Row],[82 (29JUN1985 03:00:00)-Water Temperature (C)]]*OO[[#This Row],[24]]</f>
        <v>1.8554979586646251E-14</v>
      </c>
      <c r="AA379" s="10">
        <f>3/24000000*OO[[#This Row],[83 (29JUN1985 06:00:00)-Water Temperature (C)]]*OO[[#This Row],[25]]</f>
        <v>8.7264716563062495E-12</v>
      </c>
      <c r="AB379" s="10">
        <f>3/24000000*OO[[#This Row],[84 (29JUN1985 09:00:00)-Water Temperature (C)]]*OO[[#This Row],[26]]</f>
        <v>1.3048799302127499E-9</v>
      </c>
      <c r="AC379" s="10">
        <f>3/24000000*OO[[#This Row],[85 (29JUN1985 12:00:00)-Water Temperature (C)]]*OO[[#This Row],[27]]</f>
        <v>7.9775666879000002E-8</v>
      </c>
      <c r="AD379" s="10">
        <f>3/24000000*OO[[#This Row],[86 (29JUN1985 15:00:00)-Water Temperature (C)]]*OO[[#This Row],[28]]</f>
        <v>2.3558718605221248E-6</v>
      </c>
      <c r="AE379" s="10">
        <f>3/24000000*OO[[#This Row],[88 (29JUN1985 21:00:00)-Water Temperature (C)]]*OO[[#This Row],[30]]</f>
        <v>3.5335652493549994E-4</v>
      </c>
      <c r="AF379" s="10">
        <f>3/24000000*OO[[#This Row],[88 (29JUN1985 21:00:00)-Water Temperature (C)]]*OO[[#This Row],[30]]</f>
        <v>3.5335652493549994E-4</v>
      </c>
      <c r="AG379" s="10">
        <f>3/24000000*OO[[#This Row],[89 (30JUN1985 00:00:00)-Water Temperature (C)]]*OO[[#This Row],[31]]</f>
        <v>2.038729530038E-3</v>
      </c>
      <c r="AH379" s="10">
        <f>3/24000000*OO[[#This Row],[90 (30JUN1985 03:00:00)-Water Temperature (C)]]*OO[[#This Row],[32]]</f>
        <v>7.7178356376750006E-3</v>
      </c>
      <c r="AI379" s="10">
        <f>3/24000000*OO[[#This Row],[91 (30JUN1985 06:00:00)-Water Temperature (C)]]*OO[[#This Row],[33]]</f>
        <v>2.0107489955872498E-2</v>
      </c>
      <c r="AJ379" s="10">
        <f>3/24000000*OO[[#This Row],[92 (30JUN1985 09:00:00)-Water Temperature (C)]]*OO[[#This Row],[34]]</f>
        <v>3.8421285499349998E-2</v>
      </c>
      <c r="AK379" s="10">
        <f>3/24000000*OO[[#This Row],[93 (30JUN1985 12:00:00)-Water Temperature (C)]]*OO[[#This Row],[35]]</f>
        <v>5.5814110570949996E-2</v>
      </c>
      <c r="AL379" s="10">
        <f>3/24000000*OO[[#This Row],[94 (30JUN1985 15:00:00)-Water Temperature (C)]]*OO[[#This Row],[36]]</f>
        <v>6.3664604233124991E-2</v>
      </c>
      <c r="AM379" s="10">
        <f>3/24000000*OO[[#This Row],[95 (30JUN1985 18:00:00)-Water Temperature (C)]]*OO[[#This Row],[37]]</f>
        <v>5.8051978234074993E-2</v>
      </c>
      <c r="AN379" s="10">
        <f>3/24000000*OO[[#This Row],[96 (30JUN1985 21:00:00)-Water Temperature (C)]]*OO[[#This Row],[38]]</f>
        <v>4.3105165603750002E-2</v>
      </c>
      <c r="AO379" s="10">
        <f>3/24000000*OO[[#This Row],[97 (01JUL1985 00:00:00)-Water Temperature (C)]]*OO[[#This Row],[39]]</f>
        <v>2.6461358526075E-2</v>
      </c>
      <c r="AP379" s="10">
        <f>3/24000000*OO[[#This Row],[98 (01JUL1985 03:00:00)-Water Temperature (C)]]*OO[[#This Row],[40]]</f>
        <v>1.37996443547325E-2</v>
      </c>
      <c r="AQ379" s="10">
        <f>3/24000000*OO[[#This Row],[99 (01JUL1985 06:00:00)-Water Temperature (C)]]*OO[[#This Row],[41]]</f>
        <v>6.2858294040074991E-3</v>
      </c>
      <c r="AR379" s="10">
        <f>3/24000000*OO[[#This Row],[100 (01JUL1985 09:00:00)-Water Temperature (C)]]*OO[[#This Row],[42]]</f>
        <v>2.6165182567375002E-3</v>
      </c>
      <c r="AS379" s="10">
        <f>3/24000000*OO[[#This Row],[101 (01JUL1985 12:00:00)-Water Temperature (C)]]*OO[[#This Row],[43]]</f>
        <v>9.9983289745649994E-4</v>
      </c>
      <c r="AT379" s="10">
        <f>3/24000000*OO[[#This Row],[102 (01JUL1985 15:00:00)-Water Temperature (C)]]*OO[[#This Row],[44]]</f>
        <v>3.7777400114537502E-4</v>
      </c>
      <c r="AU379" s="10">
        <f>3/24000000*OO[[#This Row],[103 (01JUL1985 18:00:00)-Water Temperature (C)]]*OO[[#This Row],[45]]</f>
        <v>1.6072977586131251E-4</v>
      </c>
      <c r="AV379" s="10">
        <f>3/24000000*OO[[#This Row],[104 (01JUL1985 21:00:00)-Water Temperature (C)]]*OO[[#This Row],[46]]</f>
        <v>9.1142840233899997E-5</v>
      </c>
      <c r="AW379" s="10">
        <f>3/24000000*OO[[#This Row],[105 (02JUL1985 00:00:00)-Water Temperature (C)]]*OO[[#This Row],[47]]</f>
        <v>7.0410271469199996E-5</v>
      </c>
      <c r="AX379" s="10">
        <f>3/24000000*OO[[#This Row],[106 (02JUL1985 03:00:00)-Water Temperature (C)]]*OO[[#This Row],[48]]</f>
        <v>6.4082664276637481E-5</v>
      </c>
      <c r="AY379" s="10">
        <f>3/24000000*OO[[#This Row],[107 (02JUL1985 06:00:00)-Water Temperature (C)]]*OO[[#This Row],[49]]</f>
        <v>6.11579698561625E-5</v>
      </c>
      <c r="AZ379" s="10">
        <f>3/24000000*OO[[#This Row],[108 (02JUL1985 09:00:00)-Water Temperature (C)]]*OO[[#This Row],[50]]</f>
        <v>5.9883338117887498E-5</v>
      </c>
      <c r="BA379" s="10">
        <f>3/24000000*OO[[#This Row],[109 (02JUL1985 12:00:00)-Water Temperature (C)]]*OO[[#This Row],[51]]</f>
        <v>5.7680860229099999E-5</v>
      </c>
      <c r="BB379" s="10">
        <f>3/24000000*OO[[#This Row],[110 (02JUL1985 15:00:00)-Water Temperature (C)]]*OO[[#This Row],[52]]</f>
        <v>5.5158222791949992E-5</v>
      </c>
      <c r="BC379" s="10">
        <f>3/24000000*OO[[#This Row],[111 (02JUL1985 18:00:00)-Water Temperature (C)]]*OO[[#This Row],[53]]</f>
        <v>5.2382902716249998E-5</v>
      </c>
      <c r="BD379" s="10">
        <f>3/24000000*OO[[#This Row],[112 (02JUL1985 21:00:00)-Water Temperature (C)]]*OO[[#This Row],[54]]</f>
        <v>4.8624204204174993E-5</v>
      </c>
      <c r="BE379" s="10">
        <f>3/24000000*OO[[#This Row],[113 (03JUL1985 00:00:00)-Water Temperature (C)]]*OO[[#This Row],[55]]</f>
        <v>4.4044497312500006E-5</v>
      </c>
      <c r="BF379" s="10">
        <f>3/24000000*OO[[#This Row],[114 (03JUL1985 03:00:00)-Water Temperature (C)]]*OO[[#This Row],[56]]</f>
        <v>3.9254292566774999E-5</v>
      </c>
      <c r="BG379" s="10">
        <f>3/24000000*OO[[#This Row],[115 (03JUL1985 06:00:00)-Water Temperature (C)]]*OO[[#This Row],[57]]</f>
        <v>3.4349390454500003E-5</v>
      </c>
      <c r="BH379" s="10">
        <f>3/24000000*OO[[#This Row],[116 (03JUL1985 09:00:00)-Water Temperature (C)]]*OO[[#This Row],[58]]</f>
        <v>3.0356898662999998E-5</v>
      </c>
      <c r="BI379" s="10">
        <f>3/24000000*OO[[#This Row],[117 (03JUL1985 12:00:00)-Water Temperature (C)]]*OO[[#This Row],[59]]</f>
        <v>2.6820992189159995E-5</v>
      </c>
      <c r="BJ379" s="10">
        <f>3/24000000*OO[[#This Row],[118 (03JUL1985 15:00:00)-Water Temperature (C)]]*OO[[#This Row],[60]]</f>
        <v>2.3630749531494998E-5</v>
      </c>
      <c r="BK379" s="10">
        <f>3/24000000*OO[[#This Row],[119 (03JUL1985 18:00:00)-Water Temperature (C)]]*OO[[#This Row],[61]]</f>
        <v>2.093729041480125E-5</v>
      </c>
      <c r="BL379" s="10">
        <f>3/24000000*OO[[#This Row],[120 (03JUL1985 21:00:00)-Water Temperature (C)]]*OO[[#This Row],[62]]</f>
        <v>1.8233721326065E-5</v>
      </c>
      <c r="BM379" s="10">
        <f>3/24000000*OO[[#This Row],[121 (04JUL1985 00:00:00)-Water Temperature (C)]]*OO[[#This Row],[63]]</f>
        <v>1.5792120036387501E-5</v>
      </c>
      <c r="BN379" s="10">
        <f>3/24000000*OO[[#This Row],[122 (04JUL1985 03:00:00)-Water Temperature (C)]]*OO[[#This Row],[64]]</f>
        <v>1.3581214569899999E-5</v>
      </c>
      <c r="BO379" s="10">
        <f>3/24000000*OO[[#This Row],[123 (04JUL1985 06:00:00)-Water Temperature (C)]]*OO[[#This Row],[65]]</f>
        <v>1.1458953521527501E-5</v>
      </c>
      <c r="BP379" s="10">
        <f>3/24000000*OO[[#This Row],[124 (04JUL1985 09:00:00)-Water Temperature (C)]]*OO[[#This Row],[66]]</f>
        <v>9.5495141379199986E-6</v>
      </c>
      <c r="BQ379" s="10">
        <f>3/24000000*OO[[#This Row],[125 (04JUL1985 12:00:00)-Water Temperature (C)]]*OO[[#This Row],[67]]</f>
        <v>7.6856292739649996E-6</v>
      </c>
      <c r="BR379" s="10">
        <f>3/24000000*OO[[#This Row],[126 (04JUL1985 15:00:00)-Water Temperature (C)]]*OO[[#This Row],[68]]</f>
        <v>6.1211409243499995E-6</v>
      </c>
      <c r="BS379" s="10">
        <f>3/24000000*OO[[#This Row],[127 (04JUL1985 18:00:00)-Water Temperature (C)]]*OO[[#This Row],[69]]</f>
        <v>4.8144992512375006E-6</v>
      </c>
      <c r="BT379" s="10">
        <f>3/24000000*OO[[#This Row],[128 (04JUL1985 21:00:00)-Water Temperature (C)]]*OO[[#This Row],[70]]</f>
        <v>3.8346899338612501E-6</v>
      </c>
      <c r="BU379" s="10">
        <f>3/24000000*OO[[#This Row],[129 (05JUL1985 00:00:00)-Water Temperature (C)]]*OO[[#This Row],[71]]</f>
        <v>3.1463721209624998E-6</v>
      </c>
      <c r="BV379" s="10">
        <f>3/24000000*OO[[#This Row],[130 (05JUL1985 03:00:00)-Water Temperature (C)]]*OO[[#This Row],[72]]</f>
        <v>2.6635582206237503E-6</v>
      </c>
      <c r="BW379" s="10">
        <f>3/24000000*OO[[#This Row],[131 (05JUL1985 06:00:00)-Water Temperature (C)]]*OO[[#This Row],[73]]</f>
        <v>2.3186514899029998E-6</v>
      </c>
      <c r="BX379" s="10">
        <f>3/24000000*OO[[#This Row],[132 (05JUL1985 09:00:00)-Water Temperature (C)]]*OO[[#This Row],[74]]</f>
        <v>2.1025507005941249E-6</v>
      </c>
      <c r="BY379" s="10">
        <f>3/24000000*OO[[#This Row],[133 (05JUL1985 12:00:00)-Water Temperature (C)]]*OO[[#This Row],[75]]</f>
        <v>1.9113651533337502E-6</v>
      </c>
      <c r="BZ379" s="10">
        <f>3/24000000*OO[[#This Row],[134 (05JUL1985 15:00:00)-Water Temperature (C)]]*OO[[#This Row],[76]]</f>
        <v>1.7772213433399998E-6</v>
      </c>
      <c r="CA379" s="10">
        <f>3/24000000*OO[[#This Row],[135 (05JUL1985 18:00:00)-Water Temperature (C)]]*OO[[#This Row],[77]]</f>
        <v>1.6708538828824999E-6</v>
      </c>
      <c r="CB379" s="10">
        <f>3/24000000*OO[[#This Row],[136 (05JUL1985 21:00:00)-Water Temperature (C)]]*OO[[#This Row],[78]]</f>
        <v>1.572438105664E-6</v>
      </c>
      <c r="CC379" s="10">
        <f>3/24000000*OO[[#This Row],[137 (06JUL1985 00:00:00)-Water Temperature (C)]]*OO[[#This Row],[79]]</f>
        <v>1.4797323135067502E-6</v>
      </c>
      <c r="CD379" s="10">
        <f>3/24000000*OO[[#This Row],[138 (06JUL1985 03:00:00)-Water Temperature (C)]]*OO[[#This Row],[80]]</f>
        <v>1.3946390962185001E-6</v>
      </c>
      <c r="CE379" s="10">
        <f>3/24000000*OO[[#This Row],[139 (06JUL1985 06:00:00)-Water Temperature (C)]]*OO[[#This Row],[81]]</f>
        <v>1.3286583917100002E-6</v>
      </c>
      <c r="CF379" s="10">
        <f>3/24000000*OO[[#This Row],[140 (06JUL1985 09:00:00)-Water Temperature (C)]]*OO[[#This Row],[82]]</f>
        <v>1.3082806631374998E-6</v>
      </c>
      <c r="CG379" s="10">
        <f>3/24000000*OO[[#This Row],[141 (06JUL1985 12:00:00)-Water Temperature (C)]]*OO[[#This Row],[83]]</f>
        <v>1.2833584343639998E-6</v>
      </c>
      <c r="CH379" s="10">
        <f>3/24000000*OO[[#This Row],[142 (06JUL1985 15:00:00)-Water Temperature (C)]]*OO[[#This Row],[84]]</f>
        <v>1.2632818153174998E-6</v>
      </c>
      <c r="CI379" s="10">
        <f>3/24000000*OO[[#This Row],[143 (06JUL1985 18:00:00)-Water Temperature (C)]]*OO[[#This Row],[85]]</f>
        <v>1.2446323731630002E-6</v>
      </c>
      <c r="CJ379" s="10">
        <f>3/24000000*OO[[#This Row],[144 (06JUL1985 21:00:00)-Water Temperature (C)]]*OO[[#This Row],[86]]</f>
        <v>1.2024143176795001E-6</v>
      </c>
      <c r="CK379" s="10">
        <f>3/24000000*OO[[#This Row],[145 (07JUL1985 00:00:00)-Water Temperature (C)]]*OO[[#This Row],[87]]</f>
        <v>1.1427102027166251E-6</v>
      </c>
      <c r="CL379" s="10">
        <f>3/24000000*OO[[#This Row],[146 (07JUL1985 03:00:00)-Water Temperature (C)]]*OO[[#This Row],[88]]</f>
        <v>1.079879205984E-6</v>
      </c>
      <c r="CM379" s="10">
        <f>3/24000000*OO[[#This Row],[147 (07JUL1985 06:00:00)-Water Temperature (C)]]*OO[[#This Row],[89]]</f>
        <v>1.0130454966839998E-6</v>
      </c>
      <c r="CN379" s="10">
        <f>3/24000000*OO[[#This Row],[148 (07JUL1985 09:00:00)-Water Temperature (C)]]*OO[[#This Row],[90]]</f>
        <v>9.7026681261812478E-7</v>
      </c>
      <c r="CO379" s="10">
        <f>3/24000000*OO[[#This Row],[149 (07JUL1985 12:00:00)-Water Temperature (C)]]*OO[[#This Row],[91]]</f>
        <v>9.2799385398337485E-7</v>
      </c>
      <c r="CP379" s="10">
        <f>3/24000000*OO[[#This Row],[150 (07JUL1985 15:00:00)-Water Temperature (C)]]*OO[[#This Row],[92]]</f>
        <v>8.8531647205662495E-7</v>
      </c>
      <c r="CQ379" s="10">
        <f>3/24000000*OO[[#This Row],[151 (07JUL1985 18:00:00)-Water Temperature (C)]]*OO[[#This Row],[93]]</f>
        <v>8.4596052952124999E-7</v>
      </c>
      <c r="CR379" s="10">
        <f>3/24000000*OO[[#This Row],[152 (07JUL1985 21:00:00)-Water Temperature (C)]]*OO[[#This Row],[94]]</f>
        <v>7.9711470445124996E-7</v>
      </c>
      <c r="CS379" s="10">
        <f>3/24000000*OO[[#This Row],[153 (08JUL1985 00:00:00)-Water Temperature (C)]]*OO[[#This Row],[95]]</f>
        <v>7.4779904989687491E-7</v>
      </c>
      <c r="CT379" s="10">
        <f>3/24000000*OO[[#This Row],[154 (08JUL1985 03:00:00)-Water Temperature (C)]]*OO[[#This Row],[96]]</f>
        <v>6.9989815621774998E-7</v>
      </c>
      <c r="CU379" s="10">
        <f>3/24000000*OO[[#This Row],[155 (08JUL1985 06:00:00)-Water Temperature (C)]]*OO[[#This Row],[97]]</f>
        <v>6.5347178299262488E-7</v>
      </c>
      <c r="CV379" s="10">
        <f>3/24000000*OO[[#This Row],[156 (08JUL1985 09:00:00)-Water Temperature (C)]]*OO[[#This Row],[98]]</f>
        <v>6.0855618969875007E-7</v>
      </c>
      <c r="CW379" s="10">
        <f>3/24000000*OO[[#This Row],[157 (08JUL1985 12:00:00)-Water Temperature (C)]]*OO[[#This Row],[99]]</f>
        <v>5.7278965782375003E-7</v>
      </c>
    </row>
    <row r="380" spans="1:101" x14ac:dyDescent="0.35">
      <c r="A380" t="s">
        <v>387</v>
      </c>
      <c r="B380">
        <v>461.93360000000001</v>
      </c>
      <c r="C380" s="10">
        <f>3/24*OO[[#This Row],[59 (26JUN1985 06:00:00)-Water Temperature (C)]]*OO[[#This Row],[1]]/SUM(OO[1])</f>
        <v>0</v>
      </c>
      <c r="D380" s="10">
        <f>3/24*OO[[#This Row],[60 (26JUN1985 09:00:00)-Water Temperature (C)]]*OO[[#This Row],[2]]/SUM(OO[2])</f>
        <v>0</v>
      </c>
      <c r="E380" s="10">
        <f>3/24*OO[[#This Row],[61 (26JUN1985 12:00:00)-Water Temperature (C)]]*OO[[#This Row],[3]]/SUM(OO[3])</f>
        <v>0</v>
      </c>
      <c r="F380" s="10">
        <f>3/24*OO[[#This Row],[62 (26JUN1985 15:00:00)-Water Temperature (C)]]*OO[[#This Row],[4]]/SUM(OO[4])</f>
        <v>0</v>
      </c>
      <c r="G380" s="10">
        <f>3/24*OO[[#This Row],[63 (26JUN1985 18:00:00)-Water Temperature (C)]]*OO[[#This Row],[5]]/SUM(OO[5])</f>
        <v>0</v>
      </c>
      <c r="H380" s="10">
        <f>3/24*OO[[#This Row],[64 (26JUN1985 21:00:00)-Water Temperature (C)]]*OO[[#This Row],[6]]/SUM(OO[6])</f>
        <v>0</v>
      </c>
      <c r="I380" s="10">
        <f>3/24*OO[[#This Row],[65 (27JUN1985 00:00:00)-Water Temperature (C)]]*OO[[#This Row],[7]]/SUM(OO[7])</f>
        <v>0</v>
      </c>
      <c r="J380" s="10">
        <f>3/24*OO[[#This Row],[66 (27JUN1985 03:00:00)-Water Temperature (C)]]*OO[[#This Row],[8]]/SUM(OO[8])</f>
        <v>0</v>
      </c>
      <c r="K380" s="10">
        <f>3/24*OO[[#This Row],[67 (27JUN1985 06:00:00)-Water Temperature (C)]]*OO[[#This Row],[9]]/SUM(OO[9])</f>
        <v>0</v>
      </c>
      <c r="L380" s="10">
        <f>3/24*OO[[#This Row],[68 (27JUN1985 09:00:00)-Water Temperature (C)]]*OO[[#This Row],[10]]/SUM(OO[10])</f>
        <v>0</v>
      </c>
      <c r="M380" s="10">
        <f>3/24*OO[[#This Row],[69 (27JUN1985 12:00:00)-Water Temperature (C)]]*OO[[#This Row],[11]]/SUM(OO[11])</f>
        <v>0</v>
      </c>
      <c r="N380" s="10">
        <f>3/24*OO[[#This Row],[70 (27JUN1985 15:00:00)-Water Temperature (C)]]*OO[[#This Row],[12]]/SUM(OO[12])</f>
        <v>0</v>
      </c>
      <c r="O380" s="10">
        <f>3/24*OO[[#This Row],[71 (27JUN1985 18:00:00)-Water Temperature (C)]]*OO[[#This Row],[13]]/SUM(OO[13])</f>
        <v>0</v>
      </c>
      <c r="P380" s="10">
        <f>3/24*OO[[#This Row],[72 (27JUN1985 21:00:00)-Water Temperature (C)]]*OO[[#This Row],[14]]/SUM(OO[14])</f>
        <v>0</v>
      </c>
      <c r="Q380" s="10">
        <f>3/24*OO[[#This Row],[73 (28JUN1985 00:00:00)-Water Temperature (C)]]*OO[[#This Row],[15]]/SUM(OO[15])</f>
        <v>0</v>
      </c>
      <c r="R380" s="10">
        <f>3/24*OO[[#This Row],[74 (28JUN1985 03:00:00)-Water Temperature (C)]]*OO[[#This Row],[16]]/SUM(OO[16])</f>
        <v>0</v>
      </c>
      <c r="S380" s="10">
        <f>3/24*OO[[#This Row],[75 (28JUN1985 06:00:00)-Water Temperature (C)]]*OO[[#This Row],[17]]/SUM(OO[17])</f>
        <v>0</v>
      </c>
      <c r="T380" s="10">
        <f>3/24*OO[[#This Row],[76 (28JUN1985 09:00:00)-Water Temperature (C)]]*OO[[#This Row],[18]]/SUM(OO[18])</f>
        <v>0</v>
      </c>
      <c r="U380" s="10">
        <f>3/24*OO[[#This Row],[77 (28JUN1985 12:00:00)-Water Temperature (C)]]*OO[[#This Row],[19]]/SUM(OO[19])</f>
        <v>0</v>
      </c>
      <c r="V380" s="10">
        <f>3/24000000*OO[[#This Row],[78 (28JUN1985 15:00:00)-Water Temperature (C)]]*OO[[#This Row],[20]]</f>
        <v>1.4792815610474998E-36</v>
      </c>
      <c r="W380" s="10">
        <f>3/24000000*OO[[#This Row],[79 (28JUN1985 18:00:00)-Water Temperature (C)]]*OO[[#This Row],[21]]</f>
        <v>3.05746325370375E-30</v>
      </c>
      <c r="X380" s="10">
        <f>3/24000000*OO[[#This Row],[80 (28JUN1985 21:00:00)-Water Temperature (C)]]*OO[[#This Row],[22]]</f>
        <v>3.1121183067424997E-23</v>
      </c>
      <c r="Y380" s="10">
        <f>3/24000000*OO[[#This Row],[81 (29JUN1985 00:00:00)-Water Temperature (C)]]*OO[[#This Row],[23]]</f>
        <v>2.0466507496100002E-18</v>
      </c>
      <c r="Z380" s="10">
        <f>3/24000000*OO[[#This Row],[82 (29JUN1985 03:00:00)-Water Temperature (C)]]*OO[[#This Row],[24]]</f>
        <v>5.6081224816499993E-15</v>
      </c>
      <c r="AA380" s="10">
        <f>3/24000000*OO[[#This Row],[83 (29JUN1985 06:00:00)-Water Temperature (C)]]*OO[[#This Row],[25]]</f>
        <v>2.92502366118E-12</v>
      </c>
      <c r="AB380" s="10">
        <f>3/24000000*OO[[#This Row],[84 (29JUN1985 09:00:00)-Water Temperature (C)]]*OO[[#This Row],[26]]</f>
        <v>4.7456101612149999E-10</v>
      </c>
      <c r="AC380" s="10">
        <f>3/24000000*OO[[#This Row],[85 (29JUN1985 12:00:00)-Water Temperature (C)]]*OO[[#This Row],[27]]</f>
        <v>3.1068425316825001E-8</v>
      </c>
      <c r="AD380" s="10">
        <f>3/24000000*OO[[#This Row],[86 (29JUN1985 15:00:00)-Water Temperature (C)]]*OO[[#This Row],[28]]</f>
        <v>9.7185159796649999E-7</v>
      </c>
      <c r="AE380" s="10">
        <f>3/24000000*OO[[#This Row],[88 (29JUN1985 21:00:00)-Water Temperature (C)]]*OO[[#This Row],[30]]</f>
        <v>1.61554928497275E-4</v>
      </c>
      <c r="AF380" s="10">
        <f>3/24000000*OO[[#This Row],[88 (29JUN1985 21:00:00)-Water Temperature (C)]]*OO[[#This Row],[30]]</f>
        <v>1.61554928497275E-4</v>
      </c>
      <c r="AG380" s="10">
        <f>3/24000000*OO[[#This Row],[89 (30JUN1985 00:00:00)-Water Temperature (C)]]*OO[[#This Row],[31]]</f>
        <v>9.7670992967324993E-4</v>
      </c>
      <c r="AH380" s="10">
        <f>3/24000000*OO[[#This Row],[90 (30JUN1985 03:00:00)-Water Temperature (C)]]*OO[[#This Row],[32]]</f>
        <v>3.8663886767112501E-3</v>
      </c>
      <c r="AI380" s="10">
        <f>3/24000000*OO[[#This Row],[91 (30JUN1985 06:00:00)-Water Temperature (C)]]*OO[[#This Row],[33]]</f>
        <v>1.049947133732625E-2</v>
      </c>
      <c r="AJ380" s="10">
        <f>3/24000000*OO[[#This Row],[92 (30JUN1985 09:00:00)-Water Temperature (C)]]*OO[[#This Row],[34]]</f>
        <v>2.0835101069501247E-2</v>
      </c>
      <c r="AK380" s="10">
        <f>3/24000000*OO[[#This Row],[93 (30JUN1985 12:00:00)-Water Temperature (C)]]*OO[[#This Row],[35]]</f>
        <v>3.1342727526412498E-2</v>
      </c>
      <c r="AL380" s="10">
        <f>3/24000000*OO[[#This Row],[94 (30JUN1985 15:00:00)-Water Temperature (C)]]*OO[[#This Row],[36]]</f>
        <v>3.6910412670649997E-2</v>
      </c>
      <c r="AM380" s="10">
        <f>3/24000000*OO[[#This Row],[95 (30JUN1985 18:00:00)-Water Temperature (C)]]*OO[[#This Row],[37]]</f>
        <v>3.4669139621124993E-2</v>
      </c>
      <c r="AN380" s="10">
        <f>3/24000000*OO[[#This Row],[96 (30JUN1985 21:00:00)-Water Temperature (C)]]*OO[[#This Row],[38]]</f>
        <v>2.6467780983499996E-2</v>
      </c>
      <c r="AO380" s="10">
        <f>3/24000000*OO[[#This Row],[97 (01JUL1985 00:00:00)-Water Temperature (C)]]*OO[[#This Row],[39]]</f>
        <v>1.6707874696435001E-2</v>
      </c>
      <c r="AP380" s="10">
        <f>3/24000000*OO[[#This Row],[98 (01JUL1985 03:00:00)-Water Temperature (C)]]*OO[[#This Row],[40]]</f>
        <v>8.9351872547174995E-3</v>
      </c>
      <c r="AQ380" s="10">
        <f>3/24000000*OO[[#This Row],[99 (01JUL1985 06:00:00)-Water Temperature (C)]]*OO[[#This Row],[41]]</f>
        <v>4.1618076216037494E-3</v>
      </c>
      <c r="AR380" s="10">
        <f>3/24000000*OO[[#This Row],[100 (01JUL1985 09:00:00)-Water Temperature (C)]]*OO[[#This Row],[42]]</f>
        <v>1.7663638871784999E-3</v>
      </c>
      <c r="AS380" s="10">
        <f>3/24000000*OO[[#This Row],[101 (01JUL1985 12:00:00)-Water Temperature (C)]]*OO[[#This Row],[43]]</f>
        <v>6.8350948873624983E-4</v>
      </c>
      <c r="AT380" s="10">
        <f>3/24000000*OO[[#This Row],[102 (01JUL1985 15:00:00)-Water Temperature (C)]]*OO[[#This Row],[44]]</f>
        <v>2.5745933512499999E-4</v>
      </c>
      <c r="AU380" s="10">
        <f>3/24000000*OO[[#This Row],[103 (01JUL1985 18:00:00)-Water Temperature (C)]]*OO[[#This Row],[45]]</f>
        <v>1.063140909285E-4</v>
      </c>
      <c r="AV380" s="10">
        <f>3/24000000*OO[[#This Row],[104 (01JUL1985 21:00:00)-Water Temperature (C)]]*OO[[#This Row],[46]]</f>
        <v>5.7321520044899995E-5</v>
      </c>
      <c r="AW380" s="10">
        <f>3/24000000*OO[[#This Row],[105 (02JUL1985 00:00:00)-Water Temperature (C)]]*OO[[#This Row],[47]]</f>
        <v>4.2729740087924996E-5</v>
      </c>
      <c r="AX380" s="10">
        <f>3/24000000*OO[[#This Row],[106 (02JUL1985 03:00:00)-Water Temperature (C)]]*OO[[#This Row],[48]]</f>
        <v>3.85066245675E-5</v>
      </c>
      <c r="AY380" s="10">
        <f>3/24000000*OO[[#This Row],[107 (02JUL1985 06:00:00)-Water Temperature (C)]]*OO[[#This Row],[49]]</f>
        <v>3.6950215723199995E-5</v>
      </c>
      <c r="AZ380" s="10">
        <f>3/24000000*OO[[#This Row],[108 (02JUL1985 09:00:00)-Water Temperature (C)]]*OO[[#This Row],[50]]</f>
        <v>3.6531791395312496E-5</v>
      </c>
      <c r="BA380" s="10">
        <f>3/24000000*OO[[#This Row],[109 (02JUL1985 12:00:00)-Water Temperature (C)]]*OO[[#This Row],[51]]</f>
        <v>3.5491529844049999E-5</v>
      </c>
      <c r="BB380" s="10">
        <f>3/24000000*OO[[#This Row],[110 (02JUL1985 15:00:00)-Water Temperature (C)]]*OO[[#This Row],[52]]</f>
        <v>3.4214448146449998E-5</v>
      </c>
      <c r="BC380" s="10">
        <f>3/24000000*OO[[#This Row],[111 (02JUL1985 18:00:00)-Water Temperature (C)]]*OO[[#This Row],[53]]</f>
        <v>3.2736596392499994E-5</v>
      </c>
      <c r="BD380" s="10">
        <f>3/24000000*OO[[#This Row],[112 (02JUL1985 21:00:00)-Water Temperature (C)]]*OO[[#This Row],[54]]</f>
        <v>3.0592043315625E-5</v>
      </c>
      <c r="BE380" s="10">
        <f>3/24000000*OO[[#This Row],[113 (03JUL1985 00:00:00)-Water Temperature (C)]]*OO[[#This Row],[55]]</f>
        <v>2.7896100546825001E-5</v>
      </c>
      <c r="BF380" s="10">
        <f>3/24000000*OO[[#This Row],[114 (03JUL1985 03:00:00)-Water Temperature (C)]]*OO[[#This Row],[56]]</f>
        <v>2.5070554346406248E-5</v>
      </c>
      <c r="BG380" s="10">
        <f>3/24000000*OO[[#This Row],[115 (03JUL1985 06:00:00)-Water Temperature (C)]]*OO[[#This Row],[57]]</f>
        <v>2.2139697692625003E-5</v>
      </c>
      <c r="BH380" s="10">
        <f>3/24000000*OO[[#This Row],[116 (03JUL1985 09:00:00)-Water Temperature (C)]]*OO[[#This Row],[58]]</f>
        <v>1.9735678837078746E-5</v>
      </c>
      <c r="BI380" s="10">
        <f>3/24000000*OO[[#This Row],[117 (03JUL1985 12:00:00)-Water Temperature (C)]]*OO[[#This Row],[59]]</f>
        <v>1.75561125643625E-5</v>
      </c>
      <c r="BJ380" s="10">
        <f>3/24000000*OO[[#This Row],[118 (03JUL1985 15:00:00)-Water Temperature (C)]]*OO[[#This Row],[60]]</f>
        <v>1.5537160635404999E-5</v>
      </c>
      <c r="BK380" s="10">
        <f>3/24000000*OO[[#This Row],[119 (03JUL1985 18:00:00)-Water Temperature (C)]]*OO[[#This Row],[61]]</f>
        <v>1.382957442988375E-5</v>
      </c>
      <c r="BL380" s="10">
        <f>3/24000000*OO[[#This Row],[120 (03JUL1985 21:00:00)-Water Temperature (C)]]*OO[[#This Row],[62]]</f>
        <v>1.2139678012752499E-5</v>
      </c>
      <c r="BM380" s="10">
        <f>3/24000000*OO[[#This Row],[121 (04JUL1985 00:00:00)-Water Temperature (C)]]*OO[[#This Row],[63]]</f>
        <v>1.0589753328519999E-5</v>
      </c>
      <c r="BN380" s="10">
        <f>3/24000000*OO[[#This Row],[122 (04JUL1985 03:00:00)-Water Temperature (C)]]*OO[[#This Row],[64]]</f>
        <v>9.1918716882124992E-6</v>
      </c>
      <c r="BO380" s="10">
        <f>3/24000000*OO[[#This Row],[123 (04JUL1985 06:00:00)-Water Temperature (C)]]*OO[[#This Row],[65]]</f>
        <v>7.8354585009999999E-6</v>
      </c>
      <c r="BP380" s="10">
        <f>3/24000000*OO[[#This Row],[124 (04JUL1985 09:00:00)-Water Temperature (C)]]*OO[[#This Row],[66]]</f>
        <v>6.5990080181437507E-6</v>
      </c>
      <c r="BQ380" s="10">
        <f>3/24000000*OO[[#This Row],[125 (04JUL1985 12:00:00)-Water Temperature (C)]]*OO[[#This Row],[67]]</f>
        <v>5.360162146687499E-6</v>
      </c>
      <c r="BR380" s="10">
        <f>3/24000000*OO[[#This Row],[126 (04JUL1985 15:00:00)-Water Temperature (C)]]*OO[[#This Row],[68]]</f>
        <v>4.2937750784775003E-6</v>
      </c>
      <c r="BS380" s="10">
        <f>3/24000000*OO[[#This Row],[127 (04JUL1985 18:00:00)-Water Temperature (C)]]*OO[[#This Row],[69]]</f>
        <v>3.3850510000499996E-6</v>
      </c>
      <c r="BT380" s="10">
        <f>3/24000000*OO[[#This Row],[128 (04JUL1985 21:00:00)-Water Temperature (C)]]*OO[[#This Row],[70]]</f>
        <v>2.69100272574575E-6</v>
      </c>
      <c r="BU380" s="10">
        <f>3/24000000*OO[[#This Row],[129 (05JUL1985 00:00:00)-Water Temperature (C)]]*OO[[#This Row],[71]]</f>
        <v>2.2007216858294995E-6</v>
      </c>
      <c r="BV380" s="10">
        <f>3/24000000*OO[[#This Row],[130 (05JUL1985 03:00:00)-Water Temperature (C)]]*OO[[#This Row],[72]]</f>
        <v>1.8559399182562498E-6</v>
      </c>
      <c r="BW380" s="10">
        <f>3/24000000*OO[[#This Row],[131 (05JUL1985 06:00:00)-Water Temperature (C)]]*OO[[#This Row],[73]]</f>
        <v>1.6106449746948751E-6</v>
      </c>
      <c r="BX380" s="10">
        <f>3/24000000*OO[[#This Row],[132 (05JUL1985 09:00:00)-Water Temperature (C)]]*OO[[#This Row],[74]]</f>
        <v>1.4573405430534999E-6</v>
      </c>
      <c r="BY380" s="10">
        <f>3/24000000*OO[[#This Row],[133 (05JUL1985 12:00:00)-Water Temperature (C)]]*OO[[#This Row],[75]]</f>
        <v>1.3218731517075001E-6</v>
      </c>
      <c r="BZ380" s="10">
        <f>3/24000000*OO[[#This Row],[134 (05JUL1985 15:00:00)-Water Temperature (C)]]*OO[[#This Row],[76]]</f>
        <v>1.2258925634831249E-6</v>
      </c>
      <c r="CA380" s="10">
        <f>3/24000000*OO[[#This Row],[135 (05JUL1985 18:00:00)-Water Temperature (C)]]*OO[[#This Row],[77]]</f>
        <v>1.152022766529375E-6</v>
      </c>
      <c r="CB380" s="10">
        <f>3/24000000*OO[[#This Row],[136 (05JUL1985 21:00:00)-Water Temperature (C)]]*OO[[#This Row],[78]]</f>
        <v>1.0838209250172499E-6</v>
      </c>
      <c r="CC380" s="10">
        <f>3/24000000*OO[[#This Row],[137 (06JUL1985 00:00:00)-Water Temperature (C)]]*OO[[#This Row],[79]]</f>
        <v>1.02147139739475E-6</v>
      </c>
      <c r="CD380" s="10">
        <f>3/24000000*OO[[#This Row],[138 (06JUL1985 03:00:00)-Water Temperature (C)]]*OO[[#This Row],[80]]</f>
        <v>9.6657180555375E-7</v>
      </c>
      <c r="CE380" s="10">
        <f>3/24000000*OO[[#This Row],[139 (06JUL1985 06:00:00)-Water Temperature (C)]]*OO[[#This Row],[81]]</f>
        <v>9.2568373171537496E-7</v>
      </c>
      <c r="CF380" s="10">
        <f>3/24000000*OO[[#This Row],[140 (06JUL1985 09:00:00)-Water Temperature (C)]]*OO[[#This Row],[82]]</f>
        <v>9.1755013773250009E-7</v>
      </c>
      <c r="CG380" s="10">
        <f>3/24000000*OO[[#This Row],[141 (06JUL1985 12:00:00)-Water Temperature (C)]]*OO[[#This Row],[83]]</f>
        <v>9.0596823411599995E-7</v>
      </c>
      <c r="CH380" s="10">
        <f>3/24000000*OO[[#This Row],[142 (06JUL1985 15:00:00)-Water Temperature (C)]]*OO[[#This Row],[84]]</f>
        <v>8.9818137911249999E-7</v>
      </c>
      <c r="CI380" s="10">
        <f>3/24000000*OO[[#This Row],[143 (06JUL1985 18:00:00)-Water Temperature (C)]]*OO[[#This Row],[85]]</f>
        <v>8.9270155034649995E-7</v>
      </c>
      <c r="CJ380" s="10">
        <f>3/24000000*OO[[#This Row],[144 (06JUL1985 21:00:00)-Water Temperature (C)]]*OO[[#This Row],[86]]</f>
        <v>8.6974476875825001E-7</v>
      </c>
      <c r="CK380" s="10">
        <f>3/24000000*OO[[#This Row],[145 (07JUL1985 00:00:00)-Water Temperature (C)]]*OO[[#This Row],[87]]</f>
        <v>8.3476171717162505E-7</v>
      </c>
      <c r="CL380" s="10">
        <f>3/24000000*OO[[#This Row],[146 (07JUL1985 03:00:00)-Water Temperature (C)]]*OO[[#This Row],[88]]</f>
        <v>7.9931401346449977E-7</v>
      </c>
      <c r="CM380" s="10">
        <f>3/24000000*OO[[#This Row],[147 (07JUL1985 06:00:00)-Water Temperature (C)]]*OO[[#This Row],[89]]</f>
        <v>7.6042076401687501E-7</v>
      </c>
      <c r="CN380" s="10">
        <f>3/24000000*OO[[#This Row],[148 (07JUL1985 09:00:00)-Water Temperature (C)]]*OO[[#This Row],[90]]</f>
        <v>7.3934521993000002E-7</v>
      </c>
      <c r="CO380" s="10">
        <f>3/24000000*OO[[#This Row],[149 (07JUL1985 12:00:00)-Water Temperature (C)]]*OO[[#This Row],[91]]</f>
        <v>7.174236792105E-7</v>
      </c>
      <c r="CP380" s="10">
        <f>3/24000000*OO[[#This Row],[150 (07JUL1985 15:00:00)-Water Temperature (C)]]*OO[[#This Row],[92]]</f>
        <v>6.9442990213199994E-7</v>
      </c>
      <c r="CQ380" s="10">
        <f>3/24000000*OO[[#This Row],[151 (07JUL1985 18:00:00)-Water Temperature (C)]]*OO[[#This Row],[93]]</f>
        <v>6.7320521271562502E-7</v>
      </c>
      <c r="CR380" s="10">
        <f>3/24000000*OO[[#This Row],[152 (07JUL1985 21:00:00)-Water Temperature (C)]]*OO[[#This Row],[94]]</f>
        <v>6.4330023841599997E-7</v>
      </c>
      <c r="CS380" s="10">
        <f>3/24000000*OO[[#This Row],[153 (08JUL1985 00:00:00)-Water Temperature (C)]]*OO[[#This Row],[95]]</f>
        <v>6.1315042934812501E-7</v>
      </c>
      <c r="CT380" s="10">
        <f>3/24000000*OO[[#This Row],[154 (08JUL1985 03:00:00)-Water Temperature (C)]]*OO[[#This Row],[96]]</f>
        <v>5.8449273063974997E-7</v>
      </c>
      <c r="CU380" s="10">
        <f>3/24000000*OO[[#This Row],[155 (08JUL1985 06:00:00)-Water Temperature (C)]]*OO[[#This Row],[97]]</f>
        <v>5.5633380409999996E-7</v>
      </c>
      <c r="CV380" s="10">
        <f>3/24000000*OO[[#This Row],[156 (08JUL1985 09:00:00)-Water Temperature (C)]]*OO[[#This Row],[98]]</f>
        <v>5.2896720588562491E-7</v>
      </c>
      <c r="CW380" s="10">
        <f>3/24000000*OO[[#This Row],[157 (08JUL1985 12:00:00)-Water Temperature (C)]]*OO[[#This Row],[99]]</f>
        <v>5.0833807747799988E-7</v>
      </c>
    </row>
    <row r="381" spans="1:101" x14ac:dyDescent="0.35">
      <c r="A381" t="s">
        <v>388</v>
      </c>
      <c r="B381">
        <v>524.54549999999995</v>
      </c>
      <c r="C381" s="10">
        <f>3/24*OO[[#This Row],[59 (26JUN1985 06:00:00)-Water Temperature (C)]]*OO[[#This Row],[1]]/SUM(OO[1])</f>
        <v>0</v>
      </c>
      <c r="D381" s="10">
        <f>3/24*OO[[#This Row],[60 (26JUN1985 09:00:00)-Water Temperature (C)]]*OO[[#This Row],[2]]/SUM(OO[2])</f>
        <v>0</v>
      </c>
      <c r="E381" s="10">
        <f>3/24*OO[[#This Row],[61 (26JUN1985 12:00:00)-Water Temperature (C)]]*OO[[#This Row],[3]]/SUM(OO[3])</f>
        <v>0</v>
      </c>
      <c r="F381" s="10">
        <f>3/24*OO[[#This Row],[62 (26JUN1985 15:00:00)-Water Temperature (C)]]*OO[[#This Row],[4]]/SUM(OO[4])</f>
        <v>0</v>
      </c>
      <c r="G381" s="10">
        <f>3/24*OO[[#This Row],[63 (26JUN1985 18:00:00)-Water Temperature (C)]]*OO[[#This Row],[5]]/SUM(OO[5])</f>
        <v>0</v>
      </c>
      <c r="H381" s="10">
        <f>3/24*OO[[#This Row],[64 (26JUN1985 21:00:00)-Water Temperature (C)]]*OO[[#This Row],[6]]/SUM(OO[6])</f>
        <v>0</v>
      </c>
      <c r="I381" s="10">
        <f>3/24*OO[[#This Row],[65 (27JUN1985 00:00:00)-Water Temperature (C)]]*OO[[#This Row],[7]]/SUM(OO[7])</f>
        <v>0</v>
      </c>
      <c r="J381" s="10">
        <f>3/24*OO[[#This Row],[66 (27JUN1985 03:00:00)-Water Temperature (C)]]*OO[[#This Row],[8]]/SUM(OO[8])</f>
        <v>0</v>
      </c>
      <c r="K381" s="10">
        <f>3/24*OO[[#This Row],[67 (27JUN1985 06:00:00)-Water Temperature (C)]]*OO[[#This Row],[9]]/SUM(OO[9])</f>
        <v>0</v>
      </c>
      <c r="L381" s="10">
        <f>3/24*OO[[#This Row],[68 (27JUN1985 09:00:00)-Water Temperature (C)]]*OO[[#This Row],[10]]/SUM(OO[10])</f>
        <v>0</v>
      </c>
      <c r="M381" s="10">
        <f>3/24*OO[[#This Row],[69 (27JUN1985 12:00:00)-Water Temperature (C)]]*OO[[#This Row],[11]]/SUM(OO[11])</f>
        <v>0</v>
      </c>
      <c r="N381" s="10">
        <f>3/24*OO[[#This Row],[70 (27JUN1985 15:00:00)-Water Temperature (C)]]*OO[[#This Row],[12]]/SUM(OO[12])</f>
        <v>0</v>
      </c>
      <c r="O381" s="10">
        <f>3/24*OO[[#This Row],[71 (27JUN1985 18:00:00)-Water Temperature (C)]]*OO[[#This Row],[13]]/SUM(OO[13])</f>
        <v>0</v>
      </c>
      <c r="P381" s="10">
        <f>3/24*OO[[#This Row],[72 (27JUN1985 21:00:00)-Water Temperature (C)]]*OO[[#This Row],[14]]/SUM(OO[14])</f>
        <v>0</v>
      </c>
      <c r="Q381" s="10">
        <f>3/24*OO[[#This Row],[73 (28JUN1985 00:00:00)-Water Temperature (C)]]*OO[[#This Row],[15]]/SUM(OO[15])</f>
        <v>0</v>
      </c>
      <c r="R381" s="10">
        <f>3/24*OO[[#This Row],[74 (28JUN1985 03:00:00)-Water Temperature (C)]]*OO[[#This Row],[16]]/SUM(OO[16])</f>
        <v>0</v>
      </c>
      <c r="S381" s="10">
        <f>3/24*OO[[#This Row],[75 (28JUN1985 06:00:00)-Water Temperature (C)]]*OO[[#This Row],[17]]/SUM(OO[17])</f>
        <v>0</v>
      </c>
      <c r="T381" s="10">
        <f>3/24*OO[[#This Row],[76 (28JUN1985 09:00:00)-Water Temperature (C)]]*OO[[#This Row],[18]]/SUM(OO[18])</f>
        <v>0</v>
      </c>
      <c r="U381" s="10">
        <f>3/24*OO[[#This Row],[77 (28JUN1985 12:00:00)-Water Temperature (C)]]*OO[[#This Row],[19]]/SUM(OO[19])</f>
        <v>0</v>
      </c>
      <c r="V381" s="10">
        <f>3/24000000*OO[[#This Row],[78 (28JUN1985 15:00:00)-Water Temperature (C)]]*OO[[#This Row],[20]]</f>
        <v>7.5587662678162508E-37</v>
      </c>
      <c r="W381" s="10">
        <f>3/24000000*OO[[#This Row],[79 (28JUN1985 18:00:00)-Water Temperature (C)]]*OO[[#This Row],[21]]</f>
        <v>2.4161863156409998E-30</v>
      </c>
      <c r="X381" s="10">
        <f>3/24000000*OO[[#This Row],[80 (28JUN1985 21:00:00)-Water Temperature (C)]]*OO[[#This Row],[22]]</f>
        <v>2.0024383478689998E-23</v>
      </c>
      <c r="Y381" s="10">
        <f>3/24000000*OO[[#This Row],[81 (29JUN1985 00:00:00)-Water Temperature (C)]]*OO[[#This Row],[23]]</f>
        <v>1.571726439676625E-18</v>
      </c>
      <c r="Z381" s="10">
        <f>3/24000000*OO[[#This Row],[82 (29JUN1985 03:00:00)-Water Temperature (C)]]*OO[[#This Row],[24]]</f>
        <v>4.6506667838274996E-15</v>
      </c>
      <c r="AA381" s="10">
        <f>3/24000000*OO[[#This Row],[83 (29JUN1985 06:00:00)-Water Temperature (C)]]*OO[[#This Row],[25]]</f>
        <v>2.55698454992375E-12</v>
      </c>
      <c r="AB381" s="10">
        <f>3/24000000*OO[[#This Row],[84 (29JUN1985 09:00:00)-Water Temperature (C)]]*OO[[#This Row],[26]]</f>
        <v>4.3203273598124997E-10</v>
      </c>
      <c r="AC381" s="10">
        <f>3/24000000*OO[[#This Row],[85 (29JUN1985 12:00:00)-Water Temperature (C)]]*OO[[#This Row],[27]]</f>
        <v>2.9239978855499997E-8</v>
      </c>
      <c r="AD381" s="10">
        <f>3/24000000*OO[[#This Row],[86 (29JUN1985 15:00:00)-Water Temperature (C)]]*OO[[#This Row],[28]]</f>
        <v>9.4007262580175006E-7</v>
      </c>
      <c r="AE381" s="10">
        <f>3/24000000*OO[[#This Row],[88 (29JUN1985 21:00:00)-Water Temperature (C)]]*OO[[#This Row],[30]]</f>
        <v>1.6377723703E-4</v>
      </c>
      <c r="AF381" s="10">
        <f>3/24000000*OO[[#This Row],[88 (29JUN1985 21:00:00)-Water Temperature (C)]]*OO[[#This Row],[30]]</f>
        <v>1.6377723703E-4</v>
      </c>
      <c r="AG381" s="10">
        <f>3/24000000*OO[[#This Row],[89 (30JUN1985 00:00:00)-Water Temperature (C)]]*OO[[#This Row],[31]]</f>
        <v>1.010597064169E-3</v>
      </c>
      <c r="AH381" s="10">
        <f>3/24000000*OO[[#This Row],[90 (30JUN1985 03:00:00)-Water Temperature (C)]]*OO[[#This Row],[32]]</f>
        <v>4.0773940879587495E-3</v>
      </c>
      <c r="AI381" s="10">
        <f>3/24000000*OO[[#This Row],[91 (30JUN1985 06:00:00)-Water Temperature (C)]]*OO[[#This Row],[33]]</f>
        <v>1.1270612351028747E-2</v>
      </c>
      <c r="AJ381" s="10">
        <f>3/24000000*OO[[#This Row],[92 (30JUN1985 09:00:00)-Water Temperature (C)]]*OO[[#This Row],[34]]</f>
        <v>2.2722145735441252E-2</v>
      </c>
      <c r="AK381" s="10">
        <f>3/24000000*OO[[#This Row],[93 (30JUN1985 12:00:00)-Water Temperature (C)]]*OO[[#This Row],[35]]</f>
        <v>3.4676574401474994E-2</v>
      </c>
      <c r="AL381" s="10">
        <f>3/24000000*OO[[#This Row],[94 (30JUN1985 15:00:00)-Water Temperature (C)]]*OO[[#This Row],[36]]</f>
        <v>4.1368010038424996E-2</v>
      </c>
      <c r="AM381" s="10">
        <f>3/24000000*OO[[#This Row],[95 (30JUN1985 18:00:00)-Water Temperature (C)]]*OO[[#This Row],[37]]</f>
        <v>3.9329633157187495E-2</v>
      </c>
      <c r="AN381" s="10">
        <f>3/24000000*OO[[#This Row],[96 (30JUN1985 21:00:00)-Water Temperature (C)]]*OO[[#This Row],[38]]</f>
        <v>3.0356058793199997E-2</v>
      </c>
      <c r="AO381" s="10">
        <f>3/24000000*OO[[#This Row],[97 (01JUL1985 00:00:00)-Water Temperature (C)]]*OO[[#This Row],[39]]</f>
        <v>1.9369439460292501E-2</v>
      </c>
      <c r="AP381" s="10">
        <f>3/24000000*OO[[#This Row],[98 (01JUL1985 03:00:00)-Water Temperature (C)]]*OO[[#This Row],[40]]</f>
        <v>1.0459148108456251E-2</v>
      </c>
      <c r="AQ381" s="10">
        <f>3/24000000*OO[[#This Row],[99 (01JUL1985 06:00:00)-Water Temperature (C)]]*OO[[#This Row],[41]]</f>
        <v>4.9134865620425001E-3</v>
      </c>
      <c r="AR381" s="10">
        <f>3/24000000*OO[[#This Row],[100 (01JUL1985 09:00:00)-Water Temperature (C)]]*OO[[#This Row],[42]]</f>
        <v>2.1013546959933746E-3</v>
      </c>
      <c r="AS381" s="10">
        <f>3/24000000*OO[[#This Row],[101 (01JUL1985 12:00:00)-Water Temperature (C)]]*OO[[#This Row],[43]]</f>
        <v>8.1763153181874993E-4</v>
      </c>
      <c r="AT381" s="10">
        <f>3/24000000*OO[[#This Row],[102 (01JUL1985 15:00:00)-Water Temperature (C)]]*OO[[#This Row],[44]]</f>
        <v>3.0799216485012497E-4</v>
      </c>
      <c r="AU381" s="10">
        <f>3/24000000*OO[[#This Row],[103 (01JUL1985 18:00:00)-Water Temperature (C)]]*OO[[#This Row],[45]]</f>
        <v>1.26060803826025E-4</v>
      </c>
      <c r="AV381" s="10">
        <f>3/24000000*OO[[#This Row],[104 (01JUL1985 21:00:00)-Water Temperature (C)]]*OO[[#This Row],[46]]</f>
        <v>6.6754124481899999E-5</v>
      </c>
      <c r="AW381" s="10">
        <f>3/24000000*OO[[#This Row],[105 (02JUL1985 00:00:00)-Water Temperature (C)]]*OO[[#This Row],[47]]</f>
        <v>4.9024978817775005E-5</v>
      </c>
      <c r="AX381" s="10">
        <f>3/24000000*OO[[#This Row],[106 (02JUL1985 03:00:00)-Water Temperature (C)]]*OO[[#This Row],[48]]</f>
        <v>4.3942853592050003E-5</v>
      </c>
      <c r="AY381" s="10">
        <f>3/24000000*OO[[#This Row],[107 (02JUL1985 06:00:00)-Water Temperature (C)]]*OO[[#This Row],[49]]</f>
        <v>4.2184811111324998E-5</v>
      </c>
      <c r="AZ381" s="10">
        <f>3/24000000*OO[[#This Row],[108 (02JUL1985 09:00:00)-Water Temperature (C)]]*OO[[#This Row],[50]]</f>
        <v>4.1799570353325005E-5</v>
      </c>
      <c r="BA381" s="10">
        <f>3/24000000*OO[[#This Row],[109 (02JUL1985 12:00:00)-Water Temperature (C)]]*OO[[#This Row],[51]]</f>
        <v>4.0696742094699999E-5</v>
      </c>
      <c r="BB381" s="10">
        <f>3/24000000*OO[[#This Row],[110 (02JUL1985 15:00:00)-Water Temperature (C)]]*OO[[#This Row],[52]]</f>
        <v>3.9291666005799996E-5</v>
      </c>
      <c r="BC381" s="10">
        <f>3/24000000*OO[[#This Row],[111 (02JUL1985 18:00:00)-Water Temperature (C)]]*OO[[#This Row],[53]]</f>
        <v>3.7654210276149997E-5</v>
      </c>
      <c r="BD381" s="10">
        <f>3/24000000*OO[[#This Row],[112 (02JUL1985 21:00:00)-Water Temperature (C)]]*OO[[#This Row],[54]]</f>
        <v>3.5239020529449999E-5</v>
      </c>
      <c r="BE381" s="10">
        <f>3/24000000*OO[[#This Row],[113 (03JUL1985 00:00:00)-Water Temperature (C)]]*OO[[#This Row],[55]]</f>
        <v>3.2179258538700002E-5</v>
      </c>
      <c r="BF381" s="10">
        <f>3/24000000*OO[[#This Row],[114 (03JUL1985 03:00:00)-Water Temperature (C)]]*OO[[#This Row],[56]]</f>
        <v>2.89786400959E-5</v>
      </c>
      <c r="BG381" s="10">
        <f>3/24000000*OO[[#This Row],[115 (03JUL1985 06:00:00)-Water Temperature (C)]]*OO[[#This Row],[57]]</f>
        <v>2.5647767212867496E-5</v>
      </c>
      <c r="BH381" s="10">
        <f>3/24000000*OO[[#This Row],[116 (03JUL1985 09:00:00)-Water Temperature (C)]]*OO[[#This Row],[58]]</f>
        <v>2.2911971673080001E-5</v>
      </c>
      <c r="BI381" s="10">
        <f>3/24000000*OO[[#This Row],[117 (03JUL1985 12:00:00)-Water Temperature (C)]]*OO[[#This Row],[59]]</f>
        <v>2.041301324233875E-5</v>
      </c>
      <c r="BJ381" s="10">
        <f>3/24000000*OO[[#This Row],[118 (03JUL1985 15:00:00)-Water Temperature (C)]]*OO[[#This Row],[60]]</f>
        <v>1.8079977056625E-5</v>
      </c>
      <c r="BK381" s="10">
        <f>3/24000000*OO[[#This Row],[119 (03JUL1985 18:00:00)-Water Temperature (C)]]*OO[[#This Row],[61]]</f>
        <v>1.6093288124489999E-5</v>
      </c>
      <c r="BL381" s="10">
        <f>3/24000000*OO[[#This Row],[120 (03JUL1985 21:00:00)-Water Temperature (C)]]*OO[[#This Row],[62]]</f>
        <v>1.41347750775E-5</v>
      </c>
      <c r="BM381" s="10">
        <f>3/24000000*OO[[#This Row],[121 (04JUL1985 00:00:00)-Water Temperature (C)]]*OO[[#This Row],[63]]</f>
        <v>1.2334166013225E-5</v>
      </c>
      <c r="BN381" s="10">
        <f>3/24000000*OO[[#This Row],[122 (04JUL1985 03:00:00)-Water Temperature (C)]]*OO[[#This Row],[64]]</f>
        <v>1.0721097162352501E-5</v>
      </c>
      <c r="BO381" s="10">
        <f>3/24000000*OO[[#This Row],[123 (04JUL1985 06:00:00)-Water Temperature (C)]]*OO[[#This Row],[65]]</f>
        <v>9.158457122652498E-6</v>
      </c>
      <c r="BP381" s="10">
        <f>3/24000000*OO[[#This Row],[124 (04JUL1985 09:00:00)-Water Temperature (C)]]*OO[[#This Row],[66]]</f>
        <v>7.73103245898875E-6</v>
      </c>
      <c r="BQ381" s="10">
        <f>3/24000000*OO[[#This Row],[125 (04JUL1985 12:00:00)-Water Temperature (C)]]*OO[[#This Row],[67]]</f>
        <v>6.293711883606249E-6</v>
      </c>
      <c r="BR381" s="10">
        <f>3/24000000*OO[[#This Row],[126 (04JUL1985 15:00:00)-Water Temperature (C)]]*OO[[#This Row],[68]]</f>
        <v>5.0468425268624998E-6</v>
      </c>
      <c r="BS381" s="10">
        <f>3/24000000*OO[[#This Row],[127 (04JUL1985 18:00:00)-Water Temperature (C)]]*OO[[#This Row],[69]]</f>
        <v>3.9793552924650003E-6</v>
      </c>
      <c r="BT381" s="10">
        <f>3/24000000*OO[[#This Row],[128 (04JUL1985 21:00:00)-Water Temperature (C)]]*OO[[#This Row],[70]]</f>
        <v>3.1594279374074997E-6</v>
      </c>
      <c r="BU381" s="10">
        <f>3/24000000*OO[[#This Row],[129 (05JUL1985 00:00:00)-Water Temperature (C)]]*OO[[#This Row],[71]]</f>
        <v>2.5793534402493749E-6</v>
      </c>
      <c r="BV381" s="10">
        <f>3/24000000*OO[[#This Row],[130 (05JUL1985 03:00:00)-Water Temperature (C)]]*OO[[#This Row],[72]]</f>
        <v>2.1714449466010002E-6</v>
      </c>
      <c r="BW381" s="10">
        <f>3/24000000*OO[[#This Row],[131 (05JUL1985 06:00:00)-Water Temperature (C)]]*OO[[#This Row],[73]]</f>
        <v>1.8820274992259999E-6</v>
      </c>
      <c r="BX381" s="10">
        <f>3/24000000*OO[[#This Row],[132 (05JUL1985 09:00:00)-Water Temperature (C)]]*OO[[#This Row],[74]]</f>
        <v>1.7012664050055001E-6</v>
      </c>
      <c r="BY381" s="10">
        <f>3/24000000*OO[[#This Row],[133 (05JUL1985 12:00:00)-Water Temperature (C)]]*OO[[#This Row],[75]]</f>
        <v>1.5420981033629998E-6</v>
      </c>
      <c r="BZ381" s="10">
        <f>3/24000000*OO[[#This Row],[134 (05JUL1985 15:00:00)-Water Temperature (C)]]*OO[[#This Row],[76]]</f>
        <v>1.42840948217E-6</v>
      </c>
      <c r="CA381" s="10">
        <f>3/24000000*OO[[#This Row],[135 (05JUL1985 18:00:00)-Water Temperature (C)]]*OO[[#This Row],[77]]</f>
        <v>1.3415622614894997E-6</v>
      </c>
      <c r="CB381" s="10">
        <f>3/24000000*OO[[#This Row],[136 (05JUL1985 21:00:00)-Water Temperature (C)]]*OO[[#This Row],[78]]</f>
        <v>1.2611740262632501E-6</v>
      </c>
      <c r="CC381" s="10">
        <f>3/24000000*OO[[#This Row],[137 (06JUL1985 00:00:00)-Water Temperature (C)]]*OO[[#This Row],[79]]</f>
        <v>1.18793961078E-6</v>
      </c>
      <c r="CD381" s="10">
        <f>3/24000000*OO[[#This Row],[138 (06JUL1985 03:00:00)-Water Temperature (C)]]*OO[[#This Row],[80]]</f>
        <v>1.1241819462344999E-6</v>
      </c>
      <c r="CE381" s="10">
        <f>3/24000000*OO[[#This Row],[139 (06JUL1985 06:00:00)-Water Temperature (C)]]*OO[[#This Row],[81]]</f>
        <v>1.0767197607124999E-6</v>
      </c>
      <c r="CF381" s="10">
        <f>3/24000000*OO[[#This Row],[140 (06JUL1985 09:00:00)-Water Temperature (C)]]*OO[[#This Row],[82]]</f>
        <v>1.0677058373298749E-6</v>
      </c>
      <c r="CG381" s="10">
        <f>3/24000000*OO[[#This Row],[141 (06JUL1985 12:00:00)-Water Temperature (C)]]*OO[[#This Row],[83]]</f>
        <v>1.0545941081112498E-6</v>
      </c>
      <c r="CH381" s="10">
        <f>3/24000000*OO[[#This Row],[142 (06JUL1985 15:00:00)-Water Temperature (C)]]*OO[[#This Row],[84]]</f>
        <v>1.0456102927072497E-6</v>
      </c>
      <c r="CI381" s="10">
        <f>3/24000000*OO[[#This Row],[143 (06JUL1985 18:00:00)-Water Temperature (C)]]*OO[[#This Row],[85]]</f>
        <v>1.0398996705759998E-6</v>
      </c>
      <c r="CJ381" s="10">
        <f>3/24000000*OO[[#This Row],[144 (06JUL1985 21:00:00)-Water Temperature (C)]]*OO[[#This Row],[86]]</f>
        <v>1.0134126739397498E-6</v>
      </c>
      <c r="CK381" s="10">
        <f>3/24000000*OO[[#This Row],[145 (07JUL1985 00:00:00)-Water Temperature (C)]]*OO[[#This Row],[87]]</f>
        <v>9.7299665855212508E-7</v>
      </c>
      <c r="CL381" s="10">
        <f>3/24000000*OO[[#This Row],[146 (07JUL1985 03:00:00)-Water Temperature (C)]]*OO[[#This Row],[88]]</f>
        <v>9.3285085154999989E-7</v>
      </c>
      <c r="CM381" s="10">
        <f>3/24000000*OO[[#This Row],[147 (07JUL1985 06:00:00)-Water Temperature (C)]]*OO[[#This Row],[89]]</f>
        <v>8.8864644172525E-7</v>
      </c>
      <c r="CN381" s="10">
        <f>3/24000000*OO[[#This Row],[148 (07JUL1985 09:00:00)-Water Temperature (C)]]*OO[[#This Row],[90]]</f>
        <v>8.6512350287812499E-7</v>
      </c>
      <c r="CO381" s="10">
        <f>3/24000000*OO[[#This Row],[149 (07JUL1985 12:00:00)-Water Temperature (C)]]*OO[[#This Row],[91]]</f>
        <v>8.4031354388187483E-7</v>
      </c>
      <c r="CP381" s="10">
        <f>3/24000000*OO[[#This Row],[150 (07JUL1985 15:00:00)-Water Temperature (C)]]*OO[[#This Row],[92]]</f>
        <v>8.1385896319649995E-7</v>
      </c>
      <c r="CQ381" s="10">
        <f>3/24000000*OO[[#This Row],[151 (07JUL1985 18:00:00)-Water Temperature (C)]]*OO[[#This Row],[93]]</f>
        <v>7.8946913466849997E-7</v>
      </c>
      <c r="CR381" s="10">
        <f>3/24000000*OO[[#This Row],[152 (07JUL1985 21:00:00)-Water Temperature (C)]]*OO[[#This Row],[94]]</f>
        <v>7.5458881957112492E-7</v>
      </c>
      <c r="CS381" s="10">
        <f>3/24000000*OO[[#This Row],[153 (08JUL1985 00:00:00)-Water Temperature (C)]]*OO[[#This Row],[95]]</f>
        <v>7.1942347630174996E-7</v>
      </c>
      <c r="CT381" s="10">
        <f>3/24000000*OO[[#This Row],[154 (08JUL1985 03:00:00)-Water Temperature (C)]]*OO[[#This Row],[96]]</f>
        <v>6.8658884591549989E-7</v>
      </c>
      <c r="CU381" s="10">
        <f>3/24000000*OO[[#This Row],[155 (08JUL1985 06:00:00)-Water Temperature (C)]]*OO[[#This Row],[97]]</f>
        <v>6.5440959470699998E-7</v>
      </c>
      <c r="CV381" s="10">
        <f>3/24000000*OO[[#This Row],[156 (08JUL1985 09:00:00)-Water Temperature (C)]]*OO[[#This Row],[98]]</f>
        <v>6.2306960543437488E-7</v>
      </c>
      <c r="CW381" s="10">
        <f>3/24000000*OO[[#This Row],[157 (08JUL1985 12:00:00)-Water Temperature (C)]]*OO[[#This Row],[99]]</f>
        <v>5.9957037131737492E-7</v>
      </c>
    </row>
    <row r="382" spans="1:101" x14ac:dyDescent="0.35">
      <c r="A382" t="s">
        <v>389</v>
      </c>
      <c r="B382">
        <v>681.88019999999995</v>
      </c>
      <c r="C382" s="10">
        <f>3/24*OO[[#This Row],[59 (26JUN1985 06:00:00)-Water Temperature (C)]]*OO[[#This Row],[1]]/SUM(OO[1])</f>
        <v>0</v>
      </c>
      <c r="D382" s="10">
        <f>3/24*OO[[#This Row],[60 (26JUN1985 09:00:00)-Water Temperature (C)]]*OO[[#This Row],[2]]/SUM(OO[2])</f>
        <v>0</v>
      </c>
      <c r="E382" s="10">
        <f>3/24*OO[[#This Row],[61 (26JUN1985 12:00:00)-Water Temperature (C)]]*OO[[#This Row],[3]]/SUM(OO[3])</f>
        <v>0</v>
      </c>
      <c r="F382" s="10">
        <f>3/24*OO[[#This Row],[62 (26JUN1985 15:00:00)-Water Temperature (C)]]*OO[[#This Row],[4]]/SUM(OO[4])</f>
        <v>0</v>
      </c>
      <c r="G382" s="10">
        <f>3/24*OO[[#This Row],[63 (26JUN1985 18:00:00)-Water Temperature (C)]]*OO[[#This Row],[5]]/SUM(OO[5])</f>
        <v>0</v>
      </c>
      <c r="H382" s="10">
        <f>3/24*OO[[#This Row],[64 (26JUN1985 21:00:00)-Water Temperature (C)]]*OO[[#This Row],[6]]/SUM(OO[6])</f>
        <v>0</v>
      </c>
      <c r="I382" s="10">
        <f>3/24*OO[[#This Row],[65 (27JUN1985 00:00:00)-Water Temperature (C)]]*OO[[#This Row],[7]]/SUM(OO[7])</f>
        <v>0</v>
      </c>
      <c r="J382" s="10">
        <f>3/24*OO[[#This Row],[66 (27JUN1985 03:00:00)-Water Temperature (C)]]*OO[[#This Row],[8]]/SUM(OO[8])</f>
        <v>0</v>
      </c>
      <c r="K382" s="10">
        <f>3/24*OO[[#This Row],[67 (27JUN1985 06:00:00)-Water Temperature (C)]]*OO[[#This Row],[9]]/SUM(OO[9])</f>
        <v>0</v>
      </c>
      <c r="L382" s="10">
        <f>3/24*OO[[#This Row],[68 (27JUN1985 09:00:00)-Water Temperature (C)]]*OO[[#This Row],[10]]/SUM(OO[10])</f>
        <v>0</v>
      </c>
      <c r="M382" s="10">
        <f>3/24*OO[[#This Row],[69 (27JUN1985 12:00:00)-Water Temperature (C)]]*OO[[#This Row],[11]]/SUM(OO[11])</f>
        <v>0</v>
      </c>
      <c r="N382" s="10">
        <f>3/24*OO[[#This Row],[70 (27JUN1985 15:00:00)-Water Temperature (C)]]*OO[[#This Row],[12]]/SUM(OO[12])</f>
        <v>0</v>
      </c>
      <c r="O382" s="10">
        <f>3/24*OO[[#This Row],[71 (27JUN1985 18:00:00)-Water Temperature (C)]]*OO[[#This Row],[13]]/SUM(OO[13])</f>
        <v>0</v>
      </c>
      <c r="P382" s="10">
        <f>3/24*OO[[#This Row],[72 (27JUN1985 21:00:00)-Water Temperature (C)]]*OO[[#This Row],[14]]/SUM(OO[14])</f>
        <v>0</v>
      </c>
      <c r="Q382" s="10">
        <f>3/24*OO[[#This Row],[73 (28JUN1985 00:00:00)-Water Temperature (C)]]*OO[[#This Row],[15]]/SUM(OO[15])</f>
        <v>0</v>
      </c>
      <c r="R382" s="10">
        <f>3/24*OO[[#This Row],[74 (28JUN1985 03:00:00)-Water Temperature (C)]]*OO[[#This Row],[16]]/SUM(OO[16])</f>
        <v>0</v>
      </c>
      <c r="S382" s="10">
        <f>3/24*OO[[#This Row],[75 (28JUN1985 06:00:00)-Water Temperature (C)]]*OO[[#This Row],[17]]/SUM(OO[17])</f>
        <v>0</v>
      </c>
      <c r="T382" s="10">
        <f>3/24*OO[[#This Row],[76 (28JUN1985 09:00:00)-Water Temperature (C)]]*OO[[#This Row],[18]]/SUM(OO[18])</f>
        <v>0</v>
      </c>
      <c r="U382" s="10">
        <f>3/24*OO[[#This Row],[77 (28JUN1985 12:00:00)-Water Temperature (C)]]*OO[[#This Row],[19]]/SUM(OO[19])</f>
        <v>0</v>
      </c>
      <c r="V382" s="10">
        <f>3/24000000*OO[[#This Row],[78 (28JUN1985 15:00:00)-Water Temperature (C)]]*OO[[#This Row],[20]]</f>
        <v>2.2962660663840002E-37</v>
      </c>
      <c r="W382" s="10">
        <f>3/24000000*OO[[#This Row],[79 (28JUN1985 18:00:00)-Water Temperature (C)]]*OO[[#This Row],[21]]</f>
        <v>1.2464671424975E-30</v>
      </c>
      <c r="X382" s="10">
        <f>3/24000000*OO[[#This Row],[80 (28JUN1985 21:00:00)-Water Temperature (C)]]*OO[[#This Row],[22]]</f>
        <v>8.1881174797837487E-24</v>
      </c>
      <c r="Y382" s="10">
        <f>3/24000000*OO[[#This Row],[81 (29JUN1985 00:00:00)-Water Temperature (C)]]*OO[[#This Row],[23]]</f>
        <v>7.9721086071874988E-19</v>
      </c>
      <c r="Z382" s="10">
        <f>3/24000000*OO[[#This Row],[82 (29JUN1985 03:00:00)-Water Temperature (C)]]*OO[[#This Row],[24]]</f>
        <v>2.595664724675E-15</v>
      </c>
      <c r="AA382" s="10">
        <f>3/24000000*OO[[#This Row],[83 (29JUN1985 06:00:00)-Water Temperature (C)]]*OO[[#This Row],[25]]</f>
        <v>1.52392427152875E-12</v>
      </c>
      <c r="AB382" s="10">
        <f>3/24000000*OO[[#This Row],[84 (29JUN1985 09:00:00)-Water Temperature (C)]]*OO[[#This Row],[26]]</f>
        <v>2.7099390124999994E-10</v>
      </c>
      <c r="AC382" s="10">
        <f>3/24000000*OO[[#This Row],[85 (29JUN1985 12:00:00)-Water Temperature (C)]]*OO[[#This Row],[27]]</f>
        <v>1.9136807923285E-8</v>
      </c>
      <c r="AD382" s="10">
        <f>3/24000000*OO[[#This Row],[86 (29JUN1985 15:00:00)-Water Temperature (C)]]*OO[[#This Row],[28]]</f>
        <v>6.3748147600937514E-7</v>
      </c>
      <c r="AE382" s="10">
        <f>3/24000000*OO[[#This Row],[88 (29JUN1985 21:00:00)-Water Temperature (C)]]*OO[[#This Row],[30]]</f>
        <v>1.1808673373925E-4</v>
      </c>
      <c r="AF382" s="10">
        <f>3/24000000*OO[[#This Row],[88 (29JUN1985 21:00:00)-Water Temperature (C)]]*OO[[#This Row],[30]]</f>
        <v>1.1808673373925E-4</v>
      </c>
      <c r="AG382" s="10">
        <f>3/24000000*OO[[#This Row],[89 (30JUN1985 00:00:00)-Water Temperature (C)]]*OO[[#This Row],[31]]</f>
        <v>7.4872890800875005E-4</v>
      </c>
      <c r="AH382" s="10">
        <f>3/24000000*OO[[#This Row],[90 (30JUN1985 03:00:00)-Water Temperature (C)]]*OO[[#This Row],[32]]</f>
        <v>3.0986753323499999E-3</v>
      </c>
      <c r="AI382" s="10">
        <f>3/24000000*OO[[#This Row],[91 (30JUN1985 06:00:00)-Water Temperature (C)]]*OO[[#This Row],[33]]</f>
        <v>8.7733251910599996E-3</v>
      </c>
      <c r="AJ382" s="10">
        <f>3/24000000*OO[[#This Row],[92 (30JUN1985 09:00:00)-Water Temperature (C)]]*OO[[#This Row],[34]]</f>
        <v>1.8071399577874996E-2</v>
      </c>
      <c r="AK382" s="10">
        <f>3/24000000*OO[[#This Row],[93 (30JUN1985 12:00:00)-Water Temperature (C)]]*OO[[#This Row],[35]]</f>
        <v>2.8118840069749997E-2</v>
      </c>
      <c r="AL382" s="10">
        <f>3/24000000*OO[[#This Row],[94 (30JUN1985 15:00:00)-Water Temperature (C)]]*OO[[#This Row],[36]]</f>
        <v>3.4142487663175E-2</v>
      </c>
      <c r="AM382" s="10">
        <f>3/24000000*OO[[#This Row],[95 (30JUN1985 18:00:00)-Water Temperature (C)]]*OO[[#This Row],[37]]</f>
        <v>3.3025180979699996E-2</v>
      </c>
      <c r="AN382" s="10">
        <f>3/24000000*OO[[#This Row],[96 (30JUN1985 21:00:00)-Water Temperature (C)]]*OO[[#This Row],[38]]</f>
        <v>2.5877436380849998E-2</v>
      </c>
      <c r="AO382" s="10">
        <f>3/24000000*OO[[#This Row],[97 (01JUL1985 00:00:00)-Water Temperature (C)]]*OO[[#This Row],[39]]</f>
        <v>1.6758369598794998E-2</v>
      </c>
      <c r="AP382" s="10">
        <f>3/24000000*OO[[#This Row],[98 (01JUL1985 03:00:00)-Water Temperature (C)]]*OO[[#This Row],[40]]</f>
        <v>9.172456386446249E-3</v>
      </c>
      <c r="AQ382" s="10">
        <f>3/24000000*OO[[#This Row],[99 (01JUL1985 06:00:00)-Water Temperature (C)]]*OO[[#This Row],[41]]</f>
        <v>4.3609303966400002E-3</v>
      </c>
      <c r="AR382" s="10">
        <f>3/24000000*OO[[#This Row],[100 (01JUL1985 09:00:00)-Water Temperature (C)]]*OO[[#This Row],[42]]</f>
        <v>1.8848841688083749E-3</v>
      </c>
      <c r="AS382" s="10">
        <f>3/24000000*OO[[#This Row],[101 (01JUL1985 12:00:00)-Water Temperature (C)]]*OO[[#This Row],[43]]</f>
        <v>7.3922899803125007E-4</v>
      </c>
      <c r="AT382" s="10">
        <f>3/24000000*OO[[#This Row],[102 (01JUL1985 15:00:00)-Water Temperature (C)]]*OO[[#This Row],[44]]</f>
        <v>2.7878769254824999E-4</v>
      </c>
      <c r="AU382" s="10">
        <f>3/24000000*OO[[#This Row],[103 (01JUL1985 18:00:00)-Water Temperature (C)]]*OO[[#This Row],[45]]</f>
        <v>1.1282840854229999E-4</v>
      </c>
      <c r="AV382" s="10">
        <f>3/24000000*OO[[#This Row],[104 (01JUL1985 21:00:00)-Water Temperature (C)]]*OO[[#This Row],[46]]</f>
        <v>5.8300319938000003E-5</v>
      </c>
      <c r="AW382" s="10">
        <f>3/24000000*OO[[#This Row],[105 (02JUL1985 00:00:00)-Water Temperature (C)]]*OO[[#This Row],[47]]</f>
        <v>4.18912220831E-5</v>
      </c>
      <c r="AX382" s="10">
        <f>3/24000000*OO[[#This Row],[106 (02JUL1985 03:00:00)-Water Temperature (C)]]*OO[[#This Row],[48]]</f>
        <v>3.7228775565624997E-5</v>
      </c>
      <c r="AY382" s="10">
        <f>3/24000000*OO[[#This Row],[107 (02JUL1985 06:00:00)-Water Temperature (C)]]*OO[[#This Row],[49]]</f>
        <v>3.5722958035899996E-5</v>
      </c>
      <c r="AZ382" s="10">
        <f>3/24000000*OO[[#This Row],[108 (02JUL1985 09:00:00)-Water Temperature (C)]]*OO[[#This Row],[50]]</f>
        <v>3.5496159124500001E-5</v>
      </c>
      <c r="BA382" s="10">
        <f>3/24000000*OO[[#This Row],[109 (02JUL1985 12:00:00)-Water Temperature (C)]]*OO[[#This Row],[51]]</f>
        <v>3.4655150498400003E-5</v>
      </c>
      <c r="BB382" s="10">
        <f>3/24000000*OO[[#This Row],[110 (02JUL1985 15:00:00)-Water Temperature (C)]]*OO[[#This Row],[52]]</f>
        <v>3.3523348511250001E-5</v>
      </c>
      <c r="BC382" s="10">
        <f>3/24000000*OO[[#This Row],[111 (02JUL1985 18:00:00)-Water Temperature (C)]]*OO[[#This Row],[53]]</f>
        <v>3.2189892713299997E-5</v>
      </c>
      <c r="BD382" s="10">
        <f>3/24000000*OO[[#This Row],[112 (02JUL1985 21:00:00)-Water Temperature (C)]]*OO[[#This Row],[54]]</f>
        <v>3.0184246658374997E-5</v>
      </c>
      <c r="BE382" s="10">
        <f>3/24000000*OO[[#This Row],[113 (03JUL1985 00:00:00)-Water Temperature (C)]]*OO[[#This Row],[55]]</f>
        <v>2.7611360431625E-5</v>
      </c>
      <c r="BF382" s="10">
        <f>3/24000000*OO[[#This Row],[114 (03JUL1985 03:00:00)-Water Temperature (C)]]*OO[[#This Row],[56]]</f>
        <v>2.4926700212120001E-5</v>
      </c>
      <c r="BG382" s="10">
        <f>3/24000000*OO[[#This Row],[115 (03JUL1985 06:00:00)-Water Temperature (C)]]*OO[[#This Row],[57]]</f>
        <v>2.2123027685900001E-5</v>
      </c>
      <c r="BH382" s="10">
        <f>3/24000000*OO[[#This Row],[116 (03JUL1985 09:00:00)-Water Temperature (C)]]*OO[[#This Row],[58]]</f>
        <v>1.980864331032E-5</v>
      </c>
      <c r="BI382" s="10">
        <f>3/24000000*OO[[#This Row],[117 (03JUL1985 12:00:00)-Water Temperature (C)]]*OO[[#This Row],[59]]</f>
        <v>1.76813615313225E-5</v>
      </c>
      <c r="BJ382" s="10">
        <f>3/24000000*OO[[#This Row],[118 (03JUL1985 15:00:00)-Water Temperature (C)]]*OO[[#This Row],[60]]</f>
        <v>1.5674779855312495E-5</v>
      </c>
      <c r="BK382" s="10">
        <f>3/24000000*OO[[#This Row],[119 (03JUL1985 18:00:00)-Water Temperature (C)]]*OO[[#This Row],[61]]</f>
        <v>1.3950588784E-5</v>
      </c>
      <c r="BL382" s="10">
        <f>3/24000000*OO[[#This Row],[120 (03JUL1985 21:00:00)-Water Temperature (C)]]*OO[[#This Row],[62]]</f>
        <v>1.2262519787248749E-5</v>
      </c>
      <c r="BM382" s="10">
        <f>3/24000000*OO[[#This Row],[121 (04JUL1985 00:00:00)-Water Temperature (C)]]*OO[[#This Row],[63]]</f>
        <v>1.0701844481150002E-5</v>
      </c>
      <c r="BN382" s="10">
        <f>3/24000000*OO[[#This Row],[122 (04JUL1985 03:00:00)-Water Temperature (C)]]*OO[[#This Row],[64]]</f>
        <v>9.3165052465299998E-6</v>
      </c>
      <c r="BO382" s="10">
        <f>3/24000000*OO[[#This Row],[123 (04JUL1985 06:00:00)-Water Temperature (C)]]*OO[[#This Row],[65]]</f>
        <v>7.977760953994998E-6</v>
      </c>
      <c r="BP382" s="10">
        <f>3/24000000*OO[[#This Row],[124 (04JUL1985 09:00:00)-Water Temperature (C)]]*OO[[#This Row],[66]]</f>
        <v>6.7535252473849989E-6</v>
      </c>
      <c r="BQ382" s="10">
        <f>3/24000000*OO[[#This Row],[125 (04JUL1985 12:00:00)-Water Temperature (C)]]*OO[[#This Row],[67]]</f>
        <v>5.5145274489999994E-6</v>
      </c>
      <c r="BR382" s="10">
        <f>3/24000000*OO[[#This Row],[126 (04JUL1985 15:00:00)-Water Temperature (C)]]*OO[[#This Row],[68]]</f>
        <v>4.4275831622999999E-6</v>
      </c>
      <c r="BS382" s="10">
        <f>3/24000000*OO[[#This Row],[127 (04JUL1985 18:00:00)-Water Temperature (C)]]*OO[[#This Row],[69]]</f>
        <v>3.4921141359374996E-6</v>
      </c>
      <c r="BT382" s="10">
        <f>3/24000000*OO[[#This Row],[128 (04JUL1985 21:00:00)-Water Temperature (C)]]*OO[[#This Row],[70]]</f>
        <v>2.7675854303624999E-6</v>
      </c>
      <c r="BU382" s="10">
        <f>3/24000000*OO[[#This Row],[129 (05JUL1985 00:00:00)-Water Temperature (C)]]*OO[[#This Row],[71]]</f>
        <v>2.2541374064409998E-6</v>
      </c>
      <c r="BV382" s="10">
        <f>3/24000000*OO[[#This Row],[130 (05JUL1985 03:00:00)-Water Temperature (C)]]*OO[[#This Row],[72]]</f>
        <v>1.8930810467827499E-6</v>
      </c>
      <c r="BW382" s="10">
        <f>3/24000000*OO[[#This Row],[131 (05JUL1985 06:00:00)-Water Temperature (C)]]*OO[[#This Row],[73]]</f>
        <v>1.6375369813218751E-6</v>
      </c>
      <c r="BX382" s="10">
        <f>3/24000000*OO[[#This Row],[132 (05JUL1985 09:00:00)-Water Temperature (C)]]*OO[[#This Row],[74]]</f>
        <v>1.477944902669625E-6</v>
      </c>
      <c r="BY382" s="10">
        <f>3/24000000*OO[[#This Row],[133 (05JUL1985 12:00:00)-Water Temperature (C)]]*OO[[#This Row],[75]]</f>
        <v>1.3387692153399999E-6</v>
      </c>
      <c r="BZ382" s="10">
        <f>3/24000000*OO[[#This Row],[134 (05JUL1985 15:00:00)-Water Temperature (C)]]*OO[[#This Row],[76]]</f>
        <v>1.2379317513569999E-6</v>
      </c>
      <c r="CA382" s="10">
        <f>3/24000000*OO[[#This Row],[135 (05JUL1985 18:00:00)-Water Temperature (C)]]*OO[[#This Row],[77]]</f>
        <v>1.1618891416934999E-6</v>
      </c>
      <c r="CB382" s="10">
        <f>3/24000000*OO[[#This Row],[136 (05JUL1985 21:00:00)-Water Temperature (C)]]*OO[[#This Row],[78]]</f>
        <v>1.091466935626E-6</v>
      </c>
      <c r="CC382" s="10">
        <f>3/24000000*OO[[#This Row],[137 (06JUL1985 00:00:00)-Water Temperature (C)]]*OO[[#This Row],[79]]</f>
        <v>1.0273813336319999E-6</v>
      </c>
      <c r="CD382" s="10">
        <f>3/24000000*OO[[#This Row],[138 (06JUL1985 03:00:00)-Water Temperature (C)]]*OO[[#This Row],[80]]</f>
        <v>9.7231577748424995E-7</v>
      </c>
      <c r="CE382" s="10">
        <f>3/24000000*OO[[#This Row],[139 (06JUL1985 06:00:00)-Water Temperature (C)]]*OO[[#This Row],[81]]</f>
        <v>9.3125021337149987E-7</v>
      </c>
      <c r="CF382" s="10">
        <f>3/24000000*OO[[#This Row],[140 (06JUL1985 09:00:00)-Water Temperature (C)]]*OO[[#This Row],[82]]</f>
        <v>9.2378941557562494E-7</v>
      </c>
      <c r="CG382" s="10">
        <f>3/24000000*OO[[#This Row],[141 (06JUL1985 12:00:00)-Water Temperature (C)]]*OO[[#This Row],[83]]</f>
        <v>9.1304942426624979E-7</v>
      </c>
      <c r="CH382" s="10">
        <f>3/24000000*OO[[#This Row],[142 (06JUL1985 15:00:00)-Water Temperature (C)]]*OO[[#This Row],[84]]</f>
        <v>9.0522438671249985E-7</v>
      </c>
      <c r="CI382" s="10">
        <f>3/24000000*OO[[#This Row],[143 (06JUL1985 18:00:00)-Water Temperature (C)]]*OO[[#This Row],[85]]</f>
        <v>9.0108959310887495E-7</v>
      </c>
      <c r="CJ382" s="10">
        <f>3/24000000*OO[[#This Row],[144 (06JUL1985 21:00:00)-Water Temperature (C)]]*OO[[#This Row],[86]]</f>
        <v>8.788029779924999E-7</v>
      </c>
      <c r="CK382" s="10">
        <f>3/24000000*OO[[#This Row],[145 (07JUL1985 00:00:00)-Water Temperature (C)]]*OO[[#This Row],[87]]</f>
        <v>8.4404962165387502E-7</v>
      </c>
      <c r="CL382" s="10">
        <f>3/24000000*OO[[#This Row],[146 (07JUL1985 03:00:00)-Water Temperature (C)]]*OO[[#This Row],[88]]</f>
        <v>8.1056878331124995E-7</v>
      </c>
      <c r="CM382" s="10">
        <f>3/24000000*OO[[#This Row],[147 (07JUL1985 06:00:00)-Water Temperature (C)]]*OO[[#This Row],[89]]</f>
        <v>7.7318804033624994E-7</v>
      </c>
      <c r="CN382" s="10">
        <f>3/24000000*OO[[#This Row],[148 (07JUL1985 09:00:00)-Water Temperature (C)]]*OO[[#This Row],[90]]</f>
        <v>7.539510576482499E-7</v>
      </c>
      <c r="CO382" s="10">
        <f>3/24000000*OO[[#This Row],[149 (07JUL1985 12:00:00)-Water Temperature (C)]]*OO[[#This Row],[91]]</f>
        <v>7.3332462574049992E-7</v>
      </c>
      <c r="CP382" s="10">
        <f>3/24000000*OO[[#This Row],[150 (07JUL1985 15:00:00)-Water Temperature (C)]]*OO[[#This Row],[92]]</f>
        <v>7.1079264950512487E-7</v>
      </c>
      <c r="CQ382" s="10">
        <f>3/24000000*OO[[#This Row],[151 (07JUL1985 18:00:00)-Water Temperature (C)]]*OO[[#This Row],[93]]</f>
        <v>6.9003048676049996E-7</v>
      </c>
      <c r="CR382" s="10">
        <f>3/24000000*OO[[#This Row],[152 (07JUL1985 21:00:00)-Water Temperature (C)]]*OO[[#This Row],[94]]</f>
        <v>6.5985190674849999E-7</v>
      </c>
      <c r="CS382" s="10">
        <f>3/24000000*OO[[#This Row],[153 (08JUL1985 00:00:00)-Water Temperature (C)]]*OO[[#This Row],[95]]</f>
        <v>6.2932225391699998E-7</v>
      </c>
      <c r="CT382" s="10">
        <f>3/24000000*OO[[#This Row],[154 (08JUL1985 03:00:00)-Water Temperature (C)]]*OO[[#This Row],[96]]</f>
        <v>6.0141403353849998E-7</v>
      </c>
      <c r="CU382" s="10">
        <f>3/24000000*OO[[#This Row],[155 (08JUL1985 06:00:00)-Water Temperature (C)]]*OO[[#This Row],[97]]</f>
        <v>5.7406586332399993E-7</v>
      </c>
      <c r="CV382" s="10">
        <f>3/24000000*OO[[#This Row],[156 (08JUL1985 09:00:00)-Water Temperature (C)]]*OO[[#This Row],[98]]</f>
        <v>5.4747590498424995E-7</v>
      </c>
      <c r="CW382" s="10">
        <f>3/24000000*OO[[#This Row],[157 (08JUL1985 12:00:00)-Water Temperature (C)]]*OO[[#This Row],[99]]</f>
        <v>5.2767548284500001E-7</v>
      </c>
    </row>
    <row r="383" spans="1:101" x14ac:dyDescent="0.35">
      <c r="A383" t="s">
        <v>390</v>
      </c>
      <c r="B383">
        <v>839.34299999999996</v>
      </c>
      <c r="C383" s="10">
        <f>3/24*OO[[#This Row],[59 (26JUN1985 06:00:00)-Water Temperature (C)]]*OO[[#This Row],[1]]/SUM(OO[1])</f>
        <v>0</v>
      </c>
      <c r="D383" s="10">
        <f>3/24*OO[[#This Row],[60 (26JUN1985 09:00:00)-Water Temperature (C)]]*OO[[#This Row],[2]]/SUM(OO[2])</f>
        <v>0</v>
      </c>
      <c r="E383" s="10">
        <f>3/24*OO[[#This Row],[61 (26JUN1985 12:00:00)-Water Temperature (C)]]*OO[[#This Row],[3]]/SUM(OO[3])</f>
        <v>0</v>
      </c>
      <c r="F383" s="10">
        <f>3/24*OO[[#This Row],[62 (26JUN1985 15:00:00)-Water Temperature (C)]]*OO[[#This Row],[4]]/SUM(OO[4])</f>
        <v>0</v>
      </c>
      <c r="G383" s="10">
        <f>3/24*OO[[#This Row],[63 (26JUN1985 18:00:00)-Water Temperature (C)]]*OO[[#This Row],[5]]/SUM(OO[5])</f>
        <v>0</v>
      </c>
      <c r="H383" s="10">
        <f>3/24*OO[[#This Row],[64 (26JUN1985 21:00:00)-Water Temperature (C)]]*OO[[#This Row],[6]]/SUM(OO[6])</f>
        <v>0</v>
      </c>
      <c r="I383" s="10">
        <f>3/24*OO[[#This Row],[65 (27JUN1985 00:00:00)-Water Temperature (C)]]*OO[[#This Row],[7]]/SUM(OO[7])</f>
        <v>0</v>
      </c>
      <c r="J383" s="10">
        <f>3/24*OO[[#This Row],[66 (27JUN1985 03:00:00)-Water Temperature (C)]]*OO[[#This Row],[8]]/SUM(OO[8])</f>
        <v>0</v>
      </c>
      <c r="K383" s="10">
        <f>3/24*OO[[#This Row],[67 (27JUN1985 06:00:00)-Water Temperature (C)]]*OO[[#This Row],[9]]/SUM(OO[9])</f>
        <v>0</v>
      </c>
      <c r="L383" s="10">
        <f>3/24*OO[[#This Row],[68 (27JUN1985 09:00:00)-Water Temperature (C)]]*OO[[#This Row],[10]]/SUM(OO[10])</f>
        <v>0</v>
      </c>
      <c r="M383" s="10">
        <f>3/24*OO[[#This Row],[69 (27JUN1985 12:00:00)-Water Temperature (C)]]*OO[[#This Row],[11]]/SUM(OO[11])</f>
        <v>0</v>
      </c>
      <c r="N383" s="10">
        <f>3/24*OO[[#This Row],[70 (27JUN1985 15:00:00)-Water Temperature (C)]]*OO[[#This Row],[12]]/SUM(OO[12])</f>
        <v>0</v>
      </c>
      <c r="O383" s="10">
        <f>3/24*OO[[#This Row],[71 (27JUN1985 18:00:00)-Water Temperature (C)]]*OO[[#This Row],[13]]/SUM(OO[13])</f>
        <v>0</v>
      </c>
      <c r="P383" s="10">
        <f>3/24*OO[[#This Row],[72 (27JUN1985 21:00:00)-Water Temperature (C)]]*OO[[#This Row],[14]]/SUM(OO[14])</f>
        <v>0</v>
      </c>
      <c r="Q383" s="10">
        <f>3/24*OO[[#This Row],[73 (28JUN1985 00:00:00)-Water Temperature (C)]]*OO[[#This Row],[15]]/SUM(OO[15])</f>
        <v>0</v>
      </c>
      <c r="R383" s="10">
        <f>3/24*OO[[#This Row],[74 (28JUN1985 03:00:00)-Water Temperature (C)]]*OO[[#This Row],[16]]/SUM(OO[16])</f>
        <v>0</v>
      </c>
      <c r="S383" s="10">
        <f>3/24*OO[[#This Row],[75 (28JUN1985 06:00:00)-Water Temperature (C)]]*OO[[#This Row],[17]]/SUM(OO[17])</f>
        <v>0</v>
      </c>
      <c r="T383" s="10">
        <f>3/24*OO[[#This Row],[76 (28JUN1985 09:00:00)-Water Temperature (C)]]*OO[[#This Row],[18]]/SUM(OO[18])</f>
        <v>0</v>
      </c>
      <c r="U383" s="10">
        <f>3/24*OO[[#This Row],[77 (28JUN1985 12:00:00)-Water Temperature (C)]]*OO[[#This Row],[19]]/SUM(OO[19])</f>
        <v>0</v>
      </c>
      <c r="V383" s="10">
        <f>3/24000000*OO[[#This Row],[78 (28JUN1985 15:00:00)-Water Temperature (C)]]*OO[[#This Row],[20]]</f>
        <v>8.8741881857362488E-38</v>
      </c>
      <c r="W383" s="10">
        <f>3/24000000*OO[[#This Row],[79 (28JUN1985 18:00:00)-Water Temperature (C)]]*OO[[#This Row],[21]]</f>
        <v>9.1281094566512502E-31</v>
      </c>
      <c r="X383" s="10">
        <f>3/24000000*OO[[#This Row],[80 (28JUN1985 21:00:00)-Water Temperature (C)]]*OO[[#This Row],[22]]</f>
        <v>4.5991539280312501E-24</v>
      </c>
      <c r="Y383" s="10">
        <f>3/24000000*OO[[#This Row],[81 (29JUN1985 00:00:00)-Water Temperature (C)]]*OO[[#This Row],[23]]</f>
        <v>5.8355964564449999E-19</v>
      </c>
      <c r="Z383" s="10">
        <f>3/24000000*OO[[#This Row],[82 (29JUN1985 03:00:00)-Water Temperature (C)]]*OO[[#This Row],[24]]</f>
        <v>2.1296034476970002E-15</v>
      </c>
      <c r="AA383" s="10">
        <f>3/24000000*OO[[#This Row],[83 (29JUN1985 06:00:00)-Water Temperature (C)]]*OO[[#This Row],[25]]</f>
        <v>1.3511855944248749E-12</v>
      </c>
      <c r="AB383" s="10">
        <f>3/24000000*OO[[#This Row],[84 (29JUN1985 09:00:00)-Water Temperature (C)]]*OO[[#This Row],[26]]</f>
        <v>2.5508506964849994E-10</v>
      </c>
      <c r="AC383" s="10">
        <f>3/24000000*OO[[#This Row],[85 (29JUN1985 12:00:00)-Water Temperature (C)]]*OO[[#This Row],[27]]</f>
        <v>1.8931013647739998E-8</v>
      </c>
      <c r="AD383" s="10">
        <f>3/24000000*OO[[#This Row],[86 (29JUN1985 15:00:00)-Water Temperature (C)]]*OO[[#This Row],[28]]</f>
        <v>6.5721209695562498E-7</v>
      </c>
      <c r="AE383" s="10">
        <f>3/24000000*OO[[#This Row],[88 (29JUN1985 21:00:00)-Water Temperature (C)]]*OO[[#This Row],[30]]</f>
        <v>1.3066955683327497E-4</v>
      </c>
      <c r="AF383" s="10">
        <f>3/24000000*OO[[#This Row],[88 (29JUN1985 21:00:00)-Water Temperature (C)]]*OO[[#This Row],[30]]</f>
        <v>1.3066955683327497E-4</v>
      </c>
      <c r="AG383" s="10">
        <f>3/24000000*OO[[#This Row],[89 (30JUN1985 00:00:00)-Water Temperature (C)]]*OO[[#This Row],[31]]</f>
        <v>8.5472919533625003E-4</v>
      </c>
      <c r="AH383" s="10">
        <f>3/24000000*OO[[#This Row],[90 (30JUN1985 03:00:00)-Water Temperature (C)]]*OO[[#This Row],[32]]</f>
        <v>3.6420333095700001E-3</v>
      </c>
      <c r="AI383" s="10">
        <f>3/24000000*OO[[#This Row],[91 (30JUN1985 06:00:00)-Water Temperature (C)]]*OO[[#This Row],[33]]</f>
        <v>1.06035221204E-2</v>
      </c>
      <c r="AJ383" s="10">
        <f>3/24000000*OO[[#This Row],[92 (30JUN1985 09:00:00)-Water Temperature (C)]]*OO[[#This Row],[34]]</f>
        <v>2.2364409694217501E-2</v>
      </c>
      <c r="AK383" s="10">
        <f>3/24000000*OO[[#This Row],[93 (30JUN1985 12:00:00)-Water Temperature (C)]]*OO[[#This Row],[35]]</f>
        <v>3.5545872988874995E-2</v>
      </c>
      <c r="AL383" s="10">
        <f>3/24000000*OO[[#This Row],[94 (30JUN1985 15:00:00)-Water Temperature (C)]]*OO[[#This Row],[36]]</f>
        <v>4.3987606842174995E-2</v>
      </c>
      <c r="AM383" s="10">
        <f>3/24000000*OO[[#This Row],[95 (30JUN1985 18:00:00)-Water Temperature (C)]]*OO[[#This Row],[37]]</f>
        <v>4.33280255807625E-2</v>
      </c>
      <c r="AN383" s="10">
        <f>3/24000000*OO[[#This Row],[96 (30JUN1985 21:00:00)-Water Temperature (C)]]*OO[[#This Row],[38]]</f>
        <v>3.4495484006549997E-2</v>
      </c>
      <c r="AO383" s="10">
        <f>3/24000000*OO[[#This Row],[97 (01JUL1985 00:00:00)-Water Temperature (C)]]*OO[[#This Row],[39]]</f>
        <v>2.2691152187035001E-2</v>
      </c>
      <c r="AP383" s="10">
        <f>3/24000000*OO[[#This Row],[98 (01JUL1985 03:00:00)-Water Temperature (C)]]*OO[[#This Row],[40]]</f>
        <v>1.2596619185479999E-2</v>
      </c>
      <c r="AQ383" s="10">
        <f>3/24000000*OO[[#This Row],[99 (01JUL1985 06:00:00)-Water Temperature (C)]]*OO[[#This Row],[41]]</f>
        <v>6.0635166812999996E-3</v>
      </c>
      <c r="AR383" s="10">
        <f>3/24000000*OO[[#This Row],[100 (01JUL1985 09:00:00)-Water Temperature (C)]]*OO[[#This Row],[42]]</f>
        <v>2.6483968815299999E-3</v>
      </c>
      <c r="AS383" s="10">
        <f>3/24000000*OO[[#This Row],[101 (01JUL1985 12:00:00)-Water Temperature (C)]]*OO[[#This Row],[43]]</f>
        <v>1.0464008013187501E-3</v>
      </c>
      <c r="AT383" s="10">
        <f>3/24000000*OO[[#This Row],[102 (01JUL1985 15:00:00)-Water Temperature (C)]]*OO[[#This Row],[44]]</f>
        <v>3.9442101064987502E-4</v>
      </c>
      <c r="AU383" s="10">
        <f>3/24000000*OO[[#This Row],[103 (01JUL1985 18:00:00)-Water Temperature (C)]]*OO[[#This Row],[45]]</f>
        <v>1.5735004224775001E-4</v>
      </c>
      <c r="AV383" s="10">
        <f>3/24000000*OO[[#This Row],[104 (01JUL1985 21:00:00)-Water Temperature (C)]]*OO[[#This Row],[46]]</f>
        <v>7.8816967986150002E-5</v>
      </c>
      <c r="AW383" s="10">
        <f>3/24000000*OO[[#This Row],[105 (02JUL1985 00:00:00)-Water Temperature (C)]]*OO[[#This Row],[47]]</f>
        <v>5.4955555313750006E-5</v>
      </c>
      <c r="AX383" s="10">
        <f>3/24000000*OO[[#This Row],[106 (02JUL1985 03:00:00)-Water Temperature (C)]]*OO[[#This Row],[48]]</f>
        <v>4.8141139816600001E-5</v>
      </c>
      <c r="AY383" s="10">
        <f>3/24000000*OO[[#This Row],[107 (02JUL1985 06:00:00)-Water Temperature (C)]]*OO[[#This Row],[49]]</f>
        <v>4.6016586410849995E-5</v>
      </c>
      <c r="AZ383" s="10">
        <f>3/24000000*OO[[#This Row],[108 (02JUL1985 09:00:00)-Water Temperature (C)]]*OO[[#This Row],[50]]</f>
        <v>4.5739979231099999E-5</v>
      </c>
      <c r="BA383" s="10">
        <f>3/24000000*OO[[#This Row],[109 (02JUL1985 12:00:00)-Water Temperature (C)]]*OO[[#This Row],[51]]</f>
        <v>4.4696149935562494E-5</v>
      </c>
      <c r="BB383" s="10">
        <f>3/24000000*OO[[#This Row],[110 (02JUL1985 15:00:00)-Water Temperature (C)]]*OO[[#This Row],[52]]</f>
        <v>4.3217174491562499E-5</v>
      </c>
      <c r="BC383" s="10">
        <f>3/24000000*OO[[#This Row],[111 (02JUL1985 18:00:00)-Water Temperature (C)]]*OO[[#This Row],[53]]</f>
        <v>4.1489171894175003E-5</v>
      </c>
      <c r="BD383" s="10">
        <f>3/24000000*OO[[#This Row],[112 (02JUL1985 21:00:00)-Water Temperature (C)]]*OO[[#This Row],[54]]</f>
        <v>3.8893355723024999E-5</v>
      </c>
      <c r="BE383" s="10">
        <f>3/24000000*OO[[#This Row],[113 (03JUL1985 00:00:00)-Water Temperature (C)]]*OO[[#This Row],[55]]</f>
        <v>3.5564563911037502E-5</v>
      </c>
      <c r="BF383" s="10">
        <f>3/24000000*OO[[#This Row],[114 (03JUL1985 03:00:00)-Water Temperature (C)]]*OO[[#This Row],[56]]</f>
        <v>3.2125466483824999E-5</v>
      </c>
      <c r="BG383" s="10">
        <f>3/24000000*OO[[#This Row],[115 (03JUL1985 06:00:00)-Water Temperature (C)]]*OO[[#This Row],[57]]</f>
        <v>2.8548390350249999E-5</v>
      </c>
      <c r="BH383" s="10">
        <f>3/24000000*OO[[#This Row],[116 (03JUL1985 09:00:00)-Water Temperature (C)]]*OO[[#This Row],[58]]</f>
        <v>2.5585283900163747E-5</v>
      </c>
      <c r="BI383" s="10">
        <f>3/24000000*OO[[#This Row],[117 (03JUL1985 12:00:00)-Water Temperature (C)]]*OO[[#This Row],[59]]</f>
        <v>2.2849395527594998E-5</v>
      </c>
      <c r="BJ383" s="10">
        <f>3/24000000*OO[[#This Row],[118 (03JUL1985 15:00:00)-Water Temperature (C)]]*OO[[#This Row],[60]]</f>
        <v>2.0243989632434996E-5</v>
      </c>
      <c r="BK383" s="10">
        <f>3/24000000*OO[[#This Row],[119 (03JUL1985 18:00:00)-Water Temperature (C)]]*OO[[#This Row],[61]]</f>
        <v>1.7984505686562498E-5</v>
      </c>
      <c r="BL383" s="10">
        <f>3/24000000*OO[[#This Row],[120 (03JUL1985 21:00:00)-Water Temperature (C)]]*OO[[#This Row],[62]]</f>
        <v>1.5794227813545001E-5</v>
      </c>
      <c r="BM383" s="10">
        <f>3/24000000*OO[[#This Row],[121 (04JUL1985 00:00:00)-Water Temperature (C)]]*OO[[#This Row],[63]]</f>
        <v>1.3766797166287499E-5</v>
      </c>
      <c r="BN383" s="10">
        <f>3/24000000*OO[[#This Row],[122 (04JUL1985 03:00:00)-Water Temperature (C)]]*OO[[#This Row],[64]]</f>
        <v>1.1992363047018751E-5</v>
      </c>
      <c r="BO383" s="10">
        <f>3/24000000*OO[[#This Row],[123 (04JUL1985 06:00:00)-Water Temperature (C)]]*OO[[#This Row],[65]]</f>
        <v>1.028992795061E-5</v>
      </c>
      <c r="BP383" s="10">
        <f>3/24000000*OO[[#This Row],[124 (04JUL1985 09:00:00)-Water Temperature (C)]]*OO[[#This Row],[66]]</f>
        <v>8.7343480159499997E-6</v>
      </c>
      <c r="BQ383" s="10">
        <f>3/24000000*OO[[#This Row],[125 (04JUL1985 12:00:00)-Water Temperature (C)]]*OO[[#This Row],[67]]</f>
        <v>7.1521931018999998E-6</v>
      </c>
      <c r="BR383" s="10">
        <f>3/24000000*OO[[#This Row],[126 (04JUL1985 15:00:00)-Water Temperature (C)]]*OO[[#This Row],[68]]</f>
        <v>5.7483684352125001E-6</v>
      </c>
      <c r="BS383" s="10">
        <f>3/24000000*OO[[#This Row],[127 (04JUL1985 18:00:00)-Water Temperature (C)]]*OO[[#This Row],[69]]</f>
        <v>4.5327530259199991E-6</v>
      </c>
      <c r="BT383" s="10">
        <f>3/24000000*OO[[#This Row],[128 (04JUL1985 21:00:00)-Water Temperature (C)]]*OO[[#This Row],[70]]</f>
        <v>3.5836723050975002E-6</v>
      </c>
      <c r="BU383" s="10">
        <f>3/24000000*OO[[#This Row],[129 (05JUL1985 00:00:00)-Water Temperature (C)]]*OO[[#This Row],[71]]</f>
        <v>2.9096665832150001E-6</v>
      </c>
      <c r="BV383" s="10">
        <f>3/24000000*OO[[#This Row],[130 (05JUL1985 03:00:00)-Water Temperature (C)]]*OO[[#This Row],[72]]</f>
        <v>2.4359834433536251E-6</v>
      </c>
      <c r="BW383" s="10">
        <f>3/24000000*OO[[#This Row],[131 (05JUL1985 06:00:00)-Water Temperature (C)]]*OO[[#This Row],[73]]</f>
        <v>2.1018839983986255E-6</v>
      </c>
      <c r="BX383" s="10">
        <f>3/24000000*OO[[#This Row],[132 (05JUL1985 09:00:00)-Water Temperature (C)]]*OO[[#This Row],[74]]</f>
        <v>1.8937098306797499E-6</v>
      </c>
      <c r="BY383" s="10">
        <f>3/24000000*OO[[#This Row],[133 (05JUL1985 12:00:00)-Water Temperature (C)]]*OO[[#This Row],[75]]</f>
        <v>1.7136487804664997E-6</v>
      </c>
      <c r="BZ383" s="10">
        <f>3/24000000*OO[[#This Row],[134 (05JUL1985 15:00:00)-Water Temperature (C)]]*OO[[#This Row],[76]]</f>
        <v>1.581307015672125E-6</v>
      </c>
      <c r="CA383" s="10">
        <f>3/24000000*OO[[#This Row],[135 (05JUL1985 18:00:00)-Water Temperature (C)]]*OO[[#This Row],[77]]</f>
        <v>1.4826082058281251E-6</v>
      </c>
      <c r="CB383" s="10">
        <f>3/24000000*OO[[#This Row],[136 (05JUL1985 21:00:00)-Water Temperature (C)]]*OO[[#This Row],[78]]</f>
        <v>1.39067822578125E-6</v>
      </c>
      <c r="CC383" s="10">
        <f>3/24000000*OO[[#This Row],[137 (06JUL1985 00:00:00)-Water Temperature (C)]]*OO[[#This Row],[79]]</f>
        <v>1.3070614929969999E-6</v>
      </c>
      <c r="CD383" s="10">
        <f>3/24000000*OO[[#This Row],[138 (06JUL1985 03:00:00)-Water Temperature (C)]]*OO[[#This Row],[80]]</f>
        <v>1.2362032573165E-6</v>
      </c>
      <c r="CE383" s="10">
        <f>3/24000000*OO[[#This Row],[139 (06JUL1985 06:00:00)-Water Temperature (C)]]*OO[[#This Row],[81]]</f>
        <v>1.1833240471762498E-6</v>
      </c>
      <c r="CF383" s="10">
        <f>3/24000000*OO[[#This Row],[140 (06JUL1985 09:00:00)-Water Temperature (C)]]*OO[[#This Row],[82]]</f>
        <v>1.173444758314E-6</v>
      </c>
      <c r="CG383" s="10">
        <f>3/24000000*OO[[#This Row],[141 (06JUL1985 12:00:00)-Water Temperature (C)]]*OO[[#This Row],[83]]</f>
        <v>1.1592179114396248E-6</v>
      </c>
      <c r="CH383" s="10">
        <f>3/24000000*OO[[#This Row],[142 (06JUL1985 15:00:00)-Water Temperature (C)]]*OO[[#This Row],[84]]</f>
        <v>1.1480043728317502E-6</v>
      </c>
      <c r="CI383" s="10">
        <f>3/24000000*OO[[#This Row],[143 (06JUL1985 18:00:00)-Water Temperature (C)]]*OO[[#This Row],[85]]</f>
        <v>1.1423350887519999E-6</v>
      </c>
      <c r="CJ383" s="10">
        <f>3/24000000*OO[[#This Row],[144 (06JUL1985 21:00:00)-Water Temperature (C)]]*OO[[#This Row],[86]]</f>
        <v>1.1130277241785001E-6</v>
      </c>
      <c r="CK383" s="10">
        <f>3/24000000*OO[[#This Row],[145 (07JUL1985 00:00:00)-Water Temperature (C)]]*OO[[#This Row],[87]]</f>
        <v>1.0678256052299999E-6</v>
      </c>
      <c r="CL383" s="10">
        <f>3/24000000*OO[[#This Row],[146 (07JUL1985 03:00:00)-Water Temperature (C)]]*OO[[#This Row],[88]]</f>
        <v>1.0256166475312501E-6</v>
      </c>
      <c r="CM383" s="10">
        <f>3/24000000*OO[[#This Row],[147 (07JUL1985 06:00:00)-Water Temperature (C)]]*OO[[#This Row],[89]]</f>
        <v>9.7862331609037494E-7</v>
      </c>
      <c r="CN383" s="10">
        <f>3/24000000*OO[[#This Row],[148 (07JUL1985 09:00:00)-Water Temperature (C)]]*OO[[#This Row],[90]]</f>
        <v>9.5435517934137488E-7</v>
      </c>
      <c r="CO383" s="10">
        <f>3/24000000*OO[[#This Row],[149 (07JUL1985 12:00:00)-Water Temperature (C)]]*OO[[#This Row],[91]]</f>
        <v>9.2809580043374987E-7</v>
      </c>
      <c r="CP383" s="10">
        <f>3/24000000*OO[[#This Row],[150 (07JUL1985 15:00:00)-Water Temperature (C)]]*OO[[#This Row],[92]]</f>
        <v>8.9862121154099998E-7</v>
      </c>
      <c r="CQ383" s="10">
        <f>3/24000000*OO[[#This Row],[151 (07JUL1985 18:00:00)-Water Temperature (C)]]*OO[[#This Row],[93]]</f>
        <v>8.7127037206299989E-7</v>
      </c>
      <c r="CR383" s="10">
        <f>3/24000000*OO[[#This Row],[152 (07JUL1985 21:00:00)-Water Temperature (C)]]*OO[[#This Row],[94]]</f>
        <v>8.3174817777150003E-7</v>
      </c>
      <c r="CS383" s="10">
        <f>3/24000000*OO[[#This Row],[153 (08JUL1985 00:00:00)-Water Temperature (C)]]*OO[[#This Row],[95]]</f>
        <v>7.9183592814375004E-7</v>
      </c>
      <c r="CT383" s="10">
        <f>3/24000000*OO[[#This Row],[154 (08JUL1985 03:00:00)-Water Temperature (C)]]*OO[[#This Row],[96]]</f>
        <v>7.5625392632349989E-7</v>
      </c>
      <c r="CU383" s="10">
        <f>3/24000000*OO[[#This Row],[155 (08JUL1985 06:00:00)-Water Temperature (C)]]*OO[[#This Row],[97]]</f>
        <v>7.2161945328125014E-7</v>
      </c>
      <c r="CV383" s="10">
        <f>3/24000000*OO[[#This Row],[156 (08JUL1985 09:00:00)-Water Temperature (C)]]*OO[[#This Row],[98]]</f>
        <v>6.8808749122212493E-7</v>
      </c>
      <c r="CW383" s="10">
        <f>3/24000000*OO[[#This Row],[157 (08JUL1985 12:00:00)-Water Temperature (C)]]*OO[[#This Row],[99]]</f>
        <v>6.6298964669999986E-7</v>
      </c>
    </row>
    <row r="384" spans="1:101" x14ac:dyDescent="0.35">
      <c r="A384" t="s">
        <v>391</v>
      </c>
      <c r="B384">
        <v>963.37220000000002</v>
      </c>
      <c r="C384" s="10">
        <f>3/24*OO[[#This Row],[59 (26JUN1985 06:00:00)-Water Temperature (C)]]*OO[[#This Row],[1]]/SUM(OO[1])</f>
        <v>0</v>
      </c>
      <c r="D384" s="10">
        <f>3/24*OO[[#This Row],[60 (26JUN1985 09:00:00)-Water Temperature (C)]]*OO[[#This Row],[2]]/SUM(OO[2])</f>
        <v>0</v>
      </c>
      <c r="E384" s="10">
        <f>3/24*OO[[#This Row],[61 (26JUN1985 12:00:00)-Water Temperature (C)]]*OO[[#This Row],[3]]/SUM(OO[3])</f>
        <v>0</v>
      </c>
      <c r="F384" s="10">
        <f>3/24*OO[[#This Row],[62 (26JUN1985 15:00:00)-Water Temperature (C)]]*OO[[#This Row],[4]]/SUM(OO[4])</f>
        <v>0</v>
      </c>
      <c r="G384" s="10">
        <f>3/24*OO[[#This Row],[63 (26JUN1985 18:00:00)-Water Temperature (C)]]*OO[[#This Row],[5]]/SUM(OO[5])</f>
        <v>0</v>
      </c>
      <c r="H384" s="10">
        <f>3/24*OO[[#This Row],[64 (26JUN1985 21:00:00)-Water Temperature (C)]]*OO[[#This Row],[6]]/SUM(OO[6])</f>
        <v>0</v>
      </c>
      <c r="I384" s="10">
        <f>3/24*OO[[#This Row],[65 (27JUN1985 00:00:00)-Water Temperature (C)]]*OO[[#This Row],[7]]/SUM(OO[7])</f>
        <v>0</v>
      </c>
      <c r="J384" s="10">
        <f>3/24*OO[[#This Row],[66 (27JUN1985 03:00:00)-Water Temperature (C)]]*OO[[#This Row],[8]]/SUM(OO[8])</f>
        <v>0</v>
      </c>
      <c r="K384" s="10">
        <f>3/24*OO[[#This Row],[67 (27JUN1985 06:00:00)-Water Temperature (C)]]*OO[[#This Row],[9]]/SUM(OO[9])</f>
        <v>0</v>
      </c>
      <c r="L384" s="10">
        <f>3/24*OO[[#This Row],[68 (27JUN1985 09:00:00)-Water Temperature (C)]]*OO[[#This Row],[10]]/SUM(OO[10])</f>
        <v>0</v>
      </c>
      <c r="M384" s="10">
        <f>3/24*OO[[#This Row],[69 (27JUN1985 12:00:00)-Water Temperature (C)]]*OO[[#This Row],[11]]/SUM(OO[11])</f>
        <v>0</v>
      </c>
      <c r="N384" s="10">
        <f>3/24*OO[[#This Row],[70 (27JUN1985 15:00:00)-Water Temperature (C)]]*OO[[#This Row],[12]]/SUM(OO[12])</f>
        <v>0</v>
      </c>
      <c r="O384" s="10">
        <f>3/24*OO[[#This Row],[71 (27JUN1985 18:00:00)-Water Temperature (C)]]*OO[[#This Row],[13]]/SUM(OO[13])</f>
        <v>0</v>
      </c>
      <c r="P384" s="10">
        <f>3/24*OO[[#This Row],[72 (27JUN1985 21:00:00)-Water Temperature (C)]]*OO[[#This Row],[14]]/SUM(OO[14])</f>
        <v>0</v>
      </c>
      <c r="Q384" s="10">
        <f>3/24*OO[[#This Row],[73 (28JUN1985 00:00:00)-Water Temperature (C)]]*OO[[#This Row],[15]]/SUM(OO[15])</f>
        <v>0</v>
      </c>
      <c r="R384" s="10">
        <f>3/24*OO[[#This Row],[74 (28JUN1985 03:00:00)-Water Temperature (C)]]*OO[[#This Row],[16]]/SUM(OO[16])</f>
        <v>0</v>
      </c>
      <c r="S384" s="10">
        <f>3/24*OO[[#This Row],[75 (28JUN1985 06:00:00)-Water Temperature (C)]]*OO[[#This Row],[17]]/SUM(OO[17])</f>
        <v>0</v>
      </c>
      <c r="T384" s="10">
        <f>3/24*OO[[#This Row],[76 (28JUN1985 09:00:00)-Water Temperature (C)]]*OO[[#This Row],[18]]/SUM(OO[18])</f>
        <v>0</v>
      </c>
      <c r="U384" s="10">
        <f>3/24*OO[[#This Row],[77 (28JUN1985 12:00:00)-Water Temperature (C)]]*OO[[#This Row],[19]]/SUM(OO[19])</f>
        <v>0</v>
      </c>
      <c r="V384" s="10">
        <f>3/24000000*OO[[#This Row],[78 (28JUN1985 15:00:00)-Water Temperature (C)]]*OO[[#This Row],[20]]</f>
        <v>1.7683799176192502E-38</v>
      </c>
      <c r="W384" s="10">
        <f>3/24000000*OO[[#This Row],[79 (28JUN1985 18:00:00)-Water Temperature (C)]]*OO[[#This Row],[21]]</f>
        <v>4.6508967267787503E-31</v>
      </c>
      <c r="X384" s="10">
        <f>3/24000000*OO[[#This Row],[80 (28JUN1985 21:00:00)-Water Temperature (C)]]*OO[[#This Row],[22]]</f>
        <v>1.6719181253736248E-24</v>
      </c>
      <c r="Y384" s="10">
        <f>3/24000000*OO[[#This Row],[81 (29JUN1985 00:00:00)-Water Temperature (C)]]*OO[[#This Row],[23]]</f>
        <v>3.0551181636749997E-19</v>
      </c>
      <c r="Z384" s="10">
        <f>3/24000000*OO[[#This Row],[82 (29JUN1985 03:00:00)-Water Temperature (C)]]*OO[[#This Row],[24]]</f>
        <v>1.28931086003175E-15</v>
      </c>
      <c r="AA384" s="10">
        <f>3/24000000*OO[[#This Row],[83 (29JUN1985 06:00:00)-Water Temperature (C)]]*OO[[#This Row],[25]]</f>
        <v>9.0138057909899989E-13</v>
      </c>
      <c r="AB384" s="10">
        <f>3/24000000*OO[[#This Row],[84 (29JUN1985 09:00:00)-Water Temperature (C)]]*OO[[#This Row],[26]]</f>
        <v>1.8327696293159994E-10</v>
      </c>
      <c r="AC384" s="10">
        <f>3/24000000*OO[[#This Row],[85 (29JUN1985 12:00:00)-Water Temperature (C)]]*OO[[#This Row],[27]]</f>
        <v>1.4465831802449999E-8</v>
      </c>
      <c r="AD384" s="10">
        <f>3/24000000*OO[[#This Row],[86 (29JUN1985 15:00:00)-Water Temperature (C)]]*OO[[#This Row],[28]]</f>
        <v>5.2850847580925002E-7</v>
      </c>
      <c r="AE384" s="10">
        <f>3/24000000*OO[[#This Row],[88 (29JUN1985 21:00:00)-Water Temperature (C)]]*OO[[#This Row],[30]]</f>
        <v>1.14659403476625E-4</v>
      </c>
      <c r="AF384" s="10">
        <f>3/24000000*OO[[#This Row],[88 (29JUN1985 21:00:00)-Water Temperature (C)]]*OO[[#This Row],[30]]</f>
        <v>1.14659403476625E-4</v>
      </c>
      <c r="AG384" s="10">
        <f>3/24000000*OO[[#This Row],[89 (30JUN1985 00:00:00)-Water Temperature (C)]]*OO[[#This Row],[31]]</f>
        <v>7.7927978030400003E-4</v>
      </c>
      <c r="AH384" s="10">
        <f>3/24000000*OO[[#This Row],[90 (30JUN1985 03:00:00)-Water Temperature (C)]]*OO[[#This Row],[32]]</f>
        <v>3.4416888038062503E-3</v>
      </c>
      <c r="AI384" s="10">
        <f>3/24000000*OO[[#This Row],[91 (30JUN1985 06:00:00)-Water Temperature (C)]]*OO[[#This Row],[33]]</f>
        <v>1.03695322333325E-2</v>
      </c>
      <c r="AJ384" s="10">
        <f>3/24000000*OO[[#This Row],[92 (30JUN1985 09:00:00)-Water Temperature (C)]]*OO[[#This Row],[34]]</f>
        <v>2.2542356029336252E-2</v>
      </c>
      <c r="AK384" s="10">
        <f>3/24000000*OO[[#This Row],[93 (30JUN1985 12:00:00)-Water Temperature (C)]]*OO[[#This Row],[35]]</f>
        <v>3.6810044411975003E-2</v>
      </c>
      <c r="AL384" s="10">
        <f>3/24000000*OO[[#This Row],[94 (30JUN1985 15:00:00)-Water Temperature (C)]]*OO[[#This Row],[36]]</f>
        <v>4.6686064498124999E-2</v>
      </c>
      <c r="AM384" s="10">
        <f>3/24000000*OO[[#This Row],[95 (30JUN1985 18:00:00)-Water Temperature (C)]]*OO[[#This Row],[37]]</f>
        <v>4.7150509120949993E-2</v>
      </c>
      <c r="AN384" s="10">
        <f>3/24000000*OO[[#This Row],[96 (30JUN1985 21:00:00)-Water Temperature (C)]]*OO[[#This Row],[38]]</f>
        <v>3.8339566100099996E-2</v>
      </c>
      <c r="AO384" s="10">
        <f>3/24000000*OO[[#This Row],[97 (01JUL1985 00:00:00)-Water Temperature (C)]]*OO[[#This Row],[39]]</f>
        <v>2.5744032593325E-2</v>
      </c>
      <c r="AP384" s="10">
        <f>3/24000000*OO[[#This Row],[98 (01JUL1985 03:00:00)-Water Temperature (C)]]*OO[[#This Row],[40]]</f>
        <v>1.4564617193148751E-2</v>
      </c>
      <c r="AQ384" s="10">
        <f>3/24000000*OO[[#This Row],[99 (01JUL1985 06:00:00)-Water Temperature (C)]]*OO[[#This Row],[41]]</f>
        <v>7.1276258108412503E-3</v>
      </c>
      <c r="AR384" s="10">
        <f>3/24000000*OO[[#This Row],[100 (01JUL1985 09:00:00)-Water Temperature (C)]]*OO[[#This Row],[42]]</f>
        <v>3.1587479766874999E-3</v>
      </c>
      <c r="AS384" s="10">
        <f>3/24000000*OO[[#This Row],[101 (01JUL1985 12:00:00)-Water Temperature (C)]]*OO[[#This Row],[43]]</f>
        <v>1.2629095222270001E-3</v>
      </c>
      <c r="AT384" s="10">
        <f>3/24000000*OO[[#This Row],[102 (01JUL1985 15:00:00)-Water Temperature (C)]]*OO[[#This Row],[44]]</f>
        <v>4.7747364104112493E-4</v>
      </c>
      <c r="AU384" s="10">
        <f>3/24000000*OO[[#This Row],[103 (01JUL1985 18:00:00)-Water Temperature (C)]]*OO[[#This Row],[45]]</f>
        <v>1.8821310233045E-4</v>
      </c>
      <c r="AV384" s="10">
        <f>3/24000000*OO[[#This Row],[104 (01JUL1985 21:00:00)-Water Temperature (C)]]*OO[[#This Row],[46]]</f>
        <v>9.1292866048349998E-5</v>
      </c>
      <c r="AW384" s="10">
        <f>3/24000000*OO[[#This Row],[105 (02JUL1985 00:00:00)-Water Temperature (C)]]*OO[[#This Row],[47]]</f>
        <v>6.1573850895374995E-5</v>
      </c>
      <c r="AX384" s="10">
        <f>3/24000000*OO[[#This Row],[106 (02JUL1985 03:00:00)-Water Temperature (C)]]*OO[[#This Row],[48]]</f>
        <v>5.3093360678312495E-5</v>
      </c>
      <c r="AY384" s="10">
        <f>3/24000000*OO[[#This Row],[107 (02JUL1985 06:00:00)-Water Temperature (C)]]*OO[[#This Row],[49]]</f>
        <v>5.0613339554062498E-5</v>
      </c>
      <c r="AZ384" s="10">
        <f>3/24000000*OO[[#This Row],[108 (02JUL1985 09:00:00)-Water Temperature (C)]]*OO[[#This Row],[50]]</f>
        <v>5.0440034231312498E-5</v>
      </c>
      <c r="BA384" s="10">
        <f>3/24000000*OO[[#This Row],[109 (02JUL1985 12:00:00)-Water Temperature (C)]]*OO[[#This Row],[51]]</f>
        <v>4.9581821108137496E-5</v>
      </c>
      <c r="BB384" s="10">
        <f>3/24000000*OO[[#This Row],[110 (02JUL1985 15:00:00)-Water Temperature (C)]]*OO[[#This Row],[52]]</f>
        <v>4.8040946268750004E-5</v>
      </c>
      <c r="BC384" s="10">
        <f>3/24000000*OO[[#This Row],[111 (02JUL1985 18:00:00)-Water Temperature (C)]]*OO[[#This Row],[53]]</f>
        <v>4.6221537907562497E-5</v>
      </c>
      <c r="BD384" s="10">
        <f>3/24000000*OO[[#This Row],[112 (02JUL1985 21:00:00)-Water Temperature (C)]]*OO[[#This Row],[54]]</f>
        <v>4.3432750367999995E-5</v>
      </c>
      <c r="BE384" s="10">
        <f>3/24000000*OO[[#This Row],[113 (03JUL1985 00:00:00)-Water Temperature (C)]]*OO[[#This Row],[55]]</f>
        <v>3.9793399859749996E-5</v>
      </c>
      <c r="BF384" s="10">
        <f>3/24000000*OO[[#This Row],[114 (03JUL1985 03:00:00)-Water Temperature (C)]]*OO[[#This Row],[56]]</f>
        <v>3.6046847159000001E-5</v>
      </c>
      <c r="BG384" s="10">
        <f>3/24000000*OO[[#This Row],[115 (03JUL1985 06:00:00)-Water Temperature (C)]]*OO[[#This Row],[57]]</f>
        <v>3.2146908844475E-5</v>
      </c>
      <c r="BH384" s="10">
        <f>3/24000000*OO[[#This Row],[116 (03JUL1985 09:00:00)-Water Temperature (C)]]*OO[[#This Row],[58]]</f>
        <v>2.8892524292625001E-5</v>
      </c>
      <c r="BI384" s="10">
        <f>3/24000000*OO[[#This Row],[117 (03JUL1985 12:00:00)-Water Temperature (C)]]*OO[[#This Row],[59]]</f>
        <v>2.5870301025187498E-5</v>
      </c>
      <c r="BJ384" s="10">
        <f>3/24000000*OO[[#This Row],[118 (03JUL1985 15:00:00)-Water Temperature (C)]]*OO[[#This Row],[60]]</f>
        <v>2.2948717585252505E-5</v>
      </c>
      <c r="BK384" s="10">
        <f>3/24000000*OO[[#This Row],[119 (03JUL1985 18:00:00)-Water Temperature (C)]]*OO[[#This Row],[61]]</f>
        <v>2.0380198466204996E-5</v>
      </c>
      <c r="BL384" s="10">
        <f>3/24000000*OO[[#This Row],[120 (03JUL1985 21:00:00)-Water Temperature (C)]]*OO[[#This Row],[62]]</f>
        <v>1.7909824184181248E-5</v>
      </c>
      <c r="BM384" s="10">
        <f>3/24000000*OO[[#This Row],[121 (04JUL1985 00:00:00)-Water Temperature (C)]]*OO[[#This Row],[63]]</f>
        <v>1.5606944024737497E-5</v>
      </c>
      <c r="BN384" s="10">
        <f>3/24000000*OO[[#This Row],[122 (04JUL1985 03:00:00)-Water Temperature (C)]]*OO[[#This Row],[64]]</f>
        <v>1.3618051346542499E-5</v>
      </c>
      <c r="BO384" s="10">
        <f>3/24000000*OO[[#This Row],[123 (04JUL1985 06:00:00)-Water Temperature (C)]]*OO[[#This Row],[65]]</f>
        <v>1.1722366844432499E-5</v>
      </c>
      <c r="BP384" s="10">
        <f>3/24000000*OO[[#This Row],[124 (04JUL1985 09:00:00)-Water Temperature (C)]]*OO[[#This Row],[66]]</f>
        <v>9.988232314252501E-6</v>
      </c>
      <c r="BQ384" s="10">
        <f>3/24000000*OO[[#This Row],[125 (04JUL1985 12:00:00)-Water Temperature (C)]]*OO[[#This Row],[67]]</f>
        <v>8.2167833320650004E-6</v>
      </c>
      <c r="BR384" s="10">
        <f>3/24000000*OO[[#This Row],[126 (04JUL1985 15:00:00)-Water Temperature (C)]]*OO[[#This Row],[68]]</f>
        <v>6.6178625406862498E-6</v>
      </c>
      <c r="BS384" s="10">
        <f>3/24000000*OO[[#This Row],[127 (04JUL1985 18:00:00)-Water Temperature (C)]]*OO[[#This Row],[69]]</f>
        <v>5.2219590603750004E-6</v>
      </c>
      <c r="BT384" s="10">
        <f>3/24000000*OO[[#This Row],[128 (04JUL1985 21:00:00)-Water Temperature (C)]]*OO[[#This Row],[70]]</f>
        <v>4.1194254416574993E-6</v>
      </c>
      <c r="BU384" s="10">
        <f>3/24000000*OO[[#This Row],[129 (05JUL1985 00:00:00)-Water Temperature (C)]]*OO[[#This Row],[71]]</f>
        <v>3.3330026122799993E-6</v>
      </c>
      <c r="BV384" s="10">
        <f>3/24000000*OO[[#This Row],[130 (05JUL1985 03:00:00)-Water Temperature (C)]]*OO[[#This Row],[72]]</f>
        <v>2.7804985533874994E-6</v>
      </c>
      <c r="BW384" s="10">
        <f>3/24000000*OO[[#This Row],[131 (05JUL1985 06:00:00)-Water Temperature (C)]]*OO[[#This Row],[73]]</f>
        <v>2.3916156013342496E-6</v>
      </c>
      <c r="BX384" s="10">
        <f>3/24000000*OO[[#This Row],[132 (05JUL1985 09:00:00)-Water Temperature (C)]]*OO[[#This Row],[74]]</f>
        <v>2.1493058725105E-6</v>
      </c>
      <c r="BY384" s="10">
        <f>3/24000000*OO[[#This Row],[133 (05JUL1985 12:00:00)-Water Temperature (C)]]*OO[[#This Row],[75]]</f>
        <v>1.943102081834E-6</v>
      </c>
      <c r="BZ384" s="10">
        <f>3/24000000*OO[[#This Row],[134 (05JUL1985 15:00:00)-Water Temperature (C)]]*OO[[#This Row],[76]]</f>
        <v>1.7885646824624998E-6</v>
      </c>
      <c r="CA384" s="10">
        <f>3/24000000*OO[[#This Row],[135 (05JUL1985 18:00:00)-Water Temperature (C)]]*OO[[#This Row],[77]]</f>
        <v>1.675015738828125E-6</v>
      </c>
      <c r="CB384" s="10">
        <f>3/24000000*OO[[#This Row],[136 (05JUL1985 21:00:00)-Water Temperature (C)]]*OO[[#This Row],[78]]</f>
        <v>1.5693957516468749E-6</v>
      </c>
      <c r="CC384" s="10">
        <f>3/24000000*OO[[#This Row],[137 (06JUL1985 00:00:00)-Water Temperature (C)]]*OO[[#This Row],[79]]</f>
        <v>1.4731432198271246E-6</v>
      </c>
      <c r="CD384" s="10">
        <f>3/24000000*OO[[#This Row],[138 (06JUL1985 03:00:00)-Water Temperature (C)]]*OO[[#This Row],[80]]</f>
        <v>1.3930230402907498E-6</v>
      </c>
      <c r="CE384" s="10">
        <f>3/24000000*OO[[#This Row],[139 (06JUL1985 06:00:00)-Water Temperature (C)]]*OO[[#This Row],[81]]</f>
        <v>1.3331208383984998E-6</v>
      </c>
      <c r="CF384" s="10">
        <f>3/24000000*OO[[#This Row],[140 (06JUL1985 09:00:00)-Water Temperature (C)]]*OO[[#This Row],[82]]</f>
        <v>1.3219985957399998E-6</v>
      </c>
      <c r="CG384" s="10">
        <f>3/24000000*OO[[#This Row],[141 (06JUL1985 12:00:00)-Water Temperature (C)]]*OO[[#This Row],[83]]</f>
        <v>1.3071061574999999E-6</v>
      </c>
      <c r="CH384" s="10">
        <f>3/24000000*OO[[#This Row],[142 (06JUL1985 15:00:00)-Water Temperature (C)]]*OO[[#This Row],[84]]</f>
        <v>1.2939935972722499E-6</v>
      </c>
      <c r="CI384" s="10">
        <f>3/24000000*OO[[#This Row],[143 (06JUL1985 18:00:00)-Water Temperature (C)]]*OO[[#This Row],[85]]</f>
        <v>1.288543373208125E-6</v>
      </c>
      <c r="CJ384" s="10">
        <f>3/24000000*OO[[#This Row],[144 (06JUL1985 21:00:00)-Water Temperature (C)]]*OO[[#This Row],[86]]</f>
        <v>1.2566734856637499E-6</v>
      </c>
      <c r="CK384" s="10">
        <f>3/24000000*OO[[#This Row],[145 (07JUL1985 00:00:00)-Water Temperature (C)]]*OO[[#This Row],[87]]</f>
        <v>1.2057385826640001E-6</v>
      </c>
      <c r="CL384" s="10">
        <f>3/24000000*OO[[#This Row],[146 (07JUL1985 03:00:00)-Water Temperature (C)]]*OO[[#This Row],[88]]</f>
        <v>1.1598834465562499E-6</v>
      </c>
      <c r="CM384" s="10">
        <f>3/24000000*OO[[#This Row],[147 (07JUL1985 06:00:00)-Water Temperature (C)]]*OO[[#This Row],[89]]</f>
        <v>1.1087421560870001E-6</v>
      </c>
      <c r="CN384" s="10">
        <f>3/24000000*OO[[#This Row],[148 (07JUL1985 09:00:00)-Water Temperature (C)]]*OO[[#This Row],[90]]</f>
        <v>1.08288798300625E-6</v>
      </c>
      <c r="CO384" s="10">
        <f>3/24000000*OO[[#This Row],[149 (07JUL1985 12:00:00)-Water Temperature (C)]]*OO[[#This Row],[91]]</f>
        <v>1.0550564527274999E-6</v>
      </c>
      <c r="CP384" s="10">
        <f>3/24000000*OO[[#This Row],[150 (07JUL1985 15:00:00)-Water Temperature (C)]]*OO[[#This Row],[92]]</f>
        <v>1.02223639621425E-6</v>
      </c>
      <c r="CQ384" s="10">
        <f>3/24000000*OO[[#This Row],[151 (07JUL1985 18:00:00)-Water Temperature (C)]]*OO[[#This Row],[93]]</f>
        <v>9.9175593577162489E-7</v>
      </c>
      <c r="CR384" s="10">
        <f>3/24000000*OO[[#This Row],[152 (07JUL1985 21:00:00)-Water Temperature (C)]]*OO[[#This Row],[94]]</f>
        <v>9.471132035229999E-7</v>
      </c>
      <c r="CS384" s="10">
        <f>3/24000000*OO[[#This Row],[153 (08JUL1985 00:00:00)-Water Temperature (C)]]*OO[[#This Row],[95]]</f>
        <v>9.0148276376200006E-7</v>
      </c>
      <c r="CT384" s="10">
        <f>3/24000000*OO[[#This Row],[154 (08JUL1985 03:00:00)-Water Temperature (C)]]*OO[[#This Row],[96]]</f>
        <v>8.6197501759049988E-7</v>
      </c>
      <c r="CU384" s="10">
        <f>3/24000000*OO[[#This Row],[155 (08JUL1985 06:00:00)-Water Temperature (C)]]*OO[[#This Row],[97]]</f>
        <v>8.2387021311824983E-7</v>
      </c>
      <c r="CV384" s="10">
        <f>3/24000000*OO[[#This Row],[156 (08JUL1985 09:00:00)-Water Temperature (C)]]*OO[[#This Row],[98]]</f>
        <v>7.8697844265987497E-7</v>
      </c>
      <c r="CW384" s="10">
        <f>3/24000000*OO[[#This Row],[157 (08JUL1985 12:00:00)-Water Temperature (C)]]*OO[[#This Row],[99]]</f>
        <v>7.595997630052499E-7</v>
      </c>
    </row>
    <row r="385" spans="1:101" x14ac:dyDescent="0.35">
      <c r="A385" t="s">
        <v>392</v>
      </c>
      <c r="B385">
        <v>681.54499999999996</v>
      </c>
      <c r="C385" s="10">
        <f>3/24*OO[[#This Row],[59 (26JUN1985 06:00:00)-Water Temperature (C)]]*OO[[#This Row],[1]]/SUM(OO[1])</f>
        <v>0</v>
      </c>
      <c r="D385" s="10">
        <f>3/24*OO[[#This Row],[60 (26JUN1985 09:00:00)-Water Temperature (C)]]*OO[[#This Row],[2]]/SUM(OO[2])</f>
        <v>0</v>
      </c>
      <c r="E385" s="10">
        <f>3/24*OO[[#This Row],[61 (26JUN1985 12:00:00)-Water Temperature (C)]]*OO[[#This Row],[3]]/SUM(OO[3])</f>
        <v>0</v>
      </c>
      <c r="F385" s="10">
        <f>3/24*OO[[#This Row],[62 (26JUN1985 15:00:00)-Water Temperature (C)]]*OO[[#This Row],[4]]/SUM(OO[4])</f>
        <v>0</v>
      </c>
      <c r="G385" s="10">
        <f>3/24*OO[[#This Row],[63 (26JUN1985 18:00:00)-Water Temperature (C)]]*OO[[#This Row],[5]]/SUM(OO[5])</f>
        <v>0</v>
      </c>
      <c r="H385" s="10">
        <f>3/24*OO[[#This Row],[64 (26JUN1985 21:00:00)-Water Temperature (C)]]*OO[[#This Row],[6]]/SUM(OO[6])</f>
        <v>0</v>
      </c>
      <c r="I385" s="10">
        <f>3/24*OO[[#This Row],[65 (27JUN1985 00:00:00)-Water Temperature (C)]]*OO[[#This Row],[7]]/SUM(OO[7])</f>
        <v>0</v>
      </c>
      <c r="J385" s="10">
        <f>3/24*OO[[#This Row],[66 (27JUN1985 03:00:00)-Water Temperature (C)]]*OO[[#This Row],[8]]/SUM(OO[8])</f>
        <v>0</v>
      </c>
      <c r="K385" s="10">
        <f>3/24*OO[[#This Row],[67 (27JUN1985 06:00:00)-Water Temperature (C)]]*OO[[#This Row],[9]]/SUM(OO[9])</f>
        <v>0</v>
      </c>
      <c r="L385" s="10">
        <f>3/24*OO[[#This Row],[68 (27JUN1985 09:00:00)-Water Temperature (C)]]*OO[[#This Row],[10]]/SUM(OO[10])</f>
        <v>0</v>
      </c>
      <c r="M385" s="10">
        <f>3/24*OO[[#This Row],[69 (27JUN1985 12:00:00)-Water Temperature (C)]]*OO[[#This Row],[11]]/SUM(OO[11])</f>
        <v>0</v>
      </c>
      <c r="N385" s="10">
        <f>3/24*OO[[#This Row],[70 (27JUN1985 15:00:00)-Water Temperature (C)]]*OO[[#This Row],[12]]/SUM(OO[12])</f>
        <v>0</v>
      </c>
      <c r="O385" s="10">
        <f>3/24*OO[[#This Row],[71 (27JUN1985 18:00:00)-Water Temperature (C)]]*OO[[#This Row],[13]]/SUM(OO[13])</f>
        <v>0</v>
      </c>
      <c r="P385" s="10">
        <f>3/24*OO[[#This Row],[72 (27JUN1985 21:00:00)-Water Temperature (C)]]*OO[[#This Row],[14]]/SUM(OO[14])</f>
        <v>0</v>
      </c>
      <c r="Q385" s="10">
        <f>3/24*OO[[#This Row],[73 (28JUN1985 00:00:00)-Water Temperature (C)]]*OO[[#This Row],[15]]/SUM(OO[15])</f>
        <v>0</v>
      </c>
      <c r="R385" s="10">
        <f>3/24*OO[[#This Row],[74 (28JUN1985 03:00:00)-Water Temperature (C)]]*OO[[#This Row],[16]]/SUM(OO[16])</f>
        <v>0</v>
      </c>
      <c r="S385" s="10">
        <f>3/24*OO[[#This Row],[75 (28JUN1985 06:00:00)-Water Temperature (C)]]*OO[[#This Row],[17]]/SUM(OO[17])</f>
        <v>0</v>
      </c>
      <c r="T385" s="10">
        <f>3/24*OO[[#This Row],[76 (28JUN1985 09:00:00)-Water Temperature (C)]]*OO[[#This Row],[18]]/SUM(OO[18])</f>
        <v>0</v>
      </c>
      <c r="U385" s="10">
        <f>3/24*OO[[#This Row],[77 (28JUN1985 12:00:00)-Water Temperature (C)]]*OO[[#This Row],[19]]/SUM(OO[19])</f>
        <v>0</v>
      </c>
      <c r="V385" s="10">
        <f>3/24000000*OO[[#This Row],[78 (28JUN1985 15:00:00)-Water Temperature (C)]]*OO[[#This Row],[20]]</f>
        <v>1.8611380436039999E-39</v>
      </c>
      <c r="W385" s="10">
        <f>3/24000000*OO[[#This Row],[79 (28JUN1985 18:00:00)-Water Temperature (C)]]*OO[[#This Row],[21]]</f>
        <v>1.5435276800145001E-31</v>
      </c>
      <c r="X385" s="10">
        <f>3/24000000*OO[[#This Row],[80 (28JUN1985 21:00:00)-Water Temperature (C)]]*OO[[#This Row],[22]]</f>
        <v>4.0107783870487496E-25</v>
      </c>
      <c r="Y385" s="10">
        <f>3/24000000*OO[[#This Row],[81 (29JUN1985 00:00:00)-Water Temperature (C)]]*OO[[#This Row],[23]]</f>
        <v>1.0591054553114998E-19</v>
      </c>
      <c r="Z385" s="10">
        <f>3/24000000*OO[[#This Row],[82 (29JUN1985 03:00:00)-Water Temperature (C)]]*OO[[#This Row],[24]]</f>
        <v>5.0938703968349995E-16</v>
      </c>
      <c r="AA385" s="10">
        <f>3/24000000*OO[[#This Row],[83 (29JUN1985 06:00:00)-Water Temperature (C)]]*OO[[#This Row],[25]]</f>
        <v>3.8698565918999999E-13</v>
      </c>
      <c r="AB385" s="10">
        <f>3/24000000*OO[[#This Row],[84 (29JUN1985 09:00:00)-Water Temperature (C)]]*OO[[#This Row],[26]]</f>
        <v>8.3745607903312493E-11</v>
      </c>
      <c r="AC385" s="10">
        <f>3/24000000*OO[[#This Row],[85 (29JUN1985 12:00:00)-Water Temperature (C)]]*OO[[#This Row],[27]]</f>
        <v>6.9579360398812497E-9</v>
      </c>
      <c r="AD385" s="10">
        <f>3/24000000*OO[[#This Row],[86 (29JUN1985 15:00:00)-Water Temperature (C)]]*OO[[#This Row],[28]]</f>
        <v>2.6545282352325001E-7</v>
      </c>
      <c r="AE385" s="10">
        <f>3/24000000*OO[[#This Row],[88 (29JUN1985 21:00:00)-Water Temperature (C)]]*OO[[#This Row],[30]]</f>
        <v>6.1839920000550001E-5</v>
      </c>
      <c r="AF385" s="10">
        <f>3/24000000*OO[[#This Row],[88 (29JUN1985 21:00:00)-Water Temperature (C)]]*OO[[#This Row],[30]]</f>
        <v>6.1839920000550001E-5</v>
      </c>
      <c r="AG385" s="10">
        <f>3/24000000*OO[[#This Row],[89 (30JUN1985 00:00:00)-Water Temperature (C)]]*OO[[#This Row],[31]]</f>
        <v>4.3345749500624991E-4</v>
      </c>
      <c r="AH385" s="10">
        <f>3/24000000*OO[[#This Row],[90 (30JUN1985 03:00:00)-Water Temperature (C)]]*OO[[#This Row],[32]]</f>
        <v>1.9700588065079999E-3</v>
      </c>
      <c r="AI385" s="10">
        <f>3/24000000*OO[[#This Row],[91 (30JUN1985 06:00:00)-Water Temperature (C)]]*OO[[#This Row],[33]]</f>
        <v>6.0900355209712502E-3</v>
      </c>
      <c r="AJ385" s="10">
        <f>3/24000000*OO[[#This Row],[92 (30JUN1985 09:00:00)-Water Temperature (C)]]*OO[[#This Row],[34]]</f>
        <v>1.3561420870799999E-2</v>
      </c>
      <c r="AK385" s="10">
        <f>3/24000000*OO[[#This Row],[93 (30JUN1985 12:00:00)-Water Temperature (C)]]*OO[[#This Row],[35]]</f>
        <v>2.2623674525377502E-2</v>
      </c>
      <c r="AL385" s="10">
        <f>3/24000000*OO[[#This Row],[94 (30JUN1985 15:00:00)-Water Temperature (C)]]*OO[[#This Row],[36]]</f>
        <v>2.9252173874625E-2</v>
      </c>
      <c r="AM385" s="10">
        <f>3/24000000*OO[[#This Row],[95 (30JUN1985 18:00:00)-Water Temperature (C)]]*OO[[#This Row],[37]]</f>
        <v>3.0141739128374999E-2</v>
      </c>
      <c r="AN385" s="10">
        <f>3/24000000*OO[[#This Row],[96 (30JUN1985 21:00:00)-Water Temperature (C)]]*OO[[#This Row],[38]]</f>
        <v>2.4915178307925001E-2</v>
      </c>
      <c r="AO385" s="10">
        <f>3/24000000*OO[[#This Row],[97 (01JUL1985 00:00:00)-Water Temperature (C)]]*OO[[#This Row],[39]]</f>
        <v>1.7001015836962501E-2</v>
      </c>
      <c r="AP385" s="10">
        <f>3/24000000*OO[[#This Row],[98 (01JUL1985 03:00:00)-Water Temperature (C)]]*OO[[#This Row],[40]]</f>
        <v>9.7619376373949997E-3</v>
      </c>
      <c r="AQ385" s="10">
        <f>3/24000000*OO[[#This Row],[99 (01JUL1985 06:00:00)-Water Temperature (C)]]*OO[[#This Row],[41]]</f>
        <v>4.8399657010774998E-3</v>
      </c>
      <c r="AR385" s="10">
        <f>3/24000000*OO[[#This Row],[100 (01JUL1985 09:00:00)-Water Temperature (C)]]*OO[[#This Row],[42]]</f>
        <v>2.1690057577274996E-3</v>
      </c>
      <c r="AS385" s="10">
        <f>3/24000000*OO[[#This Row],[101 (01JUL1985 12:00:00)-Water Temperature (C)]]*OO[[#This Row],[43]]</f>
        <v>8.7567309299937501E-4</v>
      </c>
      <c r="AT385" s="10">
        <f>3/24000000*OO[[#This Row],[102 (01JUL1985 15:00:00)-Water Temperature (C)]]*OO[[#This Row],[44]]</f>
        <v>3.3248311555749999E-4</v>
      </c>
      <c r="AU385" s="10">
        <f>3/24000000*OO[[#This Row],[103 (01JUL1985 18:00:00)-Water Temperature (C)]]*OO[[#This Row],[45]]</f>
        <v>1.299728880626875E-4</v>
      </c>
      <c r="AV385" s="10">
        <f>3/24000000*OO[[#This Row],[104 (01JUL1985 21:00:00)-Water Temperature (C)]]*OO[[#This Row],[46]]</f>
        <v>6.1477411001874998E-5</v>
      </c>
      <c r="AW385" s="10">
        <f>3/24000000*OO[[#This Row],[105 (02JUL1985 00:00:00)-Water Temperature (C)]]*OO[[#This Row],[47]]</f>
        <v>4.0334462065812496E-5</v>
      </c>
      <c r="AX385" s="10">
        <f>3/24000000*OO[[#This Row],[106 (02JUL1985 03:00:00)-Water Temperature (C)]]*OO[[#This Row],[48]]</f>
        <v>3.4281446854987501E-5</v>
      </c>
      <c r="AY385" s="10">
        <f>3/24000000*OO[[#This Row],[107 (02JUL1985 06:00:00)-Water Temperature (C)]]*OO[[#This Row],[49]]</f>
        <v>3.2573683883812496E-5</v>
      </c>
      <c r="AZ385" s="10">
        <f>3/24000000*OO[[#This Row],[108 (02JUL1985 09:00:00)-Water Temperature (C)]]*OO[[#This Row],[50]]</f>
        <v>3.2496038556387502E-5</v>
      </c>
      <c r="BA385" s="10">
        <f>3/24000000*OO[[#This Row],[109 (02JUL1985 12:00:00)-Water Temperature (C)]]*OO[[#This Row],[51]]</f>
        <v>3.2098353895050001E-5</v>
      </c>
      <c r="BB385" s="10">
        <f>3/24000000*OO[[#This Row],[110 (02JUL1985 15:00:00)-Water Temperature (C)]]*OO[[#This Row],[52]]</f>
        <v>3.1147552059749997E-5</v>
      </c>
      <c r="BC385" s="10">
        <f>3/24000000*OO[[#This Row],[111 (02JUL1985 18:00:00)-Water Temperature (C)]]*OO[[#This Row],[53]]</f>
        <v>3.0007311322624997E-5</v>
      </c>
      <c r="BD385" s="10">
        <f>3/24000000*OO[[#This Row],[112 (02JUL1985 21:00:00)-Water Temperature (C)]]*OO[[#This Row],[54]]</f>
        <v>2.8243197839924998E-5</v>
      </c>
      <c r="BE385" s="10">
        <f>3/24000000*OO[[#This Row],[113 (03JUL1985 00:00:00)-Water Temperature (C)]]*OO[[#This Row],[55]]</f>
        <v>2.5910170749681251E-5</v>
      </c>
      <c r="BF385" s="10">
        <f>3/24000000*OO[[#This Row],[114 (03JUL1985 03:00:00)-Water Temperature (C)]]*OO[[#This Row],[56]]</f>
        <v>2.3513653952621245E-5</v>
      </c>
      <c r="BG385" s="10">
        <f>3/24000000*OO[[#This Row],[115 (03JUL1985 06:00:00)-Water Temperature (C)]]*OO[[#This Row],[57]]</f>
        <v>2.1021498095399999E-5</v>
      </c>
      <c r="BH385" s="10">
        <f>3/24000000*OO[[#This Row],[116 (03JUL1985 09:00:00)-Water Temperature (C)]]*OO[[#This Row],[58]]</f>
        <v>1.8928679651169998E-5</v>
      </c>
      <c r="BI385" s="10">
        <f>3/24000000*OO[[#This Row],[117 (03JUL1985 12:00:00)-Water Temperature (C)]]*OO[[#This Row],[59]]</f>
        <v>1.6980071327685E-5</v>
      </c>
      <c r="BJ385" s="10">
        <f>3/24000000*OO[[#This Row],[118 (03JUL1985 15:00:00)-Water Temperature (C)]]*OO[[#This Row],[60]]</f>
        <v>1.5075052094750001E-5</v>
      </c>
      <c r="BK385" s="10">
        <f>3/24000000*OO[[#This Row],[119 (03JUL1985 18:00:00)-Water Temperature (C)]]*OO[[#This Row],[61]]</f>
        <v>1.3382511105614998E-5</v>
      </c>
      <c r="BL385" s="10">
        <f>3/24000000*OO[[#This Row],[120 (03JUL1985 21:00:00)-Water Temperature (C)]]*OO[[#This Row],[62]]</f>
        <v>1.1764244150347498E-5</v>
      </c>
      <c r="BM385" s="10">
        <f>3/24000000*OO[[#This Row],[121 (04JUL1985 00:00:00)-Water Temperature (C)]]*OO[[#This Row],[63]]</f>
        <v>1.0247692503712498E-5</v>
      </c>
      <c r="BN385" s="10">
        <f>3/24000000*OO[[#This Row],[122 (04JUL1985 03:00:00)-Water Temperature (C)]]*OO[[#This Row],[64]]</f>
        <v>8.9500097376150001E-6</v>
      </c>
      <c r="BO385" s="10">
        <f>3/24000000*OO[[#This Row],[123 (04JUL1985 06:00:00)-Water Temperature (C)]]*OO[[#This Row],[65]]</f>
        <v>7.7219534224687495E-6</v>
      </c>
      <c r="BP385" s="10">
        <f>3/24000000*OO[[#This Row],[124 (04JUL1985 09:00:00)-Water Temperature (C)]]*OO[[#This Row],[66]]</f>
        <v>6.5968330989450004E-6</v>
      </c>
      <c r="BQ385" s="10">
        <f>3/24000000*OO[[#This Row],[125 (04JUL1985 12:00:00)-Water Temperature (C)]]*OO[[#This Row],[67]]</f>
        <v>5.4466899484650002E-6</v>
      </c>
      <c r="BR385" s="10">
        <f>3/24000000*OO[[#This Row],[126 (04JUL1985 15:00:00)-Water Temperature (C)]]*OO[[#This Row],[68]]</f>
        <v>4.39424910849375E-6</v>
      </c>
      <c r="BS385" s="10">
        <f>3/24000000*OO[[#This Row],[127 (04JUL1985 18:00:00)-Water Temperature (C)]]*OO[[#This Row],[69]]</f>
        <v>3.46975077827E-6</v>
      </c>
      <c r="BT385" s="10">
        <f>3/24000000*OO[[#This Row],[128 (04JUL1985 21:00:00)-Water Temperature (C)]]*OO[[#This Row],[70]]</f>
        <v>2.7327969767999997E-6</v>
      </c>
      <c r="BU385" s="10">
        <f>3/24000000*OO[[#This Row],[129 (05JUL1985 00:00:00)-Water Temperature (C)]]*OO[[#This Row],[71]]</f>
        <v>2.2048837464678751E-6</v>
      </c>
      <c r="BV385" s="10">
        <f>3/24000000*OO[[#This Row],[130 (05JUL1985 03:00:00)-Water Temperature (C)]]*OO[[#This Row],[72]]</f>
        <v>1.83405172705125E-6</v>
      </c>
      <c r="BW385" s="10">
        <f>3/24000000*OO[[#This Row],[131 (05JUL1985 06:00:00)-Water Temperature (C)]]*OO[[#This Row],[73]]</f>
        <v>1.5734123868124999E-6</v>
      </c>
      <c r="BX385" s="10">
        <f>3/24000000*OO[[#This Row],[132 (05JUL1985 09:00:00)-Water Temperature (C)]]*OO[[#This Row],[74]]</f>
        <v>1.4108129818209999E-6</v>
      </c>
      <c r="BY385" s="10">
        <f>3/24000000*OO[[#This Row],[133 (05JUL1985 12:00:00)-Water Temperature (C)]]*OO[[#This Row],[75]]</f>
        <v>1.274548341713625E-6</v>
      </c>
      <c r="BZ385" s="10">
        <f>3/24000000*OO[[#This Row],[134 (05JUL1985 15:00:00)-Water Temperature (C)]]*OO[[#This Row],[76]]</f>
        <v>1.1708266260239999E-6</v>
      </c>
      <c r="CA385" s="10">
        <f>3/24000000*OO[[#This Row],[135 (05JUL1985 18:00:00)-Water Temperature (C)]]*OO[[#This Row],[77]]</f>
        <v>1.095385757715E-6</v>
      </c>
      <c r="CB385" s="10">
        <f>3/24000000*OO[[#This Row],[136 (05JUL1985 21:00:00)-Water Temperature (C)]]*OO[[#This Row],[78]]</f>
        <v>1.02545649336225E-6</v>
      </c>
      <c r="CC385" s="10">
        <f>3/24000000*OO[[#This Row],[137 (06JUL1985 00:00:00)-Water Temperature (C)]]*OO[[#This Row],[79]]</f>
        <v>9.6152806338750007E-7</v>
      </c>
      <c r="CD385" s="10">
        <f>3/24000000*OO[[#This Row],[138 (06JUL1985 03:00:00)-Water Temperature (C)]]*OO[[#This Row],[80]]</f>
        <v>9.0895252343112499E-7</v>
      </c>
      <c r="CE385" s="10">
        <f>3/24000000*OO[[#This Row],[139 (06JUL1985 06:00:00)-Water Temperature (C)]]*OO[[#This Row],[81]]</f>
        <v>8.6956365118124988E-7</v>
      </c>
      <c r="CF385" s="10">
        <f>3/24000000*OO[[#This Row],[140 (06JUL1985 09:00:00)-Water Temperature (C)]]*OO[[#This Row],[82]]</f>
        <v>8.6208923527237487E-7</v>
      </c>
      <c r="CG385" s="10">
        <f>3/24000000*OO[[#This Row],[141 (06JUL1985 12:00:00)-Water Temperature (C)]]*OO[[#This Row],[83]]</f>
        <v>8.5288359462812492E-7</v>
      </c>
      <c r="CH385" s="10">
        <f>3/24000000*OO[[#This Row],[142 (06JUL1985 15:00:00)-Water Temperature (C)]]*OO[[#This Row],[84]]</f>
        <v>8.4397485337949991E-7</v>
      </c>
      <c r="CI385" s="10">
        <f>3/24000000*OO[[#This Row],[143 (06JUL1985 18:00:00)-Water Temperature (C)]]*OO[[#This Row],[85]]</f>
        <v>8.4076245753900003E-7</v>
      </c>
      <c r="CJ385" s="10">
        <f>3/24000000*OO[[#This Row],[144 (06JUL1985 21:00:00)-Water Temperature (C)]]*OO[[#This Row],[86]]</f>
        <v>8.2051151924512507E-7</v>
      </c>
      <c r="CK385" s="10">
        <f>3/24000000*OO[[#This Row],[145 (07JUL1985 00:00:00)-Water Temperature (C)]]*OO[[#This Row],[87]]</f>
        <v>7.8718462652200013E-7</v>
      </c>
      <c r="CL385" s="10">
        <f>3/24000000*OO[[#This Row],[146 (07JUL1985 03:00:00)-Water Temperature (C)]]*OO[[#This Row],[88]]</f>
        <v>7.5791397177412495E-7</v>
      </c>
      <c r="CM385" s="10">
        <f>3/24000000*OO[[#This Row],[147 (07JUL1985 06:00:00)-Water Temperature (C)]]*OO[[#This Row],[89]]</f>
        <v>7.2539633999949997E-7</v>
      </c>
      <c r="CN385" s="10">
        <f>3/24000000*OO[[#This Row],[148 (07JUL1985 09:00:00)-Water Temperature (C)]]*OO[[#This Row],[90]]</f>
        <v>7.0904431131624994E-7</v>
      </c>
      <c r="CO385" s="10">
        <f>3/24000000*OO[[#This Row],[149 (07JUL1985 12:00:00)-Water Temperature (C)]]*OO[[#This Row],[91]]</f>
        <v>6.9171171241974994E-7</v>
      </c>
      <c r="CP385" s="10">
        <f>3/24000000*OO[[#This Row],[150 (07JUL1985 15:00:00)-Water Temperature (C)]]*OO[[#This Row],[92]]</f>
        <v>6.7040363153274996E-7</v>
      </c>
      <c r="CQ385" s="10">
        <f>3/24000000*OO[[#This Row],[151 (07JUL1985 18:00:00)-Water Temperature (C)]]*OO[[#This Row],[93]]</f>
        <v>6.5058556284562497E-7</v>
      </c>
      <c r="CR385" s="10">
        <f>3/24000000*OO[[#This Row],[152 (07JUL1985 21:00:00)-Water Temperature (C)]]*OO[[#This Row],[94]]</f>
        <v>6.2141198515924998E-7</v>
      </c>
      <c r="CS385" s="10">
        <f>3/24000000*OO[[#This Row],[153 (08JUL1985 00:00:00)-Water Temperature (C)]]*OO[[#This Row],[95]]</f>
        <v>5.9119779190724998E-7</v>
      </c>
      <c r="CT385" s="10">
        <f>3/24000000*OO[[#This Row],[154 (08JUL1985 03:00:00)-Water Temperature (C)]]*OO[[#This Row],[96]]</f>
        <v>5.6555807775374995E-7</v>
      </c>
      <c r="CU385" s="10">
        <f>3/24000000*OO[[#This Row],[155 (08JUL1985 06:00:00)-Water Temperature (C)]]*OO[[#This Row],[97]]</f>
        <v>5.4108667402562501E-7</v>
      </c>
      <c r="CV385" s="10">
        <f>3/24000000*OO[[#This Row],[156 (08JUL1985 09:00:00)-Water Temperature (C)]]*OO[[#This Row],[98]]</f>
        <v>5.1741033952324998E-7</v>
      </c>
      <c r="CW385" s="10">
        <f>3/24000000*OO[[#This Row],[157 (08JUL1985 12:00:00)-Water Temperature (C)]]*OO[[#This Row],[99]]</f>
        <v>4.9989741358499993E-7</v>
      </c>
    </row>
    <row r="386" spans="1:101" x14ac:dyDescent="0.35">
      <c r="A386" t="s">
        <v>393</v>
      </c>
      <c r="B386">
        <v>840.10799999999995</v>
      </c>
      <c r="C386" s="10">
        <f>3/24*OO[[#This Row],[59 (26JUN1985 06:00:00)-Water Temperature (C)]]*OO[[#This Row],[1]]/SUM(OO[1])</f>
        <v>0</v>
      </c>
      <c r="D386" s="10">
        <f>3/24*OO[[#This Row],[60 (26JUN1985 09:00:00)-Water Temperature (C)]]*OO[[#This Row],[2]]/SUM(OO[2])</f>
        <v>0</v>
      </c>
      <c r="E386" s="10">
        <f>3/24*OO[[#This Row],[61 (26JUN1985 12:00:00)-Water Temperature (C)]]*OO[[#This Row],[3]]/SUM(OO[3])</f>
        <v>0</v>
      </c>
      <c r="F386" s="10">
        <f>3/24*OO[[#This Row],[62 (26JUN1985 15:00:00)-Water Temperature (C)]]*OO[[#This Row],[4]]/SUM(OO[4])</f>
        <v>0</v>
      </c>
      <c r="G386" s="10">
        <f>3/24*OO[[#This Row],[63 (26JUN1985 18:00:00)-Water Temperature (C)]]*OO[[#This Row],[5]]/SUM(OO[5])</f>
        <v>0</v>
      </c>
      <c r="H386" s="10">
        <f>3/24*OO[[#This Row],[64 (26JUN1985 21:00:00)-Water Temperature (C)]]*OO[[#This Row],[6]]/SUM(OO[6])</f>
        <v>0</v>
      </c>
      <c r="I386" s="10">
        <f>3/24*OO[[#This Row],[65 (27JUN1985 00:00:00)-Water Temperature (C)]]*OO[[#This Row],[7]]/SUM(OO[7])</f>
        <v>0</v>
      </c>
      <c r="J386" s="10">
        <f>3/24*OO[[#This Row],[66 (27JUN1985 03:00:00)-Water Temperature (C)]]*OO[[#This Row],[8]]/SUM(OO[8])</f>
        <v>0</v>
      </c>
      <c r="K386" s="10">
        <f>3/24*OO[[#This Row],[67 (27JUN1985 06:00:00)-Water Temperature (C)]]*OO[[#This Row],[9]]/SUM(OO[9])</f>
        <v>0</v>
      </c>
      <c r="L386" s="10">
        <f>3/24*OO[[#This Row],[68 (27JUN1985 09:00:00)-Water Temperature (C)]]*OO[[#This Row],[10]]/SUM(OO[10])</f>
        <v>0</v>
      </c>
      <c r="M386" s="10">
        <f>3/24*OO[[#This Row],[69 (27JUN1985 12:00:00)-Water Temperature (C)]]*OO[[#This Row],[11]]/SUM(OO[11])</f>
        <v>0</v>
      </c>
      <c r="N386" s="10">
        <f>3/24*OO[[#This Row],[70 (27JUN1985 15:00:00)-Water Temperature (C)]]*OO[[#This Row],[12]]/SUM(OO[12])</f>
        <v>0</v>
      </c>
      <c r="O386" s="10">
        <f>3/24*OO[[#This Row],[71 (27JUN1985 18:00:00)-Water Temperature (C)]]*OO[[#This Row],[13]]/SUM(OO[13])</f>
        <v>0</v>
      </c>
      <c r="P386" s="10">
        <f>3/24*OO[[#This Row],[72 (27JUN1985 21:00:00)-Water Temperature (C)]]*OO[[#This Row],[14]]/SUM(OO[14])</f>
        <v>0</v>
      </c>
      <c r="Q386" s="10">
        <f>3/24*OO[[#This Row],[73 (28JUN1985 00:00:00)-Water Temperature (C)]]*OO[[#This Row],[15]]/SUM(OO[15])</f>
        <v>0</v>
      </c>
      <c r="R386" s="10">
        <f>3/24*OO[[#This Row],[74 (28JUN1985 03:00:00)-Water Temperature (C)]]*OO[[#This Row],[16]]/SUM(OO[16])</f>
        <v>0</v>
      </c>
      <c r="S386" s="10">
        <f>3/24*OO[[#This Row],[75 (28JUN1985 06:00:00)-Water Temperature (C)]]*OO[[#This Row],[17]]/SUM(OO[17])</f>
        <v>0</v>
      </c>
      <c r="T386" s="10">
        <f>3/24*OO[[#This Row],[76 (28JUN1985 09:00:00)-Water Temperature (C)]]*OO[[#This Row],[18]]/SUM(OO[18])</f>
        <v>0</v>
      </c>
      <c r="U386" s="10">
        <f>3/24*OO[[#This Row],[77 (28JUN1985 12:00:00)-Water Temperature (C)]]*OO[[#This Row],[19]]/SUM(OO[19])</f>
        <v>0</v>
      </c>
      <c r="V386" s="10">
        <f>3/24000000*OO[[#This Row],[78 (28JUN1985 15:00:00)-Water Temperature (C)]]*OO[[#This Row],[20]]</f>
        <v>4.7297917580112499E-40</v>
      </c>
      <c r="W386" s="10">
        <f>3/24000000*OO[[#This Row],[79 (28JUN1985 18:00:00)-Water Temperature (C)]]*OO[[#This Row],[21]]</f>
        <v>1.0503703382602499E-31</v>
      </c>
      <c r="X386" s="10">
        <f>3/24000000*OO[[#This Row],[80 (28JUN1985 21:00:00)-Water Temperature (C)]]*OO[[#This Row],[22]]</f>
        <v>1.9910798392546252E-25</v>
      </c>
      <c r="Y386" s="10">
        <f>3/24000000*OO[[#This Row],[81 (29JUN1985 00:00:00)-Water Temperature (C)]]*OO[[#This Row],[23]]</f>
        <v>7.6506035868099993E-20</v>
      </c>
      <c r="Z386" s="10">
        <f>3/24000000*OO[[#This Row],[82 (29JUN1985 03:00:00)-Water Temperature (C)]]*OO[[#This Row],[24]]</f>
        <v>4.2007148481374996E-16</v>
      </c>
      <c r="AA386" s="10">
        <f>3/24000000*OO[[#This Row],[83 (29JUN1985 06:00:00)-Water Temperature (C)]]*OO[[#This Row],[25]]</f>
        <v>3.4702912888050003E-13</v>
      </c>
      <c r="AB386" s="10">
        <f>3/24000000*OO[[#This Row],[84 (29JUN1985 09:00:00)-Water Temperature (C)]]*OO[[#This Row],[26]]</f>
        <v>8.0073489907312499E-11</v>
      </c>
      <c r="AC386" s="10">
        <f>3/24000000*OO[[#This Row],[85 (29JUN1985 12:00:00)-Water Temperature (C)]]*OO[[#This Row],[27]]</f>
        <v>7.0125148950174996E-9</v>
      </c>
      <c r="AD386" s="10">
        <f>3/24000000*OO[[#This Row],[86 (29JUN1985 15:00:00)-Water Temperature (C)]]*OO[[#This Row],[28]]</f>
        <v>2.7989643615825E-7</v>
      </c>
      <c r="AE386" s="10">
        <f>3/24000000*OO[[#This Row],[88 (29JUN1985 21:00:00)-Water Temperature (C)]]*OO[[#This Row],[30]]</f>
        <v>7.0164902662100002E-5</v>
      </c>
      <c r="AF386" s="10">
        <f>3/24000000*OO[[#This Row],[88 (29JUN1985 21:00:00)-Water Temperature (C)]]*OO[[#This Row],[30]]</f>
        <v>7.0164902662100002E-5</v>
      </c>
      <c r="AG386" s="10">
        <f>3/24000000*OO[[#This Row],[89 (30JUN1985 00:00:00)-Water Temperature (C)]]*OO[[#This Row],[31]]</f>
        <v>5.0813380558475008E-4</v>
      </c>
      <c r="AH386" s="10">
        <f>3/24000000*OO[[#This Row],[90 (30JUN1985 03:00:00)-Water Temperature (C)]]*OO[[#This Row],[32]]</f>
        <v>2.38075542289375E-3</v>
      </c>
      <c r="AI386" s="10">
        <f>3/24000000*OO[[#This Row],[91 (30JUN1985 06:00:00)-Water Temperature (C)]]*OO[[#This Row],[33]]</f>
        <v>7.5686318131200003E-3</v>
      </c>
      <c r="AJ386" s="10">
        <f>3/24000000*OO[[#This Row],[92 (30JUN1985 09:00:00)-Water Temperature (C)]]*OO[[#This Row],[34]]</f>
        <v>1.7294611492411245E-2</v>
      </c>
      <c r="AK386" s="10">
        <f>3/24000000*OO[[#This Row],[93 (30JUN1985 12:00:00)-Water Temperature (C)]]*OO[[#This Row],[35]]</f>
        <v>2.9533412937674999E-2</v>
      </c>
      <c r="AL386" s="10">
        <f>3/24000000*OO[[#This Row],[94 (30JUN1985 15:00:00)-Water Temperature (C)]]*OO[[#This Row],[36]]</f>
        <v>3.9005179199437495E-2</v>
      </c>
      <c r="AM386" s="10">
        <f>3/24000000*OO[[#This Row],[95 (30JUN1985 18:00:00)-Water Temperature (C)]]*OO[[#This Row],[37]]</f>
        <v>4.0963768561499997E-2</v>
      </c>
      <c r="AN386" s="10">
        <f>3/24000000*OO[[#This Row],[96 (30JUN1985 21:00:00)-Water Temperature (C)]]*OO[[#This Row],[38]]</f>
        <v>3.4460931394462498E-2</v>
      </c>
      <c r="AO386" s="10">
        <f>3/24000000*OO[[#This Row],[97 (01JUL1985 00:00:00)-Water Temperature (C)]]*OO[[#This Row],[39]]</f>
        <v>2.392768467857375E-2</v>
      </c>
      <c r="AP386" s="10">
        <f>3/24000000*OO[[#This Row],[98 (01JUL1985 03:00:00)-Water Temperature (C)]]*OO[[#This Row],[40]]</f>
        <v>1.3964147537024999E-2</v>
      </c>
      <c r="AQ386" s="10">
        <f>3/24000000*OO[[#This Row],[99 (01JUL1985 06:00:00)-Water Temperature (C)]]*OO[[#This Row],[41]]</f>
        <v>7.0278544827750014E-3</v>
      </c>
      <c r="AR386" s="10">
        <f>3/24000000*OO[[#This Row],[100 (01JUL1985 09:00:00)-Water Temperature (C)]]*OO[[#This Row],[42]]</f>
        <v>3.1905830323349996E-3</v>
      </c>
      <c r="AS386" s="10">
        <f>3/24000000*OO[[#This Row],[101 (01JUL1985 12:00:00)-Water Temperature (C)]]*OO[[#This Row],[43]]</f>
        <v>1.3015050498460001E-3</v>
      </c>
      <c r="AT386" s="10">
        <f>3/24000000*OO[[#This Row],[102 (01JUL1985 15:00:00)-Water Temperature (C)]]*OO[[#This Row],[44]]</f>
        <v>4.9670058033750005E-4</v>
      </c>
      <c r="AU386" s="10">
        <f>3/24000000*OO[[#This Row],[103 (01JUL1985 18:00:00)-Water Temperature (C)]]*OO[[#This Row],[45]]</f>
        <v>1.9239294695818748E-4</v>
      </c>
      <c r="AV386" s="10">
        <f>3/24000000*OO[[#This Row],[104 (01JUL1985 21:00:00)-Water Temperature (C)]]*OO[[#This Row],[46]]</f>
        <v>8.8249766493749996E-5</v>
      </c>
      <c r="AW386" s="10">
        <f>3/24000000*OO[[#This Row],[105 (02JUL1985 00:00:00)-Water Temperature (C)]]*OO[[#This Row],[47]]</f>
        <v>5.5798330019049994E-5</v>
      </c>
      <c r="AX386" s="10">
        <f>3/24000000*OO[[#This Row],[106 (02JUL1985 03:00:00)-Water Temperature (C)]]*OO[[#This Row],[48]]</f>
        <v>4.6409548722074996E-5</v>
      </c>
      <c r="AY386" s="10">
        <f>3/24000000*OO[[#This Row],[107 (02JUL1985 06:00:00)-Water Temperature (C)]]*OO[[#This Row],[49]]</f>
        <v>4.3807721855362488E-5</v>
      </c>
      <c r="AZ386" s="10">
        <f>3/24000000*OO[[#This Row],[108 (02JUL1985 09:00:00)-Water Temperature (C)]]*OO[[#This Row],[50]]</f>
        <v>4.3671426598999997E-5</v>
      </c>
      <c r="BA386" s="10">
        <f>3/24000000*OO[[#This Row],[109 (02JUL1985 12:00:00)-Water Temperature (C)]]*OO[[#This Row],[51]]</f>
        <v>4.32076628981375E-5</v>
      </c>
      <c r="BB386" s="10">
        <f>3/24000000*OO[[#This Row],[110 (02JUL1985 15:00:00)-Water Temperature (C)]]*OO[[#This Row],[52]]</f>
        <v>4.1944673891637504E-5</v>
      </c>
      <c r="BC386" s="10">
        <f>3/24000000*OO[[#This Row],[111 (02JUL1985 18:00:00)-Water Temperature (C)]]*OO[[#This Row],[53]]</f>
        <v>4.0411254557849995E-5</v>
      </c>
      <c r="BD386" s="10">
        <f>3/24000000*OO[[#This Row],[112 (02JUL1985 21:00:00)-Water Temperature (C)]]*OO[[#This Row],[54]]</f>
        <v>3.8038640276962502E-5</v>
      </c>
      <c r="BE386" s="10">
        <f>3/24000000*OO[[#This Row],[113 (03JUL1985 00:00:00)-Water Temperature (C)]]*OO[[#This Row],[55]]</f>
        <v>3.4894892527575001E-5</v>
      </c>
      <c r="BF386" s="10">
        <f>3/24000000*OO[[#This Row],[114 (03JUL1985 03:00:00)-Water Temperature (C)]]*OO[[#This Row],[56]]</f>
        <v>3.1687371011599999E-5</v>
      </c>
      <c r="BG386" s="10">
        <f>3/24000000*OO[[#This Row],[115 (03JUL1985 06:00:00)-Water Temperature (C)]]*OO[[#This Row],[57]]</f>
        <v>2.8378414804299997E-5</v>
      </c>
      <c r="BH386" s="10">
        <f>3/24000000*OO[[#This Row],[116 (03JUL1985 09:00:00)-Water Temperature (C)]]*OO[[#This Row],[58]]</f>
        <v>2.5587446140018748E-5</v>
      </c>
      <c r="BI386" s="10">
        <f>3/24000000*OO[[#This Row],[117 (03JUL1985 12:00:00)-Water Temperature (C)]]*OO[[#This Row],[59]]</f>
        <v>2.2979968011879996E-5</v>
      </c>
      <c r="BJ386" s="10">
        <f>3/24000000*OO[[#This Row],[118 (03JUL1985 15:00:00)-Water Temperature (C)]]*OO[[#This Row],[60]]</f>
        <v>2.0402292549399997E-5</v>
      </c>
      <c r="BK386" s="10">
        <f>3/24000000*OO[[#This Row],[119 (03JUL1985 18:00:00)-Water Temperature (C)]]*OO[[#This Row],[61]]</f>
        <v>1.8087414454957497E-5</v>
      </c>
      <c r="BL386" s="10">
        <f>3/24000000*OO[[#This Row],[120 (03JUL1985 21:00:00)-Water Temperature (C)]]*OO[[#This Row],[62]]</f>
        <v>1.588078284599625E-5</v>
      </c>
      <c r="BM386" s="10">
        <f>3/24000000*OO[[#This Row],[121 (04JUL1985 00:00:00)-Water Temperature (C)]]*OO[[#This Row],[63]]</f>
        <v>1.3816973773300001E-5</v>
      </c>
      <c r="BN386" s="10">
        <f>3/24000000*OO[[#This Row],[122 (04JUL1985 03:00:00)-Water Temperature (C)]]*OO[[#This Row],[64]]</f>
        <v>1.206895610136E-5</v>
      </c>
      <c r="BO386" s="10">
        <f>3/24000000*OO[[#This Row],[123 (04JUL1985 06:00:00)-Water Temperature (C)]]*OO[[#This Row],[65]]</f>
        <v>1.0435119427226251E-5</v>
      </c>
      <c r="BP386" s="10">
        <f>3/24000000*OO[[#This Row],[124 (04JUL1985 09:00:00)-Water Temperature (C)]]*OO[[#This Row],[66]]</f>
        <v>8.9391839012124992E-6</v>
      </c>
      <c r="BQ386" s="10">
        <f>3/24000000*OO[[#This Row],[125 (04JUL1985 12:00:00)-Water Temperature (C)]]*OO[[#This Row],[67]]</f>
        <v>7.4073192230625002E-6</v>
      </c>
      <c r="BR386" s="10">
        <f>3/24000000*OO[[#This Row],[126 (04JUL1985 15:00:00)-Water Temperature (C)]]*OO[[#This Row],[68]]</f>
        <v>5.9875271953124996E-6</v>
      </c>
      <c r="BS386" s="10">
        <f>3/24000000*OO[[#This Row],[127 (04JUL1985 18:00:00)-Water Temperature (C)]]*OO[[#This Row],[69]]</f>
        <v>4.7295697001625001E-6</v>
      </c>
      <c r="BT386" s="10">
        <f>3/24000000*OO[[#This Row],[128 (04JUL1985 21:00:00)-Water Temperature (C)]]*OO[[#This Row],[70]]</f>
        <v>3.7180244658912497E-6</v>
      </c>
      <c r="BU386" s="10">
        <f>3/24000000*OO[[#This Row],[129 (05JUL1985 00:00:00)-Water Temperature (C)]]*OO[[#This Row],[71]]</f>
        <v>2.989061454E-6</v>
      </c>
      <c r="BV386" s="10">
        <f>3/24000000*OO[[#This Row],[130 (05JUL1985 03:00:00)-Water Temperature (C)]]*OO[[#This Row],[72]]</f>
        <v>2.4770509821910002E-6</v>
      </c>
      <c r="BW386" s="10">
        <f>3/24000000*OO[[#This Row],[131 (05JUL1985 06:00:00)-Water Temperature (C)]]*OO[[#This Row],[73]]</f>
        <v>2.1179144897005001E-6</v>
      </c>
      <c r="BX386" s="10">
        <f>3/24000000*OO[[#This Row],[132 (05JUL1985 09:00:00)-Water Temperature (C)]]*OO[[#This Row],[74]]</f>
        <v>1.894214506536E-6</v>
      </c>
      <c r="BY386" s="10">
        <f>3/24000000*OO[[#This Row],[133 (05JUL1985 12:00:00)-Water Temperature (C)]]*OO[[#This Row],[75]]</f>
        <v>1.7089921857644997E-6</v>
      </c>
      <c r="BZ386" s="10">
        <f>3/24000000*OO[[#This Row],[134 (05JUL1985 15:00:00)-Water Temperature (C)]]*OO[[#This Row],[76]]</f>
        <v>1.5664604044159998E-6</v>
      </c>
      <c r="CA386" s="10">
        <f>3/24000000*OO[[#This Row],[135 (05JUL1985 18:00:00)-Water Temperature (C)]]*OO[[#This Row],[77]]</f>
        <v>1.463277048262E-6</v>
      </c>
      <c r="CB386" s="10">
        <f>3/24000000*OO[[#This Row],[136 (05JUL1985 21:00:00)-Water Temperature (C)]]*OO[[#This Row],[78]]</f>
        <v>1.3678258647375002E-6</v>
      </c>
      <c r="CC386" s="10">
        <f>3/24000000*OO[[#This Row],[137 (06JUL1985 00:00:00)-Water Temperature (C)]]*OO[[#This Row],[79]]</f>
        <v>1.28039290877275E-6</v>
      </c>
      <c r="CD386" s="10">
        <f>3/24000000*OO[[#This Row],[138 (06JUL1985 03:00:00)-Water Temperature (C)]]*OO[[#This Row],[80]]</f>
        <v>1.2092877084599998E-6</v>
      </c>
      <c r="CE386" s="10">
        <f>3/24000000*OO[[#This Row],[139 (06JUL1985 06:00:00)-Water Temperature (C)]]*OO[[#This Row],[81]]</f>
        <v>1.1563544980980002E-6</v>
      </c>
      <c r="CF386" s="10">
        <f>3/24000000*OO[[#This Row],[140 (06JUL1985 09:00:00)-Water Temperature (C)]]*OO[[#This Row],[82]]</f>
        <v>1.1455689800846252E-6</v>
      </c>
      <c r="CG386" s="10">
        <f>3/24000000*OO[[#This Row],[141 (06JUL1985 12:00:00)-Water Temperature (C)]]*OO[[#This Row],[83]]</f>
        <v>1.1332511091134999E-6</v>
      </c>
      <c r="CH386" s="10">
        <f>3/24000000*OO[[#This Row],[142 (06JUL1985 15:00:00)-Water Temperature (C)]]*OO[[#This Row],[84]]</f>
        <v>1.1204393827566249E-6</v>
      </c>
      <c r="CI386" s="10">
        <f>3/24000000*OO[[#This Row],[143 (06JUL1985 18:00:00)-Water Temperature (C)]]*OO[[#This Row],[85]]</f>
        <v>1.1155222796522499E-6</v>
      </c>
      <c r="CJ386" s="10">
        <f>3/24000000*OO[[#This Row],[144 (06JUL1985 21:00:00)-Water Temperature (C)]]*OO[[#This Row],[86]]</f>
        <v>1.08818241977E-6</v>
      </c>
      <c r="CK386" s="10">
        <f>3/24000000*OO[[#This Row],[145 (07JUL1985 00:00:00)-Water Temperature (C)]]*OO[[#This Row],[87]]</f>
        <v>1.0430604012510001E-6</v>
      </c>
      <c r="CL386" s="10">
        <f>3/24000000*OO[[#This Row],[146 (07JUL1985 03:00:00)-Water Temperature (C)]]*OO[[#This Row],[88]]</f>
        <v>1.00411388705775E-6</v>
      </c>
      <c r="CM386" s="10">
        <f>3/24000000*OO[[#This Row],[147 (07JUL1985 06:00:00)-Water Temperature (C)]]*OO[[#This Row],[89]]</f>
        <v>9.6196632510499989E-7</v>
      </c>
      <c r="CN386" s="10">
        <f>3/24000000*OO[[#This Row],[148 (07JUL1985 09:00:00)-Water Temperature (C)]]*OO[[#This Row],[90]]</f>
        <v>9.4035445935499987E-7</v>
      </c>
      <c r="CO386" s="10">
        <f>3/24000000*OO[[#This Row],[149 (07JUL1985 12:00:00)-Water Temperature (C)]]*OO[[#This Row],[91]]</f>
        <v>9.1777966478849996E-7</v>
      </c>
      <c r="CP386" s="10">
        <f>3/24000000*OO[[#This Row],[150 (07JUL1985 15:00:00)-Water Temperature (C)]]*OO[[#This Row],[92]]</f>
        <v>8.8882661606549995E-7</v>
      </c>
      <c r="CQ386" s="10">
        <f>3/24000000*OO[[#This Row],[151 (07JUL1985 18:00:00)-Water Temperature (C)]]*OO[[#This Row],[93]]</f>
        <v>8.6164041175187503E-7</v>
      </c>
      <c r="CR386" s="10">
        <f>3/24000000*OO[[#This Row],[152 (07JUL1985 21:00:00)-Water Temperature (C)]]*OO[[#This Row],[94]]</f>
        <v>8.2193054978774994E-7</v>
      </c>
      <c r="CS386" s="10">
        <f>3/24000000*OO[[#This Row],[153 (08JUL1985 00:00:00)-Water Temperature (C)]]*OO[[#This Row],[95]]</f>
        <v>7.8052614759625006E-7</v>
      </c>
      <c r="CT386" s="10">
        <f>3/24000000*OO[[#This Row],[154 (08JUL1985 03:00:00)-Water Temperature (C)]]*OO[[#This Row],[96]]</f>
        <v>7.4602097972549993E-7</v>
      </c>
      <c r="CU386" s="10">
        <f>3/24000000*OO[[#This Row],[155 (08JUL1985 06:00:00)-Water Temperature (C)]]*OO[[#This Row],[97]]</f>
        <v>7.136556266384998E-7</v>
      </c>
      <c r="CV386" s="10">
        <f>3/24000000*OO[[#This Row],[156 (08JUL1985 09:00:00)-Water Temperature (C)]]*OO[[#This Row],[98]]</f>
        <v>6.8253815665749996E-7</v>
      </c>
      <c r="CW386" s="10">
        <f>3/24000000*OO[[#This Row],[157 (08JUL1985 12:00:00)-Water Temperature (C)]]*OO[[#This Row],[99]]</f>
        <v>6.5931437009650004E-7</v>
      </c>
    </row>
    <row r="387" spans="1:101" x14ac:dyDescent="0.35">
      <c r="A387" t="s">
        <v>394</v>
      </c>
      <c r="B387">
        <v>585.54520000000002</v>
      </c>
      <c r="C387" s="10">
        <f>3/24*OO[[#This Row],[59 (26JUN1985 06:00:00)-Water Temperature (C)]]*OO[[#This Row],[1]]/SUM(OO[1])</f>
        <v>0</v>
      </c>
      <c r="D387" s="10">
        <f>3/24*OO[[#This Row],[60 (26JUN1985 09:00:00)-Water Temperature (C)]]*OO[[#This Row],[2]]/SUM(OO[2])</f>
        <v>0</v>
      </c>
      <c r="E387" s="10">
        <f>3/24*OO[[#This Row],[61 (26JUN1985 12:00:00)-Water Temperature (C)]]*OO[[#This Row],[3]]/SUM(OO[3])</f>
        <v>0</v>
      </c>
      <c r="F387" s="10">
        <f>3/24*OO[[#This Row],[62 (26JUN1985 15:00:00)-Water Temperature (C)]]*OO[[#This Row],[4]]/SUM(OO[4])</f>
        <v>0</v>
      </c>
      <c r="G387" s="10">
        <f>3/24*OO[[#This Row],[63 (26JUN1985 18:00:00)-Water Temperature (C)]]*OO[[#This Row],[5]]/SUM(OO[5])</f>
        <v>0</v>
      </c>
      <c r="H387" s="10">
        <f>3/24*OO[[#This Row],[64 (26JUN1985 21:00:00)-Water Temperature (C)]]*OO[[#This Row],[6]]/SUM(OO[6])</f>
        <v>0</v>
      </c>
      <c r="I387" s="10">
        <f>3/24*OO[[#This Row],[65 (27JUN1985 00:00:00)-Water Temperature (C)]]*OO[[#This Row],[7]]/SUM(OO[7])</f>
        <v>0</v>
      </c>
      <c r="J387" s="10">
        <f>3/24*OO[[#This Row],[66 (27JUN1985 03:00:00)-Water Temperature (C)]]*OO[[#This Row],[8]]/SUM(OO[8])</f>
        <v>0</v>
      </c>
      <c r="K387" s="10">
        <f>3/24*OO[[#This Row],[67 (27JUN1985 06:00:00)-Water Temperature (C)]]*OO[[#This Row],[9]]/SUM(OO[9])</f>
        <v>0</v>
      </c>
      <c r="L387" s="10">
        <f>3/24*OO[[#This Row],[68 (27JUN1985 09:00:00)-Water Temperature (C)]]*OO[[#This Row],[10]]/SUM(OO[10])</f>
        <v>0</v>
      </c>
      <c r="M387" s="10">
        <f>3/24*OO[[#This Row],[69 (27JUN1985 12:00:00)-Water Temperature (C)]]*OO[[#This Row],[11]]/SUM(OO[11])</f>
        <v>0</v>
      </c>
      <c r="N387" s="10">
        <f>3/24*OO[[#This Row],[70 (27JUN1985 15:00:00)-Water Temperature (C)]]*OO[[#This Row],[12]]/SUM(OO[12])</f>
        <v>0</v>
      </c>
      <c r="O387" s="10">
        <f>3/24*OO[[#This Row],[71 (27JUN1985 18:00:00)-Water Temperature (C)]]*OO[[#This Row],[13]]/SUM(OO[13])</f>
        <v>0</v>
      </c>
      <c r="P387" s="10">
        <f>3/24*OO[[#This Row],[72 (27JUN1985 21:00:00)-Water Temperature (C)]]*OO[[#This Row],[14]]/SUM(OO[14])</f>
        <v>0</v>
      </c>
      <c r="Q387" s="10">
        <f>3/24*OO[[#This Row],[73 (28JUN1985 00:00:00)-Water Temperature (C)]]*OO[[#This Row],[15]]/SUM(OO[15])</f>
        <v>0</v>
      </c>
      <c r="R387" s="10">
        <f>3/24*OO[[#This Row],[74 (28JUN1985 03:00:00)-Water Temperature (C)]]*OO[[#This Row],[16]]/SUM(OO[16])</f>
        <v>0</v>
      </c>
      <c r="S387" s="10">
        <f>3/24*OO[[#This Row],[75 (28JUN1985 06:00:00)-Water Temperature (C)]]*OO[[#This Row],[17]]/SUM(OO[17])</f>
        <v>0</v>
      </c>
      <c r="T387" s="10">
        <f>3/24*OO[[#This Row],[76 (28JUN1985 09:00:00)-Water Temperature (C)]]*OO[[#This Row],[18]]/SUM(OO[18])</f>
        <v>0</v>
      </c>
      <c r="U387" s="10">
        <f>3/24*OO[[#This Row],[77 (28JUN1985 12:00:00)-Water Temperature (C)]]*OO[[#This Row],[19]]/SUM(OO[19])</f>
        <v>0</v>
      </c>
      <c r="V387" s="10">
        <f>3/24000000*OO[[#This Row],[78 (28JUN1985 15:00:00)-Water Temperature (C)]]*OO[[#This Row],[20]]</f>
        <v>6.9963690389799999E-41</v>
      </c>
      <c r="W387" s="10">
        <f>3/24000000*OO[[#This Row],[79 (28JUN1985 18:00:00)-Water Temperature (C)]]*OO[[#This Row],[21]]</f>
        <v>4.1994968869612496E-32</v>
      </c>
      <c r="X387" s="10">
        <f>3/24000000*OO[[#This Row],[80 (28JUN1985 21:00:00)-Water Temperature (C)]]*OO[[#This Row],[22]]</f>
        <v>5.6646667308150008E-26</v>
      </c>
      <c r="Y387" s="10">
        <f>3/24000000*OO[[#This Row],[81 (29JUN1985 00:00:00)-Water Temperature (C)]]*OO[[#This Row],[23]]</f>
        <v>3.2993652436087501E-20</v>
      </c>
      <c r="Z387" s="10">
        <f>3/24000000*OO[[#This Row],[82 (29JUN1985 03:00:00)-Water Temperature (C)]]*OO[[#This Row],[24]]</f>
        <v>2.0764007777546248E-16</v>
      </c>
      <c r="AA387" s="10">
        <f>3/24000000*OO[[#This Row],[83 (29JUN1985 06:00:00)-Water Temperature (C)]]*OO[[#This Row],[25]]</f>
        <v>1.8653044014007497E-13</v>
      </c>
      <c r="AB387" s="10">
        <f>3/24000000*OO[[#This Row],[84 (29JUN1985 09:00:00)-Water Temperature (C)]]*OO[[#This Row],[26]]</f>
        <v>4.5908095035000007E-11</v>
      </c>
      <c r="AC387" s="10">
        <f>3/24000000*OO[[#This Row],[85 (29JUN1985 12:00:00)-Water Temperature (C)]]*OO[[#This Row],[27]]</f>
        <v>4.23926960615E-9</v>
      </c>
      <c r="AD387" s="10">
        <f>3/24000000*OO[[#This Row],[86 (29JUN1985 15:00:00)-Water Temperature (C)]]*OO[[#This Row],[28]]</f>
        <v>1.7686985455079998E-7</v>
      </c>
      <c r="AE387" s="10">
        <f>3/24000000*OO[[#This Row],[88 (29JUN1985 21:00:00)-Water Temperature (C)]]*OO[[#This Row],[30]]</f>
        <v>4.7745970525049992E-5</v>
      </c>
      <c r="AF387" s="10">
        <f>3/24000000*OO[[#This Row],[88 (29JUN1985 21:00:00)-Water Temperature (C)]]*OO[[#This Row],[30]]</f>
        <v>4.7745970525049992E-5</v>
      </c>
      <c r="AG387" s="10">
        <f>3/24000000*OO[[#This Row],[89 (30JUN1985 00:00:00)-Water Temperature (C)]]*OO[[#This Row],[31]]</f>
        <v>3.5740279137599999E-4</v>
      </c>
      <c r="AH387" s="10">
        <f>3/24000000*OO[[#This Row],[90 (30JUN1985 03:00:00)-Water Temperature (C)]]*OO[[#This Row],[32]]</f>
        <v>1.7277768547739999E-3</v>
      </c>
      <c r="AI387" s="10">
        <f>3/24000000*OO[[#This Row],[91 (30JUN1985 06:00:00)-Water Temperature (C)]]*OO[[#This Row],[33]]</f>
        <v>5.6547263165637497E-3</v>
      </c>
      <c r="AJ387" s="10">
        <f>3/24000000*OO[[#This Row],[92 (30JUN1985 09:00:00)-Water Temperature (C)]]*OO[[#This Row],[34]]</f>
        <v>1.3281033454069998E-2</v>
      </c>
      <c r="AK387" s="10">
        <f>3/24000000*OO[[#This Row],[93 (30JUN1985 12:00:00)-Water Temperature (C)]]*OO[[#This Row],[35]]</f>
        <v>2.3260409569442496E-2</v>
      </c>
      <c r="AL387" s="10">
        <f>3/24000000*OO[[#This Row],[94 (30JUN1985 15:00:00)-Water Temperature (C)]]*OO[[#This Row],[36]]</f>
        <v>3.143822793E-2</v>
      </c>
      <c r="AM387" s="10">
        <f>3/24000000*OO[[#This Row],[95 (30JUN1985 18:00:00)-Water Temperature (C)]]*OO[[#This Row],[37]]</f>
        <v>3.3729002275999995E-2</v>
      </c>
      <c r="AN387" s="10">
        <f>3/24000000*OO[[#This Row],[96 (30JUN1985 21:00:00)-Water Temperature (C)]]*OO[[#This Row],[38]]</f>
        <v>2.8953658807649996E-2</v>
      </c>
      <c r="AO387" s="10">
        <f>3/24000000*OO[[#This Row],[97 (01JUL1985 00:00:00)-Water Temperature (C)]]*OO[[#This Row],[39]]</f>
        <v>2.0511267217008751E-2</v>
      </c>
      <c r="AP387" s="10">
        <f>3/24000000*OO[[#This Row],[98 (01JUL1985 03:00:00)-Water Temperature (C)]]*OO[[#This Row],[40]]</f>
        <v>1.2204667625658749E-2</v>
      </c>
      <c r="AQ387" s="10">
        <f>3/24000000*OO[[#This Row],[99 (01JUL1985 06:00:00)-Water Temperature (C)]]*OO[[#This Row],[41]]</f>
        <v>6.2566884693299992E-3</v>
      </c>
      <c r="AR387" s="10">
        <f>3/24000000*OO[[#This Row],[100 (01JUL1985 09:00:00)-Water Temperature (C)]]*OO[[#This Row],[42]]</f>
        <v>2.8878492730524999E-3</v>
      </c>
      <c r="AS387" s="10">
        <f>3/24000000*OO[[#This Row],[101 (01JUL1985 12:00:00)-Water Temperature (C)]]*OO[[#This Row],[43]]</f>
        <v>1.19519870895025E-3</v>
      </c>
      <c r="AT387" s="10">
        <f>3/24000000*OO[[#This Row],[102 (01JUL1985 15:00:00)-Water Temperature (C)]]*OO[[#This Row],[44]]</f>
        <v>4.5995253565300005E-4</v>
      </c>
      <c r="AU387" s="10">
        <f>3/24000000*OO[[#This Row],[103 (01JUL1985 18:00:00)-Water Temperature (C)]]*OO[[#This Row],[45]]</f>
        <v>1.7722591836024997E-4</v>
      </c>
      <c r="AV387" s="10">
        <f>3/24000000*OO[[#This Row],[104 (01JUL1985 21:00:00)-Water Temperature (C)]]*OO[[#This Row],[46]]</f>
        <v>7.8997214079899996E-5</v>
      </c>
      <c r="AW387" s="10">
        <f>3/24000000*OO[[#This Row],[105 (02JUL1985 00:00:00)-Water Temperature (C)]]*OO[[#This Row],[47]]</f>
        <v>4.7980431761624999E-5</v>
      </c>
      <c r="AX387" s="10">
        <f>3/24000000*OO[[#This Row],[106 (02JUL1985 03:00:00)-Water Temperature (C)]]*OO[[#This Row],[48]]</f>
        <v>3.89109718249875E-5</v>
      </c>
      <c r="AY387" s="10">
        <f>3/24000000*OO[[#This Row],[107 (02JUL1985 06:00:00)-Water Temperature (C)]]*OO[[#This Row],[49]]</f>
        <v>3.6451279297199999E-5</v>
      </c>
      <c r="AZ387" s="10">
        <f>3/24000000*OO[[#This Row],[108 (02JUL1985 09:00:00)-Water Temperature (C)]]*OO[[#This Row],[50]]</f>
        <v>3.6340142446299996E-5</v>
      </c>
      <c r="BA387" s="10">
        <f>3/24000000*OO[[#This Row],[109 (02JUL1985 12:00:00)-Water Temperature (C)]]*OO[[#This Row],[51]]</f>
        <v>3.6048995383049996E-5</v>
      </c>
      <c r="BB387" s="10">
        <f>3/24000000*OO[[#This Row],[110 (02JUL1985 15:00:00)-Water Temperature (C)]]*OO[[#This Row],[52]]</f>
        <v>3.5076193565700002E-5</v>
      </c>
      <c r="BC387" s="10">
        <f>3/24000000*OO[[#This Row],[111 (02JUL1985 18:00:00)-Water Temperature (C)]]*OO[[#This Row],[53]]</f>
        <v>3.3842025717274995E-5</v>
      </c>
      <c r="BD387" s="10">
        <f>3/24000000*OO[[#This Row],[112 (02JUL1985 21:00:00)-Water Temperature (C)]]*OO[[#This Row],[54]]</f>
        <v>3.1907315520624999E-5</v>
      </c>
      <c r="BE387" s="10">
        <f>3/24000000*OO[[#This Row],[113 (03JUL1985 00:00:00)-Water Temperature (C)]]*OO[[#This Row],[55]]</f>
        <v>2.9312010366074999E-5</v>
      </c>
      <c r="BF387" s="10">
        <f>3/24000000*OO[[#This Row],[114 (03JUL1985 03:00:00)-Water Temperature (C)]]*OO[[#This Row],[56]]</f>
        <v>2.6669063807749999E-5</v>
      </c>
      <c r="BG387" s="10">
        <f>3/24000000*OO[[#This Row],[115 (03JUL1985 06:00:00)-Water Temperature (C)]]*OO[[#This Row],[57]]</f>
        <v>2.3957935116150002E-5</v>
      </c>
      <c r="BH387" s="10">
        <f>3/24000000*OO[[#This Row],[116 (03JUL1985 09:00:00)-Water Temperature (C)]]*OO[[#This Row],[58]]</f>
        <v>2.1666519102199999E-5</v>
      </c>
      <c r="BI387" s="10">
        <f>3/24000000*OO[[#This Row],[117 (03JUL1985 12:00:00)-Water Temperature (C)]]*OO[[#This Row],[59]]</f>
        <v>1.9509314340788752E-5</v>
      </c>
      <c r="BJ387" s="10">
        <f>3/24000000*OO[[#This Row],[118 (03JUL1985 15:00:00)-Water Temperature (C)]]*OO[[#This Row],[60]]</f>
        <v>1.7344434312674998E-5</v>
      </c>
      <c r="BK387" s="10">
        <f>3/24000000*OO[[#This Row],[119 (03JUL1985 18:00:00)-Water Temperature (C)]]*OO[[#This Row],[61]]</f>
        <v>1.5375489772499999E-5</v>
      </c>
      <c r="BL387" s="10">
        <f>3/24000000*OO[[#This Row],[120 (03JUL1985 21:00:00)-Water Temperature (C)]]*OO[[#This Row],[62]]</f>
        <v>1.34923644888825E-5</v>
      </c>
      <c r="BM387" s="10">
        <f>3/24000000*OO[[#This Row],[121 (04JUL1985 00:00:00)-Water Temperature (C)]]*OO[[#This Row],[63]]</f>
        <v>1.173398327142E-5</v>
      </c>
      <c r="BN387" s="10">
        <f>3/24000000*OO[[#This Row],[122 (04JUL1985 03:00:00)-Water Temperature (C)]]*OO[[#This Row],[64]]</f>
        <v>1.0255753034619999E-5</v>
      </c>
      <c r="BO387" s="10">
        <f>3/24000000*OO[[#This Row],[123 (04JUL1985 06:00:00)-Water Temperature (C)]]*OO[[#This Row],[65]]</f>
        <v>8.8906935739425001E-6</v>
      </c>
      <c r="BP387" s="10">
        <f>3/24000000*OO[[#This Row],[124 (04JUL1985 09:00:00)-Water Temperature (C)]]*OO[[#This Row],[66]]</f>
        <v>7.6438812572512493E-6</v>
      </c>
      <c r="BQ387" s="10">
        <f>3/24000000*OO[[#This Row],[125 (04JUL1985 12:00:00)-Water Temperature (C)]]*OO[[#This Row],[67]]</f>
        <v>6.3612518907087491E-6</v>
      </c>
      <c r="BR387" s="10">
        <f>3/24000000*OO[[#This Row],[126 (04JUL1985 15:00:00)-Water Temperature (C)]]*OO[[#This Row],[68]]</f>
        <v>5.1568933215487498E-6</v>
      </c>
      <c r="BS387" s="10">
        <f>3/24000000*OO[[#This Row],[127 (04JUL1985 18:00:00)-Water Temperature (C)]]*OO[[#This Row],[69]]</f>
        <v>4.0780098471874988E-6</v>
      </c>
      <c r="BT387" s="10">
        <f>3/24000000*OO[[#This Row],[128 (04JUL1985 21:00:00)-Water Temperature (C)]]*OO[[#This Row],[70]]</f>
        <v>3.2020488191999999E-6</v>
      </c>
      <c r="BU387" s="10">
        <f>3/24000000*OO[[#This Row],[129 (05JUL1985 00:00:00)-Water Temperature (C)]]*OO[[#This Row],[71]]</f>
        <v>2.5658231594416251E-6</v>
      </c>
      <c r="BV387" s="10">
        <f>3/24000000*OO[[#This Row],[130 (05JUL1985 03:00:00)-Water Temperature (C)]]*OO[[#This Row],[72]]</f>
        <v>2.1185688153112499E-6</v>
      </c>
      <c r="BW387" s="10">
        <f>3/24000000*OO[[#This Row],[131 (05JUL1985 06:00:00)-Water Temperature (C)]]*OO[[#This Row],[73]]</f>
        <v>1.8052558013657499E-6</v>
      </c>
      <c r="BX387" s="10">
        <f>3/24000000*OO[[#This Row],[132 (05JUL1985 09:00:00)-Water Temperature (C)]]*OO[[#This Row],[74]]</f>
        <v>1.61054445042E-6</v>
      </c>
      <c r="BY387" s="10">
        <f>3/24000000*OO[[#This Row],[133 (05JUL1985 12:00:00)-Water Temperature (C)]]*OO[[#This Row],[75]]</f>
        <v>1.45091455895925E-6</v>
      </c>
      <c r="BZ387" s="10">
        <f>3/24000000*OO[[#This Row],[134 (05JUL1985 15:00:00)-Water Temperature (C)]]*OO[[#This Row],[76]]</f>
        <v>1.3273525167851249E-6</v>
      </c>
      <c r="CA387" s="10">
        <f>3/24000000*OO[[#This Row],[135 (05JUL1985 18:00:00)-Water Temperature (C)]]*OO[[#This Row],[77]]</f>
        <v>1.2378267720617499E-6</v>
      </c>
      <c r="CB387" s="10">
        <f>3/24000000*OO[[#This Row],[136 (05JUL1985 21:00:00)-Water Temperature (C)]]*OO[[#This Row],[78]]</f>
        <v>1.1555977782093751E-6</v>
      </c>
      <c r="CC387" s="10">
        <f>3/24000000*OO[[#This Row],[137 (06JUL1985 00:00:00)-Water Temperature (C)]]*OO[[#This Row],[79]]</f>
        <v>1.0800851993624999E-6</v>
      </c>
      <c r="CD387" s="10">
        <f>3/24000000*OO[[#This Row],[138 (06JUL1985 03:00:00)-Water Temperature (C)]]*OO[[#This Row],[80]]</f>
        <v>1.0193465077302499E-6</v>
      </c>
      <c r="CE387" s="10">
        <f>3/24000000*OO[[#This Row],[139 (06JUL1985 06:00:00)-Water Temperature (C)]]*OO[[#This Row],[81]]</f>
        <v>9.746964158399998E-7</v>
      </c>
      <c r="CF387" s="10">
        <f>3/24000000*OO[[#This Row],[140 (06JUL1985 09:00:00)-Water Temperature (C)]]*OO[[#This Row],[82]]</f>
        <v>9.6549052375200002E-7</v>
      </c>
      <c r="CG387" s="10">
        <f>3/24000000*OO[[#This Row],[141 (06JUL1985 12:00:00)-Water Temperature (C)]]*OO[[#This Row],[83]]</f>
        <v>9.5548218808612501E-7</v>
      </c>
      <c r="CH387" s="10">
        <f>3/24000000*OO[[#This Row],[142 (06JUL1985 15:00:00)-Water Temperature (C)]]*OO[[#This Row],[84]]</f>
        <v>9.445260071900001E-7</v>
      </c>
      <c r="CI387" s="10">
        <f>3/24000000*OO[[#This Row],[143 (06JUL1985 18:00:00)-Water Temperature (C)]]*OO[[#This Row],[85]]</f>
        <v>9.4041159136499988E-7</v>
      </c>
      <c r="CJ387" s="10">
        <f>3/24000000*OO[[#This Row],[144 (06JUL1985 21:00:00)-Water Temperature (C)]]*OO[[#This Row],[86]]</f>
        <v>9.176588977079999E-7</v>
      </c>
      <c r="CK387" s="10">
        <f>3/24000000*OO[[#This Row],[145 (07JUL1985 00:00:00)-Water Temperature (C)]]*OO[[#This Row],[87]]</f>
        <v>8.7947116254599999E-7</v>
      </c>
      <c r="CL387" s="10">
        <f>3/24000000*OO[[#This Row],[146 (07JUL1985 03:00:00)-Water Temperature (C)]]*OO[[#This Row],[88]]</f>
        <v>8.4711178740687513E-7</v>
      </c>
      <c r="CM387" s="10">
        <f>3/24000000*OO[[#This Row],[147 (07JUL1985 06:00:00)-Water Temperature (C)]]*OO[[#This Row],[89]]</f>
        <v>8.1310052132062493E-7</v>
      </c>
      <c r="CN387" s="10">
        <f>3/24000000*OO[[#This Row],[148 (07JUL1985 09:00:00)-Water Temperature (C)]]*OO[[#This Row],[90]]</f>
        <v>7.9585180537187505E-7</v>
      </c>
      <c r="CO387" s="10">
        <f>3/24000000*OO[[#This Row],[149 (07JUL1985 12:00:00)-Water Temperature (C)]]*OO[[#This Row],[91]]</f>
        <v>7.7802954937212491E-7</v>
      </c>
      <c r="CP387" s="10">
        <f>3/24000000*OO[[#This Row],[150 (07JUL1985 15:00:00)-Water Temperature (C)]]*OO[[#This Row],[92]]</f>
        <v>7.5386712126599995E-7</v>
      </c>
      <c r="CQ387" s="10">
        <f>3/24000000*OO[[#This Row],[151 (07JUL1985 18:00:00)-Water Temperature (C)]]*OO[[#This Row],[93]]</f>
        <v>7.3091735145149991E-7</v>
      </c>
      <c r="CR387" s="10">
        <f>3/24000000*OO[[#This Row],[152 (07JUL1985 21:00:00)-Water Temperature (C)]]*OO[[#This Row],[94]]</f>
        <v>6.9710124515850001E-7</v>
      </c>
      <c r="CS387" s="10">
        <f>3/24000000*OO[[#This Row],[153 (08JUL1985 00:00:00)-Water Temperature (C)]]*OO[[#This Row],[95]]</f>
        <v>6.6158349556874991E-7</v>
      </c>
      <c r="CT387" s="10">
        <f>3/24000000*OO[[#This Row],[154 (08JUL1985 03:00:00)-Water Temperature (C)]]*OO[[#This Row],[96]]</f>
        <v>6.3246964336237496E-7</v>
      </c>
      <c r="CU387" s="10">
        <f>3/24000000*OO[[#This Row],[155 (08JUL1985 06:00:00)-Water Temperature (C)]]*OO[[#This Row],[97]]</f>
        <v>6.0578505141400003E-7</v>
      </c>
      <c r="CV387" s="10">
        <f>3/24000000*OO[[#This Row],[156 (08JUL1985 09:00:00)-Water Temperature (C)]]*OO[[#This Row],[98]]</f>
        <v>5.8019950509949998E-7</v>
      </c>
      <c r="CW387" s="10">
        <f>3/24000000*OO[[#This Row],[157 (08JUL1985 12:00:00)-Water Temperature (C)]]*OO[[#This Row],[99]]</f>
        <v>5.6131016012812489E-7</v>
      </c>
    </row>
    <row r="388" spans="1:101" x14ac:dyDescent="0.35">
      <c r="A388" t="s">
        <v>395</v>
      </c>
      <c r="B388">
        <v>637.82449999999994</v>
      </c>
      <c r="C388" s="10">
        <f>3/24*OO[[#This Row],[59 (26JUN1985 06:00:00)-Water Temperature (C)]]*OO[[#This Row],[1]]/SUM(OO[1])</f>
        <v>0</v>
      </c>
      <c r="D388" s="10">
        <f>3/24*OO[[#This Row],[60 (26JUN1985 09:00:00)-Water Temperature (C)]]*OO[[#This Row],[2]]/SUM(OO[2])</f>
        <v>0</v>
      </c>
      <c r="E388" s="10">
        <f>3/24*OO[[#This Row],[61 (26JUN1985 12:00:00)-Water Temperature (C)]]*OO[[#This Row],[3]]/SUM(OO[3])</f>
        <v>0</v>
      </c>
      <c r="F388" s="10">
        <f>3/24*OO[[#This Row],[62 (26JUN1985 15:00:00)-Water Temperature (C)]]*OO[[#This Row],[4]]/SUM(OO[4])</f>
        <v>0</v>
      </c>
      <c r="G388" s="10">
        <f>3/24*OO[[#This Row],[63 (26JUN1985 18:00:00)-Water Temperature (C)]]*OO[[#This Row],[5]]/SUM(OO[5])</f>
        <v>0</v>
      </c>
      <c r="H388" s="10">
        <f>3/24*OO[[#This Row],[64 (26JUN1985 21:00:00)-Water Temperature (C)]]*OO[[#This Row],[6]]/SUM(OO[6])</f>
        <v>0</v>
      </c>
      <c r="I388" s="10">
        <f>3/24*OO[[#This Row],[65 (27JUN1985 00:00:00)-Water Temperature (C)]]*OO[[#This Row],[7]]/SUM(OO[7])</f>
        <v>0</v>
      </c>
      <c r="J388" s="10">
        <f>3/24*OO[[#This Row],[66 (27JUN1985 03:00:00)-Water Temperature (C)]]*OO[[#This Row],[8]]/SUM(OO[8])</f>
        <v>0</v>
      </c>
      <c r="K388" s="10">
        <f>3/24*OO[[#This Row],[67 (27JUN1985 06:00:00)-Water Temperature (C)]]*OO[[#This Row],[9]]/SUM(OO[9])</f>
        <v>0</v>
      </c>
      <c r="L388" s="10">
        <f>3/24*OO[[#This Row],[68 (27JUN1985 09:00:00)-Water Temperature (C)]]*OO[[#This Row],[10]]/SUM(OO[10])</f>
        <v>0</v>
      </c>
      <c r="M388" s="10">
        <f>3/24*OO[[#This Row],[69 (27JUN1985 12:00:00)-Water Temperature (C)]]*OO[[#This Row],[11]]/SUM(OO[11])</f>
        <v>0</v>
      </c>
      <c r="N388" s="10">
        <f>3/24*OO[[#This Row],[70 (27JUN1985 15:00:00)-Water Temperature (C)]]*OO[[#This Row],[12]]/SUM(OO[12])</f>
        <v>0</v>
      </c>
      <c r="O388" s="10">
        <f>3/24*OO[[#This Row],[71 (27JUN1985 18:00:00)-Water Temperature (C)]]*OO[[#This Row],[13]]/SUM(OO[13])</f>
        <v>0</v>
      </c>
      <c r="P388" s="10">
        <f>3/24*OO[[#This Row],[72 (27JUN1985 21:00:00)-Water Temperature (C)]]*OO[[#This Row],[14]]/SUM(OO[14])</f>
        <v>0</v>
      </c>
      <c r="Q388" s="10">
        <f>3/24*OO[[#This Row],[73 (28JUN1985 00:00:00)-Water Temperature (C)]]*OO[[#This Row],[15]]/SUM(OO[15])</f>
        <v>0</v>
      </c>
      <c r="R388" s="10">
        <f>3/24*OO[[#This Row],[74 (28JUN1985 03:00:00)-Water Temperature (C)]]*OO[[#This Row],[16]]/SUM(OO[16])</f>
        <v>0</v>
      </c>
      <c r="S388" s="10">
        <f>3/24*OO[[#This Row],[75 (28JUN1985 06:00:00)-Water Temperature (C)]]*OO[[#This Row],[17]]/SUM(OO[17])</f>
        <v>0</v>
      </c>
      <c r="T388" s="10">
        <f>3/24*OO[[#This Row],[76 (28JUN1985 09:00:00)-Water Temperature (C)]]*OO[[#This Row],[18]]/SUM(OO[18])</f>
        <v>0</v>
      </c>
      <c r="U388" s="10">
        <f>3/24*OO[[#This Row],[77 (28JUN1985 12:00:00)-Water Temperature (C)]]*OO[[#This Row],[19]]/SUM(OO[19])</f>
        <v>0</v>
      </c>
      <c r="V388" s="10">
        <f>3/24000000*OO[[#This Row],[78 (28JUN1985 15:00:00)-Water Temperature (C)]]*OO[[#This Row],[20]]</f>
        <v>2.0851529833529997E-41</v>
      </c>
      <c r="W388" s="10">
        <f>3/24000000*OO[[#This Row],[79 (28JUN1985 18:00:00)-Water Temperature (C)]]*OO[[#This Row],[21]]</f>
        <v>2.5427695829900001E-32</v>
      </c>
      <c r="X388" s="10">
        <f>3/24000000*OO[[#This Row],[80 (28JUN1985 21:00:00)-Water Temperature (C)]]*OO[[#This Row],[22]]</f>
        <v>2.4715412923722495E-26</v>
      </c>
      <c r="Y388" s="10">
        <f>3/24000000*OO[[#This Row],[81 (29JUN1985 00:00:00)-Water Temperature (C)]]*OO[[#This Row],[23]]</f>
        <v>2.1747917083020003E-20</v>
      </c>
      <c r="Z388" s="10">
        <f>3/24000000*OO[[#This Row],[82 (29JUN1985 03:00:00)-Water Temperature (C)]]*OO[[#This Row],[24]]</f>
        <v>1.5669536717223747E-16</v>
      </c>
      <c r="AA388" s="10">
        <f>3/24000000*OO[[#This Row],[83 (29JUN1985 06:00:00)-Water Temperature (C)]]*OO[[#This Row],[25]]</f>
        <v>1.5296177199876248E-13</v>
      </c>
      <c r="AB388" s="10">
        <f>3/24000000*OO[[#This Row],[84 (29JUN1985 09:00:00)-Water Temperature (C)]]*OO[[#This Row],[26]]</f>
        <v>4.0166334479250002E-11</v>
      </c>
      <c r="AC388" s="10">
        <f>3/24000000*OO[[#This Row],[85 (29JUN1985 12:00:00)-Water Temperature (C)]]*OO[[#This Row],[27]]</f>
        <v>3.9109980493012504E-9</v>
      </c>
      <c r="AD388" s="10">
        <f>3/24000000*OO[[#This Row],[86 (29JUN1985 15:00:00)-Water Temperature (C)]]*OO[[#This Row],[28]]</f>
        <v>1.70446841786925E-7</v>
      </c>
      <c r="AE388" s="10">
        <f>3/24000000*OO[[#This Row],[88 (29JUN1985 21:00:00)-Water Temperature (C)]]*OO[[#This Row],[30]]</f>
        <v>4.9437133755199998E-5</v>
      </c>
      <c r="AF388" s="10">
        <f>3/24000000*OO[[#This Row],[88 (29JUN1985 21:00:00)-Water Temperature (C)]]*OO[[#This Row],[30]]</f>
        <v>4.9437133755199998E-5</v>
      </c>
      <c r="AG388" s="10">
        <f>3/24000000*OO[[#This Row],[89 (30JUN1985 00:00:00)-Water Temperature (C)]]*OO[[#This Row],[31]]</f>
        <v>3.8208350268262493E-4</v>
      </c>
      <c r="AH388" s="10">
        <f>3/24000000*OO[[#This Row],[90 (30JUN1985 03:00:00)-Water Temperature (C)]]*OO[[#This Row],[32]]</f>
        <v>1.9052408863464998E-3</v>
      </c>
      <c r="AI388" s="10">
        <f>3/24000000*OO[[#This Row],[91 (30JUN1985 06:00:00)-Water Temperature (C)]]*OO[[#This Row],[33]]</f>
        <v>6.4213176403237499E-3</v>
      </c>
      <c r="AJ388" s="10">
        <f>3/24000000*OO[[#This Row],[92 (30JUN1985 09:00:00)-Water Temperature (C)]]*OO[[#This Row],[34]]</f>
        <v>1.5497008760162502E-2</v>
      </c>
      <c r="AK388" s="10">
        <f>3/24000000*OO[[#This Row],[93 (30JUN1985 12:00:00)-Water Temperature (C)]]*OO[[#This Row],[35]]</f>
        <v>2.7827768693275003E-2</v>
      </c>
      <c r="AL388" s="10">
        <f>3/24000000*OO[[#This Row],[94 (30JUN1985 15:00:00)-Water Temperature (C)]]*OO[[#This Row],[36]]</f>
        <v>3.8453611819624992E-2</v>
      </c>
      <c r="AM388" s="10">
        <f>3/24000000*OO[[#This Row],[95 (30JUN1985 18:00:00)-Water Temperature (C)]]*OO[[#This Row],[37]]</f>
        <v>4.2046554821400003E-2</v>
      </c>
      <c r="AN388" s="10">
        <f>3/24000000*OO[[#This Row],[96 (30JUN1985 21:00:00)-Water Temperature (C)]]*OO[[#This Row],[38]]</f>
        <v>3.6760759316924997E-2</v>
      </c>
      <c r="AO388" s="10">
        <f>3/24000000*OO[[#This Row],[97 (01JUL1985 00:00:00)-Water Temperature (C)]]*OO[[#This Row],[39]]</f>
        <v>2.6513461277187497E-2</v>
      </c>
      <c r="AP388" s="10">
        <f>3/24000000*OO[[#This Row],[98 (01JUL1985 03:00:00)-Water Temperature (C)]]*OO[[#This Row],[40]]</f>
        <v>1.6058407069979998E-2</v>
      </c>
      <c r="AQ388" s="10">
        <f>3/24000000*OO[[#This Row],[99 (01JUL1985 06:00:00)-Water Temperature (C)]]*OO[[#This Row],[41]]</f>
        <v>8.3783957037899988E-3</v>
      </c>
      <c r="AR388" s="10">
        <f>3/24000000*OO[[#This Row],[100 (01JUL1985 09:00:00)-Water Temperature (C)]]*OO[[#This Row],[42]]</f>
        <v>3.9351360458474999E-3</v>
      </c>
      <c r="AS388" s="10">
        <f>3/24000000*OO[[#This Row],[101 (01JUL1985 12:00:00)-Water Temperature (C)]]*OO[[#This Row],[43]]</f>
        <v>1.65433193496E-3</v>
      </c>
      <c r="AT388" s="10">
        <f>3/24000000*OO[[#This Row],[102 (01JUL1985 15:00:00)-Water Temperature (C)]]*OO[[#This Row],[44]]</f>
        <v>6.4244518019049995E-4</v>
      </c>
      <c r="AU388" s="10">
        <f>3/24000000*OO[[#This Row],[103 (01JUL1985 18:00:00)-Water Temperature (C)]]*OO[[#This Row],[45]]</f>
        <v>2.4629023664549994E-4</v>
      </c>
      <c r="AV388" s="10">
        <f>3/24000000*OO[[#This Row],[104 (01JUL1985 21:00:00)-Water Temperature (C)]]*OO[[#This Row],[46]]</f>
        <v>1.0639689689378749E-4</v>
      </c>
      <c r="AW388" s="10">
        <f>3/24000000*OO[[#This Row],[105 (02JUL1985 00:00:00)-Water Temperature (C)]]*OO[[#This Row],[47]]</f>
        <v>6.1540978480887498E-5</v>
      </c>
      <c r="AX388" s="10">
        <f>3/24000000*OO[[#This Row],[106 (02JUL1985 03:00:00)-Water Temperature (C)]]*OO[[#This Row],[48]]</f>
        <v>4.8218905774687505E-5</v>
      </c>
      <c r="AY388" s="10">
        <f>3/24000000*OO[[#This Row],[107 (02JUL1985 06:00:00)-Water Temperature (C)]]*OO[[#This Row],[49]]</f>
        <v>4.4614895502799996E-5</v>
      </c>
      <c r="AZ388" s="10">
        <f>3/24000000*OO[[#This Row],[108 (02JUL1985 09:00:00)-Water Temperature (C)]]*OO[[#This Row],[50]]</f>
        <v>4.4402710789374989E-5</v>
      </c>
      <c r="BA388" s="10">
        <f>3/24000000*OO[[#This Row],[109 (02JUL1985 12:00:00)-Water Temperature (C)]]*OO[[#This Row],[51]]</f>
        <v>4.4065776377199996E-5</v>
      </c>
      <c r="BB388" s="10">
        <f>3/24000000*OO[[#This Row],[110 (02JUL1985 15:00:00)-Water Temperature (C)]]*OO[[#This Row],[52]]</f>
        <v>4.29298627175E-5</v>
      </c>
      <c r="BC388" s="10">
        <f>3/24000000*OO[[#This Row],[111 (02JUL1985 18:00:00)-Water Temperature (C)]]*OO[[#This Row],[53]]</f>
        <v>4.1401466466249998E-5</v>
      </c>
      <c r="BD388" s="10">
        <f>3/24000000*OO[[#This Row],[112 (02JUL1985 21:00:00)-Water Temperature (C)]]*OO[[#This Row],[54]]</f>
        <v>3.9007296838124997E-5</v>
      </c>
      <c r="BE388" s="10">
        <f>3/24000000*OO[[#This Row],[113 (03JUL1985 00:00:00)-Water Temperature (C)]]*OO[[#This Row],[55]]</f>
        <v>3.5820771392999999E-5</v>
      </c>
      <c r="BF388" s="10">
        <f>3/24000000*OO[[#This Row],[114 (03JUL1985 03:00:00)-Water Temperature (C)]]*OO[[#This Row],[56]]</f>
        <v>3.2603563792187502E-5</v>
      </c>
      <c r="BG388" s="10">
        <f>3/24000000*OO[[#This Row],[115 (03JUL1985 06:00:00)-Water Temperature (C)]]*OO[[#This Row],[57]]</f>
        <v>2.9345259457599998E-5</v>
      </c>
      <c r="BH388" s="10">
        <f>3/24000000*OO[[#This Row],[116 (03JUL1985 09:00:00)-Water Temperature (C)]]*OO[[#This Row],[58]]</f>
        <v>2.6605812112206246E-5</v>
      </c>
      <c r="BI388" s="10">
        <f>3/24000000*OO[[#This Row],[117 (03JUL1985 12:00:00)-Water Temperature (C)]]*OO[[#This Row],[59]]</f>
        <v>2.3997087756923751E-5</v>
      </c>
      <c r="BJ388" s="10">
        <f>3/24000000*OO[[#This Row],[118 (03JUL1985 15:00:00)-Water Temperature (C)]]*OO[[#This Row],[60]]</f>
        <v>2.13385216154925E-5</v>
      </c>
      <c r="BK388" s="10">
        <f>3/24000000*OO[[#This Row],[119 (03JUL1985 18:00:00)-Water Temperature (C)]]*OO[[#This Row],[61]]</f>
        <v>1.889619868695E-5</v>
      </c>
      <c r="BL388" s="10">
        <f>3/24000000*OO[[#This Row],[120 (03JUL1985 21:00:00)-Water Temperature (C)]]*OO[[#This Row],[62]]</f>
        <v>1.6541563887549999E-5</v>
      </c>
      <c r="BM388" s="10">
        <f>3/24000000*OO[[#This Row],[121 (04JUL1985 00:00:00)-Water Temperature (C)]]*OO[[#This Row],[63]]</f>
        <v>1.4367937314468749E-5</v>
      </c>
      <c r="BN388" s="10">
        <f>3/24000000*OO[[#This Row],[122 (04JUL1985 03:00:00)-Water Temperature (C)]]*OO[[#This Row],[64]]</f>
        <v>1.255446730362E-5</v>
      </c>
      <c r="BO388" s="10">
        <f>3/24000000*OO[[#This Row],[123 (04JUL1985 06:00:00)-Water Temperature (C)]]*OO[[#This Row],[65]]</f>
        <v>1.0904864506649999E-5</v>
      </c>
      <c r="BP388" s="10">
        <f>3/24000000*OO[[#This Row],[124 (04JUL1985 09:00:00)-Water Temperature (C)]]*OO[[#This Row],[66]]</f>
        <v>9.4087716120299998E-6</v>
      </c>
      <c r="BQ388" s="10">
        <f>3/24000000*OO[[#This Row],[125 (04JUL1985 12:00:00)-Water Temperature (C)]]*OO[[#This Row],[67]]</f>
        <v>7.8559322446874995E-6</v>
      </c>
      <c r="BR388" s="10">
        <f>3/24000000*OO[[#This Row],[126 (04JUL1985 15:00:00)-Water Temperature (C)]]*OO[[#This Row],[68]]</f>
        <v>6.3865717734049995E-6</v>
      </c>
      <c r="BS388" s="10">
        <f>3/24000000*OO[[#This Row],[127 (04JUL1985 18:00:00)-Water Temperature (C)]]*OO[[#This Row],[69]]</f>
        <v>5.0528087461699998E-6</v>
      </c>
      <c r="BT388" s="10">
        <f>3/24000000*OO[[#This Row],[128 (04JUL1985 21:00:00)-Water Temperature (C)]]*OO[[#This Row],[70]]</f>
        <v>3.9623287726500003E-6</v>
      </c>
      <c r="BU388" s="10">
        <f>3/24000000*OO[[#This Row],[129 (05JUL1985 00:00:00)-Water Temperature (C)]]*OO[[#This Row],[71]]</f>
        <v>3.1640234589250001E-6</v>
      </c>
      <c r="BV388" s="10">
        <f>3/24000000*OO[[#This Row],[130 (05JUL1985 03:00:00)-Water Temperature (C)]]*OO[[#This Row],[72]]</f>
        <v>2.6022338437446249E-6</v>
      </c>
      <c r="BW388" s="10">
        <f>3/24000000*OO[[#This Row],[131 (05JUL1985 06:00:00)-Water Temperature (C)]]*OO[[#This Row],[73]]</f>
        <v>2.2095282654989999E-6</v>
      </c>
      <c r="BX388" s="10">
        <f>3/24000000*OO[[#This Row],[132 (05JUL1985 09:00:00)-Water Temperature (C)]]*OO[[#This Row],[74]]</f>
        <v>1.9672648018631248E-6</v>
      </c>
      <c r="BY388" s="10">
        <f>3/24000000*OO[[#This Row],[133 (05JUL1985 12:00:00)-Water Temperature (C)]]*OO[[#This Row],[75]]</f>
        <v>1.76816160863675E-6</v>
      </c>
      <c r="BZ388" s="10">
        <f>3/24000000*OO[[#This Row],[134 (05JUL1985 15:00:00)-Water Temperature (C)]]*OO[[#This Row],[76]]</f>
        <v>1.6150473535919999E-6</v>
      </c>
      <c r="CA388" s="10">
        <f>3/24000000*OO[[#This Row],[135 (05JUL1985 18:00:00)-Water Temperature (C)]]*OO[[#This Row],[77]]</f>
        <v>1.5029429397508749E-6</v>
      </c>
      <c r="CB388" s="10">
        <f>3/24000000*OO[[#This Row],[136 (05JUL1985 21:00:00)-Water Temperature (C)]]*OO[[#This Row],[78]]</f>
        <v>1.4002985797499998E-6</v>
      </c>
      <c r="CC388" s="10">
        <f>3/24000000*OO[[#This Row],[137 (06JUL1985 00:00:00)-Water Temperature (C)]]*OO[[#This Row],[79]]</f>
        <v>1.3061824083944999E-6</v>
      </c>
      <c r="CD388" s="10">
        <f>3/24000000*OO[[#This Row],[138 (06JUL1985 03:00:00)-Water Temperature (C)]]*OO[[#This Row],[80]]</f>
        <v>1.2311496684217501E-6</v>
      </c>
      <c r="CE388" s="10">
        <f>3/24000000*OO[[#This Row],[139 (06JUL1985 06:00:00)-Water Temperature (C)]]*OO[[#This Row],[81]]</f>
        <v>1.1773390897856249E-6</v>
      </c>
      <c r="CF388" s="10">
        <f>3/24000000*OO[[#This Row],[140 (06JUL1985 09:00:00)-Water Temperature (C)]]*OO[[#This Row],[82]]</f>
        <v>1.1661898204023748E-6</v>
      </c>
      <c r="CG388" s="10">
        <f>3/24000000*OO[[#This Row],[141 (06JUL1985 12:00:00)-Water Temperature (C)]]*OO[[#This Row],[83]]</f>
        <v>1.1533408777649999E-6</v>
      </c>
      <c r="CH388" s="10">
        <f>3/24000000*OO[[#This Row],[142 (06JUL1985 15:00:00)-Water Temperature (C)]]*OO[[#This Row],[84]]</f>
        <v>1.139513318916375E-6</v>
      </c>
      <c r="CI388" s="10">
        <f>3/24000000*OO[[#This Row],[143 (06JUL1985 18:00:00)-Water Temperature (C)]]*OO[[#This Row],[85]]</f>
        <v>1.1335089914884999E-6</v>
      </c>
      <c r="CJ388" s="10">
        <f>3/24000000*OO[[#This Row],[144 (06JUL1985 21:00:00)-Water Temperature (C)]]*OO[[#This Row],[86]]</f>
        <v>1.10464391071125E-6</v>
      </c>
      <c r="CK388" s="10">
        <f>3/24000000*OO[[#This Row],[145 (07JUL1985 00:00:00)-Water Temperature (C)]]*OO[[#This Row],[87]]</f>
        <v>1.0573632584025001E-6</v>
      </c>
      <c r="CL388" s="10">
        <f>3/24000000*OO[[#This Row],[146 (07JUL1985 03:00:00)-Water Temperature (C)]]*OO[[#This Row],[88]]</f>
        <v>1.0178905124166249E-6</v>
      </c>
      <c r="CM388" s="10">
        <f>3/24000000*OO[[#This Row],[147 (07JUL1985 06:00:00)-Water Temperature (C)]]*OO[[#This Row],[89]]</f>
        <v>9.7826769509699992E-7</v>
      </c>
      <c r="CN388" s="10">
        <f>3/24000000*OO[[#This Row],[148 (07JUL1985 09:00:00)-Water Temperature (C)]]*OO[[#This Row],[90]]</f>
        <v>9.5819932768899988E-7</v>
      </c>
      <c r="CO388" s="10">
        <f>3/24000000*OO[[#This Row],[149 (07JUL1985 12:00:00)-Water Temperature (C)]]*OO[[#This Row],[91]]</f>
        <v>9.3725661121649988E-7</v>
      </c>
      <c r="CP388" s="10">
        <f>3/24000000*OO[[#This Row],[150 (07JUL1985 15:00:00)-Water Temperature (C)]]*OO[[#This Row],[92]]</f>
        <v>9.07572504004E-7</v>
      </c>
      <c r="CQ388" s="10">
        <f>3/24000000*OO[[#This Row],[151 (07JUL1985 18:00:00)-Water Temperature (C)]]*OO[[#This Row],[93]]</f>
        <v>8.7882508700187491E-7</v>
      </c>
      <c r="CR388" s="10">
        <f>3/24000000*OO[[#This Row],[152 (07JUL1985 21:00:00)-Water Temperature (C)]]*OO[[#This Row],[94]]</f>
        <v>8.3632519949200001E-7</v>
      </c>
      <c r="CS388" s="10">
        <f>3/24000000*OO[[#This Row],[153 (08JUL1985 00:00:00)-Water Temperature (C)]]*OO[[#This Row],[95]]</f>
        <v>7.9221029537737487E-7</v>
      </c>
      <c r="CT388" s="10">
        <f>3/24000000*OO[[#This Row],[154 (08JUL1985 03:00:00)-Water Temperature (C)]]*OO[[#This Row],[96]]</f>
        <v>7.5640970140612499E-7</v>
      </c>
      <c r="CU388" s="10">
        <f>3/24000000*OO[[#This Row],[155 (08JUL1985 06:00:00)-Water Temperature (C)]]*OO[[#This Row],[97]]</f>
        <v>7.2441155782800001E-7</v>
      </c>
      <c r="CV388" s="10">
        <f>3/24000000*OO[[#This Row],[156 (08JUL1985 09:00:00)-Water Temperature (C)]]*OO[[#This Row],[98]]</f>
        <v>6.9388726632487505E-7</v>
      </c>
      <c r="CW388" s="10">
        <f>3/24000000*OO[[#This Row],[157 (08JUL1985 12:00:00)-Water Temperature (C)]]*OO[[#This Row],[99]]</f>
        <v>6.7160622996549992E-7</v>
      </c>
    </row>
    <row r="389" spans="1:101" x14ac:dyDescent="0.35">
      <c r="A389" t="s">
        <v>396</v>
      </c>
      <c r="B389">
        <v>606.77750000000003</v>
      </c>
      <c r="C389" s="10">
        <f>3/24*OO[[#This Row],[59 (26JUN1985 06:00:00)-Water Temperature (C)]]*OO[[#This Row],[1]]/SUM(OO[1])</f>
        <v>0</v>
      </c>
      <c r="D389" s="10">
        <f>3/24*OO[[#This Row],[60 (26JUN1985 09:00:00)-Water Temperature (C)]]*OO[[#This Row],[2]]/SUM(OO[2])</f>
        <v>0</v>
      </c>
      <c r="E389" s="10">
        <f>3/24*OO[[#This Row],[61 (26JUN1985 12:00:00)-Water Temperature (C)]]*OO[[#This Row],[3]]/SUM(OO[3])</f>
        <v>0</v>
      </c>
      <c r="F389" s="10">
        <f>3/24*OO[[#This Row],[62 (26JUN1985 15:00:00)-Water Temperature (C)]]*OO[[#This Row],[4]]/SUM(OO[4])</f>
        <v>0</v>
      </c>
      <c r="G389" s="10">
        <f>3/24*OO[[#This Row],[63 (26JUN1985 18:00:00)-Water Temperature (C)]]*OO[[#This Row],[5]]/SUM(OO[5])</f>
        <v>0</v>
      </c>
      <c r="H389" s="10">
        <f>3/24*OO[[#This Row],[64 (26JUN1985 21:00:00)-Water Temperature (C)]]*OO[[#This Row],[6]]/SUM(OO[6])</f>
        <v>0</v>
      </c>
      <c r="I389" s="10">
        <f>3/24*OO[[#This Row],[65 (27JUN1985 00:00:00)-Water Temperature (C)]]*OO[[#This Row],[7]]/SUM(OO[7])</f>
        <v>0</v>
      </c>
      <c r="J389" s="10">
        <f>3/24*OO[[#This Row],[66 (27JUN1985 03:00:00)-Water Temperature (C)]]*OO[[#This Row],[8]]/SUM(OO[8])</f>
        <v>0</v>
      </c>
      <c r="K389" s="10">
        <f>3/24*OO[[#This Row],[67 (27JUN1985 06:00:00)-Water Temperature (C)]]*OO[[#This Row],[9]]/SUM(OO[9])</f>
        <v>0</v>
      </c>
      <c r="L389" s="10">
        <f>3/24*OO[[#This Row],[68 (27JUN1985 09:00:00)-Water Temperature (C)]]*OO[[#This Row],[10]]/SUM(OO[10])</f>
        <v>0</v>
      </c>
      <c r="M389" s="10">
        <f>3/24*OO[[#This Row],[69 (27JUN1985 12:00:00)-Water Temperature (C)]]*OO[[#This Row],[11]]/SUM(OO[11])</f>
        <v>0</v>
      </c>
      <c r="N389" s="10">
        <f>3/24*OO[[#This Row],[70 (27JUN1985 15:00:00)-Water Temperature (C)]]*OO[[#This Row],[12]]/SUM(OO[12])</f>
        <v>0</v>
      </c>
      <c r="O389" s="10">
        <f>3/24*OO[[#This Row],[71 (27JUN1985 18:00:00)-Water Temperature (C)]]*OO[[#This Row],[13]]/SUM(OO[13])</f>
        <v>0</v>
      </c>
      <c r="P389" s="10">
        <f>3/24*OO[[#This Row],[72 (27JUN1985 21:00:00)-Water Temperature (C)]]*OO[[#This Row],[14]]/SUM(OO[14])</f>
        <v>0</v>
      </c>
      <c r="Q389" s="10">
        <f>3/24*OO[[#This Row],[73 (28JUN1985 00:00:00)-Water Temperature (C)]]*OO[[#This Row],[15]]/SUM(OO[15])</f>
        <v>0</v>
      </c>
      <c r="R389" s="10">
        <f>3/24*OO[[#This Row],[74 (28JUN1985 03:00:00)-Water Temperature (C)]]*OO[[#This Row],[16]]/SUM(OO[16])</f>
        <v>0</v>
      </c>
      <c r="S389" s="10">
        <f>3/24*OO[[#This Row],[75 (28JUN1985 06:00:00)-Water Temperature (C)]]*OO[[#This Row],[17]]/SUM(OO[17])</f>
        <v>0</v>
      </c>
      <c r="T389" s="10">
        <f>3/24*OO[[#This Row],[76 (28JUN1985 09:00:00)-Water Temperature (C)]]*OO[[#This Row],[18]]/SUM(OO[18])</f>
        <v>0</v>
      </c>
      <c r="U389" s="10">
        <f>3/24*OO[[#This Row],[77 (28JUN1985 12:00:00)-Water Temperature (C)]]*OO[[#This Row],[19]]/SUM(OO[19])</f>
        <v>0</v>
      </c>
      <c r="V389" s="10">
        <f>3/24000000*OO[[#This Row],[78 (28JUN1985 15:00:00)-Water Temperature (C)]]*OO[[#This Row],[20]]</f>
        <v>5.5858457484000005E-42</v>
      </c>
      <c r="W389" s="10">
        <f>3/24000000*OO[[#This Row],[79 (28JUN1985 18:00:00)-Water Temperature (C)]]*OO[[#This Row],[21]]</f>
        <v>1.2804037451424998E-32</v>
      </c>
      <c r="X389" s="10">
        <f>3/24000000*OO[[#This Row],[80 (28JUN1985 21:00:00)-Water Temperature (C)]]*OO[[#This Row],[22]]</f>
        <v>8.5571047911337497E-27</v>
      </c>
      <c r="Y389" s="10">
        <f>3/24000000*OO[[#This Row],[81 (29JUN1985 00:00:00)-Water Temperature (C)]]*OO[[#This Row],[23]]</f>
        <v>1.2186341178624998E-20</v>
      </c>
      <c r="Z389" s="10">
        <f>3/24000000*OO[[#This Row],[82 (29JUN1985 03:00:00)-Water Temperature (C)]]*OO[[#This Row],[24]]</f>
        <v>1.0189911125833751E-16</v>
      </c>
      <c r="AA389" s="10">
        <f>3/24000000*OO[[#This Row],[83 (29JUN1985 06:00:00)-Water Temperature (C)]]*OO[[#This Row],[25]]</f>
        <v>1.0892029554393749E-13</v>
      </c>
      <c r="AB389" s="10">
        <f>3/24000000*OO[[#This Row],[84 (29JUN1985 09:00:00)-Water Temperature (C)]]*OO[[#This Row],[26]]</f>
        <v>3.0750912315012498E-11</v>
      </c>
      <c r="AC389" s="10">
        <f>3/24000000*OO[[#This Row],[85 (29JUN1985 12:00:00)-Water Temperature (C)]]*OO[[#This Row],[27]]</f>
        <v>3.1758377219999997E-9</v>
      </c>
      <c r="AD389" s="10">
        <f>3/24000000*OO[[#This Row],[86 (29JUN1985 15:00:00)-Water Temperature (C)]]*OO[[#This Row],[28]]</f>
        <v>1.4523267178826248E-7</v>
      </c>
      <c r="AE389" s="10">
        <f>3/24000000*OO[[#This Row],[88 (29JUN1985 21:00:00)-Water Temperature (C)]]*OO[[#This Row],[30]]</f>
        <v>4.5568977808162498E-5</v>
      </c>
      <c r="AF389" s="10">
        <f>3/24000000*OO[[#This Row],[88 (29JUN1985 21:00:00)-Water Temperature (C)]]*OO[[#This Row],[30]]</f>
        <v>4.5568977808162498E-5</v>
      </c>
      <c r="AG389" s="10">
        <f>3/24000000*OO[[#This Row],[89 (30JUN1985 00:00:00)-Water Temperature (C)]]*OO[[#This Row],[31]]</f>
        <v>3.6493566547200003E-4</v>
      </c>
      <c r="AH389" s="10">
        <f>3/24000000*OO[[#This Row],[90 (30JUN1985 03:00:00)-Water Temperature (C)]]*OO[[#This Row],[32]]</f>
        <v>1.8856413440479999E-3</v>
      </c>
      <c r="AI389" s="10">
        <f>3/24000000*OO[[#This Row],[91 (30JUN1985 06:00:00)-Water Temperature (C)]]*OO[[#This Row],[33]]</f>
        <v>6.5797732100750014E-3</v>
      </c>
      <c r="AJ389" s="10">
        <f>3/24000000*OO[[#This Row],[92 (30JUN1985 09:00:00)-Water Temperature (C)]]*OO[[#This Row],[34]]</f>
        <v>1.6403572400981246E-2</v>
      </c>
      <c r="AK389" s="10">
        <f>3/24000000*OO[[#This Row],[93 (30JUN1985 12:00:00)-Water Temperature (C)]]*OO[[#This Row],[35]]</f>
        <v>3.0391411382100005E-2</v>
      </c>
      <c r="AL389" s="10">
        <f>3/24000000*OO[[#This Row],[94 (30JUN1985 15:00:00)-Water Temperature (C)]]*OO[[#This Row],[36]]</f>
        <v>4.3180739789625E-2</v>
      </c>
      <c r="AM389" s="10">
        <f>3/24000000*OO[[#This Row],[95 (30JUN1985 18:00:00)-Water Temperature (C)]]*OO[[#This Row],[37]]</f>
        <v>4.8337186114199994E-2</v>
      </c>
      <c r="AN389" s="10">
        <f>3/24000000*OO[[#This Row],[96 (30JUN1985 21:00:00)-Water Temperature (C)]]*OO[[#This Row],[38]]</f>
        <v>4.3231212200812504E-2</v>
      </c>
      <c r="AO389" s="10">
        <f>3/24000000*OO[[#This Row],[97 (01JUL1985 00:00:00)-Water Temperature (C)]]*OO[[#This Row],[39]]</f>
        <v>3.1912621610124994E-2</v>
      </c>
      <c r="AP389" s="10">
        <f>3/24000000*OO[[#This Row],[98 (01JUL1985 03:00:00)-Water Temperature (C)]]*OO[[#This Row],[40]]</f>
        <v>1.97926397055075E-2</v>
      </c>
      <c r="AQ389" s="10">
        <f>3/24000000*OO[[#This Row],[99 (01JUL1985 06:00:00)-Water Temperature (C)]]*OO[[#This Row],[41]]</f>
        <v>1.0588873449742499E-2</v>
      </c>
      <c r="AR389" s="10">
        <f>3/24000000*OO[[#This Row],[100 (01JUL1985 09:00:00)-Water Temperature (C)]]*OO[[#This Row],[42]]</f>
        <v>5.0912751924112511E-3</v>
      </c>
      <c r="AS389" s="10">
        <f>3/24000000*OO[[#This Row],[101 (01JUL1985 12:00:00)-Water Temperature (C)]]*OO[[#This Row],[43]]</f>
        <v>2.177804150233875E-3</v>
      </c>
      <c r="AT389" s="10">
        <f>3/24000000*OO[[#This Row],[102 (01JUL1985 15:00:00)-Water Temperature (C)]]*OO[[#This Row],[44]]</f>
        <v>8.5408735943850002E-4</v>
      </c>
      <c r="AU389" s="10">
        <f>3/24000000*OO[[#This Row],[103 (01JUL1985 18:00:00)-Water Temperature (C)]]*OO[[#This Row],[45]]</f>
        <v>3.2541358174625E-4</v>
      </c>
      <c r="AV389" s="10">
        <f>3/24000000*OO[[#This Row],[104 (01JUL1985 21:00:00)-Water Temperature (C)]]*OO[[#This Row],[46]]</f>
        <v>1.3547169987936249E-4</v>
      </c>
      <c r="AW389" s="10">
        <f>3/24000000*OO[[#This Row],[105 (02JUL1985 00:00:00)-Water Temperature (C)]]*OO[[#This Row],[47]]</f>
        <v>7.3581695869624983E-5</v>
      </c>
      <c r="AX389" s="10">
        <f>3/24000000*OO[[#This Row],[106 (02JUL1985 03:00:00)-Water Temperature (C)]]*OO[[#This Row],[48]]</f>
        <v>5.4887585563749993E-5</v>
      </c>
      <c r="AY389" s="10">
        <f>3/24000000*OO[[#This Row],[107 (02JUL1985 06:00:00)-Water Temperature (C)]]*OO[[#This Row],[49]]</f>
        <v>4.9790275017674997E-5</v>
      </c>
      <c r="AZ389" s="10">
        <f>3/24000000*OO[[#This Row],[108 (02JUL1985 09:00:00)-Water Temperature (C)]]*OO[[#This Row],[50]]</f>
        <v>4.9361069414799996E-5</v>
      </c>
      <c r="BA389" s="10">
        <f>3/24000000*OO[[#This Row],[109 (02JUL1985 12:00:00)-Water Temperature (C)]]*OO[[#This Row],[51]]</f>
        <v>4.8860092004587498E-5</v>
      </c>
      <c r="BB389" s="10">
        <f>3/24000000*OO[[#This Row],[110 (02JUL1985 15:00:00)-Water Temperature (C)]]*OO[[#This Row],[52]]</f>
        <v>4.7583943611999995E-5</v>
      </c>
      <c r="BC389" s="10">
        <f>3/24000000*OO[[#This Row],[111 (02JUL1985 18:00:00)-Water Temperature (C)]]*OO[[#This Row],[53]]</f>
        <v>4.5733096514900005E-5</v>
      </c>
      <c r="BD389" s="10">
        <f>3/24000000*OO[[#This Row],[112 (02JUL1985 21:00:00)-Water Temperature (C)]]*OO[[#This Row],[54]]</f>
        <v>4.2901344730387507E-5</v>
      </c>
      <c r="BE389" s="10">
        <f>3/24000000*OO[[#This Row],[113 (03JUL1985 00:00:00)-Water Temperature (C)]]*OO[[#This Row],[55]]</f>
        <v>3.9273508736624999E-5</v>
      </c>
      <c r="BF389" s="10">
        <f>3/24000000*OO[[#This Row],[114 (03JUL1985 03:00:00)-Water Temperature (C)]]*OO[[#This Row],[56]]</f>
        <v>3.5685703044250002E-5</v>
      </c>
      <c r="BG389" s="10">
        <f>3/24000000*OO[[#This Row],[115 (03JUL1985 06:00:00)-Water Temperature (C)]]*OO[[#This Row],[57]]</f>
        <v>3.2136008492375001E-5</v>
      </c>
      <c r="BH389" s="10">
        <f>3/24000000*OO[[#This Row],[116 (03JUL1985 09:00:00)-Water Temperature (C)]]*OO[[#This Row],[58]]</f>
        <v>2.9200929840062496E-5</v>
      </c>
      <c r="BI389" s="10">
        <f>3/24000000*OO[[#This Row],[117 (03JUL1985 12:00:00)-Water Temperature (C)]]*OO[[#This Row],[59]]</f>
        <v>2.6353082225502496E-5</v>
      </c>
      <c r="BJ389" s="10">
        <f>3/24000000*OO[[#This Row],[118 (03JUL1985 15:00:00)-Water Temperature (C)]]*OO[[#This Row],[60]]</f>
        <v>2.3398336624578745E-5</v>
      </c>
      <c r="BK389" s="10">
        <f>3/24000000*OO[[#This Row],[119 (03JUL1985 18:00:00)-Water Temperature (C)]]*OO[[#This Row],[61]]</f>
        <v>2.0662677834499999E-5</v>
      </c>
      <c r="BL389" s="10">
        <f>3/24000000*OO[[#This Row],[120 (03JUL1985 21:00:00)-Water Temperature (C)]]*OO[[#This Row],[62]]</f>
        <v>1.79906514850575E-5</v>
      </c>
      <c r="BM389" s="10">
        <f>3/24000000*OO[[#This Row],[121 (04JUL1985 00:00:00)-Water Temperature (C)]]*OO[[#This Row],[63]]</f>
        <v>1.558365908310375E-5</v>
      </c>
      <c r="BN389" s="10">
        <f>3/24000000*OO[[#This Row],[122 (04JUL1985 03:00:00)-Water Temperature (C)]]*OO[[#This Row],[64]]</f>
        <v>1.3596604975709999E-5</v>
      </c>
      <c r="BO389" s="10">
        <f>3/24000000*OO[[#This Row],[123 (04JUL1985 06:00:00)-Water Temperature (C)]]*OO[[#This Row],[65]]</f>
        <v>1.1823474381997499E-5</v>
      </c>
      <c r="BP389" s="10">
        <f>3/24000000*OO[[#This Row],[124 (04JUL1985 09:00:00)-Water Temperature (C)]]*OO[[#This Row],[66]]</f>
        <v>1.02377116492275E-5</v>
      </c>
      <c r="BQ389" s="10">
        <f>3/24000000*OO[[#This Row],[125 (04JUL1985 12:00:00)-Water Temperature (C)]]*OO[[#This Row],[67]]</f>
        <v>8.564782524409999E-6</v>
      </c>
      <c r="BR389" s="10">
        <f>3/24000000*OO[[#This Row],[126 (04JUL1985 15:00:00)-Water Temperature (C)]]*OO[[#This Row],[68]]</f>
        <v>6.9810176699999997E-6</v>
      </c>
      <c r="BS389" s="10">
        <f>3/24000000*OO[[#This Row],[127 (04JUL1985 18:00:00)-Water Temperature (C)]]*OO[[#This Row],[69]]</f>
        <v>5.5180338630350003E-6</v>
      </c>
      <c r="BT389" s="10">
        <f>3/24000000*OO[[#This Row],[128 (04JUL1985 21:00:00)-Water Temperature (C)]]*OO[[#This Row],[70]]</f>
        <v>4.3182544168199995E-6</v>
      </c>
      <c r="BU389" s="10">
        <f>3/24000000*OO[[#This Row],[129 (05JUL1985 00:00:00)-Water Temperature (C)]]*OO[[#This Row],[71]]</f>
        <v>3.4342997518024997E-6</v>
      </c>
      <c r="BV389" s="10">
        <f>3/24000000*OO[[#This Row],[130 (05JUL1985 03:00:00)-Water Temperature (C)]]*OO[[#This Row],[72]]</f>
        <v>2.8112269228199998E-6</v>
      </c>
      <c r="BW389" s="10">
        <f>3/24000000*OO[[#This Row],[131 (05JUL1985 06:00:00)-Water Temperature (C)]]*OO[[#This Row],[73]]</f>
        <v>2.3773714607775001E-6</v>
      </c>
      <c r="BX389" s="10">
        <f>3/24000000*OO[[#This Row],[132 (05JUL1985 09:00:00)-Water Temperature (C)]]*OO[[#This Row],[74]]</f>
        <v>2.1139597084046251E-6</v>
      </c>
      <c r="BY389" s="10">
        <f>3/24000000*OO[[#This Row],[133 (05JUL1985 12:00:00)-Water Temperature (C)]]*OO[[#This Row],[75]]</f>
        <v>1.8927979649126248E-6</v>
      </c>
      <c r="BZ389" s="10">
        <f>3/24000000*OO[[#This Row],[134 (05JUL1985 15:00:00)-Water Temperature (C)]]*OO[[#This Row],[76]]</f>
        <v>1.7267054791593747E-6</v>
      </c>
      <c r="CA389" s="10">
        <f>3/24000000*OO[[#This Row],[135 (05JUL1985 18:00:00)-Water Temperature (C)]]*OO[[#This Row],[77]]</f>
        <v>1.6022741044218749E-6</v>
      </c>
      <c r="CB389" s="10">
        <f>3/24000000*OO[[#This Row],[136 (05JUL1985 21:00:00)-Water Temperature (C)]]*OO[[#This Row],[78]]</f>
        <v>1.4878055407168748E-6</v>
      </c>
      <c r="CC389" s="10">
        <f>3/24000000*OO[[#This Row],[137 (06JUL1985 00:00:00)-Water Temperature (C)]]*OO[[#This Row],[79]]</f>
        <v>1.3835005839139999E-6</v>
      </c>
      <c r="CD389" s="10">
        <f>3/24000000*OO[[#This Row],[138 (06JUL1985 03:00:00)-Water Temperature (C)]]*OO[[#This Row],[80]]</f>
        <v>1.3011054762644999E-6</v>
      </c>
      <c r="CE389" s="10">
        <f>3/24000000*OO[[#This Row],[139 (06JUL1985 06:00:00)-Water Temperature (C)]]*OO[[#This Row],[81]]</f>
        <v>1.2446326436917501E-6</v>
      </c>
      <c r="CF389" s="10">
        <f>3/24000000*OO[[#This Row],[140 (06JUL1985 09:00:00)-Water Temperature (C)]]*OO[[#This Row],[82]]</f>
        <v>1.232974787924625E-6</v>
      </c>
      <c r="CG389" s="10">
        <f>3/24000000*OO[[#This Row],[141 (06JUL1985 12:00:00)-Water Temperature (C)]]*OO[[#This Row],[83]]</f>
        <v>1.216300977695E-6</v>
      </c>
      <c r="CH389" s="10">
        <f>3/24000000*OO[[#This Row],[142 (06JUL1985 15:00:00)-Water Temperature (C)]]*OO[[#This Row],[84]]</f>
        <v>1.2001950484439998E-6</v>
      </c>
      <c r="CI389" s="10">
        <f>3/24000000*OO[[#This Row],[143 (06JUL1985 18:00:00)-Water Temperature (C)]]*OO[[#This Row],[85]]</f>
        <v>1.1908135919776251E-6</v>
      </c>
      <c r="CJ389" s="10">
        <f>3/24000000*OO[[#This Row],[144 (06JUL1985 21:00:00)-Water Temperature (C)]]*OO[[#This Row],[86]]</f>
        <v>1.1554452393603749E-6</v>
      </c>
      <c r="CK389" s="10">
        <f>3/24000000*OO[[#This Row],[145 (07JUL1985 00:00:00)-Water Temperature (C)]]*OO[[#This Row],[87]]</f>
        <v>1.1025669456481249E-6</v>
      </c>
      <c r="CL389" s="10">
        <f>3/24000000*OO[[#This Row],[146 (07JUL1985 03:00:00)-Water Temperature (C)]]*OO[[#This Row],[88]]</f>
        <v>1.0588838837954999E-6</v>
      </c>
      <c r="CM389" s="10">
        <f>3/24000000*OO[[#This Row],[147 (07JUL1985 06:00:00)-Water Temperature (C)]]*OO[[#This Row],[89]]</f>
        <v>1.0183625080781248E-6</v>
      </c>
      <c r="CN389" s="10">
        <f>3/24000000*OO[[#This Row],[148 (07JUL1985 09:00:00)-Water Temperature (C)]]*OO[[#This Row],[90]]</f>
        <v>9.9747231085074985E-7</v>
      </c>
      <c r="CO389" s="10">
        <f>3/24000000*OO[[#This Row],[149 (07JUL1985 12:00:00)-Water Temperature (C)]]*OO[[#This Row],[91]]</f>
        <v>9.7469716251075011E-7</v>
      </c>
      <c r="CP389" s="10">
        <f>3/24000000*OO[[#This Row],[150 (07JUL1985 15:00:00)-Water Temperature (C)]]*OO[[#This Row],[92]]</f>
        <v>9.41500732983125E-7</v>
      </c>
      <c r="CQ389" s="10">
        <f>3/24000000*OO[[#This Row],[151 (07JUL1985 18:00:00)-Water Temperature (C)]]*OO[[#This Row],[93]]</f>
        <v>9.084764285178751E-7</v>
      </c>
      <c r="CR389" s="10">
        <f>3/24000000*OO[[#This Row],[152 (07JUL1985 21:00:00)-Water Temperature (C)]]*OO[[#This Row],[94]]</f>
        <v>8.5995291805312508E-7</v>
      </c>
      <c r="CS389" s="10">
        <f>3/24000000*OO[[#This Row],[153 (08JUL1985 00:00:00)-Water Temperature (C)]]*OO[[#This Row],[95]]</f>
        <v>8.1119354460000007E-7</v>
      </c>
      <c r="CT389" s="10">
        <f>3/24000000*OO[[#This Row],[154 (08JUL1985 03:00:00)-Water Temperature (C)]]*OO[[#This Row],[96]]</f>
        <v>7.7190283741725001E-7</v>
      </c>
      <c r="CU389" s="10">
        <f>3/24000000*OO[[#This Row],[155 (08JUL1985 06:00:00)-Water Temperature (C)]]*OO[[#This Row],[97]]</f>
        <v>7.3768306803900019E-7</v>
      </c>
      <c r="CV389" s="10">
        <f>3/24000000*OO[[#This Row],[156 (08JUL1985 09:00:00)-Water Temperature (C)]]*OO[[#This Row],[98]]</f>
        <v>7.0551184230300002E-7</v>
      </c>
      <c r="CW389" s="10">
        <f>3/24000000*OO[[#This Row],[157 (08JUL1985 12:00:00)-Water Temperature (C)]]*OO[[#This Row],[99]]</f>
        <v>6.8185824510699999E-7</v>
      </c>
    </row>
    <row r="390" spans="1:101" x14ac:dyDescent="0.35">
      <c r="A390" t="s">
        <v>397</v>
      </c>
      <c r="B390">
        <v>701.90560000000005</v>
      </c>
      <c r="C390" s="10">
        <f>3/24*OO[[#This Row],[59 (26JUN1985 06:00:00)-Water Temperature (C)]]*OO[[#This Row],[1]]/SUM(OO[1])</f>
        <v>0</v>
      </c>
      <c r="D390" s="10">
        <f>3/24*OO[[#This Row],[60 (26JUN1985 09:00:00)-Water Temperature (C)]]*OO[[#This Row],[2]]/SUM(OO[2])</f>
        <v>0</v>
      </c>
      <c r="E390" s="10">
        <f>3/24*OO[[#This Row],[61 (26JUN1985 12:00:00)-Water Temperature (C)]]*OO[[#This Row],[3]]/SUM(OO[3])</f>
        <v>0</v>
      </c>
      <c r="F390" s="10">
        <f>3/24*OO[[#This Row],[62 (26JUN1985 15:00:00)-Water Temperature (C)]]*OO[[#This Row],[4]]/SUM(OO[4])</f>
        <v>0</v>
      </c>
      <c r="G390" s="10">
        <f>3/24*OO[[#This Row],[63 (26JUN1985 18:00:00)-Water Temperature (C)]]*OO[[#This Row],[5]]/SUM(OO[5])</f>
        <v>0</v>
      </c>
      <c r="H390" s="10">
        <f>3/24*OO[[#This Row],[64 (26JUN1985 21:00:00)-Water Temperature (C)]]*OO[[#This Row],[6]]/SUM(OO[6])</f>
        <v>0</v>
      </c>
      <c r="I390" s="10">
        <f>3/24*OO[[#This Row],[65 (27JUN1985 00:00:00)-Water Temperature (C)]]*OO[[#This Row],[7]]/SUM(OO[7])</f>
        <v>0</v>
      </c>
      <c r="J390" s="10">
        <f>3/24*OO[[#This Row],[66 (27JUN1985 03:00:00)-Water Temperature (C)]]*OO[[#This Row],[8]]/SUM(OO[8])</f>
        <v>0</v>
      </c>
      <c r="K390" s="10">
        <f>3/24*OO[[#This Row],[67 (27JUN1985 06:00:00)-Water Temperature (C)]]*OO[[#This Row],[9]]/SUM(OO[9])</f>
        <v>0</v>
      </c>
      <c r="L390" s="10">
        <f>3/24*OO[[#This Row],[68 (27JUN1985 09:00:00)-Water Temperature (C)]]*OO[[#This Row],[10]]/SUM(OO[10])</f>
        <v>0</v>
      </c>
      <c r="M390" s="10">
        <f>3/24*OO[[#This Row],[69 (27JUN1985 12:00:00)-Water Temperature (C)]]*OO[[#This Row],[11]]/SUM(OO[11])</f>
        <v>0</v>
      </c>
      <c r="N390" s="10">
        <f>3/24*OO[[#This Row],[70 (27JUN1985 15:00:00)-Water Temperature (C)]]*OO[[#This Row],[12]]/SUM(OO[12])</f>
        <v>0</v>
      </c>
      <c r="O390" s="10">
        <f>3/24*OO[[#This Row],[71 (27JUN1985 18:00:00)-Water Temperature (C)]]*OO[[#This Row],[13]]/SUM(OO[13])</f>
        <v>0</v>
      </c>
      <c r="P390" s="10">
        <f>3/24*OO[[#This Row],[72 (27JUN1985 21:00:00)-Water Temperature (C)]]*OO[[#This Row],[14]]/SUM(OO[14])</f>
        <v>0</v>
      </c>
      <c r="Q390" s="10">
        <f>3/24*OO[[#This Row],[73 (28JUN1985 00:00:00)-Water Temperature (C)]]*OO[[#This Row],[15]]/SUM(OO[15])</f>
        <v>0</v>
      </c>
      <c r="R390" s="10">
        <f>3/24*OO[[#This Row],[74 (28JUN1985 03:00:00)-Water Temperature (C)]]*OO[[#This Row],[16]]/SUM(OO[16])</f>
        <v>0</v>
      </c>
      <c r="S390" s="10">
        <f>3/24*OO[[#This Row],[75 (28JUN1985 06:00:00)-Water Temperature (C)]]*OO[[#This Row],[17]]/SUM(OO[17])</f>
        <v>0</v>
      </c>
      <c r="T390" s="10">
        <f>3/24*OO[[#This Row],[76 (28JUN1985 09:00:00)-Water Temperature (C)]]*OO[[#This Row],[18]]/SUM(OO[18])</f>
        <v>0</v>
      </c>
      <c r="U390" s="10">
        <f>3/24*OO[[#This Row],[77 (28JUN1985 12:00:00)-Water Temperature (C)]]*OO[[#This Row],[19]]/SUM(OO[19])</f>
        <v>0</v>
      </c>
      <c r="V390" s="10">
        <f>3/24000000*OO[[#This Row],[78 (28JUN1985 15:00:00)-Water Temperature (C)]]*OO[[#This Row],[20]]</f>
        <v>1.4176488846093748E-42</v>
      </c>
      <c r="W390" s="10">
        <f>3/24000000*OO[[#This Row],[79 (28JUN1985 18:00:00)-Water Temperature (C)]]*OO[[#This Row],[21]]</f>
        <v>6.2734414818312502E-33</v>
      </c>
      <c r="X390" s="10">
        <f>3/24000000*OO[[#This Row],[80 (28JUN1985 21:00:00)-Water Temperature (C)]]*OO[[#This Row],[22]]</f>
        <v>2.5879420853500002E-27</v>
      </c>
      <c r="Y390" s="10">
        <f>3/24000000*OO[[#This Row],[81 (29JUN1985 00:00:00)-Water Temperature (C)]]*OO[[#This Row],[23]]</f>
        <v>7.0386155005750003E-21</v>
      </c>
      <c r="Z390" s="10">
        <f>3/24000000*OO[[#This Row],[82 (29JUN1985 03:00:00)-Water Temperature (C)]]*OO[[#This Row],[24]]</f>
        <v>6.9287721573262507E-17</v>
      </c>
      <c r="AA390" s="10">
        <f>3/24000000*OO[[#This Row],[83 (29JUN1985 06:00:00)-Water Temperature (C)]]*OO[[#This Row],[25]]</f>
        <v>8.1859073462499986E-14</v>
      </c>
      <c r="AB390" s="10">
        <f>3/24000000*OO[[#This Row],[84 (29JUN1985 09:00:00)-Water Temperature (C)]]*OO[[#This Row],[26]]</f>
        <v>2.5096216850250004E-11</v>
      </c>
      <c r="AC390" s="10">
        <f>3/24000000*OO[[#This Row],[85 (29JUN1985 12:00:00)-Water Temperature (C)]]*OO[[#This Row],[27]]</f>
        <v>2.7727414223299997E-9</v>
      </c>
      <c r="AD390" s="10">
        <f>3/24000000*OO[[#This Row],[86 (29JUN1985 15:00:00)-Water Temperature (C)]]*OO[[#This Row],[28]]</f>
        <v>1.3400204562744999E-7</v>
      </c>
      <c r="AE390" s="10">
        <f>3/24000000*OO[[#This Row],[88 (29JUN1985 21:00:00)-Water Temperature (C)]]*OO[[#This Row],[30]]</f>
        <v>4.6035384239174992E-5</v>
      </c>
      <c r="AF390" s="10">
        <f>3/24000000*OO[[#This Row],[88 (29JUN1985 21:00:00)-Water Temperature (C)]]*OO[[#This Row],[30]]</f>
        <v>4.6035384239174992E-5</v>
      </c>
      <c r="AG390" s="10">
        <f>3/24000000*OO[[#This Row],[89 (30JUN1985 00:00:00)-Water Temperature (C)]]*OO[[#This Row],[31]]</f>
        <v>3.8467224237399996E-4</v>
      </c>
      <c r="AH390" s="10">
        <f>3/24000000*OO[[#This Row],[90 (30JUN1985 03:00:00)-Water Temperature (C)]]*OO[[#This Row],[32]]</f>
        <v>2.07767554548425E-3</v>
      </c>
      <c r="AI390" s="10">
        <f>3/24000000*OO[[#This Row],[91 (30JUN1985 06:00:00)-Water Temperature (C)]]*OO[[#This Row],[33]]</f>
        <v>7.5867418773712487E-3</v>
      </c>
      <c r="AJ390" s="10">
        <f>3/24000000*OO[[#This Row],[92 (30JUN1985 09:00:00)-Water Temperature (C)]]*OO[[#This Row],[34]]</f>
        <v>1.9714339056665E-2</v>
      </c>
      <c r="AK390" s="10">
        <f>3/24000000*OO[[#This Row],[93 (30JUN1985 12:00:00)-Water Temperature (C)]]*OO[[#This Row],[35]]</f>
        <v>3.80906032288875E-2</v>
      </c>
      <c r="AL390" s="10">
        <f>3/24000000*OO[[#This Row],[94 (30JUN1985 15:00:00)-Water Temperature (C)]]*OO[[#This Row],[36]]</f>
        <v>5.621630219651249E-2</v>
      </c>
      <c r="AM390" s="10">
        <f>3/24000000*OO[[#This Row],[95 (30JUN1985 18:00:00)-Water Temperature (C)]]*OO[[#This Row],[37]]</f>
        <v>6.4978974475712506E-2</v>
      </c>
      <c r="AN390" s="10">
        <f>3/24000000*OO[[#This Row],[96 (30JUN1985 21:00:00)-Water Temperature (C)]]*OO[[#This Row],[38]]</f>
        <v>5.9934166891799992E-2</v>
      </c>
      <c r="AO390" s="10">
        <f>3/24000000*OO[[#This Row],[97 (01JUL1985 00:00:00)-Water Temperature (C)]]*OO[[#This Row],[39]]</f>
        <v>4.5658284077399997E-2</v>
      </c>
      <c r="AP390" s="10">
        <f>3/24000000*OO[[#This Row],[98 (01JUL1985 03:00:00)-Water Temperature (C)]]*OO[[#This Row],[40]]</f>
        <v>2.9252977564162497E-2</v>
      </c>
      <c r="AQ390" s="10">
        <f>3/24000000*OO[[#This Row],[99 (01JUL1985 06:00:00)-Water Temperature (C)]]*OO[[#This Row],[41]]</f>
        <v>1.6197206107875003E-2</v>
      </c>
      <c r="AR390" s="10">
        <f>3/24000000*OO[[#This Row],[100 (01JUL1985 09:00:00)-Water Temperature (C)]]*OO[[#This Row],[42]]</f>
        <v>8.0472122171999991E-3</v>
      </c>
      <c r="AS390" s="10">
        <f>3/24000000*OO[[#This Row],[101 (01JUL1985 12:00:00)-Water Temperature (C)]]*OO[[#This Row],[43]]</f>
        <v>3.5213291031075001E-3</v>
      </c>
      <c r="AT390" s="10">
        <f>3/24000000*OO[[#This Row],[102 (01JUL1985 15:00:00)-Water Temperature (C)]]*OO[[#This Row],[44]]</f>
        <v>1.4009987518949999E-3</v>
      </c>
      <c r="AU390" s="10">
        <f>3/24000000*OO[[#This Row],[103 (01JUL1985 18:00:00)-Water Temperature (C)]]*OO[[#This Row],[45]]</f>
        <v>5.3203711286062489E-4</v>
      </c>
      <c r="AV390" s="10">
        <f>3/24000000*OO[[#This Row],[104 (01JUL1985 21:00:00)-Water Temperature (C)]]*OO[[#This Row],[46]]</f>
        <v>2.1333344599112498E-4</v>
      </c>
      <c r="AW390" s="10">
        <f>3/24000000*OO[[#This Row],[105 (02JUL1985 00:00:00)-Water Temperature (C)]]*OO[[#This Row],[47]]</f>
        <v>1.07773090406E-4</v>
      </c>
      <c r="AX390" s="10">
        <f>3/24000000*OO[[#This Row],[106 (02JUL1985 03:00:00)-Water Temperature (C)]]*OO[[#This Row],[48]]</f>
        <v>7.5385019154899981E-5</v>
      </c>
      <c r="AY390" s="10">
        <f>3/24000000*OO[[#This Row],[107 (02JUL1985 06:00:00)-Water Temperature (C)]]*OO[[#This Row],[49]]</f>
        <v>6.650335911831249E-5</v>
      </c>
      <c r="AZ390" s="10">
        <f>3/24000000*OO[[#This Row],[108 (02JUL1985 09:00:00)-Water Temperature (C)]]*OO[[#This Row],[50]]</f>
        <v>6.5581009735175009E-5</v>
      </c>
      <c r="BA390" s="10">
        <f>3/24000000*OO[[#This Row],[109 (02JUL1985 12:00:00)-Water Temperature (C)]]*OO[[#This Row],[51]]</f>
        <v>6.46268059906E-5</v>
      </c>
      <c r="BB390" s="10">
        <f>3/24000000*OO[[#This Row],[110 (02JUL1985 15:00:00)-Water Temperature (C)]]*OO[[#This Row],[52]]</f>
        <v>6.286567633425E-5</v>
      </c>
      <c r="BC390" s="10">
        <f>3/24000000*OO[[#This Row],[111 (02JUL1985 18:00:00)-Water Temperature (C)]]*OO[[#This Row],[53]]</f>
        <v>6.0091818320187503E-5</v>
      </c>
      <c r="BD390" s="10">
        <f>3/24000000*OO[[#This Row],[112 (02JUL1985 21:00:00)-Water Temperature (C)]]*OO[[#This Row],[54]]</f>
        <v>5.601446659785E-5</v>
      </c>
      <c r="BE390" s="10">
        <f>3/24000000*OO[[#This Row],[113 (03JUL1985 00:00:00)-Water Temperature (C)]]*OO[[#This Row],[55]]</f>
        <v>5.1033552531499995E-5</v>
      </c>
      <c r="BF390" s="10">
        <f>3/24000000*OO[[#This Row],[114 (03JUL1985 03:00:00)-Water Temperature (C)]]*OO[[#This Row],[56]]</f>
        <v>4.6237879852349999E-5</v>
      </c>
      <c r="BG390" s="10">
        <f>3/24000000*OO[[#This Row],[115 (03JUL1985 06:00:00)-Water Temperature (C)]]*OO[[#This Row],[57]]</f>
        <v>4.1617058219000006E-5</v>
      </c>
      <c r="BH390" s="10">
        <f>3/24000000*OO[[#This Row],[116 (03JUL1985 09:00:00)-Water Temperature (C)]]*OO[[#This Row],[58]]</f>
        <v>3.7891526656825003E-5</v>
      </c>
      <c r="BI390" s="10">
        <f>3/24000000*OO[[#This Row],[117 (03JUL1985 12:00:00)-Water Temperature (C)]]*OO[[#This Row],[59]]</f>
        <v>3.4196941104974999E-5</v>
      </c>
      <c r="BJ390" s="10">
        <f>3/24000000*OO[[#This Row],[118 (03JUL1985 15:00:00)-Water Temperature (C)]]*OO[[#This Row],[60]]</f>
        <v>3.0284622037949998E-5</v>
      </c>
      <c r="BK390" s="10">
        <f>3/24000000*OO[[#This Row],[119 (03JUL1985 18:00:00)-Water Temperature (C)]]*OO[[#This Row],[61]]</f>
        <v>2.664898153617875E-5</v>
      </c>
      <c r="BL390" s="10">
        <f>3/24000000*OO[[#This Row],[120 (03JUL1985 21:00:00)-Water Temperature (C)]]*OO[[#This Row],[62]]</f>
        <v>2.3047849563270002E-5</v>
      </c>
      <c r="BM390" s="10">
        <f>3/24000000*OO[[#This Row],[121 (04JUL1985 00:00:00)-Water Temperature (C)]]*OO[[#This Row],[63]]</f>
        <v>1.9888607401159998E-5</v>
      </c>
      <c r="BN390" s="10">
        <f>3/24000000*OO[[#This Row],[122 (04JUL1985 03:00:00)-Water Temperature (C)]]*OO[[#This Row],[64]]</f>
        <v>1.7312146425097497E-5</v>
      </c>
      <c r="BO390" s="10">
        <f>3/24000000*OO[[#This Row],[123 (04JUL1985 06:00:00)-Water Temperature (C)]]*OO[[#This Row],[65]]</f>
        <v>1.5056429316831252E-5</v>
      </c>
      <c r="BP390" s="10">
        <f>3/24000000*OO[[#This Row],[124 (04JUL1985 09:00:00)-Water Temperature (C)]]*OO[[#This Row],[66]]</f>
        <v>1.3076664889537501E-5</v>
      </c>
      <c r="BQ390" s="10">
        <f>3/24000000*OO[[#This Row],[125 (04JUL1985 12:00:00)-Water Temperature (C)]]*OO[[#This Row],[67]]</f>
        <v>1.0952730541789998E-5</v>
      </c>
      <c r="BR390" s="10">
        <f>3/24000000*OO[[#This Row],[126 (04JUL1985 15:00:00)-Water Temperature (C)]]*OO[[#This Row],[68]]</f>
        <v>8.94835871818625E-6</v>
      </c>
      <c r="BS390" s="10">
        <f>3/24000000*OO[[#This Row],[127 (04JUL1985 18:00:00)-Water Temperature (C)]]*OO[[#This Row],[69]]</f>
        <v>7.0613073057599997E-6</v>
      </c>
      <c r="BT390" s="10">
        <f>3/24000000*OO[[#This Row],[128 (04JUL1985 21:00:00)-Water Temperature (C)]]*OO[[#This Row],[70]]</f>
        <v>5.5120297970624995E-6</v>
      </c>
      <c r="BU390" s="10">
        <f>3/24000000*OO[[#This Row],[129 (05JUL1985 00:00:00)-Water Temperature (C)]]*OO[[#This Row],[71]]</f>
        <v>4.3632114855299996E-6</v>
      </c>
      <c r="BV390" s="10">
        <f>3/24000000*OO[[#This Row],[130 (05JUL1985 03:00:00)-Water Temperature (C)]]*OO[[#This Row],[72]]</f>
        <v>3.5525922151174999E-6</v>
      </c>
      <c r="BW390" s="10">
        <f>3/24000000*OO[[#This Row],[131 (05JUL1985 06:00:00)-Water Temperature (C)]]*OO[[#This Row],[73]]</f>
        <v>2.9905146329749999E-6</v>
      </c>
      <c r="BX390" s="10">
        <f>3/24000000*OO[[#This Row],[132 (05JUL1985 09:00:00)-Water Temperature (C)]]*OO[[#This Row],[74]]</f>
        <v>2.6550375222003749E-6</v>
      </c>
      <c r="BY390" s="10">
        <f>3/24000000*OO[[#This Row],[133 (05JUL1985 12:00:00)-Water Temperature (C)]]*OO[[#This Row],[75]]</f>
        <v>2.3665550073387495E-6</v>
      </c>
      <c r="BZ390" s="10">
        <f>3/24000000*OO[[#This Row],[134 (05JUL1985 15:00:00)-Water Temperature (C)]]*OO[[#This Row],[76]]</f>
        <v>2.1555781582919997E-6</v>
      </c>
      <c r="CA390" s="10">
        <f>3/24000000*OO[[#This Row],[135 (05JUL1985 18:00:00)-Water Temperature (C)]]*OO[[#This Row],[77]]</f>
        <v>1.9933657737332498E-6</v>
      </c>
      <c r="CB390" s="10">
        <f>3/24000000*OO[[#This Row],[136 (05JUL1985 21:00:00)-Water Temperature (C)]]*OO[[#This Row],[78]]</f>
        <v>1.84397080039375E-6</v>
      </c>
      <c r="CC390" s="10">
        <f>3/24000000*OO[[#This Row],[137 (06JUL1985 00:00:00)-Water Temperature (C)]]*OO[[#This Row],[79]]</f>
        <v>1.7081809273114999E-6</v>
      </c>
      <c r="CD390" s="10">
        <f>3/24000000*OO[[#This Row],[138 (06JUL1985 03:00:00)-Water Temperature (C)]]*OO[[#This Row],[80]]</f>
        <v>1.6018055576999999E-6</v>
      </c>
      <c r="CE390" s="10">
        <f>3/24000000*OO[[#This Row],[139 (06JUL1985 06:00:00)-Water Temperature (C)]]*OO[[#This Row],[81]]</f>
        <v>1.5315464080624999E-6</v>
      </c>
      <c r="CF390" s="10">
        <f>3/24000000*OO[[#This Row],[140 (06JUL1985 09:00:00)-Water Temperature (C)]]*OO[[#This Row],[82]]</f>
        <v>1.5169918006439999E-6</v>
      </c>
      <c r="CG390" s="10">
        <f>3/24000000*OO[[#This Row],[141 (06JUL1985 12:00:00)-Water Temperature (C)]]*OO[[#This Row],[83]]</f>
        <v>1.4912593315545001E-6</v>
      </c>
      <c r="CH390" s="10">
        <f>3/24000000*OO[[#This Row],[142 (06JUL1985 15:00:00)-Water Temperature (C)]]*OO[[#This Row],[84]]</f>
        <v>1.4680993254765E-6</v>
      </c>
      <c r="CI390" s="10">
        <f>3/24000000*OO[[#This Row],[143 (06JUL1985 18:00:00)-Water Temperature (C)]]*OO[[#This Row],[85]]</f>
        <v>1.4514636165886247E-6</v>
      </c>
      <c r="CJ390" s="10">
        <f>3/24000000*OO[[#This Row],[144 (06JUL1985 21:00:00)-Water Temperature (C)]]*OO[[#This Row],[86]]</f>
        <v>1.400619019215625E-6</v>
      </c>
      <c r="CK390" s="10">
        <f>3/24000000*OO[[#This Row],[145 (07JUL1985 00:00:00)-Water Temperature (C)]]*OO[[#This Row],[87]]</f>
        <v>1.3302088334531249E-6</v>
      </c>
      <c r="CL390" s="10">
        <f>3/24000000*OO[[#This Row],[146 (07JUL1985 03:00:00)-Water Temperature (C)]]*OO[[#This Row],[88]]</f>
        <v>1.272494980048E-6</v>
      </c>
      <c r="CM390" s="10">
        <f>3/24000000*OO[[#This Row],[147 (07JUL1985 06:00:00)-Water Temperature (C)]]*OO[[#This Row],[89]]</f>
        <v>1.2218476495705E-6</v>
      </c>
      <c r="CN390" s="10">
        <f>3/24000000*OO[[#This Row],[148 (07JUL1985 09:00:00)-Water Temperature (C)]]*OO[[#This Row],[90]]</f>
        <v>1.1947427825215001E-6</v>
      </c>
      <c r="CO390" s="10">
        <f>3/24000000*OO[[#This Row],[149 (07JUL1985 12:00:00)-Water Temperature (C)]]*OO[[#This Row],[91]]</f>
        <v>1.1639755168325001E-6</v>
      </c>
      <c r="CP390" s="10">
        <f>3/24000000*OO[[#This Row],[150 (07JUL1985 15:00:00)-Water Temperature (C)]]*OO[[#This Row],[92]]</f>
        <v>1.1191863281115E-6</v>
      </c>
      <c r="CQ390" s="10">
        <f>3/24000000*OO[[#This Row],[151 (07JUL1985 18:00:00)-Water Temperature (C)]]*OO[[#This Row],[93]]</f>
        <v>1.0736613058916251E-6</v>
      </c>
      <c r="CR390" s="10">
        <f>3/24000000*OO[[#This Row],[152 (07JUL1985 21:00:00)-Water Temperature (C)]]*OO[[#This Row],[94]]</f>
        <v>1.0125585939202499E-6</v>
      </c>
      <c r="CS390" s="10">
        <f>3/24000000*OO[[#This Row],[153 (08JUL1985 00:00:00)-Water Temperature (C)]]*OO[[#This Row],[95]]</f>
        <v>9.5386645438999976E-7</v>
      </c>
      <c r="CT390" s="10">
        <f>3/24000000*OO[[#This Row],[154 (08JUL1985 03:00:00)-Water Temperature (C)]]*OO[[#This Row],[96]]</f>
        <v>9.0702537842774984E-7</v>
      </c>
      <c r="CU390" s="10">
        <f>3/24000000*OO[[#This Row],[155 (08JUL1985 06:00:00)-Water Temperature (C)]]*OO[[#This Row],[97]]</f>
        <v>8.6750346447050015E-7</v>
      </c>
      <c r="CV390" s="10">
        <f>3/24000000*OO[[#This Row],[156 (08JUL1985 09:00:00)-Water Temperature (C)]]*OO[[#This Row],[98]]</f>
        <v>8.3060943147299998E-7</v>
      </c>
      <c r="CW390" s="10">
        <f>3/24000000*OO[[#This Row],[157 (08JUL1985 12:00:00)-Water Temperature (C)]]*OO[[#This Row],[99]]</f>
        <v>8.0429212390025E-7</v>
      </c>
    </row>
    <row r="391" spans="1:101" x14ac:dyDescent="0.35">
      <c r="A391" t="s">
        <v>398</v>
      </c>
      <c r="B391">
        <v>847.13070000000005</v>
      </c>
      <c r="C391" s="10">
        <f>3/24*OO[[#This Row],[59 (26JUN1985 06:00:00)-Water Temperature (C)]]*OO[[#This Row],[1]]/SUM(OO[1])</f>
        <v>0</v>
      </c>
      <c r="D391" s="10">
        <f>3/24*OO[[#This Row],[60 (26JUN1985 09:00:00)-Water Temperature (C)]]*OO[[#This Row],[2]]/SUM(OO[2])</f>
        <v>0</v>
      </c>
      <c r="E391" s="10">
        <f>3/24*OO[[#This Row],[61 (26JUN1985 12:00:00)-Water Temperature (C)]]*OO[[#This Row],[3]]/SUM(OO[3])</f>
        <v>0</v>
      </c>
      <c r="F391" s="10">
        <f>3/24*OO[[#This Row],[62 (26JUN1985 15:00:00)-Water Temperature (C)]]*OO[[#This Row],[4]]/SUM(OO[4])</f>
        <v>0</v>
      </c>
      <c r="G391" s="10">
        <f>3/24*OO[[#This Row],[63 (26JUN1985 18:00:00)-Water Temperature (C)]]*OO[[#This Row],[5]]/SUM(OO[5])</f>
        <v>0</v>
      </c>
      <c r="H391" s="10">
        <f>3/24*OO[[#This Row],[64 (26JUN1985 21:00:00)-Water Temperature (C)]]*OO[[#This Row],[6]]/SUM(OO[6])</f>
        <v>0</v>
      </c>
      <c r="I391" s="10">
        <f>3/24*OO[[#This Row],[65 (27JUN1985 00:00:00)-Water Temperature (C)]]*OO[[#This Row],[7]]/SUM(OO[7])</f>
        <v>0</v>
      </c>
      <c r="J391" s="10">
        <f>3/24*OO[[#This Row],[66 (27JUN1985 03:00:00)-Water Temperature (C)]]*OO[[#This Row],[8]]/SUM(OO[8])</f>
        <v>0</v>
      </c>
      <c r="K391" s="10">
        <f>3/24*OO[[#This Row],[67 (27JUN1985 06:00:00)-Water Temperature (C)]]*OO[[#This Row],[9]]/SUM(OO[9])</f>
        <v>0</v>
      </c>
      <c r="L391" s="10">
        <f>3/24*OO[[#This Row],[68 (27JUN1985 09:00:00)-Water Temperature (C)]]*OO[[#This Row],[10]]/SUM(OO[10])</f>
        <v>0</v>
      </c>
      <c r="M391" s="10">
        <f>3/24*OO[[#This Row],[69 (27JUN1985 12:00:00)-Water Temperature (C)]]*OO[[#This Row],[11]]/SUM(OO[11])</f>
        <v>0</v>
      </c>
      <c r="N391" s="10">
        <f>3/24*OO[[#This Row],[70 (27JUN1985 15:00:00)-Water Temperature (C)]]*OO[[#This Row],[12]]/SUM(OO[12])</f>
        <v>0</v>
      </c>
      <c r="O391" s="10">
        <f>3/24*OO[[#This Row],[71 (27JUN1985 18:00:00)-Water Temperature (C)]]*OO[[#This Row],[13]]/SUM(OO[13])</f>
        <v>0</v>
      </c>
      <c r="P391" s="10">
        <f>3/24*OO[[#This Row],[72 (27JUN1985 21:00:00)-Water Temperature (C)]]*OO[[#This Row],[14]]/SUM(OO[14])</f>
        <v>0</v>
      </c>
      <c r="Q391" s="10">
        <f>3/24*OO[[#This Row],[73 (28JUN1985 00:00:00)-Water Temperature (C)]]*OO[[#This Row],[15]]/SUM(OO[15])</f>
        <v>0</v>
      </c>
      <c r="R391" s="10">
        <f>3/24*OO[[#This Row],[74 (28JUN1985 03:00:00)-Water Temperature (C)]]*OO[[#This Row],[16]]/SUM(OO[16])</f>
        <v>0</v>
      </c>
      <c r="S391" s="10">
        <f>3/24*OO[[#This Row],[75 (28JUN1985 06:00:00)-Water Temperature (C)]]*OO[[#This Row],[17]]/SUM(OO[17])</f>
        <v>0</v>
      </c>
      <c r="T391" s="10">
        <f>3/24*OO[[#This Row],[76 (28JUN1985 09:00:00)-Water Temperature (C)]]*OO[[#This Row],[18]]/SUM(OO[18])</f>
        <v>0</v>
      </c>
      <c r="U391" s="10">
        <f>3/24*OO[[#This Row],[77 (28JUN1985 12:00:00)-Water Temperature (C)]]*OO[[#This Row],[19]]/SUM(OO[19])</f>
        <v>0</v>
      </c>
      <c r="V391" s="10">
        <f>3/24000000*OO[[#This Row],[78 (28JUN1985 15:00:00)-Water Temperature (C)]]*OO[[#This Row],[20]]</f>
        <v>5.34169388042E-43</v>
      </c>
      <c r="W391" s="10">
        <f>3/24000000*OO[[#This Row],[79 (28JUN1985 18:00:00)-Water Temperature (C)]]*OO[[#This Row],[21]]</f>
        <v>2.3988715150259995E-33</v>
      </c>
      <c r="X391" s="10">
        <f>3/24000000*OO[[#This Row],[80 (28JUN1985 21:00:00)-Water Temperature (C)]]*OO[[#This Row],[22]]</f>
        <v>1.045336128081375E-27</v>
      </c>
      <c r="Y391" s="10">
        <f>3/24000000*OO[[#This Row],[81 (29JUN1985 00:00:00)-Water Temperature (C)]]*OO[[#This Row],[23]]</f>
        <v>3.0615257575912497E-21</v>
      </c>
      <c r="Z391" s="10">
        <f>3/24000000*OO[[#This Row],[82 (29JUN1985 03:00:00)-Water Temperature (C)]]*OO[[#This Row],[24]]</f>
        <v>3.9801806816850002E-17</v>
      </c>
      <c r="AA391" s="10">
        <f>3/24000000*OO[[#This Row],[83 (29JUN1985 06:00:00)-Water Temperature (C)]]*OO[[#This Row],[25]]</f>
        <v>5.5612916859325004E-14</v>
      </c>
      <c r="AB391" s="10">
        <f>3/24000000*OO[[#This Row],[84 (29JUN1985 09:00:00)-Water Temperature (C)]]*OO[[#This Row],[26]]</f>
        <v>1.9567488467931249E-11</v>
      </c>
      <c r="AC391" s="10">
        <f>3/24000000*OO[[#This Row],[85 (29JUN1985 12:00:00)-Water Temperature (C)]]*OO[[#This Row],[27]]</f>
        <v>2.3891690404979997E-9</v>
      </c>
      <c r="AD391" s="10">
        <f>3/24000000*OO[[#This Row],[86 (29JUN1985 15:00:00)-Water Temperature (C)]]*OO[[#This Row],[28]]</f>
        <v>1.2479489745724998E-7</v>
      </c>
      <c r="AE391" s="10">
        <f>3/24000000*OO[[#This Row],[88 (29JUN1985 21:00:00)-Water Temperature (C)]]*OO[[#This Row],[30]]</f>
        <v>4.7860810282399993E-5</v>
      </c>
      <c r="AF391" s="10">
        <f>3/24000000*OO[[#This Row],[88 (29JUN1985 21:00:00)-Water Temperature (C)]]*OO[[#This Row],[30]]</f>
        <v>4.7860810282399993E-5</v>
      </c>
      <c r="AG391" s="10">
        <f>3/24000000*OO[[#This Row],[89 (30JUN1985 00:00:00)-Water Temperature (C)]]*OO[[#This Row],[31]]</f>
        <v>4.1650019793375005E-4</v>
      </c>
      <c r="AH391" s="10">
        <f>3/24000000*OO[[#This Row],[90 (30JUN1985 03:00:00)-Water Temperature (C)]]*OO[[#This Row],[32]]</f>
        <v>2.3308765153149998E-3</v>
      </c>
      <c r="AI391" s="10">
        <f>3/24000000*OO[[#This Row],[91 (30JUN1985 06:00:00)-Water Temperature (C)]]*OO[[#This Row],[33]]</f>
        <v>8.7503782653000003E-3</v>
      </c>
      <c r="AJ391" s="10">
        <f>3/24000000*OO[[#This Row],[92 (30JUN1985 09:00:00)-Water Temperature (C)]]*OO[[#This Row],[34]]</f>
        <v>2.3626182007012497E-2</v>
      </c>
      <c r="AK391" s="10">
        <f>3/24000000*OO[[#This Row],[93 (30JUN1985 12:00:00)-Water Temperature (C)]]*OO[[#This Row],[35]]</f>
        <v>4.7780069956212499E-2</v>
      </c>
      <c r="AL391" s="10">
        <f>3/24000000*OO[[#This Row],[94 (30JUN1985 15:00:00)-Water Temperature (C)]]*OO[[#This Row],[36]]</f>
        <v>7.3391789682574995E-2</v>
      </c>
      <c r="AM391" s="10">
        <f>3/24000000*OO[[#This Row],[95 (30JUN1985 18:00:00)-Water Temperature (C)]]*OO[[#This Row],[37]]</f>
        <v>8.7442300462600014E-2</v>
      </c>
      <c r="AN391" s="10">
        <f>3/24000000*OO[[#This Row],[96 (30JUN1985 21:00:00)-Water Temperature (C)]]*OO[[#This Row],[38]]</f>
        <v>8.2505327630500003E-2</v>
      </c>
      <c r="AO391" s="10">
        <f>3/24000000*OO[[#This Row],[97 (01JUL1985 00:00:00)-Water Temperature (C)]]*OO[[#This Row],[39]]</f>
        <v>6.4066218637824995E-2</v>
      </c>
      <c r="AP391" s="10">
        <f>3/24000000*OO[[#This Row],[98 (01JUL1985 03:00:00)-Water Temperature (C)]]*OO[[#This Row],[40]]</f>
        <v>4.1866764162750002E-2</v>
      </c>
      <c r="AQ391" s="10">
        <f>3/24000000*OO[[#This Row],[99 (01JUL1985 06:00:00)-Water Temperature (C)]]*OO[[#This Row],[41]]</f>
        <v>2.3615838774749997E-2</v>
      </c>
      <c r="AR391" s="10">
        <f>3/24000000*OO[[#This Row],[100 (01JUL1985 09:00:00)-Water Temperature (C)]]*OO[[#This Row],[42]]</f>
        <v>1.1952692920238751E-2</v>
      </c>
      <c r="AS391" s="10">
        <f>3/24000000*OO[[#This Row],[101 (01JUL1985 12:00:00)-Water Temperature (C)]]*OO[[#This Row],[43]]</f>
        <v>5.2641220551099994E-3</v>
      </c>
      <c r="AT391" s="10">
        <f>3/24000000*OO[[#This Row],[102 (01JUL1985 15:00:00)-Water Temperature (C)]]*OO[[#This Row],[44]]</f>
        <v>2.0824234686213751E-3</v>
      </c>
      <c r="AU391" s="10">
        <f>3/24000000*OO[[#This Row],[103 (01JUL1985 18:00:00)-Water Temperature (C)]]*OO[[#This Row],[45]]</f>
        <v>7.7069508871499993E-4</v>
      </c>
      <c r="AV391" s="10">
        <f>3/24000000*OO[[#This Row],[104 (01JUL1985 21:00:00)-Water Temperature (C)]]*OO[[#This Row],[46]]</f>
        <v>2.9135566455887503E-4</v>
      </c>
      <c r="AW391" s="10">
        <f>3/24000000*OO[[#This Row],[105 (02JUL1985 00:00:00)-Water Temperature (C)]]*OO[[#This Row],[47]]</f>
        <v>1.3313355504125001E-4</v>
      </c>
      <c r="AX391" s="10">
        <f>3/24000000*OO[[#This Row],[106 (02JUL1985 03:00:00)-Water Temperature (C)]]*OO[[#This Row],[48]]</f>
        <v>8.4317339905762498E-5</v>
      </c>
      <c r="AY391" s="10">
        <f>3/24000000*OO[[#This Row],[107 (02JUL1985 06:00:00)-Water Temperature (C)]]*OO[[#This Row],[49]]</f>
        <v>6.9993000978999995E-5</v>
      </c>
      <c r="AZ391" s="10">
        <f>3/24000000*OO[[#This Row],[108 (02JUL1985 09:00:00)-Water Temperature (C)]]*OO[[#This Row],[50]]</f>
        <v>6.6756862390212514E-5</v>
      </c>
      <c r="BA391" s="10">
        <f>3/24000000*OO[[#This Row],[109 (02JUL1985 12:00:00)-Water Temperature (C)]]*OO[[#This Row],[51]]</f>
        <v>6.4750841132687497E-5</v>
      </c>
      <c r="BB391" s="10">
        <f>3/24000000*OO[[#This Row],[110 (02JUL1985 15:00:00)-Water Temperature (C)]]*OO[[#This Row],[52]]</f>
        <v>6.3155782675624995E-5</v>
      </c>
      <c r="BC391" s="10">
        <f>3/24000000*OO[[#This Row],[111 (02JUL1985 18:00:00)-Water Temperature (C)]]*OO[[#This Row],[53]]</f>
        <v>6.0433636352100004E-5</v>
      </c>
      <c r="BD391" s="10">
        <f>3/24000000*OO[[#This Row],[112 (02JUL1985 21:00:00)-Water Temperature (C)]]*OO[[#This Row],[54]]</f>
        <v>5.6399589061199998E-5</v>
      </c>
      <c r="BE391" s="10">
        <f>3/24000000*OO[[#This Row],[113 (03JUL1985 00:00:00)-Water Temperature (C)]]*OO[[#This Row],[55]]</f>
        <v>5.1473986895787504E-5</v>
      </c>
      <c r="BF391" s="10">
        <f>3/24000000*OO[[#This Row],[114 (03JUL1985 03:00:00)-Water Temperature (C)]]*OO[[#This Row],[56]]</f>
        <v>4.6771621840500001E-5</v>
      </c>
      <c r="BG391" s="10">
        <f>3/24000000*OO[[#This Row],[115 (03JUL1985 06:00:00)-Water Temperature (C)]]*OO[[#This Row],[57]]</f>
        <v>4.2259242221962489E-5</v>
      </c>
      <c r="BH391" s="10">
        <f>3/24000000*OO[[#This Row],[116 (03JUL1985 09:00:00)-Water Temperature (C)]]*OO[[#This Row],[58]]</f>
        <v>3.8719795054187497E-5</v>
      </c>
      <c r="BI391" s="10">
        <f>3/24000000*OO[[#This Row],[117 (03JUL1985 12:00:00)-Water Temperature (C)]]*OO[[#This Row],[59]]</f>
        <v>3.5086618559999997E-5</v>
      </c>
      <c r="BJ391" s="10">
        <f>3/24000000*OO[[#This Row],[118 (03JUL1985 15:00:00)-Water Temperature (C)]]*OO[[#This Row],[60]]</f>
        <v>3.1166628901999996E-5</v>
      </c>
      <c r="BK391" s="10">
        <f>3/24000000*OO[[#This Row],[119 (03JUL1985 18:00:00)-Water Temperature (C)]]*OO[[#This Row],[61]]</f>
        <v>2.7473024595078747E-5</v>
      </c>
      <c r="BL391" s="10">
        <f>3/24000000*OO[[#This Row],[120 (03JUL1985 21:00:00)-Water Temperature (C)]]*OO[[#This Row],[62]]</f>
        <v>2.3744527406624997E-5</v>
      </c>
      <c r="BM391" s="10">
        <f>3/24000000*OO[[#This Row],[121 (04JUL1985 00:00:00)-Water Temperature (C)]]*OO[[#This Row],[63]]</f>
        <v>2.0494740095362501E-5</v>
      </c>
      <c r="BN391" s="10">
        <f>3/24000000*OO[[#This Row],[122 (04JUL1985 03:00:00)-Water Temperature (C)]]*OO[[#This Row],[64]]</f>
        <v>1.7853942490960002E-5</v>
      </c>
      <c r="BO391" s="10">
        <f>3/24000000*OO[[#This Row],[123 (04JUL1985 06:00:00)-Water Temperature (C)]]*OO[[#This Row],[65]]</f>
        <v>1.5564707106891248E-5</v>
      </c>
      <c r="BP391" s="10">
        <f>3/24000000*OO[[#This Row],[124 (04JUL1985 09:00:00)-Water Temperature (C)]]*OO[[#This Row],[66]]</f>
        <v>1.3581945668452499E-5</v>
      </c>
      <c r="BQ391" s="10">
        <f>3/24000000*OO[[#This Row],[125 (04JUL1985 12:00:00)-Water Temperature (C)]]*OO[[#This Row],[67]]</f>
        <v>1.1421508399892499E-5</v>
      </c>
      <c r="BR391" s="10">
        <f>3/24000000*OO[[#This Row],[126 (04JUL1985 15:00:00)-Water Temperature (C)]]*OO[[#This Row],[68]]</f>
        <v>9.3743249889424993E-6</v>
      </c>
      <c r="BS391" s="10">
        <f>3/24000000*OO[[#This Row],[127 (04JUL1985 18:00:00)-Water Temperature (C)]]*OO[[#This Row],[69]]</f>
        <v>7.4078006429000005E-6</v>
      </c>
      <c r="BT391" s="10">
        <f>3/24000000*OO[[#This Row],[128 (04JUL1985 21:00:00)-Water Temperature (C)]]*OO[[#This Row],[70]]</f>
        <v>5.7837628837324994E-6</v>
      </c>
      <c r="BU391" s="10">
        <f>3/24000000*OO[[#This Row],[129 (05JUL1985 00:00:00)-Water Temperature (C)]]*OO[[#This Row],[71]]</f>
        <v>4.5700386155449991E-6</v>
      </c>
      <c r="BV391" s="10">
        <f>3/24000000*OO[[#This Row],[130 (05JUL1985 03:00:00)-Water Temperature (C)]]*OO[[#This Row],[72]]</f>
        <v>3.7108985491687502E-6</v>
      </c>
      <c r="BW391" s="10">
        <f>3/24000000*OO[[#This Row],[131 (05JUL1985 06:00:00)-Water Temperature (C)]]*OO[[#This Row],[73]]</f>
        <v>3.1154606751187496E-6</v>
      </c>
      <c r="BX391" s="10">
        <f>3/24000000*OO[[#This Row],[132 (05JUL1985 09:00:00)-Water Temperature (C)]]*OO[[#This Row],[74]]</f>
        <v>2.7626801527600006E-6</v>
      </c>
      <c r="BY391" s="10">
        <f>3/24000000*OO[[#This Row],[133 (05JUL1985 12:00:00)-Water Temperature (C)]]*OO[[#This Row],[75]]</f>
        <v>2.457779800742875E-6</v>
      </c>
      <c r="BZ391" s="10">
        <f>3/24000000*OO[[#This Row],[134 (05JUL1985 15:00:00)-Water Temperature (C)]]*OO[[#This Row],[76]]</f>
        <v>2.2372059224675E-6</v>
      </c>
      <c r="CA391" s="10">
        <f>3/24000000*OO[[#This Row],[135 (05JUL1985 18:00:00)-Water Temperature (C)]]*OO[[#This Row],[77]]</f>
        <v>2.0643725819924995E-6</v>
      </c>
      <c r="CB391" s="10">
        <f>3/24000000*OO[[#This Row],[136 (05JUL1985 21:00:00)-Water Temperature (C)]]*OO[[#This Row],[78]]</f>
        <v>1.9072966996799997E-6</v>
      </c>
      <c r="CC391" s="10">
        <f>3/24000000*OO[[#This Row],[137 (06JUL1985 00:00:00)-Water Temperature (C)]]*OO[[#This Row],[79]]</f>
        <v>1.7634539607299999E-6</v>
      </c>
      <c r="CD391" s="10">
        <f>3/24000000*OO[[#This Row],[138 (06JUL1985 03:00:00)-Water Temperature (C)]]*OO[[#This Row],[80]]</f>
        <v>1.6520162736594999E-6</v>
      </c>
      <c r="CE391" s="10">
        <f>3/24000000*OO[[#This Row],[139 (06JUL1985 06:00:00)-Water Temperature (C)]]*OO[[#This Row],[81]]</f>
        <v>1.5798507438174999E-6</v>
      </c>
      <c r="CF391" s="10">
        <f>3/24000000*OO[[#This Row],[140 (06JUL1985 09:00:00)-Water Temperature (C)]]*OO[[#This Row],[82]]</f>
        <v>1.5669803008545003E-6</v>
      </c>
      <c r="CG391" s="10">
        <f>3/24000000*OO[[#This Row],[141 (06JUL1985 12:00:00)-Water Temperature (C)]]*OO[[#This Row],[83]]</f>
        <v>1.5413924646407497E-6</v>
      </c>
      <c r="CH391" s="10">
        <f>3/24000000*OO[[#This Row],[142 (06JUL1985 15:00:00)-Water Temperature (C)]]*OO[[#This Row],[84]]</f>
        <v>1.5178733505E-6</v>
      </c>
      <c r="CI391" s="10">
        <f>3/24000000*OO[[#This Row],[143 (06JUL1985 18:00:00)-Water Temperature (C)]]*OO[[#This Row],[85]]</f>
        <v>1.50108731685675E-6</v>
      </c>
      <c r="CJ391" s="10">
        <f>3/24000000*OO[[#This Row],[144 (06JUL1985 21:00:00)-Water Temperature (C)]]*OO[[#This Row],[86]]</f>
        <v>1.4488613589769998E-6</v>
      </c>
      <c r="CK391" s="10">
        <f>3/24000000*OO[[#This Row],[145 (07JUL1985 00:00:00)-Water Temperature (C)]]*OO[[#This Row],[87]]</f>
        <v>1.3757264340403751E-6</v>
      </c>
      <c r="CL391" s="10">
        <f>3/24000000*OO[[#This Row],[146 (07JUL1985 03:00:00)-Water Temperature (C)]]*OO[[#This Row],[88]]</f>
        <v>1.3171806487569999E-6</v>
      </c>
      <c r="CM391" s="10">
        <f>3/24000000*OO[[#This Row],[147 (07JUL1985 06:00:00)-Water Temperature (C)]]*OO[[#This Row],[89]]</f>
        <v>1.2669008293094999E-6</v>
      </c>
      <c r="CN391" s="10">
        <f>3/24000000*OO[[#This Row],[148 (07JUL1985 09:00:00)-Water Temperature (C)]]*OO[[#This Row],[90]]</f>
        <v>1.24272350499375E-6</v>
      </c>
      <c r="CO391" s="10">
        <f>3/24000000*OO[[#This Row],[149 (07JUL1985 12:00:00)-Water Temperature (C)]]*OO[[#This Row],[91]]</f>
        <v>1.2131430310560001E-6</v>
      </c>
      <c r="CP391" s="10">
        <f>3/24000000*OO[[#This Row],[150 (07JUL1985 15:00:00)-Water Temperature (C)]]*OO[[#This Row],[92]]</f>
        <v>1.1681336368469998E-6</v>
      </c>
      <c r="CQ391" s="10">
        <f>3/24000000*OO[[#This Row],[151 (07JUL1985 18:00:00)-Water Temperature (C)]]*OO[[#This Row],[93]]</f>
        <v>1.1221451969535E-6</v>
      </c>
      <c r="CR391" s="10">
        <f>3/24000000*OO[[#This Row],[152 (07JUL1985 21:00:00)-Water Temperature (C)]]*OO[[#This Row],[94]]</f>
        <v>1.058370795954375E-6</v>
      </c>
      <c r="CS391" s="10">
        <f>3/24000000*OO[[#This Row],[153 (08JUL1985 00:00:00)-Water Temperature (C)]]*OO[[#This Row],[95]]</f>
        <v>9.9800946470775007E-7</v>
      </c>
      <c r="CT391" s="10">
        <f>3/24000000*OO[[#This Row],[154 (08JUL1985 03:00:00)-Water Temperature (C)]]*OO[[#This Row],[96]]</f>
        <v>9.5048645318399984E-7</v>
      </c>
      <c r="CU391" s="10">
        <f>3/24000000*OO[[#This Row],[155 (08JUL1985 06:00:00)-Water Temperature (C)]]*OO[[#This Row],[97]]</f>
        <v>9.1158521861400004E-7</v>
      </c>
      <c r="CV391" s="10">
        <f>3/24000000*OO[[#This Row],[156 (08JUL1985 09:00:00)-Water Temperature (C)]]*OO[[#This Row],[98]]</f>
        <v>8.7531979121125003E-7</v>
      </c>
      <c r="CW391" s="10">
        <f>3/24000000*OO[[#This Row],[157 (08JUL1985 12:00:00)-Water Temperature (C)]]*OO[[#This Row],[99]]</f>
        <v>8.5105516144074996E-7</v>
      </c>
    </row>
    <row r="392" spans="1:101" x14ac:dyDescent="0.35">
      <c r="A392" t="s">
        <v>399</v>
      </c>
      <c r="B392">
        <v>614.63530000000003</v>
      </c>
      <c r="C392" s="10">
        <f>3/24*OO[[#This Row],[59 (26JUN1985 06:00:00)-Water Temperature (C)]]*OO[[#This Row],[1]]/SUM(OO[1])</f>
        <v>0</v>
      </c>
      <c r="D392" s="10">
        <f>3/24*OO[[#This Row],[60 (26JUN1985 09:00:00)-Water Temperature (C)]]*OO[[#This Row],[2]]/SUM(OO[2])</f>
        <v>0</v>
      </c>
      <c r="E392" s="10">
        <f>3/24*OO[[#This Row],[61 (26JUN1985 12:00:00)-Water Temperature (C)]]*OO[[#This Row],[3]]/SUM(OO[3])</f>
        <v>0</v>
      </c>
      <c r="F392" s="10">
        <f>3/24*OO[[#This Row],[62 (26JUN1985 15:00:00)-Water Temperature (C)]]*OO[[#This Row],[4]]/SUM(OO[4])</f>
        <v>0</v>
      </c>
      <c r="G392" s="10">
        <f>3/24*OO[[#This Row],[63 (26JUN1985 18:00:00)-Water Temperature (C)]]*OO[[#This Row],[5]]/SUM(OO[5])</f>
        <v>0</v>
      </c>
      <c r="H392" s="10">
        <f>3/24*OO[[#This Row],[64 (26JUN1985 21:00:00)-Water Temperature (C)]]*OO[[#This Row],[6]]/SUM(OO[6])</f>
        <v>0</v>
      </c>
      <c r="I392" s="10">
        <f>3/24*OO[[#This Row],[65 (27JUN1985 00:00:00)-Water Temperature (C)]]*OO[[#This Row],[7]]/SUM(OO[7])</f>
        <v>0</v>
      </c>
      <c r="J392" s="10">
        <f>3/24*OO[[#This Row],[66 (27JUN1985 03:00:00)-Water Temperature (C)]]*OO[[#This Row],[8]]/SUM(OO[8])</f>
        <v>0</v>
      </c>
      <c r="K392" s="10">
        <f>3/24*OO[[#This Row],[67 (27JUN1985 06:00:00)-Water Temperature (C)]]*OO[[#This Row],[9]]/SUM(OO[9])</f>
        <v>0</v>
      </c>
      <c r="L392" s="10">
        <f>3/24*OO[[#This Row],[68 (27JUN1985 09:00:00)-Water Temperature (C)]]*OO[[#This Row],[10]]/SUM(OO[10])</f>
        <v>0</v>
      </c>
      <c r="M392" s="10">
        <f>3/24*OO[[#This Row],[69 (27JUN1985 12:00:00)-Water Temperature (C)]]*OO[[#This Row],[11]]/SUM(OO[11])</f>
        <v>0</v>
      </c>
      <c r="N392" s="10">
        <f>3/24*OO[[#This Row],[70 (27JUN1985 15:00:00)-Water Temperature (C)]]*OO[[#This Row],[12]]/SUM(OO[12])</f>
        <v>0</v>
      </c>
      <c r="O392" s="10">
        <f>3/24*OO[[#This Row],[71 (27JUN1985 18:00:00)-Water Temperature (C)]]*OO[[#This Row],[13]]/SUM(OO[13])</f>
        <v>0</v>
      </c>
      <c r="P392" s="10">
        <f>3/24*OO[[#This Row],[72 (27JUN1985 21:00:00)-Water Temperature (C)]]*OO[[#This Row],[14]]/SUM(OO[14])</f>
        <v>0</v>
      </c>
      <c r="Q392" s="10">
        <f>3/24*OO[[#This Row],[73 (28JUN1985 00:00:00)-Water Temperature (C)]]*OO[[#This Row],[15]]/SUM(OO[15])</f>
        <v>0</v>
      </c>
      <c r="R392" s="10">
        <f>3/24*OO[[#This Row],[74 (28JUN1985 03:00:00)-Water Temperature (C)]]*OO[[#This Row],[16]]/SUM(OO[16])</f>
        <v>0</v>
      </c>
      <c r="S392" s="10">
        <f>3/24*OO[[#This Row],[75 (28JUN1985 06:00:00)-Water Temperature (C)]]*OO[[#This Row],[17]]/SUM(OO[17])</f>
        <v>0</v>
      </c>
      <c r="T392" s="10">
        <f>3/24*OO[[#This Row],[76 (28JUN1985 09:00:00)-Water Temperature (C)]]*OO[[#This Row],[18]]/SUM(OO[18])</f>
        <v>0</v>
      </c>
      <c r="U392" s="10">
        <f>3/24*OO[[#This Row],[77 (28JUN1985 12:00:00)-Water Temperature (C)]]*OO[[#This Row],[19]]/SUM(OO[19])</f>
        <v>0</v>
      </c>
      <c r="V392" s="10">
        <f>3/24000000*OO[[#This Row],[78 (28JUN1985 15:00:00)-Water Temperature (C)]]*OO[[#This Row],[20]]</f>
        <v>9.1260170758475001E-44</v>
      </c>
      <c r="W392" s="10">
        <f>3/24000000*OO[[#This Row],[79 (28JUN1985 18:00:00)-Water Temperature (C)]]*OO[[#This Row],[21]]</f>
        <v>6.5515718091525012E-34</v>
      </c>
      <c r="X392" s="10">
        <f>3/24000000*OO[[#This Row],[80 (28JUN1985 21:00:00)-Water Temperature (C)]]*OO[[#This Row],[22]]</f>
        <v>2.1556337129888753E-28</v>
      </c>
      <c r="Y392" s="10">
        <f>3/24000000*OO[[#This Row],[81 (29JUN1985 00:00:00)-Water Temperature (C)]]*OO[[#This Row],[23]]</f>
        <v>9.2521202031187501E-22</v>
      </c>
      <c r="Z392" s="10">
        <f>3/24000000*OO[[#This Row],[82 (29JUN1985 03:00:00)-Water Temperature (C)]]*OO[[#This Row],[24]]</f>
        <v>1.4015491274469999E-17</v>
      </c>
      <c r="AA392" s="10">
        <f>3/24000000*OO[[#This Row],[83 (29JUN1985 06:00:00)-Water Temperature (C)]]*OO[[#This Row],[25]]</f>
        <v>2.1670610353419993E-14</v>
      </c>
      <c r="AB392" s="10">
        <f>3/24000000*OO[[#This Row],[84 (29JUN1985 09:00:00)-Water Temperature (C)]]*OO[[#This Row],[26]]</f>
        <v>8.4029786975999987E-12</v>
      </c>
      <c r="AC392" s="10">
        <f>3/24000000*OO[[#This Row],[85 (29JUN1985 12:00:00)-Water Temperature (C)]]*OO[[#This Row],[27]]</f>
        <v>1.1496559892820001E-9</v>
      </c>
      <c r="AD392" s="10">
        <f>3/24000000*OO[[#This Row],[86 (29JUN1985 15:00:00)-Water Temperature (C)]]*OO[[#This Row],[28]]</f>
        <v>6.6047858315649989E-8</v>
      </c>
      <c r="AE392" s="10">
        <f>3/24000000*OO[[#This Row],[88 (29JUN1985 21:00:00)-Water Temperature (C)]]*OO[[#This Row],[30]]</f>
        <v>2.9564380061125001E-5</v>
      </c>
      <c r="AF392" s="10">
        <f>3/24000000*OO[[#This Row],[88 (29JUN1985 21:00:00)-Water Temperature (C)]]*OO[[#This Row],[30]]</f>
        <v>2.9564380061125001E-5</v>
      </c>
      <c r="AG392" s="10">
        <f>3/24000000*OO[[#This Row],[89 (30JUN1985 00:00:00)-Water Temperature (C)]]*OO[[#This Row],[31]]</f>
        <v>2.7532684531374999E-4</v>
      </c>
      <c r="AH392" s="10">
        <f>3/24000000*OO[[#This Row],[90 (30JUN1985 03:00:00)-Water Temperature (C)]]*OO[[#This Row],[32]]</f>
        <v>1.6471126163414996E-3</v>
      </c>
      <c r="AI392" s="10">
        <f>3/24000000*OO[[#This Row],[91 (30JUN1985 06:00:00)-Water Temperature (C)]]*OO[[#This Row],[33]]</f>
        <v>6.6147937302149995E-3</v>
      </c>
      <c r="AJ392" s="10">
        <f>3/24000000*OO[[#This Row],[92 (30JUN1985 09:00:00)-Water Temperature (C)]]*OO[[#This Row],[34]]</f>
        <v>1.88907534377625E-2</v>
      </c>
      <c r="AK392" s="10">
        <f>3/24000000*OO[[#This Row],[93 (30JUN1985 12:00:00)-Water Temperature (C)]]*OO[[#This Row],[35]]</f>
        <v>4.0069247736824999E-2</v>
      </c>
      <c r="AL392" s="10">
        <f>3/24000000*OO[[#This Row],[94 (30JUN1985 15:00:00)-Water Temperature (C)]]*OO[[#This Row],[36]]</f>
        <v>6.3913318300799993E-2</v>
      </c>
      <c r="AM392" s="10">
        <f>3/24000000*OO[[#This Row],[95 (30JUN1985 18:00:00)-Water Temperature (C)]]*OO[[#This Row],[37]]</f>
        <v>7.8657286514624988E-2</v>
      </c>
      <c r="AN392" s="10">
        <f>3/24000000*OO[[#This Row],[96 (30JUN1985 21:00:00)-Water Temperature (C)]]*OO[[#This Row],[38]]</f>
        <v>7.6628367031874992E-2</v>
      </c>
      <c r="AO392" s="10">
        <f>3/24000000*OO[[#This Row],[97 (01JUL1985 00:00:00)-Water Temperature (C)]]*OO[[#This Row],[39]]</f>
        <v>6.1409948417350001E-2</v>
      </c>
      <c r="AP392" s="10">
        <f>3/24000000*OO[[#This Row],[98 (01JUL1985 03:00:00)-Water Temperature (C)]]*OO[[#This Row],[40]]</f>
        <v>4.1413426492099996E-2</v>
      </c>
      <c r="AQ392" s="10">
        <f>3/24000000*OO[[#This Row],[99 (01JUL1985 06:00:00)-Water Temperature (C)]]*OO[[#This Row],[41]]</f>
        <v>2.4128929184625E-2</v>
      </c>
      <c r="AR392" s="10">
        <f>3/24000000*OO[[#This Row],[100 (01JUL1985 09:00:00)-Water Temperature (C)]]*OO[[#This Row],[42]]</f>
        <v>1.2668035377270001E-2</v>
      </c>
      <c r="AS392" s="10">
        <f>3/24000000*OO[[#This Row],[101 (01JUL1985 12:00:00)-Water Temperature (C)]]*OO[[#This Row],[43]]</f>
        <v>5.7336703337750004E-3</v>
      </c>
      <c r="AT392" s="10">
        <f>3/24000000*OO[[#This Row],[102 (01JUL1985 15:00:00)-Water Temperature (C)]]*OO[[#This Row],[44]]</f>
        <v>2.3038878468654997E-3</v>
      </c>
      <c r="AU392" s="10">
        <f>3/24000000*OO[[#This Row],[103 (01JUL1985 18:00:00)-Water Temperature (C)]]*OO[[#This Row],[45]]</f>
        <v>8.4722620480574991E-4</v>
      </c>
      <c r="AV392" s="10">
        <f>3/24000000*OO[[#This Row],[104 (01JUL1985 21:00:00)-Water Temperature (C)]]*OO[[#This Row],[46]]</f>
        <v>3.0460469139200001E-4</v>
      </c>
      <c r="AW392" s="10">
        <f>3/24000000*OO[[#This Row],[105 (02JUL1985 00:00:00)-Water Temperature (C)]]*OO[[#This Row],[47]]</f>
        <v>1.2188081468011248E-4</v>
      </c>
      <c r="AX392" s="10">
        <f>3/24000000*OO[[#This Row],[106 (02JUL1985 03:00:00)-Water Temperature (C)]]*OO[[#This Row],[48]]</f>
        <v>6.4088593109999984E-5</v>
      </c>
      <c r="AY392" s="10">
        <f>3/24000000*OO[[#This Row],[107 (02JUL1985 06:00:00)-Water Temperature (C)]]*OO[[#This Row],[49]]</f>
        <v>4.5665259500812498E-5</v>
      </c>
      <c r="AZ392" s="10">
        <f>3/24000000*OO[[#This Row],[108 (02JUL1985 09:00:00)-Water Temperature (C)]]*OO[[#This Row],[50]]</f>
        <v>3.9360108991625E-5</v>
      </c>
      <c r="BA392" s="10">
        <f>3/24000000*OO[[#This Row],[109 (02JUL1985 12:00:00)-Water Temperature (C)]]*OO[[#This Row],[51]]</f>
        <v>3.4962941944000001E-5</v>
      </c>
      <c r="BB392" s="10">
        <f>3/24000000*OO[[#This Row],[110 (02JUL1985 15:00:00)-Water Temperature (C)]]*OO[[#This Row],[52]]</f>
        <v>3.1618554313124997E-5</v>
      </c>
      <c r="BC392" s="10">
        <f>3/24000000*OO[[#This Row],[111 (02JUL1985 18:00:00)-Water Temperature (C)]]*OO[[#This Row],[53]]</f>
        <v>3.0371815788799998E-5</v>
      </c>
      <c r="BD392" s="10">
        <f>3/24000000*OO[[#This Row],[112 (02JUL1985 21:00:00)-Water Temperature (C)]]*OO[[#This Row],[54]]</f>
        <v>2.8525507194749997E-5</v>
      </c>
      <c r="BE392" s="10">
        <f>3/24000000*OO[[#This Row],[113 (03JUL1985 00:00:00)-Water Temperature (C)]]*OO[[#This Row],[55]]</f>
        <v>2.6184968091499999E-5</v>
      </c>
      <c r="BF392" s="10">
        <f>3/24000000*OO[[#This Row],[114 (03JUL1985 03:00:00)-Water Temperature (C)]]*OO[[#This Row],[56]]</f>
        <v>2.3967635375987496E-5</v>
      </c>
      <c r="BG392" s="10">
        <f>3/24000000*OO[[#This Row],[115 (03JUL1985 06:00:00)-Water Temperature (C)]]*OO[[#This Row],[57]]</f>
        <v>2.1804988894301247E-5</v>
      </c>
      <c r="BH392" s="10">
        <f>3/24000000*OO[[#This Row],[116 (03JUL1985 09:00:00)-Water Temperature (C)]]*OO[[#This Row],[58]]</f>
        <v>2.0157473225371246E-5</v>
      </c>
      <c r="BI392" s="10">
        <f>3/24000000*OO[[#This Row],[117 (03JUL1985 12:00:00)-Water Temperature (C)]]*OO[[#This Row],[59]]</f>
        <v>1.8422934659527499E-5</v>
      </c>
      <c r="BJ392" s="10">
        <f>3/24000000*OO[[#This Row],[118 (03JUL1985 15:00:00)-Water Temperature (C)]]*OO[[#This Row],[60]]</f>
        <v>1.6467825505680001E-5</v>
      </c>
      <c r="BK392" s="10">
        <f>3/24000000*OO[[#This Row],[119 (03JUL1985 18:00:00)-Water Temperature (C)]]*OO[[#This Row],[61]]</f>
        <v>1.4590943474624999E-5</v>
      </c>
      <c r="BL392" s="10">
        <f>3/24000000*OO[[#This Row],[120 (03JUL1985 21:00:00)-Water Temperature (C)]]*OO[[#This Row],[62]]</f>
        <v>1.265108549125625E-5</v>
      </c>
      <c r="BM392" s="10">
        <f>3/24000000*OO[[#This Row],[121 (04JUL1985 00:00:00)-Water Temperature (C)]]*OO[[#This Row],[63]]</f>
        <v>1.0947910905612499E-5</v>
      </c>
      <c r="BN392" s="10">
        <f>3/24000000*OO[[#This Row],[122 (04JUL1985 03:00:00)-Water Temperature (C)]]*OO[[#This Row],[64]]</f>
        <v>9.5626651333124997E-6</v>
      </c>
      <c r="BO392" s="10">
        <f>3/24000000*OO[[#This Row],[123 (04JUL1985 06:00:00)-Water Temperature (C)]]*OO[[#This Row],[65]]</f>
        <v>8.3670121130099983E-6</v>
      </c>
      <c r="BP392" s="10">
        <f>3/24000000*OO[[#This Row],[124 (04JUL1985 09:00:00)-Water Temperature (C)]]*OO[[#This Row],[66]]</f>
        <v>7.3430742007799984E-6</v>
      </c>
      <c r="BQ392" s="10">
        <f>3/24000000*OO[[#This Row],[125 (04JUL1985 12:00:00)-Water Temperature (C)]]*OO[[#This Row],[67]]</f>
        <v>6.2122652181674995E-6</v>
      </c>
      <c r="BR392" s="10">
        <f>3/24000000*OO[[#This Row],[126 (04JUL1985 15:00:00)-Water Temperature (C)]]*OO[[#This Row],[68]]</f>
        <v>5.1282918607849999E-6</v>
      </c>
      <c r="BS392" s="10">
        <f>3/24000000*OO[[#This Row],[127 (04JUL1985 18:00:00)-Water Temperature (C)]]*OO[[#This Row],[69]]</f>
        <v>4.0651887692325002E-6</v>
      </c>
      <c r="BT392" s="10">
        <f>3/24000000*OO[[#This Row],[128 (04JUL1985 21:00:00)-Water Temperature (C)]]*OO[[#This Row],[70]]</f>
        <v>3.1798253506874992E-6</v>
      </c>
      <c r="BU392" s="10">
        <f>3/24000000*OO[[#This Row],[129 (05JUL1985 00:00:00)-Water Temperature (C)]]*OO[[#This Row],[71]]</f>
        <v>2.5124551433087495E-6</v>
      </c>
      <c r="BV392" s="10">
        <f>3/24000000*OO[[#This Row],[130 (05JUL1985 03:00:00)-Water Temperature (C)]]*OO[[#This Row],[72]]</f>
        <v>2.0378453062799999E-6</v>
      </c>
      <c r="BW392" s="10">
        <f>3/24000000*OO[[#This Row],[131 (05JUL1985 06:00:00)-Water Temperature (C)]]*OO[[#This Row],[73]]</f>
        <v>1.708137907938E-6</v>
      </c>
      <c r="BX392" s="10">
        <f>3/24000000*OO[[#This Row],[132 (05JUL1985 09:00:00)-Water Temperature (C)]]*OO[[#This Row],[74]]</f>
        <v>1.513945867439125E-6</v>
      </c>
      <c r="BY392" s="10">
        <f>3/24000000*OO[[#This Row],[133 (05JUL1985 12:00:00)-Water Temperature (C)]]*OO[[#This Row],[75]]</f>
        <v>1.345858370416E-6</v>
      </c>
      <c r="BZ392" s="10">
        <f>3/24000000*OO[[#This Row],[134 (05JUL1985 15:00:00)-Water Temperature (C)]]*OO[[#This Row],[76]]</f>
        <v>1.2248360506882499E-6</v>
      </c>
      <c r="CA392" s="10">
        <f>3/24000000*OO[[#This Row],[135 (05JUL1985 18:00:00)-Water Temperature (C)]]*OO[[#This Row],[77]]</f>
        <v>1.129113759709E-6</v>
      </c>
      <c r="CB392" s="10">
        <f>3/24000000*OO[[#This Row],[136 (05JUL1985 21:00:00)-Water Temperature (C)]]*OO[[#This Row],[78]]</f>
        <v>1.0431761303699999E-6</v>
      </c>
      <c r="CC392" s="10">
        <f>3/24000000*OO[[#This Row],[137 (06JUL1985 00:00:00)-Water Temperature (C)]]*OO[[#This Row],[79]]</f>
        <v>9.6392310569999994E-7</v>
      </c>
      <c r="CD392" s="10">
        <f>3/24000000*OO[[#This Row],[138 (06JUL1985 03:00:00)-Water Temperature (C)]]*OO[[#This Row],[80]]</f>
        <v>9.0311221237950011E-7</v>
      </c>
      <c r="CE392" s="10">
        <f>3/24000000*OO[[#This Row],[139 (06JUL1985 06:00:00)-Water Temperature (C)]]*OO[[#This Row],[81]]</f>
        <v>8.6449924580337492E-7</v>
      </c>
      <c r="CF392" s="10">
        <f>3/24000000*OO[[#This Row],[140 (06JUL1985 09:00:00)-Water Temperature (C)]]*OO[[#This Row],[82]]</f>
        <v>8.6006740234999999E-7</v>
      </c>
      <c r="CG392" s="10">
        <f>3/24000000*OO[[#This Row],[141 (06JUL1985 12:00:00)-Water Temperature (C)]]*OO[[#This Row],[83]]</f>
        <v>8.4798287211400004E-7</v>
      </c>
      <c r="CH392" s="10">
        <f>3/24000000*OO[[#This Row],[142 (06JUL1985 15:00:00)-Water Temperature (C)]]*OO[[#This Row],[84]]</f>
        <v>8.3709964852350002E-7</v>
      </c>
      <c r="CI392" s="10">
        <f>3/24000000*OO[[#This Row],[143 (06JUL1985 18:00:00)-Water Temperature (C)]]*OO[[#This Row],[85]]</f>
        <v>8.3004505063825006E-7</v>
      </c>
      <c r="CJ392" s="10">
        <f>3/24000000*OO[[#This Row],[144 (06JUL1985 21:00:00)-Water Temperature (C)]]*OO[[#This Row],[86]]</f>
        <v>8.0373785660624999E-7</v>
      </c>
      <c r="CK392" s="10">
        <f>3/24000000*OO[[#This Row],[145 (07JUL1985 00:00:00)-Water Temperature (C)]]*OO[[#This Row],[87]]</f>
        <v>7.6517552944687495E-7</v>
      </c>
      <c r="CL392" s="10">
        <f>3/24000000*OO[[#This Row],[146 (07JUL1985 03:00:00)-Water Temperature (C)]]*OO[[#This Row],[88]]</f>
        <v>7.3544617452150006E-7</v>
      </c>
      <c r="CM392" s="10">
        <f>3/24000000*OO[[#This Row],[147 (07JUL1985 06:00:00)-Water Temperature (C)]]*OO[[#This Row],[89]]</f>
        <v>7.1053990799399998E-7</v>
      </c>
      <c r="CN392" s="10">
        <f>3/24000000*OO[[#This Row],[148 (07JUL1985 09:00:00)-Water Temperature (C)]]*OO[[#This Row],[90]]</f>
        <v>7.0139505762112496E-7</v>
      </c>
      <c r="CO392" s="10">
        <f>3/24000000*OO[[#This Row],[149 (07JUL1985 12:00:00)-Water Temperature (C)]]*OO[[#This Row],[91]]</f>
        <v>6.8887745879399995E-7</v>
      </c>
      <c r="CP392" s="10">
        <f>3/24000000*OO[[#This Row],[150 (07JUL1985 15:00:00)-Water Temperature (C)]]*OO[[#This Row],[92]]</f>
        <v>6.6704994661799995E-7</v>
      </c>
      <c r="CQ392" s="10">
        <f>3/24000000*OO[[#This Row],[151 (07JUL1985 18:00:00)-Water Temperature (C)]]*OO[[#This Row],[93]]</f>
        <v>6.4444635557399986E-7</v>
      </c>
      <c r="CR392" s="10">
        <f>3/24000000*OO[[#This Row],[152 (07JUL1985 21:00:00)-Water Temperature (C)]]*OO[[#This Row],[94]]</f>
        <v>6.0777098576687496E-7</v>
      </c>
      <c r="CS392" s="10">
        <f>3/24000000*OO[[#This Row],[153 (08JUL1985 00:00:00)-Water Temperature (C)]]*OO[[#This Row],[95]]</f>
        <v>5.7242101949475007E-7</v>
      </c>
      <c r="CT392" s="10">
        <f>3/24000000*OO[[#This Row],[154 (08JUL1985 03:00:00)-Water Temperature (C)]]*OO[[#This Row],[96]]</f>
        <v>5.4492081521700008E-7</v>
      </c>
      <c r="CU392" s="10">
        <f>3/24000000*OO[[#This Row],[155 (08JUL1985 06:00:00)-Water Temperature (C)]]*OO[[#This Row],[97]]</f>
        <v>5.2278883009649995E-7</v>
      </c>
      <c r="CV392" s="10">
        <f>3/24000000*OO[[#This Row],[156 (08JUL1985 09:00:00)-Water Temperature (C)]]*OO[[#This Row],[98]]</f>
        <v>5.0263957486799992E-7</v>
      </c>
      <c r="CW392" s="10">
        <f>3/24000000*OO[[#This Row],[157 (08JUL1985 12:00:00)-Water Temperature (C)]]*OO[[#This Row],[99]]</f>
        <v>4.8929115184124994E-7</v>
      </c>
    </row>
    <row r="393" spans="1:101" x14ac:dyDescent="0.35">
      <c r="A393" t="s">
        <v>400</v>
      </c>
      <c r="B393">
        <v>916.09469999999999</v>
      </c>
      <c r="C393" s="10">
        <f>3/24*OO[[#This Row],[59 (26JUN1985 06:00:00)-Water Temperature (C)]]*OO[[#This Row],[1]]/SUM(OO[1])</f>
        <v>0</v>
      </c>
      <c r="D393" s="10">
        <f>3/24*OO[[#This Row],[60 (26JUN1985 09:00:00)-Water Temperature (C)]]*OO[[#This Row],[2]]/SUM(OO[2])</f>
        <v>0</v>
      </c>
      <c r="E393" s="10">
        <f>3/24*OO[[#This Row],[61 (26JUN1985 12:00:00)-Water Temperature (C)]]*OO[[#This Row],[3]]/SUM(OO[3])</f>
        <v>0</v>
      </c>
      <c r="F393" s="10">
        <f>3/24*OO[[#This Row],[62 (26JUN1985 15:00:00)-Water Temperature (C)]]*OO[[#This Row],[4]]/SUM(OO[4])</f>
        <v>0</v>
      </c>
      <c r="G393" s="10">
        <f>3/24*OO[[#This Row],[63 (26JUN1985 18:00:00)-Water Temperature (C)]]*OO[[#This Row],[5]]/SUM(OO[5])</f>
        <v>0</v>
      </c>
      <c r="H393" s="10">
        <f>3/24*OO[[#This Row],[64 (26JUN1985 21:00:00)-Water Temperature (C)]]*OO[[#This Row],[6]]/SUM(OO[6])</f>
        <v>0</v>
      </c>
      <c r="I393" s="10">
        <f>3/24*OO[[#This Row],[65 (27JUN1985 00:00:00)-Water Temperature (C)]]*OO[[#This Row],[7]]/SUM(OO[7])</f>
        <v>0</v>
      </c>
      <c r="J393" s="10">
        <f>3/24*OO[[#This Row],[66 (27JUN1985 03:00:00)-Water Temperature (C)]]*OO[[#This Row],[8]]/SUM(OO[8])</f>
        <v>0</v>
      </c>
      <c r="K393" s="10">
        <f>3/24*OO[[#This Row],[67 (27JUN1985 06:00:00)-Water Temperature (C)]]*OO[[#This Row],[9]]/SUM(OO[9])</f>
        <v>0</v>
      </c>
      <c r="L393" s="10">
        <f>3/24*OO[[#This Row],[68 (27JUN1985 09:00:00)-Water Temperature (C)]]*OO[[#This Row],[10]]/SUM(OO[10])</f>
        <v>0</v>
      </c>
      <c r="M393" s="10">
        <f>3/24*OO[[#This Row],[69 (27JUN1985 12:00:00)-Water Temperature (C)]]*OO[[#This Row],[11]]/SUM(OO[11])</f>
        <v>0</v>
      </c>
      <c r="N393" s="10">
        <f>3/24*OO[[#This Row],[70 (27JUN1985 15:00:00)-Water Temperature (C)]]*OO[[#This Row],[12]]/SUM(OO[12])</f>
        <v>0</v>
      </c>
      <c r="O393" s="10">
        <f>3/24*OO[[#This Row],[71 (27JUN1985 18:00:00)-Water Temperature (C)]]*OO[[#This Row],[13]]/SUM(OO[13])</f>
        <v>0</v>
      </c>
      <c r="P393" s="10">
        <f>3/24*OO[[#This Row],[72 (27JUN1985 21:00:00)-Water Temperature (C)]]*OO[[#This Row],[14]]/SUM(OO[14])</f>
        <v>0</v>
      </c>
      <c r="Q393" s="10">
        <f>3/24*OO[[#This Row],[73 (28JUN1985 00:00:00)-Water Temperature (C)]]*OO[[#This Row],[15]]/SUM(OO[15])</f>
        <v>0</v>
      </c>
      <c r="R393" s="10">
        <f>3/24*OO[[#This Row],[74 (28JUN1985 03:00:00)-Water Temperature (C)]]*OO[[#This Row],[16]]/SUM(OO[16])</f>
        <v>0</v>
      </c>
      <c r="S393" s="10">
        <f>3/24*OO[[#This Row],[75 (28JUN1985 06:00:00)-Water Temperature (C)]]*OO[[#This Row],[17]]/SUM(OO[17])</f>
        <v>0</v>
      </c>
      <c r="T393" s="10">
        <f>3/24*OO[[#This Row],[76 (28JUN1985 09:00:00)-Water Temperature (C)]]*OO[[#This Row],[18]]/SUM(OO[18])</f>
        <v>0</v>
      </c>
      <c r="U393" s="10">
        <f>3/24*OO[[#This Row],[77 (28JUN1985 12:00:00)-Water Temperature (C)]]*OO[[#This Row],[19]]/SUM(OO[19])</f>
        <v>0</v>
      </c>
      <c r="V393" s="10">
        <f>3/24000000*OO[[#This Row],[78 (28JUN1985 15:00:00)-Water Temperature (C)]]*OO[[#This Row],[20]]</f>
        <v>0</v>
      </c>
      <c r="W393" s="10">
        <f>3/24000000*OO[[#This Row],[79 (28JUN1985 18:00:00)-Water Temperature (C)]]*OO[[#This Row],[21]]</f>
        <v>2.67103284701625E-34</v>
      </c>
      <c r="X393" s="10">
        <f>3/24000000*OO[[#This Row],[80 (28JUN1985 21:00:00)-Water Temperature (C)]]*OO[[#This Row],[22]]</f>
        <v>7.4240030775200007E-29</v>
      </c>
      <c r="Y393" s="10">
        <f>3/24000000*OO[[#This Row],[81 (29JUN1985 00:00:00)-Water Temperature (C)]]*OO[[#This Row],[23]]</f>
        <v>4.3418320696174997E-22</v>
      </c>
      <c r="Z393" s="10">
        <f>3/24000000*OO[[#This Row],[82 (29JUN1985 03:00:00)-Water Temperature (C)]]*OO[[#This Row],[24]]</f>
        <v>7.7429944212899979E-18</v>
      </c>
      <c r="AA393" s="10">
        <f>3/24000000*OO[[#This Row],[83 (29JUN1985 06:00:00)-Water Temperature (C)]]*OO[[#This Row],[25]]</f>
        <v>1.3304846118631248E-14</v>
      </c>
      <c r="AB393" s="10">
        <f>3/24000000*OO[[#This Row],[84 (29JUN1985 09:00:00)-Water Temperature (C)]]*OO[[#This Row],[26]]</f>
        <v>5.6385631803999994E-12</v>
      </c>
      <c r="AC393" s="10">
        <f>3/24000000*OO[[#This Row],[85 (29JUN1985 12:00:00)-Water Temperature (C)]]*OO[[#This Row],[27]]</f>
        <v>8.4072552091399999E-10</v>
      </c>
      <c r="AD393" s="10">
        <f>3/24000000*OO[[#This Row],[86 (29JUN1985 15:00:00)-Water Temperature (C)]]*OO[[#This Row],[28]]</f>
        <v>5.2196663606200003E-8</v>
      </c>
      <c r="AE393" s="10">
        <f>3/24000000*OO[[#This Row],[88 (29JUN1985 21:00:00)-Water Temperature (C)]]*OO[[#This Row],[30]]</f>
        <v>2.6872950275550001E-5</v>
      </c>
      <c r="AF393" s="10">
        <f>3/24000000*OO[[#This Row],[88 (29JUN1985 21:00:00)-Water Temperature (C)]]*OO[[#This Row],[30]]</f>
        <v>2.6872950275550001E-5</v>
      </c>
      <c r="AG393" s="10">
        <f>3/24000000*OO[[#This Row],[89 (30JUN1985 00:00:00)-Water Temperature (C)]]*OO[[#This Row],[31]]</f>
        <v>2.6767081288937502E-4</v>
      </c>
      <c r="AH393" s="10">
        <f>3/24000000*OO[[#This Row],[90 (30JUN1985 03:00:00)-Water Temperature (C)]]*OO[[#This Row],[32]]</f>
        <v>1.7190423623798746E-3</v>
      </c>
      <c r="AI393" s="10">
        <f>3/24000000*OO[[#This Row],[91 (30JUN1985 06:00:00)-Water Temperature (C)]]*OO[[#This Row],[33]]</f>
        <v>7.4524051479487492E-3</v>
      </c>
      <c r="AJ393" s="10">
        <f>3/24000000*OO[[#This Row],[92 (30JUN1985 09:00:00)-Water Temperature (C)]]*OO[[#This Row],[34]]</f>
        <v>2.28423893006875E-2</v>
      </c>
      <c r="AK393" s="10">
        <f>3/24000000*OO[[#This Row],[93 (30JUN1985 12:00:00)-Water Temperature (C)]]*OO[[#This Row],[35]]</f>
        <v>5.1802135946137501E-2</v>
      </c>
      <c r="AL393" s="10">
        <f>3/24000000*OO[[#This Row],[94 (30JUN1985 15:00:00)-Water Temperature (C)]]*OO[[#This Row],[36]]</f>
        <v>8.8629056735187506E-2</v>
      </c>
      <c r="AM393" s="10">
        <f>3/24000000*OO[[#This Row],[95 (30JUN1985 18:00:00)-Water Temperature (C)]]*OO[[#This Row],[37]]</f>
        <v>0.11664333473175</v>
      </c>
      <c r="AN393" s="10">
        <f>3/24000000*OO[[#This Row],[96 (30JUN1985 21:00:00)-Water Temperature (C)]]*OO[[#This Row],[38]]</f>
        <v>0.12077210628099999</v>
      </c>
      <c r="AO393" s="10">
        <f>3/24000000*OO[[#This Row],[97 (01JUL1985 00:00:00)-Water Temperature (C)]]*OO[[#This Row],[39]]</f>
        <v>0.103087674255425</v>
      </c>
      <c r="AP393" s="10">
        <f>3/24000000*OO[[#This Row],[98 (01JUL1985 03:00:00)-Water Temperature (C)]]*OO[[#This Row],[40]]</f>
        <v>7.4618827702249993E-2</v>
      </c>
      <c r="AQ393" s="10">
        <f>3/24000000*OO[[#This Row],[99 (01JUL1985 06:00:00)-Water Temperature (C)]]*OO[[#This Row],[41]]</f>
        <v>4.7056767614937503E-2</v>
      </c>
      <c r="AR393" s="10">
        <f>3/24000000*OO[[#This Row],[100 (01JUL1985 09:00:00)-Water Temperature (C)]]*OO[[#This Row],[42]]</f>
        <v>2.7078407747800001E-2</v>
      </c>
      <c r="AS393" s="10">
        <f>3/24000000*OO[[#This Row],[101 (01JUL1985 12:00:00)-Water Temperature (C)]]*OO[[#This Row],[43]]</f>
        <v>1.34835381194E-2</v>
      </c>
      <c r="AT393" s="10">
        <f>3/24000000*OO[[#This Row],[102 (01JUL1985 15:00:00)-Water Temperature (C)]]*OO[[#This Row],[44]]</f>
        <v>5.9924658825562501E-3</v>
      </c>
      <c r="AU393" s="10">
        <f>3/24000000*OO[[#This Row],[103 (01JUL1985 18:00:00)-Water Temperature (C)]]*OO[[#This Row],[45]]</f>
        <v>2.432326306585875E-3</v>
      </c>
      <c r="AV393" s="10">
        <f>3/24000000*OO[[#This Row],[104 (01JUL1985 21:00:00)-Water Temperature (C)]]*OO[[#This Row],[46]]</f>
        <v>9.4798983422212497E-4</v>
      </c>
      <c r="AW393" s="10">
        <f>3/24000000*OO[[#This Row],[105 (02JUL1985 00:00:00)-Water Temperature (C)]]*OO[[#This Row],[47]]</f>
        <v>3.8396294351624995E-4</v>
      </c>
      <c r="AX393" s="10">
        <f>3/24000000*OO[[#This Row],[106 (02JUL1985 03:00:00)-Water Temperature (C)]]*OO[[#This Row],[48]]</f>
        <v>1.8526287440924998E-4</v>
      </c>
      <c r="AY393" s="10">
        <f>3/24000000*OO[[#This Row],[107 (02JUL1985 06:00:00)-Water Temperature (C)]]*OO[[#This Row],[49]]</f>
        <v>1.1950453006469999E-4</v>
      </c>
      <c r="AZ393" s="10">
        <f>3/24000000*OO[[#This Row],[108 (02JUL1985 09:00:00)-Water Temperature (C)]]*OO[[#This Row],[50]]</f>
        <v>1.0118529206688749E-4</v>
      </c>
      <c r="BA393" s="10">
        <f>3/24000000*OO[[#This Row],[109 (02JUL1985 12:00:00)-Water Temperature (C)]]*OO[[#This Row],[51]]</f>
        <v>9.1649993393799989E-5</v>
      </c>
      <c r="BB393" s="10">
        <f>3/24000000*OO[[#This Row],[110 (02JUL1985 15:00:00)-Water Temperature (C)]]*OO[[#This Row],[52]]</f>
        <v>8.35458726672125E-5</v>
      </c>
      <c r="BC393" s="10">
        <f>3/24000000*OO[[#This Row],[111 (02JUL1985 18:00:00)-Water Temperature (C)]]*OO[[#This Row],[53]]</f>
        <v>7.7971537242675005E-5</v>
      </c>
      <c r="BD393" s="10">
        <f>3/24000000*OO[[#This Row],[112 (02JUL1985 21:00:00)-Water Temperature (C)]]*OO[[#This Row],[54]]</f>
        <v>7.1736657237900001E-5</v>
      </c>
      <c r="BE393" s="10">
        <f>3/24000000*OO[[#This Row],[113 (03JUL1985 00:00:00)-Water Temperature (C)]]*OO[[#This Row],[55]]</f>
        <v>6.4620515280899995E-5</v>
      </c>
      <c r="BF393" s="10">
        <f>3/24000000*OO[[#This Row],[114 (03JUL1985 03:00:00)-Water Temperature (C)]]*OO[[#This Row],[56]]</f>
        <v>5.8206944045700003E-5</v>
      </c>
      <c r="BG393" s="10">
        <f>3/24000000*OO[[#This Row],[115 (03JUL1985 06:00:00)-Water Temperature (C)]]*OO[[#This Row],[57]]</f>
        <v>5.2390595528074999E-5</v>
      </c>
      <c r="BH393" s="10">
        <f>3/24000000*OO[[#This Row],[116 (03JUL1985 09:00:00)-Water Temperature (C)]]*OO[[#This Row],[58]]</f>
        <v>4.8219497686124998E-5</v>
      </c>
      <c r="BI393" s="10">
        <f>3/24000000*OO[[#This Row],[117 (03JUL1985 12:00:00)-Water Temperature (C)]]*OO[[#This Row],[59]]</f>
        <v>4.3731848933999993E-5</v>
      </c>
      <c r="BJ393" s="10">
        <f>3/24000000*OO[[#This Row],[118 (03JUL1985 15:00:00)-Water Temperature (C)]]*OO[[#This Row],[60]]</f>
        <v>3.8713720354099999E-5</v>
      </c>
      <c r="BK393" s="10">
        <f>3/24000000*OO[[#This Row],[119 (03JUL1985 18:00:00)-Water Temperature (C)]]*OO[[#This Row],[61]]</f>
        <v>3.3909115939312496E-5</v>
      </c>
      <c r="BL393" s="10">
        <f>3/24000000*OO[[#This Row],[120 (03JUL1985 21:00:00)-Water Temperature (C)]]*OO[[#This Row],[62]]</f>
        <v>2.8973608123500001E-5</v>
      </c>
      <c r="BM393" s="10">
        <f>3/24000000*OO[[#This Row],[121 (04JUL1985 00:00:00)-Water Temperature (C)]]*OO[[#This Row],[63]]</f>
        <v>2.4774579533527501E-5</v>
      </c>
      <c r="BN393" s="10">
        <f>3/24000000*OO[[#This Row],[122 (04JUL1985 03:00:00)-Water Temperature (C)]]*OO[[#This Row],[64]]</f>
        <v>2.1436768677849998E-5</v>
      </c>
      <c r="BO393" s="10">
        <f>3/24000000*OO[[#This Row],[123 (04JUL1985 06:00:00)-Water Temperature (C)]]*OO[[#This Row],[65]]</f>
        <v>1.8608725167725001E-5</v>
      </c>
      <c r="BP393" s="10">
        <f>3/24000000*OO[[#This Row],[124 (04JUL1985 09:00:00)-Water Temperature (C)]]*OO[[#This Row],[66]]</f>
        <v>1.6281224402552498E-5</v>
      </c>
      <c r="BQ393" s="10">
        <f>3/24000000*OO[[#This Row],[125 (04JUL1985 12:00:00)-Water Temperature (C)]]*OO[[#This Row],[67]]</f>
        <v>1.3718775756537499E-5</v>
      </c>
      <c r="BR393" s="10">
        <f>3/24000000*OO[[#This Row],[126 (04JUL1985 15:00:00)-Water Temperature (C)]]*OO[[#This Row],[68]]</f>
        <v>1.13050347608325E-5</v>
      </c>
      <c r="BS393" s="10">
        <f>3/24000000*OO[[#This Row],[127 (04JUL1985 18:00:00)-Water Temperature (C)]]*OO[[#This Row],[69]]</f>
        <v>8.882237234812499E-6</v>
      </c>
      <c r="BT393" s="10">
        <f>3/24000000*OO[[#This Row],[128 (04JUL1985 21:00:00)-Water Temperature (C)]]*OO[[#This Row],[70]]</f>
        <v>6.8811226246300002E-6</v>
      </c>
      <c r="BU393" s="10">
        <f>3/24000000*OO[[#This Row],[129 (05JUL1985 00:00:00)-Water Temperature (C)]]*OO[[#This Row],[71]]</f>
        <v>5.3771181750349995E-6</v>
      </c>
      <c r="BV393" s="10">
        <f>3/24000000*OO[[#This Row],[130 (05JUL1985 03:00:00)-Water Temperature (C)]]*OO[[#This Row],[72]]</f>
        <v>4.3085972837699997E-6</v>
      </c>
      <c r="BW393" s="10">
        <f>3/24000000*OO[[#This Row],[131 (05JUL1985 06:00:00)-Water Temperature (C)]]*OO[[#This Row],[73]]</f>
        <v>3.5687481488399996E-6</v>
      </c>
      <c r="BX393" s="10">
        <f>3/24000000*OO[[#This Row],[132 (05JUL1985 09:00:00)-Water Temperature (C)]]*OO[[#This Row],[74]]</f>
        <v>3.137070197265E-6</v>
      </c>
      <c r="BY393" s="10">
        <f>3/24000000*OO[[#This Row],[133 (05JUL1985 12:00:00)-Water Temperature (C)]]*OO[[#This Row],[75]]</f>
        <v>2.76387283524375E-6</v>
      </c>
      <c r="BZ393" s="10">
        <f>3/24000000*OO[[#This Row],[134 (05JUL1985 15:00:00)-Water Temperature (C)]]*OO[[#This Row],[76]]</f>
        <v>2.4991864705209998E-6</v>
      </c>
      <c r="CA393" s="10">
        <f>3/24000000*OO[[#This Row],[135 (05JUL1985 18:00:00)-Water Temperature (C)]]*OO[[#This Row],[77]]</f>
        <v>2.2878355699732499E-6</v>
      </c>
      <c r="CB393" s="10">
        <f>3/24000000*OO[[#This Row],[136 (05JUL1985 21:00:00)-Water Temperature (C)]]*OO[[#This Row],[78]]</f>
        <v>2.0977272417640003E-6</v>
      </c>
      <c r="CC393" s="10">
        <f>3/24000000*OO[[#This Row],[137 (06JUL1985 00:00:00)-Water Temperature (C)]]*OO[[#This Row],[79]]</f>
        <v>1.9230901344799999E-6</v>
      </c>
      <c r="CD393" s="10">
        <f>3/24000000*OO[[#This Row],[138 (06JUL1985 03:00:00)-Water Temperature (C)]]*OO[[#This Row],[80]]</f>
        <v>1.7875359013799999E-6</v>
      </c>
      <c r="CE393" s="10">
        <f>3/24000000*OO[[#This Row],[139 (06JUL1985 06:00:00)-Water Temperature (C)]]*OO[[#This Row],[81]]</f>
        <v>1.6999024569767499E-6</v>
      </c>
      <c r="CF393" s="10">
        <f>3/24000000*OO[[#This Row],[140 (06JUL1985 09:00:00)-Water Temperature (C)]]*OO[[#This Row],[82]]</f>
        <v>1.6815967884966246E-6</v>
      </c>
      <c r="CG393" s="10">
        <f>3/24000000*OO[[#This Row],[141 (06JUL1985 12:00:00)-Water Temperature (C)]]*OO[[#This Row],[83]]</f>
        <v>1.6434028076249999E-6</v>
      </c>
      <c r="CH393" s="10">
        <f>3/24000000*OO[[#This Row],[142 (06JUL1985 15:00:00)-Water Temperature (C)]]*OO[[#This Row],[84]]</f>
        <v>1.60547699145925E-6</v>
      </c>
      <c r="CI393" s="10">
        <f>3/24000000*OO[[#This Row],[143 (06JUL1985 18:00:00)-Water Temperature (C)]]*OO[[#This Row],[85]]</f>
        <v>1.5733820674006251E-6</v>
      </c>
      <c r="CJ393" s="10">
        <f>3/24000000*OO[[#This Row],[144 (06JUL1985 21:00:00)-Water Temperature (C)]]*OO[[#This Row],[86]]</f>
        <v>1.503065624776875E-6</v>
      </c>
      <c r="CK393" s="10">
        <f>3/24000000*OO[[#This Row],[145 (07JUL1985 00:00:00)-Water Temperature (C)]]*OO[[#This Row],[87]]</f>
        <v>1.4088552883368749E-6</v>
      </c>
      <c r="CL393" s="10">
        <f>3/24000000*OO[[#This Row],[146 (07JUL1985 03:00:00)-Water Temperature (C)]]*OO[[#This Row],[88]]</f>
        <v>1.3331150228351248E-6</v>
      </c>
      <c r="CM393" s="10">
        <f>3/24000000*OO[[#This Row],[147 (07JUL1985 06:00:00)-Water Temperature (C)]]*OO[[#This Row],[89]]</f>
        <v>1.2682302347363748E-6</v>
      </c>
      <c r="CN393" s="10">
        <f>3/24000000*OO[[#This Row],[148 (07JUL1985 09:00:00)-Water Temperature (C)]]*OO[[#This Row],[90]]</f>
        <v>1.2332279874687498E-6</v>
      </c>
      <c r="CO393" s="10">
        <f>3/24000000*OO[[#This Row],[149 (07JUL1985 12:00:00)-Water Temperature (C)]]*OO[[#This Row],[91]]</f>
        <v>1.1891457031448751E-6</v>
      </c>
      <c r="CP393" s="10">
        <f>3/24000000*OO[[#This Row],[150 (07JUL1985 15:00:00)-Water Temperature (C)]]*OO[[#This Row],[92]]</f>
        <v>1.1274017077852499E-6</v>
      </c>
      <c r="CQ393" s="10">
        <f>3/24000000*OO[[#This Row],[151 (07JUL1985 18:00:00)-Water Temperature (C)]]*OO[[#This Row],[93]]</f>
        <v>1.063755640579125E-6</v>
      </c>
      <c r="CR393" s="10">
        <f>3/24000000*OO[[#This Row],[152 (07JUL1985 21:00:00)-Water Temperature (C)]]*OO[[#This Row],[94]]</f>
        <v>9.7756759531537498E-7</v>
      </c>
      <c r="CS393" s="10">
        <f>3/24000000*OO[[#This Row],[153 (08JUL1985 00:00:00)-Water Temperature (C)]]*OO[[#This Row],[95]]</f>
        <v>8.9490878227049996E-7</v>
      </c>
      <c r="CT393" s="10">
        <f>3/24000000*OO[[#This Row],[154 (08JUL1985 03:00:00)-Water Temperature (C)]]*OO[[#This Row],[96]]</f>
        <v>8.2655742625312478E-7</v>
      </c>
      <c r="CU393" s="10">
        <f>3/24000000*OO[[#This Row],[155 (08JUL1985 06:00:00)-Water Temperature (C)]]*OO[[#This Row],[97]]</f>
        <v>7.6824713564750004E-7</v>
      </c>
      <c r="CV393" s="10">
        <f>3/24000000*OO[[#This Row],[156 (08JUL1985 09:00:00)-Water Temperature (C)]]*OO[[#This Row],[98]]</f>
        <v>7.14210166505625E-7</v>
      </c>
      <c r="CW393" s="10">
        <f>3/24000000*OO[[#This Row],[157 (08JUL1985 12:00:00)-Water Temperature (C)]]*OO[[#This Row],[99]]</f>
        <v>6.7254058869812495E-7</v>
      </c>
    </row>
    <row r="394" spans="1:101" x14ac:dyDescent="0.35">
      <c r="A394" t="s">
        <v>401</v>
      </c>
      <c r="B394">
        <v>997.14400000000001</v>
      </c>
      <c r="C394" s="10">
        <f>3/24*OO[[#This Row],[59 (26JUN1985 06:00:00)-Water Temperature (C)]]*OO[[#This Row],[1]]/SUM(OO[1])</f>
        <v>0</v>
      </c>
      <c r="D394" s="10">
        <f>3/24*OO[[#This Row],[60 (26JUN1985 09:00:00)-Water Temperature (C)]]*OO[[#This Row],[2]]/SUM(OO[2])</f>
        <v>0</v>
      </c>
      <c r="E394" s="10">
        <f>3/24*OO[[#This Row],[61 (26JUN1985 12:00:00)-Water Temperature (C)]]*OO[[#This Row],[3]]/SUM(OO[3])</f>
        <v>0</v>
      </c>
      <c r="F394" s="10">
        <f>3/24*OO[[#This Row],[62 (26JUN1985 15:00:00)-Water Temperature (C)]]*OO[[#This Row],[4]]/SUM(OO[4])</f>
        <v>0</v>
      </c>
      <c r="G394" s="10">
        <f>3/24*OO[[#This Row],[63 (26JUN1985 18:00:00)-Water Temperature (C)]]*OO[[#This Row],[5]]/SUM(OO[5])</f>
        <v>0</v>
      </c>
      <c r="H394" s="10">
        <f>3/24*OO[[#This Row],[64 (26JUN1985 21:00:00)-Water Temperature (C)]]*OO[[#This Row],[6]]/SUM(OO[6])</f>
        <v>0</v>
      </c>
      <c r="I394" s="10">
        <f>3/24*OO[[#This Row],[65 (27JUN1985 00:00:00)-Water Temperature (C)]]*OO[[#This Row],[7]]/SUM(OO[7])</f>
        <v>0</v>
      </c>
      <c r="J394" s="10">
        <f>3/24*OO[[#This Row],[66 (27JUN1985 03:00:00)-Water Temperature (C)]]*OO[[#This Row],[8]]/SUM(OO[8])</f>
        <v>0</v>
      </c>
      <c r="K394" s="10">
        <f>3/24*OO[[#This Row],[67 (27JUN1985 06:00:00)-Water Temperature (C)]]*OO[[#This Row],[9]]/SUM(OO[9])</f>
        <v>0</v>
      </c>
      <c r="L394" s="10">
        <f>3/24*OO[[#This Row],[68 (27JUN1985 09:00:00)-Water Temperature (C)]]*OO[[#This Row],[10]]/SUM(OO[10])</f>
        <v>0</v>
      </c>
      <c r="M394" s="10">
        <f>3/24*OO[[#This Row],[69 (27JUN1985 12:00:00)-Water Temperature (C)]]*OO[[#This Row],[11]]/SUM(OO[11])</f>
        <v>0</v>
      </c>
      <c r="N394" s="10">
        <f>3/24*OO[[#This Row],[70 (27JUN1985 15:00:00)-Water Temperature (C)]]*OO[[#This Row],[12]]/SUM(OO[12])</f>
        <v>0</v>
      </c>
      <c r="O394" s="10">
        <f>3/24*OO[[#This Row],[71 (27JUN1985 18:00:00)-Water Temperature (C)]]*OO[[#This Row],[13]]/SUM(OO[13])</f>
        <v>0</v>
      </c>
      <c r="P394" s="10">
        <f>3/24*OO[[#This Row],[72 (27JUN1985 21:00:00)-Water Temperature (C)]]*OO[[#This Row],[14]]/SUM(OO[14])</f>
        <v>0</v>
      </c>
      <c r="Q394" s="10">
        <f>3/24*OO[[#This Row],[73 (28JUN1985 00:00:00)-Water Temperature (C)]]*OO[[#This Row],[15]]/SUM(OO[15])</f>
        <v>0</v>
      </c>
      <c r="R394" s="10">
        <f>3/24*OO[[#This Row],[74 (28JUN1985 03:00:00)-Water Temperature (C)]]*OO[[#This Row],[16]]/SUM(OO[16])</f>
        <v>0</v>
      </c>
      <c r="S394" s="10">
        <f>3/24*OO[[#This Row],[75 (28JUN1985 06:00:00)-Water Temperature (C)]]*OO[[#This Row],[17]]/SUM(OO[17])</f>
        <v>0</v>
      </c>
      <c r="T394" s="10">
        <f>3/24*OO[[#This Row],[76 (28JUN1985 09:00:00)-Water Temperature (C)]]*OO[[#This Row],[18]]/SUM(OO[18])</f>
        <v>0</v>
      </c>
      <c r="U394" s="10">
        <f>3/24*OO[[#This Row],[77 (28JUN1985 12:00:00)-Water Temperature (C)]]*OO[[#This Row],[19]]/SUM(OO[19])</f>
        <v>0</v>
      </c>
      <c r="V394" s="10">
        <f>3/24000000*OO[[#This Row],[78 (28JUN1985 15:00:00)-Water Temperature (C)]]*OO[[#This Row],[20]]</f>
        <v>0</v>
      </c>
      <c r="W394" s="10">
        <f>3/24000000*OO[[#This Row],[79 (28JUN1985 18:00:00)-Water Temperature (C)]]*OO[[#This Row],[21]]</f>
        <v>5.9404429802374991E-35</v>
      </c>
      <c r="X394" s="10">
        <f>3/24000000*OO[[#This Row],[80 (28JUN1985 21:00:00)-Water Temperature (C)]]*OO[[#This Row],[22]]</f>
        <v>1.3230754333390002E-29</v>
      </c>
      <c r="Y394" s="10">
        <f>3/24000000*OO[[#This Row],[81 (29JUN1985 00:00:00)-Water Temperature (C)]]*OO[[#This Row],[23]]</f>
        <v>1.1861573120331249E-22</v>
      </c>
      <c r="Z394" s="10">
        <f>3/24000000*OO[[#This Row],[82 (29JUN1985 03:00:00)-Water Temperature (C)]]*OO[[#This Row],[24]]</f>
        <v>2.6706620108250001E-18</v>
      </c>
      <c r="AA394" s="10">
        <f>3/24000000*OO[[#This Row],[83 (29JUN1985 06:00:00)-Water Temperature (C)]]*OO[[#This Row],[25]]</f>
        <v>5.3026419852999992E-15</v>
      </c>
      <c r="AB394" s="10">
        <f>3/24000000*OO[[#This Row],[84 (29JUN1985 09:00:00)-Water Temperature (C)]]*OO[[#This Row],[26]]</f>
        <v>2.5314831808087501E-12</v>
      </c>
      <c r="AC394" s="10">
        <f>3/24000000*OO[[#This Row],[85 (29JUN1985 12:00:00)-Water Temperature (C)]]*OO[[#This Row],[27]]</f>
        <v>4.2035701009624996E-10</v>
      </c>
      <c r="AD394" s="10">
        <f>3/24000000*OO[[#This Row],[86 (29JUN1985 15:00:00)-Water Temperature (C)]]*OO[[#This Row],[28]]</f>
        <v>2.8752587809249997E-8</v>
      </c>
      <c r="AE394" s="10">
        <f>3/24000000*OO[[#This Row],[88 (29JUN1985 21:00:00)-Water Temperature (C)]]*OO[[#This Row],[30]]</f>
        <v>1.7505892159374998E-5</v>
      </c>
      <c r="AF394" s="10">
        <f>3/24000000*OO[[#This Row],[88 (29JUN1985 21:00:00)-Water Temperature (C)]]*OO[[#This Row],[30]]</f>
        <v>1.7505892159374998E-5</v>
      </c>
      <c r="AG394" s="10">
        <f>3/24000000*OO[[#This Row],[89 (30JUN1985 00:00:00)-Water Temperature (C)]]*OO[[#This Row],[31]]</f>
        <v>1.8833837293599998E-4</v>
      </c>
      <c r="AH394" s="10">
        <f>3/24000000*OO[[#This Row],[90 (30JUN1985 03:00:00)-Water Temperature (C)]]*OO[[#This Row],[32]]</f>
        <v>1.3065927854383748E-3</v>
      </c>
      <c r="AI394" s="10">
        <f>3/24000000*OO[[#This Row],[91 (30JUN1985 06:00:00)-Water Temperature (C)]]*OO[[#This Row],[33]]</f>
        <v>6.1413041315062505E-3</v>
      </c>
      <c r="AJ394" s="10">
        <f>3/24000000*OO[[#This Row],[92 (30JUN1985 09:00:00)-Water Temperature (C)]]*OO[[#This Row],[34]]</f>
        <v>2.0571665228318749E-2</v>
      </c>
      <c r="AK394" s="10">
        <f>3/24000000*OO[[#This Row],[93 (30JUN1985 12:00:00)-Water Temperature (C)]]*OO[[#This Row],[35]]</f>
        <v>5.0781583694537495E-2</v>
      </c>
      <c r="AL394" s="10">
        <f>3/24000000*OO[[#This Row],[94 (30JUN1985 15:00:00)-Water Temperature (C)]]*OO[[#This Row],[36]]</f>
        <v>9.4535595548400006E-2</v>
      </c>
      <c r="AM394" s="10">
        <f>3/24000000*OO[[#This Row],[95 (30JUN1985 18:00:00)-Water Temperature (C)]]*OO[[#This Row],[37]]</f>
        <v>0.13541089780228749</v>
      </c>
      <c r="AN394" s="10">
        <f>3/24000000*OO[[#This Row],[96 (30JUN1985 21:00:00)-Water Temperature (C)]]*OO[[#This Row],[38]]</f>
        <v>0.1518130310978125</v>
      </c>
      <c r="AO394" s="10">
        <f>3/24000000*OO[[#This Row],[97 (01JUL1985 00:00:00)-Water Temperature (C)]]*OO[[#This Row],[39]]</f>
        <v>0.140110503359475</v>
      </c>
      <c r="AP394" s="10">
        <f>3/24000000*OO[[#This Row],[98 (01JUL1985 03:00:00)-Water Temperature (C)]]*OO[[#This Row],[40]]</f>
        <v>0.11023950281310001</v>
      </c>
      <c r="AQ394" s="10">
        <f>3/24000000*OO[[#This Row],[99 (01JUL1985 06:00:00)-Water Temperature (C)]]*OO[[#This Row],[41]]</f>
        <v>7.5932296395199994E-2</v>
      </c>
      <c r="AR394" s="10">
        <f>3/24000000*OO[[#This Row],[100 (01JUL1985 09:00:00)-Water Temperature (C)]]*OO[[#This Row],[42]]</f>
        <v>4.8203781198137501E-2</v>
      </c>
      <c r="AS394" s="10">
        <f>3/24000000*OO[[#This Row],[101 (01JUL1985 12:00:00)-Water Temperature (C)]]*OO[[#This Row],[43]]</f>
        <v>2.6546827052249995E-2</v>
      </c>
      <c r="AT394" s="10">
        <f>3/24000000*OO[[#This Row],[102 (01JUL1985 15:00:00)-Water Temperature (C)]]*OO[[#This Row],[44]]</f>
        <v>1.3000961169539998E-2</v>
      </c>
      <c r="AU394" s="10">
        <f>3/24000000*OO[[#This Row],[103 (01JUL1985 18:00:00)-Water Temperature (C)]]*OO[[#This Row],[45]]</f>
        <v>5.7610095759449993E-3</v>
      </c>
      <c r="AV394" s="10">
        <f>3/24000000*OO[[#This Row],[104 (01JUL1985 21:00:00)-Water Temperature (C)]]*OO[[#This Row],[46]]</f>
        <v>2.3664953973697497E-3</v>
      </c>
      <c r="AW394" s="10">
        <f>3/24000000*OO[[#This Row],[105 (02JUL1985 00:00:00)-Water Temperature (C)]]*OO[[#This Row],[47]]</f>
        <v>9.469926195232501E-4</v>
      </c>
      <c r="AX394" s="10">
        <f>3/24000000*OO[[#This Row],[106 (02JUL1985 03:00:00)-Water Temperature (C)]]*OO[[#This Row],[48]]</f>
        <v>4.1220422799199995E-4</v>
      </c>
      <c r="AY394" s="10">
        <f>3/24000000*OO[[#This Row],[107 (02JUL1985 06:00:00)-Water Temperature (C)]]*OO[[#This Row],[49]]</f>
        <v>2.262317469782625E-4</v>
      </c>
      <c r="AZ394" s="10">
        <f>3/24000000*OO[[#This Row],[108 (02JUL1985 09:00:00)-Water Temperature (C)]]*OO[[#This Row],[50]]</f>
        <v>1.717798435021875E-4</v>
      </c>
      <c r="BA394" s="10">
        <f>3/24000000*OO[[#This Row],[109 (02JUL1985 12:00:00)-Water Temperature (C)]]*OO[[#This Row],[51]]</f>
        <v>1.51290881557E-4</v>
      </c>
      <c r="BB394" s="10">
        <f>3/24000000*OO[[#This Row],[110 (02JUL1985 15:00:00)-Water Temperature (C)]]*OO[[#This Row],[52]]</f>
        <v>1.3811027831989999E-4</v>
      </c>
      <c r="BC394" s="10">
        <f>3/24000000*OO[[#This Row],[111 (02JUL1985 18:00:00)-Water Temperature (C)]]*OO[[#This Row],[53]]</f>
        <v>1.2473644085218748E-4</v>
      </c>
      <c r="BD394" s="10">
        <f>3/24000000*OO[[#This Row],[112 (02JUL1985 21:00:00)-Water Temperature (C)]]*OO[[#This Row],[54]]</f>
        <v>1.1160216140978748E-4</v>
      </c>
      <c r="BE394" s="10">
        <f>3/24000000*OO[[#This Row],[113 (03JUL1985 00:00:00)-Water Temperature (C)]]*OO[[#This Row],[55]]</f>
        <v>9.7824914806874977E-5</v>
      </c>
      <c r="BF394" s="10">
        <f>3/24000000*OO[[#This Row],[114 (03JUL1985 03:00:00)-Water Temperature (C)]]*OO[[#This Row],[56]]</f>
        <v>8.618754498029999E-5</v>
      </c>
      <c r="BG394" s="10">
        <f>3/24000000*OO[[#This Row],[115 (03JUL1985 06:00:00)-Water Temperature (C)]]*OO[[#This Row],[57]]</f>
        <v>7.602905407218751E-5</v>
      </c>
      <c r="BH394" s="10">
        <f>3/24000000*OO[[#This Row],[116 (03JUL1985 09:00:00)-Water Temperature (C)]]*OO[[#This Row],[58]]</f>
        <v>6.8867055773225004E-5</v>
      </c>
      <c r="BI394" s="10">
        <f>3/24000000*OO[[#This Row],[117 (03JUL1985 12:00:00)-Water Temperature (C)]]*OO[[#This Row],[59]]</f>
        <v>6.1411460468062496E-5</v>
      </c>
      <c r="BJ394" s="10">
        <f>3/24000000*OO[[#This Row],[118 (03JUL1985 15:00:00)-Water Temperature (C)]]*OO[[#This Row],[60]]</f>
        <v>5.3277265051374998E-5</v>
      </c>
      <c r="BK394" s="10">
        <f>3/24000000*OO[[#This Row],[119 (03JUL1985 18:00:00)-Water Temperature (C)]]*OO[[#This Row],[61]]</f>
        <v>4.5641289500537494E-5</v>
      </c>
      <c r="BL394" s="10">
        <f>3/24000000*OO[[#This Row],[120 (03JUL1985 21:00:00)-Water Temperature (C)]]*OO[[#This Row],[62]]</f>
        <v>3.8069824391625004E-5</v>
      </c>
      <c r="BM394" s="10">
        <f>3/24000000*OO[[#This Row],[121 (04JUL1985 00:00:00)-Water Temperature (C)]]*OO[[#This Row],[63]]</f>
        <v>3.1856631083925001E-5</v>
      </c>
      <c r="BN394" s="10">
        <f>3/24000000*OO[[#This Row],[122 (04JUL1985 03:00:00)-Water Temperature (C)]]*OO[[#This Row],[64]]</f>
        <v>2.7015101652350001E-5</v>
      </c>
      <c r="BO394" s="10">
        <f>3/24000000*OO[[#This Row],[123 (04JUL1985 06:00:00)-Water Temperature (C)]]*OO[[#This Row],[65]]</f>
        <v>2.2862164499718754E-5</v>
      </c>
      <c r="BP394" s="10">
        <f>3/24000000*OO[[#This Row],[124 (04JUL1985 09:00:00)-Water Temperature (C)]]*OO[[#This Row],[66]]</f>
        <v>1.9557993189674999E-5</v>
      </c>
      <c r="BQ394" s="10">
        <f>3/24000000*OO[[#This Row],[125 (04JUL1985 12:00:00)-Water Temperature (C)]]*OO[[#This Row],[67]]</f>
        <v>1.6107840450330001E-5</v>
      </c>
      <c r="BR394" s="10">
        <f>3/24000000*OO[[#This Row],[126 (04JUL1985 15:00:00)-Water Temperature (C)]]*OO[[#This Row],[68]]</f>
        <v>1.298450126199375E-5</v>
      </c>
      <c r="BS394" s="10">
        <f>3/24000000*OO[[#This Row],[127 (04JUL1985 18:00:00)-Water Temperature (C)]]*OO[[#This Row],[69]]</f>
        <v>1.0144672618655E-5</v>
      </c>
      <c r="BT394" s="10">
        <f>3/24000000*OO[[#This Row],[128 (04JUL1985 21:00:00)-Water Temperature (C)]]*OO[[#This Row],[70]]</f>
        <v>7.860925212522499E-6</v>
      </c>
      <c r="BU394" s="10">
        <f>3/24000000*OO[[#This Row],[129 (05JUL1985 00:00:00)-Water Temperature (C)]]*OO[[#This Row],[71]]</f>
        <v>6.1308918127875005E-6</v>
      </c>
      <c r="BV394" s="10">
        <f>3/24000000*OO[[#This Row],[130 (05JUL1985 03:00:00)-Water Temperature (C)]]*OO[[#This Row],[72]]</f>
        <v>4.8946336627500003E-6</v>
      </c>
      <c r="BW394" s="10">
        <f>3/24000000*OO[[#This Row],[131 (05JUL1985 06:00:00)-Water Temperature (C)]]*OO[[#This Row],[73]]</f>
        <v>4.0383964744562499E-6</v>
      </c>
      <c r="BX394" s="10">
        <f>3/24000000*OO[[#This Row],[132 (05JUL1985 09:00:00)-Water Temperature (C)]]*OO[[#This Row],[74]]</f>
        <v>3.5407088122575002E-6</v>
      </c>
      <c r="BY394" s="10">
        <f>3/24000000*OO[[#This Row],[133 (05JUL1985 12:00:00)-Water Temperature (C)]]*OO[[#This Row],[75]]</f>
        <v>3.1131990469124999E-6</v>
      </c>
      <c r="BZ394" s="10">
        <f>3/24000000*OO[[#This Row],[134 (05JUL1985 15:00:00)-Water Temperature (C)]]*OO[[#This Row],[76]]</f>
        <v>2.8107740055224998E-6</v>
      </c>
      <c r="CA394" s="10">
        <f>3/24000000*OO[[#This Row],[135 (05JUL1985 18:00:00)-Water Temperature (C)]]*OO[[#This Row],[77]]</f>
        <v>2.56859875218E-6</v>
      </c>
      <c r="CB394" s="10">
        <f>3/24000000*OO[[#This Row],[136 (05JUL1985 21:00:00)-Water Temperature (C)]]*OO[[#This Row],[78]]</f>
        <v>2.3495483631457501E-6</v>
      </c>
      <c r="CC394" s="10">
        <f>3/24000000*OO[[#This Row],[137 (06JUL1985 00:00:00)-Water Temperature (C)]]*OO[[#This Row],[79]]</f>
        <v>2.1488647016031248E-6</v>
      </c>
      <c r="CD394" s="10">
        <f>3/24000000*OO[[#This Row],[138 (06JUL1985 03:00:00)-Water Temperature (C)]]*OO[[#This Row],[80]]</f>
        <v>1.9938976303815E-6</v>
      </c>
      <c r="CE394" s="10">
        <f>3/24000000*OO[[#This Row],[139 (06JUL1985 06:00:00)-Water Temperature (C)]]*OO[[#This Row],[81]]</f>
        <v>1.8963769912653748E-6</v>
      </c>
      <c r="CF394" s="10">
        <f>3/24000000*OO[[#This Row],[140 (06JUL1985 09:00:00)-Water Temperature (C)]]*OO[[#This Row],[82]]</f>
        <v>1.8797884934276246E-6</v>
      </c>
      <c r="CG394" s="10">
        <f>3/24000000*OO[[#This Row],[141 (06JUL1985 12:00:00)-Water Temperature (C)]]*OO[[#This Row],[83]]</f>
        <v>1.83912828355E-6</v>
      </c>
      <c r="CH394" s="10">
        <f>3/24000000*OO[[#This Row],[142 (06JUL1985 15:00:00)-Water Temperature (C)]]*OO[[#This Row],[84]]</f>
        <v>1.7969760171481249E-6</v>
      </c>
      <c r="CI394" s="10">
        <f>3/24000000*OO[[#This Row],[143 (06JUL1985 18:00:00)-Water Temperature (C)]]*OO[[#This Row],[85]]</f>
        <v>1.7613261582285001E-6</v>
      </c>
      <c r="CJ394" s="10">
        <f>3/24000000*OO[[#This Row],[144 (06JUL1985 21:00:00)-Water Temperature (C)]]*OO[[#This Row],[86]]</f>
        <v>1.68260187036375E-6</v>
      </c>
      <c r="CK394" s="10">
        <f>3/24000000*OO[[#This Row],[145 (07JUL1985 00:00:00)-Water Temperature (C)]]*OO[[#This Row],[87]]</f>
        <v>1.5757714176408751E-6</v>
      </c>
      <c r="CL394" s="10">
        <f>3/24000000*OO[[#This Row],[146 (07JUL1985 03:00:00)-Water Temperature (C)]]*OO[[#This Row],[88]]</f>
        <v>1.4918353184669998E-6</v>
      </c>
      <c r="CM394" s="10">
        <f>3/24000000*OO[[#This Row],[147 (07JUL1985 06:00:00)-Water Temperature (C)]]*OO[[#This Row],[89]]</f>
        <v>1.4218204794018752E-6</v>
      </c>
      <c r="CN394" s="10">
        <f>3/24000000*OO[[#This Row],[148 (07JUL1985 09:00:00)-Water Temperature (C)]]*OO[[#This Row],[90]]</f>
        <v>1.3874756402779998E-6</v>
      </c>
      <c r="CO394" s="10">
        <f>3/24000000*OO[[#This Row],[149 (07JUL1985 12:00:00)-Water Temperature (C)]]*OO[[#This Row],[91]]</f>
        <v>1.3420944359231247E-6</v>
      </c>
      <c r="CP394" s="10">
        <f>3/24000000*OO[[#This Row],[150 (07JUL1985 15:00:00)-Water Temperature (C)]]*OO[[#This Row],[92]]</f>
        <v>1.2755394914075E-6</v>
      </c>
      <c r="CQ394" s="10">
        <f>3/24000000*OO[[#This Row],[151 (07JUL1985 18:00:00)-Water Temperature (C)]]*OO[[#This Row],[93]]</f>
        <v>1.205333727063375E-6</v>
      </c>
      <c r="CR394" s="10">
        <f>3/24000000*OO[[#This Row],[152 (07JUL1985 21:00:00)-Water Temperature (C)]]*OO[[#This Row],[94]]</f>
        <v>1.1093268855654999E-6</v>
      </c>
      <c r="CS394" s="10">
        <f>3/24000000*OO[[#This Row],[153 (08JUL1985 00:00:00)-Water Temperature (C)]]*OO[[#This Row],[95]]</f>
        <v>1.015627365263E-6</v>
      </c>
      <c r="CT394" s="10">
        <f>3/24000000*OO[[#This Row],[154 (08JUL1985 03:00:00)-Water Temperature (C)]]*OO[[#This Row],[96]]</f>
        <v>9.3926573740999991E-7</v>
      </c>
      <c r="CU394" s="10">
        <f>3/24000000*OO[[#This Row],[155 (08JUL1985 06:00:00)-Water Temperature (C)]]*OO[[#This Row],[97]]</f>
        <v>8.7522158342150006E-7</v>
      </c>
      <c r="CV394" s="10">
        <f>3/24000000*OO[[#This Row],[156 (08JUL1985 09:00:00)-Water Temperature (C)]]*OO[[#This Row],[98]]</f>
        <v>8.1592940102399996E-7</v>
      </c>
      <c r="CW394" s="10">
        <f>3/24000000*OO[[#This Row],[157 (08JUL1985 12:00:00)-Water Temperature (C)]]*OO[[#This Row],[99]]</f>
        <v>7.6722554993824989E-7</v>
      </c>
    </row>
    <row r="395" spans="1:101" x14ac:dyDescent="0.35">
      <c r="A395" t="s">
        <v>402</v>
      </c>
      <c r="B395">
        <v>920.3528</v>
      </c>
      <c r="C395" s="10">
        <f>3/24*OO[[#This Row],[59 (26JUN1985 06:00:00)-Water Temperature (C)]]*OO[[#This Row],[1]]/SUM(OO[1])</f>
        <v>0</v>
      </c>
      <c r="D395" s="10">
        <f>3/24*OO[[#This Row],[60 (26JUN1985 09:00:00)-Water Temperature (C)]]*OO[[#This Row],[2]]/SUM(OO[2])</f>
        <v>0</v>
      </c>
      <c r="E395" s="10">
        <f>3/24*OO[[#This Row],[61 (26JUN1985 12:00:00)-Water Temperature (C)]]*OO[[#This Row],[3]]/SUM(OO[3])</f>
        <v>0</v>
      </c>
      <c r="F395" s="10">
        <f>3/24*OO[[#This Row],[62 (26JUN1985 15:00:00)-Water Temperature (C)]]*OO[[#This Row],[4]]/SUM(OO[4])</f>
        <v>0</v>
      </c>
      <c r="G395" s="10">
        <f>3/24*OO[[#This Row],[63 (26JUN1985 18:00:00)-Water Temperature (C)]]*OO[[#This Row],[5]]/SUM(OO[5])</f>
        <v>0</v>
      </c>
      <c r="H395" s="10">
        <f>3/24*OO[[#This Row],[64 (26JUN1985 21:00:00)-Water Temperature (C)]]*OO[[#This Row],[6]]/SUM(OO[6])</f>
        <v>0</v>
      </c>
      <c r="I395" s="10">
        <f>3/24*OO[[#This Row],[65 (27JUN1985 00:00:00)-Water Temperature (C)]]*OO[[#This Row],[7]]/SUM(OO[7])</f>
        <v>0</v>
      </c>
      <c r="J395" s="10">
        <f>3/24*OO[[#This Row],[66 (27JUN1985 03:00:00)-Water Temperature (C)]]*OO[[#This Row],[8]]/SUM(OO[8])</f>
        <v>0</v>
      </c>
      <c r="K395" s="10">
        <f>3/24*OO[[#This Row],[67 (27JUN1985 06:00:00)-Water Temperature (C)]]*OO[[#This Row],[9]]/SUM(OO[9])</f>
        <v>0</v>
      </c>
      <c r="L395" s="10">
        <f>3/24*OO[[#This Row],[68 (27JUN1985 09:00:00)-Water Temperature (C)]]*OO[[#This Row],[10]]/SUM(OO[10])</f>
        <v>0</v>
      </c>
      <c r="M395" s="10">
        <f>3/24*OO[[#This Row],[69 (27JUN1985 12:00:00)-Water Temperature (C)]]*OO[[#This Row],[11]]/SUM(OO[11])</f>
        <v>0</v>
      </c>
      <c r="N395" s="10">
        <f>3/24*OO[[#This Row],[70 (27JUN1985 15:00:00)-Water Temperature (C)]]*OO[[#This Row],[12]]/SUM(OO[12])</f>
        <v>0</v>
      </c>
      <c r="O395" s="10">
        <f>3/24*OO[[#This Row],[71 (27JUN1985 18:00:00)-Water Temperature (C)]]*OO[[#This Row],[13]]/SUM(OO[13])</f>
        <v>0</v>
      </c>
      <c r="P395" s="10">
        <f>3/24*OO[[#This Row],[72 (27JUN1985 21:00:00)-Water Temperature (C)]]*OO[[#This Row],[14]]/SUM(OO[14])</f>
        <v>0</v>
      </c>
      <c r="Q395" s="10">
        <f>3/24*OO[[#This Row],[73 (28JUN1985 00:00:00)-Water Temperature (C)]]*OO[[#This Row],[15]]/SUM(OO[15])</f>
        <v>0</v>
      </c>
      <c r="R395" s="10">
        <f>3/24*OO[[#This Row],[74 (28JUN1985 03:00:00)-Water Temperature (C)]]*OO[[#This Row],[16]]/SUM(OO[16])</f>
        <v>0</v>
      </c>
      <c r="S395" s="10">
        <f>3/24*OO[[#This Row],[75 (28JUN1985 06:00:00)-Water Temperature (C)]]*OO[[#This Row],[17]]/SUM(OO[17])</f>
        <v>0</v>
      </c>
      <c r="T395" s="10">
        <f>3/24*OO[[#This Row],[76 (28JUN1985 09:00:00)-Water Temperature (C)]]*OO[[#This Row],[18]]/SUM(OO[18])</f>
        <v>0</v>
      </c>
      <c r="U395" s="10">
        <f>3/24*OO[[#This Row],[77 (28JUN1985 12:00:00)-Water Temperature (C)]]*OO[[#This Row],[19]]/SUM(OO[19])</f>
        <v>0</v>
      </c>
      <c r="V395" s="10">
        <f>3/24000000*OO[[#This Row],[78 (28JUN1985 15:00:00)-Water Temperature (C)]]*OO[[#This Row],[20]]</f>
        <v>0</v>
      </c>
      <c r="W395" s="10">
        <f>3/24000000*OO[[#This Row],[79 (28JUN1985 18:00:00)-Water Temperature (C)]]*OO[[#This Row],[21]]</f>
        <v>1.020996829767E-35</v>
      </c>
      <c r="X395" s="10">
        <f>3/24000000*OO[[#This Row],[80 (28JUN1985 21:00:00)-Water Temperature (C)]]*OO[[#This Row],[22]]</f>
        <v>2.1439133242620001E-30</v>
      </c>
      <c r="Y395" s="10">
        <f>3/24000000*OO[[#This Row],[81 (29JUN1985 00:00:00)-Water Temperature (C)]]*OO[[#This Row],[23]]</f>
        <v>2.6084781842199998E-23</v>
      </c>
      <c r="Z395" s="10">
        <f>3/24000000*OO[[#This Row],[82 (29JUN1985 03:00:00)-Water Temperature (C)]]*OO[[#This Row],[24]]</f>
        <v>7.7676597388200008E-19</v>
      </c>
      <c r="AA395" s="10">
        <f>3/24000000*OO[[#This Row],[83 (29JUN1985 06:00:00)-Water Temperature (C)]]*OO[[#This Row],[25]]</f>
        <v>1.80887794990875E-15</v>
      </c>
      <c r="AB395" s="10">
        <f>3/24000000*OO[[#This Row],[84 (29JUN1985 09:00:00)-Water Temperature (C)]]*OO[[#This Row],[26]]</f>
        <v>9.7707665581499993E-13</v>
      </c>
      <c r="AC395" s="10">
        <f>3/24000000*OO[[#This Row],[85 (29JUN1985 12:00:00)-Water Temperature (C)]]*OO[[#This Row],[27]]</f>
        <v>1.8041437653896252E-10</v>
      </c>
      <c r="AD395" s="10">
        <f>3/24000000*OO[[#This Row],[86 (29JUN1985 15:00:00)-Water Temperature (C)]]*OO[[#This Row],[28]]</f>
        <v>1.3568240685825E-8</v>
      </c>
      <c r="AE395" s="10">
        <f>3/24000000*OO[[#This Row],[88 (29JUN1985 21:00:00)-Water Temperature (C)]]*OO[[#This Row],[30]]</f>
        <v>9.6762393146250001E-6</v>
      </c>
      <c r="AF395" s="10">
        <f>3/24000000*OO[[#This Row],[88 (29JUN1985 21:00:00)-Water Temperature (C)]]*OO[[#This Row],[30]]</f>
        <v>9.6762393146250001E-6</v>
      </c>
      <c r="AG395" s="10">
        <f>3/24000000*OO[[#This Row],[89 (30JUN1985 00:00:00)-Water Temperature (C)]]*OO[[#This Row],[31]]</f>
        <v>1.1157847438983749E-4</v>
      </c>
      <c r="AH395" s="10">
        <f>3/24000000*OO[[#This Row],[90 (30JUN1985 03:00:00)-Water Temperature (C)]]*OO[[#This Row],[32]]</f>
        <v>8.2673548334662509E-4</v>
      </c>
      <c r="AI395" s="10">
        <f>3/24000000*OO[[#This Row],[91 (30JUN1985 06:00:00)-Water Temperature (C)]]*OO[[#This Row],[33]]</f>
        <v>4.1546147217675E-3</v>
      </c>
      <c r="AJ395" s="10">
        <f>3/24000000*OO[[#This Row],[92 (30JUN1985 09:00:00)-Water Temperature (C)]]*OO[[#This Row],[34]]</f>
        <v>1.4929674178802499E-2</v>
      </c>
      <c r="AK395" s="10">
        <f>3/24000000*OO[[#This Row],[93 (30JUN1985 12:00:00)-Water Temperature (C)]]*OO[[#This Row],[35]]</f>
        <v>3.9340114324749993E-2</v>
      </c>
      <c r="AL395" s="10">
        <f>3/24000000*OO[[#This Row],[94 (30JUN1985 15:00:00)-Water Temperature (C)]]*OO[[#This Row],[36]]</f>
        <v>7.8106861180937487E-2</v>
      </c>
      <c r="AM395" s="10">
        <f>3/24000000*OO[[#This Row],[95 (30JUN1985 18:00:00)-Water Temperature (C)]]*OO[[#This Row],[37]]</f>
        <v>0.11909463043044999</v>
      </c>
      <c r="AN395" s="10">
        <f>3/24000000*OO[[#This Row],[96 (30JUN1985 21:00:00)-Water Temperature (C)]]*OO[[#This Row],[38]]</f>
        <v>0.14119488617129997</v>
      </c>
      <c r="AO395" s="10">
        <f>3/24000000*OO[[#This Row],[97 (01JUL1985 00:00:00)-Water Temperature (C)]]*OO[[#This Row],[39]]</f>
        <v>0.13703068995839998</v>
      </c>
      <c r="AP395" s="10">
        <f>3/24000000*OO[[#This Row],[98 (01JUL1985 03:00:00)-Water Temperature (C)]]*OO[[#This Row],[40]]</f>
        <v>0.11339551173609999</v>
      </c>
      <c r="AQ395" s="10">
        <f>3/24000000*OO[[#This Row],[99 (01JUL1985 06:00:00)-Water Temperature (C)]]*OO[[#This Row],[41]]</f>
        <v>8.2069556588937484E-2</v>
      </c>
      <c r="AR395" s="10">
        <f>3/24000000*OO[[#This Row],[100 (01JUL1985 09:00:00)-Water Temperature (C)]]*OO[[#This Row],[42]]</f>
        <v>5.4923803514524992E-2</v>
      </c>
      <c r="AS395" s="10">
        <f>3/24000000*OO[[#This Row],[101 (01JUL1985 12:00:00)-Water Temperature (C)]]*OO[[#This Row],[43]]</f>
        <v>3.1935908132100004E-2</v>
      </c>
      <c r="AT395" s="10">
        <f>3/24000000*OO[[#This Row],[102 (01JUL1985 15:00:00)-Water Temperature (C)]]*OO[[#This Row],[44]]</f>
        <v>1.639420016553125E-2</v>
      </c>
      <c r="AU395" s="10">
        <f>3/24000000*OO[[#This Row],[103 (01JUL1985 18:00:00)-Water Temperature (C)]]*OO[[#This Row],[45]]</f>
        <v>7.5368661135187497E-3</v>
      </c>
      <c r="AV395" s="10">
        <f>3/24000000*OO[[#This Row],[104 (01JUL1985 21:00:00)-Water Temperature (C)]]*OO[[#This Row],[46]]</f>
        <v>3.1994122107899996E-3</v>
      </c>
      <c r="AW395" s="10">
        <f>3/24000000*OO[[#This Row],[105 (02JUL1985 00:00:00)-Water Temperature (C)]]*OO[[#This Row],[47]]</f>
        <v>1.286092842337875E-3</v>
      </c>
      <c r="AX395" s="10">
        <f>3/24000000*OO[[#This Row],[106 (02JUL1985 03:00:00)-Water Temperature (C)]]*OO[[#This Row],[48]]</f>
        <v>5.2715907900699997E-4</v>
      </c>
      <c r="AY395" s="10">
        <f>3/24000000*OO[[#This Row],[107 (02JUL1985 06:00:00)-Water Temperature (C)]]*OO[[#This Row],[49]]</f>
        <v>2.5743514785749998E-4</v>
      </c>
      <c r="AZ395" s="10">
        <f>3/24000000*OO[[#This Row],[108 (02JUL1985 09:00:00)-Water Temperature (C)]]*OO[[#This Row],[50]]</f>
        <v>1.7430930877581247E-4</v>
      </c>
      <c r="BA395" s="10">
        <f>3/24000000*OO[[#This Row],[109 (02JUL1985 12:00:00)-Water Temperature (C)]]*OO[[#This Row],[51]]</f>
        <v>1.4465727384837499E-4</v>
      </c>
      <c r="BB395" s="10">
        <f>3/24000000*OO[[#This Row],[110 (02JUL1985 15:00:00)-Water Temperature (C)]]*OO[[#This Row],[52]]</f>
        <v>1.2844482165446251E-4</v>
      </c>
      <c r="BC395" s="10">
        <f>3/24000000*OO[[#This Row],[111 (02JUL1985 18:00:00)-Water Temperature (C)]]*OO[[#This Row],[53]]</f>
        <v>1.1348492719781249E-4</v>
      </c>
      <c r="BD395" s="10">
        <f>3/24000000*OO[[#This Row],[112 (02JUL1985 21:00:00)-Water Temperature (C)]]*OO[[#This Row],[54]]</f>
        <v>9.9258617081549993E-5</v>
      </c>
      <c r="BE395" s="10">
        <f>3/24000000*OO[[#This Row],[113 (03JUL1985 00:00:00)-Water Temperature (C)]]*OO[[#This Row],[55]]</f>
        <v>8.4933605040375001E-5</v>
      </c>
      <c r="BF395" s="10">
        <f>3/24000000*OO[[#This Row],[114 (03JUL1985 03:00:00)-Water Temperature (C)]]*OO[[#This Row],[56]]</f>
        <v>7.3031181432299996E-5</v>
      </c>
      <c r="BG395" s="10">
        <f>3/24000000*OO[[#This Row],[115 (03JUL1985 06:00:00)-Water Temperature (C)]]*OO[[#This Row],[57]]</f>
        <v>6.2726666160899984E-5</v>
      </c>
      <c r="BH395" s="10">
        <f>3/24000000*OO[[#This Row],[116 (03JUL1985 09:00:00)-Water Temperature (C)]]*OO[[#This Row],[58]]</f>
        <v>5.5342325737324998E-5</v>
      </c>
      <c r="BI395" s="10">
        <f>3/24000000*OO[[#This Row],[117 (03JUL1985 12:00:00)-Water Temperature (C)]]*OO[[#This Row],[59]]</f>
        <v>4.7962214098474998E-5</v>
      </c>
      <c r="BJ395" s="10">
        <f>3/24000000*OO[[#This Row],[118 (03JUL1985 15:00:00)-Water Temperature (C)]]*OO[[#This Row],[60]]</f>
        <v>4.0131907103124994E-5</v>
      </c>
      <c r="BK395" s="10">
        <f>3/24000000*OO[[#This Row],[119 (03JUL1985 18:00:00)-Water Temperature (C)]]*OO[[#This Row],[61]]</f>
        <v>3.2905981153074996E-5</v>
      </c>
      <c r="BL395" s="10">
        <f>3/24000000*OO[[#This Row],[120 (03JUL1985 21:00:00)-Water Temperature (C)]]*OO[[#This Row],[62]]</f>
        <v>2.6088759363093749E-5</v>
      </c>
      <c r="BM395" s="10">
        <f>3/24000000*OO[[#This Row],[121 (04JUL1985 00:00:00)-Water Temperature (C)]]*OO[[#This Row],[63]]</f>
        <v>2.0595360321359997E-5</v>
      </c>
      <c r="BN395" s="10">
        <f>3/24000000*OO[[#This Row],[122 (04JUL1985 03:00:00)-Water Temperature (C)]]*OO[[#This Row],[64]]</f>
        <v>1.6824664348607499E-5</v>
      </c>
      <c r="BO395" s="10">
        <f>3/24000000*OO[[#This Row],[123 (04JUL1985 06:00:00)-Water Temperature (C)]]*OO[[#This Row],[65]]</f>
        <v>1.4195058851822501E-5</v>
      </c>
      <c r="BP395" s="10">
        <f>3/24000000*OO[[#This Row],[124 (04JUL1985 09:00:00)-Water Temperature (C)]]*OO[[#This Row],[66]]</f>
        <v>1.2112759156793747E-5</v>
      </c>
      <c r="BQ395" s="10">
        <f>3/24000000*OO[[#This Row],[125 (04JUL1985 12:00:00)-Water Temperature (C)]]*OO[[#This Row],[67]]</f>
        <v>9.9722030177175007E-6</v>
      </c>
      <c r="BR395" s="10">
        <f>3/24000000*OO[[#This Row],[126 (04JUL1985 15:00:00)-Water Temperature (C)]]*OO[[#This Row],[68]]</f>
        <v>8.0249298394350001E-6</v>
      </c>
      <c r="BS395" s="10">
        <f>3/24000000*OO[[#This Row],[127 (04JUL1985 18:00:00)-Water Temperature (C)]]*OO[[#This Row],[69]]</f>
        <v>6.2922442665599997E-6</v>
      </c>
      <c r="BT395" s="10">
        <f>3/24000000*OO[[#This Row],[128 (04JUL1985 21:00:00)-Water Temperature (C)]]*OO[[#This Row],[70]]</f>
        <v>4.9162535219349991E-6</v>
      </c>
      <c r="BU395" s="10">
        <f>3/24000000*OO[[#This Row],[129 (05JUL1985 00:00:00)-Water Temperature (C)]]*OO[[#This Row],[71]]</f>
        <v>3.8556507214999998E-6</v>
      </c>
      <c r="BV395" s="10">
        <f>3/24000000*OO[[#This Row],[130 (05JUL1985 03:00:00)-Water Temperature (C)]]*OO[[#This Row],[72]]</f>
        <v>3.0891768969599992E-6</v>
      </c>
      <c r="BW395" s="10">
        <f>3/24000000*OO[[#This Row],[131 (05JUL1985 06:00:00)-Water Temperature (C)]]*OO[[#This Row],[73]]</f>
        <v>2.5551323427539996E-6</v>
      </c>
      <c r="BX395" s="10">
        <f>3/24000000*OO[[#This Row],[132 (05JUL1985 09:00:00)-Water Temperature (C)]]*OO[[#This Row],[74]]</f>
        <v>2.2460296986600002E-6</v>
      </c>
      <c r="BY395" s="10">
        <f>3/24000000*OO[[#This Row],[133 (05JUL1985 12:00:00)-Water Temperature (C)]]*OO[[#This Row],[75]]</f>
        <v>1.980904486856E-6</v>
      </c>
      <c r="BZ395" s="10">
        <f>3/24000000*OO[[#This Row],[134 (05JUL1985 15:00:00)-Water Temperature (C)]]*OO[[#This Row],[76]]</f>
        <v>1.7922965456512496E-6</v>
      </c>
      <c r="CA395" s="10">
        <f>3/24000000*OO[[#This Row],[135 (05JUL1985 18:00:00)-Water Temperature (C)]]*OO[[#This Row],[77]]</f>
        <v>1.6418265804225E-6</v>
      </c>
      <c r="CB395" s="10">
        <f>3/24000000*OO[[#This Row],[136 (05JUL1985 21:00:00)-Water Temperature (C)]]*OO[[#This Row],[78]]</f>
        <v>1.5066412352369997E-6</v>
      </c>
      <c r="CC395" s="10">
        <f>3/24000000*OO[[#This Row],[137 (06JUL1985 00:00:00)-Water Temperature (C)]]*OO[[#This Row],[79]]</f>
        <v>1.381354988508E-6</v>
      </c>
      <c r="CD395" s="10">
        <f>3/24000000*OO[[#This Row],[138 (06JUL1985 03:00:00)-Water Temperature (C)]]*OO[[#This Row],[80]]</f>
        <v>1.2859111686932498E-6</v>
      </c>
      <c r="CE395" s="10">
        <f>3/24000000*OO[[#This Row],[139 (06JUL1985 06:00:00)-Water Temperature (C)]]*OO[[#This Row],[81]]</f>
        <v>1.2278033235E-6</v>
      </c>
      <c r="CF395" s="10">
        <f>3/24000000*OO[[#This Row],[140 (06JUL1985 09:00:00)-Water Temperature (C)]]*OO[[#This Row],[82]]</f>
        <v>1.22652877286E-6</v>
      </c>
      <c r="CG395" s="10">
        <f>3/24000000*OO[[#This Row],[141 (06JUL1985 12:00:00)-Water Temperature (C)]]*OO[[#This Row],[83]]</f>
        <v>1.2101086477656248E-6</v>
      </c>
      <c r="CH395" s="10">
        <f>3/24000000*OO[[#This Row],[142 (06JUL1985 15:00:00)-Water Temperature (C)]]*OO[[#This Row],[84]]</f>
        <v>1.1920785629546249E-6</v>
      </c>
      <c r="CI395" s="10">
        <f>3/24000000*OO[[#This Row],[143 (06JUL1985 18:00:00)-Water Temperature (C)]]*OO[[#This Row],[85]]</f>
        <v>1.18012622212975E-6</v>
      </c>
      <c r="CJ395" s="10">
        <f>3/24000000*OO[[#This Row],[144 (06JUL1985 21:00:00)-Water Temperature (C)]]*OO[[#This Row],[86]]</f>
        <v>1.1408815825869998E-6</v>
      </c>
      <c r="CK395" s="10">
        <f>3/24000000*OO[[#This Row],[145 (07JUL1985 00:00:00)-Water Temperature (C)]]*OO[[#This Row],[87]]</f>
        <v>1.08038556967E-6</v>
      </c>
      <c r="CL395" s="10">
        <f>3/24000000*OO[[#This Row],[146 (07JUL1985 03:00:00)-Water Temperature (C)]]*OO[[#This Row],[88]]</f>
        <v>1.0364509143974998E-6</v>
      </c>
      <c r="CM395" s="10">
        <f>3/24000000*OO[[#This Row],[147 (07JUL1985 06:00:00)-Water Temperature (C)]]*OO[[#This Row],[89]]</f>
        <v>1.0022003118514999E-6</v>
      </c>
      <c r="CN395" s="10">
        <f>3/24000000*OO[[#This Row],[148 (07JUL1985 09:00:00)-Water Temperature (C)]]*OO[[#This Row],[90]]</f>
        <v>9.9668243198049996E-7</v>
      </c>
      <c r="CO395" s="10">
        <f>3/24000000*OO[[#This Row],[149 (07JUL1985 12:00:00)-Water Temperature (C)]]*OO[[#This Row],[91]]</f>
        <v>9.8217184998449999E-7</v>
      </c>
      <c r="CP395" s="10">
        <f>3/24000000*OO[[#This Row],[150 (07JUL1985 15:00:00)-Water Temperature (C)]]*OO[[#This Row],[92]]</f>
        <v>9.5229569754000016E-7</v>
      </c>
      <c r="CQ395" s="10">
        <f>3/24000000*OO[[#This Row],[151 (07JUL1985 18:00:00)-Water Temperature (C)]]*OO[[#This Row],[93]]</f>
        <v>9.1896453871199992E-7</v>
      </c>
      <c r="CR395" s="10">
        <f>3/24000000*OO[[#This Row],[152 (07JUL1985 21:00:00)-Water Temperature (C)]]*OO[[#This Row],[94]]</f>
        <v>8.6563752759374997E-7</v>
      </c>
      <c r="CS395" s="10">
        <f>3/24000000*OO[[#This Row],[153 (08JUL1985 00:00:00)-Water Temperature (C)]]*OO[[#This Row],[95]]</f>
        <v>8.1107779207500007E-7</v>
      </c>
      <c r="CT395" s="10">
        <f>3/24000000*OO[[#This Row],[154 (08JUL1985 03:00:00)-Water Temperature (C)]]*OO[[#This Row],[96]]</f>
        <v>7.6950428290437493E-7</v>
      </c>
      <c r="CU395" s="10">
        <f>3/24000000*OO[[#This Row],[155 (08JUL1985 06:00:00)-Water Temperature (C)]]*OO[[#This Row],[97]]</f>
        <v>7.3822003511024994E-7</v>
      </c>
      <c r="CV395" s="10">
        <f>3/24000000*OO[[#This Row],[156 (08JUL1985 09:00:00)-Water Temperature (C)]]*OO[[#This Row],[98]]</f>
        <v>7.1047860238837488E-7</v>
      </c>
      <c r="CW395" s="10">
        <f>3/24000000*OO[[#This Row],[157 (08JUL1985 12:00:00)-Water Temperature (C)]]*OO[[#This Row],[99]]</f>
        <v>6.8853172917374992E-7</v>
      </c>
    </row>
    <row r="396" spans="1:101" x14ac:dyDescent="0.35">
      <c r="A396" t="s">
        <v>403</v>
      </c>
      <c r="B396">
        <v>919.92600000000004</v>
      </c>
      <c r="C396" s="10">
        <f>3/24*OO[[#This Row],[59 (26JUN1985 06:00:00)-Water Temperature (C)]]*OO[[#This Row],[1]]/SUM(OO[1])</f>
        <v>0</v>
      </c>
      <c r="D396" s="10">
        <f>3/24*OO[[#This Row],[60 (26JUN1985 09:00:00)-Water Temperature (C)]]*OO[[#This Row],[2]]/SUM(OO[2])</f>
        <v>0</v>
      </c>
      <c r="E396" s="10">
        <f>3/24*OO[[#This Row],[61 (26JUN1985 12:00:00)-Water Temperature (C)]]*OO[[#This Row],[3]]/SUM(OO[3])</f>
        <v>0</v>
      </c>
      <c r="F396" s="10">
        <f>3/24*OO[[#This Row],[62 (26JUN1985 15:00:00)-Water Temperature (C)]]*OO[[#This Row],[4]]/SUM(OO[4])</f>
        <v>0</v>
      </c>
      <c r="G396" s="10">
        <f>3/24*OO[[#This Row],[63 (26JUN1985 18:00:00)-Water Temperature (C)]]*OO[[#This Row],[5]]/SUM(OO[5])</f>
        <v>0</v>
      </c>
      <c r="H396" s="10">
        <f>3/24*OO[[#This Row],[64 (26JUN1985 21:00:00)-Water Temperature (C)]]*OO[[#This Row],[6]]/SUM(OO[6])</f>
        <v>0</v>
      </c>
      <c r="I396" s="10">
        <f>3/24*OO[[#This Row],[65 (27JUN1985 00:00:00)-Water Temperature (C)]]*OO[[#This Row],[7]]/SUM(OO[7])</f>
        <v>0</v>
      </c>
      <c r="J396" s="10">
        <f>3/24*OO[[#This Row],[66 (27JUN1985 03:00:00)-Water Temperature (C)]]*OO[[#This Row],[8]]/SUM(OO[8])</f>
        <v>0</v>
      </c>
      <c r="K396" s="10">
        <f>3/24*OO[[#This Row],[67 (27JUN1985 06:00:00)-Water Temperature (C)]]*OO[[#This Row],[9]]/SUM(OO[9])</f>
        <v>0</v>
      </c>
      <c r="L396" s="10">
        <f>3/24*OO[[#This Row],[68 (27JUN1985 09:00:00)-Water Temperature (C)]]*OO[[#This Row],[10]]/SUM(OO[10])</f>
        <v>0</v>
      </c>
      <c r="M396" s="10">
        <f>3/24*OO[[#This Row],[69 (27JUN1985 12:00:00)-Water Temperature (C)]]*OO[[#This Row],[11]]/SUM(OO[11])</f>
        <v>0</v>
      </c>
      <c r="N396" s="10">
        <f>3/24*OO[[#This Row],[70 (27JUN1985 15:00:00)-Water Temperature (C)]]*OO[[#This Row],[12]]/SUM(OO[12])</f>
        <v>0</v>
      </c>
      <c r="O396" s="10">
        <f>3/24*OO[[#This Row],[71 (27JUN1985 18:00:00)-Water Temperature (C)]]*OO[[#This Row],[13]]/SUM(OO[13])</f>
        <v>0</v>
      </c>
      <c r="P396" s="10">
        <f>3/24*OO[[#This Row],[72 (27JUN1985 21:00:00)-Water Temperature (C)]]*OO[[#This Row],[14]]/SUM(OO[14])</f>
        <v>0</v>
      </c>
      <c r="Q396" s="10">
        <f>3/24*OO[[#This Row],[73 (28JUN1985 00:00:00)-Water Temperature (C)]]*OO[[#This Row],[15]]/SUM(OO[15])</f>
        <v>0</v>
      </c>
      <c r="R396" s="10">
        <f>3/24*OO[[#This Row],[74 (28JUN1985 03:00:00)-Water Temperature (C)]]*OO[[#This Row],[16]]/SUM(OO[16])</f>
        <v>0</v>
      </c>
      <c r="S396" s="10">
        <f>3/24*OO[[#This Row],[75 (28JUN1985 06:00:00)-Water Temperature (C)]]*OO[[#This Row],[17]]/SUM(OO[17])</f>
        <v>0</v>
      </c>
      <c r="T396" s="10">
        <f>3/24*OO[[#This Row],[76 (28JUN1985 09:00:00)-Water Temperature (C)]]*OO[[#This Row],[18]]/SUM(OO[18])</f>
        <v>0</v>
      </c>
      <c r="U396" s="10">
        <f>3/24*OO[[#This Row],[77 (28JUN1985 12:00:00)-Water Temperature (C)]]*OO[[#This Row],[19]]/SUM(OO[19])</f>
        <v>0</v>
      </c>
      <c r="V396" s="10">
        <f>3/24000000*OO[[#This Row],[78 (28JUN1985 15:00:00)-Water Temperature (C)]]*OO[[#This Row],[20]]</f>
        <v>0</v>
      </c>
      <c r="W396" s="10">
        <f>3/24000000*OO[[#This Row],[79 (28JUN1985 18:00:00)-Water Temperature (C)]]*OO[[#This Row],[21]]</f>
        <v>1.555500954016125E-36</v>
      </c>
      <c r="X396" s="10">
        <f>3/24000000*OO[[#This Row],[80 (28JUN1985 21:00:00)-Water Temperature (C)]]*OO[[#This Row],[22]]</f>
        <v>3.7523047679999994E-31</v>
      </c>
      <c r="Y396" s="10">
        <f>3/24000000*OO[[#This Row],[81 (29JUN1985 00:00:00)-Water Temperature (C)]]*OO[[#This Row],[23]]</f>
        <v>5.2670177569949996E-24</v>
      </c>
      <c r="Z396" s="10">
        <f>3/24000000*OO[[#This Row],[82 (29JUN1985 03:00:00)-Water Temperature (C)]]*OO[[#This Row],[24]]</f>
        <v>2.1322848991129997E-19</v>
      </c>
      <c r="AA396" s="10">
        <f>3/24000000*OO[[#This Row],[83 (29JUN1985 06:00:00)-Water Temperature (C)]]*OO[[#This Row],[25]]</f>
        <v>5.8248146992175001E-16</v>
      </c>
      <c r="AB396" s="10">
        <f>3/24000000*OO[[#This Row],[84 (29JUN1985 09:00:00)-Water Temperature (C)]]*OO[[#This Row],[26]]</f>
        <v>3.5334441937125001E-13</v>
      </c>
      <c r="AC396" s="10">
        <f>3/24000000*OO[[#This Row],[85 (29JUN1985 12:00:00)-Water Temperature (C)]]*OO[[#This Row],[27]]</f>
        <v>7.1724581407874993E-11</v>
      </c>
      <c r="AD396" s="10">
        <f>3/24000000*OO[[#This Row],[86 (29JUN1985 15:00:00)-Water Temperature (C)]]*OO[[#This Row],[28]]</f>
        <v>5.8623956500962501E-9</v>
      </c>
      <c r="AE396" s="10">
        <f>3/24000000*OO[[#This Row],[88 (29JUN1985 21:00:00)-Water Temperature (C)]]*OO[[#This Row],[30]]</f>
        <v>4.7838220169512494E-6</v>
      </c>
      <c r="AF396" s="10">
        <f>3/24000000*OO[[#This Row],[88 (29JUN1985 21:00:00)-Water Temperature (C)]]*OO[[#This Row],[30]]</f>
        <v>4.7838220169512494E-6</v>
      </c>
      <c r="AG396" s="10">
        <f>3/24000000*OO[[#This Row],[89 (30JUN1985 00:00:00)-Water Temperature (C)]]*OO[[#This Row],[31]]</f>
        <v>5.8398489816350002E-5</v>
      </c>
      <c r="AH396" s="10">
        <f>3/24000000*OO[[#This Row],[90 (30JUN1985 03:00:00)-Water Temperature (C)]]*OO[[#This Row],[32]]</f>
        <v>4.5576636815874993E-4</v>
      </c>
      <c r="AI396" s="10">
        <f>3/24000000*OO[[#This Row],[91 (30JUN1985 06:00:00)-Water Temperature (C)]]*OO[[#This Row],[33]]</f>
        <v>2.4077644683200001E-3</v>
      </c>
      <c r="AJ396" s="10">
        <f>3/24000000*OO[[#This Row],[92 (30JUN1985 09:00:00)-Water Temperature (C)]]*OO[[#This Row],[34]]</f>
        <v>9.1042529999249989E-3</v>
      </c>
      <c r="AK396" s="10">
        <f>3/24000000*OO[[#This Row],[93 (30JUN1985 12:00:00)-Water Temperature (C)]]*OO[[#This Row],[35]]</f>
        <v>2.5136525905400001E-2</v>
      </c>
      <c r="AL396" s="10">
        <f>3/24000000*OO[[#This Row],[94 (30JUN1985 15:00:00)-Water Temperature (C)]]*OO[[#This Row],[36]]</f>
        <v>5.2139672932750007E-2</v>
      </c>
      <c r="AM396" s="10">
        <f>3/24000000*OO[[#This Row],[95 (30JUN1985 18:00:00)-Water Temperature (C)]]*OO[[#This Row],[37]]</f>
        <v>8.2793401804749978E-2</v>
      </c>
      <c r="AN396" s="10">
        <f>3/24000000*OO[[#This Row],[96 (30JUN1985 21:00:00)-Water Temperature (C)]]*OO[[#This Row],[38]]</f>
        <v>0.10174031090167501</v>
      </c>
      <c r="AO396" s="10">
        <f>3/24000000*OO[[#This Row],[97 (01JUL1985 00:00:00)-Water Temperature (C)]]*OO[[#This Row],[39]]</f>
        <v>0.101759876190725</v>
      </c>
      <c r="AP396" s="10">
        <f>3/24000000*OO[[#This Row],[98 (01JUL1985 03:00:00)-Water Temperature (C)]]*OO[[#This Row],[40]]</f>
        <v>8.6701386276899994E-2</v>
      </c>
      <c r="AQ396" s="10">
        <f>3/24000000*OO[[#This Row],[99 (01JUL1985 06:00:00)-Water Temperature (C)]]*OO[[#This Row],[41]]</f>
        <v>6.4503150142874999E-2</v>
      </c>
      <c r="AR396" s="10">
        <f>3/24000000*OO[[#This Row],[100 (01JUL1985 09:00:00)-Water Temperature (C)]]*OO[[#This Row],[42]]</f>
        <v>4.4386094303962502E-2</v>
      </c>
      <c r="AS396" s="10">
        <f>3/24000000*OO[[#This Row],[101 (01JUL1985 12:00:00)-Water Temperature (C)]]*OO[[#This Row],[43]]</f>
        <v>2.6497412672500002E-2</v>
      </c>
      <c r="AT396" s="10">
        <f>3/24000000*OO[[#This Row],[102 (01JUL1985 15:00:00)-Water Temperature (C)]]*OO[[#This Row],[44]]</f>
        <v>1.3767569836179997E-2</v>
      </c>
      <c r="AU396" s="10">
        <f>3/24000000*OO[[#This Row],[103 (01JUL1985 18:00:00)-Water Temperature (C)]]*OO[[#This Row],[45]]</f>
        <v>6.3633532528124996E-3</v>
      </c>
      <c r="AV396" s="10">
        <f>3/24000000*OO[[#This Row],[104 (01JUL1985 21:00:00)-Water Temperature (C)]]*OO[[#This Row],[46]]</f>
        <v>2.7240785782874999E-3</v>
      </c>
      <c r="AW396" s="10">
        <f>3/24000000*OO[[#This Row],[105 (02JUL1985 00:00:00)-Water Temperature (C)]]*OO[[#This Row],[47]]</f>
        <v>1.1076625220018748E-3</v>
      </c>
      <c r="AX396" s="10">
        <f>3/24000000*OO[[#This Row],[106 (02JUL1985 03:00:00)-Water Temperature (C)]]*OO[[#This Row],[48]]</f>
        <v>4.4962807099999997E-4</v>
      </c>
      <c r="AY396" s="10">
        <f>3/24000000*OO[[#This Row],[107 (02JUL1985 06:00:00)-Water Temperature (C)]]*OO[[#This Row],[49]]</f>
        <v>2.1105108206682498E-4</v>
      </c>
      <c r="AZ396" s="10">
        <f>3/24000000*OO[[#This Row],[108 (02JUL1985 09:00:00)-Water Temperature (C)]]*OO[[#This Row],[50]]</f>
        <v>1.360271271415875E-4</v>
      </c>
      <c r="BA396" s="10">
        <f>3/24000000*OO[[#This Row],[109 (02JUL1985 12:00:00)-Water Temperature (C)]]*OO[[#This Row],[51]]</f>
        <v>1.1018277986007499E-4</v>
      </c>
      <c r="BB396" s="10">
        <f>3/24000000*OO[[#This Row],[110 (02JUL1985 15:00:00)-Water Temperature (C)]]*OO[[#This Row],[52]]</f>
        <v>9.7386304409499986E-5</v>
      </c>
      <c r="BC396" s="10">
        <f>3/24000000*OO[[#This Row],[111 (02JUL1985 18:00:00)-Water Temperature (C)]]*OO[[#This Row],[53]]</f>
        <v>8.613741924089999E-5</v>
      </c>
      <c r="BD396" s="10">
        <f>3/24000000*OO[[#This Row],[112 (02JUL1985 21:00:00)-Water Temperature (C)]]*OO[[#This Row],[54]]</f>
        <v>7.5216799285937491E-5</v>
      </c>
      <c r="BE396" s="10">
        <f>3/24000000*OO[[#This Row],[113 (03JUL1985 00:00:00)-Water Temperature (C)]]*OO[[#This Row],[55]]</f>
        <v>6.4175399873550004E-5</v>
      </c>
      <c r="BF396" s="10">
        <f>3/24000000*OO[[#This Row],[114 (03JUL1985 03:00:00)-Water Temperature (C)]]*OO[[#This Row],[56]]</f>
        <v>5.4882554256000004E-5</v>
      </c>
      <c r="BG396" s="10">
        <f>3/24000000*OO[[#This Row],[115 (03JUL1985 06:00:00)-Water Temperature (C)]]*OO[[#This Row],[57]]</f>
        <v>4.7537097635300007E-5</v>
      </c>
      <c r="BH396" s="10">
        <f>3/24000000*OO[[#This Row],[116 (03JUL1985 09:00:00)-Water Temperature (C)]]*OO[[#This Row],[58]]</f>
        <v>4.3071112208399996E-5</v>
      </c>
      <c r="BI396" s="10">
        <f>3/24000000*OO[[#This Row],[117 (03JUL1985 12:00:00)-Water Temperature (C)]]*OO[[#This Row],[59]]</f>
        <v>3.8473930501499998E-5</v>
      </c>
      <c r="BJ396" s="10">
        <f>3/24000000*OO[[#This Row],[118 (03JUL1985 15:00:00)-Water Temperature (C)]]*OO[[#This Row],[60]]</f>
        <v>3.3165897572474995E-5</v>
      </c>
      <c r="BK396" s="10">
        <f>3/24000000*OO[[#This Row],[119 (03JUL1985 18:00:00)-Water Temperature (C)]]*OO[[#This Row],[61]]</f>
        <v>2.7972071028279994E-5</v>
      </c>
      <c r="BL396" s="10">
        <f>3/24000000*OO[[#This Row],[120 (03JUL1985 21:00:00)-Water Temperature (C)]]*OO[[#This Row],[62]]</f>
        <v>2.2782800517067497E-5</v>
      </c>
      <c r="BM396" s="10">
        <f>3/24000000*OO[[#This Row],[121 (04JUL1985 00:00:00)-Water Temperature (C)]]*OO[[#This Row],[63]]</f>
        <v>1.83681838806375E-5</v>
      </c>
      <c r="BN396" s="10">
        <f>3/24000000*OO[[#This Row],[122 (04JUL1985 03:00:00)-Water Temperature (C)]]*OO[[#This Row],[64]]</f>
        <v>1.526479721379375E-5</v>
      </c>
      <c r="BO396" s="10">
        <f>3/24000000*OO[[#This Row],[123 (04JUL1985 06:00:00)-Water Temperature (C)]]*OO[[#This Row],[65]]</f>
        <v>1.3373851399437501E-5</v>
      </c>
      <c r="BP396" s="10">
        <f>3/24000000*OO[[#This Row],[124 (04JUL1985 09:00:00)-Water Temperature (C)]]*OO[[#This Row],[66]]</f>
        <v>1.1870312905756251E-5</v>
      </c>
      <c r="BQ396" s="10">
        <f>3/24000000*OO[[#This Row],[125 (04JUL1985 12:00:00)-Water Temperature (C)]]*OO[[#This Row],[67]]</f>
        <v>1.0189195668708749E-5</v>
      </c>
      <c r="BR396" s="10">
        <f>3/24000000*OO[[#This Row],[126 (04JUL1985 15:00:00)-Water Temperature (C)]]*OO[[#This Row],[68]]</f>
        <v>8.5317982139337509E-6</v>
      </c>
      <c r="BS396" s="10">
        <f>3/24000000*OO[[#This Row],[127 (04JUL1985 18:00:00)-Water Temperature (C)]]*OO[[#This Row],[69]]</f>
        <v>6.7407105790999991E-6</v>
      </c>
      <c r="BT396" s="10">
        <f>3/24000000*OO[[#This Row],[128 (04JUL1985 21:00:00)-Water Temperature (C)]]*OO[[#This Row],[70]]</f>
        <v>5.268787093965E-6</v>
      </c>
      <c r="BU396" s="10">
        <f>3/24000000*OO[[#This Row],[129 (05JUL1985 00:00:00)-Water Temperature (C)]]*OO[[#This Row],[71]]</f>
        <v>4.1254894299899996E-6</v>
      </c>
      <c r="BV396" s="10">
        <f>3/24000000*OO[[#This Row],[130 (05JUL1985 03:00:00)-Water Temperature (C)]]*OO[[#This Row],[72]]</f>
        <v>3.2945357694437496E-6</v>
      </c>
      <c r="BW396" s="10">
        <f>3/24000000*OO[[#This Row],[131 (05JUL1985 06:00:00)-Water Temperature (C)]]*OO[[#This Row],[73]]</f>
        <v>2.7138532579162501E-6</v>
      </c>
      <c r="BX396" s="10">
        <f>3/24000000*OO[[#This Row],[132 (05JUL1985 09:00:00)-Water Temperature (C)]]*OO[[#This Row],[74]]</f>
        <v>2.3763604045125E-6</v>
      </c>
      <c r="BY396" s="10">
        <f>3/24000000*OO[[#This Row],[133 (05JUL1985 12:00:00)-Water Temperature (C)]]*OO[[#This Row],[75]]</f>
        <v>2.0931912926474998E-6</v>
      </c>
      <c r="BZ396" s="10">
        <f>3/24000000*OO[[#This Row],[134 (05JUL1985 15:00:00)-Water Temperature (C)]]*OO[[#This Row],[76]]</f>
        <v>1.8888545437432498E-6</v>
      </c>
      <c r="CA396" s="10">
        <f>3/24000000*OO[[#This Row],[135 (05JUL1985 18:00:00)-Water Temperature (C)]]*OO[[#This Row],[77]]</f>
        <v>1.7278999784547501E-6</v>
      </c>
      <c r="CB396" s="10">
        <f>3/24000000*OO[[#This Row],[136 (05JUL1985 21:00:00)-Water Temperature (C)]]*OO[[#This Row],[78]]</f>
        <v>1.5833821884720001E-6</v>
      </c>
      <c r="CC396" s="10">
        <f>3/24000000*OO[[#This Row],[137 (06JUL1985 00:00:00)-Water Temperature (C)]]*OO[[#This Row],[79]]</f>
        <v>1.4483885228624998E-6</v>
      </c>
      <c r="CD396" s="10">
        <f>3/24000000*OO[[#This Row],[138 (06JUL1985 03:00:00)-Water Temperature (C)]]*OO[[#This Row],[80]]</f>
        <v>1.345436485155E-6</v>
      </c>
      <c r="CE396" s="10">
        <f>3/24000000*OO[[#This Row],[139 (06JUL1985 06:00:00)-Water Temperature (C)]]*OO[[#This Row],[81]]</f>
        <v>1.2816857062500001E-6</v>
      </c>
      <c r="CF396" s="10">
        <f>3/24000000*OO[[#This Row],[140 (06JUL1985 09:00:00)-Water Temperature (C)]]*OO[[#This Row],[82]]</f>
        <v>1.2802069562562498E-6</v>
      </c>
      <c r="CG396" s="10">
        <f>3/24000000*OO[[#This Row],[141 (06JUL1985 12:00:00)-Water Temperature (C)]]*OO[[#This Row],[83]]</f>
        <v>1.2641145482384998E-6</v>
      </c>
      <c r="CH396" s="10">
        <f>3/24000000*OO[[#This Row],[142 (06JUL1985 15:00:00)-Water Temperature (C)]]*OO[[#This Row],[84]]</f>
        <v>1.2441134014124998E-6</v>
      </c>
      <c r="CI396" s="10">
        <f>3/24000000*OO[[#This Row],[143 (06JUL1985 18:00:00)-Water Temperature (C)]]*OO[[#This Row],[85]]</f>
        <v>1.2310448484689998E-6</v>
      </c>
      <c r="CJ396" s="10">
        <f>3/24000000*OO[[#This Row],[144 (06JUL1985 21:00:00)-Water Temperature (C)]]*OO[[#This Row],[86]]</f>
        <v>1.1899528780432499E-6</v>
      </c>
      <c r="CK396" s="10">
        <f>3/24000000*OO[[#This Row],[145 (07JUL1985 00:00:00)-Water Temperature (C)]]*OO[[#This Row],[87]]</f>
        <v>1.125019870154E-6</v>
      </c>
      <c r="CL396" s="10">
        <f>3/24000000*OO[[#This Row],[146 (07JUL1985 03:00:00)-Water Temperature (C)]]*OO[[#This Row],[88]]</f>
        <v>1.07785135206975E-6</v>
      </c>
      <c r="CM396" s="10">
        <f>3/24000000*OO[[#This Row],[147 (07JUL1985 06:00:00)-Water Temperature (C)]]*OO[[#This Row],[89]]</f>
        <v>1.041469002478125E-6</v>
      </c>
      <c r="CN396" s="10">
        <f>3/24000000*OO[[#This Row],[148 (07JUL1985 09:00:00)-Water Temperature (C)]]*OO[[#This Row],[90]]</f>
        <v>1.0372642749937501E-6</v>
      </c>
      <c r="CO396" s="10">
        <f>3/24000000*OO[[#This Row],[149 (07JUL1985 12:00:00)-Water Temperature (C)]]*OO[[#This Row],[91]]</f>
        <v>1.0228002807749997E-6</v>
      </c>
      <c r="CP396" s="10">
        <f>3/24000000*OO[[#This Row],[150 (07JUL1985 15:00:00)-Water Temperature (C)]]*OO[[#This Row],[92]]</f>
        <v>9.9251026103999995E-7</v>
      </c>
      <c r="CQ396" s="10">
        <f>3/24000000*OO[[#This Row],[151 (07JUL1985 18:00:00)-Water Temperature (C)]]*OO[[#This Row],[93]]</f>
        <v>9.5714381902062498E-7</v>
      </c>
      <c r="CR396" s="10">
        <f>3/24000000*OO[[#This Row],[152 (07JUL1985 21:00:00)-Water Temperature (C)]]*OO[[#This Row],[94]]</f>
        <v>9.0096475781375004E-7</v>
      </c>
      <c r="CS396" s="10">
        <f>3/24000000*OO[[#This Row],[153 (08JUL1985 00:00:00)-Water Temperature (C)]]*OO[[#This Row],[95]]</f>
        <v>8.4238871147274994E-7</v>
      </c>
      <c r="CT396" s="10">
        <f>3/24000000*OO[[#This Row],[154 (08JUL1985 03:00:00)-Water Temperature (C)]]*OO[[#This Row],[96]]</f>
        <v>7.9808220674699991E-7</v>
      </c>
      <c r="CU396" s="10">
        <f>3/24000000*OO[[#This Row],[155 (08JUL1985 06:00:00)-Water Temperature (C)]]*OO[[#This Row],[97]]</f>
        <v>7.6535882119E-7</v>
      </c>
      <c r="CV396" s="10">
        <f>3/24000000*OO[[#This Row],[156 (08JUL1985 09:00:00)-Water Temperature (C)]]*OO[[#This Row],[98]]</f>
        <v>7.3700606328537489E-7</v>
      </c>
      <c r="CW396" s="10">
        <f>3/24000000*OO[[#This Row],[157 (08JUL1985 12:00:00)-Water Temperature (C)]]*OO[[#This Row],[99]]</f>
        <v>7.1728456660349998E-7</v>
      </c>
    </row>
    <row r="397" spans="1:101" x14ac:dyDescent="0.35">
      <c r="A397" t="s">
        <v>404</v>
      </c>
      <c r="B397">
        <v>921.25490000000002</v>
      </c>
      <c r="C397" s="10">
        <f>3/24*OO[[#This Row],[59 (26JUN1985 06:00:00)-Water Temperature (C)]]*OO[[#This Row],[1]]/SUM(OO[1])</f>
        <v>0</v>
      </c>
      <c r="D397" s="10">
        <f>3/24*OO[[#This Row],[60 (26JUN1985 09:00:00)-Water Temperature (C)]]*OO[[#This Row],[2]]/SUM(OO[2])</f>
        <v>0</v>
      </c>
      <c r="E397" s="10">
        <f>3/24*OO[[#This Row],[61 (26JUN1985 12:00:00)-Water Temperature (C)]]*OO[[#This Row],[3]]/SUM(OO[3])</f>
        <v>0</v>
      </c>
      <c r="F397" s="10">
        <f>3/24*OO[[#This Row],[62 (26JUN1985 15:00:00)-Water Temperature (C)]]*OO[[#This Row],[4]]/SUM(OO[4])</f>
        <v>0</v>
      </c>
      <c r="G397" s="10">
        <f>3/24*OO[[#This Row],[63 (26JUN1985 18:00:00)-Water Temperature (C)]]*OO[[#This Row],[5]]/SUM(OO[5])</f>
        <v>0</v>
      </c>
      <c r="H397" s="10">
        <f>3/24*OO[[#This Row],[64 (26JUN1985 21:00:00)-Water Temperature (C)]]*OO[[#This Row],[6]]/SUM(OO[6])</f>
        <v>0</v>
      </c>
      <c r="I397" s="10">
        <f>3/24*OO[[#This Row],[65 (27JUN1985 00:00:00)-Water Temperature (C)]]*OO[[#This Row],[7]]/SUM(OO[7])</f>
        <v>0</v>
      </c>
      <c r="J397" s="10">
        <f>3/24*OO[[#This Row],[66 (27JUN1985 03:00:00)-Water Temperature (C)]]*OO[[#This Row],[8]]/SUM(OO[8])</f>
        <v>0</v>
      </c>
      <c r="K397" s="10">
        <f>3/24*OO[[#This Row],[67 (27JUN1985 06:00:00)-Water Temperature (C)]]*OO[[#This Row],[9]]/SUM(OO[9])</f>
        <v>0</v>
      </c>
      <c r="L397" s="10">
        <f>3/24*OO[[#This Row],[68 (27JUN1985 09:00:00)-Water Temperature (C)]]*OO[[#This Row],[10]]/SUM(OO[10])</f>
        <v>0</v>
      </c>
      <c r="M397" s="10">
        <f>3/24*OO[[#This Row],[69 (27JUN1985 12:00:00)-Water Temperature (C)]]*OO[[#This Row],[11]]/SUM(OO[11])</f>
        <v>0</v>
      </c>
      <c r="N397" s="10">
        <f>3/24*OO[[#This Row],[70 (27JUN1985 15:00:00)-Water Temperature (C)]]*OO[[#This Row],[12]]/SUM(OO[12])</f>
        <v>0</v>
      </c>
      <c r="O397" s="10">
        <f>3/24*OO[[#This Row],[71 (27JUN1985 18:00:00)-Water Temperature (C)]]*OO[[#This Row],[13]]/SUM(OO[13])</f>
        <v>0</v>
      </c>
      <c r="P397" s="10">
        <f>3/24*OO[[#This Row],[72 (27JUN1985 21:00:00)-Water Temperature (C)]]*OO[[#This Row],[14]]/SUM(OO[14])</f>
        <v>0</v>
      </c>
      <c r="Q397" s="10">
        <f>3/24*OO[[#This Row],[73 (28JUN1985 00:00:00)-Water Temperature (C)]]*OO[[#This Row],[15]]/SUM(OO[15])</f>
        <v>0</v>
      </c>
      <c r="R397" s="10">
        <f>3/24*OO[[#This Row],[74 (28JUN1985 03:00:00)-Water Temperature (C)]]*OO[[#This Row],[16]]/SUM(OO[16])</f>
        <v>0</v>
      </c>
      <c r="S397" s="10">
        <f>3/24*OO[[#This Row],[75 (28JUN1985 06:00:00)-Water Temperature (C)]]*OO[[#This Row],[17]]/SUM(OO[17])</f>
        <v>0</v>
      </c>
      <c r="T397" s="10">
        <f>3/24*OO[[#This Row],[76 (28JUN1985 09:00:00)-Water Temperature (C)]]*OO[[#This Row],[18]]/SUM(OO[18])</f>
        <v>0</v>
      </c>
      <c r="U397" s="10">
        <f>3/24*OO[[#This Row],[77 (28JUN1985 12:00:00)-Water Temperature (C)]]*OO[[#This Row],[19]]/SUM(OO[19])</f>
        <v>0</v>
      </c>
      <c r="V397" s="10">
        <f>3/24000000*OO[[#This Row],[78 (28JUN1985 15:00:00)-Water Temperature (C)]]*OO[[#This Row],[20]]</f>
        <v>0</v>
      </c>
      <c r="W397" s="10">
        <f>3/24000000*OO[[#This Row],[79 (28JUN1985 18:00:00)-Water Temperature (C)]]*OO[[#This Row],[21]]</f>
        <v>2.9151296642499997E-37</v>
      </c>
      <c r="X397" s="10">
        <f>3/24000000*OO[[#This Row],[80 (28JUN1985 21:00:00)-Water Temperature (C)]]*OO[[#This Row],[22]]</f>
        <v>1.0501239323711249E-31</v>
      </c>
      <c r="Y397" s="10">
        <f>3/24000000*OO[[#This Row],[81 (29JUN1985 00:00:00)-Water Temperature (C)]]*OO[[#This Row],[23]]</f>
        <v>1.3408552014764998E-24</v>
      </c>
      <c r="Z397" s="10">
        <f>3/24000000*OO[[#This Row],[82 (29JUN1985 03:00:00)-Water Temperature (C)]]*OO[[#This Row],[24]]</f>
        <v>7.1937059238000009E-20</v>
      </c>
      <c r="AA397" s="10">
        <f>3/24000000*OO[[#This Row],[83 (29JUN1985 06:00:00)-Water Temperature (C)]]*OO[[#This Row],[25]]</f>
        <v>2.2716793348672495E-16</v>
      </c>
      <c r="AB397" s="10">
        <f>3/24000000*OO[[#This Row],[84 (29JUN1985 09:00:00)-Water Temperature (C)]]*OO[[#This Row],[26]]</f>
        <v>1.5285636787873748E-13</v>
      </c>
      <c r="AC397" s="10">
        <f>3/24000000*OO[[#This Row],[85 (29JUN1985 12:00:00)-Water Temperature (C)]]*OO[[#This Row],[27]]</f>
        <v>3.3732318479437505E-11</v>
      </c>
      <c r="AD397" s="10">
        <f>3/24000000*OO[[#This Row],[86 (29JUN1985 15:00:00)-Water Temperature (C)]]*OO[[#This Row],[28]]</f>
        <v>2.96762362040625E-9</v>
      </c>
      <c r="AE397" s="10">
        <f>3/24000000*OO[[#This Row],[88 (29JUN1985 21:00:00)-Water Temperature (C)]]*OO[[#This Row],[30]]</f>
        <v>2.7240870737799999E-6</v>
      </c>
      <c r="AF397" s="10">
        <f>3/24000000*OO[[#This Row],[88 (29JUN1985 21:00:00)-Water Temperature (C)]]*OO[[#This Row],[30]]</f>
        <v>2.7240870737799999E-6</v>
      </c>
      <c r="AG397" s="10">
        <f>3/24000000*OO[[#This Row],[89 (30JUN1985 00:00:00)-Water Temperature (C)]]*OO[[#This Row],[31]]</f>
        <v>3.4928428329449994E-5</v>
      </c>
      <c r="AH397" s="10">
        <f>3/24000000*OO[[#This Row],[90 (30JUN1985 03:00:00)-Water Temperature (C)]]*OO[[#This Row],[32]]</f>
        <v>2.8504845060399995E-4</v>
      </c>
      <c r="AI397" s="10">
        <f>3/24000000*OO[[#This Row],[91 (30JUN1985 06:00:00)-Water Temperature (C)]]*OO[[#This Row],[33]]</f>
        <v>1.5708812086327501E-3</v>
      </c>
      <c r="AJ397" s="10">
        <f>3/24000000*OO[[#This Row],[92 (30JUN1985 09:00:00)-Water Temperature (C)]]*OO[[#This Row],[34]]</f>
        <v>6.1995033555537499E-3</v>
      </c>
      <c r="AK397" s="10">
        <f>3/24000000*OO[[#This Row],[93 (30JUN1985 12:00:00)-Water Temperature (C)]]*OO[[#This Row],[35]]</f>
        <v>1.78089255169375E-2</v>
      </c>
      <c r="AL397" s="10">
        <f>3/24000000*OO[[#This Row],[94 (30JUN1985 15:00:00)-Water Temperature (C)]]*OO[[#This Row],[36]]</f>
        <v>3.82820962882E-2</v>
      </c>
      <c r="AM397" s="10">
        <f>3/24000000*OO[[#This Row],[95 (30JUN1985 18:00:00)-Water Temperature (C)]]*OO[[#This Row],[37]]</f>
        <v>6.2769911049624996E-2</v>
      </c>
      <c r="AN397" s="10">
        <f>3/24000000*OO[[#This Row],[96 (30JUN1985 21:00:00)-Water Temperature (C)]]*OO[[#This Row],[38]]</f>
        <v>7.9369892017399996E-2</v>
      </c>
      <c r="AO397" s="10">
        <f>3/24000000*OO[[#This Row],[97 (01JUL1985 00:00:00)-Water Temperature (C)]]*OO[[#This Row],[39]]</f>
        <v>8.132717853285E-2</v>
      </c>
      <c r="AP397" s="10">
        <f>3/24000000*OO[[#This Row],[98 (01JUL1985 03:00:00)-Water Temperature (C)]]*OO[[#This Row],[40]]</f>
        <v>7.0716198241837488E-2</v>
      </c>
      <c r="AQ397" s="10">
        <f>3/24000000*OO[[#This Row],[99 (01JUL1985 06:00:00)-Water Temperature (C)]]*OO[[#This Row],[41]]</f>
        <v>5.3714556101400003E-2</v>
      </c>
      <c r="AR397" s="10">
        <f>3/24000000*OO[[#This Row],[100 (01JUL1985 09:00:00)-Water Temperature (C)]]*OO[[#This Row],[42]]</f>
        <v>3.7714970561399996E-2</v>
      </c>
      <c r="AS397" s="10">
        <f>3/24000000*OO[[#This Row],[101 (01JUL1985 12:00:00)-Water Temperature (C)]]*OO[[#This Row],[43]]</f>
        <v>2.297987535933E-2</v>
      </c>
      <c r="AT397" s="10">
        <f>3/24000000*OO[[#This Row],[102 (01JUL1985 15:00:00)-Water Temperature (C)]]*OO[[#This Row],[44]]</f>
        <v>1.2089022799872501E-2</v>
      </c>
      <c r="AU397" s="10">
        <f>3/24000000*OO[[#This Row],[103 (01JUL1985 18:00:00)-Water Temperature (C)]]*OO[[#This Row],[45]]</f>
        <v>5.6274628584899993E-3</v>
      </c>
      <c r="AV397" s="10">
        <f>3/24000000*OO[[#This Row],[104 (01JUL1985 21:00:00)-Water Temperature (C)]]*OO[[#This Row],[46]]</f>
        <v>2.4041744640674999E-3</v>
      </c>
      <c r="AW397" s="10">
        <f>3/24000000*OO[[#This Row],[105 (02JUL1985 00:00:00)-Water Temperature (C)]]*OO[[#This Row],[47]]</f>
        <v>9.8377775771187493E-4</v>
      </c>
      <c r="AX397" s="10">
        <f>3/24000000*OO[[#This Row],[106 (02JUL1985 03:00:00)-Water Temperature (C)]]*OO[[#This Row],[48]]</f>
        <v>4.0102329804687497E-4</v>
      </c>
      <c r="AY397" s="10">
        <f>3/24000000*OO[[#This Row],[107 (02JUL1985 06:00:00)-Water Temperature (C)]]*OO[[#This Row],[49]]</f>
        <v>1.845142913545E-4</v>
      </c>
      <c r="AZ397" s="10">
        <f>3/24000000*OO[[#This Row],[108 (02JUL1985 09:00:00)-Water Temperature (C)]]*OO[[#This Row],[50]]</f>
        <v>1.150036107822E-4</v>
      </c>
      <c r="BA397" s="10">
        <f>3/24000000*OO[[#This Row],[109 (02JUL1985 12:00:00)-Water Temperature (C)]]*OO[[#This Row],[51]]</f>
        <v>9.1500730372675007E-5</v>
      </c>
      <c r="BB397" s="10">
        <f>3/24000000*OO[[#This Row],[110 (02JUL1985 15:00:00)-Water Temperature (C)]]*OO[[#This Row],[52]]</f>
        <v>8.1468598463999982E-5</v>
      </c>
      <c r="BC397" s="10">
        <f>3/24000000*OO[[#This Row],[111 (02JUL1985 18:00:00)-Water Temperature (C)]]*OO[[#This Row],[53]]</f>
        <v>7.3226487523612511E-5</v>
      </c>
      <c r="BD397" s="10">
        <f>3/24000000*OO[[#This Row],[112 (02JUL1985 21:00:00)-Water Temperature (C)]]*OO[[#This Row],[54]]</f>
        <v>6.4739572291650001E-5</v>
      </c>
      <c r="BE397" s="10">
        <f>3/24000000*OO[[#This Row],[113 (03JUL1985 00:00:00)-Water Temperature (C)]]*OO[[#This Row],[55]]</f>
        <v>5.5924973623474989E-5</v>
      </c>
      <c r="BF397" s="10">
        <f>3/24000000*OO[[#This Row],[114 (03JUL1985 03:00:00)-Water Temperature (C)]]*OO[[#This Row],[56]]</f>
        <v>4.9015323055125E-5</v>
      </c>
      <c r="BG397" s="10">
        <f>3/24000000*OO[[#This Row],[115 (03JUL1985 06:00:00)-Water Temperature (C)]]*OO[[#This Row],[57]]</f>
        <v>4.36238646072625E-5</v>
      </c>
      <c r="BH397" s="10">
        <f>3/24000000*OO[[#This Row],[116 (03JUL1985 09:00:00)-Water Temperature (C)]]*OO[[#This Row],[58]]</f>
        <v>4.1043712354487497E-5</v>
      </c>
      <c r="BI397" s="10">
        <f>3/24000000*OO[[#This Row],[117 (03JUL1985 12:00:00)-Water Temperature (C)]]*OO[[#This Row],[59]]</f>
        <v>3.8175869876487498E-5</v>
      </c>
      <c r="BJ397" s="10">
        <f>3/24000000*OO[[#This Row],[118 (03JUL1985 15:00:00)-Water Temperature (C)]]*OO[[#This Row],[60]]</f>
        <v>3.430553007225E-5</v>
      </c>
      <c r="BK397" s="10">
        <f>3/24000000*OO[[#This Row],[119 (03JUL1985 18:00:00)-Water Temperature (C)]]*OO[[#This Row],[61]]</f>
        <v>3.01505460375E-5</v>
      </c>
      <c r="BL397" s="10">
        <f>3/24000000*OO[[#This Row],[120 (03JUL1985 21:00:00)-Water Temperature (C)]]*OO[[#This Row],[62]]</f>
        <v>2.5583735003747497E-5</v>
      </c>
      <c r="BM397" s="10">
        <f>3/24000000*OO[[#This Row],[121 (04JUL1985 00:00:00)-Water Temperature (C)]]*OO[[#This Row],[63]]</f>
        <v>2.1525054680193748E-5</v>
      </c>
      <c r="BN397" s="10">
        <f>3/24000000*OO[[#This Row],[122 (04JUL1985 03:00:00)-Water Temperature (C)]]*OO[[#This Row],[64]]</f>
        <v>1.8197395749979996E-5</v>
      </c>
      <c r="BO397" s="10">
        <f>3/24000000*OO[[#This Row],[123 (04JUL1985 06:00:00)-Water Temperature (C)]]*OO[[#This Row],[65]]</f>
        <v>1.5897647352062499E-5</v>
      </c>
      <c r="BP397" s="10">
        <f>3/24000000*OO[[#This Row],[124 (04JUL1985 09:00:00)-Water Temperature (C)]]*OO[[#This Row],[66]]</f>
        <v>1.411822268250625E-5</v>
      </c>
      <c r="BQ397" s="10">
        <f>3/24000000*OO[[#This Row],[125 (04JUL1985 12:00:00)-Water Temperature (C)]]*OO[[#This Row],[67]]</f>
        <v>1.2148273043156249E-5</v>
      </c>
      <c r="BR397" s="10">
        <f>3/24000000*OO[[#This Row],[126 (04JUL1985 15:00:00)-Water Temperature (C)]]*OO[[#This Row],[68]]</f>
        <v>1.0193279870328751E-5</v>
      </c>
      <c r="BS397" s="10">
        <f>3/24000000*OO[[#This Row],[127 (04JUL1985 18:00:00)-Water Temperature (C)]]*OO[[#This Row],[69]]</f>
        <v>8.0734038984249988E-6</v>
      </c>
      <c r="BT397" s="10">
        <f>3/24000000*OO[[#This Row],[128 (04JUL1985 21:00:00)-Water Temperature (C)]]*OO[[#This Row],[70]]</f>
        <v>6.3040732380174997E-6</v>
      </c>
      <c r="BU397" s="10">
        <f>3/24000000*OO[[#This Row],[129 (05JUL1985 00:00:00)-Water Temperature (C)]]*OO[[#This Row],[71]]</f>
        <v>4.9201592692850006E-6</v>
      </c>
      <c r="BV397" s="10">
        <f>3/24000000*OO[[#This Row],[130 (05JUL1985 03:00:00)-Water Temperature (C)]]*OO[[#This Row],[72]]</f>
        <v>3.9083166681299995E-6</v>
      </c>
      <c r="BW397" s="10">
        <f>3/24000000*OO[[#This Row],[131 (05JUL1985 06:00:00)-Water Temperature (C)]]*OO[[#This Row],[73]]</f>
        <v>3.2011524823437503E-6</v>
      </c>
      <c r="BX397" s="10">
        <f>3/24000000*OO[[#This Row],[132 (05JUL1985 09:00:00)-Water Temperature (C)]]*OO[[#This Row],[74]]</f>
        <v>2.7891996822149996E-6</v>
      </c>
      <c r="BY397" s="10">
        <f>3/24000000*OO[[#This Row],[133 (05JUL1985 12:00:00)-Water Temperature (C)]]*OO[[#This Row],[75]]</f>
        <v>2.4483702371102499E-6</v>
      </c>
      <c r="BZ397" s="10">
        <f>3/24000000*OO[[#This Row],[134 (05JUL1985 15:00:00)-Water Temperature (C)]]*OO[[#This Row],[76]]</f>
        <v>2.2005809618594996E-6</v>
      </c>
      <c r="CA397" s="10">
        <f>3/24000000*OO[[#This Row],[135 (05JUL1985 18:00:00)-Water Temperature (C)]]*OO[[#This Row],[77]]</f>
        <v>2.00871566904375E-6</v>
      </c>
      <c r="CB397" s="10">
        <f>3/24000000*OO[[#This Row],[136 (05JUL1985 21:00:00)-Water Temperature (C)]]*OO[[#This Row],[78]]</f>
        <v>1.833793652886875E-6</v>
      </c>
      <c r="CC397" s="10">
        <f>3/24000000*OO[[#This Row],[137 (06JUL1985 00:00:00)-Water Temperature (C)]]*OO[[#This Row],[79]]</f>
        <v>1.6716220457052498E-6</v>
      </c>
      <c r="CD397" s="10">
        <f>3/24000000*OO[[#This Row],[138 (06JUL1985 03:00:00)-Water Temperature (C)]]*OO[[#This Row],[80]]</f>
        <v>1.547479040848E-6</v>
      </c>
      <c r="CE397" s="10">
        <f>3/24000000*OO[[#This Row],[139 (06JUL1985 06:00:00)-Water Temperature (C)]]*OO[[#This Row],[81]]</f>
        <v>1.4710768553124999E-6</v>
      </c>
      <c r="CF397" s="10">
        <f>3/24000000*OO[[#This Row],[140 (06JUL1985 09:00:00)-Water Temperature (C)]]*OO[[#This Row],[82]]</f>
        <v>1.4689566335730002E-6</v>
      </c>
      <c r="CG397" s="10">
        <f>3/24000000*OO[[#This Row],[141 (06JUL1985 12:00:00)-Water Temperature (C)]]*OO[[#This Row],[83]]</f>
        <v>1.4487313648742499E-6</v>
      </c>
      <c r="CH397" s="10">
        <f>3/24000000*OO[[#This Row],[142 (06JUL1985 15:00:00)-Water Temperature (C)]]*OO[[#This Row],[84]]</f>
        <v>1.4231218162629998E-6</v>
      </c>
      <c r="CI397" s="10">
        <f>3/24000000*OO[[#This Row],[143 (06JUL1985 18:00:00)-Water Temperature (C)]]*OO[[#This Row],[85]]</f>
        <v>1.4048707347349999E-6</v>
      </c>
      <c r="CJ397" s="10">
        <f>3/24000000*OO[[#This Row],[144 (06JUL1985 21:00:00)-Water Temperature (C)]]*OO[[#This Row],[86]]</f>
        <v>1.3540125931945001E-6</v>
      </c>
      <c r="CK397" s="10">
        <f>3/24000000*OO[[#This Row],[145 (07JUL1985 00:00:00)-Water Temperature (C)]]*OO[[#This Row],[87]]</f>
        <v>1.27596075901525E-6</v>
      </c>
      <c r="CL397" s="10">
        <f>3/24000000*OO[[#This Row],[146 (07JUL1985 03:00:00)-Water Temperature (C)]]*OO[[#This Row],[88]]</f>
        <v>1.2183093131579999E-6</v>
      </c>
      <c r="CM397" s="10">
        <f>3/24000000*OO[[#This Row],[147 (07JUL1985 06:00:00)-Water Temperature (C)]]*OO[[#This Row],[89]]</f>
        <v>1.1753816075730001E-6</v>
      </c>
      <c r="CN397" s="10">
        <f>3/24000000*OO[[#This Row],[148 (07JUL1985 09:00:00)-Water Temperature (C)]]*OO[[#This Row],[90]]</f>
        <v>1.1703431351355E-6</v>
      </c>
      <c r="CO397" s="10">
        <f>3/24000000*OO[[#This Row],[149 (07JUL1985 12:00:00)-Water Temperature (C)]]*OO[[#This Row],[91]]</f>
        <v>1.1532922870687498E-6</v>
      </c>
      <c r="CP397" s="10">
        <f>3/24000000*OO[[#This Row],[150 (07JUL1985 15:00:00)-Water Temperature (C)]]*OO[[#This Row],[92]]</f>
        <v>1.1189208221248748E-6</v>
      </c>
      <c r="CQ397" s="10">
        <f>3/24000000*OO[[#This Row],[151 (07JUL1985 18:00:00)-Water Temperature (C)]]*OO[[#This Row],[93]]</f>
        <v>1.0776600276779999E-6</v>
      </c>
      <c r="CR397" s="10">
        <f>3/24000000*OO[[#This Row],[152 (07JUL1985 21:00:00)-Water Temperature (C)]]*OO[[#This Row],[94]]</f>
        <v>1.0127106846819999E-6</v>
      </c>
      <c r="CS397" s="10">
        <f>3/24000000*OO[[#This Row],[153 (08JUL1985 00:00:00)-Water Temperature (C)]]*OO[[#This Row],[95]]</f>
        <v>9.441885999799998E-7</v>
      </c>
      <c r="CT397" s="10">
        <f>3/24000000*OO[[#This Row],[154 (08JUL1985 03:00:00)-Water Temperature (C)]]*OO[[#This Row],[96]]</f>
        <v>8.9236013143849999E-7</v>
      </c>
      <c r="CU397" s="10">
        <f>3/24000000*OO[[#This Row],[155 (08JUL1985 06:00:00)-Water Temperature (C)]]*OO[[#This Row],[97]]</f>
        <v>8.5438822665000015E-7</v>
      </c>
      <c r="CV397" s="10">
        <f>3/24000000*OO[[#This Row],[156 (08JUL1985 09:00:00)-Water Temperature (C)]]*OO[[#This Row],[98]]</f>
        <v>8.2252242580799997E-7</v>
      </c>
      <c r="CW397" s="10">
        <f>3/24000000*OO[[#This Row],[157 (08JUL1985 12:00:00)-Water Temperature (C)]]*OO[[#This Row],[99]]</f>
        <v>8.0200325638262497E-7</v>
      </c>
    </row>
    <row r="398" spans="1:101" x14ac:dyDescent="0.35">
      <c r="A398" t="s">
        <v>405</v>
      </c>
      <c r="B398">
        <v>624.07799999999997</v>
      </c>
      <c r="C398" s="10">
        <f>3/24*OO[[#This Row],[59 (26JUN1985 06:00:00)-Water Temperature (C)]]*OO[[#This Row],[1]]/SUM(OO[1])</f>
        <v>0</v>
      </c>
      <c r="D398" s="10">
        <f>3/24*OO[[#This Row],[60 (26JUN1985 09:00:00)-Water Temperature (C)]]*OO[[#This Row],[2]]/SUM(OO[2])</f>
        <v>0</v>
      </c>
      <c r="E398" s="10">
        <f>3/24*OO[[#This Row],[61 (26JUN1985 12:00:00)-Water Temperature (C)]]*OO[[#This Row],[3]]/SUM(OO[3])</f>
        <v>0</v>
      </c>
      <c r="F398" s="10">
        <f>3/24*OO[[#This Row],[62 (26JUN1985 15:00:00)-Water Temperature (C)]]*OO[[#This Row],[4]]/SUM(OO[4])</f>
        <v>0</v>
      </c>
      <c r="G398" s="10">
        <f>3/24*OO[[#This Row],[63 (26JUN1985 18:00:00)-Water Temperature (C)]]*OO[[#This Row],[5]]/SUM(OO[5])</f>
        <v>0</v>
      </c>
      <c r="H398" s="10">
        <f>3/24*OO[[#This Row],[64 (26JUN1985 21:00:00)-Water Temperature (C)]]*OO[[#This Row],[6]]/SUM(OO[6])</f>
        <v>0</v>
      </c>
      <c r="I398" s="10">
        <f>3/24*OO[[#This Row],[65 (27JUN1985 00:00:00)-Water Temperature (C)]]*OO[[#This Row],[7]]/SUM(OO[7])</f>
        <v>0</v>
      </c>
      <c r="J398" s="10">
        <f>3/24*OO[[#This Row],[66 (27JUN1985 03:00:00)-Water Temperature (C)]]*OO[[#This Row],[8]]/SUM(OO[8])</f>
        <v>0</v>
      </c>
      <c r="K398" s="10">
        <f>3/24*OO[[#This Row],[67 (27JUN1985 06:00:00)-Water Temperature (C)]]*OO[[#This Row],[9]]/SUM(OO[9])</f>
        <v>0</v>
      </c>
      <c r="L398" s="10">
        <f>3/24*OO[[#This Row],[68 (27JUN1985 09:00:00)-Water Temperature (C)]]*OO[[#This Row],[10]]/SUM(OO[10])</f>
        <v>0</v>
      </c>
      <c r="M398" s="10">
        <f>3/24*OO[[#This Row],[69 (27JUN1985 12:00:00)-Water Temperature (C)]]*OO[[#This Row],[11]]/SUM(OO[11])</f>
        <v>0</v>
      </c>
      <c r="N398" s="10">
        <f>3/24*OO[[#This Row],[70 (27JUN1985 15:00:00)-Water Temperature (C)]]*OO[[#This Row],[12]]/SUM(OO[12])</f>
        <v>0</v>
      </c>
      <c r="O398" s="10">
        <f>3/24*OO[[#This Row],[71 (27JUN1985 18:00:00)-Water Temperature (C)]]*OO[[#This Row],[13]]/SUM(OO[13])</f>
        <v>0</v>
      </c>
      <c r="P398" s="10">
        <f>3/24*OO[[#This Row],[72 (27JUN1985 21:00:00)-Water Temperature (C)]]*OO[[#This Row],[14]]/SUM(OO[14])</f>
        <v>0</v>
      </c>
      <c r="Q398" s="10">
        <f>3/24*OO[[#This Row],[73 (28JUN1985 00:00:00)-Water Temperature (C)]]*OO[[#This Row],[15]]/SUM(OO[15])</f>
        <v>0</v>
      </c>
      <c r="R398" s="10">
        <f>3/24*OO[[#This Row],[74 (28JUN1985 03:00:00)-Water Temperature (C)]]*OO[[#This Row],[16]]/SUM(OO[16])</f>
        <v>0</v>
      </c>
      <c r="S398" s="10">
        <f>3/24*OO[[#This Row],[75 (28JUN1985 06:00:00)-Water Temperature (C)]]*OO[[#This Row],[17]]/SUM(OO[17])</f>
        <v>0</v>
      </c>
      <c r="T398" s="10">
        <f>3/24*OO[[#This Row],[76 (28JUN1985 09:00:00)-Water Temperature (C)]]*OO[[#This Row],[18]]/SUM(OO[18])</f>
        <v>0</v>
      </c>
      <c r="U398" s="10">
        <f>3/24*OO[[#This Row],[77 (28JUN1985 12:00:00)-Water Temperature (C)]]*OO[[#This Row],[19]]/SUM(OO[19])</f>
        <v>0</v>
      </c>
      <c r="V398" s="10">
        <f>3/24000000*OO[[#This Row],[78 (28JUN1985 15:00:00)-Water Temperature (C)]]*OO[[#This Row],[20]]</f>
        <v>0</v>
      </c>
      <c r="W398" s="10">
        <f>3/24000000*OO[[#This Row],[79 (28JUN1985 18:00:00)-Water Temperature (C)]]*OO[[#This Row],[21]]</f>
        <v>4.6530961540899993E-38</v>
      </c>
      <c r="X398" s="10">
        <f>3/24000000*OO[[#This Row],[80 (28JUN1985 21:00:00)-Water Temperature (C)]]*OO[[#This Row],[22]]</f>
        <v>3.1032445527825002E-32</v>
      </c>
      <c r="Y398" s="10">
        <f>3/24000000*OO[[#This Row],[81 (29JUN1985 00:00:00)-Water Temperature (C)]]*OO[[#This Row],[23]]</f>
        <v>3.0373347813900002E-25</v>
      </c>
      <c r="Z398" s="10">
        <f>3/24000000*OO[[#This Row],[82 (29JUN1985 03:00:00)-Water Temperature (C)]]*OO[[#This Row],[24]]</f>
        <v>2.1638636211234997E-20</v>
      </c>
      <c r="AA398" s="10">
        <f>3/24000000*OO[[#This Row],[83 (29JUN1985 06:00:00)-Water Temperature (C)]]*OO[[#This Row],[25]]</f>
        <v>7.9037056245774995E-17</v>
      </c>
      <c r="AB398" s="10">
        <f>3/24000000*OO[[#This Row],[84 (29JUN1985 09:00:00)-Water Temperature (C)]]*OO[[#This Row],[26]]</f>
        <v>5.8924920148249999E-14</v>
      </c>
      <c r="AC398" s="10">
        <f>3/24000000*OO[[#This Row],[85 (29JUN1985 12:00:00)-Water Temperature (C)]]*OO[[#This Row],[27]]</f>
        <v>1.4128850797155001E-11</v>
      </c>
      <c r="AD398" s="10">
        <f>3/24000000*OO[[#This Row],[86 (29JUN1985 15:00:00)-Water Temperature (C)]]*OO[[#This Row],[28]]</f>
        <v>1.3378048434854998E-9</v>
      </c>
      <c r="AE398" s="10">
        <f>3/24000000*OO[[#This Row],[88 (29JUN1985 21:00:00)-Water Temperature (C)]]*OO[[#This Row],[30]]</f>
        <v>1.384328733627375E-6</v>
      </c>
      <c r="AF398" s="10">
        <f>3/24000000*OO[[#This Row],[88 (29JUN1985 21:00:00)-Water Temperature (C)]]*OO[[#This Row],[30]]</f>
        <v>1.384328733627375E-6</v>
      </c>
      <c r="AG398" s="10">
        <f>3/24000000*OO[[#This Row],[89 (30JUN1985 00:00:00)-Water Temperature (C)]]*OO[[#This Row],[31]]</f>
        <v>1.8663637638727501E-5</v>
      </c>
      <c r="AH398" s="10">
        <f>3/24000000*OO[[#This Row],[90 (30JUN1985 03:00:00)-Water Temperature (C)]]*OO[[#This Row],[32]]</f>
        <v>1.5937903842959999E-4</v>
      </c>
      <c r="AI398" s="10">
        <f>3/24000000*OO[[#This Row],[91 (30JUN1985 06:00:00)-Water Temperature (C)]]*OO[[#This Row],[33]]</f>
        <v>9.1672534701187514E-4</v>
      </c>
      <c r="AJ398" s="10">
        <f>3/24000000*OO[[#This Row],[92 (30JUN1985 09:00:00)-Water Temperature (C)]]*OO[[#This Row],[34]]</f>
        <v>3.7743744830687491E-3</v>
      </c>
      <c r="AK398" s="10">
        <f>3/24000000*OO[[#This Row],[93 (30JUN1985 12:00:00)-Water Temperature (C)]]*OO[[#This Row],[35]]</f>
        <v>1.1282702071630001E-2</v>
      </c>
      <c r="AL398" s="10">
        <f>3/24000000*OO[[#This Row],[94 (30JUN1985 15:00:00)-Water Temperature (C)]]*OO[[#This Row],[36]]</f>
        <v>2.5181310519611252E-2</v>
      </c>
      <c r="AM398" s="10">
        <f>3/24000000*OO[[#This Row],[95 (30JUN1985 18:00:00)-Water Temperature (C)]]*OO[[#This Row],[37]]</f>
        <v>4.2720489800549995E-2</v>
      </c>
      <c r="AN398" s="10">
        <f>3/24000000*OO[[#This Row],[96 (30JUN1985 21:00:00)-Water Temperature (C)]]*OO[[#This Row],[38]]</f>
        <v>5.5728486568049997E-2</v>
      </c>
      <c r="AO398" s="10">
        <f>3/24000000*OO[[#This Row],[97 (01JUL1985 00:00:00)-Water Temperature (C)]]*OO[[#This Row],[39]]</f>
        <v>5.8617806891187493E-2</v>
      </c>
      <c r="AP398" s="10">
        <f>3/24000000*OO[[#This Row],[98 (01JUL1985 03:00:00)-Water Temperature (C)]]*OO[[#This Row],[40]]</f>
        <v>5.2179024086175002E-2</v>
      </c>
      <c r="AQ398" s="10">
        <f>3/24000000*OO[[#This Row],[99 (01JUL1985 06:00:00)-Water Temperature (C)]]*OO[[#This Row],[41]]</f>
        <v>4.0518562280862494E-2</v>
      </c>
      <c r="AR398" s="10">
        <f>3/24000000*OO[[#This Row],[100 (01JUL1985 09:00:00)-Water Temperature (C)]]*OO[[#This Row],[42]]</f>
        <v>2.9066546835224999E-2</v>
      </c>
      <c r="AS398" s="10">
        <f>3/24000000*OO[[#This Row],[101 (01JUL1985 12:00:00)-Water Temperature (C)]]*OO[[#This Row],[43]]</f>
        <v>1.8222537259993749E-2</v>
      </c>
      <c r="AT398" s="10">
        <f>3/24000000*OO[[#This Row],[102 (01JUL1985 15:00:00)-Water Temperature (C)]]*OO[[#This Row],[44]]</f>
        <v>9.9137540484937493E-3</v>
      </c>
      <c r="AU398" s="10">
        <f>3/24000000*OO[[#This Row],[103 (01JUL1985 18:00:00)-Water Temperature (C)]]*OO[[#This Row],[45]]</f>
        <v>4.7498419326449997E-3</v>
      </c>
      <c r="AV398" s="10">
        <f>3/24000000*OO[[#This Row],[104 (01JUL1985 21:00:00)-Water Temperature (C)]]*OO[[#This Row],[46]]</f>
        <v>2.0776634250100003E-3</v>
      </c>
      <c r="AW398" s="10">
        <f>3/24000000*OO[[#This Row],[105 (02JUL1985 00:00:00)-Water Temperature (C)]]*OO[[#This Row],[47]]</f>
        <v>8.6698384001074997E-4</v>
      </c>
      <c r="AX398" s="10">
        <f>3/24000000*OO[[#This Row],[106 (02JUL1985 03:00:00)-Water Temperature (C)]]*OO[[#This Row],[48]]</f>
        <v>3.591587188385E-4</v>
      </c>
      <c r="AY398" s="10">
        <f>3/24000000*OO[[#This Row],[107 (02JUL1985 06:00:00)-Water Temperature (C)]]*OO[[#This Row],[49]]</f>
        <v>1.6430188937327497E-4</v>
      </c>
      <c r="AZ398" s="10">
        <f>3/24000000*OO[[#This Row],[108 (02JUL1985 09:00:00)-Water Temperature (C)]]*OO[[#This Row],[50]]</f>
        <v>1.0013942294226251E-4</v>
      </c>
      <c r="BA398" s="10">
        <f>3/24000000*OO[[#This Row],[109 (02JUL1985 12:00:00)-Water Temperature (C)]]*OO[[#This Row],[51]]</f>
        <v>7.9003199734400002E-5</v>
      </c>
      <c r="BB398" s="10">
        <f>3/24000000*OO[[#This Row],[110 (02JUL1985 15:00:00)-Water Temperature (C)]]*OO[[#This Row],[52]]</f>
        <v>7.1432951241225007E-5</v>
      </c>
      <c r="BC398" s="10">
        <f>3/24000000*OO[[#This Row],[111 (02JUL1985 18:00:00)-Water Temperature (C)]]*OO[[#This Row],[53]]</f>
        <v>6.6133127425612486E-5</v>
      </c>
      <c r="BD398" s="10">
        <f>3/24000000*OO[[#This Row],[112 (02JUL1985 21:00:00)-Water Temperature (C)]]*OO[[#This Row],[54]]</f>
        <v>5.9961503922774999E-5</v>
      </c>
      <c r="BE398" s="10">
        <f>3/24000000*OO[[#This Row],[113 (03JUL1985 00:00:00)-Water Temperature (C)]]*OO[[#This Row],[55]]</f>
        <v>5.3168431114574991E-5</v>
      </c>
      <c r="BF398" s="10">
        <f>3/24000000*OO[[#This Row],[114 (03JUL1985 03:00:00)-Water Temperature (C)]]*OO[[#This Row],[56]]</f>
        <v>4.7788318173624997E-5</v>
      </c>
      <c r="BG398" s="10">
        <f>3/24000000*OO[[#This Row],[115 (03JUL1985 06:00:00)-Water Temperature (C)]]*OO[[#This Row],[57]]</f>
        <v>4.3062000528124997E-5</v>
      </c>
      <c r="BH398" s="10">
        <f>3/24000000*OO[[#This Row],[116 (03JUL1985 09:00:00)-Water Temperature (C)]]*OO[[#This Row],[58]]</f>
        <v>4.0592385403724993E-5</v>
      </c>
      <c r="BI398" s="10">
        <f>3/24000000*OO[[#This Row],[117 (03JUL1985 12:00:00)-Water Temperature (C)]]*OO[[#This Row],[59]]</f>
        <v>3.7929377075062501E-5</v>
      </c>
      <c r="BJ398" s="10">
        <f>3/24000000*OO[[#This Row],[118 (03JUL1985 15:00:00)-Water Temperature (C)]]*OO[[#This Row],[60]]</f>
        <v>3.4219342502899996E-5</v>
      </c>
      <c r="BK398" s="10">
        <f>3/24000000*OO[[#This Row],[119 (03JUL1985 18:00:00)-Water Temperature (C)]]*OO[[#This Row],[61]]</f>
        <v>3.0111612221024998E-5</v>
      </c>
      <c r="BL398" s="10">
        <f>3/24000000*OO[[#This Row],[120 (03JUL1985 21:00:00)-Water Temperature (C)]]*OO[[#This Row],[62]]</f>
        <v>2.5520162695831247E-5</v>
      </c>
      <c r="BM398" s="10">
        <f>3/24000000*OO[[#This Row],[121 (04JUL1985 00:00:00)-Water Temperature (C)]]*OO[[#This Row],[63]]</f>
        <v>2.1388477284562498E-5</v>
      </c>
      <c r="BN398" s="10">
        <f>3/24000000*OO[[#This Row],[122 (04JUL1985 03:00:00)-Water Temperature (C)]]*OO[[#This Row],[64]]</f>
        <v>1.8077197517268749E-5</v>
      </c>
      <c r="BO398" s="10">
        <f>3/24000000*OO[[#This Row],[123 (04JUL1985 06:00:00)-Water Temperature (C)]]*OO[[#This Row],[65]]</f>
        <v>1.5755393868593747E-5</v>
      </c>
      <c r="BP398" s="10">
        <f>3/24000000*OO[[#This Row],[124 (04JUL1985 09:00:00)-Water Temperature (C)]]*OO[[#This Row],[66]]</f>
        <v>1.4035954130914998E-5</v>
      </c>
      <c r="BQ398" s="10">
        <f>3/24000000*OO[[#This Row],[125 (04JUL1985 12:00:00)-Water Temperature (C)]]*OO[[#This Row],[67]]</f>
        <v>1.2141665928275E-5</v>
      </c>
      <c r="BR398" s="10">
        <f>3/24000000*OO[[#This Row],[126 (04JUL1985 15:00:00)-Water Temperature (C)]]*OO[[#This Row],[68]]</f>
        <v>1.02377251574625E-5</v>
      </c>
      <c r="BS398" s="10">
        <f>3/24000000*OO[[#This Row],[127 (04JUL1985 18:00:00)-Water Temperature (C)]]*OO[[#This Row],[69]]</f>
        <v>8.156527607497501E-6</v>
      </c>
      <c r="BT398" s="10">
        <f>3/24000000*OO[[#This Row],[128 (04JUL1985 21:00:00)-Water Temperature (C)]]*OO[[#This Row],[70]]</f>
        <v>6.3708868099649994E-6</v>
      </c>
      <c r="BU398" s="10">
        <f>3/24000000*OO[[#This Row],[129 (05JUL1985 00:00:00)-Water Temperature (C)]]*OO[[#This Row],[71]]</f>
        <v>4.9632431160337486E-6</v>
      </c>
      <c r="BV398" s="10">
        <f>3/24000000*OO[[#This Row],[130 (05JUL1985 03:00:00)-Water Temperature (C)]]*OO[[#This Row],[72]]</f>
        <v>3.9256913167574997E-6</v>
      </c>
      <c r="BW398" s="10">
        <f>3/24000000*OO[[#This Row],[131 (05JUL1985 06:00:00)-Water Temperature (C)]]*OO[[#This Row],[73]]</f>
        <v>3.1988903704299997E-6</v>
      </c>
      <c r="BX398" s="10">
        <f>3/24000000*OO[[#This Row],[132 (05JUL1985 09:00:00)-Water Temperature (C)]]*OO[[#This Row],[74]]</f>
        <v>2.77494222424625E-6</v>
      </c>
      <c r="BY398" s="10">
        <f>3/24000000*OO[[#This Row],[133 (05JUL1985 12:00:00)-Water Temperature (C)]]*OO[[#This Row],[75]]</f>
        <v>2.4279407375250003E-6</v>
      </c>
      <c r="BZ398" s="10">
        <f>3/24000000*OO[[#This Row],[134 (05JUL1985 15:00:00)-Water Temperature (C)]]*OO[[#This Row],[76]]</f>
        <v>2.1751990283439998E-6</v>
      </c>
      <c r="CA398" s="10">
        <f>3/24000000*OO[[#This Row],[135 (05JUL1985 18:00:00)-Water Temperature (C)]]*OO[[#This Row],[77]]</f>
        <v>1.98138088843175E-6</v>
      </c>
      <c r="CB398" s="10">
        <f>3/24000000*OO[[#This Row],[136 (05JUL1985 21:00:00)-Water Temperature (C)]]*OO[[#This Row],[78]]</f>
        <v>1.802514501285E-6</v>
      </c>
      <c r="CC398" s="10">
        <f>3/24000000*OO[[#This Row],[137 (06JUL1985 00:00:00)-Water Temperature (C)]]*OO[[#This Row],[79]]</f>
        <v>1.63785832528E-6</v>
      </c>
      <c r="CD398" s="10">
        <f>3/24000000*OO[[#This Row],[138 (06JUL1985 03:00:00)-Water Temperature (C)]]*OO[[#This Row],[80]]</f>
        <v>1.5114708919477496E-6</v>
      </c>
      <c r="CE398" s="10">
        <f>3/24000000*OO[[#This Row],[139 (06JUL1985 06:00:00)-Water Temperature (C)]]*OO[[#This Row],[81]]</f>
        <v>1.4350539176637499E-6</v>
      </c>
      <c r="CF398" s="10">
        <f>3/24000000*OO[[#This Row],[140 (06JUL1985 09:00:00)-Water Temperature (C)]]*OO[[#This Row],[82]]</f>
        <v>1.4339459490657499E-6</v>
      </c>
      <c r="CG398" s="10">
        <f>3/24000000*OO[[#This Row],[141 (06JUL1985 12:00:00)-Water Temperature (C)]]*OO[[#This Row],[83]]</f>
        <v>1.4143964979725E-6</v>
      </c>
      <c r="CH398" s="10">
        <f>3/24000000*OO[[#This Row],[142 (06JUL1985 15:00:00)-Water Temperature (C)]]*OO[[#This Row],[84]]</f>
        <v>1.3886562866579997E-6</v>
      </c>
      <c r="CI398" s="10">
        <f>3/24000000*OO[[#This Row],[143 (06JUL1985 18:00:00)-Water Temperature (C)]]*OO[[#This Row],[85]]</f>
        <v>1.3695914746512499E-6</v>
      </c>
      <c r="CJ398" s="10">
        <f>3/24000000*OO[[#This Row],[144 (06JUL1985 21:00:00)-Water Temperature (C)]]*OO[[#This Row],[86]]</f>
        <v>1.3168765035854999E-6</v>
      </c>
      <c r="CK398" s="10">
        <f>3/24000000*OO[[#This Row],[145 (07JUL1985 00:00:00)-Water Temperature (C)]]*OO[[#This Row],[87]]</f>
        <v>1.2383574469785E-6</v>
      </c>
      <c r="CL398" s="10">
        <f>3/24000000*OO[[#This Row],[146 (07JUL1985 03:00:00)-Water Temperature (C)]]*OO[[#This Row],[88]]</f>
        <v>1.1799615081288751E-6</v>
      </c>
      <c r="CM398" s="10">
        <f>3/24000000*OO[[#This Row],[147 (07JUL1985 06:00:00)-Water Temperature (C)]]*OO[[#This Row],[89]]</f>
        <v>1.13878153054875E-6</v>
      </c>
      <c r="CN398" s="10">
        <f>3/24000000*OO[[#This Row],[148 (07JUL1985 09:00:00)-Water Temperature (C)]]*OO[[#This Row],[90]]</f>
        <v>1.1362682442375E-6</v>
      </c>
      <c r="CO398" s="10">
        <f>3/24000000*OO[[#This Row],[149 (07JUL1985 12:00:00)-Water Temperature (C)]]*OO[[#This Row],[91]]</f>
        <v>1.1222428590896249E-6</v>
      </c>
      <c r="CP398" s="10">
        <f>3/24000000*OO[[#This Row],[150 (07JUL1985 15:00:00)-Water Temperature (C)]]*OO[[#This Row],[92]]</f>
        <v>1.0894670438775E-6</v>
      </c>
      <c r="CQ398" s="10">
        <f>3/24000000*OO[[#This Row],[151 (07JUL1985 18:00:00)-Water Temperature (C)]]*OO[[#This Row],[93]]</f>
        <v>1.0484455357799999E-6</v>
      </c>
      <c r="CR398" s="10">
        <f>3/24000000*OO[[#This Row],[152 (07JUL1985 21:00:00)-Water Temperature (C)]]*OO[[#This Row],[94]]</f>
        <v>9.8298715582400005E-7</v>
      </c>
      <c r="CS398" s="10">
        <f>3/24000000*OO[[#This Row],[153 (08JUL1985 00:00:00)-Water Temperature (C)]]*OO[[#This Row],[95]]</f>
        <v>9.1374253401900007E-7</v>
      </c>
      <c r="CT398" s="10">
        <f>3/24000000*OO[[#This Row],[154 (08JUL1985 03:00:00)-Water Temperature (C)]]*OO[[#This Row],[96]]</f>
        <v>8.6091563960250001E-7</v>
      </c>
      <c r="CU398" s="10">
        <f>3/24000000*OO[[#This Row],[155 (08JUL1985 06:00:00)-Water Temperature (C)]]*OO[[#This Row],[97]]</f>
        <v>8.2276672314462503E-7</v>
      </c>
      <c r="CV398" s="10">
        <f>3/24000000*OO[[#This Row],[156 (08JUL1985 09:00:00)-Water Temperature (C)]]*OO[[#This Row],[98]]</f>
        <v>7.9204424202375004E-7</v>
      </c>
      <c r="CW398" s="10">
        <f>3/24000000*OO[[#This Row],[157 (08JUL1985 12:00:00)-Water Temperature (C)]]*OO[[#This Row],[99]]</f>
        <v>7.7344054139000009E-7</v>
      </c>
    </row>
    <row r="399" spans="1:101" x14ac:dyDescent="0.35">
      <c r="A399" t="s">
        <v>406</v>
      </c>
      <c r="B399">
        <v>851.93430000000001</v>
      </c>
      <c r="C399" s="10">
        <f>3/24*OO[[#This Row],[59 (26JUN1985 06:00:00)-Water Temperature (C)]]*OO[[#This Row],[1]]/SUM(OO[1])</f>
        <v>0</v>
      </c>
      <c r="D399" s="10">
        <f>3/24*OO[[#This Row],[60 (26JUN1985 09:00:00)-Water Temperature (C)]]*OO[[#This Row],[2]]/SUM(OO[2])</f>
        <v>0</v>
      </c>
      <c r="E399" s="10">
        <f>3/24*OO[[#This Row],[61 (26JUN1985 12:00:00)-Water Temperature (C)]]*OO[[#This Row],[3]]/SUM(OO[3])</f>
        <v>0</v>
      </c>
      <c r="F399" s="10">
        <f>3/24*OO[[#This Row],[62 (26JUN1985 15:00:00)-Water Temperature (C)]]*OO[[#This Row],[4]]/SUM(OO[4])</f>
        <v>0</v>
      </c>
      <c r="G399" s="10">
        <f>3/24*OO[[#This Row],[63 (26JUN1985 18:00:00)-Water Temperature (C)]]*OO[[#This Row],[5]]/SUM(OO[5])</f>
        <v>0</v>
      </c>
      <c r="H399" s="10">
        <f>3/24*OO[[#This Row],[64 (26JUN1985 21:00:00)-Water Temperature (C)]]*OO[[#This Row],[6]]/SUM(OO[6])</f>
        <v>0</v>
      </c>
      <c r="I399" s="10">
        <f>3/24*OO[[#This Row],[65 (27JUN1985 00:00:00)-Water Temperature (C)]]*OO[[#This Row],[7]]/SUM(OO[7])</f>
        <v>0</v>
      </c>
      <c r="J399" s="10">
        <f>3/24*OO[[#This Row],[66 (27JUN1985 03:00:00)-Water Temperature (C)]]*OO[[#This Row],[8]]/SUM(OO[8])</f>
        <v>0</v>
      </c>
      <c r="K399" s="10">
        <f>3/24*OO[[#This Row],[67 (27JUN1985 06:00:00)-Water Temperature (C)]]*OO[[#This Row],[9]]/SUM(OO[9])</f>
        <v>0</v>
      </c>
      <c r="L399" s="10">
        <f>3/24*OO[[#This Row],[68 (27JUN1985 09:00:00)-Water Temperature (C)]]*OO[[#This Row],[10]]/SUM(OO[10])</f>
        <v>0</v>
      </c>
      <c r="M399" s="10">
        <f>3/24*OO[[#This Row],[69 (27JUN1985 12:00:00)-Water Temperature (C)]]*OO[[#This Row],[11]]/SUM(OO[11])</f>
        <v>0</v>
      </c>
      <c r="N399" s="10">
        <f>3/24*OO[[#This Row],[70 (27JUN1985 15:00:00)-Water Temperature (C)]]*OO[[#This Row],[12]]/SUM(OO[12])</f>
        <v>0</v>
      </c>
      <c r="O399" s="10">
        <f>3/24*OO[[#This Row],[71 (27JUN1985 18:00:00)-Water Temperature (C)]]*OO[[#This Row],[13]]/SUM(OO[13])</f>
        <v>0</v>
      </c>
      <c r="P399" s="10">
        <f>3/24*OO[[#This Row],[72 (27JUN1985 21:00:00)-Water Temperature (C)]]*OO[[#This Row],[14]]/SUM(OO[14])</f>
        <v>0</v>
      </c>
      <c r="Q399" s="10">
        <f>3/24*OO[[#This Row],[73 (28JUN1985 00:00:00)-Water Temperature (C)]]*OO[[#This Row],[15]]/SUM(OO[15])</f>
        <v>0</v>
      </c>
      <c r="R399" s="10">
        <f>3/24*OO[[#This Row],[74 (28JUN1985 03:00:00)-Water Temperature (C)]]*OO[[#This Row],[16]]/SUM(OO[16])</f>
        <v>0</v>
      </c>
      <c r="S399" s="10">
        <f>3/24*OO[[#This Row],[75 (28JUN1985 06:00:00)-Water Temperature (C)]]*OO[[#This Row],[17]]/SUM(OO[17])</f>
        <v>0</v>
      </c>
      <c r="T399" s="10">
        <f>3/24*OO[[#This Row],[76 (28JUN1985 09:00:00)-Water Temperature (C)]]*OO[[#This Row],[18]]/SUM(OO[18])</f>
        <v>0</v>
      </c>
      <c r="U399" s="10">
        <f>3/24*OO[[#This Row],[77 (28JUN1985 12:00:00)-Water Temperature (C)]]*OO[[#This Row],[19]]/SUM(OO[19])</f>
        <v>0</v>
      </c>
      <c r="V399" s="10">
        <f>3/24000000*OO[[#This Row],[78 (28JUN1985 15:00:00)-Water Temperature (C)]]*OO[[#This Row],[20]]</f>
        <v>0</v>
      </c>
      <c r="W399" s="10">
        <f>3/24000000*OO[[#This Row],[79 (28JUN1985 18:00:00)-Water Temperature (C)]]*OO[[#This Row],[21]]</f>
        <v>1.3824045093727498E-38</v>
      </c>
      <c r="X399" s="10">
        <f>3/24000000*OO[[#This Row],[80 (28JUN1985 21:00:00)-Water Temperature (C)]]*OO[[#This Row],[22]]</f>
        <v>1.6047408989333749E-32</v>
      </c>
      <c r="Y399" s="10">
        <f>3/24000000*OO[[#This Row],[81 (29JUN1985 00:00:00)-Water Temperature (C)]]*OO[[#This Row],[23]]</f>
        <v>1.222078128272E-25</v>
      </c>
      <c r="Z399" s="10">
        <f>3/24000000*OO[[#This Row],[82 (29JUN1985 03:00:00)-Water Temperature (C)]]*OO[[#This Row],[24]]</f>
        <v>1.0892825009039999E-20</v>
      </c>
      <c r="AA399" s="10">
        <f>3/24000000*OO[[#This Row],[83 (29JUN1985 06:00:00)-Water Temperature (C)]]*OO[[#This Row],[25]]</f>
        <v>4.44621292815E-17</v>
      </c>
      <c r="AB399" s="10">
        <f>3/24000000*OO[[#This Row],[84 (29JUN1985 09:00:00)-Water Temperature (C)]]*OO[[#This Row],[26]]</f>
        <v>3.5740263693062506E-14</v>
      </c>
      <c r="AC399" s="10">
        <f>3/24000000*OO[[#This Row],[85 (29JUN1985 12:00:00)-Water Temperature (C)]]*OO[[#This Row],[27]]</f>
        <v>9.0948316447625008E-12</v>
      </c>
      <c r="AD399" s="10">
        <f>3/24000000*OO[[#This Row],[86 (29JUN1985 15:00:00)-Water Temperature (C)]]*OO[[#This Row],[28]]</f>
        <v>9.0631989388212504E-10</v>
      </c>
      <c r="AE399" s="10">
        <f>3/24000000*OO[[#This Row],[88 (29JUN1985 21:00:00)-Water Temperature (C)]]*OO[[#This Row],[30]]</f>
        <v>1.0168229701334999E-6</v>
      </c>
      <c r="AF399" s="10">
        <f>3/24000000*OO[[#This Row],[88 (29JUN1985 21:00:00)-Water Temperature (C)]]*OO[[#This Row],[30]]</f>
        <v>1.0168229701334999E-6</v>
      </c>
      <c r="AG399" s="10">
        <f>3/24000000*OO[[#This Row],[89 (30JUN1985 00:00:00)-Water Temperature (C)]]*OO[[#This Row],[31]]</f>
        <v>1.4171121566101248E-5</v>
      </c>
      <c r="AH399" s="10">
        <f>3/24000000*OO[[#This Row],[90 (30JUN1985 03:00:00)-Water Temperature (C)]]*OO[[#This Row],[32]]</f>
        <v>1.2464367308592499E-4</v>
      </c>
      <c r="AI399" s="10">
        <f>3/24000000*OO[[#This Row],[91 (30JUN1985 06:00:00)-Water Temperature (C)]]*OO[[#This Row],[33]]</f>
        <v>7.3685883638750001E-4</v>
      </c>
      <c r="AJ399" s="10">
        <f>3/24000000*OO[[#This Row],[92 (30JUN1985 09:00:00)-Water Temperature (C)]]*OO[[#This Row],[34]]</f>
        <v>3.1138740606412498E-3</v>
      </c>
      <c r="AK399" s="10">
        <f>3/24000000*OO[[#This Row],[93 (30JUN1985 12:00:00)-Water Temperature (C)]]*OO[[#This Row],[35]]</f>
        <v>9.5344269824749993E-3</v>
      </c>
      <c r="AL399" s="10">
        <f>3/24000000*OO[[#This Row],[94 (30JUN1985 15:00:00)-Water Temperature (C)]]*OO[[#This Row],[36]]</f>
        <v>2.1767562601439999E-2</v>
      </c>
      <c r="AM399" s="10">
        <f>3/24000000*OO[[#This Row],[95 (30JUN1985 18:00:00)-Water Temperature (C)]]*OO[[#This Row],[37]]</f>
        <v>3.7733933019599993E-2</v>
      </c>
      <c r="AN399" s="10">
        <f>3/24000000*OO[[#This Row],[96 (30JUN1985 21:00:00)-Water Temperature (C)]]*OO[[#This Row],[38]]</f>
        <v>5.0186926662724993E-2</v>
      </c>
      <c r="AO399" s="10">
        <f>3/24000000*OO[[#This Row],[97 (01JUL1985 00:00:00)-Water Temperature (C)]]*OO[[#This Row],[39]]</f>
        <v>5.3679831222112506E-2</v>
      </c>
      <c r="AP399" s="10">
        <f>3/24000000*OO[[#This Row],[98 (01JUL1985 03:00:00)-Water Temperature (C)]]*OO[[#This Row],[40]]</f>
        <v>4.8502941345000009E-2</v>
      </c>
      <c r="AQ399" s="10">
        <f>3/24000000*OO[[#This Row],[99 (01JUL1985 06:00:00)-Water Temperature (C)]]*OO[[#This Row],[41]]</f>
        <v>3.81776493913E-2</v>
      </c>
      <c r="AR399" s="10">
        <f>3/24000000*OO[[#This Row],[100 (01JUL1985 09:00:00)-Water Temperature (C)]]*OO[[#This Row],[42]]</f>
        <v>2.7748580489599994E-2</v>
      </c>
      <c r="AS399" s="10">
        <f>3/24000000*OO[[#This Row],[101 (01JUL1985 12:00:00)-Water Temperature (C)]]*OO[[#This Row],[43]]</f>
        <v>1.7664598262377498E-2</v>
      </c>
      <c r="AT399" s="10">
        <f>3/24000000*OO[[#This Row],[102 (01JUL1985 15:00:00)-Water Temperature (C)]]*OO[[#This Row],[44]]</f>
        <v>9.7724891873062492E-3</v>
      </c>
      <c r="AU399" s="10">
        <f>3/24000000*OO[[#This Row],[103 (01JUL1985 18:00:00)-Water Temperature (C)]]*OO[[#This Row],[45]]</f>
        <v>4.7493541630450001E-3</v>
      </c>
      <c r="AV399" s="10">
        <f>3/24000000*OO[[#This Row],[104 (01JUL1985 21:00:00)-Water Temperature (C)]]*OO[[#This Row],[46]]</f>
        <v>2.1019994707245E-3</v>
      </c>
      <c r="AW399" s="10">
        <f>3/24000000*OO[[#This Row],[105 (02JUL1985 00:00:00)-Water Temperature (C)]]*OO[[#This Row],[47]]</f>
        <v>8.8598978697225007E-4</v>
      </c>
      <c r="AX399" s="10">
        <f>3/24000000*OO[[#This Row],[106 (02JUL1985 03:00:00)-Water Temperature (C)]]*OO[[#This Row],[48]]</f>
        <v>3.7054799808374997E-4</v>
      </c>
      <c r="AY399" s="10">
        <f>3/24000000*OO[[#This Row],[107 (02JUL1985 06:00:00)-Water Temperature (C)]]*OO[[#This Row],[49]]</f>
        <v>1.6966239943950001E-4</v>
      </c>
      <c r="AZ399" s="10">
        <f>3/24000000*OO[[#This Row],[108 (02JUL1985 09:00:00)-Water Temperature (C)]]*OO[[#This Row],[50]]</f>
        <v>1.02825274204575E-4</v>
      </c>
      <c r="BA399" s="10">
        <f>3/24000000*OO[[#This Row],[109 (02JUL1985 12:00:00)-Water Temperature (C)]]*OO[[#This Row],[51]]</f>
        <v>8.1051093647999993E-5</v>
      </c>
      <c r="BB399" s="10">
        <f>3/24000000*OO[[#This Row],[110 (02JUL1985 15:00:00)-Water Temperature (C)]]*OO[[#This Row],[52]]</f>
        <v>7.3944558371649992E-5</v>
      </c>
      <c r="BC399" s="10">
        <f>3/24000000*OO[[#This Row],[111 (02JUL1985 18:00:00)-Water Temperature (C)]]*OO[[#This Row],[53]]</f>
        <v>6.9437083683999989E-5</v>
      </c>
      <c r="BD399" s="10">
        <f>3/24000000*OO[[#This Row],[112 (02JUL1985 21:00:00)-Water Temperature (C)]]*OO[[#This Row],[54]]</f>
        <v>6.3725241308174998E-5</v>
      </c>
      <c r="BE399" s="10">
        <f>3/24000000*OO[[#This Row],[113 (03JUL1985 00:00:00)-Water Temperature (C)]]*OO[[#This Row],[55]]</f>
        <v>5.7193120097099996E-5</v>
      </c>
      <c r="BF399" s="10">
        <f>3/24000000*OO[[#This Row],[114 (03JUL1985 03:00:00)-Water Temperature (C)]]*OO[[#This Row],[56]]</f>
        <v>5.1527487023999996E-5</v>
      </c>
      <c r="BG399" s="10">
        <f>3/24000000*OO[[#This Row],[115 (03JUL1985 06:00:00)-Water Temperature (C)]]*OO[[#This Row],[57]]</f>
        <v>4.6579639185625004E-5</v>
      </c>
      <c r="BH399" s="10">
        <f>3/24000000*OO[[#This Row],[116 (03JUL1985 09:00:00)-Water Temperature (C)]]*OO[[#This Row],[58]]</f>
        <v>4.4025017794375002E-5</v>
      </c>
      <c r="BI399" s="10">
        <f>3/24000000*OO[[#This Row],[117 (03JUL1985 12:00:00)-Water Temperature (C)]]*OO[[#This Row],[59]]</f>
        <v>4.1320916596562496E-5</v>
      </c>
      <c r="BJ399" s="10">
        <f>3/24000000*OO[[#This Row],[118 (03JUL1985 15:00:00)-Water Temperature (C)]]*OO[[#This Row],[60]]</f>
        <v>3.7438386382787496E-5</v>
      </c>
      <c r="BK399" s="10">
        <f>3/24000000*OO[[#This Row],[119 (03JUL1985 18:00:00)-Water Temperature (C)]]*OO[[#This Row],[61]]</f>
        <v>3.3059049095824997E-5</v>
      </c>
      <c r="BL399" s="10">
        <f>3/24000000*OO[[#This Row],[120 (03JUL1985 21:00:00)-Water Temperature (C)]]*OO[[#This Row],[62]]</f>
        <v>2.80911462336225E-5</v>
      </c>
      <c r="BM399" s="10">
        <f>3/24000000*OO[[#This Row],[121 (04JUL1985 00:00:00)-Water Temperature (C)]]*OO[[#This Row],[63]]</f>
        <v>2.3572104463700003E-5</v>
      </c>
      <c r="BN399" s="10">
        <f>3/24000000*OO[[#This Row],[122 (04JUL1985 03:00:00)-Water Temperature (C)]]*OO[[#This Row],[64]]</f>
        <v>1.9965115884374999E-5</v>
      </c>
      <c r="BO399" s="10">
        <f>3/24000000*OO[[#This Row],[123 (04JUL1985 06:00:00)-Water Temperature (C)]]*OO[[#This Row],[65]]</f>
        <v>1.74016802636425E-5</v>
      </c>
      <c r="BP399" s="10">
        <f>3/24000000*OO[[#This Row],[124 (04JUL1985 09:00:00)-Water Temperature (C)]]*OO[[#This Row],[66]]</f>
        <v>1.5546143399374999E-5</v>
      </c>
      <c r="BQ399" s="10">
        <f>3/24000000*OO[[#This Row],[125 (04JUL1985 12:00:00)-Water Temperature (C)]]*OO[[#This Row],[67]]</f>
        <v>1.3503076088658751E-5</v>
      </c>
      <c r="BR399" s="10">
        <f>3/24000000*OO[[#This Row],[126 (04JUL1985 15:00:00)-Water Temperature (C)]]*OO[[#This Row],[68]]</f>
        <v>1.1426356621939999E-5</v>
      </c>
      <c r="BS399" s="10">
        <f>3/24000000*OO[[#This Row],[127 (04JUL1985 18:00:00)-Water Temperature (C)]]*OO[[#This Row],[69]]</f>
        <v>9.1415702115599975E-6</v>
      </c>
      <c r="BT399" s="10">
        <f>3/24000000*OO[[#This Row],[128 (04JUL1985 21:00:00)-Water Temperature (C)]]*OO[[#This Row],[70]]</f>
        <v>7.1477485689750012E-6</v>
      </c>
      <c r="BU399" s="10">
        <f>3/24000000*OO[[#This Row],[129 (05JUL1985 00:00:00)-Water Temperature (C)]]*OO[[#This Row],[71]]</f>
        <v>5.5703978504650004E-6</v>
      </c>
      <c r="BV399" s="10">
        <f>3/24000000*OO[[#This Row],[130 (05JUL1985 03:00:00)-Water Temperature (C)]]*OO[[#This Row],[72]]</f>
        <v>4.4020435844687498E-6</v>
      </c>
      <c r="BW399" s="10">
        <f>3/24000000*OO[[#This Row],[131 (05JUL1985 06:00:00)-Water Temperature (C)]]*OO[[#This Row],[73]]</f>
        <v>3.5821044387187504E-6</v>
      </c>
      <c r="BX399" s="10">
        <f>3/24000000*OO[[#This Row],[132 (05JUL1985 09:00:00)-Water Temperature (C)]]*OO[[#This Row],[74]]</f>
        <v>3.1032672853987499E-6</v>
      </c>
      <c r="BY399" s="10">
        <f>3/24000000*OO[[#This Row],[133 (05JUL1985 12:00:00)-Water Temperature (C)]]*OO[[#This Row],[75]]</f>
        <v>2.7139583993625002E-6</v>
      </c>
      <c r="BZ399" s="10">
        <f>3/24000000*OO[[#This Row],[134 (05JUL1985 15:00:00)-Water Temperature (C)]]*OO[[#This Row],[76]]</f>
        <v>2.4295119477659999E-6</v>
      </c>
      <c r="CA399" s="10">
        <f>3/24000000*OO[[#This Row],[135 (05JUL1985 18:00:00)-Water Temperature (C)]]*OO[[#This Row],[77]]</f>
        <v>2.2121759137724995E-6</v>
      </c>
      <c r="CB399" s="10">
        <f>3/24000000*OO[[#This Row],[136 (05JUL1985 21:00:00)-Water Temperature (C)]]*OO[[#This Row],[78]]</f>
        <v>2.0112209763508751E-6</v>
      </c>
      <c r="CC399" s="10">
        <f>3/24000000*OO[[#This Row],[137 (06JUL1985 00:00:00)-Water Temperature (C)]]*OO[[#This Row],[79]]</f>
        <v>1.8263209568872498E-6</v>
      </c>
      <c r="CD399" s="10">
        <f>3/24000000*OO[[#This Row],[138 (06JUL1985 03:00:00)-Water Temperature (C)]]*OO[[#This Row],[80]]</f>
        <v>1.6839326300219999E-6</v>
      </c>
      <c r="CE399" s="10">
        <f>3/24000000*OO[[#This Row],[139 (06JUL1985 06:00:00)-Water Temperature (C)]]*OO[[#This Row],[81]]</f>
        <v>1.5984532059649999E-6</v>
      </c>
      <c r="CF399" s="10">
        <f>3/24000000*OO[[#This Row],[140 (06JUL1985 09:00:00)-Water Temperature (C)]]*OO[[#This Row],[82]]</f>
        <v>1.5986037720912498E-6</v>
      </c>
      <c r="CG399" s="10">
        <f>3/24000000*OO[[#This Row],[141 (06JUL1985 12:00:00)-Water Temperature (C)]]*OO[[#This Row],[83]]</f>
        <v>1.578642647578125E-6</v>
      </c>
      <c r="CH399" s="10">
        <f>3/24000000*OO[[#This Row],[142 (06JUL1985 15:00:00)-Water Temperature (C)]]*OO[[#This Row],[84]]</f>
        <v>1.5508751760101248E-6</v>
      </c>
      <c r="CI399" s="10">
        <f>3/24000000*OO[[#This Row],[143 (06JUL1985 18:00:00)-Water Temperature (C)]]*OO[[#This Row],[85]]</f>
        <v>1.53077035246875E-6</v>
      </c>
      <c r="CJ399" s="10">
        <f>3/24000000*OO[[#This Row],[144 (06JUL1985 21:00:00)-Water Temperature (C)]]*OO[[#This Row],[86]]</f>
        <v>1.4725373750669997E-6</v>
      </c>
      <c r="CK399" s="10">
        <f>3/24000000*OO[[#This Row],[145 (07JUL1985 00:00:00)-Water Temperature (C)]]*OO[[#This Row],[87]]</f>
        <v>1.3853534584469999E-6</v>
      </c>
      <c r="CL399" s="10">
        <f>3/24000000*OO[[#This Row],[146 (07JUL1985 03:00:00)-Water Temperature (C)]]*OO[[#This Row],[88]]</f>
        <v>1.32034077847875E-6</v>
      </c>
      <c r="CM399" s="10">
        <f>3/24000000*OO[[#This Row],[147 (07JUL1985 06:00:00)-Water Temperature (C)]]*OO[[#This Row],[89]]</f>
        <v>1.27590498321825E-6</v>
      </c>
      <c r="CN399" s="10">
        <f>3/24000000*OO[[#This Row],[148 (07JUL1985 09:00:00)-Water Temperature (C)]]*OO[[#This Row],[90]]</f>
        <v>1.2761380987809998E-6</v>
      </c>
      <c r="CO399" s="10">
        <f>3/24000000*OO[[#This Row],[149 (07JUL1985 12:00:00)-Water Temperature (C)]]*OO[[#This Row],[91]]</f>
        <v>1.2635312082359999E-6</v>
      </c>
      <c r="CP399" s="10">
        <f>3/24000000*OO[[#This Row],[150 (07JUL1985 15:00:00)-Water Temperature (C)]]*OO[[#This Row],[92]]</f>
        <v>1.227955244698E-6</v>
      </c>
      <c r="CQ399" s="10">
        <f>3/24000000*OO[[#This Row],[151 (07JUL1985 18:00:00)-Water Temperature (C)]]*OO[[#This Row],[93]]</f>
        <v>1.18238136595625E-6</v>
      </c>
      <c r="CR399" s="10">
        <f>3/24000000*OO[[#This Row],[152 (07JUL1985 21:00:00)-Water Temperature (C)]]*OO[[#This Row],[94]]</f>
        <v>1.1084368751764999E-6</v>
      </c>
      <c r="CS399" s="10">
        <f>3/24000000*OO[[#This Row],[153 (08JUL1985 00:00:00)-Water Temperature (C)]]*OO[[#This Row],[95]]</f>
        <v>1.0299252983084999E-6</v>
      </c>
      <c r="CT399" s="10">
        <f>3/24000000*OO[[#This Row],[154 (08JUL1985 03:00:00)-Water Temperature (C)]]*OO[[#This Row],[96]]</f>
        <v>9.6980825873862491E-7</v>
      </c>
      <c r="CU399" s="10">
        <f>3/24000000*OO[[#This Row],[155 (08JUL1985 06:00:00)-Water Temperature (C)]]*OO[[#This Row],[97]]</f>
        <v>9.2695340642325002E-7</v>
      </c>
      <c r="CV399" s="10">
        <f>3/24000000*OO[[#This Row],[156 (08JUL1985 09:00:00)-Water Temperature (C)]]*OO[[#This Row],[98]]</f>
        <v>8.9316600553600002E-7</v>
      </c>
      <c r="CW399" s="10">
        <f>3/24000000*OO[[#This Row],[157 (08JUL1985 12:00:00)-Water Temperature (C)]]*OO[[#This Row],[99]]</f>
        <v>8.737165870179999E-7</v>
      </c>
    </row>
    <row r="400" spans="1:101" x14ac:dyDescent="0.35">
      <c r="A400" t="s">
        <v>407</v>
      </c>
      <c r="B400">
        <v>970.80629999999996</v>
      </c>
      <c r="C400" s="10">
        <f>3/24*OO[[#This Row],[59 (26JUN1985 06:00:00)-Water Temperature (C)]]*OO[[#This Row],[1]]/SUM(OO[1])</f>
        <v>0</v>
      </c>
      <c r="D400" s="10">
        <f>3/24*OO[[#This Row],[60 (26JUN1985 09:00:00)-Water Temperature (C)]]*OO[[#This Row],[2]]/SUM(OO[2])</f>
        <v>0</v>
      </c>
      <c r="E400" s="10">
        <f>3/24*OO[[#This Row],[61 (26JUN1985 12:00:00)-Water Temperature (C)]]*OO[[#This Row],[3]]/SUM(OO[3])</f>
        <v>0</v>
      </c>
      <c r="F400" s="10">
        <f>3/24*OO[[#This Row],[62 (26JUN1985 15:00:00)-Water Temperature (C)]]*OO[[#This Row],[4]]/SUM(OO[4])</f>
        <v>0</v>
      </c>
      <c r="G400" s="10">
        <f>3/24*OO[[#This Row],[63 (26JUN1985 18:00:00)-Water Temperature (C)]]*OO[[#This Row],[5]]/SUM(OO[5])</f>
        <v>0</v>
      </c>
      <c r="H400" s="10">
        <f>3/24*OO[[#This Row],[64 (26JUN1985 21:00:00)-Water Temperature (C)]]*OO[[#This Row],[6]]/SUM(OO[6])</f>
        <v>0</v>
      </c>
      <c r="I400" s="10">
        <f>3/24*OO[[#This Row],[65 (27JUN1985 00:00:00)-Water Temperature (C)]]*OO[[#This Row],[7]]/SUM(OO[7])</f>
        <v>0</v>
      </c>
      <c r="J400" s="10">
        <f>3/24*OO[[#This Row],[66 (27JUN1985 03:00:00)-Water Temperature (C)]]*OO[[#This Row],[8]]/SUM(OO[8])</f>
        <v>0</v>
      </c>
      <c r="K400" s="10">
        <f>3/24*OO[[#This Row],[67 (27JUN1985 06:00:00)-Water Temperature (C)]]*OO[[#This Row],[9]]/SUM(OO[9])</f>
        <v>0</v>
      </c>
      <c r="L400" s="10">
        <f>3/24*OO[[#This Row],[68 (27JUN1985 09:00:00)-Water Temperature (C)]]*OO[[#This Row],[10]]/SUM(OO[10])</f>
        <v>0</v>
      </c>
      <c r="M400" s="10">
        <f>3/24*OO[[#This Row],[69 (27JUN1985 12:00:00)-Water Temperature (C)]]*OO[[#This Row],[11]]/SUM(OO[11])</f>
        <v>0</v>
      </c>
      <c r="N400" s="10">
        <f>3/24*OO[[#This Row],[70 (27JUN1985 15:00:00)-Water Temperature (C)]]*OO[[#This Row],[12]]/SUM(OO[12])</f>
        <v>0</v>
      </c>
      <c r="O400" s="10">
        <f>3/24*OO[[#This Row],[71 (27JUN1985 18:00:00)-Water Temperature (C)]]*OO[[#This Row],[13]]/SUM(OO[13])</f>
        <v>0</v>
      </c>
      <c r="P400" s="10">
        <f>3/24*OO[[#This Row],[72 (27JUN1985 21:00:00)-Water Temperature (C)]]*OO[[#This Row],[14]]/SUM(OO[14])</f>
        <v>0</v>
      </c>
      <c r="Q400" s="10">
        <f>3/24*OO[[#This Row],[73 (28JUN1985 00:00:00)-Water Temperature (C)]]*OO[[#This Row],[15]]/SUM(OO[15])</f>
        <v>0</v>
      </c>
      <c r="R400" s="10">
        <f>3/24*OO[[#This Row],[74 (28JUN1985 03:00:00)-Water Temperature (C)]]*OO[[#This Row],[16]]/SUM(OO[16])</f>
        <v>0</v>
      </c>
      <c r="S400" s="10">
        <f>3/24*OO[[#This Row],[75 (28JUN1985 06:00:00)-Water Temperature (C)]]*OO[[#This Row],[17]]/SUM(OO[17])</f>
        <v>0</v>
      </c>
      <c r="T400" s="10">
        <f>3/24*OO[[#This Row],[76 (28JUN1985 09:00:00)-Water Temperature (C)]]*OO[[#This Row],[18]]/SUM(OO[18])</f>
        <v>0</v>
      </c>
      <c r="U400" s="10">
        <f>3/24*OO[[#This Row],[77 (28JUN1985 12:00:00)-Water Temperature (C)]]*OO[[#This Row],[19]]/SUM(OO[19])</f>
        <v>0</v>
      </c>
      <c r="V400" s="10">
        <f>3/24000000*OO[[#This Row],[78 (28JUN1985 15:00:00)-Water Temperature (C)]]*OO[[#This Row],[20]]</f>
        <v>0</v>
      </c>
      <c r="W400" s="10">
        <f>3/24000000*OO[[#This Row],[79 (28JUN1985 18:00:00)-Water Temperature (C)]]*OO[[#This Row],[21]]</f>
        <v>2.6342459881079998E-39</v>
      </c>
      <c r="X400" s="10">
        <f>3/24000000*OO[[#This Row],[80 (28JUN1985 21:00:00)-Water Temperature (C)]]*OO[[#This Row],[22]]</f>
        <v>6.5813950434374992E-33</v>
      </c>
      <c r="Y400" s="10">
        <f>3/24000000*OO[[#This Row],[81 (29JUN1985 00:00:00)-Water Temperature (C)]]*OO[[#This Row],[23]]</f>
        <v>3.5506290938000003E-26</v>
      </c>
      <c r="Z400" s="10">
        <f>3/24000000*OO[[#This Row],[82 (29JUN1985 03:00:00)-Water Temperature (C)]]*OO[[#This Row],[24]]</f>
        <v>4.3323936922549998E-21</v>
      </c>
      <c r="AA400" s="10">
        <f>3/24000000*OO[[#This Row],[83 (29JUN1985 06:00:00)-Water Temperature (C)]]*OO[[#This Row],[25]]</f>
        <v>2.0851788444750002E-17</v>
      </c>
      <c r="AB400" s="10">
        <f>3/24000000*OO[[#This Row],[84 (29JUN1985 09:00:00)-Water Temperature (C)]]*OO[[#This Row],[26]]</f>
        <v>1.8765621337388749E-14</v>
      </c>
      <c r="AC400" s="10">
        <f>3/24000000*OO[[#This Row],[85 (29JUN1985 12:00:00)-Water Temperature (C)]]*OO[[#This Row],[27]]</f>
        <v>5.2465577428549994E-12</v>
      </c>
      <c r="AD400" s="10">
        <f>3/24000000*OO[[#This Row],[86 (29JUN1985 15:00:00)-Water Temperature (C)]]*OO[[#This Row],[28]]</f>
        <v>5.7065740903874997E-10</v>
      </c>
      <c r="AE400" s="10">
        <f>3/24000000*OO[[#This Row],[88 (29JUN1985 21:00:00)-Water Temperature (C)]]*OO[[#This Row],[30]]</f>
        <v>7.4239679146724993E-7</v>
      </c>
      <c r="AF400" s="10">
        <f>3/24000000*OO[[#This Row],[88 (29JUN1985 21:00:00)-Water Temperature (C)]]*OO[[#This Row],[30]]</f>
        <v>7.4239679146724993E-7</v>
      </c>
      <c r="AG400" s="10">
        <f>3/24000000*OO[[#This Row],[89 (30JUN1985 00:00:00)-Water Temperature (C)]]*OO[[#This Row],[31]]</f>
        <v>1.1029919644237499E-5</v>
      </c>
      <c r="AH400" s="10">
        <f>3/24000000*OO[[#This Row],[90 (30JUN1985 03:00:00)-Water Temperature (C)]]*OO[[#This Row],[32]]</f>
        <v>1.0282073491905E-4</v>
      </c>
      <c r="AI400" s="10">
        <f>3/24000000*OO[[#This Row],[91 (30JUN1985 06:00:00)-Water Temperature (C)]]*OO[[#This Row],[33]]</f>
        <v>6.4268204144199989E-4</v>
      </c>
      <c r="AJ400" s="10">
        <f>3/24000000*OO[[#This Row],[92 (30JUN1985 09:00:00)-Water Temperature (C)]]*OO[[#This Row],[34]]</f>
        <v>2.8712171094062498E-3</v>
      </c>
      <c r="AK400" s="10">
        <f>3/24000000*OO[[#This Row],[93 (30JUN1985 12:00:00)-Water Temperature (C)]]*OO[[#This Row],[35]]</f>
        <v>9.3229193988000007E-3</v>
      </c>
      <c r="AL400" s="10">
        <f>3/24000000*OO[[#This Row],[94 (30JUN1985 15:00:00)-Water Temperature (C)]]*OO[[#This Row],[36]]</f>
        <v>2.2532732181729999E-2</v>
      </c>
      <c r="AM400" s="10">
        <f>3/24000000*OO[[#This Row],[95 (30JUN1985 18:00:00)-Water Temperature (C)]]*OO[[#This Row],[37]]</f>
        <v>4.135303704525E-2</v>
      </c>
      <c r="AN400" s="10">
        <f>3/24000000*OO[[#This Row],[96 (30JUN1985 21:00:00)-Water Temperature (C)]]*OO[[#This Row],[38]]</f>
        <v>5.8194301342187497E-2</v>
      </c>
      <c r="AO400" s="10">
        <f>3/24000000*OO[[#This Row],[97 (01JUL1985 00:00:00)-Water Temperature (C)]]*OO[[#This Row],[39]]</f>
        <v>6.5505924807837498E-2</v>
      </c>
      <c r="AP400" s="10">
        <f>3/24000000*OO[[#This Row],[98 (01JUL1985 03:00:00)-Water Temperature (C)]]*OO[[#This Row],[40]]</f>
        <v>6.2037896157424992E-2</v>
      </c>
      <c r="AQ400" s="10">
        <f>3/24000000*OO[[#This Row],[99 (01JUL1985 06:00:00)-Water Temperature (C)]]*OO[[#This Row],[41]]</f>
        <v>5.1135230138125001E-2</v>
      </c>
      <c r="AR400" s="10">
        <f>3/24000000*OO[[#This Row],[100 (01JUL1985 09:00:00)-Water Temperature (C)]]*OO[[#This Row],[42]]</f>
        <v>3.8954166699599994E-2</v>
      </c>
      <c r="AS400" s="10">
        <f>3/24000000*OO[[#This Row],[101 (01JUL1985 12:00:00)-Water Temperature (C)]]*OO[[#This Row],[43]]</f>
        <v>2.6138463431274996E-2</v>
      </c>
      <c r="AT400" s="10">
        <f>3/24000000*OO[[#This Row],[102 (01JUL1985 15:00:00)-Water Temperature (C)]]*OO[[#This Row],[44]]</f>
        <v>1.5324910208107499E-2</v>
      </c>
      <c r="AU400" s="10">
        <f>3/24000000*OO[[#This Row],[103 (01JUL1985 18:00:00)-Water Temperature (C)]]*OO[[#This Row],[45]]</f>
        <v>7.8530036158199999E-3</v>
      </c>
      <c r="AV400" s="10">
        <f>3/24000000*OO[[#This Row],[104 (01JUL1985 21:00:00)-Water Temperature (C)]]*OO[[#This Row],[46]]</f>
        <v>3.6220859447500002E-3</v>
      </c>
      <c r="AW400" s="10">
        <f>3/24000000*OO[[#This Row],[105 (02JUL1985 00:00:00)-Water Temperature (C)]]*OO[[#This Row],[47]]</f>
        <v>1.5704776453713749E-3</v>
      </c>
      <c r="AX400" s="10">
        <f>3/24000000*OO[[#This Row],[106 (02JUL1985 03:00:00)-Water Temperature (C)]]*OO[[#This Row],[48]]</f>
        <v>6.6518524311249985E-4</v>
      </c>
      <c r="AY400" s="10">
        <f>3/24000000*OO[[#This Row],[107 (02JUL1985 06:00:00)-Water Temperature (C)]]*OO[[#This Row],[49]]</f>
        <v>2.9420497235475E-4</v>
      </c>
      <c r="AZ400" s="10">
        <f>3/24000000*OO[[#This Row],[108 (02JUL1985 09:00:00)-Water Temperature (C)]]*OO[[#This Row],[50]]</f>
        <v>1.6098216130672497E-4</v>
      </c>
      <c r="BA400" s="10">
        <f>3/24000000*OO[[#This Row],[109 (02JUL1985 12:00:00)-Water Temperature (C)]]*OO[[#This Row],[51]]</f>
        <v>1.1376418266464998E-4</v>
      </c>
      <c r="BB400" s="10">
        <f>3/24000000*OO[[#This Row],[110 (02JUL1985 15:00:00)-Water Temperature (C)]]*OO[[#This Row],[52]]</f>
        <v>9.8241184178812484E-5</v>
      </c>
      <c r="BC400" s="10">
        <f>3/24000000*OO[[#This Row],[111 (02JUL1985 18:00:00)-Water Temperature (C)]]*OO[[#This Row],[53]]</f>
        <v>9.1309126022275002E-5</v>
      </c>
      <c r="BD400" s="10">
        <f>3/24000000*OO[[#This Row],[112 (02JUL1985 21:00:00)-Water Temperature (C)]]*OO[[#This Row],[54]]</f>
        <v>8.38889330359375E-5</v>
      </c>
      <c r="BE400" s="10">
        <f>3/24000000*OO[[#This Row],[113 (03JUL1985 00:00:00)-Water Temperature (C)]]*OO[[#This Row],[55]]</f>
        <v>7.5301607372499994E-5</v>
      </c>
      <c r="BF400" s="10">
        <f>3/24000000*OO[[#This Row],[114 (03JUL1985 03:00:00)-Water Temperature (C)]]*OO[[#This Row],[56]]</f>
        <v>6.7812218959349994E-5</v>
      </c>
      <c r="BG400" s="10">
        <f>3/24000000*OO[[#This Row],[115 (03JUL1985 06:00:00)-Water Temperature (C)]]*OO[[#This Row],[57]]</f>
        <v>6.15533010909375E-5</v>
      </c>
      <c r="BH400" s="10">
        <f>3/24000000*OO[[#This Row],[116 (03JUL1985 09:00:00)-Water Temperature (C)]]*OO[[#This Row],[58]]</f>
        <v>5.8109780208612495E-5</v>
      </c>
      <c r="BI400" s="10">
        <f>3/24000000*OO[[#This Row],[117 (03JUL1985 12:00:00)-Water Temperature (C)]]*OO[[#This Row],[59]]</f>
        <v>5.4948148246775E-5</v>
      </c>
      <c r="BJ400" s="10">
        <f>3/24000000*OO[[#This Row],[118 (03JUL1985 15:00:00)-Water Temperature (C)]]*OO[[#This Row],[60]]</f>
        <v>5.0238942031687495E-5</v>
      </c>
      <c r="BK400" s="10">
        <f>3/24000000*OO[[#This Row],[119 (03JUL1985 18:00:00)-Water Temperature (C)]]*OO[[#This Row],[61]]</f>
        <v>4.4665414023749997E-5</v>
      </c>
      <c r="BL400" s="10">
        <f>3/24000000*OO[[#This Row],[120 (03JUL1985 21:00:00)-Water Temperature (C)]]*OO[[#This Row],[62]]</f>
        <v>3.8110193641499997E-5</v>
      </c>
      <c r="BM400" s="10">
        <f>3/24000000*OO[[#This Row],[121 (04JUL1985 00:00:00)-Water Temperature (C)]]*OO[[#This Row],[63]]</f>
        <v>3.1907067994374994E-5</v>
      </c>
      <c r="BN400" s="10">
        <f>3/24000000*OO[[#This Row],[122 (04JUL1985 03:00:00)-Water Temperature (C)]]*OO[[#This Row],[64]]</f>
        <v>2.7068460222934996E-5</v>
      </c>
      <c r="BO400" s="10">
        <f>3/24000000*OO[[#This Row],[123 (04JUL1985 06:00:00)-Water Temperature (C)]]*OO[[#This Row],[65]]</f>
        <v>2.3414583150616249E-5</v>
      </c>
      <c r="BP400" s="10">
        <f>3/24000000*OO[[#This Row],[124 (04JUL1985 09:00:00)-Water Temperature (C)]]*OO[[#This Row],[66]]</f>
        <v>2.09678319541575E-5</v>
      </c>
      <c r="BQ400" s="10">
        <f>3/24000000*OO[[#This Row],[125 (04JUL1985 12:00:00)-Water Temperature (C)]]*OO[[#This Row],[67]]</f>
        <v>1.836081695491875E-5</v>
      </c>
      <c r="BR400" s="10">
        <f>3/24000000*OO[[#This Row],[126 (04JUL1985 15:00:00)-Water Temperature (C)]]*OO[[#This Row],[68]]</f>
        <v>1.56798235499125E-5</v>
      </c>
      <c r="BS400" s="10">
        <f>3/24000000*OO[[#This Row],[127 (04JUL1985 18:00:00)-Water Temperature (C)]]*OO[[#This Row],[69]]</f>
        <v>1.2704672050409999E-5</v>
      </c>
      <c r="BT400" s="10">
        <f>3/24000000*OO[[#This Row],[128 (04JUL1985 21:00:00)-Water Temperature (C)]]*OO[[#This Row],[70]]</f>
        <v>9.9403709624999994E-6</v>
      </c>
      <c r="BU400" s="10">
        <f>3/24000000*OO[[#This Row],[129 (05JUL1985 00:00:00)-Water Temperature (C)]]*OO[[#This Row],[71]]</f>
        <v>7.7308513231024983E-6</v>
      </c>
      <c r="BV400" s="10">
        <f>3/24000000*OO[[#This Row],[130 (05JUL1985 03:00:00)-Water Temperature (C)]]*OO[[#This Row],[72]]</f>
        <v>6.07427725399375E-6</v>
      </c>
      <c r="BW400" s="10">
        <f>3/24000000*OO[[#This Row],[131 (05JUL1985 06:00:00)-Water Temperature (C)]]*OO[[#This Row],[73]]</f>
        <v>4.9007640118062497E-6</v>
      </c>
      <c r="BX400" s="10">
        <f>3/24000000*OO[[#This Row],[132 (05JUL1985 09:00:00)-Water Temperature (C)]]*OO[[#This Row],[74]]</f>
        <v>4.2080221560799994E-6</v>
      </c>
      <c r="BY400" s="10">
        <f>3/24000000*OO[[#This Row],[133 (05JUL1985 12:00:00)-Water Temperature (C)]]*OO[[#This Row],[75]]</f>
        <v>3.6573270887924998E-6</v>
      </c>
      <c r="BZ400" s="10">
        <f>3/24000000*OO[[#This Row],[134 (05JUL1985 15:00:00)-Water Temperature (C)]]*OO[[#This Row],[76]]</f>
        <v>3.2547784777524993E-6</v>
      </c>
      <c r="CA400" s="10">
        <f>3/24000000*OO[[#This Row],[135 (05JUL1985 18:00:00)-Water Temperature (C)]]*OO[[#This Row],[77]]</f>
        <v>2.9502475137199996E-6</v>
      </c>
      <c r="CB400" s="10">
        <f>3/24000000*OO[[#This Row],[136 (05JUL1985 21:00:00)-Water Temperature (C)]]*OO[[#This Row],[78]]</f>
        <v>2.6702967292182499E-6</v>
      </c>
      <c r="CC400" s="10">
        <f>3/24000000*OO[[#This Row],[137 (06JUL1985 00:00:00)-Water Temperature (C)]]*OO[[#This Row],[79]]</f>
        <v>2.4134938702201246E-6</v>
      </c>
      <c r="CD400" s="10">
        <f>3/24000000*OO[[#This Row],[138 (06JUL1985 03:00:00)-Water Temperature (C)]]*OO[[#This Row],[80]]</f>
        <v>2.2137593230349996E-6</v>
      </c>
      <c r="CE400" s="10">
        <f>3/24000000*OO[[#This Row],[139 (06JUL1985 06:00:00)-Water Temperature (C)]]*OO[[#This Row],[81]]</f>
        <v>2.093373339525E-6</v>
      </c>
      <c r="CF400" s="10">
        <f>3/24000000*OO[[#This Row],[140 (06JUL1985 09:00:00)-Water Temperature (C)]]*OO[[#This Row],[82]]</f>
        <v>2.0926385978868751E-6</v>
      </c>
      <c r="CG400" s="10">
        <f>3/24000000*OO[[#This Row],[141 (06JUL1985 12:00:00)-Water Temperature (C)]]*OO[[#This Row],[83]]</f>
        <v>2.0697623305760002E-6</v>
      </c>
      <c r="CH400" s="10">
        <f>3/24000000*OO[[#This Row],[142 (06JUL1985 15:00:00)-Water Temperature (C)]]*OO[[#This Row],[84]]</f>
        <v>2.0333157660303749E-6</v>
      </c>
      <c r="CI400" s="10">
        <f>3/24000000*OO[[#This Row],[143 (06JUL1985 18:00:00)-Water Temperature (C)]]*OO[[#This Row],[85]]</f>
        <v>2.0057073924539998E-6</v>
      </c>
      <c r="CJ400" s="10">
        <f>3/24000000*OO[[#This Row],[144 (06JUL1985 21:00:00)-Water Temperature (C)]]*OO[[#This Row],[86]]</f>
        <v>1.9266813317074998E-6</v>
      </c>
      <c r="CK400" s="10">
        <f>3/24000000*OO[[#This Row],[145 (07JUL1985 00:00:00)-Water Temperature (C)]]*OO[[#This Row],[87]]</f>
        <v>1.8087324718822499E-6</v>
      </c>
      <c r="CL400" s="10">
        <f>3/24000000*OO[[#This Row],[146 (07JUL1985 03:00:00)-Water Temperature (C)]]*OO[[#This Row],[88]]</f>
        <v>1.7192952655237502E-6</v>
      </c>
      <c r="CM400" s="10">
        <f>3/24000000*OO[[#This Row],[147 (07JUL1985 06:00:00)-Water Temperature (C)]]*OO[[#This Row],[89]]</f>
        <v>1.6601208412409998E-6</v>
      </c>
      <c r="CN400" s="10">
        <f>3/24000000*OO[[#This Row],[148 (07JUL1985 09:00:00)-Water Temperature (C)]]*OO[[#This Row],[90]]</f>
        <v>1.665622419132E-6</v>
      </c>
      <c r="CO400" s="10">
        <f>3/24000000*OO[[#This Row],[149 (07JUL1985 12:00:00)-Water Temperature (C)]]*OO[[#This Row],[91]]</f>
        <v>1.6573830082169997E-6</v>
      </c>
      <c r="CP400" s="10">
        <f>3/24000000*OO[[#This Row],[150 (07JUL1985 15:00:00)-Water Temperature (C)]]*OO[[#This Row],[92]]</f>
        <v>1.615180115322375E-6</v>
      </c>
      <c r="CQ400" s="10">
        <f>3/24000000*OO[[#This Row],[151 (07JUL1985 18:00:00)-Water Temperature (C)]]*OO[[#This Row],[93]]</f>
        <v>1.5574479459274999E-6</v>
      </c>
      <c r="CR400" s="10">
        <f>3/24000000*OO[[#This Row],[152 (07JUL1985 21:00:00)-Water Temperature (C)]]*OO[[#This Row],[94]]</f>
        <v>1.4582673672228749E-6</v>
      </c>
      <c r="CS400" s="10">
        <f>3/24000000*OO[[#This Row],[153 (08JUL1985 00:00:00)-Water Temperature (C)]]*OO[[#This Row],[95]]</f>
        <v>1.3512550031523749E-6</v>
      </c>
      <c r="CT400" s="10">
        <f>3/24000000*OO[[#This Row],[154 (08JUL1985 03:00:00)-Water Temperature (C)]]*OO[[#This Row],[96]]</f>
        <v>1.2682154066707499E-6</v>
      </c>
      <c r="CU400" s="10">
        <f>3/24000000*OO[[#This Row],[155 (08JUL1985 06:00:00)-Water Temperature (C)]]*OO[[#This Row],[97]]</f>
        <v>1.2103656883672499E-6</v>
      </c>
      <c r="CV400" s="10">
        <f>3/24000000*OO[[#This Row],[156 (08JUL1985 09:00:00)-Water Temperature (C)]]*OO[[#This Row],[98]]</f>
        <v>1.1675105546107497E-6</v>
      </c>
      <c r="CW400" s="10">
        <f>3/24000000*OO[[#This Row],[157 (08JUL1985 12:00:00)-Water Temperature (C)]]*OO[[#This Row],[99]]</f>
        <v>1.1465856279149999E-6</v>
      </c>
    </row>
    <row r="401" spans="1:101" x14ac:dyDescent="0.35">
      <c r="A401" t="s">
        <v>408</v>
      </c>
      <c r="B401">
        <v>304.54700000000003</v>
      </c>
      <c r="C401" s="10">
        <f>3/24*OO[[#This Row],[59 (26JUN1985 06:00:00)-Water Temperature (C)]]*OO[[#This Row],[1]]/SUM(OO[1])</f>
        <v>0</v>
      </c>
      <c r="D401" s="10">
        <f>3/24*OO[[#This Row],[60 (26JUN1985 09:00:00)-Water Temperature (C)]]*OO[[#This Row],[2]]/SUM(OO[2])</f>
        <v>0</v>
      </c>
      <c r="E401" s="10">
        <f>3/24*OO[[#This Row],[61 (26JUN1985 12:00:00)-Water Temperature (C)]]*OO[[#This Row],[3]]/SUM(OO[3])</f>
        <v>0</v>
      </c>
      <c r="F401" s="10">
        <f>3/24*OO[[#This Row],[62 (26JUN1985 15:00:00)-Water Temperature (C)]]*OO[[#This Row],[4]]/SUM(OO[4])</f>
        <v>0</v>
      </c>
      <c r="G401" s="10">
        <f>3/24*OO[[#This Row],[63 (26JUN1985 18:00:00)-Water Temperature (C)]]*OO[[#This Row],[5]]/SUM(OO[5])</f>
        <v>0</v>
      </c>
      <c r="H401" s="10">
        <f>3/24*OO[[#This Row],[64 (26JUN1985 21:00:00)-Water Temperature (C)]]*OO[[#This Row],[6]]/SUM(OO[6])</f>
        <v>0</v>
      </c>
      <c r="I401" s="10">
        <f>3/24*OO[[#This Row],[65 (27JUN1985 00:00:00)-Water Temperature (C)]]*OO[[#This Row],[7]]/SUM(OO[7])</f>
        <v>0</v>
      </c>
      <c r="J401" s="10">
        <f>3/24*OO[[#This Row],[66 (27JUN1985 03:00:00)-Water Temperature (C)]]*OO[[#This Row],[8]]/SUM(OO[8])</f>
        <v>0</v>
      </c>
      <c r="K401" s="10">
        <f>3/24*OO[[#This Row],[67 (27JUN1985 06:00:00)-Water Temperature (C)]]*OO[[#This Row],[9]]/SUM(OO[9])</f>
        <v>0</v>
      </c>
      <c r="L401" s="10">
        <f>3/24*OO[[#This Row],[68 (27JUN1985 09:00:00)-Water Temperature (C)]]*OO[[#This Row],[10]]/SUM(OO[10])</f>
        <v>0</v>
      </c>
      <c r="M401" s="10">
        <f>3/24*OO[[#This Row],[69 (27JUN1985 12:00:00)-Water Temperature (C)]]*OO[[#This Row],[11]]/SUM(OO[11])</f>
        <v>0</v>
      </c>
      <c r="N401" s="10">
        <f>3/24*OO[[#This Row],[70 (27JUN1985 15:00:00)-Water Temperature (C)]]*OO[[#This Row],[12]]/SUM(OO[12])</f>
        <v>0</v>
      </c>
      <c r="O401" s="10">
        <f>3/24*OO[[#This Row],[71 (27JUN1985 18:00:00)-Water Temperature (C)]]*OO[[#This Row],[13]]/SUM(OO[13])</f>
        <v>0</v>
      </c>
      <c r="P401" s="10">
        <f>3/24*OO[[#This Row],[72 (27JUN1985 21:00:00)-Water Temperature (C)]]*OO[[#This Row],[14]]/SUM(OO[14])</f>
        <v>0</v>
      </c>
      <c r="Q401" s="10">
        <f>3/24*OO[[#This Row],[73 (28JUN1985 00:00:00)-Water Temperature (C)]]*OO[[#This Row],[15]]/SUM(OO[15])</f>
        <v>0</v>
      </c>
      <c r="R401" s="10">
        <f>3/24*OO[[#This Row],[74 (28JUN1985 03:00:00)-Water Temperature (C)]]*OO[[#This Row],[16]]/SUM(OO[16])</f>
        <v>0</v>
      </c>
      <c r="S401" s="10">
        <f>3/24*OO[[#This Row],[75 (28JUN1985 06:00:00)-Water Temperature (C)]]*OO[[#This Row],[17]]/SUM(OO[17])</f>
        <v>0</v>
      </c>
      <c r="T401" s="10">
        <f>3/24*OO[[#This Row],[76 (28JUN1985 09:00:00)-Water Temperature (C)]]*OO[[#This Row],[18]]/SUM(OO[18])</f>
        <v>0</v>
      </c>
      <c r="U401" s="10">
        <f>3/24*OO[[#This Row],[77 (28JUN1985 12:00:00)-Water Temperature (C)]]*OO[[#This Row],[19]]/SUM(OO[19])</f>
        <v>0</v>
      </c>
      <c r="V401" s="10">
        <f>3/24000000*OO[[#This Row],[78 (28JUN1985 15:00:00)-Water Temperature (C)]]*OO[[#This Row],[20]]</f>
        <v>0</v>
      </c>
      <c r="W401" s="10">
        <f>3/24000000*OO[[#This Row],[79 (28JUN1985 18:00:00)-Water Temperature (C)]]*OO[[#This Row],[21]]</f>
        <v>7.8983773110449988E-41</v>
      </c>
      <c r="X401" s="10">
        <f>3/24000000*OO[[#This Row],[80 (28JUN1985 21:00:00)-Water Temperature (C)]]*OO[[#This Row],[22]]</f>
        <v>1.1258890630244997E-33</v>
      </c>
      <c r="Y401" s="10">
        <f>3/24000000*OO[[#This Row],[81 (29JUN1985 00:00:00)-Water Temperature (C)]]*OO[[#This Row],[23]]</f>
        <v>3.6529073556574994E-27</v>
      </c>
      <c r="Z401" s="10">
        <f>3/24000000*OO[[#This Row],[82 (29JUN1985 03:00:00)-Water Temperature (C)]]*OO[[#This Row],[24]]</f>
        <v>7.3540640013399984E-22</v>
      </c>
      <c r="AA401" s="10">
        <f>3/24000000*OO[[#This Row],[83 (29JUN1985 06:00:00)-Water Temperature (C)]]*OO[[#This Row],[25]]</f>
        <v>4.2967539380937501E-18</v>
      </c>
      <c r="AB401" s="10">
        <f>3/24000000*OO[[#This Row],[84 (29JUN1985 09:00:00)-Water Temperature (C)]]*OO[[#This Row],[26]]</f>
        <v>4.32610378571875E-15</v>
      </c>
      <c r="AC401" s="10">
        <f>3/24000000*OO[[#This Row],[85 (29JUN1985 12:00:00)-Water Temperature (C)]]*OO[[#This Row],[27]]</f>
        <v>1.3191552445324996E-12</v>
      </c>
      <c r="AD401" s="10">
        <f>3/24000000*OO[[#This Row],[86 (29JUN1985 15:00:00)-Water Temperature (C)]]*OO[[#This Row],[28]]</f>
        <v>1.549231951705875E-10</v>
      </c>
      <c r="AE401" s="10">
        <f>3/24000000*OO[[#This Row],[88 (29JUN1985 21:00:00)-Water Temperature (C)]]*OO[[#This Row],[30]]</f>
        <v>2.2811302850759997E-7</v>
      </c>
      <c r="AF401" s="10">
        <f>3/24000000*OO[[#This Row],[88 (29JUN1985 21:00:00)-Water Temperature (C)]]*OO[[#This Row],[30]]</f>
        <v>2.2811302850759997E-7</v>
      </c>
      <c r="AG401" s="10">
        <f>3/24000000*OO[[#This Row],[89 (30JUN1985 00:00:00)-Water Temperature (C)]]*OO[[#This Row],[31]]</f>
        <v>3.5700189144749995E-6</v>
      </c>
      <c r="AH401" s="10">
        <f>3/24000000*OO[[#This Row],[90 (30JUN1985 03:00:00)-Water Temperature (C)]]*OO[[#This Row],[32]]</f>
        <v>3.486654324275E-5</v>
      </c>
      <c r="AI401" s="10">
        <f>3/24000000*OO[[#This Row],[91 (30JUN1985 06:00:00)-Water Temperature (C)]]*OO[[#This Row],[33]]</f>
        <v>2.2756917199229999E-4</v>
      </c>
      <c r="AJ401" s="10">
        <f>3/24000000*OO[[#This Row],[92 (30JUN1985 09:00:00)-Water Temperature (C)]]*OO[[#This Row],[34]]</f>
        <v>1.0600900148367497E-3</v>
      </c>
      <c r="AK401" s="10">
        <f>3/24000000*OO[[#This Row],[93 (30JUN1985 12:00:00)-Water Temperature (C)]]*OO[[#This Row],[35]]</f>
        <v>3.5941493425475E-3</v>
      </c>
      <c r="AL401" s="10">
        <f>3/24000000*OO[[#This Row],[94 (30JUN1985 15:00:00)-Water Temperature (C)]]*OO[[#This Row],[36]]</f>
        <v>9.0506238614437504E-3</v>
      </c>
      <c r="AM401" s="10">
        <f>3/24000000*OO[[#This Row],[95 (30JUN1985 18:00:00)-Water Temperature (C)]]*OO[[#This Row],[37]]</f>
        <v>1.7281750753232499E-2</v>
      </c>
      <c r="AN401" s="10">
        <f>3/24000000*OO[[#This Row],[96 (30JUN1985 21:00:00)-Water Temperature (C)]]*OO[[#This Row],[38]]</f>
        <v>2.5278667172349997E-2</v>
      </c>
      <c r="AO401" s="10">
        <f>3/24000000*OO[[#This Row],[97 (01JUL1985 00:00:00)-Water Temperature (C)]]*OO[[#This Row],[39]]</f>
        <v>2.9469683708062501E-2</v>
      </c>
      <c r="AP401" s="10">
        <f>3/24000000*OO[[#This Row],[98 (01JUL1985 03:00:00)-Water Temperature (C)]]*OO[[#This Row],[40]]</f>
        <v>2.8779475902312498E-2</v>
      </c>
      <c r="AQ401" s="10">
        <f>3/24000000*OO[[#This Row],[99 (01JUL1985 06:00:00)-Water Temperature (C)]]*OO[[#This Row],[41]]</f>
        <v>2.44123495315E-2</v>
      </c>
      <c r="AR401" s="10">
        <f>3/24000000*OO[[#This Row],[100 (01JUL1985 09:00:00)-Water Temperature (C)]]*OO[[#This Row],[42]]</f>
        <v>1.9100252488239999E-2</v>
      </c>
      <c r="AS401" s="10">
        <f>3/24000000*OO[[#This Row],[101 (01JUL1985 12:00:00)-Water Temperature (C)]]*OO[[#This Row],[43]]</f>
        <v>1.3197052256647497E-2</v>
      </c>
      <c r="AT401" s="10">
        <f>3/24000000*OO[[#This Row],[102 (01JUL1985 15:00:00)-Water Temperature (C)]]*OO[[#This Row],[44]]</f>
        <v>7.9731947466762498E-3</v>
      </c>
      <c r="AU401" s="10">
        <f>3/24000000*OO[[#This Row],[103 (01JUL1985 18:00:00)-Water Temperature (C)]]*OO[[#This Row],[45]]</f>
        <v>4.1944897556774998E-3</v>
      </c>
      <c r="AV401" s="10">
        <f>3/24000000*OO[[#This Row],[104 (01JUL1985 21:00:00)-Water Temperature (C)]]*OO[[#This Row],[46]]</f>
        <v>1.9724728353480003E-3</v>
      </c>
      <c r="AW401" s="10">
        <f>3/24000000*OO[[#This Row],[105 (02JUL1985 00:00:00)-Water Temperature (C)]]*OO[[#This Row],[47]]</f>
        <v>8.6452960481574995E-4</v>
      </c>
      <c r="AX401" s="10">
        <f>3/24000000*OO[[#This Row],[106 (02JUL1985 03:00:00)-Water Temperature (C)]]*OO[[#This Row],[48]]</f>
        <v>3.6709066101862502E-4</v>
      </c>
      <c r="AY401" s="10">
        <f>3/24000000*OO[[#This Row],[107 (02JUL1985 06:00:00)-Water Temperature (C)]]*OO[[#This Row],[49]]</f>
        <v>1.5967272439462501E-4</v>
      </c>
      <c r="AZ401" s="10">
        <f>3/24000000*OO[[#This Row],[108 (02JUL1985 09:00:00)-Water Temperature (C)]]*OO[[#This Row],[50]]</f>
        <v>8.2991426298499992E-5</v>
      </c>
      <c r="BA401" s="10">
        <f>3/24000000*OO[[#This Row],[109 (02JUL1985 12:00:00)-Water Temperature (C)]]*OO[[#This Row],[51]]</f>
        <v>5.4944161957749994E-5</v>
      </c>
      <c r="BB401" s="10">
        <f>3/24000000*OO[[#This Row],[110 (02JUL1985 15:00:00)-Water Temperature (C)]]*OO[[#This Row],[52]]</f>
        <v>4.5526316665637496E-5</v>
      </c>
      <c r="BC401" s="10">
        <f>3/24000000*OO[[#This Row],[111 (02JUL1985 18:00:00)-Water Temperature (C)]]*OO[[#This Row],[53]]</f>
        <v>4.1757895210500002E-5</v>
      </c>
      <c r="BD401" s="10">
        <f>3/24000000*OO[[#This Row],[112 (02JUL1985 21:00:00)-Water Temperature (C)]]*OO[[#This Row],[54]]</f>
        <v>3.8274913118699996E-5</v>
      </c>
      <c r="BE401" s="10">
        <f>3/24000000*OO[[#This Row],[113 (03JUL1985 00:00:00)-Water Temperature (C)]]*OO[[#This Row],[55]]</f>
        <v>3.4274798989274994E-5</v>
      </c>
      <c r="BF401" s="10">
        <f>3/24000000*OO[[#This Row],[114 (03JUL1985 03:00:00)-Water Temperature (C)]]*OO[[#This Row],[56]]</f>
        <v>3.0826927656787499E-5</v>
      </c>
      <c r="BG401" s="10">
        <f>3/24000000*OO[[#This Row],[115 (03JUL1985 06:00:00)-Water Temperature (C)]]*OO[[#This Row],[57]]</f>
        <v>2.8011427873649993E-5</v>
      </c>
      <c r="BH401" s="10">
        <f>3/24000000*OO[[#This Row],[116 (03JUL1985 09:00:00)-Water Temperature (C)]]*OO[[#This Row],[58]]</f>
        <v>2.6381243924490002E-5</v>
      </c>
      <c r="BI401" s="10">
        <f>3/24000000*OO[[#This Row],[117 (03JUL1985 12:00:00)-Water Temperature (C)]]*OO[[#This Row],[59]]</f>
        <v>2.5020339557655001E-5</v>
      </c>
      <c r="BJ401" s="10">
        <f>3/24000000*OO[[#This Row],[118 (03JUL1985 15:00:00)-Water Temperature (C)]]*OO[[#This Row],[60]]</f>
        <v>2.297355122674875E-5</v>
      </c>
      <c r="BK401" s="10">
        <f>3/24000000*OO[[#This Row],[119 (03JUL1985 18:00:00)-Water Temperature (C)]]*OO[[#This Row],[61]]</f>
        <v>2.0485260762119997E-5</v>
      </c>
      <c r="BL401" s="10">
        <f>3/24000000*OO[[#This Row],[120 (03JUL1985 21:00:00)-Water Temperature (C)]]*OO[[#This Row],[62]]</f>
        <v>1.7499157196636252E-5</v>
      </c>
      <c r="BM401" s="10">
        <f>3/24000000*OO[[#This Row],[121 (04JUL1985 00:00:00)-Water Temperature (C)]]*OO[[#This Row],[63]]</f>
        <v>1.4629153631399999E-5</v>
      </c>
      <c r="BN401" s="10">
        <f>3/24000000*OO[[#This Row],[122 (04JUL1985 03:00:00)-Water Temperature (C)]]*OO[[#This Row],[64]]</f>
        <v>1.2406150628684999E-5</v>
      </c>
      <c r="BO401" s="10">
        <f>3/24000000*OO[[#This Row],[123 (04JUL1985 06:00:00)-Water Temperature (C)]]*OO[[#This Row],[65]]</f>
        <v>1.0691391932031248E-5</v>
      </c>
      <c r="BP401" s="10">
        <f>3/24000000*OO[[#This Row],[124 (04JUL1985 09:00:00)-Water Temperature (C)]]*OO[[#This Row],[66]]</f>
        <v>9.5812590619649989E-6</v>
      </c>
      <c r="BQ401" s="10">
        <f>3/24000000*OO[[#This Row],[125 (04JUL1985 12:00:00)-Water Temperature (C)]]*OO[[#This Row],[67]]</f>
        <v>8.4192675614087505E-6</v>
      </c>
      <c r="BR401" s="10">
        <f>3/24000000*OO[[#This Row],[126 (04JUL1985 15:00:00)-Water Temperature (C)]]*OO[[#This Row],[68]]</f>
        <v>7.2215397631099997E-6</v>
      </c>
      <c r="BS401" s="10">
        <f>3/24000000*OO[[#This Row],[127 (04JUL1985 18:00:00)-Water Temperature (C)]]*OO[[#This Row],[69]]</f>
        <v>5.8860044077999994E-6</v>
      </c>
      <c r="BT401" s="10">
        <f>3/24000000*OO[[#This Row],[128 (04JUL1985 21:00:00)-Water Temperature (C)]]*OO[[#This Row],[70]]</f>
        <v>4.6045432584887496E-6</v>
      </c>
      <c r="BU401" s="10">
        <f>3/24000000*OO[[#This Row],[129 (05JUL1985 00:00:00)-Water Temperature (C)]]*OO[[#This Row],[71]]</f>
        <v>3.5788307243537498E-6</v>
      </c>
      <c r="BV401" s="10">
        <f>3/24000000*OO[[#This Row],[130 (05JUL1985 03:00:00)-Water Temperature (C)]]*OO[[#This Row],[72]]</f>
        <v>2.8057529392987502E-6</v>
      </c>
      <c r="BW401" s="10">
        <f>3/24000000*OO[[#This Row],[131 (05JUL1985 06:00:00)-Water Temperature (C)]]*OO[[#This Row],[73]]</f>
        <v>2.2550854204871251E-6</v>
      </c>
      <c r="BX401" s="10">
        <f>3/24000000*OO[[#This Row],[132 (05JUL1985 09:00:00)-Water Temperature (C)]]*OO[[#This Row],[74]]</f>
        <v>1.9287282936402501E-6</v>
      </c>
      <c r="BY401" s="10">
        <f>3/24000000*OO[[#This Row],[133 (05JUL1985 12:00:00)-Water Temperature (C)]]*OO[[#This Row],[75]]</f>
        <v>1.6712405185807499E-6</v>
      </c>
      <c r="BZ401" s="10">
        <f>3/24000000*OO[[#This Row],[134 (05JUL1985 15:00:00)-Water Temperature (C)]]*OO[[#This Row],[76]]</f>
        <v>1.4834874918089996E-6</v>
      </c>
      <c r="CA401" s="10">
        <f>3/24000000*OO[[#This Row],[135 (05JUL1985 18:00:00)-Water Temperature (C)]]*OO[[#This Row],[77]]</f>
        <v>1.34198960361375E-6</v>
      </c>
      <c r="CB401" s="10">
        <f>3/24000000*OO[[#This Row],[136 (05JUL1985 21:00:00)-Water Temperature (C)]]*OO[[#This Row],[78]]</f>
        <v>1.2120042587965E-6</v>
      </c>
      <c r="CC401" s="10">
        <f>3/24000000*OO[[#This Row],[137 (06JUL1985 00:00:00)-Water Temperature (C)]]*OO[[#This Row],[79]]</f>
        <v>1.09298911131E-6</v>
      </c>
      <c r="CD401" s="10">
        <f>3/24000000*OO[[#This Row],[138 (06JUL1985 03:00:00)-Water Temperature (C)]]*OO[[#This Row],[80]]</f>
        <v>1.000022703948E-6</v>
      </c>
      <c r="CE401" s="10">
        <f>3/24000000*OO[[#This Row],[139 (06JUL1985 06:00:00)-Water Temperature (C)]]*OO[[#This Row],[81]]</f>
        <v>9.4402885186349983E-7</v>
      </c>
      <c r="CF401" s="10">
        <f>3/24000000*OO[[#This Row],[140 (06JUL1985 09:00:00)-Water Temperature (C)]]*OO[[#This Row],[82]]</f>
        <v>9.4350119746187484E-7</v>
      </c>
      <c r="CG401" s="10">
        <f>3/24000000*OO[[#This Row],[141 (06JUL1985 12:00:00)-Water Temperature (C)]]*OO[[#This Row],[83]]</f>
        <v>9.3387749375112505E-7</v>
      </c>
      <c r="CH401" s="10">
        <f>3/24000000*OO[[#This Row],[142 (06JUL1985 15:00:00)-Water Temperature (C)]]*OO[[#This Row],[84]]</f>
        <v>9.1751305338549986E-7</v>
      </c>
      <c r="CI401" s="10">
        <f>3/24000000*OO[[#This Row],[143 (06JUL1985 18:00:00)-Water Temperature (C)]]*OO[[#This Row],[85]]</f>
        <v>9.0466154428162495E-7</v>
      </c>
      <c r="CJ401" s="10">
        <f>3/24000000*OO[[#This Row],[144 (06JUL1985 21:00:00)-Water Temperature (C)]]*OO[[#This Row],[86]]</f>
        <v>8.68087935241E-7</v>
      </c>
      <c r="CK401" s="10">
        <f>3/24000000*OO[[#This Row],[145 (07JUL1985 00:00:00)-Water Temperature (C)]]*OO[[#This Row],[87]]</f>
        <v>8.1399371759374991E-7</v>
      </c>
      <c r="CL401" s="10">
        <f>3/24000000*OO[[#This Row],[146 (07JUL1985 03:00:00)-Water Temperature (C)]]*OO[[#This Row],[88]]</f>
        <v>7.7248419580062503E-7</v>
      </c>
      <c r="CM401" s="10">
        <f>3/24000000*OO[[#This Row],[147 (07JUL1985 06:00:00)-Water Temperature (C)]]*OO[[#This Row],[89]]</f>
        <v>7.4550359743124991E-7</v>
      </c>
      <c r="CN401" s="10">
        <f>3/24000000*OO[[#This Row],[148 (07JUL1985 09:00:00)-Water Temperature (C)]]*OO[[#This Row],[90]]</f>
        <v>7.4898530193624996E-7</v>
      </c>
      <c r="CO401" s="10">
        <f>3/24000000*OO[[#This Row],[149 (07JUL1985 12:00:00)-Water Temperature (C)]]*OO[[#This Row],[91]]</f>
        <v>7.4712869216999995E-7</v>
      </c>
      <c r="CP401" s="10">
        <f>3/24000000*OO[[#This Row],[150 (07JUL1985 15:00:00)-Water Temperature (C)]]*OO[[#This Row],[92]]</f>
        <v>7.2899856335512492E-7</v>
      </c>
      <c r="CQ401" s="10">
        <f>3/24000000*OO[[#This Row],[151 (07JUL1985 18:00:00)-Water Temperature (C)]]*OO[[#This Row],[93]]</f>
        <v>7.0337357581875007E-7</v>
      </c>
      <c r="CR401" s="10">
        <f>3/24000000*OO[[#This Row],[152 (07JUL1985 21:00:00)-Water Temperature (C)]]*OO[[#This Row],[94]]</f>
        <v>6.5796837216800002E-7</v>
      </c>
      <c r="CS401" s="10">
        <f>3/24000000*OO[[#This Row],[153 (08JUL1985 00:00:00)-Water Temperature (C)]]*OO[[#This Row],[95]]</f>
        <v>6.0880742607637499E-7</v>
      </c>
      <c r="CT401" s="10">
        <f>3/24000000*OO[[#This Row],[154 (08JUL1985 03:00:00)-Water Temperature (C)]]*OO[[#This Row],[96]]</f>
        <v>5.7020023248799999E-7</v>
      </c>
      <c r="CU401" s="10">
        <f>3/24000000*OO[[#This Row],[155 (08JUL1985 06:00:00)-Water Temperature (C)]]*OO[[#This Row],[97]]</f>
        <v>5.4351741255000001E-7</v>
      </c>
      <c r="CV401" s="10">
        <f>3/24000000*OO[[#This Row],[156 (08JUL1985 09:00:00)-Water Temperature (C)]]*OO[[#This Row],[98]]</f>
        <v>5.2433698392249999E-7</v>
      </c>
      <c r="CW401" s="10">
        <f>3/24000000*OO[[#This Row],[157 (08JUL1985 12:00:00)-Water Temperature (C)]]*OO[[#This Row],[99]]</f>
        <v>5.1571674250249992E-7</v>
      </c>
    </row>
    <row r="402" spans="1:101" x14ac:dyDescent="0.35">
      <c r="A402" t="s">
        <v>409</v>
      </c>
      <c r="B402">
        <v>599.30690000000004</v>
      </c>
      <c r="C402" s="10">
        <f>3/24*OO[[#This Row],[59 (26JUN1985 06:00:00)-Water Temperature (C)]]*OO[[#This Row],[1]]/SUM(OO[1])</f>
        <v>0</v>
      </c>
      <c r="D402" s="10">
        <f>3/24*OO[[#This Row],[60 (26JUN1985 09:00:00)-Water Temperature (C)]]*OO[[#This Row],[2]]/SUM(OO[2])</f>
        <v>0</v>
      </c>
      <c r="E402" s="10">
        <f>3/24*OO[[#This Row],[61 (26JUN1985 12:00:00)-Water Temperature (C)]]*OO[[#This Row],[3]]/SUM(OO[3])</f>
        <v>0</v>
      </c>
      <c r="F402" s="10">
        <f>3/24*OO[[#This Row],[62 (26JUN1985 15:00:00)-Water Temperature (C)]]*OO[[#This Row],[4]]/SUM(OO[4])</f>
        <v>0</v>
      </c>
      <c r="G402" s="10">
        <f>3/24*OO[[#This Row],[63 (26JUN1985 18:00:00)-Water Temperature (C)]]*OO[[#This Row],[5]]/SUM(OO[5])</f>
        <v>0</v>
      </c>
      <c r="H402" s="10">
        <f>3/24*OO[[#This Row],[64 (26JUN1985 21:00:00)-Water Temperature (C)]]*OO[[#This Row],[6]]/SUM(OO[6])</f>
        <v>0</v>
      </c>
      <c r="I402" s="10">
        <f>3/24*OO[[#This Row],[65 (27JUN1985 00:00:00)-Water Temperature (C)]]*OO[[#This Row],[7]]/SUM(OO[7])</f>
        <v>0</v>
      </c>
      <c r="J402" s="10">
        <f>3/24*OO[[#This Row],[66 (27JUN1985 03:00:00)-Water Temperature (C)]]*OO[[#This Row],[8]]/SUM(OO[8])</f>
        <v>0</v>
      </c>
      <c r="K402" s="10">
        <f>3/24*OO[[#This Row],[67 (27JUN1985 06:00:00)-Water Temperature (C)]]*OO[[#This Row],[9]]/SUM(OO[9])</f>
        <v>0</v>
      </c>
      <c r="L402" s="10">
        <f>3/24*OO[[#This Row],[68 (27JUN1985 09:00:00)-Water Temperature (C)]]*OO[[#This Row],[10]]/SUM(OO[10])</f>
        <v>0</v>
      </c>
      <c r="M402" s="10">
        <f>3/24*OO[[#This Row],[69 (27JUN1985 12:00:00)-Water Temperature (C)]]*OO[[#This Row],[11]]/SUM(OO[11])</f>
        <v>0</v>
      </c>
      <c r="N402" s="10">
        <f>3/24*OO[[#This Row],[70 (27JUN1985 15:00:00)-Water Temperature (C)]]*OO[[#This Row],[12]]/SUM(OO[12])</f>
        <v>0</v>
      </c>
      <c r="O402" s="10">
        <f>3/24*OO[[#This Row],[71 (27JUN1985 18:00:00)-Water Temperature (C)]]*OO[[#This Row],[13]]/SUM(OO[13])</f>
        <v>0</v>
      </c>
      <c r="P402" s="10">
        <f>3/24*OO[[#This Row],[72 (27JUN1985 21:00:00)-Water Temperature (C)]]*OO[[#This Row],[14]]/SUM(OO[14])</f>
        <v>0</v>
      </c>
      <c r="Q402" s="10">
        <f>3/24*OO[[#This Row],[73 (28JUN1985 00:00:00)-Water Temperature (C)]]*OO[[#This Row],[15]]/SUM(OO[15])</f>
        <v>0</v>
      </c>
      <c r="R402" s="10">
        <f>3/24*OO[[#This Row],[74 (28JUN1985 03:00:00)-Water Temperature (C)]]*OO[[#This Row],[16]]/SUM(OO[16])</f>
        <v>0</v>
      </c>
      <c r="S402" s="10">
        <f>3/24*OO[[#This Row],[75 (28JUN1985 06:00:00)-Water Temperature (C)]]*OO[[#This Row],[17]]/SUM(OO[17])</f>
        <v>0</v>
      </c>
      <c r="T402" s="10">
        <f>3/24*OO[[#This Row],[76 (28JUN1985 09:00:00)-Water Temperature (C)]]*OO[[#This Row],[18]]/SUM(OO[18])</f>
        <v>0</v>
      </c>
      <c r="U402" s="10">
        <f>3/24*OO[[#This Row],[77 (28JUN1985 12:00:00)-Water Temperature (C)]]*OO[[#This Row],[19]]/SUM(OO[19])</f>
        <v>0</v>
      </c>
      <c r="V402" s="10">
        <f>3/24000000*OO[[#This Row],[78 (28JUN1985 15:00:00)-Water Temperature (C)]]*OO[[#This Row],[20]]</f>
        <v>0</v>
      </c>
      <c r="W402" s="10">
        <f>3/24000000*OO[[#This Row],[79 (28JUN1985 18:00:00)-Water Temperature (C)]]*OO[[#This Row],[21]]</f>
        <v>1.7791410108023751E-40</v>
      </c>
      <c r="X402" s="10">
        <f>3/24000000*OO[[#This Row],[80 (28JUN1985 21:00:00)-Water Temperature (C)]]*OO[[#This Row],[22]]</f>
        <v>1.4464366183062497E-33</v>
      </c>
      <c r="Y402" s="10">
        <f>3/24000000*OO[[#This Row],[81 (29JUN1985 00:00:00)-Water Temperature (C)]]*OO[[#This Row],[23]]</f>
        <v>4.923257421207499E-27</v>
      </c>
      <c r="Z402" s="10">
        <f>3/24000000*OO[[#This Row],[82 (29JUN1985 03:00:00)-Water Temperature (C)]]*OO[[#This Row],[24]]</f>
        <v>9.6878371205662505E-22</v>
      </c>
      <c r="AA402" s="10">
        <f>3/24000000*OO[[#This Row],[83 (29JUN1985 06:00:00)-Water Temperature (C)]]*OO[[#This Row],[25]]</f>
        <v>5.8749249733075011E-18</v>
      </c>
      <c r="AB402" s="10">
        <f>3/24000000*OO[[#This Row],[84 (29JUN1985 09:00:00)-Water Temperature (C)]]*OO[[#This Row],[26]]</f>
        <v>6.1663282807875006E-15</v>
      </c>
      <c r="AC402" s="10">
        <f>3/24000000*OO[[#This Row],[85 (29JUN1985 12:00:00)-Water Temperature (C)]]*OO[[#This Row],[27]]</f>
        <v>1.9464161602515E-12</v>
      </c>
      <c r="AD402" s="10">
        <f>3/24000000*OO[[#This Row],[86 (29JUN1985 15:00:00)-Water Temperature (C)]]*OO[[#This Row],[28]]</f>
        <v>2.3601372855784996E-10</v>
      </c>
      <c r="AE402" s="10">
        <f>3/24000000*OO[[#This Row],[88 (29JUN1985 21:00:00)-Water Temperature (C)]]*OO[[#This Row],[30]]</f>
        <v>3.6663996198225003E-7</v>
      </c>
      <c r="AF402" s="10">
        <f>3/24000000*OO[[#This Row],[88 (29JUN1985 21:00:00)-Water Temperature (C)]]*OO[[#This Row],[30]]</f>
        <v>3.6663996198225003E-7</v>
      </c>
      <c r="AG402" s="10">
        <f>3/24000000*OO[[#This Row],[89 (30JUN1985 00:00:00)-Water Temperature (C)]]*OO[[#This Row],[31]]</f>
        <v>5.8718506882250002E-6</v>
      </c>
      <c r="AH402" s="10">
        <f>3/24000000*OO[[#This Row],[90 (30JUN1985 03:00:00)-Water Temperature (C)]]*OO[[#This Row],[32]]</f>
        <v>5.8559109183749999E-5</v>
      </c>
      <c r="AI402" s="10">
        <f>3/24000000*OO[[#This Row],[91 (30JUN1985 06:00:00)-Water Temperature (C)]]*OO[[#This Row],[33]]</f>
        <v>3.8970282197749992E-4</v>
      </c>
      <c r="AJ402" s="10">
        <f>3/24000000*OO[[#This Row],[92 (30JUN1985 09:00:00)-Water Temperature (C)]]*OO[[#This Row],[34]]</f>
        <v>1.8496039918702498E-3</v>
      </c>
      <c r="AK402" s="10">
        <f>3/24000000*OO[[#This Row],[93 (30JUN1985 12:00:00)-Water Temperature (C)]]*OO[[#This Row],[35]]</f>
        <v>6.3927270347849986E-3</v>
      </c>
      <c r="AL402" s="10">
        <f>3/24000000*OO[[#This Row],[94 (30JUN1985 15:00:00)-Water Temperature (C)]]*OO[[#This Row],[36]]</f>
        <v>1.6392416832299996E-2</v>
      </c>
      <c r="AM402" s="10">
        <f>3/24000000*OO[[#This Row],[95 (30JUN1985 18:00:00)-Water Temperature (C)]]*OO[[#This Row],[37]]</f>
        <v>3.1846029728199998E-2</v>
      </c>
      <c r="AN402" s="10">
        <f>3/24000000*OO[[#This Row],[96 (30JUN1985 21:00:00)-Water Temperature (C)]]*OO[[#This Row],[38]]</f>
        <v>4.7370974246399994E-2</v>
      </c>
      <c r="AO402" s="10">
        <f>3/24000000*OO[[#This Row],[97 (01JUL1985 00:00:00)-Water Temperature (C)]]*OO[[#This Row],[39]]</f>
        <v>5.6075666205999998E-2</v>
      </c>
      <c r="AP402" s="10">
        <f>3/24000000*OO[[#This Row],[98 (01JUL1985 03:00:00)-Water Temperature (C)]]*OO[[#This Row],[40]]</f>
        <v>5.547991146917499E-2</v>
      </c>
      <c r="AQ402" s="10">
        <f>3/24000000*OO[[#This Row],[99 (01JUL1985 06:00:00)-Water Temperature (C)]]*OO[[#This Row],[41]]</f>
        <v>4.7668195476449994E-2</v>
      </c>
      <c r="AR402" s="10">
        <f>3/24000000*OO[[#This Row],[100 (01JUL1985 09:00:00)-Water Temperature (C)]]*OO[[#This Row],[42]]</f>
        <v>3.7722196367900002E-2</v>
      </c>
      <c r="AS402" s="10">
        <f>3/24000000*OO[[#This Row],[101 (01JUL1985 12:00:00)-Water Temperature (C)]]*OO[[#This Row],[43]]</f>
        <v>2.630149708615E-2</v>
      </c>
      <c r="AT402" s="10">
        <f>3/24000000*OO[[#This Row],[102 (01JUL1985 15:00:00)-Water Temperature (C)]]*OO[[#This Row],[44]]</f>
        <v>1.5893575880074999E-2</v>
      </c>
      <c r="AU402" s="10">
        <f>3/24000000*OO[[#This Row],[103 (01JUL1985 18:00:00)-Water Temperature (C)]]*OO[[#This Row],[45]]</f>
        <v>8.3466465805362502E-3</v>
      </c>
      <c r="AV402" s="10">
        <f>3/24000000*OO[[#This Row],[104 (01JUL1985 21:00:00)-Water Temperature (C)]]*OO[[#This Row],[46]]</f>
        <v>3.9051286365412502E-3</v>
      </c>
      <c r="AW402" s="10">
        <f>3/24000000*OO[[#This Row],[105 (02JUL1985 00:00:00)-Water Temperature (C)]]*OO[[#This Row],[47]]</f>
        <v>1.6961855345012499E-3</v>
      </c>
      <c r="AX402" s="10">
        <f>3/24000000*OO[[#This Row],[106 (02JUL1985 03:00:00)-Water Temperature (C)]]*OO[[#This Row],[48]]</f>
        <v>7.1028997838700001E-4</v>
      </c>
      <c r="AY402" s="10">
        <f>3/24000000*OO[[#This Row],[107 (02JUL1985 06:00:00)-Water Temperature (C)]]*OO[[#This Row],[49]]</f>
        <v>3.0237089982300001E-4</v>
      </c>
      <c r="AZ402" s="10">
        <f>3/24000000*OO[[#This Row],[108 (02JUL1985 09:00:00)-Water Temperature (C)]]*OO[[#This Row],[50]]</f>
        <v>1.5157326778588749E-4</v>
      </c>
      <c r="BA402" s="10">
        <f>3/24000000*OO[[#This Row],[109 (02JUL1985 12:00:00)-Water Temperature (C)]]*OO[[#This Row],[51]]</f>
        <v>9.594695937712499E-5</v>
      </c>
      <c r="BB402" s="10">
        <f>3/24000000*OO[[#This Row],[110 (02JUL1985 15:00:00)-Water Temperature (C)]]*OO[[#This Row],[52]]</f>
        <v>7.6524188962924993E-5</v>
      </c>
      <c r="BC402" s="10">
        <f>3/24000000*OO[[#This Row],[111 (02JUL1985 18:00:00)-Water Temperature (C)]]*OO[[#This Row],[53]]</f>
        <v>6.8295609023562493E-5</v>
      </c>
      <c r="BD402" s="10">
        <f>3/24000000*OO[[#This Row],[112 (02JUL1985 21:00:00)-Water Temperature (C)]]*OO[[#This Row],[54]]</f>
        <v>6.1297266869999995E-5</v>
      </c>
      <c r="BE402" s="10">
        <f>3/24000000*OO[[#This Row],[113 (03JUL1985 00:00:00)-Water Temperature (C)]]*OO[[#This Row],[55]]</f>
        <v>5.3739685315424995E-5</v>
      </c>
      <c r="BF402" s="10">
        <f>3/24000000*OO[[#This Row],[114 (03JUL1985 03:00:00)-Water Temperature (C)]]*OO[[#This Row],[56]]</f>
        <v>4.7318952794400001E-5</v>
      </c>
      <c r="BG402" s="10">
        <f>3/24000000*OO[[#This Row],[115 (03JUL1985 06:00:00)-Water Temperature (C)]]*OO[[#This Row],[57]]</f>
        <v>4.2138586238374999E-5</v>
      </c>
      <c r="BH402" s="10">
        <f>3/24000000*OO[[#This Row],[116 (03JUL1985 09:00:00)-Water Temperature (C)]]*OO[[#This Row],[58]]</f>
        <v>3.9269412732712502E-5</v>
      </c>
      <c r="BI402" s="10">
        <f>3/24000000*OO[[#This Row],[117 (03JUL1985 12:00:00)-Water Temperature (C)]]*OO[[#This Row],[59]]</f>
        <v>3.7269545154475E-5</v>
      </c>
      <c r="BJ402" s="10">
        <f>3/24000000*OO[[#This Row],[118 (03JUL1985 15:00:00)-Water Temperature (C)]]*OO[[#This Row],[60]]</f>
        <v>3.4263062575987497E-5</v>
      </c>
      <c r="BK402" s="10">
        <f>3/24000000*OO[[#This Row],[119 (03JUL1985 18:00:00)-Water Temperature (C)]]*OO[[#This Row],[61]]</f>
        <v>3.0578800625100001E-5</v>
      </c>
      <c r="BL402" s="10">
        <f>3/24000000*OO[[#This Row],[120 (03JUL1985 21:00:00)-Water Temperature (C)]]*OO[[#This Row],[62]]</f>
        <v>2.6126346912320001E-5</v>
      </c>
      <c r="BM402" s="10">
        <f>3/24000000*OO[[#This Row],[121 (04JUL1985 00:00:00)-Water Temperature (C)]]*OO[[#This Row],[63]]</f>
        <v>2.183128778523875E-5</v>
      </c>
      <c r="BN402" s="10">
        <f>3/24000000*OO[[#This Row],[122 (04JUL1985 03:00:00)-Water Temperature (C)]]*OO[[#This Row],[64]]</f>
        <v>1.850727572057E-5</v>
      </c>
      <c r="BO402" s="10">
        <f>3/24000000*OO[[#This Row],[123 (04JUL1985 06:00:00)-Water Temperature (C)]]*OO[[#This Row],[65]]</f>
        <v>1.5929753178858751E-5</v>
      </c>
      <c r="BP402" s="10">
        <f>3/24000000*OO[[#This Row],[124 (04JUL1985 09:00:00)-Water Temperature (C)]]*OO[[#This Row],[66]]</f>
        <v>1.427659681356E-5</v>
      </c>
      <c r="BQ402" s="10">
        <f>3/24000000*OO[[#This Row],[125 (04JUL1985 12:00:00)-Water Temperature (C)]]*OO[[#This Row],[67]]</f>
        <v>1.255648767526875E-5</v>
      </c>
      <c r="BR402" s="10">
        <f>3/24000000*OO[[#This Row],[126 (04JUL1985 15:00:00)-Water Temperature (C)]]*OO[[#This Row],[68]]</f>
        <v>1.07842320943825E-5</v>
      </c>
      <c r="BS402" s="10">
        <f>3/24000000*OO[[#This Row],[127 (04JUL1985 18:00:00)-Water Temperature (C)]]*OO[[#This Row],[69]]</f>
        <v>8.8048254462400002E-6</v>
      </c>
      <c r="BT402" s="10">
        <f>3/24000000*OO[[#This Row],[128 (04JUL1985 21:00:00)-Water Temperature (C)]]*OO[[#This Row],[70]]</f>
        <v>6.8839611925962497E-6</v>
      </c>
      <c r="BU402" s="10">
        <f>3/24000000*OO[[#This Row],[129 (05JUL1985 00:00:00)-Water Temperature (C)]]*OO[[#This Row],[71]]</f>
        <v>5.3485196746800003E-6</v>
      </c>
      <c r="BV402" s="10">
        <f>3/24000000*OO[[#This Row],[130 (05JUL1985 03:00:00)-Water Temperature (C)]]*OO[[#This Row],[72]]</f>
        <v>4.1900408093699999E-6</v>
      </c>
      <c r="BW402" s="10">
        <f>3/24000000*OO[[#This Row],[131 (05JUL1985 06:00:00)-Water Temperature (C)]]*OO[[#This Row],[73]]</f>
        <v>3.3633392983800002E-6</v>
      </c>
      <c r="BX402" s="10">
        <f>3/24000000*OO[[#This Row],[132 (05JUL1985 09:00:00)-Water Temperature (C)]]*OO[[#This Row],[74]]</f>
        <v>2.87284070888E-6</v>
      </c>
      <c r="BY402" s="10">
        <f>3/24000000*OO[[#This Row],[133 (05JUL1985 12:00:00)-Water Temperature (C)]]*OO[[#This Row],[75]]</f>
        <v>2.4866411136839999E-6</v>
      </c>
      <c r="BZ402" s="10">
        <f>3/24000000*OO[[#This Row],[134 (05JUL1985 15:00:00)-Water Temperature (C)]]*OO[[#This Row],[76]]</f>
        <v>2.2052744550539997E-6</v>
      </c>
      <c r="CA402" s="10">
        <f>3/24000000*OO[[#This Row],[135 (05JUL1985 18:00:00)-Water Temperature (C)]]*OO[[#This Row],[77]]</f>
        <v>1.993511603955625E-6</v>
      </c>
      <c r="CB402" s="10">
        <f>3/24000000*OO[[#This Row],[136 (05JUL1985 21:00:00)-Water Temperature (C)]]*OO[[#This Row],[78]]</f>
        <v>1.7990444548535E-6</v>
      </c>
      <c r="CC402" s="10">
        <f>3/24000000*OO[[#This Row],[137 (06JUL1985 00:00:00)-Water Temperature (C)]]*OO[[#This Row],[79]]</f>
        <v>1.621125939587E-6</v>
      </c>
      <c r="CD402" s="10">
        <f>3/24000000*OO[[#This Row],[138 (06JUL1985 03:00:00)-Water Temperature (C)]]*OO[[#This Row],[80]]</f>
        <v>1.4819308803951249E-6</v>
      </c>
      <c r="CE402" s="10">
        <f>3/24000000*OO[[#This Row],[139 (06JUL1985 06:00:00)-Water Temperature (C)]]*OO[[#This Row],[81]]</f>
        <v>1.3980850660985E-6</v>
      </c>
      <c r="CF402" s="10">
        <f>3/24000000*OO[[#This Row],[140 (06JUL1985 09:00:00)-Water Temperature (C)]]*OO[[#This Row],[82]]</f>
        <v>1.39698818918875E-6</v>
      </c>
      <c r="CG402" s="10">
        <f>3/24000000*OO[[#This Row],[141 (06JUL1985 12:00:00)-Water Temperature (C)]]*OO[[#This Row],[83]]</f>
        <v>1.3829075040137499E-6</v>
      </c>
      <c r="CH402" s="10">
        <f>3/24000000*OO[[#This Row],[142 (06JUL1985 15:00:00)-Water Temperature (C)]]*OO[[#This Row],[84]]</f>
        <v>1.3586184964501251E-6</v>
      </c>
      <c r="CI402" s="10">
        <f>3/24000000*OO[[#This Row],[143 (06JUL1985 18:00:00)-Water Temperature (C)]]*OO[[#This Row],[85]]</f>
        <v>1.3392728107631249E-6</v>
      </c>
      <c r="CJ402" s="10">
        <f>3/24000000*OO[[#This Row],[144 (06JUL1985 21:00:00)-Water Temperature (C)]]*OO[[#This Row],[86]]</f>
        <v>1.28458147903125E-6</v>
      </c>
      <c r="CK402" s="10">
        <f>3/24000000*OO[[#This Row],[145 (07JUL1985 00:00:00)-Water Temperature (C)]]*OO[[#This Row],[87]]</f>
        <v>1.20396149427025E-6</v>
      </c>
      <c r="CL402" s="10">
        <f>3/24000000*OO[[#This Row],[146 (07JUL1985 03:00:00)-Water Temperature (C)]]*OO[[#This Row],[88]]</f>
        <v>1.1418613733100001E-6</v>
      </c>
      <c r="CM402" s="10">
        <f>3/24000000*OO[[#This Row],[147 (07JUL1985 06:00:00)-Water Temperature (C)]]*OO[[#This Row],[89]]</f>
        <v>1.101640074175E-6</v>
      </c>
      <c r="CN402" s="10">
        <f>3/24000000*OO[[#This Row],[148 (07JUL1985 09:00:00)-Water Temperature (C)]]*OO[[#This Row],[90]]</f>
        <v>1.1071285798772502E-6</v>
      </c>
      <c r="CO402" s="10">
        <f>3/24000000*OO[[#This Row],[149 (07JUL1985 12:00:00)-Water Temperature (C)]]*OO[[#This Row],[91]]</f>
        <v>1.1050040113922498E-6</v>
      </c>
      <c r="CP402" s="10">
        <f>3/24000000*OO[[#This Row],[150 (07JUL1985 15:00:00)-Water Temperature (C)]]*OO[[#This Row],[92]]</f>
        <v>1.0783585474695E-6</v>
      </c>
      <c r="CQ402" s="10">
        <f>3/24000000*OO[[#This Row],[151 (07JUL1985 18:00:00)-Water Temperature (C)]]*OO[[#This Row],[93]]</f>
        <v>1.0404712894624999E-6</v>
      </c>
      <c r="CR402" s="10">
        <f>3/24000000*OO[[#This Row],[152 (07JUL1985 21:00:00)-Water Temperature (C)]]*OO[[#This Row],[94]]</f>
        <v>9.7281528230250001E-7</v>
      </c>
      <c r="CS402" s="10">
        <f>3/24000000*OO[[#This Row],[153 (08JUL1985 00:00:00)-Water Temperature (C)]]*OO[[#This Row],[95]]</f>
        <v>8.99746141778625E-7</v>
      </c>
      <c r="CT402" s="10">
        <f>3/24000000*OO[[#This Row],[154 (08JUL1985 03:00:00)-Water Temperature (C)]]*OO[[#This Row],[96]]</f>
        <v>8.4215640676049996E-7</v>
      </c>
      <c r="CU402" s="10">
        <f>3/24000000*OO[[#This Row],[155 (08JUL1985 06:00:00)-Water Temperature (C)]]*OO[[#This Row],[97]]</f>
        <v>8.0248488770162488E-7</v>
      </c>
      <c r="CV402" s="10">
        <f>3/24000000*OO[[#This Row],[156 (08JUL1985 09:00:00)-Water Temperature (C)]]*OO[[#This Row],[98]]</f>
        <v>7.7422221253012503E-7</v>
      </c>
      <c r="CW402" s="10">
        <f>3/24000000*OO[[#This Row],[157 (08JUL1985 12:00:00)-Water Temperature (C)]]*OO[[#This Row],[99]]</f>
        <v>7.61893398888125E-7</v>
      </c>
    </row>
    <row r="403" spans="1:101" x14ac:dyDescent="0.35">
      <c r="A403" t="s">
        <v>410</v>
      </c>
      <c r="B403">
        <v>921.68470000000002</v>
      </c>
      <c r="C403" s="10">
        <f>3/24*OO[[#This Row],[59 (26JUN1985 06:00:00)-Water Temperature (C)]]*OO[[#This Row],[1]]/SUM(OO[1])</f>
        <v>0</v>
      </c>
      <c r="D403" s="10">
        <f>3/24*OO[[#This Row],[60 (26JUN1985 09:00:00)-Water Temperature (C)]]*OO[[#This Row],[2]]/SUM(OO[2])</f>
        <v>0</v>
      </c>
      <c r="E403" s="10">
        <f>3/24*OO[[#This Row],[61 (26JUN1985 12:00:00)-Water Temperature (C)]]*OO[[#This Row],[3]]/SUM(OO[3])</f>
        <v>0</v>
      </c>
      <c r="F403" s="10">
        <f>3/24*OO[[#This Row],[62 (26JUN1985 15:00:00)-Water Temperature (C)]]*OO[[#This Row],[4]]/SUM(OO[4])</f>
        <v>0</v>
      </c>
      <c r="G403" s="10">
        <f>3/24*OO[[#This Row],[63 (26JUN1985 18:00:00)-Water Temperature (C)]]*OO[[#This Row],[5]]/SUM(OO[5])</f>
        <v>0</v>
      </c>
      <c r="H403" s="10">
        <f>3/24*OO[[#This Row],[64 (26JUN1985 21:00:00)-Water Temperature (C)]]*OO[[#This Row],[6]]/SUM(OO[6])</f>
        <v>0</v>
      </c>
      <c r="I403" s="10">
        <f>3/24*OO[[#This Row],[65 (27JUN1985 00:00:00)-Water Temperature (C)]]*OO[[#This Row],[7]]/SUM(OO[7])</f>
        <v>0</v>
      </c>
      <c r="J403" s="10">
        <f>3/24*OO[[#This Row],[66 (27JUN1985 03:00:00)-Water Temperature (C)]]*OO[[#This Row],[8]]/SUM(OO[8])</f>
        <v>0</v>
      </c>
      <c r="K403" s="10">
        <f>3/24*OO[[#This Row],[67 (27JUN1985 06:00:00)-Water Temperature (C)]]*OO[[#This Row],[9]]/SUM(OO[9])</f>
        <v>0</v>
      </c>
      <c r="L403" s="10">
        <f>3/24*OO[[#This Row],[68 (27JUN1985 09:00:00)-Water Temperature (C)]]*OO[[#This Row],[10]]/SUM(OO[10])</f>
        <v>0</v>
      </c>
      <c r="M403" s="10">
        <f>3/24*OO[[#This Row],[69 (27JUN1985 12:00:00)-Water Temperature (C)]]*OO[[#This Row],[11]]/SUM(OO[11])</f>
        <v>0</v>
      </c>
      <c r="N403" s="10">
        <f>3/24*OO[[#This Row],[70 (27JUN1985 15:00:00)-Water Temperature (C)]]*OO[[#This Row],[12]]/SUM(OO[12])</f>
        <v>0</v>
      </c>
      <c r="O403" s="10">
        <f>3/24*OO[[#This Row],[71 (27JUN1985 18:00:00)-Water Temperature (C)]]*OO[[#This Row],[13]]/SUM(OO[13])</f>
        <v>0</v>
      </c>
      <c r="P403" s="10">
        <f>3/24*OO[[#This Row],[72 (27JUN1985 21:00:00)-Water Temperature (C)]]*OO[[#This Row],[14]]/SUM(OO[14])</f>
        <v>0</v>
      </c>
      <c r="Q403" s="10">
        <f>3/24*OO[[#This Row],[73 (28JUN1985 00:00:00)-Water Temperature (C)]]*OO[[#This Row],[15]]/SUM(OO[15])</f>
        <v>0</v>
      </c>
      <c r="R403" s="10">
        <f>3/24*OO[[#This Row],[74 (28JUN1985 03:00:00)-Water Temperature (C)]]*OO[[#This Row],[16]]/SUM(OO[16])</f>
        <v>0</v>
      </c>
      <c r="S403" s="10">
        <f>3/24*OO[[#This Row],[75 (28JUN1985 06:00:00)-Water Temperature (C)]]*OO[[#This Row],[17]]/SUM(OO[17])</f>
        <v>0</v>
      </c>
      <c r="T403" s="10">
        <f>3/24*OO[[#This Row],[76 (28JUN1985 09:00:00)-Water Temperature (C)]]*OO[[#This Row],[18]]/SUM(OO[18])</f>
        <v>0</v>
      </c>
      <c r="U403" s="10">
        <f>3/24*OO[[#This Row],[77 (28JUN1985 12:00:00)-Water Temperature (C)]]*OO[[#This Row],[19]]/SUM(OO[19])</f>
        <v>0</v>
      </c>
      <c r="V403" s="10">
        <f>3/24000000*OO[[#This Row],[78 (28JUN1985 15:00:00)-Water Temperature (C)]]*OO[[#This Row],[20]]</f>
        <v>0</v>
      </c>
      <c r="W403" s="10">
        <f>3/24000000*OO[[#This Row],[79 (28JUN1985 18:00:00)-Water Temperature (C)]]*OO[[#This Row],[21]]</f>
        <v>7.7729432468137495E-41</v>
      </c>
      <c r="X403" s="10">
        <f>3/24000000*OO[[#This Row],[80 (28JUN1985 21:00:00)-Water Temperature (C)]]*OO[[#This Row],[22]]</f>
        <v>9.0798188552624994E-34</v>
      </c>
      <c r="Y403" s="10">
        <f>3/24000000*OO[[#This Row],[81 (29JUN1985 00:00:00)-Water Temperature (C)]]*OO[[#This Row],[23]]</f>
        <v>2.5888768348799998E-27</v>
      </c>
      <c r="Z403" s="10">
        <f>3/24000000*OO[[#This Row],[82 (29JUN1985 03:00:00)-Water Temperature (C)]]*OO[[#This Row],[24]]</f>
        <v>6.3475245791449991E-22</v>
      </c>
      <c r="AA403" s="10">
        <f>3/24000000*OO[[#This Row],[83 (29JUN1985 06:00:00)-Water Temperature (C)]]*OO[[#This Row],[25]]</f>
        <v>4.3532293425562496E-18</v>
      </c>
      <c r="AB403" s="10">
        <f>3/24000000*OO[[#This Row],[84 (29JUN1985 09:00:00)-Water Temperature (C)]]*OO[[#This Row],[26]]</f>
        <v>4.9736309247062504E-15</v>
      </c>
      <c r="AC403" s="10">
        <f>3/24000000*OO[[#This Row],[85 (29JUN1985 12:00:00)-Water Temperature (C)]]*OO[[#This Row],[27]]</f>
        <v>1.6821959733245002E-12</v>
      </c>
      <c r="AD403" s="10">
        <f>3/24000000*OO[[#This Row],[86 (29JUN1985 15:00:00)-Water Temperature (C)]]*OO[[#This Row],[28]]</f>
        <v>2.172405816515E-10</v>
      </c>
      <c r="AE403" s="10">
        <f>3/24000000*OO[[#This Row],[88 (29JUN1985 21:00:00)-Water Temperature (C)]]*OO[[#This Row],[30]]</f>
        <v>3.7510287576800003E-7</v>
      </c>
      <c r="AF403" s="10">
        <f>3/24000000*OO[[#This Row],[88 (29JUN1985 21:00:00)-Water Temperature (C)]]*OO[[#This Row],[30]]</f>
        <v>3.7510287576800003E-7</v>
      </c>
      <c r="AG403" s="10">
        <f>3/24000000*OO[[#This Row],[89 (30JUN1985 00:00:00)-Water Temperature (C)]]*OO[[#This Row],[31]]</f>
        <v>6.2873611804412495E-6</v>
      </c>
      <c r="AH403" s="10">
        <f>3/24000000*OO[[#This Row],[90 (30JUN1985 03:00:00)-Water Temperature (C)]]*OO[[#This Row],[32]]</f>
        <v>6.5354662519575006E-5</v>
      </c>
      <c r="AI403" s="10">
        <f>3/24000000*OO[[#This Row],[91 (30JUN1985 06:00:00)-Water Temperature (C)]]*OO[[#This Row],[33]]</f>
        <v>4.5188555919975E-4</v>
      </c>
      <c r="AJ403" s="10">
        <f>3/24000000*OO[[#This Row],[92 (30JUN1985 09:00:00)-Water Temperature (C)]]*OO[[#This Row],[34]]</f>
        <v>2.2248800108864999E-3</v>
      </c>
      <c r="AK403" s="10">
        <f>3/24000000*OO[[#This Row],[93 (30JUN1985 12:00:00)-Water Temperature (C)]]*OO[[#This Row],[35]]</f>
        <v>7.9838246224800003E-3</v>
      </c>
      <c r="AL403" s="10">
        <f>3/24000000*OO[[#This Row],[94 (30JUN1985 15:00:00)-Water Temperature (C)]]*OO[[#This Row],[36]]</f>
        <v>2.1212366321407498E-2</v>
      </c>
      <c r="AM403" s="10">
        <f>3/24000000*OO[[#This Row],[95 (30JUN1985 18:00:00)-Water Temperature (C)]]*OO[[#This Row],[37]]</f>
        <v>4.2632116723049999E-2</v>
      </c>
      <c r="AN403" s="10">
        <f>3/24000000*OO[[#This Row],[96 (30JUN1985 21:00:00)-Water Temperature (C)]]*OO[[#This Row],[38]]</f>
        <v>6.5535172998749988E-2</v>
      </c>
      <c r="AO403" s="10">
        <f>3/24000000*OO[[#This Row],[97 (01JUL1985 00:00:00)-Water Temperature (C)]]*OO[[#This Row],[39]]</f>
        <v>7.9967957514599994E-2</v>
      </c>
      <c r="AP403" s="10">
        <f>3/24000000*OO[[#This Row],[98 (01JUL1985 03:00:00)-Water Temperature (C)]]*OO[[#This Row],[40]]</f>
        <v>8.1308219237549995E-2</v>
      </c>
      <c r="AQ403" s="10">
        <f>3/24000000*OO[[#This Row],[99 (01JUL1985 06:00:00)-Water Temperature (C)]]*OO[[#This Row],[41]]</f>
        <v>7.1691372219712488E-2</v>
      </c>
      <c r="AR403" s="10">
        <f>3/24000000*OO[[#This Row],[100 (01JUL1985 09:00:00)-Water Temperature (C)]]*OO[[#This Row],[42]]</f>
        <v>5.8121805825775003E-2</v>
      </c>
      <c r="AS403" s="10">
        <f>3/24000000*OO[[#This Row],[101 (01JUL1985 12:00:00)-Water Temperature (C)]]*OO[[#This Row],[43]]</f>
        <v>4.1628520639574999E-2</v>
      </c>
      <c r="AT403" s="10">
        <f>3/24000000*OO[[#This Row],[102 (01JUL1985 15:00:00)-Water Temperature (C)]]*OO[[#This Row],[44]]</f>
        <v>2.5982701584949995E-2</v>
      </c>
      <c r="AU403" s="10">
        <f>3/24000000*OO[[#This Row],[103 (01JUL1985 18:00:00)-Water Temperature (C)]]*OO[[#This Row],[45]]</f>
        <v>1.408192906885E-2</v>
      </c>
      <c r="AV403" s="10">
        <f>3/24000000*OO[[#This Row],[104 (01JUL1985 21:00:00)-Water Temperature (C)]]*OO[[#This Row],[46]]</f>
        <v>6.7764462149999998E-3</v>
      </c>
      <c r="AW403" s="10">
        <f>3/24000000*OO[[#This Row],[105 (02JUL1985 00:00:00)-Water Temperature (C)]]*OO[[#This Row],[47]]</f>
        <v>3.0084556539012497E-3</v>
      </c>
      <c r="AX403" s="10">
        <f>3/24000000*OO[[#This Row],[106 (02JUL1985 03:00:00)-Water Temperature (C)]]*OO[[#This Row],[48]]</f>
        <v>1.2817151023199998E-3</v>
      </c>
      <c r="AY403" s="10">
        <f>3/24000000*OO[[#This Row],[107 (02JUL1985 06:00:00)-Water Temperature (C)]]*OO[[#This Row],[49]]</f>
        <v>5.4914457183199994E-4</v>
      </c>
      <c r="AZ403" s="10">
        <f>3/24000000*OO[[#This Row],[108 (02JUL1985 09:00:00)-Water Temperature (C)]]*OO[[#This Row],[50]]</f>
        <v>2.6912954047999995E-4</v>
      </c>
      <c r="BA403" s="10">
        <f>3/24000000*OO[[#This Row],[109 (02JUL1985 12:00:00)-Water Temperature (C)]]*OO[[#This Row],[51]]</f>
        <v>1.6235094579839998E-4</v>
      </c>
      <c r="BB403" s="10">
        <f>3/24000000*OO[[#This Row],[110 (02JUL1985 15:00:00)-Water Temperature (C)]]*OO[[#This Row],[52]]</f>
        <v>1.246425447444375E-4</v>
      </c>
      <c r="BC403" s="10">
        <f>3/24000000*OO[[#This Row],[111 (02JUL1985 18:00:00)-Water Temperature (C)]]*OO[[#This Row],[53]]</f>
        <v>1.1025797113594997E-4</v>
      </c>
      <c r="BD403" s="10">
        <f>3/24000000*OO[[#This Row],[112 (02JUL1985 21:00:00)-Water Temperature (C)]]*OO[[#This Row],[54]]</f>
        <v>9.8061817037499988E-5</v>
      </c>
      <c r="BE403" s="10">
        <f>3/24000000*OO[[#This Row],[113 (03JUL1985 00:00:00)-Water Temperature (C)]]*OO[[#This Row],[55]]</f>
        <v>8.4525119857062502E-5</v>
      </c>
      <c r="BF403" s="10">
        <f>3/24000000*OO[[#This Row],[114 (03JUL1985 03:00:00)-Water Temperature (C)]]*OO[[#This Row],[56]]</f>
        <v>7.28987023643375E-5</v>
      </c>
      <c r="BG403" s="10">
        <f>3/24000000*OO[[#This Row],[115 (03JUL1985 06:00:00)-Water Temperature (C)]]*OO[[#This Row],[57]]</f>
        <v>6.3532373279999996E-5</v>
      </c>
      <c r="BH403" s="10">
        <f>3/24000000*OO[[#This Row],[116 (03JUL1985 09:00:00)-Water Temperature (C)]]*OO[[#This Row],[58]]</f>
        <v>5.7540546906137485E-5</v>
      </c>
      <c r="BI403" s="10">
        <f>3/24000000*OO[[#This Row],[117 (03JUL1985 12:00:00)-Water Temperature (C)]]*OO[[#This Row],[59]]</f>
        <v>5.3050047605625004E-5</v>
      </c>
      <c r="BJ403" s="10">
        <f>3/24000000*OO[[#This Row],[118 (03JUL1985 15:00:00)-Water Temperature (C)]]*OO[[#This Row],[60]]</f>
        <v>4.7446152178912497E-5</v>
      </c>
      <c r="BK403" s="10">
        <f>3/24000000*OO[[#This Row],[119 (03JUL1985 18:00:00)-Water Temperature (C)]]*OO[[#This Row],[61]]</f>
        <v>4.11114850451875E-5</v>
      </c>
      <c r="BL403" s="10">
        <f>3/24000000*OO[[#This Row],[120 (03JUL1985 21:00:00)-Water Temperature (C)]]*OO[[#This Row],[62]]</f>
        <v>3.3995273003124998E-5</v>
      </c>
      <c r="BM403" s="10">
        <f>3/24000000*OO[[#This Row],[121 (04JUL1985 00:00:00)-Water Temperature (C)]]*OO[[#This Row],[63]]</f>
        <v>2.7435501951431247E-5</v>
      </c>
      <c r="BN403" s="10">
        <f>3/24000000*OO[[#This Row],[122 (04JUL1985 03:00:00)-Water Temperature (C)]]*OO[[#This Row],[64]]</f>
        <v>2.2387343019104993E-5</v>
      </c>
      <c r="BO403" s="10">
        <f>3/24000000*OO[[#This Row],[123 (04JUL1985 06:00:00)-Water Temperature (C)]]*OO[[#This Row],[65]]</f>
        <v>1.8498419983023749E-5</v>
      </c>
      <c r="BP403" s="10">
        <f>3/24000000*OO[[#This Row],[124 (04JUL1985 09:00:00)-Water Temperature (C)]]*OO[[#This Row],[66]]</f>
        <v>1.5965070405715001E-5</v>
      </c>
      <c r="BQ403" s="10">
        <f>3/24000000*OO[[#This Row],[125 (04JUL1985 12:00:00)-Water Temperature (C)]]*OO[[#This Row],[67]]</f>
        <v>1.3556218045369998E-5</v>
      </c>
      <c r="BR403" s="10">
        <f>3/24000000*OO[[#This Row],[126 (04JUL1985 15:00:00)-Water Temperature (C)]]*OO[[#This Row],[68]]</f>
        <v>1.12520395995E-5</v>
      </c>
      <c r="BS403" s="10">
        <f>3/24000000*OO[[#This Row],[127 (04JUL1985 18:00:00)-Water Temperature (C)]]*OO[[#This Row],[69]]</f>
        <v>8.8813003834225003E-6</v>
      </c>
      <c r="BT403" s="10">
        <f>3/24000000*OO[[#This Row],[128 (04JUL1985 21:00:00)-Water Temperature (C)]]*OO[[#This Row],[70]]</f>
        <v>6.8087264507999995E-6</v>
      </c>
      <c r="BU403" s="10">
        <f>3/24000000*OO[[#This Row],[129 (05JUL1985 00:00:00)-Water Temperature (C)]]*OO[[#This Row],[71]]</f>
        <v>5.2885379558024993E-6</v>
      </c>
      <c r="BV403" s="10">
        <f>3/24000000*OO[[#This Row],[130 (05JUL1985 03:00:00)-Water Temperature (C)]]*OO[[#This Row],[72]]</f>
        <v>4.1390625327237498E-6</v>
      </c>
      <c r="BW403" s="10">
        <f>3/24000000*OO[[#This Row],[131 (05JUL1985 06:00:00)-Water Temperature (C)]]*OO[[#This Row],[73]]</f>
        <v>3.3155374229399998E-6</v>
      </c>
      <c r="BX403" s="10">
        <f>3/24000000*OO[[#This Row],[132 (05JUL1985 09:00:00)-Water Temperature (C)]]*OO[[#This Row],[74]]</f>
        <v>2.8252625236762495E-6</v>
      </c>
      <c r="BY403" s="10">
        <f>3/24000000*OO[[#This Row],[133 (05JUL1985 12:00:00)-Water Temperature (C)]]*OO[[#This Row],[75]]</f>
        <v>2.4415214553680001E-6</v>
      </c>
      <c r="BZ403" s="10">
        <f>3/24000000*OO[[#This Row],[134 (05JUL1985 15:00:00)-Water Temperature (C)]]*OO[[#This Row],[76]]</f>
        <v>2.1620166612093751E-6</v>
      </c>
      <c r="CA403" s="10">
        <f>3/24000000*OO[[#This Row],[135 (05JUL1985 18:00:00)-Water Temperature (C)]]*OO[[#This Row],[77]]</f>
        <v>1.95190631064E-6</v>
      </c>
      <c r="CB403" s="10">
        <f>3/24000000*OO[[#This Row],[136 (05JUL1985 21:00:00)-Water Temperature (C)]]*OO[[#This Row],[78]]</f>
        <v>1.7600048723659999E-6</v>
      </c>
      <c r="CC403" s="10">
        <f>3/24000000*OO[[#This Row],[137 (06JUL1985 00:00:00)-Water Temperature (C)]]*OO[[#This Row],[79]]</f>
        <v>1.5840798695963749E-6</v>
      </c>
      <c r="CD403" s="10">
        <f>3/24000000*OO[[#This Row],[138 (06JUL1985 03:00:00)-Water Temperature (C)]]*OO[[#This Row],[80]]</f>
        <v>1.4459116840919999E-6</v>
      </c>
      <c r="CE403" s="10">
        <f>3/24000000*OO[[#This Row],[139 (06JUL1985 06:00:00)-Water Temperature (C)]]*OO[[#This Row],[81]]</f>
        <v>1.362213886751E-6</v>
      </c>
      <c r="CF403" s="10">
        <f>3/24000000*OO[[#This Row],[140 (06JUL1985 09:00:00)-Water Temperature (C)]]*OO[[#This Row],[82]]</f>
        <v>1.3604419320169999E-6</v>
      </c>
      <c r="CG403" s="10">
        <f>3/24000000*OO[[#This Row],[141 (06JUL1985 12:00:00)-Water Temperature (C)]]*OO[[#This Row],[83]]</f>
        <v>1.3476650211827498E-6</v>
      </c>
      <c r="CH403" s="10">
        <f>3/24000000*OO[[#This Row],[142 (06JUL1985 15:00:00)-Water Temperature (C)]]*OO[[#This Row],[84]]</f>
        <v>1.3241533238123751E-6</v>
      </c>
      <c r="CI403" s="10">
        <f>3/24000000*OO[[#This Row],[143 (06JUL1985 18:00:00)-Water Temperature (C)]]*OO[[#This Row],[85]]</f>
        <v>1.305227581383375E-6</v>
      </c>
      <c r="CJ403" s="10">
        <f>3/24000000*OO[[#This Row],[144 (06JUL1985 21:00:00)-Water Temperature (C)]]*OO[[#This Row],[86]]</f>
        <v>1.2519741926985E-6</v>
      </c>
      <c r="CK403" s="10">
        <f>3/24000000*OO[[#This Row],[145 (07JUL1985 00:00:00)-Water Temperature (C)]]*OO[[#This Row],[87]]</f>
        <v>1.1727972139449999E-6</v>
      </c>
      <c r="CL403" s="10">
        <f>3/24000000*OO[[#This Row],[146 (07JUL1985 03:00:00)-Water Temperature (C)]]*OO[[#This Row],[88]]</f>
        <v>1.1114954804358749E-6</v>
      </c>
      <c r="CM403" s="10">
        <f>3/24000000*OO[[#This Row],[147 (07JUL1985 06:00:00)-Water Temperature (C)]]*OO[[#This Row],[89]]</f>
        <v>1.0716472868999999E-6</v>
      </c>
      <c r="CN403" s="10">
        <f>3/24000000*OO[[#This Row],[148 (07JUL1985 09:00:00)-Water Temperature (C)]]*OO[[#This Row],[90]]</f>
        <v>1.0778558934452499E-6</v>
      </c>
      <c r="CO403" s="10">
        <f>3/24000000*OO[[#This Row],[149 (07JUL1985 12:00:00)-Water Temperature (C)]]*OO[[#This Row],[91]]</f>
        <v>1.077566215790625E-6</v>
      </c>
      <c r="CP403" s="10">
        <f>3/24000000*OO[[#This Row],[150 (07JUL1985 15:00:00)-Water Temperature (C)]]*OO[[#This Row],[92]]</f>
        <v>1.0527418244494998E-6</v>
      </c>
      <c r="CQ403" s="10">
        <f>3/24000000*OO[[#This Row],[151 (07JUL1985 18:00:00)-Water Temperature (C)]]*OO[[#This Row],[93]]</f>
        <v>1.016649868664625E-6</v>
      </c>
      <c r="CR403" s="10">
        <f>3/24000000*OO[[#This Row],[152 (07JUL1985 21:00:00)-Water Temperature (C)]]*OO[[#This Row],[94]]</f>
        <v>9.5073077890312496E-7</v>
      </c>
      <c r="CS403" s="10">
        <f>3/24000000*OO[[#This Row],[153 (08JUL1985 00:00:00)-Water Temperature (C)]]*OO[[#This Row],[95]]</f>
        <v>8.793044010949999E-7</v>
      </c>
      <c r="CT403" s="10">
        <f>3/24000000*OO[[#This Row],[154 (08JUL1985 03:00:00)-Water Temperature (C)]]*OO[[#This Row],[96]]</f>
        <v>8.2241304859999987E-7</v>
      </c>
      <c r="CU403" s="10">
        <f>3/24000000*OO[[#This Row],[155 (08JUL1985 06:00:00)-Water Temperature (C)]]*OO[[#This Row],[97]]</f>
        <v>7.8361961442187503E-7</v>
      </c>
      <c r="CV403" s="10">
        <f>3/24000000*OO[[#This Row],[156 (08JUL1985 09:00:00)-Water Temperature (C)]]*OO[[#This Row],[98]]</f>
        <v>7.5646489912487502E-7</v>
      </c>
      <c r="CW403" s="10">
        <f>3/24000000*OO[[#This Row],[157 (08JUL1985 12:00:00)-Water Temperature (C)]]*OO[[#This Row],[99]]</f>
        <v>7.4564042639549991E-7</v>
      </c>
    </row>
    <row r="404" spans="1:101" x14ac:dyDescent="0.35">
      <c r="A404" t="s">
        <v>411</v>
      </c>
      <c r="B404">
        <v>1226.921</v>
      </c>
      <c r="C404" s="10">
        <f>3/24*OO[[#This Row],[59 (26JUN1985 06:00:00)-Water Temperature (C)]]*OO[[#This Row],[1]]/SUM(OO[1])</f>
        <v>0</v>
      </c>
      <c r="D404" s="10">
        <f>3/24*OO[[#This Row],[60 (26JUN1985 09:00:00)-Water Temperature (C)]]*OO[[#This Row],[2]]/SUM(OO[2])</f>
        <v>0</v>
      </c>
      <c r="E404" s="10">
        <f>3/24*OO[[#This Row],[61 (26JUN1985 12:00:00)-Water Temperature (C)]]*OO[[#This Row],[3]]/SUM(OO[3])</f>
        <v>0</v>
      </c>
      <c r="F404" s="10">
        <f>3/24*OO[[#This Row],[62 (26JUN1985 15:00:00)-Water Temperature (C)]]*OO[[#This Row],[4]]/SUM(OO[4])</f>
        <v>0</v>
      </c>
      <c r="G404" s="10">
        <f>3/24*OO[[#This Row],[63 (26JUN1985 18:00:00)-Water Temperature (C)]]*OO[[#This Row],[5]]/SUM(OO[5])</f>
        <v>0</v>
      </c>
      <c r="H404" s="10">
        <f>3/24*OO[[#This Row],[64 (26JUN1985 21:00:00)-Water Temperature (C)]]*OO[[#This Row],[6]]/SUM(OO[6])</f>
        <v>0</v>
      </c>
      <c r="I404" s="10">
        <f>3/24*OO[[#This Row],[65 (27JUN1985 00:00:00)-Water Temperature (C)]]*OO[[#This Row],[7]]/SUM(OO[7])</f>
        <v>0</v>
      </c>
      <c r="J404" s="10">
        <f>3/24*OO[[#This Row],[66 (27JUN1985 03:00:00)-Water Temperature (C)]]*OO[[#This Row],[8]]/SUM(OO[8])</f>
        <v>0</v>
      </c>
      <c r="K404" s="10">
        <f>3/24*OO[[#This Row],[67 (27JUN1985 06:00:00)-Water Temperature (C)]]*OO[[#This Row],[9]]/SUM(OO[9])</f>
        <v>0</v>
      </c>
      <c r="L404" s="10">
        <f>3/24*OO[[#This Row],[68 (27JUN1985 09:00:00)-Water Temperature (C)]]*OO[[#This Row],[10]]/SUM(OO[10])</f>
        <v>0</v>
      </c>
      <c r="M404" s="10">
        <f>3/24*OO[[#This Row],[69 (27JUN1985 12:00:00)-Water Temperature (C)]]*OO[[#This Row],[11]]/SUM(OO[11])</f>
        <v>0</v>
      </c>
      <c r="N404" s="10">
        <f>3/24*OO[[#This Row],[70 (27JUN1985 15:00:00)-Water Temperature (C)]]*OO[[#This Row],[12]]/SUM(OO[12])</f>
        <v>0</v>
      </c>
      <c r="O404" s="10">
        <f>3/24*OO[[#This Row],[71 (27JUN1985 18:00:00)-Water Temperature (C)]]*OO[[#This Row],[13]]/SUM(OO[13])</f>
        <v>0</v>
      </c>
      <c r="P404" s="10">
        <f>3/24*OO[[#This Row],[72 (27JUN1985 21:00:00)-Water Temperature (C)]]*OO[[#This Row],[14]]/SUM(OO[14])</f>
        <v>0</v>
      </c>
      <c r="Q404" s="10">
        <f>3/24*OO[[#This Row],[73 (28JUN1985 00:00:00)-Water Temperature (C)]]*OO[[#This Row],[15]]/SUM(OO[15])</f>
        <v>0</v>
      </c>
      <c r="R404" s="10">
        <f>3/24*OO[[#This Row],[74 (28JUN1985 03:00:00)-Water Temperature (C)]]*OO[[#This Row],[16]]/SUM(OO[16])</f>
        <v>0</v>
      </c>
      <c r="S404" s="10">
        <f>3/24*OO[[#This Row],[75 (28JUN1985 06:00:00)-Water Temperature (C)]]*OO[[#This Row],[17]]/SUM(OO[17])</f>
        <v>0</v>
      </c>
      <c r="T404" s="10">
        <f>3/24*OO[[#This Row],[76 (28JUN1985 09:00:00)-Water Temperature (C)]]*OO[[#This Row],[18]]/SUM(OO[18])</f>
        <v>0</v>
      </c>
      <c r="U404" s="10">
        <f>3/24*OO[[#This Row],[77 (28JUN1985 12:00:00)-Water Temperature (C)]]*OO[[#This Row],[19]]/SUM(OO[19])</f>
        <v>0</v>
      </c>
      <c r="V404" s="10">
        <f>3/24000000*OO[[#This Row],[78 (28JUN1985 15:00:00)-Water Temperature (C)]]*OO[[#This Row],[20]]</f>
        <v>0</v>
      </c>
      <c r="W404" s="10">
        <f>3/24000000*OO[[#This Row],[79 (28JUN1985 18:00:00)-Water Temperature (C)]]*OO[[#This Row],[21]]</f>
        <v>1.5391355783709998E-41</v>
      </c>
      <c r="X404" s="10">
        <f>3/24000000*OO[[#This Row],[80 (28JUN1985 21:00:00)-Water Temperature (C)]]*OO[[#This Row],[22]]</f>
        <v>3.4694506628024999E-34</v>
      </c>
      <c r="Y404" s="10">
        <f>3/24000000*OO[[#This Row],[81 (29JUN1985 00:00:00)-Water Temperature (C)]]*OO[[#This Row],[23]]</f>
        <v>7.6212748666112505E-28</v>
      </c>
      <c r="Z404" s="10">
        <f>3/24000000*OO[[#This Row],[82 (29JUN1985 03:00:00)-Water Temperature (C)]]*OO[[#This Row],[24]]</f>
        <v>2.6287338330500001E-22</v>
      </c>
      <c r="AA404" s="10">
        <f>3/24000000*OO[[#This Row],[83 (29JUN1985 06:00:00)-Water Temperature (C)]]*OO[[#This Row],[25]]</f>
        <v>2.15290462290075E-18</v>
      </c>
      <c r="AB404" s="10">
        <f>3/24000000*OO[[#This Row],[84 (29JUN1985 09:00:00)-Water Temperature (C)]]*OO[[#This Row],[26]]</f>
        <v>2.7654791752775002E-15</v>
      </c>
      <c r="AC404" s="10">
        <f>3/24000000*OO[[#This Row],[85 (29JUN1985 12:00:00)-Water Temperature (C)]]*OO[[#This Row],[27]]</f>
        <v>1.0270960994661251E-12</v>
      </c>
      <c r="AD404" s="10">
        <f>3/24000000*OO[[#This Row],[86 (29JUN1985 15:00:00)-Water Temperature (C)]]*OO[[#This Row],[28]]</f>
        <v>1.4417486088327501E-10</v>
      </c>
      <c r="AE404" s="10">
        <f>3/24000000*OO[[#This Row],[88 (29JUN1985 21:00:00)-Water Temperature (C)]]*OO[[#This Row],[30]]</f>
        <v>2.8599363355874997E-7</v>
      </c>
      <c r="AF404" s="10">
        <f>3/24000000*OO[[#This Row],[88 (29JUN1985 21:00:00)-Water Temperature (C)]]*OO[[#This Row],[30]]</f>
        <v>2.8599363355874997E-7</v>
      </c>
      <c r="AG404" s="10">
        <f>3/24000000*OO[[#This Row],[89 (30JUN1985 00:00:00)-Water Temperature (C)]]*OO[[#This Row],[31]]</f>
        <v>5.0834046355399991E-6</v>
      </c>
      <c r="AH404" s="10">
        <f>3/24000000*OO[[#This Row],[90 (30JUN1985 03:00:00)-Water Temperature (C)]]*OO[[#This Row],[32]]</f>
        <v>5.5705583824937494E-5</v>
      </c>
      <c r="AI404" s="10">
        <f>3/24000000*OO[[#This Row],[91 (30JUN1985 06:00:00)-Water Temperature (C)]]*OO[[#This Row],[33]]</f>
        <v>4.0401080249599994E-4</v>
      </c>
      <c r="AJ404" s="10">
        <f>3/24000000*OO[[#This Row],[92 (30JUN1985 09:00:00)-Water Temperature (C)]]*OO[[#This Row],[34]]</f>
        <v>2.080827081230125E-3</v>
      </c>
      <c r="AK404" s="10">
        <f>3/24000000*OO[[#This Row],[93 (30JUN1985 12:00:00)-Water Temperature (C)]]*OO[[#This Row],[35]]</f>
        <v>7.8175472059987504E-3</v>
      </c>
      <c r="AL404" s="10">
        <f>3/24000000*OO[[#This Row],[94 (30JUN1985 15:00:00)-Water Temperature (C)]]*OO[[#This Row],[36]]</f>
        <v>2.1698647034527493E-2</v>
      </c>
      <c r="AM404" s="10">
        <f>3/24000000*OO[[#This Row],[95 (30JUN1985 18:00:00)-Water Temperature (C)]]*OO[[#This Row],[37]]</f>
        <v>4.5473020471125003E-2</v>
      </c>
      <c r="AN404" s="10">
        <f>3/24000000*OO[[#This Row],[96 (30JUN1985 21:00:00)-Water Temperature (C)]]*OO[[#This Row],[38]]</f>
        <v>7.2747447127537501E-2</v>
      </c>
      <c r="AO404" s="10">
        <f>3/24000000*OO[[#This Row],[97 (01JUL1985 00:00:00)-Water Temperature (C)]]*OO[[#This Row],[39]]</f>
        <v>9.2151208960750006E-2</v>
      </c>
      <c r="AP404" s="10">
        <f>3/24000000*OO[[#This Row],[98 (01JUL1985 03:00:00)-Water Temperature (C)]]*OO[[#This Row],[40]]</f>
        <v>9.6856980433462483E-2</v>
      </c>
      <c r="AQ404" s="10">
        <f>3/24000000*OO[[#This Row],[99 (01JUL1985 06:00:00)-Water Temperature (C)]]*OO[[#This Row],[41]]</f>
        <v>8.7996882522712511E-2</v>
      </c>
      <c r="AR404" s="10">
        <f>3/24000000*OO[[#This Row],[100 (01JUL1985 09:00:00)-Water Temperature (C)]]*OO[[#This Row],[42]]</f>
        <v>7.3367231526399984E-2</v>
      </c>
      <c r="AS404" s="10">
        <f>3/24000000*OO[[#This Row],[101 (01JUL1985 12:00:00)-Water Temperature (C)]]*OO[[#This Row],[43]]</f>
        <v>5.4121314902737493E-2</v>
      </c>
      <c r="AT404" s="10">
        <f>3/24000000*OO[[#This Row],[102 (01JUL1985 15:00:00)-Water Temperature (C)]]*OO[[#This Row],[44]]</f>
        <v>3.5113614750000001E-2</v>
      </c>
      <c r="AU404" s="10">
        <f>3/24000000*OO[[#This Row],[103 (01JUL1985 18:00:00)-Water Temperature (C)]]*OO[[#This Row],[45]]</f>
        <v>1.9772103906202501E-2</v>
      </c>
      <c r="AV404" s="10">
        <f>3/24000000*OO[[#This Row],[104 (01JUL1985 21:00:00)-Water Temperature (C)]]*OO[[#This Row],[46]]</f>
        <v>9.8391293227175006E-3</v>
      </c>
      <c r="AW404" s="10">
        <f>3/24000000*OO[[#This Row],[105 (02JUL1985 00:00:00)-Water Temperature (C)]]*OO[[#This Row],[47]]</f>
        <v>4.4853364453699999E-3</v>
      </c>
      <c r="AX404" s="10">
        <f>3/24000000*OO[[#This Row],[106 (02JUL1985 03:00:00)-Water Temperature (C)]]*OO[[#This Row],[48]]</f>
        <v>1.9506479333778752E-3</v>
      </c>
      <c r="AY404" s="10">
        <f>3/24000000*OO[[#This Row],[107 (02JUL1985 06:00:00)-Water Temperature (C)]]*OO[[#This Row],[49]]</f>
        <v>8.4520596216375006E-4</v>
      </c>
      <c r="AZ404" s="10">
        <f>3/24000000*OO[[#This Row],[108 (02JUL1985 09:00:00)-Water Temperature (C)]]*OO[[#This Row],[50]]</f>
        <v>4.0811078193374995E-4</v>
      </c>
      <c r="BA404" s="10">
        <f>3/24000000*OO[[#This Row],[109 (02JUL1985 12:00:00)-Water Temperature (C)]]*OO[[#This Row],[51]]</f>
        <v>2.35212354501375E-4</v>
      </c>
      <c r="BB404" s="10">
        <f>3/24000000*OO[[#This Row],[110 (02JUL1985 15:00:00)-Water Temperature (C)]]*OO[[#This Row],[52]]</f>
        <v>1.727042056803E-4</v>
      </c>
      <c r="BC404" s="10">
        <f>3/24000000*OO[[#This Row],[111 (02JUL1985 18:00:00)-Water Temperature (C)]]*OO[[#This Row],[53]]</f>
        <v>1.5056365550898752E-4</v>
      </c>
      <c r="BD404" s="10">
        <f>3/24000000*OO[[#This Row],[112 (02JUL1985 21:00:00)-Water Temperature (C)]]*OO[[#This Row],[54]]</f>
        <v>1.3599853206450001E-4</v>
      </c>
      <c r="BE404" s="10">
        <f>3/24000000*OO[[#This Row],[113 (03JUL1985 00:00:00)-Water Temperature (C)]]*OO[[#This Row],[55]]</f>
        <v>1.192669615198E-4</v>
      </c>
      <c r="BF404" s="10">
        <f>3/24000000*OO[[#This Row],[114 (03JUL1985 03:00:00)-Water Temperature (C)]]*OO[[#This Row],[56]]</f>
        <v>1.0457843213474998E-4</v>
      </c>
      <c r="BG404" s="10">
        <f>3/24000000*OO[[#This Row],[115 (03JUL1985 06:00:00)-Water Temperature (C)]]*OO[[#This Row],[57]]</f>
        <v>9.2861998754699987E-5</v>
      </c>
      <c r="BH404" s="10">
        <f>3/24000000*OO[[#This Row],[116 (03JUL1985 09:00:00)-Water Temperature (C)]]*OO[[#This Row],[58]]</f>
        <v>8.5485031314600014E-5</v>
      </c>
      <c r="BI404" s="10">
        <f>3/24000000*OO[[#This Row],[117 (03JUL1985 12:00:00)-Water Temperature (C)]]*OO[[#This Row],[59]]</f>
        <v>7.9834709779299999E-5</v>
      </c>
      <c r="BJ404" s="10">
        <f>3/24000000*OO[[#This Row],[118 (03JUL1985 15:00:00)-Water Temperature (C)]]*OO[[#This Row],[60]]</f>
        <v>7.2617714288699992E-5</v>
      </c>
      <c r="BK404" s="10">
        <f>3/24000000*OO[[#This Row],[119 (03JUL1985 18:00:00)-Water Temperature (C)]]*OO[[#This Row],[61]]</f>
        <v>6.3899089406074997E-5</v>
      </c>
      <c r="BL404" s="10">
        <f>3/24000000*OO[[#This Row],[120 (03JUL1985 21:00:00)-Water Temperature (C)]]*OO[[#This Row],[62]]</f>
        <v>5.3687070127174998E-5</v>
      </c>
      <c r="BM404" s="10">
        <f>3/24000000*OO[[#This Row],[121 (04JUL1985 00:00:00)-Water Temperature (C)]]*OO[[#This Row],[63]]</f>
        <v>4.384554648125E-5</v>
      </c>
      <c r="BN404" s="10">
        <f>3/24000000*OO[[#This Row],[122 (04JUL1985 03:00:00)-Water Temperature (C)]]*OO[[#This Row],[64]]</f>
        <v>3.6219498876224998E-5</v>
      </c>
      <c r="BO404" s="10">
        <f>3/24000000*OO[[#This Row],[123 (04JUL1985 06:00:00)-Water Temperature (C)]]*OO[[#This Row],[65]]</f>
        <v>3.0270495541125003E-5</v>
      </c>
      <c r="BP404" s="10">
        <f>3/24000000*OO[[#This Row],[124 (04JUL1985 09:00:00)-Water Temperature (C)]]*OO[[#This Row],[66]]</f>
        <v>2.6415560523386248E-5</v>
      </c>
      <c r="BQ404" s="10">
        <f>3/24000000*OO[[#This Row],[125 (04JUL1985 12:00:00)-Water Temperature (C)]]*OO[[#This Row],[67]]</f>
        <v>2.2807937848759997E-5</v>
      </c>
      <c r="BR404" s="10">
        <f>3/24000000*OO[[#This Row],[126 (04JUL1985 15:00:00)-Water Temperature (C)]]*OO[[#This Row],[68]]</f>
        <v>1.9281786030903747E-5</v>
      </c>
      <c r="BS404" s="10">
        <f>3/24000000*OO[[#This Row],[127 (04JUL1985 18:00:00)-Water Temperature (C)]]*OO[[#This Row],[69]]</f>
        <v>1.5537299851387498E-5</v>
      </c>
      <c r="BT404" s="10">
        <f>3/24000000*OO[[#This Row],[128 (04JUL1985 21:00:00)-Water Temperature (C)]]*OO[[#This Row],[70]]</f>
        <v>1.1970941746192499E-5</v>
      </c>
      <c r="BU404" s="10">
        <f>3/24000000*OO[[#This Row],[129 (05JUL1985 00:00:00)-Water Temperature (C)]]*OO[[#This Row],[71]]</f>
        <v>9.2867147267399983E-6</v>
      </c>
      <c r="BV404" s="10">
        <f>3/24000000*OO[[#This Row],[130 (05JUL1985 03:00:00)-Water Temperature (C)]]*OO[[#This Row],[72]]</f>
        <v>7.2511294771574999E-6</v>
      </c>
      <c r="BW404" s="10">
        <f>3/24000000*OO[[#This Row],[131 (05JUL1985 06:00:00)-Water Temperature (C)]]*OO[[#This Row],[73]]</f>
        <v>5.7781310559637493E-6</v>
      </c>
      <c r="BX404" s="10">
        <f>3/24000000*OO[[#This Row],[132 (05JUL1985 09:00:00)-Water Temperature (C)]]*OO[[#This Row],[74]]</f>
        <v>4.8907471668924989E-6</v>
      </c>
      <c r="BY404" s="10">
        <f>3/24000000*OO[[#This Row],[133 (05JUL1985 12:00:00)-Water Temperature (C)]]*OO[[#This Row],[75]]</f>
        <v>4.2054793995000003E-6</v>
      </c>
      <c r="BZ404" s="10">
        <f>3/24000000*OO[[#This Row],[134 (05JUL1985 15:00:00)-Water Temperature (C)]]*OO[[#This Row],[76]]</f>
        <v>3.7082633130562493E-6</v>
      </c>
      <c r="CA404" s="10">
        <f>3/24000000*OO[[#This Row],[135 (05JUL1985 18:00:00)-Water Temperature (C)]]*OO[[#This Row],[77]]</f>
        <v>3.3360441683062495E-6</v>
      </c>
      <c r="CB404" s="10">
        <f>3/24000000*OO[[#This Row],[136 (05JUL1985 21:00:00)-Water Temperature (C)]]*OO[[#This Row],[78]]</f>
        <v>3.0005355410549995E-6</v>
      </c>
      <c r="CC404" s="10">
        <f>3/24000000*OO[[#This Row],[137 (06JUL1985 00:00:00)-Water Temperature (C)]]*OO[[#This Row],[79]]</f>
        <v>2.6917523310824999E-6</v>
      </c>
      <c r="CD404" s="10">
        <f>3/24000000*OO[[#This Row],[138 (06JUL1985 03:00:00)-Water Temperature (C)]]*OO[[#This Row],[80]]</f>
        <v>2.4478504262592495E-6</v>
      </c>
      <c r="CE404" s="10">
        <f>3/24000000*OO[[#This Row],[139 (06JUL1985 06:00:00)-Water Temperature (C)]]*OO[[#This Row],[81]]</f>
        <v>2.2971955056412496E-6</v>
      </c>
      <c r="CF404" s="10">
        <f>3/24000000*OO[[#This Row],[140 (06JUL1985 09:00:00)-Water Temperature (C)]]*OO[[#This Row],[82]]</f>
        <v>2.2900056340049996E-6</v>
      </c>
      <c r="CG404" s="10">
        <f>3/24000000*OO[[#This Row],[141 (06JUL1985 12:00:00)-Water Temperature (C)]]*OO[[#This Row],[83]]</f>
        <v>2.2715215579558749E-6</v>
      </c>
      <c r="CH404" s="10">
        <f>3/24000000*OO[[#This Row],[142 (06JUL1985 15:00:00)-Water Temperature (C)]]*OO[[#This Row],[84]]</f>
        <v>2.2320451998922494E-6</v>
      </c>
      <c r="CI404" s="10">
        <f>3/24000000*OO[[#This Row],[143 (06JUL1985 18:00:00)-Water Temperature (C)]]*OO[[#This Row],[85]]</f>
        <v>2.1991030377959998E-6</v>
      </c>
      <c r="CJ404" s="10">
        <f>3/24000000*OO[[#This Row],[144 (06JUL1985 21:00:00)-Water Temperature (C)]]*OO[[#This Row],[86]]</f>
        <v>2.1092177943899998E-6</v>
      </c>
      <c r="CK404" s="10">
        <f>3/24000000*OO[[#This Row],[145 (07JUL1985 00:00:00)-Water Temperature (C)]]*OO[[#This Row],[87]]</f>
        <v>1.9731511617478748E-6</v>
      </c>
      <c r="CL404" s="10">
        <f>3/24000000*OO[[#This Row],[146 (07JUL1985 03:00:00)-Water Temperature (C)]]*OO[[#This Row],[88]]</f>
        <v>1.8662719543386249E-6</v>
      </c>
      <c r="CM404" s="10">
        <f>3/24000000*OO[[#This Row],[147 (07JUL1985 06:00:00)-Water Temperature (C)]]*OO[[#This Row],[89]]</f>
        <v>1.7958341802612499E-6</v>
      </c>
      <c r="CN404" s="10">
        <f>3/24000000*OO[[#This Row],[148 (07JUL1985 09:00:00)-Water Temperature (C)]]*OO[[#This Row],[90]]</f>
        <v>1.8077506988449996E-6</v>
      </c>
      <c r="CO404" s="10">
        <f>3/24000000*OO[[#This Row],[149 (07JUL1985 12:00:00)-Water Temperature (C)]]*OO[[#This Row],[91]]</f>
        <v>1.8130445616932497E-6</v>
      </c>
      <c r="CP404" s="10">
        <f>3/24000000*OO[[#This Row],[150 (07JUL1985 15:00:00)-Water Temperature (C)]]*OO[[#This Row],[92]]</f>
        <v>1.7756929244387501E-6</v>
      </c>
      <c r="CQ404" s="10">
        <f>3/24000000*OO[[#This Row],[151 (07JUL1985 18:00:00)-Water Temperature (C)]]*OO[[#This Row],[93]]</f>
        <v>1.7173873541685E-6</v>
      </c>
      <c r="CR404" s="10">
        <f>3/24000000*OO[[#This Row],[152 (07JUL1985 21:00:00)-Water Temperature (C)]]*OO[[#This Row],[94]]</f>
        <v>1.606481589854375E-6</v>
      </c>
      <c r="CS404" s="10">
        <f>3/24000000*OO[[#This Row],[153 (08JUL1985 00:00:00)-Water Temperature (C)]]*OO[[#This Row],[95]]</f>
        <v>1.48340587096E-6</v>
      </c>
      <c r="CT404" s="10">
        <f>3/24000000*OO[[#This Row],[154 (08JUL1985 03:00:00)-Water Temperature (C)]]*OO[[#This Row],[96]]</f>
        <v>1.3843747724299999E-6</v>
      </c>
      <c r="CU404" s="10">
        <f>3/24000000*OO[[#This Row],[155 (08JUL1985 06:00:00)-Water Temperature (C)]]*OO[[#This Row],[97]]</f>
        <v>1.3166787923379998E-6</v>
      </c>
      <c r="CV404" s="10">
        <f>3/24000000*OO[[#This Row],[156 (08JUL1985 09:00:00)-Water Temperature (C)]]*OO[[#This Row],[98]]</f>
        <v>1.2707006783844999E-6</v>
      </c>
      <c r="CW404" s="10">
        <f>3/24000000*OO[[#This Row],[157 (08JUL1985 12:00:00)-Water Temperature (C)]]*OO[[#This Row],[99]]</f>
        <v>1.2546129238368749E-6</v>
      </c>
    </row>
    <row r="405" spans="1:101" x14ac:dyDescent="0.35">
      <c r="A405" t="s">
        <v>412</v>
      </c>
      <c r="B405">
        <v>915.81119999999999</v>
      </c>
      <c r="C405" s="10">
        <f>3/24*OO[[#This Row],[59 (26JUN1985 06:00:00)-Water Temperature (C)]]*OO[[#This Row],[1]]/SUM(OO[1])</f>
        <v>0</v>
      </c>
      <c r="D405" s="10">
        <f>3/24*OO[[#This Row],[60 (26JUN1985 09:00:00)-Water Temperature (C)]]*OO[[#This Row],[2]]/SUM(OO[2])</f>
        <v>0</v>
      </c>
      <c r="E405" s="10">
        <f>3/24*OO[[#This Row],[61 (26JUN1985 12:00:00)-Water Temperature (C)]]*OO[[#This Row],[3]]/SUM(OO[3])</f>
        <v>0</v>
      </c>
      <c r="F405" s="10">
        <f>3/24*OO[[#This Row],[62 (26JUN1985 15:00:00)-Water Temperature (C)]]*OO[[#This Row],[4]]/SUM(OO[4])</f>
        <v>0</v>
      </c>
      <c r="G405" s="10">
        <f>3/24*OO[[#This Row],[63 (26JUN1985 18:00:00)-Water Temperature (C)]]*OO[[#This Row],[5]]/SUM(OO[5])</f>
        <v>0</v>
      </c>
      <c r="H405" s="10">
        <f>3/24*OO[[#This Row],[64 (26JUN1985 21:00:00)-Water Temperature (C)]]*OO[[#This Row],[6]]/SUM(OO[6])</f>
        <v>0</v>
      </c>
      <c r="I405" s="10">
        <f>3/24*OO[[#This Row],[65 (27JUN1985 00:00:00)-Water Temperature (C)]]*OO[[#This Row],[7]]/SUM(OO[7])</f>
        <v>0</v>
      </c>
      <c r="J405" s="10">
        <f>3/24*OO[[#This Row],[66 (27JUN1985 03:00:00)-Water Temperature (C)]]*OO[[#This Row],[8]]/SUM(OO[8])</f>
        <v>0</v>
      </c>
      <c r="K405" s="10">
        <f>3/24*OO[[#This Row],[67 (27JUN1985 06:00:00)-Water Temperature (C)]]*OO[[#This Row],[9]]/SUM(OO[9])</f>
        <v>0</v>
      </c>
      <c r="L405" s="10">
        <f>3/24*OO[[#This Row],[68 (27JUN1985 09:00:00)-Water Temperature (C)]]*OO[[#This Row],[10]]/SUM(OO[10])</f>
        <v>0</v>
      </c>
      <c r="M405" s="10">
        <f>3/24*OO[[#This Row],[69 (27JUN1985 12:00:00)-Water Temperature (C)]]*OO[[#This Row],[11]]/SUM(OO[11])</f>
        <v>0</v>
      </c>
      <c r="N405" s="10">
        <f>3/24*OO[[#This Row],[70 (27JUN1985 15:00:00)-Water Temperature (C)]]*OO[[#This Row],[12]]/SUM(OO[12])</f>
        <v>0</v>
      </c>
      <c r="O405" s="10">
        <f>3/24*OO[[#This Row],[71 (27JUN1985 18:00:00)-Water Temperature (C)]]*OO[[#This Row],[13]]/SUM(OO[13])</f>
        <v>0</v>
      </c>
      <c r="P405" s="10">
        <f>3/24*OO[[#This Row],[72 (27JUN1985 21:00:00)-Water Temperature (C)]]*OO[[#This Row],[14]]/SUM(OO[14])</f>
        <v>0</v>
      </c>
      <c r="Q405" s="10">
        <f>3/24*OO[[#This Row],[73 (28JUN1985 00:00:00)-Water Temperature (C)]]*OO[[#This Row],[15]]/SUM(OO[15])</f>
        <v>0</v>
      </c>
      <c r="R405" s="10">
        <f>3/24*OO[[#This Row],[74 (28JUN1985 03:00:00)-Water Temperature (C)]]*OO[[#This Row],[16]]/SUM(OO[16])</f>
        <v>0</v>
      </c>
      <c r="S405" s="10">
        <f>3/24*OO[[#This Row],[75 (28JUN1985 06:00:00)-Water Temperature (C)]]*OO[[#This Row],[17]]/SUM(OO[17])</f>
        <v>0</v>
      </c>
      <c r="T405" s="10">
        <f>3/24*OO[[#This Row],[76 (28JUN1985 09:00:00)-Water Temperature (C)]]*OO[[#This Row],[18]]/SUM(OO[18])</f>
        <v>0</v>
      </c>
      <c r="U405" s="10">
        <f>3/24*OO[[#This Row],[77 (28JUN1985 12:00:00)-Water Temperature (C)]]*OO[[#This Row],[19]]/SUM(OO[19])</f>
        <v>0</v>
      </c>
      <c r="V405" s="10">
        <f>3/24000000*OO[[#This Row],[78 (28JUN1985 15:00:00)-Water Temperature (C)]]*OO[[#This Row],[20]]</f>
        <v>0</v>
      </c>
      <c r="W405" s="10">
        <f>3/24000000*OO[[#This Row],[79 (28JUN1985 18:00:00)-Water Temperature (C)]]*OO[[#This Row],[21]]</f>
        <v>7.4981408414599996E-43</v>
      </c>
      <c r="X405" s="10">
        <f>3/24000000*OO[[#This Row],[80 (28JUN1985 21:00:00)-Water Temperature (C)]]*OO[[#This Row],[22]]</f>
        <v>6.4271396888875009E-35</v>
      </c>
      <c r="Y405" s="10">
        <f>3/24000000*OO[[#This Row],[81 (29JUN1985 00:00:00)-Water Temperature (C)]]*OO[[#This Row],[23]]</f>
        <v>8.4803693205737496E-29</v>
      </c>
      <c r="Z405" s="10">
        <f>3/24000000*OO[[#This Row],[82 (29JUN1985 03:00:00)-Water Temperature (C)]]*OO[[#This Row],[24]]</f>
        <v>5.6297121170150003E-23</v>
      </c>
      <c r="AA405" s="10">
        <f>3/24000000*OO[[#This Row],[83 (29JUN1985 06:00:00)-Water Temperature (C)]]*OO[[#This Row],[25]]</f>
        <v>5.6896579829137494E-19</v>
      </c>
      <c r="AB405" s="10">
        <f>3/24000000*OO[[#This Row],[84 (29JUN1985 09:00:00)-Water Temperature (C)]]*OO[[#This Row],[26]]</f>
        <v>8.3031869658937485E-16</v>
      </c>
      <c r="AC405" s="10">
        <f>3/24000000*OO[[#This Row],[85 (29JUN1985 12:00:00)-Water Temperature (C)]]*OO[[#This Row],[27]]</f>
        <v>3.3967208377575E-13</v>
      </c>
      <c r="AD405" s="10">
        <f>3/24000000*OO[[#This Row],[86 (29JUN1985 15:00:00)-Water Temperature (C)]]*OO[[#This Row],[28]]</f>
        <v>5.1758457858100002E-11</v>
      </c>
      <c r="AE405" s="10">
        <f>3/24000000*OO[[#This Row],[88 (29JUN1985 21:00:00)-Water Temperature (C)]]*OO[[#This Row],[30]]</f>
        <v>1.170621325545875E-7</v>
      </c>
      <c r="AF405" s="10">
        <f>3/24000000*OO[[#This Row],[88 (29JUN1985 21:00:00)-Water Temperature (C)]]*OO[[#This Row],[30]]</f>
        <v>1.170621325545875E-7</v>
      </c>
      <c r="AG405" s="10">
        <f>3/24000000*OO[[#This Row],[89 (30JUN1985 00:00:00)-Water Temperature (C)]]*OO[[#This Row],[31]]</f>
        <v>2.192526568202E-6</v>
      </c>
      <c r="AH405" s="10">
        <f>3/24000000*OO[[#This Row],[90 (30JUN1985 03:00:00)-Water Temperature (C)]]*OO[[#This Row],[32]]</f>
        <v>2.5143959960624995E-5</v>
      </c>
      <c r="AI405" s="10">
        <f>3/24000000*OO[[#This Row],[91 (30JUN1985 06:00:00)-Water Temperature (C)]]*OO[[#This Row],[33]]</f>
        <v>1.8951325677899996E-4</v>
      </c>
      <c r="AJ405" s="10">
        <f>3/24000000*OO[[#This Row],[92 (30JUN1985 09:00:00)-Water Temperature (C)]]*OO[[#This Row],[34]]</f>
        <v>1.0095153008164999E-3</v>
      </c>
      <c r="AK405" s="10">
        <f>3/24000000*OO[[#This Row],[93 (30JUN1985 12:00:00)-Water Temperature (C)]]*OO[[#This Row],[35]]</f>
        <v>3.9301932790312497E-3</v>
      </c>
      <c r="AL405" s="10">
        <f>3/24000000*OO[[#This Row],[94 (30JUN1985 15:00:00)-Water Temperature (C)]]*OO[[#This Row],[36]]</f>
        <v>1.1362201956184998E-2</v>
      </c>
      <c r="AM405" s="10">
        <f>3/24000000*OO[[#This Row],[95 (30JUN1985 18:00:00)-Water Temperature (C)]]*OO[[#This Row],[37]]</f>
        <v>2.4771644534227498E-2</v>
      </c>
      <c r="AN405" s="10">
        <f>3/24000000*OO[[#This Row],[96 (30JUN1985 21:00:00)-Water Temperature (C)]]*OO[[#This Row],[38]]</f>
        <v>4.1162989260312498E-2</v>
      </c>
      <c r="AO405" s="10">
        <f>3/24000000*OO[[#This Row],[97 (01JUL1985 00:00:00)-Water Temperature (C)]]*OO[[#This Row],[39]]</f>
        <v>5.4050736029099988E-2</v>
      </c>
      <c r="AP405" s="10">
        <f>3/24000000*OO[[#This Row],[98 (01JUL1985 03:00:00)-Water Temperature (C)]]*OO[[#This Row],[40]]</f>
        <v>5.8595322350337493E-2</v>
      </c>
      <c r="AQ405" s="10">
        <f>3/24000000*OO[[#This Row],[99 (01JUL1985 06:00:00)-Water Temperature (C)]]*OO[[#This Row],[41]]</f>
        <v>5.4726919397149992E-2</v>
      </c>
      <c r="AR405" s="10">
        <f>3/24000000*OO[[#This Row],[100 (01JUL1985 09:00:00)-Water Temperature (C)]]*OO[[#This Row],[42]]</f>
        <v>4.6857500217462496E-2</v>
      </c>
      <c r="AS405" s="10">
        <f>3/24000000*OO[[#This Row],[101 (01JUL1985 12:00:00)-Water Temperature (C)]]*OO[[#This Row],[43]]</f>
        <v>3.5441985649874996E-2</v>
      </c>
      <c r="AT405" s="10">
        <f>3/24000000*OO[[#This Row],[102 (01JUL1985 15:00:00)-Water Temperature (C)]]*OO[[#This Row],[44]]</f>
        <v>2.3634417318187502E-2</v>
      </c>
      <c r="AU405" s="10">
        <f>3/24000000*OO[[#This Row],[103 (01JUL1985 18:00:00)-Water Temperature (C)]]*OO[[#This Row],[45]]</f>
        <v>1.3682169420014999E-2</v>
      </c>
      <c r="AV405" s="10">
        <f>3/24000000*OO[[#This Row],[104 (01JUL1985 21:00:00)-Water Temperature (C)]]*OO[[#This Row],[46]]</f>
        <v>6.9666182250524991E-3</v>
      </c>
      <c r="AW405" s="10">
        <f>3/24000000*OO[[#This Row],[105 (02JUL1985 00:00:00)-Water Temperature (C)]]*OO[[#This Row],[47]]</f>
        <v>3.2241988951199996E-3</v>
      </c>
      <c r="AX405" s="10">
        <f>3/24000000*OO[[#This Row],[106 (02JUL1985 03:00:00)-Water Temperature (C)]]*OO[[#This Row],[48]]</f>
        <v>1.4157539477319999E-3</v>
      </c>
      <c r="AY405" s="10">
        <f>3/24000000*OO[[#This Row],[107 (02JUL1985 06:00:00)-Water Temperature (C)]]*OO[[#This Row],[49]]</f>
        <v>6.1489512640687494E-4</v>
      </c>
      <c r="AZ405" s="10">
        <f>3/24000000*OO[[#This Row],[108 (02JUL1985 09:00:00)-Water Temperature (C)]]*OO[[#This Row],[50]]</f>
        <v>2.9129460359224996E-4</v>
      </c>
      <c r="BA405" s="10">
        <f>3/24000000*OO[[#This Row],[109 (02JUL1985 12:00:00)-Water Temperature (C)]]*OO[[#This Row],[51]]</f>
        <v>1.6005285296817498E-4</v>
      </c>
      <c r="BB405" s="10">
        <f>3/24000000*OO[[#This Row],[110 (02JUL1985 15:00:00)-Water Temperature (C)]]*OO[[#This Row],[52]]</f>
        <v>1.1102800888952499E-4</v>
      </c>
      <c r="BC405" s="10">
        <f>3/24000000*OO[[#This Row],[111 (02JUL1985 18:00:00)-Water Temperature (C)]]*OO[[#This Row],[53]]</f>
        <v>9.3743626815899993E-5</v>
      </c>
      <c r="BD405" s="10">
        <f>3/24000000*OO[[#This Row],[112 (02JUL1985 21:00:00)-Water Temperature (C)]]*OO[[#This Row],[54]]</f>
        <v>8.539419793184999E-5</v>
      </c>
      <c r="BE405" s="10">
        <f>3/24000000*OO[[#This Row],[113 (03JUL1985 00:00:00)-Water Temperature (C)]]*OO[[#This Row],[55]]</f>
        <v>7.6182181534325004E-5</v>
      </c>
      <c r="BF405" s="10">
        <f>3/24000000*OO[[#This Row],[114 (03JUL1985 03:00:00)-Water Temperature (C)]]*OO[[#This Row],[56]]</f>
        <v>6.7917384812924995E-5</v>
      </c>
      <c r="BG405" s="10">
        <f>3/24000000*OO[[#This Row],[115 (03JUL1985 06:00:00)-Water Temperature (C)]]*OO[[#This Row],[57]]</f>
        <v>6.1380786494625E-5</v>
      </c>
      <c r="BH405" s="10">
        <f>3/24000000*OO[[#This Row],[116 (03JUL1985 09:00:00)-Water Temperature (C)]]*OO[[#This Row],[58]]</f>
        <v>5.7687570120375001E-5</v>
      </c>
      <c r="BI405" s="10">
        <f>3/24000000*OO[[#This Row],[117 (03JUL1985 12:00:00)-Water Temperature (C)]]*OO[[#This Row],[59]]</f>
        <v>5.4912290592500006E-5</v>
      </c>
      <c r="BJ405" s="10">
        <f>3/24000000*OO[[#This Row],[118 (03JUL1985 15:00:00)-Water Temperature (C)]]*OO[[#This Row],[60]]</f>
        <v>5.1082083608399998E-5</v>
      </c>
      <c r="BK405" s="10">
        <f>3/24000000*OO[[#This Row],[119 (03JUL1985 18:00:00)-Water Temperature (C)]]*OO[[#This Row],[61]]</f>
        <v>4.6030452710550001E-5</v>
      </c>
      <c r="BL405" s="10">
        <f>3/24000000*OO[[#This Row],[120 (03JUL1985 21:00:00)-Water Temperature (C)]]*OO[[#This Row],[62]]</f>
        <v>3.949710701999999E-5</v>
      </c>
      <c r="BM405" s="10">
        <f>3/24000000*OO[[#This Row],[121 (04JUL1985 00:00:00)-Water Temperature (C)]]*OO[[#This Row],[63]]</f>
        <v>3.2882135247749999E-5</v>
      </c>
      <c r="BN405" s="10">
        <f>3/24000000*OO[[#This Row],[122 (04JUL1985 03:00:00)-Water Temperature (C)]]*OO[[#This Row],[64]]</f>
        <v>2.7670299680099998E-5</v>
      </c>
      <c r="BO405" s="10">
        <f>3/24000000*OO[[#This Row],[123 (04JUL1985 06:00:00)-Water Temperature (C)]]*OO[[#This Row],[65]]</f>
        <v>2.3602624754480004E-5</v>
      </c>
      <c r="BP405" s="10">
        <f>3/24000000*OO[[#This Row],[124 (04JUL1985 09:00:00)-Water Temperature (C)]]*OO[[#This Row],[66]]</f>
        <v>2.0967141100327498E-5</v>
      </c>
      <c r="BQ405" s="10">
        <f>3/24000000*OO[[#This Row],[125 (04JUL1985 12:00:00)-Water Temperature (C)]]*OO[[#This Row],[67]]</f>
        <v>1.8508401688652501E-5</v>
      </c>
      <c r="BR405" s="10">
        <f>3/24000000*OO[[#This Row],[126 (04JUL1985 15:00:00)-Water Temperature (C)]]*OO[[#This Row],[68]]</f>
        <v>1.6041856567047497E-5</v>
      </c>
      <c r="BS405" s="10">
        <f>3/24000000*OO[[#This Row],[127 (04JUL1985 18:00:00)-Water Temperature (C)]]*OO[[#This Row],[69]]</f>
        <v>1.3265305109281248E-5</v>
      </c>
      <c r="BT405" s="10">
        <f>3/24000000*OO[[#This Row],[128 (04JUL1985 21:00:00)-Water Temperature (C)]]*OO[[#This Row],[70]]</f>
        <v>1.0377930068462498E-5</v>
      </c>
      <c r="BU405" s="10">
        <f>3/24000000*OO[[#This Row],[129 (05JUL1985 00:00:00)-Water Temperature (C)]]*OO[[#This Row],[71]]</f>
        <v>8.0450619354337494E-6</v>
      </c>
      <c r="BV405" s="10">
        <f>3/24000000*OO[[#This Row],[130 (05JUL1985 03:00:00)-Water Temperature (C)]]*OO[[#This Row],[72]]</f>
        <v>6.2699533067149999E-6</v>
      </c>
      <c r="BW405" s="10">
        <f>3/24000000*OO[[#This Row],[131 (05JUL1985 06:00:00)-Water Temperature (C)]]*OO[[#This Row],[73]]</f>
        <v>4.9745679342887499E-6</v>
      </c>
      <c r="BX405" s="10">
        <f>3/24000000*OO[[#This Row],[132 (05JUL1985 09:00:00)-Water Temperature (C)]]*OO[[#This Row],[74]]</f>
        <v>4.18656989340875E-6</v>
      </c>
      <c r="BY405" s="10">
        <f>3/24000000*OO[[#This Row],[133 (05JUL1985 12:00:00)-Water Temperature (C)]]*OO[[#This Row],[75]]</f>
        <v>3.5796653980374997E-6</v>
      </c>
      <c r="BZ405" s="10">
        <f>3/24000000*OO[[#This Row],[134 (05JUL1985 15:00:00)-Water Temperature (C)]]*OO[[#This Row],[76]]</f>
        <v>3.1442605373900002E-6</v>
      </c>
      <c r="CA405" s="10">
        <f>3/24000000*OO[[#This Row],[135 (05JUL1985 18:00:00)-Water Temperature (C)]]*OO[[#This Row],[77]]</f>
        <v>2.8180791021600003E-6</v>
      </c>
      <c r="CB405" s="10">
        <f>3/24000000*OO[[#This Row],[136 (05JUL1985 21:00:00)-Water Temperature (C)]]*OO[[#This Row],[78]]</f>
        <v>2.5268384574399999E-6</v>
      </c>
      <c r="CC405" s="10">
        <f>3/24000000*OO[[#This Row],[137 (06JUL1985 00:00:00)-Water Temperature (C)]]*OO[[#This Row],[79]]</f>
        <v>2.2593681908280001E-6</v>
      </c>
      <c r="CD405" s="10">
        <f>3/24000000*OO[[#This Row],[138 (06JUL1985 03:00:00)-Water Temperature (C)]]*OO[[#This Row],[80]]</f>
        <v>2.0474855108152498E-6</v>
      </c>
      <c r="CE405" s="10">
        <f>3/24000000*OO[[#This Row],[139 (06JUL1985 06:00:00)-Water Temperature (C)]]*OO[[#This Row],[81]]</f>
        <v>1.9153877938853747E-6</v>
      </c>
      <c r="CF405" s="10">
        <f>3/24000000*OO[[#This Row],[140 (06JUL1985 09:00:00)-Water Temperature (C)]]*OO[[#This Row],[82]]</f>
        <v>1.9062651683302498E-6</v>
      </c>
      <c r="CG405" s="10">
        <f>3/24000000*OO[[#This Row],[141 (06JUL1985 12:00:00)-Water Temperature (C)]]*OO[[#This Row],[83]]</f>
        <v>1.8913692799925001E-6</v>
      </c>
      <c r="CH405" s="10">
        <f>3/24000000*OO[[#This Row],[142 (06JUL1985 15:00:00)-Water Temperature (C)]]*OO[[#This Row],[84]]</f>
        <v>1.8593036013699996E-6</v>
      </c>
      <c r="CI405" s="10">
        <f>3/24000000*OO[[#This Row],[143 (06JUL1985 18:00:00)-Water Temperature (C)]]*OO[[#This Row],[85]]</f>
        <v>1.8304263888621248E-6</v>
      </c>
      <c r="CJ405" s="10">
        <f>3/24000000*OO[[#This Row],[144 (06JUL1985 21:00:00)-Water Temperature (C)]]*OO[[#This Row],[86]]</f>
        <v>1.7533254221575E-6</v>
      </c>
      <c r="CK405" s="10">
        <f>3/24000000*OO[[#This Row],[145 (07JUL1985 00:00:00)-Water Temperature (C)]]*OO[[#This Row],[87]]</f>
        <v>1.6376231058817497E-6</v>
      </c>
      <c r="CL405" s="10">
        <f>3/24000000*OO[[#This Row],[146 (07JUL1985 03:00:00)-Water Temperature (C)]]*OO[[#This Row],[88]]</f>
        <v>1.5453897820989998E-6</v>
      </c>
      <c r="CM405" s="10">
        <f>3/24000000*OO[[#This Row],[147 (07JUL1985 06:00:00)-Water Temperature (C)]]*OO[[#This Row],[89]]</f>
        <v>1.48452746829975E-6</v>
      </c>
      <c r="CN405" s="10">
        <f>3/24000000*OO[[#This Row],[148 (07JUL1985 09:00:00)-Water Temperature (C)]]*OO[[#This Row],[90]]</f>
        <v>1.4949834849162498E-6</v>
      </c>
      <c r="CO405" s="10">
        <f>3/24000000*OO[[#This Row],[149 (07JUL1985 12:00:00)-Water Temperature (C)]]*OO[[#This Row],[91]]</f>
        <v>1.502680024909E-6</v>
      </c>
      <c r="CP405" s="10">
        <f>3/24000000*OO[[#This Row],[150 (07JUL1985 15:00:00)-Water Temperature (C)]]*OO[[#This Row],[92]]</f>
        <v>1.4746434109508749E-6</v>
      </c>
      <c r="CQ405" s="10">
        <f>3/24000000*OO[[#This Row],[151 (07JUL1985 18:00:00)-Water Temperature (C)]]*OO[[#This Row],[93]]</f>
        <v>1.4273333664795E-6</v>
      </c>
      <c r="CR405" s="10">
        <f>3/24000000*OO[[#This Row],[152 (07JUL1985 21:00:00)-Water Temperature (C)]]*OO[[#This Row],[94]]</f>
        <v>1.3343272027094999E-6</v>
      </c>
      <c r="CS405" s="10">
        <f>3/24000000*OO[[#This Row],[153 (08JUL1985 00:00:00)-Water Temperature (C)]]*OO[[#This Row],[95]]</f>
        <v>1.2297593221946248E-6</v>
      </c>
      <c r="CT405" s="10">
        <f>3/24000000*OO[[#This Row],[154 (08JUL1985 03:00:00)-Water Temperature (C)]]*OO[[#This Row],[96]]</f>
        <v>1.1459424885447501E-6</v>
      </c>
      <c r="CU405" s="10">
        <f>3/24000000*OO[[#This Row],[155 (08JUL1985 06:00:00)-Water Temperature (C)]]*OO[[#This Row],[97]]</f>
        <v>1.0876005049211249E-6</v>
      </c>
      <c r="CV405" s="10">
        <f>3/24000000*OO[[#This Row],[156 (08JUL1985 09:00:00)-Water Temperature (C)]]*OO[[#This Row],[98]]</f>
        <v>1.0490388942431248E-6</v>
      </c>
      <c r="CW405" s="10">
        <f>3/24000000*OO[[#This Row],[157 (08JUL1985 12:00:00)-Water Temperature (C)]]*OO[[#This Row],[99]]</f>
        <v>1.0369532116394999E-6</v>
      </c>
    </row>
    <row r="406" spans="1:101" x14ac:dyDescent="0.35">
      <c r="A406" t="s">
        <v>413</v>
      </c>
      <c r="B406">
        <v>1253.6300000000001</v>
      </c>
      <c r="C406" s="10">
        <f>3/24*OO[[#This Row],[59 (26JUN1985 06:00:00)-Water Temperature (C)]]*OO[[#This Row],[1]]/SUM(OO[1])</f>
        <v>0</v>
      </c>
      <c r="D406" s="10">
        <f>3/24*OO[[#This Row],[60 (26JUN1985 09:00:00)-Water Temperature (C)]]*OO[[#This Row],[2]]/SUM(OO[2])</f>
        <v>0</v>
      </c>
      <c r="E406" s="10">
        <f>3/24*OO[[#This Row],[61 (26JUN1985 12:00:00)-Water Temperature (C)]]*OO[[#This Row],[3]]/SUM(OO[3])</f>
        <v>0</v>
      </c>
      <c r="F406" s="10">
        <f>3/24*OO[[#This Row],[62 (26JUN1985 15:00:00)-Water Temperature (C)]]*OO[[#This Row],[4]]/SUM(OO[4])</f>
        <v>0</v>
      </c>
      <c r="G406" s="10">
        <f>3/24*OO[[#This Row],[63 (26JUN1985 18:00:00)-Water Temperature (C)]]*OO[[#This Row],[5]]/SUM(OO[5])</f>
        <v>0</v>
      </c>
      <c r="H406" s="10">
        <f>3/24*OO[[#This Row],[64 (26JUN1985 21:00:00)-Water Temperature (C)]]*OO[[#This Row],[6]]/SUM(OO[6])</f>
        <v>0</v>
      </c>
      <c r="I406" s="10">
        <f>3/24*OO[[#This Row],[65 (27JUN1985 00:00:00)-Water Temperature (C)]]*OO[[#This Row],[7]]/SUM(OO[7])</f>
        <v>0</v>
      </c>
      <c r="J406" s="10">
        <f>3/24*OO[[#This Row],[66 (27JUN1985 03:00:00)-Water Temperature (C)]]*OO[[#This Row],[8]]/SUM(OO[8])</f>
        <v>0</v>
      </c>
      <c r="K406" s="10">
        <f>3/24*OO[[#This Row],[67 (27JUN1985 06:00:00)-Water Temperature (C)]]*OO[[#This Row],[9]]/SUM(OO[9])</f>
        <v>0</v>
      </c>
      <c r="L406" s="10">
        <f>3/24*OO[[#This Row],[68 (27JUN1985 09:00:00)-Water Temperature (C)]]*OO[[#This Row],[10]]/SUM(OO[10])</f>
        <v>0</v>
      </c>
      <c r="M406" s="10">
        <f>3/24*OO[[#This Row],[69 (27JUN1985 12:00:00)-Water Temperature (C)]]*OO[[#This Row],[11]]/SUM(OO[11])</f>
        <v>0</v>
      </c>
      <c r="N406" s="10">
        <f>3/24*OO[[#This Row],[70 (27JUN1985 15:00:00)-Water Temperature (C)]]*OO[[#This Row],[12]]/SUM(OO[12])</f>
        <v>0</v>
      </c>
      <c r="O406" s="10">
        <f>3/24*OO[[#This Row],[71 (27JUN1985 18:00:00)-Water Temperature (C)]]*OO[[#This Row],[13]]/SUM(OO[13])</f>
        <v>0</v>
      </c>
      <c r="P406" s="10">
        <f>3/24*OO[[#This Row],[72 (27JUN1985 21:00:00)-Water Temperature (C)]]*OO[[#This Row],[14]]/SUM(OO[14])</f>
        <v>0</v>
      </c>
      <c r="Q406" s="10">
        <f>3/24*OO[[#This Row],[73 (28JUN1985 00:00:00)-Water Temperature (C)]]*OO[[#This Row],[15]]/SUM(OO[15])</f>
        <v>0</v>
      </c>
      <c r="R406" s="10">
        <f>3/24*OO[[#This Row],[74 (28JUN1985 03:00:00)-Water Temperature (C)]]*OO[[#This Row],[16]]/SUM(OO[16])</f>
        <v>0</v>
      </c>
      <c r="S406" s="10">
        <f>3/24*OO[[#This Row],[75 (28JUN1985 06:00:00)-Water Temperature (C)]]*OO[[#This Row],[17]]/SUM(OO[17])</f>
        <v>0</v>
      </c>
      <c r="T406" s="10">
        <f>3/24*OO[[#This Row],[76 (28JUN1985 09:00:00)-Water Temperature (C)]]*OO[[#This Row],[18]]/SUM(OO[18])</f>
        <v>0</v>
      </c>
      <c r="U406" s="10">
        <f>3/24*OO[[#This Row],[77 (28JUN1985 12:00:00)-Water Temperature (C)]]*OO[[#This Row],[19]]/SUM(OO[19])</f>
        <v>0</v>
      </c>
      <c r="V406" s="10">
        <f>3/24000000*OO[[#This Row],[78 (28JUN1985 15:00:00)-Water Temperature (C)]]*OO[[#This Row],[20]]</f>
        <v>0</v>
      </c>
      <c r="W406" s="10">
        <f>3/24000000*OO[[#This Row],[79 (28JUN1985 18:00:00)-Water Temperature (C)]]*OO[[#This Row],[21]]</f>
        <v>3.8924557341112502E-43</v>
      </c>
      <c r="X406" s="10">
        <f>3/24000000*OO[[#This Row],[80 (28JUN1985 21:00:00)-Water Temperature (C)]]*OO[[#This Row],[22]]</f>
        <v>2.4734762106110002E-35</v>
      </c>
      <c r="Y406" s="10">
        <f>3/24000000*OO[[#This Row],[81 (29JUN1985 00:00:00)-Water Temperature (C)]]*OO[[#This Row],[23]]</f>
        <v>3.4102399166187495E-29</v>
      </c>
      <c r="Z406" s="10">
        <f>3/24000000*OO[[#This Row],[82 (29JUN1985 03:00:00)-Water Temperature (C)]]*OO[[#This Row],[24]]</f>
        <v>2.4446606082100003E-23</v>
      </c>
      <c r="AA406" s="10">
        <f>3/24000000*OO[[#This Row],[83 (29JUN1985 06:00:00)-Water Temperature (C)]]*OO[[#This Row],[25]]</f>
        <v>3.2813608118799994E-19</v>
      </c>
      <c r="AB406" s="10">
        <f>3/24000000*OO[[#This Row],[84 (29JUN1985 09:00:00)-Water Temperature (C)]]*OO[[#This Row],[26]]</f>
        <v>5.6632379069324999E-16</v>
      </c>
      <c r="AC406" s="10">
        <f>3/24000000*OO[[#This Row],[85 (29JUN1985 12:00:00)-Water Temperature (C)]]*OO[[#This Row],[27]]</f>
        <v>2.6307884565599999E-13</v>
      </c>
      <c r="AD406" s="10">
        <f>3/24000000*OO[[#This Row],[86 (29JUN1985 15:00:00)-Water Temperature (C)]]*OO[[#This Row],[28]]</f>
        <v>4.4845237068362499E-11</v>
      </c>
      <c r="AE406" s="10">
        <f>3/24000000*OO[[#This Row],[88 (29JUN1985 21:00:00)-Water Temperature (C)]]*OO[[#This Row],[30]]</f>
        <v>1.2353625801719999E-7</v>
      </c>
      <c r="AF406" s="10">
        <f>3/24000000*OO[[#This Row],[88 (29JUN1985 21:00:00)-Water Temperature (C)]]*OO[[#This Row],[30]]</f>
        <v>1.2353625801719999E-7</v>
      </c>
      <c r="AG406" s="10">
        <f>3/24000000*OO[[#This Row],[89 (30JUN1985 00:00:00)-Water Temperature (C)]]*OO[[#This Row],[31]]</f>
        <v>2.5240884932574995E-6</v>
      </c>
      <c r="AH406" s="10">
        <f>3/24000000*OO[[#This Row],[90 (30JUN1985 03:00:00)-Water Temperature (C)]]*OO[[#This Row],[32]]</f>
        <v>3.1377970576012499E-5</v>
      </c>
      <c r="AI406" s="10">
        <f>3/24000000*OO[[#This Row],[91 (30JUN1985 06:00:00)-Water Temperature (C)]]*OO[[#This Row],[33]]</f>
        <v>2.53824733204E-4</v>
      </c>
      <c r="AJ406" s="10">
        <f>3/24000000*OO[[#This Row],[92 (30JUN1985 09:00:00)-Water Temperature (C)]]*OO[[#This Row],[34]]</f>
        <v>1.4450422721279997E-3</v>
      </c>
      <c r="AK406" s="10">
        <f>3/24000000*OO[[#This Row],[93 (30JUN1985 12:00:00)-Water Temperature (C)]]*OO[[#This Row],[35]]</f>
        <v>5.9717328980924992E-3</v>
      </c>
      <c r="AL406" s="10">
        <f>3/24000000*OO[[#This Row],[94 (30JUN1985 15:00:00)-Water Temperature (C)]]*OO[[#This Row],[36]]</f>
        <v>1.824836964057E-2</v>
      </c>
      <c r="AM406" s="10">
        <f>3/24000000*OO[[#This Row],[95 (30JUN1985 18:00:00)-Water Temperature (C)]]*OO[[#This Row],[37]]</f>
        <v>4.1874165814400004E-2</v>
      </c>
      <c r="AN406" s="10">
        <f>3/24000000*OO[[#This Row],[96 (30JUN1985 21:00:00)-Water Temperature (C)]]*OO[[#This Row],[38]]</f>
        <v>7.2966323299499994E-2</v>
      </c>
      <c r="AO406" s="10">
        <f>3/24000000*OO[[#This Row],[97 (01JUL1985 00:00:00)-Water Temperature (C)]]*OO[[#This Row],[39]]</f>
        <v>9.9932196046599989E-2</v>
      </c>
      <c r="AP406" s="10">
        <f>3/24000000*OO[[#This Row],[98 (01JUL1985 03:00:00)-Water Temperature (C)]]*OO[[#This Row],[40]]</f>
        <v>0.11212228121002499</v>
      </c>
      <c r="AQ406" s="10">
        <f>3/24000000*OO[[#This Row],[99 (01JUL1985 06:00:00)-Water Temperature (C)]]*OO[[#This Row],[41]]</f>
        <v>0.10772818936013749</v>
      </c>
      <c r="AR406" s="10">
        <f>3/24000000*OO[[#This Row],[100 (01JUL1985 09:00:00)-Water Temperature (C)]]*OO[[#This Row],[42]]</f>
        <v>9.4135166740237503E-2</v>
      </c>
      <c r="AS406" s="10">
        <f>3/24000000*OO[[#This Row],[101 (01JUL1985 12:00:00)-Water Temperature (C)]]*OO[[#This Row],[43]]</f>
        <v>7.2247864051125002E-2</v>
      </c>
      <c r="AT406" s="10">
        <f>3/24000000*OO[[#This Row],[102 (01JUL1985 15:00:00)-Water Temperature (C)]]*OO[[#This Row],[44]]</f>
        <v>4.8768122947949993E-2</v>
      </c>
      <c r="AU406" s="10">
        <f>3/24000000*OO[[#This Row],[103 (01JUL1985 18:00:00)-Water Temperature (C)]]*OO[[#This Row],[45]]</f>
        <v>2.8529564198924998E-2</v>
      </c>
      <c r="AV406" s="10">
        <f>3/24000000*OO[[#This Row],[104 (01JUL1985 21:00:00)-Water Temperature (C)]]*OO[[#This Row],[46]]</f>
        <v>1.4548126289436249E-2</v>
      </c>
      <c r="AW406" s="10">
        <f>3/24000000*OO[[#This Row],[105 (02JUL1985 00:00:00)-Water Temperature (C)]]*OO[[#This Row],[47]]</f>
        <v>6.71221739188125E-3</v>
      </c>
      <c r="AX406" s="10">
        <f>3/24000000*OO[[#This Row],[106 (02JUL1985 03:00:00)-Water Temperature (C)]]*OO[[#This Row],[48]]</f>
        <v>2.9631431161199996E-3</v>
      </c>
      <c r="AY406" s="10">
        <f>3/24000000*OO[[#This Row],[107 (02JUL1985 06:00:00)-Water Temperature (C)]]*OO[[#This Row],[49]]</f>
        <v>1.285791525938125E-3</v>
      </c>
      <c r="AZ406" s="10">
        <f>3/24000000*OO[[#This Row],[108 (02JUL1985 09:00:00)-Water Temperature (C)]]*OO[[#This Row],[50]]</f>
        <v>5.9427765750300001E-4</v>
      </c>
      <c r="BA406" s="10">
        <f>3/24000000*OO[[#This Row],[109 (02JUL1985 12:00:00)-Water Temperature (C)]]*OO[[#This Row],[51]]</f>
        <v>3.076677644625E-4</v>
      </c>
      <c r="BB406" s="10">
        <f>3/24000000*OO[[#This Row],[110 (02JUL1985 15:00:00)-Water Temperature (C)]]*OO[[#This Row],[52]]</f>
        <v>1.969906228021875E-4</v>
      </c>
      <c r="BC406" s="10">
        <f>3/24000000*OO[[#This Row],[111 (02JUL1985 18:00:00)-Water Temperature (C)]]*OO[[#This Row],[53]]</f>
        <v>1.5724100884874999E-4</v>
      </c>
      <c r="BD406" s="10">
        <f>3/24000000*OO[[#This Row],[112 (02JUL1985 21:00:00)-Water Temperature (C)]]*OO[[#This Row],[54]]</f>
        <v>1.3922051266874999E-4</v>
      </c>
      <c r="BE406" s="10">
        <f>3/24000000*OO[[#This Row],[113 (03JUL1985 00:00:00)-Water Temperature (C)]]*OO[[#This Row],[55]]</f>
        <v>1.22889604122025E-4</v>
      </c>
      <c r="BF406" s="10">
        <f>3/24000000*OO[[#This Row],[114 (03JUL1985 03:00:00)-Water Temperature (C)]]*OO[[#This Row],[56]]</f>
        <v>1.0841921638815E-4</v>
      </c>
      <c r="BG406" s="10">
        <f>3/24000000*OO[[#This Row],[115 (03JUL1985 06:00:00)-Water Temperature (C)]]*OO[[#This Row],[57]]</f>
        <v>9.6904572760450009E-5</v>
      </c>
      <c r="BH406" s="10">
        <f>3/24000000*OO[[#This Row],[116 (03JUL1985 09:00:00)-Water Temperature (C)]]*OO[[#This Row],[58]]</f>
        <v>9.0475863579200002E-5</v>
      </c>
      <c r="BI406" s="10">
        <f>3/24000000*OO[[#This Row],[117 (03JUL1985 12:00:00)-Water Temperature (C)]]*OO[[#This Row],[59]]</f>
        <v>8.5427303393162502E-5</v>
      </c>
      <c r="BJ406" s="10">
        <f>3/24000000*OO[[#This Row],[118 (03JUL1985 15:00:00)-Water Temperature (C)]]*OO[[#This Row],[60]]</f>
        <v>7.9174047607574998E-5</v>
      </c>
      <c r="BK406" s="10">
        <f>3/24000000*OO[[#This Row],[119 (03JUL1985 18:00:00)-Water Temperature (C)]]*OO[[#This Row],[61]]</f>
        <v>7.1571971710387497E-5</v>
      </c>
      <c r="BL406" s="10">
        <f>3/24000000*OO[[#This Row],[120 (03JUL1985 21:00:00)-Water Temperature (C)]]*OO[[#This Row],[62]]</f>
        <v>6.1520294475749998E-5</v>
      </c>
      <c r="BM406" s="10">
        <f>3/24000000*OO[[#This Row],[121 (04JUL1985 00:00:00)-Water Temperature (C)]]*OO[[#This Row],[63]]</f>
        <v>5.1189891352299995E-5</v>
      </c>
      <c r="BN406" s="10">
        <f>3/24000000*OO[[#This Row],[122 (04JUL1985 03:00:00)-Water Temperature (C)]]*OO[[#This Row],[64]]</f>
        <v>4.2851585942762497E-5</v>
      </c>
      <c r="BO406" s="10">
        <f>3/24000000*OO[[#This Row],[123 (04JUL1985 06:00:00)-Water Temperature (C)]]*OO[[#This Row],[65]]</f>
        <v>3.6497525255624992E-5</v>
      </c>
      <c r="BP406" s="10">
        <f>3/24000000*OO[[#This Row],[124 (04JUL1985 09:00:00)-Water Temperature (C)]]*OO[[#This Row],[66]]</f>
        <v>3.2292378476912505E-5</v>
      </c>
      <c r="BQ406" s="10">
        <f>3/24000000*OO[[#This Row],[125 (04JUL1985 12:00:00)-Water Temperature (C)]]*OO[[#This Row],[67]]</f>
        <v>2.8494846594749997E-5</v>
      </c>
      <c r="BR406" s="10">
        <f>3/24000000*OO[[#This Row],[126 (04JUL1985 15:00:00)-Water Temperature (C)]]*OO[[#This Row],[68]]</f>
        <v>2.4791443590779994E-5</v>
      </c>
      <c r="BS406" s="10">
        <f>3/24000000*OO[[#This Row],[127 (04JUL1985 18:00:00)-Water Temperature (C)]]*OO[[#This Row],[69]]</f>
        <v>2.0595776973582497E-5</v>
      </c>
      <c r="BT406" s="10">
        <f>3/24000000*OO[[#This Row],[128 (04JUL1985 21:00:00)-Water Temperature (C)]]*OO[[#This Row],[70]]</f>
        <v>1.62434671454575E-5</v>
      </c>
      <c r="BU406" s="10">
        <f>3/24000000*OO[[#This Row],[129 (05JUL1985 00:00:00)-Water Temperature (C)]]*OO[[#This Row],[71]]</f>
        <v>1.2572184706949999E-5</v>
      </c>
      <c r="BV406" s="10">
        <f>3/24000000*OO[[#This Row],[130 (05JUL1985 03:00:00)-Water Temperature (C)]]*OO[[#This Row],[72]]</f>
        <v>9.7710150112850008E-6</v>
      </c>
      <c r="BW406" s="10">
        <f>3/24000000*OO[[#This Row],[131 (05JUL1985 06:00:00)-Water Temperature (C)]]*OO[[#This Row],[73]]</f>
        <v>7.7126026519249998E-6</v>
      </c>
      <c r="BX406" s="10">
        <f>3/24000000*OO[[#This Row],[132 (05JUL1985 09:00:00)-Water Temperature (C)]]*OO[[#This Row],[74]]</f>
        <v>6.4515891289587487E-6</v>
      </c>
      <c r="BY406" s="10">
        <f>3/24000000*OO[[#This Row],[133 (05JUL1985 12:00:00)-Water Temperature (C)]]*OO[[#This Row],[75]]</f>
        <v>5.4733191716750005E-6</v>
      </c>
      <c r="BZ406" s="10">
        <f>3/24000000*OO[[#This Row],[134 (05JUL1985 15:00:00)-Water Temperature (C)]]*OO[[#This Row],[76]]</f>
        <v>4.7835090793874994E-6</v>
      </c>
      <c r="CA406" s="10">
        <f>3/24000000*OO[[#This Row],[135 (05JUL1985 18:00:00)-Water Temperature (C)]]*OO[[#This Row],[77]]</f>
        <v>4.2648817379187493E-6</v>
      </c>
      <c r="CB406" s="10">
        <f>3/24000000*OO[[#This Row],[136 (05JUL1985 21:00:00)-Water Temperature (C)]]*OO[[#This Row],[78]]</f>
        <v>3.8057264678125005E-6</v>
      </c>
      <c r="CC406" s="10">
        <f>3/24000000*OO[[#This Row],[137 (06JUL1985 00:00:00)-Water Temperature (C)]]*OO[[#This Row],[79]]</f>
        <v>3.3874288698987498E-6</v>
      </c>
      <c r="CD406" s="10">
        <f>3/24000000*OO[[#This Row],[138 (06JUL1985 03:00:00)-Water Temperature (C)]]*OO[[#This Row],[80]]</f>
        <v>3.05689931547E-6</v>
      </c>
      <c r="CE406" s="10">
        <f>3/24000000*OO[[#This Row],[139 (06JUL1985 06:00:00)-Water Temperature (C)]]*OO[[#This Row],[81]]</f>
        <v>2.8497378113874998E-6</v>
      </c>
      <c r="CF406" s="10">
        <f>3/24000000*OO[[#This Row],[140 (06JUL1985 09:00:00)-Water Temperature (C)]]*OO[[#This Row],[82]]</f>
        <v>2.8302058404787503E-6</v>
      </c>
      <c r="CG406" s="10">
        <f>3/24000000*OO[[#This Row],[141 (06JUL1985 12:00:00)-Water Temperature (C)]]*OO[[#This Row],[83]]</f>
        <v>2.8037813234274995E-6</v>
      </c>
      <c r="CH406" s="10">
        <f>3/24000000*OO[[#This Row],[142 (06JUL1985 15:00:00)-Water Temperature (C)]]*OO[[#This Row],[84]]</f>
        <v>2.7561329194245001E-6</v>
      </c>
      <c r="CI406" s="10">
        <f>3/24000000*OO[[#This Row],[143 (06JUL1985 18:00:00)-Water Temperature (C)]]*OO[[#This Row],[85]]</f>
        <v>2.7086120544432503E-6</v>
      </c>
      <c r="CJ406" s="10">
        <f>3/24000000*OO[[#This Row],[144 (06JUL1985 21:00:00)-Water Temperature (C)]]*OO[[#This Row],[86]]</f>
        <v>2.5863991734417499E-6</v>
      </c>
      <c r="CK406" s="10">
        <f>3/24000000*OO[[#This Row],[145 (07JUL1985 00:00:00)-Water Temperature (C)]]*OO[[#This Row],[87]]</f>
        <v>2.4092333989244996E-6</v>
      </c>
      <c r="CL406" s="10">
        <f>3/24000000*OO[[#This Row],[146 (07JUL1985 03:00:00)-Water Temperature (C)]]*OO[[#This Row],[88]]</f>
        <v>2.2662364373512501E-6</v>
      </c>
      <c r="CM406" s="10">
        <f>3/24000000*OO[[#This Row],[147 (07JUL1985 06:00:00)-Water Temperature (C)]]*OO[[#This Row],[89]]</f>
        <v>2.17203977543625E-6</v>
      </c>
      <c r="CN406" s="10">
        <f>3/24000000*OO[[#This Row],[148 (07JUL1985 09:00:00)-Water Temperature (C)]]*OO[[#This Row],[90]]</f>
        <v>2.1863876211851248E-6</v>
      </c>
      <c r="CO406" s="10">
        <f>3/24000000*OO[[#This Row],[149 (07JUL1985 12:00:00)-Water Temperature (C)]]*OO[[#This Row],[91]]</f>
        <v>2.1997219616072496E-6</v>
      </c>
      <c r="CP406" s="10">
        <f>3/24000000*OO[[#This Row],[150 (07JUL1985 15:00:00)-Water Temperature (C)]]*OO[[#This Row],[92]]</f>
        <v>2.1606373551835001E-6</v>
      </c>
      <c r="CQ406" s="10">
        <f>3/24000000*OO[[#This Row],[151 (07JUL1985 18:00:00)-Water Temperature (C)]]*OO[[#This Row],[93]]</f>
        <v>2.0901137869530001E-6</v>
      </c>
      <c r="CR406" s="10">
        <f>3/24000000*OO[[#This Row],[152 (07JUL1985 21:00:00)-Water Temperature (C)]]*OO[[#This Row],[94]]</f>
        <v>1.9488942447256247E-6</v>
      </c>
      <c r="CS406" s="10">
        <f>3/24000000*OO[[#This Row],[153 (08JUL1985 00:00:00)-Water Temperature (C)]]*OO[[#This Row],[95]]</f>
        <v>1.7904101515299999E-6</v>
      </c>
      <c r="CT406" s="10">
        <f>3/24000000*OO[[#This Row],[154 (08JUL1985 03:00:00)-Water Temperature (C)]]*OO[[#This Row],[96]]</f>
        <v>1.6625168154607498E-6</v>
      </c>
      <c r="CU406" s="10">
        <f>3/24000000*OO[[#This Row],[155 (08JUL1985 06:00:00)-Water Temperature (C)]]*OO[[#This Row],[97]]</f>
        <v>1.5718334951552499E-6</v>
      </c>
      <c r="CV406" s="10">
        <f>3/24000000*OO[[#This Row],[156 (08JUL1985 09:00:00)-Water Temperature (C)]]*OO[[#This Row],[98]]</f>
        <v>1.512761297980375E-6</v>
      </c>
      <c r="CW406" s="10">
        <f>3/24000000*OO[[#This Row],[157 (08JUL1985 12:00:00)-Water Temperature (C)]]*OO[[#This Row],[99]]</f>
        <v>1.4945276063429999E-6</v>
      </c>
    </row>
    <row r="407" spans="1:101" x14ac:dyDescent="0.35">
      <c r="A407" t="s">
        <v>414</v>
      </c>
      <c r="B407">
        <v>608.73739999999998</v>
      </c>
      <c r="C407" s="10">
        <f>3/24*OO[[#This Row],[59 (26JUN1985 06:00:00)-Water Temperature (C)]]*OO[[#This Row],[1]]/SUM(OO[1])</f>
        <v>0</v>
      </c>
      <c r="D407" s="10">
        <f>3/24*OO[[#This Row],[60 (26JUN1985 09:00:00)-Water Temperature (C)]]*OO[[#This Row],[2]]/SUM(OO[2])</f>
        <v>0</v>
      </c>
      <c r="E407" s="10">
        <f>3/24*OO[[#This Row],[61 (26JUN1985 12:00:00)-Water Temperature (C)]]*OO[[#This Row],[3]]/SUM(OO[3])</f>
        <v>0</v>
      </c>
      <c r="F407" s="10">
        <f>3/24*OO[[#This Row],[62 (26JUN1985 15:00:00)-Water Temperature (C)]]*OO[[#This Row],[4]]/SUM(OO[4])</f>
        <v>0</v>
      </c>
      <c r="G407" s="10">
        <f>3/24*OO[[#This Row],[63 (26JUN1985 18:00:00)-Water Temperature (C)]]*OO[[#This Row],[5]]/SUM(OO[5])</f>
        <v>0</v>
      </c>
      <c r="H407" s="10">
        <f>3/24*OO[[#This Row],[64 (26JUN1985 21:00:00)-Water Temperature (C)]]*OO[[#This Row],[6]]/SUM(OO[6])</f>
        <v>0</v>
      </c>
      <c r="I407" s="10">
        <f>3/24*OO[[#This Row],[65 (27JUN1985 00:00:00)-Water Temperature (C)]]*OO[[#This Row],[7]]/SUM(OO[7])</f>
        <v>0</v>
      </c>
      <c r="J407" s="10">
        <f>3/24*OO[[#This Row],[66 (27JUN1985 03:00:00)-Water Temperature (C)]]*OO[[#This Row],[8]]/SUM(OO[8])</f>
        <v>0</v>
      </c>
      <c r="K407" s="10">
        <f>3/24*OO[[#This Row],[67 (27JUN1985 06:00:00)-Water Temperature (C)]]*OO[[#This Row],[9]]/SUM(OO[9])</f>
        <v>0</v>
      </c>
      <c r="L407" s="10">
        <f>3/24*OO[[#This Row],[68 (27JUN1985 09:00:00)-Water Temperature (C)]]*OO[[#This Row],[10]]/SUM(OO[10])</f>
        <v>0</v>
      </c>
      <c r="M407" s="10">
        <f>3/24*OO[[#This Row],[69 (27JUN1985 12:00:00)-Water Temperature (C)]]*OO[[#This Row],[11]]/SUM(OO[11])</f>
        <v>0</v>
      </c>
      <c r="N407" s="10">
        <f>3/24*OO[[#This Row],[70 (27JUN1985 15:00:00)-Water Temperature (C)]]*OO[[#This Row],[12]]/SUM(OO[12])</f>
        <v>0</v>
      </c>
      <c r="O407" s="10">
        <f>3/24*OO[[#This Row],[71 (27JUN1985 18:00:00)-Water Temperature (C)]]*OO[[#This Row],[13]]/SUM(OO[13])</f>
        <v>0</v>
      </c>
      <c r="P407" s="10">
        <f>3/24*OO[[#This Row],[72 (27JUN1985 21:00:00)-Water Temperature (C)]]*OO[[#This Row],[14]]/SUM(OO[14])</f>
        <v>0</v>
      </c>
      <c r="Q407" s="10">
        <f>3/24*OO[[#This Row],[73 (28JUN1985 00:00:00)-Water Temperature (C)]]*OO[[#This Row],[15]]/SUM(OO[15])</f>
        <v>0</v>
      </c>
      <c r="R407" s="10">
        <f>3/24*OO[[#This Row],[74 (28JUN1985 03:00:00)-Water Temperature (C)]]*OO[[#This Row],[16]]/SUM(OO[16])</f>
        <v>0</v>
      </c>
      <c r="S407" s="10">
        <f>3/24*OO[[#This Row],[75 (28JUN1985 06:00:00)-Water Temperature (C)]]*OO[[#This Row],[17]]/SUM(OO[17])</f>
        <v>0</v>
      </c>
      <c r="T407" s="10">
        <f>3/24*OO[[#This Row],[76 (28JUN1985 09:00:00)-Water Temperature (C)]]*OO[[#This Row],[18]]/SUM(OO[18])</f>
        <v>0</v>
      </c>
      <c r="U407" s="10">
        <f>3/24*OO[[#This Row],[77 (28JUN1985 12:00:00)-Water Temperature (C)]]*OO[[#This Row],[19]]/SUM(OO[19])</f>
        <v>0</v>
      </c>
      <c r="V407" s="10">
        <f>3/24000000*OO[[#This Row],[78 (28JUN1985 15:00:00)-Water Temperature (C)]]*OO[[#This Row],[20]]</f>
        <v>0</v>
      </c>
      <c r="W407" s="10">
        <f>3/24000000*OO[[#This Row],[79 (28JUN1985 18:00:00)-Water Temperature (C)]]*OO[[#This Row],[21]]</f>
        <v>0</v>
      </c>
      <c r="X407" s="10">
        <f>3/24000000*OO[[#This Row],[80 (28JUN1985 21:00:00)-Water Temperature (C)]]*OO[[#This Row],[22]]</f>
        <v>1.4336994721819999E-36</v>
      </c>
      <c r="Y407" s="10">
        <f>3/24000000*OO[[#This Row],[81 (29JUN1985 00:00:00)-Water Temperature (C)]]*OO[[#This Row],[23]]</f>
        <v>1.84459425607275E-30</v>
      </c>
      <c r="Z407" s="10">
        <f>3/24000000*OO[[#This Row],[82 (29JUN1985 03:00:00)-Water Temperature (C)]]*OO[[#This Row],[24]]</f>
        <v>1.8959620389850003E-24</v>
      </c>
      <c r="AA407" s="10">
        <f>3/24000000*OO[[#This Row],[83 (29JUN1985 06:00:00)-Water Temperature (C)]]*OO[[#This Row],[25]]</f>
        <v>4.3576002693312501E-20</v>
      </c>
      <c r="AB407" s="10">
        <f>3/24000000*OO[[#This Row],[84 (29JUN1985 09:00:00)-Water Temperature (C)]]*OO[[#This Row],[26]]</f>
        <v>9.6798865522599985E-17</v>
      </c>
      <c r="AC407" s="10">
        <f>3/24000000*OO[[#This Row],[85 (29JUN1985 12:00:00)-Water Temperature (C)]]*OO[[#This Row],[27]]</f>
        <v>5.3862056550225003E-14</v>
      </c>
      <c r="AD407" s="10">
        <f>3/24000000*OO[[#This Row],[86 (29JUN1985 15:00:00)-Water Temperature (C)]]*OO[[#This Row],[28]]</f>
        <v>1.0561241325239999E-11</v>
      </c>
      <c r="AE407" s="10">
        <f>3/24000000*OO[[#This Row],[88 (29JUN1985 21:00:00)-Water Temperature (C)]]*OO[[#This Row],[30]]</f>
        <v>3.6278821943374993E-8</v>
      </c>
      <c r="AF407" s="10">
        <f>3/24000000*OO[[#This Row],[88 (29JUN1985 21:00:00)-Water Temperature (C)]]*OO[[#This Row],[30]]</f>
        <v>3.6278821943374993E-8</v>
      </c>
      <c r="AG407" s="10">
        <f>3/24000000*OO[[#This Row],[89 (30JUN1985 00:00:00)-Water Temperature (C)]]*OO[[#This Row],[31]]</f>
        <v>8.1118248588299993E-7</v>
      </c>
      <c r="AH407" s="10">
        <f>3/24000000*OO[[#This Row],[90 (30JUN1985 03:00:00)-Water Temperature (C)]]*OO[[#This Row],[32]]</f>
        <v>1.097448098475E-5</v>
      </c>
      <c r="AI407" s="10">
        <f>3/24000000*OO[[#This Row],[91 (30JUN1985 06:00:00)-Water Temperature (C)]]*OO[[#This Row],[33]]</f>
        <v>9.5837893998525E-5</v>
      </c>
      <c r="AJ407" s="10">
        <f>3/24000000*OO[[#This Row],[92 (30JUN1985 09:00:00)-Water Temperature (C)]]*OO[[#This Row],[34]]</f>
        <v>5.86202315949E-4</v>
      </c>
      <c r="AK407" s="10">
        <f>3/24000000*OO[[#This Row],[93 (30JUN1985 12:00:00)-Water Temperature (C)]]*OO[[#This Row],[35]]</f>
        <v>2.5894510770299996E-3</v>
      </c>
      <c r="AL407" s="10">
        <f>3/24000000*OO[[#This Row],[94 (30JUN1985 15:00:00)-Water Temperature (C)]]*OO[[#This Row],[36]]</f>
        <v>8.394143939872499E-3</v>
      </c>
      <c r="AM407" s="10">
        <f>3/24000000*OO[[#This Row],[95 (30JUN1985 18:00:00)-Water Temperature (C)]]*OO[[#This Row],[37]]</f>
        <v>2.0363731196387503E-2</v>
      </c>
      <c r="AN407" s="10">
        <f>3/24000000*OO[[#This Row],[96 (30JUN1985 21:00:00)-Water Temperature (C)]]*OO[[#This Row],[38]]</f>
        <v>3.7395878487624996E-2</v>
      </c>
      <c r="AO407" s="10">
        <f>3/24000000*OO[[#This Row],[97 (01JUL1985 00:00:00)-Water Temperature (C)]]*OO[[#This Row],[39]]</f>
        <v>5.3814881733399995E-2</v>
      </c>
      <c r="AP407" s="10">
        <f>3/24000000*OO[[#This Row],[98 (01JUL1985 03:00:00)-Water Temperature (C)]]*OO[[#This Row],[40]]</f>
        <v>6.3145748724799999E-2</v>
      </c>
      <c r="AQ407" s="10">
        <f>3/24000000*OO[[#This Row],[99 (01JUL1985 06:00:00)-Water Temperature (C)]]*OO[[#This Row],[41]]</f>
        <v>6.2808666481324993E-2</v>
      </c>
      <c r="AR407" s="10">
        <f>3/24000000*OO[[#This Row],[100 (01JUL1985 09:00:00)-Water Temperature (C)]]*OO[[#This Row],[42]]</f>
        <v>5.652923853744999E-2</v>
      </c>
      <c r="AS407" s="10">
        <f>3/24000000*OO[[#This Row],[101 (01JUL1985 12:00:00)-Water Temperature (C)]]*OO[[#This Row],[43]]</f>
        <v>4.4522549548874996E-2</v>
      </c>
      <c r="AT407" s="10">
        <f>3/24000000*OO[[#This Row],[102 (01JUL1985 15:00:00)-Water Temperature (C)]]*OO[[#This Row],[44]]</f>
        <v>3.08216777538E-2</v>
      </c>
      <c r="AU407" s="10">
        <f>3/24000000*OO[[#This Row],[103 (01JUL1985 18:00:00)-Water Temperature (C)]]*OO[[#This Row],[45]]</f>
        <v>1.8516617978625E-2</v>
      </c>
      <c r="AV407" s="10">
        <f>3/24000000*OO[[#This Row],[104 (01JUL1985 21:00:00)-Water Temperature (C)]]*OO[[#This Row],[46]]</f>
        <v>9.6625423390600002E-3</v>
      </c>
      <c r="AW407" s="10">
        <f>3/24000000*OO[[#This Row],[105 (02JUL1985 00:00:00)-Water Temperature (C)]]*OO[[#This Row],[47]]</f>
        <v>4.50257979405625E-3</v>
      </c>
      <c r="AX407" s="10">
        <f>3/24000000*OO[[#This Row],[106 (02JUL1985 03:00:00)-Water Temperature (C)]]*OO[[#This Row],[48]]</f>
        <v>1.9852786270450002E-3</v>
      </c>
      <c r="AY407" s="10">
        <f>3/24000000*OO[[#This Row],[107 (02JUL1985 06:00:00)-Water Temperature (C)]]*OO[[#This Row],[49]]</f>
        <v>8.5562105053600007E-4</v>
      </c>
      <c r="AZ407" s="10">
        <f>3/24000000*OO[[#This Row],[108 (02JUL1985 09:00:00)-Water Temperature (C)]]*OO[[#This Row],[50]]</f>
        <v>3.8691823700549995E-4</v>
      </c>
      <c r="BA407" s="10">
        <f>3/24000000*OO[[#This Row],[109 (02JUL1985 12:00:00)-Water Temperature (C)]]*OO[[#This Row],[51]]</f>
        <v>1.9064627042549999E-4</v>
      </c>
      <c r="BB407" s="10">
        <f>3/24000000*OO[[#This Row],[110 (02JUL1985 15:00:00)-Water Temperature (C)]]*OO[[#This Row],[52]]</f>
        <v>1.1372106339983748E-4</v>
      </c>
      <c r="BC407" s="10">
        <f>3/24000000*OO[[#This Row],[111 (02JUL1985 18:00:00)-Water Temperature (C)]]*OO[[#This Row],[53]]</f>
        <v>8.5564372985437494E-5</v>
      </c>
      <c r="BD407" s="10">
        <f>3/24000000*OO[[#This Row],[112 (02JUL1985 21:00:00)-Water Temperature (C)]]*OO[[#This Row],[54]]</f>
        <v>7.3568713639837502E-5</v>
      </c>
      <c r="BE407" s="10">
        <f>3/24000000*OO[[#This Row],[113 (03JUL1985 00:00:00)-Water Temperature (C)]]*OO[[#This Row],[55]]</f>
        <v>6.491197662284999E-5</v>
      </c>
      <c r="BF407" s="10">
        <f>3/24000000*OO[[#This Row],[114 (03JUL1985 03:00:00)-Water Temperature (C)]]*OO[[#This Row],[56]]</f>
        <v>5.7335798079137497E-5</v>
      </c>
      <c r="BG407" s="10">
        <f>3/24000000*OO[[#This Row],[115 (03JUL1985 06:00:00)-Water Temperature (C)]]*OO[[#This Row],[57]]</f>
        <v>5.1243110127700007E-5</v>
      </c>
      <c r="BH407" s="10">
        <f>3/24000000*OO[[#This Row],[116 (03JUL1985 09:00:00)-Water Temperature (C)]]*OO[[#This Row],[58]]</f>
        <v>4.79856071330125E-5</v>
      </c>
      <c r="BI407" s="10">
        <f>3/24000000*OO[[#This Row],[117 (03JUL1985 12:00:00)-Water Temperature (C)]]*OO[[#This Row],[59]]</f>
        <v>4.5437253201599999E-5</v>
      </c>
      <c r="BJ407" s="10">
        <f>3/24000000*OO[[#This Row],[118 (03JUL1985 15:00:00)-Water Temperature (C)]]*OO[[#This Row],[60]]</f>
        <v>4.2320691252812499E-5</v>
      </c>
      <c r="BK407" s="10">
        <f>3/24000000*OO[[#This Row],[119 (03JUL1985 18:00:00)-Water Temperature (C)]]*OO[[#This Row],[61]]</f>
        <v>3.8449848425624993E-5</v>
      </c>
      <c r="BL407" s="10">
        <f>3/24000000*OO[[#This Row],[120 (03JUL1985 21:00:00)-Water Temperature (C)]]*OO[[#This Row],[62]]</f>
        <v>3.3208174147E-5</v>
      </c>
      <c r="BM407" s="10">
        <f>3/24000000*OO[[#This Row],[121 (04JUL1985 00:00:00)-Water Temperature (C)]]*OO[[#This Row],[63]]</f>
        <v>2.7697134241169995E-5</v>
      </c>
      <c r="BN407" s="10">
        <f>3/24000000*OO[[#This Row],[122 (04JUL1985 03:00:00)-Water Temperature (C)]]*OO[[#This Row],[64]]</f>
        <v>2.3121533775161249E-5</v>
      </c>
      <c r="BO407" s="10">
        <f>3/24000000*OO[[#This Row],[123 (04JUL1985 06:00:00)-Water Temperature (C)]]*OO[[#This Row],[65]]</f>
        <v>1.9679333513119996E-5</v>
      </c>
      <c r="BP407" s="10">
        <f>3/24000000*OO[[#This Row],[124 (04JUL1985 09:00:00)-Water Temperature (C)]]*OO[[#This Row],[66]]</f>
        <v>1.737134309186125E-5</v>
      </c>
      <c r="BQ407" s="10">
        <f>3/24000000*OO[[#This Row],[125 (04JUL1985 12:00:00)-Water Temperature (C)]]*OO[[#This Row],[67]]</f>
        <v>1.5343141102514996E-5</v>
      </c>
      <c r="BR407" s="10">
        <f>3/24000000*OO[[#This Row],[126 (04JUL1985 15:00:00)-Water Temperature (C)]]*OO[[#This Row],[68]]</f>
        <v>1.3423483849694999E-5</v>
      </c>
      <c r="BS407" s="10">
        <f>3/24000000*OO[[#This Row],[127 (04JUL1985 18:00:00)-Water Temperature (C)]]*OO[[#This Row],[69]]</f>
        <v>1.122116750745E-5</v>
      </c>
      <c r="BT407" s="10">
        <f>3/24000000*OO[[#This Row],[128 (04JUL1985 21:00:00)-Water Temperature (C)]]*OO[[#This Row],[70]]</f>
        <v>8.9347454662399997E-6</v>
      </c>
      <c r="BU407" s="10">
        <f>3/24000000*OO[[#This Row],[129 (05JUL1985 00:00:00)-Water Temperature (C)]]*OO[[#This Row],[71]]</f>
        <v>6.9238639821237506E-6</v>
      </c>
      <c r="BV407" s="10">
        <f>3/24000000*OO[[#This Row],[130 (05JUL1985 03:00:00)-Water Temperature (C)]]*OO[[#This Row],[72]]</f>
        <v>5.3793330237649999E-6</v>
      </c>
      <c r="BW407" s="10">
        <f>3/24000000*OO[[#This Row],[131 (05JUL1985 06:00:00)-Water Temperature (C)]]*OO[[#This Row],[73]]</f>
        <v>4.2335069211999999E-6</v>
      </c>
      <c r="BX407" s="10">
        <f>3/24000000*OO[[#This Row],[132 (05JUL1985 09:00:00)-Water Temperature (C)]]*OO[[#This Row],[74]]</f>
        <v>3.5255661282199996E-6</v>
      </c>
      <c r="BY407" s="10">
        <f>3/24000000*OO[[#This Row],[133 (05JUL1985 12:00:00)-Water Temperature (C)]]*OO[[#This Row],[75]]</f>
        <v>2.9744965208624999E-6</v>
      </c>
      <c r="BZ407" s="10">
        <f>3/24000000*OO[[#This Row],[134 (05JUL1985 15:00:00)-Water Temperature (C)]]*OO[[#This Row],[76]]</f>
        <v>2.589468251689875E-6</v>
      </c>
      <c r="CA407" s="10">
        <f>3/24000000*OO[[#This Row],[135 (05JUL1985 18:00:00)-Water Temperature (C)]]*OO[[#This Row],[77]]</f>
        <v>2.2998408036922503E-6</v>
      </c>
      <c r="CB407" s="10">
        <f>3/24000000*OO[[#This Row],[136 (05JUL1985 21:00:00)-Water Temperature (C)]]*OO[[#This Row],[78]]</f>
        <v>2.04640707792325E-6</v>
      </c>
      <c r="CC407" s="10">
        <f>3/24000000*OO[[#This Row],[137 (06JUL1985 00:00:00)-Water Temperature (C)]]*OO[[#This Row],[79]]</f>
        <v>1.8158552559642503E-6</v>
      </c>
      <c r="CD407" s="10">
        <f>3/24000000*OO[[#This Row],[138 (06JUL1985 03:00:00)-Water Temperature (C)]]*OO[[#This Row],[80]]</f>
        <v>1.6338229408974997E-6</v>
      </c>
      <c r="CE407" s="10">
        <f>3/24000000*OO[[#This Row],[139 (06JUL1985 06:00:00)-Water Temperature (C)]]*OO[[#This Row],[81]]</f>
        <v>1.5186253503719999E-6</v>
      </c>
      <c r="CF407" s="10">
        <f>3/24000000*OO[[#This Row],[140 (06JUL1985 09:00:00)-Water Temperature (C)]]*OO[[#This Row],[82]]</f>
        <v>1.5058770892447498E-6</v>
      </c>
      <c r="CG407" s="10">
        <f>3/24000000*OO[[#This Row],[141 (06JUL1985 12:00:00)-Water Temperature (C)]]*OO[[#This Row],[83]]</f>
        <v>1.491069709184E-6</v>
      </c>
      <c r="CH407" s="10">
        <f>3/24000000*OO[[#This Row],[142 (06JUL1985 15:00:00)-Water Temperature (C)]]*OO[[#This Row],[84]]</f>
        <v>1.466555767404E-6</v>
      </c>
      <c r="CI407" s="10">
        <f>3/24000000*OO[[#This Row],[143 (06JUL1985 18:00:00)-Water Temperature (C)]]*OO[[#This Row],[85]]</f>
        <v>1.441196044575E-6</v>
      </c>
      <c r="CJ407" s="10">
        <f>3/24000000*OO[[#This Row],[144 (06JUL1985 21:00:00)-Water Temperature (C)]]*OO[[#This Row],[86]]</f>
        <v>1.37487469844E-6</v>
      </c>
      <c r="CK407" s="10">
        <f>3/24000000*OO[[#This Row],[145 (07JUL1985 00:00:00)-Water Temperature (C)]]*OO[[#This Row],[87]]</f>
        <v>1.278578126409E-6</v>
      </c>
      <c r="CL407" s="10">
        <f>3/24000000*OO[[#This Row],[146 (07JUL1985 03:00:00)-Water Temperature (C)]]*OO[[#This Row],[88]]</f>
        <v>1.2008068006931251E-6</v>
      </c>
      <c r="CM407" s="10">
        <f>3/24000000*OO[[#This Row],[147 (07JUL1985 06:00:00)-Water Temperature (C)]]*OO[[#This Row],[89]]</f>
        <v>1.1487511376625001E-6</v>
      </c>
      <c r="CN407" s="10">
        <f>3/24000000*OO[[#This Row],[148 (07JUL1985 09:00:00)-Water Temperature (C)]]*OO[[#This Row],[90]]</f>
        <v>1.1565746330751249E-6</v>
      </c>
      <c r="CO407" s="10">
        <f>3/24000000*OO[[#This Row],[149 (07JUL1985 12:00:00)-Water Temperature (C)]]*OO[[#This Row],[91]]</f>
        <v>1.16573871677625E-6</v>
      </c>
      <c r="CP407" s="10">
        <f>3/24000000*OO[[#This Row],[150 (07JUL1985 15:00:00)-Water Temperature (C)]]*OO[[#This Row],[92]]</f>
        <v>1.1476507098428751E-6</v>
      </c>
      <c r="CQ407" s="10">
        <f>3/24000000*OO[[#This Row],[151 (07JUL1985 18:00:00)-Water Temperature (C)]]*OO[[#This Row],[93]]</f>
        <v>1.1115791780444999E-6</v>
      </c>
      <c r="CR407" s="10">
        <f>3/24000000*OO[[#This Row],[152 (07JUL1985 21:00:00)-Water Temperature (C)]]*OO[[#This Row],[94]]</f>
        <v>1.0362428035542499E-6</v>
      </c>
      <c r="CS407" s="10">
        <f>3/24000000*OO[[#This Row],[153 (08JUL1985 00:00:00)-Water Temperature (C)]]*OO[[#This Row],[95]]</f>
        <v>9.5042988327787511E-7</v>
      </c>
      <c r="CT407" s="10">
        <f>3/24000000*OO[[#This Row],[154 (08JUL1985 03:00:00)-Water Temperature (C)]]*OO[[#This Row],[96]]</f>
        <v>8.8019975345799994E-7</v>
      </c>
      <c r="CU407" s="10">
        <f>3/24000000*OO[[#This Row],[155 (08JUL1985 06:00:00)-Water Temperature (C)]]*OO[[#This Row],[97]]</f>
        <v>8.3061087294150008E-7</v>
      </c>
      <c r="CV407" s="10">
        <f>3/24000000*OO[[#This Row],[156 (08JUL1985 09:00:00)-Water Temperature (C)]]*OO[[#This Row],[98]]</f>
        <v>7.9836252130649987E-7</v>
      </c>
      <c r="CW407" s="10">
        <f>3/24000000*OO[[#This Row],[157 (08JUL1985 12:00:00)-Water Temperature (C)]]*OO[[#This Row],[99]]</f>
        <v>7.8934321538774994E-7</v>
      </c>
    </row>
    <row r="408" spans="1:101" x14ac:dyDescent="0.35">
      <c r="A408" t="s">
        <v>415</v>
      </c>
      <c r="B408">
        <v>948.83019999999999</v>
      </c>
      <c r="C408" s="10">
        <f>3/24*OO[[#This Row],[59 (26JUN1985 06:00:00)-Water Temperature (C)]]*OO[[#This Row],[1]]/SUM(OO[1])</f>
        <v>0</v>
      </c>
      <c r="D408" s="10">
        <f>3/24*OO[[#This Row],[60 (26JUN1985 09:00:00)-Water Temperature (C)]]*OO[[#This Row],[2]]/SUM(OO[2])</f>
        <v>0</v>
      </c>
      <c r="E408" s="10">
        <f>3/24*OO[[#This Row],[61 (26JUN1985 12:00:00)-Water Temperature (C)]]*OO[[#This Row],[3]]/SUM(OO[3])</f>
        <v>0</v>
      </c>
      <c r="F408" s="10">
        <f>3/24*OO[[#This Row],[62 (26JUN1985 15:00:00)-Water Temperature (C)]]*OO[[#This Row],[4]]/SUM(OO[4])</f>
        <v>0</v>
      </c>
      <c r="G408" s="10">
        <f>3/24*OO[[#This Row],[63 (26JUN1985 18:00:00)-Water Temperature (C)]]*OO[[#This Row],[5]]/SUM(OO[5])</f>
        <v>0</v>
      </c>
      <c r="H408" s="10">
        <f>3/24*OO[[#This Row],[64 (26JUN1985 21:00:00)-Water Temperature (C)]]*OO[[#This Row],[6]]/SUM(OO[6])</f>
        <v>0</v>
      </c>
      <c r="I408" s="10">
        <f>3/24*OO[[#This Row],[65 (27JUN1985 00:00:00)-Water Temperature (C)]]*OO[[#This Row],[7]]/SUM(OO[7])</f>
        <v>0</v>
      </c>
      <c r="J408" s="10">
        <f>3/24*OO[[#This Row],[66 (27JUN1985 03:00:00)-Water Temperature (C)]]*OO[[#This Row],[8]]/SUM(OO[8])</f>
        <v>0</v>
      </c>
      <c r="K408" s="10">
        <f>3/24*OO[[#This Row],[67 (27JUN1985 06:00:00)-Water Temperature (C)]]*OO[[#This Row],[9]]/SUM(OO[9])</f>
        <v>0</v>
      </c>
      <c r="L408" s="10">
        <f>3/24*OO[[#This Row],[68 (27JUN1985 09:00:00)-Water Temperature (C)]]*OO[[#This Row],[10]]/SUM(OO[10])</f>
        <v>0</v>
      </c>
      <c r="M408" s="10">
        <f>3/24*OO[[#This Row],[69 (27JUN1985 12:00:00)-Water Temperature (C)]]*OO[[#This Row],[11]]/SUM(OO[11])</f>
        <v>0</v>
      </c>
      <c r="N408" s="10">
        <f>3/24*OO[[#This Row],[70 (27JUN1985 15:00:00)-Water Temperature (C)]]*OO[[#This Row],[12]]/SUM(OO[12])</f>
        <v>0</v>
      </c>
      <c r="O408" s="10">
        <f>3/24*OO[[#This Row],[71 (27JUN1985 18:00:00)-Water Temperature (C)]]*OO[[#This Row],[13]]/SUM(OO[13])</f>
        <v>0</v>
      </c>
      <c r="P408" s="10">
        <f>3/24*OO[[#This Row],[72 (27JUN1985 21:00:00)-Water Temperature (C)]]*OO[[#This Row],[14]]/SUM(OO[14])</f>
        <v>0</v>
      </c>
      <c r="Q408" s="10">
        <f>3/24*OO[[#This Row],[73 (28JUN1985 00:00:00)-Water Temperature (C)]]*OO[[#This Row],[15]]/SUM(OO[15])</f>
        <v>0</v>
      </c>
      <c r="R408" s="10">
        <f>3/24*OO[[#This Row],[74 (28JUN1985 03:00:00)-Water Temperature (C)]]*OO[[#This Row],[16]]/SUM(OO[16])</f>
        <v>0</v>
      </c>
      <c r="S408" s="10">
        <f>3/24*OO[[#This Row],[75 (28JUN1985 06:00:00)-Water Temperature (C)]]*OO[[#This Row],[17]]/SUM(OO[17])</f>
        <v>0</v>
      </c>
      <c r="T408" s="10">
        <f>3/24*OO[[#This Row],[76 (28JUN1985 09:00:00)-Water Temperature (C)]]*OO[[#This Row],[18]]/SUM(OO[18])</f>
        <v>0</v>
      </c>
      <c r="U408" s="10">
        <f>3/24*OO[[#This Row],[77 (28JUN1985 12:00:00)-Water Temperature (C)]]*OO[[#This Row],[19]]/SUM(OO[19])</f>
        <v>0</v>
      </c>
      <c r="V408" s="10">
        <f>3/24000000*OO[[#This Row],[78 (28JUN1985 15:00:00)-Water Temperature (C)]]*OO[[#This Row],[20]]</f>
        <v>0</v>
      </c>
      <c r="W408" s="10">
        <f>3/24000000*OO[[#This Row],[79 (28JUN1985 18:00:00)-Water Temperature (C)]]*OO[[#This Row],[21]]</f>
        <v>0</v>
      </c>
      <c r="X408" s="10">
        <f>3/24000000*OO[[#This Row],[80 (28JUN1985 21:00:00)-Water Temperature (C)]]*OO[[#This Row],[22]]</f>
        <v>5.9535732202374998E-37</v>
      </c>
      <c r="Y408" s="10">
        <f>3/24000000*OO[[#This Row],[81 (29JUN1985 00:00:00)-Water Temperature (C)]]*OO[[#This Row],[23]]</f>
        <v>6.5870870188549994E-31</v>
      </c>
      <c r="Z408" s="10">
        <f>3/24000000*OO[[#This Row],[82 (29JUN1985 03:00:00)-Water Temperature (C)]]*OO[[#This Row],[24]]</f>
        <v>8.1799157939999995E-25</v>
      </c>
      <c r="AA408" s="10">
        <f>3/24000000*OO[[#This Row],[83 (29JUN1985 06:00:00)-Water Temperature (C)]]*OO[[#This Row],[25]]</f>
        <v>2.2258219634999997E-20</v>
      </c>
      <c r="AB408" s="10">
        <f>3/24000000*OO[[#This Row],[84 (29JUN1985 09:00:00)-Water Temperature (C)]]*OO[[#This Row],[26]]</f>
        <v>5.6443384048700006E-17</v>
      </c>
      <c r="AC408" s="10">
        <f>3/24000000*OO[[#This Row],[85 (29JUN1985 12:00:00)-Water Temperature (C)]]*OO[[#This Row],[27]]</f>
        <v>3.4446593219999999E-14</v>
      </c>
      <c r="AD408" s="10">
        <f>3/24000000*OO[[#This Row],[86 (29JUN1985 15:00:00)-Water Temperature (C)]]*OO[[#This Row],[28]]</f>
        <v>7.25286786979E-12</v>
      </c>
      <c r="AE408" s="10">
        <f>3/24000000*OO[[#This Row],[88 (29JUN1985 21:00:00)-Water Temperature (C)]]*OO[[#This Row],[30]]</f>
        <v>2.7876775445600002E-8</v>
      </c>
      <c r="AF408" s="10">
        <f>3/24000000*OO[[#This Row],[88 (29JUN1985 21:00:00)-Water Temperature (C)]]*OO[[#This Row],[30]]</f>
        <v>2.7876775445600002E-8</v>
      </c>
      <c r="AG408" s="10">
        <f>3/24000000*OO[[#This Row],[89 (30JUN1985 00:00:00)-Water Temperature (C)]]*OO[[#This Row],[31]]</f>
        <v>6.5186546180700008E-7</v>
      </c>
      <c r="AH408" s="10">
        <f>3/24000000*OO[[#This Row],[90 (30JUN1985 03:00:00)-Water Temperature (C)]]*OO[[#This Row],[32]]</f>
        <v>9.2127431534774996E-6</v>
      </c>
      <c r="AI408" s="10">
        <f>3/24000000*OO[[#This Row],[91 (30JUN1985 06:00:00)-Water Temperature (C)]]*OO[[#This Row],[33]]</f>
        <v>8.3820783938500006E-5</v>
      </c>
      <c r="AJ408" s="10">
        <f>3/24000000*OO[[#This Row],[92 (30JUN1985 09:00:00)-Water Temperature (C)]]*OO[[#This Row],[34]]</f>
        <v>5.3254199400049995E-4</v>
      </c>
      <c r="AK408" s="10">
        <f>3/24000000*OO[[#This Row],[93 (30JUN1985 12:00:00)-Water Temperature (C)]]*OO[[#This Row],[35]]</f>
        <v>2.4396883327737501E-3</v>
      </c>
      <c r="AL408" s="10">
        <f>3/24000000*OO[[#This Row],[94 (30JUN1985 15:00:00)-Water Temperature (C)]]*OO[[#This Row],[36]]</f>
        <v>8.1821875839999999E-3</v>
      </c>
      <c r="AM408" s="10">
        <f>3/24000000*OO[[#This Row],[95 (30JUN1985 18:00:00)-Water Temperature (C)]]*OO[[#This Row],[37]]</f>
        <v>2.0503037358297498E-2</v>
      </c>
      <c r="AN408" s="10">
        <f>3/24000000*OO[[#This Row],[96 (30JUN1985 21:00:00)-Water Temperature (C)]]*OO[[#This Row],[38]]</f>
        <v>3.8806139280124996E-2</v>
      </c>
      <c r="AO408" s="10">
        <f>3/24000000*OO[[#This Row],[97 (01JUL1985 00:00:00)-Water Temperature (C)]]*OO[[#This Row],[39]]</f>
        <v>5.7466190950150001E-2</v>
      </c>
      <c r="AP408" s="10">
        <f>3/24000000*OO[[#This Row],[98 (01JUL1985 03:00:00)-Water Temperature (C)]]*OO[[#This Row],[40]]</f>
        <v>6.9255486738649993E-2</v>
      </c>
      <c r="AQ408" s="10">
        <f>3/24000000*OO[[#This Row],[99 (01JUL1985 06:00:00)-Water Temperature (C)]]*OO[[#This Row],[41]]</f>
        <v>7.040272087548749E-2</v>
      </c>
      <c r="AR408" s="10">
        <f>3/24000000*OO[[#This Row],[100 (01JUL1985 09:00:00)-Water Temperature (C)]]*OO[[#This Row],[42]]</f>
        <v>6.4751797791450003E-2</v>
      </c>
      <c r="AS408" s="10">
        <f>3/24000000*OO[[#This Row],[101 (01JUL1985 12:00:00)-Water Temperature (C)]]*OO[[#This Row],[43]]</f>
        <v>5.2398469522975E-2</v>
      </c>
      <c r="AT408" s="10">
        <f>3/24000000*OO[[#This Row],[102 (01JUL1985 15:00:00)-Water Temperature (C)]]*OO[[#This Row],[44]]</f>
        <v>3.7304692746525002E-2</v>
      </c>
      <c r="AU408" s="10">
        <f>3/24000000*OO[[#This Row],[103 (01JUL1985 18:00:00)-Water Temperature (C)]]*OO[[#This Row],[45]]</f>
        <v>2.3094572752159998E-2</v>
      </c>
      <c r="AV408" s="10">
        <f>3/24000000*OO[[#This Row],[104 (01JUL1985 21:00:00)-Water Temperature (C)]]*OO[[#This Row],[46]]</f>
        <v>1.2428666795391249E-2</v>
      </c>
      <c r="AW408" s="10">
        <f>3/24000000*OO[[#This Row],[105 (02JUL1985 00:00:00)-Water Temperature (C)]]*OO[[#This Row],[47]]</f>
        <v>5.9193914201412495E-3</v>
      </c>
      <c r="AX408" s="10">
        <f>3/24000000*OO[[#This Row],[106 (02JUL1985 03:00:00)-Water Temperature (C)]]*OO[[#This Row],[48]]</f>
        <v>2.6348240454737498E-3</v>
      </c>
      <c r="AY408" s="10">
        <f>3/24000000*OO[[#This Row],[107 (02JUL1985 06:00:00)-Water Temperature (C)]]*OO[[#This Row],[49]]</f>
        <v>1.1436054144047499E-3</v>
      </c>
      <c r="AZ408" s="10">
        <f>3/24000000*OO[[#This Row],[108 (02JUL1985 09:00:00)-Water Temperature (C)]]*OO[[#This Row],[50]]</f>
        <v>5.1781018120549999E-4</v>
      </c>
      <c r="BA408" s="10">
        <f>3/24000000*OO[[#This Row],[109 (02JUL1985 12:00:00)-Water Temperature (C)]]*OO[[#This Row],[51]]</f>
        <v>2.5250191701124995E-4</v>
      </c>
      <c r="BB408" s="10">
        <f>3/24000000*OO[[#This Row],[110 (02JUL1985 15:00:00)-Water Temperature (C)]]*OO[[#This Row],[52]]</f>
        <v>1.4727555933659997E-4</v>
      </c>
      <c r="BC408" s="10">
        <f>3/24000000*OO[[#This Row],[111 (02JUL1985 18:00:00)-Water Temperature (C)]]*OO[[#This Row],[53]]</f>
        <v>1.08697773811475E-4</v>
      </c>
      <c r="BD408" s="10">
        <f>3/24000000*OO[[#This Row],[112 (02JUL1985 21:00:00)-Water Temperature (C)]]*OO[[#This Row],[54]]</f>
        <v>9.2742696710999982E-5</v>
      </c>
      <c r="BE408" s="10">
        <f>3/24000000*OO[[#This Row],[113 (03JUL1985 00:00:00)-Water Temperature (C)]]*OO[[#This Row],[55]]</f>
        <v>8.2365393259662507E-5</v>
      </c>
      <c r="BF408" s="10">
        <f>3/24000000*OO[[#This Row],[114 (03JUL1985 03:00:00)-Water Temperature (C)]]*OO[[#This Row],[56]]</f>
        <v>7.3362698126874988E-5</v>
      </c>
      <c r="BG408" s="10">
        <f>3/24000000*OO[[#This Row],[115 (03JUL1985 06:00:00)-Water Temperature (C)]]*OO[[#This Row],[57]]</f>
        <v>6.6032504717875005E-5</v>
      </c>
      <c r="BH408" s="10">
        <f>3/24000000*OO[[#This Row],[116 (03JUL1985 09:00:00)-Water Temperature (C)]]*OO[[#This Row],[58]]</f>
        <v>6.2352032878850008E-5</v>
      </c>
      <c r="BI408" s="10">
        <f>3/24000000*OO[[#This Row],[117 (03JUL1985 12:00:00)-Water Temperature (C)]]*OO[[#This Row],[59]]</f>
        <v>5.9570174904249999E-5</v>
      </c>
      <c r="BJ408" s="10">
        <f>3/24000000*OO[[#This Row],[118 (03JUL1985 15:00:00)-Water Temperature (C)]]*OO[[#This Row],[60]]</f>
        <v>5.5993655949137493E-5</v>
      </c>
      <c r="BK408" s="10">
        <f>3/24000000*OO[[#This Row],[119 (03JUL1985 18:00:00)-Water Temperature (C)]]*OO[[#This Row],[61]]</f>
        <v>5.1118643085249997E-5</v>
      </c>
      <c r="BL408" s="10">
        <f>3/24000000*OO[[#This Row],[120 (03JUL1985 21:00:00)-Water Temperature (C)]]*OO[[#This Row],[62]]</f>
        <v>4.4386144381200001E-5</v>
      </c>
      <c r="BM408" s="10">
        <f>3/24000000*OO[[#This Row],[121 (04JUL1985 00:00:00)-Water Temperature (C)]]*OO[[#This Row],[63]]</f>
        <v>3.7149198987099997E-5</v>
      </c>
      <c r="BN408" s="10">
        <f>3/24000000*OO[[#This Row],[122 (04JUL1985 03:00:00)-Water Temperature (C)]]*OO[[#This Row],[64]]</f>
        <v>3.1030117800224998E-5</v>
      </c>
      <c r="BO408" s="10">
        <f>3/24000000*OO[[#This Row],[123 (04JUL1985 06:00:00)-Water Temperature (C)]]*OO[[#This Row],[65]]</f>
        <v>2.6441714893099996E-5</v>
      </c>
      <c r="BP408" s="10">
        <f>3/24000000*OO[[#This Row],[124 (04JUL1985 09:00:00)-Water Temperature (C)]]*OO[[#This Row],[66]]</f>
        <v>2.3347291973017498E-5</v>
      </c>
      <c r="BQ408" s="10">
        <f>3/24000000*OO[[#This Row],[125 (04JUL1985 12:00:00)-Water Temperature (C)]]*OO[[#This Row],[67]]</f>
        <v>2.0679012228159999E-5</v>
      </c>
      <c r="BR408" s="10">
        <f>3/24000000*OO[[#This Row],[126 (04JUL1985 15:00:00)-Water Temperature (C)]]*OO[[#This Row],[68]]</f>
        <v>1.8186348363657499E-5</v>
      </c>
      <c r="BS408" s="10">
        <f>3/24000000*OO[[#This Row],[127 (04JUL1985 18:00:00)-Water Temperature (C)]]*OO[[#This Row],[69]]</f>
        <v>1.5293808652799999E-5</v>
      </c>
      <c r="BT408" s="10">
        <f>3/24000000*OO[[#This Row],[128 (04JUL1985 21:00:00)-Water Temperature (C)]]*OO[[#This Row],[70]]</f>
        <v>1.227771847269375E-5</v>
      </c>
      <c r="BU408" s="10">
        <f>3/24000000*OO[[#This Row],[129 (05JUL1985 00:00:00)-Water Temperature (C)]]*OO[[#This Row],[71]]</f>
        <v>9.5455982228250002E-6</v>
      </c>
      <c r="BV408" s="10">
        <f>3/24000000*OO[[#This Row],[130 (05JUL1985 03:00:00)-Water Temperature (C)]]*OO[[#This Row],[72]]</f>
        <v>7.4275226677849986E-6</v>
      </c>
      <c r="BW408" s="10">
        <f>3/24000000*OO[[#This Row],[131 (05JUL1985 06:00:00)-Water Temperature (C)]]*OO[[#This Row],[73]]</f>
        <v>5.8449686242499989E-6</v>
      </c>
      <c r="BX408" s="10">
        <f>3/24000000*OO[[#This Row],[132 (05JUL1985 09:00:00)-Water Temperature (C)]]*OO[[#This Row],[74]]</f>
        <v>4.859040687083749E-6</v>
      </c>
      <c r="BY408" s="10">
        <f>3/24000000*OO[[#This Row],[133 (05JUL1985 12:00:00)-Water Temperature (C)]]*OO[[#This Row],[75]]</f>
        <v>4.0945182071062501E-6</v>
      </c>
      <c r="BZ408" s="10">
        <f>3/24000000*OO[[#This Row],[134 (05JUL1985 15:00:00)-Water Temperature (C)]]*OO[[#This Row],[76]]</f>
        <v>3.5599225875774993E-6</v>
      </c>
      <c r="CA408" s="10">
        <f>3/24000000*OO[[#This Row],[135 (05JUL1985 18:00:00)-Water Temperature (C)]]*OO[[#This Row],[77]]</f>
        <v>3.1585799841749995E-6</v>
      </c>
      <c r="CB408" s="10">
        <f>3/24000000*OO[[#This Row],[136 (05JUL1985 21:00:00)-Water Temperature (C)]]*OO[[#This Row],[78]]</f>
        <v>2.8106850014100001E-6</v>
      </c>
      <c r="CC408" s="10">
        <f>3/24000000*OO[[#This Row],[137 (06JUL1985 00:00:00)-Water Temperature (C)]]*OO[[#This Row],[79]]</f>
        <v>2.493114741747E-6</v>
      </c>
      <c r="CD408" s="10">
        <f>3/24000000*OO[[#This Row],[138 (06JUL1985 03:00:00)-Water Temperature (C)]]*OO[[#This Row],[80]]</f>
        <v>2.2412306035207499E-6</v>
      </c>
      <c r="CE408" s="10">
        <f>3/24000000*OO[[#This Row],[139 (06JUL1985 06:00:00)-Water Temperature (C)]]*OO[[#This Row],[81]]</f>
        <v>2.0798758904343752E-6</v>
      </c>
      <c r="CF408" s="10">
        <f>3/24000000*OO[[#This Row],[140 (06JUL1985 09:00:00)-Water Temperature (C)]]*OO[[#This Row],[82]]</f>
        <v>2.0613421735467497E-6</v>
      </c>
      <c r="CG408" s="10">
        <f>3/24000000*OO[[#This Row],[141 (06JUL1985 12:00:00)-Water Temperature (C)]]*OO[[#This Row],[83]]</f>
        <v>2.0434077752797497E-6</v>
      </c>
      <c r="CH408" s="10">
        <f>3/24000000*OO[[#This Row],[142 (06JUL1985 15:00:00)-Water Temperature (C)]]*OO[[#This Row],[84]]</f>
        <v>2.0121109887033747E-6</v>
      </c>
      <c r="CI408" s="10">
        <f>3/24000000*OO[[#This Row],[143 (06JUL1985 18:00:00)-Water Temperature (C)]]*OO[[#This Row],[85]]</f>
        <v>1.9794027461979999E-6</v>
      </c>
      <c r="CJ408" s="10">
        <f>3/24000000*OO[[#This Row],[144 (06JUL1985 21:00:00)-Water Temperature (C)]]*OO[[#This Row],[86]]</f>
        <v>1.8915022155912501E-6</v>
      </c>
      <c r="CK408" s="10">
        <f>3/24000000*OO[[#This Row],[145 (07JUL1985 00:00:00)-Water Temperature (C)]]*OO[[#This Row],[87]]</f>
        <v>1.7593873472887501E-6</v>
      </c>
      <c r="CL408" s="10">
        <f>3/24000000*OO[[#This Row],[146 (07JUL1985 03:00:00)-Water Temperature (C)]]*OO[[#This Row],[88]]</f>
        <v>1.6528946456249998E-6</v>
      </c>
      <c r="CM408" s="10">
        <f>3/24000000*OO[[#This Row],[147 (07JUL1985 06:00:00)-Water Temperature (C)]]*OO[[#This Row],[89]]</f>
        <v>1.579754631111E-6</v>
      </c>
      <c r="CN408" s="10">
        <f>3/24000000*OO[[#This Row],[148 (07JUL1985 09:00:00)-Water Temperature (C)]]*OO[[#This Row],[90]]</f>
        <v>1.5917422501406251E-6</v>
      </c>
      <c r="CO408" s="10">
        <f>3/24000000*OO[[#This Row],[149 (07JUL1985 12:00:00)-Water Temperature (C)]]*OO[[#This Row],[91]]</f>
        <v>1.607964732293E-6</v>
      </c>
      <c r="CP408" s="10">
        <f>3/24000000*OO[[#This Row],[150 (07JUL1985 15:00:00)-Water Temperature (C)]]*OO[[#This Row],[92]]</f>
        <v>1.5874986566206249E-6</v>
      </c>
      <c r="CQ408" s="10">
        <f>3/24000000*OO[[#This Row],[151 (07JUL1985 18:00:00)-Water Temperature (C)]]*OO[[#This Row],[93]]</f>
        <v>1.541586068330625E-6</v>
      </c>
      <c r="CR408" s="10">
        <f>3/24000000*OO[[#This Row],[152 (07JUL1985 21:00:00)-Water Temperature (C)]]*OO[[#This Row],[94]]</f>
        <v>1.4402355234539999E-6</v>
      </c>
      <c r="CS408" s="10">
        <f>3/24000000*OO[[#This Row],[153 (08JUL1985 00:00:00)-Water Temperature (C)]]*OO[[#This Row],[95]]</f>
        <v>1.3218358054437499E-6</v>
      </c>
      <c r="CT408" s="10">
        <f>3/24000000*OO[[#This Row],[154 (08JUL1985 03:00:00)-Water Temperature (C)]]*OO[[#This Row],[96]]</f>
        <v>1.224191146215E-6</v>
      </c>
      <c r="CU408" s="10">
        <f>3/24000000*OO[[#This Row],[155 (08JUL1985 06:00:00)-Water Temperature (C)]]*OO[[#This Row],[97]]</f>
        <v>1.1557924037249999E-6</v>
      </c>
      <c r="CV408" s="10">
        <f>3/24000000*OO[[#This Row],[156 (08JUL1985 09:00:00)-Water Temperature (C)]]*OO[[#This Row],[98]]</f>
        <v>1.1116165302751249E-6</v>
      </c>
      <c r="CW408" s="10">
        <f>3/24000000*OO[[#This Row],[157 (08JUL1985 12:00:00)-Water Temperature (C)]]*OO[[#This Row],[99]]</f>
        <v>1.1015842061137498E-6</v>
      </c>
    </row>
    <row r="409" spans="1:101" x14ac:dyDescent="0.35">
      <c r="A409" t="s">
        <v>416</v>
      </c>
      <c r="B409">
        <v>908.84349999999995</v>
      </c>
      <c r="C409" s="10">
        <f>3/24*OO[[#This Row],[59 (26JUN1985 06:00:00)-Water Temperature (C)]]*OO[[#This Row],[1]]/SUM(OO[1])</f>
        <v>0</v>
      </c>
      <c r="D409" s="10">
        <f>3/24*OO[[#This Row],[60 (26JUN1985 09:00:00)-Water Temperature (C)]]*OO[[#This Row],[2]]/SUM(OO[2])</f>
        <v>0</v>
      </c>
      <c r="E409" s="10">
        <f>3/24*OO[[#This Row],[61 (26JUN1985 12:00:00)-Water Temperature (C)]]*OO[[#This Row],[3]]/SUM(OO[3])</f>
        <v>0</v>
      </c>
      <c r="F409" s="10">
        <f>3/24*OO[[#This Row],[62 (26JUN1985 15:00:00)-Water Temperature (C)]]*OO[[#This Row],[4]]/SUM(OO[4])</f>
        <v>0</v>
      </c>
      <c r="G409" s="10">
        <f>3/24*OO[[#This Row],[63 (26JUN1985 18:00:00)-Water Temperature (C)]]*OO[[#This Row],[5]]/SUM(OO[5])</f>
        <v>0</v>
      </c>
      <c r="H409" s="10">
        <f>3/24*OO[[#This Row],[64 (26JUN1985 21:00:00)-Water Temperature (C)]]*OO[[#This Row],[6]]/SUM(OO[6])</f>
        <v>0</v>
      </c>
      <c r="I409" s="10">
        <f>3/24*OO[[#This Row],[65 (27JUN1985 00:00:00)-Water Temperature (C)]]*OO[[#This Row],[7]]/SUM(OO[7])</f>
        <v>0</v>
      </c>
      <c r="J409" s="10">
        <f>3/24*OO[[#This Row],[66 (27JUN1985 03:00:00)-Water Temperature (C)]]*OO[[#This Row],[8]]/SUM(OO[8])</f>
        <v>0</v>
      </c>
      <c r="K409" s="10">
        <f>3/24*OO[[#This Row],[67 (27JUN1985 06:00:00)-Water Temperature (C)]]*OO[[#This Row],[9]]/SUM(OO[9])</f>
        <v>0</v>
      </c>
      <c r="L409" s="10">
        <f>3/24*OO[[#This Row],[68 (27JUN1985 09:00:00)-Water Temperature (C)]]*OO[[#This Row],[10]]/SUM(OO[10])</f>
        <v>0</v>
      </c>
      <c r="M409" s="10">
        <f>3/24*OO[[#This Row],[69 (27JUN1985 12:00:00)-Water Temperature (C)]]*OO[[#This Row],[11]]/SUM(OO[11])</f>
        <v>0</v>
      </c>
      <c r="N409" s="10">
        <f>3/24*OO[[#This Row],[70 (27JUN1985 15:00:00)-Water Temperature (C)]]*OO[[#This Row],[12]]/SUM(OO[12])</f>
        <v>0</v>
      </c>
      <c r="O409" s="10">
        <f>3/24*OO[[#This Row],[71 (27JUN1985 18:00:00)-Water Temperature (C)]]*OO[[#This Row],[13]]/SUM(OO[13])</f>
        <v>0</v>
      </c>
      <c r="P409" s="10">
        <f>3/24*OO[[#This Row],[72 (27JUN1985 21:00:00)-Water Temperature (C)]]*OO[[#This Row],[14]]/SUM(OO[14])</f>
        <v>0</v>
      </c>
      <c r="Q409" s="10">
        <f>3/24*OO[[#This Row],[73 (28JUN1985 00:00:00)-Water Temperature (C)]]*OO[[#This Row],[15]]/SUM(OO[15])</f>
        <v>0</v>
      </c>
      <c r="R409" s="10">
        <f>3/24*OO[[#This Row],[74 (28JUN1985 03:00:00)-Water Temperature (C)]]*OO[[#This Row],[16]]/SUM(OO[16])</f>
        <v>0</v>
      </c>
      <c r="S409" s="10">
        <f>3/24*OO[[#This Row],[75 (28JUN1985 06:00:00)-Water Temperature (C)]]*OO[[#This Row],[17]]/SUM(OO[17])</f>
        <v>0</v>
      </c>
      <c r="T409" s="10">
        <f>3/24*OO[[#This Row],[76 (28JUN1985 09:00:00)-Water Temperature (C)]]*OO[[#This Row],[18]]/SUM(OO[18])</f>
        <v>0</v>
      </c>
      <c r="U409" s="10">
        <f>3/24*OO[[#This Row],[77 (28JUN1985 12:00:00)-Water Temperature (C)]]*OO[[#This Row],[19]]/SUM(OO[19])</f>
        <v>0</v>
      </c>
      <c r="V409" s="10">
        <f>3/24000000*OO[[#This Row],[78 (28JUN1985 15:00:00)-Water Temperature (C)]]*OO[[#This Row],[20]]</f>
        <v>0</v>
      </c>
      <c r="W409" s="10">
        <f>3/24000000*OO[[#This Row],[79 (28JUN1985 18:00:00)-Water Temperature (C)]]*OO[[#This Row],[21]]</f>
        <v>0</v>
      </c>
      <c r="X409" s="10">
        <f>3/24000000*OO[[#This Row],[80 (28JUN1985 21:00:00)-Water Temperature (C)]]*OO[[#This Row],[22]]</f>
        <v>1.2121172108942499E-37</v>
      </c>
      <c r="Y409" s="10">
        <f>3/24000000*OO[[#This Row],[81 (29JUN1985 00:00:00)-Water Temperature (C)]]*OO[[#This Row],[23]]</f>
        <v>1.092951898210375E-31</v>
      </c>
      <c r="Z409" s="10">
        <f>3/24000000*OO[[#This Row],[82 (29JUN1985 03:00:00)-Water Temperature (C)]]*OO[[#This Row],[24]]</f>
        <v>1.7899456940618752E-25</v>
      </c>
      <c r="AA409" s="10">
        <f>3/24000000*OO[[#This Row],[83 (29JUN1985 06:00:00)-Water Temperature (C)]]*OO[[#This Row],[25]]</f>
        <v>6.0313163542499991E-21</v>
      </c>
      <c r="AB409" s="10">
        <f>3/24000000*OO[[#This Row],[84 (29JUN1985 09:00:00)-Water Temperature (C)]]*OO[[#This Row],[26]]</f>
        <v>1.7381000743165E-17</v>
      </c>
      <c r="AC409" s="10">
        <f>3/24000000*OO[[#This Row],[85 (29JUN1985 12:00:00)-Water Temperature (C)]]*OO[[#This Row],[27]]</f>
        <v>1.1611258377881249E-14</v>
      </c>
      <c r="AD409" s="10">
        <f>3/24000000*OO[[#This Row],[86 (29JUN1985 15:00:00)-Water Temperature (C)]]*OO[[#This Row],[28]]</f>
        <v>2.6222368250679998E-12</v>
      </c>
      <c r="AE409" s="10">
        <f>3/24000000*OO[[#This Row],[88 (29JUN1985 21:00:00)-Water Temperature (C)]]*OO[[#This Row],[30]]</f>
        <v>1.1267217534762499E-8</v>
      </c>
      <c r="AF409" s="10">
        <f>3/24000000*OO[[#This Row],[88 (29JUN1985 21:00:00)-Water Temperature (C)]]*OO[[#This Row],[30]]</f>
        <v>1.1267217534762499E-8</v>
      </c>
      <c r="AG409" s="10">
        <f>3/24000000*OO[[#This Row],[89 (30JUN1985 00:00:00)-Water Temperature (C)]]*OO[[#This Row],[31]]</f>
        <v>2.7540883662887502E-7</v>
      </c>
      <c r="AH409" s="10">
        <f>3/24000000*OO[[#This Row],[90 (30JUN1985 03:00:00)-Water Temperature (C)]]*OO[[#This Row],[32]]</f>
        <v>4.041962769905E-6</v>
      </c>
      <c r="AI409" s="10">
        <f>3/24000000*OO[[#This Row],[91 (30JUN1985 06:00:00)-Water Temperature (C)]]*OO[[#This Row],[33]]</f>
        <v>3.8057792639700009E-5</v>
      </c>
      <c r="AJ409" s="10">
        <f>3/24000000*OO[[#This Row],[92 (30JUN1985 09:00:00)-Water Temperature (C)]]*OO[[#This Row],[34]]</f>
        <v>2.4898698737999995E-4</v>
      </c>
      <c r="AK409" s="10">
        <f>3/24000000*OO[[#This Row],[93 (30JUN1985 12:00:00)-Water Temperature (C)]]*OO[[#This Row],[35]]</f>
        <v>1.1727732033395E-3</v>
      </c>
      <c r="AL409" s="10">
        <f>3/24000000*OO[[#This Row],[94 (30JUN1985 15:00:00)-Water Temperature (C)]]*OO[[#This Row],[36]]</f>
        <v>4.0352445974925003E-3</v>
      </c>
      <c r="AM409" s="10">
        <f>3/24000000*OO[[#This Row],[95 (30JUN1985 18:00:00)-Water Temperature (C)]]*OO[[#This Row],[37]]</f>
        <v>1.0356474253667501E-2</v>
      </c>
      <c r="AN409" s="10">
        <f>3/24000000*OO[[#This Row],[96 (30JUN1985 21:00:00)-Water Temperature (C)]]*OO[[#This Row],[38]]</f>
        <v>2.0040382753215E-2</v>
      </c>
      <c r="AO409" s="10">
        <f>3/24000000*OO[[#This Row],[97 (01JUL1985 00:00:00)-Water Temperature (C)]]*OO[[#This Row],[39]]</f>
        <v>3.0250702083824996E-2</v>
      </c>
      <c r="AP409" s="10">
        <f>3/24000000*OO[[#This Row],[98 (01JUL1985 03:00:00)-Water Temperature (C)]]*OO[[#This Row],[40]]</f>
        <v>3.7116647128549993E-2</v>
      </c>
      <c r="AQ409" s="10">
        <f>3/24000000*OO[[#This Row],[99 (01JUL1985 06:00:00)-Water Temperature (C)]]*OO[[#This Row],[41]]</f>
        <v>3.8577053815124995E-2</v>
      </c>
      <c r="AR409" s="10">
        <f>3/24000000*OO[[#This Row],[100 (01JUL1985 09:00:00)-Water Temperature (C)]]*OO[[#This Row],[42]]</f>
        <v>3.6130634685112496E-2</v>
      </c>
      <c r="AS409" s="10">
        <f>3/24000000*OO[[#This Row],[101 (01JUL1985 12:00:00)-Water Temperature (C)]]*OO[[#This Row],[43]]</f>
        <v>3.0002474239237499E-2</v>
      </c>
      <c r="AT409" s="10">
        <f>3/24000000*OO[[#This Row],[102 (01JUL1985 15:00:00)-Water Temperature (C)]]*OO[[#This Row],[44]]</f>
        <v>2.1918426288050002E-2</v>
      </c>
      <c r="AU409" s="10">
        <f>3/24000000*OO[[#This Row],[103 (01JUL1985 18:00:00)-Water Temperature (C)]]*OO[[#This Row],[45]]</f>
        <v>1.3965684200752499E-2</v>
      </c>
      <c r="AV409" s="10">
        <f>3/24000000*OO[[#This Row],[104 (01JUL1985 21:00:00)-Water Temperature (C)]]*OO[[#This Row],[46]]</f>
        <v>7.7252300380925001E-3</v>
      </c>
      <c r="AW409" s="10">
        <f>3/24000000*OO[[#This Row],[105 (02JUL1985 00:00:00)-Water Temperature (C)]]*OO[[#This Row],[47]]</f>
        <v>3.7728270525937495E-3</v>
      </c>
      <c r="AX409" s="10">
        <f>3/24000000*OO[[#This Row],[106 (02JUL1985 03:00:00)-Water Temperature (C)]]*OO[[#This Row],[48]]</f>
        <v>1.70912512474675E-3</v>
      </c>
      <c r="AY409" s="10">
        <f>3/24000000*OO[[#This Row],[107 (02JUL1985 06:00:00)-Water Temperature (C)]]*OO[[#This Row],[49]]</f>
        <v>7.5335453526587494E-4</v>
      </c>
      <c r="AZ409" s="10">
        <f>3/24000000*OO[[#This Row],[108 (02JUL1985 09:00:00)-Water Temperature (C)]]*OO[[#This Row],[50]]</f>
        <v>3.4467192781450004E-4</v>
      </c>
      <c r="BA409" s="10">
        <f>3/24000000*OO[[#This Row],[109 (02JUL1985 12:00:00)-Water Temperature (C)]]*OO[[#This Row],[51]]</f>
        <v>1.6819132632434996E-4</v>
      </c>
      <c r="BB409" s="10">
        <f>3/24000000*OO[[#This Row],[110 (02JUL1985 15:00:00)-Water Temperature (C)]]*OO[[#This Row],[52]]</f>
        <v>9.699883914749999E-5</v>
      </c>
      <c r="BC409" s="10">
        <f>3/24000000*OO[[#This Row],[111 (02JUL1985 18:00:00)-Water Temperature (C)]]*OO[[#This Row],[53]]</f>
        <v>7.09314555976E-5</v>
      </c>
      <c r="BD409" s="10">
        <f>3/24000000*OO[[#This Row],[112 (02JUL1985 21:00:00)-Water Temperature (C)]]*OO[[#This Row],[54]]</f>
        <v>6.0177058420049997E-5</v>
      </c>
      <c r="BE409" s="10">
        <f>3/24000000*OO[[#This Row],[113 (03JUL1985 00:00:00)-Water Temperature (C)]]*OO[[#This Row],[55]]</f>
        <v>5.3305322901750001E-5</v>
      </c>
      <c r="BF409" s="10">
        <f>3/24000000*OO[[#This Row],[114 (03JUL1985 03:00:00)-Water Temperature (C)]]*OO[[#This Row],[56]]</f>
        <v>4.7475660503137497E-5</v>
      </c>
      <c r="BG409" s="10">
        <f>3/24000000*OO[[#This Row],[115 (03JUL1985 06:00:00)-Water Temperature (C)]]*OO[[#This Row],[57]]</f>
        <v>4.2636852575762494E-5</v>
      </c>
      <c r="BH409" s="10">
        <f>3/24000000*OO[[#This Row],[116 (03JUL1985 09:00:00)-Water Temperature (C)]]*OO[[#This Row],[58]]</f>
        <v>4.0184671691700002E-5</v>
      </c>
      <c r="BI409" s="10">
        <f>3/24000000*OO[[#This Row],[117 (03JUL1985 12:00:00)-Water Temperature (C)]]*OO[[#This Row],[59]]</f>
        <v>3.8459999958624996E-5</v>
      </c>
      <c r="BJ409" s="10">
        <f>3/24000000*OO[[#This Row],[118 (03JUL1985 15:00:00)-Water Temperature (C)]]*OO[[#This Row],[60]]</f>
        <v>3.6339899959650001E-5</v>
      </c>
      <c r="BK409" s="10">
        <f>3/24000000*OO[[#This Row],[119 (03JUL1985 18:00:00)-Water Temperature (C)]]*OO[[#This Row],[61]]</f>
        <v>3.3342370982112496E-5</v>
      </c>
      <c r="BL409" s="10">
        <f>3/24000000*OO[[#This Row],[120 (03JUL1985 21:00:00)-Water Temperature (C)]]*OO[[#This Row],[62]]</f>
        <v>2.9125723068199994E-5</v>
      </c>
      <c r="BM409" s="10">
        <f>3/24000000*OO[[#This Row],[121 (04JUL1985 00:00:00)-Water Temperature (C)]]*OO[[#This Row],[63]]</f>
        <v>2.4470052521265001E-5</v>
      </c>
      <c r="BN409" s="10">
        <f>3/24000000*OO[[#This Row],[122 (04JUL1985 03:00:00)-Water Temperature (C)]]*OO[[#This Row],[64]]</f>
        <v>2.045374812432E-5</v>
      </c>
      <c r="BO409" s="10">
        <f>3/24000000*OO[[#This Row],[123 (04JUL1985 06:00:00)-Water Temperature (C)]]*OO[[#This Row],[65]]</f>
        <v>1.7443933921673749E-5</v>
      </c>
      <c r="BP409" s="10">
        <f>3/24000000*OO[[#This Row],[124 (04JUL1985 09:00:00)-Water Temperature (C)]]*OO[[#This Row],[66]]</f>
        <v>1.5396773005398748E-5</v>
      </c>
      <c r="BQ409" s="10">
        <f>3/24000000*OO[[#This Row],[125 (04JUL1985 12:00:00)-Water Temperature (C)]]*OO[[#This Row],[67]]</f>
        <v>1.3676320024994998E-5</v>
      </c>
      <c r="BR409" s="10">
        <f>3/24000000*OO[[#This Row],[126 (04JUL1985 15:00:00)-Water Temperature (C)]]*OO[[#This Row],[68]]</f>
        <v>1.2080178323632498E-5</v>
      </c>
      <c r="BS409" s="10">
        <f>3/24000000*OO[[#This Row],[127 (04JUL1985 18:00:00)-Water Temperature (C)]]*OO[[#This Row],[69]]</f>
        <v>1.02208347242E-5</v>
      </c>
      <c r="BT409" s="10">
        <f>3/24000000*OO[[#This Row],[128 (04JUL1985 21:00:00)-Water Temperature (C)]]*OO[[#This Row],[70]]</f>
        <v>8.2757715206662486E-6</v>
      </c>
      <c r="BU409" s="10">
        <f>3/24000000*OO[[#This Row],[129 (05JUL1985 00:00:00)-Water Temperature (C)]]*OO[[#This Row],[71]]</f>
        <v>6.4571954677125008E-6</v>
      </c>
      <c r="BV409" s="10">
        <f>3/24000000*OO[[#This Row],[130 (05JUL1985 03:00:00)-Water Temperature (C)]]*OO[[#This Row],[72]]</f>
        <v>5.0305602271187494E-6</v>
      </c>
      <c r="BW409" s="10">
        <f>3/24000000*OO[[#This Row],[131 (05JUL1985 06:00:00)-Water Temperature (C)]]*OO[[#This Row],[73]]</f>
        <v>3.9577141720874998E-6</v>
      </c>
      <c r="BX409" s="10">
        <f>3/24000000*OO[[#This Row],[132 (05JUL1985 09:00:00)-Water Temperature (C)]]*OO[[#This Row],[74]]</f>
        <v>3.2813356264324998E-6</v>
      </c>
      <c r="BY409" s="10">
        <f>3/24000000*OO[[#This Row],[133 (05JUL1985 12:00:00)-Water Temperature (C)]]*OO[[#This Row],[75]]</f>
        <v>2.7633629633874999E-6</v>
      </c>
      <c r="BZ409" s="10">
        <f>3/24000000*OO[[#This Row],[134 (05JUL1985 15:00:00)-Water Temperature (C)]]*OO[[#This Row],[76]]</f>
        <v>2.3981470522725002E-6</v>
      </c>
      <c r="CA409" s="10">
        <f>3/24000000*OO[[#This Row],[135 (05JUL1985 18:00:00)-Water Temperature (C)]]*OO[[#This Row],[77]]</f>
        <v>2.1259449613373747E-6</v>
      </c>
      <c r="CB409" s="10">
        <f>3/24000000*OO[[#This Row],[136 (05JUL1985 21:00:00)-Water Temperature (C)]]*OO[[#This Row],[78]]</f>
        <v>1.8919373667206252E-6</v>
      </c>
      <c r="CC409" s="10">
        <f>3/24000000*OO[[#This Row],[137 (06JUL1985 00:00:00)-Water Temperature (C)]]*OO[[#This Row],[79]]</f>
        <v>1.6775429471062498E-6</v>
      </c>
      <c r="CD409" s="10">
        <f>3/24000000*OO[[#This Row],[138 (06JUL1985 03:00:00)-Water Temperature (C)]]*OO[[#This Row],[80]]</f>
        <v>1.5070793028589996E-6</v>
      </c>
      <c r="CE409" s="10">
        <f>3/24000000*OO[[#This Row],[139 (06JUL1985 06:00:00)-Water Temperature (C)]]*OO[[#This Row],[81]]</f>
        <v>1.3948686722932501E-6</v>
      </c>
      <c r="CF409" s="10">
        <f>3/24000000*OO[[#This Row],[140 (06JUL1985 09:00:00)-Water Temperature (C)]]*OO[[#This Row],[82]]</f>
        <v>1.3803407850595E-6</v>
      </c>
      <c r="CG409" s="10">
        <f>3/24000000*OO[[#This Row],[141 (06JUL1985 12:00:00)-Water Temperature (C)]]*OO[[#This Row],[83]]</f>
        <v>1.3701925280918749E-6</v>
      </c>
      <c r="CH409" s="10">
        <f>3/24000000*OO[[#This Row],[142 (06JUL1985 15:00:00)-Water Temperature (C)]]*OO[[#This Row],[84]]</f>
        <v>1.3502190126149999E-6</v>
      </c>
      <c r="CI409" s="10">
        <f>3/24000000*OO[[#This Row],[143 (06JUL1985 18:00:00)-Water Temperature (C)]]*OO[[#This Row],[85]]</f>
        <v>1.3299163998518751E-6</v>
      </c>
      <c r="CJ409" s="10">
        <f>3/24000000*OO[[#This Row],[144 (06JUL1985 21:00:00)-Water Temperature (C)]]*OO[[#This Row],[86]]</f>
        <v>1.2735770658540001E-6</v>
      </c>
      <c r="CK409" s="10">
        <f>3/24000000*OO[[#This Row],[145 (07JUL1985 00:00:00)-Water Temperature (C)]]*OO[[#This Row],[87]]</f>
        <v>1.1850561209639999E-6</v>
      </c>
      <c r="CL409" s="10">
        <f>3/24000000*OO[[#This Row],[146 (07JUL1985 03:00:00)-Water Temperature (C)]]*OO[[#This Row],[88]]</f>
        <v>1.113357395952E-6</v>
      </c>
      <c r="CM409" s="10">
        <f>3/24000000*OO[[#This Row],[147 (07JUL1985 06:00:00)-Water Temperature (C)]]*OO[[#This Row],[89]]</f>
        <v>1.06249373708875E-6</v>
      </c>
      <c r="CN409" s="10">
        <f>3/24000000*OO[[#This Row],[148 (07JUL1985 09:00:00)-Water Temperature (C)]]*OO[[#This Row],[90]]</f>
        <v>1.0704458542618749E-6</v>
      </c>
      <c r="CO409" s="10">
        <f>3/24000000*OO[[#This Row],[149 (07JUL1985 12:00:00)-Water Temperature (C)]]*OO[[#This Row],[91]]</f>
        <v>1.0835179628457499E-6</v>
      </c>
      <c r="CP409" s="10">
        <f>3/24000000*OO[[#This Row],[150 (07JUL1985 15:00:00)-Water Temperature (C)]]*OO[[#This Row],[92]]</f>
        <v>1.072641486224E-6</v>
      </c>
      <c r="CQ409" s="10">
        <f>3/24000000*OO[[#This Row],[151 (07JUL1985 18:00:00)-Water Temperature (C)]]*OO[[#This Row],[93]]</f>
        <v>1.0442545724185E-6</v>
      </c>
      <c r="CR409" s="10">
        <f>3/24000000*OO[[#This Row],[152 (07JUL1985 21:00:00)-Water Temperature (C)]]*OO[[#This Row],[94]]</f>
        <v>9.7856152953600005E-7</v>
      </c>
      <c r="CS409" s="10">
        <f>3/24000000*OO[[#This Row],[153 (08JUL1985 00:00:00)-Water Temperature (C)]]*OO[[#This Row],[95]]</f>
        <v>8.9874655466574986E-7</v>
      </c>
      <c r="CT409" s="10">
        <f>3/24000000*OO[[#This Row],[154 (08JUL1985 03:00:00)-Water Temperature (C)]]*OO[[#This Row],[96]]</f>
        <v>8.3223773933549995E-7</v>
      </c>
      <c r="CU409" s="10">
        <f>3/24000000*OO[[#This Row],[155 (08JUL1985 06:00:00)-Water Temperature (C)]]*OO[[#This Row],[97]]</f>
        <v>7.8544338907649998E-7</v>
      </c>
      <c r="CV409" s="10">
        <f>3/24000000*OO[[#This Row],[156 (08JUL1985 09:00:00)-Water Temperature (C)]]*OO[[#This Row],[98]]</f>
        <v>7.5557386081687493E-7</v>
      </c>
      <c r="CW409" s="10">
        <f>3/24000000*OO[[#This Row],[157 (08JUL1985 12:00:00)-Water Temperature (C)]]*OO[[#This Row],[99]]</f>
        <v>7.4973431355749989E-7</v>
      </c>
    </row>
    <row r="410" spans="1:101" x14ac:dyDescent="0.35">
      <c r="A410" t="s">
        <v>417</v>
      </c>
      <c r="B410">
        <v>701.4393</v>
      </c>
      <c r="C410" s="10">
        <f>3/24*OO[[#This Row],[59 (26JUN1985 06:00:00)-Water Temperature (C)]]*OO[[#This Row],[1]]/SUM(OO[1])</f>
        <v>0</v>
      </c>
      <c r="D410" s="10">
        <f>3/24*OO[[#This Row],[60 (26JUN1985 09:00:00)-Water Temperature (C)]]*OO[[#This Row],[2]]/SUM(OO[2])</f>
        <v>0</v>
      </c>
      <c r="E410" s="10">
        <f>3/24*OO[[#This Row],[61 (26JUN1985 12:00:00)-Water Temperature (C)]]*OO[[#This Row],[3]]/SUM(OO[3])</f>
        <v>0</v>
      </c>
      <c r="F410" s="10">
        <f>3/24*OO[[#This Row],[62 (26JUN1985 15:00:00)-Water Temperature (C)]]*OO[[#This Row],[4]]/SUM(OO[4])</f>
        <v>0</v>
      </c>
      <c r="G410" s="10">
        <f>3/24*OO[[#This Row],[63 (26JUN1985 18:00:00)-Water Temperature (C)]]*OO[[#This Row],[5]]/SUM(OO[5])</f>
        <v>0</v>
      </c>
      <c r="H410" s="10">
        <f>3/24*OO[[#This Row],[64 (26JUN1985 21:00:00)-Water Temperature (C)]]*OO[[#This Row],[6]]/SUM(OO[6])</f>
        <v>0</v>
      </c>
      <c r="I410" s="10">
        <f>3/24*OO[[#This Row],[65 (27JUN1985 00:00:00)-Water Temperature (C)]]*OO[[#This Row],[7]]/SUM(OO[7])</f>
        <v>0</v>
      </c>
      <c r="J410" s="10">
        <f>3/24*OO[[#This Row],[66 (27JUN1985 03:00:00)-Water Temperature (C)]]*OO[[#This Row],[8]]/SUM(OO[8])</f>
        <v>0</v>
      </c>
      <c r="K410" s="10">
        <f>3/24*OO[[#This Row],[67 (27JUN1985 06:00:00)-Water Temperature (C)]]*OO[[#This Row],[9]]/SUM(OO[9])</f>
        <v>0</v>
      </c>
      <c r="L410" s="10">
        <f>3/24*OO[[#This Row],[68 (27JUN1985 09:00:00)-Water Temperature (C)]]*OO[[#This Row],[10]]/SUM(OO[10])</f>
        <v>0</v>
      </c>
      <c r="M410" s="10">
        <f>3/24*OO[[#This Row],[69 (27JUN1985 12:00:00)-Water Temperature (C)]]*OO[[#This Row],[11]]/SUM(OO[11])</f>
        <v>0</v>
      </c>
      <c r="N410" s="10">
        <f>3/24*OO[[#This Row],[70 (27JUN1985 15:00:00)-Water Temperature (C)]]*OO[[#This Row],[12]]/SUM(OO[12])</f>
        <v>0</v>
      </c>
      <c r="O410" s="10">
        <f>3/24*OO[[#This Row],[71 (27JUN1985 18:00:00)-Water Temperature (C)]]*OO[[#This Row],[13]]/SUM(OO[13])</f>
        <v>0</v>
      </c>
      <c r="P410" s="10">
        <f>3/24*OO[[#This Row],[72 (27JUN1985 21:00:00)-Water Temperature (C)]]*OO[[#This Row],[14]]/SUM(OO[14])</f>
        <v>0</v>
      </c>
      <c r="Q410" s="10">
        <f>3/24*OO[[#This Row],[73 (28JUN1985 00:00:00)-Water Temperature (C)]]*OO[[#This Row],[15]]/SUM(OO[15])</f>
        <v>0</v>
      </c>
      <c r="R410" s="10">
        <f>3/24*OO[[#This Row],[74 (28JUN1985 03:00:00)-Water Temperature (C)]]*OO[[#This Row],[16]]/SUM(OO[16])</f>
        <v>0</v>
      </c>
      <c r="S410" s="10">
        <f>3/24*OO[[#This Row],[75 (28JUN1985 06:00:00)-Water Temperature (C)]]*OO[[#This Row],[17]]/SUM(OO[17])</f>
        <v>0</v>
      </c>
      <c r="T410" s="10">
        <f>3/24*OO[[#This Row],[76 (28JUN1985 09:00:00)-Water Temperature (C)]]*OO[[#This Row],[18]]/SUM(OO[18])</f>
        <v>0</v>
      </c>
      <c r="U410" s="10">
        <f>3/24*OO[[#This Row],[77 (28JUN1985 12:00:00)-Water Temperature (C)]]*OO[[#This Row],[19]]/SUM(OO[19])</f>
        <v>0</v>
      </c>
      <c r="V410" s="10">
        <f>3/24000000*OO[[#This Row],[78 (28JUN1985 15:00:00)-Water Temperature (C)]]*OO[[#This Row],[20]]</f>
        <v>0</v>
      </c>
      <c r="W410" s="10">
        <f>3/24000000*OO[[#This Row],[79 (28JUN1985 18:00:00)-Water Temperature (C)]]*OO[[#This Row],[21]]</f>
        <v>0</v>
      </c>
      <c r="X410" s="10">
        <f>3/24000000*OO[[#This Row],[80 (28JUN1985 21:00:00)-Water Temperature (C)]]*OO[[#This Row],[22]]</f>
        <v>3.5984908083000002E-38</v>
      </c>
      <c r="Y410" s="10">
        <f>3/24000000*OO[[#This Row],[81 (29JUN1985 00:00:00)-Water Temperature (C)]]*OO[[#This Row],[23]]</f>
        <v>2.6739501277499997E-32</v>
      </c>
      <c r="Z410" s="10">
        <f>3/24000000*OO[[#This Row],[82 (29JUN1985 03:00:00)-Water Temperature (C)]]*OO[[#This Row],[24]]</f>
        <v>5.8091132074800006E-26</v>
      </c>
      <c r="AA410" s="10">
        <f>3/24000000*OO[[#This Row],[83 (29JUN1985 06:00:00)-Water Temperature (C)]]*OO[[#This Row],[25]]</f>
        <v>2.3965793458818747E-21</v>
      </c>
      <c r="AB410" s="10">
        <f>3/24000000*OO[[#This Row],[84 (29JUN1985 09:00:00)-Water Temperature (C)]]*OO[[#This Row],[26]]</f>
        <v>7.7857718680799992E-18</v>
      </c>
      <c r="AC410" s="10">
        <f>3/24000000*OO[[#This Row],[85 (29JUN1985 12:00:00)-Water Temperature (C)]]*OO[[#This Row],[27]]</f>
        <v>5.6901101111175E-15</v>
      </c>
      <c r="AD410" s="10">
        <f>3/24000000*OO[[#This Row],[86 (29JUN1985 15:00:00)-Water Temperature (C)]]*OO[[#This Row],[28]]</f>
        <v>1.383641104591875E-12</v>
      </c>
      <c r="AE410" s="10">
        <f>3/24000000*OO[[#This Row],[88 (29JUN1985 21:00:00)-Water Temperature (C)]]*OO[[#This Row],[30]]</f>
        <v>6.7639543938037494E-9</v>
      </c>
      <c r="AF410" s="10">
        <f>3/24000000*OO[[#This Row],[88 (29JUN1985 21:00:00)-Water Temperature (C)]]*OO[[#This Row],[30]]</f>
        <v>6.7639543938037494E-9</v>
      </c>
      <c r="AG410" s="10">
        <f>3/24000000*OO[[#This Row],[89 (30JUN1985 00:00:00)-Water Temperature (C)]]*OO[[#This Row],[31]]</f>
        <v>1.7481432392937498E-7</v>
      </c>
      <c r="AH410" s="10">
        <f>3/24000000*OO[[#This Row],[90 (30JUN1985 03:00:00)-Water Temperature (C)]]*OO[[#This Row],[32]]</f>
        <v>2.69593716095E-6</v>
      </c>
      <c r="AI410" s="10">
        <f>3/24000000*OO[[#This Row],[91 (30JUN1985 06:00:00)-Water Temperature (C)]]*OO[[#This Row],[33]]</f>
        <v>2.6623808512499998E-5</v>
      </c>
      <c r="AJ410" s="10">
        <f>3/24000000*OO[[#This Row],[92 (30JUN1985 09:00:00)-Water Temperature (C)]]*OO[[#This Row],[34]]</f>
        <v>1.8185958480690002E-4</v>
      </c>
      <c r="AK410" s="10">
        <f>3/24000000*OO[[#This Row],[93 (30JUN1985 12:00:00)-Water Temperature (C)]]*OO[[#This Row],[35]]</f>
        <v>8.9397872982312492E-4</v>
      </c>
      <c r="AL410" s="10">
        <f>3/24000000*OO[[#This Row],[94 (30JUN1985 15:00:00)-Water Temperature (C)]]*OO[[#This Row],[36]]</f>
        <v>3.2130645555750004E-3</v>
      </c>
      <c r="AM410" s="10">
        <f>3/24000000*OO[[#This Row],[95 (30JUN1985 18:00:00)-Water Temperature (C)]]*OO[[#This Row],[37]]</f>
        <v>8.6183044787399993E-3</v>
      </c>
      <c r="AN410" s="10">
        <f>3/24000000*OO[[#This Row],[96 (30JUN1985 21:00:00)-Water Temperature (C)]]*OO[[#This Row],[38]]</f>
        <v>1.7405223406402499E-2</v>
      </c>
      <c r="AO410" s="10">
        <f>3/24000000*OO[[#This Row],[97 (01JUL1985 00:00:00)-Water Temperature (C)]]*OO[[#This Row],[39]]</f>
        <v>2.7388657242162506E-2</v>
      </c>
      <c r="AP410" s="10">
        <f>3/24000000*OO[[#This Row],[98 (01JUL1985 03:00:00)-Water Temperature (C)]]*OO[[#This Row],[40]]</f>
        <v>3.4929088130024995E-2</v>
      </c>
      <c r="AQ410" s="10">
        <f>3/24000000*OO[[#This Row],[99 (01JUL1985 06:00:00)-Water Temperature (C)]]*OO[[#This Row],[41]]</f>
        <v>3.7628787059562498E-2</v>
      </c>
      <c r="AR410" s="10">
        <f>3/24000000*OO[[#This Row],[100 (01JUL1985 09:00:00)-Water Temperature (C)]]*OO[[#This Row],[42]]</f>
        <v>3.6351309113849997E-2</v>
      </c>
      <c r="AS410" s="10">
        <f>3/24000000*OO[[#This Row],[101 (01JUL1985 12:00:00)-Water Temperature (C)]]*OO[[#This Row],[43]]</f>
        <v>3.0879863026999993E-2</v>
      </c>
      <c r="AT410" s="10">
        <f>3/24000000*OO[[#This Row],[102 (01JUL1985 15:00:00)-Water Temperature (C)]]*OO[[#This Row],[44]]</f>
        <v>2.3074607921812502E-2</v>
      </c>
      <c r="AU410" s="10">
        <f>3/24000000*OO[[#This Row],[103 (01JUL1985 18:00:00)-Water Temperature (C)]]*OO[[#This Row],[45]]</f>
        <v>1.5087443276818749E-2</v>
      </c>
      <c r="AV410" s="10">
        <f>3/24000000*OO[[#This Row],[104 (01JUL1985 21:00:00)-Water Temperature (C)]]*OO[[#This Row],[46]]</f>
        <v>8.583011291385001E-3</v>
      </c>
      <c r="AW410" s="10">
        <f>3/24000000*OO[[#This Row],[105 (02JUL1985 00:00:00)-Water Temperature (C)]]*OO[[#This Row],[47]]</f>
        <v>4.3010074760525003E-3</v>
      </c>
      <c r="AX410" s="10">
        <f>3/24000000*OO[[#This Row],[106 (02JUL1985 03:00:00)-Water Temperature (C)]]*OO[[#This Row],[48]]</f>
        <v>1.9801321482543748E-3</v>
      </c>
      <c r="AY410" s="10">
        <f>3/24000000*OO[[#This Row],[107 (02JUL1985 06:00:00)-Water Temperature (C)]]*OO[[#This Row],[49]]</f>
        <v>8.8208882344799995E-4</v>
      </c>
      <c r="AZ410" s="10">
        <f>3/24000000*OO[[#This Row],[108 (02JUL1985 09:00:00)-Water Temperature (C)]]*OO[[#This Row],[50]]</f>
        <v>4.0463846324325004E-4</v>
      </c>
      <c r="BA410" s="10">
        <f>3/24000000*OO[[#This Row],[109 (02JUL1985 12:00:00)-Water Temperature (C)]]*OO[[#This Row],[51]]</f>
        <v>1.950206958882E-4</v>
      </c>
      <c r="BB410" s="10">
        <f>3/24000000*OO[[#This Row],[110 (02JUL1985 15:00:00)-Water Temperature (C)]]*OO[[#This Row],[52]]</f>
        <v>1.0855145909055E-4</v>
      </c>
      <c r="BC410" s="10">
        <f>3/24000000*OO[[#This Row],[111 (02JUL1985 18:00:00)-Water Temperature (C)]]*OO[[#This Row],[53]]</f>
        <v>7.6106133487199992E-5</v>
      </c>
      <c r="BD410" s="10">
        <f>3/24000000*OO[[#This Row],[112 (02JUL1985 21:00:00)-Water Temperature (C)]]*OO[[#This Row],[54]]</f>
        <v>6.3255031330974995E-5</v>
      </c>
      <c r="BE410" s="10">
        <f>3/24000000*OO[[#This Row],[113 (03JUL1985 00:00:00)-Water Temperature (C)]]*OO[[#This Row],[55]]</f>
        <v>5.5844045975200002E-5</v>
      </c>
      <c r="BF410" s="10">
        <f>3/24000000*OO[[#This Row],[114 (03JUL1985 03:00:00)-Water Temperature (C)]]*OO[[#This Row],[56]]</f>
        <v>4.9924664725812498E-5</v>
      </c>
      <c r="BG410" s="10">
        <f>3/24000000*OO[[#This Row],[115 (03JUL1985 06:00:00)-Water Temperature (C)]]*OO[[#This Row],[57]]</f>
        <v>4.4923510206249994E-5</v>
      </c>
      <c r="BH410" s="10">
        <f>3/24000000*OO[[#This Row],[116 (03JUL1985 09:00:00)-Water Temperature (C)]]*OO[[#This Row],[58]]</f>
        <v>4.231384899912499E-5</v>
      </c>
      <c r="BI410" s="10">
        <f>3/24000000*OO[[#This Row],[117 (03JUL1985 12:00:00)-Water Temperature (C)]]*OO[[#This Row],[59]]</f>
        <v>4.0656363872849994E-5</v>
      </c>
      <c r="BJ410" s="10">
        <f>3/24000000*OO[[#This Row],[118 (03JUL1985 15:00:00)-Water Temperature (C)]]*OO[[#This Row],[60]]</f>
        <v>3.8678306021599992E-5</v>
      </c>
      <c r="BK410" s="10">
        <f>3/24000000*OO[[#This Row],[119 (03JUL1985 18:00:00)-Water Temperature (C)]]*OO[[#This Row],[61]]</f>
        <v>3.5756280776400002E-5</v>
      </c>
      <c r="BL410" s="10">
        <f>3/24000000*OO[[#This Row],[120 (03JUL1985 21:00:00)-Water Temperature (C)]]*OO[[#This Row],[62]]</f>
        <v>3.1548543407999991E-5</v>
      </c>
      <c r="BM410" s="10">
        <f>3/24000000*OO[[#This Row],[121 (04JUL1985 00:00:00)-Water Temperature (C)]]*OO[[#This Row],[63]]</f>
        <v>2.6685877500087498E-5</v>
      </c>
      <c r="BN410" s="10">
        <f>3/24000000*OO[[#This Row],[122 (04JUL1985 03:00:00)-Water Temperature (C)]]*OO[[#This Row],[64]]</f>
        <v>2.2363193625709998E-5</v>
      </c>
      <c r="BO410" s="10">
        <f>3/24000000*OO[[#This Row],[123 (04JUL1985 06:00:00)-Water Temperature (C)]]*OO[[#This Row],[65]]</f>
        <v>1.9056373947187497E-5</v>
      </c>
      <c r="BP410" s="10">
        <f>3/24000000*OO[[#This Row],[124 (04JUL1985 09:00:00)-Water Temperature (C)]]*OO[[#This Row],[66]]</f>
        <v>1.6792302351247498E-5</v>
      </c>
      <c r="BQ410" s="10">
        <f>3/24000000*OO[[#This Row],[125 (04JUL1985 12:00:00)-Water Temperature (C)]]*OO[[#This Row],[67]]</f>
        <v>1.4975033788295E-5</v>
      </c>
      <c r="BR410" s="10">
        <f>3/24000000*OO[[#This Row],[126 (04JUL1985 15:00:00)-Water Temperature (C)]]*OO[[#This Row],[68]]</f>
        <v>1.3302988696639999E-5</v>
      </c>
      <c r="BS410" s="10">
        <f>3/24000000*OO[[#This Row],[127 (04JUL1985 18:00:00)-Water Temperature (C)]]*OO[[#This Row],[69]]</f>
        <v>1.1370294597923751E-5</v>
      </c>
      <c r="BT410" s="10">
        <f>3/24000000*OO[[#This Row],[128 (04JUL1985 21:00:00)-Water Temperature (C)]]*OO[[#This Row],[70]]</f>
        <v>9.3051192289999994E-6</v>
      </c>
      <c r="BU410" s="10">
        <f>3/24000000*OO[[#This Row],[129 (05JUL1985 00:00:00)-Water Temperature (C)]]*OO[[#This Row],[71]]</f>
        <v>7.3220331315749985E-6</v>
      </c>
      <c r="BV410" s="10">
        <f>3/24000000*OO[[#This Row],[130 (05JUL1985 03:00:00)-Water Temperature (C)]]*OO[[#This Row],[72]]</f>
        <v>5.7229086699975006E-6</v>
      </c>
      <c r="BW410" s="10">
        <f>3/24000000*OO[[#This Row],[131 (05JUL1985 06:00:00)-Water Temperature (C)]]*OO[[#This Row],[73]]</f>
        <v>4.5022906526999995E-6</v>
      </c>
      <c r="BX410" s="10">
        <f>3/24000000*OO[[#This Row],[132 (05JUL1985 09:00:00)-Water Temperature (C)]]*OO[[#This Row],[74]]</f>
        <v>3.7114149796424999E-6</v>
      </c>
      <c r="BY410" s="10">
        <f>3/24000000*OO[[#This Row],[133 (05JUL1985 12:00:00)-Water Temperature (C)]]*OO[[#This Row],[75]]</f>
        <v>3.12273636902E-6</v>
      </c>
      <c r="BZ410" s="10">
        <f>3/24000000*OO[[#This Row],[134 (05JUL1985 15:00:00)-Water Temperature (C)]]*OO[[#This Row],[76]]</f>
        <v>2.6981206969799995E-6</v>
      </c>
      <c r="CA410" s="10">
        <f>3/24000000*OO[[#This Row],[135 (05JUL1985 18:00:00)-Water Temperature (C)]]*OO[[#This Row],[77]]</f>
        <v>2.3875258312631251E-6</v>
      </c>
      <c r="CB410" s="10">
        <f>3/24000000*OO[[#This Row],[136 (05JUL1985 21:00:00)-Water Temperature (C)]]*OO[[#This Row],[78]]</f>
        <v>2.1248740018247498E-6</v>
      </c>
      <c r="CC410" s="10">
        <f>3/24000000*OO[[#This Row],[137 (06JUL1985 00:00:00)-Water Temperature (C)]]*OO[[#This Row],[79]]</f>
        <v>1.88385654944475E-6</v>
      </c>
      <c r="CD410" s="10">
        <f>3/24000000*OO[[#This Row],[138 (06JUL1985 03:00:00)-Water Temperature (C)]]*OO[[#This Row],[80]]</f>
        <v>1.689423662043E-6</v>
      </c>
      <c r="CE410" s="10">
        <f>3/24000000*OO[[#This Row],[139 (06JUL1985 06:00:00)-Water Temperature (C)]]*OO[[#This Row],[81]]</f>
        <v>1.5566453817089999E-6</v>
      </c>
      <c r="CF410" s="10">
        <f>3/24000000*OO[[#This Row],[140 (06JUL1985 09:00:00)-Water Temperature (C)]]*OO[[#This Row],[82]]</f>
        <v>1.5324082317299997E-6</v>
      </c>
      <c r="CG410" s="10">
        <f>3/24000000*OO[[#This Row],[141 (06JUL1985 12:00:00)-Water Temperature (C)]]*OO[[#This Row],[83]]</f>
        <v>1.5239398645887501E-6</v>
      </c>
      <c r="CH410" s="10">
        <f>3/24000000*OO[[#This Row],[142 (06JUL1985 15:00:00)-Water Temperature (C)]]*OO[[#This Row],[84]]</f>
        <v>1.5034885274924998E-6</v>
      </c>
      <c r="CI410" s="10">
        <f>3/24000000*OO[[#This Row],[143 (06JUL1985 18:00:00)-Water Temperature (C)]]*OO[[#This Row],[85]]</f>
        <v>1.4835961016763751E-6</v>
      </c>
      <c r="CJ410" s="10">
        <f>3/24000000*OO[[#This Row],[144 (06JUL1985 21:00:00)-Water Temperature (C)]]*OO[[#This Row],[86]]</f>
        <v>1.427533182688375E-6</v>
      </c>
      <c r="CK410" s="10">
        <f>3/24000000*OO[[#This Row],[145 (07JUL1985 00:00:00)-Water Temperature (C)]]*OO[[#This Row],[87]]</f>
        <v>1.3309615432244999E-6</v>
      </c>
      <c r="CL410" s="10">
        <f>3/24000000*OO[[#This Row],[146 (07JUL1985 03:00:00)-Water Temperature (C)]]*OO[[#This Row],[88]]</f>
        <v>1.2500674079025E-6</v>
      </c>
      <c r="CM410" s="10">
        <f>3/24000000*OO[[#This Row],[147 (07JUL1985 06:00:00)-Water Temperature (C)]]*OO[[#This Row],[89]]</f>
        <v>1.1895759809598748E-6</v>
      </c>
      <c r="CN410" s="10">
        <f>3/24000000*OO[[#This Row],[148 (07JUL1985 09:00:00)-Water Temperature (C)]]*OO[[#This Row],[90]]</f>
        <v>1.1948045338473749E-6</v>
      </c>
      <c r="CO410" s="10">
        <f>3/24000000*OO[[#This Row],[149 (07JUL1985 12:00:00)-Water Temperature (C)]]*OO[[#This Row],[91]]</f>
        <v>1.211718734725125E-6</v>
      </c>
      <c r="CP410" s="10">
        <f>3/24000000*OO[[#This Row],[150 (07JUL1985 15:00:00)-Water Temperature (C)]]*OO[[#This Row],[92]]</f>
        <v>1.2051722181785001E-6</v>
      </c>
      <c r="CQ410" s="10">
        <f>3/24000000*OO[[#This Row],[151 (07JUL1985 18:00:00)-Water Temperature (C)]]*OO[[#This Row],[93]]</f>
        <v>1.1784584143718751E-6</v>
      </c>
      <c r="CR410" s="10">
        <f>3/24000000*OO[[#This Row],[152 (07JUL1985 21:00:00)-Water Temperature (C)]]*OO[[#This Row],[94]]</f>
        <v>1.1111406768917499E-6</v>
      </c>
      <c r="CS410" s="10">
        <f>3/24000000*OO[[#This Row],[153 (08JUL1985 00:00:00)-Water Temperature (C)]]*OO[[#This Row],[95]]</f>
        <v>1.0224876607262499E-6</v>
      </c>
      <c r="CT410" s="10">
        <f>3/24000000*OO[[#This Row],[154 (08JUL1985 03:00:00)-Water Temperature (C)]]*OO[[#This Row],[96]]</f>
        <v>9.4626538798799994E-7</v>
      </c>
      <c r="CU410" s="10">
        <f>3/24000000*OO[[#This Row],[155 (08JUL1985 06:00:00)-Water Temperature (C)]]*OO[[#This Row],[97]]</f>
        <v>8.9191337582099972E-7</v>
      </c>
      <c r="CV410" s="10">
        <f>3/24000000*OO[[#This Row],[156 (08JUL1985 09:00:00)-Water Temperature (C)]]*OO[[#This Row],[98]]</f>
        <v>8.5696770151624991E-7</v>
      </c>
      <c r="CW410" s="10">
        <f>3/24000000*OO[[#This Row],[157 (08JUL1985 12:00:00)-Water Temperature (C)]]*OO[[#This Row],[99]]</f>
        <v>8.4980659176437511E-7</v>
      </c>
    </row>
    <row r="411" spans="1:101" x14ac:dyDescent="0.35">
      <c r="A411" t="s">
        <v>418</v>
      </c>
      <c r="B411">
        <v>119.5365</v>
      </c>
      <c r="C411" s="10">
        <f>3/24*OO[[#This Row],[59 (26JUN1985 06:00:00)-Water Temperature (C)]]*OO[[#This Row],[1]]/SUM(OO[1])</f>
        <v>0</v>
      </c>
      <c r="D411" s="10">
        <f>3/24*OO[[#This Row],[60 (26JUN1985 09:00:00)-Water Temperature (C)]]*OO[[#This Row],[2]]/SUM(OO[2])</f>
        <v>0</v>
      </c>
      <c r="E411" s="10">
        <f>3/24*OO[[#This Row],[61 (26JUN1985 12:00:00)-Water Temperature (C)]]*OO[[#This Row],[3]]/SUM(OO[3])</f>
        <v>0</v>
      </c>
      <c r="F411" s="10">
        <f>3/24*OO[[#This Row],[62 (26JUN1985 15:00:00)-Water Temperature (C)]]*OO[[#This Row],[4]]/SUM(OO[4])</f>
        <v>0</v>
      </c>
      <c r="G411" s="10">
        <f>3/24*OO[[#This Row],[63 (26JUN1985 18:00:00)-Water Temperature (C)]]*OO[[#This Row],[5]]/SUM(OO[5])</f>
        <v>0</v>
      </c>
      <c r="H411" s="10">
        <f>3/24*OO[[#This Row],[64 (26JUN1985 21:00:00)-Water Temperature (C)]]*OO[[#This Row],[6]]/SUM(OO[6])</f>
        <v>0</v>
      </c>
      <c r="I411" s="10">
        <f>3/24*OO[[#This Row],[65 (27JUN1985 00:00:00)-Water Temperature (C)]]*OO[[#This Row],[7]]/SUM(OO[7])</f>
        <v>0</v>
      </c>
      <c r="J411" s="10">
        <f>3/24*OO[[#This Row],[66 (27JUN1985 03:00:00)-Water Temperature (C)]]*OO[[#This Row],[8]]/SUM(OO[8])</f>
        <v>0</v>
      </c>
      <c r="K411" s="10">
        <f>3/24*OO[[#This Row],[67 (27JUN1985 06:00:00)-Water Temperature (C)]]*OO[[#This Row],[9]]/SUM(OO[9])</f>
        <v>0</v>
      </c>
      <c r="L411" s="10">
        <f>3/24*OO[[#This Row],[68 (27JUN1985 09:00:00)-Water Temperature (C)]]*OO[[#This Row],[10]]/SUM(OO[10])</f>
        <v>0</v>
      </c>
      <c r="M411" s="10">
        <f>3/24*OO[[#This Row],[69 (27JUN1985 12:00:00)-Water Temperature (C)]]*OO[[#This Row],[11]]/SUM(OO[11])</f>
        <v>0</v>
      </c>
      <c r="N411" s="10">
        <f>3/24*OO[[#This Row],[70 (27JUN1985 15:00:00)-Water Temperature (C)]]*OO[[#This Row],[12]]/SUM(OO[12])</f>
        <v>0</v>
      </c>
      <c r="O411" s="10">
        <f>3/24*OO[[#This Row],[71 (27JUN1985 18:00:00)-Water Temperature (C)]]*OO[[#This Row],[13]]/SUM(OO[13])</f>
        <v>0</v>
      </c>
      <c r="P411" s="10">
        <f>3/24*OO[[#This Row],[72 (27JUN1985 21:00:00)-Water Temperature (C)]]*OO[[#This Row],[14]]/SUM(OO[14])</f>
        <v>0</v>
      </c>
      <c r="Q411" s="10">
        <f>3/24*OO[[#This Row],[73 (28JUN1985 00:00:00)-Water Temperature (C)]]*OO[[#This Row],[15]]/SUM(OO[15])</f>
        <v>0</v>
      </c>
      <c r="R411" s="10">
        <f>3/24*OO[[#This Row],[74 (28JUN1985 03:00:00)-Water Temperature (C)]]*OO[[#This Row],[16]]/SUM(OO[16])</f>
        <v>0</v>
      </c>
      <c r="S411" s="10">
        <f>3/24*OO[[#This Row],[75 (28JUN1985 06:00:00)-Water Temperature (C)]]*OO[[#This Row],[17]]/SUM(OO[17])</f>
        <v>0</v>
      </c>
      <c r="T411" s="10">
        <f>3/24*OO[[#This Row],[76 (28JUN1985 09:00:00)-Water Temperature (C)]]*OO[[#This Row],[18]]/SUM(OO[18])</f>
        <v>0</v>
      </c>
      <c r="U411" s="10">
        <f>3/24*OO[[#This Row],[77 (28JUN1985 12:00:00)-Water Temperature (C)]]*OO[[#This Row],[19]]/SUM(OO[19])</f>
        <v>0</v>
      </c>
      <c r="V411" s="10">
        <f>3/24000000*OO[[#This Row],[78 (28JUN1985 15:00:00)-Water Temperature (C)]]*OO[[#This Row],[20]]</f>
        <v>0</v>
      </c>
      <c r="W411" s="10">
        <f>3/24000000*OO[[#This Row],[79 (28JUN1985 18:00:00)-Water Temperature (C)]]*OO[[#This Row],[21]]</f>
        <v>0</v>
      </c>
      <c r="X411" s="10">
        <f>3/24000000*OO[[#This Row],[80 (28JUN1985 21:00:00)-Water Temperature (C)]]*OO[[#This Row],[22]]</f>
        <v>3.86418536121E-39</v>
      </c>
      <c r="Y411" s="10">
        <f>3/24000000*OO[[#This Row],[81 (29JUN1985 00:00:00)-Water Temperature (C)]]*OO[[#This Row],[23]]</f>
        <v>2.5304090844832497E-33</v>
      </c>
      <c r="Z411" s="10">
        <f>3/24000000*OO[[#This Row],[82 (29JUN1985 03:00:00)-Water Temperature (C)]]*OO[[#This Row],[24]]</f>
        <v>6.598998626329998E-27</v>
      </c>
      <c r="AA411" s="10">
        <f>3/24000000*OO[[#This Row],[83 (29JUN1985 06:00:00)-Water Temperature (C)]]*OO[[#This Row],[25]]</f>
        <v>3.0303247675050001E-22</v>
      </c>
      <c r="AB411" s="10">
        <f>3/24000000*OO[[#This Row],[84 (29JUN1985 09:00:00)-Water Temperature (C)]]*OO[[#This Row],[26]]</f>
        <v>1.04322796584825E-18</v>
      </c>
      <c r="AC411" s="10">
        <f>3/24000000*OO[[#This Row],[85 (29JUN1985 12:00:00)-Water Temperature (C)]]*OO[[#This Row],[27]]</f>
        <v>7.9408795773899993E-16</v>
      </c>
      <c r="AD411" s="10">
        <f>3/24000000*OO[[#This Row],[86 (29JUN1985 15:00:00)-Water Temperature (C)]]*OO[[#This Row],[28]]</f>
        <v>1.9932253649804997E-13</v>
      </c>
      <c r="AE411" s="10">
        <f>3/24000000*OO[[#This Row],[88 (29JUN1985 21:00:00)-Water Temperature (C)]]*OO[[#This Row],[30]]</f>
        <v>1.0268880212666251E-9</v>
      </c>
      <c r="AF411" s="10">
        <f>3/24000000*OO[[#This Row],[88 (29JUN1985 21:00:00)-Water Temperature (C)]]*OO[[#This Row],[30]]</f>
        <v>1.0268880212666251E-9</v>
      </c>
      <c r="AG411" s="10">
        <f>3/24000000*OO[[#This Row],[89 (30JUN1985 00:00:00)-Water Temperature (C)]]*OO[[#This Row],[31]]</f>
        <v>2.7121080542974997E-8</v>
      </c>
      <c r="AH411" s="10">
        <f>3/24000000*OO[[#This Row],[90 (30JUN1985 03:00:00)-Water Temperature (C)]]*OO[[#This Row],[32]]</f>
        <v>4.2608354150250001E-7</v>
      </c>
      <c r="AI411" s="10">
        <f>3/24000000*OO[[#This Row],[91 (30JUN1985 06:00:00)-Water Temperature (C)]]*OO[[#This Row],[33]]</f>
        <v>4.2808795305250004E-6</v>
      </c>
      <c r="AJ411" s="10">
        <f>3/24000000*OO[[#This Row],[92 (30JUN1985 09:00:00)-Water Temperature (C)]]*OO[[#This Row],[34]]</f>
        <v>2.9681298137925002E-5</v>
      </c>
      <c r="AK411" s="10">
        <f>3/24000000*OO[[#This Row],[93 (30JUN1985 12:00:00)-Water Temperature (C)]]*OO[[#This Row],[35]]</f>
        <v>1.4804003225593748E-4</v>
      </c>
      <c r="AL411" s="10">
        <f>3/24000000*OO[[#This Row],[94 (30JUN1985 15:00:00)-Water Temperature (C)]]*OO[[#This Row],[36]]</f>
        <v>5.40079437043875E-4</v>
      </c>
      <c r="AM411" s="10">
        <f>3/24000000*OO[[#This Row],[95 (30JUN1985 18:00:00)-Water Temperature (C)]]*OO[[#This Row],[37]]</f>
        <v>1.4700928626734996E-3</v>
      </c>
      <c r="AN411" s="10">
        <f>3/24000000*OO[[#This Row],[96 (30JUN1985 21:00:00)-Water Temperature (C)]]*OO[[#This Row],[38]]</f>
        <v>3.0113247410999996E-3</v>
      </c>
      <c r="AO411" s="10">
        <f>3/24000000*OO[[#This Row],[97 (01JUL1985 00:00:00)-Water Temperature (C)]]*OO[[#This Row],[39]]</f>
        <v>4.8035568693524993E-3</v>
      </c>
      <c r="AP411" s="10">
        <f>3/24000000*OO[[#This Row],[98 (01JUL1985 03:00:00)-Water Temperature (C)]]*OO[[#This Row],[40]]</f>
        <v>6.2017200249224998E-3</v>
      </c>
      <c r="AQ411" s="10">
        <f>3/24000000*OO[[#This Row],[99 (01JUL1985 06:00:00)-Water Temperature (C)]]*OO[[#This Row],[41]]</f>
        <v>6.7527175244524998E-3</v>
      </c>
      <c r="AR411" s="10">
        <f>3/24000000*OO[[#This Row],[100 (01JUL1985 09:00:00)-Water Temperature (C)]]*OO[[#This Row],[42]]</f>
        <v>6.5864012086674995E-3</v>
      </c>
      <c r="AS411" s="10">
        <f>3/24000000*OO[[#This Row],[101 (01JUL1985 12:00:00)-Water Temperature (C)]]*OO[[#This Row],[43]]</f>
        <v>5.6507817385174986E-3</v>
      </c>
      <c r="AT411" s="10">
        <f>3/24000000*OO[[#This Row],[102 (01JUL1985 15:00:00)-Water Temperature (C)]]*OO[[#This Row],[44]]</f>
        <v>4.2644019783624997E-3</v>
      </c>
      <c r="AU411" s="10">
        <f>3/24000000*OO[[#This Row],[103 (01JUL1985 18:00:00)-Water Temperature (C)]]*OO[[#This Row],[45]]</f>
        <v>2.8180654866575001E-3</v>
      </c>
      <c r="AV411" s="10">
        <f>3/24000000*OO[[#This Row],[104 (01JUL1985 21:00:00)-Water Temperature (C)]]*OO[[#This Row],[46]]</f>
        <v>1.6239667234087497E-3</v>
      </c>
      <c r="AW411" s="10">
        <f>3/24000000*OO[[#This Row],[105 (02JUL1985 00:00:00)-Water Temperature (C)]]*OO[[#This Row],[47]]</f>
        <v>8.2388565657200001E-4</v>
      </c>
      <c r="AX411" s="10">
        <f>3/24000000*OO[[#This Row],[106 (02JUL1985 03:00:00)-Water Temperature (C)]]*OO[[#This Row],[48]]</f>
        <v>3.82537640226875E-4</v>
      </c>
      <c r="AY411" s="10">
        <f>3/24000000*OO[[#This Row],[107 (02JUL1985 06:00:00)-Water Temperature (C)]]*OO[[#This Row],[49]]</f>
        <v>1.7140843155519998E-4</v>
      </c>
      <c r="AZ411" s="10">
        <f>3/24000000*OO[[#This Row],[108 (02JUL1985 09:00:00)-Water Temperature (C)]]*OO[[#This Row],[50]]</f>
        <v>7.8826951607299992E-5</v>
      </c>
      <c r="BA411" s="10">
        <f>3/24000000*OO[[#This Row],[109 (02JUL1985 12:00:00)-Water Temperature (C)]]*OO[[#This Row],[51]]</f>
        <v>3.7866356646037504E-5</v>
      </c>
      <c r="BB411" s="10">
        <f>3/24000000*OO[[#This Row],[110 (02JUL1985 15:00:00)-Water Temperature (C)]]*OO[[#This Row],[52]]</f>
        <v>2.0806862955549996E-5</v>
      </c>
      <c r="BC411" s="10">
        <f>3/24000000*OO[[#This Row],[111 (02JUL1985 18:00:00)-Water Temperature (C)]]*OO[[#This Row],[53]]</f>
        <v>1.43329693712175E-5</v>
      </c>
      <c r="BD411" s="10">
        <f>3/24000000*OO[[#This Row],[112 (02JUL1985 21:00:00)-Water Temperature (C)]]*OO[[#This Row],[54]]</f>
        <v>1.180456962237E-5</v>
      </c>
      <c r="BE411" s="10">
        <f>3/24000000*OO[[#This Row],[113 (03JUL1985 00:00:00)-Water Temperature (C)]]*OO[[#This Row],[55]]</f>
        <v>1.0407365369504998E-5</v>
      </c>
      <c r="BF411" s="10">
        <f>3/24000000*OO[[#This Row],[114 (03JUL1985 03:00:00)-Water Temperature (C)]]*OO[[#This Row],[56]]</f>
        <v>9.3229615312800001E-6</v>
      </c>
      <c r="BG411" s="10">
        <f>3/24000000*OO[[#This Row],[115 (03JUL1985 06:00:00)-Water Temperature (C)]]*OO[[#This Row],[57]]</f>
        <v>8.4066070226099988E-6</v>
      </c>
      <c r="BH411" s="10">
        <f>3/24000000*OO[[#This Row],[116 (03JUL1985 09:00:00)-Water Temperature (C)]]*OO[[#This Row],[58]]</f>
        <v>7.9254764594499998E-6</v>
      </c>
      <c r="BI411" s="10">
        <f>3/24000000*OO[[#This Row],[117 (03JUL1985 12:00:00)-Water Temperature (C)]]*OO[[#This Row],[59]]</f>
        <v>7.6264468828575005E-6</v>
      </c>
      <c r="BJ411" s="10">
        <f>3/24000000*OO[[#This Row],[118 (03JUL1985 15:00:00)-Water Temperature (C)]]*OO[[#This Row],[60]]</f>
        <v>7.2679327576687499E-6</v>
      </c>
      <c r="BK411" s="10">
        <f>3/24000000*OO[[#This Row],[119 (03JUL1985 18:00:00)-Water Temperature (C)]]*OO[[#This Row],[61]]</f>
        <v>6.7347760649762502E-6</v>
      </c>
      <c r="BL411" s="10">
        <f>3/24000000*OO[[#This Row],[120 (03JUL1985 21:00:00)-Water Temperature (C)]]*OO[[#This Row],[62]]</f>
        <v>5.9612929373399991E-6</v>
      </c>
      <c r="BM411" s="10">
        <f>3/24000000*OO[[#This Row],[121 (04JUL1985 00:00:00)-Water Temperature (C)]]*OO[[#This Row],[63]]</f>
        <v>5.0543730168749992E-6</v>
      </c>
      <c r="BN411" s="10">
        <f>3/24000000*OO[[#This Row],[122 (04JUL1985 03:00:00)-Water Temperature (C)]]*OO[[#This Row],[64]]</f>
        <v>4.2367353125999998E-6</v>
      </c>
      <c r="BO411" s="10">
        <f>3/24000000*OO[[#This Row],[123 (04JUL1985 06:00:00)-Water Temperature (C)]]*OO[[#This Row],[65]]</f>
        <v>3.6059016076562499E-6</v>
      </c>
      <c r="BP411" s="10">
        <f>3/24000000*OO[[#This Row],[124 (04JUL1985 09:00:00)-Water Temperature (C)]]*OO[[#This Row],[66]]</f>
        <v>3.1738645375912496E-6</v>
      </c>
      <c r="BQ411" s="10">
        <f>3/24000000*OO[[#This Row],[125 (04JUL1985 12:00:00)-Water Temperature (C)]]*OO[[#This Row],[67]]</f>
        <v>2.8324527991375001E-6</v>
      </c>
      <c r="BR411" s="10">
        <f>3/24000000*OO[[#This Row],[126 (04JUL1985 15:00:00)-Water Temperature (C)]]*OO[[#This Row],[68]]</f>
        <v>2.5197250970857499E-6</v>
      </c>
      <c r="BS411" s="10">
        <f>3/24000000*OO[[#This Row],[127 (04JUL1985 18:00:00)-Water Temperature (C)]]*OO[[#This Row],[69]]</f>
        <v>2.1607218339629996E-6</v>
      </c>
      <c r="BT411" s="10">
        <f>3/24000000*OO[[#This Row],[128 (04JUL1985 21:00:00)-Water Temperature (C)]]*OO[[#This Row],[70]]</f>
        <v>1.7747590956637499E-6</v>
      </c>
      <c r="BU411" s="10">
        <f>3/24000000*OO[[#This Row],[129 (05JUL1985 00:00:00)-Water Temperature (C)]]*OO[[#This Row],[71]]</f>
        <v>1.4007836342625001E-6</v>
      </c>
      <c r="BV411" s="10">
        <f>3/24000000*OO[[#This Row],[130 (05JUL1985 03:00:00)-Water Temperature (C)]]*OO[[#This Row],[72]]</f>
        <v>1.0957555494900001E-6</v>
      </c>
      <c r="BW411" s="10">
        <f>3/24000000*OO[[#This Row],[131 (05JUL1985 06:00:00)-Water Temperature (C)]]*OO[[#This Row],[73]]</f>
        <v>8.6172359678849988E-7</v>
      </c>
      <c r="BX411" s="10">
        <f>3/24000000*OO[[#This Row],[132 (05JUL1985 09:00:00)-Water Temperature (C)]]*OO[[#This Row],[74]]</f>
        <v>7.0848787001999995E-7</v>
      </c>
      <c r="BY411" s="10">
        <f>3/24000000*OO[[#This Row],[133 (05JUL1985 12:00:00)-Water Temperature (C)]]*OO[[#This Row],[75]]</f>
        <v>5.9547373282499999E-7</v>
      </c>
      <c r="BZ411" s="10">
        <f>3/24000000*OO[[#This Row],[134 (05JUL1985 15:00:00)-Water Temperature (C)]]*OO[[#This Row],[76]]</f>
        <v>5.13352151066125E-7</v>
      </c>
      <c r="CA411" s="10">
        <f>3/24000000*OO[[#This Row],[135 (05JUL1985 18:00:00)-Water Temperature (C)]]*OO[[#This Row],[77]]</f>
        <v>4.5368158838325002E-7</v>
      </c>
      <c r="CB411" s="10">
        <f>3/24000000*OO[[#This Row],[136 (05JUL1985 21:00:00)-Water Temperature (C)]]*OO[[#This Row],[78]]</f>
        <v>4.0356260623125003E-7</v>
      </c>
      <c r="CC411" s="10">
        <f>3/24000000*OO[[#This Row],[137 (06JUL1985 00:00:00)-Water Temperature (C)]]*OO[[#This Row],[79]]</f>
        <v>3.5762385189937491E-7</v>
      </c>
      <c r="CD411" s="10">
        <f>3/24000000*OO[[#This Row],[138 (06JUL1985 03:00:00)-Water Temperature (C)]]*OO[[#This Row],[80]]</f>
        <v>3.2037439208399999E-7</v>
      </c>
      <c r="CE411" s="10">
        <f>3/24000000*OO[[#This Row],[139 (06JUL1985 06:00:00)-Water Temperature (C)]]*OO[[#This Row],[81]]</f>
        <v>2.9460116488499997E-7</v>
      </c>
      <c r="CF411" s="10">
        <f>3/24000000*OO[[#This Row],[140 (06JUL1985 09:00:00)-Water Temperature (C)]]*OO[[#This Row],[82]]</f>
        <v>2.89229138646E-7</v>
      </c>
      <c r="CG411" s="10">
        <f>3/24000000*OO[[#This Row],[141 (06JUL1985 12:00:00)-Water Temperature (C)]]*OO[[#This Row],[83]]</f>
        <v>2.8766166436325E-7</v>
      </c>
      <c r="CH411" s="10">
        <f>3/24000000*OO[[#This Row],[142 (06JUL1985 15:00:00)-Water Temperature (C)]]*OO[[#This Row],[84]]</f>
        <v>2.8387528363044997E-7</v>
      </c>
      <c r="CI411" s="10">
        <f>3/24000000*OO[[#This Row],[143 (06JUL1985 18:00:00)-Water Temperature (C)]]*OO[[#This Row],[85]]</f>
        <v>2.8020448514755001E-7</v>
      </c>
      <c r="CJ411" s="10">
        <f>3/24000000*OO[[#This Row],[144 (06JUL1985 21:00:00)-Water Temperature (C)]]*OO[[#This Row],[86]]</f>
        <v>2.7000160697722499E-7</v>
      </c>
      <c r="CK411" s="10">
        <f>3/24000000*OO[[#This Row],[145 (07JUL1985 00:00:00)-Water Temperature (C)]]*OO[[#This Row],[87]]</f>
        <v>2.5189583450325002E-7</v>
      </c>
      <c r="CL411" s="10">
        <f>3/24000000*OO[[#This Row],[146 (07JUL1985 03:00:00)-Water Temperature (C)]]*OO[[#This Row],[88]]</f>
        <v>2.3646878924512498E-7</v>
      </c>
      <c r="CM411" s="10">
        <f>3/24000000*OO[[#This Row],[147 (07JUL1985 06:00:00)-Water Temperature (C)]]*OO[[#This Row],[89]]</f>
        <v>2.24743185864E-7</v>
      </c>
      <c r="CN411" s="10">
        <f>3/24000000*OO[[#This Row],[148 (07JUL1985 09:00:00)-Water Temperature (C)]]*OO[[#This Row],[90]]</f>
        <v>2.2530545661599998E-7</v>
      </c>
      <c r="CO411" s="10">
        <f>3/24000000*OO[[#This Row],[149 (07JUL1985 12:00:00)-Water Temperature (C)]]*OO[[#This Row],[91]]</f>
        <v>2.2853144534999994E-7</v>
      </c>
      <c r="CP411" s="10">
        <f>3/24000000*OO[[#This Row],[150 (07JUL1985 15:00:00)-Water Temperature (C)]]*OO[[#This Row],[92]]</f>
        <v>2.2763512101562495E-7</v>
      </c>
      <c r="CQ411" s="10">
        <f>3/24000000*OO[[#This Row],[151 (07JUL1985 18:00:00)-Water Temperature (C)]]*OO[[#This Row],[93]]</f>
        <v>2.2286170085045001E-7</v>
      </c>
      <c r="CR411" s="10">
        <f>3/24000000*OO[[#This Row],[152 (07JUL1985 21:00:00)-Water Temperature (C)]]*OO[[#This Row],[94]]</f>
        <v>2.1055409000999999E-7</v>
      </c>
      <c r="CS411" s="10">
        <f>3/24000000*OO[[#This Row],[153 (08JUL1985 00:00:00)-Water Temperature (C)]]*OO[[#This Row],[95]]</f>
        <v>1.9385803330739998E-7</v>
      </c>
      <c r="CT411" s="10">
        <f>3/24000000*OO[[#This Row],[154 (08JUL1985 03:00:00)-Water Temperature (C)]]*OO[[#This Row],[96]]</f>
        <v>1.7930080878600001E-7</v>
      </c>
      <c r="CU411" s="10">
        <f>3/24000000*OO[[#This Row],[155 (08JUL1985 06:00:00)-Water Temperature (C)]]*OO[[#This Row],[97]]</f>
        <v>1.6880249846114997E-7</v>
      </c>
      <c r="CV411" s="10">
        <f>3/24000000*OO[[#This Row],[156 (08JUL1985 09:00:00)-Water Temperature (C)]]*OO[[#This Row],[98]]</f>
        <v>1.620245313204E-7</v>
      </c>
      <c r="CW411" s="10">
        <f>3/24000000*OO[[#This Row],[157 (08JUL1985 12:00:00)-Water Temperature (C)]]*OO[[#This Row],[99]]</f>
        <v>1.6049808298544998E-7</v>
      </c>
    </row>
    <row r="412" spans="1:101" x14ac:dyDescent="0.35">
      <c r="A412" t="s">
        <v>419</v>
      </c>
      <c r="B412">
        <v>68.281300000000002</v>
      </c>
      <c r="C412" s="10">
        <f>3/24*OO[[#This Row],[59 (26JUN1985 06:00:00)-Water Temperature (C)]]*OO[[#This Row],[1]]/SUM(OO[1])</f>
        <v>0</v>
      </c>
      <c r="D412" s="10">
        <f>3/24*OO[[#This Row],[60 (26JUN1985 09:00:00)-Water Temperature (C)]]*OO[[#This Row],[2]]/SUM(OO[2])</f>
        <v>0</v>
      </c>
      <c r="E412" s="10">
        <f>3/24*OO[[#This Row],[61 (26JUN1985 12:00:00)-Water Temperature (C)]]*OO[[#This Row],[3]]/SUM(OO[3])</f>
        <v>0</v>
      </c>
      <c r="F412" s="10">
        <f>3/24*OO[[#This Row],[62 (26JUN1985 15:00:00)-Water Temperature (C)]]*OO[[#This Row],[4]]/SUM(OO[4])</f>
        <v>0</v>
      </c>
      <c r="G412" s="10">
        <f>3/24*OO[[#This Row],[63 (26JUN1985 18:00:00)-Water Temperature (C)]]*OO[[#This Row],[5]]/SUM(OO[5])</f>
        <v>0</v>
      </c>
      <c r="H412" s="10">
        <f>3/24*OO[[#This Row],[64 (26JUN1985 21:00:00)-Water Temperature (C)]]*OO[[#This Row],[6]]/SUM(OO[6])</f>
        <v>0</v>
      </c>
      <c r="I412" s="10">
        <f>3/24*OO[[#This Row],[65 (27JUN1985 00:00:00)-Water Temperature (C)]]*OO[[#This Row],[7]]/SUM(OO[7])</f>
        <v>0</v>
      </c>
      <c r="J412" s="10">
        <f>3/24*OO[[#This Row],[66 (27JUN1985 03:00:00)-Water Temperature (C)]]*OO[[#This Row],[8]]/SUM(OO[8])</f>
        <v>0</v>
      </c>
      <c r="K412" s="10">
        <f>3/24*OO[[#This Row],[67 (27JUN1985 06:00:00)-Water Temperature (C)]]*OO[[#This Row],[9]]/SUM(OO[9])</f>
        <v>0</v>
      </c>
      <c r="L412" s="10">
        <f>3/24*OO[[#This Row],[68 (27JUN1985 09:00:00)-Water Temperature (C)]]*OO[[#This Row],[10]]/SUM(OO[10])</f>
        <v>0</v>
      </c>
      <c r="M412" s="10">
        <f>3/24*OO[[#This Row],[69 (27JUN1985 12:00:00)-Water Temperature (C)]]*OO[[#This Row],[11]]/SUM(OO[11])</f>
        <v>0</v>
      </c>
      <c r="N412" s="10">
        <f>3/24*OO[[#This Row],[70 (27JUN1985 15:00:00)-Water Temperature (C)]]*OO[[#This Row],[12]]/SUM(OO[12])</f>
        <v>0</v>
      </c>
      <c r="O412" s="10">
        <f>3/24*OO[[#This Row],[71 (27JUN1985 18:00:00)-Water Temperature (C)]]*OO[[#This Row],[13]]/SUM(OO[13])</f>
        <v>0</v>
      </c>
      <c r="P412" s="10">
        <f>3/24*OO[[#This Row],[72 (27JUN1985 21:00:00)-Water Temperature (C)]]*OO[[#This Row],[14]]/SUM(OO[14])</f>
        <v>0</v>
      </c>
      <c r="Q412" s="10">
        <f>3/24*OO[[#This Row],[73 (28JUN1985 00:00:00)-Water Temperature (C)]]*OO[[#This Row],[15]]/SUM(OO[15])</f>
        <v>0</v>
      </c>
      <c r="R412" s="10">
        <f>3/24*OO[[#This Row],[74 (28JUN1985 03:00:00)-Water Temperature (C)]]*OO[[#This Row],[16]]/SUM(OO[16])</f>
        <v>0</v>
      </c>
      <c r="S412" s="10">
        <f>3/24*OO[[#This Row],[75 (28JUN1985 06:00:00)-Water Temperature (C)]]*OO[[#This Row],[17]]/SUM(OO[17])</f>
        <v>0</v>
      </c>
      <c r="T412" s="10">
        <f>3/24*OO[[#This Row],[76 (28JUN1985 09:00:00)-Water Temperature (C)]]*OO[[#This Row],[18]]/SUM(OO[18])</f>
        <v>0</v>
      </c>
      <c r="U412" s="10">
        <f>3/24*OO[[#This Row],[77 (28JUN1985 12:00:00)-Water Temperature (C)]]*OO[[#This Row],[19]]/SUM(OO[19])</f>
        <v>0</v>
      </c>
      <c r="V412" s="10">
        <f>3/24000000*OO[[#This Row],[78 (28JUN1985 15:00:00)-Water Temperature (C)]]*OO[[#This Row],[20]]</f>
        <v>0</v>
      </c>
      <c r="W412" s="10">
        <f>3/24000000*OO[[#This Row],[79 (28JUN1985 18:00:00)-Water Temperature (C)]]*OO[[#This Row],[21]]</f>
        <v>0</v>
      </c>
      <c r="X412" s="10">
        <f>3/24000000*OO[[#This Row],[80 (28JUN1985 21:00:00)-Water Temperature (C)]]*OO[[#This Row],[22]]</f>
        <v>1.7103626948819998E-39</v>
      </c>
      <c r="Y412" s="10">
        <f>3/24000000*OO[[#This Row],[81 (29JUN1985 00:00:00)-Water Temperature (C)]]*OO[[#This Row],[23]]</f>
        <v>1.10332513522575E-33</v>
      </c>
      <c r="Z412" s="10">
        <f>3/24000000*OO[[#This Row],[82 (29JUN1985 03:00:00)-Water Temperature (C)]]*OO[[#This Row],[24]]</f>
        <v>2.9494626194699998E-27</v>
      </c>
      <c r="AA412" s="10">
        <f>3/24000000*OO[[#This Row],[83 (29JUN1985 06:00:00)-Water Temperature (C)]]*OO[[#This Row],[25]]</f>
        <v>1.378321432853625E-22</v>
      </c>
      <c r="AB412" s="10">
        <f>3/24000000*OO[[#This Row],[84 (29JUN1985 09:00:00)-Water Temperature (C)]]*OO[[#This Row],[26]]</f>
        <v>4.7978171535449996E-19</v>
      </c>
      <c r="AC412" s="10">
        <f>3/24000000*OO[[#This Row],[85 (29JUN1985 12:00:00)-Water Temperature (C)]]*OO[[#This Row],[27]]</f>
        <v>3.6827217476124998E-16</v>
      </c>
      <c r="AD412" s="10">
        <f>3/24000000*OO[[#This Row],[86 (29JUN1985 15:00:00)-Water Temperature (C)]]*OO[[#This Row],[28]]</f>
        <v>9.3079480622187506E-14</v>
      </c>
      <c r="AE412" s="10">
        <f>3/24000000*OO[[#This Row],[88 (29JUN1985 21:00:00)-Water Temperature (C)]]*OO[[#This Row],[30]]</f>
        <v>4.8537304722712504E-10</v>
      </c>
      <c r="AF412" s="10">
        <f>3/24000000*OO[[#This Row],[88 (29JUN1985 21:00:00)-Water Temperature (C)]]*OO[[#This Row],[30]]</f>
        <v>4.8537304722712504E-10</v>
      </c>
      <c r="AG412" s="10">
        <f>3/24000000*OO[[#This Row],[89 (30JUN1985 00:00:00)-Water Temperature (C)]]*OO[[#This Row],[31]]</f>
        <v>1.2885616715017499E-8</v>
      </c>
      <c r="AH412" s="10">
        <f>3/24000000*OO[[#This Row],[90 (30JUN1985 03:00:00)-Water Temperature (C)]]*OO[[#This Row],[32]]</f>
        <v>2.0333920237557497E-7</v>
      </c>
      <c r="AI412" s="10">
        <f>3/24000000*OO[[#This Row],[91 (30JUN1985 06:00:00)-Water Temperature (C)]]*OO[[#This Row],[33]]</f>
        <v>2.0513377234280001E-6</v>
      </c>
      <c r="AJ412" s="10">
        <f>3/24000000*OO[[#This Row],[92 (30JUN1985 09:00:00)-Water Temperature (C)]]*OO[[#This Row],[34]]</f>
        <v>1.4272901311027499E-5</v>
      </c>
      <c r="AK412" s="10">
        <f>3/24000000*OO[[#This Row],[93 (30JUN1985 12:00:00)-Water Temperature (C)]]*OO[[#This Row],[35]]</f>
        <v>7.1435511214199996E-5</v>
      </c>
      <c r="AL412" s="10">
        <f>3/24000000*OO[[#This Row],[94 (30JUN1985 15:00:00)-Water Temperature (C)]]*OO[[#This Row],[36]]</f>
        <v>2.6156528189099997E-4</v>
      </c>
      <c r="AM412" s="10">
        <f>3/24000000*OO[[#This Row],[95 (30JUN1985 18:00:00)-Water Temperature (C)]]*OO[[#This Row],[37]]</f>
        <v>7.1453602241549989E-4</v>
      </c>
      <c r="AN412" s="10">
        <f>3/24000000*OO[[#This Row],[96 (30JUN1985 21:00:00)-Water Temperature (C)]]*OO[[#This Row],[38]]</f>
        <v>1.468810187166E-3</v>
      </c>
      <c r="AO412" s="10">
        <f>3/24000000*OO[[#This Row],[97 (01JUL1985 00:00:00)-Water Temperature (C)]]*OO[[#This Row],[39]]</f>
        <v>2.3509663375443752E-3</v>
      </c>
      <c r="AP412" s="10">
        <f>3/24000000*OO[[#This Row],[98 (01JUL1985 03:00:00)-Water Temperature (C)]]*OO[[#This Row],[40]]</f>
        <v>3.0442516559199997E-3</v>
      </c>
      <c r="AQ412" s="10">
        <f>3/24000000*OO[[#This Row],[99 (01JUL1985 06:00:00)-Water Temperature (C)]]*OO[[#This Row],[41]]</f>
        <v>3.3229744223624998E-3</v>
      </c>
      <c r="AR412" s="10">
        <f>3/24000000*OO[[#This Row],[100 (01JUL1985 09:00:00)-Water Temperature (C)]]*OO[[#This Row],[42]]</f>
        <v>3.2478464111025005E-3</v>
      </c>
      <c r="AS412" s="10">
        <f>3/24000000*OO[[#This Row],[101 (01JUL1985 12:00:00)-Water Temperature (C)]]*OO[[#This Row],[43]]</f>
        <v>2.7925507561262501E-3</v>
      </c>
      <c r="AT412" s="10">
        <f>3/24000000*OO[[#This Row],[102 (01JUL1985 15:00:00)-Water Temperature (C)]]*OO[[#This Row],[44]]</f>
        <v>2.1120487435597503E-3</v>
      </c>
      <c r="AU412" s="10">
        <f>3/24000000*OO[[#This Row],[103 (01JUL1985 18:00:00)-Water Temperature (C)]]*OO[[#This Row],[45]]</f>
        <v>1.3989449716357498E-3</v>
      </c>
      <c r="AV412" s="10">
        <f>3/24000000*OO[[#This Row],[104 (01JUL1985 21:00:00)-Water Temperature (C)]]*OO[[#This Row],[46]]</f>
        <v>8.0836292470050006E-4</v>
      </c>
      <c r="AW412" s="10">
        <f>3/24000000*OO[[#This Row],[105 (02JUL1985 00:00:00)-Water Temperature (C)]]*OO[[#This Row],[47]]</f>
        <v>4.1119345726550001E-4</v>
      </c>
      <c r="AX412" s="10">
        <f>3/24000000*OO[[#This Row],[106 (02JUL1985 03:00:00)-Water Temperature (C)]]*OO[[#This Row],[48]]</f>
        <v>1.9121748690685E-4</v>
      </c>
      <c r="AY412" s="10">
        <f>3/24000000*OO[[#This Row],[107 (02JUL1985 06:00:00)-Water Temperature (C)]]*OO[[#This Row],[49]]</f>
        <v>8.5742439114699998E-5</v>
      </c>
      <c r="AZ412" s="10">
        <f>3/24000000*OO[[#This Row],[108 (02JUL1985 09:00:00)-Water Temperature (C)]]*OO[[#This Row],[50]]</f>
        <v>3.9416533208999994E-5</v>
      </c>
      <c r="BA412" s="10">
        <f>3/24000000*OO[[#This Row],[109 (02JUL1985 12:00:00)-Water Temperature (C)]]*OO[[#This Row],[51]]</f>
        <v>1.8892957627626249E-5</v>
      </c>
      <c r="BB412" s="10">
        <f>3/24000000*OO[[#This Row],[110 (02JUL1985 15:00:00)-Water Temperature (C)]]*OO[[#This Row],[52]]</f>
        <v>1.0327212797769998E-5</v>
      </c>
      <c r="BC412" s="10">
        <f>3/24000000*OO[[#This Row],[111 (02JUL1985 18:00:00)-Water Temperature (C)]]*OO[[#This Row],[53]]</f>
        <v>7.0639403686849999E-6</v>
      </c>
      <c r="BD412" s="10">
        <f>3/24000000*OO[[#This Row],[112 (02JUL1985 21:00:00)-Water Temperature (C)]]*OO[[#This Row],[54]]</f>
        <v>5.7908401960249987E-6</v>
      </c>
      <c r="BE412" s="10">
        <f>3/24000000*OO[[#This Row],[113 (03JUL1985 00:00:00)-Water Temperature (C)]]*OO[[#This Row],[55]]</f>
        <v>5.0948184841724987E-6</v>
      </c>
      <c r="BF412" s="10">
        <f>3/24000000*OO[[#This Row],[114 (03JUL1985 03:00:00)-Water Temperature (C)]]*OO[[#This Row],[56]]</f>
        <v>4.5591564642924999E-6</v>
      </c>
      <c r="BG412" s="10">
        <f>3/24000000*OO[[#This Row],[115 (03JUL1985 06:00:00)-Water Temperature (C)]]*OO[[#This Row],[57]]</f>
        <v>4.1074654576199998E-6</v>
      </c>
      <c r="BH412" s="10">
        <f>3/24000000*OO[[#This Row],[116 (03JUL1985 09:00:00)-Water Temperature (C)]]*OO[[#This Row],[58]]</f>
        <v>3.8675324251575007E-6</v>
      </c>
      <c r="BI412" s="10">
        <f>3/24000000*OO[[#This Row],[117 (03JUL1985 12:00:00)-Water Temperature (C)]]*OO[[#This Row],[59]]</f>
        <v>3.7187737216649998E-6</v>
      </c>
      <c r="BJ412" s="10">
        <f>3/24000000*OO[[#This Row],[118 (03JUL1985 15:00:00)-Water Temperature (C)]]*OO[[#This Row],[60]]</f>
        <v>3.5428033205399991E-6</v>
      </c>
      <c r="BK412" s="10">
        <f>3/24000000*OO[[#This Row],[119 (03JUL1985 18:00:00)-Water Temperature (C)]]*OO[[#This Row],[61]]</f>
        <v>3.2827341231749997E-6</v>
      </c>
      <c r="BL412" s="10">
        <f>3/24000000*OO[[#This Row],[120 (03JUL1985 21:00:00)-Water Temperature (C)]]*OO[[#This Row],[62]]</f>
        <v>2.9062587645000001E-6</v>
      </c>
      <c r="BM412" s="10">
        <f>3/24000000*OO[[#This Row],[121 (04JUL1985 00:00:00)-Water Temperature (C)]]*OO[[#This Row],[63]]</f>
        <v>2.4641220020362499E-6</v>
      </c>
      <c r="BN412" s="10">
        <f>3/24000000*OO[[#This Row],[122 (04JUL1985 03:00:00)-Water Temperature (C)]]*OO[[#This Row],[64]]</f>
        <v>2.0642279225974999E-6</v>
      </c>
      <c r="BO412" s="10">
        <f>3/24000000*OO[[#This Row],[123 (04JUL1985 06:00:00)-Water Temperature (C)]]*OO[[#This Row],[65]]</f>
        <v>1.7548354798624999E-6</v>
      </c>
      <c r="BP412" s="10">
        <f>3/24000000*OO[[#This Row],[124 (04JUL1985 09:00:00)-Water Temperature (C)]]*OO[[#This Row],[66]]</f>
        <v>1.5430043608063748E-6</v>
      </c>
      <c r="BQ412" s="10">
        <f>3/24000000*OO[[#This Row],[125 (04JUL1985 12:00:00)-Water Temperature (C)]]*OO[[#This Row],[67]]</f>
        <v>1.3762052136428749E-6</v>
      </c>
      <c r="BR412" s="10">
        <f>3/24000000*OO[[#This Row],[126 (04JUL1985 15:00:00)-Water Temperature (C)]]*OO[[#This Row],[68]]</f>
        <v>1.223785368526E-6</v>
      </c>
      <c r="BS412" s="10">
        <f>3/24000000*OO[[#This Row],[127 (04JUL1985 18:00:00)-Water Temperature (C)]]*OO[[#This Row],[69]]</f>
        <v>1.049655110751E-6</v>
      </c>
      <c r="BT412" s="10">
        <f>3/24000000*OO[[#This Row],[128 (04JUL1985 21:00:00)-Water Temperature (C)]]*OO[[#This Row],[70]]</f>
        <v>8.6247976994200004E-7</v>
      </c>
      <c r="BU412" s="10">
        <f>3/24000000*OO[[#This Row],[129 (05JUL1985 00:00:00)-Water Temperature (C)]]*OO[[#This Row],[71]]</f>
        <v>6.8095555066399996E-7</v>
      </c>
      <c r="BV412" s="10">
        <f>3/24000000*OO[[#This Row],[130 (05JUL1985 03:00:00)-Water Temperature (C)]]*OO[[#This Row],[72]]</f>
        <v>5.3248056411374996E-7</v>
      </c>
      <c r="BW412" s="10">
        <f>3/24000000*OO[[#This Row],[131 (05JUL1985 06:00:00)-Water Temperature (C)]]*OO[[#This Row],[73]]</f>
        <v>4.1847921159150002E-7</v>
      </c>
      <c r="BX412" s="10">
        <f>3/24000000*OO[[#This Row],[132 (05JUL1985 09:00:00)-Water Temperature (C)]]*OO[[#This Row],[74]]</f>
        <v>3.4361645079249995E-7</v>
      </c>
      <c r="BY412" s="10">
        <f>3/24000000*OO[[#This Row],[133 (05JUL1985 12:00:00)-Water Temperature (C)]]*OO[[#This Row],[75]]</f>
        <v>2.8854293409374994E-7</v>
      </c>
      <c r="BZ412" s="10">
        <f>3/24000000*OO[[#This Row],[134 (05JUL1985 15:00:00)-Water Temperature (C)]]*OO[[#This Row],[76]]</f>
        <v>2.4846034819532498E-7</v>
      </c>
      <c r="CA412" s="10">
        <f>3/24000000*OO[[#This Row],[135 (05JUL1985 18:00:00)-Water Temperature (C)]]*OO[[#This Row],[77]]</f>
        <v>2.1938865492187497E-7</v>
      </c>
      <c r="CB412" s="10">
        <f>3/24000000*OO[[#This Row],[136 (05JUL1985 21:00:00)-Water Temperature (C)]]*OO[[#This Row],[78]]</f>
        <v>1.9501922209864998E-7</v>
      </c>
      <c r="CC412" s="10">
        <f>3/24000000*OO[[#This Row],[137 (06JUL1985 00:00:00)-Water Temperature (C)]]*OO[[#This Row],[79]]</f>
        <v>1.727298604941E-7</v>
      </c>
      <c r="CD412" s="10">
        <f>3/24000000*OO[[#This Row],[138 (06JUL1985 03:00:00)-Water Temperature (C)]]*OO[[#This Row],[80]]</f>
        <v>1.5462571093635001E-7</v>
      </c>
      <c r="CE412" s="10">
        <f>3/24000000*OO[[#This Row],[139 (06JUL1985 06:00:00)-Water Temperature (C)]]*OO[[#This Row],[81]]</f>
        <v>1.42053878319025E-7</v>
      </c>
      <c r="CF412" s="10">
        <f>3/24000000*OO[[#This Row],[140 (06JUL1985 09:00:00)-Water Temperature (C)]]*OO[[#This Row],[82]]</f>
        <v>1.3928923063237498E-7</v>
      </c>
      <c r="CG412" s="10">
        <f>3/24000000*OO[[#This Row],[141 (06JUL1985 12:00:00)-Water Temperature (C)]]*OO[[#This Row],[83]]</f>
        <v>1.3847763526597499E-7</v>
      </c>
      <c r="CH412" s="10">
        <f>3/24000000*OO[[#This Row],[142 (06JUL1985 15:00:00)-Water Temperature (C)]]*OO[[#This Row],[84]]</f>
        <v>1.3662110246579998E-7</v>
      </c>
      <c r="CI412" s="10">
        <f>3/24000000*OO[[#This Row],[143 (06JUL1985 18:00:00)-Water Temperature (C)]]*OO[[#This Row],[85]]</f>
        <v>1.3481664822339997E-7</v>
      </c>
      <c r="CJ412" s="10">
        <f>3/24000000*OO[[#This Row],[144 (06JUL1985 21:00:00)-Water Temperature (C)]]*OO[[#This Row],[86]]</f>
        <v>1.2991236191865E-7</v>
      </c>
      <c r="CK412" s="10">
        <f>3/24000000*OO[[#This Row],[145 (07JUL1985 00:00:00)-Water Temperature (C)]]*OO[[#This Row],[87]]</f>
        <v>1.21187720338275E-7</v>
      </c>
      <c r="CL412" s="10">
        <f>3/24000000*OO[[#This Row],[146 (07JUL1985 03:00:00)-Water Temperature (C)]]*OO[[#This Row],[88]]</f>
        <v>1.1370967086719999E-7</v>
      </c>
      <c r="CM412" s="10">
        <f>3/24000000*OO[[#This Row],[147 (07JUL1985 06:00:00)-Water Temperature (C)]]*OO[[#This Row],[89]]</f>
        <v>1.0799813312775E-7</v>
      </c>
      <c r="CN412" s="10">
        <f>3/24000000*OO[[#This Row],[148 (07JUL1985 09:00:00)-Water Temperature (C)]]*OO[[#This Row],[90]]</f>
        <v>1.0816150260540001E-7</v>
      </c>
      <c r="CO412" s="10">
        <f>3/24000000*OO[[#This Row],[149 (07JUL1985 12:00:00)-Water Temperature (C)]]*OO[[#This Row],[91]]</f>
        <v>1.0966953295934998E-7</v>
      </c>
      <c r="CP412" s="10">
        <f>3/24000000*OO[[#This Row],[150 (07JUL1985 15:00:00)-Water Temperature (C)]]*OO[[#This Row],[92]]</f>
        <v>1.0924743227999999E-7</v>
      </c>
      <c r="CQ412" s="10">
        <f>3/24000000*OO[[#This Row],[151 (07JUL1985 18:00:00)-Water Temperature (C)]]*OO[[#This Row],[93]]</f>
        <v>1.0695207674733749E-7</v>
      </c>
      <c r="CR412" s="10">
        <f>3/24000000*OO[[#This Row],[152 (07JUL1985 21:00:00)-Water Temperature (C)]]*OO[[#This Row],[94]]</f>
        <v>1.0106622095099999E-7</v>
      </c>
      <c r="CS412" s="10">
        <f>3/24000000*OO[[#This Row],[153 (08JUL1985 00:00:00)-Water Temperature (C)]]*OO[[#This Row],[95]]</f>
        <v>9.3033156951075017E-8</v>
      </c>
      <c r="CT412" s="10">
        <f>3/24000000*OO[[#This Row],[154 (08JUL1985 03:00:00)-Water Temperature (C)]]*OO[[#This Row],[96]]</f>
        <v>8.5995236797600004E-8</v>
      </c>
      <c r="CU412" s="10">
        <f>3/24000000*OO[[#This Row],[155 (08JUL1985 06:00:00)-Water Temperature (C)]]*OO[[#This Row],[97]]</f>
        <v>8.0891713358812486E-8</v>
      </c>
      <c r="CV412" s="10">
        <f>3/24000000*OO[[#This Row],[156 (08JUL1985 09:00:00)-Water Temperature (C)]]*OO[[#This Row],[98]]</f>
        <v>7.7582209166249992E-8</v>
      </c>
      <c r="CW412" s="10">
        <f>3/24000000*OO[[#This Row],[157 (08JUL1985 12:00:00)-Water Temperature (C)]]*OO[[#This Row],[99]]</f>
        <v>7.6781930526299994E-8</v>
      </c>
    </row>
    <row r="413" spans="1:101" x14ac:dyDescent="0.35">
      <c r="A413" t="s">
        <v>420</v>
      </c>
      <c r="B413">
        <v>624.5992</v>
      </c>
      <c r="C413" s="10">
        <f>3/24*OO[[#This Row],[59 (26JUN1985 06:00:00)-Water Temperature (C)]]*OO[[#This Row],[1]]/SUM(OO[1])</f>
        <v>0</v>
      </c>
      <c r="D413" s="10">
        <f>3/24*OO[[#This Row],[60 (26JUN1985 09:00:00)-Water Temperature (C)]]*OO[[#This Row],[2]]/SUM(OO[2])</f>
        <v>0</v>
      </c>
      <c r="E413" s="10">
        <f>3/24*OO[[#This Row],[61 (26JUN1985 12:00:00)-Water Temperature (C)]]*OO[[#This Row],[3]]/SUM(OO[3])</f>
        <v>0</v>
      </c>
      <c r="F413" s="10">
        <f>3/24*OO[[#This Row],[62 (26JUN1985 15:00:00)-Water Temperature (C)]]*OO[[#This Row],[4]]/SUM(OO[4])</f>
        <v>0</v>
      </c>
      <c r="G413" s="10">
        <f>3/24*OO[[#This Row],[63 (26JUN1985 18:00:00)-Water Temperature (C)]]*OO[[#This Row],[5]]/SUM(OO[5])</f>
        <v>0</v>
      </c>
      <c r="H413" s="10">
        <f>3/24*OO[[#This Row],[64 (26JUN1985 21:00:00)-Water Temperature (C)]]*OO[[#This Row],[6]]/SUM(OO[6])</f>
        <v>0</v>
      </c>
      <c r="I413" s="10">
        <f>3/24*OO[[#This Row],[65 (27JUN1985 00:00:00)-Water Temperature (C)]]*OO[[#This Row],[7]]/SUM(OO[7])</f>
        <v>0</v>
      </c>
      <c r="J413" s="10">
        <f>3/24*OO[[#This Row],[66 (27JUN1985 03:00:00)-Water Temperature (C)]]*OO[[#This Row],[8]]/SUM(OO[8])</f>
        <v>0</v>
      </c>
      <c r="K413" s="10">
        <f>3/24*OO[[#This Row],[67 (27JUN1985 06:00:00)-Water Temperature (C)]]*OO[[#This Row],[9]]/SUM(OO[9])</f>
        <v>0</v>
      </c>
      <c r="L413" s="10">
        <f>3/24*OO[[#This Row],[68 (27JUN1985 09:00:00)-Water Temperature (C)]]*OO[[#This Row],[10]]/SUM(OO[10])</f>
        <v>0</v>
      </c>
      <c r="M413" s="10">
        <f>3/24*OO[[#This Row],[69 (27JUN1985 12:00:00)-Water Temperature (C)]]*OO[[#This Row],[11]]/SUM(OO[11])</f>
        <v>0</v>
      </c>
      <c r="N413" s="10">
        <f>3/24*OO[[#This Row],[70 (27JUN1985 15:00:00)-Water Temperature (C)]]*OO[[#This Row],[12]]/SUM(OO[12])</f>
        <v>0</v>
      </c>
      <c r="O413" s="10">
        <f>3/24*OO[[#This Row],[71 (27JUN1985 18:00:00)-Water Temperature (C)]]*OO[[#This Row],[13]]/SUM(OO[13])</f>
        <v>0</v>
      </c>
      <c r="P413" s="10">
        <f>3/24*OO[[#This Row],[72 (27JUN1985 21:00:00)-Water Temperature (C)]]*OO[[#This Row],[14]]/SUM(OO[14])</f>
        <v>0</v>
      </c>
      <c r="Q413" s="10">
        <f>3/24*OO[[#This Row],[73 (28JUN1985 00:00:00)-Water Temperature (C)]]*OO[[#This Row],[15]]/SUM(OO[15])</f>
        <v>0</v>
      </c>
      <c r="R413" s="10">
        <f>3/24*OO[[#This Row],[74 (28JUN1985 03:00:00)-Water Temperature (C)]]*OO[[#This Row],[16]]/SUM(OO[16])</f>
        <v>0</v>
      </c>
      <c r="S413" s="10">
        <f>3/24*OO[[#This Row],[75 (28JUN1985 06:00:00)-Water Temperature (C)]]*OO[[#This Row],[17]]/SUM(OO[17])</f>
        <v>0</v>
      </c>
      <c r="T413" s="10">
        <f>3/24*OO[[#This Row],[76 (28JUN1985 09:00:00)-Water Temperature (C)]]*OO[[#This Row],[18]]/SUM(OO[18])</f>
        <v>0</v>
      </c>
      <c r="U413" s="10">
        <f>3/24*OO[[#This Row],[77 (28JUN1985 12:00:00)-Water Temperature (C)]]*OO[[#This Row],[19]]/SUM(OO[19])</f>
        <v>0</v>
      </c>
      <c r="V413" s="10">
        <f>3/24000000*OO[[#This Row],[78 (28JUN1985 15:00:00)-Water Temperature (C)]]*OO[[#This Row],[20]]</f>
        <v>0</v>
      </c>
      <c r="W413" s="10">
        <f>3/24000000*OO[[#This Row],[79 (28JUN1985 18:00:00)-Water Temperature (C)]]*OO[[#This Row],[21]]</f>
        <v>0</v>
      </c>
      <c r="X413" s="10">
        <f>3/24000000*OO[[#This Row],[80 (28JUN1985 21:00:00)-Water Temperature (C)]]*OO[[#This Row],[22]]</f>
        <v>1.1216216942268747E-38</v>
      </c>
      <c r="Y413" s="10">
        <f>3/24000000*OO[[#This Row],[81 (29JUN1985 00:00:00)-Water Temperature (C)]]*OO[[#This Row],[23]]</f>
        <v>6.5976141641637492E-33</v>
      </c>
      <c r="Z413" s="10">
        <f>3/24000000*OO[[#This Row],[82 (29JUN1985 03:00:00)-Water Temperature (C)]]*OO[[#This Row],[24]]</f>
        <v>2.06220678230775E-26</v>
      </c>
      <c r="AA413" s="10">
        <f>3/24000000*OO[[#This Row],[83 (29JUN1985 06:00:00)-Water Temperature (C)]]*OO[[#This Row],[25]]</f>
        <v>1.072454308014375E-21</v>
      </c>
      <c r="AB413" s="10">
        <f>3/24000000*OO[[#This Row],[84 (29JUN1985 09:00:00)-Water Temperature (C)]]*OO[[#This Row],[26]]</f>
        <v>3.9915013709249994E-18</v>
      </c>
      <c r="AC413" s="10">
        <f>3/24000000*OO[[#This Row],[85 (29JUN1985 12:00:00)-Water Temperature (C)]]*OO[[#This Row],[27]]</f>
        <v>3.2188897913174996E-15</v>
      </c>
      <c r="AD413" s="10">
        <f>3/24000000*OO[[#This Row],[86 (29JUN1985 15:00:00)-Water Temperature (C)]]*OO[[#This Row],[28]]</f>
        <v>8.4648549821937497E-13</v>
      </c>
      <c r="AE413" s="10">
        <f>3/24000000*OO[[#This Row],[88 (29JUN1985 21:00:00)-Water Temperature (C)]]*OO[[#This Row],[30]]</f>
        <v>4.7196035924587495E-9</v>
      </c>
      <c r="AF413" s="10">
        <f>3/24000000*OO[[#This Row],[88 (29JUN1985 21:00:00)-Water Temperature (C)]]*OO[[#This Row],[30]]</f>
        <v>4.7196035924587495E-9</v>
      </c>
      <c r="AG413" s="10">
        <f>3/24000000*OO[[#This Row],[89 (30JUN1985 00:00:00)-Water Temperature (C)]]*OO[[#This Row],[31]]</f>
        <v>1.2885358515980002E-7</v>
      </c>
      <c r="AH413" s="10">
        <f>3/24000000*OO[[#This Row],[90 (30JUN1985 03:00:00)-Water Temperature (C)]]*OO[[#This Row],[32]]</f>
        <v>2.0828862330718749E-6</v>
      </c>
      <c r="AI413" s="10">
        <f>3/24000000*OO[[#This Row],[91 (30JUN1985 06:00:00)-Water Temperature (C)]]*OO[[#This Row],[33]]</f>
        <v>2.1484173349342499E-5</v>
      </c>
      <c r="AJ413" s="10">
        <f>3/24000000*OO[[#This Row],[92 (30JUN1985 09:00:00)-Water Temperature (C)]]*OO[[#This Row],[34]]</f>
        <v>1.52402880917475E-4</v>
      </c>
      <c r="AK413" s="10">
        <f>3/24000000*OO[[#This Row],[93 (30JUN1985 12:00:00)-Water Temperature (C)]]*OO[[#This Row],[35]]</f>
        <v>7.7692534424999985E-4</v>
      </c>
      <c r="AL413" s="10">
        <f>3/24000000*OO[[#This Row],[94 (30JUN1985 15:00:00)-Water Temperature (C)]]*OO[[#This Row],[36]]</f>
        <v>2.8990100216375E-3</v>
      </c>
      <c r="AM413" s="10">
        <f>3/24000000*OO[[#This Row],[95 (30JUN1985 18:00:00)-Water Temperature (C)]]*OO[[#This Row],[37]]</f>
        <v>8.0644255089462498E-3</v>
      </c>
      <c r="AN413" s="10">
        <f>3/24000000*OO[[#This Row],[96 (30JUN1985 21:00:00)-Water Temperature (C)]]*OO[[#This Row],[38]]</f>
        <v>1.6871847599712501E-2</v>
      </c>
      <c r="AO413" s="10">
        <f>3/24000000*OO[[#This Row],[97 (01JUL1985 00:00:00)-Water Temperature (C)]]*OO[[#This Row],[39]]</f>
        <v>2.7454084566975002E-2</v>
      </c>
      <c r="AP413" s="10">
        <f>3/24000000*OO[[#This Row],[98 (01JUL1985 03:00:00)-Water Temperature (C)]]*OO[[#This Row],[40]]</f>
        <v>3.6069057816187494E-2</v>
      </c>
      <c r="AQ413" s="10">
        <f>3/24000000*OO[[#This Row],[99 (01JUL1985 06:00:00)-Water Temperature (C)]]*OO[[#This Row],[41]]</f>
        <v>3.9878645605624999E-2</v>
      </c>
      <c r="AR413" s="10">
        <f>3/24000000*OO[[#This Row],[100 (01JUL1985 09:00:00)-Water Temperature (C)]]*OO[[#This Row],[42]]</f>
        <v>3.9381117919875003E-2</v>
      </c>
      <c r="AS413" s="10">
        <f>3/24000000*OO[[#This Row],[101 (01JUL1985 12:00:00)-Water Temperature (C)]]*OO[[#This Row],[43]]</f>
        <v>3.4226228437100006E-2</v>
      </c>
      <c r="AT413" s="10">
        <f>3/24000000*OO[[#This Row],[102 (01JUL1985 15:00:00)-Water Temperature (C)]]*OO[[#This Row],[44]]</f>
        <v>2.6161239267549995E-2</v>
      </c>
      <c r="AU413" s="10">
        <f>3/24000000*OO[[#This Row],[103 (01JUL1985 18:00:00)-Water Temperature (C)]]*OO[[#This Row],[45]]</f>
        <v>1.7518687112949998E-2</v>
      </c>
      <c r="AV413" s="10">
        <f>3/24000000*OO[[#This Row],[104 (01JUL1985 21:00:00)-Water Temperature (C)]]*OO[[#This Row],[46]]</f>
        <v>1.0250692665537501E-2</v>
      </c>
      <c r="AW413" s="10">
        <f>3/24000000*OO[[#This Row],[105 (02JUL1985 00:00:00)-Water Temperature (C)]]*OO[[#This Row],[47]]</f>
        <v>5.2769811304437487E-3</v>
      </c>
      <c r="AX413" s="10">
        <f>3/24000000*OO[[#This Row],[106 (02JUL1985 03:00:00)-Water Temperature (C)]]*OO[[#This Row],[48]]</f>
        <v>2.4729068983999998E-3</v>
      </c>
      <c r="AY413" s="10">
        <f>3/24000000*OO[[#This Row],[107 (02JUL1985 06:00:00)-Water Temperature (C)]]*OO[[#This Row],[49]]</f>
        <v>1.1134539878697499E-3</v>
      </c>
      <c r="AZ413" s="10">
        <f>3/24000000*OO[[#This Row],[108 (02JUL1985 09:00:00)-Water Temperature (C)]]*OO[[#This Row],[50]]</f>
        <v>5.1161705227012499E-4</v>
      </c>
      <c r="BA413" s="10">
        <f>3/24000000*OO[[#This Row],[109 (02JUL1985 12:00:00)-Water Temperature (C)]]*OO[[#This Row],[51]]</f>
        <v>2.4339143983824997E-4</v>
      </c>
      <c r="BB413" s="10">
        <f>3/24000000*OO[[#This Row],[110 (02JUL1985 15:00:00)-Water Temperature (C)]]*OO[[#This Row],[52]]</f>
        <v>1.3050991341825001E-4</v>
      </c>
      <c r="BC413" s="10">
        <f>3/24000000*OO[[#This Row],[111 (02JUL1985 18:00:00)-Water Temperature (C)]]*OO[[#This Row],[53]]</f>
        <v>8.6892716488812488E-5</v>
      </c>
      <c r="BD413" s="10">
        <f>3/24000000*OO[[#This Row],[112 (02JUL1985 21:00:00)-Water Temperature (C)]]*OO[[#This Row],[54]]</f>
        <v>6.9974940754799993E-5</v>
      </c>
      <c r="BE413" s="10">
        <f>3/24000000*OO[[#This Row],[113 (03JUL1985 00:00:00)-Water Temperature (C)]]*OO[[#This Row],[55]]</f>
        <v>6.1124943627549993E-5</v>
      </c>
      <c r="BF413" s="10">
        <f>3/24000000*OO[[#This Row],[114 (03JUL1985 03:00:00)-Water Temperature (C)]]*OO[[#This Row],[56]]</f>
        <v>5.4570659108549993E-5</v>
      </c>
      <c r="BG413" s="10">
        <f>3/24000000*OO[[#This Row],[115 (03JUL1985 06:00:00)-Water Temperature (C)]]*OO[[#This Row],[57]]</f>
        <v>4.9116067577499994E-5</v>
      </c>
      <c r="BH413" s="10">
        <f>3/24000000*OO[[#This Row],[116 (03JUL1985 09:00:00)-Water Temperature (C)]]*OO[[#This Row],[58]]</f>
        <v>4.6111329005174998E-5</v>
      </c>
      <c r="BI413" s="10">
        <f>3/24000000*OO[[#This Row],[117 (03JUL1985 12:00:00)-Water Temperature (C)]]*OO[[#This Row],[59]]</f>
        <v>4.4296703290399995E-5</v>
      </c>
      <c r="BJ413" s="10">
        <f>3/24000000*OO[[#This Row],[118 (03JUL1985 15:00:00)-Water Temperature (C)]]*OO[[#This Row],[60]]</f>
        <v>4.2235781182049994E-5</v>
      </c>
      <c r="BK413" s="10">
        <f>3/24000000*OO[[#This Row],[119 (03JUL1985 18:00:00)-Water Temperature (C)]]*OO[[#This Row],[61]]</f>
        <v>3.9219586461E-5</v>
      </c>
      <c r="BL413" s="10">
        <f>3/24000000*OO[[#This Row],[120 (03JUL1985 21:00:00)-Water Temperature (C)]]*OO[[#This Row],[62]]</f>
        <v>3.4822638068762492E-5</v>
      </c>
      <c r="BM413" s="10">
        <f>3/24000000*OO[[#This Row],[121 (04JUL1985 00:00:00)-Water Temperature (C)]]*OO[[#This Row],[63]]</f>
        <v>2.9583037569999999E-5</v>
      </c>
      <c r="BN413" s="10">
        <f>3/24000000*OO[[#This Row],[122 (04JUL1985 03:00:00)-Water Temperature (C)]]*OO[[#This Row],[64]]</f>
        <v>2.4774937204792495E-5</v>
      </c>
      <c r="BO413" s="10">
        <f>3/24000000*OO[[#This Row],[123 (04JUL1985 06:00:00)-Water Temperature (C)]]*OO[[#This Row],[65]]</f>
        <v>2.1014977263847502E-5</v>
      </c>
      <c r="BP413" s="10">
        <f>3/24000000*OO[[#This Row],[124 (04JUL1985 09:00:00)-Water Temperature (C)]]*OO[[#This Row],[66]]</f>
        <v>1.8450101873840003E-5</v>
      </c>
      <c r="BQ413" s="10">
        <f>3/24000000*OO[[#This Row],[125 (04JUL1985 12:00:00)-Water Temperature (C)]]*OO[[#This Row],[67]]</f>
        <v>1.6465457991674996E-5</v>
      </c>
      <c r="BR413" s="10">
        <f>3/24000000*OO[[#This Row],[126 (04JUL1985 15:00:00)-Water Temperature (C)]]*OO[[#This Row],[68]]</f>
        <v>1.4661715099736251E-5</v>
      </c>
      <c r="BS413" s="10">
        <f>3/24000000*OO[[#This Row],[127 (04JUL1985 18:00:00)-Water Temperature (C)]]*OO[[#This Row],[69]]</f>
        <v>1.262253340194E-5</v>
      </c>
      <c r="BT413" s="10">
        <f>3/24000000*OO[[#This Row],[128 (04JUL1985 21:00:00)-Water Temperature (C)]]*OO[[#This Row],[70]]</f>
        <v>1.041346993983625E-5</v>
      </c>
      <c r="BU413" s="10">
        <f>3/24000000*OO[[#This Row],[129 (05JUL1985 00:00:00)-Water Temperature (C)]]*OO[[#This Row],[71]]</f>
        <v>8.2541400681599998E-6</v>
      </c>
      <c r="BV413" s="10">
        <f>3/24000000*OO[[#This Row],[130 (05JUL1985 03:00:00)-Water Temperature (C)]]*OO[[#This Row],[72]]</f>
        <v>6.4621869495749996E-6</v>
      </c>
      <c r="BW413" s="10">
        <f>3/24000000*OO[[#This Row],[131 (05JUL1985 06:00:00)-Water Temperature (C)]]*OO[[#This Row],[73]]</f>
        <v>5.0779055798775E-6</v>
      </c>
      <c r="BX413" s="10">
        <f>3/24000000*OO[[#This Row],[132 (05JUL1985 09:00:00)-Water Temperature (C)]]*OO[[#This Row],[74]]</f>
        <v>4.15655636462E-6</v>
      </c>
      <c r="BY413" s="10">
        <f>3/24000000*OO[[#This Row],[133 (05JUL1985 12:00:00)-Water Temperature (C)]]*OO[[#This Row],[75]]</f>
        <v>3.4844398660912496E-6</v>
      </c>
      <c r="BZ413" s="10">
        <f>3/24000000*OO[[#This Row],[134 (05JUL1985 15:00:00)-Water Temperature (C)]]*OO[[#This Row],[76]]</f>
        <v>2.9921604694124999E-6</v>
      </c>
      <c r="CA413" s="10">
        <f>3/24000000*OO[[#This Row],[135 (05JUL1985 18:00:00)-Water Temperature (C)]]*OO[[#This Row],[77]]</f>
        <v>2.6372847298499998E-6</v>
      </c>
      <c r="CB413" s="10">
        <f>3/24000000*OO[[#This Row],[136 (05JUL1985 21:00:00)-Water Temperature (C)]]*OO[[#This Row],[78]]</f>
        <v>2.3417063283997496E-6</v>
      </c>
      <c r="CC413" s="10">
        <f>3/24000000*OO[[#This Row],[137 (06JUL1985 00:00:00)-Water Temperature (C)]]*OO[[#This Row],[79]]</f>
        <v>2.0729431200825E-6</v>
      </c>
      <c r="CD413" s="10">
        <f>3/24000000*OO[[#This Row],[138 (06JUL1985 03:00:00)-Water Temperature (C)]]*OO[[#This Row],[80]]</f>
        <v>1.8535893078012497E-6</v>
      </c>
      <c r="CE413" s="10">
        <f>3/24000000*OO[[#This Row],[139 (06JUL1985 06:00:00)-Water Temperature (C)]]*OO[[#This Row],[81]]</f>
        <v>1.6994795473920001E-6</v>
      </c>
      <c r="CF413" s="10">
        <f>3/24000000*OO[[#This Row],[140 (06JUL1985 09:00:00)-Water Temperature (C)]]*OO[[#This Row],[82]]</f>
        <v>1.6604996166203749E-6</v>
      </c>
      <c r="CG413" s="10">
        <f>3/24000000*OO[[#This Row],[141 (06JUL1985 12:00:00)-Water Temperature (C)]]*OO[[#This Row],[83]]</f>
        <v>1.6505395093362496E-6</v>
      </c>
      <c r="CH413" s="10">
        <f>3/24000000*OO[[#This Row],[142 (06JUL1985 15:00:00)-Water Temperature (C)]]*OO[[#This Row],[84]]</f>
        <v>1.6293231305357499E-6</v>
      </c>
      <c r="CI413" s="10">
        <f>3/24000000*OO[[#This Row],[143 (06JUL1985 18:00:00)-Water Temperature (C)]]*OO[[#This Row],[85]]</f>
        <v>1.6083086045625E-6</v>
      </c>
      <c r="CJ413" s="10">
        <f>3/24000000*OO[[#This Row],[144 (06JUL1985 21:00:00)-Water Temperature (C)]]*OO[[#This Row],[86]]</f>
        <v>1.5518101707832498E-6</v>
      </c>
      <c r="CK413" s="10">
        <f>3/24000000*OO[[#This Row],[145 (07JUL1985 00:00:00)-Water Temperature (C)]]*OO[[#This Row],[87]]</f>
        <v>1.4495439039804999E-6</v>
      </c>
      <c r="CL413" s="10">
        <f>3/24000000*OO[[#This Row],[146 (07JUL1985 03:00:00)-Water Temperature (C)]]*OO[[#This Row],[88]]</f>
        <v>1.3592805358859999E-6</v>
      </c>
      <c r="CM413" s="10">
        <f>3/24000000*OO[[#This Row],[147 (07JUL1985 06:00:00)-Water Temperature (C)]]*OO[[#This Row],[89]]</f>
        <v>1.28944893810975E-6</v>
      </c>
      <c r="CN413" s="10">
        <f>3/24000000*OO[[#This Row],[148 (07JUL1985 09:00:00)-Water Temperature (C)]]*OO[[#This Row],[90]]</f>
        <v>1.2880275623359998E-6</v>
      </c>
      <c r="CO413" s="10">
        <f>3/24000000*OO[[#This Row],[149 (07JUL1985 12:00:00)-Water Temperature (C)]]*OO[[#This Row],[91]]</f>
        <v>1.305980623499E-6</v>
      </c>
      <c r="CP413" s="10">
        <f>3/24000000*OO[[#This Row],[150 (07JUL1985 15:00:00)-Water Temperature (C)]]*OO[[#This Row],[92]]</f>
        <v>1.3036848915652499E-6</v>
      </c>
      <c r="CQ413" s="10">
        <f>3/24000000*OO[[#This Row],[151 (07JUL1985 18:00:00)-Water Temperature (C)]]*OO[[#This Row],[93]]</f>
        <v>1.2784013790837499E-6</v>
      </c>
      <c r="CR413" s="10">
        <f>3/24000000*OO[[#This Row],[152 (07JUL1985 21:00:00)-Water Temperature (C)]]*OO[[#This Row],[94]]</f>
        <v>1.2111980352262498E-6</v>
      </c>
      <c r="CS413" s="10">
        <f>3/24000000*OO[[#This Row],[153 (08JUL1985 00:00:00)-Water Temperature (C)]]*OO[[#This Row],[95]]</f>
        <v>1.116231514068E-6</v>
      </c>
      <c r="CT413" s="10">
        <f>3/24000000*OO[[#This Row],[154 (08JUL1985 03:00:00)-Water Temperature (C)]]*OO[[#This Row],[96]]</f>
        <v>1.0313257571101248E-6</v>
      </c>
      <c r="CU413" s="10">
        <f>3/24000000*OO[[#This Row],[155 (08JUL1985 06:00:00)-Water Temperature (C)]]*OO[[#This Row],[97]]</f>
        <v>9.6871937533424981E-7</v>
      </c>
      <c r="CV413" s="10">
        <f>3/24000000*OO[[#This Row],[156 (08JUL1985 09:00:00)-Water Temperature (C)]]*OO[[#This Row],[98]]</f>
        <v>9.2817692885324997E-7</v>
      </c>
      <c r="CW413" s="10">
        <f>3/24000000*OO[[#This Row],[157 (08JUL1985 12:00:00)-Water Temperature (C)]]*OO[[#This Row],[99]]</f>
        <v>9.1732672199550007E-7</v>
      </c>
    </row>
    <row r="414" spans="1:101" x14ac:dyDescent="0.35">
      <c r="A414" t="s">
        <v>421</v>
      </c>
      <c r="B414">
        <v>818.60440000000006</v>
      </c>
      <c r="C414" s="10">
        <f>3/24*OO[[#This Row],[59 (26JUN1985 06:00:00)-Water Temperature (C)]]*OO[[#This Row],[1]]/SUM(OO[1])</f>
        <v>0</v>
      </c>
      <c r="D414" s="10">
        <f>3/24*OO[[#This Row],[60 (26JUN1985 09:00:00)-Water Temperature (C)]]*OO[[#This Row],[2]]/SUM(OO[2])</f>
        <v>0</v>
      </c>
      <c r="E414" s="10">
        <f>3/24*OO[[#This Row],[61 (26JUN1985 12:00:00)-Water Temperature (C)]]*OO[[#This Row],[3]]/SUM(OO[3])</f>
        <v>0</v>
      </c>
      <c r="F414" s="10">
        <f>3/24*OO[[#This Row],[62 (26JUN1985 15:00:00)-Water Temperature (C)]]*OO[[#This Row],[4]]/SUM(OO[4])</f>
        <v>0</v>
      </c>
      <c r="G414" s="10">
        <f>3/24*OO[[#This Row],[63 (26JUN1985 18:00:00)-Water Temperature (C)]]*OO[[#This Row],[5]]/SUM(OO[5])</f>
        <v>0</v>
      </c>
      <c r="H414" s="10">
        <f>3/24*OO[[#This Row],[64 (26JUN1985 21:00:00)-Water Temperature (C)]]*OO[[#This Row],[6]]/SUM(OO[6])</f>
        <v>0</v>
      </c>
      <c r="I414" s="10">
        <f>3/24*OO[[#This Row],[65 (27JUN1985 00:00:00)-Water Temperature (C)]]*OO[[#This Row],[7]]/SUM(OO[7])</f>
        <v>0</v>
      </c>
      <c r="J414" s="10">
        <f>3/24*OO[[#This Row],[66 (27JUN1985 03:00:00)-Water Temperature (C)]]*OO[[#This Row],[8]]/SUM(OO[8])</f>
        <v>0</v>
      </c>
      <c r="K414" s="10">
        <f>3/24*OO[[#This Row],[67 (27JUN1985 06:00:00)-Water Temperature (C)]]*OO[[#This Row],[9]]/SUM(OO[9])</f>
        <v>0</v>
      </c>
      <c r="L414" s="10">
        <f>3/24*OO[[#This Row],[68 (27JUN1985 09:00:00)-Water Temperature (C)]]*OO[[#This Row],[10]]/SUM(OO[10])</f>
        <v>0</v>
      </c>
      <c r="M414" s="10">
        <f>3/24*OO[[#This Row],[69 (27JUN1985 12:00:00)-Water Temperature (C)]]*OO[[#This Row],[11]]/SUM(OO[11])</f>
        <v>0</v>
      </c>
      <c r="N414" s="10">
        <f>3/24*OO[[#This Row],[70 (27JUN1985 15:00:00)-Water Temperature (C)]]*OO[[#This Row],[12]]/SUM(OO[12])</f>
        <v>0</v>
      </c>
      <c r="O414" s="10">
        <f>3/24*OO[[#This Row],[71 (27JUN1985 18:00:00)-Water Temperature (C)]]*OO[[#This Row],[13]]/SUM(OO[13])</f>
        <v>0</v>
      </c>
      <c r="P414" s="10">
        <f>3/24*OO[[#This Row],[72 (27JUN1985 21:00:00)-Water Temperature (C)]]*OO[[#This Row],[14]]/SUM(OO[14])</f>
        <v>0</v>
      </c>
      <c r="Q414" s="10">
        <f>3/24*OO[[#This Row],[73 (28JUN1985 00:00:00)-Water Temperature (C)]]*OO[[#This Row],[15]]/SUM(OO[15])</f>
        <v>0</v>
      </c>
      <c r="R414" s="10">
        <f>3/24*OO[[#This Row],[74 (28JUN1985 03:00:00)-Water Temperature (C)]]*OO[[#This Row],[16]]/SUM(OO[16])</f>
        <v>0</v>
      </c>
      <c r="S414" s="10">
        <f>3/24*OO[[#This Row],[75 (28JUN1985 06:00:00)-Water Temperature (C)]]*OO[[#This Row],[17]]/SUM(OO[17])</f>
        <v>0</v>
      </c>
      <c r="T414" s="10">
        <f>3/24*OO[[#This Row],[76 (28JUN1985 09:00:00)-Water Temperature (C)]]*OO[[#This Row],[18]]/SUM(OO[18])</f>
        <v>0</v>
      </c>
      <c r="U414" s="10">
        <f>3/24*OO[[#This Row],[77 (28JUN1985 12:00:00)-Water Temperature (C)]]*OO[[#This Row],[19]]/SUM(OO[19])</f>
        <v>0</v>
      </c>
      <c r="V414" s="10">
        <f>3/24000000*OO[[#This Row],[78 (28JUN1985 15:00:00)-Water Temperature (C)]]*OO[[#This Row],[20]]</f>
        <v>0</v>
      </c>
      <c r="W414" s="10">
        <f>3/24000000*OO[[#This Row],[79 (28JUN1985 18:00:00)-Water Temperature (C)]]*OO[[#This Row],[21]]</f>
        <v>0</v>
      </c>
      <c r="X414" s="10">
        <f>3/24000000*OO[[#This Row],[80 (28JUN1985 21:00:00)-Water Temperature (C)]]*OO[[#This Row],[22]]</f>
        <v>5.4447197076050002E-39</v>
      </c>
      <c r="Y414" s="10">
        <f>3/24000000*OO[[#This Row],[81 (29JUN1985 00:00:00)-Water Temperature (C)]]*OO[[#This Row],[23]]</f>
        <v>2.8388285069999996E-33</v>
      </c>
      <c r="Z414" s="10">
        <f>3/24000000*OO[[#This Row],[82 (29JUN1985 03:00:00)-Water Temperature (C)]]*OO[[#This Row],[24]]</f>
        <v>1.1571432545531248E-26</v>
      </c>
      <c r="AA414" s="10">
        <f>3/24000000*OO[[#This Row],[83 (29JUN1985 06:00:00)-Water Temperature (C)]]*OO[[#This Row],[25]]</f>
        <v>7.3228952176974995E-22</v>
      </c>
      <c r="AB414" s="10">
        <f>3/24000000*OO[[#This Row],[84 (29JUN1985 09:00:00)-Water Temperature (C)]]*OO[[#This Row],[26]]</f>
        <v>3.1082076318375001E-18</v>
      </c>
      <c r="AC414" s="10">
        <f>3/24000000*OO[[#This Row],[85 (29JUN1985 12:00:00)-Water Temperature (C)]]*OO[[#This Row],[27]]</f>
        <v>2.7659214359699999E-15</v>
      </c>
      <c r="AD414" s="10">
        <f>3/24000000*OO[[#This Row],[86 (29JUN1985 15:00:00)-Water Temperature (C)]]*OO[[#This Row],[28]]</f>
        <v>7.8841186885299988E-13</v>
      </c>
      <c r="AE414" s="10">
        <f>3/24000000*OO[[#This Row],[88 (29JUN1985 21:00:00)-Water Temperature (C)]]*OO[[#This Row],[30]]</f>
        <v>5.0487528769974994E-9</v>
      </c>
      <c r="AF414" s="10">
        <f>3/24000000*OO[[#This Row],[88 (29JUN1985 21:00:00)-Water Temperature (C)]]*OO[[#This Row],[30]]</f>
        <v>5.0487528769974994E-9</v>
      </c>
      <c r="AG414" s="10">
        <f>3/24000000*OO[[#This Row],[89 (30JUN1985 00:00:00)-Water Temperature (C)]]*OO[[#This Row],[31]]</f>
        <v>1.4620380280031249E-7</v>
      </c>
      <c r="AH414" s="10">
        <f>3/24000000*OO[[#This Row],[90 (30JUN1985 03:00:00)-Water Temperature (C)]]*OO[[#This Row],[32]]</f>
        <v>2.4885548406950001E-6</v>
      </c>
      <c r="AI414" s="10">
        <f>3/24000000*OO[[#This Row],[91 (30JUN1985 06:00:00)-Water Temperature (C)]]*OO[[#This Row],[33]]</f>
        <v>2.6938372828699999E-5</v>
      </c>
      <c r="AJ414" s="10">
        <f>3/24000000*OO[[#This Row],[92 (30JUN1985 09:00:00)-Water Temperature (C)]]*OO[[#This Row],[34]]</f>
        <v>1.9913501713901251E-4</v>
      </c>
      <c r="AK414" s="10">
        <f>3/24000000*OO[[#This Row],[93 (30JUN1985 12:00:00)-Water Temperature (C)]]*OO[[#This Row],[35]]</f>
        <v>1.0564619364425E-3</v>
      </c>
      <c r="AL414" s="10">
        <f>3/24000000*OO[[#This Row],[94 (30JUN1985 15:00:00)-Water Temperature (C)]]*OO[[#This Row],[36]]</f>
        <v>4.1064192360062502E-3</v>
      </c>
      <c r="AM414" s="10">
        <f>3/24000000*OO[[#This Row],[95 (30JUN1985 18:00:00)-Water Temperature (C)]]*OO[[#This Row],[37]]</f>
        <v>1.1875849241836248E-2</v>
      </c>
      <c r="AN414" s="10">
        <f>3/24000000*OO[[#This Row],[96 (30JUN1985 21:00:00)-Water Temperature (C)]]*OO[[#This Row],[38]]</f>
        <v>2.5815720275999997E-2</v>
      </c>
      <c r="AO414" s="10">
        <f>3/24000000*OO[[#This Row],[97 (01JUL1985 00:00:00)-Water Temperature (C)]]*OO[[#This Row],[39]]</f>
        <v>4.3558296704662498E-2</v>
      </c>
      <c r="AP414" s="10">
        <f>3/24000000*OO[[#This Row],[98 (01JUL1985 03:00:00)-Water Temperature (C)]]*OO[[#This Row],[40]]</f>
        <v>5.9101726634999997E-2</v>
      </c>
      <c r="AQ414" s="10">
        <f>3/24000000*OO[[#This Row],[99 (01JUL1985 06:00:00)-Water Temperature (C)]]*OO[[#This Row],[41]]</f>
        <v>6.7203298530375002E-2</v>
      </c>
      <c r="AR414" s="10">
        <f>3/24000000*OO[[#This Row],[100 (01JUL1985 09:00:00)-Water Temperature (C)]]*OO[[#This Row],[42]]</f>
        <v>6.7896014424700002E-2</v>
      </c>
      <c r="AS414" s="10">
        <f>3/24000000*OO[[#This Row],[101 (01JUL1985 12:00:00)-Water Temperature (C)]]*OO[[#This Row],[43]]</f>
        <v>6.0408605893824997E-2</v>
      </c>
      <c r="AT414" s="10">
        <f>3/24000000*OO[[#This Row],[102 (01JUL1985 15:00:00)-Water Temperature (C)]]*OO[[#This Row],[44]]</f>
        <v>4.724982757665E-2</v>
      </c>
      <c r="AU414" s="10">
        <f>3/24000000*OO[[#This Row],[103 (01JUL1985 18:00:00)-Water Temperature (C)]]*OO[[#This Row],[45]]</f>
        <v>3.2408483596849995E-2</v>
      </c>
      <c r="AV414" s="10">
        <f>3/24000000*OO[[#This Row],[104 (01JUL1985 21:00:00)-Water Temperature (C)]]*OO[[#This Row],[46]]</f>
        <v>1.9461231932284998E-2</v>
      </c>
      <c r="AW414" s="10">
        <f>3/24000000*OO[[#This Row],[105 (02JUL1985 00:00:00)-Water Temperature (C)]]*OO[[#This Row],[47]]</f>
        <v>1.02734872584425E-2</v>
      </c>
      <c r="AX414" s="10">
        <f>3/24000000*OO[[#This Row],[106 (02JUL1985 03:00:00)-Water Temperature (C)]]*OO[[#This Row],[48]]</f>
        <v>4.9003700091599994E-3</v>
      </c>
      <c r="AY414" s="10">
        <f>3/24000000*OO[[#This Row],[107 (02JUL1985 06:00:00)-Water Temperature (C)]]*OO[[#This Row],[49]]</f>
        <v>2.2288114402999998E-3</v>
      </c>
      <c r="AZ414" s="10">
        <f>3/24000000*OO[[#This Row],[108 (02JUL1985 09:00:00)-Water Temperature (C)]]*OO[[#This Row],[50]]</f>
        <v>1.0254261217209999E-3</v>
      </c>
      <c r="BA414" s="10">
        <f>3/24000000*OO[[#This Row],[109 (02JUL1985 12:00:00)-Water Temperature (C)]]*OO[[#This Row],[51]]</f>
        <v>4.8243825958224997E-4</v>
      </c>
      <c r="BB414" s="10">
        <f>3/24000000*OO[[#This Row],[110 (02JUL1985 15:00:00)-Water Temperature (C)]]*OO[[#This Row],[52]]</f>
        <v>2.5007468823359997E-4</v>
      </c>
      <c r="BC414" s="10">
        <f>3/24000000*OO[[#This Row],[111 (02JUL1985 18:00:00)-Water Temperature (C)]]*OO[[#This Row],[53]]</f>
        <v>1.5795926757926251E-4</v>
      </c>
      <c r="BD414" s="10">
        <f>3/24000000*OO[[#This Row],[112 (02JUL1985 21:00:00)-Water Temperature (C)]]*OO[[#This Row],[54]]</f>
        <v>1.2233551162035001E-4</v>
      </c>
      <c r="BE414" s="10">
        <f>3/24000000*OO[[#This Row],[113 (03JUL1985 00:00:00)-Water Temperature (C)]]*OO[[#This Row],[55]]</f>
        <v>1.051145252125125E-4</v>
      </c>
      <c r="BF414" s="10">
        <f>3/24000000*OO[[#This Row],[114 (03JUL1985 03:00:00)-Water Temperature (C)]]*OO[[#This Row],[56]]</f>
        <v>9.3403061147174997E-5</v>
      </c>
      <c r="BG414" s="10">
        <f>3/24000000*OO[[#This Row],[115 (03JUL1985 06:00:00)-Water Temperature (C)]]*OO[[#This Row],[57]]</f>
        <v>8.3904805687425008E-5</v>
      </c>
      <c r="BH414" s="10">
        <f>3/24000000*OO[[#This Row],[116 (03JUL1985 09:00:00)-Water Temperature (C)]]*OO[[#This Row],[58]]</f>
        <v>7.8377006270812495E-5</v>
      </c>
      <c r="BI414" s="10">
        <f>3/24000000*OO[[#This Row],[117 (03JUL1985 12:00:00)-Water Temperature (C)]]*OO[[#This Row],[59]]</f>
        <v>7.514292161565E-5</v>
      </c>
      <c r="BJ414" s="10">
        <f>3/24000000*OO[[#This Row],[118 (03JUL1985 15:00:00)-Water Temperature (C)]]*OO[[#This Row],[60]]</f>
        <v>7.1732333065199996E-5</v>
      </c>
      <c r="BK414" s="10">
        <f>3/24000000*OO[[#This Row],[119 (03JUL1985 18:00:00)-Water Temperature (C)]]*OO[[#This Row],[61]]</f>
        <v>6.6869642263287489E-5</v>
      </c>
      <c r="BL414" s="10">
        <f>3/24000000*OO[[#This Row],[120 (03JUL1985 21:00:00)-Water Temperature (C)]]*OO[[#This Row],[62]]</f>
        <v>5.9680152819999993E-5</v>
      </c>
      <c r="BM414" s="10">
        <f>3/24000000*OO[[#This Row],[121 (04JUL1985 00:00:00)-Water Temperature (C)]]*OO[[#This Row],[63]]</f>
        <v>5.0978652028299997E-5</v>
      </c>
      <c r="BN414" s="10">
        <f>3/24000000*OO[[#This Row],[122 (04JUL1985 03:00:00)-Water Temperature (C)]]*OO[[#This Row],[64]]</f>
        <v>4.2703827538849987E-5</v>
      </c>
      <c r="BO414" s="10">
        <f>3/24000000*OO[[#This Row],[123 (04JUL1985 06:00:00)-Water Temperature (C)]]*OO[[#This Row],[65]]</f>
        <v>3.6067044374999998E-5</v>
      </c>
      <c r="BP414" s="10">
        <f>3/24000000*OO[[#This Row],[124 (04JUL1985 09:00:00)-Water Temperature (C)]]*OO[[#This Row],[66]]</f>
        <v>3.1535671658400002E-5</v>
      </c>
      <c r="BQ414" s="10">
        <f>3/24000000*OO[[#This Row],[125 (04JUL1985 12:00:00)-Water Temperature (C)]]*OO[[#This Row],[67]]</f>
        <v>2.8099788020212499E-5</v>
      </c>
      <c r="BR414" s="10">
        <f>3/24000000*OO[[#This Row],[126 (04JUL1985 15:00:00)-Water Temperature (C)]]*OO[[#This Row],[68]]</f>
        <v>2.5039634253296248E-5</v>
      </c>
      <c r="BS414" s="10">
        <f>3/24000000*OO[[#This Row],[127 (04JUL1985 18:00:00)-Water Temperature (C)]]*OO[[#This Row],[69]]</f>
        <v>2.1672519481529999E-5</v>
      </c>
      <c r="BT414" s="10">
        <f>3/24000000*OO[[#This Row],[128 (04JUL1985 21:00:00)-Water Temperature (C)]]*OO[[#This Row],[70]]</f>
        <v>1.8000787726642501E-5</v>
      </c>
      <c r="BU414" s="10">
        <f>3/24000000*OO[[#This Row],[129 (05JUL1985 00:00:00)-Water Temperature (C)]]*OO[[#This Row],[71]]</f>
        <v>1.4373729222659998E-5</v>
      </c>
      <c r="BV414" s="10">
        <f>3/24000000*OO[[#This Row],[130 (05JUL1985 03:00:00)-Water Temperature (C)]]*OO[[#This Row],[72]]</f>
        <v>1.1266033772031252E-5</v>
      </c>
      <c r="BW414" s="10">
        <f>3/24000000*OO[[#This Row],[131 (05JUL1985 06:00:00)-Water Temperature (C)]]*OO[[#This Row],[73]]</f>
        <v>8.8434781555899989E-6</v>
      </c>
      <c r="BX414" s="10">
        <f>3/24000000*OO[[#This Row],[132 (05JUL1985 09:00:00)-Water Temperature (C)]]*OO[[#This Row],[74]]</f>
        <v>7.1944468840350006E-6</v>
      </c>
      <c r="BY414" s="10">
        <f>3/24000000*OO[[#This Row],[133 (05JUL1985 12:00:00)-Water Temperature (C)]]*OO[[#This Row],[75]]</f>
        <v>5.9989546649124996E-6</v>
      </c>
      <c r="BZ414" s="10">
        <f>3/24000000*OO[[#This Row],[134 (05JUL1985 15:00:00)-Water Temperature (C)]]*OO[[#This Row],[76]]</f>
        <v>5.1202655034124989E-6</v>
      </c>
      <c r="CA414" s="10">
        <f>3/24000000*OO[[#This Row],[135 (05JUL1985 18:00:00)-Water Temperature (C)]]*OO[[#This Row],[77]]</f>
        <v>4.4902763255700002E-6</v>
      </c>
      <c r="CB414" s="10">
        <f>3/24000000*OO[[#This Row],[136 (05JUL1985 21:00:00)-Water Temperature (C)]]*OO[[#This Row],[78]]</f>
        <v>3.9721521424374994E-6</v>
      </c>
      <c r="CC414" s="10">
        <f>3/24000000*OO[[#This Row],[137 (06JUL1985 00:00:00)-Water Temperature (C)]]*OO[[#This Row],[79]]</f>
        <v>3.5082856391625003E-6</v>
      </c>
      <c r="CD414" s="10">
        <f>3/24000000*OO[[#This Row],[138 (06JUL1985 03:00:00)-Water Temperature (C)]]*OO[[#This Row],[80]]</f>
        <v>3.1265159010025E-6</v>
      </c>
      <c r="CE414" s="10">
        <f>3/24000000*OO[[#This Row],[139 (06JUL1985 06:00:00)-Water Temperature (C)]]*OO[[#This Row],[81]]</f>
        <v>2.8543704049350002E-6</v>
      </c>
      <c r="CF414" s="10">
        <f>3/24000000*OO[[#This Row],[140 (06JUL1985 09:00:00)-Water Temperature (C)]]*OO[[#This Row],[82]]</f>
        <v>2.7666070976449996E-6</v>
      </c>
      <c r="CG414" s="10">
        <f>3/24000000*OO[[#This Row],[141 (06JUL1985 12:00:00)-Water Temperature (C)]]*OO[[#This Row],[83]]</f>
        <v>2.7443405453824999E-6</v>
      </c>
      <c r="CH414" s="10">
        <f>3/24000000*OO[[#This Row],[142 (06JUL1985 15:00:00)-Water Temperature (C)]]*OO[[#This Row],[84]]</f>
        <v>2.7107542436259998E-6</v>
      </c>
      <c r="CI414" s="10">
        <f>3/24000000*OO[[#This Row],[143 (06JUL1985 18:00:00)-Water Temperature (C)]]*OO[[#This Row],[85]]</f>
        <v>2.6742805312712493E-6</v>
      </c>
      <c r="CJ414" s="10">
        <f>3/24000000*OO[[#This Row],[144 (06JUL1985 21:00:00)-Water Temperature (C)]]*OO[[#This Row],[86]]</f>
        <v>2.582629916000375E-6</v>
      </c>
      <c r="CK414" s="10">
        <f>3/24000000*OO[[#This Row],[145 (07JUL1985 00:00:00)-Water Temperature (C)]]*OO[[#This Row],[87]]</f>
        <v>2.4172876233893745E-6</v>
      </c>
      <c r="CL414" s="10">
        <f>3/24000000*OO[[#This Row],[146 (07JUL1985 03:00:00)-Water Temperature (C)]]*OO[[#This Row],[88]]</f>
        <v>2.2624432540307495E-6</v>
      </c>
      <c r="CM414" s="10">
        <f>3/24000000*OO[[#This Row],[147 (07JUL1985 06:00:00)-Water Temperature (C)]]*OO[[#This Row],[89]]</f>
        <v>2.1414254231159998E-6</v>
      </c>
      <c r="CN414" s="10">
        <f>3/24000000*OO[[#This Row],[148 (07JUL1985 09:00:00)-Water Temperature (C)]]*OO[[#This Row],[90]]</f>
        <v>2.1252921288657499E-6</v>
      </c>
      <c r="CO414" s="10">
        <f>3/24000000*OO[[#This Row],[149 (07JUL1985 12:00:00)-Water Temperature (C)]]*OO[[#This Row],[91]]</f>
        <v>2.1517016346989998E-6</v>
      </c>
      <c r="CP414" s="10">
        <f>3/24000000*OO[[#This Row],[150 (07JUL1985 15:00:00)-Water Temperature (C)]]*OO[[#This Row],[92]]</f>
        <v>2.1527840783085E-6</v>
      </c>
      <c r="CQ414" s="10">
        <f>3/24000000*OO[[#This Row],[151 (07JUL1985 18:00:00)-Water Temperature (C)]]*OO[[#This Row],[93]]</f>
        <v>2.1147605712438746E-6</v>
      </c>
      <c r="CR414" s="10">
        <f>3/24000000*OO[[#This Row],[152 (07JUL1985 21:00:00)-Water Temperature (C)]]*OO[[#This Row],[94]]</f>
        <v>2.009617960618125E-6</v>
      </c>
      <c r="CS414" s="10">
        <f>3/24000000*OO[[#This Row],[153 (08JUL1985 00:00:00)-Water Temperature (C)]]*OO[[#This Row],[95]]</f>
        <v>1.8547032971374999E-6</v>
      </c>
      <c r="CT414" s="10">
        <f>3/24000000*OO[[#This Row],[154 (08JUL1985 03:00:00)-Water Temperature (C)]]*OO[[#This Row],[96]]</f>
        <v>1.709802200023E-6</v>
      </c>
      <c r="CU414" s="10">
        <f>3/24000000*OO[[#This Row],[155 (08JUL1985 06:00:00)-Water Temperature (C)]]*OO[[#This Row],[97]]</f>
        <v>1.5995885290039998E-6</v>
      </c>
      <c r="CV414" s="10">
        <f>3/24000000*OO[[#This Row],[156 (08JUL1985 09:00:00)-Water Temperature (C)]]*OO[[#This Row],[98]]</f>
        <v>1.5268523242108746E-6</v>
      </c>
      <c r="CW414" s="10">
        <f>3/24000000*OO[[#This Row],[157 (08JUL1985 12:00:00)-Water Temperature (C)]]*OO[[#This Row],[99]]</f>
        <v>1.5019984594799998E-6</v>
      </c>
    </row>
    <row r="415" spans="1:101" x14ac:dyDescent="0.35">
      <c r="A415" t="s">
        <v>422</v>
      </c>
      <c r="B415">
        <v>799.63980000000004</v>
      </c>
      <c r="C415" s="10">
        <f>3/24*OO[[#This Row],[59 (26JUN1985 06:00:00)-Water Temperature (C)]]*OO[[#This Row],[1]]/SUM(OO[1])</f>
        <v>0</v>
      </c>
      <c r="D415" s="10">
        <f>3/24*OO[[#This Row],[60 (26JUN1985 09:00:00)-Water Temperature (C)]]*OO[[#This Row],[2]]/SUM(OO[2])</f>
        <v>0</v>
      </c>
      <c r="E415" s="10">
        <f>3/24*OO[[#This Row],[61 (26JUN1985 12:00:00)-Water Temperature (C)]]*OO[[#This Row],[3]]/SUM(OO[3])</f>
        <v>0</v>
      </c>
      <c r="F415" s="10">
        <f>3/24*OO[[#This Row],[62 (26JUN1985 15:00:00)-Water Temperature (C)]]*OO[[#This Row],[4]]/SUM(OO[4])</f>
        <v>0</v>
      </c>
      <c r="G415" s="10">
        <f>3/24*OO[[#This Row],[63 (26JUN1985 18:00:00)-Water Temperature (C)]]*OO[[#This Row],[5]]/SUM(OO[5])</f>
        <v>0</v>
      </c>
      <c r="H415" s="10">
        <f>3/24*OO[[#This Row],[64 (26JUN1985 21:00:00)-Water Temperature (C)]]*OO[[#This Row],[6]]/SUM(OO[6])</f>
        <v>0</v>
      </c>
      <c r="I415" s="10">
        <f>3/24*OO[[#This Row],[65 (27JUN1985 00:00:00)-Water Temperature (C)]]*OO[[#This Row],[7]]/SUM(OO[7])</f>
        <v>0</v>
      </c>
      <c r="J415" s="10">
        <f>3/24*OO[[#This Row],[66 (27JUN1985 03:00:00)-Water Temperature (C)]]*OO[[#This Row],[8]]/SUM(OO[8])</f>
        <v>0</v>
      </c>
      <c r="K415" s="10">
        <f>3/24*OO[[#This Row],[67 (27JUN1985 06:00:00)-Water Temperature (C)]]*OO[[#This Row],[9]]/SUM(OO[9])</f>
        <v>0</v>
      </c>
      <c r="L415" s="10">
        <f>3/24*OO[[#This Row],[68 (27JUN1985 09:00:00)-Water Temperature (C)]]*OO[[#This Row],[10]]/SUM(OO[10])</f>
        <v>0</v>
      </c>
      <c r="M415" s="10">
        <f>3/24*OO[[#This Row],[69 (27JUN1985 12:00:00)-Water Temperature (C)]]*OO[[#This Row],[11]]/SUM(OO[11])</f>
        <v>0</v>
      </c>
      <c r="N415" s="10">
        <f>3/24*OO[[#This Row],[70 (27JUN1985 15:00:00)-Water Temperature (C)]]*OO[[#This Row],[12]]/SUM(OO[12])</f>
        <v>0</v>
      </c>
      <c r="O415" s="10">
        <f>3/24*OO[[#This Row],[71 (27JUN1985 18:00:00)-Water Temperature (C)]]*OO[[#This Row],[13]]/SUM(OO[13])</f>
        <v>0</v>
      </c>
      <c r="P415" s="10">
        <f>3/24*OO[[#This Row],[72 (27JUN1985 21:00:00)-Water Temperature (C)]]*OO[[#This Row],[14]]/SUM(OO[14])</f>
        <v>0</v>
      </c>
      <c r="Q415" s="10">
        <f>3/24*OO[[#This Row],[73 (28JUN1985 00:00:00)-Water Temperature (C)]]*OO[[#This Row],[15]]/SUM(OO[15])</f>
        <v>0</v>
      </c>
      <c r="R415" s="10">
        <f>3/24*OO[[#This Row],[74 (28JUN1985 03:00:00)-Water Temperature (C)]]*OO[[#This Row],[16]]/SUM(OO[16])</f>
        <v>0</v>
      </c>
      <c r="S415" s="10">
        <f>3/24*OO[[#This Row],[75 (28JUN1985 06:00:00)-Water Temperature (C)]]*OO[[#This Row],[17]]/SUM(OO[17])</f>
        <v>0</v>
      </c>
      <c r="T415" s="10">
        <f>3/24*OO[[#This Row],[76 (28JUN1985 09:00:00)-Water Temperature (C)]]*OO[[#This Row],[18]]/SUM(OO[18])</f>
        <v>0</v>
      </c>
      <c r="U415" s="10">
        <f>3/24*OO[[#This Row],[77 (28JUN1985 12:00:00)-Water Temperature (C)]]*OO[[#This Row],[19]]/SUM(OO[19])</f>
        <v>0</v>
      </c>
      <c r="V415" s="10">
        <f>3/24000000*OO[[#This Row],[78 (28JUN1985 15:00:00)-Water Temperature (C)]]*OO[[#This Row],[20]]</f>
        <v>0</v>
      </c>
      <c r="W415" s="10">
        <f>3/24000000*OO[[#This Row],[79 (28JUN1985 18:00:00)-Water Temperature (C)]]*OO[[#This Row],[21]]</f>
        <v>0</v>
      </c>
      <c r="X415" s="10">
        <f>3/24000000*OO[[#This Row],[80 (28JUN1985 21:00:00)-Water Temperature (C)]]*OO[[#This Row],[22]]</f>
        <v>1.2642429646025E-39</v>
      </c>
      <c r="Y415" s="10">
        <f>3/24000000*OO[[#This Row],[81 (29JUN1985 00:00:00)-Water Temperature (C)]]*OO[[#This Row],[23]]</f>
        <v>6.2804805273E-34</v>
      </c>
      <c r="Z415" s="10">
        <f>3/24000000*OO[[#This Row],[82 (29JUN1985 03:00:00)-Water Temperature (C)]]*OO[[#This Row],[24]]</f>
        <v>3.1752283371249993E-27</v>
      </c>
      <c r="AA415" s="10">
        <f>3/24000000*OO[[#This Row],[83 (29JUN1985 06:00:00)-Water Temperature (C)]]*OO[[#This Row],[25]]</f>
        <v>2.5524276389887502E-22</v>
      </c>
      <c r="AB415" s="10">
        <f>3/24000000*OO[[#This Row],[84 (29JUN1985 09:00:00)-Water Temperature (C)]]*OO[[#This Row],[26]]</f>
        <v>1.2594208469208747E-18</v>
      </c>
      <c r="AC415" s="10">
        <f>3/24000000*OO[[#This Row],[85 (29JUN1985 12:00:00)-Water Temperature (C)]]*OO[[#This Row],[27]]</f>
        <v>1.2440883563969999E-15</v>
      </c>
      <c r="AD415" s="10">
        <f>3/24000000*OO[[#This Row],[86 (29JUN1985 15:00:00)-Water Temperature (C)]]*OO[[#This Row],[28]]</f>
        <v>3.8429042517987499E-13</v>
      </c>
      <c r="AE415" s="10">
        <f>3/24000000*OO[[#This Row],[88 (29JUN1985 21:00:00)-Water Temperature (C)]]*OO[[#This Row],[30]]</f>
        <v>2.7977898166199995E-9</v>
      </c>
      <c r="AF415" s="10">
        <f>3/24000000*OO[[#This Row],[88 (29JUN1985 21:00:00)-Water Temperature (C)]]*OO[[#This Row],[30]]</f>
        <v>2.7977898166199995E-9</v>
      </c>
      <c r="AG415" s="10">
        <f>3/24000000*OO[[#This Row],[89 (30JUN1985 00:00:00)-Water Temperature (C)]]*OO[[#This Row],[31]]</f>
        <v>8.5314911365774993E-8</v>
      </c>
      <c r="AH415" s="10">
        <f>3/24000000*OO[[#This Row],[90 (30JUN1985 03:00:00)-Water Temperature (C)]]*OO[[#This Row],[32]]</f>
        <v>1.5182083311964998E-6</v>
      </c>
      <c r="AI415" s="10">
        <f>3/24000000*OO[[#This Row],[91 (30JUN1985 06:00:00)-Water Temperature (C)]]*OO[[#This Row],[33]]</f>
        <v>1.7112128599177498E-5</v>
      </c>
      <c r="AJ415" s="10">
        <f>3/24000000*OO[[#This Row],[92 (30JUN1985 09:00:00)-Water Temperature (C)]]*OO[[#This Row],[34]]</f>
        <v>1.3091667695505E-4</v>
      </c>
      <c r="AK415" s="10">
        <f>3/24000000*OO[[#This Row],[93 (30JUN1985 12:00:00)-Water Temperature (C)]]*OO[[#This Row],[35]]</f>
        <v>7.1706333112749997E-4</v>
      </c>
      <c r="AL415" s="10">
        <f>3/24000000*OO[[#This Row],[94 (30JUN1985 15:00:00)-Water Temperature (C)]]*OO[[#This Row],[36]]</f>
        <v>2.8761252539687503E-3</v>
      </c>
      <c r="AM415" s="10">
        <f>3/24000000*OO[[#This Row],[95 (30JUN1985 18:00:00)-Water Temperature (C)]]*OO[[#This Row],[37]]</f>
        <v>8.5639044906187511E-3</v>
      </c>
      <c r="AN415" s="10">
        <f>3/24000000*OO[[#This Row],[96 (30JUN1985 21:00:00)-Water Temperature (C)]]*OO[[#This Row],[38]]</f>
        <v>1.9146508212974998E-2</v>
      </c>
      <c r="AO415" s="10">
        <f>3/24000000*OO[[#This Row],[97 (01JUL1985 00:00:00)-Water Temperature (C)]]*OO[[#This Row],[39]]</f>
        <v>3.3153990068812499E-2</v>
      </c>
      <c r="AP415" s="10">
        <f>3/24000000*OO[[#This Row],[98 (01JUL1985 03:00:00)-Water Temperature (C)]]*OO[[#This Row],[40]]</f>
        <v>4.6028269781799996E-2</v>
      </c>
      <c r="AQ415" s="10">
        <f>3/24000000*OO[[#This Row],[99 (01JUL1985 06:00:00)-Water Temperature (C)]]*OO[[#This Row],[41]]</f>
        <v>5.3367606302437497E-2</v>
      </c>
      <c r="AR415" s="10">
        <f>3/24000000*OO[[#This Row],[100 (01JUL1985 09:00:00)-Water Temperature (C)]]*OO[[#This Row],[42]]</f>
        <v>5.4746945749499995E-2</v>
      </c>
      <c r="AS415" s="10">
        <f>3/24000000*OO[[#This Row],[101 (01JUL1985 12:00:00)-Water Temperature (C)]]*OO[[#This Row],[43]]</f>
        <v>4.9537815019499991E-2</v>
      </c>
      <c r="AT415" s="10">
        <f>3/24000000*OO[[#This Row],[102 (01JUL1985 15:00:00)-Water Temperature (C)]]*OO[[#This Row],[44]]</f>
        <v>3.9355258406425009E-2</v>
      </c>
      <c r="AU415" s="10">
        <f>3/24000000*OO[[#This Row],[103 (01JUL1985 18:00:00)-Water Temperature (C)]]*OO[[#This Row],[45]]</f>
        <v>2.7429412937812502E-2</v>
      </c>
      <c r="AV415" s="10">
        <f>3/24000000*OO[[#This Row],[104 (01JUL1985 21:00:00)-Water Temperature (C)]]*OO[[#This Row],[46]]</f>
        <v>1.6745631674040001E-2</v>
      </c>
      <c r="AW415" s="10">
        <f>3/24000000*OO[[#This Row],[105 (02JUL1985 00:00:00)-Water Temperature (C)]]*OO[[#This Row],[47]]</f>
        <v>8.9846686363199996E-3</v>
      </c>
      <c r="AX415" s="10">
        <f>3/24000000*OO[[#This Row],[106 (02JUL1985 03:00:00)-Water Temperature (C)]]*OO[[#This Row],[48]]</f>
        <v>4.3382094195749997E-3</v>
      </c>
      <c r="AY415" s="10">
        <f>3/24000000*OO[[#This Row],[107 (02JUL1985 06:00:00)-Water Temperature (C)]]*OO[[#This Row],[49]]</f>
        <v>1.9874079820642499E-3</v>
      </c>
      <c r="AZ415" s="10">
        <f>3/24000000*OO[[#This Row],[108 (02JUL1985 09:00:00)-Water Temperature (C)]]*OO[[#This Row],[50]]</f>
        <v>9.1640267101499994E-4</v>
      </c>
      <c r="BA415" s="10">
        <f>3/24000000*OO[[#This Row],[109 (02JUL1985 12:00:00)-Water Temperature (C)]]*OO[[#This Row],[51]]</f>
        <v>4.2959701618624997E-4</v>
      </c>
      <c r="BB415" s="10">
        <f>3/24000000*OO[[#This Row],[110 (02JUL1985 15:00:00)-Water Temperature (C)]]*OO[[#This Row],[52]]</f>
        <v>2.1909873530429996E-4</v>
      </c>
      <c r="BC415" s="10">
        <f>3/24000000*OO[[#This Row],[111 (02JUL1985 18:00:00)-Water Temperature (C)]]*OO[[#This Row],[53]]</f>
        <v>1.3461116966954998E-4</v>
      </c>
      <c r="BD415" s="10">
        <f>3/24000000*OO[[#This Row],[112 (02JUL1985 21:00:00)-Water Temperature (C)]]*OO[[#This Row],[54]]</f>
        <v>1.0196697044050001E-4</v>
      </c>
      <c r="BE415" s="10">
        <f>3/24000000*OO[[#This Row],[113 (03JUL1985 00:00:00)-Water Temperature (C)]]*OO[[#This Row],[55]]</f>
        <v>8.6811022729799996E-5</v>
      </c>
      <c r="BF415" s="10">
        <f>3/24000000*OO[[#This Row],[114 (03JUL1985 03:00:00)-Water Temperature (C)]]*OO[[#This Row],[56]]</f>
        <v>7.70427231325125E-5</v>
      </c>
      <c r="BG415" s="10">
        <f>3/24000000*OO[[#This Row],[115 (03JUL1985 06:00:00)-Water Temperature (C)]]*OO[[#This Row],[57]]</f>
        <v>6.9221394524199991E-5</v>
      </c>
      <c r="BH415" s="10">
        <f>3/24000000*OO[[#This Row],[116 (03JUL1985 09:00:00)-Water Temperature (C)]]*OO[[#This Row],[58]]</f>
        <v>6.4607031662087503E-5</v>
      </c>
      <c r="BI415" s="10">
        <f>3/24000000*OO[[#This Row],[117 (03JUL1985 12:00:00)-Water Temperature (C)]]*OO[[#This Row],[59]]</f>
        <v>6.1964616577800012E-5</v>
      </c>
      <c r="BJ415" s="10">
        <f>3/24000000*OO[[#This Row],[118 (03JUL1985 15:00:00)-Water Temperature (C)]]*OO[[#This Row],[60]]</f>
        <v>5.9290262421775001E-5</v>
      </c>
      <c r="BK415" s="10">
        <f>3/24000000*OO[[#This Row],[119 (03JUL1985 18:00:00)-Water Temperature (C)]]*OO[[#This Row],[61]]</f>
        <v>5.5507417669574994E-5</v>
      </c>
      <c r="BL415" s="10">
        <f>3/24000000*OO[[#This Row],[120 (03JUL1985 21:00:00)-Water Temperature (C)]]*OO[[#This Row],[62]]</f>
        <v>4.9790561507812499E-5</v>
      </c>
      <c r="BM415" s="10">
        <f>3/24000000*OO[[#This Row],[121 (04JUL1985 00:00:00)-Water Temperature (C)]]*OO[[#This Row],[63]]</f>
        <v>4.2764036957812501E-5</v>
      </c>
      <c r="BN415" s="10">
        <f>3/24000000*OO[[#This Row],[122 (04JUL1985 03:00:00)-Water Temperature (C)]]*OO[[#This Row],[64]]</f>
        <v>3.5911447318862495E-5</v>
      </c>
      <c r="BO415" s="10">
        <f>3/24000000*OO[[#This Row],[123 (04JUL1985 06:00:00)-Water Temperature (C)]]*OO[[#This Row],[65]]</f>
        <v>3.0308185188487495E-5</v>
      </c>
      <c r="BP415" s="10">
        <f>3/24000000*OO[[#This Row],[124 (04JUL1985 09:00:00)-Water Temperature (C)]]*OO[[#This Row],[66]]</f>
        <v>2.6447458499999997E-5</v>
      </c>
      <c r="BQ415" s="10">
        <f>3/24000000*OO[[#This Row],[125 (04JUL1985 12:00:00)-Water Temperature (C)]]*OO[[#This Row],[67]]</f>
        <v>2.3566879250313746E-5</v>
      </c>
      <c r="BR415" s="10">
        <f>3/24000000*OO[[#This Row],[126 (04JUL1985 15:00:00)-Water Temperature (C)]]*OO[[#This Row],[68]]</f>
        <v>2.1037160567074999E-5</v>
      </c>
      <c r="BS415" s="10">
        <f>3/24000000*OO[[#This Row],[127 (04JUL1985 18:00:00)-Water Temperature (C)]]*OO[[#This Row],[69]]</f>
        <v>1.8291390616469998E-5</v>
      </c>
      <c r="BT415" s="10">
        <f>3/24000000*OO[[#This Row],[128 (04JUL1985 21:00:00)-Water Temperature (C)]]*OO[[#This Row],[70]]</f>
        <v>1.5276675711510001E-5</v>
      </c>
      <c r="BU415" s="10">
        <f>3/24000000*OO[[#This Row],[129 (05JUL1985 00:00:00)-Water Temperature (C)]]*OO[[#This Row],[71]]</f>
        <v>1.22705091819275E-5</v>
      </c>
      <c r="BV415" s="10">
        <f>3/24000000*OO[[#This Row],[130 (05JUL1985 03:00:00)-Water Temperature (C)]]*OO[[#This Row],[72]]</f>
        <v>9.6393046456575E-6</v>
      </c>
      <c r="BW415" s="10">
        <f>3/24000000*OO[[#This Row],[131 (05JUL1985 06:00:00)-Water Temperature (C)]]*OO[[#This Row],[73]]</f>
        <v>7.5709891129049983E-6</v>
      </c>
      <c r="BX415" s="10">
        <f>3/24000000*OO[[#This Row],[132 (05JUL1985 09:00:00)-Water Temperature (C)]]*OO[[#This Row],[74]]</f>
        <v>6.1467650882837507E-6</v>
      </c>
      <c r="BY415" s="10">
        <f>3/24000000*OO[[#This Row],[133 (05JUL1985 12:00:00)-Water Temperature (C)]]*OO[[#This Row],[75]]</f>
        <v>5.1129323344849996E-6</v>
      </c>
      <c r="BZ415" s="10">
        <f>3/24000000*OO[[#This Row],[134 (05JUL1985 15:00:00)-Water Temperature (C)]]*OO[[#This Row],[76]]</f>
        <v>4.3530631260462507E-6</v>
      </c>
      <c r="CA415" s="10">
        <f>3/24000000*OO[[#This Row],[135 (05JUL1985 18:00:00)-Water Temperature (C)]]*OO[[#This Row],[77]]</f>
        <v>3.8081730510449999E-6</v>
      </c>
      <c r="CB415" s="10">
        <f>3/24000000*OO[[#This Row],[136 (05JUL1985 21:00:00)-Water Temperature (C)]]*OO[[#This Row],[78]]</f>
        <v>3.3640771469599996E-6</v>
      </c>
      <c r="CC415" s="10">
        <f>3/24000000*OO[[#This Row],[137 (06JUL1985 00:00:00)-Water Temperature (C)]]*OO[[#This Row],[79]]</f>
        <v>2.9698381220425002E-6</v>
      </c>
      <c r="CD415" s="10">
        <f>3/24000000*OO[[#This Row],[138 (06JUL1985 03:00:00)-Water Temperature (C)]]*OO[[#This Row],[80]]</f>
        <v>2.6435529839074999E-6</v>
      </c>
      <c r="CE415" s="10">
        <f>3/24000000*OO[[#This Row],[139 (06JUL1985 06:00:00)-Water Temperature (C)]]*OO[[#This Row],[81]]</f>
        <v>2.40905610568175E-6</v>
      </c>
      <c r="CF415" s="10">
        <f>3/24000000*OO[[#This Row],[140 (06JUL1985 09:00:00)-Water Temperature (C)]]*OO[[#This Row],[82]]</f>
        <v>2.3249685164115004E-6</v>
      </c>
      <c r="CG415" s="10">
        <f>3/24000000*OO[[#This Row],[141 (06JUL1985 12:00:00)-Water Temperature (C)]]*OO[[#This Row],[83]]</f>
        <v>2.3043143892269999E-6</v>
      </c>
      <c r="CH415" s="10">
        <f>3/24000000*OO[[#This Row],[142 (06JUL1985 15:00:00)-Water Temperature (C)]]*OO[[#This Row],[84]]</f>
        <v>2.2787414072147498E-6</v>
      </c>
      <c r="CI415" s="10">
        <f>3/24000000*OO[[#This Row],[143 (06JUL1985 18:00:00)-Water Temperature (C)]]*OO[[#This Row],[85]]</f>
        <v>2.2491635259664999E-6</v>
      </c>
      <c r="CJ415" s="10">
        <f>3/24000000*OO[[#This Row],[144 (06JUL1985 21:00:00)-Water Temperature (C)]]*OO[[#This Row],[86]]</f>
        <v>2.1748894096087496E-6</v>
      </c>
      <c r="CK415" s="10">
        <f>3/24000000*OO[[#This Row],[145 (07JUL1985 00:00:00)-Water Temperature (C)]]*OO[[#This Row],[87]]</f>
        <v>2.0399978191188749E-6</v>
      </c>
      <c r="CL415" s="10">
        <f>3/24000000*OO[[#This Row],[146 (07JUL1985 03:00:00)-Water Temperature (C)]]*OO[[#This Row],[88]]</f>
        <v>1.9086355364763747E-6</v>
      </c>
      <c r="CM415" s="10">
        <f>3/24000000*OO[[#This Row],[147 (07JUL1985 06:00:00)-Water Temperature (C)]]*OO[[#This Row],[89]]</f>
        <v>1.8050837440515002E-6</v>
      </c>
      <c r="CN415" s="10">
        <f>3/24000000*OO[[#This Row],[148 (07JUL1985 09:00:00)-Water Temperature (C)]]*OO[[#This Row],[90]]</f>
        <v>1.785636198518375E-6</v>
      </c>
      <c r="CO415" s="10">
        <f>3/24000000*OO[[#This Row],[149 (07JUL1985 12:00:00)-Water Temperature (C)]]*OO[[#This Row],[91]]</f>
        <v>1.8069810927267499E-6</v>
      </c>
      <c r="CP415" s="10">
        <f>3/24000000*OO[[#This Row],[150 (07JUL1985 15:00:00)-Water Temperature (C)]]*OO[[#This Row],[92]]</f>
        <v>1.8110959541482497E-6</v>
      </c>
      <c r="CQ415" s="10">
        <f>3/24000000*OO[[#This Row],[151 (07JUL1985 18:00:00)-Water Temperature (C)]]*OO[[#This Row],[93]]</f>
        <v>1.7823357300182498E-6</v>
      </c>
      <c r="CR415" s="10">
        <f>3/24000000*OO[[#This Row],[152 (07JUL1985 21:00:00)-Water Temperature (C)]]*OO[[#This Row],[94]]</f>
        <v>1.6976914750784998E-6</v>
      </c>
      <c r="CS415" s="10">
        <f>3/24000000*OO[[#This Row],[153 (08JUL1985 00:00:00)-Water Temperature (C)]]*OO[[#This Row],[95]]</f>
        <v>1.5699381355260002E-6</v>
      </c>
      <c r="CT415" s="10">
        <f>3/24000000*OO[[#This Row],[154 (08JUL1985 03:00:00)-Water Temperature (C)]]*OO[[#This Row],[96]]</f>
        <v>1.4464278485313747E-6</v>
      </c>
      <c r="CU415" s="10">
        <f>3/24000000*OO[[#This Row],[155 (08JUL1985 06:00:00)-Water Temperature (C)]]*OO[[#This Row],[97]]</f>
        <v>1.3506456561360001E-6</v>
      </c>
      <c r="CV415" s="10">
        <f>3/24000000*OO[[#This Row],[156 (08JUL1985 09:00:00)-Water Temperature (C)]]*OO[[#This Row],[98]]</f>
        <v>1.2870051581609998E-6</v>
      </c>
      <c r="CW415" s="10">
        <f>3/24000000*OO[[#This Row],[157 (08JUL1985 12:00:00)-Water Temperature (C)]]*OO[[#This Row],[99]]</f>
        <v>1.26339391423925E-6</v>
      </c>
    </row>
    <row r="416" spans="1:101" x14ac:dyDescent="0.35">
      <c r="A416" t="s">
        <v>423</v>
      </c>
      <c r="B416">
        <v>835.97799999999995</v>
      </c>
      <c r="C416" s="10">
        <f>3/24*OO[[#This Row],[59 (26JUN1985 06:00:00)-Water Temperature (C)]]*OO[[#This Row],[1]]/SUM(OO[1])</f>
        <v>0</v>
      </c>
      <c r="D416" s="10">
        <f>3/24*OO[[#This Row],[60 (26JUN1985 09:00:00)-Water Temperature (C)]]*OO[[#This Row],[2]]/SUM(OO[2])</f>
        <v>0</v>
      </c>
      <c r="E416" s="10">
        <f>3/24*OO[[#This Row],[61 (26JUN1985 12:00:00)-Water Temperature (C)]]*OO[[#This Row],[3]]/SUM(OO[3])</f>
        <v>0</v>
      </c>
      <c r="F416" s="10">
        <f>3/24*OO[[#This Row],[62 (26JUN1985 15:00:00)-Water Temperature (C)]]*OO[[#This Row],[4]]/SUM(OO[4])</f>
        <v>0</v>
      </c>
      <c r="G416" s="10">
        <f>3/24*OO[[#This Row],[63 (26JUN1985 18:00:00)-Water Temperature (C)]]*OO[[#This Row],[5]]/SUM(OO[5])</f>
        <v>0</v>
      </c>
      <c r="H416" s="10">
        <f>3/24*OO[[#This Row],[64 (26JUN1985 21:00:00)-Water Temperature (C)]]*OO[[#This Row],[6]]/SUM(OO[6])</f>
        <v>0</v>
      </c>
      <c r="I416" s="10">
        <f>3/24*OO[[#This Row],[65 (27JUN1985 00:00:00)-Water Temperature (C)]]*OO[[#This Row],[7]]/SUM(OO[7])</f>
        <v>0</v>
      </c>
      <c r="J416" s="10">
        <f>3/24*OO[[#This Row],[66 (27JUN1985 03:00:00)-Water Temperature (C)]]*OO[[#This Row],[8]]/SUM(OO[8])</f>
        <v>0</v>
      </c>
      <c r="K416" s="10">
        <f>3/24*OO[[#This Row],[67 (27JUN1985 06:00:00)-Water Temperature (C)]]*OO[[#This Row],[9]]/SUM(OO[9])</f>
        <v>0</v>
      </c>
      <c r="L416" s="10">
        <f>3/24*OO[[#This Row],[68 (27JUN1985 09:00:00)-Water Temperature (C)]]*OO[[#This Row],[10]]/SUM(OO[10])</f>
        <v>0</v>
      </c>
      <c r="M416" s="10">
        <f>3/24*OO[[#This Row],[69 (27JUN1985 12:00:00)-Water Temperature (C)]]*OO[[#This Row],[11]]/SUM(OO[11])</f>
        <v>0</v>
      </c>
      <c r="N416" s="10">
        <f>3/24*OO[[#This Row],[70 (27JUN1985 15:00:00)-Water Temperature (C)]]*OO[[#This Row],[12]]/SUM(OO[12])</f>
        <v>0</v>
      </c>
      <c r="O416" s="10">
        <f>3/24*OO[[#This Row],[71 (27JUN1985 18:00:00)-Water Temperature (C)]]*OO[[#This Row],[13]]/SUM(OO[13])</f>
        <v>0</v>
      </c>
      <c r="P416" s="10">
        <f>3/24*OO[[#This Row],[72 (27JUN1985 21:00:00)-Water Temperature (C)]]*OO[[#This Row],[14]]/SUM(OO[14])</f>
        <v>0</v>
      </c>
      <c r="Q416" s="10">
        <f>3/24*OO[[#This Row],[73 (28JUN1985 00:00:00)-Water Temperature (C)]]*OO[[#This Row],[15]]/SUM(OO[15])</f>
        <v>0</v>
      </c>
      <c r="R416" s="10">
        <f>3/24*OO[[#This Row],[74 (28JUN1985 03:00:00)-Water Temperature (C)]]*OO[[#This Row],[16]]/SUM(OO[16])</f>
        <v>0</v>
      </c>
      <c r="S416" s="10">
        <f>3/24*OO[[#This Row],[75 (28JUN1985 06:00:00)-Water Temperature (C)]]*OO[[#This Row],[17]]/SUM(OO[17])</f>
        <v>0</v>
      </c>
      <c r="T416" s="10">
        <f>3/24*OO[[#This Row],[76 (28JUN1985 09:00:00)-Water Temperature (C)]]*OO[[#This Row],[18]]/SUM(OO[18])</f>
        <v>0</v>
      </c>
      <c r="U416" s="10">
        <f>3/24*OO[[#This Row],[77 (28JUN1985 12:00:00)-Water Temperature (C)]]*OO[[#This Row],[19]]/SUM(OO[19])</f>
        <v>0</v>
      </c>
      <c r="V416" s="10">
        <f>3/24000000*OO[[#This Row],[78 (28JUN1985 15:00:00)-Water Temperature (C)]]*OO[[#This Row],[20]]</f>
        <v>0</v>
      </c>
      <c r="W416" s="10">
        <f>3/24000000*OO[[#This Row],[79 (28JUN1985 18:00:00)-Water Temperature (C)]]*OO[[#This Row],[21]]</f>
        <v>0</v>
      </c>
      <c r="X416" s="10">
        <f>3/24000000*OO[[#This Row],[80 (28JUN1985 21:00:00)-Water Temperature (C)]]*OO[[#This Row],[22]]</f>
        <v>2.5074566331510001E-40</v>
      </c>
      <c r="Y416" s="10">
        <f>3/24000000*OO[[#This Row],[81 (29JUN1985 00:00:00)-Water Temperature (C)]]*OO[[#This Row],[23]]</f>
        <v>1.3001183747081249E-34</v>
      </c>
      <c r="Z416" s="10">
        <f>3/24000000*OO[[#This Row],[82 (29JUN1985 03:00:00)-Water Temperature (C)]]*OO[[#This Row],[24]]</f>
        <v>7.4714401216874986E-28</v>
      </c>
      <c r="AA416" s="10">
        <f>3/24000000*OO[[#This Row],[83 (29JUN1985 06:00:00)-Water Temperature (C)]]*OO[[#This Row],[25]]</f>
        <v>7.3049675987362506E-23</v>
      </c>
      <c r="AB416" s="10">
        <f>3/24000000*OO[[#This Row],[84 (29JUN1985 09:00:00)-Water Temperature (C)]]*OO[[#This Row],[26]]</f>
        <v>4.0726207766950003E-19</v>
      </c>
      <c r="AC416" s="10">
        <f>3/24000000*OO[[#This Row],[85 (29JUN1985 12:00:00)-Water Temperature (C)]]*OO[[#This Row],[27]]</f>
        <v>4.3666613472000004E-16</v>
      </c>
      <c r="AD416" s="10">
        <f>3/24000000*OO[[#This Row],[86 (29JUN1985 15:00:00)-Water Temperature (C)]]*OO[[#This Row],[28]]</f>
        <v>1.4352172629547499E-13</v>
      </c>
      <c r="AE416" s="10">
        <f>3/24000000*OO[[#This Row],[88 (29JUN1985 21:00:00)-Water Temperature (C)]]*OO[[#This Row],[30]]</f>
        <v>1.151074361443125E-9</v>
      </c>
      <c r="AF416" s="10">
        <f>3/24000000*OO[[#This Row],[88 (29JUN1985 21:00:00)-Water Temperature (C)]]*OO[[#This Row],[30]]</f>
        <v>1.151074361443125E-9</v>
      </c>
      <c r="AG416" s="10">
        <f>3/24000000*OO[[#This Row],[89 (30JUN1985 00:00:00)-Water Temperature (C)]]*OO[[#This Row],[31]]</f>
        <v>3.648515923335E-8</v>
      </c>
      <c r="AH416" s="10">
        <f>3/24000000*OO[[#This Row],[90 (30JUN1985 03:00:00)-Water Temperature (C)]]*OO[[#This Row],[32]]</f>
        <v>6.7097089058174983E-7</v>
      </c>
      <c r="AI416" s="10">
        <f>3/24000000*OO[[#This Row],[91 (30JUN1985 06:00:00)-Water Temperature (C)]]*OO[[#This Row],[33]]</f>
        <v>7.787858924478749E-6</v>
      </c>
      <c r="AJ416" s="10">
        <f>3/24000000*OO[[#This Row],[92 (30JUN1985 09:00:00)-Water Temperature (C)]]*OO[[#This Row],[34]]</f>
        <v>6.1092434905600008E-5</v>
      </c>
      <c r="AK416" s="10">
        <f>3/24000000*OO[[#This Row],[93 (30JUN1985 12:00:00)-Water Temperature (C)]]*OO[[#This Row],[35]]</f>
        <v>3.4236344739599996E-4</v>
      </c>
      <c r="AL416" s="10">
        <f>3/24000000*OO[[#This Row],[94 (30JUN1985 15:00:00)-Water Temperature (C)]]*OO[[#This Row],[36]]</f>
        <v>1.4044266358396249E-3</v>
      </c>
      <c r="AM416" s="10">
        <f>3/24000000*OO[[#This Row],[95 (30JUN1985 18:00:00)-Water Temperature (C)]]*OO[[#This Row],[37]]</f>
        <v>4.2700196803500002E-3</v>
      </c>
      <c r="AN416" s="10">
        <f>3/24000000*OO[[#This Row],[96 (30JUN1985 21:00:00)-Water Temperature (C)]]*OO[[#This Row],[38]]</f>
        <v>9.7391197649625005E-3</v>
      </c>
      <c r="AO416" s="10">
        <f>3/24000000*OO[[#This Row],[97 (01JUL1985 00:00:00)-Water Temperature (C)]]*OO[[#This Row],[39]]</f>
        <v>1.7176307729714995E-2</v>
      </c>
      <c r="AP416" s="10">
        <f>3/24000000*OO[[#This Row],[98 (01JUL1985 03:00:00)-Water Temperature (C)]]*OO[[#This Row],[40]]</f>
        <v>2.4235990154799998E-2</v>
      </c>
      <c r="AQ416" s="10">
        <f>3/24000000*OO[[#This Row],[99 (01JUL1985 06:00:00)-Water Temperature (C)]]*OO[[#This Row],[41]]</f>
        <v>2.8483125340949999E-2</v>
      </c>
      <c r="AR416" s="10">
        <f>3/24000000*OO[[#This Row],[100 (01JUL1985 09:00:00)-Water Temperature (C)]]*OO[[#This Row],[42]]</f>
        <v>2.9552337380637495E-2</v>
      </c>
      <c r="AS416" s="10">
        <f>3/24000000*OO[[#This Row],[101 (01JUL1985 12:00:00)-Water Temperature (C)]]*OO[[#This Row],[43]]</f>
        <v>2.7045640790524995E-2</v>
      </c>
      <c r="AT416" s="10">
        <f>3/24000000*OO[[#This Row],[102 (01JUL1985 15:00:00)-Water Temperature (C)]]*OO[[#This Row],[44]]</f>
        <v>2.1719390508600001E-2</v>
      </c>
      <c r="AU416" s="10">
        <f>3/24000000*OO[[#This Row],[103 (01JUL1985 18:00:00)-Water Temperature (C)]]*OO[[#This Row],[45]]</f>
        <v>1.5309037346329999E-2</v>
      </c>
      <c r="AV416" s="10">
        <f>3/24000000*OO[[#This Row],[104 (01JUL1985 21:00:00)-Water Temperature (C)]]*OO[[#This Row],[46]]</f>
        <v>9.4516634897650002E-3</v>
      </c>
      <c r="AW416" s="10">
        <f>3/24000000*OO[[#This Row],[105 (02JUL1985 00:00:00)-Water Temperature (C)]]*OO[[#This Row],[47]]</f>
        <v>5.12851508334E-3</v>
      </c>
      <c r="AX416" s="10">
        <f>3/24000000*OO[[#This Row],[106 (02JUL1985 03:00:00)-Water Temperature (C)]]*OO[[#This Row],[48]]</f>
        <v>2.49799585124125E-3</v>
      </c>
      <c r="AY416" s="10">
        <f>3/24000000*OO[[#This Row],[107 (02JUL1985 06:00:00)-Water Temperature (C)]]*OO[[#This Row],[49]]</f>
        <v>1.1501080908827498E-3</v>
      </c>
      <c r="AZ416" s="10">
        <f>3/24000000*OO[[#This Row],[108 (02JUL1985 09:00:00)-Water Temperature (C)]]*OO[[#This Row],[50]]</f>
        <v>5.3117385347249994E-4</v>
      </c>
      <c r="BA416" s="10">
        <f>3/24000000*OO[[#This Row],[109 (02JUL1985 12:00:00)-Water Temperature (C)]]*OO[[#This Row],[51]]</f>
        <v>2.4856050158775001E-4</v>
      </c>
      <c r="BB416" s="10">
        <f>3/24000000*OO[[#This Row],[110 (02JUL1985 15:00:00)-Water Temperature (C)]]*OO[[#This Row],[52]]</f>
        <v>1.2550538886219999E-4</v>
      </c>
      <c r="BC416" s="10">
        <f>3/24000000*OO[[#This Row],[111 (02JUL1985 18:00:00)-Water Temperature (C)]]*OO[[#This Row],[53]]</f>
        <v>7.5717882237550003E-5</v>
      </c>
      <c r="BD416" s="10">
        <f>3/24000000*OO[[#This Row],[112 (02JUL1985 21:00:00)-Water Temperature (C)]]*OO[[#This Row],[54]]</f>
        <v>5.6477439580112499E-5</v>
      </c>
      <c r="BE416" s="10">
        <f>3/24000000*OO[[#This Row],[113 (03JUL1985 00:00:00)-Water Temperature (C)]]*OO[[#This Row],[55]]</f>
        <v>4.7766152295149998E-5</v>
      </c>
      <c r="BF416" s="10">
        <f>3/24000000*OO[[#This Row],[114 (03JUL1985 03:00:00)-Water Temperature (C)]]*OO[[#This Row],[56]]</f>
        <v>4.2371699845912496E-5</v>
      </c>
      <c r="BG416" s="10">
        <f>3/24000000*OO[[#This Row],[115 (03JUL1985 06:00:00)-Water Temperature (C)]]*OO[[#This Row],[57]]</f>
        <v>3.8079051360749996E-5</v>
      </c>
      <c r="BH416" s="10">
        <f>3/24000000*OO[[#This Row],[116 (03JUL1985 09:00:00)-Water Temperature (C)]]*OO[[#This Row],[58]]</f>
        <v>3.5534746854149999E-5</v>
      </c>
      <c r="BI416" s="10">
        <f>3/24000000*OO[[#This Row],[117 (03JUL1985 12:00:00)-Water Temperature (C)]]*OO[[#This Row],[59]]</f>
        <v>3.4098290783562503E-5</v>
      </c>
      <c r="BJ416" s="10">
        <f>3/24000000*OO[[#This Row],[118 (03JUL1985 15:00:00)-Water Temperature (C)]]*OO[[#This Row],[60]]</f>
        <v>3.2682943958924993E-5</v>
      </c>
      <c r="BK416" s="10">
        <f>3/24000000*OO[[#This Row],[119 (03JUL1985 18:00:00)-Water Temperature (C)]]*OO[[#This Row],[61]]</f>
        <v>3.0700715630312497E-5</v>
      </c>
      <c r="BL416" s="10">
        <f>3/24000000*OO[[#This Row],[120 (03JUL1985 21:00:00)-Water Temperature (C)]]*OO[[#This Row],[62]]</f>
        <v>2.7650137595368748E-5</v>
      </c>
      <c r="BM416" s="10">
        <f>3/24000000*OO[[#This Row],[121 (04JUL1985 00:00:00)-Water Temperature (C)]]*OO[[#This Row],[63]]</f>
        <v>2.3839794141725002E-5</v>
      </c>
      <c r="BN416" s="10">
        <f>3/24000000*OO[[#This Row],[122 (04JUL1985 03:00:00)-Water Temperature (C)]]*OO[[#This Row],[64]]</f>
        <v>2.0116365773918747E-5</v>
      </c>
      <c r="BO416" s="10">
        <f>3/24000000*OO[[#This Row],[123 (04JUL1985 06:00:00)-Water Temperature (C)]]*OO[[#This Row],[65]]</f>
        <v>1.69771898835E-5</v>
      </c>
      <c r="BP416" s="10">
        <f>3/24000000*OO[[#This Row],[124 (04JUL1985 09:00:00)-Water Temperature (C)]]*OO[[#This Row],[66]]</f>
        <v>1.48017663380475E-5</v>
      </c>
      <c r="BQ416" s="10">
        <f>3/24000000*OO[[#This Row],[125 (04JUL1985 12:00:00)-Water Temperature (C)]]*OO[[#This Row],[67]]</f>
        <v>1.3196824969553748E-5</v>
      </c>
      <c r="BR416" s="10">
        <f>3/24000000*OO[[#This Row],[126 (04JUL1985 15:00:00)-Water Temperature (C)]]*OO[[#This Row],[68]]</f>
        <v>1.1804663946340001E-5</v>
      </c>
      <c r="BS416" s="10">
        <f>3/24000000*OO[[#This Row],[127 (04JUL1985 18:00:00)-Water Temperature (C)]]*OO[[#This Row],[69]]</f>
        <v>1.0305666094546248E-5</v>
      </c>
      <c r="BT416" s="10">
        <f>3/24000000*OO[[#This Row],[128 (04JUL1985 21:00:00)-Water Temperature (C)]]*OO[[#This Row],[70]]</f>
        <v>8.6484481340699992E-6</v>
      </c>
      <c r="BU416" s="10">
        <f>3/24000000*OO[[#This Row],[129 (05JUL1985 00:00:00)-Water Temperature (C)]]*OO[[#This Row],[71]]</f>
        <v>6.9806954757599992E-6</v>
      </c>
      <c r="BV416" s="10">
        <f>3/24000000*OO[[#This Row],[130 (05JUL1985 03:00:00)-Water Temperature (C)]]*OO[[#This Row],[72]]</f>
        <v>5.4982647947174999E-6</v>
      </c>
      <c r="BW416" s="10">
        <f>3/24000000*OO[[#This Row],[131 (05JUL1985 06:00:00)-Water Temperature (C)]]*OO[[#This Row],[73]]</f>
        <v>4.3232426936787497E-6</v>
      </c>
      <c r="BX416" s="10">
        <f>3/24000000*OO[[#This Row],[132 (05JUL1985 09:00:00)-Water Temperature (C)]]*OO[[#This Row],[74]]</f>
        <v>3.5085778306687495E-6</v>
      </c>
      <c r="BY416" s="10">
        <f>3/24000000*OO[[#This Row],[133 (05JUL1985 12:00:00)-Water Temperature (C)]]*OO[[#This Row],[75]]</f>
        <v>2.9150849743950004E-6</v>
      </c>
      <c r="BZ416" s="10">
        <f>3/24000000*OO[[#This Row],[134 (05JUL1985 15:00:00)-Water Temperature (C)]]*OO[[#This Row],[76]]</f>
        <v>2.4789325957709997E-6</v>
      </c>
      <c r="CA416" s="10">
        <f>3/24000000*OO[[#This Row],[135 (05JUL1985 18:00:00)-Water Temperature (C)]]*OO[[#This Row],[77]]</f>
        <v>2.1655819056712499E-6</v>
      </c>
      <c r="CB416" s="10">
        <f>3/24000000*OO[[#This Row],[136 (05JUL1985 21:00:00)-Water Temperature (C)]]*OO[[#This Row],[78]]</f>
        <v>1.9121621507426249E-6</v>
      </c>
      <c r="CC416" s="10">
        <f>3/24000000*OO[[#This Row],[137 (06JUL1985 00:00:00)-Water Temperature (C)]]*OO[[#This Row],[79]]</f>
        <v>1.6884540392454996E-6</v>
      </c>
      <c r="CD416" s="10">
        <f>3/24000000*OO[[#This Row],[138 (06JUL1985 03:00:00)-Water Temperature (C)]]*OO[[#This Row],[80]]</f>
        <v>1.5024011211662496E-6</v>
      </c>
      <c r="CE416" s="10">
        <f>3/24000000*OO[[#This Row],[139 (06JUL1985 06:00:00)-Water Temperature (C)]]*OO[[#This Row],[81]]</f>
        <v>1.3675543550175001E-6</v>
      </c>
      <c r="CF416" s="10">
        <f>3/24000000*OO[[#This Row],[140 (06JUL1985 09:00:00)-Water Temperature (C)]]*OO[[#This Row],[82]]</f>
        <v>1.316057500278E-6</v>
      </c>
      <c r="CG416" s="10">
        <f>3/24000000*OO[[#This Row],[141 (06JUL1985 12:00:00)-Water Temperature (C)]]*OO[[#This Row],[83]]</f>
        <v>1.3034579876997499E-6</v>
      </c>
      <c r="CH416" s="10">
        <f>3/24000000*OO[[#This Row],[142 (06JUL1985 15:00:00)-Water Temperature (C)]]*OO[[#This Row],[84]]</f>
        <v>1.2903056858835E-6</v>
      </c>
      <c r="CI416" s="10">
        <f>3/24000000*OO[[#This Row],[143 (06JUL1985 18:00:00)-Water Temperature (C)]]*OO[[#This Row],[85]]</f>
        <v>1.2746048702695E-6</v>
      </c>
      <c r="CJ416" s="10">
        <f>3/24000000*OO[[#This Row],[144 (06JUL1985 21:00:00)-Water Temperature (C)]]*OO[[#This Row],[86]]</f>
        <v>1.2344197044787499E-6</v>
      </c>
      <c r="CK416" s="10">
        <f>3/24000000*OO[[#This Row],[145 (07JUL1985 00:00:00)-Water Temperature (C)]]*OO[[#This Row],[87]]</f>
        <v>1.1601182234799999E-6</v>
      </c>
      <c r="CL416" s="10">
        <f>3/24000000*OO[[#This Row],[146 (07JUL1985 03:00:00)-Water Temperature (C)]]*OO[[#This Row],[88]]</f>
        <v>1.0856708976667499E-6</v>
      </c>
      <c r="CM416" s="10">
        <f>3/24000000*OO[[#This Row],[147 (07JUL1985 06:00:00)-Water Temperature (C)]]*OO[[#This Row],[89]]</f>
        <v>1.0264124819287499E-6</v>
      </c>
      <c r="CN416" s="10">
        <f>3/24000000*OO[[#This Row],[148 (07JUL1985 09:00:00)-Water Temperature (C)]]*OO[[#This Row],[90]]</f>
        <v>1.0131617112337498E-6</v>
      </c>
      <c r="CO416" s="10">
        <f>3/24000000*OO[[#This Row],[149 (07JUL1985 12:00:00)-Water Temperature (C)]]*OO[[#This Row],[91]]</f>
        <v>1.0250668444312498E-6</v>
      </c>
      <c r="CP416" s="10">
        <f>3/24000000*OO[[#This Row],[150 (07JUL1985 15:00:00)-Water Temperature (C)]]*OO[[#This Row],[92]]</f>
        <v>1.0291305830862501E-6</v>
      </c>
      <c r="CQ416" s="10">
        <f>3/24000000*OO[[#This Row],[151 (07JUL1985 18:00:00)-Water Temperature (C)]]*OO[[#This Row],[93]]</f>
        <v>1.0147973695919999E-6</v>
      </c>
      <c r="CR416" s="10">
        <f>3/24000000*OO[[#This Row],[152 (07JUL1985 21:00:00)-Water Temperature (C)]]*OO[[#This Row],[94]]</f>
        <v>9.6897836958062494E-7</v>
      </c>
      <c r="CS416" s="10">
        <f>3/24000000*OO[[#This Row],[153 (08JUL1985 00:00:00)-Water Temperature (C)]]*OO[[#This Row],[95]]</f>
        <v>8.9793704787200002E-7</v>
      </c>
      <c r="CT416" s="10">
        <f>3/24000000*OO[[#This Row],[154 (08JUL1985 03:00:00)-Water Temperature (C)]]*OO[[#This Row],[96]]</f>
        <v>8.2750152084937502E-7</v>
      </c>
      <c r="CU416" s="10">
        <f>3/24000000*OO[[#This Row],[155 (08JUL1985 06:00:00)-Water Temperature (C)]]*OO[[#This Row],[97]]</f>
        <v>7.7209220729500007E-7</v>
      </c>
      <c r="CV416" s="10">
        <f>3/24000000*OO[[#This Row],[156 (08JUL1985 09:00:00)-Water Temperature (C)]]*OO[[#This Row],[98]]</f>
        <v>7.3512278992687495E-7</v>
      </c>
      <c r="CW416" s="10">
        <f>3/24000000*OO[[#This Row],[157 (08JUL1985 12:00:00)-Water Temperature (C)]]*OO[[#This Row],[99]]</f>
        <v>7.2104426758800003E-7</v>
      </c>
    </row>
    <row r="417" spans="1:101" x14ac:dyDescent="0.35">
      <c r="A417" t="s">
        <v>424</v>
      </c>
      <c r="B417">
        <v>875.76350000000002</v>
      </c>
      <c r="C417" s="10">
        <f>3/24*OO[[#This Row],[59 (26JUN1985 06:00:00)-Water Temperature (C)]]*OO[[#This Row],[1]]/SUM(OO[1])</f>
        <v>0</v>
      </c>
      <c r="D417" s="10">
        <f>3/24*OO[[#This Row],[60 (26JUN1985 09:00:00)-Water Temperature (C)]]*OO[[#This Row],[2]]/SUM(OO[2])</f>
        <v>0</v>
      </c>
      <c r="E417" s="10">
        <f>3/24*OO[[#This Row],[61 (26JUN1985 12:00:00)-Water Temperature (C)]]*OO[[#This Row],[3]]/SUM(OO[3])</f>
        <v>0</v>
      </c>
      <c r="F417" s="10">
        <f>3/24*OO[[#This Row],[62 (26JUN1985 15:00:00)-Water Temperature (C)]]*OO[[#This Row],[4]]/SUM(OO[4])</f>
        <v>0</v>
      </c>
      <c r="G417" s="10">
        <f>3/24*OO[[#This Row],[63 (26JUN1985 18:00:00)-Water Temperature (C)]]*OO[[#This Row],[5]]/SUM(OO[5])</f>
        <v>0</v>
      </c>
      <c r="H417" s="10">
        <f>3/24*OO[[#This Row],[64 (26JUN1985 21:00:00)-Water Temperature (C)]]*OO[[#This Row],[6]]/SUM(OO[6])</f>
        <v>0</v>
      </c>
      <c r="I417" s="10">
        <f>3/24*OO[[#This Row],[65 (27JUN1985 00:00:00)-Water Temperature (C)]]*OO[[#This Row],[7]]/SUM(OO[7])</f>
        <v>0</v>
      </c>
      <c r="J417" s="10">
        <f>3/24*OO[[#This Row],[66 (27JUN1985 03:00:00)-Water Temperature (C)]]*OO[[#This Row],[8]]/SUM(OO[8])</f>
        <v>0</v>
      </c>
      <c r="K417" s="10">
        <f>3/24*OO[[#This Row],[67 (27JUN1985 06:00:00)-Water Temperature (C)]]*OO[[#This Row],[9]]/SUM(OO[9])</f>
        <v>0</v>
      </c>
      <c r="L417" s="10">
        <f>3/24*OO[[#This Row],[68 (27JUN1985 09:00:00)-Water Temperature (C)]]*OO[[#This Row],[10]]/SUM(OO[10])</f>
        <v>0</v>
      </c>
      <c r="M417" s="10">
        <f>3/24*OO[[#This Row],[69 (27JUN1985 12:00:00)-Water Temperature (C)]]*OO[[#This Row],[11]]/SUM(OO[11])</f>
        <v>0</v>
      </c>
      <c r="N417" s="10">
        <f>3/24*OO[[#This Row],[70 (27JUN1985 15:00:00)-Water Temperature (C)]]*OO[[#This Row],[12]]/SUM(OO[12])</f>
        <v>0</v>
      </c>
      <c r="O417" s="10">
        <f>3/24*OO[[#This Row],[71 (27JUN1985 18:00:00)-Water Temperature (C)]]*OO[[#This Row],[13]]/SUM(OO[13])</f>
        <v>0</v>
      </c>
      <c r="P417" s="10">
        <f>3/24*OO[[#This Row],[72 (27JUN1985 21:00:00)-Water Temperature (C)]]*OO[[#This Row],[14]]/SUM(OO[14])</f>
        <v>0</v>
      </c>
      <c r="Q417" s="10">
        <f>3/24*OO[[#This Row],[73 (28JUN1985 00:00:00)-Water Temperature (C)]]*OO[[#This Row],[15]]/SUM(OO[15])</f>
        <v>0</v>
      </c>
      <c r="R417" s="10">
        <f>3/24*OO[[#This Row],[74 (28JUN1985 03:00:00)-Water Temperature (C)]]*OO[[#This Row],[16]]/SUM(OO[16])</f>
        <v>0</v>
      </c>
      <c r="S417" s="10">
        <f>3/24*OO[[#This Row],[75 (28JUN1985 06:00:00)-Water Temperature (C)]]*OO[[#This Row],[17]]/SUM(OO[17])</f>
        <v>0</v>
      </c>
      <c r="T417" s="10">
        <f>3/24*OO[[#This Row],[76 (28JUN1985 09:00:00)-Water Temperature (C)]]*OO[[#This Row],[18]]/SUM(OO[18])</f>
        <v>0</v>
      </c>
      <c r="U417" s="10">
        <f>3/24*OO[[#This Row],[77 (28JUN1985 12:00:00)-Water Temperature (C)]]*OO[[#This Row],[19]]/SUM(OO[19])</f>
        <v>0</v>
      </c>
      <c r="V417" s="10">
        <f>3/24000000*OO[[#This Row],[78 (28JUN1985 15:00:00)-Water Temperature (C)]]*OO[[#This Row],[20]]</f>
        <v>0</v>
      </c>
      <c r="W417" s="10">
        <f>3/24000000*OO[[#This Row],[79 (28JUN1985 18:00:00)-Water Temperature (C)]]*OO[[#This Row],[21]]</f>
        <v>0</v>
      </c>
      <c r="X417" s="10">
        <f>3/24000000*OO[[#This Row],[80 (28JUN1985 21:00:00)-Water Temperature (C)]]*OO[[#This Row],[22]]</f>
        <v>1.0295561674827499E-40</v>
      </c>
      <c r="Y417" s="10">
        <f>3/24000000*OO[[#This Row],[81 (29JUN1985 00:00:00)-Water Temperature (C)]]*OO[[#This Row],[23]]</f>
        <v>6.3980115899349985E-35</v>
      </c>
      <c r="Z417" s="10">
        <f>3/24000000*OO[[#This Row],[82 (29JUN1985 03:00:00)-Water Temperature (C)]]*OO[[#This Row],[24]]</f>
        <v>3.6445784989499992E-28</v>
      </c>
      <c r="AA417" s="10">
        <f>3/24000000*OO[[#This Row],[83 (29JUN1985 06:00:00)-Water Temperature (C)]]*OO[[#This Row],[25]]</f>
        <v>4.3034698188974997E-23</v>
      </c>
      <c r="AB417" s="10">
        <f>3/24000000*OO[[#This Row],[84 (29JUN1985 09:00:00)-Water Temperature (C)]]*OO[[#This Row],[26]]</f>
        <v>2.7246324393287499E-19</v>
      </c>
      <c r="AC417" s="10">
        <f>3/24000000*OO[[#This Row],[85 (29JUN1985 12:00:00)-Water Temperature (C)]]*OO[[#This Row],[27]]</f>
        <v>3.1855399019599993E-16</v>
      </c>
      <c r="AD417" s="10">
        <f>3/24000000*OO[[#This Row],[86 (29JUN1985 15:00:00)-Water Temperature (C)]]*OO[[#This Row],[28]]</f>
        <v>1.1206351714934998E-13</v>
      </c>
      <c r="AE417" s="10">
        <f>3/24000000*OO[[#This Row],[88 (29JUN1985 21:00:00)-Water Temperature (C)]]*OO[[#This Row],[30]]</f>
        <v>1.0024717442289998E-9</v>
      </c>
      <c r="AF417" s="10">
        <f>3/24000000*OO[[#This Row],[88 (29JUN1985 21:00:00)-Water Temperature (C)]]*OO[[#This Row],[30]]</f>
        <v>1.0024717442289998E-9</v>
      </c>
      <c r="AG417" s="10">
        <f>3/24000000*OO[[#This Row],[89 (30JUN1985 00:00:00)-Water Temperature (C)]]*OO[[#This Row],[31]]</f>
        <v>3.3254126306999999E-8</v>
      </c>
      <c r="AH417" s="10">
        <f>3/24000000*OO[[#This Row],[90 (30JUN1985 03:00:00)-Water Temperature (C)]]*OO[[#This Row],[32]]</f>
        <v>6.3594946323287496E-7</v>
      </c>
      <c r="AI417" s="10">
        <f>3/24000000*OO[[#This Row],[91 (30JUN1985 06:00:00)-Water Temperature (C)]]*OO[[#This Row],[33]]</f>
        <v>7.6469405732999989E-6</v>
      </c>
      <c r="AJ417" s="10">
        <f>3/24000000*OO[[#This Row],[92 (30JUN1985 09:00:00)-Water Temperature (C)]]*OO[[#This Row],[34]]</f>
        <v>6.1834356641412492E-5</v>
      </c>
      <c r="AK417" s="10">
        <f>3/24000000*OO[[#This Row],[93 (30JUN1985 12:00:00)-Water Temperature (C)]]*OO[[#This Row],[35]]</f>
        <v>3.5658833572574996E-4</v>
      </c>
      <c r="AL417" s="10">
        <f>3/24000000*OO[[#This Row],[94 (30JUN1985 15:00:00)-Water Temperature (C)]]*OO[[#This Row],[36]]</f>
        <v>1.5038599640249998E-3</v>
      </c>
      <c r="AM417" s="10">
        <f>3/24000000*OO[[#This Row],[95 (30JUN1985 18:00:00)-Water Temperature (C)]]*OO[[#This Row],[37]]</f>
        <v>4.6938081860175007E-3</v>
      </c>
      <c r="AN417" s="10">
        <f>3/24000000*OO[[#This Row],[96 (30JUN1985 21:00:00)-Water Temperature (C)]]*OO[[#This Row],[38]]</f>
        <v>1.098466974612E-2</v>
      </c>
      <c r="AO417" s="10">
        <f>3/24000000*OO[[#This Row],[97 (01JUL1985 00:00:00)-Water Temperature (C)]]*OO[[#This Row],[39]]</f>
        <v>1.9846830704674998E-2</v>
      </c>
      <c r="AP417" s="10">
        <f>3/24000000*OO[[#This Row],[98 (01JUL1985 03:00:00)-Water Temperature (C)]]*OO[[#This Row],[40]]</f>
        <v>2.8629270730025001E-2</v>
      </c>
      <c r="AQ417" s="10">
        <f>3/24000000*OO[[#This Row],[99 (01JUL1985 06:00:00)-Water Temperature (C)]]*OO[[#This Row],[41]]</f>
        <v>3.4287251734199997E-2</v>
      </c>
      <c r="AR417" s="10">
        <f>3/24000000*OO[[#This Row],[100 (01JUL1985 09:00:00)-Water Temperature (C)]]*OO[[#This Row],[42]]</f>
        <v>3.6120158010999999E-2</v>
      </c>
      <c r="AS417" s="10">
        <f>3/24000000*OO[[#This Row],[101 (01JUL1985 12:00:00)-Water Temperature (C)]]*OO[[#This Row],[43]]</f>
        <v>3.3534178195612503E-2</v>
      </c>
      <c r="AT417" s="10">
        <f>3/24000000*OO[[#This Row],[102 (01JUL1985 15:00:00)-Water Temperature (C)]]*OO[[#This Row],[44]]</f>
        <v>2.73258197376E-2</v>
      </c>
      <c r="AU417" s="10">
        <f>3/24000000*OO[[#This Row],[103 (01JUL1985 18:00:00)-Water Temperature (C)]]*OO[[#This Row],[45]]</f>
        <v>1.9550395160289998E-2</v>
      </c>
      <c r="AV417" s="10">
        <f>3/24000000*OO[[#This Row],[104 (01JUL1985 21:00:00)-Water Temperature (C)]]*OO[[#This Row],[46]]</f>
        <v>1.2255069507730001E-2</v>
      </c>
      <c r="AW417" s="10">
        <f>3/24000000*OO[[#This Row],[105 (02JUL1985 00:00:00)-Water Temperature (C)]]*OO[[#This Row],[47]]</f>
        <v>6.7557265266937503E-3</v>
      </c>
      <c r="AX417" s="10">
        <f>3/24000000*OO[[#This Row],[106 (02JUL1985 03:00:00)-Water Temperature (C)]]*OO[[#This Row],[48]]</f>
        <v>3.3335847130875002E-3</v>
      </c>
      <c r="AY417" s="10">
        <f>3/24000000*OO[[#This Row],[107 (02JUL1985 06:00:00)-Water Temperature (C)]]*OO[[#This Row],[49]]</f>
        <v>1.546352914392E-3</v>
      </c>
      <c r="AZ417" s="10">
        <f>3/24000000*OO[[#This Row],[108 (02JUL1985 09:00:00)-Water Temperature (C)]]*OO[[#This Row],[50]]</f>
        <v>7.1570464631750001E-4</v>
      </c>
      <c r="BA417" s="10">
        <f>3/24000000*OO[[#This Row],[109 (02JUL1985 12:00:00)-Water Temperature (C)]]*OO[[#This Row],[51]]</f>
        <v>3.3370152224999997E-4</v>
      </c>
      <c r="BB417" s="10">
        <f>3/24000000*OO[[#This Row],[110 (02JUL1985 15:00:00)-Water Temperature (C)]]*OO[[#This Row],[52]]</f>
        <v>1.65677230788125E-4</v>
      </c>
      <c r="BC417" s="10">
        <f>3/24000000*OO[[#This Row],[111 (02JUL1985 18:00:00)-Water Temperature (C)]]*OO[[#This Row],[53]]</f>
        <v>9.6831351515499998E-5</v>
      </c>
      <c r="BD417" s="10">
        <f>3/24000000*OO[[#This Row],[112 (02JUL1985 21:00:00)-Water Temperature (C)]]*OO[[#This Row],[54]]</f>
        <v>6.9986288762474995E-5</v>
      </c>
      <c r="BE417" s="10">
        <f>3/24000000*OO[[#This Row],[113 (03JUL1985 00:00:00)-Water Temperature (C)]]*OO[[#This Row],[55]]</f>
        <v>5.8280156288549991E-5</v>
      </c>
      <c r="BF417" s="10">
        <f>3/24000000*OO[[#This Row],[114 (03JUL1985 03:00:00)-Water Temperature (C)]]*OO[[#This Row],[56]]</f>
        <v>5.1392859825187502E-5</v>
      </c>
      <c r="BG417" s="10">
        <f>3/24000000*OO[[#This Row],[115 (03JUL1985 06:00:00)-Water Temperature (C)]]*OO[[#This Row],[57]]</f>
        <v>4.6112646548749999E-5</v>
      </c>
      <c r="BH417" s="10">
        <f>3/24000000*OO[[#This Row],[116 (03JUL1985 09:00:00)-Water Temperature (C)]]*OO[[#This Row],[58]]</f>
        <v>4.2926126192775002E-5</v>
      </c>
      <c r="BI417" s="10">
        <f>3/24000000*OO[[#This Row],[117 (03JUL1985 12:00:00)-Water Temperature (C)]]*OO[[#This Row],[59]]</f>
        <v>4.1077431194675004E-5</v>
      </c>
      <c r="BJ417" s="10">
        <f>3/24000000*OO[[#This Row],[118 (03JUL1985 15:00:00)-Water Temperature (C)]]*OO[[#This Row],[60]]</f>
        <v>3.9327639831699997E-5</v>
      </c>
      <c r="BK417" s="10">
        <f>3/24000000*OO[[#This Row],[119 (03JUL1985 18:00:00)-Water Temperature (C)]]*OO[[#This Row],[61]]</f>
        <v>3.700211995905E-5</v>
      </c>
      <c r="BL417" s="10">
        <f>3/24000000*OO[[#This Row],[120 (03JUL1985 21:00:00)-Water Temperature (C)]]*OO[[#This Row],[62]]</f>
        <v>3.3392833456874996E-5</v>
      </c>
      <c r="BM417" s="10">
        <f>3/24000000*OO[[#This Row],[121 (04JUL1985 00:00:00)-Water Temperature (C)]]*OO[[#This Row],[63]]</f>
        <v>2.8879682423200003E-5</v>
      </c>
      <c r="BN417" s="10">
        <f>3/24000000*OO[[#This Row],[122 (04JUL1985 03:00:00)-Water Temperature (C)]]*OO[[#This Row],[64]]</f>
        <v>2.4478673212126252E-5</v>
      </c>
      <c r="BO417" s="10">
        <f>3/24000000*OO[[#This Row],[123 (04JUL1985 06:00:00)-Water Temperature (C)]]*OO[[#This Row],[65]]</f>
        <v>2.0624826537174997E-5</v>
      </c>
      <c r="BP417" s="10">
        <f>3/24000000*OO[[#This Row],[124 (04JUL1985 09:00:00)-Water Temperature (C)]]*OO[[#This Row],[66]]</f>
        <v>1.7925121094422499E-5</v>
      </c>
      <c r="BQ417" s="10">
        <f>3/24000000*OO[[#This Row],[125 (04JUL1985 12:00:00)-Water Temperature (C)]]*OO[[#This Row],[67]]</f>
        <v>1.59085232396125E-5</v>
      </c>
      <c r="BR417" s="10">
        <f>3/24000000*OO[[#This Row],[126 (04JUL1985 15:00:00)-Water Temperature (C)]]*OO[[#This Row],[68]]</f>
        <v>1.4226320422271248E-5</v>
      </c>
      <c r="BS417" s="10">
        <f>3/24000000*OO[[#This Row],[127 (04JUL1985 18:00:00)-Water Temperature (C)]]*OO[[#This Row],[69]]</f>
        <v>1.2446991863639999E-5</v>
      </c>
      <c r="BT417" s="10">
        <f>3/24000000*OO[[#This Row],[128 (04JUL1985 21:00:00)-Water Temperature (C)]]*OO[[#This Row],[70]]</f>
        <v>1.0488622137139999E-5</v>
      </c>
      <c r="BU417" s="10">
        <f>3/24000000*OO[[#This Row],[129 (05JUL1985 00:00:00)-Water Temperature (C)]]*OO[[#This Row],[71]]</f>
        <v>8.5085690710124983E-6</v>
      </c>
      <c r="BV417" s="10">
        <f>3/24000000*OO[[#This Row],[130 (05JUL1985 03:00:00)-Water Temperature (C)]]*OO[[#This Row],[72]]</f>
        <v>6.71471407327875E-6</v>
      </c>
      <c r="BW417" s="10">
        <f>3/24000000*OO[[#This Row],[131 (05JUL1985 06:00:00)-Water Temperature (C)]]*OO[[#This Row],[73]]</f>
        <v>5.2780287291850001E-6</v>
      </c>
      <c r="BX417" s="10">
        <f>3/24000000*OO[[#This Row],[132 (05JUL1985 09:00:00)-Water Temperature (C)]]*OO[[#This Row],[74]]</f>
        <v>4.2726975211624994E-6</v>
      </c>
      <c r="BY417" s="10">
        <f>3/24000000*OO[[#This Row],[133 (05JUL1985 12:00:00)-Water Temperature (C)]]*OO[[#This Row],[75]]</f>
        <v>3.5341002777499996E-6</v>
      </c>
      <c r="BZ417" s="10">
        <f>3/24000000*OO[[#This Row],[134 (05JUL1985 15:00:00)-Water Temperature (C)]]*OO[[#This Row],[76]]</f>
        <v>2.99491608835875E-6</v>
      </c>
      <c r="CA417" s="10">
        <f>3/24000000*OO[[#This Row],[135 (05JUL1985 18:00:00)-Water Temperature (C)]]*OO[[#This Row],[77]]</f>
        <v>2.6034949368703746E-6</v>
      </c>
      <c r="CB417" s="10">
        <f>3/24000000*OO[[#This Row],[136 (05JUL1985 21:00:00)-Water Temperature (C)]]*OO[[#This Row],[78]]</f>
        <v>2.2900444934492502E-6</v>
      </c>
      <c r="CC417" s="10">
        <f>3/24000000*OO[[#This Row],[137 (06JUL1985 00:00:00)-Water Temperature (C)]]*OO[[#This Row],[79]]</f>
        <v>2.0179753836269998E-6</v>
      </c>
      <c r="CD417" s="10">
        <f>3/24000000*OO[[#This Row],[138 (06JUL1985 03:00:00)-Water Temperature (C)]]*OO[[#This Row],[80]]</f>
        <v>1.79140465510725E-6</v>
      </c>
      <c r="CE417" s="10">
        <f>3/24000000*OO[[#This Row],[139 (06JUL1985 06:00:00)-Water Temperature (C)]]*OO[[#This Row],[81]]</f>
        <v>1.6263620270949996E-6</v>
      </c>
      <c r="CF417" s="10">
        <f>3/24000000*OO[[#This Row],[140 (06JUL1985 09:00:00)-Water Temperature (C)]]*OO[[#This Row],[82]]</f>
        <v>1.556966386690625E-6</v>
      </c>
      <c r="CG417" s="10">
        <f>3/24000000*OO[[#This Row],[141 (06JUL1985 12:00:00)-Water Temperature (C)]]*OO[[#This Row],[83]]</f>
        <v>1.5355228169932498E-6</v>
      </c>
      <c r="CH417" s="10">
        <f>3/24000000*OO[[#This Row],[142 (06JUL1985 15:00:00)-Water Temperature (C)]]*OO[[#This Row],[84]]</f>
        <v>1.5199087430414999E-6</v>
      </c>
      <c r="CI417" s="10">
        <f>3/24000000*OO[[#This Row],[143 (06JUL1985 18:00:00)-Water Temperature (C)]]*OO[[#This Row],[85]]</f>
        <v>1.5007100206125001E-6</v>
      </c>
      <c r="CJ417" s="10">
        <f>3/24000000*OO[[#This Row],[144 (06JUL1985 21:00:00)-Water Temperature (C)]]*OO[[#This Row],[86]]</f>
        <v>1.452506822363E-6</v>
      </c>
      <c r="CK417" s="10">
        <f>3/24000000*OO[[#This Row],[145 (07JUL1985 00:00:00)-Water Temperature (C)]]*OO[[#This Row],[87]]</f>
        <v>1.3671387260245001E-6</v>
      </c>
      <c r="CL417" s="10">
        <f>3/24000000*OO[[#This Row],[146 (07JUL1985 03:00:00)-Water Temperature (C)]]*OO[[#This Row],[88]]</f>
        <v>1.2782251848528749E-6</v>
      </c>
      <c r="CM417" s="10">
        <f>3/24000000*OO[[#This Row],[147 (07JUL1985 06:00:00)-Water Temperature (C)]]*OO[[#This Row],[89]]</f>
        <v>1.2069171530324999E-6</v>
      </c>
      <c r="CN417" s="10">
        <f>3/24000000*OO[[#This Row],[148 (07JUL1985 09:00:00)-Water Temperature (C)]]*OO[[#This Row],[90]]</f>
        <v>1.1866875447999999E-6</v>
      </c>
      <c r="CO417" s="10">
        <f>3/24000000*OO[[#This Row],[149 (07JUL1985 12:00:00)-Water Temperature (C)]]*OO[[#This Row],[91]]</f>
        <v>1.197690669318E-6</v>
      </c>
      <c r="CP417" s="10">
        <f>3/24000000*OO[[#This Row],[150 (07JUL1985 15:00:00)-Water Temperature (C)]]*OO[[#This Row],[92]]</f>
        <v>1.2029516380446249E-6</v>
      </c>
      <c r="CQ417" s="10">
        <f>3/24000000*OO[[#This Row],[151 (07JUL1985 18:00:00)-Water Temperature (C)]]*OO[[#This Row],[93]]</f>
        <v>1.1874747908088748E-6</v>
      </c>
      <c r="CR417" s="10">
        <f>3/24000000*OO[[#This Row],[152 (07JUL1985 21:00:00)-Water Temperature (C)]]*OO[[#This Row],[94]]</f>
        <v>1.1350541277981249E-6</v>
      </c>
      <c r="CS417" s="10">
        <f>3/24000000*OO[[#This Row],[153 (08JUL1985 00:00:00)-Water Temperature (C)]]*OO[[#This Row],[95]]</f>
        <v>1.0536154929742501E-6</v>
      </c>
      <c r="CT417" s="10">
        <f>3/24000000*OO[[#This Row],[154 (08JUL1985 03:00:00)-Water Temperature (C)]]*OO[[#This Row],[96]]</f>
        <v>9.7001374479750007E-7</v>
      </c>
      <c r="CU417" s="10">
        <f>3/24000000*OO[[#This Row],[155 (08JUL1985 06:00:00)-Water Temperature (C)]]*OO[[#This Row],[97]]</f>
        <v>9.0263591024087497E-7</v>
      </c>
      <c r="CV417" s="10">
        <f>3/24000000*OO[[#This Row],[156 (08JUL1985 09:00:00)-Water Temperature (C)]]*OO[[#This Row],[98]]</f>
        <v>8.567622686075E-7</v>
      </c>
      <c r="CW417" s="10">
        <f>3/24000000*OO[[#This Row],[157 (08JUL1985 12:00:00)-Water Temperature (C)]]*OO[[#This Row],[99]]</f>
        <v>8.3778475527999999E-7</v>
      </c>
    </row>
    <row r="418" spans="1:101" x14ac:dyDescent="0.35">
      <c r="A418" t="s">
        <v>425</v>
      </c>
      <c r="B418">
        <v>877.24189999999999</v>
      </c>
      <c r="C418" s="10">
        <f>3/24*OO[[#This Row],[59 (26JUN1985 06:00:00)-Water Temperature (C)]]*OO[[#This Row],[1]]/SUM(OO[1])</f>
        <v>0</v>
      </c>
      <c r="D418" s="10">
        <f>3/24*OO[[#This Row],[60 (26JUN1985 09:00:00)-Water Temperature (C)]]*OO[[#This Row],[2]]/SUM(OO[2])</f>
        <v>0</v>
      </c>
      <c r="E418" s="10">
        <f>3/24*OO[[#This Row],[61 (26JUN1985 12:00:00)-Water Temperature (C)]]*OO[[#This Row],[3]]/SUM(OO[3])</f>
        <v>0</v>
      </c>
      <c r="F418" s="10">
        <f>3/24*OO[[#This Row],[62 (26JUN1985 15:00:00)-Water Temperature (C)]]*OO[[#This Row],[4]]/SUM(OO[4])</f>
        <v>0</v>
      </c>
      <c r="G418" s="10">
        <f>3/24*OO[[#This Row],[63 (26JUN1985 18:00:00)-Water Temperature (C)]]*OO[[#This Row],[5]]/SUM(OO[5])</f>
        <v>0</v>
      </c>
      <c r="H418" s="10">
        <f>3/24*OO[[#This Row],[64 (26JUN1985 21:00:00)-Water Temperature (C)]]*OO[[#This Row],[6]]/SUM(OO[6])</f>
        <v>0</v>
      </c>
      <c r="I418" s="10">
        <f>3/24*OO[[#This Row],[65 (27JUN1985 00:00:00)-Water Temperature (C)]]*OO[[#This Row],[7]]/SUM(OO[7])</f>
        <v>0</v>
      </c>
      <c r="J418" s="10">
        <f>3/24*OO[[#This Row],[66 (27JUN1985 03:00:00)-Water Temperature (C)]]*OO[[#This Row],[8]]/SUM(OO[8])</f>
        <v>0</v>
      </c>
      <c r="K418" s="10">
        <f>3/24*OO[[#This Row],[67 (27JUN1985 06:00:00)-Water Temperature (C)]]*OO[[#This Row],[9]]/SUM(OO[9])</f>
        <v>0</v>
      </c>
      <c r="L418" s="10">
        <f>3/24*OO[[#This Row],[68 (27JUN1985 09:00:00)-Water Temperature (C)]]*OO[[#This Row],[10]]/SUM(OO[10])</f>
        <v>0</v>
      </c>
      <c r="M418" s="10">
        <f>3/24*OO[[#This Row],[69 (27JUN1985 12:00:00)-Water Temperature (C)]]*OO[[#This Row],[11]]/SUM(OO[11])</f>
        <v>0</v>
      </c>
      <c r="N418" s="10">
        <f>3/24*OO[[#This Row],[70 (27JUN1985 15:00:00)-Water Temperature (C)]]*OO[[#This Row],[12]]/SUM(OO[12])</f>
        <v>0</v>
      </c>
      <c r="O418" s="10">
        <f>3/24*OO[[#This Row],[71 (27JUN1985 18:00:00)-Water Temperature (C)]]*OO[[#This Row],[13]]/SUM(OO[13])</f>
        <v>0</v>
      </c>
      <c r="P418" s="10">
        <f>3/24*OO[[#This Row],[72 (27JUN1985 21:00:00)-Water Temperature (C)]]*OO[[#This Row],[14]]/SUM(OO[14])</f>
        <v>0</v>
      </c>
      <c r="Q418" s="10">
        <f>3/24*OO[[#This Row],[73 (28JUN1985 00:00:00)-Water Temperature (C)]]*OO[[#This Row],[15]]/SUM(OO[15])</f>
        <v>0</v>
      </c>
      <c r="R418" s="10">
        <f>3/24*OO[[#This Row],[74 (28JUN1985 03:00:00)-Water Temperature (C)]]*OO[[#This Row],[16]]/SUM(OO[16])</f>
        <v>0</v>
      </c>
      <c r="S418" s="10">
        <f>3/24*OO[[#This Row],[75 (28JUN1985 06:00:00)-Water Temperature (C)]]*OO[[#This Row],[17]]/SUM(OO[17])</f>
        <v>0</v>
      </c>
      <c r="T418" s="10">
        <f>3/24*OO[[#This Row],[76 (28JUN1985 09:00:00)-Water Temperature (C)]]*OO[[#This Row],[18]]/SUM(OO[18])</f>
        <v>0</v>
      </c>
      <c r="U418" s="10">
        <f>3/24*OO[[#This Row],[77 (28JUN1985 12:00:00)-Water Temperature (C)]]*OO[[#This Row],[19]]/SUM(OO[19])</f>
        <v>0</v>
      </c>
      <c r="V418" s="10">
        <f>3/24000000*OO[[#This Row],[78 (28JUN1985 15:00:00)-Water Temperature (C)]]*OO[[#This Row],[20]]</f>
        <v>0</v>
      </c>
      <c r="W418" s="10">
        <f>3/24000000*OO[[#This Row],[79 (28JUN1985 18:00:00)-Water Temperature (C)]]*OO[[#This Row],[21]]</f>
        <v>0</v>
      </c>
      <c r="X418" s="10">
        <f>3/24000000*OO[[#This Row],[80 (28JUN1985 21:00:00)-Water Temperature (C)]]*OO[[#This Row],[22]]</f>
        <v>3.3232533700399994E-41</v>
      </c>
      <c r="Y418" s="10">
        <f>3/24000000*OO[[#This Row],[81 (29JUN1985 00:00:00)-Water Temperature (C)]]*OO[[#This Row],[23]]</f>
        <v>3.0330906181875002E-35</v>
      </c>
      <c r="Z418" s="10">
        <f>3/24000000*OO[[#This Row],[82 (29JUN1985 03:00:00)-Water Temperature (C)]]*OO[[#This Row],[24]]</f>
        <v>1.5128314367609998E-28</v>
      </c>
      <c r="AA418" s="10">
        <f>3/24000000*OO[[#This Row],[83 (29JUN1985 06:00:00)-Water Temperature (C)]]*OO[[#This Row],[25]]</f>
        <v>2.2668621378990002E-23</v>
      </c>
      <c r="AB418" s="10">
        <f>3/24000000*OO[[#This Row],[84 (29JUN1985 09:00:00)-Water Temperature (C)]]*OO[[#This Row],[26]]</f>
        <v>1.682970360561E-19</v>
      </c>
      <c r="AC418" s="10">
        <f>3/24000000*OO[[#This Row],[85 (29JUN1985 12:00:00)-Water Temperature (C)]]*OO[[#This Row],[27]]</f>
        <v>2.1852819951006248E-16</v>
      </c>
      <c r="AD418" s="10">
        <f>3/24000000*OO[[#This Row],[86 (29JUN1985 15:00:00)-Water Temperature (C)]]*OO[[#This Row],[28]]</f>
        <v>8.3408483554025013E-14</v>
      </c>
      <c r="AE418" s="10">
        <f>3/24000000*OO[[#This Row],[88 (29JUN1985 21:00:00)-Water Temperature (C)]]*OO[[#This Row],[30]]</f>
        <v>8.4936626141700001E-10</v>
      </c>
      <c r="AF418" s="10">
        <f>3/24000000*OO[[#This Row],[88 (29JUN1985 21:00:00)-Water Temperature (C)]]*OO[[#This Row],[30]]</f>
        <v>8.4936626141700001E-10</v>
      </c>
      <c r="AG418" s="10">
        <f>3/24000000*OO[[#This Row],[89 (30JUN1985 00:00:00)-Water Temperature (C)]]*OO[[#This Row],[31]]</f>
        <v>2.9725269212499999E-8</v>
      </c>
      <c r="AH418" s="10">
        <f>3/24000000*OO[[#This Row],[90 (30JUN1985 03:00:00)-Water Temperature (C)]]*OO[[#This Row],[32]]</f>
        <v>5.9567186962937501E-7</v>
      </c>
      <c r="AI418" s="10">
        <f>3/24000000*OO[[#This Row],[91 (30JUN1985 06:00:00)-Water Temperature (C)]]*OO[[#This Row],[33]]</f>
        <v>7.4655304130112512E-6</v>
      </c>
      <c r="AJ418" s="10">
        <f>3/24000000*OO[[#This Row],[92 (30JUN1985 09:00:00)-Water Temperature (C)]]*OO[[#This Row],[34]]</f>
        <v>6.2683546484762495E-5</v>
      </c>
      <c r="AK418" s="10">
        <f>3/24000000*OO[[#This Row],[93 (30JUN1985 12:00:00)-Water Temperature (C)]]*OO[[#This Row],[35]]</f>
        <v>3.735363731295E-4</v>
      </c>
      <c r="AL418" s="10">
        <f>3/24000000*OO[[#This Row],[94 (30JUN1985 15:00:00)-Water Temperature (C)]]*OO[[#This Row],[36]]</f>
        <v>1.6266363730099999E-3</v>
      </c>
      <c r="AM418" s="10">
        <f>3/24000000*OO[[#This Row],[95 (30JUN1985 18:00:00)-Water Temperature (C)]]*OO[[#This Row],[37]]</f>
        <v>5.2339865886287494E-3</v>
      </c>
      <c r="AN418" s="10">
        <f>3/24000000*OO[[#This Row],[96 (30JUN1985 21:00:00)-Water Temperature (C)]]*OO[[#This Row],[38]]</f>
        <v>1.2618675368867502E-2</v>
      </c>
      <c r="AO418" s="10">
        <f>3/24000000*OO[[#This Row],[97 (01JUL1985 00:00:00)-Water Temperature (C)]]*OO[[#This Row],[39]]</f>
        <v>2.3447381029839998E-2</v>
      </c>
      <c r="AP418" s="10">
        <f>3/24000000*OO[[#This Row],[98 (01JUL1985 03:00:00)-Water Temperature (C)]]*OO[[#This Row],[40]]</f>
        <v>3.4709734070999997E-2</v>
      </c>
      <c r="AQ418" s="10">
        <f>3/24000000*OO[[#This Row],[99 (01JUL1985 06:00:00)-Water Temperature (C)]]*OO[[#This Row],[41]]</f>
        <v>4.2508859735824994E-2</v>
      </c>
      <c r="AR418" s="10">
        <f>3/24000000*OO[[#This Row],[100 (01JUL1985 09:00:00)-Water Temperature (C)]]*OO[[#This Row],[42]]</f>
        <v>4.5594958719800002E-2</v>
      </c>
      <c r="AS418" s="10">
        <f>3/24000000*OO[[#This Row],[101 (01JUL1985 12:00:00)-Water Temperature (C)]]*OO[[#This Row],[43]]</f>
        <v>4.3024787493749994E-2</v>
      </c>
      <c r="AT418" s="10">
        <f>3/24000000*OO[[#This Row],[102 (01JUL1985 15:00:00)-Water Temperature (C)]]*OO[[#This Row],[44]]</f>
        <v>3.5659408434374998E-2</v>
      </c>
      <c r="AU418" s="10">
        <f>3/24000000*OO[[#This Row],[103 (01JUL1985 18:00:00)-Water Temperature (C)]]*OO[[#This Row],[45]]</f>
        <v>2.5949313706487502E-2</v>
      </c>
      <c r="AV418" s="10">
        <f>3/24000000*OO[[#This Row],[104 (01JUL1985 21:00:00)-Water Temperature (C)]]*OO[[#This Row],[46]]</f>
        <v>1.6546654920971248E-2</v>
      </c>
      <c r="AW418" s="10">
        <f>3/24000000*OO[[#This Row],[105 (02JUL1985 00:00:00)-Water Temperature (C)]]*OO[[#This Row],[47]]</f>
        <v>9.2851260514924989E-3</v>
      </c>
      <c r="AX418" s="10">
        <f>3/24000000*OO[[#This Row],[106 (02JUL1985 03:00:00)-Water Temperature (C)]]*OO[[#This Row],[48]]</f>
        <v>4.6527715956749998E-3</v>
      </c>
      <c r="AY418" s="10">
        <f>3/24000000*OO[[#This Row],[107 (02JUL1985 06:00:00)-Water Temperature (C)]]*OO[[#This Row],[49]]</f>
        <v>2.179038061305E-3</v>
      </c>
      <c r="AZ418" s="10">
        <f>3/24000000*OO[[#This Row],[108 (02JUL1985 09:00:00)-Water Temperature (C)]]*OO[[#This Row],[50]]</f>
        <v>1.0132800385159999E-3</v>
      </c>
      <c r="BA418" s="10">
        <f>3/24000000*OO[[#This Row],[109 (02JUL1985 12:00:00)-Water Temperature (C)]]*OO[[#This Row],[51]]</f>
        <v>4.7161032150487493E-4</v>
      </c>
      <c r="BB418" s="10">
        <f>3/24000000*OO[[#This Row],[110 (02JUL1985 15:00:00)-Water Temperature (C)]]*OO[[#This Row],[52]]</f>
        <v>2.3075075402827496E-4</v>
      </c>
      <c r="BC418" s="10">
        <f>3/24000000*OO[[#This Row],[111 (02JUL1985 18:00:00)-Water Temperature (C)]]*OO[[#This Row],[53]]</f>
        <v>1.307352456644E-4</v>
      </c>
      <c r="BD418" s="10">
        <f>3/24000000*OO[[#This Row],[112 (02JUL1985 21:00:00)-Water Temperature (C)]]*OO[[#This Row],[54]]</f>
        <v>9.1299332082000009E-5</v>
      </c>
      <c r="BE418" s="10">
        <f>3/24000000*OO[[#This Row],[113 (03JUL1985 00:00:00)-Water Temperature (C)]]*OO[[#This Row],[55]]</f>
        <v>7.4686384118337503E-5</v>
      </c>
      <c r="BF418" s="10">
        <f>3/24000000*OO[[#This Row],[114 (03JUL1985 03:00:00)-Water Temperature (C)]]*OO[[#This Row],[56]]</f>
        <v>6.5543872008600005E-5</v>
      </c>
      <c r="BG418" s="10">
        <f>3/24000000*OO[[#This Row],[115 (03JUL1985 06:00:00)-Water Temperature (C)]]*OO[[#This Row],[57]]</f>
        <v>5.8748435291137493E-5</v>
      </c>
      <c r="BH418" s="10">
        <f>3/24000000*OO[[#This Row],[116 (03JUL1985 09:00:00)-Water Temperature (C)]]*OO[[#This Row],[58]]</f>
        <v>5.455635209425E-5</v>
      </c>
      <c r="BI418" s="10">
        <f>3/24000000*OO[[#This Row],[117 (03JUL1985 12:00:00)-Water Temperature (C)]]*OO[[#This Row],[59]]</f>
        <v>5.2098852031387503E-5</v>
      </c>
      <c r="BJ418" s="10">
        <f>3/24000000*OO[[#This Row],[118 (03JUL1985 15:00:00)-Water Temperature (C)]]*OO[[#This Row],[60]]</f>
        <v>4.9862764042049996E-5</v>
      </c>
      <c r="BK418" s="10">
        <f>3/24000000*OO[[#This Row],[119 (03JUL1985 18:00:00)-Water Temperature (C)]]*OO[[#This Row],[61]]</f>
        <v>4.7033141672649999E-5</v>
      </c>
      <c r="BL418" s="10">
        <f>3/24000000*OO[[#This Row],[120 (03JUL1985 21:00:00)-Water Temperature (C)]]*OO[[#This Row],[62]]</f>
        <v>4.25691180094375E-5</v>
      </c>
      <c r="BM418" s="10">
        <f>3/24000000*OO[[#This Row],[121 (04JUL1985 00:00:00)-Water Temperature (C)]]*OO[[#This Row],[63]]</f>
        <v>3.6979743138924996E-5</v>
      </c>
      <c r="BN418" s="10">
        <f>3/24000000*OO[[#This Row],[122 (04JUL1985 03:00:00)-Water Temperature (C)]]*OO[[#This Row],[64]]</f>
        <v>3.1421343593399998E-5</v>
      </c>
      <c r="BO418" s="10">
        <f>3/24000000*OO[[#This Row],[123 (04JUL1985 06:00:00)-Water Temperature (C)]]*OO[[#This Row],[65]]</f>
        <v>2.6474142664125004E-5</v>
      </c>
      <c r="BP418" s="10">
        <f>3/24000000*OO[[#This Row],[124 (04JUL1985 09:00:00)-Water Temperature (C)]]*OO[[#This Row],[66]]</f>
        <v>2.2963113937280001E-5</v>
      </c>
      <c r="BQ418" s="10">
        <f>3/24000000*OO[[#This Row],[125 (04JUL1985 12:00:00)-Water Temperature (C)]]*OO[[#This Row],[67]]</f>
        <v>2.0289873171645003E-5</v>
      </c>
      <c r="BR418" s="10">
        <f>3/24000000*OO[[#This Row],[126 (04JUL1985 15:00:00)-Water Temperature (C)]]*OO[[#This Row],[68]]</f>
        <v>1.8157389663765002E-5</v>
      </c>
      <c r="BS418" s="10">
        <f>3/24000000*OO[[#This Row],[127 (04JUL1985 18:00:00)-Water Temperature (C)]]*OO[[#This Row],[69]]</f>
        <v>1.5925182910124998E-5</v>
      </c>
      <c r="BT418" s="10">
        <f>3/24000000*OO[[#This Row],[128 (04JUL1985 21:00:00)-Water Temperature (C)]]*OO[[#This Row],[70]]</f>
        <v>1.3488639682874997E-5</v>
      </c>
      <c r="BU418" s="10">
        <f>3/24000000*OO[[#This Row],[129 (05JUL1985 00:00:00)-Water Temperature (C)]]*OO[[#This Row],[71]]</f>
        <v>1.100763649555875E-5</v>
      </c>
      <c r="BV418" s="10">
        <f>3/24000000*OO[[#This Row],[130 (05JUL1985 03:00:00)-Water Temperature (C)]]*OO[[#This Row],[72]]</f>
        <v>8.7150716325599983E-6</v>
      </c>
      <c r="BW418" s="10">
        <f>3/24000000*OO[[#This Row],[131 (05JUL1985 06:00:00)-Water Temperature (C)]]*OO[[#This Row],[73]]</f>
        <v>6.8550594546375002E-6</v>
      </c>
      <c r="BX418" s="10">
        <f>3/24000000*OO[[#This Row],[132 (05JUL1985 09:00:00)-Water Temperature (C)]]*OO[[#This Row],[74]]</f>
        <v>5.5424677460299998E-6</v>
      </c>
      <c r="BY418" s="10">
        <f>3/24000000*OO[[#This Row],[133 (05JUL1985 12:00:00)-Water Temperature (C)]]*OO[[#This Row],[75]]</f>
        <v>4.5620998266474999E-6</v>
      </c>
      <c r="BZ418" s="10">
        <f>3/24000000*OO[[#This Row],[134 (05JUL1985 15:00:00)-Water Temperature (C)]]*OO[[#This Row],[76]]</f>
        <v>3.8554989565624991E-6</v>
      </c>
      <c r="CA418" s="10">
        <f>3/24000000*OO[[#This Row],[135 (05JUL1985 18:00:00)-Water Temperature (C)]]*OO[[#This Row],[77]]</f>
        <v>3.3356619131325004E-6</v>
      </c>
      <c r="CB418" s="10">
        <f>3/24000000*OO[[#This Row],[136 (05JUL1985 21:00:00)-Water Temperature (C)]]*OO[[#This Row],[78]]</f>
        <v>2.9232761783599994E-6</v>
      </c>
      <c r="CC418" s="10">
        <f>3/24000000*OO[[#This Row],[137 (06JUL1985 00:00:00)-Water Temperature (C)]]*OO[[#This Row],[79]]</f>
        <v>2.5714698682562502E-6</v>
      </c>
      <c r="CD418" s="10">
        <f>3/24000000*OO[[#This Row],[138 (06JUL1985 03:00:00)-Water Temperature (C)]]*OO[[#This Row],[80]]</f>
        <v>2.2784784233119996E-6</v>
      </c>
      <c r="CE418" s="10">
        <f>3/24000000*OO[[#This Row],[139 (06JUL1985 06:00:00)-Water Temperature (C)]]*OO[[#This Row],[81]]</f>
        <v>2.0649399598002498E-6</v>
      </c>
      <c r="CF418" s="10">
        <f>3/24000000*OO[[#This Row],[140 (06JUL1985 09:00:00)-Water Temperature (C)]]*OO[[#This Row],[82]]</f>
        <v>1.9686022695526248E-6</v>
      </c>
      <c r="CG418" s="10">
        <f>3/24000000*OO[[#This Row],[141 (06JUL1985 12:00:00)-Water Temperature (C)]]*OO[[#This Row],[83]]</f>
        <v>1.9323078711702502E-6</v>
      </c>
      <c r="CH418" s="10">
        <f>3/24000000*OO[[#This Row],[142 (06JUL1985 15:00:00)-Water Temperature (C)]]*OO[[#This Row],[84]]</f>
        <v>1.9132930063389997E-6</v>
      </c>
      <c r="CI418" s="10">
        <f>3/24000000*OO[[#This Row],[143 (06JUL1985 18:00:00)-Water Temperature (C)]]*OO[[#This Row],[85]]</f>
        <v>1.8892221574354997E-6</v>
      </c>
      <c r="CJ418" s="10">
        <f>3/24000000*OO[[#This Row],[144 (06JUL1985 21:00:00)-Water Temperature (C)]]*OO[[#This Row],[86]]</f>
        <v>1.8273071516251248E-6</v>
      </c>
      <c r="CK418" s="10">
        <f>3/24000000*OO[[#This Row],[145 (07JUL1985 00:00:00)-Water Temperature (C)]]*OO[[#This Row],[87]]</f>
        <v>1.723146785539375E-6</v>
      </c>
      <c r="CL418" s="10">
        <f>3/24000000*OO[[#This Row],[146 (07JUL1985 03:00:00)-Water Temperature (C)]]*OO[[#This Row],[88]]</f>
        <v>1.6110767825279999E-6</v>
      </c>
      <c r="CM418" s="10">
        <f>3/24000000*OO[[#This Row],[147 (07JUL1985 06:00:00)-Water Temperature (C)]]*OO[[#This Row],[89]]</f>
        <v>1.5203564811682501E-6</v>
      </c>
      <c r="CN418" s="10">
        <f>3/24000000*OO[[#This Row],[148 (07JUL1985 09:00:00)-Water Temperature (C)]]*OO[[#This Row],[90]]</f>
        <v>1.490403961704E-6</v>
      </c>
      <c r="CO418" s="10">
        <f>3/24000000*OO[[#This Row],[149 (07JUL1985 12:00:00)-Water Temperature (C)]]*OO[[#This Row],[91]]</f>
        <v>1.5006257150549998E-6</v>
      </c>
      <c r="CP418" s="10">
        <f>3/24000000*OO[[#This Row],[150 (07JUL1985 15:00:00)-Water Temperature (C)]]*OO[[#This Row],[92]]</f>
        <v>1.5079065636644999E-6</v>
      </c>
      <c r="CQ418" s="10">
        <f>3/24000000*OO[[#This Row],[151 (07JUL1985 18:00:00)-Water Temperature (C)]]*OO[[#This Row],[93]]</f>
        <v>1.4911619995125E-6</v>
      </c>
      <c r="CR418" s="10">
        <f>3/24000000*OO[[#This Row],[152 (07JUL1985 21:00:00)-Water Temperature (C)]]*OO[[#This Row],[94]]</f>
        <v>1.426922795697E-6</v>
      </c>
      <c r="CS418" s="10">
        <f>3/24000000*OO[[#This Row],[153 (08JUL1985 00:00:00)-Water Temperature (C)]]*OO[[#This Row],[95]]</f>
        <v>1.3276935119493749E-6</v>
      </c>
      <c r="CT418" s="10">
        <f>3/24000000*OO[[#This Row],[154 (08JUL1985 03:00:00)-Water Temperature (C)]]*OO[[#This Row],[96]]</f>
        <v>1.2222704864865E-6</v>
      </c>
      <c r="CU418" s="10">
        <f>3/24000000*OO[[#This Row],[155 (08JUL1985 06:00:00)-Water Temperature (C)]]*OO[[#This Row],[97]]</f>
        <v>1.1351034920321249E-6</v>
      </c>
      <c r="CV418" s="10">
        <f>3/24000000*OO[[#This Row],[156 (08JUL1985 09:00:00)-Water Temperature (C)]]*OO[[#This Row],[98]]</f>
        <v>1.0752130092236249E-6</v>
      </c>
      <c r="CW418" s="10">
        <f>3/24000000*OO[[#This Row],[157 (08JUL1985 12:00:00)-Water Temperature (C)]]*OO[[#This Row],[99]]</f>
        <v>1.0492821806055E-6</v>
      </c>
    </row>
    <row r="419" spans="1:101" x14ac:dyDescent="0.35">
      <c r="A419" t="s">
        <v>426</v>
      </c>
      <c r="B419">
        <v>892.4819</v>
      </c>
      <c r="C419" s="10">
        <f>3/24*OO[[#This Row],[59 (26JUN1985 06:00:00)-Water Temperature (C)]]*OO[[#This Row],[1]]/SUM(OO[1])</f>
        <v>0</v>
      </c>
      <c r="D419" s="10">
        <f>3/24*OO[[#This Row],[60 (26JUN1985 09:00:00)-Water Temperature (C)]]*OO[[#This Row],[2]]/SUM(OO[2])</f>
        <v>0</v>
      </c>
      <c r="E419" s="10">
        <f>3/24*OO[[#This Row],[61 (26JUN1985 12:00:00)-Water Temperature (C)]]*OO[[#This Row],[3]]/SUM(OO[3])</f>
        <v>0</v>
      </c>
      <c r="F419" s="10">
        <f>3/24*OO[[#This Row],[62 (26JUN1985 15:00:00)-Water Temperature (C)]]*OO[[#This Row],[4]]/SUM(OO[4])</f>
        <v>0</v>
      </c>
      <c r="G419" s="10">
        <f>3/24*OO[[#This Row],[63 (26JUN1985 18:00:00)-Water Temperature (C)]]*OO[[#This Row],[5]]/SUM(OO[5])</f>
        <v>0</v>
      </c>
      <c r="H419" s="10">
        <f>3/24*OO[[#This Row],[64 (26JUN1985 21:00:00)-Water Temperature (C)]]*OO[[#This Row],[6]]/SUM(OO[6])</f>
        <v>0</v>
      </c>
      <c r="I419" s="10">
        <f>3/24*OO[[#This Row],[65 (27JUN1985 00:00:00)-Water Temperature (C)]]*OO[[#This Row],[7]]/SUM(OO[7])</f>
        <v>0</v>
      </c>
      <c r="J419" s="10">
        <f>3/24*OO[[#This Row],[66 (27JUN1985 03:00:00)-Water Temperature (C)]]*OO[[#This Row],[8]]/SUM(OO[8])</f>
        <v>0</v>
      </c>
      <c r="K419" s="10">
        <f>3/24*OO[[#This Row],[67 (27JUN1985 06:00:00)-Water Temperature (C)]]*OO[[#This Row],[9]]/SUM(OO[9])</f>
        <v>0</v>
      </c>
      <c r="L419" s="10">
        <f>3/24*OO[[#This Row],[68 (27JUN1985 09:00:00)-Water Temperature (C)]]*OO[[#This Row],[10]]/SUM(OO[10])</f>
        <v>0</v>
      </c>
      <c r="M419" s="10">
        <f>3/24*OO[[#This Row],[69 (27JUN1985 12:00:00)-Water Temperature (C)]]*OO[[#This Row],[11]]/SUM(OO[11])</f>
        <v>0</v>
      </c>
      <c r="N419" s="10">
        <f>3/24*OO[[#This Row],[70 (27JUN1985 15:00:00)-Water Temperature (C)]]*OO[[#This Row],[12]]/SUM(OO[12])</f>
        <v>0</v>
      </c>
      <c r="O419" s="10">
        <f>3/24*OO[[#This Row],[71 (27JUN1985 18:00:00)-Water Temperature (C)]]*OO[[#This Row],[13]]/SUM(OO[13])</f>
        <v>0</v>
      </c>
      <c r="P419" s="10">
        <f>3/24*OO[[#This Row],[72 (27JUN1985 21:00:00)-Water Temperature (C)]]*OO[[#This Row],[14]]/SUM(OO[14])</f>
        <v>0</v>
      </c>
      <c r="Q419" s="10">
        <f>3/24*OO[[#This Row],[73 (28JUN1985 00:00:00)-Water Temperature (C)]]*OO[[#This Row],[15]]/SUM(OO[15])</f>
        <v>0</v>
      </c>
      <c r="R419" s="10">
        <f>3/24*OO[[#This Row],[74 (28JUN1985 03:00:00)-Water Temperature (C)]]*OO[[#This Row],[16]]/SUM(OO[16])</f>
        <v>0</v>
      </c>
      <c r="S419" s="10">
        <f>3/24*OO[[#This Row],[75 (28JUN1985 06:00:00)-Water Temperature (C)]]*OO[[#This Row],[17]]/SUM(OO[17])</f>
        <v>0</v>
      </c>
      <c r="T419" s="10">
        <f>3/24*OO[[#This Row],[76 (28JUN1985 09:00:00)-Water Temperature (C)]]*OO[[#This Row],[18]]/SUM(OO[18])</f>
        <v>0</v>
      </c>
      <c r="U419" s="10">
        <f>3/24*OO[[#This Row],[77 (28JUN1985 12:00:00)-Water Temperature (C)]]*OO[[#This Row],[19]]/SUM(OO[19])</f>
        <v>0</v>
      </c>
      <c r="V419" s="10">
        <f>3/24000000*OO[[#This Row],[78 (28JUN1985 15:00:00)-Water Temperature (C)]]*OO[[#This Row],[20]]</f>
        <v>0</v>
      </c>
      <c r="W419" s="10">
        <f>3/24000000*OO[[#This Row],[79 (28JUN1985 18:00:00)-Water Temperature (C)]]*OO[[#This Row],[21]]</f>
        <v>0</v>
      </c>
      <c r="X419" s="10">
        <f>3/24000000*OO[[#This Row],[80 (28JUN1985 21:00:00)-Water Temperature (C)]]*OO[[#This Row],[22]]</f>
        <v>6.9775971764799994E-42</v>
      </c>
      <c r="Y419" s="10">
        <f>3/24000000*OO[[#This Row],[81 (29JUN1985 00:00:00)-Water Temperature (C)]]*OO[[#This Row],[23]]</f>
        <v>1.1069140266599998E-35</v>
      </c>
      <c r="Z419" s="10">
        <f>3/24000000*OO[[#This Row],[82 (29JUN1985 03:00:00)-Water Temperature (C)]]*OO[[#This Row],[24]]</f>
        <v>4.3167451409949997E-29</v>
      </c>
      <c r="AA419" s="10">
        <f>3/24000000*OO[[#This Row],[83 (29JUN1985 06:00:00)-Water Temperature (C)]]*OO[[#This Row],[25]]</f>
        <v>8.6439007772437503E-24</v>
      </c>
      <c r="AB419" s="10">
        <f>3/24000000*OO[[#This Row],[84 (29JUN1985 09:00:00)-Water Temperature (C)]]*OO[[#This Row],[26]]</f>
        <v>7.7223279622087501E-20</v>
      </c>
      <c r="AC419" s="10">
        <f>3/24000000*OO[[#This Row],[85 (29JUN1985 12:00:00)-Water Temperature (C)]]*OO[[#This Row],[27]]</f>
        <v>1.125639359595E-16</v>
      </c>
      <c r="AD419" s="10">
        <f>3/24000000*OO[[#This Row],[86 (29JUN1985 15:00:00)-Water Temperature (C)]]*OO[[#This Row],[28]]</f>
        <v>4.6930173895649999E-14</v>
      </c>
      <c r="AE419" s="10">
        <f>3/24000000*OO[[#This Row],[88 (29JUN1985 21:00:00)-Water Temperature (C)]]*OO[[#This Row],[30]]</f>
        <v>5.4828070826774995E-10</v>
      </c>
      <c r="AF419" s="10">
        <f>3/24000000*OO[[#This Row],[88 (29JUN1985 21:00:00)-Water Temperature (C)]]*OO[[#This Row],[30]]</f>
        <v>5.4828070826774995E-10</v>
      </c>
      <c r="AG419" s="10">
        <f>3/24000000*OO[[#This Row],[89 (30JUN1985 00:00:00)-Water Temperature (C)]]*OO[[#This Row],[31]]</f>
        <v>2.0296409572687499E-8</v>
      </c>
      <c r="AH419" s="10">
        <f>3/24000000*OO[[#This Row],[90 (30JUN1985 03:00:00)-Water Temperature (C)]]*OO[[#This Row],[32]]</f>
        <v>4.2720216655449999E-7</v>
      </c>
      <c r="AI419" s="10">
        <f>3/24000000*OO[[#This Row],[91 (30JUN1985 06:00:00)-Water Temperature (C)]]*OO[[#This Row],[33]]</f>
        <v>5.58985501651875E-6</v>
      </c>
      <c r="AJ419" s="10">
        <f>3/24000000*OO[[#This Row],[92 (30JUN1985 09:00:00)-Water Temperature (C)]]*OO[[#This Row],[34]]</f>
        <v>4.879239034003749E-5</v>
      </c>
      <c r="AK419" s="10">
        <f>3/24000000*OO[[#This Row],[93 (30JUN1985 12:00:00)-Water Temperature (C)]]*OO[[#This Row],[35]]</f>
        <v>3.0089317174949998E-4</v>
      </c>
      <c r="AL419" s="10">
        <f>3/24000000*OO[[#This Row],[94 (30JUN1985 15:00:00)-Water Temperature (C)]]*OO[[#This Row],[36]]</f>
        <v>1.3536196750289998E-3</v>
      </c>
      <c r="AM419" s="10">
        <f>3/24000000*OO[[#This Row],[95 (30JUN1985 18:00:00)-Water Temperature (C)]]*OO[[#This Row],[37]]</f>
        <v>4.4937144245399997E-3</v>
      </c>
      <c r="AN419" s="10">
        <f>3/24000000*OO[[#This Row],[96 (30JUN1985 21:00:00)-Water Temperature (C)]]*OO[[#This Row],[38]]</f>
        <v>1.11645474479325E-2</v>
      </c>
      <c r="AO419" s="10">
        <f>3/24000000*OO[[#This Row],[97 (01JUL1985 00:00:00)-Water Temperature (C)]]*OO[[#This Row],[39]]</f>
        <v>2.1340896665113743E-2</v>
      </c>
      <c r="AP419" s="10">
        <f>3/24000000*OO[[#This Row],[98 (01JUL1985 03:00:00)-Water Temperature (C)]]*OO[[#This Row],[40]]</f>
        <v>3.2417116499699992E-2</v>
      </c>
      <c r="AQ419" s="10">
        <f>3/24000000*OO[[#This Row],[99 (01JUL1985 06:00:00)-Water Temperature (C)]]*OO[[#This Row],[41]]</f>
        <v>4.0611989953275002E-2</v>
      </c>
      <c r="AR419" s="10">
        <f>3/24000000*OO[[#This Row],[100 (01JUL1985 09:00:00)-Water Temperature (C)]]*OO[[#This Row],[42]]</f>
        <v>4.4388592367237495E-2</v>
      </c>
      <c r="AS419" s="10">
        <f>3/24000000*OO[[#This Row],[101 (01JUL1985 12:00:00)-Water Temperature (C)]]*OO[[#This Row],[43]]</f>
        <v>4.2578488059262502E-2</v>
      </c>
      <c r="AT419" s="10">
        <f>3/24000000*OO[[#This Row],[102 (01JUL1985 15:00:00)-Water Temperature (C)]]*OO[[#This Row],[44]]</f>
        <v>3.5899748749500006E-2</v>
      </c>
      <c r="AU419" s="10">
        <f>3/24000000*OO[[#This Row],[103 (01JUL1985 18:00:00)-Water Temperature (C)]]*OO[[#This Row],[45]]</f>
        <v>2.6567552657662499E-2</v>
      </c>
      <c r="AV419" s="10">
        <f>3/24000000*OO[[#This Row],[104 (01JUL1985 21:00:00)-Water Temperature (C)]]*OO[[#This Row],[46]]</f>
        <v>1.7229178095359999E-2</v>
      </c>
      <c r="AW419" s="10">
        <f>3/24000000*OO[[#This Row],[105 (02JUL1985 00:00:00)-Water Temperature (C)]]*OO[[#This Row],[47]]</f>
        <v>9.8398752767399986E-3</v>
      </c>
      <c r="AX419" s="10">
        <f>3/24000000*OO[[#This Row],[106 (02JUL1985 03:00:00)-Water Temperature (C)]]*OO[[#This Row],[48]]</f>
        <v>5.0108407037212496E-3</v>
      </c>
      <c r="AY419" s="10">
        <f>3/24000000*OO[[#This Row],[107 (02JUL1985 06:00:00)-Water Temperature (C)]]*OO[[#This Row],[49]]</f>
        <v>2.3696429409575002E-3</v>
      </c>
      <c r="AZ419" s="10">
        <f>3/24000000*OO[[#This Row],[108 (02JUL1985 09:00:00)-Water Temperature (C)]]*OO[[#This Row],[50]]</f>
        <v>1.1082194647957498E-3</v>
      </c>
      <c r="BA419" s="10">
        <f>3/24000000*OO[[#This Row],[109 (02JUL1985 12:00:00)-Water Temperature (C)]]*OO[[#This Row],[51]]</f>
        <v>5.1583386682874988E-4</v>
      </c>
      <c r="BB419" s="10">
        <f>3/24000000*OO[[#This Row],[110 (02JUL1985 15:00:00)-Water Temperature (C)]]*OO[[#This Row],[52]]</f>
        <v>2.4962590445399999E-4</v>
      </c>
      <c r="BC419" s="10">
        <f>3/24000000*OO[[#This Row],[111 (02JUL1985 18:00:00)-Water Temperature (C)]]*OO[[#This Row],[53]]</f>
        <v>1.3766919076968749E-4</v>
      </c>
      <c r="BD419" s="10">
        <f>3/24000000*OO[[#This Row],[112 (02JUL1985 21:00:00)-Water Temperature (C)]]*OO[[#This Row],[54]]</f>
        <v>9.3032231727250018E-5</v>
      </c>
      <c r="BE419" s="10">
        <f>3/24000000*OO[[#This Row],[113 (03JUL1985 00:00:00)-Water Temperature (C)]]*OO[[#This Row],[55]]</f>
        <v>7.469698895370001E-5</v>
      </c>
      <c r="BF419" s="10">
        <f>3/24000000*OO[[#This Row],[114 (03JUL1985 03:00:00)-Water Temperature (C)]]*OO[[#This Row],[56]]</f>
        <v>6.5209330273537487E-5</v>
      </c>
      <c r="BG419" s="10">
        <f>3/24000000*OO[[#This Row],[115 (03JUL1985 06:00:00)-Water Temperature (C)]]*OO[[#This Row],[57]]</f>
        <v>5.8380323575525003E-5</v>
      </c>
      <c r="BH419" s="10">
        <f>3/24000000*OO[[#This Row],[116 (03JUL1985 09:00:00)-Water Temperature (C)]]*OO[[#This Row],[58]]</f>
        <v>5.4155946327437499E-5</v>
      </c>
      <c r="BI419" s="10">
        <f>3/24000000*OO[[#This Row],[117 (03JUL1985 12:00:00)-Water Temperature (C)]]*OO[[#This Row],[59]]</f>
        <v>5.1642365970999997E-5</v>
      </c>
      <c r="BJ419" s="10">
        <f>3/24000000*OO[[#This Row],[118 (03JUL1985 15:00:00)-Water Temperature (C)]]*OO[[#This Row],[60]]</f>
        <v>4.9436218912187496E-5</v>
      </c>
      <c r="BK419" s="10">
        <f>3/24000000*OO[[#This Row],[119 (03JUL1985 18:00:00)-Water Temperature (C)]]*OO[[#This Row],[61]]</f>
        <v>4.6769592334162499E-5</v>
      </c>
      <c r="BL419" s="10">
        <f>3/24000000*OO[[#This Row],[120 (03JUL1985 21:00:00)-Water Temperature (C)]]*OO[[#This Row],[62]]</f>
        <v>4.2489167349887494E-5</v>
      </c>
      <c r="BM419" s="10">
        <f>3/24000000*OO[[#This Row],[121 (04JUL1985 00:00:00)-Water Temperature (C)]]*OO[[#This Row],[63]]</f>
        <v>3.7094175827924995E-5</v>
      </c>
      <c r="BN419" s="10">
        <f>3/24000000*OO[[#This Row],[122 (04JUL1985 03:00:00)-Water Temperature (C)]]*OO[[#This Row],[64]]</f>
        <v>3.1607711298874995E-5</v>
      </c>
      <c r="BO419" s="10">
        <f>3/24000000*OO[[#This Row],[123 (04JUL1985 06:00:00)-Water Temperature (C)]]*OO[[#This Row],[65]]</f>
        <v>2.6679836747849994E-5</v>
      </c>
      <c r="BP419" s="10">
        <f>3/24000000*OO[[#This Row],[124 (04JUL1985 09:00:00)-Water Temperature (C)]]*OO[[#This Row],[66]]</f>
        <v>2.3110704953271248E-5</v>
      </c>
      <c r="BQ419" s="10">
        <f>3/24000000*OO[[#This Row],[125 (04JUL1985 12:00:00)-Water Temperature (C)]]*OO[[#This Row],[67]]</f>
        <v>2.0350454541200001E-5</v>
      </c>
      <c r="BR419" s="10">
        <f>3/24000000*OO[[#This Row],[126 (04JUL1985 15:00:00)-Water Temperature (C)]]*OO[[#This Row],[68]]</f>
        <v>1.82332218558375E-5</v>
      </c>
      <c r="BS419" s="10">
        <f>3/24000000*OO[[#This Row],[127 (04JUL1985 18:00:00)-Water Temperature (C)]]*OO[[#This Row],[69]]</f>
        <v>1.6036081447365E-5</v>
      </c>
      <c r="BT419" s="10">
        <f>3/24000000*OO[[#This Row],[128 (04JUL1985 21:00:00)-Water Temperature (C)]]*OO[[#This Row],[70]]</f>
        <v>1.3658191755197497E-5</v>
      </c>
      <c r="BU419" s="10">
        <f>3/24000000*OO[[#This Row],[129 (05JUL1985 00:00:00)-Water Temperature (C)]]*OO[[#This Row],[71]]</f>
        <v>1.1216765631104998E-5</v>
      </c>
      <c r="BV419" s="10">
        <f>3/24000000*OO[[#This Row],[130 (05JUL1985 03:00:00)-Water Temperature (C)]]*OO[[#This Row],[72]]</f>
        <v>8.9197092066387493E-6</v>
      </c>
      <c r="BW419" s="10">
        <f>3/24000000*OO[[#This Row],[131 (05JUL1985 06:00:00)-Water Temperature (C)]]*OO[[#This Row],[73]]</f>
        <v>7.0259979783249983E-6</v>
      </c>
      <c r="BX419" s="10">
        <f>3/24000000*OO[[#This Row],[132 (05JUL1985 09:00:00)-Water Temperature (C)]]*OO[[#This Row],[74]]</f>
        <v>5.6785866118187505E-6</v>
      </c>
      <c r="BY419" s="10">
        <f>3/24000000*OO[[#This Row],[133 (05JUL1985 12:00:00)-Water Temperature (C)]]*OO[[#This Row],[75]]</f>
        <v>4.6537630658000002E-6</v>
      </c>
      <c r="BZ419" s="10">
        <f>3/24000000*OO[[#This Row],[134 (05JUL1985 15:00:00)-Water Temperature (C)]]*OO[[#This Row],[76]]</f>
        <v>3.9239329673062503E-6</v>
      </c>
      <c r="CA419" s="10">
        <f>3/24000000*OO[[#This Row],[135 (05JUL1985 18:00:00)-Water Temperature (C)]]*OO[[#This Row],[77]]</f>
        <v>3.3808639691950003E-6</v>
      </c>
      <c r="CB419" s="10">
        <f>3/24000000*OO[[#This Row],[136 (05JUL1985 21:00:00)-Water Temperature (C)]]*OO[[#This Row],[78]]</f>
        <v>2.9540112106749999E-6</v>
      </c>
      <c r="CC419" s="10">
        <f>3/24000000*OO[[#This Row],[137 (06JUL1985 00:00:00)-Water Temperature (C)]]*OO[[#This Row],[79]]</f>
        <v>2.5949950426674998E-6</v>
      </c>
      <c r="CD419" s="10">
        <f>3/24000000*OO[[#This Row],[138 (06JUL1985 03:00:00)-Water Temperature (C)]]*OO[[#This Row],[80]]</f>
        <v>2.296603629373E-6</v>
      </c>
      <c r="CE419" s="10">
        <f>3/24000000*OO[[#This Row],[139 (06JUL1985 06:00:00)-Water Temperature (C)]]*OO[[#This Row],[81]]</f>
        <v>2.0780999104087497E-6</v>
      </c>
      <c r="CF419" s="10">
        <f>3/24000000*OO[[#This Row],[140 (06JUL1985 09:00:00)-Water Temperature (C)]]*OO[[#This Row],[82]]</f>
        <v>1.9750002259877501E-6</v>
      </c>
      <c r="CG419" s="10">
        <f>3/24000000*OO[[#This Row],[141 (06JUL1985 12:00:00)-Water Temperature (C)]]*OO[[#This Row],[83]]</f>
        <v>1.9301961913492499E-6</v>
      </c>
      <c r="CH419" s="10">
        <f>3/24000000*OO[[#This Row],[142 (06JUL1985 15:00:00)-Water Temperature (C)]]*OO[[#This Row],[84]]</f>
        <v>1.9118218331435E-6</v>
      </c>
      <c r="CI419" s="10">
        <f>3/24000000*OO[[#This Row],[143 (06JUL1985 18:00:00)-Water Temperature (C)]]*OO[[#This Row],[85]]</f>
        <v>1.8890103564877499E-6</v>
      </c>
      <c r="CJ419" s="10">
        <f>3/24000000*OO[[#This Row],[144 (06JUL1985 21:00:00)-Water Temperature (C)]]*OO[[#This Row],[86]]</f>
        <v>1.82716126869425E-6</v>
      </c>
      <c r="CK419" s="10">
        <f>3/24000000*OO[[#This Row],[145 (07JUL1985 00:00:00)-Water Temperature (C)]]*OO[[#This Row],[87]]</f>
        <v>1.72636669162725E-6</v>
      </c>
      <c r="CL419" s="10">
        <f>3/24000000*OO[[#This Row],[146 (07JUL1985 03:00:00)-Water Temperature (C)]]*OO[[#This Row],[88]]</f>
        <v>1.6156057704947498E-6</v>
      </c>
      <c r="CM419" s="10">
        <f>3/24000000*OO[[#This Row],[147 (07JUL1985 06:00:00)-Water Temperature (C)]]*OO[[#This Row],[89]]</f>
        <v>1.52403921723625E-6</v>
      </c>
      <c r="CN419" s="10">
        <f>3/24000000*OO[[#This Row],[148 (07JUL1985 09:00:00)-Water Temperature (C)]]*OO[[#This Row],[90]]</f>
        <v>1.4910124278383749E-6</v>
      </c>
      <c r="CO419" s="10">
        <f>3/24000000*OO[[#This Row],[149 (07JUL1985 12:00:00)-Water Temperature (C)]]*OO[[#This Row],[91]]</f>
        <v>1.4978656040724997E-6</v>
      </c>
      <c r="CP419" s="10">
        <f>3/24000000*OO[[#This Row],[150 (07JUL1985 15:00:00)-Water Temperature (C)]]*OO[[#This Row],[92]]</f>
        <v>1.5059569462824998E-6</v>
      </c>
      <c r="CQ419" s="10">
        <f>3/24000000*OO[[#This Row],[151 (07JUL1985 18:00:00)-Water Temperature (C)]]*OO[[#This Row],[93]]</f>
        <v>1.4927185901177499E-6</v>
      </c>
      <c r="CR419" s="10">
        <f>3/24000000*OO[[#This Row],[152 (07JUL1985 21:00:00)-Water Temperature (C)]]*OO[[#This Row],[94]]</f>
        <v>1.4307652794438748E-6</v>
      </c>
      <c r="CS419" s="10">
        <f>3/24000000*OO[[#This Row],[153 (08JUL1985 00:00:00)-Water Temperature (C)]]*OO[[#This Row],[95]]</f>
        <v>1.3351553187040001E-6</v>
      </c>
      <c r="CT419" s="10">
        <f>3/24000000*OO[[#This Row],[154 (08JUL1985 03:00:00)-Water Temperature (C)]]*OO[[#This Row],[96]]</f>
        <v>1.23020923143875E-6</v>
      </c>
      <c r="CU419" s="10">
        <f>3/24000000*OO[[#This Row],[155 (08JUL1985 06:00:00)-Water Temperature (C)]]*OO[[#This Row],[97]]</f>
        <v>1.141120229507125E-6</v>
      </c>
      <c r="CV419" s="10">
        <f>3/24000000*OO[[#This Row],[156 (08JUL1985 09:00:00)-Water Temperature (C)]]*OO[[#This Row],[98]]</f>
        <v>1.0789752703687499E-6</v>
      </c>
      <c r="CW419" s="10">
        <f>3/24000000*OO[[#This Row],[157 (08JUL1985 12:00:00)-Water Temperature (C)]]*OO[[#This Row],[99]]</f>
        <v>1.0516174307369999E-6</v>
      </c>
    </row>
    <row r="420" spans="1:101" x14ac:dyDescent="0.35">
      <c r="A420" t="s">
        <v>427</v>
      </c>
      <c r="B420">
        <v>851.19669999999996</v>
      </c>
      <c r="C420" s="10">
        <f>3/24*OO[[#This Row],[59 (26JUN1985 06:00:00)-Water Temperature (C)]]*OO[[#This Row],[1]]/SUM(OO[1])</f>
        <v>0</v>
      </c>
      <c r="D420" s="10">
        <f>3/24*OO[[#This Row],[60 (26JUN1985 09:00:00)-Water Temperature (C)]]*OO[[#This Row],[2]]/SUM(OO[2])</f>
        <v>0</v>
      </c>
      <c r="E420" s="10">
        <f>3/24*OO[[#This Row],[61 (26JUN1985 12:00:00)-Water Temperature (C)]]*OO[[#This Row],[3]]/SUM(OO[3])</f>
        <v>0</v>
      </c>
      <c r="F420" s="10">
        <f>3/24*OO[[#This Row],[62 (26JUN1985 15:00:00)-Water Temperature (C)]]*OO[[#This Row],[4]]/SUM(OO[4])</f>
        <v>0</v>
      </c>
      <c r="G420" s="10">
        <f>3/24*OO[[#This Row],[63 (26JUN1985 18:00:00)-Water Temperature (C)]]*OO[[#This Row],[5]]/SUM(OO[5])</f>
        <v>0</v>
      </c>
      <c r="H420" s="10">
        <f>3/24*OO[[#This Row],[64 (26JUN1985 21:00:00)-Water Temperature (C)]]*OO[[#This Row],[6]]/SUM(OO[6])</f>
        <v>0</v>
      </c>
      <c r="I420" s="10">
        <f>3/24*OO[[#This Row],[65 (27JUN1985 00:00:00)-Water Temperature (C)]]*OO[[#This Row],[7]]/SUM(OO[7])</f>
        <v>0</v>
      </c>
      <c r="J420" s="10">
        <f>3/24*OO[[#This Row],[66 (27JUN1985 03:00:00)-Water Temperature (C)]]*OO[[#This Row],[8]]/SUM(OO[8])</f>
        <v>0</v>
      </c>
      <c r="K420" s="10">
        <f>3/24*OO[[#This Row],[67 (27JUN1985 06:00:00)-Water Temperature (C)]]*OO[[#This Row],[9]]/SUM(OO[9])</f>
        <v>0</v>
      </c>
      <c r="L420" s="10">
        <f>3/24*OO[[#This Row],[68 (27JUN1985 09:00:00)-Water Temperature (C)]]*OO[[#This Row],[10]]/SUM(OO[10])</f>
        <v>0</v>
      </c>
      <c r="M420" s="10">
        <f>3/24*OO[[#This Row],[69 (27JUN1985 12:00:00)-Water Temperature (C)]]*OO[[#This Row],[11]]/SUM(OO[11])</f>
        <v>0</v>
      </c>
      <c r="N420" s="10">
        <f>3/24*OO[[#This Row],[70 (27JUN1985 15:00:00)-Water Temperature (C)]]*OO[[#This Row],[12]]/SUM(OO[12])</f>
        <v>0</v>
      </c>
      <c r="O420" s="10">
        <f>3/24*OO[[#This Row],[71 (27JUN1985 18:00:00)-Water Temperature (C)]]*OO[[#This Row],[13]]/SUM(OO[13])</f>
        <v>0</v>
      </c>
      <c r="P420" s="10">
        <f>3/24*OO[[#This Row],[72 (27JUN1985 21:00:00)-Water Temperature (C)]]*OO[[#This Row],[14]]/SUM(OO[14])</f>
        <v>0</v>
      </c>
      <c r="Q420" s="10">
        <f>3/24*OO[[#This Row],[73 (28JUN1985 00:00:00)-Water Temperature (C)]]*OO[[#This Row],[15]]/SUM(OO[15])</f>
        <v>0</v>
      </c>
      <c r="R420" s="10">
        <f>3/24*OO[[#This Row],[74 (28JUN1985 03:00:00)-Water Temperature (C)]]*OO[[#This Row],[16]]/SUM(OO[16])</f>
        <v>0</v>
      </c>
      <c r="S420" s="10">
        <f>3/24*OO[[#This Row],[75 (28JUN1985 06:00:00)-Water Temperature (C)]]*OO[[#This Row],[17]]/SUM(OO[17])</f>
        <v>0</v>
      </c>
      <c r="T420" s="10">
        <f>3/24*OO[[#This Row],[76 (28JUN1985 09:00:00)-Water Temperature (C)]]*OO[[#This Row],[18]]/SUM(OO[18])</f>
        <v>0</v>
      </c>
      <c r="U420" s="10">
        <f>3/24*OO[[#This Row],[77 (28JUN1985 12:00:00)-Water Temperature (C)]]*OO[[#This Row],[19]]/SUM(OO[19])</f>
        <v>0</v>
      </c>
      <c r="V420" s="10">
        <f>3/24000000*OO[[#This Row],[78 (28JUN1985 15:00:00)-Water Temperature (C)]]*OO[[#This Row],[20]]</f>
        <v>0</v>
      </c>
      <c r="W420" s="10">
        <f>3/24000000*OO[[#This Row],[79 (28JUN1985 18:00:00)-Water Temperature (C)]]*OO[[#This Row],[21]]</f>
        <v>0</v>
      </c>
      <c r="X420" s="10">
        <f>3/24000000*OO[[#This Row],[80 (28JUN1985 21:00:00)-Water Temperature (C)]]*OO[[#This Row],[22]]</f>
        <v>1.3487326557766249E-42</v>
      </c>
      <c r="Y420" s="10">
        <f>3/24000000*OO[[#This Row],[81 (29JUN1985 00:00:00)-Water Temperature (C)]]*OO[[#This Row],[23]]</f>
        <v>3.8240463818124995E-36</v>
      </c>
      <c r="Z420" s="10">
        <f>3/24000000*OO[[#This Row],[82 (29JUN1985 03:00:00)-Water Temperature (C)]]*OO[[#This Row],[24]]</f>
        <v>1.1535084383999998E-29</v>
      </c>
      <c r="AA420" s="10">
        <f>3/24000000*OO[[#This Row],[83 (29JUN1985 06:00:00)-Water Temperature (C)]]*OO[[#This Row],[25]]</f>
        <v>3.0444931779762502E-24</v>
      </c>
      <c r="AB420" s="10">
        <f>3/24000000*OO[[#This Row],[84 (29JUN1985 09:00:00)-Water Temperature (C)]]*OO[[#This Row],[26]]</f>
        <v>3.2136223267499996E-20</v>
      </c>
      <c r="AC420" s="10">
        <f>3/24000000*OO[[#This Row],[85 (29JUN1985 12:00:00)-Water Temperature (C)]]*OO[[#This Row],[27]]</f>
        <v>5.1691471893900006E-17</v>
      </c>
      <c r="AD420" s="10">
        <f>3/24000000*OO[[#This Row],[86 (29JUN1985 15:00:00)-Water Temperature (C)]]*OO[[#This Row],[28]]</f>
        <v>2.3191273508606246E-14</v>
      </c>
      <c r="AE420" s="10">
        <f>3/24000000*OO[[#This Row],[88 (29JUN1985 21:00:00)-Water Temperature (C)]]*OO[[#This Row],[30]]</f>
        <v>3.0256035805574996E-10</v>
      </c>
      <c r="AF420" s="10">
        <f>3/24000000*OO[[#This Row],[88 (29JUN1985 21:00:00)-Water Temperature (C)]]*OO[[#This Row],[30]]</f>
        <v>3.0256035805574996E-10</v>
      </c>
      <c r="AG420" s="10">
        <f>3/24000000*OO[[#This Row],[89 (30JUN1985 00:00:00)-Water Temperature (C)]]*OO[[#This Row],[31]]</f>
        <v>1.1705841576939998E-8</v>
      </c>
      <c r="AH420" s="10">
        <f>3/24000000*OO[[#This Row],[90 (30JUN1985 03:00:00)-Water Temperature (C)]]*OO[[#This Row],[32]]</f>
        <v>2.5596832744049996E-7</v>
      </c>
      <c r="AI420" s="10">
        <f>3/24000000*OO[[#This Row],[91 (30JUN1985 06:00:00)-Water Temperature (C)]]*OO[[#This Row],[33]]</f>
        <v>3.4619296059425003E-6</v>
      </c>
      <c r="AJ420" s="10">
        <f>3/24000000*OO[[#This Row],[92 (30JUN1985 09:00:00)-Water Temperature (C)]]*OO[[#This Row],[34]]</f>
        <v>3.1125099898375004E-5</v>
      </c>
      <c r="AK420" s="10">
        <f>3/24000000*OO[[#This Row],[93 (30JUN1985 12:00:00)-Water Temperature (C)]]*OO[[#This Row],[35]]</f>
        <v>1.969306599003375E-4</v>
      </c>
      <c r="AL420" s="10">
        <f>3/24000000*OO[[#This Row],[94 (30JUN1985 15:00:00)-Water Temperature (C)]]*OO[[#This Row],[36]]</f>
        <v>9.0762911307499985E-4</v>
      </c>
      <c r="AM420" s="10">
        <f>3/24000000*OO[[#This Row],[95 (30JUN1985 18:00:00)-Water Temperature (C)]]*OO[[#This Row],[37]]</f>
        <v>3.0836549277649997E-3</v>
      </c>
      <c r="AN420" s="10">
        <f>3/24000000*OO[[#This Row],[96 (30JUN1985 21:00:00)-Water Temperature (C)]]*OO[[#This Row],[38]]</f>
        <v>7.8315266927499998E-3</v>
      </c>
      <c r="AO420" s="10">
        <f>3/24000000*OO[[#This Row],[97 (01JUL1985 00:00:00)-Water Temperature (C)]]*OO[[#This Row],[39]]</f>
        <v>1.5277791827356248E-2</v>
      </c>
      <c r="AP420" s="10">
        <f>3/24000000*OO[[#This Row],[98 (01JUL1985 03:00:00)-Water Temperature (C)]]*OO[[#This Row],[40]]</f>
        <v>2.3642547067562497E-2</v>
      </c>
      <c r="AQ420" s="10">
        <f>3/24000000*OO[[#This Row],[99 (01JUL1985 06:00:00)-Water Temperature (C)]]*OO[[#This Row],[41]]</f>
        <v>3.0101539700399998E-2</v>
      </c>
      <c r="AR420" s="10">
        <f>3/24000000*OO[[#This Row],[100 (01JUL1985 09:00:00)-Water Temperature (C)]]*OO[[#This Row],[42]]</f>
        <v>3.3361892729599996E-2</v>
      </c>
      <c r="AS420" s="10">
        <f>3/24000000*OO[[#This Row],[101 (01JUL1985 12:00:00)-Water Temperature (C)]]*OO[[#This Row],[43]]</f>
        <v>3.2366955885075002E-2</v>
      </c>
      <c r="AT420" s="10">
        <f>3/24000000*OO[[#This Row],[102 (01JUL1985 15:00:00)-Water Temperature (C)]]*OO[[#This Row],[44]]</f>
        <v>2.7623969639749998E-2</v>
      </c>
      <c r="AU420" s="10">
        <f>3/24000000*OO[[#This Row],[103 (01JUL1985 18:00:00)-Water Temperature (C)]]*OO[[#This Row],[45]]</f>
        <v>2.0685025652447498E-2</v>
      </c>
      <c r="AV420" s="10">
        <f>3/24000000*OO[[#This Row],[104 (01JUL1985 21:00:00)-Water Temperature (C)]]*OO[[#This Row],[46]]</f>
        <v>1.3575028922699999E-2</v>
      </c>
      <c r="AW420" s="10">
        <f>3/24000000*OO[[#This Row],[105 (02JUL1985 00:00:00)-Water Temperature (C)]]*OO[[#This Row],[47]]</f>
        <v>7.8498044543874983E-3</v>
      </c>
      <c r="AX420" s="10">
        <f>3/24000000*OO[[#This Row],[106 (02JUL1985 03:00:00)-Water Temperature (C)]]*OO[[#This Row],[48]]</f>
        <v>4.0431463803087507E-3</v>
      </c>
      <c r="AY420" s="10">
        <f>3/24000000*OO[[#This Row],[107 (02JUL1985 06:00:00)-Water Temperature (C)]]*OO[[#This Row],[49]]</f>
        <v>1.92583167081575E-3</v>
      </c>
      <c r="AZ420" s="10">
        <f>3/24000000*OO[[#This Row],[108 (02JUL1985 09:00:00)-Water Temperature (C)]]*OO[[#This Row],[50]]</f>
        <v>9.0457325511999998E-4</v>
      </c>
      <c r="BA420" s="10">
        <f>3/24000000*OO[[#This Row],[109 (02JUL1985 12:00:00)-Water Temperature (C)]]*OO[[#This Row],[51]]</f>
        <v>4.2151645490762495E-4</v>
      </c>
      <c r="BB420" s="10">
        <f>3/24000000*OO[[#This Row],[110 (02JUL1985 15:00:00)-Water Temperature (C)]]*OO[[#This Row],[52]]</f>
        <v>2.0281232478519998E-4</v>
      </c>
      <c r="BC420" s="10">
        <f>3/24000000*OO[[#This Row],[111 (02JUL1985 18:00:00)-Water Temperature (C)]]*OO[[#This Row],[53]]</f>
        <v>1.1003390310285001E-4</v>
      </c>
      <c r="BD420" s="10">
        <f>3/24000000*OO[[#This Row],[112 (02JUL1985 21:00:00)-Water Temperature (C)]]*OO[[#This Row],[54]]</f>
        <v>7.2757284997337492E-5</v>
      </c>
      <c r="BE420" s="10">
        <f>3/24000000*OO[[#This Row],[113 (03JUL1985 00:00:00)-Water Temperature (C)]]*OO[[#This Row],[55]]</f>
        <v>5.7638485791787493E-5</v>
      </c>
      <c r="BF420" s="10">
        <f>3/24000000*OO[[#This Row],[114 (03JUL1985 03:00:00)-Water Temperature (C)]]*OO[[#This Row],[56]]</f>
        <v>5.0131145212049997E-5</v>
      </c>
      <c r="BG420" s="10">
        <f>3/24000000*OO[[#This Row],[115 (03JUL1985 06:00:00)-Water Temperature (C)]]*OO[[#This Row],[57]]</f>
        <v>4.4854673802249999E-5</v>
      </c>
      <c r="BH420" s="10">
        <f>3/24000000*OO[[#This Row],[116 (03JUL1985 09:00:00)-Water Temperature (C)]]*OO[[#This Row],[58]]</f>
        <v>4.16129135615625E-5</v>
      </c>
      <c r="BI420" s="10">
        <f>3/24000000*OO[[#This Row],[117 (03JUL1985 12:00:00)-Water Temperature (C)]]*OO[[#This Row],[59]]</f>
        <v>3.9645080157750003E-5</v>
      </c>
      <c r="BJ420" s="10">
        <f>3/24000000*OO[[#This Row],[118 (03JUL1985 15:00:00)-Water Temperature (C)]]*OO[[#This Row],[60]]</f>
        <v>3.7972260330124999E-5</v>
      </c>
      <c r="BK420" s="10">
        <f>3/24000000*OO[[#This Row],[119 (03JUL1985 18:00:00)-Water Temperature (C)]]*OO[[#This Row],[61]]</f>
        <v>3.6014467280100001E-5</v>
      </c>
      <c r="BL420" s="10">
        <f>3/24000000*OO[[#This Row],[120 (03JUL1985 21:00:00)-Water Temperature (C)]]*OO[[#This Row],[62]]</f>
        <v>3.2825642829299995E-5</v>
      </c>
      <c r="BM420" s="10">
        <f>3/24000000*OO[[#This Row],[121 (04JUL1985 00:00:00)-Water Temperature (C)]]*OO[[#This Row],[63]]</f>
        <v>2.8770528053250002E-5</v>
      </c>
      <c r="BN420" s="10">
        <f>3/24000000*OO[[#This Row],[122 (04JUL1985 03:00:00)-Water Temperature (C)]]*OO[[#This Row],[64]]</f>
        <v>2.4575456746926252E-5</v>
      </c>
      <c r="BO420" s="10">
        <f>3/24000000*OO[[#This Row],[123 (04JUL1985 06:00:00)-Water Temperature (C)]]*OO[[#This Row],[65]]</f>
        <v>2.0783944394789998E-5</v>
      </c>
      <c r="BP420" s="10">
        <f>3/24000000*OO[[#This Row],[124 (04JUL1985 09:00:00)-Water Temperature (C)]]*OO[[#This Row],[66]]</f>
        <v>1.7995978975852498E-5</v>
      </c>
      <c r="BQ420" s="10">
        <f>3/24000000*OO[[#This Row],[125 (04JUL1985 12:00:00)-Water Temperature (C)]]*OO[[#This Row],[67]]</f>
        <v>1.5818793520524998E-5</v>
      </c>
      <c r="BR420" s="10">
        <f>3/24000000*OO[[#This Row],[126 (04JUL1985 15:00:00)-Water Temperature (C)]]*OO[[#This Row],[68]]</f>
        <v>1.4186130299385E-5</v>
      </c>
      <c r="BS420" s="10">
        <f>3/24000000*OO[[#This Row],[127 (04JUL1985 18:00:00)-Water Temperature (C)]]*OO[[#This Row],[69]]</f>
        <v>1.2507167069999998E-5</v>
      </c>
      <c r="BT420" s="10">
        <f>3/24000000*OO[[#This Row],[128 (04JUL1985 21:00:00)-Water Temperature (C)]]*OO[[#This Row],[70]]</f>
        <v>1.0702622249100001E-5</v>
      </c>
      <c r="BU420" s="10">
        <f>3/24000000*OO[[#This Row],[129 (05JUL1985 00:00:00)-Water Temperature (C)]]*OO[[#This Row],[71]]</f>
        <v>8.8333756851187479E-6</v>
      </c>
      <c r="BV420" s="10">
        <f>3/24000000*OO[[#This Row],[130 (05JUL1985 03:00:00)-Water Temperature (C)]]*OO[[#This Row],[72]]</f>
        <v>7.0515386556312491E-6</v>
      </c>
      <c r="BW420" s="10">
        <f>3/24000000*OO[[#This Row],[131 (05JUL1985 06:00:00)-Water Temperature (C)]]*OO[[#This Row],[73]]</f>
        <v>5.5624428974399993E-6</v>
      </c>
      <c r="BX420" s="10">
        <f>3/24000000*OO[[#This Row],[132 (05JUL1985 09:00:00)-Water Temperature (C)]]*OO[[#This Row],[74]]</f>
        <v>4.4957999822774994E-6</v>
      </c>
      <c r="BY420" s="10">
        <f>3/24000000*OO[[#This Row],[133 (05JUL1985 12:00:00)-Water Temperature (C)]]*OO[[#This Row],[75]]</f>
        <v>3.6758807386437497E-6</v>
      </c>
      <c r="BZ420" s="10">
        <f>3/24000000*OO[[#This Row],[134 (05JUL1985 15:00:00)-Water Temperature (C)]]*OO[[#This Row],[76]]</f>
        <v>3.0947740324000001E-6</v>
      </c>
      <c r="CA420" s="10">
        <f>3/24000000*OO[[#This Row],[135 (05JUL1985 18:00:00)-Water Temperature (C)]]*OO[[#This Row],[77]]</f>
        <v>2.659800619215E-6</v>
      </c>
      <c r="CB420" s="10">
        <f>3/24000000*OO[[#This Row],[136 (05JUL1985 21:00:00)-Water Temperature (C)]]*OO[[#This Row],[78]]</f>
        <v>2.32004614494375E-6</v>
      </c>
      <c r="CC420" s="10">
        <f>3/24000000*OO[[#This Row],[137 (06JUL1985 00:00:00)-Water Temperature (C)]]*OO[[#This Row],[79]]</f>
        <v>2.0366122111379999E-6</v>
      </c>
      <c r="CD420" s="10">
        <f>3/24000000*OO[[#This Row],[138 (06JUL1985 03:00:00)-Water Temperature (C)]]*OO[[#This Row],[80]]</f>
        <v>1.8014145000850001E-6</v>
      </c>
      <c r="CE420" s="10">
        <f>3/24000000*OO[[#This Row],[139 (06JUL1985 06:00:00)-Water Temperature (C)]]*OO[[#This Row],[81]]</f>
        <v>1.6281884099591252E-6</v>
      </c>
      <c r="CF420" s="10">
        <f>3/24000000*OO[[#This Row],[140 (06JUL1985 09:00:00)-Water Temperature (C)]]*OO[[#This Row],[82]]</f>
        <v>1.5444231056560002E-6</v>
      </c>
      <c r="CG420" s="10">
        <f>3/24000000*OO[[#This Row],[141 (06JUL1985 12:00:00)-Water Temperature (C)]]*OO[[#This Row],[83]]</f>
        <v>1.5054485282142501E-6</v>
      </c>
      <c r="CH420" s="10">
        <f>3/24000000*OO[[#This Row],[142 (06JUL1985 15:00:00)-Water Temperature (C)]]*OO[[#This Row],[84]]</f>
        <v>1.4912006426279996E-6</v>
      </c>
      <c r="CI420" s="10">
        <f>3/24000000*OO[[#This Row],[143 (06JUL1985 18:00:00)-Water Temperature (C)]]*OO[[#This Row],[85]]</f>
        <v>1.4746465087200002E-6</v>
      </c>
      <c r="CJ420" s="10">
        <f>3/24000000*OO[[#This Row],[144 (06JUL1985 21:00:00)-Water Temperature (C)]]*OO[[#This Row],[86]]</f>
        <v>1.42735697505275E-6</v>
      </c>
      <c r="CK420" s="10">
        <f>3/24000000*OO[[#This Row],[145 (07JUL1985 00:00:00)-Water Temperature (C)]]*OO[[#This Row],[87]]</f>
        <v>1.3505774555130001E-6</v>
      </c>
      <c r="CL420" s="10">
        <f>3/24000000*OO[[#This Row],[146 (07JUL1985 03:00:00)-Water Temperature (C)]]*OO[[#This Row],[88]]</f>
        <v>1.2653691015034999E-6</v>
      </c>
      <c r="CM420" s="10">
        <f>3/24000000*OO[[#This Row],[147 (07JUL1985 06:00:00)-Water Temperature (C)]]*OO[[#This Row],[89]]</f>
        <v>1.1932708582102499E-6</v>
      </c>
      <c r="CN420" s="10">
        <f>3/24000000*OO[[#This Row],[148 (07JUL1985 09:00:00)-Water Temperature (C)]]*OO[[#This Row],[90]]</f>
        <v>1.1663740724E-6</v>
      </c>
      <c r="CO420" s="10">
        <f>3/24000000*OO[[#This Row],[149 (07JUL1985 12:00:00)-Water Temperature (C)]]*OO[[#This Row],[91]]</f>
        <v>1.1697665931315E-6</v>
      </c>
      <c r="CP420" s="10">
        <f>3/24000000*OO[[#This Row],[150 (07JUL1985 15:00:00)-Water Temperature (C)]]*OO[[#This Row],[92]]</f>
        <v>1.1767624818074999E-6</v>
      </c>
      <c r="CQ420" s="10">
        <f>3/24000000*OO[[#This Row],[151 (07JUL1985 18:00:00)-Water Temperature (C)]]*OO[[#This Row],[93]]</f>
        <v>1.1687623794999999E-6</v>
      </c>
      <c r="CR420" s="10">
        <f>3/24000000*OO[[#This Row],[152 (07JUL1985 21:00:00)-Water Temperature (C)]]*OO[[#This Row],[94]]</f>
        <v>1.122281030521875E-6</v>
      </c>
      <c r="CS420" s="10">
        <f>3/24000000*OO[[#This Row],[153 (08JUL1985 00:00:00)-Water Temperature (C)]]*OO[[#This Row],[95]]</f>
        <v>1.0497832730523751E-6</v>
      </c>
      <c r="CT420" s="10">
        <f>3/24000000*OO[[#This Row],[154 (08JUL1985 03:00:00)-Water Temperature (C)]]*OO[[#This Row],[96]]</f>
        <v>9.6834328063574988E-7</v>
      </c>
      <c r="CU420" s="10">
        <f>3/24000000*OO[[#This Row],[155 (08JUL1985 06:00:00)-Water Temperature (C)]]*OO[[#This Row],[97]]</f>
        <v>8.978534150954999E-7</v>
      </c>
      <c r="CV420" s="10">
        <f>3/24000000*OO[[#This Row],[156 (08JUL1985 09:00:00)-Water Temperature (C)]]*OO[[#This Row],[98]]</f>
        <v>8.4793268231412496E-7</v>
      </c>
      <c r="CW420" s="10">
        <f>3/24000000*OO[[#This Row],[157 (08JUL1985 12:00:00)-Water Temperature (C)]]*OO[[#This Row],[99]]</f>
        <v>8.2588312857112499E-7</v>
      </c>
    </row>
    <row r="421" spans="1:101" x14ac:dyDescent="0.35">
      <c r="A421" t="s">
        <v>428</v>
      </c>
      <c r="B421">
        <v>888.68399999999997</v>
      </c>
      <c r="C421" s="10">
        <f>3/24*OO[[#This Row],[59 (26JUN1985 06:00:00)-Water Temperature (C)]]*OO[[#This Row],[1]]/SUM(OO[1])</f>
        <v>0</v>
      </c>
      <c r="D421" s="10">
        <f>3/24*OO[[#This Row],[60 (26JUN1985 09:00:00)-Water Temperature (C)]]*OO[[#This Row],[2]]/SUM(OO[2])</f>
        <v>0</v>
      </c>
      <c r="E421" s="10">
        <f>3/24*OO[[#This Row],[61 (26JUN1985 12:00:00)-Water Temperature (C)]]*OO[[#This Row],[3]]/SUM(OO[3])</f>
        <v>0</v>
      </c>
      <c r="F421" s="10">
        <f>3/24*OO[[#This Row],[62 (26JUN1985 15:00:00)-Water Temperature (C)]]*OO[[#This Row],[4]]/SUM(OO[4])</f>
        <v>0</v>
      </c>
      <c r="G421" s="10">
        <f>3/24*OO[[#This Row],[63 (26JUN1985 18:00:00)-Water Temperature (C)]]*OO[[#This Row],[5]]/SUM(OO[5])</f>
        <v>0</v>
      </c>
      <c r="H421" s="10">
        <f>3/24*OO[[#This Row],[64 (26JUN1985 21:00:00)-Water Temperature (C)]]*OO[[#This Row],[6]]/SUM(OO[6])</f>
        <v>0</v>
      </c>
      <c r="I421" s="10">
        <f>3/24*OO[[#This Row],[65 (27JUN1985 00:00:00)-Water Temperature (C)]]*OO[[#This Row],[7]]/SUM(OO[7])</f>
        <v>0</v>
      </c>
      <c r="J421" s="10">
        <f>3/24*OO[[#This Row],[66 (27JUN1985 03:00:00)-Water Temperature (C)]]*OO[[#This Row],[8]]/SUM(OO[8])</f>
        <v>0</v>
      </c>
      <c r="K421" s="10">
        <f>3/24*OO[[#This Row],[67 (27JUN1985 06:00:00)-Water Temperature (C)]]*OO[[#This Row],[9]]/SUM(OO[9])</f>
        <v>0</v>
      </c>
      <c r="L421" s="10">
        <f>3/24*OO[[#This Row],[68 (27JUN1985 09:00:00)-Water Temperature (C)]]*OO[[#This Row],[10]]/SUM(OO[10])</f>
        <v>0</v>
      </c>
      <c r="M421" s="10">
        <f>3/24*OO[[#This Row],[69 (27JUN1985 12:00:00)-Water Temperature (C)]]*OO[[#This Row],[11]]/SUM(OO[11])</f>
        <v>0</v>
      </c>
      <c r="N421" s="10">
        <f>3/24*OO[[#This Row],[70 (27JUN1985 15:00:00)-Water Temperature (C)]]*OO[[#This Row],[12]]/SUM(OO[12])</f>
        <v>0</v>
      </c>
      <c r="O421" s="10">
        <f>3/24*OO[[#This Row],[71 (27JUN1985 18:00:00)-Water Temperature (C)]]*OO[[#This Row],[13]]/SUM(OO[13])</f>
        <v>0</v>
      </c>
      <c r="P421" s="10">
        <f>3/24*OO[[#This Row],[72 (27JUN1985 21:00:00)-Water Temperature (C)]]*OO[[#This Row],[14]]/SUM(OO[14])</f>
        <v>0</v>
      </c>
      <c r="Q421" s="10">
        <f>3/24*OO[[#This Row],[73 (28JUN1985 00:00:00)-Water Temperature (C)]]*OO[[#This Row],[15]]/SUM(OO[15])</f>
        <v>0</v>
      </c>
      <c r="R421" s="10">
        <f>3/24*OO[[#This Row],[74 (28JUN1985 03:00:00)-Water Temperature (C)]]*OO[[#This Row],[16]]/SUM(OO[16])</f>
        <v>0</v>
      </c>
      <c r="S421" s="10">
        <f>3/24*OO[[#This Row],[75 (28JUN1985 06:00:00)-Water Temperature (C)]]*OO[[#This Row],[17]]/SUM(OO[17])</f>
        <v>0</v>
      </c>
      <c r="T421" s="10">
        <f>3/24*OO[[#This Row],[76 (28JUN1985 09:00:00)-Water Temperature (C)]]*OO[[#This Row],[18]]/SUM(OO[18])</f>
        <v>0</v>
      </c>
      <c r="U421" s="10">
        <f>3/24*OO[[#This Row],[77 (28JUN1985 12:00:00)-Water Temperature (C)]]*OO[[#This Row],[19]]/SUM(OO[19])</f>
        <v>0</v>
      </c>
      <c r="V421" s="10">
        <f>3/24000000*OO[[#This Row],[78 (28JUN1985 15:00:00)-Water Temperature (C)]]*OO[[#This Row],[20]]</f>
        <v>0</v>
      </c>
      <c r="W421" s="10">
        <f>3/24000000*OO[[#This Row],[79 (28JUN1985 18:00:00)-Water Temperature (C)]]*OO[[#This Row],[21]]</f>
        <v>0</v>
      </c>
      <c r="X421" s="10">
        <f>3/24000000*OO[[#This Row],[80 (28JUN1985 21:00:00)-Water Temperature (C)]]*OO[[#This Row],[22]]</f>
        <v>2.8440003570499996E-43</v>
      </c>
      <c r="Y421" s="10">
        <f>3/24000000*OO[[#This Row],[81 (29JUN1985 00:00:00)-Water Temperature (C)]]*OO[[#This Row],[23]]</f>
        <v>1.7559970126938749E-36</v>
      </c>
      <c r="Z421" s="10">
        <f>3/24000000*OO[[#This Row],[82 (29JUN1985 03:00:00)-Water Temperature (C)]]*OO[[#This Row],[24]]</f>
        <v>4.0259004521199995E-30</v>
      </c>
      <c r="AA421" s="10">
        <f>3/24000000*OO[[#This Row],[83 (29JUN1985 06:00:00)-Water Temperature (C)]]*OO[[#This Row],[25]]</f>
        <v>1.4639843233012498E-24</v>
      </c>
      <c r="AB421" s="10">
        <f>3/24000000*OO[[#This Row],[84 (29JUN1985 09:00:00)-Water Temperature (C)]]*OO[[#This Row],[26]]</f>
        <v>1.8587651447156246E-20</v>
      </c>
      <c r="AC421" s="10">
        <f>3/24000000*OO[[#This Row],[85 (29JUN1985 12:00:00)-Water Temperature (C)]]*OO[[#This Row],[27]]</f>
        <v>3.3366589514849999E-17</v>
      </c>
      <c r="AD421" s="10">
        <f>3/24000000*OO[[#This Row],[86 (29JUN1985 15:00:00)-Water Temperature (C)]]*OO[[#This Row],[28]]</f>
        <v>1.6286005624845E-14</v>
      </c>
      <c r="AE421" s="10">
        <f>3/24000000*OO[[#This Row],[88 (29JUN1985 21:00:00)-Water Temperature (C)]]*OO[[#This Row],[30]]</f>
        <v>2.4238580531700002E-10</v>
      </c>
      <c r="AF421" s="10">
        <f>3/24000000*OO[[#This Row],[88 (29JUN1985 21:00:00)-Water Temperature (C)]]*OO[[#This Row],[30]]</f>
        <v>2.4238580531700002E-10</v>
      </c>
      <c r="AG421" s="10">
        <f>3/24000000*OO[[#This Row],[89 (30JUN1985 00:00:00)-Water Temperature (C)]]*OO[[#This Row],[31]]</f>
        <v>9.9133287992962494E-9</v>
      </c>
      <c r="AH421" s="10">
        <f>3/24000000*OO[[#This Row],[90 (30JUN1985 03:00:00)-Water Temperature (C)]]*OO[[#This Row],[32]]</f>
        <v>2.2776560237351248E-7</v>
      </c>
      <c r="AI421" s="10">
        <f>3/24000000*OO[[#This Row],[91 (30JUN1985 06:00:00)-Water Temperature (C)]]*OO[[#This Row],[33]]</f>
        <v>3.2162815465625E-6</v>
      </c>
      <c r="AJ421" s="10">
        <f>3/24000000*OO[[#This Row],[92 (30JUN1985 09:00:00)-Water Temperature (C)]]*OO[[#This Row],[34]]</f>
        <v>3.0093970651724993E-5</v>
      </c>
      <c r="AK421" s="10">
        <f>3/24000000*OO[[#This Row],[93 (30JUN1985 12:00:00)-Water Temperature (C)]]*OO[[#This Row],[35]]</f>
        <v>1.9723775844499996E-4</v>
      </c>
      <c r="AL421" s="10">
        <f>3/24000000*OO[[#This Row],[94 (30JUN1985 15:00:00)-Water Temperature (C)]]*OO[[#This Row],[36]]</f>
        <v>9.3914865912499992E-4</v>
      </c>
      <c r="AM421" s="10">
        <f>3/24000000*OO[[#This Row],[95 (30JUN1985 18:00:00)-Water Temperature (C)]]*OO[[#This Row],[37]]</f>
        <v>3.2948114114999998E-3</v>
      </c>
      <c r="AN421" s="10">
        <f>3/24000000*OO[[#This Row],[96 (30JUN1985 21:00:00)-Water Temperature (C)]]*OO[[#This Row],[38]]</f>
        <v>8.6339763764100002E-3</v>
      </c>
      <c r="AO421" s="10">
        <f>3/24000000*OO[[#This Row],[97 (01JUL1985 00:00:00)-Water Temperature (C)]]*OO[[#This Row],[39]]</f>
        <v>1.7360482841187502E-2</v>
      </c>
      <c r="AP421" s="10">
        <f>3/24000000*OO[[#This Row],[98 (01JUL1985 03:00:00)-Water Temperature (C)]]*OO[[#This Row],[40]]</f>
        <v>2.7633768004912497E-2</v>
      </c>
      <c r="AQ421" s="10">
        <f>3/24000000*OO[[#This Row],[99 (01JUL1985 06:00:00)-Water Temperature (C)]]*OO[[#This Row],[41]]</f>
        <v>3.6102649562000003E-2</v>
      </c>
      <c r="AR421" s="10">
        <f>3/24000000*OO[[#This Row],[100 (01JUL1985 09:00:00)-Water Temperature (C)]]*OO[[#This Row],[42]]</f>
        <v>4.0908963118650006E-2</v>
      </c>
      <c r="AS421" s="10">
        <f>3/24000000*OO[[#This Row],[101 (01JUL1985 12:00:00)-Water Temperature (C)]]*OO[[#This Row],[43]]</f>
        <v>4.0398236432249997E-2</v>
      </c>
      <c r="AT421" s="10">
        <f>3/24000000*OO[[#This Row],[102 (01JUL1985 15:00:00)-Water Temperature (C)]]*OO[[#This Row],[44]]</f>
        <v>3.5130875051562496E-2</v>
      </c>
      <c r="AU421" s="10">
        <f>3/24000000*OO[[#This Row],[103 (01JUL1985 18:00:00)-Water Temperature (C)]]*OO[[#This Row],[45]]</f>
        <v>2.6792933789699998E-2</v>
      </c>
      <c r="AV421" s="10">
        <f>3/24000000*OO[[#This Row],[104 (01JUL1985 21:00:00)-Water Temperature (C)]]*OO[[#This Row],[46]]</f>
        <v>1.7923689345524997E-2</v>
      </c>
      <c r="AW421" s="10">
        <f>3/24000000*OO[[#This Row],[105 (02JUL1985 00:00:00)-Water Temperature (C)]]*OO[[#This Row],[47]]</f>
        <v>1.05770895080625E-2</v>
      </c>
      <c r="AX421" s="10">
        <f>3/24000000*OO[[#This Row],[106 (02JUL1985 03:00:00)-Water Temperature (C)]]*OO[[#This Row],[48]]</f>
        <v>5.5541529248625014E-3</v>
      </c>
      <c r="AY421" s="10">
        <f>3/24000000*OO[[#This Row],[107 (02JUL1985 06:00:00)-Water Temperature (C)]]*OO[[#This Row],[49]]</f>
        <v>2.6834776391499999E-3</v>
      </c>
      <c r="AZ421" s="10">
        <f>3/24000000*OO[[#This Row],[108 (02JUL1985 09:00:00)-Water Temperature (C)]]*OO[[#This Row],[50]]</f>
        <v>1.2728318461492499E-3</v>
      </c>
      <c r="BA421" s="10">
        <f>3/24000000*OO[[#This Row],[109 (02JUL1985 12:00:00)-Water Temperature (C)]]*OO[[#This Row],[51]]</f>
        <v>5.9416424442349999E-4</v>
      </c>
      <c r="BB421" s="10">
        <f>3/24000000*OO[[#This Row],[110 (02JUL1985 15:00:00)-Water Temperature (C)]]*OO[[#This Row],[52]]</f>
        <v>2.8316437109999999E-4</v>
      </c>
      <c r="BC421" s="10">
        <f>3/24000000*OO[[#This Row],[111 (02JUL1985 18:00:00)-Water Temperature (C)]]*OO[[#This Row],[53]]</f>
        <v>1.4914099779011252E-4</v>
      </c>
      <c r="BD421" s="10">
        <f>3/24000000*OO[[#This Row],[112 (02JUL1985 21:00:00)-Water Temperature (C)]]*OO[[#This Row],[54]]</f>
        <v>9.4359179371449994E-5</v>
      </c>
      <c r="BE421" s="10">
        <f>3/24000000*OO[[#This Row],[113 (03JUL1985 00:00:00)-Water Temperature (C)]]*OO[[#This Row],[55]]</f>
        <v>7.2379721750425003E-5</v>
      </c>
      <c r="BF421" s="10">
        <f>3/24000000*OO[[#This Row],[114 (03JUL1985 03:00:00)-Water Temperature (C)]]*OO[[#This Row],[56]]</f>
        <v>6.2173564603149988E-5</v>
      </c>
      <c r="BG421" s="10">
        <f>3/24000000*OO[[#This Row],[115 (03JUL1985 06:00:00)-Water Temperature (C)]]*OO[[#This Row],[57]]</f>
        <v>5.5453276732750002E-5</v>
      </c>
      <c r="BH421" s="10">
        <f>3/24000000*OO[[#This Row],[116 (03JUL1985 09:00:00)-Water Temperature (C)]]*OO[[#This Row],[58]]</f>
        <v>5.1346863808725001E-5</v>
      </c>
      <c r="BI421" s="10">
        <f>3/24000000*OO[[#This Row],[117 (03JUL1985 12:00:00)-Water Temperature (C)]]*OO[[#This Row],[59]]</f>
        <v>4.8734717279062505E-5</v>
      </c>
      <c r="BJ421" s="10">
        <f>3/24000000*OO[[#This Row],[118 (03JUL1985 15:00:00)-Water Temperature (C)]]*OO[[#This Row],[60]]</f>
        <v>4.6564603703099999E-5</v>
      </c>
      <c r="BK421" s="10">
        <f>3/24000000*OO[[#This Row],[119 (03JUL1985 18:00:00)-Water Temperature (C)]]*OO[[#This Row],[61]]</f>
        <v>4.4174385622124999E-5</v>
      </c>
      <c r="BL421" s="10">
        <f>3/24000000*OO[[#This Row],[120 (03JUL1985 21:00:00)-Water Temperature (C)]]*OO[[#This Row],[62]]</f>
        <v>4.0314586507162499E-5</v>
      </c>
      <c r="BM421" s="10">
        <f>3/24000000*OO[[#This Row],[121 (04JUL1985 00:00:00)-Water Temperature (C)]]*OO[[#This Row],[63]]</f>
        <v>3.5454117019800001E-5</v>
      </c>
      <c r="BN421" s="10">
        <f>3/24000000*OO[[#This Row],[122 (04JUL1985 03:00:00)-Water Temperature (C)]]*OO[[#This Row],[64]]</f>
        <v>3.0348031963687503E-5</v>
      </c>
      <c r="BO421" s="10">
        <f>3/24000000*OO[[#This Row],[123 (04JUL1985 06:00:00)-Water Temperature (C)]]*OO[[#This Row],[65]]</f>
        <v>2.5697590092375E-5</v>
      </c>
      <c r="BP421" s="10">
        <f>3/24000000*OO[[#This Row],[124 (04JUL1985 09:00:00)-Water Temperature (C)]]*OO[[#This Row],[66]]</f>
        <v>2.2190445336262502E-5</v>
      </c>
      <c r="BQ421" s="10">
        <f>3/24000000*OO[[#This Row],[125 (04JUL1985 12:00:00)-Water Temperature (C)]]*OO[[#This Row],[67]]</f>
        <v>1.9398609887250003E-5</v>
      </c>
      <c r="BR421" s="10">
        <f>3/24000000*OO[[#This Row],[126 (04JUL1985 15:00:00)-Water Temperature (C)]]*OO[[#This Row],[68]]</f>
        <v>1.7364838508444999E-5</v>
      </c>
      <c r="BS421" s="10">
        <f>3/24000000*OO[[#This Row],[127 (04JUL1985 18:00:00)-Water Temperature (C)]]*OO[[#This Row],[69]]</f>
        <v>1.5314247241475E-5</v>
      </c>
      <c r="BT421" s="10">
        <f>3/24000000*OO[[#This Row],[128 (04JUL1985 21:00:00)-Water Temperature (C)]]*OO[[#This Row],[70]]</f>
        <v>1.3167660495690001E-5</v>
      </c>
      <c r="BU421" s="10">
        <f>3/24000000*OO[[#This Row],[129 (05JUL1985 00:00:00)-Water Temperature (C)]]*OO[[#This Row],[71]]</f>
        <v>1.0938589973286249E-5</v>
      </c>
      <c r="BV421" s="10">
        <f>3/24000000*OO[[#This Row],[130 (05JUL1985 03:00:00)-Water Temperature (C)]]*OO[[#This Row],[72]]</f>
        <v>8.7756471421862503E-6</v>
      </c>
      <c r="BW421" s="10">
        <f>3/24000000*OO[[#This Row],[131 (05JUL1985 06:00:00)-Water Temperature (C)]]*OO[[#This Row],[73]]</f>
        <v>6.9322901246737493E-6</v>
      </c>
      <c r="BX421" s="10">
        <f>3/24000000*OO[[#This Row],[132 (05JUL1985 09:00:00)-Water Temperature (C)]]*OO[[#This Row],[74]]</f>
        <v>5.6008807811425002E-6</v>
      </c>
      <c r="BY421" s="10">
        <f>3/24000000*OO[[#This Row],[133 (05JUL1985 12:00:00)-Water Temperature (C)]]*OO[[#This Row],[75]]</f>
        <v>4.5532366866249995E-6</v>
      </c>
      <c r="BZ421" s="10">
        <f>3/24000000*OO[[#This Row],[134 (05JUL1985 15:00:00)-Water Temperature (C)]]*OO[[#This Row],[76]]</f>
        <v>3.8128057592587495E-6</v>
      </c>
      <c r="CA421" s="10">
        <f>3/24000000*OO[[#This Row],[135 (05JUL1985 18:00:00)-Water Temperature (C)]]*OO[[#This Row],[77]]</f>
        <v>3.257387157915E-6</v>
      </c>
      <c r="CB421" s="10">
        <f>3/24000000*OO[[#This Row],[136 (05JUL1985 21:00:00)-Water Temperature (C)]]*OO[[#This Row],[78]]</f>
        <v>2.8240409127699997E-6</v>
      </c>
      <c r="CC421" s="10">
        <f>3/24000000*OO[[#This Row],[137 (06JUL1985 00:00:00)-Water Temperature (C)]]*OO[[#This Row],[79]]</f>
        <v>2.4689325130424997E-6</v>
      </c>
      <c r="CD421" s="10">
        <f>3/24000000*OO[[#This Row],[138 (06JUL1985 03:00:00)-Water Temperature (C)]]*OO[[#This Row],[80]]</f>
        <v>2.1778088390519999E-6</v>
      </c>
      <c r="CE421" s="10">
        <f>3/24000000*OO[[#This Row],[139 (06JUL1985 06:00:00)-Water Temperature (C)]]*OO[[#This Row],[81]]</f>
        <v>1.9626079367908747E-6</v>
      </c>
      <c r="CF421" s="10">
        <f>3/24000000*OO[[#This Row],[140 (06JUL1985 09:00:00)-Water Temperature (C)]]*OO[[#This Row],[82]]</f>
        <v>1.8547740329894999E-6</v>
      </c>
      <c r="CG421" s="10">
        <f>3/24000000*OO[[#This Row],[141 (06JUL1985 12:00:00)-Water Temperature (C)]]*OO[[#This Row],[83]]</f>
        <v>1.7954480441099997E-6</v>
      </c>
      <c r="CH421" s="10">
        <f>3/24000000*OO[[#This Row],[142 (06JUL1985 15:00:00)-Water Temperature (C)]]*OO[[#This Row],[84]]</f>
        <v>1.7741232483839996E-6</v>
      </c>
      <c r="CI421" s="10">
        <f>3/24000000*OO[[#This Row],[143 (06JUL1985 18:00:00)-Water Temperature (C)]]*OO[[#This Row],[85]]</f>
        <v>1.7532987222887502E-6</v>
      </c>
      <c r="CJ421" s="10">
        <f>3/24000000*OO[[#This Row],[144 (06JUL1985 21:00:00)-Water Temperature (C)]]*OO[[#This Row],[86]]</f>
        <v>1.6950403518675002E-6</v>
      </c>
      <c r="CK421" s="10">
        <f>3/24000000*OO[[#This Row],[145 (07JUL1985 00:00:00)-Water Temperature (C)]]*OO[[#This Row],[87]]</f>
        <v>1.6040273603309999E-6</v>
      </c>
      <c r="CL421" s="10">
        <f>3/24000000*OO[[#This Row],[146 (07JUL1985 03:00:00)-Water Temperature (C)]]*OO[[#This Row],[88]]</f>
        <v>1.5041518385039998E-6</v>
      </c>
      <c r="CM421" s="10">
        <f>3/24000000*OO[[#This Row],[147 (07JUL1985 06:00:00)-Water Temperature (C)]]*OO[[#This Row],[89]]</f>
        <v>1.4167422596352502E-6</v>
      </c>
      <c r="CN421" s="10">
        <f>3/24000000*OO[[#This Row],[148 (07JUL1985 09:00:00)-Water Temperature (C)]]*OO[[#This Row],[90]]</f>
        <v>1.3817902048113751E-6</v>
      </c>
      <c r="CO421" s="10">
        <f>3/24000000*OO[[#This Row],[149 (07JUL1985 12:00:00)-Water Temperature (C)]]*OO[[#This Row],[91]]</f>
        <v>1.379860231092E-6</v>
      </c>
      <c r="CP421" s="10">
        <f>3/24000000*OO[[#This Row],[150 (07JUL1985 15:00:00)-Water Temperature (C)]]*OO[[#This Row],[92]]</f>
        <v>1.3859762562852498E-6</v>
      </c>
      <c r="CQ421" s="10">
        <f>3/24000000*OO[[#This Row],[151 (07JUL1985 18:00:00)-Water Temperature (C)]]*OO[[#This Row],[93]]</f>
        <v>1.3782877562879999E-6</v>
      </c>
      <c r="CR421" s="10">
        <f>3/24000000*OO[[#This Row],[152 (07JUL1985 21:00:00)-Water Temperature (C)]]*OO[[#This Row],[94]]</f>
        <v>1.324825526157375E-6</v>
      </c>
      <c r="CS421" s="10">
        <f>3/24000000*OO[[#This Row],[153 (08JUL1985 00:00:00)-Water Temperature (C)]]*OO[[#This Row],[95]]</f>
        <v>1.2416554935899999E-6</v>
      </c>
      <c r="CT421" s="10">
        <f>3/24000000*OO[[#This Row],[154 (08JUL1985 03:00:00)-Water Temperature (C)]]*OO[[#This Row],[96]]</f>
        <v>1.146306486127625E-6</v>
      </c>
      <c r="CU421" s="10">
        <f>3/24000000*OO[[#This Row],[155 (08JUL1985 06:00:00)-Water Temperature (C)]]*OO[[#This Row],[97]]</f>
        <v>1.0610125591374999E-6</v>
      </c>
      <c r="CV421" s="10">
        <f>3/24000000*OO[[#This Row],[156 (08JUL1985 09:00:00)-Water Temperature (C)]]*OO[[#This Row],[98]]</f>
        <v>9.9847613887874999E-7</v>
      </c>
      <c r="CW421" s="10">
        <f>3/24000000*OO[[#This Row],[157 (08JUL1985 12:00:00)-Water Temperature (C)]]*OO[[#This Row],[99]]</f>
        <v>9.6951803544899997E-7</v>
      </c>
    </row>
    <row r="422" spans="1:101" x14ac:dyDescent="0.35">
      <c r="A422" t="s">
        <v>429</v>
      </c>
      <c r="B422">
        <v>909.12699999999995</v>
      </c>
      <c r="C422" s="10">
        <f>3/24*OO[[#This Row],[59 (26JUN1985 06:00:00)-Water Temperature (C)]]*OO[[#This Row],[1]]/SUM(OO[1])</f>
        <v>0</v>
      </c>
      <c r="D422" s="10">
        <f>3/24*OO[[#This Row],[60 (26JUN1985 09:00:00)-Water Temperature (C)]]*OO[[#This Row],[2]]/SUM(OO[2])</f>
        <v>0</v>
      </c>
      <c r="E422" s="10">
        <f>3/24*OO[[#This Row],[61 (26JUN1985 12:00:00)-Water Temperature (C)]]*OO[[#This Row],[3]]/SUM(OO[3])</f>
        <v>0</v>
      </c>
      <c r="F422" s="10">
        <f>3/24*OO[[#This Row],[62 (26JUN1985 15:00:00)-Water Temperature (C)]]*OO[[#This Row],[4]]/SUM(OO[4])</f>
        <v>0</v>
      </c>
      <c r="G422" s="10">
        <f>3/24*OO[[#This Row],[63 (26JUN1985 18:00:00)-Water Temperature (C)]]*OO[[#This Row],[5]]/SUM(OO[5])</f>
        <v>0</v>
      </c>
      <c r="H422" s="10">
        <f>3/24*OO[[#This Row],[64 (26JUN1985 21:00:00)-Water Temperature (C)]]*OO[[#This Row],[6]]/SUM(OO[6])</f>
        <v>0</v>
      </c>
      <c r="I422" s="10">
        <f>3/24*OO[[#This Row],[65 (27JUN1985 00:00:00)-Water Temperature (C)]]*OO[[#This Row],[7]]/SUM(OO[7])</f>
        <v>0</v>
      </c>
      <c r="J422" s="10">
        <f>3/24*OO[[#This Row],[66 (27JUN1985 03:00:00)-Water Temperature (C)]]*OO[[#This Row],[8]]/SUM(OO[8])</f>
        <v>0</v>
      </c>
      <c r="K422" s="10">
        <f>3/24*OO[[#This Row],[67 (27JUN1985 06:00:00)-Water Temperature (C)]]*OO[[#This Row],[9]]/SUM(OO[9])</f>
        <v>0</v>
      </c>
      <c r="L422" s="10">
        <f>3/24*OO[[#This Row],[68 (27JUN1985 09:00:00)-Water Temperature (C)]]*OO[[#This Row],[10]]/SUM(OO[10])</f>
        <v>0</v>
      </c>
      <c r="M422" s="10">
        <f>3/24*OO[[#This Row],[69 (27JUN1985 12:00:00)-Water Temperature (C)]]*OO[[#This Row],[11]]/SUM(OO[11])</f>
        <v>0</v>
      </c>
      <c r="N422" s="10">
        <f>3/24*OO[[#This Row],[70 (27JUN1985 15:00:00)-Water Temperature (C)]]*OO[[#This Row],[12]]/SUM(OO[12])</f>
        <v>0</v>
      </c>
      <c r="O422" s="10">
        <f>3/24*OO[[#This Row],[71 (27JUN1985 18:00:00)-Water Temperature (C)]]*OO[[#This Row],[13]]/SUM(OO[13])</f>
        <v>0</v>
      </c>
      <c r="P422" s="10">
        <f>3/24*OO[[#This Row],[72 (27JUN1985 21:00:00)-Water Temperature (C)]]*OO[[#This Row],[14]]/SUM(OO[14])</f>
        <v>0</v>
      </c>
      <c r="Q422" s="10">
        <f>3/24*OO[[#This Row],[73 (28JUN1985 00:00:00)-Water Temperature (C)]]*OO[[#This Row],[15]]/SUM(OO[15])</f>
        <v>0</v>
      </c>
      <c r="R422" s="10">
        <f>3/24*OO[[#This Row],[74 (28JUN1985 03:00:00)-Water Temperature (C)]]*OO[[#This Row],[16]]/SUM(OO[16])</f>
        <v>0</v>
      </c>
      <c r="S422" s="10">
        <f>3/24*OO[[#This Row],[75 (28JUN1985 06:00:00)-Water Temperature (C)]]*OO[[#This Row],[17]]/SUM(OO[17])</f>
        <v>0</v>
      </c>
      <c r="T422" s="10">
        <f>3/24*OO[[#This Row],[76 (28JUN1985 09:00:00)-Water Temperature (C)]]*OO[[#This Row],[18]]/SUM(OO[18])</f>
        <v>0</v>
      </c>
      <c r="U422" s="10">
        <f>3/24*OO[[#This Row],[77 (28JUN1985 12:00:00)-Water Temperature (C)]]*OO[[#This Row],[19]]/SUM(OO[19])</f>
        <v>0</v>
      </c>
      <c r="V422" s="10">
        <f>3/24000000*OO[[#This Row],[78 (28JUN1985 15:00:00)-Water Temperature (C)]]*OO[[#This Row],[20]]</f>
        <v>0</v>
      </c>
      <c r="W422" s="10">
        <f>3/24000000*OO[[#This Row],[79 (28JUN1985 18:00:00)-Water Temperature (C)]]*OO[[#This Row],[21]]</f>
        <v>0</v>
      </c>
      <c r="X422" s="10">
        <f>3/24000000*OO[[#This Row],[80 (28JUN1985 21:00:00)-Water Temperature (C)]]*OO[[#This Row],[22]]</f>
        <v>8.9023191889199982E-44</v>
      </c>
      <c r="Y422" s="10">
        <f>3/24000000*OO[[#This Row],[81 (29JUN1985 00:00:00)-Water Temperature (C)]]*OO[[#This Row],[23]]</f>
        <v>7.0210970834550001E-37</v>
      </c>
      <c r="Z422" s="10">
        <f>3/24000000*OO[[#This Row],[82 (29JUN1985 03:00:00)-Water Temperature (C)]]*OO[[#This Row],[24]]</f>
        <v>1.3332245631075E-30</v>
      </c>
      <c r="AA422" s="10">
        <f>3/24000000*OO[[#This Row],[83 (29JUN1985 06:00:00)-Water Temperature (C)]]*OO[[#This Row],[25]]</f>
        <v>6.4917260262074999E-25</v>
      </c>
      <c r="AB422" s="10">
        <f>3/24000000*OO[[#This Row],[84 (29JUN1985 09:00:00)-Water Temperature (C)]]*OO[[#This Row],[26]]</f>
        <v>1.0286934905566249E-20</v>
      </c>
      <c r="AC422" s="10">
        <f>3/24000000*OO[[#This Row],[85 (29JUN1985 12:00:00)-Water Temperature (C)]]*OO[[#This Row],[27]]</f>
        <v>2.0959098013749996E-17</v>
      </c>
      <c r="AD422" s="10">
        <f>3/24000000*OO[[#This Row],[86 (29JUN1985 15:00:00)-Water Temperature (C)]]*OO[[#This Row],[28]]</f>
        <v>1.1258808001244998E-14</v>
      </c>
      <c r="AE422" s="10">
        <f>3/24000000*OO[[#This Row],[88 (29JUN1985 21:00:00)-Water Temperature (C)]]*OO[[#This Row],[30]]</f>
        <v>1.9421092344830001E-10</v>
      </c>
      <c r="AF422" s="10">
        <f>3/24000000*OO[[#This Row],[88 (29JUN1985 21:00:00)-Water Temperature (C)]]*OO[[#This Row],[30]]</f>
        <v>1.9421092344830001E-10</v>
      </c>
      <c r="AG422" s="10">
        <f>3/24000000*OO[[#This Row],[89 (30JUN1985 00:00:00)-Water Temperature (C)]]*OO[[#This Row],[31]]</f>
        <v>8.4480382288100005E-9</v>
      </c>
      <c r="AH422" s="10">
        <f>3/24000000*OO[[#This Row],[90 (30JUN1985 03:00:00)-Water Temperature (C)]]*OO[[#This Row],[32]]</f>
        <v>2.0501822569262499E-7</v>
      </c>
      <c r="AI422" s="10">
        <f>3/24000000*OO[[#This Row],[91 (30JUN1985 06:00:00)-Water Temperature (C)]]*OO[[#This Row],[33]]</f>
        <v>3.036814049555E-6</v>
      </c>
      <c r="AJ422" s="10">
        <f>3/24000000*OO[[#This Row],[92 (30JUN1985 09:00:00)-Water Temperature (C)]]*OO[[#This Row],[34]]</f>
        <v>2.9693278970712499E-5</v>
      </c>
      <c r="AK422" s="10">
        <f>3/24000000*OO[[#This Row],[93 (30JUN1985 12:00:00)-Water Temperature (C)]]*OO[[#This Row],[35]]</f>
        <v>2.0224965784041248E-4</v>
      </c>
      <c r="AL422" s="10">
        <f>3/24000000*OO[[#This Row],[94 (30JUN1985 15:00:00)-Water Temperature (C)]]*OO[[#This Row],[36]]</f>
        <v>9.9833195770899987E-4</v>
      </c>
      <c r="AM422" s="10">
        <f>3/24000000*OO[[#This Row],[95 (30JUN1985 18:00:00)-Water Temperature (C)]]*OO[[#This Row],[37]]</f>
        <v>3.6293870762099997E-3</v>
      </c>
      <c r="AN422" s="10">
        <f>3/24000000*OO[[#This Row],[96 (30JUN1985 21:00:00)-Water Temperature (C)]]*OO[[#This Row],[38]]</f>
        <v>9.8406553235824996E-3</v>
      </c>
      <c r="AO422" s="10">
        <f>3/24000000*OO[[#This Row],[97 (01JUL1985 00:00:00)-Water Temperature (C)]]*OO[[#This Row],[39]]</f>
        <v>2.0447085591912502E-2</v>
      </c>
      <c r="AP422" s="10">
        <f>3/24000000*OO[[#This Row],[98 (01JUL1985 03:00:00)-Water Temperature (C)]]*OO[[#This Row],[40]]</f>
        <v>3.3569765796262502E-2</v>
      </c>
      <c r="AQ422" s="10">
        <f>3/24000000*OO[[#This Row],[99 (01JUL1985 06:00:00)-Water Temperature (C)]]*OO[[#This Row],[41]]</f>
        <v>4.5102371013225E-2</v>
      </c>
      <c r="AR422" s="10">
        <f>3/24000000*OO[[#This Row],[100 (01JUL1985 09:00:00)-Water Temperature (C)]]*OO[[#This Row],[42]]</f>
        <v>5.2386655816599993E-2</v>
      </c>
      <c r="AS422" s="10">
        <f>3/24000000*OO[[#This Row],[101 (01JUL1985 12:00:00)-Water Temperature (C)]]*OO[[#This Row],[43]]</f>
        <v>5.2782791359125003E-2</v>
      </c>
      <c r="AT422" s="10">
        <f>3/24000000*OO[[#This Row],[102 (01JUL1985 15:00:00)-Water Temperature (C)]]*OO[[#This Row],[44]]</f>
        <v>4.6878480765450009E-2</v>
      </c>
      <c r="AU422" s="10">
        <f>3/24000000*OO[[#This Row],[103 (01JUL1985 18:00:00)-Water Temperature (C)]]*OO[[#This Row],[45]]</f>
        <v>3.6494892454624998E-2</v>
      </c>
      <c r="AV422" s="10">
        <f>3/24000000*OO[[#This Row],[104 (01JUL1985 21:00:00)-Water Temperature (C)]]*OO[[#This Row],[46]]</f>
        <v>2.49411395618E-2</v>
      </c>
      <c r="AW422" s="10">
        <f>3/24000000*OO[[#This Row],[105 (02JUL1985 00:00:00)-Water Temperature (C)]]*OO[[#This Row],[47]]</f>
        <v>1.5050236545625E-2</v>
      </c>
      <c r="AX422" s="10">
        <f>3/24000000*OO[[#This Row],[106 (02JUL1985 03:00:00)-Water Temperature (C)]]*OO[[#This Row],[48]]</f>
        <v>8.0755328752424981E-3</v>
      </c>
      <c r="AY422" s="10">
        <f>3/24000000*OO[[#This Row],[107 (02JUL1985 06:00:00)-Water Temperature (C)]]*OO[[#This Row],[49]]</f>
        <v>3.9674045103150002E-3</v>
      </c>
      <c r="AZ422" s="10">
        <f>3/24000000*OO[[#This Row],[108 (02JUL1985 09:00:00)-Water Temperature (C)]]*OO[[#This Row],[50]]</f>
        <v>1.9032575115352499E-3</v>
      </c>
      <c r="BA422" s="10">
        <f>3/24000000*OO[[#This Row],[109 (02JUL1985 12:00:00)-Water Temperature (C)]]*OO[[#This Row],[51]]</f>
        <v>8.9282781649099993E-4</v>
      </c>
      <c r="BB422" s="10">
        <f>3/24000000*OO[[#This Row],[110 (02JUL1985 15:00:00)-Water Temperature (C)]]*OO[[#This Row],[52]]</f>
        <v>4.2359769004649998E-4</v>
      </c>
      <c r="BC422" s="10">
        <f>3/24000000*OO[[#This Row],[111 (02JUL1985 18:00:00)-Water Temperature (C)]]*OO[[#This Row],[53]]</f>
        <v>2.1805448762494999E-4</v>
      </c>
      <c r="BD422" s="10">
        <f>3/24000000*OO[[#This Row],[112 (02JUL1985 21:00:00)-Water Temperature (C)]]*OO[[#This Row],[54]]</f>
        <v>1.3261692598136248E-4</v>
      </c>
      <c r="BE422" s="10">
        <f>3/24000000*OO[[#This Row],[113 (03JUL1985 00:00:00)-Water Temperature (C)]]*OO[[#This Row],[55]]</f>
        <v>9.8453352258724984E-5</v>
      </c>
      <c r="BF422" s="10">
        <f>3/24000000*OO[[#This Row],[114 (03JUL1985 03:00:00)-Water Temperature (C)]]*OO[[#This Row],[56]]</f>
        <v>8.3445911889999978E-5</v>
      </c>
      <c r="BG422" s="10">
        <f>3/24000000*OO[[#This Row],[115 (03JUL1985 06:00:00)-Water Temperature (C)]]*OO[[#This Row],[57]]</f>
        <v>7.4254939171874992E-5</v>
      </c>
      <c r="BH422" s="10">
        <f>3/24000000*OO[[#This Row],[116 (03JUL1985 09:00:00)-Water Temperature (C)]]*OO[[#This Row],[58]]</f>
        <v>6.8743811438099983E-5</v>
      </c>
      <c r="BI422" s="10">
        <f>3/24000000*OO[[#This Row],[117 (03JUL1985 12:00:00)-Water Temperature (C)]]*OO[[#This Row],[59]]</f>
        <v>6.515603529029999E-5</v>
      </c>
      <c r="BJ422" s="10">
        <f>3/24000000*OO[[#This Row],[118 (03JUL1985 15:00:00)-Water Temperature (C)]]*OO[[#This Row],[60]]</f>
        <v>6.2271027119999999E-5</v>
      </c>
      <c r="BK422" s="10">
        <f>3/24000000*OO[[#This Row],[119 (03JUL1985 18:00:00)-Water Temperature (C)]]*OO[[#This Row],[61]]</f>
        <v>5.9248121598925E-5</v>
      </c>
      <c r="BL422" s="10">
        <f>3/24000000*OO[[#This Row],[120 (03JUL1985 21:00:00)-Water Temperature (C)]]*OO[[#This Row],[62]]</f>
        <v>5.4351881822699993E-5</v>
      </c>
      <c r="BM422" s="10">
        <f>3/24000000*OO[[#This Row],[121 (04JUL1985 00:00:00)-Water Temperature (C)]]*OO[[#This Row],[63]]</f>
        <v>4.8111798888737492E-5</v>
      </c>
      <c r="BN422" s="10">
        <f>3/24000000*OO[[#This Row],[122 (04JUL1985 03:00:00)-Water Temperature (C)]]*OO[[#This Row],[64]]</f>
        <v>4.1416519379449995E-5</v>
      </c>
      <c r="BO422" s="10">
        <f>3/24000000*OO[[#This Row],[123 (04JUL1985 06:00:00)-Water Temperature (C)]]*OO[[#This Row],[65]]</f>
        <v>3.5223286095274998E-5</v>
      </c>
      <c r="BP422" s="10">
        <f>3/24000000*OO[[#This Row],[124 (04JUL1985 09:00:00)-Water Temperature (C)]]*OO[[#This Row],[66]]</f>
        <v>3.0429731500162495E-5</v>
      </c>
      <c r="BQ422" s="10">
        <f>3/24000000*OO[[#This Row],[125 (04JUL1985 12:00:00)-Water Temperature (C)]]*OO[[#This Row],[67]]</f>
        <v>2.6559198177449997E-5</v>
      </c>
      <c r="BR422" s="10">
        <f>3/24000000*OO[[#This Row],[126 (04JUL1985 15:00:00)-Water Temperature (C)]]*OO[[#This Row],[68]]</f>
        <v>2.3770824049458744E-5</v>
      </c>
      <c r="BS422" s="10">
        <f>3/24000000*OO[[#This Row],[127 (04JUL1985 18:00:00)-Water Temperature (C)]]*OO[[#This Row],[69]]</f>
        <v>2.1027099473787497E-5</v>
      </c>
      <c r="BT422" s="10">
        <f>3/24000000*OO[[#This Row],[128 (04JUL1985 21:00:00)-Water Temperature (C)]]*OO[[#This Row],[70]]</f>
        <v>1.81846740292875E-5</v>
      </c>
      <c r="BU422" s="10">
        <f>3/24000000*OO[[#This Row],[129 (05JUL1985 00:00:00)-Water Temperature (C)]]*OO[[#This Row],[71]]</f>
        <v>1.5238199408354999E-5</v>
      </c>
      <c r="BV422" s="10">
        <f>3/24000000*OO[[#This Row],[130 (05JUL1985 03:00:00)-Water Temperature (C)]]*OO[[#This Row],[72]]</f>
        <v>1.232147462509625E-5</v>
      </c>
      <c r="BW422" s="10">
        <f>3/24000000*OO[[#This Row],[131 (05JUL1985 06:00:00)-Water Temperature (C)]]*OO[[#This Row],[73]]</f>
        <v>9.7723266570799989E-6</v>
      </c>
      <c r="BX422" s="10">
        <f>3/24000000*OO[[#This Row],[132 (05JUL1985 09:00:00)-Water Temperature (C)]]*OO[[#This Row],[74]]</f>
        <v>7.9041403491374997E-6</v>
      </c>
      <c r="BY422" s="10">
        <f>3/24000000*OO[[#This Row],[133 (05JUL1985 12:00:00)-Water Temperature (C)]]*OO[[#This Row],[75]]</f>
        <v>6.4104922625625001E-6</v>
      </c>
      <c r="BZ422" s="10">
        <f>3/24000000*OO[[#This Row],[134 (05JUL1985 15:00:00)-Water Temperature (C)]]*OO[[#This Row],[76]]</f>
        <v>5.3470151319174999E-6</v>
      </c>
      <c r="CA422" s="10">
        <f>3/24000000*OO[[#This Row],[135 (05JUL1985 18:00:00)-Water Temperature (C)]]*OO[[#This Row],[77]]</f>
        <v>4.5528303603087501E-6</v>
      </c>
      <c r="CB422" s="10">
        <f>3/24000000*OO[[#This Row],[136 (05JUL1985 21:00:00)-Water Temperature (C)]]*OO[[#This Row],[78]]</f>
        <v>3.9338437488E-6</v>
      </c>
      <c r="CC422" s="10">
        <f>3/24000000*OO[[#This Row],[137 (06JUL1985 00:00:00)-Water Temperature (C)]]*OO[[#This Row],[79]]</f>
        <v>3.4319275128000001E-6</v>
      </c>
      <c r="CD422" s="10">
        <f>3/24000000*OO[[#This Row],[138 (06JUL1985 03:00:00)-Water Temperature (C)]]*OO[[#This Row],[80]]</f>
        <v>3.0249560534049999E-6</v>
      </c>
      <c r="CE422" s="10">
        <f>3/24000000*OO[[#This Row],[139 (06JUL1985 06:00:00)-Water Temperature (C)]]*OO[[#This Row],[81]]</f>
        <v>2.7216258054049997E-6</v>
      </c>
      <c r="CF422" s="10">
        <f>3/24000000*OO[[#This Row],[140 (06JUL1985 09:00:00)-Water Temperature (C)]]*OO[[#This Row],[82]]</f>
        <v>2.566512430375E-6</v>
      </c>
      <c r="CG422" s="10">
        <f>3/24000000*OO[[#This Row],[141 (06JUL1985 12:00:00)-Water Temperature (C)]]*OO[[#This Row],[83]]</f>
        <v>2.4734406052034998E-6</v>
      </c>
      <c r="CH422" s="10">
        <f>3/24000000*OO[[#This Row],[142 (06JUL1985 15:00:00)-Water Temperature (C)]]*OO[[#This Row],[84]]</f>
        <v>2.4394463705306248E-6</v>
      </c>
      <c r="CI422" s="10">
        <f>3/24000000*OO[[#This Row],[143 (06JUL1985 18:00:00)-Water Temperature (C)]]*OO[[#This Row],[85]]</f>
        <v>2.4144582069269998E-6</v>
      </c>
      <c r="CJ422" s="10">
        <f>3/24000000*OO[[#This Row],[144 (06JUL1985 21:00:00)-Water Temperature (C)]]*OO[[#This Row],[86]]</f>
        <v>2.3383981036442498E-6</v>
      </c>
      <c r="CK422" s="10">
        <f>3/24000000*OO[[#This Row],[145 (07JUL1985 00:00:00)-Water Temperature (C)]]*OO[[#This Row],[87]]</f>
        <v>2.2168602276450001E-6</v>
      </c>
      <c r="CL422" s="10">
        <f>3/24000000*OO[[#This Row],[146 (07JUL1985 03:00:00)-Water Temperature (C)]]*OO[[#This Row],[88]]</f>
        <v>2.0854208455150004E-6</v>
      </c>
      <c r="CM422" s="10">
        <f>3/24000000*OO[[#This Row],[147 (07JUL1985 06:00:00)-Water Temperature (C)]]*OO[[#This Row],[89]]</f>
        <v>1.9641176316596249E-6</v>
      </c>
      <c r="CN422" s="10">
        <f>3/24000000*OO[[#This Row],[148 (07JUL1985 09:00:00)-Water Temperature (C)]]*OO[[#This Row],[90]]</f>
        <v>1.9142899932137501E-6</v>
      </c>
      <c r="CO422" s="10">
        <f>3/24000000*OO[[#This Row],[149 (07JUL1985 12:00:00)-Water Temperature (C)]]*OO[[#This Row],[91]]</f>
        <v>1.9059797502559999E-6</v>
      </c>
      <c r="CP422" s="10">
        <f>3/24000000*OO[[#This Row],[150 (07JUL1985 15:00:00)-Water Temperature (C)]]*OO[[#This Row],[92]]</f>
        <v>1.9140566371369997E-6</v>
      </c>
      <c r="CQ422" s="10">
        <f>3/24000000*OO[[#This Row],[151 (07JUL1985 18:00:00)-Water Temperature (C)]]*OO[[#This Row],[93]]</f>
        <v>1.9096626304739995E-6</v>
      </c>
      <c r="CR422" s="10">
        <f>3/24000000*OO[[#This Row],[152 (07JUL1985 21:00:00)-Water Temperature (C)]]*OO[[#This Row],[94]]</f>
        <v>1.8426627417109999E-6</v>
      </c>
      <c r="CS422" s="10">
        <f>3/24000000*OO[[#This Row],[153 (08JUL1985 00:00:00)-Water Temperature (C)]]*OO[[#This Row],[95]]</f>
        <v>1.7337015673794999E-6</v>
      </c>
      <c r="CT422" s="10">
        <f>3/24000000*OO[[#This Row],[154 (08JUL1985 03:00:00)-Water Temperature (C)]]*OO[[#This Row],[96]]</f>
        <v>1.6061445300620002E-6</v>
      </c>
      <c r="CU422" s="10">
        <f>3/24000000*OO[[#This Row],[155 (08JUL1985 06:00:00)-Water Temperature (C)]]*OO[[#This Row],[97]]</f>
        <v>1.4873273109375E-6</v>
      </c>
      <c r="CV422" s="10">
        <f>3/24000000*OO[[#This Row],[156 (08JUL1985 09:00:00)-Water Temperature (C)]]*OO[[#This Row],[98]]</f>
        <v>1.3969386858768749E-6</v>
      </c>
      <c r="CW422" s="10">
        <f>3/24000000*OO[[#This Row],[157 (08JUL1985 12:00:00)-Water Temperature (C)]]*OO[[#This Row],[99]]</f>
        <v>1.3544848568456248E-6</v>
      </c>
    </row>
    <row r="423" spans="1:101" x14ac:dyDescent="0.35">
      <c r="A423" t="s">
        <v>430</v>
      </c>
      <c r="B423">
        <v>868.24109999999996</v>
      </c>
      <c r="C423" s="10">
        <f>3/24*OO[[#This Row],[59 (26JUN1985 06:00:00)-Water Temperature (C)]]*OO[[#This Row],[1]]/SUM(OO[1])</f>
        <v>0</v>
      </c>
      <c r="D423" s="10">
        <f>3/24*OO[[#This Row],[60 (26JUN1985 09:00:00)-Water Temperature (C)]]*OO[[#This Row],[2]]/SUM(OO[2])</f>
        <v>0</v>
      </c>
      <c r="E423" s="10">
        <f>3/24*OO[[#This Row],[61 (26JUN1985 12:00:00)-Water Temperature (C)]]*OO[[#This Row],[3]]/SUM(OO[3])</f>
        <v>0</v>
      </c>
      <c r="F423" s="10">
        <f>3/24*OO[[#This Row],[62 (26JUN1985 15:00:00)-Water Temperature (C)]]*OO[[#This Row],[4]]/SUM(OO[4])</f>
        <v>0</v>
      </c>
      <c r="G423" s="10">
        <f>3/24*OO[[#This Row],[63 (26JUN1985 18:00:00)-Water Temperature (C)]]*OO[[#This Row],[5]]/SUM(OO[5])</f>
        <v>0</v>
      </c>
      <c r="H423" s="10">
        <f>3/24*OO[[#This Row],[64 (26JUN1985 21:00:00)-Water Temperature (C)]]*OO[[#This Row],[6]]/SUM(OO[6])</f>
        <v>0</v>
      </c>
      <c r="I423" s="10">
        <f>3/24*OO[[#This Row],[65 (27JUN1985 00:00:00)-Water Temperature (C)]]*OO[[#This Row],[7]]/SUM(OO[7])</f>
        <v>0</v>
      </c>
      <c r="J423" s="10">
        <f>3/24*OO[[#This Row],[66 (27JUN1985 03:00:00)-Water Temperature (C)]]*OO[[#This Row],[8]]/SUM(OO[8])</f>
        <v>0</v>
      </c>
      <c r="K423" s="10">
        <f>3/24*OO[[#This Row],[67 (27JUN1985 06:00:00)-Water Temperature (C)]]*OO[[#This Row],[9]]/SUM(OO[9])</f>
        <v>0</v>
      </c>
      <c r="L423" s="10">
        <f>3/24*OO[[#This Row],[68 (27JUN1985 09:00:00)-Water Temperature (C)]]*OO[[#This Row],[10]]/SUM(OO[10])</f>
        <v>0</v>
      </c>
      <c r="M423" s="10">
        <f>3/24*OO[[#This Row],[69 (27JUN1985 12:00:00)-Water Temperature (C)]]*OO[[#This Row],[11]]/SUM(OO[11])</f>
        <v>0</v>
      </c>
      <c r="N423" s="10">
        <f>3/24*OO[[#This Row],[70 (27JUN1985 15:00:00)-Water Temperature (C)]]*OO[[#This Row],[12]]/SUM(OO[12])</f>
        <v>0</v>
      </c>
      <c r="O423" s="10">
        <f>3/24*OO[[#This Row],[71 (27JUN1985 18:00:00)-Water Temperature (C)]]*OO[[#This Row],[13]]/SUM(OO[13])</f>
        <v>0</v>
      </c>
      <c r="P423" s="10">
        <f>3/24*OO[[#This Row],[72 (27JUN1985 21:00:00)-Water Temperature (C)]]*OO[[#This Row],[14]]/SUM(OO[14])</f>
        <v>0</v>
      </c>
      <c r="Q423" s="10">
        <f>3/24*OO[[#This Row],[73 (28JUN1985 00:00:00)-Water Temperature (C)]]*OO[[#This Row],[15]]/SUM(OO[15])</f>
        <v>0</v>
      </c>
      <c r="R423" s="10">
        <f>3/24*OO[[#This Row],[74 (28JUN1985 03:00:00)-Water Temperature (C)]]*OO[[#This Row],[16]]/SUM(OO[16])</f>
        <v>0</v>
      </c>
      <c r="S423" s="10">
        <f>3/24*OO[[#This Row],[75 (28JUN1985 06:00:00)-Water Temperature (C)]]*OO[[#This Row],[17]]/SUM(OO[17])</f>
        <v>0</v>
      </c>
      <c r="T423" s="10">
        <f>3/24*OO[[#This Row],[76 (28JUN1985 09:00:00)-Water Temperature (C)]]*OO[[#This Row],[18]]/SUM(OO[18])</f>
        <v>0</v>
      </c>
      <c r="U423" s="10">
        <f>3/24*OO[[#This Row],[77 (28JUN1985 12:00:00)-Water Temperature (C)]]*OO[[#This Row],[19]]/SUM(OO[19])</f>
        <v>0</v>
      </c>
      <c r="V423" s="10">
        <f>3/24000000*OO[[#This Row],[78 (28JUN1985 15:00:00)-Water Temperature (C)]]*OO[[#This Row],[20]]</f>
        <v>0</v>
      </c>
      <c r="W423" s="10">
        <f>3/24000000*OO[[#This Row],[79 (28JUN1985 18:00:00)-Water Temperature (C)]]*OO[[#This Row],[21]]</f>
        <v>0</v>
      </c>
      <c r="X423" s="10">
        <f>3/24000000*OO[[#This Row],[80 (28JUN1985 21:00:00)-Water Temperature (C)]]*OO[[#This Row],[22]]</f>
        <v>0</v>
      </c>
      <c r="Y423" s="10">
        <f>3/24000000*OO[[#This Row],[81 (29JUN1985 00:00:00)-Water Temperature (C)]]*OO[[#This Row],[23]]</f>
        <v>1.7163536533919998E-37</v>
      </c>
      <c r="Z423" s="10">
        <f>3/24000000*OO[[#This Row],[82 (29JUN1985 03:00:00)-Water Temperature (C)]]*OO[[#This Row],[24]]</f>
        <v>2.6497392835775E-31</v>
      </c>
      <c r="AA423" s="10">
        <f>3/24000000*OO[[#This Row],[83 (29JUN1985 06:00:00)-Water Temperature (C)]]*OO[[#This Row],[25]]</f>
        <v>1.8915009290931249E-25</v>
      </c>
      <c r="AB423" s="10">
        <f>3/24000000*OO[[#This Row],[84 (29JUN1985 09:00:00)-Water Temperature (C)]]*OO[[#This Row],[26]]</f>
        <v>3.85276029992E-21</v>
      </c>
      <c r="AC423" s="10">
        <f>3/24000000*OO[[#This Row],[85 (29JUN1985 12:00:00)-Water Temperature (C)]]*OO[[#This Row],[27]]</f>
        <v>8.9732869242299995E-18</v>
      </c>
      <c r="AD423" s="10">
        <f>3/24000000*OO[[#This Row],[86 (29JUN1985 15:00:00)-Water Temperature (C)]]*OO[[#This Row],[28]]</f>
        <v>5.3159947832249996E-15</v>
      </c>
      <c r="AE423" s="10">
        <f>3/24000000*OO[[#This Row],[88 (29JUN1985 21:00:00)-Water Temperature (C)]]*OO[[#This Row],[30]]</f>
        <v>1.0611716011292498E-10</v>
      </c>
      <c r="AF423" s="10">
        <f>3/24000000*OO[[#This Row],[88 (29JUN1985 21:00:00)-Water Temperature (C)]]*OO[[#This Row],[30]]</f>
        <v>1.0611716011292498E-10</v>
      </c>
      <c r="AG423" s="10">
        <f>3/24000000*OO[[#This Row],[89 (30JUN1985 00:00:00)-Water Temperature (C)]]*OO[[#This Row],[31]]</f>
        <v>4.8980576204649997E-9</v>
      </c>
      <c r="AH423" s="10">
        <f>3/24000000*OO[[#This Row],[90 (30JUN1985 03:00:00)-Water Temperature (C)]]*OO[[#This Row],[32]]</f>
        <v>1.2523273328653751E-7</v>
      </c>
      <c r="AI423" s="10">
        <f>3/24000000*OO[[#This Row],[91 (30JUN1985 06:00:00)-Water Temperature (C)]]*OO[[#This Row],[33]]</f>
        <v>1.9407764609327504E-6</v>
      </c>
      <c r="AJ423" s="10">
        <f>3/24000000*OO[[#This Row],[92 (30JUN1985 09:00:00)-Water Temperature (C)]]*OO[[#This Row],[34]]</f>
        <v>1.9766886730027499E-5</v>
      </c>
      <c r="AK423" s="10">
        <f>3/24000000*OO[[#This Row],[93 (30JUN1985 12:00:00)-Water Temperature (C)]]*OO[[#This Row],[35]]</f>
        <v>1.3946701103444999E-4</v>
      </c>
      <c r="AL423" s="10">
        <f>3/24000000*OO[[#This Row],[94 (30JUN1985 15:00:00)-Water Temperature (C)]]*OO[[#This Row],[36]]</f>
        <v>7.1166428745799988E-4</v>
      </c>
      <c r="AM423" s="10">
        <f>3/24000000*OO[[#This Row],[95 (30JUN1985 18:00:00)-Water Temperature (C)]]*OO[[#This Row],[37]]</f>
        <v>2.6742555913199994E-3</v>
      </c>
      <c r="AN423" s="10">
        <f>3/24000000*OO[[#This Row],[96 (30JUN1985 21:00:00)-Water Temperature (C)]]*OO[[#This Row],[38]]</f>
        <v>7.4796777550599994E-3</v>
      </c>
      <c r="AO423" s="10">
        <f>3/24000000*OO[[#This Row],[97 (01JUL1985 00:00:00)-Water Temperature (C)]]*OO[[#This Row],[39]]</f>
        <v>1.5997451103302498E-2</v>
      </c>
      <c r="AP423" s="10">
        <f>3/24000000*OO[[#This Row],[98 (01JUL1985 03:00:00)-Water Temperature (C)]]*OO[[#This Row],[40]]</f>
        <v>2.7013405334175001E-2</v>
      </c>
      <c r="AQ423" s="10">
        <f>3/24000000*OO[[#This Row],[99 (01JUL1985 06:00:00)-Water Temperature (C)]]*OO[[#This Row],[41]]</f>
        <v>3.7190850831474997E-2</v>
      </c>
      <c r="AR423" s="10">
        <f>3/24000000*OO[[#This Row],[100 (01JUL1985 09:00:00)-Water Temperature (C)]]*OO[[#This Row],[42]]</f>
        <v>4.4125403248525E-2</v>
      </c>
      <c r="AS423" s="10">
        <f>3/24000000*OO[[#This Row],[101 (01JUL1985 12:00:00)-Water Temperature (C)]]*OO[[#This Row],[43]]</f>
        <v>4.5272480504200005E-2</v>
      </c>
      <c r="AT423" s="10">
        <f>3/24000000*OO[[#This Row],[102 (01JUL1985 15:00:00)-Water Temperature (C)]]*OO[[#This Row],[44]]</f>
        <v>4.0968534864412494E-2</v>
      </c>
      <c r="AU423" s="10">
        <f>3/24000000*OO[[#This Row],[103 (01JUL1985 18:00:00)-Water Temperature (C)]]*OO[[#This Row],[45]]</f>
        <v>3.2471758808125001E-2</v>
      </c>
      <c r="AV423" s="10">
        <f>3/24000000*OO[[#This Row],[104 (01JUL1985 21:00:00)-Water Temperature (C)]]*OO[[#This Row],[46]]</f>
        <v>2.2608527232199999E-2</v>
      </c>
      <c r="AW423" s="10">
        <f>3/24000000*OO[[#This Row],[105 (02JUL1985 00:00:00)-Water Temperature (C)]]*OO[[#This Row],[47]]</f>
        <v>1.3903386796530002E-2</v>
      </c>
      <c r="AX423" s="10">
        <f>3/24000000*OO[[#This Row],[106 (02JUL1985 03:00:00)-Water Temperature (C)]]*OO[[#This Row],[48]]</f>
        <v>7.5947185887374992E-3</v>
      </c>
      <c r="AY423" s="10">
        <f>3/24000000*OO[[#This Row],[107 (02JUL1985 06:00:00)-Water Temperature (C)]]*OO[[#This Row],[49]]</f>
        <v>3.7839568062675E-3</v>
      </c>
      <c r="AZ423" s="10">
        <f>3/24000000*OO[[#This Row],[108 (02JUL1985 09:00:00)-Water Temperature (C)]]*OO[[#This Row],[50]]</f>
        <v>1.8326550443084999E-3</v>
      </c>
      <c r="BA423" s="10">
        <f>3/24000000*OO[[#This Row],[109 (02JUL1985 12:00:00)-Water Temperature (C)]]*OO[[#This Row],[51]]</f>
        <v>8.6392041958412505E-4</v>
      </c>
      <c r="BB423" s="10">
        <f>3/24000000*OO[[#This Row],[110 (02JUL1985 15:00:00)-Water Temperature (C)]]*OO[[#This Row],[52]]</f>
        <v>4.091478960684999E-4</v>
      </c>
      <c r="BC423" s="10">
        <f>3/24000000*OO[[#This Row],[111 (02JUL1985 18:00:00)-Water Temperature (C)]]*OO[[#This Row],[53]]</f>
        <v>2.0733849224900002E-4</v>
      </c>
      <c r="BD423" s="10">
        <f>3/24000000*OO[[#This Row],[112 (02JUL1985 21:00:00)-Water Temperature (C)]]*OO[[#This Row],[54]]</f>
        <v>1.2237905947279999E-4</v>
      </c>
      <c r="BE423" s="10">
        <f>3/24000000*OO[[#This Row],[113 (03JUL1985 00:00:00)-Water Temperature (C)]]*OO[[#This Row],[55]]</f>
        <v>8.8304221045599996E-5</v>
      </c>
      <c r="BF423" s="10">
        <f>3/24000000*OO[[#This Row],[114 (03JUL1985 03:00:00)-Water Temperature (C)]]*OO[[#This Row],[56]]</f>
        <v>7.3838858710174995E-5</v>
      </c>
      <c r="BG423" s="10">
        <f>3/24000000*OO[[#This Row],[115 (03JUL1985 06:00:00)-Water Temperature (C)]]*OO[[#This Row],[57]]</f>
        <v>6.5541686191499999E-5</v>
      </c>
      <c r="BH423" s="10">
        <f>3/24000000*OO[[#This Row],[116 (03JUL1985 09:00:00)-Water Temperature (C)]]*OO[[#This Row],[58]]</f>
        <v>6.0604752908700003E-5</v>
      </c>
      <c r="BI423" s="10">
        <f>3/24000000*OO[[#This Row],[117 (03JUL1985 12:00:00)-Water Temperature (C)]]*OO[[#This Row],[59]]</f>
        <v>5.7390517328925003E-5</v>
      </c>
      <c r="BJ423" s="10">
        <f>3/24000000*OO[[#This Row],[118 (03JUL1985 15:00:00)-Water Temperature (C)]]*OO[[#This Row],[60]]</f>
        <v>5.4876087092624997E-5</v>
      </c>
      <c r="BK423" s="10">
        <f>3/24000000*OO[[#This Row],[119 (03JUL1985 18:00:00)-Water Temperature (C)]]*OO[[#This Row],[61]]</f>
        <v>5.2357377145499998E-5</v>
      </c>
      <c r="BL423" s="10">
        <f>3/24000000*OO[[#This Row],[120 (03JUL1985 21:00:00)-Water Temperature (C)]]*OO[[#This Row],[62]]</f>
        <v>4.8312892333487504E-5</v>
      </c>
      <c r="BM423" s="10">
        <f>3/24000000*OO[[#This Row],[121 (04JUL1985 00:00:00)-Water Temperature (C)]]*OO[[#This Row],[63]]</f>
        <v>4.301402232E-5</v>
      </c>
      <c r="BN423" s="10">
        <f>3/24000000*OO[[#This Row],[122 (04JUL1985 03:00:00)-Water Temperature (C)]]*OO[[#This Row],[64]]</f>
        <v>3.7198576397949998E-5</v>
      </c>
      <c r="BO423" s="10">
        <f>3/24000000*OO[[#This Row],[123 (04JUL1985 06:00:00)-Water Temperature (C)]]*OO[[#This Row],[65]]</f>
        <v>3.1746360750162501E-5</v>
      </c>
      <c r="BP423" s="10">
        <f>3/24000000*OO[[#This Row],[124 (04JUL1985 09:00:00)-Water Temperature (C)]]*OO[[#This Row],[66]]</f>
        <v>2.744491643385E-5</v>
      </c>
      <c r="BQ423" s="10">
        <f>3/24000000*OO[[#This Row],[125 (04JUL1985 12:00:00)-Water Temperature (C)]]*OO[[#This Row],[67]]</f>
        <v>2.3961956242672502E-5</v>
      </c>
      <c r="BR423" s="10">
        <f>3/24000000*OO[[#This Row],[126 (04JUL1985 15:00:00)-Water Temperature (C)]]*OO[[#This Row],[68]]</f>
        <v>2.1455190539238749E-5</v>
      </c>
      <c r="BS423" s="10">
        <f>3/24000000*OO[[#This Row],[127 (04JUL1985 18:00:00)-Water Temperature (C)]]*OO[[#This Row],[69]]</f>
        <v>1.9055124305718747E-5</v>
      </c>
      <c r="BT423" s="10">
        <f>3/24000000*OO[[#This Row],[128 (04JUL1985 21:00:00)-Water Temperature (C)]]*OO[[#This Row],[70]]</f>
        <v>1.6568627334536252E-5</v>
      </c>
      <c r="BU423" s="10">
        <f>3/24000000*OO[[#This Row],[129 (05JUL1985 00:00:00)-Water Temperature (C)]]*OO[[#This Row],[71]]</f>
        <v>1.3979126611738751E-5</v>
      </c>
      <c r="BV423" s="10">
        <f>3/24000000*OO[[#This Row],[130 (05JUL1985 03:00:00)-Water Temperature (C)]]*OO[[#This Row],[72]]</f>
        <v>1.1384212086393747E-5</v>
      </c>
      <c r="BW423" s="10">
        <f>3/24000000*OO[[#This Row],[131 (05JUL1985 06:00:00)-Water Temperature (C)]]*OO[[#This Row],[73]]</f>
        <v>9.0679856401687491E-6</v>
      </c>
      <c r="BX423" s="10">
        <f>3/24000000*OO[[#This Row],[132 (05JUL1985 09:00:00)-Water Temperature (C)]]*OO[[#This Row],[74]]</f>
        <v>7.3431798878250006E-6</v>
      </c>
      <c r="BY423" s="10">
        <f>3/24000000*OO[[#This Row],[133 (05JUL1985 12:00:00)-Water Temperature (C)]]*OO[[#This Row],[75]]</f>
        <v>5.95738065625875E-6</v>
      </c>
      <c r="BZ423" s="10">
        <f>3/24000000*OO[[#This Row],[134 (05JUL1985 15:00:00)-Water Temperature (C)]]*OO[[#This Row],[76]]</f>
        <v>4.9558204357199998E-6</v>
      </c>
      <c r="CA423" s="10">
        <f>3/24000000*OO[[#This Row],[135 (05JUL1985 18:00:00)-Water Temperature (C)]]*OO[[#This Row],[77]]</f>
        <v>4.2142907194875E-6</v>
      </c>
      <c r="CB423" s="10">
        <f>3/24000000*OO[[#This Row],[136 (05JUL1985 21:00:00)-Water Temperature (C)]]*OO[[#This Row],[78]]</f>
        <v>3.6381899611199996E-6</v>
      </c>
      <c r="CC423" s="10">
        <f>3/24000000*OO[[#This Row],[137 (06JUL1985 00:00:00)-Water Temperature (C)]]*OO[[#This Row],[79]]</f>
        <v>3.1722578816249999E-6</v>
      </c>
      <c r="CD423" s="10">
        <f>3/24000000*OO[[#This Row],[138 (06JUL1985 03:00:00)-Water Temperature (C)]]*OO[[#This Row],[80]]</f>
        <v>2.7950821914674991E-6</v>
      </c>
      <c r="CE423" s="10">
        <f>3/24000000*OO[[#This Row],[139 (06JUL1985 06:00:00)-Water Temperature (C)]]*OO[[#This Row],[81]]</f>
        <v>2.5117971672299993E-6</v>
      </c>
      <c r="CF423" s="10">
        <f>3/24000000*OO[[#This Row],[140 (06JUL1985 09:00:00)-Water Temperature (C)]]*OO[[#This Row],[82]]</f>
        <v>2.3651222666532497E-6</v>
      </c>
      <c r="CG423" s="10">
        <f>3/24000000*OO[[#This Row],[141 (06JUL1985 12:00:00)-Water Temperature (C)]]*OO[[#This Row],[83]]</f>
        <v>2.2753694278923751E-6</v>
      </c>
      <c r="CH423" s="10">
        <f>3/24000000*OO[[#This Row],[142 (06JUL1985 15:00:00)-Water Temperature (C)]]*OO[[#This Row],[84]]</f>
        <v>2.2404495755687497E-6</v>
      </c>
      <c r="CI423" s="10">
        <f>3/24000000*OO[[#This Row],[143 (06JUL1985 18:00:00)-Water Temperature (C)]]*OO[[#This Row],[85]]</f>
        <v>2.2222198393998751E-6</v>
      </c>
      <c r="CJ423" s="10">
        <f>3/24000000*OO[[#This Row],[144 (06JUL1985 21:00:00)-Water Temperature (C)]]*OO[[#This Row],[86]]</f>
        <v>2.1596837287149997E-6</v>
      </c>
      <c r="CK423" s="10">
        <f>3/24000000*OO[[#This Row],[145 (07JUL1985 00:00:00)-Water Temperature (C)]]*OO[[#This Row],[87]]</f>
        <v>2.0507890422734999E-6</v>
      </c>
      <c r="CL423" s="10">
        <f>3/24000000*OO[[#This Row],[146 (07JUL1985 03:00:00)-Water Temperature (C)]]*OO[[#This Row],[88]]</f>
        <v>1.936155789584375E-6</v>
      </c>
      <c r="CM423" s="10">
        <f>3/24000000*OO[[#This Row],[147 (07JUL1985 06:00:00)-Water Temperature (C)]]*OO[[#This Row],[89]]</f>
        <v>1.823731442264375E-6</v>
      </c>
      <c r="CN423" s="10">
        <f>3/24000000*OO[[#This Row],[148 (07JUL1985 09:00:00)-Water Temperature (C)]]*OO[[#This Row],[90]]</f>
        <v>1.77624214342825E-6</v>
      </c>
      <c r="CO423" s="10">
        <f>3/24000000*OO[[#This Row],[149 (07JUL1985 12:00:00)-Water Temperature (C)]]*OO[[#This Row],[91]]</f>
        <v>1.7658311760101247E-6</v>
      </c>
      <c r="CP423" s="10">
        <f>3/24000000*OO[[#This Row],[150 (07JUL1985 15:00:00)-Water Temperature (C)]]*OO[[#This Row],[92]]</f>
        <v>1.7741032721064999E-6</v>
      </c>
      <c r="CQ423" s="10">
        <f>3/24000000*OO[[#This Row],[151 (07JUL1985 18:00:00)-Water Temperature (C)]]*OO[[#This Row],[93]]</f>
        <v>1.775959265964625E-6</v>
      </c>
      <c r="CR423" s="10">
        <f>3/24000000*OO[[#This Row],[152 (07JUL1985 21:00:00)-Water Temperature (C)]]*OO[[#This Row],[94]]</f>
        <v>1.7215209237904998E-6</v>
      </c>
      <c r="CS423" s="10">
        <f>3/24000000*OO[[#This Row],[153 (08JUL1985 00:00:00)-Water Temperature (C)]]*OO[[#This Row],[95]]</f>
        <v>1.6254048687129999E-6</v>
      </c>
      <c r="CT423" s="10">
        <f>3/24000000*OO[[#This Row],[154 (08JUL1985 03:00:00)-Water Temperature (C)]]*OO[[#This Row],[96]]</f>
        <v>1.5118134764874999E-6</v>
      </c>
      <c r="CU423" s="10">
        <f>3/24000000*OO[[#This Row],[155 (08JUL1985 06:00:00)-Water Temperature (C)]]*OO[[#This Row],[97]]</f>
        <v>1.4015638396539999E-6</v>
      </c>
      <c r="CV423" s="10">
        <f>3/24000000*OO[[#This Row],[156 (08JUL1985 09:00:00)-Water Temperature (C)]]*OO[[#This Row],[98]]</f>
        <v>1.3147447176734998E-6</v>
      </c>
      <c r="CW423" s="10">
        <f>3/24000000*OO[[#This Row],[157 (08JUL1985 12:00:00)-Water Temperature (C)]]*OO[[#This Row],[99]]</f>
        <v>1.2740363407655E-6</v>
      </c>
    </row>
    <row r="424" spans="1:101" x14ac:dyDescent="0.35">
      <c r="A424" t="s">
        <v>431</v>
      </c>
      <c r="B424">
        <v>283.48840000000001</v>
      </c>
      <c r="C424" s="10">
        <f>3/24*OO[[#This Row],[59 (26JUN1985 06:00:00)-Water Temperature (C)]]*OO[[#This Row],[1]]/SUM(OO[1])</f>
        <v>0</v>
      </c>
      <c r="D424" s="10">
        <f>3/24*OO[[#This Row],[60 (26JUN1985 09:00:00)-Water Temperature (C)]]*OO[[#This Row],[2]]/SUM(OO[2])</f>
        <v>0</v>
      </c>
      <c r="E424" s="10">
        <f>3/24*OO[[#This Row],[61 (26JUN1985 12:00:00)-Water Temperature (C)]]*OO[[#This Row],[3]]/SUM(OO[3])</f>
        <v>0</v>
      </c>
      <c r="F424" s="10">
        <f>3/24*OO[[#This Row],[62 (26JUN1985 15:00:00)-Water Temperature (C)]]*OO[[#This Row],[4]]/SUM(OO[4])</f>
        <v>0</v>
      </c>
      <c r="G424" s="10">
        <f>3/24*OO[[#This Row],[63 (26JUN1985 18:00:00)-Water Temperature (C)]]*OO[[#This Row],[5]]/SUM(OO[5])</f>
        <v>0</v>
      </c>
      <c r="H424" s="10">
        <f>3/24*OO[[#This Row],[64 (26JUN1985 21:00:00)-Water Temperature (C)]]*OO[[#This Row],[6]]/SUM(OO[6])</f>
        <v>0</v>
      </c>
      <c r="I424" s="10">
        <f>3/24*OO[[#This Row],[65 (27JUN1985 00:00:00)-Water Temperature (C)]]*OO[[#This Row],[7]]/SUM(OO[7])</f>
        <v>0</v>
      </c>
      <c r="J424" s="10">
        <f>3/24*OO[[#This Row],[66 (27JUN1985 03:00:00)-Water Temperature (C)]]*OO[[#This Row],[8]]/SUM(OO[8])</f>
        <v>0</v>
      </c>
      <c r="K424" s="10">
        <f>3/24*OO[[#This Row],[67 (27JUN1985 06:00:00)-Water Temperature (C)]]*OO[[#This Row],[9]]/SUM(OO[9])</f>
        <v>0</v>
      </c>
      <c r="L424" s="10">
        <f>3/24*OO[[#This Row],[68 (27JUN1985 09:00:00)-Water Temperature (C)]]*OO[[#This Row],[10]]/SUM(OO[10])</f>
        <v>0</v>
      </c>
      <c r="M424" s="10">
        <f>3/24*OO[[#This Row],[69 (27JUN1985 12:00:00)-Water Temperature (C)]]*OO[[#This Row],[11]]/SUM(OO[11])</f>
        <v>0</v>
      </c>
      <c r="N424" s="10">
        <f>3/24*OO[[#This Row],[70 (27JUN1985 15:00:00)-Water Temperature (C)]]*OO[[#This Row],[12]]/SUM(OO[12])</f>
        <v>0</v>
      </c>
      <c r="O424" s="10">
        <f>3/24*OO[[#This Row],[71 (27JUN1985 18:00:00)-Water Temperature (C)]]*OO[[#This Row],[13]]/SUM(OO[13])</f>
        <v>0</v>
      </c>
      <c r="P424" s="10">
        <f>3/24*OO[[#This Row],[72 (27JUN1985 21:00:00)-Water Temperature (C)]]*OO[[#This Row],[14]]/SUM(OO[14])</f>
        <v>0</v>
      </c>
      <c r="Q424" s="10">
        <f>3/24*OO[[#This Row],[73 (28JUN1985 00:00:00)-Water Temperature (C)]]*OO[[#This Row],[15]]/SUM(OO[15])</f>
        <v>0</v>
      </c>
      <c r="R424" s="10">
        <f>3/24*OO[[#This Row],[74 (28JUN1985 03:00:00)-Water Temperature (C)]]*OO[[#This Row],[16]]/SUM(OO[16])</f>
        <v>0</v>
      </c>
      <c r="S424" s="10">
        <f>3/24*OO[[#This Row],[75 (28JUN1985 06:00:00)-Water Temperature (C)]]*OO[[#This Row],[17]]/SUM(OO[17])</f>
        <v>0</v>
      </c>
      <c r="T424" s="10">
        <f>3/24*OO[[#This Row],[76 (28JUN1985 09:00:00)-Water Temperature (C)]]*OO[[#This Row],[18]]/SUM(OO[18])</f>
        <v>0</v>
      </c>
      <c r="U424" s="10">
        <f>3/24*OO[[#This Row],[77 (28JUN1985 12:00:00)-Water Temperature (C)]]*OO[[#This Row],[19]]/SUM(OO[19])</f>
        <v>0</v>
      </c>
      <c r="V424" s="10">
        <f>3/24000000*OO[[#This Row],[78 (28JUN1985 15:00:00)-Water Temperature (C)]]*OO[[#This Row],[20]]</f>
        <v>0</v>
      </c>
      <c r="W424" s="10">
        <f>3/24000000*OO[[#This Row],[79 (28JUN1985 18:00:00)-Water Temperature (C)]]*OO[[#This Row],[21]]</f>
        <v>0</v>
      </c>
      <c r="X424" s="10">
        <f>3/24000000*OO[[#This Row],[80 (28JUN1985 21:00:00)-Water Temperature (C)]]*OO[[#This Row],[22]]</f>
        <v>0</v>
      </c>
      <c r="Y424" s="10">
        <f>3/24000000*OO[[#This Row],[81 (29JUN1985 00:00:00)-Water Temperature (C)]]*OO[[#This Row],[23]]</f>
        <v>2.0719029754199997E-38</v>
      </c>
      <c r="Z424" s="10">
        <f>3/24000000*OO[[#This Row],[82 (29JUN1985 03:00:00)-Water Temperature (C)]]*OO[[#This Row],[24]]</f>
        <v>2.7479187252737503E-32</v>
      </c>
      <c r="AA424" s="10">
        <f>3/24000000*OO[[#This Row],[83 (29JUN1985 06:00:00)-Water Temperature (C)]]*OO[[#This Row],[25]]</f>
        <v>2.6587284173999999E-26</v>
      </c>
      <c r="AB424" s="10">
        <f>3/24000000*OO[[#This Row],[84 (29JUN1985 09:00:00)-Water Temperature (C)]]*OO[[#This Row],[26]]</f>
        <v>6.4293852361724999E-22</v>
      </c>
      <c r="AC424" s="10">
        <f>3/24000000*OO[[#This Row],[85 (29JUN1985 12:00:00)-Water Temperature (C)]]*OO[[#This Row],[27]]</f>
        <v>1.62912517928775E-18</v>
      </c>
      <c r="AD424" s="10">
        <f>3/24000000*OO[[#This Row],[86 (29JUN1985 15:00:00)-Water Temperature (C)]]*OO[[#This Row],[28]]</f>
        <v>1.024702543951625E-15</v>
      </c>
      <c r="AE424" s="10">
        <f>3/24000000*OO[[#This Row],[88 (29JUN1985 21:00:00)-Water Temperature (C)]]*OO[[#This Row],[30]]</f>
        <v>2.2319835027299999E-11</v>
      </c>
      <c r="AF424" s="10">
        <f>3/24000000*OO[[#This Row],[88 (29JUN1985 21:00:00)-Water Temperature (C)]]*OO[[#This Row],[30]]</f>
        <v>2.2319835027299999E-11</v>
      </c>
      <c r="AG424" s="10">
        <f>3/24000000*OO[[#This Row],[89 (30JUN1985 00:00:00)-Water Temperature (C)]]*OO[[#This Row],[31]]</f>
        <v>1.067359696551E-9</v>
      </c>
      <c r="AH424" s="10">
        <f>3/24000000*OO[[#This Row],[90 (30JUN1985 03:00:00)-Water Temperature (C)]]*OO[[#This Row],[32]]</f>
        <v>2.8152002066837501E-8</v>
      </c>
      <c r="AI424" s="10">
        <f>3/24000000*OO[[#This Row],[91 (30JUN1985 06:00:00)-Water Temperature (C)]]*OO[[#This Row],[33]]</f>
        <v>4.4816943802124999E-7</v>
      </c>
      <c r="AJ424" s="10">
        <f>3/24000000*OO[[#This Row],[92 (30JUN1985 09:00:00)-Water Temperature (C)]]*OO[[#This Row],[34]]</f>
        <v>4.6770543158062501E-6</v>
      </c>
      <c r="AK424" s="10">
        <f>3/24000000*OO[[#This Row],[93 (30JUN1985 12:00:00)-Water Temperature (C)]]*OO[[#This Row],[35]]</f>
        <v>3.3713845128750003E-5</v>
      </c>
      <c r="AL424" s="10">
        <f>3/24000000*OO[[#This Row],[94 (30JUN1985 15:00:00)-Water Temperature (C)]]*OO[[#This Row],[36]]</f>
        <v>1.75293063989525E-4</v>
      </c>
      <c r="AM424" s="10">
        <f>3/24000000*OO[[#This Row],[95 (30JUN1985 18:00:00)-Water Temperature (C)]]*OO[[#This Row],[37]]</f>
        <v>6.711496489839999E-4</v>
      </c>
      <c r="AN424" s="10">
        <f>3/24000000*OO[[#This Row],[96 (30JUN1985 21:00:00)-Water Temperature (C)]]*OO[[#This Row],[38]]</f>
        <v>1.9107938216193748E-3</v>
      </c>
      <c r="AO424" s="10">
        <f>3/24000000*OO[[#This Row],[97 (01JUL1985 00:00:00)-Water Temperature (C)]]*OO[[#This Row],[39]]</f>
        <v>4.1605405247949999E-3</v>
      </c>
      <c r="AP424" s="10">
        <f>3/24000000*OO[[#This Row],[98 (01JUL1985 03:00:00)-Water Temperature (C)]]*OO[[#This Row],[40]]</f>
        <v>7.1363666143875E-3</v>
      </c>
      <c r="AQ424" s="10">
        <f>3/24000000*OO[[#This Row],[99 (01JUL1985 06:00:00)-Water Temperature (C)]]*OO[[#This Row],[41]]</f>
        <v>9.9656524409312518E-3</v>
      </c>
      <c r="AR424" s="10">
        <f>3/24000000*OO[[#This Row],[100 (01JUL1985 09:00:00)-Water Temperature (C)]]*OO[[#This Row],[42]]</f>
        <v>1.1974496680071249E-2</v>
      </c>
      <c r="AS424" s="10">
        <f>3/24000000*OO[[#This Row],[101 (01JUL1985 12:00:00)-Water Temperature (C)]]*OO[[#This Row],[43]]</f>
        <v>1.2404629076008747E-2</v>
      </c>
      <c r="AT424" s="10">
        <f>3/24000000*OO[[#This Row],[102 (01JUL1985 15:00:00)-Water Temperature (C)]]*OO[[#This Row],[44]]</f>
        <v>1.133008612162875E-2</v>
      </c>
      <c r="AU424" s="10">
        <f>3/24000000*OO[[#This Row],[103 (01JUL1985 18:00:00)-Water Temperature (C)]]*OO[[#This Row],[45]]</f>
        <v>9.0665035868924982E-3</v>
      </c>
      <c r="AV424" s="10">
        <f>3/24000000*OO[[#This Row],[104 (01JUL1985 21:00:00)-Water Temperature (C)]]*OO[[#This Row],[46]]</f>
        <v>6.3740798182600001E-3</v>
      </c>
      <c r="AW424" s="10">
        <f>3/24000000*OO[[#This Row],[105 (02JUL1985 00:00:00)-Water Temperature (C)]]*OO[[#This Row],[47]]</f>
        <v>3.9588926876399999E-3</v>
      </c>
      <c r="AX424" s="10">
        <f>3/24000000*OO[[#This Row],[106 (02JUL1985 03:00:00)-Water Temperature (C)]]*OO[[#This Row],[48]]</f>
        <v>2.1858969595022499E-3</v>
      </c>
      <c r="AY424" s="10">
        <f>3/24000000*OO[[#This Row],[107 (02JUL1985 06:00:00)-Water Temperature (C)]]*OO[[#This Row],[49]]</f>
        <v>1.097686783912E-3</v>
      </c>
      <c r="AZ424" s="10">
        <f>3/24000000*OO[[#This Row],[108 (02JUL1985 09:00:00)-Water Temperature (C)]]*OO[[#This Row],[50]]</f>
        <v>5.3388229361499989E-4</v>
      </c>
      <c r="BA424" s="10">
        <f>3/24000000*OO[[#This Row],[109 (02JUL1985 12:00:00)-Water Temperature (C)]]*OO[[#This Row],[51]]</f>
        <v>2.5204917754574998E-4</v>
      </c>
      <c r="BB424" s="10">
        <f>3/24000000*OO[[#This Row],[110 (02JUL1985 15:00:00)-Water Temperature (C)]]*OO[[#This Row],[52]]</f>
        <v>1.1911255974669999E-4</v>
      </c>
      <c r="BC424" s="10">
        <f>3/24000000*OO[[#This Row],[111 (02JUL1985 18:00:00)-Water Temperature (C)]]*OO[[#This Row],[53]]</f>
        <v>5.9730589548599994E-5</v>
      </c>
      <c r="BD424" s="10">
        <f>3/24000000*OO[[#This Row],[112 (02JUL1985 21:00:00)-Water Temperature (C)]]*OO[[#This Row],[54]]</f>
        <v>3.4539191440649997E-5</v>
      </c>
      <c r="BE424" s="10">
        <f>3/24000000*OO[[#This Row],[113 (03JUL1985 00:00:00)-Water Temperature (C)]]*OO[[#This Row],[55]]</f>
        <v>2.4411040741832502E-5</v>
      </c>
      <c r="BF424" s="10">
        <f>3/24000000*OO[[#This Row],[114 (03JUL1985 03:00:00)-Water Temperature (C)]]*OO[[#This Row],[56]]</f>
        <v>2.0210417409487496E-5</v>
      </c>
      <c r="BG424" s="10">
        <f>3/24000000*OO[[#This Row],[115 (03JUL1985 06:00:00)-Water Temperature (C)]]*OO[[#This Row],[57]]</f>
        <v>1.7872264479689998E-5</v>
      </c>
      <c r="BH424" s="10">
        <f>3/24000000*OO[[#This Row],[116 (03JUL1985 09:00:00)-Water Temperature (C)]]*OO[[#This Row],[58]]</f>
        <v>1.648807595875E-5</v>
      </c>
      <c r="BI424" s="10">
        <f>3/24000000*OO[[#This Row],[117 (03JUL1985 12:00:00)-Water Temperature (C)]]*OO[[#This Row],[59]]</f>
        <v>1.5558607400724995E-5</v>
      </c>
      <c r="BJ424" s="10">
        <f>3/24000000*OO[[#This Row],[118 (03JUL1985 15:00:00)-Water Temperature (C)]]*OO[[#This Row],[60]]</f>
        <v>1.4839456967299998E-5</v>
      </c>
      <c r="BK424" s="10">
        <f>3/24000000*OO[[#This Row],[119 (03JUL1985 18:00:00)-Water Temperature (C)]]*OO[[#This Row],[61]]</f>
        <v>1.41432286086E-5</v>
      </c>
      <c r="BL424" s="10">
        <f>3/24000000*OO[[#This Row],[120 (03JUL1985 21:00:00)-Water Temperature (C)]]*OO[[#This Row],[62]]</f>
        <v>1.3053746838622499E-5</v>
      </c>
      <c r="BM424" s="10">
        <f>3/24000000*OO[[#This Row],[121 (04JUL1985 00:00:00)-Water Temperature (C)]]*OO[[#This Row],[63]]</f>
        <v>1.1633882461760001E-5</v>
      </c>
      <c r="BN424" s="10">
        <f>3/24000000*OO[[#This Row],[122 (04JUL1985 03:00:00)-Water Temperature (C)]]*OO[[#This Row],[64]]</f>
        <v>1.00916936812125E-5</v>
      </c>
      <c r="BO424" s="10">
        <f>3/24000000*OO[[#This Row],[123 (04JUL1985 06:00:00)-Water Temperature (C)]]*OO[[#This Row],[65]]</f>
        <v>8.6162681131312501E-6</v>
      </c>
      <c r="BP424" s="10">
        <f>3/24000000*OO[[#This Row],[124 (04JUL1985 09:00:00)-Water Temperature (C)]]*OO[[#This Row],[66]]</f>
        <v>7.4321907685674987E-6</v>
      </c>
      <c r="BQ424" s="10">
        <f>3/24000000*OO[[#This Row],[125 (04JUL1985 12:00:00)-Water Temperature (C)]]*OO[[#This Row],[67]]</f>
        <v>6.4735184638699991E-6</v>
      </c>
      <c r="BR424" s="10">
        <f>3/24000000*OO[[#This Row],[126 (04JUL1985 15:00:00)-Water Temperature (C)]]*OO[[#This Row],[68]]</f>
        <v>5.7833617240324998E-6</v>
      </c>
      <c r="BS424" s="10">
        <f>3/24000000*OO[[#This Row],[127 (04JUL1985 18:00:00)-Water Temperature (C)]]*OO[[#This Row],[69]]</f>
        <v>5.1360783444949993E-6</v>
      </c>
      <c r="BT424" s="10">
        <f>3/24000000*OO[[#This Row],[128 (04JUL1985 21:00:00)-Water Temperature (C)]]*OO[[#This Row],[70]]</f>
        <v>4.4721151768799994E-6</v>
      </c>
      <c r="BU424" s="10">
        <f>3/24000000*OO[[#This Row],[129 (05JUL1985 00:00:00)-Water Temperature (C)]]*OO[[#This Row],[71]]</f>
        <v>3.7909709425275E-6</v>
      </c>
      <c r="BV424" s="10">
        <f>3/24000000*OO[[#This Row],[130 (05JUL1985 03:00:00)-Water Temperature (C)]]*OO[[#This Row],[72]]</f>
        <v>3.1002288136649998E-6</v>
      </c>
      <c r="BW424" s="10">
        <f>3/24000000*OO[[#This Row],[131 (05JUL1985 06:00:00)-Water Temperature (C)]]*OO[[#This Row],[73]]</f>
        <v>2.4777127791108752E-6</v>
      </c>
      <c r="BX424" s="10">
        <f>3/24000000*OO[[#This Row],[132 (05JUL1985 09:00:00)-Water Temperature (C)]]*OO[[#This Row],[74]]</f>
        <v>2.0076000607375E-6</v>
      </c>
      <c r="BY424" s="10">
        <f>3/24000000*OO[[#This Row],[133 (05JUL1985 12:00:00)-Water Temperature (C)]]*OO[[#This Row],[75]]</f>
        <v>1.6255244953584999E-6</v>
      </c>
      <c r="BZ424" s="10">
        <f>3/24000000*OO[[#This Row],[134 (05JUL1985 15:00:00)-Water Temperature (C)]]*OO[[#This Row],[76]]</f>
        <v>1.347010935376E-6</v>
      </c>
      <c r="CA424" s="10">
        <f>3/24000000*OO[[#This Row],[135 (05JUL1985 18:00:00)-Water Temperature (C)]]*OO[[#This Row],[77]]</f>
        <v>1.1421291720093752E-6</v>
      </c>
      <c r="CB424" s="10">
        <f>3/24000000*OO[[#This Row],[136 (05JUL1985 21:00:00)-Water Temperature (C)]]*OO[[#This Row],[78]]</f>
        <v>9.8267284868250008E-7</v>
      </c>
      <c r="CC424" s="10">
        <f>3/24000000*OO[[#This Row],[137 (06JUL1985 00:00:00)-Water Temperature (C)]]*OO[[#This Row],[79]]</f>
        <v>8.550785527967501E-7</v>
      </c>
      <c r="CD424" s="10">
        <f>3/24000000*OO[[#This Row],[138 (06JUL1985 03:00:00)-Water Temperature (C)]]*OO[[#This Row],[80]]</f>
        <v>7.5271264506562486E-7</v>
      </c>
      <c r="CE424" s="10">
        <f>3/24000000*OO[[#This Row],[139 (06JUL1985 06:00:00)-Water Temperature (C)]]*OO[[#This Row],[81]]</f>
        <v>6.7499021223999986E-7</v>
      </c>
      <c r="CF424" s="10">
        <f>3/24000000*OO[[#This Row],[140 (06JUL1985 09:00:00)-Water Temperature (C)]]*OO[[#This Row],[82]]</f>
        <v>6.3423290543049998E-7</v>
      </c>
      <c r="CG424" s="10">
        <f>3/24000000*OO[[#This Row],[141 (06JUL1985 12:00:00)-Water Temperature (C)]]*OO[[#This Row],[83]]</f>
        <v>6.0804633408487491E-7</v>
      </c>
      <c r="CH424" s="10">
        <f>3/24000000*OO[[#This Row],[142 (06JUL1985 15:00:00)-Water Temperature (C)]]*OO[[#This Row],[84]]</f>
        <v>5.9722381413450011E-7</v>
      </c>
      <c r="CI424" s="10">
        <f>3/24000000*OO[[#This Row],[143 (06JUL1985 18:00:00)-Water Temperature (C)]]*OO[[#This Row],[85]]</f>
        <v>5.9226137303125E-7</v>
      </c>
      <c r="CJ424" s="10">
        <f>3/24000000*OO[[#This Row],[144 (06JUL1985 21:00:00)-Water Temperature (C)]]*OO[[#This Row],[86]]</f>
        <v>5.7549796270799996E-7</v>
      </c>
      <c r="CK424" s="10">
        <f>3/24000000*OO[[#This Row],[145 (07JUL1985 00:00:00)-Water Temperature (C)]]*OO[[#This Row],[87]]</f>
        <v>5.47189339823375E-7</v>
      </c>
      <c r="CL424" s="10">
        <f>3/24000000*OO[[#This Row],[146 (07JUL1985 03:00:00)-Water Temperature (C)]]*OO[[#This Row],[88]]</f>
        <v>5.1679369595875E-7</v>
      </c>
      <c r="CM424" s="10">
        <f>3/24000000*OO[[#This Row],[147 (07JUL1985 06:00:00)-Water Temperature (C)]]*OO[[#This Row],[89]]</f>
        <v>4.8676604186949996E-7</v>
      </c>
      <c r="CN424" s="10">
        <f>3/24000000*OO[[#This Row],[148 (07JUL1985 09:00:00)-Water Temperature (C)]]*OO[[#This Row],[90]]</f>
        <v>4.7342135926587503E-7</v>
      </c>
      <c r="CO424" s="10">
        <f>3/24000000*OO[[#This Row],[149 (07JUL1985 12:00:00)-Water Temperature (C)]]*OO[[#This Row],[91]]</f>
        <v>4.6948818502950008E-7</v>
      </c>
      <c r="CP424" s="10">
        <f>3/24000000*OO[[#This Row],[150 (07JUL1985 15:00:00)-Water Temperature (C)]]*OO[[#This Row],[92]]</f>
        <v>4.7108707821037499E-7</v>
      </c>
      <c r="CQ424" s="10">
        <f>3/24000000*OO[[#This Row],[151 (07JUL1985 18:00:00)-Water Temperature (C)]]*OO[[#This Row],[93]]</f>
        <v>4.7172606044399996E-7</v>
      </c>
      <c r="CR424" s="10">
        <f>3/24000000*OO[[#This Row],[152 (07JUL1985 21:00:00)-Water Temperature (C)]]*OO[[#This Row],[94]]</f>
        <v>4.5815972096549989E-7</v>
      </c>
      <c r="CS424" s="10">
        <f>3/24000000*OO[[#This Row],[153 (08JUL1985 00:00:00)-Water Temperature (C)]]*OO[[#This Row],[95]]</f>
        <v>4.3312158275099998E-7</v>
      </c>
      <c r="CT424" s="10">
        <f>3/24000000*OO[[#This Row],[154 (08JUL1985 03:00:00)-Water Temperature (C)]]*OO[[#This Row],[96]]</f>
        <v>4.0321018650775004E-7</v>
      </c>
      <c r="CU424" s="10">
        <f>3/24000000*OO[[#This Row],[155 (08JUL1985 06:00:00)-Water Temperature (C)]]*OO[[#This Row],[97]]</f>
        <v>3.7361447704799999E-7</v>
      </c>
      <c r="CV424" s="10">
        <f>3/24000000*OO[[#This Row],[156 (08JUL1985 09:00:00)-Water Temperature (C)]]*OO[[#This Row],[98]]</f>
        <v>3.4998695152800003E-7</v>
      </c>
      <c r="CW424" s="10">
        <f>3/24000000*OO[[#This Row],[157 (08JUL1985 12:00:00)-Water Temperature (C)]]*OO[[#This Row],[99]]</f>
        <v>3.3807830087137492E-7</v>
      </c>
    </row>
    <row r="425" spans="1:101" x14ac:dyDescent="0.35">
      <c r="A425" t="s">
        <v>432</v>
      </c>
      <c r="B425">
        <v>177.32660000000001</v>
      </c>
      <c r="C425" s="10">
        <f>3/24*OO[[#This Row],[59 (26JUN1985 06:00:00)-Water Temperature (C)]]*OO[[#This Row],[1]]/SUM(OO[1])</f>
        <v>0</v>
      </c>
      <c r="D425" s="10">
        <f>3/24*OO[[#This Row],[60 (26JUN1985 09:00:00)-Water Temperature (C)]]*OO[[#This Row],[2]]/SUM(OO[2])</f>
        <v>0</v>
      </c>
      <c r="E425" s="10">
        <f>3/24*OO[[#This Row],[61 (26JUN1985 12:00:00)-Water Temperature (C)]]*OO[[#This Row],[3]]/SUM(OO[3])</f>
        <v>0</v>
      </c>
      <c r="F425" s="10">
        <f>3/24*OO[[#This Row],[62 (26JUN1985 15:00:00)-Water Temperature (C)]]*OO[[#This Row],[4]]/SUM(OO[4])</f>
        <v>0</v>
      </c>
      <c r="G425" s="10">
        <f>3/24*OO[[#This Row],[63 (26JUN1985 18:00:00)-Water Temperature (C)]]*OO[[#This Row],[5]]/SUM(OO[5])</f>
        <v>0</v>
      </c>
      <c r="H425" s="10">
        <f>3/24*OO[[#This Row],[64 (26JUN1985 21:00:00)-Water Temperature (C)]]*OO[[#This Row],[6]]/SUM(OO[6])</f>
        <v>0</v>
      </c>
      <c r="I425" s="10">
        <f>3/24*OO[[#This Row],[65 (27JUN1985 00:00:00)-Water Temperature (C)]]*OO[[#This Row],[7]]/SUM(OO[7])</f>
        <v>0</v>
      </c>
      <c r="J425" s="10">
        <f>3/24*OO[[#This Row],[66 (27JUN1985 03:00:00)-Water Temperature (C)]]*OO[[#This Row],[8]]/SUM(OO[8])</f>
        <v>0</v>
      </c>
      <c r="K425" s="10">
        <f>3/24*OO[[#This Row],[67 (27JUN1985 06:00:00)-Water Temperature (C)]]*OO[[#This Row],[9]]/SUM(OO[9])</f>
        <v>0</v>
      </c>
      <c r="L425" s="10">
        <f>3/24*OO[[#This Row],[68 (27JUN1985 09:00:00)-Water Temperature (C)]]*OO[[#This Row],[10]]/SUM(OO[10])</f>
        <v>0</v>
      </c>
      <c r="M425" s="10">
        <f>3/24*OO[[#This Row],[69 (27JUN1985 12:00:00)-Water Temperature (C)]]*OO[[#This Row],[11]]/SUM(OO[11])</f>
        <v>0</v>
      </c>
      <c r="N425" s="10">
        <f>3/24*OO[[#This Row],[70 (27JUN1985 15:00:00)-Water Temperature (C)]]*OO[[#This Row],[12]]/SUM(OO[12])</f>
        <v>0</v>
      </c>
      <c r="O425" s="10">
        <f>3/24*OO[[#This Row],[71 (27JUN1985 18:00:00)-Water Temperature (C)]]*OO[[#This Row],[13]]/SUM(OO[13])</f>
        <v>0</v>
      </c>
      <c r="P425" s="10">
        <f>3/24*OO[[#This Row],[72 (27JUN1985 21:00:00)-Water Temperature (C)]]*OO[[#This Row],[14]]/SUM(OO[14])</f>
        <v>0</v>
      </c>
      <c r="Q425" s="10">
        <f>3/24*OO[[#This Row],[73 (28JUN1985 00:00:00)-Water Temperature (C)]]*OO[[#This Row],[15]]/SUM(OO[15])</f>
        <v>0</v>
      </c>
      <c r="R425" s="10">
        <f>3/24*OO[[#This Row],[74 (28JUN1985 03:00:00)-Water Temperature (C)]]*OO[[#This Row],[16]]/SUM(OO[16])</f>
        <v>0</v>
      </c>
      <c r="S425" s="10">
        <f>3/24*OO[[#This Row],[75 (28JUN1985 06:00:00)-Water Temperature (C)]]*OO[[#This Row],[17]]/SUM(OO[17])</f>
        <v>0</v>
      </c>
      <c r="T425" s="10">
        <f>3/24*OO[[#This Row],[76 (28JUN1985 09:00:00)-Water Temperature (C)]]*OO[[#This Row],[18]]/SUM(OO[18])</f>
        <v>0</v>
      </c>
      <c r="U425" s="10">
        <f>3/24*OO[[#This Row],[77 (28JUN1985 12:00:00)-Water Temperature (C)]]*OO[[#This Row],[19]]/SUM(OO[19])</f>
        <v>0</v>
      </c>
      <c r="V425" s="10">
        <f>3/24000000*OO[[#This Row],[78 (28JUN1985 15:00:00)-Water Temperature (C)]]*OO[[#This Row],[20]]</f>
        <v>0</v>
      </c>
      <c r="W425" s="10">
        <f>3/24000000*OO[[#This Row],[79 (28JUN1985 18:00:00)-Water Temperature (C)]]*OO[[#This Row],[21]]</f>
        <v>0</v>
      </c>
      <c r="X425" s="10">
        <f>3/24000000*OO[[#This Row],[80 (28JUN1985 21:00:00)-Water Temperature (C)]]*OO[[#This Row],[22]]</f>
        <v>0</v>
      </c>
      <c r="Y425" s="10">
        <f>3/24000000*OO[[#This Row],[81 (29JUN1985 00:00:00)-Water Temperature (C)]]*OO[[#This Row],[23]]</f>
        <v>1.1247103298235001E-38</v>
      </c>
      <c r="Z425" s="10">
        <f>3/24000000*OO[[#This Row],[82 (29JUN1985 03:00:00)-Water Temperature (C)]]*OO[[#This Row],[24]]</f>
        <v>1.4114401266259998E-32</v>
      </c>
      <c r="AA425" s="10">
        <f>3/24000000*OO[[#This Row],[83 (29JUN1985 06:00:00)-Water Temperature (C)]]*OO[[#This Row],[25]]</f>
        <v>1.5804339946762498E-26</v>
      </c>
      <c r="AB425" s="10">
        <f>3/24000000*OO[[#This Row],[84 (29JUN1985 09:00:00)-Water Temperature (C)]]*OO[[#This Row],[26]]</f>
        <v>4.2362892052250003E-22</v>
      </c>
      <c r="AC425" s="10">
        <f>3/24000000*OO[[#This Row],[85 (29JUN1985 12:00:00)-Water Temperature (C)]]*OO[[#This Row],[27]]</f>
        <v>1.1299787135549997E-18</v>
      </c>
      <c r="AD425" s="10">
        <f>3/24000000*OO[[#This Row],[86 (29JUN1985 15:00:00)-Water Temperature (C)]]*OO[[#This Row],[28]]</f>
        <v>7.3822573551825001E-16</v>
      </c>
      <c r="AE425" s="10">
        <f>3/24000000*OO[[#This Row],[88 (29JUN1985 21:00:00)-Water Temperature (C)]]*OO[[#This Row],[30]]</f>
        <v>1.7013895434378752E-11</v>
      </c>
      <c r="AF425" s="10">
        <f>3/24000000*OO[[#This Row],[88 (29JUN1985 21:00:00)-Water Temperature (C)]]*OO[[#This Row],[30]]</f>
        <v>1.7013895434378752E-11</v>
      </c>
      <c r="AG425" s="10">
        <f>3/24000000*OO[[#This Row],[89 (30JUN1985 00:00:00)-Water Temperature (C)]]*OO[[#This Row],[31]]</f>
        <v>8.3261901180699993E-10</v>
      </c>
      <c r="AH425" s="10">
        <f>3/24000000*OO[[#This Row],[90 (30JUN1985 03:00:00)-Water Temperature (C)]]*OO[[#This Row],[32]]</f>
        <v>2.2416021426499999E-8</v>
      </c>
      <c r="AI425" s="10">
        <f>3/24000000*OO[[#This Row],[91 (30JUN1985 06:00:00)-Water Temperature (C)]]*OO[[#This Row],[33]]</f>
        <v>3.63114500594125E-7</v>
      </c>
      <c r="AJ425" s="10">
        <f>3/24000000*OO[[#This Row],[92 (30JUN1985 09:00:00)-Water Temperature (C)]]*OO[[#This Row],[34]]</f>
        <v>3.8489092029124999E-6</v>
      </c>
      <c r="AK425" s="10">
        <f>3/24000000*OO[[#This Row],[93 (30JUN1985 12:00:00)-Water Temperature (C)]]*OO[[#This Row],[35]]</f>
        <v>2.8116373425500001E-5</v>
      </c>
      <c r="AL425" s="10">
        <f>3/24000000*OO[[#This Row],[94 (30JUN1985 15:00:00)-Water Temperature (C)]]*OO[[#This Row],[36]]</f>
        <v>1.4784847494802499E-4</v>
      </c>
      <c r="AM425" s="10">
        <f>3/24000000*OO[[#This Row],[95 (30JUN1985 18:00:00)-Water Temperature (C)]]*OO[[#This Row],[37]]</f>
        <v>5.7199263755699993E-4</v>
      </c>
      <c r="AN425" s="10">
        <f>3/24000000*OO[[#This Row],[96 (30JUN1985 21:00:00)-Water Temperature (C)]]*OO[[#This Row],[38]]</f>
        <v>1.6445060956725001E-3</v>
      </c>
      <c r="AO425" s="10">
        <f>3/24000000*OO[[#This Row],[97 (01JUL1985 00:00:00)-Water Temperature (C)]]*OO[[#This Row],[39]]</f>
        <v>3.6143144375249997E-3</v>
      </c>
      <c r="AP425" s="10">
        <f>3/24000000*OO[[#This Row],[98 (01JUL1985 03:00:00)-Water Temperature (C)]]*OO[[#This Row],[40]]</f>
        <v>6.2528894571050007E-3</v>
      </c>
      <c r="AQ425" s="10">
        <f>3/24000000*OO[[#This Row],[99 (01JUL1985 06:00:00)-Water Temperature (C)]]*OO[[#This Row],[41]]</f>
        <v>8.7988637429774978E-3</v>
      </c>
      <c r="AR425" s="10">
        <f>3/24000000*OO[[#This Row],[100 (01JUL1985 09:00:00)-Water Temperature (C)]]*OO[[#This Row],[42]]</f>
        <v>1.0636059815760001E-2</v>
      </c>
      <c r="AS425" s="10">
        <f>3/24000000*OO[[#This Row],[101 (01JUL1985 12:00:00)-Water Temperature (C)]]*OO[[#This Row],[43]]</f>
        <v>1.105112056524E-2</v>
      </c>
      <c r="AT425" s="10">
        <f>3/24000000*OO[[#This Row],[102 (01JUL1985 15:00:00)-Water Temperature (C)]]*OO[[#This Row],[44]]</f>
        <v>1.0121356505429998E-2</v>
      </c>
      <c r="AU425" s="10">
        <f>3/24000000*OO[[#This Row],[103 (01JUL1985 18:00:00)-Water Temperature (C)]]*OO[[#This Row],[45]]</f>
        <v>8.1221567806174996E-3</v>
      </c>
      <c r="AV425" s="10">
        <f>3/24000000*OO[[#This Row],[104 (01JUL1985 21:00:00)-Water Temperature (C)]]*OO[[#This Row],[46]]</f>
        <v>5.7253573865599988E-3</v>
      </c>
      <c r="AW425" s="10">
        <f>3/24000000*OO[[#This Row],[105 (02JUL1985 00:00:00)-Water Temperature (C)]]*OO[[#This Row],[47]]</f>
        <v>3.5656739809174997E-3</v>
      </c>
      <c r="AX425" s="10">
        <f>3/24000000*OO[[#This Row],[106 (02JUL1985 03:00:00)-Water Temperature (C)]]*OO[[#This Row],[48]]</f>
        <v>1.9742662474799997E-3</v>
      </c>
      <c r="AY425" s="10">
        <f>3/24000000*OO[[#This Row],[107 (02JUL1985 06:00:00)-Water Temperature (C)]]*OO[[#This Row],[49]]</f>
        <v>9.9343725516200005E-4</v>
      </c>
      <c r="AZ425" s="10">
        <f>3/24000000*OO[[#This Row],[108 (02JUL1985 09:00:00)-Water Temperature (C)]]*OO[[#This Row],[50]]</f>
        <v>4.8302159461312494E-4</v>
      </c>
      <c r="BA425" s="10">
        <f>3/24000000*OO[[#This Row],[109 (02JUL1985 12:00:00)-Water Temperature (C)]]*OO[[#This Row],[51]]</f>
        <v>2.2735921897000004E-4</v>
      </c>
      <c r="BB425" s="10">
        <f>3/24000000*OO[[#This Row],[110 (02JUL1985 15:00:00)-Water Temperature (C)]]*OO[[#This Row],[52]]</f>
        <v>1.0690119996671251E-4</v>
      </c>
      <c r="BC425" s="10">
        <f>3/24000000*OO[[#This Row],[111 (02JUL1985 18:00:00)-Water Temperature (C)]]*OO[[#This Row],[53]]</f>
        <v>5.3068580248250003E-5</v>
      </c>
      <c r="BD425" s="10">
        <f>3/24000000*OO[[#This Row],[112 (02JUL1985 21:00:00)-Water Temperature (C)]]*OO[[#This Row],[54]]</f>
        <v>3.0172990152687501E-5</v>
      </c>
      <c r="BE425" s="10">
        <f>3/24000000*OO[[#This Row],[113 (03JUL1985 00:00:00)-Water Temperature (C)]]*OO[[#This Row],[55]]</f>
        <v>2.0963598028098747E-5</v>
      </c>
      <c r="BF425" s="10">
        <f>3/24000000*OO[[#This Row],[114 (03JUL1985 03:00:00)-Water Temperature (C)]]*OO[[#This Row],[56]]</f>
        <v>1.7176019222325001E-5</v>
      </c>
      <c r="BG425" s="10">
        <f>3/24000000*OO[[#This Row],[115 (03JUL1985 06:00:00)-Water Temperature (C)]]*OO[[#This Row],[57]]</f>
        <v>1.51153492148475E-5</v>
      </c>
      <c r="BH425" s="10">
        <f>3/24000000*OO[[#This Row],[116 (03JUL1985 09:00:00)-Water Temperature (C)]]*OO[[#This Row],[58]]</f>
        <v>1.3877861823664999E-5</v>
      </c>
      <c r="BI425" s="10">
        <f>3/24000000*OO[[#This Row],[117 (03JUL1985 12:00:00)-Water Temperature (C)]]*OO[[#This Row],[59]]</f>
        <v>1.3018421118149998E-5</v>
      </c>
      <c r="BJ425" s="10">
        <f>3/24000000*OO[[#This Row],[118 (03JUL1985 15:00:00)-Water Temperature (C)]]*OO[[#This Row],[60]]</f>
        <v>1.234062816905625E-5</v>
      </c>
      <c r="BK425" s="10">
        <f>3/24000000*OO[[#This Row],[119 (03JUL1985 18:00:00)-Water Temperature (C)]]*OO[[#This Row],[61]]</f>
        <v>1.1697589616504999E-5</v>
      </c>
      <c r="BL425" s="10">
        <f>3/24000000*OO[[#This Row],[120 (03JUL1985 21:00:00)-Water Temperature (C)]]*OO[[#This Row],[62]]</f>
        <v>1.0740175633500001E-5</v>
      </c>
      <c r="BM425" s="10">
        <f>3/24000000*OO[[#This Row],[121 (04JUL1985 00:00:00)-Water Temperature (C)]]*OO[[#This Row],[63]]</f>
        <v>9.5308873588349998E-6</v>
      </c>
      <c r="BN425" s="10">
        <f>3/24000000*OO[[#This Row],[122 (04JUL1985 03:00:00)-Water Temperature (C)]]*OO[[#This Row],[64]]</f>
        <v>8.2341006536249996E-6</v>
      </c>
      <c r="BO425" s="10">
        <f>3/24000000*OO[[#This Row],[123 (04JUL1985 06:00:00)-Water Temperature (C)]]*OO[[#This Row],[65]]</f>
        <v>6.9998938276325001E-6</v>
      </c>
      <c r="BP425" s="10">
        <f>3/24000000*OO[[#This Row],[124 (04JUL1985 09:00:00)-Water Temperature (C)]]*OO[[#This Row],[66]]</f>
        <v>6.0072380701299993E-6</v>
      </c>
      <c r="BQ425" s="10">
        <f>3/24000000*OO[[#This Row],[125 (04JUL1985 12:00:00)-Water Temperature (C)]]*OO[[#This Row],[67]]</f>
        <v>5.1945991280149997E-6</v>
      </c>
      <c r="BR425" s="10">
        <f>3/24000000*OO[[#This Row],[126 (04JUL1985 15:00:00)-Water Temperature (C)]]*OO[[#This Row],[68]]</f>
        <v>4.6058470568812493E-6</v>
      </c>
      <c r="BS425" s="10">
        <f>3/24000000*OO[[#This Row],[127 (04JUL1985 18:00:00)-Water Temperature (C)]]*OO[[#This Row],[69]]</f>
        <v>4.0630686790724998E-6</v>
      </c>
      <c r="BT425" s="10">
        <f>3/24000000*OO[[#This Row],[128 (04JUL1985 21:00:00)-Water Temperature (C)]]*OO[[#This Row],[70]]</f>
        <v>3.5177241043924994E-6</v>
      </c>
      <c r="BU425" s="10">
        <f>3/24000000*OO[[#This Row],[129 (05JUL1985 00:00:00)-Water Temperature (C)]]*OO[[#This Row],[71]]</f>
        <v>2.9684009437999997E-6</v>
      </c>
      <c r="BV425" s="10">
        <f>3/24000000*OO[[#This Row],[130 (05JUL1985 03:00:00)-Water Temperature (C)]]*OO[[#This Row],[72]]</f>
        <v>2.41832274883025E-6</v>
      </c>
      <c r="BW425" s="10">
        <f>3/24000000*OO[[#This Row],[131 (05JUL1985 06:00:00)-Water Temperature (C)]]*OO[[#This Row],[73]]</f>
        <v>1.9279853544262499E-6</v>
      </c>
      <c r="BX425" s="10">
        <f>3/24000000*OO[[#This Row],[132 (05JUL1985 09:00:00)-Water Temperature (C)]]*OO[[#This Row],[74]]</f>
        <v>1.5584907665757501E-6</v>
      </c>
      <c r="BY425" s="10">
        <f>3/24000000*OO[[#This Row],[133 (05JUL1985 12:00:00)-Water Temperature (C)]]*OO[[#This Row],[75]]</f>
        <v>1.255780755762E-6</v>
      </c>
      <c r="BZ425" s="10">
        <f>3/24000000*OO[[#This Row],[134 (05JUL1985 15:00:00)-Water Temperature (C)]]*OO[[#This Row],[76]]</f>
        <v>1.0346977766619999E-6</v>
      </c>
      <c r="CA425" s="10">
        <f>3/24000000*OO[[#This Row],[135 (05JUL1985 18:00:00)-Water Temperature (C)]]*OO[[#This Row],[77]]</f>
        <v>8.7236526480862508E-7</v>
      </c>
      <c r="CB425" s="10">
        <f>3/24000000*OO[[#This Row],[136 (05JUL1985 21:00:00)-Water Temperature (C)]]*OO[[#This Row],[78]]</f>
        <v>7.4585894973150007E-7</v>
      </c>
      <c r="CC425" s="10">
        <f>3/24000000*OO[[#This Row],[137 (06JUL1985 00:00:00)-Water Temperature (C)]]*OO[[#This Row],[79]]</f>
        <v>6.4543089602599994E-7</v>
      </c>
      <c r="CD425" s="10">
        <f>3/24000000*OO[[#This Row],[138 (06JUL1985 03:00:00)-Water Temperature (C)]]*OO[[#This Row],[80]]</f>
        <v>5.6549429844599989E-7</v>
      </c>
      <c r="CE425" s="10">
        <f>3/24000000*OO[[#This Row],[139 (06JUL1985 06:00:00)-Water Temperature (C)]]*OO[[#This Row],[81]]</f>
        <v>5.0518687822075001E-7</v>
      </c>
      <c r="CF425" s="10">
        <f>3/24000000*OO[[#This Row],[140 (06JUL1985 09:00:00)-Water Temperature (C)]]*OO[[#This Row],[82]]</f>
        <v>4.7255207863449999E-7</v>
      </c>
      <c r="CG425" s="10">
        <f>3/24000000*OO[[#This Row],[141 (06JUL1985 12:00:00)-Water Temperature (C)]]*OO[[#This Row],[83]]</f>
        <v>4.5053463482625001E-7</v>
      </c>
      <c r="CH425" s="10">
        <f>3/24000000*OO[[#This Row],[142 (06JUL1985 15:00:00)-Water Temperature (C)]]*OO[[#This Row],[84]]</f>
        <v>4.4049569468800003E-7</v>
      </c>
      <c r="CI425" s="10">
        <f>3/24000000*OO[[#This Row],[143 (06JUL1985 18:00:00)-Water Temperature (C)]]*OO[[#This Row],[85]]</f>
        <v>4.3518131834374992E-7</v>
      </c>
      <c r="CJ425" s="10">
        <f>3/24000000*OO[[#This Row],[144 (06JUL1985 21:00:00)-Water Temperature (C)]]*OO[[#This Row],[86]]</f>
        <v>4.2112125606987498E-7</v>
      </c>
      <c r="CK425" s="10">
        <f>3/24000000*OO[[#This Row],[145 (07JUL1985 00:00:00)-Water Temperature (C)]]*OO[[#This Row],[87]]</f>
        <v>3.9911020293749995E-7</v>
      </c>
      <c r="CL425" s="10">
        <f>3/24000000*OO[[#This Row],[146 (07JUL1985 03:00:00)-Water Temperature (C)]]*OO[[#This Row],[88]]</f>
        <v>3.7585383472800005E-7</v>
      </c>
      <c r="CM425" s="10">
        <f>3/24000000*OO[[#This Row],[147 (07JUL1985 06:00:00)-Water Temperature (C)]]*OO[[#This Row],[89]]</f>
        <v>3.5309575992925007E-7</v>
      </c>
      <c r="CN425" s="10">
        <f>3/24000000*OO[[#This Row],[148 (07JUL1985 09:00:00)-Water Temperature (C)]]*OO[[#This Row],[90]]</f>
        <v>3.4216716653925002E-7</v>
      </c>
      <c r="CO425" s="10">
        <f>3/24000000*OO[[#This Row],[149 (07JUL1985 12:00:00)-Water Temperature (C)]]*OO[[#This Row],[91]]</f>
        <v>3.3781778187762496E-7</v>
      </c>
      <c r="CP425" s="10">
        <f>3/24000000*OO[[#This Row],[150 (07JUL1985 15:00:00)-Water Temperature (C)]]*OO[[#This Row],[92]]</f>
        <v>3.3763804202574995E-7</v>
      </c>
      <c r="CQ425" s="10">
        <f>3/24000000*OO[[#This Row],[151 (07JUL1985 18:00:00)-Water Temperature (C)]]*OO[[#This Row],[93]]</f>
        <v>3.36944562611625E-7</v>
      </c>
      <c r="CR425" s="10">
        <f>3/24000000*OO[[#This Row],[152 (07JUL1985 21:00:00)-Water Temperature (C)]]*OO[[#This Row],[94]]</f>
        <v>3.2619116512925E-7</v>
      </c>
      <c r="CS425" s="10">
        <f>3/24000000*OO[[#This Row],[153 (08JUL1985 00:00:00)-Water Temperature (C)]]*OO[[#This Row],[95]]</f>
        <v>3.0751019456849997E-7</v>
      </c>
      <c r="CT425" s="10">
        <f>3/24000000*OO[[#This Row],[154 (08JUL1985 03:00:00)-Water Temperature (C)]]*OO[[#This Row],[96]]</f>
        <v>2.8551120311999999E-7</v>
      </c>
      <c r="CU425" s="10">
        <f>3/24000000*OO[[#This Row],[155 (08JUL1985 06:00:00)-Water Temperature (C)]]*OO[[#This Row],[97]]</f>
        <v>2.635477181526125E-7</v>
      </c>
      <c r="CV425" s="10">
        <f>3/24000000*OO[[#This Row],[156 (08JUL1985 09:00:00)-Water Temperature (C)]]*OO[[#This Row],[98]]</f>
        <v>2.45754860238625E-7</v>
      </c>
      <c r="CW425" s="10">
        <f>3/24000000*OO[[#This Row],[157 (08JUL1985 12:00:00)-Water Temperature (C)]]*OO[[#This Row],[99]]</f>
        <v>2.3614348355190002E-7</v>
      </c>
    </row>
    <row r="426" spans="1:101" x14ac:dyDescent="0.35">
      <c r="A426" t="s">
        <v>433</v>
      </c>
      <c r="B426">
        <v>461.17160000000001</v>
      </c>
      <c r="C426" s="10">
        <f>3/24*OO[[#This Row],[59 (26JUN1985 06:00:00)-Water Temperature (C)]]*OO[[#This Row],[1]]/SUM(OO[1])</f>
        <v>0</v>
      </c>
      <c r="D426" s="10">
        <f>3/24*OO[[#This Row],[60 (26JUN1985 09:00:00)-Water Temperature (C)]]*OO[[#This Row],[2]]/SUM(OO[2])</f>
        <v>0</v>
      </c>
      <c r="E426" s="10">
        <f>3/24*OO[[#This Row],[61 (26JUN1985 12:00:00)-Water Temperature (C)]]*OO[[#This Row],[3]]/SUM(OO[3])</f>
        <v>0</v>
      </c>
      <c r="F426" s="10">
        <f>3/24*OO[[#This Row],[62 (26JUN1985 15:00:00)-Water Temperature (C)]]*OO[[#This Row],[4]]/SUM(OO[4])</f>
        <v>0</v>
      </c>
      <c r="G426" s="10">
        <f>3/24*OO[[#This Row],[63 (26JUN1985 18:00:00)-Water Temperature (C)]]*OO[[#This Row],[5]]/SUM(OO[5])</f>
        <v>0</v>
      </c>
      <c r="H426" s="10">
        <f>3/24*OO[[#This Row],[64 (26JUN1985 21:00:00)-Water Temperature (C)]]*OO[[#This Row],[6]]/SUM(OO[6])</f>
        <v>0</v>
      </c>
      <c r="I426" s="10">
        <f>3/24*OO[[#This Row],[65 (27JUN1985 00:00:00)-Water Temperature (C)]]*OO[[#This Row],[7]]/SUM(OO[7])</f>
        <v>0</v>
      </c>
      <c r="J426" s="10">
        <f>3/24*OO[[#This Row],[66 (27JUN1985 03:00:00)-Water Temperature (C)]]*OO[[#This Row],[8]]/SUM(OO[8])</f>
        <v>0</v>
      </c>
      <c r="K426" s="10">
        <f>3/24*OO[[#This Row],[67 (27JUN1985 06:00:00)-Water Temperature (C)]]*OO[[#This Row],[9]]/SUM(OO[9])</f>
        <v>0</v>
      </c>
      <c r="L426" s="10">
        <f>3/24*OO[[#This Row],[68 (27JUN1985 09:00:00)-Water Temperature (C)]]*OO[[#This Row],[10]]/SUM(OO[10])</f>
        <v>0</v>
      </c>
      <c r="M426" s="10">
        <f>3/24*OO[[#This Row],[69 (27JUN1985 12:00:00)-Water Temperature (C)]]*OO[[#This Row],[11]]/SUM(OO[11])</f>
        <v>0</v>
      </c>
      <c r="N426" s="10">
        <f>3/24*OO[[#This Row],[70 (27JUN1985 15:00:00)-Water Temperature (C)]]*OO[[#This Row],[12]]/SUM(OO[12])</f>
        <v>0</v>
      </c>
      <c r="O426" s="10">
        <f>3/24*OO[[#This Row],[71 (27JUN1985 18:00:00)-Water Temperature (C)]]*OO[[#This Row],[13]]/SUM(OO[13])</f>
        <v>0</v>
      </c>
      <c r="P426" s="10">
        <f>3/24*OO[[#This Row],[72 (27JUN1985 21:00:00)-Water Temperature (C)]]*OO[[#This Row],[14]]/SUM(OO[14])</f>
        <v>0</v>
      </c>
      <c r="Q426" s="10">
        <f>3/24*OO[[#This Row],[73 (28JUN1985 00:00:00)-Water Temperature (C)]]*OO[[#This Row],[15]]/SUM(OO[15])</f>
        <v>0</v>
      </c>
      <c r="R426" s="10">
        <f>3/24*OO[[#This Row],[74 (28JUN1985 03:00:00)-Water Temperature (C)]]*OO[[#This Row],[16]]/SUM(OO[16])</f>
        <v>0</v>
      </c>
      <c r="S426" s="10">
        <f>3/24*OO[[#This Row],[75 (28JUN1985 06:00:00)-Water Temperature (C)]]*OO[[#This Row],[17]]/SUM(OO[17])</f>
        <v>0</v>
      </c>
      <c r="T426" s="10">
        <f>3/24*OO[[#This Row],[76 (28JUN1985 09:00:00)-Water Temperature (C)]]*OO[[#This Row],[18]]/SUM(OO[18])</f>
        <v>0</v>
      </c>
      <c r="U426" s="10">
        <f>3/24*OO[[#This Row],[77 (28JUN1985 12:00:00)-Water Temperature (C)]]*OO[[#This Row],[19]]/SUM(OO[19])</f>
        <v>0</v>
      </c>
      <c r="V426" s="10">
        <f>3/24000000*OO[[#This Row],[78 (28JUN1985 15:00:00)-Water Temperature (C)]]*OO[[#This Row],[20]]</f>
        <v>0</v>
      </c>
      <c r="W426" s="10">
        <f>3/24000000*OO[[#This Row],[79 (28JUN1985 18:00:00)-Water Temperature (C)]]*OO[[#This Row],[21]]</f>
        <v>0</v>
      </c>
      <c r="X426" s="10">
        <f>3/24000000*OO[[#This Row],[80 (28JUN1985 21:00:00)-Water Temperature (C)]]*OO[[#This Row],[22]]</f>
        <v>0</v>
      </c>
      <c r="Y426" s="10">
        <f>3/24000000*OO[[#This Row],[81 (29JUN1985 00:00:00)-Water Temperature (C)]]*OO[[#This Row],[23]]</f>
        <v>2.1874822512982496E-38</v>
      </c>
      <c r="Z426" s="10">
        <f>3/24000000*OO[[#This Row],[82 (29JUN1985 03:00:00)-Water Temperature (C)]]*OO[[#This Row],[24]]</f>
        <v>2.7190671305249999E-32</v>
      </c>
      <c r="AA426" s="10">
        <f>3/24000000*OO[[#This Row],[83 (29JUN1985 06:00:00)-Water Temperature (C)]]*OO[[#This Row],[25]]</f>
        <v>3.1610816546399997E-26</v>
      </c>
      <c r="AB426" s="10">
        <f>3/24000000*OO[[#This Row],[84 (29JUN1985 09:00:00)-Water Temperature (C)]]*OO[[#This Row],[26]]</f>
        <v>8.9076754439474991E-22</v>
      </c>
      <c r="AC426" s="10">
        <f>3/24000000*OO[[#This Row],[85 (29JUN1985 12:00:00)-Water Temperature (C)]]*OO[[#This Row],[27]]</f>
        <v>2.4653186874874999E-18</v>
      </c>
      <c r="AD426" s="10">
        <f>3/24000000*OO[[#This Row],[86 (29JUN1985 15:00:00)-Water Temperature (C)]]*OO[[#This Row],[28]]</f>
        <v>1.655456053629125E-15</v>
      </c>
      <c r="AE426" s="10">
        <f>3/24000000*OO[[#This Row],[88 (29JUN1985 21:00:00)-Water Temperature (C)]]*OO[[#This Row],[30]]</f>
        <v>3.9755776320487488E-11</v>
      </c>
      <c r="AF426" s="10">
        <f>3/24000000*OO[[#This Row],[88 (29JUN1985 21:00:00)-Water Temperature (C)]]*OO[[#This Row],[30]]</f>
        <v>3.9755776320487488E-11</v>
      </c>
      <c r="AG426" s="10">
        <f>3/24000000*OO[[#This Row],[89 (30JUN1985 00:00:00)-Water Temperature (C)]]*OO[[#This Row],[31]]</f>
        <v>1.9784258695172501E-9</v>
      </c>
      <c r="AH426" s="10">
        <f>3/24000000*OO[[#This Row],[90 (30JUN1985 03:00:00)-Water Temperature (C)]]*OO[[#This Row],[32]]</f>
        <v>5.4063276723249995E-8</v>
      </c>
      <c r="AI426" s="10">
        <f>3/24000000*OO[[#This Row],[91 (30JUN1985 06:00:00)-Water Temperature (C)]]*OO[[#This Row],[33]]</f>
        <v>8.8733700746749988E-7</v>
      </c>
      <c r="AJ426" s="10">
        <f>3/24000000*OO[[#This Row],[92 (30JUN1985 09:00:00)-Water Temperature (C)]]*OO[[#This Row],[34]]</f>
        <v>9.5193710331749988E-6</v>
      </c>
      <c r="AK426" s="10">
        <f>3/24000000*OO[[#This Row],[93 (30JUN1985 12:00:00)-Water Temperature (C)]]*OO[[#This Row],[35]]</f>
        <v>7.0289132307975005E-5</v>
      </c>
      <c r="AL426" s="10">
        <f>3/24000000*OO[[#This Row],[94 (30JUN1985 15:00:00)-Water Temperature (C)]]*OO[[#This Row],[36]]</f>
        <v>3.7322973775424998E-4</v>
      </c>
      <c r="AM426" s="10">
        <f>3/24000000*OO[[#This Row],[95 (30JUN1985 18:00:00)-Water Temperature (C)]]*OO[[#This Row],[37]]</f>
        <v>1.4572625270719999E-3</v>
      </c>
      <c r="AN426" s="10">
        <f>3/24000000*OO[[#This Row],[96 (30JUN1985 21:00:00)-Water Temperature (C)]]*OO[[#This Row],[38]]</f>
        <v>4.2253262461624998E-3</v>
      </c>
      <c r="AO426" s="10">
        <f>3/24000000*OO[[#This Row],[97 (01JUL1985 00:00:00)-Water Temperature (C)]]*OO[[#This Row],[39]]</f>
        <v>9.3622050854249989E-3</v>
      </c>
      <c r="AP426" s="10">
        <f>3/24000000*OO[[#This Row],[98 (01JUL1985 03:00:00)-Water Temperature (C)]]*OO[[#This Row],[40]]</f>
        <v>1.6320034546074998E-2</v>
      </c>
      <c r="AQ426" s="10">
        <f>3/24000000*OO[[#This Row],[99 (01JUL1985 06:00:00)-Water Temperature (C)]]*OO[[#This Row],[41]]</f>
        <v>2.3127808021450001E-2</v>
      </c>
      <c r="AR426" s="10">
        <f>3/24000000*OO[[#This Row],[100 (01JUL1985 09:00:00)-Water Temperature (C)]]*OO[[#This Row],[42]]</f>
        <v>2.8136589090499996E-2</v>
      </c>
      <c r="AS426" s="10">
        <f>3/24000000*OO[[#This Row],[101 (01JUL1985 12:00:00)-Water Temperature (C)]]*OO[[#This Row],[43]]</f>
        <v>2.9400138623499997E-2</v>
      </c>
      <c r="AT426" s="10">
        <f>3/24000000*OO[[#This Row],[102 (01JUL1985 15:00:00)-Water Temperature (C)]]*OO[[#This Row],[44]]</f>
        <v>2.7053903708599995E-2</v>
      </c>
      <c r="AU426" s="10">
        <f>3/24000000*OO[[#This Row],[103 (01JUL1985 18:00:00)-Water Temperature (C)]]*OO[[#This Row],[45]]</f>
        <v>2.1811886697252498E-2</v>
      </c>
      <c r="AV426" s="10">
        <f>3/24000000*OO[[#This Row],[104 (01JUL1985 21:00:00)-Water Temperature (C)]]*OO[[#This Row],[46]]</f>
        <v>1.5449351235548751E-2</v>
      </c>
      <c r="AW426" s="10">
        <f>3/24000000*OO[[#This Row],[105 (02JUL1985 00:00:00)-Water Temperature (C)]]*OO[[#This Row],[47]]</f>
        <v>9.6690978485474994E-3</v>
      </c>
      <c r="AX426" s="10">
        <f>3/24000000*OO[[#This Row],[106 (02JUL1985 03:00:00)-Water Temperature (C)]]*OO[[#This Row],[48]]</f>
        <v>5.3789766674999994E-3</v>
      </c>
      <c r="AY426" s="10">
        <f>3/24000000*OO[[#This Row],[107 (02JUL1985 06:00:00)-Water Temperature (C)]]*OO[[#This Row],[49]]</f>
        <v>2.7180266886125E-3</v>
      </c>
      <c r="AZ426" s="10">
        <f>3/24000000*OO[[#This Row],[108 (02JUL1985 09:00:00)-Water Temperature (C)]]*OO[[#This Row],[50]]</f>
        <v>1.3257155045779999E-3</v>
      </c>
      <c r="BA426" s="10">
        <f>3/24000000*OO[[#This Row],[109 (02JUL1985 12:00:00)-Water Temperature (C)]]*OO[[#This Row],[51]]</f>
        <v>6.2530960836250013E-4</v>
      </c>
      <c r="BB426" s="10">
        <f>3/24000000*OO[[#This Row],[110 (02JUL1985 15:00:00)-Water Temperature (C)]]*OO[[#This Row],[52]]</f>
        <v>2.9405413766249997E-4</v>
      </c>
      <c r="BC426" s="10">
        <f>3/24000000*OO[[#This Row],[111 (02JUL1985 18:00:00)-Water Temperature (C)]]*OO[[#This Row],[53]]</f>
        <v>1.4557360536319999E-4</v>
      </c>
      <c r="BD426" s="10">
        <f>3/24000000*OO[[#This Row],[112 (02JUL1985 21:00:00)-Water Temperature (C)]]*OO[[#This Row],[54]]</f>
        <v>8.2189437008412498E-5</v>
      </c>
      <c r="BE426" s="10">
        <f>3/24000000*OO[[#This Row],[113 (03JUL1985 00:00:00)-Water Temperature (C)]]*OO[[#This Row],[55]]</f>
        <v>5.6675085832774992E-5</v>
      </c>
      <c r="BF426" s="10">
        <f>3/24000000*OO[[#This Row],[114 (03JUL1985 03:00:00)-Water Temperature (C)]]*OO[[#This Row],[56]]</f>
        <v>4.6247986622249997E-5</v>
      </c>
      <c r="BG426" s="10">
        <f>3/24000000*OO[[#This Row],[115 (03JUL1985 06:00:00)-Water Temperature (C)]]*OO[[#This Row],[57]]</f>
        <v>4.0667063433974994E-5</v>
      </c>
      <c r="BH426" s="10">
        <f>3/24000000*OO[[#This Row],[116 (03JUL1985 09:00:00)-Water Temperature (C)]]*OO[[#This Row],[58]]</f>
        <v>3.7346492944800001E-5</v>
      </c>
      <c r="BI426" s="10">
        <f>3/24000000*OO[[#This Row],[117 (03JUL1985 12:00:00)-Water Temperature (C)]]*OO[[#This Row],[59]]</f>
        <v>3.5046752886825003E-5</v>
      </c>
      <c r="BJ426" s="10">
        <f>3/24000000*OO[[#This Row],[118 (03JUL1985 15:00:00)-Water Temperature (C)]]*OO[[#This Row],[60]]</f>
        <v>3.3230723289074994E-5</v>
      </c>
      <c r="BK426" s="10">
        <f>3/24000000*OO[[#This Row],[119 (03JUL1985 18:00:00)-Water Temperature (C)]]*OO[[#This Row],[61]]</f>
        <v>3.1513568363999997E-5</v>
      </c>
      <c r="BL426" s="10">
        <f>3/24000000*OO[[#This Row],[120 (03JUL1985 21:00:00)-Water Temperature (C)]]*OO[[#This Row],[62]]</f>
        <v>2.89591691516625E-5</v>
      </c>
      <c r="BM426" s="10">
        <f>3/24000000*OO[[#This Row],[121 (04JUL1985 00:00:00)-Water Temperature (C)]]*OO[[#This Row],[63]]</f>
        <v>2.5740449683424999E-5</v>
      </c>
      <c r="BN426" s="10">
        <f>3/24000000*OO[[#This Row],[122 (04JUL1985 03:00:00)-Water Temperature (C)]]*OO[[#This Row],[64]]</f>
        <v>2.2280079130159998E-5</v>
      </c>
      <c r="BO426" s="10">
        <f>3/24000000*OO[[#This Row],[123 (04JUL1985 06:00:00)-Water Temperature (C)]]*OO[[#This Row],[65]]</f>
        <v>1.8963477290354999E-5</v>
      </c>
      <c r="BP426" s="10">
        <f>3/24000000*OO[[#This Row],[124 (04JUL1985 09:00:00)-Water Temperature (C)]]*OO[[#This Row],[66]]</f>
        <v>1.6288927096605002E-5</v>
      </c>
      <c r="BQ426" s="10">
        <f>3/24000000*OO[[#This Row],[125 (04JUL1985 12:00:00)-Water Temperature (C)]]*OO[[#This Row],[67]]</f>
        <v>1.4087013119235E-5</v>
      </c>
      <c r="BR426" s="10">
        <f>3/24000000*OO[[#This Row],[126 (04JUL1985 15:00:00)-Water Temperature (C)]]*OO[[#This Row],[68]]</f>
        <v>1.2487980822335E-5</v>
      </c>
      <c r="BS426" s="10">
        <f>3/24000000*OO[[#This Row],[127 (04JUL1985 18:00:00)-Water Temperature (C)]]*OO[[#This Row],[69]]</f>
        <v>1.1020837352580001E-5</v>
      </c>
      <c r="BT426" s="10">
        <f>3/24000000*OO[[#This Row],[128 (04JUL1985 21:00:00)-Water Temperature (C)]]*OO[[#This Row],[70]]</f>
        <v>9.5532659223625008E-6</v>
      </c>
      <c r="BU426" s="10">
        <f>3/24000000*OO[[#This Row],[129 (05JUL1985 00:00:00)-Water Temperature (C)]]*OO[[#This Row],[71]]</f>
        <v>8.0769355600800005E-6</v>
      </c>
      <c r="BV426" s="10">
        <f>3/24000000*OO[[#This Row],[130 (05JUL1985 03:00:00)-Water Temperature (C)]]*OO[[#This Row],[72]]</f>
        <v>6.5948708902699996E-6</v>
      </c>
      <c r="BW426" s="10">
        <f>3/24000000*OO[[#This Row],[131 (05JUL1985 06:00:00)-Water Temperature (C)]]*OO[[#This Row],[73]]</f>
        <v>5.2569305150862503E-6</v>
      </c>
      <c r="BX426" s="10">
        <f>3/24000000*OO[[#This Row],[132 (05JUL1985 09:00:00)-Water Temperature (C)]]*OO[[#This Row],[74]]</f>
        <v>4.252805702892499E-6</v>
      </c>
      <c r="BY426" s="10">
        <f>3/24000000*OO[[#This Row],[133 (05JUL1985 12:00:00)-Water Temperature (C)]]*OO[[#This Row],[75]]</f>
        <v>3.4247661760900001E-6</v>
      </c>
      <c r="BZ426" s="10">
        <f>3/24000000*OO[[#This Row],[134 (05JUL1985 15:00:00)-Water Temperature (C)]]*OO[[#This Row],[76]]</f>
        <v>2.8218965360575002E-6</v>
      </c>
      <c r="CA426" s="10">
        <f>3/24000000*OO[[#This Row],[135 (05JUL1985 18:00:00)-Water Temperature (C)]]*OO[[#This Row],[77]]</f>
        <v>2.3780881642059997E-6</v>
      </c>
      <c r="CB426" s="10">
        <f>3/24000000*OO[[#This Row],[136 (05JUL1985 21:00:00)-Water Temperature (C)]]*OO[[#This Row],[78]]</f>
        <v>2.0307572617825E-6</v>
      </c>
      <c r="CC426" s="10">
        <f>3/24000000*OO[[#This Row],[137 (06JUL1985 00:00:00)-Water Temperature (C)]]*OO[[#This Row],[79]]</f>
        <v>1.7558253383041248E-6</v>
      </c>
      <c r="CD426" s="10">
        <f>3/24000000*OO[[#This Row],[138 (06JUL1985 03:00:00)-Water Temperature (C)]]*OO[[#This Row],[80]]</f>
        <v>1.5381129107459999E-6</v>
      </c>
      <c r="CE426" s="10">
        <f>3/24000000*OO[[#This Row],[139 (06JUL1985 06:00:00)-Water Temperature (C)]]*OO[[#This Row],[81]]</f>
        <v>1.374030669718125E-6</v>
      </c>
      <c r="CF426" s="10">
        <f>3/24000000*OO[[#This Row],[140 (06JUL1985 09:00:00)-Water Temperature (C)]]*OO[[#This Row],[82]]</f>
        <v>1.284787250844E-6</v>
      </c>
      <c r="CG426" s="10">
        <f>3/24000000*OO[[#This Row],[141 (06JUL1985 12:00:00)-Water Temperature (C)]]*OO[[#This Row],[83]]</f>
        <v>1.2237886515343749E-6</v>
      </c>
      <c r="CH426" s="10">
        <f>3/24000000*OO[[#This Row],[142 (06JUL1985 15:00:00)-Water Temperature (C)]]*OO[[#This Row],[84]]</f>
        <v>1.195396700526E-6</v>
      </c>
      <c r="CI426" s="10">
        <f>3/24000000*OO[[#This Row],[143 (06JUL1985 18:00:00)-Water Temperature (C)]]*OO[[#This Row],[85]]</f>
        <v>1.1809591380044999E-6</v>
      </c>
      <c r="CJ426" s="10">
        <f>3/24000000*OO[[#This Row],[144 (06JUL1985 21:00:00)-Water Temperature (C)]]*OO[[#This Row],[86]]</f>
        <v>1.142690116658E-6</v>
      </c>
      <c r="CK426" s="10">
        <f>3/24000000*OO[[#This Row],[145 (07JUL1985 00:00:00)-Water Temperature (C)]]*OO[[#This Row],[87]]</f>
        <v>1.0833841065412498E-6</v>
      </c>
      <c r="CL426" s="10">
        <f>3/24000000*OO[[#This Row],[146 (07JUL1985 03:00:00)-Water Temperature (C)]]*OO[[#This Row],[88]]</f>
        <v>1.0207235826692499E-6</v>
      </c>
      <c r="CM426" s="10">
        <f>3/24000000*OO[[#This Row],[147 (07JUL1985 06:00:00)-Water Temperature (C)]]*OO[[#This Row],[89]]</f>
        <v>9.5933099390599994E-7</v>
      </c>
      <c r="CN426" s="10">
        <f>3/24000000*OO[[#This Row],[148 (07JUL1985 09:00:00)-Water Temperature (C)]]*OO[[#This Row],[90]]</f>
        <v>9.2966192466875E-7</v>
      </c>
      <c r="CO426" s="10">
        <f>3/24000000*OO[[#This Row],[149 (07JUL1985 12:00:00)-Water Temperature (C)]]*OO[[#This Row],[91]]</f>
        <v>9.1740224542424978E-7</v>
      </c>
      <c r="CP426" s="10">
        <f>3/24000000*OO[[#This Row],[150 (07JUL1985 15:00:00)-Water Temperature (C)]]*OO[[#This Row],[92]]</f>
        <v>9.162812137919999E-7</v>
      </c>
      <c r="CQ426" s="10">
        <f>3/24000000*OO[[#This Row],[151 (07JUL1985 18:00:00)-Water Temperature (C)]]*OO[[#This Row],[93]]</f>
        <v>9.145643419818749E-7</v>
      </c>
      <c r="CR426" s="10">
        <f>3/24000000*OO[[#This Row],[152 (07JUL1985 21:00:00)-Water Temperature (C)]]*OO[[#This Row],[94]]</f>
        <v>8.8581754328375006E-7</v>
      </c>
      <c r="CS426" s="10">
        <f>3/24000000*OO[[#This Row],[153 (08JUL1985 00:00:00)-Water Temperature (C)]]*OO[[#This Row],[95]]</f>
        <v>8.3588008693199997E-7</v>
      </c>
      <c r="CT426" s="10">
        <f>3/24000000*OO[[#This Row],[154 (08JUL1985 03:00:00)-Water Temperature (C)]]*OO[[#This Row],[96]]</f>
        <v>7.7659160885550005E-7</v>
      </c>
      <c r="CU426" s="10">
        <f>3/24000000*OO[[#This Row],[155 (08JUL1985 06:00:00)-Water Temperature (C)]]*OO[[#This Row],[97]]</f>
        <v>7.170085836566249E-7</v>
      </c>
      <c r="CV426" s="10">
        <f>3/24000000*OO[[#This Row],[156 (08JUL1985 09:00:00)-Water Temperature (C)]]*OO[[#This Row],[98]]</f>
        <v>6.6851169011949992E-7</v>
      </c>
      <c r="CW426" s="10">
        <f>3/24000000*OO[[#This Row],[157 (08JUL1985 12:00:00)-Water Temperature (C)]]*OO[[#This Row],[99]]</f>
        <v>6.4208347098525001E-7</v>
      </c>
    </row>
    <row r="427" spans="1:101" x14ac:dyDescent="0.35">
      <c r="A427" t="s">
        <v>434</v>
      </c>
      <c r="B427">
        <v>230.7397</v>
      </c>
      <c r="C427" s="10">
        <f>3/24*OO[[#This Row],[59 (26JUN1985 06:00:00)-Water Temperature (C)]]*OO[[#This Row],[1]]/SUM(OO[1])</f>
        <v>0</v>
      </c>
      <c r="D427" s="10">
        <f>3/24*OO[[#This Row],[60 (26JUN1985 09:00:00)-Water Temperature (C)]]*OO[[#This Row],[2]]/SUM(OO[2])</f>
        <v>0</v>
      </c>
      <c r="E427" s="10">
        <f>3/24*OO[[#This Row],[61 (26JUN1985 12:00:00)-Water Temperature (C)]]*OO[[#This Row],[3]]/SUM(OO[3])</f>
        <v>0</v>
      </c>
      <c r="F427" s="10">
        <f>3/24*OO[[#This Row],[62 (26JUN1985 15:00:00)-Water Temperature (C)]]*OO[[#This Row],[4]]/SUM(OO[4])</f>
        <v>0</v>
      </c>
      <c r="G427" s="10">
        <f>3/24*OO[[#This Row],[63 (26JUN1985 18:00:00)-Water Temperature (C)]]*OO[[#This Row],[5]]/SUM(OO[5])</f>
        <v>0</v>
      </c>
      <c r="H427" s="10">
        <f>3/24*OO[[#This Row],[64 (26JUN1985 21:00:00)-Water Temperature (C)]]*OO[[#This Row],[6]]/SUM(OO[6])</f>
        <v>0</v>
      </c>
      <c r="I427" s="10">
        <f>3/24*OO[[#This Row],[65 (27JUN1985 00:00:00)-Water Temperature (C)]]*OO[[#This Row],[7]]/SUM(OO[7])</f>
        <v>0</v>
      </c>
      <c r="J427" s="10">
        <f>3/24*OO[[#This Row],[66 (27JUN1985 03:00:00)-Water Temperature (C)]]*OO[[#This Row],[8]]/SUM(OO[8])</f>
        <v>0</v>
      </c>
      <c r="K427" s="10">
        <f>3/24*OO[[#This Row],[67 (27JUN1985 06:00:00)-Water Temperature (C)]]*OO[[#This Row],[9]]/SUM(OO[9])</f>
        <v>0</v>
      </c>
      <c r="L427" s="10">
        <f>3/24*OO[[#This Row],[68 (27JUN1985 09:00:00)-Water Temperature (C)]]*OO[[#This Row],[10]]/SUM(OO[10])</f>
        <v>0</v>
      </c>
      <c r="M427" s="10">
        <f>3/24*OO[[#This Row],[69 (27JUN1985 12:00:00)-Water Temperature (C)]]*OO[[#This Row],[11]]/SUM(OO[11])</f>
        <v>0</v>
      </c>
      <c r="N427" s="10">
        <f>3/24*OO[[#This Row],[70 (27JUN1985 15:00:00)-Water Temperature (C)]]*OO[[#This Row],[12]]/SUM(OO[12])</f>
        <v>0</v>
      </c>
      <c r="O427" s="10">
        <f>3/24*OO[[#This Row],[71 (27JUN1985 18:00:00)-Water Temperature (C)]]*OO[[#This Row],[13]]/SUM(OO[13])</f>
        <v>0</v>
      </c>
      <c r="P427" s="10">
        <f>3/24*OO[[#This Row],[72 (27JUN1985 21:00:00)-Water Temperature (C)]]*OO[[#This Row],[14]]/SUM(OO[14])</f>
        <v>0</v>
      </c>
      <c r="Q427" s="10">
        <f>3/24*OO[[#This Row],[73 (28JUN1985 00:00:00)-Water Temperature (C)]]*OO[[#This Row],[15]]/SUM(OO[15])</f>
        <v>0</v>
      </c>
      <c r="R427" s="10">
        <f>3/24*OO[[#This Row],[74 (28JUN1985 03:00:00)-Water Temperature (C)]]*OO[[#This Row],[16]]/SUM(OO[16])</f>
        <v>0</v>
      </c>
      <c r="S427" s="10">
        <f>3/24*OO[[#This Row],[75 (28JUN1985 06:00:00)-Water Temperature (C)]]*OO[[#This Row],[17]]/SUM(OO[17])</f>
        <v>0</v>
      </c>
      <c r="T427" s="10">
        <f>3/24*OO[[#This Row],[76 (28JUN1985 09:00:00)-Water Temperature (C)]]*OO[[#This Row],[18]]/SUM(OO[18])</f>
        <v>0</v>
      </c>
      <c r="U427" s="10">
        <f>3/24*OO[[#This Row],[77 (28JUN1985 12:00:00)-Water Temperature (C)]]*OO[[#This Row],[19]]/SUM(OO[19])</f>
        <v>0</v>
      </c>
      <c r="V427" s="10">
        <f>3/24000000*OO[[#This Row],[78 (28JUN1985 15:00:00)-Water Temperature (C)]]*OO[[#This Row],[20]]</f>
        <v>0</v>
      </c>
      <c r="W427" s="10">
        <f>3/24000000*OO[[#This Row],[79 (28JUN1985 18:00:00)-Water Temperature (C)]]*OO[[#This Row],[21]]</f>
        <v>0</v>
      </c>
      <c r="X427" s="10">
        <f>3/24000000*OO[[#This Row],[80 (28JUN1985 21:00:00)-Water Temperature (C)]]*OO[[#This Row],[22]]</f>
        <v>0</v>
      </c>
      <c r="Y427" s="10">
        <f>3/24000000*OO[[#This Row],[81 (29JUN1985 00:00:00)-Water Temperature (C)]]*OO[[#This Row],[23]]</f>
        <v>4.4464147071299999E-39</v>
      </c>
      <c r="Z427" s="10">
        <f>3/24000000*OO[[#This Row],[82 (29JUN1985 03:00:00)-Water Temperature (C)]]*OO[[#This Row],[24]]</f>
        <v>5.3499008099174994E-33</v>
      </c>
      <c r="AA427" s="10">
        <f>3/24000000*OO[[#This Row],[83 (29JUN1985 06:00:00)-Water Temperature (C)]]*OO[[#This Row],[25]]</f>
        <v>6.7423198084174988E-27</v>
      </c>
      <c r="AB427" s="10">
        <f>3/24000000*OO[[#This Row],[84 (29JUN1985 09:00:00)-Water Temperature (C)]]*OO[[#This Row],[26]]</f>
        <v>2.0432742742098747E-22</v>
      </c>
      <c r="AC427" s="10">
        <f>3/24000000*OO[[#This Row],[85 (29JUN1985 12:00:00)-Water Temperature (C)]]*OO[[#This Row],[27]]</f>
        <v>5.9057577582024996E-19</v>
      </c>
      <c r="AD427" s="10">
        <f>3/24000000*OO[[#This Row],[86 (29JUN1985 15:00:00)-Water Temperature (C)]]*OO[[#This Row],[28]]</f>
        <v>4.0952878539299999E-16</v>
      </c>
      <c r="AE427" s="10">
        <f>3/24000000*OO[[#This Row],[88 (29JUN1985 21:00:00)-Water Temperature (C)]]*OO[[#This Row],[30]]</f>
        <v>1.0323442455840001E-11</v>
      </c>
      <c r="AF427" s="10">
        <f>3/24000000*OO[[#This Row],[88 (29JUN1985 21:00:00)-Water Temperature (C)]]*OO[[#This Row],[30]]</f>
        <v>1.0323442455840001E-11</v>
      </c>
      <c r="AG427" s="10">
        <f>3/24000000*OO[[#This Row],[89 (30JUN1985 00:00:00)-Water Temperature (C)]]*OO[[#This Row],[31]]</f>
        <v>5.2424057808224993E-10</v>
      </c>
      <c r="AH427" s="10">
        <f>3/24000000*OO[[#This Row],[90 (30JUN1985 03:00:00)-Water Temperature (C)]]*OO[[#This Row],[32]]</f>
        <v>1.4585425315885001E-8</v>
      </c>
      <c r="AI427" s="10">
        <f>3/24000000*OO[[#This Row],[91 (30JUN1985 06:00:00)-Water Temperature (C)]]*OO[[#This Row],[33]]</f>
        <v>2.4318479763312502E-7</v>
      </c>
      <c r="AJ427" s="10">
        <f>3/24000000*OO[[#This Row],[92 (30JUN1985 09:00:00)-Water Temperature (C)]]*OO[[#This Row],[34]]</f>
        <v>2.6469516529937498E-6</v>
      </c>
      <c r="AK427" s="10">
        <f>3/24000000*OO[[#This Row],[93 (30JUN1985 12:00:00)-Water Temperature (C)]]*OO[[#This Row],[35]]</f>
        <v>1.9789871255673747E-5</v>
      </c>
      <c r="AL427" s="10">
        <f>3/24000000*OO[[#This Row],[94 (30JUN1985 15:00:00)-Water Temperature (C)]]*OO[[#This Row],[36]]</f>
        <v>1.0629650807682501E-4</v>
      </c>
      <c r="AM427" s="10">
        <f>3/24000000*OO[[#This Row],[95 (30JUN1985 18:00:00)-Water Temperature (C)]]*OO[[#This Row],[37]]</f>
        <v>4.1937090347500002E-4</v>
      </c>
      <c r="AN427" s="10">
        <f>3/24000000*OO[[#This Row],[96 (30JUN1985 21:00:00)-Water Temperature (C)]]*OO[[#This Row],[38]]</f>
        <v>1.2280513382847498E-3</v>
      </c>
      <c r="AO427" s="10">
        <f>3/24000000*OO[[#This Row],[97 (01JUL1985 00:00:00)-Water Temperature (C)]]*OO[[#This Row],[39]]</f>
        <v>2.7482730543000006E-3</v>
      </c>
      <c r="AP427" s="10">
        <f>3/24000000*OO[[#This Row],[98 (01JUL1985 03:00:00)-Water Temperature (C)]]*OO[[#This Row],[40]]</f>
        <v>4.8320755608125005E-3</v>
      </c>
      <c r="AQ427" s="10">
        <f>3/24000000*OO[[#This Row],[99 (01JUL1985 06:00:00)-Water Temperature (C)]]*OO[[#This Row],[41]]</f>
        <v>6.9014638951250002E-3</v>
      </c>
      <c r="AR427" s="10">
        <f>3/24000000*OO[[#This Row],[100 (01JUL1985 09:00:00)-Water Temperature (C)]]*OO[[#This Row],[42]]</f>
        <v>8.4549255648499987E-3</v>
      </c>
      <c r="AS427" s="10">
        <f>3/24000000*OO[[#This Row],[101 (01JUL1985 12:00:00)-Water Temperature (C)]]*OO[[#This Row],[43]]</f>
        <v>8.8867127767687498E-3</v>
      </c>
      <c r="AT427" s="10">
        <f>3/24000000*OO[[#This Row],[102 (01JUL1985 15:00:00)-Water Temperature (C)]]*OO[[#This Row],[44]]</f>
        <v>8.2106320554387515E-3</v>
      </c>
      <c r="AU427" s="10">
        <f>3/24000000*OO[[#This Row],[103 (01JUL1985 18:00:00)-Water Temperature (C)]]*OO[[#This Row],[45]]</f>
        <v>6.6491757532725002E-3</v>
      </c>
      <c r="AV427" s="10">
        <f>3/24000000*OO[[#This Row],[104 (01JUL1985 21:00:00)-Water Temperature (C)]]*OO[[#This Row],[46]]</f>
        <v>4.7308167892699997E-3</v>
      </c>
      <c r="AW427" s="10">
        <f>3/24000000*OO[[#This Row],[105 (02JUL1985 00:00:00)-Water Temperature (C)]]*OO[[#This Row],[47]]</f>
        <v>2.9740026828600002E-3</v>
      </c>
      <c r="AX427" s="10">
        <f>3/24000000*OO[[#This Row],[106 (02JUL1985 03:00:00)-Water Temperature (C)]]*OO[[#This Row],[48]]</f>
        <v>1.6621485676323749E-3</v>
      </c>
      <c r="AY427" s="10">
        <f>3/24000000*OO[[#This Row],[107 (02JUL1985 06:00:00)-Water Temperature (C)]]*OO[[#This Row],[49]]</f>
        <v>8.4570740340349996E-4</v>
      </c>
      <c r="AZ427" s="10">
        <f>3/24000000*OO[[#This Row],[108 (02JUL1985 09:00:00)-Water Temperature (C)]]*OO[[#This Row],[50]]</f>
        <v>4.1592194893924991E-4</v>
      </c>
      <c r="BA427" s="10">
        <f>3/24000000*OO[[#This Row],[109 (02JUL1985 12:00:00)-Water Temperature (C)]]*OO[[#This Row],[51]]</f>
        <v>1.9746016606800001E-4</v>
      </c>
      <c r="BB427" s="10">
        <f>3/24000000*OO[[#This Row],[110 (02JUL1985 15:00:00)-Water Temperature (C)]]*OO[[#This Row],[52]]</f>
        <v>9.3284796136062495E-5</v>
      </c>
      <c r="BC427" s="10">
        <f>3/24000000*OO[[#This Row],[111 (02JUL1985 18:00:00)-Water Temperature (C)]]*OO[[#This Row],[53]]</f>
        <v>4.6214870560649991E-5</v>
      </c>
      <c r="BD427" s="10">
        <f>3/24000000*OO[[#This Row],[112 (02JUL1985 21:00:00)-Water Temperature (C)]]*OO[[#This Row],[54]]</f>
        <v>2.5964359746749995E-5</v>
      </c>
      <c r="BE427" s="10">
        <f>3/24000000*OO[[#This Row],[113 (03JUL1985 00:00:00)-Water Temperature (C)]]*OO[[#This Row],[55]]</f>
        <v>1.7788878989969999E-5</v>
      </c>
      <c r="BF427" s="10">
        <f>3/24000000*OO[[#This Row],[114 (03JUL1985 03:00:00)-Water Temperature (C)]]*OO[[#This Row],[56]]</f>
        <v>1.449119613361E-5</v>
      </c>
      <c r="BG427" s="10">
        <f>3/24000000*OO[[#This Row],[115 (03JUL1985 06:00:00)-Water Temperature (C)]]*OO[[#This Row],[57]]</f>
        <v>1.2763291552322501E-5</v>
      </c>
      <c r="BH427" s="10">
        <f>3/24000000*OO[[#This Row],[116 (03JUL1985 09:00:00)-Water Temperature (C)]]*OO[[#This Row],[58]]</f>
        <v>1.17626825131075E-5</v>
      </c>
      <c r="BI427" s="10">
        <f>3/24000000*OO[[#This Row],[117 (03JUL1985 12:00:00)-Water Temperature (C)]]*OO[[#This Row],[59]]</f>
        <v>1.1087792606999999E-5</v>
      </c>
      <c r="BJ427" s="10">
        <f>3/24000000*OO[[#This Row],[118 (03JUL1985 15:00:00)-Water Temperature (C)]]*OO[[#This Row],[60]]</f>
        <v>1.0559325065850001E-5</v>
      </c>
      <c r="BK427" s="10">
        <f>3/24000000*OO[[#This Row],[119 (03JUL1985 18:00:00)-Water Temperature (C)]]*OO[[#This Row],[61]]</f>
        <v>1.007057626362E-5</v>
      </c>
      <c r="BL427" s="10">
        <f>3/24000000*OO[[#This Row],[120 (03JUL1985 21:00:00)-Water Temperature (C)]]*OO[[#This Row],[62]]</f>
        <v>9.3144866809062493E-6</v>
      </c>
      <c r="BM427" s="10">
        <f>3/24000000*OO[[#This Row],[121 (04JUL1985 00:00:00)-Water Temperature (C)]]*OO[[#This Row],[63]]</f>
        <v>8.3387424948674986E-6</v>
      </c>
      <c r="BN427" s="10">
        <f>3/24000000*OO[[#This Row],[122 (04JUL1985 03:00:00)-Water Temperature (C)]]*OO[[#This Row],[64]]</f>
        <v>7.2752074351687504E-6</v>
      </c>
      <c r="BO427" s="10">
        <f>3/24000000*OO[[#This Row],[123 (04JUL1985 06:00:00)-Water Temperature (C)]]*OO[[#This Row],[65]]</f>
        <v>6.2362298723549988E-6</v>
      </c>
      <c r="BP427" s="10">
        <f>3/24000000*OO[[#This Row],[124 (04JUL1985 09:00:00)-Water Temperature (C)]]*OO[[#This Row],[66]]</f>
        <v>5.3918153237149996E-6</v>
      </c>
      <c r="BQ427" s="10">
        <f>3/24000000*OO[[#This Row],[125 (04JUL1985 12:00:00)-Water Temperature (C)]]*OO[[#This Row],[67]]</f>
        <v>4.6864968320437504E-6</v>
      </c>
      <c r="BR427" s="10">
        <f>3/24000000*OO[[#This Row],[126 (04JUL1985 15:00:00)-Water Temperature (C)]]*OO[[#This Row],[68]]</f>
        <v>4.1781663097649992E-6</v>
      </c>
      <c r="BS427" s="10">
        <f>3/24000000*OO[[#This Row],[127 (04JUL1985 18:00:00)-Water Temperature (C)]]*OO[[#This Row],[69]]</f>
        <v>3.7107439929087493E-6</v>
      </c>
      <c r="BT427" s="10">
        <f>3/24000000*OO[[#This Row],[128 (04JUL1985 21:00:00)-Water Temperature (C)]]*OO[[#This Row],[70]]</f>
        <v>3.2389832546250001E-6</v>
      </c>
      <c r="BU427" s="10">
        <f>3/24000000*OO[[#This Row],[129 (05JUL1985 00:00:00)-Water Temperature (C)]]*OO[[#This Row],[71]]</f>
        <v>2.7598644588975001E-6</v>
      </c>
      <c r="BV427" s="10">
        <f>3/24000000*OO[[#This Row],[130 (05JUL1985 03:00:00)-Water Temperature (C)]]*OO[[#This Row],[72]]</f>
        <v>2.2713414824037498E-6</v>
      </c>
      <c r="BW427" s="10">
        <f>3/24000000*OO[[#This Row],[131 (05JUL1985 06:00:00)-Water Temperature (C)]]*OO[[#This Row],[73]]</f>
        <v>1.8238139595299997E-6</v>
      </c>
      <c r="BX427" s="10">
        <f>3/24000000*OO[[#This Row],[132 (05JUL1985 09:00:00)-Water Temperature (C)]]*OO[[#This Row],[74]]</f>
        <v>1.4823667371694997E-6</v>
      </c>
      <c r="BY427" s="10">
        <f>3/24000000*OO[[#This Row],[133 (05JUL1985 12:00:00)-Water Temperature (C)]]*OO[[#This Row],[75]]</f>
        <v>1.1964505748939998E-6</v>
      </c>
      <c r="BZ427" s="10">
        <f>3/24000000*OO[[#This Row],[134 (05JUL1985 15:00:00)-Water Temperature (C)]]*OO[[#This Row],[76]]</f>
        <v>9.8975298653499994E-7</v>
      </c>
      <c r="CA427" s="10">
        <f>3/24000000*OO[[#This Row],[135 (05JUL1985 18:00:00)-Water Temperature (C)]]*OO[[#This Row],[77]]</f>
        <v>8.3717514894124997E-7</v>
      </c>
      <c r="CB427" s="10">
        <f>3/24000000*OO[[#This Row],[136 (05JUL1985 21:00:00)-Water Temperature (C)]]*OO[[#This Row],[78]]</f>
        <v>7.1699738546599996E-7</v>
      </c>
      <c r="CC427" s="10">
        <f>3/24000000*OO[[#This Row],[137 (06JUL1985 00:00:00)-Water Temperature (C)]]*OO[[#This Row],[79]]</f>
        <v>6.217358785181249E-7</v>
      </c>
      <c r="CD427" s="10">
        <f>3/24000000*OO[[#This Row],[138 (06JUL1985 03:00:00)-Water Temperature (C)]]*OO[[#This Row],[80]]</f>
        <v>5.4665660764000002E-7</v>
      </c>
      <c r="CE427" s="10">
        <f>3/24000000*OO[[#This Row],[139 (06JUL1985 06:00:00)-Water Temperature (C)]]*OO[[#This Row],[81]]</f>
        <v>4.8999083225749998E-7</v>
      </c>
      <c r="CF427" s="10">
        <f>3/24000000*OO[[#This Row],[140 (06JUL1985 09:00:00)-Water Temperature (C)]]*OO[[#This Row],[82]]</f>
        <v>4.5960357573337495E-7</v>
      </c>
      <c r="CG427" s="10">
        <f>3/24000000*OO[[#This Row],[141 (06JUL1985 12:00:00)-Water Temperature (C)]]*OO[[#This Row],[83]]</f>
        <v>4.3883931460374997E-7</v>
      </c>
      <c r="CH427" s="10">
        <f>3/24000000*OO[[#This Row],[142 (06JUL1985 15:00:00)-Water Temperature (C)]]*OO[[#This Row],[84]]</f>
        <v>4.2964483790812493E-7</v>
      </c>
      <c r="CI427" s="10">
        <f>3/24000000*OO[[#This Row],[143 (06JUL1985 18:00:00)-Water Temperature (C)]]*OO[[#This Row],[85]]</f>
        <v>4.2586225018775003E-7</v>
      </c>
      <c r="CJ427" s="10">
        <f>3/24000000*OO[[#This Row],[144 (06JUL1985 21:00:00)-Water Temperature (C)]]*OO[[#This Row],[86]]</f>
        <v>4.13527814115E-7</v>
      </c>
      <c r="CK427" s="10">
        <f>3/24000000*OO[[#This Row],[145 (07JUL1985 00:00:00)-Water Temperature (C)]]*OO[[#This Row],[87]]</f>
        <v>3.9342675548175002E-7</v>
      </c>
      <c r="CL427" s="10">
        <f>3/24000000*OO[[#This Row],[146 (07JUL1985 03:00:00)-Water Temperature (C)]]*OO[[#This Row],[88]]</f>
        <v>3.7208091519700003E-7</v>
      </c>
      <c r="CM427" s="10">
        <f>3/24000000*OO[[#This Row],[147 (07JUL1985 06:00:00)-Water Temperature (C)]]*OO[[#This Row],[89]]</f>
        <v>3.5089497488700002E-7</v>
      </c>
      <c r="CN427" s="10">
        <f>3/24000000*OO[[#This Row],[148 (07JUL1985 09:00:00)-Water Temperature (C)]]*OO[[#This Row],[90]]</f>
        <v>3.4108932408975E-7</v>
      </c>
      <c r="CO427" s="10">
        <f>3/24000000*OO[[#This Row],[149 (07JUL1985 12:00:00)-Water Temperature (C)]]*OO[[#This Row],[91]]</f>
        <v>3.3739660316249999E-7</v>
      </c>
      <c r="CP427" s="10">
        <f>3/24000000*OO[[#This Row],[150 (07JUL1985 15:00:00)-Water Temperature (C)]]*OO[[#This Row],[92]]</f>
        <v>3.3784845924374998E-7</v>
      </c>
      <c r="CQ427" s="10">
        <f>3/24000000*OO[[#This Row],[151 (07JUL1985 18:00:00)-Water Temperature (C)]]*OO[[#This Row],[93]]</f>
        <v>3.3838765294862492E-7</v>
      </c>
      <c r="CR427" s="10">
        <f>3/24000000*OO[[#This Row],[152 (07JUL1985 21:00:00)-Water Temperature (C)]]*OO[[#This Row],[94]]</f>
        <v>3.2900809959224993E-7</v>
      </c>
      <c r="CS427" s="10">
        <f>3/24000000*OO[[#This Row],[153 (08JUL1985 00:00:00)-Water Temperature (C)]]*OO[[#This Row],[95]]</f>
        <v>3.1177385489612501E-7</v>
      </c>
      <c r="CT427" s="10">
        <f>3/24000000*OO[[#This Row],[154 (08JUL1985 03:00:00)-Water Temperature (C)]]*OO[[#This Row],[96]]</f>
        <v>2.9084491469250001E-7</v>
      </c>
      <c r="CU427" s="10">
        <f>3/24000000*OO[[#This Row],[155 (08JUL1985 06:00:00)-Water Temperature (C)]]*OO[[#This Row],[97]]</f>
        <v>2.6949591288164998E-7</v>
      </c>
      <c r="CV427" s="10">
        <f>3/24000000*OO[[#This Row],[156 (08JUL1985 09:00:00)-Water Temperature (C)]]*OO[[#This Row],[98]]</f>
        <v>2.520942162165E-7</v>
      </c>
      <c r="CW427" s="10">
        <f>3/24000000*OO[[#This Row],[157 (08JUL1985 12:00:00)-Water Temperature (C)]]*OO[[#This Row],[99]]</f>
        <v>2.4294791038699996E-7</v>
      </c>
    </row>
    <row r="428" spans="1:101" x14ac:dyDescent="0.35">
      <c r="A428" t="s">
        <v>435</v>
      </c>
      <c r="B428">
        <v>777.38630000000001</v>
      </c>
      <c r="C428" s="10">
        <f>3/24*OO[[#This Row],[59 (26JUN1985 06:00:00)-Water Temperature (C)]]*OO[[#This Row],[1]]/SUM(OO[1])</f>
        <v>0</v>
      </c>
      <c r="D428" s="10">
        <f>3/24*OO[[#This Row],[60 (26JUN1985 09:00:00)-Water Temperature (C)]]*OO[[#This Row],[2]]/SUM(OO[2])</f>
        <v>0</v>
      </c>
      <c r="E428" s="10">
        <f>3/24*OO[[#This Row],[61 (26JUN1985 12:00:00)-Water Temperature (C)]]*OO[[#This Row],[3]]/SUM(OO[3])</f>
        <v>0</v>
      </c>
      <c r="F428" s="10">
        <f>3/24*OO[[#This Row],[62 (26JUN1985 15:00:00)-Water Temperature (C)]]*OO[[#This Row],[4]]/SUM(OO[4])</f>
        <v>0</v>
      </c>
      <c r="G428" s="10">
        <f>3/24*OO[[#This Row],[63 (26JUN1985 18:00:00)-Water Temperature (C)]]*OO[[#This Row],[5]]/SUM(OO[5])</f>
        <v>0</v>
      </c>
      <c r="H428" s="10">
        <f>3/24*OO[[#This Row],[64 (26JUN1985 21:00:00)-Water Temperature (C)]]*OO[[#This Row],[6]]/SUM(OO[6])</f>
        <v>0</v>
      </c>
      <c r="I428" s="10">
        <f>3/24*OO[[#This Row],[65 (27JUN1985 00:00:00)-Water Temperature (C)]]*OO[[#This Row],[7]]/SUM(OO[7])</f>
        <v>0</v>
      </c>
      <c r="J428" s="10">
        <f>3/24*OO[[#This Row],[66 (27JUN1985 03:00:00)-Water Temperature (C)]]*OO[[#This Row],[8]]/SUM(OO[8])</f>
        <v>0</v>
      </c>
      <c r="K428" s="10">
        <f>3/24*OO[[#This Row],[67 (27JUN1985 06:00:00)-Water Temperature (C)]]*OO[[#This Row],[9]]/SUM(OO[9])</f>
        <v>0</v>
      </c>
      <c r="L428" s="10">
        <f>3/24*OO[[#This Row],[68 (27JUN1985 09:00:00)-Water Temperature (C)]]*OO[[#This Row],[10]]/SUM(OO[10])</f>
        <v>0</v>
      </c>
      <c r="M428" s="10">
        <f>3/24*OO[[#This Row],[69 (27JUN1985 12:00:00)-Water Temperature (C)]]*OO[[#This Row],[11]]/SUM(OO[11])</f>
        <v>0</v>
      </c>
      <c r="N428" s="10">
        <f>3/24*OO[[#This Row],[70 (27JUN1985 15:00:00)-Water Temperature (C)]]*OO[[#This Row],[12]]/SUM(OO[12])</f>
        <v>0</v>
      </c>
      <c r="O428" s="10">
        <f>3/24*OO[[#This Row],[71 (27JUN1985 18:00:00)-Water Temperature (C)]]*OO[[#This Row],[13]]/SUM(OO[13])</f>
        <v>0</v>
      </c>
      <c r="P428" s="10">
        <f>3/24*OO[[#This Row],[72 (27JUN1985 21:00:00)-Water Temperature (C)]]*OO[[#This Row],[14]]/SUM(OO[14])</f>
        <v>0</v>
      </c>
      <c r="Q428" s="10">
        <f>3/24*OO[[#This Row],[73 (28JUN1985 00:00:00)-Water Temperature (C)]]*OO[[#This Row],[15]]/SUM(OO[15])</f>
        <v>0</v>
      </c>
      <c r="R428" s="10">
        <f>3/24*OO[[#This Row],[74 (28JUN1985 03:00:00)-Water Temperature (C)]]*OO[[#This Row],[16]]/SUM(OO[16])</f>
        <v>0</v>
      </c>
      <c r="S428" s="10">
        <f>3/24*OO[[#This Row],[75 (28JUN1985 06:00:00)-Water Temperature (C)]]*OO[[#This Row],[17]]/SUM(OO[17])</f>
        <v>0</v>
      </c>
      <c r="T428" s="10">
        <f>3/24*OO[[#This Row],[76 (28JUN1985 09:00:00)-Water Temperature (C)]]*OO[[#This Row],[18]]/SUM(OO[18])</f>
        <v>0</v>
      </c>
      <c r="U428" s="10">
        <f>3/24*OO[[#This Row],[77 (28JUN1985 12:00:00)-Water Temperature (C)]]*OO[[#This Row],[19]]/SUM(OO[19])</f>
        <v>0</v>
      </c>
      <c r="V428" s="10">
        <f>3/24000000*OO[[#This Row],[78 (28JUN1985 15:00:00)-Water Temperature (C)]]*OO[[#This Row],[20]]</f>
        <v>0</v>
      </c>
      <c r="W428" s="10">
        <f>3/24000000*OO[[#This Row],[79 (28JUN1985 18:00:00)-Water Temperature (C)]]*OO[[#This Row],[21]]</f>
        <v>0</v>
      </c>
      <c r="X428" s="10">
        <f>3/24000000*OO[[#This Row],[80 (28JUN1985 21:00:00)-Water Temperature (C)]]*OO[[#This Row],[22]]</f>
        <v>0</v>
      </c>
      <c r="Y428" s="10">
        <f>3/24000000*OO[[#This Row],[81 (29JUN1985 00:00:00)-Water Temperature (C)]]*OO[[#This Row],[23]]</f>
        <v>8.9572261891799996E-39</v>
      </c>
      <c r="Z428" s="10">
        <f>3/24000000*OO[[#This Row],[82 (29JUN1985 03:00:00)-Water Temperature (C)]]*OO[[#This Row],[24]]</f>
        <v>1.00557067713575E-32</v>
      </c>
      <c r="AA428" s="10">
        <f>3/24000000*OO[[#This Row],[83 (29JUN1985 06:00:00)-Water Temperature (C)]]*OO[[#This Row],[25]]</f>
        <v>1.4620073409216247E-26</v>
      </c>
      <c r="AB428" s="10">
        <f>3/24000000*OO[[#This Row],[84 (29JUN1985 09:00:00)-Water Temperature (C)]]*OO[[#This Row],[26]]</f>
        <v>4.9978004923974994E-22</v>
      </c>
      <c r="AC428" s="10">
        <f>3/24000000*OO[[#This Row],[85 (29JUN1985 12:00:00)-Water Temperature (C)]]*OO[[#This Row],[27]]</f>
        <v>1.5468296012287499E-18</v>
      </c>
      <c r="AD428" s="10">
        <f>3/24000000*OO[[#This Row],[86 (29JUN1985 15:00:00)-Water Temperature (C)]]*OO[[#This Row],[28]]</f>
        <v>1.1278193265102501E-15</v>
      </c>
      <c r="AE428" s="10">
        <f>3/24000000*OO[[#This Row],[88 (29JUN1985 21:00:00)-Water Temperature (C)]]*OO[[#This Row],[30]]</f>
        <v>3.06254987600625E-11</v>
      </c>
      <c r="AF428" s="10">
        <f>3/24000000*OO[[#This Row],[88 (29JUN1985 21:00:00)-Water Temperature (C)]]*OO[[#This Row],[30]]</f>
        <v>3.06254987600625E-11</v>
      </c>
      <c r="AG428" s="10">
        <f>3/24000000*OO[[#This Row],[89 (30JUN1985 00:00:00)-Water Temperature (C)]]*OO[[#This Row],[31]]</f>
        <v>1.6036201507499998E-9</v>
      </c>
      <c r="AH428" s="10">
        <f>3/24000000*OO[[#This Row],[90 (30JUN1985 03:00:00)-Water Temperature (C)]]*OO[[#This Row],[32]]</f>
        <v>4.5874152698624999E-8</v>
      </c>
      <c r="AI428" s="10">
        <f>3/24000000*OO[[#This Row],[91 (30JUN1985 06:00:00)-Water Temperature (C)]]*OO[[#This Row],[33]]</f>
        <v>7.8358184256262479E-7</v>
      </c>
      <c r="AJ428" s="10">
        <f>3/24000000*OO[[#This Row],[92 (30JUN1985 09:00:00)-Water Temperature (C)]]*OO[[#This Row],[34]]</f>
        <v>8.7220817822662488E-6</v>
      </c>
      <c r="AK428" s="10">
        <f>3/24000000*OO[[#This Row],[93 (30JUN1985 12:00:00)-Water Temperature (C)]]*OO[[#This Row],[35]]</f>
        <v>6.6517725660000012E-5</v>
      </c>
      <c r="AL428" s="10">
        <f>3/24000000*OO[[#This Row],[94 (30JUN1985 15:00:00)-Water Temperature (C)]]*OO[[#This Row],[36]]</f>
        <v>3.6352721825175E-4</v>
      </c>
      <c r="AM428" s="10">
        <f>3/24000000*OO[[#This Row],[95 (30JUN1985 18:00:00)-Water Temperature (C)]]*OO[[#This Row],[37]]</f>
        <v>1.4568343185962502E-3</v>
      </c>
      <c r="AN428" s="10">
        <f>3/24000000*OO[[#This Row],[96 (30JUN1985 21:00:00)-Water Temperature (C)]]*OO[[#This Row],[38]]</f>
        <v>4.3309112595899995E-3</v>
      </c>
      <c r="AO428" s="10">
        <f>3/24000000*OO[[#This Row],[97 (01JUL1985 00:00:00)-Water Temperature (C)]]*OO[[#This Row],[39]]</f>
        <v>9.8394308120699978E-3</v>
      </c>
      <c r="AP428" s="10">
        <f>3/24000000*OO[[#This Row],[98 (01JUL1985 03:00:00)-Water Temperature (C)]]*OO[[#This Row],[40]]</f>
        <v>1.7548460058800001E-2</v>
      </c>
      <c r="AQ428" s="10">
        <f>3/24000000*OO[[#This Row],[99 (01JUL1985 06:00:00)-Water Temperature (C)]]*OO[[#This Row],[41]]</f>
        <v>2.54063137731875E-2</v>
      </c>
      <c r="AR428" s="10">
        <f>3/24000000*OO[[#This Row],[100 (01JUL1985 09:00:00)-Water Temperature (C)]]*OO[[#This Row],[42]]</f>
        <v>3.1508903271999997E-2</v>
      </c>
      <c r="AS428" s="10">
        <f>3/24000000*OO[[#This Row],[101 (01JUL1985 12:00:00)-Water Temperature (C)]]*OO[[#This Row],[43]]</f>
        <v>3.3420625612399994E-2</v>
      </c>
      <c r="AT428" s="10">
        <f>3/24000000*OO[[#This Row],[102 (01JUL1985 15:00:00)-Water Temperature (C)]]*OO[[#This Row],[44]]</f>
        <v>3.11047507540375E-2</v>
      </c>
      <c r="AU428" s="10">
        <f>3/24000000*OO[[#This Row],[103 (01JUL1985 18:00:00)-Water Temperature (C)]]*OO[[#This Row],[45]]</f>
        <v>2.5386680139299997E-2</v>
      </c>
      <c r="AV428" s="10">
        <f>3/24000000*OO[[#This Row],[104 (01JUL1985 21:00:00)-Water Temperature (C)]]*OO[[#This Row],[46]]</f>
        <v>1.8206494539028749E-2</v>
      </c>
      <c r="AW428" s="10">
        <f>3/24000000*OO[[#This Row],[105 (02JUL1985 00:00:00)-Water Temperature (C)]]*OO[[#This Row],[47]]</f>
        <v>1.1540103489191251E-2</v>
      </c>
      <c r="AX428" s="10">
        <f>3/24000000*OO[[#This Row],[106 (02JUL1985 03:00:00)-Water Temperature (C)]]*OO[[#This Row],[48]]</f>
        <v>6.5076770347049983E-3</v>
      </c>
      <c r="AY428" s="10">
        <f>3/24000000*OO[[#This Row],[107 (02JUL1985 06:00:00)-Water Temperature (C)]]*OO[[#This Row],[49]]</f>
        <v>3.3344148216750001E-3</v>
      </c>
      <c r="AZ428" s="10">
        <f>3/24000000*OO[[#This Row],[108 (02JUL1985 09:00:00)-Water Temperature (C)]]*OO[[#This Row],[50]]</f>
        <v>1.6477188362505001E-3</v>
      </c>
      <c r="BA428" s="10">
        <f>3/24000000*OO[[#This Row],[109 (02JUL1985 12:00:00)-Water Temperature (C)]]*OO[[#This Row],[51]]</f>
        <v>7.8327403107749988E-4</v>
      </c>
      <c r="BB428" s="10">
        <f>3/24000000*OO[[#This Row],[110 (02JUL1985 15:00:00)-Water Temperature (C)]]*OO[[#This Row],[52]]</f>
        <v>3.6900116571175003E-4</v>
      </c>
      <c r="BC428" s="10">
        <f>3/24000000*OO[[#This Row],[111 (02JUL1985 18:00:00)-Water Temperature (C)]]*OO[[#This Row],[53]]</f>
        <v>1.8130445432469998E-4</v>
      </c>
      <c r="BD428" s="10">
        <f>3/24000000*OO[[#This Row],[112 (02JUL1985 21:00:00)-Water Temperature (C)]]*OO[[#This Row],[54]]</f>
        <v>9.9999684544499999E-5</v>
      </c>
      <c r="BE428" s="10">
        <f>3/24000000*OO[[#This Row],[113 (03JUL1985 00:00:00)-Water Temperature (C)]]*OO[[#This Row],[55]]</f>
        <v>6.7057304013800007E-5</v>
      </c>
      <c r="BF428" s="10">
        <f>3/24000000*OO[[#This Row],[114 (03JUL1985 03:00:00)-Water Temperature (C)]]*OO[[#This Row],[56]]</f>
        <v>5.3903265463799999E-5</v>
      </c>
      <c r="BG428" s="10">
        <f>3/24000000*OO[[#This Row],[115 (03JUL1985 06:00:00)-Water Temperature (C)]]*OO[[#This Row],[57]]</f>
        <v>4.7244189991537501E-5</v>
      </c>
      <c r="BH428" s="10">
        <f>3/24000000*OO[[#This Row],[116 (03JUL1985 09:00:00)-Water Temperature (C)]]*OO[[#This Row],[58]]</f>
        <v>4.3446479905E-5</v>
      </c>
      <c r="BI428" s="10">
        <f>3/24000000*OO[[#This Row],[117 (03JUL1985 12:00:00)-Water Temperature (C)]]*OO[[#This Row],[59]]</f>
        <v>4.0828119847525E-5</v>
      </c>
      <c r="BJ428" s="10">
        <f>3/24000000*OO[[#This Row],[118 (03JUL1985 15:00:00)-Water Temperature (C)]]*OO[[#This Row],[60]]</f>
        <v>3.8728276002474997E-5</v>
      </c>
      <c r="BK428" s="10">
        <f>3/24000000*OO[[#This Row],[119 (03JUL1985 18:00:00)-Water Temperature (C)]]*OO[[#This Row],[61]]</f>
        <v>3.6791365305599993E-5</v>
      </c>
      <c r="BL428" s="10">
        <f>3/24000000*OO[[#This Row],[120 (03JUL1985 21:00:00)-Water Temperature (C)]]*OO[[#This Row],[62]]</f>
        <v>3.3937020801900001E-5</v>
      </c>
      <c r="BM428" s="10">
        <f>3/24000000*OO[[#This Row],[121 (04JUL1985 00:00:00)-Water Temperature (C)]]*OO[[#This Row],[63]]</f>
        <v>3.0339324714737502E-5</v>
      </c>
      <c r="BN428" s="10">
        <f>3/24000000*OO[[#This Row],[122 (04JUL1985 03:00:00)-Water Temperature (C)]]*OO[[#This Row],[64]]</f>
        <v>2.6460132764999997E-5</v>
      </c>
      <c r="BO428" s="10">
        <f>3/24000000*OO[[#This Row],[123 (04JUL1985 06:00:00)-Water Temperature (C)]]*OO[[#This Row],[65]]</f>
        <v>2.2662156254210001E-5</v>
      </c>
      <c r="BP428" s="10">
        <f>3/24000000*OO[[#This Row],[124 (04JUL1985 09:00:00)-Water Temperature (C)]]*OO[[#This Row],[66]]</f>
        <v>1.9561894961316249E-5</v>
      </c>
      <c r="BQ428" s="10">
        <f>3/24000000*OO[[#This Row],[125 (04JUL1985 12:00:00)-Water Temperature (C)]]*OO[[#This Row],[67]]</f>
        <v>1.6930138781759995E-5</v>
      </c>
      <c r="BR428" s="10">
        <f>3/24000000*OO[[#This Row],[126 (04JUL1985 15:00:00)-Water Temperature (C)]]*OO[[#This Row],[68]]</f>
        <v>1.5013304224857501E-5</v>
      </c>
      <c r="BS428" s="10">
        <f>3/24000000*OO[[#This Row],[127 (04JUL1985 18:00:00)-Water Temperature (C)]]*OO[[#This Row],[69]]</f>
        <v>1.3288592057682501E-5</v>
      </c>
      <c r="BT428" s="10">
        <f>3/24000000*OO[[#This Row],[128 (04JUL1985 21:00:00)-Water Temperature (C)]]*OO[[#This Row],[70]]</f>
        <v>1.1578438155407499E-5</v>
      </c>
      <c r="BU428" s="10">
        <f>3/24000000*OO[[#This Row],[129 (05JUL1985 00:00:00)-Water Temperature (C)]]*OO[[#This Row],[71]]</f>
        <v>9.8587976690924988E-6</v>
      </c>
      <c r="BV428" s="10">
        <f>3/24000000*OO[[#This Row],[130 (05JUL1985 03:00:00)-Water Temperature (C)]]*OO[[#This Row],[72]]</f>
        <v>8.1198367407974989E-6</v>
      </c>
      <c r="BW428" s="10">
        <f>3/24000000*OO[[#This Row],[131 (05JUL1985 06:00:00)-Water Temperature (C)]]*OO[[#This Row],[73]]</f>
        <v>6.5172902251124994E-6</v>
      </c>
      <c r="BX428" s="10">
        <f>3/24000000*OO[[#This Row],[132 (05JUL1985 09:00:00)-Water Temperature (C)]]*OO[[#This Row],[74]]</f>
        <v>5.2950005623124995E-6</v>
      </c>
      <c r="BY428" s="10">
        <f>3/24000000*OO[[#This Row],[133 (05JUL1985 12:00:00)-Water Temperature (C)]]*OO[[#This Row],[75]]</f>
        <v>4.2574393903299999E-6</v>
      </c>
      <c r="BZ428" s="10">
        <f>3/24000000*OO[[#This Row],[134 (05JUL1985 15:00:00)-Water Temperature (C)]]*OO[[#This Row],[76]]</f>
        <v>3.5000101010875003E-6</v>
      </c>
      <c r="CA428" s="10">
        <f>3/24000000*OO[[#This Row],[135 (05JUL1985 18:00:00)-Water Temperature (C)]]*OO[[#This Row],[77]]</f>
        <v>2.9455288832812499E-6</v>
      </c>
      <c r="CB428" s="10">
        <f>3/24000000*OO[[#This Row],[136 (05JUL1985 21:00:00)-Water Temperature (C)]]*OO[[#This Row],[78]]</f>
        <v>2.5077895689109998E-6</v>
      </c>
      <c r="CC428" s="10">
        <f>3/24000000*OO[[#This Row],[137 (06JUL1985 00:00:00)-Water Temperature (C)]]*OO[[#This Row],[79]]</f>
        <v>2.1629737742951252E-6</v>
      </c>
      <c r="CD428" s="10">
        <f>3/24000000*OO[[#This Row],[138 (06JUL1985 03:00:00)-Water Temperature (C)]]*OO[[#This Row],[80]]</f>
        <v>1.8942067409825001E-6</v>
      </c>
      <c r="CE428" s="10">
        <f>3/24000000*OO[[#This Row],[139 (06JUL1985 06:00:00)-Water Temperature (C)]]*OO[[#This Row],[81]]</f>
        <v>1.6924392559869997E-6</v>
      </c>
      <c r="CF428" s="10">
        <f>3/24000000*OO[[#This Row],[140 (06JUL1985 09:00:00)-Water Temperature (C)]]*OO[[#This Row],[82]]</f>
        <v>1.5819582795142498E-6</v>
      </c>
      <c r="CG428" s="10">
        <f>3/24000000*OO[[#This Row],[141 (06JUL1985 12:00:00)-Water Temperature (C)]]*OO[[#This Row],[83]]</f>
        <v>1.502834372456375E-6</v>
      </c>
      <c r="CH428" s="10">
        <f>3/24000000*OO[[#This Row],[142 (06JUL1985 15:00:00)-Water Temperature (C)]]*OO[[#This Row],[84]]</f>
        <v>1.4642514209249999E-6</v>
      </c>
      <c r="CI428" s="10">
        <f>3/24000000*OO[[#This Row],[143 (06JUL1985 18:00:00)-Water Temperature (C)]]*OO[[#This Row],[85]]</f>
        <v>1.4468155653599999E-6</v>
      </c>
      <c r="CJ428" s="10">
        <f>3/24000000*OO[[#This Row],[144 (06JUL1985 21:00:00)-Water Temperature (C)]]*OO[[#This Row],[86]]</f>
        <v>1.400803731266875E-6</v>
      </c>
      <c r="CK428" s="10">
        <f>3/24000000*OO[[#This Row],[145 (07JUL1985 00:00:00)-Water Temperature (C)]]*OO[[#This Row],[87]]</f>
        <v>1.3294712182407498E-6</v>
      </c>
      <c r="CL428" s="10">
        <f>3/24000000*OO[[#This Row],[146 (07JUL1985 03:00:00)-Water Temperature (C)]]*OO[[#This Row],[88]]</f>
        <v>1.2552156318734999E-6</v>
      </c>
      <c r="CM428" s="10">
        <f>3/24000000*OO[[#This Row],[147 (07JUL1985 06:00:00)-Water Temperature (C)]]*OO[[#This Row],[89]]</f>
        <v>1.1815458956719999E-6</v>
      </c>
      <c r="CN428" s="10">
        <f>3/24000000*OO[[#This Row],[148 (07JUL1985 09:00:00)-Water Temperature (C)]]*OO[[#This Row],[90]]</f>
        <v>1.1457489065504999E-6</v>
      </c>
      <c r="CO428" s="10">
        <f>3/24000000*OO[[#This Row],[149 (07JUL1985 12:00:00)-Water Temperature (C)]]*OO[[#This Row],[91]]</f>
        <v>1.1293137168018748E-6</v>
      </c>
      <c r="CP428" s="10">
        <f>3/24000000*OO[[#This Row],[150 (07JUL1985 15:00:00)-Water Temperature (C)]]*OO[[#This Row],[92]]</f>
        <v>1.1264002320740001E-6</v>
      </c>
      <c r="CQ428" s="10">
        <f>3/24000000*OO[[#This Row],[151 (07JUL1985 18:00:00)-Water Temperature (C)]]*OO[[#This Row],[93]]</f>
        <v>1.1256673006765001E-6</v>
      </c>
      <c r="CR428" s="10">
        <f>3/24000000*OO[[#This Row],[152 (07JUL1985 21:00:00)-Water Temperature (C)]]*OO[[#This Row],[94]]</f>
        <v>1.0923220904928749E-6</v>
      </c>
      <c r="CS428" s="10">
        <f>3/24000000*OO[[#This Row],[153 (08JUL1985 00:00:00)-Water Temperature (C)]]*OO[[#This Row],[95]]</f>
        <v>1.0337042677942499E-6</v>
      </c>
      <c r="CT428" s="10">
        <f>3/24000000*OO[[#This Row],[154 (08JUL1985 03:00:00)-Water Temperature (C)]]*OO[[#This Row],[96]]</f>
        <v>9.6290348848587512E-7</v>
      </c>
      <c r="CU428" s="10">
        <f>3/24000000*OO[[#This Row],[155 (08JUL1985 06:00:00)-Water Temperature (C)]]*OO[[#This Row],[97]]</f>
        <v>8.8992312173662512E-7</v>
      </c>
      <c r="CV428" s="10">
        <f>3/24000000*OO[[#This Row],[156 (08JUL1985 09:00:00)-Water Temperature (C)]]*OO[[#This Row],[98]]</f>
        <v>8.2957169812849988E-7</v>
      </c>
      <c r="CW428" s="10">
        <f>3/24000000*OO[[#This Row],[157 (08JUL1985 12:00:00)-Water Temperature (C)]]*OO[[#This Row],[99]]</f>
        <v>7.9629696525437501E-7</v>
      </c>
    </row>
    <row r="429" spans="1:101" x14ac:dyDescent="0.35">
      <c r="A429" t="s">
        <v>436</v>
      </c>
      <c r="B429">
        <v>824.45650000000001</v>
      </c>
      <c r="C429" s="10">
        <f>3/24*OO[[#This Row],[59 (26JUN1985 06:00:00)-Water Temperature (C)]]*OO[[#This Row],[1]]/SUM(OO[1])</f>
        <v>0</v>
      </c>
      <c r="D429" s="10">
        <f>3/24*OO[[#This Row],[60 (26JUN1985 09:00:00)-Water Temperature (C)]]*OO[[#This Row],[2]]/SUM(OO[2])</f>
        <v>0</v>
      </c>
      <c r="E429" s="10">
        <f>3/24*OO[[#This Row],[61 (26JUN1985 12:00:00)-Water Temperature (C)]]*OO[[#This Row],[3]]/SUM(OO[3])</f>
        <v>0</v>
      </c>
      <c r="F429" s="10">
        <f>3/24*OO[[#This Row],[62 (26JUN1985 15:00:00)-Water Temperature (C)]]*OO[[#This Row],[4]]/SUM(OO[4])</f>
        <v>0</v>
      </c>
      <c r="G429" s="10">
        <f>3/24*OO[[#This Row],[63 (26JUN1985 18:00:00)-Water Temperature (C)]]*OO[[#This Row],[5]]/SUM(OO[5])</f>
        <v>0</v>
      </c>
      <c r="H429" s="10">
        <f>3/24*OO[[#This Row],[64 (26JUN1985 21:00:00)-Water Temperature (C)]]*OO[[#This Row],[6]]/SUM(OO[6])</f>
        <v>0</v>
      </c>
      <c r="I429" s="10">
        <f>3/24*OO[[#This Row],[65 (27JUN1985 00:00:00)-Water Temperature (C)]]*OO[[#This Row],[7]]/SUM(OO[7])</f>
        <v>0</v>
      </c>
      <c r="J429" s="10">
        <f>3/24*OO[[#This Row],[66 (27JUN1985 03:00:00)-Water Temperature (C)]]*OO[[#This Row],[8]]/SUM(OO[8])</f>
        <v>0</v>
      </c>
      <c r="K429" s="10">
        <f>3/24*OO[[#This Row],[67 (27JUN1985 06:00:00)-Water Temperature (C)]]*OO[[#This Row],[9]]/SUM(OO[9])</f>
        <v>0</v>
      </c>
      <c r="L429" s="10">
        <f>3/24*OO[[#This Row],[68 (27JUN1985 09:00:00)-Water Temperature (C)]]*OO[[#This Row],[10]]/SUM(OO[10])</f>
        <v>0</v>
      </c>
      <c r="M429" s="10">
        <f>3/24*OO[[#This Row],[69 (27JUN1985 12:00:00)-Water Temperature (C)]]*OO[[#This Row],[11]]/SUM(OO[11])</f>
        <v>0</v>
      </c>
      <c r="N429" s="10">
        <f>3/24*OO[[#This Row],[70 (27JUN1985 15:00:00)-Water Temperature (C)]]*OO[[#This Row],[12]]/SUM(OO[12])</f>
        <v>0</v>
      </c>
      <c r="O429" s="10">
        <f>3/24*OO[[#This Row],[71 (27JUN1985 18:00:00)-Water Temperature (C)]]*OO[[#This Row],[13]]/SUM(OO[13])</f>
        <v>0</v>
      </c>
      <c r="P429" s="10">
        <f>3/24*OO[[#This Row],[72 (27JUN1985 21:00:00)-Water Temperature (C)]]*OO[[#This Row],[14]]/SUM(OO[14])</f>
        <v>0</v>
      </c>
      <c r="Q429" s="10">
        <f>3/24*OO[[#This Row],[73 (28JUN1985 00:00:00)-Water Temperature (C)]]*OO[[#This Row],[15]]/SUM(OO[15])</f>
        <v>0</v>
      </c>
      <c r="R429" s="10">
        <f>3/24*OO[[#This Row],[74 (28JUN1985 03:00:00)-Water Temperature (C)]]*OO[[#This Row],[16]]/SUM(OO[16])</f>
        <v>0</v>
      </c>
      <c r="S429" s="10">
        <f>3/24*OO[[#This Row],[75 (28JUN1985 06:00:00)-Water Temperature (C)]]*OO[[#This Row],[17]]/SUM(OO[17])</f>
        <v>0</v>
      </c>
      <c r="T429" s="10">
        <f>3/24*OO[[#This Row],[76 (28JUN1985 09:00:00)-Water Temperature (C)]]*OO[[#This Row],[18]]/SUM(OO[18])</f>
        <v>0</v>
      </c>
      <c r="U429" s="10">
        <f>3/24*OO[[#This Row],[77 (28JUN1985 12:00:00)-Water Temperature (C)]]*OO[[#This Row],[19]]/SUM(OO[19])</f>
        <v>0</v>
      </c>
      <c r="V429" s="10">
        <f>3/24000000*OO[[#This Row],[78 (28JUN1985 15:00:00)-Water Temperature (C)]]*OO[[#This Row],[20]]</f>
        <v>0</v>
      </c>
      <c r="W429" s="10">
        <f>3/24000000*OO[[#This Row],[79 (28JUN1985 18:00:00)-Water Temperature (C)]]*OO[[#This Row],[21]]</f>
        <v>0</v>
      </c>
      <c r="X429" s="10">
        <f>3/24000000*OO[[#This Row],[80 (28JUN1985 21:00:00)-Water Temperature (C)]]*OO[[#This Row],[22]]</f>
        <v>0</v>
      </c>
      <c r="Y429" s="10">
        <f>3/24000000*OO[[#This Row],[81 (29JUN1985 00:00:00)-Water Temperature (C)]]*OO[[#This Row],[23]]</f>
        <v>3.7866900615475E-39</v>
      </c>
      <c r="Z429" s="10">
        <f>3/24000000*OO[[#This Row],[82 (29JUN1985 03:00:00)-Water Temperature (C)]]*OO[[#This Row],[24]]</f>
        <v>3.644593750005E-33</v>
      </c>
      <c r="AA429" s="10">
        <f>3/24000000*OO[[#This Row],[83 (29JUN1985 06:00:00)-Water Temperature (C)]]*OO[[#This Row],[25]]</f>
        <v>6.8909066741249997E-27</v>
      </c>
      <c r="AB429" s="10">
        <f>3/24000000*OO[[#This Row],[84 (29JUN1985 09:00:00)-Water Temperature (C)]]*OO[[#This Row],[26]]</f>
        <v>2.92617237161E-22</v>
      </c>
      <c r="AC429" s="10">
        <f>3/24000000*OO[[#This Row],[85 (29JUN1985 12:00:00)-Water Temperature (C)]]*OO[[#This Row],[27]]</f>
        <v>1.0257524664743749E-18</v>
      </c>
      <c r="AD429" s="10">
        <f>3/24000000*OO[[#This Row],[86 (29JUN1985 15:00:00)-Water Temperature (C)]]*OO[[#This Row],[28]]</f>
        <v>8.1898599299999982E-16</v>
      </c>
      <c r="AE429" s="10">
        <f>3/24000000*OO[[#This Row],[88 (29JUN1985 21:00:00)-Water Temperature (C)]]*OO[[#This Row],[30]]</f>
        <v>2.5514601260028753E-11</v>
      </c>
      <c r="AF429" s="10">
        <f>3/24000000*OO[[#This Row],[88 (29JUN1985 21:00:00)-Water Temperature (C)]]*OO[[#This Row],[30]]</f>
        <v>2.5514601260028753E-11</v>
      </c>
      <c r="AG429" s="10">
        <f>3/24000000*OO[[#This Row],[89 (30JUN1985 00:00:00)-Water Temperature (C)]]*OO[[#This Row],[31]]</f>
        <v>1.415811712901875E-9</v>
      </c>
      <c r="AH429" s="10">
        <f>3/24000000*OO[[#This Row],[90 (30JUN1985 03:00:00)-Water Temperature (C)]]*OO[[#This Row],[32]]</f>
        <v>4.2762426573762502E-8</v>
      </c>
      <c r="AI429" s="10">
        <f>3/24000000*OO[[#This Row],[91 (30JUN1985 06:00:00)-Water Temperature (C)]]*OO[[#This Row],[33]]</f>
        <v>7.6676361761825005E-7</v>
      </c>
      <c r="AJ429" s="10">
        <f>3/24000000*OO[[#This Row],[92 (30JUN1985 09:00:00)-Water Temperature (C)]]*OO[[#This Row],[34]]</f>
        <v>8.9376428265687503E-6</v>
      </c>
      <c r="AK429" s="10">
        <f>3/24000000*OO[[#This Row],[93 (30JUN1985 12:00:00)-Water Temperature (C)]]*OO[[#This Row],[35]]</f>
        <v>7.1080019916262504E-5</v>
      </c>
      <c r="AL429" s="10">
        <f>3/24000000*OO[[#This Row],[94 (30JUN1985 15:00:00)-Water Temperature (C)]]*OO[[#This Row],[36]]</f>
        <v>4.0301565360150002E-4</v>
      </c>
      <c r="AM429" s="10">
        <f>3/24000000*OO[[#This Row],[95 (30JUN1985 18:00:00)-Water Temperature (C)]]*OO[[#This Row],[37]]</f>
        <v>1.6708706562679999E-3</v>
      </c>
      <c r="AN429" s="10">
        <f>3/24000000*OO[[#This Row],[96 (30JUN1985 21:00:00)-Water Temperature (C)]]*OO[[#This Row],[38]]</f>
        <v>5.1318880089524996E-3</v>
      </c>
      <c r="AO429" s="10">
        <f>3/24000000*OO[[#This Row],[97 (01JUL1985 00:00:00)-Water Temperature (C)]]*OO[[#This Row],[39]]</f>
        <v>1.2056644144544999E-2</v>
      </c>
      <c r="AP429" s="10">
        <f>3/24000000*OO[[#This Row],[98 (01JUL1985 03:00:00)-Water Temperature (C)]]*OO[[#This Row],[40]]</f>
        <v>2.2216168543983748E-2</v>
      </c>
      <c r="AQ429" s="10">
        <f>3/24000000*OO[[#This Row],[99 (01JUL1985 06:00:00)-Water Temperature (C)]]*OO[[#This Row],[41]]</f>
        <v>3.32333842775E-2</v>
      </c>
      <c r="AR429" s="10">
        <f>3/24000000*OO[[#This Row],[100 (01JUL1985 09:00:00)-Water Temperature (C)]]*OO[[#This Row],[42]]</f>
        <v>4.2542896922224994E-2</v>
      </c>
      <c r="AS429" s="10">
        <f>3/24000000*OO[[#This Row],[101 (01JUL1985 12:00:00)-Water Temperature (C)]]*OO[[#This Row],[43]]</f>
        <v>4.6202032014825006E-2</v>
      </c>
      <c r="AT429" s="10">
        <f>3/24000000*OO[[#This Row],[102 (01JUL1985 15:00:00)-Water Temperature (C)]]*OO[[#This Row],[44]]</f>
        <v>4.3921100560537496E-2</v>
      </c>
      <c r="AU429" s="10">
        <f>3/24000000*OO[[#This Row],[103 (01JUL1985 18:00:00)-Water Temperature (C)]]*OO[[#This Row],[45]]</f>
        <v>3.6620149360137501E-2</v>
      </c>
      <c r="AV429" s="10">
        <f>3/24000000*OO[[#This Row],[104 (01JUL1985 21:00:00)-Water Temperature (C)]]*OO[[#This Row],[46]]</f>
        <v>2.6832505379075E-2</v>
      </c>
      <c r="AW429" s="10">
        <f>3/24000000*OO[[#This Row],[105 (02JUL1985 00:00:00)-Water Temperature (C)]]*OO[[#This Row],[47]]</f>
        <v>1.739950781868E-2</v>
      </c>
      <c r="AX429" s="10">
        <f>3/24000000*OO[[#This Row],[106 (02JUL1985 03:00:00)-Water Temperature (C)]]*OO[[#This Row],[48]]</f>
        <v>1.0053597048796249E-2</v>
      </c>
      <c r="AY429" s="10">
        <f>3/24000000*OO[[#This Row],[107 (02JUL1985 06:00:00)-Water Temperature (C)]]*OO[[#This Row],[49]]</f>
        <v>5.2628273349574995E-3</v>
      </c>
      <c r="AZ429" s="10">
        <f>3/24000000*OO[[#This Row],[108 (02JUL1985 09:00:00)-Water Temperature (C)]]*OO[[#This Row],[50]]</f>
        <v>2.6402934061599995E-3</v>
      </c>
      <c r="BA429" s="10">
        <f>3/24000000*OO[[#This Row],[109 (02JUL1985 12:00:00)-Water Temperature (C)]]*OO[[#This Row],[51]]</f>
        <v>1.262674478485E-3</v>
      </c>
      <c r="BB429" s="10">
        <f>3/24000000*OO[[#This Row],[110 (02JUL1985 15:00:00)-Water Temperature (C)]]*OO[[#This Row],[52]]</f>
        <v>5.9461961052025003E-4</v>
      </c>
      <c r="BC429" s="10">
        <f>3/24000000*OO[[#This Row],[111 (02JUL1985 18:00:00)-Water Temperature (C)]]*OO[[#This Row],[53]]</f>
        <v>2.883109907085E-4</v>
      </c>
      <c r="BD429" s="10">
        <f>3/24000000*OO[[#This Row],[112 (02JUL1985 21:00:00)-Water Temperature (C)]]*OO[[#This Row],[54]]</f>
        <v>1.5361357819640003E-4</v>
      </c>
      <c r="BE429" s="10">
        <f>3/24000000*OO[[#This Row],[113 (03JUL1985 00:00:00)-Water Temperature (C)]]*OO[[#This Row],[55]]</f>
        <v>9.8610897543374997E-5</v>
      </c>
      <c r="BF429" s="10">
        <f>3/24000000*OO[[#This Row],[114 (03JUL1985 03:00:00)-Water Temperature (C)]]*OO[[#This Row],[56]]</f>
        <v>7.7032027614600009E-5</v>
      </c>
      <c r="BG429" s="10">
        <f>3/24000000*OO[[#This Row],[115 (03JUL1985 06:00:00)-Water Temperature (C)]]*OO[[#This Row],[57]]</f>
        <v>6.6848163231574993E-5</v>
      </c>
      <c r="BH429" s="10">
        <f>3/24000000*OO[[#This Row],[116 (03JUL1985 09:00:00)-Water Temperature (C)]]*OO[[#This Row],[58]]</f>
        <v>6.1451341982099992E-5</v>
      </c>
      <c r="BI429" s="10">
        <f>3/24000000*OO[[#This Row],[117 (03JUL1985 12:00:00)-Water Temperature (C)]]*OO[[#This Row],[59]]</f>
        <v>5.7612090241499999E-5</v>
      </c>
      <c r="BJ429" s="10">
        <f>3/24000000*OO[[#This Row],[118 (03JUL1985 15:00:00)-Water Temperature (C)]]*OO[[#This Row],[60]]</f>
        <v>5.4356230881699995E-5</v>
      </c>
      <c r="BK429" s="10">
        <f>3/24000000*OO[[#This Row],[119 (03JUL1985 18:00:00)-Water Temperature (C)]]*OO[[#This Row],[61]]</f>
        <v>5.1443153435099995E-5</v>
      </c>
      <c r="BL429" s="10">
        <f>3/24000000*OO[[#This Row],[120 (03JUL1985 21:00:00)-Water Temperature (C)]]*OO[[#This Row],[62]]</f>
        <v>4.7237716451899993E-5</v>
      </c>
      <c r="BM429" s="10">
        <f>3/24000000*OO[[#This Row],[121 (04JUL1985 00:00:00)-Water Temperature (C)]]*OO[[#This Row],[63]]</f>
        <v>4.2226482883874995E-5</v>
      </c>
      <c r="BN429" s="10">
        <f>3/24000000*OO[[#This Row],[122 (04JUL1985 03:00:00)-Water Temperature (C)]]*OO[[#This Row],[64]]</f>
        <v>3.67832837784E-5</v>
      </c>
      <c r="BO429" s="10">
        <f>3/24000000*OO[[#This Row],[123 (04JUL1985 06:00:00)-Water Temperature (C)]]*OO[[#This Row],[65]]</f>
        <v>3.1435728696250001E-5</v>
      </c>
      <c r="BP429" s="10">
        <f>3/24000000*OO[[#This Row],[124 (04JUL1985 09:00:00)-Water Temperature (C)]]*OO[[#This Row],[66]]</f>
        <v>2.7071865977975E-5</v>
      </c>
      <c r="BQ429" s="10">
        <f>3/24000000*OO[[#This Row],[125 (04JUL1985 12:00:00)-Water Temperature (C)]]*OO[[#This Row],[67]]</f>
        <v>2.3198669754000002E-5</v>
      </c>
      <c r="BR429" s="10">
        <f>3/24000000*OO[[#This Row],[126 (04JUL1985 15:00:00)-Water Temperature (C)]]*OO[[#This Row],[68]]</f>
        <v>2.037387368607E-5</v>
      </c>
      <c r="BS429" s="10">
        <f>3/24000000*OO[[#This Row],[127 (04JUL1985 18:00:00)-Water Temperature (C)]]*OO[[#This Row],[69]]</f>
        <v>1.7853360965054999E-5</v>
      </c>
      <c r="BT429" s="10">
        <f>3/24000000*OO[[#This Row],[128 (04JUL1985 21:00:00)-Water Temperature (C)]]*OO[[#This Row],[70]]</f>
        <v>1.5484302674654999E-5</v>
      </c>
      <c r="BU429" s="10">
        <f>3/24000000*OO[[#This Row],[129 (05JUL1985 00:00:00)-Water Temperature (C)]]*OO[[#This Row],[71]]</f>
        <v>1.3153221113229999E-5</v>
      </c>
      <c r="BV429" s="10">
        <f>3/24000000*OO[[#This Row],[130 (05JUL1985 03:00:00)-Water Temperature (C)]]*OO[[#This Row],[72]]</f>
        <v>1.083540706792E-5</v>
      </c>
      <c r="BW429" s="10">
        <f>3/24000000*OO[[#This Row],[131 (05JUL1985 06:00:00)-Water Temperature (C)]]*OO[[#This Row],[73]]</f>
        <v>8.6909241050999996E-6</v>
      </c>
      <c r="BX429" s="10">
        <f>3/24000000*OO[[#This Row],[132 (05JUL1985 09:00:00)-Water Temperature (C)]]*OO[[#This Row],[74]]</f>
        <v>7.0651893749799997E-6</v>
      </c>
      <c r="BY429" s="10">
        <f>3/24000000*OO[[#This Row],[133 (05JUL1985 12:00:00)-Water Temperature (C)]]*OO[[#This Row],[75]]</f>
        <v>5.6275351819575E-6</v>
      </c>
      <c r="BZ429" s="10">
        <f>3/24000000*OO[[#This Row],[134 (05JUL1985 15:00:00)-Water Temperature (C)]]*OO[[#This Row],[76]]</f>
        <v>4.5764237924324999E-6</v>
      </c>
      <c r="CA429" s="10">
        <f>3/24000000*OO[[#This Row],[135 (05JUL1985 18:00:00)-Water Temperature (C)]]*OO[[#This Row],[77]]</f>
        <v>3.8021224156899999E-6</v>
      </c>
      <c r="CB429" s="10">
        <f>3/24000000*OO[[#This Row],[136 (05JUL1985 21:00:00)-Water Temperature (C)]]*OO[[#This Row],[78]]</f>
        <v>3.1912891221012501E-6</v>
      </c>
      <c r="CC429" s="10">
        <f>3/24000000*OO[[#This Row],[137 (06JUL1985 00:00:00)-Water Temperature (C)]]*OO[[#This Row],[79]]</f>
        <v>2.7182427831225E-6</v>
      </c>
      <c r="CD429" s="10">
        <f>3/24000000*OO[[#This Row],[138 (06JUL1985 03:00:00)-Water Temperature (C)]]*OO[[#This Row],[80]]</f>
        <v>2.35696376235775E-6</v>
      </c>
      <c r="CE429" s="10">
        <f>3/24000000*OO[[#This Row],[139 (06JUL1985 06:00:00)-Water Temperature (C)]]*OO[[#This Row],[81]]</f>
        <v>2.091590757516E-6</v>
      </c>
      <c r="CF429" s="10">
        <f>3/24000000*OO[[#This Row],[140 (06JUL1985 09:00:00)-Water Temperature (C)]]*OO[[#This Row],[82]]</f>
        <v>1.9417433011856245E-6</v>
      </c>
      <c r="CG429" s="10">
        <f>3/24000000*OO[[#This Row],[141 (06JUL1985 12:00:00)-Water Temperature (C)]]*OO[[#This Row],[83]]</f>
        <v>1.8223681060218751E-6</v>
      </c>
      <c r="CH429" s="10">
        <f>3/24000000*OO[[#This Row],[142 (06JUL1985 15:00:00)-Water Temperature (C)]]*OO[[#This Row],[84]]</f>
        <v>1.7586216055522501E-6</v>
      </c>
      <c r="CI429" s="10">
        <f>3/24000000*OO[[#This Row],[143 (06JUL1985 18:00:00)-Water Temperature (C)]]*OO[[#This Row],[85]]</f>
        <v>1.7228314721662498E-6</v>
      </c>
      <c r="CJ429" s="10">
        <f>3/24000000*OO[[#This Row],[144 (06JUL1985 21:00:00)-Water Temperature (C)]]*OO[[#This Row],[86]]</f>
        <v>1.6504701934451248E-6</v>
      </c>
      <c r="CK429" s="10">
        <f>3/24000000*OO[[#This Row],[145 (07JUL1985 00:00:00)-Water Temperature (C)]]*OO[[#This Row],[87]]</f>
        <v>1.5548412538799996E-6</v>
      </c>
      <c r="CL429" s="10">
        <f>3/24000000*OO[[#This Row],[146 (07JUL1985 03:00:00)-Water Temperature (C)]]*OO[[#This Row],[88]]</f>
        <v>1.459639399887875E-6</v>
      </c>
      <c r="CM429" s="10">
        <f>3/24000000*OO[[#This Row],[147 (07JUL1985 06:00:00)-Water Temperature (C)]]*OO[[#This Row],[89]]</f>
        <v>1.368021907387125E-6</v>
      </c>
      <c r="CN429" s="10">
        <f>3/24000000*OO[[#This Row],[148 (07JUL1985 09:00:00)-Water Temperature (C)]]*OO[[#This Row],[90]]</f>
        <v>1.3187801752844999E-6</v>
      </c>
      <c r="CO429" s="10">
        <f>3/24000000*OO[[#This Row],[149 (07JUL1985 12:00:00)-Water Temperature (C)]]*OO[[#This Row],[91]]</f>
        <v>1.2885656140174999E-6</v>
      </c>
      <c r="CP429" s="10">
        <f>3/24000000*OO[[#This Row],[150 (07JUL1985 15:00:00)-Water Temperature (C)]]*OO[[#This Row],[92]]</f>
        <v>1.2733299262950001E-6</v>
      </c>
      <c r="CQ429" s="10">
        <f>3/24000000*OO[[#This Row],[151 (07JUL1985 18:00:00)-Water Temperature (C)]]*OO[[#This Row],[93]]</f>
        <v>1.26176108868975E-6</v>
      </c>
      <c r="CR429" s="10">
        <f>3/24000000*OO[[#This Row],[152 (07JUL1985 21:00:00)-Water Temperature (C)]]*OO[[#This Row],[94]]</f>
        <v>1.2143280535234998E-6</v>
      </c>
      <c r="CS429" s="10">
        <f>3/24000000*OO[[#This Row],[153 (08JUL1985 00:00:00)-Water Temperature (C)]]*OO[[#This Row],[95]]</f>
        <v>1.1419683402182499E-6</v>
      </c>
      <c r="CT429" s="10">
        <f>3/24000000*OO[[#This Row],[154 (08JUL1985 03:00:00)-Water Temperature (C)]]*OO[[#This Row],[96]]</f>
        <v>1.0573366129218749E-6</v>
      </c>
      <c r="CU429" s="10">
        <f>3/24000000*OO[[#This Row],[155 (08JUL1985 06:00:00)-Water Temperature (C)]]*OO[[#This Row],[97]]</f>
        <v>9.7379441496337479E-7</v>
      </c>
      <c r="CV429" s="10">
        <f>3/24000000*OO[[#This Row],[156 (08JUL1985 09:00:00)-Water Temperature (C)]]*OO[[#This Row],[98]]</f>
        <v>9.0608307136912488E-7</v>
      </c>
      <c r="CW429" s="10">
        <f>3/24000000*OO[[#This Row],[157 (08JUL1985 12:00:00)-Water Temperature (C)]]*OO[[#This Row],[99]]</f>
        <v>8.6702153875624998E-7</v>
      </c>
    </row>
    <row r="430" spans="1:101" x14ac:dyDescent="0.35">
      <c r="A430" t="s">
        <v>437</v>
      </c>
      <c r="B430">
        <v>720.63559999999995</v>
      </c>
      <c r="C430" s="10">
        <f>3/24*OO[[#This Row],[59 (26JUN1985 06:00:00)-Water Temperature (C)]]*OO[[#This Row],[1]]/SUM(OO[1])</f>
        <v>0</v>
      </c>
      <c r="D430" s="10">
        <f>3/24*OO[[#This Row],[60 (26JUN1985 09:00:00)-Water Temperature (C)]]*OO[[#This Row],[2]]/SUM(OO[2])</f>
        <v>0</v>
      </c>
      <c r="E430" s="10">
        <f>3/24*OO[[#This Row],[61 (26JUN1985 12:00:00)-Water Temperature (C)]]*OO[[#This Row],[3]]/SUM(OO[3])</f>
        <v>0</v>
      </c>
      <c r="F430" s="10">
        <f>3/24*OO[[#This Row],[62 (26JUN1985 15:00:00)-Water Temperature (C)]]*OO[[#This Row],[4]]/SUM(OO[4])</f>
        <v>0</v>
      </c>
      <c r="G430" s="10">
        <f>3/24*OO[[#This Row],[63 (26JUN1985 18:00:00)-Water Temperature (C)]]*OO[[#This Row],[5]]/SUM(OO[5])</f>
        <v>0</v>
      </c>
      <c r="H430" s="10">
        <f>3/24*OO[[#This Row],[64 (26JUN1985 21:00:00)-Water Temperature (C)]]*OO[[#This Row],[6]]/SUM(OO[6])</f>
        <v>0</v>
      </c>
      <c r="I430" s="10">
        <f>3/24*OO[[#This Row],[65 (27JUN1985 00:00:00)-Water Temperature (C)]]*OO[[#This Row],[7]]/SUM(OO[7])</f>
        <v>0</v>
      </c>
      <c r="J430" s="10">
        <f>3/24*OO[[#This Row],[66 (27JUN1985 03:00:00)-Water Temperature (C)]]*OO[[#This Row],[8]]/SUM(OO[8])</f>
        <v>0</v>
      </c>
      <c r="K430" s="10">
        <f>3/24*OO[[#This Row],[67 (27JUN1985 06:00:00)-Water Temperature (C)]]*OO[[#This Row],[9]]/SUM(OO[9])</f>
        <v>0</v>
      </c>
      <c r="L430" s="10">
        <f>3/24*OO[[#This Row],[68 (27JUN1985 09:00:00)-Water Temperature (C)]]*OO[[#This Row],[10]]/SUM(OO[10])</f>
        <v>0</v>
      </c>
      <c r="M430" s="10">
        <f>3/24*OO[[#This Row],[69 (27JUN1985 12:00:00)-Water Temperature (C)]]*OO[[#This Row],[11]]/SUM(OO[11])</f>
        <v>0</v>
      </c>
      <c r="N430" s="10">
        <f>3/24*OO[[#This Row],[70 (27JUN1985 15:00:00)-Water Temperature (C)]]*OO[[#This Row],[12]]/SUM(OO[12])</f>
        <v>0</v>
      </c>
      <c r="O430" s="10">
        <f>3/24*OO[[#This Row],[71 (27JUN1985 18:00:00)-Water Temperature (C)]]*OO[[#This Row],[13]]/SUM(OO[13])</f>
        <v>0</v>
      </c>
      <c r="P430" s="10">
        <f>3/24*OO[[#This Row],[72 (27JUN1985 21:00:00)-Water Temperature (C)]]*OO[[#This Row],[14]]/SUM(OO[14])</f>
        <v>0</v>
      </c>
      <c r="Q430" s="10">
        <f>3/24*OO[[#This Row],[73 (28JUN1985 00:00:00)-Water Temperature (C)]]*OO[[#This Row],[15]]/SUM(OO[15])</f>
        <v>0</v>
      </c>
      <c r="R430" s="10">
        <f>3/24*OO[[#This Row],[74 (28JUN1985 03:00:00)-Water Temperature (C)]]*OO[[#This Row],[16]]/SUM(OO[16])</f>
        <v>0</v>
      </c>
      <c r="S430" s="10">
        <f>3/24*OO[[#This Row],[75 (28JUN1985 06:00:00)-Water Temperature (C)]]*OO[[#This Row],[17]]/SUM(OO[17])</f>
        <v>0</v>
      </c>
      <c r="T430" s="10">
        <f>3/24*OO[[#This Row],[76 (28JUN1985 09:00:00)-Water Temperature (C)]]*OO[[#This Row],[18]]/SUM(OO[18])</f>
        <v>0</v>
      </c>
      <c r="U430" s="10">
        <f>3/24*OO[[#This Row],[77 (28JUN1985 12:00:00)-Water Temperature (C)]]*OO[[#This Row],[19]]/SUM(OO[19])</f>
        <v>0</v>
      </c>
      <c r="V430" s="10">
        <f>3/24000000*OO[[#This Row],[78 (28JUN1985 15:00:00)-Water Temperature (C)]]*OO[[#This Row],[20]]</f>
        <v>0</v>
      </c>
      <c r="W430" s="10">
        <f>3/24000000*OO[[#This Row],[79 (28JUN1985 18:00:00)-Water Temperature (C)]]*OO[[#This Row],[21]]</f>
        <v>0</v>
      </c>
      <c r="X430" s="10">
        <f>3/24000000*OO[[#This Row],[80 (28JUN1985 21:00:00)-Water Temperature (C)]]*OO[[#This Row],[22]]</f>
        <v>0</v>
      </c>
      <c r="Y430" s="10">
        <f>3/24000000*OO[[#This Row],[81 (29JUN1985 00:00:00)-Water Temperature (C)]]*OO[[#This Row],[23]]</f>
        <v>1.07945167704075E-39</v>
      </c>
      <c r="Z430" s="10">
        <f>3/24000000*OO[[#This Row],[82 (29JUN1985 03:00:00)-Water Temperature (C)]]*OO[[#This Row],[24]]</f>
        <v>8.4710219456175003E-34</v>
      </c>
      <c r="AA430" s="10">
        <f>3/24000000*OO[[#This Row],[83 (29JUN1985 06:00:00)-Water Temperature (C)]]*OO[[#This Row],[25]]</f>
        <v>2.1822655159156247E-27</v>
      </c>
      <c r="AB430" s="10">
        <f>3/24000000*OO[[#This Row],[84 (29JUN1985 09:00:00)-Water Temperature (C)]]*OO[[#This Row],[26]]</f>
        <v>1.1703300230950001E-22</v>
      </c>
      <c r="AC430" s="10">
        <f>3/24000000*OO[[#This Row],[85 (29JUN1985 12:00:00)-Water Temperature (C)]]*OO[[#This Row],[27]]</f>
        <v>4.6619985507237497E-19</v>
      </c>
      <c r="AD430" s="10">
        <f>3/24000000*OO[[#This Row],[86 (29JUN1985 15:00:00)-Water Temperature (C)]]*OO[[#This Row],[28]]</f>
        <v>4.0695132472799997E-16</v>
      </c>
      <c r="AE430" s="10">
        <f>3/24000000*OO[[#This Row],[88 (29JUN1985 21:00:00)-Water Temperature (C)]]*OO[[#This Row],[30]]</f>
        <v>1.442756435707E-11</v>
      </c>
      <c r="AF430" s="10">
        <f>3/24000000*OO[[#This Row],[88 (29JUN1985 21:00:00)-Water Temperature (C)]]*OO[[#This Row],[30]]</f>
        <v>1.442756435707E-11</v>
      </c>
      <c r="AG430" s="10">
        <f>3/24000000*OO[[#This Row],[89 (30JUN1985 00:00:00)-Water Temperature (C)]]*OO[[#This Row],[31]]</f>
        <v>8.4365577567374994E-10</v>
      </c>
      <c r="AH430" s="10">
        <f>3/24000000*OO[[#This Row],[90 (30JUN1985 03:00:00)-Water Temperature (C)]]*OO[[#This Row],[32]]</f>
        <v>2.6729391941687496E-8</v>
      </c>
      <c r="AI430" s="10">
        <f>3/24000000*OO[[#This Row],[91 (30JUN1985 06:00:00)-Water Temperature (C)]]*OO[[#This Row],[33]]</f>
        <v>4.9992833508199994E-7</v>
      </c>
      <c r="AJ430" s="10">
        <f>3/24000000*OO[[#This Row],[92 (30JUN1985 09:00:00)-Water Temperature (C)]]*OO[[#This Row],[34]]</f>
        <v>6.0590677658099998E-6</v>
      </c>
      <c r="AK430" s="10">
        <f>3/24000000*OO[[#This Row],[93 (30JUN1985 12:00:00)-Water Temperature (C)]]*OO[[#This Row],[35]]</f>
        <v>4.9883505652537504E-5</v>
      </c>
      <c r="AL430" s="10">
        <f>3/24000000*OO[[#This Row],[94 (30JUN1985 15:00:00)-Water Temperature (C)]]*OO[[#This Row],[36]]</f>
        <v>2.9137730427187495E-4</v>
      </c>
      <c r="AM430" s="10">
        <f>3/24000000*OO[[#This Row],[95 (30JUN1985 18:00:00)-Water Temperature (C)]]*OO[[#This Row],[37]]</f>
        <v>1.2417146244959999E-3</v>
      </c>
      <c r="AN430" s="10">
        <f>3/24000000*OO[[#This Row],[96 (30JUN1985 21:00:00)-Water Temperature (C)]]*OO[[#This Row],[38]]</f>
        <v>3.9115891037475002E-3</v>
      </c>
      <c r="AO430" s="10">
        <f>3/24000000*OO[[#This Row],[97 (01JUL1985 00:00:00)-Water Temperature (C)]]*OO[[#This Row],[39]]</f>
        <v>9.4243777956000002E-3</v>
      </c>
      <c r="AP430" s="10">
        <f>3/24000000*OO[[#This Row],[98 (01JUL1985 03:00:00)-Water Temperature (C)]]*OO[[#This Row],[40]]</f>
        <v>1.7795888699062498E-2</v>
      </c>
      <c r="AQ430" s="10">
        <f>3/24000000*OO[[#This Row],[99 (01JUL1985 06:00:00)-Water Temperature (C)]]*OO[[#This Row],[41]]</f>
        <v>2.7234795069299995E-2</v>
      </c>
      <c r="AR430" s="10">
        <f>3/24000000*OO[[#This Row],[100 (01JUL1985 09:00:00)-Water Temperature (C)]]*OO[[#This Row],[42]]</f>
        <v>3.5633291185650007E-2</v>
      </c>
      <c r="AS430" s="10">
        <f>3/24000000*OO[[#This Row],[101 (01JUL1985 12:00:00)-Water Temperature (C)]]*OO[[#This Row],[43]]</f>
        <v>3.9293370886200003E-2</v>
      </c>
      <c r="AT430" s="10">
        <f>3/24000000*OO[[#This Row],[102 (01JUL1985 15:00:00)-Water Temperature (C)]]*OO[[#This Row],[44]]</f>
        <v>3.7883498037000009E-2</v>
      </c>
      <c r="AU430" s="10">
        <f>3/24000000*OO[[#This Row],[103 (01JUL1985 18:00:00)-Water Temperature (C)]]*OO[[#This Row],[45]]</f>
        <v>3.2068742727125003E-2</v>
      </c>
      <c r="AV430" s="10">
        <f>3/24000000*OO[[#This Row],[104 (01JUL1985 21:00:00)-Water Temperature (C)]]*OO[[#This Row],[46]]</f>
        <v>2.3854474809212503E-2</v>
      </c>
      <c r="AW430" s="10">
        <f>3/24000000*OO[[#This Row],[105 (02JUL1985 00:00:00)-Water Temperature (C)]]*OO[[#This Row],[47]]</f>
        <v>1.5715219544114999E-2</v>
      </c>
      <c r="AX430" s="10">
        <f>3/24000000*OO[[#This Row],[106 (02JUL1985 03:00:00)-Water Temperature (C)]]*OO[[#This Row],[48]]</f>
        <v>9.2351507341274994E-3</v>
      </c>
      <c r="AY430" s="10">
        <f>3/24000000*OO[[#This Row],[107 (02JUL1985 06:00:00)-Water Temperature (C)]]*OO[[#This Row],[49]]</f>
        <v>4.9143336173800003E-3</v>
      </c>
      <c r="AZ430" s="10">
        <f>3/24000000*OO[[#This Row],[108 (02JUL1985 09:00:00)-Water Temperature (C)]]*OO[[#This Row],[50]]</f>
        <v>2.4997336179849996E-3</v>
      </c>
      <c r="BA430" s="10">
        <f>3/24000000*OO[[#This Row],[109 (02JUL1985 12:00:00)-Water Temperature (C)]]*OO[[#This Row],[51]]</f>
        <v>1.2036246603867498E-3</v>
      </c>
      <c r="BB430" s="10">
        <f>3/24000000*OO[[#This Row],[110 (02JUL1985 15:00:00)-Water Temperature (C)]]*OO[[#This Row],[52]]</f>
        <v>5.6785985753399996E-4</v>
      </c>
      <c r="BC430" s="10">
        <f>3/24000000*OO[[#This Row],[111 (02JUL1985 18:00:00)-Water Temperature (C)]]*OO[[#This Row],[53]]</f>
        <v>2.7351631877624999E-4</v>
      </c>
      <c r="BD430" s="10">
        <f>3/24000000*OO[[#This Row],[112 (02JUL1985 21:00:00)-Water Temperature (C)]]*OO[[#This Row],[54]]</f>
        <v>1.4252313843061249E-4</v>
      </c>
      <c r="BE430" s="10">
        <f>3/24000000*OO[[#This Row],[113 (03JUL1985 00:00:00)-Water Temperature (C)]]*OO[[#This Row],[55]]</f>
        <v>8.8607788888725003E-5</v>
      </c>
      <c r="BF430" s="10">
        <f>3/24000000*OO[[#This Row],[114 (03JUL1985 03:00:00)-Water Temperature (C)]]*OO[[#This Row],[56]]</f>
        <v>6.7657896660250003E-5</v>
      </c>
      <c r="BG430" s="10">
        <f>3/24000000*OO[[#This Row],[115 (03JUL1985 06:00:00)-Water Temperature (C)]]*OO[[#This Row],[57]]</f>
        <v>5.8222598610749998E-5</v>
      </c>
      <c r="BH430" s="10">
        <f>3/24000000*OO[[#This Row],[116 (03JUL1985 09:00:00)-Water Temperature (C)]]*OO[[#This Row],[58]]</f>
        <v>5.3572786286700003E-5</v>
      </c>
      <c r="BI430" s="10">
        <f>3/24000000*OO[[#This Row],[117 (03JUL1985 12:00:00)-Water Temperature (C)]]*OO[[#This Row],[59]]</f>
        <v>5.0246054842449998E-5</v>
      </c>
      <c r="BJ430" s="10">
        <f>3/24000000*OO[[#This Row],[118 (03JUL1985 15:00:00)-Water Temperature (C)]]*OO[[#This Row],[60]]</f>
        <v>4.7339534678187496E-5</v>
      </c>
      <c r="BK430" s="10">
        <f>3/24000000*OO[[#This Row],[119 (03JUL1985 18:00:00)-Water Temperature (C)]]*OO[[#This Row],[61]]</f>
        <v>4.4799662247399994E-5</v>
      </c>
      <c r="BL430" s="10">
        <f>3/24000000*OO[[#This Row],[120 (03JUL1985 21:00:00)-Water Temperature (C)]]*OO[[#This Row],[62]]</f>
        <v>4.1133747817875001E-5</v>
      </c>
      <c r="BM430" s="10">
        <f>3/24000000*OO[[#This Row],[121 (04JUL1985 00:00:00)-Water Temperature (C)]]*OO[[#This Row],[63]]</f>
        <v>3.6860598451400004E-5</v>
      </c>
      <c r="BN430" s="10">
        <f>3/24000000*OO[[#This Row],[122 (04JUL1985 03:00:00)-Water Temperature (C)]]*OO[[#This Row],[64]]</f>
        <v>3.2315997140624998E-5</v>
      </c>
      <c r="BO430" s="10">
        <f>3/24000000*OO[[#This Row],[123 (04JUL1985 06:00:00)-Water Temperature (C)]]*OO[[#This Row],[65]]</f>
        <v>2.7764919534375002E-5</v>
      </c>
      <c r="BP430" s="10">
        <f>3/24000000*OO[[#This Row],[124 (04JUL1985 09:00:00)-Water Temperature (C)]]*OO[[#This Row],[66]]</f>
        <v>2.4037520064609999E-5</v>
      </c>
      <c r="BQ430" s="10">
        <f>3/24000000*OO[[#This Row],[125 (04JUL1985 12:00:00)-Water Temperature (C)]]*OO[[#This Row],[67]]</f>
        <v>2.0610708247512498E-5</v>
      </c>
      <c r="BR430" s="10">
        <f>3/24000000*OO[[#This Row],[126 (04JUL1985 15:00:00)-Water Temperature (C)]]*OO[[#This Row],[68]]</f>
        <v>1.8100172133329999E-5</v>
      </c>
      <c r="BS430" s="10">
        <f>3/24000000*OO[[#This Row],[127 (04JUL1985 18:00:00)-Water Temperature (C)]]*OO[[#This Row],[69]]</f>
        <v>1.5867282935137496E-5</v>
      </c>
      <c r="BT430" s="10">
        <f>3/24000000*OO[[#This Row],[128 (04JUL1985 21:00:00)-Water Temperature (C)]]*OO[[#This Row],[70]]</f>
        <v>1.3814366399144999E-5</v>
      </c>
      <c r="BU430" s="10">
        <f>3/24000000*OO[[#This Row],[129 (05JUL1985 00:00:00)-Water Temperature (C)]]*OO[[#This Row],[71]]</f>
        <v>1.18022741691875E-5</v>
      </c>
      <c r="BV430" s="10">
        <f>3/24000000*OO[[#This Row],[130 (05JUL1985 03:00:00)-Water Temperature (C)]]*OO[[#This Row],[72]]</f>
        <v>9.798278847148749E-6</v>
      </c>
      <c r="BW430" s="10">
        <f>3/24000000*OO[[#This Row],[131 (05JUL1985 06:00:00)-Water Temperature (C)]]*OO[[#This Row],[73]]</f>
        <v>7.907475526403748E-6</v>
      </c>
      <c r="BX430" s="10">
        <f>3/24000000*OO[[#This Row],[132 (05JUL1985 09:00:00)-Water Temperature (C)]]*OO[[#This Row],[74]]</f>
        <v>6.4652375152949997E-6</v>
      </c>
      <c r="BY430" s="10">
        <f>3/24000000*OO[[#This Row],[133 (05JUL1985 12:00:00)-Water Temperature (C)]]*OO[[#This Row],[75]]</f>
        <v>5.148407561879999E-6</v>
      </c>
      <c r="BZ430" s="10">
        <f>3/24000000*OO[[#This Row],[134 (05JUL1985 15:00:00)-Water Temperature (C)]]*OO[[#This Row],[76]]</f>
        <v>4.1870397852987491E-6</v>
      </c>
      <c r="CA430" s="10">
        <f>3/24000000*OO[[#This Row],[135 (05JUL1985 18:00:00)-Water Temperature (C)]]*OO[[#This Row],[77]]</f>
        <v>3.4754157414074995E-6</v>
      </c>
      <c r="CB430" s="10">
        <f>3/24000000*OO[[#This Row],[136 (05JUL1985 21:00:00)-Water Temperature (C)]]*OO[[#This Row],[78]]</f>
        <v>2.9138610496399997E-6</v>
      </c>
      <c r="CC430" s="10">
        <f>3/24000000*OO[[#This Row],[137 (06JUL1985 00:00:00)-Water Temperature (C)]]*OO[[#This Row],[79]]</f>
        <v>2.4797262971249998E-6</v>
      </c>
      <c r="CD430" s="10">
        <f>3/24000000*OO[[#This Row],[138 (06JUL1985 03:00:00)-Water Temperature (C)]]*OO[[#This Row],[80]]</f>
        <v>2.1523419444249999E-6</v>
      </c>
      <c r="CE430" s="10">
        <f>3/24000000*OO[[#This Row],[139 (06JUL1985 06:00:00)-Water Temperature (C)]]*OO[[#This Row],[81]]</f>
        <v>1.9147772857653751E-6</v>
      </c>
      <c r="CF430" s="10">
        <f>3/24000000*OO[[#This Row],[140 (06JUL1985 09:00:00)-Water Temperature (C)]]*OO[[#This Row],[82]]</f>
        <v>1.7836818487291247E-6</v>
      </c>
      <c r="CG430" s="10">
        <f>3/24000000*OO[[#This Row],[141 (06JUL1985 12:00:00)-Water Temperature (C)]]*OO[[#This Row],[83]]</f>
        <v>1.6729057147762503E-6</v>
      </c>
      <c r="CH430" s="10">
        <f>3/24000000*OO[[#This Row],[142 (06JUL1985 15:00:00)-Water Temperature (C)]]*OO[[#This Row],[84]]</f>
        <v>1.613849580313875E-6</v>
      </c>
      <c r="CI430" s="10">
        <f>3/24000000*OO[[#This Row],[143 (06JUL1985 18:00:00)-Water Temperature (C)]]*OO[[#This Row],[85]]</f>
        <v>1.5833506864440001E-6</v>
      </c>
      <c r="CJ430" s="10">
        <f>3/24000000*OO[[#This Row],[144 (06JUL1985 21:00:00)-Water Temperature (C)]]*OO[[#This Row],[86]]</f>
        <v>1.518263409424E-6</v>
      </c>
      <c r="CK430" s="10">
        <f>3/24000000*OO[[#This Row],[145 (07JUL1985 00:00:00)-Water Temperature (C)]]*OO[[#This Row],[87]]</f>
        <v>1.43303166111375E-6</v>
      </c>
      <c r="CL430" s="10">
        <f>3/24000000*OO[[#This Row],[146 (07JUL1985 03:00:00)-Water Temperature (C)]]*OO[[#This Row],[88]]</f>
        <v>1.3505622126149999E-6</v>
      </c>
      <c r="CM430" s="10">
        <f>3/24000000*OO[[#This Row],[147 (07JUL1985 06:00:00)-Water Temperature (C)]]*OO[[#This Row],[89]]</f>
        <v>1.2712447278341249E-6</v>
      </c>
      <c r="CN430" s="10">
        <f>3/24000000*OO[[#This Row],[148 (07JUL1985 09:00:00)-Water Temperature (C)]]*OO[[#This Row],[90]]</f>
        <v>1.23028810296E-6</v>
      </c>
      <c r="CO430" s="10">
        <f>3/24000000*OO[[#This Row],[149 (07JUL1985 12:00:00)-Water Temperature (C)]]*OO[[#This Row],[91]]</f>
        <v>1.20392767387575E-6</v>
      </c>
      <c r="CP430" s="10">
        <f>3/24000000*OO[[#This Row],[150 (07JUL1985 15:00:00)-Water Temperature (C)]]*OO[[#This Row],[92]]</f>
        <v>1.1902680029081248E-6</v>
      </c>
      <c r="CQ430" s="10">
        <f>3/24000000*OO[[#This Row],[151 (07JUL1985 18:00:00)-Water Temperature (C)]]*OO[[#This Row],[93]]</f>
        <v>1.1821962831638749E-6</v>
      </c>
      <c r="CR430" s="10">
        <f>3/24000000*OO[[#This Row],[152 (07JUL1985 21:00:00)-Water Temperature (C)]]*OO[[#This Row],[94]]</f>
        <v>1.1406532778576253E-6</v>
      </c>
      <c r="CS430" s="10">
        <f>3/24000000*OO[[#This Row],[153 (08JUL1985 00:00:00)-Water Temperature (C)]]*OO[[#This Row],[95]]</f>
        <v>1.077444497025E-6</v>
      </c>
      <c r="CT430" s="10">
        <f>3/24000000*OO[[#This Row],[154 (08JUL1985 03:00:00)-Water Temperature (C)]]*OO[[#This Row],[96]]</f>
        <v>1.0027319119007501E-6</v>
      </c>
      <c r="CU430" s="10">
        <f>3/24000000*OO[[#This Row],[155 (08JUL1985 06:00:00)-Water Temperature (C)]]*OO[[#This Row],[97]]</f>
        <v>9.2564822502624997E-7</v>
      </c>
      <c r="CV430" s="10">
        <f>3/24000000*OO[[#This Row],[156 (08JUL1985 09:00:00)-Water Temperature (C)]]*OO[[#This Row],[98]]</f>
        <v>8.6142251170349988E-7</v>
      </c>
      <c r="CW430" s="10">
        <f>3/24000000*OO[[#This Row],[157 (08JUL1985 12:00:00)-Water Temperature (C)]]*OO[[#This Row],[99]]</f>
        <v>8.243438061675E-7</v>
      </c>
    </row>
    <row r="431" spans="1:101" x14ac:dyDescent="0.35">
      <c r="A431" t="s">
        <v>438</v>
      </c>
      <c r="B431">
        <v>895.96879999999999</v>
      </c>
      <c r="C431" s="10">
        <f>3/24*OO[[#This Row],[59 (26JUN1985 06:00:00)-Water Temperature (C)]]*OO[[#This Row],[1]]/SUM(OO[1])</f>
        <v>0</v>
      </c>
      <c r="D431" s="10">
        <f>3/24*OO[[#This Row],[60 (26JUN1985 09:00:00)-Water Temperature (C)]]*OO[[#This Row],[2]]/SUM(OO[2])</f>
        <v>0</v>
      </c>
      <c r="E431" s="10">
        <f>3/24*OO[[#This Row],[61 (26JUN1985 12:00:00)-Water Temperature (C)]]*OO[[#This Row],[3]]/SUM(OO[3])</f>
        <v>0</v>
      </c>
      <c r="F431" s="10">
        <f>3/24*OO[[#This Row],[62 (26JUN1985 15:00:00)-Water Temperature (C)]]*OO[[#This Row],[4]]/SUM(OO[4])</f>
        <v>0</v>
      </c>
      <c r="G431" s="10">
        <f>3/24*OO[[#This Row],[63 (26JUN1985 18:00:00)-Water Temperature (C)]]*OO[[#This Row],[5]]/SUM(OO[5])</f>
        <v>0</v>
      </c>
      <c r="H431" s="10">
        <f>3/24*OO[[#This Row],[64 (26JUN1985 21:00:00)-Water Temperature (C)]]*OO[[#This Row],[6]]/SUM(OO[6])</f>
        <v>0</v>
      </c>
      <c r="I431" s="10">
        <f>3/24*OO[[#This Row],[65 (27JUN1985 00:00:00)-Water Temperature (C)]]*OO[[#This Row],[7]]/SUM(OO[7])</f>
        <v>0</v>
      </c>
      <c r="J431" s="10">
        <f>3/24*OO[[#This Row],[66 (27JUN1985 03:00:00)-Water Temperature (C)]]*OO[[#This Row],[8]]/SUM(OO[8])</f>
        <v>0</v>
      </c>
      <c r="K431" s="10">
        <f>3/24*OO[[#This Row],[67 (27JUN1985 06:00:00)-Water Temperature (C)]]*OO[[#This Row],[9]]/SUM(OO[9])</f>
        <v>0</v>
      </c>
      <c r="L431" s="10">
        <f>3/24*OO[[#This Row],[68 (27JUN1985 09:00:00)-Water Temperature (C)]]*OO[[#This Row],[10]]/SUM(OO[10])</f>
        <v>0</v>
      </c>
      <c r="M431" s="10">
        <f>3/24*OO[[#This Row],[69 (27JUN1985 12:00:00)-Water Temperature (C)]]*OO[[#This Row],[11]]/SUM(OO[11])</f>
        <v>0</v>
      </c>
      <c r="N431" s="10">
        <f>3/24*OO[[#This Row],[70 (27JUN1985 15:00:00)-Water Temperature (C)]]*OO[[#This Row],[12]]/SUM(OO[12])</f>
        <v>0</v>
      </c>
      <c r="O431" s="10">
        <f>3/24*OO[[#This Row],[71 (27JUN1985 18:00:00)-Water Temperature (C)]]*OO[[#This Row],[13]]/SUM(OO[13])</f>
        <v>0</v>
      </c>
      <c r="P431" s="10">
        <f>3/24*OO[[#This Row],[72 (27JUN1985 21:00:00)-Water Temperature (C)]]*OO[[#This Row],[14]]/SUM(OO[14])</f>
        <v>0</v>
      </c>
      <c r="Q431" s="10">
        <f>3/24*OO[[#This Row],[73 (28JUN1985 00:00:00)-Water Temperature (C)]]*OO[[#This Row],[15]]/SUM(OO[15])</f>
        <v>0</v>
      </c>
      <c r="R431" s="10">
        <f>3/24*OO[[#This Row],[74 (28JUN1985 03:00:00)-Water Temperature (C)]]*OO[[#This Row],[16]]/SUM(OO[16])</f>
        <v>0</v>
      </c>
      <c r="S431" s="10">
        <f>3/24*OO[[#This Row],[75 (28JUN1985 06:00:00)-Water Temperature (C)]]*OO[[#This Row],[17]]/SUM(OO[17])</f>
        <v>0</v>
      </c>
      <c r="T431" s="10">
        <f>3/24*OO[[#This Row],[76 (28JUN1985 09:00:00)-Water Temperature (C)]]*OO[[#This Row],[18]]/SUM(OO[18])</f>
        <v>0</v>
      </c>
      <c r="U431" s="10">
        <f>3/24*OO[[#This Row],[77 (28JUN1985 12:00:00)-Water Temperature (C)]]*OO[[#This Row],[19]]/SUM(OO[19])</f>
        <v>0</v>
      </c>
      <c r="V431" s="10">
        <f>3/24000000*OO[[#This Row],[78 (28JUN1985 15:00:00)-Water Temperature (C)]]*OO[[#This Row],[20]]</f>
        <v>0</v>
      </c>
      <c r="W431" s="10">
        <f>3/24000000*OO[[#This Row],[79 (28JUN1985 18:00:00)-Water Temperature (C)]]*OO[[#This Row],[21]]</f>
        <v>0</v>
      </c>
      <c r="X431" s="10">
        <f>3/24000000*OO[[#This Row],[80 (28JUN1985 21:00:00)-Water Temperature (C)]]*OO[[#This Row],[22]]</f>
        <v>0</v>
      </c>
      <c r="Y431" s="10">
        <f>3/24000000*OO[[#This Row],[81 (29JUN1985 00:00:00)-Water Temperature (C)]]*OO[[#This Row],[23]]</f>
        <v>4.4533126962800002E-40</v>
      </c>
      <c r="Z431" s="10">
        <f>3/24000000*OO[[#This Row],[82 (29JUN1985 03:00:00)-Water Temperature (C)]]*OO[[#This Row],[24]]</f>
        <v>2.89026549033E-34</v>
      </c>
      <c r="AA431" s="10">
        <f>3/24000000*OO[[#This Row],[83 (29JUN1985 06:00:00)-Water Temperature (C)]]*OO[[#This Row],[25]]</f>
        <v>9.8570768234625003E-28</v>
      </c>
      <c r="AB431" s="10">
        <f>3/24000000*OO[[#This Row],[84 (29JUN1985 09:00:00)-Water Temperature (C)]]*OO[[#This Row],[26]]</f>
        <v>6.5737167742000001E-23</v>
      </c>
      <c r="AC431" s="10">
        <f>3/24000000*OO[[#This Row],[85 (29JUN1985 12:00:00)-Water Temperature (C)]]*OO[[#This Row],[27]]</f>
        <v>2.9679121033687499E-19</v>
      </c>
      <c r="AD431" s="10">
        <f>3/24000000*OO[[#This Row],[86 (29JUN1985 15:00:00)-Water Temperature (C)]]*OO[[#This Row],[28]]</f>
        <v>2.8279862398800001E-16</v>
      </c>
      <c r="AE431" s="10">
        <f>3/24000000*OO[[#This Row],[88 (29JUN1985 21:00:00)-Water Temperature (C)]]*OO[[#This Row],[30]]</f>
        <v>1.1406943904249998E-11</v>
      </c>
      <c r="AF431" s="10">
        <f>3/24000000*OO[[#This Row],[88 (29JUN1985 21:00:00)-Water Temperature (C)]]*OO[[#This Row],[30]]</f>
        <v>1.1406943904249998E-11</v>
      </c>
      <c r="AG431" s="10">
        <f>3/24000000*OO[[#This Row],[89 (30JUN1985 00:00:00)-Water Temperature (C)]]*OO[[#This Row],[31]]</f>
        <v>7.0324596789374987E-10</v>
      </c>
      <c r="AH431" s="10">
        <f>3/24000000*OO[[#This Row],[90 (30JUN1985 03:00:00)-Water Temperature (C)]]*OO[[#This Row],[32]]</f>
        <v>2.3380635342772498E-8</v>
      </c>
      <c r="AI431" s="10">
        <f>3/24000000*OO[[#This Row],[91 (30JUN1985 06:00:00)-Water Temperature (C)]]*OO[[#This Row],[33]]</f>
        <v>4.5662437051875007E-7</v>
      </c>
      <c r="AJ431" s="10">
        <f>3/24000000*OO[[#This Row],[92 (30JUN1985 09:00:00)-Water Temperature (C)]]*OO[[#This Row],[34]]</f>
        <v>5.7578047048500012E-6</v>
      </c>
      <c r="AK431" s="10">
        <f>3/24000000*OO[[#This Row],[93 (30JUN1985 12:00:00)-Water Temperature (C)]]*OO[[#This Row],[35]]</f>
        <v>4.9108225413624999E-5</v>
      </c>
      <c r="AL431" s="10">
        <f>3/24000000*OO[[#This Row],[94 (30JUN1985 15:00:00)-Water Temperature (C)]]*OO[[#This Row],[36]]</f>
        <v>2.9587478095499995E-4</v>
      </c>
      <c r="AM431" s="10">
        <f>3/24000000*OO[[#This Row],[95 (30JUN1985 18:00:00)-Water Temperature (C)]]*OO[[#This Row],[37]]</f>
        <v>1.2983143220118751E-3</v>
      </c>
      <c r="AN431" s="10">
        <f>3/24000000*OO[[#This Row],[96 (30JUN1985 21:00:00)-Water Temperature (C)]]*OO[[#This Row],[38]]</f>
        <v>4.20107603204625E-3</v>
      </c>
      <c r="AO431" s="10">
        <f>3/24000000*OO[[#This Row],[97 (01JUL1985 00:00:00)-Water Temperature (C)]]*OO[[#This Row],[39]]</f>
        <v>1.0388180351229999E-2</v>
      </c>
      <c r="AP431" s="10">
        <f>3/24000000*OO[[#This Row],[98 (01JUL1985 03:00:00)-Water Temperature (C)]]*OO[[#This Row],[40]]</f>
        <v>2.0125785818384999E-2</v>
      </c>
      <c r="AQ431" s="10">
        <f>3/24000000*OO[[#This Row],[99 (01JUL1985 06:00:00)-Water Temperature (C)]]*OO[[#This Row],[41]]</f>
        <v>3.1524063249599998E-2</v>
      </c>
      <c r="AR431" s="10">
        <f>3/24000000*OO[[#This Row],[100 (01JUL1985 09:00:00)-Water Temperature (C)]]*OO[[#This Row],[42]]</f>
        <v>4.2176860454687506E-2</v>
      </c>
      <c r="AS431" s="10">
        <f>3/24000000*OO[[#This Row],[101 (01JUL1985 12:00:00)-Water Temperature (C)]]*OO[[#This Row],[43]]</f>
        <v>4.7307617955849993E-2</v>
      </c>
      <c r="AT431" s="10">
        <f>3/24000000*OO[[#This Row],[102 (01JUL1985 15:00:00)-Water Temperature (C)]]*OO[[#This Row],[44]]</f>
        <v>4.6206726177600001E-2</v>
      </c>
      <c r="AU431" s="10">
        <f>3/24000000*OO[[#This Row],[103 (01JUL1985 18:00:00)-Water Temperature (C)]]*OO[[#This Row],[45]]</f>
        <v>3.95223392059375E-2</v>
      </c>
      <c r="AV431" s="10">
        <f>3/24000000*OO[[#This Row],[104 (01JUL1985 21:00:00)-Water Temperature (C)]]*OO[[#This Row],[46]]</f>
        <v>2.9680058889199997E-2</v>
      </c>
      <c r="AW431" s="10">
        <f>3/24000000*OO[[#This Row],[105 (02JUL1985 00:00:00)-Water Temperature (C)]]*OO[[#This Row],[47]]</f>
        <v>1.9747613020049997E-2</v>
      </c>
      <c r="AX431" s="10">
        <f>3/24000000*OO[[#This Row],[106 (02JUL1985 03:00:00)-Water Temperature (C)]]*OO[[#This Row],[48]]</f>
        <v>1.17231435726375E-2</v>
      </c>
      <c r="AY431" s="10">
        <f>3/24000000*OO[[#This Row],[107 (02JUL1985 06:00:00)-Water Temperature (C)]]*OO[[#This Row],[49]]</f>
        <v>6.293850871534998E-3</v>
      </c>
      <c r="AZ431" s="10">
        <f>3/24000000*OO[[#This Row],[108 (02JUL1985 09:00:00)-Water Temperature (C)]]*OO[[#This Row],[50]]</f>
        <v>3.2230039222675001E-3</v>
      </c>
      <c r="BA431" s="10">
        <f>3/24000000*OO[[#This Row],[109 (02JUL1985 12:00:00)-Water Temperature (C)]]*OO[[#This Row],[51]]</f>
        <v>1.5527527159318751E-3</v>
      </c>
      <c r="BB431" s="10">
        <f>3/24000000*OO[[#This Row],[110 (02JUL1985 15:00:00)-Water Temperature (C)]]*OO[[#This Row],[52]]</f>
        <v>7.2941278757737498E-4</v>
      </c>
      <c r="BC431" s="10">
        <f>3/24000000*OO[[#This Row],[111 (02JUL1985 18:00:00)-Water Temperature (C)]]*OO[[#This Row],[53]]</f>
        <v>3.4755736638937497E-4</v>
      </c>
      <c r="BD431" s="10">
        <f>3/24000000*OO[[#This Row],[112 (02JUL1985 21:00:00)-Water Temperature (C)]]*OO[[#This Row],[54]]</f>
        <v>1.7707205867530001E-4</v>
      </c>
      <c r="BE431" s="10">
        <f>3/24000000*OO[[#This Row],[113 (03JUL1985 00:00:00)-Water Temperature (C)]]*OO[[#This Row],[55]]</f>
        <v>1.0660481986875001E-4</v>
      </c>
      <c r="BF431" s="10">
        <f>3/24000000*OO[[#This Row],[114 (03JUL1985 03:00:00)-Water Temperature (C)]]*OO[[#This Row],[56]]</f>
        <v>7.9418809366200001E-5</v>
      </c>
      <c r="BG431" s="10">
        <f>3/24000000*OO[[#This Row],[115 (03JUL1985 06:00:00)-Water Temperature (C)]]*OO[[#This Row],[57]]</f>
        <v>6.7394853557300007E-5</v>
      </c>
      <c r="BH431" s="10">
        <f>3/24000000*OO[[#This Row],[116 (03JUL1985 09:00:00)-Water Temperature (C)]]*OO[[#This Row],[58]]</f>
        <v>6.15248849566E-5</v>
      </c>
      <c r="BI431" s="10">
        <f>3/24000000*OO[[#This Row],[117 (03JUL1985 12:00:00)-Water Temperature (C)]]*OO[[#This Row],[59]]</f>
        <v>5.7253034394149999E-5</v>
      </c>
      <c r="BJ431" s="10">
        <f>3/24000000*OO[[#This Row],[118 (03JUL1985 15:00:00)-Water Temperature (C)]]*OO[[#This Row],[60]]</f>
        <v>5.3393443800524998E-5</v>
      </c>
      <c r="BK431" s="10">
        <f>3/24000000*OO[[#This Row],[119 (03JUL1985 18:00:00)-Water Temperature (C)]]*OO[[#This Row],[61]]</f>
        <v>5.0014540856700002E-5</v>
      </c>
      <c r="BL431" s="10">
        <f>3/24000000*OO[[#This Row],[120 (03JUL1985 21:00:00)-Water Temperature (C)]]*OO[[#This Row],[62]]</f>
        <v>4.5460003872662501E-5</v>
      </c>
      <c r="BM431" s="10">
        <f>3/24000000*OO[[#This Row],[121 (04JUL1985 00:00:00)-Water Temperature (C)]]*OO[[#This Row],[63]]</f>
        <v>4.0330797485399991E-5</v>
      </c>
      <c r="BN431" s="10">
        <f>3/24000000*OO[[#This Row],[122 (04JUL1985 03:00:00)-Water Temperature (C)]]*OO[[#This Row],[64]]</f>
        <v>3.5128177721312499E-5</v>
      </c>
      <c r="BO431" s="10">
        <f>3/24000000*OO[[#This Row],[123 (04JUL1985 06:00:00)-Water Temperature (C)]]*OO[[#This Row],[65]]</f>
        <v>2.9949915772962498E-5</v>
      </c>
      <c r="BP431" s="10">
        <f>3/24000000*OO[[#This Row],[124 (04JUL1985 09:00:00)-Water Temperature (C)]]*OO[[#This Row],[66]]</f>
        <v>2.5690186102537494E-5</v>
      </c>
      <c r="BQ431" s="10">
        <f>3/24000000*OO[[#This Row],[125 (04JUL1985 12:00:00)-Water Temperature (C)]]*OO[[#This Row],[67]]</f>
        <v>2.1749094555810001E-5</v>
      </c>
      <c r="BR431" s="10">
        <f>3/24000000*OO[[#This Row],[126 (04JUL1985 15:00:00)-Water Temperature (C)]]*OO[[#This Row],[68]]</f>
        <v>1.8811704863349999E-5</v>
      </c>
      <c r="BS431" s="10">
        <f>3/24000000*OO[[#This Row],[127 (04JUL1985 18:00:00)-Water Temperature (C)]]*OO[[#This Row],[69]]</f>
        <v>1.6254049167674998E-5</v>
      </c>
      <c r="BT431" s="10">
        <f>3/24000000*OO[[#This Row],[128 (04JUL1985 21:00:00)-Water Temperature (C)]]*OO[[#This Row],[70]]</f>
        <v>1.3931681536699996E-5</v>
      </c>
      <c r="BU431" s="10">
        <f>3/24000000*OO[[#This Row],[129 (05JUL1985 00:00:00)-Water Temperature (C)]]*OO[[#This Row],[71]]</f>
        <v>1.1715502493662498E-5</v>
      </c>
      <c r="BV431" s="10">
        <f>3/24000000*OO[[#This Row],[130 (05JUL1985 03:00:00)-Water Temperature (C)]]*OO[[#This Row],[72]]</f>
        <v>9.5757713316037492E-6</v>
      </c>
      <c r="BW431" s="10">
        <f>3/24000000*OO[[#This Row],[131 (05JUL1985 06:00:00)-Water Temperature (C)]]*OO[[#This Row],[73]]</f>
        <v>7.5887026422399991E-6</v>
      </c>
      <c r="BX431" s="10">
        <f>3/24000000*OO[[#This Row],[132 (05JUL1985 09:00:00)-Water Temperature (C)]]*OO[[#This Row],[74]]</f>
        <v>6.0761877429749986E-6</v>
      </c>
      <c r="BY431" s="10">
        <f>3/24000000*OO[[#This Row],[133 (05JUL1985 12:00:00)-Water Temperature (C)]]*OO[[#This Row],[75]]</f>
        <v>4.8108041805449997E-6</v>
      </c>
      <c r="BZ431" s="10">
        <f>3/24000000*OO[[#This Row],[134 (05JUL1985 15:00:00)-Water Temperature (C)]]*OO[[#This Row],[76]]</f>
        <v>3.9257188551249999E-6</v>
      </c>
      <c r="CA431" s="10">
        <f>3/24000000*OO[[#This Row],[135 (05JUL1985 18:00:00)-Water Temperature (C)]]*OO[[#This Row],[77]]</f>
        <v>3.2689283089999994E-6</v>
      </c>
      <c r="CB431" s="10">
        <f>3/24000000*OO[[#This Row],[136 (05JUL1985 21:00:00)-Water Temperature (C)]]*OO[[#This Row],[78]]</f>
        <v>2.7514560977437497E-6</v>
      </c>
      <c r="CC431" s="10">
        <f>3/24000000*OO[[#This Row],[137 (06JUL1985 00:00:00)-Water Temperature (C)]]*OO[[#This Row],[79]]</f>
        <v>2.3491006113593748E-6</v>
      </c>
      <c r="CD431" s="10">
        <f>3/24000000*OO[[#This Row],[138 (06JUL1985 03:00:00)-Water Temperature (C)]]*OO[[#This Row],[80]]</f>
        <v>2.0474296412399999E-6</v>
      </c>
      <c r="CE431" s="10">
        <f>3/24000000*OO[[#This Row],[139 (06JUL1985 06:00:00)-Water Temperature (C)]]*OO[[#This Row],[81]]</f>
        <v>1.82830456022775E-6</v>
      </c>
      <c r="CF431" s="10">
        <f>3/24000000*OO[[#This Row],[140 (06JUL1985 09:00:00)-Water Temperature (C)]]*OO[[#This Row],[82]]</f>
        <v>1.7105376802564999E-6</v>
      </c>
      <c r="CG431" s="10">
        <f>3/24000000*OO[[#This Row],[141 (06JUL1985 12:00:00)-Water Temperature (C)]]*OO[[#This Row],[83]]</f>
        <v>1.61040847538025E-6</v>
      </c>
      <c r="CH431" s="10">
        <f>3/24000000*OO[[#This Row],[142 (06JUL1985 15:00:00)-Water Temperature (C)]]*OO[[#This Row],[84]]</f>
        <v>1.5571873674149999E-6</v>
      </c>
      <c r="CI431" s="10">
        <f>3/24000000*OO[[#This Row],[143 (06JUL1985 18:00:00)-Water Temperature (C)]]*OO[[#This Row],[85]]</f>
        <v>1.534385735399625E-6</v>
      </c>
      <c r="CJ431" s="10">
        <f>3/24000000*OO[[#This Row],[144 (06JUL1985 21:00:00)-Water Temperature (C)]]*OO[[#This Row],[86]]</f>
        <v>1.4786880401999999E-6</v>
      </c>
      <c r="CK431" s="10">
        <f>3/24000000*OO[[#This Row],[145 (07JUL1985 00:00:00)-Water Temperature (C)]]*OO[[#This Row],[87]]</f>
        <v>1.4013922785549999E-6</v>
      </c>
      <c r="CL431" s="10">
        <f>3/24000000*OO[[#This Row],[146 (07JUL1985 03:00:00)-Water Temperature (C)]]*OO[[#This Row],[88]]</f>
        <v>1.3279992055064999E-6</v>
      </c>
      <c r="CM431" s="10">
        <f>3/24000000*OO[[#This Row],[147 (07JUL1985 06:00:00)-Water Temperature (C)]]*OO[[#This Row],[89]]</f>
        <v>1.2556210637415E-6</v>
      </c>
      <c r="CN431" s="10">
        <f>3/24000000*OO[[#This Row],[148 (07JUL1985 09:00:00)-Water Temperature (C)]]*OO[[#This Row],[90]]</f>
        <v>1.221311222583375E-6</v>
      </c>
      <c r="CO431" s="10">
        <f>3/24000000*OO[[#This Row],[149 (07JUL1985 12:00:00)-Water Temperature (C)]]*OO[[#This Row],[91]]</f>
        <v>1.199219468445E-6</v>
      </c>
      <c r="CP431" s="10">
        <f>3/24000000*OO[[#This Row],[150 (07JUL1985 15:00:00)-Water Temperature (C)]]*OO[[#This Row],[92]]</f>
        <v>1.1897846915318749E-6</v>
      </c>
      <c r="CQ431" s="10">
        <f>3/24000000*OO[[#This Row],[151 (07JUL1985 18:00:00)-Water Temperature (C)]]*OO[[#This Row],[93]]</f>
        <v>1.18763200392375E-6</v>
      </c>
      <c r="CR431" s="10">
        <f>3/24000000*OO[[#This Row],[152 (07JUL1985 21:00:00)-Water Temperature (C)]]*OO[[#This Row],[94]]</f>
        <v>1.152182660881E-6</v>
      </c>
      <c r="CS431" s="10">
        <f>3/24000000*OO[[#This Row],[153 (08JUL1985 00:00:00)-Water Temperature (C)]]*OO[[#This Row],[95]]</f>
        <v>1.0947954695320001E-6</v>
      </c>
      <c r="CT431" s="10">
        <f>3/24000000*OO[[#This Row],[154 (08JUL1985 03:00:00)-Water Temperature (C)]]*OO[[#This Row],[96]]</f>
        <v>1.0253740645784999E-6</v>
      </c>
      <c r="CU431" s="10">
        <f>3/24000000*OO[[#This Row],[155 (08JUL1985 06:00:00)-Water Temperature (C)]]*OO[[#This Row],[97]]</f>
        <v>9.5011871009187493E-7</v>
      </c>
      <c r="CV431" s="10">
        <f>3/24000000*OO[[#This Row],[156 (08JUL1985 09:00:00)-Water Temperature (C)]]*OO[[#This Row],[98]]</f>
        <v>8.8514416044712498E-7</v>
      </c>
      <c r="CW431" s="10">
        <f>3/24000000*OO[[#This Row],[157 (08JUL1985 12:00:00)-Water Temperature (C)]]*OO[[#This Row],[99]]</f>
        <v>8.4855039386374984E-7</v>
      </c>
    </row>
    <row r="432" spans="1:101" x14ac:dyDescent="0.35">
      <c r="A432" t="s">
        <v>439</v>
      </c>
      <c r="B432">
        <v>845.5213</v>
      </c>
      <c r="C432" s="10">
        <f>3/24*OO[[#This Row],[59 (26JUN1985 06:00:00)-Water Temperature (C)]]*OO[[#This Row],[1]]/SUM(OO[1])</f>
        <v>0</v>
      </c>
      <c r="D432" s="10">
        <f>3/24*OO[[#This Row],[60 (26JUN1985 09:00:00)-Water Temperature (C)]]*OO[[#This Row],[2]]/SUM(OO[2])</f>
        <v>0</v>
      </c>
      <c r="E432" s="10">
        <f>3/24*OO[[#This Row],[61 (26JUN1985 12:00:00)-Water Temperature (C)]]*OO[[#This Row],[3]]/SUM(OO[3])</f>
        <v>0</v>
      </c>
      <c r="F432" s="10">
        <f>3/24*OO[[#This Row],[62 (26JUN1985 15:00:00)-Water Temperature (C)]]*OO[[#This Row],[4]]/SUM(OO[4])</f>
        <v>0</v>
      </c>
      <c r="G432" s="10">
        <f>3/24*OO[[#This Row],[63 (26JUN1985 18:00:00)-Water Temperature (C)]]*OO[[#This Row],[5]]/SUM(OO[5])</f>
        <v>0</v>
      </c>
      <c r="H432" s="10">
        <f>3/24*OO[[#This Row],[64 (26JUN1985 21:00:00)-Water Temperature (C)]]*OO[[#This Row],[6]]/SUM(OO[6])</f>
        <v>0</v>
      </c>
      <c r="I432" s="10">
        <f>3/24*OO[[#This Row],[65 (27JUN1985 00:00:00)-Water Temperature (C)]]*OO[[#This Row],[7]]/SUM(OO[7])</f>
        <v>0</v>
      </c>
      <c r="J432" s="10">
        <f>3/24*OO[[#This Row],[66 (27JUN1985 03:00:00)-Water Temperature (C)]]*OO[[#This Row],[8]]/SUM(OO[8])</f>
        <v>0</v>
      </c>
      <c r="K432" s="10">
        <f>3/24*OO[[#This Row],[67 (27JUN1985 06:00:00)-Water Temperature (C)]]*OO[[#This Row],[9]]/SUM(OO[9])</f>
        <v>0</v>
      </c>
      <c r="L432" s="10">
        <f>3/24*OO[[#This Row],[68 (27JUN1985 09:00:00)-Water Temperature (C)]]*OO[[#This Row],[10]]/SUM(OO[10])</f>
        <v>0</v>
      </c>
      <c r="M432" s="10">
        <f>3/24*OO[[#This Row],[69 (27JUN1985 12:00:00)-Water Temperature (C)]]*OO[[#This Row],[11]]/SUM(OO[11])</f>
        <v>0</v>
      </c>
      <c r="N432" s="10">
        <f>3/24*OO[[#This Row],[70 (27JUN1985 15:00:00)-Water Temperature (C)]]*OO[[#This Row],[12]]/SUM(OO[12])</f>
        <v>0</v>
      </c>
      <c r="O432" s="10">
        <f>3/24*OO[[#This Row],[71 (27JUN1985 18:00:00)-Water Temperature (C)]]*OO[[#This Row],[13]]/SUM(OO[13])</f>
        <v>0</v>
      </c>
      <c r="P432" s="10">
        <f>3/24*OO[[#This Row],[72 (27JUN1985 21:00:00)-Water Temperature (C)]]*OO[[#This Row],[14]]/SUM(OO[14])</f>
        <v>0</v>
      </c>
      <c r="Q432" s="10">
        <f>3/24*OO[[#This Row],[73 (28JUN1985 00:00:00)-Water Temperature (C)]]*OO[[#This Row],[15]]/SUM(OO[15])</f>
        <v>0</v>
      </c>
      <c r="R432" s="10">
        <f>3/24*OO[[#This Row],[74 (28JUN1985 03:00:00)-Water Temperature (C)]]*OO[[#This Row],[16]]/SUM(OO[16])</f>
        <v>0</v>
      </c>
      <c r="S432" s="10">
        <f>3/24*OO[[#This Row],[75 (28JUN1985 06:00:00)-Water Temperature (C)]]*OO[[#This Row],[17]]/SUM(OO[17])</f>
        <v>0</v>
      </c>
      <c r="T432" s="10">
        <f>3/24*OO[[#This Row],[76 (28JUN1985 09:00:00)-Water Temperature (C)]]*OO[[#This Row],[18]]/SUM(OO[18])</f>
        <v>0</v>
      </c>
      <c r="U432" s="10">
        <f>3/24*OO[[#This Row],[77 (28JUN1985 12:00:00)-Water Temperature (C)]]*OO[[#This Row],[19]]/SUM(OO[19])</f>
        <v>0</v>
      </c>
      <c r="V432" s="10">
        <f>3/24000000*OO[[#This Row],[78 (28JUN1985 15:00:00)-Water Temperature (C)]]*OO[[#This Row],[20]]</f>
        <v>0</v>
      </c>
      <c r="W432" s="10">
        <f>3/24000000*OO[[#This Row],[79 (28JUN1985 18:00:00)-Water Temperature (C)]]*OO[[#This Row],[21]]</f>
        <v>0</v>
      </c>
      <c r="X432" s="10">
        <f>3/24000000*OO[[#This Row],[80 (28JUN1985 21:00:00)-Water Temperature (C)]]*OO[[#This Row],[22]]</f>
        <v>0</v>
      </c>
      <c r="Y432" s="10">
        <f>3/24000000*OO[[#This Row],[81 (29JUN1985 00:00:00)-Water Temperature (C)]]*OO[[#This Row],[23]]</f>
        <v>1.1981864083875001E-40</v>
      </c>
      <c r="Z432" s="10">
        <f>3/24000000*OO[[#This Row],[82 (29JUN1985 03:00:00)-Water Temperature (C)]]*OO[[#This Row],[24]]</f>
        <v>6.5424262142837504E-35</v>
      </c>
      <c r="AA432" s="10">
        <f>3/24000000*OO[[#This Row],[83 (29JUN1985 06:00:00)-Water Temperature (C)]]*OO[[#This Row],[25]]</f>
        <v>2.9573399290574997E-28</v>
      </c>
      <c r="AB432" s="10">
        <f>3/24000000*OO[[#This Row],[84 (29JUN1985 09:00:00)-Water Temperature (C)]]*OO[[#This Row],[26]]</f>
        <v>2.4661802360585005E-23</v>
      </c>
      <c r="AC432" s="10">
        <f>3/24000000*OO[[#This Row],[85 (29JUN1985 12:00:00)-Water Temperature (C)]]*OO[[#This Row],[27]]</f>
        <v>1.2673737740750001E-19</v>
      </c>
      <c r="AD432" s="10">
        <f>3/24000000*OO[[#This Row],[86 (29JUN1985 15:00:00)-Water Temperature (C)]]*OO[[#This Row],[28]]</f>
        <v>1.318986130248875E-16</v>
      </c>
      <c r="AE432" s="10">
        <f>3/24000000*OO[[#This Row],[88 (29JUN1985 21:00:00)-Water Temperature (C)]]*OO[[#This Row],[30]]</f>
        <v>6.0329988001574995E-12</v>
      </c>
      <c r="AF432" s="10">
        <f>3/24000000*OO[[#This Row],[88 (29JUN1985 21:00:00)-Water Temperature (C)]]*OO[[#This Row],[30]]</f>
        <v>6.0329988001574995E-12</v>
      </c>
      <c r="AG432" s="10">
        <f>3/24000000*OO[[#This Row],[89 (30JUN1985 00:00:00)-Water Temperature (C)]]*OO[[#This Row],[31]]</f>
        <v>3.9086972242837492E-10</v>
      </c>
      <c r="AH432" s="10">
        <f>3/24000000*OO[[#This Row],[90 (30JUN1985 03:00:00)-Water Temperature (C)]]*OO[[#This Row],[32]]</f>
        <v>1.3584768595424998E-8</v>
      </c>
      <c r="AI432" s="10">
        <f>3/24000000*OO[[#This Row],[91 (30JUN1985 06:00:00)-Water Temperature (C)]]*OO[[#This Row],[33]]</f>
        <v>2.7588040027399999E-7</v>
      </c>
      <c r="AJ432" s="10">
        <f>3/24000000*OO[[#This Row],[92 (30JUN1985 09:00:00)-Water Temperature (C)]]*OO[[#This Row],[34]]</f>
        <v>3.6021148651799994E-6</v>
      </c>
      <c r="AK432" s="10">
        <f>3/24000000*OO[[#This Row],[93 (30JUN1985 12:00:00)-Water Temperature (C)]]*OO[[#This Row],[35]]</f>
        <v>3.1673807121249996E-5</v>
      </c>
      <c r="AL432" s="10">
        <f>3/24000000*OO[[#This Row],[94 (30JUN1985 15:00:00)-Water Temperature (C)]]*OO[[#This Row],[36]]</f>
        <v>1.9587451139040001E-4</v>
      </c>
      <c r="AM432" s="10">
        <f>3/24000000*OO[[#This Row],[95 (30JUN1985 18:00:00)-Water Temperature (C)]]*OO[[#This Row],[37]]</f>
        <v>8.8025056814499986E-4</v>
      </c>
      <c r="AN432" s="10">
        <f>3/24000000*OO[[#This Row],[96 (30JUN1985 21:00:00)-Water Temperature (C)]]*OO[[#This Row],[38]]</f>
        <v>2.9094637422974997E-3</v>
      </c>
      <c r="AO432" s="10">
        <f>3/24000000*OO[[#This Row],[97 (01JUL1985 00:00:00)-Water Temperature (C)]]*OO[[#This Row],[39]]</f>
        <v>7.3385597466999993E-3</v>
      </c>
      <c r="AP432" s="10">
        <f>3/24000000*OO[[#This Row],[98 (01JUL1985 03:00:00)-Water Temperature (C)]]*OO[[#This Row],[40]]</f>
        <v>1.4491994533719998E-2</v>
      </c>
      <c r="AQ432" s="10">
        <f>3/24000000*OO[[#This Row],[99 (01JUL1985 06:00:00)-Water Temperature (C)]]*OO[[#This Row],[41]]</f>
        <v>2.3016890204062498E-2</v>
      </c>
      <c r="AR432" s="10">
        <f>3/24000000*OO[[#This Row],[100 (01JUL1985 09:00:00)-Water Temperature (C)]]*OO[[#This Row],[42]]</f>
        <v>3.1159267976562498E-2</v>
      </c>
      <c r="AS432" s="10">
        <f>3/24000000*OO[[#This Row],[101 (01JUL1985 12:00:00)-Water Temperature (C)]]*OO[[#This Row],[43]]</f>
        <v>3.5197763185875003E-2</v>
      </c>
      <c r="AT432" s="10">
        <f>3/24000000*OO[[#This Row],[102 (01JUL1985 15:00:00)-Water Temperature (C)]]*OO[[#This Row],[44]]</f>
        <v>3.4494534513999996E-2</v>
      </c>
      <c r="AU432" s="10">
        <f>3/24000000*OO[[#This Row],[103 (01JUL1985 18:00:00)-Water Temperature (C)]]*OO[[#This Row],[45]]</f>
        <v>2.955308367165E-2</v>
      </c>
      <c r="AV432" s="10">
        <f>3/24000000*OO[[#This Row],[104 (01JUL1985 21:00:00)-Water Temperature (C)]]*OO[[#This Row],[46]]</f>
        <v>2.2207588534949998E-2</v>
      </c>
      <c r="AW432" s="10">
        <f>3/24000000*OO[[#This Row],[105 (02JUL1985 00:00:00)-Water Temperature (C)]]*OO[[#This Row],[47]]</f>
        <v>1.4770079937681249E-2</v>
      </c>
      <c r="AX432" s="10">
        <f>3/24000000*OO[[#This Row],[106 (02JUL1985 03:00:00)-Water Temperature (C)]]*OO[[#This Row],[48]]</f>
        <v>8.7514297215000002E-3</v>
      </c>
      <c r="AY432" s="10">
        <f>3/24000000*OO[[#This Row],[107 (02JUL1985 06:00:00)-Water Temperature (C)]]*OO[[#This Row],[49]]</f>
        <v>4.6795284521299997E-3</v>
      </c>
      <c r="AZ432" s="10">
        <f>3/24000000*OO[[#This Row],[108 (02JUL1985 09:00:00)-Water Temperature (C)]]*OO[[#This Row],[50]]</f>
        <v>2.3808210069000001E-3</v>
      </c>
      <c r="BA432" s="10">
        <f>3/24000000*OO[[#This Row],[109 (02JUL1985 12:00:00)-Water Temperature (C)]]*OO[[#This Row],[51]]</f>
        <v>1.1310642215414998E-3</v>
      </c>
      <c r="BB432" s="10">
        <f>3/24000000*OO[[#This Row],[110 (02JUL1985 15:00:00)-Water Temperature (C)]]*OO[[#This Row],[52]]</f>
        <v>5.2015646523262491E-4</v>
      </c>
      <c r="BC432" s="10">
        <f>3/24000000*OO[[#This Row],[111 (02JUL1985 18:00:00)-Water Temperature (C)]]*OO[[#This Row],[53]]</f>
        <v>2.4118556770937497E-4</v>
      </c>
      <c r="BD432" s="10">
        <f>3/24000000*OO[[#This Row],[112 (02JUL1985 21:00:00)-Water Temperature (C)]]*OO[[#This Row],[54]]</f>
        <v>1.1840974628619999E-4</v>
      </c>
      <c r="BE432" s="10">
        <f>3/24000000*OO[[#This Row],[113 (03JUL1985 00:00:00)-Water Temperature (C)]]*OO[[#This Row],[55]]</f>
        <v>6.8106525449812501E-5</v>
      </c>
      <c r="BF432" s="10">
        <f>3/24000000*OO[[#This Row],[114 (03JUL1985 03:00:00)-Water Temperature (C)]]*OO[[#This Row],[56]]</f>
        <v>4.8597575315624997E-5</v>
      </c>
      <c r="BG432" s="10">
        <f>3/24000000*OO[[#This Row],[115 (03JUL1985 06:00:00)-Water Temperature (C)]]*OO[[#This Row],[57]]</f>
        <v>4.0355997556050001E-5</v>
      </c>
      <c r="BH432" s="10">
        <f>3/24000000*OO[[#This Row],[116 (03JUL1985 09:00:00)-Water Temperature (C)]]*OO[[#This Row],[58]]</f>
        <v>3.6885457445849995E-5</v>
      </c>
      <c r="BI432" s="10">
        <f>3/24000000*OO[[#This Row],[117 (03JUL1985 12:00:00)-Water Temperature (C)]]*OO[[#This Row],[59]]</f>
        <v>3.4392038877624988E-5</v>
      </c>
      <c r="BJ432" s="10">
        <f>3/24000000*OO[[#This Row],[118 (03JUL1985 15:00:00)-Water Temperature (C)]]*OO[[#This Row],[60]]</f>
        <v>3.2125911716499993E-5</v>
      </c>
      <c r="BK432" s="10">
        <f>3/24000000*OO[[#This Row],[119 (03JUL1985 18:00:00)-Water Temperature (C)]]*OO[[#This Row],[61]]</f>
        <v>3.01685872216E-5</v>
      </c>
      <c r="BL432" s="10">
        <f>3/24000000*OO[[#This Row],[120 (03JUL1985 21:00:00)-Water Temperature (C)]]*OO[[#This Row],[62]]</f>
        <v>2.7523176780249995E-5</v>
      </c>
      <c r="BM432" s="10">
        <f>3/24000000*OO[[#This Row],[121 (04JUL1985 00:00:00)-Water Temperature (C)]]*OO[[#This Row],[63]]</f>
        <v>2.4514875656275001E-5</v>
      </c>
      <c r="BN432" s="10">
        <f>3/24000000*OO[[#This Row],[122 (04JUL1985 03:00:00)-Water Temperature (C)]]*OO[[#This Row],[64]]</f>
        <v>2.1475559811059999E-5</v>
      </c>
      <c r="BO432" s="10">
        <f>3/24000000*OO[[#This Row],[123 (04JUL1985 06:00:00)-Water Temperature (C)]]*OO[[#This Row],[65]]</f>
        <v>1.8405947482469999E-5</v>
      </c>
      <c r="BP432" s="10">
        <f>3/24000000*OO[[#This Row],[124 (04JUL1985 09:00:00)-Water Temperature (C)]]*OO[[#This Row],[66]]</f>
        <v>1.5864457534997498E-5</v>
      </c>
      <c r="BQ432" s="10">
        <f>3/24000000*OO[[#This Row],[125 (04JUL1985 12:00:00)-Water Temperature (C)]]*OO[[#This Row],[67]]</f>
        <v>1.3487239904349997E-5</v>
      </c>
      <c r="BR432" s="10">
        <f>3/24000000*OO[[#This Row],[126 (04JUL1985 15:00:00)-Water Temperature (C)]]*OO[[#This Row],[68]]</f>
        <v>1.1704209724412499E-5</v>
      </c>
      <c r="BS432" s="10">
        <f>3/24000000*OO[[#This Row],[127 (04JUL1985 18:00:00)-Water Temperature (C)]]*OO[[#This Row],[69]]</f>
        <v>1.0155572471299999E-5</v>
      </c>
      <c r="BT432" s="10">
        <f>3/24000000*OO[[#This Row],[128 (04JUL1985 21:00:00)-Water Temperature (C)]]*OO[[#This Row],[70]]</f>
        <v>8.7489672935550008E-6</v>
      </c>
      <c r="BU432" s="10">
        <f>3/24000000*OO[[#This Row],[129 (05JUL1985 00:00:00)-Water Temperature (C)]]*OO[[#This Row],[71]]</f>
        <v>7.4131275107925004E-6</v>
      </c>
      <c r="BV432" s="10">
        <f>3/24000000*OO[[#This Row],[130 (05JUL1985 03:00:00)-Water Temperature (C)]]*OO[[#This Row],[72]]</f>
        <v>6.1087006350937491E-6</v>
      </c>
      <c r="BW432" s="10">
        <f>3/24000000*OO[[#This Row],[131 (05JUL1985 06:00:00)-Water Temperature (C)]]*OO[[#This Row],[73]]</f>
        <v>4.8791801712374995E-6</v>
      </c>
      <c r="BX432" s="10">
        <f>3/24000000*OO[[#This Row],[132 (05JUL1985 09:00:00)-Water Temperature (C)]]*OO[[#This Row],[74]]</f>
        <v>3.9330587847512497E-6</v>
      </c>
      <c r="BY432" s="10">
        <f>3/24000000*OO[[#This Row],[133 (05JUL1985 12:00:00)-Water Temperature (C)]]*OO[[#This Row],[75]]</f>
        <v>3.1257483926624998E-6</v>
      </c>
      <c r="BZ432" s="10">
        <f>3/24000000*OO[[#This Row],[134 (05JUL1985 15:00:00)-Water Temperature (C)]]*OO[[#This Row],[76]]</f>
        <v>2.5500817519599995E-6</v>
      </c>
      <c r="CA432" s="10">
        <f>3/24000000*OO[[#This Row],[135 (05JUL1985 18:00:00)-Water Temperature (C)]]*OO[[#This Row],[77]]</f>
        <v>2.1247651875547498E-6</v>
      </c>
      <c r="CB432" s="10">
        <f>3/24000000*OO[[#This Row],[136 (05JUL1985 21:00:00)-Water Temperature (C)]]*OO[[#This Row],[78]]</f>
        <v>1.79038256168E-6</v>
      </c>
      <c r="CC432" s="10">
        <f>3/24000000*OO[[#This Row],[137 (06JUL1985 00:00:00)-Water Temperature (C)]]*OO[[#This Row],[79]]</f>
        <v>1.5291606836384999E-6</v>
      </c>
      <c r="CD432" s="10">
        <f>3/24000000*OO[[#This Row],[138 (06JUL1985 03:00:00)-Water Temperature (C)]]*OO[[#This Row],[80]]</f>
        <v>1.3342646579925002E-6</v>
      </c>
      <c r="CE432" s="10">
        <f>3/24000000*OO[[#This Row],[139 (06JUL1985 06:00:00)-Water Temperature (C)]]*OO[[#This Row],[81]]</f>
        <v>1.1919356539479997E-6</v>
      </c>
      <c r="CF432" s="10">
        <f>3/24000000*OO[[#This Row],[140 (06JUL1985 09:00:00)-Water Temperature (C)]]*OO[[#This Row],[82]]</f>
        <v>1.1171263781499998E-6</v>
      </c>
      <c r="CG432" s="10">
        <f>3/24000000*OO[[#This Row],[141 (06JUL1985 12:00:00)-Water Temperature (C)]]*OO[[#This Row],[83]]</f>
        <v>1.0531173286199998E-6</v>
      </c>
      <c r="CH432" s="10">
        <f>3/24000000*OO[[#This Row],[142 (06JUL1985 15:00:00)-Water Temperature (C)]]*OO[[#This Row],[84]]</f>
        <v>1.0173730076399999E-6</v>
      </c>
      <c r="CI432" s="10">
        <f>3/24000000*OO[[#This Row],[143 (06JUL1985 18:00:00)-Water Temperature (C)]]*OO[[#This Row],[85]]</f>
        <v>1.0040766114874999E-6</v>
      </c>
      <c r="CJ432" s="10">
        <f>3/24000000*OO[[#This Row],[144 (06JUL1985 21:00:00)-Water Temperature (C)]]*OO[[#This Row],[86]]</f>
        <v>9.7048992216400012E-7</v>
      </c>
      <c r="CK432" s="10">
        <f>3/24000000*OO[[#This Row],[145 (07JUL1985 00:00:00)-Water Temperature (C)]]*OO[[#This Row],[87]]</f>
        <v>9.2108665414725004E-7</v>
      </c>
      <c r="CL432" s="10">
        <f>3/24000000*OO[[#This Row],[146 (07JUL1985 03:00:00)-Water Temperature (C)]]*OO[[#This Row],[88]]</f>
        <v>8.7531061794062488E-7</v>
      </c>
      <c r="CM432" s="10">
        <f>3/24000000*OO[[#This Row],[147 (07JUL1985 06:00:00)-Water Temperature (C)]]*OO[[#This Row],[89]]</f>
        <v>8.288076406899999E-7</v>
      </c>
      <c r="CN432" s="10">
        <f>3/24000000*OO[[#This Row],[148 (07JUL1985 09:00:00)-Water Temperature (C)]]*OO[[#This Row],[90]]</f>
        <v>8.0776759469174988E-7</v>
      </c>
      <c r="CO432" s="10">
        <f>3/24000000*OO[[#This Row],[149 (07JUL1985 12:00:00)-Water Temperature (C)]]*OO[[#This Row],[91]]</f>
        <v>7.9432841370024998E-7</v>
      </c>
      <c r="CP432" s="10">
        <f>3/24000000*OO[[#This Row],[150 (07JUL1985 15:00:00)-Water Temperature (C)]]*OO[[#This Row],[92]]</f>
        <v>7.8831849453987508E-7</v>
      </c>
      <c r="CQ432" s="10">
        <f>3/24000000*OO[[#This Row],[151 (07JUL1985 18:00:00)-Water Temperature (C)]]*OO[[#This Row],[93]]</f>
        <v>7.8868605468499987E-7</v>
      </c>
      <c r="CR432" s="10">
        <f>3/24000000*OO[[#This Row],[152 (07JUL1985 21:00:00)-Water Temperature (C)]]*OO[[#This Row],[94]]</f>
        <v>7.6751049406849999E-7</v>
      </c>
      <c r="CS432" s="10">
        <f>3/24000000*OO[[#This Row],[153 (08JUL1985 00:00:00)-Water Temperature (C)]]*OO[[#This Row],[95]]</f>
        <v>7.3145930269374992E-7</v>
      </c>
      <c r="CT432" s="10">
        <f>3/24000000*OO[[#This Row],[154 (08JUL1985 03:00:00)-Water Temperature (C)]]*OO[[#This Row],[96]]</f>
        <v>6.8723033495787503E-7</v>
      </c>
      <c r="CU432" s="10">
        <f>3/24000000*OO[[#This Row],[155 (08JUL1985 06:00:00)-Water Temperature (C)]]*OO[[#This Row],[97]]</f>
        <v>6.3868962936299998E-7</v>
      </c>
      <c r="CV432" s="10">
        <f>3/24000000*OO[[#This Row],[156 (08JUL1985 09:00:00)-Water Temperature (C)]]*OO[[#This Row],[98]]</f>
        <v>5.9570274577737505E-7</v>
      </c>
      <c r="CW432" s="10">
        <f>3/24000000*OO[[#This Row],[157 (08JUL1985 12:00:00)-Water Temperature (C)]]*OO[[#This Row],[99]]</f>
        <v>5.7183880206749996E-7</v>
      </c>
    </row>
    <row r="433" spans="1:101" x14ac:dyDescent="0.35">
      <c r="A433" t="s">
        <v>440</v>
      </c>
      <c r="B433">
        <v>795.54020000000003</v>
      </c>
      <c r="C433" s="10">
        <f>3/24*OO[[#This Row],[59 (26JUN1985 06:00:00)-Water Temperature (C)]]*OO[[#This Row],[1]]/SUM(OO[1])</f>
        <v>0</v>
      </c>
      <c r="D433" s="10">
        <f>3/24*OO[[#This Row],[60 (26JUN1985 09:00:00)-Water Temperature (C)]]*OO[[#This Row],[2]]/SUM(OO[2])</f>
        <v>0</v>
      </c>
      <c r="E433" s="10">
        <f>3/24*OO[[#This Row],[61 (26JUN1985 12:00:00)-Water Temperature (C)]]*OO[[#This Row],[3]]/SUM(OO[3])</f>
        <v>0</v>
      </c>
      <c r="F433" s="10">
        <f>3/24*OO[[#This Row],[62 (26JUN1985 15:00:00)-Water Temperature (C)]]*OO[[#This Row],[4]]/SUM(OO[4])</f>
        <v>0</v>
      </c>
      <c r="G433" s="10">
        <f>3/24*OO[[#This Row],[63 (26JUN1985 18:00:00)-Water Temperature (C)]]*OO[[#This Row],[5]]/SUM(OO[5])</f>
        <v>0</v>
      </c>
      <c r="H433" s="10">
        <f>3/24*OO[[#This Row],[64 (26JUN1985 21:00:00)-Water Temperature (C)]]*OO[[#This Row],[6]]/SUM(OO[6])</f>
        <v>0</v>
      </c>
      <c r="I433" s="10">
        <f>3/24*OO[[#This Row],[65 (27JUN1985 00:00:00)-Water Temperature (C)]]*OO[[#This Row],[7]]/SUM(OO[7])</f>
        <v>0</v>
      </c>
      <c r="J433" s="10">
        <f>3/24*OO[[#This Row],[66 (27JUN1985 03:00:00)-Water Temperature (C)]]*OO[[#This Row],[8]]/SUM(OO[8])</f>
        <v>0</v>
      </c>
      <c r="K433" s="10">
        <f>3/24*OO[[#This Row],[67 (27JUN1985 06:00:00)-Water Temperature (C)]]*OO[[#This Row],[9]]/SUM(OO[9])</f>
        <v>0</v>
      </c>
      <c r="L433" s="10">
        <f>3/24*OO[[#This Row],[68 (27JUN1985 09:00:00)-Water Temperature (C)]]*OO[[#This Row],[10]]/SUM(OO[10])</f>
        <v>0</v>
      </c>
      <c r="M433" s="10">
        <f>3/24*OO[[#This Row],[69 (27JUN1985 12:00:00)-Water Temperature (C)]]*OO[[#This Row],[11]]/SUM(OO[11])</f>
        <v>0</v>
      </c>
      <c r="N433" s="10">
        <f>3/24*OO[[#This Row],[70 (27JUN1985 15:00:00)-Water Temperature (C)]]*OO[[#This Row],[12]]/SUM(OO[12])</f>
        <v>0</v>
      </c>
      <c r="O433" s="10">
        <f>3/24*OO[[#This Row],[71 (27JUN1985 18:00:00)-Water Temperature (C)]]*OO[[#This Row],[13]]/SUM(OO[13])</f>
        <v>0</v>
      </c>
      <c r="P433" s="10">
        <f>3/24*OO[[#This Row],[72 (27JUN1985 21:00:00)-Water Temperature (C)]]*OO[[#This Row],[14]]/SUM(OO[14])</f>
        <v>0</v>
      </c>
      <c r="Q433" s="10">
        <f>3/24*OO[[#This Row],[73 (28JUN1985 00:00:00)-Water Temperature (C)]]*OO[[#This Row],[15]]/SUM(OO[15])</f>
        <v>0</v>
      </c>
      <c r="R433" s="10">
        <f>3/24*OO[[#This Row],[74 (28JUN1985 03:00:00)-Water Temperature (C)]]*OO[[#This Row],[16]]/SUM(OO[16])</f>
        <v>0</v>
      </c>
      <c r="S433" s="10">
        <f>3/24*OO[[#This Row],[75 (28JUN1985 06:00:00)-Water Temperature (C)]]*OO[[#This Row],[17]]/SUM(OO[17])</f>
        <v>0</v>
      </c>
      <c r="T433" s="10">
        <f>3/24*OO[[#This Row],[76 (28JUN1985 09:00:00)-Water Temperature (C)]]*OO[[#This Row],[18]]/SUM(OO[18])</f>
        <v>0</v>
      </c>
      <c r="U433" s="10">
        <f>3/24*OO[[#This Row],[77 (28JUN1985 12:00:00)-Water Temperature (C)]]*OO[[#This Row],[19]]/SUM(OO[19])</f>
        <v>0</v>
      </c>
      <c r="V433" s="10">
        <f>3/24000000*OO[[#This Row],[78 (28JUN1985 15:00:00)-Water Temperature (C)]]*OO[[#This Row],[20]]</f>
        <v>0</v>
      </c>
      <c r="W433" s="10">
        <f>3/24000000*OO[[#This Row],[79 (28JUN1985 18:00:00)-Water Temperature (C)]]*OO[[#This Row],[21]]</f>
        <v>0</v>
      </c>
      <c r="X433" s="10">
        <f>3/24000000*OO[[#This Row],[80 (28JUN1985 21:00:00)-Water Temperature (C)]]*OO[[#This Row],[22]]</f>
        <v>0</v>
      </c>
      <c r="Y433" s="10">
        <f>3/24000000*OO[[#This Row],[81 (29JUN1985 00:00:00)-Water Temperature (C)]]*OO[[#This Row],[23]]</f>
        <v>4.0469551960812496E-41</v>
      </c>
      <c r="Z433" s="10">
        <f>3/24000000*OO[[#This Row],[82 (29JUN1985 03:00:00)-Water Temperature (C)]]*OO[[#This Row],[24]]</f>
        <v>2.0408069843910001E-35</v>
      </c>
      <c r="AA433" s="10">
        <f>3/24000000*OO[[#This Row],[83 (29JUN1985 06:00:00)-Water Temperature (C)]]*OO[[#This Row],[25]]</f>
        <v>1.0996673519531249E-28</v>
      </c>
      <c r="AB433" s="10">
        <f>3/24000000*OO[[#This Row],[84 (29JUN1985 09:00:00)-Water Temperature (C)]]*OO[[#This Row],[26]]</f>
        <v>1.0748785035749998E-23</v>
      </c>
      <c r="AC433" s="10">
        <f>3/24000000*OO[[#This Row],[85 (29JUN1985 12:00:00)-Water Temperature (C)]]*OO[[#This Row],[27]]</f>
        <v>6.0606458492624995E-20</v>
      </c>
      <c r="AD433" s="10">
        <f>3/24000000*OO[[#This Row],[86 (29JUN1985 15:00:00)-Water Temperature (C)]]*OO[[#This Row],[28]]</f>
        <v>6.7058348673549999E-17</v>
      </c>
      <c r="AE433" s="10">
        <f>3/24000000*OO[[#This Row],[88 (29JUN1985 21:00:00)-Water Temperature (C)]]*OO[[#This Row],[30]]</f>
        <v>3.3364528444875E-12</v>
      </c>
      <c r="AF433" s="10">
        <f>3/24000000*OO[[#This Row],[88 (29JUN1985 21:00:00)-Water Temperature (C)]]*OO[[#This Row],[30]]</f>
        <v>3.3364528444875E-12</v>
      </c>
      <c r="AG433" s="10">
        <f>3/24000000*OO[[#This Row],[89 (30JUN1985 00:00:00)-Water Temperature (C)]]*OO[[#This Row],[31]]</f>
        <v>2.2318066318434999E-10</v>
      </c>
      <c r="AH433" s="10">
        <f>3/24000000*OO[[#This Row],[90 (30JUN1985 03:00:00)-Water Temperature (C)]]*OO[[#This Row],[32]]</f>
        <v>7.9759053840824983E-9</v>
      </c>
      <c r="AI433" s="10">
        <f>3/24000000*OO[[#This Row],[91 (30JUN1985 06:00:00)-Water Temperature (C)]]*OO[[#This Row],[33]]</f>
        <v>1.659175756786625E-7</v>
      </c>
      <c r="AJ433" s="10">
        <f>3/24000000*OO[[#This Row],[92 (30JUN1985 09:00:00)-Water Temperature (C)]]*OO[[#This Row],[34]]</f>
        <v>2.211879635037E-6</v>
      </c>
      <c r="AK433" s="10">
        <f>3/24000000*OO[[#This Row],[93 (30JUN1985 12:00:00)-Water Temperature (C)]]*OO[[#This Row],[35]]</f>
        <v>1.9798459021229998E-5</v>
      </c>
      <c r="AL433" s="10">
        <f>3/24000000*OO[[#This Row],[94 (30JUN1985 15:00:00)-Water Temperature (C)]]*OO[[#This Row],[36]]</f>
        <v>1.24272880851375E-4</v>
      </c>
      <c r="AM433" s="10">
        <f>3/24000000*OO[[#This Row],[95 (30JUN1985 18:00:00)-Water Temperature (C)]]*OO[[#This Row],[37]]</f>
        <v>5.6582767110374991E-4</v>
      </c>
      <c r="AN433" s="10">
        <f>3/24000000*OO[[#This Row],[96 (30JUN1985 21:00:00)-Water Temperature (C)]]*OO[[#This Row],[38]]</f>
        <v>1.8914065071345002E-3</v>
      </c>
      <c r="AO433" s="10">
        <f>3/24000000*OO[[#This Row],[97 (01JUL1985 00:00:00)-Water Temperature (C)]]*OO[[#This Row],[39]]</f>
        <v>4.8187754539837499E-3</v>
      </c>
      <c r="AP433" s="10">
        <f>3/24000000*OO[[#This Row],[98 (01JUL1985 03:00:00)-Water Temperature (C)]]*OO[[#This Row],[40]]</f>
        <v>9.6048821261924995E-3</v>
      </c>
      <c r="AQ433" s="10">
        <f>3/24000000*OO[[#This Row],[99 (01JUL1985 06:00:00)-Water Temperature (C)]]*OO[[#This Row],[41]]</f>
        <v>1.5439057319272498E-2</v>
      </c>
      <c r="AR433" s="10">
        <f>3/24000000*OO[[#This Row],[100 (01JUL1985 09:00:00)-Water Temperature (C)]]*OO[[#This Row],[42]]</f>
        <v>2.1141672723725E-2</v>
      </c>
      <c r="AS433" s="10">
        <f>3/24000000*OO[[#This Row],[101 (01JUL1985 12:00:00)-Water Temperature (C)]]*OO[[#This Row],[43]]</f>
        <v>2.4112604353249995E-2</v>
      </c>
      <c r="AT433" s="10">
        <f>3/24000000*OO[[#This Row],[102 (01JUL1985 15:00:00)-Water Temperature (C)]]*OO[[#This Row],[44]]</f>
        <v>2.3816480872850002E-2</v>
      </c>
      <c r="AU433" s="10">
        <f>3/24000000*OO[[#This Row],[103 (01JUL1985 18:00:00)-Water Temperature (C)]]*OO[[#This Row],[45]]</f>
        <v>2.0555035189091249E-2</v>
      </c>
      <c r="AV433" s="10">
        <f>3/24000000*OO[[#This Row],[104 (01JUL1985 21:00:00)-Water Temperature (C)]]*OO[[#This Row],[46]]</f>
        <v>1.5555566294439998E-2</v>
      </c>
      <c r="AW433" s="10">
        <f>3/24000000*OO[[#This Row],[105 (02JUL1985 00:00:00)-Water Temperature (C)]]*OO[[#This Row],[47]]</f>
        <v>1.0419315959587502E-2</v>
      </c>
      <c r="AX433" s="10">
        <f>3/24000000*OO[[#This Row],[106 (02JUL1985 03:00:00)-Water Temperature (C)]]*OO[[#This Row],[48]]</f>
        <v>6.2166750039999996E-3</v>
      </c>
      <c r="AY433" s="10">
        <f>3/24000000*OO[[#This Row],[107 (02JUL1985 06:00:00)-Water Temperature (C)]]*OO[[#This Row],[49]]</f>
        <v>3.3451872567974998E-3</v>
      </c>
      <c r="AZ433" s="10">
        <f>3/24000000*OO[[#This Row],[108 (02JUL1985 09:00:00)-Water Temperature (C)]]*OO[[#This Row],[50]]</f>
        <v>1.7113041991343744E-3</v>
      </c>
      <c r="BA433" s="10">
        <f>3/24000000*OO[[#This Row],[109 (02JUL1985 12:00:00)-Water Temperature (C)]]*OO[[#This Row],[51]]</f>
        <v>8.1497116094624987E-4</v>
      </c>
      <c r="BB433" s="10">
        <f>3/24000000*OO[[#This Row],[110 (02JUL1985 15:00:00)-Water Temperature (C)]]*OO[[#This Row],[52]]</f>
        <v>3.7442938219750001E-4</v>
      </c>
      <c r="BC433" s="10">
        <f>3/24000000*OO[[#This Row],[111 (02JUL1985 18:00:00)-Water Temperature (C)]]*OO[[#This Row],[53]]</f>
        <v>1.72925044331325E-4</v>
      </c>
      <c r="BD433" s="10">
        <f>3/24000000*OO[[#This Row],[112 (02JUL1985 21:00:00)-Water Temperature (C)]]*OO[[#This Row],[54]]</f>
        <v>8.4083733376124993E-5</v>
      </c>
      <c r="BE433" s="10">
        <f>3/24000000*OO[[#This Row],[113 (03JUL1985 00:00:00)-Water Temperature (C)]]*OO[[#This Row],[55]]</f>
        <v>4.7593596500362501E-5</v>
      </c>
      <c r="BF433" s="10">
        <f>3/24000000*OO[[#This Row],[114 (03JUL1985 03:00:00)-Water Temperature (C)]]*OO[[#This Row],[56]]</f>
        <v>3.3419928148749995E-5</v>
      </c>
      <c r="BG433" s="10">
        <f>3/24000000*OO[[#This Row],[115 (03JUL1985 06:00:00)-Water Temperature (C)]]*OO[[#This Row],[57]]</f>
        <v>2.7515572825787502E-5</v>
      </c>
      <c r="BH433" s="10">
        <f>3/24000000*OO[[#This Row],[116 (03JUL1985 09:00:00)-Water Temperature (C)]]*OO[[#This Row],[58]]</f>
        <v>2.5242734005649999E-5</v>
      </c>
      <c r="BI433" s="10">
        <f>3/24000000*OO[[#This Row],[117 (03JUL1985 12:00:00)-Water Temperature (C)]]*OO[[#This Row],[59]]</f>
        <v>2.365821149269625E-5</v>
      </c>
      <c r="BJ433" s="10">
        <f>3/24000000*OO[[#This Row],[118 (03JUL1985 15:00:00)-Water Temperature (C)]]*OO[[#This Row],[60]]</f>
        <v>2.2231289927962502E-5</v>
      </c>
      <c r="BK433" s="10">
        <f>3/24000000*OO[[#This Row],[119 (03JUL1985 18:00:00)-Water Temperature (C)]]*OO[[#This Row],[61]]</f>
        <v>2.1012630261367501E-5</v>
      </c>
      <c r="BL433" s="10">
        <f>3/24000000*OO[[#This Row],[120 (03JUL1985 21:00:00)-Water Temperature (C)]]*OO[[#This Row],[62]]</f>
        <v>1.9328360297028749E-5</v>
      </c>
      <c r="BM433" s="10">
        <f>3/24000000*OO[[#This Row],[121 (04JUL1985 00:00:00)-Water Temperature (C)]]*OO[[#This Row],[63]]</f>
        <v>1.735715476212125E-5</v>
      </c>
      <c r="BN433" s="10">
        <f>3/24000000*OO[[#This Row],[122 (04JUL1985 03:00:00)-Water Temperature (C)]]*OO[[#This Row],[64]]</f>
        <v>1.535178530859E-5</v>
      </c>
      <c r="BO433" s="10">
        <f>3/24000000*OO[[#This Row],[123 (04JUL1985 06:00:00)-Water Temperature (C)]]*OO[[#This Row],[65]]</f>
        <v>1.3280099017185E-5</v>
      </c>
      <c r="BP433" s="10">
        <f>3/24000000*OO[[#This Row],[124 (04JUL1985 09:00:00)-Water Temperature (C)]]*OO[[#This Row],[66]]</f>
        <v>1.1537981188323747E-5</v>
      </c>
      <c r="BQ433" s="10">
        <f>3/24000000*OO[[#This Row],[125 (04JUL1985 12:00:00)-Water Temperature (C)]]*OO[[#This Row],[67]]</f>
        <v>9.8887441848074994E-6</v>
      </c>
      <c r="BR433" s="10">
        <f>3/24000000*OO[[#This Row],[126 (04JUL1985 15:00:00)-Water Temperature (C)]]*OO[[#This Row],[68]]</f>
        <v>8.6417463688762499E-6</v>
      </c>
      <c r="BS433" s="10">
        <f>3/24000000*OO[[#This Row],[127 (04JUL1985 18:00:00)-Water Temperature (C)]]*OO[[#This Row],[69]]</f>
        <v>7.5595751331099998E-6</v>
      </c>
      <c r="BT433" s="10">
        <f>3/24000000*OO[[#This Row],[128 (04JUL1985 21:00:00)-Water Temperature (C)]]*OO[[#This Row],[70]]</f>
        <v>6.6139847042099999E-6</v>
      </c>
      <c r="BU433" s="10">
        <f>3/24000000*OO[[#This Row],[129 (05JUL1985 00:00:00)-Water Temperature (C)]]*OO[[#This Row],[71]]</f>
        <v>5.7054534482962493E-6</v>
      </c>
      <c r="BV433" s="10">
        <f>3/24000000*OO[[#This Row],[130 (05JUL1985 03:00:00)-Water Temperature (C)]]*OO[[#This Row],[72]]</f>
        <v>4.7922236227012501E-6</v>
      </c>
      <c r="BW433" s="10">
        <f>3/24000000*OO[[#This Row],[131 (05JUL1985 06:00:00)-Water Temperature (C)]]*OO[[#This Row],[73]]</f>
        <v>3.9001613571275003E-6</v>
      </c>
      <c r="BX433" s="10">
        <f>3/24000000*OO[[#This Row],[132 (05JUL1985 09:00:00)-Water Temperature (C)]]*OO[[#This Row],[74]]</f>
        <v>3.2001199217887497E-6</v>
      </c>
      <c r="BY433" s="10">
        <f>3/24000000*OO[[#This Row],[133 (05JUL1985 12:00:00)-Water Temperature (C)]]*OO[[#This Row],[75]]</f>
        <v>2.56097396058E-6</v>
      </c>
      <c r="BZ433" s="10">
        <f>3/24000000*OO[[#This Row],[134 (05JUL1985 15:00:00)-Water Temperature (C)]]*OO[[#This Row],[76]]</f>
        <v>2.0856052954999996E-6</v>
      </c>
      <c r="CA433" s="10">
        <f>3/24000000*OO[[#This Row],[135 (05JUL1985 18:00:00)-Water Temperature (C)]]*OO[[#This Row],[77]]</f>
        <v>1.7363611649685E-6</v>
      </c>
      <c r="CB433" s="10">
        <f>3/24000000*OO[[#This Row],[136 (05JUL1985 21:00:00)-Water Temperature (C)]]*OO[[#This Row],[78]]</f>
        <v>1.4619967860207499E-6</v>
      </c>
      <c r="CC433" s="10">
        <f>3/24000000*OO[[#This Row],[137 (06JUL1985 00:00:00)-Water Temperature (C)]]*OO[[#This Row],[79]]</f>
        <v>1.2471098863818748E-6</v>
      </c>
      <c r="CD433" s="10">
        <f>3/24000000*OO[[#This Row],[138 (06JUL1985 03:00:00)-Water Temperature (C)]]*OO[[#This Row],[80]]</f>
        <v>1.0873412242503749E-6</v>
      </c>
      <c r="CE433" s="10">
        <f>3/24000000*OO[[#This Row],[139 (06JUL1985 06:00:00)-Water Temperature (C)]]*OO[[#This Row],[81]]</f>
        <v>9.7022645827650002E-7</v>
      </c>
      <c r="CF433" s="10">
        <f>3/24000000*OO[[#This Row],[140 (06JUL1985 09:00:00)-Water Temperature (C)]]*OO[[#This Row],[82]]</f>
        <v>9.0898353633675001E-7</v>
      </c>
      <c r="CG433" s="10">
        <f>3/24000000*OO[[#This Row],[141 (06JUL1985 12:00:00)-Water Temperature (C)]]*OO[[#This Row],[83]]</f>
        <v>8.5681783689637506E-7</v>
      </c>
      <c r="CH433" s="10">
        <f>3/24000000*OO[[#This Row],[142 (06JUL1985 15:00:00)-Water Temperature (C)]]*OO[[#This Row],[84]]</f>
        <v>8.2616936406099989E-7</v>
      </c>
      <c r="CI433" s="10">
        <f>3/24000000*OO[[#This Row],[143 (06JUL1985 18:00:00)-Water Temperature (C)]]*OO[[#This Row],[85]]</f>
        <v>8.1514444224099982E-7</v>
      </c>
      <c r="CJ433" s="10">
        <f>3/24000000*OO[[#This Row],[144 (06JUL1985 21:00:00)-Water Temperature (C)]]*OO[[#This Row],[86]]</f>
        <v>7.8868929630599985E-7</v>
      </c>
      <c r="CK433" s="10">
        <f>3/24000000*OO[[#This Row],[145 (07JUL1985 00:00:00)-Water Temperature (C)]]*OO[[#This Row],[87]]</f>
        <v>7.4842237242412502E-7</v>
      </c>
      <c r="CL433" s="10">
        <f>3/24000000*OO[[#This Row],[146 (07JUL1985 03:00:00)-Water Temperature (C)]]*OO[[#This Row],[88]]</f>
        <v>7.1177694286449994E-7</v>
      </c>
      <c r="CM433" s="10">
        <f>3/24000000*OO[[#This Row],[147 (07JUL1985 06:00:00)-Water Temperature (C)]]*OO[[#This Row],[89]]</f>
        <v>6.7387590848512486E-7</v>
      </c>
      <c r="CN433" s="10">
        <f>3/24000000*OO[[#This Row],[148 (07JUL1985 09:00:00)-Water Temperature (C)]]*OO[[#This Row],[90]]</f>
        <v>6.5691692233650002E-7</v>
      </c>
      <c r="CO433" s="10">
        <f>3/24000000*OO[[#This Row],[149 (07JUL1985 12:00:00)-Water Temperature (C)]]*OO[[#This Row],[91]]</f>
        <v>6.4586299564275004E-7</v>
      </c>
      <c r="CP433" s="10">
        <f>3/24000000*OO[[#This Row],[150 (07JUL1985 15:00:00)-Water Temperature (C)]]*OO[[#This Row],[92]]</f>
        <v>6.4043225333837499E-7</v>
      </c>
      <c r="CQ433" s="10">
        <f>3/24000000*OO[[#This Row],[151 (07JUL1985 18:00:00)-Water Temperature (C)]]*OO[[#This Row],[93]]</f>
        <v>6.4096119930062507E-7</v>
      </c>
      <c r="CR433" s="10">
        <f>3/24000000*OO[[#This Row],[152 (07JUL1985 21:00:00)-Water Temperature (C)]]*OO[[#This Row],[94]]</f>
        <v>6.24492911876875E-7</v>
      </c>
      <c r="CS433" s="10">
        <f>3/24000000*OO[[#This Row],[153 (08JUL1985 00:00:00)-Water Temperature (C)]]*OO[[#This Row],[95]]</f>
        <v>5.9558601164150002E-7</v>
      </c>
      <c r="CT433" s="10">
        <f>3/24000000*OO[[#This Row],[154 (08JUL1985 03:00:00)-Water Temperature (C)]]*OO[[#This Row],[96]]</f>
        <v>5.6022891831224993E-7</v>
      </c>
      <c r="CU433" s="10">
        <f>3/24000000*OO[[#This Row],[155 (08JUL1985 06:00:00)-Water Temperature (C)]]*OO[[#This Row],[97]]</f>
        <v>5.2115570875549996E-7</v>
      </c>
      <c r="CV433" s="10">
        <f>3/24000000*OO[[#This Row],[156 (08JUL1985 09:00:00)-Water Temperature (C)]]*OO[[#This Row],[98]]</f>
        <v>4.8595051724374999E-7</v>
      </c>
      <c r="CW433" s="10">
        <f>3/24000000*OO[[#This Row],[157 (08JUL1985 12:00:00)-Water Temperature (C)]]*OO[[#This Row],[99]]</f>
        <v>4.6627997823187499E-7</v>
      </c>
    </row>
    <row r="434" spans="1:101" x14ac:dyDescent="0.35">
      <c r="A434" t="s">
        <v>441</v>
      </c>
      <c r="B434">
        <v>776.09699999999998</v>
      </c>
      <c r="C434" s="10">
        <f>3/24*OO[[#This Row],[59 (26JUN1985 06:00:00)-Water Temperature (C)]]*OO[[#This Row],[1]]/SUM(OO[1])</f>
        <v>0</v>
      </c>
      <c r="D434" s="10">
        <f>3/24*OO[[#This Row],[60 (26JUN1985 09:00:00)-Water Temperature (C)]]*OO[[#This Row],[2]]/SUM(OO[2])</f>
        <v>0</v>
      </c>
      <c r="E434" s="10">
        <f>3/24*OO[[#This Row],[61 (26JUN1985 12:00:00)-Water Temperature (C)]]*OO[[#This Row],[3]]/SUM(OO[3])</f>
        <v>0</v>
      </c>
      <c r="F434" s="10">
        <f>3/24*OO[[#This Row],[62 (26JUN1985 15:00:00)-Water Temperature (C)]]*OO[[#This Row],[4]]/SUM(OO[4])</f>
        <v>0</v>
      </c>
      <c r="G434" s="10">
        <f>3/24*OO[[#This Row],[63 (26JUN1985 18:00:00)-Water Temperature (C)]]*OO[[#This Row],[5]]/SUM(OO[5])</f>
        <v>0</v>
      </c>
      <c r="H434" s="10">
        <f>3/24*OO[[#This Row],[64 (26JUN1985 21:00:00)-Water Temperature (C)]]*OO[[#This Row],[6]]/SUM(OO[6])</f>
        <v>0</v>
      </c>
      <c r="I434" s="10">
        <f>3/24*OO[[#This Row],[65 (27JUN1985 00:00:00)-Water Temperature (C)]]*OO[[#This Row],[7]]/SUM(OO[7])</f>
        <v>0</v>
      </c>
      <c r="J434" s="10">
        <f>3/24*OO[[#This Row],[66 (27JUN1985 03:00:00)-Water Temperature (C)]]*OO[[#This Row],[8]]/SUM(OO[8])</f>
        <v>0</v>
      </c>
      <c r="K434" s="10">
        <f>3/24*OO[[#This Row],[67 (27JUN1985 06:00:00)-Water Temperature (C)]]*OO[[#This Row],[9]]/SUM(OO[9])</f>
        <v>0</v>
      </c>
      <c r="L434" s="10">
        <f>3/24*OO[[#This Row],[68 (27JUN1985 09:00:00)-Water Temperature (C)]]*OO[[#This Row],[10]]/SUM(OO[10])</f>
        <v>0</v>
      </c>
      <c r="M434" s="10">
        <f>3/24*OO[[#This Row],[69 (27JUN1985 12:00:00)-Water Temperature (C)]]*OO[[#This Row],[11]]/SUM(OO[11])</f>
        <v>0</v>
      </c>
      <c r="N434" s="10">
        <f>3/24*OO[[#This Row],[70 (27JUN1985 15:00:00)-Water Temperature (C)]]*OO[[#This Row],[12]]/SUM(OO[12])</f>
        <v>0</v>
      </c>
      <c r="O434" s="10">
        <f>3/24*OO[[#This Row],[71 (27JUN1985 18:00:00)-Water Temperature (C)]]*OO[[#This Row],[13]]/SUM(OO[13])</f>
        <v>0</v>
      </c>
      <c r="P434" s="10">
        <f>3/24*OO[[#This Row],[72 (27JUN1985 21:00:00)-Water Temperature (C)]]*OO[[#This Row],[14]]/SUM(OO[14])</f>
        <v>0</v>
      </c>
      <c r="Q434" s="10">
        <f>3/24*OO[[#This Row],[73 (28JUN1985 00:00:00)-Water Temperature (C)]]*OO[[#This Row],[15]]/SUM(OO[15])</f>
        <v>0</v>
      </c>
      <c r="R434" s="10">
        <f>3/24*OO[[#This Row],[74 (28JUN1985 03:00:00)-Water Temperature (C)]]*OO[[#This Row],[16]]/SUM(OO[16])</f>
        <v>0</v>
      </c>
      <c r="S434" s="10">
        <f>3/24*OO[[#This Row],[75 (28JUN1985 06:00:00)-Water Temperature (C)]]*OO[[#This Row],[17]]/SUM(OO[17])</f>
        <v>0</v>
      </c>
      <c r="T434" s="10">
        <f>3/24*OO[[#This Row],[76 (28JUN1985 09:00:00)-Water Temperature (C)]]*OO[[#This Row],[18]]/SUM(OO[18])</f>
        <v>0</v>
      </c>
      <c r="U434" s="10">
        <f>3/24*OO[[#This Row],[77 (28JUN1985 12:00:00)-Water Temperature (C)]]*OO[[#This Row],[19]]/SUM(OO[19])</f>
        <v>0</v>
      </c>
      <c r="V434" s="10">
        <f>3/24000000*OO[[#This Row],[78 (28JUN1985 15:00:00)-Water Temperature (C)]]*OO[[#This Row],[20]]</f>
        <v>0</v>
      </c>
      <c r="W434" s="10">
        <f>3/24000000*OO[[#This Row],[79 (28JUN1985 18:00:00)-Water Temperature (C)]]*OO[[#This Row],[21]]</f>
        <v>0</v>
      </c>
      <c r="X434" s="10">
        <f>3/24000000*OO[[#This Row],[80 (28JUN1985 21:00:00)-Water Temperature (C)]]*OO[[#This Row],[22]]</f>
        <v>0</v>
      </c>
      <c r="Y434" s="10">
        <f>3/24000000*OO[[#This Row],[81 (29JUN1985 00:00:00)-Water Temperature (C)]]*OO[[#This Row],[23]]</f>
        <v>1.7745057077261247E-41</v>
      </c>
      <c r="Z434" s="10">
        <f>3/24000000*OO[[#This Row],[82 (29JUN1985 03:00:00)-Water Temperature (C)]]*OO[[#This Row],[24]]</f>
        <v>9.2562006998250004E-36</v>
      </c>
      <c r="AA434" s="10">
        <f>3/24000000*OO[[#This Row],[83 (29JUN1985 06:00:00)-Water Temperature (C)]]*OO[[#This Row],[25]]</f>
        <v>5.6525082859049993E-29</v>
      </c>
      <c r="AB434" s="10">
        <f>3/24000000*OO[[#This Row],[84 (29JUN1985 09:00:00)-Water Temperature (C)]]*OO[[#This Row],[26]]</f>
        <v>6.6055912396025003E-24</v>
      </c>
      <c r="AC434" s="10">
        <f>3/24000000*OO[[#This Row],[85 (29JUN1985 12:00:00)-Water Temperature (C)]]*OO[[#This Row],[27]]</f>
        <v>4.1897908683949999E-20</v>
      </c>
      <c r="AD434" s="10">
        <f>3/24000000*OO[[#This Row],[86 (29JUN1985 15:00:00)-Water Temperature (C)]]*OO[[#This Row],[28]]</f>
        <v>5.0208112854874996E-17</v>
      </c>
      <c r="AE434" s="10">
        <f>3/24000000*OO[[#This Row],[88 (29JUN1985 21:00:00)-Water Temperature (C)]]*OO[[#This Row],[30]]</f>
        <v>2.8049138931987496E-12</v>
      </c>
      <c r="AF434" s="10">
        <f>3/24000000*OO[[#This Row],[88 (29JUN1985 21:00:00)-Water Temperature (C)]]*OO[[#This Row],[30]]</f>
        <v>2.8049138931987496E-12</v>
      </c>
      <c r="AG434" s="10">
        <f>3/24000000*OO[[#This Row],[89 (30JUN1985 00:00:00)-Water Temperature (C)]]*OO[[#This Row],[31]]</f>
        <v>1.9663308229331249E-10</v>
      </c>
      <c r="AH434" s="10">
        <f>3/24000000*OO[[#This Row],[90 (30JUN1985 03:00:00)-Water Temperature (C)]]*OO[[#This Row],[32]]</f>
        <v>7.3366028557675E-9</v>
      </c>
      <c r="AI434" s="10">
        <f>3/24000000*OO[[#This Row],[91 (30JUN1985 06:00:00)-Water Temperature (C)]]*OO[[#This Row],[33]]</f>
        <v>1.5867746566005001E-7</v>
      </c>
      <c r="AJ434" s="10">
        <f>3/24000000*OO[[#This Row],[92 (30JUN1985 09:00:00)-Water Temperature (C)]]*OO[[#This Row],[34]]</f>
        <v>2.1891672912904999E-6</v>
      </c>
      <c r="AK434" s="10">
        <f>3/24000000*OO[[#This Row],[93 (30JUN1985 12:00:00)-Water Temperature (C)]]*OO[[#This Row],[35]]</f>
        <v>2.0194083714971248E-5</v>
      </c>
      <c r="AL434" s="10">
        <f>3/24000000*OO[[#This Row],[94 (30JUN1985 15:00:00)-Water Temperature (C)]]*OO[[#This Row],[36]]</f>
        <v>1.2996288826162499E-4</v>
      </c>
      <c r="AM434" s="10">
        <f>3/24000000*OO[[#This Row],[95 (30JUN1985 18:00:00)-Water Temperature (C)]]*OO[[#This Row],[37]]</f>
        <v>6.0454392563875003E-4</v>
      </c>
      <c r="AN434" s="10">
        <f>3/24000000*OO[[#This Row],[96 (30JUN1985 21:00:00)-Water Temperature (C)]]*OO[[#This Row],[38]]</f>
        <v>2.0580153634914998E-3</v>
      </c>
      <c r="AO434" s="10">
        <f>3/24000000*OO[[#This Row],[97 (01JUL1985 00:00:00)-Water Temperature (C)]]*OO[[#This Row],[39]]</f>
        <v>5.332483842855E-3</v>
      </c>
      <c r="AP434" s="10">
        <f>3/24000000*OO[[#This Row],[98 (01JUL1985 03:00:00)-Water Temperature (C)]]*OO[[#This Row],[40]]</f>
        <v>1.0798877905953751E-2</v>
      </c>
      <c r="AQ434" s="10">
        <f>3/24000000*OO[[#This Row],[99 (01JUL1985 06:00:00)-Water Temperature (C)]]*OO[[#This Row],[41]]</f>
        <v>1.76972663300425E-2</v>
      </c>
      <c r="AR434" s="10">
        <f>3/24000000*OO[[#This Row],[100 (01JUL1985 09:00:00)-Water Temperature (C)]]*OO[[#This Row],[42]]</f>
        <v>2.4695221260937501E-2</v>
      </c>
      <c r="AS434" s="10">
        <f>3/24000000*OO[[#This Row],[101 (01JUL1985 12:00:00)-Water Temperature (C)]]*OO[[#This Row],[43]]</f>
        <v>2.8592469074399999E-2</v>
      </c>
      <c r="AT434" s="10">
        <f>3/24000000*OO[[#This Row],[102 (01JUL1985 15:00:00)-Water Temperature (C)]]*OO[[#This Row],[44]]</f>
        <v>2.8573013925500001E-2</v>
      </c>
      <c r="AU434" s="10">
        <f>3/24000000*OO[[#This Row],[103 (01JUL1985 18:00:00)-Water Temperature (C)]]*OO[[#This Row],[45]]</f>
        <v>2.4843181907324999E-2</v>
      </c>
      <c r="AV434" s="10">
        <f>3/24000000*OO[[#This Row],[104 (01JUL1985 21:00:00)-Water Temperature (C)]]*OO[[#This Row],[46]]</f>
        <v>1.8959257753874997E-2</v>
      </c>
      <c r="AW434" s="10">
        <f>3/24000000*OO[[#This Row],[105 (02JUL1985 00:00:00)-Water Temperature (C)]]*OO[[#This Row],[47]]</f>
        <v>1.2757734010982499E-2</v>
      </c>
      <c r="AX434" s="10">
        <f>3/24000000*OO[[#This Row],[106 (02JUL1985 03:00:00)-Water Temperature (C)]]*OO[[#This Row],[48]]</f>
        <v>7.5727929645199995E-3</v>
      </c>
      <c r="AY434" s="10">
        <f>3/24000000*OO[[#This Row],[107 (02JUL1985 06:00:00)-Water Temperature (C)]]*OO[[#This Row],[49]]</f>
        <v>4.0264274816025E-3</v>
      </c>
      <c r="AZ434" s="10">
        <f>3/24000000*OO[[#This Row],[108 (02JUL1985 09:00:00)-Water Temperature (C)]]*OO[[#This Row],[50]]</f>
        <v>2.0224138127112497E-3</v>
      </c>
      <c r="BA434" s="10">
        <f>3/24000000*OO[[#This Row],[109 (02JUL1985 12:00:00)-Water Temperature (C)]]*OO[[#This Row],[51]]</f>
        <v>9.7757906828512485E-4</v>
      </c>
      <c r="BB434" s="10">
        <f>3/24000000*OO[[#This Row],[110 (02JUL1985 15:00:00)-Water Temperature (C)]]*OO[[#This Row],[52]]</f>
        <v>4.6177988105424995E-4</v>
      </c>
      <c r="BC434" s="10">
        <f>3/24000000*OO[[#This Row],[111 (02JUL1985 18:00:00)-Water Temperature (C)]]*OO[[#This Row],[53]]</f>
        <v>2.1835148961827502E-4</v>
      </c>
      <c r="BD434" s="10">
        <f>3/24000000*OO[[#This Row],[112 (02JUL1985 21:00:00)-Water Temperature (C)]]*OO[[#This Row],[54]]</f>
        <v>1.0794605159106249E-4</v>
      </c>
      <c r="BE434" s="10">
        <f>3/24000000*OO[[#This Row],[113 (03JUL1985 00:00:00)-Water Temperature (C)]]*OO[[#This Row],[55]]</f>
        <v>6.1462072458149996E-5</v>
      </c>
      <c r="BF434" s="10">
        <f>3/24000000*OO[[#This Row],[114 (03JUL1985 03:00:00)-Water Temperature (C)]]*OO[[#This Row],[56]]</f>
        <v>4.3539384132399993E-5</v>
      </c>
      <c r="BG434" s="10">
        <f>3/24000000*OO[[#This Row],[115 (03JUL1985 06:00:00)-Water Temperature (C)]]*OO[[#This Row],[57]]</f>
        <v>3.5981853559575003E-5</v>
      </c>
      <c r="BH434" s="10">
        <f>3/24000000*OO[[#This Row],[116 (03JUL1985 09:00:00)-Water Temperature (C)]]*OO[[#This Row],[58]]</f>
        <v>3.2938810866225004E-5</v>
      </c>
      <c r="BI434" s="10">
        <f>3/24000000*OO[[#This Row],[117 (03JUL1985 12:00:00)-Water Temperature (C)]]*OO[[#This Row],[59]]</f>
        <v>3.0900629620274997E-5</v>
      </c>
      <c r="BJ434" s="10">
        <f>3/24000000*OO[[#This Row],[118 (03JUL1985 15:00:00)-Water Temperature (C)]]*OO[[#This Row],[60]]</f>
        <v>2.9059176358824999E-5</v>
      </c>
      <c r="BK434" s="10">
        <f>3/24000000*OO[[#This Row],[119 (03JUL1985 18:00:00)-Water Temperature (C)]]*OO[[#This Row],[61]]</f>
        <v>2.7488982900749999E-5</v>
      </c>
      <c r="BL434" s="10">
        <f>3/24000000*OO[[#This Row],[120 (03JUL1985 21:00:00)-Water Temperature (C)]]*OO[[#This Row],[62]]</f>
        <v>2.535665636723E-5</v>
      </c>
      <c r="BM434" s="10">
        <f>3/24000000*OO[[#This Row],[121 (04JUL1985 00:00:00)-Water Temperature (C)]]*OO[[#This Row],[63]]</f>
        <v>2.2842851908098751E-5</v>
      </c>
      <c r="BN434" s="10">
        <f>3/24000000*OO[[#This Row],[122 (04JUL1985 03:00:00)-Water Temperature (C)]]*OO[[#This Row],[64]]</f>
        <v>2.0289477164133752E-5</v>
      </c>
      <c r="BO434" s="10">
        <f>3/24000000*OO[[#This Row],[123 (04JUL1985 06:00:00)-Water Temperature (C)]]*OO[[#This Row],[65]]</f>
        <v>1.7624922468525001E-5</v>
      </c>
      <c r="BP434" s="10">
        <f>3/24000000*OO[[#This Row],[124 (04JUL1985 09:00:00)-Water Temperature (C)]]*OO[[#This Row],[66]]</f>
        <v>1.5330536916333751E-5</v>
      </c>
      <c r="BQ434" s="10">
        <f>3/24000000*OO[[#This Row],[125 (04JUL1985 12:00:00)-Water Temperature (C)]]*OO[[#This Row],[67]]</f>
        <v>1.3177459893631248E-5</v>
      </c>
      <c r="BR434" s="10">
        <f>3/24000000*OO[[#This Row],[126 (04JUL1985 15:00:00)-Water Temperature (C)]]*OO[[#This Row],[68]]</f>
        <v>1.15204865714325E-5</v>
      </c>
      <c r="BS434" s="10">
        <f>3/24000000*OO[[#This Row],[127 (04JUL1985 18:00:00)-Water Temperature (C)]]*OO[[#This Row],[69]]</f>
        <v>1.0093120601313749E-5</v>
      </c>
      <c r="BT434" s="10">
        <f>3/24000000*OO[[#This Row],[128 (04JUL1985 21:00:00)-Water Temperature (C)]]*OO[[#This Row],[70]]</f>
        <v>8.8314077369749993E-6</v>
      </c>
      <c r="BU434" s="10">
        <f>3/24000000*OO[[#This Row],[129 (05JUL1985 00:00:00)-Water Temperature (C)]]*OO[[#This Row],[71]]</f>
        <v>7.6349184685724986E-6</v>
      </c>
      <c r="BV434" s="10">
        <f>3/24000000*OO[[#This Row],[130 (05JUL1985 03:00:00)-Water Temperature (C)]]*OO[[#This Row],[72]]</f>
        <v>6.4356661468399999E-6</v>
      </c>
      <c r="BW434" s="10">
        <f>3/24000000*OO[[#This Row],[131 (05JUL1985 06:00:00)-Water Temperature (C)]]*OO[[#This Row],[73]]</f>
        <v>5.255169993603749E-6</v>
      </c>
      <c r="BX434" s="10">
        <f>3/24000000*OO[[#This Row],[132 (05JUL1985 09:00:00)-Water Temperature (C)]]*OO[[#This Row],[74]]</f>
        <v>4.3158890964350004E-6</v>
      </c>
      <c r="BY434" s="10">
        <f>3/24000000*OO[[#This Row],[133 (05JUL1985 12:00:00)-Water Temperature (C)]]*OO[[#This Row],[75]]</f>
        <v>3.4605841429687501E-6</v>
      </c>
      <c r="BZ434" s="10">
        <f>3/24000000*OO[[#This Row],[134 (05JUL1985 15:00:00)-Water Temperature (C)]]*OO[[#This Row],[76]]</f>
        <v>2.8093298930437499E-6</v>
      </c>
      <c r="CA434" s="10">
        <f>3/24000000*OO[[#This Row],[135 (05JUL1985 18:00:00)-Water Temperature (C)]]*OO[[#This Row],[77]]</f>
        <v>2.3342950941887499E-6</v>
      </c>
      <c r="CB434" s="10">
        <f>3/24000000*OO[[#This Row],[136 (05JUL1985 21:00:00)-Water Temperature (C)]]*OO[[#This Row],[78]]</f>
        <v>1.9609274551587495E-6</v>
      </c>
      <c r="CC434" s="10">
        <f>3/24000000*OO[[#This Row],[137 (06JUL1985 00:00:00)-Water Temperature (C)]]*OO[[#This Row],[79]]</f>
        <v>1.6681604429756249E-6</v>
      </c>
      <c r="CD434" s="10">
        <f>3/24000000*OO[[#This Row],[138 (06JUL1985 03:00:00)-Water Temperature (C)]]*OO[[#This Row],[80]]</f>
        <v>1.4516001738289999E-6</v>
      </c>
      <c r="CE434" s="10">
        <f>3/24000000*OO[[#This Row],[139 (06JUL1985 06:00:00)-Water Temperature (C)]]*OO[[#This Row],[81]]</f>
        <v>1.292801509428E-6</v>
      </c>
      <c r="CF434" s="10">
        <f>3/24000000*OO[[#This Row],[140 (06JUL1985 09:00:00)-Water Temperature (C)]]*OO[[#This Row],[82]]</f>
        <v>1.209697271422875E-6</v>
      </c>
      <c r="CG434" s="10">
        <f>3/24000000*OO[[#This Row],[141 (06JUL1985 12:00:00)-Water Temperature (C)]]*OO[[#This Row],[83]]</f>
        <v>1.1394050901235E-6</v>
      </c>
      <c r="CH434" s="10">
        <f>3/24000000*OO[[#This Row],[142 (06JUL1985 15:00:00)-Water Temperature (C)]]*OO[[#This Row],[84]]</f>
        <v>1.09514837128675E-6</v>
      </c>
      <c r="CI434" s="10">
        <f>3/24000000*OO[[#This Row],[143 (06JUL1985 18:00:00)-Water Temperature (C)]]*OO[[#This Row],[85]]</f>
        <v>1.0790467552059999E-6</v>
      </c>
      <c r="CJ434" s="10">
        <f>3/24000000*OO[[#This Row],[144 (06JUL1985 21:00:00)-Water Temperature (C)]]*OO[[#This Row],[86]]</f>
        <v>1.0447788924168749E-6</v>
      </c>
      <c r="CK434" s="10">
        <f>3/24000000*OO[[#This Row],[145 (07JUL1985 00:00:00)-Water Temperature (C)]]*OO[[#This Row],[87]]</f>
        <v>9.9099299393312497E-7</v>
      </c>
      <c r="CL434" s="10">
        <f>3/24000000*OO[[#This Row],[146 (07JUL1985 03:00:00)-Water Temperature (C)]]*OO[[#This Row],[88]]</f>
        <v>9.4302472107375E-7</v>
      </c>
      <c r="CM434" s="10">
        <f>3/24000000*OO[[#This Row],[147 (07JUL1985 06:00:00)-Water Temperature (C)]]*OO[[#This Row],[89]]</f>
        <v>8.9314155210699988E-7</v>
      </c>
      <c r="CN434" s="10">
        <f>3/24000000*OO[[#This Row],[148 (07JUL1985 09:00:00)-Water Temperature (C)]]*OO[[#This Row],[90]]</f>
        <v>8.7064685079462499E-7</v>
      </c>
      <c r="CO434" s="10">
        <f>3/24000000*OO[[#This Row],[149 (07JUL1985 12:00:00)-Water Temperature (C)]]*OO[[#This Row],[91]]</f>
        <v>8.5544555471887482E-7</v>
      </c>
      <c r="CP434" s="10">
        <f>3/24000000*OO[[#This Row],[150 (07JUL1985 15:00:00)-Water Temperature (C)]]*OO[[#This Row],[92]]</f>
        <v>8.4686734735174983E-7</v>
      </c>
      <c r="CQ434" s="10">
        <f>3/24000000*OO[[#This Row],[151 (07JUL1985 18:00:00)-Water Temperature (C)]]*OO[[#This Row],[93]]</f>
        <v>8.4713496204675007E-7</v>
      </c>
      <c r="CR434" s="10">
        <f>3/24000000*OO[[#This Row],[152 (07JUL1985 21:00:00)-Water Temperature (C)]]*OO[[#This Row],[94]]</f>
        <v>8.2671878411899999E-7</v>
      </c>
      <c r="CS434" s="10">
        <f>3/24000000*OO[[#This Row],[153 (08JUL1985 00:00:00)-Water Temperature (C)]]*OO[[#This Row],[95]]</f>
        <v>7.8908230223800001E-7</v>
      </c>
      <c r="CT434" s="10">
        <f>3/24000000*OO[[#This Row],[154 (08JUL1985 03:00:00)-Water Temperature (C)]]*OO[[#This Row],[96]]</f>
        <v>7.4345261719687504E-7</v>
      </c>
      <c r="CU434" s="10">
        <f>3/24000000*OO[[#This Row],[155 (08JUL1985 06:00:00)-Water Temperature (C)]]*OO[[#This Row],[97]]</f>
        <v>6.9261366849999992E-7</v>
      </c>
      <c r="CV434" s="10">
        <f>3/24000000*OO[[#This Row],[156 (08JUL1985 09:00:00)-Water Temperature (C)]]*OO[[#This Row],[98]]</f>
        <v>6.4571695079812504E-7</v>
      </c>
      <c r="CW434" s="10">
        <f>3/24000000*OO[[#This Row],[157 (08JUL1985 12:00:00)-Water Temperature (C)]]*OO[[#This Row],[99]]</f>
        <v>6.1872627912249995E-7</v>
      </c>
    </row>
    <row r="435" spans="1:101" x14ac:dyDescent="0.35">
      <c r="A435" t="s">
        <v>442</v>
      </c>
      <c r="B435">
        <v>950.90890000000002</v>
      </c>
      <c r="C435" s="10">
        <f>3/24*OO[[#This Row],[59 (26JUN1985 06:00:00)-Water Temperature (C)]]*OO[[#This Row],[1]]/SUM(OO[1])</f>
        <v>0</v>
      </c>
      <c r="D435" s="10">
        <f>3/24*OO[[#This Row],[60 (26JUN1985 09:00:00)-Water Temperature (C)]]*OO[[#This Row],[2]]/SUM(OO[2])</f>
        <v>0</v>
      </c>
      <c r="E435" s="10">
        <f>3/24*OO[[#This Row],[61 (26JUN1985 12:00:00)-Water Temperature (C)]]*OO[[#This Row],[3]]/SUM(OO[3])</f>
        <v>0</v>
      </c>
      <c r="F435" s="10">
        <f>3/24*OO[[#This Row],[62 (26JUN1985 15:00:00)-Water Temperature (C)]]*OO[[#This Row],[4]]/SUM(OO[4])</f>
        <v>0</v>
      </c>
      <c r="G435" s="10">
        <f>3/24*OO[[#This Row],[63 (26JUN1985 18:00:00)-Water Temperature (C)]]*OO[[#This Row],[5]]/SUM(OO[5])</f>
        <v>0</v>
      </c>
      <c r="H435" s="10">
        <f>3/24*OO[[#This Row],[64 (26JUN1985 21:00:00)-Water Temperature (C)]]*OO[[#This Row],[6]]/SUM(OO[6])</f>
        <v>0</v>
      </c>
      <c r="I435" s="10">
        <f>3/24*OO[[#This Row],[65 (27JUN1985 00:00:00)-Water Temperature (C)]]*OO[[#This Row],[7]]/SUM(OO[7])</f>
        <v>0</v>
      </c>
      <c r="J435" s="10">
        <f>3/24*OO[[#This Row],[66 (27JUN1985 03:00:00)-Water Temperature (C)]]*OO[[#This Row],[8]]/SUM(OO[8])</f>
        <v>0</v>
      </c>
      <c r="K435" s="10">
        <f>3/24*OO[[#This Row],[67 (27JUN1985 06:00:00)-Water Temperature (C)]]*OO[[#This Row],[9]]/SUM(OO[9])</f>
        <v>0</v>
      </c>
      <c r="L435" s="10">
        <f>3/24*OO[[#This Row],[68 (27JUN1985 09:00:00)-Water Temperature (C)]]*OO[[#This Row],[10]]/SUM(OO[10])</f>
        <v>0</v>
      </c>
      <c r="M435" s="10">
        <f>3/24*OO[[#This Row],[69 (27JUN1985 12:00:00)-Water Temperature (C)]]*OO[[#This Row],[11]]/SUM(OO[11])</f>
        <v>0</v>
      </c>
      <c r="N435" s="10">
        <f>3/24*OO[[#This Row],[70 (27JUN1985 15:00:00)-Water Temperature (C)]]*OO[[#This Row],[12]]/SUM(OO[12])</f>
        <v>0</v>
      </c>
      <c r="O435" s="10">
        <f>3/24*OO[[#This Row],[71 (27JUN1985 18:00:00)-Water Temperature (C)]]*OO[[#This Row],[13]]/SUM(OO[13])</f>
        <v>0</v>
      </c>
      <c r="P435" s="10">
        <f>3/24*OO[[#This Row],[72 (27JUN1985 21:00:00)-Water Temperature (C)]]*OO[[#This Row],[14]]/SUM(OO[14])</f>
        <v>0</v>
      </c>
      <c r="Q435" s="10">
        <f>3/24*OO[[#This Row],[73 (28JUN1985 00:00:00)-Water Temperature (C)]]*OO[[#This Row],[15]]/SUM(OO[15])</f>
        <v>0</v>
      </c>
      <c r="R435" s="10">
        <f>3/24*OO[[#This Row],[74 (28JUN1985 03:00:00)-Water Temperature (C)]]*OO[[#This Row],[16]]/SUM(OO[16])</f>
        <v>0</v>
      </c>
      <c r="S435" s="10">
        <f>3/24*OO[[#This Row],[75 (28JUN1985 06:00:00)-Water Temperature (C)]]*OO[[#This Row],[17]]/SUM(OO[17])</f>
        <v>0</v>
      </c>
      <c r="T435" s="10">
        <f>3/24*OO[[#This Row],[76 (28JUN1985 09:00:00)-Water Temperature (C)]]*OO[[#This Row],[18]]/SUM(OO[18])</f>
        <v>0</v>
      </c>
      <c r="U435" s="10">
        <f>3/24*OO[[#This Row],[77 (28JUN1985 12:00:00)-Water Temperature (C)]]*OO[[#This Row],[19]]/SUM(OO[19])</f>
        <v>0</v>
      </c>
      <c r="V435" s="10">
        <f>3/24000000*OO[[#This Row],[78 (28JUN1985 15:00:00)-Water Temperature (C)]]*OO[[#This Row],[20]]</f>
        <v>0</v>
      </c>
      <c r="W435" s="10">
        <f>3/24000000*OO[[#This Row],[79 (28JUN1985 18:00:00)-Water Temperature (C)]]*OO[[#This Row],[21]]</f>
        <v>0</v>
      </c>
      <c r="X435" s="10">
        <f>3/24000000*OO[[#This Row],[80 (28JUN1985 21:00:00)-Water Temperature (C)]]*OO[[#This Row],[22]]</f>
        <v>0</v>
      </c>
      <c r="Y435" s="10">
        <f>3/24000000*OO[[#This Row],[81 (29JUN1985 00:00:00)-Water Temperature (C)]]*OO[[#This Row],[23]]</f>
        <v>7.6435022325975E-42</v>
      </c>
      <c r="Z435" s="10">
        <f>3/24000000*OO[[#This Row],[82 (29JUN1985 03:00:00)-Water Temperature (C)]]*OO[[#This Row],[24]]</f>
        <v>4.7124897153750009E-36</v>
      </c>
      <c r="AA435" s="10">
        <f>3/24000000*OO[[#This Row],[83 (29JUN1985 06:00:00)-Water Temperature (C)]]*OO[[#This Row],[25]]</f>
        <v>2.8565915666399994E-29</v>
      </c>
      <c r="AB435" s="10">
        <f>3/24000000*OO[[#This Row],[84 (29JUN1985 09:00:00)-Water Temperature (C)]]*OO[[#This Row],[26]]</f>
        <v>4.4046461289349996E-24</v>
      </c>
      <c r="AC435" s="10">
        <f>3/24000000*OO[[#This Row],[85 (29JUN1985 12:00:00)-Water Temperature (C)]]*OO[[#This Row],[27]]</f>
        <v>3.2959830559399997E-20</v>
      </c>
      <c r="AD435" s="10">
        <f>3/24000000*OO[[#This Row],[86 (29JUN1985 15:00:00)-Water Temperature (C)]]*OO[[#This Row],[28]]</f>
        <v>4.4124364031000001E-17</v>
      </c>
      <c r="AE435" s="10">
        <f>3/24000000*OO[[#This Row],[88 (29JUN1985 21:00:00)-Water Temperature (C)]]*OO[[#This Row],[30]]</f>
        <v>2.8982098109737499E-12</v>
      </c>
      <c r="AF435" s="10">
        <f>3/24000000*OO[[#This Row],[88 (29JUN1985 21:00:00)-Water Temperature (C)]]*OO[[#This Row],[30]]</f>
        <v>2.8982098109737499E-12</v>
      </c>
      <c r="AG435" s="10">
        <f>3/24000000*OO[[#This Row],[89 (30JUN1985 00:00:00)-Water Temperature (C)]]*OO[[#This Row],[31]]</f>
        <v>2.1735117813337499E-10</v>
      </c>
      <c r="AH435" s="10">
        <f>3/24000000*OO[[#This Row],[90 (30JUN1985 03:00:00)-Water Temperature (C)]]*OO[[#This Row],[32]]</f>
        <v>8.6492175046687497E-9</v>
      </c>
      <c r="AI435" s="10">
        <f>3/24000000*OO[[#This Row],[91 (30JUN1985 06:00:00)-Water Temperature (C)]]*OO[[#This Row],[33]]</f>
        <v>1.987607920436375E-7</v>
      </c>
      <c r="AJ435" s="10">
        <f>3/24000000*OO[[#This Row],[92 (30JUN1985 09:00:00)-Water Temperature (C)]]*OO[[#This Row],[34]]</f>
        <v>2.9041211226374999E-6</v>
      </c>
      <c r="AK435" s="10">
        <f>3/24000000*OO[[#This Row],[93 (30JUN1985 12:00:00)-Water Temperature (C)]]*OO[[#This Row],[35]]</f>
        <v>2.8282186038599996E-5</v>
      </c>
      <c r="AL435" s="10">
        <f>3/24000000*OO[[#This Row],[94 (30JUN1985 15:00:00)-Water Temperature (C)]]*OO[[#This Row],[36]]</f>
        <v>1.9110909053145E-4</v>
      </c>
      <c r="AM435" s="10">
        <f>3/24000000*OO[[#This Row],[95 (30JUN1985 18:00:00)-Water Temperature (C)]]*OO[[#This Row],[37]]</f>
        <v>9.2891965534874993E-4</v>
      </c>
      <c r="AN435" s="10">
        <f>3/24000000*OO[[#This Row],[96 (30JUN1985 21:00:00)-Water Temperature (C)]]*OO[[#This Row],[38]]</f>
        <v>3.2967019772200002E-3</v>
      </c>
      <c r="AO435" s="10">
        <f>3/24000000*OO[[#This Row],[97 (01JUL1985 00:00:00)-Water Temperature (C)]]*OO[[#This Row],[39]]</f>
        <v>8.899900117440001E-3</v>
      </c>
      <c r="AP435" s="10">
        <f>3/24000000*OO[[#This Row],[98 (01JUL1985 03:00:00)-Water Temperature (C)]]*OO[[#This Row],[40]]</f>
        <v>1.8825404898335001E-2</v>
      </c>
      <c r="AQ435" s="10">
        <f>3/24000000*OO[[#This Row],[99 (01JUL1985 06:00:00)-Water Temperature (C)]]*OO[[#This Row],[41]]</f>
        <v>3.2134282505599999E-2</v>
      </c>
      <c r="AR435" s="10">
        <f>3/24000000*OO[[#This Row],[100 (01JUL1985 09:00:00)-Water Temperature (C)]]*OO[[#This Row],[42]]</f>
        <v>4.6780175165625E-2</v>
      </c>
      <c r="AS435" s="10">
        <f>3/24000000*OO[[#This Row],[101 (01JUL1985 12:00:00)-Water Temperature (C)]]*OO[[#This Row],[43]]</f>
        <v>5.6264407108387496E-2</v>
      </c>
      <c r="AT435" s="10">
        <f>3/24000000*OO[[#This Row],[102 (01JUL1985 15:00:00)-Water Temperature (C)]]*OO[[#This Row],[44]]</f>
        <v>5.7878095374812505E-2</v>
      </c>
      <c r="AU435" s="10">
        <f>3/24000000*OO[[#This Row],[103 (01JUL1985 18:00:00)-Water Temperature (C)]]*OO[[#This Row],[45]]</f>
        <v>5.1931290042174998E-2</v>
      </c>
      <c r="AV435" s="10">
        <f>3/24000000*OO[[#This Row],[104 (01JUL1985 21:00:00)-Water Temperature (C)]]*OO[[#This Row],[46]]</f>
        <v>4.0817798603675001E-2</v>
      </c>
      <c r="AW435" s="10">
        <f>3/24000000*OO[[#This Row],[105 (02JUL1985 00:00:00)-Water Temperature (C)]]*OO[[#This Row],[47]]</f>
        <v>2.8364204343749998E-2</v>
      </c>
      <c r="AX435" s="10">
        <f>3/24000000*OO[[#This Row],[106 (02JUL1985 03:00:00)-Water Temperature (C)]]*OO[[#This Row],[48]]</f>
        <v>1.7399384866909999E-2</v>
      </c>
      <c r="AY435" s="10">
        <f>3/24000000*OO[[#This Row],[107 (02JUL1985 06:00:00)-Water Temperature (C)]]*OO[[#This Row],[49]]</f>
        <v>9.5628032959799991E-3</v>
      </c>
      <c r="AZ435" s="10">
        <f>3/24000000*OO[[#This Row],[108 (02JUL1985 09:00:00)-Water Temperature (C)]]*OO[[#This Row],[50]]</f>
        <v>4.9459869972449987E-3</v>
      </c>
      <c r="BA435" s="10">
        <f>3/24000000*OO[[#This Row],[109 (02JUL1985 12:00:00)-Water Temperature (C)]]*OO[[#This Row],[51]]</f>
        <v>2.3758827348375E-3</v>
      </c>
      <c r="BB435" s="10">
        <f>3/24000000*OO[[#This Row],[110 (02JUL1985 15:00:00)-Water Temperature (C)]]*OO[[#This Row],[52]]</f>
        <v>1.105565923690125E-3</v>
      </c>
      <c r="BC435" s="10">
        <f>3/24000000*OO[[#This Row],[111 (02JUL1985 18:00:00)-Water Temperature (C)]]*OO[[#This Row],[53]]</f>
        <v>5.0951958197400008E-4</v>
      </c>
      <c r="BD435" s="10">
        <f>3/24000000*OO[[#This Row],[112 (02JUL1985 21:00:00)-Water Temperature (C)]]*OO[[#This Row],[54]]</f>
        <v>2.4022221400470001E-4</v>
      </c>
      <c r="BE435" s="10">
        <f>3/24000000*OO[[#This Row],[113 (03JUL1985 00:00:00)-Water Temperature (C)]]*OO[[#This Row],[55]]</f>
        <v>1.2737387022E-4</v>
      </c>
      <c r="BF435" s="10">
        <f>3/24000000*OO[[#This Row],[114 (03JUL1985 03:00:00)-Water Temperature (C)]]*OO[[#This Row],[56]]</f>
        <v>8.3856261448124995E-5</v>
      </c>
      <c r="BG435" s="10">
        <f>3/24000000*OO[[#This Row],[115 (03JUL1985 06:00:00)-Water Temperature (C)]]*OO[[#This Row],[57]]</f>
        <v>6.5895242015850006E-5</v>
      </c>
      <c r="BH435" s="10">
        <f>3/24000000*OO[[#This Row],[116 (03JUL1985 09:00:00)-Water Temperature (C)]]*OO[[#This Row],[58]]</f>
        <v>5.86227831038625E-5</v>
      </c>
      <c r="BI435" s="10">
        <f>3/24000000*OO[[#This Row],[117 (03JUL1985 12:00:00)-Water Temperature (C)]]*OO[[#This Row],[59]]</f>
        <v>5.392515531574999E-5</v>
      </c>
      <c r="BJ435" s="10">
        <f>3/24000000*OO[[#This Row],[118 (03JUL1985 15:00:00)-Water Temperature (C)]]*OO[[#This Row],[60]]</f>
        <v>4.9753652790075002E-5</v>
      </c>
      <c r="BK435" s="10">
        <f>3/24000000*OO[[#This Row],[119 (03JUL1985 18:00:00)-Water Temperature (C)]]*OO[[#This Row],[61]]</f>
        <v>4.6105297754199999E-5</v>
      </c>
      <c r="BL435" s="10">
        <f>3/24000000*OO[[#This Row],[120 (03JUL1985 21:00:00)-Water Temperature (C)]]*OO[[#This Row],[62]]</f>
        <v>4.1651023619974999E-5</v>
      </c>
      <c r="BM435" s="10">
        <f>3/24000000*OO[[#This Row],[121 (04JUL1985 00:00:00)-Water Temperature (C)]]*OO[[#This Row],[63]]</f>
        <v>3.6684486931899996E-5</v>
      </c>
      <c r="BN435" s="10">
        <f>3/24000000*OO[[#This Row],[122 (04JUL1985 03:00:00)-Water Temperature (C)]]*OO[[#This Row],[64]]</f>
        <v>3.1862049872624999E-5</v>
      </c>
      <c r="BO435" s="10">
        <f>3/24000000*OO[[#This Row],[123 (04JUL1985 06:00:00)-Water Temperature (C)]]*OO[[#This Row],[65]]</f>
        <v>2.7014223219037498E-5</v>
      </c>
      <c r="BP435" s="10">
        <f>3/24000000*OO[[#This Row],[124 (04JUL1985 09:00:00)-Water Temperature (C)]]*OO[[#This Row],[66]]</f>
        <v>2.3376853695597498E-5</v>
      </c>
      <c r="BQ435" s="10">
        <f>3/24000000*OO[[#This Row],[125 (04JUL1985 12:00:00)-Water Temperature (C)]]*OO[[#This Row],[67]]</f>
        <v>2.0184397365742499E-5</v>
      </c>
      <c r="BR435" s="10">
        <f>3/24000000*OO[[#This Row],[126 (04JUL1985 15:00:00)-Water Temperature (C)]]*OO[[#This Row],[68]]</f>
        <v>1.7678344837956251E-5</v>
      </c>
      <c r="BS435" s="10">
        <f>3/24000000*OO[[#This Row],[127 (04JUL1985 18:00:00)-Water Temperature (C)]]*OO[[#This Row],[69]]</f>
        <v>1.5513768095280002E-5</v>
      </c>
      <c r="BT435" s="10">
        <f>3/24000000*OO[[#This Row],[128 (04JUL1985 21:00:00)-Water Temperature (C)]]*OO[[#This Row],[70]]</f>
        <v>1.3588828387668749E-5</v>
      </c>
      <c r="BU435" s="10">
        <f>3/24000000*OO[[#This Row],[129 (05JUL1985 00:00:00)-Water Temperature (C)]]*OO[[#This Row],[71]]</f>
        <v>1.1779318250774999E-5</v>
      </c>
      <c r="BV435" s="10">
        <f>3/24000000*OO[[#This Row],[130 (05JUL1985 03:00:00)-Water Temperature (C)]]*OO[[#This Row],[72]]</f>
        <v>9.9688851401625002E-6</v>
      </c>
      <c r="BW435" s="10">
        <f>3/24000000*OO[[#This Row],[131 (05JUL1985 06:00:00)-Water Temperature (C)]]*OO[[#This Row],[73]]</f>
        <v>8.176290776371249E-6</v>
      </c>
      <c r="BX435" s="10">
        <f>3/24000000*OO[[#This Row],[132 (05JUL1985 09:00:00)-Water Temperature (C)]]*OO[[#This Row],[74]]</f>
        <v>6.7284080715037491E-6</v>
      </c>
      <c r="BY435" s="10">
        <f>3/24000000*OO[[#This Row],[133 (05JUL1985 12:00:00)-Water Temperature (C)]]*OO[[#This Row],[75]]</f>
        <v>5.4062913355087507E-6</v>
      </c>
      <c r="BZ435" s="10">
        <f>3/24000000*OO[[#This Row],[134 (05JUL1985 15:00:00)-Water Temperature (C)]]*OO[[#This Row],[76]]</f>
        <v>4.3778758795474995E-6</v>
      </c>
      <c r="CA435" s="10">
        <f>3/24000000*OO[[#This Row],[135 (05JUL1985 18:00:00)-Water Temperature (C)]]*OO[[#This Row],[77]]</f>
        <v>3.6301486083800001E-6</v>
      </c>
      <c r="CB435" s="10">
        <f>3/24000000*OO[[#This Row],[136 (05JUL1985 21:00:00)-Water Temperature (C)]]*OO[[#This Row],[78]]</f>
        <v>3.0442763886049998E-6</v>
      </c>
      <c r="CC435" s="10">
        <f>3/24000000*OO[[#This Row],[137 (06JUL1985 00:00:00)-Water Temperature (C)]]*OO[[#This Row],[79]]</f>
        <v>2.5824710223825001E-6</v>
      </c>
      <c r="CD435" s="10">
        <f>3/24000000*OO[[#This Row],[138 (06JUL1985 03:00:00)-Water Temperature (C)]]*OO[[#This Row],[80]]</f>
        <v>2.2425050342660001E-6</v>
      </c>
      <c r="CE435" s="10">
        <f>3/24000000*OO[[#This Row],[139 (06JUL1985 06:00:00)-Water Temperature (C)]]*OO[[#This Row],[81]]</f>
        <v>1.9941785367759999E-6</v>
      </c>
      <c r="CF435" s="10">
        <f>3/24000000*OO[[#This Row],[140 (06JUL1985 09:00:00)-Water Temperature (C)]]*OO[[#This Row],[82]]</f>
        <v>1.8638857801979998E-6</v>
      </c>
      <c r="CG435" s="10">
        <f>3/24000000*OO[[#This Row],[141 (06JUL1985 12:00:00)-Water Temperature (C)]]*OO[[#This Row],[83]]</f>
        <v>1.7538132110462499E-6</v>
      </c>
      <c r="CH435" s="10">
        <f>3/24000000*OO[[#This Row],[142 (06JUL1985 15:00:00)-Water Temperature (C)]]*OO[[#This Row],[84]]</f>
        <v>1.6800201373182499E-6</v>
      </c>
      <c r="CI435" s="10">
        <f>3/24000000*OO[[#This Row],[143 (06JUL1985 18:00:00)-Water Temperature (C)]]*OO[[#This Row],[85]]</f>
        <v>1.6526033063969999E-6</v>
      </c>
      <c r="CJ435" s="10">
        <f>3/24000000*OO[[#This Row],[144 (06JUL1985 21:00:00)-Water Temperature (C)]]*OO[[#This Row],[86]]</f>
        <v>1.6012906543590001E-6</v>
      </c>
      <c r="CK435" s="10">
        <f>3/24000000*OO[[#This Row],[145 (07JUL1985 00:00:00)-Water Temperature (C)]]*OO[[#This Row],[87]]</f>
        <v>1.5183958031007498E-6</v>
      </c>
      <c r="CL435" s="10">
        <f>3/24000000*OO[[#This Row],[146 (07JUL1985 03:00:00)-Water Temperature (C)]]*OO[[#This Row],[88]]</f>
        <v>1.44572058948225E-6</v>
      </c>
      <c r="CM435" s="10">
        <f>3/24000000*OO[[#This Row],[147 (07JUL1985 06:00:00)-Water Temperature (C)]]*OO[[#This Row],[89]]</f>
        <v>1.3705604301255001E-6</v>
      </c>
      <c r="CN435" s="10">
        <f>3/24000000*OO[[#This Row],[148 (07JUL1985 09:00:00)-Water Temperature (C)]]*OO[[#This Row],[90]]</f>
        <v>1.33603933619975E-6</v>
      </c>
      <c r="CO435" s="10">
        <f>3/24000000*OO[[#This Row],[149 (07JUL1985 12:00:00)-Water Temperature (C)]]*OO[[#This Row],[91]]</f>
        <v>1.3120762781747499E-6</v>
      </c>
      <c r="CP435" s="10">
        <f>3/24000000*OO[[#This Row],[150 (07JUL1985 15:00:00)-Water Temperature (C)]]*OO[[#This Row],[92]]</f>
        <v>1.2967929389925001E-6</v>
      </c>
      <c r="CQ435" s="10">
        <f>3/24000000*OO[[#This Row],[151 (07JUL1985 18:00:00)-Water Temperature (C)]]*OO[[#This Row],[93]]</f>
        <v>1.2961140582079999E-6</v>
      </c>
      <c r="CR435" s="10">
        <f>3/24000000*OO[[#This Row],[152 (07JUL1985 21:00:00)-Water Temperature (C)]]*OO[[#This Row],[94]]</f>
        <v>1.267063021241875E-6</v>
      </c>
      <c r="CS435" s="10">
        <f>3/24000000*OO[[#This Row],[153 (08JUL1985 00:00:00)-Water Temperature (C)]]*OO[[#This Row],[95]]</f>
        <v>1.2106406677713748E-6</v>
      </c>
      <c r="CT435" s="10">
        <f>3/24000000*OO[[#This Row],[154 (08JUL1985 03:00:00)-Water Temperature (C)]]*OO[[#This Row],[96]]</f>
        <v>1.1428039048519998E-6</v>
      </c>
      <c r="CU435" s="10">
        <f>3/24000000*OO[[#This Row],[155 (08JUL1985 06:00:00)-Water Temperature (C)]]*OO[[#This Row],[97]]</f>
        <v>1.0666523260441249E-6</v>
      </c>
      <c r="CV435" s="10">
        <f>3/24000000*OO[[#This Row],[156 (08JUL1985 09:00:00)-Water Temperature (C)]]*OO[[#This Row],[98]]</f>
        <v>9.9461415663274978E-7</v>
      </c>
      <c r="CW435" s="10">
        <f>3/24000000*OO[[#This Row],[157 (08JUL1985 12:00:00)-Water Temperature (C)]]*OO[[#This Row],[99]]</f>
        <v>9.5150863760625007E-7</v>
      </c>
    </row>
    <row r="436" spans="1:101" x14ac:dyDescent="0.35">
      <c r="A436" t="s">
        <v>443</v>
      </c>
      <c r="B436">
        <v>851.45569999999998</v>
      </c>
      <c r="C436" s="10">
        <f>3/24*OO[[#This Row],[59 (26JUN1985 06:00:00)-Water Temperature (C)]]*OO[[#This Row],[1]]/SUM(OO[1])</f>
        <v>0</v>
      </c>
      <c r="D436" s="10">
        <f>3/24*OO[[#This Row],[60 (26JUN1985 09:00:00)-Water Temperature (C)]]*OO[[#This Row],[2]]/SUM(OO[2])</f>
        <v>0</v>
      </c>
      <c r="E436" s="10">
        <f>3/24*OO[[#This Row],[61 (26JUN1985 12:00:00)-Water Temperature (C)]]*OO[[#This Row],[3]]/SUM(OO[3])</f>
        <v>0</v>
      </c>
      <c r="F436" s="10">
        <f>3/24*OO[[#This Row],[62 (26JUN1985 15:00:00)-Water Temperature (C)]]*OO[[#This Row],[4]]/SUM(OO[4])</f>
        <v>0</v>
      </c>
      <c r="G436" s="10">
        <f>3/24*OO[[#This Row],[63 (26JUN1985 18:00:00)-Water Temperature (C)]]*OO[[#This Row],[5]]/SUM(OO[5])</f>
        <v>0</v>
      </c>
      <c r="H436" s="10">
        <f>3/24*OO[[#This Row],[64 (26JUN1985 21:00:00)-Water Temperature (C)]]*OO[[#This Row],[6]]/SUM(OO[6])</f>
        <v>0</v>
      </c>
      <c r="I436" s="10">
        <f>3/24*OO[[#This Row],[65 (27JUN1985 00:00:00)-Water Temperature (C)]]*OO[[#This Row],[7]]/SUM(OO[7])</f>
        <v>0</v>
      </c>
      <c r="J436" s="10">
        <f>3/24*OO[[#This Row],[66 (27JUN1985 03:00:00)-Water Temperature (C)]]*OO[[#This Row],[8]]/SUM(OO[8])</f>
        <v>0</v>
      </c>
      <c r="K436" s="10">
        <f>3/24*OO[[#This Row],[67 (27JUN1985 06:00:00)-Water Temperature (C)]]*OO[[#This Row],[9]]/SUM(OO[9])</f>
        <v>0</v>
      </c>
      <c r="L436" s="10">
        <f>3/24*OO[[#This Row],[68 (27JUN1985 09:00:00)-Water Temperature (C)]]*OO[[#This Row],[10]]/SUM(OO[10])</f>
        <v>0</v>
      </c>
      <c r="M436" s="10">
        <f>3/24*OO[[#This Row],[69 (27JUN1985 12:00:00)-Water Temperature (C)]]*OO[[#This Row],[11]]/SUM(OO[11])</f>
        <v>0</v>
      </c>
      <c r="N436" s="10">
        <f>3/24*OO[[#This Row],[70 (27JUN1985 15:00:00)-Water Temperature (C)]]*OO[[#This Row],[12]]/SUM(OO[12])</f>
        <v>0</v>
      </c>
      <c r="O436" s="10">
        <f>3/24*OO[[#This Row],[71 (27JUN1985 18:00:00)-Water Temperature (C)]]*OO[[#This Row],[13]]/SUM(OO[13])</f>
        <v>0</v>
      </c>
      <c r="P436" s="10">
        <f>3/24*OO[[#This Row],[72 (27JUN1985 21:00:00)-Water Temperature (C)]]*OO[[#This Row],[14]]/SUM(OO[14])</f>
        <v>0</v>
      </c>
      <c r="Q436" s="10">
        <f>3/24*OO[[#This Row],[73 (28JUN1985 00:00:00)-Water Temperature (C)]]*OO[[#This Row],[15]]/SUM(OO[15])</f>
        <v>0</v>
      </c>
      <c r="R436" s="10">
        <f>3/24*OO[[#This Row],[74 (28JUN1985 03:00:00)-Water Temperature (C)]]*OO[[#This Row],[16]]/SUM(OO[16])</f>
        <v>0</v>
      </c>
      <c r="S436" s="10">
        <f>3/24*OO[[#This Row],[75 (28JUN1985 06:00:00)-Water Temperature (C)]]*OO[[#This Row],[17]]/SUM(OO[17])</f>
        <v>0</v>
      </c>
      <c r="T436" s="10">
        <f>3/24*OO[[#This Row],[76 (28JUN1985 09:00:00)-Water Temperature (C)]]*OO[[#This Row],[18]]/SUM(OO[18])</f>
        <v>0</v>
      </c>
      <c r="U436" s="10">
        <f>3/24*OO[[#This Row],[77 (28JUN1985 12:00:00)-Water Temperature (C)]]*OO[[#This Row],[19]]/SUM(OO[19])</f>
        <v>0</v>
      </c>
      <c r="V436" s="10">
        <f>3/24000000*OO[[#This Row],[78 (28JUN1985 15:00:00)-Water Temperature (C)]]*OO[[#This Row],[20]]</f>
        <v>0</v>
      </c>
      <c r="W436" s="10">
        <f>3/24000000*OO[[#This Row],[79 (28JUN1985 18:00:00)-Water Temperature (C)]]*OO[[#This Row],[21]]</f>
        <v>0</v>
      </c>
      <c r="X436" s="10">
        <f>3/24000000*OO[[#This Row],[80 (28JUN1985 21:00:00)-Water Temperature (C)]]*OO[[#This Row],[22]]</f>
        <v>0</v>
      </c>
      <c r="Y436" s="10">
        <f>3/24000000*OO[[#This Row],[81 (29JUN1985 00:00:00)-Water Temperature (C)]]*OO[[#This Row],[23]]</f>
        <v>1.6213543499257498E-42</v>
      </c>
      <c r="Z436" s="10">
        <f>3/24000000*OO[[#This Row],[82 (29JUN1985 03:00:00)-Water Temperature (C)]]*OO[[#This Row],[24]]</f>
        <v>1.2888552422099999E-36</v>
      </c>
      <c r="AA436" s="10">
        <f>3/24000000*OO[[#This Row],[83 (29JUN1985 06:00:00)-Water Temperature (C)]]*OO[[#This Row],[25]]</f>
        <v>6.9699988458187498E-30</v>
      </c>
      <c r="AB436" s="10">
        <f>3/24000000*OO[[#This Row],[84 (29JUN1985 09:00:00)-Water Temperature (C)]]*OO[[#This Row],[26]]</f>
        <v>1.3306448605106251E-24</v>
      </c>
      <c r="AC436" s="10">
        <f>3/24000000*OO[[#This Row],[85 (29JUN1985 12:00:00)-Water Temperature (C)]]*OO[[#This Row],[27]]</f>
        <v>1.2403811961393748E-20</v>
      </c>
      <c r="AD436" s="10">
        <f>3/24000000*OO[[#This Row],[86 (29JUN1985 15:00:00)-Water Temperature (C)]]*OO[[#This Row],[28]]</f>
        <v>1.9014022735242497E-17</v>
      </c>
      <c r="AE436" s="10">
        <f>3/24000000*OO[[#This Row],[88 (29JUN1985 21:00:00)-Water Temperature (C)]]*OO[[#This Row],[30]]</f>
        <v>1.5086940372399999E-12</v>
      </c>
      <c r="AF436" s="10">
        <f>3/24000000*OO[[#This Row],[88 (29JUN1985 21:00:00)-Water Temperature (C)]]*OO[[#This Row],[30]]</f>
        <v>1.5086940372399999E-12</v>
      </c>
      <c r="AG436" s="10">
        <f>3/24000000*OO[[#This Row],[89 (30JUN1985 00:00:00)-Water Temperature (C)]]*OO[[#This Row],[31]]</f>
        <v>1.221970437101875E-10</v>
      </c>
      <c r="AH436" s="10">
        <f>3/24000000*OO[[#This Row],[90 (30JUN1985 03:00:00)-Water Temperature (C)]]*OO[[#This Row],[32]]</f>
        <v>5.2306102957350002E-9</v>
      </c>
      <c r="AI436" s="10">
        <f>3/24000000*OO[[#This Row],[91 (30JUN1985 06:00:00)-Water Temperature (C)]]*OO[[#This Row],[33]]</f>
        <v>1.2895149766267499E-7</v>
      </c>
      <c r="AJ436" s="10">
        <f>3/24000000*OO[[#This Row],[92 (30JUN1985 09:00:00)-Water Temperature (C)]]*OO[[#This Row],[34]]</f>
        <v>2.013472330192E-6</v>
      </c>
      <c r="AK436" s="10">
        <f>3/24000000*OO[[#This Row],[93 (30JUN1985 12:00:00)-Water Temperature (C)]]*OO[[#This Row],[35]]</f>
        <v>2.0891630498507496E-5</v>
      </c>
      <c r="AL436" s="10">
        <f>3/24000000*OO[[#This Row],[94 (30JUN1985 15:00:00)-Water Temperature (C)]]*OO[[#This Row],[36]]</f>
        <v>1.4958412244362498E-4</v>
      </c>
      <c r="AM436" s="10">
        <f>3/24000000*OO[[#This Row],[95 (30JUN1985 18:00:00)-Water Temperature (C)]]*OO[[#This Row],[37]]</f>
        <v>7.6618532318199989E-4</v>
      </c>
      <c r="AN436" s="10">
        <f>3/24000000*OO[[#This Row],[96 (30JUN1985 21:00:00)-Water Temperature (C)]]*OO[[#This Row],[38]]</f>
        <v>2.8579354112837504E-3</v>
      </c>
      <c r="AO436" s="10">
        <f>3/24000000*OO[[#This Row],[97 (01JUL1985 00:00:00)-Water Temperature (C)]]*OO[[#This Row],[39]]</f>
        <v>8.1092049042937493E-3</v>
      </c>
      <c r="AP436" s="10">
        <f>3/24000000*OO[[#This Row],[98 (01JUL1985 03:00:00)-Water Temperature (C)]]*OO[[#This Row],[40]]</f>
        <v>1.808733082494E-2</v>
      </c>
      <c r="AQ436" s="10">
        <f>3/24000000*OO[[#This Row],[99 (01JUL1985 06:00:00)-Water Temperature (C)]]*OO[[#This Row],[41]]</f>
        <v>3.2609412746724999E-2</v>
      </c>
      <c r="AR436" s="10">
        <f>3/24000000*OO[[#This Row],[100 (01JUL1985 09:00:00)-Water Temperature (C)]]*OO[[#This Row],[42]]</f>
        <v>5.0313336266600006E-2</v>
      </c>
      <c r="AS436" s="10">
        <f>3/24000000*OO[[#This Row],[101 (01JUL1985 12:00:00)-Water Temperature (C)]]*OO[[#This Row],[43]]</f>
        <v>6.3880135982162495E-2</v>
      </c>
      <c r="AT436" s="10">
        <f>3/24000000*OO[[#This Row],[102 (01JUL1985 15:00:00)-Water Temperature (C)]]*OO[[#This Row],[44]]</f>
        <v>6.8929399147949988E-2</v>
      </c>
      <c r="AU436" s="10">
        <f>3/24000000*OO[[#This Row],[103 (01JUL1985 18:00:00)-Water Temperature (C)]]*OO[[#This Row],[45]]</f>
        <v>6.4554487488112489E-2</v>
      </c>
      <c r="AV436" s="10">
        <f>3/24000000*OO[[#This Row],[104 (01JUL1985 21:00:00)-Water Temperature (C)]]*OO[[#This Row],[46]]</f>
        <v>5.3041303154999997E-2</v>
      </c>
      <c r="AW436" s="10">
        <f>3/24000000*OO[[#This Row],[105 (02JUL1985 00:00:00)-Water Temperature (C)]]*OO[[#This Row],[47]]</f>
        <v>3.8734026122625005E-2</v>
      </c>
      <c r="AX436" s="10">
        <f>3/24000000*OO[[#This Row],[106 (02JUL1985 03:00:00)-Water Temperature (C)]]*OO[[#This Row],[48]]</f>
        <v>2.521825980155E-2</v>
      </c>
      <c r="AY436" s="10">
        <f>3/24000000*OO[[#This Row],[107 (02JUL1985 06:00:00)-Water Temperature (C)]]*OO[[#This Row],[49]]</f>
        <v>1.4826995570392498E-2</v>
      </c>
      <c r="AZ436" s="10">
        <f>3/24000000*OO[[#This Row],[108 (02JUL1985 09:00:00)-Water Temperature (C)]]*OO[[#This Row],[50]]</f>
        <v>8.2397299776512493E-3</v>
      </c>
      <c r="BA436" s="10">
        <f>3/24000000*OO[[#This Row],[109 (02JUL1985 12:00:00)-Water Temperature (C)]]*OO[[#This Row],[51]]</f>
        <v>4.1382160954700001E-3</v>
      </c>
      <c r="BB436" s="10">
        <f>3/24000000*OO[[#This Row],[110 (02JUL1985 15:00:00)-Water Temperature (C)]]*OO[[#This Row],[52]]</f>
        <v>1.9753470005769999E-3</v>
      </c>
      <c r="BC436" s="10">
        <f>3/24000000*OO[[#This Row],[111 (02JUL1985 18:00:00)-Water Temperature (C)]]*OO[[#This Row],[53]]</f>
        <v>9.2071496307800005E-4</v>
      </c>
      <c r="BD436" s="10">
        <f>3/24000000*OO[[#This Row],[112 (02JUL1985 21:00:00)-Water Temperature (C)]]*OO[[#This Row],[54]]</f>
        <v>4.2617270749075001E-4</v>
      </c>
      <c r="BE436" s="10">
        <f>3/24000000*OO[[#This Row],[113 (03JUL1985 00:00:00)-Water Temperature (C)]]*OO[[#This Row],[55]]</f>
        <v>2.1206581927808745E-4</v>
      </c>
      <c r="BF436" s="10">
        <f>3/24000000*OO[[#This Row],[114 (03JUL1985 03:00:00)-Water Temperature (C)]]*OO[[#This Row],[56]]</f>
        <v>1.279056270936375E-4</v>
      </c>
      <c r="BG436" s="10">
        <f>3/24000000*OO[[#This Row],[115 (03JUL1985 06:00:00)-Water Temperature (C)]]*OO[[#This Row],[57]]</f>
        <v>9.4697158578750003E-5</v>
      </c>
      <c r="BH436" s="10">
        <f>3/24000000*OO[[#This Row],[116 (03JUL1985 09:00:00)-Water Temperature (C)]]*OO[[#This Row],[58]]</f>
        <v>8.2327806878399991E-5</v>
      </c>
      <c r="BI436" s="10">
        <f>3/24000000*OO[[#This Row],[117 (03JUL1985 12:00:00)-Water Temperature (C)]]*OO[[#This Row],[59]]</f>
        <v>7.55762942906625E-5</v>
      </c>
      <c r="BJ436" s="10">
        <f>3/24000000*OO[[#This Row],[118 (03JUL1985 15:00:00)-Water Temperature (C)]]*OO[[#This Row],[60]]</f>
        <v>6.9780844554474992E-5</v>
      </c>
      <c r="BK436" s="10">
        <f>3/24000000*OO[[#This Row],[119 (03JUL1985 18:00:00)-Water Temperature (C)]]*OO[[#This Row],[61]]</f>
        <v>6.4719315144249985E-5</v>
      </c>
      <c r="BL436" s="10">
        <f>3/24000000*OO[[#This Row],[120 (03JUL1985 21:00:00)-Water Temperature (C)]]*OO[[#This Row],[62]]</f>
        <v>5.8577639386500002E-5</v>
      </c>
      <c r="BM436" s="10">
        <f>3/24000000*OO[[#This Row],[121 (04JUL1985 00:00:00)-Water Temperature (C)]]*OO[[#This Row],[63]]</f>
        <v>5.1878057421199997E-5</v>
      </c>
      <c r="BN436" s="10">
        <f>3/24000000*OO[[#This Row],[122 (04JUL1985 03:00:00)-Water Temperature (C)]]*OO[[#This Row],[64]]</f>
        <v>4.5472498660575005E-5</v>
      </c>
      <c r="BO436" s="10">
        <f>3/24000000*OO[[#This Row],[123 (04JUL1985 06:00:00)-Water Temperature (C)]]*OO[[#This Row],[65]]</f>
        <v>3.9068860619249991E-5</v>
      </c>
      <c r="BP436" s="10">
        <f>3/24000000*OO[[#This Row],[124 (04JUL1985 09:00:00)-Water Temperature (C)]]*OO[[#This Row],[66]]</f>
        <v>3.3579582842137493E-5</v>
      </c>
      <c r="BQ436" s="10">
        <f>3/24000000*OO[[#This Row],[125 (04JUL1985 12:00:00)-Water Temperature (C)]]*OO[[#This Row],[67]]</f>
        <v>2.8703952763199996E-5</v>
      </c>
      <c r="BR436" s="10">
        <f>3/24000000*OO[[#This Row],[126 (04JUL1985 15:00:00)-Water Temperature (C)]]*OO[[#This Row],[68]]</f>
        <v>2.4753978603599998E-5</v>
      </c>
      <c r="BS436" s="10">
        <f>3/24000000*OO[[#This Row],[127 (04JUL1985 18:00:00)-Water Temperature (C)]]*OO[[#This Row],[69]]</f>
        <v>2.1375734016915E-5</v>
      </c>
      <c r="BT436" s="10">
        <f>3/24000000*OO[[#This Row],[128 (04JUL1985 21:00:00)-Water Temperature (C)]]*OO[[#This Row],[70]]</f>
        <v>1.8448960320061248E-5</v>
      </c>
      <c r="BU436" s="10">
        <f>3/24000000*OO[[#This Row],[129 (05JUL1985 00:00:00)-Water Temperature (C)]]*OO[[#This Row],[71]]</f>
        <v>1.5864351964987499E-5</v>
      </c>
      <c r="BV436" s="10">
        <f>3/24000000*OO[[#This Row],[130 (05JUL1985 03:00:00)-Water Temperature (C)]]*OO[[#This Row],[72]]</f>
        <v>1.3363575044557501E-5</v>
      </c>
      <c r="BW436" s="10">
        <f>3/24000000*OO[[#This Row],[131 (05JUL1985 06:00:00)-Water Temperature (C)]]*OO[[#This Row],[73]]</f>
        <v>1.093034451716625E-5</v>
      </c>
      <c r="BX436" s="10">
        <f>3/24000000*OO[[#This Row],[132 (05JUL1985 09:00:00)-Water Temperature (C)]]*OO[[#This Row],[74]]</f>
        <v>8.9377611265124981E-6</v>
      </c>
      <c r="BY436" s="10">
        <f>3/24000000*OO[[#This Row],[133 (05JUL1985 12:00:00)-Water Temperature (C)]]*OO[[#This Row],[75]]</f>
        <v>7.1030210231250002E-6</v>
      </c>
      <c r="BZ436" s="10">
        <f>3/24000000*OO[[#This Row],[134 (05JUL1985 15:00:00)-Water Temperature (C)]]*OO[[#This Row],[76]]</f>
        <v>5.6589595356412503E-6</v>
      </c>
      <c r="CA436" s="10">
        <f>3/24000000*OO[[#This Row],[135 (05JUL1985 18:00:00)-Water Temperature (C)]]*OO[[#This Row],[77]]</f>
        <v>4.6129995709799998E-6</v>
      </c>
      <c r="CB436" s="10">
        <f>3/24000000*OO[[#This Row],[136 (05JUL1985 21:00:00)-Water Temperature (C)]]*OO[[#This Row],[78]]</f>
        <v>3.7965930143849998E-6</v>
      </c>
      <c r="CC436" s="10">
        <f>3/24000000*OO[[#This Row],[137 (06JUL1985 00:00:00)-Water Temperature (C)]]*OO[[#This Row],[79]]</f>
        <v>3.1630492981749999E-6</v>
      </c>
      <c r="CD436" s="10">
        <f>3/24000000*OO[[#This Row],[138 (06JUL1985 03:00:00)-Water Temperature (C)]]*OO[[#This Row],[80]]</f>
        <v>2.7025177191775E-6</v>
      </c>
      <c r="CE436" s="10">
        <f>3/24000000*OO[[#This Row],[139 (06JUL1985 06:00:00)-Water Temperature (C)]]*OO[[#This Row],[81]]</f>
        <v>2.3733884701064999E-6</v>
      </c>
      <c r="CF436" s="10">
        <f>3/24000000*OO[[#This Row],[140 (06JUL1985 09:00:00)-Water Temperature (C)]]*OO[[#This Row],[82]]</f>
        <v>2.1911256645769997E-6</v>
      </c>
      <c r="CG436" s="10">
        <f>3/24000000*OO[[#This Row],[141 (06JUL1985 12:00:00)-Water Temperature (C)]]*OO[[#This Row],[83]]</f>
        <v>2.0381229557958751E-6</v>
      </c>
      <c r="CH436" s="10">
        <f>3/24000000*OO[[#This Row],[142 (06JUL1985 15:00:00)-Water Temperature (C)]]*OO[[#This Row],[84]]</f>
        <v>1.9260084880312497E-6</v>
      </c>
      <c r="CI436" s="10">
        <f>3/24000000*OO[[#This Row],[143 (06JUL1985 18:00:00)-Water Temperature (C)]]*OO[[#This Row],[85]]</f>
        <v>1.869635187721125E-6</v>
      </c>
      <c r="CJ436" s="10">
        <f>3/24000000*OO[[#This Row],[144 (06JUL1985 21:00:00)-Water Temperature (C)]]*OO[[#This Row],[86]]</f>
        <v>1.7940841746387498E-6</v>
      </c>
      <c r="CK436" s="10">
        <f>3/24000000*OO[[#This Row],[145 (07JUL1985 00:00:00)-Water Temperature (C)]]*OO[[#This Row],[87]]</f>
        <v>1.6861903060994999E-6</v>
      </c>
      <c r="CL436" s="10">
        <f>3/24000000*OO[[#This Row],[146 (07JUL1985 03:00:00)-Water Temperature (C)]]*OO[[#This Row],[88]]</f>
        <v>1.59274488276525E-6</v>
      </c>
      <c r="CM436" s="10">
        <f>3/24000000*OO[[#This Row],[147 (07JUL1985 06:00:00)-Water Temperature (C)]]*OO[[#This Row],[89]]</f>
        <v>1.501500908728125E-6</v>
      </c>
      <c r="CN436" s="10">
        <f>3/24000000*OO[[#This Row],[148 (07JUL1985 09:00:00)-Water Temperature (C)]]*OO[[#This Row],[90]]</f>
        <v>1.4524753638603747E-6</v>
      </c>
      <c r="CO436" s="10">
        <f>3/24000000*OO[[#This Row],[149 (07JUL1985 12:00:00)-Water Temperature (C)]]*OO[[#This Row],[91]]</f>
        <v>1.4144345179574999E-6</v>
      </c>
      <c r="CP436" s="10">
        <f>3/24000000*OO[[#This Row],[150 (07JUL1985 15:00:00)-Water Temperature (C)]]*OO[[#This Row],[92]]</f>
        <v>1.382985944955E-6</v>
      </c>
      <c r="CQ436" s="10">
        <f>3/24000000*OO[[#This Row],[151 (07JUL1985 18:00:00)-Water Temperature (C)]]*OO[[#This Row],[93]]</f>
        <v>1.367895549673E-6</v>
      </c>
      <c r="CR436" s="10">
        <f>3/24000000*OO[[#This Row],[152 (07JUL1985 21:00:00)-Water Temperature (C)]]*OO[[#This Row],[94]]</f>
        <v>1.3272071020229998E-6</v>
      </c>
      <c r="CS436" s="10">
        <f>3/24000000*OO[[#This Row],[153 (08JUL1985 00:00:00)-Water Temperature (C)]]*OO[[#This Row],[95]]</f>
        <v>1.259517536496625E-6</v>
      </c>
      <c r="CT436" s="10">
        <f>3/24000000*OO[[#This Row],[154 (08JUL1985 03:00:00)-Water Temperature (C)]]*OO[[#This Row],[96]]</f>
        <v>1.18173885561325E-6</v>
      </c>
      <c r="CU436" s="10">
        <f>3/24000000*OO[[#This Row],[155 (08JUL1985 06:00:00)-Water Temperature (C)]]*OO[[#This Row],[97]]</f>
        <v>1.0963457820689998E-6</v>
      </c>
      <c r="CV436" s="10">
        <f>3/24000000*OO[[#This Row],[156 (08JUL1985 09:00:00)-Water Temperature (C)]]*OO[[#This Row],[98]]</f>
        <v>1.014073588926E-6</v>
      </c>
      <c r="CW436" s="10">
        <f>3/24000000*OO[[#This Row],[157 (08JUL1985 12:00:00)-Water Temperature (C)]]*OO[[#This Row],[99]]</f>
        <v>9.5973824750774991E-7</v>
      </c>
    </row>
    <row r="437" spans="1:101" x14ac:dyDescent="0.35">
      <c r="A437" t="s">
        <v>444</v>
      </c>
      <c r="B437">
        <v>856.52149999999995</v>
      </c>
      <c r="C437" s="10">
        <f>3/24*OO[[#This Row],[59 (26JUN1985 06:00:00)-Water Temperature (C)]]*OO[[#This Row],[1]]/SUM(OO[1])</f>
        <v>0</v>
      </c>
      <c r="D437" s="10">
        <f>3/24*OO[[#This Row],[60 (26JUN1985 09:00:00)-Water Temperature (C)]]*OO[[#This Row],[2]]/SUM(OO[2])</f>
        <v>0</v>
      </c>
      <c r="E437" s="10">
        <f>3/24*OO[[#This Row],[61 (26JUN1985 12:00:00)-Water Temperature (C)]]*OO[[#This Row],[3]]/SUM(OO[3])</f>
        <v>0</v>
      </c>
      <c r="F437" s="10">
        <f>3/24*OO[[#This Row],[62 (26JUN1985 15:00:00)-Water Temperature (C)]]*OO[[#This Row],[4]]/SUM(OO[4])</f>
        <v>0</v>
      </c>
      <c r="G437" s="10">
        <f>3/24*OO[[#This Row],[63 (26JUN1985 18:00:00)-Water Temperature (C)]]*OO[[#This Row],[5]]/SUM(OO[5])</f>
        <v>0</v>
      </c>
      <c r="H437" s="10">
        <f>3/24*OO[[#This Row],[64 (26JUN1985 21:00:00)-Water Temperature (C)]]*OO[[#This Row],[6]]/SUM(OO[6])</f>
        <v>0</v>
      </c>
      <c r="I437" s="10">
        <f>3/24*OO[[#This Row],[65 (27JUN1985 00:00:00)-Water Temperature (C)]]*OO[[#This Row],[7]]/SUM(OO[7])</f>
        <v>0</v>
      </c>
      <c r="J437" s="10">
        <f>3/24*OO[[#This Row],[66 (27JUN1985 03:00:00)-Water Temperature (C)]]*OO[[#This Row],[8]]/SUM(OO[8])</f>
        <v>0</v>
      </c>
      <c r="K437" s="10">
        <f>3/24*OO[[#This Row],[67 (27JUN1985 06:00:00)-Water Temperature (C)]]*OO[[#This Row],[9]]/SUM(OO[9])</f>
        <v>0</v>
      </c>
      <c r="L437" s="10">
        <f>3/24*OO[[#This Row],[68 (27JUN1985 09:00:00)-Water Temperature (C)]]*OO[[#This Row],[10]]/SUM(OO[10])</f>
        <v>0</v>
      </c>
      <c r="M437" s="10">
        <f>3/24*OO[[#This Row],[69 (27JUN1985 12:00:00)-Water Temperature (C)]]*OO[[#This Row],[11]]/SUM(OO[11])</f>
        <v>0</v>
      </c>
      <c r="N437" s="10">
        <f>3/24*OO[[#This Row],[70 (27JUN1985 15:00:00)-Water Temperature (C)]]*OO[[#This Row],[12]]/SUM(OO[12])</f>
        <v>0</v>
      </c>
      <c r="O437" s="10">
        <f>3/24*OO[[#This Row],[71 (27JUN1985 18:00:00)-Water Temperature (C)]]*OO[[#This Row],[13]]/SUM(OO[13])</f>
        <v>0</v>
      </c>
      <c r="P437" s="10">
        <f>3/24*OO[[#This Row],[72 (27JUN1985 21:00:00)-Water Temperature (C)]]*OO[[#This Row],[14]]/SUM(OO[14])</f>
        <v>0</v>
      </c>
      <c r="Q437" s="10">
        <f>3/24*OO[[#This Row],[73 (28JUN1985 00:00:00)-Water Temperature (C)]]*OO[[#This Row],[15]]/SUM(OO[15])</f>
        <v>0</v>
      </c>
      <c r="R437" s="10">
        <f>3/24*OO[[#This Row],[74 (28JUN1985 03:00:00)-Water Temperature (C)]]*OO[[#This Row],[16]]/SUM(OO[16])</f>
        <v>0</v>
      </c>
      <c r="S437" s="10">
        <f>3/24*OO[[#This Row],[75 (28JUN1985 06:00:00)-Water Temperature (C)]]*OO[[#This Row],[17]]/SUM(OO[17])</f>
        <v>0</v>
      </c>
      <c r="T437" s="10">
        <f>3/24*OO[[#This Row],[76 (28JUN1985 09:00:00)-Water Temperature (C)]]*OO[[#This Row],[18]]/SUM(OO[18])</f>
        <v>0</v>
      </c>
      <c r="U437" s="10">
        <f>3/24*OO[[#This Row],[77 (28JUN1985 12:00:00)-Water Temperature (C)]]*OO[[#This Row],[19]]/SUM(OO[19])</f>
        <v>0</v>
      </c>
      <c r="V437" s="10">
        <f>3/24000000*OO[[#This Row],[78 (28JUN1985 15:00:00)-Water Temperature (C)]]*OO[[#This Row],[20]]</f>
        <v>0</v>
      </c>
      <c r="W437" s="10">
        <f>3/24000000*OO[[#This Row],[79 (28JUN1985 18:00:00)-Water Temperature (C)]]*OO[[#This Row],[21]]</f>
        <v>0</v>
      </c>
      <c r="X437" s="10">
        <f>3/24000000*OO[[#This Row],[80 (28JUN1985 21:00:00)-Water Temperature (C)]]*OO[[#This Row],[22]]</f>
        <v>0</v>
      </c>
      <c r="Y437" s="10">
        <f>3/24000000*OO[[#This Row],[81 (29JUN1985 00:00:00)-Water Temperature (C)]]*OO[[#This Row],[23]]</f>
        <v>4.2688128070875001E-43</v>
      </c>
      <c r="Z437" s="10">
        <f>3/24000000*OO[[#This Row],[82 (29JUN1985 03:00:00)-Water Temperature (C)]]*OO[[#This Row],[24]]</f>
        <v>4.4581827255712501E-37</v>
      </c>
      <c r="AA437" s="10">
        <f>3/24000000*OO[[#This Row],[83 (29JUN1985 06:00:00)-Water Temperature (C)]]*OO[[#This Row],[25]]</f>
        <v>2.1003332875222495E-30</v>
      </c>
      <c r="AB437" s="10">
        <f>3/24000000*OO[[#This Row],[84 (29JUN1985 09:00:00)-Water Temperature (C)]]*OO[[#This Row],[26]]</f>
        <v>4.7110067273499999E-25</v>
      </c>
      <c r="AC437" s="10">
        <f>3/24000000*OO[[#This Row],[85 (29JUN1985 12:00:00)-Water Temperature (C)]]*OO[[#This Row],[27]]</f>
        <v>5.2881981383100003E-21</v>
      </c>
      <c r="AD437" s="10">
        <f>3/24000000*OO[[#This Row],[86 (29JUN1985 15:00:00)-Water Temperature (C)]]*OO[[#This Row],[28]]</f>
        <v>9.1456879199775001E-18</v>
      </c>
      <c r="AE437" s="10">
        <f>3/24000000*OO[[#This Row],[88 (29JUN1985 21:00:00)-Water Temperature (C)]]*OO[[#This Row],[30]]</f>
        <v>8.5504197019412506E-13</v>
      </c>
      <c r="AF437" s="10">
        <f>3/24000000*OO[[#This Row],[88 (29JUN1985 21:00:00)-Water Temperature (C)]]*OO[[#This Row],[30]]</f>
        <v>8.5504197019412506E-13</v>
      </c>
      <c r="AG437" s="10">
        <f>3/24000000*OO[[#This Row],[89 (30JUN1985 00:00:00)-Water Temperature (C)]]*OO[[#This Row],[31]]</f>
        <v>7.3932183257750006E-11</v>
      </c>
      <c r="AH437" s="10">
        <f>3/24000000*OO[[#This Row],[90 (30JUN1985 03:00:00)-Water Temperature (C)]]*OO[[#This Row],[32]]</f>
        <v>3.3630832297399998E-9</v>
      </c>
      <c r="AI437" s="10">
        <f>3/24000000*OO[[#This Row],[91 (30JUN1985 06:00:00)-Water Temperature (C)]]*OO[[#This Row],[33]]</f>
        <v>8.7913424009512502E-8</v>
      </c>
      <c r="AJ437" s="10">
        <f>3/24000000*OO[[#This Row],[92 (30JUN1985 09:00:00)-Water Temperature (C)]]*OO[[#This Row],[34]]</f>
        <v>1.4519526424071251E-6</v>
      </c>
      <c r="AK437" s="10">
        <f>3/24000000*OO[[#This Row],[93 (30JUN1985 12:00:00)-Water Temperature (C)]]*OO[[#This Row],[35]]</f>
        <v>1.5895509558862498E-5</v>
      </c>
      <c r="AL437" s="10">
        <f>3/24000000*OO[[#This Row],[94 (30JUN1985 15:00:00)-Water Temperature (C)]]*OO[[#This Row],[36]]</f>
        <v>1.1957940476440002E-4</v>
      </c>
      <c r="AM437" s="10">
        <f>3/24000000*OO[[#This Row],[95 (30JUN1985 18:00:00)-Water Temperature (C)]]*OO[[#This Row],[37]]</f>
        <v>6.4068149172499995E-4</v>
      </c>
      <c r="AN437" s="10">
        <f>3/24000000*OO[[#This Row],[96 (30JUN1985 21:00:00)-Water Temperature (C)]]*OO[[#This Row],[38]]</f>
        <v>2.4926397799724998E-3</v>
      </c>
      <c r="AO437" s="10">
        <f>3/24000000*OO[[#This Row],[97 (01JUL1985 00:00:00)-Water Temperature (C)]]*OO[[#This Row],[39]]</f>
        <v>7.3703643213025001E-3</v>
      </c>
      <c r="AP437" s="10">
        <f>3/24000000*OO[[#This Row],[98 (01JUL1985 03:00:00)-Water Temperature (C)]]*OO[[#This Row],[40]]</f>
        <v>1.716369134647E-2</v>
      </c>
      <c r="AQ437" s="10">
        <f>3/24000000*OO[[#This Row],[99 (01JUL1985 06:00:00)-Water Temperature (C)]]*OO[[#This Row],[41]]</f>
        <v>3.2360303883850007E-2</v>
      </c>
      <c r="AR437" s="10">
        <f>3/24000000*OO[[#This Row],[100 (01JUL1985 09:00:00)-Water Temperature (C)]]*OO[[#This Row],[42]]</f>
        <v>5.2324899296599989E-2</v>
      </c>
      <c r="AS437" s="10">
        <f>3/24000000*OO[[#This Row],[101 (01JUL1985 12:00:00)-Water Temperature (C)]]*OO[[#This Row],[43]]</f>
        <v>6.9446210170600001E-2</v>
      </c>
      <c r="AT437" s="10">
        <f>3/24000000*OO[[#This Row],[102 (01JUL1985 15:00:00)-Water Temperature (C)]]*OO[[#This Row],[44]]</f>
        <v>7.7853686244599998E-2</v>
      </c>
      <c r="AU437" s="10">
        <f>3/24000000*OO[[#This Row],[103 (01JUL1985 18:00:00)-Water Temperature (C)]]*OO[[#This Row],[45]]</f>
        <v>7.5369221125249991E-2</v>
      </c>
      <c r="AV437" s="10">
        <f>3/24000000*OO[[#This Row],[104 (01JUL1985 21:00:00)-Water Temperature (C)]]*OO[[#This Row],[46]]</f>
        <v>6.3993040643700011E-2</v>
      </c>
      <c r="AW437" s="10">
        <f>3/24000000*OO[[#This Row],[105 (02JUL1985 00:00:00)-Water Temperature (C)]]*OO[[#This Row],[47]]</f>
        <v>4.8338441898750001E-2</v>
      </c>
      <c r="AX437" s="10">
        <f>3/24000000*OO[[#This Row],[106 (02JUL1985 03:00:00)-Water Temperature (C)]]*OO[[#This Row],[48]]</f>
        <v>3.2760464148950001E-2</v>
      </c>
      <c r="AY437" s="10">
        <f>3/24000000*OO[[#This Row],[107 (02JUL1985 06:00:00)-Water Temperature (C)]]*OO[[#This Row],[49]]</f>
        <v>2.0147300032461249E-2</v>
      </c>
      <c r="AZ437" s="10">
        <f>3/24000000*OO[[#This Row],[108 (02JUL1985 09:00:00)-Water Temperature (C)]]*OO[[#This Row],[50]]</f>
        <v>1.1733301507049999E-2</v>
      </c>
      <c r="BA437" s="10">
        <f>3/24000000*OO[[#This Row],[109 (02JUL1985 12:00:00)-Water Temperature (C)]]*OO[[#This Row],[51]]</f>
        <v>6.1163933527124993E-3</v>
      </c>
      <c r="BB437" s="10">
        <f>3/24000000*OO[[#This Row],[110 (02JUL1985 15:00:00)-Water Temperature (C)]]*OO[[#This Row],[52]]</f>
        <v>2.98543636474125E-3</v>
      </c>
      <c r="BC437" s="10">
        <f>3/24000000*OO[[#This Row],[111 (02JUL1985 18:00:00)-Water Temperature (C)]]*OO[[#This Row],[53]]</f>
        <v>1.4089286171902499E-3</v>
      </c>
      <c r="BD437" s="10">
        <f>3/24000000*OO[[#This Row],[112 (02JUL1985 21:00:00)-Water Temperature (C)]]*OO[[#This Row],[54]]</f>
        <v>6.487081498352499E-4</v>
      </c>
      <c r="BE437" s="10">
        <f>3/24000000*OO[[#This Row],[113 (03JUL1985 00:00:00)-Water Temperature (C)]]*OO[[#This Row],[55]]</f>
        <v>3.1140537654062502E-4</v>
      </c>
      <c r="BF437" s="10">
        <f>3/24000000*OO[[#This Row],[114 (03JUL1985 03:00:00)-Water Temperature (C)]]*OO[[#This Row],[56]]</f>
        <v>1.7650420287005001E-4</v>
      </c>
      <c r="BG437" s="10">
        <f>3/24000000*OO[[#This Row],[115 (03JUL1985 06:00:00)-Water Temperature (C)]]*OO[[#This Row],[57]]</f>
        <v>1.2413717865049999E-4</v>
      </c>
      <c r="BH437" s="10">
        <f>3/24000000*OO[[#This Row],[116 (03JUL1985 09:00:00)-Water Temperature (C)]]*OO[[#This Row],[58]]</f>
        <v>1.055087930325E-4</v>
      </c>
      <c r="BI437" s="10">
        <f>3/24000000*OO[[#This Row],[117 (03JUL1985 12:00:00)-Water Temperature (C)]]*OO[[#This Row],[59]]</f>
        <v>9.6690438887175013E-5</v>
      </c>
      <c r="BJ437" s="10">
        <f>3/24000000*OO[[#This Row],[118 (03JUL1985 15:00:00)-Water Temperature (C)]]*OO[[#This Row],[60]]</f>
        <v>8.9518307112000021E-5</v>
      </c>
      <c r="BK437" s="10">
        <f>3/24000000*OO[[#This Row],[119 (03JUL1985 18:00:00)-Water Temperature (C)]]*OO[[#This Row],[61]]</f>
        <v>8.3275922434250001E-5</v>
      </c>
      <c r="BL437" s="10">
        <f>3/24000000*OO[[#This Row],[120 (03JUL1985 21:00:00)-Water Temperature (C)]]*OO[[#This Row],[62]]</f>
        <v>7.5616027684649999E-5</v>
      </c>
      <c r="BM437" s="10">
        <f>3/24000000*OO[[#This Row],[121 (04JUL1985 00:00:00)-Water Temperature (C)]]*OO[[#This Row],[63]]</f>
        <v>6.7429769379974994E-5</v>
      </c>
      <c r="BN437" s="10">
        <f>3/24000000*OO[[#This Row],[122 (04JUL1985 03:00:00)-Water Temperature (C)]]*OO[[#This Row],[64]]</f>
        <v>5.9735069686124997E-5</v>
      </c>
      <c r="BO437" s="10">
        <f>3/24000000*OO[[#This Row],[123 (04JUL1985 06:00:00)-Water Temperature (C)]]*OO[[#This Row],[65]]</f>
        <v>5.2107688692325005E-5</v>
      </c>
      <c r="BP437" s="10">
        <f>3/24000000*OO[[#This Row],[124 (04JUL1985 09:00:00)-Water Temperature (C)]]*OO[[#This Row],[66]]</f>
        <v>4.5043613245650003E-5</v>
      </c>
      <c r="BQ437" s="10">
        <f>3/24000000*OO[[#This Row],[125 (04JUL1985 12:00:00)-Water Temperature (C)]]*OO[[#This Row],[67]]</f>
        <v>3.8419274677200004E-5</v>
      </c>
      <c r="BR437" s="10">
        <f>3/24000000*OO[[#This Row],[126 (04JUL1985 15:00:00)-Water Temperature (C)]]*OO[[#This Row],[68]]</f>
        <v>3.2956591929300003E-5</v>
      </c>
      <c r="BS437" s="10">
        <f>3/24000000*OO[[#This Row],[127 (04JUL1985 18:00:00)-Water Temperature (C)]]*OO[[#This Row],[69]]</f>
        <v>2.8218685704524997E-5</v>
      </c>
      <c r="BT437" s="10">
        <f>3/24000000*OO[[#This Row],[128 (04JUL1985 21:00:00)-Water Temperature (C)]]*OO[[#This Row],[70]]</f>
        <v>2.4216591662093749E-5</v>
      </c>
      <c r="BU437" s="10">
        <f>3/24000000*OO[[#This Row],[129 (05JUL1985 00:00:00)-Water Temperature (C)]]*OO[[#This Row],[71]]</f>
        <v>2.0773874166251253E-5</v>
      </c>
      <c r="BV437" s="10">
        <f>3/24000000*OO[[#This Row],[130 (05JUL1985 03:00:00)-Water Temperature (C)]]*OO[[#This Row],[72]]</f>
        <v>1.7530792963997501E-5</v>
      </c>
      <c r="BW437" s="10">
        <f>3/24000000*OO[[#This Row],[131 (05JUL1985 06:00:00)-Water Temperature (C)]]*OO[[#This Row],[73]]</f>
        <v>1.4401497112764998E-5</v>
      </c>
      <c r="BX437" s="10">
        <f>3/24000000*OO[[#This Row],[132 (05JUL1985 09:00:00)-Water Temperature (C)]]*OO[[#This Row],[74]]</f>
        <v>1.1816868332579998E-5</v>
      </c>
      <c r="BY437" s="10">
        <f>3/24000000*OO[[#This Row],[133 (05JUL1985 12:00:00)-Water Temperature (C)]]*OO[[#This Row],[75]]</f>
        <v>9.3423623604637492E-6</v>
      </c>
      <c r="BZ437" s="10">
        <f>3/24000000*OO[[#This Row],[134 (05JUL1985 15:00:00)-Water Temperature (C)]]*OO[[#This Row],[76]]</f>
        <v>7.3880607582562484E-6</v>
      </c>
      <c r="CA437" s="10">
        <f>3/24000000*OO[[#This Row],[135 (05JUL1985 18:00:00)-Water Temperature (C)]]*OO[[#This Row],[77]]</f>
        <v>5.9616882294899997E-6</v>
      </c>
      <c r="CB437" s="10">
        <f>3/24000000*OO[[#This Row],[136 (05JUL1985 21:00:00)-Water Temperature (C)]]*OO[[#This Row],[78]]</f>
        <v>4.8522065323087497E-6</v>
      </c>
      <c r="CC437" s="10">
        <f>3/24000000*OO[[#This Row],[137 (06JUL1985 00:00:00)-Water Temperature (C)]]*OO[[#This Row],[79]]</f>
        <v>3.9977617853699991E-6</v>
      </c>
      <c r="CD437" s="10">
        <f>3/24000000*OO[[#This Row],[138 (06JUL1985 03:00:00)-Water Temperature (C)]]*OO[[#This Row],[80]]</f>
        <v>3.3814532813324998E-6</v>
      </c>
      <c r="CE437" s="10">
        <f>3/24000000*OO[[#This Row],[139 (06JUL1985 06:00:00)-Water Temperature (C)]]*OO[[#This Row],[81]]</f>
        <v>2.9518525284075002E-6</v>
      </c>
      <c r="CF437" s="10">
        <f>3/24000000*OO[[#This Row],[140 (06JUL1985 09:00:00)-Water Temperature (C)]]*OO[[#This Row],[82]]</f>
        <v>2.7090070779037498E-6</v>
      </c>
      <c r="CG437" s="10">
        <f>3/24000000*OO[[#This Row],[141 (06JUL1985 12:00:00)-Water Temperature (C)]]*OO[[#This Row],[83]]</f>
        <v>2.5008116819287498E-6</v>
      </c>
      <c r="CH437" s="10">
        <f>3/24000000*OO[[#This Row],[142 (06JUL1985 15:00:00)-Water Temperature (C)]]*OO[[#This Row],[84]]</f>
        <v>2.3440934007524997E-6</v>
      </c>
      <c r="CI437" s="10">
        <f>3/24000000*OO[[#This Row],[143 (06JUL1985 18:00:00)-Water Temperature (C)]]*OO[[#This Row],[85]]</f>
        <v>2.2555776983400001E-6</v>
      </c>
      <c r="CJ437" s="10">
        <f>3/24000000*OO[[#This Row],[144 (06JUL1985 21:00:00)-Water Temperature (C)]]*OO[[#This Row],[86]]</f>
        <v>2.1487664198581248E-6</v>
      </c>
      <c r="CK437" s="10">
        <f>3/24000000*OO[[#This Row],[145 (07JUL1985 00:00:00)-Water Temperature (C)]]*OO[[#This Row],[87]]</f>
        <v>2.0097428512291251E-6</v>
      </c>
      <c r="CL437" s="10">
        <f>3/24000000*OO[[#This Row],[146 (07JUL1985 03:00:00)-Water Temperature (C)]]*OO[[#This Row],[88]]</f>
        <v>1.889745199928E-6</v>
      </c>
      <c r="CM437" s="10">
        <f>3/24000000*OO[[#This Row],[147 (07JUL1985 06:00:00)-Water Temperature (C)]]*OO[[#This Row],[89]]</f>
        <v>1.77849907762475E-6</v>
      </c>
      <c r="CN437" s="10">
        <f>3/24000000*OO[[#This Row],[148 (07JUL1985 09:00:00)-Water Temperature (C)]]*OO[[#This Row],[90]]</f>
        <v>1.7146537586399999E-6</v>
      </c>
      <c r="CO437" s="10">
        <f>3/24000000*OO[[#This Row],[149 (07JUL1985 12:00:00)-Water Temperature (C)]]*OO[[#This Row],[91]]</f>
        <v>1.661585101628625E-6</v>
      </c>
      <c r="CP437" s="10">
        <f>3/24000000*OO[[#This Row],[150 (07JUL1985 15:00:00)-Water Temperature (C)]]*OO[[#This Row],[92]]</f>
        <v>1.613284975176875E-6</v>
      </c>
      <c r="CQ437" s="10">
        <f>3/24000000*OO[[#This Row],[151 (07JUL1985 18:00:00)-Water Temperature (C)]]*OO[[#This Row],[93]]</f>
        <v>1.5837992528107501E-6</v>
      </c>
      <c r="CR437" s="10">
        <f>3/24000000*OO[[#This Row],[152 (07JUL1985 21:00:00)-Water Temperature (C)]]*OO[[#This Row],[94]]</f>
        <v>1.5275092239931248E-6</v>
      </c>
      <c r="CS437" s="10">
        <f>3/24000000*OO[[#This Row],[153 (08JUL1985 00:00:00)-Water Temperature (C)]]*OO[[#This Row],[95]]</f>
        <v>1.4441285941184997E-6</v>
      </c>
      <c r="CT437" s="10">
        <f>3/24000000*OO[[#This Row],[154 (08JUL1985 03:00:00)-Water Temperature (C)]]*OO[[#This Row],[96]]</f>
        <v>1.3502995954304998E-6</v>
      </c>
      <c r="CU437" s="10">
        <f>3/24000000*OO[[#This Row],[155 (08JUL1985 06:00:00)-Water Temperature (C)]]*OO[[#This Row],[97]]</f>
        <v>1.2487353495207499E-6</v>
      </c>
      <c r="CV437" s="10">
        <f>3/24000000*OO[[#This Row],[156 (08JUL1985 09:00:00)-Water Temperature (C)]]*OO[[#This Row],[98]]</f>
        <v>1.1489984486877499E-6</v>
      </c>
      <c r="CW437" s="10">
        <f>3/24000000*OO[[#This Row],[157 (08JUL1985 12:00:00)-Water Temperature (C)]]*OO[[#This Row],[99]]</f>
        <v>1.0789760779709999E-6</v>
      </c>
    </row>
    <row r="438" spans="1:101" x14ac:dyDescent="0.35">
      <c r="A438" t="s">
        <v>445</v>
      </c>
      <c r="B438">
        <v>859.37750000000005</v>
      </c>
      <c r="C438" s="10">
        <f>3/24*OO[[#This Row],[59 (26JUN1985 06:00:00)-Water Temperature (C)]]*OO[[#This Row],[1]]/SUM(OO[1])</f>
        <v>0</v>
      </c>
      <c r="D438" s="10">
        <f>3/24*OO[[#This Row],[60 (26JUN1985 09:00:00)-Water Temperature (C)]]*OO[[#This Row],[2]]/SUM(OO[2])</f>
        <v>0</v>
      </c>
      <c r="E438" s="10">
        <f>3/24*OO[[#This Row],[61 (26JUN1985 12:00:00)-Water Temperature (C)]]*OO[[#This Row],[3]]/SUM(OO[3])</f>
        <v>0</v>
      </c>
      <c r="F438" s="10">
        <f>3/24*OO[[#This Row],[62 (26JUN1985 15:00:00)-Water Temperature (C)]]*OO[[#This Row],[4]]/SUM(OO[4])</f>
        <v>0</v>
      </c>
      <c r="G438" s="10">
        <f>3/24*OO[[#This Row],[63 (26JUN1985 18:00:00)-Water Temperature (C)]]*OO[[#This Row],[5]]/SUM(OO[5])</f>
        <v>0</v>
      </c>
      <c r="H438" s="10">
        <f>3/24*OO[[#This Row],[64 (26JUN1985 21:00:00)-Water Temperature (C)]]*OO[[#This Row],[6]]/SUM(OO[6])</f>
        <v>0</v>
      </c>
      <c r="I438" s="10">
        <f>3/24*OO[[#This Row],[65 (27JUN1985 00:00:00)-Water Temperature (C)]]*OO[[#This Row],[7]]/SUM(OO[7])</f>
        <v>0</v>
      </c>
      <c r="J438" s="10">
        <f>3/24*OO[[#This Row],[66 (27JUN1985 03:00:00)-Water Temperature (C)]]*OO[[#This Row],[8]]/SUM(OO[8])</f>
        <v>0</v>
      </c>
      <c r="K438" s="10">
        <f>3/24*OO[[#This Row],[67 (27JUN1985 06:00:00)-Water Temperature (C)]]*OO[[#This Row],[9]]/SUM(OO[9])</f>
        <v>0</v>
      </c>
      <c r="L438" s="10">
        <f>3/24*OO[[#This Row],[68 (27JUN1985 09:00:00)-Water Temperature (C)]]*OO[[#This Row],[10]]/SUM(OO[10])</f>
        <v>0</v>
      </c>
      <c r="M438" s="10">
        <f>3/24*OO[[#This Row],[69 (27JUN1985 12:00:00)-Water Temperature (C)]]*OO[[#This Row],[11]]/SUM(OO[11])</f>
        <v>0</v>
      </c>
      <c r="N438" s="10">
        <f>3/24*OO[[#This Row],[70 (27JUN1985 15:00:00)-Water Temperature (C)]]*OO[[#This Row],[12]]/SUM(OO[12])</f>
        <v>0</v>
      </c>
      <c r="O438" s="10">
        <f>3/24*OO[[#This Row],[71 (27JUN1985 18:00:00)-Water Temperature (C)]]*OO[[#This Row],[13]]/SUM(OO[13])</f>
        <v>0</v>
      </c>
      <c r="P438" s="10">
        <f>3/24*OO[[#This Row],[72 (27JUN1985 21:00:00)-Water Temperature (C)]]*OO[[#This Row],[14]]/SUM(OO[14])</f>
        <v>0</v>
      </c>
      <c r="Q438" s="10">
        <f>3/24*OO[[#This Row],[73 (28JUN1985 00:00:00)-Water Temperature (C)]]*OO[[#This Row],[15]]/SUM(OO[15])</f>
        <v>0</v>
      </c>
      <c r="R438" s="10">
        <f>3/24*OO[[#This Row],[74 (28JUN1985 03:00:00)-Water Temperature (C)]]*OO[[#This Row],[16]]/SUM(OO[16])</f>
        <v>0</v>
      </c>
      <c r="S438" s="10">
        <f>3/24*OO[[#This Row],[75 (28JUN1985 06:00:00)-Water Temperature (C)]]*OO[[#This Row],[17]]/SUM(OO[17])</f>
        <v>0</v>
      </c>
      <c r="T438" s="10">
        <f>3/24*OO[[#This Row],[76 (28JUN1985 09:00:00)-Water Temperature (C)]]*OO[[#This Row],[18]]/SUM(OO[18])</f>
        <v>0</v>
      </c>
      <c r="U438" s="10">
        <f>3/24*OO[[#This Row],[77 (28JUN1985 12:00:00)-Water Temperature (C)]]*OO[[#This Row],[19]]/SUM(OO[19])</f>
        <v>0</v>
      </c>
      <c r="V438" s="10">
        <f>3/24000000*OO[[#This Row],[78 (28JUN1985 15:00:00)-Water Temperature (C)]]*OO[[#This Row],[20]]</f>
        <v>0</v>
      </c>
      <c r="W438" s="10">
        <f>3/24000000*OO[[#This Row],[79 (28JUN1985 18:00:00)-Water Temperature (C)]]*OO[[#This Row],[21]]</f>
        <v>0</v>
      </c>
      <c r="X438" s="10">
        <f>3/24000000*OO[[#This Row],[80 (28JUN1985 21:00:00)-Water Temperature (C)]]*OO[[#This Row],[22]]</f>
        <v>0</v>
      </c>
      <c r="Y438" s="10">
        <f>3/24000000*OO[[#This Row],[81 (29JUN1985 00:00:00)-Water Temperature (C)]]*OO[[#This Row],[23]]</f>
        <v>1.1390872010175E-43</v>
      </c>
      <c r="Z438" s="10">
        <f>3/24000000*OO[[#This Row],[82 (29JUN1985 03:00:00)-Water Temperature (C)]]*OO[[#This Row],[24]]</f>
        <v>1.6258944364600001E-37</v>
      </c>
      <c r="AA438" s="10">
        <f>3/24000000*OO[[#This Row],[83 (29JUN1985 06:00:00)-Water Temperature (C)]]*OO[[#This Row],[25]]</f>
        <v>6.2655606446062486E-31</v>
      </c>
      <c r="AB438" s="10">
        <f>3/24000000*OO[[#This Row],[84 (29JUN1985 09:00:00)-Water Temperature (C)]]*OO[[#This Row],[26]]</f>
        <v>1.7276843005627497E-25</v>
      </c>
      <c r="AC438" s="10">
        <f>3/24000000*OO[[#This Row],[85 (29JUN1985 12:00:00)-Water Temperature (C)]]*OO[[#This Row],[27]]</f>
        <v>2.348828516304E-21</v>
      </c>
      <c r="AD438" s="10">
        <f>3/24000000*OO[[#This Row],[86 (29JUN1985 15:00:00)-Water Temperature (C)]]*OO[[#This Row],[28]]</f>
        <v>4.6040048137575001E-18</v>
      </c>
      <c r="AE438" s="10">
        <f>3/24000000*OO[[#This Row],[88 (29JUN1985 21:00:00)-Water Temperature (C)]]*OO[[#This Row],[30]]</f>
        <v>5.137618183567499E-13</v>
      </c>
      <c r="AF438" s="10">
        <f>3/24000000*OO[[#This Row],[88 (29JUN1985 21:00:00)-Water Temperature (C)]]*OO[[#This Row],[30]]</f>
        <v>5.137618183567499E-13</v>
      </c>
      <c r="AG438" s="10">
        <f>3/24000000*OO[[#This Row],[89 (30JUN1985 00:00:00)-Water Temperature (C)]]*OO[[#This Row],[31]]</f>
        <v>4.7779064097187497E-11</v>
      </c>
      <c r="AH438" s="10">
        <f>3/24000000*OO[[#This Row],[90 (30JUN1985 03:00:00)-Water Temperature (C)]]*OO[[#This Row],[32]]</f>
        <v>2.3256567458809998E-9</v>
      </c>
      <c r="AI438" s="10">
        <f>3/24000000*OO[[#This Row],[91 (30JUN1985 06:00:00)-Water Temperature (C)]]*OO[[#This Row],[33]]</f>
        <v>6.4930531785625011E-8</v>
      </c>
      <c r="AJ438" s="10">
        <f>3/24000000*OO[[#This Row],[92 (30JUN1985 09:00:00)-Water Temperature (C)]]*OO[[#This Row],[34]]</f>
        <v>1.1407131323368749E-6</v>
      </c>
      <c r="AK438" s="10">
        <f>3/24000000*OO[[#This Row],[93 (30JUN1985 12:00:00)-Water Temperature (C)]]*OO[[#This Row],[35]]</f>
        <v>1.3245960681772498E-5</v>
      </c>
      <c r="AL438" s="10">
        <f>3/24000000*OO[[#This Row],[94 (30JUN1985 15:00:00)-Water Temperature (C)]]*OO[[#This Row],[36]]</f>
        <v>1.05290345171025E-4</v>
      </c>
      <c r="AM438" s="10">
        <f>3/24000000*OO[[#This Row],[95 (30JUN1985 18:00:00)-Water Temperature (C)]]*OO[[#This Row],[37]]</f>
        <v>5.9343770817899997E-4</v>
      </c>
      <c r="AN438" s="10">
        <f>3/24000000*OO[[#This Row],[96 (30JUN1985 21:00:00)-Water Temperature (C)]]*OO[[#This Row],[38]]</f>
        <v>2.4196944737499997E-3</v>
      </c>
      <c r="AO438" s="10">
        <f>3/24000000*OO[[#This Row],[97 (01JUL1985 00:00:00)-Water Temperature (C)]]*OO[[#This Row],[39]]</f>
        <v>7.4771779456462495E-3</v>
      </c>
      <c r="AP438" s="10">
        <f>3/24000000*OO[[#This Row],[98 (01JUL1985 03:00:00)-Water Temperature (C)]]*OO[[#This Row],[40]]</f>
        <v>1.8206208317812497E-2</v>
      </c>
      <c r="AQ438" s="10">
        <f>3/24000000*OO[[#This Row],[99 (01JUL1985 06:00:00)-Water Temperature (C)]]*OO[[#This Row],[41]]</f>
        <v>3.5884190950999997E-2</v>
      </c>
      <c r="AR438" s="10">
        <f>3/24000000*OO[[#This Row],[100 (01JUL1985 09:00:00)-Water Temperature (C)]]*OO[[#This Row],[42]]</f>
        <v>6.0692320128824993E-2</v>
      </c>
      <c r="AS438" s="10">
        <f>3/24000000*OO[[#This Row],[101 (01JUL1985 12:00:00)-Water Temperature (C)]]*OO[[#This Row],[43]]</f>
        <v>8.4254618075075005E-2</v>
      </c>
      <c r="AT438" s="10">
        <f>3/24000000*OO[[#This Row],[102 (01JUL1985 15:00:00)-Water Temperature (C)]]*OO[[#This Row],[44]]</f>
        <v>9.8117091815999993E-2</v>
      </c>
      <c r="AU438" s="10">
        <f>3/24000000*OO[[#This Row],[103 (01JUL1985 18:00:00)-Water Temperature (C)]]*OO[[#This Row],[45]]</f>
        <v>9.78686837381125E-2</v>
      </c>
      <c r="AV438" s="10">
        <f>3/24000000*OO[[#This Row],[104 (01JUL1985 21:00:00)-Water Temperature (C)]]*OO[[#This Row],[46]]</f>
        <v>8.5611680768249987E-2</v>
      </c>
      <c r="AW438" s="10">
        <f>3/24000000*OO[[#This Row],[105 (02JUL1985 00:00:00)-Water Temperature (C)]]*OO[[#This Row],[47]]</f>
        <v>6.6462060498825012E-2</v>
      </c>
      <c r="AX438" s="10">
        <f>3/24000000*OO[[#This Row],[106 (02JUL1985 03:00:00)-Water Temperature (C)]]*OO[[#This Row],[48]]</f>
        <v>4.6459315837187494E-2</v>
      </c>
      <c r="AY438" s="10">
        <f>3/24000000*OO[[#This Row],[107 (02JUL1985 06:00:00)-Water Temperature (C)]]*OO[[#This Row],[49]]</f>
        <v>2.9554542090925E-2</v>
      </c>
      <c r="AZ438" s="10">
        <f>3/24000000*OO[[#This Row],[108 (02JUL1985 09:00:00)-Water Temperature (C)]]*OO[[#This Row],[50]]</f>
        <v>1.7742025910050002E-2</v>
      </c>
      <c r="BA438" s="10">
        <f>3/24000000*OO[[#This Row],[109 (02JUL1985 12:00:00)-Water Temperature (C)]]*OO[[#This Row],[51]]</f>
        <v>9.4283285457150007E-3</v>
      </c>
      <c r="BB438" s="10">
        <f>3/24000000*OO[[#This Row],[110 (02JUL1985 15:00:00)-Water Temperature (C)]]*OO[[#This Row],[52]]</f>
        <v>4.6235390935387491E-3</v>
      </c>
      <c r="BC438" s="10">
        <f>3/24000000*OO[[#This Row],[111 (02JUL1985 18:00:00)-Water Temperature (C)]]*OO[[#This Row],[53]]</f>
        <v>2.1728285111260004E-3</v>
      </c>
      <c r="BD438" s="10">
        <f>3/24000000*OO[[#This Row],[112 (02JUL1985 21:00:00)-Water Temperature (C)]]*OO[[#This Row],[54]]</f>
        <v>9.8453504514999998E-4</v>
      </c>
      <c r="BE438" s="10">
        <f>3/24000000*OO[[#This Row],[113 (03JUL1985 00:00:00)-Water Temperature (C)]]*OO[[#This Row],[55]]</f>
        <v>4.5491750999624998E-4</v>
      </c>
      <c r="BF438" s="10">
        <f>3/24000000*OO[[#This Row],[114 (03JUL1985 03:00:00)-Water Temperature (C)]]*OO[[#This Row],[56]]</f>
        <v>2.4264986393924997E-4</v>
      </c>
      <c r="BG438" s="10">
        <f>3/24000000*OO[[#This Row],[115 (03JUL1985 06:00:00)-Water Temperature (C)]]*OO[[#This Row],[57]]</f>
        <v>1.6092060666599999E-4</v>
      </c>
      <c r="BH438" s="10">
        <f>3/24000000*OO[[#This Row],[116 (03JUL1985 09:00:00)-Water Temperature (C)]]*OO[[#This Row],[58]]</f>
        <v>1.3217994011740001E-4</v>
      </c>
      <c r="BI438" s="10">
        <f>3/24000000*OO[[#This Row],[117 (03JUL1985 12:00:00)-Water Temperature (C)]]*OO[[#This Row],[59]]</f>
        <v>1.19459459823625E-4</v>
      </c>
      <c r="BJ438" s="10">
        <f>3/24000000*OO[[#This Row],[118 (03JUL1985 15:00:00)-Water Temperature (C)]]*OO[[#This Row],[60]]</f>
        <v>1.09679417425725E-4</v>
      </c>
      <c r="BK438" s="10">
        <f>3/24000000*OO[[#This Row],[119 (03JUL1985 18:00:00)-Water Temperature (C)]]*OO[[#This Row],[61]]</f>
        <v>1.011192109322E-4</v>
      </c>
      <c r="BL438" s="10">
        <f>3/24000000*OO[[#This Row],[120 (03JUL1985 21:00:00)-Water Temperature (C)]]*OO[[#This Row],[62]]</f>
        <v>9.0960371014824992E-5</v>
      </c>
      <c r="BM438" s="10">
        <f>3/24000000*OO[[#This Row],[121 (04JUL1985 00:00:00)-Water Temperature (C)]]*OO[[#This Row],[63]]</f>
        <v>8.0386378865087495E-5</v>
      </c>
      <c r="BN438" s="10">
        <f>3/24000000*OO[[#This Row],[122 (04JUL1985 03:00:00)-Water Temperature (C)]]*OO[[#This Row],[64]]</f>
        <v>7.0663678674875004E-5</v>
      </c>
      <c r="BO438" s="10">
        <f>3/24000000*OO[[#This Row],[123 (04JUL1985 06:00:00)-Water Temperature (C)]]*OO[[#This Row],[65]]</f>
        <v>6.1292432734049991E-5</v>
      </c>
      <c r="BP438" s="10">
        <f>3/24000000*OO[[#This Row],[124 (04JUL1985 09:00:00)-Water Temperature (C)]]*OO[[#This Row],[66]]</f>
        <v>5.271003434668751E-5</v>
      </c>
      <c r="BQ438" s="10">
        <f>3/24000000*OO[[#This Row],[125 (04JUL1985 12:00:00)-Water Temperature (C)]]*OO[[#This Row],[67]]</f>
        <v>4.4505044942837505E-5</v>
      </c>
      <c r="BR438" s="10">
        <f>3/24000000*OO[[#This Row],[126 (04JUL1985 15:00:00)-Water Temperature (C)]]*OO[[#This Row],[68]]</f>
        <v>3.7650450389700003E-5</v>
      </c>
      <c r="BS438" s="10">
        <f>3/24000000*OO[[#This Row],[127 (04JUL1985 18:00:00)-Water Temperature (C)]]*OO[[#This Row],[69]]</f>
        <v>3.1707205356E-5</v>
      </c>
      <c r="BT438" s="10">
        <f>3/24000000*OO[[#This Row],[128 (04JUL1985 21:00:00)-Water Temperature (C)]]*OO[[#This Row],[70]]</f>
        <v>2.6766169014662499E-5</v>
      </c>
      <c r="BU438" s="10">
        <f>3/24000000*OO[[#This Row],[129 (05JUL1985 00:00:00)-Water Temperature (C)]]*OO[[#This Row],[71]]</f>
        <v>2.2665436939625002E-5</v>
      </c>
      <c r="BV438" s="10">
        <f>3/24000000*OO[[#This Row],[130 (05JUL1985 03:00:00)-Water Temperature (C)]]*OO[[#This Row],[72]]</f>
        <v>1.8938316373865E-5</v>
      </c>
      <c r="BW438" s="10">
        <f>3/24000000*OO[[#This Row],[131 (05JUL1985 06:00:00)-Water Temperature (C)]]*OO[[#This Row],[73]]</f>
        <v>1.54273179714E-5</v>
      </c>
      <c r="BX438" s="10">
        <f>3/24000000*OO[[#This Row],[132 (05JUL1985 09:00:00)-Water Temperature (C)]]*OO[[#This Row],[74]]</f>
        <v>1.2520626285532497E-5</v>
      </c>
      <c r="BY438" s="10">
        <f>3/24000000*OO[[#This Row],[133 (05JUL1985 12:00:00)-Water Temperature (C)]]*OO[[#This Row],[75]]</f>
        <v>9.79620147206875E-6</v>
      </c>
      <c r="BZ438" s="10">
        <f>3/24000000*OO[[#This Row],[134 (05JUL1985 15:00:00)-Water Temperature (C)]]*OO[[#This Row],[76]]</f>
        <v>7.8173339516824999E-6</v>
      </c>
      <c r="CA438" s="10">
        <f>3/24000000*OO[[#This Row],[135 (05JUL1985 18:00:00)-Water Temperature (C)]]*OO[[#This Row],[77]]</f>
        <v>6.3528719221537494E-6</v>
      </c>
      <c r="CB438" s="10">
        <f>3/24000000*OO[[#This Row],[136 (05JUL1985 21:00:00)-Water Temperature (C)]]*OO[[#This Row],[78]]</f>
        <v>5.2073286265799994E-6</v>
      </c>
      <c r="CC438" s="10">
        <f>3/24000000*OO[[#This Row],[137 (06JUL1985 00:00:00)-Water Temperature (C)]]*OO[[#This Row],[79]]</f>
        <v>4.3157506951624997E-6</v>
      </c>
      <c r="CD438" s="10">
        <f>3/24000000*OO[[#This Row],[138 (06JUL1985 03:00:00)-Water Temperature (C)]]*OO[[#This Row],[80]]</f>
        <v>3.6711252020999991E-6</v>
      </c>
      <c r="CE438" s="10">
        <f>3/24000000*OO[[#This Row],[139 (06JUL1985 06:00:00)-Water Temperature (C)]]*OO[[#This Row],[81]]</f>
        <v>3.2253266482537498E-6</v>
      </c>
      <c r="CF438" s="10">
        <f>3/24000000*OO[[#This Row],[140 (06JUL1985 09:00:00)-Water Temperature (C)]]*OO[[#This Row],[82]]</f>
        <v>2.9802855422049997E-6</v>
      </c>
      <c r="CG438" s="10">
        <f>3/24000000*OO[[#This Row],[141 (06JUL1985 12:00:00)-Water Temperature (C)]]*OO[[#This Row],[83]]</f>
        <v>2.7755098996125001E-6</v>
      </c>
      <c r="CH438" s="10">
        <f>3/24000000*OO[[#This Row],[142 (06JUL1985 15:00:00)-Water Temperature (C)]]*OO[[#This Row],[84]]</f>
        <v>2.6142478108477503E-6</v>
      </c>
      <c r="CI438" s="10">
        <f>3/24000000*OO[[#This Row],[143 (06JUL1985 18:00:00)-Water Temperature (C)]]*OO[[#This Row],[85]]</f>
        <v>2.5288327681725001E-6</v>
      </c>
      <c r="CJ438" s="10">
        <f>3/24000000*OO[[#This Row],[144 (06JUL1985 21:00:00)-Water Temperature (C)]]*OO[[#This Row],[86]]</f>
        <v>2.4278738823775001E-6</v>
      </c>
      <c r="CK438" s="10">
        <f>3/24000000*OO[[#This Row],[145 (07JUL1985 00:00:00)-Water Temperature (C)]]*OO[[#This Row],[87]]</f>
        <v>2.2892846778732499E-6</v>
      </c>
      <c r="CL438" s="10">
        <f>3/24000000*OO[[#This Row],[146 (07JUL1985 03:00:00)-Water Temperature (C)]]*OO[[#This Row],[88]]</f>
        <v>2.17052770473E-6</v>
      </c>
      <c r="CM438" s="10">
        <f>3/24000000*OO[[#This Row],[147 (07JUL1985 06:00:00)-Water Temperature (C)]]*OO[[#This Row],[89]]</f>
        <v>2.0624166487189999E-6</v>
      </c>
      <c r="CN438" s="10">
        <f>3/24000000*OO[[#This Row],[148 (07JUL1985 09:00:00)-Water Temperature (C)]]*OO[[#This Row],[90]]</f>
        <v>2.0069477353755001E-6</v>
      </c>
      <c r="CO438" s="10">
        <f>3/24000000*OO[[#This Row],[149 (07JUL1985 12:00:00)-Water Temperature (C)]]*OO[[#This Row],[91]]</f>
        <v>1.9620984644917498E-6</v>
      </c>
      <c r="CP438" s="10">
        <f>3/24000000*OO[[#This Row],[150 (07JUL1985 15:00:00)-Water Temperature (C)]]*OO[[#This Row],[92]]</f>
        <v>1.9190064764024998E-6</v>
      </c>
      <c r="CQ438" s="10">
        <f>3/24000000*OO[[#This Row],[151 (07JUL1985 18:00:00)-Water Temperature (C)]]*OO[[#This Row],[93]]</f>
        <v>1.89776154769E-6</v>
      </c>
      <c r="CR438" s="10">
        <f>3/24000000*OO[[#This Row],[152 (07JUL1985 21:00:00)-Water Temperature (C)]]*OO[[#This Row],[94]]</f>
        <v>1.8483555132000002E-6</v>
      </c>
      <c r="CS438" s="10">
        <f>3/24000000*OO[[#This Row],[153 (08JUL1985 00:00:00)-Water Temperature (C)]]*OO[[#This Row],[95]]</f>
        <v>1.7679678458268748E-6</v>
      </c>
      <c r="CT438" s="10">
        <f>3/24000000*OO[[#This Row],[154 (08JUL1985 03:00:00)-Water Temperature (C)]]*OO[[#This Row],[96]]</f>
        <v>1.6740662330790002E-6</v>
      </c>
      <c r="CU438" s="10">
        <f>3/24000000*OO[[#This Row],[155 (08JUL1985 06:00:00)-Water Temperature (C)]]*OO[[#This Row],[97]]</f>
        <v>1.56937318094E-6</v>
      </c>
      <c r="CV438" s="10">
        <f>3/24000000*OO[[#This Row],[156 (08JUL1985 09:00:00)-Water Temperature (C)]]*OO[[#This Row],[98]]</f>
        <v>1.4611226316862499E-6</v>
      </c>
      <c r="CW438" s="10">
        <f>3/24000000*OO[[#This Row],[157 (08JUL1985 12:00:00)-Water Temperature (C)]]*OO[[#This Row],[99]]</f>
        <v>1.38595507611325E-6</v>
      </c>
    </row>
    <row r="439" spans="1:101" x14ac:dyDescent="0.35">
      <c r="A439" t="s">
        <v>446</v>
      </c>
      <c r="B439">
        <v>849.02340000000004</v>
      </c>
      <c r="C439" s="10">
        <f>3/24*OO[[#This Row],[59 (26JUN1985 06:00:00)-Water Temperature (C)]]*OO[[#This Row],[1]]/SUM(OO[1])</f>
        <v>0</v>
      </c>
      <c r="D439" s="10">
        <f>3/24*OO[[#This Row],[60 (26JUN1985 09:00:00)-Water Temperature (C)]]*OO[[#This Row],[2]]/SUM(OO[2])</f>
        <v>0</v>
      </c>
      <c r="E439" s="10">
        <f>3/24*OO[[#This Row],[61 (26JUN1985 12:00:00)-Water Temperature (C)]]*OO[[#This Row],[3]]/SUM(OO[3])</f>
        <v>0</v>
      </c>
      <c r="F439" s="10">
        <f>3/24*OO[[#This Row],[62 (26JUN1985 15:00:00)-Water Temperature (C)]]*OO[[#This Row],[4]]/SUM(OO[4])</f>
        <v>0</v>
      </c>
      <c r="G439" s="10">
        <f>3/24*OO[[#This Row],[63 (26JUN1985 18:00:00)-Water Temperature (C)]]*OO[[#This Row],[5]]/SUM(OO[5])</f>
        <v>0</v>
      </c>
      <c r="H439" s="10">
        <f>3/24*OO[[#This Row],[64 (26JUN1985 21:00:00)-Water Temperature (C)]]*OO[[#This Row],[6]]/SUM(OO[6])</f>
        <v>0</v>
      </c>
      <c r="I439" s="10">
        <f>3/24*OO[[#This Row],[65 (27JUN1985 00:00:00)-Water Temperature (C)]]*OO[[#This Row],[7]]/SUM(OO[7])</f>
        <v>0</v>
      </c>
      <c r="J439" s="10">
        <f>3/24*OO[[#This Row],[66 (27JUN1985 03:00:00)-Water Temperature (C)]]*OO[[#This Row],[8]]/SUM(OO[8])</f>
        <v>0</v>
      </c>
      <c r="K439" s="10">
        <f>3/24*OO[[#This Row],[67 (27JUN1985 06:00:00)-Water Temperature (C)]]*OO[[#This Row],[9]]/SUM(OO[9])</f>
        <v>0</v>
      </c>
      <c r="L439" s="10">
        <f>3/24*OO[[#This Row],[68 (27JUN1985 09:00:00)-Water Temperature (C)]]*OO[[#This Row],[10]]/SUM(OO[10])</f>
        <v>0</v>
      </c>
      <c r="M439" s="10">
        <f>3/24*OO[[#This Row],[69 (27JUN1985 12:00:00)-Water Temperature (C)]]*OO[[#This Row],[11]]/SUM(OO[11])</f>
        <v>0</v>
      </c>
      <c r="N439" s="10">
        <f>3/24*OO[[#This Row],[70 (27JUN1985 15:00:00)-Water Temperature (C)]]*OO[[#This Row],[12]]/SUM(OO[12])</f>
        <v>0</v>
      </c>
      <c r="O439" s="10">
        <f>3/24*OO[[#This Row],[71 (27JUN1985 18:00:00)-Water Temperature (C)]]*OO[[#This Row],[13]]/SUM(OO[13])</f>
        <v>0</v>
      </c>
      <c r="P439" s="10">
        <f>3/24*OO[[#This Row],[72 (27JUN1985 21:00:00)-Water Temperature (C)]]*OO[[#This Row],[14]]/SUM(OO[14])</f>
        <v>0</v>
      </c>
      <c r="Q439" s="10">
        <f>3/24*OO[[#This Row],[73 (28JUN1985 00:00:00)-Water Temperature (C)]]*OO[[#This Row],[15]]/SUM(OO[15])</f>
        <v>0</v>
      </c>
      <c r="R439" s="10">
        <f>3/24*OO[[#This Row],[74 (28JUN1985 03:00:00)-Water Temperature (C)]]*OO[[#This Row],[16]]/SUM(OO[16])</f>
        <v>0</v>
      </c>
      <c r="S439" s="10">
        <f>3/24*OO[[#This Row],[75 (28JUN1985 06:00:00)-Water Temperature (C)]]*OO[[#This Row],[17]]/SUM(OO[17])</f>
        <v>0</v>
      </c>
      <c r="T439" s="10">
        <f>3/24*OO[[#This Row],[76 (28JUN1985 09:00:00)-Water Temperature (C)]]*OO[[#This Row],[18]]/SUM(OO[18])</f>
        <v>0</v>
      </c>
      <c r="U439" s="10">
        <f>3/24*OO[[#This Row],[77 (28JUN1985 12:00:00)-Water Temperature (C)]]*OO[[#This Row],[19]]/SUM(OO[19])</f>
        <v>0</v>
      </c>
      <c r="V439" s="10">
        <f>3/24000000*OO[[#This Row],[78 (28JUN1985 15:00:00)-Water Temperature (C)]]*OO[[#This Row],[20]]</f>
        <v>0</v>
      </c>
      <c r="W439" s="10">
        <f>3/24000000*OO[[#This Row],[79 (28JUN1985 18:00:00)-Water Temperature (C)]]*OO[[#This Row],[21]]</f>
        <v>0</v>
      </c>
      <c r="X439" s="10">
        <f>3/24000000*OO[[#This Row],[80 (28JUN1985 21:00:00)-Water Temperature (C)]]*OO[[#This Row],[22]]</f>
        <v>0</v>
      </c>
      <c r="Y439" s="10">
        <f>3/24000000*OO[[#This Row],[81 (29JUN1985 00:00:00)-Water Temperature (C)]]*OO[[#This Row],[23]]</f>
        <v>3.2836770272799996E-44</v>
      </c>
      <c r="Z439" s="10">
        <f>3/24000000*OO[[#This Row],[82 (29JUN1985 03:00:00)-Water Temperature (C)]]*OO[[#This Row],[24]]</f>
        <v>6.4126483772924995E-38</v>
      </c>
      <c r="AA439" s="10">
        <f>3/24000000*OO[[#This Row],[83 (29JUN1985 06:00:00)-Water Temperature (C)]]*OO[[#This Row],[25]]</f>
        <v>2.0667992536079996E-31</v>
      </c>
      <c r="AB439" s="10">
        <f>3/24000000*OO[[#This Row],[84 (29JUN1985 09:00:00)-Water Temperature (C)]]*OO[[#This Row],[26]]</f>
        <v>6.8019491306137498E-26</v>
      </c>
      <c r="AC439" s="10">
        <f>3/24000000*OO[[#This Row],[85 (29JUN1985 12:00:00)-Water Temperature (C)]]*OO[[#This Row],[27]]</f>
        <v>1.0671738282450001E-21</v>
      </c>
      <c r="AD439" s="10">
        <f>3/24000000*OO[[#This Row],[86 (29JUN1985 15:00:00)-Water Temperature (C)]]*OO[[#This Row],[28]]</f>
        <v>2.3102810688375002E-18</v>
      </c>
      <c r="AE439" s="10">
        <f>3/24000000*OO[[#This Row],[88 (29JUN1985 21:00:00)-Water Temperature (C)]]*OO[[#This Row],[30]]</f>
        <v>2.9526274476749997E-13</v>
      </c>
      <c r="AF439" s="10">
        <f>3/24000000*OO[[#This Row],[88 (29JUN1985 21:00:00)-Water Temperature (C)]]*OO[[#This Row],[30]]</f>
        <v>2.9526274476749997E-13</v>
      </c>
      <c r="AG439" s="10">
        <f>3/24000000*OO[[#This Row],[89 (30JUN1985 00:00:00)-Water Temperature (C)]]*OO[[#This Row],[31]]</f>
        <v>2.8893724901750002E-11</v>
      </c>
      <c r="AH439" s="10">
        <f>3/24000000*OO[[#This Row],[90 (30JUN1985 03:00:00)-Water Temperature (C)]]*OO[[#This Row],[32]]</f>
        <v>1.4697956596844996E-9</v>
      </c>
      <c r="AI439" s="10">
        <f>3/24000000*OO[[#This Row],[91 (30JUN1985 06:00:00)-Water Temperature (C)]]*OO[[#This Row],[33]]</f>
        <v>4.2692347274037503E-8</v>
      </c>
      <c r="AJ439" s="10">
        <f>3/24000000*OO[[#This Row],[92 (30JUN1985 09:00:00)-Water Temperature (C)]]*OO[[#This Row],[34]]</f>
        <v>7.7666143455950008E-7</v>
      </c>
      <c r="AK439" s="10">
        <f>3/24000000*OO[[#This Row],[93 (30JUN1985 12:00:00)-Water Temperature (C)]]*OO[[#This Row],[35]]</f>
        <v>9.3046906099874991E-6</v>
      </c>
      <c r="AL439" s="10">
        <f>3/24000000*OO[[#This Row],[94 (30JUN1985 15:00:00)-Water Temperature (C)]]*OO[[#This Row],[36]]</f>
        <v>7.6016719127374984E-5</v>
      </c>
      <c r="AM439" s="10">
        <f>3/24000000*OO[[#This Row],[95 (30JUN1985 18:00:00)-Water Temperature (C)]]*OO[[#This Row],[37]]</f>
        <v>4.3861995323774997E-4</v>
      </c>
      <c r="AN439" s="10">
        <f>3/24000000*OO[[#This Row],[96 (30JUN1985 21:00:00)-Water Temperature (C)]]*OO[[#This Row],[38]]</f>
        <v>1.82485322371975E-3</v>
      </c>
      <c r="AO439" s="10">
        <f>3/24000000*OO[[#This Row],[97 (01JUL1985 00:00:00)-Water Temperature (C)]]*OO[[#This Row],[39]]</f>
        <v>5.735884517299999E-3</v>
      </c>
      <c r="AP439" s="10">
        <f>3/24000000*OO[[#This Row],[98 (01JUL1985 03:00:00)-Water Temperature (C)]]*OO[[#This Row],[40]]</f>
        <v>1.4184773006793751E-2</v>
      </c>
      <c r="AQ439" s="10">
        <f>3/24000000*OO[[#This Row],[99 (01JUL1985 06:00:00)-Water Temperature (C)]]*OO[[#This Row],[41]]</f>
        <v>2.8350439680287495E-2</v>
      </c>
      <c r="AR439" s="10">
        <f>3/24000000*OO[[#This Row],[100 (01JUL1985 09:00:00)-Water Temperature (C)]]*OO[[#This Row],[42]]</f>
        <v>4.8564250057875007E-2</v>
      </c>
      <c r="AS439" s="10">
        <f>3/24000000*OO[[#This Row],[101 (01JUL1985 12:00:00)-Water Temperature (C)]]*OO[[#This Row],[43]]</f>
        <v>6.8182945724724997E-2</v>
      </c>
      <c r="AT439" s="10">
        <f>3/24000000*OO[[#This Row],[102 (01JUL1985 15:00:00)-Water Temperature (C)]]*OO[[#This Row],[44]]</f>
        <v>7.9997284382749986E-2</v>
      </c>
      <c r="AU439" s="10">
        <f>3/24000000*OO[[#This Row],[103 (01JUL1985 18:00:00)-Water Temperature (C)]]*OO[[#This Row],[45]]</f>
        <v>7.9964447203987502E-2</v>
      </c>
      <c r="AV439" s="10">
        <f>3/24000000*OO[[#This Row],[104 (01JUL1985 21:00:00)-Water Temperature (C)]]*OO[[#This Row],[46]]</f>
        <v>7.0184079539999999E-2</v>
      </c>
      <c r="AW439" s="10">
        <f>3/24000000*OO[[#This Row],[105 (02JUL1985 00:00:00)-Water Temperature (C)]]*OO[[#This Row],[47]]</f>
        <v>5.4802303030750003E-2</v>
      </c>
      <c r="AX439" s="10">
        <f>3/24000000*OO[[#This Row],[106 (02JUL1985 03:00:00)-Water Temperature (C)]]*OO[[#This Row],[48]]</f>
        <v>3.8630413986687498E-2</v>
      </c>
      <c r="AY439" s="10">
        <f>3/24000000*OO[[#This Row],[107 (02JUL1985 06:00:00)-Water Temperature (C)]]*OO[[#This Row],[49]]</f>
        <v>2.47928084389375E-2</v>
      </c>
      <c r="AZ439" s="10">
        <f>3/24000000*OO[[#This Row],[108 (02JUL1985 09:00:00)-Water Temperature (C)]]*OO[[#This Row],[50]]</f>
        <v>1.5042921795439999E-2</v>
      </c>
      <c r="BA439" s="10">
        <f>3/24000000*OO[[#This Row],[109 (02JUL1985 12:00:00)-Water Temperature (C)]]*OO[[#This Row],[51]]</f>
        <v>8.0500507580299994E-3</v>
      </c>
      <c r="BB439" s="10">
        <f>3/24000000*OO[[#This Row],[110 (02JUL1985 15:00:00)-Water Temperature (C)]]*OO[[#This Row],[52]]</f>
        <v>3.9561289337512497E-3</v>
      </c>
      <c r="BC439" s="10">
        <f>3/24000000*OO[[#This Row],[111 (02JUL1985 18:00:00)-Water Temperature (C)]]*OO[[#This Row],[53]]</f>
        <v>1.8582147427042498E-3</v>
      </c>
      <c r="BD439" s="10">
        <f>3/24000000*OO[[#This Row],[112 (02JUL1985 21:00:00)-Water Temperature (C)]]*OO[[#This Row],[54]]</f>
        <v>8.3908799874362488E-4</v>
      </c>
      <c r="BE439" s="10">
        <f>3/24000000*OO[[#This Row],[113 (03JUL1985 00:00:00)-Water Temperature (C)]]*OO[[#This Row],[55]]</f>
        <v>3.8395399941749996E-4</v>
      </c>
      <c r="BF439" s="10">
        <f>3/24000000*OO[[#This Row],[114 (03JUL1985 03:00:00)-Water Temperature (C)]]*OO[[#This Row],[56]]</f>
        <v>2.0154500720979997E-4</v>
      </c>
      <c r="BG439" s="10">
        <f>3/24000000*OO[[#This Row],[115 (03JUL1985 06:00:00)-Water Temperature (C)]]*OO[[#This Row],[57]]</f>
        <v>1.315774938778125E-4</v>
      </c>
      <c r="BH439" s="10">
        <f>3/24000000*OO[[#This Row],[116 (03JUL1985 09:00:00)-Water Temperature (C)]]*OO[[#This Row],[58]]</f>
        <v>1.0715517421881249E-4</v>
      </c>
      <c r="BI439" s="10">
        <f>3/24000000*OO[[#This Row],[117 (03JUL1985 12:00:00)-Water Temperature (C)]]*OO[[#This Row],[59]]</f>
        <v>9.6651681947025007E-5</v>
      </c>
      <c r="BJ439" s="10">
        <f>3/24000000*OO[[#This Row],[118 (03JUL1985 15:00:00)-Water Temperature (C)]]*OO[[#This Row],[60]]</f>
        <v>8.8688535262500002E-5</v>
      </c>
      <c r="BK439" s="10">
        <f>3/24000000*OO[[#This Row],[119 (03JUL1985 18:00:00)-Water Temperature (C)]]*OO[[#This Row],[61]]</f>
        <v>8.1698673318750001E-5</v>
      </c>
      <c r="BL439" s="10">
        <f>3/24000000*OO[[#This Row],[120 (03JUL1985 21:00:00)-Water Temperature (C)]]*OO[[#This Row],[62]]</f>
        <v>7.3441298880000004E-5</v>
      </c>
      <c r="BM439" s="10">
        <f>3/24000000*OO[[#This Row],[121 (04JUL1985 00:00:00)-Water Temperature (C)]]*OO[[#This Row],[63]]</f>
        <v>6.4843729998137503E-5</v>
      </c>
      <c r="BN439" s="10">
        <f>3/24000000*OO[[#This Row],[122 (04JUL1985 03:00:00)-Water Temperature (C)]]*OO[[#This Row],[64]]</f>
        <v>5.6984510614274992E-5</v>
      </c>
      <c r="BO439" s="10">
        <f>3/24000000*OO[[#This Row],[123 (04JUL1985 06:00:00)-Water Temperature (C)]]*OO[[#This Row],[65]]</f>
        <v>4.9452345641249997E-5</v>
      </c>
      <c r="BP439" s="10">
        <f>3/24000000*OO[[#This Row],[124 (04JUL1985 09:00:00)-Water Temperature (C)]]*OO[[#This Row],[66]]</f>
        <v>4.256141208825E-5</v>
      </c>
      <c r="BQ439" s="10">
        <f>3/24000000*OO[[#This Row],[125 (04JUL1985 12:00:00)-Water Temperature (C)]]*OO[[#This Row],[67]]</f>
        <v>3.5913396702249995E-5</v>
      </c>
      <c r="BR439" s="10">
        <f>3/24000000*OO[[#This Row],[126 (04JUL1985 15:00:00)-Water Temperature (C)]]*OO[[#This Row],[68]]</f>
        <v>3.0315815203749997E-5</v>
      </c>
      <c r="BS439" s="10">
        <f>3/24000000*OO[[#This Row],[127 (04JUL1985 18:00:00)-Water Temperature (C)]]*OO[[#This Row],[69]]</f>
        <v>2.5458101870719999E-5</v>
      </c>
      <c r="BT439" s="10">
        <f>3/24000000*OO[[#This Row],[128 (04JUL1985 21:00:00)-Water Temperature (C)]]*OO[[#This Row],[70]]</f>
        <v>2.1423951156369996E-5</v>
      </c>
      <c r="BU439" s="10">
        <f>3/24000000*OO[[#This Row],[129 (05JUL1985 00:00:00)-Water Temperature (C)]]*OO[[#This Row],[71]]</f>
        <v>1.810750574998E-5</v>
      </c>
      <c r="BV439" s="10">
        <f>3/24000000*OO[[#This Row],[130 (05JUL1985 03:00:00)-Water Temperature (C)]]*OO[[#This Row],[72]]</f>
        <v>1.51226709655E-5</v>
      </c>
      <c r="BW439" s="10">
        <f>3/24000000*OO[[#This Row],[131 (05JUL1985 06:00:00)-Water Temperature (C)]]*OO[[#This Row],[73]]</f>
        <v>1.2327305328607499E-5</v>
      </c>
      <c r="BX439" s="10">
        <f>3/24000000*OO[[#This Row],[132 (05JUL1985 09:00:00)-Water Temperature (C)]]*OO[[#This Row],[74]]</f>
        <v>9.9974807109375013E-6</v>
      </c>
      <c r="BY439" s="10">
        <f>3/24000000*OO[[#This Row],[133 (05JUL1985 12:00:00)-Water Temperature (C)]]*OO[[#This Row],[75]]</f>
        <v>7.805926717529999E-6</v>
      </c>
      <c r="BZ439" s="10">
        <f>3/24000000*OO[[#This Row],[134 (05JUL1985 15:00:00)-Water Temperature (C)]]*OO[[#This Row],[76]]</f>
        <v>6.2603921527937501E-6</v>
      </c>
      <c r="CA439" s="10">
        <f>3/24000000*OO[[#This Row],[135 (05JUL1985 18:00:00)-Water Temperature (C)]]*OO[[#This Row],[77]]</f>
        <v>5.1097207000837501E-6</v>
      </c>
      <c r="CB439" s="10">
        <f>3/24000000*OO[[#This Row],[136 (05JUL1985 21:00:00)-Water Temperature (C)]]*OO[[#This Row],[78]]</f>
        <v>4.20857384215125E-6</v>
      </c>
      <c r="CC439" s="10">
        <f>3/24000000*OO[[#This Row],[137 (06JUL1985 00:00:00)-Water Temperature (C)]]*OO[[#This Row],[79]]</f>
        <v>3.5008047483187494E-6</v>
      </c>
      <c r="CD439" s="10">
        <f>3/24000000*OO[[#This Row],[138 (06JUL1985 03:00:00)-Water Temperature (C)]]*OO[[#This Row],[80]]</f>
        <v>2.9872771199162498E-6</v>
      </c>
      <c r="CE439" s="10">
        <f>3/24000000*OO[[#This Row],[139 (06JUL1985 06:00:00)-Water Temperature (C)]]*OO[[#This Row],[81]]</f>
        <v>2.6317855815937494E-6</v>
      </c>
      <c r="CF439" s="10">
        <f>3/24000000*OO[[#This Row],[140 (06JUL1985 09:00:00)-Water Temperature (C)]]*OO[[#This Row],[82]]</f>
        <v>2.4397090183100001E-6</v>
      </c>
      <c r="CG439" s="10">
        <f>3/24000000*OO[[#This Row],[141 (06JUL1985 12:00:00)-Water Temperature (C)]]*OO[[#This Row],[83]]</f>
        <v>2.2823484716812503E-6</v>
      </c>
      <c r="CH439" s="10">
        <f>3/24000000*OO[[#This Row],[142 (06JUL1985 15:00:00)-Water Temperature (C)]]*OO[[#This Row],[84]]</f>
        <v>2.15495765853E-6</v>
      </c>
      <c r="CI439" s="10">
        <f>3/24000000*OO[[#This Row],[143 (06JUL1985 18:00:00)-Water Temperature (C)]]*OO[[#This Row],[85]]</f>
        <v>2.0897812634167497E-6</v>
      </c>
      <c r="CJ439" s="10">
        <f>3/24000000*OO[[#This Row],[144 (06JUL1985 21:00:00)-Water Temperature (C)]]*OO[[#This Row],[86]]</f>
        <v>2.0151028929337504E-6</v>
      </c>
      <c r="CK439" s="10">
        <f>3/24000000*OO[[#This Row],[145 (07JUL1985 00:00:00)-Water Temperature (C)]]*OO[[#This Row],[87]]</f>
        <v>1.9073377762642499E-6</v>
      </c>
      <c r="CL439" s="10">
        <f>3/24000000*OO[[#This Row],[146 (07JUL1985 03:00:00)-Water Temperature (C)]]*OO[[#This Row],[88]]</f>
        <v>1.815151322481E-6</v>
      </c>
      <c r="CM439" s="10">
        <f>3/24000000*OO[[#This Row],[147 (07JUL1985 06:00:00)-Water Temperature (C)]]*OO[[#This Row],[89]]</f>
        <v>1.7312124614892503E-6</v>
      </c>
      <c r="CN439" s="10">
        <f>3/24000000*OO[[#This Row],[148 (07JUL1985 09:00:00)-Water Temperature (C)]]*OO[[#This Row],[90]]</f>
        <v>1.6909334787729998E-6</v>
      </c>
      <c r="CO439" s="10">
        <f>3/24000000*OO[[#This Row],[149 (07JUL1985 12:00:00)-Water Temperature (C)]]*OO[[#This Row],[91]]</f>
        <v>1.6595678743068748E-6</v>
      </c>
      <c r="CP439" s="10">
        <f>3/24000000*OO[[#This Row],[150 (07JUL1985 15:00:00)-Water Temperature (C)]]*OO[[#This Row],[92]]</f>
        <v>1.6282859627431251E-6</v>
      </c>
      <c r="CQ439" s="10">
        <f>3/24000000*OO[[#This Row],[151 (07JUL1985 18:00:00)-Water Temperature (C)]]*OO[[#This Row],[93]]</f>
        <v>1.6149764720362498E-6</v>
      </c>
      <c r="CR439" s="10">
        <f>3/24000000*OO[[#This Row],[152 (07JUL1985 21:00:00)-Water Temperature (C)]]*OO[[#This Row],[94]]</f>
        <v>1.5798016780874998E-6</v>
      </c>
      <c r="CS439" s="10">
        <f>3/24000000*OO[[#This Row],[153 (08JUL1985 00:00:00)-Water Temperature (C)]]*OO[[#This Row],[95]]</f>
        <v>1.5182834419529998E-6</v>
      </c>
      <c r="CT439" s="10">
        <f>3/24000000*OO[[#This Row],[154 (08JUL1985 03:00:00)-Water Temperature (C)]]*OO[[#This Row],[96]]</f>
        <v>1.444883025391E-6</v>
      </c>
      <c r="CU439" s="10">
        <f>3/24000000*OO[[#This Row],[155 (08JUL1985 06:00:00)-Water Temperature (C)]]*OO[[#This Row],[97]]</f>
        <v>1.36184563198775E-6</v>
      </c>
      <c r="CV439" s="10">
        <f>3/24000000*OO[[#This Row],[156 (08JUL1985 09:00:00)-Water Temperature (C)]]*OO[[#This Row],[98]]</f>
        <v>1.2735298969889999E-6</v>
      </c>
      <c r="CW439" s="10">
        <f>3/24000000*OO[[#This Row],[157 (08JUL1985 12:00:00)-Water Temperature (C)]]*OO[[#This Row],[99]]</f>
        <v>1.2120785939762499E-6</v>
      </c>
    </row>
    <row r="440" spans="1:101" x14ac:dyDescent="0.35">
      <c r="A440" t="s">
        <v>447</v>
      </c>
      <c r="B440">
        <v>816.5806</v>
      </c>
      <c r="C440" s="10">
        <f>3/24*OO[[#This Row],[59 (26JUN1985 06:00:00)-Water Temperature (C)]]*OO[[#This Row],[1]]/SUM(OO[1])</f>
        <v>0</v>
      </c>
      <c r="D440" s="10">
        <f>3/24*OO[[#This Row],[60 (26JUN1985 09:00:00)-Water Temperature (C)]]*OO[[#This Row],[2]]/SUM(OO[2])</f>
        <v>0</v>
      </c>
      <c r="E440" s="10">
        <f>3/24*OO[[#This Row],[61 (26JUN1985 12:00:00)-Water Temperature (C)]]*OO[[#This Row],[3]]/SUM(OO[3])</f>
        <v>0</v>
      </c>
      <c r="F440" s="10">
        <f>3/24*OO[[#This Row],[62 (26JUN1985 15:00:00)-Water Temperature (C)]]*OO[[#This Row],[4]]/SUM(OO[4])</f>
        <v>0</v>
      </c>
      <c r="G440" s="10">
        <f>3/24*OO[[#This Row],[63 (26JUN1985 18:00:00)-Water Temperature (C)]]*OO[[#This Row],[5]]/SUM(OO[5])</f>
        <v>0</v>
      </c>
      <c r="H440" s="10">
        <f>3/24*OO[[#This Row],[64 (26JUN1985 21:00:00)-Water Temperature (C)]]*OO[[#This Row],[6]]/SUM(OO[6])</f>
        <v>0</v>
      </c>
      <c r="I440" s="10">
        <f>3/24*OO[[#This Row],[65 (27JUN1985 00:00:00)-Water Temperature (C)]]*OO[[#This Row],[7]]/SUM(OO[7])</f>
        <v>0</v>
      </c>
      <c r="J440" s="10">
        <f>3/24*OO[[#This Row],[66 (27JUN1985 03:00:00)-Water Temperature (C)]]*OO[[#This Row],[8]]/SUM(OO[8])</f>
        <v>0</v>
      </c>
      <c r="K440" s="10">
        <f>3/24*OO[[#This Row],[67 (27JUN1985 06:00:00)-Water Temperature (C)]]*OO[[#This Row],[9]]/SUM(OO[9])</f>
        <v>0</v>
      </c>
      <c r="L440" s="10">
        <f>3/24*OO[[#This Row],[68 (27JUN1985 09:00:00)-Water Temperature (C)]]*OO[[#This Row],[10]]/SUM(OO[10])</f>
        <v>0</v>
      </c>
      <c r="M440" s="10">
        <f>3/24*OO[[#This Row],[69 (27JUN1985 12:00:00)-Water Temperature (C)]]*OO[[#This Row],[11]]/SUM(OO[11])</f>
        <v>0</v>
      </c>
      <c r="N440" s="10">
        <f>3/24*OO[[#This Row],[70 (27JUN1985 15:00:00)-Water Temperature (C)]]*OO[[#This Row],[12]]/SUM(OO[12])</f>
        <v>0</v>
      </c>
      <c r="O440" s="10">
        <f>3/24*OO[[#This Row],[71 (27JUN1985 18:00:00)-Water Temperature (C)]]*OO[[#This Row],[13]]/SUM(OO[13])</f>
        <v>0</v>
      </c>
      <c r="P440" s="10">
        <f>3/24*OO[[#This Row],[72 (27JUN1985 21:00:00)-Water Temperature (C)]]*OO[[#This Row],[14]]/SUM(OO[14])</f>
        <v>0</v>
      </c>
      <c r="Q440" s="10">
        <f>3/24*OO[[#This Row],[73 (28JUN1985 00:00:00)-Water Temperature (C)]]*OO[[#This Row],[15]]/SUM(OO[15])</f>
        <v>0</v>
      </c>
      <c r="R440" s="10">
        <f>3/24*OO[[#This Row],[74 (28JUN1985 03:00:00)-Water Temperature (C)]]*OO[[#This Row],[16]]/SUM(OO[16])</f>
        <v>0</v>
      </c>
      <c r="S440" s="10">
        <f>3/24*OO[[#This Row],[75 (28JUN1985 06:00:00)-Water Temperature (C)]]*OO[[#This Row],[17]]/SUM(OO[17])</f>
        <v>0</v>
      </c>
      <c r="T440" s="10">
        <f>3/24*OO[[#This Row],[76 (28JUN1985 09:00:00)-Water Temperature (C)]]*OO[[#This Row],[18]]/SUM(OO[18])</f>
        <v>0</v>
      </c>
      <c r="U440" s="10">
        <f>3/24*OO[[#This Row],[77 (28JUN1985 12:00:00)-Water Temperature (C)]]*OO[[#This Row],[19]]/SUM(OO[19])</f>
        <v>0</v>
      </c>
      <c r="V440" s="10">
        <f>3/24000000*OO[[#This Row],[78 (28JUN1985 15:00:00)-Water Temperature (C)]]*OO[[#This Row],[20]]</f>
        <v>0</v>
      </c>
      <c r="W440" s="10">
        <f>3/24000000*OO[[#This Row],[79 (28JUN1985 18:00:00)-Water Temperature (C)]]*OO[[#This Row],[21]]</f>
        <v>0</v>
      </c>
      <c r="X440" s="10">
        <f>3/24000000*OO[[#This Row],[80 (28JUN1985 21:00:00)-Water Temperature (C)]]*OO[[#This Row],[22]]</f>
        <v>0</v>
      </c>
      <c r="Y440" s="10">
        <f>3/24000000*OO[[#This Row],[81 (29JUN1985 00:00:00)-Water Temperature (C)]]*OO[[#This Row],[23]]</f>
        <v>0</v>
      </c>
      <c r="Z440" s="10">
        <f>3/24000000*OO[[#This Row],[82 (29JUN1985 03:00:00)-Water Temperature (C)]]*OO[[#This Row],[24]]</f>
        <v>1.3396830824229999E-38</v>
      </c>
      <c r="AA440" s="10">
        <f>3/24000000*OO[[#This Row],[83 (29JUN1985 06:00:00)-Water Temperature (C)]]*OO[[#This Row],[25]]</f>
        <v>3.3069818931425E-32</v>
      </c>
      <c r="AB440" s="10">
        <f>3/24000000*OO[[#This Row],[84 (29JUN1985 09:00:00)-Water Temperature (C)]]*OO[[#This Row],[26]]</f>
        <v>1.4477097065039999E-26</v>
      </c>
      <c r="AC440" s="10">
        <f>3/24000000*OO[[#This Row],[85 (29JUN1985 12:00:00)-Water Temperature (C)]]*OO[[#This Row],[27]]</f>
        <v>2.7319916573262495E-22</v>
      </c>
      <c r="AD440" s="10">
        <f>3/24000000*OO[[#This Row],[86 (29JUN1985 15:00:00)-Water Temperature (C)]]*OO[[#This Row],[28]]</f>
        <v>6.7024221295500001E-19</v>
      </c>
      <c r="AE440" s="10">
        <f>3/24000000*OO[[#This Row],[88 (29JUN1985 21:00:00)-Water Temperature (C)]]*OO[[#This Row],[30]]</f>
        <v>1.014686813311E-13</v>
      </c>
      <c r="AF440" s="10">
        <f>3/24000000*OO[[#This Row],[88 (29JUN1985 21:00:00)-Water Temperature (C)]]*OO[[#This Row],[30]]</f>
        <v>1.014686813311E-13</v>
      </c>
      <c r="AG440" s="10">
        <f>3/24000000*OO[[#This Row],[89 (30JUN1985 00:00:00)-Water Temperature (C)]]*OO[[#This Row],[31]]</f>
        <v>1.0597735998128749E-11</v>
      </c>
      <c r="AH440" s="10">
        <f>3/24000000*OO[[#This Row],[90 (30JUN1985 03:00:00)-Water Temperature (C)]]*OO[[#This Row],[32]]</f>
        <v>5.7118878116437501E-10</v>
      </c>
      <c r="AI440" s="10">
        <f>3/24000000*OO[[#This Row],[91 (30JUN1985 06:00:00)-Water Temperature (C)]]*OO[[#This Row],[33]]</f>
        <v>1.7529527078490001E-8</v>
      </c>
      <c r="AJ440" s="10">
        <f>3/24000000*OO[[#This Row],[92 (30JUN1985 09:00:00)-Water Temperature (C)]]*OO[[#This Row],[34]]</f>
        <v>3.3583096973474992E-7</v>
      </c>
      <c r="AK440" s="10">
        <f>3/24000000*OO[[#This Row],[93 (30JUN1985 12:00:00)-Water Temperature (C)]]*OO[[#This Row],[35]]</f>
        <v>4.2254793939062496E-6</v>
      </c>
      <c r="AL440" s="10">
        <f>3/24000000*OO[[#This Row],[94 (30JUN1985 15:00:00)-Water Temperature (C)]]*OO[[#This Row],[36]]</f>
        <v>3.6118691013574996E-5</v>
      </c>
      <c r="AM440" s="10">
        <f>3/24000000*OO[[#This Row],[95 (30JUN1985 18:00:00)-Water Temperature (C)]]*OO[[#This Row],[37]]</f>
        <v>2.1687722538879999E-4</v>
      </c>
      <c r="AN440" s="10">
        <f>3/24000000*OO[[#This Row],[96 (30JUN1985 21:00:00)-Water Temperature (C)]]*OO[[#This Row],[38]]</f>
        <v>9.3533791446299985E-4</v>
      </c>
      <c r="AO440" s="10">
        <f>3/24000000*OO[[#This Row],[97 (01JUL1985 00:00:00)-Water Temperature (C)]]*OO[[#This Row],[39]]</f>
        <v>3.0349620737562498E-3</v>
      </c>
      <c r="AP440" s="10">
        <f>3/24000000*OO[[#This Row],[98 (01JUL1985 03:00:00)-Water Temperature (C)]]*OO[[#This Row],[40]]</f>
        <v>7.7358634593600005E-3</v>
      </c>
      <c r="AQ440" s="10">
        <f>3/24000000*OO[[#This Row],[99 (01JUL1985 06:00:00)-Water Temperature (C)]]*OO[[#This Row],[41]]</f>
        <v>1.5959077701600002E-2</v>
      </c>
      <c r="AR440" s="10">
        <f>3/24000000*OO[[#This Row],[100 (01JUL1985 09:00:00)-Water Temperature (C)]]*OO[[#This Row],[42]]</f>
        <v>2.8238089728949995E-2</v>
      </c>
      <c r="AS440" s="10">
        <f>3/24000000*OO[[#This Row],[101 (01JUL1985 12:00:00)-Water Temperature (C)]]*OO[[#This Row],[43]]</f>
        <v>4.1096968083112501E-2</v>
      </c>
      <c r="AT440" s="10">
        <f>3/24000000*OO[[#This Row],[102 (01JUL1985 15:00:00)-Water Temperature (C)]]*OO[[#This Row],[44]]</f>
        <v>4.9821023957925002E-2</v>
      </c>
      <c r="AU440" s="10">
        <f>3/24000000*OO[[#This Row],[103 (01JUL1985 18:00:00)-Water Temperature (C)]]*OO[[#This Row],[45]]</f>
        <v>5.150125202202499E-2</v>
      </c>
      <c r="AV440" s="10">
        <f>3/24000000*OO[[#This Row],[104 (01JUL1985 21:00:00)-Water Temperature (C)]]*OO[[#This Row],[46]]</f>
        <v>4.6126629941949999E-2</v>
      </c>
      <c r="AW440" s="10">
        <f>3/24000000*OO[[#This Row],[105 (02JUL1985 00:00:00)-Water Temperature (C)]]*OO[[#This Row],[47]]</f>
        <v>3.6904154086312493E-2</v>
      </c>
      <c r="AX440" s="10">
        <f>3/24000000*OO[[#This Row],[106 (02JUL1985 03:00:00)-Water Temperature (C)]]*OO[[#This Row],[48]]</f>
        <v>2.69269268684625E-2</v>
      </c>
      <c r="AY440" s="10">
        <f>3/24000000*OO[[#This Row],[107 (02JUL1985 06:00:00)-Water Temperature (C)]]*OO[[#This Row],[49]]</f>
        <v>1.7962259234702498E-2</v>
      </c>
      <c r="AZ440" s="10">
        <f>3/24000000*OO[[#This Row],[108 (02JUL1985 09:00:00)-Water Temperature (C)]]*OO[[#This Row],[50]]</f>
        <v>1.15187287665425E-2</v>
      </c>
      <c r="BA440" s="10">
        <f>3/24000000*OO[[#This Row],[109 (02JUL1985 12:00:00)-Water Temperature (C)]]*OO[[#This Row],[51]]</f>
        <v>6.5929707230399995E-3</v>
      </c>
      <c r="BB440" s="10">
        <f>3/24000000*OO[[#This Row],[110 (02JUL1985 15:00:00)-Water Temperature (C)]]*OO[[#This Row],[52]]</f>
        <v>3.4467209278537499E-3</v>
      </c>
      <c r="BC440" s="10">
        <f>3/24000000*OO[[#This Row],[111 (02JUL1985 18:00:00)-Water Temperature (C)]]*OO[[#This Row],[53]]</f>
        <v>1.7120962039020001E-3</v>
      </c>
      <c r="BD440" s="10">
        <f>3/24000000*OO[[#This Row],[112 (02JUL1985 21:00:00)-Water Temperature (C)]]*OO[[#This Row],[54]]</f>
        <v>8.1020111327699995E-4</v>
      </c>
      <c r="BE440" s="10">
        <f>3/24000000*OO[[#This Row],[113 (03JUL1985 00:00:00)-Water Temperature (C)]]*OO[[#This Row],[55]]</f>
        <v>3.7535690333749994E-4</v>
      </c>
      <c r="BF440" s="10">
        <f>3/24000000*OO[[#This Row],[114 (03JUL1985 03:00:00)-Water Temperature (C)]]*OO[[#This Row],[56]]</f>
        <v>1.8594525603442499E-4</v>
      </c>
      <c r="BG440" s="10">
        <f>3/24000000*OO[[#This Row],[115 (03JUL1985 06:00:00)-Water Temperature (C)]]*OO[[#This Row],[57]]</f>
        <v>1.06760130861675E-4</v>
      </c>
      <c r="BH440" s="10">
        <f>3/24000000*OO[[#This Row],[116 (03JUL1985 09:00:00)-Water Temperature (C)]]*OO[[#This Row],[58]]</f>
        <v>7.5939290867737494E-5</v>
      </c>
      <c r="BI440" s="10">
        <f>3/24000000*OO[[#This Row],[117 (03JUL1985 12:00:00)-Water Temperature (C)]]*OO[[#This Row],[59]]</f>
        <v>6.2785595672624998E-5</v>
      </c>
      <c r="BJ440" s="10">
        <f>3/24000000*OO[[#This Row],[118 (03JUL1985 15:00:00)-Water Temperature (C)]]*OO[[#This Row],[60]]</f>
        <v>5.5078066074500001E-5</v>
      </c>
      <c r="BK440" s="10">
        <f>3/24000000*OO[[#This Row],[119 (03JUL1985 18:00:00)-Water Temperature (C)]]*OO[[#This Row],[61]]</f>
        <v>4.9636195411199988E-5</v>
      </c>
      <c r="BL440" s="10">
        <f>3/24000000*OO[[#This Row],[120 (03JUL1985 21:00:00)-Water Temperature (C)]]*OO[[#This Row],[62]]</f>
        <v>4.4175241541362496E-5</v>
      </c>
      <c r="BM440" s="10">
        <f>3/24000000*OO[[#This Row],[121 (04JUL1985 00:00:00)-Water Temperature (C)]]*OO[[#This Row],[63]]</f>
        <v>3.8752644130424994E-5</v>
      </c>
      <c r="BN440" s="10">
        <f>3/24000000*OO[[#This Row],[122 (04JUL1985 03:00:00)-Water Temperature (C)]]*OO[[#This Row],[64]]</f>
        <v>3.3909421848450001E-5</v>
      </c>
      <c r="BO440" s="10">
        <f>3/24000000*OO[[#This Row],[123 (04JUL1985 06:00:00)-Water Temperature (C)]]*OO[[#This Row],[65]]</f>
        <v>2.9352488890724998E-5</v>
      </c>
      <c r="BP440" s="10">
        <f>3/24000000*OO[[#This Row],[124 (04JUL1985 09:00:00)-Water Temperature (C)]]*OO[[#This Row],[66]]</f>
        <v>2.5174543330629999E-5</v>
      </c>
      <c r="BQ440" s="10">
        <f>3/24000000*OO[[#This Row],[125 (04JUL1985 12:00:00)-Water Temperature (C)]]*OO[[#This Row],[67]]</f>
        <v>2.1054462180459999E-5</v>
      </c>
      <c r="BR440" s="10">
        <f>3/24000000*OO[[#This Row],[126 (04JUL1985 15:00:00)-Water Temperature (C)]]*OO[[#This Row],[68]]</f>
        <v>1.7491760293729997E-5</v>
      </c>
      <c r="BS440" s="10">
        <f>3/24000000*OO[[#This Row],[127 (04JUL1985 18:00:00)-Water Temperature (C)]]*OO[[#This Row],[69]]</f>
        <v>1.44171141401625E-5</v>
      </c>
      <c r="BT440" s="10">
        <f>3/24000000*OO[[#This Row],[128 (04JUL1985 21:00:00)-Water Temperature (C)]]*OO[[#This Row],[70]]</f>
        <v>1.1866484140275001E-5</v>
      </c>
      <c r="BU440" s="10">
        <f>3/24000000*OO[[#This Row],[129 (05JUL1985 00:00:00)-Water Temperature (C)]]*OO[[#This Row],[71]]</f>
        <v>9.7912392243200001E-6</v>
      </c>
      <c r="BV440" s="10">
        <f>3/24000000*OO[[#This Row],[130 (05JUL1985 03:00:00)-Water Temperature (C)]]*OO[[#This Row],[72]]</f>
        <v>7.9717267604925005E-6</v>
      </c>
      <c r="BW440" s="10">
        <f>3/24000000*OO[[#This Row],[131 (05JUL1985 06:00:00)-Water Temperature (C)]]*OO[[#This Row],[73]]</f>
        <v>6.3082687874999991E-6</v>
      </c>
      <c r="BX440" s="10">
        <f>3/24000000*OO[[#This Row],[132 (05JUL1985 09:00:00)-Water Temperature (C)]]*OO[[#This Row],[74]]</f>
        <v>5.0992841291474997E-6</v>
      </c>
      <c r="BY440" s="10">
        <f>3/24000000*OO[[#This Row],[133 (05JUL1985 12:00:00)-Water Temperature (C)]]*OO[[#This Row],[75]]</f>
        <v>4.0893091159999996E-6</v>
      </c>
      <c r="BZ440" s="10">
        <f>3/24000000*OO[[#This Row],[134 (05JUL1985 15:00:00)-Water Temperature (C)]]*OO[[#This Row],[76]]</f>
        <v>3.27366922498E-6</v>
      </c>
      <c r="CA440" s="10">
        <f>3/24000000*OO[[#This Row],[135 (05JUL1985 18:00:00)-Water Temperature (C)]]*OO[[#This Row],[77]]</f>
        <v>2.6649721926074995E-6</v>
      </c>
      <c r="CB440" s="10">
        <f>3/24000000*OO[[#This Row],[136 (05JUL1985 21:00:00)-Water Temperature (C)]]*OO[[#This Row],[78]]</f>
        <v>2.1902204272612498E-6</v>
      </c>
      <c r="CC440" s="10">
        <f>3/24000000*OO[[#This Row],[137 (06JUL1985 00:00:00)-Water Temperature (C)]]*OO[[#This Row],[79]]</f>
        <v>1.816203576187E-6</v>
      </c>
      <c r="CD440" s="10">
        <f>3/24000000*OO[[#This Row],[138 (06JUL1985 03:00:00)-Water Temperature (C)]]*OO[[#This Row],[80]]</f>
        <v>1.5441518209177499E-6</v>
      </c>
      <c r="CE440" s="10">
        <f>3/24000000*OO[[#This Row],[139 (06JUL1985 06:00:00)-Water Temperature (C)]]*OO[[#This Row],[81]]</f>
        <v>1.3558511033628748E-6</v>
      </c>
      <c r="CF440" s="10">
        <f>3/24000000*OO[[#This Row],[140 (06JUL1985 09:00:00)-Water Temperature (C)]]*OO[[#This Row],[82]]</f>
        <v>1.253525850138E-6</v>
      </c>
      <c r="CG440" s="10">
        <f>3/24000000*OO[[#This Row],[141 (06JUL1985 12:00:00)-Water Temperature (C)]]*OO[[#This Row],[83]]</f>
        <v>1.1713582735689997E-6</v>
      </c>
      <c r="CH440" s="10">
        <f>3/24000000*OO[[#This Row],[142 (06JUL1985 15:00:00)-Water Temperature (C)]]*OO[[#This Row],[84]]</f>
        <v>1.1034145979249998E-6</v>
      </c>
      <c r="CI440" s="10">
        <f>3/24000000*OO[[#This Row],[143 (06JUL1985 18:00:00)-Water Temperature (C)]]*OO[[#This Row],[85]]</f>
        <v>1.066782040311E-6</v>
      </c>
      <c r="CJ440" s="10">
        <f>3/24000000*OO[[#This Row],[144 (06JUL1985 21:00:00)-Water Temperature (C)]]*OO[[#This Row],[86]]</f>
        <v>1.0274949480539998E-6</v>
      </c>
      <c r="CK440" s="10">
        <f>3/24000000*OO[[#This Row],[145 (07JUL1985 00:00:00)-Water Temperature (C)]]*OO[[#This Row],[87]]</f>
        <v>9.71990113134375E-7</v>
      </c>
      <c r="CL440" s="10">
        <f>3/24000000*OO[[#This Row],[146 (07JUL1985 03:00:00)-Water Temperature (C)]]*OO[[#This Row],[88]]</f>
        <v>9.2429086747374986E-7</v>
      </c>
      <c r="CM440" s="10">
        <f>3/24000000*OO[[#This Row],[147 (07JUL1985 06:00:00)-Water Temperature (C)]]*OO[[#This Row],[89]]</f>
        <v>8.8151638439100002E-7</v>
      </c>
      <c r="CN440" s="10">
        <f>3/24000000*OO[[#This Row],[148 (07JUL1985 09:00:00)-Water Temperature (C)]]*OO[[#This Row],[90]]</f>
        <v>8.6079931068299995E-7</v>
      </c>
      <c r="CO440" s="10">
        <f>3/24000000*OO[[#This Row],[149 (07JUL1985 12:00:00)-Water Temperature (C)]]*OO[[#This Row],[91]]</f>
        <v>8.4467489819624995E-7</v>
      </c>
      <c r="CP440" s="10">
        <f>3/24000000*OO[[#This Row],[150 (07JUL1985 15:00:00)-Water Temperature (C)]]*OO[[#This Row],[92]]</f>
        <v>8.2788117172187487E-7</v>
      </c>
      <c r="CQ440" s="10">
        <f>3/24000000*OO[[#This Row],[151 (07JUL1985 18:00:00)-Water Temperature (C)]]*OO[[#This Row],[93]]</f>
        <v>8.1954060862837497E-7</v>
      </c>
      <c r="CR440" s="10">
        <f>3/24000000*OO[[#This Row],[152 (07JUL1985 21:00:00)-Water Temperature (C)]]*OO[[#This Row],[94]]</f>
        <v>8.0166664335212494E-7</v>
      </c>
      <c r="CS440" s="10">
        <f>3/24000000*OO[[#This Row],[153 (08JUL1985 00:00:00)-Water Temperature (C)]]*OO[[#This Row],[95]]</f>
        <v>7.7078083726762487E-7</v>
      </c>
      <c r="CT440" s="10">
        <f>3/24000000*OO[[#This Row],[154 (08JUL1985 03:00:00)-Water Temperature (C)]]*OO[[#This Row],[96]]</f>
        <v>7.3402362483999984E-7</v>
      </c>
      <c r="CU440" s="10">
        <f>3/24000000*OO[[#This Row],[155 (08JUL1985 06:00:00)-Water Temperature (C)]]*OO[[#This Row],[97]]</f>
        <v>6.9270506840499993E-7</v>
      </c>
      <c r="CV440" s="10">
        <f>3/24000000*OO[[#This Row],[156 (08JUL1985 09:00:00)-Water Temperature (C)]]*OO[[#This Row],[98]]</f>
        <v>6.4829226076199993E-7</v>
      </c>
      <c r="CW440" s="10">
        <f>3/24000000*OO[[#This Row],[157 (08JUL1985 12:00:00)-Water Temperature (C)]]*OO[[#This Row],[99]]</f>
        <v>6.1637798938599993E-7</v>
      </c>
    </row>
    <row r="441" spans="1:101" x14ac:dyDescent="0.35">
      <c r="A441" t="s">
        <v>448</v>
      </c>
      <c r="B441">
        <v>837.02949999999998</v>
      </c>
      <c r="C441" s="10">
        <f>3/24*OO[[#This Row],[59 (26JUN1985 06:00:00)-Water Temperature (C)]]*OO[[#This Row],[1]]/SUM(OO[1])</f>
        <v>0</v>
      </c>
      <c r="D441" s="10">
        <f>3/24*OO[[#This Row],[60 (26JUN1985 09:00:00)-Water Temperature (C)]]*OO[[#This Row],[2]]/SUM(OO[2])</f>
        <v>0</v>
      </c>
      <c r="E441" s="10">
        <f>3/24*OO[[#This Row],[61 (26JUN1985 12:00:00)-Water Temperature (C)]]*OO[[#This Row],[3]]/SUM(OO[3])</f>
        <v>0</v>
      </c>
      <c r="F441" s="10">
        <f>3/24*OO[[#This Row],[62 (26JUN1985 15:00:00)-Water Temperature (C)]]*OO[[#This Row],[4]]/SUM(OO[4])</f>
        <v>0</v>
      </c>
      <c r="G441" s="10">
        <f>3/24*OO[[#This Row],[63 (26JUN1985 18:00:00)-Water Temperature (C)]]*OO[[#This Row],[5]]/SUM(OO[5])</f>
        <v>0</v>
      </c>
      <c r="H441" s="10">
        <f>3/24*OO[[#This Row],[64 (26JUN1985 21:00:00)-Water Temperature (C)]]*OO[[#This Row],[6]]/SUM(OO[6])</f>
        <v>0</v>
      </c>
      <c r="I441" s="10">
        <f>3/24*OO[[#This Row],[65 (27JUN1985 00:00:00)-Water Temperature (C)]]*OO[[#This Row],[7]]/SUM(OO[7])</f>
        <v>0</v>
      </c>
      <c r="J441" s="10">
        <f>3/24*OO[[#This Row],[66 (27JUN1985 03:00:00)-Water Temperature (C)]]*OO[[#This Row],[8]]/SUM(OO[8])</f>
        <v>0</v>
      </c>
      <c r="K441" s="10">
        <f>3/24*OO[[#This Row],[67 (27JUN1985 06:00:00)-Water Temperature (C)]]*OO[[#This Row],[9]]/SUM(OO[9])</f>
        <v>0</v>
      </c>
      <c r="L441" s="10">
        <f>3/24*OO[[#This Row],[68 (27JUN1985 09:00:00)-Water Temperature (C)]]*OO[[#This Row],[10]]/SUM(OO[10])</f>
        <v>0</v>
      </c>
      <c r="M441" s="10">
        <f>3/24*OO[[#This Row],[69 (27JUN1985 12:00:00)-Water Temperature (C)]]*OO[[#This Row],[11]]/SUM(OO[11])</f>
        <v>0</v>
      </c>
      <c r="N441" s="10">
        <f>3/24*OO[[#This Row],[70 (27JUN1985 15:00:00)-Water Temperature (C)]]*OO[[#This Row],[12]]/SUM(OO[12])</f>
        <v>0</v>
      </c>
      <c r="O441" s="10">
        <f>3/24*OO[[#This Row],[71 (27JUN1985 18:00:00)-Water Temperature (C)]]*OO[[#This Row],[13]]/SUM(OO[13])</f>
        <v>0</v>
      </c>
      <c r="P441" s="10">
        <f>3/24*OO[[#This Row],[72 (27JUN1985 21:00:00)-Water Temperature (C)]]*OO[[#This Row],[14]]/SUM(OO[14])</f>
        <v>0</v>
      </c>
      <c r="Q441" s="10">
        <f>3/24*OO[[#This Row],[73 (28JUN1985 00:00:00)-Water Temperature (C)]]*OO[[#This Row],[15]]/SUM(OO[15])</f>
        <v>0</v>
      </c>
      <c r="R441" s="10">
        <f>3/24*OO[[#This Row],[74 (28JUN1985 03:00:00)-Water Temperature (C)]]*OO[[#This Row],[16]]/SUM(OO[16])</f>
        <v>0</v>
      </c>
      <c r="S441" s="10">
        <f>3/24*OO[[#This Row],[75 (28JUN1985 06:00:00)-Water Temperature (C)]]*OO[[#This Row],[17]]/SUM(OO[17])</f>
        <v>0</v>
      </c>
      <c r="T441" s="10">
        <f>3/24*OO[[#This Row],[76 (28JUN1985 09:00:00)-Water Temperature (C)]]*OO[[#This Row],[18]]/SUM(OO[18])</f>
        <v>0</v>
      </c>
      <c r="U441" s="10">
        <f>3/24*OO[[#This Row],[77 (28JUN1985 12:00:00)-Water Temperature (C)]]*OO[[#This Row],[19]]/SUM(OO[19])</f>
        <v>0</v>
      </c>
      <c r="V441" s="10">
        <f>3/24000000*OO[[#This Row],[78 (28JUN1985 15:00:00)-Water Temperature (C)]]*OO[[#This Row],[20]]</f>
        <v>0</v>
      </c>
      <c r="W441" s="10">
        <f>3/24000000*OO[[#This Row],[79 (28JUN1985 18:00:00)-Water Temperature (C)]]*OO[[#This Row],[21]]</f>
        <v>0</v>
      </c>
      <c r="X441" s="10">
        <f>3/24000000*OO[[#This Row],[80 (28JUN1985 21:00:00)-Water Temperature (C)]]*OO[[#This Row],[22]]</f>
        <v>0</v>
      </c>
      <c r="Y441" s="10">
        <f>3/24000000*OO[[#This Row],[81 (29JUN1985 00:00:00)-Water Temperature (C)]]*OO[[#This Row],[23]]</f>
        <v>0</v>
      </c>
      <c r="Z441" s="10">
        <f>3/24000000*OO[[#This Row],[82 (29JUN1985 03:00:00)-Water Temperature (C)]]*OO[[#This Row],[24]]</f>
        <v>5.5598581185962497E-39</v>
      </c>
      <c r="AA441" s="10">
        <f>3/24000000*OO[[#This Row],[83 (29JUN1985 06:00:00)-Water Temperature (C)]]*OO[[#This Row],[25]]</f>
        <v>1.3198406843756251E-32</v>
      </c>
      <c r="AB441" s="10">
        <f>3/24000000*OO[[#This Row],[84 (29JUN1985 09:00:00)-Water Temperature (C)]]*OO[[#This Row],[26]]</f>
        <v>6.1924605838987502E-27</v>
      </c>
      <c r="AC441" s="10">
        <f>3/24000000*OO[[#This Row],[85 (29JUN1985 12:00:00)-Water Temperature (C)]]*OO[[#This Row],[27]]</f>
        <v>1.4402595650079999E-22</v>
      </c>
      <c r="AD441" s="10">
        <f>3/24000000*OO[[#This Row],[86 (29JUN1985 15:00:00)-Water Temperature (C)]]*OO[[#This Row],[28]]</f>
        <v>4.0821551707499999E-19</v>
      </c>
      <c r="AE441" s="10">
        <f>3/24000000*OO[[#This Row],[88 (29JUN1985 21:00:00)-Water Temperature (C)]]*OO[[#This Row],[30]]</f>
        <v>7.5182590912499998E-14</v>
      </c>
      <c r="AF441" s="10">
        <f>3/24000000*OO[[#This Row],[88 (29JUN1985 21:00:00)-Water Temperature (C)]]*OO[[#This Row],[30]]</f>
        <v>7.5182590912499998E-14</v>
      </c>
      <c r="AG441" s="10">
        <f>3/24000000*OO[[#This Row],[89 (30JUN1985 00:00:00)-Water Temperature (C)]]*OO[[#This Row],[31]]</f>
        <v>8.4601044041499986E-12</v>
      </c>
      <c r="AH441" s="10">
        <f>3/24000000*OO[[#This Row],[90 (30JUN1985 03:00:00)-Water Temperature (C)]]*OO[[#This Row],[32]]</f>
        <v>4.8771317058499994E-10</v>
      </c>
      <c r="AI441" s="10">
        <f>3/24000000*OO[[#This Row],[91 (30JUN1985 06:00:00)-Water Temperature (C)]]*OO[[#This Row],[33]]</f>
        <v>1.5981412270766246E-8</v>
      </c>
      <c r="AJ441" s="10">
        <f>3/24000000*OO[[#This Row],[92 (30JUN1985 09:00:00)-Water Temperature (C)]]*OO[[#This Row],[34]]</f>
        <v>3.2621449781474994E-7</v>
      </c>
      <c r="AK441" s="10">
        <f>3/24000000*OO[[#This Row],[93 (30JUN1985 12:00:00)-Water Temperature (C)]]*OO[[#This Row],[35]]</f>
        <v>4.3689557495099997E-6</v>
      </c>
      <c r="AL441" s="10">
        <f>3/24000000*OO[[#This Row],[94 (30JUN1985 15:00:00)-Water Temperature (C)]]*OO[[#This Row],[36]]</f>
        <v>3.9719641130400001E-5</v>
      </c>
      <c r="AM441" s="10">
        <f>3/24000000*OO[[#This Row],[95 (30JUN1985 18:00:00)-Water Temperature (C)]]*OO[[#This Row],[37]]</f>
        <v>2.5309680101550004E-4</v>
      </c>
      <c r="AN441" s="10">
        <f>3/24000000*OO[[#This Row],[96 (30JUN1985 21:00:00)-Water Temperature (C)]]*OO[[#This Row],[38]]</f>
        <v>1.1551047838222498E-3</v>
      </c>
      <c r="AO441" s="10">
        <f>3/24000000*OO[[#This Row],[97 (01JUL1985 00:00:00)-Water Temperature (C)]]*OO[[#This Row],[39]]</f>
        <v>3.9523186316237496E-3</v>
      </c>
      <c r="AP441" s="10">
        <f>3/24000000*OO[[#This Row],[98 (01JUL1985 03:00:00)-Water Temperature (C)]]*OO[[#This Row],[40]]</f>
        <v>1.0609475169037499E-2</v>
      </c>
      <c r="AQ441" s="10">
        <f>3/24000000*OO[[#This Row],[99 (01JUL1985 06:00:00)-Water Temperature (C)]]*OO[[#This Row],[41]]</f>
        <v>2.3076080810062502E-2</v>
      </c>
      <c r="AR441" s="10">
        <f>3/24000000*OO[[#This Row],[100 (01JUL1985 09:00:00)-Water Temperature (C)]]*OO[[#This Row],[42]]</f>
        <v>4.3105674889149993E-2</v>
      </c>
      <c r="AS441" s="10">
        <f>3/24000000*OO[[#This Row],[101 (01JUL1985 12:00:00)-Water Temperature (C)]]*OO[[#This Row],[43]]</f>
        <v>6.6686059341224999E-2</v>
      </c>
      <c r="AT441" s="10">
        <f>3/24000000*OO[[#This Row],[102 (01JUL1985 15:00:00)-Water Temperature (C)]]*OO[[#This Row],[44]]</f>
        <v>8.5975971886400007E-2</v>
      </c>
      <c r="AU441" s="10">
        <f>3/24000000*OO[[#This Row],[103 (01JUL1985 18:00:00)-Water Temperature (C)]]*OO[[#This Row],[45]]</f>
        <v>9.4230054519149981E-2</v>
      </c>
      <c r="AV441" s="10">
        <f>3/24000000*OO[[#This Row],[104 (01JUL1985 21:00:00)-Water Temperature (C)]]*OO[[#This Row],[46]]</f>
        <v>8.9310687440600001E-2</v>
      </c>
      <c r="AW441" s="10">
        <f>3/24000000*OO[[#This Row],[105 (02JUL1985 00:00:00)-Water Temperature (C)]]*OO[[#This Row],[47]]</f>
        <v>7.5084973272374997E-2</v>
      </c>
      <c r="AX441" s="10">
        <f>3/24000000*OO[[#This Row],[106 (02JUL1985 03:00:00)-Water Temperature (C)]]*OO[[#This Row],[48]]</f>
        <v>5.7615141144862499E-2</v>
      </c>
      <c r="AY441" s="10">
        <f>3/24000000*OO[[#This Row],[107 (02JUL1985 06:00:00)-Water Temperature (C)]]*OO[[#This Row],[49]]</f>
        <v>4.0675280686749991E-2</v>
      </c>
      <c r="AZ441" s="10">
        <f>3/24000000*OO[[#This Row],[108 (02JUL1985 09:00:00)-Water Temperature (C)]]*OO[[#This Row],[50]]</f>
        <v>2.7669158854524995E-2</v>
      </c>
      <c r="BA441" s="10">
        <f>3/24000000*OO[[#This Row],[109 (02JUL1985 12:00:00)-Water Temperature (C)]]*OO[[#This Row],[51]]</f>
        <v>1.7054650277334996E-2</v>
      </c>
      <c r="BB441" s="10">
        <f>3/24000000*OO[[#This Row],[110 (02JUL1985 15:00:00)-Water Temperature (C)]]*OO[[#This Row],[52]]</f>
        <v>9.5762845230574992E-3</v>
      </c>
      <c r="BC441" s="10">
        <f>3/24000000*OO[[#This Row],[111 (02JUL1985 18:00:00)-Water Temperature (C)]]*OO[[#This Row],[53]]</f>
        <v>5.0687468806874993E-3</v>
      </c>
      <c r="BD441" s="10">
        <f>3/24000000*OO[[#This Row],[112 (02JUL1985 21:00:00)-Water Temperature (C)]]*OO[[#This Row],[54]]</f>
        <v>2.5379798183025001E-3</v>
      </c>
      <c r="BE441" s="10">
        <f>3/24000000*OO[[#This Row],[113 (03JUL1985 00:00:00)-Water Temperature (C)]]*OO[[#This Row],[55]]</f>
        <v>1.2160052611331249E-3</v>
      </c>
      <c r="BF441" s="10">
        <f>3/24000000*OO[[#This Row],[114 (03JUL1985 03:00:00)-Water Temperature (C)]]*OO[[#This Row],[56]]</f>
        <v>5.9329469401212497E-4</v>
      </c>
      <c r="BG441" s="10">
        <f>3/24000000*OO[[#This Row],[115 (03JUL1985 06:00:00)-Water Temperature (C)]]*OO[[#This Row],[57]]</f>
        <v>3.1237975053674999E-4</v>
      </c>
      <c r="BH441" s="10">
        <f>3/24000000*OO[[#This Row],[116 (03JUL1985 09:00:00)-Water Temperature (C)]]*OO[[#This Row],[58]]</f>
        <v>1.9371049056686248E-4</v>
      </c>
      <c r="BI441" s="10">
        <f>3/24000000*OO[[#This Row],[117 (03JUL1985 12:00:00)-Water Temperature (C)]]*OO[[#This Row],[59]]</f>
        <v>1.41682411312125E-4</v>
      </c>
      <c r="BJ441" s="10">
        <f>3/24000000*OO[[#This Row],[118 (03JUL1985 15:00:00)-Water Temperature (C)]]*OO[[#This Row],[60]]</f>
        <v>1.1525432727709998E-4</v>
      </c>
      <c r="BK441" s="10">
        <f>3/24000000*OO[[#This Row],[119 (03JUL1985 18:00:00)-Water Temperature (C)]]*OO[[#This Row],[61]]</f>
        <v>9.9686646881400002E-5</v>
      </c>
      <c r="BL441" s="10">
        <f>3/24000000*OO[[#This Row],[120 (03JUL1985 21:00:00)-Water Temperature (C)]]*OO[[#This Row],[62]]</f>
        <v>8.7038142183300021E-5</v>
      </c>
      <c r="BM441" s="10">
        <f>3/24000000*OO[[#This Row],[121 (04JUL1985 00:00:00)-Water Temperature (C)]]*OO[[#This Row],[63]]</f>
        <v>7.5592152290024996E-5</v>
      </c>
      <c r="BN441" s="10">
        <f>3/24000000*OO[[#This Row],[122 (04JUL1985 03:00:00)-Water Temperature (C)]]*OO[[#This Row],[64]]</f>
        <v>6.5894948020799995E-5</v>
      </c>
      <c r="BO441" s="10">
        <f>3/24000000*OO[[#This Row],[123 (04JUL1985 06:00:00)-Water Temperature (C)]]*OO[[#This Row],[65]]</f>
        <v>5.7096404901937503E-5</v>
      </c>
      <c r="BP441" s="10">
        <f>3/24000000*OO[[#This Row],[124 (04JUL1985 09:00:00)-Water Temperature (C)]]*OO[[#This Row],[66]]</f>
        <v>4.9228517641874999E-5</v>
      </c>
      <c r="BQ441" s="10">
        <f>3/24000000*OO[[#This Row],[125 (04JUL1985 12:00:00)-Water Temperature (C)]]*OO[[#This Row],[67]]</f>
        <v>4.1273882644387493E-5</v>
      </c>
      <c r="BR441" s="10">
        <f>3/24000000*OO[[#This Row],[126 (04JUL1985 15:00:00)-Water Temperature (C)]]*OO[[#This Row],[68]]</f>
        <v>3.5050208584949997E-5</v>
      </c>
      <c r="BS441" s="10">
        <f>3/24000000*OO[[#This Row],[127 (04JUL1985 18:00:00)-Water Temperature (C)]]*OO[[#This Row],[69]]</f>
        <v>2.9589387244025001E-5</v>
      </c>
      <c r="BT441" s="10">
        <f>3/24000000*OO[[#This Row],[128 (04JUL1985 21:00:00)-Water Temperature (C)]]*OO[[#This Row],[70]]</f>
        <v>2.4967430877374999E-5</v>
      </c>
      <c r="BU441" s="10">
        <f>3/24000000*OO[[#This Row],[129 (05JUL1985 00:00:00)-Water Temperature (C)]]*OO[[#This Row],[71]]</f>
        <v>2.1191711646799999E-5</v>
      </c>
      <c r="BV441" s="10">
        <f>3/24000000*OO[[#This Row],[130 (05JUL1985 03:00:00)-Water Temperature (C)]]*OO[[#This Row],[72]]</f>
        <v>1.78894903191E-5</v>
      </c>
      <c r="BW441" s="10">
        <f>3/24000000*OO[[#This Row],[131 (05JUL1985 06:00:00)-Water Temperature (C)]]*OO[[#This Row],[73]]</f>
        <v>1.4819610593234997E-5</v>
      </c>
      <c r="BX441" s="10">
        <f>3/24000000*OO[[#This Row],[132 (05JUL1985 09:00:00)-Water Temperature (C)]]*OO[[#This Row],[74]]</f>
        <v>1.2216514112400001E-5</v>
      </c>
      <c r="BY441" s="10">
        <f>3/24000000*OO[[#This Row],[133 (05JUL1985 12:00:00)-Water Temperature (C)]]*OO[[#This Row],[75]]</f>
        <v>9.9490862109500007E-6</v>
      </c>
      <c r="BZ441" s="10">
        <f>3/24000000*OO[[#This Row],[134 (05JUL1985 15:00:00)-Water Temperature (C)]]*OO[[#This Row],[76]]</f>
        <v>7.9771648686750002E-6</v>
      </c>
      <c r="CA441" s="10">
        <f>3/24000000*OO[[#This Row],[135 (05JUL1985 18:00:00)-Water Temperature (C)]]*OO[[#This Row],[77]]</f>
        <v>6.4860957427499999E-6</v>
      </c>
      <c r="CB441" s="10">
        <f>3/24000000*OO[[#This Row],[136 (05JUL1985 21:00:00)-Water Temperature (C)]]*OO[[#This Row],[78]]</f>
        <v>5.3039733459375009E-6</v>
      </c>
      <c r="CC441" s="10">
        <f>3/24000000*OO[[#This Row],[137 (06JUL1985 00:00:00)-Water Temperature (C)]]*OO[[#This Row],[79]]</f>
        <v>4.3689388253300001E-6</v>
      </c>
      <c r="CD441" s="10">
        <f>3/24000000*OO[[#This Row],[138 (06JUL1985 03:00:00)-Water Temperature (C)]]*OO[[#This Row],[80]]</f>
        <v>3.6808038581049993E-6</v>
      </c>
      <c r="CE441" s="10">
        <f>3/24000000*OO[[#This Row],[139 (06JUL1985 06:00:00)-Water Temperature (C)]]*OO[[#This Row],[81]]</f>
        <v>3.2041636701749999E-6</v>
      </c>
      <c r="CF441" s="10">
        <f>3/24000000*OO[[#This Row],[140 (06JUL1985 09:00:00)-Water Temperature (C)]]*OO[[#This Row],[82]]</f>
        <v>2.9447342824012501E-6</v>
      </c>
      <c r="CG441" s="10">
        <f>3/24000000*OO[[#This Row],[141 (06JUL1985 12:00:00)-Water Temperature (C)]]*OO[[#This Row],[83]]</f>
        <v>2.7424572290699998E-6</v>
      </c>
      <c r="CH441" s="10">
        <f>3/24000000*OO[[#This Row],[142 (06JUL1985 15:00:00)-Water Temperature (C)]]*OO[[#This Row],[84]]</f>
        <v>2.5722645998302502E-6</v>
      </c>
      <c r="CI441" s="10">
        <f>3/24000000*OO[[#This Row],[143 (06JUL1985 18:00:00)-Water Temperature (C)]]*OO[[#This Row],[85]]</f>
        <v>2.4698780415719998E-6</v>
      </c>
      <c r="CJ441" s="10">
        <f>3/24000000*OO[[#This Row],[144 (06JUL1985 21:00:00)-Water Temperature (C)]]*OO[[#This Row],[86]]</f>
        <v>2.3672918814963751E-6</v>
      </c>
      <c r="CK441" s="10">
        <f>3/24000000*OO[[#This Row],[145 (07JUL1985 00:00:00)-Water Temperature (C)]]*OO[[#This Row],[87]]</f>
        <v>2.2363830908342501E-6</v>
      </c>
      <c r="CL441" s="10">
        <f>3/24000000*OO[[#This Row],[146 (07JUL1985 03:00:00)-Water Temperature (C)]]*OO[[#This Row],[88]]</f>
        <v>2.12355771784625E-6</v>
      </c>
      <c r="CM441" s="10">
        <f>3/24000000*OO[[#This Row],[147 (07JUL1985 06:00:00)-Water Temperature (C)]]*OO[[#This Row],[89]]</f>
        <v>2.02655401394425E-6</v>
      </c>
      <c r="CN441" s="10">
        <f>3/24000000*OO[[#This Row],[148 (07JUL1985 09:00:00)-Water Temperature (C)]]*OO[[#This Row],[90]]</f>
        <v>1.9826641756102498E-6</v>
      </c>
      <c r="CO441" s="10">
        <f>3/24000000*OO[[#This Row],[149 (07JUL1985 12:00:00)-Water Temperature (C)]]*OO[[#This Row],[91]]</f>
        <v>1.9486221459572498E-6</v>
      </c>
      <c r="CP441" s="10">
        <f>3/24000000*OO[[#This Row],[150 (07JUL1985 15:00:00)-Water Temperature (C)]]*OO[[#This Row],[92]]</f>
        <v>1.90895769914325E-6</v>
      </c>
      <c r="CQ441" s="10">
        <f>3/24000000*OO[[#This Row],[151 (07JUL1985 18:00:00)-Water Temperature (C)]]*OO[[#This Row],[93]]</f>
        <v>1.8846873360562499E-6</v>
      </c>
      <c r="CR441" s="10">
        <f>3/24000000*OO[[#This Row],[152 (07JUL1985 21:00:00)-Water Temperature (C)]]*OO[[#This Row],[94]]</f>
        <v>1.8400401287189997E-6</v>
      </c>
      <c r="CS441" s="10">
        <f>3/24000000*OO[[#This Row],[153 (08JUL1985 00:00:00)-Water Temperature (C)]]*OO[[#This Row],[95]]</f>
        <v>1.7717720431711248E-6</v>
      </c>
      <c r="CT441" s="10">
        <f>3/24000000*OO[[#This Row],[154 (08JUL1985 03:00:00)-Water Temperature (C)]]*OO[[#This Row],[96]]</f>
        <v>1.6922742269829997E-6</v>
      </c>
      <c r="CU441" s="10">
        <f>3/24000000*OO[[#This Row],[155 (08JUL1985 06:00:00)-Water Temperature (C)]]*OO[[#This Row],[97]]</f>
        <v>1.6044360153745001E-6</v>
      </c>
      <c r="CV441" s="10">
        <f>3/24000000*OO[[#This Row],[156 (08JUL1985 09:00:00)-Water Temperature (C)]]*OO[[#This Row],[98]]</f>
        <v>1.5085744405796249E-6</v>
      </c>
      <c r="CW441" s="10">
        <f>3/24000000*OO[[#This Row],[157 (08JUL1985 12:00:00)-Water Temperature (C)]]*OO[[#This Row],[99]]</f>
        <v>1.4361869379487498E-6</v>
      </c>
    </row>
    <row r="442" spans="1:101" x14ac:dyDescent="0.35">
      <c r="A442" t="s">
        <v>449</v>
      </c>
      <c r="B442">
        <v>825.11800000000005</v>
      </c>
      <c r="C442" s="10">
        <f>3/24*OO[[#This Row],[59 (26JUN1985 06:00:00)-Water Temperature (C)]]*OO[[#This Row],[1]]/SUM(OO[1])</f>
        <v>0</v>
      </c>
      <c r="D442" s="10">
        <f>3/24*OO[[#This Row],[60 (26JUN1985 09:00:00)-Water Temperature (C)]]*OO[[#This Row],[2]]/SUM(OO[2])</f>
        <v>0</v>
      </c>
      <c r="E442" s="10">
        <f>3/24*OO[[#This Row],[61 (26JUN1985 12:00:00)-Water Temperature (C)]]*OO[[#This Row],[3]]/SUM(OO[3])</f>
        <v>0</v>
      </c>
      <c r="F442" s="10">
        <f>3/24*OO[[#This Row],[62 (26JUN1985 15:00:00)-Water Temperature (C)]]*OO[[#This Row],[4]]/SUM(OO[4])</f>
        <v>0</v>
      </c>
      <c r="G442" s="10">
        <f>3/24*OO[[#This Row],[63 (26JUN1985 18:00:00)-Water Temperature (C)]]*OO[[#This Row],[5]]/SUM(OO[5])</f>
        <v>0</v>
      </c>
      <c r="H442" s="10">
        <f>3/24*OO[[#This Row],[64 (26JUN1985 21:00:00)-Water Temperature (C)]]*OO[[#This Row],[6]]/SUM(OO[6])</f>
        <v>0</v>
      </c>
      <c r="I442" s="10">
        <f>3/24*OO[[#This Row],[65 (27JUN1985 00:00:00)-Water Temperature (C)]]*OO[[#This Row],[7]]/SUM(OO[7])</f>
        <v>0</v>
      </c>
      <c r="J442" s="10">
        <f>3/24*OO[[#This Row],[66 (27JUN1985 03:00:00)-Water Temperature (C)]]*OO[[#This Row],[8]]/SUM(OO[8])</f>
        <v>0</v>
      </c>
      <c r="K442" s="10">
        <f>3/24*OO[[#This Row],[67 (27JUN1985 06:00:00)-Water Temperature (C)]]*OO[[#This Row],[9]]/SUM(OO[9])</f>
        <v>0</v>
      </c>
      <c r="L442" s="10">
        <f>3/24*OO[[#This Row],[68 (27JUN1985 09:00:00)-Water Temperature (C)]]*OO[[#This Row],[10]]/SUM(OO[10])</f>
        <v>0</v>
      </c>
      <c r="M442" s="10">
        <f>3/24*OO[[#This Row],[69 (27JUN1985 12:00:00)-Water Temperature (C)]]*OO[[#This Row],[11]]/SUM(OO[11])</f>
        <v>0</v>
      </c>
      <c r="N442" s="10">
        <f>3/24*OO[[#This Row],[70 (27JUN1985 15:00:00)-Water Temperature (C)]]*OO[[#This Row],[12]]/SUM(OO[12])</f>
        <v>0</v>
      </c>
      <c r="O442" s="10">
        <f>3/24*OO[[#This Row],[71 (27JUN1985 18:00:00)-Water Temperature (C)]]*OO[[#This Row],[13]]/SUM(OO[13])</f>
        <v>0</v>
      </c>
      <c r="P442" s="10">
        <f>3/24*OO[[#This Row],[72 (27JUN1985 21:00:00)-Water Temperature (C)]]*OO[[#This Row],[14]]/SUM(OO[14])</f>
        <v>0</v>
      </c>
      <c r="Q442" s="10">
        <f>3/24*OO[[#This Row],[73 (28JUN1985 00:00:00)-Water Temperature (C)]]*OO[[#This Row],[15]]/SUM(OO[15])</f>
        <v>0</v>
      </c>
      <c r="R442" s="10">
        <f>3/24*OO[[#This Row],[74 (28JUN1985 03:00:00)-Water Temperature (C)]]*OO[[#This Row],[16]]/SUM(OO[16])</f>
        <v>0</v>
      </c>
      <c r="S442" s="10">
        <f>3/24*OO[[#This Row],[75 (28JUN1985 06:00:00)-Water Temperature (C)]]*OO[[#This Row],[17]]/SUM(OO[17])</f>
        <v>0</v>
      </c>
      <c r="T442" s="10">
        <f>3/24*OO[[#This Row],[76 (28JUN1985 09:00:00)-Water Temperature (C)]]*OO[[#This Row],[18]]/SUM(OO[18])</f>
        <v>0</v>
      </c>
      <c r="U442" s="10">
        <f>3/24*OO[[#This Row],[77 (28JUN1985 12:00:00)-Water Temperature (C)]]*OO[[#This Row],[19]]/SUM(OO[19])</f>
        <v>0</v>
      </c>
      <c r="V442" s="10">
        <f>3/24000000*OO[[#This Row],[78 (28JUN1985 15:00:00)-Water Temperature (C)]]*OO[[#This Row],[20]]</f>
        <v>0</v>
      </c>
      <c r="W442" s="10">
        <f>3/24000000*OO[[#This Row],[79 (28JUN1985 18:00:00)-Water Temperature (C)]]*OO[[#This Row],[21]]</f>
        <v>0</v>
      </c>
      <c r="X442" s="10">
        <f>3/24000000*OO[[#This Row],[80 (28JUN1985 21:00:00)-Water Temperature (C)]]*OO[[#This Row],[22]]</f>
        <v>0</v>
      </c>
      <c r="Y442" s="10">
        <f>3/24000000*OO[[#This Row],[81 (29JUN1985 00:00:00)-Water Temperature (C)]]*OO[[#This Row],[23]]</f>
        <v>0</v>
      </c>
      <c r="Z442" s="10">
        <f>3/24000000*OO[[#This Row],[82 (29JUN1985 03:00:00)-Water Temperature (C)]]*OO[[#This Row],[24]]</f>
        <v>1.8511548525252499E-39</v>
      </c>
      <c r="AA442" s="10">
        <f>3/24000000*OO[[#This Row],[83 (29JUN1985 06:00:00)-Water Temperature (C)]]*OO[[#This Row],[25]]</f>
        <v>3.8406465060600003E-33</v>
      </c>
      <c r="AB442" s="10">
        <f>3/24000000*OO[[#This Row],[84 (29JUN1985 09:00:00)-Water Temperature (C)]]*OO[[#This Row],[26]]</f>
        <v>2.1268555576319999E-27</v>
      </c>
      <c r="AC442" s="10">
        <f>3/24000000*OO[[#This Row],[85 (29JUN1985 12:00:00)-Water Temperature (C)]]*OO[[#This Row],[27]]</f>
        <v>5.611086679544999E-23</v>
      </c>
      <c r="AD442" s="10">
        <f>3/24000000*OO[[#This Row],[86 (29JUN1985 15:00:00)-Water Temperature (C)]]*OO[[#This Row],[28]]</f>
        <v>1.7553556178340001E-19</v>
      </c>
      <c r="AE442" s="10">
        <f>3/24000000*OO[[#This Row],[88 (29JUN1985 21:00:00)-Water Temperature (C)]]*OO[[#This Row],[30]]</f>
        <v>3.8157946395E-14</v>
      </c>
      <c r="AF442" s="10">
        <f>3/24000000*OO[[#This Row],[88 (29JUN1985 21:00:00)-Water Temperature (C)]]*OO[[#This Row],[30]]</f>
        <v>3.8157946395E-14</v>
      </c>
      <c r="AG442" s="10">
        <f>3/24000000*OO[[#This Row],[89 (30JUN1985 00:00:00)-Water Temperature (C)]]*OO[[#This Row],[31]]</f>
        <v>4.6321737200287493E-12</v>
      </c>
      <c r="AH442" s="10">
        <f>3/24000000*OO[[#This Row],[90 (30JUN1985 03:00:00)-Water Temperature (C)]]*OO[[#This Row],[32]]</f>
        <v>2.8576300552375003E-10</v>
      </c>
      <c r="AI442" s="10">
        <f>3/24000000*OO[[#This Row],[91 (30JUN1985 06:00:00)-Water Temperature (C)]]*OO[[#This Row],[33]]</f>
        <v>9.9826616909762508E-9</v>
      </c>
      <c r="AJ442" s="10">
        <f>3/24000000*OO[[#This Row],[92 (30JUN1985 09:00:00)-Water Temperature (C)]]*OO[[#This Row],[34]]</f>
        <v>2.16680139819E-7</v>
      </c>
      <c r="AK442" s="10">
        <f>3/24000000*OO[[#This Row],[93 (30JUN1985 12:00:00)-Water Temperature (C)]]*OO[[#This Row],[35]]</f>
        <v>3.0814489115199994E-6</v>
      </c>
      <c r="AL442" s="10">
        <f>3/24000000*OO[[#This Row],[94 (30JUN1985 15:00:00)-Water Temperature (C)]]*OO[[#This Row],[36]]</f>
        <v>2.9712290921624996E-5</v>
      </c>
      <c r="AM442" s="10">
        <f>3/24000000*OO[[#This Row],[95 (30JUN1985 18:00:00)-Water Temperature (C)]]*OO[[#This Row],[37]]</f>
        <v>2.0033042835395E-4</v>
      </c>
      <c r="AN442" s="10">
        <f>3/24000000*OO[[#This Row],[96 (30JUN1985 21:00:00)-Water Temperature (C)]]*OO[[#This Row],[38]]</f>
        <v>9.6534306202950004E-4</v>
      </c>
      <c r="AO442" s="10">
        <f>3/24000000*OO[[#This Row],[97 (01JUL1985 00:00:00)-Water Temperature (C)]]*OO[[#This Row],[39]]</f>
        <v>3.4773391774799997E-3</v>
      </c>
      <c r="AP442" s="10">
        <f>3/24000000*OO[[#This Row],[98 (01JUL1985 03:00:00)-Water Temperature (C)]]*OO[[#This Row],[40]]</f>
        <v>9.8071829869350001E-3</v>
      </c>
      <c r="AQ442" s="10">
        <f>3/24000000*OO[[#This Row],[99 (01JUL1985 06:00:00)-Water Temperature (C)]]*OO[[#This Row],[41]]</f>
        <v>2.2427848883947499E-2</v>
      </c>
      <c r="AR442" s="10">
        <f>3/24000000*OO[[#This Row],[100 (01JUL1985 09:00:00)-Water Temperature (C)]]*OO[[#This Row],[42]]</f>
        <v>4.4073322922900005E-2</v>
      </c>
      <c r="AS442" s="10">
        <f>3/24000000*OO[[#This Row],[101 (01JUL1985 12:00:00)-Water Temperature (C)]]*OO[[#This Row],[43]]</f>
        <v>7.2026015913149999E-2</v>
      </c>
      <c r="AT442" s="10">
        <f>3/24000000*OO[[#This Row],[102 (01JUL1985 15:00:00)-Water Temperature (C)]]*OO[[#This Row],[44]]</f>
        <v>9.8248047758574999E-2</v>
      </c>
      <c r="AU442" s="10">
        <f>3/24000000*OO[[#This Row],[103 (01JUL1985 18:00:00)-Water Temperature (C)]]*OO[[#This Row],[45]]</f>
        <v>0.11360398220109999</v>
      </c>
      <c r="AV442" s="10">
        <f>3/24000000*OO[[#This Row],[104 (01JUL1985 21:00:00)-Water Temperature (C)]]*OO[[#This Row],[46]]</f>
        <v>0.11328388845147498</v>
      </c>
      <c r="AW442" s="10">
        <f>3/24000000*OO[[#This Row],[105 (02JUL1985 00:00:00)-Water Temperature (C)]]*OO[[#This Row],[47]]</f>
        <v>0.100273960372625</v>
      </c>
      <c r="AX442" s="10">
        <f>3/24000000*OO[[#This Row],[106 (02JUL1985 03:00:00)-Water Temperature (C)]]*OO[[#This Row],[48]]</f>
        <v>8.0745623968424995E-2</v>
      </c>
      <c r="AY442" s="10">
        <f>3/24000000*OO[[#This Row],[107 (02JUL1985 06:00:00)-Water Temperature (C)]]*OO[[#This Row],[49]]</f>
        <v>6.0142832960537504E-2</v>
      </c>
      <c r="AZ442" s="10">
        <f>3/24000000*OO[[#This Row],[108 (02JUL1985 09:00:00)-Water Temperature (C)]]*OO[[#This Row],[50]]</f>
        <v>4.3264250089799998E-2</v>
      </c>
      <c r="BA442" s="10">
        <f>3/24000000*OO[[#This Row],[109 (02JUL1985 12:00:00)-Water Temperature (C)]]*OO[[#This Row],[51]]</f>
        <v>2.8505634692012505E-2</v>
      </c>
      <c r="BB442" s="10">
        <f>3/24000000*OO[[#This Row],[110 (02JUL1985 15:00:00)-Water Temperature (C)]]*OO[[#This Row],[52]]</f>
        <v>1.7119203767233752E-2</v>
      </c>
      <c r="BC442" s="10">
        <f>3/24000000*OO[[#This Row],[111 (02JUL1985 18:00:00)-Water Temperature (C)]]*OO[[#This Row],[53]]</f>
        <v>9.6297648860049975E-3</v>
      </c>
      <c r="BD442" s="10">
        <f>3/24000000*OO[[#This Row],[112 (02JUL1985 21:00:00)-Water Temperature (C)]]*OO[[#This Row],[54]]</f>
        <v>5.0773119531399994E-3</v>
      </c>
      <c r="BE442" s="10">
        <f>3/24000000*OO[[#This Row],[113 (03JUL1985 00:00:00)-Water Temperature (C)]]*OO[[#This Row],[55]]</f>
        <v>2.5334689989574993E-3</v>
      </c>
      <c r="BF442" s="10">
        <f>3/24000000*OO[[#This Row],[114 (03JUL1985 03:00:00)-Water Temperature (C)]]*OO[[#This Row],[56]]</f>
        <v>1.2590402425874999E-3</v>
      </c>
      <c r="BG442" s="10">
        <f>3/24000000*OO[[#This Row],[115 (03JUL1985 06:00:00)-Water Temperature (C)]]*OO[[#This Row],[57]]</f>
        <v>6.514958560522499E-4</v>
      </c>
      <c r="BH442" s="10">
        <f>3/24000000*OO[[#This Row],[116 (03JUL1985 09:00:00)-Water Temperature (C)]]*OO[[#This Row],[58]]</f>
        <v>3.7987494862762495E-4</v>
      </c>
      <c r="BI442" s="10">
        <f>3/24000000*OO[[#This Row],[117 (03JUL1985 12:00:00)-Water Temperature (C)]]*OO[[#This Row],[59]]</f>
        <v>2.5616396846463754E-4</v>
      </c>
      <c r="BJ442" s="10">
        <f>3/24000000*OO[[#This Row],[118 (03JUL1985 15:00:00)-Water Temperature (C)]]*OO[[#This Row],[60]]</f>
        <v>1.9558280303819995E-4</v>
      </c>
      <c r="BK442" s="10">
        <f>3/24000000*OO[[#This Row],[119 (03JUL1985 18:00:00)-Water Temperature (C)]]*OO[[#This Row],[61]]</f>
        <v>1.6319782195044999E-4</v>
      </c>
      <c r="BL442" s="10">
        <f>3/24000000*OO[[#This Row],[120 (03JUL1985 21:00:00)-Water Temperature (C)]]*OO[[#This Row],[62]]</f>
        <v>1.4050483588524997E-4</v>
      </c>
      <c r="BM442" s="10">
        <f>3/24000000*OO[[#This Row],[121 (04JUL1985 00:00:00)-Water Temperature (C)]]*OO[[#This Row],[63]]</f>
        <v>1.2212630265311249E-4</v>
      </c>
      <c r="BN442" s="10">
        <f>3/24000000*OO[[#This Row],[122 (04JUL1985 03:00:00)-Water Temperature (C)]]*OO[[#This Row],[64]]</f>
        <v>1.0753943692980001E-4</v>
      </c>
      <c r="BO442" s="10">
        <f>3/24000000*OO[[#This Row],[123 (04JUL1985 06:00:00)-Water Temperature (C)]]*OO[[#This Row],[65]]</f>
        <v>9.5010891338325007E-5</v>
      </c>
      <c r="BP442" s="10">
        <f>3/24000000*OO[[#This Row],[124 (04JUL1985 09:00:00)-Water Temperature (C)]]*OO[[#This Row],[66]]</f>
        <v>8.4403219002750001E-5</v>
      </c>
      <c r="BQ442" s="10">
        <f>3/24000000*OO[[#This Row],[125 (04JUL1985 12:00:00)-Water Temperature (C)]]*OO[[#This Row],[67]]</f>
        <v>7.2800040309749998E-5</v>
      </c>
      <c r="BR442" s="10">
        <f>3/24000000*OO[[#This Row],[126 (04JUL1985 15:00:00)-Water Temperature (C)]]*OO[[#This Row],[68]]</f>
        <v>6.2486073361112498E-5</v>
      </c>
      <c r="BS442" s="10">
        <f>3/24000000*OO[[#This Row],[127 (04JUL1985 18:00:00)-Water Temperature (C)]]*OO[[#This Row],[69]]</f>
        <v>5.3133734775937497E-5</v>
      </c>
      <c r="BT442" s="10">
        <f>3/24000000*OO[[#This Row],[128 (04JUL1985 21:00:00)-Water Temperature (C)]]*OO[[#This Row],[70]]</f>
        <v>4.5121497948099994E-5</v>
      </c>
      <c r="BU442" s="10">
        <f>3/24000000*OO[[#This Row],[129 (05JUL1985 00:00:00)-Water Temperature (C)]]*OO[[#This Row],[71]]</f>
        <v>3.8594303374024995E-5</v>
      </c>
      <c r="BV442" s="10">
        <f>3/24000000*OO[[#This Row],[130 (05JUL1985 03:00:00)-Water Temperature (C)]]*OO[[#This Row],[72]]</f>
        <v>3.3027988050400002E-5</v>
      </c>
      <c r="BW442" s="10">
        <f>3/24000000*OO[[#This Row],[131 (05JUL1985 06:00:00)-Water Temperature (C)]]*OO[[#This Row],[73]]</f>
        <v>2.7919528533750001E-5</v>
      </c>
      <c r="BX442" s="10">
        <f>3/24000000*OO[[#This Row],[132 (05JUL1985 09:00:00)-Water Temperature (C)]]*OO[[#This Row],[74]]</f>
        <v>2.337183055780625E-5</v>
      </c>
      <c r="BY442" s="10">
        <f>3/24000000*OO[[#This Row],[133 (05JUL1985 12:00:00)-Water Temperature (C)]]*OO[[#This Row],[75]]</f>
        <v>1.9029286238094998E-5</v>
      </c>
      <c r="BZ442" s="10">
        <f>3/24000000*OO[[#This Row],[134 (05JUL1985 15:00:00)-Water Temperature (C)]]*OO[[#This Row],[76]]</f>
        <v>1.5187803207981248E-5</v>
      </c>
      <c r="CA442" s="10">
        <f>3/24000000*OO[[#This Row],[135 (05JUL1985 18:00:00)-Water Temperature (C)]]*OO[[#This Row],[77]]</f>
        <v>1.2207849593624999E-5</v>
      </c>
      <c r="CB442" s="10">
        <f>3/24000000*OO[[#This Row],[136 (05JUL1985 21:00:00)-Water Temperature (C)]]*OO[[#This Row],[78]]</f>
        <v>9.8290193948700012E-6</v>
      </c>
      <c r="CC442" s="10">
        <f>3/24000000*OO[[#This Row],[137 (06JUL1985 00:00:00)-Water Temperature (C)]]*OO[[#This Row],[79]]</f>
        <v>7.9512735090600004E-6</v>
      </c>
      <c r="CD442" s="10">
        <f>3/24000000*OO[[#This Row],[138 (06JUL1985 03:00:00)-Water Temperature (C)]]*OO[[#This Row],[80]]</f>
        <v>6.5749886341250007E-6</v>
      </c>
      <c r="CE442" s="10">
        <f>3/24000000*OO[[#This Row],[139 (06JUL1985 06:00:00)-Water Temperature (C)]]*OO[[#This Row],[81]]</f>
        <v>5.6374521001187499E-6</v>
      </c>
      <c r="CF442" s="10">
        <f>3/24000000*OO[[#This Row],[140 (06JUL1985 09:00:00)-Water Temperature (C)]]*OO[[#This Row],[82]]</f>
        <v>5.1143317035200001E-6</v>
      </c>
      <c r="CG442" s="10">
        <f>3/24000000*OO[[#This Row],[141 (06JUL1985 12:00:00)-Water Temperature (C)]]*OO[[#This Row],[83]]</f>
        <v>4.7013363576224996E-6</v>
      </c>
      <c r="CH442" s="10">
        <f>3/24000000*OO[[#This Row],[142 (06JUL1985 15:00:00)-Water Temperature (C)]]*OO[[#This Row],[84]]</f>
        <v>4.3641767083050008E-6</v>
      </c>
      <c r="CI442" s="10">
        <f>3/24000000*OO[[#This Row],[143 (06JUL1985 18:00:00)-Water Temperature (C)]]*OO[[#This Row],[85]]</f>
        <v>4.1315332052499995E-6</v>
      </c>
      <c r="CJ442" s="10">
        <f>3/24000000*OO[[#This Row],[144 (06JUL1985 21:00:00)-Water Temperature (C)]]*OO[[#This Row],[86]]</f>
        <v>3.9024202432124993E-6</v>
      </c>
      <c r="CK442" s="10">
        <f>3/24000000*OO[[#This Row],[145 (07JUL1985 00:00:00)-Water Temperature (C)]]*OO[[#This Row],[87]]</f>
        <v>3.6491086785599996E-6</v>
      </c>
      <c r="CL442" s="10">
        <f>3/24000000*OO[[#This Row],[146 (07JUL1985 03:00:00)-Water Temperature (C)]]*OO[[#This Row],[88]]</f>
        <v>3.4388247264699992E-6</v>
      </c>
      <c r="CM442" s="10">
        <f>3/24000000*OO[[#This Row],[147 (07JUL1985 06:00:00)-Water Temperature (C)]]*OO[[#This Row],[89]]</f>
        <v>3.2696659325399999E-6</v>
      </c>
      <c r="CN442" s="10">
        <f>3/24000000*OO[[#This Row],[148 (07JUL1985 09:00:00)-Water Temperature (C)]]*OO[[#This Row],[90]]</f>
        <v>3.1937370040874998E-6</v>
      </c>
      <c r="CO442" s="10">
        <f>3/24000000*OO[[#This Row],[149 (07JUL1985 12:00:00)-Water Temperature (C)]]*OO[[#This Row],[91]]</f>
        <v>3.1287152651725004E-6</v>
      </c>
      <c r="CP442" s="10">
        <f>3/24000000*OO[[#This Row],[150 (07JUL1985 15:00:00)-Water Temperature (C)]]*OO[[#This Row],[92]]</f>
        <v>3.0474528657487492E-6</v>
      </c>
      <c r="CQ442" s="10">
        <f>3/24000000*OO[[#This Row],[151 (07JUL1985 18:00:00)-Water Temperature (C)]]*OO[[#This Row],[93]]</f>
        <v>2.98171042153875E-6</v>
      </c>
      <c r="CR442" s="10">
        <f>3/24000000*OO[[#This Row],[152 (07JUL1985 21:00:00)-Water Temperature (C)]]*OO[[#This Row],[94]]</f>
        <v>2.8823046255510001E-6</v>
      </c>
      <c r="CS442" s="10">
        <f>3/24000000*OO[[#This Row],[153 (08JUL1985 00:00:00)-Water Temperature (C)]]*OO[[#This Row],[95]]</f>
        <v>2.7577110301761251E-6</v>
      </c>
      <c r="CT442" s="10">
        <f>3/24000000*OO[[#This Row],[154 (08JUL1985 03:00:00)-Water Temperature (C)]]*OO[[#This Row],[96]]</f>
        <v>2.6250857138865003E-6</v>
      </c>
      <c r="CU442" s="10">
        <f>3/24000000*OO[[#This Row],[155 (08JUL1985 06:00:00)-Water Temperature (C)]]*OO[[#This Row],[97]]</f>
        <v>2.4855408863831249E-6</v>
      </c>
      <c r="CV442" s="10">
        <f>3/24000000*OO[[#This Row],[156 (08JUL1985 09:00:00)-Water Temperature (C)]]*OO[[#This Row],[98]]</f>
        <v>2.335908705312E-6</v>
      </c>
      <c r="CW442" s="10">
        <f>3/24000000*OO[[#This Row],[157 (08JUL1985 12:00:00)-Water Temperature (C)]]*OO[[#This Row],[99]]</f>
        <v>2.2174707718349999E-6</v>
      </c>
    </row>
    <row r="443" spans="1:101" x14ac:dyDescent="0.35">
      <c r="A443" t="s">
        <v>450</v>
      </c>
      <c r="B443">
        <v>843.68640000000005</v>
      </c>
      <c r="C443" s="10">
        <f>3/24*OO[[#This Row],[59 (26JUN1985 06:00:00)-Water Temperature (C)]]*OO[[#This Row],[1]]/SUM(OO[1])</f>
        <v>0</v>
      </c>
      <c r="D443" s="10">
        <f>3/24*OO[[#This Row],[60 (26JUN1985 09:00:00)-Water Temperature (C)]]*OO[[#This Row],[2]]/SUM(OO[2])</f>
        <v>0</v>
      </c>
      <c r="E443" s="10">
        <f>3/24*OO[[#This Row],[61 (26JUN1985 12:00:00)-Water Temperature (C)]]*OO[[#This Row],[3]]/SUM(OO[3])</f>
        <v>0</v>
      </c>
      <c r="F443" s="10">
        <f>3/24*OO[[#This Row],[62 (26JUN1985 15:00:00)-Water Temperature (C)]]*OO[[#This Row],[4]]/SUM(OO[4])</f>
        <v>0</v>
      </c>
      <c r="G443" s="10">
        <f>3/24*OO[[#This Row],[63 (26JUN1985 18:00:00)-Water Temperature (C)]]*OO[[#This Row],[5]]/SUM(OO[5])</f>
        <v>0</v>
      </c>
      <c r="H443" s="10">
        <f>3/24*OO[[#This Row],[64 (26JUN1985 21:00:00)-Water Temperature (C)]]*OO[[#This Row],[6]]/SUM(OO[6])</f>
        <v>0</v>
      </c>
      <c r="I443" s="10">
        <f>3/24*OO[[#This Row],[65 (27JUN1985 00:00:00)-Water Temperature (C)]]*OO[[#This Row],[7]]/SUM(OO[7])</f>
        <v>0</v>
      </c>
      <c r="J443" s="10">
        <f>3/24*OO[[#This Row],[66 (27JUN1985 03:00:00)-Water Temperature (C)]]*OO[[#This Row],[8]]/SUM(OO[8])</f>
        <v>0</v>
      </c>
      <c r="K443" s="10">
        <f>3/24*OO[[#This Row],[67 (27JUN1985 06:00:00)-Water Temperature (C)]]*OO[[#This Row],[9]]/SUM(OO[9])</f>
        <v>0</v>
      </c>
      <c r="L443" s="10">
        <f>3/24*OO[[#This Row],[68 (27JUN1985 09:00:00)-Water Temperature (C)]]*OO[[#This Row],[10]]/SUM(OO[10])</f>
        <v>0</v>
      </c>
      <c r="M443" s="10">
        <f>3/24*OO[[#This Row],[69 (27JUN1985 12:00:00)-Water Temperature (C)]]*OO[[#This Row],[11]]/SUM(OO[11])</f>
        <v>0</v>
      </c>
      <c r="N443" s="10">
        <f>3/24*OO[[#This Row],[70 (27JUN1985 15:00:00)-Water Temperature (C)]]*OO[[#This Row],[12]]/SUM(OO[12])</f>
        <v>0</v>
      </c>
      <c r="O443" s="10">
        <f>3/24*OO[[#This Row],[71 (27JUN1985 18:00:00)-Water Temperature (C)]]*OO[[#This Row],[13]]/SUM(OO[13])</f>
        <v>0</v>
      </c>
      <c r="P443" s="10">
        <f>3/24*OO[[#This Row],[72 (27JUN1985 21:00:00)-Water Temperature (C)]]*OO[[#This Row],[14]]/SUM(OO[14])</f>
        <v>0</v>
      </c>
      <c r="Q443" s="10">
        <f>3/24*OO[[#This Row],[73 (28JUN1985 00:00:00)-Water Temperature (C)]]*OO[[#This Row],[15]]/SUM(OO[15])</f>
        <v>0</v>
      </c>
      <c r="R443" s="10">
        <f>3/24*OO[[#This Row],[74 (28JUN1985 03:00:00)-Water Temperature (C)]]*OO[[#This Row],[16]]/SUM(OO[16])</f>
        <v>0</v>
      </c>
      <c r="S443" s="10">
        <f>3/24*OO[[#This Row],[75 (28JUN1985 06:00:00)-Water Temperature (C)]]*OO[[#This Row],[17]]/SUM(OO[17])</f>
        <v>0</v>
      </c>
      <c r="T443" s="10">
        <f>3/24*OO[[#This Row],[76 (28JUN1985 09:00:00)-Water Temperature (C)]]*OO[[#This Row],[18]]/SUM(OO[18])</f>
        <v>0</v>
      </c>
      <c r="U443" s="10">
        <f>3/24*OO[[#This Row],[77 (28JUN1985 12:00:00)-Water Temperature (C)]]*OO[[#This Row],[19]]/SUM(OO[19])</f>
        <v>0</v>
      </c>
      <c r="V443" s="10">
        <f>3/24000000*OO[[#This Row],[78 (28JUN1985 15:00:00)-Water Temperature (C)]]*OO[[#This Row],[20]]</f>
        <v>0</v>
      </c>
      <c r="W443" s="10">
        <f>3/24000000*OO[[#This Row],[79 (28JUN1985 18:00:00)-Water Temperature (C)]]*OO[[#This Row],[21]]</f>
        <v>0</v>
      </c>
      <c r="X443" s="10">
        <f>3/24000000*OO[[#This Row],[80 (28JUN1985 21:00:00)-Water Temperature (C)]]*OO[[#This Row],[22]]</f>
        <v>0</v>
      </c>
      <c r="Y443" s="10">
        <f>3/24000000*OO[[#This Row],[81 (29JUN1985 00:00:00)-Water Temperature (C)]]*OO[[#This Row],[23]]</f>
        <v>0</v>
      </c>
      <c r="Z443" s="10">
        <f>3/24000000*OO[[#This Row],[82 (29JUN1985 03:00:00)-Water Temperature (C)]]*OO[[#This Row],[24]]</f>
        <v>4.7416709167749992E-40</v>
      </c>
      <c r="AA443" s="10">
        <f>3/24000000*OO[[#This Row],[83 (29JUN1985 06:00:00)-Water Temperature (C)]]*OO[[#This Row],[25]]</f>
        <v>8.3847217081000017E-34</v>
      </c>
      <c r="AB443" s="10">
        <f>3/24000000*OO[[#This Row],[84 (29JUN1985 09:00:00)-Water Temperature (C)]]*OO[[#This Row],[26]]</f>
        <v>5.7922815699375008E-28</v>
      </c>
      <c r="AC443" s="10">
        <f>3/24000000*OO[[#This Row],[85 (29JUN1985 12:00:00)-Water Temperature (C)]]*OO[[#This Row],[27]]</f>
        <v>1.8198344460749998E-23</v>
      </c>
      <c r="AD443" s="10">
        <f>3/24000000*OO[[#This Row],[86 (29JUN1985 15:00:00)-Water Temperature (C)]]*OO[[#This Row],[28]]</f>
        <v>6.4525187972162506E-20</v>
      </c>
      <c r="AE443" s="10">
        <f>3/24000000*OO[[#This Row],[88 (29JUN1985 21:00:00)-Water Temperature (C)]]*OO[[#This Row],[30]]</f>
        <v>1.676747754864E-14</v>
      </c>
      <c r="AF443" s="10">
        <f>3/24000000*OO[[#This Row],[88 (29JUN1985 21:00:00)-Water Temperature (C)]]*OO[[#This Row],[30]]</f>
        <v>1.676747754864E-14</v>
      </c>
      <c r="AG443" s="10">
        <f>3/24000000*OO[[#This Row],[89 (30JUN1985 00:00:00)-Water Temperature (C)]]*OO[[#This Row],[31]]</f>
        <v>2.186509417107E-12</v>
      </c>
      <c r="AH443" s="10">
        <f>3/24000000*OO[[#This Row],[90 (30JUN1985 03:00:00)-Water Temperature (C)]]*OO[[#This Row],[32]]</f>
        <v>1.4373876253275E-10</v>
      </c>
      <c r="AI443" s="10">
        <f>3/24000000*OO[[#This Row],[91 (30JUN1985 06:00:00)-Water Temperature (C)]]*OO[[#This Row],[33]]</f>
        <v>5.3237039978999987E-9</v>
      </c>
      <c r="AJ443" s="10">
        <f>3/24000000*OO[[#This Row],[92 (30JUN1985 09:00:00)-Water Temperature (C)]]*OO[[#This Row],[34]]</f>
        <v>1.2218674263652498E-7</v>
      </c>
      <c r="AK443" s="10">
        <f>3/24000000*OO[[#This Row],[93 (30JUN1985 12:00:00)-Water Temperature (C)]]*OO[[#This Row],[35]]</f>
        <v>1.8332980548633746E-6</v>
      </c>
      <c r="AL443" s="10">
        <f>3/24000000*OO[[#This Row],[94 (30JUN1985 15:00:00)-Water Temperature (C)]]*OO[[#This Row],[36]]</f>
        <v>1.8608068753688749E-5</v>
      </c>
      <c r="AM443" s="10">
        <f>3/24000000*OO[[#This Row],[95 (30JUN1985 18:00:00)-Water Temperature (C)]]*OO[[#This Row],[37]]</f>
        <v>1.316268695896375E-4</v>
      </c>
      <c r="AN443" s="10">
        <f>3/24000000*OO[[#This Row],[96 (30JUN1985 21:00:00)-Water Temperature (C)]]*OO[[#This Row],[38]]</f>
        <v>6.6371740154999993E-4</v>
      </c>
      <c r="AO443" s="10">
        <f>3/24000000*OO[[#This Row],[97 (01JUL1985 00:00:00)-Water Temperature (C)]]*OO[[#This Row],[39]]</f>
        <v>2.4943082090399995E-3</v>
      </c>
      <c r="AP443" s="10">
        <f>3/24000000*OO[[#This Row],[98 (01JUL1985 03:00:00)-Water Temperature (C)]]*OO[[#This Row],[40]]</f>
        <v>7.3153103441249995E-3</v>
      </c>
      <c r="AQ443" s="10">
        <f>3/24000000*OO[[#This Row],[99 (01JUL1985 06:00:00)-Water Temperature (C)]]*OO[[#This Row],[41]]</f>
        <v>1.7392138678281249E-2</v>
      </c>
      <c r="AR443" s="10">
        <f>3/24000000*OO[[#This Row],[100 (01JUL1985 09:00:00)-Water Temperature (C)]]*OO[[#This Row],[42]]</f>
        <v>3.5508466644299998E-2</v>
      </c>
      <c r="AS443" s="10">
        <f>3/24000000*OO[[#This Row],[101 (01JUL1985 12:00:00)-Water Temperature (C)]]*OO[[#This Row],[43]]</f>
        <v>6.0313308915825002E-2</v>
      </c>
      <c r="AT443" s="10">
        <f>3/24000000*OO[[#This Row],[102 (01JUL1985 15:00:00)-Water Temperature (C)]]*OO[[#This Row],[44]]</f>
        <v>8.5514580277650007E-2</v>
      </c>
      <c r="AU443" s="10">
        <f>3/24000000*OO[[#This Row],[103 (01JUL1985 18:00:00)-Water Temperature (C)]]*OO[[#This Row],[45]]</f>
        <v>0.1024221356272125</v>
      </c>
      <c r="AV443" s="10">
        <f>3/24000000*OO[[#This Row],[104 (01JUL1985 21:00:00)-Water Temperature (C)]]*OO[[#This Row],[46]]</f>
        <v>0.1055333572221</v>
      </c>
      <c r="AW443" s="10">
        <f>3/24000000*OO[[#This Row],[105 (02JUL1985 00:00:00)-Water Temperature (C)]]*OO[[#This Row],[47]]</f>
        <v>9.6187898295224991E-2</v>
      </c>
      <c r="AX443" s="10">
        <f>3/24000000*OO[[#This Row],[106 (02JUL1985 03:00:00)-Water Temperature (C)]]*OO[[#This Row],[48]]</f>
        <v>7.9553800898775021E-2</v>
      </c>
      <c r="AY443" s="10">
        <f>3/24000000*OO[[#This Row],[107 (02JUL1985 06:00:00)-Water Temperature (C)]]*OO[[#This Row],[49]]</f>
        <v>6.0952546210762501E-2</v>
      </c>
      <c r="AZ443" s="10">
        <f>3/24000000*OO[[#This Row],[108 (02JUL1985 09:00:00)-Water Temperature (C)]]*OO[[#This Row],[50]]</f>
        <v>4.5057242233087498E-2</v>
      </c>
      <c r="BA443" s="10">
        <f>3/24000000*OO[[#This Row],[109 (02JUL1985 12:00:00)-Water Temperature (C)]]*OO[[#This Row],[51]]</f>
        <v>3.0588044606274997E-2</v>
      </c>
      <c r="BB443" s="10">
        <f>3/24000000*OO[[#This Row],[110 (02JUL1985 15:00:00)-Water Temperature (C)]]*OO[[#This Row],[52]]</f>
        <v>1.8915290283712496E-2</v>
      </c>
      <c r="BC443" s="10">
        <f>3/24000000*OO[[#This Row],[111 (02JUL1985 18:00:00)-Water Temperature (C)]]*OO[[#This Row],[53]]</f>
        <v>1.08865160574225E-2</v>
      </c>
      <c r="BD443" s="10">
        <f>3/24000000*OO[[#This Row],[112 (02JUL1985 21:00:00)-Water Temperature (C)]]*OO[[#This Row],[54]]</f>
        <v>5.841779418537499E-3</v>
      </c>
      <c r="BE443" s="10">
        <f>3/24000000*OO[[#This Row],[113 (03JUL1985 00:00:00)-Water Temperature (C)]]*OO[[#This Row],[55]]</f>
        <v>2.9503538368500001E-3</v>
      </c>
      <c r="BF443" s="10">
        <f>3/24000000*OO[[#This Row],[114 (03JUL1985 03:00:00)-Water Temperature (C)]]*OO[[#This Row],[56]]</f>
        <v>1.4690324929179999E-3</v>
      </c>
      <c r="BG443" s="10">
        <f>3/24000000*OO[[#This Row],[115 (03JUL1985 06:00:00)-Water Temperature (C)]]*OO[[#This Row],[57]]</f>
        <v>7.5001294062849999E-4</v>
      </c>
      <c r="BH443" s="10">
        <f>3/24000000*OO[[#This Row],[116 (03JUL1985 09:00:00)-Water Temperature (C)]]*OO[[#This Row],[58]]</f>
        <v>4.2547429101125E-4</v>
      </c>
      <c r="BI443" s="10">
        <f>3/24000000*OO[[#This Row],[117 (03JUL1985 12:00:00)-Water Temperature (C)]]*OO[[#This Row],[59]]</f>
        <v>2.7557002009799997E-4</v>
      </c>
      <c r="BJ443" s="10">
        <f>3/24000000*OO[[#This Row],[118 (03JUL1985 15:00:00)-Water Temperature (C)]]*OO[[#This Row],[60]]</f>
        <v>2.0224296352824996E-4</v>
      </c>
      <c r="BK443" s="10">
        <f>3/24000000*OO[[#This Row],[119 (03JUL1985 18:00:00)-Water Temperature (C)]]*OO[[#This Row],[61]]</f>
        <v>1.6437592919497498E-4</v>
      </c>
      <c r="BL443" s="10">
        <f>3/24000000*OO[[#This Row],[120 (03JUL1985 21:00:00)-Water Temperature (C)]]*OO[[#This Row],[62]]</f>
        <v>1.3959851898667498E-4</v>
      </c>
      <c r="BM443" s="10">
        <f>3/24000000*OO[[#This Row],[121 (04JUL1985 00:00:00)-Water Temperature (C)]]*OO[[#This Row],[63]]</f>
        <v>1.209930483610125E-4</v>
      </c>
      <c r="BN443" s="10">
        <f>3/24000000*OO[[#This Row],[122 (04JUL1985 03:00:00)-Water Temperature (C)]]*OO[[#This Row],[64]]</f>
        <v>1.0692591479079999E-4</v>
      </c>
      <c r="BO443" s="10">
        <f>3/24000000*OO[[#This Row],[123 (04JUL1985 06:00:00)-Water Temperature (C)]]*OO[[#This Row],[65]]</f>
        <v>9.5393050784737499E-5</v>
      </c>
      <c r="BP443" s="10">
        <f>3/24000000*OO[[#This Row],[124 (04JUL1985 09:00:00)-Water Temperature (C)]]*OO[[#This Row],[66]]</f>
        <v>8.6112723823500017E-5</v>
      </c>
      <c r="BQ443" s="10">
        <f>3/24000000*OO[[#This Row],[125 (04JUL1985 12:00:00)-Water Temperature (C)]]*OO[[#This Row],[67]]</f>
        <v>7.5512114981887501E-5</v>
      </c>
      <c r="BR443" s="10">
        <f>3/24000000*OO[[#This Row],[126 (04JUL1985 15:00:00)-Water Temperature (C)]]*OO[[#This Row],[68]]</f>
        <v>6.5052181062000001E-5</v>
      </c>
      <c r="BS443" s="10">
        <f>3/24000000*OO[[#This Row],[127 (04JUL1985 18:00:00)-Water Temperature (C)]]*OO[[#This Row],[69]]</f>
        <v>5.5228101801899993E-5</v>
      </c>
      <c r="BT443" s="10">
        <f>3/24000000*OO[[#This Row],[128 (04JUL1985 21:00:00)-Water Temperature (C)]]*OO[[#This Row],[70]]</f>
        <v>4.6776188202574999E-5</v>
      </c>
      <c r="BU443" s="10">
        <f>3/24000000*OO[[#This Row],[129 (05JUL1985 00:00:00)-Water Temperature (C)]]*OO[[#This Row],[71]]</f>
        <v>3.9914267677875001E-5</v>
      </c>
      <c r="BV443" s="10">
        <f>3/24000000*OO[[#This Row],[130 (05JUL1985 03:00:00)-Water Temperature (C)]]*OO[[#This Row],[72]]</f>
        <v>3.4178192841899991E-5</v>
      </c>
      <c r="BW443" s="10">
        <f>3/24000000*OO[[#This Row],[131 (05JUL1985 06:00:00)-Water Temperature (C)]]*OO[[#This Row],[73]]</f>
        <v>2.9037537063699997E-5</v>
      </c>
      <c r="BX443" s="10">
        <f>3/24000000*OO[[#This Row],[132 (05JUL1985 09:00:00)-Water Temperature (C)]]*OO[[#This Row],[74]]</f>
        <v>2.4644071401749998E-5</v>
      </c>
      <c r="BY443" s="10">
        <f>3/24000000*OO[[#This Row],[133 (05JUL1985 12:00:00)-Water Temperature (C)]]*OO[[#This Row],[75]]</f>
        <v>2.0196043740599997E-5</v>
      </c>
      <c r="BZ443" s="10">
        <f>3/24000000*OO[[#This Row],[134 (05JUL1985 15:00:00)-Water Temperature (C)]]*OO[[#This Row],[76]]</f>
        <v>1.6237013466240002E-5</v>
      </c>
      <c r="CA443" s="10">
        <f>3/24000000*OO[[#This Row],[135 (05JUL1985 18:00:00)-Water Temperature (C)]]*OO[[#This Row],[77]]</f>
        <v>1.3046438745172497E-5</v>
      </c>
      <c r="CB443" s="10">
        <f>3/24000000*OO[[#This Row],[136 (05JUL1985 21:00:00)-Water Temperature (C)]]*OO[[#This Row],[78]]</f>
        <v>1.044964464383125E-5</v>
      </c>
      <c r="CC443" s="10">
        <f>3/24000000*OO[[#This Row],[137 (06JUL1985 00:00:00)-Water Temperature (C)]]*OO[[#This Row],[79]]</f>
        <v>8.3962289467399984E-6</v>
      </c>
      <c r="CD443" s="10">
        <f>3/24000000*OO[[#This Row],[138 (06JUL1985 03:00:00)-Water Temperature (C)]]*OO[[#This Row],[80]]</f>
        <v>6.8885689499687502E-6</v>
      </c>
      <c r="CE443" s="10">
        <f>3/24000000*OO[[#This Row],[139 (06JUL1985 06:00:00)-Water Temperature (C)]]*OO[[#This Row],[81]]</f>
        <v>5.8721616145237503E-6</v>
      </c>
      <c r="CF443" s="10">
        <f>3/24000000*OO[[#This Row],[140 (06JUL1985 09:00:00)-Water Temperature (C)]]*OO[[#This Row],[82]]</f>
        <v>5.3116156532162501E-6</v>
      </c>
      <c r="CG443" s="10">
        <f>3/24000000*OO[[#This Row],[141 (06JUL1985 12:00:00)-Water Temperature (C)]]*OO[[#This Row],[83]]</f>
        <v>4.8547229552249989E-6</v>
      </c>
      <c r="CH443" s="10">
        <f>3/24000000*OO[[#This Row],[142 (06JUL1985 15:00:00)-Water Temperature (C)]]*OO[[#This Row],[84]]</f>
        <v>4.4921730882999993E-6</v>
      </c>
      <c r="CI443" s="10">
        <f>3/24000000*OO[[#This Row],[143 (06JUL1985 18:00:00)-Water Temperature (C)]]*OO[[#This Row],[85]]</f>
        <v>4.2278918793449996E-6</v>
      </c>
      <c r="CJ443" s="10">
        <f>3/24000000*OO[[#This Row],[144 (06JUL1985 21:00:00)-Water Temperature (C)]]*OO[[#This Row],[86]]</f>
        <v>3.9577970594275001E-6</v>
      </c>
      <c r="CK443" s="10">
        <f>3/24000000*OO[[#This Row],[145 (07JUL1985 00:00:00)-Water Temperature (C)]]*OO[[#This Row],[87]]</f>
        <v>3.6804505702650004E-6</v>
      </c>
      <c r="CL443" s="10">
        <f>3/24000000*OO[[#This Row],[146 (07JUL1985 03:00:00)-Water Temperature (C)]]*OO[[#This Row],[88]]</f>
        <v>3.4606510635037498E-6</v>
      </c>
      <c r="CM443" s="10">
        <f>3/24000000*OO[[#This Row],[147 (07JUL1985 06:00:00)-Water Temperature (C)]]*OO[[#This Row],[89]]</f>
        <v>3.29431725975375E-6</v>
      </c>
      <c r="CN443" s="10">
        <f>3/24000000*OO[[#This Row],[148 (07JUL1985 09:00:00)-Water Temperature (C)]]*OO[[#This Row],[90]]</f>
        <v>3.2310474488149997E-6</v>
      </c>
      <c r="CO443" s="10">
        <f>3/24000000*OO[[#This Row],[149 (07JUL1985 12:00:00)-Water Temperature (C)]]*OO[[#This Row],[91]]</f>
        <v>3.1721204445974997E-6</v>
      </c>
      <c r="CP443" s="10">
        <f>3/24000000*OO[[#This Row],[150 (07JUL1985 15:00:00)-Water Temperature (C)]]*OO[[#This Row],[92]]</f>
        <v>3.08966340193875E-6</v>
      </c>
      <c r="CQ443" s="10">
        <f>3/24000000*OO[[#This Row],[151 (07JUL1985 18:00:00)-Water Temperature (C)]]*OO[[#This Row],[93]]</f>
        <v>3.01470277284E-6</v>
      </c>
      <c r="CR443" s="10">
        <f>3/24000000*OO[[#This Row],[152 (07JUL1985 21:00:00)-Water Temperature (C)]]*OO[[#This Row],[94]]</f>
        <v>2.8980610453739996E-6</v>
      </c>
      <c r="CS443" s="10">
        <f>3/24000000*OO[[#This Row],[153 (08JUL1985 00:00:00)-Water Temperature (C)]]*OO[[#This Row],[95]]</f>
        <v>2.7676522199507498E-6</v>
      </c>
      <c r="CT443" s="10">
        <f>3/24000000*OO[[#This Row],[154 (08JUL1985 03:00:00)-Water Temperature (C)]]*OO[[#This Row],[96]]</f>
        <v>2.6384968583415E-6</v>
      </c>
      <c r="CU443" s="10">
        <f>3/24000000*OO[[#This Row],[155 (08JUL1985 06:00:00)-Water Temperature (C)]]*OO[[#This Row],[97]]</f>
        <v>2.5076547737574998E-6</v>
      </c>
      <c r="CV443" s="10">
        <f>3/24000000*OO[[#This Row],[156 (08JUL1985 09:00:00)-Water Temperature (C)]]*OO[[#This Row],[98]]</f>
        <v>2.3694130307109996E-6</v>
      </c>
      <c r="CW443" s="10">
        <f>3/24000000*OO[[#This Row],[157 (08JUL1985 12:00:00)-Water Temperature (C)]]*OO[[#This Row],[99]]</f>
        <v>2.2596897331619998E-6</v>
      </c>
    </row>
    <row r="444" spans="1:101" x14ac:dyDescent="0.35">
      <c r="A444" t="s">
        <v>451</v>
      </c>
      <c r="B444">
        <v>827.11739999999998</v>
      </c>
      <c r="C444" s="10">
        <f>3/24*OO[[#This Row],[59 (26JUN1985 06:00:00)-Water Temperature (C)]]*OO[[#This Row],[1]]/SUM(OO[1])</f>
        <v>0</v>
      </c>
      <c r="D444" s="10">
        <f>3/24*OO[[#This Row],[60 (26JUN1985 09:00:00)-Water Temperature (C)]]*OO[[#This Row],[2]]/SUM(OO[2])</f>
        <v>0</v>
      </c>
      <c r="E444" s="10">
        <f>3/24*OO[[#This Row],[61 (26JUN1985 12:00:00)-Water Temperature (C)]]*OO[[#This Row],[3]]/SUM(OO[3])</f>
        <v>0</v>
      </c>
      <c r="F444" s="10">
        <f>3/24*OO[[#This Row],[62 (26JUN1985 15:00:00)-Water Temperature (C)]]*OO[[#This Row],[4]]/SUM(OO[4])</f>
        <v>0</v>
      </c>
      <c r="G444" s="10">
        <f>3/24*OO[[#This Row],[63 (26JUN1985 18:00:00)-Water Temperature (C)]]*OO[[#This Row],[5]]/SUM(OO[5])</f>
        <v>0</v>
      </c>
      <c r="H444" s="10">
        <f>3/24*OO[[#This Row],[64 (26JUN1985 21:00:00)-Water Temperature (C)]]*OO[[#This Row],[6]]/SUM(OO[6])</f>
        <v>0</v>
      </c>
      <c r="I444" s="10">
        <f>3/24*OO[[#This Row],[65 (27JUN1985 00:00:00)-Water Temperature (C)]]*OO[[#This Row],[7]]/SUM(OO[7])</f>
        <v>0</v>
      </c>
      <c r="J444" s="10">
        <f>3/24*OO[[#This Row],[66 (27JUN1985 03:00:00)-Water Temperature (C)]]*OO[[#This Row],[8]]/SUM(OO[8])</f>
        <v>0</v>
      </c>
      <c r="K444" s="10">
        <f>3/24*OO[[#This Row],[67 (27JUN1985 06:00:00)-Water Temperature (C)]]*OO[[#This Row],[9]]/SUM(OO[9])</f>
        <v>0</v>
      </c>
      <c r="L444" s="10">
        <f>3/24*OO[[#This Row],[68 (27JUN1985 09:00:00)-Water Temperature (C)]]*OO[[#This Row],[10]]/SUM(OO[10])</f>
        <v>0</v>
      </c>
      <c r="M444" s="10">
        <f>3/24*OO[[#This Row],[69 (27JUN1985 12:00:00)-Water Temperature (C)]]*OO[[#This Row],[11]]/SUM(OO[11])</f>
        <v>0</v>
      </c>
      <c r="N444" s="10">
        <f>3/24*OO[[#This Row],[70 (27JUN1985 15:00:00)-Water Temperature (C)]]*OO[[#This Row],[12]]/SUM(OO[12])</f>
        <v>0</v>
      </c>
      <c r="O444" s="10">
        <f>3/24*OO[[#This Row],[71 (27JUN1985 18:00:00)-Water Temperature (C)]]*OO[[#This Row],[13]]/SUM(OO[13])</f>
        <v>0</v>
      </c>
      <c r="P444" s="10">
        <f>3/24*OO[[#This Row],[72 (27JUN1985 21:00:00)-Water Temperature (C)]]*OO[[#This Row],[14]]/SUM(OO[14])</f>
        <v>0</v>
      </c>
      <c r="Q444" s="10">
        <f>3/24*OO[[#This Row],[73 (28JUN1985 00:00:00)-Water Temperature (C)]]*OO[[#This Row],[15]]/SUM(OO[15])</f>
        <v>0</v>
      </c>
      <c r="R444" s="10">
        <f>3/24*OO[[#This Row],[74 (28JUN1985 03:00:00)-Water Temperature (C)]]*OO[[#This Row],[16]]/SUM(OO[16])</f>
        <v>0</v>
      </c>
      <c r="S444" s="10">
        <f>3/24*OO[[#This Row],[75 (28JUN1985 06:00:00)-Water Temperature (C)]]*OO[[#This Row],[17]]/SUM(OO[17])</f>
        <v>0</v>
      </c>
      <c r="T444" s="10">
        <f>3/24*OO[[#This Row],[76 (28JUN1985 09:00:00)-Water Temperature (C)]]*OO[[#This Row],[18]]/SUM(OO[18])</f>
        <v>0</v>
      </c>
      <c r="U444" s="10">
        <f>3/24*OO[[#This Row],[77 (28JUN1985 12:00:00)-Water Temperature (C)]]*OO[[#This Row],[19]]/SUM(OO[19])</f>
        <v>0</v>
      </c>
      <c r="V444" s="10">
        <f>3/24000000*OO[[#This Row],[78 (28JUN1985 15:00:00)-Water Temperature (C)]]*OO[[#This Row],[20]]</f>
        <v>0</v>
      </c>
      <c r="W444" s="10">
        <f>3/24000000*OO[[#This Row],[79 (28JUN1985 18:00:00)-Water Temperature (C)]]*OO[[#This Row],[21]]</f>
        <v>0</v>
      </c>
      <c r="X444" s="10">
        <f>3/24000000*OO[[#This Row],[80 (28JUN1985 21:00:00)-Water Temperature (C)]]*OO[[#This Row],[22]]</f>
        <v>0</v>
      </c>
      <c r="Y444" s="10">
        <f>3/24000000*OO[[#This Row],[81 (29JUN1985 00:00:00)-Water Temperature (C)]]*OO[[#This Row],[23]]</f>
        <v>0</v>
      </c>
      <c r="Z444" s="10">
        <f>3/24000000*OO[[#This Row],[82 (29JUN1985 03:00:00)-Water Temperature (C)]]*OO[[#This Row],[24]]</f>
        <v>1.3348239121353747E-40</v>
      </c>
      <c r="AA444" s="10">
        <f>3/24000000*OO[[#This Row],[83 (29JUN1985 06:00:00)-Water Temperature (C)]]*OO[[#This Row],[25]]</f>
        <v>2.1440683047824998E-34</v>
      </c>
      <c r="AB444" s="10">
        <f>3/24000000*OO[[#This Row],[84 (29JUN1985 09:00:00)-Water Temperature (C)]]*OO[[#This Row],[26]]</f>
        <v>1.7751430626191249E-28</v>
      </c>
      <c r="AC444" s="10">
        <f>3/24000000*OO[[#This Row],[85 (29JUN1985 12:00:00)-Water Temperature (C)]]*OO[[#This Row],[27]]</f>
        <v>6.7427834400849995E-24</v>
      </c>
      <c r="AD444" s="10">
        <f>3/24000000*OO[[#This Row],[86 (29JUN1985 15:00:00)-Water Temperature (C)]]*OO[[#This Row],[28]]</f>
        <v>2.7387420084765003E-20</v>
      </c>
      <c r="AE444" s="10">
        <f>3/24000000*OO[[#This Row],[88 (29JUN1985 21:00:00)-Water Temperature (C)]]*OO[[#This Row],[30]]</f>
        <v>8.6348470726499999E-15</v>
      </c>
      <c r="AF444" s="10">
        <f>3/24000000*OO[[#This Row],[88 (29JUN1985 21:00:00)-Water Temperature (C)]]*OO[[#This Row],[30]]</f>
        <v>8.6348470726499999E-15</v>
      </c>
      <c r="AG444" s="10">
        <f>3/24000000*OO[[#This Row],[89 (30JUN1985 00:00:00)-Water Temperature (C)]]*OO[[#This Row],[31]]</f>
        <v>1.2173289515358747E-12</v>
      </c>
      <c r="AH444" s="10">
        <f>3/24000000*OO[[#This Row],[90 (30JUN1985 03:00:00)-Water Temperature (C)]]*OO[[#This Row],[32]]</f>
        <v>8.5902592619362514E-11</v>
      </c>
      <c r="AI444" s="10">
        <f>3/24000000*OO[[#This Row],[91 (30JUN1985 06:00:00)-Water Temperature (C)]]*OO[[#This Row],[33]]</f>
        <v>3.39899756566125E-9</v>
      </c>
      <c r="AJ444" s="10">
        <f>3/24000000*OO[[#This Row],[92 (30JUN1985 09:00:00)-Water Temperature (C)]]*OO[[#This Row],[34]]</f>
        <v>8.3170253519324993E-8</v>
      </c>
      <c r="AK444" s="10">
        <f>3/24000000*OO[[#This Row],[93 (30JUN1985 12:00:00)-Water Temperature (C)]]*OO[[#This Row],[35]]</f>
        <v>1.32759576251775E-6</v>
      </c>
      <c r="AL444" s="10">
        <f>3/24000000*OO[[#This Row],[94 (30JUN1985 15:00:00)-Water Temperature (C)]]*OO[[#This Row],[36]]</f>
        <v>1.4309470249593747E-5</v>
      </c>
      <c r="AM444" s="10">
        <f>3/24000000*OO[[#This Row],[95 (30JUN1985 18:00:00)-Water Temperature (C)]]*OO[[#This Row],[37]]</f>
        <v>1.0721414294508751E-4</v>
      </c>
      <c r="AN444" s="10">
        <f>3/24000000*OO[[#This Row],[96 (30JUN1985 21:00:00)-Water Temperature (C)]]*OO[[#This Row],[38]]</f>
        <v>5.7109612643087499E-4</v>
      </c>
      <c r="AO444" s="10">
        <f>3/24000000*OO[[#This Row],[97 (01JUL1985 00:00:00)-Water Temperature (C)]]*OO[[#This Row],[39]]</f>
        <v>2.2611165138247498E-3</v>
      </c>
      <c r="AP444" s="10">
        <f>3/24000000*OO[[#This Row],[98 (01JUL1985 03:00:00)-Water Temperature (C)]]*OO[[#This Row],[40]]</f>
        <v>6.962451084875E-3</v>
      </c>
      <c r="AQ444" s="10">
        <f>3/24000000*OO[[#This Row],[99 (01JUL1985 06:00:00)-Water Temperature (C)]]*OO[[#This Row],[41]]</f>
        <v>1.7365076515377498E-2</v>
      </c>
      <c r="AR444" s="10">
        <f>3/24000000*OO[[#This Row],[100 (01JUL1985 09:00:00)-Water Temperature (C)]]*OO[[#This Row],[42]]</f>
        <v>3.7189716667949999E-2</v>
      </c>
      <c r="AS444" s="10">
        <f>3/24000000*OO[[#This Row],[101 (01JUL1985 12:00:00)-Water Temperature (C)]]*OO[[#This Row],[43]]</f>
        <v>6.626906154779999E-2</v>
      </c>
      <c r="AT444" s="10">
        <f>3/24000000*OO[[#This Row],[102 (01JUL1985 15:00:00)-Water Temperature (C)]]*OO[[#This Row],[44]]</f>
        <v>9.8679113893750003E-2</v>
      </c>
      <c r="AU444" s="10">
        <f>3/24000000*OO[[#This Row],[103 (01JUL1985 18:00:00)-Water Temperature (C)]]*OO[[#This Row],[45]]</f>
        <v>0.12373175313345</v>
      </c>
      <c r="AV444" s="10">
        <f>3/24000000*OO[[#This Row],[104 (01JUL1985 21:00:00)-Water Temperature (C)]]*OO[[#This Row],[46]]</f>
        <v>0.13311968140799998</v>
      </c>
      <c r="AW444" s="10">
        <f>3/24000000*OO[[#This Row],[105 (02JUL1985 00:00:00)-Water Temperature (C)]]*OO[[#This Row],[47]]</f>
        <v>0.12612913576474999</v>
      </c>
      <c r="AX444" s="10">
        <f>3/24000000*OO[[#This Row],[106 (02JUL1985 03:00:00)-Water Temperature (C)]]*OO[[#This Row],[48]]</f>
        <v>0.10808406388675</v>
      </c>
      <c r="AY444" s="10">
        <f>3/24000000*OO[[#This Row],[107 (02JUL1985 06:00:00)-Water Temperature (C)]]*OO[[#This Row],[49]]</f>
        <v>8.5864932944212505E-2</v>
      </c>
      <c r="AZ444" s="10">
        <f>3/24000000*OO[[#This Row],[108 (02JUL1985 09:00:00)-Water Temperature (C)]]*OO[[#This Row],[50]]</f>
        <v>6.5878614382000003E-2</v>
      </c>
      <c r="BA444" s="10">
        <f>3/24000000*OO[[#This Row],[109 (02JUL1985 12:00:00)-Water Temperature (C)]]*OO[[#This Row],[51]]</f>
        <v>4.6568647540349985E-2</v>
      </c>
      <c r="BB444" s="10">
        <f>3/24000000*OO[[#This Row],[110 (02JUL1985 15:00:00)-Water Temperature (C)]]*OO[[#This Row],[52]]</f>
        <v>3.0050131200299996E-2</v>
      </c>
      <c r="BC444" s="10">
        <f>3/24000000*OO[[#This Row],[111 (02JUL1985 18:00:00)-Water Temperature (C)]]*OO[[#This Row],[53]]</f>
        <v>1.7948469828599999E-2</v>
      </c>
      <c r="BD444" s="10">
        <f>3/24000000*OO[[#This Row],[112 (02JUL1985 21:00:00)-Water Temperature (C)]]*OO[[#This Row],[54]]</f>
        <v>9.9543883307349999E-3</v>
      </c>
      <c r="BE444" s="10">
        <f>3/24000000*OO[[#This Row],[113 (03JUL1985 00:00:00)-Water Temperature (C)]]*OO[[#This Row],[55]]</f>
        <v>5.1780971139374988E-3</v>
      </c>
      <c r="BF444" s="10">
        <f>3/24000000*OO[[#This Row],[114 (03JUL1985 03:00:00)-Water Temperature (C)]]*OO[[#This Row],[56]]</f>
        <v>2.6332943738499996E-3</v>
      </c>
      <c r="BG444" s="10">
        <f>3/24000000*OO[[#This Row],[115 (03JUL1985 06:00:00)-Water Temperature (C)]]*OO[[#This Row],[57]]</f>
        <v>1.3533516394200001E-3</v>
      </c>
      <c r="BH444" s="10">
        <f>3/24000000*OO[[#This Row],[116 (03JUL1985 09:00:00)-Water Temperature (C)]]*OO[[#This Row],[58]]</f>
        <v>7.5168314953499989E-4</v>
      </c>
      <c r="BI444" s="10">
        <f>3/24000000*OO[[#This Row],[117 (03JUL1985 12:00:00)-Water Temperature (C)]]*OO[[#This Row],[59]]</f>
        <v>4.6249744005937493E-4</v>
      </c>
      <c r="BJ444" s="10">
        <f>3/24000000*OO[[#This Row],[118 (03JUL1985 15:00:00)-Water Temperature (C)]]*OO[[#This Row],[60]]</f>
        <v>3.2036547156974996E-4</v>
      </c>
      <c r="BK444" s="10">
        <f>3/24000000*OO[[#This Row],[119 (03JUL1985 18:00:00)-Water Temperature (C)]]*OO[[#This Row],[61]]</f>
        <v>2.4903169462752502E-4</v>
      </c>
      <c r="BL444" s="10">
        <f>3/24000000*OO[[#This Row],[120 (03JUL1985 21:00:00)-Water Temperature (C)]]*OO[[#This Row],[62]]</f>
        <v>2.0564047054052502E-4</v>
      </c>
      <c r="BM444" s="10">
        <f>3/24000000*OO[[#This Row],[121 (04JUL1985 00:00:00)-Water Temperature (C)]]*OO[[#This Row],[63]]</f>
        <v>1.7578154047113748E-4</v>
      </c>
      <c r="BN444" s="10">
        <f>3/24000000*OO[[#This Row],[122 (04JUL1985 03:00:00)-Water Temperature (C)]]*OO[[#This Row],[64]]</f>
        <v>1.5457878202424999E-4</v>
      </c>
      <c r="BO444" s="10">
        <f>3/24000000*OO[[#This Row],[123 (04JUL1985 06:00:00)-Water Temperature (C)]]*OO[[#This Row],[65]]</f>
        <v>1.38189676434375E-4</v>
      </c>
      <c r="BP444" s="10">
        <f>3/24000000*OO[[#This Row],[124 (04JUL1985 09:00:00)-Water Temperature (C)]]*OO[[#This Row],[66]]</f>
        <v>1.2592273467150001E-4</v>
      </c>
      <c r="BQ444" s="10">
        <f>3/24000000*OO[[#This Row],[125 (04JUL1985 12:00:00)-Water Temperature (C)]]*OO[[#This Row],[67]]</f>
        <v>1.1181329188769999E-4</v>
      </c>
      <c r="BR444" s="10">
        <f>3/24000000*OO[[#This Row],[126 (04JUL1985 15:00:00)-Water Temperature (C)]]*OO[[#This Row],[68]]</f>
        <v>9.7432385074299987E-5</v>
      </c>
      <c r="BS444" s="10">
        <f>3/24000000*OO[[#This Row],[127 (04JUL1985 18:00:00)-Water Temperature (C)]]*OO[[#This Row],[69]]</f>
        <v>8.2987148791224984E-5</v>
      </c>
      <c r="BT444" s="10">
        <f>3/24000000*OO[[#This Row],[128 (04JUL1985 21:00:00)-Water Temperature (C)]]*OO[[#This Row],[70]]</f>
        <v>7.0327022804562484E-5</v>
      </c>
      <c r="BU444" s="10">
        <f>3/24000000*OO[[#This Row],[129 (05JUL1985 00:00:00)-Water Temperature (C)]]*OO[[#This Row],[71]]</f>
        <v>6.0046739094374997E-5</v>
      </c>
      <c r="BV444" s="10">
        <f>3/24000000*OO[[#This Row],[130 (05JUL1985 03:00:00)-Water Temperature (C)]]*OO[[#This Row],[72]]</f>
        <v>5.1601202103937497E-5</v>
      </c>
      <c r="BW444" s="10">
        <f>3/24000000*OO[[#This Row],[131 (05JUL1985 06:00:00)-Water Temperature (C)]]*OO[[#This Row],[73]]</f>
        <v>4.4226494669399985E-5</v>
      </c>
      <c r="BX444" s="10">
        <f>3/24000000*OO[[#This Row],[132 (05JUL1985 09:00:00)-Water Temperature (C)]]*OO[[#This Row],[74]]</f>
        <v>3.8281094382299998E-5</v>
      </c>
      <c r="BY444" s="10">
        <f>3/24000000*OO[[#This Row],[133 (05JUL1985 12:00:00)-Water Temperature (C)]]*OO[[#This Row],[75]]</f>
        <v>3.1761357041700001E-5</v>
      </c>
      <c r="BZ444" s="10">
        <f>3/24000000*OO[[#This Row],[134 (05JUL1985 15:00:00)-Water Temperature (C)]]*OO[[#This Row],[76]]</f>
        <v>2.5904896774537497E-5</v>
      </c>
      <c r="CA444" s="10">
        <f>3/24000000*OO[[#This Row],[135 (05JUL1985 18:00:00)-Water Temperature (C)]]*OO[[#This Row],[77]]</f>
        <v>2.0904850578679998E-5</v>
      </c>
      <c r="CB444" s="10">
        <f>3/24000000*OO[[#This Row],[136 (05JUL1985 21:00:00)-Water Temperature (C)]]*OO[[#This Row],[78]]</f>
        <v>1.6716143264726251E-5</v>
      </c>
      <c r="CC444" s="10">
        <f>3/24000000*OO[[#This Row],[137 (06JUL1985 00:00:00)-Water Temperature (C)]]*OO[[#This Row],[79]]</f>
        <v>1.336594403815875E-5</v>
      </c>
      <c r="CD444" s="10">
        <f>3/24000000*OO[[#This Row],[138 (06JUL1985 03:00:00)-Water Temperature (C)]]*OO[[#This Row],[80]]</f>
        <v>1.0894018520131251E-5</v>
      </c>
      <c r="CE444" s="10">
        <f>3/24000000*OO[[#This Row],[139 (06JUL1985 06:00:00)-Water Temperature (C)]]*OO[[#This Row],[81]]</f>
        <v>9.2276728568062504E-6</v>
      </c>
      <c r="CF444" s="10">
        <f>3/24000000*OO[[#This Row],[140 (06JUL1985 09:00:00)-Water Temperature (C)]]*OO[[#This Row],[82]]</f>
        <v>8.3350966670649987E-6</v>
      </c>
      <c r="CG444" s="10">
        <f>3/24000000*OO[[#This Row],[141 (06JUL1985 12:00:00)-Water Temperature (C)]]*OO[[#This Row],[83]]</f>
        <v>7.5896175887674999E-6</v>
      </c>
      <c r="CH444" s="10">
        <f>3/24000000*OO[[#This Row],[142 (06JUL1985 15:00:00)-Water Temperature (C)]]*OO[[#This Row],[84]]</f>
        <v>7.001973064295001E-6</v>
      </c>
      <c r="CI444" s="10">
        <f>3/24000000*OO[[#This Row],[143 (06JUL1985 18:00:00)-Water Temperature (C)]]*OO[[#This Row],[85]]</f>
        <v>6.5643342122474996E-6</v>
      </c>
      <c r="CJ444" s="10">
        <f>3/24000000*OO[[#This Row],[144 (06JUL1985 21:00:00)-Water Temperature (C)]]*OO[[#This Row],[86]]</f>
        <v>6.0969486679499988E-6</v>
      </c>
      <c r="CK444" s="10">
        <f>3/24000000*OO[[#This Row],[145 (07JUL1985 00:00:00)-Water Temperature (C)]]*OO[[#This Row],[87]]</f>
        <v>5.633932976045E-6</v>
      </c>
      <c r="CL444" s="10">
        <f>3/24000000*OO[[#This Row],[146 (07JUL1985 03:00:00)-Water Temperature (C)]]*OO[[#This Row],[88]]</f>
        <v>5.290675849475E-6</v>
      </c>
      <c r="CM444" s="10">
        <f>3/24000000*OO[[#This Row],[147 (07JUL1985 06:00:00)-Water Temperature (C)]]*OO[[#This Row],[89]]</f>
        <v>5.0404776308249989E-6</v>
      </c>
      <c r="CN444" s="10">
        <f>3/24000000*OO[[#This Row],[148 (07JUL1985 09:00:00)-Water Temperature (C)]]*OO[[#This Row],[90]]</f>
        <v>4.9784395741299986E-6</v>
      </c>
      <c r="CO444" s="10">
        <f>3/24000000*OO[[#This Row],[149 (07JUL1985 12:00:00)-Water Temperature (C)]]*OO[[#This Row],[91]]</f>
        <v>4.9156412058374999E-6</v>
      </c>
      <c r="CP444" s="10">
        <f>3/24000000*OO[[#This Row],[150 (07JUL1985 15:00:00)-Water Temperature (C)]]*OO[[#This Row],[92]]</f>
        <v>4.8036348534999995E-6</v>
      </c>
      <c r="CQ444" s="10">
        <f>3/24000000*OO[[#This Row],[151 (07JUL1985 18:00:00)-Water Temperature (C)]]*OO[[#This Row],[93]]</f>
        <v>4.6910672425512501E-6</v>
      </c>
      <c r="CR444" s="10">
        <f>3/24000000*OO[[#This Row],[152 (07JUL1985 21:00:00)-Water Temperature (C)]]*OO[[#This Row],[94]]</f>
        <v>4.4948221182287503E-6</v>
      </c>
      <c r="CS444" s="10">
        <f>3/24000000*OO[[#This Row],[153 (08JUL1985 00:00:00)-Water Temperature (C)]]*OO[[#This Row],[95]]</f>
        <v>4.2899264711449995E-6</v>
      </c>
      <c r="CT444" s="10">
        <f>3/24000000*OO[[#This Row],[154 (08JUL1985 03:00:00)-Water Temperature (C)]]*OO[[#This Row],[96]]</f>
        <v>4.1055357874049989E-6</v>
      </c>
      <c r="CU444" s="10">
        <f>3/24000000*OO[[#This Row],[155 (08JUL1985 06:00:00)-Water Temperature (C)]]*OO[[#This Row],[97]]</f>
        <v>3.9291202062375004E-6</v>
      </c>
      <c r="CV444" s="10">
        <f>3/24000000*OO[[#This Row],[156 (08JUL1985 09:00:00)-Water Temperature (C)]]*OO[[#This Row],[98]]</f>
        <v>3.7455122999500002E-6</v>
      </c>
      <c r="CW444" s="10">
        <f>3/24000000*OO[[#This Row],[157 (08JUL1985 12:00:00)-Water Temperature (C)]]*OO[[#This Row],[99]]</f>
        <v>3.6067135466874993E-6</v>
      </c>
    </row>
    <row r="445" spans="1:101" x14ac:dyDescent="0.35">
      <c r="A445" t="s">
        <v>452</v>
      </c>
      <c r="B445">
        <v>819.37249999999995</v>
      </c>
      <c r="C445" s="10">
        <f>3/24*OO[[#This Row],[59 (26JUN1985 06:00:00)-Water Temperature (C)]]*OO[[#This Row],[1]]/SUM(OO[1])</f>
        <v>0</v>
      </c>
      <c r="D445" s="10">
        <f>3/24*OO[[#This Row],[60 (26JUN1985 09:00:00)-Water Temperature (C)]]*OO[[#This Row],[2]]/SUM(OO[2])</f>
        <v>0</v>
      </c>
      <c r="E445" s="10">
        <f>3/24*OO[[#This Row],[61 (26JUN1985 12:00:00)-Water Temperature (C)]]*OO[[#This Row],[3]]/SUM(OO[3])</f>
        <v>0</v>
      </c>
      <c r="F445" s="10">
        <f>3/24*OO[[#This Row],[62 (26JUN1985 15:00:00)-Water Temperature (C)]]*OO[[#This Row],[4]]/SUM(OO[4])</f>
        <v>0</v>
      </c>
      <c r="G445" s="10">
        <f>3/24*OO[[#This Row],[63 (26JUN1985 18:00:00)-Water Temperature (C)]]*OO[[#This Row],[5]]/SUM(OO[5])</f>
        <v>0</v>
      </c>
      <c r="H445" s="10">
        <f>3/24*OO[[#This Row],[64 (26JUN1985 21:00:00)-Water Temperature (C)]]*OO[[#This Row],[6]]/SUM(OO[6])</f>
        <v>0</v>
      </c>
      <c r="I445" s="10">
        <f>3/24*OO[[#This Row],[65 (27JUN1985 00:00:00)-Water Temperature (C)]]*OO[[#This Row],[7]]/SUM(OO[7])</f>
        <v>0</v>
      </c>
      <c r="J445" s="10">
        <f>3/24*OO[[#This Row],[66 (27JUN1985 03:00:00)-Water Temperature (C)]]*OO[[#This Row],[8]]/SUM(OO[8])</f>
        <v>0</v>
      </c>
      <c r="K445" s="10">
        <f>3/24*OO[[#This Row],[67 (27JUN1985 06:00:00)-Water Temperature (C)]]*OO[[#This Row],[9]]/SUM(OO[9])</f>
        <v>0</v>
      </c>
      <c r="L445" s="10">
        <f>3/24*OO[[#This Row],[68 (27JUN1985 09:00:00)-Water Temperature (C)]]*OO[[#This Row],[10]]/SUM(OO[10])</f>
        <v>0</v>
      </c>
      <c r="M445" s="10">
        <f>3/24*OO[[#This Row],[69 (27JUN1985 12:00:00)-Water Temperature (C)]]*OO[[#This Row],[11]]/SUM(OO[11])</f>
        <v>0</v>
      </c>
      <c r="N445" s="10">
        <f>3/24*OO[[#This Row],[70 (27JUN1985 15:00:00)-Water Temperature (C)]]*OO[[#This Row],[12]]/SUM(OO[12])</f>
        <v>0</v>
      </c>
      <c r="O445" s="10">
        <f>3/24*OO[[#This Row],[71 (27JUN1985 18:00:00)-Water Temperature (C)]]*OO[[#This Row],[13]]/SUM(OO[13])</f>
        <v>0</v>
      </c>
      <c r="P445" s="10">
        <f>3/24*OO[[#This Row],[72 (27JUN1985 21:00:00)-Water Temperature (C)]]*OO[[#This Row],[14]]/SUM(OO[14])</f>
        <v>0</v>
      </c>
      <c r="Q445" s="10">
        <f>3/24*OO[[#This Row],[73 (28JUN1985 00:00:00)-Water Temperature (C)]]*OO[[#This Row],[15]]/SUM(OO[15])</f>
        <v>0</v>
      </c>
      <c r="R445" s="10">
        <f>3/24*OO[[#This Row],[74 (28JUN1985 03:00:00)-Water Temperature (C)]]*OO[[#This Row],[16]]/SUM(OO[16])</f>
        <v>0</v>
      </c>
      <c r="S445" s="10">
        <f>3/24*OO[[#This Row],[75 (28JUN1985 06:00:00)-Water Temperature (C)]]*OO[[#This Row],[17]]/SUM(OO[17])</f>
        <v>0</v>
      </c>
      <c r="T445" s="10">
        <f>3/24*OO[[#This Row],[76 (28JUN1985 09:00:00)-Water Temperature (C)]]*OO[[#This Row],[18]]/SUM(OO[18])</f>
        <v>0</v>
      </c>
      <c r="U445" s="10">
        <f>3/24*OO[[#This Row],[77 (28JUN1985 12:00:00)-Water Temperature (C)]]*OO[[#This Row],[19]]/SUM(OO[19])</f>
        <v>0</v>
      </c>
      <c r="V445" s="10">
        <f>3/24000000*OO[[#This Row],[78 (28JUN1985 15:00:00)-Water Temperature (C)]]*OO[[#This Row],[20]]</f>
        <v>0</v>
      </c>
      <c r="W445" s="10">
        <f>3/24000000*OO[[#This Row],[79 (28JUN1985 18:00:00)-Water Temperature (C)]]*OO[[#This Row],[21]]</f>
        <v>0</v>
      </c>
      <c r="X445" s="10">
        <f>3/24000000*OO[[#This Row],[80 (28JUN1985 21:00:00)-Water Temperature (C)]]*OO[[#This Row],[22]]</f>
        <v>0</v>
      </c>
      <c r="Y445" s="10">
        <f>3/24000000*OO[[#This Row],[81 (29JUN1985 00:00:00)-Water Temperature (C)]]*OO[[#This Row],[23]]</f>
        <v>0</v>
      </c>
      <c r="Z445" s="10">
        <f>3/24000000*OO[[#This Row],[82 (29JUN1985 03:00:00)-Water Temperature (C)]]*OO[[#This Row],[24]]</f>
        <v>3.3723193178249999E-41</v>
      </c>
      <c r="AA445" s="10">
        <f>3/24000000*OO[[#This Row],[83 (29JUN1985 06:00:00)-Water Temperature (C)]]*OO[[#This Row],[25]]</f>
        <v>4.8714729791375001E-35</v>
      </c>
      <c r="AB445" s="10">
        <f>3/24000000*OO[[#This Row],[84 (29JUN1985 09:00:00)-Water Temperature (C)]]*OO[[#This Row],[26]]</f>
        <v>4.94120938417375E-29</v>
      </c>
      <c r="AC445" s="10">
        <f>3/24000000*OO[[#This Row],[85 (29JUN1985 12:00:00)-Water Temperature (C)]]*OO[[#This Row],[27]]</f>
        <v>2.2497040988595001E-24</v>
      </c>
      <c r="AD445" s="10">
        <f>3/24000000*OO[[#This Row],[86 (29JUN1985 15:00:00)-Water Temperature (C)]]*OO[[#This Row],[28]]</f>
        <v>1.0423625680764998E-20</v>
      </c>
      <c r="AE445" s="10">
        <f>3/24000000*OO[[#This Row],[88 (29JUN1985 21:00:00)-Water Temperature (C)]]*OO[[#This Row],[30]]</f>
        <v>3.9039560407249998E-15</v>
      </c>
      <c r="AF445" s="10">
        <f>3/24000000*OO[[#This Row],[88 (29JUN1985 21:00:00)-Water Temperature (C)]]*OO[[#This Row],[30]]</f>
        <v>3.9039560407249998E-15</v>
      </c>
      <c r="AG445" s="10">
        <f>3/24000000*OO[[#This Row],[89 (30JUN1985 00:00:00)-Water Temperature (C)]]*OO[[#This Row],[31]]</f>
        <v>5.8679801012875E-13</v>
      </c>
      <c r="AH445" s="10">
        <f>3/24000000*OO[[#This Row],[90 (30JUN1985 03:00:00)-Water Temperature (C)]]*OO[[#This Row],[32]]</f>
        <v>4.3787112209499993E-11</v>
      </c>
      <c r="AI445" s="10">
        <f>3/24000000*OO[[#This Row],[91 (30JUN1985 06:00:00)-Water Temperature (C)]]*OO[[#This Row],[33]]</f>
        <v>1.8200862896174998E-9</v>
      </c>
      <c r="AJ445" s="10">
        <f>3/24000000*OO[[#This Row],[92 (30JUN1985 09:00:00)-Water Temperature (C)]]*OO[[#This Row],[34]]</f>
        <v>4.6605416124949999E-8</v>
      </c>
      <c r="AK445" s="10">
        <f>3/24000000*OO[[#This Row],[93 (30JUN1985 12:00:00)-Water Temperature (C)]]*OO[[#This Row],[35]]</f>
        <v>7.7555660819625009E-7</v>
      </c>
      <c r="AL445" s="10">
        <f>3/24000000*OO[[#This Row],[94 (30JUN1985 15:00:00)-Water Temperature (C)]]*OO[[#This Row],[36]]</f>
        <v>8.6845405482000003E-6</v>
      </c>
      <c r="AM445" s="10">
        <f>3/24000000*OO[[#This Row],[95 (30JUN1985 18:00:00)-Water Temperature (C)]]*OO[[#This Row],[37]]</f>
        <v>6.7351546518349997E-5</v>
      </c>
      <c r="AN445" s="10">
        <f>3/24000000*OO[[#This Row],[96 (30JUN1985 21:00:00)-Water Temperature (C)]]*OO[[#This Row],[38]]</f>
        <v>3.7029460027837493E-4</v>
      </c>
      <c r="AO445" s="10">
        <f>3/24000000*OO[[#This Row],[97 (01JUL1985 00:00:00)-Water Temperature (C)]]*OO[[#This Row],[39]]</f>
        <v>1.50943999615725E-3</v>
      </c>
      <c r="AP445" s="10">
        <f>3/24000000*OO[[#This Row],[98 (01JUL1985 03:00:00)-Water Temperature (C)]]*OO[[#This Row],[40]]</f>
        <v>4.7703702597599994E-3</v>
      </c>
      <c r="AQ445" s="10">
        <f>3/24000000*OO[[#This Row],[99 (01JUL1985 06:00:00)-Water Temperature (C)]]*OO[[#This Row],[41]]</f>
        <v>1.21977473449575E-2</v>
      </c>
      <c r="AR445" s="10">
        <f>3/24000000*OO[[#This Row],[100 (01JUL1985 09:00:00)-Water Temperature (C)]]*OO[[#This Row],[42]]</f>
        <v>2.6748719003299993E-2</v>
      </c>
      <c r="AS445" s="10">
        <f>3/24000000*OO[[#This Row],[101 (01JUL1985 12:00:00)-Water Temperature (C)]]*OO[[#This Row],[43]]</f>
        <v>4.8696290807287497E-2</v>
      </c>
      <c r="AT445" s="10">
        <f>3/24000000*OO[[#This Row],[102 (01JUL1985 15:00:00)-Water Temperature (C)]]*OO[[#This Row],[44]]</f>
        <v>7.4041834890149996E-2</v>
      </c>
      <c r="AU445" s="10">
        <f>3/24000000*OO[[#This Row],[103 (01JUL1985 18:00:00)-Water Temperature (C)]]*OO[[#This Row],[45]]</f>
        <v>9.4598991996025006E-2</v>
      </c>
      <c r="AV445" s="10">
        <f>3/24000000*OO[[#This Row],[104 (01JUL1985 21:00:00)-Water Temperature (C)]]*OO[[#This Row],[46]]</f>
        <v>0.1034865706705875</v>
      </c>
      <c r="AW445" s="10">
        <f>3/24000000*OO[[#This Row],[105 (02JUL1985 00:00:00)-Water Temperature (C)]]*OO[[#This Row],[47]]</f>
        <v>9.9462157011775007E-2</v>
      </c>
      <c r="AX445" s="10">
        <f>3/24000000*OO[[#This Row],[106 (02JUL1985 03:00:00)-Water Temperature (C)]]*OO[[#This Row],[48]]</f>
        <v>8.6295021420825013E-2</v>
      </c>
      <c r="AY445" s="10">
        <f>3/24000000*OO[[#This Row],[107 (02JUL1985 06:00:00)-Water Temperature (C)]]*OO[[#This Row],[49]]</f>
        <v>6.9414427903800008E-2</v>
      </c>
      <c r="AZ445" s="10">
        <f>3/24000000*OO[[#This Row],[108 (02JUL1985 09:00:00)-Water Temperature (C)]]*OO[[#This Row],[50]]</f>
        <v>5.3982220833450001E-2</v>
      </c>
      <c r="BA445" s="10">
        <f>3/24000000*OO[[#This Row],[109 (02JUL1985 12:00:00)-Water Temperature (C)]]*OO[[#This Row],[51]]</f>
        <v>3.8662382246399993E-2</v>
      </c>
      <c r="BB445" s="10">
        <f>3/24000000*OO[[#This Row],[110 (02JUL1985 15:00:00)-Water Temperature (C)]]*OO[[#This Row],[52]]</f>
        <v>2.5290935775625002E-2</v>
      </c>
      <c r="BC445" s="10">
        <f>3/24000000*OO[[#This Row],[111 (02JUL1985 18:00:00)-Water Temperature (C)]]*OO[[#This Row],[53]]</f>
        <v>1.5276201500624998E-2</v>
      </c>
      <c r="BD445" s="10">
        <f>3/24000000*OO[[#This Row],[112 (02JUL1985 21:00:00)-Water Temperature (C)]]*OO[[#This Row],[54]]</f>
        <v>8.5377396858749982E-3</v>
      </c>
      <c r="BE445" s="10">
        <f>3/24000000*OO[[#This Row],[113 (03JUL1985 00:00:00)-Water Temperature (C)]]*OO[[#This Row],[55]]</f>
        <v>4.4686950307399999E-3</v>
      </c>
      <c r="BF445" s="10">
        <f>3/24000000*OO[[#This Row],[114 (03JUL1985 03:00:00)-Water Temperature (C)]]*OO[[#This Row],[56]]</f>
        <v>2.2811781766227499E-3</v>
      </c>
      <c r="BG445" s="10">
        <f>3/24000000*OO[[#This Row],[115 (03JUL1985 06:00:00)-Water Temperature (C)]]*OO[[#This Row],[57]]</f>
        <v>1.1723290769970001E-3</v>
      </c>
      <c r="BH445" s="10">
        <f>3/24000000*OO[[#This Row],[116 (03JUL1985 09:00:00)-Water Temperature (C)]]*OO[[#This Row],[58]]</f>
        <v>6.4696978156049997E-4</v>
      </c>
      <c r="BI445" s="10">
        <f>3/24000000*OO[[#This Row],[117 (03JUL1985 12:00:00)-Water Temperature (C)]]*OO[[#This Row],[59]]</f>
        <v>3.9165400393350002E-4</v>
      </c>
      <c r="BJ445" s="10">
        <f>3/24000000*OO[[#This Row],[118 (03JUL1985 15:00:00)-Water Temperature (C)]]*OO[[#This Row],[60]]</f>
        <v>2.6594689252774998E-4</v>
      </c>
      <c r="BK445" s="10">
        <f>3/24000000*OO[[#This Row],[119 (03JUL1985 18:00:00)-Water Temperature (C)]]*OO[[#This Row],[61]]</f>
        <v>2.0326191311594998E-4</v>
      </c>
      <c r="BL445" s="10">
        <f>3/24000000*OO[[#This Row],[120 (03JUL1985 21:00:00)-Water Temperature (C)]]*OO[[#This Row],[62]]</f>
        <v>1.6578216013093746E-4</v>
      </c>
      <c r="BM445" s="10">
        <f>3/24000000*OO[[#This Row],[121 (04JUL1985 00:00:00)-Water Temperature (C)]]*OO[[#This Row],[63]]</f>
        <v>1.4070719255459998E-4</v>
      </c>
      <c r="BN445" s="10">
        <f>3/24000000*OO[[#This Row],[122 (04JUL1985 03:00:00)-Water Temperature (C)]]*OO[[#This Row],[64]]</f>
        <v>1.2324734736435001E-4</v>
      </c>
      <c r="BO445" s="10">
        <f>3/24000000*OO[[#This Row],[123 (04JUL1985 06:00:00)-Water Temperature (C)]]*OO[[#This Row],[65]]</f>
        <v>1.1001940715625002E-4</v>
      </c>
      <c r="BP445" s="10">
        <f>3/24000000*OO[[#This Row],[124 (04JUL1985 09:00:00)-Water Temperature (C)]]*OO[[#This Row],[66]]</f>
        <v>1.0037209879829998E-4</v>
      </c>
      <c r="BQ445" s="10">
        <f>3/24000000*OO[[#This Row],[125 (04JUL1985 12:00:00)-Water Temperature (C)]]*OO[[#This Row],[67]]</f>
        <v>8.9252134303499994E-5</v>
      </c>
      <c r="BR445" s="10">
        <f>3/24000000*OO[[#This Row],[126 (04JUL1985 15:00:00)-Water Temperature (C)]]*OO[[#This Row],[68]]</f>
        <v>7.7898594598499986E-5</v>
      </c>
      <c r="BS445" s="10">
        <f>3/24000000*OO[[#This Row],[127 (04JUL1985 18:00:00)-Water Temperature (C)]]*OO[[#This Row],[69]]</f>
        <v>6.6226129354237485E-5</v>
      </c>
      <c r="BT445" s="10">
        <f>3/24000000*OO[[#This Row],[128 (04JUL1985 21:00:00)-Water Temperature (C)]]*OO[[#This Row],[70]]</f>
        <v>5.5967585898299997E-5</v>
      </c>
      <c r="BU445" s="10">
        <f>3/24000000*OO[[#This Row],[129 (05JUL1985 00:00:00)-Water Temperature (C)]]*OO[[#This Row],[71]]</f>
        <v>4.7653121158562498E-5</v>
      </c>
      <c r="BV445" s="10">
        <f>3/24000000*OO[[#This Row],[130 (05JUL1985 03:00:00)-Water Temperature (C)]]*OO[[#This Row],[72]]</f>
        <v>4.0871405017300001E-5</v>
      </c>
      <c r="BW445" s="10">
        <f>3/24000000*OO[[#This Row],[131 (05JUL1985 06:00:00)-Water Temperature (C)]]*OO[[#This Row],[73]]</f>
        <v>3.5035063201599999E-5</v>
      </c>
      <c r="BX445" s="10">
        <f>3/24000000*OO[[#This Row],[132 (05JUL1985 09:00:00)-Water Temperature (C)]]*OO[[#This Row],[74]]</f>
        <v>3.0482164683299997E-5</v>
      </c>
      <c r="BY445" s="10">
        <f>3/24000000*OO[[#This Row],[133 (05JUL1985 12:00:00)-Water Temperature (C)]]*OO[[#This Row],[75]]</f>
        <v>2.535062055242E-5</v>
      </c>
      <c r="BZ445" s="10">
        <f>3/24000000*OO[[#This Row],[134 (05JUL1985 15:00:00)-Water Temperature (C)]]*OO[[#This Row],[76]]</f>
        <v>2.0751883108324998E-5</v>
      </c>
      <c r="CA445" s="10">
        <f>3/24000000*OO[[#This Row],[135 (05JUL1985 18:00:00)-Water Temperature (C)]]*OO[[#This Row],[77]]</f>
        <v>1.6752494633759998E-5</v>
      </c>
      <c r="CB445" s="10">
        <f>3/24000000*OO[[#This Row],[136 (05JUL1985 21:00:00)-Water Temperature (C)]]*OO[[#This Row],[78]]</f>
        <v>1.3371431844600001E-5</v>
      </c>
      <c r="CC445" s="10">
        <f>3/24000000*OO[[#This Row],[137 (06JUL1985 00:00:00)-Water Temperature (C)]]*OO[[#This Row],[79]]</f>
        <v>1.0662048354464999E-5</v>
      </c>
      <c r="CD445" s="10">
        <f>3/24000000*OO[[#This Row],[138 (06JUL1985 03:00:00)-Water Temperature (C)]]*OO[[#This Row],[80]]</f>
        <v>8.6631592356E-6</v>
      </c>
      <c r="CE445" s="10">
        <f>3/24000000*OO[[#This Row],[139 (06JUL1985 06:00:00)-Water Temperature (C)]]*OO[[#This Row],[81]]</f>
        <v>7.3169900111412494E-6</v>
      </c>
      <c r="CF445" s="10">
        <f>3/24000000*OO[[#This Row],[140 (06JUL1985 09:00:00)-Water Temperature (C)]]*OO[[#This Row],[82]]</f>
        <v>6.6016884432649997E-6</v>
      </c>
      <c r="CG445" s="10">
        <f>3/24000000*OO[[#This Row],[141 (06JUL1985 12:00:00)-Water Temperature (C)]]*OO[[#This Row],[83]]</f>
        <v>5.9981969900300001E-6</v>
      </c>
      <c r="CH445" s="10">
        <f>3/24000000*OO[[#This Row],[142 (06JUL1985 15:00:00)-Water Temperature (C)]]*OO[[#This Row],[84]]</f>
        <v>5.5236475148599995E-6</v>
      </c>
      <c r="CI445" s="10">
        <f>3/24000000*OO[[#This Row],[143 (06JUL1985 18:00:00)-Water Temperature (C)]]*OO[[#This Row],[85]]</f>
        <v>5.1671244832124994E-6</v>
      </c>
      <c r="CJ445" s="10">
        <f>3/24000000*OO[[#This Row],[144 (06JUL1985 21:00:00)-Water Temperature (C)]]*OO[[#This Row],[86]]</f>
        <v>4.7820224290387493E-6</v>
      </c>
      <c r="CK445" s="10">
        <f>3/24000000*OO[[#This Row],[145 (07JUL1985 00:00:00)-Water Temperature (C)]]*OO[[#This Row],[87]]</f>
        <v>4.4049388118537502E-6</v>
      </c>
      <c r="CL445" s="10">
        <f>3/24000000*OO[[#This Row],[146 (07JUL1985 03:00:00)-Water Temperature (C)]]*OO[[#This Row],[88]]</f>
        <v>4.1312487851187496E-6</v>
      </c>
      <c r="CM445" s="10">
        <f>3/24000000*OO[[#This Row],[147 (07JUL1985 06:00:00)-Water Temperature (C)]]*OO[[#This Row],[89]]</f>
        <v>3.9337383337537502E-6</v>
      </c>
      <c r="CN445" s="10">
        <f>3/24000000*OO[[#This Row],[148 (07JUL1985 09:00:00)-Water Temperature (C)]]*OO[[#This Row],[90]]</f>
        <v>3.8911466369950004E-6</v>
      </c>
      <c r="CO445" s="10">
        <f>3/24000000*OO[[#This Row],[149 (07JUL1985 12:00:00)-Water Temperature (C)]]*OO[[#This Row],[91]]</f>
        <v>3.8456187628799996E-6</v>
      </c>
      <c r="CP445" s="10">
        <f>3/24000000*OO[[#This Row],[150 (07JUL1985 15:00:00)-Water Temperature (C)]]*OO[[#This Row],[92]]</f>
        <v>3.7582279578824994E-6</v>
      </c>
      <c r="CQ445" s="10">
        <f>3/24000000*OO[[#This Row],[151 (07JUL1985 18:00:00)-Water Temperature (C)]]*OO[[#This Row],[93]]</f>
        <v>3.6674154380399996E-6</v>
      </c>
      <c r="CR445" s="10">
        <f>3/24000000*OO[[#This Row],[152 (07JUL1985 21:00:00)-Water Temperature (C)]]*OO[[#This Row],[94]]</f>
        <v>3.5062848072225001E-6</v>
      </c>
      <c r="CS445" s="10">
        <f>3/24000000*OO[[#This Row],[153 (08JUL1985 00:00:00)-Water Temperature (C)]]*OO[[#This Row],[95]]</f>
        <v>3.3412932536812496E-6</v>
      </c>
      <c r="CT445" s="10">
        <f>3/24000000*OO[[#This Row],[154 (08JUL1985 03:00:00)-Water Temperature (C)]]*OO[[#This Row],[96]]</f>
        <v>3.1978065209999999E-6</v>
      </c>
      <c r="CU445" s="10">
        <f>3/24000000*OO[[#This Row],[155 (08JUL1985 06:00:00)-Water Temperature (C)]]*OO[[#This Row],[97]]</f>
        <v>3.0639538611012497E-6</v>
      </c>
      <c r="CV445" s="10">
        <f>3/24000000*OO[[#This Row],[156 (08JUL1985 09:00:00)-Water Temperature (C)]]*OO[[#This Row],[98]]</f>
        <v>2.9258547258824997E-6</v>
      </c>
      <c r="CW445" s="10">
        <f>3/24000000*OO[[#This Row],[157 (08JUL1985 12:00:00)-Water Temperature (C)]]*OO[[#This Row],[99]]</f>
        <v>2.823291658717E-6</v>
      </c>
    </row>
    <row r="446" spans="1:101" x14ac:dyDescent="0.35">
      <c r="A446" t="s">
        <v>453</v>
      </c>
      <c r="B446">
        <v>808.39059999999995</v>
      </c>
      <c r="C446" s="10">
        <f>3/24*OO[[#This Row],[59 (26JUN1985 06:00:00)-Water Temperature (C)]]*OO[[#This Row],[1]]/SUM(OO[1])</f>
        <v>0</v>
      </c>
      <c r="D446" s="10">
        <f>3/24*OO[[#This Row],[60 (26JUN1985 09:00:00)-Water Temperature (C)]]*OO[[#This Row],[2]]/SUM(OO[2])</f>
        <v>0</v>
      </c>
      <c r="E446" s="10">
        <f>3/24*OO[[#This Row],[61 (26JUN1985 12:00:00)-Water Temperature (C)]]*OO[[#This Row],[3]]/SUM(OO[3])</f>
        <v>0</v>
      </c>
      <c r="F446" s="10">
        <f>3/24*OO[[#This Row],[62 (26JUN1985 15:00:00)-Water Temperature (C)]]*OO[[#This Row],[4]]/SUM(OO[4])</f>
        <v>0</v>
      </c>
      <c r="G446" s="10">
        <f>3/24*OO[[#This Row],[63 (26JUN1985 18:00:00)-Water Temperature (C)]]*OO[[#This Row],[5]]/SUM(OO[5])</f>
        <v>0</v>
      </c>
      <c r="H446" s="10">
        <f>3/24*OO[[#This Row],[64 (26JUN1985 21:00:00)-Water Temperature (C)]]*OO[[#This Row],[6]]/SUM(OO[6])</f>
        <v>0</v>
      </c>
      <c r="I446" s="10">
        <f>3/24*OO[[#This Row],[65 (27JUN1985 00:00:00)-Water Temperature (C)]]*OO[[#This Row],[7]]/SUM(OO[7])</f>
        <v>0</v>
      </c>
      <c r="J446" s="10">
        <f>3/24*OO[[#This Row],[66 (27JUN1985 03:00:00)-Water Temperature (C)]]*OO[[#This Row],[8]]/SUM(OO[8])</f>
        <v>0</v>
      </c>
      <c r="K446" s="10">
        <f>3/24*OO[[#This Row],[67 (27JUN1985 06:00:00)-Water Temperature (C)]]*OO[[#This Row],[9]]/SUM(OO[9])</f>
        <v>0</v>
      </c>
      <c r="L446" s="10">
        <f>3/24*OO[[#This Row],[68 (27JUN1985 09:00:00)-Water Temperature (C)]]*OO[[#This Row],[10]]/SUM(OO[10])</f>
        <v>0</v>
      </c>
      <c r="M446" s="10">
        <f>3/24*OO[[#This Row],[69 (27JUN1985 12:00:00)-Water Temperature (C)]]*OO[[#This Row],[11]]/SUM(OO[11])</f>
        <v>0</v>
      </c>
      <c r="N446" s="10">
        <f>3/24*OO[[#This Row],[70 (27JUN1985 15:00:00)-Water Temperature (C)]]*OO[[#This Row],[12]]/SUM(OO[12])</f>
        <v>0</v>
      </c>
      <c r="O446" s="10">
        <f>3/24*OO[[#This Row],[71 (27JUN1985 18:00:00)-Water Temperature (C)]]*OO[[#This Row],[13]]/SUM(OO[13])</f>
        <v>0</v>
      </c>
      <c r="P446" s="10">
        <f>3/24*OO[[#This Row],[72 (27JUN1985 21:00:00)-Water Temperature (C)]]*OO[[#This Row],[14]]/SUM(OO[14])</f>
        <v>0</v>
      </c>
      <c r="Q446" s="10">
        <f>3/24*OO[[#This Row],[73 (28JUN1985 00:00:00)-Water Temperature (C)]]*OO[[#This Row],[15]]/SUM(OO[15])</f>
        <v>0</v>
      </c>
      <c r="R446" s="10">
        <f>3/24*OO[[#This Row],[74 (28JUN1985 03:00:00)-Water Temperature (C)]]*OO[[#This Row],[16]]/SUM(OO[16])</f>
        <v>0</v>
      </c>
      <c r="S446" s="10">
        <f>3/24*OO[[#This Row],[75 (28JUN1985 06:00:00)-Water Temperature (C)]]*OO[[#This Row],[17]]/SUM(OO[17])</f>
        <v>0</v>
      </c>
      <c r="T446" s="10">
        <f>3/24*OO[[#This Row],[76 (28JUN1985 09:00:00)-Water Temperature (C)]]*OO[[#This Row],[18]]/SUM(OO[18])</f>
        <v>0</v>
      </c>
      <c r="U446" s="10">
        <f>3/24*OO[[#This Row],[77 (28JUN1985 12:00:00)-Water Temperature (C)]]*OO[[#This Row],[19]]/SUM(OO[19])</f>
        <v>0</v>
      </c>
      <c r="V446" s="10">
        <f>3/24000000*OO[[#This Row],[78 (28JUN1985 15:00:00)-Water Temperature (C)]]*OO[[#This Row],[20]]</f>
        <v>0</v>
      </c>
      <c r="W446" s="10">
        <f>3/24000000*OO[[#This Row],[79 (28JUN1985 18:00:00)-Water Temperature (C)]]*OO[[#This Row],[21]]</f>
        <v>0</v>
      </c>
      <c r="X446" s="10">
        <f>3/24000000*OO[[#This Row],[80 (28JUN1985 21:00:00)-Water Temperature (C)]]*OO[[#This Row],[22]]</f>
        <v>0</v>
      </c>
      <c r="Y446" s="10">
        <f>3/24000000*OO[[#This Row],[81 (29JUN1985 00:00:00)-Water Temperature (C)]]*OO[[#This Row],[23]]</f>
        <v>0</v>
      </c>
      <c r="Z446" s="10">
        <f>3/24000000*OO[[#This Row],[82 (29JUN1985 03:00:00)-Water Temperature (C)]]*OO[[#This Row],[24]]</f>
        <v>4.8440180237362496E-42</v>
      </c>
      <c r="AA446" s="10">
        <f>3/24000000*OO[[#This Row],[83 (29JUN1985 06:00:00)-Water Temperature (C)]]*OO[[#This Row],[25]]</f>
        <v>6.2745311860499983E-36</v>
      </c>
      <c r="AB446" s="10">
        <f>3/24000000*OO[[#This Row],[84 (29JUN1985 09:00:00)-Water Temperature (C)]]*OO[[#This Row],[26]]</f>
        <v>7.9809900819849994E-30</v>
      </c>
      <c r="AC446" s="10">
        <f>3/24000000*OO[[#This Row],[85 (29JUN1985 12:00:00)-Water Temperature (C)]]*OO[[#This Row],[27]]</f>
        <v>4.401401538025E-25</v>
      </c>
      <c r="AD446" s="10">
        <f>3/24000000*OO[[#This Row],[86 (29JUN1985 15:00:00)-Water Temperature (C)]]*OO[[#This Row],[28]]</f>
        <v>2.32552569976875E-21</v>
      </c>
      <c r="AE446" s="10">
        <f>3/24000000*OO[[#This Row],[88 (29JUN1985 21:00:00)-Water Temperature (C)]]*OO[[#This Row],[30]]</f>
        <v>1.030540757922E-15</v>
      </c>
      <c r="AF446" s="10">
        <f>3/24000000*OO[[#This Row],[88 (29JUN1985 21:00:00)-Water Temperature (C)]]*OO[[#This Row],[30]]</f>
        <v>1.030540757922E-15</v>
      </c>
      <c r="AG446" s="10">
        <f>3/24000000*OO[[#This Row],[89 (30JUN1985 00:00:00)-Water Temperature (C)]]*OO[[#This Row],[31]]</f>
        <v>1.6484885512952499E-13</v>
      </c>
      <c r="AH446" s="10">
        <f>3/24000000*OO[[#This Row],[90 (30JUN1985 03:00:00)-Water Temperature (C)]]*OO[[#This Row],[32]]</f>
        <v>1.3019336271680002E-11</v>
      </c>
      <c r="AI446" s="10">
        <f>3/24000000*OO[[#This Row],[91 (30JUN1985 06:00:00)-Water Temperature (C)]]*OO[[#This Row],[33]]</f>
        <v>5.6872905602799999E-10</v>
      </c>
      <c r="AJ446" s="10">
        <f>3/24000000*OO[[#This Row],[92 (30JUN1985 09:00:00)-Water Temperature (C)]]*OO[[#This Row],[34]]</f>
        <v>1.5286412875281246E-8</v>
      </c>
      <c r="AK446" s="10">
        <f>3/24000000*OO[[#This Row],[93 (30JUN1985 12:00:00)-Water Temperature (C)]]*OO[[#This Row],[35]]</f>
        <v>2.6608066702874999E-7</v>
      </c>
      <c r="AL446" s="10">
        <f>3/24000000*OO[[#This Row],[94 (30JUN1985 15:00:00)-Water Temperature (C)]]*OO[[#This Row],[36]]</f>
        <v>3.0977102861500005E-6</v>
      </c>
      <c r="AM446" s="10">
        <f>3/24000000*OO[[#This Row],[95 (30JUN1985 18:00:00)-Water Temperature (C)]]*OO[[#This Row],[37]]</f>
        <v>2.4811586291472497E-5</v>
      </c>
      <c r="AN446" s="10">
        <f>3/24000000*OO[[#This Row],[96 (30JUN1985 21:00:00)-Water Temperature (C)]]*OO[[#This Row],[38]]</f>
        <v>1.4047226767644998E-4</v>
      </c>
      <c r="AO446" s="10">
        <f>3/24000000*OO[[#This Row],[97 (01JUL1985 00:00:00)-Water Temperature (C)]]*OO[[#This Row],[39]]</f>
        <v>5.8897577846449994E-4</v>
      </c>
      <c r="AP446" s="10">
        <f>3/24000000*OO[[#This Row],[98 (01JUL1985 03:00:00)-Water Temperature (C)]]*OO[[#This Row],[40]]</f>
        <v>1.9088937123121251E-3</v>
      </c>
      <c r="AQ446" s="10">
        <f>3/24000000*OO[[#This Row],[99 (01JUL1985 06:00:00)-Water Temperature (C)]]*OO[[#This Row],[41]]</f>
        <v>5.0137343038750004E-3</v>
      </c>
      <c r="AR446" s="10">
        <f>3/24000000*OO[[#This Row],[100 (01JUL1985 09:00:00)-Water Temperature (C)]]*OO[[#This Row],[42]]</f>
        <v>1.1305286872815E-2</v>
      </c>
      <c r="AS446" s="10">
        <f>3/24000000*OO[[#This Row],[101 (01JUL1985 12:00:00)-Water Temperature (C)]]*OO[[#This Row],[43]]</f>
        <v>2.0970569048250003E-2</v>
      </c>
      <c r="AT446" s="10">
        <f>3/24000000*OO[[#This Row],[102 (01JUL1985 15:00:00)-Water Temperature (C)]]*OO[[#This Row],[44]]</f>
        <v>3.2478880507349997E-2</v>
      </c>
      <c r="AU446" s="10">
        <f>3/24000000*OO[[#This Row],[103 (01JUL1985 18:00:00)-Water Temperature (C)]]*OO[[#This Row],[45]]</f>
        <v>4.2167739894074997E-2</v>
      </c>
      <c r="AV446" s="10">
        <f>3/24000000*OO[[#This Row],[104 (01JUL1985 21:00:00)-Water Temperature (C)]]*OO[[#This Row],[46]]</f>
        <v>4.6714416020512503E-2</v>
      </c>
      <c r="AW446" s="10">
        <f>3/24000000*OO[[#This Row],[105 (02JUL1985 00:00:00)-Water Temperature (C)]]*OO[[#This Row],[47]]</f>
        <v>4.5394552836824989E-2</v>
      </c>
      <c r="AX446" s="10">
        <f>3/24000000*OO[[#This Row],[106 (02JUL1985 03:00:00)-Water Temperature (C)]]*OO[[#This Row],[48]]</f>
        <v>3.9796730727674999E-2</v>
      </c>
      <c r="AY446" s="10">
        <f>3/24000000*OO[[#This Row],[107 (02JUL1985 06:00:00)-Water Temperature (C)]]*OO[[#This Row],[49]]</f>
        <v>3.2410775144887494E-2</v>
      </c>
      <c r="AZ446" s="10">
        <f>3/24000000*OO[[#This Row],[108 (02JUL1985 09:00:00)-Water Temperature (C)]]*OO[[#This Row],[50]]</f>
        <v>2.5577197056524999E-2</v>
      </c>
      <c r="BA446" s="10">
        <f>3/24000000*OO[[#This Row],[109 (02JUL1985 12:00:00)-Water Temperature (C)]]*OO[[#This Row],[51]]</f>
        <v>1.845276638605E-2</v>
      </c>
      <c r="BB446" s="10">
        <f>3/24000000*OO[[#This Row],[110 (02JUL1985 15:00:00)-Water Temperature (C)]]*OO[[#This Row],[52]]</f>
        <v>1.2168520272974999E-2</v>
      </c>
      <c r="BC446" s="10">
        <f>3/24000000*OO[[#This Row],[111 (02JUL1985 18:00:00)-Water Temperature (C)]]*OO[[#This Row],[53]]</f>
        <v>7.3858295449124997E-3</v>
      </c>
      <c r="BD446" s="10">
        <f>3/24000000*OO[[#This Row],[112 (02JUL1985 21:00:00)-Water Temperature (C)]]*OO[[#This Row],[54]]</f>
        <v>4.1151652966199999E-3</v>
      </c>
      <c r="BE446" s="10">
        <f>3/24000000*OO[[#This Row],[113 (03JUL1985 00:00:00)-Water Temperature (C)]]*OO[[#This Row],[55]]</f>
        <v>2.1454588385491249E-3</v>
      </c>
      <c r="BF446" s="10">
        <f>3/24000000*OO[[#This Row],[114 (03JUL1985 03:00:00)-Water Temperature (C)]]*OO[[#This Row],[56]]</f>
        <v>1.0887016902479999E-3</v>
      </c>
      <c r="BG446" s="10">
        <f>3/24000000*OO[[#This Row],[115 (03JUL1985 06:00:00)-Water Temperature (C)]]*OO[[#This Row],[57]]</f>
        <v>5.5474230316312502E-4</v>
      </c>
      <c r="BH446" s="10">
        <f>3/24000000*OO[[#This Row],[116 (03JUL1985 09:00:00)-Water Temperature (C)]]*OO[[#This Row],[58]]</f>
        <v>3.0295027403499995E-4</v>
      </c>
      <c r="BI446" s="10">
        <f>3/24000000*OO[[#This Row],[117 (03JUL1985 12:00:00)-Water Temperature (C)]]*OO[[#This Row],[59]]</f>
        <v>1.7900243750978748E-4</v>
      </c>
      <c r="BJ446" s="10">
        <f>3/24000000*OO[[#This Row],[118 (03JUL1985 15:00:00)-Water Temperature (C)]]*OO[[#This Row],[60]]</f>
        <v>1.1776266557733751E-4</v>
      </c>
      <c r="BK446" s="10">
        <f>3/24000000*OO[[#This Row],[119 (03JUL1985 18:00:00)-Water Temperature (C)]]*OO[[#This Row],[61]]</f>
        <v>8.74896850555E-5</v>
      </c>
      <c r="BL446" s="10">
        <f>3/24000000*OO[[#This Row],[120 (03JUL1985 21:00:00)-Water Temperature (C)]]*OO[[#This Row],[62]]</f>
        <v>6.9556297106099999E-5</v>
      </c>
      <c r="BM446" s="10">
        <f>3/24000000*OO[[#This Row],[121 (04JUL1985 00:00:00)-Water Temperature (C)]]*OO[[#This Row],[63]]</f>
        <v>5.8100509813374997E-5</v>
      </c>
      <c r="BN446" s="10">
        <f>3/24000000*OO[[#This Row],[122 (04JUL1985 03:00:00)-Water Temperature (C)]]*OO[[#This Row],[64]]</f>
        <v>5.031123763015E-5</v>
      </c>
      <c r="BO446" s="10">
        <f>3/24000000*OO[[#This Row],[123 (04JUL1985 06:00:00)-Water Temperature (C)]]*OO[[#This Row],[65]]</f>
        <v>4.4550975438687504E-5</v>
      </c>
      <c r="BP446" s="10">
        <f>3/24000000*OO[[#This Row],[124 (04JUL1985 09:00:00)-Water Temperature (C)]]*OO[[#This Row],[66]]</f>
        <v>4.04723900040625E-5</v>
      </c>
      <c r="BQ446" s="10">
        <f>3/24000000*OO[[#This Row],[125 (04JUL1985 12:00:00)-Water Temperature (C)]]*OO[[#This Row],[67]]</f>
        <v>3.5874148897599995E-5</v>
      </c>
      <c r="BR446" s="10">
        <f>3/24000000*OO[[#This Row],[126 (04JUL1985 15:00:00)-Water Temperature (C)]]*OO[[#This Row],[68]]</f>
        <v>3.1400765884374995E-5</v>
      </c>
      <c r="BS446" s="10">
        <f>3/24000000*OO[[#This Row],[127 (04JUL1985 18:00:00)-Water Temperature (C)]]*OO[[#This Row],[69]]</f>
        <v>2.6601956528535E-5</v>
      </c>
      <c r="BT446" s="10">
        <f>3/24000000*OO[[#This Row],[128 (04JUL1985 21:00:00)-Water Temperature (C)]]*OO[[#This Row],[70]]</f>
        <v>2.2407960680673752E-5</v>
      </c>
      <c r="BU446" s="10">
        <f>3/24000000*OO[[#This Row],[129 (05JUL1985 00:00:00)-Water Temperature (C)]]*OO[[#This Row],[71]]</f>
        <v>1.9021397238951246E-5</v>
      </c>
      <c r="BV446" s="10">
        <f>3/24000000*OO[[#This Row],[130 (05JUL1985 03:00:00)-Water Temperature (C)]]*OO[[#This Row],[72]]</f>
        <v>1.6274840538687498E-5</v>
      </c>
      <c r="BW446" s="10">
        <f>3/24000000*OO[[#This Row],[131 (05JUL1985 06:00:00)-Water Temperature (C)]]*OO[[#This Row],[73]]</f>
        <v>1.395920938342E-5</v>
      </c>
      <c r="BX446" s="10">
        <f>3/24000000*OO[[#This Row],[132 (05JUL1985 09:00:00)-Water Temperature (C)]]*OO[[#This Row],[74]]</f>
        <v>1.2259859864287502E-5</v>
      </c>
      <c r="BY446" s="10">
        <f>3/24000000*OO[[#This Row],[133 (05JUL1985 12:00:00)-Water Temperature (C)]]*OO[[#This Row],[75]]</f>
        <v>1.022023510793875E-5</v>
      </c>
      <c r="BZ446" s="10">
        <f>3/24000000*OO[[#This Row],[134 (05JUL1985 15:00:00)-Water Temperature (C)]]*OO[[#This Row],[76]]</f>
        <v>8.4186881494537493E-6</v>
      </c>
      <c r="CA446" s="10">
        <f>3/24000000*OO[[#This Row],[135 (05JUL1985 18:00:00)-Water Temperature (C)]]*OO[[#This Row],[77]]</f>
        <v>6.8071989901462493E-6</v>
      </c>
      <c r="CB446" s="10">
        <f>3/24000000*OO[[#This Row],[136 (05JUL1985 21:00:00)-Water Temperature (C)]]*OO[[#This Row],[78]]</f>
        <v>5.4170892209699997E-6</v>
      </c>
      <c r="CC446" s="10">
        <f>3/24000000*OO[[#This Row],[137 (06JUL1985 00:00:00)-Water Temperature (C)]]*OO[[#This Row],[79]]</f>
        <v>4.304596064399999E-6</v>
      </c>
      <c r="CD446" s="10">
        <f>3/24000000*OO[[#This Row],[138 (06JUL1985 03:00:00)-Water Temperature (C)]]*OO[[#This Row],[80]]</f>
        <v>3.4867319140949998E-6</v>
      </c>
      <c r="CE446" s="10">
        <f>3/24000000*OO[[#This Row],[139 (06JUL1985 06:00:00)-Water Temperature (C)]]*OO[[#This Row],[81]]</f>
        <v>2.9424666013662495E-6</v>
      </c>
      <c r="CF446" s="10">
        <f>3/24000000*OO[[#This Row],[140 (06JUL1985 09:00:00)-Water Temperature (C)]]*OO[[#This Row],[82]]</f>
        <v>2.6576033999625E-6</v>
      </c>
      <c r="CG446" s="10">
        <f>3/24000000*OO[[#This Row],[141 (06JUL1985 12:00:00)-Water Temperature (C)]]*OO[[#This Row],[83]]</f>
        <v>2.4065936235150001E-6</v>
      </c>
      <c r="CH446" s="10">
        <f>3/24000000*OO[[#This Row],[142 (06JUL1985 15:00:00)-Water Temperature (C)]]*OO[[#This Row],[84]]</f>
        <v>2.21338634405475E-6</v>
      </c>
      <c r="CI446" s="10">
        <f>3/24000000*OO[[#This Row],[143 (06JUL1985 18:00:00)-Water Temperature (C)]]*OO[[#This Row],[85]]</f>
        <v>2.0655277920199997E-6</v>
      </c>
      <c r="CJ446" s="10">
        <f>3/24000000*OO[[#This Row],[144 (06JUL1985 21:00:00)-Water Temperature (C)]]*OO[[#This Row],[86]]</f>
        <v>1.89958075661625E-6</v>
      </c>
      <c r="CK446" s="10">
        <f>3/24000000*OO[[#This Row],[145 (07JUL1985 00:00:00)-Water Temperature (C)]]*OO[[#This Row],[87]]</f>
        <v>1.7420571891059999E-6</v>
      </c>
      <c r="CL446" s="10">
        <f>3/24000000*OO[[#This Row],[146 (07JUL1985 03:00:00)-Water Temperature (C)]]*OO[[#This Row],[88]]</f>
        <v>1.63123935156E-6</v>
      </c>
      <c r="CM446" s="10">
        <f>3/24000000*OO[[#This Row],[147 (07JUL1985 06:00:00)-Water Temperature (C)]]*OO[[#This Row],[89]]</f>
        <v>1.5548658097880001E-6</v>
      </c>
      <c r="CN446" s="10">
        <f>3/24000000*OO[[#This Row],[148 (07JUL1985 09:00:00)-Water Temperature (C)]]*OO[[#This Row],[90]]</f>
        <v>1.5424503755937503E-6</v>
      </c>
      <c r="CO446" s="10">
        <f>3/24000000*OO[[#This Row],[149 (07JUL1985 12:00:00)-Water Temperature (C)]]*OO[[#This Row],[91]]</f>
        <v>1.5259134007312497E-6</v>
      </c>
      <c r="CP446" s="10">
        <f>3/24000000*OO[[#This Row],[150 (07JUL1985 15:00:00)-Water Temperature (C)]]*OO[[#This Row],[92]]</f>
        <v>1.4904110203849997E-6</v>
      </c>
      <c r="CQ446" s="10">
        <f>3/24000000*OO[[#This Row],[151 (07JUL1985 18:00:00)-Water Temperature (C)]]*OO[[#This Row],[93]]</f>
        <v>1.451863681863E-6</v>
      </c>
      <c r="CR446" s="10">
        <f>3/24000000*OO[[#This Row],[152 (07JUL1985 21:00:00)-Water Temperature (C)]]*OO[[#This Row],[94]]</f>
        <v>1.381908077631E-6</v>
      </c>
      <c r="CS446" s="10">
        <f>3/24000000*OO[[#This Row],[153 (08JUL1985 00:00:00)-Water Temperature (C)]]*OO[[#This Row],[95]]</f>
        <v>1.312955475597E-6</v>
      </c>
      <c r="CT446" s="10">
        <f>3/24000000*OO[[#This Row],[154 (08JUL1985 03:00:00)-Water Temperature (C)]]*OO[[#This Row],[96]]</f>
        <v>1.2556988191182502E-6</v>
      </c>
      <c r="CU446" s="10">
        <f>3/24000000*OO[[#This Row],[155 (08JUL1985 06:00:00)-Water Temperature (C)]]*OO[[#This Row],[97]]</f>
        <v>1.2042385123725001E-6</v>
      </c>
      <c r="CV446" s="10">
        <f>3/24000000*OO[[#This Row],[156 (08JUL1985 09:00:00)-Water Temperature (C)]]*OO[[#This Row],[98]]</f>
        <v>1.152414692573625E-6</v>
      </c>
      <c r="CW446" s="10">
        <f>3/24000000*OO[[#This Row],[157 (08JUL1985 12:00:00)-Water Temperature (C)]]*OO[[#This Row],[99]]</f>
        <v>1.1147982123510001E-6</v>
      </c>
    </row>
    <row r="447" spans="1:101" x14ac:dyDescent="0.35">
      <c r="A447" t="s">
        <v>454</v>
      </c>
      <c r="B447">
        <v>799.47820000000002</v>
      </c>
      <c r="C447" s="10">
        <f>3/24*OO[[#This Row],[59 (26JUN1985 06:00:00)-Water Temperature (C)]]*OO[[#This Row],[1]]/SUM(OO[1])</f>
        <v>0</v>
      </c>
      <c r="D447" s="10">
        <f>3/24*OO[[#This Row],[60 (26JUN1985 09:00:00)-Water Temperature (C)]]*OO[[#This Row],[2]]/SUM(OO[2])</f>
        <v>0</v>
      </c>
      <c r="E447" s="10">
        <f>3/24*OO[[#This Row],[61 (26JUN1985 12:00:00)-Water Temperature (C)]]*OO[[#This Row],[3]]/SUM(OO[3])</f>
        <v>0</v>
      </c>
      <c r="F447" s="10">
        <f>3/24*OO[[#This Row],[62 (26JUN1985 15:00:00)-Water Temperature (C)]]*OO[[#This Row],[4]]/SUM(OO[4])</f>
        <v>0</v>
      </c>
      <c r="G447" s="10">
        <f>3/24*OO[[#This Row],[63 (26JUN1985 18:00:00)-Water Temperature (C)]]*OO[[#This Row],[5]]/SUM(OO[5])</f>
        <v>0</v>
      </c>
      <c r="H447" s="10">
        <f>3/24*OO[[#This Row],[64 (26JUN1985 21:00:00)-Water Temperature (C)]]*OO[[#This Row],[6]]/SUM(OO[6])</f>
        <v>0</v>
      </c>
      <c r="I447" s="10">
        <f>3/24*OO[[#This Row],[65 (27JUN1985 00:00:00)-Water Temperature (C)]]*OO[[#This Row],[7]]/SUM(OO[7])</f>
        <v>0</v>
      </c>
      <c r="J447" s="10">
        <f>3/24*OO[[#This Row],[66 (27JUN1985 03:00:00)-Water Temperature (C)]]*OO[[#This Row],[8]]/SUM(OO[8])</f>
        <v>0</v>
      </c>
      <c r="K447" s="10">
        <f>3/24*OO[[#This Row],[67 (27JUN1985 06:00:00)-Water Temperature (C)]]*OO[[#This Row],[9]]/SUM(OO[9])</f>
        <v>0</v>
      </c>
      <c r="L447" s="10">
        <f>3/24*OO[[#This Row],[68 (27JUN1985 09:00:00)-Water Temperature (C)]]*OO[[#This Row],[10]]/SUM(OO[10])</f>
        <v>0</v>
      </c>
      <c r="M447" s="10">
        <f>3/24*OO[[#This Row],[69 (27JUN1985 12:00:00)-Water Temperature (C)]]*OO[[#This Row],[11]]/SUM(OO[11])</f>
        <v>0</v>
      </c>
      <c r="N447" s="10">
        <f>3/24*OO[[#This Row],[70 (27JUN1985 15:00:00)-Water Temperature (C)]]*OO[[#This Row],[12]]/SUM(OO[12])</f>
        <v>0</v>
      </c>
      <c r="O447" s="10">
        <f>3/24*OO[[#This Row],[71 (27JUN1985 18:00:00)-Water Temperature (C)]]*OO[[#This Row],[13]]/SUM(OO[13])</f>
        <v>0</v>
      </c>
      <c r="P447" s="10">
        <f>3/24*OO[[#This Row],[72 (27JUN1985 21:00:00)-Water Temperature (C)]]*OO[[#This Row],[14]]/SUM(OO[14])</f>
        <v>0</v>
      </c>
      <c r="Q447" s="10">
        <f>3/24*OO[[#This Row],[73 (28JUN1985 00:00:00)-Water Temperature (C)]]*OO[[#This Row],[15]]/SUM(OO[15])</f>
        <v>0</v>
      </c>
      <c r="R447" s="10">
        <f>3/24*OO[[#This Row],[74 (28JUN1985 03:00:00)-Water Temperature (C)]]*OO[[#This Row],[16]]/SUM(OO[16])</f>
        <v>0</v>
      </c>
      <c r="S447" s="10">
        <f>3/24*OO[[#This Row],[75 (28JUN1985 06:00:00)-Water Temperature (C)]]*OO[[#This Row],[17]]/SUM(OO[17])</f>
        <v>0</v>
      </c>
      <c r="T447" s="10">
        <f>3/24*OO[[#This Row],[76 (28JUN1985 09:00:00)-Water Temperature (C)]]*OO[[#This Row],[18]]/SUM(OO[18])</f>
        <v>0</v>
      </c>
      <c r="U447" s="10">
        <f>3/24*OO[[#This Row],[77 (28JUN1985 12:00:00)-Water Temperature (C)]]*OO[[#This Row],[19]]/SUM(OO[19])</f>
        <v>0</v>
      </c>
      <c r="V447" s="10">
        <f>3/24000000*OO[[#This Row],[78 (28JUN1985 15:00:00)-Water Temperature (C)]]*OO[[#This Row],[20]]</f>
        <v>0</v>
      </c>
      <c r="W447" s="10">
        <f>3/24000000*OO[[#This Row],[79 (28JUN1985 18:00:00)-Water Temperature (C)]]*OO[[#This Row],[21]]</f>
        <v>0</v>
      </c>
      <c r="X447" s="10">
        <f>3/24000000*OO[[#This Row],[80 (28JUN1985 21:00:00)-Water Temperature (C)]]*OO[[#This Row],[22]]</f>
        <v>0</v>
      </c>
      <c r="Y447" s="10">
        <f>3/24000000*OO[[#This Row],[81 (29JUN1985 00:00:00)-Water Temperature (C)]]*OO[[#This Row],[23]]</f>
        <v>0</v>
      </c>
      <c r="Z447" s="10">
        <f>3/24000000*OO[[#This Row],[82 (29JUN1985 03:00:00)-Water Temperature (C)]]*OO[[#This Row],[24]]</f>
        <v>1.7118898370874999E-42</v>
      </c>
      <c r="AA447" s="10">
        <f>3/24000000*OO[[#This Row],[83 (29JUN1985 06:00:00)-Water Temperature (C)]]*OO[[#This Row],[25]]</f>
        <v>2.0148436776843751E-36</v>
      </c>
      <c r="AB447" s="10">
        <f>3/24000000*OO[[#This Row],[84 (29JUN1985 09:00:00)-Water Temperature (C)]]*OO[[#This Row],[26]]</f>
        <v>3.1387228045962499E-30</v>
      </c>
      <c r="AC447" s="10">
        <f>3/24000000*OO[[#This Row],[85 (29JUN1985 12:00:00)-Water Temperature (C)]]*OO[[#This Row],[27]]</f>
        <v>2.0660702290016249E-25</v>
      </c>
      <c r="AD447" s="10">
        <f>3/24000000*OO[[#This Row],[86 (29JUN1985 15:00:00)-Water Temperature (C)]]*OO[[#This Row],[28]]</f>
        <v>1.2356276268579998E-21</v>
      </c>
      <c r="AE447" s="10">
        <f>3/24000000*OO[[#This Row],[88 (29JUN1985 21:00:00)-Water Temperature (C)]]*OO[[#This Row],[30]]</f>
        <v>6.4459474915124998E-16</v>
      </c>
      <c r="AF447" s="10">
        <f>3/24000000*OO[[#This Row],[88 (29JUN1985 21:00:00)-Water Temperature (C)]]*OO[[#This Row],[30]]</f>
        <v>6.4459474915124998E-16</v>
      </c>
      <c r="AG447" s="10">
        <f>3/24000000*OO[[#This Row],[89 (30JUN1985 00:00:00)-Water Temperature (C)]]*OO[[#This Row],[31]]</f>
        <v>1.0966214758557498E-13</v>
      </c>
      <c r="AH447" s="10">
        <f>3/24000000*OO[[#This Row],[90 (30JUN1985 03:00:00)-Water Temperature (C)]]*OO[[#This Row],[32]]</f>
        <v>9.1739169330999989E-12</v>
      </c>
      <c r="AI447" s="10">
        <f>3/24000000*OO[[#This Row],[91 (30JUN1985 06:00:00)-Water Temperature (C)]]*OO[[#This Row],[33]]</f>
        <v>4.2214640891675003E-10</v>
      </c>
      <c r="AJ447" s="10">
        <f>3/24000000*OO[[#This Row],[92 (30JUN1985 09:00:00)-Water Temperature (C)]]*OO[[#This Row],[34]]</f>
        <v>1.1951178044147499E-8</v>
      </c>
      <c r="AK447" s="10">
        <f>3/24000000*OO[[#This Row],[93 (30JUN1985 12:00:00)-Water Temperature (C)]]*OO[[#This Row],[35]]</f>
        <v>2.1828377771936249E-7</v>
      </c>
      <c r="AL447" s="10">
        <f>3/24000000*OO[[#This Row],[94 (30JUN1985 15:00:00)-Water Temperature (C)]]*OO[[#This Row],[36]]</f>
        <v>2.6519818968999998E-6</v>
      </c>
      <c r="AM447" s="10">
        <f>3/24000000*OO[[#This Row],[95 (30JUN1985 18:00:00)-Water Temperature (C)]]*OO[[#This Row],[37]]</f>
        <v>2.2049596785337499E-5</v>
      </c>
      <c r="AN447" s="10">
        <f>3/24000000*OO[[#This Row],[96 (30JUN1985 21:00:00)-Water Temperature (C)]]*OO[[#This Row],[38]]</f>
        <v>1.29093105230375E-4</v>
      </c>
      <c r="AO447" s="10">
        <f>3/24000000*OO[[#This Row],[97 (01JUL1985 00:00:00)-Water Temperature (C)]]*OO[[#This Row],[39]]</f>
        <v>5.5928035129499992E-4</v>
      </c>
      <c r="AP447" s="10">
        <f>3/24000000*OO[[#This Row],[98 (01JUL1985 03:00:00)-Water Temperature (C)]]*OO[[#This Row],[40]]</f>
        <v>1.8688046640618751E-3</v>
      </c>
      <c r="AQ447" s="10">
        <f>3/24000000*OO[[#This Row],[99 (01JUL1985 06:00:00)-Water Temperature (C)]]*OO[[#This Row],[41]]</f>
        <v>5.0702261379200007E-3</v>
      </c>
      <c r="AR447" s="10">
        <f>3/24000000*OO[[#This Row],[100 (01JUL1985 09:00:00)-Water Temperature (C)]]*OO[[#This Row],[42]]</f>
        <v>1.1842230964437501E-2</v>
      </c>
      <c r="AS447" s="10">
        <f>3/24000000*OO[[#This Row],[101 (01JUL1985 12:00:00)-Water Temperature (C)]]*OO[[#This Row],[43]]</f>
        <v>2.2525285595666248E-2</v>
      </c>
      <c r="AT447" s="10">
        <f>3/24000000*OO[[#This Row],[102 (01JUL1985 15:00:00)-Water Temperature (C)]]*OO[[#This Row],[44]]</f>
        <v>3.5779458245375005E-2</v>
      </c>
      <c r="AU447" s="10">
        <f>3/24000000*OO[[#This Row],[103 (01JUL1985 18:00:00)-Water Temperature (C)]]*OO[[#This Row],[45]]</f>
        <v>4.7514857498625003E-2</v>
      </c>
      <c r="AV447" s="10">
        <f>3/24000000*OO[[#This Row],[104 (01JUL1985 21:00:00)-Water Temperature (C)]]*OO[[#This Row],[46]]</f>
        <v>5.3656412094225003E-2</v>
      </c>
      <c r="AW447" s="10">
        <f>3/24000000*OO[[#This Row],[105 (02JUL1985 00:00:00)-Water Temperature (C)]]*OO[[#This Row],[47]]</f>
        <v>5.3052074669687491E-2</v>
      </c>
      <c r="AX447" s="10">
        <f>3/24000000*OO[[#This Row],[106 (02JUL1985 03:00:00)-Water Temperature (C)]]*OO[[#This Row],[48]]</f>
        <v>4.7295089070449998E-2</v>
      </c>
      <c r="AY447" s="10">
        <f>3/24000000*OO[[#This Row],[107 (02JUL1985 06:00:00)-Water Temperature (C)]]*OO[[#This Row],[49]]</f>
        <v>3.9258413243474989E-2</v>
      </c>
      <c r="AZ447" s="10">
        <f>3/24000000*OO[[#This Row],[108 (02JUL1985 09:00:00)-Water Temperature (C)]]*OO[[#This Row],[50]]</f>
        <v>3.1610317161037502E-2</v>
      </c>
      <c r="BA447" s="10">
        <f>3/24000000*OO[[#This Row],[109 (02JUL1985 12:00:00)-Water Temperature (C)]]*OO[[#This Row],[51]]</f>
        <v>2.3062756197074999E-2</v>
      </c>
      <c r="BB447" s="10">
        <f>3/24000000*OO[[#This Row],[110 (02JUL1985 15:00:00)-Water Temperature (C)]]*OO[[#This Row],[52]]</f>
        <v>1.53939031762925E-2</v>
      </c>
      <c r="BC447" s="10">
        <f>3/24000000*OO[[#This Row],[111 (02JUL1985 18:00:00)-Water Temperature (C)]]*OO[[#This Row],[53]]</f>
        <v>9.4355444190299988E-3</v>
      </c>
      <c r="BD447" s="10">
        <f>3/24000000*OO[[#This Row],[112 (02JUL1985 21:00:00)-Water Temperature (C)]]*OO[[#This Row],[54]]</f>
        <v>5.2662855257437505E-3</v>
      </c>
      <c r="BE447" s="10">
        <f>3/24000000*OO[[#This Row],[113 (03JUL1985 00:00:00)-Water Temperature (C)]]*OO[[#This Row],[55]]</f>
        <v>2.7464988222000004E-3</v>
      </c>
      <c r="BF447" s="10">
        <f>3/24000000*OO[[#This Row],[114 (03JUL1985 03:00:00)-Water Temperature (C)]]*OO[[#This Row],[56]]</f>
        <v>1.3944015662199997E-3</v>
      </c>
      <c r="BG447" s="10">
        <f>3/24000000*OO[[#This Row],[115 (03JUL1985 06:00:00)-Water Temperature (C)]]*OO[[#This Row],[57]]</f>
        <v>7.0919016725212497E-4</v>
      </c>
      <c r="BH447" s="10">
        <f>3/24000000*OO[[#This Row],[116 (03JUL1985 09:00:00)-Water Temperature (C)]]*OO[[#This Row],[58]]</f>
        <v>3.8667341979137498E-4</v>
      </c>
      <c r="BI447" s="10">
        <f>3/24000000*OO[[#This Row],[117 (03JUL1985 12:00:00)-Water Temperature (C)]]*OO[[#This Row],[59]]</f>
        <v>2.2512989291895001E-4</v>
      </c>
      <c r="BJ447" s="10">
        <f>3/24000000*OO[[#This Row],[118 (03JUL1985 15:00:00)-Water Temperature (C)]]*OO[[#This Row],[60]]</f>
        <v>1.452442484275E-4</v>
      </c>
      <c r="BK447" s="10">
        <f>3/24000000*OO[[#This Row],[119 (03JUL1985 18:00:00)-Water Temperature (C)]]*OO[[#This Row],[61]]</f>
        <v>1.0589703357731249E-4</v>
      </c>
      <c r="BL447" s="10">
        <f>3/24000000*OO[[#This Row],[120 (03JUL1985 21:00:00)-Water Temperature (C)]]*OO[[#This Row],[62]]</f>
        <v>8.2695424088487506E-5</v>
      </c>
      <c r="BM447" s="10">
        <f>3/24000000*OO[[#This Row],[121 (04JUL1985 00:00:00)-Water Temperature (C)]]*OO[[#This Row],[63]]</f>
        <v>6.8528308987499993E-5</v>
      </c>
      <c r="BN447" s="10">
        <f>3/24000000*OO[[#This Row],[122 (04JUL1985 03:00:00)-Water Temperature (C)]]*OO[[#This Row],[64]]</f>
        <v>5.9256609979050001E-5</v>
      </c>
      <c r="BO447" s="10">
        <f>3/24000000*OO[[#This Row],[123 (04JUL1985 06:00:00)-Water Temperature (C)]]*OO[[#This Row],[65]]</f>
        <v>5.2643510251012494E-5</v>
      </c>
      <c r="BP447" s="10">
        <f>3/24000000*OO[[#This Row],[124 (04JUL1985 09:00:00)-Water Temperature (C)]]*OO[[#This Row],[66]]</f>
        <v>4.8251034566662503E-5</v>
      </c>
      <c r="BQ447" s="10">
        <f>3/24000000*OO[[#This Row],[125 (04JUL1985 12:00:00)-Water Temperature (C)]]*OO[[#This Row],[67]]</f>
        <v>4.2960669082499991E-5</v>
      </c>
      <c r="BR447" s="10">
        <f>3/24000000*OO[[#This Row],[126 (04JUL1985 15:00:00)-Water Temperature (C)]]*OO[[#This Row],[68]]</f>
        <v>3.7891329933674992E-5</v>
      </c>
      <c r="BS447" s="10">
        <f>3/24000000*OO[[#This Row],[127 (04JUL1985 18:00:00)-Water Temperature (C)]]*OO[[#This Row],[69]]</f>
        <v>3.2151678609849992E-5</v>
      </c>
      <c r="BT447" s="10">
        <f>3/24000000*OO[[#This Row],[128 (04JUL1985 21:00:00)-Water Temperature (C)]]*OO[[#This Row],[70]]</f>
        <v>2.7123773096249999E-5</v>
      </c>
      <c r="BU447" s="10">
        <f>3/24000000*OO[[#This Row],[129 (05JUL1985 00:00:00)-Water Temperature (C)]]*OO[[#This Row],[71]]</f>
        <v>2.30703077097025E-5</v>
      </c>
      <c r="BV447" s="10">
        <f>3/24000000*OO[[#This Row],[130 (05JUL1985 03:00:00)-Water Temperature (C)]]*OO[[#This Row],[72]]</f>
        <v>1.9792034293221247E-5</v>
      </c>
      <c r="BW447" s="10">
        <f>3/24000000*OO[[#This Row],[131 (05JUL1985 06:00:00)-Water Temperature (C)]]*OO[[#This Row],[73]]</f>
        <v>1.7044320374999999E-5</v>
      </c>
      <c r="BX447" s="10">
        <f>3/24000000*OO[[#This Row],[132 (05JUL1985 09:00:00)-Water Temperature (C)]]*OO[[#This Row],[74]]</f>
        <v>1.5080943556991252E-5</v>
      </c>
      <c r="BY447" s="10">
        <f>3/24000000*OO[[#This Row],[133 (05JUL1985 12:00:00)-Water Temperature (C)]]*OO[[#This Row],[75]]</f>
        <v>1.2602448376424999E-5</v>
      </c>
      <c r="BZ447" s="10">
        <f>3/24000000*OO[[#This Row],[134 (05JUL1985 15:00:00)-Water Temperature (C)]]*OO[[#This Row],[76]]</f>
        <v>1.0434296456325001E-5</v>
      </c>
      <c r="CA447" s="10">
        <f>3/24000000*OO[[#This Row],[135 (05JUL1985 18:00:00)-Water Temperature (C)]]*OO[[#This Row],[77]]</f>
        <v>8.4475823540174992E-6</v>
      </c>
      <c r="CB447" s="10">
        <f>3/24000000*OO[[#This Row],[136 (05JUL1985 21:00:00)-Water Temperature (C)]]*OO[[#This Row],[78]]</f>
        <v>6.7071376512487499E-6</v>
      </c>
      <c r="CC447" s="10">
        <f>3/24000000*OO[[#This Row],[137 (06JUL1985 00:00:00)-Water Temperature (C)]]*OO[[#This Row],[79]]</f>
        <v>5.3099942743124994E-6</v>
      </c>
      <c r="CD447" s="10">
        <f>3/24000000*OO[[#This Row],[138 (06JUL1985 03:00:00)-Water Temperature (C)]]*OO[[#This Row],[80]]</f>
        <v>4.2871410479949989E-6</v>
      </c>
      <c r="CE447" s="10">
        <f>3/24000000*OO[[#This Row],[139 (06JUL1985 06:00:00)-Water Temperature (C)]]*OO[[#This Row],[81]]</f>
        <v>3.610220326519999E-6</v>
      </c>
      <c r="CF447" s="10">
        <f>3/24000000*OO[[#This Row],[140 (06JUL1985 09:00:00)-Water Temperature (C)]]*OO[[#This Row],[82]]</f>
        <v>3.2628360925675002E-6</v>
      </c>
      <c r="CG447" s="10">
        <f>3/24000000*OO[[#This Row],[141 (06JUL1985 12:00:00)-Water Temperature (C)]]*OO[[#This Row],[83]]</f>
        <v>2.9467281338950004E-6</v>
      </c>
      <c r="CH447" s="10">
        <f>3/24000000*OO[[#This Row],[142 (06JUL1985 15:00:00)-Water Temperature (C)]]*OO[[#This Row],[84]]</f>
        <v>2.703979190073375E-6</v>
      </c>
      <c r="CI447" s="10">
        <f>3/24000000*OO[[#This Row],[143 (06JUL1985 18:00:00)-Water Temperature (C)]]*OO[[#This Row],[85]]</f>
        <v>2.5182173250532499E-6</v>
      </c>
      <c r="CJ447" s="10">
        <f>3/24000000*OO[[#This Row],[144 (06JUL1985 21:00:00)-Water Temperature (C)]]*OO[[#This Row],[86]]</f>
        <v>2.3046208001088751E-6</v>
      </c>
      <c r="CK447" s="10">
        <f>3/24000000*OO[[#This Row],[145 (07JUL1985 00:00:00)-Water Temperature (C)]]*OO[[#This Row],[87]]</f>
        <v>2.1029690395625002E-6</v>
      </c>
      <c r="CL447" s="10">
        <f>3/24000000*OO[[#This Row],[146 (07JUL1985 03:00:00)-Water Temperature (C)]]*OO[[#This Row],[88]]</f>
        <v>1.965691793598E-6</v>
      </c>
      <c r="CM447" s="10">
        <f>3/24000000*OO[[#This Row],[147 (07JUL1985 06:00:00)-Water Temperature (C)]]*OO[[#This Row],[89]]</f>
        <v>1.872669082228125E-6</v>
      </c>
      <c r="CN447" s="10">
        <f>3/24000000*OO[[#This Row],[148 (07JUL1985 09:00:00)-Water Temperature (C)]]*OO[[#This Row],[90]]</f>
        <v>1.8629302969932501E-6</v>
      </c>
      <c r="CO447" s="10">
        <f>3/24000000*OO[[#This Row],[149 (07JUL1985 12:00:00)-Water Temperature (C)]]*OO[[#This Row],[91]]</f>
        <v>1.8457262510762499E-6</v>
      </c>
      <c r="CP447" s="10">
        <f>3/24000000*OO[[#This Row],[150 (07JUL1985 15:00:00)-Water Temperature (C)]]*OO[[#This Row],[92]]</f>
        <v>1.8031360487884998E-6</v>
      </c>
      <c r="CQ447" s="10">
        <f>3/24000000*OO[[#This Row],[151 (07JUL1985 18:00:00)-Water Temperature (C)]]*OO[[#This Row],[93]]</f>
        <v>1.7556942170194998E-6</v>
      </c>
      <c r="CR447" s="10">
        <f>3/24000000*OO[[#This Row],[152 (07JUL1985 21:00:00)-Water Temperature (C)]]*OO[[#This Row],[94]]</f>
        <v>1.6664542257657501E-6</v>
      </c>
      <c r="CS447" s="10">
        <f>3/24000000*OO[[#This Row],[153 (08JUL1985 00:00:00)-Water Temperature (C)]]*OO[[#This Row],[95]]</f>
        <v>1.5795905489374998E-6</v>
      </c>
      <c r="CT447" s="10">
        <f>3/24000000*OO[[#This Row],[154 (08JUL1985 03:00:00)-Water Temperature (C)]]*OO[[#This Row],[96]]</f>
        <v>1.511995139233875E-6</v>
      </c>
      <c r="CU447" s="10">
        <f>3/24000000*OO[[#This Row],[155 (08JUL1985 06:00:00)-Water Temperature (C)]]*OO[[#This Row],[97]]</f>
        <v>1.4534802555389999E-6</v>
      </c>
      <c r="CV447" s="10">
        <f>3/24000000*OO[[#This Row],[156 (08JUL1985 09:00:00)-Water Temperature (C)]]*OO[[#This Row],[98]]</f>
        <v>1.3954232253487498E-6</v>
      </c>
      <c r="CW447" s="10">
        <f>3/24000000*OO[[#This Row],[157 (08JUL1985 12:00:00)-Water Temperature (C)]]*OO[[#This Row],[99]]</f>
        <v>1.3558546728007501E-6</v>
      </c>
    </row>
    <row r="448" spans="1:101" x14ac:dyDescent="0.35">
      <c r="A448" t="s">
        <v>455</v>
      </c>
      <c r="B448">
        <v>771.36350000000004</v>
      </c>
      <c r="C448" s="10">
        <f>3/24*OO[[#This Row],[59 (26JUN1985 06:00:00)-Water Temperature (C)]]*OO[[#This Row],[1]]/SUM(OO[1])</f>
        <v>0</v>
      </c>
      <c r="D448" s="10">
        <f>3/24*OO[[#This Row],[60 (26JUN1985 09:00:00)-Water Temperature (C)]]*OO[[#This Row],[2]]/SUM(OO[2])</f>
        <v>0</v>
      </c>
      <c r="E448" s="10">
        <f>3/24*OO[[#This Row],[61 (26JUN1985 12:00:00)-Water Temperature (C)]]*OO[[#This Row],[3]]/SUM(OO[3])</f>
        <v>0</v>
      </c>
      <c r="F448" s="10">
        <f>3/24*OO[[#This Row],[62 (26JUN1985 15:00:00)-Water Temperature (C)]]*OO[[#This Row],[4]]/SUM(OO[4])</f>
        <v>0</v>
      </c>
      <c r="G448" s="10">
        <f>3/24*OO[[#This Row],[63 (26JUN1985 18:00:00)-Water Temperature (C)]]*OO[[#This Row],[5]]/SUM(OO[5])</f>
        <v>0</v>
      </c>
      <c r="H448" s="10">
        <f>3/24*OO[[#This Row],[64 (26JUN1985 21:00:00)-Water Temperature (C)]]*OO[[#This Row],[6]]/SUM(OO[6])</f>
        <v>0</v>
      </c>
      <c r="I448" s="10">
        <f>3/24*OO[[#This Row],[65 (27JUN1985 00:00:00)-Water Temperature (C)]]*OO[[#This Row],[7]]/SUM(OO[7])</f>
        <v>0</v>
      </c>
      <c r="J448" s="10">
        <f>3/24*OO[[#This Row],[66 (27JUN1985 03:00:00)-Water Temperature (C)]]*OO[[#This Row],[8]]/SUM(OO[8])</f>
        <v>0</v>
      </c>
      <c r="K448" s="10">
        <f>3/24*OO[[#This Row],[67 (27JUN1985 06:00:00)-Water Temperature (C)]]*OO[[#This Row],[9]]/SUM(OO[9])</f>
        <v>0</v>
      </c>
      <c r="L448" s="10">
        <f>3/24*OO[[#This Row],[68 (27JUN1985 09:00:00)-Water Temperature (C)]]*OO[[#This Row],[10]]/SUM(OO[10])</f>
        <v>0</v>
      </c>
      <c r="M448" s="10">
        <f>3/24*OO[[#This Row],[69 (27JUN1985 12:00:00)-Water Temperature (C)]]*OO[[#This Row],[11]]/SUM(OO[11])</f>
        <v>0</v>
      </c>
      <c r="N448" s="10">
        <f>3/24*OO[[#This Row],[70 (27JUN1985 15:00:00)-Water Temperature (C)]]*OO[[#This Row],[12]]/SUM(OO[12])</f>
        <v>0</v>
      </c>
      <c r="O448" s="10">
        <f>3/24*OO[[#This Row],[71 (27JUN1985 18:00:00)-Water Temperature (C)]]*OO[[#This Row],[13]]/SUM(OO[13])</f>
        <v>0</v>
      </c>
      <c r="P448" s="10">
        <f>3/24*OO[[#This Row],[72 (27JUN1985 21:00:00)-Water Temperature (C)]]*OO[[#This Row],[14]]/SUM(OO[14])</f>
        <v>0</v>
      </c>
      <c r="Q448" s="10">
        <f>3/24*OO[[#This Row],[73 (28JUN1985 00:00:00)-Water Temperature (C)]]*OO[[#This Row],[15]]/SUM(OO[15])</f>
        <v>0</v>
      </c>
      <c r="R448" s="10">
        <f>3/24*OO[[#This Row],[74 (28JUN1985 03:00:00)-Water Temperature (C)]]*OO[[#This Row],[16]]/SUM(OO[16])</f>
        <v>0</v>
      </c>
      <c r="S448" s="10">
        <f>3/24*OO[[#This Row],[75 (28JUN1985 06:00:00)-Water Temperature (C)]]*OO[[#This Row],[17]]/SUM(OO[17])</f>
        <v>0</v>
      </c>
      <c r="T448" s="10">
        <f>3/24*OO[[#This Row],[76 (28JUN1985 09:00:00)-Water Temperature (C)]]*OO[[#This Row],[18]]/SUM(OO[18])</f>
        <v>0</v>
      </c>
      <c r="U448" s="10">
        <f>3/24*OO[[#This Row],[77 (28JUN1985 12:00:00)-Water Temperature (C)]]*OO[[#This Row],[19]]/SUM(OO[19])</f>
        <v>0</v>
      </c>
      <c r="V448" s="10">
        <f>3/24000000*OO[[#This Row],[78 (28JUN1985 15:00:00)-Water Temperature (C)]]*OO[[#This Row],[20]]</f>
        <v>0</v>
      </c>
      <c r="W448" s="10">
        <f>3/24000000*OO[[#This Row],[79 (28JUN1985 18:00:00)-Water Temperature (C)]]*OO[[#This Row],[21]]</f>
        <v>0</v>
      </c>
      <c r="X448" s="10">
        <f>3/24000000*OO[[#This Row],[80 (28JUN1985 21:00:00)-Water Temperature (C)]]*OO[[#This Row],[22]]</f>
        <v>0</v>
      </c>
      <c r="Y448" s="10">
        <f>3/24000000*OO[[#This Row],[81 (29JUN1985 00:00:00)-Water Temperature (C)]]*OO[[#This Row],[23]]</f>
        <v>0</v>
      </c>
      <c r="Z448" s="10">
        <f>3/24000000*OO[[#This Row],[82 (29JUN1985 03:00:00)-Water Temperature (C)]]*OO[[#This Row],[24]]</f>
        <v>4.5097313940574995E-43</v>
      </c>
      <c r="AA448" s="10">
        <f>3/24000000*OO[[#This Row],[83 (29JUN1985 06:00:00)-Water Temperature (C)]]*OO[[#This Row],[25]]</f>
        <v>4.7454221125287496E-37</v>
      </c>
      <c r="AB448" s="10">
        <f>3/24000000*OO[[#This Row],[84 (29JUN1985 09:00:00)-Water Temperature (C)]]*OO[[#This Row],[26]]</f>
        <v>9.3633036740124998E-31</v>
      </c>
      <c r="AC448" s="10">
        <f>3/24000000*OO[[#This Row],[85 (29JUN1985 12:00:00)-Water Temperature (C)]]*OO[[#This Row],[27]]</f>
        <v>7.5005902029300003E-26</v>
      </c>
      <c r="AD448" s="10">
        <f>3/24000000*OO[[#This Row],[86 (29JUN1985 15:00:00)-Water Temperature (C)]]*OO[[#This Row],[28]]</f>
        <v>5.1259174116674994E-22</v>
      </c>
      <c r="AE448" s="10">
        <f>3/24000000*OO[[#This Row],[88 (29JUN1985 21:00:00)-Water Temperature (C)]]*OO[[#This Row],[30]]</f>
        <v>3.1621587288075002E-16</v>
      </c>
      <c r="AF448" s="10">
        <f>3/24000000*OO[[#This Row],[88 (29JUN1985 21:00:00)-Water Temperature (C)]]*OO[[#This Row],[30]]</f>
        <v>3.1621587288075002E-16</v>
      </c>
      <c r="AG448" s="10">
        <f>3/24000000*OO[[#This Row],[89 (30JUN1985 00:00:00)-Water Temperature (C)]]*OO[[#This Row],[31]]</f>
        <v>5.7157896643624992E-14</v>
      </c>
      <c r="AH448" s="10">
        <f>3/24000000*OO[[#This Row],[90 (30JUN1985 03:00:00)-Water Temperature (C)]]*OO[[#This Row],[32]]</f>
        <v>5.0525846344650001E-12</v>
      </c>
      <c r="AI448" s="10">
        <f>3/24000000*OO[[#This Row],[91 (30JUN1985 06:00:00)-Water Temperature (C)]]*OO[[#This Row],[33]]</f>
        <v>2.4415651111492498E-10</v>
      </c>
      <c r="AJ448" s="10">
        <f>3/24000000*OO[[#This Row],[92 (30JUN1985 09:00:00)-Water Temperature (C)]]*OO[[#This Row],[34]]</f>
        <v>7.2502471202937503E-9</v>
      </c>
      <c r="AK448" s="10">
        <f>3/24000000*OO[[#This Row],[93 (30JUN1985 12:00:00)-Water Temperature (C)]]*OO[[#This Row],[35]]</f>
        <v>1.3826434698999997E-7</v>
      </c>
      <c r="AL448" s="10">
        <f>3/24000000*OO[[#This Row],[94 (30JUN1985 15:00:00)-Water Temperature (C)]]*OO[[#This Row],[36]]</f>
        <v>1.7444753697374998E-6</v>
      </c>
      <c r="AM448" s="10">
        <f>3/24000000*OO[[#This Row],[95 (30JUN1985 18:00:00)-Water Temperature (C)]]*OO[[#This Row],[37]]</f>
        <v>1.4982973151225E-5</v>
      </c>
      <c r="AN448" s="10">
        <f>3/24000000*OO[[#This Row],[96 (30JUN1985 21:00:00)-Water Temperature (C)]]*OO[[#This Row],[38]]</f>
        <v>9.0216511551899979E-5</v>
      </c>
      <c r="AO448" s="10">
        <f>3/24000000*OO[[#This Row],[97 (01JUL1985 00:00:00)-Water Temperature (C)]]*OO[[#This Row],[39]]</f>
        <v>4.0139662713187501E-4</v>
      </c>
      <c r="AP448" s="10">
        <f>3/24000000*OO[[#This Row],[98 (01JUL1985 03:00:00)-Water Temperature (C)]]*OO[[#This Row],[40]]</f>
        <v>1.3747167808384998E-3</v>
      </c>
      <c r="AQ448" s="10">
        <f>3/24000000*OO[[#This Row],[99 (01JUL1985 06:00:00)-Water Temperature (C)]]*OO[[#This Row],[41]]</f>
        <v>3.8263561052399998E-3</v>
      </c>
      <c r="AR448" s="10">
        <f>3/24000000*OO[[#This Row],[100 (01JUL1985 09:00:00)-Water Temperature (C)]]*OO[[#This Row],[42]]</f>
        <v>9.194890690483749E-3</v>
      </c>
      <c r="AS448" s="10">
        <f>3/24000000*OO[[#This Row],[101 (01JUL1985 12:00:00)-Water Temperature (C)]]*OO[[#This Row],[43]]</f>
        <v>1.7822342019825001E-2</v>
      </c>
      <c r="AT448" s="10">
        <f>3/24000000*OO[[#This Row],[102 (01JUL1985 15:00:00)-Water Temperature (C)]]*OO[[#This Row],[44]]</f>
        <v>2.8825262517162501E-2</v>
      </c>
      <c r="AU448" s="10">
        <f>3/24000000*OO[[#This Row],[103 (01JUL1985 18:00:00)-Water Temperature (C)]]*OO[[#This Row],[45]]</f>
        <v>3.8874223360312501E-2</v>
      </c>
      <c r="AV448" s="10">
        <f>3/24000000*OO[[#This Row],[104 (01JUL1985 21:00:00)-Water Temperature (C)]]*OO[[#This Row],[46]]</f>
        <v>4.4434757709599988E-2</v>
      </c>
      <c r="AW448" s="10">
        <f>3/24000000*OO[[#This Row],[105 (02JUL1985 00:00:00)-Water Temperature (C)]]*OO[[#This Row],[47]]</f>
        <v>4.44107306901E-2</v>
      </c>
      <c r="AX448" s="10">
        <f>3/24000000*OO[[#This Row],[106 (02JUL1985 03:00:00)-Water Temperature (C)]]*OO[[#This Row],[48]]</f>
        <v>3.9990013454824995E-2</v>
      </c>
      <c r="AY448" s="10">
        <f>3/24000000*OO[[#This Row],[107 (02JUL1985 06:00:00)-Water Temperature (C)]]*OO[[#This Row],[49]]</f>
        <v>3.3594370490337498E-2</v>
      </c>
      <c r="AZ448" s="10">
        <f>3/24000000*OO[[#This Row],[108 (02JUL1985 09:00:00)-Water Temperature (C)]]*OO[[#This Row],[50]]</f>
        <v>2.7573905574E-2</v>
      </c>
      <c r="BA448" s="10">
        <f>3/24000000*OO[[#This Row],[109 (02JUL1985 12:00:00)-Water Temperature (C)]]*OO[[#This Row],[51]]</f>
        <v>2.0401578969122501E-2</v>
      </c>
      <c r="BB448" s="10">
        <f>3/24000000*OO[[#This Row],[110 (02JUL1985 15:00:00)-Water Temperature (C)]]*OO[[#This Row],[52]]</f>
        <v>1.3822070080319999E-2</v>
      </c>
      <c r="BC448" s="10">
        <f>3/24000000*OO[[#This Row],[111 (02JUL1985 18:00:00)-Water Temperature (C)]]*OO[[#This Row],[53]]</f>
        <v>8.5905185114812498E-3</v>
      </c>
      <c r="BD448" s="10">
        <f>3/24000000*OO[[#This Row],[112 (02JUL1985 21:00:00)-Water Temperature (C)]]*OO[[#This Row],[54]]</f>
        <v>4.8303034484999995E-3</v>
      </c>
      <c r="BE448" s="10">
        <f>3/24000000*OO[[#This Row],[113 (03JUL1985 00:00:00)-Water Temperature (C)]]*OO[[#This Row],[55]]</f>
        <v>2.5346810429400001E-3</v>
      </c>
      <c r="BF448" s="10">
        <f>3/24000000*OO[[#This Row],[114 (03JUL1985 03:00:00)-Water Temperature (C)]]*OO[[#This Row],[56]]</f>
        <v>1.2965768131249999E-3</v>
      </c>
      <c r="BG448" s="10">
        <f>3/24000000*OO[[#This Row],[115 (03JUL1985 06:00:00)-Water Temperature (C)]]*OO[[#This Row],[57]]</f>
        <v>6.6362577923449999E-4</v>
      </c>
      <c r="BH448" s="10">
        <f>3/24000000*OO[[#This Row],[116 (03JUL1985 09:00:00)-Water Temperature (C)]]*OO[[#This Row],[58]]</f>
        <v>3.6462401700750003E-4</v>
      </c>
      <c r="BI448" s="10">
        <f>3/24000000*OO[[#This Row],[117 (03JUL1985 12:00:00)-Water Temperature (C)]]*OO[[#This Row],[59]]</f>
        <v>2.1122366123204998E-4</v>
      </c>
      <c r="BJ448" s="10">
        <f>3/24000000*OO[[#This Row],[118 (03JUL1985 15:00:00)-Water Temperature (C)]]*OO[[#This Row],[60]]</f>
        <v>1.3424393004126249E-4</v>
      </c>
      <c r="BK448" s="10">
        <f>3/24000000*OO[[#This Row],[119 (03JUL1985 18:00:00)-Water Temperature (C)]]*OO[[#This Row],[61]]</f>
        <v>9.6350938669375E-5</v>
      </c>
      <c r="BL448" s="10">
        <f>3/24000000*OO[[#This Row],[120 (03JUL1985 21:00:00)-Water Temperature (C)]]*OO[[#This Row],[62]]</f>
        <v>7.4055047929900007E-5</v>
      </c>
      <c r="BM448" s="10">
        <f>3/24000000*OO[[#This Row],[121 (04JUL1985 00:00:00)-Water Temperature (C)]]*OO[[#This Row],[63]]</f>
        <v>6.0928765826649997E-5</v>
      </c>
      <c r="BN448" s="10">
        <f>3/24000000*OO[[#This Row],[122 (04JUL1985 03:00:00)-Water Temperature (C)]]*OO[[#This Row],[64]]</f>
        <v>5.2666999470187501E-5</v>
      </c>
      <c r="BO448" s="10">
        <f>3/24000000*OO[[#This Row],[123 (04JUL1985 06:00:00)-Water Temperature (C)]]*OO[[#This Row],[65]]</f>
        <v>4.6985016514750001E-5</v>
      </c>
      <c r="BP448" s="10">
        <f>3/24000000*OO[[#This Row],[124 (04JUL1985 09:00:00)-Water Temperature (C)]]*OO[[#This Row],[66]]</f>
        <v>4.3492403069374992E-5</v>
      </c>
      <c r="BQ448" s="10">
        <f>3/24000000*OO[[#This Row],[125 (04JUL1985 12:00:00)-Water Temperature (C)]]*OO[[#This Row],[67]]</f>
        <v>3.8788420454000001E-5</v>
      </c>
      <c r="BR448" s="10">
        <f>3/24000000*OO[[#This Row],[126 (04JUL1985 15:00:00)-Water Temperature (C)]]*OO[[#This Row],[68]]</f>
        <v>3.4290453481399999E-5</v>
      </c>
      <c r="BS448" s="10">
        <f>3/24000000*OO[[#This Row],[127 (04JUL1985 18:00:00)-Water Temperature (C)]]*OO[[#This Row],[69]]</f>
        <v>2.8999698254962501E-5</v>
      </c>
      <c r="BT448" s="10">
        <f>3/24000000*OO[[#This Row],[128 (04JUL1985 21:00:00)-Water Temperature (C)]]*OO[[#This Row],[70]]</f>
        <v>2.437494751286375E-5</v>
      </c>
      <c r="BU448" s="10">
        <f>3/24000000*OO[[#This Row],[129 (05JUL1985 00:00:00)-Water Temperature (C)]]*OO[[#This Row],[71]]</f>
        <v>2.0665027116029999E-5</v>
      </c>
      <c r="BV448" s="10">
        <f>3/24000000*OO[[#This Row],[130 (05JUL1985 03:00:00)-Water Temperature (C)]]*OO[[#This Row],[72]]</f>
        <v>1.7678438536206246E-5</v>
      </c>
      <c r="BW448" s="10">
        <f>3/24000000*OO[[#This Row],[131 (05JUL1985 06:00:00)-Water Temperature (C)]]*OO[[#This Row],[73]]</f>
        <v>1.520735566905E-5</v>
      </c>
      <c r="BX448" s="10">
        <f>3/24000000*OO[[#This Row],[132 (05JUL1985 09:00:00)-Water Temperature (C)]]*OO[[#This Row],[74]]</f>
        <v>1.351519628623125E-5</v>
      </c>
      <c r="BY448" s="10">
        <f>3/24000000*OO[[#This Row],[133 (05JUL1985 12:00:00)-Water Temperature (C)]]*OO[[#This Row],[75]]</f>
        <v>1.129273902023625E-5</v>
      </c>
      <c r="BZ448" s="10">
        <f>3/24000000*OO[[#This Row],[134 (05JUL1985 15:00:00)-Water Temperature (C)]]*OO[[#This Row],[76]]</f>
        <v>9.373908059040001E-6</v>
      </c>
      <c r="CA448" s="10">
        <f>3/24000000*OO[[#This Row],[135 (05JUL1985 18:00:00)-Water Temperature (C)]]*OO[[#This Row],[77]]</f>
        <v>7.5872977882274997E-6</v>
      </c>
      <c r="CB448" s="10">
        <f>3/24000000*OO[[#This Row],[136 (05JUL1985 21:00:00)-Water Temperature (C)]]*OO[[#This Row],[78]]</f>
        <v>6.0017858626600001E-6</v>
      </c>
      <c r="CC448" s="10">
        <f>3/24000000*OO[[#This Row],[137 (06JUL1985 00:00:00)-Water Temperature (C)]]*OO[[#This Row],[79]]</f>
        <v>4.7282552080974997E-6</v>
      </c>
      <c r="CD448" s="10">
        <f>3/24000000*OO[[#This Row],[138 (06JUL1985 03:00:00)-Water Temperature (C)]]*OO[[#This Row],[80]]</f>
        <v>3.8013025971900004E-6</v>
      </c>
      <c r="CE448" s="10">
        <f>3/24000000*OO[[#This Row],[139 (06JUL1985 06:00:00)-Water Temperature (C)]]*OO[[#This Row],[81]]</f>
        <v>3.1927776842237498E-6</v>
      </c>
      <c r="CF448" s="10">
        <f>3/24000000*OO[[#This Row],[140 (06JUL1985 09:00:00)-Water Temperature (C)]]*OO[[#This Row],[82]]</f>
        <v>2.8858875412399998E-6</v>
      </c>
      <c r="CG448" s="10">
        <f>3/24000000*OO[[#This Row],[141 (06JUL1985 12:00:00)-Water Temperature (C)]]*OO[[#This Row],[83]]</f>
        <v>2.5968295718234999E-6</v>
      </c>
      <c r="CH448" s="10">
        <f>3/24000000*OO[[#This Row],[142 (06JUL1985 15:00:00)-Water Temperature (C)]]*OO[[#This Row],[84]]</f>
        <v>2.3754728144354997E-6</v>
      </c>
      <c r="CI448" s="10">
        <f>3/24000000*OO[[#This Row],[143 (06JUL1985 18:00:00)-Water Temperature (C)]]*OO[[#This Row],[85]]</f>
        <v>2.2059387151760002E-6</v>
      </c>
      <c r="CJ448" s="10">
        <f>3/24000000*OO[[#This Row],[144 (06JUL1985 21:00:00)-Water Temperature (C)]]*OO[[#This Row],[86]]</f>
        <v>2.0069913360702499E-6</v>
      </c>
      <c r="CK448" s="10">
        <f>3/24000000*OO[[#This Row],[145 (07JUL1985 00:00:00)-Water Temperature (C)]]*OO[[#This Row],[87]]</f>
        <v>1.8205571806784999E-6</v>
      </c>
      <c r="CL448" s="10">
        <f>3/24000000*OO[[#This Row],[146 (07JUL1985 03:00:00)-Water Temperature (C)]]*OO[[#This Row],[88]]</f>
        <v>1.696882651921375E-6</v>
      </c>
      <c r="CM448" s="10">
        <f>3/24000000*OO[[#This Row],[147 (07JUL1985 06:00:00)-Water Temperature (C)]]*OO[[#This Row],[89]]</f>
        <v>1.6147796305469999E-6</v>
      </c>
      <c r="CN448" s="10">
        <f>3/24000000*OO[[#This Row],[148 (07JUL1985 09:00:00)-Water Temperature (C)]]*OO[[#This Row],[90]]</f>
        <v>1.6093756176923751E-6</v>
      </c>
      <c r="CO448" s="10">
        <f>3/24000000*OO[[#This Row],[149 (07JUL1985 12:00:00)-Water Temperature (C)]]*OO[[#This Row],[91]]</f>
        <v>1.5952319171419998E-6</v>
      </c>
      <c r="CP448" s="10">
        <f>3/24000000*OO[[#This Row],[150 (07JUL1985 15:00:00)-Water Temperature (C)]]*OO[[#This Row],[92]]</f>
        <v>1.5569824626303748E-6</v>
      </c>
      <c r="CQ448" s="10">
        <f>3/24000000*OO[[#This Row],[151 (07JUL1985 18:00:00)-Water Temperature (C)]]*OO[[#This Row],[93]]</f>
        <v>1.5135948785772498E-6</v>
      </c>
      <c r="CR448" s="10">
        <f>3/24000000*OO[[#This Row],[152 (07JUL1985 21:00:00)-Water Temperature (C)]]*OO[[#This Row],[94]]</f>
        <v>1.431064701296875E-6</v>
      </c>
      <c r="CS448" s="10">
        <f>3/24000000*OO[[#This Row],[153 (08JUL1985 00:00:00)-Water Temperature (C)]]*OO[[#This Row],[95]]</f>
        <v>1.351708763609875E-6</v>
      </c>
      <c r="CT448" s="10">
        <f>3/24000000*OO[[#This Row],[154 (08JUL1985 03:00:00)-Water Temperature (C)]]*OO[[#This Row],[96]]</f>
        <v>1.2919718009247502E-6</v>
      </c>
      <c r="CU448" s="10">
        <f>3/24000000*OO[[#This Row],[155 (08JUL1985 06:00:00)-Water Temperature (C)]]*OO[[#This Row],[97]]</f>
        <v>1.2419439588570001E-6</v>
      </c>
      <c r="CV448" s="10">
        <f>3/24000000*OO[[#This Row],[156 (08JUL1985 09:00:00)-Water Temperature (C)]]*OO[[#This Row],[98]]</f>
        <v>1.1933339572049997E-6</v>
      </c>
      <c r="CW448" s="10">
        <f>3/24000000*OO[[#This Row],[157 (08JUL1985 12:00:00)-Water Temperature (C)]]*OO[[#This Row],[99]]</f>
        <v>1.1617014777935E-6</v>
      </c>
    </row>
    <row r="449" spans="1:101" x14ac:dyDescent="0.35">
      <c r="A449" t="s">
        <v>456</v>
      </c>
      <c r="B449">
        <v>789.84659999999997</v>
      </c>
      <c r="C449" s="10">
        <f>3/24*OO[[#This Row],[59 (26JUN1985 06:00:00)-Water Temperature (C)]]*OO[[#This Row],[1]]/SUM(OO[1])</f>
        <v>0</v>
      </c>
      <c r="D449" s="10">
        <f>3/24*OO[[#This Row],[60 (26JUN1985 09:00:00)-Water Temperature (C)]]*OO[[#This Row],[2]]/SUM(OO[2])</f>
        <v>0</v>
      </c>
      <c r="E449" s="10">
        <f>3/24*OO[[#This Row],[61 (26JUN1985 12:00:00)-Water Temperature (C)]]*OO[[#This Row],[3]]/SUM(OO[3])</f>
        <v>0</v>
      </c>
      <c r="F449" s="10">
        <f>3/24*OO[[#This Row],[62 (26JUN1985 15:00:00)-Water Temperature (C)]]*OO[[#This Row],[4]]/SUM(OO[4])</f>
        <v>0</v>
      </c>
      <c r="G449" s="10">
        <f>3/24*OO[[#This Row],[63 (26JUN1985 18:00:00)-Water Temperature (C)]]*OO[[#This Row],[5]]/SUM(OO[5])</f>
        <v>0</v>
      </c>
      <c r="H449" s="10">
        <f>3/24*OO[[#This Row],[64 (26JUN1985 21:00:00)-Water Temperature (C)]]*OO[[#This Row],[6]]/SUM(OO[6])</f>
        <v>0</v>
      </c>
      <c r="I449" s="10">
        <f>3/24*OO[[#This Row],[65 (27JUN1985 00:00:00)-Water Temperature (C)]]*OO[[#This Row],[7]]/SUM(OO[7])</f>
        <v>0</v>
      </c>
      <c r="J449" s="10">
        <f>3/24*OO[[#This Row],[66 (27JUN1985 03:00:00)-Water Temperature (C)]]*OO[[#This Row],[8]]/SUM(OO[8])</f>
        <v>0</v>
      </c>
      <c r="K449" s="10">
        <f>3/24*OO[[#This Row],[67 (27JUN1985 06:00:00)-Water Temperature (C)]]*OO[[#This Row],[9]]/SUM(OO[9])</f>
        <v>0</v>
      </c>
      <c r="L449" s="10">
        <f>3/24*OO[[#This Row],[68 (27JUN1985 09:00:00)-Water Temperature (C)]]*OO[[#This Row],[10]]/SUM(OO[10])</f>
        <v>0</v>
      </c>
      <c r="M449" s="10">
        <f>3/24*OO[[#This Row],[69 (27JUN1985 12:00:00)-Water Temperature (C)]]*OO[[#This Row],[11]]/SUM(OO[11])</f>
        <v>0</v>
      </c>
      <c r="N449" s="10">
        <f>3/24*OO[[#This Row],[70 (27JUN1985 15:00:00)-Water Temperature (C)]]*OO[[#This Row],[12]]/SUM(OO[12])</f>
        <v>0</v>
      </c>
      <c r="O449" s="10">
        <f>3/24*OO[[#This Row],[71 (27JUN1985 18:00:00)-Water Temperature (C)]]*OO[[#This Row],[13]]/SUM(OO[13])</f>
        <v>0</v>
      </c>
      <c r="P449" s="10">
        <f>3/24*OO[[#This Row],[72 (27JUN1985 21:00:00)-Water Temperature (C)]]*OO[[#This Row],[14]]/SUM(OO[14])</f>
        <v>0</v>
      </c>
      <c r="Q449" s="10">
        <f>3/24*OO[[#This Row],[73 (28JUN1985 00:00:00)-Water Temperature (C)]]*OO[[#This Row],[15]]/SUM(OO[15])</f>
        <v>0</v>
      </c>
      <c r="R449" s="10">
        <f>3/24*OO[[#This Row],[74 (28JUN1985 03:00:00)-Water Temperature (C)]]*OO[[#This Row],[16]]/SUM(OO[16])</f>
        <v>0</v>
      </c>
      <c r="S449" s="10">
        <f>3/24*OO[[#This Row],[75 (28JUN1985 06:00:00)-Water Temperature (C)]]*OO[[#This Row],[17]]/SUM(OO[17])</f>
        <v>0</v>
      </c>
      <c r="T449" s="10">
        <f>3/24*OO[[#This Row],[76 (28JUN1985 09:00:00)-Water Temperature (C)]]*OO[[#This Row],[18]]/SUM(OO[18])</f>
        <v>0</v>
      </c>
      <c r="U449" s="10">
        <f>3/24*OO[[#This Row],[77 (28JUN1985 12:00:00)-Water Temperature (C)]]*OO[[#This Row],[19]]/SUM(OO[19])</f>
        <v>0</v>
      </c>
      <c r="V449" s="10">
        <f>3/24000000*OO[[#This Row],[78 (28JUN1985 15:00:00)-Water Temperature (C)]]*OO[[#This Row],[20]]</f>
        <v>0</v>
      </c>
      <c r="W449" s="10">
        <f>3/24000000*OO[[#This Row],[79 (28JUN1985 18:00:00)-Water Temperature (C)]]*OO[[#This Row],[21]]</f>
        <v>0</v>
      </c>
      <c r="X449" s="10">
        <f>3/24000000*OO[[#This Row],[80 (28JUN1985 21:00:00)-Water Temperature (C)]]*OO[[#This Row],[22]]</f>
        <v>0</v>
      </c>
      <c r="Y449" s="10">
        <f>3/24000000*OO[[#This Row],[81 (29JUN1985 00:00:00)-Water Temperature (C)]]*OO[[#This Row],[23]]</f>
        <v>0</v>
      </c>
      <c r="Z449" s="10">
        <f>3/24000000*OO[[#This Row],[82 (29JUN1985 03:00:00)-Water Temperature (C)]]*OO[[#This Row],[24]]</f>
        <v>1.2858394063953749E-43</v>
      </c>
      <c r="AA449" s="10">
        <f>3/24000000*OO[[#This Row],[83 (29JUN1985 06:00:00)-Water Temperature (C)]]*OO[[#This Row],[25]]</f>
        <v>1.1964151805917499E-37</v>
      </c>
      <c r="AB449" s="10">
        <f>3/24000000*OO[[#This Row],[84 (29JUN1985 09:00:00)-Water Temperature (C)]]*OO[[#This Row],[26]]</f>
        <v>3.022812517585E-31</v>
      </c>
      <c r="AC449" s="10">
        <f>3/24000000*OO[[#This Row],[85 (29JUN1985 12:00:00)-Water Temperature (C)]]*OO[[#This Row],[27]]</f>
        <v>2.9496727560037495E-26</v>
      </c>
      <c r="AD449" s="10">
        <f>3/24000000*OO[[#This Row],[86 (29JUN1985 15:00:00)-Water Temperature (C)]]*OO[[#This Row],[28]]</f>
        <v>2.30877143655E-22</v>
      </c>
      <c r="AE449" s="10">
        <f>3/24000000*OO[[#This Row],[88 (29JUN1985 21:00:00)-Water Temperature (C)]]*OO[[#This Row],[30]]</f>
        <v>1.6891246276939999E-16</v>
      </c>
      <c r="AF449" s="10">
        <f>3/24000000*OO[[#This Row],[88 (29JUN1985 21:00:00)-Water Temperature (C)]]*OO[[#This Row],[30]]</f>
        <v>1.6891246276939999E-16</v>
      </c>
      <c r="AG449" s="10">
        <f>3/24000000*OO[[#This Row],[89 (30JUN1985 00:00:00)-Water Temperature (C)]]*OO[[#This Row],[31]]</f>
        <v>3.2456722211549995E-14</v>
      </c>
      <c r="AH449" s="10">
        <f>3/24000000*OO[[#This Row],[90 (30JUN1985 03:00:00)-Water Temperature (C)]]*OO[[#This Row],[32]]</f>
        <v>3.0332970269174995E-12</v>
      </c>
      <c r="AI449" s="10">
        <f>3/24000000*OO[[#This Row],[91 (30JUN1985 06:00:00)-Water Temperature (C)]]*OO[[#This Row],[33]]</f>
        <v>1.5415394858124998E-10</v>
      </c>
      <c r="AJ449" s="10">
        <f>3/24000000*OO[[#This Row],[92 (30JUN1985 09:00:00)-Water Temperature (C)]]*OO[[#This Row],[34]]</f>
        <v>4.8102054408625004E-9</v>
      </c>
      <c r="AK449" s="10">
        <f>3/24000000*OO[[#This Row],[93 (30JUN1985 12:00:00)-Water Temperature (C)]]*OO[[#This Row],[35]]</f>
        <v>9.598694526143751E-8</v>
      </c>
      <c r="AL449" s="10">
        <f>3/24000000*OO[[#This Row],[94 (30JUN1985 15:00:00)-Water Temperature (C)]]*OO[[#This Row],[36]]</f>
        <v>1.2614883905139999E-6</v>
      </c>
      <c r="AM449" s="10">
        <f>3/24000000*OO[[#This Row],[95 (30JUN1985 18:00:00)-Water Temperature (C)]]*OO[[#This Row],[37]]</f>
        <v>1.12385410118575E-5</v>
      </c>
      <c r="AN449" s="10">
        <f>3/24000000*OO[[#This Row],[96 (30JUN1985 21:00:00)-Water Temperature (C)]]*OO[[#This Row],[38]]</f>
        <v>6.9787184348412486E-5</v>
      </c>
      <c r="AO449" s="10">
        <f>3/24000000*OO[[#This Row],[97 (01JUL1985 00:00:00)-Water Temperature (C)]]*OO[[#This Row],[39]]</f>
        <v>3.1964202895499999E-4</v>
      </c>
      <c r="AP449" s="10">
        <f>3/24000000*OO[[#This Row],[98 (01JUL1985 03:00:00)-Water Temperature (C)]]*OO[[#This Row],[40]]</f>
        <v>1.1259435575709999E-3</v>
      </c>
      <c r="AQ449" s="10">
        <f>3/24000000*OO[[#This Row],[99 (01JUL1985 06:00:00)-Water Temperature (C)]]*OO[[#This Row],[41]]</f>
        <v>3.2224315274737504E-3</v>
      </c>
      <c r="AR449" s="10">
        <f>3/24000000*OO[[#This Row],[100 (01JUL1985 09:00:00)-Water Temperature (C)]]*OO[[#This Row],[42]]</f>
        <v>8.0056154908524982E-3</v>
      </c>
      <c r="AS449" s="10">
        <f>3/24000000*OO[[#This Row],[101 (01JUL1985 12:00:00)-Water Temperature (C)]]*OO[[#This Row],[43]]</f>
        <v>1.5927914659143748E-2</v>
      </c>
      <c r="AT449" s="10">
        <f>3/24000000*OO[[#This Row],[102 (01JUL1985 15:00:00)-Water Temperature (C)]]*OO[[#This Row],[44]]</f>
        <v>2.6407005889387495E-2</v>
      </c>
      <c r="AU449" s="10">
        <f>3/24000000*OO[[#This Row],[103 (01JUL1985 18:00:00)-Water Temperature (C)]]*OO[[#This Row],[45]]</f>
        <v>3.6416197004849993E-2</v>
      </c>
      <c r="AV449" s="10">
        <f>3/24000000*OO[[#This Row],[104 (01JUL1985 21:00:00)-Water Temperature (C)]]*OO[[#This Row],[46]]</f>
        <v>4.2437507374149995E-2</v>
      </c>
      <c r="AW449" s="10">
        <f>3/24000000*OO[[#This Row],[105 (02JUL1985 00:00:00)-Water Temperature (C)]]*OO[[#This Row],[47]]</f>
        <v>4.3172892626199992E-2</v>
      </c>
      <c r="AX449" s="10">
        <f>3/24000000*OO[[#This Row],[106 (02JUL1985 03:00:00)-Water Temperature (C)]]*OO[[#This Row],[48]]</f>
        <v>3.9546545934312505E-2</v>
      </c>
      <c r="AY449" s="10">
        <f>3/24000000*OO[[#This Row],[107 (02JUL1985 06:00:00)-Water Temperature (C)]]*OO[[#This Row],[49]]</f>
        <v>3.3847039940999996E-2</v>
      </c>
      <c r="AZ449" s="10">
        <f>3/24000000*OO[[#This Row],[108 (02JUL1985 09:00:00)-Water Temperature (C)]]*OO[[#This Row],[50]]</f>
        <v>2.8523091861499997E-2</v>
      </c>
      <c r="BA449" s="10">
        <f>3/24000000*OO[[#This Row],[109 (02JUL1985 12:00:00)-Water Temperature (C)]]*OO[[#This Row],[51]]</f>
        <v>2.1507815040292502E-2</v>
      </c>
      <c r="BB449" s="10">
        <f>3/24000000*OO[[#This Row],[110 (02JUL1985 15:00:00)-Water Temperature (C)]]*OO[[#This Row],[52]]</f>
        <v>1.4847327957532498E-2</v>
      </c>
      <c r="BC449" s="10">
        <f>3/24000000*OO[[#This Row],[111 (02JUL1985 18:00:00)-Water Temperature (C)]]*OO[[#This Row],[53]]</f>
        <v>9.3954443034374984E-3</v>
      </c>
      <c r="BD449" s="10">
        <f>3/24000000*OO[[#This Row],[112 (02JUL1985 21:00:00)-Water Temperature (C)]]*OO[[#This Row],[54]]</f>
        <v>5.34501376258E-3</v>
      </c>
      <c r="BE449" s="10">
        <f>3/24000000*OO[[#This Row],[113 (03JUL1985 00:00:00)-Water Temperature (C)]]*OO[[#This Row],[55]]</f>
        <v>2.8260351763124995E-3</v>
      </c>
      <c r="BF449" s="10">
        <f>3/24000000*OO[[#This Row],[114 (03JUL1985 03:00:00)-Water Temperature (C)]]*OO[[#This Row],[56]]</f>
        <v>1.458228483128625E-3</v>
      </c>
      <c r="BG449" s="10">
        <f>3/24000000*OO[[#This Row],[115 (03JUL1985 06:00:00)-Water Temperature (C)]]*OO[[#This Row],[57]]</f>
        <v>7.5132265280624983E-4</v>
      </c>
      <c r="BH449" s="10">
        <f>3/24000000*OO[[#This Row],[116 (03JUL1985 09:00:00)-Water Temperature (C)]]*OO[[#This Row],[58]]</f>
        <v>4.1616876425624999E-4</v>
      </c>
      <c r="BI449" s="10">
        <f>3/24000000*OO[[#This Row],[117 (03JUL1985 12:00:00)-Water Temperature (C)]]*OO[[#This Row],[59]]</f>
        <v>2.3930993092199999E-4</v>
      </c>
      <c r="BJ449" s="10">
        <f>3/24000000*OO[[#This Row],[118 (03JUL1985 15:00:00)-Water Temperature (C)]]*OO[[#This Row],[60]]</f>
        <v>1.4802068893129998E-4</v>
      </c>
      <c r="BK449" s="10">
        <f>3/24000000*OO[[#This Row],[119 (03JUL1985 18:00:00)-Water Temperature (C)]]*OO[[#This Row],[61]]</f>
        <v>1.0314618359045E-4</v>
      </c>
      <c r="BL449" s="10">
        <f>3/24000000*OO[[#This Row],[120 (03JUL1985 21:00:00)-Water Temperature (C)]]*OO[[#This Row],[62]]</f>
        <v>7.7055846884324997E-5</v>
      </c>
      <c r="BM449" s="10">
        <f>3/24000000*OO[[#This Row],[121 (04JUL1985 00:00:00)-Water Temperature (C)]]*OO[[#This Row],[63]]</f>
        <v>6.2179707684074985E-5</v>
      </c>
      <c r="BN449" s="10">
        <f>3/24000000*OO[[#This Row],[122 (04JUL1985 03:00:00)-Water Temperature (C)]]*OO[[#This Row],[64]]</f>
        <v>5.3230033562524996E-5</v>
      </c>
      <c r="BO449" s="10">
        <f>3/24000000*OO[[#This Row],[123 (04JUL1985 06:00:00)-Water Temperature (C)]]*OO[[#This Row],[65]]</f>
        <v>4.7241869288774993E-5</v>
      </c>
      <c r="BP449" s="10">
        <f>3/24000000*OO[[#This Row],[124 (04JUL1985 09:00:00)-Water Temperature (C)]]*OO[[#This Row],[66]]</f>
        <v>4.3798491934125003E-5</v>
      </c>
      <c r="BQ449" s="10">
        <f>3/24000000*OO[[#This Row],[125 (04JUL1985 12:00:00)-Water Temperature (C)]]*OO[[#This Row],[67]]</f>
        <v>3.8976265267987502E-5</v>
      </c>
      <c r="BR449" s="10">
        <f>3/24000000*OO[[#This Row],[126 (04JUL1985 15:00:00)-Water Temperature (C)]]*OO[[#This Row],[68]]</f>
        <v>3.4474169061637494E-5</v>
      </c>
      <c r="BS449" s="10">
        <f>3/24000000*OO[[#This Row],[127 (04JUL1985 18:00:00)-Water Temperature (C)]]*OO[[#This Row],[69]]</f>
        <v>2.8996318658125005E-5</v>
      </c>
      <c r="BT449" s="10">
        <f>3/24000000*OO[[#This Row],[128 (04JUL1985 21:00:00)-Water Temperature (C)]]*OO[[#This Row],[70]]</f>
        <v>2.420307104083125E-5</v>
      </c>
      <c r="BU449" s="10">
        <f>3/24000000*OO[[#This Row],[129 (05JUL1985 00:00:00)-Water Temperature (C)]]*OO[[#This Row],[71]]</f>
        <v>2.0386350202049998E-5</v>
      </c>
      <c r="BV449" s="10">
        <f>3/24000000*OO[[#This Row],[130 (05JUL1985 03:00:00)-Water Temperature (C)]]*OO[[#This Row],[72]]</f>
        <v>1.7335306470157499E-5</v>
      </c>
      <c r="BW449" s="10">
        <f>3/24000000*OO[[#This Row],[131 (05JUL1985 06:00:00)-Water Temperature (C)]]*OO[[#This Row],[73]]</f>
        <v>1.4901559093671249E-5</v>
      </c>
      <c r="BX449" s="10">
        <f>3/24000000*OO[[#This Row],[132 (05JUL1985 09:00:00)-Water Temperature (C)]]*OO[[#This Row],[74]]</f>
        <v>1.3343600663624999E-5</v>
      </c>
      <c r="BY449" s="10">
        <f>3/24000000*OO[[#This Row],[133 (05JUL1985 12:00:00)-Water Temperature (C)]]*OO[[#This Row],[75]]</f>
        <v>1.117013781806625E-5</v>
      </c>
      <c r="BZ449" s="10">
        <f>3/24000000*OO[[#This Row],[134 (05JUL1985 15:00:00)-Water Temperature (C)]]*OO[[#This Row],[76]]</f>
        <v>9.3142071782474997E-6</v>
      </c>
      <c r="CA449" s="10">
        <f>3/24000000*OO[[#This Row],[135 (05JUL1985 18:00:00)-Water Temperature (C)]]*OO[[#This Row],[77]]</f>
        <v>7.5542582149649993E-6</v>
      </c>
      <c r="CB449" s="10">
        <f>3/24000000*OO[[#This Row],[136 (05JUL1985 21:00:00)-Water Temperature (C)]]*OO[[#This Row],[78]]</f>
        <v>5.9551602406174988E-6</v>
      </c>
      <c r="CC449" s="10">
        <f>3/24000000*OO[[#This Row],[137 (06JUL1985 00:00:00)-Water Temperature (C)]]*OO[[#This Row],[79]]</f>
        <v>4.6683637551687501E-6</v>
      </c>
      <c r="CD449" s="10">
        <f>3/24000000*OO[[#This Row],[138 (06JUL1985 03:00:00)-Water Temperature (C)]]*OO[[#This Row],[80]]</f>
        <v>3.7385492172412494E-6</v>
      </c>
      <c r="CE449" s="10">
        <f>3/24000000*OO[[#This Row],[139 (06JUL1985 06:00:00)-Water Temperature (C)]]*OO[[#This Row],[81]]</f>
        <v>3.1385994616112498E-6</v>
      </c>
      <c r="CF449" s="10">
        <f>3/24000000*OO[[#This Row],[140 (06JUL1985 09:00:00)-Water Temperature (C)]]*OO[[#This Row],[82]]</f>
        <v>2.8461198543699996E-6</v>
      </c>
      <c r="CG449" s="10">
        <f>3/24000000*OO[[#This Row],[141 (06JUL1985 12:00:00)-Water Temperature (C)]]*OO[[#This Row],[83]]</f>
        <v>2.5515742400620003E-6</v>
      </c>
      <c r="CH449" s="10">
        <f>3/24000000*OO[[#This Row],[142 (06JUL1985 15:00:00)-Water Temperature (C)]]*OO[[#This Row],[84]]</f>
        <v>2.3288168401409998E-6</v>
      </c>
      <c r="CI449" s="10">
        <f>3/24000000*OO[[#This Row],[143 (06JUL1985 18:00:00)-Water Temperature (C)]]*OO[[#This Row],[85]]</f>
        <v>2.1569907404069999E-6</v>
      </c>
      <c r="CJ449" s="10">
        <f>3/24000000*OO[[#This Row],[144 (06JUL1985 21:00:00)-Water Temperature (C)]]*OO[[#This Row],[86]]</f>
        <v>1.9465542921854997E-6</v>
      </c>
      <c r="CK449" s="10">
        <f>3/24000000*OO[[#This Row],[145 (07JUL1985 00:00:00)-Water Temperature (C)]]*OO[[#This Row],[87]]</f>
        <v>1.7531377357387499E-6</v>
      </c>
      <c r="CL449" s="10">
        <f>3/24000000*OO[[#This Row],[146 (07JUL1985 03:00:00)-Water Temperature (C)]]*OO[[#This Row],[88]]</f>
        <v>1.6290989454687498E-6</v>
      </c>
      <c r="CM449" s="10">
        <f>3/24000000*OO[[#This Row],[147 (07JUL1985 06:00:00)-Water Temperature (C)]]*OO[[#This Row],[89]]</f>
        <v>1.5518732121993748E-6</v>
      </c>
      <c r="CN449" s="10">
        <f>3/24000000*OO[[#This Row],[148 (07JUL1985 09:00:00)-Water Temperature (C)]]*OO[[#This Row],[90]]</f>
        <v>1.5539075898237497E-6</v>
      </c>
      <c r="CO449" s="10">
        <f>3/24000000*OO[[#This Row],[149 (07JUL1985 12:00:00)-Water Temperature (C)]]*OO[[#This Row],[91]]</f>
        <v>1.5430556457841251E-6</v>
      </c>
      <c r="CP449" s="10">
        <f>3/24000000*OO[[#This Row],[150 (07JUL1985 15:00:00)-Water Temperature (C)]]*OO[[#This Row],[92]]</f>
        <v>1.5053293212503749E-6</v>
      </c>
      <c r="CQ449" s="10">
        <f>3/24000000*OO[[#This Row],[151 (07JUL1985 18:00:00)-Water Temperature (C)]]*OO[[#This Row],[93]]</f>
        <v>1.4607672704531251E-6</v>
      </c>
      <c r="CR449" s="10">
        <f>3/24000000*OO[[#This Row],[152 (07JUL1985 21:00:00)-Water Temperature (C)]]*OO[[#This Row],[94]]</f>
        <v>1.3731264221576249E-6</v>
      </c>
      <c r="CS449" s="10">
        <f>3/24000000*OO[[#This Row],[153 (08JUL1985 00:00:00)-Water Temperature (C)]]*OO[[#This Row],[95]]</f>
        <v>1.2917038176869999E-6</v>
      </c>
      <c r="CT449" s="10">
        <f>3/24000000*OO[[#This Row],[154 (08JUL1985 03:00:00)-Water Temperature (C)]]*OO[[#This Row],[96]]</f>
        <v>1.2313275621412499E-6</v>
      </c>
      <c r="CU449" s="10">
        <f>3/24000000*OO[[#This Row],[155 (08JUL1985 06:00:00)-Water Temperature (C)]]*OO[[#This Row],[97]]</f>
        <v>1.1830643585178751E-6</v>
      </c>
      <c r="CV449" s="10">
        <f>3/24000000*OO[[#This Row],[156 (08JUL1985 09:00:00)-Water Temperature (C)]]*OO[[#This Row],[98]]</f>
        <v>1.1380024572639997E-6</v>
      </c>
      <c r="CW449" s="10">
        <f>3/24000000*OO[[#This Row],[157 (08JUL1985 12:00:00)-Water Temperature (C)]]*OO[[#This Row],[99]]</f>
        <v>1.1103219114776249E-6</v>
      </c>
    </row>
    <row r="450" spans="1:101" x14ac:dyDescent="0.35">
      <c r="A450" t="s">
        <v>457</v>
      </c>
      <c r="B450">
        <v>845.08540000000005</v>
      </c>
      <c r="C450" s="10">
        <f>3/24*OO[[#This Row],[59 (26JUN1985 06:00:00)-Water Temperature (C)]]*OO[[#This Row],[1]]/SUM(OO[1])</f>
        <v>0</v>
      </c>
      <c r="D450" s="10">
        <f>3/24*OO[[#This Row],[60 (26JUN1985 09:00:00)-Water Temperature (C)]]*OO[[#This Row],[2]]/SUM(OO[2])</f>
        <v>0</v>
      </c>
      <c r="E450" s="10">
        <f>3/24*OO[[#This Row],[61 (26JUN1985 12:00:00)-Water Temperature (C)]]*OO[[#This Row],[3]]/SUM(OO[3])</f>
        <v>0</v>
      </c>
      <c r="F450" s="10">
        <f>3/24*OO[[#This Row],[62 (26JUN1985 15:00:00)-Water Temperature (C)]]*OO[[#This Row],[4]]/SUM(OO[4])</f>
        <v>0</v>
      </c>
      <c r="G450" s="10">
        <f>3/24*OO[[#This Row],[63 (26JUN1985 18:00:00)-Water Temperature (C)]]*OO[[#This Row],[5]]/SUM(OO[5])</f>
        <v>0</v>
      </c>
      <c r="H450" s="10">
        <f>3/24*OO[[#This Row],[64 (26JUN1985 21:00:00)-Water Temperature (C)]]*OO[[#This Row],[6]]/SUM(OO[6])</f>
        <v>0</v>
      </c>
      <c r="I450" s="10">
        <f>3/24*OO[[#This Row],[65 (27JUN1985 00:00:00)-Water Temperature (C)]]*OO[[#This Row],[7]]/SUM(OO[7])</f>
        <v>0</v>
      </c>
      <c r="J450" s="10">
        <f>3/24*OO[[#This Row],[66 (27JUN1985 03:00:00)-Water Temperature (C)]]*OO[[#This Row],[8]]/SUM(OO[8])</f>
        <v>0</v>
      </c>
      <c r="K450" s="10">
        <f>3/24*OO[[#This Row],[67 (27JUN1985 06:00:00)-Water Temperature (C)]]*OO[[#This Row],[9]]/SUM(OO[9])</f>
        <v>0</v>
      </c>
      <c r="L450" s="10">
        <f>3/24*OO[[#This Row],[68 (27JUN1985 09:00:00)-Water Temperature (C)]]*OO[[#This Row],[10]]/SUM(OO[10])</f>
        <v>0</v>
      </c>
      <c r="M450" s="10">
        <f>3/24*OO[[#This Row],[69 (27JUN1985 12:00:00)-Water Temperature (C)]]*OO[[#This Row],[11]]/SUM(OO[11])</f>
        <v>0</v>
      </c>
      <c r="N450" s="10">
        <f>3/24*OO[[#This Row],[70 (27JUN1985 15:00:00)-Water Temperature (C)]]*OO[[#This Row],[12]]/SUM(OO[12])</f>
        <v>0</v>
      </c>
      <c r="O450" s="10">
        <f>3/24*OO[[#This Row],[71 (27JUN1985 18:00:00)-Water Temperature (C)]]*OO[[#This Row],[13]]/SUM(OO[13])</f>
        <v>0</v>
      </c>
      <c r="P450" s="10">
        <f>3/24*OO[[#This Row],[72 (27JUN1985 21:00:00)-Water Temperature (C)]]*OO[[#This Row],[14]]/SUM(OO[14])</f>
        <v>0</v>
      </c>
      <c r="Q450" s="10">
        <f>3/24*OO[[#This Row],[73 (28JUN1985 00:00:00)-Water Temperature (C)]]*OO[[#This Row],[15]]/SUM(OO[15])</f>
        <v>0</v>
      </c>
      <c r="R450" s="10">
        <f>3/24*OO[[#This Row],[74 (28JUN1985 03:00:00)-Water Temperature (C)]]*OO[[#This Row],[16]]/SUM(OO[16])</f>
        <v>0</v>
      </c>
      <c r="S450" s="10">
        <f>3/24*OO[[#This Row],[75 (28JUN1985 06:00:00)-Water Temperature (C)]]*OO[[#This Row],[17]]/SUM(OO[17])</f>
        <v>0</v>
      </c>
      <c r="T450" s="10">
        <f>3/24*OO[[#This Row],[76 (28JUN1985 09:00:00)-Water Temperature (C)]]*OO[[#This Row],[18]]/SUM(OO[18])</f>
        <v>0</v>
      </c>
      <c r="U450" s="10">
        <f>3/24*OO[[#This Row],[77 (28JUN1985 12:00:00)-Water Temperature (C)]]*OO[[#This Row],[19]]/SUM(OO[19])</f>
        <v>0</v>
      </c>
      <c r="V450" s="10">
        <f>3/24000000*OO[[#This Row],[78 (28JUN1985 15:00:00)-Water Temperature (C)]]*OO[[#This Row],[20]]</f>
        <v>0</v>
      </c>
      <c r="W450" s="10">
        <f>3/24000000*OO[[#This Row],[79 (28JUN1985 18:00:00)-Water Temperature (C)]]*OO[[#This Row],[21]]</f>
        <v>0</v>
      </c>
      <c r="X450" s="10">
        <f>3/24000000*OO[[#This Row],[80 (28JUN1985 21:00:00)-Water Temperature (C)]]*OO[[#This Row],[22]]</f>
        <v>0</v>
      </c>
      <c r="Y450" s="10">
        <f>3/24000000*OO[[#This Row],[81 (29JUN1985 00:00:00)-Water Temperature (C)]]*OO[[#This Row],[23]]</f>
        <v>0</v>
      </c>
      <c r="Z450" s="10">
        <f>3/24000000*OO[[#This Row],[82 (29JUN1985 03:00:00)-Water Temperature (C)]]*OO[[#This Row],[24]]</f>
        <v>3.9017073817574999E-44</v>
      </c>
      <c r="AA450" s="10">
        <f>3/24000000*OO[[#This Row],[83 (29JUN1985 06:00:00)-Water Temperature (C)]]*OO[[#This Row],[25]]</f>
        <v>3.370587279562499E-38</v>
      </c>
      <c r="AB450" s="10">
        <f>3/24000000*OO[[#This Row],[84 (29JUN1985 09:00:00)-Water Temperature (C)]]*OO[[#This Row],[26]]</f>
        <v>1.0686681676357501E-31</v>
      </c>
      <c r="AC450" s="10">
        <f>3/24000000*OO[[#This Row],[85 (29JUN1985 12:00:00)-Water Temperature (C)]]*OO[[#This Row],[27]]</f>
        <v>1.3281538950269999E-26</v>
      </c>
      <c r="AD450" s="10">
        <f>3/24000000*OO[[#This Row],[86 (29JUN1985 15:00:00)-Water Temperature (C)]]*OO[[#This Row],[28]]</f>
        <v>1.2187326206912501E-22</v>
      </c>
      <c r="AE450" s="10">
        <f>3/24000000*OO[[#This Row],[88 (29JUN1985 21:00:00)-Water Temperature (C)]]*OO[[#This Row],[30]]</f>
        <v>1.0924480189129999E-16</v>
      </c>
      <c r="AF450" s="10">
        <f>3/24000000*OO[[#This Row],[88 (29JUN1985 21:00:00)-Water Temperature (C)]]*OO[[#This Row],[30]]</f>
        <v>1.0924480189129999E-16</v>
      </c>
      <c r="AG450" s="10">
        <f>3/24000000*OO[[#This Row],[89 (30JUN1985 00:00:00)-Water Temperature (C)]]*OO[[#This Row],[31]]</f>
        <v>2.258644935232125E-14</v>
      </c>
      <c r="AH450" s="10">
        <f>3/24000000*OO[[#This Row],[90 (30JUN1985 03:00:00)-Water Temperature (C)]]*OO[[#This Row],[32]]</f>
        <v>2.2559865197318749E-12</v>
      </c>
      <c r="AI450" s="10">
        <f>3/24000000*OO[[#This Row],[91 (30JUN1985 06:00:00)-Water Temperature (C)]]*OO[[#This Row],[33]]</f>
        <v>1.2195066433035001E-10</v>
      </c>
      <c r="AJ450" s="10">
        <f>3/24000000*OO[[#This Row],[92 (30JUN1985 09:00:00)-Water Temperature (C)]]*OO[[#This Row],[34]]</f>
        <v>4.0408572307799998E-9</v>
      </c>
      <c r="AK450" s="10">
        <f>3/24000000*OO[[#This Row],[93 (30JUN1985 12:00:00)-Water Temperature (C)]]*OO[[#This Row],[35]]</f>
        <v>8.5403756268600001E-8</v>
      </c>
      <c r="AL450" s="10">
        <f>3/24000000*OO[[#This Row],[94 (30JUN1985 15:00:00)-Water Temperature (C)]]*OO[[#This Row],[36]]</f>
        <v>1.1848960517549999E-6</v>
      </c>
      <c r="AM450" s="10">
        <f>3/24000000*OO[[#This Row],[95 (30JUN1985 18:00:00)-Water Temperature (C)]]*OO[[#This Row],[37]]</f>
        <v>1.1108992587761247E-5</v>
      </c>
      <c r="AN450" s="10">
        <f>3/24000000*OO[[#This Row],[96 (30JUN1985 21:00:00)-Water Temperature (C)]]*OO[[#This Row],[38]]</f>
        <v>7.2046167801450003E-5</v>
      </c>
      <c r="AO450" s="10">
        <f>3/24000000*OO[[#This Row],[97 (01JUL1985 00:00:00)-Water Temperature (C)]]*OO[[#This Row],[39]]</f>
        <v>3.4367328405999998E-4</v>
      </c>
      <c r="AP450" s="10">
        <f>3/24000000*OO[[#This Row],[98 (01JUL1985 03:00:00)-Water Temperature (C)]]*OO[[#This Row],[40]]</f>
        <v>1.2613770355756251E-3</v>
      </c>
      <c r="AQ450" s="10">
        <f>3/24000000*OO[[#This Row],[99 (01JUL1985 06:00:00)-Water Temperature (C)]]*OO[[#This Row],[41]]</f>
        <v>3.7507664301899999E-3</v>
      </c>
      <c r="AR450" s="10">
        <f>3/24000000*OO[[#This Row],[100 (01JUL1985 09:00:00)-Water Temperature (C)]]*OO[[#This Row],[42]]</f>
        <v>9.7612492796562492E-3</v>
      </c>
      <c r="AS450" s="10">
        <f>3/24000000*OO[[#This Row],[101 (01JUL1985 12:00:00)-Water Temperature (C)]]*OO[[#This Row],[43]]</f>
        <v>2.0244664354961247E-2</v>
      </c>
      <c r="AT450" s="10">
        <f>3/24000000*OO[[#This Row],[102 (01JUL1985 15:00:00)-Water Temperature (C)]]*OO[[#This Row],[44]]</f>
        <v>3.4842226262000002E-2</v>
      </c>
      <c r="AU450" s="10">
        <f>3/24000000*OO[[#This Row],[103 (01JUL1985 18:00:00)-Water Temperature (C)]]*OO[[#This Row],[45]]</f>
        <v>4.9764653353799995E-2</v>
      </c>
      <c r="AV450" s="10">
        <f>3/24000000*OO[[#This Row],[104 (01JUL1985 21:00:00)-Water Temperature (C)]]*OO[[#This Row],[46]]</f>
        <v>5.9879864055125E-2</v>
      </c>
      <c r="AW450" s="10">
        <f>3/24000000*OO[[#This Row],[105 (02JUL1985 00:00:00)-Water Temperature (C)]]*OO[[#This Row],[47]]</f>
        <v>6.2728607597499986E-2</v>
      </c>
      <c r="AX450" s="10">
        <f>3/24000000*OO[[#This Row],[106 (02JUL1985 03:00:00)-Water Temperature (C)]]*OO[[#This Row],[48]]</f>
        <v>5.9108840486699996E-2</v>
      </c>
      <c r="AY450" s="10">
        <f>3/24000000*OO[[#This Row],[107 (02JUL1985 06:00:00)-Water Temperature (C)]]*OO[[#This Row],[49]]</f>
        <v>5.1987582195124997E-2</v>
      </c>
      <c r="AZ450" s="10">
        <f>3/24000000*OO[[#This Row],[108 (02JUL1985 09:00:00)-Water Temperature (C)]]*OO[[#This Row],[50]]</f>
        <v>4.5364477882074997E-2</v>
      </c>
      <c r="BA450" s="10">
        <f>3/24000000*OO[[#This Row],[109 (02JUL1985 12:00:00)-Water Temperature (C)]]*OO[[#This Row],[51]]</f>
        <v>3.5096835737099992E-2</v>
      </c>
      <c r="BB450" s="10">
        <f>3/24000000*OO[[#This Row],[110 (02JUL1985 15:00:00)-Water Temperature (C)]]*OO[[#This Row],[52]]</f>
        <v>2.4796706099725001E-2</v>
      </c>
      <c r="BC450" s="10">
        <f>3/24000000*OO[[#This Row],[111 (02JUL1985 18:00:00)-Water Temperature (C)]]*OO[[#This Row],[53]]</f>
        <v>1.605833987590875E-2</v>
      </c>
      <c r="BD450" s="10">
        <f>3/24000000*OO[[#This Row],[112 (02JUL1985 21:00:00)-Water Temperature (C)]]*OO[[#This Row],[54]]</f>
        <v>9.2919612103999991E-3</v>
      </c>
      <c r="BE450" s="10">
        <f>3/24000000*OO[[#This Row],[113 (03JUL1985 00:00:00)-Water Temperature (C)]]*OO[[#This Row],[55]]</f>
        <v>4.94946548539E-3</v>
      </c>
      <c r="BF450" s="10">
        <f>3/24000000*OO[[#This Row],[114 (03JUL1985 03:00:00)-Water Temperature (C)]]*OO[[#This Row],[56]]</f>
        <v>2.5753254422437501E-3</v>
      </c>
      <c r="BG450" s="10">
        <f>3/24000000*OO[[#This Row],[115 (03JUL1985 06:00:00)-Water Temperature (C)]]*OO[[#This Row],[57]]</f>
        <v>1.3333148855565E-3</v>
      </c>
      <c r="BH450" s="10">
        <f>3/24000000*OO[[#This Row],[116 (03JUL1985 09:00:00)-Water Temperature (C)]]*OO[[#This Row],[58]]</f>
        <v>7.4281370342187505E-4</v>
      </c>
      <c r="BI450" s="10">
        <f>3/24000000*OO[[#This Row],[117 (03JUL1985 12:00:00)-Water Temperature (C)]]*OO[[#This Row],[59]]</f>
        <v>4.2353896563299999E-4</v>
      </c>
      <c r="BJ450" s="10">
        <f>3/24000000*OO[[#This Row],[118 (03JUL1985 15:00:00)-Water Temperature (C)]]*OO[[#This Row],[60]]</f>
        <v>2.5370777827114999E-4</v>
      </c>
      <c r="BK450" s="10">
        <f>3/24000000*OO[[#This Row],[119 (03JUL1985 18:00:00)-Water Temperature (C)]]*OO[[#This Row],[61]]</f>
        <v>1.6958471452499998E-4</v>
      </c>
      <c r="BL450" s="10">
        <f>3/24000000*OO[[#This Row],[120 (03JUL1985 21:00:00)-Water Temperature (C)]]*OO[[#This Row],[62]]</f>
        <v>1.216941773502E-4</v>
      </c>
      <c r="BM450" s="10">
        <f>3/24000000*OO[[#This Row],[121 (04JUL1985 00:00:00)-Water Temperature (C)]]*OO[[#This Row],[63]]</f>
        <v>9.5199323806600004E-5</v>
      </c>
      <c r="BN450" s="10">
        <f>3/24000000*OO[[#This Row],[122 (04JUL1985 03:00:00)-Water Temperature (C)]]*OO[[#This Row],[64]]</f>
        <v>8.0263588821874994E-5</v>
      </c>
      <c r="BO450" s="10">
        <f>3/24000000*OO[[#This Row],[123 (04JUL1985 06:00:00)-Water Temperature (C)]]*OO[[#This Row],[65]]</f>
        <v>7.0752529282824996E-5</v>
      </c>
      <c r="BP450" s="10">
        <f>3/24000000*OO[[#This Row],[124 (04JUL1985 09:00:00)-Water Temperature (C)]]*OO[[#This Row],[66]]</f>
        <v>6.5791840193837498E-5</v>
      </c>
      <c r="BQ450" s="10">
        <f>3/24000000*OO[[#This Row],[125 (04JUL1985 12:00:00)-Water Temperature (C)]]*OO[[#This Row],[67]]</f>
        <v>5.8734108886499999E-5</v>
      </c>
      <c r="BR450" s="10">
        <f>3/24000000*OO[[#This Row],[126 (04JUL1985 15:00:00)-Water Temperature (C)]]*OO[[#This Row],[68]]</f>
        <v>5.2167224299574998E-5</v>
      </c>
      <c r="BS450" s="10">
        <f>3/24000000*OO[[#This Row],[127 (04JUL1985 18:00:00)-Water Temperature (C)]]*OO[[#This Row],[69]]</f>
        <v>4.3824615742699991E-5</v>
      </c>
      <c r="BT450" s="10">
        <f>3/24000000*OO[[#This Row],[128 (04JUL1985 21:00:00)-Water Temperature (C)]]*OO[[#This Row],[70]]</f>
        <v>3.6371906846712497E-5</v>
      </c>
      <c r="BU450" s="10">
        <f>3/24000000*OO[[#This Row],[129 (05JUL1985 00:00:00)-Water Temperature (C)]]*OO[[#This Row],[71]]</f>
        <v>3.0474640618037503E-5</v>
      </c>
      <c r="BV450" s="10">
        <f>3/24000000*OO[[#This Row],[130 (05JUL1985 03:00:00)-Water Temperature (C)]]*OO[[#This Row],[72]]</f>
        <v>2.5802359461675E-5</v>
      </c>
      <c r="BW450" s="10">
        <f>3/24000000*OO[[#This Row],[131 (05JUL1985 06:00:00)-Water Temperature (C)]]*OO[[#This Row],[73]]</f>
        <v>2.2118442617657499E-5</v>
      </c>
      <c r="BX450" s="10">
        <f>3/24000000*OO[[#This Row],[132 (05JUL1985 09:00:00)-Water Temperature (C)]]*OO[[#This Row],[74]]</f>
        <v>1.99581693078825E-5</v>
      </c>
      <c r="BY450" s="10">
        <f>3/24000000*OO[[#This Row],[133 (05JUL1985 12:00:00)-Water Temperature (C)]]*OO[[#This Row],[75]]</f>
        <v>1.674945536714E-5</v>
      </c>
      <c r="BZ450" s="10">
        <f>3/24000000*OO[[#This Row],[134 (05JUL1985 15:00:00)-Water Temperature (C)]]*OO[[#This Row],[76]]</f>
        <v>1.40224537638E-5</v>
      </c>
      <c r="CA450" s="10">
        <f>3/24000000*OO[[#This Row],[135 (05JUL1985 18:00:00)-Water Temperature (C)]]*OO[[#This Row],[77]]</f>
        <v>1.140279773311E-5</v>
      </c>
      <c r="CB450" s="10">
        <f>3/24000000*OO[[#This Row],[136 (05JUL1985 21:00:00)-Water Temperature (C)]]*OO[[#This Row],[78]]</f>
        <v>8.9405677057637506E-6</v>
      </c>
      <c r="CC450" s="10">
        <f>3/24000000*OO[[#This Row],[137 (06JUL1985 00:00:00)-Water Temperature (C)]]*OO[[#This Row],[79]]</f>
        <v>6.9429584899349998E-6</v>
      </c>
      <c r="CD450" s="10">
        <f>3/24000000*OO[[#This Row],[138 (06JUL1985 03:00:00)-Water Temperature (C)]]*OO[[#This Row],[80]]</f>
        <v>5.5175592949199992E-6</v>
      </c>
      <c r="CE450" s="10">
        <f>3/24000000*OO[[#This Row],[139 (06JUL1985 06:00:00)-Water Temperature (C)]]*OO[[#This Row],[81]]</f>
        <v>4.6190286181000003E-6</v>
      </c>
      <c r="CF450" s="10">
        <f>3/24000000*OO[[#This Row],[140 (06JUL1985 09:00:00)-Water Temperature (C)]]*OO[[#This Row],[82]]</f>
        <v>4.2086588385787505E-6</v>
      </c>
      <c r="CG450" s="10">
        <f>3/24000000*OO[[#This Row],[141 (06JUL1985 12:00:00)-Water Temperature (C)]]*OO[[#This Row],[83]]</f>
        <v>3.7514505525749996E-6</v>
      </c>
      <c r="CH450" s="10">
        <f>3/24000000*OO[[#This Row],[142 (06JUL1985 15:00:00)-Water Temperature (C)]]*OO[[#This Row],[84]]</f>
        <v>3.4053752395824996E-6</v>
      </c>
      <c r="CI450" s="10">
        <f>3/24000000*OO[[#This Row],[143 (06JUL1985 18:00:00)-Water Temperature (C)]]*OO[[#This Row],[85]]</f>
        <v>3.1383211662625002E-6</v>
      </c>
      <c r="CJ450" s="10">
        <f>3/24000000*OO[[#This Row],[144 (06JUL1985 21:00:00)-Water Temperature (C)]]*OO[[#This Row],[86]]</f>
        <v>2.7946514486968749E-6</v>
      </c>
      <c r="CK450" s="10">
        <f>3/24000000*OO[[#This Row],[145 (07JUL1985 00:00:00)-Water Temperature (C)]]*OO[[#This Row],[87]]</f>
        <v>2.4849706269458748E-6</v>
      </c>
      <c r="CL450" s="10">
        <f>3/24000000*OO[[#This Row],[146 (07JUL1985 03:00:00)-Water Temperature (C)]]*OO[[#This Row],[88]]</f>
        <v>2.2975667660107503E-6</v>
      </c>
      <c r="CM450" s="10">
        <f>3/24000000*OO[[#This Row],[147 (07JUL1985 06:00:00)-Water Temperature (C)]]*OO[[#This Row],[89]]</f>
        <v>2.191586756968E-6</v>
      </c>
      <c r="CN450" s="10">
        <f>3/24000000*OO[[#This Row],[148 (07JUL1985 09:00:00)-Water Temperature (C)]]*OO[[#This Row],[90]]</f>
        <v>2.2140356204699999E-6</v>
      </c>
      <c r="CO450" s="10">
        <f>3/24000000*OO[[#This Row],[149 (07JUL1985 12:00:00)-Water Temperature (C)]]*OO[[#This Row],[91]]</f>
        <v>2.207616884803125E-6</v>
      </c>
      <c r="CP450" s="10">
        <f>3/24000000*OO[[#This Row],[150 (07JUL1985 15:00:00)-Water Temperature (C)]]*OO[[#This Row],[92]]</f>
        <v>2.1534620430319999E-6</v>
      </c>
      <c r="CQ450" s="10">
        <f>3/24000000*OO[[#This Row],[151 (07JUL1985 18:00:00)-Water Temperature (C)]]*OO[[#This Row],[93]]</f>
        <v>2.0861840777599997E-6</v>
      </c>
      <c r="CR450" s="10">
        <f>3/24000000*OO[[#This Row],[152 (07JUL1985 21:00:00)-Water Temperature (C)]]*OO[[#This Row],[94]]</f>
        <v>1.94287459275525E-6</v>
      </c>
      <c r="CS450" s="10">
        <f>3/24000000*OO[[#This Row],[153 (08JUL1985 00:00:00)-Water Temperature (C)]]*OO[[#This Row],[95]]</f>
        <v>1.815451070565E-6</v>
      </c>
      <c r="CT450" s="10">
        <f>3/24000000*OO[[#This Row],[154 (08JUL1985 03:00:00)-Water Temperature (C)]]*OO[[#This Row],[96]]</f>
        <v>1.7268274172037497E-6</v>
      </c>
      <c r="CU450" s="10">
        <f>3/24000000*OO[[#This Row],[155 (08JUL1985 06:00:00)-Water Temperature (C)]]*OO[[#This Row],[97]]</f>
        <v>1.6619659500594999E-6</v>
      </c>
      <c r="CV450" s="10">
        <f>3/24000000*OO[[#This Row],[156 (08JUL1985 09:00:00)-Water Temperature (C)]]*OO[[#This Row],[98]]</f>
        <v>1.60552247163E-6</v>
      </c>
      <c r="CW450" s="10">
        <f>3/24000000*OO[[#This Row],[157 (08JUL1985 12:00:00)-Water Temperature (C)]]*OO[[#This Row],[99]]</f>
        <v>1.5787820032469998E-6</v>
      </c>
    </row>
    <row r="451" spans="1:101" x14ac:dyDescent="0.35">
      <c r="A451" t="s">
        <v>458</v>
      </c>
      <c r="B451">
        <v>734.60760000000005</v>
      </c>
      <c r="C451" s="10">
        <f>3/24*OO[[#This Row],[59 (26JUN1985 06:00:00)-Water Temperature (C)]]*OO[[#This Row],[1]]/SUM(OO[1])</f>
        <v>0</v>
      </c>
      <c r="D451" s="10">
        <f>3/24*OO[[#This Row],[60 (26JUN1985 09:00:00)-Water Temperature (C)]]*OO[[#This Row],[2]]/SUM(OO[2])</f>
        <v>0</v>
      </c>
      <c r="E451" s="10">
        <f>3/24*OO[[#This Row],[61 (26JUN1985 12:00:00)-Water Temperature (C)]]*OO[[#This Row],[3]]/SUM(OO[3])</f>
        <v>0</v>
      </c>
      <c r="F451" s="10">
        <f>3/24*OO[[#This Row],[62 (26JUN1985 15:00:00)-Water Temperature (C)]]*OO[[#This Row],[4]]/SUM(OO[4])</f>
        <v>0</v>
      </c>
      <c r="G451" s="10">
        <f>3/24*OO[[#This Row],[63 (26JUN1985 18:00:00)-Water Temperature (C)]]*OO[[#This Row],[5]]/SUM(OO[5])</f>
        <v>0</v>
      </c>
      <c r="H451" s="10">
        <f>3/24*OO[[#This Row],[64 (26JUN1985 21:00:00)-Water Temperature (C)]]*OO[[#This Row],[6]]/SUM(OO[6])</f>
        <v>0</v>
      </c>
      <c r="I451" s="10">
        <f>3/24*OO[[#This Row],[65 (27JUN1985 00:00:00)-Water Temperature (C)]]*OO[[#This Row],[7]]/SUM(OO[7])</f>
        <v>0</v>
      </c>
      <c r="J451" s="10">
        <f>3/24*OO[[#This Row],[66 (27JUN1985 03:00:00)-Water Temperature (C)]]*OO[[#This Row],[8]]/SUM(OO[8])</f>
        <v>0</v>
      </c>
      <c r="K451" s="10">
        <f>3/24*OO[[#This Row],[67 (27JUN1985 06:00:00)-Water Temperature (C)]]*OO[[#This Row],[9]]/SUM(OO[9])</f>
        <v>0</v>
      </c>
      <c r="L451" s="10">
        <f>3/24*OO[[#This Row],[68 (27JUN1985 09:00:00)-Water Temperature (C)]]*OO[[#This Row],[10]]/SUM(OO[10])</f>
        <v>0</v>
      </c>
      <c r="M451" s="10">
        <f>3/24*OO[[#This Row],[69 (27JUN1985 12:00:00)-Water Temperature (C)]]*OO[[#This Row],[11]]/SUM(OO[11])</f>
        <v>0</v>
      </c>
      <c r="N451" s="10">
        <f>3/24*OO[[#This Row],[70 (27JUN1985 15:00:00)-Water Temperature (C)]]*OO[[#This Row],[12]]/SUM(OO[12])</f>
        <v>0</v>
      </c>
      <c r="O451" s="10">
        <f>3/24*OO[[#This Row],[71 (27JUN1985 18:00:00)-Water Temperature (C)]]*OO[[#This Row],[13]]/SUM(OO[13])</f>
        <v>0</v>
      </c>
      <c r="P451" s="10">
        <f>3/24*OO[[#This Row],[72 (27JUN1985 21:00:00)-Water Temperature (C)]]*OO[[#This Row],[14]]/SUM(OO[14])</f>
        <v>0</v>
      </c>
      <c r="Q451" s="10">
        <f>3/24*OO[[#This Row],[73 (28JUN1985 00:00:00)-Water Temperature (C)]]*OO[[#This Row],[15]]/SUM(OO[15])</f>
        <v>0</v>
      </c>
      <c r="R451" s="10">
        <f>3/24*OO[[#This Row],[74 (28JUN1985 03:00:00)-Water Temperature (C)]]*OO[[#This Row],[16]]/SUM(OO[16])</f>
        <v>0</v>
      </c>
      <c r="S451" s="10">
        <f>3/24*OO[[#This Row],[75 (28JUN1985 06:00:00)-Water Temperature (C)]]*OO[[#This Row],[17]]/SUM(OO[17])</f>
        <v>0</v>
      </c>
      <c r="T451" s="10">
        <f>3/24*OO[[#This Row],[76 (28JUN1985 09:00:00)-Water Temperature (C)]]*OO[[#This Row],[18]]/SUM(OO[18])</f>
        <v>0</v>
      </c>
      <c r="U451" s="10">
        <f>3/24*OO[[#This Row],[77 (28JUN1985 12:00:00)-Water Temperature (C)]]*OO[[#This Row],[19]]/SUM(OO[19])</f>
        <v>0</v>
      </c>
      <c r="V451" s="10">
        <f>3/24000000*OO[[#This Row],[78 (28JUN1985 15:00:00)-Water Temperature (C)]]*OO[[#This Row],[20]]</f>
        <v>0</v>
      </c>
      <c r="W451" s="10">
        <f>3/24000000*OO[[#This Row],[79 (28JUN1985 18:00:00)-Water Temperature (C)]]*OO[[#This Row],[21]]</f>
        <v>0</v>
      </c>
      <c r="X451" s="10">
        <f>3/24000000*OO[[#This Row],[80 (28JUN1985 21:00:00)-Water Temperature (C)]]*OO[[#This Row],[22]]</f>
        <v>0</v>
      </c>
      <c r="Y451" s="10">
        <f>3/24000000*OO[[#This Row],[81 (29JUN1985 00:00:00)-Water Temperature (C)]]*OO[[#This Row],[23]]</f>
        <v>0</v>
      </c>
      <c r="Z451" s="10">
        <f>3/24000000*OO[[#This Row],[82 (29JUN1985 03:00:00)-Water Temperature (C)]]*OO[[#This Row],[24]]</f>
        <v>0</v>
      </c>
      <c r="AA451" s="10">
        <f>3/24000000*OO[[#This Row],[83 (29JUN1985 06:00:00)-Water Temperature (C)]]*OO[[#This Row],[25]]</f>
        <v>7.6462767230024997E-39</v>
      </c>
      <c r="AB451" s="10">
        <f>3/24000000*OO[[#This Row],[84 (29JUN1985 09:00:00)-Water Temperature (C)]]*OO[[#This Row],[26]]</f>
        <v>2.75587751398125E-32</v>
      </c>
      <c r="AC451" s="10">
        <f>3/24000000*OO[[#This Row],[85 (29JUN1985 12:00:00)-Water Temperature (C)]]*OO[[#This Row],[27]]</f>
        <v>4.1345214373125003E-27</v>
      </c>
      <c r="AD451" s="10">
        <f>3/24000000*OO[[#This Row],[86 (29JUN1985 15:00:00)-Water Temperature (C)]]*OO[[#This Row],[28]]</f>
        <v>4.5387004086874993E-23</v>
      </c>
      <c r="AE451" s="10">
        <f>3/24000000*OO[[#This Row],[88 (29JUN1985 21:00:00)-Water Temperature (C)]]*OO[[#This Row],[30]]</f>
        <v>5.0486745124199989E-17</v>
      </c>
      <c r="AF451" s="10">
        <f>3/24000000*OO[[#This Row],[88 (29JUN1985 21:00:00)-Water Temperature (C)]]*OO[[#This Row],[30]]</f>
        <v>5.0486745124199989E-17</v>
      </c>
      <c r="AG451" s="10">
        <f>3/24000000*OO[[#This Row],[89 (30JUN1985 00:00:00)-Water Temperature (C)]]*OO[[#This Row],[31]]</f>
        <v>1.1257218270199998E-14</v>
      </c>
      <c r="AH451" s="10">
        <f>3/24000000*OO[[#This Row],[90 (30JUN1985 03:00:00)-Water Temperature (C)]]*OO[[#This Row],[32]]</f>
        <v>1.2008636880098748E-12</v>
      </c>
      <c r="AI451" s="10">
        <f>3/24000000*OO[[#This Row],[91 (30JUN1985 06:00:00)-Water Temperature (C)]]*OO[[#This Row],[33]]</f>
        <v>6.8940937979099998E-11</v>
      </c>
      <c r="AJ451" s="10">
        <f>3/24000000*OO[[#This Row],[92 (30JUN1985 09:00:00)-Water Temperature (C)]]*OO[[#This Row],[34]]</f>
        <v>2.4153613474584998E-9</v>
      </c>
      <c r="AK451" s="10">
        <f>3/24000000*OO[[#This Row],[93 (30JUN1985 12:00:00)-Water Temperature (C)]]*OO[[#This Row],[35]]</f>
        <v>5.3821667767950001E-8</v>
      </c>
      <c r="AL451" s="10">
        <f>3/24000000*OO[[#This Row],[94 (30JUN1985 15:00:00)-Water Temperature (C)]]*OO[[#This Row],[36]]</f>
        <v>7.8549189710399995E-7</v>
      </c>
      <c r="AM451" s="10">
        <f>3/24000000*OO[[#This Row],[95 (30JUN1985 18:00:00)-Water Temperature (C)]]*OO[[#This Row],[37]]</f>
        <v>7.7243427319937501E-6</v>
      </c>
      <c r="AN451" s="10">
        <f>3/24000000*OO[[#This Row],[96 (30JUN1985 21:00:00)-Water Temperature (C)]]*OO[[#This Row],[38]]</f>
        <v>5.2197080020087502E-5</v>
      </c>
      <c r="AO451" s="10">
        <f>3/24000000*OO[[#This Row],[97 (01JUL1985 00:00:00)-Water Temperature (C)]]*OO[[#This Row],[39]]</f>
        <v>2.58416862465E-4</v>
      </c>
      <c r="AP451" s="10">
        <f>3/24000000*OO[[#This Row],[98 (01JUL1985 03:00:00)-Water Temperature (C)]]*OO[[#This Row],[40]]</f>
        <v>9.8393875738387497E-4</v>
      </c>
      <c r="AQ451" s="10">
        <f>3/24000000*OO[[#This Row],[99 (01JUL1985 06:00:00)-Water Temperature (C)]]*OO[[#This Row],[41]]</f>
        <v>3.0229426850437498E-3</v>
      </c>
      <c r="AR451" s="10">
        <f>3/24000000*OO[[#This Row],[100 (01JUL1985 09:00:00)-Water Temperature (C)]]*OO[[#This Row],[42]]</f>
        <v>8.161790090815E-3</v>
      </c>
      <c r="AS451" s="10">
        <f>3/24000000*OO[[#This Row],[101 (01JUL1985 12:00:00)-Water Temperature (C)]]*OO[[#This Row],[43]]</f>
        <v>1.7564823348683749E-2</v>
      </c>
      <c r="AT451" s="10">
        <f>3/24000000*OO[[#This Row],[102 (01JUL1985 15:00:00)-Water Temperature (C)]]*OO[[#This Row],[44]]</f>
        <v>3.1172199461975001E-2</v>
      </c>
      <c r="AU451" s="10">
        <f>3/24000000*OO[[#This Row],[103 (01JUL1985 18:00:00)-Water Temperature (C)]]*OO[[#This Row],[45]]</f>
        <v>4.5830848174150007E-2</v>
      </c>
      <c r="AV451" s="10">
        <f>3/24000000*OO[[#This Row],[104 (01JUL1985 21:00:00)-Water Temperature (C)]]*OO[[#This Row],[46]]</f>
        <v>5.6629116180499997E-2</v>
      </c>
      <c r="AW451" s="10">
        <f>3/24000000*OO[[#This Row],[105 (02JUL1985 00:00:00)-Water Temperature (C)]]*OO[[#This Row],[47]]</f>
        <v>6.0730082085899993E-2</v>
      </c>
      <c r="AX451" s="10">
        <f>3/24000000*OO[[#This Row],[106 (02JUL1985 03:00:00)-Water Temperature (C)]]*OO[[#This Row],[48]]</f>
        <v>5.8487103753187497E-2</v>
      </c>
      <c r="AY451" s="10">
        <f>3/24000000*OO[[#This Row],[107 (02JUL1985 06:00:00)-Water Temperature (C)]]*OO[[#This Row],[49]]</f>
        <v>5.2439977376349999E-2</v>
      </c>
      <c r="AZ451" s="10">
        <f>3/24000000*OO[[#This Row],[108 (02JUL1985 09:00:00)-Water Temperature (C)]]*OO[[#This Row],[50]]</f>
        <v>4.6937821854E-2</v>
      </c>
      <c r="BA451" s="10">
        <f>3/24000000*OO[[#This Row],[109 (02JUL1985 12:00:00)-Water Temperature (C)]]*OO[[#This Row],[51]]</f>
        <v>3.7248053811199999E-2</v>
      </c>
      <c r="BB451" s="10">
        <f>3/24000000*OO[[#This Row],[110 (02JUL1985 15:00:00)-Water Temperature (C)]]*OO[[#This Row],[52]]</f>
        <v>2.6877685228199999E-2</v>
      </c>
      <c r="BC451" s="10">
        <f>3/24000000*OO[[#This Row],[111 (02JUL1985 18:00:00)-Water Temperature (C)]]*OO[[#This Row],[53]]</f>
        <v>1.7783352923094999E-2</v>
      </c>
      <c r="BD451" s="10">
        <f>3/24000000*OO[[#This Row],[112 (02JUL1985 21:00:00)-Water Temperature (C)]]*OO[[#This Row],[54]]</f>
        <v>1.0483999807995E-2</v>
      </c>
      <c r="BE451" s="10">
        <f>3/24000000*OO[[#This Row],[113 (03JUL1985 00:00:00)-Water Temperature (C)]]*OO[[#This Row],[55]]</f>
        <v>5.6391652860074987E-3</v>
      </c>
      <c r="BF451" s="10">
        <f>3/24000000*OO[[#This Row],[114 (03JUL1985 03:00:00)-Water Temperature (C)]]*OO[[#This Row],[56]]</f>
        <v>2.9603160027000001E-3</v>
      </c>
      <c r="BG451" s="10">
        <f>3/24000000*OO[[#This Row],[115 (03JUL1985 06:00:00)-Water Temperature (C)]]*OO[[#This Row],[57]]</f>
        <v>1.5422507121211249E-3</v>
      </c>
      <c r="BH451" s="10">
        <f>3/24000000*OO[[#This Row],[116 (03JUL1985 09:00:00)-Water Temperature (C)]]*OO[[#This Row],[58]]</f>
        <v>8.6473909201999991E-4</v>
      </c>
      <c r="BI451" s="10">
        <f>3/24000000*OO[[#This Row],[117 (03JUL1985 12:00:00)-Water Temperature (C)]]*OO[[#This Row],[59]]</f>
        <v>4.92427456848E-4</v>
      </c>
      <c r="BJ451" s="10">
        <f>3/24000000*OO[[#This Row],[118 (03JUL1985 15:00:00)-Water Temperature (C)]]*OO[[#This Row],[60]]</f>
        <v>2.8947723447824997E-4</v>
      </c>
      <c r="BK451" s="10">
        <f>3/24000000*OO[[#This Row],[119 (03JUL1985 18:00:00)-Water Temperature (C)]]*OO[[#This Row],[61]]</f>
        <v>1.8768814112468749E-4</v>
      </c>
      <c r="BL451" s="10">
        <f>3/24000000*OO[[#This Row],[120 (03JUL1985 21:00:00)-Water Temperature (C)]]*OO[[#This Row],[62]]</f>
        <v>1.3068960158493749E-4</v>
      </c>
      <c r="BM451" s="10">
        <f>3/24000000*OO[[#This Row],[121 (04JUL1985 00:00:00)-Water Temperature (C)]]*OO[[#This Row],[63]]</f>
        <v>9.957712895156248E-5</v>
      </c>
      <c r="BN451" s="10">
        <f>3/24000000*OO[[#This Row],[122 (04JUL1985 03:00:00)-Water Temperature (C)]]*OO[[#This Row],[64]]</f>
        <v>8.2899024906400002E-5</v>
      </c>
      <c r="BO451" s="10">
        <f>3/24000000*OO[[#This Row],[123 (04JUL1985 06:00:00)-Water Temperature (C)]]*OO[[#This Row],[65]]</f>
        <v>7.2787660885800004E-5</v>
      </c>
      <c r="BP451" s="10">
        <f>3/24000000*OO[[#This Row],[124 (04JUL1985 09:00:00)-Water Temperature (C)]]*OO[[#This Row],[66]]</f>
        <v>6.7983985290650002E-5</v>
      </c>
      <c r="BQ451" s="10">
        <f>3/24000000*OO[[#This Row],[125 (04JUL1985 12:00:00)-Water Temperature (C)]]*OO[[#This Row],[67]]</f>
        <v>6.1233640664400005E-5</v>
      </c>
      <c r="BR451" s="10">
        <f>3/24000000*OO[[#This Row],[126 (04JUL1985 15:00:00)-Water Temperature (C)]]*OO[[#This Row],[68]]</f>
        <v>5.4821027859749998E-5</v>
      </c>
      <c r="BS451" s="10">
        <f>3/24000000*OO[[#This Row],[127 (04JUL1985 18:00:00)-Water Temperature (C)]]*OO[[#This Row],[69]]</f>
        <v>4.6371215836999993E-5</v>
      </c>
      <c r="BT451" s="10">
        <f>3/24000000*OO[[#This Row],[128 (04JUL1985 21:00:00)-Water Temperature (C)]]*OO[[#This Row],[70]]</f>
        <v>3.8542717718999993E-5</v>
      </c>
      <c r="BU451" s="10">
        <f>3/24000000*OO[[#This Row],[129 (05JUL1985 00:00:00)-Water Temperature (C)]]*OO[[#This Row],[71]]</f>
        <v>3.2343763335187497E-5</v>
      </c>
      <c r="BV451" s="10">
        <f>3/24000000*OO[[#This Row],[130 (05JUL1985 03:00:00)-Water Temperature (C)]]*OO[[#This Row],[72]]</f>
        <v>2.7443100172949998E-5</v>
      </c>
      <c r="BW451" s="10">
        <f>3/24000000*OO[[#This Row],[131 (05JUL1985 06:00:00)-Water Temperature (C)]]*OO[[#This Row],[73]]</f>
        <v>2.3557615816034998E-5</v>
      </c>
      <c r="BX451" s="10">
        <f>3/24000000*OO[[#This Row],[132 (05JUL1985 09:00:00)-Water Temperature (C)]]*OO[[#This Row],[74]]</f>
        <v>2.1410268980801249E-5</v>
      </c>
      <c r="BY451" s="10">
        <f>3/24000000*OO[[#This Row],[133 (05JUL1985 12:00:00)-Water Temperature (C)]]*OO[[#This Row],[75]]</f>
        <v>1.813937324196E-5</v>
      </c>
      <c r="BZ451" s="10">
        <f>3/24000000*OO[[#This Row],[134 (05JUL1985 15:00:00)-Water Temperature (C)]]*OO[[#This Row],[76]]</f>
        <v>1.5279369113347499E-5</v>
      </c>
      <c r="CA451" s="10">
        <f>3/24000000*OO[[#This Row],[135 (05JUL1985 18:00:00)-Water Temperature (C)]]*OO[[#This Row],[77]]</f>
        <v>1.2511984538681249E-5</v>
      </c>
      <c r="CB451" s="10">
        <f>3/24000000*OO[[#This Row],[136 (05JUL1985 21:00:00)-Water Temperature (C)]]*OO[[#This Row],[78]]</f>
        <v>9.8234031478162496E-6</v>
      </c>
      <c r="CC451" s="10">
        <f>3/24000000*OO[[#This Row],[137 (06JUL1985 00:00:00)-Water Temperature (C)]]*OO[[#This Row],[79]]</f>
        <v>7.5950654130675002E-6</v>
      </c>
      <c r="CD451" s="10">
        <f>3/24000000*OO[[#This Row],[138 (06JUL1985 03:00:00)-Water Temperature (C)]]*OO[[#This Row],[80]]</f>
        <v>6.0066873065374991E-6</v>
      </c>
      <c r="CE451" s="10">
        <f>3/24000000*OO[[#This Row],[139 (06JUL1985 06:00:00)-Water Temperature (C)]]*OO[[#This Row],[81]]</f>
        <v>5.0141928169199993E-6</v>
      </c>
      <c r="CF451" s="10">
        <f>3/24000000*OO[[#This Row],[140 (06JUL1985 09:00:00)-Water Temperature (C)]]*OO[[#This Row],[82]]</f>
        <v>4.5933684293549996E-6</v>
      </c>
      <c r="CG451" s="10">
        <f>3/24000000*OO[[#This Row],[141 (06JUL1985 12:00:00)-Water Temperature (C)]]*OO[[#This Row],[83]]</f>
        <v>4.0932922898850001E-6</v>
      </c>
      <c r="CH451" s="10">
        <f>3/24000000*OO[[#This Row],[142 (06JUL1985 15:00:00)-Water Temperature (C)]]*OO[[#This Row],[84]]</f>
        <v>3.7009726569724998E-6</v>
      </c>
      <c r="CI451" s="10">
        <f>3/24000000*OO[[#This Row],[143 (06JUL1985 18:00:00)-Water Temperature (C)]]*OO[[#This Row],[85]]</f>
        <v>3.4042018677637493E-6</v>
      </c>
      <c r="CJ451" s="10">
        <f>3/24000000*OO[[#This Row],[144 (06JUL1985 21:00:00)-Water Temperature (C)]]*OO[[#This Row],[86]]</f>
        <v>3.0119147331749999E-6</v>
      </c>
      <c r="CK451" s="10">
        <f>3/24000000*OO[[#This Row],[145 (07JUL1985 00:00:00)-Water Temperature (C)]]*OO[[#This Row],[87]]</f>
        <v>2.64859958454525E-6</v>
      </c>
      <c r="CL451" s="10">
        <f>3/24000000*OO[[#This Row],[146 (07JUL1985 03:00:00)-Water Temperature (C)]]*OO[[#This Row],[88]]</f>
        <v>2.4365792789412502E-6</v>
      </c>
      <c r="CM451" s="10">
        <f>3/24000000*OO[[#This Row],[147 (07JUL1985 06:00:00)-Water Temperature (C)]]*OO[[#This Row],[89]]</f>
        <v>2.3212539960170001E-6</v>
      </c>
      <c r="CN451" s="10">
        <f>3/24000000*OO[[#This Row],[148 (07JUL1985 09:00:00)-Water Temperature (C)]]*OO[[#This Row],[90]]</f>
        <v>2.3640807498457496E-6</v>
      </c>
      <c r="CO451" s="10">
        <f>3/24000000*OO[[#This Row],[149 (07JUL1985 12:00:00)-Water Temperature (C)]]*OO[[#This Row],[91]]</f>
        <v>2.3692257813273748E-6</v>
      </c>
      <c r="CP451" s="10">
        <f>3/24000000*OO[[#This Row],[150 (07JUL1985 15:00:00)-Water Temperature (C)]]*OO[[#This Row],[92]]</f>
        <v>2.3140405205272499E-6</v>
      </c>
      <c r="CQ451" s="10">
        <f>3/24000000*OO[[#This Row],[151 (07JUL1985 18:00:00)-Water Temperature (C)]]*OO[[#This Row],[93]]</f>
        <v>2.2426860715852499E-6</v>
      </c>
      <c r="CR451" s="10">
        <f>3/24000000*OO[[#This Row],[152 (07JUL1985 21:00:00)-Water Temperature (C)]]*OO[[#This Row],[94]]</f>
        <v>2.0771439128500001E-6</v>
      </c>
      <c r="CS451" s="10">
        <f>3/24000000*OO[[#This Row],[153 (08JUL1985 00:00:00)-Water Temperature (C)]]*OO[[#This Row],[95]]</f>
        <v>1.9288162041119998E-6</v>
      </c>
      <c r="CT451" s="10">
        <f>3/24000000*OO[[#This Row],[154 (08JUL1985 03:00:00)-Water Temperature (C)]]*OO[[#This Row],[96]]</f>
        <v>1.8306176972094999E-6</v>
      </c>
      <c r="CU451" s="10">
        <f>3/24000000*OO[[#This Row],[155 (08JUL1985 06:00:00)-Water Temperature (C)]]*OO[[#This Row],[97]]</f>
        <v>1.7646073937175001E-6</v>
      </c>
      <c r="CV451" s="10">
        <f>3/24000000*OO[[#This Row],[156 (08JUL1985 09:00:00)-Water Temperature (C)]]*OO[[#This Row],[98]]</f>
        <v>1.7112623799381248E-6</v>
      </c>
      <c r="CW451" s="10">
        <f>3/24000000*OO[[#This Row],[157 (08JUL1985 12:00:00)-Water Temperature (C)]]*OO[[#This Row],[99]]</f>
        <v>1.6969939647700001E-6</v>
      </c>
    </row>
    <row r="452" spans="1:101" x14ac:dyDescent="0.35">
      <c r="A452" t="s">
        <v>459</v>
      </c>
      <c r="B452">
        <v>824.09389999999996</v>
      </c>
      <c r="C452" s="10">
        <f>3/24*OO[[#This Row],[59 (26JUN1985 06:00:00)-Water Temperature (C)]]*OO[[#This Row],[1]]/SUM(OO[1])</f>
        <v>0</v>
      </c>
      <c r="D452" s="10">
        <f>3/24*OO[[#This Row],[60 (26JUN1985 09:00:00)-Water Temperature (C)]]*OO[[#This Row],[2]]/SUM(OO[2])</f>
        <v>0</v>
      </c>
      <c r="E452" s="10">
        <f>3/24*OO[[#This Row],[61 (26JUN1985 12:00:00)-Water Temperature (C)]]*OO[[#This Row],[3]]/SUM(OO[3])</f>
        <v>0</v>
      </c>
      <c r="F452" s="10">
        <f>3/24*OO[[#This Row],[62 (26JUN1985 15:00:00)-Water Temperature (C)]]*OO[[#This Row],[4]]/SUM(OO[4])</f>
        <v>0</v>
      </c>
      <c r="G452" s="10">
        <f>3/24*OO[[#This Row],[63 (26JUN1985 18:00:00)-Water Temperature (C)]]*OO[[#This Row],[5]]/SUM(OO[5])</f>
        <v>0</v>
      </c>
      <c r="H452" s="10">
        <f>3/24*OO[[#This Row],[64 (26JUN1985 21:00:00)-Water Temperature (C)]]*OO[[#This Row],[6]]/SUM(OO[6])</f>
        <v>0</v>
      </c>
      <c r="I452" s="10">
        <f>3/24*OO[[#This Row],[65 (27JUN1985 00:00:00)-Water Temperature (C)]]*OO[[#This Row],[7]]/SUM(OO[7])</f>
        <v>0</v>
      </c>
      <c r="J452" s="10">
        <f>3/24*OO[[#This Row],[66 (27JUN1985 03:00:00)-Water Temperature (C)]]*OO[[#This Row],[8]]/SUM(OO[8])</f>
        <v>0</v>
      </c>
      <c r="K452" s="10">
        <f>3/24*OO[[#This Row],[67 (27JUN1985 06:00:00)-Water Temperature (C)]]*OO[[#This Row],[9]]/SUM(OO[9])</f>
        <v>0</v>
      </c>
      <c r="L452" s="10">
        <f>3/24*OO[[#This Row],[68 (27JUN1985 09:00:00)-Water Temperature (C)]]*OO[[#This Row],[10]]/SUM(OO[10])</f>
        <v>0</v>
      </c>
      <c r="M452" s="10">
        <f>3/24*OO[[#This Row],[69 (27JUN1985 12:00:00)-Water Temperature (C)]]*OO[[#This Row],[11]]/SUM(OO[11])</f>
        <v>0</v>
      </c>
      <c r="N452" s="10">
        <f>3/24*OO[[#This Row],[70 (27JUN1985 15:00:00)-Water Temperature (C)]]*OO[[#This Row],[12]]/SUM(OO[12])</f>
        <v>0</v>
      </c>
      <c r="O452" s="10">
        <f>3/24*OO[[#This Row],[71 (27JUN1985 18:00:00)-Water Temperature (C)]]*OO[[#This Row],[13]]/SUM(OO[13])</f>
        <v>0</v>
      </c>
      <c r="P452" s="10">
        <f>3/24*OO[[#This Row],[72 (27JUN1985 21:00:00)-Water Temperature (C)]]*OO[[#This Row],[14]]/SUM(OO[14])</f>
        <v>0</v>
      </c>
      <c r="Q452" s="10">
        <f>3/24*OO[[#This Row],[73 (28JUN1985 00:00:00)-Water Temperature (C)]]*OO[[#This Row],[15]]/SUM(OO[15])</f>
        <v>0</v>
      </c>
      <c r="R452" s="10">
        <f>3/24*OO[[#This Row],[74 (28JUN1985 03:00:00)-Water Temperature (C)]]*OO[[#This Row],[16]]/SUM(OO[16])</f>
        <v>0</v>
      </c>
      <c r="S452" s="10">
        <f>3/24*OO[[#This Row],[75 (28JUN1985 06:00:00)-Water Temperature (C)]]*OO[[#This Row],[17]]/SUM(OO[17])</f>
        <v>0</v>
      </c>
      <c r="T452" s="10">
        <f>3/24*OO[[#This Row],[76 (28JUN1985 09:00:00)-Water Temperature (C)]]*OO[[#This Row],[18]]/SUM(OO[18])</f>
        <v>0</v>
      </c>
      <c r="U452" s="10">
        <f>3/24*OO[[#This Row],[77 (28JUN1985 12:00:00)-Water Temperature (C)]]*OO[[#This Row],[19]]/SUM(OO[19])</f>
        <v>0</v>
      </c>
      <c r="V452" s="10">
        <f>3/24000000*OO[[#This Row],[78 (28JUN1985 15:00:00)-Water Temperature (C)]]*OO[[#This Row],[20]]</f>
        <v>0</v>
      </c>
      <c r="W452" s="10">
        <f>3/24000000*OO[[#This Row],[79 (28JUN1985 18:00:00)-Water Temperature (C)]]*OO[[#This Row],[21]]</f>
        <v>0</v>
      </c>
      <c r="X452" s="10">
        <f>3/24000000*OO[[#This Row],[80 (28JUN1985 21:00:00)-Water Temperature (C)]]*OO[[#This Row],[22]]</f>
        <v>0</v>
      </c>
      <c r="Y452" s="10">
        <f>3/24000000*OO[[#This Row],[81 (29JUN1985 00:00:00)-Water Temperature (C)]]*OO[[#This Row],[23]]</f>
        <v>0</v>
      </c>
      <c r="Z452" s="10">
        <f>3/24000000*OO[[#This Row],[82 (29JUN1985 03:00:00)-Water Temperature (C)]]*OO[[#This Row],[24]]</f>
        <v>0</v>
      </c>
      <c r="AA452" s="10">
        <f>3/24000000*OO[[#This Row],[83 (29JUN1985 06:00:00)-Water Temperature (C)]]*OO[[#This Row],[25]]</f>
        <v>2.0409580879500003E-39</v>
      </c>
      <c r="AB452" s="10">
        <f>3/24000000*OO[[#This Row],[84 (29JUN1985 09:00:00)-Water Temperature (C)]]*OO[[#This Row],[26]]</f>
        <v>8.0849140014500007E-33</v>
      </c>
      <c r="AC452" s="10">
        <f>3/24000000*OO[[#This Row],[85 (29JUN1985 12:00:00)-Water Temperature (C)]]*OO[[#This Row],[27]]</f>
        <v>1.4873069115449998E-27</v>
      </c>
      <c r="AD452" s="10">
        <f>3/24000000*OO[[#This Row],[86 (29JUN1985 15:00:00)-Water Temperature (C)]]*OO[[#This Row],[28]]</f>
        <v>1.936339491352E-23</v>
      </c>
      <c r="AE452" s="10">
        <f>3/24000000*OO[[#This Row],[88 (29JUN1985 21:00:00)-Water Temperature (C)]]*OO[[#This Row],[30]]</f>
        <v>2.6437649803031245E-17</v>
      </c>
      <c r="AF452" s="10">
        <f>3/24000000*OO[[#This Row],[88 (29JUN1985 21:00:00)-Water Temperature (C)]]*OO[[#This Row],[30]]</f>
        <v>2.6437649803031245E-17</v>
      </c>
      <c r="AG452" s="10">
        <f>3/24000000*OO[[#This Row],[89 (30JUN1985 00:00:00)-Water Temperature (C)]]*OO[[#This Row],[31]]</f>
        <v>6.3354784820249993E-15</v>
      </c>
      <c r="AH452" s="10">
        <f>3/24000000*OO[[#This Row],[90 (30JUN1985 03:00:00)-Water Temperature (C)]]*OO[[#This Row],[32]]</f>
        <v>7.1928565031024995E-13</v>
      </c>
      <c r="AI452" s="10">
        <f>3/24000000*OO[[#This Row],[91 (30JUN1985 06:00:00)-Water Temperature (C)]]*OO[[#This Row],[33]]</f>
        <v>4.3716861995900005E-11</v>
      </c>
      <c r="AJ452" s="10">
        <f>3/24000000*OO[[#This Row],[92 (30JUN1985 09:00:00)-Water Temperature (C)]]*OO[[#This Row],[34]]</f>
        <v>1.6131931874643749E-9</v>
      </c>
      <c r="AK452" s="10">
        <f>3/24000000*OO[[#This Row],[93 (30JUN1985 12:00:00)-Water Temperature (C)]]*OO[[#This Row],[35]]</f>
        <v>3.7781033567462497E-8</v>
      </c>
      <c r="AL452" s="10">
        <f>3/24000000*OO[[#This Row],[94 (30JUN1985 15:00:00)-Water Temperature (C)]]*OO[[#This Row],[36]]</f>
        <v>5.7851455670662497E-7</v>
      </c>
      <c r="AM452" s="10">
        <f>3/24000000*OO[[#This Row],[95 (30JUN1985 18:00:00)-Water Temperature (C)]]*OO[[#This Row],[37]]</f>
        <v>5.9505178918499991E-6</v>
      </c>
      <c r="AN452" s="10">
        <f>3/24000000*OO[[#This Row],[96 (30JUN1985 21:00:00)-Water Temperature (C)]]*OO[[#This Row],[38]]</f>
        <v>4.1832724661224997E-5</v>
      </c>
      <c r="AO452" s="10">
        <f>3/24000000*OO[[#This Row],[97 (01JUL1985 00:00:00)-Water Temperature (C)]]*OO[[#This Row],[39]]</f>
        <v>2.1452427076657502E-4</v>
      </c>
      <c r="AP452" s="10">
        <f>3/24000000*OO[[#This Row],[98 (01JUL1985 03:00:00)-Water Temperature (C)]]*OO[[#This Row],[40]]</f>
        <v>8.4518144619550001E-4</v>
      </c>
      <c r="AQ452" s="10">
        <f>3/24000000*OO[[#This Row],[99 (01JUL1985 06:00:00)-Water Temperature (C)]]*OO[[#This Row],[41]]</f>
        <v>2.67653093772875E-3</v>
      </c>
      <c r="AR452" s="10">
        <f>3/24000000*OO[[#This Row],[100 (01JUL1985 09:00:00)-Water Temperature (C)]]*OO[[#This Row],[42]]</f>
        <v>7.4642275502812497E-3</v>
      </c>
      <c r="AS452" s="10">
        <f>3/24000000*OO[[#This Row],[101 (01JUL1985 12:00:00)-Water Temperature (C)]]*OO[[#This Row],[43]]</f>
        <v>1.6635776761016251E-2</v>
      </c>
      <c r="AT452" s="10">
        <f>3/24000000*OO[[#This Row],[102 (01JUL1985 15:00:00)-Water Temperature (C)]]*OO[[#This Row],[44]]</f>
        <v>3.0387197749999997E-2</v>
      </c>
      <c r="AU452" s="10">
        <f>3/24000000*OO[[#This Row],[103 (01JUL1985 18:00:00)-Water Temperature (C)]]*OO[[#This Row],[45]]</f>
        <v>4.5924899856325002E-2</v>
      </c>
      <c r="AV452" s="10">
        <f>3/24000000*OO[[#This Row],[104 (01JUL1985 21:00:00)-Water Temperature (C)]]*OO[[#This Row],[46]]</f>
        <v>5.8218202047575003E-2</v>
      </c>
      <c r="AW452" s="10">
        <f>3/24000000*OO[[#This Row],[105 (02JUL1985 00:00:00)-Water Temperature (C)]]*OO[[#This Row],[47]]</f>
        <v>6.3841679232074997E-2</v>
      </c>
      <c r="AX452" s="10">
        <f>3/24000000*OO[[#This Row],[106 (02JUL1985 03:00:00)-Water Temperature (C)]]*OO[[#This Row],[48]]</f>
        <v>6.2727789553637489E-2</v>
      </c>
      <c r="AY452" s="10">
        <f>3/24000000*OO[[#This Row],[107 (02JUL1985 06:00:00)-Water Temperature (C)]]*OO[[#This Row],[49]]</f>
        <v>5.7238696667999987E-2</v>
      </c>
      <c r="AZ452" s="10">
        <f>3/24000000*OO[[#This Row],[108 (02JUL1985 09:00:00)-Water Temperature (C)]]*OO[[#This Row],[50]]</f>
        <v>5.2331428381050003E-2</v>
      </c>
      <c r="BA452" s="10">
        <f>3/24000000*OO[[#This Row],[109 (02JUL1985 12:00:00)-Water Temperature (C)]]*OO[[#This Row],[51]]</f>
        <v>4.2511387312499996E-2</v>
      </c>
      <c r="BB452" s="10">
        <f>3/24000000*OO[[#This Row],[110 (02JUL1985 15:00:00)-Water Temperature (C)]]*OO[[#This Row],[52]]</f>
        <v>3.1264888781374997E-2</v>
      </c>
      <c r="BC452" s="10">
        <f>3/24000000*OO[[#This Row],[111 (02JUL1985 18:00:00)-Water Temperature (C)]]*OO[[#This Row],[53]]</f>
        <v>2.1086688855127499E-2</v>
      </c>
      <c r="BD452" s="10">
        <f>3/24000000*OO[[#This Row],[112 (02JUL1985 21:00:00)-Water Temperature (C)]]*OO[[#This Row],[54]]</f>
        <v>1.2658388331439998E-2</v>
      </c>
      <c r="BE452" s="10">
        <f>3/24000000*OO[[#This Row],[113 (03JUL1985 00:00:00)-Water Temperature (C)]]*OO[[#This Row],[55]]</f>
        <v>6.875830236035E-3</v>
      </c>
      <c r="BF452" s="10">
        <f>3/24000000*OO[[#This Row],[114 (03JUL1985 03:00:00)-Water Temperature (C)]]*OO[[#This Row],[56]]</f>
        <v>3.6360163068525002E-3</v>
      </c>
      <c r="BG452" s="10">
        <f>3/24000000*OO[[#This Row],[115 (03JUL1985 06:00:00)-Water Temperature (C)]]*OO[[#This Row],[57]]</f>
        <v>1.9040112945682497E-3</v>
      </c>
      <c r="BH452" s="10">
        <f>3/24000000*OO[[#This Row],[116 (03JUL1985 09:00:00)-Water Temperature (C)]]*OO[[#This Row],[58]]</f>
        <v>1.0715655692924999E-3</v>
      </c>
      <c r="BI452" s="10">
        <f>3/24000000*OO[[#This Row],[117 (03JUL1985 12:00:00)-Water Temperature (C)]]*OO[[#This Row],[59]]</f>
        <v>6.1064218072874989E-4</v>
      </c>
      <c r="BJ452" s="10">
        <f>3/24000000*OO[[#This Row],[118 (03JUL1985 15:00:00)-Water Temperature (C)]]*OO[[#This Row],[60]]</f>
        <v>3.54080577108E-4</v>
      </c>
      <c r="BK452" s="10">
        <f>3/24000000*OO[[#This Row],[119 (03JUL1985 18:00:00)-Water Temperature (C)]]*OO[[#This Row],[61]]</f>
        <v>2.2354459106557496E-4</v>
      </c>
      <c r="BL452" s="10">
        <f>3/24000000*OO[[#This Row],[120 (03JUL1985 21:00:00)-Water Temperature (C)]]*OO[[#This Row],[62]]</f>
        <v>1.5148278793602498E-4</v>
      </c>
      <c r="BM452" s="10">
        <f>3/24000000*OO[[#This Row],[121 (04JUL1985 00:00:00)-Water Temperature (C)]]*OO[[#This Row],[63]]</f>
        <v>1.1244359624999998E-4</v>
      </c>
      <c r="BN452" s="10">
        <f>3/24000000*OO[[#This Row],[122 (04JUL1985 03:00:00)-Water Temperature (C)]]*OO[[#This Row],[64]]</f>
        <v>9.2225328061649995E-5</v>
      </c>
      <c r="BO452" s="10">
        <f>3/24000000*OO[[#This Row],[123 (04JUL1985 06:00:00)-Water Temperature (C)]]*OO[[#This Row],[65]]</f>
        <v>8.04632727272E-5</v>
      </c>
      <c r="BP452" s="10">
        <f>3/24000000*OO[[#This Row],[124 (04JUL1985 09:00:00)-Water Temperature (C)]]*OO[[#This Row],[66]]</f>
        <v>7.5166268943375008E-5</v>
      </c>
      <c r="BQ452" s="10">
        <f>3/24000000*OO[[#This Row],[125 (04JUL1985 12:00:00)-Water Temperature (C)]]*OO[[#This Row],[67]]</f>
        <v>6.8209803485999994E-5</v>
      </c>
      <c r="BR452" s="10">
        <f>3/24000000*OO[[#This Row],[126 (04JUL1985 15:00:00)-Water Temperature (C)]]*OO[[#This Row],[68]]</f>
        <v>6.1374270733124991E-5</v>
      </c>
      <c r="BS452" s="10">
        <f>3/24000000*OO[[#This Row],[127 (04JUL1985 18:00:00)-Water Temperature (C)]]*OO[[#This Row],[69]]</f>
        <v>5.2231120025424992E-5</v>
      </c>
      <c r="BT452" s="10">
        <f>3/24000000*OO[[#This Row],[128 (04JUL1985 21:00:00)-Water Temperature (C)]]*OO[[#This Row],[70]]</f>
        <v>4.3426669550449996E-5</v>
      </c>
      <c r="BU452" s="10">
        <f>3/24000000*OO[[#This Row],[129 (05JUL1985 00:00:00)-Water Temperature (C)]]*OO[[#This Row],[71]]</f>
        <v>3.6413564488875001E-5</v>
      </c>
      <c r="BV452" s="10">
        <f>3/24000000*OO[[#This Row],[130 (05JUL1985 03:00:00)-Water Temperature (C)]]*OO[[#This Row],[72]]</f>
        <v>3.0901723532362497E-5</v>
      </c>
      <c r="BW452" s="10">
        <f>3/24000000*OO[[#This Row],[131 (05JUL1985 06:00:00)-Water Temperature (C)]]*OO[[#This Row],[73]]</f>
        <v>2.6547653297900002E-5</v>
      </c>
      <c r="BX452" s="10">
        <f>3/24000000*OO[[#This Row],[132 (05JUL1985 09:00:00)-Water Temperature (C)]]*OO[[#This Row],[74]]</f>
        <v>2.4239816665899998E-5</v>
      </c>
      <c r="BY452" s="10">
        <f>3/24000000*OO[[#This Row],[133 (05JUL1985 12:00:00)-Water Temperature (C)]]*OO[[#This Row],[75]]</f>
        <v>2.0756761871069998E-5</v>
      </c>
      <c r="BZ452" s="10">
        <f>3/24000000*OO[[#This Row],[134 (05JUL1985 15:00:00)-Water Temperature (C)]]*OO[[#This Row],[76]]</f>
        <v>1.7571228691954996E-5</v>
      </c>
      <c r="CA452" s="10">
        <f>3/24000000*OO[[#This Row],[135 (05JUL1985 18:00:00)-Water Temperature (C)]]*OO[[#This Row],[77]]</f>
        <v>1.4498186015174998E-5</v>
      </c>
      <c r="CB452" s="10">
        <f>3/24000000*OO[[#This Row],[136 (05JUL1985 21:00:00)-Water Temperature (C)]]*OO[[#This Row],[78]]</f>
        <v>1.1425291509360001E-5</v>
      </c>
      <c r="CC452" s="10">
        <f>3/24000000*OO[[#This Row],[137 (06JUL1985 00:00:00)-Water Temperature (C)]]*OO[[#This Row],[79]]</f>
        <v>8.8062401923650006E-6</v>
      </c>
      <c r="CD452" s="10">
        <f>3/24000000*OO[[#This Row],[138 (06JUL1985 03:00:00)-Water Temperature (C)]]*OO[[#This Row],[80]]</f>
        <v>6.939122493399999E-6</v>
      </c>
      <c r="CE452" s="10">
        <f>3/24000000*OO[[#This Row],[139 (06JUL1985 06:00:00)-Water Temperature (C)]]*OO[[#This Row],[81]]</f>
        <v>5.7675220470349997E-6</v>
      </c>
      <c r="CF452" s="10">
        <f>3/24000000*OO[[#This Row],[140 (06JUL1985 09:00:00)-Water Temperature (C)]]*OO[[#This Row],[82]]</f>
        <v>5.2967339301974998E-6</v>
      </c>
      <c r="CG452" s="10">
        <f>3/24000000*OO[[#This Row],[141 (06JUL1985 12:00:00)-Water Temperature (C)]]*OO[[#This Row],[83]]</f>
        <v>4.7327947911149992E-6</v>
      </c>
      <c r="CH452" s="10">
        <f>3/24000000*OO[[#This Row],[142 (06JUL1985 15:00:00)-Water Temperature (C)]]*OO[[#This Row],[84]]</f>
        <v>4.2625803464749993E-6</v>
      </c>
      <c r="CI452" s="10">
        <f>3/24000000*OO[[#This Row],[143 (06JUL1985 18:00:00)-Water Temperature (C)]]*OO[[#This Row],[85]]</f>
        <v>3.9152445158175003E-6</v>
      </c>
      <c r="CJ452" s="10">
        <f>3/24000000*OO[[#This Row],[144 (06JUL1985 21:00:00)-Water Temperature (C)]]*OO[[#This Row],[86]]</f>
        <v>3.4557020428075E-6</v>
      </c>
      <c r="CK452" s="10">
        <f>3/24000000*OO[[#This Row],[145 (07JUL1985 00:00:00)-Water Temperature (C)]]*OO[[#This Row],[87]]</f>
        <v>3.0116668830137505E-6</v>
      </c>
      <c r="CL452" s="10">
        <f>3/24000000*OO[[#This Row],[146 (07JUL1985 03:00:00)-Water Temperature (C)]]*OO[[#This Row],[88]]</f>
        <v>2.7572161356599998E-6</v>
      </c>
      <c r="CM452" s="10">
        <f>3/24000000*OO[[#This Row],[147 (07JUL1985 06:00:00)-Water Temperature (C)]]*OO[[#This Row],[89]]</f>
        <v>2.619045143830375E-6</v>
      </c>
      <c r="CN452" s="10">
        <f>3/24000000*OO[[#This Row],[148 (07JUL1985 09:00:00)-Water Temperature (C)]]*OO[[#This Row],[90]]</f>
        <v>2.6820345008662501E-6</v>
      </c>
      <c r="CO452" s="10">
        <f>3/24000000*OO[[#This Row],[149 (07JUL1985 12:00:00)-Water Temperature (C)]]*OO[[#This Row],[91]]</f>
        <v>2.7036501716790001E-6</v>
      </c>
      <c r="CP452" s="10">
        <f>3/24000000*OO[[#This Row],[150 (07JUL1985 15:00:00)-Water Temperature (C)]]*OO[[#This Row],[92]]</f>
        <v>2.6464106149923748E-6</v>
      </c>
      <c r="CQ452" s="10">
        <f>3/24000000*OO[[#This Row],[151 (07JUL1985 18:00:00)-Water Temperature (C)]]*OO[[#This Row],[93]]</f>
        <v>2.5688028650579997E-6</v>
      </c>
      <c r="CR452" s="10">
        <f>3/24000000*OO[[#This Row],[152 (07JUL1985 21:00:00)-Water Temperature (C)]]*OO[[#This Row],[94]]</f>
        <v>2.3749409285802499E-6</v>
      </c>
      <c r="CS452" s="10">
        <f>3/24000000*OO[[#This Row],[153 (08JUL1985 00:00:00)-Water Temperature (C)]]*OO[[#This Row],[95]]</f>
        <v>2.1934470249299998E-6</v>
      </c>
      <c r="CT452" s="10">
        <f>3/24000000*OO[[#This Row],[154 (08JUL1985 03:00:00)-Water Temperature (C)]]*OO[[#This Row],[96]]</f>
        <v>2.0771387849646245E-6</v>
      </c>
      <c r="CU452" s="10">
        <f>3/24000000*OO[[#This Row],[155 (08JUL1985 06:00:00)-Water Temperature (C)]]*OO[[#This Row],[97]]</f>
        <v>2.0045527093519999E-6</v>
      </c>
      <c r="CV452" s="10">
        <f>3/24000000*OO[[#This Row],[156 (08JUL1985 09:00:00)-Water Temperature (C)]]*OO[[#This Row],[98]]</f>
        <v>1.9497864136499996E-6</v>
      </c>
      <c r="CW452" s="10">
        <f>3/24000000*OO[[#This Row],[157 (08JUL1985 12:00:00)-Water Temperature (C)]]*OO[[#This Row],[99]]</f>
        <v>1.9478432008000004E-6</v>
      </c>
    </row>
    <row r="453" spans="1:101" x14ac:dyDescent="0.35">
      <c r="A453" t="s">
        <v>460</v>
      </c>
      <c r="B453">
        <v>818.27520000000004</v>
      </c>
      <c r="C453" s="10">
        <f>3/24*OO[[#This Row],[59 (26JUN1985 06:00:00)-Water Temperature (C)]]*OO[[#This Row],[1]]/SUM(OO[1])</f>
        <v>0</v>
      </c>
      <c r="D453" s="10">
        <f>3/24*OO[[#This Row],[60 (26JUN1985 09:00:00)-Water Temperature (C)]]*OO[[#This Row],[2]]/SUM(OO[2])</f>
        <v>0</v>
      </c>
      <c r="E453" s="10">
        <f>3/24*OO[[#This Row],[61 (26JUN1985 12:00:00)-Water Temperature (C)]]*OO[[#This Row],[3]]/SUM(OO[3])</f>
        <v>0</v>
      </c>
      <c r="F453" s="10">
        <f>3/24*OO[[#This Row],[62 (26JUN1985 15:00:00)-Water Temperature (C)]]*OO[[#This Row],[4]]/SUM(OO[4])</f>
        <v>0</v>
      </c>
      <c r="G453" s="10">
        <f>3/24*OO[[#This Row],[63 (26JUN1985 18:00:00)-Water Temperature (C)]]*OO[[#This Row],[5]]/SUM(OO[5])</f>
        <v>0</v>
      </c>
      <c r="H453" s="10">
        <f>3/24*OO[[#This Row],[64 (26JUN1985 21:00:00)-Water Temperature (C)]]*OO[[#This Row],[6]]/SUM(OO[6])</f>
        <v>0</v>
      </c>
      <c r="I453" s="10">
        <f>3/24*OO[[#This Row],[65 (27JUN1985 00:00:00)-Water Temperature (C)]]*OO[[#This Row],[7]]/SUM(OO[7])</f>
        <v>0</v>
      </c>
      <c r="J453" s="10">
        <f>3/24*OO[[#This Row],[66 (27JUN1985 03:00:00)-Water Temperature (C)]]*OO[[#This Row],[8]]/SUM(OO[8])</f>
        <v>0</v>
      </c>
      <c r="K453" s="10">
        <f>3/24*OO[[#This Row],[67 (27JUN1985 06:00:00)-Water Temperature (C)]]*OO[[#This Row],[9]]/SUM(OO[9])</f>
        <v>0</v>
      </c>
      <c r="L453" s="10">
        <f>3/24*OO[[#This Row],[68 (27JUN1985 09:00:00)-Water Temperature (C)]]*OO[[#This Row],[10]]/SUM(OO[10])</f>
        <v>0</v>
      </c>
      <c r="M453" s="10">
        <f>3/24*OO[[#This Row],[69 (27JUN1985 12:00:00)-Water Temperature (C)]]*OO[[#This Row],[11]]/SUM(OO[11])</f>
        <v>0</v>
      </c>
      <c r="N453" s="10">
        <f>3/24*OO[[#This Row],[70 (27JUN1985 15:00:00)-Water Temperature (C)]]*OO[[#This Row],[12]]/SUM(OO[12])</f>
        <v>0</v>
      </c>
      <c r="O453" s="10">
        <f>3/24*OO[[#This Row],[71 (27JUN1985 18:00:00)-Water Temperature (C)]]*OO[[#This Row],[13]]/SUM(OO[13])</f>
        <v>0</v>
      </c>
      <c r="P453" s="10">
        <f>3/24*OO[[#This Row],[72 (27JUN1985 21:00:00)-Water Temperature (C)]]*OO[[#This Row],[14]]/SUM(OO[14])</f>
        <v>0</v>
      </c>
      <c r="Q453" s="10">
        <f>3/24*OO[[#This Row],[73 (28JUN1985 00:00:00)-Water Temperature (C)]]*OO[[#This Row],[15]]/SUM(OO[15])</f>
        <v>0</v>
      </c>
      <c r="R453" s="10">
        <f>3/24*OO[[#This Row],[74 (28JUN1985 03:00:00)-Water Temperature (C)]]*OO[[#This Row],[16]]/SUM(OO[16])</f>
        <v>0</v>
      </c>
      <c r="S453" s="10">
        <f>3/24*OO[[#This Row],[75 (28JUN1985 06:00:00)-Water Temperature (C)]]*OO[[#This Row],[17]]/SUM(OO[17])</f>
        <v>0</v>
      </c>
      <c r="T453" s="10">
        <f>3/24*OO[[#This Row],[76 (28JUN1985 09:00:00)-Water Temperature (C)]]*OO[[#This Row],[18]]/SUM(OO[18])</f>
        <v>0</v>
      </c>
      <c r="U453" s="10">
        <f>3/24*OO[[#This Row],[77 (28JUN1985 12:00:00)-Water Temperature (C)]]*OO[[#This Row],[19]]/SUM(OO[19])</f>
        <v>0</v>
      </c>
      <c r="V453" s="10">
        <f>3/24000000*OO[[#This Row],[78 (28JUN1985 15:00:00)-Water Temperature (C)]]*OO[[#This Row],[20]]</f>
        <v>0</v>
      </c>
      <c r="W453" s="10">
        <f>3/24000000*OO[[#This Row],[79 (28JUN1985 18:00:00)-Water Temperature (C)]]*OO[[#This Row],[21]]</f>
        <v>0</v>
      </c>
      <c r="X453" s="10">
        <f>3/24000000*OO[[#This Row],[80 (28JUN1985 21:00:00)-Water Temperature (C)]]*OO[[#This Row],[22]]</f>
        <v>0</v>
      </c>
      <c r="Y453" s="10">
        <f>3/24000000*OO[[#This Row],[81 (29JUN1985 00:00:00)-Water Temperature (C)]]*OO[[#This Row],[23]]</f>
        <v>0</v>
      </c>
      <c r="Z453" s="10">
        <f>3/24000000*OO[[#This Row],[82 (29JUN1985 03:00:00)-Water Temperature (C)]]*OO[[#This Row],[24]]</f>
        <v>0</v>
      </c>
      <c r="AA453" s="10">
        <f>3/24000000*OO[[#This Row],[83 (29JUN1985 06:00:00)-Water Temperature (C)]]*OO[[#This Row],[25]]</f>
        <v>4.9166535237499995E-40</v>
      </c>
      <c r="AB453" s="10">
        <f>3/24000000*OO[[#This Row],[84 (29JUN1985 09:00:00)-Water Temperature (C)]]*OO[[#This Row],[26]]</f>
        <v>2.071603580537E-33</v>
      </c>
      <c r="AC453" s="10">
        <f>3/24000000*OO[[#This Row],[85 (29JUN1985 12:00:00)-Water Temperature (C)]]*OO[[#This Row],[27]]</f>
        <v>4.7488132391E-28</v>
      </c>
      <c r="AD453" s="10">
        <f>3/24000000*OO[[#This Row],[86 (29JUN1985 15:00:00)-Water Temperature (C)]]*OO[[#This Row],[28]]</f>
        <v>7.3860469187850005E-24</v>
      </c>
      <c r="AE453" s="10">
        <f>3/24000000*OO[[#This Row],[88 (29JUN1985 21:00:00)-Water Temperature (C)]]*OO[[#This Row],[30]]</f>
        <v>1.2462804883600001E-17</v>
      </c>
      <c r="AF453" s="10">
        <f>3/24000000*OO[[#This Row],[88 (29JUN1985 21:00:00)-Water Temperature (C)]]*OO[[#This Row],[30]]</f>
        <v>1.2462804883600001E-17</v>
      </c>
      <c r="AG453" s="10">
        <f>3/24000000*OO[[#This Row],[89 (30JUN1985 00:00:00)-Water Temperature (C)]]*OO[[#This Row],[31]]</f>
        <v>3.2162889581249997E-15</v>
      </c>
      <c r="AH453" s="10">
        <f>3/24000000*OO[[#This Row],[90 (30JUN1985 03:00:00)-Water Temperature (C)]]*OO[[#This Row],[32]]</f>
        <v>3.8921524253175002E-13</v>
      </c>
      <c r="AI453" s="10">
        <f>3/24000000*OO[[#This Row],[91 (30JUN1985 06:00:00)-Water Temperature (C)]]*OO[[#This Row],[33]]</f>
        <v>2.5063771095000001E-11</v>
      </c>
      <c r="AJ453" s="10">
        <f>3/24000000*OO[[#This Row],[92 (30JUN1985 09:00:00)-Water Temperature (C)]]*OO[[#This Row],[34]]</f>
        <v>9.7440223438912504E-10</v>
      </c>
      <c r="AK453" s="10">
        <f>3/24000000*OO[[#This Row],[93 (30JUN1985 12:00:00)-Water Temperature (C)]]*OO[[#This Row],[35]]</f>
        <v>2.4000761973580001E-8</v>
      </c>
      <c r="AL453" s="10">
        <f>3/24000000*OO[[#This Row],[94 (30JUN1985 15:00:00)-Water Temperature (C)]]*OO[[#This Row],[36]]</f>
        <v>3.8566597791050002E-7</v>
      </c>
      <c r="AM453" s="10">
        <f>3/24000000*OO[[#This Row],[95 (30JUN1985 18:00:00)-Water Temperature (C)]]*OO[[#This Row],[37]]</f>
        <v>4.1476764231049997E-6</v>
      </c>
      <c r="AN453" s="10">
        <f>3/24000000*OO[[#This Row],[96 (30JUN1985 21:00:00)-Water Temperature (C)]]*OO[[#This Row],[38]]</f>
        <v>3.0350191324449999E-5</v>
      </c>
      <c r="AO453" s="10">
        <f>3/24000000*OO[[#This Row],[97 (01JUL1985 00:00:00)-Water Temperature (C)]]*OO[[#This Row],[39]]</f>
        <v>1.6125238278975001E-4</v>
      </c>
      <c r="AP453" s="10">
        <f>3/24000000*OO[[#This Row],[98 (01JUL1985 03:00:00)-Water Temperature (C)]]*OO[[#This Row],[40]]</f>
        <v>6.5691608449887492E-4</v>
      </c>
      <c r="AQ453" s="10">
        <f>3/24000000*OO[[#This Row],[99 (01JUL1985 06:00:00)-Water Temperature (C)]]*OO[[#This Row],[41]]</f>
        <v>2.1444529013324998E-3</v>
      </c>
      <c r="AR453" s="10">
        <f>3/24000000*OO[[#This Row],[100 (01JUL1985 09:00:00)-Water Temperature (C)]]*OO[[#This Row],[42]]</f>
        <v>6.1627148582999993E-3</v>
      </c>
      <c r="AS453" s="10">
        <f>3/24000000*OO[[#This Row],[101 (01JUL1985 12:00:00)-Water Temperature (C)]]*OO[[#This Row],[43]]</f>
        <v>1.4202283019999998E-2</v>
      </c>
      <c r="AT453" s="10">
        <f>3/24000000*OO[[#This Row],[102 (01JUL1985 15:00:00)-Water Temperature (C)]]*OO[[#This Row],[44]]</f>
        <v>2.6664215948099999E-2</v>
      </c>
      <c r="AU453" s="10">
        <f>3/24000000*OO[[#This Row],[103 (01JUL1985 18:00:00)-Water Temperature (C)]]*OO[[#This Row],[45]]</f>
        <v>4.13660949112125E-2</v>
      </c>
      <c r="AV453" s="10">
        <f>3/24000000*OO[[#This Row],[104 (01JUL1985 21:00:00)-Water Temperature (C)]]*OO[[#This Row],[46]]</f>
        <v>5.3723458860399996E-2</v>
      </c>
      <c r="AW453" s="10">
        <f>3/24000000*OO[[#This Row],[105 (02JUL1985 00:00:00)-Water Temperature (C)]]*OO[[#This Row],[47]]</f>
        <v>6.015958405833751E-2</v>
      </c>
      <c r="AX453" s="10">
        <f>3/24000000*OO[[#This Row],[106 (02JUL1985 03:00:00)-Water Temperature (C)]]*OO[[#This Row],[48]]</f>
        <v>6.0203719501649995E-2</v>
      </c>
      <c r="AY453" s="10">
        <f>3/24000000*OO[[#This Row],[107 (02JUL1985 06:00:00)-Water Temperature (C)]]*OO[[#This Row],[49]]</f>
        <v>5.5821833992449998E-2</v>
      </c>
      <c r="AZ453" s="10">
        <f>3/24000000*OO[[#This Row],[108 (02JUL1985 09:00:00)-Water Temperature (C)]]*OO[[#This Row],[50]]</f>
        <v>5.1920486571750003E-2</v>
      </c>
      <c r="BA453" s="10">
        <f>3/24000000*OO[[#This Row],[109 (02JUL1985 12:00:00)-Water Temperature (C)]]*OO[[#This Row],[51]]</f>
        <v>4.307790302243749E-2</v>
      </c>
      <c r="BB453" s="10">
        <f>3/24000000*OO[[#This Row],[110 (02JUL1985 15:00:00)-Water Temperature (C)]]*OO[[#This Row],[52]]</f>
        <v>3.2214654745499997E-2</v>
      </c>
      <c r="BC453" s="10">
        <f>3/24000000*OO[[#This Row],[111 (02JUL1985 18:00:00)-Water Temperature (C)]]*OO[[#This Row],[53]]</f>
        <v>2.2084807431521251E-2</v>
      </c>
      <c r="BD453" s="10">
        <f>3/24000000*OO[[#This Row],[112 (02JUL1985 21:00:00)-Water Temperature (C)]]*OO[[#This Row],[54]]</f>
        <v>1.3471118271399999E-2</v>
      </c>
      <c r="BE453" s="10">
        <f>3/24000000*OO[[#This Row],[113 (03JUL1985 00:00:00)-Water Temperature (C)]]*OO[[#This Row],[55]]</f>
        <v>7.3837616226300005E-3</v>
      </c>
      <c r="BF453" s="10">
        <f>3/24000000*OO[[#This Row],[114 (03JUL1985 03:00:00)-Water Temperature (C)]]*OO[[#This Row],[56]]</f>
        <v>3.9296227910399998E-3</v>
      </c>
      <c r="BG453" s="10">
        <f>3/24000000*OO[[#This Row],[115 (03JUL1985 06:00:00)-Water Temperature (C)]]*OO[[#This Row],[57]]</f>
        <v>2.068752676136125E-3</v>
      </c>
      <c r="BH453" s="10">
        <f>3/24000000*OO[[#This Row],[116 (03JUL1985 09:00:00)-Water Temperature (C)]]*OO[[#This Row],[58]]</f>
        <v>1.16763989656125E-3</v>
      </c>
      <c r="BI453" s="10">
        <f>3/24000000*OO[[#This Row],[117 (03JUL1985 12:00:00)-Water Temperature (C)]]*OO[[#This Row],[59]]</f>
        <v>6.6696343726650004E-4</v>
      </c>
      <c r="BJ453" s="10">
        <f>3/24000000*OO[[#This Row],[118 (03JUL1985 15:00:00)-Water Temperature (C)]]*OO[[#This Row],[60]]</f>
        <v>3.832490337615E-4</v>
      </c>
      <c r="BK453" s="10">
        <f>3/24000000*OO[[#This Row],[119 (03JUL1985 18:00:00)-Water Temperature (C)]]*OO[[#This Row],[61]]</f>
        <v>2.3665512768450002E-4</v>
      </c>
      <c r="BL453" s="10">
        <f>3/24000000*OO[[#This Row],[120 (03JUL1985 21:00:00)-Water Temperature (C)]]*OO[[#This Row],[62]]</f>
        <v>1.5652862805915001E-4</v>
      </c>
      <c r="BM453" s="10">
        <f>3/24000000*OO[[#This Row],[121 (04JUL1985 00:00:00)-Water Temperature (C)]]*OO[[#This Row],[63]]</f>
        <v>1.1335386107426249E-4</v>
      </c>
      <c r="BN453" s="10">
        <f>3/24000000*OO[[#This Row],[122 (04JUL1985 03:00:00)-Water Temperature (C)]]*OO[[#This Row],[64]]</f>
        <v>9.1479112822212506E-5</v>
      </c>
      <c r="BO453" s="10">
        <f>3/24000000*OO[[#This Row],[123 (04JUL1985 06:00:00)-Water Temperature (C)]]*OO[[#This Row],[65]]</f>
        <v>7.9126647245799994E-5</v>
      </c>
      <c r="BP453" s="10">
        <f>3/24000000*OO[[#This Row],[124 (04JUL1985 09:00:00)-Water Temperature (C)]]*OO[[#This Row],[66]]</f>
        <v>7.368606343065E-5</v>
      </c>
      <c r="BQ453" s="10">
        <f>3/24000000*OO[[#This Row],[125 (04JUL1985 12:00:00)-Water Temperature (C)]]*OO[[#This Row],[67]]</f>
        <v>6.7191992702437492E-5</v>
      </c>
      <c r="BR453" s="10">
        <f>3/24000000*OO[[#This Row],[126 (04JUL1985 15:00:00)-Water Temperature (C)]]*OO[[#This Row],[68]]</f>
        <v>6.0598722818324995E-5</v>
      </c>
      <c r="BS453" s="10">
        <f>3/24000000*OO[[#This Row],[127 (04JUL1985 18:00:00)-Water Temperature (C)]]*OO[[#This Row],[69]]</f>
        <v>5.1788851800237495E-5</v>
      </c>
      <c r="BT453" s="10">
        <f>3/24000000*OO[[#This Row],[128 (04JUL1985 21:00:00)-Water Temperature (C)]]*OO[[#This Row],[70]]</f>
        <v>4.3006211092649994E-5</v>
      </c>
      <c r="BU453" s="10">
        <f>3/24000000*OO[[#This Row],[129 (05JUL1985 00:00:00)-Water Temperature (C)]]*OO[[#This Row],[71]]</f>
        <v>3.5959695450474998E-5</v>
      </c>
      <c r="BV453" s="10">
        <f>3/24000000*OO[[#This Row],[130 (05JUL1985 03:00:00)-Water Temperature (C)]]*OO[[#This Row],[72]]</f>
        <v>3.0444924061374994E-5</v>
      </c>
      <c r="BW453" s="10">
        <f>3/24000000*OO[[#This Row],[131 (05JUL1985 06:00:00)-Water Temperature (C)]]*OO[[#This Row],[73]]</f>
        <v>2.6104059953587494E-5</v>
      </c>
      <c r="BX453" s="10">
        <f>3/24000000*OO[[#This Row],[132 (05JUL1985 09:00:00)-Water Temperature (C)]]*OO[[#This Row],[74]]</f>
        <v>2.3842631897069998E-5</v>
      </c>
      <c r="BY453" s="10">
        <f>3/24000000*OO[[#This Row],[133 (05JUL1985 12:00:00)-Water Temperature (C)]]*OO[[#This Row],[75]]</f>
        <v>2.0583947495295001E-5</v>
      </c>
      <c r="BZ453" s="10">
        <f>3/24000000*OO[[#This Row],[134 (05JUL1985 15:00:00)-Water Temperature (C)]]*OO[[#This Row],[76]]</f>
        <v>1.7464125705299998E-5</v>
      </c>
      <c r="CA453" s="10">
        <f>3/24000000*OO[[#This Row],[135 (05JUL1985 18:00:00)-Water Temperature (C)]]*OO[[#This Row],[77]]</f>
        <v>1.449048190629375E-5</v>
      </c>
      <c r="CB453" s="10">
        <f>3/24000000*OO[[#This Row],[136 (05JUL1985 21:00:00)-Water Temperature (C)]]*OO[[#This Row],[78]]</f>
        <v>1.144904070728E-5</v>
      </c>
      <c r="CC453" s="10">
        <f>3/24000000*OO[[#This Row],[137 (06JUL1985 00:00:00)-Water Temperature (C)]]*OO[[#This Row],[79]]</f>
        <v>8.7934369233487486E-6</v>
      </c>
      <c r="CD453" s="10">
        <f>3/24000000*OO[[#This Row],[138 (06JUL1985 03:00:00)-Water Temperature (C)]]*OO[[#This Row],[80]]</f>
        <v>6.8936042990849997E-6</v>
      </c>
      <c r="CE453" s="10">
        <f>3/24000000*OO[[#This Row],[139 (06JUL1985 06:00:00)-Water Temperature (C)]]*OO[[#This Row],[81]]</f>
        <v>5.6965697584024986E-6</v>
      </c>
      <c r="CF453" s="10">
        <f>3/24000000*OO[[#This Row],[140 (06JUL1985 09:00:00)-Water Temperature (C)]]*OO[[#This Row],[82]]</f>
        <v>5.2306001179649999E-6</v>
      </c>
      <c r="CG453" s="10">
        <f>3/24000000*OO[[#This Row],[141 (06JUL1985 12:00:00)-Water Temperature (C)]]*OO[[#This Row],[83]]</f>
        <v>4.6816906553999995E-6</v>
      </c>
      <c r="CH453" s="10">
        <f>3/24000000*OO[[#This Row],[142 (06JUL1985 15:00:00)-Water Temperature (C)]]*OO[[#This Row],[84]]</f>
        <v>4.1968121437800003E-6</v>
      </c>
      <c r="CI453" s="10">
        <f>3/24000000*OO[[#This Row],[143 (06JUL1985 18:00:00)-Water Temperature (C)]]*OO[[#This Row],[85]]</f>
        <v>3.8436128828999995E-6</v>
      </c>
      <c r="CJ453" s="10">
        <f>3/24000000*OO[[#This Row],[144 (06JUL1985 21:00:00)-Water Temperature (C)]]*OO[[#This Row],[86]]</f>
        <v>3.3834746295799999E-6</v>
      </c>
      <c r="CK453" s="10">
        <f>3/24000000*OO[[#This Row],[145 (07JUL1985 00:00:00)-Water Temperature (C)]]*OO[[#This Row],[87]]</f>
        <v>2.9224043599387497E-6</v>
      </c>
      <c r="CL453" s="10">
        <f>3/24000000*OO[[#This Row],[146 (07JUL1985 03:00:00)-Water Temperature (C)]]*OO[[#This Row],[88]]</f>
        <v>2.6579572269749996E-6</v>
      </c>
      <c r="CM453" s="10">
        <f>3/24000000*OO[[#This Row],[147 (07JUL1985 06:00:00)-Water Temperature (C)]]*OO[[#This Row],[89]]</f>
        <v>2.5146649554702497E-6</v>
      </c>
      <c r="CN453" s="10">
        <f>3/24000000*OO[[#This Row],[148 (07JUL1985 09:00:00)-Water Temperature (C)]]*OO[[#This Row],[90]]</f>
        <v>2.5829213898706248E-6</v>
      </c>
      <c r="CO453" s="10">
        <f>3/24000000*OO[[#This Row],[149 (07JUL1985 12:00:00)-Water Temperature (C)]]*OO[[#This Row],[91]]</f>
        <v>2.615170830783875E-6</v>
      </c>
      <c r="CP453" s="10">
        <f>3/24000000*OO[[#This Row],[150 (07JUL1985 15:00:00)-Water Temperature (C)]]*OO[[#This Row],[92]]</f>
        <v>2.5638755843951249E-6</v>
      </c>
      <c r="CQ453" s="10">
        <f>3/24000000*OO[[#This Row],[151 (07JUL1985 18:00:00)-Water Temperature (C)]]*OO[[#This Row],[93]]</f>
        <v>2.4894655178827496E-6</v>
      </c>
      <c r="CR453" s="10">
        <f>3/24000000*OO[[#This Row],[152 (07JUL1985 21:00:00)-Water Temperature (C)]]*OO[[#This Row],[94]]</f>
        <v>2.2985280970739996E-6</v>
      </c>
      <c r="CS453" s="10">
        <f>3/24000000*OO[[#This Row],[153 (08JUL1985 00:00:00)-Water Temperature (C)]]*OO[[#This Row],[95]]</f>
        <v>2.1099654854874998E-6</v>
      </c>
      <c r="CT453" s="10">
        <f>3/24000000*OO[[#This Row],[154 (08JUL1985 03:00:00)-Water Temperature (C)]]*OO[[#This Row],[96]]</f>
        <v>1.9907614657767495E-6</v>
      </c>
      <c r="CU453" s="10">
        <f>3/24000000*OO[[#This Row],[155 (08JUL1985 06:00:00)-Water Temperature (C)]]*OO[[#This Row],[97]]</f>
        <v>1.9202658334717496E-6</v>
      </c>
      <c r="CV453" s="10">
        <f>3/24000000*OO[[#This Row],[156 (08JUL1985 09:00:00)-Water Temperature (C)]]*OO[[#This Row],[98]]</f>
        <v>1.8708965080022501E-6</v>
      </c>
      <c r="CW453" s="10">
        <f>3/24000000*OO[[#This Row],[157 (08JUL1985 12:00:00)-Water Temperature (C)]]*OO[[#This Row],[99]]</f>
        <v>1.8773481187960001E-6</v>
      </c>
    </row>
    <row r="454" spans="1:101" x14ac:dyDescent="0.35">
      <c r="A454" t="s">
        <v>461</v>
      </c>
      <c r="B454">
        <v>838.78520000000003</v>
      </c>
      <c r="C454" s="10">
        <f>3/24*OO[[#This Row],[59 (26JUN1985 06:00:00)-Water Temperature (C)]]*OO[[#This Row],[1]]/SUM(OO[1])</f>
        <v>0</v>
      </c>
      <c r="D454" s="10">
        <f>3/24*OO[[#This Row],[60 (26JUN1985 09:00:00)-Water Temperature (C)]]*OO[[#This Row],[2]]/SUM(OO[2])</f>
        <v>0</v>
      </c>
      <c r="E454" s="10">
        <f>3/24*OO[[#This Row],[61 (26JUN1985 12:00:00)-Water Temperature (C)]]*OO[[#This Row],[3]]/SUM(OO[3])</f>
        <v>0</v>
      </c>
      <c r="F454" s="10">
        <f>3/24*OO[[#This Row],[62 (26JUN1985 15:00:00)-Water Temperature (C)]]*OO[[#This Row],[4]]/SUM(OO[4])</f>
        <v>0</v>
      </c>
      <c r="G454" s="10">
        <f>3/24*OO[[#This Row],[63 (26JUN1985 18:00:00)-Water Temperature (C)]]*OO[[#This Row],[5]]/SUM(OO[5])</f>
        <v>0</v>
      </c>
      <c r="H454" s="10">
        <f>3/24*OO[[#This Row],[64 (26JUN1985 21:00:00)-Water Temperature (C)]]*OO[[#This Row],[6]]/SUM(OO[6])</f>
        <v>0</v>
      </c>
      <c r="I454" s="10">
        <f>3/24*OO[[#This Row],[65 (27JUN1985 00:00:00)-Water Temperature (C)]]*OO[[#This Row],[7]]/SUM(OO[7])</f>
        <v>0</v>
      </c>
      <c r="J454" s="10">
        <f>3/24*OO[[#This Row],[66 (27JUN1985 03:00:00)-Water Temperature (C)]]*OO[[#This Row],[8]]/SUM(OO[8])</f>
        <v>0</v>
      </c>
      <c r="K454" s="10">
        <f>3/24*OO[[#This Row],[67 (27JUN1985 06:00:00)-Water Temperature (C)]]*OO[[#This Row],[9]]/SUM(OO[9])</f>
        <v>0</v>
      </c>
      <c r="L454" s="10">
        <f>3/24*OO[[#This Row],[68 (27JUN1985 09:00:00)-Water Temperature (C)]]*OO[[#This Row],[10]]/SUM(OO[10])</f>
        <v>0</v>
      </c>
      <c r="M454" s="10">
        <f>3/24*OO[[#This Row],[69 (27JUN1985 12:00:00)-Water Temperature (C)]]*OO[[#This Row],[11]]/SUM(OO[11])</f>
        <v>0</v>
      </c>
      <c r="N454" s="10">
        <f>3/24*OO[[#This Row],[70 (27JUN1985 15:00:00)-Water Temperature (C)]]*OO[[#This Row],[12]]/SUM(OO[12])</f>
        <v>0</v>
      </c>
      <c r="O454" s="10">
        <f>3/24*OO[[#This Row],[71 (27JUN1985 18:00:00)-Water Temperature (C)]]*OO[[#This Row],[13]]/SUM(OO[13])</f>
        <v>0</v>
      </c>
      <c r="P454" s="10">
        <f>3/24*OO[[#This Row],[72 (27JUN1985 21:00:00)-Water Temperature (C)]]*OO[[#This Row],[14]]/SUM(OO[14])</f>
        <v>0</v>
      </c>
      <c r="Q454" s="10">
        <f>3/24*OO[[#This Row],[73 (28JUN1985 00:00:00)-Water Temperature (C)]]*OO[[#This Row],[15]]/SUM(OO[15])</f>
        <v>0</v>
      </c>
      <c r="R454" s="10">
        <f>3/24*OO[[#This Row],[74 (28JUN1985 03:00:00)-Water Temperature (C)]]*OO[[#This Row],[16]]/SUM(OO[16])</f>
        <v>0</v>
      </c>
      <c r="S454" s="10">
        <f>3/24*OO[[#This Row],[75 (28JUN1985 06:00:00)-Water Temperature (C)]]*OO[[#This Row],[17]]/SUM(OO[17])</f>
        <v>0</v>
      </c>
      <c r="T454" s="10">
        <f>3/24*OO[[#This Row],[76 (28JUN1985 09:00:00)-Water Temperature (C)]]*OO[[#This Row],[18]]/SUM(OO[18])</f>
        <v>0</v>
      </c>
      <c r="U454" s="10">
        <f>3/24*OO[[#This Row],[77 (28JUN1985 12:00:00)-Water Temperature (C)]]*OO[[#This Row],[19]]/SUM(OO[19])</f>
        <v>0</v>
      </c>
      <c r="V454" s="10">
        <f>3/24000000*OO[[#This Row],[78 (28JUN1985 15:00:00)-Water Temperature (C)]]*OO[[#This Row],[20]]</f>
        <v>0</v>
      </c>
      <c r="W454" s="10">
        <f>3/24000000*OO[[#This Row],[79 (28JUN1985 18:00:00)-Water Temperature (C)]]*OO[[#This Row],[21]]</f>
        <v>0</v>
      </c>
      <c r="X454" s="10">
        <f>3/24000000*OO[[#This Row],[80 (28JUN1985 21:00:00)-Water Temperature (C)]]*OO[[#This Row],[22]]</f>
        <v>0</v>
      </c>
      <c r="Y454" s="10">
        <f>3/24000000*OO[[#This Row],[81 (29JUN1985 00:00:00)-Water Temperature (C)]]*OO[[#This Row],[23]]</f>
        <v>0</v>
      </c>
      <c r="Z454" s="10">
        <f>3/24000000*OO[[#This Row],[82 (29JUN1985 03:00:00)-Water Temperature (C)]]*OO[[#This Row],[24]]</f>
        <v>0</v>
      </c>
      <c r="AA454" s="10">
        <f>3/24000000*OO[[#This Row],[83 (29JUN1985 06:00:00)-Water Temperature (C)]]*OO[[#This Row],[25]]</f>
        <v>1.2716451219065E-40</v>
      </c>
      <c r="AB454" s="10">
        <f>3/24000000*OO[[#This Row],[84 (29JUN1985 09:00:00)-Water Temperature (C)]]*OO[[#This Row],[26]]</f>
        <v>5.2317472284312507E-34</v>
      </c>
      <c r="AC454" s="10">
        <f>3/24000000*OO[[#This Row],[85 (29JUN1985 12:00:00)-Water Temperature (C)]]*OO[[#This Row],[27]]</f>
        <v>1.5038155181595E-28</v>
      </c>
      <c r="AD454" s="10">
        <f>3/24000000*OO[[#This Row],[86 (29JUN1985 15:00:00)-Water Temperature (C)]]*OO[[#This Row],[28]]</f>
        <v>2.8010360805503745E-24</v>
      </c>
      <c r="AE454" s="10">
        <f>3/24000000*OO[[#This Row],[88 (29JUN1985 21:00:00)-Water Temperature (C)]]*OO[[#This Row],[30]]</f>
        <v>5.8406140867749997E-18</v>
      </c>
      <c r="AF454" s="10">
        <f>3/24000000*OO[[#This Row],[88 (29JUN1985 21:00:00)-Water Temperature (C)]]*OO[[#This Row],[30]]</f>
        <v>5.8406140867749997E-18</v>
      </c>
      <c r="AG454" s="10">
        <f>3/24000000*OO[[#This Row],[89 (30JUN1985 00:00:00)-Water Temperature (C)]]*OO[[#This Row],[31]]</f>
        <v>1.6217628045525001E-15</v>
      </c>
      <c r="AH454" s="10">
        <f>3/24000000*OO[[#This Row],[90 (30JUN1985 03:00:00)-Water Temperature (C)]]*OO[[#This Row],[32]]</f>
        <v>2.089303146906625E-13</v>
      </c>
      <c r="AI454" s="10">
        <f>3/24000000*OO[[#This Row],[91 (30JUN1985 06:00:00)-Water Temperature (C)]]*OO[[#This Row],[33]]</f>
        <v>1.4227842911205001E-11</v>
      </c>
      <c r="AJ454" s="10">
        <f>3/24000000*OO[[#This Row],[92 (30JUN1985 09:00:00)-Water Temperature (C)]]*OO[[#This Row],[34]]</f>
        <v>5.8136486161150002E-10</v>
      </c>
      <c r="AK454" s="10">
        <f>3/24000000*OO[[#This Row],[93 (30JUN1985 12:00:00)-Water Temperature (C)]]*OO[[#This Row],[35]]</f>
        <v>1.5015587632727498E-8</v>
      </c>
      <c r="AL454" s="10">
        <f>3/24000000*OO[[#This Row],[94 (30JUN1985 15:00:00)-Water Temperature (C)]]*OO[[#This Row],[36]]</f>
        <v>2.52315487208025E-7</v>
      </c>
      <c r="AM454" s="10">
        <f>3/24000000*OO[[#This Row],[95 (30JUN1985 18:00:00)-Water Temperature (C)]]*OO[[#This Row],[37]]</f>
        <v>2.8265058622062498E-6</v>
      </c>
      <c r="AN454" s="10">
        <f>3/24000000*OO[[#This Row],[96 (30JUN1985 21:00:00)-Water Temperature (C)]]*OO[[#This Row],[38]]</f>
        <v>2.1460413712941249E-5</v>
      </c>
      <c r="AO454" s="10">
        <f>3/24000000*OO[[#This Row],[97 (01JUL1985 00:00:00)-Water Temperature (C)]]*OO[[#This Row],[39]]</f>
        <v>1.1774405162283749E-4</v>
      </c>
      <c r="AP454" s="10">
        <f>3/24000000*OO[[#This Row],[98 (01JUL1985 03:00:00)-Water Temperature (C)]]*OO[[#This Row],[40]]</f>
        <v>4.9382160734375003E-4</v>
      </c>
      <c r="AQ454" s="10">
        <f>3/24000000*OO[[#This Row],[99 (01JUL1985 06:00:00)-Water Temperature (C)]]*OO[[#This Row],[41]]</f>
        <v>1.6548794892767499E-3</v>
      </c>
      <c r="AR454" s="10">
        <f>3/24000000*OO[[#This Row],[100 (01JUL1985 09:00:00)-Water Temperature (C)]]*OO[[#This Row],[42]]</f>
        <v>4.872820625261249E-3</v>
      </c>
      <c r="AS454" s="10">
        <f>3/24000000*OO[[#This Row],[101 (01JUL1985 12:00:00)-Water Temperature (C)]]*OO[[#This Row],[43]]</f>
        <v>1.1560893504029997E-2</v>
      </c>
      <c r="AT454" s="10">
        <f>3/24000000*OO[[#This Row],[102 (01JUL1985 15:00:00)-Water Temperature (C)]]*OO[[#This Row],[44]]</f>
        <v>2.2246138807874998E-2</v>
      </c>
      <c r="AU454" s="10">
        <f>3/24000000*OO[[#This Row],[103 (01JUL1985 18:00:00)-Water Temperature (C)]]*OO[[#This Row],[45]]</f>
        <v>3.5321440969787496E-2</v>
      </c>
      <c r="AV454" s="10">
        <f>3/24000000*OO[[#This Row],[104 (01JUL1985 21:00:00)-Water Temperature (C)]]*OO[[#This Row],[46]]</f>
        <v>4.6864843354850007E-2</v>
      </c>
      <c r="AW454" s="10">
        <f>3/24000000*OO[[#This Row],[105 (02JUL1985 00:00:00)-Water Temperature (C)]]*OO[[#This Row],[47]]</f>
        <v>5.3466955488187494E-2</v>
      </c>
      <c r="AX454" s="10">
        <f>3/24000000*OO[[#This Row],[106 (02JUL1985 03:00:00)-Water Temperature (C)]]*OO[[#This Row],[48]]</f>
        <v>5.4373479670900005E-2</v>
      </c>
      <c r="AY454" s="10">
        <f>3/24000000*OO[[#This Row],[107 (02JUL1985 06:00:00)-Water Temperature (C)]]*OO[[#This Row],[49]]</f>
        <v>5.1122088382224998E-2</v>
      </c>
      <c r="AZ454" s="10">
        <f>3/24000000*OO[[#This Row],[108 (02JUL1985 09:00:00)-Water Temperature (C)]]*OO[[#This Row],[50]]</f>
        <v>4.8199559882687495E-2</v>
      </c>
      <c r="BA454" s="10">
        <f>3/24000000*OO[[#This Row],[109 (02JUL1985 12:00:00)-Water Temperature (C)]]*OO[[#This Row],[51]]</f>
        <v>4.0729046861250007E-2</v>
      </c>
      <c r="BB454" s="10">
        <f>3/24000000*OO[[#This Row],[110 (02JUL1985 15:00:00)-Water Temperature (C)]]*OO[[#This Row],[52]]</f>
        <v>3.0902847001199999E-2</v>
      </c>
      <c r="BC454" s="10">
        <f>3/24000000*OO[[#This Row],[111 (02JUL1985 18:00:00)-Water Temperature (C)]]*OO[[#This Row],[53]]</f>
        <v>2.1481550623679999E-2</v>
      </c>
      <c r="BD454" s="10">
        <f>3/24000000*OO[[#This Row],[112 (02JUL1985 21:00:00)-Water Temperature (C)]]*OO[[#This Row],[54]]</f>
        <v>1.3289397968299999E-2</v>
      </c>
      <c r="BE454" s="10">
        <f>3/24000000*OO[[#This Row],[113 (03JUL1985 00:00:00)-Water Temperature (C)]]*OO[[#This Row],[55]]</f>
        <v>7.3503181063574998E-3</v>
      </c>
      <c r="BF454" s="10">
        <f>3/24000000*OO[[#This Row],[114 (03JUL1985 03:00:00)-Water Temperature (C)]]*OO[[#This Row],[56]]</f>
        <v>3.9311679358575002E-3</v>
      </c>
      <c r="BG454" s="10">
        <f>3/24000000*OO[[#This Row],[115 (03JUL1985 06:00:00)-Water Temperature (C)]]*OO[[#This Row],[57]]</f>
        <v>2.0788270598542497E-3</v>
      </c>
      <c r="BH454" s="10">
        <f>3/24000000*OO[[#This Row],[116 (03JUL1985 09:00:00)-Water Temperature (C)]]*OO[[#This Row],[58]]</f>
        <v>1.1753044837039999E-3</v>
      </c>
      <c r="BI454" s="10">
        <f>3/24000000*OO[[#This Row],[117 (03JUL1985 12:00:00)-Water Temperature (C)]]*OO[[#This Row],[59]]</f>
        <v>6.7333974215E-4</v>
      </c>
      <c r="BJ454" s="10">
        <f>3/24000000*OO[[#This Row],[118 (03JUL1985 15:00:00)-Water Temperature (C)]]*OO[[#This Row],[60]]</f>
        <v>3.8483415671174988E-4</v>
      </c>
      <c r="BK454" s="10">
        <f>3/24000000*OO[[#This Row],[119 (03JUL1985 18:00:00)-Water Temperature (C)]]*OO[[#This Row],[61]]</f>
        <v>2.3370862925987501E-4</v>
      </c>
      <c r="BL454" s="10">
        <f>3/24000000*OO[[#This Row],[120 (03JUL1985 21:00:00)-Water Temperature (C)]]*OO[[#This Row],[62]]</f>
        <v>1.5161033309374998E-4</v>
      </c>
      <c r="BM454" s="10">
        <f>3/24000000*OO[[#This Row],[121 (04JUL1985 00:00:00)-Water Temperature (C)]]*OO[[#This Row],[63]]</f>
        <v>1.0752723581826249E-4</v>
      </c>
      <c r="BN454" s="10">
        <f>3/24000000*OO[[#This Row],[122 (04JUL1985 03:00:00)-Water Temperature (C)]]*OO[[#This Row],[64]]</f>
        <v>8.5499757446999994E-5</v>
      </c>
      <c r="BO454" s="10">
        <f>3/24000000*OO[[#This Row],[123 (04JUL1985 06:00:00)-Water Temperature (C)]]*OO[[#This Row],[65]]</f>
        <v>7.3387395685987496E-5</v>
      </c>
      <c r="BP454" s="10">
        <f>3/24000000*OO[[#This Row],[124 (04JUL1985 09:00:00)-Water Temperature (C)]]*OO[[#This Row],[66]]</f>
        <v>6.811143625544999E-5</v>
      </c>
      <c r="BQ454" s="10">
        <f>3/24000000*OO[[#This Row],[125 (04JUL1985 12:00:00)-Water Temperature (C)]]*OO[[#This Row],[67]]</f>
        <v>6.2385532598299996E-5</v>
      </c>
      <c r="BR454" s="10">
        <f>3/24000000*OO[[#This Row],[126 (04JUL1985 15:00:00)-Water Temperature (C)]]*OO[[#This Row],[68]]</f>
        <v>5.6401525336E-5</v>
      </c>
      <c r="BS454" s="10">
        <f>3/24000000*OO[[#This Row],[127 (04JUL1985 18:00:00)-Water Temperature (C)]]*OO[[#This Row],[69]]</f>
        <v>4.8435706944562493E-5</v>
      </c>
      <c r="BT454" s="10">
        <f>3/24000000*OO[[#This Row],[128 (04JUL1985 21:00:00)-Water Temperature (C)]]*OO[[#This Row],[70]]</f>
        <v>4.0239327506700001E-5</v>
      </c>
      <c r="BU454" s="10">
        <f>3/24000000*OO[[#This Row],[129 (05JUL1985 00:00:00)-Water Temperature (C)]]*OO[[#This Row],[71]]</f>
        <v>3.3598781305950004E-5</v>
      </c>
      <c r="BV454" s="10">
        <f>3/24000000*OO[[#This Row],[130 (05JUL1985 03:00:00)-Water Temperature (C)]]*OO[[#This Row],[72]]</f>
        <v>2.8411108448599994E-5</v>
      </c>
      <c r="BW454" s="10">
        <f>3/24000000*OO[[#This Row],[131 (05JUL1985 06:00:00)-Water Temperature (C)]]*OO[[#This Row],[73]]</f>
        <v>2.4339058445415E-5</v>
      </c>
      <c r="BX454" s="10">
        <f>3/24000000*OO[[#This Row],[132 (05JUL1985 09:00:00)-Water Temperature (C)]]*OO[[#This Row],[74]]</f>
        <v>2.2230145740838745E-5</v>
      </c>
      <c r="BY454" s="10">
        <f>3/24000000*OO[[#This Row],[133 (05JUL1985 12:00:00)-Water Temperature (C)]]*OO[[#This Row],[75]]</f>
        <v>1.9347644740224998E-5</v>
      </c>
      <c r="BZ454" s="10">
        <f>3/24000000*OO[[#This Row],[134 (05JUL1985 15:00:00)-Water Temperature (C)]]*OO[[#This Row],[76]]</f>
        <v>1.64617388755425E-5</v>
      </c>
      <c r="CA454" s="10">
        <f>3/24000000*OO[[#This Row],[135 (05JUL1985 18:00:00)-Water Temperature (C)]]*OO[[#This Row],[77]]</f>
        <v>1.37363778033075E-5</v>
      </c>
      <c r="CB454" s="10">
        <f>3/24000000*OO[[#This Row],[136 (05JUL1985 21:00:00)-Water Temperature (C)]]*OO[[#This Row],[78]]</f>
        <v>1.0894907168639998E-5</v>
      </c>
      <c r="CC454" s="10">
        <f>3/24000000*OO[[#This Row],[137 (06JUL1985 00:00:00)-Water Temperature (C)]]*OO[[#This Row],[79]]</f>
        <v>8.3571618116249984E-6</v>
      </c>
      <c r="CD454" s="10">
        <f>3/24000000*OO[[#This Row],[138 (06JUL1985 03:00:00)-Water Temperature (C)]]*OO[[#This Row],[80]]</f>
        <v>6.5285285473500005E-6</v>
      </c>
      <c r="CE454" s="10">
        <f>3/24000000*OO[[#This Row],[139 (06JUL1985 06:00:00)-Water Temperature (C)]]*OO[[#This Row],[81]]</f>
        <v>5.3704813131125003E-6</v>
      </c>
      <c r="CF454" s="10">
        <f>3/24000000*OO[[#This Row],[140 (06JUL1985 09:00:00)-Water Temperature (C)]]*OO[[#This Row],[82]]</f>
        <v>4.926447386875E-6</v>
      </c>
      <c r="CG454" s="10">
        <f>3/24000000*OO[[#This Row],[141 (06JUL1985 12:00:00)-Water Temperature (C)]]*OO[[#This Row],[83]]</f>
        <v>4.4216438020900002E-6</v>
      </c>
      <c r="CH454" s="10">
        <f>3/24000000*OO[[#This Row],[142 (06JUL1985 15:00:00)-Water Temperature (C)]]*OO[[#This Row],[84]]</f>
        <v>3.9513220345500004E-6</v>
      </c>
      <c r="CI454" s="10">
        <f>3/24000000*OO[[#This Row],[143 (06JUL1985 18:00:00)-Water Temperature (C)]]*OO[[#This Row],[85]]</f>
        <v>3.611410334375E-6</v>
      </c>
      <c r="CJ454" s="10">
        <f>3/24000000*OO[[#This Row],[144 (06JUL1985 21:00:00)-Water Temperature (C)]]*OO[[#This Row],[86]]</f>
        <v>3.1766029966000001E-6</v>
      </c>
      <c r="CK454" s="10">
        <f>3/24000000*OO[[#This Row],[145 (07JUL1985 00:00:00)-Water Temperature (C)]]*OO[[#This Row],[87]]</f>
        <v>2.724049515097625E-6</v>
      </c>
      <c r="CL454" s="10">
        <f>3/24000000*OO[[#This Row],[146 (07JUL1985 03:00:00)-Water Temperature (C)]]*OO[[#This Row],[88]]</f>
        <v>2.4601584104737501E-6</v>
      </c>
      <c r="CM454" s="10">
        <f>3/24000000*OO[[#This Row],[147 (07JUL1985 06:00:00)-Water Temperature (C)]]*OO[[#This Row],[89]]</f>
        <v>2.3164502629215002E-6</v>
      </c>
      <c r="CN454" s="10">
        <f>3/24000000*OO[[#This Row],[148 (07JUL1985 09:00:00)-Water Temperature (C)]]*OO[[#This Row],[90]]</f>
        <v>2.3798433916559999E-6</v>
      </c>
      <c r="CO454" s="10">
        <f>3/24000000*OO[[#This Row],[149 (07JUL1985 12:00:00)-Water Temperature (C)]]*OO[[#This Row],[91]]</f>
        <v>2.4169569444838748E-6</v>
      </c>
      <c r="CP454" s="10">
        <f>3/24000000*OO[[#This Row],[150 (07JUL1985 15:00:00)-Water Temperature (C)]]*OO[[#This Row],[92]]</f>
        <v>2.3719043832701248E-6</v>
      </c>
      <c r="CQ454" s="10">
        <f>3/24000000*OO[[#This Row],[151 (07JUL1985 18:00:00)-Water Temperature (C)]]*OO[[#This Row],[93]]</f>
        <v>2.3017604055172495E-6</v>
      </c>
      <c r="CR454" s="10">
        <f>3/24000000*OO[[#This Row],[152 (07JUL1985 21:00:00)-Water Temperature (C)]]*OO[[#This Row],[94]]</f>
        <v>2.1236235861669998E-6</v>
      </c>
      <c r="CS454" s="10">
        <f>3/24000000*OO[[#This Row],[153 (08JUL1985 00:00:00)-Water Temperature (C)]]*OO[[#This Row],[95]]</f>
        <v>1.9381883858169997E-6</v>
      </c>
      <c r="CT454" s="10">
        <f>3/24000000*OO[[#This Row],[154 (08JUL1985 03:00:00)-Water Temperature (C)]]*OO[[#This Row],[96]]</f>
        <v>1.8207174481284999E-6</v>
      </c>
      <c r="CU454" s="10">
        <f>3/24000000*OO[[#This Row],[155 (08JUL1985 06:00:00)-Water Temperature (C)]]*OO[[#This Row],[97]]</f>
        <v>1.752878224464E-6</v>
      </c>
      <c r="CV454" s="10">
        <f>3/24000000*OO[[#This Row],[156 (08JUL1985 09:00:00)-Water Temperature (C)]]*OO[[#This Row],[98]]</f>
        <v>1.7081923474829999E-6</v>
      </c>
      <c r="CW454" s="10">
        <f>3/24000000*OO[[#This Row],[157 (08JUL1985 12:00:00)-Water Temperature (C)]]*OO[[#This Row],[99]]</f>
        <v>1.7170069224682499E-6</v>
      </c>
    </row>
    <row r="455" spans="1:101" x14ac:dyDescent="0.35">
      <c r="A455" t="s">
        <v>462</v>
      </c>
      <c r="B455">
        <v>815.2242</v>
      </c>
      <c r="C455" s="10">
        <f>3/24*OO[[#This Row],[59 (26JUN1985 06:00:00)-Water Temperature (C)]]*OO[[#This Row],[1]]/SUM(OO[1])</f>
        <v>0</v>
      </c>
      <c r="D455" s="10">
        <f>3/24*OO[[#This Row],[60 (26JUN1985 09:00:00)-Water Temperature (C)]]*OO[[#This Row],[2]]/SUM(OO[2])</f>
        <v>0</v>
      </c>
      <c r="E455" s="10">
        <f>3/24*OO[[#This Row],[61 (26JUN1985 12:00:00)-Water Temperature (C)]]*OO[[#This Row],[3]]/SUM(OO[3])</f>
        <v>0</v>
      </c>
      <c r="F455" s="10">
        <f>3/24*OO[[#This Row],[62 (26JUN1985 15:00:00)-Water Temperature (C)]]*OO[[#This Row],[4]]/SUM(OO[4])</f>
        <v>0</v>
      </c>
      <c r="G455" s="10">
        <f>3/24*OO[[#This Row],[63 (26JUN1985 18:00:00)-Water Temperature (C)]]*OO[[#This Row],[5]]/SUM(OO[5])</f>
        <v>0</v>
      </c>
      <c r="H455" s="10">
        <f>3/24*OO[[#This Row],[64 (26JUN1985 21:00:00)-Water Temperature (C)]]*OO[[#This Row],[6]]/SUM(OO[6])</f>
        <v>0</v>
      </c>
      <c r="I455" s="10">
        <f>3/24*OO[[#This Row],[65 (27JUN1985 00:00:00)-Water Temperature (C)]]*OO[[#This Row],[7]]/SUM(OO[7])</f>
        <v>0</v>
      </c>
      <c r="J455" s="10">
        <f>3/24*OO[[#This Row],[66 (27JUN1985 03:00:00)-Water Temperature (C)]]*OO[[#This Row],[8]]/SUM(OO[8])</f>
        <v>0</v>
      </c>
      <c r="K455" s="10">
        <f>3/24*OO[[#This Row],[67 (27JUN1985 06:00:00)-Water Temperature (C)]]*OO[[#This Row],[9]]/SUM(OO[9])</f>
        <v>0</v>
      </c>
      <c r="L455" s="10">
        <f>3/24*OO[[#This Row],[68 (27JUN1985 09:00:00)-Water Temperature (C)]]*OO[[#This Row],[10]]/SUM(OO[10])</f>
        <v>0</v>
      </c>
      <c r="M455" s="10">
        <f>3/24*OO[[#This Row],[69 (27JUN1985 12:00:00)-Water Temperature (C)]]*OO[[#This Row],[11]]/SUM(OO[11])</f>
        <v>0</v>
      </c>
      <c r="N455" s="10">
        <f>3/24*OO[[#This Row],[70 (27JUN1985 15:00:00)-Water Temperature (C)]]*OO[[#This Row],[12]]/SUM(OO[12])</f>
        <v>0</v>
      </c>
      <c r="O455" s="10">
        <f>3/24*OO[[#This Row],[71 (27JUN1985 18:00:00)-Water Temperature (C)]]*OO[[#This Row],[13]]/SUM(OO[13])</f>
        <v>0</v>
      </c>
      <c r="P455" s="10">
        <f>3/24*OO[[#This Row],[72 (27JUN1985 21:00:00)-Water Temperature (C)]]*OO[[#This Row],[14]]/SUM(OO[14])</f>
        <v>0</v>
      </c>
      <c r="Q455" s="10">
        <f>3/24*OO[[#This Row],[73 (28JUN1985 00:00:00)-Water Temperature (C)]]*OO[[#This Row],[15]]/SUM(OO[15])</f>
        <v>0</v>
      </c>
      <c r="R455" s="10">
        <f>3/24*OO[[#This Row],[74 (28JUN1985 03:00:00)-Water Temperature (C)]]*OO[[#This Row],[16]]/SUM(OO[16])</f>
        <v>0</v>
      </c>
      <c r="S455" s="10">
        <f>3/24*OO[[#This Row],[75 (28JUN1985 06:00:00)-Water Temperature (C)]]*OO[[#This Row],[17]]/SUM(OO[17])</f>
        <v>0</v>
      </c>
      <c r="T455" s="10">
        <f>3/24*OO[[#This Row],[76 (28JUN1985 09:00:00)-Water Temperature (C)]]*OO[[#This Row],[18]]/SUM(OO[18])</f>
        <v>0</v>
      </c>
      <c r="U455" s="10">
        <f>3/24*OO[[#This Row],[77 (28JUN1985 12:00:00)-Water Temperature (C)]]*OO[[#This Row],[19]]/SUM(OO[19])</f>
        <v>0</v>
      </c>
      <c r="V455" s="10">
        <f>3/24000000*OO[[#This Row],[78 (28JUN1985 15:00:00)-Water Temperature (C)]]*OO[[#This Row],[20]]</f>
        <v>0</v>
      </c>
      <c r="W455" s="10">
        <f>3/24000000*OO[[#This Row],[79 (28JUN1985 18:00:00)-Water Temperature (C)]]*OO[[#This Row],[21]]</f>
        <v>0</v>
      </c>
      <c r="X455" s="10">
        <f>3/24000000*OO[[#This Row],[80 (28JUN1985 21:00:00)-Water Temperature (C)]]*OO[[#This Row],[22]]</f>
        <v>0</v>
      </c>
      <c r="Y455" s="10">
        <f>3/24000000*OO[[#This Row],[81 (29JUN1985 00:00:00)-Water Temperature (C)]]*OO[[#This Row],[23]]</f>
        <v>0</v>
      </c>
      <c r="Z455" s="10">
        <f>3/24000000*OO[[#This Row],[82 (29JUN1985 03:00:00)-Water Temperature (C)]]*OO[[#This Row],[24]]</f>
        <v>0</v>
      </c>
      <c r="AA455" s="10">
        <f>3/24000000*OO[[#This Row],[83 (29JUN1985 06:00:00)-Water Temperature (C)]]*OO[[#This Row],[25]]</f>
        <v>3.3957428367599993E-41</v>
      </c>
      <c r="AB455" s="10">
        <f>3/24000000*OO[[#This Row],[84 (29JUN1985 09:00:00)-Water Temperature (C)]]*OO[[#This Row],[26]]</f>
        <v>1.2434282052911248E-34</v>
      </c>
      <c r="AC455" s="10">
        <f>3/24000000*OO[[#This Row],[85 (29JUN1985 12:00:00)-Water Temperature (C)]]*OO[[#This Row],[27]]</f>
        <v>4.4629883207099997E-29</v>
      </c>
      <c r="AD455" s="10">
        <f>3/24000000*OO[[#This Row],[86 (29JUN1985 15:00:00)-Water Temperature (C)]]*OO[[#This Row],[28]]</f>
        <v>9.87342438813E-25</v>
      </c>
      <c r="AE455" s="10">
        <f>3/24000000*OO[[#This Row],[88 (29JUN1985 21:00:00)-Water Temperature (C)]]*OO[[#This Row],[30]]</f>
        <v>2.5071363389664999E-18</v>
      </c>
      <c r="AF455" s="10">
        <f>3/24000000*OO[[#This Row],[88 (29JUN1985 21:00:00)-Water Temperature (C)]]*OO[[#This Row],[30]]</f>
        <v>2.5071363389664999E-18</v>
      </c>
      <c r="AG455" s="10">
        <f>3/24000000*OO[[#This Row],[89 (30JUN1985 00:00:00)-Water Temperature (C)]]*OO[[#This Row],[31]]</f>
        <v>7.4390070572999994E-16</v>
      </c>
      <c r="AH455" s="10">
        <f>3/24000000*OO[[#This Row],[90 (30JUN1985 03:00:00)-Water Temperature (C)]]*OO[[#This Row],[32]]</f>
        <v>1.0131822254750001E-13</v>
      </c>
      <c r="AI455" s="10">
        <f>3/24000000*OO[[#This Row],[91 (30JUN1985 06:00:00)-Water Temperature (C)]]*OO[[#This Row],[33]]</f>
        <v>7.2439329978399999E-12</v>
      </c>
      <c r="AJ455" s="10">
        <f>3/24000000*OO[[#This Row],[92 (30JUN1985 09:00:00)-Water Temperature (C)]]*OO[[#This Row],[34]]</f>
        <v>3.0884669490875002E-10</v>
      </c>
      <c r="AK455" s="10">
        <f>3/24000000*OO[[#This Row],[93 (30JUN1985 12:00:00)-Water Temperature (C)]]*OO[[#This Row],[35]]</f>
        <v>8.298329955614999E-9</v>
      </c>
      <c r="AL455" s="10">
        <f>3/24000000*OO[[#This Row],[94 (30JUN1985 15:00:00)-Water Temperature (C)]]*OO[[#This Row],[36]]</f>
        <v>1.44618667977425E-7</v>
      </c>
      <c r="AM455" s="10">
        <f>3/24000000*OO[[#This Row],[95 (30JUN1985 18:00:00)-Water Temperature (C)]]*OO[[#This Row],[37]]</f>
        <v>1.675267214867E-6</v>
      </c>
      <c r="AN455" s="10">
        <f>3/24000000*OO[[#This Row],[96 (30JUN1985 21:00:00)-Water Temperature (C)]]*OO[[#This Row],[38]]</f>
        <v>1.3104894184599998E-5</v>
      </c>
      <c r="AO455" s="10">
        <f>3/24000000*OO[[#This Row],[97 (01JUL1985 00:00:00)-Water Temperature (C)]]*OO[[#This Row],[39]]</f>
        <v>7.3804043417100007E-5</v>
      </c>
      <c r="AP455" s="10">
        <f>3/24000000*OO[[#This Row],[98 (01JUL1985 03:00:00)-Water Temperature (C)]]*OO[[#This Row],[40]]</f>
        <v>3.1749880607949996E-4</v>
      </c>
      <c r="AQ455" s="10">
        <f>3/24000000*OO[[#This Row],[99 (01JUL1985 06:00:00)-Water Temperature (C)]]*OO[[#This Row],[41]]</f>
        <v>1.0883561709512501E-3</v>
      </c>
      <c r="AR455" s="10">
        <f>3/24000000*OO[[#This Row],[100 (01JUL1985 09:00:00)-Water Temperature (C)]]*OO[[#This Row],[42]]</f>
        <v>3.2718681683450001E-3</v>
      </c>
      <c r="AS455" s="10">
        <f>3/24000000*OO[[#This Row],[101 (01JUL1985 12:00:00)-Water Temperature (C)]]*OO[[#This Row],[43]]</f>
        <v>7.958027578081249E-3</v>
      </c>
      <c r="AT455" s="10">
        <f>3/24000000*OO[[#This Row],[102 (01JUL1985 15:00:00)-Water Temperature (C)]]*OO[[#This Row],[44]]</f>
        <v>1.5650621877393748E-2</v>
      </c>
      <c r="AU455" s="10">
        <f>3/24000000*OO[[#This Row],[103 (01JUL1985 18:00:00)-Water Temperature (C)]]*OO[[#This Row],[45]]</f>
        <v>2.535884994425E-2</v>
      </c>
      <c r="AV455" s="10">
        <f>3/24000000*OO[[#This Row],[104 (01JUL1985 21:00:00)-Water Temperature (C)]]*OO[[#This Row],[46]]</f>
        <v>3.4294701069899999E-2</v>
      </c>
      <c r="AW455" s="10">
        <f>3/24000000*OO[[#This Row],[105 (02JUL1985 00:00:00)-Water Temperature (C)]]*OO[[#This Row],[47]]</f>
        <v>3.9792487524562499E-2</v>
      </c>
      <c r="AX455" s="10">
        <f>3/24000000*OO[[#This Row],[106 (02JUL1985 03:00:00)-Water Temperature (C)]]*OO[[#This Row],[48]]</f>
        <v>4.1065052569750002E-2</v>
      </c>
      <c r="AY455" s="10">
        <f>3/24000000*OO[[#This Row],[107 (02JUL1985 06:00:00)-Water Temperature (C)]]*OO[[#This Row],[49]]</f>
        <v>3.9098015532862497E-2</v>
      </c>
      <c r="AZ455" s="10">
        <f>3/24000000*OO[[#This Row],[108 (02JUL1985 09:00:00)-Water Temperature (C)]]*OO[[#This Row],[50]]</f>
        <v>3.7299283778087493E-2</v>
      </c>
      <c r="BA455" s="10">
        <f>3/24000000*OO[[#This Row],[109 (02JUL1985 12:00:00)-Water Temperature (C)]]*OO[[#This Row],[51]]</f>
        <v>3.2048522497162502E-2</v>
      </c>
      <c r="BB455" s="10">
        <f>3/24000000*OO[[#This Row],[110 (02JUL1985 15:00:00)-Water Temperature (C)]]*OO[[#This Row],[52]]</f>
        <v>2.4664371693459999E-2</v>
      </c>
      <c r="BC455" s="10">
        <f>3/24000000*OO[[#This Row],[111 (02JUL1985 18:00:00)-Water Temperature (C)]]*OO[[#This Row],[53]]</f>
        <v>1.7377675143675001E-2</v>
      </c>
      <c r="BD455" s="10">
        <f>3/24000000*OO[[#This Row],[112 (02JUL1985 21:00:00)-Water Temperature (C)]]*OO[[#This Row],[54]]</f>
        <v>1.0906357709739998E-2</v>
      </c>
      <c r="BE455" s="10">
        <f>3/24000000*OO[[#This Row],[113 (03JUL1985 00:00:00)-Water Temperature (C)]]*OO[[#This Row],[55]]</f>
        <v>6.0987485920074996E-3</v>
      </c>
      <c r="BF455" s="10">
        <f>3/24000000*OO[[#This Row],[114 (03JUL1985 03:00:00)-Water Temperature (C)]]*OO[[#This Row],[56]]</f>
        <v>3.2809119346612504E-3</v>
      </c>
      <c r="BG455" s="10">
        <f>3/24000000*OO[[#This Row],[115 (03JUL1985 06:00:00)-Water Temperature (C)]]*OO[[#This Row],[57]]</f>
        <v>1.744285057689E-3</v>
      </c>
      <c r="BH455" s="10">
        <f>3/24000000*OO[[#This Row],[116 (03JUL1985 09:00:00)-Water Temperature (C)]]*OO[[#This Row],[58]]</f>
        <v>9.8909056722874984E-4</v>
      </c>
      <c r="BI455" s="10">
        <f>3/24000000*OO[[#This Row],[117 (03JUL1985 12:00:00)-Water Temperature (C)]]*OO[[#This Row],[59]]</f>
        <v>5.6954193754124994E-4</v>
      </c>
      <c r="BJ455" s="10">
        <f>3/24000000*OO[[#This Row],[118 (03JUL1985 15:00:00)-Water Temperature (C)]]*OO[[#This Row],[60]]</f>
        <v>3.2547992440299994E-4</v>
      </c>
      <c r="BK455" s="10">
        <f>3/24000000*OO[[#This Row],[119 (03JUL1985 18:00:00)-Water Temperature (C)]]*OO[[#This Row],[61]]</f>
        <v>1.9582352093281248E-4</v>
      </c>
      <c r="BL455" s="10">
        <f>3/24000000*OO[[#This Row],[120 (03JUL1985 21:00:00)-Water Temperature (C)]]*OO[[#This Row],[62]]</f>
        <v>1.2547109993481248E-4</v>
      </c>
      <c r="BM455" s="10">
        <f>3/24000000*OO[[#This Row],[121 (04JUL1985 00:00:00)-Water Temperature (C)]]*OO[[#This Row],[63]]</f>
        <v>8.7648084043249992E-5</v>
      </c>
      <c r="BN455" s="10">
        <f>3/24000000*OO[[#This Row],[122 (04JUL1985 03:00:00)-Water Temperature (C)]]*OO[[#This Row],[64]]</f>
        <v>6.8850432708749995E-5</v>
      </c>
      <c r="BO455" s="10">
        <f>3/24000000*OO[[#This Row],[123 (04JUL1985 06:00:00)-Water Temperature (C)]]*OO[[#This Row],[65]]</f>
        <v>5.8712882113600002E-5</v>
      </c>
      <c r="BP455" s="10">
        <f>3/24000000*OO[[#This Row],[124 (04JUL1985 09:00:00)-Water Temperature (C)]]*OO[[#This Row],[66]]</f>
        <v>5.4316911591600003E-5</v>
      </c>
      <c r="BQ455" s="10">
        <f>3/24000000*OO[[#This Row],[125 (04JUL1985 12:00:00)-Water Temperature (C)]]*OO[[#This Row],[67]]</f>
        <v>4.9958711186799994E-5</v>
      </c>
      <c r="BR455" s="10">
        <f>3/24000000*OO[[#This Row],[126 (04JUL1985 15:00:00)-Water Temperature (C)]]*OO[[#This Row],[68]]</f>
        <v>4.5307178771925003E-5</v>
      </c>
      <c r="BS455" s="10">
        <f>3/24000000*OO[[#This Row],[127 (04JUL1985 18:00:00)-Water Temperature (C)]]*OO[[#This Row],[69]]</f>
        <v>3.9131814190800001E-5</v>
      </c>
      <c r="BT455" s="10">
        <f>3/24000000*OO[[#This Row],[128 (04JUL1985 21:00:00)-Water Temperature (C)]]*OO[[#This Row],[70]]</f>
        <v>3.2586933981112498E-5</v>
      </c>
      <c r="BU455" s="10">
        <f>3/24000000*OO[[#This Row],[129 (05JUL1985 00:00:00)-Water Temperature (C)]]*OO[[#This Row],[71]]</f>
        <v>2.72211111104E-5</v>
      </c>
      <c r="BV455" s="10">
        <f>3/24000000*OO[[#This Row],[130 (05JUL1985 03:00:00)-Water Temperature (C)]]*OO[[#This Row],[72]]</f>
        <v>2.3030542077974998E-5</v>
      </c>
      <c r="BW455" s="10">
        <f>3/24000000*OO[[#This Row],[131 (05JUL1985 06:00:00)-Water Temperature (C)]]*OO[[#This Row],[73]]</f>
        <v>1.9745941548156249E-5</v>
      </c>
      <c r="BX455" s="10">
        <f>3/24000000*OO[[#This Row],[132 (05JUL1985 09:00:00)-Water Temperature (C)]]*OO[[#This Row],[74]]</f>
        <v>1.80440590596E-5</v>
      </c>
      <c r="BY455" s="10">
        <f>3/24000000*OO[[#This Row],[133 (05JUL1985 12:00:00)-Water Temperature (C)]]*OO[[#This Row],[75]]</f>
        <v>1.5842777694417499E-5</v>
      </c>
      <c r="BZ455" s="10">
        <f>3/24000000*OO[[#This Row],[134 (05JUL1985 15:00:00)-Water Temperature (C)]]*OO[[#This Row],[76]]</f>
        <v>1.3537801555031248E-5</v>
      </c>
      <c r="CA455" s="10">
        <f>3/24000000*OO[[#This Row],[135 (05JUL1985 18:00:00)-Water Temperature (C)]]*OO[[#This Row],[77]]</f>
        <v>1.1370518990384998E-5</v>
      </c>
      <c r="CB455" s="10">
        <f>3/24000000*OO[[#This Row],[136 (05JUL1985 21:00:00)-Water Temperature (C)]]*OO[[#This Row],[78]]</f>
        <v>9.0741048536249991E-6</v>
      </c>
      <c r="CC455" s="10">
        <f>3/24000000*OO[[#This Row],[137 (06JUL1985 00:00:00)-Water Temperature (C)]]*OO[[#This Row],[79]]</f>
        <v>6.9727615320999992E-6</v>
      </c>
      <c r="CD455" s="10">
        <f>3/24000000*OO[[#This Row],[138 (06JUL1985 03:00:00)-Water Temperature (C)]]*OO[[#This Row],[80]]</f>
        <v>5.4420196157462498E-6</v>
      </c>
      <c r="CE455" s="10">
        <f>3/24000000*OO[[#This Row],[139 (06JUL1985 06:00:00)-Water Temperature (C)]]*OO[[#This Row],[81]]</f>
        <v>4.4645102663624996E-6</v>
      </c>
      <c r="CF455" s="10">
        <f>3/24000000*OO[[#This Row],[140 (06JUL1985 09:00:00)-Water Temperature (C)]]*OO[[#This Row],[82]]</f>
        <v>4.0931543850749989E-6</v>
      </c>
      <c r="CG455" s="10">
        <f>3/24000000*OO[[#This Row],[141 (06JUL1985 12:00:00)-Water Temperature (C)]]*OO[[#This Row],[83]]</f>
        <v>3.6908147560899998E-6</v>
      </c>
      <c r="CH455" s="10">
        <f>3/24000000*OO[[#This Row],[142 (06JUL1985 15:00:00)-Water Temperature (C)]]*OO[[#This Row],[84]]</f>
        <v>3.2947962861824997E-6</v>
      </c>
      <c r="CI455" s="10">
        <f>3/24000000*OO[[#This Row],[143 (06JUL1985 18:00:00)-Water Temperature (C)]]*OO[[#This Row],[85]]</f>
        <v>3.0095217833431251E-6</v>
      </c>
      <c r="CJ455" s="10">
        <f>3/24000000*OO[[#This Row],[144 (06JUL1985 21:00:00)-Water Temperature (C)]]*OO[[#This Row],[86]]</f>
        <v>2.6517065918218751E-6</v>
      </c>
      <c r="CK455" s="10">
        <f>3/24000000*OO[[#This Row],[145 (07JUL1985 00:00:00)-Water Temperature (C)]]*OO[[#This Row],[87]]</f>
        <v>2.2653027521775E-6</v>
      </c>
      <c r="CL455" s="10">
        <f>3/24000000*OO[[#This Row],[146 (07JUL1985 03:00:00)-Water Temperature (C)]]*OO[[#This Row],[88]]</f>
        <v>2.0354432578019997E-6</v>
      </c>
      <c r="CM455" s="10">
        <f>3/24000000*OO[[#This Row],[147 (07JUL1985 06:00:00)-Water Temperature (C)]]*OO[[#This Row],[89]]</f>
        <v>1.9087356966984997E-6</v>
      </c>
      <c r="CN455" s="10">
        <f>3/24000000*OO[[#This Row],[148 (07JUL1985 09:00:00)-Water Temperature (C)]]*OO[[#This Row],[90]]</f>
        <v>1.9601586468103751E-6</v>
      </c>
      <c r="CO455" s="10">
        <f>3/24000000*OO[[#This Row],[149 (07JUL1985 12:00:00)-Water Temperature (C)]]*OO[[#This Row],[91]]</f>
        <v>1.9974419022772499E-6</v>
      </c>
      <c r="CP455" s="10">
        <f>3/24000000*OO[[#This Row],[150 (07JUL1985 15:00:00)-Water Temperature (C)]]*OO[[#This Row],[92]]</f>
        <v>1.9644753553425E-6</v>
      </c>
      <c r="CQ455" s="10">
        <f>3/24000000*OO[[#This Row],[151 (07JUL1985 18:00:00)-Water Temperature (C)]]*OO[[#This Row],[93]]</f>
        <v>1.908218777235E-6</v>
      </c>
      <c r="CR455" s="10">
        <f>3/24000000*OO[[#This Row],[152 (07JUL1985 21:00:00)-Water Temperature (C)]]*OO[[#This Row],[94]]</f>
        <v>1.763624194610625E-6</v>
      </c>
      <c r="CS455" s="10">
        <f>3/24000000*OO[[#This Row],[153 (08JUL1985 00:00:00)-Water Temperature (C)]]*OO[[#This Row],[95]]</f>
        <v>1.6042287064430001E-6</v>
      </c>
      <c r="CT455" s="10">
        <f>3/24000000*OO[[#This Row],[154 (08JUL1985 03:00:00)-Water Temperature (C)]]*OO[[#This Row],[96]]</f>
        <v>1.50283695519375E-6</v>
      </c>
      <c r="CU455" s="10">
        <f>3/24000000*OO[[#This Row],[155 (08JUL1985 06:00:00)-Water Temperature (C)]]*OO[[#This Row],[97]]</f>
        <v>1.4454333075434999E-6</v>
      </c>
      <c r="CV455" s="10">
        <f>3/24000000*OO[[#This Row],[156 (08JUL1985 09:00:00)-Water Temperature (C)]]*OO[[#This Row],[98]]</f>
        <v>1.4099534612387497E-6</v>
      </c>
      <c r="CW455" s="10">
        <f>3/24000000*OO[[#This Row],[157 (08JUL1985 12:00:00)-Water Temperature (C)]]*OO[[#This Row],[99]]</f>
        <v>1.4204127317677501E-6</v>
      </c>
    </row>
    <row r="456" spans="1:101" x14ac:dyDescent="0.35">
      <c r="A456" t="s">
        <v>463</v>
      </c>
      <c r="B456">
        <v>757.47670000000005</v>
      </c>
      <c r="C456" s="10">
        <f>3/24*OO[[#This Row],[59 (26JUN1985 06:00:00)-Water Temperature (C)]]*OO[[#This Row],[1]]/SUM(OO[1])</f>
        <v>0</v>
      </c>
      <c r="D456" s="10">
        <f>3/24*OO[[#This Row],[60 (26JUN1985 09:00:00)-Water Temperature (C)]]*OO[[#This Row],[2]]/SUM(OO[2])</f>
        <v>0</v>
      </c>
      <c r="E456" s="10">
        <f>3/24*OO[[#This Row],[61 (26JUN1985 12:00:00)-Water Temperature (C)]]*OO[[#This Row],[3]]/SUM(OO[3])</f>
        <v>0</v>
      </c>
      <c r="F456" s="10">
        <f>3/24*OO[[#This Row],[62 (26JUN1985 15:00:00)-Water Temperature (C)]]*OO[[#This Row],[4]]/SUM(OO[4])</f>
        <v>0</v>
      </c>
      <c r="G456" s="10">
        <f>3/24*OO[[#This Row],[63 (26JUN1985 18:00:00)-Water Temperature (C)]]*OO[[#This Row],[5]]/SUM(OO[5])</f>
        <v>0</v>
      </c>
      <c r="H456" s="10">
        <f>3/24*OO[[#This Row],[64 (26JUN1985 21:00:00)-Water Temperature (C)]]*OO[[#This Row],[6]]/SUM(OO[6])</f>
        <v>0</v>
      </c>
      <c r="I456" s="10">
        <f>3/24*OO[[#This Row],[65 (27JUN1985 00:00:00)-Water Temperature (C)]]*OO[[#This Row],[7]]/SUM(OO[7])</f>
        <v>0</v>
      </c>
      <c r="J456" s="10">
        <f>3/24*OO[[#This Row],[66 (27JUN1985 03:00:00)-Water Temperature (C)]]*OO[[#This Row],[8]]/SUM(OO[8])</f>
        <v>0</v>
      </c>
      <c r="K456" s="10">
        <f>3/24*OO[[#This Row],[67 (27JUN1985 06:00:00)-Water Temperature (C)]]*OO[[#This Row],[9]]/SUM(OO[9])</f>
        <v>0</v>
      </c>
      <c r="L456" s="10">
        <f>3/24*OO[[#This Row],[68 (27JUN1985 09:00:00)-Water Temperature (C)]]*OO[[#This Row],[10]]/SUM(OO[10])</f>
        <v>0</v>
      </c>
      <c r="M456" s="10">
        <f>3/24*OO[[#This Row],[69 (27JUN1985 12:00:00)-Water Temperature (C)]]*OO[[#This Row],[11]]/SUM(OO[11])</f>
        <v>0</v>
      </c>
      <c r="N456" s="10">
        <f>3/24*OO[[#This Row],[70 (27JUN1985 15:00:00)-Water Temperature (C)]]*OO[[#This Row],[12]]/SUM(OO[12])</f>
        <v>0</v>
      </c>
      <c r="O456" s="10">
        <f>3/24*OO[[#This Row],[71 (27JUN1985 18:00:00)-Water Temperature (C)]]*OO[[#This Row],[13]]/SUM(OO[13])</f>
        <v>0</v>
      </c>
      <c r="P456" s="10">
        <f>3/24*OO[[#This Row],[72 (27JUN1985 21:00:00)-Water Temperature (C)]]*OO[[#This Row],[14]]/SUM(OO[14])</f>
        <v>0</v>
      </c>
      <c r="Q456" s="10">
        <f>3/24*OO[[#This Row],[73 (28JUN1985 00:00:00)-Water Temperature (C)]]*OO[[#This Row],[15]]/SUM(OO[15])</f>
        <v>0</v>
      </c>
      <c r="R456" s="10">
        <f>3/24*OO[[#This Row],[74 (28JUN1985 03:00:00)-Water Temperature (C)]]*OO[[#This Row],[16]]/SUM(OO[16])</f>
        <v>0</v>
      </c>
      <c r="S456" s="10">
        <f>3/24*OO[[#This Row],[75 (28JUN1985 06:00:00)-Water Temperature (C)]]*OO[[#This Row],[17]]/SUM(OO[17])</f>
        <v>0</v>
      </c>
      <c r="T456" s="10">
        <f>3/24*OO[[#This Row],[76 (28JUN1985 09:00:00)-Water Temperature (C)]]*OO[[#This Row],[18]]/SUM(OO[18])</f>
        <v>0</v>
      </c>
      <c r="U456" s="10">
        <f>3/24*OO[[#This Row],[77 (28JUN1985 12:00:00)-Water Temperature (C)]]*OO[[#This Row],[19]]/SUM(OO[19])</f>
        <v>0</v>
      </c>
      <c r="V456" s="10">
        <f>3/24000000*OO[[#This Row],[78 (28JUN1985 15:00:00)-Water Temperature (C)]]*OO[[#This Row],[20]]</f>
        <v>0</v>
      </c>
      <c r="W456" s="10">
        <f>3/24000000*OO[[#This Row],[79 (28JUN1985 18:00:00)-Water Temperature (C)]]*OO[[#This Row],[21]]</f>
        <v>0</v>
      </c>
      <c r="X456" s="10">
        <f>3/24000000*OO[[#This Row],[80 (28JUN1985 21:00:00)-Water Temperature (C)]]*OO[[#This Row],[22]]</f>
        <v>0</v>
      </c>
      <c r="Y456" s="10">
        <f>3/24000000*OO[[#This Row],[81 (29JUN1985 00:00:00)-Water Temperature (C)]]*OO[[#This Row],[23]]</f>
        <v>0</v>
      </c>
      <c r="Z456" s="10">
        <f>3/24000000*OO[[#This Row],[82 (29JUN1985 03:00:00)-Water Temperature (C)]]*OO[[#This Row],[24]]</f>
        <v>0</v>
      </c>
      <c r="AA456" s="10">
        <f>3/24000000*OO[[#This Row],[83 (29JUN1985 06:00:00)-Water Temperature (C)]]*OO[[#This Row],[25]]</f>
        <v>1.0997173147414998E-41</v>
      </c>
      <c r="AB456" s="10">
        <f>3/24000000*OO[[#This Row],[84 (29JUN1985 09:00:00)-Water Temperature (C)]]*OO[[#This Row],[26]]</f>
        <v>3.4082033372924997E-35</v>
      </c>
      <c r="AC456" s="10">
        <f>3/24000000*OO[[#This Row],[85 (29JUN1985 12:00:00)-Water Temperature (C)]]*OO[[#This Row],[27]]</f>
        <v>1.4928451408499999E-29</v>
      </c>
      <c r="AD456" s="10">
        <f>3/24000000*OO[[#This Row],[86 (29JUN1985 15:00:00)-Water Temperature (C)]]*OO[[#This Row],[28]]</f>
        <v>3.8664160730324997E-25</v>
      </c>
      <c r="AE456" s="10">
        <f>3/24000000*OO[[#This Row],[88 (29JUN1985 21:00:00)-Water Temperature (C)]]*OO[[#This Row],[30]]</f>
        <v>1.18152459313275E-18</v>
      </c>
      <c r="AF456" s="10">
        <f>3/24000000*OO[[#This Row],[88 (29JUN1985 21:00:00)-Water Temperature (C)]]*OO[[#This Row],[30]]</f>
        <v>1.18152459313275E-18</v>
      </c>
      <c r="AG456" s="10">
        <f>3/24000000*OO[[#This Row],[89 (30JUN1985 00:00:00)-Water Temperature (C)]]*OO[[#This Row],[31]]</f>
        <v>3.7353367814399997E-16</v>
      </c>
      <c r="AH456" s="10">
        <f>3/24000000*OO[[#This Row],[90 (30JUN1985 03:00:00)-Water Temperature (C)]]*OO[[#This Row],[32]]</f>
        <v>5.3696246106799992E-14</v>
      </c>
      <c r="AI456" s="10">
        <f>3/24000000*OO[[#This Row],[91 (30JUN1985 06:00:00)-Water Temperature (C)]]*OO[[#This Row],[33]]</f>
        <v>4.0267670916150003E-12</v>
      </c>
      <c r="AJ456" s="10">
        <f>3/24000000*OO[[#This Row],[92 (30JUN1985 09:00:00)-Water Temperature (C)]]*OO[[#This Row],[34]]</f>
        <v>1.7922326312712497E-10</v>
      </c>
      <c r="AK456" s="10">
        <f>3/24000000*OO[[#This Row],[93 (30JUN1985 12:00:00)-Water Temperature (C)]]*OO[[#This Row],[35]]</f>
        <v>5.0158243519349999E-9</v>
      </c>
      <c r="AL456" s="10">
        <f>3/24000000*OO[[#This Row],[94 (30JUN1985 15:00:00)-Water Temperature (C)]]*OO[[#This Row],[36]]</f>
        <v>9.0805850156699981E-8</v>
      </c>
      <c r="AM456" s="10">
        <f>3/24000000*OO[[#This Row],[95 (30JUN1985 18:00:00)-Water Temperature (C)]]*OO[[#This Row],[37]]</f>
        <v>1.0895195721024998E-6</v>
      </c>
      <c r="AN456" s="10">
        <f>3/24000000*OO[[#This Row],[96 (30JUN1985 21:00:00)-Water Temperature (C)]]*OO[[#This Row],[38]]</f>
        <v>8.8066427420599995E-6</v>
      </c>
      <c r="AO456" s="10">
        <f>3/24000000*OO[[#This Row],[97 (01JUL1985 00:00:00)-Water Temperature (C)]]*OO[[#This Row],[39]]</f>
        <v>5.1067010793712492E-5</v>
      </c>
      <c r="AP456" s="10">
        <f>3/24000000*OO[[#This Row],[98 (01JUL1985 03:00:00)-Water Temperature (C)]]*OO[[#This Row],[40]]</f>
        <v>2.2584065838977498E-4</v>
      </c>
      <c r="AQ456" s="10">
        <f>3/24000000*OO[[#This Row],[99 (01JUL1985 06:00:00)-Water Temperature (C)]]*OO[[#This Row],[41]]</f>
        <v>7.9492200624812495E-4</v>
      </c>
      <c r="AR456" s="10">
        <f>3/24000000*OO[[#This Row],[100 (01JUL1985 09:00:00)-Water Temperature (C)]]*OO[[#This Row],[42]]</f>
        <v>2.4482143468962502E-3</v>
      </c>
      <c r="AS456" s="10">
        <f>3/24000000*OO[[#This Row],[101 (01JUL1985 12:00:00)-Water Temperature (C)]]*OO[[#This Row],[43]]</f>
        <v>6.09996207628125E-3</v>
      </c>
      <c r="AT456" s="10">
        <f>3/24000000*OO[[#This Row],[102 (01JUL1985 15:00:00)-Water Temperature (C)]]*OO[[#This Row],[44]]</f>
        <v>1.2255727978016251E-2</v>
      </c>
      <c r="AU456" s="10">
        <f>3/24000000*OO[[#This Row],[103 (01JUL1985 18:00:00)-Water Temperature (C)]]*OO[[#This Row],[45]]</f>
        <v>2.025375158079E-2</v>
      </c>
      <c r="AV456" s="10">
        <f>3/24000000*OO[[#This Row],[104 (01JUL1985 21:00:00)-Water Temperature (C)]]*OO[[#This Row],[46]]</f>
        <v>2.7895961601624997E-2</v>
      </c>
      <c r="AW456" s="10">
        <f>3/24000000*OO[[#This Row],[105 (02JUL1985 00:00:00)-Water Temperature (C)]]*OO[[#This Row],[47]]</f>
        <v>3.2899112068899998E-2</v>
      </c>
      <c r="AX456" s="10">
        <f>3/24000000*OO[[#This Row],[106 (02JUL1985 03:00:00)-Water Temperature (C)]]*OO[[#This Row],[48]]</f>
        <v>3.441072463665E-2</v>
      </c>
      <c r="AY456" s="10">
        <f>3/24000000*OO[[#This Row],[107 (02JUL1985 06:00:00)-Water Temperature (C)]]*OO[[#This Row],[49]]</f>
        <v>3.3169916115024997E-2</v>
      </c>
      <c r="AZ456" s="10">
        <f>3/24000000*OO[[#This Row],[108 (02JUL1985 09:00:00)-Water Temperature (C)]]*OO[[#This Row],[50]]</f>
        <v>3.1984971596737501E-2</v>
      </c>
      <c r="BA456" s="10">
        <f>3/24000000*OO[[#This Row],[109 (02JUL1985 12:00:00)-Water Temperature (C)]]*OO[[#This Row],[51]]</f>
        <v>2.7886539020037498E-2</v>
      </c>
      <c r="BB456" s="10">
        <f>3/24000000*OO[[#This Row],[110 (02JUL1985 15:00:00)-Water Temperature (C)]]*OO[[#This Row],[52]]</f>
        <v>2.17361350797E-2</v>
      </c>
      <c r="BC456" s="10">
        <f>3/24000000*OO[[#This Row],[111 (02JUL1985 18:00:00)-Water Temperature (C)]]*OO[[#This Row],[53]]</f>
        <v>1.5494364232181247E-2</v>
      </c>
      <c r="BD456" s="10">
        <f>3/24000000*OO[[#This Row],[112 (02JUL1985 21:00:00)-Water Temperature (C)]]*OO[[#This Row],[54]]</f>
        <v>9.840456396759999E-3</v>
      </c>
      <c r="BE456" s="10">
        <f>3/24000000*OO[[#This Row],[113 (03JUL1985 00:00:00)-Water Temperature (C)]]*OO[[#This Row],[55]]</f>
        <v>5.5570470361000004E-3</v>
      </c>
      <c r="BF456" s="10">
        <f>3/24000000*OO[[#This Row],[114 (03JUL1985 03:00:00)-Water Temperature (C)]]*OO[[#This Row],[56]]</f>
        <v>3.0058418959862496E-3</v>
      </c>
      <c r="BG456" s="10">
        <f>3/24000000*OO[[#This Row],[115 (03JUL1985 06:00:00)-Water Temperature (C)]]*OO[[#This Row],[57]]</f>
        <v>1.6072223994874999E-3</v>
      </c>
      <c r="BH456" s="10">
        <f>3/24000000*OO[[#This Row],[116 (03JUL1985 09:00:00)-Water Temperature (C)]]*OO[[#This Row],[58]]</f>
        <v>9.1519643010312495E-4</v>
      </c>
      <c r="BI456" s="10">
        <f>3/24000000*OO[[#This Row],[117 (03JUL1985 12:00:00)-Water Temperature (C)]]*OO[[#This Row],[59]]</f>
        <v>5.3100374184424993E-4</v>
      </c>
      <c r="BJ456" s="10">
        <f>3/24000000*OO[[#This Row],[118 (03JUL1985 15:00:00)-Water Temperature (C)]]*OO[[#This Row],[60]]</f>
        <v>3.0486483442824998E-4</v>
      </c>
      <c r="BK456" s="10">
        <f>3/24000000*OO[[#This Row],[119 (03JUL1985 18:00:00)-Water Temperature (C)]]*OO[[#This Row],[61]]</f>
        <v>1.8267325617807499E-4</v>
      </c>
      <c r="BL456" s="10">
        <f>3/24000000*OO[[#This Row],[120 (03JUL1985 21:00:00)-Water Temperature (C)]]*OO[[#This Row],[62]]</f>
        <v>1.158193529243375E-4</v>
      </c>
      <c r="BM456" s="10">
        <f>3/24000000*OO[[#This Row],[121 (04JUL1985 00:00:00)-Water Temperature (C)]]*OO[[#This Row],[63]]</f>
        <v>7.9639191543437498E-5</v>
      </c>
      <c r="BN456" s="10">
        <f>3/24000000*OO[[#This Row],[122 (04JUL1985 03:00:00)-Water Temperature (C)]]*OO[[#This Row],[64]]</f>
        <v>6.153774949258749E-5</v>
      </c>
      <c r="BO456" s="10">
        <f>3/24000000*OO[[#This Row],[123 (04JUL1985 06:00:00)-Water Temperature (C)]]*OO[[#This Row],[65]]</f>
        <v>5.183720721724999E-5</v>
      </c>
      <c r="BP456" s="10">
        <f>3/24000000*OO[[#This Row],[124 (04JUL1985 09:00:00)-Water Temperature (C)]]*OO[[#This Row],[66]]</f>
        <v>4.7514561715624988E-5</v>
      </c>
      <c r="BQ456" s="10">
        <f>3/24000000*OO[[#This Row],[125 (04JUL1985 12:00:00)-Water Temperature (C)]]*OO[[#This Row],[67]]</f>
        <v>4.3585429759199998E-5</v>
      </c>
      <c r="BR456" s="10">
        <f>3/24000000*OO[[#This Row],[126 (04JUL1985 15:00:00)-Water Temperature (C)]]*OO[[#This Row],[68]]</f>
        <v>3.9448046844499998E-5</v>
      </c>
      <c r="BS456" s="10">
        <f>3/24000000*OO[[#This Row],[127 (04JUL1985 18:00:00)-Water Temperature (C)]]*OO[[#This Row],[69]]</f>
        <v>3.4080834186649999E-5</v>
      </c>
      <c r="BT456" s="10">
        <f>3/24000000*OO[[#This Row],[128 (04JUL1985 21:00:00)-Water Temperature (C)]]*OO[[#This Row],[70]]</f>
        <v>2.8340389620675E-5</v>
      </c>
      <c r="BU456" s="10">
        <f>3/24000000*OO[[#This Row],[129 (05JUL1985 00:00:00)-Water Temperature (C)]]*OO[[#This Row],[71]]</f>
        <v>2.3589183155996246E-5</v>
      </c>
      <c r="BV456" s="10">
        <f>3/24000000*OO[[#This Row],[130 (05JUL1985 03:00:00)-Water Temperature (C)]]*OO[[#This Row],[72]]</f>
        <v>1.9885319618673748E-5</v>
      </c>
      <c r="BW456" s="10">
        <f>3/24000000*OO[[#This Row],[131 (05JUL1985 06:00:00)-Water Temperature (C)]]*OO[[#This Row],[73]]</f>
        <v>1.6996785944390001E-5</v>
      </c>
      <c r="BX456" s="10">
        <f>3/24000000*OO[[#This Row],[132 (05JUL1985 09:00:00)-Water Temperature (C)]]*OO[[#This Row],[74]]</f>
        <v>1.5482095052379997E-5</v>
      </c>
      <c r="BY456" s="10">
        <f>3/24000000*OO[[#This Row],[133 (05JUL1985 12:00:00)-Water Temperature (C)]]*OO[[#This Row],[75]]</f>
        <v>1.364521081443E-5</v>
      </c>
      <c r="BZ456" s="10">
        <f>3/24000000*OO[[#This Row],[134 (05JUL1985 15:00:00)-Water Temperature (C)]]*OO[[#This Row],[76]]</f>
        <v>1.168468978688375E-5</v>
      </c>
      <c r="CA456" s="10">
        <f>3/24000000*OO[[#This Row],[135 (05JUL1985 18:00:00)-Water Temperature (C)]]*OO[[#This Row],[77]]</f>
        <v>9.8538879453299977E-6</v>
      </c>
      <c r="CB456" s="10">
        <f>3/24000000*OO[[#This Row],[136 (05JUL1985 21:00:00)-Water Temperature (C)]]*OO[[#This Row],[78]]</f>
        <v>7.9043302176562512E-6</v>
      </c>
      <c r="CC456" s="10">
        <f>3/24000000*OO[[#This Row],[137 (06JUL1985 00:00:00)-Water Temperature (C)]]*OO[[#This Row],[79]]</f>
        <v>6.0893230186325004E-6</v>
      </c>
      <c r="CD456" s="10">
        <f>3/24000000*OO[[#This Row],[138 (06JUL1985 03:00:00)-Water Temperature (C)]]*OO[[#This Row],[80]]</f>
        <v>4.7539287570149996E-6</v>
      </c>
      <c r="CE456" s="10">
        <f>3/24000000*OO[[#This Row],[139 (06JUL1985 06:00:00)-Water Temperature (C)]]*OO[[#This Row],[81]]</f>
        <v>3.8965271165099998E-6</v>
      </c>
      <c r="CF456" s="10">
        <f>3/24000000*OO[[#This Row],[140 (06JUL1985 09:00:00)-Water Temperature (C)]]*OO[[#This Row],[82]]</f>
        <v>3.5722305339374999E-6</v>
      </c>
      <c r="CG456" s="10">
        <f>3/24000000*OO[[#This Row],[141 (06JUL1985 12:00:00)-Water Temperature (C)]]*OO[[#This Row],[83]]</f>
        <v>3.2348086737862494E-6</v>
      </c>
      <c r="CH456" s="10">
        <f>3/24000000*OO[[#This Row],[142 (06JUL1985 15:00:00)-Water Temperature (C)]]*OO[[#This Row],[84]]</f>
        <v>2.8858944168779999E-6</v>
      </c>
      <c r="CI456" s="10">
        <f>3/24000000*OO[[#This Row],[143 (06JUL1985 18:00:00)-Water Temperature (C)]]*OO[[#This Row],[85]]</f>
        <v>2.6305619188852502E-6</v>
      </c>
      <c r="CJ456" s="10">
        <f>3/24000000*OO[[#This Row],[144 (06JUL1985 21:00:00)-Water Temperature (C)]]*OO[[#This Row],[86]]</f>
        <v>2.315807554147875E-6</v>
      </c>
      <c r="CK456" s="10">
        <f>3/24000000*OO[[#This Row],[145 (07JUL1985 00:00:00)-Water Temperature (C)]]*OO[[#This Row],[87]]</f>
        <v>1.9680507483052503E-6</v>
      </c>
      <c r="CL456" s="10">
        <f>3/24000000*OO[[#This Row],[146 (07JUL1985 03:00:00)-Water Temperature (C)]]*OO[[#This Row],[88]]</f>
        <v>1.7540834156302501E-6</v>
      </c>
      <c r="CM456" s="10">
        <f>3/24000000*OO[[#This Row],[147 (07JUL1985 06:00:00)-Water Temperature (C)]]*OO[[#This Row],[89]]</f>
        <v>1.6333069055433751E-6</v>
      </c>
      <c r="CN456" s="10">
        <f>3/24000000*OO[[#This Row],[148 (07JUL1985 09:00:00)-Water Temperature (C)]]*OO[[#This Row],[90]]</f>
        <v>1.6686555425289999E-6</v>
      </c>
      <c r="CO456" s="10">
        <f>3/24000000*OO[[#This Row],[149 (07JUL1985 12:00:00)-Water Temperature (C)]]*OO[[#This Row],[91]]</f>
        <v>1.6981507989731247E-6</v>
      </c>
      <c r="CP456" s="10">
        <f>3/24000000*OO[[#This Row],[150 (07JUL1985 15:00:00)-Water Temperature (C)]]*OO[[#This Row],[92]]</f>
        <v>1.6686591760500001E-6</v>
      </c>
      <c r="CQ456" s="10">
        <f>3/24000000*OO[[#This Row],[151 (07JUL1985 18:00:00)-Water Temperature (C)]]*OO[[#This Row],[93]]</f>
        <v>1.6203522035063751E-6</v>
      </c>
      <c r="CR456" s="10">
        <f>3/24000000*OO[[#This Row],[152 (07JUL1985 21:00:00)-Water Temperature (C)]]*OO[[#This Row],[94]]</f>
        <v>1.4984221982276248E-6</v>
      </c>
      <c r="CS456" s="10">
        <f>3/24000000*OO[[#This Row],[153 (08JUL1985 00:00:00)-Water Temperature (C)]]*OO[[#This Row],[95]]</f>
        <v>1.3583373600799999E-6</v>
      </c>
      <c r="CT456" s="10">
        <f>3/24000000*OO[[#This Row],[154 (08JUL1985 03:00:00)-Water Temperature (C)]]*OO[[#This Row],[96]]</f>
        <v>1.2678556298085E-6</v>
      </c>
      <c r="CU456" s="10">
        <f>3/24000000*OO[[#This Row],[155 (08JUL1985 06:00:00)-Water Temperature (C)]]*OO[[#This Row],[97]]</f>
        <v>1.217263146446875E-6</v>
      </c>
      <c r="CV456" s="10">
        <f>3/24000000*OO[[#This Row],[156 (08JUL1985 09:00:00)-Water Temperature (C)]]*OO[[#This Row],[98]]</f>
        <v>1.1876230705429999E-6</v>
      </c>
      <c r="CW456" s="10">
        <f>3/24000000*OO[[#This Row],[157 (08JUL1985 12:00:00)-Water Temperature (C)]]*OO[[#This Row],[99]]</f>
        <v>1.197828060427E-6</v>
      </c>
    </row>
    <row r="457" spans="1:101" x14ac:dyDescent="0.35">
      <c r="A457" t="s">
        <v>464</v>
      </c>
      <c r="B457">
        <v>883.4384</v>
      </c>
      <c r="C457" s="10">
        <f>3/24*OO[[#This Row],[59 (26JUN1985 06:00:00)-Water Temperature (C)]]*OO[[#This Row],[1]]/SUM(OO[1])</f>
        <v>0</v>
      </c>
      <c r="D457" s="10">
        <f>3/24*OO[[#This Row],[60 (26JUN1985 09:00:00)-Water Temperature (C)]]*OO[[#This Row],[2]]/SUM(OO[2])</f>
        <v>0</v>
      </c>
      <c r="E457" s="10">
        <f>3/24*OO[[#This Row],[61 (26JUN1985 12:00:00)-Water Temperature (C)]]*OO[[#This Row],[3]]/SUM(OO[3])</f>
        <v>0</v>
      </c>
      <c r="F457" s="10">
        <f>3/24*OO[[#This Row],[62 (26JUN1985 15:00:00)-Water Temperature (C)]]*OO[[#This Row],[4]]/SUM(OO[4])</f>
        <v>0</v>
      </c>
      <c r="G457" s="10">
        <f>3/24*OO[[#This Row],[63 (26JUN1985 18:00:00)-Water Temperature (C)]]*OO[[#This Row],[5]]/SUM(OO[5])</f>
        <v>0</v>
      </c>
      <c r="H457" s="10">
        <f>3/24*OO[[#This Row],[64 (26JUN1985 21:00:00)-Water Temperature (C)]]*OO[[#This Row],[6]]/SUM(OO[6])</f>
        <v>0</v>
      </c>
      <c r="I457" s="10">
        <f>3/24*OO[[#This Row],[65 (27JUN1985 00:00:00)-Water Temperature (C)]]*OO[[#This Row],[7]]/SUM(OO[7])</f>
        <v>0</v>
      </c>
      <c r="J457" s="10">
        <f>3/24*OO[[#This Row],[66 (27JUN1985 03:00:00)-Water Temperature (C)]]*OO[[#This Row],[8]]/SUM(OO[8])</f>
        <v>0</v>
      </c>
      <c r="K457" s="10">
        <f>3/24*OO[[#This Row],[67 (27JUN1985 06:00:00)-Water Temperature (C)]]*OO[[#This Row],[9]]/SUM(OO[9])</f>
        <v>0</v>
      </c>
      <c r="L457" s="10">
        <f>3/24*OO[[#This Row],[68 (27JUN1985 09:00:00)-Water Temperature (C)]]*OO[[#This Row],[10]]/SUM(OO[10])</f>
        <v>0</v>
      </c>
      <c r="M457" s="10">
        <f>3/24*OO[[#This Row],[69 (27JUN1985 12:00:00)-Water Temperature (C)]]*OO[[#This Row],[11]]/SUM(OO[11])</f>
        <v>0</v>
      </c>
      <c r="N457" s="10">
        <f>3/24*OO[[#This Row],[70 (27JUN1985 15:00:00)-Water Temperature (C)]]*OO[[#This Row],[12]]/SUM(OO[12])</f>
        <v>0</v>
      </c>
      <c r="O457" s="10">
        <f>3/24*OO[[#This Row],[71 (27JUN1985 18:00:00)-Water Temperature (C)]]*OO[[#This Row],[13]]/SUM(OO[13])</f>
        <v>0</v>
      </c>
      <c r="P457" s="10">
        <f>3/24*OO[[#This Row],[72 (27JUN1985 21:00:00)-Water Temperature (C)]]*OO[[#This Row],[14]]/SUM(OO[14])</f>
        <v>0</v>
      </c>
      <c r="Q457" s="10">
        <f>3/24*OO[[#This Row],[73 (28JUN1985 00:00:00)-Water Temperature (C)]]*OO[[#This Row],[15]]/SUM(OO[15])</f>
        <v>0</v>
      </c>
      <c r="R457" s="10">
        <f>3/24*OO[[#This Row],[74 (28JUN1985 03:00:00)-Water Temperature (C)]]*OO[[#This Row],[16]]/SUM(OO[16])</f>
        <v>0</v>
      </c>
      <c r="S457" s="10">
        <f>3/24*OO[[#This Row],[75 (28JUN1985 06:00:00)-Water Temperature (C)]]*OO[[#This Row],[17]]/SUM(OO[17])</f>
        <v>0</v>
      </c>
      <c r="T457" s="10">
        <f>3/24*OO[[#This Row],[76 (28JUN1985 09:00:00)-Water Temperature (C)]]*OO[[#This Row],[18]]/SUM(OO[18])</f>
        <v>0</v>
      </c>
      <c r="U457" s="10">
        <f>3/24*OO[[#This Row],[77 (28JUN1985 12:00:00)-Water Temperature (C)]]*OO[[#This Row],[19]]/SUM(OO[19])</f>
        <v>0</v>
      </c>
      <c r="V457" s="10">
        <f>3/24000000*OO[[#This Row],[78 (28JUN1985 15:00:00)-Water Temperature (C)]]*OO[[#This Row],[20]]</f>
        <v>0</v>
      </c>
      <c r="W457" s="10">
        <f>3/24000000*OO[[#This Row],[79 (28JUN1985 18:00:00)-Water Temperature (C)]]*OO[[#This Row],[21]]</f>
        <v>0</v>
      </c>
      <c r="X457" s="10">
        <f>3/24000000*OO[[#This Row],[80 (28JUN1985 21:00:00)-Water Temperature (C)]]*OO[[#This Row],[22]]</f>
        <v>0</v>
      </c>
      <c r="Y457" s="10">
        <f>3/24000000*OO[[#This Row],[81 (29JUN1985 00:00:00)-Water Temperature (C)]]*OO[[#This Row],[23]]</f>
        <v>0</v>
      </c>
      <c r="Z457" s="10">
        <f>3/24000000*OO[[#This Row],[82 (29JUN1985 03:00:00)-Water Temperature (C)]]*OO[[#This Row],[24]]</f>
        <v>0</v>
      </c>
      <c r="AA457" s="10">
        <f>3/24000000*OO[[#This Row],[83 (29JUN1985 06:00:00)-Water Temperature (C)]]*OO[[#This Row],[25]]</f>
        <v>5.2623424446750002E-42</v>
      </c>
      <c r="AB457" s="10">
        <f>3/24000000*OO[[#This Row],[84 (29JUN1985 09:00:00)-Water Temperature (C)]]*OO[[#This Row],[26]]</f>
        <v>1.3358888489268747E-35</v>
      </c>
      <c r="AC457" s="10">
        <f>3/24000000*OO[[#This Row],[85 (29JUN1985 12:00:00)-Water Temperature (C)]]*OO[[#This Row],[27]]</f>
        <v>7.2452278489562496E-30</v>
      </c>
      <c r="AD457" s="10">
        <f>3/24000000*OO[[#This Row],[86 (29JUN1985 15:00:00)-Water Temperature (C)]]*OO[[#This Row],[28]]</f>
        <v>2.2259234001700002E-25</v>
      </c>
      <c r="AE457" s="10">
        <f>3/24000000*OO[[#This Row],[88 (29JUN1985 21:00:00)-Water Temperature (C)]]*OO[[#This Row],[30]]</f>
        <v>8.3534611769999983E-19</v>
      </c>
      <c r="AF457" s="10">
        <f>3/24000000*OO[[#This Row],[88 (29JUN1985 21:00:00)-Water Temperature (C)]]*OO[[#This Row],[30]]</f>
        <v>8.3534611769999983E-19</v>
      </c>
      <c r="AG457" s="10">
        <f>3/24000000*OO[[#This Row],[89 (30JUN1985 00:00:00)-Water Temperature (C)]]*OO[[#This Row],[31]]</f>
        <v>2.8360943320312498E-16</v>
      </c>
      <c r="AH457" s="10">
        <f>3/24000000*OO[[#This Row],[90 (30JUN1985 03:00:00)-Water Temperature (C)]]*OO[[#This Row],[32]]</f>
        <v>4.3359141600449992E-14</v>
      </c>
      <c r="AI457" s="10">
        <f>3/24000000*OO[[#This Row],[91 (30JUN1985 06:00:00)-Water Temperature (C)]]*OO[[#This Row],[33]]</f>
        <v>3.4338712490887504E-12</v>
      </c>
      <c r="AJ457" s="10">
        <f>3/24000000*OO[[#This Row],[92 (30JUN1985 09:00:00)-Water Temperature (C)]]*OO[[#This Row],[34]]</f>
        <v>1.6077060570824999E-10</v>
      </c>
      <c r="AK457" s="10">
        <f>3/24000000*OO[[#This Row],[93 (30JUN1985 12:00:00)-Water Temperature (C)]]*OO[[#This Row],[35]]</f>
        <v>4.7226515542324997E-9</v>
      </c>
      <c r="AL457" s="10">
        <f>3/24000000*OO[[#This Row],[94 (30JUN1985 15:00:00)-Water Temperature (C)]]*OO[[#This Row],[36]]</f>
        <v>8.9408677661625002E-8</v>
      </c>
      <c r="AM457" s="10">
        <f>3/24000000*OO[[#This Row],[95 (30JUN1985 18:00:00)-Water Temperature (C)]]*OO[[#This Row],[37]]</f>
        <v>1.117342788828375E-6</v>
      </c>
      <c r="AN457" s="10">
        <f>3/24000000*OO[[#This Row],[96 (30JUN1985 21:00:00)-Water Temperature (C)]]*OO[[#This Row],[38]]</f>
        <v>9.3934180105199982E-6</v>
      </c>
      <c r="AO457" s="10">
        <f>3/24000000*OO[[#This Row],[97 (01JUL1985 00:00:00)-Water Temperature (C)]]*OO[[#This Row],[39]]</f>
        <v>5.6395098035249994E-5</v>
      </c>
      <c r="AP457" s="10">
        <f>3/24000000*OO[[#This Row],[98 (01JUL1985 03:00:00)-Water Temperature (C)]]*OO[[#This Row],[40]]</f>
        <v>2.5659580599675001E-4</v>
      </c>
      <c r="AQ457" s="10">
        <f>3/24000000*OO[[#This Row],[99 (01JUL1985 06:00:00)-Water Temperature (C)]]*OO[[#This Row],[41]]</f>
        <v>9.3022576496999991E-4</v>
      </c>
      <c r="AR457" s="10">
        <f>3/24000000*OO[[#This Row],[100 (01JUL1985 09:00:00)-Water Temperature (C)]]*OO[[#This Row],[42]]</f>
        <v>2.9413398283499996E-3</v>
      </c>
      <c r="AS457" s="10">
        <f>3/24000000*OO[[#This Row],[101 (01JUL1985 12:00:00)-Water Temperature (C)]]*OO[[#This Row],[43]]</f>
        <v>7.5215361438799996E-3</v>
      </c>
      <c r="AT457" s="10">
        <f>3/24000000*OO[[#This Row],[102 (01JUL1985 15:00:00)-Water Temperature (C)]]*OO[[#This Row],[44]]</f>
        <v>1.5496821305159999E-2</v>
      </c>
      <c r="AU457" s="10">
        <f>3/24000000*OO[[#This Row],[103 (01JUL1985 18:00:00)-Water Temperature (C)]]*OO[[#This Row],[45]]</f>
        <v>2.6202990872062498E-2</v>
      </c>
      <c r="AV457" s="10">
        <f>3/24000000*OO[[#This Row],[104 (01JUL1985 21:00:00)-Water Temperature (C)]]*OO[[#This Row],[46]]</f>
        <v>3.6865467411849998E-2</v>
      </c>
      <c r="AW457" s="10">
        <f>3/24000000*OO[[#This Row],[105 (02JUL1985 00:00:00)-Water Temperature (C)]]*OO[[#This Row],[47]]</f>
        <v>4.4328500739875008E-2</v>
      </c>
      <c r="AX457" s="10">
        <f>3/24000000*OO[[#This Row],[106 (02JUL1985 03:00:00)-Water Temperature (C)]]*OO[[#This Row],[48]]</f>
        <v>4.7212246916100001E-2</v>
      </c>
      <c r="AY457" s="10">
        <f>3/24000000*OO[[#This Row],[107 (02JUL1985 06:00:00)-Water Temperature (C)]]*OO[[#This Row],[49]]</f>
        <v>4.6375670753725E-2</v>
      </c>
      <c r="AZ457" s="10">
        <f>3/24000000*OO[[#This Row],[108 (02JUL1985 09:00:00)-Water Temperature (C)]]*OO[[#This Row],[50]]</f>
        <v>4.5520489951437496E-2</v>
      </c>
      <c r="BA457" s="10">
        <f>3/24000000*OO[[#This Row],[109 (02JUL1985 12:00:00)-Water Temperature (C)]]*OO[[#This Row],[51]]</f>
        <v>4.0451988819987496E-2</v>
      </c>
      <c r="BB457" s="10">
        <f>3/24000000*OO[[#This Row],[110 (02JUL1985 15:00:00)-Water Temperature (C)]]*OO[[#This Row],[52]]</f>
        <v>3.2138700091724995E-2</v>
      </c>
      <c r="BC457" s="10">
        <f>3/24000000*OO[[#This Row],[111 (02JUL1985 18:00:00)-Water Temperature (C)]]*OO[[#This Row],[53]]</f>
        <v>2.3324129136251252E-2</v>
      </c>
      <c r="BD457" s="10">
        <f>3/24000000*OO[[#This Row],[112 (02JUL1985 21:00:00)-Water Temperature (C)]]*OO[[#This Row],[54]]</f>
        <v>1.507438848916875E-2</v>
      </c>
      <c r="BE457" s="10">
        <f>3/24000000*OO[[#This Row],[113 (03JUL1985 00:00:00)-Water Temperature (C)]]*OO[[#This Row],[55]]</f>
        <v>8.6683708962749986E-3</v>
      </c>
      <c r="BF457" s="10">
        <f>3/24000000*OO[[#This Row],[114 (03JUL1985 03:00:00)-Water Temperature (C)]]*OO[[#This Row],[56]]</f>
        <v>4.7592724613300004E-3</v>
      </c>
      <c r="BG457" s="10">
        <f>3/24000000*OO[[#This Row],[115 (03JUL1985 06:00:00)-Water Temperature (C)]]*OO[[#This Row],[57]]</f>
        <v>2.59209793864125E-3</v>
      </c>
      <c r="BH457" s="10">
        <f>3/24000000*OO[[#This Row],[116 (03JUL1985 09:00:00)-Water Temperature (C)]]*OO[[#This Row],[58]]</f>
        <v>1.5090224707589998E-3</v>
      </c>
      <c r="BI457" s="10">
        <f>3/24000000*OO[[#This Row],[117 (03JUL1985 12:00:00)-Water Temperature (C)]]*OO[[#This Row],[59]]</f>
        <v>8.9945967682800003E-4</v>
      </c>
      <c r="BJ457" s="10">
        <f>3/24000000*OO[[#This Row],[118 (03JUL1985 15:00:00)-Water Temperature (C)]]*OO[[#This Row],[60]]</f>
        <v>5.3190303312787503E-4</v>
      </c>
      <c r="BK457" s="10">
        <f>3/24000000*OO[[#This Row],[119 (03JUL1985 18:00:00)-Water Temperature (C)]]*OO[[#This Row],[61]]</f>
        <v>3.2596236862200001E-4</v>
      </c>
      <c r="BL457" s="10">
        <f>3/24000000*OO[[#This Row],[120 (03JUL1985 21:00:00)-Water Temperature (C)]]*OO[[#This Row],[62]]</f>
        <v>2.0827687503206248E-4</v>
      </c>
      <c r="BM457" s="10">
        <f>3/24000000*OO[[#This Row],[121 (04JUL1985 00:00:00)-Water Temperature (C)]]*OO[[#This Row],[63]]</f>
        <v>1.423757224785375E-4</v>
      </c>
      <c r="BN457" s="10">
        <f>3/24000000*OO[[#This Row],[122 (04JUL1985 03:00:00)-Water Temperature (C)]]*OO[[#This Row],[64]]</f>
        <v>1.0799948668985E-4</v>
      </c>
      <c r="BO457" s="10">
        <f>3/24000000*OO[[#This Row],[123 (04JUL1985 06:00:00)-Water Temperature (C)]]*OO[[#This Row],[65]]</f>
        <v>8.9248386408999982E-5</v>
      </c>
      <c r="BP457" s="10">
        <f>3/24000000*OO[[#This Row],[124 (04JUL1985 09:00:00)-Water Temperature (C)]]*OO[[#This Row],[66]]</f>
        <v>8.0524679489624997E-5</v>
      </c>
      <c r="BQ457" s="10">
        <f>3/24000000*OO[[#This Row],[125 (04JUL1985 12:00:00)-Water Temperature (C)]]*OO[[#This Row],[67]]</f>
        <v>7.2988305880049994E-5</v>
      </c>
      <c r="BR457" s="10">
        <f>3/24000000*OO[[#This Row],[126 (04JUL1985 15:00:00)-Water Temperature (C)]]*OO[[#This Row],[68]]</f>
        <v>6.5703604764525003E-5</v>
      </c>
      <c r="BS457" s="10">
        <f>3/24000000*OO[[#This Row],[127 (04JUL1985 18:00:00)-Water Temperature (C)]]*OO[[#This Row],[69]]</f>
        <v>5.6588770924537499E-5</v>
      </c>
      <c r="BT457" s="10">
        <f>3/24000000*OO[[#This Row],[128 (04JUL1985 21:00:00)-Water Temperature (C)]]*OO[[#This Row],[70]]</f>
        <v>4.7026081475625E-5</v>
      </c>
      <c r="BU457" s="10">
        <f>3/24000000*OO[[#This Row],[129 (05JUL1985 00:00:00)-Water Temperature (C)]]*OO[[#This Row],[71]]</f>
        <v>3.9044517467174993E-5</v>
      </c>
      <c r="BV457" s="10">
        <f>3/24000000*OO[[#This Row],[130 (05JUL1985 03:00:00)-Water Temperature (C)]]*OO[[#This Row],[72]]</f>
        <v>3.2832635096037501E-5</v>
      </c>
      <c r="BW457" s="10">
        <f>3/24000000*OO[[#This Row],[131 (05JUL1985 06:00:00)-Water Temperature (C)]]*OO[[#This Row],[73]]</f>
        <v>2.8053539975999997E-5</v>
      </c>
      <c r="BX457" s="10">
        <f>3/24000000*OO[[#This Row],[132 (05JUL1985 09:00:00)-Water Temperature (C)]]*OO[[#This Row],[74]]</f>
        <v>2.5627872971250003E-5</v>
      </c>
      <c r="BY457" s="10">
        <f>3/24000000*OO[[#This Row],[133 (05JUL1985 12:00:00)-Water Temperature (C)]]*OO[[#This Row],[75]]</f>
        <v>2.2743202207774998E-5</v>
      </c>
      <c r="BZ457" s="10">
        <f>3/24000000*OO[[#This Row],[134 (05JUL1985 15:00:00)-Water Temperature (C)]]*OO[[#This Row],[76]]</f>
        <v>1.9725062555984998E-5</v>
      </c>
      <c r="CA457" s="10">
        <f>3/24000000*OO[[#This Row],[135 (05JUL1985 18:00:00)-Water Temperature (C)]]*OO[[#This Row],[77]]</f>
        <v>1.6876686066322496E-5</v>
      </c>
      <c r="CB457" s="10">
        <f>3/24000000*OO[[#This Row],[136 (05JUL1985 21:00:00)-Water Temperature (C)]]*OO[[#This Row],[78]]</f>
        <v>1.3778350714764998E-5</v>
      </c>
      <c r="CC457" s="10">
        <f>3/24000000*OO[[#This Row],[137 (06JUL1985 00:00:00)-Water Temperature (C)]]*OO[[#This Row],[79]]</f>
        <v>1.0814469833879999E-5</v>
      </c>
      <c r="CD457" s="10">
        <f>3/24000000*OO[[#This Row],[138 (06JUL1985 03:00:00)-Water Temperature (C)]]*OO[[#This Row],[80]]</f>
        <v>8.5884239876299999E-6</v>
      </c>
      <c r="CE457" s="10">
        <f>3/24000000*OO[[#This Row],[139 (06JUL1985 06:00:00)-Water Temperature (C)]]*OO[[#This Row],[81]]</f>
        <v>7.1790078720374998E-6</v>
      </c>
      <c r="CF457" s="10">
        <f>3/24000000*OO[[#This Row],[140 (06JUL1985 09:00:00)-Water Temperature (C)]]*OO[[#This Row],[82]]</f>
        <v>6.6953313547587485E-6</v>
      </c>
      <c r="CG457" s="10">
        <f>3/24000000*OO[[#This Row],[141 (06JUL1985 12:00:00)-Water Temperature (C)]]*OO[[#This Row],[83]]</f>
        <v>6.1667368366424999E-6</v>
      </c>
      <c r="CH457" s="10">
        <f>3/24000000*OO[[#This Row],[142 (06JUL1985 15:00:00)-Water Temperature (C)]]*OO[[#This Row],[84]]</f>
        <v>5.5729897307624995E-6</v>
      </c>
      <c r="CI457" s="10">
        <f>3/24000000*OO[[#This Row],[143 (06JUL1985 18:00:00)-Water Temperature (C)]]*OO[[#This Row],[85]]</f>
        <v>5.1029682850262497E-6</v>
      </c>
      <c r="CJ457" s="10">
        <f>3/24000000*OO[[#This Row],[144 (06JUL1985 21:00:00)-Water Temperature (C)]]*OO[[#This Row],[86]]</f>
        <v>4.4927039732437499E-6</v>
      </c>
      <c r="CK457" s="10">
        <f>3/24000000*OO[[#This Row],[145 (07JUL1985 00:00:00)-Water Temperature (C)]]*OO[[#This Row],[87]]</f>
        <v>3.8042613556500002E-6</v>
      </c>
      <c r="CL457" s="10">
        <f>3/24000000*OO[[#This Row],[146 (07JUL1985 03:00:00)-Water Temperature (C)]]*OO[[#This Row],[88]]</f>
        <v>3.3521830956074997E-6</v>
      </c>
      <c r="CM457" s="10">
        <f>3/24000000*OO[[#This Row],[147 (07JUL1985 06:00:00)-Water Temperature (C)]]*OO[[#This Row],[89]]</f>
        <v>3.0941743476737501E-6</v>
      </c>
      <c r="CN457" s="10">
        <f>3/24000000*OO[[#This Row],[148 (07JUL1985 09:00:00)-Water Temperature (C)]]*OO[[#This Row],[90]]</f>
        <v>3.1300853181000001E-6</v>
      </c>
      <c r="CO457" s="10">
        <f>3/24000000*OO[[#This Row],[149 (07JUL1985 12:00:00)-Water Temperature (C)]]*OO[[#This Row],[91]]</f>
        <v>3.1640743038562503E-6</v>
      </c>
      <c r="CP457" s="10">
        <f>3/24000000*OO[[#This Row],[150 (07JUL1985 15:00:00)-Water Temperature (C)]]*OO[[#This Row],[92]]</f>
        <v>3.085293525704E-6</v>
      </c>
      <c r="CQ457" s="10">
        <f>3/24000000*OO[[#This Row],[151 (07JUL1985 18:00:00)-Water Temperature (C)]]*OO[[#This Row],[93]]</f>
        <v>2.962766203226E-6</v>
      </c>
      <c r="CR457" s="10">
        <f>3/24000000*OO[[#This Row],[152 (07JUL1985 21:00:00)-Water Temperature (C)]]*OO[[#This Row],[94]]</f>
        <v>2.7078567311356246E-6</v>
      </c>
      <c r="CS457" s="10">
        <f>3/24000000*OO[[#This Row],[153 (08JUL1985 00:00:00)-Water Temperature (C)]]*OO[[#This Row],[95]]</f>
        <v>2.4215977539467499E-6</v>
      </c>
      <c r="CT457" s="10">
        <f>3/24000000*OO[[#This Row],[154 (08JUL1985 03:00:00)-Water Temperature (C)]]*OO[[#This Row],[96]]</f>
        <v>2.2266589859045003E-6</v>
      </c>
      <c r="CU457" s="10">
        <f>3/24000000*OO[[#This Row],[155 (08JUL1985 06:00:00)-Water Temperature (C)]]*OO[[#This Row],[97]]</f>
        <v>2.1128616736342497E-6</v>
      </c>
      <c r="CV457" s="10">
        <f>3/24000000*OO[[#This Row],[156 (08JUL1985 09:00:00)-Water Temperature (C)]]*OO[[#This Row],[98]]</f>
        <v>2.04644047372125E-6</v>
      </c>
      <c r="CW457" s="10">
        <f>3/24000000*OO[[#This Row],[157 (08JUL1985 12:00:00)-Water Temperature (C)]]*OO[[#This Row],[99]]</f>
        <v>2.0526010289260001E-6</v>
      </c>
    </row>
    <row r="458" spans="1:101" x14ac:dyDescent="0.35">
      <c r="A458" t="s">
        <v>465</v>
      </c>
      <c r="B458">
        <v>742.93169999999998</v>
      </c>
      <c r="C458" s="10">
        <f>3/24*OO[[#This Row],[59 (26JUN1985 06:00:00)-Water Temperature (C)]]*OO[[#This Row],[1]]/SUM(OO[1])</f>
        <v>0</v>
      </c>
      <c r="D458" s="10">
        <f>3/24*OO[[#This Row],[60 (26JUN1985 09:00:00)-Water Temperature (C)]]*OO[[#This Row],[2]]/SUM(OO[2])</f>
        <v>0</v>
      </c>
      <c r="E458" s="10">
        <f>3/24*OO[[#This Row],[61 (26JUN1985 12:00:00)-Water Temperature (C)]]*OO[[#This Row],[3]]/SUM(OO[3])</f>
        <v>0</v>
      </c>
      <c r="F458" s="10">
        <f>3/24*OO[[#This Row],[62 (26JUN1985 15:00:00)-Water Temperature (C)]]*OO[[#This Row],[4]]/SUM(OO[4])</f>
        <v>0</v>
      </c>
      <c r="G458" s="10">
        <f>3/24*OO[[#This Row],[63 (26JUN1985 18:00:00)-Water Temperature (C)]]*OO[[#This Row],[5]]/SUM(OO[5])</f>
        <v>0</v>
      </c>
      <c r="H458" s="10">
        <f>3/24*OO[[#This Row],[64 (26JUN1985 21:00:00)-Water Temperature (C)]]*OO[[#This Row],[6]]/SUM(OO[6])</f>
        <v>0</v>
      </c>
      <c r="I458" s="10">
        <f>3/24*OO[[#This Row],[65 (27JUN1985 00:00:00)-Water Temperature (C)]]*OO[[#This Row],[7]]/SUM(OO[7])</f>
        <v>0</v>
      </c>
      <c r="J458" s="10">
        <f>3/24*OO[[#This Row],[66 (27JUN1985 03:00:00)-Water Temperature (C)]]*OO[[#This Row],[8]]/SUM(OO[8])</f>
        <v>0</v>
      </c>
      <c r="K458" s="10">
        <f>3/24*OO[[#This Row],[67 (27JUN1985 06:00:00)-Water Temperature (C)]]*OO[[#This Row],[9]]/SUM(OO[9])</f>
        <v>0</v>
      </c>
      <c r="L458" s="10">
        <f>3/24*OO[[#This Row],[68 (27JUN1985 09:00:00)-Water Temperature (C)]]*OO[[#This Row],[10]]/SUM(OO[10])</f>
        <v>0</v>
      </c>
      <c r="M458" s="10">
        <f>3/24*OO[[#This Row],[69 (27JUN1985 12:00:00)-Water Temperature (C)]]*OO[[#This Row],[11]]/SUM(OO[11])</f>
        <v>0</v>
      </c>
      <c r="N458" s="10">
        <f>3/24*OO[[#This Row],[70 (27JUN1985 15:00:00)-Water Temperature (C)]]*OO[[#This Row],[12]]/SUM(OO[12])</f>
        <v>0</v>
      </c>
      <c r="O458" s="10">
        <f>3/24*OO[[#This Row],[71 (27JUN1985 18:00:00)-Water Temperature (C)]]*OO[[#This Row],[13]]/SUM(OO[13])</f>
        <v>0</v>
      </c>
      <c r="P458" s="10">
        <f>3/24*OO[[#This Row],[72 (27JUN1985 21:00:00)-Water Temperature (C)]]*OO[[#This Row],[14]]/SUM(OO[14])</f>
        <v>0</v>
      </c>
      <c r="Q458" s="10">
        <f>3/24*OO[[#This Row],[73 (28JUN1985 00:00:00)-Water Temperature (C)]]*OO[[#This Row],[15]]/SUM(OO[15])</f>
        <v>0</v>
      </c>
      <c r="R458" s="10">
        <f>3/24*OO[[#This Row],[74 (28JUN1985 03:00:00)-Water Temperature (C)]]*OO[[#This Row],[16]]/SUM(OO[16])</f>
        <v>0</v>
      </c>
      <c r="S458" s="10">
        <f>3/24*OO[[#This Row],[75 (28JUN1985 06:00:00)-Water Temperature (C)]]*OO[[#This Row],[17]]/SUM(OO[17])</f>
        <v>0</v>
      </c>
      <c r="T458" s="10">
        <f>3/24*OO[[#This Row],[76 (28JUN1985 09:00:00)-Water Temperature (C)]]*OO[[#This Row],[18]]/SUM(OO[18])</f>
        <v>0</v>
      </c>
      <c r="U458" s="10">
        <f>3/24*OO[[#This Row],[77 (28JUN1985 12:00:00)-Water Temperature (C)]]*OO[[#This Row],[19]]/SUM(OO[19])</f>
        <v>0</v>
      </c>
      <c r="V458" s="10">
        <f>3/24000000*OO[[#This Row],[78 (28JUN1985 15:00:00)-Water Temperature (C)]]*OO[[#This Row],[20]]</f>
        <v>0</v>
      </c>
      <c r="W458" s="10">
        <f>3/24000000*OO[[#This Row],[79 (28JUN1985 18:00:00)-Water Temperature (C)]]*OO[[#This Row],[21]]</f>
        <v>0</v>
      </c>
      <c r="X458" s="10">
        <f>3/24000000*OO[[#This Row],[80 (28JUN1985 21:00:00)-Water Temperature (C)]]*OO[[#This Row],[22]]</f>
        <v>0</v>
      </c>
      <c r="Y458" s="10">
        <f>3/24000000*OO[[#This Row],[81 (29JUN1985 00:00:00)-Water Temperature (C)]]*OO[[#This Row],[23]]</f>
        <v>0</v>
      </c>
      <c r="Z458" s="10">
        <f>3/24000000*OO[[#This Row],[82 (29JUN1985 03:00:00)-Water Temperature (C)]]*OO[[#This Row],[24]]</f>
        <v>0</v>
      </c>
      <c r="AA458" s="10">
        <f>3/24000000*OO[[#This Row],[83 (29JUN1985 06:00:00)-Water Temperature (C)]]*OO[[#This Row],[25]]</f>
        <v>1.5049012841553749E-42</v>
      </c>
      <c r="AB458" s="10">
        <f>3/24000000*OO[[#This Row],[84 (29JUN1985 09:00:00)-Water Temperature (C)]]*OO[[#This Row],[26]]</f>
        <v>2.808197037025E-36</v>
      </c>
      <c r="AC458" s="10">
        <f>3/24000000*OO[[#This Row],[85 (29JUN1985 12:00:00)-Water Temperature (C)]]*OO[[#This Row],[27]]</f>
        <v>2.1519067375218748E-30</v>
      </c>
      <c r="AD458" s="10">
        <f>3/24000000*OO[[#This Row],[86 (29JUN1985 15:00:00)-Water Temperature (C)]]*OO[[#This Row],[28]]</f>
        <v>8.1982366831649998E-26</v>
      </c>
      <c r="AE458" s="10">
        <f>3/24000000*OO[[#This Row],[88 (29JUN1985 21:00:00)-Water Temperature (C)]]*OO[[#This Row],[30]]</f>
        <v>3.9166045933624996E-19</v>
      </c>
      <c r="AF458" s="10">
        <f>3/24000000*OO[[#This Row],[88 (29JUN1985 21:00:00)-Water Temperature (C)]]*OO[[#This Row],[30]]</f>
        <v>3.9166045933624996E-19</v>
      </c>
      <c r="AG458" s="10">
        <f>3/24000000*OO[[#This Row],[89 (30JUN1985 00:00:00)-Water Temperature (C)]]*OO[[#This Row],[31]]</f>
        <v>1.4428661065779999E-16</v>
      </c>
      <c r="AH458" s="10">
        <f>3/24000000*OO[[#This Row],[90 (30JUN1985 03:00:00)-Water Temperature (C)]]*OO[[#This Row],[32]]</f>
        <v>2.3629862348441252E-14</v>
      </c>
      <c r="AI458" s="10">
        <f>3/24000000*OO[[#This Row],[91 (30JUN1985 06:00:00)-Water Temperature (C)]]*OO[[#This Row],[33]]</f>
        <v>1.986465348694E-12</v>
      </c>
      <c r="AJ458" s="10">
        <f>3/24000000*OO[[#This Row],[92 (30JUN1985 09:00:00)-Water Temperature (C)]]*OO[[#This Row],[34]]</f>
        <v>9.8272813484362499E-11</v>
      </c>
      <c r="AK458" s="10">
        <f>3/24000000*OO[[#This Row],[93 (30JUN1985 12:00:00)-Water Temperature (C)]]*OO[[#This Row],[35]]</f>
        <v>3.0379674705937495E-9</v>
      </c>
      <c r="AL458" s="10">
        <f>3/24000000*OO[[#This Row],[94 (30JUN1985 15:00:00)-Water Temperature (C)]]*OO[[#This Row],[36]]</f>
        <v>6.0410703345924992E-8</v>
      </c>
      <c r="AM458" s="10">
        <f>3/24000000*OO[[#This Row],[95 (30JUN1985 18:00:00)-Water Temperature (C)]]*OO[[#This Row],[37]]</f>
        <v>7.9067211829687518E-7</v>
      </c>
      <c r="AN458" s="10">
        <f>3/24000000*OO[[#This Row],[96 (30JUN1985 21:00:00)-Water Temperature (C)]]*OO[[#This Row],[38]]</f>
        <v>6.946083168345001E-6</v>
      </c>
      <c r="AO458" s="10">
        <f>3/24000000*OO[[#This Row],[97 (01JUL1985 00:00:00)-Water Temperature (C)]]*OO[[#This Row],[39]]</f>
        <v>4.33988956776375E-5</v>
      </c>
      <c r="AP458" s="10">
        <f>3/24000000*OO[[#This Row],[98 (01JUL1985 03:00:00)-Water Temperature (C)]]*OO[[#This Row],[40]]</f>
        <v>2.0461365492061251E-4</v>
      </c>
      <c r="AQ458" s="10">
        <f>3/24000000*OO[[#This Row],[99 (01JUL1985 06:00:00)-Water Temperature (C)]]*OO[[#This Row],[41]]</f>
        <v>7.6792537605149998E-4</v>
      </c>
      <c r="AR458" s="10">
        <f>3/24000000*OO[[#This Row],[100 (01JUL1985 09:00:00)-Water Temperature (C)]]*OO[[#This Row],[42]]</f>
        <v>2.5080724436399994E-3</v>
      </c>
      <c r="AS458" s="10">
        <f>3/24000000*OO[[#This Row],[101 (01JUL1985 12:00:00)-Water Temperature (C)]]*OO[[#This Row],[43]]</f>
        <v>6.6294184206187505E-3</v>
      </c>
      <c r="AT458" s="10">
        <f>3/24000000*OO[[#This Row],[102 (01JUL1985 15:00:00)-Water Temperature (C)]]*OO[[#This Row],[44]]</f>
        <v>1.4140070518054998E-2</v>
      </c>
      <c r="AU458" s="10">
        <f>3/24000000*OO[[#This Row],[103 (01JUL1985 18:00:00)-Water Temperature (C)]]*OO[[#This Row],[45]]</f>
        <v>2.4672396050374999E-2</v>
      </c>
      <c r="AV458" s="10">
        <f>3/24000000*OO[[#This Row],[104 (01JUL1985 21:00:00)-Water Temperature (C)]]*OO[[#This Row],[46]]</f>
        <v>3.5777848944849998E-2</v>
      </c>
      <c r="AW458" s="10">
        <f>3/24000000*OO[[#This Row],[105 (02JUL1985 00:00:00)-Water Temperature (C)]]*OO[[#This Row],[47]]</f>
        <v>4.4271879631200002E-2</v>
      </c>
      <c r="AX458" s="10">
        <f>3/24000000*OO[[#This Row],[106 (02JUL1985 03:00:00)-Water Temperature (C)]]*OO[[#This Row],[48]]</f>
        <v>4.8434892534075E-2</v>
      </c>
      <c r="AY458" s="10">
        <f>3/24000000*OO[[#This Row],[107 (02JUL1985 06:00:00)-Water Temperature (C)]]*OO[[#This Row],[49]]</f>
        <v>4.8858030948737495E-2</v>
      </c>
      <c r="AZ458" s="10">
        <f>3/24000000*OO[[#This Row],[108 (02JUL1985 09:00:00)-Water Temperature (C)]]*OO[[#This Row],[50]]</f>
        <v>4.9176080693774993E-2</v>
      </c>
      <c r="BA458" s="10">
        <f>3/24000000*OO[[#This Row],[109 (02JUL1985 12:00:00)-Water Temperature (C)]]*OO[[#This Row],[51]]</f>
        <v>4.4949094661924996E-2</v>
      </c>
      <c r="BB458" s="10">
        <f>3/24000000*OO[[#This Row],[110 (02JUL1985 15:00:00)-Water Temperature (C)]]*OO[[#This Row],[52]]</f>
        <v>3.6877371799024998E-2</v>
      </c>
      <c r="BC458" s="10">
        <f>3/24000000*OO[[#This Row],[111 (02JUL1985 18:00:00)-Water Temperature (C)]]*OO[[#This Row],[53]]</f>
        <v>2.7604779670845001E-2</v>
      </c>
      <c r="BD458" s="10">
        <f>3/24000000*OO[[#This Row],[112 (02JUL1985 21:00:00)-Water Temperature (C)]]*OO[[#This Row],[54]]</f>
        <v>1.8443029234794999E-2</v>
      </c>
      <c r="BE458" s="10">
        <f>3/24000000*OO[[#This Row],[113 (03JUL1985 00:00:00)-Water Temperature (C)]]*OO[[#This Row],[55]]</f>
        <v>1.099878115948E-2</v>
      </c>
      <c r="BF458" s="10">
        <f>3/24000000*OO[[#This Row],[114 (03JUL1985 03:00:00)-Water Temperature (C)]]*OO[[#This Row],[56]]</f>
        <v>6.2592752177299997E-3</v>
      </c>
      <c r="BG458" s="10">
        <f>3/24000000*OO[[#This Row],[115 (03JUL1985 06:00:00)-Water Temperature (C)]]*OO[[#This Row],[57]]</f>
        <v>3.5533762248675001E-3</v>
      </c>
      <c r="BH458" s="10">
        <f>3/24000000*OO[[#This Row],[116 (03JUL1985 09:00:00)-Water Temperature (C)]]*OO[[#This Row],[58]]</f>
        <v>2.1788228477730002E-3</v>
      </c>
      <c r="BI458" s="10">
        <f>3/24000000*OO[[#This Row],[117 (03JUL1985 12:00:00)-Water Temperature (C)]]*OO[[#This Row],[59]]</f>
        <v>1.3851780877239999E-3</v>
      </c>
      <c r="BJ458" s="10">
        <f>3/24000000*OO[[#This Row],[118 (03JUL1985 15:00:00)-Water Temperature (C)]]*OO[[#This Row],[60]]</f>
        <v>8.8335572247687493E-4</v>
      </c>
      <c r="BK458" s="10">
        <f>3/24000000*OO[[#This Row],[119 (03JUL1985 18:00:00)-Water Temperature (C)]]*OO[[#This Row],[61]]</f>
        <v>5.8137866097412495E-4</v>
      </c>
      <c r="BL458" s="10">
        <f>3/24000000*OO[[#This Row],[120 (03JUL1985 21:00:00)-Water Temperature (C)]]*OO[[#This Row],[62]]</f>
        <v>3.9026344486624997E-4</v>
      </c>
      <c r="BM458" s="10">
        <f>3/24000000*OO[[#This Row],[121 (04JUL1985 00:00:00)-Water Temperature (C)]]*OO[[#This Row],[63]]</f>
        <v>2.7262386409664997E-4</v>
      </c>
      <c r="BN458" s="10">
        <f>3/24000000*OO[[#This Row],[122 (04JUL1985 03:00:00)-Water Temperature (C)]]*OO[[#This Row],[64]]</f>
        <v>2.0527618500974996E-4</v>
      </c>
      <c r="BO458" s="10">
        <f>3/24000000*OO[[#This Row],[123 (04JUL1985 06:00:00)-Water Temperature (C)]]*OO[[#This Row],[65]]</f>
        <v>1.6632746109899999E-4</v>
      </c>
      <c r="BP458" s="10">
        <f>3/24000000*OO[[#This Row],[124 (04JUL1985 09:00:00)-Water Temperature (C)]]*OO[[#This Row],[66]]</f>
        <v>1.4694906120399999E-4</v>
      </c>
      <c r="BQ458" s="10">
        <f>3/24000000*OO[[#This Row],[125 (04JUL1985 12:00:00)-Water Temperature (C)]]*OO[[#This Row],[67]]</f>
        <v>1.3088968886677498E-4</v>
      </c>
      <c r="BR458" s="10">
        <f>3/24000000*OO[[#This Row],[126 (04JUL1985 15:00:00)-Water Temperature (C)]]*OO[[#This Row],[68]]</f>
        <v>1.16973232133E-4</v>
      </c>
      <c r="BS458" s="10">
        <f>3/24000000*OO[[#This Row],[127 (04JUL1985 18:00:00)-Water Temperature (C)]]*OO[[#This Row],[69]]</f>
        <v>1.004497157132E-4</v>
      </c>
      <c r="BT458" s="10">
        <f>3/24000000*OO[[#This Row],[128 (04JUL1985 21:00:00)-Water Temperature (C)]]*OO[[#This Row],[70]]</f>
        <v>8.37247284695E-5</v>
      </c>
      <c r="BU458" s="10">
        <f>3/24000000*OO[[#This Row],[129 (05JUL1985 00:00:00)-Water Temperature (C)]]*OO[[#This Row],[71]]</f>
        <v>6.9677200034799994E-5</v>
      </c>
      <c r="BV458" s="10">
        <f>3/24000000*OO[[#This Row],[130 (05JUL1985 03:00:00)-Water Temperature (C)]]*OO[[#This Row],[72]]</f>
        <v>5.8757243634375004E-5</v>
      </c>
      <c r="BW458" s="10">
        <f>3/24000000*OO[[#This Row],[131 (05JUL1985 06:00:00)-Water Temperature (C)]]*OO[[#This Row],[73]]</f>
        <v>5.050121129624999E-5</v>
      </c>
      <c r="BX458" s="10">
        <f>3/24000000*OO[[#This Row],[132 (05JUL1985 09:00:00)-Water Temperature (C)]]*OO[[#This Row],[74]]</f>
        <v>4.6599975130499994E-5</v>
      </c>
      <c r="BY458" s="10">
        <f>3/24000000*OO[[#This Row],[133 (05JUL1985 12:00:00)-Water Temperature (C)]]*OO[[#This Row],[75]]</f>
        <v>4.1957833267187494E-5</v>
      </c>
      <c r="BZ458" s="10">
        <f>3/24000000*OO[[#This Row],[134 (05JUL1985 15:00:00)-Water Temperature (C)]]*OO[[#This Row],[76]]</f>
        <v>3.7336760553612503E-5</v>
      </c>
      <c r="CA458" s="10">
        <f>3/24000000*OO[[#This Row],[135 (05JUL1985 18:00:00)-Water Temperature (C)]]*OO[[#This Row],[77]]</f>
        <v>3.282596193675E-5</v>
      </c>
      <c r="CB458" s="10">
        <f>3/24000000*OO[[#This Row],[136 (05JUL1985 21:00:00)-Water Temperature (C)]]*OO[[#This Row],[78]]</f>
        <v>2.7721822058375E-5</v>
      </c>
      <c r="CC458" s="10">
        <f>3/24000000*OO[[#This Row],[137 (06JUL1985 00:00:00)-Water Temperature (C)]]*OO[[#This Row],[79]]</f>
        <v>2.2569462067025E-5</v>
      </c>
      <c r="CD458" s="10">
        <f>3/24000000*OO[[#This Row],[138 (06JUL1985 03:00:00)-Water Temperature (C)]]*OO[[#This Row],[80]]</f>
        <v>1.8541219966169998E-5</v>
      </c>
      <c r="CE458" s="10">
        <f>3/24000000*OO[[#This Row],[139 (06JUL1985 06:00:00)-Water Temperature (C)]]*OO[[#This Row],[81]]</f>
        <v>1.6036942514282499E-5</v>
      </c>
      <c r="CF458" s="10">
        <f>3/24000000*OO[[#This Row],[140 (06JUL1985 09:00:00)-Water Temperature (C)]]*OO[[#This Row],[82]]</f>
        <v>1.5422424622612502E-5</v>
      </c>
      <c r="CG458" s="10">
        <f>3/24000000*OO[[#This Row],[141 (06JUL1985 12:00:00)-Water Temperature (C)]]*OO[[#This Row],[83]]</f>
        <v>1.4619249408749999E-5</v>
      </c>
      <c r="CH458" s="10">
        <f>3/24000000*OO[[#This Row],[142 (06JUL1985 15:00:00)-Water Temperature (C)]]*OO[[#This Row],[84]]</f>
        <v>1.3554132960419998E-5</v>
      </c>
      <c r="CI458" s="10">
        <f>3/24000000*OO[[#This Row],[143 (06JUL1985 18:00:00)-Water Temperature (C)]]*OO[[#This Row],[85]]</f>
        <v>1.2585478223142498E-5</v>
      </c>
      <c r="CJ458" s="10">
        <f>3/24000000*OO[[#This Row],[144 (06JUL1985 21:00:00)-Water Temperature (C)]]*OO[[#This Row],[86]]</f>
        <v>1.1159942288759999E-5</v>
      </c>
      <c r="CK458" s="10">
        <f>3/24000000*OO[[#This Row],[145 (07JUL1985 00:00:00)-Water Temperature (C)]]*OO[[#This Row],[87]]</f>
        <v>9.4790235940187491E-6</v>
      </c>
      <c r="CL458" s="10">
        <f>3/24000000*OO[[#This Row],[146 (07JUL1985 03:00:00)-Water Temperature (C)]]*OO[[#This Row],[88]]</f>
        <v>8.2888616632375003E-6</v>
      </c>
      <c r="CM458" s="10">
        <f>3/24000000*OO[[#This Row],[147 (07JUL1985 06:00:00)-Water Temperature (C)]]*OO[[#This Row],[89]]</f>
        <v>7.5935611410749997E-6</v>
      </c>
      <c r="CN458" s="10">
        <f>3/24000000*OO[[#This Row],[148 (07JUL1985 09:00:00)-Water Temperature (C)]]*OO[[#This Row],[90]]</f>
        <v>7.6092831576600004E-6</v>
      </c>
      <c r="CO458" s="10">
        <f>3/24000000*OO[[#This Row],[149 (07JUL1985 12:00:00)-Water Temperature (C)]]*OO[[#This Row],[91]]</f>
        <v>7.6499576321174988E-6</v>
      </c>
      <c r="CP458" s="10">
        <f>3/24000000*OO[[#This Row],[150 (07JUL1985 15:00:00)-Water Temperature (C)]]*OO[[#This Row],[92]]</f>
        <v>7.4143390915549996E-6</v>
      </c>
      <c r="CQ458" s="10">
        <f>3/24000000*OO[[#This Row],[151 (07JUL1985 18:00:00)-Water Temperature (C)]]*OO[[#This Row],[93]]</f>
        <v>7.0401971515199989E-6</v>
      </c>
      <c r="CR458" s="10">
        <f>3/24000000*OO[[#This Row],[152 (07JUL1985 21:00:00)-Water Temperature (C)]]*OO[[#This Row],[94]]</f>
        <v>6.347209023242499E-6</v>
      </c>
      <c r="CS458" s="10">
        <f>3/24000000*OO[[#This Row],[153 (08JUL1985 00:00:00)-Water Temperature (C)]]*OO[[#This Row],[95]]</f>
        <v>5.5914495457599995E-6</v>
      </c>
      <c r="CT458" s="10">
        <f>3/24000000*OO[[#This Row],[154 (08JUL1985 03:00:00)-Water Temperature (C)]]*OO[[#This Row],[96]]</f>
        <v>5.0451378141250004E-6</v>
      </c>
      <c r="CU458" s="10">
        <f>3/24000000*OO[[#This Row],[155 (08JUL1985 06:00:00)-Water Temperature (C)]]*OO[[#This Row],[97]]</f>
        <v>4.7111558099999995E-6</v>
      </c>
      <c r="CV458" s="10">
        <f>3/24000000*OO[[#This Row],[156 (08JUL1985 09:00:00)-Water Temperature (C)]]*OO[[#This Row],[98]]</f>
        <v>4.51251186706E-6</v>
      </c>
      <c r="CW458" s="10">
        <f>3/24000000*OO[[#This Row],[157 (08JUL1985 12:00:00)-Water Temperature (C)]]*OO[[#This Row],[99]]</f>
        <v>4.4949912276099999E-6</v>
      </c>
    </row>
    <row r="459" spans="1:101" x14ac:dyDescent="0.35">
      <c r="A459" t="s">
        <v>466</v>
      </c>
      <c r="B459">
        <v>880.04600000000005</v>
      </c>
      <c r="C459" s="10">
        <f>3/24*OO[[#This Row],[59 (26JUN1985 06:00:00)-Water Temperature (C)]]*OO[[#This Row],[1]]/SUM(OO[1])</f>
        <v>0</v>
      </c>
      <c r="D459" s="10">
        <f>3/24*OO[[#This Row],[60 (26JUN1985 09:00:00)-Water Temperature (C)]]*OO[[#This Row],[2]]/SUM(OO[2])</f>
        <v>0</v>
      </c>
      <c r="E459" s="10">
        <f>3/24*OO[[#This Row],[61 (26JUN1985 12:00:00)-Water Temperature (C)]]*OO[[#This Row],[3]]/SUM(OO[3])</f>
        <v>0</v>
      </c>
      <c r="F459" s="10">
        <f>3/24*OO[[#This Row],[62 (26JUN1985 15:00:00)-Water Temperature (C)]]*OO[[#This Row],[4]]/SUM(OO[4])</f>
        <v>0</v>
      </c>
      <c r="G459" s="10">
        <f>3/24*OO[[#This Row],[63 (26JUN1985 18:00:00)-Water Temperature (C)]]*OO[[#This Row],[5]]/SUM(OO[5])</f>
        <v>0</v>
      </c>
      <c r="H459" s="10">
        <f>3/24*OO[[#This Row],[64 (26JUN1985 21:00:00)-Water Temperature (C)]]*OO[[#This Row],[6]]/SUM(OO[6])</f>
        <v>0</v>
      </c>
      <c r="I459" s="10">
        <f>3/24*OO[[#This Row],[65 (27JUN1985 00:00:00)-Water Temperature (C)]]*OO[[#This Row],[7]]/SUM(OO[7])</f>
        <v>0</v>
      </c>
      <c r="J459" s="10">
        <f>3/24*OO[[#This Row],[66 (27JUN1985 03:00:00)-Water Temperature (C)]]*OO[[#This Row],[8]]/SUM(OO[8])</f>
        <v>0</v>
      </c>
      <c r="K459" s="10">
        <f>3/24*OO[[#This Row],[67 (27JUN1985 06:00:00)-Water Temperature (C)]]*OO[[#This Row],[9]]/SUM(OO[9])</f>
        <v>0</v>
      </c>
      <c r="L459" s="10">
        <f>3/24*OO[[#This Row],[68 (27JUN1985 09:00:00)-Water Temperature (C)]]*OO[[#This Row],[10]]/SUM(OO[10])</f>
        <v>0</v>
      </c>
      <c r="M459" s="10">
        <f>3/24*OO[[#This Row],[69 (27JUN1985 12:00:00)-Water Temperature (C)]]*OO[[#This Row],[11]]/SUM(OO[11])</f>
        <v>0</v>
      </c>
      <c r="N459" s="10">
        <f>3/24*OO[[#This Row],[70 (27JUN1985 15:00:00)-Water Temperature (C)]]*OO[[#This Row],[12]]/SUM(OO[12])</f>
        <v>0</v>
      </c>
      <c r="O459" s="10">
        <f>3/24*OO[[#This Row],[71 (27JUN1985 18:00:00)-Water Temperature (C)]]*OO[[#This Row],[13]]/SUM(OO[13])</f>
        <v>0</v>
      </c>
      <c r="P459" s="10">
        <f>3/24*OO[[#This Row],[72 (27JUN1985 21:00:00)-Water Temperature (C)]]*OO[[#This Row],[14]]/SUM(OO[14])</f>
        <v>0</v>
      </c>
      <c r="Q459" s="10">
        <f>3/24*OO[[#This Row],[73 (28JUN1985 00:00:00)-Water Temperature (C)]]*OO[[#This Row],[15]]/SUM(OO[15])</f>
        <v>0</v>
      </c>
      <c r="R459" s="10">
        <f>3/24*OO[[#This Row],[74 (28JUN1985 03:00:00)-Water Temperature (C)]]*OO[[#This Row],[16]]/SUM(OO[16])</f>
        <v>0</v>
      </c>
      <c r="S459" s="10">
        <f>3/24*OO[[#This Row],[75 (28JUN1985 06:00:00)-Water Temperature (C)]]*OO[[#This Row],[17]]/SUM(OO[17])</f>
        <v>0</v>
      </c>
      <c r="T459" s="10">
        <f>3/24*OO[[#This Row],[76 (28JUN1985 09:00:00)-Water Temperature (C)]]*OO[[#This Row],[18]]/SUM(OO[18])</f>
        <v>0</v>
      </c>
      <c r="U459" s="10">
        <f>3/24*OO[[#This Row],[77 (28JUN1985 12:00:00)-Water Temperature (C)]]*OO[[#This Row],[19]]/SUM(OO[19])</f>
        <v>0</v>
      </c>
      <c r="V459" s="10">
        <f>3/24000000*OO[[#This Row],[78 (28JUN1985 15:00:00)-Water Temperature (C)]]*OO[[#This Row],[20]]</f>
        <v>0</v>
      </c>
      <c r="W459" s="10">
        <f>3/24000000*OO[[#This Row],[79 (28JUN1985 18:00:00)-Water Temperature (C)]]*OO[[#This Row],[21]]</f>
        <v>0</v>
      </c>
      <c r="X459" s="10">
        <f>3/24000000*OO[[#This Row],[80 (28JUN1985 21:00:00)-Water Temperature (C)]]*OO[[#This Row],[22]]</f>
        <v>0</v>
      </c>
      <c r="Y459" s="10">
        <f>3/24000000*OO[[#This Row],[81 (29JUN1985 00:00:00)-Water Temperature (C)]]*OO[[#This Row],[23]]</f>
        <v>0</v>
      </c>
      <c r="Z459" s="10">
        <f>3/24000000*OO[[#This Row],[82 (29JUN1985 03:00:00)-Water Temperature (C)]]*OO[[#This Row],[24]]</f>
        <v>0</v>
      </c>
      <c r="AA459" s="10">
        <f>3/24000000*OO[[#This Row],[83 (29JUN1985 06:00:00)-Water Temperature (C)]]*OO[[#This Row],[25]]</f>
        <v>5.6501592776624995E-43</v>
      </c>
      <c r="AB459" s="10">
        <f>3/24000000*OO[[#This Row],[84 (29JUN1985 09:00:00)-Water Temperature (C)]]*OO[[#This Row],[26]]</f>
        <v>1.0181497608217499E-36</v>
      </c>
      <c r="AC459" s="10">
        <f>3/24000000*OO[[#This Row],[85 (29JUN1985 12:00:00)-Water Temperature (C)]]*OO[[#This Row],[27]]</f>
        <v>8.3671578676399988E-31</v>
      </c>
      <c r="AD459" s="10">
        <f>3/24000000*OO[[#This Row],[86 (29JUN1985 15:00:00)-Water Temperature (C)]]*OO[[#This Row],[28]]</f>
        <v>3.9249008424562497E-26</v>
      </c>
      <c r="AE459" s="10">
        <f>3/24000000*OO[[#This Row],[88 (29JUN1985 21:00:00)-Water Temperature (C)]]*OO[[#This Row],[30]]</f>
        <v>2.4052903147325002E-19</v>
      </c>
      <c r="AF459" s="10">
        <f>3/24000000*OO[[#This Row],[88 (29JUN1985 21:00:00)-Water Temperature (C)]]*OO[[#This Row],[30]]</f>
        <v>2.4052903147325002E-19</v>
      </c>
      <c r="AG459" s="10">
        <f>3/24000000*OO[[#This Row],[89 (30JUN1985 00:00:00)-Water Temperature (C)]]*OO[[#This Row],[31]]</f>
        <v>9.6454102172449996E-17</v>
      </c>
      <c r="AH459" s="10">
        <f>3/24000000*OO[[#This Row],[90 (30JUN1985 03:00:00)-Water Temperature (C)]]*OO[[#This Row],[32]]</f>
        <v>1.6955390325677499E-14</v>
      </c>
      <c r="AI459" s="10">
        <f>3/24000000*OO[[#This Row],[91 (30JUN1985 06:00:00)-Water Temperature (C)]]*OO[[#This Row],[33]]</f>
        <v>1.5155834231069998E-12</v>
      </c>
      <c r="AJ459" s="10">
        <f>3/24000000*OO[[#This Row],[92 (30JUN1985 09:00:00)-Water Temperature (C)]]*OO[[#This Row],[34]]</f>
        <v>7.9215541836412494E-11</v>
      </c>
      <c r="AK459" s="10">
        <f>3/24000000*OO[[#This Row],[93 (30JUN1985 12:00:00)-Water Temperature (C)]]*OO[[#This Row],[35]]</f>
        <v>2.5773250018382496E-9</v>
      </c>
      <c r="AL459" s="10">
        <f>3/24000000*OO[[#This Row],[94 (30JUN1985 15:00:00)-Water Temperature (C)]]*OO[[#This Row],[36]]</f>
        <v>5.3857548398924996E-8</v>
      </c>
      <c r="AM459" s="10">
        <f>3/24000000*OO[[#This Row],[95 (30JUN1985 18:00:00)-Water Temperature (C)]]*OO[[#This Row],[37]]</f>
        <v>7.4079783965874987E-7</v>
      </c>
      <c r="AN459" s="10">
        <f>3/24000000*OO[[#This Row],[96 (30JUN1985 21:00:00)-Water Temperature (C)]]*OO[[#This Row],[38]]</f>
        <v>6.8209897404862495E-6</v>
      </c>
      <c r="AO459" s="10">
        <f>3/24000000*OO[[#This Row],[97 (01JUL1985 00:00:00)-Water Temperature (C)]]*OO[[#This Row],[39]]</f>
        <v>4.4482050812874997E-5</v>
      </c>
      <c r="AP459" s="10">
        <f>3/24000000*OO[[#This Row],[98 (01JUL1985 03:00:00)-Water Temperature (C)]]*OO[[#This Row],[40]]</f>
        <v>2.1795055077399999E-4</v>
      </c>
      <c r="AQ459" s="10">
        <f>3/24000000*OO[[#This Row],[99 (01JUL1985 06:00:00)-Water Temperature (C)]]*OO[[#This Row],[41]]</f>
        <v>8.4688605980775004E-4</v>
      </c>
      <c r="AR459" s="10">
        <f>3/24000000*OO[[#This Row],[100 (01JUL1985 09:00:00)-Water Temperature (C)]]*OO[[#This Row],[42]]</f>
        <v>2.8560983189600004E-3</v>
      </c>
      <c r="AS459" s="10">
        <f>3/24000000*OO[[#This Row],[101 (01JUL1985 12:00:00)-Water Temperature (C)]]*OO[[#This Row],[43]]</f>
        <v>7.8140389567699989E-3</v>
      </c>
      <c r="AT459" s="10">
        <f>3/24000000*OO[[#This Row],[102 (01JUL1985 15:00:00)-Water Temperature (C)]]*OO[[#This Row],[44]]</f>
        <v>1.7301964443325001E-2</v>
      </c>
      <c r="AU459" s="10">
        <f>3/24000000*OO[[#This Row],[103 (01JUL1985 18:00:00)-Water Temperature (C)]]*OO[[#This Row],[45]]</f>
        <v>3.1249183441649994E-2</v>
      </c>
      <c r="AV459" s="10">
        <f>3/24000000*OO[[#This Row],[104 (01JUL1985 21:00:00)-Water Temperature (C)]]*OO[[#This Row],[46]]</f>
        <v>4.6862350790500003E-2</v>
      </c>
      <c r="AW459" s="10">
        <f>3/24000000*OO[[#This Row],[105 (02JUL1985 00:00:00)-Water Temperature (C)]]*OO[[#This Row],[47]]</f>
        <v>5.9895910902749989E-2</v>
      </c>
      <c r="AX459" s="10">
        <f>3/24000000*OO[[#This Row],[106 (02JUL1985 03:00:00)-Water Temperature (C)]]*OO[[#This Row],[48]]</f>
        <v>6.7480698880250004E-2</v>
      </c>
      <c r="AY459" s="10">
        <f>3/24000000*OO[[#This Row],[107 (02JUL1985 06:00:00)-Water Temperature (C)]]*OO[[#This Row],[49]]</f>
        <v>6.9899986330899999E-2</v>
      </c>
      <c r="AZ459" s="10">
        <f>3/24000000*OO[[#This Row],[108 (02JUL1985 09:00:00)-Water Temperature (C)]]*OO[[#This Row],[50]]</f>
        <v>7.2109401879874996E-2</v>
      </c>
      <c r="BA459" s="10">
        <f>3/24000000*OO[[#This Row],[109 (02JUL1985 12:00:00)-Water Temperature (C)]]*OO[[#This Row],[51]]</f>
        <v>6.7921169841200002E-2</v>
      </c>
      <c r="BB459" s="10">
        <f>3/24000000*OO[[#This Row],[110 (02JUL1985 15:00:00)-Water Temperature (C)]]*OO[[#This Row],[52]]</f>
        <v>5.7652534930474994E-2</v>
      </c>
      <c r="BC459" s="10">
        <f>3/24000000*OO[[#This Row],[111 (02JUL1985 18:00:00)-Water Temperature (C)]]*OO[[#This Row],[53]]</f>
        <v>4.4771925869849995E-2</v>
      </c>
      <c r="BD459" s="10">
        <f>3/24000000*OO[[#This Row],[112 (02JUL1985 21:00:00)-Water Temperature (C)]]*OO[[#This Row],[54]]</f>
        <v>3.1137615635099997E-2</v>
      </c>
      <c r="BE459" s="10">
        <f>3/24000000*OO[[#This Row],[113 (03JUL1985 00:00:00)-Water Temperature (C)]]*OO[[#This Row],[55]]</f>
        <v>1.9426782737040002E-2</v>
      </c>
      <c r="BF459" s="10">
        <f>3/24000000*OO[[#This Row],[114 (03JUL1985 03:00:00)-Water Temperature (C)]]*OO[[#This Row],[56]]</f>
        <v>1.15810336359325E-2</v>
      </c>
      <c r="BG459" s="10">
        <f>3/24000000*OO[[#This Row],[115 (03JUL1985 06:00:00)-Water Temperature (C)]]*OO[[#This Row],[57]]</f>
        <v>6.9156124897462503E-3</v>
      </c>
      <c r="BH459" s="10">
        <f>3/24000000*OO[[#This Row],[116 (03JUL1985 09:00:00)-Water Temperature (C)]]*OO[[#This Row],[58]]</f>
        <v>4.5030812467200003E-3</v>
      </c>
      <c r="BI459" s="10">
        <f>3/24000000*OO[[#This Row],[117 (03JUL1985 12:00:00)-Water Temperature (C)]]*OO[[#This Row],[59]]</f>
        <v>3.0777540665749997E-3</v>
      </c>
      <c r="BJ459" s="10">
        <f>3/24000000*OO[[#This Row],[118 (03JUL1985 15:00:00)-Water Temperature (C)]]*OO[[#This Row],[60]]</f>
        <v>2.1288286190767501E-3</v>
      </c>
      <c r="BK459" s="10">
        <f>3/24000000*OO[[#This Row],[119 (03JUL1985 18:00:00)-Water Temperature (C)]]*OO[[#This Row],[61]]</f>
        <v>1.511139966015625E-3</v>
      </c>
      <c r="BL459" s="10">
        <f>3/24000000*OO[[#This Row],[120 (03JUL1985 21:00:00)-Water Temperature (C)]]*OO[[#This Row],[62]]</f>
        <v>1.0707557056968749E-3</v>
      </c>
      <c r="BM459" s="10">
        <f>3/24000000*OO[[#This Row],[121 (04JUL1985 00:00:00)-Water Temperature (C)]]*OO[[#This Row],[63]]</f>
        <v>7.698208181619999E-4</v>
      </c>
      <c r="BN459" s="10">
        <f>3/24000000*OO[[#This Row],[122 (04JUL1985 03:00:00)-Water Temperature (C)]]*OO[[#This Row],[64]]</f>
        <v>5.8116544640687503E-4</v>
      </c>
      <c r="BO459" s="10">
        <f>3/24000000*OO[[#This Row],[123 (04JUL1985 06:00:00)-Water Temperature (C)]]*OO[[#This Row],[65]]</f>
        <v>4.6499654389124998E-4</v>
      </c>
      <c r="BP459" s="10">
        <f>3/24000000*OO[[#This Row],[124 (04JUL1985 09:00:00)-Water Temperature (C)]]*OO[[#This Row],[66]]</f>
        <v>4.0355570259899997E-4</v>
      </c>
      <c r="BQ459" s="10">
        <f>3/24000000*OO[[#This Row],[125 (04JUL1985 12:00:00)-Water Temperature (C)]]*OO[[#This Row],[67]]</f>
        <v>3.5401940309500005E-4</v>
      </c>
      <c r="BR459" s="10">
        <f>3/24000000*OO[[#This Row],[126 (04JUL1985 15:00:00)-Water Temperature (C)]]*OO[[#This Row],[68]]</f>
        <v>3.1401251972774995E-4</v>
      </c>
      <c r="BS459" s="10">
        <f>3/24000000*OO[[#This Row],[127 (04JUL1985 18:00:00)-Water Temperature (C)]]*OO[[#This Row],[69]]</f>
        <v>2.6871744710443748E-4</v>
      </c>
      <c r="BT459" s="10">
        <f>3/24000000*OO[[#This Row],[128 (04JUL1985 21:00:00)-Water Temperature (C)]]*OO[[#This Row],[70]]</f>
        <v>2.2422127019527501E-4</v>
      </c>
      <c r="BU459" s="10">
        <f>3/24000000*OO[[#This Row],[129 (05JUL1985 00:00:00)-Water Temperature (C)]]*OO[[#This Row],[71]]</f>
        <v>1.8664868850637502E-4</v>
      </c>
      <c r="BV459" s="10">
        <f>3/24000000*OO[[#This Row],[130 (05JUL1985 03:00:00)-Water Temperature (C)]]*OO[[#This Row],[72]]</f>
        <v>1.57339608163125E-4</v>
      </c>
      <c r="BW459" s="10">
        <f>3/24000000*OO[[#This Row],[131 (05JUL1985 06:00:00)-Water Temperature (C)]]*OO[[#This Row],[73]]</f>
        <v>1.3526871614099998E-4</v>
      </c>
      <c r="BX459" s="10">
        <f>3/24000000*OO[[#This Row],[132 (05JUL1985 09:00:00)-Water Temperature (C)]]*OO[[#This Row],[74]]</f>
        <v>1.2511899879274999E-4</v>
      </c>
      <c r="BY459" s="10">
        <f>3/24000000*OO[[#This Row],[133 (05JUL1985 12:00:00)-Water Temperature (C)]]*OO[[#This Row],[75]]</f>
        <v>1.1347717492927499E-4</v>
      </c>
      <c r="BZ459" s="10">
        <f>3/24000000*OO[[#This Row],[134 (05JUL1985 15:00:00)-Water Temperature (C)]]*OO[[#This Row],[76]]</f>
        <v>1.0265336706039999E-4</v>
      </c>
      <c r="CA459" s="10">
        <f>3/24000000*OO[[#This Row],[135 (05JUL1985 18:00:00)-Water Temperature (C)]]*OO[[#This Row],[77]]</f>
        <v>9.1831267574099998E-5</v>
      </c>
      <c r="CB459" s="10">
        <f>3/24000000*OO[[#This Row],[136 (05JUL1985 21:00:00)-Water Temperature (C)]]*OO[[#This Row],[78]]</f>
        <v>7.9385662976062503E-5</v>
      </c>
      <c r="CC459" s="10">
        <f>3/24000000*OO[[#This Row],[137 (06JUL1985 00:00:00)-Water Temperature (C)]]*OO[[#This Row],[79]]</f>
        <v>6.6244879620724984E-5</v>
      </c>
      <c r="CD459" s="10">
        <f>3/24000000*OO[[#This Row],[138 (06JUL1985 03:00:00)-Water Temperature (C)]]*OO[[#This Row],[80]]</f>
        <v>5.5535957575875001E-5</v>
      </c>
      <c r="CE459" s="10">
        <f>3/24000000*OO[[#This Row],[139 (06JUL1985 06:00:00)-Water Temperature (C)]]*OO[[#This Row],[81]]</f>
        <v>4.88272928902E-5</v>
      </c>
      <c r="CF459" s="10">
        <f>3/24000000*OO[[#This Row],[140 (06JUL1985 09:00:00)-Water Temperature (C)]]*OO[[#This Row],[82]]</f>
        <v>4.760105282549999E-5</v>
      </c>
      <c r="CG459" s="10">
        <f>3/24000000*OO[[#This Row],[141 (06JUL1985 12:00:00)-Water Temperature (C)]]*OO[[#This Row],[83]]</f>
        <v>4.5854438545300001E-5</v>
      </c>
      <c r="CH459" s="10">
        <f>3/24000000*OO[[#This Row],[142 (06JUL1985 15:00:00)-Water Temperature (C)]]*OO[[#This Row],[84]]</f>
        <v>4.3223540836049993E-5</v>
      </c>
      <c r="CI459" s="10">
        <f>3/24000000*OO[[#This Row],[143 (06JUL1985 18:00:00)-Water Temperature (C)]]*OO[[#This Row],[85]]</f>
        <v>4.0526857800725001E-5</v>
      </c>
      <c r="CJ459" s="10">
        <f>3/24000000*OO[[#This Row],[144 (06JUL1985 21:00:00)-Water Temperature (C)]]*OO[[#This Row],[86]]</f>
        <v>3.6180714588524999E-5</v>
      </c>
      <c r="CK459" s="10">
        <f>3/24000000*OO[[#This Row],[145 (07JUL1985 00:00:00)-Water Temperature (C)]]*OO[[#This Row],[87]]</f>
        <v>3.0872576579962498E-5</v>
      </c>
      <c r="CL459" s="10">
        <f>3/24000000*OO[[#This Row],[146 (07JUL1985 03:00:00)-Water Temperature (C)]]*OO[[#This Row],[88]]</f>
        <v>2.6879377549320002E-5</v>
      </c>
      <c r="CM459" s="10">
        <f>3/24000000*OO[[#This Row],[147 (07JUL1985 06:00:00)-Water Temperature (C)]]*OO[[#This Row],[89]]</f>
        <v>2.44201349877375E-5</v>
      </c>
      <c r="CN459" s="10">
        <f>3/24000000*OO[[#This Row],[148 (07JUL1985 09:00:00)-Water Temperature (C)]]*OO[[#This Row],[90]]</f>
        <v>2.4273315494392495E-5</v>
      </c>
      <c r="CO459" s="10">
        <f>3/24000000*OO[[#This Row],[149 (07JUL1985 12:00:00)-Water Temperature (C)]]*OO[[#This Row],[91]]</f>
        <v>2.4328955755586251E-5</v>
      </c>
      <c r="CP459" s="10">
        <f>3/24000000*OO[[#This Row],[150 (07JUL1985 15:00:00)-Water Temperature (C)]]*OO[[#This Row],[92]]</f>
        <v>2.3589100193099999E-5</v>
      </c>
      <c r="CQ459" s="10">
        <f>3/24000000*OO[[#This Row],[151 (07JUL1985 18:00:00)-Water Temperature (C)]]*OO[[#This Row],[93]]</f>
        <v>2.2364160859618748E-5</v>
      </c>
      <c r="CR459" s="10">
        <f>3/24000000*OO[[#This Row],[152 (07JUL1985 21:00:00)-Water Temperature (C)]]*OO[[#This Row],[94]]</f>
        <v>2.0094509201552496E-5</v>
      </c>
      <c r="CS459" s="10">
        <f>3/24000000*OO[[#This Row],[153 (08JUL1985 00:00:00)-Water Temperature (C)]]*OO[[#This Row],[95]]</f>
        <v>1.7610022323215002E-5</v>
      </c>
      <c r="CT459" s="10">
        <f>3/24000000*OO[[#This Row],[154 (08JUL1985 03:00:00)-Water Temperature (C)]]*OO[[#This Row],[96]]</f>
        <v>1.5718781439952498E-5</v>
      </c>
      <c r="CU459" s="10">
        <f>3/24000000*OO[[#This Row],[155 (08JUL1985 06:00:00)-Water Temperature (C)]]*OO[[#This Row],[97]]</f>
        <v>1.4515473664313751E-5</v>
      </c>
      <c r="CV459" s="10">
        <f>3/24000000*OO[[#This Row],[156 (08JUL1985 09:00:00)-Water Temperature (C)]]*OO[[#This Row],[98]]</f>
        <v>1.3798169317187501E-5</v>
      </c>
      <c r="CW459" s="10">
        <f>3/24000000*OO[[#This Row],[157 (08JUL1985 12:00:00)-Water Temperature (C)]]*OO[[#This Row],[99]]</f>
        <v>1.3695523503549999E-5</v>
      </c>
    </row>
    <row r="460" spans="1:101" x14ac:dyDescent="0.35">
      <c r="A460" s="3" t="s">
        <v>467</v>
      </c>
      <c r="B460" s="3">
        <v>967.74</v>
      </c>
      <c r="C460" s="10">
        <f>3/24*OO[[#This Row],[59 (26JUN1985 06:00:00)-Water Temperature (C)]]*OO[[#This Row],[1]]/SUM(OO[1])</f>
        <v>0</v>
      </c>
      <c r="D460" s="10">
        <f>3/24*OO[[#This Row],[60 (26JUN1985 09:00:00)-Water Temperature (C)]]*OO[[#This Row],[2]]/SUM(OO[2])</f>
        <v>0</v>
      </c>
      <c r="E460" s="10">
        <f>3/24*OO[[#This Row],[61 (26JUN1985 12:00:00)-Water Temperature (C)]]*OO[[#This Row],[3]]/SUM(OO[3])</f>
        <v>0</v>
      </c>
      <c r="F460" s="10">
        <f>3/24*OO[[#This Row],[62 (26JUN1985 15:00:00)-Water Temperature (C)]]*OO[[#This Row],[4]]/SUM(OO[4])</f>
        <v>0</v>
      </c>
      <c r="G460" s="10">
        <f>3/24*OO[[#This Row],[63 (26JUN1985 18:00:00)-Water Temperature (C)]]*OO[[#This Row],[5]]/SUM(OO[5])</f>
        <v>0</v>
      </c>
      <c r="H460" s="10">
        <f>3/24*OO[[#This Row],[64 (26JUN1985 21:00:00)-Water Temperature (C)]]*OO[[#This Row],[6]]/SUM(OO[6])</f>
        <v>0</v>
      </c>
      <c r="I460" s="10">
        <f>3/24*OO[[#This Row],[65 (27JUN1985 00:00:00)-Water Temperature (C)]]*OO[[#This Row],[7]]/SUM(OO[7])</f>
        <v>0</v>
      </c>
      <c r="J460" s="10">
        <f>3/24*OO[[#This Row],[66 (27JUN1985 03:00:00)-Water Temperature (C)]]*OO[[#This Row],[8]]/SUM(OO[8])</f>
        <v>0</v>
      </c>
      <c r="K460" s="10">
        <f>3/24*OO[[#This Row],[67 (27JUN1985 06:00:00)-Water Temperature (C)]]*OO[[#This Row],[9]]/SUM(OO[9])</f>
        <v>0</v>
      </c>
      <c r="L460" s="10">
        <f>3/24*OO[[#This Row],[68 (27JUN1985 09:00:00)-Water Temperature (C)]]*OO[[#This Row],[10]]/SUM(OO[10])</f>
        <v>0</v>
      </c>
      <c r="M460" s="10">
        <f>3/24*OO[[#This Row],[69 (27JUN1985 12:00:00)-Water Temperature (C)]]*OO[[#This Row],[11]]/SUM(OO[11])</f>
        <v>0</v>
      </c>
      <c r="N460" s="10">
        <f>3/24*OO[[#This Row],[70 (27JUN1985 15:00:00)-Water Temperature (C)]]*OO[[#This Row],[12]]/SUM(OO[12])</f>
        <v>0</v>
      </c>
      <c r="O460" s="10">
        <f>3/24*OO[[#This Row],[71 (27JUN1985 18:00:00)-Water Temperature (C)]]*OO[[#This Row],[13]]/SUM(OO[13])</f>
        <v>0</v>
      </c>
      <c r="P460" s="10">
        <f>3/24*OO[[#This Row],[72 (27JUN1985 21:00:00)-Water Temperature (C)]]*OO[[#This Row],[14]]/SUM(OO[14])</f>
        <v>0</v>
      </c>
      <c r="Q460" s="10">
        <f>3/24*OO[[#This Row],[73 (28JUN1985 00:00:00)-Water Temperature (C)]]*OO[[#This Row],[15]]/SUM(OO[15])</f>
        <v>0</v>
      </c>
      <c r="R460" s="10">
        <f>3/24*OO[[#This Row],[74 (28JUN1985 03:00:00)-Water Temperature (C)]]*OO[[#This Row],[16]]/SUM(OO[16])</f>
        <v>0</v>
      </c>
      <c r="S460" s="10">
        <f>3/24*OO[[#This Row],[75 (28JUN1985 06:00:00)-Water Temperature (C)]]*OO[[#This Row],[17]]/SUM(OO[17])</f>
        <v>0</v>
      </c>
      <c r="T460" s="10">
        <f>3/24*OO[[#This Row],[76 (28JUN1985 09:00:00)-Water Temperature (C)]]*OO[[#This Row],[18]]/SUM(OO[18])</f>
        <v>0</v>
      </c>
      <c r="U460" s="10">
        <f>3/24*OO[[#This Row],[77 (28JUN1985 12:00:00)-Water Temperature (C)]]*OO[[#This Row],[19]]/SUM(OO[19])</f>
        <v>0</v>
      </c>
      <c r="V460" s="10">
        <f>3/24000000*OO[[#This Row],[78 (28JUN1985 15:00:00)-Water Temperature (C)]]*OO[[#This Row],[20]]</f>
        <v>0</v>
      </c>
      <c r="W460" s="10">
        <f>3/24000000*OO[[#This Row],[79 (28JUN1985 18:00:00)-Water Temperature (C)]]*OO[[#This Row],[21]]</f>
        <v>0</v>
      </c>
      <c r="X460" s="10">
        <f>3/24000000*OO[[#This Row],[80 (28JUN1985 21:00:00)-Water Temperature (C)]]*OO[[#This Row],[22]]</f>
        <v>0</v>
      </c>
      <c r="Y460" s="10">
        <f>3/24000000*OO[[#This Row],[81 (29JUN1985 00:00:00)-Water Temperature (C)]]*OO[[#This Row],[23]]</f>
        <v>0</v>
      </c>
      <c r="Z460" s="10">
        <f>3/24000000*OO[[#This Row],[82 (29JUN1985 03:00:00)-Water Temperature (C)]]*OO[[#This Row],[24]]</f>
        <v>0</v>
      </c>
      <c r="AA460" s="10">
        <f>3/24000000*OO[[#This Row],[83 (29JUN1985 06:00:00)-Water Temperature (C)]]*OO[[#This Row],[25]]</f>
        <v>1.5600539183748751E-43</v>
      </c>
      <c r="AB460" s="10">
        <f>3/24000000*OO[[#This Row],[84 (29JUN1985 09:00:00)-Water Temperature (C)]]*OO[[#This Row],[26]]</f>
        <v>2.4773683466509998E-37</v>
      </c>
      <c r="AC460" s="10">
        <f>3/24000000*OO[[#This Row],[85 (29JUN1985 12:00:00)-Water Temperature (C)]]*OO[[#This Row],[27]]</f>
        <v>2.4263624225259996E-31</v>
      </c>
      <c r="AD460" s="10">
        <f>3/24000000*OO[[#This Row],[86 (29JUN1985 15:00:00)-Water Temperature (C)]]*OO[[#This Row],[28]]</f>
        <v>1.3385698649994999E-26</v>
      </c>
      <c r="AE460" s="10">
        <f>3/24000000*OO[[#This Row],[88 (29JUN1985 21:00:00)-Water Temperature (C)]]*OO[[#This Row],[30]]</f>
        <v>1.11171591907875E-19</v>
      </c>
      <c r="AF460" s="10">
        <f>3/24000000*OO[[#This Row],[88 (29JUN1985 21:00:00)-Water Temperature (C)]]*OO[[#This Row],[30]]</f>
        <v>1.11171591907875E-19</v>
      </c>
      <c r="AG460" s="10">
        <f>3/24000000*OO[[#This Row],[89 (30JUN1985 00:00:00)-Water Temperature (C)]]*OO[[#This Row],[31]]</f>
        <v>4.937219056785E-17</v>
      </c>
      <c r="AH460" s="10">
        <f>3/24000000*OO[[#This Row],[90 (30JUN1985 03:00:00)-Water Temperature (C)]]*OO[[#This Row],[32]]</f>
        <v>9.4456498070299994E-15</v>
      </c>
      <c r="AI460" s="10">
        <f>3/24000000*OO[[#This Row],[91 (30JUN1985 06:00:00)-Water Temperature (C)]]*OO[[#This Row],[33]]</f>
        <v>9.0769062446174998E-13</v>
      </c>
      <c r="AJ460" s="10">
        <f>3/24000000*OO[[#This Row],[92 (30JUN1985 09:00:00)-Water Temperature (C)]]*OO[[#This Row],[34]]</f>
        <v>5.0509247606062498E-11</v>
      </c>
      <c r="AK460" s="10">
        <f>3/24000000*OO[[#This Row],[93 (30JUN1985 12:00:00)-Water Temperature (C)]]*OO[[#This Row],[35]]</f>
        <v>1.7410678007099997E-9</v>
      </c>
      <c r="AL460" s="10">
        <f>3/24000000*OO[[#This Row],[94 (30JUN1985 15:00:00)-Water Temperature (C)]]*OO[[#This Row],[36]]</f>
        <v>3.8536714448024999E-8</v>
      </c>
      <c r="AM460" s="10">
        <f>3/24000000*OO[[#This Row],[95 (30JUN1985 18:00:00)-Water Temperature (C)]]*OO[[#This Row],[37]]</f>
        <v>5.6162463276200009E-7</v>
      </c>
      <c r="AN460" s="10">
        <f>3/24000000*OO[[#This Row],[96 (30JUN1985 21:00:00)-Water Temperature (C)]]*OO[[#This Row],[38]]</f>
        <v>5.4725265071649997E-6</v>
      </c>
      <c r="AO460" s="10">
        <f>3/24000000*OO[[#This Row],[97 (01JUL1985 00:00:00)-Water Temperature (C)]]*OO[[#This Row],[39]]</f>
        <v>3.7624246265062498E-5</v>
      </c>
      <c r="AP460" s="10">
        <f>3/24000000*OO[[#This Row],[98 (01JUL1985 03:00:00)-Water Temperature (C)]]*OO[[#This Row],[40]]</f>
        <v>1.9328356882562502E-4</v>
      </c>
      <c r="AQ460" s="10">
        <f>3/24000000*OO[[#This Row],[99 (01JUL1985 06:00:00)-Water Temperature (C)]]*OO[[#This Row],[41]]</f>
        <v>7.8288739932624992E-4</v>
      </c>
      <c r="AR460" s="10">
        <f>3/24000000*OO[[#This Row],[100 (01JUL1985 09:00:00)-Water Temperature (C)]]*OO[[#This Row],[42]]</f>
        <v>2.7358901762499998E-3</v>
      </c>
      <c r="AS460" s="10">
        <f>3/24000000*OO[[#This Row],[101 (01JUL1985 12:00:00)-Water Temperature (C)]]*OO[[#This Row],[43]]</f>
        <v>7.7845164267E-3</v>
      </c>
      <c r="AT460" s="10">
        <f>3/24000000*OO[[#This Row],[102 (01JUL1985 15:00:00)-Water Temperature (C)]]*OO[[#This Row],[44]]</f>
        <v>1.7995475305303748E-2</v>
      </c>
      <c r="AU460" s="10">
        <f>3/24000000*OO[[#This Row],[103 (01JUL1985 18:00:00)-Water Temperature (C)]]*OO[[#This Row],[45]]</f>
        <v>3.3937177942687496E-2</v>
      </c>
      <c r="AV460" s="10">
        <f>3/24000000*OO[[#This Row],[104 (01JUL1985 21:00:00)-Water Temperature (C)]]*OO[[#This Row],[46]]</f>
        <v>5.3106571018000003E-2</v>
      </c>
      <c r="AW460" s="10">
        <f>3/24000000*OO[[#This Row],[105 (02JUL1985 00:00:00)-Water Temperature (C)]]*OO[[#This Row],[47]]</f>
        <v>7.0773027906499988E-2</v>
      </c>
      <c r="AX460" s="10">
        <f>3/24000000*OO[[#This Row],[106 (02JUL1985 03:00:00)-Water Temperature (C)]]*OO[[#This Row],[48]]</f>
        <v>8.2912700079000007E-2</v>
      </c>
      <c r="AY460" s="10">
        <f>3/24000000*OO[[#This Row],[107 (02JUL1985 06:00:00)-Water Temperature (C)]]*OO[[#This Row],[49]]</f>
        <v>8.8899312549437504E-2</v>
      </c>
      <c r="AZ460" s="10">
        <f>3/24000000*OO[[#This Row],[108 (02JUL1985 09:00:00)-Water Temperature (C)]]*OO[[#This Row],[50]]</f>
        <v>9.4482356335400003E-2</v>
      </c>
      <c r="BA460" s="10">
        <f>3/24000000*OO[[#This Row],[109 (02JUL1985 12:00:00)-Water Temperature (C)]]*OO[[#This Row],[51]]</f>
        <v>9.2439833643500002E-2</v>
      </c>
      <c r="BB460" s="10">
        <f>3/24000000*OO[[#This Row],[110 (02JUL1985 15:00:00)-Water Temperature (C)]]*OO[[#This Row],[52]]</f>
        <v>8.2048957528999988E-2</v>
      </c>
      <c r="BC460" s="10">
        <f>3/24000000*OO[[#This Row],[111 (02JUL1985 18:00:00)-Water Temperature (C)]]*OO[[#This Row],[53]]</f>
        <v>6.6875377040249998E-2</v>
      </c>
      <c r="BD460" s="10">
        <f>3/24000000*OO[[#This Row],[112 (02JUL1985 21:00:00)-Water Temperature (C)]]*OO[[#This Row],[54]]</f>
        <v>4.9269672390449999E-2</v>
      </c>
      <c r="BE460" s="10">
        <f>3/24000000*OO[[#This Row],[113 (03JUL1985 00:00:00)-Water Temperature (C)]]*OO[[#This Row],[55]]</f>
        <v>3.2805112165762498E-2</v>
      </c>
      <c r="BF460" s="10">
        <f>3/24000000*OO[[#This Row],[114 (03JUL1985 03:00:00)-Water Temperature (C)]]*OO[[#This Row],[56]]</f>
        <v>2.0931389246749997E-2</v>
      </c>
      <c r="BG460" s="10">
        <f>3/24000000*OO[[#This Row],[115 (03JUL1985 06:00:00)-Water Temperature (C)]]*OO[[#This Row],[57]]</f>
        <v>1.3398704505902498E-2</v>
      </c>
      <c r="BH460" s="10">
        <f>3/24000000*OO[[#This Row],[116 (03JUL1985 09:00:00)-Water Temperature (C)]]*OO[[#This Row],[58]]</f>
        <v>9.3742472606962498E-3</v>
      </c>
      <c r="BI460" s="10">
        <f>3/24000000*OO[[#This Row],[117 (03JUL1985 12:00:00)-Water Temperature (C)]]*OO[[#This Row],[59]]</f>
        <v>6.9307494956700006E-3</v>
      </c>
      <c r="BJ460" s="10">
        <f>3/24000000*OO[[#This Row],[118 (03JUL1985 15:00:00)-Water Temperature (C)]]*OO[[#This Row],[60]]</f>
        <v>5.2066134984499997E-3</v>
      </c>
      <c r="BK460" s="10">
        <f>3/24000000*OO[[#This Row],[119 (03JUL1985 18:00:00)-Water Temperature (C)]]*OO[[#This Row],[61]]</f>
        <v>3.9699381641000002E-3</v>
      </c>
      <c r="BL460" s="10">
        <f>3/24000000*OO[[#This Row],[120 (03JUL1985 21:00:00)-Water Temperature (C)]]*OO[[#This Row],[62]]</f>
        <v>2.9703163143795001E-3</v>
      </c>
      <c r="BM460" s="10">
        <f>3/24000000*OO[[#This Row],[121 (04JUL1985 00:00:00)-Water Temperature (C)]]*OO[[#This Row],[63]]</f>
        <v>2.2061585769352497E-3</v>
      </c>
      <c r="BN460" s="10">
        <f>3/24000000*OO[[#This Row],[122 (04JUL1985 03:00:00)-Water Temperature (C)]]*OO[[#This Row],[64]]</f>
        <v>1.6826970540599999E-3</v>
      </c>
      <c r="BO460" s="10">
        <f>3/24000000*OO[[#This Row],[123 (04JUL1985 06:00:00)-Water Temperature (C)]]*OO[[#This Row],[65]]</f>
        <v>1.3379471850495002E-3</v>
      </c>
      <c r="BP460" s="10">
        <f>3/24000000*OO[[#This Row],[124 (04JUL1985 09:00:00)-Water Temperature (C)]]*OO[[#This Row],[66]]</f>
        <v>1.1438391617479998E-3</v>
      </c>
      <c r="BQ460" s="10">
        <f>3/24000000*OO[[#This Row],[125 (04JUL1985 12:00:00)-Water Temperature (C)]]*OO[[#This Row],[67]]</f>
        <v>9.9142345185799976E-4</v>
      </c>
      <c r="BR460" s="10">
        <f>3/24000000*OO[[#This Row],[126 (04JUL1985 15:00:00)-Water Temperature (C)]]*OO[[#This Row],[68]]</f>
        <v>8.7322862762437487E-4</v>
      </c>
      <c r="BS460" s="10">
        <f>3/24000000*OO[[#This Row],[127 (04JUL1985 18:00:00)-Water Temperature (C)]]*OO[[#This Row],[69]]</f>
        <v>7.4631247050524995E-4</v>
      </c>
      <c r="BT460" s="10">
        <f>3/24000000*OO[[#This Row],[128 (04JUL1985 21:00:00)-Water Temperature (C)]]*OO[[#This Row],[70]]</f>
        <v>6.2427961120699999E-4</v>
      </c>
      <c r="BU460" s="10">
        <f>3/24000000*OO[[#This Row],[129 (05JUL1985 00:00:00)-Water Temperature (C)]]*OO[[#This Row],[71]]</f>
        <v>5.2031354700749996E-4</v>
      </c>
      <c r="BV460" s="10">
        <f>3/24000000*OO[[#This Row],[130 (05JUL1985 03:00:00)-Water Temperature (C)]]*OO[[#This Row],[72]]</f>
        <v>4.3805096990212492E-4</v>
      </c>
      <c r="BW460" s="10">
        <f>3/24000000*OO[[#This Row],[131 (05JUL1985 06:00:00)-Water Temperature (C)]]*OO[[#This Row],[73]]</f>
        <v>3.7564322188199996E-4</v>
      </c>
      <c r="BX460" s="10">
        <f>3/24000000*OO[[#This Row],[132 (05JUL1985 09:00:00)-Water Temperature (C)]]*OO[[#This Row],[74]]</f>
        <v>3.4561941689874998E-4</v>
      </c>
      <c r="BY460" s="10">
        <f>3/24000000*OO[[#This Row],[133 (05JUL1985 12:00:00)-Water Temperature (C)]]*OO[[#This Row],[75]]</f>
        <v>3.1381983332487499E-4</v>
      </c>
      <c r="BZ460" s="10">
        <f>3/24000000*OO[[#This Row],[134 (05JUL1985 15:00:00)-Water Temperature (C)]]*OO[[#This Row],[76]]</f>
        <v>2.8631766424887494E-4</v>
      </c>
      <c r="CA460" s="10">
        <f>3/24000000*OO[[#This Row],[135 (05JUL1985 18:00:00)-Water Temperature (C)]]*OO[[#This Row],[77]]</f>
        <v>2.58978971360625E-4</v>
      </c>
      <c r="CB460" s="10">
        <f>3/24000000*OO[[#This Row],[136 (05JUL1985 21:00:00)-Water Temperature (C)]]*OO[[#This Row],[78]]</f>
        <v>2.2757059208812499E-4</v>
      </c>
      <c r="CC460" s="10">
        <f>3/24000000*OO[[#This Row],[137 (06JUL1985 00:00:00)-Water Temperature (C)]]*OO[[#This Row],[79]]</f>
        <v>1.9337149679750002E-4</v>
      </c>
      <c r="CD460" s="10">
        <f>3/24000000*OO[[#This Row],[138 (06JUL1985 03:00:00)-Water Temperature (C)]]*OO[[#This Row],[80]]</f>
        <v>1.6426808644562498E-4</v>
      </c>
      <c r="CE460" s="10">
        <f>3/24000000*OO[[#This Row],[139 (06JUL1985 06:00:00)-Water Temperature (C)]]*OO[[#This Row],[81]]</f>
        <v>1.45177754532975E-4</v>
      </c>
      <c r="CF460" s="10">
        <f>3/24000000*OO[[#This Row],[140 (06JUL1985 09:00:00)-Water Temperature (C)]]*OO[[#This Row],[82]]</f>
        <v>1.4151454355594998E-4</v>
      </c>
      <c r="CG460" s="10">
        <f>3/24000000*OO[[#This Row],[141 (06JUL1985 12:00:00)-Water Temperature (C)]]*OO[[#This Row],[83]]</f>
        <v>1.3725495707072501E-4</v>
      </c>
      <c r="CH460" s="10">
        <f>3/24000000*OO[[#This Row],[142 (06JUL1985 15:00:00)-Water Temperature (C)]]*OO[[#This Row],[84]]</f>
        <v>1.3075605870137503E-4</v>
      </c>
      <c r="CI460" s="10">
        <f>3/24000000*OO[[#This Row],[143 (06JUL1985 18:00:00)-Water Temperature (C)]]*OO[[#This Row],[85]]</f>
        <v>1.2355746797439998E-4</v>
      </c>
      <c r="CJ460" s="10">
        <f>3/24000000*OO[[#This Row],[144 (06JUL1985 21:00:00)-Water Temperature (C)]]*OO[[#This Row],[86]]</f>
        <v>1.1137939884406251E-4</v>
      </c>
      <c r="CK460" s="10">
        <f>3/24000000*OO[[#This Row],[145 (07JUL1985 00:00:00)-Water Temperature (C)]]*OO[[#This Row],[87]]</f>
        <v>9.5880578064262497E-5</v>
      </c>
      <c r="CL460" s="10">
        <f>3/24000000*OO[[#This Row],[146 (07JUL1985 03:00:00)-Water Temperature (C)]]*OO[[#This Row],[88]]</f>
        <v>8.3469349552399988E-5</v>
      </c>
      <c r="CM460" s="10">
        <f>3/24000000*OO[[#This Row],[147 (07JUL1985 06:00:00)-Water Temperature (C)]]*OO[[#This Row],[89]]</f>
        <v>7.5187262596800001E-5</v>
      </c>
      <c r="CN460" s="10">
        <f>3/24000000*OO[[#This Row],[148 (07JUL1985 09:00:00)-Water Temperature (C)]]*OO[[#This Row],[90]]</f>
        <v>7.3912436976937497E-5</v>
      </c>
      <c r="CO460" s="10">
        <f>3/24000000*OO[[#This Row],[149 (07JUL1985 12:00:00)-Water Temperature (C)]]*OO[[#This Row],[91]]</f>
        <v>7.375678040587499E-5</v>
      </c>
      <c r="CP460" s="10">
        <f>3/24000000*OO[[#This Row],[150 (07JUL1985 15:00:00)-Water Temperature (C)]]*OO[[#This Row],[92]]</f>
        <v>7.168741939507499E-5</v>
      </c>
      <c r="CQ460" s="10">
        <f>3/24000000*OO[[#This Row],[151 (07JUL1985 18:00:00)-Water Temperature (C)]]*OO[[#This Row],[93]]</f>
        <v>6.8252763975937494E-5</v>
      </c>
      <c r="CR460" s="10">
        <f>3/24000000*OO[[#This Row],[152 (07JUL1985 21:00:00)-Water Temperature (C)]]*OO[[#This Row],[94]]</f>
        <v>6.1625493246762492E-5</v>
      </c>
      <c r="CS460" s="10">
        <f>3/24000000*OO[[#This Row],[153 (08JUL1985 00:00:00)-Water Temperature (C)]]*OO[[#This Row],[95]]</f>
        <v>5.4152671273812495E-5</v>
      </c>
      <c r="CT460" s="10">
        <f>3/24000000*OO[[#This Row],[154 (08JUL1985 03:00:00)-Water Temperature (C)]]*OO[[#This Row],[96]]</f>
        <v>4.8115428449900005E-5</v>
      </c>
      <c r="CU460" s="10">
        <f>3/24000000*OO[[#This Row],[155 (08JUL1985 06:00:00)-Water Temperature (C)]]*OO[[#This Row],[97]]</f>
        <v>4.4048032923674999E-5</v>
      </c>
      <c r="CV460" s="10">
        <f>3/24000000*OO[[#This Row],[156 (08JUL1985 09:00:00)-Water Temperature (C)]]*OO[[#This Row],[98]]</f>
        <v>4.1527075216112497E-5</v>
      </c>
      <c r="CW460" s="10">
        <f>3/24000000*OO[[#This Row],[157 (08JUL1985 12:00:00)-Water Temperature (C)]]*OO[[#This Row],[99]]</f>
        <v>4.0992649058499997E-5</v>
      </c>
    </row>
    <row r="461" spans="1:101" x14ac:dyDescent="0.35">
      <c r="A461" t="s">
        <v>468</v>
      </c>
      <c r="B461">
        <v>733.98889999999994</v>
      </c>
      <c r="C461" s="10">
        <f>3/24*OO[[#This Row],[59 (26JUN1985 06:00:00)-Water Temperature (C)]]*OO[[#This Row],[1]]/SUM(OO[1])</f>
        <v>0</v>
      </c>
      <c r="D461" s="10">
        <f>3/24*OO[[#This Row],[60 (26JUN1985 09:00:00)-Water Temperature (C)]]*OO[[#This Row],[2]]/SUM(OO[2])</f>
        <v>0</v>
      </c>
      <c r="E461" s="10">
        <f>3/24*OO[[#This Row],[61 (26JUN1985 12:00:00)-Water Temperature (C)]]*OO[[#This Row],[3]]/SUM(OO[3])</f>
        <v>0</v>
      </c>
      <c r="F461" s="10">
        <f>3/24*OO[[#This Row],[62 (26JUN1985 15:00:00)-Water Temperature (C)]]*OO[[#This Row],[4]]/SUM(OO[4])</f>
        <v>0</v>
      </c>
      <c r="G461" s="10">
        <f>3/24*OO[[#This Row],[63 (26JUN1985 18:00:00)-Water Temperature (C)]]*OO[[#This Row],[5]]/SUM(OO[5])</f>
        <v>0</v>
      </c>
      <c r="H461" s="10">
        <f>3/24*OO[[#This Row],[64 (26JUN1985 21:00:00)-Water Temperature (C)]]*OO[[#This Row],[6]]/SUM(OO[6])</f>
        <v>0</v>
      </c>
      <c r="I461" s="10">
        <f>3/24*OO[[#This Row],[65 (27JUN1985 00:00:00)-Water Temperature (C)]]*OO[[#This Row],[7]]/SUM(OO[7])</f>
        <v>0</v>
      </c>
      <c r="J461" s="10">
        <f>3/24*OO[[#This Row],[66 (27JUN1985 03:00:00)-Water Temperature (C)]]*OO[[#This Row],[8]]/SUM(OO[8])</f>
        <v>0</v>
      </c>
      <c r="K461" s="10">
        <f>3/24*OO[[#This Row],[67 (27JUN1985 06:00:00)-Water Temperature (C)]]*OO[[#This Row],[9]]/SUM(OO[9])</f>
        <v>0</v>
      </c>
      <c r="L461" s="10">
        <f>3/24*OO[[#This Row],[68 (27JUN1985 09:00:00)-Water Temperature (C)]]*OO[[#This Row],[10]]/SUM(OO[10])</f>
        <v>0</v>
      </c>
      <c r="M461" s="10">
        <f>3/24*OO[[#This Row],[69 (27JUN1985 12:00:00)-Water Temperature (C)]]*OO[[#This Row],[11]]/SUM(OO[11])</f>
        <v>0</v>
      </c>
      <c r="N461" s="10">
        <f>3/24*OO[[#This Row],[70 (27JUN1985 15:00:00)-Water Temperature (C)]]*OO[[#This Row],[12]]/SUM(OO[12])</f>
        <v>0</v>
      </c>
      <c r="O461" s="10">
        <f>3/24*OO[[#This Row],[71 (27JUN1985 18:00:00)-Water Temperature (C)]]*OO[[#This Row],[13]]/SUM(OO[13])</f>
        <v>0</v>
      </c>
      <c r="P461" s="10">
        <f>3/24*OO[[#This Row],[72 (27JUN1985 21:00:00)-Water Temperature (C)]]*OO[[#This Row],[14]]/SUM(OO[14])</f>
        <v>0</v>
      </c>
      <c r="Q461" s="10">
        <f>3/24*OO[[#This Row],[73 (28JUN1985 00:00:00)-Water Temperature (C)]]*OO[[#This Row],[15]]/SUM(OO[15])</f>
        <v>0</v>
      </c>
      <c r="R461" s="10">
        <f>3/24*OO[[#This Row],[74 (28JUN1985 03:00:00)-Water Temperature (C)]]*OO[[#This Row],[16]]/SUM(OO[16])</f>
        <v>0</v>
      </c>
      <c r="S461" s="10">
        <f>3/24*OO[[#This Row],[75 (28JUN1985 06:00:00)-Water Temperature (C)]]*OO[[#This Row],[17]]/SUM(OO[17])</f>
        <v>0</v>
      </c>
      <c r="T461" s="10">
        <f>3/24*OO[[#This Row],[76 (28JUN1985 09:00:00)-Water Temperature (C)]]*OO[[#This Row],[18]]/SUM(OO[18])</f>
        <v>0</v>
      </c>
      <c r="U461" s="10">
        <f>3/24*OO[[#This Row],[77 (28JUN1985 12:00:00)-Water Temperature (C)]]*OO[[#This Row],[19]]/SUM(OO[19])</f>
        <v>0</v>
      </c>
      <c r="V461" s="10">
        <f>3/24000000*OO[[#This Row],[78 (28JUN1985 15:00:00)-Water Temperature (C)]]*OO[[#This Row],[20]]</f>
        <v>0</v>
      </c>
      <c r="W461" s="10">
        <f>3/24000000*OO[[#This Row],[79 (28JUN1985 18:00:00)-Water Temperature (C)]]*OO[[#This Row],[21]]</f>
        <v>0</v>
      </c>
      <c r="X461" s="10">
        <f>3/24000000*OO[[#This Row],[80 (28JUN1985 21:00:00)-Water Temperature (C)]]*OO[[#This Row],[22]]</f>
        <v>0</v>
      </c>
      <c r="Y461" s="10">
        <f>3/24000000*OO[[#This Row],[81 (29JUN1985 00:00:00)-Water Temperature (C)]]*OO[[#This Row],[23]]</f>
        <v>0</v>
      </c>
      <c r="Z461" s="10">
        <f>3/24000000*OO[[#This Row],[82 (29JUN1985 03:00:00)-Water Temperature (C)]]*OO[[#This Row],[24]]</f>
        <v>0</v>
      </c>
      <c r="AA461" s="10">
        <f>3/24000000*OO[[#This Row],[83 (29JUN1985 06:00:00)-Water Temperature (C)]]*OO[[#This Row],[25]]</f>
        <v>0</v>
      </c>
      <c r="AB461" s="10">
        <f>3/24000000*OO[[#This Row],[84 (29JUN1985 09:00:00)-Water Temperature (C)]]*OO[[#This Row],[26]]</f>
        <v>3.4985654638199996E-38</v>
      </c>
      <c r="AC461" s="10">
        <f>3/24000000*OO[[#This Row],[85 (29JUN1985 12:00:00)-Water Temperature (C)]]*OO[[#This Row],[27]]</f>
        <v>4.2154192769924999E-32</v>
      </c>
      <c r="AD461" s="10">
        <f>3/24000000*OO[[#This Row],[86 (29JUN1985 15:00:00)-Water Temperature (C)]]*OO[[#This Row],[28]]</f>
        <v>2.8085866227705001E-27</v>
      </c>
      <c r="AE461" s="10">
        <f>3/24000000*OO[[#This Row],[88 (29JUN1985 21:00:00)-Water Temperature (C)]]*OO[[#This Row],[30]]</f>
        <v>3.4577577433125006E-20</v>
      </c>
      <c r="AF461" s="10">
        <f>3/24000000*OO[[#This Row],[88 (29JUN1985 21:00:00)-Water Temperature (C)]]*OO[[#This Row],[30]]</f>
        <v>3.4577577433125006E-20</v>
      </c>
      <c r="AG461" s="10">
        <f>3/24000000*OO[[#This Row],[89 (30JUN1985 00:00:00)-Water Temperature (C)]]*OO[[#This Row],[31]]</f>
        <v>1.7177055654539999E-17</v>
      </c>
      <c r="AH461" s="10">
        <f>3/24000000*OO[[#This Row],[90 (30JUN1985 03:00:00)-Water Temperature (C)]]*OO[[#This Row],[32]]</f>
        <v>3.5993398598212495E-15</v>
      </c>
      <c r="AI461" s="10">
        <f>3/24000000*OO[[#This Row],[91 (30JUN1985 06:00:00)-Water Temperature (C)]]*OO[[#This Row],[33]]</f>
        <v>3.7316596944374999E-13</v>
      </c>
      <c r="AJ461" s="10">
        <f>3/24000000*OO[[#This Row],[92 (30JUN1985 09:00:00)-Water Temperature (C)]]*OO[[#This Row],[34]]</f>
        <v>2.2101728675705E-11</v>
      </c>
      <c r="AK461" s="10">
        <f>3/24000000*OO[[#This Row],[93 (30JUN1985 12:00:00)-Water Temperature (C)]]*OO[[#This Row],[35]]</f>
        <v>8.055970556471249E-10</v>
      </c>
      <c r="AL461" s="10">
        <f>3/24000000*OO[[#This Row],[94 (30JUN1985 15:00:00)-Water Temperature (C)]]*OO[[#This Row],[36]]</f>
        <v>1.8837616261887499E-8</v>
      </c>
      <c r="AM461" s="10">
        <f>3/24000000*OO[[#This Row],[95 (30JUN1985 18:00:00)-Water Temperature (C)]]*OO[[#This Row],[37]]</f>
        <v>2.9027771463600003E-7</v>
      </c>
      <c r="AN461" s="10">
        <f>3/24000000*OO[[#This Row],[96 (30JUN1985 21:00:00)-Water Temperature (C)]]*OO[[#This Row],[38]]</f>
        <v>2.9937258199387501E-6</v>
      </c>
      <c r="AO461" s="10">
        <f>3/24000000*OO[[#This Row],[97 (01JUL1985 00:00:00)-Water Temperature (C)]]*OO[[#This Row],[39]]</f>
        <v>2.1728810962787496E-5</v>
      </c>
      <c r="AP461" s="10">
        <f>3/24000000*OO[[#This Row],[98 (01JUL1985 03:00:00)-Water Temperature (C)]]*OO[[#This Row],[40]]</f>
        <v>1.1719673272868749E-4</v>
      </c>
      <c r="AQ461" s="10">
        <f>3/24000000*OO[[#This Row],[99 (01JUL1985 06:00:00)-Water Temperature (C)]]*OO[[#This Row],[41]]</f>
        <v>4.9498072317037494E-4</v>
      </c>
      <c r="AR461" s="10">
        <f>3/24000000*OO[[#This Row],[100 (01JUL1985 09:00:00)-Water Temperature (C)]]*OO[[#This Row],[42]]</f>
        <v>1.7869075874586251E-3</v>
      </c>
      <c r="AS461" s="10">
        <f>3/24000000*OO[[#This Row],[101 (01JUL1985 12:00:00)-Water Temperature (C)]]*OO[[#This Row],[43]]</f>
        <v>5.2709325478012495E-3</v>
      </c>
      <c r="AT461" s="10">
        <f>3/24000000*OO[[#This Row],[102 (01JUL1985 15:00:00)-Water Temperature (C)]]*OO[[#This Row],[44]]</f>
        <v>1.2692704550227496E-2</v>
      </c>
      <c r="AU461" s="10">
        <f>3/24000000*OO[[#This Row],[103 (01JUL1985 18:00:00)-Water Temperature (C)]]*OO[[#This Row],[45]]</f>
        <v>2.4992584828469996E-2</v>
      </c>
      <c r="AV461" s="10">
        <f>3/24000000*OO[[#This Row],[104 (01JUL1985 21:00:00)-Water Temperature (C)]]*OO[[#This Row],[46]]</f>
        <v>4.0873888529074996E-2</v>
      </c>
      <c r="AW461" s="10">
        <f>3/24000000*OO[[#This Row],[105 (02JUL1985 00:00:00)-Water Temperature (C)]]*OO[[#This Row],[47]]</f>
        <v>5.6928018501900005E-2</v>
      </c>
      <c r="AX461" s="10">
        <f>3/24000000*OO[[#This Row],[106 (02JUL1985 03:00:00)-Water Temperature (C)]]*OO[[#This Row],[48]]</f>
        <v>6.9555880494637498E-2</v>
      </c>
      <c r="AY461" s="10">
        <f>3/24000000*OO[[#This Row],[107 (02JUL1985 06:00:00)-Water Temperature (C)]]*OO[[#This Row],[49]]</f>
        <v>7.7406070111599973E-2</v>
      </c>
      <c r="AZ461" s="10">
        <f>3/24000000*OO[[#This Row],[108 (02JUL1985 09:00:00)-Water Temperature (C)]]*OO[[#This Row],[50]]</f>
        <v>8.4736527798299974E-2</v>
      </c>
      <c r="BA461" s="10">
        <f>3/24000000*OO[[#This Row],[109 (02JUL1985 12:00:00)-Water Temperature (C)]]*OO[[#This Row],[51]]</f>
        <v>8.5727777746012493E-2</v>
      </c>
      <c r="BB461" s="10">
        <f>3/24000000*OO[[#This Row],[110 (02JUL1985 15:00:00)-Water Temperature (C)]]*OO[[#This Row],[52]]</f>
        <v>7.9879176839249999E-2</v>
      </c>
      <c r="BC461" s="10">
        <f>3/24000000*OO[[#This Row],[111 (02JUL1985 18:00:00)-Water Temperature (C)]]*OO[[#This Row],[53]]</f>
        <v>6.8581350165099988E-2</v>
      </c>
      <c r="BD461" s="10">
        <f>3/24000000*OO[[#This Row],[112 (02JUL1985 21:00:00)-Water Temperature (C)]]*OO[[#This Row],[54]]</f>
        <v>5.3626464463224992E-2</v>
      </c>
      <c r="BE461" s="10">
        <f>3/24000000*OO[[#This Row],[113 (03JUL1985 00:00:00)-Water Temperature (C)]]*OO[[#This Row],[55]]</f>
        <v>3.8239966063237499E-2</v>
      </c>
      <c r="BF461" s="10">
        <f>3/24000000*OO[[#This Row],[114 (03JUL1985 03:00:00)-Water Temperature (C)]]*OO[[#This Row],[56]]</f>
        <v>2.6162343553200001E-2</v>
      </c>
      <c r="BG461" s="10">
        <f>3/24000000*OO[[#This Row],[115 (03JUL1985 06:00:00)-Water Temperature (C)]]*OO[[#This Row],[57]]</f>
        <v>1.7885567980073749E-2</v>
      </c>
      <c r="BH461" s="10">
        <f>3/24000000*OO[[#This Row],[116 (03JUL1985 09:00:00)-Water Temperature (C)]]*OO[[#This Row],[58]]</f>
        <v>1.323743937428E-2</v>
      </c>
      <c r="BI461" s="10">
        <f>3/24000000*OO[[#This Row],[117 (03JUL1985 12:00:00)-Water Temperature (C)]]*OO[[#This Row],[59]]</f>
        <v>1.0333790547027499E-2</v>
      </c>
      <c r="BJ461" s="10">
        <f>3/24000000*OO[[#This Row],[118 (03JUL1985 15:00:00)-Water Temperature (C)]]*OO[[#This Row],[60]]</f>
        <v>8.1930318619025007E-3</v>
      </c>
      <c r="BK461" s="10">
        <f>3/24000000*OO[[#This Row],[119 (03JUL1985 18:00:00)-Water Temperature (C)]]*OO[[#This Row],[61]]</f>
        <v>6.5419480296099999E-3</v>
      </c>
      <c r="BL461" s="10">
        <f>3/24000000*OO[[#This Row],[120 (03JUL1985 21:00:00)-Water Temperature (C)]]*OO[[#This Row],[62]]</f>
        <v>5.0821886348962489E-3</v>
      </c>
      <c r="BM461" s="10">
        <f>3/24000000*OO[[#This Row],[121 (04JUL1985 00:00:00)-Water Temperature (C)]]*OO[[#This Row],[63]]</f>
        <v>3.8757486056299997E-3</v>
      </c>
      <c r="BN461" s="10">
        <f>3/24000000*OO[[#This Row],[122 (04JUL1985 03:00:00)-Water Temperature (C)]]*OO[[#This Row],[64]]</f>
        <v>2.9936350303074997E-3</v>
      </c>
      <c r="BO461" s="10">
        <f>3/24000000*OO[[#This Row],[123 (04JUL1985 06:00:00)-Water Temperature (C)]]*OO[[#This Row],[65]]</f>
        <v>2.3792669364592501E-3</v>
      </c>
      <c r="BP461" s="10">
        <f>3/24000000*OO[[#This Row],[124 (04JUL1985 09:00:00)-Water Temperature (C)]]*OO[[#This Row],[66]]</f>
        <v>2.0118942250224999E-3</v>
      </c>
      <c r="BQ461" s="10">
        <f>3/24000000*OO[[#This Row],[125 (04JUL1985 12:00:00)-Water Temperature (C)]]*OO[[#This Row],[67]]</f>
        <v>1.728805383228E-3</v>
      </c>
      <c r="BR461" s="10">
        <f>3/24000000*OO[[#This Row],[126 (04JUL1985 15:00:00)-Water Temperature (C)]]*OO[[#This Row],[68]]</f>
        <v>1.5133705693060001E-3</v>
      </c>
      <c r="BS461" s="10">
        <f>3/24000000*OO[[#This Row],[127 (04JUL1985 18:00:00)-Water Temperature (C)]]*OO[[#This Row],[69]]</f>
        <v>1.2940133847419999E-3</v>
      </c>
      <c r="BT461" s="10">
        <f>3/24000000*OO[[#This Row],[128 (04JUL1985 21:00:00)-Water Temperature (C)]]*OO[[#This Row],[70]]</f>
        <v>1.086160596353625E-3</v>
      </c>
      <c r="BU461" s="10">
        <f>3/24000000*OO[[#This Row],[129 (05JUL1985 00:00:00)-Water Temperature (C)]]*OO[[#This Row],[71]]</f>
        <v>9.0777521073749992E-4</v>
      </c>
      <c r="BV461" s="10">
        <f>3/24000000*OO[[#This Row],[130 (05JUL1985 03:00:00)-Water Temperature (C)]]*OO[[#This Row],[72]]</f>
        <v>7.6393488810000008E-4</v>
      </c>
      <c r="BW461" s="10">
        <f>3/24000000*OO[[#This Row],[131 (05JUL1985 06:00:00)-Water Temperature (C)]]*OO[[#This Row],[73]]</f>
        <v>6.5294111468887502E-4</v>
      </c>
      <c r="BX461" s="10">
        <f>3/24000000*OO[[#This Row],[132 (05JUL1985 09:00:00)-Water Temperature (C)]]*OO[[#This Row],[74]]</f>
        <v>5.9453479227374994E-4</v>
      </c>
      <c r="BY461" s="10">
        <f>3/24000000*OO[[#This Row],[133 (05JUL1985 12:00:00)-Water Temperature (C)]]*OO[[#This Row],[75]]</f>
        <v>5.3808741091962496E-4</v>
      </c>
      <c r="BZ461" s="10">
        <f>3/24000000*OO[[#This Row],[134 (05JUL1985 15:00:00)-Water Temperature (C)]]*OO[[#This Row],[76]]</f>
        <v>4.9125380679850006E-4</v>
      </c>
      <c r="CA461" s="10">
        <f>3/24000000*OO[[#This Row],[135 (05JUL1985 18:00:00)-Water Temperature (C)]]*OO[[#This Row],[77]]</f>
        <v>4.4633219411687499E-4</v>
      </c>
      <c r="CB461" s="10">
        <f>3/24000000*OO[[#This Row],[136 (05JUL1985 21:00:00)-Water Temperature (C)]]*OO[[#This Row],[78]]</f>
        <v>3.9583514080687498E-4</v>
      </c>
      <c r="CC461" s="10">
        <f>3/24000000*OO[[#This Row],[137 (06JUL1985 00:00:00)-Water Temperature (C)]]*OO[[#This Row],[79]]</f>
        <v>3.4041806596874999E-4</v>
      </c>
      <c r="CD461" s="10">
        <f>3/24000000*OO[[#This Row],[138 (06JUL1985 03:00:00)-Water Temperature (C)]]*OO[[#This Row],[80]]</f>
        <v>2.91622429612625E-4</v>
      </c>
      <c r="CE461" s="10">
        <f>3/24000000*OO[[#This Row],[139 (06JUL1985 06:00:00)-Water Temperature (C)]]*OO[[#This Row],[81]]</f>
        <v>2.575931219925E-4</v>
      </c>
      <c r="CF461" s="10">
        <f>3/24000000*OO[[#This Row],[140 (06JUL1985 09:00:00)-Water Temperature (C)]]*OO[[#This Row],[82]]</f>
        <v>2.4861140443762497E-4</v>
      </c>
      <c r="CG461" s="10">
        <f>3/24000000*OO[[#This Row],[141 (06JUL1985 12:00:00)-Water Temperature (C)]]*OO[[#This Row],[83]]</f>
        <v>2.4067746618394999E-4</v>
      </c>
      <c r="CH461" s="10">
        <f>3/24000000*OO[[#This Row],[142 (06JUL1985 15:00:00)-Water Temperature (C)]]*OO[[#This Row],[84]]</f>
        <v>2.3028571374023748E-4</v>
      </c>
      <c r="CI461" s="10">
        <f>3/24000000*OO[[#This Row],[143 (06JUL1985 18:00:00)-Water Temperature (C)]]*OO[[#This Row],[85]]</f>
        <v>2.1879781193832496E-4</v>
      </c>
      <c r="CJ461" s="10">
        <f>3/24000000*OO[[#This Row],[144 (06JUL1985 21:00:00)-Water Temperature (C)]]*OO[[#This Row],[86]]</f>
        <v>1.9899307800059999E-4</v>
      </c>
      <c r="CK461" s="10">
        <f>3/24000000*OO[[#This Row],[145 (07JUL1985 00:00:00)-Water Temperature (C)]]*OO[[#This Row],[87]]</f>
        <v>1.73160673020225E-4</v>
      </c>
      <c r="CL461" s="10">
        <f>3/24000000*OO[[#This Row],[146 (07JUL1985 03:00:00)-Water Temperature (C)]]*OO[[#This Row],[88]]</f>
        <v>1.5139290432367498E-4</v>
      </c>
      <c r="CM461" s="10">
        <f>3/24000000*OO[[#This Row],[147 (07JUL1985 06:00:00)-Water Temperature (C)]]*OO[[#This Row],[89]]</f>
        <v>1.3563392434075001E-4</v>
      </c>
      <c r="CN461" s="10">
        <f>3/24000000*OO[[#This Row],[148 (07JUL1985 09:00:00)-Water Temperature (C)]]*OO[[#This Row],[90]]</f>
        <v>1.3162906363199997E-4</v>
      </c>
      <c r="CO461" s="10">
        <f>3/24000000*OO[[#This Row],[149 (07JUL1985 12:00:00)-Water Temperature (C)]]*OO[[#This Row],[91]]</f>
        <v>1.3037334131775E-4</v>
      </c>
      <c r="CP461" s="10">
        <f>3/24000000*OO[[#This Row],[150 (07JUL1985 15:00:00)-Water Temperature (C)]]*OO[[#This Row],[92]]</f>
        <v>1.268958572599125E-4</v>
      </c>
      <c r="CQ461" s="10">
        <f>3/24000000*OO[[#This Row],[151 (07JUL1985 18:00:00)-Water Temperature (C)]]*OO[[#This Row],[93]]</f>
        <v>1.2140595279387499E-4</v>
      </c>
      <c r="CR461" s="10">
        <f>3/24000000*OO[[#This Row],[152 (07JUL1985 21:00:00)-Water Temperature (C)]]*OO[[#This Row],[94]]</f>
        <v>1.1063871966780001E-4</v>
      </c>
      <c r="CS461" s="10">
        <f>3/24000000*OO[[#This Row],[153 (08JUL1985 00:00:00)-Water Temperature (C)]]*OO[[#This Row],[95]]</f>
        <v>9.8007840314999996E-5</v>
      </c>
      <c r="CT461" s="10">
        <f>3/24000000*OO[[#This Row],[154 (08JUL1985 03:00:00)-Water Temperature (C)]]*OO[[#This Row],[96]]</f>
        <v>8.7218807187662486E-5</v>
      </c>
      <c r="CU461" s="10">
        <f>3/24000000*OO[[#This Row],[155 (08JUL1985 06:00:00)-Water Temperature (C)]]*OO[[#This Row],[97]]</f>
        <v>7.9463297898487489E-5</v>
      </c>
      <c r="CV461" s="10">
        <f>3/24000000*OO[[#This Row],[156 (08JUL1985 09:00:00)-Water Temperature (C)]]*OO[[#This Row],[98]]</f>
        <v>7.437414221335E-5</v>
      </c>
      <c r="CW461" s="10">
        <f>3/24000000*OO[[#This Row],[157 (08JUL1985 12:00:00)-Water Temperature (C)]]*OO[[#This Row],[99]]</f>
        <v>7.2822120080399998E-5</v>
      </c>
    </row>
    <row r="462" spans="1:101" x14ac:dyDescent="0.35">
      <c r="A462" t="s">
        <v>469</v>
      </c>
      <c r="B462">
        <v>883.88340000000005</v>
      </c>
      <c r="C462" s="10">
        <f>3/24*OO[[#This Row],[59 (26JUN1985 06:00:00)-Water Temperature (C)]]*OO[[#This Row],[1]]/SUM(OO[1])</f>
        <v>0</v>
      </c>
      <c r="D462" s="10">
        <f>3/24*OO[[#This Row],[60 (26JUN1985 09:00:00)-Water Temperature (C)]]*OO[[#This Row],[2]]/SUM(OO[2])</f>
        <v>0</v>
      </c>
      <c r="E462" s="10">
        <f>3/24*OO[[#This Row],[61 (26JUN1985 12:00:00)-Water Temperature (C)]]*OO[[#This Row],[3]]/SUM(OO[3])</f>
        <v>0</v>
      </c>
      <c r="F462" s="10">
        <f>3/24*OO[[#This Row],[62 (26JUN1985 15:00:00)-Water Temperature (C)]]*OO[[#This Row],[4]]/SUM(OO[4])</f>
        <v>0</v>
      </c>
      <c r="G462" s="10">
        <f>3/24*OO[[#This Row],[63 (26JUN1985 18:00:00)-Water Temperature (C)]]*OO[[#This Row],[5]]/SUM(OO[5])</f>
        <v>0</v>
      </c>
      <c r="H462" s="10">
        <f>3/24*OO[[#This Row],[64 (26JUN1985 21:00:00)-Water Temperature (C)]]*OO[[#This Row],[6]]/SUM(OO[6])</f>
        <v>0</v>
      </c>
      <c r="I462" s="10">
        <f>3/24*OO[[#This Row],[65 (27JUN1985 00:00:00)-Water Temperature (C)]]*OO[[#This Row],[7]]/SUM(OO[7])</f>
        <v>0</v>
      </c>
      <c r="J462" s="10">
        <f>3/24*OO[[#This Row],[66 (27JUN1985 03:00:00)-Water Temperature (C)]]*OO[[#This Row],[8]]/SUM(OO[8])</f>
        <v>0</v>
      </c>
      <c r="K462" s="10">
        <f>3/24*OO[[#This Row],[67 (27JUN1985 06:00:00)-Water Temperature (C)]]*OO[[#This Row],[9]]/SUM(OO[9])</f>
        <v>0</v>
      </c>
      <c r="L462" s="10">
        <f>3/24*OO[[#This Row],[68 (27JUN1985 09:00:00)-Water Temperature (C)]]*OO[[#This Row],[10]]/SUM(OO[10])</f>
        <v>0</v>
      </c>
      <c r="M462" s="10">
        <f>3/24*OO[[#This Row],[69 (27JUN1985 12:00:00)-Water Temperature (C)]]*OO[[#This Row],[11]]/SUM(OO[11])</f>
        <v>0</v>
      </c>
      <c r="N462" s="10">
        <f>3/24*OO[[#This Row],[70 (27JUN1985 15:00:00)-Water Temperature (C)]]*OO[[#This Row],[12]]/SUM(OO[12])</f>
        <v>0</v>
      </c>
      <c r="O462" s="10">
        <f>3/24*OO[[#This Row],[71 (27JUN1985 18:00:00)-Water Temperature (C)]]*OO[[#This Row],[13]]/SUM(OO[13])</f>
        <v>0</v>
      </c>
      <c r="P462" s="10">
        <f>3/24*OO[[#This Row],[72 (27JUN1985 21:00:00)-Water Temperature (C)]]*OO[[#This Row],[14]]/SUM(OO[14])</f>
        <v>0</v>
      </c>
      <c r="Q462" s="10">
        <f>3/24*OO[[#This Row],[73 (28JUN1985 00:00:00)-Water Temperature (C)]]*OO[[#This Row],[15]]/SUM(OO[15])</f>
        <v>0</v>
      </c>
      <c r="R462" s="10">
        <f>3/24*OO[[#This Row],[74 (28JUN1985 03:00:00)-Water Temperature (C)]]*OO[[#This Row],[16]]/SUM(OO[16])</f>
        <v>0</v>
      </c>
      <c r="S462" s="10">
        <f>3/24*OO[[#This Row],[75 (28JUN1985 06:00:00)-Water Temperature (C)]]*OO[[#This Row],[17]]/SUM(OO[17])</f>
        <v>0</v>
      </c>
      <c r="T462" s="10">
        <f>3/24*OO[[#This Row],[76 (28JUN1985 09:00:00)-Water Temperature (C)]]*OO[[#This Row],[18]]/SUM(OO[18])</f>
        <v>0</v>
      </c>
      <c r="U462" s="10">
        <f>3/24*OO[[#This Row],[77 (28JUN1985 12:00:00)-Water Temperature (C)]]*OO[[#This Row],[19]]/SUM(OO[19])</f>
        <v>0</v>
      </c>
      <c r="V462" s="10">
        <f>3/24000000*OO[[#This Row],[78 (28JUN1985 15:00:00)-Water Temperature (C)]]*OO[[#This Row],[20]]</f>
        <v>0</v>
      </c>
      <c r="W462" s="10">
        <f>3/24000000*OO[[#This Row],[79 (28JUN1985 18:00:00)-Water Temperature (C)]]*OO[[#This Row],[21]]</f>
        <v>0</v>
      </c>
      <c r="X462" s="10">
        <f>3/24000000*OO[[#This Row],[80 (28JUN1985 21:00:00)-Water Temperature (C)]]*OO[[#This Row],[22]]</f>
        <v>0</v>
      </c>
      <c r="Y462" s="10">
        <f>3/24000000*OO[[#This Row],[81 (29JUN1985 00:00:00)-Water Temperature (C)]]*OO[[#This Row],[23]]</f>
        <v>0</v>
      </c>
      <c r="Z462" s="10">
        <f>3/24000000*OO[[#This Row],[82 (29JUN1985 03:00:00)-Water Temperature (C)]]*OO[[#This Row],[24]]</f>
        <v>0</v>
      </c>
      <c r="AA462" s="10">
        <f>3/24000000*OO[[#This Row],[83 (29JUN1985 06:00:00)-Water Temperature (C)]]*OO[[#This Row],[25]]</f>
        <v>0</v>
      </c>
      <c r="AB462" s="10">
        <f>3/24000000*OO[[#This Row],[84 (29JUN1985 09:00:00)-Water Temperature (C)]]*OO[[#This Row],[26]]</f>
        <v>1.390424880641875E-38</v>
      </c>
      <c r="AC462" s="10">
        <f>3/24000000*OO[[#This Row],[85 (29JUN1985 12:00:00)-Water Temperature (C)]]*OO[[#This Row],[27]]</f>
        <v>1.7752531553769999E-32</v>
      </c>
      <c r="AD462" s="10">
        <f>3/24000000*OO[[#This Row],[86 (29JUN1985 15:00:00)-Water Temperature (C)]]*OO[[#This Row],[28]]</f>
        <v>1.2731593094079998E-27</v>
      </c>
      <c r="AE462" s="10">
        <f>3/24000000*OO[[#This Row],[88 (29JUN1985 21:00:00)-Water Temperature (C)]]*OO[[#This Row],[30]]</f>
        <v>1.7965946326157501E-20</v>
      </c>
      <c r="AF462" s="10">
        <f>3/24000000*OO[[#This Row],[88 (29JUN1985 21:00:00)-Water Temperature (C)]]*OO[[#This Row],[30]]</f>
        <v>1.7965946326157501E-20</v>
      </c>
      <c r="AG462" s="10">
        <f>3/24000000*OO[[#This Row],[89 (30JUN1985 00:00:00)-Water Temperature (C)]]*OO[[#This Row],[31]]</f>
        <v>9.8306562738450001E-18</v>
      </c>
      <c r="AH462" s="10">
        <f>3/24000000*OO[[#This Row],[90 (30JUN1985 03:00:00)-Water Temperature (C)]]*OO[[#This Row],[32]]</f>
        <v>2.233382966991E-15</v>
      </c>
      <c r="AI462" s="10">
        <f>3/24000000*OO[[#This Row],[91 (30JUN1985 06:00:00)-Water Temperature (C)]]*OO[[#This Row],[33]]</f>
        <v>2.4802636511849998E-13</v>
      </c>
      <c r="AJ462" s="10">
        <f>3/24000000*OO[[#This Row],[92 (30JUN1985 09:00:00)-Water Temperature (C)]]*OO[[#This Row],[34]]</f>
        <v>1.552952467638E-11</v>
      </c>
      <c r="AK462" s="10">
        <f>3/24000000*OO[[#This Row],[93 (30JUN1985 12:00:00)-Water Temperature (C)]]*OO[[#This Row],[35]]</f>
        <v>5.9470800002600003E-10</v>
      </c>
      <c r="AL462" s="10">
        <f>3/24000000*OO[[#This Row],[94 (30JUN1985 15:00:00)-Water Temperature (C)]]*OO[[#This Row],[36]]</f>
        <v>1.4614984499692499E-8</v>
      </c>
      <c r="AM462" s="10">
        <f>3/24000000*OO[[#This Row],[95 (30JUN1985 18:00:00)-Water Temperature (C)]]*OO[[#This Row],[37]]</f>
        <v>2.3737193838999999E-7</v>
      </c>
      <c r="AN462" s="10">
        <f>3/24000000*OO[[#This Row],[96 (30JUN1985 21:00:00)-Water Temperature (C)]]*OO[[#This Row],[38]]</f>
        <v>2.5890346038689999E-6</v>
      </c>
      <c r="AO462" s="10">
        <f>3/24000000*OO[[#This Row],[97 (01JUL1985 00:00:00)-Water Temperature (C)]]*OO[[#This Row],[39]]</f>
        <v>1.9865391335269996E-5</v>
      </c>
      <c r="AP462" s="10">
        <f>3/24000000*OO[[#This Row],[98 (01JUL1985 03:00:00)-Water Temperature (C)]]*OO[[#This Row],[40]]</f>
        <v>1.1276219643314999E-4</v>
      </c>
      <c r="AQ462" s="10">
        <f>3/24000000*OO[[#This Row],[99 (01JUL1985 06:00:00)-Water Temperature (C)]]*OO[[#This Row],[41]]</f>
        <v>4.9766144734900001E-4</v>
      </c>
      <c r="AR462" s="10">
        <f>3/24000000*OO[[#This Row],[100 (01JUL1985 09:00:00)-Water Temperature (C)]]*OO[[#This Row],[42]]</f>
        <v>1.855728487683E-3</v>
      </c>
      <c r="AS462" s="10">
        <f>3/24000000*OO[[#This Row],[101 (01JUL1985 12:00:00)-Water Temperature (C)]]*OO[[#This Row],[43]]</f>
        <v>5.6725820182462498E-3</v>
      </c>
      <c r="AT462" s="10">
        <f>3/24000000*OO[[#This Row],[102 (01JUL1985 15:00:00)-Water Temperature (C)]]*OO[[#This Row],[44]]</f>
        <v>1.4228106147079998E-2</v>
      </c>
      <c r="AU462" s="10">
        <f>3/24000000*OO[[#This Row],[103 (01JUL1985 18:00:00)-Water Temperature (C)]]*OO[[#This Row],[45]]</f>
        <v>2.9311199812999997E-2</v>
      </c>
      <c r="AV462" s="10">
        <f>3/24000000*OO[[#This Row],[104 (01JUL1985 21:00:00)-Water Temperature (C)]]*OO[[#This Row],[46]]</f>
        <v>5.0288185024724992E-2</v>
      </c>
      <c r="AW462" s="10">
        <f>3/24000000*OO[[#This Row],[105 (02JUL1985 00:00:00)-Water Temperature (C)]]*OO[[#This Row],[47]]</f>
        <v>7.3517703316612504E-2</v>
      </c>
      <c r="AX462" s="10">
        <f>3/24000000*OO[[#This Row],[106 (02JUL1985 03:00:00)-Water Temperature (C)]]*OO[[#This Row],[48]]</f>
        <v>9.4136899473824989E-2</v>
      </c>
      <c r="AY462" s="10">
        <f>3/24000000*OO[[#This Row],[107 (02JUL1985 06:00:00)-Water Temperature (C)]]*OO[[#This Row],[49]]</f>
        <v>0.10924832056434998</v>
      </c>
      <c r="AZ462" s="10">
        <f>3/24000000*OO[[#This Row],[108 (02JUL1985 09:00:00)-Water Temperature (C)]]*OO[[#This Row],[50]]</f>
        <v>0.1234350501654375</v>
      </c>
      <c r="BA462" s="10">
        <f>3/24000000*OO[[#This Row],[109 (02JUL1985 12:00:00)-Water Temperature (C)]]*OO[[#This Row],[51]]</f>
        <v>0.129799917018875</v>
      </c>
      <c r="BB462" s="10">
        <f>3/24000000*OO[[#This Row],[110 (02JUL1985 15:00:00)-Water Temperature (C)]]*OO[[#This Row],[52]]</f>
        <v>0.12645420972356253</v>
      </c>
      <c r="BC462" s="10">
        <f>3/24000000*OO[[#This Row],[111 (02JUL1985 18:00:00)-Water Temperature (C)]]*OO[[#This Row],[53]]</f>
        <v>0.11434087983456249</v>
      </c>
      <c r="BD462" s="10">
        <f>3/24000000*OO[[#This Row],[112 (02JUL1985 21:00:00)-Water Temperature (C)]]*OO[[#This Row],[54]]</f>
        <v>9.4912947144549994E-2</v>
      </c>
      <c r="BE462" s="10">
        <f>3/24000000*OO[[#This Row],[113 (03JUL1985 00:00:00)-Water Temperature (C)]]*OO[[#This Row],[55]]</f>
        <v>7.2346628687287501E-2</v>
      </c>
      <c r="BF462" s="10">
        <f>3/24000000*OO[[#This Row],[114 (03JUL1985 03:00:00)-Water Temperature (C)]]*OO[[#This Row],[56]]</f>
        <v>5.2829531067250003E-2</v>
      </c>
      <c r="BG462" s="10">
        <f>3/24000000*OO[[#This Row],[115 (03JUL1985 06:00:00)-Water Temperature (C)]]*OO[[#This Row],[57]]</f>
        <v>3.8231539661349997E-2</v>
      </c>
      <c r="BH462" s="10">
        <f>3/24000000*OO[[#This Row],[116 (03JUL1985 09:00:00)-Water Temperature (C)]]*OO[[#This Row],[58]]</f>
        <v>2.9454111682799999E-2</v>
      </c>
      <c r="BI462" s="10">
        <f>3/24000000*OO[[#This Row],[117 (03JUL1985 12:00:00)-Water Temperature (C)]]*OO[[#This Row],[59]]</f>
        <v>2.3771245122749998E-2</v>
      </c>
      <c r="BJ462" s="10">
        <f>3/24000000*OO[[#This Row],[118 (03JUL1985 15:00:00)-Water Temperature (C)]]*OO[[#This Row],[60]]</f>
        <v>1.9462184590828751E-2</v>
      </c>
      <c r="BK462" s="10">
        <f>3/24000000*OO[[#This Row],[119 (03JUL1985 18:00:00)-Water Temperature (C)]]*OO[[#This Row],[61]]</f>
        <v>1.5992791234699998E-2</v>
      </c>
      <c r="BL462" s="10">
        <f>3/24000000*OO[[#This Row],[120 (03JUL1985 21:00:00)-Water Temperature (C)]]*OO[[#This Row],[62]]</f>
        <v>1.2767930445905001E-2</v>
      </c>
      <c r="BM462" s="10">
        <f>3/24000000*OO[[#This Row],[121 (04JUL1985 00:00:00)-Water Temperature (C)]]*OO[[#This Row],[63]]</f>
        <v>9.9566488753875006E-3</v>
      </c>
      <c r="BN462" s="10">
        <f>3/24000000*OO[[#This Row],[122 (04JUL1985 03:00:00)-Water Temperature (C)]]*OO[[#This Row],[64]]</f>
        <v>7.7951909188487493E-3</v>
      </c>
      <c r="BO462" s="10">
        <f>3/24000000*OO[[#This Row],[123 (04JUL1985 06:00:00)-Water Temperature (C)]]*OO[[#This Row],[65]]</f>
        <v>6.2152902671249984E-3</v>
      </c>
      <c r="BP462" s="10">
        <f>3/24000000*OO[[#This Row],[124 (04JUL1985 09:00:00)-Water Temperature (C)]]*OO[[#This Row],[66]]</f>
        <v>5.2112572672912503E-3</v>
      </c>
      <c r="BQ462" s="10">
        <f>3/24000000*OO[[#This Row],[125 (04JUL1985 12:00:00)-Water Temperature (C)]]*OO[[#This Row],[67]]</f>
        <v>4.4461238928299998E-3</v>
      </c>
      <c r="BR462" s="10">
        <f>3/24000000*OO[[#This Row],[126 (04JUL1985 15:00:00)-Water Temperature (C)]]*OO[[#This Row],[68]]</f>
        <v>3.8673173245974998E-3</v>
      </c>
      <c r="BS462" s="10">
        <f>3/24000000*OO[[#This Row],[127 (04JUL1985 18:00:00)-Water Temperature (C)]]*OO[[#This Row],[69]]</f>
        <v>3.3097332257999998E-3</v>
      </c>
      <c r="BT462" s="10">
        <f>3/24000000*OO[[#This Row],[128 (04JUL1985 21:00:00)-Water Temperature (C)]]*OO[[#This Row],[70]]</f>
        <v>2.7893386070300002E-3</v>
      </c>
      <c r="BU462" s="10">
        <f>3/24000000*OO[[#This Row],[129 (05JUL1985 00:00:00)-Water Temperature (C)]]*OO[[#This Row],[71]]</f>
        <v>2.3407221478960001E-3</v>
      </c>
      <c r="BV462" s="10">
        <f>3/24000000*OO[[#This Row],[130 (05JUL1985 03:00:00)-Water Temperature (C)]]*OO[[#This Row],[72]]</f>
        <v>1.9721274797963751E-3</v>
      </c>
      <c r="BW462" s="10">
        <f>3/24000000*OO[[#This Row],[131 (05JUL1985 06:00:00)-Water Temperature (C)]]*OO[[#This Row],[73]]</f>
        <v>1.6816761859782497E-3</v>
      </c>
      <c r="BX462" s="10">
        <f>3/24000000*OO[[#This Row],[132 (05JUL1985 09:00:00)-Water Temperature (C)]]*OO[[#This Row],[74]]</f>
        <v>1.5137913070305E-3</v>
      </c>
      <c r="BY462" s="10">
        <f>3/24000000*OO[[#This Row],[133 (05JUL1985 12:00:00)-Water Temperature (C)]]*OO[[#This Row],[75]]</f>
        <v>1.3632636387964996E-3</v>
      </c>
      <c r="BZ462" s="10">
        <f>3/24000000*OO[[#This Row],[134 (05JUL1985 15:00:00)-Water Temperature (C)]]*OO[[#This Row],[76]]</f>
        <v>1.2403914744809998E-3</v>
      </c>
      <c r="CA462" s="10">
        <f>3/24000000*OO[[#This Row],[135 (05JUL1985 18:00:00)-Water Temperature (C)]]*OO[[#This Row],[77]]</f>
        <v>1.1287169691794998E-3</v>
      </c>
      <c r="CB462" s="10">
        <f>3/24000000*OO[[#This Row],[136 (05JUL1985 21:00:00)-Water Temperature (C)]]*OO[[#This Row],[78]]</f>
        <v>1.0071995661093749E-3</v>
      </c>
      <c r="CC462" s="10">
        <f>3/24000000*OO[[#This Row],[137 (06JUL1985 00:00:00)-Water Temperature (C)]]*OO[[#This Row],[79]]</f>
        <v>8.7495732332250006E-4</v>
      </c>
      <c r="CD462" s="10">
        <f>3/24000000*OO[[#This Row],[138 (06JUL1985 03:00:00)-Water Temperature (C)]]*OO[[#This Row],[80]]</f>
        <v>7.5523207804687495E-4</v>
      </c>
      <c r="CE462" s="10">
        <f>3/24000000*OO[[#This Row],[139 (06JUL1985 06:00:00)-Water Temperature (C)]]*OO[[#This Row],[81]]</f>
        <v>6.6650637942499997E-4</v>
      </c>
      <c r="CF462" s="10">
        <f>3/24000000*OO[[#This Row],[140 (06JUL1985 09:00:00)-Water Temperature (C)]]*OO[[#This Row],[82]]</f>
        <v>6.3493683402087494E-4</v>
      </c>
      <c r="CG462" s="10">
        <f>3/24000000*OO[[#This Row],[141 (06JUL1985 12:00:00)-Water Temperature (C)]]*OO[[#This Row],[83]]</f>
        <v>6.1069890321299996E-4</v>
      </c>
      <c r="CH462" s="10">
        <f>3/24000000*OO[[#This Row],[142 (06JUL1985 15:00:00)-Water Temperature (C)]]*OO[[#This Row],[84]]</f>
        <v>5.8441761429474999E-4</v>
      </c>
      <c r="CI462" s="10">
        <f>3/24000000*OO[[#This Row],[143 (06JUL1985 18:00:00)-Water Temperature (C)]]*OO[[#This Row],[85]]</f>
        <v>5.5704520270837498E-4</v>
      </c>
      <c r="CJ462" s="10">
        <f>3/24000000*OO[[#This Row],[144 (06JUL1985 21:00:00)-Water Temperature (C)]]*OO[[#This Row],[86]]</f>
        <v>5.1105177108225002E-4</v>
      </c>
      <c r="CK462" s="10">
        <f>3/24000000*OO[[#This Row],[145 (07JUL1985 00:00:00)-Water Temperature (C)]]*OO[[#This Row],[87]]</f>
        <v>4.5022581387437496E-4</v>
      </c>
      <c r="CL462" s="10">
        <f>3/24000000*OO[[#This Row],[146 (07JUL1985 03:00:00)-Water Temperature (C)]]*OO[[#This Row],[88]]</f>
        <v>3.9643779244999996E-4</v>
      </c>
      <c r="CM462" s="10">
        <f>3/24000000*OO[[#This Row],[147 (07JUL1985 06:00:00)-Water Temperature (C)]]*OO[[#This Row],[89]]</f>
        <v>3.5444512529250001E-4</v>
      </c>
      <c r="CN462" s="10">
        <f>3/24000000*OO[[#This Row],[148 (07JUL1985 09:00:00)-Water Temperature (C)]]*OO[[#This Row],[90]]</f>
        <v>3.3943505972374994E-4</v>
      </c>
      <c r="CO462" s="10">
        <f>3/24000000*OO[[#This Row],[149 (07JUL1985 12:00:00)-Water Temperature (C)]]*OO[[#This Row],[91]]</f>
        <v>3.3295699471650001E-4</v>
      </c>
      <c r="CP462" s="10">
        <f>3/24000000*OO[[#This Row],[150 (07JUL1985 15:00:00)-Water Temperature (C)]]*OO[[#This Row],[92]]</f>
        <v>3.2379422434687498E-4</v>
      </c>
      <c r="CQ462" s="10">
        <f>3/24000000*OO[[#This Row],[151 (07JUL1985 18:00:00)-Water Temperature (C)]]*OO[[#This Row],[93]]</f>
        <v>3.1104409356198749E-4</v>
      </c>
      <c r="CR462" s="10">
        <f>3/24000000*OO[[#This Row],[152 (07JUL1985 21:00:00)-Water Temperature (C)]]*OO[[#This Row],[94]]</f>
        <v>2.8643000436954998E-4</v>
      </c>
      <c r="CS462" s="10">
        <f>3/24000000*OO[[#This Row],[153 (08JUL1985 00:00:00)-Water Temperature (C)]]*OO[[#This Row],[95]]</f>
        <v>2.5641161855399997E-4</v>
      </c>
      <c r="CT462" s="10">
        <f>3/24000000*OO[[#This Row],[154 (08JUL1985 03:00:00)-Water Temperature (C)]]*OO[[#This Row],[96]]</f>
        <v>2.2939081286854997E-4</v>
      </c>
      <c r="CU462" s="10">
        <f>3/24000000*OO[[#This Row],[155 (08JUL1985 06:00:00)-Water Temperature (C)]]*OO[[#This Row],[97]]</f>
        <v>2.0863910008906249E-4</v>
      </c>
      <c r="CV462" s="10">
        <f>3/24000000*OO[[#This Row],[156 (08JUL1985 09:00:00)-Water Temperature (C)]]*OO[[#This Row],[98]]</f>
        <v>1.9410320664899999E-4</v>
      </c>
      <c r="CW462" s="10">
        <f>3/24000000*OO[[#This Row],[157 (08JUL1985 12:00:00)-Water Temperature (C)]]*OO[[#This Row],[99]]</f>
        <v>1.8822919448697499E-4</v>
      </c>
    </row>
    <row r="463" spans="1:101" x14ac:dyDescent="0.35">
      <c r="A463" t="s">
        <v>470</v>
      </c>
      <c r="B463">
        <v>801.68489999999997</v>
      </c>
      <c r="C463" s="10">
        <f>3/24*OO[[#This Row],[59 (26JUN1985 06:00:00)-Water Temperature (C)]]*OO[[#This Row],[1]]/SUM(OO[1])</f>
        <v>0</v>
      </c>
      <c r="D463" s="10">
        <f>3/24*OO[[#This Row],[60 (26JUN1985 09:00:00)-Water Temperature (C)]]*OO[[#This Row],[2]]/SUM(OO[2])</f>
        <v>0</v>
      </c>
      <c r="E463" s="10">
        <f>3/24*OO[[#This Row],[61 (26JUN1985 12:00:00)-Water Temperature (C)]]*OO[[#This Row],[3]]/SUM(OO[3])</f>
        <v>0</v>
      </c>
      <c r="F463" s="10">
        <f>3/24*OO[[#This Row],[62 (26JUN1985 15:00:00)-Water Temperature (C)]]*OO[[#This Row],[4]]/SUM(OO[4])</f>
        <v>0</v>
      </c>
      <c r="G463" s="10">
        <f>3/24*OO[[#This Row],[63 (26JUN1985 18:00:00)-Water Temperature (C)]]*OO[[#This Row],[5]]/SUM(OO[5])</f>
        <v>0</v>
      </c>
      <c r="H463" s="10">
        <f>3/24*OO[[#This Row],[64 (26JUN1985 21:00:00)-Water Temperature (C)]]*OO[[#This Row],[6]]/SUM(OO[6])</f>
        <v>0</v>
      </c>
      <c r="I463" s="10">
        <f>3/24*OO[[#This Row],[65 (27JUN1985 00:00:00)-Water Temperature (C)]]*OO[[#This Row],[7]]/SUM(OO[7])</f>
        <v>0</v>
      </c>
      <c r="J463" s="10">
        <f>3/24*OO[[#This Row],[66 (27JUN1985 03:00:00)-Water Temperature (C)]]*OO[[#This Row],[8]]/SUM(OO[8])</f>
        <v>0</v>
      </c>
      <c r="K463" s="10">
        <f>3/24*OO[[#This Row],[67 (27JUN1985 06:00:00)-Water Temperature (C)]]*OO[[#This Row],[9]]/SUM(OO[9])</f>
        <v>0</v>
      </c>
      <c r="L463" s="10">
        <f>3/24*OO[[#This Row],[68 (27JUN1985 09:00:00)-Water Temperature (C)]]*OO[[#This Row],[10]]/SUM(OO[10])</f>
        <v>0</v>
      </c>
      <c r="M463" s="10">
        <f>3/24*OO[[#This Row],[69 (27JUN1985 12:00:00)-Water Temperature (C)]]*OO[[#This Row],[11]]/SUM(OO[11])</f>
        <v>0</v>
      </c>
      <c r="N463" s="10">
        <f>3/24*OO[[#This Row],[70 (27JUN1985 15:00:00)-Water Temperature (C)]]*OO[[#This Row],[12]]/SUM(OO[12])</f>
        <v>0</v>
      </c>
      <c r="O463" s="10">
        <f>3/24*OO[[#This Row],[71 (27JUN1985 18:00:00)-Water Temperature (C)]]*OO[[#This Row],[13]]/SUM(OO[13])</f>
        <v>0</v>
      </c>
      <c r="P463" s="10">
        <f>3/24*OO[[#This Row],[72 (27JUN1985 21:00:00)-Water Temperature (C)]]*OO[[#This Row],[14]]/SUM(OO[14])</f>
        <v>0</v>
      </c>
      <c r="Q463" s="10">
        <f>3/24*OO[[#This Row],[73 (28JUN1985 00:00:00)-Water Temperature (C)]]*OO[[#This Row],[15]]/SUM(OO[15])</f>
        <v>0</v>
      </c>
      <c r="R463" s="10">
        <f>3/24*OO[[#This Row],[74 (28JUN1985 03:00:00)-Water Temperature (C)]]*OO[[#This Row],[16]]/SUM(OO[16])</f>
        <v>0</v>
      </c>
      <c r="S463" s="10">
        <f>3/24*OO[[#This Row],[75 (28JUN1985 06:00:00)-Water Temperature (C)]]*OO[[#This Row],[17]]/SUM(OO[17])</f>
        <v>0</v>
      </c>
      <c r="T463" s="10">
        <f>3/24*OO[[#This Row],[76 (28JUN1985 09:00:00)-Water Temperature (C)]]*OO[[#This Row],[18]]/SUM(OO[18])</f>
        <v>0</v>
      </c>
      <c r="U463" s="10">
        <f>3/24*OO[[#This Row],[77 (28JUN1985 12:00:00)-Water Temperature (C)]]*OO[[#This Row],[19]]/SUM(OO[19])</f>
        <v>0</v>
      </c>
      <c r="V463" s="10">
        <f>3/24000000*OO[[#This Row],[78 (28JUN1985 15:00:00)-Water Temperature (C)]]*OO[[#This Row],[20]]</f>
        <v>0</v>
      </c>
      <c r="W463" s="10">
        <f>3/24000000*OO[[#This Row],[79 (28JUN1985 18:00:00)-Water Temperature (C)]]*OO[[#This Row],[21]]</f>
        <v>0</v>
      </c>
      <c r="X463" s="10">
        <f>3/24000000*OO[[#This Row],[80 (28JUN1985 21:00:00)-Water Temperature (C)]]*OO[[#This Row],[22]]</f>
        <v>0</v>
      </c>
      <c r="Y463" s="10">
        <f>3/24000000*OO[[#This Row],[81 (29JUN1985 00:00:00)-Water Temperature (C)]]*OO[[#This Row],[23]]</f>
        <v>0</v>
      </c>
      <c r="Z463" s="10">
        <f>3/24000000*OO[[#This Row],[82 (29JUN1985 03:00:00)-Water Temperature (C)]]*OO[[#This Row],[24]]</f>
        <v>0</v>
      </c>
      <c r="AA463" s="10">
        <f>3/24000000*OO[[#This Row],[83 (29JUN1985 06:00:00)-Water Temperature (C)]]*OO[[#This Row],[25]]</f>
        <v>0</v>
      </c>
      <c r="AB463" s="10">
        <f>3/24000000*OO[[#This Row],[84 (29JUN1985 09:00:00)-Water Temperature (C)]]*OO[[#This Row],[26]]</f>
        <v>2.8519626844937502E-39</v>
      </c>
      <c r="AC463" s="10">
        <f>3/24000000*OO[[#This Row],[85 (29JUN1985 12:00:00)-Water Temperature (C)]]*OO[[#This Row],[27]]</f>
        <v>4.2255294479612499E-33</v>
      </c>
      <c r="AD463" s="10">
        <f>3/24000000*OO[[#This Row],[86 (29JUN1985 15:00:00)-Water Temperature (C)]]*OO[[#This Row],[28]]</f>
        <v>3.4974140482637495E-28</v>
      </c>
      <c r="AE463" s="10">
        <f>3/24000000*OO[[#This Row],[88 (29JUN1985 21:00:00)-Water Temperature (C)]]*OO[[#This Row],[30]]</f>
        <v>6.2679287407274997E-21</v>
      </c>
      <c r="AF463" s="10">
        <f>3/24000000*OO[[#This Row],[88 (29JUN1985 21:00:00)-Water Temperature (C)]]*OO[[#This Row],[30]]</f>
        <v>6.2679287407274997E-21</v>
      </c>
      <c r="AG463" s="10">
        <f>3/24000000*OO[[#This Row],[89 (30JUN1985 00:00:00)-Water Temperature (C)]]*OO[[#This Row],[31]]</f>
        <v>3.8241366036799998E-18</v>
      </c>
      <c r="AH463" s="10">
        <f>3/24000000*OO[[#This Row],[90 (30JUN1985 03:00:00)-Water Temperature (C)]]*OO[[#This Row],[32]]</f>
        <v>9.4987435365299988E-16</v>
      </c>
      <c r="AI463" s="10">
        <f>3/24000000*OO[[#This Row],[91 (30JUN1985 06:00:00)-Water Temperature (C)]]*OO[[#This Row],[33]]</f>
        <v>1.1387975523869999E-13</v>
      </c>
      <c r="AJ463" s="10">
        <f>3/24000000*OO[[#This Row],[92 (30JUN1985 09:00:00)-Water Temperature (C)]]*OO[[#This Row],[34]]</f>
        <v>7.5888398786299995E-12</v>
      </c>
      <c r="AK463" s="10">
        <f>3/24000000*OO[[#This Row],[93 (30JUN1985 12:00:00)-Water Temperature (C)]]*OO[[#This Row],[35]]</f>
        <v>3.0679412307250002E-10</v>
      </c>
      <c r="AL463" s="10">
        <f>3/24000000*OO[[#This Row],[94 (30JUN1985 15:00:00)-Water Temperature (C)]]*OO[[#This Row],[36]]</f>
        <v>7.9451618105437483E-9</v>
      </c>
      <c r="AM463" s="10">
        <f>3/24000000*OO[[#This Row],[95 (30JUN1985 18:00:00)-Water Temperature (C)]]*OO[[#This Row],[37]]</f>
        <v>1.3628895872824999E-7</v>
      </c>
      <c r="AN463" s="10">
        <f>3/24000000*OO[[#This Row],[96 (30JUN1985 21:00:00)-Water Temperature (C)]]*OO[[#This Row],[38]]</f>
        <v>1.5761311475814998E-6</v>
      </c>
      <c r="AO463" s="10">
        <f>3/24000000*OO[[#This Row],[97 (01JUL1985 00:00:00)-Water Temperature (C)]]*OO[[#This Row],[39]]</f>
        <v>1.2827033091339999E-5</v>
      </c>
      <c r="AP463" s="10">
        <f>3/24000000*OO[[#This Row],[98 (01JUL1985 03:00:00)-Water Temperature (C)]]*OO[[#This Row],[40]]</f>
        <v>7.6946468914700002E-5</v>
      </c>
      <c r="AQ463" s="10">
        <f>3/24000000*OO[[#This Row],[99 (01JUL1985 06:00:00)-Water Temperature (C)]]*OO[[#This Row],[41]]</f>
        <v>3.5654459814074996E-4</v>
      </c>
      <c r="AR463" s="10">
        <f>3/24000000*OO[[#This Row],[100 (01JUL1985 09:00:00)-Water Temperature (C)]]*OO[[#This Row],[42]]</f>
        <v>1.3791145163492499E-3</v>
      </c>
      <c r="AS463" s="10">
        <f>3/24000000*OO[[#This Row],[101 (01JUL1985 12:00:00)-Water Temperature (C)]]*OO[[#This Row],[43]]</f>
        <v>4.3770549767062497E-3</v>
      </c>
      <c r="AT463" s="10">
        <f>3/24000000*OO[[#This Row],[102 (01JUL1985 15:00:00)-Water Temperature (C)]]*OO[[#This Row],[44]]</f>
        <v>1.1441804981125001E-2</v>
      </c>
      <c r="AU463" s="10">
        <f>3/24000000*OO[[#This Row],[103 (01JUL1985 18:00:00)-Water Temperature (C)]]*OO[[#This Row],[45]]</f>
        <v>2.4686689103339998E-2</v>
      </c>
      <c r="AV463" s="10">
        <f>3/24000000*OO[[#This Row],[104 (01JUL1985 21:00:00)-Water Temperature (C)]]*OO[[#This Row],[46]]</f>
        <v>4.4485651912974995E-2</v>
      </c>
      <c r="AW463" s="10">
        <f>3/24000000*OO[[#This Row],[105 (02JUL1985 00:00:00)-Water Temperature (C)]]*OO[[#This Row],[47]]</f>
        <v>6.8374300668575E-2</v>
      </c>
      <c r="AX463" s="10">
        <f>3/24000000*OO[[#This Row],[106 (02JUL1985 03:00:00)-Water Temperature (C)]]*OO[[#This Row],[48]]</f>
        <v>9.192686752019999E-2</v>
      </c>
      <c r="AY463" s="10">
        <f>3/24000000*OO[[#This Row],[107 (02JUL1985 06:00:00)-Water Temperature (C)]]*OO[[#This Row],[49]]</f>
        <v>0.11151481307274998</v>
      </c>
      <c r="AZ463" s="10">
        <f>3/24000000*OO[[#This Row],[108 (02JUL1985 09:00:00)-Water Temperature (C)]]*OO[[#This Row],[50]]</f>
        <v>0.130274068049375</v>
      </c>
      <c r="BA463" s="10">
        <f>3/24000000*OO[[#This Row],[109 (02JUL1985 12:00:00)-Water Temperature (C)]]*OO[[#This Row],[51]]</f>
        <v>0.14200355670779999</v>
      </c>
      <c r="BB463" s="10">
        <f>3/24000000*OO[[#This Row],[110 (02JUL1985 15:00:00)-Water Temperature (C)]]*OO[[#This Row],[52]]</f>
        <v>0.14399255395167501</v>
      </c>
      <c r="BC463" s="10">
        <f>3/24000000*OO[[#This Row],[111 (02JUL1985 18:00:00)-Water Temperature (C)]]*OO[[#This Row],[53]]</f>
        <v>0.13659728341874997</v>
      </c>
      <c r="BD463" s="10">
        <f>3/24000000*OO[[#This Row],[112 (02JUL1985 21:00:00)-Water Temperature (C)]]*OO[[#This Row],[54]]</f>
        <v>0.11948899271295001</v>
      </c>
      <c r="BE463" s="10">
        <f>3/24000000*OO[[#This Row],[113 (03JUL1985 00:00:00)-Water Temperature (C)]]*OO[[#This Row],[55]]</f>
        <v>9.6408688953149996E-2</v>
      </c>
      <c r="BF463" s="10">
        <f>3/24000000*OO[[#This Row],[114 (03JUL1985 03:00:00)-Water Temperature (C)]]*OO[[#This Row],[56]]</f>
        <v>7.4335642549875E-2</v>
      </c>
      <c r="BG463" s="10">
        <f>3/24000000*OO[[#This Row],[115 (03JUL1985 06:00:00)-Water Temperature (C)]]*OO[[#This Row],[57]]</f>
        <v>5.6316622286924994E-2</v>
      </c>
      <c r="BH463" s="10">
        <f>3/24000000*OO[[#This Row],[116 (03JUL1985 09:00:00)-Water Temperature (C)]]*OO[[#This Row],[58]]</f>
        <v>4.4637910053299999E-2</v>
      </c>
      <c r="BI463" s="10">
        <f>3/24000000*OO[[#This Row],[117 (03JUL1985 12:00:00)-Water Temperature (C)]]*OO[[#This Row],[59]]</f>
        <v>3.6743920667999995E-2</v>
      </c>
      <c r="BJ463" s="10">
        <f>3/24000000*OO[[#This Row],[118 (03JUL1985 15:00:00)-Water Temperature (C)]]*OO[[#This Row],[60]]</f>
        <v>3.0637382708799999E-2</v>
      </c>
      <c r="BK463" s="10">
        <f>3/24000000*OO[[#This Row],[119 (03JUL1985 18:00:00)-Water Temperature (C)]]*OO[[#This Row],[61]]</f>
        <v>2.5620260599694997E-2</v>
      </c>
      <c r="BL463" s="10">
        <f>3/24000000*OO[[#This Row],[120 (03JUL1985 21:00:00)-Water Temperature (C)]]*OO[[#This Row],[62]]</f>
        <v>2.0857834487297496E-2</v>
      </c>
      <c r="BM463" s="10">
        <f>3/24000000*OO[[#This Row],[121 (04JUL1985 00:00:00)-Water Temperature (C)]]*OO[[#This Row],[63]]</f>
        <v>1.6564804528563751E-2</v>
      </c>
      <c r="BN463" s="10">
        <f>3/24000000*OO[[#This Row],[122 (04JUL1985 03:00:00)-Water Temperature (C)]]*OO[[#This Row],[64]]</f>
        <v>1.3138610064619999E-2</v>
      </c>
      <c r="BO463" s="10">
        <f>3/24000000*OO[[#This Row],[123 (04JUL1985 06:00:00)-Water Temperature (C)]]*OO[[#This Row],[65]]</f>
        <v>1.05348539068975E-2</v>
      </c>
      <c r="BP463" s="10">
        <f>3/24000000*OO[[#This Row],[124 (04JUL1985 09:00:00)-Water Temperature (C)]]*OO[[#This Row],[66]]</f>
        <v>8.7909399042150008E-3</v>
      </c>
      <c r="BQ463" s="10">
        <f>3/24000000*OO[[#This Row],[125 (04JUL1985 12:00:00)-Water Temperature (C)]]*OO[[#This Row],[67]]</f>
        <v>7.4588003125874991E-3</v>
      </c>
      <c r="BR463" s="10">
        <f>3/24000000*OO[[#This Row],[126 (04JUL1985 15:00:00)-Water Temperature (C)]]*OO[[#This Row],[68]]</f>
        <v>6.4504446994399986E-3</v>
      </c>
      <c r="BS463" s="10">
        <f>3/24000000*OO[[#This Row],[127 (04JUL1985 18:00:00)-Water Temperature (C)]]*OO[[#This Row],[69]]</f>
        <v>5.5221957341237502E-3</v>
      </c>
      <c r="BT463" s="10">
        <f>3/24000000*OO[[#This Row],[128 (04JUL1985 21:00:00)-Water Temperature (C)]]*OO[[#This Row],[70]]</f>
        <v>4.67056988641375E-3</v>
      </c>
      <c r="BU463" s="10">
        <f>3/24000000*OO[[#This Row],[129 (05JUL1985 00:00:00)-Water Temperature (C)]]*OO[[#This Row],[71]]</f>
        <v>3.9356180140424999E-3</v>
      </c>
      <c r="BV463" s="10">
        <f>3/24000000*OO[[#This Row],[130 (05JUL1985 03:00:00)-Water Temperature (C)]]*OO[[#This Row],[72]]</f>
        <v>3.3233351646674999E-3</v>
      </c>
      <c r="BW463" s="10">
        <f>3/24000000*OO[[#This Row],[131 (05JUL1985 06:00:00)-Water Temperature (C)]]*OO[[#This Row],[73]]</f>
        <v>2.8313654103524996E-3</v>
      </c>
      <c r="BX463" s="10">
        <f>3/24000000*OO[[#This Row],[132 (05JUL1985 09:00:00)-Water Temperature (C)]]*OO[[#This Row],[74]]</f>
        <v>2.5251115499076247E-3</v>
      </c>
      <c r="BY463" s="10">
        <f>3/24000000*OO[[#This Row],[133 (05JUL1985 12:00:00)-Water Temperature (C)]]*OO[[#This Row],[75]]</f>
        <v>2.2614631065943748E-3</v>
      </c>
      <c r="BZ463" s="10">
        <f>3/24000000*OO[[#This Row],[134 (05JUL1985 15:00:00)-Water Temperature (C)]]*OO[[#This Row],[76]]</f>
        <v>2.0488576791568747E-3</v>
      </c>
      <c r="CA463" s="10">
        <f>3/24000000*OO[[#This Row],[135 (05JUL1985 18:00:00)-Water Temperature (C)]]*OO[[#This Row],[77]]</f>
        <v>1.8636593303329998E-3</v>
      </c>
      <c r="CB463" s="10">
        <f>3/24000000*OO[[#This Row],[136 (05JUL1985 21:00:00)-Water Temperature (C)]]*OO[[#This Row],[78]]</f>
        <v>1.6693368860862497E-3</v>
      </c>
      <c r="CC463" s="10">
        <f>3/24000000*OO[[#This Row],[137 (06JUL1985 00:00:00)-Water Temperature (C)]]*OO[[#This Row],[79]]</f>
        <v>1.4616462725037499E-3</v>
      </c>
      <c r="CD463" s="10">
        <f>3/24000000*OO[[#This Row],[138 (06JUL1985 03:00:00)-Water Temperature (C)]]*OO[[#This Row],[80]]</f>
        <v>1.270265204225E-3</v>
      </c>
      <c r="CE463" s="10">
        <f>3/24000000*OO[[#This Row],[139 (06JUL1985 06:00:00)-Water Temperature (C)]]*OO[[#This Row],[81]]</f>
        <v>1.12153274552825E-3</v>
      </c>
      <c r="CF463" s="10">
        <f>3/24000000*OO[[#This Row],[140 (06JUL1985 09:00:00)-Water Temperature (C)]]*OO[[#This Row],[82]]</f>
        <v>1.056195239604125E-3</v>
      </c>
      <c r="CG463" s="10">
        <f>3/24000000*OO[[#This Row],[141 (06JUL1985 12:00:00)-Water Temperature (C)]]*OO[[#This Row],[83]]</f>
        <v>1.008106917986875E-3</v>
      </c>
      <c r="CH463" s="10">
        <f>3/24000000*OO[[#This Row],[142 (06JUL1985 15:00:00)-Water Temperature (C)]]*OO[[#This Row],[84]]</f>
        <v>9.6248397044549998E-4</v>
      </c>
      <c r="CI463" s="10">
        <f>3/24000000*OO[[#This Row],[143 (06JUL1985 18:00:00)-Water Temperature (C)]]*OO[[#This Row],[85]]</f>
        <v>9.1849054918812499E-4</v>
      </c>
      <c r="CJ463" s="10">
        <f>3/24000000*OO[[#This Row],[144 (06JUL1985 21:00:00)-Water Temperature (C)]]*OO[[#This Row],[86]]</f>
        <v>8.4856359493762487E-4</v>
      </c>
      <c r="CK463" s="10">
        <f>3/24000000*OO[[#This Row],[145 (07JUL1985 00:00:00)-Water Temperature (C)]]*OO[[#This Row],[87]]</f>
        <v>7.5551799207699991E-4</v>
      </c>
      <c r="CL463" s="10">
        <f>3/24000000*OO[[#This Row],[146 (07JUL1985 03:00:00)-Water Temperature (C)]]*OO[[#This Row],[88]]</f>
        <v>6.7034555214899995E-4</v>
      </c>
      <c r="CM463" s="10">
        <f>3/24000000*OO[[#This Row],[147 (07JUL1985 06:00:00)-Water Temperature (C)]]*OO[[#This Row],[89]]</f>
        <v>5.9989354807424994E-4</v>
      </c>
      <c r="CN463" s="10">
        <f>3/24000000*OO[[#This Row],[148 (07JUL1985 09:00:00)-Water Temperature (C)]]*OO[[#This Row],[90]]</f>
        <v>5.6847996118049998E-4</v>
      </c>
      <c r="CO463" s="10">
        <f>3/24000000*OO[[#This Row],[149 (07JUL1985 12:00:00)-Water Temperature (C)]]*OO[[#This Row],[91]]</f>
        <v>5.5232714553262493E-4</v>
      </c>
      <c r="CP463" s="10">
        <f>3/24000000*OO[[#This Row],[150 (07JUL1985 15:00:00)-Water Temperature (C)]]*OO[[#This Row],[92]]</f>
        <v>5.3557486484562494E-4</v>
      </c>
      <c r="CQ463" s="10">
        <f>3/24000000*OO[[#This Row],[151 (07JUL1985 18:00:00)-Water Temperature (C)]]*OO[[#This Row],[93]]</f>
        <v>5.1552555117500003E-4</v>
      </c>
      <c r="CR463" s="10">
        <f>3/24000000*OO[[#This Row],[152 (07JUL1985 21:00:00)-Water Temperature (C)]]*OO[[#This Row],[94]]</f>
        <v>4.7870192407312493E-4</v>
      </c>
      <c r="CS463" s="10">
        <f>3/24000000*OO[[#This Row],[153 (08JUL1985 00:00:00)-Water Temperature (C)]]*OO[[#This Row],[95]]</f>
        <v>4.3283641690450005E-4</v>
      </c>
      <c r="CT463" s="10">
        <f>3/24000000*OO[[#This Row],[154 (08JUL1985 03:00:00)-Water Temperature (C)]]*OO[[#This Row],[96]]</f>
        <v>3.8971417328724999E-4</v>
      </c>
      <c r="CU463" s="10">
        <f>3/24000000*OO[[#This Row],[155 (08JUL1985 06:00:00)-Water Temperature (C)]]*OO[[#This Row],[97]]</f>
        <v>3.5467507996600001E-4</v>
      </c>
      <c r="CV463" s="10">
        <f>3/24000000*OO[[#This Row],[156 (08JUL1985 09:00:00)-Water Temperature (C)]]*OO[[#This Row],[98]]</f>
        <v>3.28654788185625E-4</v>
      </c>
      <c r="CW463" s="10">
        <f>3/24000000*OO[[#This Row],[157 (08JUL1985 12:00:00)-Water Temperature (C)]]*OO[[#This Row],[99]]</f>
        <v>3.1596912265274997E-4</v>
      </c>
    </row>
    <row r="464" spans="1:101" x14ac:dyDescent="0.35">
      <c r="A464" t="s">
        <v>471</v>
      </c>
      <c r="B464">
        <v>863.59590000000003</v>
      </c>
      <c r="C464" s="10">
        <f>3/24*OO[[#This Row],[59 (26JUN1985 06:00:00)-Water Temperature (C)]]*OO[[#This Row],[1]]/SUM(OO[1])</f>
        <v>0</v>
      </c>
      <c r="D464" s="10">
        <f>3/24*OO[[#This Row],[60 (26JUN1985 09:00:00)-Water Temperature (C)]]*OO[[#This Row],[2]]/SUM(OO[2])</f>
        <v>0</v>
      </c>
      <c r="E464" s="10">
        <f>3/24*OO[[#This Row],[61 (26JUN1985 12:00:00)-Water Temperature (C)]]*OO[[#This Row],[3]]/SUM(OO[3])</f>
        <v>0</v>
      </c>
      <c r="F464" s="10">
        <f>3/24*OO[[#This Row],[62 (26JUN1985 15:00:00)-Water Temperature (C)]]*OO[[#This Row],[4]]/SUM(OO[4])</f>
        <v>0</v>
      </c>
      <c r="G464" s="10">
        <f>3/24*OO[[#This Row],[63 (26JUN1985 18:00:00)-Water Temperature (C)]]*OO[[#This Row],[5]]/SUM(OO[5])</f>
        <v>0</v>
      </c>
      <c r="H464" s="10">
        <f>3/24*OO[[#This Row],[64 (26JUN1985 21:00:00)-Water Temperature (C)]]*OO[[#This Row],[6]]/SUM(OO[6])</f>
        <v>0</v>
      </c>
      <c r="I464" s="10">
        <f>3/24*OO[[#This Row],[65 (27JUN1985 00:00:00)-Water Temperature (C)]]*OO[[#This Row],[7]]/SUM(OO[7])</f>
        <v>0</v>
      </c>
      <c r="J464" s="10">
        <f>3/24*OO[[#This Row],[66 (27JUN1985 03:00:00)-Water Temperature (C)]]*OO[[#This Row],[8]]/SUM(OO[8])</f>
        <v>0</v>
      </c>
      <c r="K464" s="10">
        <f>3/24*OO[[#This Row],[67 (27JUN1985 06:00:00)-Water Temperature (C)]]*OO[[#This Row],[9]]/SUM(OO[9])</f>
        <v>0</v>
      </c>
      <c r="L464" s="10">
        <f>3/24*OO[[#This Row],[68 (27JUN1985 09:00:00)-Water Temperature (C)]]*OO[[#This Row],[10]]/SUM(OO[10])</f>
        <v>0</v>
      </c>
      <c r="M464" s="10">
        <f>3/24*OO[[#This Row],[69 (27JUN1985 12:00:00)-Water Temperature (C)]]*OO[[#This Row],[11]]/SUM(OO[11])</f>
        <v>0</v>
      </c>
      <c r="N464" s="10">
        <f>3/24*OO[[#This Row],[70 (27JUN1985 15:00:00)-Water Temperature (C)]]*OO[[#This Row],[12]]/SUM(OO[12])</f>
        <v>0</v>
      </c>
      <c r="O464" s="10">
        <f>3/24*OO[[#This Row],[71 (27JUN1985 18:00:00)-Water Temperature (C)]]*OO[[#This Row],[13]]/SUM(OO[13])</f>
        <v>0</v>
      </c>
      <c r="P464" s="10">
        <f>3/24*OO[[#This Row],[72 (27JUN1985 21:00:00)-Water Temperature (C)]]*OO[[#This Row],[14]]/SUM(OO[14])</f>
        <v>0</v>
      </c>
      <c r="Q464" s="10">
        <f>3/24*OO[[#This Row],[73 (28JUN1985 00:00:00)-Water Temperature (C)]]*OO[[#This Row],[15]]/SUM(OO[15])</f>
        <v>0</v>
      </c>
      <c r="R464" s="10">
        <f>3/24*OO[[#This Row],[74 (28JUN1985 03:00:00)-Water Temperature (C)]]*OO[[#This Row],[16]]/SUM(OO[16])</f>
        <v>0</v>
      </c>
      <c r="S464" s="10">
        <f>3/24*OO[[#This Row],[75 (28JUN1985 06:00:00)-Water Temperature (C)]]*OO[[#This Row],[17]]/SUM(OO[17])</f>
        <v>0</v>
      </c>
      <c r="T464" s="10">
        <f>3/24*OO[[#This Row],[76 (28JUN1985 09:00:00)-Water Temperature (C)]]*OO[[#This Row],[18]]/SUM(OO[18])</f>
        <v>0</v>
      </c>
      <c r="U464" s="10">
        <f>3/24*OO[[#This Row],[77 (28JUN1985 12:00:00)-Water Temperature (C)]]*OO[[#This Row],[19]]/SUM(OO[19])</f>
        <v>0</v>
      </c>
      <c r="V464" s="10">
        <f>3/24000000*OO[[#This Row],[78 (28JUN1985 15:00:00)-Water Temperature (C)]]*OO[[#This Row],[20]]</f>
        <v>0</v>
      </c>
      <c r="W464" s="10">
        <f>3/24000000*OO[[#This Row],[79 (28JUN1985 18:00:00)-Water Temperature (C)]]*OO[[#This Row],[21]]</f>
        <v>0</v>
      </c>
      <c r="X464" s="10">
        <f>3/24000000*OO[[#This Row],[80 (28JUN1985 21:00:00)-Water Temperature (C)]]*OO[[#This Row],[22]]</f>
        <v>0</v>
      </c>
      <c r="Y464" s="10">
        <f>3/24000000*OO[[#This Row],[81 (29JUN1985 00:00:00)-Water Temperature (C)]]*OO[[#This Row],[23]]</f>
        <v>0</v>
      </c>
      <c r="Z464" s="10">
        <f>3/24000000*OO[[#This Row],[82 (29JUN1985 03:00:00)-Water Temperature (C)]]*OO[[#This Row],[24]]</f>
        <v>0</v>
      </c>
      <c r="AA464" s="10">
        <f>3/24000000*OO[[#This Row],[83 (29JUN1985 06:00:00)-Water Temperature (C)]]*OO[[#This Row],[25]]</f>
        <v>0</v>
      </c>
      <c r="AB464" s="10">
        <f>3/24000000*OO[[#This Row],[84 (29JUN1985 09:00:00)-Water Temperature (C)]]*OO[[#This Row],[26]]</f>
        <v>7.6380708701600003E-40</v>
      </c>
      <c r="AC464" s="10">
        <f>3/24000000*OO[[#This Row],[85 (29JUN1985 12:00:00)-Water Temperature (C)]]*OO[[#This Row],[27]]</f>
        <v>1.2634696472174996E-33</v>
      </c>
      <c r="AD464" s="10">
        <f>3/24000000*OO[[#This Row],[86 (29JUN1985 15:00:00)-Water Temperature (C)]]*OO[[#This Row],[28]]</f>
        <v>1.1740153359329997E-28</v>
      </c>
      <c r="AE464" s="10">
        <f>3/24000000*OO[[#This Row],[88 (29JUN1985 21:00:00)-Water Temperature (C)]]*OO[[#This Row],[30]]</f>
        <v>2.5398440180214999E-21</v>
      </c>
      <c r="AF464" s="10">
        <f>3/24000000*OO[[#This Row],[88 (29JUN1985 21:00:00)-Water Temperature (C)]]*OO[[#This Row],[30]]</f>
        <v>2.5398440180214999E-21</v>
      </c>
      <c r="AG464" s="10">
        <f>3/24000000*OO[[#This Row],[89 (30JUN1985 00:00:00)-Water Temperature (C)]]*OO[[#This Row],[31]]</f>
        <v>1.6888133419477498E-18</v>
      </c>
      <c r="AH464" s="10">
        <f>3/24000000*OO[[#This Row],[90 (30JUN1985 03:00:00)-Water Temperature (C)]]*OO[[#This Row],[32]]</f>
        <v>4.5545367998812494E-16</v>
      </c>
      <c r="AI464" s="10">
        <f>3/24000000*OO[[#This Row],[91 (30JUN1985 06:00:00)-Water Temperature (C)]]*OO[[#This Row],[33]]</f>
        <v>5.867141945238749E-14</v>
      </c>
      <c r="AJ464" s="10">
        <f>3/24000000*OO[[#This Row],[92 (30JUN1985 09:00:00)-Water Temperature (C)]]*OO[[#This Row],[34]]</f>
        <v>4.1513891021012492E-12</v>
      </c>
      <c r="AK464" s="10">
        <f>3/24000000*OO[[#This Row],[93 (30JUN1985 12:00:00)-Water Temperature (C)]]*OO[[#This Row],[35]]</f>
        <v>1.76747584445525E-10</v>
      </c>
      <c r="AL464" s="10">
        <f>3/24000000*OO[[#This Row],[94 (30JUN1985 15:00:00)-Water Temperature (C)]]*OO[[#This Row],[36]]</f>
        <v>4.8061780249812497E-9</v>
      </c>
      <c r="AM464" s="10">
        <f>3/24000000*OO[[#This Row],[95 (30JUN1985 18:00:00)-Water Temperature (C)]]*OO[[#This Row],[37]]</f>
        <v>8.6624345086200005E-8</v>
      </c>
      <c r="AN464" s="10">
        <f>3/24000000*OO[[#This Row],[96 (30JUN1985 21:00:00)-Water Temperature (C)]]*OO[[#This Row],[38]]</f>
        <v>1.056323486483125E-6</v>
      </c>
      <c r="AO464" s="10">
        <f>3/24000000*OO[[#This Row],[97 (01JUL1985 00:00:00)-Water Temperature (C)]]*OO[[#This Row],[39]]</f>
        <v>9.0740589150749991E-6</v>
      </c>
      <c r="AP464" s="10">
        <f>3/24000000*OO[[#This Row],[98 (01JUL1985 03:00:00)-Water Temperature (C)]]*OO[[#This Row],[40]]</f>
        <v>5.7324909222262491E-5</v>
      </c>
      <c r="AQ464" s="10">
        <f>3/24000000*OO[[#This Row],[99 (01JUL1985 06:00:00)-Water Temperature (C)]]*OO[[#This Row],[41]]</f>
        <v>2.7841007419049997E-4</v>
      </c>
      <c r="AR464" s="10">
        <f>3/24000000*OO[[#This Row],[100 (01JUL1985 09:00:00)-Water Temperature (C)]]*OO[[#This Row],[42]]</f>
        <v>1.117544816025E-3</v>
      </c>
      <c r="AS464" s="10">
        <f>3/24000000*OO[[#This Row],[101 (01JUL1985 12:00:00)-Water Temperature (C)]]*OO[[#This Row],[43]]</f>
        <v>3.6746349317949996E-3</v>
      </c>
      <c r="AT464" s="10">
        <f>3/24000000*OO[[#This Row],[102 (01JUL1985 15:00:00)-Water Temperature (C)]]*OO[[#This Row],[44]]</f>
        <v>9.9737088155874981E-3</v>
      </c>
      <c r="AU464" s="10">
        <f>3/24000000*OO[[#This Row],[103 (01JUL1985 18:00:00)-Water Temperature (C)]]*OO[[#This Row],[45]]</f>
        <v>2.2429469313090002E-2</v>
      </c>
      <c r="AV464" s="10">
        <f>3/24000000*OO[[#This Row],[104 (01JUL1985 21:00:00)-Water Temperature (C)]]*OO[[#This Row],[46]]</f>
        <v>4.2237176878E-2</v>
      </c>
      <c r="AW464" s="10">
        <f>3/24000000*OO[[#This Row],[105 (02JUL1985 00:00:00)-Water Temperature (C)]]*OO[[#This Row],[47]]</f>
        <v>6.791178768190001E-2</v>
      </c>
      <c r="AX464" s="10">
        <f>3/24000000*OO[[#This Row],[106 (02JUL1985 03:00:00)-Water Temperature (C)]]*OO[[#This Row],[48]]</f>
        <v>9.5432129424400006E-2</v>
      </c>
      <c r="AY464" s="10">
        <f>3/24000000*OO[[#This Row],[107 (02JUL1985 06:00:00)-Water Temperature (C)]]*OO[[#This Row],[49]]</f>
        <v>0.12061497732239999</v>
      </c>
      <c r="AZ464" s="10">
        <f>3/24000000*OO[[#This Row],[108 (02JUL1985 09:00:00)-Water Temperature (C)]]*OO[[#This Row],[50]]</f>
        <v>0.14548290021315002</v>
      </c>
      <c r="BA464" s="10">
        <f>3/24000000*OO[[#This Row],[109 (02JUL1985 12:00:00)-Water Temperature (C)]]*OO[[#This Row],[51]]</f>
        <v>0.16365186693067499</v>
      </c>
      <c r="BB464" s="10">
        <f>3/24000000*OO[[#This Row],[110 (02JUL1985 15:00:00)-Water Temperature (C)]]*OO[[#This Row],[52]]</f>
        <v>0.17169941485580001</v>
      </c>
      <c r="BC464" s="10">
        <f>3/24000000*OO[[#This Row],[111 (02JUL1985 18:00:00)-Water Temperature (C)]]*OO[[#This Row],[53]]</f>
        <v>0.16898762514969998</v>
      </c>
      <c r="BD464" s="10">
        <f>3/24000000*OO[[#This Row],[112 (02JUL1985 21:00:00)-Water Temperature (C)]]*OO[[#This Row],[54]]</f>
        <v>0.1539704802189</v>
      </c>
      <c r="BE464" s="10">
        <f>3/24000000*OO[[#This Row],[113 (03JUL1985 00:00:00)-Water Temperature (C)]]*OO[[#This Row],[55]]</f>
        <v>0.12978827811956251</v>
      </c>
      <c r="BF464" s="10">
        <f>3/24000000*OO[[#This Row],[114 (03JUL1985 03:00:00)-Water Temperature (C)]]*OO[[#This Row],[56]]</f>
        <v>0.10436043954201249</v>
      </c>
      <c r="BG464" s="10">
        <f>3/24000000*OO[[#This Row],[115 (03JUL1985 06:00:00)-Water Temperature (C)]]*OO[[#This Row],[57]]</f>
        <v>8.1918575856E-2</v>
      </c>
      <c r="BH464" s="10">
        <f>3/24000000*OO[[#This Row],[116 (03JUL1985 09:00:00)-Water Temperature (C)]]*OO[[#This Row],[58]]</f>
        <v>6.6363991512837492E-2</v>
      </c>
      <c r="BI464" s="10">
        <f>3/24000000*OO[[#This Row],[117 (03JUL1985 12:00:00)-Water Temperature (C)]]*OO[[#This Row],[59]]</f>
        <v>5.5369457645474997E-2</v>
      </c>
      <c r="BJ464" s="10">
        <f>3/24000000*OO[[#This Row],[118 (03JUL1985 15:00:00)-Water Temperature (C)]]*OO[[#This Row],[60]]</f>
        <v>4.667011823192499E-2</v>
      </c>
      <c r="BK464" s="10">
        <f>3/24000000*OO[[#This Row],[119 (03JUL1985 18:00:00)-Water Temperature (C)]]*OO[[#This Row],[61]]</f>
        <v>3.9454414100749992E-2</v>
      </c>
      <c r="BL464" s="10">
        <f>3/24000000*OO[[#This Row],[120 (03JUL1985 21:00:00)-Water Temperature (C)]]*OO[[#This Row],[62]]</f>
        <v>3.2549045687350002E-2</v>
      </c>
      <c r="BM464" s="10">
        <f>3/24000000*OO[[#This Row],[121 (04JUL1985 00:00:00)-Water Temperature (C)]]*OO[[#This Row],[63]]</f>
        <v>2.6211865587974999E-2</v>
      </c>
      <c r="BN464" s="10">
        <f>3/24000000*OO[[#This Row],[122 (04JUL1985 03:00:00)-Water Temperature (C)]]*OO[[#This Row],[64]]</f>
        <v>2.1032646351175001E-2</v>
      </c>
      <c r="BO464" s="10">
        <f>3/24000000*OO[[#This Row],[123 (04JUL1985 06:00:00)-Water Temperature (C)]]*OO[[#This Row],[65]]</f>
        <v>1.6979047789714999E-2</v>
      </c>
      <c r="BP464" s="10">
        <f>3/24000000*OO[[#This Row],[124 (04JUL1985 09:00:00)-Water Temperature (C)]]*OO[[#This Row],[66]]</f>
        <v>1.4154219250394999E-2</v>
      </c>
      <c r="BQ464" s="10">
        <f>3/24000000*OO[[#This Row],[125 (04JUL1985 12:00:00)-Water Temperature (C)]]*OO[[#This Row],[67]]</f>
        <v>1.1968861315409999E-2</v>
      </c>
      <c r="BR464" s="10">
        <f>3/24000000*OO[[#This Row],[126 (04JUL1985 15:00:00)-Water Temperature (C)]]*OO[[#This Row],[68]]</f>
        <v>1.030860151013E-2</v>
      </c>
      <c r="BS464" s="10">
        <f>3/24000000*OO[[#This Row],[127 (04JUL1985 18:00:00)-Water Temperature (C)]]*OO[[#This Row],[69]]</f>
        <v>8.8221245931500002E-3</v>
      </c>
      <c r="BT464" s="10">
        <f>3/24000000*OO[[#This Row],[128 (04JUL1985 21:00:00)-Water Temperature (C)]]*OO[[#This Row],[70]]</f>
        <v>7.4813783385375004E-3</v>
      </c>
      <c r="BU464" s="10">
        <f>3/24000000*OO[[#This Row],[129 (05JUL1985 00:00:00)-Water Temperature (C)]]*OO[[#This Row],[71]]</f>
        <v>6.3266387299799999E-3</v>
      </c>
      <c r="BV464" s="10">
        <f>3/24000000*OO[[#This Row],[130 (05JUL1985 03:00:00)-Water Temperature (C)]]*OO[[#This Row],[72]]</f>
        <v>5.3565238173549998E-3</v>
      </c>
      <c r="BW464" s="10">
        <f>3/24000000*OO[[#This Row],[131 (05JUL1985 06:00:00)-Water Temperature (C)]]*OO[[#This Row],[73]]</f>
        <v>4.5659362720624997E-3</v>
      </c>
      <c r="BX464" s="10">
        <f>3/24000000*OO[[#This Row],[132 (05JUL1985 09:00:00)-Water Temperature (C)]]*OO[[#This Row],[74]]</f>
        <v>4.0494033081374999E-3</v>
      </c>
      <c r="BY464" s="10">
        <f>3/24000000*OO[[#This Row],[133 (05JUL1985 12:00:00)-Water Temperature (C)]]*OO[[#This Row],[75]]</f>
        <v>3.6097679496937501E-3</v>
      </c>
      <c r="BZ464" s="10">
        <f>3/24000000*OO[[#This Row],[134 (05JUL1985 15:00:00)-Water Temperature (C)]]*OO[[#This Row],[76]]</f>
        <v>3.2583682949262499E-3</v>
      </c>
      <c r="CA464" s="10">
        <f>3/24000000*OO[[#This Row],[135 (05JUL1985 18:00:00)-Water Temperature (C)]]*OO[[#This Row],[77]]</f>
        <v>2.959885508205E-3</v>
      </c>
      <c r="CB464" s="10">
        <f>3/24000000*OO[[#This Row],[136 (05JUL1985 21:00:00)-Water Temperature (C)]]*OO[[#This Row],[78]]</f>
        <v>2.6564959988594999E-3</v>
      </c>
      <c r="CC464" s="10">
        <f>3/24000000*OO[[#This Row],[137 (06JUL1985 00:00:00)-Water Temperature (C)]]*OO[[#This Row],[79]]</f>
        <v>2.3386525641607499E-3</v>
      </c>
      <c r="CD464" s="10">
        <f>3/24000000*OO[[#This Row],[138 (06JUL1985 03:00:00)-Water Temperature (C)]]*OO[[#This Row],[80]]</f>
        <v>2.0439157355624997E-3</v>
      </c>
      <c r="CE464" s="10">
        <f>3/24000000*OO[[#This Row],[139 (06JUL1985 06:00:00)-Water Temperature (C)]]*OO[[#This Row],[81]]</f>
        <v>1.8079607581080002E-3</v>
      </c>
      <c r="CF464" s="10">
        <f>3/24000000*OO[[#This Row],[140 (06JUL1985 09:00:00)-Water Temperature (C)]]*OO[[#This Row],[82]]</f>
        <v>1.6901922894079996E-3</v>
      </c>
      <c r="CG464" s="10">
        <f>3/24000000*OO[[#This Row],[141 (06JUL1985 12:00:00)-Water Temperature (C)]]*OO[[#This Row],[83]]</f>
        <v>1.6022803974449999E-3</v>
      </c>
      <c r="CH464" s="10">
        <f>3/24000000*OO[[#This Row],[142 (06JUL1985 15:00:00)-Water Temperature (C)]]*OO[[#This Row],[84]]</f>
        <v>1.5249018485150002E-3</v>
      </c>
      <c r="CI464" s="10">
        <f>3/24000000*OO[[#This Row],[143 (06JUL1985 18:00:00)-Water Temperature (C)]]*OO[[#This Row],[85]]</f>
        <v>1.4549173820479998E-3</v>
      </c>
      <c r="CJ464" s="10">
        <f>3/24000000*OO[[#This Row],[144 (06JUL1985 21:00:00)-Water Temperature (C)]]*OO[[#This Row],[86]]</f>
        <v>1.3498421310787498E-3</v>
      </c>
      <c r="CK464" s="10">
        <f>3/24000000*OO[[#This Row],[145 (07JUL1985 00:00:00)-Water Temperature (C)]]*OO[[#This Row],[87]]</f>
        <v>1.211333612466E-3</v>
      </c>
      <c r="CL464" s="10">
        <f>3/24000000*OO[[#This Row],[146 (07JUL1985 03:00:00)-Water Temperature (C)]]*OO[[#This Row],[88]]</f>
        <v>1.0820048095746249E-3</v>
      </c>
      <c r="CM464" s="10">
        <f>3/24000000*OO[[#This Row],[147 (07JUL1985 06:00:00)-Water Temperature (C)]]*OO[[#This Row],[89]]</f>
        <v>9.7096562995349991E-4</v>
      </c>
      <c r="CN464" s="10">
        <f>3/24000000*OO[[#This Row],[148 (07JUL1985 09:00:00)-Water Temperature (C)]]*OO[[#This Row],[90]]</f>
        <v>9.1432736933849993E-4</v>
      </c>
      <c r="CO464" s="10">
        <f>3/24000000*OO[[#This Row],[149 (07JUL1985 12:00:00)-Water Temperature (C)]]*OO[[#This Row],[91]]</f>
        <v>8.8173279016987493E-4</v>
      </c>
      <c r="CP464" s="10">
        <f>3/24000000*OO[[#This Row],[150 (07JUL1985 15:00:00)-Water Temperature (C)]]*OO[[#This Row],[92]]</f>
        <v>8.5192189822400012E-4</v>
      </c>
      <c r="CQ464" s="10">
        <f>3/24000000*OO[[#This Row],[151 (07JUL1985 18:00:00)-Water Temperature (C)]]*OO[[#This Row],[93]]</f>
        <v>8.2021416056250003E-4</v>
      </c>
      <c r="CR464" s="10">
        <f>3/24000000*OO[[#This Row],[152 (07JUL1985 21:00:00)-Water Temperature (C)]]*OO[[#This Row],[94]]</f>
        <v>7.6581738869999994E-4</v>
      </c>
      <c r="CS464" s="10">
        <f>3/24000000*OO[[#This Row],[153 (08JUL1985 00:00:00)-Water Temperature (C)]]*OO[[#This Row],[95]]</f>
        <v>6.9766137995312487E-4</v>
      </c>
      <c r="CT464" s="10">
        <f>3/24000000*OO[[#This Row],[154 (08JUL1985 03:00:00)-Water Temperature (C)]]*OO[[#This Row],[96]]</f>
        <v>6.3192458735962509E-4</v>
      </c>
      <c r="CU464" s="10">
        <f>3/24000000*OO[[#This Row],[155 (08JUL1985 06:00:00)-Water Temperature (C)]]*OO[[#This Row],[97]]</f>
        <v>5.7631220651549995E-4</v>
      </c>
      <c r="CV464" s="10">
        <f>3/24000000*OO[[#This Row],[156 (08JUL1985 09:00:00)-Water Temperature (C)]]*OO[[#This Row],[98]]</f>
        <v>5.330753283149999E-4</v>
      </c>
      <c r="CW464" s="10">
        <f>3/24000000*OO[[#This Row],[157 (08JUL1985 12:00:00)-Water Temperature (C)]]*OO[[#This Row],[99]]</f>
        <v>5.0941575737387503E-4</v>
      </c>
    </row>
    <row r="465" spans="1:101" x14ac:dyDescent="0.35">
      <c r="A465" t="s">
        <v>472</v>
      </c>
      <c r="B465">
        <v>892.99080000000004</v>
      </c>
      <c r="C465" s="10">
        <f>3/24*OO[[#This Row],[59 (26JUN1985 06:00:00)-Water Temperature (C)]]*OO[[#This Row],[1]]/SUM(OO[1])</f>
        <v>0</v>
      </c>
      <c r="D465" s="10">
        <f>3/24*OO[[#This Row],[60 (26JUN1985 09:00:00)-Water Temperature (C)]]*OO[[#This Row],[2]]/SUM(OO[2])</f>
        <v>0</v>
      </c>
      <c r="E465" s="10">
        <f>3/24*OO[[#This Row],[61 (26JUN1985 12:00:00)-Water Temperature (C)]]*OO[[#This Row],[3]]/SUM(OO[3])</f>
        <v>0</v>
      </c>
      <c r="F465" s="10">
        <f>3/24*OO[[#This Row],[62 (26JUN1985 15:00:00)-Water Temperature (C)]]*OO[[#This Row],[4]]/SUM(OO[4])</f>
        <v>0</v>
      </c>
      <c r="G465" s="10">
        <f>3/24*OO[[#This Row],[63 (26JUN1985 18:00:00)-Water Temperature (C)]]*OO[[#This Row],[5]]/SUM(OO[5])</f>
        <v>0</v>
      </c>
      <c r="H465" s="10">
        <f>3/24*OO[[#This Row],[64 (26JUN1985 21:00:00)-Water Temperature (C)]]*OO[[#This Row],[6]]/SUM(OO[6])</f>
        <v>0</v>
      </c>
      <c r="I465" s="10">
        <f>3/24*OO[[#This Row],[65 (27JUN1985 00:00:00)-Water Temperature (C)]]*OO[[#This Row],[7]]/SUM(OO[7])</f>
        <v>0</v>
      </c>
      <c r="J465" s="10">
        <f>3/24*OO[[#This Row],[66 (27JUN1985 03:00:00)-Water Temperature (C)]]*OO[[#This Row],[8]]/SUM(OO[8])</f>
        <v>0</v>
      </c>
      <c r="K465" s="10">
        <f>3/24*OO[[#This Row],[67 (27JUN1985 06:00:00)-Water Temperature (C)]]*OO[[#This Row],[9]]/SUM(OO[9])</f>
        <v>0</v>
      </c>
      <c r="L465" s="10">
        <f>3/24*OO[[#This Row],[68 (27JUN1985 09:00:00)-Water Temperature (C)]]*OO[[#This Row],[10]]/SUM(OO[10])</f>
        <v>0</v>
      </c>
      <c r="M465" s="10">
        <f>3/24*OO[[#This Row],[69 (27JUN1985 12:00:00)-Water Temperature (C)]]*OO[[#This Row],[11]]/SUM(OO[11])</f>
        <v>0</v>
      </c>
      <c r="N465" s="10">
        <f>3/24*OO[[#This Row],[70 (27JUN1985 15:00:00)-Water Temperature (C)]]*OO[[#This Row],[12]]/SUM(OO[12])</f>
        <v>0</v>
      </c>
      <c r="O465" s="10">
        <f>3/24*OO[[#This Row],[71 (27JUN1985 18:00:00)-Water Temperature (C)]]*OO[[#This Row],[13]]/SUM(OO[13])</f>
        <v>0</v>
      </c>
      <c r="P465" s="10">
        <f>3/24*OO[[#This Row],[72 (27JUN1985 21:00:00)-Water Temperature (C)]]*OO[[#This Row],[14]]/SUM(OO[14])</f>
        <v>0</v>
      </c>
      <c r="Q465" s="10">
        <f>3/24*OO[[#This Row],[73 (28JUN1985 00:00:00)-Water Temperature (C)]]*OO[[#This Row],[15]]/SUM(OO[15])</f>
        <v>0</v>
      </c>
      <c r="R465" s="10">
        <f>3/24*OO[[#This Row],[74 (28JUN1985 03:00:00)-Water Temperature (C)]]*OO[[#This Row],[16]]/SUM(OO[16])</f>
        <v>0</v>
      </c>
      <c r="S465" s="10">
        <f>3/24*OO[[#This Row],[75 (28JUN1985 06:00:00)-Water Temperature (C)]]*OO[[#This Row],[17]]/SUM(OO[17])</f>
        <v>0</v>
      </c>
      <c r="T465" s="10">
        <f>3/24*OO[[#This Row],[76 (28JUN1985 09:00:00)-Water Temperature (C)]]*OO[[#This Row],[18]]/SUM(OO[18])</f>
        <v>0</v>
      </c>
      <c r="U465" s="10">
        <f>3/24*OO[[#This Row],[77 (28JUN1985 12:00:00)-Water Temperature (C)]]*OO[[#This Row],[19]]/SUM(OO[19])</f>
        <v>0</v>
      </c>
      <c r="V465" s="10">
        <f>3/24000000*OO[[#This Row],[78 (28JUN1985 15:00:00)-Water Temperature (C)]]*OO[[#This Row],[20]]</f>
        <v>0</v>
      </c>
      <c r="W465" s="10">
        <f>3/24000000*OO[[#This Row],[79 (28JUN1985 18:00:00)-Water Temperature (C)]]*OO[[#This Row],[21]]</f>
        <v>0</v>
      </c>
      <c r="X465" s="10">
        <f>3/24000000*OO[[#This Row],[80 (28JUN1985 21:00:00)-Water Temperature (C)]]*OO[[#This Row],[22]]</f>
        <v>0</v>
      </c>
      <c r="Y465" s="10">
        <f>3/24000000*OO[[#This Row],[81 (29JUN1985 00:00:00)-Water Temperature (C)]]*OO[[#This Row],[23]]</f>
        <v>0</v>
      </c>
      <c r="Z465" s="10">
        <f>3/24000000*OO[[#This Row],[82 (29JUN1985 03:00:00)-Water Temperature (C)]]*OO[[#This Row],[24]]</f>
        <v>0</v>
      </c>
      <c r="AA465" s="10">
        <f>3/24000000*OO[[#This Row],[83 (29JUN1985 06:00:00)-Water Temperature (C)]]*OO[[#This Row],[25]]</f>
        <v>0</v>
      </c>
      <c r="AB465" s="10">
        <f>3/24000000*OO[[#This Row],[84 (29JUN1985 09:00:00)-Water Temperature (C)]]*OO[[#This Row],[26]]</f>
        <v>1.5479047518944998E-40</v>
      </c>
      <c r="AC465" s="10">
        <f>3/24000000*OO[[#This Row],[85 (29JUN1985 12:00:00)-Water Temperature (C)]]*OO[[#This Row],[27]]</f>
        <v>2.9285102149987499E-34</v>
      </c>
      <c r="AD465" s="10">
        <f>3/24000000*OO[[#This Row],[86 (29JUN1985 15:00:00)-Water Temperature (C)]]*OO[[#This Row],[28]]</f>
        <v>3.1262361737849995E-29</v>
      </c>
      <c r="AE465" s="10">
        <f>3/24000000*OO[[#This Row],[88 (29JUN1985 21:00:00)-Water Temperature (C)]]*OO[[#This Row],[30]]</f>
        <v>8.6461064257375002E-22</v>
      </c>
      <c r="AF465" s="10">
        <f>3/24000000*OO[[#This Row],[88 (29JUN1985 21:00:00)-Water Temperature (C)]]*OO[[#This Row],[30]]</f>
        <v>8.6461064257375002E-22</v>
      </c>
      <c r="AG465" s="10">
        <f>3/24000000*OO[[#This Row],[89 (30JUN1985 00:00:00)-Water Temperature (C)]]*OO[[#This Row],[31]]</f>
        <v>6.3331741402199992E-19</v>
      </c>
      <c r="AH465" s="10">
        <f>3/24000000*OO[[#This Row],[90 (30JUN1985 03:00:00)-Water Temperature (C)]]*OO[[#This Row],[32]]</f>
        <v>1.8625575960037496E-16</v>
      </c>
      <c r="AI465" s="10">
        <f>3/24000000*OO[[#This Row],[91 (30JUN1985 06:00:00)-Water Temperature (C)]]*OO[[#This Row],[33]]</f>
        <v>2.5901700482699998E-14</v>
      </c>
      <c r="AJ465" s="10">
        <f>3/24000000*OO[[#This Row],[92 (30JUN1985 09:00:00)-Water Temperature (C)]]*OO[[#This Row],[34]]</f>
        <v>1.9561648261934996E-12</v>
      </c>
      <c r="AK465" s="10">
        <f>3/24000000*OO[[#This Row],[93 (30JUN1985 12:00:00)-Water Temperature (C)]]*OO[[#This Row],[35]]</f>
        <v>8.8085972139887516E-11</v>
      </c>
      <c r="AL465" s="10">
        <f>3/24000000*OO[[#This Row],[94 (30JUN1985 15:00:00)-Water Temperature (C)]]*OO[[#This Row],[36]]</f>
        <v>2.5209657550458751E-9</v>
      </c>
      <c r="AM465" s="10">
        <f>3/24000000*OO[[#This Row],[95 (30JUN1985 18:00:00)-Water Temperature (C)]]*OO[[#This Row],[37]]</f>
        <v>4.7812357158824994E-8</v>
      </c>
      <c r="AN465" s="10">
        <f>3/24000000*OO[[#This Row],[96 (30JUN1985 21:00:00)-Water Temperature (C)]]*OO[[#This Row],[38]]</f>
        <v>6.1511486902249994E-7</v>
      </c>
      <c r="AO465" s="10">
        <f>3/24000000*OO[[#This Row],[97 (01JUL1985 00:00:00)-Water Temperature (C)]]*OO[[#This Row],[39]]</f>
        <v>5.5827426977362488E-6</v>
      </c>
      <c r="AP465" s="10">
        <f>3/24000000*OO[[#This Row],[98 (01JUL1985 03:00:00)-Water Temperature (C)]]*OO[[#This Row],[40]]</f>
        <v>3.72078516360375E-5</v>
      </c>
      <c r="AQ465" s="10">
        <f>3/24000000*OO[[#This Row],[99 (01JUL1985 06:00:00)-Water Temperature (C)]]*OO[[#This Row],[41]]</f>
        <v>1.8994928832678751E-4</v>
      </c>
      <c r="AR465" s="10">
        <f>3/24000000*OO[[#This Row],[100 (01JUL1985 09:00:00)-Water Temperature (C)]]*OO[[#This Row],[42]]</f>
        <v>7.9464244360800008E-4</v>
      </c>
      <c r="AS465" s="10">
        <f>3/24000000*OO[[#This Row],[101 (01JUL1985 12:00:00)-Water Temperature (C)]]*OO[[#This Row],[43]]</f>
        <v>2.7132576731650005E-3</v>
      </c>
      <c r="AT465" s="10">
        <f>3/24000000*OO[[#This Row],[102 (01JUL1985 15:00:00)-Water Temperature (C)]]*OO[[#This Row],[44]]</f>
        <v>7.6538568417187491E-3</v>
      </c>
      <c r="AU465" s="10">
        <f>3/24000000*OO[[#This Row],[103 (01JUL1985 18:00:00)-Water Temperature (C)]]*OO[[#This Row],[45]]</f>
        <v>1.7940399291160002E-2</v>
      </c>
      <c r="AV465" s="10">
        <f>3/24000000*OO[[#This Row],[104 (01JUL1985 21:00:00)-Water Temperature (C)]]*OO[[#This Row],[46]]</f>
        <v>3.5302578860312503E-2</v>
      </c>
      <c r="AW465" s="10">
        <f>3/24000000*OO[[#This Row],[105 (02JUL1985 00:00:00)-Water Temperature (C)]]*OO[[#This Row],[47]]</f>
        <v>5.9384186723849999E-2</v>
      </c>
      <c r="AX465" s="10">
        <f>3/24000000*OO[[#This Row],[106 (02JUL1985 03:00:00)-Water Temperature (C)]]*OO[[#This Row],[48]]</f>
        <v>8.7263999518299995E-2</v>
      </c>
      <c r="AY465" s="10">
        <f>3/24000000*OO[[#This Row],[107 (02JUL1985 06:00:00)-Water Temperature (C)]]*OO[[#This Row],[49]]</f>
        <v>0.11504920202793749</v>
      </c>
      <c r="AZ465" s="10">
        <f>3/24000000*OO[[#This Row],[108 (02JUL1985 09:00:00)-Water Temperature (C)]]*OO[[#This Row],[50]]</f>
        <v>0.14362362584300001</v>
      </c>
      <c r="BA465" s="10">
        <f>3/24000000*OO[[#This Row],[109 (02JUL1985 12:00:00)-Water Temperature (C)]]*OO[[#This Row],[51]]</f>
        <v>0.16671032137980002</v>
      </c>
      <c r="BB465" s="10">
        <f>3/24000000*OO[[#This Row],[110 (02JUL1985 15:00:00)-Water Temperature (C)]]*OO[[#This Row],[52]]</f>
        <v>0.18068806620449998</v>
      </c>
      <c r="BC465" s="10">
        <f>3/24000000*OO[[#This Row],[111 (02JUL1985 18:00:00)-Water Temperature (C)]]*OO[[#This Row],[53]]</f>
        <v>0.18387584225147502</v>
      </c>
      <c r="BD465" s="10">
        <f>3/24000000*OO[[#This Row],[112 (02JUL1985 21:00:00)-Water Temperature (C)]]*OO[[#This Row],[54]]</f>
        <v>0.17385567272493749</v>
      </c>
      <c r="BE465" s="10">
        <f>3/24000000*OO[[#This Row],[113 (03JUL1985 00:00:00)-Water Temperature (C)]]*OO[[#This Row],[55]]</f>
        <v>0.15239112686664999</v>
      </c>
      <c r="BF465" s="10">
        <f>3/24000000*OO[[#This Row],[114 (03JUL1985 03:00:00)-Water Temperature (C)]]*OO[[#This Row],[56]]</f>
        <v>0.12725780084640001</v>
      </c>
      <c r="BG465" s="10">
        <f>3/24000000*OO[[#This Row],[115 (03JUL1985 06:00:00)-Water Temperature (C)]]*OO[[#This Row],[57]]</f>
        <v>0.1032267910336</v>
      </c>
      <c r="BH465" s="10">
        <f>3/24000000*OO[[#This Row],[116 (03JUL1985 09:00:00)-Water Temperature (C)]]*OO[[#This Row],[58]]</f>
        <v>8.5450457107124997E-2</v>
      </c>
      <c r="BI465" s="10">
        <f>3/24000000*OO[[#This Row],[117 (03JUL1985 12:00:00)-Water Temperature (C)]]*OO[[#This Row],[59]]</f>
        <v>7.2199924816274991E-2</v>
      </c>
      <c r="BJ465" s="10">
        <f>3/24000000*OO[[#This Row],[118 (03JUL1985 15:00:00)-Water Temperature (C)]]*OO[[#This Row],[60]]</f>
        <v>6.1428124382949992E-2</v>
      </c>
      <c r="BK465" s="10">
        <f>3/24000000*OO[[#This Row],[119 (03JUL1985 18:00:00)-Water Temperature (C)]]*OO[[#This Row],[61]]</f>
        <v>5.2393374255374991E-2</v>
      </c>
      <c r="BL465" s="10">
        <f>3/24000000*OO[[#This Row],[120 (03JUL1985 21:00:00)-Water Temperature (C)]]*OO[[#This Row],[62]]</f>
        <v>4.369662988695E-2</v>
      </c>
      <c r="BM465" s="10">
        <f>3/24000000*OO[[#This Row],[121 (04JUL1985 00:00:00)-Water Temperature (C)]]*OO[[#This Row],[63]]</f>
        <v>3.5641851011899997E-2</v>
      </c>
      <c r="BN465" s="10">
        <f>3/24000000*OO[[#This Row],[122 (04JUL1985 03:00:00)-Water Temperature (C)]]*OO[[#This Row],[64]]</f>
        <v>2.892930100179E-2</v>
      </c>
      <c r="BO465" s="10">
        <f>3/24000000*OO[[#This Row],[123 (04JUL1985 06:00:00)-Water Temperature (C)]]*OO[[#This Row],[65]]</f>
        <v>2.3548238124374999E-2</v>
      </c>
      <c r="BP465" s="10">
        <f>3/24000000*OO[[#This Row],[124 (04JUL1985 09:00:00)-Water Temperature (C)]]*OO[[#This Row],[66]]</f>
        <v>1.966930747396875E-2</v>
      </c>
      <c r="BQ465" s="10">
        <f>3/24000000*OO[[#This Row],[125 (04JUL1985 12:00:00)-Water Temperature (C)]]*OO[[#This Row],[67]]</f>
        <v>1.6608152187239995E-2</v>
      </c>
      <c r="BR465" s="10">
        <f>3/24000000*OO[[#This Row],[126 (04JUL1985 15:00:00)-Water Temperature (C)]]*OO[[#This Row],[68]]</f>
        <v>1.4266173899699999E-2</v>
      </c>
      <c r="BS465" s="10">
        <f>3/24000000*OO[[#This Row],[127 (04JUL1985 18:00:00)-Water Temperature (C)]]*OO[[#This Row],[69]]</f>
        <v>1.220364662436E-2</v>
      </c>
      <c r="BT465" s="10">
        <f>3/24000000*OO[[#This Row],[128 (04JUL1985 21:00:00)-Water Temperature (C)]]*OO[[#This Row],[70]]</f>
        <v>1.0373658673604999E-2</v>
      </c>
      <c r="BU465" s="10">
        <f>3/24000000*OO[[#This Row],[129 (05JUL1985 00:00:00)-Water Temperature (C)]]*OO[[#This Row],[71]]</f>
        <v>8.8042408478549994E-3</v>
      </c>
      <c r="BV465" s="10">
        <f>3/24000000*OO[[#This Row],[130 (05JUL1985 03:00:00)-Water Temperature (C)]]*OO[[#This Row],[72]]</f>
        <v>7.4783952187174995E-3</v>
      </c>
      <c r="BW465" s="10">
        <f>3/24000000*OO[[#This Row],[131 (05JUL1985 06:00:00)-Water Temperature (C)]]*OO[[#This Row],[73]]</f>
        <v>6.3861338290624988E-3</v>
      </c>
      <c r="BX465" s="10">
        <f>3/24000000*OO[[#This Row],[132 (05JUL1985 09:00:00)-Water Temperature (C)]]*OO[[#This Row],[74]]</f>
        <v>5.6470914827700001E-3</v>
      </c>
      <c r="BY465" s="10">
        <f>3/24000000*OO[[#This Row],[133 (05JUL1985 12:00:00)-Water Temperature (C)]]*OO[[#This Row],[75]]</f>
        <v>5.0146240188262501E-3</v>
      </c>
      <c r="BZ465" s="10">
        <f>3/24000000*OO[[#This Row],[134 (05JUL1985 15:00:00)-Water Temperature (C)]]*OO[[#This Row],[76]]</f>
        <v>4.5123772870800001E-3</v>
      </c>
      <c r="CA465" s="10">
        <f>3/24000000*OO[[#This Row],[135 (05JUL1985 18:00:00)-Water Temperature (C)]]*OO[[#This Row],[77]]</f>
        <v>4.0922574413300005E-3</v>
      </c>
      <c r="CB465" s="10">
        <f>3/24000000*OO[[#This Row],[136 (05JUL1985 21:00:00)-Water Temperature (C)]]*OO[[#This Row],[78]]</f>
        <v>3.6770255418749997E-3</v>
      </c>
      <c r="CC465" s="10">
        <f>3/24000000*OO[[#This Row],[137 (06JUL1985 00:00:00)-Water Temperature (C)]]*OO[[#This Row],[79]]</f>
        <v>3.2511603710474991E-3</v>
      </c>
      <c r="CD465" s="10">
        <f>3/24000000*OO[[#This Row],[138 (06JUL1985 03:00:00)-Water Temperature (C)]]*OO[[#This Row],[80]]</f>
        <v>2.8565122216049998E-3</v>
      </c>
      <c r="CE465" s="10">
        <f>3/24000000*OO[[#This Row],[139 (06JUL1985 06:00:00)-Water Temperature (C)]]*OO[[#This Row],[81]]</f>
        <v>2.5344737629542499E-3</v>
      </c>
      <c r="CF465" s="10">
        <f>3/24000000*OO[[#This Row],[140 (06JUL1985 09:00:00)-Water Temperature (C)]]*OO[[#This Row],[82]]</f>
        <v>2.3590475982040002E-3</v>
      </c>
      <c r="CG465" s="10">
        <f>3/24000000*OO[[#This Row],[141 (06JUL1985 12:00:00)-Water Temperature (C)]]*OO[[#This Row],[83]]</f>
        <v>2.2231243983200002E-3</v>
      </c>
      <c r="CH465" s="10">
        <f>3/24000000*OO[[#This Row],[142 (06JUL1985 15:00:00)-Water Temperature (C)]]*OO[[#This Row],[84]]</f>
        <v>2.1081937595739996E-3</v>
      </c>
      <c r="CI465" s="10">
        <f>3/24000000*OO[[#This Row],[143 (06JUL1985 18:00:00)-Water Temperature (C)]]*OO[[#This Row],[85]]</f>
        <v>2.0094850226921247E-3</v>
      </c>
      <c r="CJ465" s="10">
        <f>3/24000000*OO[[#This Row],[144 (06JUL1985 21:00:00)-Water Temperature (C)]]*OO[[#This Row],[86]]</f>
        <v>1.8694122432412498E-3</v>
      </c>
      <c r="CK465" s="10">
        <f>3/24000000*OO[[#This Row],[145 (07JUL1985 00:00:00)-Water Temperature (C)]]*OO[[#This Row],[87]]</f>
        <v>1.6883459065750001E-3</v>
      </c>
      <c r="CL465" s="10">
        <f>3/24000000*OO[[#This Row],[146 (07JUL1985 03:00:00)-Water Temperature (C)]]*OO[[#This Row],[88]]</f>
        <v>1.51810738933425E-3</v>
      </c>
      <c r="CM465" s="10">
        <f>3/24000000*OO[[#This Row],[147 (07JUL1985 06:00:00)-Water Temperature (C)]]*OO[[#This Row],[89]]</f>
        <v>1.3678784521113749E-3</v>
      </c>
      <c r="CN465" s="10">
        <f>3/24000000*OO[[#This Row],[148 (07JUL1985 09:00:00)-Water Temperature (C)]]*OO[[#This Row],[90]]</f>
        <v>1.28379219192E-3</v>
      </c>
      <c r="CO465" s="10">
        <f>3/24000000*OO[[#This Row],[149 (07JUL1985 12:00:00)-Water Temperature (C)]]*OO[[#This Row],[91]]</f>
        <v>1.2306927540644999E-3</v>
      </c>
      <c r="CP465" s="10">
        <f>3/24000000*OO[[#This Row],[150 (07JUL1985 15:00:00)-Water Temperature (C)]]*OO[[#This Row],[92]]</f>
        <v>1.184360089085E-3</v>
      </c>
      <c r="CQ465" s="10">
        <f>3/24000000*OO[[#This Row],[151 (07JUL1985 18:00:00)-Water Temperature (C)]]*OO[[#This Row],[93]]</f>
        <v>1.13941826462175E-3</v>
      </c>
      <c r="CR465" s="10">
        <f>3/24000000*OO[[#This Row],[152 (07JUL1985 21:00:00)-Water Temperature (C)]]*OO[[#This Row],[94]]</f>
        <v>1.067760566415E-3</v>
      </c>
      <c r="CS465" s="10">
        <f>3/24000000*OO[[#This Row],[153 (08JUL1985 00:00:00)-Water Temperature (C)]]*OO[[#This Row],[95]]</f>
        <v>9.7904107385699988E-4</v>
      </c>
      <c r="CT465" s="10">
        <f>3/24000000*OO[[#This Row],[154 (08JUL1985 03:00:00)-Water Temperature (C)]]*OO[[#This Row],[96]]</f>
        <v>8.9213497640299984E-4</v>
      </c>
      <c r="CU465" s="10">
        <f>3/24000000*OO[[#This Row],[155 (08JUL1985 06:00:00)-Water Temperature (C)]]*OO[[#This Row],[97]]</f>
        <v>8.1631997567999993E-4</v>
      </c>
      <c r="CV465" s="10">
        <f>3/24000000*OO[[#This Row],[156 (08JUL1985 09:00:00)-Water Temperature (C)]]*OO[[#This Row],[98]]</f>
        <v>7.549495968918751E-4</v>
      </c>
      <c r="CW465" s="10">
        <f>3/24000000*OO[[#This Row],[157 (08JUL1985 12:00:00)-Water Temperature (C)]]*OO[[#This Row],[99]]</f>
        <v>7.1846017531999992E-4</v>
      </c>
    </row>
    <row r="466" spans="1:101" x14ac:dyDescent="0.35">
      <c r="A466" t="s">
        <v>473</v>
      </c>
      <c r="B466">
        <v>872.45339999999999</v>
      </c>
      <c r="C466" s="10">
        <f>3/24*OO[[#This Row],[59 (26JUN1985 06:00:00)-Water Temperature (C)]]*OO[[#This Row],[1]]/SUM(OO[1])</f>
        <v>0</v>
      </c>
      <c r="D466" s="10">
        <f>3/24*OO[[#This Row],[60 (26JUN1985 09:00:00)-Water Temperature (C)]]*OO[[#This Row],[2]]/SUM(OO[2])</f>
        <v>0</v>
      </c>
      <c r="E466" s="10">
        <f>3/24*OO[[#This Row],[61 (26JUN1985 12:00:00)-Water Temperature (C)]]*OO[[#This Row],[3]]/SUM(OO[3])</f>
        <v>0</v>
      </c>
      <c r="F466" s="10">
        <f>3/24*OO[[#This Row],[62 (26JUN1985 15:00:00)-Water Temperature (C)]]*OO[[#This Row],[4]]/SUM(OO[4])</f>
        <v>0</v>
      </c>
      <c r="G466" s="10">
        <f>3/24*OO[[#This Row],[63 (26JUN1985 18:00:00)-Water Temperature (C)]]*OO[[#This Row],[5]]/SUM(OO[5])</f>
        <v>0</v>
      </c>
      <c r="H466" s="10">
        <f>3/24*OO[[#This Row],[64 (26JUN1985 21:00:00)-Water Temperature (C)]]*OO[[#This Row],[6]]/SUM(OO[6])</f>
        <v>0</v>
      </c>
      <c r="I466" s="10">
        <f>3/24*OO[[#This Row],[65 (27JUN1985 00:00:00)-Water Temperature (C)]]*OO[[#This Row],[7]]/SUM(OO[7])</f>
        <v>0</v>
      </c>
      <c r="J466" s="10">
        <f>3/24*OO[[#This Row],[66 (27JUN1985 03:00:00)-Water Temperature (C)]]*OO[[#This Row],[8]]/SUM(OO[8])</f>
        <v>0</v>
      </c>
      <c r="K466" s="10">
        <f>3/24*OO[[#This Row],[67 (27JUN1985 06:00:00)-Water Temperature (C)]]*OO[[#This Row],[9]]/SUM(OO[9])</f>
        <v>0</v>
      </c>
      <c r="L466" s="10">
        <f>3/24*OO[[#This Row],[68 (27JUN1985 09:00:00)-Water Temperature (C)]]*OO[[#This Row],[10]]/SUM(OO[10])</f>
        <v>0</v>
      </c>
      <c r="M466" s="10">
        <f>3/24*OO[[#This Row],[69 (27JUN1985 12:00:00)-Water Temperature (C)]]*OO[[#This Row],[11]]/SUM(OO[11])</f>
        <v>0</v>
      </c>
      <c r="N466" s="10">
        <f>3/24*OO[[#This Row],[70 (27JUN1985 15:00:00)-Water Temperature (C)]]*OO[[#This Row],[12]]/SUM(OO[12])</f>
        <v>0</v>
      </c>
      <c r="O466" s="10">
        <f>3/24*OO[[#This Row],[71 (27JUN1985 18:00:00)-Water Temperature (C)]]*OO[[#This Row],[13]]/SUM(OO[13])</f>
        <v>0</v>
      </c>
      <c r="P466" s="10">
        <f>3/24*OO[[#This Row],[72 (27JUN1985 21:00:00)-Water Temperature (C)]]*OO[[#This Row],[14]]/SUM(OO[14])</f>
        <v>0</v>
      </c>
      <c r="Q466" s="10">
        <f>3/24*OO[[#This Row],[73 (28JUN1985 00:00:00)-Water Temperature (C)]]*OO[[#This Row],[15]]/SUM(OO[15])</f>
        <v>0</v>
      </c>
      <c r="R466" s="10">
        <f>3/24*OO[[#This Row],[74 (28JUN1985 03:00:00)-Water Temperature (C)]]*OO[[#This Row],[16]]/SUM(OO[16])</f>
        <v>0</v>
      </c>
      <c r="S466" s="10">
        <f>3/24*OO[[#This Row],[75 (28JUN1985 06:00:00)-Water Temperature (C)]]*OO[[#This Row],[17]]/SUM(OO[17])</f>
        <v>0</v>
      </c>
      <c r="T466" s="10">
        <f>3/24*OO[[#This Row],[76 (28JUN1985 09:00:00)-Water Temperature (C)]]*OO[[#This Row],[18]]/SUM(OO[18])</f>
        <v>0</v>
      </c>
      <c r="U466" s="10">
        <f>3/24*OO[[#This Row],[77 (28JUN1985 12:00:00)-Water Temperature (C)]]*OO[[#This Row],[19]]/SUM(OO[19])</f>
        <v>0</v>
      </c>
      <c r="V466" s="10">
        <f>3/24000000*OO[[#This Row],[78 (28JUN1985 15:00:00)-Water Temperature (C)]]*OO[[#This Row],[20]]</f>
        <v>0</v>
      </c>
      <c r="W466" s="10">
        <f>3/24000000*OO[[#This Row],[79 (28JUN1985 18:00:00)-Water Temperature (C)]]*OO[[#This Row],[21]]</f>
        <v>0</v>
      </c>
      <c r="X466" s="10">
        <f>3/24000000*OO[[#This Row],[80 (28JUN1985 21:00:00)-Water Temperature (C)]]*OO[[#This Row],[22]]</f>
        <v>0</v>
      </c>
      <c r="Y466" s="10">
        <f>3/24000000*OO[[#This Row],[81 (29JUN1985 00:00:00)-Water Temperature (C)]]*OO[[#This Row],[23]]</f>
        <v>0</v>
      </c>
      <c r="Z466" s="10">
        <f>3/24000000*OO[[#This Row],[82 (29JUN1985 03:00:00)-Water Temperature (C)]]*OO[[#This Row],[24]]</f>
        <v>0</v>
      </c>
      <c r="AA466" s="10">
        <f>3/24000000*OO[[#This Row],[83 (29JUN1985 06:00:00)-Water Temperature (C)]]*OO[[#This Row],[25]]</f>
        <v>0</v>
      </c>
      <c r="AB466" s="10">
        <f>3/24000000*OO[[#This Row],[84 (29JUN1985 09:00:00)-Water Temperature (C)]]*OO[[#This Row],[26]]</f>
        <v>2.8326376544374997E-41</v>
      </c>
      <c r="AC466" s="10">
        <f>3/24000000*OO[[#This Row],[85 (29JUN1985 12:00:00)-Water Temperature (C)]]*OO[[#This Row],[27]]</f>
        <v>6.1075275880849997E-35</v>
      </c>
      <c r="AD466" s="10">
        <f>3/24000000*OO[[#This Row],[86 (29JUN1985 15:00:00)-Water Temperature (C)]]*OO[[#This Row],[28]]</f>
        <v>7.5225506390899997E-30</v>
      </c>
      <c r="AE466" s="10">
        <f>3/24000000*OO[[#This Row],[88 (29JUN1985 21:00:00)-Water Temperature (C)]]*OO[[#This Row],[30]]</f>
        <v>2.67894899697E-22</v>
      </c>
      <c r="AF466" s="10">
        <f>3/24000000*OO[[#This Row],[88 (29JUN1985 21:00:00)-Water Temperature (C)]]*OO[[#This Row],[30]]</f>
        <v>2.67894899697E-22</v>
      </c>
      <c r="AG466" s="10">
        <f>3/24000000*OO[[#This Row],[89 (30JUN1985 00:00:00)-Water Temperature (C)]]*OO[[#This Row],[31]]</f>
        <v>2.1684565081954997E-19</v>
      </c>
      <c r="AH466" s="10">
        <f>3/24000000*OO[[#This Row],[90 (30JUN1985 03:00:00)-Water Temperature (C)]]*OO[[#This Row],[32]]</f>
        <v>6.9711023448337498E-17</v>
      </c>
      <c r="AI466" s="10">
        <f>3/24000000*OO[[#This Row],[91 (30JUN1985 06:00:00)-Water Temperature (C)]]*OO[[#This Row],[33]]</f>
        <v>1.049539795133E-14</v>
      </c>
      <c r="AJ466" s="10">
        <f>3/24000000*OO[[#This Row],[92 (30JUN1985 09:00:00)-Water Temperature (C)]]*OO[[#This Row],[34]]</f>
        <v>8.4925299489362501E-13</v>
      </c>
      <c r="AK466" s="10">
        <f>3/24000000*OO[[#This Row],[93 (30JUN1985 12:00:00)-Water Temperature (C)]]*OO[[#This Row],[35]]</f>
        <v>4.0584634985837502E-11</v>
      </c>
      <c r="AL466" s="10">
        <f>3/24000000*OO[[#This Row],[94 (30JUN1985 15:00:00)-Water Temperature (C)]]*OO[[#This Row],[36]]</f>
        <v>1.2255334537852499E-9</v>
      </c>
      <c r="AM466" s="10">
        <f>3/24000000*OO[[#This Row],[95 (30JUN1985 18:00:00)-Water Temperature (C)]]*OO[[#This Row],[37]]</f>
        <v>2.4485680969019998E-8</v>
      </c>
      <c r="AN466" s="10">
        <f>3/24000000*OO[[#This Row],[96 (30JUN1985 21:00:00)-Water Temperature (C)]]*OO[[#This Row],[38]]</f>
        <v>3.3237983445149995E-7</v>
      </c>
      <c r="AO466" s="10">
        <f>3/24000000*OO[[#This Row],[97 (01JUL1985 00:00:00)-Water Temperature (C)]]*OO[[#This Row],[39]]</f>
        <v>3.1872818545912497E-6</v>
      </c>
      <c r="AP466" s="10">
        <f>3/24000000*OO[[#This Row],[98 (01JUL1985 03:00:00)-Water Temperature (C)]]*OO[[#This Row],[40]]</f>
        <v>2.2427687919532499E-5</v>
      </c>
      <c r="AQ466" s="10">
        <f>3/24000000*OO[[#This Row],[99 (01JUL1985 06:00:00)-Water Temperature (C)]]*OO[[#This Row],[41]]</f>
        <v>1.2054506722444998E-4</v>
      </c>
      <c r="AR466" s="10">
        <f>3/24000000*OO[[#This Row],[100 (01JUL1985 09:00:00)-Water Temperature (C)]]*OO[[#This Row],[42]]</f>
        <v>5.2738282648849989E-4</v>
      </c>
      <c r="AS466" s="10">
        <f>3/24000000*OO[[#This Row],[101 (01JUL1985 12:00:00)-Water Temperature (C)]]*OO[[#This Row],[43]]</f>
        <v>1.8743997128055001E-3</v>
      </c>
      <c r="AT466" s="10">
        <f>3/24000000*OO[[#This Row],[102 (01JUL1985 15:00:00)-Water Temperature (C)]]*OO[[#This Row],[44]]</f>
        <v>5.5001716793100005E-3</v>
      </c>
      <c r="AU466" s="10">
        <f>3/24000000*OO[[#This Row],[103 (01JUL1985 18:00:00)-Water Temperature (C)]]*OO[[#This Row],[45]]</f>
        <v>1.3435199877481249E-2</v>
      </c>
      <c r="AV466" s="10">
        <f>3/24000000*OO[[#This Row],[104 (01JUL1985 21:00:00)-Water Temperature (C)]]*OO[[#This Row],[46]]</f>
        <v>2.7603882338475001E-2</v>
      </c>
      <c r="AW466" s="10">
        <f>3/24000000*OO[[#This Row],[105 (02JUL1985 00:00:00)-Water Temperature (C)]]*OO[[#This Row],[47]]</f>
        <v>4.8535569226249999E-2</v>
      </c>
      <c r="AX466" s="10">
        <f>3/24000000*OO[[#This Row],[106 (02JUL1985 03:00:00)-Water Temperature (C)]]*OO[[#This Row],[48]]</f>
        <v>7.4528232973450015E-2</v>
      </c>
      <c r="AY466" s="10">
        <f>3/24000000*OO[[#This Row],[107 (02JUL1985 06:00:00)-Water Temperature (C)]]*OO[[#This Row],[49]]</f>
        <v>0.1024619675218125</v>
      </c>
      <c r="AZ466" s="10">
        <f>3/24000000*OO[[#This Row],[108 (02JUL1985 09:00:00)-Water Temperature (C)]]*OO[[#This Row],[50]]</f>
        <v>0.132532676545775</v>
      </c>
      <c r="BA466" s="10">
        <f>3/24000000*OO[[#This Row],[109 (02JUL1985 12:00:00)-Water Temperature (C)]]*OO[[#This Row],[51]]</f>
        <v>0.15872509346852498</v>
      </c>
      <c r="BB466" s="10">
        <f>3/24000000*OO[[#This Row],[110 (02JUL1985 15:00:00)-Water Temperature (C)]]*OO[[#This Row],[52]]</f>
        <v>0.17734262671286247</v>
      </c>
      <c r="BC466" s="10">
        <f>3/24000000*OO[[#This Row],[111 (02JUL1985 18:00:00)-Water Temperature (C)]]*OO[[#This Row],[53]]</f>
        <v>0.18615417464703751</v>
      </c>
      <c r="BD466" s="10">
        <f>3/24000000*OO[[#This Row],[112 (02JUL1985 21:00:00)-Water Temperature (C)]]*OO[[#This Row],[54]]</f>
        <v>0.18174019469927497</v>
      </c>
      <c r="BE466" s="10">
        <f>3/24000000*OO[[#This Row],[113 (03JUL1985 00:00:00)-Water Temperature (C)]]*OO[[#This Row],[55]]</f>
        <v>0.16481497663210001</v>
      </c>
      <c r="BF466" s="10">
        <f>3/24000000*OO[[#This Row],[114 (03JUL1985 03:00:00)-Water Temperature (C)]]*OO[[#This Row],[56]]</f>
        <v>0.14230499867999999</v>
      </c>
      <c r="BG466" s="10">
        <f>3/24000000*OO[[#This Row],[115 (03JUL1985 06:00:00)-Water Temperature (C)]]*OO[[#This Row],[57]]</f>
        <v>0.118920859899</v>
      </c>
      <c r="BH466" s="10">
        <f>3/24000000*OO[[#This Row],[116 (03JUL1985 09:00:00)-Water Temperature (C)]]*OO[[#This Row],[58]]</f>
        <v>0.1005544131799625</v>
      </c>
      <c r="BI466" s="10">
        <f>3/24000000*OO[[#This Row],[117 (03JUL1985 12:00:00)-Water Temperature (C)]]*OO[[#This Row],[59]]</f>
        <v>8.6068439045349998E-2</v>
      </c>
      <c r="BJ466" s="10">
        <f>3/24000000*OO[[#This Row],[118 (03JUL1985 15:00:00)-Water Temperature (C)]]*OO[[#This Row],[60]]</f>
        <v>7.3877524805212494E-2</v>
      </c>
      <c r="BK466" s="10">
        <f>3/24000000*OO[[#This Row],[119 (03JUL1985 18:00:00)-Water Temperature (C)]]*OO[[#This Row],[61]]</f>
        <v>6.3510832450624999E-2</v>
      </c>
      <c r="BL466" s="10">
        <f>3/24000000*OO[[#This Row],[120 (03JUL1985 21:00:00)-Water Temperature (C)]]*OO[[#This Row],[62]]</f>
        <v>5.3461938908812498E-2</v>
      </c>
      <c r="BM466" s="10">
        <f>3/24000000*OO[[#This Row],[121 (04JUL1985 00:00:00)-Water Temperature (C)]]*OO[[#This Row],[63]]</f>
        <v>4.4107595244425001E-2</v>
      </c>
      <c r="BN466" s="10">
        <f>3/24000000*OO[[#This Row],[122 (04JUL1985 03:00:00)-Water Temperature (C)]]*OO[[#This Row],[64]]</f>
        <v>3.6202582331949999E-2</v>
      </c>
      <c r="BO466" s="10">
        <f>3/24000000*OO[[#This Row],[123 (04JUL1985 06:00:00)-Water Temperature (C)]]*OO[[#This Row],[65]]</f>
        <v>2.9739649373099995E-2</v>
      </c>
      <c r="BP466" s="10">
        <f>3/24000000*OO[[#This Row],[124 (04JUL1985 09:00:00)-Water Temperature (C)]]*OO[[#This Row],[66]]</f>
        <v>2.4951907764819998E-2</v>
      </c>
      <c r="BQ466" s="10">
        <f>3/24000000*OO[[#This Row],[125 (04JUL1985 12:00:00)-Water Temperature (C)]]*OO[[#This Row],[67]]</f>
        <v>2.1084558734214998E-2</v>
      </c>
      <c r="BR466" s="10">
        <f>3/24000000*OO[[#This Row],[126 (04JUL1985 15:00:00)-Water Temperature (C)]]*OO[[#This Row],[68]]</f>
        <v>1.8095445145139995E-2</v>
      </c>
      <c r="BS466" s="10">
        <f>3/24000000*OO[[#This Row],[127 (04JUL1985 18:00:00)-Water Temperature (C)]]*OO[[#This Row],[69]]</f>
        <v>1.548103503991E-2</v>
      </c>
      <c r="BT466" s="10">
        <f>3/24000000*OO[[#This Row],[128 (04JUL1985 21:00:00)-Water Temperature (C)]]*OO[[#This Row],[70]]</f>
        <v>1.3190211664093749E-2</v>
      </c>
      <c r="BU466" s="10">
        <f>3/24000000*OO[[#This Row],[129 (05JUL1985 00:00:00)-Water Temperature (C)]]*OO[[#This Row],[71]]</f>
        <v>1.12362522521875E-2</v>
      </c>
      <c r="BV466" s="10">
        <f>3/24000000*OO[[#This Row],[130 (05JUL1985 03:00:00)-Water Temperature (C)]]*OO[[#This Row],[72]]</f>
        <v>9.5800552938999986E-3</v>
      </c>
      <c r="BW466" s="10">
        <f>3/24000000*OO[[#This Row],[131 (05JUL1985 06:00:00)-Water Temperature (C)]]*OO[[#This Row],[73]]</f>
        <v>8.2042364147812512E-3</v>
      </c>
      <c r="BX466" s="10">
        <f>3/24000000*OO[[#This Row],[132 (05JUL1985 09:00:00)-Water Temperature (C)]]*OO[[#This Row],[74]]</f>
        <v>7.24997882874E-3</v>
      </c>
      <c r="BY466" s="10">
        <f>3/24000000*OO[[#This Row],[133 (05JUL1985 12:00:00)-Water Temperature (C)]]*OO[[#This Row],[75]]</f>
        <v>6.4226292942824994E-3</v>
      </c>
      <c r="BZ466" s="10">
        <f>3/24000000*OO[[#This Row],[134 (05JUL1985 15:00:00)-Water Temperature (C)]]*OO[[#This Row],[76]]</f>
        <v>5.766826427375E-3</v>
      </c>
      <c r="CA466" s="10">
        <f>3/24000000*OO[[#This Row],[135 (05JUL1985 18:00:00)-Water Temperature (C)]]*OO[[#This Row],[77]]</f>
        <v>5.22274470718E-3</v>
      </c>
      <c r="CB466" s="10">
        <f>3/24000000*OO[[#This Row],[136 (05JUL1985 21:00:00)-Water Temperature (C)]]*OO[[#This Row],[78]]</f>
        <v>4.6966555439037494E-3</v>
      </c>
      <c r="CC466" s="10">
        <f>3/24000000*OO[[#This Row],[137 (06JUL1985 00:00:00)-Water Temperature (C)]]*OO[[#This Row],[79]]</f>
        <v>4.1670870906775001E-3</v>
      </c>
      <c r="CD466" s="10">
        <f>3/24000000*OO[[#This Row],[138 (06JUL1985 03:00:00)-Water Temperature (C)]]*OO[[#This Row],[80]]</f>
        <v>3.6790673794962494E-3</v>
      </c>
      <c r="CE466" s="10">
        <f>3/24000000*OO[[#This Row],[139 (06JUL1985 06:00:00)-Water Temperature (C)]]*OO[[#This Row],[81]]</f>
        <v>3.2764771033162504E-3</v>
      </c>
      <c r="CF466" s="10">
        <f>3/24000000*OO[[#This Row],[140 (06JUL1985 09:00:00)-Water Temperature (C)]]*OO[[#This Row],[82]]</f>
        <v>3.0445777891800001E-3</v>
      </c>
      <c r="CG466" s="10">
        <f>3/24000000*OO[[#This Row],[141 (06JUL1985 12:00:00)-Water Temperature (C)]]*OO[[#This Row],[83]]</f>
        <v>2.8567906496412498E-3</v>
      </c>
      <c r="CH466" s="10">
        <f>3/24000000*OO[[#This Row],[142 (06JUL1985 15:00:00)-Water Temperature (C)]]*OO[[#This Row],[84]]</f>
        <v>2.700308532796875E-3</v>
      </c>
      <c r="CI466" s="10">
        <f>3/24000000*OO[[#This Row],[143 (06JUL1985 18:00:00)-Water Temperature (C)]]*OO[[#This Row],[85]]</f>
        <v>2.5706593114571247E-3</v>
      </c>
      <c r="CJ466" s="10">
        <f>3/24000000*OO[[#This Row],[144 (06JUL1985 21:00:00)-Water Temperature (C)]]*OO[[#This Row],[86]]</f>
        <v>2.3955305583072497E-3</v>
      </c>
      <c r="CK466" s="10">
        <f>3/24000000*OO[[#This Row],[145 (07JUL1985 00:00:00)-Water Temperature (C)]]*OO[[#This Row],[87]]</f>
        <v>2.1746834385249999E-3</v>
      </c>
      <c r="CL466" s="10">
        <f>3/24000000*OO[[#This Row],[146 (07JUL1985 03:00:00)-Water Temperature (C)]]*OO[[#This Row],[88]]</f>
        <v>1.9670860042518747E-3</v>
      </c>
      <c r="CM466" s="10">
        <f>3/24000000*OO[[#This Row],[147 (07JUL1985 06:00:00)-Water Temperature (C)]]*OO[[#This Row],[89]]</f>
        <v>1.7808356851022498E-3</v>
      </c>
      <c r="CN466" s="10">
        <f>3/24000000*OO[[#This Row],[148 (07JUL1985 09:00:00)-Water Temperature (C)]]*OO[[#This Row],[90]]</f>
        <v>1.6702183218064996E-3</v>
      </c>
      <c r="CO466" s="10">
        <f>3/24000000*OO[[#This Row],[149 (07JUL1985 12:00:00)-Water Temperature (C)]]*OO[[#This Row],[91]]</f>
        <v>1.5946583875618748E-3</v>
      </c>
      <c r="CP466" s="10">
        <f>3/24000000*OO[[#This Row],[150 (07JUL1985 15:00:00)-Water Temperature (C)]]*OO[[#This Row],[92]]</f>
        <v>1.5293891773037499E-3</v>
      </c>
      <c r="CQ466" s="10">
        <f>3/24000000*OO[[#This Row],[151 (07JUL1985 18:00:00)-Water Temperature (C)]]*OO[[#This Row],[93]]</f>
        <v>1.4696490684300001E-3</v>
      </c>
      <c r="CR466" s="10">
        <f>3/24000000*OO[[#This Row],[152 (07JUL1985 21:00:00)-Water Temperature (C)]]*OO[[#This Row],[94]]</f>
        <v>1.3803285235072498E-3</v>
      </c>
      <c r="CS466" s="10">
        <f>3/24000000*OO[[#This Row],[153 (08JUL1985 00:00:00)-Water Temperature (C)]]*OO[[#This Row],[95]]</f>
        <v>1.2722511390847499E-3</v>
      </c>
      <c r="CT466" s="10">
        <f>3/24000000*OO[[#This Row],[154 (08JUL1985 03:00:00)-Water Temperature (C)]]*OO[[#This Row],[96]]</f>
        <v>1.1659762695991249E-3</v>
      </c>
      <c r="CU466" s="10">
        <f>3/24000000*OO[[#This Row],[155 (08JUL1985 06:00:00)-Water Temperature (C)]]*OO[[#This Row],[97]]</f>
        <v>1.0711699015756248E-3</v>
      </c>
      <c r="CV466" s="10">
        <f>3/24000000*OO[[#This Row],[156 (08JUL1985 09:00:00)-Water Temperature (C)]]*OO[[#This Row],[98]]</f>
        <v>9.9182206961249985E-4</v>
      </c>
      <c r="CW466" s="10">
        <f>3/24000000*OO[[#This Row],[157 (08JUL1985 12:00:00)-Water Temperature (C)]]*OO[[#This Row],[99]]</f>
        <v>9.4187385847350005E-4</v>
      </c>
    </row>
    <row r="467" spans="1:101" x14ac:dyDescent="0.35">
      <c r="A467" t="s">
        <v>474</v>
      </c>
      <c r="B467">
        <v>872.96860000000004</v>
      </c>
      <c r="C467" s="10">
        <f>3/24*OO[[#This Row],[59 (26JUN1985 06:00:00)-Water Temperature (C)]]*OO[[#This Row],[1]]/SUM(OO[1])</f>
        <v>0</v>
      </c>
      <c r="D467" s="10">
        <f>3/24*OO[[#This Row],[60 (26JUN1985 09:00:00)-Water Temperature (C)]]*OO[[#This Row],[2]]/SUM(OO[2])</f>
        <v>0</v>
      </c>
      <c r="E467" s="10">
        <f>3/24*OO[[#This Row],[61 (26JUN1985 12:00:00)-Water Temperature (C)]]*OO[[#This Row],[3]]/SUM(OO[3])</f>
        <v>0</v>
      </c>
      <c r="F467" s="10">
        <f>3/24*OO[[#This Row],[62 (26JUN1985 15:00:00)-Water Temperature (C)]]*OO[[#This Row],[4]]/SUM(OO[4])</f>
        <v>0</v>
      </c>
      <c r="G467" s="10">
        <f>3/24*OO[[#This Row],[63 (26JUN1985 18:00:00)-Water Temperature (C)]]*OO[[#This Row],[5]]/SUM(OO[5])</f>
        <v>0</v>
      </c>
      <c r="H467" s="10">
        <f>3/24*OO[[#This Row],[64 (26JUN1985 21:00:00)-Water Temperature (C)]]*OO[[#This Row],[6]]/SUM(OO[6])</f>
        <v>0</v>
      </c>
      <c r="I467" s="10">
        <f>3/24*OO[[#This Row],[65 (27JUN1985 00:00:00)-Water Temperature (C)]]*OO[[#This Row],[7]]/SUM(OO[7])</f>
        <v>0</v>
      </c>
      <c r="J467" s="10">
        <f>3/24*OO[[#This Row],[66 (27JUN1985 03:00:00)-Water Temperature (C)]]*OO[[#This Row],[8]]/SUM(OO[8])</f>
        <v>0</v>
      </c>
      <c r="K467" s="10">
        <f>3/24*OO[[#This Row],[67 (27JUN1985 06:00:00)-Water Temperature (C)]]*OO[[#This Row],[9]]/SUM(OO[9])</f>
        <v>0</v>
      </c>
      <c r="L467" s="10">
        <f>3/24*OO[[#This Row],[68 (27JUN1985 09:00:00)-Water Temperature (C)]]*OO[[#This Row],[10]]/SUM(OO[10])</f>
        <v>0</v>
      </c>
      <c r="M467" s="10">
        <f>3/24*OO[[#This Row],[69 (27JUN1985 12:00:00)-Water Temperature (C)]]*OO[[#This Row],[11]]/SUM(OO[11])</f>
        <v>0</v>
      </c>
      <c r="N467" s="10">
        <f>3/24*OO[[#This Row],[70 (27JUN1985 15:00:00)-Water Temperature (C)]]*OO[[#This Row],[12]]/SUM(OO[12])</f>
        <v>0</v>
      </c>
      <c r="O467" s="10">
        <f>3/24*OO[[#This Row],[71 (27JUN1985 18:00:00)-Water Temperature (C)]]*OO[[#This Row],[13]]/SUM(OO[13])</f>
        <v>0</v>
      </c>
      <c r="P467" s="10">
        <f>3/24*OO[[#This Row],[72 (27JUN1985 21:00:00)-Water Temperature (C)]]*OO[[#This Row],[14]]/SUM(OO[14])</f>
        <v>0</v>
      </c>
      <c r="Q467" s="10">
        <f>3/24*OO[[#This Row],[73 (28JUN1985 00:00:00)-Water Temperature (C)]]*OO[[#This Row],[15]]/SUM(OO[15])</f>
        <v>0</v>
      </c>
      <c r="R467" s="10">
        <f>3/24*OO[[#This Row],[74 (28JUN1985 03:00:00)-Water Temperature (C)]]*OO[[#This Row],[16]]/SUM(OO[16])</f>
        <v>0</v>
      </c>
      <c r="S467" s="10">
        <f>3/24*OO[[#This Row],[75 (28JUN1985 06:00:00)-Water Temperature (C)]]*OO[[#This Row],[17]]/SUM(OO[17])</f>
        <v>0</v>
      </c>
      <c r="T467" s="10">
        <f>3/24*OO[[#This Row],[76 (28JUN1985 09:00:00)-Water Temperature (C)]]*OO[[#This Row],[18]]/SUM(OO[18])</f>
        <v>0</v>
      </c>
      <c r="U467" s="10">
        <f>3/24*OO[[#This Row],[77 (28JUN1985 12:00:00)-Water Temperature (C)]]*OO[[#This Row],[19]]/SUM(OO[19])</f>
        <v>0</v>
      </c>
      <c r="V467" s="10">
        <f>3/24000000*OO[[#This Row],[78 (28JUN1985 15:00:00)-Water Temperature (C)]]*OO[[#This Row],[20]]</f>
        <v>0</v>
      </c>
      <c r="W467" s="10">
        <f>3/24000000*OO[[#This Row],[79 (28JUN1985 18:00:00)-Water Temperature (C)]]*OO[[#This Row],[21]]</f>
        <v>0</v>
      </c>
      <c r="X467" s="10">
        <f>3/24000000*OO[[#This Row],[80 (28JUN1985 21:00:00)-Water Temperature (C)]]*OO[[#This Row],[22]]</f>
        <v>0</v>
      </c>
      <c r="Y467" s="10">
        <f>3/24000000*OO[[#This Row],[81 (29JUN1985 00:00:00)-Water Temperature (C)]]*OO[[#This Row],[23]]</f>
        <v>0</v>
      </c>
      <c r="Z467" s="10">
        <f>3/24000000*OO[[#This Row],[82 (29JUN1985 03:00:00)-Water Temperature (C)]]*OO[[#This Row],[24]]</f>
        <v>0</v>
      </c>
      <c r="AA467" s="10">
        <f>3/24000000*OO[[#This Row],[83 (29JUN1985 06:00:00)-Water Temperature (C)]]*OO[[#This Row],[25]]</f>
        <v>0</v>
      </c>
      <c r="AB467" s="10">
        <f>3/24000000*OO[[#This Row],[84 (29JUN1985 09:00:00)-Water Temperature (C)]]*OO[[#This Row],[26]]</f>
        <v>5.5053564003149993E-42</v>
      </c>
      <c r="AC467" s="10">
        <f>3/24000000*OO[[#This Row],[85 (29JUN1985 12:00:00)-Water Temperature (C)]]*OO[[#This Row],[27]]</f>
        <v>1.3380162014374999E-35</v>
      </c>
      <c r="AD467" s="10">
        <f>3/24000000*OO[[#This Row],[86 (29JUN1985 15:00:00)-Water Temperature (C)]]*OO[[#This Row],[28]]</f>
        <v>1.8965783528031249E-30</v>
      </c>
      <c r="AE467" s="10">
        <f>3/24000000*OO[[#This Row],[88 (29JUN1985 21:00:00)-Water Temperature (C)]]*OO[[#This Row],[30]]</f>
        <v>8.5885196011199991E-23</v>
      </c>
      <c r="AF467" s="10">
        <f>3/24000000*OO[[#This Row],[88 (29JUN1985 21:00:00)-Water Temperature (C)]]*OO[[#This Row],[30]]</f>
        <v>8.5885196011199991E-23</v>
      </c>
      <c r="AG467" s="10">
        <f>3/24000000*OO[[#This Row],[89 (30JUN1985 00:00:00)-Water Temperature (C)]]*OO[[#This Row],[31]]</f>
        <v>7.6643015742849996E-20</v>
      </c>
      <c r="AH467" s="10">
        <f>3/24000000*OO[[#This Row],[90 (30JUN1985 03:00:00)-Water Temperature (C)]]*OO[[#This Row],[32]]</f>
        <v>2.6877600805E-17</v>
      </c>
      <c r="AI467" s="10">
        <f>3/24000000*OO[[#This Row],[91 (30JUN1985 06:00:00)-Water Temperature (C)]]*OO[[#This Row],[33]]</f>
        <v>4.3745065082549994E-15</v>
      </c>
      <c r="AJ467" s="10">
        <f>3/24000000*OO[[#This Row],[92 (30JUN1985 09:00:00)-Water Temperature (C)]]*OO[[#This Row],[34]]</f>
        <v>3.7924474602825E-13</v>
      </c>
      <c r="AK467" s="10">
        <f>3/24000000*OO[[#This Row],[93 (30JUN1985 12:00:00)-Water Temperature (C)]]*OO[[#This Row],[35]]</f>
        <v>1.9245461530316249E-11</v>
      </c>
      <c r="AL467" s="10">
        <f>3/24000000*OO[[#This Row],[94 (30JUN1985 15:00:00)-Water Temperature (C)]]*OO[[#This Row],[36]]</f>
        <v>6.1326099671637495E-10</v>
      </c>
      <c r="AM467" s="10">
        <f>3/24000000*OO[[#This Row],[95 (30JUN1985 18:00:00)-Water Temperature (C)]]*OO[[#This Row],[37]]</f>
        <v>1.2890995807097499E-8</v>
      </c>
      <c r="AN467" s="10">
        <f>3/24000000*OO[[#This Row],[96 (30JUN1985 21:00:00)-Water Temperature (C)]]*OO[[#This Row],[38]]</f>
        <v>1.8414494164761247E-7</v>
      </c>
      <c r="AO467" s="10">
        <f>3/24000000*OO[[#This Row],[97 (01JUL1985 00:00:00)-Water Temperature (C)]]*OO[[#This Row],[39]]</f>
        <v>1.8592969120449998E-6</v>
      </c>
      <c r="AP467" s="10">
        <f>3/24000000*OO[[#This Row],[98 (01JUL1985 03:00:00)-Water Temperature (C)]]*OO[[#This Row],[40]]</f>
        <v>1.3766787496235002E-5</v>
      </c>
      <c r="AQ467" s="10">
        <f>3/24000000*OO[[#This Row],[99 (01JUL1985 06:00:00)-Water Temperature (C)]]*OO[[#This Row],[41]]</f>
        <v>7.7694727668125007E-5</v>
      </c>
      <c r="AR467" s="10">
        <f>3/24000000*OO[[#This Row],[100 (01JUL1985 09:00:00)-Water Temperature (C)]]*OO[[#This Row],[42]]</f>
        <v>3.5514669128400002E-4</v>
      </c>
      <c r="AS467" s="10">
        <f>3/24000000*OO[[#This Row],[101 (01JUL1985 12:00:00)-Water Temperature (C)]]*OO[[#This Row],[43]]</f>
        <v>1.3122520404039999E-3</v>
      </c>
      <c r="AT467" s="10">
        <f>3/24000000*OO[[#This Row],[102 (01JUL1985 15:00:00)-Water Temperature (C)]]*OO[[#This Row],[44]]</f>
        <v>3.9956247584174995E-3</v>
      </c>
      <c r="AU467" s="10">
        <f>3/24000000*OO[[#This Row],[103 (01JUL1985 18:00:00)-Water Temperature (C)]]*OO[[#This Row],[45]]</f>
        <v>1.012946483799375E-2</v>
      </c>
      <c r="AV467" s="10">
        <f>3/24000000*OO[[#This Row],[104 (01JUL1985 21:00:00)-Water Temperature (C)]]*OO[[#This Row],[46]]</f>
        <v>2.16198374567175E-2</v>
      </c>
      <c r="AW467" s="10">
        <f>3/24000000*OO[[#This Row],[105 (02JUL1985 00:00:00)-Water Temperature (C)]]*OO[[#This Row],[47]]</f>
        <v>3.9509394312299995E-2</v>
      </c>
      <c r="AX467" s="10">
        <f>3/24000000*OO[[#This Row],[106 (02JUL1985 03:00:00)-Water Temperature (C)]]*OO[[#This Row],[48]]</f>
        <v>6.3029754761125004E-2</v>
      </c>
      <c r="AY467" s="10">
        <f>3/24000000*OO[[#This Row],[107 (02JUL1985 06:00:00)-Water Temperature (C)]]*OO[[#This Row],[49]]</f>
        <v>8.9878886083124998E-2</v>
      </c>
      <c r="AZ467" s="10">
        <f>3/24000000*OO[[#This Row],[108 (02JUL1985 09:00:00)-Water Temperature (C)]]*OO[[#This Row],[50]]</f>
        <v>0.12002233594314998</v>
      </c>
      <c r="BA467" s="10">
        <f>3/24000000*OO[[#This Row],[109 (02JUL1985 12:00:00)-Water Temperature (C)]]*OO[[#This Row],[51]]</f>
        <v>0.14772638553076248</v>
      </c>
      <c r="BB467" s="10">
        <f>3/24000000*OO[[#This Row],[110 (02JUL1985 15:00:00)-Water Temperature (C)]]*OO[[#This Row],[52]]</f>
        <v>0.16932346250694999</v>
      </c>
      <c r="BC467" s="10">
        <f>3/24000000*OO[[#This Row],[111 (02JUL1985 18:00:00)-Water Temperature (C)]]*OO[[#This Row],[53]]</f>
        <v>0.182230281583875</v>
      </c>
      <c r="BD467" s="10">
        <f>3/24000000*OO[[#This Row],[112 (02JUL1985 21:00:00)-Water Temperature (C)]]*OO[[#This Row],[54]]</f>
        <v>0.182422420211625</v>
      </c>
      <c r="BE467" s="10">
        <f>3/24000000*OO[[#This Row],[113 (03JUL1985 00:00:00)-Water Temperature (C)]]*OO[[#This Row],[55]]</f>
        <v>0.16987154708448748</v>
      </c>
      <c r="BF467" s="10">
        <f>3/24000000*OO[[#This Row],[114 (03JUL1985 03:00:00)-Water Temperature (C)]]*OO[[#This Row],[56]]</f>
        <v>0.15062121751057497</v>
      </c>
      <c r="BG467" s="10">
        <f>3/24000000*OO[[#This Row],[115 (03JUL1985 06:00:00)-Water Temperature (C)]]*OO[[#This Row],[57]]</f>
        <v>0.12897547982864999</v>
      </c>
      <c r="BH467" s="10">
        <f>3/24000000*OO[[#This Row],[116 (03JUL1985 09:00:00)-Water Temperature (C)]]*OO[[#This Row],[58]]</f>
        <v>0.11113624728019998</v>
      </c>
      <c r="BI467" s="10">
        <f>3/24000000*OO[[#This Row],[117 (03JUL1985 12:00:00)-Water Temperature (C)]]*OO[[#This Row],[59]]</f>
        <v>9.6299194577849981E-2</v>
      </c>
      <c r="BJ467" s="10">
        <f>3/24000000*OO[[#This Row],[118 (03JUL1985 15:00:00)-Water Temperature (C)]]*OO[[#This Row],[60]]</f>
        <v>8.335128483614998E-2</v>
      </c>
      <c r="BK467" s="10">
        <f>3/24000000*OO[[#This Row],[119 (03JUL1985 18:00:00)-Water Temperature (C)]]*OO[[#This Row],[61]]</f>
        <v>7.2158093845099996E-2</v>
      </c>
      <c r="BL467" s="10">
        <f>3/24000000*OO[[#This Row],[120 (03JUL1985 21:00:00)-Water Temperature (C)]]*OO[[#This Row],[62]]</f>
        <v>6.1197425503799995E-2</v>
      </c>
      <c r="BM467" s="10">
        <f>3/24000000*OO[[#This Row],[121 (04JUL1985 00:00:00)-Water Temperature (C)]]*OO[[#This Row],[63]]</f>
        <v>5.0966985931525002E-2</v>
      </c>
      <c r="BN467" s="10">
        <f>3/24000000*OO[[#This Row],[122 (04JUL1985 03:00:00)-Water Temperature (C)]]*OO[[#This Row],[64]]</f>
        <v>4.224064220775E-2</v>
      </c>
      <c r="BO467" s="10">
        <f>3/24000000*OO[[#This Row],[123 (04JUL1985 06:00:00)-Water Temperature (C)]]*OO[[#This Row],[65]]</f>
        <v>3.5007593250749994E-2</v>
      </c>
      <c r="BP467" s="10">
        <f>3/24000000*OO[[#This Row],[124 (04JUL1985 09:00:00)-Water Temperature (C)]]*OO[[#This Row],[66]]</f>
        <v>2.9542726273199999E-2</v>
      </c>
      <c r="BQ467" s="10">
        <f>3/24000000*OO[[#This Row],[125 (04JUL1985 12:00:00)-Water Temperature (C)]]*OO[[#This Row],[67]]</f>
        <v>2.5024202800169999E-2</v>
      </c>
      <c r="BR467" s="10">
        <f>3/24000000*OO[[#This Row],[126 (04JUL1985 15:00:00)-Water Temperature (C)]]*OO[[#This Row],[68]]</f>
        <v>2.14964975484375E-2</v>
      </c>
      <c r="BS467" s="10">
        <f>3/24000000*OO[[#This Row],[127 (04JUL1985 18:00:00)-Water Temperature (C)]]*OO[[#This Row],[69]]</f>
        <v>1.8405071526362497E-2</v>
      </c>
      <c r="BT467" s="10">
        <f>3/24000000*OO[[#This Row],[128 (04JUL1985 21:00:00)-Water Temperature (C)]]*OO[[#This Row],[70]]</f>
        <v>1.5717320243370001E-2</v>
      </c>
      <c r="BU467" s="10">
        <f>3/24000000*OO[[#This Row],[129 (05JUL1985 00:00:00)-Water Temperature (C)]]*OO[[#This Row],[71]]</f>
        <v>1.3434728071275E-2</v>
      </c>
      <c r="BV467" s="10">
        <f>3/24000000*OO[[#This Row],[130 (05JUL1985 03:00:00)-Water Temperature (C)]]*OO[[#This Row],[72]]</f>
        <v>1.1497573667349999E-2</v>
      </c>
      <c r="BW467" s="10">
        <f>3/24000000*OO[[#This Row],[131 (05JUL1985 06:00:00)-Water Temperature (C)]]*OO[[#This Row],[73]]</f>
        <v>9.8785414960312502E-3</v>
      </c>
      <c r="BX467" s="10">
        <f>3/24000000*OO[[#This Row],[132 (05JUL1985 09:00:00)-Water Temperature (C)]]*OO[[#This Row],[74]]</f>
        <v>8.7397110738700011E-3</v>
      </c>
      <c r="BY467" s="10">
        <f>3/24000000*OO[[#This Row],[133 (05JUL1985 12:00:00)-Water Temperature (C)]]*OO[[#This Row],[75]]</f>
        <v>7.7347582658587495E-3</v>
      </c>
      <c r="BZ467" s="10">
        <f>3/24000000*OO[[#This Row],[134 (05JUL1985 15:00:00)-Water Temperature (C)]]*OO[[#This Row],[76]]</f>
        <v>6.9387216980399992E-3</v>
      </c>
      <c r="CA467" s="10">
        <f>3/24000000*OO[[#This Row],[135 (05JUL1985 18:00:00)-Water Temperature (C)]]*OO[[#This Row],[77]]</f>
        <v>6.2789520059849989E-3</v>
      </c>
      <c r="CB467" s="10">
        <f>3/24000000*OO[[#This Row],[136 (05JUL1985 21:00:00)-Water Temperature (C)]]*OO[[#This Row],[78]]</f>
        <v>5.6497055001199989E-3</v>
      </c>
      <c r="CC467" s="10">
        <f>3/24000000*OO[[#This Row],[137 (06JUL1985 00:00:00)-Water Temperature (C)]]*OO[[#This Row],[79]]</f>
        <v>5.0251869944075E-3</v>
      </c>
      <c r="CD467" s="10">
        <f>3/24000000*OO[[#This Row],[138 (06JUL1985 03:00:00)-Water Temperature (C)]]*OO[[#This Row],[80]]</f>
        <v>4.454112669067499E-3</v>
      </c>
      <c r="CE467" s="10">
        <f>3/24000000*OO[[#This Row],[139 (06JUL1985 06:00:00)-Water Temperature (C)]]*OO[[#This Row],[81]]</f>
        <v>3.9817295213349993E-3</v>
      </c>
      <c r="CF467" s="10">
        <f>3/24000000*OO[[#This Row],[140 (06JUL1985 09:00:00)-Water Temperature (C)]]*OO[[#This Row],[82]]</f>
        <v>3.7011969567974996E-3</v>
      </c>
      <c r="CG467" s="10">
        <f>3/24000000*OO[[#This Row],[141 (06JUL1985 12:00:00)-Water Temperature (C)]]*OO[[#This Row],[83]]</f>
        <v>3.4639664228399997E-3</v>
      </c>
      <c r="CH467" s="10">
        <f>3/24000000*OO[[#This Row],[142 (06JUL1985 15:00:00)-Water Temperature (C)]]*OO[[#This Row],[84]]</f>
        <v>3.2669316850499996E-3</v>
      </c>
      <c r="CI467" s="10">
        <f>3/24000000*OO[[#This Row],[143 (06JUL1985 18:00:00)-Water Temperature (C)]]*OO[[#This Row],[85]]</f>
        <v>3.1064673587187499E-3</v>
      </c>
      <c r="CJ467" s="10">
        <f>3/24000000*OO[[#This Row],[144 (06JUL1985 21:00:00)-Water Temperature (C)]]*OO[[#This Row],[86]]</f>
        <v>2.896729639104E-3</v>
      </c>
      <c r="CK467" s="10">
        <f>3/24000000*OO[[#This Row],[145 (07JUL1985 00:00:00)-Water Temperature (C)]]*OO[[#This Row],[87]]</f>
        <v>2.6388167256779999E-3</v>
      </c>
      <c r="CL467" s="10">
        <f>3/24000000*OO[[#This Row],[146 (07JUL1985 03:00:00)-Water Temperature (C)]]*OO[[#This Row],[88]]</f>
        <v>2.3982811315680004E-3</v>
      </c>
      <c r="CM467" s="10">
        <f>3/24000000*OO[[#This Row],[147 (07JUL1985 06:00:00)-Water Temperature (C)]]*OO[[#This Row],[89]]</f>
        <v>2.1810221159999999E-3</v>
      </c>
      <c r="CN467" s="10">
        <f>3/24000000*OO[[#This Row],[148 (07JUL1985 09:00:00)-Water Temperature (C)]]*OO[[#This Row],[90]]</f>
        <v>2.0478218608332498E-3</v>
      </c>
      <c r="CO467" s="10">
        <f>3/24000000*OO[[#This Row],[149 (07JUL1985 12:00:00)-Water Temperature (C)]]*OO[[#This Row],[91]]</f>
        <v>1.95130147087025E-3</v>
      </c>
      <c r="CP467" s="10">
        <f>3/24000000*OO[[#This Row],[150 (07JUL1985 15:00:00)-Water Temperature (C)]]*OO[[#This Row],[92]]</f>
        <v>1.8668561615999999E-3</v>
      </c>
      <c r="CQ467" s="10">
        <f>3/24000000*OO[[#This Row],[151 (07JUL1985 18:00:00)-Water Temperature (C)]]*OO[[#This Row],[93]]</f>
        <v>1.791776330757E-3</v>
      </c>
      <c r="CR467" s="10">
        <f>3/24000000*OO[[#This Row],[152 (07JUL1985 21:00:00)-Water Temperature (C)]]*OO[[#This Row],[94]]</f>
        <v>1.6845415766536251E-3</v>
      </c>
      <c r="CS467" s="10">
        <f>3/24000000*OO[[#This Row],[153 (08JUL1985 00:00:00)-Water Temperature (C)]]*OO[[#This Row],[95]]</f>
        <v>1.5583774663916249E-3</v>
      </c>
      <c r="CT467" s="10">
        <f>3/24000000*OO[[#This Row],[154 (08JUL1985 03:00:00)-Water Temperature (C)]]*OO[[#This Row],[96]]</f>
        <v>1.4346476525436249E-3</v>
      </c>
      <c r="CU467" s="10">
        <f>3/24000000*OO[[#This Row],[155 (08JUL1985 06:00:00)-Water Temperature (C)]]*OO[[#This Row],[97]]</f>
        <v>1.3230058700105002E-3</v>
      </c>
      <c r="CV467" s="10">
        <f>3/24000000*OO[[#This Row],[156 (08JUL1985 09:00:00)-Water Temperature (C)]]*OO[[#This Row],[98]]</f>
        <v>1.2274231778039999E-3</v>
      </c>
      <c r="CW467" s="10">
        <f>3/24000000*OO[[#This Row],[157 (08JUL1985 12:00:00)-Water Temperature (C)]]*OO[[#This Row],[99]]</f>
        <v>1.1650695652583747E-3</v>
      </c>
    </row>
    <row r="468" spans="1:101" x14ac:dyDescent="0.35">
      <c r="A468" t="s">
        <v>475</v>
      </c>
      <c r="B468">
        <v>853.60770000000002</v>
      </c>
      <c r="C468" s="10">
        <f>3/24*OO[[#This Row],[59 (26JUN1985 06:00:00)-Water Temperature (C)]]*OO[[#This Row],[1]]/SUM(OO[1])</f>
        <v>0</v>
      </c>
      <c r="D468" s="10">
        <f>3/24*OO[[#This Row],[60 (26JUN1985 09:00:00)-Water Temperature (C)]]*OO[[#This Row],[2]]/SUM(OO[2])</f>
        <v>0</v>
      </c>
      <c r="E468" s="10">
        <f>3/24*OO[[#This Row],[61 (26JUN1985 12:00:00)-Water Temperature (C)]]*OO[[#This Row],[3]]/SUM(OO[3])</f>
        <v>0</v>
      </c>
      <c r="F468" s="10">
        <f>3/24*OO[[#This Row],[62 (26JUN1985 15:00:00)-Water Temperature (C)]]*OO[[#This Row],[4]]/SUM(OO[4])</f>
        <v>0</v>
      </c>
      <c r="G468" s="10">
        <f>3/24*OO[[#This Row],[63 (26JUN1985 18:00:00)-Water Temperature (C)]]*OO[[#This Row],[5]]/SUM(OO[5])</f>
        <v>0</v>
      </c>
      <c r="H468" s="10">
        <f>3/24*OO[[#This Row],[64 (26JUN1985 21:00:00)-Water Temperature (C)]]*OO[[#This Row],[6]]/SUM(OO[6])</f>
        <v>0</v>
      </c>
      <c r="I468" s="10">
        <f>3/24*OO[[#This Row],[65 (27JUN1985 00:00:00)-Water Temperature (C)]]*OO[[#This Row],[7]]/SUM(OO[7])</f>
        <v>0</v>
      </c>
      <c r="J468" s="10">
        <f>3/24*OO[[#This Row],[66 (27JUN1985 03:00:00)-Water Temperature (C)]]*OO[[#This Row],[8]]/SUM(OO[8])</f>
        <v>0</v>
      </c>
      <c r="K468" s="10">
        <f>3/24*OO[[#This Row],[67 (27JUN1985 06:00:00)-Water Temperature (C)]]*OO[[#This Row],[9]]/SUM(OO[9])</f>
        <v>0</v>
      </c>
      <c r="L468" s="10">
        <f>3/24*OO[[#This Row],[68 (27JUN1985 09:00:00)-Water Temperature (C)]]*OO[[#This Row],[10]]/SUM(OO[10])</f>
        <v>0</v>
      </c>
      <c r="M468" s="10">
        <f>3/24*OO[[#This Row],[69 (27JUN1985 12:00:00)-Water Temperature (C)]]*OO[[#This Row],[11]]/SUM(OO[11])</f>
        <v>0</v>
      </c>
      <c r="N468" s="10">
        <f>3/24*OO[[#This Row],[70 (27JUN1985 15:00:00)-Water Temperature (C)]]*OO[[#This Row],[12]]/SUM(OO[12])</f>
        <v>0</v>
      </c>
      <c r="O468" s="10">
        <f>3/24*OO[[#This Row],[71 (27JUN1985 18:00:00)-Water Temperature (C)]]*OO[[#This Row],[13]]/SUM(OO[13])</f>
        <v>0</v>
      </c>
      <c r="P468" s="10">
        <f>3/24*OO[[#This Row],[72 (27JUN1985 21:00:00)-Water Temperature (C)]]*OO[[#This Row],[14]]/SUM(OO[14])</f>
        <v>0</v>
      </c>
      <c r="Q468" s="10">
        <f>3/24*OO[[#This Row],[73 (28JUN1985 00:00:00)-Water Temperature (C)]]*OO[[#This Row],[15]]/SUM(OO[15])</f>
        <v>0</v>
      </c>
      <c r="R468" s="10">
        <f>3/24*OO[[#This Row],[74 (28JUN1985 03:00:00)-Water Temperature (C)]]*OO[[#This Row],[16]]/SUM(OO[16])</f>
        <v>0</v>
      </c>
      <c r="S468" s="10">
        <f>3/24*OO[[#This Row],[75 (28JUN1985 06:00:00)-Water Temperature (C)]]*OO[[#This Row],[17]]/SUM(OO[17])</f>
        <v>0</v>
      </c>
      <c r="T468" s="10">
        <f>3/24*OO[[#This Row],[76 (28JUN1985 09:00:00)-Water Temperature (C)]]*OO[[#This Row],[18]]/SUM(OO[18])</f>
        <v>0</v>
      </c>
      <c r="U468" s="10">
        <f>3/24*OO[[#This Row],[77 (28JUN1985 12:00:00)-Water Temperature (C)]]*OO[[#This Row],[19]]/SUM(OO[19])</f>
        <v>0</v>
      </c>
      <c r="V468" s="10">
        <f>3/24000000*OO[[#This Row],[78 (28JUN1985 15:00:00)-Water Temperature (C)]]*OO[[#This Row],[20]]</f>
        <v>0</v>
      </c>
      <c r="W468" s="10">
        <f>3/24000000*OO[[#This Row],[79 (28JUN1985 18:00:00)-Water Temperature (C)]]*OO[[#This Row],[21]]</f>
        <v>0</v>
      </c>
      <c r="X468" s="10">
        <f>3/24000000*OO[[#This Row],[80 (28JUN1985 21:00:00)-Water Temperature (C)]]*OO[[#This Row],[22]]</f>
        <v>0</v>
      </c>
      <c r="Y468" s="10">
        <f>3/24000000*OO[[#This Row],[81 (29JUN1985 00:00:00)-Water Temperature (C)]]*OO[[#This Row],[23]]</f>
        <v>0</v>
      </c>
      <c r="Z468" s="10">
        <f>3/24000000*OO[[#This Row],[82 (29JUN1985 03:00:00)-Water Temperature (C)]]*OO[[#This Row],[24]]</f>
        <v>0</v>
      </c>
      <c r="AA468" s="10">
        <f>3/24000000*OO[[#This Row],[83 (29JUN1985 06:00:00)-Water Temperature (C)]]*OO[[#This Row],[25]]</f>
        <v>0</v>
      </c>
      <c r="AB468" s="10">
        <f>3/24000000*OO[[#This Row],[84 (29JUN1985 09:00:00)-Water Temperature (C)]]*OO[[#This Row],[26]]</f>
        <v>9.0033232965374996E-43</v>
      </c>
      <c r="AC468" s="10">
        <f>3/24000000*OO[[#This Row],[85 (29JUN1985 12:00:00)-Water Temperature (C)]]*OO[[#This Row],[27]]</f>
        <v>2.4839093524738751E-36</v>
      </c>
      <c r="AD468" s="10">
        <f>3/24000000*OO[[#This Row],[86 (29JUN1985 15:00:00)-Water Temperature (C)]]*OO[[#This Row],[28]]</f>
        <v>4.1875954132350004E-31</v>
      </c>
      <c r="AE468" s="10">
        <f>3/24000000*OO[[#This Row],[88 (29JUN1985 21:00:00)-Water Temperature (C)]]*OO[[#This Row],[30]]</f>
        <v>2.4819720176126247E-23</v>
      </c>
      <c r="AF468" s="10">
        <f>3/24000000*OO[[#This Row],[88 (29JUN1985 21:00:00)-Water Temperature (C)]]*OO[[#This Row],[30]]</f>
        <v>2.4819720176126247E-23</v>
      </c>
      <c r="AG468" s="10">
        <f>3/24000000*OO[[#This Row],[89 (30JUN1985 00:00:00)-Water Temperature (C)]]*OO[[#This Row],[31]]</f>
        <v>2.4393317138141249E-20</v>
      </c>
      <c r="AH468" s="10">
        <f>3/24000000*OO[[#This Row],[90 (30JUN1985 03:00:00)-Water Temperature (C)]]*OO[[#This Row],[32]]</f>
        <v>9.3059215465424993E-18</v>
      </c>
      <c r="AI468" s="10">
        <f>3/24000000*OO[[#This Row],[91 (30JUN1985 06:00:00)-Water Temperature (C)]]*OO[[#This Row],[33]]</f>
        <v>1.6313329599468748E-15</v>
      </c>
      <c r="AJ468" s="10">
        <f>3/24000000*OO[[#This Row],[92 (30JUN1985 09:00:00)-Water Temperature (C)]]*OO[[#This Row],[34]]</f>
        <v>1.5099860310218749E-13</v>
      </c>
      <c r="AK468" s="10">
        <f>3/24000000*OO[[#This Row],[93 (30JUN1985 12:00:00)-Water Temperature (C)]]*OO[[#This Row],[35]]</f>
        <v>8.1098826282175008E-12</v>
      </c>
      <c r="AL468" s="10">
        <f>3/24000000*OO[[#This Row],[94 (30JUN1985 15:00:00)-Water Temperature (C)]]*OO[[#This Row],[36]]</f>
        <v>2.71628109767875E-10</v>
      </c>
      <c r="AM468" s="10">
        <f>3/24000000*OO[[#This Row],[95 (30JUN1985 18:00:00)-Water Temperature (C)]]*OO[[#This Row],[37]]</f>
        <v>5.975344771409999E-9</v>
      </c>
      <c r="AN468" s="10">
        <f>3/24000000*OO[[#This Row],[96 (30JUN1985 21:00:00)-Water Temperature (C)]]*OO[[#This Row],[38]]</f>
        <v>8.9219842502562485E-8</v>
      </c>
      <c r="AO468" s="10">
        <f>3/24000000*OO[[#This Row],[97 (01JUL1985 00:00:00)-Water Temperature (C)]]*OO[[#This Row],[39]]</f>
        <v>9.4134450038787508E-7</v>
      </c>
      <c r="AP468" s="10">
        <f>3/24000000*OO[[#This Row],[98 (01JUL1985 03:00:00)-Water Temperature (C)]]*OO[[#This Row],[40]]</f>
        <v>7.2751058039249998E-6</v>
      </c>
      <c r="AQ468" s="10">
        <f>3/24000000*OO[[#This Row],[99 (01JUL1985 06:00:00)-Water Temperature (C)]]*OO[[#This Row],[41]]</f>
        <v>4.2790427783999991E-5</v>
      </c>
      <c r="AR468" s="10">
        <f>3/24000000*OO[[#This Row],[100 (01JUL1985 09:00:00)-Water Temperature (C)]]*OO[[#This Row],[42]]</f>
        <v>2.0306679890178748E-4</v>
      </c>
      <c r="AS468" s="10">
        <f>3/24000000*OO[[#This Row],[101 (01JUL1985 12:00:00)-Water Temperature (C)]]*OO[[#This Row],[43]]</f>
        <v>7.7519843968050007E-4</v>
      </c>
      <c r="AT468" s="10">
        <f>3/24000000*OO[[#This Row],[102 (01JUL1985 15:00:00)-Water Temperature (C)]]*OO[[#This Row],[44]]</f>
        <v>2.4328763789062502E-3</v>
      </c>
      <c r="AU468" s="10">
        <f>3/24000000*OO[[#This Row],[103 (01JUL1985 18:00:00)-Water Temperature (C)]]*OO[[#This Row],[45]]</f>
        <v>6.3528389376437495E-3</v>
      </c>
      <c r="AV468" s="10">
        <f>3/24000000*OO[[#This Row],[104 (01JUL1985 21:00:00)-Water Temperature (C)]]*OO[[#This Row],[46]]</f>
        <v>1.3969581857687499E-2</v>
      </c>
      <c r="AW468" s="10">
        <f>3/24000000*OO[[#This Row],[105 (02JUL1985 00:00:00)-Water Temperature (C)]]*OO[[#This Row],[47]]</f>
        <v>2.630725965485E-2</v>
      </c>
      <c r="AX468" s="10">
        <f>3/24000000*OO[[#This Row],[106 (02JUL1985 03:00:00)-Water Temperature (C)]]*OO[[#This Row],[48]]</f>
        <v>4.3236255770662507E-2</v>
      </c>
      <c r="AY468" s="10">
        <f>3/24000000*OO[[#This Row],[107 (02JUL1985 06:00:00)-Water Temperature (C)]]*OO[[#This Row],[49]]</f>
        <v>6.3463791113774995E-2</v>
      </c>
      <c r="AZ468" s="10">
        <f>3/24000000*OO[[#This Row],[108 (02JUL1985 09:00:00)-Water Temperature (C)]]*OO[[#This Row],[50]]</f>
        <v>8.6959919137599997E-2</v>
      </c>
      <c r="BA468" s="10">
        <f>3/24000000*OO[[#This Row],[109 (02JUL1985 12:00:00)-Water Temperature (C)]]*OO[[#This Row],[51]]</f>
        <v>0.10939256750651248</v>
      </c>
      <c r="BB468" s="10">
        <f>3/24000000*OO[[#This Row],[110 (02JUL1985 15:00:00)-Water Temperature (C)]]*OO[[#This Row],[52]]</f>
        <v>0.12791549786324999</v>
      </c>
      <c r="BC468" s="10">
        <f>3/24000000*OO[[#This Row],[111 (02JUL1985 18:00:00)-Water Temperature (C)]]*OO[[#This Row],[53]]</f>
        <v>0.1403455877459</v>
      </c>
      <c r="BD468" s="10">
        <f>3/24000000*OO[[#This Row],[112 (02JUL1985 21:00:00)-Water Temperature (C)]]*OO[[#This Row],[54]]</f>
        <v>0.14320703229332499</v>
      </c>
      <c r="BE468" s="10">
        <f>3/24000000*OO[[#This Row],[113 (03JUL1985 00:00:00)-Water Temperature (C)]]*OO[[#This Row],[55]]</f>
        <v>0.13598800441754999</v>
      </c>
      <c r="BF468" s="10">
        <f>3/24000000*OO[[#This Row],[114 (03JUL1985 03:00:00)-Water Temperature (C)]]*OO[[#This Row],[56]]</f>
        <v>0.12315559883129999</v>
      </c>
      <c r="BG468" s="10">
        <f>3/24000000*OO[[#This Row],[115 (03JUL1985 06:00:00)-Water Temperature (C)]]*OO[[#This Row],[57]]</f>
        <v>0.10758955263614998</v>
      </c>
      <c r="BH468" s="10">
        <f>3/24000000*OO[[#This Row],[116 (03JUL1985 09:00:00)-Water Temperature (C)]]*OO[[#This Row],[58]]</f>
        <v>9.4276714237062492E-2</v>
      </c>
      <c r="BI468" s="10">
        <f>3/24000000*OO[[#This Row],[117 (03JUL1985 12:00:00)-Water Temperature (C)]]*OO[[#This Row],[59]]</f>
        <v>8.2664801290912485E-2</v>
      </c>
      <c r="BJ468" s="10">
        <f>3/24000000*OO[[#This Row],[118 (03JUL1985 15:00:00)-Water Temperature (C)]]*OO[[#This Row],[60]]</f>
        <v>7.2151784792499993E-2</v>
      </c>
      <c r="BK468" s="10">
        <f>3/24000000*OO[[#This Row],[119 (03JUL1985 18:00:00)-Water Temperature (C)]]*OO[[#This Row],[61]]</f>
        <v>6.2899576750750003E-2</v>
      </c>
      <c r="BL468" s="10">
        <f>3/24000000*OO[[#This Row],[120 (03JUL1985 21:00:00)-Water Temperature (C)]]*OO[[#This Row],[62]]</f>
        <v>5.3699176354499993E-2</v>
      </c>
      <c r="BM468" s="10">
        <f>3/24000000*OO[[#This Row],[121 (04JUL1985 00:00:00)-Water Temperature (C)]]*OO[[#This Row],[63]]</f>
        <v>4.5088570775787498E-2</v>
      </c>
      <c r="BN468" s="10">
        <f>3/24000000*OO[[#This Row],[122 (04JUL1985 03:00:00)-Water Temperature (C)]]*OO[[#This Row],[64]]</f>
        <v>3.7698812975299999E-2</v>
      </c>
      <c r="BO468" s="10">
        <f>3/24000000*OO[[#This Row],[123 (04JUL1985 06:00:00)-Water Temperature (C)]]*OO[[#This Row],[65]]</f>
        <v>3.1504772960662501E-2</v>
      </c>
      <c r="BP468" s="10">
        <f>3/24000000*OO[[#This Row],[124 (04JUL1985 09:00:00)-Water Temperature (C)]]*OO[[#This Row],[66]]</f>
        <v>2.6760707682662498E-2</v>
      </c>
      <c r="BQ468" s="10">
        <f>3/24000000*OO[[#This Row],[125 (04JUL1985 12:00:00)-Water Temperature (C)]]*OO[[#This Row],[67]]</f>
        <v>2.2749843721589998E-2</v>
      </c>
      <c r="BR468" s="10">
        <f>3/24000000*OO[[#This Row],[126 (04JUL1985 15:00:00)-Water Temperature (C)]]*OO[[#This Row],[68]]</f>
        <v>1.9589267472401251E-2</v>
      </c>
      <c r="BS468" s="10">
        <f>3/24000000*OO[[#This Row],[127 (04JUL1985 18:00:00)-Water Temperature (C)]]*OO[[#This Row],[69]]</f>
        <v>1.6797788602087499E-2</v>
      </c>
      <c r="BT468" s="10">
        <f>3/24000000*OO[[#This Row],[128 (04JUL1985 21:00:00)-Water Temperature (C)]]*OO[[#This Row],[70]]</f>
        <v>1.4380482107642501E-2</v>
      </c>
      <c r="BU468" s="10">
        <f>3/24000000*OO[[#This Row],[129 (05JUL1985 00:00:00)-Water Temperature (C)]]*OO[[#This Row],[71]]</f>
        <v>1.2332127492744998E-2</v>
      </c>
      <c r="BV468" s="10">
        <f>3/24000000*OO[[#This Row],[130 (05JUL1985 03:00:00)-Water Temperature (C)]]*OO[[#This Row],[72]]</f>
        <v>1.05921810946875E-2</v>
      </c>
      <c r="BW468" s="10">
        <f>3/24000000*OO[[#This Row],[131 (05JUL1985 06:00:00)-Water Temperature (C)]]*OO[[#This Row],[73]]</f>
        <v>9.132294762549998E-3</v>
      </c>
      <c r="BX468" s="10">
        <f>3/24000000*OO[[#This Row],[132 (05JUL1985 09:00:00)-Water Temperature (C)]]*OO[[#This Row],[74]]</f>
        <v>8.0986276095599986E-3</v>
      </c>
      <c r="BY468" s="10">
        <f>3/24000000*OO[[#This Row],[133 (05JUL1985 12:00:00)-Water Temperature (C)]]*OO[[#This Row],[75]]</f>
        <v>7.1680903538099989E-3</v>
      </c>
      <c r="BZ468" s="10">
        <f>3/24000000*OO[[#This Row],[134 (05JUL1985 15:00:00)-Water Temperature (C)]]*OO[[#This Row],[76]]</f>
        <v>6.4314672734549997E-3</v>
      </c>
      <c r="CA468" s="10">
        <f>3/24000000*OO[[#This Row],[135 (05JUL1985 18:00:00)-Water Temperature (C)]]*OO[[#This Row],[77]]</f>
        <v>5.8190837504E-3</v>
      </c>
      <c r="CB468" s="10">
        <f>3/24000000*OO[[#This Row],[136 (05JUL1985 21:00:00)-Water Temperature (C)]]*OO[[#This Row],[78]]</f>
        <v>5.2375179025499997E-3</v>
      </c>
      <c r="CC468" s="10">
        <f>3/24000000*OO[[#This Row],[137 (06JUL1985 00:00:00)-Water Temperature (C)]]*OO[[#This Row],[79]]</f>
        <v>4.667532759225E-3</v>
      </c>
      <c r="CD468" s="10">
        <f>3/24000000*OO[[#This Row],[138 (06JUL1985 03:00:00)-Water Temperature (C)]]*OO[[#This Row],[80]]</f>
        <v>4.15010201396E-3</v>
      </c>
      <c r="CE468" s="10">
        <f>3/24000000*OO[[#This Row],[139 (06JUL1985 06:00:00)-Water Temperature (C)]]*OO[[#This Row],[81]]</f>
        <v>3.7235650112099998E-3</v>
      </c>
      <c r="CF468" s="10">
        <f>3/24000000*OO[[#This Row],[140 (06JUL1985 09:00:00)-Water Temperature (C)]]*OO[[#This Row],[82]]</f>
        <v>3.4660914013424993E-3</v>
      </c>
      <c r="CG468" s="10">
        <f>3/24000000*OO[[#This Row],[141 (06JUL1985 12:00:00)-Water Temperature (C)]]*OO[[#This Row],[83]]</f>
        <v>3.2395851038249999E-3</v>
      </c>
      <c r="CH468" s="10">
        <f>3/24000000*OO[[#This Row],[142 (06JUL1985 15:00:00)-Water Temperature (C)]]*OO[[#This Row],[84]]</f>
        <v>3.0517554962249996E-3</v>
      </c>
      <c r="CI468" s="10">
        <f>3/24000000*OO[[#This Row],[143 (06JUL1985 18:00:00)-Water Temperature (C)]]*OO[[#This Row],[85]]</f>
        <v>2.8988670464549999E-3</v>
      </c>
      <c r="CJ468" s="10">
        <f>3/24000000*OO[[#This Row],[144 (06JUL1985 21:00:00)-Water Temperature (C)]]*OO[[#This Row],[86]]</f>
        <v>2.7027863087872501E-3</v>
      </c>
      <c r="CK468" s="10">
        <f>3/24000000*OO[[#This Row],[145 (07JUL1985 00:00:00)-Water Temperature (C)]]*OO[[#This Row],[87]]</f>
        <v>2.4678526324869998E-3</v>
      </c>
      <c r="CL468" s="10">
        <f>3/24000000*OO[[#This Row],[146 (07JUL1985 03:00:00)-Water Temperature (C)]]*OO[[#This Row],[88]]</f>
        <v>2.2509329144714996E-3</v>
      </c>
      <c r="CM468" s="10">
        <f>3/24000000*OO[[#This Row],[147 (07JUL1985 06:00:00)-Water Temperature (C)]]*OO[[#This Row],[89]]</f>
        <v>2.05548784107225E-3</v>
      </c>
      <c r="CN468" s="10">
        <f>3/24000000*OO[[#This Row],[148 (07JUL1985 09:00:00)-Water Temperature (C)]]*OO[[#This Row],[90]]</f>
        <v>1.9335307510255E-3</v>
      </c>
      <c r="CO468" s="10">
        <f>3/24000000*OO[[#This Row],[149 (07JUL1985 12:00:00)-Water Temperature (C)]]*OO[[#This Row],[91]]</f>
        <v>1.8412270870611248E-3</v>
      </c>
      <c r="CP468" s="10">
        <f>3/24000000*OO[[#This Row],[150 (07JUL1985 15:00:00)-Water Temperature (C)]]*OO[[#This Row],[92]]</f>
        <v>1.7587732558239997E-3</v>
      </c>
      <c r="CQ468" s="10">
        <f>3/24000000*OO[[#This Row],[151 (07JUL1985 18:00:00)-Water Temperature (C)]]*OO[[#This Row],[93]]</f>
        <v>1.6861812662812498E-3</v>
      </c>
      <c r="CR468" s="10">
        <f>3/24000000*OO[[#This Row],[152 (07JUL1985 21:00:00)-Water Temperature (C)]]*OO[[#This Row],[94]]</f>
        <v>1.5854531334749998E-3</v>
      </c>
      <c r="CS468" s="10">
        <f>3/24000000*OO[[#This Row],[153 (08JUL1985 00:00:00)-Water Temperature (C)]]*OO[[#This Row],[95]]</f>
        <v>1.470249894201E-3</v>
      </c>
      <c r="CT468" s="10">
        <f>3/24000000*OO[[#This Row],[154 (08JUL1985 03:00:00)-Water Temperature (C)]]*OO[[#This Row],[96]]</f>
        <v>1.3581468919155E-3</v>
      </c>
      <c r="CU468" s="10">
        <f>3/24000000*OO[[#This Row],[155 (08JUL1985 06:00:00)-Water Temperature (C)]]*OO[[#This Row],[97]]</f>
        <v>1.2566323789380001E-3</v>
      </c>
      <c r="CV468" s="10">
        <f>3/24000000*OO[[#This Row],[156 (08JUL1985 09:00:00)-Water Temperature (C)]]*OO[[#This Row],[98]]</f>
        <v>1.1685893919974998E-3</v>
      </c>
      <c r="CW468" s="10">
        <f>3/24000000*OO[[#This Row],[157 (08JUL1985 12:00:00)-Water Temperature (C)]]*OO[[#This Row],[99]]</f>
        <v>1.1096634167526249E-3</v>
      </c>
    </row>
    <row r="469" spans="1:101" x14ac:dyDescent="0.35">
      <c r="A469" t="s">
        <v>476</v>
      </c>
      <c r="B469">
        <v>836.87099999999998</v>
      </c>
      <c r="C469" s="10">
        <f>3/24*OO[[#This Row],[59 (26JUN1985 06:00:00)-Water Temperature (C)]]*OO[[#This Row],[1]]/SUM(OO[1])</f>
        <v>0</v>
      </c>
      <c r="D469" s="10">
        <f>3/24*OO[[#This Row],[60 (26JUN1985 09:00:00)-Water Temperature (C)]]*OO[[#This Row],[2]]/SUM(OO[2])</f>
        <v>0</v>
      </c>
      <c r="E469" s="10">
        <f>3/24*OO[[#This Row],[61 (26JUN1985 12:00:00)-Water Temperature (C)]]*OO[[#This Row],[3]]/SUM(OO[3])</f>
        <v>0</v>
      </c>
      <c r="F469" s="10">
        <f>3/24*OO[[#This Row],[62 (26JUN1985 15:00:00)-Water Temperature (C)]]*OO[[#This Row],[4]]/SUM(OO[4])</f>
        <v>0</v>
      </c>
      <c r="G469" s="10">
        <f>3/24*OO[[#This Row],[63 (26JUN1985 18:00:00)-Water Temperature (C)]]*OO[[#This Row],[5]]/SUM(OO[5])</f>
        <v>0</v>
      </c>
      <c r="H469" s="10">
        <f>3/24*OO[[#This Row],[64 (26JUN1985 21:00:00)-Water Temperature (C)]]*OO[[#This Row],[6]]/SUM(OO[6])</f>
        <v>0</v>
      </c>
      <c r="I469" s="10">
        <f>3/24*OO[[#This Row],[65 (27JUN1985 00:00:00)-Water Temperature (C)]]*OO[[#This Row],[7]]/SUM(OO[7])</f>
        <v>0</v>
      </c>
      <c r="J469" s="10">
        <f>3/24*OO[[#This Row],[66 (27JUN1985 03:00:00)-Water Temperature (C)]]*OO[[#This Row],[8]]/SUM(OO[8])</f>
        <v>0</v>
      </c>
      <c r="K469" s="10">
        <f>3/24*OO[[#This Row],[67 (27JUN1985 06:00:00)-Water Temperature (C)]]*OO[[#This Row],[9]]/SUM(OO[9])</f>
        <v>0</v>
      </c>
      <c r="L469" s="10">
        <f>3/24*OO[[#This Row],[68 (27JUN1985 09:00:00)-Water Temperature (C)]]*OO[[#This Row],[10]]/SUM(OO[10])</f>
        <v>0</v>
      </c>
      <c r="M469" s="10">
        <f>3/24*OO[[#This Row],[69 (27JUN1985 12:00:00)-Water Temperature (C)]]*OO[[#This Row],[11]]/SUM(OO[11])</f>
        <v>0</v>
      </c>
      <c r="N469" s="10">
        <f>3/24*OO[[#This Row],[70 (27JUN1985 15:00:00)-Water Temperature (C)]]*OO[[#This Row],[12]]/SUM(OO[12])</f>
        <v>0</v>
      </c>
      <c r="O469" s="10">
        <f>3/24*OO[[#This Row],[71 (27JUN1985 18:00:00)-Water Temperature (C)]]*OO[[#This Row],[13]]/SUM(OO[13])</f>
        <v>0</v>
      </c>
      <c r="P469" s="10">
        <f>3/24*OO[[#This Row],[72 (27JUN1985 21:00:00)-Water Temperature (C)]]*OO[[#This Row],[14]]/SUM(OO[14])</f>
        <v>0</v>
      </c>
      <c r="Q469" s="10">
        <f>3/24*OO[[#This Row],[73 (28JUN1985 00:00:00)-Water Temperature (C)]]*OO[[#This Row],[15]]/SUM(OO[15])</f>
        <v>0</v>
      </c>
      <c r="R469" s="10">
        <f>3/24*OO[[#This Row],[74 (28JUN1985 03:00:00)-Water Temperature (C)]]*OO[[#This Row],[16]]/SUM(OO[16])</f>
        <v>0</v>
      </c>
      <c r="S469" s="10">
        <f>3/24*OO[[#This Row],[75 (28JUN1985 06:00:00)-Water Temperature (C)]]*OO[[#This Row],[17]]/SUM(OO[17])</f>
        <v>0</v>
      </c>
      <c r="T469" s="10">
        <f>3/24*OO[[#This Row],[76 (28JUN1985 09:00:00)-Water Temperature (C)]]*OO[[#This Row],[18]]/SUM(OO[18])</f>
        <v>0</v>
      </c>
      <c r="U469" s="10">
        <f>3/24*OO[[#This Row],[77 (28JUN1985 12:00:00)-Water Temperature (C)]]*OO[[#This Row],[19]]/SUM(OO[19])</f>
        <v>0</v>
      </c>
      <c r="V469" s="10">
        <f>3/24000000*OO[[#This Row],[78 (28JUN1985 15:00:00)-Water Temperature (C)]]*OO[[#This Row],[20]]</f>
        <v>0</v>
      </c>
      <c r="W469" s="10">
        <f>3/24000000*OO[[#This Row],[79 (28JUN1985 18:00:00)-Water Temperature (C)]]*OO[[#This Row],[21]]</f>
        <v>0</v>
      </c>
      <c r="X469" s="10">
        <f>3/24000000*OO[[#This Row],[80 (28JUN1985 21:00:00)-Water Temperature (C)]]*OO[[#This Row],[22]]</f>
        <v>0</v>
      </c>
      <c r="Y469" s="10">
        <f>3/24000000*OO[[#This Row],[81 (29JUN1985 00:00:00)-Water Temperature (C)]]*OO[[#This Row],[23]]</f>
        <v>0</v>
      </c>
      <c r="Z469" s="10">
        <f>3/24000000*OO[[#This Row],[82 (29JUN1985 03:00:00)-Water Temperature (C)]]*OO[[#This Row],[24]]</f>
        <v>0</v>
      </c>
      <c r="AA469" s="10">
        <f>3/24000000*OO[[#This Row],[83 (29JUN1985 06:00:00)-Water Temperature (C)]]*OO[[#This Row],[25]]</f>
        <v>0</v>
      </c>
      <c r="AB469" s="10">
        <f>3/24000000*OO[[#This Row],[84 (29JUN1985 09:00:00)-Water Temperature (C)]]*OO[[#This Row],[26]]</f>
        <v>1.4059766597493749E-43</v>
      </c>
      <c r="AC469" s="10">
        <f>3/24000000*OO[[#This Row],[85 (29JUN1985 12:00:00)-Water Temperature (C)]]*OO[[#This Row],[27]]</f>
        <v>4.3860810710025001E-37</v>
      </c>
      <c r="AD469" s="10">
        <f>3/24000000*OO[[#This Row],[86 (29JUN1985 15:00:00)-Water Temperature (C)]]*OO[[#This Row],[28]]</f>
        <v>8.9977551283374995E-32</v>
      </c>
      <c r="AE469" s="10">
        <f>3/24000000*OO[[#This Row],[88 (29JUN1985 21:00:00)-Water Temperature (C)]]*OO[[#This Row],[30]]</f>
        <v>6.9940165183062503E-24</v>
      </c>
      <c r="AF469" s="10">
        <f>3/24000000*OO[[#This Row],[88 (29JUN1985 21:00:00)-Water Temperature (C)]]*OO[[#This Row],[30]]</f>
        <v>6.9940165183062503E-24</v>
      </c>
      <c r="AG469" s="10">
        <f>3/24000000*OO[[#This Row],[89 (30JUN1985 00:00:00)-Water Temperature (C)]]*OO[[#This Row],[31]]</f>
        <v>7.5663977025149988E-21</v>
      </c>
      <c r="AH469" s="10">
        <f>3/24000000*OO[[#This Row],[90 (30JUN1985 03:00:00)-Water Temperature (C)]]*OO[[#This Row],[32]]</f>
        <v>3.1416060267699995E-18</v>
      </c>
      <c r="AI469" s="10">
        <f>3/24000000*OO[[#This Row],[91 (30JUN1985 06:00:00)-Water Temperature (C)]]*OO[[#This Row],[33]]</f>
        <v>5.9427870954425001E-16</v>
      </c>
      <c r="AJ469" s="10">
        <f>3/24000000*OO[[#This Row],[92 (30JUN1985 09:00:00)-Water Temperature (C)]]*OO[[#This Row],[34]]</f>
        <v>5.8862067056600001E-14</v>
      </c>
      <c r="AK469" s="10">
        <f>3/24000000*OO[[#This Row],[93 (30JUN1985 12:00:00)-Water Temperature (C)]]*OO[[#This Row],[35]]</f>
        <v>3.3523357179025001E-12</v>
      </c>
      <c r="AL469" s="10">
        <f>3/24000000*OO[[#This Row],[94 (30JUN1985 15:00:00)-Water Temperature (C)]]*OO[[#This Row],[36]]</f>
        <v>1.1822638952268748E-10</v>
      </c>
      <c r="AM469" s="10">
        <f>3/24000000*OO[[#This Row],[95 (30JUN1985 18:00:00)-Water Temperature (C)]]*OO[[#This Row],[37]]</f>
        <v>2.7265574886134996E-9</v>
      </c>
      <c r="AN469" s="10">
        <f>3/24000000*OO[[#This Row],[96 (30JUN1985 21:00:00)-Water Temperature (C)]]*OO[[#This Row],[38]]</f>
        <v>4.2636849621524998E-8</v>
      </c>
      <c r="AO469" s="10">
        <f>3/24000000*OO[[#This Row],[97 (01JUL1985 00:00:00)-Water Temperature (C)]]*OO[[#This Row],[39]]</f>
        <v>4.7119870801999999E-7</v>
      </c>
      <c r="AP469" s="10">
        <f>3/24000000*OO[[#This Row],[98 (01JUL1985 03:00:00)-Water Temperature (C)]]*OO[[#This Row],[40]]</f>
        <v>3.813328850685E-6</v>
      </c>
      <c r="AQ469" s="10">
        <f>3/24000000*OO[[#This Row],[99 (01JUL1985 06:00:00)-Water Temperature (C)]]*OO[[#This Row],[41]]</f>
        <v>2.3465239661869997E-5</v>
      </c>
      <c r="AR469" s="10">
        <f>3/24000000*OO[[#This Row],[100 (01JUL1985 09:00:00)-Water Temperature (C)]]*OO[[#This Row],[42]]</f>
        <v>1.1608373590259999E-4</v>
      </c>
      <c r="AS469" s="10">
        <f>3/24000000*OO[[#This Row],[101 (01JUL1985 12:00:00)-Water Temperature (C)]]*OO[[#This Row],[43]]</f>
        <v>4.5990922387499996E-4</v>
      </c>
      <c r="AT469" s="10">
        <f>3/24000000*OO[[#This Row],[102 (01JUL1985 15:00:00)-Water Temperature (C)]]*OO[[#This Row],[44]]</f>
        <v>1.4937893971095002E-3</v>
      </c>
      <c r="AU469" s="10">
        <f>3/24000000*OO[[#This Row],[103 (01JUL1985 18:00:00)-Water Temperature (C)]]*OO[[#This Row],[45]]</f>
        <v>4.0335621134737504E-3</v>
      </c>
      <c r="AV469" s="10">
        <f>3/24000000*OO[[#This Row],[104 (01JUL1985 21:00:00)-Water Temperature (C)]]*OO[[#This Row],[46]]</f>
        <v>9.1776383787512492E-3</v>
      </c>
      <c r="AW469" s="10">
        <f>3/24000000*OO[[#This Row],[105 (02JUL1985 00:00:00)-Water Temperature (C)]]*OO[[#This Row],[47]]</f>
        <v>1.7900769744206253E-2</v>
      </c>
      <c r="AX469" s="10">
        <f>3/24000000*OO[[#This Row],[106 (02JUL1985 03:00:00)-Water Temperature (C)]]*OO[[#This Row],[48]]</f>
        <v>3.0481804088174996E-2</v>
      </c>
      <c r="AY469" s="10">
        <f>3/24000000*OO[[#This Row],[107 (02JUL1985 06:00:00)-Water Temperature (C)]]*OO[[#This Row],[49]]</f>
        <v>4.6339156941999998E-2</v>
      </c>
      <c r="AZ469" s="10">
        <f>3/24000000*OO[[#This Row],[108 (02JUL1985 09:00:00)-Water Temperature (C)]]*OO[[#This Row],[50]]</f>
        <v>6.5566906751324996E-2</v>
      </c>
      <c r="BA469" s="10">
        <f>3/24000000*OO[[#This Row],[109 (02JUL1985 12:00:00)-Water Temperature (C)]]*OO[[#This Row],[51]]</f>
        <v>8.4866117017437501E-2</v>
      </c>
      <c r="BB469" s="10">
        <f>3/24000000*OO[[#This Row],[110 (02JUL1985 15:00:00)-Water Temperature (C)]]*OO[[#This Row],[52]]</f>
        <v>0.10187253289779999</v>
      </c>
      <c r="BC469" s="10">
        <f>3/24000000*OO[[#This Row],[111 (02JUL1985 18:00:00)-Water Temperature (C)]]*OO[[#This Row],[53]]</f>
        <v>0.11462235177482499</v>
      </c>
      <c r="BD469" s="10">
        <f>3/24000000*OO[[#This Row],[112 (02JUL1985 21:00:00)-Water Temperature (C)]]*OO[[#This Row],[54]]</f>
        <v>0.1199907250287375</v>
      </c>
      <c r="BE469" s="10">
        <f>3/24000000*OO[[#This Row],[113 (03JUL1985 00:00:00)-Water Temperature (C)]]*OO[[#This Row],[55]]</f>
        <v>0.1172033142960375</v>
      </c>
      <c r="BF469" s="10">
        <f>3/24000000*OO[[#This Row],[114 (03JUL1985 03:00:00)-Water Temperature (C)]]*OO[[#This Row],[56]]</f>
        <v>0.1090195708014</v>
      </c>
      <c r="BG469" s="10">
        <f>3/24000000*OO[[#This Row],[115 (03JUL1985 06:00:00)-Water Temperature (C)]]*OO[[#This Row],[57]]</f>
        <v>9.790961509367499E-2</v>
      </c>
      <c r="BH469" s="10">
        <f>3/24000000*OO[[#This Row],[116 (03JUL1985 09:00:00)-Water Temperature (C)]]*OO[[#This Row],[58]]</f>
        <v>8.7896554946200009E-2</v>
      </c>
      <c r="BI469" s="10">
        <f>3/24000000*OO[[#This Row],[117 (03JUL1985 12:00:00)-Water Temperature (C)]]*OO[[#This Row],[59]]</f>
        <v>7.8558550830637494E-2</v>
      </c>
      <c r="BJ469" s="10">
        <f>3/24000000*OO[[#This Row],[118 (03JUL1985 15:00:00)-Water Temperature (C)]]*OO[[#This Row],[60]]</f>
        <v>6.9591633679049997E-2</v>
      </c>
      <c r="BK469" s="10">
        <f>3/24000000*OO[[#This Row],[119 (03JUL1985 18:00:00)-Water Temperature (C)]]*OO[[#This Row],[61]]</f>
        <v>6.1413102550112501E-2</v>
      </c>
      <c r="BL469" s="10">
        <f>3/24000000*OO[[#This Row],[120 (03JUL1985 21:00:00)-Water Temperature (C)]]*OO[[#This Row],[62]]</f>
        <v>5.3045152932700006E-2</v>
      </c>
      <c r="BM469" s="10">
        <f>3/24000000*OO[[#This Row],[121 (04JUL1985 00:00:00)-Water Temperature (C)]]*OO[[#This Row],[63]]</f>
        <v>4.5101897611874997E-2</v>
      </c>
      <c r="BN469" s="10">
        <f>3/24000000*OO[[#This Row],[122 (04JUL1985 03:00:00)-Water Temperature (C)]]*OO[[#This Row],[64]]</f>
        <v>3.8212297886750006E-2</v>
      </c>
      <c r="BO469" s="10">
        <f>3/24000000*OO[[#This Row],[123 (04JUL1985 06:00:00)-Water Temperature (C)]]*OO[[#This Row],[65]]</f>
        <v>3.2347912039449998E-2</v>
      </c>
      <c r="BP469" s="10">
        <f>3/24000000*OO[[#This Row],[124 (04JUL1985 09:00:00)-Water Temperature (C)]]*OO[[#This Row],[66]]</f>
        <v>2.7774654103244999E-2</v>
      </c>
      <c r="BQ469" s="10">
        <f>3/24000000*OO[[#This Row],[125 (04JUL1985 12:00:00)-Water Temperature (C)]]*OO[[#This Row],[67]]</f>
        <v>2.3805782077999996E-2</v>
      </c>
      <c r="BR469" s="10">
        <f>3/24000000*OO[[#This Row],[126 (04JUL1985 15:00:00)-Water Temperature (C)]]*OO[[#This Row],[68]]</f>
        <v>2.0615641380371245E-2</v>
      </c>
      <c r="BS469" s="10">
        <f>3/24000000*OO[[#This Row],[127 (04JUL1985 18:00:00)-Water Temperature (C)]]*OO[[#This Row],[69]]</f>
        <v>1.7761243452104999E-2</v>
      </c>
      <c r="BT469" s="10">
        <f>3/24000000*OO[[#This Row],[128 (04JUL1985 21:00:00)-Water Temperature (C)]]*OO[[#This Row],[70]]</f>
        <v>1.5281017883049999E-2</v>
      </c>
      <c r="BU469" s="10">
        <f>3/24000000*OO[[#This Row],[129 (05JUL1985 00:00:00)-Water Temperature (C)]]*OO[[#This Row],[71]]</f>
        <v>1.317781193899625E-2</v>
      </c>
      <c r="BV469" s="10">
        <f>3/24000000*OO[[#This Row],[130 (05JUL1985 03:00:00)-Water Temperature (C)]]*OO[[#This Row],[72]]</f>
        <v>1.13868568612075E-2</v>
      </c>
      <c r="BW469" s="10">
        <f>3/24000000*OO[[#This Row],[131 (05JUL1985 06:00:00)-Water Temperature (C)]]*OO[[#This Row],[73]]</f>
        <v>9.8759750746324985E-3</v>
      </c>
      <c r="BX469" s="10">
        <f>3/24000000*OO[[#This Row],[132 (05JUL1985 09:00:00)-Water Temperature (C)]]*OO[[#This Row],[74]]</f>
        <v>8.7946112833762503E-3</v>
      </c>
      <c r="BY469" s="10">
        <f>3/24000000*OO[[#This Row],[133 (05JUL1985 12:00:00)-Water Temperature (C)]]*OO[[#This Row],[75]]</f>
        <v>7.8040453809999979E-3</v>
      </c>
      <c r="BZ469" s="10">
        <f>3/24000000*OO[[#This Row],[134 (05JUL1985 15:00:00)-Water Temperature (C)]]*OO[[#This Row],[76]]</f>
        <v>7.0124816777249995E-3</v>
      </c>
      <c r="CA469" s="10">
        <f>3/24000000*OO[[#This Row],[135 (05JUL1985 18:00:00)-Water Temperature (C)]]*OO[[#This Row],[77]]</f>
        <v>6.3509315832374997E-3</v>
      </c>
      <c r="CB469" s="10">
        <f>3/24000000*OO[[#This Row],[136 (05JUL1985 21:00:00)-Water Temperature (C)]]*OO[[#This Row],[78]]</f>
        <v>5.7253786717187507E-3</v>
      </c>
      <c r="CC469" s="10">
        <f>3/24000000*OO[[#This Row],[137 (06JUL1985 00:00:00)-Water Temperature (C)]]*OO[[#This Row],[79]]</f>
        <v>5.118508309074999E-3</v>
      </c>
      <c r="CD469" s="10">
        <f>3/24000000*OO[[#This Row],[138 (06JUL1985 03:00:00)-Water Temperature (C)]]*OO[[#This Row],[80]]</f>
        <v>4.5720188888000004E-3</v>
      </c>
      <c r="CE469" s="10">
        <f>3/24000000*OO[[#This Row],[139 (06JUL1985 06:00:00)-Water Temperature (C)]]*OO[[#This Row],[81]]</f>
        <v>4.1221333997549991E-3</v>
      </c>
      <c r="CF469" s="10">
        <f>3/24000000*OO[[#This Row],[140 (06JUL1985 09:00:00)-Water Temperature (C)]]*OO[[#This Row],[82]]</f>
        <v>3.8470539507999999E-3</v>
      </c>
      <c r="CG469" s="10">
        <f>3/24000000*OO[[#This Row],[141 (06JUL1985 12:00:00)-Water Temperature (C)]]*OO[[#This Row],[83]]</f>
        <v>3.5967808184549999E-3</v>
      </c>
      <c r="CH469" s="10">
        <f>3/24000000*OO[[#This Row],[142 (06JUL1985 15:00:00)-Water Temperature (C)]]*OO[[#This Row],[84]]</f>
        <v>3.3858815684350003E-3</v>
      </c>
      <c r="CI469" s="10">
        <f>3/24000000*OO[[#This Row],[143 (06JUL1985 18:00:00)-Water Temperature (C)]]*OO[[#This Row],[85]]</f>
        <v>3.2141967960374997E-3</v>
      </c>
      <c r="CJ469" s="10">
        <f>3/24000000*OO[[#This Row],[144 (06JUL1985 21:00:00)-Water Temperature (C)]]*OO[[#This Row],[86]]</f>
        <v>2.99935604883625E-3</v>
      </c>
      <c r="CK469" s="10">
        <f>3/24000000*OO[[#This Row],[145 (07JUL1985 00:00:00)-Water Temperature (C)]]*OO[[#This Row],[87]]</f>
        <v>2.7475240600779998E-3</v>
      </c>
      <c r="CL469" s="10">
        <f>3/24000000*OO[[#This Row],[146 (07JUL1985 03:00:00)-Water Temperature (C)]]*OO[[#This Row],[88]]</f>
        <v>2.5183719351937498E-3</v>
      </c>
      <c r="CM469" s="10">
        <f>3/24000000*OO[[#This Row],[147 (07JUL1985 06:00:00)-Water Temperature (C)]]*OO[[#This Row],[89]]</f>
        <v>2.3124906309261251E-3</v>
      </c>
      <c r="CN469" s="10">
        <f>3/24000000*OO[[#This Row],[148 (07JUL1985 09:00:00)-Water Temperature (C)]]*OO[[#This Row],[90]]</f>
        <v>2.1826970156274997E-3</v>
      </c>
      <c r="CO469" s="10">
        <f>3/24000000*OO[[#This Row],[149 (07JUL1985 12:00:00)-Water Temperature (C)]]*OO[[#This Row],[91]]</f>
        <v>2.0801734675897497E-3</v>
      </c>
      <c r="CP469" s="10">
        <f>3/24000000*OO[[#This Row],[150 (07JUL1985 15:00:00)-Water Temperature (C)]]*OO[[#This Row],[92]]</f>
        <v>1.9857444781500003E-3</v>
      </c>
      <c r="CQ469" s="10">
        <f>3/24000000*OO[[#This Row],[151 (07JUL1985 18:00:00)-Water Temperature (C)]]*OO[[#This Row],[93]]</f>
        <v>1.9026023459730002E-3</v>
      </c>
      <c r="CR469" s="10">
        <f>3/24000000*OO[[#This Row],[152 (07JUL1985 21:00:00)-Water Temperature (C)]]*OO[[#This Row],[94]]</f>
        <v>1.7906961844973749E-3</v>
      </c>
      <c r="CS469" s="10">
        <f>3/24000000*OO[[#This Row],[153 (08JUL1985 00:00:00)-Water Temperature (C)]]*OO[[#This Row],[95]]</f>
        <v>1.6659891999464998E-3</v>
      </c>
      <c r="CT469" s="10">
        <f>3/24000000*OO[[#This Row],[154 (08JUL1985 03:00:00)-Water Temperature (C)]]*OO[[#This Row],[96]]</f>
        <v>1.5462963669259997E-3</v>
      </c>
      <c r="CU469" s="10">
        <f>3/24000000*OO[[#This Row],[155 (08JUL1985 06:00:00)-Water Temperature (C)]]*OO[[#This Row],[97]]</f>
        <v>1.43788382887275E-3</v>
      </c>
      <c r="CV469" s="10">
        <f>3/24000000*OO[[#This Row],[156 (08JUL1985 09:00:00)-Water Temperature (C)]]*OO[[#This Row],[98]]</f>
        <v>1.3426287994919997E-3</v>
      </c>
      <c r="CW469" s="10">
        <f>3/24000000*OO[[#This Row],[157 (08JUL1985 12:00:00)-Water Temperature (C)]]*OO[[#This Row],[99]]</f>
        <v>1.2771389665123748E-3</v>
      </c>
    </row>
    <row r="470" spans="1:101" x14ac:dyDescent="0.35">
      <c r="A470" t="s">
        <v>477</v>
      </c>
      <c r="B470">
        <v>850.02930000000003</v>
      </c>
      <c r="C470" s="10">
        <f>3/24*OO[[#This Row],[59 (26JUN1985 06:00:00)-Water Temperature (C)]]*OO[[#This Row],[1]]/SUM(OO[1])</f>
        <v>0</v>
      </c>
      <c r="D470" s="10">
        <f>3/24*OO[[#This Row],[60 (26JUN1985 09:00:00)-Water Temperature (C)]]*OO[[#This Row],[2]]/SUM(OO[2])</f>
        <v>0</v>
      </c>
      <c r="E470" s="10">
        <f>3/24*OO[[#This Row],[61 (26JUN1985 12:00:00)-Water Temperature (C)]]*OO[[#This Row],[3]]/SUM(OO[3])</f>
        <v>0</v>
      </c>
      <c r="F470" s="10">
        <f>3/24*OO[[#This Row],[62 (26JUN1985 15:00:00)-Water Temperature (C)]]*OO[[#This Row],[4]]/SUM(OO[4])</f>
        <v>0</v>
      </c>
      <c r="G470" s="10">
        <f>3/24*OO[[#This Row],[63 (26JUN1985 18:00:00)-Water Temperature (C)]]*OO[[#This Row],[5]]/SUM(OO[5])</f>
        <v>0</v>
      </c>
      <c r="H470" s="10">
        <f>3/24*OO[[#This Row],[64 (26JUN1985 21:00:00)-Water Temperature (C)]]*OO[[#This Row],[6]]/SUM(OO[6])</f>
        <v>0</v>
      </c>
      <c r="I470" s="10">
        <f>3/24*OO[[#This Row],[65 (27JUN1985 00:00:00)-Water Temperature (C)]]*OO[[#This Row],[7]]/SUM(OO[7])</f>
        <v>0</v>
      </c>
      <c r="J470" s="10">
        <f>3/24*OO[[#This Row],[66 (27JUN1985 03:00:00)-Water Temperature (C)]]*OO[[#This Row],[8]]/SUM(OO[8])</f>
        <v>0</v>
      </c>
      <c r="K470" s="10">
        <f>3/24*OO[[#This Row],[67 (27JUN1985 06:00:00)-Water Temperature (C)]]*OO[[#This Row],[9]]/SUM(OO[9])</f>
        <v>0</v>
      </c>
      <c r="L470" s="10">
        <f>3/24*OO[[#This Row],[68 (27JUN1985 09:00:00)-Water Temperature (C)]]*OO[[#This Row],[10]]/SUM(OO[10])</f>
        <v>0</v>
      </c>
      <c r="M470" s="10">
        <f>3/24*OO[[#This Row],[69 (27JUN1985 12:00:00)-Water Temperature (C)]]*OO[[#This Row],[11]]/SUM(OO[11])</f>
        <v>0</v>
      </c>
      <c r="N470" s="10">
        <f>3/24*OO[[#This Row],[70 (27JUN1985 15:00:00)-Water Temperature (C)]]*OO[[#This Row],[12]]/SUM(OO[12])</f>
        <v>0</v>
      </c>
      <c r="O470" s="10">
        <f>3/24*OO[[#This Row],[71 (27JUN1985 18:00:00)-Water Temperature (C)]]*OO[[#This Row],[13]]/SUM(OO[13])</f>
        <v>0</v>
      </c>
      <c r="P470" s="10">
        <f>3/24*OO[[#This Row],[72 (27JUN1985 21:00:00)-Water Temperature (C)]]*OO[[#This Row],[14]]/SUM(OO[14])</f>
        <v>0</v>
      </c>
      <c r="Q470" s="10">
        <f>3/24*OO[[#This Row],[73 (28JUN1985 00:00:00)-Water Temperature (C)]]*OO[[#This Row],[15]]/SUM(OO[15])</f>
        <v>0</v>
      </c>
      <c r="R470" s="10">
        <f>3/24*OO[[#This Row],[74 (28JUN1985 03:00:00)-Water Temperature (C)]]*OO[[#This Row],[16]]/SUM(OO[16])</f>
        <v>0</v>
      </c>
      <c r="S470" s="10">
        <f>3/24*OO[[#This Row],[75 (28JUN1985 06:00:00)-Water Temperature (C)]]*OO[[#This Row],[17]]/SUM(OO[17])</f>
        <v>0</v>
      </c>
      <c r="T470" s="10">
        <f>3/24*OO[[#This Row],[76 (28JUN1985 09:00:00)-Water Temperature (C)]]*OO[[#This Row],[18]]/SUM(OO[18])</f>
        <v>0</v>
      </c>
      <c r="U470" s="10">
        <f>3/24*OO[[#This Row],[77 (28JUN1985 12:00:00)-Water Temperature (C)]]*OO[[#This Row],[19]]/SUM(OO[19])</f>
        <v>0</v>
      </c>
      <c r="V470" s="10">
        <f>3/24000000*OO[[#This Row],[78 (28JUN1985 15:00:00)-Water Temperature (C)]]*OO[[#This Row],[20]]</f>
        <v>0</v>
      </c>
      <c r="W470" s="10">
        <f>3/24000000*OO[[#This Row],[79 (28JUN1985 18:00:00)-Water Temperature (C)]]*OO[[#This Row],[21]]</f>
        <v>0</v>
      </c>
      <c r="X470" s="10">
        <f>3/24000000*OO[[#This Row],[80 (28JUN1985 21:00:00)-Water Temperature (C)]]*OO[[#This Row],[22]]</f>
        <v>0</v>
      </c>
      <c r="Y470" s="10">
        <f>3/24000000*OO[[#This Row],[81 (29JUN1985 00:00:00)-Water Temperature (C)]]*OO[[#This Row],[23]]</f>
        <v>0</v>
      </c>
      <c r="Z470" s="10">
        <f>3/24000000*OO[[#This Row],[82 (29JUN1985 03:00:00)-Water Temperature (C)]]*OO[[#This Row],[24]]</f>
        <v>0</v>
      </c>
      <c r="AA470" s="10">
        <f>3/24000000*OO[[#This Row],[83 (29JUN1985 06:00:00)-Water Temperature (C)]]*OO[[#This Row],[25]]</f>
        <v>0</v>
      </c>
      <c r="AB470" s="10">
        <f>3/24000000*OO[[#This Row],[84 (29JUN1985 09:00:00)-Water Temperature (C)]]*OO[[#This Row],[26]]</f>
        <v>0</v>
      </c>
      <c r="AC470" s="10">
        <f>3/24000000*OO[[#This Row],[85 (29JUN1985 12:00:00)-Water Temperature (C)]]*OO[[#This Row],[27]]</f>
        <v>1.0867755830057499E-37</v>
      </c>
      <c r="AD470" s="10">
        <f>3/24000000*OO[[#This Row],[86 (29JUN1985 15:00:00)-Water Temperature (C)]]*OO[[#This Row],[28]]</f>
        <v>2.5175041054687498E-32</v>
      </c>
      <c r="AE470" s="10">
        <f>3/24000000*OO[[#This Row],[88 (29JUN1985 21:00:00)-Water Temperature (C)]]*OO[[#This Row],[30]]</f>
        <v>2.536284553365625E-24</v>
      </c>
      <c r="AF470" s="10">
        <f>3/24000000*OO[[#This Row],[88 (29JUN1985 21:00:00)-Water Temperature (C)]]*OO[[#This Row],[30]]</f>
        <v>2.536284553365625E-24</v>
      </c>
      <c r="AG470" s="10">
        <f>3/24000000*OO[[#This Row],[89 (30JUN1985 00:00:00)-Water Temperature (C)]]*OO[[#This Row],[31]]</f>
        <v>3.0077120472137499E-21</v>
      </c>
      <c r="AH470" s="10">
        <f>3/24000000*OO[[#This Row],[90 (30JUN1985 03:00:00)-Water Temperature (C)]]*OO[[#This Row],[32]]</f>
        <v>1.3544762305155001E-18</v>
      </c>
      <c r="AI470" s="10">
        <f>3/24000000*OO[[#This Row],[91 (30JUN1985 06:00:00)-Water Temperature (C)]]*OO[[#This Row],[33]]</f>
        <v>2.7587045098867499E-16</v>
      </c>
      <c r="AJ470" s="10">
        <f>3/24000000*OO[[#This Row],[92 (30JUN1985 09:00:00)-Water Temperature (C)]]*OO[[#This Row],[34]]</f>
        <v>2.9197671425237498E-14</v>
      </c>
      <c r="AK470" s="10">
        <f>3/24000000*OO[[#This Row],[93 (30JUN1985 12:00:00)-Water Temperature (C)]]*OO[[#This Row],[35]]</f>
        <v>1.7622921133267498E-12</v>
      </c>
      <c r="AL470" s="10">
        <f>3/24000000*OO[[#This Row],[94 (30JUN1985 15:00:00)-Water Temperature (C)]]*OO[[#This Row],[36]]</f>
        <v>6.5446780635000002E-11</v>
      </c>
      <c r="AM470" s="10">
        <f>3/24000000*OO[[#This Row],[95 (30JUN1985 18:00:00)-Water Temperature (C)]]*OO[[#This Row],[37]]</f>
        <v>1.583130531884E-9</v>
      </c>
      <c r="AN470" s="10">
        <f>3/24000000*OO[[#This Row],[96 (30JUN1985 21:00:00)-Water Temperature (C)]]*OO[[#This Row],[38]]</f>
        <v>2.5929493198019996E-8</v>
      </c>
      <c r="AO470" s="10">
        <f>3/24000000*OO[[#This Row],[97 (01JUL1985 00:00:00)-Water Temperature (C)]]*OO[[#This Row],[39]]</f>
        <v>3.0004097354624997E-7</v>
      </c>
      <c r="AP470" s="10">
        <f>3/24000000*OO[[#This Row],[98 (01JUL1985 03:00:00)-Water Temperature (C)]]*OO[[#This Row],[40]]</f>
        <v>2.54218273811875E-6</v>
      </c>
      <c r="AQ470" s="10">
        <f>3/24000000*OO[[#This Row],[99 (01JUL1985 06:00:00)-Water Temperature (C)]]*OO[[#This Row],[41]]</f>
        <v>1.6357393341165001E-5</v>
      </c>
      <c r="AR470" s="10">
        <f>3/24000000*OO[[#This Row],[100 (01JUL1985 09:00:00)-Water Temperature (C)]]*OO[[#This Row],[42]]</f>
        <v>8.4343328694400001E-5</v>
      </c>
      <c r="AS470" s="10">
        <f>3/24000000*OO[[#This Row],[101 (01JUL1985 12:00:00)-Water Temperature (C)]]*OO[[#This Row],[43]]</f>
        <v>3.4739014363999995E-4</v>
      </c>
      <c r="AT470" s="10">
        <f>3/24000000*OO[[#This Row],[102 (01JUL1985 15:00:00)-Water Temperature (C)]]*OO[[#This Row],[44]]</f>
        <v>1.169479087074375E-3</v>
      </c>
      <c r="AU470" s="10">
        <f>3/24000000*OO[[#This Row],[103 (01JUL1985 18:00:00)-Water Temperature (C)]]*OO[[#This Row],[45]]</f>
        <v>3.2690696744700001E-3</v>
      </c>
      <c r="AV470" s="10">
        <f>3/24000000*OO[[#This Row],[104 (01JUL1985 21:00:00)-Water Temperature (C)]]*OO[[#This Row],[46]]</f>
        <v>7.7032758114375004E-3</v>
      </c>
      <c r="AW470" s="10">
        <f>3/24000000*OO[[#This Row],[105 (02JUL1985 00:00:00)-Water Temperature (C)]]*OO[[#This Row],[47]]</f>
        <v>1.5572389584562502E-2</v>
      </c>
      <c r="AX470" s="10">
        <f>3/24000000*OO[[#This Row],[106 (02JUL1985 03:00:00)-Water Temperature (C)]]*OO[[#This Row],[48]]</f>
        <v>2.7488718002050001E-2</v>
      </c>
      <c r="AY470" s="10">
        <f>3/24000000*OO[[#This Row],[107 (02JUL1985 06:00:00)-Water Temperature (C)]]*OO[[#This Row],[49]]</f>
        <v>4.3289190696337493E-2</v>
      </c>
      <c r="AZ470" s="10">
        <f>3/24000000*OO[[#This Row],[108 (02JUL1985 09:00:00)-Water Temperature (C)]]*OO[[#This Row],[50]]</f>
        <v>6.3273145404937489E-2</v>
      </c>
      <c r="BA470" s="10">
        <f>3/24000000*OO[[#This Row],[109 (02JUL1985 12:00:00)-Water Temperature (C)]]*OO[[#This Row],[51]]</f>
        <v>8.4432125978475006E-2</v>
      </c>
      <c r="BB470" s="10">
        <f>3/24000000*OO[[#This Row],[110 (02JUL1985 15:00:00)-Water Temperature (C)]]*OO[[#This Row],[52]]</f>
        <v>0.1042207808284125</v>
      </c>
      <c r="BC470" s="10">
        <f>3/24000000*OO[[#This Row],[111 (02JUL1985 18:00:00)-Water Temperature (C)]]*OO[[#This Row],[53]]</f>
        <v>0.12039845399019999</v>
      </c>
      <c r="BD470" s="10">
        <f>3/24000000*OO[[#This Row],[112 (02JUL1985 21:00:00)-Water Temperature (C)]]*OO[[#This Row],[54]]</f>
        <v>0.12949710731297498</v>
      </c>
      <c r="BE470" s="10">
        <f>3/24000000*OO[[#This Row],[113 (03JUL1985 00:00:00)-Water Temperature (C)]]*OO[[#This Row],[55]]</f>
        <v>0.13003169225876249</v>
      </c>
      <c r="BF470" s="10">
        <f>3/24000000*OO[[#This Row],[114 (03JUL1985 03:00:00)-Water Temperature (C)]]*OO[[#This Row],[56]]</f>
        <v>0.12442026040893749</v>
      </c>
      <c r="BG470" s="10">
        <f>3/24000000*OO[[#This Row],[115 (03JUL1985 06:00:00)-Water Temperature (C)]]*OO[[#This Row],[57]]</f>
        <v>0.11486622671243749</v>
      </c>
      <c r="BH470" s="10">
        <f>3/24000000*OO[[#This Row],[116 (03JUL1985 09:00:00)-Water Temperature (C)]]*OO[[#This Row],[58]]</f>
        <v>0.10558755206669998</v>
      </c>
      <c r="BI470" s="10">
        <f>3/24000000*OO[[#This Row],[117 (03JUL1985 12:00:00)-Water Temperature (C)]]*OO[[#This Row],[59]]</f>
        <v>9.628223938678751E-2</v>
      </c>
      <c r="BJ470" s="10">
        <f>3/24000000*OO[[#This Row],[118 (03JUL1985 15:00:00)-Water Temperature (C)]]*OO[[#This Row],[60]]</f>
        <v>8.6702851259100003E-2</v>
      </c>
      <c r="BK470" s="10">
        <f>3/24000000*OO[[#This Row],[119 (03JUL1985 18:00:00)-Water Temperature (C)]]*OO[[#This Row],[61]]</f>
        <v>7.7541574018312492E-2</v>
      </c>
      <c r="BL470" s="10">
        <f>3/24000000*OO[[#This Row],[120 (03JUL1985 21:00:00)-Water Temperature (C)]]*OO[[#This Row],[62]]</f>
        <v>6.7862345685999997E-2</v>
      </c>
      <c r="BM470" s="10">
        <f>3/24000000*OO[[#This Row],[121 (04JUL1985 00:00:00)-Water Temperature (C)]]*OO[[#This Row],[63]]</f>
        <v>5.84440545656E-2</v>
      </c>
      <c r="BN470" s="10">
        <f>3/24000000*OO[[#This Row],[122 (04JUL1985 03:00:00)-Water Temperature (C)]]*OO[[#This Row],[64]]</f>
        <v>5.0163767416125001E-2</v>
      </c>
      <c r="BO470" s="10">
        <f>3/24000000*OO[[#This Row],[123 (04JUL1985 06:00:00)-Water Temperature (C)]]*OO[[#This Row],[65]]</f>
        <v>4.3001440089524993E-2</v>
      </c>
      <c r="BP470" s="10">
        <f>3/24000000*OO[[#This Row],[124 (04JUL1985 09:00:00)-Water Temperature (C)]]*OO[[#This Row],[66]]</f>
        <v>3.7320812023162495E-2</v>
      </c>
      <c r="BQ470" s="10">
        <f>3/24000000*OO[[#This Row],[125 (04JUL1985 12:00:00)-Water Temperature (C)]]*OO[[#This Row],[67]]</f>
        <v>3.2296100832975003E-2</v>
      </c>
      <c r="BR470" s="10">
        <f>3/24000000*OO[[#This Row],[126 (04JUL1985 15:00:00)-Water Temperature (C)]]*OO[[#This Row],[68]]</f>
        <v>2.8154467528457499E-2</v>
      </c>
      <c r="BS470" s="10">
        <f>3/24000000*OO[[#This Row],[127 (04JUL1985 18:00:00)-Water Temperature (C)]]*OO[[#This Row],[69]]</f>
        <v>2.4405336939108752E-2</v>
      </c>
      <c r="BT470" s="10">
        <f>3/24000000*OO[[#This Row],[128 (04JUL1985 21:00:00)-Water Temperature (C)]]*OO[[#This Row],[70]]</f>
        <v>2.1113679847119999E-2</v>
      </c>
      <c r="BU470" s="10">
        <f>3/24000000*OO[[#This Row],[129 (05JUL1985 00:00:00)-Water Temperature (C)]]*OO[[#This Row],[71]]</f>
        <v>1.8311401539962496E-2</v>
      </c>
      <c r="BV470" s="10">
        <f>3/24000000*OO[[#This Row],[130 (05JUL1985 03:00:00)-Water Temperature (C)]]*OO[[#This Row],[72]]</f>
        <v>1.5918668545904999E-2</v>
      </c>
      <c r="BW470" s="10">
        <f>3/24000000*OO[[#This Row],[131 (05JUL1985 06:00:00)-Water Temperature (C)]]*OO[[#This Row],[73]]</f>
        <v>1.3887771321813749E-2</v>
      </c>
      <c r="BX470" s="10">
        <f>3/24000000*OO[[#This Row],[132 (05JUL1985 09:00:00)-Water Temperature (C)]]*OO[[#This Row],[74]]</f>
        <v>1.2410183097074999E-2</v>
      </c>
      <c r="BY470" s="10">
        <f>3/24000000*OO[[#This Row],[133 (05JUL1985 12:00:00)-Water Temperature (C)]]*OO[[#This Row],[75]]</f>
        <v>1.1054230767172499E-2</v>
      </c>
      <c r="BZ470" s="10">
        <f>3/24000000*OO[[#This Row],[134 (05JUL1985 15:00:00)-Water Temperature (C)]]*OO[[#This Row],[76]]</f>
        <v>9.9492970216187478E-3</v>
      </c>
      <c r="CA470" s="10">
        <f>3/24000000*OO[[#This Row],[135 (05JUL1985 18:00:00)-Water Temperature (C)]]*OO[[#This Row],[77]]</f>
        <v>9.0225699934500005E-3</v>
      </c>
      <c r="CB470" s="10">
        <f>3/24000000*OO[[#This Row],[136 (05JUL1985 21:00:00)-Water Temperature (C)]]*OO[[#This Row],[78]]</f>
        <v>8.1523102742874984E-3</v>
      </c>
      <c r="CC470" s="10">
        <f>3/24000000*OO[[#This Row],[137 (06JUL1985 00:00:00)-Water Temperature (C)]]*OO[[#This Row],[79]]</f>
        <v>7.3116676043949993E-3</v>
      </c>
      <c r="CD470" s="10">
        <f>3/24000000*OO[[#This Row],[138 (06JUL1985 03:00:00)-Water Temperature (C)]]*OO[[#This Row],[80]]</f>
        <v>6.557959170409999E-3</v>
      </c>
      <c r="CE470" s="10">
        <f>3/24000000*OO[[#This Row],[139 (06JUL1985 06:00:00)-Water Temperature (C)]]*OO[[#This Row],[81]]</f>
        <v>5.9350032320799988E-3</v>
      </c>
      <c r="CF470" s="10">
        <f>3/24000000*OO[[#This Row],[140 (06JUL1985 09:00:00)-Water Temperature (C)]]*OO[[#This Row],[82]]</f>
        <v>5.5484723758625005E-3</v>
      </c>
      <c r="CG470" s="10">
        <f>3/24000000*OO[[#This Row],[141 (06JUL1985 12:00:00)-Water Temperature (C)]]*OO[[#This Row],[83]]</f>
        <v>5.1948479715787496E-3</v>
      </c>
      <c r="CH470" s="10">
        <f>3/24000000*OO[[#This Row],[142 (06JUL1985 15:00:00)-Water Temperature (C)]]*OO[[#This Row],[84]]</f>
        <v>4.8881509330500001E-3</v>
      </c>
      <c r="CI470" s="10">
        <f>3/24000000*OO[[#This Row],[143 (06JUL1985 18:00:00)-Water Temperature (C)]]*OO[[#This Row],[85]]</f>
        <v>4.6381818754012497E-3</v>
      </c>
      <c r="CJ470" s="10">
        <f>3/24000000*OO[[#This Row],[144 (06JUL1985 21:00:00)-Water Temperature (C)]]*OO[[#This Row],[86]]</f>
        <v>4.3356916262249998E-3</v>
      </c>
      <c r="CK470" s="10">
        <f>3/24000000*OO[[#This Row],[145 (07JUL1985 00:00:00)-Water Temperature (C)]]*OO[[#This Row],[87]]</f>
        <v>3.9841285094624999E-3</v>
      </c>
      <c r="CL470" s="10">
        <f>3/24000000*OO[[#This Row],[146 (07JUL1985 03:00:00)-Water Temperature (C)]]*OO[[#This Row],[88]]</f>
        <v>3.6673001937500001E-3</v>
      </c>
      <c r="CM470" s="10">
        <f>3/24000000*OO[[#This Row],[147 (07JUL1985 06:00:00)-Water Temperature (C)]]*OO[[#This Row],[89]]</f>
        <v>3.3825084916862497E-3</v>
      </c>
      <c r="CN470" s="10">
        <f>3/24000000*OO[[#This Row],[148 (07JUL1985 09:00:00)-Water Temperature (C)]]*OO[[#This Row],[90]]</f>
        <v>3.2015433907275001E-3</v>
      </c>
      <c r="CO470" s="10">
        <f>3/24000000*OO[[#This Row],[149 (07JUL1985 12:00:00)-Water Temperature (C)]]*OO[[#This Row],[91]]</f>
        <v>3.0551814994799996E-3</v>
      </c>
      <c r="CP470" s="10">
        <f>3/24000000*OO[[#This Row],[150 (07JUL1985 15:00:00)-Water Temperature (C)]]*OO[[#This Row],[92]]</f>
        <v>2.917207751175E-3</v>
      </c>
      <c r="CQ470" s="10">
        <f>3/24000000*OO[[#This Row],[151 (07JUL1985 18:00:00)-Water Temperature (C)]]*OO[[#This Row],[93]]</f>
        <v>2.79476229052125E-3</v>
      </c>
      <c r="CR470" s="10">
        <f>3/24000000*OO[[#This Row],[152 (07JUL1985 21:00:00)-Water Temperature (C)]]*OO[[#This Row],[94]]</f>
        <v>2.6350594655566249E-3</v>
      </c>
      <c r="CS470" s="10">
        <f>3/24000000*OO[[#This Row],[153 (08JUL1985 00:00:00)-Water Temperature (C)]]*OO[[#This Row],[95]]</f>
        <v>2.4587401803969999E-3</v>
      </c>
      <c r="CT470" s="10">
        <f>3/24000000*OO[[#This Row],[154 (08JUL1985 03:00:00)-Water Temperature (C)]]*OO[[#This Row],[96]]</f>
        <v>2.2915575309997503E-3</v>
      </c>
      <c r="CU470" s="10">
        <f>3/24000000*OO[[#This Row],[155 (08JUL1985 06:00:00)-Water Temperature (C)]]*OO[[#This Row],[97]]</f>
        <v>2.1404487592139999E-3</v>
      </c>
      <c r="CV470" s="10">
        <f>3/24000000*OO[[#This Row],[156 (08JUL1985 09:00:00)-Water Temperature (C)]]*OO[[#This Row],[98]]</f>
        <v>2.0063358120268747E-3</v>
      </c>
      <c r="CW470" s="10">
        <f>3/24000000*OO[[#This Row],[157 (08JUL1985 12:00:00)-Water Temperature (C)]]*OO[[#This Row],[99]]</f>
        <v>1.9118473032037496E-3</v>
      </c>
    </row>
    <row r="471" spans="1:101" x14ac:dyDescent="0.35">
      <c r="A471" t="s">
        <v>478</v>
      </c>
      <c r="B471">
        <v>844.41790000000003</v>
      </c>
      <c r="C471" s="10">
        <f>3/24*OO[[#This Row],[59 (26JUN1985 06:00:00)-Water Temperature (C)]]*OO[[#This Row],[1]]/SUM(OO[1])</f>
        <v>0</v>
      </c>
      <c r="D471" s="10">
        <f>3/24*OO[[#This Row],[60 (26JUN1985 09:00:00)-Water Temperature (C)]]*OO[[#This Row],[2]]/SUM(OO[2])</f>
        <v>0</v>
      </c>
      <c r="E471" s="10">
        <f>3/24*OO[[#This Row],[61 (26JUN1985 12:00:00)-Water Temperature (C)]]*OO[[#This Row],[3]]/SUM(OO[3])</f>
        <v>0</v>
      </c>
      <c r="F471" s="10">
        <f>3/24*OO[[#This Row],[62 (26JUN1985 15:00:00)-Water Temperature (C)]]*OO[[#This Row],[4]]/SUM(OO[4])</f>
        <v>0</v>
      </c>
      <c r="G471" s="10">
        <f>3/24*OO[[#This Row],[63 (26JUN1985 18:00:00)-Water Temperature (C)]]*OO[[#This Row],[5]]/SUM(OO[5])</f>
        <v>0</v>
      </c>
      <c r="H471" s="10">
        <f>3/24*OO[[#This Row],[64 (26JUN1985 21:00:00)-Water Temperature (C)]]*OO[[#This Row],[6]]/SUM(OO[6])</f>
        <v>0</v>
      </c>
      <c r="I471" s="10">
        <f>3/24*OO[[#This Row],[65 (27JUN1985 00:00:00)-Water Temperature (C)]]*OO[[#This Row],[7]]/SUM(OO[7])</f>
        <v>0</v>
      </c>
      <c r="J471" s="10">
        <f>3/24*OO[[#This Row],[66 (27JUN1985 03:00:00)-Water Temperature (C)]]*OO[[#This Row],[8]]/SUM(OO[8])</f>
        <v>0</v>
      </c>
      <c r="K471" s="10">
        <f>3/24*OO[[#This Row],[67 (27JUN1985 06:00:00)-Water Temperature (C)]]*OO[[#This Row],[9]]/SUM(OO[9])</f>
        <v>0</v>
      </c>
      <c r="L471" s="10">
        <f>3/24*OO[[#This Row],[68 (27JUN1985 09:00:00)-Water Temperature (C)]]*OO[[#This Row],[10]]/SUM(OO[10])</f>
        <v>0</v>
      </c>
      <c r="M471" s="10">
        <f>3/24*OO[[#This Row],[69 (27JUN1985 12:00:00)-Water Temperature (C)]]*OO[[#This Row],[11]]/SUM(OO[11])</f>
        <v>0</v>
      </c>
      <c r="N471" s="10">
        <f>3/24*OO[[#This Row],[70 (27JUN1985 15:00:00)-Water Temperature (C)]]*OO[[#This Row],[12]]/SUM(OO[12])</f>
        <v>0</v>
      </c>
      <c r="O471" s="10">
        <f>3/24*OO[[#This Row],[71 (27JUN1985 18:00:00)-Water Temperature (C)]]*OO[[#This Row],[13]]/SUM(OO[13])</f>
        <v>0</v>
      </c>
      <c r="P471" s="10">
        <f>3/24*OO[[#This Row],[72 (27JUN1985 21:00:00)-Water Temperature (C)]]*OO[[#This Row],[14]]/SUM(OO[14])</f>
        <v>0</v>
      </c>
      <c r="Q471" s="10">
        <f>3/24*OO[[#This Row],[73 (28JUN1985 00:00:00)-Water Temperature (C)]]*OO[[#This Row],[15]]/SUM(OO[15])</f>
        <v>0</v>
      </c>
      <c r="R471" s="10">
        <f>3/24*OO[[#This Row],[74 (28JUN1985 03:00:00)-Water Temperature (C)]]*OO[[#This Row],[16]]/SUM(OO[16])</f>
        <v>0</v>
      </c>
      <c r="S471" s="10">
        <f>3/24*OO[[#This Row],[75 (28JUN1985 06:00:00)-Water Temperature (C)]]*OO[[#This Row],[17]]/SUM(OO[17])</f>
        <v>0</v>
      </c>
      <c r="T471" s="10">
        <f>3/24*OO[[#This Row],[76 (28JUN1985 09:00:00)-Water Temperature (C)]]*OO[[#This Row],[18]]/SUM(OO[18])</f>
        <v>0</v>
      </c>
      <c r="U471" s="10">
        <f>3/24*OO[[#This Row],[77 (28JUN1985 12:00:00)-Water Temperature (C)]]*OO[[#This Row],[19]]/SUM(OO[19])</f>
        <v>0</v>
      </c>
      <c r="V471" s="10">
        <f>3/24000000*OO[[#This Row],[78 (28JUN1985 15:00:00)-Water Temperature (C)]]*OO[[#This Row],[20]]</f>
        <v>0</v>
      </c>
      <c r="W471" s="10">
        <f>3/24000000*OO[[#This Row],[79 (28JUN1985 18:00:00)-Water Temperature (C)]]*OO[[#This Row],[21]]</f>
        <v>0</v>
      </c>
      <c r="X471" s="10">
        <f>3/24000000*OO[[#This Row],[80 (28JUN1985 21:00:00)-Water Temperature (C)]]*OO[[#This Row],[22]]</f>
        <v>0</v>
      </c>
      <c r="Y471" s="10">
        <f>3/24000000*OO[[#This Row],[81 (29JUN1985 00:00:00)-Water Temperature (C)]]*OO[[#This Row],[23]]</f>
        <v>0</v>
      </c>
      <c r="Z471" s="10">
        <f>3/24000000*OO[[#This Row],[82 (29JUN1985 03:00:00)-Water Temperature (C)]]*OO[[#This Row],[24]]</f>
        <v>0</v>
      </c>
      <c r="AA471" s="10">
        <f>3/24000000*OO[[#This Row],[83 (29JUN1985 06:00:00)-Water Temperature (C)]]*OO[[#This Row],[25]]</f>
        <v>0</v>
      </c>
      <c r="AB471" s="10">
        <f>3/24000000*OO[[#This Row],[84 (29JUN1985 09:00:00)-Water Temperature (C)]]*OO[[#This Row],[26]]</f>
        <v>0</v>
      </c>
      <c r="AC471" s="10">
        <f>3/24000000*OO[[#This Row],[85 (29JUN1985 12:00:00)-Water Temperature (C)]]*OO[[#This Row],[27]]</f>
        <v>2.436209942166E-38</v>
      </c>
      <c r="AD471" s="10">
        <f>3/24000000*OO[[#This Row],[86 (29JUN1985 15:00:00)-Water Temperature (C)]]*OO[[#This Row],[28]]</f>
        <v>6.4412849678437493E-33</v>
      </c>
      <c r="AE471" s="10">
        <f>3/24000000*OO[[#This Row],[88 (29JUN1985 21:00:00)-Water Temperature (C)]]*OO[[#This Row],[30]]</f>
        <v>8.2364792726124987E-25</v>
      </c>
      <c r="AF471" s="10">
        <f>3/24000000*OO[[#This Row],[88 (29JUN1985 21:00:00)-Water Temperature (C)]]*OO[[#This Row],[30]]</f>
        <v>8.2364792726124987E-25</v>
      </c>
      <c r="AG471" s="10">
        <f>3/24000000*OO[[#This Row],[89 (30JUN1985 00:00:00)-Water Temperature (C)]]*OO[[#This Row],[31]]</f>
        <v>1.0755719677395E-21</v>
      </c>
      <c r="AH471" s="10">
        <f>3/24000000*OO[[#This Row],[90 (30JUN1985 03:00:00)-Water Temperature (C)]]*OO[[#This Row],[32]]</f>
        <v>5.2728056255024995E-19</v>
      </c>
      <c r="AI471" s="10">
        <f>3/24000000*OO[[#This Row],[91 (30JUN1985 06:00:00)-Water Temperature (C)]]*OO[[#This Row],[33]]</f>
        <v>1.1602379059439998E-16</v>
      </c>
      <c r="AJ471" s="10">
        <f>3/24000000*OO[[#This Row],[92 (30JUN1985 09:00:00)-Water Temperature (C)]]*OO[[#This Row],[34]]</f>
        <v>1.3168453106812499E-14</v>
      </c>
      <c r="AK471" s="10">
        <f>3/24000000*OO[[#This Row],[93 (30JUN1985 12:00:00)-Water Temperature (C)]]*OO[[#This Row],[35]]</f>
        <v>8.4568494916625002E-13</v>
      </c>
      <c r="AL471" s="10">
        <f>3/24000000*OO[[#This Row],[94 (30JUN1985 15:00:00)-Water Temperature (C)]]*OO[[#This Row],[36]]</f>
        <v>3.3207055601200001E-11</v>
      </c>
      <c r="AM471" s="10">
        <f>3/24000000*OO[[#This Row],[95 (30JUN1985 18:00:00)-Water Temperature (C)]]*OO[[#This Row],[37]]</f>
        <v>8.4563321492649999E-10</v>
      </c>
      <c r="AN471" s="10">
        <f>3/24000000*OO[[#This Row],[96 (30JUN1985 21:00:00)-Water Temperature (C)]]*OO[[#This Row],[38]]</f>
        <v>1.4555199301849999E-8</v>
      </c>
      <c r="AO471" s="10">
        <f>3/24000000*OO[[#This Row],[97 (01JUL1985 00:00:00)-Water Temperature (C)]]*OO[[#This Row],[39]]</f>
        <v>1.7685633707077499E-7</v>
      </c>
      <c r="AP471" s="10">
        <f>3/24000000*OO[[#This Row],[98 (01JUL1985 03:00:00)-Water Temperature (C)]]*OO[[#This Row],[40]]</f>
        <v>1.5728731576039997E-6</v>
      </c>
      <c r="AQ471" s="10">
        <f>3/24000000*OO[[#This Row],[99 (01JUL1985 06:00:00)-Water Temperature (C)]]*OO[[#This Row],[41]]</f>
        <v>1.0611058047507499E-5</v>
      </c>
      <c r="AR471" s="10">
        <f>3/24000000*OO[[#This Row],[100 (01JUL1985 09:00:00)-Water Temperature (C)]]*OO[[#This Row],[42]]</f>
        <v>5.7180320777999993E-5</v>
      </c>
      <c r="AS471" s="10">
        <f>3/24000000*OO[[#This Row],[101 (01JUL1985 12:00:00)-Water Temperature (C)]]*OO[[#This Row],[43]]</f>
        <v>2.4568650985030001E-4</v>
      </c>
      <c r="AT471" s="10">
        <f>3/24000000*OO[[#This Row],[102 (01JUL1985 15:00:00)-Water Temperature (C)]]*OO[[#This Row],[44]]</f>
        <v>8.6025737736574988E-4</v>
      </c>
      <c r="AU471" s="10">
        <f>3/24000000*OO[[#This Row],[103 (01JUL1985 18:00:00)-Water Temperature (C)]]*OO[[#This Row],[45]]</f>
        <v>2.4973567542942495E-3</v>
      </c>
      <c r="AV471" s="10">
        <f>3/24000000*OO[[#This Row],[104 (01JUL1985 21:00:00)-Water Temperature (C)]]*OO[[#This Row],[46]]</f>
        <v>6.1112829347062499E-3</v>
      </c>
      <c r="AW471" s="10">
        <f>3/24000000*OO[[#This Row],[105 (02JUL1985 00:00:00)-Water Temperature (C)]]*OO[[#This Row],[47]]</f>
        <v>1.2833437291320001E-2</v>
      </c>
      <c r="AX471" s="10">
        <f>3/24000000*OO[[#This Row],[106 (02JUL1985 03:00:00)-Water Temperature (C)]]*OO[[#This Row],[48]]</f>
        <v>2.3533335368482497E-2</v>
      </c>
      <c r="AY471" s="10">
        <f>3/24000000*OO[[#This Row],[107 (02JUL1985 06:00:00)-Water Temperature (C)]]*OO[[#This Row],[49]]</f>
        <v>3.8465791737674997E-2</v>
      </c>
      <c r="AZ471" s="10">
        <f>3/24000000*OO[[#This Row],[108 (02JUL1985 09:00:00)-Water Temperature (C)]]*OO[[#This Row],[50]]</f>
        <v>5.8177774333574996E-2</v>
      </c>
      <c r="BA471" s="10">
        <f>3/24000000*OO[[#This Row],[109 (02JUL1985 12:00:00)-Water Temperature (C)]]*OO[[#This Row],[51]]</f>
        <v>8.0223348451837484E-2</v>
      </c>
      <c r="BB471" s="10">
        <f>3/24000000*OO[[#This Row],[110 (02JUL1985 15:00:00)-Water Temperature (C)]]*OO[[#This Row],[52]]</f>
        <v>0.1020513473728875</v>
      </c>
      <c r="BC471" s="10">
        <f>3/24000000*OO[[#This Row],[111 (02JUL1985 18:00:00)-Water Temperature (C)]]*OO[[#This Row],[53]]</f>
        <v>0.1212560557835</v>
      </c>
      <c r="BD471" s="10">
        <f>3/24000000*OO[[#This Row],[112 (02JUL1985 21:00:00)-Water Temperature (C)]]*OO[[#This Row],[54]]</f>
        <v>0.13414557418377498</v>
      </c>
      <c r="BE471" s="10">
        <f>3/24000000*OO[[#This Row],[113 (03JUL1985 00:00:00)-Water Temperature (C)]]*OO[[#This Row],[55]]</f>
        <v>0.13856397274217497</v>
      </c>
      <c r="BF471" s="10">
        <f>3/24000000*OO[[#This Row],[114 (03JUL1985 03:00:00)-Water Temperature (C)]]*OO[[#This Row],[56]]</f>
        <v>0.13640762478915</v>
      </c>
      <c r="BG471" s="10">
        <f>3/24000000*OO[[#This Row],[115 (03JUL1985 06:00:00)-Water Temperature (C)]]*OO[[#This Row],[57]]</f>
        <v>0.12926809616662502</v>
      </c>
      <c r="BH471" s="10">
        <f>3/24000000*OO[[#This Row],[116 (03JUL1985 09:00:00)-Water Temperature (C)]]*OO[[#This Row],[58]]</f>
        <v>0.12178419869297499</v>
      </c>
      <c r="BI471" s="10">
        <f>3/24000000*OO[[#This Row],[117 (03JUL1985 12:00:00)-Water Temperature (C)]]*OO[[#This Row],[59]]</f>
        <v>0.1133586289861</v>
      </c>
      <c r="BJ471" s="10">
        <f>3/24000000*OO[[#This Row],[118 (03JUL1985 15:00:00)-Water Temperature (C)]]*OO[[#This Row],[60]]</f>
        <v>0.1038586419569375</v>
      </c>
      <c r="BK471" s="10">
        <f>3/24000000*OO[[#This Row],[119 (03JUL1985 18:00:00)-Water Temperature (C)]]*OO[[#This Row],[61]]</f>
        <v>9.4194927897199993E-2</v>
      </c>
      <c r="BL471" s="10">
        <f>3/24000000*OO[[#This Row],[120 (03JUL1985 21:00:00)-Water Temperature (C)]]*OO[[#This Row],[62]]</f>
        <v>8.3559650567999993E-2</v>
      </c>
      <c r="BM471" s="10">
        <f>3/24000000*OO[[#This Row],[121 (04JUL1985 00:00:00)-Water Temperature (C)]]*OO[[#This Row],[63]]</f>
        <v>7.2892767191187494E-2</v>
      </c>
      <c r="BN471" s="10">
        <f>3/24000000*OO[[#This Row],[122 (04JUL1985 03:00:00)-Water Temperature (C)]]*OO[[#This Row],[64]]</f>
        <v>6.3354071212574997E-2</v>
      </c>
      <c r="BO471" s="10">
        <f>3/24000000*OO[[#This Row],[123 (04JUL1985 06:00:00)-Water Temperature (C)]]*OO[[#This Row],[65]]</f>
        <v>5.4982054816499995E-2</v>
      </c>
      <c r="BP471" s="10">
        <f>3/24000000*OO[[#This Row],[124 (04JUL1985 09:00:00)-Water Temperature (C)]]*OO[[#This Row],[66]]</f>
        <v>4.8221573402799991E-2</v>
      </c>
      <c r="BQ471" s="10">
        <f>3/24000000*OO[[#This Row],[125 (04JUL1985 12:00:00)-Water Temperature (C)]]*OO[[#This Row],[67]]</f>
        <v>4.2145264518099995E-2</v>
      </c>
      <c r="BR471" s="10">
        <f>3/24000000*OO[[#This Row],[126 (04JUL1985 15:00:00)-Water Temperature (C)]]*OO[[#This Row],[68]]</f>
        <v>3.7009072385250003E-2</v>
      </c>
      <c r="BS471" s="10">
        <f>3/24000000*OO[[#This Row],[127 (04JUL1985 18:00:00)-Water Temperature (C)]]*OO[[#This Row],[69]]</f>
        <v>3.2296266867375002E-2</v>
      </c>
      <c r="BT471" s="10">
        <f>3/24000000*OO[[#This Row],[128 (04JUL1985 21:00:00)-Water Temperature (C)]]*OO[[#This Row],[70]]</f>
        <v>2.8105567678999997E-2</v>
      </c>
      <c r="BU471" s="10">
        <f>3/24000000*OO[[#This Row],[129 (05JUL1985 00:00:00)-Water Temperature (C)]]*OO[[#This Row],[71]]</f>
        <v>2.4512657416266251E-2</v>
      </c>
      <c r="BV471" s="10">
        <f>3/24000000*OO[[#This Row],[130 (05JUL1985 03:00:00)-Water Temperature (C)]]*OO[[#This Row],[72]]</f>
        <v>2.1433714467750001E-2</v>
      </c>
      <c r="BW471" s="10">
        <f>3/24000000*OO[[#This Row],[131 (05JUL1985 06:00:00)-Water Temperature (C)]]*OO[[#This Row],[73]]</f>
        <v>1.8805400324374999E-2</v>
      </c>
      <c r="BX471" s="10">
        <f>3/24000000*OO[[#This Row],[132 (05JUL1985 09:00:00)-Water Temperature (C)]]*OO[[#This Row],[74]]</f>
        <v>1.6860522267888749E-2</v>
      </c>
      <c r="BY471" s="10">
        <f>3/24000000*OO[[#This Row],[133 (05JUL1985 12:00:00)-Water Temperature (C)]]*OO[[#This Row],[75]]</f>
        <v>1.5078276050256249E-2</v>
      </c>
      <c r="BZ471" s="10">
        <f>3/24000000*OO[[#This Row],[134 (05JUL1985 15:00:00)-Water Temperature (C)]]*OO[[#This Row],[76]]</f>
        <v>1.359718845148125E-2</v>
      </c>
      <c r="CA471" s="10">
        <f>3/24000000*OO[[#This Row],[135 (05JUL1985 18:00:00)-Water Temperature (C)]]*OO[[#This Row],[77]]</f>
        <v>1.2349147255710001E-2</v>
      </c>
      <c r="CB471" s="10">
        <f>3/24000000*OO[[#This Row],[136 (05JUL1985 21:00:00)-Water Temperature (C)]]*OO[[#This Row],[78]]</f>
        <v>1.1182325341297501E-2</v>
      </c>
      <c r="CC471" s="10">
        <f>3/24000000*OO[[#This Row],[137 (06JUL1985 00:00:00)-Water Temperature (C)]]*OO[[#This Row],[79]]</f>
        <v>1.0059370982437501E-2</v>
      </c>
      <c r="CD471" s="10">
        <f>3/24000000*OO[[#This Row],[138 (06JUL1985 03:00:00)-Water Temperature (C)]]*OO[[#This Row],[80]]</f>
        <v>9.0546035953725009E-3</v>
      </c>
      <c r="CE471" s="10">
        <f>3/24000000*OO[[#This Row],[139 (06JUL1985 06:00:00)-Water Temperature (C)]]*OO[[#This Row],[81]]</f>
        <v>8.2219914920149996E-3</v>
      </c>
      <c r="CF471" s="10">
        <f>3/24000000*OO[[#This Row],[140 (06JUL1985 09:00:00)-Water Temperature (C)]]*OO[[#This Row],[82]]</f>
        <v>7.6952365622399996E-3</v>
      </c>
      <c r="CG471" s="10">
        <f>3/24000000*OO[[#This Row],[141 (06JUL1985 12:00:00)-Water Temperature (C)]]*OO[[#This Row],[83]]</f>
        <v>7.2156715006337505E-3</v>
      </c>
      <c r="CH471" s="10">
        <f>3/24000000*OO[[#This Row],[142 (06JUL1985 15:00:00)-Water Temperature (C)]]*OO[[#This Row],[84]]</f>
        <v>6.7892756123587505E-3</v>
      </c>
      <c r="CI471" s="10">
        <f>3/24000000*OO[[#This Row],[143 (06JUL1985 18:00:00)-Water Temperature (C)]]*OO[[#This Row],[85]]</f>
        <v>6.4387022353124997E-3</v>
      </c>
      <c r="CJ471" s="10">
        <f>3/24000000*OO[[#This Row],[144 (06JUL1985 21:00:00)-Water Temperature (C)]]*OO[[#This Row],[86]]</f>
        <v>6.0273923478000001E-3</v>
      </c>
      <c r="CK471" s="10">
        <f>3/24000000*OO[[#This Row],[145 (07JUL1985 00:00:00)-Water Temperature (C)]]*OO[[#This Row],[87]]</f>
        <v>5.5543381281962494E-3</v>
      </c>
      <c r="CL471" s="10">
        <f>3/24000000*OO[[#This Row],[146 (07JUL1985 03:00:00)-Water Temperature (C)]]*OO[[#This Row],[88]]</f>
        <v>5.1300899353275004E-3</v>
      </c>
      <c r="CM471" s="10">
        <f>3/24000000*OO[[#This Row],[147 (07JUL1985 06:00:00)-Water Temperature (C)]]*OO[[#This Row],[89]]</f>
        <v>4.749813118015E-3</v>
      </c>
      <c r="CN471" s="10">
        <f>3/24000000*OO[[#This Row],[148 (07JUL1985 09:00:00)-Water Temperature (C)]]*OO[[#This Row],[90]]</f>
        <v>4.5051856493049996E-3</v>
      </c>
      <c r="CO471" s="10">
        <f>3/24000000*OO[[#This Row],[149 (07JUL1985 12:00:00)-Water Temperature (C)]]*OO[[#This Row],[91]]</f>
        <v>4.3051182544387497E-3</v>
      </c>
      <c r="CP471" s="10">
        <f>3/24000000*OO[[#This Row],[150 (07JUL1985 15:00:00)-Water Temperature (C)]]*OO[[#This Row],[92]]</f>
        <v>4.1130333333474992E-3</v>
      </c>
      <c r="CQ471" s="10">
        <f>3/24000000*OO[[#This Row],[151 (07JUL1985 18:00:00)-Water Temperature (C)]]*OO[[#This Row],[93]]</f>
        <v>3.9400036781999997E-3</v>
      </c>
      <c r="CR471" s="10">
        <f>3/24000000*OO[[#This Row],[152 (07JUL1985 21:00:00)-Water Temperature (C)]]*OO[[#This Row],[94]]</f>
        <v>3.7209845887062496E-3</v>
      </c>
      <c r="CS471" s="10">
        <f>3/24000000*OO[[#This Row],[153 (08JUL1985 00:00:00)-Water Temperature (C)]]*OO[[#This Row],[95]]</f>
        <v>3.4806523151874997E-3</v>
      </c>
      <c r="CT471" s="10">
        <f>3/24000000*OO[[#This Row],[154 (08JUL1985 03:00:00)-Water Temperature (C)]]*OO[[#This Row],[96]]</f>
        <v>3.25486579704E-3</v>
      </c>
      <c r="CU471" s="10">
        <f>3/24000000*OO[[#This Row],[155 (08JUL1985 06:00:00)-Water Temperature (C)]]*OO[[#This Row],[97]]</f>
        <v>3.0516854920317501E-3</v>
      </c>
      <c r="CV471" s="10">
        <f>3/24000000*OO[[#This Row],[156 (08JUL1985 09:00:00)-Water Temperature (C)]]*OO[[#This Row],[98]]</f>
        <v>2.8704795232829998E-3</v>
      </c>
      <c r="CW471" s="10">
        <f>3/24000000*OO[[#This Row],[157 (08JUL1985 12:00:00)-Water Temperature (C)]]*OO[[#This Row],[99]]</f>
        <v>2.739630059557875E-3</v>
      </c>
    </row>
    <row r="472" spans="1:101" x14ac:dyDescent="0.35">
      <c r="A472" t="s">
        <v>479</v>
      </c>
      <c r="B472">
        <v>840.73599999999999</v>
      </c>
      <c r="C472" s="10">
        <f>3/24*OO[[#This Row],[59 (26JUN1985 06:00:00)-Water Temperature (C)]]*OO[[#This Row],[1]]/SUM(OO[1])</f>
        <v>0</v>
      </c>
      <c r="D472" s="10">
        <f>3/24*OO[[#This Row],[60 (26JUN1985 09:00:00)-Water Temperature (C)]]*OO[[#This Row],[2]]/SUM(OO[2])</f>
        <v>0</v>
      </c>
      <c r="E472" s="10">
        <f>3/24*OO[[#This Row],[61 (26JUN1985 12:00:00)-Water Temperature (C)]]*OO[[#This Row],[3]]/SUM(OO[3])</f>
        <v>0</v>
      </c>
      <c r="F472" s="10">
        <f>3/24*OO[[#This Row],[62 (26JUN1985 15:00:00)-Water Temperature (C)]]*OO[[#This Row],[4]]/SUM(OO[4])</f>
        <v>0</v>
      </c>
      <c r="G472" s="10">
        <f>3/24*OO[[#This Row],[63 (26JUN1985 18:00:00)-Water Temperature (C)]]*OO[[#This Row],[5]]/SUM(OO[5])</f>
        <v>0</v>
      </c>
      <c r="H472" s="10">
        <f>3/24*OO[[#This Row],[64 (26JUN1985 21:00:00)-Water Temperature (C)]]*OO[[#This Row],[6]]/SUM(OO[6])</f>
        <v>0</v>
      </c>
      <c r="I472" s="10">
        <f>3/24*OO[[#This Row],[65 (27JUN1985 00:00:00)-Water Temperature (C)]]*OO[[#This Row],[7]]/SUM(OO[7])</f>
        <v>0</v>
      </c>
      <c r="J472" s="10">
        <f>3/24*OO[[#This Row],[66 (27JUN1985 03:00:00)-Water Temperature (C)]]*OO[[#This Row],[8]]/SUM(OO[8])</f>
        <v>0</v>
      </c>
      <c r="K472" s="10">
        <f>3/24*OO[[#This Row],[67 (27JUN1985 06:00:00)-Water Temperature (C)]]*OO[[#This Row],[9]]/SUM(OO[9])</f>
        <v>0</v>
      </c>
      <c r="L472" s="10">
        <f>3/24*OO[[#This Row],[68 (27JUN1985 09:00:00)-Water Temperature (C)]]*OO[[#This Row],[10]]/SUM(OO[10])</f>
        <v>0</v>
      </c>
      <c r="M472" s="10">
        <f>3/24*OO[[#This Row],[69 (27JUN1985 12:00:00)-Water Temperature (C)]]*OO[[#This Row],[11]]/SUM(OO[11])</f>
        <v>0</v>
      </c>
      <c r="N472" s="10">
        <f>3/24*OO[[#This Row],[70 (27JUN1985 15:00:00)-Water Temperature (C)]]*OO[[#This Row],[12]]/SUM(OO[12])</f>
        <v>0</v>
      </c>
      <c r="O472" s="10">
        <f>3/24*OO[[#This Row],[71 (27JUN1985 18:00:00)-Water Temperature (C)]]*OO[[#This Row],[13]]/SUM(OO[13])</f>
        <v>0</v>
      </c>
      <c r="P472" s="10">
        <f>3/24*OO[[#This Row],[72 (27JUN1985 21:00:00)-Water Temperature (C)]]*OO[[#This Row],[14]]/SUM(OO[14])</f>
        <v>0</v>
      </c>
      <c r="Q472" s="10">
        <f>3/24*OO[[#This Row],[73 (28JUN1985 00:00:00)-Water Temperature (C)]]*OO[[#This Row],[15]]/SUM(OO[15])</f>
        <v>0</v>
      </c>
      <c r="R472" s="10">
        <f>3/24*OO[[#This Row],[74 (28JUN1985 03:00:00)-Water Temperature (C)]]*OO[[#This Row],[16]]/SUM(OO[16])</f>
        <v>0</v>
      </c>
      <c r="S472" s="10">
        <f>3/24*OO[[#This Row],[75 (28JUN1985 06:00:00)-Water Temperature (C)]]*OO[[#This Row],[17]]/SUM(OO[17])</f>
        <v>0</v>
      </c>
      <c r="T472" s="10">
        <f>3/24*OO[[#This Row],[76 (28JUN1985 09:00:00)-Water Temperature (C)]]*OO[[#This Row],[18]]/SUM(OO[18])</f>
        <v>0</v>
      </c>
      <c r="U472" s="10">
        <f>3/24*OO[[#This Row],[77 (28JUN1985 12:00:00)-Water Temperature (C)]]*OO[[#This Row],[19]]/SUM(OO[19])</f>
        <v>0</v>
      </c>
      <c r="V472" s="10">
        <f>3/24000000*OO[[#This Row],[78 (28JUN1985 15:00:00)-Water Temperature (C)]]*OO[[#This Row],[20]]</f>
        <v>0</v>
      </c>
      <c r="W472" s="10">
        <f>3/24000000*OO[[#This Row],[79 (28JUN1985 18:00:00)-Water Temperature (C)]]*OO[[#This Row],[21]]</f>
        <v>0</v>
      </c>
      <c r="X472" s="10">
        <f>3/24000000*OO[[#This Row],[80 (28JUN1985 21:00:00)-Water Temperature (C)]]*OO[[#This Row],[22]]</f>
        <v>0</v>
      </c>
      <c r="Y472" s="10">
        <f>3/24000000*OO[[#This Row],[81 (29JUN1985 00:00:00)-Water Temperature (C)]]*OO[[#This Row],[23]]</f>
        <v>0</v>
      </c>
      <c r="Z472" s="10">
        <f>3/24000000*OO[[#This Row],[82 (29JUN1985 03:00:00)-Water Temperature (C)]]*OO[[#This Row],[24]]</f>
        <v>0</v>
      </c>
      <c r="AA472" s="10">
        <f>3/24000000*OO[[#This Row],[83 (29JUN1985 06:00:00)-Water Temperature (C)]]*OO[[#This Row],[25]]</f>
        <v>0</v>
      </c>
      <c r="AB472" s="10">
        <f>3/24000000*OO[[#This Row],[84 (29JUN1985 09:00:00)-Water Temperature (C)]]*OO[[#This Row],[26]]</f>
        <v>0</v>
      </c>
      <c r="AC472" s="10">
        <f>3/24000000*OO[[#This Row],[85 (29JUN1985 12:00:00)-Water Temperature (C)]]*OO[[#This Row],[27]]</f>
        <v>5.7515128745937499E-39</v>
      </c>
      <c r="AD472" s="10">
        <f>3/24000000*OO[[#This Row],[86 (29JUN1985 15:00:00)-Water Temperature (C)]]*OO[[#This Row],[28]]</f>
        <v>1.7315373014085001E-33</v>
      </c>
      <c r="AE472" s="10">
        <f>3/24000000*OO[[#This Row],[88 (29JUN1985 21:00:00)-Water Temperature (C)]]*OO[[#This Row],[30]]</f>
        <v>2.7286970015050002E-25</v>
      </c>
      <c r="AF472" s="10">
        <f>3/24000000*OO[[#This Row],[88 (29JUN1985 21:00:00)-Water Temperature (C)]]*OO[[#This Row],[30]]</f>
        <v>2.7286970015050002E-25</v>
      </c>
      <c r="AG472" s="10">
        <f>3/24000000*OO[[#This Row],[89 (30JUN1985 00:00:00)-Water Temperature (C)]]*OO[[#This Row],[31]]</f>
        <v>3.9156468109199998E-22</v>
      </c>
      <c r="AH472" s="10">
        <f>3/24000000*OO[[#This Row],[90 (30JUN1985 03:00:00)-Water Temperature (C)]]*OO[[#This Row],[32]]</f>
        <v>2.0843206737839998E-19</v>
      </c>
      <c r="AI472" s="10">
        <f>3/24000000*OO[[#This Row],[91 (30JUN1985 06:00:00)-Water Temperature (C)]]*OO[[#This Row],[33]]</f>
        <v>4.9406551124399998E-17</v>
      </c>
      <c r="AJ472" s="10">
        <f>3/24000000*OO[[#This Row],[92 (30JUN1985 09:00:00)-Water Temperature (C)]]*OO[[#This Row],[34]]</f>
        <v>5.9994242506275002E-15</v>
      </c>
      <c r="AK472" s="10">
        <f>3/24000000*OO[[#This Row],[93 (30JUN1985 12:00:00)-Water Temperature (C)]]*OO[[#This Row],[35]]</f>
        <v>4.0932641988562491E-13</v>
      </c>
      <c r="AL472" s="10">
        <f>3/24000000*OO[[#This Row],[94 (30JUN1985 15:00:00)-Water Temperature (C)]]*OO[[#This Row],[36]]</f>
        <v>1.6974003455662497E-11</v>
      </c>
      <c r="AM472" s="10">
        <f>3/24000000*OO[[#This Row],[95 (30JUN1985 18:00:00)-Water Temperature (C)]]*OO[[#This Row],[37]]</f>
        <v>4.5445646611124997E-10</v>
      </c>
      <c r="AN472" s="10">
        <f>3/24000000*OO[[#This Row],[96 (30JUN1985 21:00:00)-Water Temperature (C)]]*OO[[#This Row],[38]]</f>
        <v>8.2057282288437485E-9</v>
      </c>
      <c r="AO472" s="10">
        <f>3/24000000*OO[[#This Row],[97 (01JUL1985 00:00:00)-Water Temperature (C)]]*OO[[#This Row],[39]]</f>
        <v>1.0444465861165001E-7</v>
      </c>
      <c r="AP472" s="10">
        <f>3/24000000*OO[[#This Row],[98 (01JUL1985 03:00:00)-Water Temperature (C)]]*OO[[#This Row],[40]]</f>
        <v>9.7212254318437505E-7</v>
      </c>
      <c r="AQ472" s="10">
        <f>3/24000000*OO[[#This Row],[99 (01JUL1985 06:00:00)-Water Temperature (C)]]*OO[[#This Row],[41]]</f>
        <v>6.85447487635E-6</v>
      </c>
      <c r="AR472" s="10">
        <f>3/24000000*OO[[#This Row],[100 (01JUL1985 09:00:00)-Water Temperature (C)]]*OO[[#This Row],[42]]</f>
        <v>3.8495938917012501E-5</v>
      </c>
      <c r="AS472" s="10">
        <f>3/24000000*OO[[#This Row],[101 (01JUL1985 12:00:00)-Water Temperature (C)]]*OO[[#This Row],[43]]</f>
        <v>1.7210927449987499E-4</v>
      </c>
      <c r="AT472" s="10">
        <f>3/24000000*OO[[#This Row],[102 (01JUL1985 15:00:00)-Water Temperature (C)]]*OO[[#This Row],[44]]</f>
        <v>6.2542278669449995E-4</v>
      </c>
      <c r="AU472" s="10">
        <f>3/24000000*OO[[#This Row],[103 (01JUL1985 18:00:00)-Water Temperature (C)]]*OO[[#This Row],[45]]</f>
        <v>1.8809554220404999E-3</v>
      </c>
      <c r="AV472" s="10">
        <f>3/24000000*OO[[#This Row],[104 (01JUL1985 21:00:00)-Water Temperature (C)]]*OO[[#This Row],[46]]</f>
        <v>4.7650062744737506E-3</v>
      </c>
      <c r="AW472" s="10">
        <f>3/24000000*OO[[#This Row],[105 (02JUL1985 00:00:00)-Water Temperature (C)]]*OO[[#This Row],[47]]</f>
        <v>1.03547724532325E-2</v>
      </c>
      <c r="AX472" s="10">
        <f>3/24000000*OO[[#This Row],[106 (02JUL1985 03:00:00)-Water Temperature (C)]]*OO[[#This Row],[48]]</f>
        <v>1.9643051173226247E-2</v>
      </c>
      <c r="AY472" s="10">
        <f>3/24000000*OO[[#This Row],[107 (02JUL1985 06:00:00)-Water Temperature (C)]]*OO[[#This Row],[49]]</f>
        <v>3.3179870258874998E-2</v>
      </c>
      <c r="AZ472" s="10">
        <f>3/24000000*OO[[#This Row],[108 (02JUL1985 09:00:00)-Water Temperature (C)]]*OO[[#This Row],[50]]</f>
        <v>5.1721289904599996E-2</v>
      </c>
      <c r="BA472" s="10">
        <f>3/24000000*OO[[#This Row],[109 (02JUL1985 12:00:00)-Water Temperature (C)]]*OO[[#This Row],[51]]</f>
        <v>7.3414024751924989E-2</v>
      </c>
      <c r="BB472" s="10">
        <f>3/24000000*OO[[#This Row],[110 (02JUL1985 15:00:00)-Water Temperature (C)]]*OO[[#This Row],[52]]</f>
        <v>9.5913442726199977E-2</v>
      </c>
      <c r="BC472" s="10">
        <f>3/24000000*OO[[#This Row],[111 (02JUL1985 18:00:00)-Water Temperature (C)]]*OO[[#This Row],[53]]</f>
        <v>0.11680001483505001</v>
      </c>
      <c r="BD472" s="10">
        <f>3/24000000*OO[[#This Row],[112 (02JUL1985 21:00:00)-Water Temperature (C)]]*OO[[#This Row],[54]]</f>
        <v>0.13235948247270002</v>
      </c>
      <c r="BE472" s="10">
        <f>3/24000000*OO[[#This Row],[113 (03JUL1985 00:00:00)-Water Temperature (C)]]*OO[[#This Row],[55]]</f>
        <v>0.14001893085082498</v>
      </c>
      <c r="BF472" s="10">
        <f>3/24000000*OO[[#This Row],[114 (03JUL1985 03:00:00)-Water Temperature (C)]]*OO[[#This Row],[56]]</f>
        <v>0.14110079435475001</v>
      </c>
      <c r="BG472" s="10">
        <f>3/24000000*OO[[#This Row],[115 (03JUL1985 06:00:00)-Water Temperature (C)]]*OO[[#This Row],[57]]</f>
        <v>0.13683800609659999</v>
      </c>
      <c r="BH472" s="10">
        <f>3/24000000*OO[[#This Row],[116 (03JUL1985 09:00:00)-Water Temperature (C)]]*OO[[#This Row],[58]]</f>
        <v>0.13133592429179999</v>
      </c>
      <c r="BI472" s="10">
        <f>3/24000000*OO[[#This Row],[117 (03JUL1985 12:00:00)-Water Temperature (C)]]*OO[[#This Row],[59]]</f>
        <v>0.12442548067706249</v>
      </c>
      <c r="BJ472" s="10">
        <f>3/24000000*OO[[#This Row],[118 (03JUL1985 15:00:00)-Water Temperature (C)]]*OO[[#This Row],[60]]</f>
        <v>0.1157127993903125</v>
      </c>
      <c r="BK472" s="10">
        <f>3/24000000*OO[[#This Row],[119 (03JUL1985 18:00:00)-Water Temperature (C)]]*OO[[#This Row],[61]]</f>
        <v>0.10624740656112498</v>
      </c>
      <c r="BL472" s="10">
        <f>3/24000000*OO[[#This Row],[120 (03JUL1985 21:00:00)-Water Temperature (C)]]*OO[[#This Row],[62]]</f>
        <v>9.5351438303137484E-2</v>
      </c>
      <c r="BM472" s="10">
        <f>3/24000000*OO[[#This Row],[121 (04JUL1985 00:00:00)-Water Temperature (C)]]*OO[[#This Row],[63]]</f>
        <v>8.4095425143124999E-2</v>
      </c>
      <c r="BN472" s="10">
        <f>3/24000000*OO[[#This Row],[122 (04JUL1985 03:00:00)-Water Temperature (C)]]*OO[[#This Row],[64]]</f>
        <v>7.3856038816349986E-2</v>
      </c>
      <c r="BO472" s="10">
        <f>3/24000000*OO[[#This Row],[123 (04JUL1985 06:00:00)-Water Temperature (C)]]*OO[[#This Row],[65]]</f>
        <v>6.4752973575937497E-2</v>
      </c>
      <c r="BP472" s="10">
        <f>3/24000000*OO[[#This Row],[124 (04JUL1985 09:00:00)-Water Temperature (C)]]*OO[[#This Row],[66]]</f>
        <v>5.7301801726399995E-2</v>
      </c>
      <c r="BQ472" s="10">
        <f>3/24000000*OO[[#This Row],[125 (04JUL1985 12:00:00)-Water Temperature (C)]]*OO[[#This Row],[67]]</f>
        <v>5.0512133324249996E-2</v>
      </c>
      <c r="BR472" s="10">
        <f>3/24000000*OO[[#This Row],[126 (04JUL1985 15:00:00)-Water Temperature (C)]]*OO[[#This Row],[68]]</f>
        <v>4.4658943764824995E-2</v>
      </c>
      <c r="BS472" s="10">
        <f>3/24000000*OO[[#This Row],[127 (04JUL1985 18:00:00)-Water Temperature (C)]]*OO[[#This Row],[69]]</f>
        <v>3.9213639584474998E-2</v>
      </c>
      <c r="BT472" s="10">
        <f>3/24000000*OO[[#This Row],[128 (04JUL1985 21:00:00)-Water Temperature (C)]]*OO[[#This Row],[70]]</f>
        <v>3.4313764704674996E-2</v>
      </c>
      <c r="BU472" s="10">
        <f>3/24000000*OO[[#This Row],[129 (05JUL1985 00:00:00)-Water Temperature (C)]]*OO[[#This Row],[71]]</f>
        <v>3.0077675174099996E-2</v>
      </c>
      <c r="BV472" s="10">
        <f>3/24000000*OO[[#This Row],[130 (05JUL1985 03:00:00)-Water Temperature (C)]]*OO[[#This Row],[72]]</f>
        <v>2.6431761183051249E-2</v>
      </c>
      <c r="BW472" s="10">
        <f>3/24000000*OO[[#This Row],[131 (05JUL1985 06:00:00)-Water Temperature (C)]]*OO[[#This Row],[73]]</f>
        <v>2.3303749110215002E-2</v>
      </c>
      <c r="BX472" s="10">
        <f>3/24000000*OO[[#This Row],[132 (05JUL1985 09:00:00)-Water Temperature (C)]]*OO[[#This Row],[74]]</f>
        <v>2.0960168563038745E-2</v>
      </c>
      <c r="BY472" s="10">
        <f>3/24000000*OO[[#This Row],[133 (05JUL1985 12:00:00)-Water Temperature (C)]]*OO[[#This Row],[75]]</f>
        <v>1.8811209825281248E-2</v>
      </c>
      <c r="BZ472" s="10">
        <f>3/24000000*OO[[#This Row],[134 (05JUL1985 15:00:00)-Water Temperature (C)]]*OO[[#This Row],[76]]</f>
        <v>1.7001211431849999E-2</v>
      </c>
      <c r="CA472" s="10">
        <f>3/24000000*OO[[#This Row],[135 (05JUL1985 18:00:00)-Water Temperature (C)]]*OO[[#This Row],[77]]</f>
        <v>1.5466526975034998E-2</v>
      </c>
      <c r="CB472" s="10">
        <f>3/24000000*OO[[#This Row],[136 (05JUL1985 21:00:00)-Water Temperature (C)]]*OO[[#This Row],[78]]</f>
        <v>1.4032891774089999E-2</v>
      </c>
      <c r="CC472" s="10">
        <f>3/24000000*OO[[#This Row],[137 (06JUL1985 00:00:00)-Water Temperature (C)]]*OO[[#This Row],[79]]</f>
        <v>1.265672621665E-2</v>
      </c>
      <c r="CD472" s="10">
        <f>3/24000000*OO[[#This Row],[138 (06JUL1985 03:00:00)-Water Temperature (C)]]*OO[[#This Row],[80]]</f>
        <v>1.1425694087154999E-2</v>
      </c>
      <c r="CE472" s="10">
        <f>3/24000000*OO[[#This Row],[139 (06JUL1985 06:00:00)-Water Temperature (C)]]*OO[[#This Row],[81]]</f>
        <v>1.040387765865E-2</v>
      </c>
      <c r="CF472" s="10">
        <f>3/24000000*OO[[#This Row],[140 (06JUL1985 09:00:00)-Water Temperature (C)]]*OO[[#This Row],[82]]</f>
        <v>9.7475821107875001E-3</v>
      </c>
      <c r="CG472" s="10">
        <f>3/24000000*OO[[#This Row],[141 (06JUL1985 12:00:00)-Water Temperature (C)]]*OO[[#This Row],[83]]</f>
        <v>9.1523569861150008E-3</v>
      </c>
      <c r="CH472" s="10">
        <f>3/24000000*OO[[#This Row],[142 (06JUL1985 15:00:00)-Water Temperature (C)]]*OO[[#This Row],[84]]</f>
        <v>8.6157808404499995E-3</v>
      </c>
      <c r="CI472" s="10">
        <f>3/24000000*OO[[#This Row],[143 (06JUL1985 18:00:00)-Water Temperature (C)]]*OO[[#This Row],[85]]</f>
        <v>8.1694237428474991E-3</v>
      </c>
      <c r="CJ472" s="10">
        <f>3/24000000*OO[[#This Row],[144 (06JUL1985 21:00:00)-Water Temperature (C)]]*OO[[#This Row],[86]]</f>
        <v>7.6560538916475001E-3</v>
      </c>
      <c r="CK472" s="10">
        <f>3/24000000*OO[[#This Row],[145 (07JUL1985 00:00:00)-Water Temperature (C)]]*OO[[#This Row],[87]]</f>
        <v>7.07116757412375E-3</v>
      </c>
      <c r="CL472" s="10">
        <f>3/24000000*OO[[#This Row],[146 (07JUL1985 03:00:00)-Water Temperature (C)]]*OO[[#This Row],[88]]</f>
        <v>6.5477222090374997E-3</v>
      </c>
      <c r="CM472" s="10">
        <f>3/24000000*OO[[#This Row],[147 (07JUL1985 06:00:00)-Water Temperature (C)]]*OO[[#This Row],[89]]</f>
        <v>6.080437323479999E-3</v>
      </c>
      <c r="CN472" s="10">
        <f>3/24000000*OO[[#This Row],[148 (07JUL1985 09:00:00)-Water Temperature (C)]]*OO[[#This Row],[90]]</f>
        <v>5.7769902533E-3</v>
      </c>
      <c r="CO472" s="10">
        <f>3/24000000*OO[[#This Row],[149 (07JUL1985 12:00:00)-Water Temperature (C)]]*OO[[#This Row],[91]]</f>
        <v>5.5274384128562492E-3</v>
      </c>
      <c r="CP472" s="10">
        <f>3/24000000*OO[[#This Row],[150 (07JUL1985 15:00:00)-Water Temperature (C)]]*OO[[#This Row],[92]]</f>
        <v>5.2851014991599993E-3</v>
      </c>
      <c r="CQ472" s="10">
        <f>3/24000000*OO[[#This Row],[151 (07JUL1985 18:00:00)-Water Temperature (C)]]*OO[[#This Row],[93]]</f>
        <v>5.0638300576799997E-3</v>
      </c>
      <c r="CR472" s="10">
        <f>3/24000000*OO[[#This Row],[152 (07JUL1985 21:00:00)-Water Temperature (C)]]*OO[[#This Row],[94]]</f>
        <v>4.78845679815E-3</v>
      </c>
      <c r="CS472" s="10">
        <f>3/24000000*OO[[#This Row],[153 (08JUL1985 00:00:00)-Water Temperature (C)]]*OO[[#This Row],[95]]</f>
        <v>4.4880437379824995E-3</v>
      </c>
      <c r="CT472" s="10">
        <f>3/24000000*OO[[#This Row],[154 (08JUL1985 03:00:00)-Water Temperature (C)]]*OO[[#This Row],[96]]</f>
        <v>4.2071895421199991E-3</v>
      </c>
      <c r="CU472" s="10">
        <f>3/24000000*OO[[#This Row],[155 (08JUL1985 06:00:00)-Water Temperature (C)]]*OO[[#This Row],[97]]</f>
        <v>3.9556069886537495E-3</v>
      </c>
      <c r="CV472" s="10">
        <f>3/24000000*OO[[#This Row],[156 (08JUL1985 09:00:00)-Water Temperature (C)]]*OO[[#This Row],[98]]</f>
        <v>3.7311971072599998E-3</v>
      </c>
      <c r="CW472" s="10">
        <f>3/24000000*OO[[#This Row],[157 (08JUL1985 12:00:00)-Water Temperature (C)]]*OO[[#This Row],[99]]</f>
        <v>3.5663299517699996E-3</v>
      </c>
    </row>
    <row r="473" spans="1:101" x14ac:dyDescent="0.35">
      <c r="A473" t="s">
        <v>480</v>
      </c>
      <c r="B473">
        <v>749.49099999999999</v>
      </c>
      <c r="C473" s="10">
        <f>3/24*OO[[#This Row],[59 (26JUN1985 06:00:00)-Water Temperature (C)]]*OO[[#This Row],[1]]/SUM(OO[1])</f>
        <v>0</v>
      </c>
      <c r="D473" s="10">
        <f>3/24*OO[[#This Row],[60 (26JUN1985 09:00:00)-Water Temperature (C)]]*OO[[#This Row],[2]]/SUM(OO[2])</f>
        <v>0</v>
      </c>
      <c r="E473" s="10">
        <f>3/24*OO[[#This Row],[61 (26JUN1985 12:00:00)-Water Temperature (C)]]*OO[[#This Row],[3]]/SUM(OO[3])</f>
        <v>0</v>
      </c>
      <c r="F473" s="10">
        <f>3/24*OO[[#This Row],[62 (26JUN1985 15:00:00)-Water Temperature (C)]]*OO[[#This Row],[4]]/SUM(OO[4])</f>
        <v>0</v>
      </c>
      <c r="G473" s="10">
        <f>3/24*OO[[#This Row],[63 (26JUN1985 18:00:00)-Water Temperature (C)]]*OO[[#This Row],[5]]/SUM(OO[5])</f>
        <v>0</v>
      </c>
      <c r="H473" s="10">
        <f>3/24*OO[[#This Row],[64 (26JUN1985 21:00:00)-Water Temperature (C)]]*OO[[#This Row],[6]]/SUM(OO[6])</f>
        <v>0</v>
      </c>
      <c r="I473" s="10">
        <f>3/24*OO[[#This Row],[65 (27JUN1985 00:00:00)-Water Temperature (C)]]*OO[[#This Row],[7]]/SUM(OO[7])</f>
        <v>0</v>
      </c>
      <c r="J473" s="10">
        <f>3/24*OO[[#This Row],[66 (27JUN1985 03:00:00)-Water Temperature (C)]]*OO[[#This Row],[8]]/SUM(OO[8])</f>
        <v>0</v>
      </c>
      <c r="K473" s="10">
        <f>3/24*OO[[#This Row],[67 (27JUN1985 06:00:00)-Water Temperature (C)]]*OO[[#This Row],[9]]/SUM(OO[9])</f>
        <v>0</v>
      </c>
      <c r="L473" s="10">
        <f>3/24*OO[[#This Row],[68 (27JUN1985 09:00:00)-Water Temperature (C)]]*OO[[#This Row],[10]]/SUM(OO[10])</f>
        <v>0</v>
      </c>
      <c r="M473" s="10">
        <f>3/24*OO[[#This Row],[69 (27JUN1985 12:00:00)-Water Temperature (C)]]*OO[[#This Row],[11]]/SUM(OO[11])</f>
        <v>0</v>
      </c>
      <c r="N473" s="10">
        <f>3/24*OO[[#This Row],[70 (27JUN1985 15:00:00)-Water Temperature (C)]]*OO[[#This Row],[12]]/SUM(OO[12])</f>
        <v>0</v>
      </c>
      <c r="O473" s="10">
        <f>3/24*OO[[#This Row],[71 (27JUN1985 18:00:00)-Water Temperature (C)]]*OO[[#This Row],[13]]/SUM(OO[13])</f>
        <v>0</v>
      </c>
      <c r="P473" s="10">
        <f>3/24*OO[[#This Row],[72 (27JUN1985 21:00:00)-Water Temperature (C)]]*OO[[#This Row],[14]]/SUM(OO[14])</f>
        <v>0</v>
      </c>
      <c r="Q473" s="10">
        <f>3/24*OO[[#This Row],[73 (28JUN1985 00:00:00)-Water Temperature (C)]]*OO[[#This Row],[15]]/SUM(OO[15])</f>
        <v>0</v>
      </c>
      <c r="R473" s="10">
        <f>3/24*OO[[#This Row],[74 (28JUN1985 03:00:00)-Water Temperature (C)]]*OO[[#This Row],[16]]/SUM(OO[16])</f>
        <v>0</v>
      </c>
      <c r="S473" s="10">
        <f>3/24*OO[[#This Row],[75 (28JUN1985 06:00:00)-Water Temperature (C)]]*OO[[#This Row],[17]]/SUM(OO[17])</f>
        <v>0</v>
      </c>
      <c r="T473" s="10">
        <f>3/24*OO[[#This Row],[76 (28JUN1985 09:00:00)-Water Temperature (C)]]*OO[[#This Row],[18]]/SUM(OO[18])</f>
        <v>0</v>
      </c>
      <c r="U473" s="10">
        <f>3/24*OO[[#This Row],[77 (28JUN1985 12:00:00)-Water Temperature (C)]]*OO[[#This Row],[19]]/SUM(OO[19])</f>
        <v>0</v>
      </c>
      <c r="V473" s="10">
        <f>3/24000000*OO[[#This Row],[78 (28JUN1985 15:00:00)-Water Temperature (C)]]*OO[[#This Row],[20]]</f>
        <v>0</v>
      </c>
      <c r="W473" s="10">
        <f>3/24000000*OO[[#This Row],[79 (28JUN1985 18:00:00)-Water Temperature (C)]]*OO[[#This Row],[21]]</f>
        <v>0</v>
      </c>
      <c r="X473" s="10">
        <f>3/24000000*OO[[#This Row],[80 (28JUN1985 21:00:00)-Water Temperature (C)]]*OO[[#This Row],[22]]</f>
        <v>0</v>
      </c>
      <c r="Y473" s="10">
        <f>3/24000000*OO[[#This Row],[81 (29JUN1985 00:00:00)-Water Temperature (C)]]*OO[[#This Row],[23]]</f>
        <v>0</v>
      </c>
      <c r="Z473" s="10">
        <f>3/24000000*OO[[#This Row],[82 (29JUN1985 03:00:00)-Water Temperature (C)]]*OO[[#This Row],[24]]</f>
        <v>0</v>
      </c>
      <c r="AA473" s="10">
        <f>3/24000000*OO[[#This Row],[83 (29JUN1985 06:00:00)-Water Temperature (C)]]*OO[[#This Row],[25]]</f>
        <v>0</v>
      </c>
      <c r="AB473" s="10">
        <f>3/24000000*OO[[#This Row],[84 (29JUN1985 09:00:00)-Water Temperature (C)]]*OO[[#This Row],[26]]</f>
        <v>0</v>
      </c>
      <c r="AC473" s="10">
        <f>3/24000000*OO[[#This Row],[85 (29JUN1985 12:00:00)-Water Temperature (C)]]*OO[[#This Row],[27]]</f>
        <v>1.0676231025354999E-39</v>
      </c>
      <c r="AD473" s="10">
        <f>3/24000000*OO[[#This Row],[86 (29JUN1985 15:00:00)-Water Temperature (C)]]*OO[[#This Row],[28]]</f>
        <v>3.7590380997999997E-34</v>
      </c>
      <c r="AE473" s="10">
        <f>3/24000000*OO[[#This Row],[88 (29JUN1985 21:00:00)-Water Temperature (C)]]*OO[[#This Row],[30]]</f>
        <v>7.660293949237501E-26</v>
      </c>
      <c r="AF473" s="10">
        <f>3/24000000*OO[[#This Row],[88 (29JUN1985 21:00:00)-Water Temperature (C)]]*OO[[#This Row],[30]]</f>
        <v>7.660293949237501E-26</v>
      </c>
      <c r="AG473" s="10">
        <f>3/24000000*OO[[#This Row],[89 (30JUN1985 00:00:00)-Water Temperature (C)]]*OO[[#This Row],[31]]</f>
        <v>1.2105004420125001E-22</v>
      </c>
      <c r="AH473" s="10">
        <f>3/24000000*OO[[#This Row],[90 (30JUN1985 03:00:00)-Water Temperature (C)]]*OO[[#This Row],[32]]</f>
        <v>6.9985167358899999E-20</v>
      </c>
      <c r="AI473" s="10">
        <f>3/24000000*OO[[#This Row],[91 (30JUN1985 06:00:00)-Water Temperature (C)]]*OO[[#This Row],[33]]</f>
        <v>1.7853745625449999E-17</v>
      </c>
      <c r="AJ473" s="10">
        <f>3/24000000*OO[[#This Row],[92 (30JUN1985 09:00:00)-Water Temperature (C)]]*OO[[#This Row],[34]]</f>
        <v>2.3163860083000001E-15</v>
      </c>
      <c r="AK473" s="10">
        <f>3/24000000*OO[[#This Row],[93 (30JUN1985 12:00:00)-Water Temperature (C)]]*OO[[#This Row],[35]]</f>
        <v>1.6765500431765001E-13</v>
      </c>
      <c r="AL473" s="10">
        <f>3/24000000*OO[[#This Row],[94 (30JUN1985 15:00:00)-Water Temperature (C)]]*OO[[#This Row],[36]]</f>
        <v>7.3297389138999996E-12</v>
      </c>
      <c r="AM473" s="10">
        <f>3/24000000*OO[[#This Row],[95 (30JUN1985 18:00:00)-Water Temperature (C)]]*OO[[#This Row],[37]]</f>
        <v>2.0591188876159997E-10</v>
      </c>
      <c r="AN473" s="10">
        <f>3/24000000*OO[[#This Row],[96 (30JUN1985 21:00:00)-Water Temperature (C)]]*OO[[#This Row],[38]]</f>
        <v>3.8907112477387501E-9</v>
      </c>
      <c r="AO473" s="10">
        <f>3/24000000*OO[[#This Row],[97 (01JUL1985 00:00:00)-Water Temperature (C)]]*OO[[#This Row],[39]]</f>
        <v>5.1724310917499994E-8</v>
      </c>
      <c r="AP473" s="10">
        <f>3/24000000*OO[[#This Row],[98 (01JUL1985 03:00:00)-Water Temperature (C)]]*OO[[#This Row],[40]]</f>
        <v>5.0209783354575E-7</v>
      </c>
      <c r="AQ473" s="10">
        <f>3/24000000*OO[[#This Row],[99 (01JUL1985 06:00:00)-Water Temperature (C)]]*OO[[#This Row],[41]]</f>
        <v>3.6872852800525002E-6</v>
      </c>
      <c r="AR473" s="10">
        <f>3/24000000*OO[[#This Row],[100 (01JUL1985 09:00:00)-Water Temperature (C)]]*OO[[#This Row],[42]]</f>
        <v>2.1512355457899999E-5</v>
      </c>
      <c r="AS473" s="10">
        <f>3/24000000*OO[[#This Row],[101 (01JUL1985 12:00:00)-Water Temperature (C)]]*OO[[#This Row],[43]]</f>
        <v>9.9722839699212498E-5</v>
      </c>
      <c r="AT473" s="10">
        <f>3/24000000*OO[[#This Row],[102 (01JUL1985 15:00:00)-Water Temperature (C)]]*OO[[#This Row],[44]]</f>
        <v>3.7490621730737499E-4</v>
      </c>
      <c r="AU473" s="10">
        <f>3/24000000*OO[[#This Row],[103 (01JUL1985 18:00:00)-Water Temperature (C)]]*OO[[#This Row],[45]]</f>
        <v>1.1643743831538751E-3</v>
      </c>
      <c r="AV473" s="10">
        <f>3/24000000*OO[[#This Row],[104 (01JUL1985 21:00:00)-Water Temperature (C)]]*OO[[#This Row],[46]]</f>
        <v>3.0428013478387495E-3</v>
      </c>
      <c r="AW473" s="10">
        <f>3/24000000*OO[[#This Row],[105 (02JUL1985 00:00:00)-Water Temperature (C)]]*OO[[#This Row],[47]]</f>
        <v>6.816545227912499E-3</v>
      </c>
      <c r="AX473" s="10">
        <f>3/24000000*OO[[#This Row],[106 (02JUL1985 03:00:00)-Water Temperature (C)]]*OO[[#This Row],[48]]</f>
        <v>1.3323091549312499E-2</v>
      </c>
      <c r="AY473" s="10">
        <f>3/24000000*OO[[#This Row],[107 (02JUL1985 06:00:00)-Water Temperature (C)]]*OO[[#This Row],[49]]</f>
        <v>2.3168019857103751E-2</v>
      </c>
      <c r="AZ473" s="10">
        <f>3/24000000*OO[[#This Row],[108 (02JUL1985 09:00:00)-Water Temperature (C)]]*OO[[#This Row],[50]]</f>
        <v>3.7094374836187501E-2</v>
      </c>
      <c r="BA473" s="10">
        <f>3/24000000*OO[[#This Row],[109 (02JUL1985 12:00:00)-Water Temperature (C)]]*OO[[#This Row],[51]]</f>
        <v>5.4009723242812495E-2</v>
      </c>
      <c r="BB473" s="10">
        <f>3/24000000*OO[[#This Row],[110 (02JUL1985 15:00:00)-Water Temperature (C)]]*OO[[#This Row],[52]]</f>
        <v>7.2253360085262494E-2</v>
      </c>
      <c r="BC473" s="10">
        <f>3/24000000*OO[[#This Row],[111 (02JUL1985 18:00:00)-Water Temperature (C)]]*OO[[#This Row],[53]]</f>
        <v>8.9928779022299996E-2</v>
      </c>
      <c r="BD473" s="10">
        <f>3/24000000*OO[[#This Row],[112 (02JUL1985 21:00:00)-Water Temperature (C)]]*OO[[#This Row],[54]]</f>
        <v>0.10406890579359998</v>
      </c>
      <c r="BE473" s="10">
        <f>3/24000000*OO[[#This Row],[113 (03JUL1985 00:00:00)-Water Temperature (C)]]*OO[[#This Row],[55]]</f>
        <v>0.11240238437777499</v>
      </c>
      <c r="BF473" s="10">
        <f>3/24000000*OO[[#This Row],[114 (03JUL1985 03:00:00)-Water Temperature (C)]]*OO[[#This Row],[56]]</f>
        <v>0.1155868454836</v>
      </c>
      <c r="BG473" s="10">
        <f>3/24000000*OO[[#This Row],[115 (03JUL1985 06:00:00)-Water Temperature (C)]]*OO[[#This Row],[57]]</f>
        <v>0.11431581163174999</v>
      </c>
      <c r="BH473" s="10">
        <f>3/24000000*OO[[#This Row],[116 (03JUL1985 09:00:00)-Water Temperature (C)]]*OO[[#This Row],[58]]</f>
        <v>0.11171570055056251</v>
      </c>
      <c r="BI473" s="10">
        <f>3/24000000*OO[[#This Row],[117 (03JUL1985 12:00:00)-Water Temperature (C)]]*OO[[#This Row],[59]]</f>
        <v>0.10745612195934999</v>
      </c>
      <c r="BJ473" s="10">
        <f>3/24000000*OO[[#This Row],[118 (03JUL1985 15:00:00)-Water Temperature (C)]]*OO[[#This Row],[60]]</f>
        <v>0.1013204769132125</v>
      </c>
      <c r="BK473" s="10">
        <f>3/24000000*OO[[#This Row],[119 (03JUL1985 18:00:00)-Water Temperature (C)]]*OO[[#This Row],[61]]</f>
        <v>9.4130651563325007E-2</v>
      </c>
      <c r="BL473" s="10">
        <f>3/24000000*OO[[#This Row],[120 (03JUL1985 21:00:00)-Water Temperature (C)]]*OO[[#This Row],[62]]</f>
        <v>8.5392395299049989E-2</v>
      </c>
      <c r="BM473" s="10">
        <f>3/24000000*OO[[#This Row],[121 (04JUL1985 00:00:00)-Water Temperature (C)]]*OO[[#This Row],[63]]</f>
        <v>7.6090952627862501E-2</v>
      </c>
      <c r="BN473" s="10">
        <f>3/24000000*OO[[#This Row],[122 (04JUL1985 03:00:00)-Water Temperature (C)]]*OO[[#This Row],[64]]</f>
        <v>6.7476099728950009E-2</v>
      </c>
      <c r="BO473" s="10">
        <f>3/24000000*OO[[#This Row],[123 (04JUL1985 06:00:00)-Water Temperature (C)]]*OO[[#This Row],[65]]</f>
        <v>5.9718987786099999E-2</v>
      </c>
      <c r="BP473" s="10">
        <f>3/24000000*OO[[#This Row],[124 (04JUL1985 09:00:00)-Water Temperature (C)]]*OO[[#This Row],[66]]</f>
        <v>5.3300832581999996E-2</v>
      </c>
      <c r="BQ473" s="10">
        <f>3/24000000*OO[[#This Row],[125 (04JUL1985 12:00:00)-Water Temperature (C)]]*OO[[#This Row],[67]]</f>
        <v>4.7362882815300003E-2</v>
      </c>
      <c r="BR473" s="10">
        <f>3/24000000*OO[[#This Row],[126 (04JUL1985 15:00:00)-Water Temperature (C)]]*OO[[#This Row],[68]]</f>
        <v>4.2163730493187501E-2</v>
      </c>
      <c r="BS473" s="10">
        <f>3/24000000*OO[[#This Row],[127 (04JUL1985 18:00:00)-Water Temperature (C)]]*OO[[#This Row],[69]]</f>
        <v>3.7251807730049998E-2</v>
      </c>
      <c r="BT473" s="10">
        <f>3/24000000*OO[[#This Row],[128 (04JUL1985 21:00:00)-Water Temperature (C)]]*OO[[#This Row],[70]]</f>
        <v>3.2780126360699997E-2</v>
      </c>
      <c r="BU473" s="10">
        <f>3/24000000*OO[[#This Row],[129 (05JUL1985 00:00:00)-Water Temperature (C)]]*OO[[#This Row],[71]]</f>
        <v>2.8880077825087492E-2</v>
      </c>
      <c r="BV473" s="10">
        <f>3/24000000*OO[[#This Row],[130 (05JUL1985 03:00:00)-Water Temperature (C)]]*OO[[#This Row],[72]]</f>
        <v>2.5503363262798749E-2</v>
      </c>
      <c r="BW473" s="10">
        <f>3/24000000*OO[[#This Row],[131 (05JUL1985 06:00:00)-Water Temperature (C)]]*OO[[#This Row],[73]]</f>
        <v>2.2592479744468749E-2</v>
      </c>
      <c r="BX473" s="10">
        <f>3/24000000*OO[[#This Row],[132 (05JUL1985 09:00:00)-Water Temperature (C)]]*OO[[#This Row],[74]]</f>
        <v>2.0393085712900001E-2</v>
      </c>
      <c r="BY473" s="10">
        <f>3/24000000*OO[[#This Row],[133 (05JUL1985 12:00:00)-Water Temperature (C)]]*OO[[#This Row],[75]]</f>
        <v>1.836525493334E-2</v>
      </c>
      <c r="BZ473" s="10">
        <f>3/24000000*OO[[#This Row],[134 (05JUL1985 15:00:00)-Water Temperature (C)]]*OO[[#This Row],[76]]</f>
        <v>1.6643178695483749E-2</v>
      </c>
      <c r="CA473" s="10">
        <f>3/24000000*OO[[#This Row],[135 (05JUL1985 18:00:00)-Water Temperature (C)]]*OO[[#This Row],[77]]</f>
        <v>1.5171375949852498E-2</v>
      </c>
      <c r="CB473" s="10">
        <f>3/24000000*OO[[#This Row],[136 (05JUL1985 21:00:00)-Water Temperature (C)]]*OO[[#This Row],[78]]</f>
        <v>1.3793052881250002E-2</v>
      </c>
      <c r="CC473" s="10">
        <f>3/24000000*OO[[#This Row],[137 (06JUL1985 00:00:00)-Water Temperature (C)]]*OO[[#This Row],[79]]</f>
        <v>1.24722263161325E-2</v>
      </c>
      <c r="CD473" s="10">
        <f>3/24000000*OO[[#This Row],[138 (06JUL1985 03:00:00)-Water Temperature (C)]]*OO[[#This Row],[80]]</f>
        <v>1.1290159728749999E-2</v>
      </c>
      <c r="CE473" s="10">
        <f>3/24000000*OO[[#This Row],[139 (06JUL1985 06:00:00)-Water Temperature (C)]]*OO[[#This Row],[81]]</f>
        <v>1.0308691593684999E-2</v>
      </c>
      <c r="CF473" s="10">
        <f>3/24000000*OO[[#This Row],[140 (06JUL1985 09:00:00)-Water Temperature (C)]]*OO[[#This Row],[82]]</f>
        <v>9.6712659700949992E-3</v>
      </c>
      <c r="CG473" s="10">
        <f>3/24000000*OO[[#This Row],[141 (06JUL1985 12:00:00)-Water Temperature (C)]]*OO[[#This Row],[83]]</f>
        <v>9.0919861909200001E-3</v>
      </c>
      <c r="CH473" s="10">
        <f>3/24000000*OO[[#This Row],[142 (06JUL1985 15:00:00)-Water Temperature (C)]]*OO[[#This Row],[84]]</f>
        <v>8.5670928400749993E-3</v>
      </c>
      <c r="CI473" s="10">
        <f>3/24000000*OO[[#This Row],[143 (06JUL1985 18:00:00)-Water Temperature (C)]]*OO[[#This Row],[85]]</f>
        <v>8.1248659319499983E-3</v>
      </c>
      <c r="CJ473" s="10">
        <f>3/24000000*OO[[#This Row],[144 (06JUL1985 21:00:00)-Water Temperature (C)]]*OO[[#This Row],[86]]</f>
        <v>7.6208810358149998E-3</v>
      </c>
      <c r="CK473" s="10">
        <f>3/24000000*OO[[#This Row],[145 (07JUL1985 00:00:00)-Water Temperature (C)]]*OO[[#This Row],[87]]</f>
        <v>7.0527034985749994E-3</v>
      </c>
      <c r="CL473" s="10">
        <f>3/24000000*OO[[#This Row],[146 (07JUL1985 03:00:00)-Water Temperature (C)]]*OO[[#This Row],[88]]</f>
        <v>6.5448837014174992E-3</v>
      </c>
      <c r="CM473" s="10">
        <f>3/24000000*OO[[#This Row],[147 (07JUL1985 06:00:00)-Water Temperature (C)]]*OO[[#This Row],[89]]</f>
        <v>6.0939323927999998E-3</v>
      </c>
      <c r="CN473" s="10">
        <f>3/24000000*OO[[#This Row],[148 (07JUL1985 09:00:00)-Water Temperature (C)]]*OO[[#This Row],[90]]</f>
        <v>5.7991638862124988E-3</v>
      </c>
      <c r="CO473" s="10">
        <f>3/24000000*OO[[#This Row],[149 (07JUL1985 12:00:00)-Water Temperature (C)]]*OO[[#This Row],[91]]</f>
        <v>5.5557366397087499E-3</v>
      </c>
      <c r="CP473" s="10">
        <f>3/24000000*OO[[#This Row],[150 (07JUL1985 15:00:00)-Water Temperature (C)]]*OO[[#This Row],[92]]</f>
        <v>5.3173335428800001E-3</v>
      </c>
      <c r="CQ473" s="10">
        <f>3/24000000*OO[[#This Row],[151 (07JUL1985 18:00:00)-Water Temperature (C)]]*OO[[#This Row],[93]]</f>
        <v>5.0970489944499996E-3</v>
      </c>
      <c r="CR473" s="10">
        <f>3/24000000*OO[[#This Row],[152 (07JUL1985 21:00:00)-Water Temperature (C)]]*OO[[#This Row],[94]]</f>
        <v>4.8246138252099995E-3</v>
      </c>
      <c r="CS473" s="10">
        <f>3/24000000*OO[[#This Row],[153 (08JUL1985 00:00:00)-Water Temperature (C)]]*OO[[#This Row],[95]]</f>
        <v>4.5296822697750002E-3</v>
      </c>
      <c r="CT473" s="10">
        <f>3/24000000*OO[[#This Row],[154 (08JUL1985 03:00:00)-Water Temperature (C)]]*OO[[#This Row],[96]]</f>
        <v>4.2548605324274997E-3</v>
      </c>
      <c r="CU473" s="10">
        <f>3/24000000*OO[[#This Row],[155 (08JUL1985 06:00:00)-Water Temperature (C)]]*OO[[#This Row],[97]]</f>
        <v>4.0099481835299995E-3</v>
      </c>
      <c r="CV473" s="10">
        <f>3/24000000*OO[[#This Row],[156 (08JUL1985 09:00:00)-Water Temperature (C)]]*OO[[#This Row],[98]]</f>
        <v>3.7915655507200002E-3</v>
      </c>
      <c r="CW473" s="10">
        <f>3/24000000*OO[[#This Row],[157 (08JUL1985 12:00:00)-Water Temperature (C)]]*OO[[#This Row],[99]]</f>
        <v>3.6294380422462495E-3</v>
      </c>
    </row>
    <row r="474" spans="1:101" x14ac:dyDescent="0.35">
      <c r="A474" t="s">
        <v>481</v>
      </c>
      <c r="B474">
        <v>750.64919999999995</v>
      </c>
      <c r="C474" s="10">
        <f>3/24*OO[[#This Row],[59 (26JUN1985 06:00:00)-Water Temperature (C)]]*OO[[#This Row],[1]]/SUM(OO[1])</f>
        <v>0</v>
      </c>
      <c r="D474" s="10">
        <f>3/24*OO[[#This Row],[60 (26JUN1985 09:00:00)-Water Temperature (C)]]*OO[[#This Row],[2]]/SUM(OO[2])</f>
        <v>0</v>
      </c>
      <c r="E474" s="10">
        <f>3/24*OO[[#This Row],[61 (26JUN1985 12:00:00)-Water Temperature (C)]]*OO[[#This Row],[3]]/SUM(OO[3])</f>
        <v>0</v>
      </c>
      <c r="F474" s="10">
        <f>3/24*OO[[#This Row],[62 (26JUN1985 15:00:00)-Water Temperature (C)]]*OO[[#This Row],[4]]/SUM(OO[4])</f>
        <v>0</v>
      </c>
      <c r="G474" s="10">
        <f>3/24*OO[[#This Row],[63 (26JUN1985 18:00:00)-Water Temperature (C)]]*OO[[#This Row],[5]]/SUM(OO[5])</f>
        <v>0</v>
      </c>
      <c r="H474" s="10">
        <f>3/24*OO[[#This Row],[64 (26JUN1985 21:00:00)-Water Temperature (C)]]*OO[[#This Row],[6]]/SUM(OO[6])</f>
        <v>0</v>
      </c>
      <c r="I474" s="10">
        <f>3/24*OO[[#This Row],[65 (27JUN1985 00:00:00)-Water Temperature (C)]]*OO[[#This Row],[7]]/SUM(OO[7])</f>
        <v>0</v>
      </c>
      <c r="J474" s="10">
        <f>3/24*OO[[#This Row],[66 (27JUN1985 03:00:00)-Water Temperature (C)]]*OO[[#This Row],[8]]/SUM(OO[8])</f>
        <v>0</v>
      </c>
      <c r="K474" s="10">
        <f>3/24*OO[[#This Row],[67 (27JUN1985 06:00:00)-Water Temperature (C)]]*OO[[#This Row],[9]]/SUM(OO[9])</f>
        <v>0</v>
      </c>
      <c r="L474" s="10">
        <f>3/24*OO[[#This Row],[68 (27JUN1985 09:00:00)-Water Temperature (C)]]*OO[[#This Row],[10]]/SUM(OO[10])</f>
        <v>0</v>
      </c>
      <c r="M474" s="10">
        <f>3/24*OO[[#This Row],[69 (27JUN1985 12:00:00)-Water Temperature (C)]]*OO[[#This Row],[11]]/SUM(OO[11])</f>
        <v>0</v>
      </c>
      <c r="N474" s="10">
        <f>3/24*OO[[#This Row],[70 (27JUN1985 15:00:00)-Water Temperature (C)]]*OO[[#This Row],[12]]/SUM(OO[12])</f>
        <v>0</v>
      </c>
      <c r="O474" s="10">
        <f>3/24*OO[[#This Row],[71 (27JUN1985 18:00:00)-Water Temperature (C)]]*OO[[#This Row],[13]]/SUM(OO[13])</f>
        <v>0</v>
      </c>
      <c r="P474" s="10">
        <f>3/24*OO[[#This Row],[72 (27JUN1985 21:00:00)-Water Temperature (C)]]*OO[[#This Row],[14]]/SUM(OO[14])</f>
        <v>0</v>
      </c>
      <c r="Q474" s="10">
        <f>3/24*OO[[#This Row],[73 (28JUN1985 00:00:00)-Water Temperature (C)]]*OO[[#This Row],[15]]/SUM(OO[15])</f>
        <v>0</v>
      </c>
      <c r="R474" s="10">
        <f>3/24*OO[[#This Row],[74 (28JUN1985 03:00:00)-Water Temperature (C)]]*OO[[#This Row],[16]]/SUM(OO[16])</f>
        <v>0</v>
      </c>
      <c r="S474" s="10">
        <f>3/24*OO[[#This Row],[75 (28JUN1985 06:00:00)-Water Temperature (C)]]*OO[[#This Row],[17]]/SUM(OO[17])</f>
        <v>0</v>
      </c>
      <c r="T474" s="10">
        <f>3/24*OO[[#This Row],[76 (28JUN1985 09:00:00)-Water Temperature (C)]]*OO[[#This Row],[18]]/SUM(OO[18])</f>
        <v>0</v>
      </c>
      <c r="U474" s="10">
        <f>3/24*OO[[#This Row],[77 (28JUN1985 12:00:00)-Water Temperature (C)]]*OO[[#This Row],[19]]/SUM(OO[19])</f>
        <v>0</v>
      </c>
      <c r="V474" s="10">
        <f>3/24000000*OO[[#This Row],[78 (28JUN1985 15:00:00)-Water Temperature (C)]]*OO[[#This Row],[20]]</f>
        <v>0</v>
      </c>
      <c r="W474" s="10">
        <f>3/24000000*OO[[#This Row],[79 (28JUN1985 18:00:00)-Water Temperature (C)]]*OO[[#This Row],[21]]</f>
        <v>0</v>
      </c>
      <c r="X474" s="10">
        <f>3/24000000*OO[[#This Row],[80 (28JUN1985 21:00:00)-Water Temperature (C)]]*OO[[#This Row],[22]]</f>
        <v>0</v>
      </c>
      <c r="Y474" s="10">
        <f>3/24000000*OO[[#This Row],[81 (29JUN1985 00:00:00)-Water Temperature (C)]]*OO[[#This Row],[23]]</f>
        <v>0</v>
      </c>
      <c r="Z474" s="10">
        <f>3/24000000*OO[[#This Row],[82 (29JUN1985 03:00:00)-Water Temperature (C)]]*OO[[#This Row],[24]]</f>
        <v>0</v>
      </c>
      <c r="AA474" s="10">
        <f>3/24000000*OO[[#This Row],[83 (29JUN1985 06:00:00)-Water Temperature (C)]]*OO[[#This Row],[25]]</f>
        <v>0</v>
      </c>
      <c r="AB474" s="10">
        <f>3/24000000*OO[[#This Row],[84 (29JUN1985 09:00:00)-Water Temperature (C)]]*OO[[#This Row],[26]]</f>
        <v>0</v>
      </c>
      <c r="AC474" s="10">
        <f>3/24000000*OO[[#This Row],[85 (29JUN1985 12:00:00)-Water Temperature (C)]]*OO[[#This Row],[27]]</f>
        <v>2.4707930627750002E-40</v>
      </c>
      <c r="AD474" s="10">
        <f>3/24000000*OO[[#This Row],[86 (29JUN1985 15:00:00)-Water Temperature (C)]]*OO[[#This Row],[28]]</f>
        <v>1.0086026173743749E-34</v>
      </c>
      <c r="AE474" s="10">
        <f>3/24000000*OO[[#This Row],[88 (29JUN1985 21:00:00)-Water Temperature (C)]]*OO[[#This Row],[30]]</f>
        <v>2.61252041750125E-26</v>
      </c>
      <c r="AF474" s="10">
        <f>3/24000000*OO[[#This Row],[88 (29JUN1985 21:00:00)-Water Temperature (C)]]*OO[[#This Row],[30]]</f>
        <v>2.61252041750125E-26</v>
      </c>
      <c r="AG474" s="10">
        <f>3/24000000*OO[[#This Row],[89 (30JUN1985 00:00:00)-Water Temperature (C)]]*OO[[#This Row],[31]]</f>
        <v>4.5026881681499995E-23</v>
      </c>
      <c r="AH474" s="10">
        <f>3/24000000*OO[[#This Row],[90 (30JUN1985 03:00:00)-Water Temperature (C)]]*OO[[#This Row],[32]]</f>
        <v>2.8056237396342497E-20</v>
      </c>
      <c r="AI474" s="10">
        <f>3/24000000*OO[[#This Row],[91 (30JUN1985 06:00:00)-Water Temperature (C)]]*OO[[#This Row],[33]]</f>
        <v>7.6523510535899993E-18</v>
      </c>
      <c r="AJ474" s="10">
        <f>3/24000000*OO[[#This Row],[92 (30JUN1985 09:00:00)-Water Temperature (C)]]*OO[[#This Row],[34]]</f>
        <v>1.0549225682875E-15</v>
      </c>
      <c r="AK474" s="10">
        <f>3/24000000*OO[[#This Row],[93 (30JUN1985 12:00:00)-Water Temperature (C)]]*OO[[#This Row],[35]]</f>
        <v>8.0621595651299995E-14</v>
      </c>
      <c r="AL474" s="10">
        <f>3/24000000*OO[[#This Row],[94 (30JUN1985 15:00:00)-Water Temperature (C)]]*OO[[#This Row],[36]]</f>
        <v>3.70126526991E-12</v>
      </c>
      <c r="AM474" s="10">
        <f>3/24000000*OO[[#This Row],[95 (30JUN1985 18:00:00)-Water Temperature (C)]]*OO[[#This Row],[37]]</f>
        <v>1.087131572308125E-10</v>
      </c>
      <c r="AN474" s="10">
        <f>3/24000000*OO[[#This Row],[96 (30JUN1985 21:00:00)-Water Temperature (C)]]*OO[[#This Row],[38]]</f>
        <v>2.142353812468E-9</v>
      </c>
      <c r="AO474" s="10">
        <f>3/24000000*OO[[#This Row],[97 (01JUL1985 00:00:00)-Water Temperature (C)]]*OO[[#This Row],[39]]</f>
        <v>2.9651887266262498E-8</v>
      </c>
      <c r="AP474" s="10">
        <f>3/24000000*OO[[#This Row],[98 (01JUL1985 03:00:00)-Water Temperature (C)]]*OO[[#This Row],[40]]</f>
        <v>2.9921485984999999E-7</v>
      </c>
      <c r="AQ474" s="10">
        <f>3/24000000*OO[[#This Row],[99 (01JUL1985 06:00:00)-Water Temperature (C)]]*OO[[#This Row],[41]]</f>
        <v>2.2818149849898754E-6</v>
      </c>
      <c r="AR474" s="10">
        <f>3/24000000*OO[[#This Row],[100 (01JUL1985 09:00:00)-Water Temperature (C)]]*OO[[#This Row],[42]]</f>
        <v>1.3793048403975E-5</v>
      </c>
      <c r="AS474" s="10">
        <f>3/24000000*OO[[#This Row],[101 (01JUL1985 12:00:00)-Water Temperature (C)]]*OO[[#This Row],[43]]</f>
        <v>6.6122874920274997E-5</v>
      </c>
      <c r="AT474" s="10">
        <f>3/24000000*OO[[#This Row],[102 (01JUL1985 15:00:00)-Water Temperature (C)]]*OO[[#This Row],[44]]</f>
        <v>2.5663312026472503E-4</v>
      </c>
      <c r="AU474" s="10">
        <f>3/24000000*OO[[#This Row],[103 (01JUL1985 18:00:00)-Water Temperature (C)]]*OO[[#This Row],[45]]</f>
        <v>8.2149942334062509E-4</v>
      </c>
      <c r="AV474" s="10">
        <f>3/24000000*OO[[#This Row],[104 (01JUL1985 21:00:00)-Water Temperature (C)]]*OO[[#This Row],[46]]</f>
        <v>2.2102962187091246E-3</v>
      </c>
      <c r="AW474" s="10">
        <f>3/24000000*OO[[#This Row],[105 (02JUL1985 00:00:00)-Water Temperature (C)]]*OO[[#This Row],[47]]</f>
        <v>5.0945914098425001E-3</v>
      </c>
      <c r="AX474" s="10">
        <f>3/24000000*OO[[#This Row],[106 (02JUL1985 03:00:00)-Water Temperature (C)]]*OO[[#This Row],[48]]</f>
        <v>1.0239263012274999E-2</v>
      </c>
      <c r="AY474" s="10">
        <f>3/24000000*OO[[#This Row],[107 (02JUL1985 06:00:00)-Water Temperature (C)]]*OO[[#This Row],[49]]</f>
        <v>1.8300047677990001E-2</v>
      </c>
      <c r="AZ474" s="10">
        <f>3/24000000*OO[[#This Row],[108 (02JUL1985 09:00:00)-Water Temperature (C)]]*OO[[#This Row],[50]]</f>
        <v>3.0054118170949998E-2</v>
      </c>
      <c r="BA474" s="10">
        <f>3/24000000*OO[[#This Row],[109 (02JUL1985 12:00:00)-Water Temperature (C)]]*OO[[#This Row],[51]]</f>
        <v>4.4826901695450005E-2</v>
      </c>
      <c r="BB474" s="10">
        <f>3/24000000*OO[[#This Row],[110 (02JUL1985 15:00:00)-Water Temperature (C)]]*OO[[#This Row],[52]]</f>
        <v>6.1349599352024997E-2</v>
      </c>
      <c r="BC474" s="10">
        <f>3/24000000*OO[[#This Row],[111 (02JUL1985 18:00:00)-Water Temperature (C)]]*OO[[#This Row],[53]]</f>
        <v>7.7989164410624992E-2</v>
      </c>
      <c r="BD474" s="10">
        <f>3/24000000*OO[[#This Row],[112 (02JUL1985 21:00:00)-Water Temperature (C)]]*OO[[#This Row],[54]]</f>
        <v>9.208756739125E-2</v>
      </c>
      <c r="BE474" s="10">
        <f>3/24000000*OO[[#This Row],[113 (03JUL1985 00:00:00)-Water Temperature (C)]]*OO[[#This Row],[55]]</f>
        <v>0.10148632027515</v>
      </c>
      <c r="BF474" s="10">
        <f>3/24000000*OO[[#This Row],[114 (03JUL1985 03:00:00)-Water Temperature (C)]]*OO[[#This Row],[56]]</f>
        <v>0.10642157663638749</v>
      </c>
      <c r="BG474" s="10">
        <f>3/24000000*OO[[#This Row],[115 (03JUL1985 06:00:00)-Water Temperature (C)]]*OO[[#This Row],[57]]</f>
        <v>0.1072874576961</v>
      </c>
      <c r="BH474" s="10">
        <f>3/24000000*OO[[#This Row],[116 (03JUL1985 09:00:00)-Water Temperature (C)]]*OO[[#This Row],[58]]</f>
        <v>0.1067014379098125</v>
      </c>
      <c r="BI474" s="10">
        <f>3/24000000*OO[[#This Row],[117 (03JUL1985 12:00:00)-Water Temperature (C)]]*OO[[#This Row],[59]]</f>
        <v>0.10427821255256248</v>
      </c>
      <c r="BJ474" s="10">
        <f>3/24000000*OO[[#This Row],[118 (03JUL1985 15:00:00)-Water Temperature (C)]]*OO[[#This Row],[60]]</f>
        <v>9.9705251756400007E-2</v>
      </c>
      <c r="BK474" s="10">
        <f>3/24000000*OO[[#This Row],[119 (03JUL1985 18:00:00)-Water Temperature (C)]]*OO[[#This Row],[61]]</f>
        <v>9.3780049288274991E-2</v>
      </c>
      <c r="BL474" s="10">
        <f>3/24000000*OO[[#This Row],[120 (03JUL1985 21:00:00)-Water Temperature (C)]]*OO[[#This Row],[62]]</f>
        <v>8.6032186271249991E-2</v>
      </c>
      <c r="BM474" s="10">
        <f>3/24000000*OO[[#This Row],[121 (04JUL1985 00:00:00)-Water Temperature (C)]]*OO[[#This Row],[63]]</f>
        <v>7.7493642821699987E-2</v>
      </c>
      <c r="BN474" s="10">
        <f>3/24000000*OO[[#This Row],[122 (04JUL1985 03:00:00)-Water Temperature (C)]]*OO[[#This Row],[64]]</f>
        <v>6.9413422105300007E-2</v>
      </c>
      <c r="BO474" s="10">
        <f>3/24000000*OO[[#This Row],[123 (04JUL1985 06:00:00)-Water Temperature (C)]]*OO[[#This Row],[65]]</f>
        <v>6.2032171701324988E-2</v>
      </c>
      <c r="BP474" s="10">
        <f>3/24000000*OO[[#This Row],[124 (04JUL1985 09:00:00)-Water Temperature (C)]]*OO[[#This Row],[66]]</f>
        <v>5.5861950049199999E-2</v>
      </c>
      <c r="BQ474" s="10">
        <f>3/24000000*OO[[#This Row],[125 (04JUL1985 12:00:00)-Water Temperature (C)]]*OO[[#This Row],[67]]</f>
        <v>5.0050867581687489E-2</v>
      </c>
      <c r="BR474" s="10">
        <f>3/24000000*OO[[#This Row],[126 (04JUL1985 15:00:00)-Water Temperature (C)]]*OO[[#This Row],[68]]</f>
        <v>4.4889847096575002E-2</v>
      </c>
      <c r="BS474" s="10">
        <f>3/24000000*OO[[#This Row],[127 (04JUL1985 18:00:00)-Water Temperature (C)]]*OO[[#This Row],[69]]</f>
        <v>3.9926183998687498E-2</v>
      </c>
      <c r="BT474" s="10">
        <f>3/24000000*OO[[#This Row],[128 (04JUL1985 21:00:00)-Water Temperature (C)]]*OO[[#This Row],[70]]</f>
        <v>3.5351603450124995E-2</v>
      </c>
      <c r="BU474" s="10">
        <f>3/24000000*OO[[#This Row],[129 (05JUL1985 00:00:00)-Water Temperature (C)]]*OO[[#This Row],[71]]</f>
        <v>3.1321793627574999E-2</v>
      </c>
      <c r="BV474" s="10">
        <f>3/24000000*OO[[#This Row],[130 (05JUL1985 03:00:00)-Water Temperature (C)]]*OO[[#This Row],[72]]</f>
        <v>2.78043510663675E-2</v>
      </c>
      <c r="BW474" s="10">
        <f>3/24000000*OO[[#This Row],[131 (05JUL1985 06:00:00)-Water Temperature (C)]]*OO[[#This Row],[73]]</f>
        <v>2.4756525694390002E-2</v>
      </c>
      <c r="BX474" s="10">
        <f>3/24000000*OO[[#This Row],[132 (05JUL1985 09:00:00)-Water Temperature (C)]]*OO[[#This Row],[74]]</f>
        <v>2.2438733036939999E-2</v>
      </c>
      <c r="BY474" s="10">
        <f>3/24000000*OO[[#This Row],[133 (05JUL1985 12:00:00)-Water Temperature (C)]]*OO[[#This Row],[75]]</f>
        <v>2.028079986705E-2</v>
      </c>
      <c r="BZ474" s="10">
        <f>3/24000000*OO[[#This Row],[134 (05JUL1985 15:00:00)-Water Temperature (C)]]*OO[[#This Row],[76]]</f>
        <v>1.8439221925198746E-2</v>
      </c>
      <c r="CA474" s="10">
        <f>3/24000000*OO[[#This Row],[135 (05JUL1985 18:00:00)-Water Temperature (C)]]*OO[[#This Row],[77]]</f>
        <v>1.6849801596952499E-2</v>
      </c>
      <c r="CB474" s="10">
        <f>3/24000000*OO[[#This Row],[136 (05JUL1985 21:00:00)-Water Temperature (C)]]*OO[[#This Row],[78]]</f>
        <v>1.5354597778800001E-2</v>
      </c>
      <c r="CC474" s="10">
        <f>3/24000000*OO[[#This Row],[137 (06JUL1985 00:00:00)-Water Temperature (C)]]*OO[[#This Row],[79]]</f>
        <v>1.392184972801E-2</v>
      </c>
      <c r="CD474" s="10">
        <f>3/24000000*OO[[#This Row],[138 (06JUL1985 03:00:00)-Water Temperature (C)]]*OO[[#This Row],[80]]</f>
        <v>1.2638858666641247E-2</v>
      </c>
      <c r="CE474" s="10">
        <f>3/24000000*OO[[#This Row],[139 (06JUL1985 06:00:00)-Water Temperature (C)]]*OO[[#This Row],[81]]</f>
        <v>1.1573912461740001E-2</v>
      </c>
      <c r="CF474" s="10">
        <f>3/24000000*OO[[#This Row],[140 (06JUL1985 09:00:00)-Water Temperature (C)]]*OO[[#This Row],[82]]</f>
        <v>1.0875640794031249E-2</v>
      </c>
      <c r="CG474" s="10">
        <f>3/24000000*OO[[#This Row],[141 (06JUL1985 12:00:00)-Water Temperature (C)]]*OO[[#This Row],[83]]</f>
        <v>1.0237665378179999E-2</v>
      </c>
      <c r="CH474" s="10">
        <f>3/24000000*OO[[#This Row],[142 (06JUL1985 15:00:00)-Water Temperature (C)]]*OO[[#This Row],[84]]</f>
        <v>9.6589049366000001E-3</v>
      </c>
      <c r="CI474" s="10">
        <f>3/24000000*OO[[#This Row],[143 (06JUL1985 18:00:00)-Water Temperature (C)]]*OO[[#This Row],[85]]</f>
        <v>9.1651965069950003E-3</v>
      </c>
      <c r="CJ474" s="10">
        <f>3/24000000*OO[[#This Row],[144 (06JUL1985 21:00:00)-Water Temperature (C)]]*OO[[#This Row],[86]]</f>
        <v>8.6036030373287491E-3</v>
      </c>
      <c r="CK474" s="10">
        <f>3/24000000*OO[[#This Row],[145 (07JUL1985 00:00:00)-Water Temperature (C)]]*OO[[#This Row],[87]]</f>
        <v>7.9775257502874997E-3</v>
      </c>
      <c r="CL474" s="10">
        <f>3/24000000*OO[[#This Row],[146 (07JUL1985 03:00:00)-Water Temperature (C)]]*OO[[#This Row],[88]]</f>
        <v>7.4187255999500004E-3</v>
      </c>
      <c r="CM474" s="10">
        <f>3/24000000*OO[[#This Row],[147 (07JUL1985 06:00:00)-Water Temperature (C)]]*OO[[#This Row],[89]]</f>
        <v>6.9252452310199991E-3</v>
      </c>
      <c r="CN474" s="10">
        <f>3/24000000*OO[[#This Row],[148 (07JUL1985 09:00:00)-Water Temperature (C)]]*OO[[#This Row],[90]]</f>
        <v>6.6012273359249991E-3</v>
      </c>
      <c r="CO474" s="10">
        <f>3/24000000*OO[[#This Row],[149 (07JUL1985 12:00:00)-Water Temperature (C)]]*OO[[#This Row],[91]]</f>
        <v>6.3324525690525001E-3</v>
      </c>
      <c r="CP474" s="10">
        <f>3/24000000*OO[[#This Row],[150 (07JUL1985 15:00:00)-Water Temperature (C)]]*OO[[#This Row],[92]]</f>
        <v>6.0673910821425004E-3</v>
      </c>
      <c r="CQ474" s="10">
        <f>3/24000000*OO[[#This Row],[151 (07JUL1985 18:00:00)-Water Temperature (C)]]*OO[[#This Row],[93]]</f>
        <v>5.8197197740287501E-3</v>
      </c>
      <c r="CR474" s="10">
        <f>3/24000000*OO[[#This Row],[152 (07JUL1985 21:00:00)-Water Temperature (C)]]*OO[[#This Row],[94]]</f>
        <v>5.5137644937550004E-3</v>
      </c>
      <c r="CS474" s="10">
        <f>3/24000000*OO[[#This Row],[153 (08JUL1985 00:00:00)-Water Temperature (C)]]*OO[[#This Row],[95]]</f>
        <v>5.1851974826749997E-3</v>
      </c>
      <c r="CT474" s="10">
        <f>3/24000000*OO[[#This Row],[154 (08JUL1985 03:00:00)-Water Temperature (C)]]*OO[[#This Row],[96]]</f>
        <v>4.8798737053875E-3</v>
      </c>
      <c r="CU474" s="10">
        <f>3/24000000*OO[[#This Row],[155 (08JUL1985 06:00:00)-Water Temperature (C)]]*OO[[#This Row],[97]]</f>
        <v>4.6089051001124998E-3</v>
      </c>
      <c r="CV474" s="10">
        <f>3/24000000*OO[[#This Row],[156 (08JUL1985 09:00:00)-Water Temperature (C)]]*OO[[#This Row],[98]]</f>
        <v>4.3677922195249994E-3</v>
      </c>
      <c r="CW474" s="10">
        <f>3/24000000*OO[[#This Row],[157 (08JUL1985 12:00:00)-Water Temperature (C)]]*OO[[#This Row],[99]]</f>
        <v>4.1877065436737504E-3</v>
      </c>
    </row>
    <row r="475" spans="1:101" x14ac:dyDescent="0.35">
      <c r="A475" t="s">
        <v>482</v>
      </c>
      <c r="B475">
        <v>753.09379999999999</v>
      </c>
      <c r="C475" s="10">
        <f>3/24*OO[[#This Row],[59 (26JUN1985 06:00:00)-Water Temperature (C)]]*OO[[#This Row],[1]]/SUM(OO[1])</f>
        <v>0</v>
      </c>
      <c r="D475" s="10">
        <f>3/24*OO[[#This Row],[60 (26JUN1985 09:00:00)-Water Temperature (C)]]*OO[[#This Row],[2]]/SUM(OO[2])</f>
        <v>0</v>
      </c>
      <c r="E475" s="10">
        <f>3/24*OO[[#This Row],[61 (26JUN1985 12:00:00)-Water Temperature (C)]]*OO[[#This Row],[3]]/SUM(OO[3])</f>
        <v>0</v>
      </c>
      <c r="F475" s="10">
        <f>3/24*OO[[#This Row],[62 (26JUN1985 15:00:00)-Water Temperature (C)]]*OO[[#This Row],[4]]/SUM(OO[4])</f>
        <v>0</v>
      </c>
      <c r="G475" s="10">
        <f>3/24*OO[[#This Row],[63 (26JUN1985 18:00:00)-Water Temperature (C)]]*OO[[#This Row],[5]]/SUM(OO[5])</f>
        <v>0</v>
      </c>
      <c r="H475" s="10">
        <f>3/24*OO[[#This Row],[64 (26JUN1985 21:00:00)-Water Temperature (C)]]*OO[[#This Row],[6]]/SUM(OO[6])</f>
        <v>0</v>
      </c>
      <c r="I475" s="10">
        <f>3/24*OO[[#This Row],[65 (27JUN1985 00:00:00)-Water Temperature (C)]]*OO[[#This Row],[7]]/SUM(OO[7])</f>
        <v>0</v>
      </c>
      <c r="J475" s="10">
        <f>3/24*OO[[#This Row],[66 (27JUN1985 03:00:00)-Water Temperature (C)]]*OO[[#This Row],[8]]/SUM(OO[8])</f>
        <v>0</v>
      </c>
      <c r="K475" s="10">
        <f>3/24*OO[[#This Row],[67 (27JUN1985 06:00:00)-Water Temperature (C)]]*OO[[#This Row],[9]]/SUM(OO[9])</f>
        <v>0</v>
      </c>
      <c r="L475" s="10">
        <f>3/24*OO[[#This Row],[68 (27JUN1985 09:00:00)-Water Temperature (C)]]*OO[[#This Row],[10]]/SUM(OO[10])</f>
        <v>0</v>
      </c>
      <c r="M475" s="10">
        <f>3/24*OO[[#This Row],[69 (27JUN1985 12:00:00)-Water Temperature (C)]]*OO[[#This Row],[11]]/SUM(OO[11])</f>
        <v>0</v>
      </c>
      <c r="N475" s="10">
        <f>3/24*OO[[#This Row],[70 (27JUN1985 15:00:00)-Water Temperature (C)]]*OO[[#This Row],[12]]/SUM(OO[12])</f>
        <v>0</v>
      </c>
      <c r="O475" s="10">
        <f>3/24*OO[[#This Row],[71 (27JUN1985 18:00:00)-Water Temperature (C)]]*OO[[#This Row],[13]]/SUM(OO[13])</f>
        <v>0</v>
      </c>
      <c r="P475" s="10">
        <f>3/24*OO[[#This Row],[72 (27JUN1985 21:00:00)-Water Temperature (C)]]*OO[[#This Row],[14]]/SUM(OO[14])</f>
        <v>0</v>
      </c>
      <c r="Q475" s="10">
        <f>3/24*OO[[#This Row],[73 (28JUN1985 00:00:00)-Water Temperature (C)]]*OO[[#This Row],[15]]/SUM(OO[15])</f>
        <v>0</v>
      </c>
      <c r="R475" s="10">
        <f>3/24*OO[[#This Row],[74 (28JUN1985 03:00:00)-Water Temperature (C)]]*OO[[#This Row],[16]]/SUM(OO[16])</f>
        <v>0</v>
      </c>
      <c r="S475" s="10">
        <f>3/24*OO[[#This Row],[75 (28JUN1985 06:00:00)-Water Temperature (C)]]*OO[[#This Row],[17]]/SUM(OO[17])</f>
        <v>0</v>
      </c>
      <c r="T475" s="10">
        <f>3/24*OO[[#This Row],[76 (28JUN1985 09:00:00)-Water Temperature (C)]]*OO[[#This Row],[18]]/SUM(OO[18])</f>
        <v>0</v>
      </c>
      <c r="U475" s="10">
        <f>3/24*OO[[#This Row],[77 (28JUN1985 12:00:00)-Water Temperature (C)]]*OO[[#This Row],[19]]/SUM(OO[19])</f>
        <v>0</v>
      </c>
      <c r="V475" s="10">
        <f>3/24000000*OO[[#This Row],[78 (28JUN1985 15:00:00)-Water Temperature (C)]]*OO[[#This Row],[20]]</f>
        <v>0</v>
      </c>
      <c r="W475" s="10">
        <f>3/24000000*OO[[#This Row],[79 (28JUN1985 18:00:00)-Water Temperature (C)]]*OO[[#This Row],[21]]</f>
        <v>0</v>
      </c>
      <c r="X475" s="10">
        <f>3/24000000*OO[[#This Row],[80 (28JUN1985 21:00:00)-Water Temperature (C)]]*OO[[#This Row],[22]]</f>
        <v>0</v>
      </c>
      <c r="Y475" s="10">
        <f>3/24000000*OO[[#This Row],[81 (29JUN1985 00:00:00)-Water Temperature (C)]]*OO[[#This Row],[23]]</f>
        <v>0</v>
      </c>
      <c r="Z475" s="10">
        <f>3/24000000*OO[[#This Row],[82 (29JUN1985 03:00:00)-Water Temperature (C)]]*OO[[#This Row],[24]]</f>
        <v>0</v>
      </c>
      <c r="AA475" s="10">
        <f>3/24000000*OO[[#This Row],[83 (29JUN1985 06:00:00)-Water Temperature (C)]]*OO[[#This Row],[25]]</f>
        <v>0</v>
      </c>
      <c r="AB475" s="10">
        <f>3/24000000*OO[[#This Row],[84 (29JUN1985 09:00:00)-Water Temperature (C)]]*OO[[#This Row],[26]]</f>
        <v>0</v>
      </c>
      <c r="AC475" s="10">
        <f>3/24000000*OO[[#This Row],[85 (29JUN1985 12:00:00)-Water Temperature (C)]]*OO[[#This Row],[27]]</f>
        <v>5.9013111496149995E-41</v>
      </c>
      <c r="AD475" s="10">
        <f>3/24000000*OO[[#This Row],[86 (29JUN1985 15:00:00)-Water Temperature (C)]]*OO[[#This Row],[28]]</f>
        <v>2.7859140801367496E-35</v>
      </c>
      <c r="AE475" s="10">
        <f>3/24000000*OO[[#This Row],[88 (29JUN1985 21:00:00)-Water Temperature (C)]]*OO[[#This Row],[30]]</f>
        <v>9.1354823411100007E-27</v>
      </c>
      <c r="AF475" s="10">
        <f>3/24000000*OO[[#This Row],[88 (29JUN1985 21:00:00)-Water Temperature (C)]]*OO[[#This Row],[30]]</f>
        <v>9.1354823411100007E-27</v>
      </c>
      <c r="AG475" s="10">
        <f>3/24000000*OO[[#This Row],[89 (30JUN1985 00:00:00)-Water Temperature (C)]]*OO[[#This Row],[31]]</f>
        <v>1.7155868945579996E-23</v>
      </c>
      <c r="AH475" s="10">
        <f>3/24000000*OO[[#This Row],[90 (30JUN1985 03:00:00)-Water Temperature (C)]]*OO[[#This Row],[32]]</f>
        <v>1.151286753302E-20</v>
      </c>
      <c r="AI475" s="10">
        <f>3/24000000*OO[[#This Row],[91 (30JUN1985 06:00:00)-Water Temperature (C)]]*OO[[#This Row],[33]]</f>
        <v>3.3559661248637496E-18</v>
      </c>
      <c r="AJ475" s="10">
        <f>3/24000000*OO[[#This Row],[92 (30JUN1985 09:00:00)-Water Temperature (C)]]*OO[[#This Row],[34]]</f>
        <v>4.9147010765249998E-16</v>
      </c>
      <c r="AK475" s="10">
        <f>3/24000000*OO[[#This Row],[93 (30JUN1985 12:00:00)-Water Temperature (C)]]*OO[[#This Row],[35]]</f>
        <v>3.9663407477600004E-14</v>
      </c>
      <c r="AL475" s="10">
        <f>3/24000000*OO[[#This Row],[94 (30JUN1985 15:00:00)-Water Temperature (C)]]*OO[[#This Row],[36]]</f>
        <v>1.9128179072974996E-12</v>
      </c>
      <c r="AM475" s="10">
        <f>3/24000000*OO[[#This Row],[95 (30JUN1985 18:00:00)-Water Temperature (C)]]*OO[[#This Row],[37]]</f>
        <v>5.8776073806749992E-11</v>
      </c>
      <c r="AN475" s="10">
        <f>3/24000000*OO[[#This Row],[96 (30JUN1985 21:00:00)-Water Temperature (C)]]*OO[[#This Row],[38]]</f>
        <v>1.2086547565409998E-9</v>
      </c>
      <c r="AO475" s="10">
        <f>3/24000000*OO[[#This Row],[97 (01JUL1985 00:00:00)-Water Temperature (C)]]*OO[[#This Row],[39]]</f>
        <v>1.742356633272125E-8</v>
      </c>
      <c r="AP475" s="10">
        <f>3/24000000*OO[[#This Row],[98 (01JUL1985 03:00:00)-Water Temperature (C)]]*OO[[#This Row],[40]]</f>
        <v>1.82821072028775E-7</v>
      </c>
      <c r="AQ475" s="10">
        <f>3/24000000*OO[[#This Row],[99 (01JUL1985 06:00:00)-Water Temperature (C)]]*OO[[#This Row],[41]]</f>
        <v>1.4480265184274999E-6</v>
      </c>
      <c r="AR475" s="10">
        <f>3/24000000*OO[[#This Row],[100 (01JUL1985 09:00:00)-Water Temperature (C)]]*OO[[#This Row],[42]]</f>
        <v>9.0710985016762506E-6</v>
      </c>
      <c r="AS475" s="10">
        <f>3/24000000*OO[[#This Row],[101 (01JUL1985 12:00:00)-Water Temperature (C)]]*OO[[#This Row],[43]]</f>
        <v>4.4995104829549994E-5</v>
      </c>
      <c r="AT475" s="10">
        <f>3/24000000*OO[[#This Row],[102 (01JUL1985 15:00:00)-Water Temperature (C)]]*OO[[#This Row],[44]]</f>
        <v>1.80413680353875E-4</v>
      </c>
      <c r="AU475" s="10">
        <f>3/24000000*OO[[#This Row],[103 (01JUL1985 18:00:00)-Water Temperature (C)]]*OO[[#This Row],[45]]</f>
        <v>5.9571478568212505E-4</v>
      </c>
      <c r="AV475" s="10">
        <f>3/24000000*OO[[#This Row],[104 (01JUL1985 21:00:00)-Water Temperature (C)]]*OO[[#This Row],[46]]</f>
        <v>1.6515799744640002E-3</v>
      </c>
      <c r="AW475" s="10">
        <f>3/24000000*OO[[#This Row],[105 (02JUL1985 00:00:00)-Water Temperature (C)]]*OO[[#This Row],[47]]</f>
        <v>3.9196353805087498E-3</v>
      </c>
      <c r="AX475" s="10">
        <f>3/24000000*OO[[#This Row],[106 (02JUL1985 03:00:00)-Water Temperature (C)]]*OO[[#This Row],[48]]</f>
        <v>8.1061010980575006E-3</v>
      </c>
      <c r="AY475" s="10">
        <f>3/24000000*OO[[#This Row],[107 (02JUL1985 06:00:00)-Water Temperature (C)]]*OO[[#This Row],[49]]</f>
        <v>1.4899216893799999E-2</v>
      </c>
      <c r="AZ475" s="10">
        <f>3/24000000*OO[[#This Row],[108 (02JUL1985 09:00:00)-Water Temperature (C)]]*OO[[#This Row],[50]]</f>
        <v>2.511818484840625E-2</v>
      </c>
      <c r="BA475" s="10">
        <f>3/24000000*OO[[#This Row],[109 (02JUL1985 12:00:00)-Water Temperature (C)]]*OO[[#This Row],[51]]</f>
        <v>3.8415803920312498E-2</v>
      </c>
      <c r="BB475" s="10">
        <f>3/24000000*OO[[#This Row],[110 (02JUL1985 15:00:00)-Water Temperature (C)]]*OO[[#This Row],[52]]</f>
        <v>5.3850505525537495E-2</v>
      </c>
      <c r="BC475" s="10">
        <f>3/24000000*OO[[#This Row],[111 (02JUL1985 18:00:00)-Water Temperature (C)]]*OO[[#This Row],[53]]</f>
        <v>7.0011270767912484E-2</v>
      </c>
      <c r="BD475" s="10">
        <f>3/24000000*OO[[#This Row],[112 (02JUL1985 21:00:00)-Water Temperature (C)]]*OO[[#This Row],[54]]</f>
        <v>8.4473471514437501E-2</v>
      </c>
      <c r="BE475" s="10">
        <f>3/24000000*OO[[#This Row],[113 (03JUL1985 00:00:00)-Water Temperature (C)]]*OO[[#This Row],[55]]</f>
        <v>9.5106579499499994E-2</v>
      </c>
      <c r="BF475" s="10">
        <f>3/24000000*OO[[#This Row],[114 (03JUL1985 03:00:00)-Water Temperature (C)]]*OO[[#This Row],[56]]</f>
        <v>0.10182489038329999</v>
      </c>
      <c r="BG475" s="10">
        <f>3/24000000*OO[[#This Row],[115 (03JUL1985 06:00:00)-Water Temperature (C)]]*OO[[#This Row],[57]]</f>
        <v>0.1047559553976375</v>
      </c>
      <c r="BH475" s="10">
        <f>3/24000000*OO[[#This Row],[116 (03JUL1985 09:00:00)-Water Temperature (C)]]*OO[[#This Row],[58]]</f>
        <v>0.10613606480339997</v>
      </c>
      <c r="BI475" s="10">
        <f>3/24000000*OO[[#This Row],[117 (03JUL1985 12:00:00)-Water Temperature (C)]]*OO[[#This Row],[59]]</f>
        <v>0.10550482234143752</v>
      </c>
      <c r="BJ475" s="10">
        <f>3/24000000*OO[[#This Row],[118 (03JUL1985 15:00:00)-Water Temperature (C)]]*OO[[#This Row],[60]]</f>
        <v>0.10245636694631249</v>
      </c>
      <c r="BK475" s="10">
        <f>3/24000000*OO[[#This Row],[119 (03JUL1985 18:00:00)-Water Temperature (C)]]*OO[[#This Row],[61]]</f>
        <v>9.7721210161250002E-2</v>
      </c>
      <c r="BL475" s="10">
        <f>3/24000000*OO[[#This Row],[120 (03JUL1985 21:00:00)-Water Temperature (C)]]*OO[[#This Row],[62]]</f>
        <v>9.0794925243999985E-2</v>
      </c>
      <c r="BM475" s="10">
        <f>3/24000000*OO[[#This Row],[121 (04JUL1985 00:00:00)-Water Temperature (C)]]*OO[[#This Row],[63]]</f>
        <v>8.2777951266937502E-2</v>
      </c>
      <c r="BN475" s="10">
        <f>3/24000000*OO[[#This Row],[122 (04JUL1985 03:00:00)-Water Temperature (C)]]*OO[[#This Row],[64]]</f>
        <v>7.4974740086399996E-2</v>
      </c>
      <c r="BO475" s="10">
        <f>3/24000000*OO[[#This Row],[123 (04JUL1985 06:00:00)-Water Temperature (C)]]*OO[[#This Row],[65]]</f>
        <v>6.7708921487999993E-2</v>
      </c>
      <c r="BP475" s="10">
        <f>3/24000000*OO[[#This Row],[124 (04JUL1985 09:00:00)-Water Temperature (C)]]*OO[[#This Row],[66]]</f>
        <v>6.1565858244262493E-2</v>
      </c>
      <c r="BQ475" s="10">
        <f>3/24000000*OO[[#This Row],[125 (04JUL1985 12:00:00)-Water Temperature (C)]]*OO[[#This Row],[67]]</f>
        <v>5.56673266220125E-2</v>
      </c>
      <c r="BR475" s="10">
        <f>3/24000000*OO[[#This Row],[126 (04JUL1985 15:00:00)-Water Temperature (C)]]*OO[[#This Row],[68]]</f>
        <v>5.0343128062762497E-2</v>
      </c>
      <c r="BS475" s="10">
        <f>3/24000000*OO[[#This Row],[127 (04JUL1985 18:00:00)-Water Temperature (C)]]*OO[[#This Row],[69]]</f>
        <v>4.5123275605924995E-2</v>
      </c>
      <c r="BT475" s="10">
        <f>3/24000000*OO[[#This Row],[128 (04JUL1985 21:00:00)-Water Temperature (C)]]*OO[[#This Row],[70]]</f>
        <v>4.0238878999E-2</v>
      </c>
      <c r="BU475" s="10">
        <f>3/24000000*OO[[#This Row],[129 (05JUL1985 00:00:00)-Water Temperature (C)]]*OO[[#This Row],[71]]</f>
        <v>3.5882630558624999E-2</v>
      </c>
      <c r="BV475" s="10">
        <f>3/24000000*OO[[#This Row],[130 (05JUL1985 03:00:00)-Water Temperature (C)]]*OO[[#This Row],[72]]</f>
        <v>3.2042232674437496E-2</v>
      </c>
      <c r="BW475" s="10">
        <f>3/24000000*OO[[#This Row],[131 (05JUL1985 06:00:00)-Water Temperature (C)]]*OO[[#This Row],[73]]</f>
        <v>2.8690095083312498E-2</v>
      </c>
      <c r="BX475" s="10">
        <f>3/24000000*OO[[#This Row],[132 (05JUL1985 09:00:00)-Water Temperature (C)]]*OO[[#This Row],[74]]</f>
        <v>2.6123098415260001E-2</v>
      </c>
      <c r="BY475" s="10">
        <f>3/24000000*OO[[#This Row],[133 (05JUL1985 12:00:00)-Water Temperature (C)]]*OO[[#This Row],[75]]</f>
        <v>2.3710585581809999E-2</v>
      </c>
      <c r="BZ475" s="10">
        <f>3/24000000*OO[[#This Row],[134 (05JUL1985 15:00:00)-Water Temperature (C)]]*OO[[#This Row],[76]]</f>
        <v>2.1639359280627497E-2</v>
      </c>
      <c r="CA475" s="10">
        <f>3/24000000*OO[[#This Row],[135 (05JUL1985 18:00:00)-Water Temperature (C)]]*OO[[#This Row],[77]]</f>
        <v>1.9834002659189998E-2</v>
      </c>
      <c r="CB475" s="10">
        <f>3/24000000*OO[[#This Row],[136 (05JUL1985 21:00:00)-Water Temperature (C)]]*OO[[#This Row],[78]]</f>
        <v>1.8126993205518749E-2</v>
      </c>
      <c r="CC475" s="10">
        <f>3/24000000*OO[[#This Row],[137 (06JUL1985 00:00:00)-Water Temperature (C)]]*OO[[#This Row],[79]]</f>
        <v>1.6487818917521251E-2</v>
      </c>
      <c r="CD475" s="10">
        <f>3/24000000*OO[[#This Row],[138 (06JUL1985 03:00:00)-Water Temperature (C)]]*OO[[#This Row],[80]]</f>
        <v>1.5016423706505E-2</v>
      </c>
      <c r="CE475" s="10">
        <f>3/24000000*OO[[#This Row],[139 (06JUL1985 06:00:00)-Water Temperature (C)]]*OO[[#This Row],[81]]</f>
        <v>1.37930815466325E-2</v>
      </c>
      <c r="CF475" s="10">
        <f>3/24000000*OO[[#This Row],[140 (06JUL1985 09:00:00)-Water Temperature (C)]]*OO[[#This Row],[82]]</f>
        <v>1.2984230989259998E-2</v>
      </c>
      <c r="CG475" s="10">
        <f>3/24000000*OO[[#This Row],[141 (06JUL1985 12:00:00)-Water Temperature (C)]]*OO[[#This Row],[83]]</f>
        <v>1.2242212901290002E-2</v>
      </c>
      <c r="CH475" s="10">
        <f>3/24000000*OO[[#This Row],[142 (06JUL1985 15:00:00)-Water Temperature (C)]]*OO[[#This Row],[84]]</f>
        <v>1.1567724977205001E-2</v>
      </c>
      <c r="CI475" s="10">
        <f>3/24000000*OO[[#This Row],[143 (06JUL1985 18:00:00)-Water Temperature (C)]]*OO[[#This Row],[85]]</f>
        <v>1.0986653067319999E-2</v>
      </c>
      <c r="CJ475" s="10">
        <f>3/24000000*OO[[#This Row],[144 (06JUL1985 21:00:00)-Water Temperature (C)]]*OO[[#This Row],[86]]</f>
        <v>1.0326391664546249E-2</v>
      </c>
      <c r="CK475" s="10">
        <f>3/24000000*OO[[#This Row],[145 (07JUL1985 00:00:00)-Water Temperature (C)]]*OO[[#This Row],[87]]</f>
        <v>9.5953374961000003E-3</v>
      </c>
      <c r="CL475" s="10">
        <f>3/24000000*OO[[#This Row],[146 (07JUL1985 03:00:00)-Water Temperature (C)]]*OO[[#This Row],[88]]</f>
        <v>8.9433906447449994E-3</v>
      </c>
      <c r="CM475" s="10">
        <f>3/24000000*OO[[#This Row],[147 (07JUL1985 06:00:00)-Water Temperature (C)]]*OO[[#This Row],[89]]</f>
        <v>8.3691056809199992E-3</v>
      </c>
      <c r="CN475" s="10">
        <f>3/24000000*OO[[#This Row],[148 (07JUL1985 09:00:00)-Water Temperature (C)]]*OO[[#This Row],[90]]</f>
        <v>7.9911692921625001E-3</v>
      </c>
      <c r="CO475" s="10">
        <f>3/24000000*OO[[#This Row],[149 (07JUL1985 12:00:00)-Water Temperature (C)]]*OO[[#This Row],[91]]</f>
        <v>7.6766494100399983E-3</v>
      </c>
      <c r="CP475" s="10">
        <f>3/24000000*OO[[#This Row],[150 (07JUL1985 15:00:00)-Water Temperature (C)]]*OO[[#This Row],[92]]</f>
        <v>7.365242342639999E-3</v>
      </c>
      <c r="CQ475" s="10">
        <f>3/24000000*OO[[#This Row],[151 (07JUL1985 18:00:00)-Water Temperature (C)]]*OO[[#This Row],[93]]</f>
        <v>7.0714088168287491E-3</v>
      </c>
      <c r="CR475" s="10">
        <f>3/24000000*OO[[#This Row],[152 (07JUL1985 21:00:00)-Water Temperature (C)]]*OO[[#This Row],[94]]</f>
        <v>6.708476401949999E-3</v>
      </c>
      <c r="CS475" s="10">
        <f>3/24000000*OO[[#This Row],[153 (08JUL1985 00:00:00)-Water Temperature (C)]]*OO[[#This Row],[95]]</f>
        <v>6.320150163592499E-3</v>
      </c>
      <c r="CT475" s="10">
        <f>3/24000000*OO[[#This Row],[154 (08JUL1985 03:00:00)-Water Temperature (C)]]*OO[[#This Row],[96]]</f>
        <v>5.9599399268824996E-3</v>
      </c>
      <c r="CU475" s="10">
        <f>3/24000000*OO[[#This Row],[155 (08JUL1985 06:00:00)-Water Temperature (C)]]*OO[[#This Row],[97]]</f>
        <v>5.6409365553749995E-3</v>
      </c>
      <c r="CV475" s="10">
        <f>3/24000000*OO[[#This Row],[156 (08JUL1985 09:00:00)-Water Temperature (C)]]*OO[[#This Row],[98]]</f>
        <v>5.3579400477787491E-3</v>
      </c>
      <c r="CW475" s="10">
        <f>3/24000000*OO[[#This Row],[157 (08JUL1985 12:00:00)-Water Temperature (C)]]*OO[[#This Row],[99]]</f>
        <v>5.1456189689549998E-3</v>
      </c>
    </row>
    <row r="476" spans="1:101" x14ac:dyDescent="0.35">
      <c r="A476" t="s">
        <v>483</v>
      </c>
      <c r="B476">
        <v>753.47479999999996</v>
      </c>
      <c r="C476" s="10">
        <f>3/24*OO[[#This Row],[59 (26JUN1985 06:00:00)-Water Temperature (C)]]*OO[[#This Row],[1]]/SUM(OO[1])</f>
        <v>0</v>
      </c>
      <c r="D476" s="10">
        <f>3/24*OO[[#This Row],[60 (26JUN1985 09:00:00)-Water Temperature (C)]]*OO[[#This Row],[2]]/SUM(OO[2])</f>
        <v>0</v>
      </c>
      <c r="E476" s="10">
        <f>3/24*OO[[#This Row],[61 (26JUN1985 12:00:00)-Water Temperature (C)]]*OO[[#This Row],[3]]/SUM(OO[3])</f>
        <v>0</v>
      </c>
      <c r="F476" s="10">
        <f>3/24*OO[[#This Row],[62 (26JUN1985 15:00:00)-Water Temperature (C)]]*OO[[#This Row],[4]]/SUM(OO[4])</f>
        <v>0</v>
      </c>
      <c r="G476" s="10">
        <f>3/24*OO[[#This Row],[63 (26JUN1985 18:00:00)-Water Temperature (C)]]*OO[[#This Row],[5]]/SUM(OO[5])</f>
        <v>0</v>
      </c>
      <c r="H476" s="10">
        <f>3/24*OO[[#This Row],[64 (26JUN1985 21:00:00)-Water Temperature (C)]]*OO[[#This Row],[6]]/SUM(OO[6])</f>
        <v>0</v>
      </c>
      <c r="I476" s="10">
        <f>3/24*OO[[#This Row],[65 (27JUN1985 00:00:00)-Water Temperature (C)]]*OO[[#This Row],[7]]/SUM(OO[7])</f>
        <v>0</v>
      </c>
      <c r="J476" s="10">
        <f>3/24*OO[[#This Row],[66 (27JUN1985 03:00:00)-Water Temperature (C)]]*OO[[#This Row],[8]]/SUM(OO[8])</f>
        <v>0</v>
      </c>
      <c r="K476" s="10">
        <f>3/24*OO[[#This Row],[67 (27JUN1985 06:00:00)-Water Temperature (C)]]*OO[[#This Row],[9]]/SUM(OO[9])</f>
        <v>0</v>
      </c>
      <c r="L476" s="10">
        <f>3/24*OO[[#This Row],[68 (27JUN1985 09:00:00)-Water Temperature (C)]]*OO[[#This Row],[10]]/SUM(OO[10])</f>
        <v>0</v>
      </c>
      <c r="M476" s="10">
        <f>3/24*OO[[#This Row],[69 (27JUN1985 12:00:00)-Water Temperature (C)]]*OO[[#This Row],[11]]/SUM(OO[11])</f>
        <v>0</v>
      </c>
      <c r="N476" s="10">
        <f>3/24*OO[[#This Row],[70 (27JUN1985 15:00:00)-Water Temperature (C)]]*OO[[#This Row],[12]]/SUM(OO[12])</f>
        <v>0</v>
      </c>
      <c r="O476" s="10">
        <f>3/24*OO[[#This Row],[71 (27JUN1985 18:00:00)-Water Temperature (C)]]*OO[[#This Row],[13]]/SUM(OO[13])</f>
        <v>0</v>
      </c>
      <c r="P476" s="10">
        <f>3/24*OO[[#This Row],[72 (27JUN1985 21:00:00)-Water Temperature (C)]]*OO[[#This Row],[14]]/SUM(OO[14])</f>
        <v>0</v>
      </c>
      <c r="Q476" s="10">
        <f>3/24*OO[[#This Row],[73 (28JUN1985 00:00:00)-Water Temperature (C)]]*OO[[#This Row],[15]]/SUM(OO[15])</f>
        <v>0</v>
      </c>
      <c r="R476" s="10">
        <f>3/24*OO[[#This Row],[74 (28JUN1985 03:00:00)-Water Temperature (C)]]*OO[[#This Row],[16]]/SUM(OO[16])</f>
        <v>0</v>
      </c>
      <c r="S476" s="10">
        <f>3/24*OO[[#This Row],[75 (28JUN1985 06:00:00)-Water Temperature (C)]]*OO[[#This Row],[17]]/SUM(OO[17])</f>
        <v>0</v>
      </c>
      <c r="T476" s="10">
        <f>3/24*OO[[#This Row],[76 (28JUN1985 09:00:00)-Water Temperature (C)]]*OO[[#This Row],[18]]/SUM(OO[18])</f>
        <v>0</v>
      </c>
      <c r="U476" s="10">
        <f>3/24*OO[[#This Row],[77 (28JUN1985 12:00:00)-Water Temperature (C)]]*OO[[#This Row],[19]]/SUM(OO[19])</f>
        <v>0</v>
      </c>
      <c r="V476" s="10">
        <f>3/24000000*OO[[#This Row],[78 (28JUN1985 15:00:00)-Water Temperature (C)]]*OO[[#This Row],[20]]</f>
        <v>0</v>
      </c>
      <c r="W476" s="10">
        <f>3/24000000*OO[[#This Row],[79 (28JUN1985 18:00:00)-Water Temperature (C)]]*OO[[#This Row],[21]]</f>
        <v>0</v>
      </c>
      <c r="X476" s="10">
        <f>3/24000000*OO[[#This Row],[80 (28JUN1985 21:00:00)-Water Temperature (C)]]*OO[[#This Row],[22]]</f>
        <v>0</v>
      </c>
      <c r="Y476" s="10">
        <f>3/24000000*OO[[#This Row],[81 (29JUN1985 00:00:00)-Water Temperature (C)]]*OO[[#This Row],[23]]</f>
        <v>0</v>
      </c>
      <c r="Z476" s="10">
        <f>3/24000000*OO[[#This Row],[82 (29JUN1985 03:00:00)-Water Temperature (C)]]*OO[[#This Row],[24]]</f>
        <v>0</v>
      </c>
      <c r="AA476" s="10">
        <f>3/24000000*OO[[#This Row],[83 (29JUN1985 06:00:00)-Water Temperature (C)]]*OO[[#This Row],[25]]</f>
        <v>0</v>
      </c>
      <c r="AB476" s="10">
        <f>3/24000000*OO[[#This Row],[84 (29JUN1985 09:00:00)-Water Temperature (C)]]*OO[[#This Row],[26]]</f>
        <v>0</v>
      </c>
      <c r="AC476" s="10">
        <f>3/24000000*OO[[#This Row],[85 (29JUN1985 12:00:00)-Water Temperature (C)]]*OO[[#This Row],[27]]</f>
        <v>1.4394006587092498E-41</v>
      </c>
      <c r="AD476" s="10">
        <f>3/24000000*OO[[#This Row],[86 (29JUN1985 15:00:00)-Water Temperature (C)]]*OO[[#This Row],[28]]</f>
        <v>7.7074839262974984E-36</v>
      </c>
      <c r="AE476" s="10">
        <f>3/24000000*OO[[#This Row],[88 (29JUN1985 21:00:00)-Water Temperature (C)]]*OO[[#This Row],[30]]</f>
        <v>3.1959968448375002E-27</v>
      </c>
      <c r="AF476" s="10">
        <f>3/24000000*OO[[#This Row],[88 (29JUN1985 21:00:00)-Water Temperature (C)]]*OO[[#This Row],[30]]</f>
        <v>3.1959968448375002E-27</v>
      </c>
      <c r="AG476" s="10">
        <f>3/24000000*OO[[#This Row],[89 (30JUN1985 00:00:00)-Water Temperature (C)]]*OO[[#This Row],[31]]</f>
        <v>6.5404388721262499E-24</v>
      </c>
      <c r="AH476" s="10">
        <f>3/24000000*OO[[#This Row],[90 (30JUN1985 03:00:00)-Water Temperature (C)]]*OO[[#This Row],[32]]</f>
        <v>4.7264591924999993E-21</v>
      </c>
      <c r="AI476" s="10">
        <f>3/24000000*OO[[#This Row],[91 (30JUN1985 06:00:00)-Water Temperature (C)]]*OO[[#This Row],[33]]</f>
        <v>1.4722603966477499E-18</v>
      </c>
      <c r="AJ476" s="10">
        <f>3/24000000*OO[[#This Row],[92 (30JUN1985 09:00:00)-Water Temperature (C)]]*OO[[#This Row],[34]]</f>
        <v>2.2902422564124999E-16</v>
      </c>
      <c r="AK476" s="10">
        <f>3/24000000*OO[[#This Row],[93 (30JUN1985 12:00:00)-Water Temperature (C)]]*OO[[#This Row],[35]]</f>
        <v>1.9522483357306251E-14</v>
      </c>
      <c r="AL476" s="10">
        <f>3/24000000*OO[[#This Row],[94 (30JUN1985 15:00:00)-Water Temperature (C)]]*OO[[#This Row],[36]]</f>
        <v>9.8949292719062501E-13</v>
      </c>
      <c r="AM476" s="10">
        <f>3/24000000*OO[[#This Row],[95 (30JUN1985 18:00:00)-Water Temperature (C)]]*OO[[#This Row],[37]]</f>
        <v>3.1832311918000001E-11</v>
      </c>
      <c r="AN476" s="10">
        <f>3/24000000*OO[[#This Row],[96 (30JUN1985 21:00:00)-Water Temperature (C)]]*OO[[#This Row],[38]]</f>
        <v>6.8354482311562496E-10</v>
      </c>
      <c r="AO476" s="10">
        <f>3/24000000*OO[[#This Row],[97 (01JUL1985 00:00:00)-Water Temperature (C)]]*OO[[#This Row],[39]]</f>
        <v>1.0269177446117501E-8</v>
      </c>
      <c r="AP476" s="10">
        <f>3/24000000*OO[[#This Row],[98 (01JUL1985 03:00:00)-Water Temperature (C)]]*OO[[#This Row],[40]]</f>
        <v>1.1210387079634998E-7</v>
      </c>
      <c r="AQ476" s="10">
        <f>3/24000000*OO[[#This Row],[99 (01JUL1985 06:00:00)-Water Temperature (C)]]*OO[[#This Row],[41]]</f>
        <v>9.2247962628599989E-7</v>
      </c>
      <c r="AR476" s="10">
        <f>3/24000000*OO[[#This Row],[100 (01JUL1985 09:00:00)-Water Temperature (C)]]*OO[[#This Row],[42]]</f>
        <v>5.9909906124937501E-6</v>
      </c>
      <c r="AS476" s="10">
        <f>3/24000000*OO[[#This Row],[101 (01JUL1985 12:00:00)-Water Temperature (C)]]*OO[[#This Row],[43]]</f>
        <v>3.0770312241524999E-5</v>
      </c>
      <c r="AT476" s="10">
        <f>3/24000000*OO[[#This Row],[102 (01JUL1985 15:00:00)-Water Temperature (C)]]*OO[[#This Row],[44]]</f>
        <v>1.2757248745097499E-4</v>
      </c>
      <c r="AU476" s="10">
        <f>3/24000000*OO[[#This Row],[103 (01JUL1985 18:00:00)-Water Temperature (C)]]*OO[[#This Row],[45]]</f>
        <v>4.3497088790812492E-4</v>
      </c>
      <c r="AV476" s="10">
        <f>3/24000000*OO[[#This Row],[104 (01JUL1985 21:00:00)-Water Temperature (C)]]*OO[[#This Row],[46]]</f>
        <v>1.24397706736875E-3</v>
      </c>
      <c r="AW476" s="10">
        <f>3/24000000*OO[[#This Row],[105 (02JUL1985 00:00:00)-Water Temperature (C)]]*OO[[#This Row],[47]]</f>
        <v>3.0429934761062498E-3</v>
      </c>
      <c r="AX476" s="10">
        <f>3/24000000*OO[[#This Row],[106 (02JUL1985 03:00:00)-Water Temperature (C)]]*OO[[#This Row],[48]]</f>
        <v>6.4816832741299993E-3</v>
      </c>
      <c r="AY476" s="10">
        <f>3/24000000*OO[[#This Row],[107 (02JUL1985 06:00:00)-Water Temperature (C)]]*OO[[#This Row],[49]]</f>
        <v>1.2261572205971249E-2</v>
      </c>
      <c r="AZ476" s="10">
        <f>3/24000000*OO[[#This Row],[108 (02JUL1985 09:00:00)-Water Temperature (C)]]*OO[[#This Row],[50]]</f>
        <v>2.1238301831324996E-2</v>
      </c>
      <c r="BA476" s="10">
        <f>3/24000000*OO[[#This Row],[109 (02JUL1985 12:00:00)-Water Temperature (C)]]*OO[[#This Row],[51]]</f>
        <v>3.3345236375249998E-2</v>
      </c>
      <c r="BB476" s="10">
        <f>3/24000000*OO[[#This Row],[110 (02JUL1985 15:00:00)-Water Temperature (C)]]*OO[[#This Row],[52]]</f>
        <v>4.7937603399749992E-2</v>
      </c>
      <c r="BC476" s="10">
        <f>3/24000000*OO[[#This Row],[111 (02JUL1985 18:00:00)-Water Temperature (C)]]*OO[[#This Row],[53]]</f>
        <v>6.3830275267950001E-2</v>
      </c>
      <c r="BD476" s="10">
        <f>3/24000000*OO[[#This Row],[112 (02JUL1985 21:00:00)-Water Temperature (C)]]*OO[[#This Row],[54]]</f>
        <v>7.8822963690712511E-2</v>
      </c>
      <c r="BE476" s="10">
        <f>3/24000000*OO[[#This Row],[113 (03JUL1985 00:00:00)-Water Temperature (C)]]*OO[[#This Row],[55]]</f>
        <v>9.07886443815E-2</v>
      </c>
      <c r="BF476" s="10">
        <f>3/24000000*OO[[#This Row],[114 (03JUL1985 03:00:00)-Water Temperature (C)]]*OO[[#This Row],[56]]</f>
        <v>9.935473336042501E-2</v>
      </c>
      <c r="BG476" s="10">
        <f>3/24000000*OO[[#This Row],[115 (03JUL1985 06:00:00)-Water Temperature (C)]]*OO[[#This Row],[57]]</f>
        <v>0.1043956954845375</v>
      </c>
      <c r="BH476" s="10">
        <f>3/24000000*OO[[#This Row],[116 (03JUL1985 09:00:00)-Water Temperature (C)]]*OO[[#This Row],[58]]</f>
        <v>0.10783363106914998</v>
      </c>
      <c r="BI476" s="10">
        <f>3/24000000*OO[[#This Row],[117 (03JUL1985 12:00:00)-Water Temperature (C)]]*OO[[#This Row],[59]]</f>
        <v>0.10912061383125</v>
      </c>
      <c r="BJ476" s="10">
        <f>3/24000000*OO[[#This Row],[118 (03JUL1985 15:00:00)-Water Temperature (C)]]*OO[[#This Row],[60]]</f>
        <v>0.107743787516</v>
      </c>
      <c r="BK476" s="10">
        <f>3/24000000*OO[[#This Row],[119 (03JUL1985 18:00:00)-Water Temperature (C)]]*OO[[#This Row],[61]]</f>
        <v>0.10428091879375</v>
      </c>
      <c r="BL476" s="10">
        <f>3/24000000*OO[[#This Row],[120 (03JUL1985 21:00:00)-Water Temperature (C)]]*OO[[#This Row],[62]]</f>
        <v>9.8283213671249994E-2</v>
      </c>
      <c r="BM476" s="10">
        <f>3/24000000*OO[[#This Row],[121 (04JUL1985 00:00:00)-Water Temperature (C)]]*OO[[#This Row],[63]]</f>
        <v>9.0766911371474995E-2</v>
      </c>
      <c r="BN476" s="10">
        <f>3/24000000*OO[[#This Row],[122 (04JUL1985 03:00:00)-Water Temperature (C)]]*OO[[#This Row],[64]]</f>
        <v>8.3182105414800006E-2</v>
      </c>
      <c r="BO476" s="10">
        <f>3/24000000*OO[[#This Row],[123 (04JUL1985 06:00:00)-Water Temperature (C)]]*OO[[#This Row],[65]]</f>
        <v>7.5940804479074989E-2</v>
      </c>
      <c r="BP476" s="10">
        <f>3/24000000*OO[[#This Row],[124 (04JUL1985 09:00:00)-Water Temperature (C)]]*OO[[#This Row],[66]]</f>
        <v>6.9733748348549993E-2</v>
      </c>
      <c r="BQ476" s="10">
        <f>3/24000000*OO[[#This Row],[125 (04JUL1985 12:00:00)-Water Temperature (C)]]*OO[[#This Row],[67]]</f>
        <v>6.3656332245949993E-2</v>
      </c>
      <c r="BR476" s="10">
        <f>3/24000000*OO[[#This Row],[126 (04JUL1985 15:00:00)-Water Temperature (C)]]*OO[[#This Row],[68]]</f>
        <v>5.8072351590537495E-2</v>
      </c>
      <c r="BS476" s="10">
        <f>3/24000000*OO[[#This Row],[127 (04JUL1985 18:00:00)-Water Temperature (C)]]*OO[[#This Row],[69]]</f>
        <v>5.2480231703624994E-2</v>
      </c>
      <c r="BT476" s="10">
        <f>3/24000000*OO[[#This Row],[128 (04JUL1985 21:00:00)-Water Temperature (C)]]*OO[[#This Row],[70]]</f>
        <v>4.7157311443287497E-2</v>
      </c>
      <c r="BU476" s="10">
        <f>3/24000000*OO[[#This Row],[129 (05JUL1985 00:00:00)-Water Temperature (C)]]*OO[[#This Row],[71]]</f>
        <v>4.2340651311687495E-2</v>
      </c>
      <c r="BV476" s="10">
        <f>3/24000000*OO[[#This Row],[130 (05JUL1985 03:00:00)-Water Temperature (C)]]*OO[[#This Row],[72]]</f>
        <v>3.8047576709999996E-2</v>
      </c>
      <c r="BW476" s="10">
        <f>3/24000000*OO[[#This Row],[131 (05JUL1985 06:00:00)-Water Temperature (C)]]*OO[[#This Row],[73]]</f>
        <v>3.4265201559412491E-2</v>
      </c>
      <c r="BX476" s="10">
        <f>3/24000000*OO[[#This Row],[132 (05JUL1985 09:00:00)-Water Temperature (C)]]*OO[[#This Row],[74]]</f>
        <v>3.134342237565E-2</v>
      </c>
      <c r="BY476" s="10">
        <f>3/24000000*OO[[#This Row],[133 (05JUL1985 12:00:00)-Water Temperature (C)]]*OO[[#This Row],[75]]</f>
        <v>2.8579569950249996E-2</v>
      </c>
      <c r="BZ476" s="10">
        <f>3/24000000*OO[[#This Row],[134 (05JUL1985 15:00:00)-Water Temperature (C)]]*OO[[#This Row],[76]]</f>
        <v>2.6186927954089997E-2</v>
      </c>
      <c r="CA476" s="10">
        <f>3/24000000*OO[[#This Row],[135 (05JUL1985 18:00:00)-Water Temperature (C)]]*OO[[#This Row],[77]]</f>
        <v>2.4083006349682499E-2</v>
      </c>
      <c r="CB476" s="10">
        <f>3/24000000*OO[[#This Row],[136 (05JUL1985 21:00:00)-Water Temperature (C)]]*OO[[#This Row],[78]]</f>
        <v>2.2083175712656247E-2</v>
      </c>
      <c r="CC476" s="10">
        <f>3/24000000*OO[[#This Row],[137 (06JUL1985 00:00:00)-Water Temperature (C)]]*OO[[#This Row],[79]]</f>
        <v>2.0155399075350001E-2</v>
      </c>
      <c r="CD476" s="10">
        <f>3/24000000*OO[[#This Row],[138 (06JUL1985 03:00:00)-Water Temperature (C)]]*OO[[#This Row],[80]]</f>
        <v>1.8418435115744997E-2</v>
      </c>
      <c r="CE476" s="10">
        <f>3/24000000*OO[[#This Row],[139 (06JUL1985 06:00:00)-Water Temperature (C)]]*OO[[#This Row],[81]]</f>
        <v>1.6967932412909999E-2</v>
      </c>
      <c r="CF476" s="10">
        <f>3/24000000*OO[[#This Row],[140 (06JUL1985 09:00:00)-Water Temperature (C)]]*OO[[#This Row],[82]]</f>
        <v>1.6000815062140003E-2</v>
      </c>
      <c r="CG476" s="10">
        <f>3/24000000*OO[[#This Row],[141 (06JUL1985 12:00:00)-Water Temperature (C)]]*OO[[#This Row],[83]]</f>
        <v>1.5112905050313747E-2</v>
      </c>
      <c r="CH476" s="10">
        <f>3/24000000*OO[[#This Row],[142 (06JUL1985 15:00:00)-Water Temperature (C)]]*OO[[#This Row],[84]]</f>
        <v>1.430272126267125E-2</v>
      </c>
      <c r="CI476" s="10">
        <f>3/24000000*OO[[#This Row],[143 (06JUL1985 18:00:00)-Water Temperature (C)]]*OO[[#This Row],[85]]</f>
        <v>1.359972826969E-2</v>
      </c>
      <c r="CJ476" s="10">
        <f>3/24000000*OO[[#This Row],[144 (06JUL1985 21:00:00)-Water Temperature (C)]]*OO[[#This Row],[86]]</f>
        <v>1.2803213868602498E-2</v>
      </c>
      <c r="CK476" s="10">
        <f>3/24000000*OO[[#This Row],[145 (07JUL1985 00:00:00)-Water Temperature (C)]]*OO[[#This Row],[87]]</f>
        <v>1.1923104351941247E-2</v>
      </c>
      <c r="CL476" s="10">
        <f>3/24000000*OO[[#This Row],[146 (07JUL1985 03:00:00)-Water Temperature (C)]]*OO[[#This Row],[88]]</f>
        <v>1.1137793780869999E-2</v>
      </c>
      <c r="CM476" s="10">
        <f>3/24000000*OO[[#This Row],[147 (07JUL1985 06:00:00)-Water Temperature (C)]]*OO[[#This Row],[89]]</f>
        <v>1.0445805129937501E-2</v>
      </c>
      <c r="CN476" s="10">
        <f>3/24000000*OO[[#This Row],[148 (07JUL1985 09:00:00)-Water Temperature (C)]]*OO[[#This Row],[90]]</f>
        <v>9.9889019504487489E-3</v>
      </c>
      <c r="CO476" s="10">
        <f>3/24000000*OO[[#This Row],[149 (07JUL1985 12:00:00)-Water Temperature (C)]]*OO[[#This Row],[91]]</f>
        <v>9.6085446353587501E-3</v>
      </c>
      <c r="CP476" s="10">
        <f>3/24000000*OO[[#This Row],[150 (07JUL1985 15:00:00)-Water Temperature (C)]]*OO[[#This Row],[92]]</f>
        <v>9.2314921974450004E-3</v>
      </c>
      <c r="CQ476" s="10">
        <f>3/24000000*OO[[#This Row],[151 (07JUL1985 18:00:00)-Water Temperature (C)]]*OO[[#This Row],[93]]</f>
        <v>8.8735250365499993E-3</v>
      </c>
      <c r="CR476" s="10">
        <f>3/24000000*OO[[#This Row],[152 (07JUL1985 21:00:00)-Water Temperature (C)]]*OO[[#This Row],[94]]</f>
        <v>8.4314327084574984E-3</v>
      </c>
      <c r="CS476" s="10">
        <f>3/24000000*OO[[#This Row],[153 (08JUL1985 00:00:00)-Water Temperature (C)]]*OO[[#This Row],[95]]</f>
        <v>7.9581752235550005E-3</v>
      </c>
      <c r="CT476" s="10">
        <f>3/24000000*OO[[#This Row],[154 (08JUL1985 03:00:00)-Water Temperature (C)]]*OO[[#This Row],[96]]</f>
        <v>7.5192287588637498E-3</v>
      </c>
      <c r="CU476" s="10">
        <f>3/24000000*OO[[#This Row],[155 (08JUL1985 06:00:00)-Water Temperature (C)]]*OO[[#This Row],[97]]</f>
        <v>7.1305887433737508E-3</v>
      </c>
      <c r="CV476" s="10">
        <f>3/24000000*OO[[#This Row],[156 (08JUL1985 09:00:00)-Water Temperature (C)]]*OO[[#This Row],[98]]</f>
        <v>6.7866186809824999E-3</v>
      </c>
      <c r="CW476" s="10">
        <f>3/24000000*OO[[#This Row],[157 (08JUL1985 12:00:00)-Water Temperature (C)]]*OO[[#This Row],[99]]</f>
        <v>6.5281451728E-3</v>
      </c>
    </row>
    <row r="477" spans="1:101" x14ac:dyDescent="0.35">
      <c r="A477" t="s">
        <v>484</v>
      </c>
      <c r="B477">
        <v>697.26350000000002</v>
      </c>
      <c r="C477" s="10">
        <f>3/24*OO[[#This Row],[59 (26JUN1985 06:00:00)-Water Temperature (C)]]*OO[[#This Row],[1]]/SUM(OO[1])</f>
        <v>0</v>
      </c>
      <c r="D477" s="10">
        <f>3/24*OO[[#This Row],[60 (26JUN1985 09:00:00)-Water Temperature (C)]]*OO[[#This Row],[2]]/SUM(OO[2])</f>
        <v>0</v>
      </c>
      <c r="E477" s="10">
        <f>3/24*OO[[#This Row],[61 (26JUN1985 12:00:00)-Water Temperature (C)]]*OO[[#This Row],[3]]/SUM(OO[3])</f>
        <v>0</v>
      </c>
      <c r="F477" s="10">
        <f>3/24*OO[[#This Row],[62 (26JUN1985 15:00:00)-Water Temperature (C)]]*OO[[#This Row],[4]]/SUM(OO[4])</f>
        <v>0</v>
      </c>
      <c r="G477" s="10">
        <f>3/24*OO[[#This Row],[63 (26JUN1985 18:00:00)-Water Temperature (C)]]*OO[[#This Row],[5]]/SUM(OO[5])</f>
        <v>0</v>
      </c>
      <c r="H477" s="10">
        <f>3/24*OO[[#This Row],[64 (26JUN1985 21:00:00)-Water Temperature (C)]]*OO[[#This Row],[6]]/SUM(OO[6])</f>
        <v>0</v>
      </c>
      <c r="I477" s="10">
        <f>3/24*OO[[#This Row],[65 (27JUN1985 00:00:00)-Water Temperature (C)]]*OO[[#This Row],[7]]/SUM(OO[7])</f>
        <v>0</v>
      </c>
      <c r="J477" s="10">
        <f>3/24*OO[[#This Row],[66 (27JUN1985 03:00:00)-Water Temperature (C)]]*OO[[#This Row],[8]]/SUM(OO[8])</f>
        <v>0</v>
      </c>
      <c r="K477" s="10">
        <f>3/24*OO[[#This Row],[67 (27JUN1985 06:00:00)-Water Temperature (C)]]*OO[[#This Row],[9]]/SUM(OO[9])</f>
        <v>0</v>
      </c>
      <c r="L477" s="10">
        <f>3/24*OO[[#This Row],[68 (27JUN1985 09:00:00)-Water Temperature (C)]]*OO[[#This Row],[10]]/SUM(OO[10])</f>
        <v>0</v>
      </c>
      <c r="M477" s="10">
        <f>3/24*OO[[#This Row],[69 (27JUN1985 12:00:00)-Water Temperature (C)]]*OO[[#This Row],[11]]/SUM(OO[11])</f>
        <v>0</v>
      </c>
      <c r="N477" s="10">
        <f>3/24*OO[[#This Row],[70 (27JUN1985 15:00:00)-Water Temperature (C)]]*OO[[#This Row],[12]]/SUM(OO[12])</f>
        <v>0</v>
      </c>
      <c r="O477" s="10">
        <f>3/24*OO[[#This Row],[71 (27JUN1985 18:00:00)-Water Temperature (C)]]*OO[[#This Row],[13]]/SUM(OO[13])</f>
        <v>0</v>
      </c>
      <c r="P477" s="10">
        <f>3/24*OO[[#This Row],[72 (27JUN1985 21:00:00)-Water Temperature (C)]]*OO[[#This Row],[14]]/SUM(OO[14])</f>
        <v>0</v>
      </c>
      <c r="Q477" s="10">
        <f>3/24*OO[[#This Row],[73 (28JUN1985 00:00:00)-Water Temperature (C)]]*OO[[#This Row],[15]]/SUM(OO[15])</f>
        <v>0</v>
      </c>
      <c r="R477" s="10">
        <f>3/24*OO[[#This Row],[74 (28JUN1985 03:00:00)-Water Temperature (C)]]*OO[[#This Row],[16]]/SUM(OO[16])</f>
        <v>0</v>
      </c>
      <c r="S477" s="10">
        <f>3/24*OO[[#This Row],[75 (28JUN1985 06:00:00)-Water Temperature (C)]]*OO[[#This Row],[17]]/SUM(OO[17])</f>
        <v>0</v>
      </c>
      <c r="T477" s="10">
        <f>3/24*OO[[#This Row],[76 (28JUN1985 09:00:00)-Water Temperature (C)]]*OO[[#This Row],[18]]/SUM(OO[18])</f>
        <v>0</v>
      </c>
      <c r="U477" s="10">
        <f>3/24*OO[[#This Row],[77 (28JUN1985 12:00:00)-Water Temperature (C)]]*OO[[#This Row],[19]]/SUM(OO[19])</f>
        <v>0</v>
      </c>
      <c r="V477" s="10">
        <f>3/24000000*OO[[#This Row],[78 (28JUN1985 15:00:00)-Water Temperature (C)]]*OO[[#This Row],[20]]</f>
        <v>0</v>
      </c>
      <c r="W477" s="10">
        <f>3/24000000*OO[[#This Row],[79 (28JUN1985 18:00:00)-Water Temperature (C)]]*OO[[#This Row],[21]]</f>
        <v>0</v>
      </c>
      <c r="X477" s="10">
        <f>3/24000000*OO[[#This Row],[80 (28JUN1985 21:00:00)-Water Temperature (C)]]*OO[[#This Row],[22]]</f>
        <v>0</v>
      </c>
      <c r="Y477" s="10">
        <f>3/24000000*OO[[#This Row],[81 (29JUN1985 00:00:00)-Water Temperature (C)]]*OO[[#This Row],[23]]</f>
        <v>0</v>
      </c>
      <c r="Z477" s="10">
        <f>3/24000000*OO[[#This Row],[82 (29JUN1985 03:00:00)-Water Temperature (C)]]*OO[[#This Row],[24]]</f>
        <v>0</v>
      </c>
      <c r="AA477" s="10">
        <f>3/24000000*OO[[#This Row],[83 (29JUN1985 06:00:00)-Water Temperature (C)]]*OO[[#This Row],[25]]</f>
        <v>0</v>
      </c>
      <c r="AB477" s="10">
        <f>3/24000000*OO[[#This Row],[84 (29JUN1985 09:00:00)-Water Temperature (C)]]*OO[[#This Row],[26]]</f>
        <v>0</v>
      </c>
      <c r="AC477" s="10">
        <f>3/24000000*OO[[#This Row],[85 (29JUN1985 12:00:00)-Water Temperature (C)]]*OO[[#This Row],[27]]</f>
        <v>3.3414772230674995E-42</v>
      </c>
      <c r="AD477" s="10">
        <f>3/24000000*OO[[#This Row],[86 (29JUN1985 15:00:00)-Water Temperature (C)]]*OO[[#This Row],[28]]</f>
        <v>2.02363779412275E-36</v>
      </c>
      <c r="AE477" s="10">
        <f>3/24000000*OO[[#This Row],[88 (29JUN1985 21:00:00)-Water Temperature (C)]]*OO[[#This Row],[30]]</f>
        <v>1.06104762821475E-27</v>
      </c>
      <c r="AF477" s="10">
        <f>3/24000000*OO[[#This Row],[88 (29JUN1985 21:00:00)-Water Temperature (C)]]*OO[[#This Row],[30]]</f>
        <v>1.06104762821475E-27</v>
      </c>
      <c r="AG477" s="10">
        <f>3/24000000*OO[[#This Row],[89 (30JUN1985 00:00:00)-Water Temperature (C)]]*OO[[#This Row],[31]]</f>
        <v>2.3683538542200001E-24</v>
      </c>
      <c r="AH477" s="10">
        <f>3/24000000*OO[[#This Row],[90 (30JUN1985 03:00:00)-Water Temperature (C)]]*OO[[#This Row],[32]]</f>
        <v>1.8436108347899997E-21</v>
      </c>
      <c r="AI477" s="10">
        <f>3/24000000*OO[[#This Row],[91 (30JUN1985 06:00:00)-Water Temperature (C)]]*OO[[#This Row],[33]]</f>
        <v>6.1370772994862501E-19</v>
      </c>
      <c r="AJ477" s="10">
        <f>3/24000000*OO[[#This Row],[92 (30JUN1985 09:00:00)-Water Temperature (C)]]*OO[[#This Row],[34]]</f>
        <v>1.014116617634625E-16</v>
      </c>
      <c r="AK477" s="10">
        <f>3/24000000*OO[[#This Row],[93 (30JUN1985 12:00:00)-Water Temperature (C)]]*OO[[#This Row],[35]]</f>
        <v>9.1330597025475011E-15</v>
      </c>
      <c r="AL477" s="10">
        <f>3/24000000*OO[[#This Row],[94 (30JUN1985 15:00:00)-Water Temperature (C)]]*OO[[#This Row],[36]]</f>
        <v>4.8674844179200001E-13</v>
      </c>
      <c r="AM477" s="10">
        <f>3/24000000*OO[[#This Row],[95 (30JUN1985 18:00:00)-Water Temperature (C)]]*OO[[#This Row],[37]]</f>
        <v>1.6404503126422499E-11</v>
      </c>
      <c r="AN477" s="10">
        <f>3/24000000*OO[[#This Row],[96 (30JUN1985 21:00:00)-Water Temperature (C)]]*OO[[#This Row],[38]]</f>
        <v>3.6808364582437496E-10</v>
      </c>
      <c r="AO477" s="10">
        <f>3/24000000*OO[[#This Row],[97 (01JUL1985 00:00:00)-Water Temperature (C)]]*OO[[#This Row],[39]]</f>
        <v>5.7665998583699994E-9</v>
      </c>
      <c r="AP477" s="10">
        <f>3/24000000*OO[[#This Row],[98 (01JUL1985 03:00:00)-Water Temperature (C)]]*OO[[#This Row],[40]]</f>
        <v>6.5529861737625001E-8</v>
      </c>
      <c r="AQ477" s="10">
        <f>3/24000000*OO[[#This Row],[99 (01JUL1985 06:00:00)-Water Temperature (C)]]*OO[[#This Row],[41]]</f>
        <v>5.6045200703400006E-7</v>
      </c>
      <c r="AR477" s="10">
        <f>3/24000000*OO[[#This Row],[100 (01JUL1985 09:00:00)-Water Temperature (C)]]*OO[[#This Row],[42]]</f>
        <v>3.7750078606499999E-6</v>
      </c>
      <c r="AS477" s="10">
        <f>3/24000000*OO[[#This Row],[101 (01JUL1985 12:00:00)-Water Temperature (C)]]*OO[[#This Row],[43]]</f>
        <v>2.0088354818463749E-5</v>
      </c>
      <c r="AT477" s="10">
        <f>3/24000000*OO[[#This Row],[102 (01JUL1985 15:00:00)-Water Temperature (C)]]*OO[[#This Row],[44]]</f>
        <v>8.6182918497975007E-5</v>
      </c>
      <c r="AU477" s="10">
        <f>3/24000000*OO[[#This Row],[103 (01JUL1985 18:00:00)-Water Temperature (C)]]*OO[[#This Row],[45]]</f>
        <v>3.037081156585E-4</v>
      </c>
      <c r="AV477" s="10">
        <f>3/24000000*OO[[#This Row],[104 (01JUL1985 21:00:00)-Water Temperature (C)]]*OO[[#This Row],[46]]</f>
        <v>8.9681345317799989E-4</v>
      </c>
      <c r="AW477" s="10">
        <f>3/24000000*OO[[#This Row],[105 (02JUL1985 00:00:00)-Water Temperature (C)]]*OO[[#This Row],[47]]</f>
        <v>2.2630678665049998E-3</v>
      </c>
      <c r="AX477" s="10">
        <f>3/24000000*OO[[#This Row],[106 (02JUL1985 03:00:00)-Water Temperature (C)]]*OO[[#This Row],[48]]</f>
        <v>4.9685352620937508E-3</v>
      </c>
      <c r="AY477" s="10">
        <f>3/24000000*OO[[#This Row],[107 (02JUL1985 06:00:00)-Water Temperature (C)]]*OO[[#This Row],[49]]</f>
        <v>9.6791532509649999E-3</v>
      </c>
      <c r="AZ477" s="10">
        <f>3/24000000*OO[[#This Row],[108 (02JUL1985 09:00:00)-Water Temperature (C)]]*OO[[#This Row],[50]]</f>
        <v>1.7234413366387501E-2</v>
      </c>
      <c r="BA477" s="10">
        <f>3/24000000*OO[[#This Row],[109 (02JUL1985 12:00:00)-Water Temperature (C)]]*OO[[#This Row],[51]]</f>
        <v>2.7796794384637499E-2</v>
      </c>
      <c r="BB477" s="10">
        <f>3/24000000*OO[[#This Row],[110 (02JUL1985 15:00:00)-Water Temperature (C)]]*OO[[#This Row],[52]]</f>
        <v>4.1010906393524997E-2</v>
      </c>
      <c r="BC477" s="10">
        <f>3/24000000*OO[[#This Row],[111 (02JUL1985 18:00:00)-Water Temperature (C)]]*OO[[#This Row],[53]]</f>
        <v>5.5970514467700003E-2</v>
      </c>
      <c r="BD477" s="10">
        <f>3/24000000*OO[[#This Row],[112 (02JUL1985 21:00:00)-Water Temperature (C)]]*OO[[#This Row],[54]]</f>
        <v>7.0789991398049992E-2</v>
      </c>
      <c r="BE477" s="10">
        <f>3/24000000*OO[[#This Row],[113 (03JUL1985 00:00:00)-Water Temperature (C)]]*OO[[#This Row],[55]]</f>
        <v>8.3456362440000001E-2</v>
      </c>
      <c r="BF477" s="10">
        <f>3/24000000*OO[[#This Row],[114 (03JUL1985 03:00:00)-Water Temperature (C)]]*OO[[#This Row],[56]]</f>
        <v>9.3380304264375005E-2</v>
      </c>
      <c r="BG477" s="10">
        <f>3/24000000*OO[[#This Row],[115 (03JUL1985 06:00:00)-Water Temperature (C)]]*OO[[#This Row],[57]]</f>
        <v>0.1002139790422</v>
      </c>
      <c r="BH477" s="10">
        <f>3/24000000*OO[[#This Row],[116 (03JUL1985 09:00:00)-Water Temperature (C)]]*OO[[#This Row],[58]]</f>
        <v>0.1055212550292</v>
      </c>
      <c r="BI477" s="10">
        <f>3/24000000*OO[[#This Row],[117 (03JUL1985 12:00:00)-Water Temperature (C)]]*OO[[#This Row],[59]]</f>
        <v>0.1086864636189875</v>
      </c>
      <c r="BJ477" s="10">
        <f>3/24000000*OO[[#This Row],[118 (03JUL1985 15:00:00)-Water Temperature (C)]]*OO[[#This Row],[60]]</f>
        <v>0.1091025952681</v>
      </c>
      <c r="BK477" s="10">
        <f>3/24000000*OO[[#This Row],[119 (03JUL1985 18:00:00)-Water Temperature (C)]]*OO[[#This Row],[61]]</f>
        <v>0.10719274492547501</v>
      </c>
      <c r="BL477" s="10">
        <f>3/24000000*OO[[#This Row],[120 (03JUL1985 21:00:00)-Water Temperature (C)]]*OO[[#This Row],[62]]</f>
        <v>0.1024044890148</v>
      </c>
      <c r="BM477" s="10">
        <f>3/24000000*OO[[#This Row],[121 (04JUL1985 00:00:00)-Water Temperature (C)]]*OO[[#This Row],[63]]</f>
        <v>9.5842093205624979E-2</v>
      </c>
      <c r="BN477" s="10">
        <f>3/24000000*OO[[#This Row],[122 (04JUL1985 03:00:00)-Water Temperature (C)]]*OO[[#This Row],[64]]</f>
        <v>8.8856162003549996E-2</v>
      </c>
      <c r="BO477" s="10">
        <f>3/24000000*OO[[#This Row],[123 (04JUL1985 06:00:00)-Water Temperature (C)]]*OO[[#This Row],[65]]</f>
        <v>8.1978906438999993E-2</v>
      </c>
      <c r="BP477" s="10">
        <f>3/24000000*OO[[#This Row],[124 (04JUL1985 09:00:00)-Water Temperature (C)]]*OO[[#This Row],[66]]</f>
        <v>7.5989845627099997E-2</v>
      </c>
      <c r="BQ477" s="10">
        <f>3/24000000*OO[[#This Row],[125 (04JUL1985 12:00:00)-Water Temperature (C)]]*OO[[#This Row],[67]]</f>
        <v>7.0004956267787494E-2</v>
      </c>
      <c r="BR477" s="10">
        <f>3/24000000*OO[[#This Row],[126 (04JUL1985 15:00:00)-Water Temperature (C)]]*OO[[#This Row],[68]]</f>
        <v>6.4402137650812499E-2</v>
      </c>
      <c r="BS477" s="10">
        <f>3/24000000*OO[[#This Row],[127 (04JUL1985 18:00:00)-Water Temperature (C)]]*OO[[#This Row],[69]]</f>
        <v>5.8668339889799984E-2</v>
      </c>
      <c r="BT477" s="10">
        <f>3/24000000*OO[[#This Row],[128 (04JUL1985 21:00:00)-Water Temperature (C)]]*OO[[#This Row],[70]]</f>
        <v>5.3112941589000005E-2</v>
      </c>
      <c r="BU477" s="10">
        <f>3/24000000*OO[[#This Row],[129 (05JUL1985 00:00:00)-Water Temperature (C)]]*OO[[#This Row],[71]]</f>
        <v>4.8009374798400006E-2</v>
      </c>
      <c r="BV477" s="10">
        <f>3/24000000*OO[[#This Row],[130 (05JUL1985 03:00:00)-Water Temperature (C)]]*OO[[#This Row],[72]]</f>
        <v>4.3408050632100001E-2</v>
      </c>
      <c r="BW477" s="10">
        <f>3/24000000*OO[[#This Row],[131 (05JUL1985 06:00:00)-Water Temperature (C)]]*OO[[#This Row],[73]]</f>
        <v>3.9313640382187501E-2</v>
      </c>
      <c r="BX477" s="10">
        <f>3/24000000*OO[[#This Row],[132 (05JUL1985 09:00:00)-Water Temperature (C)]]*OO[[#This Row],[74]]</f>
        <v>3.6120298139999993E-2</v>
      </c>
      <c r="BY477" s="10">
        <f>3/24000000*OO[[#This Row],[133 (05JUL1985 12:00:00)-Water Temperature (C)]]*OO[[#This Row],[75]]</f>
        <v>3.3084199354150003E-2</v>
      </c>
      <c r="BZ477" s="10">
        <f>3/24000000*OO[[#This Row],[134 (05JUL1985 15:00:00)-Water Temperature (C)]]*OO[[#This Row],[76]]</f>
        <v>3.0432792508762501E-2</v>
      </c>
      <c r="CA477" s="10">
        <f>3/24000000*OO[[#This Row],[135 (05JUL1985 18:00:00)-Water Temperature (C)]]*OO[[#This Row],[77]]</f>
        <v>2.80830330521975E-2</v>
      </c>
      <c r="CB477" s="10">
        <f>3/24000000*OO[[#This Row],[136 (05JUL1985 21:00:00)-Water Temperature (C)]]*OO[[#This Row],[78]]</f>
        <v>2.5837513074620001E-2</v>
      </c>
      <c r="CC477" s="10">
        <f>3/24000000*OO[[#This Row],[137 (06JUL1985 00:00:00)-Water Temperature (C)]]*OO[[#This Row],[79]]</f>
        <v>2.3662383317299997E-2</v>
      </c>
      <c r="CD477" s="10">
        <f>3/24000000*OO[[#This Row],[138 (06JUL1985 03:00:00)-Water Temperature (C)]]*OO[[#This Row],[80]]</f>
        <v>2.16941277155E-2</v>
      </c>
      <c r="CE477" s="10">
        <f>3/24000000*OO[[#This Row],[139 (06JUL1985 06:00:00)-Water Temperature (C)]]*OO[[#This Row],[81]]</f>
        <v>2.0042088813163751E-2</v>
      </c>
      <c r="CF477" s="10">
        <f>3/24000000*OO[[#This Row],[140 (06JUL1985 09:00:00)-Water Temperature (C)]]*OO[[#This Row],[82]]</f>
        <v>1.8930204426679999E-2</v>
      </c>
      <c r="CG477" s="10">
        <f>3/24000000*OO[[#This Row],[141 (06JUL1985 12:00:00)-Water Temperature (C)]]*OO[[#This Row],[83]]</f>
        <v>1.7910483893447498E-2</v>
      </c>
      <c r="CH477" s="10">
        <f>3/24000000*OO[[#This Row],[142 (06JUL1985 15:00:00)-Water Temperature (C)]]*OO[[#This Row],[84]]</f>
        <v>1.6976256926932502E-2</v>
      </c>
      <c r="CI477" s="10">
        <f>3/24000000*OO[[#This Row],[143 (06JUL1985 18:00:00)-Water Temperature (C)]]*OO[[#This Row],[85]]</f>
        <v>1.616074700625875E-2</v>
      </c>
      <c r="CJ477" s="10">
        <f>3/24000000*OO[[#This Row],[144 (06JUL1985 21:00:00)-Water Temperature (C)]]*OO[[#This Row],[86]]</f>
        <v>1.524018042278125E-2</v>
      </c>
      <c r="CK477" s="10">
        <f>3/24000000*OO[[#This Row],[145 (07JUL1985 00:00:00)-Water Temperature (C)]]*OO[[#This Row],[87]]</f>
        <v>1.4223019494374999E-2</v>
      </c>
      <c r="CL477" s="10">
        <f>3/24000000*OO[[#This Row],[146 (07JUL1985 03:00:00)-Water Temperature (C)]]*OO[[#This Row],[88]]</f>
        <v>1.3313379824062501E-2</v>
      </c>
      <c r="CM477" s="10">
        <f>3/24000000*OO[[#This Row],[147 (07JUL1985 06:00:00)-Water Temperature (C)]]*OO[[#This Row],[89]]</f>
        <v>1.2510827862431252E-2</v>
      </c>
      <c r="CN477" s="10">
        <f>3/24000000*OO[[#This Row],[148 (07JUL1985 09:00:00)-Water Temperature (C)]]*OO[[#This Row],[90]]</f>
        <v>1.19782388234175E-2</v>
      </c>
      <c r="CO477" s="10">
        <f>3/24000000*OO[[#This Row],[149 (07JUL1985 12:00:00)-Water Temperature (C)]]*OO[[#This Row],[91]]</f>
        <v>1.1535080629724999E-2</v>
      </c>
      <c r="CP477" s="10">
        <f>3/24000000*OO[[#This Row],[150 (07JUL1985 15:00:00)-Water Temperature (C)]]*OO[[#This Row],[92]]</f>
        <v>1.1096242848526248E-2</v>
      </c>
      <c r="CQ477" s="10">
        <f>3/24000000*OO[[#This Row],[151 (07JUL1985 18:00:00)-Water Temperature (C)]]*OO[[#This Row],[93]]</f>
        <v>1.0678081996216249E-2</v>
      </c>
      <c r="CR477" s="10">
        <f>3/24000000*OO[[#This Row],[152 (07JUL1985 21:00:00)-Water Temperature (C)]]*OO[[#This Row],[94]]</f>
        <v>1.016244529111875E-2</v>
      </c>
      <c r="CS477" s="10">
        <f>3/24000000*OO[[#This Row],[153 (08JUL1985 00:00:00)-Water Temperature (C)]]*OO[[#This Row],[95]]</f>
        <v>9.6087686708249982E-3</v>
      </c>
      <c r="CT477" s="10">
        <f>3/24000000*OO[[#This Row],[154 (08JUL1985 03:00:00)-Water Temperature (C)]]*OO[[#This Row],[96]]</f>
        <v>9.0946243924874999E-3</v>
      </c>
      <c r="CU477" s="10">
        <f>3/24000000*OO[[#This Row],[155 (08JUL1985 06:00:00)-Water Temperature (C)]]*OO[[#This Row],[97]]</f>
        <v>8.6392756560187498E-3</v>
      </c>
      <c r="CV477" s="10">
        <f>3/24000000*OO[[#This Row],[156 (08JUL1985 09:00:00)-Water Temperature (C)]]*OO[[#This Row],[98]]</f>
        <v>8.2367013066449984E-3</v>
      </c>
      <c r="CW477" s="10">
        <f>3/24000000*OO[[#This Row],[157 (08JUL1985 12:00:00)-Water Temperature (C)]]*OO[[#This Row],[99]]</f>
        <v>7.933333728334999E-3</v>
      </c>
    </row>
    <row r="478" spans="1:101" x14ac:dyDescent="0.35">
      <c r="A478" t="s">
        <v>485</v>
      </c>
      <c r="B478">
        <v>705.53890000000001</v>
      </c>
      <c r="C478" s="10">
        <f>3/24*OO[[#This Row],[59 (26JUN1985 06:00:00)-Water Temperature (C)]]*OO[[#This Row],[1]]/SUM(OO[1])</f>
        <v>0</v>
      </c>
      <c r="D478" s="10">
        <f>3/24*OO[[#This Row],[60 (26JUN1985 09:00:00)-Water Temperature (C)]]*OO[[#This Row],[2]]/SUM(OO[2])</f>
        <v>0</v>
      </c>
      <c r="E478" s="10">
        <f>3/24*OO[[#This Row],[61 (26JUN1985 12:00:00)-Water Temperature (C)]]*OO[[#This Row],[3]]/SUM(OO[3])</f>
        <v>0</v>
      </c>
      <c r="F478" s="10">
        <f>3/24*OO[[#This Row],[62 (26JUN1985 15:00:00)-Water Temperature (C)]]*OO[[#This Row],[4]]/SUM(OO[4])</f>
        <v>0</v>
      </c>
      <c r="G478" s="10">
        <f>3/24*OO[[#This Row],[63 (26JUN1985 18:00:00)-Water Temperature (C)]]*OO[[#This Row],[5]]/SUM(OO[5])</f>
        <v>0</v>
      </c>
      <c r="H478" s="10">
        <f>3/24*OO[[#This Row],[64 (26JUN1985 21:00:00)-Water Temperature (C)]]*OO[[#This Row],[6]]/SUM(OO[6])</f>
        <v>0</v>
      </c>
      <c r="I478" s="10">
        <f>3/24*OO[[#This Row],[65 (27JUN1985 00:00:00)-Water Temperature (C)]]*OO[[#This Row],[7]]/SUM(OO[7])</f>
        <v>0</v>
      </c>
      <c r="J478" s="10">
        <f>3/24*OO[[#This Row],[66 (27JUN1985 03:00:00)-Water Temperature (C)]]*OO[[#This Row],[8]]/SUM(OO[8])</f>
        <v>0</v>
      </c>
      <c r="K478" s="10">
        <f>3/24*OO[[#This Row],[67 (27JUN1985 06:00:00)-Water Temperature (C)]]*OO[[#This Row],[9]]/SUM(OO[9])</f>
        <v>0</v>
      </c>
      <c r="L478" s="10">
        <f>3/24*OO[[#This Row],[68 (27JUN1985 09:00:00)-Water Temperature (C)]]*OO[[#This Row],[10]]/SUM(OO[10])</f>
        <v>0</v>
      </c>
      <c r="M478" s="10">
        <f>3/24*OO[[#This Row],[69 (27JUN1985 12:00:00)-Water Temperature (C)]]*OO[[#This Row],[11]]/SUM(OO[11])</f>
        <v>0</v>
      </c>
      <c r="N478" s="10">
        <f>3/24*OO[[#This Row],[70 (27JUN1985 15:00:00)-Water Temperature (C)]]*OO[[#This Row],[12]]/SUM(OO[12])</f>
        <v>0</v>
      </c>
      <c r="O478" s="10">
        <f>3/24*OO[[#This Row],[71 (27JUN1985 18:00:00)-Water Temperature (C)]]*OO[[#This Row],[13]]/SUM(OO[13])</f>
        <v>0</v>
      </c>
      <c r="P478" s="10">
        <f>3/24*OO[[#This Row],[72 (27JUN1985 21:00:00)-Water Temperature (C)]]*OO[[#This Row],[14]]/SUM(OO[14])</f>
        <v>0</v>
      </c>
      <c r="Q478" s="10">
        <f>3/24*OO[[#This Row],[73 (28JUN1985 00:00:00)-Water Temperature (C)]]*OO[[#This Row],[15]]/SUM(OO[15])</f>
        <v>0</v>
      </c>
      <c r="R478" s="10">
        <f>3/24*OO[[#This Row],[74 (28JUN1985 03:00:00)-Water Temperature (C)]]*OO[[#This Row],[16]]/SUM(OO[16])</f>
        <v>0</v>
      </c>
      <c r="S478" s="10">
        <f>3/24*OO[[#This Row],[75 (28JUN1985 06:00:00)-Water Temperature (C)]]*OO[[#This Row],[17]]/SUM(OO[17])</f>
        <v>0</v>
      </c>
      <c r="T478" s="10">
        <f>3/24*OO[[#This Row],[76 (28JUN1985 09:00:00)-Water Temperature (C)]]*OO[[#This Row],[18]]/SUM(OO[18])</f>
        <v>0</v>
      </c>
      <c r="U478" s="10">
        <f>3/24*OO[[#This Row],[77 (28JUN1985 12:00:00)-Water Temperature (C)]]*OO[[#This Row],[19]]/SUM(OO[19])</f>
        <v>0</v>
      </c>
      <c r="V478" s="10">
        <f>3/24000000*OO[[#This Row],[78 (28JUN1985 15:00:00)-Water Temperature (C)]]*OO[[#This Row],[20]]</f>
        <v>0</v>
      </c>
      <c r="W478" s="10">
        <f>3/24000000*OO[[#This Row],[79 (28JUN1985 18:00:00)-Water Temperature (C)]]*OO[[#This Row],[21]]</f>
        <v>0</v>
      </c>
      <c r="X478" s="10">
        <f>3/24000000*OO[[#This Row],[80 (28JUN1985 21:00:00)-Water Temperature (C)]]*OO[[#This Row],[22]]</f>
        <v>0</v>
      </c>
      <c r="Y478" s="10">
        <f>3/24000000*OO[[#This Row],[81 (29JUN1985 00:00:00)-Water Temperature (C)]]*OO[[#This Row],[23]]</f>
        <v>0</v>
      </c>
      <c r="Z478" s="10">
        <f>3/24000000*OO[[#This Row],[82 (29JUN1985 03:00:00)-Water Temperature (C)]]*OO[[#This Row],[24]]</f>
        <v>0</v>
      </c>
      <c r="AA478" s="10">
        <f>3/24000000*OO[[#This Row],[83 (29JUN1985 06:00:00)-Water Temperature (C)]]*OO[[#This Row],[25]]</f>
        <v>0</v>
      </c>
      <c r="AB478" s="10">
        <f>3/24000000*OO[[#This Row],[84 (29JUN1985 09:00:00)-Water Temperature (C)]]*OO[[#This Row],[26]]</f>
        <v>0</v>
      </c>
      <c r="AC478" s="10">
        <f>3/24000000*OO[[#This Row],[85 (29JUN1985 12:00:00)-Water Temperature (C)]]*OO[[#This Row],[27]]</f>
        <v>9.4791854400874994E-43</v>
      </c>
      <c r="AD478" s="10">
        <f>3/24000000*OO[[#This Row],[86 (29JUN1985 15:00:00)-Water Temperature (C)]]*OO[[#This Row],[28]]</f>
        <v>6.4048695484987499E-37</v>
      </c>
      <c r="AE478" s="10">
        <f>3/24000000*OO[[#This Row],[88 (29JUN1985 21:00:00)-Water Temperature (C)]]*OO[[#This Row],[30]]</f>
        <v>4.0822147969899998E-28</v>
      </c>
      <c r="AF478" s="10">
        <f>3/24000000*OO[[#This Row],[88 (29JUN1985 21:00:00)-Water Temperature (C)]]*OO[[#This Row],[30]]</f>
        <v>4.0822147969899998E-28</v>
      </c>
      <c r="AG478" s="10">
        <f>3/24000000*OO[[#This Row],[89 (30JUN1985 00:00:00)-Water Temperature (C)]]*OO[[#This Row],[31]]</f>
        <v>9.8743724559199994E-25</v>
      </c>
      <c r="AH478" s="10">
        <f>3/24000000*OO[[#This Row],[90 (30JUN1985 03:00:00)-Water Temperature (C)]]*OO[[#This Row],[32]]</f>
        <v>8.2345377603900004E-22</v>
      </c>
      <c r="AI478" s="10">
        <f>3/24000000*OO[[#This Row],[91 (30JUN1985 06:00:00)-Water Temperature (C)]]*OO[[#This Row],[33]]</f>
        <v>2.9150031533600001E-19</v>
      </c>
      <c r="AJ478" s="10">
        <f>3/24000000*OO[[#This Row],[92 (30JUN1985 09:00:00)-Water Temperature (C)]]*OO[[#This Row],[34]]</f>
        <v>5.0950293313800001E-17</v>
      </c>
      <c r="AK478" s="10">
        <f>3/24000000*OO[[#This Row],[93 (30JUN1985 12:00:00)-Water Temperature (C)]]*OO[[#This Row],[35]]</f>
        <v>4.8308558399249996E-15</v>
      </c>
      <c r="AL478" s="10">
        <f>3/24000000*OO[[#This Row],[94 (30JUN1985 15:00:00)-Water Temperature (C)]]*OO[[#This Row],[36]]</f>
        <v>2.6991305301275002E-13</v>
      </c>
      <c r="AM478" s="10">
        <f>3/24000000*OO[[#This Row],[95 (30JUN1985 18:00:00)-Water Temperature (C)]]*OO[[#This Row],[37]]</f>
        <v>9.5046022893437507E-12</v>
      </c>
      <c r="AN478" s="10">
        <f>3/24000000*OO[[#This Row],[96 (30JUN1985 21:00:00)-Water Temperature (C)]]*OO[[#This Row],[38]]</f>
        <v>2.2230050256411248E-10</v>
      </c>
      <c r="AO478" s="10">
        <f>3/24000000*OO[[#This Row],[97 (01JUL1985 00:00:00)-Water Temperature (C)]]*OO[[#This Row],[39]]</f>
        <v>3.6232606421000003E-9</v>
      </c>
      <c r="AP478" s="10">
        <f>3/24000000*OO[[#This Row],[98 (01JUL1985 03:00:00)-Water Temperature (C)]]*OO[[#This Row],[40]]</f>
        <v>4.2765086769212497E-8</v>
      </c>
      <c r="AQ478" s="10">
        <f>3/24000000*OO[[#This Row],[99 (01JUL1985 06:00:00)-Water Temperature (C)]]*OO[[#This Row],[41]]</f>
        <v>3.7927875069000004E-7</v>
      </c>
      <c r="AR478" s="10">
        <f>3/24000000*OO[[#This Row],[100 (01JUL1985 09:00:00)-Water Temperature (C)]]*OO[[#This Row],[42]]</f>
        <v>2.6440094558744998E-6</v>
      </c>
      <c r="AS478" s="10">
        <f>3/24000000*OO[[#This Row],[101 (01JUL1985 12:00:00)-Water Temperature (C)]]*OO[[#This Row],[43]]</f>
        <v>1.454855727085875E-5</v>
      </c>
      <c r="AT478" s="10">
        <f>3/24000000*OO[[#This Row],[102 (01JUL1985 15:00:00)-Water Temperature (C)]]*OO[[#This Row],[44]]</f>
        <v>6.4465784190587494E-5</v>
      </c>
      <c r="AU478" s="10">
        <f>3/24000000*OO[[#This Row],[103 (01JUL1985 18:00:00)-Water Temperature (C)]]*OO[[#This Row],[45]]</f>
        <v>2.3437387078364998E-4</v>
      </c>
      <c r="AV478" s="10">
        <f>3/24000000*OO[[#This Row],[104 (01JUL1985 21:00:00)-Water Temperature (C)]]*OO[[#This Row],[46]]</f>
        <v>7.1327178054449982E-4</v>
      </c>
      <c r="AW478" s="10">
        <f>3/24000000*OO[[#This Row],[105 (02JUL1985 00:00:00)-Water Temperature (C)]]*OO[[#This Row],[47]]</f>
        <v>1.853284583891E-3</v>
      </c>
      <c r="AX478" s="10">
        <f>3/24000000*OO[[#This Row],[106 (02JUL1985 03:00:00)-Water Temperature (C)]]*OO[[#This Row],[48]]</f>
        <v>4.1856508857574994E-3</v>
      </c>
      <c r="AY478" s="10">
        <f>3/24000000*OO[[#This Row],[107 (02JUL1985 06:00:00)-Water Temperature (C)]]*OO[[#This Row],[49]]</f>
        <v>8.3792530307200009E-3</v>
      </c>
      <c r="AZ478" s="10">
        <f>3/24000000*OO[[#This Row],[108 (02JUL1985 09:00:00)-Water Temperature (C)]]*OO[[#This Row],[50]]</f>
        <v>1.5306501006225E-2</v>
      </c>
      <c r="BA478" s="10">
        <f>3/24000000*OO[[#This Row],[109 (02JUL1985 12:00:00)-Water Temperature (C)]]*OO[[#This Row],[51]]</f>
        <v>2.5308178960019998E-2</v>
      </c>
      <c r="BB478" s="10">
        <f>3/24000000*OO[[#This Row],[110 (02JUL1985 15:00:00)-Water Temperature (C)]]*OO[[#This Row],[52]]</f>
        <v>3.8242501820737504E-2</v>
      </c>
      <c r="BC478" s="10">
        <f>3/24000000*OO[[#This Row],[111 (02JUL1985 18:00:00)-Water Temperature (C)]]*OO[[#This Row],[53]]</f>
        <v>5.3390636229024999E-2</v>
      </c>
      <c r="BD478" s="10">
        <f>3/24000000*OO[[#This Row],[112 (02JUL1985 21:00:00)-Water Temperature (C)]]*OO[[#This Row],[54]]</f>
        <v>6.9018483402649988E-2</v>
      </c>
      <c r="BE478" s="10">
        <f>3/24000000*OO[[#This Row],[113 (03JUL1985 00:00:00)-Water Temperature (C)]]*OO[[#This Row],[55]]</f>
        <v>8.3102694965099991E-2</v>
      </c>
      <c r="BF478" s="10">
        <f>3/24000000*OO[[#This Row],[114 (03JUL1985 03:00:00)-Water Temperature (C)]]*OO[[#This Row],[56]]</f>
        <v>9.4857668093000017E-2</v>
      </c>
      <c r="BG478" s="10">
        <f>3/24000000*OO[[#This Row],[115 (03JUL1985 06:00:00)-Water Temperature (C)]]*OO[[#This Row],[57]]</f>
        <v>0.1037320534881</v>
      </c>
      <c r="BH478" s="10">
        <f>3/24000000*OO[[#This Row],[116 (03JUL1985 09:00:00)-Water Temperature (C)]]*OO[[#This Row],[58]]</f>
        <v>0.11109251042307498</v>
      </c>
      <c r="BI478" s="10">
        <f>3/24000000*OO[[#This Row],[117 (03JUL1985 12:00:00)-Water Temperature (C)]]*OO[[#This Row],[59]]</f>
        <v>0.11621535807998749</v>
      </c>
      <c r="BJ478" s="10">
        <f>3/24000000*OO[[#This Row],[118 (03JUL1985 15:00:00)-Water Temperature (C)]]*OO[[#This Row],[60]]</f>
        <v>0.11835776930952499</v>
      </c>
      <c r="BK478" s="10">
        <f>3/24000000*OO[[#This Row],[119 (03JUL1985 18:00:00)-Water Temperature (C)]]*OO[[#This Row],[61]]</f>
        <v>0.11782771415817499</v>
      </c>
      <c r="BL478" s="10">
        <f>3/24000000*OO[[#This Row],[120 (03JUL1985 21:00:00)-Water Temperature (C)]]*OO[[#This Row],[62]]</f>
        <v>0.1139750545662</v>
      </c>
      <c r="BM478" s="10">
        <f>3/24000000*OO[[#This Row],[121 (04JUL1985 00:00:00)-Water Temperature (C)]]*OO[[#This Row],[63]]</f>
        <v>0.10781496479409999</v>
      </c>
      <c r="BN478" s="10">
        <f>3/24000000*OO[[#This Row],[122 (04JUL1985 03:00:00)-Water Temperature (C)]]*OO[[#This Row],[64]]</f>
        <v>0.10101564120374999</v>
      </c>
      <c r="BO478" s="10">
        <f>3/24000000*OO[[#This Row],[123 (04JUL1985 06:00:00)-Water Temperature (C)]]*OO[[#This Row],[65]]</f>
        <v>9.4052640407550001E-2</v>
      </c>
      <c r="BP478" s="10">
        <f>3/24000000*OO[[#This Row],[124 (04JUL1985 09:00:00)-Water Temperature (C)]]*OO[[#This Row],[66]]</f>
        <v>8.7886965385425009E-2</v>
      </c>
      <c r="BQ478" s="10">
        <f>3/24000000*OO[[#This Row],[125 (04JUL1985 12:00:00)-Water Temperature (C)]]*OO[[#This Row],[67]]</f>
        <v>8.1599198260912498E-2</v>
      </c>
      <c r="BR478" s="10">
        <f>3/24000000*OO[[#This Row],[126 (04JUL1985 15:00:00)-Water Temperature (C)]]*OO[[#This Row],[68]]</f>
        <v>7.5609557303099997E-2</v>
      </c>
      <c r="BS478" s="10">
        <f>3/24000000*OO[[#This Row],[127 (04JUL1985 18:00:00)-Water Temperature (C)]]*OO[[#This Row],[69]]</f>
        <v>6.9358698960049994E-2</v>
      </c>
      <c r="BT478" s="10">
        <f>3/24000000*OO[[#This Row],[128 (04JUL1985 21:00:00)-Water Temperature (C)]]*OO[[#This Row],[70]]</f>
        <v>6.3199023331775003E-2</v>
      </c>
      <c r="BU478" s="10">
        <f>3/24000000*OO[[#This Row],[129 (05JUL1985 00:00:00)-Water Temperature (C)]]*OO[[#This Row],[71]]</f>
        <v>5.7465206227912499E-2</v>
      </c>
      <c r="BV478" s="10">
        <f>3/24000000*OO[[#This Row],[130 (05JUL1985 03:00:00)-Water Temperature (C)]]*OO[[#This Row],[72]]</f>
        <v>5.22381362297E-2</v>
      </c>
      <c r="BW478" s="10">
        <f>3/24000000*OO[[#This Row],[131 (05JUL1985 06:00:00)-Water Temperature (C)]]*OO[[#This Row],[73]]</f>
        <v>4.7545501901812497E-2</v>
      </c>
      <c r="BX478" s="10">
        <f>3/24000000*OO[[#This Row],[132 (05JUL1985 09:00:00)-Water Temperature (C)]]*OO[[#This Row],[74]]</f>
        <v>4.3854386408624997E-2</v>
      </c>
      <c r="BY478" s="10">
        <f>3/24000000*OO[[#This Row],[133 (05JUL1985 12:00:00)-Water Temperature (C)]]*OO[[#This Row],[75]]</f>
        <v>4.0327912957799993E-2</v>
      </c>
      <c r="BZ478" s="10">
        <f>3/24000000*OO[[#This Row],[134 (05JUL1985 15:00:00)-Water Temperature (C)]]*OO[[#This Row],[76]]</f>
        <v>3.7225161473174999E-2</v>
      </c>
      <c r="CA478" s="10">
        <f>3/24000000*OO[[#This Row],[135 (05JUL1985 18:00:00)-Water Temperature (C)]]*OO[[#This Row],[77]]</f>
        <v>3.4457622192075002E-2</v>
      </c>
      <c r="CB478" s="10">
        <f>3/24000000*OO[[#This Row],[136 (05JUL1985 21:00:00)-Water Temperature (C)]]*OO[[#This Row],[78]]</f>
        <v>3.1799422160100003E-2</v>
      </c>
      <c r="CC478" s="10">
        <f>3/24000000*OO[[#This Row],[137 (06JUL1985 00:00:00)-Water Temperature (C)]]*OO[[#This Row],[79]]</f>
        <v>2.9211930053012494E-2</v>
      </c>
      <c r="CD478" s="10">
        <f>3/24000000*OO[[#This Row],[138 (06JUL1985 03:00:00)-Water Temperature (C)]]*OO[[#This Row],[80]]</f>
        <v>2.6860341204337494E-2</v>
      </c>
      <c r="CE478" s="10">
        <f>3/24000000*OO[[#This Row],[139 (06JUL1985 06:00:00)-Water Temperature (C)]]*OO[[#This Row],[81]]</f>
        <v>2.4877617937807503E-2</v>
      </c>
      <c r="CF478" s="10">
        <f>3/24000000*OO[[#This Row],[140 (06JUL1985 09:00:00)-Water Temperature (C)]]*OO[[#This Row],[82]]</f>
        <v>2.3532141371007499E-2</v>
      </c>
      <c r="CG478" s="10">
        <f>3/24000000*OO[[#This Row],[141 (06JUL1985 12:00:00)-Water Temperature (C)]]*OO[[#This Row],[83]]</f>
        <v>2.2299051975818749E-2</v>
      </c>
      <c r="CH478" s="10">
        <f>3/24000000*OO[[#This Row],[142 (06JUL1985 15:00:00)-Water Temperature (C)]]*OO[[#This Row],[84]]</f>
        <v>2.116567169101875E-2</v>
      </c>
      <c r="CI478" s="10">
        <f>3/24000000*OO[[#This Row],[143 (06JUL1985 18:00:00)-Water Temperature (C)]]*OO[[#This Row],[85]]</f>
        <v>2.0171969491724999E-2</v>
      </c>
      <c r="CJ478" s="10">
        <f>3/24000000*OO[[#This Row],[144 (06JUL1985 21:00:00)-Water Temperature (C)]]*OO[[#This Row],[86]]</f>
        <v>1.9052325743395E-2</v>
      </c>
      <c r="CK478" s="10">
        <f>3/24000000*OO[[#This Row],[145 (07JUL1985 00:00:00)-Water Temperature (C)]]*OO[[#This Row],[87]]</f>
        <v>1.781453082291375E-2</v>
      </c>
      <c r="CL478" s="10">
        <f>3/24000000*OO[[#This Row],[146 (07JUL1985 03:00:00)-Water Temperature (C)]]*OO[[#This Row],[88]]</f>
        <v>1.6704545004629999E-2</v>
      </c>
      <c r="CM478" s="10">
        <f>3/24000000*OO[[#This Row],[147 (07JUL1985 06:00:00)-Water Temperature (C)]]*OO[[#This Row],[89]]</f>
        <v>1.572381868418625E-2</v>
      </c>
      <c r="CN478" s="10">
        <f>3/24000000*OO[[#This Row],[148 (07JUL1985 09:00:00)-Water Temperature (C)]]*OO[[#This Row],[90]]</f>
        <v>1.50694128373725E-2</v>
      </c>
      <c r="CO478" s="10">
        <f>3/24000000*OO[[#This Row],[149 (07JUL1985 12:00:00)-Water Temperature (C)]]*OO[[#This Row],[91]]</f>
        <v>1.452517659882E-2</v>
      </c>
      <c r="CP478" s="10">
        <f>3/24000000*OO[[#This Row],[150 (07JUL1985 15:00:00)-Water Temperature (C)]]*OO[[#This Row],[92]]</f>
        <v>1.3987369356061249E-2</v>
      </c>
      <c r="CQ478" s="10">
        <f>3/24000000*OO[[#This Row],[151 (07JUL1985 18:00:00)-Water Temperature (C)]]*OO[[#This Row],[93]]</f>
        <v>1.34734465502E-2</v>
      </c>
      <c r="CR478" s="10">
        <f>3/24000000*OO[[#This Row],[152 (07JUL1985 21:00:00)-Water Temperature (C)]]*OO[[#This Row],[94]]</f>
        <v>1.2840997194419999E-2</v>
      </c>
      <c r="CS478" s="10">
        <f>3/24000000*OO[[#This Row],[153 (08JUL1985 00:00:00)-Water Temperature (C)]]*OO[[#This Row],[95]]</f>
        <v>1.2159836102768749E-2</v>
      </c>
      <c r="CT478" s="10">
        <f>3/24000000*OO[[#This Row],[154 (08JUL1985 03:00:00)-Water Temperature (C)]]*OO[[#This Row],[96]]</f>
        <v>1.1525767101664999E-2</v>
      </c>
      <c r="CU478" s="10">
        <f>3/24000000*OO[[#This Row],[155 (08JUL1985 06:00:00)-Water Temperature (C)]]*OO[[#This Row],[97]]</f>
        <v>1.0963675240725E-2</v>
      </c>
      <c r="CV478" s="10">
        <f>3/24000000*OO[[#This Row],[156 (08JUL1985 09:00:00)-Water Temperature (C)]]*OO[[#This Row],[98]]</f>
        <v>1.0467142362225E-2</v>
      </c>
      <c r="CW478" s="10">
        <f>3/24000000*OO[[#This Row],[157 (08JUL1985 12:00:00)-Water Temperature (C)]]*OO[[#This Row],[99]]</f>
        <v>1.0092081888255E-2</v>
      </c>
    </row>
    <row r="479" spans="1:101" x14ac:dyDescent="0.35">
      <c r="A479" t="s">
        <v>486</v>
      </c>
      <c r="B479">
        <v>701.40269999999998</v>
      </c>
      <c r="C479" s="10">
        <f>3/24*OO[[#This Row],[59 (26JUN1985 06:00:00)-Water Temperature (C)]]*OO[[#This Row],[1]]/SUM(OO[1])</f>
        <v>0</v>
      </c>
      <c r="D479" s="10">
        <f>3/24*OO[[#This Row],[60 (26JUN1985 09:00:00)-Water Temperature (C)]]*OO[[#This Row],[2]]/SUM(OO[2])</f>
        <v>0</v>
      </c>
      <c r="E479" s="10">
        <f>3/24*OO[[#This Row],[61 (26JUN1985 12:00:00)-Water Temperature (C)]]*OO[[#This Row],[3]]/SUM(OO[3])</f>
        <v>0</v>
      </c>
      <c r="F479" s="10">
        <f>3/24*OO[[#This Row],[62 (26JUN1985 15:00:00)-Water Temperature (C)]]*OO[[#This Row],[4]]/SUM(OO[4])</f>
        <v>0</v>
      </c>
      <c r="G479" s="10">
        <f>3/24*OO[[#This Row],[63 (26JUN1985 18:00:00)-Water Temperature (C)]]*OO[[#This Row],[5]]/SUM(OO[5])</f>
        <v>0</v>
      </c>
      <c r="H479" s="10">
        <f>3/24*OO[[#This Row],[64 (26JUN1985 21:00:00)-Water Temperature (C)]]*OO[[#This Row],[6]]/SUM(OO[6])</f>
        <v>0</v>
      </c>
      <c r="I479" s="10">
        <f>3/24*OO[[#This Row],[65 (27JUN1985 00:00:00)-Water Temperature (C)]]*OO[[#This Row],[7]]/SUM(OO[7])</f>
        <v>0</v>
      </c>
      <c r="J479" s="10">
        <f>3/24*OO[[#This Row],[66 (27JUN1985 03:00:00)-Water Temperature (C)]]*OO[[#This Row],[8]]/SUM(OO[8])</f>
        <v>0</v>
      </c>
      <c r="K479" s="10">
        <f>3/24*OO[[#This Row],[67 (27JUN1985 06:00:00)-Water Temperature (C)]]*OO[[#This Row],[9]]/SUM(OO[9])</f>
        <v>0</v>
      </c>
      <c r="L479" s="10">
        <f>3/24*OO[[#This Row],[68 (27JUN1985 09:00:00)-Water Temperature (C)]]*OO[[#This Row],[10]]/SUM(OO[10])</f>
        <v>0</v>
      </c>
      <c r="M479" s="10">
        <f>3/24*OO[[#This Row],[69 (27JUN1985 12:00:00)-Water Temperature (C)]]*OO[[#This Row],[11]]/SUM(OO[11])</f>
        <v>0</v>
      </c>
      <c r="N479" s="10">
        <f>3/24*OO[[#This Row],[70 (27JUN1985 15:00:00)-Water Temperature (C)]]*OO[[#This Row],[12]]/SUM(OO[12])</f>
        <v>0</v>
      </c>
      <c r="O479" s="10">
        <f>3/24*OO[[#This Row],[71 (27JUN1985 18:00:00)-Water Temperature (C)]]*OO[[#This Row],[13]]/SUM(OO[13])</f>
        <v>0</v>
      </c>
      <c r="P479" s="10">
        <f>3/24*OO[[#This Row],[72 (27JUN1985 21:00:00)-Water Temperature (C)]]*OO[[#This Row],[14]]/SUM(OO[14])</f>
        <v>0</v>
      </c>
      <c r="Q479" s="10">
        <f>3/24*OO[[#This Row],[73 (28JUN1985 00:00:00)-Water Temperature (C)]]*OO[[#This Row],[15]]/SUM(OO[15])</f>
        <v>0</v>
      </c>
      <c r="R479" s="10">
        <f>3/24*OO[[#This Row],[74 (28JUN1985 03:00:00)-Water Temperature (C)]]*OO[[#This Row],[16]]/SUM(OO[16])</f>
        <v>0</v>
      </c>
      <c r="S479" s="10">
        <f>3/24*OO[[#This Row],[75 (28JUN1985 06:00:00)-Water Temperature (C)]]*OO[[#This Row],[17]]/SUM(OO[17])</f>
        <v>0</v>
      </c>
      <c r="T479" s="10">
        <f>3/24*OO[[#This Row],[76 (28JUN1985 09:00:00)-Water Temperature (C)]]*OO[[#This Row],[18]]/SUM(OO[18])</f>
        <v>0</v>
      </c>
      <c r="U479" s="10">
        <f>3/24*OO[[#This Row],[77 (28JUN1985 12:00:00)-Water Temperature (C)]]*OO[[#This Row],[19]]/SUM(OO[19])</f>
        <v>0</v>
      </c>
      <c r="V479" s="10">
        <f>3/24000000*OO[[#This Row],[78 (28JUN1985 15:00:00)-Water Temperature (C)]]*OO[[#This Row],[20]]</f>
        <v>0</v>
      </c>
      <c r="W479" s="10">
        <f>3/24000000*OO[[#This Row],[79 (28JUN1985 18:00:00)-Water Temperature (C)]]*OO[[#This Row],[21]]</f>
        <v>0</v>
      </c>
      <c r="X479" s="10">
        <f>3/24000000*OO[[#This Row],[80 (28JUN1985 21:00:00)-Water Temperature (C)]]*OO[[#This Row],[22]]</f>
        <v>0</v>
      </c>
      <c r="Y479" s="10">
        <f>3/24000000*OO[[#This Row],[81 (29JUN1985 00:00:00)-Water Temperature (C)]]*OO[[#This Row],[23]]</f>
        <v>0</v>
      </c>
      <c r="Z479" s="10">
        <f>3/24000000*OO[[#This Row],[82 (29JUN1985 03:00:00)-Water Temperature (C)]]*OO[[#This Row],[24]]</f>
        <v>0</v>
      </c>
      <c r="AA479" s="10">
        <f>3/24000000*OO[[#This Row],[83 (29JUN1985 06:00:00)-Water Temperature (C)]]*OO[[#This Row],[25]]</f>
        <v>0</v>
      </c>
      <c r="AB479" s="10">
        <f>3/24000000*OO[[#This Row],[84 (29JUN1985 09:00:00)-Water Temperature (C)]]*OO[[#This Row],[26]]</f>
        <v>0</v>
      </c>
      <c r="AC479" s="10">
        <f>3/24000000*OO[[#This Row],[85 (29JUN1985 12:00:00)-Water Temperature (C)]]*OO[[#This Row],[27]]</f>
        <v>2.4485052257302502E-43</v>
      </c>
      <c r="AD479" s="10">
        <f>3/24000000*OO[[#This Row],[86 (29JUN1985 15:00:00)-Water Temperature (C)]]*OO[[#This Row],[28]]</f>
        <v>1.8622261483650001E-37</v>
      </c>
      <c r="AE479" s="10">
        <f>3/24000000*OO[[#This Row],[88 (29JUN1985 21:00:00)-Water Temperature (C)]]*OO[[#This Row],[30]]</f>
        <v>1.46908038771875E-28</v>
      </c>
      <c r="AF479" s="10">
        <f>3/24000000*OO[[#This Row],[88 (29JUN1985 21:00:00)-Water Temperature (C)]]*OO[[#This Row],[30]]</f>
        <v>1.46908038771875E-28</v>
      </c>
      <c r="AG479" s="10">
        <f>3/24000000*OO[[#This Row],[89 (30JUN1985 00:00:00)-Water Temperature (C)]]*OO[[#This Row],[31]]</f>
        <v>3.8593238872687496E-25</v>
      </c>
      <c r="AH479" s="10">
        <f>3/24000000*OO[[#This Row],[90 (30JUN1985 03:00:00)-Water Temperature (C)]]*OO[[#This Row],[32]]</f>
        <v>3.4531392951275008E-22</v>
      </c>
      <c r="AI479" s="10">
        <f>3/24000000*OO[[#This Row],[91 (30JUN1985 06:00:00)-Water Temperature (C)]]*OO[[#This Row],[33]]</f>
        <v>1.3015051889474997E-19</v>
      </c>
      <c r="AJ479" s="10">
        <f>3/24000000*OO[[#This Row],[92 (30JUN1985 09:00:00)-Water Temperature (C)]]*OO[[#This Row],[34]]</f>
        <v>2.40857699263475E-17</v>
      </c>
      <c r="AK479" s="10">
        <f>3/24000000*OO[[#This Row],[93 (30JUN1985 12:00:00)-Water Temperature (C)]]*OO[[#This Row],[35]]</f>
        <v>2.4066019246582498E-15</v>
      </c>
      <c r="AL479" s="10">
        <f>3/24000000*OO[[#This Row],[94 (30JUN1985 15:00:00)-Water Temperature (C)]]*OO[[#This Row],[36]]</f>
        <v>1.4108990026599998E-13</v>
      </c>
      <c r="AM479" s="10">
        <f>3/24000000*OO[[#This Row],[95 (30JUN1985 18:00:00)-Water Temperature (C)]]*OO[[#This Row],[37]]</f>
        <v>5.19540001868125E-12</v>
      </c>
      <c r="AN479" s="10">
        <f>3/24000000*OO[[#This Row],[96 (30JUN1985 21:00:00)-Water Temperature (C)]]*OO[[#This Row],[38]]</f>
        <v>1.26752271124425E-10</v>
      </c>
      <c r="AO479" s="10">
        <f>3/24000000*OO[[#This Row],[97 (01JUL1985 00:00:00)-Water Temperature (C)]]*OO[[#This Row],[39]]</f>
        <v>2.1506754318945E-9</v>
      </c>
      <c r="AP479" s="10">
        <f>3/24000000*OO[[#This Row],[98 (01JUL1985 03:00:00)-Water Temperature (C)]]*OO[[#This Row],[40]]</f>
        <v>2.6379107200203746E-8</v>
      </c>
      <c r="AQ479" s="10">
        <f>3/24000000*OO[[#This Row],[99 (01JUL1985 06:00:00)-Water Temperature (C)]]*OO[[#This Row],[41]]</f>
        <v>2.4270139425112504E-7</v>
      </c>
      <c r="AR479" s="10">
        <f>3/24000000*OO[[#This Row],[100 (01JUL1985 09:00:00)-Water Temperature (C)]]*OO[[#This Row],[42]]</f>
        <v>1.7516525699422501E-6</v>
      </c>
      <c r="AS479" s="10">
        <f>3/24000000*OO[[#This Row],[101 (01JUL1985 12:00:00)-Water Temperature (C)]]*OO[[#This Row],[43]]</f>
        <v>9.9678705691999991E-6</v>
      </c>
      <c r="AT479" s="10">
        <f>3/24000000*OO[[#This Row],[102 (01JUL1985 15:00:00)-Water Temperature (C)]]*OO[[#This Row],[44]]</f>
        <v>4.5623814283799995E-5</v>
      </c>
      <c r="AU479" s="10">
        <f>3/24000000*OO[[#This Row],[103 (01JUL1985 18:00:00)-Water Temperature (C)]]*OO[[#This Row],[45]]</f>
        <v>1.7113737629882497E-4</v>
      </c>
      <c r="AV479" s="10">
        <f>3/24000000*OO[[#This Row],[104 (01JUL1985 21:00:00)-Water Temperature (C)]]*OO[[#This Row],[46]]</f>
        <v>5.3674241014112494E-4</v>
      </c>
      <c r="AW479" s="10">
        <f>3/24000000*OO[[#This Row],[105 (02JUL1985 00:00:00)-Water Temperature (C)]]*OO[[#This Row],[47]]</f>
        <v>1.4357064326515E-3</v>
      </c>
      <c r="AX479" s="10">
        <f>3/24000000*OO[[#This Row],[106 (02JUL1985 03:00:00)-Water Temperature (C)]]*OO[[#This Row],[48]]</f>
        <v>3.33451504386E-3</v>
      </c>
      <c r="AY479" s="10">
        <f>3/24000000*OO[[#This Row],[107 (02JUL1985 06:00:00)-Water Temperature (C)]]*OO[[#This Row],[49]]</f>
        <v>6.8567945413875002E-3</v>
      </c>
      <c r="AZ479" s="10">
        <f>3/24000000*OO[[#This Row],[108 (02JUL1985 09:00:00)-Water Temperature (C)]]*OO[[#This Row],[50]]</f>
        <v>1.2843504611804999E-2</v>
      </c>
      <c r="BA479" s="10">
        <f>3/24000000*OO[[#This Row],[109 (02JUL1985 12:00:00)-Water Temperature (C)]]*OO[[#This Row],[51]]</f>
        <v>2.1755575120140001E-2</v>
      </c>
      <c r="BB479" s="10">
        <f>3/24000000*OO[[#This Row],[110 (02JUL1985 15:00:00)-Water Temperature (C)]]*OO[[#This Row],[52]]</f>
        <v>3.3645231452437495E-2</v>
      </c>
      <c r="BC479" s="10">
        <f>3/24000000*OO[[#This Row],[111 (02JUL1985 18:00:00)-Water Temperature (C)]]*OO[[#This Row],[53]]</f>
        <v>4.8015761532000004E-2</v>
      </c>
      <c r="BD479" s="10">
        <f>3/24000000*OO[[#This Row],[112 (02JUL1985 21:00:00)-Water Temperature (C)]]*OO[[#This Row],[54]]</f>
        <v>6.3389541029999996E-2</v>
      </c>
      <c r="BE479" s="10">
        <f>3/24000000*OO[[#This Row],[113 (03JUL1985 00:00:00)-Water Temperature (C)]]*OO[[#This Row],[55]]</f>
        <v>7.7881934347100001E-2</v>
      </c>
      <c r="BF479" s="10">
        <f>3/24000000*OO[[#This Row],[114 (03JUL1985 03:00:00)-Water Temperature (C)]]*OO[[#This Row],[56]]</f>
        <v>9.0602991667924987E-2</v>
      </c>
      <c r="BG479" s="10">
        <f>3/24000000*OO[[#This Row],[115 (03JUL1985 06:00:00)-Water Temperature (C)]]*OO[[#This Row],[57]]</f>
        <v>0.10085817417499998</v>
      </c>
      <c r="BH479" s="10">
        <f>3/24000000*OO[[#This Row],[116 (03JUL1985 09:00:00)-Water Temperature (C)]]*OO[[#This Row],[58]]</f>
        <v>0.10975975081440001</v>
      </c>
      <c r="BI479" s="10">
        <f>3/24000000*OO[[#This Row],[117 (03JUL1985 12:00:00)-Water Temperature (C)]]*OO[[#This Row],[59]]</f>
        <v>0.11651021206093749</v>
      </c>
      <c r="BJ479" s="10">
        <f>3/24000000*OO[[#This Row],[118 (03JUL1985 15:00:00)-Water Temperature (C)]]*OO[[#This Row],[60]]</f>
        <v>0.1202745369413</v>
      </c>
      <c r="BK479" s="10">
        <f>3/24000000*OO[[#This Row],[119 (03JUL1985 18:00:00)-Water Temperature (C)]]*OO[[#This Row],[61]]</f>
        <v>0.12122849267053749</v>
      </c>
      <c r="BL479" s="10">
        <f>3/24000000*OO[[#This Row],[120 (03JUL1985 21:00:00)-Water Temperature (C)]]*OO[[#This Row],[62]]</f>
        <v>0.11862714259962501</v>
      </c>
      <c r="BM479" s="10">
        <f>3/24000000*OO[[#This Row],[121 (04JUL1985 00:00:00)-Water Temperature (C)]]*OO[[#This Row],[63]]</f>
        <v>0.11345746873809999</v>
      </c>
      <c r="BN479" s="10">
        <f>3/24000000*OO[[#This Row],[122 (04JUL1985 03:00:00)-Water Temperature (C)]]*OO[[#This Row],[64]]</f>
        <v>0.10725370914299999</v>
      </c>
      <c r="BO479" s="10">
        <f>3/24000000*OO[[#This Row],[123 (04JUL1985 06:00:00)-Water Temperature (C)]]*OO[[#This Row],[65]]</f>
        <v>0.10077330505934999</v>
      </c>
      <c r="BP479" s="10">
        <f>3/24000000*OO[[#This Row],[124 (04JUL1985 09:00:00)-Water Temperature (C)]]*OO[[#This Row],[66]]</f>
        <v>9.4889010092949991E-2</v>
      </c>
      <c r="BQ479" s="10">
        <f>3/24000000*OO[[#This Row],[125 (04JUL1985 12:00:00)-Water Temperature (C)]]*OO[[#This Row],[67]]</f>
        <v>8.87456400723E-2</v>
      </c>
      <c r="BR479" s="10">
        <f>3/24000000*OO[[#This Row],[126 (04JUL1985 15:00:00)-Water Temperature (C)]]*OO[[#This Row],[68]]</f>
        <v>8.2792233324874995E-2</v>
      </c>
      <c r="BS479" s="10">
        <f>3/24000000*OO[[#This Row],[127 (04JUL1985 18:00:00)-Water Temperature (C)]]*OO[[#This Row],[69]]</f>
        <v>7.645018916205E-2</v>
      </c>
      <c r="BT479" s="10">
        <f>3/24000000*OO[[#This Row],[128 (04JUL1985 21:00:00)-Water Temperature (C)]]*OO[[#This Row],[70]]</f>
        <v>7.0096186486012499E-2</v>
      </c>
      <c r="BU479" s="10">
        <f>3/24000000*OO[[#This Row],[129 (05JUL1985 00:00:00)-Water Temperature (C)]]*OO[[#This Row],[71]]</f>
        <v>6.4104124242299998E-2</v>
      </c>
      <c r="BV479" s="10">
        <f>3/24000000*OO[[#This Row],[130 (05JUL1985 03:00:00)-Water Temperature (C)]]*OO[[#This Row],[72]]</f>
        <v>5.8580286504449991E-2</v>
      </c>
      <c r="BW479" s="10">
        <f>3/24000000*OO[[#This Row],[131 (05JUL1985 06:00:00)-Water Temperature (C)]]*OO[[#This Row],[73]]</f>
        <v>5.35781994691625E-2</v>
      </c>
      <c r="BX479" s="10">
        <f>3/24000000*OO[[#This Row],[132 (05JUL1985 09:00:00)-Water Temperature (C)]]*OO[[#This Row],[74]]</f>
        <v>4.9614493317525002E-2</v>
      </c>
      <c r="BY479" s="10">
        <f>3/24000000*OO[[#This Row],[133 (05JUL1985 12:00:00)-Water Temperature (C)]]*OO[[#This Row],[75]]</f>
        <v>4.5803002508250007E-2</v>
      </c>
      <c r="BZ479" s="10">
        <f>3/24000000*OO[[#This Row],[134 (05JUL1985 15:00:00)-Water Temperature (C)]]*OO[[#This Row],[76]]</f>
        <v>4.2427884602799996E-2</v>
      </c>
      <c r="CA479" s="10">
        <f>3/24000000*OO[[#This Row],[135 (05JUL1985 18:00:00)-Water Temperature (C)]]*OO[[#This Row],[77]]</f>
        <v>3.9398305172712499E-2</v>
      </c>
      <c r="CB479" s="10">
        <f>3/24000000*OO[[#This Row],[136 (05JUL1985 21:00:00)-Water Temperature (C)]]*OO[[#This Row],[78]]</f>
        <v>3.647195266455E-2</v>
      </c>
      <c r="CC479" s="10">
        <f>3/24000000*OO[[#This Row],[137 (06JUL1985 00:00:00)-Water Temperature (C)]]*OO[[#This Row],[79]]</f>
        <v>3.3608244654399995E-2</v>
      </c>
      <c r="CD479" s="10">
        <f>3/24000000*OO[[#This Row],[138 (06JUL1985 03:00:00)-Water Temperature (C)]]*OO[[#This Row],[80]]</f>
        <v>3.0993869795625004E-2</v>
      </c>
      <c r="CE479" s="10">
        <f>3/24000000*OO[[#This Row],[139 (06JUL1985 06:00:00)-Water Temperature (C)]]*OO[[#This Row],[81]]</f>
        <v>2.8780995990825002E-2</v>
      </c>
      <c r="CF479" s="10">
        <f>3/24000000*OO[[#This Row],[140 (06JUL1985 09:00:00)-Water Temperature (C)]]*OO[[#This Row],[82]]</f>
        <v>2.7268570925913747E-2</v>
      </c>
      <c r="CG479" s="10">
        <f>3/24000000*OO[[#This Row],[141 (06JUL1985 12:00:00)-Water Temperature (C)]]*OO[[#This Row],[83]]</f>
        <v>2.5881452826749998E-2</v>
      </c>
      <c r="CH479" s="10">
        <f>3/24000000*OO[[#This Row],[142 (06JUL1985 15:00:00)-Water Temperature (C)]]*OO[[#This Row],[84]]</f>
        <v>2.4602927365710001E-2</v>
      </c>
      <c r="CI479" s="10">
        <f>3/24000000*OO[[#This Row],[143 (06JUL1985 18:00:00)-Water Temperature (C)]]*OO[[#This Row],[85]]</f>
        <v>2.3477883155529997E-2</v>
      </c>
      <c r="CJ479" s="10">
        <f>3/24000000*OO[[#This Row],[144 (06JUL1985 21:00:00)-Water Temperature (C)]]*OO[[#This Row],[86]]</f>
        <v>2.2209279994929998E-2</v>
      </c>
      <c r="CK479" s="10">
        <f>3/24000000*OO[[#This Row],[145 (07JUL1985 00:00:00)-Water Temperature (C)]]*OO[[#This Row],[87]]</f>
        <v>2.0805317744359998E-2</v>
      </c>
      <c r="CL479" s="10">
        <f>3/24000000*OO[[#This Row],[146 (07JUL1985 03:00:00)-Water Temperature (C)]]*OO[[#This Row],[88]]</f>
        <v>1.9543005771660002E-2</v>
      </c>
      <c r="CM479" s="10">
        <f>3/24000000*OO[[#This Row],[147 (07JUL1985 06:00:00)-Water Temperature (C)]]*OO[[#This Row],[89]]</f>
        <v>1.8425984286416248E-2</v>
      </c>
      <c r="CN479" s="10">
        <f>3/24000000*OO[[#This Row],[148 (07JUL1985 09:00:00)-Water Temperature (C)]]*OO[[#This Row],[90]]</f>
        <v>1.7676889560781249E-2</v>
      </c>
      <c r="CO479" s="10">
        <f>3/24000000*OO[[#This Row],[149 (07JUL1985 12:00:00)-Water Temperature (C)]]*OO[[#This Row],[91]]</f>
        <v>1.7054155480426252E-2</v>
      </c>
      <c r="CP479" s="10">
        <f>3/24000000*OO[[#This Row],[150 (07JUL1985 15:00:00)-Water Temperature (C)]]*OO[[#This Row],[92]]</f>
        <v>1.6439652469841252E-2</v>
      </c>
      <c r="CQ479" s="10">
        <f>3/24000000*OO[[#This Row],[151 (07JUL1985 18:00:00)-Water Temperature (C)]]*OO[[#This Row],[93]]</f>
        <v>1.5850820046142498E-2</v>
      </c>
      <c r="CR479" s="10">
        <f>3/24000000*OO[[#This Row],[152 (07JUL1985 21:00:00)-Water Temperature (C)]]*OO[[#This Row],[94]]</f>
        <v>1.5126713560842499E-2</v>
      </c>
      <c r="CS479" s="10">
        <f>3/24000000*OO[[#This Row],[153 (08JUL1985 00:00:00)-Water Temperature (C)]]*OO[[#This Row],[95]]</f>
        <v>1.43455351371925E-2</v>
      </c>
      <c r="CT479" s="10">
        <f>3/24000000*OO[[#This Row],[154 (08JUL1985 03:00:00)-Water Temperature (C)]]*OO[[#This Row],[96]]</f>
        <v>1.3616026544279999E-2</v>
      </c>
      <c r="CU479" s="10">
        <f>3/24000000*OO[[#This Row],[155 (08JUL1985 06:00:00)-Water Temperature (C)]]*OO[[#This Row],[97]]</f>
        <v>1.2968597360719997E-2</v>
      </c>
      <c r="CV479" s="10">
        <f>3/24000000*OO[[#This Row],[156 (08JUL1985 09:00:00)-Water Temperature (C)]]*OO[[#This Row],[98]]</f>
        <v>1.2396849375802498E-2</v>
      </c>
      <c r="CW479" s="10">
        <f>3/24000000*OO[[#This Row],[157 (08JUL1985 12:00:00)-Water Temperature (C)]]*OO[[#This Row],[99]]</f>
        <v>1.196433095853125E-2</v>
      </c>
    </row>
    <row r="480" spans="1:101" x14ac:dyDescent="0.35">
      <c r="A480" t="s">
        <v>487</v>
      </c>
      <c r="B480">
        <v>701.40269999999998</v>
      </c>
      <c r="C480" s="10">
        <f>3/24*OO[[#This Row],[59 (26JUN1985 06:00:00)-Water Temperature (C)]]*OO[[#This Row],[1]]/SUM(OO[1])</f>
        <v>0</v>
      </c>
      <c r="D480" s="10">
        <f>3/24*OO[[#This Row],[60 (26JUN1985 09:00:00)-Water Temperature (C)]]*OO[[#This Row],[2]]/SUM(OO[2])</f>
        <v>0</v>
      </c>
      <c r="E480" s="10">
        <f>3/24*OO[[#This Row],[61 (26JUN1985 12:00:00)-Water Temperature (C)]]*OO[[#This Row],[3]]/SUM(OO[3])</f>
        <v>0</v>
      </c>
      <c r="F480" s="10">
        <f>3/24*OO[[#This Row],[62 (26JUN1985 15:00:00)-Water Temperature (C)]]*OO[[#This Row],[4]]/SUM(OO[4])</f>
        <v>0</v>
      </c>
      <c r="G480" s="10">
        <f>3/24*OO[[#This Row],[63 (26JUN1985 18:00:00)-Water Temperature (C)]]*OO[[#This Row],[5]]/SUM(OO[5])</f>
        <v>0</v>
      </c>
      <c r="H480" s="10">
        <f>3/24*OO[[#This Row],[64 (26JUN1985 21:00:00)-Water Temperature (C)]]*OO[[#This Row],[6]]/SUM(OO[6])</f>
        <v>0</v>
      </c>
      <c r="I480" s="10">
        <f>3/24*OO[[#This Row],[65 (27JUN1985 00:00:00)-Water Temperature (C)]]*OO[[#This Row],[7]]/SUM(OO[7])</f>
        <v>0</v>
      </c>
      <c r="J480" s="10">
        <f>3/24*OO[[#This Row],[66 (27JUN1985 03:00:00)-Water Temperature (C)]]*OO[[#This Row],[8]]/SUM(OO[8])</f>
        <v>0</v>
      </c>
      <c r="K480" s="10">
        <f>3/24*OO[[#This Row],[67 (27JUN1985 06:00:00)-Water Temperature (C)]]*OO[[#This Row],[9]]/SUM(OO[9])</f>
        <v>0</v>
      </c>
      <c r="L480" s="10">
        <f>3/24*OO[[#This Row],[68 (27JUN1985 09:00:00)-Water Temperature (C)]]*OO[[#This Row],[10]]/SUM(OO[10])</f>
        <v>0</v>
      </c>
      <c r="M480" s="10">
        <f>3/24*OO[[#This Row],[69 (27JUN1985 12:00:00)-Water Temperature (C)]]*OO[[#This Row],[11]]/SUM(OO[11])</f>
        <v>0</v>
      </c>
      <c r="N480" s="10">
        <f>3/24*OO[[#This Row],[70 (27JUN1985 15:00:00)-Water Temperature (C)]]*OO[[#This Row],[12]]/SUM(OO[12])</f>
        <v>0</v>
      </c>
      <c r="O480" s="10">
        <f>3/24*OO[[#This Row],[71 (27JUN1985 18:00:00)-Water Temperature (C)]]*OO[[#This Row],[13]]/SUM(OO[13])</f>
        <v>0</v>
      </c>
      <c r="P480" s="10">
        <f>3/24*OO[[#This Row],[72 (27JUN1985 21:00:00)-Water Temperature (C)]]*OO[[#This Row],[14]]/SUM(OO[14])</f>
        <v>0</v>
      </c>
      <c r="Q480" s="10">
        <f>3/24*OO[[#This Row],[73 (28JUN1985 00:00:00)-Water Temperature (C)]]*OO[[#This Row],[15]]/SUM(OO[15])</f>
        <v>0</v>
      </c>
      <c r="R480" s="10">
        <f>3/24*OO[[#This Row],[74 (28JUN1985 03:00:00)-Water Temperature (C)]]*OO[[#This Row],[16]]/SUM(OO[16])</f>
        <v>0</v>
      </c>
      <c r="S480" s="10">
        <f>3/24*OO[[#This Row],[75 (28JUN1985 06:00:00)-Water Temperature (C)]]*OO[[#This Row],[17]]/SUM(OO[17])</f>
        <v>0</v>
      </c>
      <c r="T480" s="10">
        <f>3/24*OO[[#This Row],[76 (28JUN1985 09:00:00)-Water Temperature (C)]]*OO[[#This Row],[18]]/SUM(OO[18])</f>
        <v>0</v>
      </c>
      <c r="U480" s="10">
        <f>3/24*OO[[#This Row],[77 (28JUN1985 12:00:00)-Water Temperature (C)]]*OO[[#This Row],[19]]/SUM(OO[19])</f>
        <v>0</v>
      </c>
      <c r="V480" s="10">
        <f>3/24000000*OO[[#This Row],[78 (28JUN1985 15:00:00)-Water Temperature (C)]]*OO[[#This Row],[20]]</f>
        <v>0</v>
      </c>
      <c r="W480" s="10">
        <f>3/24000000*OO[[#This Row],[79 (28JUN1985 18:00:00)-Water Temperature (C)]]*OO[[#This Row],[21]]</f>
        <v>0</v>
      </c>
      <c r="X480" s="10">
        <f>3/24000000*OO[[#This Row],[80 (28JUN1985 21:00:00)-Water Temperature (C)]]*OO[[#This Row],[22]]</f>
        <v>0</v>
      </c>
      <c r="Y480" s="10">
        <f>3/24000000*OO[[#This Row],[81 (29JUN1985 00:00:00)-Water Temperature (C)]]*OO[[#This Row],[23]]</f>
        <v>0</v>
      </c>
      <c r="Z480" s="10">
        <f>3/24000000*OO[[#This Row],[82 (29JUN1985 03:00:00)-Water Temperature (C)]]*OO[[#This Row],[24]]</f>
        <v>0</v>
      </c>
      <c r="AA480" s="10">
        <f>3/24000000*OO[[#This Row],[83 (29JUN1985 06:00:00)-Water Temperature (C)]]*OO[[#This Row],[25]]</f>
        <v>0</v>
      </c>
      <c r="AB480" s="10">
        <f>3/24000000*OO[[#This Row],[84 (29JUN1985 09:00:00)-Water Temperature (C)]]*OO[[#This Row],[26]]</f>
        <v>0</v>
      </c>
      <c r="AC480" s="10">
        <f>3/24000000*OO[[#This Row],[85 (29JUN1985 12:00:00)-Water Temperature (C)]]*OO[[#This Row],[27]]</f>
        <v>6.1891134304999999E-44</v>
      </c>
      <c r="AD480" s="10">
        <f>3/24000000*OO[[#This Row],[86 (29JUN1985 15:00:00)-Water Temperature (C)]]*OO[[#This Row],[28]]</f>
        <v>5.3149143838399997E-38</v>
      </c>
      <c r="AE480" s="10">
        <f>3/24000000*OO[[#This Row],[88 (29JUN1985 21:00:00)-Water Temperature (C)]]*OO[[#This Row],[30]]</f>
        <v>5.20162470464E-29</v>
      </c>
      <c r="AF480" s="10">
        <f>3/24000000*OO[[#This Row],[88 (29JUN1985 21:00:00)-Water Temperature (C)]]*OO[[#This Row],[30]]</f>
        <v>5.20162470464E-29</v>
      </c>
      <c r="AG480" s="10">
        <f>3/24000000*OO[[#This Row],[89 (30JUN1985 00:00:00)-Water Temperature (C)]]*OO[[#This Row],[31]]</f>
        <v>1.4836857696925E-25</v>
      </c>
      <c r="AH480" s="10">
        <f>3/24000000*OO[[#This Row],[90 (30JUN1985 03:00:00)-Water Temperature (C)]]*OO[[#This Row],[32]]</f>
        <v>1.4227721256556253E-22</v>
      </c>
      <c r="AI480" s="10">
        <f>3/24000000*OO[[#This Row],[91 (30JUN1985 06:00:00)-Water Temperature (C)]]*OO[[#This Row],[33]]</f>
        <v>5.7007812317625007E-20</v>
      </c>
      <c r="AJ480" s="10">
        <f>3/24000000*OO[[#This Row],[92 (30JUN1985 09:00:00)-Water Temperature (C)]]*OO[[#This Row],[34]]</f>
        <v>1.1149216262159999E-17</v>
      </c>
      <c r="AK480" s="10">
        <f>3/24000000*OO[[#This Row],[93 (30JUN1985 12:00:00)-Water Temperature (C)]]*OO[[#This Row],[35]]</f>
        <v>1.1716378267824997E-15</v>
      </c>
      <c r="AL480" s="10">
        <f>3/24000000*OO[[#This Row],[94 (30JUN1985 15:00:00)-Water Temperature (C)]]*OO[[#This Row],[36]]</f>
        <v>7.1922919902049996E-14</v>
      </c>
      <c r="AM480" s="10">
        <f>3/24000000*OO[[#This Row],[95 (30JUN1985 18:00:00)-Water Temperature (C)]]*OO[[#This Row],[37]]</f>
        <v>2.7634547292931249E-12</v>
      </c>
      <c r="AN480" s="10">
        <f>3/24000000*OO[[#This Row],[96 (30JUN1985 21:00:00)-Water Temperature (C)]]*OO[[#This Row],[38]]</f>
        <v>7.0165877175000004E-11</v>
      </c>
      <c r="AO480" s="10">
        <f>3/24000000*OO[[#This Row],[97 (01JUL1985 00:00:00)-Water Temperature (C)]]*OO[[#This Row],[39]]</f>
        <v>1.2364214933039998E-9</v>
      </c>
      <c r="AP480" s="10">
        <f>3/24000000*OO[[#This Row],[98 (01JUL1985 03:00:00)-Water Temperature (C)]]*OO[[#This Row],[40]]</f>
        <v>1.5720295657702498E-8</v>
      </c>
      <c r="AQ480" s="10">
        <f>3/24000000*OO[[#This Row],[99 (01JUL1985 06:00:00)-Water Temperature (C)]]*OO[[#This Row],[41]]</f>
        <v>1.4966616890878748E-7</v>
      </c>
      <c r="AR480" s="10">
        <f>3/24000000*OO[[#This Row],[100 (01JUL1985 09:00:00)-Water Temperature (C)]]*OO[[#This Row],[42]]</f>
        <v>1.1154826079574999E-6</v>
      </c>
      <c r="AS480" s="10">
        <f>3/24000000*OO[[#This Row],[101 (01JUL1985 12:00:00)-Water Temperature (C)]]*OO[[#This Row],[43]]</f>
        <v>6.5467131133412501E-6</v>
      </c>
      <c r="AT480" s="10">
        <f>3/24000000*OO[[#This Row],[102 (01JUL1985 15:00:00)-Water Temperature (C)]]*OO[[#This Row],[44]]</f>
        <v>3.0866437566999993E-5</v>
      </c>
      <c r="AU480" s="10">
        <f>3/24000000*OO[[#This Row],[103 (01JUL1985 18:00:00)-Water Temperature (C)]]*OO[[#This Row],[45]]</f>
        <v>1.1912640261390001E-4</v>
      </c>
      <c r="AV480" s="10">
        <f>3/24000000*OO[[#This Row],[104 (01JUL1985 21:00:00)-Water Temperature (C)]]*OO[[#This Row],[46]]</f>
        <v>3.8396693644400005E-4</v>
      </c>
      <c r="AW480" s="10">
        <f>3/24000000*OO[[#This Row],[105 (02JUL1985 00:00:00)-Water Temperature (C)]]*OO[[#This Row],[47]]</f>
        <v>1.054367392535E-3</v>
      </c>
      <c r="AX480" s="10">
        <f>3/24000000*OO[[#This Row],[106 (02JUL1985 03:00:00)-Water Temperature (C)]]*OO[[#This Row],[48]]</f>
        <v>2.5111098591136249E-3</v>
      </c>
      <c r="AY480" s="10">
        <f>3/24000000*OO[[#This Row],[107 (02JUL1985 06:00:00)-Water Temperature (C)]]*OO[[#This Row],[49]]</f>
        <v>5.2892131494499993E-3</v>
      </c>
      <c r="AZ480" s="10">
        <f>3/24000000*OO[[#This Row],[108 (02JUL1985 09:00:00)-Water Temperature (C)]]*OO[[#This Row],[50]]</f>
        <v>1.013170163252E-2</v>
      </c>
      <c r="BA480" s="10">
        <f>3/24000000*OO[[#This Row],[109 (02JUL1985 12:00:00)-Water Temperature (C)]]*OO[[#This Row],[51]]</f>
        <v>1.7533600620731248E-2</v>
      </c>
      <c r="BB480" s="10">
        <f>3/24000000*OO[[#This Row],[110 (02JUL1985 15:00:00)-Water Temperature (C)]]*OO[[#This Row],[52]]</f>
        <v>2.7676603757512498E-2</v>
      </c>
      <c r="BC480" s="10">
        <f>3/24000000*OO[[#This Row],[111 (02JUL1985 18:00:00)-Water Temperature (C)]]*OO[[#This Row],[53]]</f>
        <v>4.0271062570274997E-2</v>
      </c>
      <c r="BD480" s="10">
        <f>3/24000000*OO[[#This Row],[112 (02JUL1985 21:00:00)-Water Temperature (C)]]*OO[[#This Row],[54]]</f>
        <v>5.4158117396287501E-2</v>
      </c>
      <c r="BE480" s="10">
        <f>3/24000000*OO[[#This Row],[113 (03JUL1985 00:00:00)-Water Temperature (C)]]*OO[[#This Row],[55]]</f>
        <v>6.7730958412425005E-2</v>
      </c>
      <c r="BF480" s="10">
        <f>3/24000000*OO[[#This Row],[114 (03JUL1985 03:00:00)-Water Temperature (C)]]*OO[[#This Row],[56]]</f>
        <v>8.0119525744062489E-2</v>
      </c>
      <c r="BG480" s="10">
        <f>3/24000000*OO[[#This Row],[115 (03JUL1985 06:00:00)-Water Temperature (C)]]*OO[[#This Row],[57]]</f>
        <v>9.0589241466449991E-2</v>
      </c>
      <c r="BH480" s="10">
        <f>3/24000000*OO[[#This Row],[116 (03JUL1985 09:00:00)-Water Temperature (C)]]*OO[[#This Row],[58]]</f>
        <v>9.9984662743787492E-2</v>
      </c>
      <c r="BI480" s="10">
        <f>3/24000000*OO[[#This Row],[117 (03JUL1985 12:00:00)-Water Temperature (C)]]*OO[[#This Row],[59]]</f>
        <v>0.10750196537414999</v>
      </c>
      <c r="BJ480" s="10">
        <f>3/24000000*OO[[#This Row],[118 (03JUL1985 15:00:00)-Water Temperature (C)]]*OO[[#This Row],[60]]</f>
        <v>0.11229946019819999</v>
      </c>
      <c r="BK480" s="10">
        <f>3/24000000*OO[[#This Row],[119 (03JUL1985 18:00:00)-Water Temperature (C)]]*OO[[#This Row],[61]]</f>
        <v>0.11443352566170001</v>
      </c>
      <c r="BL480" s="10">
        <f>3/24000000*OO[[#This Row],[120 (03JUL1985 21:00:00)-Water Temperature (C)]]*OO[[#This Row],[62]]</f>
        <v>0.11313105611488751</v>
      </c>
      <c r="BM480" s="10">
        <f>3/24000000*OO[[#This Row],[121 (04JUL1985 00:00:00)-Water Temperature (C)]]*OO[[#This Row],[63]]</f>
        <v>0.10923444243112501</v>
      </c>
      <c r="BN480" s="10">
        <f>3/24000000*OO[[#This Row],[122 (04JUL1985 03:00:00)-Water Temperature (C)]]*OO[[#This Row],[64]]</f>
        <v>0.10419244592977499</v>
      </c>
      <c r="BO480" s="10">
        <f>3/24000000*OO[[#This Row],[123 (04JUL1985 06:00:00)-Water Temperature (C)]]*OO[[#This Row],[65]]</f>
        <v>9.8625626403399974E-2</v>
      </c>
      <c r="BP480" s="10">
        <f>3/24000000*OO[[#This Row],[124 (04JUL1985 09:00:00)-Water Temperature (C)]]*OO[[#This Row],[66]]</f>
        <v>9.3538707035299998E-2</v>
      </c>
      <c r="BQ480" s="10">
        <f>3/24000000*OO[[#This Row],[125 (04JUL1985 12:00:00)-Water Temperature (C)]]*OO[[#This Row],[67]]</f>
        <v>8.8057706233449995E-2</v>
      </c>
      <c r="BR480" s="10">
        <f>3/24000000*OO[[#This Row],[126 (04JUL1985 15:00:00)-Water Temperature (C)]]*OO[[#This Row],[68]]</f>
        <v>8.2660167914887492E-2</v>
      </c>
      <c r="BS480" s="10">
        <f>3/24000000*OO[[#This Row],[127 (04JUL1985 18:00:00)-Water Temperature (C)]]*OO[[#This Row],[69]]</f>
        <v>7.6789111530899998E-2</v>
      </c>
      <c r="BT480" s="10">
        <f>3/24000000*OO[[#This Row],[128 (04JUL1985 21:00:00)-Water Temperature (C)]]*OO[[#This Row],[70]]</f>
        <v>7.0811678269149997E-2</v>
      </c>
      <c r="BU480" s="10">
        <f>3/24000000*OO[[#This Row],[129 (05JUL1985 00:00:00)-Water Temperature (C)]]*OO[[#This Row],[71]]</f>
        <v>6.5107806882149996E-2</v>
      </c>
      <c r="BV480" s="10">
        <f>3/24000000*OO[[#This Row],[130 (05JUL1985 03:00:00)-Water Temperature (C)]]*OO[[#This Row],[72]]</f>
        <v>5.97936000565625E-2</v>
      </c>
      <c r="BW480" s="10">
        <f>3/24000000*OO[[#This Row],[131 (05JUL1985 06:00:00)-Water Temperature (C)]]*OO[[#This Row],[73]]</f>
        <v>5.4940642594175006E-2</v>
      </c>
      <c r="BX480" s="10">
        <f>3/24000000*OO[[#This Row],[132 (05JUL1985 09:00:00)-Water Temperature (C)]]*OO[[#This Row],[74]]</f>
        <v>5.1074964044999997E-2</v>
      </c>
      <c r="BY480" s="10">
        <f>3/24000000*OO[[#This Row],[133 (05JUL1985 12:00:00)-Water Temperature (C)]]*OO[[#This Row],[75]]</f>
        <v>4.7326859770024994E-2</v>
      </c>
      <c r="BZ480" s="10">
        <f>3/24000000*OO[[#This Row],[134 (05JUL1985 15:00:00)-Water Temperature (C)]]*OO[[#This Row],[76]]</f>
        <v>4.3991213619337499E-2</v>
      </c>
      <c r="CA480" s="10">
        <f>3/24000000*OO[[#This Row],[135 (05JUL1985 18:00:00)-Water Temperature (C)]]*OO[[#This Row],[77]]</f>
        <v>4.0977639188450002E-2</v>
      </c>
      <c r="CB480" s="10">
        <f>3/24000000*OO[[#This Row],[136 (05JUL1985 21:00:00)-Water Temperature (C)]]*OO[[#This Row],[78]]</f>
        <v>3.8048825269949994E-2</v>
      </c>
      <c r="CC480" s="10">
        <f>3/24000000*OO[[#This Row],[137 (06JUL1985 00:00:00)-Water Temperature (C)]]*OO[[#This Row],[79]]</f>
        <v>3.516747359545E-2</v>
      </c>
      <c r="CD480" s="10">
        <f>3/24000000*OO[[#This Row],[138 (06JUL1985 03:00:00)-Water Temperature (C)]]*OO[[#This Row],[80]]</f>
        <v>3.2525453971499994E-2</v>
      </c>
      <c r="CE480" s="10">
        <f>3/24000000*OO[[#This Row],[139 (06JUL1985 06:00:00)-Water Temperature (C)]]*OO[[#This Row],[81]]</f>
        <v>3.028182866115E-2</v>
      </c>
      <c r="CF480" s="10">
        <f>3/24000000*OO[[#This Row],[140 (06JUL1985 09:00:00)-Water Temperature (C)]]*OO[[#This Row],[82]]</f>
        <v>2.8741601839374995E-2</v>
      </c>
      <c r="CG480" s="10">
        <f>3/24000000*OO[[#This Row],[141 (06JUL1985 12:00:00)-Water Temperature (C)]]*OO[[#This Row],[83]]</f>
        <v>2.7323918771819999E-2</v>
      </c>
      <c r="CH480" s="10">
        <f>3/24000000*OO[[#This Row],[142 (06JUL1985 15:00:00)-Water Temperature (C)]]*OO[[#This Row],[84]]</f>
        <v>2.6014907119137502E-2</v>
      </c>
      <c r="CI480" s="10">
        <f>3/24000000*OO[[#This Row],[143 (06JUL1985 18:00:00)-Water Temperature (C)]]*OO[[#This Row],[85]]</f>
        <v>2.4858628791448751E-2</v>
      </c>
      <c r="CJ480" s="10">
        <f>3/24000000*OO[[#This Row],[144 (06JUL1985 21:00:00)-Water Temperature (C)]]*OO[[#This Row],[86]]</f>
        <v>2.3550692235941247E-2</v>
      </c>
      <c r="CK480" s="10">
        <f>3/24000000*OO[[#This Row],[145 (07JUL1985 00:00:00)-Water Temperature (C)]]*OO[[#This Row],[87]]</f>
        <v>2.2101806475474998E-2</v>
      </c>
      <c r="CL480" s="10">
        <f>3/24000000*OO[[#This Row],[146 (07JUL1985 03:00:00)-Water Temperature (C)]]*OO[[#This Row],[88]]</f>
        <v>2.0795794426903748E-2</v>
      </c>
      <c r="CM480" s="10">
        <f>3/24000000*OO[[#This Row],[147 (07JUL1985 06:00:00)-Water Temperature (C)]]*OO[[#This Row],[89]]</f>
        <v>1.9638519009581249E-2</v>
      </c>
      <c r="CN480" s="10">
        <f>3/24000000*OO[[#This Row],[148 (07JUL1985 09:00:00)-Water Temperature (C)]]*OO[[#This Row],[90]]</f>
        <v>1.8859662095167502E-2</v>
      </c>
      <c r="CO480" s="10">
        <f>3/24000000*OO[[#This Row],[149 (07JUL1985 12:00:00)-Water Temperature (C)]]*OO[[#This Row],[91]]</f>
        <v>1.8211582186199997E-2</v>
      </c>
      <c r="CP480" s="10">
        <f>3/24000000*OO[[#This Row],[150 (07JUL1985 15:00:00)-Water Temperature (C)]]*OO[[#This Row],[92]]</f>
        <v>1.7572344535458747E-2</v>
      </c>
      <c r="CQ480" s="10">
        <f>3/24000000*OO[[#This Row],[151 (07JUL1985 18:00:00)-Water Temperature (C)]]*OO[[#This Row],[93]]</f>
        <v>1.6958621050005E-2</v>
      </c>
      <c r="CR480" s="10">
        <f>3/24000000*OO[[#This Row],[152 (07JUL1985 21:00:00)-Water Temperature (C)]]*OO[[#This Row],[94]]</f>
        <v>1.6202884058734997E-2</v>
      </c>
      <c r="CS480" s="10">
        <f>3/24000000*OO[[#This Row],[153 (08JUL1985 00:00:00)-Water Temperature (C)]]*OO[[#This Row],[95]]</f>
        <v>1.5387075588037497E-2</v>
      </c>
      <c r="CT480" s="10">
        <f>3/24000000*OO[[#This Row],[154 (08JUL1985 03:00:00)-Water Temperature (C)]]*OO[[#This Row],[96]]</f>
        <v>1.4623060284990001E-2</v>
      </c>
      <c r="CU480" s="10">
        <f>3/24000000*OO[[#This Row],[155 (08JUL1985 06:00:00)-Water Temperature (C)]]*OO[[#This Row],[97]]</f>
        <v>1.3944433487218749E-2</v>
      </c>
      <c r="CV480" s="10">
        <f>3/24000000*OO[[#This Row],[156 (08JUL1985 09:00:00)-Water Temperature (C)]]*OO[[#This Row],[98]]</f>
        <v>1.3344764480559998E-2</v>
      </c>
      <c r="CW480" s="10">
        <f>3/24000000*OO[[#This Row],[157 (08JUL1985 12:00:00)-Water Temperature (C)]]*OO[[#This Row],[99]]</f>
        <v>1.2890499202912499E-2</v>
      </c>
    </row>
    <row r="481" spans="1:101" x14ac:dyDescent="0.35">
      <c r="A481" t="s">
        <v>488</v>
      </c>
      <c r="B481">
        <v>690.0154</v>
      </c>
      <c r="C481" s="10">
        <f>3/24*OO[[#This Row],[59 (26JUN1985 06:00:00)-Water Temperature (C)]]*OO[[#This Row],[1]]/SUM(OO[1])</f>
        <v>0</v>
      </c>
      <c r="D481" s="10">
        <f>3/24*OO[[#This Row],[60 (26JUN1985 09:00:00)-Water Temperature (C)]]*OO[[#This Row],[2]]/SUM(OO[2])</f>
        <v>0</v>
      </c>
      <c r="E481" s="10">
        <f>3/24*OO[[#This Row],[61 (26JUN1985 12:00:00)-Water Temperature (C)]]*OO[[#This Row],[3]]/SUM(OO[3])</f>
        <v>0</v>
      </c>
      <c r="F481" s="10">
        <f>3/24*OO[[#This Row],[62 (26JUN1985 15:00:00)-Water Temperature (C)]]*OO[[#This Row],[4]]/SUM(OO[4])</f>
        <v>0</v>
      </c>
      <c r="G481" s="10">
        <f>3/24*OO[[#This Row],[63 (26JUN1985 18:00:00)-Water Temperature (C)]]*OO[[#This Row],[5]]/SUM(OO[5])</f>
        <v>0</v>
      </c>
      <c r="H481" s="10">
        <f>3/24*OO[[#This Row],[64 (26JUN1985 21:00:00)-Water Temperature (C)]]*OO[[#This Row],[6]]/SUM(OO[6])</f>
        <v>0</v>
      </c>
      <c r="I481" s="10">
        <f>3/24*OO[[#This Row],[65 (27JUN1985 00:00:00)-Water Temperature (C)]]*OO[[#This Row],[7]]/SUM(OO[7])</f>
        <v>0</v>
      </c>
      <c r="J481" s="10">
        <f>3/24*OO[[#This Row],[66 (27JUN1985 03:00:00)-Water Temperature (C)]]*OO[[#This Row],[8]]/SUM(OO[8])</f>
        <v>0</v>
      </c>
      <c r="K481" s="10">
        <f>3/24*OO[[#This Row],[67 (27JUN1985 06:00:00)-Water Temperature (C)]]*OO[[#This Row],[9]]/SUM(OO[9])</f>
        <v>0</v>
      </c>
      <c r="L481" s="10">
        <f>3/24*OO[[#This Row],[68 (27JUN1985 09:00:00)-Water Temperature (C)]]*OO[[#This Row],[10]]/SUM(OO[10])</f>
        <v>0</v>
      </c>
      <c r="M481" s="10">
        <f>3/24*OO[[#This Row],[69 (27JUN1985 12:00:00)-Water Temperature (C)]]*OO[[#This Row],[11]]/SUM(OO[11])</f>
        <v>0</v>
      </c>
      <c r="N481" s="10">
        <f>3/24*OO[[#This Row],[70 (27JUN1985 15:00:00)-Water Temperature (C)]]*OO[[#This Row],[12]]/SUM(OO[12])</f>
        <v>0</v>
      </c>
      <c r="O481" s="10">
        <f>3/24*OO[[#This Row],[71 (27JUN1985 18:00:00)-Water Temperature (C)]]*OO[[#This Row],[13]]/SUM(OO[13])</f>
        <v>0</v>
      </c>
      <c r="P481" s="10">
        <f>3/24*OO[[#This Row],[72 (27JUN1985 21:00:00)-Water Temperature (C)]]*OO[[#This Row],[14]]/SUM(OO[14])</f>
        <v>0</v>
      </c>
      <c r="Q481" s="10">
        <f>3/24*OO[[#This Row],[73 (28JUN1985 00:00:00)-Water Temperature (C)]]*OO[[#This Row],[15]]/SUM(OO[15])</f>
        <v>0</v>
      </c>
      <c r="R481" s="10">
        <f>3/24*OO[[#This Row],[74 (28JUN1985 03:00:00)-Water Temperature (C)]]*OO[[#This Row],[16]]/SUM(OO[16])</f>
        <v>0</v>
      </c>
      <c r="S481" s="10">
        <f>3/24*OO[[#This Row],[75 (28JUN1985 06:00:00)-Water Temperature (C)]]*OO[[#This Row],[17]]/SUM(OO[17])</f>
        <v>0</v>
      </c>
      <c r="T481" s="10">
        <f>3/24*OO[[#This Row],[76 (28JUN1985 09:00:00)-Water Temperature (C)]]*OO[[#This Row],[18]]/SUM(OO[18])</f>
        <v>0</v>
      </c>
      <c r="U481" s="10">
        <f>3/24*OO[[#This Row],[77 (28JUN1985 12:00:00)-Water Temperature (C)]]*OO[[#This Row],[19]]/SUM(OO[19])</f>
        <v>0</v>
      </c>
      <c r="V481" s="10">
        <f>3/24000000*OO[[#This Row],[78 (28JUN1985 15:00:00)-Water Temperature (C)]]*OO[[#This Row],[20]]</f>
        <v>0</v>
      </c>
      <c r="W481" s="10">
        <f>3/24000000*OO[[#This Row],[79 (28JUN1985 18:00:00)-Water Temperature (C)]]*OO[[#This Row],[21]]</f>
        <v>0</v>
      </c>
      <c r="X481" s="10">
        <f>3/24000000*OO[[#This Row],[80 (28JUN1985 21:00:00)-Water Temperature (C)]]*OO[[#This Row],[22]]</f>
        <v>0</v>
      </c>
      <c r="Y481" s="10">
        <f>3/24000000*OO[[#This Row],[81 (29JUN1985 00:00:00)-Water Temperature (C)]]*OO[[#This Row],[23]]</f>
        <v>0</v>
      </c>
      <c r="Z481" s="10">
        <f>3/24000000*OO[[#This Row],[82 (29JUN1985 03:00:00)-Water Temperature (C)]]*OO[[#This Row],[24]]</f>
        <v>0</v>
      </c>
      <c r="AA481" s="10">
        <f>3/24000000*OO[[#This Row],[83 (29JUN1985 06:00:00)-Water Temperature (C)]]*OO[[#This Row],[25]]</f>
        <v>0</v>
      </c>
      <c r="AB481" s="10">
        <f>3/24000000*OO[[#This Row],[84 (29JUN1985 09:00:00)-Water Temperature (C)]]*OO[[#This Row],[26]]</f>
        <v>0</v>
      </c>
      <c r="AC481" s="10">
        <f>3/24000000*OO[[#This Row],[85 (29JUN1985 12:00:00)-Water Temperature (C)]]*OO[[#This Row],[27]]</f>
        <v>0</v>
      </c>
      <c r="AD481" s="10">
        <f>3/24000000*OO[[#This Row],[86 (29JUN1985 15:00:00)-Water Temperature (C)]]*OO[[#This Row],[28]]</f>
        <v>1.402807744044E-38</v>
      </c>
      <c r="AE481" s="10">
        <f>3/24000000*OO[[#This Row],[88 (29JUN1985 21:00:00)-Water Temperature (C)]]*OO[[#This Row],[30]]</f>
        <v>1.7111961410999997E-29</v>
      </c>
      <c r="AF481" s="10">
        <f>3/24000000*OO[[#This Row],[88 (29JUN1985 21:00:00)-Water Temperature (C)]]*OO[[#This Row],[30]]</f>
        <v>1.7111961410999997E-29</v>
      </c>
      <c r="AG481" s="10">
        <f>3/24000000*OO[[#This Row],[89 (30JUN1985 00:00:00)-Water Temperature (C)]]*OO[[#This Row],[31]]</f>
        <v>5.3118030398000005E-26</v>
      </c>
      <c r="AH481" s="10">
        <f>3/24000000*OO[[#This Row],[90 (30JUN1985 03:00:00)-Water Temperature (C)]]*OO[[#This Row],[32]]</f>
        <v>5.4681804005399984E-23</v>
      </c>
      <c r="AI481" s="10">
        <f>3/24000000*OO[[#This Row],[91 (30JUN1985 06:00:00)-Water Temperature (C)]]*OO[[#This Row],[33]]</f>
        <v>2.3327505974349999E-20</v>
      </c>
      <c r="AJ481" s="10">
        <f>3/24000000*OO[[#This Row],[92 (30JUN1985 09:00:00)-Water Temperature (C)]]*OO[[#This Row],[34]]</f>
        <v>4.8273689424524998E-18</v>
      </c>
      <c r="AK481" s="10">
        <f>3/24000000*OO[[#This Row],[93 (30JUN1985 12:00:00)-Water Temperature (C)]]*OO[[#This Row],[35]]</f>
        <v>5.3412307659562504E-16</v>
      </c>
      <c r="AL481" s="10">
        <f>3/24000000*OO[[#This Row],[94 (30JUN1985 15:00:00)-Water Temperature (C)]]*OO[[#This Row],[36]]</f>
        <v>3.4367778907999998E-14</v>
      </c>
      <c r="AM481" s="10">
        <f>3/24000000*OO[[#This Row],[95 (30JUN1985 18:00:00)-Water Temperature (C)]]*OO[[#This Row],[37]]</f>
        <v>1.3793088490212499E-12</v>
      </c>
      <c r="AN481" s="10">
        <f>3/24000000*OO[[#This Row],[96 (30JUN1985 21:00:00)-Water Temperature (C)]]*OO[[#This Row],[38]]</f>
        <v>3.6487227573349996E-11</v>
      </c>
      <c r="AO481" s="10">
        <f>3/24000000*OO[[#This Row],[97 (01JUL1985 00:00:00)-Water Temperature (C)]]*OO[[#This Row],[39]]</f>
        <v>6.6843742655699992E-10</v>
      </c>
      <c r="AP481" s="10">
        <f>3/24000000*OO[[#This Row],[98 (01JUL1985 03:00:00)-Water Temperature (C)]]*OO[[#This Row],[40]]</f>
        <v>8.8185862247112497E-9</v>
      </c>
      <c r="AQ481" s="10">
        <f>3/24000000*OO[[#This Row],[99 (01JUL1985 06:00:00)-Water Temperature (C)]]*OO[[#This Row],[41]]</f>
        <v>8.6971075735000001E-8</v>
      </c>
      <c r="AR481" s="10">
        <f>3/24000000*OO[[#This Row],[100 (01JUL1985 09:00:00)-Water Temperature (C)]]*OO[[#This Row],[42]]</f>
        <v>6.7003427076099997E-7</v>
      </c>
      <c r="AS481" s="10">
        <f>3/24000000*OO[[#This Row],[101 (01JUL1985 12:00:00)-Water Temperature (C)]]*OO[[#This Row],[43]]</f>
        <v>4.0591312154549999E-6</v>
      </c>
      <c r="AT481" s="10">
        <f>3/24000000*OO[[#This Row],[102 (01JUL1985 15:00:00)-Water Temperature (C)]]*OO[[#This Row],[44]]</f>
        <v>1.9730834978049998E-5</v>
      </c>
      <c r="AU481" s="10">
        <f>3/24000000*OO[[#This Row],[103 (01JUL1985 18:00:00)-Water Temperature (C)]]*OO[[#This Row],[45]]</f>
        <v>7.841971191195E-5</v>
      </c>
      <c r="AV481" s="10">
        <f>3/24000000*OO[[#This Row],[104 (01JUL1985 21:00:00)-Water Temperature (C)]]*OO[[#This Row],[46]]</f>
        <v>2.6001925241280003E-4</v>
      </c>
      <c r="AW481" s="10">
        <f>3/24000000*OO[[#This Row],[105 (02JUL1985 00:00:00)-Water Temperature (C)]]*OO[[#This Row],[47]]</f>
        <v>7.3369922187749997E-4</v>
      </c>
      <c r="AX481" s="10">
        <f>3/24000000*OO[[#This Row],[106 (02JUL1985 03:00:00)-Water Temperature (C)]]*OO[[#This Row],[48]]</f>
        <v>1.7935441858537497E-3</v>
      </c>
      <c r="AY481" s="10">
        <f>3/24000000*OO[[#This Row],[107 (02JUL1985 06:00:00)-Water Temperature (C)]]*OO[[#This Row],[49]]</f>
        <v>3.8733549447887488E-3</v>
      </c>
      <c r="AZ481" s="10">
        <f>3/24000000*OO[[#This Row],[108 (02JUL1985 09:00:00)-Water Temperature (C)]]*OO[[#This Row],[50]]</f>
        <v>7.5947984200875002E-3</v>
      </c>
      <c r="BA481" s="10">
        <f>3/24000000*OO[[#This Row],[109 (02JUL1985 12:00:00)-Water Temperature (C)]]*OO[[#This Row],[51]]</f>
        <v>1.3438828685429999E-2</v>
      </c>
      <c r="BB481" s="10">
        <f>3/24000000*OO[[#This Row],[110 (02JUL1985 15:00:00)-Water Temperature (C)]]*OO[[#This Row],[52]]</f>
        <v>2.1669578644642497E-2</v>
      </c>
      <c r="BC481" s="10">
        <f>3/24000000*OO[[#This Row],[111 (02JUL1985 18:00:00)-Water Temperature (C)]]*OO[[#This Row],[53]]</f>
        <v>3.21761212032E-2</v>
      </c>
      <c r="BD481" s="10">
        <f>3/24000000*OO[[#This Row],[112 (02JUL1985 21:00:00)-Water Temperature (C)]]*OO[[#This Row],[54]]</f>
        <v>4.41202075197E-2</v>
      </c>
      <c r="BE481" s="10">
        <f>3/24000000*OO[[#This Row],[113 (03JUL1985 00:00:00)-Water Temperature (C)]]*OO[[#This Row],[55]]</f>
        <v>5.6217505992862495E-2</v>
      </c>
      <c r="BF481" s="10">
        <f>3/24000000*OO[[#This Row],[114 (03JUL1985 03:00:00)-Water Temperature (C)]]*OO[[#This Row],[56]]</f>
        <v>6.7682481072424999E-2</v>
      </c>
      <c r="BG481" s="10">
        <f>3/24000000*OO[[#This Row],[115 (03JUL1985 06:00:00)-Water Temperature (C)]]*OO[[#This Row],[57]]</f>
        <v>7.780240582499999E-2</v>
      </c>
      <c r="BH481" s="10">
        <f>3/24000000*OO[[#This Row],[116 (03JUL1985 09:00:00)-Water Temperature (C)]]*OO[[#This Row],[58]]</f>
        <v>8.717096146879999E-2</v>
      </c>
      <c r="BI481" s="10">
        <f>3/24000000*OO[[#This Row],[117 (03JUL1985 12:00:00)-Water Temperature (C)]]*OO[[#This Row],[59]]</f>
        <v>9.5016277414787492E-2</v>
      </c>
      <c r="BJ481" s="10">
        <f>3/24000000*OO[[#This Row],[118 (03JUL1985 15:00:00)-Water Temperature (C)]]*OO[[#This Row],[60]]</f>
        <v>0.10052720121495</v>
      </c>
      <c r="BK481" s="10">
        <f>3/24000000*OO[[#This Row],[119 (03JUL1985 18:00:00)-Water Temperature (C)]]*OO[[#This Row],[61]]</f>
        <v>0.10365555621682497</v>
      </c>
      <c r="BL481" s="10">
        <f>3/24000000*OO[[#This Row],[120 (03JUL1985 21:00:00)-Water Temperature (C)]]*OO[[#This Row],[62]]</f>
        <v>0.10362584003549997</v>
      </c>
      <c r="BM481" s="10">
        <f>3/24000000*OO[[#This Row],[121 (04JUL1985 00:00:00)-Water Temperature (C)]]*OO[[#This Row],[63]]</f>
        <v>0.10111424094967499</v>
      </c>
      <c r="BN481" s="10">
        <f>3/24000000*OO[[#This Row],[122 (04JUL1985 03:00:00)-Water Temperature (C)]]*OO[[#This Row],[64]]</f>
        <v>9.7378829569462491E-2</v>
      </c>
      <c r="BO481" s="10">
        <f>3/24000000*OO[[#This Row],[123 (04JUL1985 06:00:00)-Water Temperature (C)]]*OO[[#This Row],[65]]</f>
        <v>9.3000465828899995E-2</v>
      </c>
      <c r="BP481" s="10">
        <f>3/24000000*OO[[#This Row],[124 (04JUL1985 09:00:00)-Water Temperature (C)]]*OO[[#This Row],[66]]</f>
        <v>8.8903710056449994E-2</v>
      </c>
      <c r="BQ481" s="10">
        <f>3/24000000*OO[[#This Row],[125 (04JUL1985 12:00:00)-Water Temperature (C)]]*OO[[#This Row],[67]]</f>
        <v>8.4314820214599989E-2</v>
      </c>
      <c r="BR481" s="10">
        <f>3/24000000*OO[[#This Row],[126 (04JUL1985 15:00:00)-Water Temperature (C)]]*OO[[#This Row],[68]]</f>
        <v>7.9699972067250005E-2</v>
      </c>
      <c r="BS481" s="10">
        <f>3/24000000*OO[[#This Row],[127 (04JUL1985 18:00:00)-Water Temperature (C)]]*OO[[#This Row],[69]]</f>
        <v>7.4550698050149994E-2</v>
      </c>
      <c r="BT481" s="10">
        <f>3/24000000*OO[[#This Row],[128 (04JUL1985 21:00:00)-Water Temperature (C)]]*OO[[#This Row],[70]]</f>
        <v>6.9198776759962499E-2</v>
      </c>
      <c r="BU481" s="10">
        <f>3/24000000*OO[[#This Row],[129 (05JUL1985 00:00:00)-Water Temperature (C)]]*OO[[#This Row],[71]]</f>
        <v>6.4021453945312487E-2</v>
      </c>
      <c r="BV481" s="10">
        <f>3/24000000*OO[[#This Row],[130 (05JUL1985 03:00:00)-Water Temperature (C)]]*OO[[#This Row],[72]]</f>
        <v>5.9137963653037501E-2</v>
      </c>
      <c r="BW481" s="10">
        <f>3/24000000*OO[[#This Row],[131 (05JUL1985 06:00:00)-Water Temperature (C)]]*OO[[#This Row],[73]]</f>
        <v>5.4631941248624992E-2</v>
      </c>
      <c r="BX481" s="10">
        <f>3/24000000*OO[[#This Row],[132 (05JUL1985 09:00:00)-Water Temperature (C)]]*OO[[#This Row],[74]]</f>
        <v>5.1027412917450006E-2</v>
      </c>
      <c r="BY481" s="10">
        <f>3/24000000*OO[[#This Row],[133 (05JUL1985 12:00:00)-Water Temperature (C)]]*OO[[#This Row],[75]]</f>
        <v>4.7493046037687496E-2</v>
      </c>
      <c r="BZ481" s="10">
        <f>3/24000000*OO[[#This Row],[134 (05JUL1985 15:00:00)-Water Temperature (C)]]*OO[[#This Row],[76]]</f>
        <v>4.4329201295399995E-2</v>
      </c>
      <c r="CA481" s="10">
        <f>3/24000000*OO[[#This Row],[135 (05JUL1985 18:00:00)-Water Temperature (C)]]*OO[[#This Row],[77]]</f>
        <v>4.1449482672299996E-2</v>
      </c>
      <c r="CB481" s="10">
        <f>3/24000000*OO[[#This Row],[136 (05JUL1985 21:00:00)-Water Temperature (C)]]*OO[[#This Row],[78]]</f>
        <v>3.8627737619799991E-2</v>
      </c>
      <c r="CC481" s="10">
        <f>3/24000000*OO[[#This Row],[137 (06JUL1985 00:00:00)-Water Temperature (C)]]*OO[[#This Row],[79]]</f>
        <v>3.5832623629512499E-2</v>
      </c>
      <c r="CD481" s="10">
        <f>3/24000000*OO[[#This Row],[138 (06JUL1985 03:00:00)-Water Temperature (C)]]*OO[[#This Row],[80]]</f>
        <v>3.3256000706724999E-2</v>
      </c>
      <c r="CE481" s="10">
        <f>3/24000000*OO[[#This Row],[139 (06JUL1985 06:00:00)-Water Temperature (C)]]*OO[[#This Row],[81]]</f>
        <v>3.1059285225599993E-2</v>
      </c>
      <c r="CF481" s="10">
        <f>3/24000000*OO[[#This Row],[140 (06JUL1985 09:00:00)-Water Temperature (C)]]*OO[[#This Row],[82]]</f>
        <v>2.9547444826025004E-2</v>
      </c>
      <c r="CG481" s="10">
        <f>3/24000000*OO[[#This Row],[141 (06JUL1985 12:00:00)-Water Temperature (C)]]*OO[[#This Row],[83]]</f>
        <v>2.81478456648225E-2</v>
      </c>
      <c r="CH481" s="10">
        <f>3/24000000*OO[[#This Row],[142 (06JUL1985 15:00:00)-Water Temperature (C)]]*OO[[#This Row],[84]]</f>
        <v>2.6852354751722499E-2</v>
      </c>
      <c r="CI481" s="10">
        <f>3/24000000*OO[[#This Row],[143 (06JUL1985 18:00:00)-Water Temperature (C)]]*OO[[#This Row],[85]]</f>
        <v>2.5702625040680001E-2</v>
      </c>
      <c r="CJ481" s="10">
        <f>3/24000000*OO[[#This Row],[144 (06JUL1985 21:00:00)-Water Temperature (C)]]*OO[[#This Row],[86]]</f>
        <v>2.4394742128173753E-2</v>
      </c>
      <c r="CK481" s="10">
        <f>3/24000000*OO[[#This Row],[145 (07JUL1985 00:00:00)-Water Temperature (C)]]*OO[[#This Row],[87]]</f>
        <v>2.2943095367882502E-2</v>
      </c>
      <c r="CL481" s="10">
        <f>3/24000000*OO[[#This Row],[146 (07JUL1985 03:00:00)-Water Temperature (C)]]*OO[[#This Row],[88]]</f>
        <v>2.163091332185875E-2</v>
      </c>
      <c r="CM481" s="10">
        <f>3/24000000*OO[[#This Row],[147 (07JUL1985 06:00:00)-Water Temperature (C)]]*OO[[#This Row],[89]]</f>
        <v>2.0465688746429997E-2</v>
      </c>
      <c r="CN481" s="10">
        <f>3/24000000*OO[[#This Row],[148 (07JUL1985 09:00:00)-Water Temperature (C)]]*OO[[#This Row],[90]]</f>
        <v>1.9679338920449999E-2</v>
      </c>
      <c r="CO481" s="10">
        <f>3/24000000*OO[[#This Row],[149 (07JUL1985 12:00:00)-Water Temperature (C)]]*OO[[#This Row],[91]]</f>
        <v>1.90238845229425E-2</v>
      </c>
      <c r="CP481" s="10">
        <f>3/24000000*OO[[#This Row],[150 (07JUL1985 15:00:00)-Water Temperature (C)]]*OO[[#This Row],[92]]</f>
        <v>1.8377112305324999E-2</v>
      </c>
      <c r="CQ481" s="10">
        <f>3/24000000*OO[[#This Row],[151 (07JUL1985 18:00:00)-Water Temperature (C)]]*OO[[#This Row],[93]]</f>
        <v>1.77548420881075E-2</v>
      </c>
      <c r="CR481" s="10">
        <f>3/24000000*OO[[#This Row],[152 (07JUL1985 21:00:00)-Water Temperature (C)]]*OO[[#This Row],[94]]</f>
        <v>1.6986195909929998E-2</v>
      </c>
      <c r="CS481" s="10">
        <f>3/24000000*OO[[#This Row],[153 (08JUL1985 00:00:00)-Water Temperature (C)]]*OO[[#This Row],[95]]</f>
        <v>1.6156058538034999E-2</v>
      </c>
      <c r="CT481" s="10">
        <f>3/24000000*OO[[#This Row],[154 (08JUL1985 03:00:00)-Water Temperature (C)]]*OO[[#This Row],[96]]</f>
        <v>1.5376449370633748E-2</v>
      </c>
      <c r="CU481" s="10">
        <f>3/24000000*OO[[#This Row],[155 (08JUL1985 06:00:00)-Water Temperature (C)]]*OO[[#This Row],[97]]</f>
        <v>1.4682720161025E-2</v>
      </c>
      <c r="CV481" s="10">
        <f>3/24000000*OO[[#This Row],[156 (08JUL1985 09:00:00)-Water Temperature (C)]]*OO[[#This Row],[98]]</f>
        <v>1.4069307986047497E-2</v>
      </c>
      <c r="CW481" s="10">
        <f>3/24000000*OO[[#This Row],[157 (08JUL1985 12:00:00)-Water Temperature (C)]]*OO[[#This Row],[99]]</f>
        <v>1.3603965409991248E-2</v>
      </c>
    </row>
    <row r="482" spans="1:101" x14ac:dyDescent="0.35">
      <c r="A482" t="s">
        <v>489</v>
      </c>
      <c r="B482">
        <v>688.3329</v>
      </c>
      <c r="C482" s="10">
        <f>3/24*OO[[#This Row],[59 (26JUN1985 06:00:00)-Water Temperature (C)]]*OO[[#This Row],[1]]/SUM(OO[1])</f>
        <v>0</v>
      </c>
      <c r="D482" s="10">
        <f>3/24*OO[[#This Row],[60 (26JUN1985 09:00:00)-Water Temperature (C)]]*OO[[#This Row],[2]]/SUM(OO[2])</f>
        <v>0</v>
      </c>
      <c r="E482" s="10">
        <f>3/24*OO[[#This Row],[61 (26JUN1985 12:00:00)-Water Temperature (C)]]*OO[[#This Row],[3]]/SUM(OO[3])</f>
        <v>0</v>
      </c>
      <c r="F482" s="10">
        <f>3/24*OO[[#This Row],[62 (26JUN1985 15:00:00)-Water Temperature (C)]]*OO[[#This Row],[4]]/SUM(OO[4])</f>
        <v>0</v>
      </c>
      <c r="G482" s="10">
        <f>3/24*OO[[#This Row],[63 (26JUN1985 18:00:00)-Water Temperature (C)]]*OO[[#This Row],[5]]/SUM(OO[5])</f>
        <v>0</v>
      </c>
      <c r="H482" s="10">
        <f>3/24*OO[[#This Row],[64 (26JUN1985 21:00:00)-Water Temperature (C)]]*OO[[#This Row],[6]]/SUM(OO[6])</f>
        <v>0</v>
      </c>
      <c r="I482" s="10">
        <f>3/24*OO[[#This Row],[65 (27JUN1985 00:00:00)-Water Temperature (C)]]*OO[[#This Row],[7]]/SUM(OO[7])</f>
        <v>0</v>
      </c>
      <c r="J482" s="10">
        <f>3/24*OO[[#This Row],[66 (27JUN1985 03:00:00)-Water Temperature (C)]]*OO[[#This Row],[8]]/SUM(OO[8])</f>
        <v>0</v>
      </c>
      <c r="K482" s="10">
        <f>3/24*OO[[#This Row],[67 (27JUN1985 06:00:00)-Water Temperature (C)]]*OO[[#This Row],[9]]/SUM(OO[9])</f>
        <v>0</v>
      </c>
      <c r="L482" s="10">
        <f>3/24*OO[[#This Row],[68 (27JUN1985 09:00:00)-Water Temperature (C)]]*OO[[#This Row],[10]]/SUM(OO[10])</f>
        <v>0</v>
      </c>
      <c r="M482" s="10">
        <f>3/24*OO[[#This Row],[69 (27JUN1985 12:00:00)-Water Temperature (C)]]*OO[[#This Row],[11]]/SUM(OO[11])</f>
        <v>0</v>
      </c>
      <c r="N482" s="10">
        <f>3/24*OO[[#This Row],[70 (27JUN1985 15:00:00)-Water Temperature (C)]]*OO[[#This Row],[12]]/SUM(OO[12])</f>
        <v>0</v>
      </c>
      <c r="O482" s="10">
        <f>3/24*OO[[#This Row],[71 (27JUN1985 18:00:00)-Water Temperature (C)]]*OO[[#This Row],[13]]/SUM(OO[13])</f>
        <v>0</v>
      </c>
      <c r="P482" s="10">
        <f>3/24*OO[[#This Row],[72 (27JUN1985 21:00:00)-Water Temperature (C)]]*OO[[#This Row],[14]]/SUM(OO[14])</f>
        <v>0</v>
      </c>
      <c r="Q482" s="10">
        <f>3/24*OO[[#This Row],[73 (28JUN1985 00:00:00)-Water Temperature (C)]]*OO[[#This Row],[15]]/SUM(OO[15])</f>
        <v>0</v>
      </c>
      <c r="R482" s="10">
        <f>3/24*OO[[#This Row],[74 (28JUN1985 03:00:00)-Water Temperature (C)]]*OO[[#This Row],[16]]/SUM(OO[16])</f>
        <v>0</v>
      </c>
      <c r="S482" s="10">
        <f>3/24*OO[[#This Row],[75 (28JUN1985 06:00:00)-Water Temperature (C)]]*OO[[#This Row],[17]]/SUM(OO[17])</f>
        <v>0</v>
      </c>
      <c r="T482" s="10">
        <f>3/24*OO[[#This Row],[76 (28JUN1985 09:00:00)-Water Temperature (C)]]*OO[[#This Row],[18]]/SUM(OO[18])</f>
        <v>0</v>
      </c>
      <c r="U482" s="10">
        <f>3/24*OO[[#This Row],[77 (28JUN1985 12:00:00)-Water Temperature (C)]]*OO[[#This Row],[19]]/SUM(OO[19])</f>
        <v>0</v>
      </c>
      <c r="V482" s="10">
        <f>3/24000000*OO[[#This Row],[78 (28JUN1985 15:00:00)-Water Temperature (C)]]*OO[[#This Row],[20]]</f>
        <v>0</v>
      </c>
      <c r="W482" s="10">
        <f>3/24000000*OO[[#This Row],[79 (28JUN1985 18:00:00)-Water Temperature (C)]]*OO[[#This Row],[21]]</f>
        <v>0</v>
      </c>
      <c r="X482" s="10">
        <f>3/24000000*OO[[#This Row],[80 (28JUN1985 21:00:00)-Water Temperature (C)]]*OO[[#This Row],[22]]</f>
        <v>0</v>
      </c>
      <c r="Y482" s="10">
        <f>3/24000000*OO[[#This Row],[81 (29JUN1985 00:00:00)-Water Temperature (C)]]*OO[[#This Row],[23]]</f>
        <v>0</v>
      </c>
      <c r="Z482" s="10">
        <f>3/24000000*OO[[#This Row],[82 (29JUN1985 03:00:00)-Water Temperature (C)]]*OO[[#This Row],[24]]</f>
        <v>0</v>
      </c>
      <c r="AA482" s="10">
        <f>3/24000000*OO[[#This Row],[83 (29JUN1985 06:00:00)-Water Temperature (C)]]*OO[[#This Row],[25]]</f>
        <v>0</v>
      </c>
      <c r="AB482" s="10">
        <f>3/24000000*OO[[#This Row],[84 (29JUN1985 09:00:00)-Water Temperature (C)]]*OO[[#This Row],[26]]</f>
        <v>0</v>
      </c>
      <c r="AC482" s="10">
        <f>3/24000000*OO[[#This Row],[85 (29JUN1985 12:00:00)-Water Temperature (C)]]*OO[[#This Row],[27]]</f>
        <v>0</v>
      </c>
      <c r="AD482" s="10">
        <f>3/24000000*OO[[#This Row],[86 (29JUN1985 15:00:00)-Water Temperature (C)]]*OO[[#This Row],[28]]</f>
        <v>4.0574040164999998E-39</v>
      </c>
      <c r="AE482" s="10">
        <f>3/24000000*OO[[#This Row],[88 (29JUN1985 21:00:00)-Water Temperature (C)]]*OO[[#This Row],[30]]</f>
        <v>6.1188984505375001E-30</v>
      </c>
      <c r="AF482" s="10">
        <f>3/24000000*OO[[#This Row],[88 (29JUN1985 21:00:00)-Water Temperature (C)]]*OO[[#This Row],[30]]</f>
        <v>6.1188984505375001E-30</v>
      </c>
      <c r="AG482" s="10">
        <f>3/24000000*OO[[#This Row],[89 (30JUN1985 00:00:00)-Water Temperature (C)]]*OO[[#This Row],[31]]</f>
        <v>2.0625831047843749E-26</v>
      </c>
      <c r="AH482" s="10">
        <f>3/24000000*OO[[#This Row],[90 (30JUN1985 03:00:00)-Water Temperature (C)]]*OO[[#This Row],[32]]</f>
        <v>2.2748959533943749E-23</v>
      </c>
      <c r="AI482" s="10">
        <f>3/24000000*OO[[#This Row],[91 (30JUN1985 06:00:00)-Water Temperature (C)]]*OO[[#This Row],[33]]</f>
        <v>1.031466782124E-20</v>
      </c>
      <c r="AJ482" s="10">
        <f>3/24000000*OO[[#This Row],[92 (30JUN1985 09:00:00)-Water Temperature (C)]]*OO[[#This Row],[34]]</f>
        <v>2.2549409000424997E-18</v>
      </c>
      <c r="AK482" s="10">
        <f>3/24000000*OO[[#This Row],[93 (30JUN1985 12:00:00)-Water Temperature (C)]]*OO[[#This Row],[35]]</f>
        <v>2.6231694076369999E-16</v>
      </c>
      <c r="AL482" s="10">
        <f>3/24000000*OO[[#This Row],[94 (30JUN1985 15:00:00)-Water Temperature (C)]]*OO[[#This Row],[36]]</f>
        <v>1.7669060715849999E-14</v>
      </c>
      <c r="AM482" s="10">
        <f>3/24000000*OO[[#This Row],[95 (30JUN1985 18:00:00)-Water Temperature (C)]]*OO[[#This Row],[37]]</f>
        <v>7.3986863925112498E-13</v>
      </c>
      <c r="AN482" s="10">
        <f>3/24000000*OO[[#This Row],[96 (30JUN1985 21:00:00)-Water Temperature (C)]]*OO[[#This Row],[38]]</f>
        <v>2.0368705817872496E-11</v>
      </c>
      <c r="AO482" s="10">
        <f>3/24000000*OO[[#This Row],[97 (01JUL1985 00:00:00)-Water Temperature (C)]]*OO[[#This Row],[39]]</f>
        <v>3.8753159092299998E-10</v>
      </c>
      <c r="AP482" s="10">
        <f>3/24000000*OO[[#This Row],[98 (01JUL1985 03:00:00)-Water Temperature (C)]]*OO[[#This Row],[40]]</f>
        <v>5.2999134357049997E-9</v>
      </c>
      <c r="AQ482" s="10">
        <f>3/24000000*OO[[#This Row],[99 (01JUL1985 06:00:00)-Water Temperature (C)]]*OO[[#This Row],[41]]</f>
        <v>5.409126355721249E-8</v>
      </c>
      <c r="AR482" s="10">
        <f>3/24000000*OO[[#This Row],[100 (01JUL1985 09:00:00)-Water Temperature (C)]]*OO[[#This Row],[42]]</f>
        <v>4.3036872401950006E-7</v>
      </c>
      <c r="AS482" s="10">
        <f>3/24000000*OO[[#This Row],[101 (01JUL1985 12:00:00)-Water Temperature (C)]]*OO[[#This Row],[43]]</f>
        <v>2.6886969612048749E-6</v>
      </c>
      <c r="AT482" s="10">
        <f>3/24000000*OO[[#This Row],[102 (01JUL1985 15:00:00)-Water Temperature (C)]]*OO[[#This Row],[44]]</f>
        <v>1.3461786513629999E-5</v>
      </c>
      <c r="AU482" s="10">
        <f>3/24000000*OO[[#This Row],[103 (01JUL1985 18:00:00)-Water Temperature (C)]]*OO[[#This Row],[45]]</f>
        <v>5.504966588385E-5</v>
      </c>
      <c r="AV482" s="10">
        <f>3/24000000*OO[[#This Row],[104 (01JUL1985 21:00:00)-Water Temperature (C)]]*OO[[#This Row],[46]]</f>
        <v>1.8761474299095E-4</v>
      </c>
      <c r="AW482" s="10">
        <f>3/24000000*OO[[#This Row],[105 (02JUL1985 00:00:00)-Water Temperature (C)]]*OO[[#This Row],[47]]</f>
        <v>5.4354954788625009E-4</v>
      </c>
      <c r="AX482" s="10">
        <f>3/24000000*OO[[#This Row],[106 (02JUL1985 03:00:00)-Water Temperature (C)]]*OO[[#This Row],[48]]</f>
        <v>1.3627584607218749E-3</v>
      </c>
      <c r="AY482" s="10">
        <f>3/24000000*OO[[#This Row],[107 (02JUL1985 06:00:00)-Water Temperature (C)]]*OO[[#This Row],[49]]</f>
        <v>3.0150743550337498E-3</v>
      </c>
      <c r="AZ482" s="10">
        <f>3/24000000*OO[[#This Row],[108 (02JUL1985 09:00:00)-Water Temperature (C)]]*OO[[#This Row],[50]]</f>
        <v>6.0472214798624989E-3</v>
      </c>
      <c r="BA482" s="10">
        <f>3/24000000*OO[[#This Row],[109 (02JUL1985 12:00:00)-Water Temperature (C)]]*OO[[#This Row],[51]]</f>
        <v>1.0933532942279998E-2</v>
      </c>
      <c r="BB482" s="10">
        <f>3/24000000*OO[[#This Row],[110 (02JUL1985 15:00:00)-Water Temperature (C)]]*OO[[#This Row],[52]]</f>
        <v>1.7996857107254998E-2</v>
      </c>
      <c r="BC482" s="10">
        <f>3/24000000*OO[[#This Row],[111 (02JUL1985 18:00:00)-Water Temperature (C)]]*OO[[#This Row],[53]]</f>
        <v>2.7252974036624997E-2</v>
      </c>
      <c r="BD482" s="10">
        <f>3/24000000*OO[[#This Row],[112 (02JUL1985 21:00:00)-Water Temperature (C)]]*OO[[#This Row],[54]]</f>
        <v>3.8083117656487496E-2</v>
      </c>
      <c r="BE482" s="10">
        <f>3/24000000*OO[[#This Row],[113 (03JUL1985 00:00:00)-Water Temperature (C)]]*OO[[#This Row],[55]]</f>
        <v>4.941688085684999E-2</v>
      </c>
      <c r="BF482" s="10">
        <f>3/24000000*OO[[#This Row],[114 (03JUL1985 03:00:00)-Water Temperature (C)]]*OO[[#This Row],[56]]</f>
        <v>6.0528420508575001E-2</v>
      </c>
      <c r="BG482" s="10">
        <f>3/24000000*OO[[#This Row],[115 (03JUL1985 06:00:00)-Water Temperature (C)]]*OO[[#This Row],[57]]</f>
        <v>7.0712037180599999E-2</v>
      </c>
      <c r="BH482" s="10">
        <f>3/24000000*OO[[#This Row],[116 (03JUL1985 09:00:00)-Water Temperature (C)]]*OO[[#This Row],[58]]</f>
        <v>8.0401597110074996E-2</v>
      </c>
      <c r="BI482" s="10">
        <f>3/24000000*OO[[#This Row],[117 (03JUL1985 12:00:00)-Water Temperature (C)]]*OO[[#This Row],[59]]</f>
        <v>8.8827925430399995E-2</v>
      </c>
      <c r="BJ482" s="10">
        <f>3/24000000*OO[[#This Row],[118 (03JUL1985 15:00:00)-Water Temperature (C)]]*OO[[#This Row],[60]]</f>
        <v>9.5167182577475001E-2</v>
      </c>
      <c r="BK482" s="10">
        <f>3/24000000*OO[[#This Row],[119 (03JUL1985 18:00:00)-Water Temperature (C)]]*OO[[#This Row],[61]]</f>
        <v>9.9289312048049985E-2</v>
      </c>
      <c r="BL482" s="10">
        <f>3/24000000*OO[[#This Row],[120 (03JUL1985 21:00:00)-Water Temperature (C)]]*OO[[#This Row],[62]]</f>
        <v>0.10037793919174999</v>
      </c>
      <c r="BM482" s="10">
        <f>3/24000000*OO[[#This Row],[121 (04JUL1985 00:00:00)-Water Temperature (C)]]*OO[[#This Row],[63]]</f>
        <v>9.8989844754699977E-2</v>
      </c>
      <c r="BN482" s="10">
        <f>3/24000000*OO[[#This Row],[122 (04JUL1985 03:00:00)-Water Temperature (C)]]*OO[[#This Row],[64]]</f>
        <v>9.6269973246700016E-2</v>
      </c>
      <c r="BO482" s="10">
        <f>3/24000000*OO[[#This Row],[123 (04JUL1985 06:00:00)-Water Temperature (C)]]*OO[[#This Row],[65]]</f>
        <v>9.277740679544999E-2</v>
      </c>
      <c r="BP482" s="10">
        <f>3/24000000*OO[[#This Row],[124 (04JUL1985 09:00:00)-Water Temperature (C)]]*OO[[#This Row],[66]]</f>
        <v>8.9414553478424988E-2</v>
      </c>
      <c r="BQ482" s="10">
        <f>3/24000000*OO[[#This Row],[125 (04JUL1985 12:00:00)-Water Temperature (C)]]*OO[[#This Row],[67]]</f>
        <v>8.5457220856149985E-2</v>
      </c>
      <c r="BR482" s="10">
        <f>3/24000000*OO[[#This Row],[126 (04JUL1985 15:00:00)-Water Temperature (C)]]*OO[[#This Row],[68]]</f>
        <v>8.1341228672399998E-2</v>
      </c>
      <c r="BS482" s="10">
        <f>3/24000000*OO[[#This Row],[127 (04JUL1985 18:00:00)-Water Temperature (C)]]*OO[[#This Row],[69]]</f>
        <v>7.6634679517499985E-2</v>
      </c>
      <c r="BT482" s="10">
        <f>3/24000000*OO[[#This Row],[128 (04JUL1985 21:00:00)-Water Temperature (C)]]*OO[[#This Row],[70]]</f>
        <v>7.1614312957099996E-2</v>
      </c>
      <c r="BU482" s="10">
        <f>3/24000000*OO[[#This Row],[129 (05JUL1985 00:00:00)-Water Temperature (C)]]*OO[[#This Row],[71]]</f>
        <v>6.6684498601124992E-2</v>
      </c>
      <c r="BV482" s="10">
        <f>3/24000000*OO[[#This Row],[130 (05JUL1985 03:00:00)-Water Temperature (C)]]*OO[[#This Row],[72]]</f>
        <v>6.1973576899987497E-2</v>
      </c>
      <c r="BW482" s="10">
        <f>3/24000000*OO[[#This Row],[131 (05JUL1985 06:00:00)-Water Temperature (C)]]*OO[[#This Row],[73]]</f>
        <v>5.7576764501099997E-2</v>
      </c>
      <c r="BX482" s="10">
        <f>3/24000000*OO[[#This Row],[132 (05JUL1985 09:00:00)-Water Temperature (C)]]*OO[[#This Row],[74]]</f>
        <v>5.4045623528400005E-2</v>
      </c>
      <c r="BY482" s="10">
        <f>3/24000000*OO[[#This Row],[133 (05JUL1985 12:00:00)-Water Temperature (C)]]*OO[[#This Row],[75]]</f>
        <v>5.0541681531749996E-2</v>
      </c>
      <c r="BZ482" s="10">
        <f>3/24000000*OO[[#This Row],[134 (05JUL1985 15:00:00)-Water Temperature (C)]]*OO[[#This Row],[76]]</f>
        <v>4.738193931596249E-2</v>
      </c>
      <c r="CA482" s="10">
        <f>3/24000000*OO[[#This Row],[135 (05JUL1985 18:00:00)-Water Temperature (C)]]*OO[[#This Row],[77]]</f>
        <v>4.4484743797812497E-2</v>
      </c>
      <c r="CB482" s="10">
        <f>3/24000000*OO[[#This Row],[136 (05JUL1985 21:00:00)-Water Temperature (C)]]*OO[[#This Row],[78]]</f>
        <v>4.1619711118124993E-2</v>
      </c>
      <c r="CC482" s="10">
        <f>3/24000000*OO[[#This Row],[137 (06JUL1985 00:00:00)-Water Temperature (C)]]*OO[[#This Row],[79]]</f>
        <v>3.8757463781999998E-2</v>
      </c>
      <c r="CD482" s="10">
        <f>3/24000000*OO[[#This Row],[138 (06JUL1985 03:00:00)-Water Temperature (C)]]*OO[[#This Row],[80]]</f>
        <v>3.6102906417150006E-2</v>
      </c>
      <c r="CE482" s="10">
        <f>3/24000000*OO[[#This Row],[139 (06JUL1985 06:00:00)-Water Temperature (C)]]*OO[[#This Row],[81]]</f>
        <v>3.3830654565225E-2</v>
      </c>
      <c r="CF482" s="10">
        <f>3/24000000*OO[[#This Row],[140 (06JUL1985 09:00:00)-Water Temperature (C)]]*OO[[#This Row],[82]]</f>
        <v>3.2264368745850001E-2</v>
      </c>
      <c r="CG482" s="10">
        <f>3/24000000*OO[[#This Row],[141 (06JUL1985 12:00:00)-Water Temperature (C)]]*OO[[#This Row],[83]]</f>
        <v>3.0806423869624996E-2</v>
      </c>
      <c r="CH482" s="10">
        <f>3/24000000*OO[[#This Row],[142 (06JUL1985 15:00:00)-Water Temperature (C)]]*OO[[#This Row],[84]]</f>
        <v>2.9451012275474999E-2</v>
      </c>
      <c r="CI482" s="10">
        <f>3/24000000*OO[[#This Row],[143 (06JUL1985 18:00:00)-Water Temperature (C)]]*OO[[#This Row],[85]]</f>
        <v>2.8242906985877499E-2</v>
      </c>
      <c r="CJ482" s="10">
        <f>3/24000000*OO[[#This Row],[144 (06JUL1985 21:00:00)-Water Temperature (C)]]*OO[[#This Row],[86]]</f>
        <v>2.68598893467825E-2</v>
      </c>
      <c r="CK482" s="10">
        <f>3/24000000*OO[[#This Row],[145 (07JUL1985 00:00:00)-Water Temperature (C)]]*OO[[#This Row],[87]]</f>
        <v>2.5317994970743749E-2</v>
      </c>
      <c r="CL482" s="10">
        <f>3/24000000*OO[[#This Row],[146 (07JUL1985 03:00:00)-Water Temperature (C)]]*OO[[#This Row],[88]]</f>
        <v>2.3919927389274998E-2</v>
      </c>
      <c r="CM482" s="10">
        <f>3/24000000*OO[[#This Row],[147 (07JUL1985 06:00:00)-Water Temperature (C)]]*OO[[#This Row],[89]]</f>
        <v>2.2675515701730001E-2</v>
      </c>
      <c r="CN482" s="10">
        <f>3/24000000*OO[[#This Row],[148 (07JUL1985 09:00:00)-Water Temperature (C)]]*OO[[#This Row],[90]]</f>
        <v>2.1834092674342498E-2</v>
      </c>
      <c r="CO482" s="10">
        <f>3/24000000*OO[[#This Row],[149 (07JUL1985 12:00:00)-Water Temperature (C)]]*OO[[#This Row],[91]]</f>
        <v>2.1131317095772498E-2</v>
      </c>
      <c r="CP482" s="10">
        <f>3/24000000*OO[[#This Row],[150 (07JUL1985 15:00:00)-Water Temperature (C)]]*OO[[#This Row],[92]]</f>
        <v>2.0437094255752498E-2</v>
      </c>
      <c r="CQ482" s="10">
        <f>3/24000000*OO[[#This Row],[151 (07JUL1985 18:00:00)-Water Temperature (C)]]*OO[[#This Row],[93]]</f>
        <v>1.9767365176949998E-2</v>
      </c>
      <c r="CR482" s="10">
        <f>3/24000000*OO[[#This Row],[152 (07JUL1985 21:00:00)-Water Temperature (C)]]*OO[[#This Row],[94]]</f>
        <v>1.8937917903425E-2</v>
      </c>
      <c r="CS482" s="10">
        <f>3/24000000*OO[[#This Row],[153 (08JUL1985 00:00:00)-Water Temperature (C)]]*OO[[#This Row],[95]]</f>
        <v>1.8040313418275E-2</v>
      </c>
      <c r="CT482" s="10">
        <f>3/24000000*OO[[#This Row],[154 (08JUL1985 03:00:00)-Water Temperature (C)]]*OO[[#This Row],[96]]</f>
        <v>1.719545704527E-2</v>
      </c>
      <c r="CU482" s="10">
        <f>3/24000000*OO[[#This Row],[155 (08JUL1985 06:00:00)-Water Temperature (C)]]*OO[[#This Row],[97]]</f>
        <v>1.6442135901880001E-2</v>
      </c>
      <c r="CV482" s="10">
        <f>3/24000000*OO[[#This Row],[156 (08JUL1985 09:00:00)-Water Temperature (C)]]*OO[[#This Row],[98]]</f>
        <v>1.5775030701044999E-2</v>
      </c>
      <c r="CW482" s="10">
        <f>3/24000000*OO[[#This Row],[157 (08JUL1985 12:00:00)-Water Temperature (C)]]*OO[[#This Row],[99]]</f>
        <v>1.52685995294E-2</v>
      </c>
    </row>
    <row r="483" spans="1:101" x14ac:dyDescent="0.35">
      <c r="A483" t="s">
        <v>490</v>
      </c>
      <c r="B483">
        <v>694.48990000000003</v>
      </c>
      <c r="C483" s="10">
        <f>3/24*OO[[#This Row],[59 (26JUN1985 06:00:00)-Water Temperature (C)]]*OO[[#This Row],[1]]/SUM(OO[1])</f>
        <v>0</v>
      </c>
      <c r="D483" s="10">
        <f>3/24*OO[[#This Row],[60 (26JUN1985 09:00:00)-Water Temperature (C)]]*OO[[#This Row],[2]]/SUM(OO[2])</f>
        <v>0</v>
      </c>
      <c r="E483" s="10">
        <f>3/24*OO[[#This Row],[61 (26JUN1985 12:00:00)-Water Temperature (C)]]*OO[[#This Row],[3]]/SUM(OO[3])</f>
        <v>0</v>
      </c>
      <c r="F483" s="10">
        <f>3/24*OO[[#This Row],[62 (26JUN1985 15:00:00)-Water Temperature (C)]]*OO[[#This Row],[4]]/SUM(OO[4])</f>
        <v>0</v>
      </c>
      <c r="G483" s="10">
        <f>3/24*OO[[#This Row],[63 (26JUN1985 18:00:00)-Water Temperature (C)]]*OO[[#This Row],[5]]/SUM(OO[5])</f>
        <v>0</v>
      </c>
      <c r="H483" s="10">
        <f>3/24*OO[[#This Row],[64 (26JUN1985 21:00:00)-Water Temperature (C)]]*OO[[#This Row],[6]]/SUM(OO[6])</f>
        <v>0</v>
      </c>
      <c r="I483" s="10">
        <f>3/24*OO[[#This Row],[65 (27JUN1985 00:00:00)-Water Temperature (C)]]*OO[[#This Row],[7]]/SUM(OO[7])</f>
        <v>0</v>
      </c>
      <c r="J483" s="10">
        <f>3/24*OO[[#This Row],[66 (27JUN1985 03:00:00)-Water Temperature (C)]]*OO[[#This Row],[8]]/SUM(OO[8])</f>
        <v>0</v>
      </c>
      <c r="K483" s="10">
        <f>3/24*OO[[#This Row],[67 (27JUN1985 06:00:00)-Water Temperature (C)]]*OO[[#This Row],[9]]/SUM(OO[9])</f>
        <v>0</v>
      </c>
      <c r="L483" s="10">
        <f>3/24*OO[[#This Row],[68 (27JUN1985 09:00:00)-Water Temperature (C)]]*OO[[#This Row],[10]]/SUM(OO[10])</f>
        <v>0</v>
      </c>
      <c r="M483" s="10">
        <f>3/24*OO[[#This Row],[69 (27JUN1985 12:00:00)-Water Temperature (C)]]*OO[[#This Row],[11]]/SUM(OO[11])</f>
        <v>0</v>
      </c>
      <c r="N483" s="10">
        <f>3/24*OO[[#This Row],[70 (27JUN1985 15:00:00)-Water Temperature (C)]]*OO[[#This Row],[12]]/SUM(OO[12])</f>
        <v>0</v>
      </c>
      <c r="O483" s="10">
        <f>3/24*OO[[#This Row],[71 (27JUN1985 18:00:00)-Water Temperature (C)]]*OO[[#This Row],[13]]/SUM(OO[13])</f>
        <v>0</v>
      </c>
      <c r="P483" s="10">
        <f>3/24*OO[[#This Row],[72 (27JUN1985 21:00:00)-Water Temperature (C)]]*OO[[#This Row],[14]]/SUM(OO[14])</f>
        <v>0</v>
      </c>
      <c r="Q483" s="10">
        <f>3/24*OO[[#This Row],[73 (28JUN1985 00:00:00)-Water Temperature (C)]]*OO[[#This Row],[15]]/SUM(OO[15])</f>
        <v>0</v>
      </c>
      <c r="R483" s="10">
        <f>3/24*OO[[#This Row],[74 (28JUN1985 03:00:00)-Water Temperature (C)]]*OO[[#This Row],[16]]/SUM(OO[16])</f>
        <v>0</v>
      </c>
      <c r="S483" s="10">
        <f>3/24*OO[[#This Row],[75 (28JUN1985 06:00:00)-Water Temperature (C)]]*OO[[#This Row],[17]]/SUM(OO[17])</f>
        <v>0</v>
      </c>
      <c r="T483" s="10">
        <f>3/24*OO[[#This Row],[76 (28JUN1985 09:00:00)-Water Temperature (C)]]*OO[[#This Row],[18]]/SUM(OO[18])</f>
        <v>0</v>
      </c>
      <c r="U483" s="10">
        <f>3/24*OO[[#This Row],[77 (28JUN1985 12:00:00)-Water Temperature (C)]]*OO[[#This Row],[19]]/SUM(OO[19])</f>
        <v>0</v>
      </c>
      <c r="V483" s="10">
        <f>3/24000000*OO[[#This Row],[78 (28JUN1985 15:00:00)-Water Temperature (C)]]*OO[[#This Row],[20]]</f>
        <v>0</v>
      </c>
      <c r="W483" s="10">
        <f>3/24000000*OO[[#This Row],[79 (28JUN1985 18:00:00)-Water Temperature (C)]]*OO[[#This Row],[21]]</f>
        <v>0</v>
      </c>
      <c r="X483" s="10">
        <f>3/24000000*OO[[#This Row],[80 (28JUN1985 21:00:00)-Water Temperature (C)]]*OO[[#This Row],[22]]</f>
        <v>0</v>
      </c>
      <c r="Y483" s="10">
        <f>3/24000000*OO[[#This Row],[81 (29JUN1985 00:00:00)-Water Temperature (C)]]*OO[[#This Row],[23]]</f>
        <v>0</v>
      </c>
      <c r="Z483" s="10">
        <f>3/24000000*OO[[#This Row],[82 (29JUN1985 03:00:00)-Water Temperature (C)]]*OO[[#This Row],[24]]</f>
        <v>0</v>
      </c>
      <c r="AA483" s="10">
        <f>3/24000000*OO[[#This Row],[83 (29JUN1985 06:00:00)-Water Temperature (C)]]*OO[[#This Row],[25]]</f>
        <v>0</v>
      </c>
      <c r="AB483" s="10">
        <f>3/24000000*OO[[#This Row],[84 (29JUN1985 09:00:00)-Water Temperature (C)]]*OO[[#This Row],[26]]</f>
        <v>0</v>
      </c>
      <c r="AC483" s="10">
        <f>3/24000000*OO[[#This Row],[85 (29JUN1985 12:00:00)-Water Temperature (C)]]*OO[[#This Row],[27]]</f>
        <v>0</v>
      </c>
      <c r="AD483" s="10">
        <f>3/24000000*OO[[#This Row],[86 (29JUN1985 15:00:00)-Water Temperature (C)]]*OO[[#This Row],[28]]</f>
        <v>1.14813059723225E-39</v>
      </c>
      <c r="AE483" s="10">
        <f>3/24000000*OO[[#This Row],[88 (29JUN1985 21:00:00)-Water Temperature (C)]]*OO[[#This Row],[30]]</f>
        <v>2.1424242143426251E-30</v>
      </c>
      <c r="AF483" s="10">
        <f>3/24000000*OO[[#This Row],[88 (29JUN1985 21:00:00)-Water Temperature (C)]]*OO[[#This Row],[30]]</f>
        <v>2.1424242143426251E-30</v>
      </c>
      <c r="AG483" s="10">
        <f>3/24000000*OO[[#This Row],[89 (30JUN1985 00:00:00)-Water Temperature (C)]]*OO[[#This Row],[31]]</f>
        <v>7.8519149147024995E-27</v>
      </c>
      <c r="AH483" s="10">
        <f>3/24000000*OO[[#This Row],[90 (30JUN1985 03:00:00)-Water Temperature (C)]]*OO[[#This Row],[32]]</f>
        <v>9.2870159982599987E-24</v>
      </c>
      <c r="AI483" s="10">
        <f>3/24000000*OO[[#This Row],[91 (30JUN1985 06:00:00)-Water Temperature (C)]]*OO[[#This Row],[33]]</f>
        <v>4.4793979811174993E-21</v>
      </c>
      <c r="AJ483" s="10">
        <f>3/24000000*OO[[#This Row],[92 (30JUN1985 09:00:00)-Water Temperature (C)]]*OO[[#This Row],[34]]</f>
        <v>1.0353022304062502E-18</v>
      </c>
      <c r="AK483" s="10">
        <f>3/24000000*OO[[#This Row],[93 (30JUN1985 12:00:00)-Water Temperature (C)]]*OO[[#This Row],[35]]</f>
        <v>1.2672002172500001E-16</v>
      </c>
      <c r="AL483" s="10">
        <f>3/24000000*OO[[#This Row],[94 (30JUN1985 15:00:00)-Water Temperature (C)]]*OO[[#This Row],[36]]</f>
        <v>8.9422212439849989E-15</v>
      </c>
      <c r="AM483" s="10">
        <f>3/24000000*OO[[#This Row],[95 (30JUN1985 18:00:00)-Water Temperature (C)]]*OO[[#This Row],[37]]</f>
        <v>3.9095924746200001E-13</v>
      </c>
      <c r="AN483" s="10">
        <f>3/24000000*OO[[#This Row],[96 (30JUN1985 21:00:00)-Water Temperature (C)]]*OO[[#This Row],[38]]</f>
        <v>1.1209422655112498E-11</v>
      </c>
      <c r="AO483" s="10">
        <f>3/24000000*OO[[#This Row],[97 (01JUL1985 00:00:00)-Water Temperature (C)]]*OO[[#This Row],[39]]</f>
        <v>2.2164623219024999E-10</v>
      </c>
      <c r="AP483" s="10">
        <f>3/24000000*OO[[#This Row],[98 (01JUL1985 03:00:00)-Water Temperature (C)]]*OO[[#This Row],[40]]</f>
        <v>3.1444323733162503E-9</v>
      </c>
      <c r="AQ483" s="10">
        <f>3/24000000*OO[[#This Row],[99 (01JUL1985 06:00:00)-Water Temperature (C)]]*OO[[#This Row],[41]]</f>
        <v>3.32343853675E-8</v>
      </c>
      <c r="AR483" s="10">
        <f>3/24000000*OO[[#This Row],[100 (01JUL1985 09:00:00)-Water Temperature (C)]]*OO[[#This Row],[42]]</f>
        <v>2.7325649354894997E-7</v>
      </c>
      <c r="AS483" s="10">
        <f>3/24000000*OO[[#This Row],[101 (01JUL1985 12:00:00)-Water Temperature (C)]]*OO[[#This Row],[43]]</f>
        <v>1.7615445250892502E-6</v>
      </c>
      <c r="AT483" s="10">
        <f>3/24000000*OO[[#This Row],[102 (01JUL1985 15:00:00)-Water Temperature (C)]]*OO[[#This Row],[44]]</f>
        <v>9.0895319505000002E-6</v>
      </c>
      <c r="AU483" s="10">
        <f>3/24000000*OO[[#This Row],[103 (01JUL1985 18:00:00)-Water Temperature (C)]]*OO[[#This Row],[45]]</f>
        <v>3.8265998635424998E-5</v>
      </c>
      <c r="AV483" s="10">
        <f>3/24000000*OO[[#This Row],[104 (01JUL1985 21:00:00)-Water Temperature (C)]]*OO[[#This Row],[46]]</f>
        <v>1.3412360291489999E-4</v>
      </c>
      <c r="AW483" s="10">
        <f>3/24000000*OO[[#This Row],[105 (02JUL1985 00:00:00)-Water Temperature (C)]]*OO[[#This Row],[47]]</f>
        <v>3.9920264347875002E-4</v>
      </c>
      <c r="AX483" s="10">
        <f>3/24000000*OO[[#This Row],[106 (02JUL1985 03:00:00)-Water Temperature (C)]]*OO[[#This Row],[48]]</f>
        <v>1.0271001168147501E-3</v>
      </c>
      <c r="AY483" s="10">
        <f>3/24000000*OO[[#This Row],[107 (02JUL1985 06:00:00)-Water Temperature (C)]]*OO[[#This Row],[49]]</f>
        <v>2.329413049057E-3</v>
      </c>
      <c r="AZ483" s="10">
        <f>3/24000000*OO[[#This Row],[108 (02JUL1985 09:00:00)-Water Temperature (C)]]*OO[[#This Row],[50]]</f>
        <v>4.7816419009299995E-3</v>
      </c>
      <c r="BA483" s="10">
        <f>3/24000000*OO[[#This Row],[109 (02JUL1985 12:00:00)-Water Temperature (C)]]*OO[[#This Row],[51]]</f>
        <v>8.8383476039400003E-3</v>
      </c>
      <c r="BB483" s="10">
        <f>3/24000000*OO[[#This Row],[110 (02JUL1985 15:00:00)-Water Temperature (C)]]*OO[[#This Row],[52]]</f>
        <v>1.4858762707048749E-2</v>
      </c>
      <c r="BC483" s="10">
        <f>3/24000000*OO[[#This Row],[111 (02JUL1985 18:00:00)-Water Temperature (C)]]*OO[[#This Row],[53]]</f>
        <v>2.2959933109987497E-2</v>
      </c>
      <c r="BD483" s="10">
        <f>3/24000000*OO[[#This Row],[112 (02JUL1985 21:00:00)-Water Temperature (C)]]*OO[[#This Row],[54]]</f>
        <v>3.2716175254000002E-2</v>
      </c>
      <c r="BE483" s="10">
        <f>3/24000000*OO[[#This Row],[113 (03JUL1985 00:00:00)-Water Temperature (C)]]*OO[[#This Row],[55]]</f>
        <v>4.3261039292187498E-2</v>
      </c>
      <c r="BF483" s="10">
        <f>3/24000000*OO[[#This Row],[114 (03JUL1985 03:00:00)-Water Temperature (C)]]*OO[[#This Row],[56]]</f>
        <v>5.3944244981875E-2</v>
      </c>
      <c r="BG483" s="10">
        <f>3/24000000*OO[[#This Row],[115 (03JUL1985 06:00:00)-Water Temperature (C)]]*OO[[#This Row],[57]]</f>
        <v>6.4090808201999985E-2</v>
      </c>
      <c r="BH483" s="10">
        <f>3/24000000*OO[[#This Row],[116 (03JUL1985 09:00:00)-Water Temperature (C)]]*OO[[#This Row],[58]]</f>
        <v>7.4002424998725003E-2</v>
      </c>
      <c r="BI483" s="10">
        <f>3/24000000*OO[[#This Row],[117 (03JUL1985 12:00:00)-Water Temperature (C)]]*OO[[#This Row],[59]]</f>
        <v>8.2924201123124999E-2</v>
      </c>
      <c r="BJ483" s="10">
        <f>3/24000000*OO[[#This Row],[118 (03JUL1985 15:00:00)-Water Temperature (C)]]*OO[[#This Row],[60]]</f>
        <v>9.0025916785562488E-2</v>
      </c>
      <c r="BK483" s="10">
        <f>3/24000000*OO[[#This Row],[119 (03JUL1985 18:00:00)-Water Temperature (C)]]*OO[[#This Row],[61]]</f>
        <v>9.510034654742501E-2</v>
      </c>
      <c r="BL483" s="10">
        <f>3/24000000*OO[[#This Row],[120 (03JUL1985 21:00:00)-Water Temperature (C)]]*OO[[#This Row],[62]]</f>
        <v>9.7297965924687507E-2</v>
      </c>
      <c r="BM483" s="10">
        <f>3/24000000*OO[[#This Row],[121 (04JUL1985 00:00:00)-Water Temperature (C)]]*OO[[#This Row],[63]]</f>
        <v>9.7047645958349998E-2</v>
      </c>
      <c r="BN483" s="10">
        <f>3/24000000*OO[[#This Row],[122 (04JUL1985 03:00:00)-Water Temperature (C)]]*OO[[#This Row],[64]]</f>
        <v>9.5384198624662492E-2</v>
      </c>
      <c r="BO483" s="10">
        <f>3/24000000*OO[[#This Row],[123 (04JUL1985 06:00:00)-Water Temperature (C)]]*OO[[#This Row],[65]]</f>
        <v>9.2827004793024984E-2</v>
      </c>
      <c r="BP483" s="10">
        <f>3/24000000*OO[[#This Row],[124 (04JUL1985 09:00:00)-Water Temperature (C)]]*OO[[#This Row],[66]]</f>
        <v>9.0258619236062501E-2</v>
      </c>
      <c r="BQ483" s="10">
        <f>3/24000000*OO[[#This Row],[125 (04JUL1985 12:00:00)-Water Temperature (C)]]*OO[[#This Row],[67]]</f>
        <v>8.6983558811174991E-2</v>
      </c>
      <c r="BR483" s="10">
        <f>3/24000000*OO[[#This Row],[126 (04JUL1985 15:00:00)-Water Temperature (C)]]*OO[[#This Row],[68]]</f>
        <v>8.3465424563774995E-2</v>
      </c>
      <c r="BS483" s="10">
        <f>3/24000000*OO[[#This Row],[127 (04JUL1985 18:00:00)-Water Temperature (C)]]*OO[[#This Row],[69]]</f>
        <v>7.9194885805762505E-2</v>
      </c>
      <c r="BT483" s="10">
        <f>3/24000000*OO[[#This Row],[128 (04JUL1985 21:00:00)-Water Temperature (C)]]*OO[[#This Row],[70]]</f>
        <v>7.4576695235599996E-2</v>
      </c>
      <c r="BU483" s="10">
        <f>3/24000000*OO[[#This Row],[129 (05JUL1985 00:00:00)-Water Temperature (C)]]*OO[[#This Row],[71]]</f>
        <v>6.9931317125724993E-2</v>
      </c>
      <c r="BV483" s="10">
        <f>3/24000000*OO[[#This Row],[130 (05JUL1985 03:00:00)-Water Temperature (C)]]*OO[[#This Row],[72]]</f>
        <v>6.5425807432012512E-2</v>
      </c>
      <c r="BW483" s="10">
        <f>3/24000000*OO[[#This Row],[131 (05JUL1985 06:00:00)-Water Temperature (C)]]*OO[[#This Row],[73]]</f>
        <v>6.1165887491450001E-2</v>
      </c>
      <c r="BX483" s="10">
        <f>3/24000000*OO[[#This Row],[132 (05JUL1985 09:00:00)-Water Temperature (C)]]*OO[[#This Row],[74]]</f>
        <v>5.7730344038624995E-2</v>
      </c>
      <c r="BY483" s="10">
        <f>3/24000000*OO[[#This Row],[133 (05JUL1985 12:00:00)-Water Temperature (C)]]*OO[[#This Row],[75]]</f>
        <v>5.4271811355999997E-2</v>
      </c>
      <c r="BZ483" s="10">
        <f>3/24000000*OO[[#This Row],[134 (05JUL1985 15:00:00)-Water Temperature (C)]]*OO[[#This Row],[76]]</f>
        <v>5.1126312234862491E-2</v>
      </c>
      <c r="CA483" s="10">
        <f>3/24000000*OO[[#This Row],[135 (05JUL1985 18:00:00)-Water Temperature (C)]]*OO[[#This Row],[77]]</f>
        <v>4.82179879014E-2</v>
      </c>
      <c r="CB483" s="10">
        <f>3/24000000*OO[[#This Row],[136 (05JUL1985 21:00:00)-Water Temperature (C)]]*OO[[#This Row],[78]]</f>
        <v>4.5309849850999999E-2</v>
      </c>
      <c r="CC483" s="10">
        <f>3/24000000*OO[[#This Row],[137 (06JUL1985 00:00:00)-Water Temperature (C)]]*OO[[#This Row],[79]]</f>
        <v>4.2373752479999999E-2</v>
      </c>
      <c r="CD483" s="10">
        <f>3/24000000*OO[[#This Row],[138 (06JUL1985 03:00:00)-Water Temperature (C)]]*OO[[#This Row],[80]]</f>
        <v>3.9631247668874998E-2</v>
      </c>
      <c r="CE483" s="10">
        <f>3/24000000*OO[[#This Row],[139 (06JUL1985 06:00:00)-Water Temperature (C)]]*OO[[#This Row],[81]]</f>
        <v>3.72729941548125E-2</v>
      </c>
      <c r="CF483" s="10">
        <f>3/24000000*OO[[#This Row],[140 (06JUL1985 09:00:00)-Water Temperature (C)]]*OO[[#This Row],[82]]</f>
        <v>3.5648197555599996E-2</v>
      </c>
      <c r="CG483" s="10">
        <f>3/24000000*OO[[#This Row],[141 (06JUL1985 12:00:00)-Water Temperature (C)]]*OO[[#This Row],[83]]</f>
        <v>3.4123937749037499E-2</v>
      </c>
      <c r="CH483" s="10">
        <f>3/24000000*OO[[#This Row],[142 (06JUL1985 15:00:00)-Water Temperature (C)]]*OO[[#This Row],[84]]</f>
        <v>3.2699021783175006E-2</v>
      </c>
      <c r="CI483" s="10">
        <f>3/24000000*OO[[#This Row],[143 (06JUL1985 18:00:00)-Water Temperature (C)]]*OO[[#This Row],[85]]</f>
        <v>3.1423273984674996E-2</v>
      </c>
      <c r="CJ483" s="10">
        <f>3/24000000*OO[[#This Row],[144 (06JUL1985 21:00:00)-Water Temperature (C)]]*OO[[#This Row],[86]]</f>
        <v>2.9951226313699997E-2</v>
      </c>
      <c r="CK483" s="10">
        <f>3/24000000*OO[[#This Row],[145 (07JUL1985 00:00:00)-Water Temperature (C)]]*OO[[#This Row],[87]]</f>
        <v>2.8300201259508748E-2</v>
      </c>
      <c r="CL483" s="10">
        <f>3/24000000*OO[[#This Row],[146 (07JUL1985 03:00:00)-Water Temperature (C)]]*OO[[#This Row],[88]]</f>
        <v>2.6797493929950001E-2</v>
      </c>
      <c r="CM483" s="10">
        <f>3/24000000*OO[[#This Row],[147 (07JUL1985 06:00:00)-Water Temperature (C)]]*OO[[#This Row],[89]]</f>
        <v>2.5456599788234998E-2</v>
      </c>
      <c r="CN483" s="10">
        <f>3/24000000*OO[[#This Row],[148 (07JUL1985 09:00:00)-Water Temperature (C)]]*OO[[#This Row],[90]]</f>
        <v>2.4547952796892498E-2</v>
      </c>
      <c r="CO483" s="10">
        <f>3/24000000*OO[[#This Row],[149 (07JUL1985 12:00:00)-Water Temperature (C)]]*OO[[#This Row],[91]]</f>
        <v>2.378763625876875E-2</v>
      </c>
      <c r="CP483" s="10">
        <f>3/24000000*OO[[#This Row],[150 (07JUL1985 15:00:00)-Water Temperature (C)]]*OO[[#This Row],[92]]</f>
        <v>2.303430421575E-2</v>
      </c>
      <c r="CQ483" s="10">
        <f>3/24000000*OO[[#This Row],[151 (07JUL1985 18:00:00)-Water Temperature (C)]]*OO[[#This Row],[93]]</f>
        <v>2.2305912757443751E-2</v>
      </c>
      <c r="CR483" s="10">
        <f>3/24000000*OO[[#This Row],[152 (07JUL1985 21:00:00)-Water Temperature (C)]]*OO[[#This Row],[94]]</f>
        <v>2.1400921497917499E-2</v>
      </c>
      <c r="CS483" s="10">
        <f>3/24000000*OO[[#This Row],[153 (08JUL1985 00:00:00)-Water Temperature (C)]]*OO[[#This Row],[95]]</f>
        <v>2.0419071531512498E-2</v>
      </c>
      <c r="CT483" s="10">
        <f>3/24000000*OO[[#This Row],[154 (08JUL1985 03:00:00)-Water Temperature (C)]]*OO[[#This Row],[96]]</f>
        <v>1.9492850912775E-2</v>
      </c>
      <c r="CU483" s="10">
        <f>3/24000000*OO[[#This Row],[155 (08JUL1985 06:00:00)-Water Temperature (C)]]*OO[[#This Row],[97]]</f>
        <v>1.8665309849517499E-2</v>
      </c>
      <c r="CV483" s="10">
        <f>3/24000000*OO[[#This Row],[156 (08JUL1985 09:00:00)-Water Temperature (C)]]*OO[[#This Row],[98]]</f>
        <v>1.7930836231920003E-2</v>
      </c>
      <c r="CW483" s="10">
        <f>3/24000000*OO[[#This Row],[157 (08JUL1985 12:00:00)-Water Temperature (C)]]*OO[[#This Row],[99]]</f>
        <v>1.7372836668259999E-2</v>
      </c>
    </row>
    <row r="484" spans="1:101" x14ac:dyDescent="0.35">
      <c r="A484" t="s">
        <v>491</v>
      </c>
      <c r="B484">
        <v>687.1259</v>
      </c>
      <c r="C484" s="10">
        <f>3/24*OO[[#This Row],[59 (26JUN1985 06:00:00)-Water Temperature (C)]]*OO[[#This Row],[1]]/SUM(OO[1])</f>
        <v>0</v>
      </c>
      <c r="D484" s="10">
        <f>3/24*OO[[#This Row],[60 (26JUN1985 09:00:00)-Water Temperature (C)]]*OO[[#This Row],[2]]/SUM(OO[2])</f>
        <v>0</v>
      </c>
      <c r="E484" s="10">
        <f>3/24*OO[[#This Row],[61 (26JUN1985 12:00:00)-Water Temperature (C)]]*OO[[#This Row],[3]]/SUM(OO[3])</f>
        <v>0</v>
      </c>
      <c r="F484" s="10">
        <f>3/24*OO[[#This Row],[62 (26JUN1985 15:00:00)-Water Temperature (C)]]*OO[[#This Row],[4]]/SUM(OO[4])</f>
        <v>0</v>
      </c>
      <c r="G484" s="10">
        <f>3/24*OO[[#This Row],[63 (26JUN1985 18:00:00)-Water Temperature (C)]]*OO[[#This Row],[5]]/SUM(OO[5])</f>
        <v>0</v>
      </c>
      <c r="H484" s="10">
        <f>3/24*OO[[#This Row],[64 (26JUN1985 21:00:00)-Water Temperature (C)]]*OO[[#This Row],[6]]/SUM(OO[6])</f>
        <v>0</v>
      </c>
      <c r="I484" s="10">
        <f>3/24*OO[[#This Row],[65 (27JUN1985 00:00:00)-Water Temperature (C)]]*OO[[#This Row],[7]]/SUM(OO[7])</f>
        <v>0</v>
      </c>
      <c r="J484" s="10">
        <f>3/24*OO[[#This Row],[66 (27JUN1985 03:00:00)-Water Temperature (C)]]*OO[[#This Row],[8]]/SUM(OO[8])</f>
        <v>0</v>
      </c>
      <c r="K484" s="10">
        <f>3/24*OO[[#This Row],[67 (27JUN1985 06:00:00)-Water Temperature (C)]]*OO[[#This Row],[9]]/SUM(OO[9])</f>
        <v>0</v>
      </c>
      <c r="L484" s="10">
        <f>3/24*OO[[#This Row],[68 (27JUN1985 09:00:00)-Water Temperature (C)]]*OO[[#This Row],[10]]/SUM(OO[10])</f>
        <v>0</v>
      </c>
      <c r="M484" s="10">
        <f>3/24*OO[[#This Row],[69 (27JUN1985 12:00:00)-Water Temperature (C)]]*OO[[#This Row],[11]]/SUM(OO[11])</f>
        <v>0</v>
      </c>
      <c r="N484" s="10">
        <f>3/24*OO[[#This Row],[70 (27JUN1985 15:00:00)-Water Temperature (C)]]*OO[[#This Row],[12]]/SUM(OO[12])</f>
        <v>0</v>
      </c>
      <c r="O484" s="10">
        <f>3/24*OO[[#This Row],[71 (27JUN1985 18:00:00)-Water Temperature (C)]]*OO[[#This Row],[13]]/SUM(OO[13])</f>
        <v>0</v>
      </c>
      <c r="P484" s="10">
        <f>3/24*OO[[#This Row],[72 (27JUN1985 21:00:00)-Water Temperature (C)]]*OO[[#This Row],[14]]/SUM(OO[14])</f>
        <v>0</v>
      </c>
      <c r="Q484" s="10">
        <f>3/24*OO[[#This Row],[73 (28JUN1985 00:00:00)-Water Temperature (C)]]*OO[[#This Row],[15]]/SUM(OO[15])</f>
        <v>0</v>
      </c>
      <c r="R484" s="10">
        <f>3/24*OO[[#This Row],[74 (28JUN1985 03:00:00)-Water Temperature (C)]]*OO[[#This Row],[16]]/SUM(OO[16])</f>
        <v>0</v>
      </c>
      <c r="S484" s="10">
        <f>3/24*OO[[#This Row],[75 (28JUN1985 06:00:00)-Water Temperature (C)]]*OO[[#This Row],[17]]/SUM(OO[17])</f>
        <v>0</v>
      </c>
      <c r="T484" s="10">
        <f>3/24*OO[[#This Row],[76 (28JUN1985 09:00:00)-Water Temperature (C)]]*OO[[#This Row],[18]]/SUM(OO[18])</f>
        <v>0</v>
      </c>
      <c r="U484" s="10">
        <f>3/24*OO[[#This Row],[77 (28JUN1985 12:00:00)-Water Temperature (C)]]*OO[[#This Row],[19]]/SUM(OO[19])</f>
        <v>0</v>
      </c>
      <c r="V484" s="10">
        <f>3/24000000*OO[[#This Row],[78 (28JUN1985 15:00:00)-Water Temperature (C)]]*OO[[#This Row],[20]]</f>
        <v>0</v>
      </c>
      <c r="W484" s="10">
        <f>3/24000000*OO[[#This Row],[79 (28JUN1985 18:00:00)-Water Temperature (C)]]*OO[[#This Row],[21]]</f>
        <v>0</v>
      </c>
      <c r="X484" s="10">
        <f>3/24000000*OO[[#This Row],[80 (28JUN1985 21:00:00)-Water Temperature (C)]]*OO[[#This Row],[22]]</f>
        <v>0</v>
      </c>
      <c r="Y484" s="10">
        <f>3/24000000*OO[[#This Row],[81 (29JUN1985 00:00:00)-Water Temperature (C)]]*OO[[#This Row],[23]]</f>
        <v>0</v>
      </c>
      <c r="Z484" s="10">
        <f>3/24000000*OO[[#This Row],[82 (29JUN1985 03:00:00)-Water Temperature (C)]]*OO[[#This Row],[24]]</f>
        <v>0</v>
      </c>
      <c r="AA484" s="10">
        <f>3/24000000*OO[[#This Row],[83 (29JUN1985 06:00:00)-Water Temperature (C)]]*OO[[#This Row],[25]]</f>
        <v>0</v>
      </c>
      <c r="AB484" s="10">
        <f>3/24000000*OO[[#This Row],[84 (29JUN1985 09:00:00)-Water Temperature (C)]]*OO[[#This Row],[26]]</f>
        <v>0</v>
      </c>
      <c r="AC484" s="10">
        <f>3/24000000*OO[[#This Row],[85 (29JUN1985 12:00:00)-Water Temperature (C)]]*OO[[#This Row],[27]]</f>
        <v>0</v>
      </c>
      <c r="AD484" s="10">
        <f>3/24000000*OO[[#This Row],[86 (29JUN1985 15:00:00)-Water Temperature (C)]]*OO[[#This Row],[28]]</f>
        <v>3.1791648251999993E-40</v>
      </c>
      <c r="AE484" s="10">
        <f>3/24000000*OO[[#This Row],[88 (29JUN1985 21:00:00)-Water Temperature (C)]]*OO[[#This Row],[30]]</f>
        <v>7.3892513528625004E-31</v>
      </c>
      <c r="AF484" s="10">
        <f>3/24000000*OO[[#This Row],[88 (29JUN1985 21:00:00)-Water Temperature (C)]]*OO[[#This Row],[30]]</f>
        <v>7.3892513528625004E-31</v>
      </c>
      <c r="AG484" s="10">
        <f>3/24000000*OO[[#This Row],[89 (30JUN1985 00:00:00)-Water Temperature (C)]]*OO[[#This Row],[31]]</f>
        <v>2.9495123808299999E-27</v>
      </c>
      <c r="AH484" s="10">
        <f>3/24000000*OO[[#This Row],[90 (30JUN1985 03:00:00)-Water Temperature (C)]]*OO[[#This Row],[32]]</f>
        <v>3.7449545864062503E-24</v>
      </c>
      <c r="AI484" s="10">
        <f>3/24000000*OO[[#This Row],[91 (30JUN1985 06:00:00)-Water Temperature (C)]]*OO[[#This Row],[33]]</f>
        <v>1.9228086866544997E-21</v>
      </c>
      <c r="AJ484" s="10">
        <f>3/24000000*OO[[#This Row],[92 (30JUN1985 09:00:00)-Water Temperature (C)]]*OO[[#This Row],[34]]</f>
        <v>4.7003952840687492E-19</v>
      </c>
      <c r="AK484" s="10">
        <f>3/24000000*OO[[#This Row],[93 (30JUN1985 12:00:00)-Water Temperature (C)]]*OO[[#This Row],[35]]</f>
        <v>6.0548822025099999E-17</v>
      </c>
      <c r="AL484" s="10">
        <f>3/24000000*OO[[#This Row],[94 (30JUN1985 15:00:00)-Water Temperature (C)]]*OO[[#This Row],[36]]</f>
        <v>4.4770172790249995E-15</v>
      </c>
      <c r="AM484" s="10">
        <f>3/24000000*OO[[#This Row],[95 (30JUN1985 18:00:00)-Water Temperature (C)]]*OO[[#This Row],[37]]</f>
        <v>2.0437827459476248E-13</v>
      </c>
      <c r="AN484" s="10">
        <f>3/24000000*OO[[#This Row],[96 (30JUN1985 21:00:00)-Water Temperature (C)]]*OO[[#This Row],[38]]</f>
        <v>6.1026783759374996E-12</v>
      </c>
      <c r="AO484" s="10">
        <f>3/24000000*OO[[#This Row],[97 (01JUL1985 00:00:00)-Water Temperature (C)]]*OO[[#This Row],[39]]</f>
        <v>1.2539813518574999E-10</v>
      </c>
      <c r="AP484" s="10">
        <f>3/24000000*OO[[#This Row],[98 (01JUL1985 03:00:00)-Water Temperature (C)]]*OO[[#This Row],[40]]</f>
        <v>1.8451825930849999E-9</v>
      </c>
      <c r="AQ484" s="10">
        <f>3/24000000*OO[[#This Row],[99 (01JUL1985 06:00:00)-Water Temperature (C)]]*OO[[#This Row],[41]]</f>
        <v>2.019293335046E-8</v>
      </c>
      <c r="AR484" s="10">
        <f>3/24000000*OO[[#This Row],[100 (01JUL1985 09:00:00)-Water Temperature (C)]]*OO[[#This Row],[42]]</f>
        <v>1.7154374165718751E-7</v>
      </c>
      <c r="AS484" s="10">
        <f>3/24000000*OO[[#This Row],[101 (01JUL1985 12:00:00)-Water Temperature (C)]]*OO[[#This Row],[43]]</f>
        <v>1.1408504245882499E-6</v>
      </c>
      <c r="AT484" s="10">
        <f>3/24000000*OO[[#This Row],[102 (01JUL1985 15:00:00)-Water Temperature (C)]]*OO[[#This Row],[44]]</f>
        <v>6.0653819951562492E-6</v>
      </c>
      <c r="AU484" s="10">
        <f>3/24000000*OO[[#This Row],[103 (01JUL1985 18:00:00)-Water Temperature (C)]]*OO[[#This Row],[45]]</f>
        <v>2.6280682462710001E-5</v>
      </c>
      <c r="AV484" s="10">
        <f>3/24000000*OO[[#This Row],[104 (01JUL1985 21:00:00)-Water Temperature (C)]]*OO[[#This Row],[46]]</f>
        <v>9.4713320938499991E-5</v>
      </c>
      <c r="AW484" s="10">
        <f>3/24000000*OO[[#This Row],[105 (02JUL1985 00:00:00)-Water Temperature (C)]]*OO[[#This Row],[47]]</f>
        <v>2.89551704446875E-4</v>
      </c>
      <c r="AX484" s="10">
        <f>3/24000000*OO[[#This Row],[106 (02JUL1985 03:00:00)-Water Temperature (C)]]*OO[[#This Row],[48]]</f>
        <v>7.6436364760874994E-4</v>
      </c>
      <c r="AY484" s="10">
        <f>3/24000000*OO[[#This Row],[107 (02JUL1985 06:00:00)-Water Temperature (C)]]*OO[[#This Row],[49]]</f>
        <v>1.7767198151942499E-3</v>
      </c>
      <c r="AZ484" s="10">
        <f>3/24000000*OO[[#This Row],[108 (02JUL1985 09:00:00)-Water Temperature (C)]]*OO[[#This Row],[50]]</f>
        <v>3.7322820784762498E-3</v>
      </c>
      <c r="BA484" s="10">
        <f>3/24000000*OO[[#This Row],[109 (02JUL1985 12:00:00)-Water Temperature (C)]]*OO[[#This Row],[51]]</f>
        <v>7.0519659541124985E-3</v>
      </c>
      <c r="BB484" s="10">
        <f>3/24000000*OO[[#This Row],[110 (02JUL1985 15:00:00)-Water Temperature (C)]]*OO[[#This Row],[52]]</f>
        <v>1.2107799316916249E-2</v>
      </c>
      <c r="BC484" s="10">
        <f>3/24000000*OO[[#This Row],[111 (02JUL1985 18:00:00)-Water Temperature (C)]]*OO[[#This Row],[53]]</f>
        <v>1.9090280150662501E-2</v>
      </c>
      <c r="BD484" s="10">
        <f>3/24000000*OO[[#This Row],[112 (02JUL1985 21:00:00)-Water Temperature (C)]]*OO[[#This Row],[54]]</f>
        <v>2.7738912517874997E-2</v>
      </c>
      <c r="BE484" s="10">
        <f>3/24000000*OO[[#This Row],[113 (03JUL1985 00:00:00)-Water Temperature (C)]]*OO[[#This Row],[55]]</f>
        <v>3.7381067042199997E-2</v>
      </c>
      <c r="BF484" s="10">
        <f>3/24000000*OO[[#This Row],[114 (03JUL1985 03:00:00)-Water Temperature (C)]]*OO[[#This Row],[56]]</f>
        <v>4.7459201937524995E-2</v>
      </c>
      <c r="BG484" s="10">
        <f>3/24000000*OO[[#This Row],[115 (03JUL1985 06:00:00)-Water Temperature (C)]]*OO[[#This Row],[57]]</f>
        <v>5.7354821620112496E-2</v>
      </c>
      <c r="BH484" s="10">
        <f>3/24000000*OO[[#This Row],[116 (03JUL1985 09:00:00)-Water Temperature (C)]]*OO[[#This Row],[58]]</f>
        <v>6.7266877439687497E-2</v>
      </c>
      <c r="BI484" s="10">
        <f>3/24000000*OO[[#This Row],[117 (03JUL1985 12:00:00)-Water Temperature (C)]]*OO[[#This Row],[59]]</f>
        <v>7.6472190632249998E-2</v>
      </c>
      <c r="BJ484" s="10">
        <f>3/24000000*OO[[#This Row],[118 (03JUL1985 15:00:00)-Water Temperature (C)]]*OO[[#This Row],[60]]</f>
        <v>8.4154370343750007E-2</v>
      </c>
      <c r="BK484" s="10">
        <f>3/24000000*OO[[#This Row],[119 (03JUL1985 18:00:00)-Water Temperature (C)]]*OO[[#This Row],[61]]</f>
        <v>9.0038415950499995E-2</v>
      </c>
      <c r="BL484" s="10">
        <f>3/24000000*OO[[#This Row],[120 (03JUL1985 21:00:00)-Water Temperature (C)]]*OO[[#This Row],[62]]</f>
        <v>9.3256100061599997E-2</v>
      </c>
      <c r="BM484" s="10">
        <f>3/24000000*OO[[#This Row],[121 (04JUL1985 00:00:00)-Water Temperature (C)]]*OO[[#This Row],[63]]</f>
        <v>9.4113795543299988E-2</v>
      </c>
      <c r="BN484" s="10">
        <f>3/24000000*OO[[#This Row],[122 (04JUL1985 03:00:00)-Water Temperature (C)]]*OO[[#This Row],[64]]</f>
        <v>9.3521526579224995E-2</v>
      </c>
      <c r="BO484" s="10">
        <f>3/24000000*OO[[#This Row],[123 (04JUL1985 06:00:00)-Water Temperature (C)]]*OO[[#This Row],[65]]</f>
        <v>9.1945271567974982E-2</v>
      </c>
      <c r="BP484" s="10">
        <f>3/24000000*OO[[#This Row],[124 (04JUL1985 09:00:00)-Water Temperature (C)]]*OO[[#This Row],[66]]</f>
        <v>9.0235149466999995E-2</v>
      </c>
      <c r="BQ484" s="10">
        <f>3/24000000*OO[[#This Row],[125 (04JUL1985 12:00:00)-Water Temperature (C)]]*OO[[#This Row],[67]]</f>
        <v>8.7720743044499991E-2</v>
      </c>
      <c r="BR484" s="10">
        <f>3/24000000*OO[[#This Row],[126 (04JUL1985 15:00:00)-Water Temperature (C)]]*OO[[#This Row],[68]]</f>
        <v>8.4862603313250004E-2</v>
      </c>
      <c r="BS484" s="10">
        <f>3/24000000*OO[[#This Row],[127 (04JUL1985 18:00:00)-Water Temperature (C)]]*OO[[#This Row],[69]]</f>
        <v>8.117894207149999E-2</v>
      </c>
      <c r="BT484" s="10">
        <f>3/24000000*OO[[#This Row],[128 (04JUL1985 21:00:00)-Water Temperature (C)]]*OO[[#This Row],[70]]</f>
        <v>7.7012580489599997E-2</v>
      </c>
      <c r="BU484" s="10">
        <f>3/24000000*OO[[#This Row],[129 (05JUL1985 00:00:00)-Water Temperature (C)]]*OO[[#This Row],[71]]</f>
        <v>7.2751438759999995E-2</v>
      </c>
      <c r="BV484" s="10">
        <f>3/24000000*OO[[#This Row],[130 (05JUL1985 03:00:00)-Water Temperature (C)]]*OO[[#This Row],[72]]</f>
        <v>6.8535293361112498E-2</v>
      </c>
      <c r="BW484" s="10">
        <f>3/24000000*OO[[#This Row],[131 (05JUL1985 06:00:00)-Water Temperature (C)]]*OO[[#This Row],[73]]</f>
        <v>6.4497080897762488E-2</v>
      </c>
      <c r="BX484" s="10">
        <f>3/24000000*OO[[#This Row],[132 (05JUL1985 09:00:00)-Water Temperature (C)]]*OO[[#This Row],[74]]</f>
        <v>6.1224559622524995E-2</v>
      </c>
      <c r="BY484" s="10">
        <f>3/24000000*OO[[#This Row],[133 (05JUL1985 12:00:00)-Water Temperature (C)]]*OO[[#This Row],[75]]</f>
        <v>5.7873823962899994E-2</v>
      </c>
      <c r="BZ484" s="10">
        <f>3/24000000*OO[[#This Row],[134 (05JUL1985 15:00:00)-Water Temperature (C)]]*OO[[#This Row],[76]]</f>
        <v>5.479767474187499E-2</v>
      </c>
      <c r="CA484" s="10">
        <f>3/24000000*OO[[#This Row],[135 (05JUL1985 18:00:00)-Water Temperature (C)]]*OO[[#This Row],[77]]</f>
        <v>5.1925608760287505E-2</v>
      </c>
      <c r="CB484" s="10">
        <f>3/24000000*OO[[#This Row],[136 (05JUL1985 21:00:00)-Water Temperature (C)]]*OO[[#This Row],[78]]</f>
        <v>4.901644085087499E-2</v>
      </c>
      <c r="CC484" s="10">
        <f>3/24000000*OO[[#This Row],[137 (06JUL1985 00:00:00)-Water Temperature (C)]]*OO[[#This Row],[79]]</f>
        <v>4.6043599378987492E-2</v>
      </c>
      <c r="CD484" s="10">
        <f>3/24000000*OO[[#This Row],[138 (06JUL1985 03:00:00)-Water Temperature (C)]]*OO[[#This Row],[80]]</f>
        <v>4.3244718667849999E-2</v>
      </c>
      <c r="CE484" s="10">
        <f>3/24000000*OO[[#This Row],[139 (06JUL1985 06:00:00)-Water Temperature (C)]]*OO[[#This Row],[81]]</f>
        <v>4.0824956483624997E-2</v>
      </c>
      <c r="CF484" s="10">
        <f>3/24000000*OO[[#This Row],[140 (06JUL1985 09:00:00)-Water Temperature (C)]]*OO[[#This Row],[82]]</f>
        <v>3.9161877870325004E-2</v>
      </c>
      <c r="CG484" s="10">
        <f>3/24000000*OO[[#This Row],[141 (06JUL1985 12:00:00)-Water Temperature (C)]]*OO[[#This Row],[83]]</f>
        <v>3.7588023065849997E-2</v>
      </c>
      <c r="CH484" s="10">
        <f>3/24000000*OO[[#This Row],[142 (06JUL1985 15:00:00)-Water Temperature (C)]]*OO[[#This Row],[84]]</f>
        <v>3.6106282109799999E-2</v>
      </c>
      <c r="CI484" s="10">
        <f>3/24000000*OO[[#This Row],[143 (06JUL1985 18:00:00)-Water Temperature (C)]]*OO[[#This Row],[85]]</f>
        <v>3.4773060393774993E-2</v>
      </c>
      <c r="CJ484" s="10">
        <f>3/24000000*OO[[#This Row],[144 (06JUL1985 21:00:00)-Water Temperature (C)]]*OO[[#This Row],[86]]</f>
        <v>3.3220174173200001E-2</v>
      </c>
      <c r="CK484" s="10">
        <f>3/24000000*OO[[#This Row],[145 (07JUL1985 00:00:00)-Water Temperature (C)]]*OO[[#This Row],[87]]</f>
        <v>3.1466429689749997E-2</v>
      </c>
      <c r="CL484" s="10">
        <f>3/24000000*OO[[#This Row],[146 (07JUL1985 03:00:00)-Water Temperature (C)]]*OO[[#This Row],[88]]</f>
        <v>2.9863883469412499E-2</v>
      </c>
      <c r="CM484" s="10">
        <f>3/24000000*OO[[#This Row],[147 (07JUL1985 06:00:00)-Water Temperature (C)]]*OO[[#This Row],[89]]</f>
        <v>2.8428663045137501E-2</v>
      </c>
      <c r="CN484" s="10">
        <f>3/24000000*OO[[#This Row],[148 (07JUL1985 09:00:00)-Water Temperature (C)]]*OO[[#This Row],[90]]</f>
        <v>2.7455312582331252E-2</v>
      </c>
      <c r="CO484" s="10">
        <f>3/24000000*OO[[#This Row],[149 (07JUL1985 12:00:00)-Water Temperature (C)]]*OO[[#This Row],[91]]</f>
        <v>2.6638663441113753E-2</v>
      </c>
      <c r="CP484" s="10">
        <f>3/24000000*OO[[#This Row],[150 (07JUL1985 15:00:00)-Water Temperature (C)]]*OO[[#This Row],[92]]</f>
        <v>2.5826170871232502E-2</v>
      </c>
      <c r="CQ484" s="10">
        <f>3/24000000*OO[[#This Row],[151 (07JUL1985 18:00:00)-Water Temperature (C)]]*OO[[#This Row],[93]]</f>
        <v>2.503925006165E-2</v>
      </c>
      <c r="CR484" s="10">
        <f>3/24000000*OO[[#This Row],[152 (07JUL1985 21:00:00)-Water Temperature (C)]]*OO[[#This Row],[94]]</f>
        <v>2.4057360934736247E-2</v>
      </c>
      <c r="CS484" s="10">
        <f>3/24000000*OO[[#This Row],[153 (08JUL1985 00:00:00)-Water Temperature (C)]]*OO[[#This Row],[95]]</f>
        <v>2.2989426520299998E-2</v>
      </c>
      <c r="CT484" s="10">
        <f>3/24000000*OO[[#This Row],[154 (08JUL1985 03:00:00)-Water Temperature (C)]]*OO[[#This Row],[96]]</f>
        <v>2.1979962569524999E-2</v>
      </c>
      <c r="CU484" s="10">
        <f>3/24000000*OO[[#This Row],[155 (08JUL1985 06:00:00)-Water Temperature (C)]]*OO[[#This Row],[97]]</f>
        <v>2.1075643373615002E-2</v>
      </c>
      <c r="CV484" s="10">
        <f>3/24000000*OO[[#This Row],[156 (08JUL1985 09:00:00)-Water Temperature (C)]]*OO[[#This Row],[98]]</f>
        <v>2.0271390897807499E-2</v>
      </c>
      <c r="CW484" s="10">
        <f>3/24000000*OO[[#This Row],[157 (08JUL1985 12:00:00)-Water Temperature (C)]]*OO[[#This Row],[99]]</f>
        <v>1.9659700952319996E-2</v>
      </c>
    </row>
    <row r="485" spans="1:101" x14ac:dyDescent="0.35">
      <c r="A485" t="s">
        <v>492</v>
      </c>
      <c r="B485">
        <v>833.33230000000003</v>
      </c>
      <c r="C485" s="10">
        <f>3/24*OO[[#This Row],[59 (26JUN1985 06:00:00)-Water Temperature (C)]]*OO[[#This Row],[1]]/SUM(OO[1])</f>
        <v>0</v>
      </c>
      <c r="D485" s="10">
        <f>3/24*OO[[#This Row],[60 (26JUN1985 09:00:00)-Water Temperature (C)]]*OO[[#This Row],[2]]/SUM(OO[2])</f>
        <v>0</v>
      </c>
      <c r="E485" s="10">
        <f>3/24*OO[[#This Row],[61 (26JUN1985 12:00:00)-Water Temperature (C)]]*OO[[#This Row],[3]]/SUM(OO[3])</f>
        <v>0</v>
      </c>
      <c r="F485" s="10">
        <f>3/24*OO[[#This Row],[62 (26JUN1985 15:00:00)-Water Temperature (C)]]*OO[[#This Row],[4]]/SUM(OO[4])</f>
        <v>0</v>
      </c>
      <c r="G485" s="10">
        <f>3/24*OO[[#This Row],[63 (26JUN1985 18:00:00)-Water Temperature (C)]]*OO[[#This Row],[5]]/SUM(OO[5])</f>
        <v>0</v>
      </c>
      <c r="H485" s="10">
        <f>3/24*OO[[#This Row],[64 (26JUN1985 21:00:00)-Water Temperature (C)]]*OO[[#This Row],[6]]/SUM(OO[6])</f>
        <v>0</v>
      </c>
      <c r="I485" s="10">
        <f>3/24*OO[[#This Row],[65 (27JUN1985 00:00:00)-Water Temperature (C)]]*OO[[#This Row],[7]]/SUM(OO[7])</f>
        <v>0</v>
      </c>
      <c r="J485" s="10">
        <f>3/24*OO[[#This Row],[66 (27JUN1985 03:00:00)-Water Temperature (C)]]*OO[[#This Row],[8]]/SUM(OO[8])</f>
        <v>0</v>
      </c>
      <c r="K485" s="10">
        <f>3/24*OO[[#This Row],[67 (27JUN1985 06:00:00)-Water Temperature (C)]]*OO[[#This Row],[9]]/SUM(OO[9])</f>
        <v>0</v>
      </c>
      <c r="L485" s="10">
        <f>3/24*OO[[#This Row],[68 (27JUN1985 09:00:00)-Water Temperature (C)]]*OO[[#This Row],[10]]/SUM(OO[10])</f>
        <v>0</v>
      </c>
      <c r="M485" s="10">
        <f>3/24*OO[[#This Row],[69 (27JUN1985 12:00:00)-Water Temperature (C)]]*OO[[#This Row],[11]]/SUM(OO[11])</f>
        <v>0</v>
      </c>
      <c r="N485" s="10">
        <f>3/24*OO[[#This Row],[70 (27JUN1985 15:00:00)-Water Temperature (C)]]*OO[[#This Row],[12]]/SUM(OO[12])</f>
        <v>0</v>
      </c>
      <c r="O485" s="10">
        <f>3/24*OO[[#This Row],[71 (27JUN1985 18:00:00)-Water Temperature (C)]]*OO[[#This Row],[13]]/SUM(OO[13])</f>
        <v>0</v>
      </c>
      <c r="P485" s="10">
        <f>3/24*OO[[#This Row],[72 (27JUN1985 21:00:00)-Water Temperature (C)]]*OO[[#This Row],[14]]/SUM(OO[14])</f>
        <v>0</v>
      </c>
      <c r="Q485" s="10">
        <f>3/24*OO[[#This Row],[73 (28JUN1985 00:00:00)-Water Temperature (C)]]*OO[[#This Row],[15]]/SUM(OO[15])</f>
        <v>0</v>
      </c>
      <c r="R485" s="10">
        <f>3/24*OO[[#This Row],[74 (28JUN1985 03:00:00)-Water Temperature (C)]]*OO[[#This Row],[16]]/SUM(OO[16])</f>
        <v>0</v>
      </c>
      <c r="S485" s="10">
        <f>3/24*OO[[#This Row],[75 (28JUN1985 06:00:00)-Water Temperature (C)]]*OO[[#This Row],[17]]/SUM(OO[17])</f>
        <v>0</v>
      </c>
      <c r="T485" s="10">
        <f>3/24*OO[[#This Row],[76 (28JUN1985 09:00:00)-Water Temperature (C)]]*OO[[#This Row],[18]]/SUM(OO[18])</f>
        <v>0</v>
      </c>
      <c r="U485" s="10">
        <f>3/24*OO[[#This Row],[77 (28JUN1985 12:00:00)-Water Temperature (C)]]*OO[[#This Row],[19]]/SUM(OO[19])</f>
        <v>0</v>
      </c>
      <c r="V485" s="10">
        <f>3/24000000*OO[[#This Row],[78 (28JUN1985 15:00:00)-Water Temperature (C)]]*OO[[#This Row],[20]]</f>
        <v>0</v>
      </c>
      <c r="W485" s="10">
        <f>3/24000000*OO[[#This Row],[79 (28JUN1985 18:00:00)-Water Temperature (C)]]*OO[[#This Row],[21]]</f>
        <v>0</v>
      </c>
      <c r="X485" s="10">
        <f>3/24000000*OO[[#This Row],[80 (28JUN1985 21:00:00)-Water Temperature (C)]]*OO[[#This Row],[22]]</f>
        <v>0</v>
      </c>
      <c r="Y485" s="10">
        <f>3/24000000*OO[[#This Row],[81 (29JUN1985 00:00:00)-Water Temperature (C)]]*OO[[#This Row],[23]]</f>
        <v>0</v>
      </c>
      <c r="Z485" s="10">
        <f>3/24000000*OO[[#This Row],[82 (29JUN1985 03:00:00)-Water Temperature (C)]]*OO[[#This Row],[24]]</f>
        <v>0</v>
      </c>
      <c r="AA485" s="10">
        <f>3/24000000*OO[[#This Row],[83 (29JUN1985 06:00:00)-Water Temperature (C)]]*OO[[#This Row],[25]]</f>
        <v>0</v>
      </c>
      <c r="AB485" s="10">
        <f>3/24000000*OO[[#This Row],[84 (29JUN1985 09:00:00)-Water Temperature (C)]]*OO[[#This Row],[26]]</f>
        <v>0</v>
      </c>
      <c r="AC485" s="10">
        <f>3/24000000*OO[[#This Row],[85 (29JUN1985 12:00:00)-Water Temperature (C)]]*OO[[#This Row],[27]]</f>
        <v>0</v>
      </c>
      <c r="AD485" s="10">
        <f>3/24000000*OO[[#This Row],[86 (29JUN1985 15:00:00)-Water Temperature (C)]]*OO[[#This Row],[28]]</f>
        <v>1.0372880568434999E-40</v>
      </c>
      <c r="AE485" s="10">
        <f>3/24000000*OO[[#This Row],[88 (29JUN1985 21:00:00)-Water Temperature (C)]]*OO[[#This Row],[30]]</f>
        <v>2.92140042206925E-31</v>
      </c>
      <c r="AF485" s="10">
        <f>3/24000000*OO[[#This Row],[88 (29JUN1985 21:00:00)-Water Temperature (C)]]*OO[[#This Row],[30]]</f>
        <v>2.92140042206925E-31</v>
      </c>
      <c r="AG485" s="10">
        <f>3/24000000*OO[[#This Row],[89 (30JUN1985 00:00:00)-Water Temperature (C)]]*OO[[#This Row],[31]]</f>
        <v>1.2679230384795E-27</v>
      </c>
      <c r="AH485" s="10">
        <f>3/24000000*OO[[#This Row],[90 (30JUN1985 03:00:00)-Water Temperature (C)]]*OO[[#This Row],[32]]</f>
        <v>1.7272656809274998E-24</v>
      </c>
      <c r="AI485" s="10">
        <f>3/24000000*OO[[#This Row],[91 (30JUN1985 06:00:00)-Water Temperature (C)]]*OO[[#This Row],[33]]</f>
        <v>9.4451876636399986E-22</v>
      </c>
      <c r="AJ485" s="10">
        <f>3/24000000*OO[[#This Row],[92 (30JUN1985 09:00:00)-Water Temperature (C)]]*OO[[#This Row],[34]]</f>
        <v>2.4453885444199998E-19</v>
      </c>
      <c r="AK485" s="10">
        <f>3/24000000*OO[[#This Row],[93 (30JUN1985 12:00:00)-Water Temperature (C)]]*OO[[#This Row],[35]]</f>
        <v>3.3218075532149995E-17</v>
      </c>
      <c r="AL485" s="10">
        <f>3/24000000*OO[[#This Row],[94 (30JUN1985 15:00:00)-Water Temperature (C)]]*OO[[#This Row],[36]]</f>
        <v>2.5799183090658749E-15</v>
      </c>
      <c r="AM485" s="10">
        <f>3/24000000*OO[[#This Row],[95 (30JUN1985 18:00:00)-Water Temperature (C)]]*OO[[#This Row],[37]]</f>
        <v>1.2331167278295001E-13</v>
      </c>
      <c r="AN485" s="10">
        <f>3/24000000*OO[[#This Row],[96 (30JUN1985 21:00:00)-Water Temperature (C)]]*OO[[#This Row],[38]]</f>
        <v>3.846153802345E-12</v>
      </c>
      <c r="AO485" s="10">
        <f>3/24000000*OO[[#This Row],[97 (01JUL1985 00:00:00)-Water Temperature (C)]]*OO[[#This Row],[39]]</f>
        <v>8.2395018485624995E-11</v>
      </c>
      <c r="AP485" s="10">
        <f>3/24000000*OO[[#This Row],[98 (01JUL1985 03:00:00)-Water Temperature (C)]]*OO[[#This Row],[40]]</f>
        <v>1.26182877560025E-9</v>
      </c>
      <c r="AQ485" s="10">
        <f>3/24000000*OO[[#This Row],[99 (01JUL1985 06:00:00)-Water Temperature (C)]]*OO[[#This Row],[41]]</f>
        <v>1.4349017688932498E-8</v>
      </c>
      <c r="AR485" s="10">
        <f>3/24000000*OO[[#This Row],[100 (01JUL1985 09:00:00)-Water Temperature (C)]]*OO[[#This Row],[42]]</f>
        <v>1.2640538345099998E-7</v>
      </c>
      <c r="AS485" s="10">
        <f>3/24000000*OO[[#This Row],[101 (01JUL1985 12:00:00)-Water Temperature (C)]]*OO[[#This Row],[43]]</f>
        <v>8.7047560110749989E-7</v>
      </c>
      <c r="AT485" s="10">
        <f>3/24000000*OO[[#This Row],[102 (01JUL1985 15:00:00)-Water Temperature (C)]]*OO[[#This Row],[44]]</f>
        <v>4.7863234341749999E-6</v>
      </c>
      <c r="AU485" s="10">
        <f>3/24000000*OO[[#This Row],[103 (01JUL1985 18:00:00)-Water Temperature (C)]]*OO[[#This Row],[45]]</f>
        <v>2.1425532268814997E-5</v>
      </c>
      <c r="AV485" s="10">
        <f>3/24000000*OO[[#This Row],[104 (01JUL1985 21:00:00)-Water Temperature (C)]]*OO[[#This Row],[46]]</f>
        <v>7.9702181089212477E-5</v>
      </c>
      <c r="AW485" s="10">
        <f>3/24000000*OO[[#This Row],[105 (02JUL1985 00:00:00)-Water Temperature (C)]]*OO[[#This Row],[47]]</f>
        <v>2.5125343124478749E-4</v>
      </c>
      <c r="AX485" s="10">
        <f>3/24000000*OO[[#This Row],[106 (02JUL1985 03:00:00)-Water Temperature (C)]]*OO[[#This Row],[48]]</f>
        <v>6.8318963612499996E-4</v>
      </c>
      <c r="AY485" s="10">
        <f>3/24000000*OO[[#This Row],[107 (02JUL1985 06:00:00)-Water Temperature (C)]]*OO[[#This Row],[49]]</f>
        <v>1.6338817929500002E-3</v>
      </c>
      <c r="AZ485" s="10">
        <f>3/24000000*OO[[#This Row],[108 (02JUL1985 09:00:00)-Water Temperature (C)]]*OO[[#This Row],[50]]</f>
        <v>3.5257050740299992E-3</v>
      </c>
      <c r="BA485" s="10">
        <f>3/24000000*OO[[#This Row],[109 (02JUL1985 12:00:00)-Water Temperature (C)]]*OO[[#This Row],[51]]</f>
        <v>6.8351722349399993E-3</v>
      </c>
      <c r="BB485" s="10">
        <f>3/24000000*OO[[#This Row],[110 (02JUL1985 15:00:00)-Water Temperature (C)]]*OO[[#This Row],[52]]</f>
        <v>1.2029182051999997E-2</v>
      </c>
      <c r="BC485" s="10">
        <f>3/24000000*OO[[#This Row],[111 (02JUL1985 18:00:00)-Water Temperature (C)]]*OO[[#This Row],[53]]</f>
        <v>1.9422735469830001E-2</v>
      </c>
      <c r="BD485" s="10">
        <f>3/24000000*OO[[#This Row],[112 (02JUL1985 21:00:00)-Water Temperature (C)]]*OO[[#This Row],[54]]</f>
        <v>2.8881694343687498E-2</v>
      </c>
      <c r="BE485" s="10">
        <f>3/24000000*OO[[#This Row],[113 (03JUL1985 00:00:00)-Water Temperature (C)]]*OO[[#This Row],[55]]</f>
        <v>3.9806094250349998E-2</v>
      </c>
      <c r="BF485" s="10">
        <f>3/24000000*OO[[#This Row],[114 (03JUL1985 03:00:00)-Water Temperature (C)]]*OO[[#This Row],[56]]</f>
        <v>5.1636032538749994E-2</v>
      </c>
      <c r="BG485" s="10">
        <f>3/24000000*OO[[#This Row],[115 (03JUL1985 06:00:00)-Water Temperature (C)]]*OO[[#This Row],[57]]</f>
        <v>6.3687992061349993E-2</v>
      </c>
      <c r="BH485" s="10">
        <f>3/24000000*OO[[#This Row],[116 (03JUL1985 09:00:00)-Water Temperature (C)]]*OO[[#This Row],[58]]</f>
        <v>7.6111726343049996E-2</v>
      </c>
      <c r="BI485" s="10">
        <f>3/24000000*OO[[#This Row],[117 (03JUL1985 12:00:00)-Water Temperature (C)]]*OO[[#This Row],[59]]</f>
        <v>8.8050152830000006E-2</v>
      </c>
      <c r="BJ485" s="10">
        <f>3/24000000*OO[[#This Row],[118 (03JUL1985 15:00:00)-Water Temperature (C)]]*OO[[#This Row],[60]]</f>
        <v>9.8498914534762491E-2</v>
      </c>
      <c r="BK485" s="10">
        <f>3/24000000*OO[[#This Row],[119 (03JUL1985 18:00:00)-Water Temperature (C)]]*OO[[#This Row],[61]]</f>
        <v>0.10702844986735</v>
      </c>
      <c r="BL485" s="10">
        <f>3/24000000*OO[[#This Row],[120 (03JUL1985 21:00:00)-Water Temperature (C)]]*OO[[#This Row],[62]]</f>
        <v>0.11251718857025</v>
      </c>
      <c r="BM485" s="10">
        <f>3/24000000*OO[[#This Row],[121 (04JUL1985 00:00:00)-Water Temperature (C)]]*OO[[#This Row],[63]]</f>
        <v>0.11518358352709999</v>
      </c>
      <c r="BN485" s="10">
        <f>3/24000000*OO[[#This Row],[122 (04JUL1985 03:00:00)-Water Temperature (C)]]*OO[[#This Row],[64]]</f>
        <v>0.11600014614979999</v>
      </c>
      <c r="BO485" s="10">
        <f>3/24000000*OO[[#This Row],[123 (04JUL1985 06:00:00)-Water Temperature (C)]]*OO[[#This Row],[65]]</f>
        <v>0.11547218915264999</v>
      </c>
      <c r="BP485" s="10">
        <f>3/24000000*OO[[#This Row],[124 (04JUL1985 09:00:00)-Water Temperature (C)]]*OO[[#This Row],[66]]</f>
        <v>0.1146220995</v>
      </c>
      <c r="BQ485" s="10">
        <f>3/24000000*OO[[#This Row],[125 (04JUL1985 12:00:00)-Water Temperature (C)]]*OO[[#This Row],[67]]</f>
        <v>0.11262301626974999</v>
      </c>
      <c r="BR485" s="10">
        <f>3/24000000*OO[[#This Row],[126 (04JUL1985 15:00:00)-Water Temperature (C)]]*OO[[#This Row],[68]]</f>
        <v>0.110041321330675</v>
      </c>
      <c r="BS485" s="10">
        <f>3/24000000*OO[[#This Row],[127 (04JUL1985 18:00:00)-Water Temperature (C)]]*OO[[#This Row],[69]]</f>
        <v>0.10628094406874999</v>
      </c>
      <c r="BT485" s="10">
        <f>3/24000000*OO[[#This Row],[128 (04JUL1985 21:00:00)-Water Temperature (C)]]*OO[[#This Row],[70]]</f>
        <v>0.10177521284217499</v>
      </c>
      <c r="BU485" s="10">
        <f>3/24000000*OO[[#This Row],[129 (05JUL1985 00:00:00)-Water Temperature (C)]]*OO[[#This Row],[71]]</f>
        <v>9.6993040299899996E-2</v>
      </c>
      <c r="BV485" s="10">
        <f>3/24000000*OO[[#This Row],[130 (05JUL1985 03:00:00)-Water Temperature (C)]]*OO[[#This Row],[72]]</f>
        <v>9.2129417606149996E-2</v>
      </c>
      <c r="BW485" s="10">
        <f>3/24000000*OO[[#This Row],[131 (05JUL1985 06:00:00)-Water Temperature (C)]]*OO[[#This Row],[73]]</f>
        <v>8.7401592362399985E-2</v>
      </c>
      <c r="BX485" s="10">
        <f>3/24000000*OO[[#This Row],[132 (05JUL1985 09:00:00)-Water Temperature (C)]]*OO[[#This Row],[74]]</f>
        <v>8.354281197784999E-2</v>
      </c>
      <c r="BY485" s="10">
        <f>3/24000000*OO[[#This Row],[133 (05JUL1985 12:00:00)-Water Temperature (C)]]*OO[[#This Row],[75]]</f>
        <v>7.9495158344999997E-2</v>
      </c>
      <c r="BZ485" s="10">
        <f>3/24000000*OO[[#This Row],[134 (05JUL1985 15:00:00)-Water Temperature (C)]]*OO[[#This Row],[76]]</f>
        <v>7.57334777870875E-2</v>
      </c>
      <c r="CA485" s="10">
        <f>3/24000000*OO[[#This Row],[135 (05JUL1985 18:00:00)-Water Temperature (C)]]*OO[[#This Row],[77]]</f>
        <v>7.2172489526999992E-2</v>
      </c>
      <c r="CB485" s="10">
        <f>3/24000000*OO[[#This Row],[136 (05JUL1985 21:00:00)-Water Temperature (C)]]*OO[[#This Row],[78]]</f>
        <v>6.8500240588500003E-2</v>
      </c>
      <c r="CC485" s="10">
        <f>3/24000000*OO[[#This Row],[137 (06JUL1985 00:00:00)-Water Temperature (C)]]*OO[[#This Row],[79]]</f>
        <v>6.4686354363649987E-2</v>
      </c>
      <c r="CD485" s="10">
        <f>3/24000000*OO[[#This Row],[138 (06JUL1985 03:00:00)-Water Temperature (C)]]*OO[[#This Row],[80]]</f>
        <v>6.1057405446300006E-2</v>
      </c>
      <c r="CE485" s="10">
        <f>3/24000000*OO[[#This Row],[139 (06JUL1985 06:00:00)-Water Temperature (C)]]*OO[[#This Row],[81]]</f>
        <v>5.7899115250762495E-2</v>
      </c>
      <c r="CF485" s="10">
        <f>3/24000000*OO[[#This Row],[140 (06JUL1985 09:00:00)-Water Temperature (C)]]*OO[[#This Row],[82]]</f>
        <v>5.5739266447250004E-2</v>
      </c>
      <c r="CG485" s="10">
        <f>3/24000000*OO[[#This Row],[141 (06JUL1985 12:00:00)-Water Temperature (C)]]*OO[[#This Row],[83]]</f>
        <v>5.3671879476862507E-2</v>
      </c>
      <c r="CH485" s="10">
        <f>3/24000000*OO[[#This Row],[142 (06JUL1985 15:00:00)-Water Temperature (C)]]*OO[[#This Row],[84]]</f>
        <v>5.1706041342287491E-2</v>
      </c>
      <c r="CI485" s="10">
        <f>3/24000000*OO[[#This Row],[143 (06JUL1985 18:00:00)-Water Temperature (C)]]*OO[[#This Row],[85]]</f>
        <v>4.9926245462850002E-2</v>
      </c>
      <c r="CJ485" s="10">
        <f>3/24000000*OO[[#This Row],[144 (06JUL1985 21:00:00)-Water Temperature (C)]]*OO[[#This Row],[86]]</f>
        <v>4.7825067083025002E-2</v>
      </c>
      <c r="CK485" s="10">
        <f>3/24000000*OO[[#This Row],[145 (07JUL1985 00:00:00)-Water Temperature (C)]]*OO[[#This Row],[87]]</f>
        <v>4.5430147645174994E-2</v>
      </c>
      <c r="CL485" s="10">
        <f>3/24000000*OO[[#This Row],[146 (07JUL1985 03:00:00)-Water Temperature (C)]]*OO[[#This Row],[88]]</f>
        <v>4.3230798010574993E-2</v>
      </c>
      <c r="CM485" s="10">
        <f>3/24000000*OO[[#This Row],[147 (07JUL1985 06:00:00)-Water Temperature (C)]]*OO[[#This Row],[89]]</f>
        <v>4.1252377011449994E-2</v>
      </c>
      <c r="CN485" s="10">
        <f>3/24000000*OO[[#This Row],[148 (07JUL1985 09:00:00)-Water Temperature (C)]]*OO[[#This Row],[90]]</f>
        <v>3.9910981670812494E-2</v>
      </c>
      <c r="CO485" s="10">
        <f>3/24000000*OO[[#This Row],[149 (07JUL1985 12:00:00)-Water Temperature (C)]]*OO[[#This Row],[91]]</f>
        <v>3.8779826217274993E-2</v>
      </c>
      <c r="CP485" s="10">
        <f>3/24000000*OO[[#This Row],[150 (07JUL1985 15:00:00)-Water Temperature (C)]]*OO[[#This Row],[92]]</f>
        <v>3.7648645569499997E-2</v>
      </c>
      <c r="CQ485" s="10">
        <f>3/24000000*OO[[#This Row],[151 (07JUL1985 18:00:00)-Water Temperature (C)]]*OO[[#This Row],[93]]</f>
        <v>3.6550375185749995E-2</v>
      </c>
      <c r="CR485" s="10">
        <f>3/24000000*OO[[#This Row],[152 (07JUL1985 21:00:00)-Water Temperature (C)]]*OO[[#This Row],[94]]</f>
        <v>3.5172759583762502E-2</v>
      </c>
      <c r="CS485" s="10">
        <f>3/24000000*OO[[#This Row],[153 (08JUL1985 00:00:00)-Water Temperature (C)]]*OO[[#This Row],[95]]</f>
        <v>3.3670079851500001E-2</v>
      </c>
      <c r="CT485" s="10">
        <f>3/24000000*OO[[#This Row],[154 (08JUL1985 03:00:00)-Water Temperature (C)]]*OO[[#This Row],[96]]</f>
        <v>3.2246751077049995E-2</v>
      </c>
      <c r="CU485" s="10">
        <f>3/24000000*OO[[#This Row],[155 (08JUL1985 06:00:00)-Water Temperature (C)]]*OO[[#This Row],[97]]</f>
        <v>3.09673004679E-2</v>
      </c>
      <c r="CV485" s="10">
        <f>3/24000000*OO[[#This Row],[156 (08JUL1985 09:00:00)-Water Temperature (C)]]*OO[[#This Row],[98]]</f>
        <v>2.98262571624675E-2</v>
      </c>
      <c r="CW485" s="10">
        <f>3/24000000*OO[[#This Row],[157 (08JUL1985 12:00:00)-Water Temperature (C)]]*OO[[#This Row],[99]]</f>
        <v>2.8957522818972497E-2</v>
      </c>
    </row>
    <row r="486" spans="1:101" x14ac:dyDescent="0.35">
      <c r="A486" t="s">
        <v>493</v>
      </c>
      <c r="B486">
        <v>833.49689999999998</v>
      </c>
      <c r="C486" s="10">
        <f>3/24*OO[[#This Row],[59 (26JUN1985 06:00:00)-Water Temperature (C)]]*OO[[#This Row],[1]]/SUM(OO[1])</f>
        <v>0</v>
      </c>
      <c r="D486" s="10">
        <f>3/24*OO[[#This Row],[60 (26JUN1985 09:00:00)-Water Temperature (C)]]*OO[[#This Row],[2]]/SUM(OO[2])</f>
        <v>0</v>
      </c>
      <c r="E486" s="10">
        <f>3/24*OO[[#This Row],[61 (26JUN1985 12:00:00)-Water Temperature (C)]]*OO[[#This Row],[3]]/SUM(OO[3])</f>
        <v>0</v>
      </c>
      <c r="F486" s="10">
        <f>3/24*OO[[#This Row],[62 (26JUN1985 15:00:00)-Water Temperature (C)]]*OO[[#This Row],[4]]/SUM(OO[4])</f>
        <v>0</v>
      </c>
      <c r="G486" s="10">
        <f>3/24*OO[[#This Row],[63 (26JUN1985 18:00:00)-Water Temperature (C)]]*OO[[#This Row],[5]]/SUM(OO[5])</f>
        <v>0</v>
      </c>
      <c r="H486" s="10">
        <f>3/24*OO[[#This Row],[64 (26JUN1985 21:00:00)-Water Temperature (C)]]*OO[[#This Row],[6]]/SUM(OO[6])</f>
        <v>0</v>
      </c>
      <c r="I486" s="10">
        <f>3/24*OO[[#This Row],[65 (27JUN1985 00:00:00)-Water Temperature (C)]]*OO[[#This Row],[7]]/SUM(OO[7])</f>
        <v>0</v>
      </c>
      <c r="J486" s="10">
        <f>3/24*OO[[#This Row],[66 (27JUN1985 03:00:00)-Water Temperature (C)]]*OO[[#This Row],[8]]/SUM(OO[8])</f>
        <v>0</v>
      </c>
      <c r="K486" s="10">
        <f>3/24*OO[[#This Row],[67 (27JUN1985 06:00:00)-Water Temperature (C)]]*OO[[#This Row],[9]]/SUM(OO[9])</f>
        <v>0</v>
      </c>
      <c r="L486" s="10">
        <f>3/24*OO[[#This Row],[68 (27JUN1985 09:00:00)-Water Temperature (C)]]*OO[[#This Row],[10]]/SUM(OO[10])</f>
        <v>0</v>
      </c>
      <c r="M486" s="10">
        <f>3/24*OO[[#This Row],[69 (27JUN1985 12:00:00)-Water Temperature (C)]]*OO[[#This Row],[11]]/SUM(OO[11])</f>
        <v>0</v>
      </c>
      <c r="N486" s="10">
        <f>3/24*OO[[#This Row],[70 (27JUN1985 15:00:00)-Water Temperature (C)]]*OO[[#This Row],[12]]/SUM(OO[12])</f>
        <v>0</v>
      </c>
      <c r="O486" s="10">
        <f>3/24*OO[[#This Row],[71 (27JUN1985 18:00:00)-Water Temperature (C)]]*OO[[#This Row],[13]]/SUM(OO[13])</f>
        <v>0</v>
      </c>
      <c r="P486" s="10">
        <f>3/24*OO[[#This Row],[72 (27JUN1985 21:00:00)-Water Temperature (C)]]*OO[[#This Row],[14]]/SUM(OO[14])</f>
        <v>0</v>
      </c>
      <c r="Q486" s="10">
        <f>3/24*OO[[#This Row],[73 (28JUN1985 00:00:00)-Water Temperature (C)]]*OO[[#This Row],[15]]/SUM(OO[15])</f>
        <v>0</v>
      </c>
      <c r="R486" s="10">
        <f>3/24*OO[[#This Row],[74 (28JUN1985 03:00:00)-Water Temperature (C)]]*OO[[#This Row],[16]]/SUM(OO[16])</f>
        <v>0</v>
      </c>
      <c r="S486" s="10">
        <f>3/24*OO[[#This Row],[75 (28JUN1985 06:00:00)-Water Temperature (C)]]*OO[[#This Row],[17]]/SUM(OO[17])</f>
        <v>0</v>
      </c>
      <c r="T486" s="10">
        <f>3/24*OO[[#This Row],[76 (28JUN1985 09:00:00)-Water Temperature (C)]]*OO[[#This Row],[18]]/SUM(OO[18])</f>
        <v>0</v>
      </c>
      <c r="U486" s="10">
        <f>3/24*OO[[#This Row],[77 (28JUN1985 12:00:00)-Water Temperature (C)]]*OO[[#This Row],[19]]/SUM(OO[19])</f>
        <v>0</v>
      </c>
      <c r="V486" s="10">
        <f>3/24000000*OO[[#This Row],[78 (28JUN1985 15:00:00)-Water Temperature (C)]]*OO[[#This Row],[20]]</f>
        <v>0</v>
      </c>
      <c r="W486" s="10">
        <f>3/24000000*OO[[#This Row],[79 (28JUN1985 18:00:00)-Water Temperature (C)]]*OO[[#This Row],[21]]</f>
        <v>0</v>
      </c>
      <c r="X486" s="10">
        <f>3/24000000*OO[[#This Row],[80 (28JUN1985 21:00:00)-Water Temperature (C)]]*OO[[#This Row],[22]]</f>
        <v>0</v>
      </c>
      <c r="Y486" s="10">
        <f>3/24000000*OO[[#This Row],[81 (29JUN1985 00:00:00)-Water Temperature (C)]]*OO[[#This Row],[23]]</f>
        <v>0</v>
      </c>
      <c r="Z486" s="10">
        <f>3/24000000*OO[[#This Row],[82 (29JUN1985 03:00:00)-Water Temperature (C)]]*OO[[#This Row],[24]]</f>
        <v>0</v>
      </c>
      <c r="AA486" s="10">
        <f>3/24000000*OO[[#This Row],[83 (29JUN1985 06:00:00)-Water Temperature (C)]]*OO[[#This Row],[25]]</f>
        <v>0</v>
      </c>
      <c r="AB486" s="10">
        <f>3/24000000*OO[[#This Row],[84 (29JUN1985 09:00:00)-Water Temperature (C)]]*OO[[#This Row],[26]]</f>
        <v>0</v>
      </c>
      <c r="AC486" s="10">
        <f>3/24000000*OO[[#This Row],[85 (29JUN1985 12:00:00)-Water Temperature (C)]]*OO[[#This Row],[27]]</f>
        <v>0</v>
      </c>
      <c r="AD486" s="10">
        <f>3/24000000*OO[[#This Row],[86 (29JUN1985 15:00:00)-Water Temperature (C)]]*OO[[#This Row],[28]]</f>
        <v>2.4878854424449997E-41</v>
      </c>
      <c r="AE486" s="10">
        <f>3/24000000*OO[[#This Row],[88 (29JUN1985 21:00:00)-Water Temperature (C)]]*OO[[#This Row],[30]]</f>
        <v>8.6301557932499993E-32</v>
      </c>
      <c r="AF486" s="10">
        <f>3/24000000*OO[[#This Row],[88 (29JUN1985 21:00:00)-Water Temperature (C)]]*OO[[#This Row],[30]]</f>
        <v>8.6301557932499993E-32</v>
      </c>
      <c r="AG486" s="10">
        <f>3/24000000*OO[[#This Row],[89 (30JUN1985 00:00:00)-Water Temperature (C)]]*OO[[#This Row],[31]]</f>
        <v>4.1136744296199993E-28</v>
      </c>
      <c r="AH486" s="10">
        <f>3/24000000*OO[[#This Row],[90 (30JUN1985 03:00:00)-Water Temperature (C)]]*OO[[#This Row],[32]]</f>
        <v>6.0693359861849989E-25</v>
      </c>
      <c r="AI486" s="10">
        <f>3/24000000*OO[[#This Row],[91 (30JUN1985 06:00:00)-Water Temperature (C)]]*OO[[#This Row],[33]]</f>
        <v>3.5614766278599997E-22</v>
      </c>
      <c r="AJ486" s="10">
        <f>3/24000000*OO[[#This Row],[92 (30JUN1985 09:00:00)-Water Temperature (C)]]*OO[[#This Row],[34]]</f>
        <v>9.8304676217387512E-20</v>
      </c>
      <c r="AK486" s="10">
        <f>3/24000000*OO[[#This Row],[93 (30JUN1985 12:00:00)-Water Temperature (C)]]*OO[[#This Row],[35]]</f>
        <v>1.4166016931625E-17</v>
      </c>
      <c r="AL486" s="10">
        <f>3/24000000*OO[[#This Row],[94 (30JUN1985 15:00:00)-Water Temperature (C)]]*OO[[#This Row],[36]]</f>
        <v>1.161892517118E-15</v>
      </c>
      <c r="AM486" s="10">
        <f>3/24000000*OO[[#This Row],[95 (30JUN1985 18:00:00)-Water Temperature (C)]]*OO[[#This Row],[37]]</f>
        <v>5.8424397291187495E-14</v>
      </c>
      <c r="AN486" s="10">
        <f>3/24000000*OO[[#This Row],[96 (30JUN1985 21:00:00)-Water Temperature (C)]]*OO[[#This Row],[38]]</f>
        <v>1.9116947463639998E-12</v>
      </c>
      <c r="AO486" s="10">
        <f>3/24000000*OO[[#This Row],[97 (01JUL1985 00:00:00)-Water Temperature (C)]]*OO[[#This Row],[39]]</f>
        <v>4.2867694051875007E-11</v>
      </c>
      <c r="AP486" s="10">
        <f>3/24000000*OO[[#This Row],[98 (01JUL1985 03:00:00)-Water Temperature (C)]]*OO[[#This Row],[40]]</f>
        <v>6.8584302172499996E-10</v>
      </c>
      <c r="AQ486" s="10">
        <f>3/24000000*OO[[#This Row],[99 (01JUL1985 06:00:00)-Water Temperature (C)]]*OO[[#This Row],[41]]</f>
        <v>8.1325674553000003E-9</v>
      </c>
      <c r="AR486" s="10">
        <f>3/24000000*OO[[#This Row],[100 (01JUL1985 09:00:00)-Water Temperature (C)]]*OO[[#This Row],[42]]</f>
        <v>7.4542667156999996E-8</v>
      </c>
      <c r="AS486" s="10">
        <f>3/24000000*OO[[#This Row],[101 (01JUL1985 12:00:00)-Water Temperature (C)]]*OO[[#This Row],[43]]</f>
        <v>5.3326077645699996E-7</v>
      </c>
      <c r="AT486" s="10">
        <f>3/24000000*OO[[#This Row],[102 (01JUL1985 15:00:00)-Water Temperature (C)]]*OO[[#This Row],[44]]</f>
        <v>3.0417867935374997E-6</v>
      </c>
      <c r="AU486" s="10">
        <f>3/24000000*OO[[#This Row],[103 (01JUL1985 18:00:00)-Water Temperature (C)]]*OO[[#This Row],[45]]</f>
        <v>1.4107672136276248E-5</v>
      </c>
      <c r="AV486" s="10">
        <f>3/24000000*OO[[#This Row],[104 (01JUL1985 21:00:00)-Water Temperature (C)]]*OO[[#This Row],[46]]</f>
        <v>5.4315128783812503E-5</v>
      </c>
      <c r="AW486" s="10">
        <f>3/24000000*OO[[#This Row],[105 (02JUL1985 00:00:00)-Water Temperature (C)]]*OO[[#This Row],[47]]</f>
        <v>1.7701302703670001E-4</v>
      </c>
      <c r="AX486" s="10">
        <f>3/24000000*OO[[#This Row],[106 (02JUL1985 03:00:00)-Water Temperature (C)]]*OO[[#This Row],[48]]</f>
        <v>4.9700449057949998E-4</v>
      </c>
      <c r="AY486" s="10">
        <f>3/24000000*OO[[#This Row],[107 (02JUL1985 06:00:00)-Water Temperature (C)]]*OO[[#This Row],[49]]</f>
        <v>1.225752377046E-3</v>
      </c>
      <c r="AZ486" s="10">
        <f>3/24000000*OO[[#This Row],[108 (02JUL1985 09:00:00)-Water Temperature (C)]]*OO[[#This Row],[50]]</f>
        <v>2.72308645495E-3</v>
      </c>
      <c r="BA486" s="10">
        <f>3/24000000*OO[[#This Row],[109 (02JUL1985 12:00:00)-Water Temperature (C)]]*OO[[#This Row],[51]]</f>
        <v>5.4284337425249997E-3</v>
      </c>
      <c r="BB486" s="10">
        <f>3/24000000*OO[[#This Row],[110 (02JUL1985 15:00:00)-Water Temperature (C)]]*OO[[#This Row],[52]]</f>
        <v>9.8127395972324987E-3</v>
      </c>
      <c r="BC486" s="10">
        <f>3/24000000*OO[[#This Row],[111 (02JUL1985 18:00:00)-Water Temperature (C)]]*OO[[#This Row],[53]]</f>
        <v>1.6256543024729998E-2</v>
      </c>
      <c r="BD486" s="10">
        <f>3/24000000*OO[[#This Row],[112 (02JUL1985 21:00:00)-Water Temperature (C)]]*OO[[#This Row],[54]]</f>
        <v>2.4783689136228755E-2</v>
      </c>
      <c r="BE486" s="10">
        <f>3/24000000*OO[[#This Row],[113 (03JUL1985 00:00:00)-Water Temperature (C)]]*OO[[#This Row],[55]]</f>
        <v>3.4995186173475003E-2</v>
      </c>
      <c r="BF486" s="10">
        <f>3/24000000*OO[[#This Row],[114 (03JUL1985 03:00:00)-Water Temperature (C)]]*OO[[#This Row],[56]]</f>
        <v>4.6460365441200004E-2</v>
      </c>
      <c r="BG486" s="10">
        <f>3/24000000*OO[[#This Row],[115 (03JUL1985 06:00:00)-Water Temperature (C)]]*OO[[#This Row],[57]]</f>
        <v>5.8577913387000004E-2</v>
      </c>
      <c r="BH486" s="10">
        <f>3/24000000*OO[[#This Row],[116 (03JUL1985 09:00:00)-Water Temperature (C)]]*OO[[#This Row],[58]]</f>
        <v>7.1442400128099992E-2</v>
      </c>
      <c r="BI486" s="10">
        <f>3/24000000*OO[[#This Row],[117 (03JUL1985 12:00:00)-Water Temperature (C)]]*OO[[#This Row],[59]]</f>
        <v>8.4224762401099995E-2</v>
      </c>
      <c r="BJ486" s="10">
        <f>3/24000000*OO[[#This Row],[118 (03JUL1985 15:00:00)-Water Temperature (C)]]*OO[[#This Row],[60]]</f>
        <v>9.5908406705374996E-2</v>
      </c>
      <c r="BK486" s="10">
        <f>3/24000000*OO[[#This Row],[119 (03JUL1985 18:00:00)-Water Temperature (C)]]*OO[[#This Row],[61]]</f>
        <v>0.10596983775429998</v>
      </c>
      <c r="BL486" s="10">
        <f>3/24000000*OO[[#This Row],[120 (03JUL1985 21:00:00)-Water Temperature (C)]]*OO[[#This Row],[62]]</f>
        <v>0.11320824763105</v>
      </c>
      <c r="BM486" s="10">
        <f>3/24000000*OO[[#This Row],[121 (04JUL1985 00:00:00)-Water Temperature (C)]]*OO[[#This Row],[63]]</f>
        <v>0.11768309255114999</v>
      </c>
      <c r="BN486" s="10">
        <f>3/24000000*OO[[#This Row],[122 (04JUL1985 03:00:00)-Water Temperature (C)]]*OO[[#This Row],[64]]</f>
        <v>0.12023418321674999</v>
      </c>
      <c r="BO486" s="10">
        <f>3/24000000*OO[[#This Row],[123 (04JUL1985 06:00:00)-Water Temperature (C)]]*OO[[#This Row],[65]]</f>
        <v>0.12130314868350001</v>
      </c>
      <c r="BP486" s="10">
        <f>3/24000000*OO[[#This Row],[124 (04JUL1985 09:00:00)-Water Temperature (C)]]*OO[[#This Row],[66]]</f>
        <v>0.12189416318259998</v>
      </c>
      <c r="BQ486" s="10">
        <f>3/24000000*OO[[#This Row],[125 (04JUL1985 12:00:00)-Water Temperature (C)]]*OO[[#This Row],[67]]</f>
        <v>0.1211523101464</v>
      </c>
      <c r="BR486" s="10">
        <f>3/24000000*OO[[#This Row],[126 (04JUL1985 15:00:00)-Water Temperature (C)]]*OO[[#This Row],[68]]</f>
        <v>0.11964337409609999</v>
      </c>
      <c r="BS486" s="10">
        <f>3/24000000*OO[[#This Row],[127 (04JUL1985 18:00:00)-Water Temperature (C)]]*OO[[#This Row],[69]]</f>
        <v>0.11674839657206248</v>
      </c>
      <c r="BT486" s="10">
        <f>3/24000000*OO[[#This Row],[128 (04JUL1985 21:00:00)-Water Temperature (C)]]*OO[[#This Row],[70]]</f>
        <v>0.11290292952120001</v>
      </c>
      <c r="BU486" s="10">
        <f>3/24000000*OO[[#This Row],[129 (05JUL1985 00:00:00)-Water Temperature (C)]]*OO[[#This Row],[71]]</f>
        <v>0.108606617921925</v>
      </c>
      <c r="BV486" s="10">
        <f>3/24000000*OO[[#This Row],[130 (05JUL1985 03:00:00)-Water Temperature (C)]]*OO[[#This Row],[72]]</f>
        <v>0.10408751738820002</v>
      </c>
      <c r="BW486" s="10">
        <f>3/24000000*OO[[#This Row],[131 (05JUL1985 06:00:00)-Water Temperature (C)]]*OO[[#This Row],[73]]</f>
        <v>9.9511608026250017E-2</v>
      </c>
      <c r="BX486" s="10">
        <f>3/24000000*OO[[#This Row],[132 (05JUL1985 09:00:00)-Water Temperature (C)]]*OO[[#This Row],[74]]</f>
        <v>9.5856717596250002E-2</v>
      </c>
      <c r="BY486" s="10">
        <f>3/24000000*OO[[#This Row],[133 (05JUL1985 12:00:00)-Water Temperature (C)]]*OO[[#This Row],[75]]</f>
        <v>9.1843273642275014E-2</v>
      </c>
      <c r="BZ486" s="10">
        <f>3/24000000*OO[[#This Row],[134 (05JUL1985 15:00:00)-Water Temperature (C)]]*OO[[#This Row],[76]]</f>
        <v>8.8063901338500006E-2</v>
      </c>
      <c r="CA486" s="10">
        <f>3/24000000*OO[[#This Row],[135 (05JUL1985 18:00:00)-Water Temperature (C)]]*OO[[#This Row],[77]]</f>
        <v>8.442055273924999E-2</v>
      </c>
      <c r="CB486" s="10">
        <f>3/24000000*OO[[#This Row],[136 (05JUL1985 21:00:00)-Water Temperature (C)]]*OO[[#This Row],[78]]</f>
        <v>8.0577586489399985E-2</v>
      </c>
      <c r="CC486" s="10">
        <f>3/24000000*OO[[#This Row],[137 (06JUL1985 00:00:00)-Water Temperature (C)]]*OO[[#This Row],[79]]</f>
        <v>7.6508124664499993E-2</v>
      </c>
      <c r="CD486" s="10">
        <f>3/24000000*OO[[#This Row],[138 (06JUL1985 03:00:00)-Water Temperature (C)]]*OO[[#This Row],[80]]</f>
        <v>7.2584639262299994E-2</v>
      </c>
      <c r="CE486" s="10">
        <f>3/24000000*OO[[#This Row],[139 (06JUL1985 06:00:00)-Water Temperature (C)]]*OO[[#This Row],[81]]</f>
        <v>6.9148928635200002E-2</v>
      </c>
      <c r="CF486" s="10">
        <f>3/24000000*OO[[#This Row],[140 (06JUL1985 09:00:00)-Water Temperature (C)]]*OO[[#This Row],[82]]</f>
        <v>6.6817105977862501E-2</v>
      </c>
      <c r="CG486" s="10">
        <f>3/24000000*OO[[#This Row],[141 (06JUL1985 12:00:00)-Water Temperature (C)]]*OO[[#This Row],[83]]</f>
        <v>6.4553351154824995E-2</v>
      </c>
      <c r="CH486" s="10">
        <f>3/24000000*OO[[#This Row],[142 (06JUL1985 15:00:00)-Water Temperature (C)]]*OO[[#This Row],[84]]</f>
        <v>6.2376718321687501E-2</v>
      </c>
      <c r="CI486" s="10">
        <f>3/24000000*OO[[#This Row],[143 (06JUL1985 18:00:00)-Water Temperature (C)]]*OO[[#This Row],[85]]</f>
        <v>6.0391179095974988E-2</v>
      </c>
      <c r="CJ486" s="10">
        <f>3/24000000*OO[[#This Row],[144 (06JUL1985 21:00:00)-Water Temperature (C)]]*OO[[#This Row],[86]]</f>
        <v>5.80087056016E-2</v>
      </c>
      <c r="CK486" s="10">
        <f>3/24000000*OO[[#This Row],[145 (07JUL1985 00:00:00)-Water Temperature (C)]]*OO[[#This Row],[87]]</f>
        <v>5.5263501066699999E-2</v>
      </c>
      <c r="CL486" s="10">
        <f>3/24000000*OO[[#This Row],[146 (07JUL1985 03:00:00)-Water Temperature (C)]]*OO[[#This Row],[88]]</f>
        <v>5.2728678447499996E-2</v>
      </c>
      <c r="CM486" s="10">
        <f>3/24000000*OO[[#This Row],[147 (07JUL1985 06:00:00)-Water Temperature (C)]]*OO[[#This Row],[89]]</f>
        <v>5.0438379658949997E-2</v>
      </c>
      <c r="CN486" s="10">
        <f>3/24000000*OO[[#This Row],[148 (07JUL1985 09:00:00)-Water Temperature (C)]]*OO[[#This Row],[90]]</f>
        <v>4.8886061372362503E-2</v>
      </c>
      <c r="CO486" s="10">
        <f>3/24000000*OO[[#This Row],[149 (07JUL1985 12:00:00)-Water Temperature (C)]]*OO[[#This Row],[91]]</f>
        <v>4.7570539234724998E-2</v>
      </c>
      <c r="CP486" s="10">
        <f>3/24000000*OO[[#This Row],[150 (07JUL1985 15:00:00)-Water Temperature (C)]]*OO[[#This Row],[92]]</f>
        <v>4.6246066897799996E-2</v>
      </c>
      <c r="CQ486" s="10">
        <f>3/24000000*OO[[#This Row],[151 (07JUL1985 18:00:00)-Water Temperature (C)]]*OO[[#This Row],[93]]</f>
        <v>4.4955611873574997E-2</v>
      </c>
      <c r="CR486" s="10">
        <f>3/24000000*OO[[#This Row],[152 (07JUL1985 21:00:00)-Water Temperature (C)]]*OO[[#This Row],[94]]</f>
        <v>4.3328474071087503E-2</v>
      </c>
      <c r="CS486" s="10">
        <f>3/24000000*OO[[#This Row],[153 (08JUL1985 00:00:00)-Water Temperature (C)]]*OO[[#This Row],[95]]</f>
        <v>4.1548241651637501E-2</v>
      </c>
      <c r="CT486" s="10">
        <f>3/24000000*OO[[#This Row],[154 (08JUL1985 03:00:00)-Water Temperature (C)]]*OO[[#This Row],[96]]</f>
        <v>3.9858267200549996E-2</v>
      </c>
      <c r="CU486" s="10">
        <f>3/24000000*OO[[#This Row],[155 (08JUL1985 06:00:00)-Water Temperature (C)]]*OO[[#This Row],[97]]</f>
        <v>3.8333510521874996E-2</v>
      </c>
      <c r="CV486" s="10">
        <f>3/24000000*OO[[#This Row],[156 (08JUL1985 09:00:00)-Water Temperature (C)]]*OO[[#This Row],[98]]</f>
        <v>3.6970581748924994E-2</v>
      </c>
      <c r="CW486" s="10">
        <f>3/24000000*OO[[#This Row],[157 (08JUL1985 12:00:00)-Water Temperature (C)]]*OO[[#This Row],[99]]</f>
        <v>3.5930845971075001E-2</v>
      </c>
    </row>
    <row r="487" spans="1:101" x14ac:dyDescent="0.35">
      <c r="A487" t="s">
        <v>494</v>
      </c>
      <c r="B487">
        <v>842.55560000000003</v>
      </c>
      <c r="C487" s="10">
        <f>3/24*OO[[#This Row],[59 (26JUN1985 06:00:00)-Water Temperature (C)]]*OO[[#This Row],[1]]/SUM(OO[1])</f>
        <v>0</v>
      </c>
      <c r="D487" s="10">
        <f>3/24*OO[[#This Row],[60 (26JUN1985 09:00:00)-Water Temperature (C)]]*OO[[#This Row],[2]]/SUM(OO[2])</f>
        <v>0</v>
      </c>
      <c r="E487" s="10">
        <f>3/24*OO[[#This Row],[61 (26JUN1985 12:00:00)-Water Temperature (C)]]*OO[[#This Row],[3]]/SUM(OO[3])</f>
        <v>0</v>
      </c>
      <c r="F487" s="10">
        <f>3/24*OO[[#This Row],[62 (26JUN1985 15:00:00)-Water Temperature (C)]]*OO[[#This Row],[4]]/SUM(OO[4])</f>
        <v>0</v>
      </c>
      <c r="G487" s="10">
        <f>3/24*OO[[#This Row],[63 (26JUN1985 18:00:00)-Water Temperature (C)]]*OO[[#This Row],[5]]/SUM(OO[5])</f>
        <v>0</v>
      </c>
      <c r="H487" s="10">
        <f>3/24*OO[[#This Row],[64 (26JUN1985 21:00:00)-Water Temperature (C)]]*OO[[#This Row],[6]]/SUM(OO[6])</f>
        <v>0</v>
      </c>
      <c r="I487" s="10">
        <f>3/24*OO[[#This Row],[65 (27JUN1985 00:00:00)-Water Temperature (C)]]*OO[[#This Row],[7]]/SUM(OO[7])</f>
        <v>0</v>
      </c>
      <c r="J487" s="10">
        <f>3/24*OO[[#This Row],[66 (27JUN1985 03:00:00)-Water Temperature (C)]]*OO[[#This Row],[8]]/SUM(OO[8])</f>
        <v>0</v>
      </c>
      <c r="K487" s="10">
        <f>3/24*OO[[#This Row],[67 (27JUN1985 06:00:00)-Water Temperature (C)]]*OO[[#This Row],[9]]/SUM(OO[9])</f>
        <v>0</v>
      </c>
      <c r="L487" s="10">
        <f>3/24*OO[[#This Row],[68 (27JUN1985 09:00:00)-Water Temperature (C)]]*OO[[#This Row],[10]]/SUM(OO[10])</f>
        <v>0</v>
      </c>
      <c r="M487" s="10">
        <f>3/24*OO[[#This Row],[69 (27JUN1985 12:00:00)-Water Temperature (C)]]*OO[[#This Row],[11]]/SUM(OO[11])</f>
        <v>0</v>
      </c>
      <c r="N487" s="10">
        <f>3/24*OO[[#This Row],[70 (27JUN1985 15:00:00)-Water Temperature (C)]]*OO[[#This Row],[12]]/SUM(OO[12])</f>
        <v>0</v>
      </c>
      <c r="O487" s="10">
        <f>3/24*OO[[#This Row],[71 (27JUN1985 18:00:00)-Water Temperature (C)]]*OO[[#This Row],[13]]/SUM(OO[13])</f>
        <v>0</v>
      </c>
      <c r="P487" s="10">
        <f>3/24*OO[[#This Row],[72 (27JUN1985 21:00:00)-Water Temperature (C)]]*OO[[#This Row],[14]]/SUM(OO[14])</f>
        <v>0</v>
      </c>
      <c r="Q487" s="10">
        <f>3/24*OO[[#This Row],[73 (28JUN1985 00:00:00)-Water Temperature (C)]]*OO[[#This Row],[15]]/SUM(OO[15])</f>
        <v>0</v>
      </c>
      <c r="R487" s="10">
        <f>3/24*OO[[#This Row],[74 (28JUN1985 03:00:00)-Water Temperature (C)]]*OO[[#This Row],[16]]/SUM(OO[16])</f>
        <v>0</v>
      </c>
      <c r="S487" s="10">
        <f>3/24*OO[[#This Row],[75 (28JUN1985 06:00:00)-Water Temperature (C)]]*OO[[#This Row],[17]]/SUM(OO[17])</f>
        <v>0</v>
      </c>
      <c r="T487" s="10">
        <f>3/24*OO[[#This Row],[76 (28JUN1985 09:00:00)-Water Temperature (C)]]*OO[[#This Row],[18]]/SUM(OO[18])</f>
        <v>0</v>
      </c>
      <c r="U487" s="10">
        <f>3/24*OO[[#This Row],[77 (28JUN1985 12:00:00)-Water Temperature (C)]]*OO[[#This Row],[19]]/SUM(OO[19])</f>
        <v>0</v>
      </c>
      <c r="V487" s="10">
        <f>3/24000000*OO[[#This Row],[78 (28JUN1985 15:00:00)-Water Temperature (C)]]*OO[[#This Row],[20]]</f>
        <v>0</v>
      </c>
      <c r="W487" s="10">
        <f>3/24000000*OO[[#This Row],[79 (28JUN1985 18:00:00)-Water Temperature (C)]]*OO[[#This Row],[21]]</f>
        <v>0</v>
      </c>
      <c r="X487" s="10">
        <f>3/24000000*OO[[#This Row],[80 (28JUN1985 21:00:00)-Water Temperature (C)]]*OO[[#This Row],[22]]</f>
        <v>0</v>
      </c>
      <c r="Y487" s="10">
        <f>3/24000000*OO[[#This Row],[81 (29JUN1985 00:00:00)-Water Temperature (C)]]*OO[[#This Row],[23]]</f>
        <v>0</v>
      </c>
      <c r="Z487" s="10">
        <f>3/24000000*OO[[#This Row],[82 (29JUN1985 03:00:00)-Water Temperature (C)]]*OO[[#This Row],[24]]</f>
        <v>0</v>
      </c>
      <c r="AA487" s="10">
        <f>3/24000000*OO[[#This Row],[83 (29JUN1985 06:00:00)-Water Temperature (C)]]*OO[[#This Row],[25]]</f>
        <v>0</v>
      </c>
      <c r="AB487" s="10">
        <f>3/24000000*OO[[#This Row],[84 (29JUN1985 09:00:00)-Water Temperature (C)]]*OO[[#This Row],[26]]</f>
        <v>0</v>
      </c>
      <c r="AC487" s="10">
        <f>3/24000000*OO[[#This Row],[85 (29JUN1985 12:00:00)-Water Temperature (C)]]*OO[[#This Row],[27]]</f>
        <v>0</v>
      </c>
      <c r="AD487" s="10">
        <f>3/24000000*OO[[#This Row],[86 (29JUN1985 15:00:00)-Water Temperature (C)]]*OO[[#This Row],[28]]</f>
        <v>5.8779990964375005E-42</v>
      </c>
      <c r="AE487" s="10">
        <f>3/24000000*OO[[#This Row],[88 (29JUN1985 21:00:00)-Water Temperature (C)]]*OO[[#This Row],[30]]</f>
        <v>2.5037878473909999E-32</v>
      </c>
      <c r="AF487" s="10">
        <f>3/24000000*OO[[#This Row],[88 (29JUN1985 21:00:00)-Water Temperature (C)]]*OO[[#This Row],[30]]</f>
        <v>2.5037878473909999E-32</v>
      </c>
      <c r="AG487" s="10">
        <f>3/24000000*OO[[#This Row],[89 (30JUN1985 00:00:00)-Water Temperature (C)]]*OO[[#This Row],[31]]</f>
        <v>1.3004155677447499E-28</v>
      </c>
      <c r="AH487" s="10">
        <f>3/24000000*OO[[#This Row],[90 (30JUN1985 03:00:00)-Water Temperature (C)]]*OO[[#This Row],[32]]</f>
        <v>2.0763374717287497E-25</v>
      </c>
      <c r="AI487" s="10">
        <f>3/24000000*OO[[#This Row],[91 (30JUN1985 06:00:00)-Water Temperature (C)]]*OO[[#This Row],[33]]</f>
        <v>1.3076291342011251E-22</v>
      </c>
      <c r="AJ487" s="10">
        <f>3/24000000*OO[[#This Row],[92 (30JUN1985 09:00:00)-Water Temperature (C)]]*OO[[#This Row],[34]]</f>
        <v>3.8484963920699998E-20</v>
      </c>
      <c r="AK487" s="10">
        <f>3/24000000*OO[[#This Row],[93 (30JUN1985 12:00:00)-Water Temperature (C)]]*OO[[#This Row],[35]]</f>
        <v>5.8846673278487502E-18</v>
      </c>
      <c r="AL487" s="10">
        <f>3/24000000*OO[[#This Row],[94 (30JUN1985 15:00:00)-Water Temperature (C)]]*OO[[#This Row],[36]]</f>
        <v>5.0987650482299998E-16</v>
      </c>
      <c r="AM487" s="10">
        <f>3/24000000*OO[[#This Row],[95 (30JUN1985 18:00:00)-Water Temperature (C)]]*OO[[#This Row],[37]]</f>
        <v>2.6980230219292498E-14</v>
      </c>
      <c r="AN487" s="10">
        <f>3/24000000*OO[[#This Row],[96 (30JUN1985 21:00:00)-Water Temperature (C)]]*OO[[#This Row],[38]]</f>
        <v>9.2632745858124992E-13</v>
      </c>
      <c r="AO487" s="10">
        <f>3/24000000*OO[[#This Row],[97 (01JUL1985 00:00:00)-Water Temperature (C)]]*OO[[#This Row],[39]]</f>
        <v>2.1747278091557499E-11</v>
      </c>
      <c r="AP487" s="10">
        <f>3/24000000*OO[[#This Row],[98 (01JUL1985 03:00:00)-Water Temperature (C)]]*OO[[#This Row],[40]]</f>
        <v>3.6357813161462501E-10</v>
      </c>
      <c r="AQ487" s="10">
        <f>3/24000000*OO[[#This Row],[99 (01JUL1985 06:00:00)-Water Temperature (C)]]*OO[[#This Row],[41]]</f>
        <v>4.4965813624724992E-9</v>
      </c>
      <c r="AR487" s="10">
        <f>3/24000000*OO[[#This Row],[100 (01JUL1985 09:00:00)-Water Temperature (C)]]*OO[[#This Row],[42]]</f>
        <v>4.2898044178237502E-8</v>
      </c>
      <c r="AS487" s="10">
        <f>3/24000000*OO[[#This Row],[101 (01JUL1985 12:00:00)-Water Temperature (C)]]*OO[[#This Row],[43]]</f>
        <v>3.1891420485799995E-7</v>
      </c>
      <c r="AT487" s="10">
        <f>3/24000000*OO[[#This Row],[102 (01JUL1985 15:00:00)-Water Temperature (C)]]*OO[[#This Row],[44]]</f>
        <v>1.8878531887661248E-6</v>
      </c>
      <c r="AU487" s="10">
        <f>3/24000000*OO[[#This Row],[103 (01JUL1985 18:00:00)-Water Temperature (C)]]*OO[[#This Row],[45]]</f>
        <v>9.074942149087499E-6</v>
      </c>
      <c r="AV487" s="10">
        <f>3/24000000*OO[[#This Row],[104 (01JUL1985 21:00:00)-Water Temperature (C)]]*OO[[#This Row],[46]]</f>
        <v>3.6170595099299999E-5</v>
      </c>
      <c r="AW487" s="10">
        <f>3/24000000*OO[[#This Row],[105 (02JUL1985 00:00:00)-Water Temperature (C)]]*OO[[#This Row],[47]]</f>
        <v>1.2190021298499999E-4</v>
      </c>
      <c r="AX487" s="10">
        <f>3/24000000*OO[[#This Row],[106 (02JUL1985 03:00:00)-Water Temperature (C)]]*OO[[#This Row],[48]]</f>
        <v>3.5350973744474997E-4</v>
      </c>
      <c r="AY487" s="10">
        <f>3/24000000*OO[[#This Row],[107 (02JUL1985 06:00:00)-Water Temperature (C)]]*OO[[#This Row],[49]]</f>
        <v>8.993261432044999E-4</v>
      </c>
      <c r="AZ487" s="10">
        <f>3/24000000*OO[[#This Row],[108 (02JUL1985 09:00:00)-Water Temperature (C)]]*OO[[#This Row],[50]]</f>
        <v>2.0574119938747502E-3</v>
      </c>
      <c r="BA487" s="10">
        <f>3/24000000*OO[[#This Row],[109 (02JUL1985 12:00:00)-Water Temperature (C)]]*OO[[#This Row],[51]]</f>
        <v>4.2187467556349997E-3</v>
      </c>
      <c r="BB487" s="10">
        <f>3/24000000*OO[[#This Row],[110 (02JUL1985 15:00:00)-Water Temperature (C)]]*OO[[#This Row],[52]]</f>
        <v>7.8353581347662508E-3</v>
      </c>
      <c r="BC487" s="10">
        <f>3/24000000*OO[[#This Row],[111 (02JUL1985 18:00:00)-Water Temperature (C)]]*OO[[#This Row],[53]]</f>
        <v>1.3322090847664999E-2</v>
      </c>
      <c r="BD487" s="10">
        <f>3/24000000*OO[[#This Row],[112 (02JUL1985 21:00:00)-Water Temperature (C)]]*OO[[#This Row],[54]]</f>
        <v>2.0827130619645001E-2</v>
      </c>
      <c r="BE487" s="10">
        <f>3/24000000*OO[[#This Row],[113 (03JUL1985 00:00:00)-Water Temperature (C)]]*OO[[#This Row],[55]]</f>
        <v>3.0134656556999994E-2</v>
      </c>
      <c r="BF487" s="10">
        <f>3/24000000*OO[[#This Row],[114 (03JUL1985 03:00:00)-Water Temperature (C)]]*OO[[#This Row],[56]]</f>
        <v>4.0953102494399998E-2</v>
      </c>
      <c r="BG487" s="10">
        <f>3/24000000*OO[[#This Row],[115 (03JUL1985 06:00:00)-Water Temperature (C)]]*OO[[#This Row],[57]]</f>
        <v>5.2791086632949999E-2</v>
      </c>
      <c r="BH487" s="10">
        <f>3/24000000*OO[[#This Row],[116 (03JUL1985 09:00:00)-Water Temperature (C)]]*OO[[#This Row],[58]]</f>
        <v>6.5721556451099991E-2</v>
      </c>
      <c r="BI487" s="10">
        <f>3/24000000*OO[[#This Row],[117 (03JUL1985 12:00:00)-Water Temperature (C)]]*OO[[#This Row],[59]]</f>
        <v>7.8979205832499982E-2</v>
      </c>
      <c r="BJ487" s="10">
        <f>3/24000000*OO[[#This Row],[118 (03JUL1985 15:00:00)-Water Temperature (C)]]*OO[[#This Row],[60]]</f>
        <v>9.1568792654374995E-2</v>
      </c>
      <c r="BK487" s="10">
        <f>3/24000000*OO[[#This Row],[119 (03JUL1985 18:00:00)-Water Temperature (C)]]*OO[[#This Row],[61]]</f>
        <v>0.10290247296404999</v>
      </c>
      <c r="BL487" s="10">
        <f>3/24000000*OO[[#This Row],[120 (03JUL1985 21:00:00)-Water Temperature (C)]]*OO[[#This Row],[62]]</f>
        <v>0.11172987001604999</v>
      </c>
      <c r="BM487" s="10">
        <f>3/24000000*OO[[#This Row],[121 (04JUL1985 00:00:00)-Water Temperature (C)]]*OO[[#This Row],[63]]</f>
        <v>0.11795905987309999</v>
      </c>
      <c r="BN487" s="10">
        <f>3/24000000*OO[[#This Row],[122 (04JUL1985 03:00:00)-Water Temperature (C)]]*OO[[#This Row],[64]]</f>
        <v>0.12227805589440001</v>
      </c>
      <c r="BO487" s="10">
        <f>3/24000000*OO[[#This Row],[123 (04JUL1985 06:00:00)-Water Temperature (C)]]*OO[[#This Row],[65]]</f>
        <v>0.12504746772524999</v>
      </c>
      <c r="BP487" s="10">
        <f>3/24000000*OO[[#This Row],[124 (04JUL1985 09:00:00)-Water Temperature (C)]]*OO[[#This Row],[66]]</f>
        <v>0.12722131944436249</v>
      </c>
      <c r="BQ487" s="10">
        <f>3/24000000*OO[[#This Row],[125 (04JUL1985 12:00:00)-Water Temperature (C)]]*OO[[#This Row],[67]]</f>
        <v>0.12792074713297499</v>
      </c>
      <c r="BR487" s="10">
        <f>3/24000000*OO[[#This Row],[126 (04JUL1985 15:00:00)-Water Temperature (C)]]*OO[[#This Row],[68]]</f>
        <v>0.12769340662469997</v>
      </c>
      <c r="BS487" s="10">
        <f>3/24000000*OO[[#This Row],[127 (04JUL1985 18:00:00)-Water Temperature (C)]]*OO[[#This Row],[69]]</f>
        <v>0.125889194713</v>
      </c>
      <c r="BT487" s="10">
        <f>3/24000000*OO[[#This Row],[128 (04JUL1985 21:00:00)-Water Temperature (C)]]*OO[[#This Row],[70]]</f>
        <v>0.12293659655891249</v>
      </c>
      <c r="BU487" s="10">
        <f>3/24000000*OO[[#This Row],[129 (05JUL1985 00:00:00)-Water Temperature (C)]]*OO[[#This Row],[71]]</f>
        <v>0.11935794612543749</v>
      </c>
      <c r="BV487" s="10">
        <f>3/24000000*OO[[#This Row],[130 (05JUL1985 03:00:00)-Water Temperature (C)]]*OO[[#This Row],[72]]</f>
        <v>0.11538733547879999</v>
      </c>
      <c r="BW487" s="10">
        <f>3/24000000*OO[[#This Row],[131 (05JUL1985 06:00:00)-Water Temperature (C)]]*OO[[#This Row],[73]]</f>
        <v>0.1112403700575</v>
      </c>
      <c r="BX487" s="10">
        <f>3/24000000*OO[[#This Row],[132 (05JUL1985 09:00:00)-Water Temperature (C)]]*OO[[#This Row],[74]]</f>
        <v>0.10790465655525</v>
      </c>
      <c r="BY487" s="10">
        <f>3/24000000*OO[[#This Row],[133 (05JUL1985 12:00:00)-Water Temperature (C)]]*OO[[#This Row],[75]]</f>
        <v>0.10409961670184999</v>
      </c>
      <c r="BZ487" s="10">
        <f>3/24000000*OO[[#This Row],[134 (05JUL1985 15:00:00)-Water Temperature (C)]]*OO[[#This Row],[76]]</f>
        <v>0.10045337526798749</v>
      </c>
      <c r="CA487" s="10">
        <f>3/24000000*OO[[#This Row],[135 (05JUL1985 18:00:00)-Water Temperature (C)]]*OO[[#This Row],[77]]</f>
        <v>9.6856818698549979E-2</v>
      </c>
      <c r="CB487" s="10">
        <f>3/24000000*OO[[#This Row],[136 (05JUL1985 21:00:00)-Water Temperature (C)]]*OO[[#This Row],[78]]</f>
        <v>9.2957211530137501E-2</v>
      </c>
      <c r="CC487" s="10">
        <f>3/24000000*OO[[#This Row],[137 (06JUL1985 00:00:00)-Water Temperature (C)]]*OO[[#This Row],[79]]</f>
        <v>8.8734017550699998E-2</v>
      </c>
      <c r="CD487" s="10">
        <f>3/24000000*OO[[#This Row],[138 (06JUL1985 03:00:00)-Water Temperature (C)]]*OO[[#This Row],[80]]</f>
        <v>8.4600349371699995E-2</v>
      </c>
      <c r="CE487" s="10">
        <f>3/24000000*OO[[#This Row],[139 (06JUL1985 06:00:00)-Water Temperature (C)]]*OO[[#This Row],[81]]</f>
        <v>8.095813770275001E-2</v>
      </c>
      <c r="CF487" s="10">
        <f>3/24000000*OO[[#This Row],[140 (06JUL1985 09:00:00)-Water Temperature (C)]]*OO[[#This Row],[82]]</f>
        <v>7.8511976095012481E-2</v>
      </c>
      <c r="CG487" s="10">
        <f>3/24000000*OO[[#This Row],[141 (06JUL1985 12:00:00)-Water Temperature (C)]]*OO[[#This Row],[83]]</f>
        <v>7.6100300658600004E-2</v>
      </c>
      <c r="CH487" s="10">
        <f>3/24000000*OO[[#This Row],[142 (06JUL1985 15:00:00)-Water Temperature (C)]]*OO[[#This Row],[84]]</f>
        <v>7.3752474962925002E-2</v>
      </c>
      <c r="CI487" s="10">
        <f>3/24000000*OO[[#This Row],[143 (06JUL1985 18:00:00)-Water Temperature (C)]]*OO[[#This Row],[85]]</f>
        <v>7.1592622264574995E-2</v>
      </c>
      <c r="CJ487" s="10">
        <f>3/24000000*OO[[#This Row],[144 (06JUL1985 21:00:00)-Water Temperature (C)]]*OO[[#This Row],[86]]</f>
        <v>6.8952939817999992E-2</v>
      </c>
      <c r="CK487" s="10">
        <f>3/24000000*OO[[#This Row],[145 (07JUL1985 00:00:00)-Water Temperature (C)]]*OO[[#This Row],[87]]</f>
        <v>6.5873494992262499E-2</v>
      </c>
      <c r="CL487" s="10">
        <f>3/24000000*OO[[#This Row],[146 (07JUL1985 03:00:00)-Water Temperature (C)]]*OO[[#This Row],[88]]</f>
        <v>6.3014093756000006E-2</v>
      </c>
      <c r="CM487" s="10">
        <f>3/24000000*OO[[#This Row],[147 (07JUL1985 06:00:00)-Water Temperature (C)]]*OO[[#This Row],[89]]</f>
        <v>6.0417738652074997E-2</v>
      </c>
      <c r="CN487" s="10">
        <f>3/24000000*OO[[#This Row],[148 (07JUL1985 09:00:00)-Water Temperature (C)]]*OO[[#This Row],[90]]</f>
        <v>5.8660047474062504E-2</v>
      </c>
      <c r="CO487" s="10">
        <f>3/24000000*OO[[#This Row],[149 (07JUL1985 12:00:00)-Water Temperature (C)]]*OO[[#This Row],[91]]</f>
        <v>5.7163643569899995E-2</v>
      </c>
      <c r="CP487" s="10">
        <f>3/24000000*OO[[#This Row],[150 (07JUL1985 15:00:00)-Water Temperature (C)]]*OO[[#This Row],[92]]</f>
        <v>5.5646055221074991E-2</v>
      </c>
      <c r="CQ487" s="10">
        <f>3/24000000*OO[[#This Row],[151 (07JUL1985 18:00:00)-Water Temperature (C)]]*OO[[#This Row],[93]]</f>
        <v>5.4161469678374992E-2</v>
      </c>
      <c r="CR487" s="10">
        <f>3/24000000*OO[[#This Row],[152 (07JUL1985 21:00:00)-Water Temperature (C)]]*OO[[#This Row],[94]]</f>
        <v>5.2278239880437491E-2</v>
      </c>
      <c r="CS487" s="10">
        <f>3/24000000*OO[[#This Row],[153 (08JUL1985 00:00:00)-Water Temperature (C)]]*OO[[#This Row],[95]]</f>
        <v>5.0210828989499995E-2</v>
      </c>
      <c r="CT487" s="10">
        <f>3/24000000*OO[[#This Row],[154 (08JUL1985 03:00:00)-Water Temperature (C)]]*OO[[#This Row],[96]]</f>
        <v>4.8244102525899994E-2</v>
      </c>
      <c r="CU487" s="10">
        <f>3/24000000*OO[[#This Row],[155 (08JUL1985 06:00:00)-Water Temperature (C)]]*OO[[#This Row],[97]]</f>
        <v>4.6462840139450005E-2</v>
      </c>
      <c r="CV487" s="10">
        <f>3/24000000*OO[[#This Row],[156 (08JUL1985 09:00:00)-Water Temperature (C)]]*OO[[#This Row],[98]]</f>
        <v>4.4867917304399998E-2</v>
      </c>
      <c r="CW487" s="10">
        <f>3/24000000*OO[[#This Row],[157 (08JUL1985 12:00:00)-Water Temperature (C)]]*OO[[#This Row],[99]]</f>
        <v>4.3647250104899997E-2</v>
      </c>
    </row>
    <row r="488" spans="1:101" x14ac:dyDescent="0.35">
      <c r="A488" t="s">
        <v>495</v>
      </c>
      <c r="B488">
        <v>817.22969999999998</v>
      </c>
      <c r="C488" s="10">
        <f>3/24*OO[[#This Row],[59 (26JUN1985 06:00:00)-Water Temperature (C)]]*OO[[#This Row],[1]]/SUM(OO[1])</f>
        <v>0</v>
      </c>
      <c r="D488" s="10">
        <f>3/24*OO[[#This Row],[60 (26JUN1985 09:00:00)-Water Temperature (C)]]*OO[[#This Row],[2]]/SUM(OO[2])</f>
        <v>0</v>
      </c>
      <c r="E488" s="10">
        <f>3/24*OO[[#This Row],[61 (26JUN1985 12:00:00)-Water Temperature (C)]]*OO[[#This Row],[3]]/SUM(OO[3])</f>
        <v>0</v>
      </c>
      <c r="F488" s="10">
        <f>3/24*OO[[#This Row],[62 (26JUN1985 15:00:00)-Water Temperature (C)]]*OO[[#This Row],[4]]/SUM(OO[4])</f>
        <v>0</v>
      </c>
      <c r="G488" s="10">
        <f>3/24*OO[[#This Row],[63 (26JUN1985 18:00:00)-Water Temperature (C)]]*OO[[#This Row],[5]]/SUM(OO[5])</f>
        <v>0</v>
      </c>
      <c r="H488" s="10">
        <f>3/24*OO[[#This Row],[64 (26JUN1985 21:00:00)-Water Temperature (C)]]*OO[[#This Row],[6]]/SUM(OO[6])</f>
        <v>0</v>
      </c>
      <c r="I488" s="10">
        <f>3/24*OO[[#This Row],[65 (27JUN1985 00:00:00)-Water Temperature (C)]]*OO[[#This Row],[7]]/SUM(OO[7])</f>
        <v>0</v>
      </c>
      <c r="J488" s="10">
        <f>3/24*OO[[#This Row],[66 (27JUN1985 03:00:00)-Water Temperature (C)]]*OO[[#This Row],[8]]/SUM(OO[8])</f>
        <v>0</v>
      </c>
      <c r="K488" s="10">
        <f>3/24*OO[[#This Row],[67 (27JUN1985 06:00:00)-Water Temperature (C)]]*OO[[#This Row],[9]]/SUM(OO[9])</f>
        <v>0</v>
      </c>
      <c r="L488" s="10">
        <f>3/24*OO[[#This Row],[68 (27JUN1985 09:00:00)-Water Temperature (C)]]*OO[[#This Row],[10]]/SUM(OO[10])</f>
        <v>0</v>
      </c>
      <c r="M488" s="10">
        <f>3/24*OO[[#This Row],[69 (27JUN1985 12:00:00)-Water Temperature (C)]]*OO[[#This Row],[11]]/SUM(OO[11])</f>
        <v>0</v>
      </c>
      <c r="N488" s="10">
        <f>3/24*OO[[#This Row],[70 (27JUN1985 15:00:00)-Water Temperature (C)]]*OO[[#This Row],[12]]/SUM(OO[12])</f>
        <v>0</v>
      </c>
      <c r="O488" s="10">
        <f>3/24*OO[[#This Row],[71 (27JUN1985 18:00:00)-Water Temperature (C)]]*OO[[#This Row],[13]]/SUM(OO[13])</f>
        <v>0</v>
      </c>
      <c r="P488" s="10">
        <f>3/24*OO[[#This Row],[72 (27JUN1985 21:00:00)-Water Temperature (C)]]*OO[[#This Row],[14]]/SUM(OO[14])</f>
        <v>0</v>
      </c>
      <c r="Q488" s="10">
        <f>3/24*OO[[#This Row],[73 (28JUN1985 00:00:00)-Water Temperature (C)]]*OO[[#This Row],[15]]/SUM(OO[15])</f>
        <v>0</v>
      </c>
      <c r="R488" s="10">
        <f>3/24*OO[[#This Row],[74 (28JUN1985 03:00:00)-Water Temperature (C)]]*OO[[#This Row],[16]]/SUM(OO[16])</f>
        <v>0</v>
      </c>
      <c r="S488" s="10">
        <f>3/24*OO[[#This Row],[75 (28JUN1985 06:00:00)-Water Temperature (C)]]*OO[[#This Row],[17]]/SUM(OO[17])</f>
        <v>0</v>
      </c>
      <c r="T488" s="10">
        <f>3/24*OO[[#This Row],[76 (28JUN1985 09:00:00)-Water Temperature (C)]]*OO[[#This Row],[18]]/SUM(OO[18])</f>
        <v>0</v>
      </c>
      <c r="U488" s="10">
        <f>3/24*OO[[#This Row],[77 (28JUN1985 12:00:00)-Water Temperature (C)]]*OO[[#This Row],[19]]/SUM(OO[19])</f>
        <v>0</v>
      </c>
      <c r="V488" s="10">
        <f>3/24000000*OO[[#This Row],[78 (28JUN1985 15:00:00)-Water Temperature (C)]]*OO[[#This Row],[20]]</f>
        <v>0</v>
      </c>
      <c r="W488" s="10">
        <f>3/24000000*OO[[#This Row],[79 (28JUN1985 18:00:00)-Water Temperature (C)]]*OO[[#This Row],[21]]</f>
        <v>0</v>
      </c>
      <c r="X488" s="10">
        <f>3/24000000*OO[[#This Row],[80 (28JUN1985 21:00:00)-Water Temperature (C)]]*OO[[#This Row],[22]]</f>
        <v>0</v>
      </c>
      <c r="Y488" s="10">
        <f>3/24000000*OO[[#This Row],[81 (29JUN1985 00:00:00)-Water Temperature (C)]]*OO[[#This Row],[23]]</f>
        <v>0</v>
      </c>
      <c r="Z488" s="10">
        <f>3/24000000*OO[[#This Row],[82 (29JUN1985 03:00:00)-Water Temperature (C)]]*OO[[#This Row],[24]]</f>
        <v>0</v>
      </c>
      <c r="AA488" s="10">
        <f>3/24000000*OO[[#This Row],[83 (29JUN1985 06:00:00)-Water Temperature (C)]]*OO[[#This Row],[25]]</f>
        <v>0</v>
      </c>
      <c r="AB488" s="10">
        <f>3/24000000*OO[[#This Row],[84 (29JUN1985 09:00:00)-Water Temperature (C)]]*OO[[#This Row],[26]]</f>
        <v>0</v>
      </c>
      <c r="AC488" s="10">
        <f>3/24000000*OO[[#This Row],[85 (29JUN1985 12:00:00)-Water Temperature (C)]]*OO[[#This Row],[27]]</f>
        <v>0</v>
      </c>
      <c r="AD488" s="10">
        <f>3/24000000*OO[[#This Row],[86 (29JUN1985 15:00:00)-Water Temperature (C)]]*OO[[#This Row],[28]]</f>
        <v>1.298328337025625E-42</v>
      </c>
      <c r="AE488" s="10">
        <f>3/24000000*OO[[#This Row],[88 (29JUN1985 21:00:00)-Water Temperature (C)]]*OO[[#This Row],[30]]</f>
        <v>6.857686161975E-33</v>
      </c>
      <c r="AF488" s="10">
        <f>3/24000000*OO[[#This Row],[88 (29JUN1985 21:00:00)-Water Temperature (C)]]*OO[[#This Row],[30]]</f>
        <v>6.857686161975E-33</v>
      </c>
      <c r="AG488" s="10">
        <f>3/24000000*OO[[#This Row],[89 (30JUN1985 00:00:00)-Water Temperature (C)]]*OO[[#This Row],[31]]</f>
        <v>3.8941870420599999E-29</v>
      </c>
      <c r="AH488" s="10">
        <f>3/24000000*OO[[#This Row],[90 (30JUN1985 03:00:00)-Water Temperature (C)]]*OO[[#This Row],[32]]</f>
        <v>6.7403254012874986E-26</v>
      </c>
      <c r="AI488" s="10">
        <f>3/24000000*OO[[#This Row],[91 (30JUN1985 06:00:00)-Water Temperature (C)]]*OO[[#This Row],[33]]</f>
        <v>4.5593604674475003E-23</v>
      </c>
      <c r="AJ488" s="10">
        <f>3/24000000*OO[[#This Row],[92 (30JUN1985 09:00:00)-Water Temperature (C)]]*OO[[#This Row],[34]]</f>
        <v>1.4312868529732501E-20</v>
      </c>
      <c r="AK488" s="10">
        <f>3/24000000*OO[[#This Row],[93 (30JUN1985 12:00:00)-Water Temperature (C)]]*OO[[#This Row],[35]]</f>
        <v>2.3225659649763749E-18</v>
      </c>
      <c r="AL488" s="10">
        <f>3/24000000*OO[[#This Row],[94 (30JUN1985 15:00:00)-Water Temperature (C)]]*OO[[#This Row],[36]]</f>
        <v>2.1258267927162499E-16</v>
      </c>
      <c r="AM488" s="10">
        <f>3/24000000*OO[[#This Row],[95 (30JUN1985 18:00:00)-Water Temperature (C)]]*OO[[#This Row],[37]]</f>
        <v>1.1834857264693749E-14</v>
      </c>
      <c r="AN488" s="10">
        <f>3/24000000*OO[[#This Row],[96 (30JUN1985 21:00:00)-Water Temperature (C)]]*OO[[#This Row],[38]]</f>
        <v>4.2618911504049998E-13</v>
      </c>
      <c r="AO488" s="10">
        <f>3/24000000*OO[[#This Row],[97 (01JUL1985 00:00:00)-Water Temperature (C)]]*OO[[#This Row],[39]]</f>
        <v>1.0469030434325001E-11</v>
      </c>
      <c r="AP488" s="10">
        <f>3/24000000*OO[[#This Row],[98 (01JUL1985 03:00:00)-Water Temperature (C)]]*OO[[#This Row],[40]]</f>
        <v>1.8277007198221248E-10</v>
      </c>
      <c r="AQ488" s="10">
        <f>3/24000000*OO[[#This Row],[99 (01JUL1985 06:00:00)-Water Temperature (C)]]*OO[[#This Row],[41]]</f>
        <v>2.3559456556349998E-9</v>
      </c>
      <c r="AR488" s="10">
        <f>3/24000000*OO[[#This Row],[100 (01JUL1985 09:00:00)-Water Temperature (C)]]*OO[[#This Row],[42]]</f>
        <v>2.3376358953077504E-8</v>
      </c>
      <c r="AS488" s="10">
        <f>3/24000000*OO[[#This Row],[101 (01JUL1985 12:00:00)-Water Temperature (C)]]*OO[[#This Row],[43]]</f>
        <v>1.8046410067860001E-7</v>
      </c>
      <c r="AT488" s="10">
        <f>3/24000000*OO[[#This Row],[102 (01JUL1985 15:00:00)-Water Temperature (C)]]*OO[[#This Row],[44]]</f>
        <v>1.1077448484249999E-6</v>
      </c>
      <c r="AU488" s="10">
        <f>3/24000000*OO[[#This Row],[103 (01JUL1985 18:00:00)-Water Temperature (C)]]*OO[[#This Row],[45]]</f>
        <v>5.5144607939625003E-6</v>
      </c>
      <c r="AV488" s="10">
        <f>3/24000000*OO[[#This Row],[104 (01JUL1985 21:00:00)-Water Temperature (C)]]*OO[[#This Row],[46]]</f>
        <v>2.2732810032922498E-5</v>
      </c>
      <c r="AW488" s="10">
        <f>3/24000000*OO[[#This Row],[105 (02JUL1985 00:00:00)-Water Temperature (C)]]*OO[[#This Row],[47]]</f>
        <v>7.914665343543749E-5</v>
      </c>
      <c r="AX488" s="10">
        <f>3/24000000*OO[[#This Row],[106 (02JUL1985 03:00:00)-Water Temperature (C)]]*OO[[#This Row],[48]]</f>
        <v>2.368314430066125E-4</v>
      </c>
      <c r="AY488" s="10">
        <f>3/24000000*OO[[#This Row],[107 (02JUL1985 06:00:00)-Water Temperature (C)]]*OO[[#This Row],[49]]</f>
        <v>6.2084708874375009E-4</v>
      </c>
      <c r="AZ488" s="10">
        <f>3/24000000*OO[[#This Row],[108 (02JUL1985 09:00:00)-Water Temperature (C)]]*OO[[#This Row],[50]]</f>
        <v>1.4612107653194999E-3</v>
      </c>
      <c r="BA488" s="10">
        <f>3/24000000*OO[[#This Row],[109 (02JUL1985 12:00:00)-Water Temperature (C)]]*OO[[#This Row],[51]]</f>
        <v>3.0790316677687495E-3</v>
      </c>
      <c r="BB488" s="10">
        <f>3/24000000*OO[[#This Row],[110 (02JUL1985 15:00:00)-Water Temperature (C)]]*OO[[#This Row],[52]]</f>
        <v>5.8700424222824996E-3</v>
      </c>
      <c r="BC488" s="10">
        <f>3/24000000*OO[[#This Row],[111 (02JUL1985 18:00:00)-Water Temperature (C)]]*OO[[#This Row],[53]]</f>
        <v>1.0233616511072499E-2</v>
      </c>
      <c r="BD488" s="10">
        <f>3/24000000*OO[[#This Row],[112 (02JUL1985 21:00:00)-Water Temperature (C)]]*OO[[#This Row],[54]]</f>
        <v>1.6390192966664999E-2</v>
      </c>
      <c r="BE488" s="10">
        <f>3/24000000*OO[[#This Row],[113 (03JUL1985 00:00:00)-Water Temperature (C)]]*OO[[#This Row],[55]]</f>
        <v>2.4276616929326249E-2</v>
      </c>
      <c r="BF488" s="10">
        <f>3/24000000*OO[[#This Row],[114 (03JUL1985 03:00:00)-Water Temperature (C)]]*OO[[#This Row],[56]]</f>
        <v>3.3739723503612505E-2</v>
      </c>
      <c r="BG488" s="10">
        <f>3/24000000*OO[[#This Row],[115 (03JUL1985 06:00:00)-Water Temperature (C)]]*OO[[#This Row],[57]]</f>
        <v>4.4428393113124999E-2</v>
      </c>
      <c r="BH488" s="10">
        <f>3/24000000*OO[[#This Row],[116 (03JUL1985 09:00:00)-Water Temperature (C)]]*OO[[#This Row],[58]]</f>
        <v>5.6414357162800001E-2</v>
      </c>
      <c r="BI488" s="10">
        <f>3/24000000*OO[[#This Row],[117 (03JUL1985 12:00:00)-Water Temperature (C)]]*OO[[#This Row],[59]]</f>
        <v>6.9057547558199997E-2</v>
      </c>
      <c r="BJ488" s="10">
        <f>3/24000000*OO[[#This Row],[118 (03JUL1985 15:00:00)-Water Temperature (C)]]*OO[[#This Row],[60]]</f>
        <v>8.1467625498749988E-2</v>
      </c>
      <c r="BK488" s="10">
        <f>3/24000000*OO[[#This Row],[119 (03JUL1985 18:00:00)-Water Temperature (C)]]*OO[[#This Row],[61]]</f>
        <v>9.305833124915E-2</v>
      </c>
      <c r="BL488" s="10">
        <f>3/24000000*OO[[#This Row],[120 (03JUL1985 21:00:00)-Water Temperature (C)]]*OO[[#This Row],[62]]</f>
        <v>0.10263104497484998</v>
      </c>
      <c r="BM488" s="10">
        <f>3/24000000*OO[[#This Row],[121 (04JUL1985 00:00:00)-Water Temperature (C)]]*OO[[#This Row],[63]]</f>
        <v>0.1099770244968</v>
      </c>
      <c r="BN488" s="10">
        <f>3/24000000*OO[[#This Row],[122 (04JUL1985 03:00:00)-Water Temperature (C)]]*OO[[#This Row],[64]]</f>
        <v>0.11560640582136249</v>
      </c>
      <c r="BO488" s="10">
        <f>3/24000000*OO[[#This Row],[123 (04JUL1985 06:00:00)-Water Temperature (C)]]*OO[[#This Row],[65]]</f>
        <v>0.1197729429115625</v>
      </c>
      <c r="BP488" s="10">
        <f>3/24000000*OO[[#This Row],[124 (04JUL1985 09:00:00)-Water Temperature (C)]]*OO[[#This Row],[66]]</f>
        <v>0.123315740758125</v>
      </c>
      <c r="BQ488" s="10">
        <f>3/24000000*OO[[#This Row],[125 (04JUL1985 12:00:00)-Water Temperature (C)]]*OO[[#This Row],[67]]</f>
        <v>0.12537894050062501</v>
      </c>
      <c r="BR488" s="10">
        <f>3/24000000*OO[[#This Row],[126 (04JUL1985 15:00:00)-Water Temperature (C)]]*OO[[#This Row],[68]]</f>
        <v>0.1264567994793</v>
      </c>
      <c r="BS488" s="10">
        <f>3/24000000*OO[[#This Row],[127 (04JUL1985 18:00:00)-Water Temperature (C)]]*OO[[#This Row],[69]]</f>
        <v>0.12589592960729998</v>
      </c>
      <c r="BT488" s="10">
        <f>3/24000000*OO[[#This Row],[128 (04JUL1985 21:00:00)-Water Temperature (C)]]*OO[[#This Row],[70]]</f>
        <v>0.12408833944861249</v>
      </c>
      <c r="BU488" s="10">
        <f>3/24000000*OO[[#This Row],[129 (05JUL1985 00:00:00)-Water Temperature (C)]]*OO[[#This Row],[71]]</f>
        <v>0.12153502033249999</v>
      </c>
      <c r="BV488" s="10">
        <f>3/24000000*OO[[#This Row],[130 (05JUL1985 03:00:00)-Water Temperature (C)]]*OO[[#This Row],[72]]</f>
        <v>0.11845760981835</v>
      </c>
      <c r="BW488" s="10">
        <f>3/24000000*OO[[#This Row],[131 (05JUL1985 06:00:00)-Water Temperature (C)]]*OO[[#This Row],[73]]</f>
        <v>0.11507526096762498</v>
      </c>
      <c r="BX488" s="10">
        <f>3/24000000*OO[[#This Row],[132 (05JUL1985 09:00:00)-Water Temperature (C)]]*OO[[#This Row],[74]]</f>
        <v>0.11239765101989999</v>
      </c>
      <c r="BY488" s="10">
        <f>3/24000000*OO[[#This Row],[133 (05JUL1985 12:00:00)-Water Temperature (C)]]*OO[[#This Row],[75]]</f>
        <v>0.10913862808529999</v>
      </c>
      <c r="BZ488" s="10">
        <f>3/24000000*OO[[#This Row],[134 (05JUL1985 15:00:00)-Water Temperature (C)]]*OO[[#This Row],[76]]</f>
        <v>0.10591185786140001</v>
      </c>
      <c r="CA488" s="10">
        <f>3/24000000*OO[[#This Row],[135 (05JUL1985 18:00:00)-Water Temperature (C)]]*OO[[#This Row],[77]]</f>
        <v>0.10269817668449999</v>
      </c>
      <c r="CB488" s="10">
        <f>3/24000000*OO[[#This Row],[136 (05JUL1985 21:00:00)-Water Temperature (C)]]*OO[[#This Row],[78]]</f>
        <v>9.9068260960400001E-2</v>
      </c>
      <c r="CC488" s="10">
        <f>3/24000000*OO[[#This Row],[137 (06JUL1985 00:00:00)-Water Temperature (C)]]*OO[[#This Row],[79]]</f>
        <v>9.5036000977950008E-2</v>
      </c>
      <c r="CD488" s="10">
        <f>3/24000000*OO[[#This Row],[138 (06JUL1985 03:00:00)-Water Temperature (C)]]*OO[[#This Row],[80]]</f>
        <v>9.1026244622812488E-2</v>
      </c>
      <c r="CE488" s="10">
        <f>3/24000000*OO[[#This Row],[139 (06JUL1985 06:00:00)-Water Temperature (C)]]*OO[[#This Row],[81]]</f>
        <v>8.7470546330799995E-2</v>
      </c>
      <c r="CF488" s="10">
        <f>3/24000000*OO[[#This Row],[140 (06JUL1985 09:00:00)-Water Temperature (C)]]*OO[[#This Row],[82]]</f>
        <v>8.51159784482E-2</v>
      </c>
      <c r="CG488" s="10">
        <f>3/24000000*OO[[#This Row],[141 (06JUL1985 12:00:00)-Water Temperature (C)]]*OO[[#This Row],[83]]</f>
        <v>8.2753294884649983E-2</v>
      </c>
      <c r="CH488" s="10">
        <f>3/24000000*OO[[#This Row],[142 (06JUL1985 15:00:00)-Water Temperature (C)]]*OO[[#This Row],[84]]</f>
        <v>8.0423838047474994E-2</v>
      </c>
      <c r="CI488" s="10">
        <f>3/24000000*OO[[#This Row],[143 (06JUL1985 18:00:00)-Water Temperature (C)]]*OO[[#This Row],[85]]</f>
        <v>7.8262654381537511E-2</v>
      </c>
      <c r="CJ488" s="10">
        <f>3/24000000*OO[[#This Row],[144 (06JUL1985 21:00:00)-Water Temperature (C)]]*OO[[#This Row],[86]]</f>
        <v>7.5565589765574995E-2</v>
      </c>
      <c r="CK488" s="10">
        <f>3/24000000*OO[[#This Row],[145 (07JUL1985 00:00:00)-Water Temperature (C)]]*OO[[#This Row],[87]]</f>
        <v>7.2379300331199992E-2</v>
      </c>
      <c r="CL488" s="10">
        <f>3/24000000*OO[[#This Row],[146 (07JUL1985 03:00:00)-Water Temperature (C)]]*OO[[#This Row],[88]]</f>
        <v>6.9402547034124989E-2</v>
      </c>
      <c r="CM488" s="10">
        <f>3/24000000*OO[[#This Row],[147 (07JUL1985 06:00:00)-Water Temperature (C)]]*OO[[#This Row],[89]]</f>
        <v>6.6686802761187491E-2</v>
      </c>
      <c r="CN488" s="10">
        <f>3/24000000*OO[[#This Row],[148 (07JUL1985 09:00:00)-Water Temperature (C)]]*OO[[#This Row],[90]]</f>
        <v>6.4851887019149998E-2</v>
      </c>
      <c r="CO488" s="10">
        <f>3/24000000*OO[[#This Row],[149 (07JUL1985 12:00:00)-Water Temperature (C)]]*OO[[#This Row],[91]]</f>
        <v>6.3282840727849982E-2</v>
      </c>
      <c r="CP488" s="10">
        <f>3/24000000*OO[[#This Row],[150 (07JUL1985 15:00:00)-Water Temperature (C)]]*OO[[#This Row],[92]]</f>
        <v>6.1680437375149999E-2</v>
      </c>
      <c r="CQ488" s="10">
        <f>3/24000000*OO[[#This Row],[151 (07JUL1985 18:00:00)-Water Temperature (C)]]*OO[[#This Row],[93]]</f>
        <v>6.0104449989562506E-2</v>
      </c>
      <c r="CR488" s="10">
        <f>3/24000000*OO[[#This Row],[152 (07JUL1985 21:00:00)-Water Temperature (C)]]*OO[[#This Row],[94]]</f>
        <v>5.8094151121874993E-2</v>
      </c>
      <c r="CS488" s="10">
        <f>3/24000000*OO[[#This Row],[153 (08JUL1985 00:00:00)-Water Temperature (C)]]*OO[[#This Row],[95]]</f>
        <v>5.5879433424324998E-2</v>
      </c>
      <c r="CT488" s="10">
        <f>3/24000000*OO[[#This Row],[154 (08JUL1985 03:00:00)-Water Temperature (C)]]*OO[[#This Row],[96]]</f>
        <v>5.3766006227937493E-2</v>
      </c>
      <c r="CU488" s="10">
        <f>3/24000000*OO[[#This Row],[155 (08JUL1985 06:00:00)-Water Temperature (C)]]*OO[[#This Row],[97]]</f>
        <v>5.1847450811549997E-2</v>
      </c>
      <c r="CV488" s="10">
        <f>3/24000000*OO[[#This Row],[156 (08JUL1985 09:00:00)-Water Temperature (C)]]*OO[[#This Row],[98]]</f>
        <v>5.0124635799500002E-2</v>
      </c>
      <c r="CW488" s="10">
        <f>3/24000000*OO[[#This Row],[157 (08JUL1985 12:00:00)-Water Temperature (C)]]*OO[[#This Row],[99]]</f>
        <v>4.8803329565287497E-2</v>
      </c>
    </row>
    <row r="489" spans="1:101" x14ac:dyDescent="0.35">
      <c r="A489" t="s">
        <v>496</v>
      </c>
      <c r="B489">
        <v>788.1884</v>
      </c>
      <c r="C489" s="10">
        <f>3/24*OO[[#This Row],[59 (26JUN1985 06:00:00)-Water Temperature (C)]]*OO[[#This Row],[1]]/SUM(OO[1])</f>
        <v>0</v>
      </c>
      <c r="D489" s="10">
        <f>3/24*OO[[#This Row],[60 (26JUN1985 09:00:00)-Water Temperature (C)]]*OO[[#This Row],[2]]/SUM(OO[2])</f>
        <v>0</v>
      </c>
      <c r="E489" s="10">
        <f>3/24*OO[[#This Row],[61 (26JUN1985 12:00:00)-Water Temperature (C)]]*OO[[#This Row],[3]]/SUM(OO[3])</f>
        <v>0</v>
      </c>
      <c r="F489" s="10">
        <f>3/24*OO[[#This Row],[62 (26JUN1985 15:00:00)-Water Temperature (C)]]*OO[[#This Row],[4]]/SUM(OO[4])</f>
        <v>0</v>
      </c>
      <c r="G489" s="10">
        <f>3/24*OO[[#This Row],[63 (26JUN1985 18:00:00)-Water Temperature (C)]]*OO[[#This Row],[5]]/SUM(OO[5])</f>
        <v>0</v>
      </c>
      <c r="H489" s="10">
        <f>3/24*OO[[#This Row],[64 (26JUN1985 21:00:00)-Water Temperature (C)]]*OO[[#This Row],[6]]/SUM(OO[6])</f>
        <v>0</v>
      </c>
      <c r="I489" s="10">
        <f>3/24*OO[[#This Row],[65 (27JUN1985 00:00:00)-Water Temperature (C)]]*OO[[#This Row],[7]]/SUM(OO[7])</f>
        <v>0</v>
      </c>
      <c r="J489" s="10">
        <f>3/24*OO[[#This Row],[66 (27JUN1985 03:00:00)-Water Temperature (C)]]*OO[[#This Row],[8]]/SUM(OO[8])</f>
        <v>0</v>
      </c>
      <c r="K489" s="10">
        <f>3/24*OO[[#This Row],[67 (27JUN1985 06:00:00)-Water Temperature (C)]]*OO[[#This Row],[9]]/SUM(OO[9])</f>
        <v>0</v>
      </c>
      <c r="L489" s="10">
        <f>3/24*OO[[#This Row],[68 (27JUN1985 09:00:00)-Water Temperature (C)]]*OO[[#This Row],[10]]/SUM(OO[10])</f>
        <v>0</v>
      </c>
      <c r="M489" s="10">
        <f>3/24*OO[[#This Row],[69 (27JUN1985 12:00:00)-Water Temperature (C)]]*OO[[#This Row],[11]]/SUM(OO[11])</f>
        <v>0</v>
      </c>
      <c r="N489" s="10">
        <f>3/24*OO[[#This Row],[70 (27JUN1985 15:00:00)-Water Temperature (C)]]*OO[[#This Row],[12]]/SUM(OO[12])</f>
        <v>0</v>
      </c>
      <c r="O489" s="10">
        <f>3/24*OO[[#This Row],[71 (27JUN1985 18:00:00)-Water Temperature (C)]]*OO[[#This Row],[13]]/SUM(OO[13])</f>
        <v>0</v>
      </c>
      <c r="P489" s="10">
        <f>3/24*OO[[#This Row],[72 (27JUN1985 21:00:00)-Water Temperature (C)]]*OO[[#This Row],[14]]/SUM(OO[14])</f>
        <v>0</v>
      </c>
      <c r="Q489" s="10">
        <f>3/24*OO[[#This Row],[73 (28JUN1985 00:00:00)-Water Temperature (C)]]*OO[[#This Row],[15]]/SUM(OO[15])</f>
        <v>0</v>
      </c>
      <c r="R489" s="10">
        <f>3/24*OO[[#This Row],[74 (28JUN1985 03:00:00)-Water Temperature (C)]]*OO[[#This Row],[16]]/SUM(OO[16])</f>
        <v>0</v>
      </c>
      <c r="S489" s="10">
        <f>3/24*OO[[#This Row],[75 (28JUN1985 06:00:00)-Water Temperature (C)]]*OO[[#This Row],[17]]/SUM(OO[17])</f>
        <v>0</v>
      </c>
      <c r="T489" s="10">
        <f>3/24*OO[[#This Row],[76 (28JUN1985 09:00:00)-Water Temperature (C)]]*OO[[#This Row],[18]]/SUM(OO[18])</f>
        <v>0</v>
      </c>
      <c r="U489" s="10">
        <f>3/24*OO[[#This Row],[77 (28JUN1985 12:00:00)-Water Temperature (C)]]*OO[[#This Row],[19]]/SUM(OO[19])</f>
        <v>0</v>
      </c>
      <c r="V489" s="10">
        <f>3/24000000*OO[[#This Row],[78 (28JUN1985 15:00:00)-Water Temperature (C)]]*OO[[#This Row],[20]]</f>
        <v>0</v>
      </c>
      <c r="W489" s="10">
        <f>3/24000000*OO[[#This Row],[79 (28JUN1985 18:00:00)-Water Temperature (C)]]*OO[[#This Row],[21]]</f>
        <v>0</v>
      </c>
      <c r="X489" s="10">
        <f>3/24000000*OO[[#This Row],[80 (28JUN1985 21:00:00)-Water Temperature (C)]]*OO[[#This Row],[22]]</f>
        <v>0</v>
      </c>
      <c r="Y489" s="10">
        <f>3/24000000*OO[[#This Row],[81 (29JUN1985 00:00:00)-Water Temperature (C)]]*OO[[#This Row],[23]]</f>
        <v>0</v>
      </c>
      <c r="Z489" s="10">
        <f>3/24000000*OO[[#This Row],[82 (29JUN1985 03:00:00)-Water Temperature (C)]]*OO[[#This Row],[24]]</f>
        <v>0</v>
      </c>
      <c r="AA489" s="10">
        <f>3/24000000*OO[[#This Row],[83 (29JUN1985 06:00:00)-Water Temperature (C)]]*OO[[#This Row],[25]]</f>
        <v>0</v>
      </c>
      <c r="AB489" s="10">
        <f>3/24000000*OO[[#This Row],[84 (29JUN1985 09:00:00)-Water Temperature (C)]]*OO[[#This Row],[26]]</f>
        <v>0</v>
      </c>
      <c r="AC489" s="10">
        <f>3/24000000*OO[[#This Row],[85 (29JUN1985 12:00:00)-Water Temperature (C)]]*OO[[#This Row],[27]]</f>
        <v>0</v>
      </c>
      <c r="AD489" s="10">
        <f>3/24000000*OO[[#This Row],[86 (29JUN1985 15:00:00)-Water Temperature (C)]]*OO[[#This Row],[28]]</f>
        <v>2.82637690153875E-43</v>
      </c>
      <c r="AE489" s="10">
        <f>3/24000000*OO[[#This Row],[88 (29JUN1985 21:00:00)-Water Temperature (C)]]*OO[[#This Row],[30]]</f>
        <v>1.8524563213702499E-33</v>
      </c>
      <c r="AF489" s="10">
        <f>3/24000000*OO[[#This Row],[88 (29JUN1985 21:00:00)-Water Temperature (C)]]*OO[[#This Row],[30]]</f>
        <v>1.8524563213702499E-33</v>
      </c>
      <c r="AG489" s="10">
        <f>3/24000000*OO[[#This Row],[89 (30JUN1985 00:00:00)-Water Temperature (C)]]*OO[[#This Row],[31]]</f>
        <v>1.1562241945539999E-29</v>
      </c>
      <c r="AH489" s="10">
        <f>3/24000000*OO[[#This Row],[90 (30JUN1985 03:00:00)-Water Temperature (C)]]*OO[[#This Row],[32]]</f>
        <v>2.1681929256485001E-26</v>
      </c>
      <c r="AI489" s="10">
        <f>3/24000000*OO[[#This Row],[91 (30JUN1985 06:00:00)-Water Temperature (C)]]*OO[[#This Row],[33]]</f>
        <v>1.5742658495118752E-23</v>
      </c>
      <c r="AJ489" s="10">
        <f>3/24000000*OO[[#This Row],[92 (30JUN1985 09:00:00)-Water Temperature (C)]]*OO[[#This Row],[34]]</f>
        <v>5.2670157536699998E-21</v>
      </c>
      <c r="AK489" s="10">
        <f>3/24000000*OO[[#This Row],[93 (30JUN1985 12:00:00)-Water Temperature (C)]]*OO[[#This Row],[35]]</f>
        <v>9.0626386178437509E-19</v>
      </c>
      <c r="AL489" s="10">
        <f>3/24000000*OO[[#This Row],[94 (30JUN1985 15:00:00)-Water Temperature (C)]]*OO[[#This Row],[36]]</f>
        <v>8.7557880522962505E-17</v>
      </c>
      <c r="AM489" s="10">
        <f>3/24000000*OO[[#This Row],[95 (30JUN1985 18:00:00)-Water Temperature (C)]]*OO[[#This Row],[37]]</f>
        <v>5.1245749195262506E-15</v>
      </c>
      <c r="AN489" s="10">
        <f>3/24000000*OO[[#This Row],[96 (30JUN1985 21:00:00)-Water Temperature (C)]]*OO[[#This Row],[38]]</f>
        <v>1.9341026145125E-13</v>
      </c>
      <c r="AO489" s="10">
        <f>3/24000000*OO[[#This Row],[97 (01JUL1985 00:00:00)-Water Temperature (C)]]*OO[[#This Row],[39]]</f>
        <v>4.9668379692000005E-12</v>
      </c>
      <c r="AP489" s="10">
        <f>3/24000000*OO[[#This Row],[98 (01JUL1985 03:00:00)-Water Temperature (C)]]*OO[[#This Row],[40]]</f>
        <v>9.0472156212249998E-11</v>
      </c>
      <c r="AQ489" s="10">
        <f>3/24000000*OO[[#This Row],[99 (01JUL1985 06:00:00)-Water Temperature (C)]]*OO[[#This Row],[41]]</f>
        <v>1.2145282684224999E-9</v>
      </c>
      <c r="AR489" s="10">
        <f>3/24000000*OO[[#This Row],[100 (01JUL1985 09:00:00)-Water Temperature (C)]]*OO[[#This Row],[42]]</f>
        <v>1.2523495063773749E-8</v>
      </c>
      <c r="AS489" s="10">
        <f>3/24000000*OO[[#This Row],[101 (01JUL1985 12:00:00)-Water Temperature (C)]]*OO[[#This Row],[43]]</f>
        <v>1.003218487592125E-7</v>
      </c>
      <c r="AT489" s="10">
        <f>3/24000000*OO[[#This Row],[102 (01JUL1985 15:00:00)-Water Temperature (C)]]*OO[[#This Row],[44]]</f>
        <v>6.3809481322274998E-7</v>
      </c>
      <c r="AU489" s="10">
        <f>3/24000000*OO[[#This Row],[103 (01JUL1985 18:00:00)-Water Temperature (C)]]*OO[[#This Row],[45]]</f>
        <v>3.2872719597974996E-6</v>
      </c>
      <c r="AV489" s="10">
        <f>3/24000000*OO[[#This Row],[104 (01JUL1985 21:00:00)-Water Temperature (C)]]*OO[[#This Row],[46]]</f>
        <v>1.4006166613249997E-5</v>
      </c>
      <c r="AW489" s="10">
        <f>3/24000000*OO[[#This Row],[105 (02JUL1985 00:00:00)-Water Temperature (C)]]*OO[[#This Row],[47]]</f>
        <v>5.0340993178437504E-5</v>
      </c>
      <c r="AX489" s="10">
        <f>3/24000000*OO[[#This Row],[106 (02JUL1985 03:00:00)-Water Temperature (C)]]*OO[[#This Row],[48]]</f>
        <v>1.5532323896921249E-4</v>
      </c>
      <c r="AY489" s="10">
        <f>3/24000000*OO[[#This Row],[107 (02JUL1985 06:00:00)-Water Temperature (C)]]*OO[[#This Row],[49]]</f>
        <v>4.1930657681849996E-4</v>
      </c>
      <c r="AZ489" s="10">
        <f>3/24000000*OO[[#This Row],[108 (02JUL1985 09:00:00)-Water Temperature (C)]]*OO[[#This Row],[50]]</f>
        <v>1.014634832241875E-3</v>
      </c>
      <c r="BA489" s="10">
        <f>3/24000000*OO[[#This Row],[109 (02JUL1985 12:00:00)-Water Temperature (C)]]*OO[[#This Row],[51]]</f>
        <v>2.1958435781874999E-3</v>
      </c>
      <c r="BB489" s="10">
        <f>3/24000000*OO[[#This Row],[110 (02JUL1985 15:00:00)-Water Temperature (C)]]*OO[[#This Row],[52]]</f>
        <v>4.2949242988087498E-3</v>
      </c>
      <c r="BC489" s="10">
        <f>3/24000000*OO[[#This Row],[111 (02JUL1985 18:00:00)-Water Temperature (C)]]*OO[[#This Row],[53]]</f>
        <v>7.67366967414E-3</v>
      </c>
      <c r="BD489" s="10">
        <f>3/24000000*OO[[#This Row],[112 (02JUL1985 21:00:00)-Water Temperature (C)]]*OO[[#This Row],[54]]</f>
        <v>1.2584911595777499E-2</v>
      </c>
      <c r="BE489" s="10">
        <f>3/24000000*OO[[#This Row],[113 (03JUL1985 00:00:00)-Water Temperature (C)]]*OO[[#This Row],[55]]</f>
        <v>1.9073035757489996E-2</v>
      </c>
      <c r="BF489" s="10">
        <f>3/24000000*OO[[#This Row],[114 (03JUL1985 03:00:00)-Water Temperature (C)]]*OO[[#This Row],[56]]</f>
        <v>2.7096419204442498E-2</v>
      </c>
      <c r="BG489" s="10">
        <f>3/24000000*OO[[#This Row],[115 (03JUL1985 06:00:00)-Water Temperature (C)]]*OO[[#This Row],[57]]</f>
        <v>3.6434483265812501E-2</v>
      </c>
      <c r="BH489" s="10">
        <f>3/24000000*OO[[#This Row],[116 (03JUL1985 09:00:00)-Water Temperature (C)]]*OO[[#This Row],[58]]</f>
        <v>4.7171975250649999E-2</v>
      </c>
      <c r="BI489" s="10">
        <f>3/24000000*OO[[#This Row],[117 (03JUL1985 12:00:00)-Water Temperature (C)]]*OO[[#This Row],[59]]</f>
        <v>5.8805275546874994E-2</v>
      </c>
      <c r="BJ489" s="10">
        <f>3/24000000*OO[[#This Row],[118 (03JUL1985 15:00:00)-Water Temperature (C)]]*OO[[#This Row],[60]]</f>
        <v>7.0575736428224997E-2</v>
      </c>
      <c r="BK489" s="10">
        <f>3/24000000*OO[[#This Row],[119 (03JUL1985 18:00:00)-Water Temperature (C)]]*OO[[#This Row],[61]]</f>
        <v>8.1931888230050001E-2</v>
      </c>
      <c r="BL489" s="10">
        <f>3/24000000*OO[[#This Row],[120 (03JUL1985 21:00:00)-Water Temperature (C)]]*OO[[#This Row],[62]]</f>
        <v>9.1768778936775E-2</v>
      </c>
      <c r="BM489" s="10">
        <f>3/24000000*OO[[#This Row],[121 (04JUL1985 00:00:00)-Water Temperature (C)]]*OO[[#This Row],[63]]</f>
        <v>9.9794896389299989E-2</v>
      </c>
      <c r="BN489" s="10">
        <f>3/24000000*OO[[#This Row],[122 (04JUL1985 03:00:00)-Water Temperature (C)]]*OO[[#This Row],[64]]</f>
        <v>0.10636160457879999</v>
      </c>
      <c r="BO489" s="10">
        <f>3/24000000*OO[[#This Row],[123 (04JUL1985 06:00:00)-Water Temperature (C)]]*OO[[#This Row],[65]]</f>
        <v>0.11162108320415</v>
      </c>
      <c r="BP489" s="10">
        <f>3/24000000*OO[[#This Row],[124 (04JUL1985 09:00:00)-Water Temperature (C)]]*OO[[#This Row],[66]]</f>
        <v>0.11628548828000002</v>
      </c>
      <c r="BQ489" s="10">
        <f>3/24000000*OO[[#This Row],[125 (04JUL1985 12:00:00)-Water Temperature (C)]]*OO[[#This Row],[67]]</f>
        <v>0.11954060695499999</v>
      </c>
      <c r="BR489" s="10">
        <f>3/24000000*OO[[#This Row],[126 (04JUL1985 15:00:00)-Water Temperature (C)]]*OO[[#This Row],[68]]</f>
        <v>0.12180477829556251</v>
      </c>
      <c r="BS489" s="10">
        <f>3/24000000*OO[[#This Row],[127 (04JUL1985 18:00:00)-Water Temperature (C)]]*OO[[#This Row],[69]]</f>
        <v>0.12243906554686247</v>
      </c>
      <c r="BT489" s="10">
        <f>3/24000000*OO[[#This Row],[128 (04JUL1985 21:00:00)-Water Temperature (C)]]*OO[[#This Row],[70]]</f>
        <v>0.12178450260209998</v>
      </c>
      <c r="BU489" s="10">
        <f>3/24000000*OO[[#This Row],[129 (05JUL1985 00:00:00)-Water Temperature (C)]]*OO[[#This Row],[71]]</f>
        <v>0.12029999990085001</v>
      </c>
      <c r="BV489" s="10">
        <f>3/24000000*OO[[#This Row],[130 (05JUL1985 03:00:00)-Water Temperature (C)]]*OO[[#This Row],[72]]</f>
        <v>0.1181926070675</v>
      </c>
      <c r="BW489" s="10">
        <f>3/24000000*OO[[#This Row],[131 (05JUL1985 06:00:00)-Water Temperature (C)]]*OO[[#This Row],[73]]</f>
        <v>0.11567425530665001</v>
      </c>
      <c r="BX489" s="10">
        <f>3/24000000*OO[[#This Row],[132 (05JUL1985 09:00:00)-Water Temperature (C)]]*OO[[#This Row],[74]]</f>
        <v>0.113735602315125</v>
      </c>
      <c r="BY489" s="10">
        <f>3/24000000*OO[[#This Row],[133 (05JUL1985 12:00:00)-Water Temperature (C)]]*OO[[#This Row],[75]]</f>
        <v>0.11112568212487499</v>
      </c>
      <c r="BZ489" s="10">
        <f>3/24000000*OO[[#This Row],[134 (05JUL1985 15:00:00)-Water Temperature (C)]]*OO[[#This Row],[76]]</f>
        <v>0.10847692897655001</v>
      </c>
      <c r="CA489" s="10">
        <f>3/24000000*OO[[#This Row],[135 (05JUL1985 18:00:00)-Water Temperature (C)]]*OO[[#This Row],[77]]</f>
        <v>0.1057178455521</v>
      </c>
      <c r="CB489" s="10">
        <f>3/24000000*OO[[#This Row],[136 (05JUL1985 21:00:00)-Water Temperature (C)]]*OO[[#This Row],[78]]</f>
        <v>0.10249217824715</v>
      </c>
      <c r="CC489" s="10">
        <f>3/24000000*OO[[#This Row],[137 (06JUL1985 00:00:00)-Water Temperature (C)]]*OO[[#This Row],[79]]</f>
        <v>9.8787137119124999E-2</v>
      </c>
      <c r="CD489" s="10">
        <f>3/24000000*OO[[#This Row],[138 (06JUL1985 03:00:00)-Water Temperature (C)]]*OO[[#This Row],[80]]</f>
        <v>9.5039147747112501E-2</v>
      </c>
      <c r="CE489" s="10">
        <f>3/24000000*OO[[#This Row],[139 (06JUL1985 06:00:00)-Water Temperature (C)]]*OO[[#This Row],[81]]</f>
        <v>9.1688902329962504E-2</v>
      </c>
      <c r="CF489" s="10">
        <f>3/24000000*OO[[#This Row],[140 (06JUL1985 09:00:00)-Water Temperature (C)]]*OO[[#This Row],[82]]</f>
        <v>8.9513476627162497E-2</v>
      </c>
      <c r="CG489" s="10">
        <f>3/24000000*OO[[#This Row],[141 (06JUL1985 12:00:00)-Water Temperature (C)]]*OO[[#This Row],[83]]</f>
        <v>8.7286403876300003E-2</v>
      </c>
      <c r="CH489" s="10">
        <f>3/24000000*OO[[#This Row],[142 (06JUL1985 15:00:00)-Water Temperature (C)]]*OO[[#This Row],[84]]</f>
        <v>8.5060311949924999E-2</v>
      </c>
      <c r="CI489" s="10">
        <f>3/24000000*OO[[#This Row],[143 (06JUL1985 18:00:00)-Water Temperature (C)]]*OO[[#This Row],[85]]</f>
        <v>8.2974774081249994E-2</v>
      </c>
      <c r="CJ489" s="10">
        <f>3/24000000*OO[[#This Row],[144 (06JUL1985 21:00:00)-Water Temperature (C)]]*OO[[#This Row],[86]]</f>
        <v>8.0310752420250001E-2</v>
      </c>
      <c r="CK489" s="10">
        <f>3/24000000*OO[[#This Row],[145 (07JUL1985 00:00:00)-Water Temperature (C)]]*OO[[#This Row],[87]]</f>
        <v>7.7118797248712512E-2</v>
      </c>
      <c r="CL489" s="10">
        <f>3/24000000*OO[[#This Row],[146 (07JUL1985 03:00:00)-Water Temperature (C)]]*OO[[#This Row],[88]]</f>
        <v>7.4117289340237494E-2</v>
      </c>
      <c r="CM489" s="10">
        <f>3/24000000*OO[[#This Row],[147 (07JUL1985 06:00:00)-Water Temperature (C)]]*OO[[#This Row],[89]]</f>
        <v>7.1364934099437505E-2</v>
      </c>
      <c r="CN489" s="10">
        <f>3/24000000*OO[[#This Row],[148 (07JUL1985 09:00:00)-Water Temperature (C)]]*OO[[#This Row],[90]]</f>
        <v>6.9509626907499997E-2</v>
      </c>
      <c r="CO489" s="10">
        <f>3/24000000*OO[[#This Row],[149 (07JUL1985 12:00:00)-Water Temperature (C)]]*OO[[#This Row],[91]]</f>
        <v>6.7917171687399996E-2</v>
      </c>
      <c r="CP489" s="10">
        <f>3/24000000*OO[[#This Row],[150 (07JUL1985 15:00:00)-Water Temperature (C)]]*OO[[#This Row],[92]]</f>
        <v>6.6280863674000004E-2</v>
      </c>
      <c r="CQ489" s="10">
        <f>3/24000000*OO[[#This Row],[151 (07JUL1985 18:00:00)-Water Temperature (C)]]*OO[[#This Row],[93]]</f>
        <v>6.4661077396399994E-2</v>
      </c>
      <c r="CR489" s="10">
        <f>3/24000000*OO[[#This Row],[152 (07JUL1985 21:00:00)-Water Temperature (C)]]*OO[[#This Row],[94]]</f>
        <v>6.2583121625799987E-2</v>
      </c>
      <c r="CS489" s="10">
        <f>3/24000000*OO[[#This Row],[153 (08JUL1985 00:00:00)-Water Temperature (C)]]*OO[[#This Row],[95]]</f>
        <v>6.0282964389374999E-2</v>
      </c>
      <c r="CT489" s="10">
        <f>3/24000000*OO[[#This Row],[154 (08JUL1985 03:00:00)-Water Temperature (C)]]*OO[[#This Row],[96]]</f>
        <v>5.8080203071275004E-2</v>
      </c>
      <c r="CU489" s="10">
        <f>3/24000000*OO[[#This Row],[155 (08JUL1985 06:00:00)-Water Temperature (C)]]*OO[[#This Row],[97]]</f>
        <v>5.6077073166887495E-2</v>
      </c>
      <c r="CV489" s="10">
        <f>3/24000000*OO[[#This Row],[156 (08JUL1985 09:00:00)-Water Temperature (C)]]*OO[[#This Row],[98]]</f>
        <v>5.4272213368749996E-2</v>
      </c>
      <c r="CW489" s="10">
        <f>3/24000000*OO[[#This Row],[157 (08JUL1985 12:00:00)-Water Temperature (C)]]*OO[[#This Row],[99]]</f>
        <v>5.2885910026724992E-2</v>
      </c>
    </row>
    <row r="490" spans="1:101" x14ac:dyDescent="0.35">
      <c r="A490" t="s">
        <v>497</v>
      </c>
      <c r="B490">
        <v>792.76949999999999</v>
      </c>
      <c r="C490" s="10">
        <f>3/24*OO[[#This Row],[59 (26JUN1985 06:00:00)-Water Temperature (C)]]*OO[[#This Row],[1]]/SUM(OO[1])</f>
        <v>0</v>
      </c>
      <c r="D490" s="10">
        <f>3/24*OO[[#This Row],[60 (26JUN1985 09:00:00)-Water Temperature (C)]]*OO[[#This Row],[2]]/SUM(OO[2])</f>
        <v>0</v>
      </c>
      <c r="E490" s="10">
        <f>3/24*OO[[#This Row],[61 (26JUN1985 12:00:00)-Water Temperature (C)]]*OO[[#This Row],[3]]/SUM(OO[3])</f>
        <v>0</v>
      </c>
      <c r="F490" s="10">
        <f>3/24*OO[[#This Row],[62 (26JUN1985 15:00:00)-Water Temperature (C)]]*OO[[#This Row],[4]]/SUM(OO[4])</f>
        <v>0</v>
      </c>
      <c r="G490" s="10">
        <f>3/24*OO[[#This Row],[63 (26JUN1985 18:00:00)-Water Temperature (C)]]*OO[[#This Row],[5]]/SUM(OO[5])</f>
        <v>0</v>
      </c>
      <c r="H490" s="10">
        <f>3/24*OO[[#This Row],[64 (26JUN1985 21:00:00)-Water Temperature (C)]]*OO[[#This Row],[6]]/SUM(OO[6])</f>
        <v>0</v>
      </c>
      <c r="I490" s="10">
        <f>3/24*OO[[#This Row],[65 (27JUN1985 00:00:00)-Water Temperature (C)]]*OO[[#This Row],[7]]/SUM(OO[7])</f>
        <v>0</v>
      </c>
      <c r="J490" s="10">
        <f>3/24*OO[[#This Row],[66 (27JUN1985 03:00:00)-Water Temperature (C)]]*OO[[#This Row],[8]]/SUM(OO[8])</f>
        <v>0</v>
      </c>
      <c r="K490" s="10">
        <f>3/24*OO[[#This Row],[67 (27JUN1985 06:00:00)-Water Temperature (C)]]*OO[[#This Row],[9]]/SUM(OO[9])</f>
        <v>0</v>
      </c>
      <c r="L490" s="10">
        <f>3/24*OO[[#This Row],[68 (27JUN1985 09:00:00)-Water Temperature (C)]]*OO[[#This Row],[10]]/SUM(OO[10])</f>
        <v>0</v>
      </c>
      <c r="M490" s="10">
        <f>3/24*OO[[#This Row],[69 (27JUN1985 12:00:00)-Water Temperature (C)]]*OO[[#This Row],[11]]/SUM(OO[11])</f>
        <v>0</v>
      </c>
      <c r="N490" s="10">
        <f>3/24*OO[[#This Row],[70 (27JUN1985 15:00:00)-Water Temperature (C)]]*OO[[#This Row],[12]]/SUM(OO[12])</f>
        <v>0</v>
      </c>
      <c r="O490" s="10">
        <f>3/24*OO[[#This Row],[71 (27JUN1985 18:00:00)-Water Temperature (C)]]*OO[[#This Row],[13]]/SUM(OO[13])</f>
        <v>0</v>
      </c>
      <c r="P490" s="10">
        <f>3/24*OO[[#This Row],[72 (27JUN1985 21:00:00)-Water Temperature (C)]]*OO[[#This Row],[14]]/SUM(OO[14])</f>
        <v>0</v>
      </c>
      <c r="Q490" s="10">
        <f>3/24*OO[[#This Row],[73 (28JUN1985 00:00:00)-Water Temperature (C)]]*OO[[#This Row],[15]]/SUM(OO[15])</f>
        <v>0</v>
      </c>
      <c r="R490" s="10">
        <f>3/24*OO[[#This Row],[74 (28JUN1985 03:00:00)-Water Temperature (C)]]*OO[[#This Row],[16]]/SUM(OO[16])</f>
        <v>0</v>
      </c>
      <c r="S490" s="10">
        <f>3/24*OO[[#This Row],[75 (28JUN1985 06:00:00)-Water Temperature (C)]]*OO[[#This Row],[17]]/SUM(OO[17])</f>
        <v>0</v>
      </c>
      <c r="T490" s="10">
        <f>3/24*OO[[#This Row],[76 (28JUN1985 09:00:00)-Water Temperature (C)]]*OO[[#This Row],[18]]/SUM(OO[18])</f>
        <v>0</v>
      </c>
      <c r="U490" s="10">
        <f>3/24*OO[[#This Row],[77 (28JUN1985 12:00:00)-Water Temperature (C)]]*OO[[#This Row],[19]]/SUM(OO[19])</f>
        <v>0</v>
      </c>
      <c r="V490" s="10">
        <f>3/24000000*OO[[#This Row],[78 (28JUN1985 15:00:00)-Water Temperature (C)]]*OO[[#This Row],[20]]</f>
        <v>0</v>
      </c>
      <c r="W490" s="10">
        <f>3/24000000*OO[[#This Row],[79 (28JUN1985 18:00:00)-Water Temperature (C)]]*OO[[#This Row],[21]]</f>
        <v>0</v>
      </c>
      <c r="X490" s="10">
        <f>3/24000000*OO[[#This Row],[80 (28JUN1985 21:00:00)-Water Temperature (C)]]*OO[[#This Row],[22]]</f>
        <v>0</v>
      </c>
      <c r="Y490" s="10">
        <f>3/24000000*OO[[#This Row],[81 (29JUN1985 00:00:00)-Water Temperature (C)]]*OO[[#This Row],[23]]</f>
        <v>0</v>
      </c>
      <c r="Z490" s="10">
        <f>3/24000000*OO[[#This Row],[82 (29JUN1985 03:00:00)-Water Temperature (C)]]*OO[[#This Row],[24]]</f>
        <v>0</v>
      </c>
      <c r="AA490" s="10">
        <f>3/24000000*OO[[#This Row],[83 (29JUN1985 06:00:00)-Water Temperature (C)]]*OO[[#This Row],[25]]</f>
        <v>0</v>
      </c>
      <c r="AB490" s="10">
        <f>3/24000000*OO[[#This Row],[84 (29JUN1985 09:00:00)-Water Temperature (C)]]*OO[[#This Row],[26]]</f>
        <v>0</v>
      </c>
      <c r="AC490" s="10">
        <f>3/24000000*OO[[#This Row],[85 (29JUN1985 12:00:00)-Water Temperature (C)]]*OO[[#This Row],[27]]</f>
        <v>0</v>
      </c>
      <c r="AD490" s="10">
        <f>3/24000000*OO[[#This Row],[86 (29JUN1985 15:00:00)-Water Temperature (C)]]*OO[[#This Row],[28]]</f>
        <v>6.7429598570137494E-44</v>
      </c>
      <c r="AE490" s="10">
        <f>3/24000000*OO[[#This Row],[88 (29JUN1985 21:00:00)-Water Temperature (C)]]*OO[[#This Row],[30]]</f>
        <v>5.4208371208424999E-34</v>
      </c>
      <c r="AF490" s="10">
        <f>3/24000000*OO[[#This Row],[88 (29JUN1985 21:00:00)-Water Temperature (C)]]*OO[[#This Row],[30]]</f>
        <v>5.4208371208424999E-34</v>
      </c>
      <c r="AG490" s="10">
        <f>3/24000000*OO[[#This Row],[89 (30JUN1985 00:00:00)-Water Temperature (C)]]*OO[[#This Row],[31]]</f>
        <v>3.6989649014624997E-30</v>
      </c>
      <c r="AH490" s="10">
        <f>3/24000000*OO[[#This Row],[90 (30JUN1985 03:00:00)-Water Temperature (C)]]*OO[[#This Row],[32]]</f>
        <v>7.48909685225E-27</v>
      </c>
      <c r="AI490" s="10">
        <f>3/24000000*OO[[#This Row],[91 (30JUN1985 06:00:00)-Water Temperature (C)]]*OO[[#This Row],[33]]</f>
        <v>5.8194513498337493E-24</v>
      </c>
      <c r="AJ490" s="10">
        <f>3/24000000*OO[[#This Row],[92 (30JUN1985 09:00:00)-Water Temperature (C)]]*OO[[#This Row],[34]]</f>
        <v>2.0696484721462502E-21</v>
      </c>
      <c r="AK490" s="10">
        <f>3/24000000*OO[[#This Row],[93 (30JUN1985 12:00:00)-Water Temperature (C)]]*OO[[#This Row],[35]]</f>
        <v>3.7672262347124993E-19</v>
      </c>
      <c r="AL490" s="10">
        <f>3/24000000*OO[[#This Row],[94 (30JUN1985 15:00:00)-Water Temperature (C)]]*OO[[#This Row],[36]]</f>
        <v>3.8341175735024996E-17</v>
      </c>
      <c r="AM490" s="10">
        <f>3/24000000*OO[[#This Row],[95 (30JUN1985 18:00:00)-Water Temperature (C)]]*OO[[#This Row],[37]]</f>
        <v>2.35490250177E-15</v>
      </c>
      <c r="AN490" s="10">
        <f>3/24000000*OO[[#This Row],[96 (30JUN1985 21:00:00)-Water Temperature (C)]]*OO[[#This Row],[38]]</f>
        <v>9.2987525100600011E-14</v>
      </c>
      <c r="AO490" s="10">
        <f>3/24000000*OO[[#This Row],[97 (01JUL1985 00:00:00)-Water Temperature (C)]]*OO[[#This Row],[39]]</f>
        <v>2.49229813465875E-12</v>
      </c>
      <c r="AP490" s="10">
        <f>3/24000000*OO[[#This Row],[98 (01JUL1985 03:00:00)-Water Temperature (C)]]*OO[[#This Row],[40]]</f>
        <v>4.7290459282500001E-11</v>
      </c>
      <c r="AQ490" s="10">
        <f>3/24000000*OO[[#This Row],[99 (01JUL1985 06:00:00)-Water Temperature (C)]]*OO[[#This Row],[41]]</f>
        <v>6.6012702734387485E-10</v>
      </c>
      <c r="AR490" s="10">
        <f>3/24000000*OO[[#This Row],[100 (01JUL1985 09:00:00)-Water Temperature (C)]]*OO[[#This Row],[42]]</f>
        <v>7.0636958489962497E-9</v>
      </c>
      <c r="AS490" s="10">
        <f>3/24000000*OO[[#This Row],[101 (01JUL1985 12:00:00)-Water Temperature (C)]]*OO[[#This Row],[43]]</f>
        <v>5.8638940947937501E-8</v>
      </c>
      <c r="AT490" s="10">
        <f>3/24000000*OO[[#This Row],[102 (01JUL1985 15:00:00)-Water Temperature (C)]]*OO[[#This Row],[44]]</f>
        <v>3.8598781707374999E-7</v>
      </c>
      <c r="AU490" s="10">
        <f>3/24000000*OO[[#This Row],[103 (01JUL1985 18:00:00)-Water Temperature (C)]]*OO[[#This Row],[45]]</f>
        <v>2.0553804453281248E-6</v>
      </c>
      <c r="AV490" s="10">
        <f>3/24000000*OO[[#This Row],[104 (01JUL1985 21:00:00)-Water Temperature (C)]]*OO[[#This Row],[46]]</f>
        <v>9.0406871953375011E-6</v>
      </c>
      <c r="AW490" s="10">
        <f>3/24000000*OO[[#This Row],[105 (02JUL1985 00:00:00)-Water Temperature (C)]]*OO[[#This Row],[47]]</f>
        <v>3.3506672027812502E-5</v>
      </c>
      <c r="AX490" s="10">
        <f>3/24000000*OO[[#This Row],[106 (02JUL1985 03:00:00)-Water Temperature (C)]]*OO[[#This Row],[48]]</f>
        <v>1.0648150548351251E-4</v>
      </c>
      <c r="AY490" s="10">
        <f>3/24000000*OO[[#This Row],[107 (02JUL1985 06:00:00)-Water Temperature (C)]]*OO[[#This Row],[49]]</f>
        <v>2.9570626999174995E-4</v>
      </c>
      <c r="AZ490" s="10">
        <f>3/24000000*OO[[#This Row],[108 (02JUL1985 09:00:00)-Water Temperature (C)]]*OO[[#This Row],[50]]</f>
        <v>7.3495416699999999E-4</v>
      </c>
      <c r="BA490" s="10">
        <f>3/24000000*OO[[#This Row],[109 (02JUL1985 12:00:00)-Water Temperature (C)]]*OO[[#This Row],[51]]</f>
        <v>1.6321158986805002E-3</v>
      </c>
      <c r="BB490" s="10">
        <f>3/24000000*OO[[#This Row],[110 (02JUL1985 15:00:00)-Water Temperature (C)]]*OO[[#This Row],[52]]</f>
        <v>3.2724656388525E-3</v>
      </c>
      <c r="BC490" s="10">
        <f>3/24000000*OO[[#This Row],[111 (02JUL1985 18:00:00)-Water Temperature (C)]]*OO[[#This Row],[53]]</f>
        <v>5.9875347064725004E-3</v>
      </c>
      <c r="BD490" s="10">
        <f>3/24000000*OO[[#This Row],[112 (02JUL1985 21:00:00)-Water Temperature (C)]]*OO[[#This Row],[54]]</f>
        <v>1.0047753074839998E-2</v>
      </c>
      <c r="BE490" s="10">
        <f>3/24000000*OO[[#This Row],[113 (03JUL1985 00:00:00)-Water Temperature (C)]]*OO[[#This Row],[55]]</f>
        <v>1.5570421883012501E-2</v>
      </c>
      <c r="BF490" s="10">
        <f>3/24000000*OO[[#This Row],[114 (03JUL1985 03:00:00)-Water Temperature (C)]]*OO[[#This Row],[56]]</f>
        <v>2.2596296159069999E-2</v>
      </c>
      <c r="BG490" s="10">
        <f>3/24000000*OO[[#This Row],[115 (03JUL1985 06:00:00)-Water Temperature (C)]]*OO[[#This Row],[57]]</f>
        <v>3.1006362865937505E-2</v>
      </c>
      <c r="BH490" s="10">
        <f>3/24000000*OO[[#This Row],[116 (03JUL1985 09:00:00)-Water Temperature (C)]]*OO[[#This Row],[58]]</f>
        <v>4.0910340534262499E-2</v>
      </c>
      <c r="BI490" s="10">
        <f>3/24000000*OO[[#This Row],[117 (03JUL1985 12:00:00)-Water Temperature (C)]]*OO[[#This Row],[59]]</f>
        <v>5.1913649366250002E-2</v>
      </c>
      <c r="BJ490" s="10">
        <f>3/24000000*OO[[#This Row],[118 (03JUL1985 15:00:00)-Water Temperature (C)]]*OO[[#This Row],[60]]</f>
        <v>6.3361013212175007E-2</v>
      </c>
      <c r="BK490" s="10">
        <f>3/24000000*OO[[#This Row],[119 (03JUL1985 18:00:00)-Water Temperature (C)]]*OO[[#This Row],[61]]</f>
        <v>7.4731490618049998E-2</v>
      </c>
      <c r="BL490" s="10">
        <f>3/24000000*OO[[#This Row],[120 (03JUL1985 21:00:00)-Water Temperature (C)]]*OO[[#This Row],[62]]</f>
        <v>8.4981746114100004E-2</v>
      </c>
      <c r="BM490" s="10">
        <f>3/24000000*OO[[#This Row],[121 (04JUL1985 00:00:00)-Water Temperature (C)]]*OO[[#This Row],[63]]</f>
        <v>9.3751911999112494E-2</v>
      </c>
      <c r="BN490" s="10">
        <f>3/24000000*OO[[#This Row],[122 (04JUL1985 03:00:00)-Water Temperature (C)]]*OO[[#This Row],[64]]</f>
        <v>0.1012740878050125</v>
      </c>
      <c r="BO490" s="10">
        <f>3/24000000*OO[[#This Row],[123 (04JUL1985 06:00:00)-Water Temperature (C)]]*OO[[#This Row],[65]]</f>
        <v>0.1076230912085</v>
      </c>
      <c r="BP490" s="10">
        <f>3/24000000*OO[[#This Row],[124 (04JUL1985 09:00:00)-Water Temperature (C)]]*OO[[#This Row],[66]]</f>
        <v>0.11341420397939997</v>
      </c>
      <c r="BQ490" s="10">
        <f>3/24000000*OO[[#This Row],[125 (04JUL1985 12:00:00)-Water Temperature (C)]]*OO[[#This Row],[67]]</f>
        <v>0.117846708783375</v>
      </c>
      <c r="BR490" s="10">
        <f>3/24000000*OO[[#This Row],[126 (04JUL1985 15:00:00)-Water Temperature (C)]]*OO[[#This Row],[68]]</f>
        <v>0.12127615182375</v>
      </c>
      <c r="BS490" s="10">
        <f>3/24000000*OO[[#This Row],[127 (04JUL1985 18:00:00)-Water Temperature (C)]]*OO[[#This Row],[69]]</f>
        <v>0.1230529955041</v>
      </c>
      <c r="BT490" s="10">
        <f>3/24000000*OO[[#This Row],[128 (04JUL1985 21:00:00)-Water Temperature (C)]]*OO[[#This Row],[70]]</f>
        <v>0.12347435556363751</v>
      </c>
      <c r="BU490" s="10">
        <f>3/24000000*OO[[#This Row],[129 (05JUL1985 00:00:00)-Water Temperature (C)]]*OO[[#This Row],[71]]</f>
        <v>0.12297225696599999</v>
      </c>
      <c r="BV490" s="10">
        <f>3/24000000*OO[[#This Row],[130 (05JUL1985 03:00:00)-Water Temperature (C)]]*OO[[#This Row],[72]]</f>
        <v>0.12174172119724999</v>
      </c>
      <c r="BW490" s="10">
        <f>3/24000000*OO[[#This Row],[131 (05JUL1985 06:00:00)-Water Temperature (C)]]*OO[[#This Row],[73]]</f>
        <v>0.119994944166275</v>
      </c>
      <c r="BX490" s="10">
        <f>3/24000000*OO[[#This Row],[132 (05JUL1985 09:00:00)-Water Temperature (C)]]*OO[[#This Row],[74]]</f>
        <v>0.1187273910132</v>
      </c>
      <c r="BY490" s="10">
        <f>3/24000000*OO[[#This Row],[133 (05JUL1985 12:00:00)-Water Temperature (C)]]*OO[[#This Row],[75]]</f>
        <v>0.11669289083865</v>
      </c>
      <c r="BZ490" s="10">
        <f>3/24000000*OO[[#This Row],[134 (05JUL1985 15:00:00)-Water Temperature (C)]]*OO[[#This Row],[76]]</f>
        <v>0.11452944352239999</v>
      </c>
      <c r="CA490" s="10">
        <f>3/24000000*OO[[#This Row],[135 (05JUL1985 18:00:00)-Water Temperature (C)]]*OO[[#This Row],[77]]</f>
        <v>0.11217919259609999</v>
      </c>
      <c r="CB490" s="10">
        <f>3/24000000*OO[[#This Row],[136 (05JUL1985 21:00:00)-Water Temperature (C)]]*OO[[#This Row],[78]]</f>
        <v>0.109272166647575</v>
      </c>
      <c r="CC490" s="10">
        <f>3/24000000*OO[[#This Row],[137 (06JUL1985 00:00:00)-Water Temperature (C)]]*OO[[#This Row],[79]]</f>
        <v>0.10578068226734999</v>
      </c>
      <c r="CD490" s="10">
        <f>3/24000000*OO[[#This Row],[138 (06JUL1985 03:00:00)-Water Temperature (C)]]*OO[[#This Row],[80]]</f>
        <v>0.10220256292736249</v>
      </c>
      <c r="CE490" s="10">
        <f>3/24000000*OO[[#This Row],[139 (06JUL1985 06:00:00)-Water Temperature (C)]]*OO[[#This Row],[81]]</f>
        <v>9.8965797113799991E-2</v>
      </c>
      <c r="CF490" s="10">
        <f>3/24000000*OO[[#This Row],[140 (06JUL1985 09:00:00)-Water Temperature (C)]]*OO[[#This Row],[82]]</f>
        <v>9.6915493335237496E-2</v>
      </c>
      <c r="CG490" s="10">
        <f>3/24000000*OO[[#This Row],[141 (06JUL1985 12:00:00)-Water Temperature (C)]]*OO[[#This Row],[83]]</f>
        <v>9.4772493556949999E-2</v>
      </c>
      <c r="CH490" s="10">
        <f>3/24000000*OO[[#This Row],[142 (06JUL1985 15:00:00)-Water Temperature (C)]]*OO[[#This Row],[84]]</f>
        <v>9.2596889007262484E-2</v>
      </c>
      <c r="CI490" s="10">
        <f>3/24000000*OO[[#This Row],[143 (06JUL1985 18:00:00)-Water Temperature (C)]]*OO[[#This Row],[85]]</f>
        <v>9.0536239153399992E-2</v>
      </c>
      <c r="CJ490" s="10">
        <f>3/24000000*OO[[#This Row],[144 (06JUL1985 21:00:00)-Water Temperature (C)]]*OO[[#This Row],[86]]</f>
        <v>8.7836962829200005E-2</v>
      </c>
      <c r="CK490" s="10">
        <f>3/24000000*OO[[#This Row],[145 (07JUL1985 00:00:00)-Water Temperature (C)]]*OO[[#This Row],[87]]</f>
        <v>8.4548726296650001E-2</v>
      </c>
      <c r="CL490" s="10">
        <f>3/24000000*OO[[#This Row],[146 (07JUL1985 03:00:00)-Water Temperature (C)]]*OO[[#This Row],[88]]</f>
        <v>8.1436006374262501E-2</v>
      </c>
      <c r="CM490" s="10">
        <f>3/24000000*OO[[#This Row],[147 (07JUL1985 06:00:00)-Water Temperature (C)]]*OO[[#This Row],[89]]</f>
        <v>7.8566138990000006E-2</v>
      </c>
      <c r="CN490" s="10">
        <f>3/24000000*OO[[#This Row],[148 (07JUL1985 09:00:00)-Water Temperature (C)]]*OO[[#This Row],[90]]</f>
        <v>7.6637661582100003E-2</v>
      </c>
      <c r="CO490" s="10">
        <f>3/24000000*OO[[#This Row],[149 (07JUL1985 12:00:00)-Water Temperature (C)]]*OO[[#This Row],[91]]</f>
        <v>7.4976956573125003E-2</v>
      </c>
      <c r="CP490" s="10">
        <f>3/24000000*OO[[#This Row],[150 (07JUL1985 15:00:00)-Water Temperature (C)]]*OO[[#This Row],[92]]</f>
        <v>7.3261071871424999E-2</v>
      </c>
      <c r="CQ490" s="10">
        <f>3/24000000*OO[[#This Row],[151 (07JUL1985 18:00:00)-Water Temperature (C)]]*OO[[#This Row],[93]]</f>
        <v>7.1552729565374992E-2</v>
      </c>
      <c r="CR490" s="10">
        <f>3/24000000*OO[[#This Row],[152 (07JUL1985 21:00:00)-Water Temperature (C)]]*OO[[#This Row],[94]]</f>
        <v>6.9345149451524993E-2</v>
      </c>
      <c r="CS490" s="10">
        <f>3/24000000*OO[[#This Row],[153 (08JUL1985 00:00:00)-Water Temperature (C)]]*OO[[#This Row],[95]]</f>
        <v>6.688779448349999E-2</v>
      </c>
      <c r="CT490" s="10">
        <f>3/24000000*OO[[#This Row],[154 (08JUL1985 03:00:00)-Water Temperature (C)]]*OO[[#This Row],[96]]</f>
        <v>6.4526912739062497E-2</v>
      </c>
      <c r="CU490" s="10">
        <f>3/24000000*OO[[#This Row],[155 (08JUL1985 06:00:00)-Water Temperature (C)]]*OO[[#This Row],[97]]</f>
        <v>6.2373816725325E-2</v>
      </c>
      <c r="CV490" s="10">
        <f>3/24000000*OO[[#This Row],[156 (08JUL1985 09:00:00)-Water Temperature (C)]]*OO[[#This Row],[98]]</f>
        <v>6.0428915809374997E-2</v>
      </c>
      <c r="CW490" s="10">
        <f>3/24000000*OO[[#This Row],[157 (08JUL1985 12:00:00)-Water Temperature (C)]]*OO[[#This Row],[99]]</f>
        <v>5.893238929795E-2</v>
      </c>
    </row>
    <row r="491" spans="1:101" x14ac:dyDescent="0.35">
      <c r="A491" t="s">
        <v>498</v>
      </c>
      <c r="B491">
        <v>778.55070000000001</v>
      </c>
      <c r="C491" s="10">
        <f>3/24*OO[[#This Row],[59 (26JUN1985 06:00:00)-Water Temperature (C)]]*OO[[#This Row],[1]]/SUM(OO[1])</f>
        <v>0</v>
      </c>
      <c r="D491" s="10">
        <f>3/24*OO[[#This Row],[60 (26JUN1985 09:00:00)-Water Temperature (C)]]*OO[[#This Row],[2]]/SUM(OO[2])</f>
        <v>0</v>
      </c>
      <c r="E491" s="10">
        <f>3/24*OO[[#This Row],[61 (26JUN1985 12:00:00)-Water Temperature (C)]]*OO[[#This Row],[3]]/SUM(OO[3])</f>
        <v>0</v>
      </c>
      <c r="F491" s="10">
        <f>3/24*OO[[#This Row],[62 (26JUN1985 15:00:00)-Water Temperature (C)]]*OO[[#This Row],[4]]/SUM(OO[4])</f>
        <v>0</v>
      </c>
      <c r="G491" s="10">
        <f>3/24*OO[[#This Row],[63 (26JUN1985 18:00:00)-Water Temperature (C)]]*OO[[#This Row],[5]]/SUM(OO[5])</f>
        <v>0</v>
      </c>
      <c r="H491" s="10">
        <f>3/24*OO[[#This Row],[64 (26JUN1985 21:00:00)-Water Temperature (C)]]*OO[[#This Row],[6]]/SUM(OO[6])</f>
        <v>0</v>
      </c>
      <c r="I491" s="10">
        <f>3/24*OO[[#This Row],[65 (27JUN1985 00:00:00)-Water Temperature (C)]]*OO[[#This Row],[7]]/SUM(OO[7])</f>
        <v>0</v>
      </c>
      <c r="J491" s="10">
        <f>3/24*OO[[#This Row],[66 (27JUN1985 03:00:00)-Water Temperature (C)]]*OO[[#This Row],[8]]/SUM(OO[8])</f>
        <v>0</v>
      </c>
      <c r="K491" s="10">
        <f>3/24*OO[[#This Row],[67 (27JUN1985 06:00:00)-Water Temperature (C)]]*OO[[#This Row],[9]]/SUM(OO[9])</f>
        <v>0</v>
      </c>
      <c r="L491" s="10">
        <f>3/24*OO[[#This Row],[68 (27JUN1985 09:00:00)-Water Temperature (C)]]*OO[[#This Row],[10]]/SUM(OO[10])</f>
        <v>0</v>
      </c>
      <c r="M491" s="10">
        <f>3/24*OO[[#This Row],[69 (27JUN1985 12:00:00)-Water Temperature (C)]]*OO[[#This Row],[11]]/SUM(OO[11])</f>
        <v>0</v>
      </c>
      <c r="N491" s="10">
        <f>3/24*OO[[#This Row],[70 (27JUN1985 15:00:00)-Water Temperature (C)]]*OO[[#This Row],[12]]/SUM(OO[12])</f>
        <v>0</v>
      </c>
      <c r="O491" s="10">
        <f>3/24*OO[[#This Row],[71 (27JUN1985 18:00:00)-Water Temperature (C)]]*OO[[#This Row],[13]]/SUM(OO[13])</f>
        <v>0</v>
      </c>
      <c r="P491" s="10">
        <f>3/24*OO[[#This Row],[72 (27JUN1985 21:00:00)-Water Temperature (C)]]*OO[[#This Row],[14]]/SUM(OO[14])</f>
        <v>0</v>
      </c>
      <c r="Q491" s="10">
        <f>3/24*OO[[#This Row],[73 (28JUN1985 00:00:00)-Water Temperature (C)]]*OO[[#This Row],[15]]/SUM(OO[15])</f>
        <v>0</v>
      </c>
      <c r="R491" s="10">
        <f>3/24*OO[[#This Row],[74 (28JUN1985 03:00:00)-Water Temperature (C)]]*OO[[#This Row],[16]]/SUM(OO[16])</f>
        <v>0</v>
      </c>
      <c r="S491" s="10">
        <f>3/24*OO[[#This Row],[75 (28JUN1985 06:00:00)-Water Temperature (C)]]*OO[[#This Row],[17]]/SUM(OO[17])</f>
        <v>0</v>
      </c>
      <c r="T491" s="10">
        <f>3/24*OO[[#This Row],[76 (28JUN1985 09:00:00)-Water Temperature (C)]]*OO[[#This Row],[18]]/SUM(OO[18])</f>
        <v>0</v>
      </c>
      <c r="U491" s="10">
        <f>3/24*OO[[#This Row],[77 (28JUN1985 12:00:00)-Water Temperature (C)]]*OO[[#This Row],[19]]/SUM(OO[19])</f>
        <v>0</v>
      </c>
      <c r="V491" s="10">
        <f>3/24000000*OO[[#This Row],[78 (28JUN1985 15:00:00)-Water Temperature (C)]]*OO[[#This Row],[20]]</f>
        <v>0</v>
      </c>
      <c r="W491" s="10">
        <f>3/24000000*OO[[#This Row],[79 (28JUN1985 18:00:00)-Water Temperature (C)]]*OO[[#This Row],[21]]</f>
        <v>0</v>
      </c>
      <c r="X491" s="10">
        <f>3/24000000*OO[[#This Row],[80 (28JUN1985 21:00:00)-Water Temperature (C)]]*OO[[#This Row],[22]]</f>
        <v>0</v>
      </c>
      <c r="Y491" s="10">
        <f>3/24000000*OO[[#This Row],[81 (29JUN1985 00:00:00)-Water Temperature (C)]]*OO[[#This Row],[23]]</f>
        <v>0</v>
      </c>
      <c r="Z491" s="10">
        <f>3/24000000*OO[[#This Row],[82 (29JUN1985 03:00:00)-Water Temperature (C)]]*OO[[#This Row],[24]]</f>
        <v>0</v>
      </c>
      <c r="AA491" s="10">
        <f>3/24000000*OO[[#This Row],[83 (29JUN1985 06:00:00)-Water Temperature (C)]]*OO[[#This Row],[25]]</f>
        <v>0</v>
      </c>
      <c r="AB491" s="10">
        <f>3/24000000*OO[[#This Row],[84 (29JUN1985 09:00:00)-Water Temperature (C)]]*OO[[#This Row],[26]]</f>
        <v>0</v>
      </c>
      <c r="AC491" s="10">
        <f>3/24000000*OO[[#This Row],[85 (29JUN1985 12:00:00)-Water Temperature (C)]]*OO[[#This Row],[27]]</f>
        <v>0</v>
      </c>
      <c r="AD491" s="10">
        <f>3/24000000*OO[[#This Row],[86 (29JUN1985 15:00:00)-Water Temperature (C)]]*OO[[#This Row],[28]]</f>
        <v>0</v>
      </c>
      <c r="AE491" s="10">
        <f>3/24000000*OO[[#This Row],[88 (29JUN1985 21:00:00)-Water Temperature (C)]]*OO[[#This Row],[30]]</f>
        <v>1.498295502857E-34</v>
      </c>
      <c r="AF491" s="10">
        <f>3/24000000*OO[[#This Row],[88 (29JUN1985 21:00:00)-Water Temperature (C)]]*OO[[#This Row],[30]]</f>
        <v>1.498295502857E-34</v>
      </c>
      <c r="AG491" s="10">
        <f>3/24000000*OO[[#This Row],[89 (30JUN1985 00:00:00)-Water Temperature (C)]]*OO[[#This Row],[31]]</f>
        <v>1.1217669928657499E-30</v>
      </c>
      <c r="AH491" s="10">
        <f>3/24000000*OO[[#This Row],[90 (30JUN1985 03:00:00)-Water Temperature (C)]]*OO[[#This Row],[32]]</f>
        <v>2.4561006668999998E-27</v>
      </c>
      <c r="AI491" s="10">
        <f>3/24000000*OO[[#This Row],[91 (30JUN1985 06:00:00)-Water Temperature (C)]]*OO[[#This Row],[33]]</f>
        <v>2.0448916637659997E-24</v>
      </c>
      <c r="AJ491" s="10">
        <f>3/24000000*OO[[#This Row],[92 (30JUN1985 09:00:00)-Water Temperature (C)]]*OO[[#This Row],[34]]</f>
        <v>7.7363438600799996E-22</v>
      </c>
      <c r="AK491" s="10">
        <f>3/24000000*OO[[#This Row],[93 (30JUN1985 12:00:00)-Water Temperature (C)]]*OO[[#This Row],[35]]</f>
        <v>1.4904521076201249E-19</v>
      </c>
      <c r="AL491" s="10">
        <f>3/24000000*OO[[#This Row],[94 (30JUN1985 15:00:00)-Water Temperature (C)]]*OO[[#This Row],[36]]</f>
        <v>1.59856169514025E-17</v>
      </c>
      <c r="AM491" s="10">
        <f>3/24000000*OO[[#This Row],[95 (30JUN1985 18:00:00)-Water Temperature (C)]]*OO[[#This Row],[37]]</f>
        <v>1.0306421902035E-15</v>
      </c>
      <c r="AN491" s="10">
        <f>3/24000000*OO[[#This Row],[96 (30JUN1985 21:00:00)-Water Temperature (C)]]*OO[[#This Row],[38]]</f>
        <v>4.2585436910949998E-14</v>
      </c>
      <c r="AO491" s="10">
        <f>3/24000000*OO[[#This Row],[97 (01JUL1985 00:00:00)-Water Temperature (C)]]*OO[[#This Row],[39]]</f>
        <v>1.1912952585279999E-12</v>
      </c>
      <c r="AP491" s="10">
        <f>3/24000000*OO[[#This Row],[98 (01JUL1985 03:00:00)-Water Temperature (C)]]*OO[[#This Row],[40]]</f>
        <v>2.3544955560957497E-11</v>
      </c>
      <c r="AQ491" s="10">
        <f>3/24000000*OO[[#This Row],[99 (01JUL1985 06:00:00)-Water Temperature (C)]]*OO[[#This Row],[41]]</f>
        <v>3.4172314817062494E-10</v>
      </c>
      <c r="AR491" s="10">
        <f>3/24000000*OO[[#This Row],[100 (01JUL1985 09:00:00)-Water Temperature (C)]]*OO[[#This Row],[42]]</f>
        <v>3.7941456400049997E-9</v>
      </c>
      <c r="AS491" s="10">
        <f>3/24000000*OO[[#This Row],[101 (01JUL1985 12:00:00)-Water Temperature (C)]]*OO[[#This Row],[43]]</f>
        <v>3.2636508974799998E-8</v>
      </c>
      <c r="AT491" s="10">
        <f>3/24000000*OO[[#This Row],[102 (01JUL1985 15:00:00)-Water Temperature (C)]]*OO[[#This Row],[44]]</f>
        <v>2.2229688853933749E-7</v>
      </c>
      <c r="AU491" s="10">
        <f>3/24000000*OO[[#This Row],[103 (01JUL1985 18:00:00)-Water Temperature (C)]]*OO[[#This Row],[45]]</f>
        <v>1.2234159641545E-6</v>
      </c>
      <c r="AV491" s="10">
        <f>3/24000000*OO[[#This Row],[104 (01JUL1985 21:00:00)-Water Temperature (C)]]*OO[[#This Row],[46]]</f>
        <v>5.5547373182099994E-6</v>
      </c>
      <c r="AW491" s="10">
        <f>3/24000000*OO[[#This Row],[105 (02JUL1985 00:00:00)-Water Temperature (C)]]*OO[[#This Row],[47]]</f>
        <v>2.1225944722578749E-5</v>
      </c>
      <c r="AX491" s="10">
        <f>3/24000000*OO[[#This Row],[106 (02JUL1985 03:00:00)-Water Temperature (C)]]*OO[[#This Row],[48]]</f>
        <v>6.9468411885499997E-5</v>
      </c>
      <c r="AY491" s="10">
        <f>3/24000000*OO[[#This Row],[107 (02JUL1985 06:00:00)-Water Temperature (C)]]*OO[[#This Row],[49]]</f>
        <v>1.9844115106601248E-4</v>
      </c>
      <c r="AZ491" s="10">
        <f>3/24000000*OO[[#This Row],[108 (02JUL1985 09:00:00)-Water Temperature (C)]]*OO[[#This Row],[50]]</f>
        <v>5.0656691623950003E-4</v>
      </c>
      <c r="BA491" s="10">
        <f>3/24000000*OO[[#This Row],[109 (02JUL1985 12:00:00)-Water Temperature (C)]]*OO[[#This Row],[51]]</f>
        <v>1.1543127315259999E-3</v>
      </c>
      <c r="BB491" s="10">
        <f>3/24000000*OO[[#This Row],[110 (02JUL1985 15:00:00)-Water Temperature (C)]]*OO[[#This Row],[52]]</f>
        <v>2.3726435772698749E-3</v>
      </c>
      <c r="BC491" s="10">
        <f>3/24000000*OO[[#This Row],[111 (02JUL1985 18:00:00)-Water Temperature (C)]]*OO[[#This Row],[53]]</f>
        <v>4.4459695283849991E-3</v>
      </c>
      <c r="BD491" s="10">
        <f>3/24000000*OO[[#This Row],[112 (02JUL1985 21:00:00)-Water Temperature (C)]]*OO[[#This Row],[54]]</f>
        <v>7.634863176779999E-3</v>
      </c>
      <c r="BE491" s="10">
        <f>3/24000000*OO[[#This Row],[113 (03JUL1985 00:00:00)-Water Temperature (C)]]*OO[[#This Row],[55]]</f>
        <v>1.2098424631372499E-2</v>
      </c>
      <c r="BF491" s="10">
        <f>3/24000000*OO[[#This Row],[114 (03JUL1985 03:00:00)-Water Temperature (C)]]*OO[[#This Row],[56]]</f>
        <v>1.7937209666503751E-2</v>
      </c>
      <c r="BG491" s="10">
        <f>3/24000000*OO[[#This Row],[115 (03JUL1985 06:00:00)-Water Temperature (C)]]*OO[[#This Row],[57]]</f>
        <v>2.5120502062809996E-2</v>
      </c>
      <c r="BH491" s="10">
        <f>3/24000000*OO[[#This Row],[116 (03JUL1985 09:00:00)-Water Temperature (C)]]*OO[[#This Row],[58]]</f>
        <v>3.3782251106574998E-2</v>
      </c>
      <c r="BI491" s="10">
        <f>3/24000000*OO[[#This Row],[117 (03JUL1985 12:00:00)-Water Temperature (C)]]*OO[[#This Row],[59]]</f>
        <v>4.3644411811124995E-2</v>
      </c>
      <c r="BJ491" s="10">
        <f>3/24000000*OO[[#This Row],[118 (03JUL1985 15:00:00)-Water Temperature (C)]]*OO[[#This Row],[60]]</f>
        <v>5.4181928431049992E-2</v>
      </c>
      <c r="BK491" s="10">
        <f>3/24000000*OO[[#This Row],[119 (03JUL1985 18:00:00)-Water Temperature (C)]]*OO[[#This Row],[61]]</f>
        <v>6.4938849158849996E-2</v>
      </c>
      <c r="BL491" s="10">
        <f>3/24000000*OO[[#This Row],[120 (03JUL1985 21:00:00)-Water Temperature (C)]]*OO[[#This Row],[62]]</f>
        <v>7.4985376018687488E-2</v>
      </c>
      <c r="BM491" s="10">
        <f>3/24000000*OO[[#This Row],[121 (04JUL1985 00:00:00)-Water Temperature (C)]]*OO[[#This Row],[63]]</f>
        <v>8.3931434840574984E-2</v>
      </c>
      <c r="BN491" s="10">
        <f>3/24000000*OO[[#This Row],[122 (04JUL1985 03:00:00)-Water Temperature (C)]]*OO[[#This Row],[64]]</f>
        <v>9.1899669077337501E-2</v>
      </c>
      <c r="BO491" s="10">
        <f>3/24000000*OO[[#This Row],[123 (04JUL1985 06:00:00)-Water Temperature (C)]]*OO[[#This Row],[65]]</f>
        <v>9.8898646163299977E-2</v>
      </c>
      <c r="BP491" s="10">
        <f>3/24000000*OO[[#This Row],[124 (04JUL1985 09:00:00)-Water Temperature (C)]]*OO[[#This Row],[66]]</f>
        <v>0.1054252759811375</v>
      </c>
      <c r="BQ491" s="10">
        <f>3/24000000*OO[[#This Row],[125 (04JUL1985 12:00:00)-Water Temperature (C)]]*OO[[#This Row],[67]]</f>
        <v>0.11072841446442501</v>
      </c>
      <c r="BR491" s="10">
        <f>3/24000000*OO[[#This Row],[126 (04JUL1985 15:00:00)-Water Temperature (C)]]*OO[[#This Row],[68]]</f>
        <v>0.1150863335268125</v>
      </c>
      <c r="BS491" s="10">
        <f>3/24000000*OO[[#This Row],[127 (04JUL1985 18:00:00)-Water Temperature (C)]]*OO[[#This Row],[69]]</f>
        <v>0.11786436735993749</v>
      </c>
      <c r="BT491" s="10">
        <f>3/24000000*OO[[#This Row],[128 (04JUL1985 21:00:00)-Water Temperature (C)]]*OO[[#This Row],[70]]</f>
        <v>0.119301454914075</v>
      </c>
      <c r="BU491" s="10">
        <f>3/24000000*OO[[#This Row],[129 (05JUL1985 00:00:00)-Water Temperature (C)]]*OO[[#This Row],[71]]</f>
        <v>0.1197792863575</v>
      </c>
      <c r="BV491" s="10">
        <f>3/24000000*OO[[#This Row],[130 (05JUL1985 03:00:00)-Water Temperature (C)]]*OO[[#This Row],[72]]</f>
        <v>0.11947171791329998</v>
      </c>
      <c r="BW491" s="10">
        <f>3/24000000*OO[[#This Row],[131 (05JUL1985 06:00:00)-Water Temperature (C)]]*OO[[#This Row],[73]]</f>
        <v>0.11857435988369999</v>
      </c>
      <c r="BX491" s="10">
        <f>3/24000000*OO[[#This Row],[132 (05JUL1985 09:00:00)-Water Temperature (C)]]*OO[[#This Row],[74]]</f>
        <v>0.11804397306577499</v>
      </c>
      <c r="BY491" s="10">
        <f>3/24000000*OO[[#This Row],[133 (05JUL1985 12:00:00)-Water Temperature (C)]]*OO[[#This Row],[75]]</f>
        <v>0.11669747662612498</v>
      </c>
      <c r="BZ491" s="10">
        <f>3/24000000*OO[[#This Row],[134 (05JUL1985 15:00:00)-Water Temperature (C)]]*OO[[#This Row],[76]]</f>
        <v>0.11513807282032498</v>
      </c>
      <c r="CA491" s="10">
        <f>3/24000000*OO[[#This Row],[135 (05JUL1985 18:00:00)-Water Temperature (C)]]*OO[[#This Row],[77]]</f>
        <v>0.1133274868435</v>
      </c>
      <c r="CB491" s="10">
        <f>3/24000000*OO[[#This Row],[136 (05JUL1985 21:00:00)-Water Temperature (C)]]*OO[[#This Row],[78]]</f>
        <v>0.11089806113122501</v>
      </c>
      <c r="CC491" s="10">
        <f>3/24000000*OO[[#This Row],[137 (06JUL1985 00:00:00)-Water Temperature (C)]]*OO[[#This Row],[79]]</f>
        <v>0.10783255908678749</v>
      </c>
      <c r="CD491" s="10">
        <f>3/24000000*OO[[#This Row],[138 (06JUL1985 03:00:00)-Water Temperature (C)]]*OO[[#This Row],[80]]</f>
        <v>0.1045903959562</v>
      </c>
      <c r="CE491" s="10">
        <f>3/24000000*OO[[#This Row],[139 (06JUL1985 06:00:00)-Water Temperature (C)]]*OO[[#This Row],[81]]</f>
        <v>0.10164650187959999</v>
      </c>
      <c r="CF491" s="10">
        <f>3/24000000*OO[[#This Row],[140 (06JUL1985 09:00:00)-Water Temperature (C)]]*OO[[#This Row],[82]]</f>
        <v>9.98391116016E-2</v>
      </c>
      <c r="CG491" s="10">
        <f>3/24000000*OO[[#This Row],[141 (06JUL1985 12:00:00)-Water Temperature (C)]]*OO[[#This Row],[83]]</f>
        <v>9.7901939218050002E-2</v>
      </c>
      <c r="CH491" s="10">
        <f>3/24000000*OO[[#This Row],[142 (06JUL1985 15:00:00)-Water Temperature (C)]]*OO[[#This Row],[84]]</f>
        <v>9.5901508890000001E-2</v>
      </c>
      <c r="CI491" s="10">
        <f>3/24000000*OO[[#This Row],[143 (06JUL1985 18:00:00)-Water Temperature (C)]]*OO[[#This Row],[85]]</f>
        <v>9.3981052358187503E-2</v>
      </c>
      <c r="CJ491" s="10">
        <f>3/24000000*OO[[#This Row],[144 (06JUL1985 21:00:00)-Water Temperature (C)]]*OO[[#This Row],[86]]</f>
        <v>9.139446244735E-2</v>
      </c>
      <c r="CK491" s="10">
        <f>3/24000000*OO[[#This Row],[145 (07JUL1985 00:00:00)-Water Temperature (C)]]*OO[[#This Row],[87]]</f>
        <v>8.8179190242312508E-2</v>
      </c>
      <c r="CL491" s="10">
        <f>3/24000000*OO[[#This Row],[146 (07JUL1985 03:00:00)-Water Temperature (C)]]*OO[[#This Row],[88]]</f>
        <v>8.5114071335299996E-2</v>
      </c>
      <c r="CM491" s="10">
        <f>3/24000000*OO[[#This Row],[147 (07JUL1985 06:00:00)-Water Temperature (C)]]*OO[[#This Row],[89]]</f>
        <v>8.2273117706649995E-2</v>
      </c>
      <c r="CN491" s="10">
        <f>3/24000000*OO[[#This Row],[148 (07JUL1985 09:00:00)-Water Temperature (C)]]*OO[[#This Row],[90]]</f>
        <v>8.0372382899599998E-2</v>
      </c>
      <c r="CO491" s="10">
        <f>3/24000000*OO[[#This Row],[149 (07JUL1985 12:00:00)-Water Temperature (C)]]*OO[[#This Row],[91]]</f>
        <v>7.8731649354487496E-2</v>
      </c>
      <c r="CP491" s="10">
        <f>3/24000000*OO[[#This Row],[150 (07JUL1985 15:00:00)-Water Temperature (C)]]*OO[[#This Row],[92]]</f>
        <v>7.7025601492025003E-2</v>
      </c>
      <c r="CQ491" s="10">
        <f>3/24000000*OO[[#This Row],[151 (07JUL1985 18:00:00)-Water Temperature (C)]]*OO[[#This Row],[93]]</f>
        <v>7.5317868711712491E-2</v>
      </c>
      <c r="CR491" s="10">
        <f>3/24000000*OO[[#This Row],[152 (07JUL1985 21:00:00)-Water Temperature (C)]]*OO[[#This Row],[94]]</f>
        <v>7.3090255830462497E-2</v>
      </c>
      <c r="CS491" s="10">
        <f>3/24000000*OO[[#This Row],[153 (08JUL1985 00:00:00)-Water Temperature (C)]]*OO[[#This Row],[95]]</f>
        <v>7.0596925317749998E-2</v>
      </c>
      <c r="CT491" s="10">
        <f>3/24000000*OO[[#This Row],[154 (08JUL1985 03:00:00)-Water Temperature (C)]]*OO[[#This Row],[96]]</f>
        <v>6.8191969815675005E-2</v>
      </c>
      <c r="CU491" s="10">
        <f>3/24000000*OO[[#This Row],[155 (08JUL1985 06:00:00)-Water Temperature (C)]]*OO[[#This Row],[97]]</f>
        <v>6.5991014758537497E-2</v>
      </c>
      <c r="CV491" s="10">
        <f>3/24000000*OO[[#This Row],[156 (08JUL1985 09:00:00)-Water Temperature (C)]]*OO[[#This Row],[98]]</f>
        <v>6.3998845409587488E-2</v>
      </c>
      <c r="CW491" s="10">
        <f>3/24000000*OO[[#This Row],[157 (08JUL1985 12:00:00)-Water Temperature (C)]]*OO[[#This Row],[99]]</f>
        <v>6.2463781899924999E-2</v>
      </c>
    </row>
    <row r="492" spans="1:101" x14ac:dyDescent="0.35">
      <c r="A492" t="s">
        <v>499</v>
      </c>
      <c r="B492">
        <v>794.19899999999996</v>
      </c>
      <c r="C492" s="10">
        <f>3/24*OO[[#This Row],[59 (26JUN1985 06:00:00)-Water Temperature (C)]]*OO[[#This Row],[1]]/SUM(OO[1])</f>
        <v>0</v>
      </c>
      <c r="D492" s="10">
        <f>3/24*OO[[#This Row],[60 (26JUN1985 09:00:00)-Water Temperature (C)]]*OO[[#This Row],[2]]/SUM(OO[2])</f>
        <v>0</v>
      </c>
      <c r="E492" s="10">
        <f>3/24*OO[[#This Row],[61 (26JUN1985 12:00:00)-Water Temperature (C)]]*OO[[#This Row],[3]]/SUM(OO[3])</f>
        <v>0</v>
      </c>
      <c r="F492" s="10">
        <f>3/24*OO[[#This Row],[62 (26JUN1985 15:00:00)-Water Temperature (C)]]*OO[[#This Row],[4]]/SUM(OO[4])</f>
        <v>0</v>
      </c>
      <c r="G492" s="10">
        <f>3/24*OO[[#This Row],[63 (26JUN1985 18:00:00)-Water Temperature (C)]]*OO[[#This Row],[5]]/SUM(OO[5])</f>
        <v>0</v>
      </c>
      <c r="H492" s="10">
        <f>3/24*OO[[#This Row],[64 (26JUN1985 21:00:00)-Water Temperature (C)]]*OO[[#This Row],[6]]/SUM(OO[6])</f>
        <v>0</v>
      </c>
      <c r="I492" s="10">
        <f>3/24*OO[[#This Row],[65 (27JUN1985 00:00:00)-Water Temperature (C)]]*OO[[#This Row],[7]]/SUM(OO[7])</f>
        <v>0</v>
      </c>
      <c r="J492" s="10">
        <f>3/24*OO[[#This Row],[66 (27JUN1985 03:00:00)-Water Temperature (C)]]*OO[[#This Row],[8]]/SUM(OO[8])</f>
        <v>0</v>
      </c>
      <c r="K492" s="10">
        <f>3/24*OO[[#This Row],[67 (27JUN1985 06:00:00)-Water Temperature (C)]]*OO[[#This Row],[9]]/SUM(OO[9])</f>
        <v>0</v>
      </c>
      <c r="L492" s="10">
        <f>3/24*OO[[#This Row],[68 (27JUN1985 09:00:00)-Water Temperature (C)]]*OO[[#This Row],[10]]/SUM(OO[10])</f>
        <v>0</v>
      </c>
      <c r="M492" s="10">
        <f>3/24*OO[[#This Row],[69 (27JUN1985 12:00:00)-Water Temperature (C)]]*OO[[#This Row],[11]]/SUM(OO[11])</f>
        <v>0</v>
      </c>
      <c r="N492" s="10">
        <f>3/24*OO[[#This Row],[70 (27JUN1985 15:00:00)-Water Temperature (C)]]*OO[[#This Row],[12]]/SUM(OO[12])</f>
        <v>0</v>
      </c>
      <c r="O492" s="10">
        <f>3/24*OO[[#This Row],[71 (27JUN1985 18:00:00)-Water Temperature (C)]]*OO[[#This Row],[13]]/SUM(OO[13])</f>
        <v>0</v>
      </c>
      <c r="P492" s="10">
        <f>3/24*OO[[#This Row],[72 (27JUN1985 21:00:00)-Water Temperature (C)]]*OO[[#This Row],[14]]/SUM(OO[14])</f>
        <v>0</v>
      </c>
      <c r="Q492" s="10">
        <f>3/24*OO[[#This Row],[73 (28JUN1985 00:00:00)-Water Temperature (C)]]*OO[[#This Row],[15]]/SUM(OO[15])</f>
        <v>0</v>
      </c>
      <c r="R492" s="10">
        <f>3/24*OO[[#This Row],[74 (28JUN1985 03:00:00)-Water Temperature (C)]]*OO[[#This Row],[16]]/SUM(OO[16])</f>
        <v>0</v>
      </c>
      <c r="S492" s="10">
        <f>3/24*OO[[#This Row],[75 (28JUN1985 06:00:00)-Water Temperature (C)]]*OO[[#This Row],[17]]/SUM(OO[17])</f>
        <v>0</v>
      </c>
      <c r="T492" s="10">
        <f>3/24*OO[[#This Row],[76 (28JUN1985 09:00:00)-Water Temperature (C)]]*OO[[#This Row],[18]]/SUM(OO[18])</f>
        <v>0</v>
      </c>
      <c r="U492" s="10">
        <f>3/24*OO[[#This Row],[77 (28JUN1985 12:00:00)-Water Temperature (C)]]*OO[[#This Row],[19]]/SUM(OO[19])</f>
        <v>0</v>
      </c>
      <c r="V492" s="10">
        <f>3/24000000*OO[[#This Row],[78 (28JUN1985 15:00:00)-Water Temperature (C)]]*OO[[#This Row],[20]]</f>
        <v>0</v>
      </c>
      <c r="W492" s="10">
        <f>3/24000000*OO[[#This Row],[79 (28JUN1985 18:00:00)-Water Temperature (C)]]*OO[[#This Row],[21]]</f>
        <v>0</v>
      </c>
      <c r="X492" s="10">
        <f>3/24000000*OO[[#This Row],[80 (28JUN1985 21:00:00)-Water Temperature (C)]]*OO[[#This Row],[22]]</f>
        <v>0</v>
      </c>
      <c r="Y492" s="10">
        <f>3/24000000*OO[[#This Row],[81 (29JUN1985 00:00:00)-Water Temperature (C)]]*OO[[#This Row],[23]]</f>
        <v>0</v>
      </c>
      <c r="Z492" s="10">
        <f>3/24000000*OO[[#This Row],[82 (29JUN1985 03:00:00)-Water Temperature (C)]]*OO[[#This Row],[24]]</f>
        <v>0</v>
      </c>
      <c r="AA492" s="10">
        <f>3/24000000*OO[[#This Row],[83 (29JUN1985 06:00:00)-Water Temperature (C)]]*OO[[#This Row],[25]]</f>
        <v>0</v>
      </c>
      <c r="AB492" s="10">
        <f>3/24000000*OO[[#This Row],[84 (29JUN1985 09:00:00)-Water Temperature (C)]]*OO[[#This Row],[26]]</f>
        <v>0</v>
      </c>
      <c r="AC492" s="10">
        <f>3/24000000*OO[[#This Row],[85 (29JUN1985 12:00:00)-Water Temperature (C)]]*OO[[#This Row],[27]]</f>
        <v>0</v>
      </c>
      <c r="AD492" s="10">
        <f>3/24000000*OO[[#This Row],[86 (29JUN1985 15:00:00)-Water Temperature (C)]]*OO[[#This Row],[28]]</f>
        <v>0</v>
      </c>
      <c r="AE492" s="10">
        <f>3/24000000*OO[[#This Row],[88 (29JUN1985 21:00:00)-Water Temperature (C)]]*OO[[#This Row],[30]]</f>
        <v>4.3273868548049994E-35</v>
      </c>
      <c r="AF492" s="10">
        <f>3/24000000*OO[[#This Row],[88 (29JUN1985 21:00:00)-Water Temperature (C)]]*OO[[#This Row],[30]]</f>
        <v>4.3273868548049994E-35</v>
      </c>
      <c r="AG492" s="10">
        <f>3/24000000*OO[[#This Row],[89 (30JUN1985 00:00:00)-Water Temperature (C)]]*OO[[#This Row],[31]]</f>
        <v>3.5491938781299998E-31</v>
      </c>
      <c r="AH492" s="10">
        <f>3/24000000*OO[[#This Row],[90 (30JUN1985 03:00:00)-Water Temperature (C)]]*OO[[#This Row],[32]]</f>
        <v>8.3903197701924984E-28</v>
      </c>
      <c r="AI492" s="10">
        <f>3/24000000*OO[[#This Row],[91 (30JUN1985 06:00:00)-Water Temperature (C)]]*OO[[#This Row],[33]]</f>
        <v>7.4763665245500003E-25</v>
      </c>
      <c r="AJ492" s="10">
        <f>3/24000000*OO[[#This Row],[92 (30JUN1985 09:00:00)-Water Temperature (C)]]*OO[[#This Row],[34]]</f>
        <v>3.0066269325587497E-22</v>
      </c>
      <c r="AK492" s="10">
        <f>3/24000000*OO[[#This Row],[93 (30JUN1985 12:00:00)-Water Temperature (C)]]*OO[[#This Row],[35]]</f>
        <v>6.1280859955062503E-20</v>
      </c>
      <c r="AL492" s="10">
        <f>3/24000000*OO[[#This Row],[94 (30JUN1985 15:00:00)-Water Temperature (C)]]*OO[[#This Row],[36]]</f>
        <v>6.9253015251149998E-18</v>
      </c>
      <c r="AM492" s="10">
        <f>3/24000000*OO[[#This Row],[95 (30JUN1985 18:00:00)-Water Temperature (C)]]*OO[[#This Row],[37]]</f>
        <v>4.6872496342575001E-16</v>
      </c>
      <c r="AN492" s="10">
        <f>3/24000000*OO[[#This Row],[96 (30JUN1985 21:00:00)-Water Temperature (C)]]*OO[[#This Row],[38]]</f>
        <v>2.02702877646E-14</v>
      </c>
      <c r="AO492" s="10">
        <f>3/24000000*OO[[#This Row],[97 (01JUL1985 00:00:00)-Water Temperature (C)]]*OO[[#This Row],[39]]</f>
        <v>5.9201370078050007E-13</v>
      </c>
      <c r="AP492" s="10">
        <f>3/24000000*OO[[#This Row],[98 (01JUL1985 03:00:00)-Water Temperature (C)]]*OO[[#This Row],[40]]</f>
        <v>1.219249064433875E-11</v>
      </c>
      <c r="AQ492" s="10">
        <f>3/24000000*OO[[#This Row],[99 (01JUL1985 06:00:00)-Water Temperature (C)]]*OO[[#This Row],[41]]</f>
        <v>1.8408380447849997E-10</v>
      </c>
      <c r="AR492" s="10">
        <f>3/24000000*OO[[#This Row],[100 (01JUL1985 09:00:00)-Water Temperature (C)]]*OO[[#This Row],[42]]</f>
        <v>2.1221231733899995E-9</v>
      </c>
      <c r="AS492" s="10">
        <f>3/24000000*OO[[#This Row],[101 (01JUL1985 12:00:00)-Water Temperature (C)]]*OO[[#This Row],[43]]</f>
        <v>1.8928342433522499E-8</v>
      </c>
      <c r="AT492" s="10">
        <f>3/24000000*OO[[#This Row],[102 (01JUL1985 15:00:00)-Water Temperature (C)]]*OO[[#This Row],[44]]</f>
        <v>1.3352340037959998E-7</v>
      </c>
      <c r="AU492" s="10">
        <f>3/24000000*OO[[#This Row],[103 (01JUL1985 18:00:00)-Water Temperature (C)]]*OO[[#This Row],[45]]</f>
        <v>7.6018470250799989E-7</v>
      </c>
      <c r="AV492" s="10">
        <f>3/24000000*OO[[#This Row],[104 (01JUL1985 21:00:00)-Water Temperature (C)]]*OO[[#This Row],[46]]</f>
        <v>3.5662543041487495E-6</v>
      </c>
      <c r="AW492" s="10">
        <f>3/24000000*OO[[#This Row],[105 (02JUL1985 00:00:00)-Water Temperature (C)]]*OO[[#This Row],[47]]</f>
        <v>1.4064673596971249E-5</v>
      </c>
      <c r="AX492" s="10">
        <f>3/24000000*OO[[#This Row],[106 (02JUL1985 03:00:00)-Water Temperature (C)]]*OO[[#This Row],[48]]</f>
        <v>4.7455382809412505E-5</v>
      </c>
      <c r="AY492" s="10">
        <f>3/24000000*OO[[#This Row],[107 (02JUL1985 06:00:00)-Water Temperature (C)]]*OO[[#This Row],[49]]</f>
        <v>1.39593737457625E-4</v>
      </c>
      <c r="AZ492" s="10">
        <f>3/24000000*OO[[#This Row],[108 (02JUL1985 09:00:00)-Water Temperature (C)]]*OO[[#This Row],[50]]</f>
        <v>3.6641457541149999E-4</v>
      </c>
      <c r="BA492" s="10">
        <f>3/24000000*OO[[#This Row],[109 (02JUL1985 12:00:00)-Water Temperature (C)]]*OO[[#This Row],[51]]</f>
        <v>8.5774999216799998E-4</v>
      </c>
      <c r="BB492" s="10">
        <f>3/24000000*OO[[#This Row],[110 (02JUL1985 15:00:00)-Water Temperature (C)]]*OO[[#This Row],[52]]</f>
        <v>1.8095048999999998E-3</v>
      </c>
      <c r="BC492" s="10">
        <f>3/24000000*OO[[#This Row],[111 (02JUL1985 18:00:00)-Water Temperature (C)]]*OO[[#This Row],[53]]</f>
        <v>3.4766779180350001E-3</v>
      </c>
      <c r="BD492" s="10">
        <f>3/24000000*OO[[#This Row],[112 (02JUL1985 21:00:00)-Water Temperature (C)]]*OO[[#This Row],[54]]</f>
        <v>6.1165284264699995E-3</v>
      </c>
      <c r="BE492" s="10">
        <f>3/24000000*OO[[#This Row],[113 (03JUL1985 00:00:00)-Water Temperature (C)]]*OO[[#This Row],[55]]</f>
        <v>9.9219414181612488E-3</v>
      </c>
      <c r="BF492" s="10">
        <f>3/24000000*OO[[#This Row],[114 (03JUL1985 03:00:00)-Water Temperature (C)]]*OO[[#This Row],[56]]</f>
        <v>1.5043777471439999E-2</v>
      </c>
      <c r="BG492" s="10">
        <f>3/24000000*OO[[#This Row],[115 (03JUL1985 06:00:00)-Water Temperature (C)]]*OO[[#This Row],[57]]</f>
        <v>2.1523691427840001E-2</v>
      </c>
      <c r="BH492" s="10">
        <f>3/24000000*OO[[#This Row],[116 (03JUL1985 09:00:00)-Water Temperature (C)]]*OO[[#This Row],[58]]</f>
        <v>2.9530476048150001E-2</v>
      </c>
      <c r="BI492" s="10">
        <f>3/24000000*OO[[#This Row],[117 (03JUL1985 12:00:00)-Water Temperature (C)]]*OO[[#This Row],[59]]</f>
        <v>3.8877867032812499E-2</v>
      </c>
      <c r="BJ492" s="10">
        <f>3/24000000*OO[[#This Row],[118 (03JUL1985 15:00:00)-Water Temperature (C)]]*OO[[#This Row],[60]]</f>
        <v>4.913315236962499E-2</v>
      </c>
      <c r="BK492" s="10">
        <f>3/24000000*OO[[#This Row],[119 (03JUL1985 18:00:00)-Water Temperature (C)]]*OO[[#This Row],[61]]</f>
        <v>5.988602584885E-2</v>
      </c>
      <c r="BL492" s="10">
        <f>3/24000000*OO[[#This Row],[120 (03JUL1985 21:00:00)-Water Temperature (C)]]*OO[[#This Row],[62]]</f>
        <v>7.0263448344000001E-2</v>
      </c>
      <c r="BM492" s="10">
        <f>3/24000000*OO[[#This Row],[121 (04JUL1985 00:00:00)-Water Temperature (C)]]*OO[[#This Row],[63]]</f>
        <v>7.9838641984049996E-2</v>
      </c>
      <c r="BN492" s="10">
        <f>3/24000000*OO[[#This Row],[122 (04JUL1985 03:00:00)-Water Temperature (C)]]*OO[[#This Row],[64]]</f>
        <v>8.8651476102775004E-2</v>
      </c>
      <c r="BO492" s="10">
        <f>3/24000000*OO[[#This Row],[123 (04JUL1985 06:00:00)-Water Temperature (C)]]*OO[[#This Row],[65]]</f>
        <v>9.6648931494375007E-2</v>
      </c>
      <c r="BP492" s="10">
        <f>3/24000000*OO[[#This Row],[124 (04JUL1985 09:00:00)-Water Temperature (C)]]*OO[[#This Row],[66]]</f>
        <v>0.1042545868182</v>
      </c>
      <c r="BQ492" s="10">
        <f>3/24000000*OO[[#This Row],[125 (04JUL1985 12:00:00)-Water Temperature (C)]]*OO[[#This Row],[67]]</f>
        <v>0.11071306698208748</v>
      </c>
      <c r="BR492" s="10">
        <f>3/24000000*OO[[#This Row],[126 (04JUL1985 15:00:00)-Water Temperature (C)]]*OO[[#This Row],[68]]</f>
        <v>0.11624158667387499</v>
      </c>
      <c r="BS492" s="10">
        <f>3/24000000*OO[[#This Row],[127 (04JUL1985 18:00:00)-Water Temperature (C)]]*OO[[#This Row],[69]]</f>
        <v>0.12018052467029998</v>
      </c>
      <c r="BT492" s="10">
        <f>3/24000000*OO[[#This Row],[128 (04JUL1985 21:00:00)-Water Temperature (C)]]*OO[[#This Row],[70]]</f>
        <v>0.12272238994522498</v>
      </c>
      <c r="BU492" s="10">
        <f>3/24000000*OO[[#This Row],[129 (05JUL1985 00:00:00)-Water Temperature (C)]]*OO[[#This Row],[71]]</f>
        <v>0.12421766103787499</v>
      </c>
      <c r="BV492" s="10">
        <f>3/24000000*OO[[#This Row],[130 (05JUL1985 03:00:00)-Water Temperature (C)]]*OO[[#This Row],[72]]</f>
        <v>0.1248342107927625</v>
      </c>
      <c r="BW492" s="10">
        <f>3/24000000*OO[[#This Row],[131 (05JUL1985 06:00:00)-Water Temperature (C)]]*OO[[#This Row],[73]]</f>
        <v>0.124754595173175</v>
      </c>
      <c r="BX492" s="10">
        <f>3/24000000*OO[[#This Row],[132 (05JUL1985 09:00:00)-Water Temperature (C)]]*OO[[#This Row],[74]]</f>
        <v>0.124962179897775</v>
      </c>
      <c r="BY492" s="10">
        <f>3/24000000*OO[[#This Row],[133 (05JUL1985 12:00:00)-Water Temperature (C)]]*OO[[#This Row],[75]]</f>
        <v>0.12425341949268749</v>
      </c>
      <c r="BZ492" s="10">
        <f>3/24000000*OO[[#This Row],[134 (05JUL1985 15:00:00)-Water Temperature (C)]]*OO[[#This Row],[76]]</f>
        <v>0.12323907386752499</v>
      </c>
      <c r="CA492" s="10">
        <f>3/24000000*OO[[#This Row],[135 (05JUL1985 18:00:00)-Water Temperature (C)]]*OO[[#This Row],[77]]</f>
        <v>0.12188910563880001</v>
      </c>
      <c r="CB492" s="10">
        <f>3/24000000*OO[[#This Row],[136 (05JUL1985 21:00:00)-Water Temperature (C)]]*OO[[#This Row],[78]]</f>
        <v>0.1198195192755</v>
      </c>
      <c r="CC492" s="10">
        <f>3/24000000*OO[[#This Row],[137 (06JUL1985 00:00:00)-Water Temperature (C)]]*OO[[#This Row],[79]]</f>
        <v>0.1170089094291</v>
      </c>
      <c r="CD492" s="10">
        <f>3/24000000*OO[[#This Row],[138 (06JUL1985 03:00:00)-Water Temperature (C)]]*OO[[#This Row],[80]]</f>
        <v>0.1139444810826</v>
      </c>
      <c r="CE492" s="10">
        <f>3/24000000*OO[[#This Row],[139 (06JUL1985 06:00:00)-Water Temperature (C)]]*OO[[#This Row],[81]]</f>
        <v>0.11113642874482502</v>
      </c>
      <c r="CF492" s="10">
        <f>3/24000000*OO[[#This Row],[140 (06JUL1985 09:00:00)-Water Temperature (C)]]*OO[[#This Row],[82]]</f>
        <v>0.10947204238637501</v>
      </c>
      <c r="CG492" s="10">
        <f>3/24000000*OO[[#This Row],[141 (06JUL1985 12:00:00)-Water Temperature (C)]]*OO[[#This Row],[83]]</f>
        <v>0.10765725227354998</v>
      </c>
      <c r="CH492" s="10">
        <f>3/24000000*OO[[#This Row],[142 (06JUL1985 15:00:00)-Water Temperature (C)]]*OO[[#This Row],[84]]</f>
        <v>0.10573181125744999</v>
      </c>
      <c r="CI492" s="10">
        <f>3/24000000*OO[[#This Row],[143 (06JUL1985 18:00:00)-Water Temperature (C)]]*OO[[#This Row],[85]]</f>
        <v>0.103851846450125</v>
      </c>
      <c r="CJ492" s="10">
        <f>3/24000000*OO[[#This Row],[144 (06JUL1985 21:00:00)-Water Temperature (C)]]*OO[[#This Row],[86]]</f>
        <v>0.10123443286274998</v>
      </c>
      <c r="CK492" s="10">
        <f>3/24000000*OO[[#This Row],[145 (07JUL1985 00:00:00)-Water Temperature (C)]]*OO[[#This Row],[87]]</f>
        <v>9.7901732947750009E-2</v>
      </c>
      <c r="CL492" s="10">
        <f>3/24000000*OO[[#This Row],[146 (07JUL1985 03:00:00)-Water Temperature (C)]]*OO[[#This Row],[88]]</f>
        <v>9.4701482672637491E-2</v>
      </c>
      <c r="CM492" s="10">
        <f>3/24000000*OO[[#This Row],[147 (07JUL1985 06:00:00)-Water Temperature (C)]]*OO[[#This Row],[89]]</f>
        <v>9.1717320941724981E-2</v>
      </c>
      <c r="CN492" s="10">
        <f>3/24000000*OO[[#This Row],[148 (07JUL1985 09:00:00)-Water Temperature (C)]]*OO[[#This Row],[90]]</f>
        <v>8.9734425794612493E-2</v>
      </c>
      <c r="CO492" s="10">
        <f>3/24000000*OO[[#This Row],[149 (07JUL1985 12:00:00)-Water Temperature (C)]]*OO[[#This Row],[91]]</f>
        <v>8.8021202592374989E-2</v>
      </c>
      <c r="CP492" s="10">
        <f>3/24000000*OO[[#This Row],[150 (07JUL1985 15:00:00)-Water Temperature (C)]]*OO[[#This Row],[92]]</f>
        <v>8.6224635507450006E-2</v>
      </c>
      <c r="CQ492" s="10">
        <f>3/24000000*OO[[#This Row],[151 (07JUL1985 18:00:00)-Water Temperature (C)]]*OO[[#This Row],[93]]</f>
        <v>8.4416412595999996E-2</v>
      </c>
      <c r="CR492" s="10">
        <f>3/24000000*OO[[#This Row],[152 (07JUL1985 21:00:00)-Water Temperature (C)]]*OO[[#This Row],[94]]</f>
        <v>8.2030166673987492E-2</v>
      </c>
      <c r="CS492" s="10">
        <f>3/24000000*OO[[#This Row],[153 (08JUL1985 00:00:00)-Water Temperature (C)]]*OO[[#This Row],[95]]</f>
        <v>7.9341774639049997E-2</v>
      </c>
      <c r="CT492" s="10">
        <f>3/24000000*OO[[#This Row],[154 (08JUL1985 03:00:00)-Water Temperature (C)]]*OO[[#This Row],[96]]</f>
        <v>7.673736828854999E-2</v>
      </c>
      <c r="CU492" s="10">
        <f>3/24000000*OO[[#This Row],[155 (08JUL1985 06:00:00)-Water Temperature (C)]]*OO[[#This Row],[97]]</f>
        <v>7.434594016097501E-2</v>
      </c>
      <c r="CV492" s="10">
        <f>3/24000000*OO[[#This Row],[156 (08JUL1985 09:00:00)-Water Temperature (C)]]*OO[[#This Row],[98]]</f>
        <v>7.2177874669999989E-2</v>
      </c>
      <c r="CW492" s="10">
        <f>3/24000000*OO[[#This Row],[157 (08JUL1985 12:00:00)-Water Temperature (C)]]*OO[[#This Row],[99]]</f>
        <v>7.0504665326500002E-2</v>
      </c>
    </row>
    <row r="493" spans="1:101" x14ac:dyDescent="0.35">
      <c r="A493" t="s">
        <v>500</v>
      </c>
      <c r="B493">
        <v>820.91480000000001</v>
      </c>
      <c r="C493" s="10">
        <f>3/24*OO[[#This Row],[59 (26JUN1985 06:00:00)-Water Temperature (C)]]*OO[[#This Row],[1]]/SUM(OO[1])</f>
        <v>0</v>
      </c>
      <c r="D493" s="10">
        <f>3/24*OO[[#This Row],[60 (26JUN1985 09:00:00)-Water Temperature (C)]]*OO[[#This Row],[2]]/SUM(OO[2])</f>
        <v>0</v>
      </c>
      <c r="E493" s="10">
        <f>3/24*OO[[#This Row],[61 (26JUN1985 12:00:00)-Water Temperature (C)]]*OO[[#This Row],[3]]/SUM(OO[3])</f>
        <v>0</v>
      </c>
      <c r="F493" s="10">
        <f>3/24*OO[[#This Row],[62 (26JUN1985 15:00:00)-Water Temperature (C)]]*OO[[#This Row],[4]]/SUM(OO[4])</f>
        <v>0</v>
      </c>
      <c r="G493" s="10">
        <f>3/24*OO[[#This Row],[63 (26JUN1985 18:00:00)-Water Temperature (C)]]*OO[[#This Row],[5]]/SUM(OO[5])</f>
        <v>0</v>
      </c>
      <c r="H493" s="10">
        <f>3/24*OO[[#This Row],[64 (26JUN1985 21:00:00)-Water Temperature (C)]]*OO[[#This Row],[6]]/SUM(OO[6])</f>
        <v>0</v>
      </c>
      <c r="I493" s="10">
        <f>3/24*OO[[#This Row],[65 (27JUN1985 00:00:00)-Water Temperature (C)]]*OO[[#This Row],[7]]/SUM(OO[7])</f>
        <v>0</v>
      </c>
      <c r="J493" s="10">
        <f>3/24*OO[[#This Row],[66 (27JUN1985 03:00:00)-Water Temperature (C)]]*OO[[#This Row],[8]]/SUM(OO[8])</f>
        <v>0</v>
      </c>
      <c r="K493" s="10">
        <f>3/24*OO[[#This Row],[67 (27JUN1985 06:00:00)-Water Temperature (C)]]*OO[[#This Row],[9]]/SUM(OO[9])</f>
        <v>0</v>
      </c>
      <c r="L493" s="10">
        <f>3/24*OO[[#This Row],[68 (27JUN1985 09:00:00)-Water Temperature (C)]]*OO[[#This Row],[10]]/SUM(OO[10])</f>
        <v>0</v>
      </c>
      <c r="M493" s="10">
        <f>3/24*OO[[#This Row],[69 (27JUN1985 12:00:00)-Water Temperature (C)]]*OO[[#This Row],[11]]/SUM(OO[11])</f>
        <v>0</v>
      </c>
      <c r="N493" s="10">
        <f>3/24*OO[[#This Row],[70 (27JUN1985 15:00:00)-Water Temperature (C)]]*OO[[#This Row],[12]]/SUM(OO[12])</f>
        <v>0</v>
      </c>
      <c r="O493" s="10">
        <f>3/24*OO[[#This Row],[71 (27JUN1985 18:00:00)-Water Temperature (C)]]*OO[[#This Row],[13]]/SUM(OO[13])</f>
        <v>0</v>
      </c>
      <c r="P493" s="10">
        <f>3/24*OO[[#This Row],[72 (27JUN1985 21:00:00)-Water Temperature (C)]]*OO[[#This Row],[14]]/SUM(OO[14])</f>
        <v>0</v>
      </c>
      <c r="Q493" s="10">
        <f>3/24*OO[[#This Row],[73 (28JUN1985 00:00:00)-Water Temperature (C)]]*OO[[#This Row],[15]]/SUM(OO[15])</f>
        <v>0</v>
      </c>
      <c r="R493" s="10">
        <f>3/24*OO[[#This Row],[74 (28JUN1985 03:00:00)-Water Temperature (C)]]*OO[[#This Row],[16]]/SUM(OO[16])</f>
        <v>0</v>
      </c>
      <c r="S493" s="10">
        <f>3/24*OO[[#This Row],[75 (28JUN1985 06:00:00)-Water Temperature (C)]]*OO[[#This Row],[17]]/SUM(OO[17])</f>
        <v>0</v>
      </c>
      <c r="T493" s="10">
        <f>3/24*OO[[#This Row],[76 (28JUN1985 09:00:00)-Water Temperature (C)]]*OO[[#This Row],[18]]/SUM(OO[18])</f>
        <v>0</v>
      </c>
      <c r="U493" s="10">
        <f>3/24*OO[[#This Row],[77 (28JUN1985 12:00:00)-Water Temperature (C)]]*OO[[#This Row],[19]]/SUM(OO[19])</f>
        <v>0</v>
      </c>
      <c r="V493" s="10">
        <f>3/24000000*OO[[#This Row],[78 (28JUN1985 15:00:00)-Water Temperature (C)]]*OO[[#This Row],[20]]</f>
        <v>0</v>
      </c>
      <c r="W493" s="10">
        <f>3/24000000*OO[[#This Row],[79 (28JUN1985 18:00:00)-Water Temperature (C)]]*OO[[#This Row],[21]]</f>
        <v>0</v>
      </c>
      <c r="X493" s="10">
        <f>3/24000000*OO[[#This Row],[80 (28JUN1985 21:00:00)-Water Temperature (C)]]*OO[[#This Row],[22]]</f>
        <v>0</v>
      </c>
      <c r="Y493" s="10">
        <f>3/24000000*OO[[#This Row],[81 (29JUN1985 00:00:00)-Water Temperature (C)]]*OO[[#This Row],[23]]</f>
        <v>0</v>
      </c>
      <c r="Z493" s="10">
        <f>3/24000000*OO[[#This Row],[82 (29JUN1985 03:00:00)-Water Temperature (C)]]*OO[[#This Row],[24]]</f>
        <v>0</v>
      </c>
      <c r="AA493" s="10">
        <f>3/24000000*OO[[#This Row],[83 (29JUN1985 06:00:00)-Water Temperature (C)]]*OO[[#This Row],[25]]</f>
        <v>0</v>
      </c>
      <c r="AB493" s="10">
        <f>3/24000000*OO[[#This Row],[84 (29JUN1985 09:00:00)-Water Temperature (C)]]*OO[[#This Row],[26]]</f>
        <v>0</v>
      </c>
      <c r="AC493" s="10">
        <f>3/24000000*OO[[#This Row],[85 (29JUN1985 12:00:00)-Water Temperature (C)]]*OO[[#This Row],[27]]</f>
        <v>0</v>
      </c>
      <c r="AD493" s="10">
        <f>3/24000000*OO[[#This Row],[86 (29JUN1985 15:00:00)-Water Temperature (C)]]*OO[[#This Row],[28]]</f>
        <v>0</v>
      </c>
      <c r="AE493" s="10">
        <f>3/24000000*OO[[#This Row],[88 (29JUN1985 21:00:00)-Water Temperature (C)]]*OO[[#This Row],[30]]</f>
        <v>1.2885727045397502E-35</v>
      </c>
      <c r="AF493" s="10">
        <f>3/24000000*OO[[#This Row],[88 (29JUN1985 21:00:00)-Water Temperature (C)]]*OO[[#This Row],[30]]</f>
        <v>1.2885727045397502E-35</v>
      </c>
      <c r="AG493" s="10">
        <f>3/24000000*OO[[#This Row],[89 (30JUN1985 00:00:00)-Water Temperature (C)]]*OO[[#This Row],[31]]</f>
        <v>1.1497155999678749E-31</v>
      </c>
      <c r="AH493" s="10">
        <f>3/24000000*OO[[#This Row],[90 (30JUN1985 03:00:00)-Water Temperature (C)]]*OO[[#This Row],[32]]</f>
        <v>2.9329018961187493E-28</v>
      </c>
      <c r="AI493" s="10">
        <f>3/24000000*OO[[#This Row],[91 (30JUN1985 06:00:00)-Water Temperature (C)]]*OO[[#This Row],[33]]</f>
        <v>2.7958518521999994E-25</v>
      </c>
      <c r="AJ493" s="10">
        <f>3/24000000*OO[[#This Row],[92 (30JUN1985 09:00:00)-Water Temperature (C)]]*OO[[#This Row],[34]]</f>
        <v>1.19506089262175E-22</v>
      </c>
      <c r="AK493" s="10">
        <f>3/24000000*OO[[#This Row],[93 (30JUN1985 12:00:00)-Water Temperature (C)]]*OO[[#This Row],[35]]</f>
        <v>2.5773023744242495E-20</v>
      </c>
      <c r="AL493" s="10">
        <f>3/24000000*OO[[#This Row],[94 (30JUN1985 15:00:00)-Water Temperature (C)]]*OO[[#This Row],[36]]</f>
        <v>3.0701083048874994E-18</v>
      </c>
      <c r="AM493" s="10">
        <f>3/24000000*OO[[#This Row],[95 (30JUN1985 18:00:00)-Water Temperature (C)]]*OO[[#This Row],[37]]</f>
        <v>2.1824475075812497E-16</v>
      </c>
      <c r="AN493" s="10">
        <f>3/24000000*OO[[#This Row],[96 (30JUN1985 21:00:00)-Water Temperature (C)]]*OO[[#This Row],[38]]</f>
        <v>9.8831363637050002E-15</v>
      </c>
      <c r="AO493" s="10">
        <f>3/24000000*OO[[#This Row],[97 (01JUL1985 00:00:00)-Water Temperature (C)]]*OO[[#This Row],[39]]</f>
        <v>3.0151811160687499E-13</v>
      </c>
      <c r="AP493" s="10">
        <f>3/24000000*OO[[#This Row],[98 (01JUL1985 03:00:00)-Water Temperature (C)]]*OO[[#This Row],[40]]</f>
        <v>6.4745655807262485E-12</v>
      </c>
      <c r="AQ493" s="10">
        <f>3/24000000*OO[[#This Row],[99 (01JUL1985 06:00:00)-Water Temperature (C)]]*OO[[#This Row],[41]]</f>
        <v>1.017499694066375E-10</v>
      </c>
      <c r="AR493" s="10">
        <f>3/24000000*OO[[#This Row],[100 (01JUL1985 09:00:00)-Water Temperature (C)]]*OO[[#This Row],[42]]</f>
        <v>1.2187308000134996E-9</v>
      </c>
      <c r="AS493" s="10">
        <f>3/24000000*OO[[#This Row],[101 (01JUL1985 12:00:00)-Water Temperature (C)]]*OO[[#This Row],[43]]</f>
        <v>1.12806678647E-8</v>
      </c>
      <c r="AT493" s="10">
        <f>3/24000000*OO[[#This Row],[102 (01JUL1985 15:00:00)-Water Temperature (C)]]*OO[[#This Row],[44]]</f>
        <v>8.2475925778799993E-8</v>
      </c>
      <c r="AU493" s="10">
        <f>3/24000000*OO[[#This Row],[103 (01JUL1985 18:00:00)-Water Temperature (C)]]*OO[[#This Row],[45]]</f>
        <v>4.86101115863125E-7</v>
      </c>
      <c r="AV493" s="10">
        <f>3/24000000*OO[[#This Row],[104 (01JUL1985 21:00:00)-Water Temperature (C)]]*OO[[#This Row],[46]]</f>
        <v>2.3579065257737495E-6</v>
      </c>
      <c r="AW493" s="10">
        <f>3/24000000*OO[[#This Row],[105 (02JUL1985 00:00:00)-Water Temperature (C)]]*OO[[#This Row],[47]]</f>
        <v>9.6037472961962487E-6</v>
      </c>
      <c r="AX493" s="10">
        <f>3/24000000*OO[[#This Row],[106 (02JUL1985 03:00:00)-Water Temperature (C)]]*OO[[#This Row],[48]]</f>
        <v>3.3426901199000002E-5</v>
      </c>
      <c r="AY493" s="10">
        <f>3/24000000*OO[[#This Row],[107 (02JUL1985 06:00:00)-Water Temperature (C)]]*OO[[#This Row],[49]]</f>
        <v>1.0130860512491249E-4</v>
      </c>
      <c r="AZ493" s="10">
        <f>3/24000000*OO[[#This Row],[108 (02JUL1985 09:00:00)-Water Temperature (C)]]*OO[[#This Row],[50]]</f>
        <v>2.735968547547375E-4</v>
      </c>
      <c r="BA493" s="10">
        <f>3/24000000*OO[[#This Row],[109 (02JUL1985 12:00:00)-Water Temperature (C)]]*OO[[#This Row],[51]]</f>
        <v>6.5829901445049993E-4</v>
      </c>
      <c r="BB493" s="10">
        <f>3/24000000*OO[[#This Row],[110 (02JUL1985 15:00:00)-Water Temperature (C)]]*OO[[#This Row],[52]]</f>
        <v>1.42595688804E-3</v>
      </c>
      <c r="BC493" s="10">
        <f>3/24000000*OO[[#This Row],[111 (02JUL1985 18:00:00)-Water Temperature (C)]]*OO[[#This Row],[53]]</f>
        <v>2.8101937722267503E-3</v>
      </c>
      <c r="BD493" s="10">
        <f>3/24000000*OO[[#This Row],[112 (02JUL1985 21:00:00)-Water Temperature (C)]]*OO[[#This Row],[54]]</f>
        <v>5.0663329203949996E-3</v>
      </c>
      <c r="BE493" s="10">
        <f>3/24000000*OO[[#This Row],[113 (03JUL1985 00:00:00)-Water Temperature (C)]]*OO[[#This Row],[55]]</f>
        <v>8.4140581898624993E-3</v>
      </c>
      <c r="BF493" s="10">
        <f>3/24000000*OO[[#This Row],[114 (03JUL1985 03:00:00)-Water Temperature (C)]]*OO[[#This Row],[56]]</f>
        <v>1.30474254330875E-2</v>
      </c>
      <c r="BG493" s="10">
        <f>3/24000000*OO[[#This Row],[115 (03JUL1985 06:00:00)-Water Temperature (C)]]*OO[[#This Row],[57]]</f>
        <v>1.907006093914625E-2</v>
      </c>
      <c r="BH493" s="10">
        <f>3/24000000*OO[[#This Row],[116 (03JUL1985 09:00:00)-Water Temperature (C)]]*OO[[#This Row],[58]]</f>
        <v>2.6692186313484998E-2</v>
      </c>
      <c r="BI493" s="10">
        <f>3/24000000*OO[[#This Row],[117 (03JUL1985 12:00:00)-Water Temperature (C)]]*OO[[#This Row],[59]]</f>
        <v>3.5807329268249997E-2</v>
      </c>
      <c r="BJ493" s="10">
        <f>3/24000000*OO[[#This Row],[118 (03JUL1985 15:00:00)-Water Temperature (C)]]*OO[[#This Row],[60]]</f>
        <v>4.6059411439299994E-2</v>
      </c>
      <c r="BK493" s="10">
        <f>3/24000000*OO[[#This Row],[119 (03JUL1985 18:00:00)-Water Temperature (C)]]*OO[[#This Row],[61]]</f>
        <v>5.7076792625125002E-2</v>
      </c>
      <c r="BL493" s="10">
        <f>3/24000000*OO[[#This Row],[120 (03JUL1985 21:00:00)-Water Temperature (C)]]*OO[[#This Row],[62]]</f>
        <v>6.8021633405987492E-2</v>
      </c>
      <c r="BM493" s="10">
        <f>3/24000000*OO[[#This Row],[121 (04JUL1985 00:00:00)-Water Temperature (C)]]*OO[[#This Row],[63]]</f>
        <v>7.8430482978499999E-2</v>
      </c>
      <c r="BN493" s="10">
        <f>3/24000000*OO[[#This Row],[122 (04JUL1985 03:00:00)-Water Temperature (C)]]*OO[[#This Row],[64]]</f>
        <v>8.8276990102049993E-2</v>
      </c>
      <c r="BO493" s="10">
        <f>3/24000000*OO[[#This Row],[123 (04JUL1985 06:00:00)-Water Temperature (C)]]*OO[[#This Row],[65]]</f>
        <v>9.7450729230049979E-2</v>
      </c>
      <c r="BP493" s="10">
        <f>3/24000000*OO[[#This Row],[124 (04JUL1985 09:00:00)-Water Temperature (C)]]*OO[[#This Row],[66]]</f>
        <v>0.10632496138004999</v>
      </c>
      <c r="BQ493" s="10">
        <f>3/24000000*OO[[#This Row],[125 (04JUL1985 12:00:00)-Water Temperature (C)]]*OO[[#This Row],[67]]</f>
        <v>0.11411017132514999</v>
      </c>
      <c r="BR493" s="10">
        <f>3/24000000*OO[[#This Row],[126 (04JUL1985 15:00:00)-Water Temperature (C)]]*OO[[#This Row],[68]]</f>
        <v>0.1209708462468</v>
      </c>
      <c r="BS493" s="10">
        <f>3/24000000*OO[[#This Row],[127 (04JUL1985 18:00:00)-Water Temperature (C)]]*OO[[#This Row],[69]]</f>
        <v>0.12619987864822502</v>
      </c>
      <c r="BT493" s="10">
        <f>3/24000000*OO[[#This Row],[128 (04JUL1985 21:00:00)-Water Temperature (C)]]*OO[[#This Row],[70]]</f>
        <v>0.12994383409175</v>
      </c>
      <c r="BU493" s="10">
        <f>3/24000000*OO[[#This Row],[129 (05JUL1985 00:00:00)-Water Temperature (C)]]*OO[[#This Row],[71]]</f>
        <v>0.1325343282464875</v>
      </c>
      <c r="BV493" s="10">
        <f>3/24000000*OO[[#This Row],[130 (05JUL1985 03:00:00)-Water Temperature (C)]]*OO[[#This Row],[72]]</f>
        <v>0.13413311415143747</v>
      </c>
      <c r="BW493" s="10">
        <f>3/24000000*OO[[#This Row],[131 (05JUL1985 06:00:00)-Water Temperature (C)]]*OO[[#This Row],[73]]</f>
        <v>0.1349160223543375</v>
      </c>
      <c r="BX493" s="10">
        <f>3/24000000*OO[[#This Row],[132 (05JUL1985 09:00:00)-Water Temperature (C)]]*OO[[#This Row],[74]]</f>
        <v>0.135920356637725</v>
      </c>
      <c r="BY493" s="10">
        <f>3/24000000*OO[[#This Row],[133 (05JUL1985 12:00:00)-Water Temperature (C)]]*OO[[#This Row],[75]]</f>
        <v>0.13587909364549999</v>
      </c>
      <c r="BZ493" s="10">
        <f>3/24000000*OO[[#This Row],[134 (05JUL1985 15:00:00)-Water Temperature (C)]]*OO[[#This Row],[76]]</f>
        <v>0.1354335352441875</v>
      </c>
      <c r="CA493" s="10">
        <f>3/24000000*OO[[#This Row],[135 (05JUL1985 18:00:00)-Water Temperature (C)]]*OO[[#This Row],[77]]</f>
        <v>0.13455402429075</v>
      </c>
      <c r="CB493" s="10">
        <f>3/24000000*OO[[#This Row],[136 (05JUL1985 21:00:00)-Water Temperature (C)]]*OO[[#This Row],[78]]</f>
        <v>0.132829738483525</v>
      </c>
      <c r="CC493" s="10">
        <f>3/24000000*OO[[#This Row],[137 (06JUL1985 00:00:00)-Water Temperature (C)]]*OO[[#This Row],[79]]</f>
        <v>0.13023274349969999</v>
      </c>
      <c r="CD493" s="10">
        <f>3/24000000*OO[[#This Row],[138 (06JUL1985 03:00:00)-Water Temperature (C)]]*OO[[#This Row],[80]]</f>
        <v>0.127292131192975</v>
      </c>
      <c r="CE493" s="10">
        <f>3/24000000*OO[[#This Row],[139 (06JUL1985 06:00:00)-Water Temperature (C)]]*OO[[#This Row],[81]]</f>
        <v>0.1245684838464</v>
      </c>
      <c r="CF493" s="10">
        <f>3/24000000*OO[[#This Row],[140 (06JUL1985 09:00:00)-Water Temperature (C)]]*OO[[#This Row],[82]]</f>
        <v>0.12305560870880002</v>
      </c>
      <c r="CG493" s="10">
        <f>3/24000000*OO[[#This Row],[141 (06JUL1985 12:00:00)-Water Temperature (C)]]*OO[[#This Row],[83]]</f>
        <v>0.12133495437142501</v>
      </c>
      <c r="CH493" s="10">
        <f>3/24000000*OO[[#This Row],[142 (06JUL1985 15:00:00)-Water Temperature (C)]]*OO[[#This Row],[84]]</f>
        <v>0.11944566099352499</v>
      </c>
      <c r="CI493" s="10">
        <f>3/24000000*OO[[#This Row],[143 (06JUL1985 18:00:00)-Water Temperature (C)]]*OO[[#This Row],[85]]</f>
        <v>0.11758930689487498</v>
      </c>
      <c r="CJ493" s="10">
        <f>3/24000000*OO[[#This Row],[144 (06JUL1985 21:00:00)-Water Temperature (C)]]*OO[[#This Row],[86]]</f>
        <v>0.114886278336125</v>
      </c>
      <c r="CK493" s="10">
        <f>3/24000000*OO[[#This Row],[145 (07JUL1985 00:00:00)-Water Temperature (C)]]*OO[[#This Row],[87]]</f>
        <v>0.11134952397799999</v>
      </c>
      <c r="CL493" s="10">
        <f>3/24000000*OO[[#This Row],[146 (07JUL1985 03:00:00)-Water Temperature (C)]]*OO[[#This Row],[88]]</f>
        <v>0.10792853860749999</v>
      </c>
      <c r="CM493" s="10">
        <f>3/24000000*OO[[#This Row],[147 (07JUL1985 06:00:00)-Water Temperature (C)]]*OO[[#This Row],[89]]</f>
        <v>0.10472230234342499</v>
      </c>
      <c r="CN493" s="10">
        <f>3/24000000*OO[[#This Row],[148 (07JUL1985 09:00:00)-Water Temperature (C)]]*OO[[#This Row],[90]]</f>
        <v>0.1026105599880625</v>
      </c>
      <c r="CO493" s="10">
        <f>3/24000000*OO[[#This Row],[149 (07JUL1985 12:00:00)-Water Temperature (C)]]*OO[[#This Row],[91]]</f>
        <v>0.10078720578459999</v>
      </c>
      <c r="CP493" s="10">
        <f>3/24000000*OO[[#This Row],[150 (07JUL1985 15:00:00)-Water Temperature (C)]]*OO[[#This Row],[92]]</f>
        <v>9.8857326338349996E-2</v>
      </c>
      <c r="CQ493" s="10">
        <f>3/24000000*OO[[#This Row],[151 (07JUL1985 18:00:00)-Water Temperature (C)]]*OO[[#This Row],[93]]</f>
        <v>9.6901668653999989E-2</v>
      </c>
      <c r="CR493" s="10">
        <f>3/24000000*OO[[#This Row],[152 (07JUL1985 21:00:00)-Water Temperature (C)]]*OO[[#This Row],[94]]</f>
        <v>9.4286422455374982E-2</v>
      </c>
      <c r="CS493" s="10">
        <f>3/24000000*OO[[#This Row],[153 (08JUL1985 00:00:00)-Water Temperature (C)]]*OO[[#This Row],[95]]</f>
        <v>9.1317842439999991E-2</v>
      </c>
      <c r="CT493" s="10">
        <f>3/24000000*OO[[#This Row],[154 (08JUL1985 03:00:00)-Water Temperature (C)]]*OO[[#This Row],[96]]</f>
        <v>8.8430220268450002E-2</v>
      </c>
      <c r="CU493" s="10">
        <f>3/24000000*OO[[#This Row],[155 (08JUL1985 06:00:00)-Water Temperature (C)]]*OO[[#This Row],[97]]</f>
        <v>8.5771276423687495E-2</v>
      </c>
      <c r="CV493" s="10">
        <f>3/24000000*OO[[#This Row],[156 (08JUL1985 09:00:00)-Water Temperature (C)]]*OO[[#This Row],[98]]</f>
        <v>8.3356440524500003E-2</v>
      </c>
      <c r="CW493" s="10">
        <f>3/24000000*OO[[#This Row],[157 (08JUL1985 12:00:00)-Water Temperature (C)]]*OO[[#This Row],[99]]</f>
        <v>8.1493197147950003E-2</v>
      </c>
    </row>
    <row r="494" spans="1:101" x14ac:dyDescent="0.35">
      <c r="A494" t="s">
        <v>501</v>
      </c>
      <c r="B494">
        <v>822.60950000000003</v>
      </c>
      <c r="C494" s="10">
        <f>3/24*OO[[#This Row],[59 (26JUN1985 06:00:00)-Water Temperature (C)]]*OO[[#This Row],[1]]/SUM(OO[1])</f>
        <v>0</v>
      </c>
      <c r="D494" s="10">
        <f>3/24*OO[[#This Row],[60 (26JUN1985 09:00:00)-Water Temperature (C)]]*OO[[#This Row],[2]]/SUM(OO[2])</f>
        <v>0</v>
      </c>
      <c r="E494" s="10">
        <f>3/24*OO[[#This Row],[61 (26JUN1985 12:00:00)-Water Temperature (C)]]*OO[[#This Row],[3]]/SUM(OO[3])</f>
        <v>0</v>
      </c>
      <c r="F494" s="10">
        <f>3/24*OO[[#This Row],[62 (26JUN1985 15:00:00)-Water Temperature (C)]]*OO[[#This Row],[4]]/SUM(OO[4])</f>
        <v>0</v>
      </c>
      <c r="G494" s="10">
        <f>3/24*OO[[#This Row],[63 (26JUN1985 18:00:00)-Water Temperature (C)]]*OO[[#This Row],[5]]/SUM(OO[5])</f>
        <v>0</v>
      </c>
      <c r="H494" s="10">
        <f>3/24*OO[[#This Row],[64 (26JUN1985 21:00:00)-Water Temperature (C)]]*OO[[#This Row],[6]]/SUM(OO[6])</f>
        <v>0</v>
      </c>
      <c r="I494" s="10">
        <f>3/24*OO[[#This Row],[65 (27JUN1985 00:00:00)-Water Temperature (C)]]*OO[[#This Row],[7]]/SUM(OO[7])</f>
        <v>0</v>
      </c>
      <c r="J494" s="10">
        <f>3/24*OO[[#This Row],[66 (27JUN1985 03:00:00)-Water Temperature (C)]]*OO[[#This Row],[8]]/SUM(OO[8])</f>
        <v>0</v>
      </c>
      <c r="K494" s="10">
        <f>3/24*OO[[#This Row],[67 (27JUN1985 06:00:00)-Water Temperature (C)]]*OO[[#This Row],[9]]/SUM(OO[9])</f>
        <v>0</v>
      </c>
      <c r="L494" s="10">
        <f>3/24*OO[[#This Row],[68 (27JUN1985 09:00:00)-Water Temperature (C)]]*OO[[#This Row],[10]]/SUM(OO[10])</f>
        <v>0</v>
      </c>
      <c r="M494" s="10">
        <f>3/24*OO[[#This Row],[69 (27JUN1985 12:00:00)-Water Temperature (C)]]*OO[[#This Row],[11]]/SUM(OO[11])</f>
        <v>0</v>
      </c>
      <c r="N494" s="10">
        <f>3/24*OO[[#This Row],[70 (27JUN1985 15:00:00)-Water Temperature (C)]]*OO[[#This Row],[12]]/SUM(OO[12])</f>
        <v>0</v>
      </c>
      <c r="O494" s="10">
        <f>3/24*OO[[#This Row],[71 (27JUN1985 18:00:00)-Water Temperature (C)]]*OO[[#This Row],[13]]/SUM(OO[13])</f>
        <v>0</v>
      </c>
      <c r="P494" s="10">
        <f>3/24*OO[[#This Row],[72 (27JUN1985 21:00:00)-Water Temperature (C)]]*OO[[#This Row],[14]]/SUM(OO[14])</f>
        <v>0</v>
      </c>
      <c r="Q494" s="10">
        <f>3/24*OO[[#This Row],[73 (28JUN1985 00:00:00)-Water Temperature (C)]]*OO[[#This Row],[15]]/SUM(OO[15])</f>
        <v>0</v>
      </c>
      <c r="R494" s="10">
        <f>3/24*OO[[#This Row],[74 (28JUN1985 03:00:00)-Water Temperature (C)]]*OO[[#This Row],[16]]/SUM(OO[16])</f>
        <v>0</v>
      </c>
      <c r="S494" s="10">
        <f>3/24*OO[[#This Row],[75 (28JUN1985 06:00:00)-Water Temperature (C)]]*OO[[#This Row],[17]]/SUM(OO[17])</f>
        <v>0</v>
      </c>
      <c r="T494" s="10">
        <f>3/24*OO[[#This Row],[76 (28JUN1985 09:00:00)-Water Temperature (C)]]*OO[[#This Row],[18]]/SUM(OO[18])</f>
        <v>0</v>
      </c>
      <c r="U494" s="10">
        <f>3/24*OO[[#This Row],[77 (28JUN1985 12:00:00)-Water Temperature (C)]]*OO[[#This Row],[19]]/SUM(OO[19])</f>
        <v>0</v>
      </c>
      <c r="V494" s="10">
        <f>3/24000000*OO[[#This Row],[78 (28JUN1985 15:00:00)-Water Temperature (C)]]*OO[[#This Row],[20]]</f>
        <v>0</v>
      </c>
      <c r="W494" s="10">
        <f>3/24000000*OO[[#This Row],[79 (28JUN1985 18:00:00)-Water Temperature (C)]]*OO[[#This Row],[21]]</f>
        <v>0</v>
      </c>
      <c r="X494" s="10">
        <f>3/24000000*OO[[#This Row],[80 (28JUN1985 21:00:00)-Water Temperature (C)]]*OO[[#This Row],[22]]</f>
        <v>0</v>
      </c>
      <c r="Y494" s="10">
        <f>3/24000000*OO[[#This Row],[81 (29JUN1985 00:00:00)-Water Temperature (C)]]*OO[[#This Row],[23]]</f>
        <v>0</v>
      </c>
      <c r="Z494" s="10">
        <f>3/24000000*OO[[#This Row],[82 (29JUN1985 03:00:00)-Water Temperature (C)]]*OO[[#This Row],[24]]</f>
        <v>0</v>
      </c>
      <c r="AA494" s="10">
        <f>3/24000000*OO[[#This Row],[83 (29JUN1985 06:00:00)-Water Temperature (C)]]*OO[[#This Row],[25]]</f>
        <v>0</v>
      </c>
      <c r="AB494" s="10">
        <f>3/24000000*OO[[#This Row],[84 (29JUN1985 09:00:00)-Water Temperature (C)]]*OO[[#This Row],[26]]</f>
        <v>0</v>
      </c>
      <c r="AC494" s="10">
        <f>3/24000000*OO[[#This Row],[85 (29JUN1985 12:00:00)-Water Temperature (C)]]*OO[[#This Row],[27]]</f>
        <v>0</v>
      </c>
      <c r="AD494" s="10">
        <f>3/24000000*OO[[#This Row],[86 (29JUN1985 15:00:00)-Water Temperature (C)]]*OO[[#This Row],[28]]</f>
        <v>0</v>
      </c>
      <c r="AE494" s="10">
        <f>3/24000000*OO[[#This Row],[88 (29JUN1985 21:00:00)-Water Temperature (C)]]*OO[[#This Row],[30]]</f>
        <v>3.3911387960437498E-36</v>
      </c>
      <c r="AF494" s="10">
        <f>3/24000000*OO[[#This Row],[88 (29JUN1985 21:00:00)-Water Temperature (C)]]*OO[[#This Row],[30]]</f>
        <v>3.3911387960437498E-36</v>
      </c>
      <c r="AG494" s="10">
        <f>3/24000000*OO[[#This Row],[89 (30JUN1985 00:00:00)-Water Temperature (C)]]*OO[[#This Row],[31]]</f>
        <v>3.3277303249300001E-32</v>
      </c>
      <c r="AH494" s="10">
        <f>3/24000000*OO[[#This Row],[90 (30JUN1985 03:00:00)-Water Temperature (C)]]*OO[[#This Row],[32]]</f>
        <v>9.214054979354999E-29</v>
      </c>
      <c r="AI494" s="10">
        <f>3/24000000*OO[[#This Row],[91 (30JUN1985 06:00:00)-Water Temperature (C)]]*OO[[#This Row],[33]]</f>
        <v>9.4345080142337488E-26</v>
      </c>
      <c r="AJ494" s="10">
        <f>3/24000000*OO[[#This Row],[92 (30JUN1985 09:00:00)-Water Temperature (C)]]*OO[[#This Row],[34]]</f>
        <v>4.2981227168524991E-23</v>
      </c>
      <c r="AK494" s="10">
        <f>3/24000000*OO[[#This Row],[93 (30JUN1985 12:00:00)-Water Temperature (C)]]*OO[[#This Row],[35]]</f>
        <v>9.8261140207725005E-21</v>
      </c>
      <c r="AL494" s="10">
        <f>3/24000000*OO[[#This Row],[94 (30JUN1985 15:00:00)-Water Temperature (C)]]*OO[[#This Row],[36]]</f>
        <v>1.2351970860092498E-18</v>
      </c>
      <c r="AM494" s="10">
        <f>3/24000000*OO[[#This Row],[95 (30JUN1985 18:00:00)-Water Temperature (C)]]*OO[[#This Row],[37]]</f>
        <v>9.2275503163624985E-17</v>
      </c>
      <c r="AN494" s="10">
        <f>3/24000000*OO[[#This Row],[96 (30JUN1985 21:00:00)-Water Temperature (C)]]*OO[[#This Row],[38]]</f>
        <v>4.3758540037874999E-15</v>
      </c>
      <c r="AO494" s="10">
        <f>3/24000000*OO[[#This Row],[97 (01JUL1985 00:00:00)-Water Temperature (C)]]*OO[[#This Row],[39]]</f>
        <v>1.3939763208848749E-13</v>
      </c>
      <c r="AP494" s="10">
        <f>3/24000000*OO[[#This Row],[98 (01JUL1985 03:00:00)-Water Temperature (C)]]*OO[[#This Row],[40]]</f>
        <v>3.1185472878000003E-12</v>
      </c>
      <c r="AQ494" s="10">
        <f>3/24000000*OO[[#This Row],[99 (01JUL1985 06:00:00)-Water Temperature (C)]]*OO[[#This Row],[41]]</f>
        <v>5.0961316528800004E-11</v>
      </c>
      <c r="AR494" s="10">
        <f>3/24000000*OO[[#This Row],[100 (01JUL1985 09:00:00)-Water Temperature (C)]]*OO[[#This Row],[42]]</f>
        <v>6.3345930919712498E-10</v>
      </c>
      <c r="AS494" s="10">
        <f>3/24000000*OO[[#This Row],[101 (01JUL1985 12:00:00)-Water Temperature (C)]]*OO[[#This Row],[43]]</f>
        <v>6.075757277887499E-9</v>
      </c>
      <c r="AT494" s="10">
        <f>3/24000000*OO[[#This Row],[102 (01JUL1985 15:00:00)-Water Temperature (C)]]*OO[[#This Row],[44]]</f>
        <v>4.5965196804800002E-8</v>
      </c>
      <c r="AU494" s="10">
        <f>3/24000000*OO[[#This Row],[103 (01JUL1985 18:00:00)-Water Temperature (C)]]*OO[[#This Row],[45]]</f>
        <v>2.7995394530956252E-7</v>
      </c>
      <c r="AV494" s="10">
        <f>3/24000000*OO[[#This Row],[104 (01JUL1985 21:00:00)-Water Temperature (C)]]*OO[[#This Row],[46]]</f>
        <v>1.40137705240875E-6</v>
      </c>
      <c r="AW494" s="10">
        <f>3/24000000*OO[[#This Row],[105 (02JUL1985 00:00:00)-Water Temperature (C)]]*OO[[#This Row],[47]]</f>
        <v>5.8825614339250002E-6</v>
      </c>
      <c r="AX494" s="10">
        <f>3/24000000*OO[[#This Row],[106 (02JUL1985 03:00:00)-Water Temperature (C)]]*OO[[#This Row],[48]]</f>
        <v>2.1075587771012502E-5</v>
      </c>
      <c r="AY494" s="10">
        <f>3/24000000*OO[[#This Row],[107 (02JUL1985 06:00:00)-Water Temperature (C)]]*OO[[#This Row],[49]]</f>
        <v>6.5666072065200003E-5</v>
      </c>
      <c r="AZ494" s="10">
        <f>3/24000000*OO[[#This Row],[108 (02JUL1985 09:00:00)-Water Temperature (C)]]*OO[[#This Row],[50]]</f>
        <v>1.8206211655200002E-4</v>
      </c>
      <c r="BA494" s="10">
        <f>3/24000000*OO[[#This Row],[109 (02JUL1985 12:00:00)-Water Temperature (C)]]*OO[[#This Row],[51]]</f>
        <v>4.4922727069999997E-4</v>
      </c>
      <c r="BB494" s="10">
        <f>3/24000000*OO[[#This Row],[110 (02JUL1985 15:00:00)-Water Temperature (C)]]*OO[[#This Row],[52]]</f>
        <v>9.9683195132624987E-4</v>
      </c>
      <c r="BC494" s="10">
        <f>3/24000000*OO[[#This Row],[111 (02JUL1985 18:00:00)-Water Temperature (C)]]*OO[[#This Row],[53]]</f>
        <v>2.0102855148459997E-3</v>
      </c>
      <c r="BD494" s="10">
        <f>3/24000000*OO[[#This Row],[112 (02JUL1985 21:00:00)-Water Temperature (C)]]*OO[[#This Row],[54]]</f>
        <v>3.7050359091324999E-3</v>
      </c>
      <c r="BE494" s="10">
        <f>3/24000000*OO[[#This Row],[113 (03JUL1985 00:00:00)-Water Temperature (C)]]*OO[[#This Row],[55]]</f>
        <v>6.2843797292962507E-3</v>
      </c>
      <c r="BF494" s="10">
        <f>3/24000000*OO[[#This Row],[114 (03JUL1985 03:00:00)-Water Temperature (C)]]*OO[[#This Row],[56]]</f>
        <v>9.9422756146724991E-3</v>
      </c>
      <c r="BG494" s="10">
        <f>3/24000000*OO[[#This Row],[115 (03JUL1985 06:00:00)-Water Temperature (C)]]*OO[[#This Row],[57]]</f>
        <v>1.4809593080992499E-2</v>
      </c>
      <c r="BH494" s="10">
        <f>3/24000000*OO[[#This Row],[116 (03JUL1985 09:00:00)-Water Temperature (C)]]*OO[[#This Row],[58]]</f>
        <v>2.1099709447212497E-2</v>
      </c>
      <c r="BI494" s="10">
        <f>3/24000000*OO[[#This Row],[117 (03JUL1985 12:00:00)-Water Temperature (C)]]*OO[[#This Row],[59]]</f>
        <v>2.8778526756249995E-2</v>
      </c>
      <c r="BJ494" s="10">
        <f>3/24000000*OO[[#This Row],[118 (03JUL1985 15:00:00)-Water Temperature (C)]]*OO[[#This Row],[60]]</f>
        <v>3.7597421134349995E-2</v>
      </c>
      <c r="BK494" s="10">
        <f>3/24000000*OO[[#This Row],[119 (03JUL1985 18:00:00)-Water Temperature (C)]]*OO[[#This Row],[61]]</f>
        <v>4.7270354965599996E-2</v>
      </c>
      <c r="BL494" s="10">
        <f>3/24000000*OO[[#This Row],[120 (03JUL1985 21:00:00)-Water Temperature (C)]]*OO[[#This Row],[62]]</f>
        <v>5.7105076941562499E-2</v>
      </c>
      <c r="BM494" s="10">
        <f>3/24000000*OO[[#This Row],[121 (04JUL1985 00:00:00)-Water Temperature (C)]]*OO[[#This Row],[63]]</f>
        <v>6.6682648598399993E-2</v>
      </c>
      <c r="BN494" s="10">
        <f>3/24000000*OO[[#This Row],[122 (04JUL1985 03:00:00)-Water Temperature (C)]]*OO[[#This Row],[64]]</f>
        <v>7.5937475823824999E-2</v>
      </c>
      <c r="BO494" s="10">
        <f>3/24000000*OO[[#This Row],[123 (04JUL1985 06:00:00)-Water Temperature (C)]]*OO[[#This Row],[65]]</f>
        <v>8.4736767921749986E-2</v>
      </c>
      <c r="BP494" s="10">
        <f>3/24000000*OO[[#This Row],[124 (04JUL1985 09:00:00)-Water Temperature (C)]]*OO[[#This Row],[66]]</f>
        <v>9.3365308471300007E-2</v>
      </c>
      <c r="BQ494" s="10">
        <f>3/24000000*OO[[#This Row],[125 (04JUL1985 12:00:00)-Water Temperature (C)]]*OO[[#This Row],[67]]</f>
        <v>0.10111323210479999</v>
      </c>
      <c r="BR494" s="10">
        <f>3/24000000*OO[[#This Row],[126 (04JUL1985 15:00:00)-Water Temperature (C)]]*OO[[#This Row],[68]]</f>
        <v>0.1080832732101</v>
      </c>
      <c r="BS494" s="10">
        <f>3/24000000*OO[[#This Row],[127 (04JUL1985 18:00:00)-Water Temperature (C)]]*OO[[#This Row],[69]]</f>
        <v>0.11362269522211248</v>
      </c>
      <c r="BT494" s="10">
        <f>3/24000000*OO[[#This Row],[128 (04JUL1985 21:00:00)-Water Temperature (C)]]*OO[[#This Row],[70]]</f>
        <v>0.11782202547499999</v>
      </c>
      <c r="BU494" s="10">
        <f>3/24000000*OO[[#This Row],[129 (05JUL1985 00:00:00)-Water Temperature (C)]]*OO[[#This Row],[71]]</f>
        <v>0.12095460958788751</v>
      </c>
      <c r="BV494" s="10">
        <f>3/24000000*OO[[#This Row],[130 (05JUL1985 03:00:00)-Water Temperature (C)]]*OO[[#This Row],[72]]</f>
        <v>0.12314648334153749</v>
      </c>
      <c r="BW494" s="10">
        <f>3/24000000*OO[[#This Row],[131 (05JUL1985 06:00:00)-Water Temperature (C)]]*OO[[#This Row],[73]]</f>
        <v>0.12454646807429999</v>
      </c>
      <c r="BX494" s="10">
        <f>3/24000000*OO[[#This Row],[132 (05JUL1985 09:00:00)-Water Temperature (C)]]*OO[[#This Row],[74]]</f>
        <v>0.12609154091159999</v>
      </c>
      <c r="BY494" s="10">
        <f>3/24000000*OO[[#This Row],[133 (05JUL1985 12:00:00)-Water Temperature (C)]]*OO[[#This Row],[75]]</f>
        <v>0.12663281392492498</v>
      </c>
      <c r="BZ494" s="10">
        <f>3/24000000*OO[[#This Row],[134 (05JUL1985 15:00:00)-Water Temperature (C)]]*OO[[#This Row],[76]]</f>
        <v>0.12674634781392499</v>
      </c>
      <c r="CA494" s="10">
        <f>3/24000000*OO[[#This Row],[135 (05JUL1985 18:00:00)-Water Temperature (C)]]*OO[[#This Row],[77]]</f>
        <v>0.12640938393374998</v>
      </c>
      <c r="CB494" s="10">
        <f>3/24000000*OO[[#This Row],[136 (05JUL1985 21:00:00)-Water Temperature (C)]]*OO[[#This Row],[78]]</f>
        <v>0.12524188289892499</v>
      </c>
      <c r="CC494" s="10">
        <f>3/24000000*OO[[#This Row],[137 (06JUL1985 00:00:00)-Water Temperature (C)]]*OO[[#This Row],[79]]</f>
        <v>0.12321095749920001</v>
      </c>
      <c r="CD494" s="10">
        <f>3/24000000*OO[[#This Row],[138 (06JUL1985 03:00:00)-Water Temperature (C)]]*OO[[#This Row],[80]]</f>
        <v>0.12081222332174998</v>
      </c>
      <c r="CE494" s="10">
        <f>3/24000000*OO[[#This Row],[139 (06JUL1985 06:00:00)-Water Temperature (C)]]*OO[[#This Row],[81]]</f>
        <v>0.11856746903925</v>
      </c>
      <c r="CF494" s="10">
        <f>3/24000000*OO[[#This Row],[140 (06JUL1985 09:00:00)-Water Temperature (C)]]*OO[[#This Row],[82]]</f>
        <v>0.11742159996224999</v>
      </c>
      <c r="CG494" s="10">
        <f>3/24000000*OO[[#This Row],[141 (06JUL1985 12:00:00)-Water Temperature (C)]]*OO[[#This Row],[83]]</f>
        <v>0.11605283920990002</v>
      </c>
      <c r="CH494" s="10">
        <f>3/24000000*OO[[#This Row],[142 (06JUL1985 15:00:00)-Water Temperature (C)]]*OO[[#This Row],[84]]</f>
        <v>0.11449337778579999</v>
      </c>
      <c r="CI494" s="10">
        <f>3/24000000*OO[[#This Row],[143 (06JUL1985 18:00:00)-Water Temperature (C)]]*OO[[#This Row],[85]]</f>
        <v>0.11294151923024999</v>
      </c>
      <c r="CJ494" s="10">
        <f>3/24000000*OO[[#This Row],[144 (06JUL1985 21:00:00)-Water Temperature (C)]]*OO[[#This Row],[86]]</f>
        <v>0.11055765159292499</v>
      </c>
      <c r="CK494" s="10">
        <f>3/24000000*OO[[#This Row],[145 (07JUL1985 00:00:00)-Water Temperature (C)]]*OO[[#This Row],[87]]</f>
        <v>0.1073571169300875</v>
      </c>
      <c r="CL494" s="10">
        <f>3/24000000*OO[[#This Row],[146 (07JUL1985 03:00:00)-Water Temperature (C)]]*OO[[#This Row],[88]]</f>
        <v>0.10425250487727498</v>
      </c>
      <c r="CM494" s="10">
        <f>3/24000000*OO[[#This Row],[147 (07JUL1985 06:00:00)-Water Temperature (C)]]*OO[[#This Row],[89]]</f>
        <v>0.101325501990025</v>
      </c>
      <c r="CN494" s="10">
        <f>3/24000000*OO[[#This Row],[148 (07JUL1985 09:00:00)-Water Temperature (C)]]*OO[[#This Row],[90]]</f>
        <v>9.9419611540674996E-2</v>
      </c>
      <c r="CO494" s="10">
        <f>3/24000000*OO[[#This Row],[149 (07JUL1985 12:00:00)-Water Temperature (C)]]*OO[[#This Row],[91]]</f>
        <v>9.7777204882499996E-2</v>
      </c>
      <c r="CP494" s="10">
        <f>3/24000000*OO[[#This Row],[150 (07JUL1985 15:00:00)-Water Temperature (C)]]*OO[[#This Row],[92]]</f>
        <v>9.6022236606399997E-2</v>
      </c>
      <c r="CQ494" s="10">
        <f>3/24000000*OO[[#This Row],[151 (07JUL1985 18:00:00)-Water Temperature (C)]]*OO[[#This Row],[93]]</f>
        <v>9.4228944516699997E-2</v>
      </c>
      <c r="CR494" s="10">
        <f>3/24000000*OO[[#This Row],[152 (07JUL1985 21:00:00)-Water Temperature (C)]]*OO[[#This Row],[94]]</f>
        <v>9.179477683475E-2</v>
      </c>
      <c r="CS494" s="10">
        <f>3/24000000*OO[[#This Row],[153 (08JUL1985 00:00:00)-Water Temperature (C)]]*OO[[#This Row],[95]]</f>
        <v>8.9010768521087497E-2</v>
      </c>
      <c r="CT494" s="10">
        <f>3/24000000*OO[[#This Row],[154 (08JUL1985 03:00:00)-Water Temperature (C)]]*OO[[#This Row],[96]]</f>
        <v>8.6295241177724982E-2</v>
      </c>
      <c r="CU494" s="10">
        <f>3/24000000*OO[[#This Row],[155 (08JUL1985 06:00:00)-Water Temperature (C)]]*OO[[#This Row],[97]]</f>
        <v>8.3788062088499995E-2</v>
      </c>
      <c r="CV494" s="10">
        <f>3/24000000*OO[[#This Row],[156 (08JUL1985 09:00:00)-Water Temperature (C)]]*OO[[#This Row],[98]]</f>
        <v>8.1506838474075E-2</v>
      </c>
      <c r="CW494" s="10">
        <f>3/24000000*OO[[#This Row],[157 (08JUL1985 12:00:00)-Water Temperature (C)]]*OO[[#This Row],[99]]</f>
        <v>7.97527997715375E-2</v>
      </c>
    </row>
    <row r="495" spans="1:101" x14ac:dyDescent="0.35">
      <c r="A495" t="s">
        <v>502</v>
      </c>
      <c r="B495">
        <v>833.48779999999999</v>
      </c>
      <c r="C495" s="10">
        <f>3/24*OO[[#This Row],[59 (26JUN1985 06:00:00)-Water Temperature (C)]]*OO[[#This Row],[1]]/SUM(OO[1])</f>
        <v>0</v>
      </c>
      <c r="D495" s="10">
        <f>3/24*OO[[#This Row],[60 (26JUN1985 09:00:00)-Water Temperature (C)]]*OO[[#This Row],[2]]/SUM(OO[2])</f>
        <v>0</v>
      </c>
      <c r="E495" s="10">
        <f>3/24*OO[[#This Row],[61 (26JUN1985 12:00:00)-Water Temperature (C)]]*OO[[#This Row],[3]]/SUM(OO[3])</f>
        <v>0</v>
      </c>
      <c r="F495" s="10">
        <f>3/24*OO[[#This Row],[62 (26JUN1985 15:00:00)-Water Temperature (C)]]*OO[[#This Row],[4]]/SUM(OO[4])</f>
        <v>0</v>
      </c>
      <c r="G495" s="10">
        <f>3/24*OO[[#This Row],[63 (26JUN1985 18:00:00)-Water Temperature (C)]]*OO[[#This Row],[5]]/SUM(OO[5])</f>
        <v>0</v>
      </c>
      <c r="H495" s="10">
        <f>3/24*OO[[#This Row],[64 (26JUN1985 21:00:00)-Water Temperature (C)]]*OO[[#This Row],[6]]/SUM(OO[6])</f>
        <v>0</v>
      </c>
      <c r="I495" s="10">
        <f>3/24*OO[[#This Row],[65 (27JUN1985 00:00:00)-Water Temperature (C)]]*OO[[#This Row],[7]]/SUM(OO[7])</f>
        <v>0</v>
      </c>
      <c r="J495" s="10">
        <f>3/24*OO[[#This Row],[66 (27JUN1985 03:00:00)-Water Temperature (C)]]*OO[[#This Row],[8]]/SUM(OO[8])</f>
        <v>0</v>
      </c>
      <c r="K495" s="10">
        <f>3/24*OO[[#This Row],[67 (27JUN1985 06:00:00)-Water Temperature (C)]]*OO[[#This Row],[9]]/SUM(OO[9])</f>
        <v>0</v>
      </c>
      <c r="L495" s="10">
        <f>3/24*OO[[#This Row],[68 (27JUN1985 09:00:00)-Water Temperature (C)]]*OO[[#This Row],[10]]/SUM(OO[10])</f>
        <v>0</v>
      </c>
      <c r="M495" s="10">
        <f>3/24*OO[[#This Row],[69 (27JUN1985 12:00:00)-Water Temperature (C)]]*OO[[#This Row],[11]]/SUM(OO[11])</f>
        <v>0</v>
      </c>
      <c r="N495" s="10">
        <f>3/24*OO[[#This Row],[70 (27JUN1985 15:00:00)-Water Temperature (C)]]*OO[[#This Row],[12]]/SUM(OO[12])</f>
        <v>0</v>
      </c>
      <c r="O495" s="10">
        <f>3/24*OO[[#This Row],[71 (27JUN1985 18:00:00)-Water Temperature (C)]]*OO[[#This Row],[13]]/SUM(OO[13])</f>
        <v>0</v>
      </c>
      <c r="P495" s="10">
        <f>3/24*OO[[#This Row],[72 (27JUN1985 21:00:00)-Water Temperature (C)]]*OO[[#This Row],[14]]/SUM(OO[14])</f>
        <v>0</v>
      </c>
      <c r="Q495" s="10">
        <f>3/24*OO[[#This Row],[73 (28JUN1985 00:00:00)-Water Temperature (C)]]*OO[[#This Row],[15]]/SUM(OO[15])</f>
        <v>0</v>
      </c>
      <c r="R495" s="10">
        <f>3/24*OO[[#This Row],[74 (28JUN1985 03:00:00)-Water Temperature (C)]]*OO[[#This Row],[16]]/SUM(OO[16])</f>
        <v>0</v>
      </c>
      <c r="S495" s="10">
        <f>3/24*OO[[#This Row],[75 (28JUN1985 06:00:00)-Water Temperature (C)]]*OO[[#This Row],[17]]/SUM(OO[17])</f>
        <v>0</v>
      </c>
      <c r="T495" s="10">
        <f>3/24*OO[[#This Row],[76 (28JUN1985 09:00:00)-Water Temperature (C)]]*OO[[#This Row],[18]]/SUM(OO[18])</f>
        <v>0</v>
      </c>
      <c r="U495" s="10">
        <f>3/24*OO[[#This Row],[77 (28JUN1985 12:00:00)-Water Temperature (C)]]*OO[[#This Row],[19]]/SUM(OO[19])</f>
        <v>0</v>
      </c>
      <c r="V495" s="10">
        <f>3/24000000*OO[[#This Row],[78 (28JUN1985 15:00:00)-Water Temperature (C)]]*OO[[#This Row],[20]]</f>
        <v>0</v>
      </c>
      <c r="W495" s="10">
        <f>3/24000000*OO[[#This Row],[79 (28JUN1985 18:00:00)-Water Temperature (C)]]*OO[[#This Row],[21]]</f>
        <v>0</v>
      </c>
      <c r="X495" s="10">
        <f>3/24000000*OO[[#This Row],[80 (28JUN1985 21:00:00)-Water Temperature (C)]]*OO[[#This Row],[22]]</f>
        <v>0</v>
      </c>
      <c r="Y495" s="10">
        <f>3/24000000*OO[[#This Row],[81 (29JUN1985 00:00:00)-Water Temperature (C)]]*OO[[#This Row],[23]]</f>
        <v>0</v>
      </c>
      <c r="Z495" s="10">
        <f>3/24000000*OO[[#This Row],[82 (29JUN1985 03:00:00)-Water Temperature (C)]]*OO[[#This Row],[24]]</f>
        <v>0</v>
      </c>
      <c r="AA495" s="10">
        <f>3/24000000*OO[[#This Row],[83 (29JUN1985 06:00:00)-Water Temperature (C)]]*OO[[#This Row],[25]]</f>
        <v>0</v>
      </c>
      <c r="AB495" s="10">
        <f>3/24000000*OO[[#This Row],[84 (29JUN1985 09:00:00)-Water Temperature (C)]]*OO[[#This Row],[26]]</f>
        <v>0</v>
      </c>
      <c r="AC495" s="10">
        <f>3/24000000*OO[[#This Row],[85 (29JUN1985 12:00:00)-Water Temperature (C)]]*OO[[#This Row],[27]]</f>
        <v>0</v>
      </c>
      <c r="AD495" s="10">
        <f>3/24000000*OO[[#This Row],[86 (29JUN1985 15:00:00)-Water Temperature (C)]]*OO[[#This Row],[28]]</f>
        <v>0</v>
      </c>
      <c r="AE495" s="10">
        <f>3/24000000*OO[[#This Row],[88 (29JUN1985 21:00:00)-Water Temperature (C)]]*OO[[#This Row],[30]]</f>
        <v>8.1803574047437497E-37</v>
      </c>
      <c r="AF495" s="10">
        <f>3/24000000*OO[[#This Row],[88 (29JUN1985 21:00:00)-Water Temperature (C)]]*OO[[#This Row],[30]]</f>
        <v>8.1803574047437497E-37</v>
      </c>
      <c r="AG495" s="10">
        <f>3/24000000*OO[[#This Row],[89 (30JUN1985 00:00:00)-Water Temperature (C)]]*OO[[#This Row],[31]]</f>
        <v>8.8584218346225009E-33</v>
      </c>
      <c r="AH495" s="10">
        <f>3/24000000*OO[[#This Row],[90 (30JUN1985 03:00:00)-Water Temperature (C)]]*OO[[#This Row],[32]]</f>
        <v>2.669317499842E-29</v>
      </c>
      <c r="AI495" s="10">
        <f>3/24000000*OO[[#This Row],[91 (30JUN1985 06:00:00)-Water Temperature (C)]]*OO[[#This Row],[33]]</f>
        <v>2.9435682861899999E-26</v>
      </c>
      <c r="AJ495" s="10">
        <f>3/24000000*OO[[#This Row],[92 (30JUN1985 09:00:00)-Water Temperature (C)]]*OO[[#This Row],[34]]</f>
        <v>1.4328203076E-23</v>
      </c>
      <c r="AK495" s="10">
        <f>3/24000000*OO[[#This Row],[93 (30JUN1985 12:00:00)-Water Temperature (C)]]*OO[[#This Row],[35]]</f>
        <v>3.4805657517049998E-21</v>
      </c>
      <c r="AL495" s="10">
        <f>3/24000000*OO[[#This Row],[94 (30JUN1985 15:00:00)-Water Temperature (C)]]*OO[[#This Row],[36]]</f>
        <v>4.6283924769974993E-19</v>
      </c>
      <c r="AM495" s="10">
        <f>3/24000000*OO[[#This Row],[95 (30JUN1985 18:00:00)-Water Temperature (C)]]*OO[[#This Row],[37]]</f>
        <v>3.6430537375999999E-17</v>
      </c>
      <c r="AN495" s="10">
        <f>3/24000000*OO[[#This Row],[96 (30JUN1985 21:00:00)-Water Temperature (C)]]*OO[[#This Row],[38]]</f>
        <v>1.81386809845875E-15</v>
      </c>
      <c r="AO495" s="10">
        <f>3/24000000*OO[[#This Row],[97 (01JUL1985 00:00:00)-Water Temperature (C)]]*OO[[#This Row],[39]]</f>
        <v>6.0494272316574997E-14</v>
      </c>
      <c r="AP495" s="10">
        <f>3/24000000*OO[[#This Row],[98 (01JUL1985 03:00:00)-Water Temperature (C)]]*OO[[#This Row],[40]]</f>
        <v>1.4136441899812496E-12</v>
      </c>
      <c r="AQ495" s="10">
        <f>3/24000000*OO[[#This Row],[99 (01JUL1985 06:00:00)-Water Temperature (C)]]*OO[[#This Row],[41]]</f>
        <v>2.4088270980112498E-11</v>
      </c>
      <c r="AR495" s="10">
        <f>3/24000000*OO[[#This Row],[100 (01JUL1985 09:00:00)-Water Temperature (C)]]*OO[[#This Row],[42]]</f>
        <v>3.1160955409100001E-10</v>
      </c>
      <c r="AS495" s="10">
        <f>3/24000000*OO[[#This Row],[101 (01JUL1985 12:00:00)-Water Temperature (C)]]*OO[[#This Row],[43]]</f>
        <v>3.1054815256199996E-9</v>
      </c>
      <c r="AT495" s="10">
        <f>3/24000000*OO[[#This Row],[102 (01JUL1985 15:00:00)-Water Temperature (C)]]*OO[[#This Row],[44]]</f>
        <v>2.437788837822625E-8</v>
      </c>
      <c r="AU495" s="10">
        <f>3/24000000*OO[[#This Row],[103 (01JUL1985 18:00:00)-Water Temperature (C)]]*OO[[#This Row],[45]]</f>
        <v>1.5385818525389999E-7</v>
      </c>
      <c r="AV495" s="10">
        <f>3/24000000*OO[[#This Row],[104 (01JUL1985 21:00:00)-Water Temperature (C)]]*OO[[#This Row],[46]]</f>
        <v>7.9707720949999992E-7</v>
      </c>
      <c r="AW495" s="10">
        <f>3/24000000*OO[[#This Row],[105 (02JUL1985 00:00:00)-Water Temperature (C)]]*OO[[#This Row],[47]]</f>
        <v>3.458041318305E-6</v>
      </c>
      <c r="AX495" s="10">
        <f>3/24000000*OO[[#This Row],[106 (02JUL1985 03:00:00)-Water Temperature (C)]]*OO[[#This Row],[48]]</f>
        <v>1.2788131405196249E-5</v>
      </c>
      <c r="AY495" s="10">
        <f>3/24000000*OO[[#This Row],[107 (02JUL1985 06:00:00)-Water Temperature (C)]]*OO[[#This Row],[49]]</f>
        <v>4.1077944205062498E-5</v>
      </c>
      <c r="AZ495" s="10">
        <f>3/24000000*OO[[#This Row],[108 (02JUL1985 09:00:00)-Water Temperature (C)]]*OO[[#This Row],[50]]</f>
        <v>1.17246476094625E-4</v>
      </c>
      <c r="BA495" s="10">
        <f>3/24000000*OO[[#This Row],[109 (02JUL1985 12:00:00)-Water Temperature (C)]]*OO[[#This Row],[51]]</f>
        <v>2.9744091380437499E-4</v>
      </c>
      <c r="BB495" s="10">
        <f>3/24000000*OO[[#This Row],[110 (02JUL1985 15:00:00)-Water Temperature (C)]]*OO[[#This Row],[52]]</f>
        <v>6.7779777501049995E-4</v>
      </c>
      <c r="BC495" s="10">
        <f>3/24000000*OO[[#This Row],[111 (02JUL1985 18:00:00)-Water Temperature (C)]]*OO[[#This Row],[53]]</f>
        <v>1.4021172766689998E-3</v>
      </c>
      <c r="BD495" s="10">
        <f>3/24000000*OO[[#This Row],[112 (02JUL1985 21:00:00)-Water Temperature (C)]]*OO[[#This Row],[54]]</f>
        <v>2.6478182716094998E-3</v>
      </c>
      <c r="BE495" s="10">
        <f>3/24000000*OO[[#This Row],[113 (03JUL1985 00:00:00)-Water Temperature (C)]]*OO[[#This Row],[55]]</f>
        <v>4.5966817184399994E-3</v>
      </c>
      <c r="BF495" s="10">
        <f>3/24000000*OO[[#This Row],[114 (03JUL1985 03:00:00)-Water Temperature (C)]]*OO[[#This Row],[56]]</f>
        <v>7.434477802079998E-3</v>
      </c>
      <c r="BG495" s="10">
        <f>3/24000000*OO[[#This Row],[115 (03JUL1985 06:00:00)-Water Temperature (C)]]*OO[[#This Row],[57]]</f>
        <v>1.1307879007199999E-2</v>
      </c>
      <c r="BH495" s="10">
        <f>3/24000000*OO[[#This Row],[116 (03JUL1985 09:00:00)-Water Temperature (C)]]*OO[[#This Row],[58]]</f>
        <v>1.642925677518E-2</v>
      </c>
      <c r="BI495" s="10">
        <f>3/24000000*OO[[#This Row],[117 (03JUL1985 12:00:00)-Water Temperature (C)]]*OO[[#This Row],[59]]</f>
        <v>2.282163457878E-2</v>
      </c>
      <c r="BJ495" s="10">
        <f>3/24000000*OO[[#This Row],[118 (03JUL1985 15:00:00)-Water Temperature (C)]]*OO[[#This Row],[60]]</f>
        <v>3.0327944867099995E-2</v>
      </c>
      <c r="BK495" s="10">
        <f>3/24000000*OO[[#This Row],[119 (03JUL1985 18:00:00)-Water Temperature (C)]]*OO[[#This Row],[61]]</f>
        <v>3.8741739674999998E-2</v>
      </c>
      <c r="BL495" s="10">
        <f>3/24000000*OO[[#This Row],[120 (03JUL1985 21:00:00)-Water Temperature (C)]]*OO[[#This Row],[62]]</f>
        <v>4.7502359351174993E-2</v>
      </c>
      <c r="BM495" s="10">
        <f>3/24000000*OO[[#This Row],[121 (04JUL1985 00:00:00)-Water Temperature (C)]]*OO[[#This Row],[63]]</f>
        <v>5.6242058253299997E-2</v>
      </c>
      <c r="BN495" s="10">
        <f>3/24000000*OO[[#This Row],[122 (04JUL1985 03:00:00)-Water Temperature (C)]]*OO[[#This Row],[64]]</f>
        <v>6.4872768526424998E-2</v>
      </c>
      <c r="BO495" s="10">
        <f>3/24000000*OO[[#This Row],[123 (04JUL1985 06:00:00)-Water Temperature (C)]]*OO[[#This Row],[65]]</f>
        <v>7.3249446864087492E-2</v>
      </c>
      <c r="BP495" s="10">
        <f>3/24000000*OO[[#This Row],[124 (04JUL1985 09:00:00)-Water Temperature (C)]]*OO[[#This Row],[66]]</f>
        <v>8.1584962542262496E-2</v>
      </c>
      <c r="BQ495" s="10">
        <f>3/24000000*OO[[#This Row],[125 (04JUL1985 12:00:00)-Water Temperature (C)]]*OO[[#This Row],[67]]</f>
        <v>8.9234990893637497E-2</v>
      </c>
      <c r="BR495" s="10">
        <f>3/24000000*OO[[#This Row],[126 (04JUL1985 15:00:00)-Water Temperature (C)]]*OO[[#This Row],[68]]</f>
        <v>9.625634075770001E-2</v>
      </c>
      <c r="BS495" s="10">
        <f>3/24000000*OO[[#This Row],[127 (04JUL1985 18:00:00)-Water Temperature (C)]]*OO[[#This Row],[69]]</f>
        <v>0.102039173678325</v>
      </c>
      <c r="BT495" s="10">
        <f>3/24000000*OO[[#This Row],[128 (04JUL1985 21:00:00)-Water Temperature (C)]]*OO[[#This Row],[70]]</f>
        <v>0.10663010818256249</v>
      </c>
      <c r="BU495" s="10">
        <f>3/24000000*OO[[#This Row],[129 (05JUL1985 00:00:00)-Water Temperature (C)]]*OO[[#This Row],[71]]</f>
        <v>0.11024802193439998</v>
      </c>
      <c r="BV495" s="10">
        <f>3/24000000*OO[[#This Row],[130 (05JUL1985 03:00:00)-Water Temperature (C)]]*OO[[#This Row],[72]]</f>
        <v>0.11298388746754998</v>
      </c>
      <c r="BW495" s="10">
        <f>3/24000000*OO[[#This Row],[131 (05JUL1985 06:00:00)-Water Temperature (C)]]*OO[[#This Row],[73]]</f>
        <v>0.114959317482875</v>
      </c>
      <c r="BX495" s="10">
        <f>3/24000000*OO[[#This Row],[132 (05JUL1985 09:00:00)-Water Temperature (C)]]*OO[[#This Row],[74]]</f>
        <v>0.11702535510449998</v>
      </c>
      <c r="BY495" s="10">
        <f>3/24000000*OO[[#This Row],[133 (05JUL1985 12:00:00)-Water Temperature (C)]]*OO[[#This Row],[75]]</f>
        <v>0.11812499278124999</v>
      </c>
      <c r="BZ495" s="10">
        <f>3/24000000*OO[[#This Row],[134 (05JUL1985 15:00:00)-Water Temperature (C)]]*OO[[#This Row],[76]]</f>
        <v>0.11878452800156249</v>
      </c>
      <c r="CA495" s="10">
        <f>3/24000000*OO[[#This Row],[135 (05JUL1985 18:00:00)-Water Temperature (C)]]*OO[[#This Row],[77]]</f>
        <v>0.11897924566612497</v>
      </c>
      <c r="CB495" s="10">
        <f>3/24000000*OO[[#This Row],[136 (05JUL1985 21:00:00)-Water Temperature (C)]]*OO[[#This Row],[78]]</f>
        <v>0.1183586424336875</v>
      </c>
      <c r="CC495" s="10">
        <f>3/24000000*OO[[#This Row],[137 (06JUL1985 00:00:00)-Water Temperature (C)]]*OO[[#This Row],[79]]</f>
        <v>0.11688213909652501</v>
      </c>
      <c r="CD495" s="10">
        <f>3/24000000*OO[[#This Row],[138 (06JUL1985 03:00:00)-Water Temperature (C)]]*OO[[#This Row],[80]]</f>
        <v>0.11501630257622497</v>
      </c>
      <c r="CE495" s="10">
        <f>3/24000000*OO[[#This Row],[139 (06JUL1985 06:00:00)-Water Temperature (C)]]*OO[[#This Row],[81]]</f>
        <v>0.1132520791383</v>
      </c>
      <c r="CF495" s="10">
        <f>3/24000000*OO[[#This Row],[140 (06JUL1985 09:00:00)-Water Temperature (C)]]*OO[[#This Row],[82]]</f>
        <v>0.1124921841846</v>
      </c>
      <c r="CG495" s="10">
        <f>3/24000000*OO[[#This Row],[141 (06JUL1985 12:00:00)-Water Temperature (C)]]*OO[[#This Row],[83]]</f>
        <v>0.11148465793919998</v>
      </c>
      <c r="CH495" s="10">
        <f>3/24000000*OO[[#This Row],[142 (06JUL1985 15:00:00)-Water Temperature (C)]]*OO[[#This Row],[84]]</f>
        <v>0.11026556630366251</v>
      </c>
      <c r="CI495" s="10">
        <f>3/24000000*OO[[#This Row],[143 (06JUL1985 18:00:00)-Water Temperature (C)]]*OO[[#This Row],[85]]</f>
        <v>0.10902655745695</v>
      </c>
      <c r="CJ495" s="10">
        <f>3/24000000*OO[[#This Row],[144 (06JUL1985 21:00:00)-Water Temperature (C)]]*OO[[#This Row],[86]]</f>
        <v>0.10697082076800002</v>
      </c>
      <c r="CK495" s="10">
        <f>3/24000000*OO[[#This Row],[145 (07JUL1985 00:00:00)-Water Temperature (C)]]*OO[[#This Row],[87]]</f>
        <v>0.1041178867071875</v>
      </c>
      <c r="CL495" s="10">
        <f>3/24000000*OO[[#This Row],[146 (07JUL1985 03:00:00)-Water Temperature (C)]]*OO[[#This Row],[88]]</f>
        <v>0.10131637624927499</v>
      </c>
      <c r="CM495" s="10">
        <f>3/24000000*OO[[#This Row],[147 (07JUL1985 06:00:00)-Water Temperature (C)]]*OO[[#This Row],[89]]</f>
        <v>9.8661245116124993E-2</v>
      </c>
      <c r="CN495" s="10">
        <f>3/24000000*OO[[#This Row],[148 (07JUL1985 09:00:00)-Water Temperature (C)]]*OO[[#This Row],[90]]</f>
        <v>9.6971735627812486E-2</v>
      </c>
      <c r="CO495" s="10">
        <f>3/24000000*OO[[#This Row],[149 (07JUL1985 12:00:00)-Water Temperature (C)]]*OO[[#This Row],[91]]</f>
        <v>9.5528489866124999E-2</v>
      </c>
      <c r="CP495" s="10">
        <f>3/24000000*OO[[#This Row],[150 (07JUL1985 15:00:00)-Water Temperature (C)]]*OO[[#This Row],[92]]</f>
        <v>9.3955657730999981E-2</v>
      </c>
      <c r="CQ495" s="10">
        <f>3/24000000*OO[[#This Row],[151 (07JUL1985 18:00:00)-Water Temperature (C)]]*OO[[#This Row],[93]]</f>
        <v>9.2331468486449991E-2</v>
      </c>
      <c r="CR495" s="10">
        <f>3/24000000*OO[[#This Row],[152 (07JUL1985 21:00:00)-Water Temperature (C)]]*OO[[#This Row],[94]]</f>
        <v>9.0074131859250006E-2</v>
      </c>
      <c r="CS495" s="10">
        <f>3/24000000*OO[[#This Row],[153 (08JUL1985 00:00:00)-Water Temperature (C)]]*OO[[#This Row],[95]]</f>
        <v>8.7467183430074993E-2</v>
      </c>
      <c r="CT495" s="10">
        <f>3/24000000*OO[[#This Row],[154 (08JUL1985 03:00:00)-Water Temperature (C)]]*OO[[#This Row],[96]]</f>
        <v>8.4917560531349995E-2</v>
      </c>
      <c r="CU495" s="10">
        <f>3/24000000*OO[[#This Row],[155 (08JUL1985 06:00:00)-Water Temperature (C)]]*OO[[#This Row],[97]]</f>
        <v>8.2556621013424994E-2</v>
      </c>
      <c r="CV495" s="10">
        <f>3/24000000*OO[[#This Row],[156 (08JUL1985 09:00:00)-Water Temperature (C)]]*OO[[#This Row],[98]]</f>
        <v>8.0406364534262503E-2</v>
      </c>
      <c r="CW495" s="10">
        <f>3/24000000*OO[[#This Row],[157 (08JUL1985 12:00:00)-Water Temperature (C)]]*OO[[#This Row],[99]]</f>
        <v>7.8764846998750013E-2</v>
      </c>
    </row>
    <row r="496" spans="1:101" x14ac:dyDescent="0.35">
      <c r="A496" t="s">
        <v>503</v>
      </c>
      <c r="B496">
        <v>771.57069999999999</v>
      </c>
      <c r="C496" s="10">
        <f>3/24*OO[[#This Row],[59 (26JUN1985 06:00:00)-Water Temperature (C)]]*OO[[#This Row],[1]]/SUM(OO[1])</f>
        <v>0</v>
      </c>
      <c r="D496" s="10">
        <f>3/24*OO[[#This Row],[60 (26JUN1985 09:00:00)-Water Temperature (C)]]*OO[[#This Row],[2]]/SUM(OO[2])</f>
        <v>0</v>
      </c>
      <c r="E496" s="10">
        <f>3/24*OO[[#This Row],[61 (26JUN1985 12:00:00)-Water Temperature (C)]]*OO[[#This Row],[3]]/SUM(OO[3])</f>
        <v>0</v>
      </c>
      <c r="F496" s="10">
        <f>3/24*OO[[#This Row],[62 (26JUN1985 15:00:00)-Water Temperature (C)]]*OO[[#This Row],[4]]/SUM(OO[4])</f>
        <v>0</v>
      </c>
      <c r="G496" s="10">
        <f>3/24*OO[[#This Row],[63 (26JUN1985 18:00:00)-Water Temperature (C)]]*OO[[#This Row],[5]]/SUM(OO[5])</f>
        <v>0</v>
      </c>
      <c r="H496" s="10">
        <f>3/24*OO[[#This Row],[64 (26JUN1985 21:00:00)-Water Temperature (C)]]*OO[[#This Row],[6]]/SUM(OO[6])</f>
        <v>0</v>
      </c>
      <c r="I496" s="10">
        <f>3/24*OO[[#This Row],[65 (27JUN1985 00:00:00)-Water Temperature (C)]]*OO[[#This Row],[7]]/SUM(OO[7])</f>
        <v>0</v>
      </c>
      <c r="J496" s="10">
        <f>3/24*OO[[#This Row],[66 (27JUN1985 03:00:00)-Water Temperature (C)]]*OO[[#This Row],[8]]/SUM(OO[8])</f>
        <v>0</v>
      </c>
      <c r="K496" s="10">
        <f>3/24*OO[[#This Row],[67 (27JUN1985 06:00:00)-Water Temperature (C)]]*OO[[#This Row],[9]]/SUM(OO[9])</f>
        <v>0</v>
      </c>
      <c r="L496" s="10">
        <f>3/24*OO[[#This Row],[68 (27JUN1985 09:00:00)-Water Temperature (C)]]*OO[[#This Row],[10]]/SUM(OO[10])</f>
        <v>0</v>
      </c>
      <c r="M496" s="10">
        <f>3/24*OO[[#This Row],[69 (27JUN1985 12:00:00)-Water Temperature (C)]]*OO[[#This Row],[11]]/SUM(OO[11])</f>
        <v>0</v>
      </c>
      <c r="N496" s="10">
        <f>3/24*OO[[#This Row],[70 (27JUN1985 15:00:00)-Water Temperature (C)]]*OO[[#This Row],[12]]/SUM(OO[12])</f>
        <v>0</v>
      </c>
      <c r="O496" s="10">
        <f>3/24*OO[[#This Row],[71 (27JUN1985 18:00:00)-Water Temperature (C)]]*OO[[#This Row],[13]]/SUM(OO[13])</f>
        <v>0</v>
      </c>
      <c r="P496" s="10">
        <f>3/24*OO[[#This Row],[72 (27JUN1985 21:00:00)-Water Temperature (C)]]*OO[[#This Row],[14]]/SUM(OO[14])</f>
        <v>0</v>
      </c>
      <c r="Q496" s="10">
        <f>3/24*OO[[#This Row],[73 (28JUN1985 00:00:00)-Water Temperature (C)]]*OO[[#This Row],[15]]/SUM(OO[15])</f>
        <v>0</v>
      </c>
      <c r="R496" s="10">
        <f>3/24*OO[[#This Row],[74 (28JUN1985 03:00:00)-Water Temperature (C)]]*OO[[#This Row],[16]]/SUM(OO[16])</f>
        <v>0</v>
      </c>
      <c r="S496" s="10">
        <f>3/24*OO[[#This Row],[75 (28JUN1985 06:00:00)-Water Temperature (C)]]*OO[[#This Row],[17]]/SUM(OO[17])</f>
        <v>0</v>
      </c>
      <c r="T496" s="10">
        <f>3/24*OO[[#This Row],[76 (28JUN1985 09:00:00)-Water Temperature (C)]]*OO[[#This Row],[18]]/SUM(OO[18])</f>
        <v>0</v>
      </c>
      <c r="U496" s="10">
        <f>3/24*OO[[#This Row],[77 (28JUN1985 12:00:00)-Water Temperature (C)]]*OO[[#This Row],[19]]/SUM(OO[19])</f>
        <v>0</v>
      </c>
      <c r="V496" s="10">
        <f>3/24000000*OO[[#This Row],[78 (28JUN1985 15:00:00)-Water Temperature (C)]]*OO[[#This Row],[20]]</f>
        <v>0</v>
      </c>
      <c r="W496" s="10">
        <f>3/24000000*OO[[#This Row],[79 (28JUN1985 18:00:00)-Water Temperature (C)]]*OO[[#This Row],[21]]</f>
        <v>0</v>
      </c>
      <c r="X496" s="10">
        <f>3/24000000*OO[[#This Row],[80 (28JUN1985 21:00:00)-Water Temperature (C)]]*OO[[#This Row],[22]]</f>
        <v>0</v>
      </c>
      <c r="Y496" s="10">
        <f>3/24000000*OO[[#This Row],[81 (29JUN1985 00:00:00)-Water Temperature (C)]]*OO[[#This Row],[23]]</f>
        <v>0</v>
      </c>
      <c r="Z496" s="10">
        <f>3/24000000*OO[[#This Row],[82 (29JUN1985 03:00:00)-Water Temperature (C)]]*OO[[#This Row],[24]]</f>
        <v>0</v>
      </c>
      <c r="AA496" s="10">
        <f>3/24000000*OO[[#This Row],[83 (29JUN1985 06:00:00)-Water Temperature (C)]]*OO[[#This Row],[25]]</f>
        <v>0</v>
      </c>
      <c r="AB496" s="10">
        <f>3/24000000*OO[[#This Row],[84 (29JUN1985 09:00:00)-Water Temperature (C)]]*OO[[#This Row],[26]]</f>
        <v>0</v>
      </c>
      <c r="AC496" s="10">
        <f>3/24000000*OO[[#This Row],[85 (29JUN1985 12:00:00)-Water Temperature (C)]]*OO[[#This Row],[27]]</f>
        <v>0</v>
      </c>
      <c r="AD496" s="10">
        <f>3/24000000*OO[[#This Row],[86 (29JUN1985 15:00:00)-Water Temperature (C)]]*OO[[#This Row],[28]]</f>
        <v>0</v>
      </c>
      <c r="AE496" s="10">
        <f>3/24000000*OO[[#This Row],[88 (29JUN1985 21:00:00)-Water Temperature (C)]]*OO[[#This Row],[30]]</f>
        <v>2.0076120605662501E-37</v>
      </c>
      <c r="AF496" s="10">
        <f>3/24000000*OO[[#This Row],[88 (29JUN1985 21:00:00)-Water Temperature (C)]]*OO[[#This Row],[30]]</f>
        <v>2.0076120605662501E-37</v>
      </c>
      <c r="AG496" s="10">
        <f>3/24000000*OO[[#This Row],[89 (30JUN1985 00:00:00)-Water Temperature (C)]]*OO[[#This Row],[31]]</f>
        <v>2.4030860681834996E-33</v>
      </c>
      <c r="AH496" s="10">
        <f>3/24000000*OO[[#This Row],[90 (30JUN1985 03:00:00)-Water Temperature (C)]]*OO[[#This Row],[32]]</f>
        <v>7.8854360357237491E-30</v>
      </c>
      <c r="AI496" s="10">
        <f>3/24000000*OO[[#This Row],[91 (30JUN1985 06:00:00)-Water Temperature (C)]]*OO[[#This Row],[33]]</f>
        <v>9.3608709969550007E-27</v>
      </c>
      <c r="AJ496" s="10">
        <f>3/24000000*OO[[#This Row],[92 (30JUN1985 09:00:00)-Water Temperature (C)]]*OO[[#This Row],[34]]</f>
        <v>4.8642891808800004E-24</v>
      </c>
      <c r="AK496" s="10">
        <f>3/24000000*OO[[#This Row],[93 (30JUN1985 12:00:00)-Water Temperature (C)]]*OO[[#This Row],[35]]</f>
        <v>1.25392816212675E-21</v>
      </c>
      <c r="AL496" s="10">
        <f>3/24000000*OO[[#This Row],[94 (30JUN1985 15:00:00)-Water Temperature (C)]]*OO[[#This Row],[36]]</f>
        <v>1.7610625844359998E-19</v>
      </c>
      <c r="AM496" s="10">
        <f>3/24000000*OO[[#This Row],[95 (30JUN1985 18:00:00)-Water Temperature (C)]]*OO[[#This Row],[37]]</f>
        <v>1.4577094863315002E-17</v>
      </c>
      <c r="AN496" s="10">
        <f>3/24000000*OO[[#This Row],[96 (30JUN1985 21:00:00)-Water Temperature (C)]]*OO[[#This Row],[38]]</f>
        <v>7.604204545729999E-16</v>
      </c>
      <c r="AO496" s="10">
        <f>3/24000000*OO[[#This Row],[97 (01JUL1985 00:00:00)-Water Temperature (C)]]*OO[[#This Row],[39]]</f>
        <v>2.64902129935E-14</v>
      </c>
      <c r="AP496" s="10">
        <f>3/24000000*OO[[#This Row],[98 (01JUL1985 03:00:00)-Water Temperature (C)]]*OO[[#This Row],[40]]</f>
        <v>6.4501551108962499E-13</v>
      </c>
      <c r="AQ496" s="10">
        <f>3/24000000*OO[[#This Row],[99 (01JUL1985 06:00:00)-Water Temperature (C)]]*OO[[#This Row],[41]]</f>
        <v>1.1430973602636248E-11</v>
      </c>
      <c r="AR496" s="10">
        <f>3/24000000*OO[[#This Row],[100 (01JUL1985 09:00:00)-Water Temperature (C)]]*OO[[#This Row],[42]]</f>
        <v>1.5349397462512501E-10</v>
      </c>
      <c r="AS496" s="10">
        <f>3/24000000*OO[[#This Row],[101 (01JUL1985 12:00:00)-Water Temperature (C)]]*OO[[#This Row],[43]]</f>
        <v>1.5849563553825E-9</v>
      </c>
      <c r="AT496" s="10">
        <f>3/24000000*OO[[#This Row],[102 (01JUL1985 15:00:00)-Water Temperature (C)]]*OO[[#This Row],[44]]</f>
        <v>1.28719684223775E-8</v>
      </c>
      <c r="AU496" s="10">
        <f>3/24000000*OO[[#This Row],[103 (01JUL1985 18:00:00)-Water Temperature (C)]]*OO[[#This Row],[45]]</f>
        <v>8.3929088454200002E-8</v>
      </c>
      <c r="AV496" s="10">
        <f>3/24000000*OO[[#This Row],[104 (01JUL1985 21:00:00)-Water Temperature (C)]]*OO[[#This Row],[46]]</f>
        <v>4.4857551118575002E-7</v>
      </c>
      <c r="AW496" s="10">
        <f>3/24000000*OO[[#This Row],[105 (02JUL1985 00:00:00)-Water Temperature (C)]]*OO[[#This Row],[47]]</f>
        <v>2.0048306898179997E-6</v>
      </c>
      <c r="AX496" s="10">
        <f>3/24000000*OO[[#This Row],[106 (02JUL1985 03:00:00)-Water Temperature (C)]]*OO[[#This Row],[48]]</f>
        <v>7.62775740849125E-6</v>
      </c>
      <c r="AY496" s="10">
        <f>3/24000000*OO[[#This Row],[107 (02JUL1985 06:00:00)-Water Temperature (C)]]*OO[[#This Row],[49]]</f>
        <v>2.5177148322086248E-5</v>
      </c>
      <c r="AZ496" s="10">
        <f>3/24000000*OO[[#This Row],[108 (02JUL1985 09:00:00)-Water Temperature (C)]]*OO[[#This Row],[50]]</f>
        <v>7.374161969457499E-5</v>
      </c>
      <c r="BA496" s="10">
        <f>3/24000000*OO[[#This Row],[109 (02JUL1985 12:00:00)-Water Temperature (C)]]*OO[[#This Row],[51]]</f>
        <v>1.9169377010257499E-4</v>
      </c>
      <c r="BB496" s="10">
        <f>3/24000000*OO[[#This Row],[110 (02JUL1985 15:00:00)-Water Temperature (C)]]*OO[[#This Row],[52]]</f>
        <v>4.4708087183350007E-4</v>
      </c>
      <c r="BC496" s="10">
        <f>3/24000000*OO[[#This Row],[111 (02JUL1985 18:00:00)-Water Temperature (C)]]*OO[[#This Row],[53]]</f>
        <v>9.4545675826787493E-4</v>
      </c>
      <c r="BD496" s="10">
        <f>3/24000000*OO[[#This Row],[112 (02JUL1985 21:00:00)-Water Temperature (C)]]*OO[[#This Row],[54]]</f>
        <v>1.8231350131695E-3</v>
      </c>
      <c r="BE496" s="10">
        <f>3/24000000*OO[[#This Row],[113 (03JUL1985 00:00:00)-Water Temperature (C)]]*OO[[#This Row],[55]]</f>
        <v>3.2283146884725003E-3</v>
      </c>
      <c r="BF496" s="10">
        <f>3/24000000*OO[[#This Row],[114 (03JUL1985 03:00:00)-Water Temperature (C)]]*OO[[#This Row],[56]]</f>
        <v>5.3200939921299994E-3</v>
      </c>
      <c r="BG496" s="10">
        <f>3/24000000*OO[[#This Row],[115 (03JUL1985 06:00:00)-Water Temperature (C)]]*OO[[#This Row],[57]]</f>
        <v>8.2361054029799988E-3</v>
      </c>
      <c r="BH496" s="10">
        <f>3/24000000*OO[[#This Row],[116 (03JUL1985 09:00:00)-Water Temperature (C)]]*OO[[#This Row],[58]]</f>
        <v>1.2166032746647499E-2</v>
      </c>
      <c r="BI496" s="10">
        <f>3/24000000*OO[[#This Row],[117 (03JUL1985 12:00:00)-Water Temperature (C)]]*OO[[#This Row],[59]]</f>
        <v>1.7160512101356249E-2</v>
      </c>
      <c r="BJ496" s="10">
        <f>3/24000000*OO[[#This Row],[118 (03JUL1985 15:00:00)-Water Temperature (C)]]*OO[[#This Row],[60]]</f>
        <v>2.3131061588562499E-2</v>
      </c>
      <c r="BK496" s="10">
        <f>3/24000000*OO[[#This Row],[119 (03JUL1985 18:00:00)-Water Temperature (C)]]*OO[[#This Row],[61]]</f>
        <v>2.9940075525175001E-2</v>
      </c>
      <c r="BL496" s="10">
        <f>3/24000000*OO[[#This Row],[120 (03JUL1985 21:00:00)-Water Temperature (C)]]*OO[[#This Row],[62]]</f>
        <v>3.7161042078737494E-2</v>
      </c>
      <c r="BM496" s="10">
        <f>3/24000000*OO[[#This Row],[121 (04JUL1985 00:00:00)-Water Temperature (C)]]*OO[[#This Row],[63]]</f>
        <v>4.4501590711912495E-2</v>
      </c>
      <c r="BN496" s="10">
        <f>3/24000000*OO[[#This Row],[122 (04JUL1985 03:00:00)-Water Temperature (C)]]*OO[[#This Row],[64]]</f>
        <v>5.1874225928524989E-2</v>
      </c>
      <c r="BO496" s="10">
        <f>3/24000000*OO[[#This Row],[123 (04JUL1985 06:00:00)-Water Temperature (C)]]*OO[[#This Row],[65]]</f>
        <v>5.9145067401999991E-2</v>
      </c>
      <c r="BP496" s="10">
        <f>3/24000000*OO[[#This Row],[124 (04JUL1985 09:00:00)-Water Temperature (C)]]*OO[[#This Row],[66]]</f>
        <v>6.6469389063412501E-2</v>
      </c>
      <c r="BQ496" s="10">
        <f>3/24000000*OO[[#This Row],[125 (04JUL1985 12:00:00)-Water Temperature (C)]]*OO[[#This Row],[67]]</f>
        <v>7.3294860882562499E-2</v>
      </c>
      <c r="BR496" s="10">
        <f>3/24000000*OO[[#This Row],[126 (04JUL1985 15:00:00)-Water Temperature (C)]]*OO[[#This Row],[68]]</f>
        <v>7.9656171469299999E-2</v>
      </c>
      <c r="BS496" s="10">
        <f>3/24000000*OO[[#This Row],[127 (04JUL1985 18:00:00)-Water Temperature (C)]]*OO[[#This Row],[69]]</f>
        <v>8.5021370498137488E-2</v>
      </c>
      <c r="BT496" s="10">
        <f>3/24000000*OO[[#This Row],[128 (04JUL1985 21:00:00)-Water Temperature (C)]]*OO[[#This Row],[70]]</f>
        <v>8.9413064666199998E-2</v>
      </c>
      <c r="BU496" s="10">
        <f>3/24000000*OO[[#This Row],[129 (05JUL1985 00:00:00)-Water Temperature (C)]]*OO[[#This Row],[71]]</f>
        <v>9.2992180943999997E-2</v>
      </c>
      <c r="BV496" s="10">
        <f>3/24000000*OO[[#This Row],[130 (05JUL1985 03:00:00)-Water Temperature (C)]]*OO[[#This Row],[72]]</f>
        <v>9.5818036489312475E-2</v>
      </c>
      <c r="BW496" s="10">
        <f>3/24000000*OO[[#This Row],[131 (05JUL1985 06:00:00)-Water Temperature (C)]]*OO[[#This Row],[73]]</f>
        <v>9.7983569400712497E-2</v>
      </c>
      <c r="BX496" s="10">
        <f>3/24000000*OO[[#This Row],[132 (05JUL1985 09:00:00)-Water Temperature (C)]]*OO[[#This Row],[74]]</f>
        <v>0.10021080079040001</v>
      </c>
      <c r="BY496" s="10">
        <f>3/24000000*OO[[#This Row],[133 (05JUL1985 12:00:00)-Water Temperature (C)]]*OO[[#This Row],[75]]</f>
        <v>0.10157854639834997</v>
      </c>
      <c r="BZ496" s="10">
        <f>3/24000000*OO[[#This Row],[134 (05JUL1985 15:00:00)-Water Temperature (C)]]*OO[[#This Row],[76]]</f>
        <v>0.1025528444645375</v>
      </c>
      <c r="CA496" s="10">
        <f>3/24000000*OO[[#This Row],[135 (05JUL1985 18:00:00)-Water Temperature (C)]]*OO[[#This Row],[77]]</f>
        <v>0.10309526146968749</v>
      </c>
      <c r="CB496" s="10">
        <f>3/24000000*OO[[#This Row],[136 (05JUL1985 21:00:00)-Water Temperature (C)]]*OO[[#This Row],[78]]</f>
        <v>0.102904911312175</v>
      </c>
      <c r="CC496" s="10">
        <f>3/24000000*OO[[#This Row],[137 (06JUL1985 00:00:00)-Water Temperature (C)]]*OO[[#This Row],[79]]</f>
        <v>0.10194762674579999</v>
      </c>
      <c r="CD496" s="10">
        <f>3/24000000*OO[[#This Row],[138 (06JUL1985 03:00:00)-Water Temperature (C)]]*OO[[#This Row],[80]]</f>
        <v>0.1006268426773875</v>
      </c>
      <c r="CE496" s="10">
        <f>3/24000000*OO[[#This Row],[139 (06JUL1985 06:00:00)-Water Temperature (C)]]*OO[[#This Row],[81]]</f>
        <v>9.9373313913599978E-2</v>
      </c>
      <c r="CF496" s="10">
        <f>3/24000000*OO[[#This Row],[140 (06JUL1985 09:00:00)-Water Temperature (C)]]*OO[[#This Row],[82]]</f>
        <v>9.8971927905399992E-2</v>
      </c>
      <c r="CG496" s="10">
        <f>3/24000000*OO[[#This Row],[141 (06JUL1985 12:00:00)-Water Temperature (C)]]*OO[[#This Row],[83]]</f>
        <v>9.831798361893751E-2</v>
      </c>
      <c r="CH496" s="10">
        <f>3/24000000*OO[[#This Row],[142 (06JUL1985 15:00:00)-Water Temperature (C)]]*OO[[#This Row],[84]]</f>
        <v>9.7464477967599994E-2</v>
      </c>
      <c r="CI496" s="10">
        <f>3/24000000*OO[[#This Row],[143 (06JUL1985 18:00:00)-Water Temperature (C)]]*OO[[#This Row],[85]]</f>
        <v>9.6571302242250009E-2</v>
      </c>
      <c r="CJ496" s="10">
        <f>3/24000000*OO[[#This Row],[144 (06JUL1985 21:00:00)-Water Temperature (C)]]*OO[[#This Row],[86]]</f>
        <v>9.4934288521274987E-2</v>
      </c>
      <c r="CK496" s="10">
        <f>3/24000000*OO[[#This Row],[145 (07JUL1985 00:00:00)-Water Temperature (C)]]*OO[[#This Row],[87]]</f>
        <v>9.2583774141299993E-2</v>
      </c>
      <c r="CL496" s="10">
        <f>3/24000000*OO[[#This Row],[146 (07JUL1985 03:00:00)-Water Temperature (C)]]*OO[[#This Row],[88]]</f>
        <v>9.0264681914250008E-2</v>
      </c>
      <c r="CM496" s="10">
        <f>3/24000000*OO[[#This Row],[147 (07JUL1985 06:00:00)-Water Temperature (C)]]*OO[[#This Row],[89]]</f>
        <v>8.8061540276874989E-2</v>
      </c>
      <c r="CN496" s="10">
        <f>3/24000000*OO[[#This Row],[148 (07JUL1985 09:00:00)-Water Temperature (C)]]*OO[[#This Row],[90]]</f>
        <v>8.6706765924062498E-2</v>
      </c>
      <c r="CO496" s="10">
        <f>3/24000000*OO[[#This Row],[149 (07JUL1985 12:00:00)-Water Temperature (C)]]*OO[[#This Row],[91]]</f>
        <v>8.5541819846874992E-2</v>
      </c>
      <c r="CP496" s="10">
        <f>3/24000000*OO[[#This Row],[150 (07JUL1985 15:00:00)-Water Temperature (C)]]*OO[[#This Row],[92]]</f>
        <v>8.4245435620175002E-2</v>
      </c>
      <c r="CQ496" s="10">
        <f>3/24000000*OO[[#This Row],[151 (07JUL1985 18:00:00)-Water Temperature (C)]]*OO[[#This Row],[93]]</f>
        <v>8.2892196107774999E-2</v>
      </c>
      <c r="CR496" s="10">
        <f>3/24000000*OO[[#This Row],[152 (07JUL1985 21:00:00)-Water Temperature (C)]]*OO[[#This Row],[94]]</f>
        <v>8.0970754222475003E-2</v>
      </c>
      <c r="CS496" s="10">
        <f>3/24000000*OO[[#This Row],[153 (08JUL1985 00:00:00)-Water Temperature (C)]]*OO[[#This Row],[95]]</f>
        <v>7.8730282854249989E-2</v>
      </c>
      <c r="CT496" s="10">
        <f>3/24000000*OO[[#This Row],[154 (08JUL1985 03:00:00)-Water Temperature (C)]]*OO[[#This Row],[96]]</f>
        <v>7.6532460027199989E-2</v>
      </c>
      <c r="CU496" s="10">
        <f>3/24000000*OO[[#This Row],[155 (08JUL1985 06:00:00)-Water Temperature (C)]]*OO[[#This Row],[97]]</f>
        <v>7.4493992426950012E-2</v>
      </c>
      <c r="CV496" s="10">
        <f>3/24000000*OO[[#This Row],[156 (08JUL1985 09:00:00)-Water Temperature (C)]]*OO[[#This Row],[98]]</f>
        <v>7.2638342711000004E-2</v>
      </c>
      <c r="CW496" s="10">
        <f>3/24000000*OO[[#This Row],[157 (08JUL1985 12:00:00)-Water Temperature (C)]]*OO[[#This Row],[99]]</f>
        <v>7.1233237736375007E-2</v>
      </c>
    </row>
    <row r="497" spans="1:101" x14ac:dyDescent="0.35">
      <c r="A497" t="s">
        <v>504</v>
      </c>
      <c r="B497">
        <v>772.03700000000003</v>
      </c>
      <c r="C497" s="10">
        <f>3/24*OO[[#This Row],[59 (26JUN1985 06:00:00)-Water Temperature (C)]]*OO[[#This Row],[1]]/SUM(OO[1])</f>
        <v>0</v>
      </c>
      <c r="D497" s="10">
        <f>3/24*OO[[#This Row],[60 (26JUN1985 09:00:00)-Water Temperature (C)]]*OO[[#This Row],[2]]/SUM(OO[2])</f>
        <v>0</v>
      </c>
      <c r="E497" s="10">
        <f>3/24*OO[[#This Row],[61 (26JUN1985 12:00:00)-Water Temperature (C)]]*OO[[#This Row],[3]]/SUM(OO[3])</f>
        <v>0</v>
      </c>
      <c r="F497" s="10">
        <f>3/24*OO[[#This Row],[62 (26JUN1985 15:00:00)-Water Temperature (C)]]*OO[[#This Row],[4]]/SUM(OO[4])</f>
        <v>0</v>
      </c>
      <c r="G497" s="10">
        <f>3/24*OO[[#This Row],[63 (26JUN1985 18:00:00)-Water Temperature (C)]]*OO[[#This Row],[5]]/SUM(OO[5])</f>
        <v>0</v>
      </c>
      <c r="H497" s="10">
        <f>3/24*OO[[#This Row],[64 (26JUN1985 21:00:00)-Water Temperature (C)]]*OO[[#This Row],[6]]/SUM(OO[6])</f>
        <v>0</v>
      </c>
      <c r="I497" s="10">
        <f>3/24*OO[[#This Row],[65 (27JUN1985 00:00:00)-Water Temperature (C)]]*OO[[#This Row],[7]]/SUM(OO[7])</f>
        <v>0</v>
      </c>
      <c r="J497" s="10">
        <f>3/24*OO[[#This Row],[66 (27JUN1985 03:00:00)-Water Temperature (C)]]*OO[[#This Row],[8]]/SUM(OO[8])</f>
        <v>0</v>
      </c>
      <c r="K497" s="10">
        <f>3/24*OO[[#This Row],[67 (27JUN1985 06:00:00)-Water Temperature (C)]]*OO[[#This Row],[9]]/SUM(OO[9])</f>
        <v>0</v>
      </c>
      <c r="L497" s="10">
        <f>3/24*OO[[#This Row],[68 (27JUN1985 09:00:00)-Water Temperature (C)]]*OO[[#This Row],[10]]/SUM(OO[10])</f>
        <v>0</v>
      </c>
      <c r="M497" s="10">
        <f>3/24*OO[[#This Row],[69 (27JUN1985 12:00:00)-Water Temperature (C)]]*OO[[#This Row],[11]]/SUM(OO[11])</f>
        <v>0</v>
      </c>
      <c r="N497" s="10">
        <f>3/24*OO[[#This Row],[70 (27JUN1985 15:00:00)-Water Temperature (C)]]*OO[[#This Row],[12]]/SUM(OO[12])</f>
        <v>0</v>
      </c>
      <c r="O497" s="10">
        <f>3/24*OO[[#This Row],[71 (27JUN1985 18:00:00)-Water Temperature (C)]]*OO[[#This Row],[13]]/SUM(OO[13])</f>
        <v>0</v>
      </c>
      <c r="P497" s="10">
        <f>3/24*OO[[#This Row],[72 (27JUN1985 21:00:00)-Water Temperature (C)]]*OO[[#This Row],[14]]/SUM(OO[14])</f>
        <v>0</v>
      </c>
      <c r="Q497" s="10">
        <f>3/24*OO[[#This Row],[73 (28JUN1985 00:00:00)-Water Temperature (C)]]*OO[[#This Row],[15]]/SUM(OO[15])</f>
        <v>0</v>
      </c>
      <c r="R497" s="10">
        <f>3/24*OO[[#This Row],[74 (28JUN1985 03:00:00)-Water Temperature (C)]]*OO[[#This Row],[16]]/SUM(OO[16])</f>
        <v>0</v>
      </c>
      <c r="S497" s="10">
        <f>3/24*OO[[#This Row],[75 (28JUN1985 06:00:00)-Water Temperature (C)]]*OO[[#This Row],[17]]/SUM(OO[17])</f>
        <v>0</v>
      </c>
      <c r="T497" s="10">
        <f>3/24*OO[[#This Row],[76 (28JUN1985 09:00:00)-Water Temperature (C)]]*OO[[#This Row],[18]]/SUM(OO[18])</f>
        <v>0</v>
      </c>
      <c r="U497" s="10">
        <f>3/24*OO[[#This Row],[77 (28JUN1985 12:00:00)-Water Temperature (C)]]*OO[[#This Row],[19]]/SUM(OO[19])</f>
        <v>0</v>
      </c>
      <c r="V497" s="10">
        <f>3/24000000*OO[[#This Row],[78 (28JUN1985 15:00:00)-Water Temperature (C)]]*OO[[#This Row],[20]]</f>
        <v>0</v>
      </c>
      <c r="W497" s="10">
        <f>3/24000000*OO[[#This Row],[79 (28JUN1985 18:00:00)-Water Temperature (C)]]*OO[[#This Row],[21]]</f>
        <v>0</v>
      </c>
      <c r="X497" s="10">
        <f>3/24000000*OO[[#This Row],[80 (28JUN1985 21:00:00)-Water Temperature (C)]]*OO[[#This Row],[22]]</f>
        <v>0</v>
      </c>
      <c r="Y497" s="10">
        <f>3/24000000*OO[[#This Row],[81 (29JUN1985 00:00:00)-Water Temperature (C)]]*OO[[#This Row],[23]]</f>
        <v>0</v>
      </c>
      <c r="Z497" s="10">
        <f>3/24000000*OO[[#This Row],[82 (29JUN1985 03:00:00)-Water Temperature (C)]]*OO[[#This Row],[24]]</f>
        <v>0</v>
      </c>
      <c r="AA497" s="10">
        <f>3/24000000*OO[[#This Row],[83 (29JUN1985 06:00:00)-Water Temperature (C)]]*OO[[#This Row],[25]]</f>
        <v>0</v>
      </c>
      <c r="AB497" s="10">
        <f>3/24000000*OO[[#This Row],[84 (29JUN1985 09:00:00)-Water Temperature (C)]]*OO[[#This Row],[26]]</f>
        <v>0</v>
      </c>
      <c r="AC497" s="10">
        <f>3/24000000*OO[[#This Row],[85 (29JUN1985 12:00:00)-Water Temperature (C)]]*OO[[#This Row],[27]]</f>
        <v>0</v>
      </c>
      <c r="AD497" s="10">
        <f>3/24000000*OO[[#This Row],[86 (29JUN1985 15:00:00)-Water Temperature (C)]]*OO[[#This Row],[28]]</f>
        <v>0</v>
      </c>
      <c r="AE497" s="10">
        <f>3/24000000*OO[[#This Row],[88 (29JUN1985 21:00:00)-Water Temperature (C)]]*OO[[#This Row],[30]]</f>
        <v>5.061647261055E-38</v>
      </c>
      <c r="AF497" s="10">
        <f>3/24000000*OO[[#This Row],[88 (29JUN1985 21:00:00)-Water Temperature (C)]]*OO[[#This Row],[30]]</f>
        <v>5.061647261055E-38</v>
      </c>
      <c r="AG497" s="10">
        <f>3/24000000*OO[[#This Row],[89 (30JUN1985 00:00:00)-Water Temperature (C)]]*OO[[#This Row],[31]]</f>
        <v>6.6846673844774996E-34</v>
      </c>
      <c r="AH497" s="10">
        <f>3/24000000*OO[[#This Row],[90 (30JUN1985 03:00:00)-Water Temperature (C)]]*OO[[#This Row],[32]]</f>
        <v>2.3843287462811245E-30</v>
      </c>
      <c r="AI497" s="10">
        <f>3/24000000*OO[[#This Row],[91 (30JUN1985 06:00:00)-Water Temperature (C)]]*OO[[#This Row],[33]]</f>
        <v>3.0414649130549999E-27</v>
      </c>
      <c r="AJ497" s="10">
        <f>3/24000000*OO[[#This Row],[92 (30JUN1985 09:00:00)-Water Temperature (C)]]*OO[[#This Row],[34]]</f>
        <v>1.683883475771875E-24</v>
      </c>
      <c r="AK497" s="10">
        <f>3/24000000*OO[[#This Row],[93 (30JUN1985 12:00:00)-Water Temperature (C)]]*OO[[#This Row],[35]]</f>
        <v>4.5966949662037502E-22</v>
      </c>
      <c r="AL497" s="10">
        <f>3/24000000*OO[[#This Row],[94 (30JUN1985 15:00:00)-Water Temperature (C)]]*OO[[#This Row],[36]]</f>
        <v>6.8037833949075001E-20</v>
      </c>
      <c r="AM497" s="10">
        <f>3/24000000*OO[[#This Row],[95 (30JUN1985 18:00:00)-Water Temperature (C)]]*OO[[#This Row],[37]]</f>
        <v>5.9103853253400002E-18</v>
      </c>
      <c r="AN497" s="10">
        <f>3/24000000*OO[[#This Row],[96 (30JUN1985 21:00:00)-Water Temperature (C)]]*OO[[#This Row],[38]]</f>
        <v>3.2238579442024997E-16</v>
      </c>
      <c r="AO497" s="10">
        <f>3/24000000*OO[[#This Row],[97 (01JUL1985 00:00:00)-Water Temperature (C)]]*OO[[#This Row],[39]]</f>
        <v>1.1707151290979999E-14</v>
      </c>
      <c r="AP497" s="10">
        <f>3/24000000*OO[[#This Row],[98 (01JUL1985 03:00:00)-Water Temperature (C)]]*OO[[#This Row],[40]]</f>
        <v>2.9639654324174997E-13</v>
      </c>
      <c r="AQ497" s="10">
        <f>3/24000000*OO[[#This Row],[99 (01JUL1985 06:00:00)-Water Temperature (C)]]*OO[[#This Row],[41]]</f>
        <v>5.4519832308674988E-12</v>
      </c>
      <c r="AR497" s="10">
        <f>3/24000000*OO[[#This Row],[100 (01JUL1985 09:00:00)-Water Temperature (C)]]*OO[[#This Row],[42]]</f>
        <v>7.5834228514700001E-11</v>
      </c>
      <c r="AS497" s="10">
        <f>3/24000000*OO[[#This Row],[101 (01JUL1985 12:00:00)-Water Temperature (C)]]*OO[[#This Row],[43]]</f>
        <v>8.0956821303399996E-10</v>
      </c>
      <c r="AT497" s="10">
        <f>3/24000000*OO[[#This Row],[102 (01JUL1985 15:00:00)-Water Temperature (C)]]*OO[[#This Row],[44]]</f>
        <v>6.7870656924349999E-9</v>
      </c>
      <c r="AU497" s="10">
        <f>3/24000000*OO[[#This Row],[103 (01JUL1985 18:00:00)-Water Temperature (C)]]*OO[[#This Row],[45]]</f>
        <v>4.5618978327300002E-8</v>
      </c>
      <c r="AV497" s="10">
        <f>3/24000000*OO[[#This Row],[104 (01JUL1985 21:00:00)-Water Temperature (C)]]*OO[[#This Row],[46]]</f>
        <v>2.5100191072109996E-7</v>
      </c>
      <c r="AW497" s="10">
        <f>3/24000000*OO[[#This Row],[105 (02JUL1985 00:00:00)-Water Temperature (C)]]*OO[[#This Row],[47]]</f>
        <v>1.153205676621E-6</v>
      </c>
      <c r="AX497" s="10">
        <f>3/24000000*OO[[#This Row],[106 (02JUL1985 03:00:00)-Water Temperature (C)]]*OO[[#This Row],[48]]</f>
        <v>4.5042071791949996E-6</v>
      </c>
      <c r="AY497" s="10">
        <f>3/24000000*OO[[#This Row],[107 (02JUL1985 06:00:00)-Water Temperature (C)]]*OO[[#This Row],[49]]</f>
        <v>1.5245770032840001E-5</v>
      </c>
      <c r="AZ497" s="10">
        <f>3/24000000*OO[[#This Row],[108 (02JUL1985 09:00:00)-Water Temperature (C)]]*OO[[#This Row],[50]]</f>
        <v>4.5728655209375003E-5</v>
      </c>
      <c r="BA497" s="10">
        <f>3/24000000*OO[[#This Row],[109 (02JUL1985 12:00:00)-Water Temperature (C)]]*OO[[#This Row],[51]]</f>
        <v>1.2155651825759997E-4</v>
      </c>
      <c r="BB497" s="10">
        <f>3/24000000*OO[[#This Row],[110 (02JUL1985 15:00:00)-Water Temperature (C)]]*OO[[#This Row],[52]]</f>
        <v>2.8956087380675001E-4</v>
      </c>
      <c r="BC497" s="10">
        <f>3/24000000*OO[[#This Row],[111 (02JUL1985 18:00:00)-Water Temperature (C)]]*OO[[#This Row],[53]]</f>
        <v>6.2474951605587497E-4</v>
      </c>
      <c r="BD497" s="10">
        <f>3/24000000*OO[[#This Row],[112 (02JUL1985 21:00:00)-Water Temperature (C)]]*OO[[#This Row],[54]]</f>
        <v>1.2277543889677499E-3</v>
      </c>
      <c r="BE497" s="10">
        <f>3/24000000*OO[[#This Row],[113 (03JUL1985 00:00:00)-Water Temperature (C)]]*OO[[#This Row],[55]]</f>
        <v>2.2134176269721249E-3</v>
      </c>
      <c r="BF497" s="10">
        <f>3/24000000*OO[[#This Row],[114 (03JUL1985 03:00:00)-Water Temperature (C)]]*OO[[#This Row],[56]]</f>
        <v>3.7098863055600004E-3</v>
      </c>
      <c r="BG497" s="10">
        <f>3/24000000*OO[[#This Row],[115 (03JUL1985 06:00:00)-Water Temperature (C)]]*OO[[#This Row],[57]]</f>
        <v>5.8358728500187505E-3</v>
      </c>
      <c r="BH497" s="10">
        <f>3/24000000*OO[[#This Row],[116 (03JUL1985 09:00:00)-Water Temperature (C)]]*OO[[#This Row],[58]]</f>
        <v>8.7507686243912496E-3</v>
      </c>
      <c r="BI497" s="10">
        <f>3/24000000*OO[[#This Row],[117 (03JUL1985 12:00:00)-Water Temperature (C)]]*OO[[#This Row],[59]]</f>
        <v>1.2515414793439998E-2</v>
      </c>
      <c r="BJ497" s="10">
        <f>3/24000000*OO[[#This Row],[118 (03JUL1985 15:00:00)-Water Temperature (C)]]*OO[[#This Row],[60]]</f>
        <v>1.7087861731531248E-2</v>
      </c>
      <c r="BK497" s="10">
        <f>3/24000000*OO[[#This Row],[119 (03JUL1985 18:00:00)-Water Temperature (C)]]*OO[[#This Row],[61]]</f>
        <v>2.238354881730625E-2</v>
      </c>
      <c r="BL497" s="10">
        <f>3/24000000*OO[[#This Row],[120 (03JUL1985 21:00:00)-Water Temperature (C)]]*OO[[#This Row],[62]]</f>
        <v>2.8090342037815002E-2</v>
      </c>
      <c r="BM497" s="10">
        <f>3/24000000*OO[[#This Row],[121 (04JUL1985 00:00:00)-Water Temperature (C)]]*OO[[#This Row],[63]]</f>
        <v>3.3989782708575E-2</v>
      </c>
      <c r="BN497" s="10">
        <f>3/24000000*OO[[#This Row],[122 (04JUL1985 03:00:00)-Water Temperature (C)]]*OO[[#This Row],[64]]</f>
        <v>4.0003736567274996E-2</v>
      </c>
      <c r="BO497" s="10">
        <f>3/24000000*OO[[#This Row],[123 (04JUL1985 06:00:00)-Water Temperature (C)]]*OO[[#This Row],[65]]</f>
        <v>4.60216392475125E-2</v>
      </c>
      <c r="BP497" s="10">
        <f>3/24000000*OO[[#This Row],[124 (04JUL1985 09:00:00)-Water Temperature (C)]]*OO[[#This Row],[66]]</f>
        <v>5.2152876744524991E-2</v>
      </c>
      <c r="BQ497" s="10">
        <f>3/24000000*OO[[#This Row],[125 (04JUL1985 12:00:00)-Water Temperature (C)]]*OO[[#This Row],[67]]</f>
        <v>5.7942759407250001E-2</v>
      </c>
      <c r="BR497" s="10">
        <f>3/24000000*OO[[#This Row],[126 (04JUL1985 15:00:00)-Water Temperature (C)]]*OO[[#This Row],[68]]</f>
        <v>6.3412672124125005E-2</v>
      </c>
      <c r="BS497" s="10">
        <f>3/24000000*OO[[#This Row],[127 (04JUL1985 18:00:00)-Water Temperature (C)]]*OO[[#This Row],[69]]</f>
        <v>6.8117819494499993E-2</v>
      </c>
      <c r="BT497" s="10">
        <f>3/24000000*OO[[#This Row],[128 (04JUL1985 21:00:00)-Water Temperature (C)]]*OO[[#This Row],[70]]</f>
        <v>7.2066839208900002E-2</v>
      </c>
      <c r="BU497" s="10">
        <f>3/24000000*OO[[#This Row],[129 (05JUL1985 00:00:00)-Water Temperature (C)]]*OO[[#This Row],[71]]</f>
        <v>7.5370915483799997E-2</v>
      </c>
      <c r="BV497" s="10">
        <f>3/24000000*OO[[#This Row],[130 (05JUL1985 03:00:00)-Water Temperature (C)]]*OO[[#This Row],[72]]</f>
        <v>7.8063653424224985E-2</v>
      </c>
      <c r="BW497" s="10">
        <f>3/24000000*OO[[#This Row],[131 (05JUL1985 06:00:00)-Water Temperature (C)]]*OO[[#This Row],[73]]</f>
        <v>8.0214640122712497E-2</v>
      </c>
      <c r="BX497" s="10">
        <f>3/24000000*OO[[#This Row],[132 (05JUL1985 09:00:00)-Water Temperature (C)]]*OO[[#This Row],[74]]</f>
        <v>8.2411437698700005E-2</v>
      </c>
      <c r="BY497" s="10">
        <f>3/24000000*OO[[#This Row],[133 (05JUL1985 12:00:00)-Water Temperature (C)]]*OO[[#This Row],[75]]</f>
        <v>8.387804270254999E-2</v>
      </c>
      <c r="BZ497" s="10">
        <f>3/24000000*OO[[#This Row],[134 (05JUL1985 15:00:00)-Water Temperature (C)]]*OO[[#This Row],[76]]</f>
        <v>8.501585752275001E-2</v>
      </c>
      <c r="CA497" s="10">
        <f>3/24000000*OO[[#This Row],[135 (05JUL1985 18:00:00)-Water Temperature (C)]]*OO[[#This Row],[77]]</f>
        <v>8.5775078249700001E-2</v>
      </c>
      <c r="CB497" s="10">
        <f>3/24000000*OO[[#This Row],[136 (05JUL1985 21:00:00)-Water Temperature (C)]]*OO[[#This Row],[78]]</f>
        <v>8.5903545164799991E-2</v>
      </c>
      <c r="CC497" s="10">
        <f>3/24000000*OO[[#This Row],[137 (06JUL1985 00:00:00)-Water Temperature (C)]]*OO[[#This Row],[79]]</f>
        <v>8.5378467129400004E-2</v>
      </c>
      <c r="CD497" s="10">
        <f>3/24000000*OO[[#This Row],[138 (06JUL1985 03:00:00)-Water Temperature (C)]]*OO[[#This Row],[80]]</f>
        <v>8.4532215596374999E-2</v>
      </c>
      <c r="CE497" s="10">
        <f>3/24000000*OO[[#This Row],[139 (06JUL1985 06:00:00)-Water Temperature (C)]]*OO[[#This Row],[81]]</f>
        <v>8.3730125853425E-2</v>
      </c>
      <c r="CF497" s="10">
        <f>3/24000000*OO[[#This Row],[140 (06JUL1985 09:00:00)-Water Temperature (C)]]*OO[[#This Row],[82]]</f>
        <v>8.362514651309999E-2</v>
      </c>
      <c r="CG497" s="10">
        <f>3/24000000*OO[[#This Row],[141 (06JUL1985 12:00:00)-Water Temperature (C)]]*OO[[#This Row],[83]]</f>
        <v>8.3277347174499999E-2</v>
      </c>
      <c r="CH497" s="10">
        <f>3/24000000*OO[[#This Row],[142 (06JUL1985 15:00:00)-Water Temperature (C)]]*OO[[#This Row],[84]]</f>
        <v>8.2752691716749996E-2</v>
      </c>
      <c r="CI497" s="10">
        <f>3/24000000*OO[[#This Row],[143 (06JUL1985 18:00:00)-Water Temperature (C)]]*OO[[#This Row],[85]]</f>
        <v>8.2177445552962497E-2</v>
      </c>
      <c r="CJ497" s="10">
        <f>3/24000000*OO[[#This Row],[144 (06JUL1985 21:00:00)-Water Temperature (C)]]*OO[[#This Row],[86]]</f>
        <v>8.09467053007875E-2</v>
      </c>
      <c r="CK497" s="10">
        <f>3/24000000*OO[[#This Row],[145 (07JUL1985 00:00:00)-Water Temperature (C)]]*OO[[#This Row],[87]]</f>
        <v>7.9105540344075007E-2</v>
      </c>
      <c r="CL497" s="10">
        <f>3/24000000*OO[[#This Row],[146 (07JUL1985 03:00:00)-Water Temperature (C)]]*OO[[#This Row],[88]]</f>
        <v>7.727922634927499E-2</v>
      </c>
      <c r="CM497" s="10">
        <f>3/24000000*OO[[#This Row],[147 (07JUL1985 06:00:00)-Water Temperature (C)]]*OO[[#This Row],[89]]</f>
        <v>7.5543421189399995E-2</v>
      </c>
      <c r="CN497" s="10">
        <f>3/24000000*OO[[#This Row],[148 (07JUL1985 09:00:00)-Water Temperature (C)]]*OO[[#This Row],[90]]</f>
        <v>7.4517455663799997E-2</v>
      </c>
      <c r="CO497" s="10">
        <f>3/24000000*OO[[#This Row],[149 (07JUL1985 12:00:00)-Water Temperature (C)]]*OO[[#This Row],[91]]</f>
        <v>7.363891098157499E-2</v>
      </c>
      <c r="CP497" s="10">
        <f>3/24000000*OO[[#This Row],[150 (07JUL1985 15:00:00)-Water Temperature (C)]]*OO[[#This Row],[92]]</f>
        <v>7.2635289617624998E-2</v>
      </c>
      <c r="CQ497" s="10">
        <f>3/24000000*OO[[#This Row],[151 (07JUL1985 18:00:00)-Water Temperature (C)]]*OO[[#This Row],[93]]</f>
        <v>7.1578207952999989E-2</v>
      </c>
      <c r="CR497" s="10">
        <f>3/24000000*OO[[#This Row],[152 (07JUL1985 21:00:00)-Water Temperature (C)]]*OO[[#This Row],[94]]</f>
        <v>7.0010329812412495E-2</v>
      </c>
      <c r="CS497" s="10">
        <f>3/24000000*OO[[#This Row],[153 (08JUL1985 00:00:00)-Water Temperature (C)]]*OO[[#This Row],[95]]</f>
        <v>6.8165579802149989E-2</v>
      </c>
      <c r="CT497" s="10">
        <f>3/24000000*OO[[#This Row],[154 (08JUL1985 03:00:00)-Water Temperature (C)]]*OO[[#This Row],[96]]</f>
        <v>6.6350608151449997E-2</v>
      </c>
      <c r="CU497" s="10">
        <f>3/24000000*OO[[#This Row],[155 (08JUL1985 06:00:00)-Water Temperature (C)]]*OO[[#This Row],[97]]</f>
        <v>6.4670888196774995E-2</v>
      </c>
      <c r="CV497" s="10">
        <f>3/24000000*OO[[#This Row],[156 (08JUL1985 09:00:00)-Water Temperature (C)]]*OO[[#This Row],[98]]</f>
        <v>6.3141903078449996E-2</v>
      </c>
      <c r="CW497" s="10">
        <f>3/24000000*OO[[#This Row],[157 (08JUL1985 12:00:00)-Water Temperature (C)]]*OO[[#This Row],[99]]</f>
        <v>6.1996044273637502E-2</v>
      </c>
    </row>
    <row r="498" spans="1:101" x14ac:dyDescent="0.35">
      <c r="A498" t="s">
        <v>505</v>
      </c>
      <c r="B498">
        <v>776.49630000000002</v>
      </c>
      <c r="C498" s="10">
        <f>3/24*OO[[#This Row],[59 (26JUN1985 06:00:00)-Water Temperature (C)]]*OO[[#This Row],[1]]/SUM(OO[1])</f>
        <v>0</v>
      </c>
      <c r="D498" s="10">
        <f>3/24*OO[[#This Row],[60 (26JUN1985 09:00:00)-Water Temperature (C)]]*OO[[#This Row],[2]]/SUM(OO[2])</f>
        <v>0</v>
      </c>
      <c r="E498" s="10">
        <f>3/24*OO[[#This Row],[61 (26JUN1985 12:00:00)-Water Temperature (C)]]*OO[[#This Row],[3]]/SUM(OO[3])</f>
        <v>0</v>
      </c>
      <c r="F498" s="10">
        <f>3/24*OO[[#This Row],[62 (26JUN1985 15:00:00)-Water Temperature (C)]]*OO[[#This Row],[4]]/SUM(OO[4])</f>
        <v>0</v>
      </c>
      <c r="G498" s="10">
        <f>3/24*OO[[#This Row],[63 (26JUN1985 18:00:00)-Water Temperature (C)]]*OO[[#This Row],[5]]/SUM(OO[5])</f>
        <v>0</v>
      </c>
      <c r="H498" s="10">
        <f>3/24*OO[[#This Row],[64 (26JUN1985 21:00:00)-Water Temperature (C)]]*OO[[#This Row],[6]]/SUM(OO[6])</f>
        <v>0</v>
      </c>
      <c r="I498" s="10">
        <f>3/24*OO[[#This Row],[65 (27JUN1985 00:00:00)-Water Temperature (C)]]*OO[[#This Row],[7]]/SUM(OO[7])</f>
        <v>0</v>
      </c>
      <c r="J498" s="10">
        <f>3/24*OO[[#This Row],[66 (27JUN1985 03:00:00)-Water Temperature (C)]]*OO[[#This Row],[8]]/SUM(OO[8])</f>
        <v>0</v>
      </c>
      <c r="K498" s="10">
        <f>3/24*OO[[#This Row],[67 (27JUN1985 06:00:00)-Water Temperature (C)]]*OO[[#This Row],[9]]/SUM(OO[9])</f>
        <v>0</v>
      </c>
      <c r="L498" s="10">
        <f>3/24*OO[[#This Row],[68 (27JUN1985 09:00:00)-Water Temperature (C)]]*OO[[#This Row],[10]]/SUM(OO[10])</f>
        <v>0</v>
      </c>
      <c r="M498" s="10">
        <f>3/24*OO[[#This Row],[69 (27JUN1985 12:00:00)-Water Temperature (C)]]*OO[[#This Row],[11]]/SUM(OO[11])</f>
        <v>0</v>
      </c>
      <c r="N498" s="10">
        <f>3/24*OO[[#This Row],[70 (27JUN1985 15:00:00)-Water Temperature (C)]]*OO[[#This Row],[12]]/SUM(OO[12])</f>
        <v>0</v>
      </c>
      <c r="O498" s="10">
        <f>3/24*OO[[#This Row],[71 (27JUN1985 18:00:00)-Water Temperature (C)]]*OO[[#This Row],[13]]/SUM(OO[13])</f>
        <v>0</v>
      </c>
      <c r="P498" s="10">
        <f>3/24*OO[[#This Row],[72 (27JUN1985 21:00:00)-Water Temperature (C)]]*OO[[#This Row],[14]]/SUM(OO[14])</f>
        <v>0</v>
      </c>
      <c r="Q498" s="10">
        <f>3/24*OO[[#This Row],[73 (28JUN1985 00:00:00)-Water Temperature (C)]]*OO[[#This Row],[15]]/SUM(OO[15])</f>
        <v>0</v>
      </c>
      <c r="R498" s="10">
        <f>3/24*OO[[#This Row],[74 (28JUN1985 03:00:00)-Water Temperature (C)]]*OO[[#This Row],[16]]/SUM(OO[16])</f>
        <v>0</v>
      </c>
      <c r="S498" s="10">
        <f>3/24*OO[[#This Row],[75 (28JUN1985 06:00:00)-Water Temperature (C)]]*OO[[#This Row],[17]]/SUM(OO[17])</f>
        <v>0</v>
      </c>
      <c r="T498" s="10">
        <f>3/24*OO[[#This Row],[76 (28JUN1985 09:00:00)-Water Temperature (C)]]*OO[[#This Row],[18]]/SUM(OO[18])</f>
        <v>0</v>
      </c>
      <c r="U498" s="10">
        <f>3/24*OO[[#This Row],[77 (28JUN1985 12:00:00)-Water Temperature (C)]]*OO[[#This Row],[19]]/SUM(OO[19])</f>
        <v>0</v>
      </c>
      <c r="V498" s="10">
        <f>3/24000000*OO[[#This Row],[78 (28JUN1985 15:00:00)-Water Temperature (C)]]*OO[[#This Row],[20]]</f>
        <v>0</v>
      </c>
      <c r="W498" s="10">
        <f>3/24000000*OO[[#This Row],[79 (28JUN1985 18:00:00)-Water Temperature (C)]]*OO[[#This Row],[21]]</f>
        <v>0</v>
      </c>
      <c r="X498" s="10">
        <f>3/24000000*OO[[#This Row],[80 (28JUN1985 21:00:00)-Water Temperature (C)]]*OO[[#This Row],[22]]</f>
        <v>0</v>
      </c>
      <c r="Y498" s="10">
        <f>3/24000000*OO[[#This Row],[81 (29JUN1985 00:00:00)-Water Temperature (C)]]*OO[[#This Row],[23]]</f>
        <v>0</v>
      </c>
      <c r="Z498" s="10">
        <f>3/24000000*OO[[#This Row],[82 (29JUN1985 03:00:00)-Water Temperature (C)]]*OO[[#This Row],[24]]</f>
        <v>0</v>
      </c>
      <c r="AA498" s="10">
        <f>3/24000000*OO[[#This Row],[83 (29JUN1985 06:00:00)-Water Temperature (C)]]*OO[[#This Row],[25]]</f>
        <v>0</v>
      </c>
      <c r="AB498" s="10">
        <f>3/24000000*OO[[#This Row],[84 (29JUN1985 09:00:00)-Water Temperature (C)]]*OO[[#This Row],[26]]</f>
        <v>0</v>
      </c>
      <c r="AC498" s="10">
        <f>3/24000000*OO[[#This Row],[85 (29JUN1985 12:00:00)-Water Temperature (C)]]*OO[[#This Row],[27]]</f>
        <v>0</v>
      </c>
      <c r="AD498" s="10">
        <f>3/24000000*OO[[#This Row],[86 (29JUN1985 15:00:00)-Water Temperature (C)]]*OO[[#This Row],[28]]</f>
        <v>0</v>
      </c>
      <c r="AE498" s="10">
        <f>3/24000000*OO[[#This Row],[88 (29JUN1985 21:00:00)-Water Temperature (C)]]*OO[[#This Row],[30]]</f>
        <v>1.3021861709954997E-38</v>
      </c>
      <c r="AF498" s="10">
        <f>3/24000000*OO[[#This Row],[88 (29JUN1985 21:00:00)-Water Temperature (C)]]*OO[[#This Row],[30]]</f>
        <v>1.3021861709954997E-38</v>
      </c>
      <c r="AG498" s="10">
        <f>3/24000000*OO[[#This Row],[89 (30JUN1985 00:00:00)-Water Temperature (C)]]*OO[[#This Row],[31]]</f>
        <v>1.8947031694466249E-34</v>
      </c>
      <c r="AH498" s="10">
        <f>3/24000000*OO[[#This Row],[90 (30JUN1985 03:00:00)-Water Temperature (C)]]*OO[[#This Row],[32]]</f>
        <v>7.3374508734525004E-31</v>
      </c>
      <c r="AI498" s="10">
        <f>3/24000000*OO[[#This Row],[91 (30JUN1985 06:00:00)-Water Temperature (C)]]*OO[[#This Row],[33]]</f>
        <v>1.0047063515774999E-27</v>
      </c>
      <c r="AJ498" s="10">
        <f>3/24000000*OO[[#This Row],[92 (30JUN1985 09:00:00)-Water Temperature (C)]]*OO[[#This Row],[34]]</f>
        <v>5.9196373578200002E-25</v>
      </c>
      <c r="AK498" s="10">
        <f>3/24000000*OO[[#This Row],[93 (30JUN1985 12:00:00)-Water Temperature (C)]]*OO[[#This Row],[35]]</f>
        <v>1.7089259859787502E-22</v>
      </c>
      <c r="AL498" s="10">
        <f>3/24000000*OO[[#This Row],[94 (30JUN1985 15:00:00)-Water Temperature (C)]]*OO[[#This Row],[36]]</f>
        <v>2.662403278095E-20</v>
      </c>
      <c r="AM498" s="10">
        <f>3/24000000*OO[[#This Row],[95 (30JUN1985 18:00:00)-Water Temperature (C)]]*OO[[#This Row],[37]]</f>
        <v>2.4245126740552498E-18</v>
      </c>
      <c r="AN498" s="10">
        <f>3/24000000*OO[[#This Row],[96 (30JUN1985 21:00:00)-Water Temperature (C)]]*OO[[#This Row],[38]]</f>
        <v>1.3813393099852499E-16</v>
      </c>
      <c r="AO498" s="10">
        <f>3/24000000*OO[[#This Row],[97 (01JUL1985 00:00:00)-Water Temperature (C)]]*OO[[#This Row],[39]]</f>
        <v>5.2228927160474995E-15</v>
      </c>
      <c r="AP498" s="10">
        <f>3/24000000*OO[[#This Row],[98 (01JUL1985 03:00:00)-Water Temperature (C)]]*OO[[#This Row],[40]]</f>
        <v>1.3732153856699998E-13</v>
      </c>
      <c r="AQ498" s="10">
        <f>3/24000000*OO[[#This Row],[99 (01JUL1985 06:00:00)-Water Temperature (C)]]*OO[[#This Row],[41]]</f>
        <v>2.6185463483527501E-12</v>
      </c>
      <c r="AR498" s="10">
        <f>3/24000000*OO[[#This Row],[100 (01JUL1985 09:00:00)-Water Temperature (C)]]*OO[[#This Row],[42]]</f>
        <v>3.76809870176E-11</v>
      </c>
      <c r="AS498" s="10">
        <f>3/24000000*OO[[#This Row],[101 (01JUL1985 12:00:00)-Water Temperature (C)]]*OO[[#This Row],[43]]</f>
        <v>4.15370364957E-10</v>
      </c>
      <c r="AT498" s="10">
        <f>3/24000000*OO[[#This Row],[102 (01JUL1985 15:00:00)-Water Temperature (C)]]*OO[[#This Row],[44]]</f>
        <v>3.5900939044175001E-9</v>
      </c>
      <c r="AU498" s="10">
        <f>3/24000000*OO[[#This Row],[103 (01JUL1985 18:00:00)-Water Temperature (C)]]*OO[[#This Row],[45]]</f>
        <v>2.4844588996182495E-8</v>
      </c>
      <c r="AV498" s="10">
        <f>3/24000000*OO[[#This Row],[104 (01JUL1985 21:00:00)-Water Temperature (C)]]*OO[[#This Row],[46]]</f>
        <v>1.4056191190664999E-7</v>
      </c>
      <c r="AW498" s="10">
        <f>3/24000000*OO[[#This Row],[105 (02JUL1985 00:00:00)-Water Temperature (C)]]*OO[[#This Row],[47]]</f>
        <v>6.6311569472499998E-7</v>
      </c>
      <c r="AX498" s="10">
        <f>3/24000000*OO[[#This Row],[106 (02JUL1985 03:00:00)-Water Temperature (C)]]*OO[[#This Row],[48]]</f>
        <v>2.6557632021768746E-6</v>
      </c>
      <c r="AY498" s="10">
        <f>3/24000000*OO[[#This Row],[107 (02JUL1985 06:00:00)-Water Temperature (C)]]*OO[[#This Row],[49]]</f>
        <v>9.2080915322399993E-6</v>
      </c>
      <c r="AZ498" s="10">
        <f>3/24000000*OO[[#This Row],[108 (02JUL1985 09:00:00)-Water Temperature (C)]]*OO[[#This Row],[50]]</f>
        <v>2.8253656392389995E-5</v>
      </c>
      <c r="BA498" s="10">
        <f>3/24000000*OO[[#This Row],[109 (02JUL1985 12:00:00)-Water Temperature (C)]]*OO[[#This Row],[51]]</f>
        <v>7.6724282852324996E-5</v>
      </c>
      <c r="BB498" s="10">
        <f>3/24000000*OO[[#This Row],[110 (02JUL1985 15:00:00)-Water Temperature (C)]]*OO[[#This Row],[52]]</f>
        <v>1.864866159264E-4</v>
      </c>
      <c r="BC498" s="10">
        <f>3/24000000*OO[[#This Row],[111 (02JUL1985 18:00:00)-Water Temperature (C)]]*OO[[#This Row],[53]]</f>
        <v>4.1014440219024994E-4</v>
      </c>
      <c r="BD498" s="10">
        <f>3/24000000*OO[[#This Row],[112 (02JUL1985 21:00:00)-Water Temperature (C)]]*OO[[#This Row],[54]]</f>
        <v>8.2085081882187492E-4</v>
      </c>
      <c r="BE498" s="10">
        <f>3/24000000*OO[[#This Row],[113 (03JUL1985 00:00:00)-Water Temperature (C)]]*OO[[#This Row],[55]]</f>
        <v>1.5056515916049998E-3</v>
      </c>
      <c r="BF498" s="10">
        <f>3/24000000*OO[[#This Row],[114 (03JUL1985 03:00:00)-Water Temperature (C)]]*OO[[#This Row],[56]]</f>
        <v>2.5650039821487496E-3</v>
      </c>
      <c r="BG498" s="10">
        <f>3/24000000*OO[[#This Row],[115 (03JUL1985 06:00:00)-Water Temperature (C)]]*OO[[#This Row],[57]]</f>
        <v>4.0974202320999999E-3</v>
      </c>
      <c r="BH498" s="10">
        <f>3/24000000*OO[[#This Row],[116 (03JUL1985 09:00:00)-Water Temperature (C)]]*OO[[#This Row],[58]]</f>
        <v>6.2333372424049982E-3</v>
      </c>
      <c r="BI498" s="10">
        <f>3/24000000*OO[[#This Row],[117 (03JUL1985 12:00:00)-Water Temperature (C)]]*OO[[#This Row],[59]]</f>
        <v>9.0356570726950001E-3</v>
      </c>
      <c r="BJ498" s="10">
        <f>3/24000000*OO[[#This Row],[118 (03JUL1985 15:00:00)-Water Temperature (C)]]*OO[[#This Row],[60]]</f>
        <v>1.2492751814879998E-2</v>
      </c>
      <c r="BK498" s="10">
        <f>3/24000000*OO[[#This Row],[119 (03JUL1985 18:00:00)-Water Temperature (C)]]*OO[[#This Row],[61]]</f>
        <v>1.6558106383100003E-2</v>
      </c>
      <c r="BL498" s="10">
        <f>3/24000000*OO[[#This Row],[120 (03JUL1985 21:00:00)-Water Temperature (C)]]*OO[[#This Row],[62]]</f>
        <v>2.1010528237564999E-2</v>
      </c>
      <c r="BM498" s="10">
        <f>3/24000000*OO[[#This Row],[121 (04JUL1985 00:00:00)-Water Temperature (C)]]*OO[[#This Row],[63]]</f>
        <v>2.5688251889685002E-2</v>
      </c>
      <c r="BN498" s="10">
        <f>3/24000000*OO[[#This Row],[122 (04JUL1985 03:00:00)-Water Temperature (C)]]*OO[[#This Row],[64]]</f>
        <v>3.0527054675199998E-2</v>
      </c>
      <c r="BO498" s="10">
        <f>3/24000000*OO[[#This Row],[123 (04JUL1985 06:00:00)-Water Temperature (C)]]*OO[[#This Row],[65]]</f>
        <v>3.5439399692249997E-2</v>
      </c>
      <c r="BP498" s="10">
        <f>3/24000000*OO[[#This Row],[124 (04JUL1985 09:00:00)-Water Temperature (C)]]*OO[[#This Row],[66]]</f>
        <v>4.0501987152674994E-2</v>
      </c>
      <c r="BQ498" s="10">
        <f>3/24000000*OO[[#This Row],[125 (04JUL1985 12:00:00)-Water Temperature (C)]]*OO[[#This Row],[67]]</f>
        <v>4.5352244405999997E-2</v>
      </c>
      <c r="BR498" s="10">
        <f>3/24000000*OO[[#This Row],[126 (04JUL1985 15:00:00)-Water Temperature (C)]]*OO[[#This Row],[68]]</f>
        <v>4.9995138304149998E-2</v>
      </c>
      <c r="BS498" s="10">
        <f>3/24000000*OO[[#This Row],[127 (04JUL1985 18:00:00)-Water Temperature (C)]]*OO[[#This Row],[69]]</f>
        <v>5.4070211558187489E-2</v>
      </c>
      <c r="BT498" s="10">
        <f>3/24000000*OO[[#This Row],[128 (04JUL1985 21:00:00)-Water Temperature (C)]]*OO[[#This Row],[70]]</f>
        <v>5.7570405997849995E-2</v>
      </c>
      <c r="BU498" s="10">
        <f>3/24000000*OO[[#This Row],[129 (05JUL1985 00:00:00)-Water Temperature (C)]]*OO[[#This Row],[71]]</f>
        <v>6.0570004019400006E-2</v>
      </c>
      <c r="BV498" s="10">
        <f>3/24000000*OO[[#This Row],[130 (05JUL1985 03:00:00)-Water Temperature (C)]]*OO[[#This Row],[72]]</f>
        <v>6.3085255366124998E-2</v>
      </c>
      <c r="BW498" s="10">
        <f>3/24000000*OO[[#This Row],[131 (05JUL1985 06:00:00)-Water Temperature (C)]]*OO[[#This Row],[73]]</f>
        <v>6.5163821434574998E-2</v>
      </c>
      <c r="BX498" s="10">
        <f>3/24000000*OO[[#This Row],[132 (05JUL1985 09:00:00)-Water Temperature (C)]]*OO[[#This Row],[74]]</f>
        <v>6.72757764777E-2</v>
      </c>
      <c r="BY498" s="10">
        <f>3/24000000*OO[[#This Row],[133 (05JUL1985 12:00:00)-Water Temperature (C)]]*OO[[#This Row],[75]]</f>
        <v>6.8789171622287495E-2</v>
      </c>
      <c r="BZ498" s="10">
        <f>3/24000000*OO[[#This Row],[134 (05JUL1985 15:00:00)-Water Temperature (C)]]*OO[[#This Row],[76]]</f>
        <v>7.0025698649699999E-2</v>
      </c>
      <c r="CA498" s="10">
        <f>3/24000000*OO[[#This Row],[135 (05JUL1985 18:00:00)-Water Temperature (C)]]*OO[[#This Row],[77]]</f>
        <v>7.0941102961049995E-2</v>
      </c>
      <c r="CB498" s="10">
        <f>3/24000000*OO[[#This Row],[136 (05JUL1985 21:00:00)-Water Temperature (C)]]*OO[[#This Row],[78]]</f>
        <v>7.1323325612875008E-2</v>
      </c>
      <c r="CC498" s="10">
        <f>3/24000000*OO[[#This Row],[137 (06JUL1985 00:00:00)-Water Temperature (C)]]*OO[[#This Row],[79]]</f>
        <v>7.1151429019212495E-2</v>
      </c>
      <c r="CD498" s="10">
        <f>3/24000000*OO[[#This Row],[138 (06JUL1985 03:00:00)-Water Temperature (C)]]*OO[[#This Row],[80]]</f>
        <v>7.0695654719449982E-2</v>
      </c>
      <c r="CE498" s="10">
        <f>3/24000000*OO[[#This Row],[139 (06JUL1985 06:00:00)-Water Temperature (C)]]*OO[[#This Row],[81]]</f>
        <v>7.026175233790001E-2</v>
      </c>
      <c r="CF498" s="10">
        <f>3/24000000*OO[[#This Row],[140 (06JUL1985 09:00:00)-Water Temperature (C)]]*OO[[#This Row],[82]]</f>
        <v>7.0396754921587493E-2</v>
      </c>
      <c r="CG498" s="10">
        <f>3/24000000*OO[[#This Row],[141 (06JUL1985 12:00:00)-Water Temperature (C)]]*OO[[#This Row],[83]]</f>
        <v>7.0315175415E-2</v>
      </c>
      <c r="CH498" s="10">
        <f>3/24000000*OO[[#This Row],[142 (06JUL1985 15:00:00)-Water Temperature (C)]]*OO[[#This Row],[84]]</f>
        <v>7.0070358009600001E-2</v>
      </c>
      <c r="CI498" s="10">
        <f>3/24000000*OO[[#This Row],[143 (06JUL1985 18:00:00)-Water Temperature (C)]]*OO[[#This Row],[85]]</f>
        <v>6.9770688117487489E-2</v>
      </c>
      <c r="CJ498" s="10">
        <f>3/24000000*OO[[#This Row],[144 (06JUL1985 21:00:00)-Water Temperature (C)]]*OO[[#This Row],[86]]</f>
        <v>6.8903570854462498E-2</v>
      </c>
      <c r="CK498" s="10">
        <f>3/24000000*OO[[#This Row],[145 (07JUL1985 00:00:00)-Water Temperature (C)]]*OO[[#This Row],[87]]</f>
        <v>6.7506187380749996E-2</v>
      </c>
      <c r="CL498" s="10">
        <f>3/24000000*OO[[#This Row],[146 (07JUL1985 03:00:00)-Water Temperature (C)]]*OO[[#This Row],[88]]</f>
        <v>6.6106657945875003E-2</v>
      </c>
      <c r="CM498" s="10">
        <f>3/24000000*OO[[#This Row],[147 (07JUL1985 06:00:00)-Water Temperature (C)]]*OO[[#This Row],[89]]</f>
        <v>6.47727079161E-2</v>
      </c>
      <c r="CN498" s="10">
        <f>3/24000000*OO[[#This Row],[148 (07JUL1985 09:00:00)-Water Temperature (C)]]*OO[[#This Row],[90]]</f>
        <v>6.403143270339999E-2</v>
      </c>
      <c r="CO498" s="10">
        <f>3/24000000*OO[[#This Row],[149 (07JUL1985 12:00:00)-Water Temperature (C)]]*OO[[#This Row],[91]]</f>
        <v>6.3407080587812498E-2</v>
      </c>
      <c r="CP498" s="10">
        <f>3/24000000*OO[[#This Row],[150 (07JUL1985 15:00:00)-Water Temperature (C)]]*OO[[#This Row],[92]]</f>
        <v>6.2666520750499999E-2</v>
      </c>
      <c r="CQ498" s="10">
        <f>3/24000000*OO[[#This Row],[151 (07JUL1985 18:00:00)-Water Temperature (C)]]*OO[[#This Row],[93]]</f>
        <v>6.186837118449999E-2</v>
      </c>
      <c r="CR498" s="10">
        <f>3/24000000*OO[[#This Row],[152 (07JUL1985 21:00:00)-Water Temperature (C)]]*OO[[#This Row],[94]]</f>
        <v>6.0623935357874997E-2</v>
      </c>
      <c r="CS498" s="10">
        <f>3/24000000*OO[[#This Row],[153 (08JUL1985 00:00:00)-Water Temperature (C)]]*OO[[#This Row],[95]]</f>
        <v>5.9131293440800002E-2</v>
      </c>
      <c r="CT498" s="10">
        <f>3/24000000*OO[[#This Row],[154 (08JUL1985 03:00:00)-Water Temperature (C)]]*OO[[#This Row],[96]]</f>
        <v>5.7655368855700002E-2</v>
      </c>
      <c r="CU498" s="10">
        <f>3/24000000*OO[[#This Row],[155 (08JUL1985 06:00:00)-Water Temperature (C)]]*OO[[#This Row],[97]]</f>
        <v>5.6291777951499998E-2</v>
      </c>
      <c r="CV498" s="10">
        <f>3/24000000*OO[[#This Row],[156 (08JUL1985 09:00:00)-Water Temperature (C)]]*OO[[#This Row],[98]]</f>
        <v>5.5044650235350004E-2</v>
      </c>
      <c r="CW498" s="10">
        <f>3/24000000*OO[[#This Row],[157 (08JUL1985 12:00:00)-Water Temperature (C)]]*OO[[#This Row],[99]]</f>
        <v>5.4123621120812496E-2</v>
      </c>
    </row>
    <row r="499" spans="1:101" x14ac:dyDescent="0.35">
      <c r="A499" t="s">
        <v>506</v>
      </c>
      <c r="B499">
        <v>773.17700000000002</v>
      </c>
      <c r="C499" s="10">
        <f>3/24*OO[[#This Row],[59 (26JUN1985 06:00:00)-Water Temperature (C)]]*OO[[#This Row],[1]]/SUM(OO[1])</f>
        <v>0</v>
      </c>
      <c r="D499" s="10">
        <f>3/24*OO[[#This Row],[60 (26JUN1985 09:00:00)-Water Temperature (C)]]*OO[[#This Row],[2]]/SUM(OO[2])</f>
        <v>0</v>
      </c>
      <c r="E499" s="10">
        <f>3/24*OO[[#This Row],[61 (26JUN1985 12:00:00)-Water Temperature (C)]]*OO[[#This Row],[3]]/SUM(OO[3])</f>
        <v>0</v>
      </c>
      <c r="F499" s="10">
        <f>3/24*OO[[#This Row],[62 (26JUN1985 15:00:00)-Water Temperature (C)]]*OO[[#This Row],[4]]/SUM(OO[4])</f>
        <v>0</v>
      </c>
      <c r="G499" s="10">
        <f>3/24*OO[[#This Row],[63 (26JUN1985 18:00:00)-Water Temperature (C)]]*OO[[#This Row],[5]]/SUM(OO[5])</f>
        <v>0</v>
      </c>
      <c r="H499" s="10">
        <f>3/24*OO[[#This Row],[64 (26JUN1985 21:00:00)-Water Temperature (C)]]*OO[[#This Row],[6]]/SUM(OO[6])</f>
        <v>0</v>
      </c>
      <c r="I499" s="10">
        <f>3/24*OO[[#This Row],[65 (27JUN1985 00:00:00)-Water Temperature (C)]]*OO[[#This Row],[7]]/SUM(OO[7])</f>
        <v>0</v>
      </c>
      <c r="J499" s="10">
        <f>3/24*OO[[#This Row],[66 (27JUN1985 03:00:00)-Water Temperature (C)]]*OO[[#This Row],[8]]/SUM(OO[8])</f>
        <v>0</v>
      </c>
      <c r="K499" s="10">
        <f>3/24*OO[[#This Row],[67 (27JUN1985 06:00:00)-Water Temperature (C)]]*OO[[#This Row],[9]]/SUM(OO[9])</f>
        <v>0</v>
      </c>
      <c r="L499" s="10">
        <f>3/24*OO[[#This Row],[68 (27JUN1985 09:00:00)-Water Temperature (C)]]*OO[[#This Row],[10]]/SUM(OO[10])</f>
        <v>0</v>
      </c>
      <c r="M499" s="10">
        <f>3/24*OO[[#This Row],[69 (27JUN1985 12:00:00)-Water Temperature (C)]]*OO[[#This Row],[11]]/SUM(OO[11])</f>
        <v>0</v>
      </c>
      <c r="N499" s="10">
        <f>3/24*OO[[#This Row],[70 (27JUN1985 15:00:00)-Water Temperature (C)]]*OO[[#This Row],[12]]/SUM(OO[12])</f>
        <v>0</v>
      </c>
      <c r="O499" s="10">
        <f>3/24*OO[[#This Row],[71 (27JUN1985 18:00:00)-Water Temperature (C)]]*OO[[#This Row],[13]]/SUM(OO[13])</f>
        <v>0</v>
      </c>
      <c r="P499" s="10">
        <f>3/24*OO[[#This Row],[72 (27JUN1985 21:00:00)-Water Temperature (C)]]*OO[[#This Row],[14]]/SUM(OO[14])</f>
        <v>0</v>
      </c>
      <c r="Q499" s="10">
        <f>3/24*OO[[#This Row],[73 (28JUN1985 00:00:00)-Water Temperature (C)]]*OO[[#This Row],[15]]/SUM(OO[15])</f>
        <v>0</v>
      </c>
      <c r="R499" s="10">
        <f>3/24*OO[[#This Row],[74 (28JUN1985 03:00:00)-Water Temperature (C)]]*OO[[#This Row],[16]]/SUM(OO[16])</f>
        <v>0</v>
      </c>
      <c r="S499" s="10">
        <f>3/24*OO[[#This Row],[75 (28JUN1985 06:00:00)-Water Temperature (C)]]*OO[[#This Row],[17]]/SUM(OO[17])</f>
        <v>0</v>
      </c>
      <c r="T499" s="10">
        <f>3/24*OO[[#This Row],[76 (28JUN1985 09:00:00)-Water Temperature (C)]]*OO[[#This Row],[18]]/SUM(OO[18])</f>
        <v>0</v>
      </c>
      <c r="U499" s="10">
        <f>3/24*OO[[#This Row],[77 (28JUN1985 12:00:00)-Water Temperature (C)]]*OO[[#This Row],[19]]/SUM(OO[19])</f>
        <v>0</v>
      </c>
      <c r="V499" s="10">
        <f>3/24000000*OO[[#This Row],[78 (28JUN1985 15:00:00)-Water Temperature (C)]]*OO[[#This Row],[20]]</f>
        <v>0</v>
      </c>
      <c r="W499" s="10">
        <f>3/24000000*OO[[#This Row],[79 (28JUN1985 18:00:00)-Water Temperature (C)]]*OO[[#This Row],[21]]</f>
        <v>0</v>
      </c>
      <c r="X499" s="10">
        <f>3/24000000*OO[[#This Row],[80 (28JUN1985 21:00:00)-Water Temperature (C)]]*OO[[#This Row],[22]]</f>
        <v>0</v>
      </c>
      <c r="Y499" s="10">
        <f>3/24000000*OO[[#This Row],[81 (29JUN1985 00:00:00)-Water Temperature (C)]]*OO[[#This Row],[23]]</f>
        <v>0</v>
      </c>
      <c r="Z499" s="10">
        <f>3/24000000*OO[[#This Row],[82 (29JUN1985 03:00:00)-Water Temperature (C)]]*OO[[#This Row],[24]]</f>
        <v>0</v>
      </c>
      <c r="AA499" s="10">
        <f>3/24000000*OO[[#This Row],[83 (29JUN1985 06:00:00)-Water Temperature (C)]]*OO[[#This Row],[25]]</f>
        <v>0</v>
      </c>
      <c r="AB499" s="10">
        <f>3/24000000*OO[[#This Row],[84 (29JUN1985 09:00:00)-Water Temperature (C)]]*OO[[#This Row],[26]]</f>
        <v>0</v>
      </c>
      <c r="AC499" s="10">
        <f>3/24000000*OO[[#This Row],[85 (29JUN1985 12:00:00)-Water Temperature (C)]]*OO[[#This Row],[27]]</f>
        <v>0</v>
      </c>
      <c r="AD499" s="10">
        <f>3/24000000*OO[[#This Row],[86 (29JUN1985 15:00:00)-Water Temperature (C)]]*OO[[#This Row],[28]]</f>
        <v>0</v>
      </c>
      <c r="AE499" s="10">
        <f>3/24000000*OO[[#This Row],[88 (29JUN1985 21:00:00)-Water Temperature (C)]]*OO[[#This Row],[30]]</f>
        <v>3.2567433511249992E-39</v>
      </c>
      <c r="AF499" s="10">
        <f>3/24000000*OO[[#This Row],[88 (29JUN1985 21:00:00)-Water Temperature (C)]]*OO[[#This Row],[30]]</f>
        <v>3.2567433511249992E-39</v>
      </c>
      <c r="AG499" s="10">
        <f>3/24000000*OO[[#This Row],[89 (30JUN1985 00:00:00)-Water Temperature (C)]]*OO[[#This Row],[31]]</f>
        <v>5.2318690450849991E-35</v>
      </c>
      <c r="AH499" s="10">
        <f>3/24000000*OO[[#This Row],[90 (30JUN1985 03:00:00)-Water Temperature (C)]]*OO[[#This Row],[32]]</f>
        <v>2.2041784349199996E-31</v>
      </c>
      <c r="AI499" s="10">
        <f>3/24000000*OO[[#This Row],[91 (30JUN1985 06:00:00)-Water Temperature (C)]]*OO[[#This Row],[33]]</f>
        <v>3.246138259045E-28</v>
      </c>
      <c r="AJ499" s="10">
        <f>3/24000000*OO[[#This Row],[92 (30JUN1985 09:00:00)-Water Temperature (C)]]*OO[[#This Row],[34]]</f>
        <v>2.0384719515864998E-25</v>
      </c>
      <c r="AK499" s="10">
        <f>3/24000000*OO[[#This Row],[93 (30JUN1985 12:00:00)-Water Temperature (C)]]*OO[[#This Row],[35]]</f>
        <v>6.2299034973000001E-23</v>
      </c>
      <c r="AL499" s="10">
        <f>3/24000000*OO[[#This Row],[94 (30JUN1985 15:00:00)-Water Temperature (C)]]*OO[[#This Row],[36]]</f>
        <v>1.0225929543778748E-20</v>
      </c>
      <c r="AM499" s="10">
        <f>3/24000000*OO[[#This Row],[95 (30JUN1985 18:00:00)-Water Temperature (C)]]*OO[[#This Row],[37]]</f>
        <v>9.7727681059949989E-19</v>
      </c>
      <c r="AN499" s="10">
        <f>3/24000000*OO[[#This Row],[96 (30JUN1985 21:00:00)-Water Temperature (C)]]*OO[[#This Row],[38]]</f>
        <v>5.8220895388049984E-17</v>
      </c>
      <c r="AO499" s="10">
        <f>3/24000000*OO[[#This Row],[97 (01JUL1985 00:00:00)-Water Temperature (C)]]*OO[[#This Row],[39]]</f>
        <v>2.2941367037582498E-15</v>
      </c>
      <c r="AP499" s="10">
        <f>3/24000000*OO[[#This Row],[98 (01JUL1985 03:00:00)-Water Temperature (C)]]*OO[[#This Row],[40]]</f>
        <v>6.2688839615887497E-14</v>
      </c>
      <c r="AQ499" s="10">
        <f>3/24000000*OO[[#This Row],[99 (01JUL1985 06:00:00)-Water Temperature (C)]]*OO[[#This Row],[41]]</f>
        <v>1.2401936764954998E-12</v>
      </c>
      <c r="AR499" s="10">
        <f>3/24000000*OO[[#This Row],[100 (01JUL1985 09:00:00)-Water Temperature (C)]]*OO[[#This Row],[42]]</f>
        <v>1.8475912223729999E-11</v>
      </c>
      <c r="AS499" s="10">
        <f>3/24000000*OO[[#This Row],[101 (01JUL1985 12:00:00)-Water Temperature (C)]]*OO[[#This Row],[43]]</f>
        <v>2.1045217941250001E-10</v>
      </c>
      <c r="AT499" s="10">
        <f>3/24000000*OO[[#This Row],[102 (01JUL1985 15:00:00)-Water Temperature (C)]]*OO[[#This Row],[44]]</f>
        <v>1.8765582319340001E-9</v>
      </c>
      <c r="AU499" s="10">
        <f>3/24000000*OO[[#This Row],[103 (01JUL1985 18:00:00)-Water Temperature (C)]]*OO[[#This Row],[45]]</f>
        <v>1.33803239778725E-8</v>
      </c>
      <c r="AV499" s="10">
        <f>3/24000000*OO[[#This Row],[104 (01JUL1985 21:00:00)-Water Temperature (C)]]*OO[[#This Row],[46]]</f>
        <v>7.7906067648824989E-8</v>
      </c>
      <c r="AW499" s="10">
        <f>3/24000000*OO[[#This Row],[105 (02JUL1985 00:00:00)-Water Temperature (C)]]*OO[[#This Row],[47]]</f>
        <v>3.7770352367299994E-7</v>
      </c>
      <c r="AX499" s="10">
        <f>3/24000000*OO[[#This Row],[106 (02JUL1985 03:00:00)-Water Temperature (C)]]*OO[[#This Row],[48]]</f>
        <v>1.5523571153817496E-6</v>
      </c>
      <c r="AY499" s="10">
        <f>3/24000000*OO[[#This Row],[107 (02JUL1985 06:00:00)-Water Temperature (C)]]*OO[[#This Row],[49]]</f>
        <v>5.5182556748475006E-6</v>
      </c>
      <c r="AZ499" s="10">
        <f>3/24000000*OO[[#This Row],[108 (02JUL1985 09:00:00)-Water Temperature (C)]]*OO[[#This Row],[50]]</f>
        <v>1.7336674335690001E-5</v>
      </c>
      <c r="BA499" s="10">
        <f>3/24000000*OO[[#This Row],[109 (02JUL1985 12:00:00)-Water Temperature (C)]]*OO[[#This Row],[51]]</f>
        <v>4.8139089578699995E-5</v>
      </c>
      <c r="BB499" s="10">
        <f>3/24000000*OO[[#This Row],[110 (02JUL1985 15:00:00)-Water Temperature (C)]]*OO[[#This Row],[52]]</f>
        <v>1.1950243003244998E-4</v>
      </c>
      <c r="BC499" s="10">
        <f>3/24000000*OO[[#This Row],[111 (02JUL1985 18:00:00)-Water Temperature (C)]]*OO[[#This Row],[53]]</f>
        <v>2.6818232739495002E-4</v>
      </c>
      <c r="BD499" s="10">
        <f>3/24000000*OO[[#This Row],[112 (02JUL1985 21:00:00)-Water Temperature (C)]]*OO[[#This Row],[54]]</f>
        <v>5.4728499267749997E-4</v>
      </c>
      <c r="BE499" s="10">
        <f>3/24000000*OO[[#This Row],[113 (03JUL1985 00:00:00)-Water Temperature (C)]]*OO[[#This Row],[55]]</f>
        <v>1.0226261706465E-3</v>
      </c>
      <c r="BF499" s="10">
        <f>3/24000000*OO[[#This Row],[114 (03JUL1985 03:00:00)-Water Temperature (C)]]*OO[[#This Row],[56]]</f>
        <v>1.7727717590432499E-3</v>
      </c>
      <c r="BG499" s="10">
        <f>3/24000000*OO[[#This Row],[115 (03JUL1985 06:00:00)-Water Temperature (C)]]*OO[[#This Row],[57]]</f>
        <v>2.8791963366687498E-3</v>
      </c>
      <c r="BH499" s="10">
        <f>3/24000000*OO[[#This Row],[116 (03JUL1985 09:00:00)-Water Temperature (C)]]*OO[[#This Row],[58]]</f>
        <v>4.4489035334249992E-3</v>
      </c>
      <c r="BI499" s="10">
        <f>3/24000000*OO[[#This Row],[117 (03JUL1985 12:00:00)-Water Temperature (C)]]*OO[[#This Row],[59]]</f>
        <v>6.5447221332762496E-3</v>
      </c>
      <c r="BJ499" s="10">
        <f>3/24000000*OO[[#This Row],[118 (03JUL1985 15:00:00)-Water Temperature (C)]]*OO[[#This Row],[60]]</f>
        <v>9.175789019812499E-3</v>
      </c>
      <c r="BK499" s="10">
        <f>3/24000000*OO[[#This Row],[119 (03JUL1985 18:00:00)-Water Temperature (C)]]*OO[[#This Row],[61]]</f>
        <v>1.23230653786675E-2</v>
      </c>
      <c r="BL499" s="10">
        <f>3/24000000*OO[[#This Row],[120 (03JUL1985 21:00:00)-Water Temperature (C)]]*OO[[#This Row],[62]]</f>
        <v>1.5835636014011251E-2</v>
      </c>
      <c r="BM499" s="10">
        <f>3/24000000*OO[[#This Row],[121 (04JUL1985 00:00:00)-Water Temperature (C)]]*OO[[#This Row],[63]]</f>
        <v>1.9591564721081249E-2</v>
      </c>
      <c r="BN499" s="10">
        <f>3/24000000*OO[[#This Row],[122 (04JUL1985 03:00:00)-Water Temperature (C)]]*OO[[#This Row],[64]]</f>
        <v>2.3542083737341249E-2</v>
      </c>
      <c r="BO499" s="10">
        <f>3/24000000*OO[[#This Row],[123 (04JUL1985 06:00:00)-Water Temperature (C)]]*OO[[#This Row],[65]]</f>
        <v>2.7618985023974998E-2</v>
      </c>
      <c r="BP499" s="10">
        <f>3/24000000*OO[[#This Row],[124 (04JUL1985 09:00:00)-Water Temperature (C)]]*OO[[#This Row],[66]]</f>
        <v>3.1876825589525003E-2</v>
      </c>
      <c r="BQ499" s="10">
        <f>3/24000000*OO[[#This Row],[125 (04JUL1985 12:00:00)-Water Temperature (C)]]*OO[[#This Row],[67]]</f>
        <v>3.6029491301462491E-2</v>
      </c>
      <c r="BR499" s="10">
        <f>3/24000000*OO[[#This Row],[126 (04JUL1985 15:00:00)-Water Temperature (C)]]*OO[[#This Row],[68]]</f>
        <v>4.0064270079149998E-2</v>
      </c>
      <c r="BS499" s="10">
        <f>3/24000000*OO[[#This Row],[127 (04JUL1985 18:00:00)-Water Temperature (C)]]*OO[[#This Row],[69]]</f>
        <v>4.3689486273599996E-2</v>
      </c>
      <c r="BT499" s="10">
        <f>3/24000000*OO[[#This Row],[128 (04JUL1985 21:00:00)-Water Temperature (C)]]*OO[[#This Row],[70]]</f>
        <v>4.687998580979999E-2</v>
      </c>
      <c r="BU499" s="10">
        <f>3/24000000*OO[[#This Row],[129 (05JUL1985 00:00:00)-Water Temperature (C)]]*OO[[#This Row],[71]]</f>
        <v>4.9684757481000007E-2</v>
      </c>
      <c r="BV499" s="10">
        <f>3/24000000*OO[[#This Row],[130 (05JUL1985 03:00:00)-Water Temperature (C)]]*OO[[#This Row],[72]]</f>
        <v>5.2106326923599997E-2</v>
      </c>
      <c r="BW499" s="10">
        <f>3/24000000*OO[[#This Row],[131 (05JUL1985 06:00:00)-Water Temperature (C)]]*OO[[#This Row],[73]]</f>
        <v>5.4173634170274994E-2</v>
      </c>
      <c r="BX499" s="10">
        <f>3/24000000*OO[[#This Row],[132 (05JUL1985 09:00:00)-Water Temperature (C)]]*OO[[#This Row],[74]]</f>
        <v>5.6265533753099999E-2</v>
      </c>
      <c r="BY499" s="10">
        <f>3/24000000*OO[[#This Row],[133 (05JUL1985 12:00:00)-Water Temperature (C)]]*OO[[#This Row],[75]]</f>
        <v>5.7872816007112492E-2</v>
      </c>
      <c r="BZ499" s="10">
        <f>3/24000000*OO[[#This Row],[134 (05JUL1985 15:00:00)-Water Temperature (C)]]*OO[[#This Row],[76]]</f>
        <v>5.923700157075E-2</v>
      </c>
      <c r="CA499" s="10">
        <f>3/24000000*OO[[#This Row],[135 (05JUL1985 18:00:00)-Water Temperature (C)]]*OO[[#This Row],[77]]</f>
        <v>6.0327109678875002E-2</v>
      </c>
      <c r="CB499" s="10">
        <f>3/24000000*OO[[#This Row],[136 (05JUL1985 21:00:00)-Water Temperature (C)]]*OO[[#This Row],[78]]</f>
        <v>6.0960329189750001E-2</v>
      </c>
      <c r="CC499" s="10">
        <f>3/24000000*OO[[#This Row],[137 (06JUL1985 00:00:00)-Water Temperature (C)]]*OO[[#This Row],[79]]</f>
        <v>6.1106967164949989E-2</v>
      </c>
      <c r="CD499" s="10">
        <f>3/24000000*OO[[#This Row],[138 (06JUL1985 03:00:00)-Water Temperature (C)]]*OO[[#This Row],[80]]</f>
        <v>6.099372866562499E-2</v>
      </c>
      <c r="CE499" s="10">
        <f>3/24000000*OO[[#This Row],[139 (06JUL1985 06:00:00)-Water Temperature (C)]]*OO[[#This Row],[81]]</f>
        <v>6.0878860260000001E-2</v>
      </c>
      <c r="CF499" s="10">
        <f>3/24000000*OO[[#This Row],[140 (06JUL1985 09:00:00)-Water Temperature (C)]]*OO[[#This Row],[82]]</f>
        <v>6.1242308217812499E-2</v>
      </c>
      <c r="CG499" s="10">
        <f>3/24000000*OO[[#This Row],[141 (06JUL1985 12:00:00)-Water Temperature (C)]]*OO[[#This Row],[83]]</f>
        <v>6.1419806202274996E-2</v>
      </c>
      <c r="CH499" s="10">
        <f>3/24000000*OO[[#This Row],[142 (06JUL1985 15:00:00)-Water Temperature (C)]]*OO[[#This Row],[84]]</f>
        <v>6.1434580343187488E-2</v>
      </c>
      <c r="CI499" s="10">
        <f>3/24000000*OO[[#This Row],[143 (06JUL1985 18:00:00)-Water Temperature (C)]]*OO[[#This Row],[85]]</f>
        <v>6.1390319305699999E-2</v>
      </c>
      <c r="CJ499" s="10">
        <f>3/24000000*OO[[#This Row],[144 (06JUL1985 21:00:00)-Water Temperature (C)]]*OO[[#This Row],[86]]</f>
        <v>6.0846117277199997E-2</v>
      </c>
      <c r="CK499" s="10">
        <f>3/24000000*OO[[#This Row],[145 (07JUL1985 00:00:00)-Water Temperature (C)]]*OO[[#This Row],[87]]</f>
        <v>5.9813105267537491E-2</v>
      </c>
      <c r="CL499" s="10">
        <f>3/24000000*OO[[#This Row],[146 (07JUL1985 03:00:00)-Water Temperature (C)]]*OO[[#This Row],[88]]</f>
        <v>5.8759119159299988E-2</v>
      </c>
      <c r="CM499" s="10">
        <f>3/24000000*OO[[#This Row],[147 (07JUL1985 06:00:00)-Water Temperature (C)]]*OO[[#This Row],[89]]</f>
        <v>5.7745805080149995E-2</v>
      </c>
      <c r="CN499" s="10">
        <f>3/24000000*OO[[#This Row],[148 (07JUL1985 09:00:00)-Water Temperature (C)]]*OO[[#This Row],[90]]</f>
        <v>5.7246213049112496E-2</v>
      </c>
      <c r="CO499" s="10">
        <f>3/24000000*OO[[#This Row],[149 (07JUL1985 12:00:00)-Water Temperature (C)]]*OO[[#This Row],[91]]</f>
        <v>5.6844918165950005E-2</v>
      </c>
      <c r="CP499" s="10">
        <f>3/24000000*OO[[#This Row],[150 (07JUL1985 15:00:00)-Water Temperature (C)]]*OO[[#This Row],[92]]</f>
        <v>5.6331724402500005E-2</v>
      </c>
      <c r="CQ499" s="10">
        <f>3/24000000*OO[[#This Row],[151 (07JUL1985 18:00:00)-Water Temperature (C)]]*OO[[#This Row],[93]]</f>
        <v>5.5756618506774991E-2</v>
      </c>
      <c r="CR499" s="10">
        <f>3/24000000*OO[[#This Row],[152 (07JUL1985 21:00:00)-Water Temperature (C)]]*OO[[#This Row],[94]]</f>
        <v>5.4777119099862499E-2</v>
      </c>
      <c r="CS499" s="10">
        <f>3/24000000*OO[[#This Row],[153 (08JUL1985 00:00:00)-Water Temperature (C)]]*OO[[#This Row],[95]]</f>
        <v>5.3556471188849999E-2</v>
      </c>
      <c r="CT499" s="10">
        <f>3/24000000*OO[[#This Row],[154 (08JUL1985 03:00:00)-Water Temperature (C)]]*OO[[#This Row],[96]]</f>
        <v>5.2338610053899996E-2</v>
      </c>
      <c r="CU499" s="10">
        <f>3/24000000*OO[[#This Row],[155 (08JUL1985 06:00:00)-Water Temperature (C)]]*OO[[#This Row],[97]]</f>
        <v>5.1210428874999998E-2</v>
      </c>
      <c r="CV499" s="10">
        <f>3/24000000*OO[[#This Row],[156 (08JUL1985 09:00:00)-Water Temperature (C)]]*OO[[#This Row],[98]]</f>
        <v>5.0180252472599995E-2</v>
      </c>
      <c r="CW499" s="10">
        <f>3/24000000*OO[[#This Row],[157 (08JUL1985 12:00:00)-Water Temperature (C)]]*OO[[#This Row],[99]]</f>
        <v>4.9438377626625001E-2</v>
      </c>
    </row>
    <row r="500" spans="1:101" x14ac:dyDescent="0.35">
      <c r="A500" t="s">
        <v>507</v>
      </c>
      <c r="B500">
        <v>882.85929999999996</v>
      </c>
      <c r="C500" s="10">
        <f>3/24*OO[[#This Row],[59 (26JUN1985 06:00:00)-Water Temperature (C)]]*OO[[#This Row],[1]]/SUM(OO[1])</f>
        <v>0</v>
      </c>
      <c r="D500" s="10">
        <f>3/24*OO[[#This Row],[60 (26JUN1985 09:00:00)-Water Temperature (C)]]*OO[[#This Row],[2]]/SUM(OO[2])</f>
        <v>0</v>
      </c>
      <c r="E500" s="10">
        <f>3/24*OO[[#This Row],[61 (26JUN1985 12:00:00)-Water Temperature (C)]]*OO[[#This Row],[3]]/SUM(OO[3])</f>
        <v>0</v>
      </c>
      <c r="F500" s="10">
        <f>3/24*OO[[#This Row],[62 (26JUN1985 15:00:00)-Water Temperature (C)]]*OO[[#This Row],[4]]/SUM(OO[4])</f>
        <v>0</v>
      </c>
      <c r="G500" s="10">
        <f>3/24*OO[[#This Row],[63 (26JUN1985 18:00:00)-Water Temperature (C)]]*OO[[#This Row],[5]]/SUM(OO[5])</f>
        <v>0</v>
      </c>
      <c r="H500" s="10">
        <f>3/24*OO[[#This Row],[64 (26JUN1985 21:00:00)-Water Temperature (C)]]*OO[[#This Row],[6]]/SUM(OO[6])</f>
        <v>0</v>
      </c>
      <c r="I500" s="10">
        <f>3/24*OO[[#This Row],[65 (27JUN1985 00:00:00)-Water Temperature (C)]]*OO[[#This Row],[7]]/SUM(OO[7])</f>
        <v>0</v>
      </c>
      <c r="J500" s="10">
        <f>3/24*OO[[#This Row],[66 (27JUN1985 03:00:00)-Water Temperature (C)]]*OO[[#This Row],[8]]/SUM(OO[8])</f>
        <v>0</v>
      </c>
      <c r="K500" s="10">
        <f>3/24*OO[[#This Row],[67 (27JUN1985 06:00:00)-Water Temperature (C)]]*OO[[#This Row],[9]]/SUM(OO[9])</f>
        <v>0</v>
      </c>
      <c r="L500" s="10">
        <f>3/24*OO[[#This Row],[68 (27JUN1985 09:00:00)-Water Temperature (C)]]*OO[[#This Row],[10]]/SUM(OO[10])</f>
        <v>0</v>
      </c>
      <c r="M500" s="10">
        <f>3/24*OO[[#This Row],[69 (27JUN1985 12:00:00)-Water Temperature (C)]]*OO[[#This Row],[11]]/SUM(OO[11])</f>
        <v>0</v>
      </c>
      <c r="N500" s="10">
        <f>3/24*OO[[#This Row],[70 (27JUN1985 15:00:00)-Water Temperature (C)]]*OO[[#This Row],[12]]/SUM(OO[12])</f>
        <v>0</v>
      </c>
      <c r="O500" s="10">
        <f>3/24*OO[[#This Row],[71 (27JUN1985 18:00:00)-Water Temperature (C)]]*OO[[#This Row],[13]]/SUM(OO[13])</f>
        <v>0</v>
      </c>
      <c r="P500" s="10">
        <f>3/24*OO[[#This Row],[72 (27JUN1985 21:00:00)-Water Temperature (C)]]*OO[[#This Row],[14]]/SUM(OO[14])</f>
        <v>0</v>
      </c>
      <c r="Q500" s="10">
        <f>3/24*OO[[#This Row],[73 (28JUN1985 00:00:00)-Water Temperature (C)]]*OO[[#This Row],[15]]/SUM(OO[15])</f>
        <v>0</v>
      </c>
      <c r="R500" s="10">
        <f>3/24*OO[[#This Row],[74 (28JUN1985 03:00:00)-Water Temperature (C)]]*OO[[#This Row],[16]]/SUM(OO[16])</f>
        <v>0</v>
      </c>
      <c r="S500" s="10">
        <f>3/24*OO[[#This Row],[75 (28JUN1985 06:00:00)-Water Temperature (C)]]*OO[[#This Row],[17]]/SUM(OO[17])</f>
        <v>0</v>
      </c>
      <c r="T500" s="10">
        <f>3/24*OO[[#This Row],[76 (28JUN1985 09:00:00)-Water Temperature (C)]]*OO[[#This Row],[18]]/SUM(OO[18])</f>
        <v>0</v>
      </c>
      <c r="U500" s="10">
        <f>3/24*OO[[#This Row],[77 (28JUN1985 12:00:00)-Water Temperature (C)]]*OO[[#This Row],[19]]/SUM(OO[19])</f>
        <v>0</v>
      </c>
      <c r="V500" s="10">
        <f>3/24000000*OO[[#This Row],[78 (28JUN1985 15:00:00)-Water Temperature (C)]]*OO[[#This Row],[20]]</f>
        <v>0</v>
      </c>
      <c r="W500" s="10">
        <f>3/24000000*OO[[#This Row],[79 (28JUN1985 18:00:00)-Water Temperature (C)]]*OO[[#This Row],[21]]</f>
        <v>0</v>
      </c>
      <c r="X500" s="10">
        <f>3/24000000*OO[[#This Row],[80 (28JUN1985 21:00:00)-Water Temperature (C)]]*OO[[#This Row],[22]]</f>
        <v>0</v>
      </c>
      <c r="Y500" s="10">
        <f>3/24000000*OO[[#This Row],[81 (29JUN1985 00:00:00)-Water Temperature (C)]]*OO[[#This Row],[23]]</f>
        <v>0</v>
      </c>
      <c r="Z500" s="10">
        <f>3/24000000*OO[[#This Row],[82 (29JUN1985 03:00:00)-Water Temperature (C)]]*OO[[#This Row],[24]]</f>
        <v>0</v>
      </c>
      <c r="AA500" s="10">
        <f>3/24000000*OO[[#This Row],[83 (29JUN1985 06:00:00)-Water Temperature (C)]]*OO[[#This Row],[25]]</f>
        <v>0</v>
      </c>
      <c r="AB500" s="10">
        <f>3/24000000*OO[[#This Row],[84 (29JUN1985 09:00:00)-Water Temperature (C)]]*OO[[#This Row],[26]]</f>
        <v>0</v>
      </c>
      <c r="AC500" s="10">
        <f>3/24000000*OO[[#This Row],[85 (29JUN1985 12:00:00)-Water Temperature (C)]]*OO[[#This Row],[27]]</f>
        <v>0</v>
      </c>
      <c r="AD500" s="10">
        <f>3/24000000*OO[[#This Row],[86 (29JUN1985 15:00:00)-Water Temperature (C)]]*OO[[#This Row],[28]]</f>
        <v>0</v>
      </c>
      <c r="AE500" s="10">
        <f>3/24000000*OO[[#This Row],[88 (29JUN1985 21:00:00)-Water Temperature (C)]]*OO[[#This Row],[30]]</f>
        <v>9.545219907079999E-40</v>
      </c>
      <c r="AF500" s="10">
        <f>3/24000000*OO[[#This Row],[88 (29JUN1985 21:00:00)-Water Temperature (C)]]*OO[[#This Row],[30]]</f>
        <v>9.545219907079999E-40</v>
      </c>
      <c r="AG500" s="10">
        <f>3/24000000*OO[[#This Row],[89 (30JUN1985 00:00:00)-Water Temperature (C)]]*OO[[#This Row],[31]]</f>
        <v>1.6806107651336249E-35</v>
      </c>
      <c r="AH500" s="10">
        <f>3/24000000*OO[[#This Row],[90 (30JUN1985 03:00:00)-Water Temperature (C)]]*OO[[#This Row],[32]]</f>
        <v>7.6776412478499986E-32</v>
      </c>
      <c r="AI500" s="10">
        <f>3/24000000*OO[[#This Row],[91 (30JUN1985 06:00:00)-Water Temperature (C)]]*OO[[#This Row],[33]]</f>
        <v>1.214704369974375E-28</v>
      </c>
      <c r="AJ500" s="10">
        <f>3/24000000*OO[[#This Row],[92 (30JUN1985 09:00:00)-Water Temperature (C)]]*OO[[#This Row],[34]]</f>
        <v>8.1329590095E-26</v>
      </c>
      <c r="AK500" s="10">
        <f>3/24000000*OO[[#This Row],[93 (30JUN1985 12:00:00)-Water Temperature (C)]]*OO[[#This Row],[35]]</f>
        <v>2.6323792593202499E-23</v>
      </c>
      <c r="AL500" s="10">
        <f>3/24000000*OO[[#This Row],[94 (30JUN1985 15:00:00)-Water Temperature (C)]]*OO[[#This Row],[36]]</f>
        <v>4.5577222705437493E-21</v>
      </c>
      <c r="AM500" s="10">
        <f>3/24000000*OO[[#This Row],[95 (30JUN1985 18:00:00)-Water Temperature (C)]]*OO[[#This Row],[37]]</f>
        <v>4.5794535020325001E-19</v>
      </c>
      <c r="AN500" s="10">
        <f>3/24000000*OO[[#This Row],[96 (30JUN1985 21:00:00)-Water Temperature (C)]]*OO[[#This Row],[38]]</f>
        <v>2.8595499325312494E-17</v>
      </c>
      <c r="AO500" s="10">
        <f>3/24000000*OO[[#This Row],[97 (01JUL1985 00:00:00)-Water Temperature (C)]]*OO[[#This Row],[39]]</f>
        <v>1.1775411403428748E-15</v>
      </c>
      <c r="AP500" s="10">
        <f>3/24000000*OO[[#This Row],[98 (01JUL1985 03:00:00)-Water Temperature (C)]]*OO[[#This Row],[40]]</f>
        <v>3.3543575429299999E-14</v>
      </c>
      <c r="AQ500" s="10">
        <f>3/24000000*OO[[#This Row],[99 (01JUL1985 06:00:00)-Water Temperature (C)]]*OO[[#This Row],[41]]</f>
        <v>6.9076495885799991E-13</v>
      </c>
      <c r="AR500" s="10">
        <f>3/24000000*OO[[#This Row],[100 (01JUL1985 09:00:00)-Water Temperature (C)]]*OO[[#This Row],[42]]</f>
        <v>1.0693042682280001E-11</v>
      </c>
      <c r="AS500" s="10">
        <f>3/24000000*OO[[#This Row],[101 (01JUL1985 12:00:00)-Water Temperature (C)]]*OO[[#This Row],[43]]</f>
        <v>1.26332572773E-10</v>
      </c>
      <c r="AT500" s="10">
        <f>3/24000000*OO[[#This Row],[102 (01JUL1985 15:00:00)-Water Temperature (C)]]*OO[[#This Row],[44]]</f>
        <v>1.1666828769299998E-9</v>
      </c>
      <c r="AU500" s="10">
        <f>3/24000000*OO[[#This Row],[103 (01JUL1985 18:00:00)-Water Temperature (C)]]*OO[[#This Row],[45]]</f>
        <v>8.60580505659E-9</v>
      </c>
      <c r="AV500" s="10">
        <f>3/24000000*OO[[#This Row],[104 (01JUL1985 21:00:00)-Water Temperature (C)]]*OO[[#This Row],[46]]</f>
        <v>5.1785028476250004E-8</v>
      </c>
      <c r="AW500" s="10">
        <f>3/24000000*OO[[#This Row],[105 (02JUL1985 00:00:00)-Water Temperature (C)]]*OO[[#This Row],[47]]</f>
        <v>2.5913677492575002E-7</v>
      </c>
      <c r="AX500" s="10">
        <f>3/24000000*OO[[#This Row],[106 (02JUL1985 03:00:00)-Water Temperature (C)]]*OO[[#This Row],[48]]</f>
        <v>1.0977655318599999E-6</v>
      </c>
      <c r="AY500" s="10">
        <f>3/24000000*OO[[#This Row],[107 (02JUL1985 06:00:00)-Water Temperature (C)]]*OO[[#This Row],[49]]</f>
        <v>4.0187320134750001E-6</v>
      </c>
      <c r="AZ500" s="10">
        <f>3/24000000*OO[[#This Row],[108 (02JUL1985 09:00:00)-Water Temperature (C)]]*OO[[#This Row],[50]]</f>
        <v>1.2986508270479999E-5</v>
      </c>
      <c r="BA500" s="10">
        <f>3/24000000*OO[[#This Row],[109 (02JUL1985 12:00:00)-Water Temperature (C)]]*OO[[#This Row],[51]]</f>
        <v>3.7040391913000003E-5</v>
      </c>
      <c r="BB500" s="10">
        <f>3/24000000*OO[[#This Row],[110 (02JUL1985 15:00:00)-Water Temperature (C)]]*OO[[#This Row],[52]]</f>
        <v>9.4333258940350003E-5</v>
      </c>
      <c r="BC500" s="10">
        <f>3/24000000*OO[[#This Row],[111 (02JUL1985 18:00:00)-Water Temperature (C)]]*OO[[#This Row],[53]]</f>
        <v>2.1697375247628747E-4</v>
      </c>
      <c r="BD500" s="10">
        <f>3/24000000*OO[[#This Row],[112 (02JUL1985 21:00:00)-Water Temperature (C)]]*OO[[#This Row],[54]]</f>
        <v>4.5350426439999997E-4</v>
      </c>
      <c r="BE500" s="10">
        <f>3/24000000*OO[[#This Row],[113 (03JUL1985 00:00:00)-Water Temperature (C)]]*OO[[#This Row],[55]]</f>
        <v>8.6706989265100004E-4</v>
      </c>
      <c r="BF500" s="10">
        <f>3/24000000*OO[[#This Row],[114 (03JUL1985 03:00:00)-Water Temperature (C)]]*OO[[#This Row],[56]]</f>
        <v>1.5362660459999999E-3</v>
      </c>
      <c r="BG500" s="10">
        <f>3/24000000*OO[[#This Row],[115 (03JUL1985 06:00:00)-Water Temperature (C)]]*OO[[#This Row],[57]]</f>
        <v>2.5478019788034998E-3</v>
      </c>
      <c r="BH500" s="10">
        <f>3/24000000*OO[[#This Row],[116 (03JUL1985 09:00:00)-Water Temperature (C)]]*OO[[#This Row],[58]]</f>
        <v>4.0158875870437497E-3</v>
      </c>
      <c r="BI500" s="10">
        <f>3/24000000*OO[[#This Row],[117 (03JUL1985 12:00:00)-Water Temperature (C)]]*OO[[#This Row],[59]]</f>
        <v>6.0208016107524999E-3</v>
      </c>
      <c r="BJ500" s="10">
        <f>3/24000000*OO[[#This Row],[118 (03JUL1985 15:00:00)-Water Temperature (C)]]*OO[[#This Row],[60]]</f>
        <v>8.5952329246399995E-3</v>
      </c>
      <c r="BK500" s="10">
        <f>3/24000000*OO[[#This Row],[119 (03JUL1985 18:00:00)-Water Temperature (C)]]*OO[[#This Row],[61]]</f>
        <v>1.1743377833654998E-2</v>
      </c>
      <c r="BL500" s="10">
        <f>3/24000000*OO[[#This Row],[120 (03JUL1985 21:00:00)-Water Temperature (C)]]*OO[[#This Row],[62]]</f>
        <v>1.5342209653262499E-2</v>
      </c>
      <c r="BM500" s="10">
        <f>3/24000000*OO[[#This Row],[121 (04JUL1985 00:00:00)-Water Temperature (C)]]*OO[[#This Row],[63]]</f>
        <v>1.9279655952929999E-2</v>
      </c>
      <c r="BN500" s="10">
        <f>3/24000000*OO[[#This Row],[122 (04JUL1985 03:00:00)-Water Temperature (C)]]*OO[[#This Row],[64]]</f>
        <v>2.3511946641480003E-2</v>
      </c>
      <c r="BO500" s="10">
        <f>3/24000000*OO[[#This Row],[123 (04JUL1985 06:00:00)-Water Temperature (C)]]*OO[[#This Row],[65]]</f>
        <v>2.7973705348303752E-2</v>
      </c>
      <c r="BP500" s="10">
        <f>3/24000000*OO[[#This Row],[124 (04JUL1985 09:00:00)-Water Temperature (C)]]*OO[[#This Row],[66]]</f>
        <v>3.2718037555874997E-2</v>
      </c>
      <c r="BQ500" s="10">
        <f>3/24000000*OO[[#This Row],[125 (04JUL1985 12:00:00)-Water Temperature (C)]]*OO[[#This Row],[67]]</f>
        <v>3.7451846824874992E-2</v>
      </c>
      <c r="BR500" s="10">
        <f>3/24000000*OO[[#This Row],[126 (04JUL1985 15:00:00)-Water Temperature (C)]]*OO[[#This Row],[68]]</f>
        <v>4.2142422777799997E-2</v>
      </c>
      <c r="BS500" s="10">
        <f>3/24000000*OO[[#This Row],[127 (04JUL1985 18:00:00)-Water Temperature (C)]]*OO[[#This Row],[69]]</f>
        <v>4.6477115000999998E-2</v>
      </c>
      <c r="BT500" s="10">
        <f>3/24000000*OO[[#This Row],[128 (04JUL1985 21:00:00)-Water Temperature (C)]]*OO[[#This Row],[70]]</f>
        <v>5.0404483585049994E-2</v>
      </c>
      <c r="BU500" s="10">
        <f>3/24000000*OO[[#This Row],[129 (05JUL1985 00:00:00)-Water Temperature (C)]]*OO[[#This Row],[71]]</f>
        <v>5.3960884896100007E-2</v>
      </c>
      <c r="BV500" s="10">
        <f>3/24000000*OO[[#This Row],[130 (05JUL1985 03:00:00)-Water Temperature (C)]]*OO[[#This Row],[72]]</f>
        <v>5.7132950456474998E-2</v>
      </c>
      <c r="BW500" s="10">
        <f>3/24000000*OO[[#This Row],[131 (05JUL1985 06:00:00)-Water Temperature (C)]]*OO[[#This Row],[73]]</f>
        <v>5.9936777077799992E-2</v>
      </c>
      <c r="BX500" s="10">
        <f>3/24000000*OO[[#This Row],[132 (05JUL1985 09:00:00)-Water Temperature (C)]]*OO[[#This Row],[74]]</f>
        <v>6.2776196577325E-2</v>
      </c>
      <c r="BY500" s="10">
        <f>3/24000000*OO[[#This Row],[133 (05JUL1985 12:00:00)-Water Temperature (C)]]*OO[[#This Row],[75]]</f>
        <v>6.5101474689999994E-2</v>
      </c>
      <c r="BZ500" s="10">
        <f>3/24000000*OO[[#This Row],[134 (05JUL1985 15:00:00)-Water Temperature (C)]]*OO[[#This Row],[76]]</f>
        <v>6.7147791460199988E-2</v>
      </c>
      <c r="CA500" s="10">
        <f>3/24000000*OO[[#This Row],[135 (05JUL1985 18:00:00)-Water Temperature (C)]]*OO[[#This Row],[77]]</f>
        <v>6.8885942336749995E-2</v>
      </c>
      <c r="CB500" s="10">
        <f>3/24000000*OO[[#This Row],[136 (05JUL1985 21:00:00)-Water Temperature (C)]]*OO[[#This Row],[78]]</f>
        <v>7.0099107619299994E-2</v>
      </c>
      <c r="CC500" s="10">
        <f>3/24000000*OO[[#This Row],[137 (06JUL1985 00:00:00)-Water Temperature (C)]]*OO[[#This Row],[79]]</f>
        <v>7.0736958751050003E-2</v>
      </c>
      <c r="CD500" s="10">
        <f>3/24000000*OO[[#This Row],[138 (06JUL1985 03:00:00)-Water Temperature (C)]]*OO[[#This Row],[80]]</f>
        <v>7.1053845589124989E-2</v>
      </c>
      <c r="CE500" s="10">
        <f>3/24000000*OO[[#This Row],[139 (06JUL1985 06:00:00)-Water Temperature (C)]]*OO[[#This Row],[81]]</f>
        <v>7.134364782225E-2</v>
      </c>
      <c r="CF500" s="10">
        <f>3/24000000*OO[[#This Row],[140 (06JUL1985 09:00:00)-Water Temperature (C)]]*OO[[#This Row],[82]]</f>
        <v>7.2177189797699992E-2</v>
      </c>
      <c r="CG500" s="10">
        <f>3/24000000*OO[[#This Row],[141 (06JUL1985 12:00:00)-Water Temperature (C)]]*OO[[#This Row],[83]]</f>
        <v>7.2791372401950008E-2</v>
      </c>
      <c r="CH500" s="10">
        <f>3/24000000*OO[[#This Row],[142 (06JUL1985 15:00:00)-Water Temperature (C)]]*OO[[#This Row],[84]]</f>
        <v>7.3189292527649996E-2</v>
      </c>
      <c r="CI500" s="10">
        <f>3/24000000*OO[[#This Row],[143 (06JUL1985 18:00:00)-Water Temperature (C)]]*OO[[#This Row],[85]]</f>
        <v>7.3498611372175005E-2</v>
      </c>
      <c r="CJ500" s="10">
        <f>3/24000000*OO[[#This Row],[144 (06JUL1985 21:00:00)-Water Temperature (C)]]*OO[[#This Row],[86]]</f>
        <v>7.3204345455999992E-2</v>
      </c>
      <c r="CK500" s="10">
        <f>3/24000000*OO[[#This Row],[145 (07JUL1985 00:00:00)-Water Temperature (C)]]*OO[[#This Row],[87]]</f>
        <v>7.229275971536249E-2</v>
      </c>
      <c r="CL500" s="10">
        <f>3/24000000*OO[[#This Row],[146 (07JUL1985 03:00:00)-Water Temperature (C)]]*OO[[#This Row],[88]]</f>
        <v>7.1325692179750003E-2</v>
      </c>
      <c r="CM500" s="10">
        <f>3/24000000*OO[[#This Row],[147 (07JUL1985 06:00:00)-Water Temperature (C)]]*OO[[#This Row],[89]]</f>
        <v>7.0384570125674992E-2</v>
      </c>
      <c r="CN500" s="10">
        <f>3/24000000*OO[[#This Row],[148 (07JUL1985 09:00:00)-Water Temperature (C)]]*OO[[#This Row],[90]]</f>
        <v>7.0048841682874993E-2</v>
      </c>
      <c r="CO500" s="10">
        <f>3/24000000*OO[[#This Row],[149 (07JUL1985 12:00:00)-Water Temperature (C)]]*OO[[#This Row],[91]]</f>
        <v>6.9822977027250002E-2</v>
      </c>
      <c r="CP500" s="10">
        <f>3/24000000*OO[[#This Row],[150 (07JUL1985 15:00:00)-Water Temperature (C)]]*OO[[#This Row],[92]]</f>
        <v>6.9447316103475001E-2</v>
      </c>
      <c r="CQ500" s="10">
        <f>3/24000000*OO[[#This Row],[151 (07JUL1985 18:00:00)-Water Temperature (C)]]*OO[[#This Row],[93]]</f>
        <v>6.8977713813374988E-2</v>
      </c>
      <c r="CR500" s="10">
        <f>3/24000000*OO[[#This Row],[152 (07JUL1985 21:00:00)-Water Temperature (C)]]*OO[[#This Row],[94]]</f>
        <v>6.7999795904749985E-2</v>
      </c>
      <c r="CS500" s="10">
        <f>3/24000000*OO[[#This Row],[153 (08JUL1985 00:00:00)-Water Temperature (C)]]*OO[[#This Row],[95]]</f>
        <v>6.6697702300400008E-2</v>
      </c>
      <c r="CT500" s="10">
        <f>3/24000000*OO[[#This Row],[154 (08JUL1985 03:00:00)-Water Temperature (C)]]*OO[[#This Row],[96]]</f>
        <v>6.5379720685400003E-2</v>
      </c>
      <c r="CU500" s="10">
        <f>3/24000000*OO[[#This Row],[155 (08JUL1985 06:00:00)-Water Temperature (C)]]*OO[[#This Row],[97]]</f>
        <v>6.4155686094374997E-2</v>
      </c>
      <c r="CV500" s="10">
        <f>3/24000000*OO[[#This Row],[156 (08JUL1985 09:00:00)-Water Temperature (C)]]*OO[[#This Row],[98]]</f>
        <v>6.3041528899999991E-2</v>
      </c>
      <c r="CW500" s="10">
        <f>3/24000000*OO[[#This Row],[157 (08JUL1985 12:00:00)-Water Temperature (C)]]*OO[[#This Row],[99]]</f>
        <v>6.2275419250325002E-2</v>
      </c>
    </row>
    <row r="501" spans="1:101" x14ac:dyDescent="0.35">
      <c r="A501" t="s">
        <v>508</v>
      </c>
      <c r="B501">
        <v>872.65160000000003</v>
      </c>
      <c r="C501" s="10">
        <f>3/24*OO[[#This Row],[59 (26JUN1985 06:00:00)-Water Temperature (C)]]*OO[[#This Row],[1]]/SUM(OO[1])</f>
        <v>0</v>
      </c>
      <c r="D501" s="10">
        <f>3/24*OO[[#This Row],[60 (26JUN1985 09:00:00)-Water Temperature (C)]]*OO[[#This Row],[2]]/SUM(OO[2])</f>
        <v>0</v>
      </c>
      <c r="E501" s="10">
        <f>3/24*OO[[#This Row],[61 (26JUN1985 12:00:00)-Water Temperature (C)]]*OO[[#This Row],[3]]/SUM(OO[3])</f>
        <v>0</v>
      </c>
      <c r="F501" s="10">
        <f>3/24*OO[[#This Row],[62 (26JUN1985 15:00:00)-Water Temperature (C)]]*OO[[#This Row],[4]]/SUM(OO[4])</f>
        <v>0</v>
      </c>
      <c r="G501" s="10">
        <f>3/24*OO[[#This Row],[63 (26JUN1985 18:00:00)-Water Temperature (C)]]*OO[[#This Row],[5]]/SUM(OO[5])</f>
        <v>0</v>
      </c>
      <c r="H501" s="10">
        <f>3/24*OO[[#This Row],[64 (26JUN1985 21:00:00)-Water Temperature (C)]]*OO[[#This Row],[6]]/SUM(OO[6])</f>
        <v>0</v>
      </c>
      <c r="I501" s="10">
        <f>3/24*OO[[#This Row],[65 (27JUN1985 00:00:00)-Water Temperature (C)]]*OO[[#This Row],[7]]/SUM(OO[7])</f>
        <v>0</v>
      </c>
      <c r="J501" s="10">
        <f>3/24*OO[[#This Row],[66 (27JUN1985 03:00:00)-Water Temperature (C)]]*OO[[#This Row],[8]]/SUM(OO[8])</f>
        <v>0</v>
      </c>
      <c r="K501" s="10">
        <f>3/24*OO[[#This Row],[67 (27JUN1985 06:00:00)-Water Temperature (C)]]*OO[[#This Row],[9]]/SUM(OO[9])</f>
        <v>0</v>
      </c>
      <c r="L501" s="10">
        <f>3/24*OO[[#This Row],[68 (27JUN1985 09:00:00)-Water Temperature (C)]]*OO[[#This Row],[10]]/SUM(OO[10])</f>
        <v>0</v>
      </c>
      <c r="M501" s="10">
        <f>3/24*OO[[#This Row],[69 (27JUN1985 12:00:00)-Water Temperature (C)]]*OO[[#This Row],[11]]/SUM(OO[11])</f>
        <v>0</v>
      </c>
      <c r="N501" s="10">
        <f>3/24*OO[[#This Row],[70 (27JUN1985 15:00:00)-Water Temperature (C)]]*OO[[#This Row],[12]]/SUM(OO[12])</f>
        <v>0</v>
      </c>
      <c r="O501" s="10">
        <f>3/24*OO[[#This Row],[71 (27JUN1985 18:00:00)-Water Temperature (C)]]*OO[[#This Row],[13]]/SUM(OO[13])</f>
        <v>0</v>
      </c>
      <c r="P501" s="10">
        <f>3/24*OO[[#This Row],[72 (27JUN1985 21:00:00)-Water Temperature (C)]]*OO[[#This Row],[14]]/SUM(OO[14])</f>
        <v>0</v>
      </c>
      <c r="Q501" s="10">
        <f>3/24*OO[[#This Row],[73 (28JUN1985 00:00:00)-Water Temperature (C)]]*OO[[#This Row],[15]]/SUM(OO[15])</f>
        <v>0</v>
      </c>
      <c r="R501" s="10">
        <f>3/24*OO[[#This Row],[74 (28JUN1985 03:00:00)-Water Temperature (C)]]*OO[[#This Row],[16]]/SUM(OO[16])</f>
        <v>0</v>
      </c>
      <c r="S501" s="10">
        <f>3/24*OO[[#This Row],[75 (28JUN1985 06:00:00)-Water Temperature (C)]]*OO[[#This Row],[17]]/SUM(OO[17])</f>
        <v>0</v>
      </c>
      <c r="T501" s="10">
        <f>3/24*OO[[#This Row],[76 (28JUN1985 09:00:00)-Water Temperature (C)]]*OO[[#This Row],[18]]/SUM(OO[18])</f>
        <v>0</v>
      </c>
      <c r="U501" s="10">
        <f>3/24*OO[[#This Row],[77 (28JUN1985 12:00:00)-Water Temperature (C)]]*OO[[#This Row],[19]]/SUM(OO[19])</f>
        <v>0</v>
      </c>
      <c r="V501" s="10">
        <f>3/24000000*OO[[#This Row],[78 (28JUN1985 15:00:00)-Water Temperature (C)]]*OO[[#This Row],[20]]</f>
        <v>0</v>
      </c>
      <c r="W501" s="10">
        <f>3/24000000*OO[[#This Row],[79 (28JUN1985 18:00:00)-Water Temperature (C)]]*OO[[#This Row],[21]]</f>
        <v>0</v>
      </c>
      <c r="X501" s="10">
        <f>3/24000000*OO[[#This Row],[80 (28JUN1985 21:00:00)-Water Temperature (C)]]*OO[[#This Row],[22]]</f>
        <v>0</v>
      </c>
      <c r="Y501" s="10">
        <f>3/24000000*OO[[#This Row],[81 (29JUN1985 00:00:00)-Water Temperature (C)]]*OO[[#This Row],[23]]</f>
        <v>0</v>
      </c>
      <c r="Z501" s="10">
        <f>3/24000000*OO[[#This Row],[82 (29JUN1985 03:00:00)-Water Temperature (C)]]*OO[[#This Row],[24]]</f>
        <v>0</v>
      </c>
      <c r="AA501" s="10">
        <f>3/24000000*OO[[#This Row],[83 (29JUN1985 06:00:00)-Water Temperature (C)]]*OO[[#This Row],[25]]</f>
        <v>0</v>
      </c>
      <c r="AB501" s="10">
        <f>3/24000000*OO[[#This Row],[84 (29JUN1985 09:00:00)-Water Temperature (C)]]*OO[[#This Row],[26]]</f>
        <v>0</v>
      </c>
      <c r="AC501" s="10">
        <f>3/24000000*OO[[#This Row],[85 (29JUN1985 12:00:00)-Water Temperature (C)]]*OO[[#This Row],[27]]</f>
        <v>0</v>
      </c>
      <c r="AD501" s="10">
        <f>3/24000000*OO[[#This Row],[86 (29JUN1985 15:00:00)-Water Temperature (C)]]*OO[[#This Row],[28]]</f>
        <v>0</v>
      </c>
      <c r="AE501" s="10">
        <f>3/24000000*OO[[#This Row],[88 (29JUN1985 21:00:00)-Water Temperature (C)]]*OO[[#This Row],[30]]</f>
        <v>2.4818015696466252E-40</v>
      </c>
      <c r="AF501" s="10">
        <f>3/24000000*OO[[#This Row],[88 (29JUN1985 21:00:00)-Water Temperature (C)]]*OO[[#This Row],[30]]</f>
        <v>2.4818015696466252E-40</v>
      </c>
      <c r="AG501" s="10">
        <f>3/24000000*OO[[#This Row],[89 (30JUN1985 00:00:00)-Water Temperature (C)]]*OO[[#This Row],[31]]</f>
        <v>4.7544273221900004E-36</v>
      </c>
      <c r="AH501" s="10">
        <f>3/24000000*OO[[#This Row],[90 (30JUN1985 03:00:00)-Water Temperature (C)]]*OO[[#This Row],[32]]</f>
        <v>2.3423797798240001E-32</v>
      </c>
      <c r="AI501" s="10">
        <f>3/24000000*OO[[#This Row],[91 (30JUN1985 06:00:00)-Water Temperature (C)]]*OO[[#This Row],[33]]</f>
        <v>3.9615617672999999E-29</v>
      </c>
      <c r="AJ501" s="10">
        <f>3/24000000*OO[[#This Row],[92 (30JUN1985 09:00:00)-Water Temperature (C)]]*OO[[#This Row],[34]]</f>
        <v>2.8233810501149996E-26</v>
      </c>
      <c r="AK501" s="10">
        <f>3/24000000*OO[[#This Row],[93 (30JUN1985 12:00:00)-Water Temperature (C)]]*OO[[#This Row],[35]]</f>
        <v>9.7146244122749993E-24</v>
      </c>
      <c r="AL501" s="10">
        <f>3/24000000*OO[[#This Row],[94 (30JUN1985 15:00:00)-Water Temperature (C)]]*OO[[#This Row],[36]]</f>
        <v>1.7788357190712502E-21</v>
      </c>
      <c r="AM501" s="10">
        <f>3/24000000*OO[[#This Row],[95 (30JUN1985 18:00:00)-Water Temperature (C)]]*OO[[#This Row],[37]]</f>
        <v>1.882878423310125E-19</v>
      </c>
      <c r="AN501" s="10">
        <f>3/24000000*OO[[#This Row],[96 (30JUN1985 21:00:00)-Water Temperature (C)]]*OO[[#This Row],[38]]</f>
        <v>1.2343711479749999E-17</v>
      </c>
      <c r="AO501" s="10">
        <f>3/24000000*OO[[#This Row],[97 (01JUL1985 00:00:00)-Water Temperature (C)]]*OO[[#This Row],[39]]</f>
        <v>5.32083105078375E-16</v>
      </c>
      <c r="AP501" s="10">
        <f>3/24000000*OO[[#This Row],[98 (01JUL1985 03:00:00)-Water Temperature (C)]]*OO[[#This Row],[40]]</f>
        <v>1.5826278341857498E-14</v>
      </c>
      <c r="AQ501" s="10">
        <f>3/24000000*OO[[#This Row],[99 (01JUL1985 06:00:00)-Water Temperature (C)]]*OO[[#This Row],[41]]</f>
        <v>3.3966286327425001E-13</v>
      </c>
      <c r="AR501" s="10">
        <f>3/24000000*OO[[#This Row],[100 (01JUL1985 09:00:00)-Water Temperature (C)]]*OO[[#This Row],[42]]</f>
        <v>5.4724769404150002E-12</v>
      </c>
      <c r="AS501" s="10">
        <f>3/24000000*OO[[#This Row],[101 (01JUL1985 12:00:00)-Water Temperature (C)]]*OO[[#This Row],[43]]</f>
        <v>6.7162249149087495E-11</v>
      </c>
      <c r="AT501" s="10">
        <f>3/24000000*OO[[#This Row],[102 (01JUL1985 15:00:00)-Water Temperature (C)]]*OO[[#This Row],[44]]</f>
        <v>6.4333140873375002E-10</v>
      </c>
      <c r="AU501" s="10">
        <f>3/24000000*OO[[#This Row],[103 (01JUL1985 18:00:00)-Water Temperature (C)]]*OO[[#This Row],[45]]</f>
        <v>4.9153789137424996E-9</v>
      </c>
      <c r="AV501" s="10">
        <f>3/24000000*OO[[#This Row],[104 (01JUL1985 21:00:00)-Water Temperature (C)]]*OO[[#This Row],[46]]</f>
        <v>3.0603498371875005E-8</v>
      </c>
      <c r="AW501" s="10">
        <f>3/24000000*OO[[#This Row],[105 (02JUL1985 00:00:00)-Water Temperature (C)]]*OO[[#This Row],[47]]</f>
        <v>1.5825867570239998E-7</v>
      </c>
      <c r="AX501" s="10">
        <f>3/24000000*OO[[#This Row],[106 (02JUL1985 03:00:00)-Water Temperature (C)]]*OO[[#This Row],[48]]</f>
        <v>6.9193341157687493E-7</v>
      </c>
      <c r="AY501" s="10">
        <f>3/24000000*OO[[#This Row],[107 (02JUL1985 06:00:00)-Water Temperature (C)]]*OO[[#This Row],[49]]</f>
        <v>2.6113790434709999E-6</v>
      </c>
      <c r="AZ501" s="10">
        <f>3/24000000*OO[[#This Row],[108 (02JUL1985 09:00:00)-Water Temperature (C)]]*OO[[#This Row],[50]]</f>
        <v>8.6923852042462495E-6</v>
      </c>
      <c r="BA501" s="10">
        <f>3/24000000*OO[[#This Row],[109 (02JUL1985 12:00:00)-Water Temperature (C)]]*OO[[#This Row],[51]]</f>
        <v>2.5503215783534998E-5</v>
      </c>
      <c r="BB501" s="10">
        <f>3/24000000*OO[[#This Row],[110 (02JUL1985 15:00:00)-Water Temperature (C)]]*OO[[#This Row],[52]]</f>
        <v>6.6729371261250005E-5</v>
      </c>
      <c r="BC501" s="10">
        <f>3/24000000*OO[[#This Row],[111 (02JUL1985 18:00:00)-Water Temperature (C)]]*OO[[#This Row],[53]]</f>
        <v>1.5751079504369998E-4</v>
      </c>
      <c r="BD501" s="10">
        <f>3/24000000*OO[[#This Row],[112 (02JUL1985 21:00:00)-Water Temperature (C)]]*OO[[#This Row],[54]]</f>
        <v>3.3754530268912498E-4</v>
      </c>
      <c r="BE501" s="10">
        <f>3/24000000*OO[[#This Row],[113 (03JUL1985 00:00:00)-Water Temperature (C)]]*OO[[#This Row],[55]]</f>
        <v>6.6108263146462496E-4</v>
      </c>
      <c r="BF501" s="10">
        <f>3/24000000*OO[[#This Row],[114 (03JUL1985 03:00:00)-Water Temperature (C)]]*OO[[#This Row],[56]]</f>
        <v>1.1987012048E-3</v>
      </c>
      <c r="BG501" s="10">
        <f>3/24000000*OO[[#This Row],[115 (03JUL1985 06:00:00)-Water Temperature (C)]]*OO[[#This Row],[57]]</f>
        <v>2.0325985746729998E-3</v>
      </c>
      <c r="BH501" s="10">
        <f>3/24000000*OO[[#This Row],[116 (03JUL1985 09:00:00)-Water Temperature (C)]]*OO[[#This Row],[58]]</f>
        <v>3.2729619043199995E-3</v>
      </c>
      <c r="BI501" s="10">
        <f>3/24000000*OO[[#This Row],[117 (03JUL1985 12:00:00)-Water Temperature (C)]]*OO[[#This Row],[59]]</f>
        <v>5.0079267010575005E-3</v>
      </c>
      <c r="BJ501" s="10">
        <f>3/24000000*OO[[#This Row],[118 (03JUL1985 15:00:00)-Water Temperature (C)]]*OO[[#This Row],[60]]</f>
        <v>7.2891768409874998E-3</v>
      </c>
      <c r="BK501" s="10">
        <f>3/24000000*OO[[#This Row],[119 (03JUL1985 18:00:00)-Water Temperature (C)]]*OO[[#This Row],[61]]</f>
        <v>1.0143542725429999E-2</v>
      </c>
      <c r="BL501" s="10">
        <f>3/24000000*OO[[#This Row],[120 (03JUL1985 21:00:00)-Water Temperature (C)]]*OO[[#This Row],[62]]</f>
        <v>1.348552135112875E-2</v>
      </c>
      <c r="BM501" s="10">
        <f>3/24000000*OO[[#This Row],[121 (04JUL1985 00:00:00)-Water Temperature (C)]]*OO[[#This Row],[63]]</f>
        <v>1.7230413486330001E-2</v>
      </c>
      <c r="BN501" s="10">
        <f>3/24000000*OO[[#This Row],[122 (04JUL1985 03:00:00)-Water Temperature (C)]]*OO[[#This Row],[64]]</f>
        <v>2.1348115401024999E-2</v>
      </c>
      <c r="BO501" s="10">
        <f>3/24000000*OO[[#This Row],[123 (04JUL1985 06:00:00)-Water Temperature (C)]]*OO[[#This Row],[65]]</f>
        <v>2.5783564419374998E-2</v>
      </c>
      <c r="BP501" s="10">
        <f>3/24000000*OO[[#This Row],[124 (04JUL1985 09:00:00)-Water Temperature (C)]]*OO[[#This Row],[66]]</f>
        <v>3.0591982367212493E-2</v>
      </c>
      <c r="BQ501" s="10">
        <f>3/24000000*OO[[#This Row],[125 (04JUL1985 12:00:00)-Water Temperature (C)]]*OO[[#This Row],[67]]</f>
        <v>3.5495775096974998E-2</v>
      </c>
      <c r="BR501" s="10">
        <f>3/24000000*OO[[#This Row],[126 (04JUL1985 15:00:00)-Water Temperature (C)]]*OO[[#This Row],[68]]</f>
        <v>4.0455072660000001E-2</v>
      </c>
      <c r="BS501" s="10">
        <f>3/24000000*OO[[#This Row],[127 (04JUL1985 18:00:00)-Water Temperature (C)]]*OO[[#This Row],[69]]</f>
        <v>4.5155839994999995E-2</v>
      </c>
      <c r="BT501" s="10">
        <f>3/24000000*OO[[#This Row],[128 (04JUL1985 21:00:00)-Water Temperature (C)]]*OO[[#This Row],[70]]</f>
        <v>4.9531496146087498E-2</v>
      </c>
      <c r="BU501" s="10">
        <f>3/24000000*OO[[#This Row],[129 (05JUL1985 00:00:00)-Water Temperature (C)]]*OO[[#This Row],[71]]</f>
        <v>5.3600174493125007E-2</v>
      </c>
      <c r="BV501" s="10">
        <f>3/24000000*OO[[#This Row],[130 (05JUL1985 03:00:00)-Water Temperature (C)]]*OO[[#This Row],[72]]</f>
        <v>5.7332755149374998E-2</v>
      </c>
      <c r="BW501" s="10">
        <f>3/24000000*OO[[#This Row],[131 (05JUL1985 06:00:00)-Water Temperature (C)]]*OO[[#This Row],[73]]</f>
        <v>6.0729819356625005E-2</v>
      </c>
      <c r="BX501" s="10">
        <f>3/24000000*OO[[#This Row],[132 (05JUL1985 09:00:00)-Water Temperature (C)]]*OO[[#This Row],[74]]</f>
        <v>6.4193494120500003E-2</v>
      </c>
      <c r="BY501" s="10">
        <f>3/24000000*OO[[#This Row],[133 (05JUL1985 12:00:00)-Water Temperature (C)]]*OO[[#This Row],[75]]</f>
        <v>6.7147320285512499E-2</v>
      </c>
      <c r="BZ501" s="10">
        <f>3/24000000*OO[[#This Row],[134 (05JUL1985 15:00:00)-Water Temperature (C)]]*OO[[#This Row],[76]]</f>
        <v>6.9827249761999999E-2</v>
      </c>
      <c r="CA501" s="10">
        <f>3/24000000*OO[[#This Row],[135 (05JUL1985 18:00:00)-Water Temperature (C)]]*OO[[#This Row],[77]]</f>
        <v>7.2191467966624998E-2</v>
      </c>
      <c r="CB501" s="10">
        <f>3/24000000*OO[[#This Row],[136 (05JUL1985 21:00:00)-Water Temperature (C)]]*OO[[#This Row],[78]]</f>
        <v>7.3999974776387492E-2</v>
      </c>
      <c r="CC501" s="10">
        <f>3/24000000*OO[[#This Row],[137 (06JUL1985 00:00:00)-Water Temperature (C)]]*OO[[#This Row],[79]]</f>
        <v>7.51914014409375E-2</v>
      </c>
      <c r="CD501" s="10">
        <f>3/24000000*OO[[#This Row],[138 (06JUL1985 03:00:00)-Water Temperature (C)]]*OO[[#This Row],[80]]</f>
        <v>7.6026429100124998E-2</v>
      </c>
      <c r="CE501" s="10">
        <f>3/24000000*OO[[#This Row],[139 (06JUL1985 06:00:00)-Water Temperature (C)]]*OO[[#This Row],[81]]</f>
        <v>7.6821170227387492E-2</v>
      </c>
      <c r="CF501" s="10">
        <f>3/24000000*OO[[#This Row],[140 (06JUL1985 09:00:00)-Water Temperature (C)]]*OO[[#This Row],[82]]</f>
        <v>7.818995339548751E-2</v>
      </c>
      <c r="CG501" s="10">
        <f>3/24000000*OO[[#This Row],[141 (06JUL1985 12:00:00)-Water Temperature (C)]]*OO[[#This Row],[83]]</f>
        <v>7.9307196281249992E-2</v>
      </c>
      <c r="CH501" s="10">
        <f>3/24000000*OO[[#This Row],[142 (06JUL1985 15:00:00)-Water Temperature (C)]]*OO[[#This Row],[84]]</f>
        <v>8.0173823052799992E-2</v>
      </c>
      <c r="CI501" s="10">
        <f>3/24000000*OO[[#This Row],[143 (06JUL1985 18:00:00)-Water Temperature (C)]]*OO[[#This Row],[85]]</f>
        <v>8.0923742512749988E-2</v>
      </c>
      <c r="CJ501" s="10">
        <f>3/24000000*OO[[#This Row],[144 (06JUL1985 21:00:00)-Water Temperature (C)]]*OO[[#This Row],[86]]</f>
        <v>8.0985488674687495E-2</v>
      </c>
      <c r="CK501" s="10">
        <f>3/24000000*OO[[#This Row],[145 (07JUL1985 00:00:00)-Water Temperature (C)]]*OO[[#This Row],[87]]</f>
        <v>8.0343100796925013E-2</v>
      </c>
      <c r="CL501" s="10">
        <f>3/24000000*OO[[#This Row],[146 (07JUL1985 03:00:00)-Water Temperature (C)]]*OO[[#This Row],[88]]</f>
        <v>7.9615574533137501E-2</v>
      </c>
      <c r="CM501" s="10">
        <f>3/24000000*OO[[#This Row],[147 (07JUL1985 06:00:00)-Water Temperature (C)]]*OO[[#This Row],[89]]</f>
        <v>7.889958502635E-2</v>
      </c>
      <c r="CN501" s="10">
        <f>3/24000000*OO[[#This Row],[148 (07JUL1985 09:00:00)-Water Temperature (C)]]*OO[[#This Row],[90]]</f>
        <v>7.8845141882925004E-2</v>
      </c>
      <c r="CO501" s="10">
        <f>3/24000000*OO[[#This Row],[149 (07JUL1985 12:00:00)-Water Temperature (C)]]*OO[[#This Row],[91]]</f>
        <v>7.8896624533024984E-2</v>
      </c>
      <c r="CP501" s="10">
        <f>3/24000000*OO[[#This Row],[150 (07JUL1985 15:00:00)-Water Temperature (C)]]*OO[[#This Row],[92]]</f>
        <v>7.876042434986251E-2</v>
      </c>
      <c r="CQ501" s="10">
        <f>3/24000000*OO[[#This Row],[151 (07JUL1985 18:00:00)-Water Temperature (C)]]*OO[[#This Row],[93]]</f>
        <v>7.8497818821824994E-2</v>
      </c>
      <c r="CR501" s="10">
        <f>3/24000000*OO[[#This Row],[152 (07JUL1985 21:00:00)-Water Temperature (C)]]*OO[[#This Row],[94]]</f>
        <v>7.7635237363124998E-2</v>
      </c>
      <c r="CS501" s="10">
        <f>3/24000000*OO[[#This Row],[153 (08JUL1985 00:00:00)-Water Temperature (C)]]*OO[[#This Row],[95]]</f>
        <v>7.6385446998299994E-2</v>
      </c>
      <c r="CT501" s="10">
        <f>3/24000000*OO[[#This Row],[154 (08JUL1985 03:00:00)-Water Temperature (C)]]*OO[[#This Row],[96]]</f>
        <v>7.51007754474875E-2</v>
      </c>
      <c r="CU501" s="10">
        <f>3/24000000*OO[[#This Row],[155 (08JUL1985 06:00:00)-Water Temperature (C)]]*OO[[#This Row],[97]]</f>
        <v>7.3907910994374992E-2</v>
      </c>
      <c r="CV501" s="10">
        <f>3/24000000*OO[[#This Row],[156 (08JUL1985 09:00:00)-Water Temperature (C)]]*OO[[#This Row],[98]]</f>
        <v>7.28291113341E-2</v>
      </c>
      <c r="CW501" s="10">
        <f>3/24000000*OO[[#This Row],[157 (08JUL1985 12:00:00)-Water Temperature (C)]]*OO[[#This Row],[99]]</f>
        <v>7.2137493584874993E-2</v>
      </c>
    </row>
    <row r="502" spans="1:101" x14ac:dyDescent="0.35">
      <c r="A502" t="s">
        <v>509</v>
      </c>
      <c r="B502">
        <v>878.5403</v>
      </c>
      <c r="C502" s="10">
        <f>3/24*OO[[#This Row],[59 (26JUN1985 06:00:00)-Water Temperature (C)]]*OO[[#This Row],[1]]/SUM(OO[1])</f>
        <v>0</v>
      </c>
      <c r="D502" s="10">
        <f>3/24*OO[[#This Row],[60 (26JUN1985 09:00:00)-Water Temperature (C)]]*OO[[#This Row],[2]]/SUM(OO[2])</f>
        <v>0</v>
      </c>
      <c r="E502" s="10">
        <f>3/24*OO[[#This Row],[61 (26JUN1985 12:00:00)-Water Temperature (C)]]*OO[[#This Row],[3]]/SUM(OO[3])</f>
        <v>0</v>
      </c>
      <c r="F502" s="10">
        <f>3/24*OO[[#This Row],[62 (26JUN1985 15:00:00)-Water Temperature (C)]]*OO[[#This Row],[4]]/SUM(OO[4])</f>
        <v>0</v>
      </c>
      <c r="G502" s="10">
        <f>3/24*OO[[#This Row],[63 (26JUN1985 18:00:00)-Water Temperature (C)]]*OO[[#This Row],[5]]/SUM(OO[5])</f>
        <v>0</v>
      </c>
      <c r="H502" s="10">
        <f>3/24*OO[[#This Row],[64 (26JUN1985 21:00:00)-Water Temperature (C)]]*OO[[#This Row],[6]]/SUM(OO[6])</f>
        <v>0</v>
      </c>
      <c r="I502" s="10">
        <f>3/24*OO[[#This Row],[65 (27JUN1985 00:00:00)-Water Temperature (C)]]*OO[[#This Row],[7]]/SUM(OO[7])</f>
        <v>0</v>
      </c>
      <c r="J502" s="10">
        <f>3/24*OO[[#This Row],[66 (27JUN1985 03:00:00)-Water Temperature (C)]]*OO[[#This Row],[8]]/SUM(OO[8])</f>
        <v>0</v>
      </c>
      <c r="K502" s="10">
        <f>3/24*OO[[#This Row],[67 (27JUN1985 06:00:00)-Water Temperature (C)]]*OO[[#This Row],[9]]/SUM(OO[9])</f>
        <v>0</v>
      </c>
      <c r="L502" s="10">
        <f>3/24*OO[[#This Row],[68 (27JUN1985 09:00:00)-Water Temperature (C)]]*OO[[#This Row],[10]]/SUM(OO[10])</f>
        <v>0</v>
      </c>
      <c r="M502" s="10">
        <f>3/24*OO[[#This Row],[69 (27JUN1985 12:00:00)-Water Temperature (C)]]*OO[[#This Row],[11]]/SUM(OO[11])</f>
        <v>0</v>
      </c>
      <c r="N502" s="10">
        <f>3/24*OO[[#This Row],[70 (27JUN1985 15:00:00)-Water Temperature (C)]]*OO[[#This Row],[12]]/SUM(OO[12])</f>
        <v>0</v>
      </c>
      <c r="O502" s="10">
        <f>3/24*OO[[#This Row],[71 (27JUN1985 18:00:00)-Water Temperature (C)]]*OO[[#This Row],[13]]/SUM(OO[13])</f>
        <v>0</v>
      </c>
      <c r="P502" s="10">
        <f>3/24*OO[[#This Row],[72 (27JUN1985 21:00:00)-Water Temperature (C)]]*OO[[#This Row],[14]]/SUM(OO[14])</f>
        <v>0</v>
      </c>
      <c r="Q502" s="10">
        <f>3/24*OO[[#This Row],[73 (28JUN1985 00:00:00)-Water Temperature (C)]]*OO[[#This Row],[15]]/SUM(OO[15])</f>
        <v>0</v>
      </c>
      <c r="R502" s="10">
        <f>3/24*OO[[#This Row],[74 (28JUN1985 03:00:00)-Water Temperature (C)]]*OO[[#This Row],[16]]/SUM(OO[16])</f>
        <v>0</v>
      </c>
      <c r="S502" s="10">
        <f>3/24*OO[[#This Row],[75 (28JUN1985 06:00:00)-Water Temperature (C)]]*OO[[#This Row],[17]]/SUM(OO[17])</f>
        <v>0</v>
      </c>
      <c r="T502" s="10">
        <f>3/24*OO[[#This Row],[76 (28JUN1985 09:00:00)-Water Temperature (C)]]*OO[[#This Row],[18]]/SUM(OO[18])</f>
        <v>0</v>
      </c>
      <c r="U502" s="10">
        <f>3/24*OO[[#This Row],[77 (28JUN1985 12:00:00)-Water Temperature (C)]]*OO[[#This Row],[19]]/SUM(OO[19])</f>
        <v>0</v>
      </c>
      <c r="V502" s="10">
        <f>3/24000000*OO[[#This Row],[78 (28JUN1985 15:00:00)-Water Temperature (C)]]*OO[[#This Row],[20]]</f>
        <v>0</v>
      </c>
      <c r="W502" s="10">
        <f>3/24000000*OO[[#This Row],[79 (28JUN1985 18:00:00)-Water Temperature (C)]]*OO[[#This Row],[21]]</f>
        <v>0</v>
      </c>
      <c r="X502" s="10">
        <f>3/24000000*OO[[#This Row],[80 (28JUN1985 21:00:00)-Water Temperature (C)]]*OO[[#This Row],[22]]</f>
        <v>0</v>
      </c>
      <c r="Y502" s="10">
        <f>3/24000000*OO[[#This Row],[81 (29JUN1985 00:00:00)-Water Temperature (C)]]*OO[[#This Row],[23]]</f>
        <v>0</v>
      </c>
      <c r="Z502" s="10">
        <f>3/24000000*OO[[#This Row],[82 (29JUN1985 03:00:00)-Water Temperature (C)]]*OO[[#This Row],[24]]</f>
        <v>0</v>
      </c>
      <c r="AA502" s="10">
        <f>3/24000000*OO[[#This Row],[83 (29JUN1985 06:00:00)-Water Temperature (C)]]*OO[[#This Row],[25]]</f>
        <v>0</v>
      </c>
      <c r="AB502" s="10">
        <f>3/24000000*OO[[#This Row],[84 (29JUN1985 09:00:00)-Water Temperature (C)]]*OO[[#This Row],[26]]</f>
        <v>0</v>
      </c>
      <c r="AC502" s="10">
        <f>3/24000000*OO[[#This Row],[85 (29JUN1985 12:00:00)-Water Temperature (C)]]*OO[[#This Row],[27]]</f>
        <v>0</v>
      </c>
      <c r="AD502" s="10">
        <f>3/24000000*OO[[#This Row],[86 (29JUN1985 15:00:00)-Water Temperature (C)]]*OO[[#This Row],[28]]</f>
        <v>0</v>
      </c>
      <c r="AE502" s="10">
        <f>3/24000000*OO[[#This Row],[88 (29JUN1985 21:00:00)-Water Temperature (C)]]*OO[[#This Row],[30]]</f>
        <v>6.6011048440875002E-41</v>
      </c>
      <c r="AF502" s="10">
        <f>3/24000000*OO[[#This Row],[88 (29JUN1985 21:00:00)-Water Temperature (C)]]*OO[[#This Row],[30]]</f>
        <v>6.6011048440875002E-41</v>
      </c>
      <c r="AG502" s="10">
        <f>3/24000000*OO[[#This Row],[89 (30JUN1985 00:00:00)-Water Temperature (C)]]*OO[[#This Row],[31]]</f>
        <v>1.372248721393125E-36</v>
      </c>
      <c r="AH502" s="10">
        <f>3/24000000*OO[[#This Row],[90 (30JUN1985 03:00:00)-Water Temperature (C)]]*OO[[#This Row],[32]]</f>
        <v>7.2755739943249994E-33</v>
      </c>
      <c r="AI502" s="10">
        <f>3/24000000*OO[[#This Row],[91 (30JUN1985 06:00:00)-Water Temperature (C)]]*OO[[#This Row],[33]]</f>
        <v>1.3130463200249998E-29</v>
      </c>
      <c r="AJ502" s="10">
        <f>3/24000000*OO[[#This Row],[92 (30JUN1985 09:00:00)-Water Temperature (C)]]*OO[[#This Row],[34]]</f>
        <v>9.92740206556E-27</v>
      </c>
      <c r="AK502" s="10">
        <f>3/24000000*OO[[#This Row],[93 (30JUN1985 12:00:00)-Water Temperature (C)]]*OO[[#This Row],[35]]</f>
        <v>3.6114547278525004E-24</v>
      </c>
      <c r="AL502" s="10">
        <f>3/24000000*OO[[#This Row],[94 (30JUN1985 15:00:00)-Water Temperature (C)]]*OO[[#This Row],[36]]</f>
        <v>6.9907882909499994E-22</v>
      </c>
      <c r="AM502" s="10">
        <f>3/24000000*OO[[#This Row],[95 (30JUN1985 18:00:00)-Water Temperature (C)]]*OO[[#This Row],[37]]</f>
        <v>7.7906129656950009E-20</v>
      </c>
      <c r="AN502" s="10">
        <f>3/24000000*OO[[#This Row],[96 (30JUN1985 21:00:00)-Water Temperature (C)]]*OO[[#This Row],[38]]</f>
        <v>5.3595691513000003E-18</v>
      </c>
      <c r="AO502" s="10">
        <f>3/24000000*OO[[#This Row],[97 (01JUL1985 00:00:00)-Water Temperature (C)]]*OO[[#This Row],[39]]</f>
        <v>2.4180289816387494E-16</v>
      </c>
      <c r="AP502" s="10">
        <f>3/24000000*OO[[#This Row],[98 (01JUL1985 03:00:00)-Water Temperature (C)]]*OO[[#This Row],[40]]</f>
        <v>7.5113194207649995E-15</v>
      </c>
      <c r="AQ502" s="10">
        <f>3/24000000*OO[[#This Row],[99 (01JUL1985 06:00:00)-Water Temperature (C)]]*OO[[#This Row],[41]]</f>
        <v>1.68046821015875E-13</v>
      </c>
      <c r="AR502" s="10">
        <f>3/24000000*OO[[#This Row],[100 (01JUL1985 09:00:00)-Water Temperature (C)]]*OO[[#This Row],[42]]</f>
        <v>2.8197920653199997E-12</v>
      </c>
      <c r="AS502" s="10">
        <f>3/24000000*OO[[#This Row],[101 (01JUL1985 12:00:00)-Water Temperature (C)]]*OO[[#This Row],[43]]</f>
        <v>3.5981673782000005E-11</v>
      </c>
      <c r="AT502" s="10">
        <f>3/24000000*OO[[#This Row],[102 (01JUL1985 15:00:00)-Water Temperature (C)]]*OO[[#This Row],[44]]</f>
        <v>3.5786538922200005E-10</v>
      </c>
      <c r="AU502" s="10">
        <f>3/24000000*OO[[#This Row],[103 (01JUL1985 18:00:00)-Water Temperature (C)]]*OO[[#This Row],[45]]</f>
        <v>2.8353176258879996E-9</v>
      </c>
      <c r="AV502" s="10">
        <f>3/24000000*OO[[#This Row],[104 (01JUL1985 21:00:00)-Water Temperature (C)]]*OO[[#This Row],[46]]</f>
        <v>1.8285464905804997E-8</v>
      </c>
      <c r="AW502" s="10">
        <f>3/24000000*OO[[#This Row],[105 (02JUL1985 00:00:00)-Water Temperature (C)]]*OO[[#This Row],[47]]</f>
        <v>9.7846887030749999E-8</v>
      </c>
      <c r="AX502" s="10">
        <f>3/24000000*OO[[#This Row],[106 (02JUL1985 03:00:00)-Water Temperature (C)]]*OO[[#This Row],[48]]</f>
        <v>4.4218793117199997E-7</v>
      </c>
      <c r="AY502" s="10">
        <f>3/24000000*OO[[#This Row],[107 (02JUL1985 06:00:00)-Water Temperature (C)]]*OO[[#This Row],[49]]</f>
        <v>1.7228009311349998E-6</v>
      </c>
      <c r="AZ502" s="10">
        <f>3/24000000*OO[[#This Row],[108 (02JUL1985 09:00:00)-Water Temperature (C)]]*OO[[#This Row],[50]]</f>
        <v>5.9165878704674992E-6</v>
      </c>
      <c r="BA502" s="10">
        <f>3/24000000*OO[[#This Row],[109 (02JUL1985 12:00:00)-Water Temperature (C)]]*OO[[#This Row],[51]]</f>
        <v>1.7887882791074999E-5</v>
      </c>
      <c r="BB502" s="10">
        <f>3/24000000*OO[[#This Row],[110 (02JUL1985 15:00:00)-Water Temperature (C)]]*OO[[#This Row],[52]]</f>
        <v>4.8170003785849992E-5</v>
      </c>
      <c r="BC502" s="10">
        <f>3/24000000*OO[[#This Row],[111 (02JUL1985 18:00:00)-Water Temperature (C)]]*OO[[#This Row],[53]]</f>
        <v>1.1688347737937499E-4</v>
      </c>
      <c r="BD502" s="10">
        <f>3/24000000*OO[[#This Row],[112 (02JUL1985 21:00:00)-Water Temperature (C)]]*OO[[#This Row],[54]]</f>
        <v>2.5721792719556248E-4</v>
      </c>
      <c r="BE502" s="10">
        <f>3/24000000*OO[[#This Row],[113 (03JUL1985 00:00:00)-Water Temperature (C)]]*OO[[#This Row],[55]]</f>
        <v>5.1681581128312499E-4</v>
      </c>
      <c r="BF502" s="10">
        <f>3/24000000*OO[[#This Row],[114 (03JUL1985 03:00:00)-Water Temperature (C)]]*OO[[#This Row],[56]]</f>
        <v>9.6058056688874997E-4</v>
      </c>
      <c r="BG502" s="10">
        <f>3/24000000*OO[[#This Row],[115 (03JUL1985 06:00:00)-Water Temperature (C)]]*OO[[#This Row],[57]]</f>
        <v>1.6679100472599998E-3</v>
      </c>
      <c r="BH502" s="10">
        <f>3/24000000*OO[[#This Row],[116 (03JUL1985 09:00:00)-Water Temperature (C)]]*OO[[#This Row],[58]]</f>
        <v>2.747993207189125E-3</v>
      </c>
      <c r="BI502" s="10">
        <f>3/24000000*OO[[#This Row],[117 (03JUL1985 12:00:00)-Water Temperature (C)]]*OO[[#This Row],[59]]</f>
        <v>4.2978871080950002E-3</v>
      </c>
      <c r="BJ502" s="10">
        <f>3/24000000*OO[[#This Row],[118 (03JUL1985 15:00:00)-Water Temperature (C)]]*OO[[#This Row],[60]]</f>
        <v>6.3872111290500001E-3</v>
      </c>
      <c r="BK502" s="10">
        <f>3/24000000*OO[[#This Row],[119 (03JUL1985 18:00:00)-Water Temperature (C)]]*OO[[#This Row],[61]]</f>
        <v>9.0652875649374978E-3</v>
      </c>
      <c r="BL502" s="10">
        <f>3/24000000*OO[[#This Row],[120 (03JUL1985 21:00:00)-Water Temperature (C)]]*OO[[#This Row],[62]]</f>
        <v>1.2278376811717499E-2</v>
      </c>
      <c r="BM502" s="10">
        <f>3/24000000*OO[[#This Row],[121 (04JUL1985 00:00:00)-Water Temperature (C)]]*OO[[#This Row],[63]]</f>
        <v>1.5967967698859997E-2</v>
      </c>
      <c r="BN502" s="10">
        <f>3/24000000*OO[[#This Row],[122 (04JUL1985 03:00:00)-Water Temperature (C)]]*OO[[#This Row],[64]]</f>
        <v>2.0120460475290002E-2</v>
      </c>
      <c r="BO502" s="10">
        <f>3/24000000*OO[[#This Row],[123 (04JUL1985 06:00:00)-Water Temperature (C)]]*OO[[#This Row],[65]]</f>
        <v>2.4692097218419997E-2</v>
      </c>
      <c r="BP502" s="10">
        <f>3/24000000*OO[[#This Row],[124 (04JUL1985 09:00:00)-Water Temperature (C)]]*OO[[#This Row],[66]]</f>
        <v>2.9746837151062501E-2</v>
      </c>
      <c r="BQ502" s="10">
        <f>3/24000000*OO[[#This Row],[125 (04JUL1985 12:00:00)-Water Temperature (C)]]*OO[[#This Row],[67]]</f>
        <v>3.5015661361312497E-2</v>
      </c>
      <c r="BR502" s="10">
        <f>3/24000000*OO[[#This Row],[126 (04JUL1985 15:00:00)-Water Temperature (C)]]*OO[[#This Row],[68]]</f>
        <v>4.0453058808687499E-2</v>
      </c>
      <c r="BS502" s="10">
        <f>3/24000000*OO[[#This Row],[127 (04JUL1985 18:00:00)-Water Temperature (C)]]*OO[[#This Row],[69]]</f>
        <v>4.5731555170874995E-2</v>
      </c>
      <c r="BT502" s="10">
        <f>3/24000000*OO[[#This Row],[128 (04JUL1985 21:00:00)-Water Temperature (C)]]*OO[[#This Row],[70]]</f>
        <v>5.0767138732012496E-2</v>
      </c>
      <c r="BU502" s="10">
        <f>3/24000000*OO[[#This Row],[129 (05JUL1985 00:00:00)-Water Temperature (C)]]*OO[[#This Row],[71]]</f>
        <v>5.5562850680424991E-2</v>
      </c>
      <c r="BV502" s="10">
        <f>3/24000000*OO[[#This Row],[130 (05JUL1985 03:00:00)-Water Temperature (C)]]*OO[[#This Row],[72]]</f>
        <v>6.0072009677499989E-2</v>
      </c>
      <c r="BW502" s="10">
        <f>3/24000000*OO[[#This Row],[131 (05JUL1985 06:00:00)-Water Temperature (C)]]*OO[[#This Row],[73]]</f>
        <v>6.4278357190499985E-2</v>
      </c>
      <c r="BX502" s="10">
        <f>3/24000000*OO[[#This Row],[132 (05JUL1985 09:00:00)-Water Temperature (C)]]*OO[[#This Row],[74]]</f>
        <v>6.8603759884012502E-2</v>
      </c>
      <c r="BY502" s="10">
        <f>3/24000000*OO[[#This Row],[133 (05JUL1985 12:00:00)-Water Temperature (C)]]*OO[[#This Row],[75]]</f>
        <v>7.2407584002974992E-2</v>
      </c>
      <c r="BZ502" s="10">
        <f>3/24000000*OO[[#This Row],[134 (05JUL1985 15:00:00)-Water Temperature (C)]]*OO[[#This Row],[76]]</f>
        <v>7.5939904663874985E-2</v>
      </c>
      <c r="CA502" s="10">
        <f>3/24000000*OO[[#This Row],[135 (05JUL1985 18:00:00)-Water Temperature (C)]]*OO[[#This Row],[77]]</f>
        <v>7.9142665591999992E-2</v>
      </c>
      <c r="CB502" s="10">
        <f>3/24000000*OO[[#This Row],[136 (05JUL1985 21:00:00)-Water Temperature (C)]]*OO[[#This Row],[78]]</f>
        <v>8.1735847723562502E-2</v>
      </c>
      <c r="CC502" s="10">
        <f>3/24000000*OO[[#This Row],[137 (06JUL1985 00:00:00)-Water Temperature (C)]]*OO[[#This Row],[79]]</f>
        <v>8.3640702196424985E-2</v>
      </c>
      <c r="CD502" s="10">
        <f>3/24000000*OO[[#This Row],[138 (06JUL1985 03:00:00)-Water Temperature (C)]]*OO[[#This Row],[80]]</f>
        <v>8.5138807665600003E-2</v>
      </c>
      <c r="CE502" s="10">
        <f>3/24000000*OO[[#This Row],[139 (06JUL1985 06:00:00)-Water Temperature (C)]]*OO[[#This Row],[81]]</f>
        <v>8.6585172370225005E-2</v>
      </c>
      <c r="CF502" s="10">
        <f>3/24000000*OO[[#This Row],[140 (06JUL1985 09:00:00)-Water Temperature (C)]]*OO[[#This Row],[82]]</f>
        <v>8.8679904871650006E-2</v>
      </c>
      <c r="CG502" s="10">
        <f>3/24000000*OO[[#This Row],[141 (06JUL1985 12:00:00)-Water Temperature (C)]]*OO[[#This Row],[83]]</f>
        <v>9.0471183966637489E-2</v>
      </c>
      <c r="CH502" s="10">
        <f>3/24000000*OO[[#This Row],[142 (06JUL1985 15:00:00)-Water Temperature (C)]]*OO[[#This Row],[84]]</f>
        <v>9.1959735851774999E-2</v>
      </c>
      <c r="CI502" s="10">
        <f>3/24000000*OO[[#This Row],[143 (06JUL1985 18:00:00)-Water Temperature (C)]]*OO[[#This Row],[85]]</f>
        <v>9.3300530134499987E-2</v>
      </c>
      <c r="CJ502" s="10">
        <f>3/24000000*OO[[#This Row],[144 (06JUL1985 21:00:00)-Water Temperature (C)]]*OO[[#This Row],[86]]</f>
        <v>9.3818037742499985E-2</v>
      </c>
      <c r="CK502" s="10">
        <f>3/24000000*OO[[#This Row],[145 (07JUL1985 00:00:00)-Water Temperature (C)]]*OO[[#This Row],[87]]</f>
        <v>9.3491338813074989E-2</v>
      </c>
      <c r="CL502" s="10">
        <f>3/24000000*OO[[#This Row],[146 (07JUL1985 03:00:00)-Water Temperature (C)]]*OO[[#This Row],[88]]</f>
        <v>9.3051872940975E-2</v>
      </c>
      <c r="CM502" s="10">
        <f>3/24000000*OO[[#This Row],[147 (07JUL1985 06:00:00)-Water Temperature (C)]]*OO[[#This Row],[89]]</f>
        <v>9.2604656903062493E-2</v>
      </c>
      <c r="CN502" s="10">
        <f>3/24000000*OO[[#This Row],[148 (07JUL1985 09:00:00)-Water Temperature (C)]]*OO[[#This Row],[90]]</f>
        <v>9.2927832072937491E-2</v>
      </c>
      <c r="CO502" s="10">
        <f>3/24000000*OO[[#This Row],[149 (07JUL1985 12:00:00)-Water Temperature (C)]]*OO[[#This Row],[91]]</f>
        <v>9.3352522389262491E-2</v>
      </c>
      <c r="CP502" s="10">
        <f>3/24000000*OO[[#This Row],[150 (07JUL1985 15:00:00)-Water Temperature (C)]]*OO[[#This Row],[92]]</f>
        <v>9.3530300915074985E-2</v>
      </c>
      <c r="CQ502" s="10">
        <f>3/24000000*OO[[#This Row],[151 (07JUL1985 18:00:00)-Water Temperature (C)]]*OO[[#This Row],[93]]</f>
        <v>9.3538149218324998E-2</v>
      </c>
      <c r="CR502" s="10">
        <f>3/24000000*OO[[#This Row],[152 (07JUL1985 21:00:00)-Water Temperature (C)]]*OO[[#This Row],[94]]</f>
        <v>9.2800748983724993E-2</v>
      </c>
      <c r="CS502" s="10">
        <f>3/24000000*OO[[#This Row],[153 (08JUL1985 00:00:00)-Water Temperature (C)]]*OO[[#This Row],[95]]</f>
        <v>9.1582066679687504E-2</v>
      </c>
      <c r="CT502" s="10">
        <f>3/24000000*OO[[#This Row],[154 (08JUL1985 03:00:00)-Water Temperature (C)]]*OO[[#This Row],[96]]</f>
        <v>9.0306281660437498E-2</v>
      </c>
      <c r="CU502" s="10">
        <f>3/24000000*OO[[#This Row],[155 (08JUL1985 06:00:00)-Water Temperature (C)]]*OO[[#This Row],[97]]</f>
        <v>8.9127038495862496E-2</v>
      </c>
      <c r="CV502" s="10">
        <f>3/24000000*OO[[#This Row],[156 (08JUL1985 09:00:00)-Water Temperature (C)]]*OO[[#This Row],[98]]</f>
        <v>8.8069420435499993E-2</v>
      </c>
      <c r="CW502" s="10">
        <f>3/24000000*OO[[#This Row],[157 (08JUL1985 12:00:00)-Water Temperature (C)]]*OO[[#This Row],[99]]</f>
        <v>8.7469726951199991E-2</v>
      </c>
    </row>
    <row r="503" spans="1:101" x14ac:dyDescent="0.35">
      <c r="A503" t="s">
        <v>510</v>
      </c>
      <c r="B503">
        <v>877.23270000000002</v>
      </c>
      <c r="C503" s="10">
        <f>3/24*OO[[#This Row],[59 (26JUN1985 06:00:00)-Water Temperature (C)]]*OO[[#This Row],[1]]/SUM(OO[1])</f>
        <v>0</v>
      </c>
      <c r="D503" s="10">
        <f>3/24*OO[[#This Row],[60 (26JUN1985 09:00:00)-Water Temperature (C)]]*OO[[#This Row],[2]]/SUM(OO[2])</f>
        <v>0</v>
      </c>
      <c r="E503" s="10">
        <f>3/24*OO[[#This Row],[61 (26JUN1985 12:00:00)-Water Temperature (C)]]*OO[[#This Row],[3]]/SUM(OO[3])</f>
        <v>0</v>
      </c>
      <c r="F503" s="10">
        <f>3/24*OO[[#This Row],[62 (26JUN1985 15:00:00)-Water Temperature (C)]]*OO[[#This Row],[4]]/SUM(OO[4])</f>
        <v>0</v>
      </c>
      <c r="G503" s="10">
        <f>3/24*OO[[#This Row],[63 (26JUN1985 18:00:00)-Water Temperature (C)]]*OO[[#This Row],[5]]/SUM(OO[5])</f>
        <v>0</v>
      </c>
      <c r="H503" s="10">
        <f>3/24*OO[[#This Row],[64 (26JUN1985 21:00:00)-Water Temperature (C)]]*OO[[#This Row],[6]]/SUM(OO[6])</f>
        <v>0</v>
      </c>
      <c r="I503" s="10">
        <f>3/24*OO[[#This Row],[65 (27JUN1985 00:00:00)-Water Temperature (C)]]*OO[[#This Row],[7]]/SUM(OO[7])</f>
        <v>0</v>
      </c>
      <c r="J503" s="10">
        <f>3/24*OO[[#This Row],[66 (27JUN1985 03:00:00)-Water Temperature (C)]]*OO[[#This Row],[8]]/SUM(OO[8])</f>
        <v>0</v>
      </c>
      <c r="K503" s="10">
        <f>3/24*OO[[#This Row],[67 (27JUN1985 06:00:00)-Water Temperature (C)]]*OO[[#This Row],[9]]/SUM(OO[9])</f>
        <v>0</v>
      </c>
      <c r="L503" s="10">
        <f>3/24*OO[[#This Row],[68 (27JUN1985 09:00:00)-Water Temperature (C)]]*OO[[#This Row],[10]]/SUM(OO[10])</f>
        <v>0</v>
      </c>
      <c r="M503" s="10">
        <f>3/24*OO[[#This Row],[69 (27JUN1985 12:00:00)-Water Temperature (C)]]*OO[[#This Row],[11]]/SUM(OO[11])</f>
        <v>0</v>
      </c>
      <c r="N503" s="10">
        <f>3/24*OO[[#This Row],[70 (27JUN1985 15:00:00)-Water Temperature (C)]]*OO[[#This Row],[12]]/SUM(OO[12])</f>
        <v>0</v>
      </c>
      <c r="O503" s="10">
        <f>3/24*OO[[#This Row],[71 (27JUN1985 18:00:00)-Water Temperature (C)]]*OO[[#This Row],[13]]/SUM(OO[13])</f>
        <v>0</v>
      </c>
      <c r="P503" s="10">
        <f>3/24*OO[[#This Row],[72 (27JUN1985 21:00:00)-Water Temperature (C)]]*OO[[#This Row],[14]]/SUM(OO[14])</f>
        <v>0</v>
      </c>
      <c r="Q503" s="10">
        <f>3/24*OO[[#This Row],[73 (28JUN1985 00:00:00)-Water Temperature (C)]]*OO[[#This Row],[15]]/SUM(OO[15])</f>
        <v>0</v>
      </c>
      <c r="R503" s="10">
        <f>3/24*OO[[#This Row],[74 (28JUN1985 03:00:00)-Water Temperature (C)]]*OO[[#This Row],[16]]/SUM(OO[16])</f>
        <v>0</v>
      </c>
      <c r="S503" s="10">
        <f>3/24*OO[[#This Row],[75 (28JUN1985 06:00:00)-Water Temperature (C)]]*OO[[#This Row],[17]]/SUM(OO[17])</f>
        <v>0</v>
      </c>
      <c r="T503" s="10">
        <f>3/24*OO[[#This Row],[76 (28JUN1985 09:00:00)-Water Temperature (C)]]*OO[[#This Row],[18]]/SUM(OO[18])</f>
        <v>0</v>
      </c>
      <c r="U503" s="10">
        <f>3/24*OO[[#This Row],[77 (28JUN1985 12:00:00)-Water Temperature (C)]]*OO[[#This Row],[19]]/SUM(OO[19])</f>
        <v>0</v>
      </c>
      <c r="V503" s="10">
        <f>3/24000000*OO[[#This Row],[78 (28JUN1985 15:00:00)-Water Temperature (C)]]*OO[[#This Row],[20]]</f>
        <v>0</v>
      </c>
      <c r="W503" s="10">
        <f>3/24000000*OO[[#This Row],[79 (28JUN1985 18:00:00)-Water Temperature (C)]]*OO[[#This Row],[21]]</f>
        <v>0</v>
      </c>
      <c r="X503" s="10">
        <f>3/24000000*OO[[#This Row],[80 (28JUN1985 21:00:00)-Water Temperature (C)]]*OO[[#This Row],[22]]</f>
        <v>0</v>
      </c>
      <c r="Y503" s="10">
        <f>3/24000000*OO[[#This Row],[81 (29JUN1985 00:00:00)-Water Temperature (C)]]*OO[[#This Row],[23]]</f>
        <v>0</v>
      </c>
      <c r="Z503" s="10">
        <f>3/24000000*OO[[#This Row],[82 (29JUN1985 03:00:00)-Water Temperature (C)]]*OO[[#This Row],[24]]</f>
        <v>0</v>
      </c>
      <c r="AA503" s="10">
        <f>3/24000000*OO[[#This Row],[83 (29JUN1985 06:00:00)-Water Temperature (C)]]*OO[[#This Row],[25]]</f>
        <v>0</v>
      </c>
      <c r="AB503" s="10">
        <f>3/24000000*OO[[#This Row],[84 (29JUN1985 09:00:00)-Water Temperature (C)]]*OO[[#This Row],[26]]</f>
        <v>0</v>
      </c>
      <c r="AC503" s="10">
        <f>3/24000000*OO[[#This Row],[85 (29JUN1985 12:00:00)-Water Temperature (C)]]*OO[[#This Row],[27]]</f>
        <v>0</v>
      </c>
      <c r="AD503" s="10">
        <f>3/24000000*OO[[#This Row],[86 (29JUN1985 15:00:00)-Water Temperature (C)]]*OO[[#This Row],[28]]</f>
        <v>0</v>
      </c>
      <c r="AE503" s="10">
        <f>3/24000000*OO[[#This Row],[88 (29JUN1985 21:00:00)-Water Temperature (C)]]*OO[[#This Row],[30]]</f>
        <v>1.7736330796055E-41</v>
      </c>
      <c r="AF503" s="10">
        <f>3/24000000*OO[[#This Row],[88 (29JUN1985 21:00:00)-Water Temperature (C)]]*OO[[#This Row],[30]]</f>
        <v>1.7736330796055E-41</v>
      </c>
      <c r="AG503" s="10">
        <f>3/24000000*OO[[#This Row],[89 (30JUN1985 00:00:00)-Water Temperature (C)]]*OO[[#This Row],[31]]</f>
        <v>4.0180596891000003E-37</v>
      </c>
      <c r="AH503" s="10">
        <f>3/24000000*OO[[#This Row],[90 (30JUN1985 03:00:00)-Water Temperature (C)]]*OO[[#This Row],[32]]</f>
        <v>2.2984819122746249E-33</v>
      </c>
      <c r="AI503" s="10">
        <f>3/24000000*OO[[#This Row],[91 (30JUN1985 06:00:00)-Water Temperature (C)]]*OO[[#This Row],[33]]</f>
        <v>4.4335628211874996E-30</v>
      </c>
      <c r="AJ503" s="10">
        <f>3/24000000*OO[[#This Row],[92 (30JUN1985 09:00:00)-Water Temperature (C)]]*OO[[#This Row],[34]]</f>
        <v>3.5611155768174999E-27</v>
      </c>
      <c r="AK503" s="10">
        <f>3/24000000*OO[[#This Row],[93 (30JUN1985 12:00:00)-Water Temperature (C)]]*OO[[#This Row],[35]]</f>
        <v>1.3692118199619999E-24</v>
      </c>
      <c r="AL503" s="10">
        <f>3/24000000*OO[[#This Row],[94 (30JUN1985 15:00:00)-Water Temperature (C)]]*OO[[#This Row],[36]]</f>
        <v>2.7909731591017496E-22</v>
      </c>
      <c r="AM503" s="10">
        <f>3/24000000*OO[[#This Row],[95 (30JUN1985 18:00:00)-Water Temperature (C)]]*OO[[#This Row],[37]]</f>
        <v>3.27030253944E-20</v>
      </c>
      <c r="AN503" s="10">
        <f>3/24000000*OO[[#This Row],[96 (30JUN1985 21:00:00)-Water Temperature (C)]]*OO[[#This Row],[38]]</f>
        <v>2.3587843324477498E-18</v>
      </c>
      <c r="AO503" s="10">
        <f>3/24000000*OO[[#This Row],[97 (01JUL1985 00:00:00)-Water Temperature (C)]]*OO[[#This Row],[39]]</f>
        <v>1.112661029618125E-16</v>
      </c>
      <c r="AP503" s="10">
        <f>3/24000000*OO[[#This Row],[98 (01JUL1985 03:00:00)-Water Temperature (C)]]*OO[[#This Row],[40]]</f>
        <v>3.6055224238124999E-15</v>
      </c>
      <c r="AQ503" s="10">
        <f>3/24000000*OO[[#This Row],[99 (01JUL1985 06:00:00)-Water Temperature (C)]]*OO[[#This Row],[41]]</f>
        <v>8.3961940353199994E-14</v>
      </c>
      <c r="AR503" s="10">
        <f>3/24000000*OO[[#This Row],[100 (01JUL1985 09:00:00)-Water Temperature (C)]]*OO[[#This Row],[42]]</f>
        <v>1.4650414304092501E-12</v>
      </c>
      <c r="AS503" s="10">
        <f>3/24000000*OO[[#This Row],[101 (01JUL1985 12:00:00)-Water Temperature (C)]]*OO[[#This Row],[43]]</f>
        <v>1.9405835359174999E-11</v>
      </c>
      <c r="AT503" s="10">
        <f>3/24000000*OO[[#This Row],[102 (01JUL1985 15:00:00)-Water Temperature (C)]]*OO[[#This Row],[44]]</f>
        <v>2.000466537990375E-10</v>
      </c>
      <c r="AU503" s="10">
        <f>3/24000000*OO[[#This Row],[103 (01JUL1985 18:00:00)-Water Temperature (C)]]*OO[[#This Row],[45]]</f>
        <v>1.6402886895375E-9</v>
      </c>
      <c r="AV503" s="10">
        <f>3/24000000*OO[[#This Row],[104 (01JUL1985 21:00:00)-Water Temperature (C)]]*OO[[#This Row],[46]]</f>
        <v>1.0933753164937498E-8</v>
      </c>
      <c r="AW503" s="10">
        <f>3/24000000*OO[[#This Row],[105 (02JUL1985 00:00:00)-Water Temperature (C)]]*OO[[#This Row],[47]]</f>
        <v>6.0406420034175007E-8</v>
      </c>
      <c r="AX503" s="10">
        <f>3/24000000*OO[[#This Row],[106 (02JUL1985 03:00:00)-Water Temperature (C)]]*OO[[#This Row],[48]]</f>
        <v>2.8152494875749997E-7</v>
      </c>
      <c r="AY503" s="10">
        <f>3/24000000*OO[[#This Row],[107 (02JUL1985 06:00:00)-Water Temperature (C)]]*OO[[#This Row],[49]]</f>
        <v>1.129552983820625E-6</v>
      </c>
      <c r="AZ503" s="10">
        <f>3/24000000*OO[[#This Row],[108 (02JUL1985 09:00:00)-Water Temperature (C)]]*OO[[#This Row],[50]]</f>
        <v>3.9923111578000002E-6</v>
      </c>
      <c r="BA503" s="10">
        <f>3/24000000*OO[[#This Row],[109 (02JUL1985 12:00:00)-Water Temperature (C)]]*OO[[#This Row],[51]]</f>
        <v>1.240686295035E-5</v>
      </c>
      <c r="BB503" s="10">
        <f>3/24000000*OO[[#This Row],[110 (02JUL1985 15:00:00)-Water Temperature (C)]]*OO[[#This Row],[52]]</f>
        <v>3.4298491066374998E-5</v>
      </c>
      <c r="BC503" s="10">
        <f>3/24000000*OO[[#This Row],[111 (02JUL1985 18:00:00)-Water Temperature (C)]]*OO[[#This Row],[53]]</f>
        <v>8.5329815664499995E-5</v>
      </c>
      <c r="BD503" s="10">
        <f>3/24000000*OO[[#This Row],[112 (02JUL1985 21:00:00)-Water Temperature (C)]]*OO[[#This Row],[54]]</f>
        <v>1.9229925697812497E-4</v>
      </c>
      <c r="BE503" s="10">
        <f>3/24000000*OO[[#This Row],[113 (03JUL1985 00:00:00)-Water Temperature (C)]]*OO[[#This Row],[55]]</f>
        <v>3.9529478471100004E-4</v>
      </c>
      <c r="BF503" s="10">
        <f>3/24000000*OO[[#This Row],[114 (03JUL1985 03:00:00)-Water Temperature (C)]]*OO[[#This Row],[56]]</f>
        <v>7.5106189803375004E-4</v>
      </c>
      <c r="BG503" s="10">
        <f>3/24000000*OO[[#This Row],[115 (03JUL1985 06:00:00)-Water Temperature (C)]]*OO[[#This Row],[57]]</f>
        <v>1.33178933228175E-3</v>
      </c>
      <c r="BH503" s="10">
        <f>3/24000000*OO[[#This Row],[116 (03JUL1985 09:00:00)-Water Temperature (C)]]*OO[[#This Row],[58]]</f>
        <v>2.2391240885639998E-3</v>
      </c>
      <c r="BI503" s="10">
        <f>3/24000000*OO[[#This Row],[117 (03JUL1985 12:00:00)-Water Temperature (C)]]*OO[[#This Row],[59]]</f>
        <v>3.5701917060175004E-3</v>
      </c>
      <c r="BJ503" s="10">
        <f>3/24000000*OO[[#This Row],[118 (03JUL1985 15:00:00)-Water Temperature (C)]]*OO[[#This Row],[60]]</f>
        <v>5.4028994516000005E-3</v>
      </c>
      <c r="BK503" s="10">
        <f>3/24000000*OO[[#This Row],[119 (03JUL1985 18:00:00)-Water Temperature (C)]]*OO[[#This Row],[61]]</f>
        <v>7.800759886082499E-3</v>
      </c>
      <c r="BL503" s="10">
        <f>3/24000000*OO[[#This Row],[120 (03JUL1985 21:00:00)-Water Temperature (C)]]*OO[[#This Row],[62]]</f>
        <v>1.0736086217463749E-2</v>
      </c>
      <c r="BM503" s="10">
        <f>3/24000000*OO[[#This Row],[121 (04JUL1985 00:00:00)-Water Temperature (C)]]*OO[[#This Row],[63]]</f>
        <v>1.4175836690812502E-2</v>
      </c>
      <c r="BN503" s="10">
        <f>3/24000000*OO[[#This Row],[122 (04JUL1985 03:00:00)-Water Temperature (C)]]*OO[[#This Row],[64]]</f>
        <v>1.8122508519581252E-2</v>
      </c>
      <c r="BO503" s="10">
        <f>3/24000000*OO[[#This Row],[123 (04JUL1985 06:00:00)-Water Temperature (C)]]*OO[[#This Row],[65]]</f>
        <v>2.2546366400368747E-2</v>
      </c>
      <c r="BP503" s="10">
        <f>3/24000000*OO[[#This Row],[124 (04JUL1985 09:00:00)-Water Temperature (C)]]*OO[[#This Row],[66]]</f>
        <v>2.7517801332318747E-2</v>
      </c>
      <c r="BQ503" s="10">
        <f>3/24000000*OO[[#This Row],[125 (04JUL1985 12:00:00)-Water Temperature (C)]]*OO[[#This Row],[67]]</f>
        <v>3.2789084861812499E-2</v>
      </c>
      <c r="BR503" s="10">
        <f>3/24000000*OO[[#This Row],[126 (04JUL1985 15:00:00)-Water Temperature (C)]]*OO[[#This Row],[68]]</f>
        <v>3.8319373320800001E-2</v>
      </c>
      <c r="BS503" s="10">
        <f>3/24000000*OO[[#This Row],[127 (04JUL1985 18:00:00)-Water Temperature (C)]]*OO[[#This Row],[69]]</f>
        <v>4.3785831368175002E-2</v>
      </c>
      <c r="BT503" s="10">
        <f>3/24000000*OO[[#This Row],[128 (04JUL1985 21:00:00)-Water Temperature (C)]]*OO[[#This Row],[70]]</f>
        <v>4.9098462999237487E-2</v>
      </c>
      <c r="BU503" s="10">
        <f>3/24000000*OO[[#This Row],[129 (05JUL1985 00:00:00)-Water Temperature (C)]]*OO[[#This Row],[71]]</f>
        <v>5.4250210878374998E-2</v>
      </c>
      <c r="BV503" s="10">
        <f>3/24000000*OO[[#This Row],[130 (05JUL1985 03:00:00)-Water Temperature (C)]]*OO[[#This Row],[72]]</f>
        <v>5.9182473050999995E-2</v>
      </c>
      <c r="BW503" s="10">
        <f>3/24000000*OO[[#This Row],[131 (05JUL1985 06:00:00)-Water Temperature (C)]]*OO[[#This Row],[73]]</f>
        <v>6.3865075523012502E-2</v>
      </c>
      <c r="BX503" s="10">
        <f>3/24000000*OO[[#This Row],[132 (05JUL1985 09:00:00)-Water Temperature (C)]]*OO[[#This Row],[74]]</f>
        <v>6.8718408074025003E-2</v>
      </c>
      <c r="BY503" s="10">
        <f>3/24000000*OO[[#This Row],[133 (05JUL1985 12:00:00)-Water Temperature (C)]]*OO[[#This Row],[75]]</f>
        <v>7.3069675039562493E-2</v>
      </c>
      <c r="BZ503" s="10">
        <f>3/24000000*OO[[#This Row],[134 (05JUL1985 15:00:00)-Water Temperature (C)]]*OO[[#This Row],[76]]</f>
        <v>7.7177109565174984E-2</v>
      </c>
      <c r="CA503" s="10">
        <f>3/24000000*OO[[#This Row],[135 (05JUL1985 18:00:00)-Water Temperature (C)]]*OO[[#This Row],[77]]</f>
        <v>8.0966747919750018E-2</v>
      </c>
      <c r="CB503" s="10">
        <f>3/24000000*OO[[#This Row],[136 (05JUL1985 21:00:00)-Water Temperature (C)]]*OO[[#This Row],[78]]</f>
        <v>8.4136833743249997E-2</v>
      </c>
      <c r="CC503" s="10">
        <f>3/24000000*OO[[#This Row],[137 (06JUL1985 00:00:00)-Water Temperature (C)]]*OO[[#This Row],[79]]</f>
        <v>8.659672660012499E-2</v>
      </c>
      <c r="CD503" s="10">
        <f>3/24000000*OO[[#This Row],[138 (06JUL1985 03:00:00)-Water Temperature (C)]]*OO[[#This Row],[80]]</f>
        <v>8.8635447055312497E-2</v>
      </c>
      <c r="CE503" s="10">
        <f>3/24000000*OO[[#This Row],[139 (06JUL1985 06:00:00)-Water Temperature (C)]]*OO[[#This Row],[81]]</f>
        <v>9.0621313692200001E-2</v>
      </c>
      <c r="CF503" s="10">
        <f>3/24000000*OO[[#This Row],[140 (06JUL1985 09:00:00)-Water Temperature (C)]]*OO[[#This Row],[82]]</f>
        <v>9.3298800884250008E-2</v>
      </c>
      <c r="CG503" s="10">
        <f>3/24000000*OO[[#This Row],[141 (06JUL1985 12:00:00)-Water Temperature (C)]]*OO[[#This Row],[83]]</f>
        <v>9.5631395297999994E-2</v>
      </c>
      <c r="CH503" s="10">
        <f>3/24000000*OO[[#This Row],[142 (06JUL1985 15:00:00)-Water Temperature (C)]]*OO[[#This Row],[84]]</f>
        <v>9.7637221577174998E-2</v>
      </c>
      <c r="CI503" s="10">
        <f>3/24000000*OO[[#This Row],[143 (06JUL1985 18:00:00)-Water Temperature (C)]]*OO[[#This Row],[85]]</f>
        <v>9.9476972182124979E-2</v>
      </c>
      <c r="CJ503" s="10">
        <f>3/24000000*OO[[#This Row],[144 (06JUL1985 21:00:00)-Water Temperature (C)]]*OO[[#This Row],[86]]</f>
        <v>0.10040953049935</v>
      </c>
      <c r="CK503" s="10">
        <f>3/24000000*OO[[#This Row],[145 (07JUL1985 00:00:00)-Water Temperature (C)]]*OO[[#This Row],[87]]</f>
        <v>0.1004187863769375</v>
      </c>
      <c r="CL503" s="10">
        <f>3/24000000*OO[[#This Row],[146 (07JUL1985 03:00:00)-Water Temperature (C)]]*OO[[#This Row],[88]]</f>
        <v>0.100302537132875</v>
      </c>
      <c r="CM503" s="10">
        <f>3/24000000*OO[[#This Row],[147 (07JUL1985 06:00:00)-Water Temperature (C)]]*OO[[#This Row],[89]]</f>
        <v>0.1001638356424375</v>
      </c>
      <c r="CN503" s="10">
        <f>3/24000000*OO[[#This Row],[148 (07JUL1985 09:00:00)-Water Temperature (C)]]*OO[[#This Row],[90]]</f>
        <v>0.10086107548934999</v>
      </c>
      <c r="CO503" s="10">
        <f>3/24000000*OO[[#This Row],[149 (07JUL1985 12:00:00)-Water Temperature (C)]]*OO[[#This Row],[91]]</f>
        <v>0.10164520514850001</v>
      </c>
      <c r="CP503" s="10">
        <f>3/24000000*OO[[#This Row],[150 (07JUL1985 15:00:00)-Water Temperature (C)]]*OO[[#This Row],[92]]</f>
        <v>0.1021339594515</v>
      </c>
      <c r="CQ503" s="10">
        <f>3/24000000*OO[[#This Row],[151 (07JUL1985 18:00:00)-Water Temperature (C)]]*OO[[#This Row],[93]]</f>
        <v>0.1024231050872</v>
      </c>
      <c r="CR503" s="10">
        <f>3/24000000*OO[[#This Row],[152 (07JUL1985 21:00:00)-Water Temperature (C)]]*OO[[#This Row],[94]]</f>
        <v>0.10186367885002501</v>
      </c>
      <c r="CS503" s="10">
        <f>3/24000000*OO[[#This Row],[153 (08JUL1985 00:00:00)-Water Temperature (C)]]*OO[[#This Row],[95]]</f>
        <v>0.1007655782140375</v>
      </c>
      <c r="CT503" s="10">
        <f>3/24000000*OO[[#This Row],[154 (08JUL1985 03:00:00)-Water Temperature (C)]]*OO[[#This Row],[96]]</f>
        <v>9.959724848080001E-2</v>
      </c>
      <c r="CU503" s="10">
        <f>3/24000000*OO[[#This Row],[155 (08JUL1985 06:00:00)-Water Temperature (C)]]*OO[[#This Row],[97]]</f>
        <v>9.8525632708037506E-2</v>
      </c>
      <c r="CV503" s="10">
        <f>3/24000000*OO[[#This Row],[156 (08JUL1985 09:00:00)-Water Temperature (C)]]*OO[[#This Row],[98]]</f>
        <v>9.7572592547362488E-2</v>
      </c>
      <c r="CW503" s="10">
        <f>3/24000000*OO[[#This Row],[157 (08JUL1985 12:00:00)-Water Temperature (C)]]*OO[[#This Row],[99]]</f>
        <v>9.7124877332875004E-2</v>
      </c>
    </row>
    <row r="504" spans="1:101" x14ac:dyDescent="0.35">
      <c r="A504" t="s">
        <v>511</v>
      </c>
      <c r="B504">
        <v>843.19870000000003</v>
      </c>
      <c r="C504" s="10">
        <f>3/24*OO[[#This Row],[59 (26JUN1985 06:00:00)-Water Temperature (C)]]*OO[[#This Row],[1]]/SUM(OO[1])</f>
        <v>0</v>
      </c>
      <c r="D504" s="10">
        <f>3/24*OO[[#This Row],[60 (26JUN1985 09:00:00)-Water Temperature (C)]]*OO[[#This Row],[2]]/SUM(OO[2])</f>
        <v>0</v>
      </c>
      <c r="E504" s="10">
        <f>3/24*OO[[#This Row],[61 (26JUN1985 12:00:00)-Water Temperature (C)]]*OO[[#This Row],[3]]/SUM(OO[3])</f>
        <v>0</v>
      </c>
      <c r="F504" s="10">
        <f>3/24*OO[[#This Row],[62 (26JUN1985 15:00:00)-Water Temperature (C)]]*OO[[#This Row],[4]]/SUM(OO[4])</f>
        <v>0</v>
      </c>
      <c r="G504" s="10">
        <f>3/24*OO[[#This Row],[63 (26JUN1985 18:00:00)-Water Temperature (C)]]*OO[[#This Row],[5]]/SUM(OO[5])</f>
        <v>0</v>
      </c>
      <c r="H504" s="10">
        <f>3/24*OO[[#This Row],[64 (26JUN1985 21:00:00)-Water Temperature (C)]]*OO[[#This Row],[6]]/SUM(OO[6])</f>
        <v>0</v>
      </c>
      <c r="I504" s="10">
        <f>3/24*OO[[#This Row],[65 (27JUN1985 00:00:00)-Water Temperature (C)]]*OO[[#This Row],[7]]/SUM(OO[7])</f>
        <v>0</v>
      </c>
      <c r="J504" s="10">
        <f>3/24*OO[[#This Row],[66 (27JUN1985 03:00:00)-Water Temperature (C)]]*OO[[#This Row],[8]]/SUM(OO[8])</f>
        <v>0</v>
      </c>
      <c r="K504" s="10">
        <f>3/24*OO[[#This Row],[67 (27JUN1985 06:00:00)-Water Temperature (C)]]*OO[[#This Row],[9]]/SUM(OO[9])</f>
        <v>0</v>
      </c>
      <c r="L504" s="10">
        <f>3/24*OO[[#This Row],[68 (27JUN1985 09:00:00)-Water Temperature (C)]]*OO[[#This Row],[10]]/SUM(OO[10])</f>
        <v>0</v>
      </c>
      <c r="M504" s="10">
        <f>3/24*OO[[#This Row],[69 (27JUN1985 12:00:00)-Water Temperature (C)]]*OO[[#This Row],[11]]/SUM(OO[11])</f>
        <v>0</v>
      </c>
      <c r="N504" s="10">
        <f>3/24*OO[[#This Row],[70 (27JUN1985 15:00:00)-Water Temperature (C)]]*OO[[#This Row],[12]]/SUM(OO[12])</f>
        <v>0</v>
      </c>
      <c r="O504" s="10">
        <f>3/24*OO[[#This Row],[71 (27JUN1985 18:00:00)-Water Temperature (C)]]*OO[[#This Row],[13]]/SUM(OO[13])</f>
        <v>0</v>
      </c>
      <c r="P504" s="10">
        <f>3/24*OO[[#This Row],[72 (27JUN1985 21:00:00)-Water Temperature (C)]]*OO[[#This Row],[14]]/SUM(OO[14])</f>
        <v>0</v>
      </c>
      <c r="Q504" s="10">
        <f>3/24*OO[[#This Row],[73 (28JUN1985 00:00:00)-Water Temperature (C)]]*OO[[#This Row],[15]]/SUM(OO[15])</f>
        <v>0</v>
      </c>
      <c r="R504" s="10">
        <f>3/24*OO[[#This Row],[74 (28JUN1985 03:00:00)-Water Temperature (C)]]*OO[[#This Row],[16]]/SUM(OO[16])</f>
        <v>0</v>
      </c>
      <c r="S504" s="10">
        <f>3/24*OO[[#This Row],[75 (28JUN1985 06:00:00)-Water Temperature (C)]]*OO[[#This Row],[17]]/SUM(OO[17])</f>
        <v>0</v>
      </c>
      <c r="T504" s="10">
        <f>3/24*OO[[#This Row],[76 (28JUN1985 09:00:00)-Water Temperature (C)]]*OO[[#This Row],[18]]/SUM(OO[18])</f>
        <v>0</v>
      </c>
      <c r="U504" s="10">
        <f>3/24*OO[[#This Row],[77 (28JUN1985 12:00:00)-Water Temperature (C)]]*OO[[#This Row],[19]]/SUM(OO[19])</f>
        <v>0</v>
      </c>
      <c r="V504" s="10">
        <f>3/24000000*OO[[#This Row],[78 (28JUN1985 15:00:00)-Water Temperature (C)]]*OO[[#This Row],[20]]</f>
        <v>0</v>
      </c>
      <c r="W504" s="10">
        <f>3/24000000*OO[[#This Row],[79 (28JUN1985 18:00:00)-Water Temperature (C)]]*OO[[#This Row],[21]]</f>
        <v>0</v>
      </c>
      <c r="X504" s="10">
        <f>3/24000000*OO[[#This Row],[80 (28JUN1985 21:00:00)-Water Temperature (C)]]*OO[[#This Row],[22]]</f>
        <v>0</v>
      </c>
      <c r="Y504" s="10">
        <f>3/24000000*OO[[#This Row],[81 (29JUN1985 00:00:00)-Water Temperature (C)]]*OO[[#This Row],[23]]</f>
        <v>0</v>
      </c>
      <c r="Z504" s="10">
        <f>3/24000000*OO[[#This Row],[82 (29JUN1985 03:00:00)-Water Temperature (C)]]*OO[[#This Row],[24]]</f>
        <v>0</v>
      </c>
      <c r="AA504" s="10">
        <f>3/24000000*OO[[#This Row],[83 (29JUN1985 06:00:00)-Water Temperature (C)]]*OO[[#This Row],[25]]</f>
        <v>0</v>
      </c>
      <c r="AB504" s="10">
        <f>3/24000000*OO[[#This Row],[84 (29JUN1985 09:00:00)-Water Temperature (C)]]*OO[[#This Row],[26]]</f>
        <v>0</v>
      </c>
      <c r="AC504" s="10">
        <f>3/24000000*OO[[#This Row],[85 (29JUN1985 12:00:00)-Water Temperature (C)]]*OO[[#This Row],[27]]</f>
        <v>0</v>
      </c>
      <c r="AD504" s="10">
        <f>3/24000000*OO[[#This Row],[86 (29JUN1985 15:00:00)-Water Temperature (C)]]*OO[[#This Row],[28]]</f>
        <v>0</v>
      </c>
      <c r="AE504" s="10">
        <f>3/24000000*OO[[#This Row],[88 (29JUN1985 21:00:00)-Water Temperature (C)]]*OO[[#This Row],[30]]</f>
        <v>3.8073585870449996E-42</v>
      </c>
      <c r="AF504" s="10">
        <f>3/24000000*OO[[#This Row],[88 (29JUN1985 21:00:00)-Water Temperature (C)]]*OO[[#This Row],[30]]</f>
        <v>3.8073585870449996E-42</v>
      </c>
      <c r="AG504" s="10">
        <f>3/24000000*OO[[#This Row],[89 (30JUN1985 00:00:00)-Water Temperature (C)]]*OO[[#This Row],[31]]</f>
        <v>9.5272682693999993E-38</v>
      </c>
      <c r="AH504" s="10">
        <f>3/24000000*OO[[#This Row],[90 (30JUN1985 03:00:00)-Water Temperature (C)]]*OO[[#This Row],[32]]</f>
        <v>5.9646165907087492E-34</v>
      </c>
      <c r="AI504" s="10">
        <f>3/24000000*OO[[#This Row],[91 (30JUN1985 06:00:00)-Water Temperature (C)]]*OO[[#This Row],[33]]</f>
        <v>1.2436233637880001E-30</v>
      </c>
      <c r="AJ504" s="10">
        <f>3/24000000*OO[[#This Row],[92 (30JUN1985 09:00:00)-Water Temperature (C)]]*OO[[#This Row],[34]]</f>
        <v>1.070677334082125E-27</v>
      </c>
      <c r="AK504" s="10">
        <f>3/24000000*OO[[#This Row],[93 (30JUN1985 12:00:00)-Water Temperature (C)]]*OO[[#This Row],[35]]</f>
        <v>4.3817876541562492E-25</v>
      </c>
      <c r="AL504" s="10">
        <f>3/24000000*OO[[#This Row],[94 (30JUN1985 15:00:00)-Water Temperature (C)]]*OO[[#This Row],[36]]</f>
        <v>9.4613991947699998E-23</v>
      </c>
      <c r="AM504" s="10">
        <f>3/24000000*OO[[#This Row],[95 (30JUN1985 18:00:00)-Water Temperature (C)]]*OO[[#This Row],[37]]</f>
        <v>1.1691842110072501E-20</v>
      </c>
      <c r="AN504" s="10">
        <f>3/24000000*OO[[#This Row],[96 (30JUN1985 21:00:00)-Water Temperature (C)]]*OO[[#This Row],[38]]</f>
        <v>8.8601650740599988E-19</v>
      </c>
      <c r="AO504" s="10">
        <f>3/24000000*OO[[#This Row],[97 (01JUL1985 00:00:00)-Water Temperature (C)]]*OO[[#This Row],[39]]</f>
        <v>4.3766613519062498E-17</v>
      </c>
      <c r="AP504" s="10">
        <f>3/24000000*OO[[#This Row],[98 (01JUL1985 03:00:00)-Water Temperature (C)]]*OO[[#This Row],[40]]</f>
        <v>1.4809666242139996E-15</v>
      </c>
      <c r="AQ504" s="10">
        <f>3/24000000*OO[[#This Row],[99 (01JUL1985 06:00:00)-Water Temperature (C)]]*OO[[#This Row],[41]]</f>
        <v>3.5929351735374995E-14</v>
      </c>
      <c r="AR504" s="10">
        <f>3/24000000*OO[[#This Row],[100 (01JUL1985 09:00:00)-Water Temperature (C)]]*OO[[#This Row],[42]]</f>
        <v>6.5213662265624993E-13</v>
      </c>
      <c r="AS504" s="10">
        <f>3/24000000*OO[[#This Row],[101 (01JUL1985 12:00:00)-Water Temperature (C)]]*OO[[#This Row],[43]]</f>
        <v>8.9661961654749988E-12</v>
      </c>
      <c r="AT504" s="10">
        <f>3/24000000*OO[[#This Row],[102 (01JUL1985 15:00:00)-Water Temperature (C)]]*OO[[#This Row],[44]]</f>
        <v>9.5769986016100012E-11</v>
      </c>
      <c r="AU504" s="10">
        <f>3/24000000*OO[[#This Row],[103 (01JUL1985 18:00:00)-Water Temperature (C)]]*OO[[#This Row],[45]]</f>
        <v>8.1232326782599991E-10</v>
      </c>
      <c r="AV504" s="10">
        <f>3/24000000*OO[[#This Row],[104 (01JUL1985 21:00:00)-Water Temperature (C)]]*OO[[#This Row],[46]]</f>
        <v>5.5930424488000003E-9</v>
      </c>
      <c r="AW504" s="10">
        <f>3/24000000*OO[[#This Row],[105 (02JUL1985 00:00:00)-Water Temperature (C)]]*OO[[#This Row],[47]]</f>
        <v>3.1878480630000001E-8</v>
      </c>
      <c r="AX504" s="10">
        <f>3/24000000*OO[[#This Row],[106 (02JUL1985 03:00:00)-Water Temperature (C)]]*OO[[#This Row],[48]]</f>
        <v>1.530792303678E-7</v>
      </c>
      <c r="AY504" s="10">
        <f>3/24000000*OO[[#This Row],[107 (02JUL1985 06:00:00)-Water Temperature (C)]]*OO[[#This Row],[49]]</f>
        <v>6.3202382852349991E-7</v>
      </c>
      <c r="AZ504" s="10">
        <f>3/24000000*OO[[#This Row],[108 (02JUL1985 09:00:00)-Water Temperature (C)]]*OO[[#This Row],[50]]</f>
        <v>2.2964452150229999E-6</v>
      </c>
      <c r="BA504" s="10">
        <f>3/24000000*OO[[#This Row],[109 (02JUL1985 12:00:00)-Water Temperature (C)]]*OO[[#This Row],[51]]</f>
        <v>7.3268010451124989E-6</v>
      </c>
      <c r="BB504" s="10">
        <f>3/24000000*OO[[#This Row],[110 (02JUL1985 15:00:00)-Water Temperature (C)]]*OO[[#This Row],[52]]</f>
        <v>2.0767258698343749E-5</v>
      </c>
      <c r="BC504" s="10">
        <f>3/24000000*OO[[#This Row],[111 (02JUL1985 18:00:00)-Water Temperature (C)]]*OO[[#This Row],[53]]</f>
        <v>5.2908652042124987E-5</v>
      </c>
      <c r="BD504" s="10">
        <f>3/24000000*OO[[#This Row],[112 (02JUL1985 21:00:00)-Water Temperature (C)]]*OO[[#This Row],[54]]</f>
        <v>1.2194161471126249E-4</v>
      </c>
      <c r="BE504" s="10">
        <f>3/24000000*OO[[#This Row],[113 (03JUL1985 00:00:00)-Water Temperature (C)]]*OO[[#This Row],[55]]</f>
        <v>2.5612273711792498E-4</v>
      </c>
      <c r="BF504" s="10">
        <f>3/24000000*OO[[#This Row],[114 (03JUL1985 03:00:00)-Water Temperature (C)]]*OO[[#This Row],[56]]</f>
        <v>4.9684040281224994E-4</v>
      </c>
      <c r="BG504" s="10">
        <f>3/24000000*OO[[#This Row],[115 (03JUL1985 06:00:00)-Water Temperature (C)]]*OO[[#This Row],[57]]</f>
        <v>8.9870172993499994E-4</v>
      </c>
      <c r="BH504" s="10">
        <f>3/24000000*OO[[#This Row],[116 (03JUL1985 09:00:00)-Water Temperature (C)]]*OO[[#This Row],[58]]</f>
        <v>1.54021271451075E-3</v>
      </c>
      <c r="BI504" s="10">
        <f>3/24000000*OO[[#This Row],[117 (03JUL1985 12:00:00)-Water Temperature (C)]]*OO[[#This Row],[59]]</f>
        <v>2.5007047175240001E-3</v>
      </c>
      <c r="BJ504" s="10">
        <f>3/24000000*OO[[#This Row],[118 (03JUL1985 15:00:00)-Water Temperature (C)]]*OO[[#This Row],[60]]</f>
        <v>3.8493028780799995E-3</v>
      </c>
      <c r="BK504" s="10">
        <f>3/24000000*OO[[#This Row],[119 (03JUL1985 18:00:00)-Water Temperature (C)]]*OO[[#This Row],[61]]</f>
        <v>5.6476885353525007E-3</v>
      </c>
      <c r="BL504" s="10">
        <f>3/24000000*OO[[#This Row],[120 (03JUL1985 21:00:00)-Water Temperature (C)]]*OO[[#This Row],[62]]</f>
        <v>7.8896739256649976E-3</v>
      </c>
      <c r="BM504" s="10">
        <f>3/24000000*OO[[#This Row],[121 (04JUL1985 00:00:00)-Water Temperature (C)]]*OO[[#This Row],[63]]</f>
        <v>1.0567027387148748E-2</v>
      </c>
      <c r="BN504" s="10">
        <f>3/24000000*OO[[#This Row],[122 (04JUL1985 03:00:00)-Water Temperature (C)]]*OO[[#This Row],[64]]</f>
        <v>1.3694159425639998E-2</v>
      </c>
      <c r="BO504" s="10">
        <f>3/24000000*OO[[#This Row],[123 (04JUL1985 06:00:00)-Water Temperature (C)]]*OO[[#This Row],[65]]</f>
        <v>1.7258915614131249E-2</v>
      </c>
      <c r="BP504" s="10">
        <f>3/24000000*OO[[#This Row],[124 (04JUL1985 09:00:00)-Water Temperature (C)]]*OO[[#This Row],[66]]</f>
        <v>2.1325601884977501E-2</v>
      </c>
      <c r="BQ504" s="10">
        <f>3/24000000*OO[[#This Row],[125 (04JUL1985 12:00:00)-Water Temperature (C)]]*OO[[#This Row],[67]]</f>
        <v>2.5701292659909999E-2</v>
      </c>
      <c r="BR504" s="10">
        <f>3/24000000*OO[[#This Row],[126 (04JUL1985 15:00:00)-Water Temperature (C)]]*OO[[#This Row],[68]]</f>
        <v>3.0363509491850006E-2</v>
      </c>
      <c r="BS504" s="10">
        <f>3/24000000*OO[[#This Row],[127 (04JUL1985 18:00:00)-Water Temperature (C)]]*OO[[#This Row],[69]]</f>
        <v>3.5043892663499998E-2</v>
      </c>
      <c r="BT504" s="10">
        <f>3/24000000*OO[[#This Row],[128 (04JUL1985 21:00:00)-Water Temperature (C)]]*OO[[#This Row],[70]]</f>
        <v>3.9670132893725001E-2</v>
      </c>
      <c r="BU504" s="10">
        <f>3/24000000*OO[[#This Row],[129 (05JUL1985 00:00:00)-Water Temperature (C)]]*OO[[#This Row],[71]]</f>
        <v>4.4227491977624996E-2</v>
      </c>
      <c r="BV504" s="10">
        <f>3/24000000*OO[[#This Row],[130 (05JUL1985 03:00:00)-Water Temperature (C)]]*OO[[#This Row],[72]]</f>
        <v>4.8658328760149999E-2</v>
      </c>
      <c r="BW504" s="10">
        <f>3/24000000*OO[[#This Row],[131 (05JUL1985 06:00:00)-Water Temperature (C)]]*OO[[#This Row],[73]]</f>
        <v>5.2931550459299988E-2</v>
      </c>
      <c r="BX504" s="10">
        <f>3/24000000*OO[[#This Row],[132 (05JUL1985 09:00:00)-Water Temperature (C)]]*OO[[#This Row],[74]]</f>
        <v>5.7397472330912504E-2</v>
      </c>
      <c r="BY504" s="10">
        <f>3/24000000*OO[[#This Row],[133 (05JUL1985 12:00:00)-Water Temperature (C)]]*OO[[#This Row],[75]]</f>
        <v>6.1455262799999993E-2</v>
      </c>
      <c r="BZ504" s="10">
        <f>3/24000000*OO[[#This Row],[134 (05JUL1985 15:00:00)-Water Temperature (C)]]*OO[[#This Row],[76]]</f>
        <v>6.5346751253849991E-2</v>
      </c>
      <c r="CA504" s="10">
        <f>3/24000000*OO[[#This Row],[135 (05JUL1985 18:00:00)-Water Temperature (C)]]*OO[[#This Row],[77]]</f>
        <v>6.8983872744774993E-2</v>
      </c>
      <c r="CB504" s="10">
        <f>3/24000000*OO[[#This Row],[136 (05JUL1985 21:00:00)-Water Temperature (C)]]*OO[[#This Row],[78]]</f>
        <v>7.2096992047500003E-2</v>
      </c>
      <c r="CC504" s="10">
        <f>3/24000000*OO[[#This Row],[137 (06JUL1985 00:00:00)-Water Temperature (C)]]*OO[[#This Row],[79]]</f>
        <v>7.460923986564999E-2</v>
      </c>
      <c r="CD504" s="10">
        <f>3/24000000*OO[[#This Row],[138 (06JUL1985 03:00:00)-Water Temperature (C)]]*OO[[#This Row],[80]]</f>
        <v>7.6765709253150002E-2</v>
      </c>
      <c r="CE504" s="10">
        <f>3/24000000*OO[[#This Row],[139 (06JUL1985 06:00:00)-Water Temperature (C)]]*OO[[#This Row],[81]]</f>
        <v>7.8888853670362483E-2</v>
      </c>
      <c r="CF504" s="10">
        <f>3/24000000*OO[[#This Row],[140 (06JUL1985 09:00:00)-Water Temperature (C)]]*OO[[#This Row],[82]]</f>
        <v>8.1624121692300003E-2</v>
      </c>
      <c r="CG504" s="10">
        <f>3/24000000*OO[[#This Row],[141 (06JUL1985 12:00:00)-Water Temperature (C)]]*OO[[#This Row],[83]]</f>
        <v>8.4026577288000004E-2</v>
      </c>
      <c r="CH504" s="10">
        <f>3/24000000*OO[[#This Row],[142 (06JUL1985 15:00:00)-Water Temperature (C)]]*OO[[#This Row],[84]]</f>
        <v>8.6150052483075001E-2</v>
      </c>
      <c r="CI504" s="10">
        <f>3/24000000*OO[[#This Row],[143 (06JUL1985 18:00:00)-Water Temperature (C)]]*OO[[#This Row],[85]]</f>
        <v>8.8117865007874996E-2</v>
      </c>
      <c r="CJ504" s="10">
        <f>3/24000000*OO[[#This Row],[144 (06JUL1985 21:00:00)-Water Temperature (C)]]*OO[[#This Row],[86]]</f>
        <v>8.9248737470099995E-2</v>
      </c>
      <c r="CK504" s="10">
        <f>3/24000000*OO[[#This Row],[145 (07JUL1985 00:00:00)-Water Temperature (C)]]*OO[[#This Row],[87]]</f>
        <v>8.9557847329124987E-2</v>
      </c>
      <c r="CL504" s="10">
        <f>3/24000000*OO[[#This Row],[146 (07JUL1985 03:00:00)-Water Temperature (C)]]*OO[[#This Row],[88]]</f>
        <v>8.9754877799999994E-2</v>
      </c>
      <c r="CM504" s="10">
        <f>3/24000000*OO[[#This Row],[147 (07JUL1985 06:00:00)-Water Temperature (C)]]*OO[[#This Row],[89]]</f>
        <v>8.9929809876249989E-2</v>
      </c>
      <c r="CN504" s="10">
        <f>3/24000000*OO[[#This Row],[148 (07JUL1985 09:00:00)-Water Temperature (C)]]*OO[[#This Row],[90]]</f>
        <v>9.0853310999899989E-2</v>
      </c>
      <c r="CO504" s="10">
        <f>3/24000000*OO[[#This Row],[149 (07JUL1985 12:00:00)-Water Temperature (C)]]*OO[[#This Row],[91]]</f>
        <v>9.1831464986537492E-2</v>
      </c>
      <c r="CP504" s="10">
        <f>3/24000000*OO[[#This Row],[150 (07JUL1985 15:00:00)-Water Temperature (C)]]*OO[[#This Row],[92]]</f>
        <v>9.2520415919050011E-2</v>
      </c>
      <c r="CQ504" s="10">
        <f>3/24000000*OO[[#This Row],[151 (07JUL1985 18:00:00)-Water Temperature (C)]]*OO[[#This Row],[93]]</f>
        <v>9.3015081848637493E-2</v>
      </c>
      <c r="CR504" s="10">
        <f>3/24000000*OO[[#This Row],[152 (07JUL1985 21:00:00)-Water Temperature (C)]]*OO[[#This Row],[94]]</f>
        <v>9.2708204193674995E-2</v>
      </c>
      <c r="CS504" s="10">
        <f>3/24000000*OO[[#This Row],[153 (08JUL1985 00:00:00)-Water Temperature (C)]]*OO[[#This Row],[95]]</f>
        <v>9.1913709914437494E-2</v>
      </c>
      <c r="CT504" s="10">
        <f>3/24000000*OO[[#This Row],[154 (08JUL1985 03:00:00)-Water Temperature (C)]]*OO[[#This Row],[96]]</f>
        <v>9.1050841271999999E-2</v>
      </c>
      <c r="CU504" s="10">
        <f>3/24000000*OO[[#This Row],[155 (08JUL1985 06:00:00)-Water Temperature (C)]]*OO[[#This Row],[97]]</f>
        <v>9.0269252455812493E-2</v>
      </c>
      <c r="CV504" s="10">
        <f>3/24000000*OO[[#This Row],[156 (08JUL1985 09:00:00)-Water Temperature (C)]]*OO[[#This Row],[98]]</f>
        <v>8.9585198803000005E-2</v>
      </c>
      <c r="CW504" s="10">
        <f>3/24000000*OO[[#This Row],[157 (08JUL1985 12:00:00)-Water Temperature (C)]]*OO[[#This Row],[99]]</f>
        <v>8.9362025992312494E-2</v>
      </c>
    </row>
    <row r="505" spans="1:101" x14ac:dyDescent="0.35">
      <c r="A505" t="s">
        <v>512</v>
      </c>
      <c r="B505">
        <v>848.56320000000005</v>
      </c>
      <c r="C505" s="10">
        <f>3/24*OO[[#This Row],[59 (26JUN1985 06:00:00)-Water Temperature (C)]]*OO[[#This Row],[1]]/SUM(OO[1])</f>
        <v>0</v>
      </c>
      <c r="D505" s="10">
        <f>3/24*OO[[#This Row],[60 (26JUN1985 09:00:00)-Water Temperature (C)]]*OO[[#This Row],[2]]/SUM(OO[2])</f>
        <v>0</v>
      </c>
      <c r="E505" s="10">
        <f>3/24*OO[[#This Row],[61 (26JUN1985 12:00:00)-Water Temperature (C)]]*OO[[#This Row],[3]]/SUM(OO[3])</f>
        <v>0</v>
      </c>
      <c r="F505" s="10">
        <f>3/24*OO[[#This Row],[62 (26JUN1985 15:00:00)-Water Temperature (C)]]*OO[[#This Row],[4]]/SUM(OO[4])</f>
        <v>0</v>
      </c>
      <c r="G505" s="10">
        <f>3/24*OO[[#This Row],[63 (26JUN1985 18:00:00)-Water Temperature (C)]]*OO[[#This Row],[5]]/SUM(OO[5])</f>
        <v>0</v>
      </c>
      <c r="H505" s="10">
        <f>3/24*OO[[#This Row],[64 (26JUN1985 21:00:00)-Water Temperature (C)]]*OO[[#This Row],[6]]/SUM(OO[6])</f>
        <v>0</v>
      </c>
      <c r="I505" s="10">
        <f>3/24*OO[[#This Row],[65 (27JUN1985 00:00:00)-Water Temperature (C)]]*OO[[#This Row],[7]]/SUM(OO[7])</f>
        <v>0</v>
      </c>
      <c r="J505" s="10">
        <f>3/24*OO[[#This Row],[66 (27JUN1985 03:00:00)-Water Temperature (C)]]*OO[[#This Row],[8]]/SUM(OO[8])</f>
        <v>0</v>
      </c>
      <c r="K505" s="10">
        <f>3/24*OO[[#This Row],[67 (27JUN1985 06:00:00)-Water Temperature (C)]]*OO[[#This Row],[9]]/SUM(OO[9])</f>
        <v>0</v>
      </c>
      <c r="L505" s="10">
        <f>3/24*OO[[#This Row],[68 (27JUN1985 09:00:00)-Water Temperature (C)]]*OO[[#This Row],[10]]/SUM(OO[10])</f>
        <v>0</v>
      </c>
      <c r="M505" s="10">
        <f>3/24*OO[[#This Row],[69 (27JUN1985 12:00:00)-Water Temperature (C)]]*OO[[#This Row],[11]]/SUM(OO[11])</f>
        <v>0</v>
      </c>
      <c r="N505" s="10">
        <f>3/24*OO[[#This Row],[70 (27JUN1985 15:00:00)-Water Temperature (C)]]*OO[[#This Row],[12]]/SUM(OO[12])</f>
        <v>0</v>
      </c>
      <c r="O505" s="10">
        <f>3/24*OO[[#This Row],[71 (27JUN1985 18:00:00)-Water Temperature (C)]]*OO[[#This Row],[13]]/SUM(OO[13])</f>
        <v>0</v>
      </c>
      <c r="P505" s="10">
        <f>3/24*OO[[#This Row],[72 (27JUN1985 21:00:00)-Water Temperature (C)]]*OO[[#This Row],[14]]/SUM(OO[14])</f>
        <v>0</v>
      </c>
      <c r="Q505" s="10">
        <f>3/24*OO[[#This Row],[73 (28JUN1985 00:00:00)-Water Temperature (C)]]*OO[[#This Row],[15]]/SUM(OO[15])</f>
        <v>0</v>
      </c>
      <c r="R505" s="10">
        <f>3/24*OO[[#This Row],[74 (28JUN1985 03:00:00)-Water Temperature (C)]]*OO[[#This Row],[16]]/SUM(OO[16])</f>
        <v>0</v>
      </c>
      <c r="S505" s="10">
        <f>3/24*OO[[#This Row],[75 (28JUN1985 06:00:00)-Water Temperature (C)]]*OO[[#This Row],[17]]/SUM(OO[17])</f>
        <v>0</v>
      </c>
      <c r="T505" s="10">
        <f>3/24*OO[[#This Row],[76 (28JUN1985 09:00:00)-Water Temperature (C)]]*OO[[#This Row],[18]]/SUM(OO[18])</f>
        <v>0</v>
      </c>
      <c r="U505" s="10">
        <f>3/24*OO[[#This Row],[77 (28JUN1985 12:00:00)-Water Temperature (C)]]*OO[[#This Row],[19]]/SUM(OO[19])</f>
        <v>0</v>
      </c>
      <c r="V505" s="10">
        <f>3/24000000*OO[[#This Row],[78 (28JUN1985 15:00:00)-Water Temperature (C)]]*OO[[#This Row],[20]]</f>
        <v>0</v>
      </c>
      <c r="W505" s="10">
        <f>3/24000000*OO[[#This Row],[79 (28JUN1985 18:00:00)-Water Temperature (C)]]*OO[[#This Row],[21]]</f>
        <v>0</v>
      </c>
      <c r="X505" s="10">
        <f>3/24000000*OO[[#This Row],[80 (28JUN1985 21:00:00)-Water Temperature (C)]]*OO[[#This Row],[22]]</f>
        <v>0</v>
      </c>
      <c r="Y505" s="10">
        <f>3/24000000*OO[[#This Row],[81 (29JUN1985 00:00:00)-Water Temperature (C)]]*OO[[#This Row],[23]]</f>
        <v>0</v>
      </c>
      <c r="Z505" s="10">
        <f>3/24000000*OO[[#This Row],[82 (29JUN1985 03:00:00)-Water Temperature (C)]]*OO[[#This Row],[24]]</f>
        <v>0</v>
      </c>
      <c r="AA505" s="10">
        <f>3/24000000*OO[[#This Row],[83 (29JUN1985 06:00:00)-Water Temperature (C)]]*OO[[#This Row],[25]]</f>
        <v>0</v>
      </c>
      <c r="AB505" s="10">
        <f>3/24000000*OO[[#This Row],[84 (29JUN1985 09:00:00)-Water Temperature (C)]]*OO[[#This Row],[26]]</f>
        <v>0</v>
      </c>
      <c r="AC505" s="10">
        <f>3/24000000*OO[[#This Row],[85 (29JUN1985 12:00:00)-Water Temperature (C)]]*OO[[#This Row],[27]]</f>
        <v>0</v>
      </c>
      <c r="AD505" s="10">
        <f>3/24000000*OO[[#This Row],[86 (29JUN1985 15:00:00)-Water Temperature (C)]]*OO[[#This Row],[28]]</f>
        <v>0</v>
      </c>
      <c r="AE505" s="10">
        <f>3/24000000*OO[[#This Row],[88 (29JUN1985 21:00:00)-Water Temperature (C)]]*OO[[#This Row],[30]]</f>
        <v>8.5940854221162488E-43</v>
      </c>
      <c r="AF505" s="10">
        <f>3/24000000*OO[[#This Row],[88 (29JUN1985 21:00:00)-Water Temperature (C)]]*OO[[#This Row],[30]]</f>
        <v>8.5940854221162488E-43</v>
      </c>
      <c r="AG505" s="10">
        <f>3/24000000*OO[[#This Row],[89 (30JUN1985 00:00:00)-Water Temperature (C)]]*OO[[#This Row],[31]]</f>
        <v>2.3715809301143749E-38</v>
      </c>
      <c r="AH505" s="10">
        <f>3/24000000*OO[[#This Row],[90 (30JUN1985 03:00:00)-Water Temperature (C)]]*OO[[#This Row],[32]]</f>
        <v>1.6222109721999999E-34</v>
      </c>
      <c r="AI505" s="10">
        <f>3/24000000*OO[[#This Row],[91 (30JUN1985 06:00:00)-Water Temperature (C)]]*OO[[#This Row],[33]]</f>
        <v>3.6499019731649998E-31</v>
      </c>
      <c r="AJ505" s="10">
        <f>3/24000000*OO[[#This Row],[92 (30JUN1985 09:00:00)-Water Temperature (C)]]*OO[[#This Row],[34]]</f>
        <v>3.36285040405125E-28</v>
      </c>
      <c r="AK505" s="10">
        <f>3/24000000*OO[[#This Row],[93 (30JUN1985 12:00:00)-Water Temperature (C)]]*OO[[#This Row],[35]]</f>
        <v>1.4628181730163747E-25</v>
      </c>
      <c r="AL505" s="10">
        <f>3/24000000*OO[[#This Row],[94 (30JUN1985 15:00:00)-Water Temperature (C)]]*OO[[#This Row],[36]]</f>
        <v>3.3416482787399996E-23</v>
      </c>
      <c r="AM505" s="10">
        <f>3/24000000*OO[[#This Row],[95 (30JUN1985 18:00:00)-Water Temperature (C)]]*OO[[#This Row],[37]]</f>
        <v>4.3501354198125E-21</v>
      </c>
      <c r="AN505" s="10">
        <f>3/24000000*OO[[#This Row],[96 (30JUN1985 21:00:00)-Water Temperature (C)]]*OO[[#This Row],[38]]</f>
        <v>3.4606475910524991E-19</v>
      </c>
      <c r="AO505" s="10">
        <f>3/24000000*OO[[#This Row],[97 (01JUL1985 00:00:00)-Water Temperature (C)]]*OO[[#This Row],[39]]</f>
        <v>1.78893005636325E-17</v>
      </c>
      <c r="AP505" s="10">
        <f>3/24000000*OO[[#This Row],[98 (01JUL1985 03:00:00)-Water Temperature (C)]]*OO[[#This Row],[40]]</f>
        <v>6.3173480768125E-16</v>
      </c>
      <c r="AQ505" s="10">
        <f>3/24000000*OO[[#This Row],[99 (01JUL1985 06:00:00)-Water Temperature (C)]]*OO[[#This Row],[41]]</f>
        <v>1.596157564388625E-14</v>
      </c>
      <c r="AR505" s="10">
        <f>3/24000000*OO[[#This Row],[100 (01JUL1985 09:00:00)-Water Temperature (C)]]*OO[[#This Row],[42]]</f>
        <v>3.0119856031912498E-13</v>
      </c>
      <c r="AS505" s="10">
        <f>3/24000000*OO[[#This Row],[101 (01JUL1985 12:00:00)-Water Temperature (C)]]*OO[[#This Row],[43]]</f>
        <v>4.2970952827687495E-12</v>
      </c>
      <c r="AT505" s="10">
        <f>3/24000000*OO[[#This Row],[102 (01JUL1985 15:00:00)-Water Temperature (C)]]*OO[[#This Row],[44]]</f>
        <v>4.7546612307699997E-11</v>
      </c>
      <c r="AU505" s="10">
        <f>3/24000000*OO[[#This Row],[103 (01JUL1985 18:00:00)-Water Temperature (C)]]*OO[[#This Row],[45]]</f>
        <v>4.1717142158749989E-10</v>
      </c>
      <c r="AV505" s="10">
        <f>3/24000000*OO[[#This Row],[104 (01JUL1985 21:00:00)-Water Temperature (C)]]*OO[[#This Row],[46]]</f>
        <v>2.96722896309E-9</v>
      </c>
      <c r="AW505" s="10">
        <f>3/24000000*OO[[#This Row],[105 (02JUL1985 00:00:00)-Water Temperature (C)]]*OO[[#This Row],[47]]</f>
        <v>1.7450588100156249E-8</v>
      </c>
      <c r="AX505" s="10">
        <f>3/24000000*OO[[#This Row],[106 (02JUL1985 03:00:00)-Water Temperature (C)]]*OO[[#This Row],[48]]</f>
        <v>8.6362877043587502E-8</v>
      </c>
      <c r="AY505" s="10">
        <f>3/24000000*OO[[#This Row],[107 (02JUL1985 06:00:00)-Water Temperature (C)]]*OO[[#This Row],[49]]</f>
        <v>3.6708934370662499E-7</v>
      </c>
      <c r="AZ505" s="10">
        <f>3/24000000*OO[[#This Row],[108 (02JUL1985 09:00:00)-Water Temperature (C)]]*OO[[#This Row],[50]]</f>
        <v>1.3715650779875E-6</v>
      </c>
      <c r="BA505" s="10">
        <f>3/24000000*OO[[#This Row],[109 (02JUL1985 12:00:00)-Water Temperature (C)]]*OO[[#This Row],[51]]</f>
        <v>4.4944225933749999E-6</v>
      </c>
      <c r="BB505" s="10">
        <f>3/24000000*OO[[#This Row],[110 (02JUL1985 15:00:00)-Water Temperature (C)]]*OO[[#This Row],[52]]</f>
        <v>1.3068407304615E-5</v>
      </c>
      <c r="BC505" s="10">
        <f>3/24000000*OO[[#This Row],[111 (02JUL1985 18:00:00)-Water Temperature (C)]]*OO[[#This Row],[53]]</f>
        <v>3.4116654608662506E-5</v>
      </c>
      <c r="BD505" s="10">
        <f>3/24000000*OO[[#This Row],[112 (02JUL1985 21:00:00)-Water Temperature (C)]]*OO[[#This Row],[54]]</f>
        <v>8.0474351887699998E-5</v>
      </c>
      <c r="BE505" s="10">
        <f>3/24000000*OO[[#This Row],[113 (03JUL1985 00:00:00)-Water Temperature (C)]]*OO[[#This Row],[55]]</f>
        <v>1.7284383842799999E-4</v>
      </c>
      <c r="BF505" s="10">
        <f>3/24000000*OO[[#This Row],[114 (03JUL1985 03:00:00)-Water Temperature (C)]]*OO[[#This Row],[56]]</f>
        <v>3.4259506079074994E-4</v>
      </c>
      <c r="BG505" s="10">
        <f>3/24000000*OO[[#This Row],[115 (03JUL1985 06:00:00)-Water Temperature (C)]]*OO[[#This Row],[57]]</f>
        <v>6.3271031908524995E-4</v>
      </c>
      <c r="BH505" s="10">
        <f>3/24000000*OO[[#This Row],[116 (03JUL1985 09:00:00)-Water Temperature (C)]]*OO[[#This Row],[58]]</f>
        <v>1.106177608441125E-3</v>
      </c>
      <c r="BI505" s="10">
        <f>3/24000000*OO[[#This Row],[117 (03JUL1985 12:00:00)-Water Temperature (C)]]*OO[[#This Row],[59]]</f>
        <v>1.830279829336E-3</v>
      </c>
      <c r="BJ505" s="10">
        <f>3/24000000*OO[[#This Row],[118 (03JUL1985 15:00:00)-Water Temperature (C)]]*OO[[#This Row],[60]]</f>
        <v>2.8681737539113746E-3</v>
      </c>
      <c r="BK505" s="10">
        <f>3/24000000*OO[[#This Row],[119 (03JUL1985 18:00:00)-Water Temperature (C)]]*OO[[#This Row],[61]]</f>
        <v>4.2801543085025E-3</v>
      </c>
      <c r="BL505" s="10">
        <f>3/24000000*OO[[#This Row],[120 (03JUL1985 21:00:00)-Water Temperature (C)]]*OO[[#This Row],[62]]</f>
        <v>6.0750507426487509E-3</v>
      </c>
      <c r="BM505" s="10">
        <f>3/24000000*OO[[#This Row],[121 (04JUL1985 00:00:00)-Water Temperature (C)]]*OO[[#This Row],[63]]</f>
        <v>8.2615986703324998E-3</v>
      </c>
      <c r="BN505" s="10">
        <f>3/24000000*OO[[#This Row],[122 (04JUL1985 03:00:00)-Water Temperature (C)]]*OO[[#This Row],[64]]</f>
        <v>1.0863336182105001E-2</v>
      </c>
      <c r="BO505" s="10">
        <f>3/24000000*OO[[#This Row],[123 (04JUL1985 06:00:00)-Water Temperature (C)]]*OO[[#This Row],[65]]</f>
        <v>1.3882112848695E-2</v>
      </c>
      <c r="BP505" s="10">
        <f>3/24000000*OO[[#This Row],[124 (04JUL1985 09:00:00)-Water Temperature (C)]]*OO[[#This Row],[66]]</f>
        <v>1.7380186682089998E-2</v>
      </c>
      <c r="BQ505" s="10">
        <f>3/24000000*OO[[#This Row],[125 (04JUL1985 12:00:00)-Water Temperature (C)]]*OO[[#This Row],[67]]</f>
        <v>2.12032549079475E-2</v>
      </c>
      <c r="BR505" s="10">
        <f>3/24000000*OO[[#This Row],[126 (04JUL1985 15:00:00)-Water Temperature (C)]]*OO[[#This Row],[68]]</f>
        <v>2.5342707449054997E-2</v>
      </c>
      <c r="BS505" s="10">
        <f>3/24000000*OO[[#This Row],[127 (04JUL1985 18:00:00)-Water Temperature (C)]]*OO[[#This Row],[69]]</f>
        <v>2.95669651899375E-2</v>
      </c>
      <c r="BT505" s="10">
        <f>3/24000000*OO[[#This Row],[128 (04JUL1985 21:00:00)-Water Temperature (C)]]*OO[[#This Row],[70]]</f>
        <v>3.381632278255E-2</v>
      </c>
      <c r="BU505" s="10">
        <f>3/24000000*OO[[#This Row],[129 (05JUL1985 00:00:00)-Water Temperature (C)]]*OO[[#This Row],[71]]</f>
        <v>3.806922907285E-2</v>
      </c>
      <c r="BV505" s="10">
        <f>3/24000000*OO[[#This Row],[130 (05JUL1985 03:00:00)-Water Temperature (C)]]*OO[[#This Row],[72]]</f>
        <v>4.2268170737300007E-2</v>
      </c>
      <c r="BW505" s="10">
        <f>3/24000000*OO[[#This Row],[131 (05JUL1985 06:00:00)-Water Temperature (C)]]*OO[[#This Row],[73]]</f>
        <v>4.6381783760787498E-2</v>
      </c>
      <c r="BX505" s="10">
        <f>3/24000000*OO[[#This Row],[132 (05JUL1985 09:00:00)-Water Temperature (C)]]*OO[[#This Row],[74]]</f>
        <v>5.0715744859999995E-2</v>
      </c>
      <c r="BY505" s="10">
        <f>3/24000000*OO[[#This Row],[133 (05JUL1985 12:00:00)-Water Temperature (C)]]*OO[[#This Row],[75]]</f>
        <v>5.4709837987500003E-2</v>
      </c>
      <c r="BZ505" s="10">
        <f>3/24000000*OO[[#This Row],[134 (05JUL1985 15:00:00)-Water Temperature (C)]]*OO[[#This Row],[76]]</f>
        <v>5.8598518445525008E-2</v>
      </c>
      <c r="CA505" s="10">
        <f>3/24000000*OO[[#This Row],[135 (05JUL1985 18:00:00)-Water Temperature (C)]]*OO[[#This Row],[77]]</f>
        <v>6.2279157555562493E-2</v>
      </c>
      <c r="CB505" s="10">
        <f>3/24000000*OO[[#This Row],[136 (05JUL1985 21:00:00)-Water Temperature (C)]]*OO[[#This Row],[78]]</f>
        <v>6.5497516360000008E-2</v>
      </c>
      <c r="CC505" s="10">
        <f>3/24000000*OO[[#This Row],[137 (06JUL1985 00:00:00)-Water Temperature (C)]]*OO[[#This Row],[79]]</f>
        <v>6.8184734652899995E-2</v>
      </c>
      <c r="CD505" s="10">
        <f>3/24000000*OO[[#This Row],[138 (06JUL1985 03:00:00)-Water Temperature (C)]]*OO[[#This Row],[80]]</f>
        <v>7.0556464826662502E-2</v>
      </c>
      <c r="CE505" s="10">
        <f>3/24000000*OO[[#This Row],[139 (06JUL1985 06:00:00)-Water Temperature (C)]]*OO[[#This Row],[81]]</f>
        <v>7.2912211325249998E-2</v>
      </c>
      <c r="CF505" s="10">
        <f>3/24000000*OO[[#This Row],[140 (06JUL1985 09:00:00)-Water Temperature (C)]]*OO[[#This Row],[82]]</f>
        <v>7.5835645543174998E-2</v>
      </c>
      <c r="CG505" s="10">
        <f>3/24000000*OO[[#This Row],[141 (06JUL1985 12:00:00)-Water Temperature (C)]]*OO[[#This Row],[83]]</f>
        <v>7.8432301378249983E-2</v>
      </c>
      <c r="CH505" s="10">
        <f>3/24000000*OO[[#This Row],[142 (06JUL1985 15:00:00)-Water Temperature (C)]]*OO[[#This Row],[84]]</f>
        <v>8.0780807739187499E-2</v>
      </c>
      <c r="CI505" s="10">
        <f>3/24000000*OO[[#This Row],[143 (06JUL1985 18:00:00)-Water Temperature (C)]]*OO[[#This Row],[85]]</f>
        <v>8.29757630218E-2</v>
      </c>
      <c r="CJ505" s="10">
        <f>3/24000000*OO[[#This Row],[144 (06JUL1985 21:00:00)-Water Temperature (C)]]*OO[[#This Row],[86]]</f>
        <v>8.4357725023187502E-2</v>
      </c>
      <c r="CK505" s="10">
        <f>3/24000000*OO[[#This Row],[145 (07JUL1985 00:00:00)-Water Temperature (C)]]*OO[[#This Row],[87]]</f>
        <v>8.496797403664999E-2</v>
      </c>
      <c r="CL505" s="10">
        <f>3/24000000*OO[[#This Row],[146 (07JUL1985 03:00:00)-Water Temperature (C)]]*OO[[#This Row],[88]]</f>
        <v>8.5468148532449995E-2</v>
      </c>
      <c r="CM505" s="10">
        <f>3/24000000*OO[[#This Row],[147 (07JUL1985 06:00:00)-Water Temperature (C)]]*OO[[#This Row],[89]]</f>
        <v>8.5945968333124997E-2</v>
      </c>
      <c r="CN505" s="10">
        <f>3/24000000*OO[[#This Row],[148 (07JUL1985 09:00:00)-Water Temperature (C)]]*OO[[#This Row],[90]]</f>
        <v>8.712731133387501E-2</v>
      </c>
      <c r="CO505" s="10">
        <f>3/24000000*OO[[#This Row],[149 (07JUL1985 12:00:00)-Water Temperature (C)]]*OO[[#This Row],[91]]</f>
        <v>8.8341355948312494E-2</v>
      </c>
      <c r="CP505" s="10">
        <f>3/24000000*OO[[#This Row],[150 (07JUL1985 15:00:00)-Water Temperature (C)]]*OO[[#This Row],[92]]</f>
        <v>8.9262726136874984E-2</v>
      </c>
      <c r="CQ505" s="10">
        <f>3/24000000*OO[[#This Row],[151 (07JUL1985 18:00:00)-Water Temperature (C)]]*OO[[#This Row],[93]]</f>
        <v>8.9982402768E-2</v>
      </c>
      <c r="CR505" s="10">
        <f>3/24000000*OO[[#This Row],[152 (07JUL1985 21:00:00)-Water Temperature (C)]]*OO[[#This Row],[94]]</f>
        <v>8.9903547271275003E-2</v>
      </c>
      <c r="CS505" s="10">
        <f>3/24000000*OO[[#This Row],[153 (08JUL1985 00:00:00)-Water Temperature (C)]]*OO[[#This Row],[95]]</f>
        <v>8.9356446774274997E-2</v>
      </c>
      <c r="CT505" s="10">
        <f>3/24000000*OO[[#This Row],[154 (08JUL1985 03:00:00)-Water Temperature (C)]]*OO[[#This Row],[96]]</f>
        <v>8.8734279118062503E-2</v>
      </c>
      <c r="CU505" s="10">
        <f>3/24000000*OO[[#This Row],[155 (08JUL1985 06:00:00)-Water Temperature (C)]]*OO[[#This Row],[97]]</f>
        <v>8.8181211167999998E-2</v>
      </c>
      <c r="CV505" s="10">
        <f>3/24000000*OO[[#This Row],[156 (08JUL1985 09:00:00)-Water Temperature (C)]]*OO[[#This Row],[98]]</f>
        <v>8.7714420352874994E-2</v>
      </c>
      <c r="CW505" s="10">
        <f>3/24000000*OO[[#This Row],[157 (08JUL1985 12:00:00)-Water Temperature (C)]]*OO[[#This Row],[99]]</f>
        <v>8.7688008462049993E-2</v>
      </c>
    </row>
    <row r="506" spans="1:101" x14ac:dyDescent="0.35">
      <c r="A506" t="s">
        <v>513</v>
      </c>
      <c r="B506">
        <v>838.55349999999999</v>
      </c>
      <c r="C506" s="10">
        <f>3/24*OO[[#This Row],[59 (26JUN1985 06:00:00)-Water Temperature (C)]]*OO[[#This Row],[1]]/SUM(OO[1])</f>
        <v>0</v>
      </c>
      <c r="D506" s="10">
        <f>3/24*OO[[#This Row],[60 (26JUN1985 09:00:00)-Water Temperature (C)]]*OO[[#This Row],[2]]/SUM(OO[2])</f>
        <v>0</v>
      </c>
      <c r="E506" s="10">
        <f>3/24*OO[[#This Row],[61 (26JUN1985 12:00:00)-Water Temperature (C)]]*OO[[#This Row],[3]]/SUM(OO[3])</f>
        <v>0</v>
      </c>
      <c r="F506" s="10">
        <f>3/24*OO[[#This Row],[62 (26JUN1985 15:00:00)-Water Temperature (C)]]*OO[[#This Row],[4]]/SUM(OO[4])</f>
        <v>0</v>
      </c>
      <c r="G506" s="10">
        <f>3/24*OO[[#This Row],[63 (26JUN1985 18:00:00)-Water Temperature (C)]]*OO[[#This Row],[5]]/SUM(OO[5])</f>
        <v>0</v>
      </c>
      <c r="H506" s="10">
        <f>3/24*OO[[#This Row],[64 (26JUN1985 21:00:00)-Water Temperature (C)]]*OO[[#This Row],[6]]/SUM(OO[6])</f>
        <v>0</v>
      </c>
      <c r="I506" s="10">
        <f>3/24*OO[[#This Row],[65 (27JUN1985 00:00:00)-Water Temperature (C)]]*OO[[#This Row],[7]]/SUM(OO[7])</f>
        <v>0</v>
      </c>
      <c r="J506" s="10">
        <f>3/24*OO[[#This Row],[66 (27JUN1985 03:00:00)-Water Temperature (C)]]*OO[[#This Row],[8]]/SUM(OO[8])</f>
        <v>0</v>
      </c>
      <c r="K506" s="10">
        <f>3/24*OO[[#This Row],[67 (27JUN1985 06:00:00)-Water Temperature (C)]]*OO[[#This Row],[9]]/SUM(OO[9])</f>
        <v>0</v>
      </c>
      <c r="L506" s="10">
        <f>3/24*OO[[#This Row],[68 (27JUN1985 09:00:00)-Water Temperature (C)]]*OO[[#This Row],[10]]/SUM(OO[10])</f>
        <v>0</v>
      </c>
      <c r="M506" s="10">
        <f>3/24*OO[[#This Row],[69 (27JUN1985 12:00:00)-Water Temperature (C)]]*OO[[#This Row],[11]]/SUM(OO[11])</f>
        <v>0</v>
      </c>
      <c r="N506" s="10">
        <f>3/24*OO[[#This Row],[70 (27JUN1985 15:00:00)-Water Temperature (C)]]*OO[[#This Row],[12]]/SUM(OO[12])</f>
        <v>0</v>
      </c>
      <c r="O506" s="10">
        <f>3/24*OO[[#This Row],[71 (27JUN1985 18:00:00)-Water Temperature (C)]]*OO[[#This Row],[13]]/SUM(OO[13])</f>
        <v>0</v>
      </c>
      <c r="P506" s="10">
        <f>3/24*OO[[#This Row],[72 (27JUN1985 21:00:00)-Water Temperature (C)]]*OO[[#This Row],[14]]/SUM(OO[14])</f>
        <v>0</v>
      </c>
      <c r="Q506" s="10">
        <f>3/24*OO[[#This Row],[73 (28JUN1985 00:00:00)-Water Temperature (C)]]*OO[[#This Row],[15]]/SUM(OO[15])</f>
        <v>0</v>
      </c>
      <c r="R506" s="10">
        <f>3/24*OO[[#This Row],[74 (28JUN1985 03:00:00)-Water Temperature (C)]]*OO[[#This Row],[16]]/SUM(OO[16])</f>
        <v>0</v>
      </c>
      <c r="S506" s="10">
        <f>3/24*OO[[#This Row],[75 (28JUN1985 06:00:00)-Water Temperature (C)]]*OO[[#This Row],[17]]/SUM(OO[17])</f>
        <v>0</v>
      </c>
      <c r="T506" s="10">
        <f>3/24*OO[[#This Row],[76 (28JUN1985 09:00:00)-Water Temperature (C)]]*OO[[#This Row],[18]]/SUM(OO[18])</f>
        <v>0</v>
      </c>
      <c r="U506" s="10">
        <f>3/24*OO[[#This Row],[77 (28JUN1985 12:00:00)-Water Temperature (C)]]*OO[[#This Row],[19]]/SUM(OO[19])</f>
        <v>0</v>
      </c>
      <c r="V506" s="10">
        <f>3/24000000*OO[[#This Row],[78 (28JUN1985 15:00:00)-Water Temperature (C)]]*OO[[#This Row],[20]]</f>
        <v>0</v>
      </c>
      <c r="W506" s="10">
        <f>3/24000000*OO[[#This Row],[79 (28JUN1985 18:00:00)-Water Temperature (C)]]*OO[[#This Row],[21]]</f>
        <v>0</v>
      </c>
      <c r="X506" s="10">
        <f>3/24000000*OO[[#This Row],[80 (28JUN1985 21:00:00)-Water Temperature (C)]]*OO[[#This Row],[22]]</f>
        <v>0</v>
      </c>
      <c r="Y506" s="10">
        <f>3/24000000*OO[[#This Row],[81 (29JUN1985 00:00:00)-Water Temperature (C)]]*OO[[#This Row],[23]]</f>
        <v>0</v>
      </c>
      <c r="Z506" s="10">
        <f>3/24000000*OO[[#This Row],[82 (29JUN1985 03:00:00)-Water Temperature (C)]]*OO[[#This Row],[24]]</f>
        <v>0</v>
      </c>
      <c r="AA506" s="10">
        <f>3/24000000*OO[[#This Row],[83 (29JUN1985 06:00:00)-Water Temperature (C)]]*OO[[#This Row],[25]]</f>
        <v>0</v>
      </c>
      <c r="AB506" s="10">
        <f>3/24000000*OO[[#This Row],[84 (29JUN1985 09:00:00)-Water Temperature (C)]]*OO[[#This Row],[26]]</f>
        <v>0</v>
      </c>
      <c r="AC506" s="10">
        <f>3/24000000*OO[[#This Row],[85 (29JUN1985 12:00:00)-Water Temperature (C)]]*OO[[#This Row],[27]]</f>
        <v>0</v>
      </c>
      <c r="AD506" s="10">
        <f>3/24000000*OO[[#This Row],[86 (29JUN1985 15:00:00)-Water Temperature (C)]]*OO[[#This Row],[28]]</f>
        <v>0</v>
      </c>
      <c r="AE506" s="10">
        <f>3/24000000*OO[[#This Row],[88 (29JUN1985 21:00:00)-Water Temperature (C)]]*OO[[#This Row],[30]]</f>
        <v>2.0666063444752498E-43</v>
      </c>
      <c r="AF506" s="10">
        <f>3/24000000*OO[[#This Row],[88 (29JUN1985 21:00:00)-Water Temperature (C)]]*OO[[#This Row],[30]]</f>
        <v>2.0666063444752498E-43</v>
      </c>
      <c r="AG506" s="10">
        <f>3/24000000*OO[[#This Row],[89 (30JUN1985 00:00:00)-Water Temperature (C)]]*OO[[#This Row],[31]]</f>
        <v>6.2311208745099995E-39</v>
      </c>
      <c r="AH506" s="10">
        <f>3/24000000*OO[[#This Row],[90 (30JUN1985 03:00:00)-Water Temperature (C)]]*OO[[#This Row],[32]]</f>
        <v>4.620792627425E-35</v>
      </c>
      <c r="AI506" s="10">
        <f>3/24000000*OO[[#This Row],[91 (30JUN1985 06:00:00)-Water Temperature (C)]]*OO[[#This Row],[33]]</f>
        <v>1.1193792732439999E-31</v>
      </c>
      <c r="AJ506" s="10">
        <f>3/24000000*OO[[#This Row],[92 (30JUN1985 09:00:00)-Water Temperature (C)]]*OO[[#This Row],[34]]</f>
        <v>1.1012259331049998E-28</v>
      </c>
      <c r="AK506" s="10">
        <f>3/24000000*OO[[#This Row],[93 (30JUN1985 12:00:00)-Water Temperature (C)]]*OO[[#This Row],[35]]</f>
        <v>5.083199440949999E-26</v>
      </c>
      <c r="AL506" s="10">
        <f>3/24000000*OO[[#This Row],[94 (30JUN1985 15:00:00)-Water Temperature (C)]]*OO[[#This Row],[36]]</f>
        <v>1.2271625607215E-23</v>
      </c>
      <c r="AM506" s="10">
        <f>3/24000000*OO[[#This Row],[95 (30JUN1985 18:00:00)-Water Temperature (C)]]*OO[[#This Row],[37]]</f>
        <v>1.6822289191455002E-21</v>
      </c>
      <c r="AN506" s="10">
        <f>3/24000000*OO[[#This Row],[96 (30JUN1985 21:00:00)-Water Temperature (C)]]*OO[[#This Row],[38]]</f>
        <v>1.4047528567526251E-19</v>
      </c>
      <c r="AO506" s="10">
        <f>3/24000000*OO[[#This Row],[97 (01JUL1985 00:00:00)-Water Temperature (C)]]*OO[[#This Row],[39]]</f>
        <v>7.5998498727187494E-18</v>
      </c>
      <c r="AP506" s="10">
        <f>3/24000000*OO[[#This Row],[98 (01JUL1985 03:00:00)-Water Temperature (C)]]*OO[[#This Row],[40]]</f>
        <v>2.8016879692499997E-16</v>
      </c>
      <c r="AQ506" s="10">
        <f>3/24000000*OO[[#This Row],[99 (01JUL1985 06:00:00)-Water Temperature (C)]]*OO[[#This Row],[41]]</f>
        <v>7.3730464386074996E-15</v>
      </c>
      <c r="AR506" s="10">
        <f>3/24000000*OO[[#This Row],[100 (01JUL1985 09:00:00)-Water Temperature (C)]]*OO[[#This Row],[42]]</f>
        <v>1.4465429976318749E-13</v>
      </c>
      <c r="AS506" s="10">
        <f>3/24000000*OO[[#This Row],[101 (01JUL1985 12:00:00)-Water Temperature (C)]]*OO[[#This Row],[43]]</f>
        <v>2.1430656566261246E-12</v>
      </c>
      <c r="AT506" s="10">
        <f>3/24000000*OO[[#This Row],[102 (01JUL1985 15:00:00)-Water Temperature (C)]]*OO[[#This Row],[44]]</f>
        <v>2.4584922391522499E-11</v>
      </c>
      <c r="AU506" s="10">
        <f>3/24000000*OO[[#This Row],[103 (01JUL1985 18:00:00)-Water Temperature (C)]]*OO[[#This Row],[45]]</f>
        <v>2.2335146570499996E-10</v>
      </c>
      <c r="AV506" s="10">
        <f>3/24000000*OO[[#This Row],[104 (01JUL1985 21:00:00)-Water Temperature (C)]]*OO[[#This Row],[46]]</f>
        <v>1.6429369089712502E-9</v>
      </c>
      <c r="AW506" s="10">
        <f>3/24000000*OO[[#This Row],[105 (02JUL1985 00:00:00)-Water Temperature (C)]]*OO[[#This Row],[47]]</f>
        <v>9.9810823865399996E-9</v>
      </c>
      <c r="AX506" s="10">
        <f>3/24000000*OO[[#This Row],[106 (02JUL1985 03:00:00)-Water Temperature (C)]]*OO[[#This Row],[48]]</f>
        <v>5.096771825827499E-8</v>
      </c>
      <c r="AY506" s="10">
        <f>3/24000000*OO[[#This Row],[107 (02JUL1985 06:00:00)-Water Temperature (C)]]*OO[[#This Row],[49]]</f>
        <v>2.2323969965219999E-7</v>
      </c>
      <c r="AZ506" s="10">
        <f>3/24000000*OO[[#This Row],[108 (02JUL1985 09:00:00)-Water Temperature (C)]]*OO[[#This Row],[50]]</f>
        <v>8.5835417288224993E-7</v>
      </c>
      <c r="BA506" s="10">
        <f>3/24000000*OO[[#This Row],[109 (02JUL1985 12:00:00)-Water Temperature (C)]]*OO[[#This Row],[51]]</f>
        <v>2.8924073550500001E-6</v>
      </c>
      <c r="BB506" s="10">
        <f>3/24000000*OO[[#This Row],[110 (02JUL1985 15:00:00)-Water Temperature (C)]]*OO[[#This Row],[52]]</f>
        <v>8.6386662696399989E-6</v>
      </c>
      <c r="BC506" s="10">
        <f>3/24000000*OO[[#This Row],[111 (02JUL1985 18:00:00)-Water Temperature (C)]]*OO[[#This Row],[53]]</f>
        <v>2.313939009223375E-5</v>
      </c>
      <c r="BD506" s="10">
        <f>3/24000000*OO[[#This Row],[112 (02JUL1985 21:00:00)-Water Temperature (C)]]*OO[[#This Row],[54]]</f>
        <v>5.5949857273199994E-5</v>
      </c>
      <c r="BE506" s="10">
        <f>3/24000000*OO[[#This Row],[113 (03JUL1985 00:00:00)-Water Temperature (C)]]*OO[[#This Row],[55]]</f>
        <v>1.2306688245500001E-4</v>
      </c>
      <c r="BF506" s="10">
        <f>3/24000000*OO[[#This Row],[114 (03JUL1985 03:00:00)-Water Temperature (C)]]*OO[[#This Row],[56]]</f>
        <v>2.49566141412E-4</v>
      </c>
      <c r="BG506" s="10">
        <f>3/24000000*OO[[#This Row],[115 (03JUL1985 06:00:00)-Water Temperature (C)]]*OO[[#This Row],[57]]</f>
        <v>4.7108406258899999E-4</v>
      </c>
      <c r="BH506" s="10">
        <f>3/24000000*OO[[#This Row],[116 (03JUL1985 09:00:00)-Water Temperature (C)]]*OO[[#This Row],[58]]</f>
        <v>8.4080664428437502E-4</v>
      </c>
      <c r="BI506" s="10">
        <f>3/24000000*OO[[#This Row],[117 (03JUL1985 12:00:00)-Water Temperature (C)]]*OO[[#This Row],[59]]</f>
        <v>1.4190448349121248E-3</v>
      </c>
      <c r="BJ506" s="10">
        <f>3/24000000*OO[[#This Row],[118 (03JUL1985 15:00:00)-Water Temperature (C)]]*OO[[#This Row],[60]]</f>
        <v>2.266374875587875E-3</v>
      </c>
      <c r="BK506" s="10">
        <f>3/24000000*OO[[#This Row],[119 (03JUL1985 18:00:00)-Water Temperature (C)]]*OO[[#This Row],[61]]</f>
        <v>3.4437016820549997E-3</v>
      </c>
      <c r="BL506" s="10">
        <f>3/24000000*OO[[#This Row],[120 (03JUL1985 21:00:00)-Water Temperature (C)]]*OO[[#This Row],[62]]</f>
        <v>4.9731936087499999E-3</v>
      </c>
      <c r="BM506" s="10">
        <f>3/24000000*OO[[#This Row],[121 (04JUL1985 00:00:00)-Water Temperature (C)]]*OO[[#This Row],[63]]</f>
        <v>6.8746266571125007E-3</v>
      </c>
      <c r="BN506" s="10">
        <f>3/24000000*OO[[#This Row],[122 (04JUL1985 03:00:00)-Water Temperature (C)]]*OO[[#This Row],[64]]</f>
        <v>9.1801981378799996E-3</v>
      </c>
      <c r="BO506" s="10">
        <f>3/24000000*OO[[#This Row],[123 (04JUL1985 06:00:00)-Water Temperature (C)]]*OO[[#This Row],[65]]</f>
        <v>1.1903374610499999E-2</v>
      </c>
      <c r="BP506" s="10">
        <f>3/24000000*OO[[#This Row],[124 (04JUL1985 09:00:00)-Water Temperature (C)]]*OO[[#This Row],[66]]</f>
        <v>1.51071395756875E-2</v>
      </c>
      <c r="BQ506" s="10">
        <f>3/24000000*OO[[#This Row],[125 (04JUL1985 12:00:00)-Water Temperature (C)]]*OO[[#This Row],[67]]</f>
        <v>1.8672727816319998E-2</v>
      </c>
      <c r="BR506" s="10">
        <f>3/24000000*OO[[#This Row],[126 (04JUL1985 15:00:00)-Water Temperature (C)]]*OO[[#This Row],[68]]</f>
        <v>2.2593291723112498E-2</v>
      </c>
      <c r="BS506" s="10">
        <f>3/24000000*OO[[#This Row],[127 (04JUL1985 18:00:00)-Water Temperature (C)]]*OO[[#This Row],[69]]</f>
        <v>2.666956642258125E-2</v>
      </c>
      <c r="BT506" s="10">
        <f>3/24000000*OO[[#This Row],[128 (04JUL1985 21:00:00)-Water Temperature (C)]]*OO[[#This Row],[70]]</f>
        <v>3.0839031035224999E-2</v>
      </c>
      <c r="BU506" s="10">
        <f>3/24000000*OO[[#This Row],[129 (05JUL1985 00:00:00)-Water Temperature (C)]]*OO[[#This Row],[71]]</f>
        <v>3.5076833610312504E-2</v>
      </c>
      <c r="BV506" s="10">
        <f>3/24000000*OO[[#This Row],[130 (05JUL1985 03:00:00)-Water Temperature (C)]]*OO[[#This Row],[72]]</f>
        <v>3.9326017121724996E-2</v>
      </c>
      <c r="BW506" s="10">
        <f>3/24000000*OO[[#This Row],[131 (05JUL1985 06:00:00)-Water Temperature (C)]]*OO[[#This Row],[73]]</f>
        <v>4.3548115110499996E-2</v>
      </c>
      <c r="BX506" s="10">
        <f>3/24000000*OO[[#This Row],[132 (05JUL1985 09:00:00)-Water Temperature (C)]]*OO[[#This Row],[74]]</f>
        <v>4.8018407235824997E-2</v>
      </c>
      <c r="BY506" s="10">
        <f>3/24000000*OO[[#This Row],[133 (05JUL1985 12:00:00)-Water Temperature (C)]]*OO[[#This Row],[75]]</f>
        <v>5.2223903029199999E-2</v>
      </c>
      <c r="BZ506" s="10">
        <f>3/24000000*OO[[#This Row],[134 (05JUL1985 15:00:00)-Water Temperature (C)]]*OO[[#This Row],[76]]</f>
        <v>5.6357099971374995E-2</v>
      </c>
      <c r="CA506" s="10">
        <f>3/24000000*OO[[#This Row],[135 (05JUL1985 18:00:00)-Water Temperature (C)]]*OO[[#This Row],[77]]</f>
        <v>6.0324941797674995E-2</v>
      </c>
      <c r="CB506" s="10">
        <f>3/24000000*OO[[#This Row],[136 (05JUL1985 21:00:00)-Water Temperature (C)]]*OO[[#This Row],[78]]</f>
        <v>6.3877150170262506E-2</v>
      </c>
      <c r="CC506" s="10">
        <f>3/24000000*OO[[#This Row],[137 (06JUL1985 00:00:00)-Water Temperature (C)]]*OO[[#This Row],[79]]</f>
        <v>6.6926652198787503E-2</v>
      </c>
      <c r="CD506" s="10">
        <f>3/24000000*OO[[#This Row],[138 (06JUL1985 03:00:00)-Water Temperature (C)]]*OO[[#This Row],[80]]</f>
        <v>6.9672687336000003E-2</v>
      </c>
      <c r="CE506" s="10">
        <f>3/24000000*OO[[#This Row],[139 (06JUL1985 06:00:00)-Water Temperature (C)]]*OO[[#This Row],[81]]</f>
        <v>7.2399342145112511E-2</v>
      </c>
      <c r="CF506" s="10">
        <f>3/24000000*OO[[#This Row],[140 (06JUL1985 09:00:00)-Water Temperature (C)]]*OO[[#This Row],[82]]</f>
        <v>7.5686441208624999E-2</v>
      </c>
      <c r="CG506" s="10">
        <f>3/24000000*OO[[#This Row],[141 (06JUL1985 12:00:00)-Water Temperature (C)]]*OO[[#This Row],[83]]</f>
        <v>7.8673293705300004E-2</v>
      </c>
      <c r="CH506" s="10">
        <f>3/24000000*OO[[#This Row],[142 (06JUL1985 15:00:00)-Water Temperature (C)]]*OO[[#This Row],[84]]</f>
        <v>8.1407321549362491E-2</v>
      </c>
      <c r="CI506" s="10">
        <f>3/24000000*OO[[#This Row],[143 (06JUL1985 18:00:00)-Water Temperature (C)]]*OO[[#This Row],[85]]</f>
        <v>8.399290581412501E-2</v>
      </c>
      <c r="CJ506" s="10">
        <f>3/24000000*OO[[#This Row],[144 (06JUL1985 21:00:00)-Water Temperature (C)]]*OO[[#This Row],[86]]</f>
        <v>8.5771062668399997E-2</v>
      </c>
      <c r="CK506" s="10">
        <f>3/24000000*OO[[#This Row],[145 (07JUL1985 00:00:00)-Water Temperature (C)]]*OO[[#This Row],[87]]</f>
        <v>8.6752073024549986E-2</v>
      </c>
      <c r="CL506" s="10">
        <f>3/24000000*OO[[#This Row],[146 (07JUL1985 03:00:00)-Water Temperature (C)]]*OO[[#This Row],[88]]</f>
        <v>8.7603602842124997E-2</v>
      </c>
      <c r="CM506" s="10">
        <f>3/24000000*OO[[#This Row],[147 (07JUL1985 06:00:00)-Water Temperature (C)]]*OO[[#This Row],[89]]</f>
        <v>8.8411757040200004E-2</v>
      </c>
      <c r="CN506" s="10">
        <f>3/24000000*OO[[#This Row],[148 (07JUL1985 09:00:00)-Water Temperature (C)]]*OO[[#This Row],[90]]</f>
        <v>8.99227305314E-2</v>
      </c>
      <c r="CO506" s="10">
        <f>3/24000000*OO[[#This Row],[149 (07JUL1985 12:00:00)-Water Temperature (C)]]*OO[[#This Row],[91]]</f>
        <v>9.1468013188037503E-2</v>
      </c>
      <c r="CP506" s="10">
        <f>3/24000000*OO[[#This Row],[150 (07JUL1985 15:00:00)-Water Temperature (C)]]*OO[[#This Row],[92]]</f>
        <v>9.2710114172899982E-2</v>
      </c>
      <c r="CQ506" s="10">
        <f>3/24000000*OO[[#This Row],[151 (07JUL1985 18:00:00)-Water Temperature (C)]]*OO[[#This Row],[93]]</f>
        <v>9.3736236536212492E-2</v>
      </c>
      <c r="CR506" s="10">
        <f>3/24000000*OO[[#This Row],[152 (07JUL1985 21:00:00)-Water Temperature (C)]]*OO[[#This Row],[94]]</f>
        <v>9.3936768282399996E-2</v>
      </c>
      <c r="CS506" s="10">
        <f>3/24000000*OO[[#This Row],[153 (08JUL1985 00:00:00)-Water Temperature (C)]]*OO[[#This Row],[95]]</f>
        <v>9.3627040949849985E-2</v>
      </c>
      <c r="CT506" s="10">
        <f>3/24000000*OO[[#This Row],[154 (08JUL1985 03:00:00)-Water Temperature (C)]]*OO[[#This Row],[96]]</f>
        <v>9.3221342369474991E-2</v>
      </c>
      <c r="CU506" s="10">
        <f>3/24000000*OO[[#This Row],[155 (08JUL1985 06:00:00)-Water Temperature (C)]]*OO[[#This Row],[97]]</f>
        <v>9.2869866496E-2</v>
      </c>
      <c r="CV506" s="10">
        <f>3/24000000*OO[[#This Row],[156 (08JUL1985 09:00:00)-Water Temperature (C)]]*OO[[#This Row],[98]]</f>
        <v>9.2594464202349999E-2</v>
      </c>
      <c r="CW506" s="10">
        <f>3/24000000*OO[[#This Row],[157 (08JUL1985 12:00:00)-Water Temperature (C)]]*OO[[#This Row],[99]]</f>
        <v>9.2766171665175007E-2</v>
      </c>
    </row>
    <row r="507" spans="1:101" x14ac:dyDescent="0.35">
      <c r="A507" t="s">
        <v>514</v>
      </c>
      <c r="B507">
        <v>847.9384</v>
      </c>
      <c r="C507" s="10">
        <f>3/24*OO[[#This Row],[59 (26JUN1985 06:00:00)-Water Temperature (C)]]*OO[[#This Row],[1]]/SUM(OO[1])</f>
        <v>0</v>
      </c>
      <c r="D507" s="10">
        <f>3/24*OO[[#This Row],[60 (26JUN1985 09:00:00)-Water Temperature (C)]]*OO[[#This Row],[2]]/SUM(OO[2])</f>
        <v>0</v>
      </c>
      <c r="E507" s="10">
        <f>3/24*OO[[#This Row],[61 (26JUN1985 12:00:00)-Water Temperature (C)]]*OO[[#This Row],[3]]/SUM(OO[3])</f>
        <v>0</v>
      </c>
      <c r="F507" s="10">
        <f>3/24*OO[[#This Row],[62 (26JUN1985 15:00:00)-Water Temperature (C)]]*OO[[#This Row],[4]]/SUM(OO[4])</f>
        <v>0</v>
      </c>
      <c r="G507" s="10">
        <f>3/24*OO[[#This Row],[63 (26JUN1985 18:00:00)-Water Temperature (C)]]*OO[[#This Row],[5]]/SUM(OO[5])</f>
        <v>0</v>
      </c>
      <c r="H507" s="10">
        <f>3/24*OO[[#This Row],[64 (26JUN1985 21:00:00)-Water Temperature (C)]]*OO[[#This Row],[6]]/SUM(OO[6])</f>
        <v>0</v>
      </c>
      <c r="I507" s="10">
        <f>3/24*OO[[#This Row],[65 (27JUN1985 00:00:00)-Water Temperature (C)]]*OO[[#This Row],[7]]/SUM(OO[7])</f>
        <v>0</v>
      </c>
      <c r="J507" s="10">
        <f>3/24*OO[[#This Row],[66 (27JUN1985 03:00:00)-Water Temperature (C)]]*OO[[#This Row],[8]]/SUM(OO[8])</f>
        <v>0</v>
      </c>
      <c r="K507" s="10">
        <f>3/24*OO[[#This Row],[67 (27JUN1985 06:00:00)-Water Temperature (C)]]*OO[[#This Row],[9]]/SUM(OO[9])</f>
        <v>0</v>
      </c>
      <c r="L507" s="10">
        <f>3/24*OO[[#This Row],[68 (27JUN1985 09:00:00)-Water Temperature (C)]]*OO[[#This Row],[10]]/SUM(OO[10])</f>
        <v>0</v>
      </c>
      <c r="M507" s="10">
        <f>3/24*OO[[#This Row],[69 (27JUN1985 12:00:00)-Water Temperature (C)]]*OO[[#This Row],[11]]/SUM(OO[11])</f>
        <v>0</v>
      </c>
      <c r="N507" s="10">
        <f>3/24*OO[[#This Row],[70 (27JUN1985 15:00:00)-Water Temperature (C)]]*OO[[#This Row],[12]]/SUM(OO[12])</f>
        <v>0</v>
      </c>
      <c r="O507" s="10">
        <f>3/24*OO[[#This Row],[71 (27JUN1985 18:00:00)-Water Temperature (C)]]*OO[[#This Row],[13]]/SUM(OO[13])</f>
        <v>0</v>
      </c>
      <c r="P507" s="10">
        <f>3/24*OO[[#This Row],[72 (27JUN1985 21:00:00)-Water Temperature (C)]]*OO[[#This Row],[14]]/SUM(OO[14])</f>
        <v>0</v>
      </c>
      <c r="Q507" s="10">
        <f>3/24*OO[[#This Row],[73 (28JUN1985 00:00:00)-Water Temperature (C)]]*OO[[#This Row],[15]]/SUM(OO[15])</f>
        <v>0</v>
      </c>
      <c r="R507" s="10">
        <f>3/24*OO[[#This Row],[74 (28JUN1985 03:00:00)-Water Temperature (C)]]*OO[[#This Row],[16]]/SUM(OO[16])</f>
        <v>0</v>
      </c>
      <c r="S507" s="10">
        <f>3/24*OO[[#This Row],[75 (28JUN1985 06:00:00)-Water Temperature (C)]]*OO[[#This Row],[17]]/SUM(OO[17])</f>
        <v>0</v>
      </c>
      <c r="T507" s="10">
        <f>3/24*OO[[#This Row],[76 (28JUN1985 09:00:00)-Water Temperature (C)]]*OO[[#This Row],[18]]/SUM(OO[18])</f>
        <v>0</v>
      </c>
      <c r="U507" s="10">
        <f>3/24*OO[[#This Row],[77 (28JUN1985 12:00:00)-Water Temperature (C)]]*OO[[#This Row],[19]]/SUM(OO[19])</f>
        <v>0</v>
      </c>
      <c r="V507" s="10">
        <f>3/24000000*OO[[#This Row],[78 (28JUN1985 15:00:00)-Water Temperature (C)]]*OO[[#This Row],[20]]</f>
        <v>0</v>
      </c>
      <c r="W507" s="10">
        <f>3/24000000*OO[[#This Row],[79 (28JUN1985 18:00:00)-Water Temperature (C)]]*OO[[#This Row],[21]]</f>
        <v>0</v>
      </c>
      <c r="X507" s="10">
        <f>3/24000000*OO[[#This Row],[80 (28JUN1985 21:00:00)-Water Temperature (C)]]*OO[[#This Row],[22]]</f>
        <v>0</v>
      </c>
      <c r="Y507" s="10">
        <f>3/24000000*OO[[#This Row],[81 (29JUN1985 00:00:00)-Water Temperature (C)]]*OO[[#This Row],[23]]</f>
        <v>0</v>
      </c>
      <c r="Z507" s="10">
        <f>3/24000000*OO[[#This Row],[82 (29JUN1985 03:00:00)-Water Temperature (C)]]*OO[[#This Row],[24]]</f>
        <v>0</v>
      </c>
      <c r="AA507" s="10">
        <f>3/24000000*OO[[#This Row],[83 (29JUN1985 06:00:00)-Water Temperature (C)]]*OO[[#This Row],[25]]</f>
        <v>0</v>
      </c>
      <c r="AB507" s="10">
        <f>3/24000000*OO[[#This Row],[84 (29JUN1985 09:00:00)-Water Temperature (C)]]*OO[[#This Row],[26]]</f>
        <v>0</v>
      </c>
      <c r="AC507" s="10">
        <f>3/24000000*OO[[#This Row],[85 (29JUN1985 12:00:00)-Water Temperature (C)]]*OO[[#This Row],[27]]</f>
        <v>0</v>
      </c>
      <c r="AD507" s="10">
        <f>3/24000000*OO[[#This Row],[86 (29JUN1985 15:00:00)-Water Temperature (C)]]*OO[[#This Row],[28]]</f>
        <v>0</v>
      </c>
      <c r="AE507" s="10">
        <f>3/24000000*OO[[#This Row],[88 (29JUN1985 21:00:00)-Water Temperature (C)]]*OO[[#This Row],[30]]</f>
        <v>5.2448154041500003E-44</v>
      </c>
      <c r="AF507" s="10">
        <f>3/24000000*OO[[#This Row],[88 (29JUN1985 21:00:00)-Water Temperature (C)]]*OO[[#This Row],[30]]</f>
        <v>5.2448154041500003E-44</v>
      </c>
      <c r="AG507" s="10">
        <f>3/24000000*OO[[#This Row],[89 (30JUN1985 00:00:00)-Water Temperature (C)]]*OO[[#This Row],[31]]</f>
        <v>1.7280695428295001E-39</v>
      </c>
      <c r="AH507" s="10">
        <f>3/24000000*OO[[#This Row],[90 (30JUN1985 03:00:00)-Water Temperature (C)]]*OO[[#This Row],[32]]</f>
        <v>1.3863118135199998E-35</v>
      </c>
      <c r="AI507" s="10">
        <f>3/24000000*OO[[#This Row],[91 (30JUN1985 06:00:00)-Water Temperature (C)]]*OO[[#This Row],[33]]</f>
        <v>3.5987894546824999E-32</v>
      </c>
      <c r="AJ507" s="10">
        <f>3/24000000*OO[[#This Row],[92 (30JUN1985 09:00:00)-Water Temperature (C)]]*OO[[#This Row],[34]]</f>
        <v>3.7761385303124997E-29</v>
      </c>
      <c r="AK507" s="10">
        <f>3/24000000*OO[[#This Row],[93 (30JUN1985 12:00:00)-Water Temperature (C)]]*OO[[#This Row],[35]]</f>
        <v>1.8476821645090002E-26</v>
      </c>
      <c r="AL507" s="10">
        <f>3/24000000*OO[[#This Row],[94 (30JUN1985 15:00:00)-Water Temperature (C)]]*OO[[#This Row],[36]]</f>
        <v>4.7084229204749997E-24</v>
      </c>
      <c r="AM507" s="10">
        <f>3/24000000*OO[[#This Row],[95 (30JUN1985 18:00:00)-Water Temperature (C)]]*OO[[#This Row],[37]]</f>
        <v>6.7891423558499999E-22</v>
      </c>
      <c r="AN507" s="10">
        <f>3/24000000*OO[[#This Row],[96 (30JUN1985 21:00:00)-Water Temperature (C)]]*OO[[#This Row],[38]]</f>
        <v>5.9441235077812504E-20</v>
      </c>
      <c r="AO507" s="10">
        <f>3/24000000*OO[[#This Row],[97 (01JUL1985 00:00:00)-Water Temperature (C)]]*OO[[#This Row],[39]]</f>
        <v>3.361566225325E-18</v>
      </c>
      <c r="AP507" s="10">
        <f>3/24000000*OO[[#This Row],[98 (01JUL1985 03:00:00)-Water Temperature (C)]]*OO[[#This Row],[40]]</f>
        <v>1.2921108392159999E-16</v>
      </c>
      <c r="AQ507" s="10">
        <f>3/24000000*OO[[#This Row],[99 (01JUL1985 06:00:00)-Water Temperature (C)]]*OO[[#This Row],[41]]</f>
        <v>3.5364774805799996E-15</v>
      </c>
      <c r="AR507" s="10">
        <f>3/24000000*OO[[#This Row],[100 (01JUL1985 09:00:00)-Water Temperature (C)]]*OO[[#This Row],[42]]</f>
        <v>7.2020444061124995E-14</v>
      </c>
      <c r="AS507" s="10">
        <f>3/24000000*OO[[#This Row],[101 (01JUL1985 12:00:00)-Water Temperature (C)]]*OO[[#This Row],[43]]</f>
        <v>1.106457063504125E-12</v>
      </c>
      <c r="AT507" s="10">
        <f>3/24000000*OO[[#This Row],[102 (01JUL1985 15:00:00)-Water Temperature (C)]]*OO[[#This Row],[44]]</f>
        <v>1.314125436763625E-11</v>
      </c>
      <c r="AU507" s="10">
        <f>3/24000000*OO[[#This Row],[103 (01JUL1985 18:00:00)-Water Temperature (C)]]*OO[[#This Row],[45]]</f>
        <v>1.2343296112289999E-10</v>
      </c>
      <c r="AV507" s="10">
        <f>3/24000000*OO[[#This Row],[104 (01JUL1985 21:00:00)-Water Temperature (C)]]*OO[[#This Row],[46]]</f>
        <v>9.3753348042600004E-10</v>
      </c>
      <c r="AW507" s="10">
        <f>3/24000000*OO[[#This Row],[105 (02JUL1985 00:00:00)-Water Temperature (C)]]*OO[[#This Row],[47]]</f>
        <v>5.8743680399999994E-9</v>
      </c>
      <c r="AX507" s="10">
        <f>3/24000000*OO[[#This Row],[106 (02JUL1985 03:00:00)-Water Temperature (C)]]*OO[[#This Row],[48]]</f>
        <v>3.0900720504362496E-8</v>
      </c>
      <c r="AY507" s="10">
        <f>3/24000000*OO[[#This Row],[107 (02JUL1985 06:00:00)-Water Temperature (C)]]*OO[[#This Row],[49]]</f>
        <v>1.3921439411546249E-7</v>
      </c>
      <c r="AZ507" s="10">
        <f>3/24000000*OO[[#This Row],[108 (02JUL1985 09:00:00)-Water Temperature (C)]]*OO[[#This Row],[50]]</f>
        <v>5.4978295837500004E-7</v>
      </c>
      <c r="BA507" s="10">
        <f>3/24000000*OO[[#This Row],[109 (02JUL1985 12:00:00)-Water Temperature (C)]]*OO[[#This Row],[51]]</f>
        <v>1.9017672403749998E-6</v>
      </c>
      <c r="BB507" s="10">
        <f>3/24000000*OO[[#This Row],[110 (02JUL1985 15:00:00)-Water Temperature (C)]]*OO[[#This Row],[52]]</f>
        <v>5.8240967154299996E-6</v>
      </c>
      <c r="BC507" s="10">
        <f>3/24000000*OO[[#This Row],[111 (02JUL1985 18:00:00)-Water Temperature (C)]]*OO[[#This Row],[53]]</f>
        <v>1.5978440507399998E-5</v>
      </c>
      <c r="BD507" s="10">
        <f>3/24000000*OO[[#This Row],[112 (02JUL1985 21:00:00)-Water Temperature (C)]]*OO[[#This Row],[54]]</f>
        <v>3.9538770481687498E-5</v>
      </c>
      <c r="BE507" s="10">
        <f>3/24000000*OO[[#This Row],[113 (03JUL1985 00:00:00)-Water Temperature (C)]]*OO[[#This Row],[55]]</f>
        <v>8.8916877586924992E-5</v>
      </c>
      <c r="BF507" s="10">
        <f>3/24000000*OO[[#This Row],[114 (03JUL1985 03:00:00)-Water Temperature (C)]]*OO[[#This Row],[56]]</f>
        <v>1.8415528452961249E-4</v>
      </c>
      <c r="BG507" s="10">
        <f>3/24000000*OO[[#This Row],[115 (03JUL1985 06:00:00)-Water Temperature (C)]]*OO[[#This Row],[57]]</f>
        <v>3.5463369028999994E-4</v>
      </c>
      <c r="BH507" s="10">
        <f>3/24000000*OO[[#This Row],[116 (03JUL1985 09:00:00)-Water Temperature (C)]]*OO[[#This Row],[58]]</f>
        <v>6.4491279031312504E-4</v>
      </c>
      <c r="BI507" s="10">
        <f>3/24000000*OO[[#This Row],[117 (03JUL1985 12:00:00)-Water Temperature (C)]]*OO[[#This Row],[59]]</f>
        <v>1.1081425260277497E-3</v>
      </c>
      <c r="BJ507" s="10">
        <f>3/24000000*OO[[#This Row],[118 (03JUL1985 15:00:00)-Water Temperature (C)]]*OO[[#This Row],[60]]</f>
        <v>1.800589244285E-3</v>
      </c>
      <c r="BK507" s="10">
        <f>3/24000000*OO[[#This Row],[119 (03JUL1985 18:00:00)-Water Temperature (C)]]*OO[[#This Row],[61]]</f>
        <v>2.7811274481868748E-3</v>
      </c>
      <c r="BL507" s="10">
        <f>3/24000000*OO[[#This Row],[120 (03JUL1985 21:00:00)-Water Temperature (C)]]*OO[[#This Row],[62]]</f>
        <v>4.0804591241699996E-3</v>
      </c>
      <c r="BM507" s="10">
        <f>3/24000000*OO[[#This Row],[121 (04JUL1985 00:00:00)-Water Temperature (C)]]*OO[[#This Row],[63]]</f>
        <v>5.7248413869224997E-3</v>
      </c>
      <c r="BN507" s="10">
        <f>3/24000000*OO[[#This Row],[122 (04JUL1985 03:00:00)-Water Temperature (C)]]*OO[[#This Row],[64]]</f>
        <v>7.7517079746499996E-3</v>
      </c>
      <c r="BO507" s="10">
        <f>3/24000000*OO[[#This Row],[123 (04JUL1985 06:00:00)-Water Temperature (C)]]*OO[[#This Row],[65]]</f>
        <v>1.0182667726237498E-2</v>
      </c>
      <c r="BP507" s="10">
        <f>3/24000000*OO[[#This Row],[124 (04JUL1985 09:00:00)-Water Temperature (C)]]*OO[[#This Row],[66]]</f>
        <v>1.3079761247735E-2</v>
      </c>
      <c r="BQ507" s="10">
        <f>3/24000000*OO[[#This Row],[125 (04JUL1985 12:00:00)-Water Temperature (C)]]*OO[[#This Row],[67]]</f>
        <v>1.6357227775031249E-2</v>
      </c>
      <c r="BR507" s="10">
        <f>3/24000000*OO[[#This Row],[126 (04JUL1985 15:00:00)-Water Temperature (C)]]*OO[[#This Row],[68]]</f>
        <v>2.0007789276210001E-2</v>
      </c>
      <c r="BS507" s="10">
        <f>3/24000000*OO[[#This Row],[127 (04JUL1985 18:00:00)-Water Temperature (C)]]*OO[[#This Row],[69]]</f>
        <v>2.3867122749374997E-2</v>
      </c>
      <c r="BT507" s="10">
        <f>3/24000000*OO[[#This Row],[128 (04JUL1985 21:00:00)-Water Temperature (C)]]*OO[[#This Row],[70]]</f>
        <v>2.7870187550904996E-2</v>
      </c>
      <c r="BU507" s="10">
        <f>3/24000000*OO[[#This Row],[129 (05JUL1985 00:00:00)-Water Temperature (C)]]*OO[[#This Row],[71]]</f>
        <v>3.1991667895075002E-2</v>
      </c>
      <c r="BV507" s="10">
        <f>3/24000000*OO[[#This Row],[130 (05JUL1985 03:00:00)-Water Temperature (C)]]*OO[[#This Row],[72]]</f>
        <v>3.6177420688424999E-2</v>
      </c>
      <c r="BW507" s="10">
        <f>3/24000000*OO[[#This Row],[131 (05JUL1985 06:00:00)-Water Temperature (C)]]*OO[[#This Row],[73]]</f>
        <v>4.0384119492324996E-2</v>
      </c>
      <c r="BX507" s="10">
        <f>3/24000000*OO[[#This Row],[132 (05JUL1985 09:00:00)-Water Temperature (C)]]*OO[[#This Row],[74]]</f>
        <v>4.4851433120399999E-2</v>
      </c>
      <c r="BY507" s="10">
        <f>3/24000000*OO[[#This Row],[133 (05JUL1985 12:00:00)-Water Temperature (C)]]*OO[[#This Row],[75]]</f>
        <v>4.9136732962000003E-2</v>
      </c>
      <c r="BZ507" s="10">
        <f>3/24000000*OO[[#This Row],[134 (05JUL1985 15:00:00)-Water Temperature (C)]]*OO[[#This Row],[76]]</f>
        <v>5.3372967306999995E-2</v>
      </c>
      <c r="CA507" s="10">
        <f>3/24000000*OO[[#This Row],[135 (05JUL1985 18:00:00)-Water Temperature (C)]]*OO[[#This Row],[77]]</f>
        <v>5.7490196254999994E-2</v>
      </c>
      <c r="CB507" s="10">
        <f>3/24000000*OO[[#This Row],[136 (05JUL1985 21:00:00)-Water Temperature (C)]]*OO[[#This Row],[78]]</f>
        <v>6.1248572964425006E-2</v>
      </c>
      <c r="CC507" s="10">
        <f>3/24000000*OO[[#This Row],[137 (06JUL1985 00:00:00)-Water Temperature (C)]]*OO[[#This Row],[79]]</f>
        <v>6.4542344455312484E-2</v>
      </c>
      <c r="CD507" s="10">
        <f>3/24000000*OO[[#This Row],[138 (06JUL1985 03:00:00)-Water Temperature (C)]]*OO[[#This Row],[80]]</f>
        <v>6.7549662596925006E-2</v>
      </c>
      <c r="CE507" s="10">
        <f>3/24000000*OO[[#This Row],[139 (06JUL1985 06:00:00)-Water Temperature (C)]]*OO[[#This Row],[81]]</f>
        <v>7.0526555917824987E-2</v>
      </c>
      <c r="CF507" s="10">
        <f>3/24000000*OO[[#This Row],[140 (06JUL1985 09:00:00)-Water Temperature (C)]]*OO[[#This Row],[82]]</f>
        <v>7.4043673378399996E-2</v>
      </c>
      <c r="CG507" s="10">
        <f>3/24000000*OO[[#This Row],[141 (06JUL1985 12:00:00)-Water Temperature (C)]]*OO[[#This Row],[83]]</f>
        <v>7.7309025022362504E-2</v>
      </c>
      <c r="CH507" s="10">
        <f>3/24000000*OO[[#This Row],[142 (06JUL1985 15:00:00)-Water Temperature (C)]]*OO[[#This Row],[84]]</f>
        <v>8.0318822225312489E-2</v>
      </c>
      <c r="CI507" s="10">
        <f>3/24000000*OO[[#This Row],[143 (06JUL1985 18:00:00)-Water Temperature (C)]]*OO[[#This Row],[85]]</f>
        <v>8.3193087819599984E-2</v>
      </c>
      <c r="CJ507" s="10">
        <f>3/24000000*OO[[#This Row],[144 (06JUL1985 21:00:00)-Water Temperature (C)]]*OO[[#This Row],[86]]</f>
        <v>8.5305275981812492E-2</v>
      </c>
      <c r="CK507" s="10">
        <f>3/24000000*OO[[#This Row],[145 (07JUL1985 00:00:00)-Water Temperature (C)]]*OO[[#This Row],[87]]</f>
        <v>8.6609743296124989E-2</v>
      </c>
      <c r="CL507" s="10">
        <f>3/24000000*OO[[#This Row],[146 (07JUL1985 03:00:00)-Water Temperature (C)]]*OO[[#This Row],[88]]</f>
        <v>8.7762112264850006E-2</v>
      </c>
      <c r="CM507" s="10">
        <f>3/24000000*OO[[#This Row],[147 (07JUL1985 06:00:00)-Water Temperature (C)]]*OO[[#This Row],[89]]</f>
        <v>8.8846783236999988E-2</v>
      </c>
      <c r="CN507" s="10">
        <f>3/24000000*OO[[#This Row],[148 (07JUL1985 09:00:00)-Water Temperature (C)]]*OO[[#This Row],[90]]</f>
        <v>9.0611745897999987E-2</v>
      </c>
      <c r="CO507" s="10">
        <f>3/24000000*OO[[#This Row],[149 (07JUL1985 12:00:00)-Water Temperature (C)]]*OO[[#This Row],[91]]</f>
        <v>9.2421451001249988E-2</v>
      </c>
      <c r="CP507" s="10">
        <f>3/24000000*OO[[#This Row],[150 (07JUL1985 15:00:00)-Water Temperature (C)]]*OO[[#This Row],[92]]</f>
        <v>9.3934285288549982E-2</v>
      </c>
      <c r="CQ507" s="10">
        <f>3/24000000*OO[[#This Row],[151 (07JUL1985 18:00:00)-Water Temperature (C)]]*OO[[#This Row],[93]]</f>
        <v>9.5227336915924998E-2</v>
      </c>
      <c r="CR507" s="10">
        <f>3/24000000*OO[[#This Row],[152 (07JUL1985 21:00:00)-Water Temperature (C)]]*OO[[#This Row],[94]]</f>
        <v>9.5705542708875005E-2</v>
      </c>
      <c r="CS507" s="10">
        <f>3/24000000*OO[[#This Row],[153 (08JUL1985 00:00:00)-Water Temperature (C)]]*OO[[#This Row],[95]]</f>
        <v>9.5636217685762498E-2</v>
      </c>
      <c r="CT507" s="10">
        <f>3/24000000*OO[[#This Row],[154 (08JUL1985 03:00:00)-Water Temperature (C)]]*OO[[#This Row],[96]]</f>
        <v>9.5448632509650008E-2</v>
      </c>
      <c r="CU507" s="10">
        <f>3/24000000*OO[[#This Row],[155 (08JUL1985 06:00:00)-Water Temperature (C)]]*OO[[#This Row],[97]]</f>
        <v>9.5296530000374996E-2</v>
      </c>
      <c r="CV507" s="10">
        <f>3/24000000*OO[[#This Row],[156 (08JUL1985 09:00:00)-Water Temperature (C)]]*OO[[#This Row],[98]]</f>
        <v>9.5205084332737486E-2</v>
      </c>
      <c r="CW507" s="10">
        <f>3/24000000*OO[[#This Row],[157 (08JUL1985 12:00:00)-Water Temperature (C)]]*OO[[#This Row],[99]]</f>
        <v>9.5552816301874996E-2</v>
      </c>
    </row>
    <row r="508" spans="1:101" x14ac:dyDescent="0.35">
      <c r="A508" t="s">
        <v>515</v>
      </c>
      <c r="B508">
        <v>815.34609999999998</v>
      </c>
      <c r="C508" s="10">
        <f>3/24*OO[[#This Row],[59 (26JUN1985 06:00:00)-Water Temperature (C)]]*OO[[#This Row],[1]]/SUM(OO[1])</f>
        <v>0</v>
      </c>
      <c r="D508" s="10">
        <f>3/24*OO[[#This Row],[60 (26JUN1985 09:00:00)-Water Temperature (C)]]*OO[[#This Row],[2]]/SUM(OO[2])</f>
        <v>0</v>
      </c>
      <c r="E508" s="10">
        <f>3/24*OO[[#This Row],[61 (26JUN1985 12:00:00)-Water Temperature (C)]]*OO[[#This Row],[3]]/SUM(OO[3])</f>
        <v>0</v>
      </c>
      <c r="F508" s="10">
        <f>3/24*OO[[#This Row],[62 (26JUN1985 15:00:00)-Water Temperature (C)]]*OO[[#This Row],[4]]/SUM(OO[4])</f>
        <v>0</v>
      </c>
      <c r="G508" s="10">
        <f>3/24*OO[[#This Row],[63 (26JUN1985 18:00:00)-Water Temperature (C)]]*OO[[#This Row],[5]]/SUM(OO[5])</f>
        <v>0</v>
      </c>
      <c r="H508" s="10">
        <f>3/24*OO[[#This Row],[64 (26JUN1985 21:00:00)-Water Temperature (C)]]*OO[[#This Row],[6]]/SUM(OO[6])</f>
        <v>0</v>
      </c>
      <c r="I508" s="10">
        <f>3/24*OO[[#This Row],[65 (27JUN1985 00:00:00)-Water Temperature (C)]]*OO[[#This Row],[7]]/SUM(OO[7])</f>
        <v>0</v>
      </c>
      <c r="J508" s="10">
        <f>3/24*OO[[#This Row],[66 (27JUN1985 03:00:00)-Water Temperature (C)]]*OO[[#This Row],[8]]/SUM(OO[8])</f>
        <v>0</v>
      </c>
      <c r="K508" s="10">
        <f>3/24*OO[[#This Row],[67 (27JUN1985 06:00:00)-Water Temperature (C)]]*OO[[#This Row],[9]]/SUM(OO[9])</f>
        <v>0</v>
      </c>
      <c r="L508" s="10">
        <f>3/24*OO[[#This Row],[68 (27JUN1985 09:00:00)-Water Temperature (C)]]*OO[[#This Row],[10]]/SUM(OO[10])</f>
        <v>0</v>
      </c>
      <c r="M508" s="10">
        <f>3/24*OO[[#This Row],[69 (27JUN1985 12:00:00)-Water Temperature (C)]]*OO[[#This Row],[11]]/SUM(OO[11])</f>
        <v>0</v>
      </c>
      <c r="N508" s="10">
        <f>3/24*OO[[#This Row],[70 (27JUN1985 15:00:00)-Water Temperature (C)]]*OO[[#This Row],[12]]/SUM(OO[12])</f>
        <v>0</v>
      </c>
      <c r="O508" s="10">
        <f>3/24*OO[[#This Row],[71 (27JUN1985 18:00:00)-Water Temperature (C)]]*OO[[#This Row],[13]]/SUM(OO[13])</f>
        <v>0</v>
      </c>
      <c r="P508" s="10">
        <f>3/24*OO[[#This Row],[72 (27JUN1985 21:00:00)-Water Temperature (C)]]*OO[[#This Row],[14]]/SUM(OO[14])</f>
        <v>0</v>
      </c>
      <c r="Q508" s="10">
        <f>3/24*OO[[#This Row],[73 (28JUN1985 00:00:00)-Water Temperature (C)]]*OO[[#This Row],[15]]/SUM(OO[15])</f>
        <v>0</v>
      </c>
      <c r="R508" s="10">
        <f>3/24*OO[[#This Row],[74 (28JUN1985 03:00:00)-Water Temperature (C)]]*OO[[#This Row],[16]]/SUM(OO[16])</f>
        <v>0</v>
      </c>
      <c r="S508" s="10">
        <f>3/24*OO[[#This Row],[75 (28JUN1985 06:00:00)-Water Temperature (C)]]*OO[[#This Row],[17]]/SUM(OO[17])</f>
        <v>0</v>
      </c>
      <c r="T508" s="10">
        <f>3/24*OO[[#This Row],[76 (28JUN1985 09:00:00)-Water Temperature (C)]]*OO[[#This Row],[18]]/SUM(OO[18])</f>
        <v>0</v>
      </c>
      <c r="U508" s="10">
        <f>3/24*OO[[#This Row],[77 (28JUN1985 12:00:00)-Water Temperature (C)]]*OO[[#This Row],[19]]/SUM(OO[19])</f>
        <v>0</v>
      </c>
      <c r="V508" s="10">
        <f>3/24000000*OO[[#This Row],[78 (28JUN1985 15:00:00)-Water Temperature (C)]]*OO[[#This Row],[20]]</f>
        <v>0</v>
      </c>
      <c r="W508" s="10">
        <f>3/24000000*OO[[#This Row],[79 (28JUN1985 18:00:00)-Water Temperature (C)]]*OO[[#This Row],[21]]</f>
        <v>0</v>
      </c>
      <c r="X508" s="10">
        <f>3/24000000*OO[[#This Row],[80 (28JUN1985 21:00:00)-Water Temperature (C)]]*OO[[#This Row],[22]]</f>
        <v>0</v>
      </c>
      <c r="Y508" s="10">
        <f>3/24000000*OO[[#This Row],[81 (29JUN1985 00:00:00)-Water Temperature (C)]]*OO[[#This Row],[23]]</f>
        <v>0</v>
      </c>
      <c r="Z508" s="10">
        <f>3/24000000*OO[[#This Row],[82 (29JUN1985 03:00:00)-Water Temperature (C)]]*OO[[#This Row],[24]]</f>
        <v>0</v>
      </c>
      <c r="AA508" s="10">
        <f>3/24000000*OO[[#This Row],[83 (29JUN1985 06:00:00)-Water Temperature (C)]]*OO[[#This Row],[25]]</f>
        <v>0</v>
      </c>
      <c r="AB508" s="10">
        <f>3/24000000*OO[[#This Row],[84 (29JUN1985 09:00:00)-Water Temperature (C)]]*OO[[#This Row],[26]]</f>
        <v>0</v>
      </c>
      <c r="AC508" s="10">
        <f>3/24000000*OO[[#This Row],[85 (29JUN1985 12:00:00)-Water Temperature (C)]]*OO[[#This Row],[27]]</f>
        <v>0</v>
      </c>
      <c r="AD508" s="10">
        <f>3/24000000*OO[[#This Row],[86 (29JUN1985 15:00:00)-Water Temperature (C)]]*OO[[#This Row],[28]]</f>
        <v>0</v>
      </c>
      <c r="AE508" s="10">
        <f>3/24000000*OO[[#This Row],[88 (29JUN1985 21:00:00)-Water Temperature (C)]]*OO[[#This Row],[30]]</f>
        <v>0</v>
      </c>
      <c r="AF508" s="10">
        <f>3/24000000*OO[[#This Row],[88 (29JUN1985 21:00:00)-Water Temperature (C)]]*OO[[#This Row],[30]]</f>
        <v>0</v>
      </c>
      <c r="AG508" s="10">
        <f>3/24000000*OO[[#This Row],[89 (30JUN1985 00:00:00)-Water Temperature (C)]]*OO[[#This Row],[31]]</f>
        <v>4.0936825579000002E-40</v>
      </c>
      <c r="AH508" s="10">
        <f>3/24000000*OO[[#This Row],[90 (30JUN1985 03:00:00)-Water Temperature (C)]]*OO[[#This Row],[32]]</f>
        <v>3.5909453589449996E-36</v>
      </c>
      <c r="AI508" s="10">
        <f>3/24000000*OO[[#This Row],[91 (30JUN1985 06:00:00)-Water Temperature (C)]]*OO[[#This Row],[33]]</f>
        <v>1.0074082960479999E-32</v>
      </c>
      <c r="AJ508" s="10">
        <f>3/24000000*OO[[#This Row],[92 (30JUN1985 09:00:00)-Water Temperature (C)]]*OO[[#This Row],[34]]</f>
        <v>1.132088799428125E-29</v>
      </c>
      <c r="AK508" s="10">
        <f>3/24000000*OO[[#This Row],[93 (30JUN1985 12:00:00)-Water Temperature (C)]]*OO[[#This Row],[35]]</f>
        <v>5.8907552993974998E-27</v>
      </c>
      <c r="AL508" s="10">
        <f>3/24000000*OO[[#This Row],[94 (30JUN1985 15:00:00)-Water Temperature (C)]]*OO[[#This Row],[36]]</f>
        <v>1.588292287635E-24</v>
      </c>
      <c r="AM508" s="10">
        <f>3/24000000*OO[[#This Row],[95 (30JUN1985 18:00:00)-Water Temperature (C)]]*OO[[#This Row],[37]]</f>
        <v>2.4133803503663748E-22</v>
      </c>
      <c r="AN508" s="10">
        <f>3/24000000*OO[[#This Row],[96 (30JUN1985 21:00:00)-Water Temperature (C)]]*OO[[#This Row],[38]]</f>
        <v>2.21876307312525E-20</v>
      </c>
      <c r="AO508" s="10">
        <f>3/24000000*OO[[#This Row],[97 (01JUL1985 00:00:00)-Water Temperature (C)]]*OO[[#This Row],[39]]</f>
        <v>1.313192422564E-18</v>
      </c>
      <c r="AP508" s="10">
        <f>3/24000000*OO[[#This Row],[98 (01JUL1985 03:00:00)-Water Temperature (C)]]*OO[[#This Row],[40]]</f>
        <v>5.2672439375300007E-17</v>
      </c>
      <c r="AQ508" s="10">
        <f>3/24000000*OO[[#This Row],[99 (01JUL1985 06:00:00)-Water Temperature (C)]]*OO[[#This Row],[41]]</f>
        <v>1.5005193605080001E-15</v>
      </c>
      <c r="AR508" s="10">
        <f>3/24000000*OO[[#This Row],[100 (01JUL1985 09:00:00)-Water Temperature (C)]]*OO[[#This Row],[42]]</f>
        <v>3.1730631735312498E-14</v>
      </c>
      <c r="AS508" s="10">
        <f>3/24000000*OO[[#This Row],[101 (01JUL1985 12:00:00)-Water Temperature (C)]]*OO[[#This Row],[43]]</f>
        <v>5.055054310514999E-13</v>
      </c>
      <c r="AT508" s="10">
        <f>3/24000000*OO[[#This Row],[102 (01JUL1985 15:00:00)-Water Temperature (C)]]*OO[[#This Row],[44]]</f>
        <v>6.2150586492349997E-12</v>
      </c>
      <c r="AU508" s="10">
        <f>3/24000000*OO[[#This Row],[103 (01JUL1985 18:00:00)-Water Temperature (C)]]*OO[[#This Row],[45]]</f>
        <v>6.0343739492124994E-11</v>
      </c>
      <c r="AV508" s="10">
        <f>3/24000000*OO[[#This Row],[104 (01JUL1985 21:00:00)-Water Temperature (C)]]*OO[[#This Row],[46]]</f>
        <v>4.7313799989412498E-10</v>
      </c>
      <c r="AW508" s="10">
        <f>3/24000000*OO[[#This Row],[105 (02JUL1985 00:00:00)-Water Temperature (C)]]*OO[[#This Row],[47]]</f>
        <v>3.0563699460124996E-9</v>
      </c>
      <c r="AX508" s="10">
        <f>3/24000000*OO[[#This Row],[106 (02JUL1985 03:00:00)-Water Temperature (C)]]*OO[[#This Row],[48]]</f>
        <v>1.655355027322125E-8</v>
      </c>
      <c r="AY508" s="10">
        <f>3/24000000*OO[[#This Row],[107 (02JUL1985 06:00:00)-Water Temperature (C)]]*OO[[#This Row],[49]]</f>
        <v>7.6679942450337491E-8</v>
      </c>
      <c r="AZ508" s="10">
        <f>3/24000000*OO[[#This Row],[108 (02JUL1985 09:00:00)-Water Temperature (C)]]*OO[[#This Row],[50]]</f>
        <v>3.1085195040900001E-7</v>
      </c>
      <c r="BA508" s="10">
        <f>3/24000000*OO[[#This Row],[109 (02JUL1985 12:00:00)-Water Temperature (C)]]*OO[[#This Row],[51]]</f>
        <v>1.1028786963397499E-6</v>
      </c>
      <c r="BB508" s="10">
        <f>3/24000000*OO[[#This Row],[110 (02JUL1985 15:00:00)-Water Temperature (C)]]*OO[[#This Row],[52]]</f>
        <v>3.4604751171275001E-6</v>
      </c>
      <c r="BC508" s="10">
        <f>3/24000000*OO[[#This Row],[111 (02JUL1985 18:00:00)-Water Temperature (C)]]*OO[[#This Row],[53]]</f>
        <v>9.7162280187499994E-6</v>
      </c>
      <c r="BD508" s="10">
        <f>3/24000000*OO[[#This Row],[112 (02JUL1985 21:00:00)-Water Temperature (C)]]*OO[[#This Row],[54]]</f>
        <v>2.4582628919334999E-5</v>
      </c>
      <c r="BE508" s="10">
        <f>3/24000000*OO[[#This Row],[113 (03JUL1985 00:00:00)-Water Temperature (C)]]*OO[[#This Row],[55]]</f>
        <v>5.6473123382849998E-5</v>
      </c>
      <c r="BF508" s="10">
        <f>3/24000000*OO[[#This Row],[114 (03JUL1985 03:00:00)-Water Temperature (C)]]*OO[[#This Row],[56]]</f>
        <v>1.1935630240841249E-4</v>
      </c>
      <c r="BG508" s="10">
        <f>3/24000000*OO[[#This Row],[115 (03JUL1985 06:00:00)-Water Temperature (C)]]*OO[[#This Row],[57]]</f>
        <v>2.3431732232782497E-4</v>
      </c>
      <c r="BH508" s="10">
        <f>3/24000000*OO[[#This Row],[116 (03JUL1985 09:00:00)-Water Temperature (C)]]*OO[[#This Row],[58]]</f>
        <v>4.3384492628387498E-4</v>
      </c>
      <c r="BI508" s="10">
        <f>3/24000000*OO[[#This Row],[117 (03JUL1985 12:00:00)-Water Temperature (C)]]*OO[[#This Row],[59]]</f>
        <v>7.5832619386874997E-4</v>
      </c>
      <c r="BJ508" s="10">
        <f>3/24000000*OO[[#This Row],[118 (03JUL1985 15:00:00)-Water Temperature (C)]]*OO[[#This Row],[60]]</f>
        <v>1.25249695504525E-3</v>
      </c>
      <c r="BK508" s="10">
        <f>3/24000000*OO[[#This Row],[119 (03JUL1985 18:00:00)-Water Temperature (C)]]*OO[[#This Row],[61]]</f>
        <v>1.964841460080375E-3</v>
      </c>
      <c r="BL508" s="10">
        <f>3/24000000*OO[[#This Row],[120 (03JUL1985 21:00:00)-Water Temperature (C)]]*OO[[#This Row],[62]]</f>
        <v>2.9262381291599998E-3</v>
      </c>
      <c r="BM508" s="10">
        <f>3/24000000*OO[[#This Row],[121 (04JUL1985 00:00:00)-Water Temperature (C)]]*OO[[#This Row],[63]]</f>
        <v>4.1639594503650006E-3</v>
      </c>
      <c r="BN508" s="10">
        <f>3/24000000*OO[[#This Row],[122 (04JUL1985 03:00:00)-Water Temperature (C)]]*OO[[#This Row],[64]]</f>
        <v>5.713417170225E-3</v>
      </c>
      <c r="BO508" s="10">
        <f>3/24000000*OO[[#This Row],[123 (04JUL1985 06:00:00)-Water Temperature (C)]]*OO[[#This Row],[65]]</f>
        <v>7.5991258346287489E-3</v>
      </c>
      <c r="BP508" s="10">
        <f>3/24000000*OO[[#This Row],[124 (04JUL1985 09:00:00)-Water Temperature (C)]]*OO[[#This Row],[66]]</f>
        <v>9.8743801338550003E-3</v>
      </c>
      <c r="BQ508" s="10">
        <f>3/24000000*OO[[#This Row],[125 (04JUL1985 12:00:00)-Water Temperature (C)]]*OO[[#This Row],[67]]</f>
        <v>1.2485452706279999E-2</v>
      </c>
      <c r="BR508" s="10">
        <f>3/24000000*OO[[#This Row],[126 (04JUL1985 15:00:00)-Water Temperature (C)]]*OO[[#This Row],[68]]</f>
        <v>1.5430233792487499E-2</v>
      </c>
      <c r="BS508" s="10">
        <f>3/24000000*OO[[#This Row],[127 (04JUL1985 18:00:00)-Water Temperature (C)]]*OO[[#This Row],[69]]</f>
        <v>1.8589473229399998E-2</v>
      </c>
      <c r="BT508" s="10">
        <f>3/24000000*OO[[#This Row],[128 (04JUL1985 21:00:00)-Water Temperature (C)]]*OO[[#This Row],[70]]</f>
        <v>2.1910814245819997E-2</v>
      </c>
      <c r="BU508" s="10">
        <f>3/24000000*OO[[#This Row],[129 (05JUL1985 00:00:00)-Water Temperature (C)]]*OO[[#This Row],[71]]</f>
        <v>2.5371869794226246E-2</v>
      </c>
      <c r="BV508" s="10">
        <f>3/24000000*OO[[#This Row],[130 (05JUL1985 03:00:00)-Water Temperature (C)]]*OO[[#This Row],[72]]</f>
        <v>2.8927528093599997E-2</v>
      </c>
      <c r="BW508" s="10">
        <f>3/24000000*OO[[#This Row],[131 (05JUL1985 06:00:00)-Water Temperature (C)]]*OO[[#This Row],[73]]</f>
        <v>3.2539826111624995E-2</v>
      </c>
      <c r="BX508" s="10">
        <f>3/24000000*OO[[#This Row],[132 (05JUL1985 09:00:00)-Water Temperature (C)]]*OO[[#This Row],[74]]</f>
        <v>3.6391903838387495E-2</v>
      </c>
      <c r="BY508" s="10">
        <f>3/24000000*OO[[#This Row],[133 (05JUL1985 12:00:00)-Water Temperature (C)]]*OO[[#This Row],[75]]</f>
        <v>4.0141586545799995E-2</v>
      </c>
      <c r="BZ508" s="10">
        <f>3/24000000*OO[[#This Row],[134 (05JUL1985 15:00:00)-Water Temperature (C)]]*OO[[#This Row],[76]]</f>
        <v>4.3876926701249999E-2</v>
      </c>
      <c r="CA508" s="10">
        <f>3/24000000*OO[[#This Row],[135 (05JUL1985 18:00:00)-Water Temperature (C)]]*OO[[#This Row],[77]]</f>
        <v>4.7544137513625004E-2</v>
      </c>
      <c r="CB508" s="10">
        <f>3/24000000*OO[[#This Row],[136 (05JUL1985 21:00:00)-Water Temperature (C)]]*OO[[#This Row],[78]]</f>
        <v>5.0943549851999996E-2</v>
      </c>
      <c r="CC508" s="10">
        <f>3/24000000*OO[[#This Row],[137 (06JUL1985 00:00:00)-Water Temperature (C)]]*OO[[#This Row],[79]]</f>
        <v>5.3977788589899989E-2</v>
      </c>
      <c r="CD508" s="10">
        <f>3/24000000*OO[[#This Row],[138 (06JUL1985 03:00:00)-Water Temperature (C)]]*OO[[#This Row],[80]]</f>
        <v>5.6782895869799996E-2</v>
      </c>
      <c r="CE508" s="10">
        <f>3/24000000*OO[[#This Row],[139 (06JUL1985 06:00:00)-Water Temperature (C)]]*OO[[#This Row],[81]]</f>
        <v>5.9563212567E-2</v>
      </c>
      <c r="CF508" s="10">
        <f>3/24000000*OO[[#This Row],[140 (06JUL1985 09:00:00)-Water Temperature (C)]]*OO[[#This Row],[82]]</f>
        <v>6.2791993094674994E-2</v>
      </c>
      <c r="CG508" s="10">
        <f>3/24000000*OO[[#This Row],[141 (06JUL1985 12:00:00)-Water Temperature (C)]]*OO[[#This Row],[83]]</f>
        <v>6.5831514026249996E-2</v>
      </c>
      <c r="CH508" s="10">
        <f>3/24000000*OO[[#This Row],[142 (06JUL1985 15:00:00)-Water Temperature (C)]]*OO[[#This Row],[84]]</f>
        <v>6.86613383125E-2</v>
      </c>
      <c r="CI508" s="10">
        <f>3/24000000*OO[[#This Row],[143 (06JUL1985 18:00:00)-Water Temperature (C)]]*OO[[#This Row],[85]]</f>
        <v>7.138013976709999E-2</v>
      </c>
      <c r="CJ508" s="10">
        <f>3/24000000*OO[[#This Row],[144 (06JUL1985 21:00:00)-Water Temperature (C)]]*OO[[#This Row],[86]]</f>
        <v>7.3469338271312509E-2</v>
      </c>
      <c r="CK508" s="10">
        <f>3/24000000*OO[[#This Row],[145 (07JUL1985 00:00:00)-Water Temperature (C)]]*OO[[#This Row],[87]]</f>
        <v>7.4866605337249995E-2</v>
      </c>
      <c r="CL508" s="10">
        <f>3/24000000*OO[[#This Row],[146 (07JUL1985 03:00:00)-Water Temperature (C)]]*OO[[#This Row],[88]]</f>
        <v>7.6116140558324982E-2</v>
      </c>
      <c r="CM508" s="10">
        <f>3/24000000*OO[[#This Row],[147 (07JUL1985 06:00:00)-Water Temperature (C)]]*OO[[#This Row],[89]]</f>
        <v>7.7296273888899994E-2</v>
      </c>
      <c r="CN508" s="10">
        <f>3/24000000*OO[[#This Row],[148 (07JUL1985 09:00:00)-Water Temperature (C)]]*OO[[#This Row],[90]]</f>
        <v>7.9040441382812493E-2</v>
      </c>
      <c r="CO508" s="10">
        <f>3/24000000*OO[[#This Row],[149 (07JUL1985 12:00:00)-Water Temperature (C)]]*OO[[#This Row],[91]]</f>
        <v>8.0827268581575004E-2</v>
      </c>
      <c r="CP508" s="10">
        <f>3/24000000*OO[[#This Row],[150 (07JUL1985 15:00:00)-Water Temperature (C)]]*OO[[#This Row],[92]]</f>
        <v>8.2360662746862504E-2</v>
      </c>
      <c r="CQ508" s="10">
        <f>3/24000000*OO[[#This Row],[151 (07JUL1985 18:00:00)-Water Temperature (C)]]*OO[[#This Row],[93]]</f>
        <v>8.370143070274999E-2</v>
      </c>
      <c r="CR508" s="10">
        <f>3/24000000*OO[[#This Row],[152 (07JUL1985 21:00:00)-Water Temperature (C)]]*OO[[#This Row],[94]]</f>
        <v>8.4342315617499997E-2</v>
      </c>
      <c r="CS508" s="10">
        <f>3/24000000*OO[[#This Row],[153 (08JUL1985 00:00:00)-Water Temperature (C)]]*OO[[#This Row],[95]]</f>
        <v>8.4493338125624998E-2</v>
      </c>
      <c r="CT508" s="10">
        <f>3/24000000*OO[[#This Row],[154 (08JUL1985 03:00:00)-Water Temperature (C)]]*OO[[#This Row],[96]]</f>
        <v>8.4522744113762496E-2</v>
      </c>
      <c r="CU508" s="10">
        <f>3/24000000*OO[[#This Row],[155 (08JUL1985 06:00:00)-Water Temperature (C)]]*OO[[#This Row],[97]]</f>
        <v>8.4566497007500005E-2</v>
      </c>
      <c r="CV508" s="10">
        <f>3/24000000*OO[[#This Row],[156 (08JUL1985 09:00:00)-Water Temperature (C)]]*OO[[#This Row],[98]]</f>
        <v>8.4652503789462499E-2</v>
      </c>
      <c r="CW508" s="10">
        <f>3/24000000*OO[[#This Row],[157 (08JUL1985 12:00:00)-Water Temperature (C)]]*OO[[#This Row],[99]]</f>
        <v>8.5107247696124988E-2</v>
      </c>
    </row>
    <row r="509" spans="1:101" x14ac:dyDescent="0.35">
      <c r="A509" t="s">
        <v>516</v>
      </c>
      <c r="B509">
        <v>810.21939999999995</v>
      </c>
      <c r="C509" s="10">
        <f>3/24*OO[[#This Row],[59 (26JUN1985 06:00:00)-Water Temperature (C)]]*OO[[#This Row],[1]]/SUM(OO[1])</f>
        <v>0</v>
      </c>
      <c r="D509" s="10">
        <f>3/24*OO[[#This Row],[60 (26JUN1985 09:00:00)-Water Temperature (C)]]*OO[[#This Row],[2]]/SUM(OO[2])</f>
        <v>0</v>
      </c>
      <c r="E509" s="10">
        <f>3/24*OO[[#This Row],[61 (26JUN1985 12:00:00)-Water Temperature (C)]]*OO[[#This Row],[3]]/SUM(OO[3])</f>
        <v>0</v>
      </c>
      <c r="F509" s="10">
        <f>3/24*OO[[#This Row],[62 (26JUN1985 15:00:00)-Water Temperature (C)]]*OO[[#This Row],[4]]/SUM(OO[4])</f>
        <v>0</v>
      </c>
      <c r="G509" s="10">
        <f>3/24*OO[[#This Row],[63 (26JUN1985 18:00:00)-Water Temperature (C)]]*OO[[#This Row],[5]]/SUM(OO[5])</f>
        <v>0</v>
      </c>
      <c r="H509" s="10">
        <f>3/24*OO[[#This Row],[64 (26JUN1985 21:00:00)-Water Temperature (C)]]*OO[[#This Row],[6]]/SUM(OO[6])</f>
        <v>0</v>
      </c>
      <c r="I509" s="10">
        <f>3/24*OO[[#This Row],[65 (27JUN1985 00:00:00)-Water Temperature (C)]]*OO[[#This Row],[7]]/SUM(OO[7])</f>
        <v>0</v>
      </c>
      <c r="J509" s="10">
        <f>3/24*OO[[#This Row],[66 (27JUN1985 03:00:00)-Water Temperature (C)]]*OO[[#This Row],[8]]/SUM(OO[8])</f>
        <v>0</v>
      </c>
      <c r="K509" s="10">
        <f>3/24*OO[[#This Row],[67 (27JUN1985 06:00:00)-Water Temperature (C)]]*OO[[#This Row],[9]]/SUM(OO[9])</f>
        <v>0</v>
      </c>
      <c r="L509" s="10">
        <f>3/24*OO[[#This Row],[68 (27JUN1985 09:00:00)-Water Temperature (C)]]*OO[[#This Row],[10]]/SUM(OO[10])</f>
        <v>0</v>
      </c>
      <c r="M509" s="10">
        <f>3/24*OO[[#This Row],[69 (27JUN1985 12:00:00)-Water Temperature (C)]]*OO[[#This Row],[11]]/SUM(OO[11])</f>
        <v>0</v>
      </c>
      <c r="N509" s="10">
        <f>3/24*OO[[#This Row],[70 (27JUN1985 15:00:00)-Water Temperature (C)]]*OO[[#This Row],[12]]/SUM(OO[12])</f>
        <v>0</v>
      </c>
      <c r="O509" s="10">
        <f>3/24*OO[[#This Row],[71 (27JUN1985 18:00:00)-Water Temperature (C)]]*OO[[#This Row],[13]]/SUM(OO[13])</f>
        <v>0</v>
      </c>
      <c r="P509" s="10">
        <f>3/24*OO[[#This Row],[72 (27JUN1985 21:00:00)-Water Temperature (C)]]*OO[[#This Row],[14]]/SUM(OO[14])</f>
        <v>0</v>
      </c>
      <c r="Q509" s="10">
        <f>3/24*OO[[#This Row],[73 (28JUN1985 00:00:00)-Water Temperature (C)]]*OO[[#This Row],[15]]/SUM(OO[15])</f>
        <v>0</v>
      </c>
      <c r="R509" s="10">
        <f>3/24*OO[[#This Row],[74 (28JUN1985 03:00:00)-Water Temperature (C)]]*OO[[#This Row],[16]]/SUM(OO[16])</f>
        <v>0</v>
      </c>
      <c r="S509" s="10">
        <f>3/24*OO[[#This Row],[75 (28JUN1985 06:00:00)-Water Temperature (C)]]*OO[[#This Row],[17]]/SUM(OO[17])</f>
        <v>0</v>
      </c>
      <c r="T509" s="10">
        <f>3/24*OO[[#This Row],[76 (28JUN1985 09:00:00)-Water Temperature (C)]]*OO[[#This Row],[18]]/SUM(OO[18])</f>
        <v>0</v>
      </c>
      <c r="U509" s="10">
        <f>3/24*OO[[#This Row],[77 (28JUN1985 12:00:00)-Water Temperature (C)]]*OO[[#This Row],[19]]/SUM(OO[19])</f>
        <v>0</v>
      </c>
      <c r="V509" s="10">
        <f>3/24000000*OO[[#This Row],[78 (28JUN1985 15:00:00)-Water Temperature (C)]]*OO[[#This Row],[20]]</f>
        <v>0</v>
      </c>
      <c r="W509" s="10">
        <f>3/24000000*OO[[#This Row],[79 (28JUN1985 18:00:00)-Water Temperature (C)]]*OO[[#This Row],[21]]</f>
        <v>0</v>
      </c>
      <c r="X509" s="10">
        <f>3/24000000*OO[[#This Row],[80 (28JUN1985 21:00:00)-Water Temperature (C)]]*OO[[#This Row],[22]]</f>
        <v>0</v>
      </c>
      <c r="Y509" s="10">
        <f>3/24000000*OO[[#This Row],[81 (29JUN1985 00:00:00)-Water Temperature (C)]]*OO[[#This Row],[23]]</f>
        <v>0</v>
      </c>
      <c r="Z509" s="10">
        <f>3/24000000*OO[[#This Row],[82 (29JUN1985 03:00:00)-Water Temperature (C)]]*OO[[#This Row],[24]]</f>
        <v>0</v>
      </c>
      <c r="AA509" s="10">
        <f>3/24000000*OO[[#This Row],[83 (29JUN1985 06:00:00)-Water Temperature (C)]]*OO[[#This Row],[25]]</f>
        <v>0</v>
      </c>
      <c r="AB509" s="10">
        <f>3/24000000*OO[[#This Row],[84 (29JUN1985 09:00:00)-Water Temperature (C)]]*OO[[#This Row],[26]]</f>
        <v>0</v>
      </c>
      <c r="AC509" s="10">
        <f>3/24000000*OO[[#This Row],[85 (29JUN1985 12:00:00)-Water Temperature (C)]]*OO[[#This Row],[27]]</f>
        <v>0</v>
      </c>
      <c r="AD509" s="10">
        <f>3/24000000*OO[[#This Row],[86 (29JUN1985 15:00:00)-Water Temperature (C)]]*OO[[#This Row],[28]]</f>
        <v>0</v>
      </c>
      <c r="AE509" s="10">
        <f>3/24000000*OO[[#This Row],[88 (29JUN1985 21:00:00)-Water Temperature (C)]]*OO[[#This Row],[30]]</f>
        <v>0</v>
      </c>
      <c r="AF509" s="10">
        <f>3/24000000*OO[[#This Row],[88 (29JUN1985 21:00:00)-Water Temperature (C)]]*OO[[#This Row],[30]]</f>
        <v>0</v>
      </c>
      <c r="AG509" s="10">
        <f>3/24000000*OO[[#This Row],[89 (30JUN1985 00:00:00)-Water Temperature (C)]]*OO[[#This Row],[31]]</f>
        <v>1.024449211571625E-40</v>
      </c>
      <c r="AH509" s="10">
        <f>3/24000000*OO[[#This Row],[90 (30JUN1985 03:00:00)-Water Temperature (C)]]*OO[[#This Row],[32]]</f>
        <v>9.8111474722550003E-37</v>
      </c>
      <c r="AI509" s="10">
        <f>3/24000000*OO[[#This Row],[91 (30JUN1985 06:00:00)-Water Temperature (C)]]*OO[[#This Row],[33]]</f>
        <v>2.9706852376237493E-33</v>
      </c>
      <c r="AJ509" s="10">
        <f>3/24000000*OO[[#This Row],[92 (30JUN1985 09:00:00)-Water Temperature (C)]]*OO[[#This Row],[34]]</f>
        <v>3.5691376656600002E-30</v>
      </c>
      <c r="AK509" s="10">
        <f>3/24000000*OO[[#This Row],[93 (30JUN1985 12:00:00)-Water Temperature (C)]]*OO[[#This Row],[35]]</f>
        <v>1.9717048537207498E-27</v>
      </c>
      <c r="AL509" s="10">
        <f>3/24000000*OO[[#This Row],[94 (30JUN1985 15:00:00)-Water Temperature (C)]]*OO[[#This Row],[36]]</f>
        <v>5.615100687015E-25</v>
      </c>
      <c r="AM509" s="10">
        <f>3/24000000*OO[[#This Row],[95 (30JUN1985 18:00:00)-Water Temperature (C)]]*OO[[#This Row],[37]]</f>
        <v>8.9762101087100013E-23</v>
      </c>
      <c r="AN509" s="10">
        <f>3/24000000*OO[[#This Row],[96 (30JUN1985 21:00:00)-Water Temperature (C)]]*OO[[#This Row],[38]]</f>
        <v>8.6522273462812491E-21</v>
      </c>
      <c r="AO509" s="10">
        <f>3/24000000*OO[[#This Row],[97 (01JUL1985 00:00:00)-Water Temperature (C)]]*OO[[#This Row],[39]]</f>
        <v>5.35184462234625E-19</v>
      </c>
      <c r="AP509" s="10">
        <f>3/24000000*OO[[#This Row],[98 (01JUL1985 03:00:00)-Water Temperature (C)]]*OO[[#This Row],[40]]</f>
        <v>2.2369146723096251E-17</v>
      </c>
      <c r="AQ509" s="10">
        <f>3/24000000*OO[[#This Row],[99 (01JUL1985 06:00:00)-Water Temperature (C)]]*OO[[#This Row],[41]]</f>
        <v>6.6250440947062504E-16</v>
      </c>
      <c r="AR509" s="10">
        <f>3/24000000*OO[[#This Row],[100 (01JUL1985 09:00:00)-Water Temperature (C)]]*OO[[#This Row],[42]]</f>
        <v>1.4528996047659997E-14</v>
      </c>
      <c r="AS509" s="10">
        <f>3/24000000*OO[[#This Row],[101 (01JUL1985 12:00:00)-Water Temperature (C)]]*OO[[#This Row],[43]]</f>
        <v>2.3968191392879995E-13</v>
      </c>
      <c r="AT509" s="10">
        <f>3/24000000*OO[[#This Row],[102 (01JUL1985 15:00:00)-Water Temperature (C)]]*OO[[#This Row],[44]]</f>
        <v>3.0464560865099998E-12</v>
      </c>
      <c r="AU509" s="10">
        <f>3/24000000*OO[[#This Row],[103 (01JUL1985 18:00:00)-Water Temperature (C)]]*OO[[#This Row],[45]]</f>
        <v>3.0537333291749998E-11</v>
      </c>
      <c r="AV509" s="10">
        <f>3/24000000*OO[[#This Row],[104 (01JUL1985 21:00:00)-Water Temperature (C)]]*OO[[#This Row],[46]]</f>
        <v>2.4686961785878752E-10</v>
      </c>
      <c r="AW509" s="10">
        <f>3/24000000*OO[[#This Row],[105 (02JUL1985 00:00:00)-Water Temperature (C)]]*OO[[#This Row],[47]]</f>
        <v>1.6422173433292498E-9</v>
      </c>
      <c r="AX509" s="10">
        <f>3/24000000*OO[[#This Row],[106 (02JUL1985 03:00:00)-Water Temperature (C)]]*OO[[#This Row],[48]]</f>
        <v>9.1478811549562491E-9</v>
      </c>
      <c r="AY509" s="10">
        <f>3/24000000*OO[[#This Row],[107 (02JUL1985 06:00:00)-Water Temperature (C)]]*OO[[#This Row],[49]]</f>
        <v>4.3530840814499996E-8</v>
      </c>
      <c r="AZ509" s="10">
        <f>3/24000000*OO[[#This Row],[108 (02JUL1985 09:00:00)-Water Temperature (C)]]*OO[[#This Row],[50]]</f>
        <v>1.8098776425842496E-7</v>
      </c>
      <c r="BA509" s="10">
        <f>3/24000000*OO[[#This Row],[109 (02JUL1985 12:00:00)-Water Temperature (C)]]*OO[[#This Row],[51]]</f>
        <v>6.5790633969575E-7</v>
      </c>
      <c r="BB509" s="10">
        <f>3/24000000*OO[[#This Row],[110 (02JUL1985 15:00:00)-Water Temperature (C)]]*OO[[#This Row],[52]]</f>
        <v>2.1129210943424997E-6</v>
      </c>
      <c r="BC509" s="10">
        <f>3/24000000*OO[[#This Row],[111 (02JUL1985 18:00:00)-Water Temperature (C)]]*OO[[#This Row],[53]]</f>
        <v>6.0661019054349996E-6</v>
      </c>
      <c r="BD509" s="10">
        <f>3/24000000*OO[[#This Row],[112 (02JUL1985 21:00:00)-Water Temperature (C)]]*OO[[#This Row],[54]]</f>
        <v>1.5678200766513746E-5</v>
      </c>
      <c r="BE509" s="10">
        <f>3/24000000*OO[[#This Row],[113 (03JUL1985 00:00:00)-Water Temperature (C)]]*OO[[#This Row],[55]]</f>
        <v>3.6763272861324999E-5</v>
      </c>
      <c r="BF509" s="10">
        <f>3/24000000*OO[[#This Row],[114 (03JUL1985 03:00:00)-Water Temperature (C)]]*OO[[#This Row],[56]]</f>
        <v>7.9235388518999995E-5</v>
      </c>
      <c r="BG509" s="10">
        <f>3/24000000*OO[[#This Row],[115 (03JUL1985 06:00:00)-Water Temperature (C)]]*OO[[#This Row],[57]]</f>
        <v>1.5848382160619997E-4</v>
      </c>
      <c r="BH509" s="10">
        <f>3/24000000*OO[[#This Row],[116 (03JUL1985 09:00:00)-Water Temperature (C)]]*OO[[#This Row],[58]]</f>
        <v>2.9861844104749996E-4</v>
      </c>
      <c r="BI509" s="10">
        <f>3/24000000*OO[[#This Row],[117 (03JUL1985 12:00:00)-Water Temperature (C)]]*OO[[#This Row],[59]]</f>
        <v>5.3066214511849989E-4</v>
      </c>
      <c r="BJ509" s="10">
        <f>3/24000000*OO[[#This Row],[118 (03JUL1985 15:00:00)-Water Temperature (C)]]*OO[[#This Row],[60]]</f>
        <v>8.9039616888275002E-4</v>
      </c>
      <c r="BK509" s="10">
        <f>3/24000000*OO[[#This Row],[119 (03JUL1985 18:00:00)-Water Temperature (C)]]*OO[[#This Row],[61]]</f>
        <v>1.417935784161E-3</v>
      </c>
      <c r="BL509" s="10">
        <f>3/24000000*OO[[#This Row],[120 (03JUL1985 21:00:00)-Water Temperature (C)]]*OO[[#This Row],[62]]</f>
        <v>2.1423964151947501E-3</v>
      </c>
      <c r="BM509" s="10">
        <f>3/24000000*OO[[#This Row],[121 (04JUL1985 00:00:00)-Water Temperature (C)]]*OO[[#This Row],[63]]</f>
        <v>3.0909094602074999E-3</v>
      </c>
      <c r="BN509" s="10">
        <f>3/24000000*OO[[#This Row],[122 (04JUL1985 03:00:00)-Water Temperature (C)]]*OO[[#This Row],[64]]</f>
        <v>4.2964520870400003E-3</v>
      </c>
      <c r="BO509" s="10">
        <f>3/24000000*OO[[#This Row],[123 (04JUL1985 06:00:00)-Water Temperature (C)]]*OO[[#This Row],[65]]</f>
        <v>5.7849191124112499E-3</v>
      </c>
      <c r="BP509" s="10">
        <f>3/24000000*OO[[#This Row],[124 (04JUL1985 09:00:00)-Water Temperature (C)]]*OO[[#This Row],[66]]</f>
        <v>7.603147867106249E-3</v>
      </c>
      <c r="BQ509" s="10">
        <f>3/24000000*OO[[#This Row],[125 (04JUL1985 12:00:00)-Water Temperature (C)]]*OO[[#This Row],[67]]</f>
        <v>9.717511122077499E-3</v>
      </c>
      <c r="BR509" s="10">
        <f>3/24000000*OO[[#This Row],[126 (04JUL1985 15:00:00)-Water Temperature (C)]]*OO[[#This Row],[68]]</f>
        <v>1.213180138395E-2</v>
      </c>
      <c r="BS509" s="10">
        <f>3/24000000*OO[[#This Row],[127 (04JUL1985 18:00:00)-Water Temperature (C)]]*OO[[#This Row],[69]]</f>
        <v>1.4757639893167501E-2</v>
      </c>
      <c r="BT509" s="10">
        <f>3/24000000*OO[[#This Row],[128 (04JUL1985 21:00:00)-Water Temperature (C)]]*OO[[#This Row],[70]]</f>
        <v>1.7555452269682498E-2</v>
      </c>
      <c r="BU509" s="10">
        <f>3/24000000*OO[[#This Row],[129 (05JUL1985 00:00:00)-Water Temperature (C)]]*OO[[#This Row],[71]]</f>
        <v>2.0505701870527498E-2</v>
      </c>
      <c r="BV509" s="10">
        <f>3/24000000*OO[[#This Row],[130 (05JUL1985 03:00:00)-Water Temperature (C)]]*OO[[#This Row],[72]]</f>
        <v>2.35703979766675E-2</v>
      </c>
      <c r="BW509" s="10">
        <f>3/24000000*OO[[#This Row],[131 (05JUL1985 06:00:00)-Water Temperature (C)]]*OO[[#This Row],[73]]</f>
        <v>2.6717528372849995E-2</v>
      </c>
      <c r="BX509" s="10">
        <f>3/24000000*OO[[#This Row],[132 (05JUL1985 09:00:00)-Water Temperature (C)]]*OO[[#This Row],[74]]</f>
        <v>3.0091449272175001E-2</v>
      </c>
      <c r="BY509" s="10">
        <f>3/24000000*OO[[#This Row],[133 (05JUL1985 12:00:00)-Water Temperature (C)]]*OO[[#This Row],[75]]</f>
        <v>3.3414144079949998E-2</v>
      </c>
      <c r="BZ509" s="10">
        <f>3/24000000*OO[[#This Row],[134 (05JUL1985 15:00:00)-Water Temperature (C)]]*OO[[#This Row],[76]]</f>
        <v>3.6755374568962496E-2</v>
      </c>
      <c r="CA509" s="10">
        <f>3/24000000*OO[[#This Row],[135 (05JUL1985 18:00:00)-Water Temperature (C)]]*OO[[#This Row],[77]]</f>
        <v>4.0064302946474999E-2</v>
      </c>
      <c r="CB509" s="10">
        <f>3/24000000*OO[[#This Row],[136 (05JUL1985 21:00:00)-Water Temperature (C)]]*OO[[#This Row],[78]]</f>
        <v>4.3173116846625004E-2</v>
      </c>
      <c r="CC509" s="10">
        <f>3/24000000*OO[[#This Row],[137 (06JUL1985 00:00:00)-Water Temperature (C)]]*OO[[#This Row],[79]]</f>
        <v>4.5995951819999999E-2</v>
      </c>
      <c r="CD509" s="10">
        <f>3/24000000*OO[[#This Row],[138 (06JUL1985 03:00:00)-Water Temperature (C)]]*OO[[#This Row],[80]]</f>
        <v>4.86371899711125E-2</v>
      </c>
      <c r="CE509" s="10">
        <f>3/24000000*OO[[#This Row],[139 (06JUL1985 06:00:00)-Water Temperature (C)]]*OO[[#This Row],[81]]</f>
        <v>5.1265738634124994E-2</v>
      </c>
      <c r="CF509" s="10">
        <f>3/24000000*OO[[#This Row],[140 (06JUL1985 09:00:00)-Water Temperature (C)]]*OO[[#This Row],[82]]</f>
        <v>5.4274765682900003E-2</v>
      </c>
      <c r="CG509" s="10">
        <f>3/24000000*OO[[#This Row],[141 (06JUL1985 12:00:00)-Water Temperature (C)]]*OO[[#This Row],[83]]</f>
        <v>5.7133137524612493E-2</v>
      </c>
      <c r="CH509" s="10">
        <f>3/24000000*OO[[#This Row],[142 (06JUL1985 15:00:00)-Water Temperature (C)]]*OO[[#This Row],[84]]</f>
        <v>5.9824823191199999E-2</v>
      </c>
      <c r="CI509" s="10">
        <f>3/24000000*OO[[#This Row],[143 (06JUL1985 18:00:00)-Water Temperature (C)]]*OO[[#This Row],[85]]</f>
        <v>6.2424371126062493E-2</v>
      </c>
      <c r="CJ509" s="10">
        <f>3/24000000*OO[[#This Row],[144 (06JUL1985 21:00:00)-Water Temperature (C)]]*OO[[#This Row],[86]]</f>
        <v>6.4487389761899994E-2</v>
      </c>
      <c r="CK509" s="10">
        <f>3/24000000*OO[[#This Row],[145 (07JUL1985 00:00:00)-Water Temperature (C)]]*OO[[#This Row],[87]]</f>
        <v>6.5957437631999988E-2</v>
      </c>
      <c r="CL509" s="10">
        <f>3/24000000*OO[[#This Row],[146 (07JUL1985 03:00:00)-Water Temperature (C)]]*OO[[#This Row],[88]]</f>
        <v>6.7288789156199999E-2</v>
      </c>
      <c r="CM509" s="10">
        <f>3/24000000*OO[[#This Row],[147 (07JUL1985 06:00:00)-Water Temperature (C)]]*OO[[#This Row],[89]]</f>
        <v>6.8553705887849994E-2</v>
      </c>
      <c r="CN509" s="10">
        <f>3/24000000*OO[[#This Row],[148 (07JUL1985 09:00:00)-Water Temperature (C)]]*OO[[#This Row],[90]]</f>
        <v>7.029684606049999E-2</v>
      </c>
      <c r="CO509" s="10">
        <f>3/24000000*OO[[#This Row],[149 (07JUL1985 12:00:00)-Water Temperature (C)]]*OO[[#This Row],[91]]</f>
        <v>7.2074098410375001E-2</v>
      </c>
      <c r="CP509" s="10">
        <f>3/24000000*OO[[#This Row],[150 (07JUL1985 15:00:00)-Water Temperature (C)]]*OO[[#This Row],[92]]</f>
        <v>7.3629448727812491E-2</v>
      </c>
      <c r="CQ509" s="10">
        <f>3/24000000*OO[[#This Row],[151 (07JUL1985 18:00:00)-Water Temperature (C)]]*OO[[#This Row],[93]]</f>
        <v>7.501399887299999E-2</v>
      </c>
      <c r="CR509" s="10">
        <f>3/24000000*OO[[#This Row],[152 (07JUL1985 21:00:00)-Water Temperature (C)]]*OO[[#This Row],[94]]</f>
        <v>7.5780414208124994E-2</v>
      </c>
      <c r="CS509" s="10">
        <f>3/24000000*OO[[#This Row],[153 (08JUL1985 00:00:00)-Water Temperature (C)]]*OO[[#This Row],[95]]</f>
        <v>7.6111411282724986E-2</v>
      </c>
      <c r="CT509" s="10">
        <f>3/24000000*OO[[#This Row],[154 (08JUL1985 03:00:00)-Water Temperature (C)]]*OO[[#This Row],[96]]</f>
        <v>7.6319748538299995E-2</v>
      </c>
      <c r="CU509" s="10">
        <f>3/24000000*OO[[#This Row],[155 (08JUL1985 06:00:00)-Water Temperature (C)]]*OO[[#This Row],[97]]</f>
        <v>7.6527554013312502E-2</v>
      </c>
      <c r="CV509" s="10">
        <f>3/24000000*OO[[#This Row],[156 (08JUL1985 09:00:00)-Water Temperature (C)]]*OO[[#This Row],[98]]</f>
        <v>7.676430795896251E-2</v>
      </c>
      <c r="CW509" s="10">
        <f>3/24000000*OO[[#This Row],[157 (08JUL1985 12:00:00)-Water Temperature (C)]]*OO[[#This Row],[99]]</f>
        <v>7.7316868336499978E-2</v>
      </c>
    </row>
    <row r="510" spans="1:101" x14ac:dyDescent="0.35">
      <c r="A510" t="s">
        <v>517</v>
      </c>
      <c r="B510">
        <v>815.68439999999998</v>
      </c>
      <c r="C510" s="10">
        <f>3/24*OO[[#This Row],[59 (26JUN1985 06:00:00)-Water Temperature (C)]]*OO[[#This Row],[1]]/SUM(OO[1])</f>
        <v>0</v>
      </c>
      <c r="D510" s="10">
        <f>3/24*OO[[#This Row],[60 (26JUN1985 09:00:00)-Water Temperature (C)]]*OO[[#This Row],[2]]/SUM(OO[2])</f>
        <v>0</v>
      </c>
      <c r="E510" s="10">
        <f>3/24*OO[[#This Row],[61 (26JUN1985 12:00:00)-Water Temperature (C)]]*OO[[#This Row],[3]]/SUM(OO[3])</f>
        <v>0</v>
      </c>
      <c r="F510" s="10">
        <f>3/24*OO[[#This Row],[62 (26JUN1985 15:00:00)-Water Temperature (C)]]*OO[[#This Row],[4]]/SUM(OO[4])</f>
        <v>0</v>
      </c>
      <c r="G510" s="10">
        <f>3/24*OO[[#This Row],[63 (26JUN1985 18:00:00)-Water Temperature (C)]]*OO[[#This Row],[5]]/SUM(OO[5])</f>
        <v>0</v>
      </c>
      <c r="H510" s="10">
        <f>3/24*OO[[#This Row],[64 (26JUN1985 21:00:00)-Water Temperature (C)]]*OO[[#This Row],[6]]/SUM(OO[6])</f>
        <v>0</v>
      </c>
      <c r="I510" s="10">
        <f>3/24*OO[[#This Row],[65 (27JUN1985 00:00:00)-Water Temperature (C)]]*OO[[#This Row],[7]]/SUM(OO[7])</f>
        <v>0</v>
      </c>
      <c r="J510" s="10">
        <f>3/24*OO[[#This Row],[66 (27JUN1985 03:00:00)-Water Temperature (C)]]*OO[[#This Row],[8]]/SUM(OO[8])</f>
        <v>0</v>
      </c>
      <c r="K510" s="10">
        <f>3/24*OO[[#This Row],[67 (27JUN1985 06:00:00)-Water Temperature (C)]]*OO[[#This Row],[9]]/SUM(OO[9])</f>
        <v>0</v>
      </c>
      <c r="L510" s="10">
        <f>3/24*OO[[#This Row],[68 (27JUN1985 09:00:00)-Water Temperature (C)]]*OO[[#This Row],[10]]/SUM(OO[10])</f>
        <v>0</v>
      </c>
      <c r="M510" s="10">
        <f>3/24*OO[[#This Row],[69 (27JUN1985 12:00:00)-Water Temperature (C)]]*OO[[#This Row],[11]]/SUM(OO[11])</f>
        <v>0</v>
      </c>
      <c r="N510" s="10">
        <f>3/24*OO[[#This Row],[70 (27JUN1985 15:00:00)-Water Temperature (C)]]*OO[[#This Row],[12]]/SUM(OO[12])</f>
        <v>0</v>
      </c>
      <c r="O510" s="10">
        <f>3/24*OO[[#This Row],[71 (27JUN1985 18:00:00)-Water Temperature (C)]]*OO[[#This Row],[13]]/SUM(OO[13])</f>
        <v>0</v>
      </c>
      <c r="P510" s="10">
        <f>3/24*OO[[#This Row],[72 (27JUN1985 21:00:00)-Water Temperature (C)]]*OO[[#This Row],[14]]/SUM(OO[14])</f>
        <v>0</v>
      </c>
      <c r="Q510" s="10">
        <f>3/24*OO[[#This Row],[73 (28JUN1985 00:00:00)-Water Temperature (C)]]*OO[[#This Row],[15]]/SUM(OO[15])</f>
        <v>0</v>
      </c>
      <c r="R510" s="10">
        <f>3/24*OO[[#This Row],[74 (28JUN1985 03:00:00)-Water Temperature (C)]]*OO[[#This Row],[16]]/SUM(OO[16])</f>
        <v>0</v>
      </c>
      <c r="S510" s="10">
        <f>3/24*OO[[#This Row],[75 (28JUN1985 06:00:00)-Water Temperature (C)]]*OO[[#This Row],[17]]/SUM(OO[17])</f>
        <v>0</v>
      </c>
      <c r="T510" s="10">
        <f>3/24*OO[[#This Row],[76 (28JUN1985 09:00:00)-Water Temperature (C)]]*OO[[#This Row],[18]]/SUM(OO[18])</f>
        <v>0</v>
      </c>
      <c r="U510" s="10">
        <f>3/24*OO[[#This Row],[77 (28JUN1985 12:00:00)-Water Temperature (C)]]*OO[[#This Row],[19]]/SUM(OO[19])</f>
        <v>0</v>
      </c>
      <c r="V510" s="10">
        <f>3/24000000*OO[[#This Row],[78 (28JUN1985 15:00:00)-Water Temperature (C)]]*OO[[#This Row],[20]]</f>
        <v>0</v>
      </c>
      <c r="W510" s="10">
        <f>3/24000000*OO[[#This Row],[79 (28JUN1985 18:00:00)-Water Temperature (C)]]*OO[[#This Row],[21]]</f>
        <v>0</v>
      </c>
      <c r="X510" s="10">
        <f>3/24000000*OO[[#This Row],[80 (28JUN1985 21:00:00)-Water Temperature (C)]]*OO[[#This Row],[22]]</f>
        <v>0</v>
      </c>
      <c r="Y510" s="10">
        <f>3/24000000*OO[[#This Row],[81 (29JUN1985 00:00:00)-Water Temperature (C)]]*OO[[#This Row],[23]]</f>
        <v>0</v>
      </c>
      <c r="Z510" s="10">
        <f>3/24000000*OO[[#This Row],[82 (29JUN1985 03:00:00)-Water Temperature (C)]]*OO[[#This Row],[24]]</f>
        <v>0</v>
      </c>
      <c r="AA510" s="10">
        <f>3/24000000*OO[[#This Row],[83 (29JUN1985 06:00:00)-Water Temperature (C)]]*OO[[#This Row],[25]]</f>
        <v>0</v>
      </c>
      <c r="AB510" s="10">
        <f>3/24000000*OO[[#This Row],[84 (29JUN1985 09:00:00)-Water Temperature (C)]]*OO[[#This Row],[26]]</f>
        <v>0</v>
      </c>
      <c r="AC510" s="10">
        <f>3/24000000*OO[[#This Row],[85 (29JUN1985 12:00:00)-Water Temperature (C)]]*OO[[#This Row],[27]]</f>
        <v>0</v>
      </c>
      <c r="AD510" s="10">
        <f>3/24000000*OO[[#This Row],[86 (29JUN1985 15:00:00)-Water Temperature (C)]]*OO[[#This Row],[28]]</f>
        <v>0</v>
      </c>
      <c r="AE510" s="10">
        <f>3/24000000*OO[[#This Row],[88 (29JUN1985 21:00:00)-Water Temperature (C)]]*OO[[#This Row],[30]]</f>
        <v>0</v>
      </c>
      <c r="AF510" s="10">
        <f>3/24000000*OO[[#This Row],[88 (29JUN1985 21:00:00)-Water Temperature (C)]]*OO[[#This Row],[30]]</f>
        <v>0</v>
      </c>
      <c r="AG510" s="10">
        <f>3/24000000*OO[[#This Row],[89 (30JUN1985 00:00:00)-Water Temperature (C)]]*OO[[#This Row],[31]]</f>
        <v>2.6112335569584998E-41</v>
      </c>
      <c r="AH510" s="10">
        <f>3/24000000*OO[[#This Row],[90 (30JUN1985 03:00:00)-Water Temperature (C)]]*OO[[#This Row],[32]]</f>
        <v>2.7261284162117502E-37</v>
      </c>
      <c r="AI510" s="10">
        <f>3/24000000*OO[[#This Row],[91 (30JUN1985 06:00:00)-Water Temperature (C)]]*OO[[#This Row],[33]]</f>
        <v>8.9016699342175003E-34</v>
      </c>
      <c r="AJ510" s="10">
        <f>3/24000000*OO[[#This Row],[92 (30JUN1985 09:00:00)-Water Temperature (C)]]*OO[[#This Row],[34]]</f>
        <v>1.1427115890575001E-30</v>
      </c>
      <c r="AK510" s="10">
        <f>3/24000000*OO[[#This Row],[93 (30JUN1985 12:00:00)-Water Temperature (C)]]*OO[[#This Row],[35]]</f>
        <v>6.6991129756649998E-28</v>
      </c>
      <c r="AL510" s="10">
        <f>3/24000000*OO[[#This Row],[94 (30JUN1985 15:00:00)-Water Temperature (C)]]*OO[[#This Row],[36]]</f>
        <v>2.0142819182664999E-25</v>
      </c>
      <c r="AM510" s="10">
        <f>3/24000000*OO[[#This Row],[95 (30JUN1985 18:00:00)-Water Temperature (C)]]*OO[[#This Row],[37]]</f>
        <v>3.3870674816999999E-23</v>
      </c>
      <c r="AN510" s="10">
        <f>3/24000000*OO[[#This Row],[96 (30JUN1985 21:00:00)-Water Temperature (C)]]*OO[[#This Row],[38]]</f>
        <v>3.4229266718399995E-21</v>
      </c>
      <c r="AO510" s="10">
        <f>3/24000000*OO[[#This Row],[97 (01JUL1985 00:00:00)-Water Temperature (C)]]*OO[[#This Row],[39]]</f>
        <v>2.2129712511705002E-19</v>
      </c>
      <c r="AP510" s="10">
        <f>3/24000000*OO[[#This Row],[98 (01JUL1985 03:00:00)-Water Temperature (C)]]*OO[[#This Row],[40]]</f>
        <v>9.640172477879999E-18</v>
      </c>
      <c r="AQ510" s="10">
        <f>3/24000000*OO[[#This Row],[99 (01JUL1985 06:00:00)-Water Temperature (C)]]*OO[[#This Row],[41]]</f>
        <v>2.9691399926649997E-16</v>
      </c>
      <c r="AR510" s="10">
        <f>3/24000000*OO[[#This Row],[100 (01JUL1985 09:00:00)-Water Temperature (C)]]*OO[[#This Row],[42]]</f>
        <v>6.7546979397675001E-15</v>
      </c>
      <c r="AS510" s="10">
        <f>3/24000000*OO[[#This Row],[101 (01JUL1985 12:00:00)-Water Temperature (C)]]*OO[[#This Row],[43]]</f>
        <v>1.1541090172814999E-13</v>
      </c>
      <c r="AT510" s="10">
        <f>3/24000000*OO[[#This Row],[102 (01JUL1985 15:00:00)-Water Temperature (C)]]*OO[[#This Row],[44]]</f>
        <v>1.5169706070149998E-12</v>
      </c>
      <c r="AU510" s="10">
        <f>3/24000000*OO[[#This Row],[103 (01JUL1985 18:00:00)-Water Temperature (C)]]*OO[[#This Row],[45]]</f>
        <v>1.5703826669462499E-11</v>
      </c>
      <c r="AV510" s="10">
        <f>3/24000000*OO[[#This Row],[104 (01JUL1985 21:00:00)-Water Temperature (C)]]*OO[[#This Row],[46]]</f>
        <v>1.3094855085618748E-10</v>
      </c>
      <c r="AW510" s="10">
        <f>3/24000000*OO[[#This Row],[105 (02JUL1985 00:00:00)-Water Temperature (C)]]*OO[[#This Row],[47]]</f>
        <v>8.9743252071312495E-10</v>
      </c>
      <c r="AX510" s="10">
        <f>3/24000000*OO[[#This Row],[106 (02JUL1985 03:00:00)-Water Temperature (C)]]*OO[[#This Row],[48]]</f>
        <v>5.1440765653199996E-9</v>
      </c>
      <c r="AY510" s="10">
        <f>3/24000000*OO[[#This Row],[107 (02JUL1985 06:00:00)-Water Temperature (C)]]*OO[[#This Row],[49]]</f>
        <v>2.51606734611625E-8</v>
      </c>
      <c r="AZ510" s="10">
        <f>3/24000000*OO[[#This Row],[108 (02JUL1985 09:00:00)-Water Temperature (C)]]*OO[[#This Row],[50]]</f>
        <v>1.073542471132125E-7</v>
      </c>
      <c r="BA510" s="10">
        <f>3/24000000*OO[[#This Row],[109 (02JUL1985 12:00:00)-Water Temperature (C)]]*OO[[#This Row],[51]]</f>
        <v>4.0001849545625001E-7</v>
      </c>
      <c r="BB510" s="10">
        <f>3/24000000*OO[[#This Row],[110 (02JUL1985 15:00:00)-Water Temperature (C)]]*OO[[#This Row],[52]]</f>
        <v>1.315643563318E-6</v>
      </c>
      <c r="BC510" s="10">
        <f>3/24000000*OO[[#This Row],[111 (02JUL1985 18:00:00)-Water Temperature (C)]]*OO[[#This Row],[53]]</f>
        <v>3.8643464616087493E-6</v>
      </c>
      <c r="BD510" s="10">
        <f>3/24000000*OO[[#This Row],[112 (02JUL1985 21:00:00)-Water Temperature (C)]]*OO[[#This Row],[54]]</f>
        <v>1.0209043546775E-5</v>
      </c>
      <c r="BE510" s="10">
        <f>3/24000000*OO[[#This Row],[113 (03JUL1985 00:00:00)-Water Temperature (C)]]*OO[[#This Row],[55]]</f>
        <v>2.4450180299536248E-5</v>
      </c>
      <c r="BF510" s="10">
        <f>3/24000000*OO[[#This Row],[114 (03JUL1985 03:00:00)-Water Temperature (C)]]*OO[[#This Row],[56]]</f>
        <v>5.3773987700537496E-5</v>
      </c>
      <c r="BG510" s="10">
        <f>3/24000000*OO[[#This Row],[115 (03JUL1985 06:00:00)-Water Temperature (C)]]*OO[[#This Row],[57]]</f>
        <v>1.0965860407052499E-4</v>
      </c>
      <c r="BH510" s="10">
        <f>3/24000000*OO[[#This Row],[116 (03JUL1985 09:00:00)-Water Temperature (C)]]*OO[[#This Row],[58]]</f>
        <v>2.1041794097028749E-4</v>
      </c>
      <c r="BI510" s="10">
        <f>3/24000000*OO[[#This Row],[117 (03JUL1985 12:00:00)-Water Temperature (C)]]*OO[[#This Row],[59]]</f>
        <v>3.8039627127937502E-4</v>
      </c>
      <c r="BJ510" s="10">
        <f>3/24000000*OO[[#This Row],[118 (03JUL1985 15:00:00)-Water Temperature (C)]]*OO[[#This Row],[60]]</f>
        <v>6.4880828049699993E-4</v>
      </c>
      <c r="BK510" s="10">
        <f>3/24000000*OO[[#This Row],[119 (03JUL1985 18:00:00)-Water Temperature (C)]]*OO[[#This Row],[61]]</f>
        <v>1.0495193412462501E-3</v>
      </c>
      <c r="BL510" s="10">
        <f>3/24000000*OO[[#This Row],[120 (03JUL1985 21:00:00)-Water Temperature (C)]]*OO[[#This Row],[62]]</f>
        <v>1.6097941720057498E-3</v>
      </c>
      <c r="BM510" s="10">
        <f>3/24000000*OO[[#This Row],[121 (04JUL1985 00:00:00)-Water Temperature (C)]]*OO[[#This Row],[63]]</f>
        <v>2.3563703162870001E-3</v>
      </c>
      <c r="BN510" s="10">
        <f>3/24000000*OO[[#This Row],[122 (04JUL1985 03:00:00)-Water Temperature (C)]]*OO[[#This Row],[64]]</f>
        <v>3.3204916341975001E-3</v>
      </c>
      <c r="BO510" s="10">
        <f>3/24000000*OO[[#This Row],[123 (04JUL1985 06:00:00)-Water Temperature (C)]]*OO[[#This Row],[65]]</f>
        <v>4.5291003074099997E-3</v>
      </c>
      <c r="BP510" s="10">
        <f>3/24000000*OO[[#This Row],[124 (04JUL1985 09:00:00)-Water Temperature (C)]]*OO[[#This Row],[66]]</f>
        <v>6.0249971664974988E-3</v>
      </c>
      <c r="BQ510" s="10">
        <f>3/24000000*OO[[#This Row],[125 (04JUL1985 12:00:00)-Water Temperature (C)]]*OO[[#This Row],[67]]</f>
        <v>7.7883668607024994E-3</v>
      </c>
      <c r="BR510" s="10">
        <f>3/24000000*OO[[#This Row],[126 (04JUL1985 15:00:00)-Water Temperature (C)]]*OO[[#This Row],[68]]</f>
        <v>9.8284223463525004E-3</v>
      </c>
      <c r="BS510" s="10">
        <f>3/24000000*OO[[#This Row],[127 (04JUL1985 18:00:00)-Water Temperature (C)]]*OO[[#This Row],[69]]</f>
        <v>1.207889341128E-2</v>
      </c>
      <c r="BT510" s="10">
        <f>3/24000000*OO[[#This Row],[128 (04JUL1985 21:00:00)-Water Temperature (C)]]*OO[[#This Row],[70]]</f>
        <v>1.4510425119488747E-2</v>
      </c>
      <c r="BU510" s="10">
        <f>3/24000000*OO[[#This Row],[129 (05JUL1985 00:00:00)-Water Temperature (C)]]*OO[[#This Row],[71]]</f>
        <v>1.7106729957314999E-2</v>
      </c>
      <c r="BV510" s="10">
        <f>3/24000000*OO[[#This Row],[130 (05JUL1985 03:00:00)-Water Temperature (C)]]*OO[[#This Row],[72]]</f>
        <v>1.9835325494201247E-2</v>
      </c>
      <c r="BW510" s="10">
        <f>3/24000000*OO[[#This Row],[131 (05JUL1985 06:00:00)-Water Temperature (C)]]*OO[[#This Row],[73]]</f>
        <v>2.2669217254912499E-2</v>
      </c>
      <c r="BX510" s="10">
        <f>3/24000000*OO[[#This Row],[132 (05JUL1985 09:00:00)-Water Temperature (C)]]*OO[[#This Row],[74]]</f>
        <v>2.5726025629961246E-2</v>
      </c>
      <c r="BY510" s="10">
        <f>3/24000000*OO[[#This Row],[133 (05JUL1985 12:00:00)-Water Temperature (C)]]*OO[[#This Row],[75]]</f>
        <v>2.8771163813149998E-2</v>
      </c>
      <c r="BZ510" s="10">
        <f>3/24000000*OO[[#This Row],[134 (05JUL1985 15:00:00)-Water Temperature (C)]]*OO[[#This Row],[76]]</f>
        <v>3.1864570942087493E-2</v>
      </c>
      <c r="CA510" s="10">
        <f>3/24000000*OO[[#This Row],[135 (05JUL1985 18:00:00)-Water Temperature (C)]]*OO[[#This Row],[77]]</f>
        <v>3.4955251730362499E-2</v>
      </c>
      <c r="CB510" s="10">
        <f>3/24000000*OO[[#This Row],[136 (05JUL1985 21:00:00)-Water Temperature (C)]]*OO[[#This Row],[78]]</f>
        <v>3.7898212932374997E-2</v>
      </c>
      <c r="CC510" s="10">
        <f>3/24000000*OO[[#This Row],[137 (06JUL1985 00:00:00)-Water Temperature (C)]]*OO[[#This Row],[79]]</f>
        <v>4.0615530120374999E-2</v>
      </c>
      <c r="CD510" s="10">
        <f>3/24000000*OO[[#This Row],[138 (06JUL1985 03:00:00)-Water Temperature (C)]]*OO[[#This Row],[80]]</f>
        <v>4.3189350159375001E-2</v>
      </c>
      <c r="CE510" s="10">
        <f>3/24000000*OO[[#This Row],[139 (06JUL1985 06:00:00)-Water Temperature (C)]]*OO[[#This Row],[81]]</f>
        <v>4.5763013889024998E-2</v>
      </c>
      <c r="CF510" s="10">
        <f>3/24000000*OO[[#This Row],[140 (06JUL1985 09:00:00)-Water Temperature (C)]]*OO[[#This Row],[82]]</f>
        <v>4.8674941801749992E-2</v>
      </c>
      <c r="CG510" s="10">
        <f>3/24000000*OO[[#This Row],[141 (06JUL1985 12:00:00)-Water Temperature (C)]]*OO[[#This Row],[83]]</f>
        <v>5.1462903861599997E-2</v>
      </c>
      <c r="CH510" s="10">
        <f>3/24000000*OO[[#This Row],[142 (06JUL1985 15:00:00)-Water Temperature (C)]]*OO[[#This Row],[84]]</f>
        <v>5.4117952375199993E-2</v>
      </c>
      <c r="CI510" s="10">
        <f>3/24000000*OO[[#This Row],[143 (06JUL1985 18:00:00)-Water Temperature (C)]]*OO[[#This Row],[85]]</f>
        <v>5.6696226952949992E-2</v>
      </c>
      <c r="CJ510" s="10">
        <f>3/24000000*OO[[#This Row],[144 (06JUL1985 21:00:00)-Water Temperature (C)]]*OO[[#This Row],[86]]</f>
        <v>5.8802185274425003E-2</v>
      </c>
      <c r="CK510" s="10">
        <f>3/24000000*OO[[#This Row],[145 (07JUL1985 00:00:00)-Water Temperature (C)]]*OO[[#This Row],[87]]</f>
        <v>6.0384034548675004E-2</v>
      </c>
      <c r="CL510" s="10">
        <f>3/24000000*OO[[#This Row],[146 (07JUL1985 03:00:00)-Water Temperature (C)]]*OO[[#This Row],[88]]</f>
        <v>6.1835094287437505E-2</v>
      </c>
      <c r="CM510" s="10">
        <f>3/24000000*OO[[#This Row],[147 (07JUL1985 06:00:00)-Water Temperature (C)]]*OO[[#This Row],[89]]</f>
        <v>6.3221302876999994E-2</v>
      </c>
      <c r="CN510" s="10">
        <f>3/24000000*OO[[#This Row],[148 (07JUL1985 09:00:00)-Water Temperature (C)]]*OO[[#This Row],[90]]</f>
        <v>6.5030794472437495E-2</v>
      </c>
      <c r="CO510" s="10">
        <f>3/24000000*OO[[#This Row],[149 (07JUL1985 12:00:00)-Water Temperature (C)]]*OO[[#This Row],[91]]</f>
        <v>6.6865258430099994E-2</v>
      </c>
      <c r="CP510" s="10">
        <f>3/24000000*OO[[#This Row],[150 (07JUL1985 15:00:00)-Water Temperature (C)]]*OO[[#This Row],[92]]</f>
        <v>6.8498690348300001E-2</v>
      </c>
      <c r="CQ510" s="10">
        <f>3/24000000*OO[[#This Row],[151 (07JUL1985 18:00:00)-Water Temperature (C)]]*OO[[#This Row],[93]]</f>
        <v>6.9975516983399988E-2</v>
      </c>
      <c r="CR510" s="10">
        <f>3/24000000*OO[[#This Row],[152 (07JUL1985 21:00:00)-Water Temperature (C)]]*OO[[#This Row],[94]]</f>
        <v>7.0884212378174993E-2</v>
      </c>
      <c r="CS510" s="10">
        <f>3/24000000*OO[[#This Row],[153 (08JUL1985 00:00:00)-Water Temperature (C)]]*OO[[#This Row],[95]]</f>
        <v>7.1392868951287491E-2</v>
      </c>
      <c r="CT510" s="10">
        <f>3/24000000*OO[[#This Row],[154 (08JUL1985 03:00:00)-Water Temperature (C)]]*OO[[#This Row],[96]]</f>
        <v>7.1777567244449988E-2</v>
      </c>
      <c r="CU510" s="10">
        <f>3/24000000*OO[[#This Row],[155 (08JUL1985 06:00:00)-Water Temperature (C)]]*OO[[#This Row],[97]]</f>
        <v>7.2148969850624994E-2</v>
      </c>
      <c r="CV510" s="10">
        <f>3/24000000*OO[[#This Row],[156 (08JUL1985 09:00:00)-Water Temperature (C)]]*OO[[#This Row],[98]]</f>
        <v>7.2537723297025E-2</v>
      </c>
      <c r="CW510" s="10">
        <f>3/24000000*OO[[#This Row],[157 (08JUL1985 12:00:00)-Water Temperature (C)]]*OO[[#This Row],[99]]</f>
        <v>7.32076131765E-2</v>
      </c>
    </row>
    <row r="511" spans="1:101" x14ac:dyDescent="0.35">
      <c r="A511" t="s">
        <v>518</v>
      </c>
      <c r="B511">
        <v>810.52110000000005</v>
      </c>
      <c r="C511" s="10">
        <f>3/24*OO[[#This Row],[59 (26JUN1985 06:00:00)-Water Temperature (C)]]*OO[[#This Row],[1]]/SUM(OO[1])</f>
        <v>0</v>
      </c>
      <c r="D511" s="10">
        <f>3/24*OO[[#This Row],[60 (26JUN1985 09:00:00)-Water Temperature (C)]]*OO[[#This Row],[2]]/SUM(OO[2])</f>
        <v>0</v>
      </c>
      <c r="E511" s="10">
        <f>3/24*OO[[#This Row],[61 (26JUN1985 12:00:00)-Water Temperature (C)]]*OO[[#This Row],[3]]/SUM(OO[3])</f>
        <v>0</v>
      </c>
      <c r="F511" s="10">
        <f>3/24*OO[[#This Row],[62 (26JUN1985 15:00:00)-Water Temperature (C)]]*OO[[#This Row],[4]]/SUM(OO[4])</f>
        <v>0</v>
      </c>
      <c r="G511" s="10">
        <f>3/24*OO[[#This Row],[63 (26JUN1985 18:00:00)-Water Temperature (C)]]*OO[[#This Row],[5]]/SUM(OO[5])</f>
        <v>0</v>
      </c>
      <c r="H511" s="10">
        <f>3/24*OO[[#This Row],[64 (26JUN1985 21:00:00)-Water Temperature (C)]]*OO[[#This Row],[6]]/SUM(OO[6])</f>
        <v>0</v>
      </c>
      <c r="I511" s="10">
        <f>3/24*OO[[#This Row],[65 (27JUN1985 00:00:00)-Water Temperature (C)]]*OO[[#This Row],[7]]/SUM(OO[7])</f>
        <v>0</v>
      </c>
      <c r="J511" s="10">
        <f>3/24*OO[[#This Row],[66 (27JUN1985 03:00:00)-Water Temperature (C)]]*OO[[#This Row],[8]]/SUM(OO[8])</f>
        <v>0</v>
      </c>
      <c r="K511" s="10">
        <f>3/24*OO[[#This Row],[67 (27JUN1985 06:00:00)-Water Temperature (C)]]*OO[[#This Row],[9]]/SUM(OO[9])</f>
        <v>0</v>
      </c>
      <c r="L511" s="10">
        <f>3/24*OO[[#This Row],[68 (27JUN1985 09:00:00)-Water Temperature (C)]]*OO[[#This Row],[10]]/SUM(OO[10])</f>
        <v>0</v>
      </c>
      <c r="M511" s="10">
        <f>3/24*OO[[#This Row],[69 (27JUN1985 12:00:00)-Water Temperature (C)]]*OO[[#This Row],[11]]/SUM(OO[11])</f>
        <v>0</v>
      </c>
      <c r="N511" s="10">
        <f>3/24*OO[[#This Row],[70 (27JUN1985 15:00:00)-Water Temperature (C)]]*OO[[#This Row],[12]]/SUM(OO[12])</f>
        <v>0</v>
      </c>
      <c r="O511" s="10">
        <f>3/24*OO[[#This Row],[71 (27JUN1985 18:00:00)-Water Temperature (C)]]*OO[[#This Row],[13]]/SUM(OO[13])</f>
        <v>0</v>
      </c>
      <c r="P511" s="10">
        <f>3/24*OO[[#This Row],[72 (27JUN1985 21:00:00)-Water Temperature (C)]]*OO[[#This Row],[14]]/SUM(OO[14])</f>
        <v>0</v>
      </c>
      <c r="Q511" s="10">
        <f>3/24*OO[[#This Row],[73 (28JUN1985 00:00:00)-Water Temperature (C)]]*OO[[#This Row],[15]]/SUM(OO[15])</f>
        <v>0</v>
      </c>
      <c r="R511" s="10">
        <f>3/24*OO[[#This Row],[74 (28JUN1985 03:00:00)-Water Temperature (C)]]*OO[[#This Row],[16]]/SUM(OO[16])</f>
        <v>0</v>
      </c>
      <c r="S511" s="10">
        <f>3/24*OO[[#This Row],[75 (28JUN1985 06:00:00)-Water Temperature (C)]]*OO[[#This Row],[17]]/SUM(OO[17])</f>
        <v>0</v>
      </c>
      <c r="T511" s="10">
        <f>3/24*OO[[#This Row],[76 (28JUN1985 09:00:00)-Water Temperature (C)]]*OO[[#This Row],[18]]/SUM(OO[18])</f>
        <v>0</v>
      </c>
      <c r="U511" s="10">
        <f>3/24*OO[[#This Row],[77 (28JUN1985 12:00:00)-Water Temperature (C)]]*OO[[#This Row],[19]]/SUM(OO[19])</f>
        <v>0</v>
      </c>
      <c r="V511" s="10">
        <f>3/24000000*OO[[#This Row],[78 (28JUN1985 15:00:00)-Water Temperature (C)]]*OO[[#This Row],[20]]</f>
        <v>0</v>
      </c>
      <c r="W511" s="10">
        <f>3/24000000*OO[[#This Row],[79 (28JUN1985 18:00:00)-Water Temperature (C)]]*OO[[#This Row],[21]]</f>
        <v>0</v>
      </c>
      <c r="X511" s="10">
        <f>3/24000000*OO[[#This Row],[80 (28JUN1985 21:00:00)-Water Temperature (C)]]*OO[[#This Row],[22]]</f>
        <v>0</v>
      </c>
      <c r="Y511" s="10">
        <f>3/24000000*OO[[#This Row],[81 (29JUN1985 00:00:00)-Water Temperature (C)]]*OO[[#This Row],[23]]</f>
        <v>0</v>
      </c>
      <c r="Z511" s="10">
        <f>3/24000000*OO[[#This Row],[82 (29JUN1985 03:00:00)-Water Temperature (C)]]*OO[[#This Row],[24]]</f>
        <v>0</v>
      </c>
      <c r="AA511" s="10">
        <f>3/24000000*OO[[#This Row],[83 (29JUN1985 06:00:00)-Water Temperature (C)]]*OO[[#This Row],[25]]</f>
        <v>0</v>
      </c>
      <c r="AB511" s="10">
        <f>3/24000000*OO[[#This Row],[84 (29JUN1985 09:00:00)-Water Temperature (C)]]*OO[[#This Row],[26]]</f>
        <v>0</v>
      </c>
      <c r="AC511" s="10">
        <f>3/24000000*OO[[#This Row],[85 (29JUN1985 12:00:00)-Water Temperature (C)]]*OO[[#This Row],[27]]</f>
        <v>0</v>
      </c>
      <c r="AD511" s="10">
        <f>3/24000000*OO[[#This Row],[86 (29JUN1985 15:00:00)-Water Temperature (C)]]*OO[[#This Row],[28]]</f>
        <v>0</v>
      </c>
      <c r="AE511" s="10">
        <f>3/24000000*OO[[#This Row],[88 (29JUN1985 21:00:00)-Water Temperature (C)]]*OO[[#This Row],[30]]</f>
        <v>0</v>
      </c>
      <c r="AF511" s="10">
        <f>3/24000000*OO[[#This Row],[88 (29JUN1985 21:00:00)-Water Temperature (C)]]*OO[[#This Row],[30]]</f>
        <v>0</v>
      </c>
      <c r="AG511" s="10">
        <f>3/24000000*OO[[#This Row],[89 (30JUN1985 00:00:00)-Water Temperature (C)]]*OO[[#This Row],[31]]</f>
        <v>6.7385669431674995E-42</v>
      </c>
      <c r="AH511" s="10">
        <f>3/24000000*OO[[#This Row],[90 (30JUN1985 03:00:00)-Water Temperature (C)]]*OO[[#This Row],[32]]</f>
        <v>7.6629534243987495E-38</v>
      </c>
      <c r="AI511" s="10">
        <f>3/24000000*OO[[#This Row],[91 (30JUN1985 06:00:00)-Water Temperature (C)]]*OO[[#This Row],[33]]</f>
        <v>2.69701111787325E-34</v>
      </c>
      <c r="AJ511" s="10">
        <f>3/24000000*OO[[#This Row],[92 (30JUN1985 09:00:00)-Water Temperature (C)]]*OO[[#This Row],[34]]</f>
        <v>3.6978292991699997E-31</v>
      </c>
      <c r="AK511" s="10">
        <f>3/24000000*OO[[#This Row],[93 (30JUN1985 12:00:00)-Water Temperature (C)]]*OO[[#This Row],[35]]</f>
        <v>2.3001121300949998E-28</v>
      </c>
      <c r="AL511" s="10">
        <f>3/24000000*OO[[#This Row],[94 (30JUN1985 15:00:00)-Water Temperature (C)]]*OO[[#This Row],[36]]</f>
        <v>7.3006701481499995E-26</v>
      </c>
      <c r="AM511" s="10">
        <f>3/24000000*OO[[#This Row],[95 (30JUN1985 18:00:00)-Water Temperature (C)]]*OO[[#This Row],[37]]</f>
        <v>1.291222924435875E-23</v>
      </c>
      <c r="AN511" s="10">
        <f>3/24000000*OO[[#This Row],[96 (30JUN1985 21:00:00)-Water Temperature (C)]]*OO[[#This Row],[38]]</f>
        <v>1.3680529053733747E-21</v>
      </c>
      <c r="AO511" s="10">
        <f>3/24000000*OO[[#This Row],[97 (01JUL1985 00:00:00)-Water Temperature (C)]]*OO[[#This Row],[39]]</f>
        <v>9.2451106106250008E-20</v>
      </c>
      <c r="AP511" s="10">
        <f>3/24000000*OO[[#This Row],[98 (01JUL1985 03:00:00)-Water Temperature (C)]]*OO[[#This Row],[40]]</f>
        <v>4.1978653012375006E-18</v>
      </c>
      <c r="AQ511" s="10">
        <f>3/24000000*OO[[#This Row],[99 (01JUL1985 06:00:00)-Water Temperature (C)]]*OO[[#This Row],[41]]</f>
        <v>1.3446789575876251E-16</v>
      </c>
      <c r="AR511" s="10">
        <f>3/24000000*OO[[#This Row],[100 (01JUL1985 09:00:00)-Water Temperature (C)]]*OO[[#This Row],[42]]</f>
        <v>3.1738106843749994E-15</v>
      </c>
      <c r="AS511" s="10">
        <f>3/24000000*OO[[#This Row],[101 (01JUL1985 12:00:00)-Water Temperature (C)]]*OO[[#This Row],[43]]</f>
        <v>5.6171798025749991E-14</v>
      </c>
      <c r="AT511" s="10">
        <f>3/24000000*OO[[#This Row],[102 (01JUL1985 15:00:00)-Water Temperature (C)]]*OO[[#This Row],[44]]</f>
        <v>7.6365096891749997E-13</v>
      </c>
      <c r="AU511" s="10">
        <f>3/24000000*OO[[#This Row],[103 (01JUL1985 18:00:00)-Water Temperature (C)]]*OO[[#This Row],[45]]</f>
        <v>8.1656798513362488E-12</v>
      </c>
      <c r="AV511" s="10">
        <f>3/24000000*OO[[#This Row],[104 (01JUL1985 21:00:00)-Water Temperature (C)]]*OO[[#This Row],[46]]</f>
        <v>7.0249572896999983E-11</v>
      </c>
      <c r="AW511" s="10">
        <f>3/24000000*OO[[#This Row],[105 (02JUL1985 00:00:00)-Water Temperature (C)]]*OO[[#This Row],[47]]</f>
        <v>4.9610887591062505E-10</v>
      </c>
      <c r="AX511" s="10">
        <f>3/24000000*OO[[#This Row],[106 (02JUL1985 03:00:00)-Water Temperature (C)]]*OO[[#This Row],[48]]</f>
        <v>2.9269133743499998E-9</v>
      </c>
      <c r="AY511" s="10">
        <f>3/24000000*OO[[#This Row],[107 (02JUL1985 06:00:00)-Water Temperature (C)]]*OO[[#This Row],[49]]</f>
        <v>1.4718752236404999E-8</v>
      </c>
      <c r="AZ511" s="10">
        <f>3/24000000*OO[[#This Row],[108 (02JUL1985 09:00:00)-Water Temperature (C)]]*OO[[#This Row],[50]]</f>
        <v>6.4467592135924999E-8</v>
      </c>
      <c r="BA511" s="10">
        <f>3/24000000*OO[[#This Row],[109 (02JUL1985 12:00:00)-Water Temperature (C)]]*OO[[#This Row],[51]]</f>
        <v>2.4629808547601252E-7</v>
      </c>
      <c r="BB511" s="10">
        <f>3/24000000*OO[[#This Row],[110 (02JUL1985 15:00:00)-Water Temperature (C)]]*OO[[#This Row],[52]]</f>
        <v>8.2981233646850011E-7</v>
      </c>
      <c r="BC511" s="10">
        <f>3/24000000*OO[[#This Row],[111 (02JUL1985 18:00:00)-Water Temperature (C)]]*OO[[#This Row],[53]]</f>
        <v>2.4943428227785E-6</v>
      </c>
      <c r="BD511" s="10">
        <f>3/24000000*OO[[#This Row],[112 (02JUL1985 21:00:00)-Water Temperature (C)]]*OO[[#This Row],[54]]</f>
        <v>6.7380252873499996E-6</v>
      </c>
      <c r="BE511" s="10">
        <f>3/24000000*OO[[#This Row],[113 (03JUL1985 00:00:00)-Water Temperature (C)]]*OO[[#This Row],[55]]</f>
        <v>1.6487375202967501E-5</v>
      </c>
      <c r="BF511" s="10">
        <f>3/24000000*OO[[#This Row],[114 (03JUL1985 03:00:00)-Water Temperature (C)]]*OO[[#This Row],[56]]</f>
        <v>3.70135668243E-5</v>
      </c>
      <c r="BG511" s="10">
        <f>3/24000000*OO[[#This Row],[115 (03JUL1985 06:00:00)-Water Temperature (C)]]*OO[[#This Row],[57]]</f>
        <v>7.6978492264787493E-5</v>
      </c>
      <c r="BH511" s="10">
        <f>3/24000000*OO[[#This Row],[116 (03JUL1985 09:00:00)-Water Temperature (C)]]*OO[[#This Row],[58]]</f>
        <v>1.5047221700839998E-4</v>
      </c>
      <c r="BI511" s="10">
        <f>3/24000000*OO[[#This Row],[117 (03JUL1985 12:00:00)-Water Temperature (C)]]*OO[[#This Row],[59]]</f>
        <v>2.7681910449457497E-4</v>
      </c>
      <c r="BJ511" s="10">
        <f>3/24000000*OO[[#This Row],[118 (03JUL1985 15:00:00)-Water Temperature (C)]]*OO[[#This Row],[60]]</f>
        <v>4.800908621906249E-4</v>
      </c>
      <c r="BK511" s="10">
        <f>3/24000000*OO[[#This Row],[119 (03JUL1985 18:00:00)-Water Temperature (C)]]*OO[[#This Row],[61]]</f>
        <v>7.8909254454499994E-4</v>
      </c>
      <c r="BL511" s="10">
        <f>3/24000000*OO[[#This Row],[120 (03JUL1985 21:00:00)-Water Temperature (C)]]*OO[[#This Row],[62]]</f>
        <v>1.2290971709625E-3</v>
      </c>
      <c r="BM511" s="10">
        <f>3/24000000*OO[[#This Row],[121 (04JUL1985 00:00:00)-Water Temperature (C)]]*OO[[#This Row],[63]]</f>
        <v>1.8259177886552501E-3</v>
      </c>
      <c r="BN511" s="10">
        <f>3/24000000*OO[[#This Row],[122 (04JUL1985 03:00:00)-Water Temperature (C)]]*OO[[#This Row],[64]]</f>
        <v>2.6092336155359996E-3</v>
      </c>
      <c r="BO511" s="10">
        <f>3/24000000*OO[[#This Row],[123 (04JUL1985 06:00:00)-Water Temperature (C)]]*OO[[#This Row],[65]]</f>
        <v>3.6063817530299996E-3</v>
      </c>
      <c r="BP511" s="10">
        <f>3/24000000*OO[[#This Row],[124 (04JUL1985 09:00:00)-Water Temperature (C)]]*OO[[#This Row],[66]]</f>
        <v>4.8572455535412498E-3</v>
      </c>
      <c r="BQ511" s="10">
        <f>3/24000000*OO[[#This Row],[125 (04JUL1985 12:00:00)-Water Temperature (C)]]*OO[[#This Row],[67]]</f>
        <v>6.3524627012812498E-3</v>
      </c>
      <c r="BR511" s="10">
        <f>3/24000000*OO[[#This Row],[126 (04JUL1985 15:00:00)-Water Temperature (C)]]*OO[[#This Row],[68]]</f>
        <v>8.1052076135699983E-3</v>
      </c>
      <c r="BS511" s="10">
        <f>3/24000000*OO[[#This Row],[127 (04JUL1985 18:00:00)-Water Temperature (C)]]*OO[[#This Row],[69]]</f>
        <v>1.006657395256625E-2</v>
      </c>
      <c r="BT511" s="10">
        <f>3/24000000*OO[[#This Row],[128 (04JUL1985 21:00:00)-Water Temperature (C)]]*OO[[#This Row],[70]]</f>
        <v>1.2215168213305001E-2</v>
      </c>
      <c r="BU511" s="10">
        <f>3/24000000*OO[[#This Row],[129 (05JUL1985 00:00:00)-Water Temperature (C)]]*OO[[#This Row],[71]]</f>
        <v>1.4538703641639998E-2</v>
      </c>
      <c r="BV511" s="10">
        <f>3/24000000*OO[[#This Row],[130 (05JUL1985 03:00:00)-Water Temperature (C)]]*OO[[#This Row],[72]]</f>
        <v>1.70094985696875E-2</v>
      </c>
      <c r="BW511" s="10">
        <f>3/24000000*OO[[#This Row],[131 (05JUL1985 06:00:00)-Water Temperature (C)]]*OO[[#This Row],[73]]</f>
        <v>1.960467154748375E-2</v>
      </c>
      <c r="BX511" s="10">
        <f>3/24000000*OO[[#This Row],[132 (05JUL1985 09:00:00)-Water Temperature (C)]]*OO[[#This Row],[74]]</f>
        <v>2.2422213706909999E-2</v>
      </c>
      <c r="BY511" s="10">
        <f>3/24000000*OO[[#This Row],[133 (05JUL1985 12:00:00)-Water Temperature (C)]]*OO[[#This Row],[75]]</f>
        <v>2.5261977925313747E-2</v>
      </c>
      <c r="BZ511" s="10">
        <f>3/24000000*OO[[#This Row],[134 (05JUL1985 15:00:00)-Water Temperature (C)]]*OO[[#This Row],[76]]</f>
        <v>2.8174647285799995E-2</v>
      </c>
      <c r="CA511" s="10">
        <f>3/24000000*OO[[#This Row],[135 (05JUL1985 18:00:00)-Water Temperature (C)]]*OO[[#This Row],[77]]</f>
        <v>3.1111616212874994E-2</v>
      </c>
      <c r="CB511" s="10">
        <f>3/24000000*OO[[#This Row],[136 (05JUL1985 21:00:00)-Water Temperature (C)]]*OO[[#This Row],[78]]</f>
        <v>3.3944205248612497E-2</v>
      </c>
      <c r="CC511" s="10">
        <f>3/24000000*OO[[#This Row],[137 (06JUL1985 00:00:00)-Water Temperature (C)]]*OO[[#This Row],[79]]</f>
        <v>3.6600409100474997E-2</v>
      </c>
      <c r="CD511" s="10">
        <f>3/24000000*OO[[#This Row],[138 (06JUL1985 03:00:00)-Water Temperature (C)]]*OO[[#This Row],[80]]</f>
        <v>3.9145762649574999E-2</v>
      </c>
      <c r="CE511" s="10">
        <f>3/24000000*OO[[#This Row],[139 (06JUL1985 06:00:00)-Water Temperature (C)]]*OO[[#This Row],[81]]</f>
        <v>4.17034369019125E-2</v>
      </c>
      <c r="CF511" s="10">
        <f>3/24000000*OO[[#This Row],[140 (06JUL1985 09:00:00)-Water Temperature (C)]]*OO[[#This Row],[82]]</f>
        <v>4.4570565665437496E-2</v>
      </c>
      <c r="CG511" s="10">
        <f>3/24000000*OO[[#This Row],[141 (06JUL1985 12:00:00)-Water Temperature (C)]]*OO[[#This Row],[83]]</f>
        <v>4.733738077E-2</v>
      </c>
      <c r="CH511" s="10">
        <f>3/24000000*OO[[#This Row],[142 (06JUL1985 15:00:00)-Water Temperature (C)]]*OO[[#This Row],[84]]</f>
        <v>4.9998612568274994E-2</v>
      </c>
      <c r="CI511" s="10">
        <f>3/24000000*OO[[#This Row],[143 (06JUL1985 18:00:00)-Water Temperature (C)]]*OO[[#This Row],[85]]</f>
        <v>5.2598017049999994E-2</v>
      </c>
      <c r="CJ511" s="10">
        <f>3/24000000*OO[[#This Row],[144 (06JUL1985 21:00:00)-Water Temperature (C)]]*OO[[#This Row],[86]]</f>
        <v>5.4776110429012495E-2</v>
      </c>
      <c r="CK511" s="10">
        <f>3/24000000*OO[[#This Row],[145 (07JUL1985 00:00:00)-Water Temperature (C)]]*OO[[#This Row],[87]]</f>
        <v>5.6482390933674999E-2</v>
      </c>
      <c r="CL511" s="10">
        <f>3/24000000*OO[[#This Row],[146 (07JUL1985 03:00:00)-Water Temperature (C)]]*OO[[#This Row],[88]]</f>
        <v>5.8065630259699991E-2</v>
      </c>
      <c r="CM511" s="10">
        <f>3/24000000*OO[[#This Row],[147 (07JUL1985 06:00:00)-Water Temperature (C)]]*OO[[#This Row],[89]]</f>
        <v>5.9584926910524999E-2</v>
      </c>
      <c r="CN511" s="10">
        <f>3/24000000*OO[[#This Row],[148 (07JUL1985 09:00:00)-Water Temperature (C)]]*OO[[#This Row],[90]]</f>
        <v>6.1486979029174993E-2</v>
      </c>
      <c r="CO511" s="10">
        <f>3/24000000*OO[[#This Row],[149 (07JUL1985 12:00:00)-Water Temperature (C)]]*OO[[#This Row],[91]]</f>
        <v>6.3408409892499989E-2</v>
      </c>
      <c r="CP511" s="10">
        <f>3/24000000*OO[[#This Row],[150 (07JUL1985 15:00:00)-Water Temperature (C)]]*OO[[#This Row],[92]]</f>
        <v>6.5144937642750006E-2</v>
      </c>
      <c r="CQ511" s="10">
        <f>3/24000000*OO[[#This Row],[151 (07JUL1985 18:00:00)-Water Temperature (C)]]*OO[[#This Row],[93]]</f>
        <v>6.6734619459412489E-2</v>
      </c>
      <c r="CR511" s="10">
        <f>3/24000000*OO[[#This Row],[152 (07JUL1985 21:00:00)-Water Temperature (C)]]*OO[[#This Row],[94]]</f>
        <v>6.7794923731062495E-2</v>
      </c>
      <c r="CS511" s="10">
        <f>3/24000000*OO[[#This Row],[153 (08JUL1985 00:00:00)-Water Temperature (C)]]*OO[[#This Row],[95]]</f>
        <v>6.8478339589625001E-2</v>
      </c>
      <c r="CT511" s="10">
        <f>3/24000000*OO[[#This Row],[154 (08JUL1985 03:00:00)-Water Temperature (C)]]*OO[[#This Row],[96]]</f>
        <v>6.9035881734337501E-2</v>
      </c>
      <c r="CU511" s="10">
        <f>3/24000000*OO[[#This Row],[155 (08JUL1985 06:00:00)-Water Temperature (C)]]*OO[[#This Row],[97]]</f>
        <v>6.9569535352624987E-2</v>
      </c>
      <c r="CV511" s="10">
        <f>3/24000000*OO[[#This Row],[156 (08JUL1985 09:00:00)-Water Temperature (C)]]*OO[[#This Row],[98]]</f>
        <v>7.0109135570700004E-2</v>
      </c>
      <c r="CW511" s="10">
        <f>3/24000000*OO[[#This Row],[157 (08JUL1985 12:00:00)-Water Temperature (C)]]*OO[[#This Row],[99]]</f>
        <v>7.0904922056299988E-2</v>
      </c>
    </row>
    <row r="512" spans="1:101" x14ac:dyDescent="0.35">
      <c r="A512" t="s">
        <v>519</v>
      </c>
      <c r="B512">
        <v>813.09969999999998</v>
      </c>
      <c r="C512" s="10">
        <f>3/24*OO[[#This Row],[59 (26JUN1985 06:00:00)-Water Temperature (C)]]*OO[[#This Row],[1]]/SUM(OO[1])</f>
        <v>0</v>
      </c>
      <c r="D512" s="10">
        <f>3/24*OO[[#This Row],[60 (26JUN1985 09:00:00)-Water Temperature (C)]]*OO[[#This Row],[2]]/SUM(OO[2])</f>
        <v>0</v>
      </c>
      <c r="E512" s="10">
        <f>3/24*OO[[#This Row],[61 (26JUN1985 12:00:00)-Water Temperature (C)]]*OO[[#This Row],[3]]/SUM(OO[3])</f>
        <v>0</v>
      </c>
      <c r="F512" s="10">
        <f>3/24*OO[[#This Row],[62 (26JUN1985 15:00:00)-Water Temperature (C)]]*OO[[#This Row],[4]]/SUM(OO[4])</f>
        <v>0</v>
      </c>
      <c r="G512" s="10">
        <f>3/24*OO[[#This Row],[63 (26JUN1985 18:00:00)-Water Temperature (C)]]*OO[[#This Row],[5]]/SUM(OO[5])</f>
        <v>0</v>
      </c>
      <c r="H512" s="10">
        <f>3/24*OO[[#This Row],[64 (26JUN1985 21:00:00)-Water Temperature (C)]]*OO[[#This Row],[6]]/SUM(OO[6])</f>
        <v>0</v>
      </c>
      <c r="I512" s="10">
        <f>3/24*OO[[#This Row],[65 (27JUN1985 00:00:00)-Water Temperature (C)]]*OO[[#This Row],[7]]/SUM(OO[7])</f>
        <v>0</v>
      </c>
      <c r="J512" s="10">
        <f>3/24*OO[[#This Row],[66 (27JUN1985 03:00:00)-Water Temperature (C)]]*OO[[#This Row],[8]]/SUM(OO[8])</f>
        <v>0</v>
      </c>
      <c r="K512" s="10">
        <f>3/24*OO[[#This Row],[67 (27JUN1985 06:00:00)-Water Temperature (C)]]*OO[[#This Row],[9]]/SUM(OO[9])</f>
        <v>0</v>
      </c>
      <c r="L512" s="10">
        <f>3/24*OO[[#This Row],[68 (27JUN1985 09:00:00)-Water Temperature (C)]]*OO[[#This Row],[10]]/SUM(OO[10])</f>
        <v>0</v>
      </c>
      <c r="M512" s="10">
        <f>3/24*OO[[#This Row],[69 (27JUN1985 12:00:00)-Water Temperature (C)]]*OO[[#This Row],[11]]/SUM(OO[11])</f>
        <v>0</v>
      </c>
      <c r="N512" s="10">
        <f>3/24*OO[[#This Row],[70 (27JUN1985 15:00:00)-Water Temperature (C)]]*OO[[#This Row],[12]]/SUM(OO[12])</f>
        <v>0</v>
      </c>
      <c r="O512" s="10">
        <f>3/24*OO[[#This Row],[71 (27JUN1985 18:00:00)-Water Temperature (C)]]*OO[[#This Row],[13]]/SUM(OO[13])</f>
        <v>0</v>
      </c>
      <c r="P512" s="10">
        <f>3/24*OO[[#This Row],[72 (27JUN1985 21:00:00)-Water Temperature (C)]]*OO[[#This Row],[14]]/SUM(OO[14])</f>
        <v>0</v>
      </c>
      <c r="Q512" s="10">
        <f>3/24*OO[[#This Row],[73 (28JUN1985 00:00:00)-Water Temperature (C)]]*OO[[#This Row],[15]]/SUM(OO[15])</f>
        <v>0</v>
      </c>
      <c r="R512" s="10">
        <f>3/24*OO[[#This Row],[74 (28JUN1985 03:00:00)-Water Temperature (C)]]*OO[[#This Row],[16]]/SUM(OO[16])</f>
        <v>0</v>
      </c>
      <c r="S512" s="10">
        <f>3/24*OO[[#This Row],[75 (28JUN1985 06:00:00)-Water Temperature (C)]]*OO[[#This Row],[17]]/SUM(OO[17])</f>
        <v>0</v>
      </c>
      <c r="T512" s="10">
        <f>3/24*OO[[#This Row],[76 (28JUN1985 09:00:00)-Water Temperature (C)]]*OO[[#This Row],[18]]/SUM(OO[18])</f>
        <v>0</v>
      </c>
      <c r="U512" s="10">
        <f>3/24*OO[[#This Row],[77 (28JUN1985 12:00:00)-Water Temperature (C)]]*OO[[#This Row],[19]]/SUM(OO[19])</f>
        <v>0</v>
      </c>
      <c r="V512" s="10">
        <f>3/24000000*OO[[#This Row],[78 (28JUN1985 15:00:00)-Water Temperature (C)]]*OO[[#This Row],[20]]</f>
        <v>0</v>
      </c>
      <c r="W512" s="10">
        <f>3/24000000*OO[[#This Row],[79 (28JUN1985 18:00:00)-Water Temperature (C)]]*OO[[#This Row],[21]]</f>
        <v>0</v>
      </c>
      <c r="X512" s="10">
        <f>3/24000000*OO[[#This Row],[80 (28JUN1985 21:00:00)-Water Temperature (C)]]*OO[[#This Row],[22]]</f>
        <v>0</v>
      </c>
      <c r="Y512" s="10">
        <f>3/24000000*OO[[#This Row],[81 (29JUN1985 00:00:00)-Water Temperature (C)]]*OO[[#This Row],[23]]</f>
        <v>0</v>
      </c>
      <c r="Z512" s="10">
        <f>3/24000000*OO[[#This Row],[82 (29JUN1985 03:00:00)-Water Temperature (C)]]*OO[[#This Row],[24]]</f>
        <v>0</v>
      </c>
      <c r="AA512" s="10">
        <f>3/24000000*OO[[#This Row],[83 (29JUN1985 06:00:00)-Water Temperature (C)]]*OO[[#This Row],[25]]</f>
        <v>0</v>
      </c>
      <c r="AB512" s="10">
        <f>3/24000000*OO[[#This Row],[84 (29JUN1985 09:00:00)-Water Temperature (C)]]*OO[[#This Row],[26]]</f>
        <v>0</v>
      </c>
      <c r="AC512" s="10">
        <f>3/24000000*OO[[#This Row],[85 (29JUN1985 12:00:00)-Water Temperature (C)]]*OO[[#This Row],[27]]</f>
        <v>0</v>
      </c>
      <c r="AD512" s="10">
        <f>3/24000000*OO[[#This Row],[86 (29JUN1985 15:00:00)-Water Temperature (C)]]*OO[[#This Row],[28]]</f>
        <v>0</v>
      </c>
      <c r="AE512" s="10">
        <f>3/24000000*OO[[#This Row],[88 (29JUN1985 21:00:00)-Water Temperature (C)]]*OO[[#This Row],[30]]</f>
        <v>0</v>
      </c>
      <c r="AF512" s="10">
        <f>3/24000000*OO[[#This Row],[88 (29JUN1985 21:00:00)-Water Temperature (C)]]*OO[[#This Row],[30]]</f>
        <v>0</v>
      </c>
      <c r="AG512" s="10">
        <f>3/24000000*OO[[#This Row],[89 (30JUN1985 00:00:00)-Water Temperature (C)]]*OO[[#This Row],[31]]</f>
        <v>1.752658042390875E-42</v>
      </c>
      <c r="AH512" s="10">
        <f>3/24000000*OO[[#This Row],[90 (30JUN1985 03:00:00)-Water Temperature (C)]]*OO[[#This Row],[32]]</f>
        <v>2.1719407415075001E-38</v>
      </c>
      <c r="AI512" s="10">
        <f>3/24000000*OO[[#This Row],[91 (30JUN1985 06:00:00)-Water Temperature (C)]]*OO[[#This Row],[33]]</f>
        <v>8.2418219038237484E-35</v>
      </c>
      <c r="AJ512" s="10">
        <f>3/24000000*OO[[#This Row],[92 (30JUN1985 09:00:00)-Water Temperature (C)]]*OO[[#This Row],[34]]</f>
        <v>1.2072585416288749E-31</v>
      </c>
      <c r="AK512" s="10">
        <f>3/24000000*OO[[#This Row],[93 (30JUN1985 12:00:00)-Water Temperature (C)]]*OO[[#This Row],[35]]</f>
        <v>7.9697751726699991E-29</v>
      </c>
      <c r="AL512" s="10">
        <f>3/24000000*OO[[#This Row],[94 (30JUN1985 15:00:00)-Water Temperature (C)]]*OO[[#This Row],[36]]</f>
        <v>2.6710062338621249E-26</v>
      </c>
      <c r="AM512" s="10">
        <f>3/24000000*OO[[#This Row],[95 (30JUN1985 18:00:00)-Water Temperature (C)]]*OO[[#This Row],[37]]</f>
        <v>4.9701408735825003E-24</v>
      </c>
      <c r="AN512" s="10">
        <f>3/24000000*OO[[#This Row],[96 (30JUN1985 21:00:00)-Water Temperature (C)]]*OO[[#This Row],[38]]</f>
        <v>5.52207571074E-22</v>
      </c>
      <c r="AO512" s="10">
        <f>3/24000000*OO[[#This Row],[97 (01JUL1985 00:00:00)-Water Temperature (C)]]*OO[[#This Row],[39]]</f>
        <v>3.9015336778099997E-20</v>
      </c>
      <c r="AP512" s="10">
        <f>3/24000000*OO[[#This Row],[98 (01JUL1985 03:00:00)-Water Temperature (C)]]*OO[[#This Row],[40]]</f>
        <v>1.8469843529805001E-18</v>
      </c>
      <c r="AQ512" s="10">
        <f>3/24000000*OO[[#This Row],[99 (01JUL1985 06:00:00)-Water Temperature (C)]]*OO[[#This Row],[41]]</f>
        <v>6.1537527534700006E-17</v>
      </c>
      <c r="AR512" s="10">
        <f>3/24000000*OO[[#This Row],[100 (01JUL1985 09:00:00)-Water Temperature (C)]]*OO[[#This Row],[42]]</f>
        <v>1.5071001063299999E-15</v>
      </c>
      <c r="AS512" s="10">
        <f>3/24000000*OO[[#This Row],[101 (01JUL1985 12:00:00)-Water Temperature (C)]]*OO[[#This Row],[43]]</f>
        <v>2.76339351587375E-14</v>
      </c>
      <c r="AT512" s="10">
        <f>3/24000000*OO[[#This Row],[102 (01JUL1985 15:00:00)-Water Temperature (C)]]*OO[[#This Row],[44]]</f>
        <v>3.8862254735624995E-13</v>
      </c>
      <c r="AU512" s="10">
        <f>3/24000000*OO[[#This Row],[103 (01JUL1985 18:00:00)-Water Temperature (C)]]*OO[[#This Row],[45]]</f>
        <v>4.2928829046512502E-12</v>
      </c>
      <c r="AV512" s="10">
        <f>3/24000000*OO[[#This Row],[104 (01JUL1985 21:00:00)-Water Temperature (C)]]*OO[[#This Row],[46]]</f>
        <v>3.8106530414737494E-11</v>
      </c>
      <c r="AW512" s="10">
        <f>3/24000000*OO[[#This Row],[105 (02JUL1985 00:00:00)-Water Temperature (C)]]*OO[[#This Row],[47]]</f>
        <v>2.77333278953625E-10</v>
      </c>
      <c r="AX512" s="10">
        <f>3/24000000*OO[[#This Row],[106 (02JUL1985 03:00:00)-Water Temperature (C)]]*OO[[#This Row],[48]]</f>
        <v>1.6842002604143748E-9</v>
      </c>
      <c r="AY512" s="10">
        <f>3/24000000*OO[[#This Row],[107 (02JUL1985 06:00:00)-Water Temperature (C)]]*OO[[#This Row],[49]]</f>
        <v>8.707604708879998E-9</v>
      </c>
      <c r="AZ512" s="10">
        <f>3/24000000*OO[[#This Row],[108 (02JUL1985 09:00:00)-Water Temperature (C)]]*OO[[#This Row],[50]]</f>
        <v>3.9152063231249996E-8</v>
      </c>
      <c r="BA512" s="10">
        <f>3/24000000*OO[[#This Row],[109 (02JUL1985 12:00:00)-Water Temperature (C)]]*OO[[#This Row],[51]]</f>
        <v>1.5337986294174996E-7</v>
      </c>
      <c r="BB512" s="10">
        <f>3/24000000*OO[[#This Row],[110 (02JUL1985 15:00:00)-Water Temperature (C)]]*OO[[#This Row],[52]]</f>
        <v>5.29377148046E-7</v>
      </c>
      <c r="BC512" s="10">
        <f>3/24000000*OO[[#This Row],[111 (02JUL1985 18:00:00)-Water Temperature (C)]]*OO[[#This Row],[53]]</f>
        <v>1.628525888754375E-6</v>
      </c>
      <c r="BD512" s="10">
        <f>3/24000000*OO[[#This Row],[112 (02JUL1985 21:00:00)-Water Temperature (C)]]*OO[[#This Row],[54]]</f>
        <v>4.4986084516049999E-6</v>
      </c>
      <c r="BE512" s="10">
        <f>3/24000000*OO[[#This Row],[113 (03JUL1985 00:00:00)-Water Temperature (C)]]*OO[[#This Row],[55]]</f>
        <v>1.1247135846075001E-5</v>
      </c>
      <c r="BF512" s="10">
        <f>3/24000000*OO[[#This Row],[114 (03JUL1985 03:00:00)-Water Temperature (C)]]*OO[[#This Row],[56]]</f>
        <v>2.5773754057931251E-5</v>
      </c>
      <c r="BG512" s="10">
        <f>3/24000000*OO[[#This Row],[115 (03JUL1985 06:00:00)-Water Temperature (C)]]*OO[[#This Row],[57]]</f>
        <v>5.4664588935975004E-5</v>
      </c>
      <c r="BH512" s="10">
        <f>3/24000000*OO[[#This Row],[116 (03JUL1985 09:00:00)-Water Temperature (C)]]*OO[[#This Row],[58]]</f>
        <v>1.0884637254334999E-4</v>
      </c>
      <c r="BI512" s="10">
        <f>3/24000000*OO[[#This Row],[117 (03JUL1985 12:00:00)-Water Temperature (C)]]*OO[[#This Row],[59]]</f>
        <v>2.0377016919655001E-4</v>
      </c>
      <c r="BJ512" s="10">
        <f>3/24000000*OO[[#This Row],[118 (03JUL1985 15:00:00)-Water Temperature (C)]]*OO[[#This Row],[60]]</f>
        <v>3.5934848433550004E-4</v>
      </c>
      <c r="BK512" s="10">
        <f>3/24000000*OO[[#This Row],[119 (03JUL1985 18:00:00)-Water Temperature (C)]]*OO[[#This Row],[61]]</f>
        <v>6.0014123823875002E-4</v>
      </c>
      <c r="BL512" s="10">
        <f>3/24000000*OO[[#This Row],[120 (03JUL1985 21:00:00)-Water Temperature (C)]]*OO[[#This Row],[62]]</f>
        <v>9.4933546783612503E-4</v>
      </c>
      <c r="BM512" s="10">
        <f>3/24000000*OO[[#This Row],[121 (04JUL1985 00:00:00)-Water Temperature (C)]]*OO[[#This Row],[63]]</f>
        <v>1.43131291023E-3</v>
      </c>
      <c r="BN512" s="10">
        <f>3/24000000*OO[[#This Row],[122 (04JUL1985 03:00:00)-Water Temperature (C)]]*OO[[#This Row],[64]]</f>
        <v>2.0741549297700001E-3</v>
      </c>
      <c r="BO512" s="10">
        <f>3/24000000*OO[[#This Row],[123 (04JUL1985 06:00:00)-Water Temperature (C)]]*OO[[#This Row],[65]]</f>
        <v>2.9048443424E-3</v>
      </c>
      <c r="BP512" s="10">
        <f>3/24000000*OO[[#This Row],[124 (04JUL1985 09:00:00)-Water Temperature (C)]]*OO[[#This Row],[66]]</f>
        <v>3.9609265803525005E-3</v>
      </c>
      <c r="BQ512" s="10">
        <f>3/24000000*OO[[#This Row],[125 (04JUL1985 12:00:00)-Water Temperature (C)]]*OO[[#This Row],[67]]</f>
        <v>5.2413064425312498E-3</v>
      </c>
      <c r="BR512" s="10">
        <f>3/24000000*OO[[#This Row],[126 (04JUL1985 15:00:00)-Water Temperature (C)]]*OO[[#This Row],[68]]</f>
        <v>6.7615426510975012E-3</v>
      </c>
      <c r="BS512" s="10">
        <f>3/24000000*OO[[#This Row],[127 (04JUL1985 18:00:00)-Water Temperature (C)]]*OO[[#This Row],[69]]</f>
        <v>8.487038714481249E-3</v>
      </c>
      <c r="BT512" s="10">
        <f>3/24000000*OO[[#This Row],[128 (04JUL1985 21:00:00)-Water Temperature (C)]]*OO[[#This Row],[70]]</f>
        <v>1.0402719255529999E-2</v>
      </c>
      <c r="BU512" s="10">
        <f>3/24000000*OO[[#This Row],[129 (05JUL1985 00:00:00)-Water Temperature (C)]]*OO[[#This Row],[71]]</f>
        <v>1.2500179871033749E-2</v>
      </c>
      <c r="BV512" s="10">
        <f>3/24000000*OO[[#This Row],[130 (05JUL1985 03:00:00)-Water Temperature (C)]]*OO[[#This Row],[72]]</f>
        <v>1.475655104441375E-2</v>
      </c>
      <c r="BW512" s="10">
        <f>3/24000000*OO[[#This Row],[131 (05JUL1985 06:00:00)-Water Temperature (C)]]*OO[[#This Row],[73]]</f>
        <v>1.7152264155325E-2</v>
      </c>
      <c r="BX512" s="10">
        <f>3/24000000*OO[[#This Row],[132 (05JUL1985 09:00:00)-Water Temperature (C)]]*OO[[#This Row],[74]]</f>
        <v>1.976967821829E-2</v>
      </c>
      <c r="BY512" s="10">
        <f>3/24000000*OO[[#This Row],[133 (05JUL1985 12:00:00)-Water Temperature (C)]]*OO[[#This Row],[75]]</f>
        <v>2.2440449198147496E-2</v>
      </c>
      <c r="BZ512" s="10">
        <f>3/24000000*OO[[#This Row],[134 (05JUL1985 15:00:00)-Water Temperature (C)]]*OO[[#This Row],[76]]</f>
        <v>2.5203480105319996E-2</v>
      </c>
      <c r="CA512" s="10">
        <f>3/24000000*OO[[#This Row],[135 (05JUL1985 18:00:00)-Water Temperature (C)]]*OO[[#This Row],[77]]</f>
        <v>2.8015437805499994E-2</v>
      </c>
      <c r="CB512" s="10">
        <f>3/24000000*OO[[#This Row],[136 (05JUL1985 21:00:00)-Water Temperature (C)]]*OO[[#This Row],[78]]</f>
        <v>3.0761419396399998E-2</v>
      </c>
      <c r="CC512" s="10">
        <f>3/24000000*OO[[#This Row],[137 (06JUL1985 00:00:00)-Water Temperature (C)]]*OO[[#This Row],[79]]</f>
        <v>3.3372271891537492E-2</v>
      </c>
      <c r="CD512" s="10">
        <f>3/24000000*OO[[#This Row],[138 (06JUL1985 03:00:00)-Water Temperature (C)]]*OO[[#This Row],[80]]</f>
        <v>3.5901063711012496E-2</v>
      </c>
      <c r="CE512" s="10">
        <f>3/24000000*OO[[#This Row],[139 (06JUL1985 06:00:00)-Water Temperature (C)]]*OO[[#This Row],[81]]</f>
        <v>3.8452509158874999E-2</v>
      </c>
      <c r="CF512" s="10">
        <f>3/24000000*OO[[#This Row],[140 (06JUL1985 09:00:00)-Water Temperature (C)]]*OO[[#This Row],[82]]</f>
        <v>4.1292815515674999E-2</v>
      </c>
      <c r="CG512" s="10">
        <f>3/24000000*OO[[#This Row],[141 (06JUL1985 12:00:00)-Water Temperature (C)]]*OO[[#This Row],[83]]</f>
        <v>4.4058678254249993E-2</v>
      </c>
      <c r="CH512" s="10">
        <f>3/24000000*OO[[#This Row],[142 (06JUL1985 15:00:00)-Water Temperature (C)]]*OO[[#This Row],[84]]</f>
        <v>4.6739980959525002E-2</v>
      </c>
      <c r="CI512" s="10">
        <f>3/24000000*OO[[#This Row],[143 (06JUL1985 18:00:00)-Water Temperature (C)]]*OO[[#This Row],[85]]</f>
        <v>4.9375757470725E-2</v>
      </c>
      <c r="CJ512" s="10">
        <f>3/24000000*OO[[#This Row],[144 (06JUL1985 21:00:00)-Water Temperature (C)]]*OO[[#This Row],[86]]</f>
        <v>5.1637281202399993E-2</v>
      </c>
      <c r="CK512" s="10">
        <f>3/24000000*OO[[#This Row],[145 (07JUL1985 00:00:00)-Water Temperature (C)]]*OO[[#This Row],[87]]</f>
        <v>5.3468042190200002E-2</v>
      </c>
      <c r="CL512" s="10">
        <f>3/24000000*OO[[#This Row],[146 (07JUL1985 03:00:00)-Water Temperature (C)]]*OO[[#This Row],[88]]</f>
        <v>5.5182378823912498E-2</v>
      </c>
      <c r="CM512" s="10">
        <f>3/24000000*OO[[#This Row],[147 (07JUL1985 06:00:00)-Water Temperature (C)]]*OO[[#This Row],[89]]</f>
        <v>5.683188410239999E-2</v>
      </c>
      <c r="CN512" s="10">
        <f>3/24000000*OO[[#This Row],[148 (07JUL1985 09:00:00)-Water Temperature (C)]]*OO[[#This Row],[90]]</f>
        <v>5.8832792062887496E-2</v>
      </c>
      <c r="CO512" s="10">
        <f>3/24000000*OO[[#This Row],[149 (07JUL1985 12:00:00)-Water Temperature (C)]]*OO[[#This Row],[91]]</f>
        <v>6.0852832970674994E-2</v>
      </c>
      <c r="CP512" s="10">
        <f>3/24000000*OO[[#This Row],[150 (07JUL1985 15:00:00)-Water Temperature (C)]]*OO[[#This Row],[92]]</f>
        <v>6.2702227693925E-2</v>
      </c>
      <c r="CQ512" s="10">
        <f>3/24000000*OO[[#This Row],[151 (07JUL1985 18:00:00)-Water Temperature (C)]]*OO[[#This Row],[93]]</f>
        <v>6.441429737599999E-2</v>
      </c>
      <c r="CR512" s="10">
        <f>3/24000000*OO[[#This Row],[152 (07JUL1985 21:00:00)-Water Temperature (C)]]*OO[[#This Row],[94]]</f>
        <v>6.5631703114874998E-2</v>
      </c>
      <c r="CS512" s="10">
        <f>3/24000000*OO[[#This Row],[153 (08JUL1985 00:00:00)-Water Temperature (C)]]*OO[[#This Row],[95]]</f>
        <v>6.6485942278174989E-2</v>
      </c>
      <c r="CT512" s="10">
        <f>3/24000000*OO[[#This Row],[154 (08JUL1985 03:00:00)-Water Temperature (C)]]*OO[[#This Row],[96]]</f>
        <v>6.7211840891075E-2</v>
      </c>
      <c r="CU512" s="10">
        <f>3/24000000*OO[[#This Row],[155 (08JUL1985 06:00:00)-Water Temperature (C)]]*OO[[#This Row],[97]]</f>
        <v>6.7904617234150005E-2</v>
      </c>
      <c r="CV512" s="10">
        <f>3/24000000*OO[[#This Row],[156 (08JUL1985 09:00:00)-Water Temperature (C)]]*OO[[#This Row],[98]]</f>
        <v>6.8592643102275003E-2</v>
      </c>
      <c r="CW512" s="10">
        <f>3/24000000*OO[[#This Row],[157 (08JUL1985 12:00:00)-Water Temperature (C)]]*OO[[#This Row],[99]]</f>
        <v>6.951700215300001E-2</v>
      </c>
    </row>
    <row r="513" spans="1:101" x14ac:dyDescent="0.35">
      <c r="A513" t="s">
        <v>520</v>
      </c>
      <c r="B513">
        <v>912.34559999999999</v>
      </c>
      <c r="C513" s="10">
        <f>3/24*OO[[#This Row],[59 (26JUN1985 06:00:00)-Water Temperature (C)]]*OO[[#This Row],[1]]/SUM(OO[1])</f>
        <v>0</v>
      </c>
      <c r="D513" s="10">
        <f>3/24*OO[[#This Row],[60 (26JUN1985 09:00:00)-Water Temperature (C)]]*OO[[#This Row],[2]]/SUM(OO[2])</f>
        <v>0</v>
      </c>
      <c r="E513" s="10">
        <f>3/24*OO[[#This Row],[61 (26JUN1985 12:00:00)-Water Temperature (C)]]*OO[[#This Row],[3]]/SUM(OO[3])</f>
        <v>0</v>
      </c>
      <c r="F513" s="10">
        <f>3/24*OO[[#This Row],[62 (26JUN1985 15:00:00)-Water Temperature (C)]]*OO[[#This Row],[4]]/SUM(OO[4])</f>
        <v>0</v>
      </c>
      <c r="G513" s="10">
        <f>3/24*OO[[#This Row],[63 (26JUN1985 18:00:00)-Water Temperature (C)]]*OO[[#This Row],[5]]/SUM(OO[5])</f>
        <v>0</v>
      </c>
      <c r="H513" s="10">
        <f>3/24*OO[[#This Row],[64 (26JUN1985 21:00:00)-Water Temperature (C)]]*OO[[#This Row],[6]]/SUM(OO[6])</f>
        <v>0</v>
      </c>
      <c r="I513" s="10">
        <f>3/24*OO[[#This Row],[65 (27JUN1985 00:00:00)-Water Temperature (C)]]*OO[[#This Row],[7]]/SUM(OO[7])</f>
        <v>0</v>
      </c>
      <c r="J513" s="10">
        <f>3/24*OO[[#This Row],[66 (27JUN1985 03:00:00)-Water Temperature (C)]]*OO[[#This Row],[8]]/SUM(OO[8])</f>
        <v>0</v>
      </c>
      <c r="K513" s="10">
        <f>3/24*OO[[#This Row],[67 (27JUN1985 06:00:00)-Water Temperature (C)]]*OO[[#This Row],[9]]/SUM(OO[9])</f>
        <v>0</v>
      </c>
      <c r="L513" s="10">
        <f>3/24*OO[[#This Row],[68 (27JUN1985 09:00:00)-Water Temperature (C)]]*OO[[#This Row],[10]]/SUM(OO[10])</f>
        <v>0</v>
      </c>
      <c r="M513" s="10">
        <f>3/24*OO[[#This Row],[69 (27JUN1985 12:00:00)-Water Temperature (C)]]*OO[[#This Row],[11]]/SUM(OO[11])</f>
        <v>0</v>
      </c>
      <c r="N513" s="10">
        <f>3/24*OO[[#This Row],[70 (27JUN1985 15:00:00)-Water Temperature (C)]]*OO[[#This Row],[12]]/SUM(OO[12])</f>
        <v>0</v>
      </c>
      <c r="O513" s="10">
        <f>3/24*OO[[#This Row],[71 (27JUN1985 18:00:00)-Water Temperature (C)]]*OO[[#This Row],[13]]/SUM(OO[13])</f>
        <v>0</v>
      </c>
      <c r="P513" s="10">
        <f>3/24*OO[[#This Row],[72 (27JUN1985 21:00:00)-Water Temperature (C)]]*OO[[#This Row],[14]]/SUM(OO[14])</f>
        <v>0</v>
      </c>
      <c r="Q513" s="10">
        <f>3/24*OO[[#This Row],[73 (28JUN1985 00:00:00)-Water Temperature (C)]]*OO[[#This Row],[15]]/SUM(OO[15])</f>
        <v>0</v>
      </c>
      <c r="R513" s="10">
        <f>3/24*OO[[#This Row],[74 (28JUN1985 03:00:00)-Water Temperature (C)]]*OO[[#This Row],[16]]/SUM(OO[16])</f>
        <v>0</v>
      </c>
      <c r="S513" s="10">
        <f>3/24*OO[[#This Row],[75 (28JUN1985 06:00:00)-Water Temperature (C)]]*OO[[#This Row],[17]]/SUM(OO[17])</f>
        <v>0</v>
      </c>
      <c r="T513" s="10">
        <f>3/24*OO[[#This Row],[76 (28JUN1985 09:00:00)-Water Temperature (C)]]*OO[[#This Row],[18]]/SUM(OO[18])</f>
        <v>0</v>
      </c>
      <c r="U513" s="10">
        <f>3/24*OO[[#This Row],[77 (28JUN1985 12:00:00)-Water Temperature (C)]]*OO[[#This Row],[19]]/SUM(OO[19])</f>
        <v>0</v>
      </c>
      <c r="V513" s="10">
        <f>3/24000000*OO[[#This Row],[78 (28JUN1985 15:00:00)-Water Temperature (C)]]*OO[[#This Row],[20]]</f>
        <v>0</v>
      </c>
      <c r="W513" s="10">
        <f>3/24000000*OO[[#This Row],[79 (28JUN1985 18:00:00)-Water Temperature (C)]]*OO[[#This Row],[21]]</f>
        <v>0</v>
      </c>
      <c r="X513" s="10">
        <f>3/24000000*OO[[#This Row],[80 (28JUN1985 21:00:00)-Water Temperature (C)]]*OO[[#This Row],[22]]</f>
        <v>0</v>
      </c>
      <c r="Y513" s="10">
        <f>3/24000000*OO[[#This Row],[81 (29JUN1985 00:00:00)-Water Temperature (C)]]*OO[[#This Row],[23]]</f>
        <v>0</v>
      </c>
      <c r="Z513" s="10">
        <f>3/24000000*OO[[#This Row],[82 (29JUN1985 03:00:00)-Water Temperature (C)]]*OO[[#This Row],[24]]</f>
        <v>0</v>
      </c>
      <c r="AA513" s="10">
        <f>3/24000000*OO[[#This Row],[83 (29JUN1985 06:00:00)-Water Temperature (C)]]*OO[[#This Row],[25]]</f>
        <v>0</v>
      </c>
      <c r="AB513" s="10">
        <f>3/24000000*OO[[#This Row],[84 (29JUN1985 09:00:00)-Water Temperature (C)]]*OO[[#This Row],[26]]</f>
        <v>0</v>
      </c>
      <c r="AC513" s="10">
        <f>3/24000000*OO[[#This Row],[85 (29JUN1985 12:00:00)-Water Temperature (C)]]*OO[[#This Row],[27]]</f>
        <v>0</v>
      </c>
      <c r="AD513" s="10">
        <f>3/24000000*OO[[#This Row],[86 (29JUN1985 15:00:00)-Water Temperature (C)]]*OO[[#This Row],[28]]</f>
        <v>0</v>
      </c>
      <c r="AE513" s="10">
        <f>3/24000000*OO[[#This Row],[88 (29JUN1985 21:00:00)-Water Temperature (C)]]*OO[[#This Row],[30]]</f>
        <v>0</v>
      </c>
      <c r="AF513" s="10">
        <f>3/24000000*OO[[#This Row],[88 (29JUN1985 21:00:00)-Water Temperature (C)]]*OO[[#This Row],[30]]</f>
        <v>0</v>
      </c>
      <c r="AG513" s="10">
        <f>3/24000000*OO[[#This Row],[89 (30JUN1985 00:00:00)-Water Temperature (C)]]*OO[[#This Row],[31]]</f>
        <v>4.92408734433E-43</v>
      </c>
      <c r="AH513" s="10">
        <f>3/24000000*OO[[#This Row],[90 (30JUN1985 03:00:00)-Water Temperature (C)]]*OO[[#This Row],[32]]</f>
        <v>6.602450458229999E-39</v>
      </c>
      <c r="AI513" s="10">
        <f>3/24000000*OO[[#This Row],[91 (30JUN1985 06:00:00)-Water Temperature (C)]]*OO[[#This Row],[33]]</f>
        <v>2.6955900338001252E-35</v>
      </c>
      <c r="AJ513" s="10">
        <f>3/24000000*OO[[#This Row],[92 (30JUN1985 09:00:00)-Water Temperature (C)]]*OO[[#This Row],[34]]</f>
        <v>4.2128654727999997E-32</v>
      </c>
      <c r="AK513" s="10">
        <f>3/24000000*OO[[#This Row],[93 (30JUN1985 12:00:00)-Water Temperature (C)]]*OO[[#This Row],[35]]</f>
        <v>2.9494280249000001E-29</v>
      </c>
      <c r="AL513" s="10">
        <f>3/24000000*OO[[#This Row],[94 (30JUN1985 15:00:00)-Water Temperature (C)]]*OO[[#This Row],[36]]</f>
        <v>1.043243936287875E-26</v>
      </c>
      <c r="AM513" s="10">
        <f>3/24000000*OO[[#This Row],[95 (30JUN1985 18:00:00)-Water Temperature (C)]]*OO[[#This Row],[37]]</f>
        <v>2.0419748910614998E-24</v>
      </c>
      <c r="AN513" s="10">
        <f>3/24000000*OO[[#This Row],[96 (30JUN1985 21:00:00)-Water Temperature (C)]]*OO[[#This Row],[38]]</f>
        <v>2.3791453678102499E-22</v>
      </c>
      <c r="AO513" s="10">
        <f>3/24000000*OO[[#This Row],[97 (01JUL1985 00:00:00)-Water Temperature (C)]]*OO[[#This Row],[39]]</f>
        <v>1.7577658000949997E-20</v>
      </c>
      <c r="AP513" s="10">
        <f>3/24000000*OO[[#This Row],[98 (01JUL1985 03:00:00)-Water Temperature (C)]]*OO[[#This Row],[40]]</f>
        <v>8.6787161123062492E-19</v>
      </c>
      <c r="AQ513" s="10">
        <f>3/24000000*OO[[#This Row],[99 (01JUL1985 06:00:00)-Water Temperature (C)]]*OO[[#This Row],[41]]</f>
        <v>3.0086909509362494E-17</v>
      </c>
      <c r="AR513" s="10">
        <f>3/24000000*OO[[#This Row],[100 (01JUL1985 09:00:00)-Water Temperature (C)]]*OO[[#This Row],[42]]</f>
        <v>7.6496380350275E-16</v>
      </c>
      <c r="AS513" s="10">
        <f>3/24000000*OO[[#This Row],[101 (01JUL1985 12:00:00)-Water Temperature (C)]]*OO[[#This Row],[43]]</f>
        <v>1.4539239508945E-14</v>
      </c>
      <c r="AT513" s="10">
        <f>3/24000000*OO[[#This Row],[102 (01JUL1985 15:00:00)-Water Temperature (C)]]*OO[[#This Row],[44]]</f>
        <v>2.1163961214052502E-13</v>
      </c>
      <c r="AU513" s="10">
        <f>3/24000000*OO[[#This Row],[103 (01JUL1985 18:00:00)-Water Temperature (C)]]*OO[[#This Row],[45]]</f>
        <v>2.4166336077322497E-12</v>
      </c>
      <c r="AV513" s="10">
        <f>3/24000000*OO[[#This Row],[104 (01JUL1985 21:00:00)-Water Temperature (C)]]*OO[[#This Row],[46]]</f>
        <v>2.2148182344110001E-11</v>
      </c>
      <c r="AW513" s="10">
        <f>3/24000000*OO[[#This Row],[105 (02JUL1985 00:00:00)-Water Temperature (C)]]*OO[[#This Row],[47]]</f>
        <v>1.662261709668375E-10</v>
      </c>
      <c r="AX513" s="10">
        <f>3/24000000*OO[[#This Row],[106 (02JUL1985 03:00:00)-Water Temperature (C)]]*OO[[#This Row],[48]]</f>
        <v>1.0397738584169999E-9</v>
      </c>
      <c r="AY513" s="10">
        <f>3/24000000*OO[[#This Row],[107 (02JUL1985 06:00:00)-Water Temperature (C)]]*OO[[#This Row],[49]]</f>
        <v>5.530558434675E-9</v>
      </c>
      <c r="AZ513" s="10">
        <f>3/24000000*OO[[#This Row],[108 (02JUL1985 09:00:00)-Water Temperature (C)]]*OO[[#This Row],[50]]</f>
        <v>2.5545448846187495E-8</v>
      </c>
      <c r="BA513" s="10">
        <f>3/24000000*OO[[#This Row],[109 (02JUL1985 12:00:00)-Water Temperature (C)]]*OO[[#This Row],[51]]</f>
        <v>1.026893903133E-7</v>
      </c>
      <c r="BB513" s="10">
        <f>3/24000000*OO[[#This Row],[110 (02JUL1985 15:00:00)-Water Temperature (C)]]*OO[[#This Row],[52]]</f>
        <v>3.6331503901424996E-7</v>
      </c>
      <c r="BC513" s="10">
        <f>3/24000000*OO[[#This Row],[111 (02JUL1985 18:00:00)-Water Temperature (C)]]*OO[[#This Row],[53]]</f>
        <v>1.1445726102474998E-6</v>
      </c>
      <c r="BD513" s="10">
        <f>3/24000000*OO[[#This Row],[112 (02JUL1985 21:00:00)-Water Temperature (C)]]*OO[[#This Row],[54]]</f>
        <v>3.2353370977199996E-6</v>
      </c>
      <c r="BE513" s="10">
        <f>3/24000000*OO[[#This Row],[113 (03JUL1985 00:00:00)-Water Temperature (C)]]*OO[[#This Row],[55]]</f>
        <v>8.2698863382012487E-6</v>
      </c>
      <c r="BF513" s="10">
        <f>3/24000000*OO[[#This Row],[114 (03JUL1985 03:00:00)-Water Temperature (C)]]*OO[[#This Row],[56]]</f>
        <v>1.935636847830875E-5</v>
      </c>
      <c r="BG513" s="10">
        <f>3/24000000*OO[[#This Row],[115 (03JUL1985 06:00:00)-Water Temperature (C)]]*OO[[#This Row],[57]]</f>
        <v>4.18902176687E-5</v>
      </c>
      <c r="BH513" s="10">
        <f>3/24000000*OO[[#This Row],[116 (03JUL1985 09:00:00)-Water Temperature (C)]]*OO[[#This Row],[58]]</f>
        <v>8.5010237242249989E-5</v>
      </c>
      <c r="BI513" s="10">
        <f>3/24000000*OO[[#This Row],[117 (03JUL1985 12:00:00)-Water Temperature (C)]]*OO[[#This Row],[59]]</f>
        <v>1.6204229049659999E-4</v>
      </c>
      <c r="BJ513" s="10">
        <f>3/24000000*OO[[#This Row],[118 (03JUL1985 15:00:00)-Water Temperature (C)]]*OO[[#This Row],[60]]</f>
        <v>2.9072358021599998E-4</v>
      </c>
      <c r="BK513" s="10">
        <f>3/24000000*OO[[#This Row],[119 (03JUL1985 18:00:00)-Water Temperature (C)]]*OO[[#This Row],[61]]</f>
        <v>4.9358651596124992E-4</v>
      </c>
      <c r="BL513" s="10">
        <f>3/24000000*OO[[#This Row],[120 (03JUL1985 21:00:00)-Water Temperature (C)]]*OO[[#This Row],[62]]</f>
        <v>7.9333399782200006E-4</v>
      </c>
      <c r="BM513" s="10">
        <f>3/24000000*OO[[#This Row],[121 (04JUL1985 00:00:00)-Water Temperature (C)]]*OO[[#This Row],[63]]</f>
        <v>1.2144861038912499E-3</v>
      </c>
      <c r="BN513" s="10">
        <f>3/24000000*OO[[#This Row],[122 (04JUL1985 03:00:00)-Water Temperature (C)]]*OO[[#This Row],[64]]</f>
        <v>1.7855513632979998E-3</v>
      </c>
      <c r="BO513" s="10">
        <f>3/24000000*OO[[#This Row],[123 (04JUL1985 06:00:00)-Water Temperature (C)]]*OO[[#This Row],[65]]</f>
        <v>2.5348969014975004E-3</v>
      </c>
      <c r="BP513" s="10">
        <f>3/24000000*OO[[#This Row],[124 (04JUL1985 09:00:00)-Water Temperature (C)]]*OO[[#This Row],[66]]</f>
        <v>3.5007884188125002E-3</v>
      </c>
      <c r="BQ513" s="10">
        <f>3/24000000*OO[[#This Row],[125 (04JUL1985 12:00:00)-Water Temperature (C)]]*OO[[#This Row],[67]]</f>
        <v>4.6890617615999997E-3</v>
      </c>
      <c r="BR513" s="10">
        <f>3/24000000*OO[[#This Row],[126 (04JUL1985 15:00:00)-Water Temperature (C)]]*OO[[#This Row],[68]]</f>
        <v>6.1185850597749994E-3</v>
      </c>
      <c r="BS513" s="10">
        <f>3/24000000*OO[[#This Row],[127 (04JUL1985 18:00:00)-Water Temperature (C)]]*OO[[#This Row],[69]]</f>
        <v>7.7647167501674998E-3</v>
      </c>
      <c r="BT513" s="10">
        <f>3/24000000*OO[[#This Row],[128 (04JUL1985 21:00:00)-Water Temperature (C)]]*OO[[#This Row],[70]]</f>
        <v>9.6172129858500006E-3</v>
      </c>
      <c r="BU513" s="10">
        <f>3/24000000*OO[[#This Row],[129 (05JUL1985 00:00:00)-Water Temperature (C)]]*OO[[#This Row],[71]]</f>
        <v>1.1670935935799999E-2</v>
      </c>
      <c r="BV513" s="10">
        <f>3/24000000*OO[[#This Row],[130 (05JUL1985 03:00:00)-Water Temperature (C)]]*OO[[#This Row],[72]]</f>
        <v>1.39068527112225E-2</v>
      </c>
      <c r="BW513" s="10">
        <f>3/24000000*OO[[#This Row],[131 (05JUL1985 06:00:00)-Water Temperature (C)]]*OO[[#This Row],[73]]</f>
        <v>1.6306866688271249E-2</v>
      </c>
      <c r="BX513" s="10">
        <f>3/24000000*OO[[#This Row],[132 (05JUL1985 09:00:00)-Water Temperature (C)]]*OO[[#This Row],[74]]</f>
        <v>1.89467230021475E-2</v>
      </c>
      <c r="BY513" s="10">
        <f>3/24000000*OO[[#This Row],[133 (05JUL1985 12:00:00)-Water Temperature (C)]]*OO[[#This Row],[75]]</f>
        <v>2.1674663354969998E-2</v>
      </c>
      <c r="BZ513" s="10">
        <f>3/24000000*OO[[#This Row],[134 (05JUL1985 15:00:00)-Water Temperature (C)]]*OO[[#This Row],[76]]</f>
        <v>2.4521037837266252E-2</v>
      </c>
      <c r="CA513" s="10">
        <f>3/24000000*OO[[#This Row],[135 (05JUL1985 18:00:00)-Water Temperature (C)]]*OO[[#This Row],[77]]</f>
        <v>2.7445606527109999E-2</v>
      </c>
      <c r="CB513" s="10">
        <f>3/24000000*OO[[#This Row],[136 (05JUL1985 21:00:00)-Water Temperature (C)]]*OO[[#This Row],[78]]</f>
        <v>3.0336633931574999E-2</v>
      </c>
      <c r="CC513" s="10">
        <f>3/24000000*OO[[#This Row],[137 (06JUL1985 00:00:00)-Water Temperature (C)]]*OO[[#This Row],[79]]</f>
        <v>3.3122111734425003E-2</v>
      </c>
      <c r="CD513" s="10">
        <f>3/24000000*OO[[#This Row],[138 (06JUL1985 03:00:00)-Water Temperature (C)]]*OO[[#This Row],[80]]</f>
        <v>3.5847986248199994E-2</v>
      </c>
      <c r="CE513" s="10">
        <f>3/24000000*OO[[#This Row],[139 (06JUL1985 06:00:00)-Water Temperature (C)]]*OO[[#This Row],[81]]</f>
        <v>3.8610074537162503E-2</v>
      </c>
      <c r="CF513" s="10">
        <f>3/24000000*OO[[#This Row],[140 (06JUL1985 09:00:00)-Water Temperature (C)]]*OO[[#This Row],[82]]</f>
        <v>4.1668947495137498E-2</v>
      </c>
      <c r="CG513" s="10">
        <f>3/24000000*OO[[#This Row],[141 (06JUL1985 12:00:00)-Water Temperature (C)]]*OO[[#This Row],[83]]</f>
        <v>4.4676127439375005E-2</v>
      </c>
      <c r="CH513" s="10">
        <f>3/24000000*OO[[#This Row],[142 (06JUL1985 15:00:00)-Water Temperature (C)]]*OO[[#This Row],[84]]</f>
        <v>4.7612267654325004E-2</v>
      </c>
      <c r="CI513" s="10">
        <f>3/24000000*OO[[#This Row],[143 (06JUL1985 18:00:00)-Water Temperature (C)]]*OO[[#This Row],[85]]</f>
        <v>5.0517210842724994E-2</v>
      </c>
      <c r="CJ513" s="10">
        <f>3/24000000*OO[[#This Row],[144 (06JUL1985 21:00:00)-Water Temperature (C)]]*OO[[#This Row],[86]]</f>
        <v>5.3065029119837494E-2</v>
      </c>
      <c r="CK513" s="10">
        <f>3/24000000*OO[[#This Row],[145 (07JUL1985 00:00:00)-Water Temperature (C)]]*OO[[#This Row],[87]]</f>
        <v>5.5185717725825E-2</v>
      </c>
      <c r="CL513" s="10">
        <f>3/24000000*OO[[#This Row],[146 (07JUL1985 03:00:00)-Water Temperature (C)]]*OO[[#This Row],[88]]</f>
        <v>5.7187577278125006E-2</v>
      </c>
      <c r="CM513" s="10">
        <f>3/24000000*OO[[#This Row],[147 (07JUL1985 06:00:00)-Water Temperature (C)]]*OO[[#This Row],[89]]</f>
        <v>5.9119593444049989E-2</v>
      </c>
      <c r="CN513" s="10">
        <f>3/24000000*OO[[#This Row],[148 (07JUL1985 09:00:00)-Water Temperature (C)]]*OO[[#This Row],[90]]</f>
        <v>6.1404291077399996E-2</v>
      </c>
      <c r="CO513" s="10">
        <f>3/24000000*OO[[#This Row],[149 (07JUL1985 12:00:00)-Water Temperature (C)]]*OO[[#This Row],[91]]</f>
        <v>6.3712820055149999E-2</v>
      </c>
      <c r="CP513" s="10">
        <f>3/24000000*OO[[#This Row],[150 (07JUL1985 15:00:00)-Water Temperature (C)]]*OO[[#This Row],[92]]</f>
        <v>6.5851352382500006E-2</v>
      </c>
      <c r="CQ513" s="10">
        <f>3/24000000*OO[[#This Row],[151 (07JUL1985 18:00:00)-Water Temperature (C)]]*OO[[#This Row],[93]]</f>
        <v>6.7851102082574999E-2</v>
      </c>
      <c r="CR513" s="10">
        <f>3/24000000*OO[[#This Row],[152 (07JUL1985 21:00:00)-Water Temperature (C)]]*OO[[#This Row],[94]]</f>
        <v>6.9348589422350004E-2</v>
      </c>
      <c r="CS513" s="10">
        <f>3/24000000*OO[[#This Row],[153 (08JUL1985 00:00:00)-Water Temperature (C)]]*OO[[#This Row],[95]]</f>
        <v>7.0463966660050004E-2</v>
      </c>
      <c r="CT513" s="10">
        <f>3/24000000*OO[[#This Row],[154 (08JUL1985 03:00:00)-Water Temperature (C)]]*OO[[#This Row],[96]]</f>
        <v>7.1438115705874994E-2</v>
      </c>
      <c r="CU513" s="10">
        <f>3/24000000*OO[[#This Row],[155 (08JUL1985 06:00:00)-Water Temperature (C)]]*OO[[#This Row],[97]]</f>
        <v>7.236719848025E-2</v>
      </c>
      <c r="CV513" s="10">
        <f>3/24000000*OO[[#This Row],[156 (08JUL1985 09:00:00)-Water Temperature (C)]]*OO[[#This Row],[98]]</f>
        <v>7.3281490753050002E-2</v>
      </c>
      <c r="CW513" s="10">
        <f>3/24000000*OO[[#This Row],[157 (08JUL1985 12:00:00)-Water Temperature (C)]]*OO[[#This Row],[99]]</f>
        <v>7.4432420302812496E-2</v>
      </c>
    </row>
    <row r="514" spans="1:101" x14ac:dyDescent="0.35">
      <c r="A514" t="s">
        <v>521</v>
      </c>
      <c r="B514">
        <v>915.41200000000003</v>
      </c>
      <c r="C514" s="10">
        <f>3/24*OO[[#This Row],[59 (26JUN1985 06:00:00)-Water Temperature (C)]]*OO[[#This Row],[1]]/SUM(OO[1])</f>
        <v>0</v>
      </c>
      <c r="D514" s="10">
        <f>3/24*OO[[#This Row],[60 (26JUN1985 09:00:00)-Water Temperature (C)]]*OO[[#This Row],[2]]/SUM(OO[2])</f>
        <v>0</v>
      </c>
      <c r="E514" s="10">
        <f>3/24*OO[[#This Row],[61 (26JUN1985 12:00:00)-Water Temperature (C)]]*OO[[#This Row],[3]]/SUM(OO[3])</f>
        <v>0</v>
      </c>
      <c r="F514" s="10">
        <f>3/24*OO[[#This Row],[62 (26JUN1985 15:00:00)-Water Temperature (C)]]*OO[[#This Row],[4]]/SUM(OO[4])</f>
        <v>0</v>
      </c>
      <c r="G514" s="10">
        <f>3/24*OO[[#This Row],[63 (26JUN1985 18:00:00)-Water Temperature (C)]]*OO[[#This Row],[5]]/SUM(OO[5])</f>
        <v>0</v>
      </c>
      <c r="H514" s="10">
        <f>3/24*OO[[#This Row],[64 (26JUN1985 21:00:00)-Water Temperature (C)]]*OO[[#This Row],[6]]/SUM(OO[6])</f>
        <v>0</v>
      </c>
      <c r="I514" s="10">
        <f>3/24*OO[[#This Row],[65 (27JUN1985 00:00:00)-Water Temperature (C)]]*OO[[#This Row],[7]]/SUM(OO[7])</f>
        <v>0</v>
      </c>
      <c r="J514" s="10">
        <f>3/24*OO[[#This Row],[66 (27JUN1985 03:00:00)-Water Temperature (C)]]*OO[[#This Row],[8]]/SUM(OO[8])</f>
        <v>0</v>
      </c>
      <c r="K514" s="10">
        <f>3/24*OO[[#This Row],[67 (27JUN1985 06:00:00)-Water Temperature (C)]]*OO[[#This Row],[9]]/SUM(OO[9])</f>
        <v>0</v>
      </c>
      <c r="L514" s="10">
        <f>3/24*OO[[#This Row],[68 (27JUN1985 09:00:00)-Water Temperature (C)]]*OO[[#This Row],[10]]/SUM(OO[10])</f>
        <v>0</v>
      </c>
      <c r="M514" s="10">
        <f>3/24*OO[[#This Row],[69 (27JUN1985 12:00:00)-Water Temperature (C)]]*OO[[#This Row],[11]]/SUM(OO[11])</f>
        <v>0</v>
      </c>
      <c r="N514" s="10">
        <f>3/24*OO[[#This Row],[70 (27JUN1985 15:00:00)-Water Temperature (C)]]*OO[[#This Row],[12]]/SUM(OO[12])</f>
        <v>0</v>
      </c>
      <c r="O514" s="10">
        <f>3/24*OO[[#This Row],[71 (27JUN1985 18:00:00)-Water Temperature (C)]]*OO[[#This Row],[13]]/SUM(OO[13])</f>
        <v>0</v>
      </c>
      <c r="P514" s="10">
        <f>3/24*OO[[#This Row],[72 (27JUN1985 21:00:00)-Water Temperature (C)]]*OO[[#This Row],[14]]/SUM(OO[14])</f>
        <v>0</v>
      </c>
      <c r="Q514" s="10">
        <f>3/24*OO[[#This Row],[73 (28JUN1985 00:00:00)-Water Temperature (C)]]*OO[[#This Row],[15]]/SUM(OO[15])</f>
        <v>0</v>
      </c>
      <c r="R514" s="10">
        <f>3/24*OO[[#This Row],[74 (28JUN1985 03:00:00)-Water Temperature (C)]]*OO[[#This Row],[16]]/SUM(OO[16])</f>
        <v>0</v>
      </c>
      <c r="S514" s="10">
        <f>3/24*OO[[#This Row],[75 (28JUN1985 06:00:00)-Water Temperature (C)]]*OO[[#This Row],[17]]/SUM(OO[17])</f>
        <v>0</v>
      </c>
      <c r="T514" s="10">
        <f>3/24*OO[[#This Row],[76 (28JUN1985 09:00:00)-Water Temperature (C)]]*OO[[#This Row],[18]]/SUM(OO[18])</f>
        <v>0</v>
      </c>
      <c r="U514" s="10">
        <f>3/24*OO[[#This Row],[77 (28JUN1985 12:00:00)-Water Temperature (C)]]*OO[[#This Row],[19]]/SUM(OO[19])</f>
        <v>0</v>
      </c>
      <c r="V514" s="10">
        <f>3/24000000*OO[[#This Row],[78 (28JUN1985 15:00:00)-Water Temperature (C)]]*OO[[#This Row],[20]]</f>
        <v>0</v>
      </c>
      <c r="W514" s="10">
        <f>3/24000000*OO[[#This Row],[79 (28JUN1985 18:00:00)-Water Temperature (C)]]*OO[[#This Row],[21]]</f>
        <v>0</v>
      </c>
      <c r="X514" s="10">
        <f>3/24000000*OO[[#This Row],[80 (28JUN1985 21:00:00)-Water Temperature (C)]]*OO[[#This Row],[22]]</f>
        <v>0</v>
      </c>
      <c r="Y514" s="10">
        <f>3/24000000*OO[[#This Row],[81 (29JUN1985 00:00:00)-Water Temperature (C)]]*OO[[#This Row],[23]]</f>
        <v>0</v>
      </c>
      <c r="Z514" s="10">
        <f>3/24000000*OO[[#This Row],[82 (29JUN1985 03:00:00)-Water Temperature (C)]]*OO[[#This Row],[24]]</f>
        <v>0</v>
      </c>
      <c r="AA514" s="10">
        <f>3/24000000*OO[[#This Row],[83 (29JUN1985 06:00:00)-Water Temperature (C)]]*OO[[#This Row],[25]]</f>
        <v>0</v>
      </c>
      <c r="AB514" s="10">
        <f>3/24000000*OO[[#This Row],[84 (29JUN1985 09:00:00)-Water Temperature (C)]]*OO[[#This Row],[26]]</f>
        <v>0</v>
      </c>
      <c r="AC514" s="10">
        <f>3/24000000*OO[[#This Row],[85 (29JUN1985 12:00:00)-Water Temperature (C)]]*OO[[#This Row],[27]]</f>
        <v>0</v>
      </c>
      <c r="AD514" s="10">
        <f>3/24000000*OO[[#This Row],[86 (29JUN1985 15:00:00)-Water Temperature (C)]]*OO[[#This Row],[28]]</f>
        <v>0</v>
      </c>
      <c r="AE514" s="10">
        <f>3/24000000*OO[[#This Row],[88 (29JUN1985 21:00:00)-Water Temperature (C)]]*OO[[#This Row],[30]]</f>
        <v>0</v>
      </c>
      <c r="AF514" s="10">
        <f>3/24000000*OO[[#This Row],[88 (29JUN1985 21:00:00)-Water Temperature (C)]]*OO[[#This Row],[30]]</f>
        <v>0</v>
      </c>
      <c r="AG514" s="10">
        <f>3/24000000*OO[[#This Row],[89 (30JUN1985 00:00:00)-Water Temperature (C)]]*OO[[#This Row],[31]]</f>
        <v>1.0729696178418748E-43</v>
      </c>
      <c r="AH514" s="10">
        <f>3/24000000*OO[[#This Row],[90 (30JUN1985 03:00:00)-Water Temperature (C)]]*OO[[#This Row],[32]]</f>
        <v>1.5770940402539999E-39</v>
      </c>
      <c r="AI514" s="10">
        <f>3/24000000*OO[[#This Row],[91 (30JUN1985 06:00:00)-Water Temperature (C)]]*OO[[#This Row],[33]]</f>
        <v>6.9960073281574986E-36</v>
      </c>
      <c r="AJ514" s="10">
        <f>3/24000000*OO[[#This Row],[92 (30JUN1985 09:00:00)-Water Temperature (C)]]*OO[[#This Row],[34]]</f>
        <v>1.17591584709025E-32</v>
      </c>
      <c r="AK514" s="10">
        <f>3/24000000*OO[[#This Row],[93 (30JUN1985 12:00:00)-Water Temperature (C)]]*OO[[#This Row],[35]]</f>
        <v>8.7901486799424999E-30</v>
      </c>
      <c r="AL514" s="10">
        <f>3/24000000*OO[[#This Row],[94 (30JUN1985 15:00:00)-Water Temperature (C)]]*OO[[#This Row],[36]]</f>
        <v>3.3004964912399993E-27</v>
      </c>
      <c r="AM514" s="10">
        <f>3/24000000*OO[[#This Row],[95 (30JUN1985 18:00:00)-Water Temperature (C)]]*OO[[#This Row],[37]]</f>
        <v>6.8300212137474992E-25</v>
      </c>
      <c r="AN514" s="10">
        <f>3/24000000*OO[[#This Row],[96 (30JUN1985 21:00:00)-Water Temperature (C)]]*OO[[#This Row],[38]]</f>
        <v>8.3831230216625012E-23</v>
      </c>
      <c r="AO514" s="10">
        <f>3/24000000*OO[[#This Row],[97 (01JUL1985 00:00:00)-Water Temperature (C)]]*OO[[#This Row],[39]]</f>
        <v>6.5033636109062506E-21</v>
      </c>
      <c r="AP514" s="10">
        <f>3/24000000*OO[[#This Row],[98 (01JUL1985 03:00:00)-Water Temperature (C)]]*OO[[#This Row],[40]]</f>
        <v>3.3612839000125E-19</v>
      </c>
      <c r="AQ514" s="10">
        <f>3/24000000*OO[[#This Row],[99 (01JUL1985 06:00:00)-Water Temperature (C)]]*OO[[#This Row],[41]]</f>
        <v>1.2166497336077498E-17</v>
      </c>
      <c r="AR514" s="10">
        <f>3/24000000*OO[[#This Row],[100 (01JUL1985 09:00:00)-Water Temperature (C)]]*OO[[#This Row],[42]]</f>
        <v>3.2215262779549999E-16</v>
      </c>
      <c r="AS514" s="10">
        <f>3/24000000*OO[[#This Row],[101 (01JUL1985 12:00:00)-Water Temperature (C)]]*OO[[#This Row],[43]]</f>
        <v>6.3642985514712492E-15</v>
      </c>
      <c r="AT514" s="10">
        <f>3/24000000*OO[[#This Row],[102 (01JUL1985 15:00:00)-Water Temperature (C)]]*OO[[#This Row],[44]]</f>
        <v>9.6136504755937492E-14</v>
      </c>
      <c r="AU514" s="10">
        <f>3/24000000*OO[[#This Row],[103 (01JUL1985 18:00:00)-Water Temperature (C)]]*OO[[#This Row],[45]]</f>
        <v>1.1374144113099999E-12</v>
      </c>
      <c r="AV514" s="10">
        <f>3/24000000*OO[[#This Row],[104 (01JUL1985 21:00:00)-Water Temperature (C)]]*OO[[#This Row],[46]]</f>
        <v>1.0786495081967498E-11</v>
      </c>
      <c r="AW514" s="10">
        <f>3/24000000*OO[[#This Row],[105 (02JUL1985 00:00:00)-Water Temperature (C)]]*OO[[#This Row],[47]]</f>
        <v>8.3654073866775004E-11</v>
      </c>
      <c r="AX514" s="10">
        <f>3/24000000*OO[[#This Row],[106 (02JUL1985 03:00:00)-Water Temperature (C)]]*OO[[#This Row],[48]]</f>
        <v>5.4001359480600006E-10</v>
      </c>
      <c r="AY514" s="10">
        <f>3/24000000*OO[[#This Row],[107 (02JUL1985 06:00:00)-Water Temperature (C)]]*OO[[#This Row],[49]]</f>
        <v>2.9605599890937497E-9</v>
      </c>
      <c r="AZ514" s="10">
        <f>3/24000000*OO[[#This Row],[108 (02JUL1985 09:00:00)-Water Temperature (C)]]*OO[[#This Row],[50]]</f>
        <v>1.4072864606405E-8</v>
      </c>
      <c r="BA514" s="10">
        <f>3/24000000*OO[[#This Row],[109 (02JUL1985 12:00:00)-Water Temperature (C)]]*OO[[#This Row],[51]]</f>
        <v>5.8140420876874988E-8</v>
      </c>
      <c r="BB514" s="10">
        <f>3/24000000*OO[[#This Row],[110 (02JUL1985 15:00:00)-Water Temperature (C)]]*OO[[#This Row],[52]]</f>
        <v>2.1116533913487497E-7</v>
      </c>
      <c r="BC514" s="10">
        <f>3/24000000*OO[[#This Row],[111 (02JUL1985 18:00:00)-Water Temperature (C)]]*OO[[#This Row],[53]]</f>
        <v>6.8219788147537495E-7</v>
      </c>
      <c r="BD514" s="10">
        <f>3/24000000*OO[[#This Row],[112 (02JUL1985 21:00:00)-Water Temperature (C)]]*OO[[#This Row],[54]]</f>
        <v>1.9756553228405001E-6</v>
      </c>
      <c r="BE514" s="10">
        <f>3/24000000*OO[[#This Row],[113 (03JUL1985 00:00:00)-Water Temperature (C)]]*OO[[#This Row],[55]]</f>
        <v>5.1692089299337497E-6</v>
      </c>
      <c r="BF514" s="10">
        <f>3/24000000*OO[[#This Row],[114 (03JUL1985 03:00:00)-Water Temperature (C)]]*OO[[#This Row],[56]]</f>
        <v>1.2371760012062499E-5</v>
      </c>
      <c r="BG514" s="10">
        <f>3/24000000*OO[[#This Row],[115 (03JUL1985 06:00:00)-Water Temperature (C)]]*OO[[#This Row],[57]]</f>
        <v>2.73510686061875E-5</v>
      </c>
      <c r="BH514" s="10">
        <f>3/24000000*OO[[#This Row],[116 (03JUL1985 09:00:00)-Water Temperature (C)]]*OO[[#This Row],[58]]</f>
        <v>5.6632940186649999E-5</v>
      </c>
      <c r="BI514" s="10">
        <f>3/24000000*OO[[#This Row],[117 (03JUL1985 12:00:00)-Water Temperature (C)]]*OO[[#This Row],[59]]</f>
        <v>1.1002837257719999E-4</v>
      </c>
      <c r="BJ514" s="10">
        <f>3/24000000*OO[[#This Row],[118 (03JUL1985 15:00:00)-Water Temperature (C)]]*OO[[#This Row],[60]]</f>
        <v>2.0101991922320001E-4</v>
      </c>
      <c r="BK514" s="10">
        <f>3/24000000*OO[[#This Row],[119 (03JUL1985 18:00:00)-Water Temperature (C)]]*OO[[#This Row],[61]]</f>
        <v>3.4725604431374999E-4</v>
      </c>
      <c r="BL514" s="10">
        <f>3/24000000*OO[[#This Row],[120 (03JUL1985 21:00:00)-Water Temperature (C)]]*OO[[#This Row],[62]]</f>
        <v>5.6754752457374995E-4</v>
      </c>
      <c r="BM514" s="10">
        <f>3/24000000*OO[[#This Row],[121 (04JUL1985 00:00:00)-Water Temperature (C)]]*OO[[#This Row],[63]]</f>
        <v>8.8289167724175E-4</v>
      </c>
      <c r="BN514" s="10">
        <f>3/24000000*OO[[#This Row],[122 (04JUL1985 03:00:00)-Water Temperature (C)]]*OO[[#This Row],[64]]</f>
        <v>1.31795875975575E-3</v>
      </c>
      <c r="BO514" s="10">
        <f>3/24000000*OO[[#This Row],[123 (04JUL1985 06:00:00)-Water Temperature (C)]]*OO[[#This Row],[65]]</f>
        <v>1.8982591699514997E-3</v>
      </c>
      <c r="BP514" s="10">
        <f>3/24000000*OO[[#This Row],[124 (04JUL1985 09:00:00)-Water Temperature (C)]]*OO[[#This Row],[66]]</f>
        <v>2.6572656000697498E-3</v>
      </c>
      <c r="BQ514" s="10">
        <f>3/24000000*OO[[#This Row],[125 (04JUL1985 12:00:00)-Water Temperature (C)]]*OO[[#This Row],[67]]</f>
        <v>3.6052482880949998E-3</v>
      </c>
      <c r="BR514" s="10">
        <f>3/24000000*OO[[#This Row],[126 (04JUL1985 15:00:00)-Water Temperature (C)]]*OO[[#This Row],[68]]</f>
        <v>4.76170406550625E-3</v>
      </c>
      <c r="BS514" s="10">
        <f>3/24000000*OO[[#This Row],[127 (04JUL1985 18:00:00)-Water Temperature (C)]]*OO[[#This Row],[69]]</f>
        <v>6.1131728400149994E-3</v>
      </c>
      <c r="BT514" s="10">
        <f>3/24000000*OO[[#This Row],[128 (04JUL1985 21:00:00)-Water Temperature (C)]]*OO[[#This Row],[70]]</f>
        <v>7.655755453499999E-3</v>
      </c>
      <c r="BU514" s="10">
        <f>3/24000000*OO[[#This Row],[129 (05JUL1985 00:00:00)-Water Temperature (C)]]*OO[[#This Row],[71]]</f>
        <v>9.3884351890724995E-3</v>
      </c>
      <c r="BV514" s="10">
        <f>3/24000000*OO[[#This Row],[130 (05JUL1985 03:00:00)-Water Temperature (C)]]*OO[[#This Row],[72]]</f>
        <v>1.1298574254937499E-2</v>
      </c>
      <c r="BW514" s="10">
        <f>3/24000000*OO[[#This Row],[131 (05JUL1985 06:00:00)-Water Temperature (C)]]*OO[[#This Row],[73]]</f>
        <v>1.33727696738625E-2</v>
      </c>
      <c r="BX514" s="10">
        <f>3/24000000*OO[[#This Row],[132 (05JUL1985 09:00:00)-Water Temperature (C)]]*OO[[#This Row],[74]]</f>
        <v>1.567245059808E-2</v>
      </c>
      <c r="BY514" s="10">
        <f>3/24000000*OO[[#This Row],[133 (05JUL1985 12:00:00)-Water Temperature (C)]]*OO[[#This Row],[75]]</f>
        <v>1.807793400672875E-2</v>
      </c>
      <c r="BZ514" s="10">
        <f>3/24000000*OO[[#This Row],[134 (05JUL1985 15:00:00)-Water Temperature (C)]]*OO[[#This Row],[76]]</f>
        <v>2.0611671060088748E-2</v>
      </c>
      <c r="CA514" s="10">
        <f>3/24000000*OO[[#This Row],[135 (05JUL1985 18:00:00)-Water Temperature (C)]]*OO[[#This Row],[77]]</f>
        <v>2.324079916047625E-2</v>
      </c>
      <c r="CB514" s="10">
        <f>3/24000000*OO[[#This Row],[136 (05JUL1985 21:00:00)-Water Temperature (C)]]*OO[[#This Row],[78]]</f>
        <v>2.5870341116392498E-2</v>
      </c>
      <c r="CC514" s="10">
        <f>3/24000000*OO[[#This Row],[137 (06JUL1985 00:00:00)-Water Temperature (C)]]*OO[[#This Row],[79]]</f>
        <v>2.8438080893612501E-2</v>
      </c>
      <c r="CD514" s="10">
        <f>3/24000000*OO[[#This Row],[138 (06JUL1985 03:00:00)-Water Temperature (C)]]*OO[[#This Row],[80]]</f>
        <v>3.0977347027200001E-2</v>
      </c>
      <c r="CE514" s="10">
        <f>3/24000000*OO[[#This Row],[139 (06JUL1985 06:00:00)-Water Temperature (C)]]*OO[[#This Row],[81]]</f>
        <v>3.3565932641099999E-2</v>
      </c>
      <c r="CF514" s="10">
        <f>3/24000000*OO[[#This Row],[140 (06JUL1985 09:00:00)-Water Temperature (C)]]*OO[[#This Row],[82]]</f>
        <v>3.6422053731799998E-2</v>
      </c>
      <c r="CG514" s="10">
        <f>3/24000000*OO[[#This Row],[141 (06JUL1985 12:00:00)-Water Temperature (C)]]*OO[[#This Row],[83]]</f>
        <v>3.9253565900099999E-2</v>
      </c>
      <c r="CH514" s="10">
        <f>3/24000000*OO[[#This Row],[142 (06JUL1985 15:00:00)-Water Temperature (C)]]*OO[[#This Row],[84]]</f>
        <v>4.2039751272800005E-2</v>
      </c>
      <c r="CI514" s="10">
        <f>3/24000000*OO[[#This Row],[143 (06JUL1985 18:00:00)-Water Temperature (C)]]*OO[[#This Row],[85]]</f>
        <v>4.4813986139550004E-2</v>
      </c>
      <c r="CJ514" s="10">
        <f>3/24000000*OO[[#This Row],[144 (06JUL1985 21:00:00)-Water Temperature (C)]]*OO[[#This Row],[86]]</f>
        <v>4.7292578883312501E-2</v>
      </c>
      <c r="CK514" s="10">
        <f>3/24000000*OO[[#This Row],[145 (07JUL1985 00:00:00)-Water Temperature (C)]]*OO[[#This Row],[87]]</f>
        <v>4.9408954982887499E-2</v>
      </c>
      <c r="CL514" s="10">
        <f>3/24000000*OO[[#This Row],[146 (07JUL1985 03:00:00)-Water Temperature (C)]]*OO[[#This Row],[88]]</f>
        <v>5.1423769125750002E-2</v>
      </c>
      <c r="CM514" s="10">
        <f>3/24000000*OO[[#This Row],[147 (07JUL1985 06:00:00)-Water Temperature (C)]]*OO[[#This Row],[89]]</f>
        <v>5.3379193571775001E-2</v>
      </c>
      <c r="CN514" s="10">
        <f>3/24000000*OO[[#This Row],[148 (07JUL1985 09:00:00)-Water Temperature (C)]]*OO[[#This Row],[90]]</f>
        <v>5.5644112778800006E-2</v>
      </c>
      <c r="CO514" s="10">
        <f>3/24000000*OO[[#This Row],[149 (07JUL1985 12:00:00)-Water Temperature (C)]]*OO[[#This Row],[91]]</f>
        <v>5.7932707181124997E-2</v>
      </c>
      <c r="CP514" s="10">
        <f>3/24000000*OO[[#This Row],[150 (07JUL1985 15:00:00)-Water Temperature (C)]]*OO[[#This Row],[92]]</f>
        <v>6.0075140404875001E-2</v>
      </c>
      <c r="CQ514" s="10">
        <f>3/24000000*OO[[#This Row],[151 (07JUL1985 18:00:00)-Water Temperature (C)]]*OO[[#This Row],[93]]</f>
        <v>6.2095265230425002E-2</v>
      </c>
      <c r="CR514" s="10">
        <f>3/24000000*OO[[#This Row],[152 (07JUL1985 21:00:00)-Water Temperature (C)]]*OO[[#This Row],[94]]</f>
        <v>6.3671333776025005E-2</v>
      </c>
      <c r="CS514" s="10">
        <f>3/24000000*OO[[#This Row],[153 (08JUL1985 00:00:00)-Water Temperature (C)]]*OO[[#This Row],[95]]</f>
        <v>6.4902608401225012E-2</v>
      </c>
      <c r="CT514" s="10">
        <f>3/24000000*OO[[#This Row],[154 (08JUL1985 03:00:00)-Water Temperature (C)]]*OO[[#This Row],[96]]</f>
        <v>6.6001235383874993E-2</v>
      </c>
      <c r="CU514" s="10">
        <f>3/24000000*OO[[#This Row],[155 (08JUL1985 06:00:00)-Water Temperature (C)]]*OO[[#This Row],[97]]</f>
        <v>6.7051496162787494E-2</v>
      </c>
      <c r="CV514" s="10">
        <f>3/24000000*OO[[#This Row],[156 (08JUL1985 09:00:00)-Water Temperature (C)]]*OO[[#This Row],[98]]</f>
        <v>6.8080799184999999E-2</v>
      </c>
      <c r="CW514" s="10">
        <f>3/24000000*OO[[#This Row],[157 (08JUL1985 12:00:00)-Water Temperature (C)]]*OO[[#This Row],[99]]</f>
        <v>6.9317274344099997E-2</v>
      </c>
    </row>
    <row r="515" spans="1:101" x14ac:dyDescent="0.35">
      <c r="A515" t="s">
        <v>522</v>
      </c>
      <c r="B515">
        <v>910.33389999999997</v>
      </c>
      <c r="C515" s="10">
        <f>3/24*OO[[#This Row],[59 (26JUN1985 06:00:00)-Water Temperature (C)]]*OO[[#This Row],[1]]/SUM(OO[1])</f>
        <v>0</v>
      </c>
      <c r="D515" s="10">
        <f>3/24*OO[[#This Row],[60 (26JUN1985 09:00:00)-Water Temperature (C)]]*OO[[#This Row],[2]]/SUM(OO[2])</f>
        <v>0</v>
      </c>
      <c r="E515" s="10">
        <f>3/24*OO[[#This Row],[61 (26JUN1985 12:00:00)-Water Temperature (C)]]*OO[[#This Row],[3]]/SUM(OO[3])</f>
        <v>0</v>
      </c>
      <c r="F515" s="10">
        <f>3/24*OO[[#This Row],[62 (26JUN1985 15:00:00)-Water Temperature (C)]]*OO[[#This Row],[4]]/SUM(OO[4])</f>
        <v>0</v>
      </c>
      <c r="G515" s="10">
        <f>3/24*OO[[#This Row],[63 (26JUN1985 18:00:00)-Water Temperature (C)]]*OO[[#This Row],[5]]/SUM(OO[5])</f>
        <v>0</v>
      </c>
      <c r="H515" s="10">
        <f>3/24*OO[[#This Row],[64 (26JUN1985 21:00:00)-Water Temperature (C)]]*OO[[#This Row],[6]]/SUM(OO[6])</f>
        <v>0</v>
      </c>
      <c r="I515" s="10">
        <f>3/24*OO[[#This Row],[65 (27JUN1985 00:00:00)-Water Temperature (C)]]*OO[[#This Row],[7]]/SUM(OO[7])</f>
        <v>0</v>
      </c>
      <c r="J515" s="10">
        <f>3/24*OO[[#This Row],[66 (27JUN1985 03:00:00)-Water Temperature (C)]]*OO[[#This Row],[8]]/SUM(OO[8])</f>
        <v>0</v>
      </c>
      <c r="K515" s="10">
        <f>3/24*OO[[#This Row],[67 (27JUN1985 06:00:00)-Water Temperature (C)]]*OO[[#This Row],[9]]/SUM(OO[9])</f>
        <v>0</v>
      </c>
      <c r="L515" s="10">
        <f>3/24*OO[[#This Row],[68 (27JUN1985 09:00:00)-Water Temperature (C)]]*OO[[#This Row],[10]]/SUM(OO[10])</f>
        <v>0</v>
      </c>
      <c r="M515" s="10">
        <f>3/24*OO[[#This Row],[69 (27JUN1985 12:00:00)-Water Temperature (C)]]*OO[[#This Row],[11]]/SUM(OO[11])</f>
        <v>0</v>
      </c>
      <c r="N515" s="10">
        <f>3/24*OO[[#This Row],[70 (27JUN1985 15:00:00)-Water Temperature (C)]]*OO[[#This Row],[12]]/SUM(OO[12])</f>
        <v>0</v>
      </c>
      <c r="O515" s="10">
        <f>3/24*OO[[#This Row],[71 (27JUN1985 18:00:00)-Water Temperature (C)]]*OO[[#This Row],[13]]/SUM(OO[13])</f>
        <v>0</v>
      </c>
      <c r="P515" s="10">
        <f>3/24*OO[[#This Row],[72 (27JUN1985 21:00:00)-Water Temperature (C)]]*OO[[#This Row],[14]]/SUM(OO[14])</f>
        <v>0</v>
      </c>
      <c r="Q515" s="10">
        <f>3/24*OO[[#This Row],[73 (28JUN1985 00:00:00)-Water Temperature (C)]]*OO[[#This Row],[15]]/SUM(OO[15])</f>
        <v>0</v>
      </c>
      <c r="R515" s="10">
        <f>3/24*OO[[#This Row],[74 (28JUN1985 03:00:00)-Water Temperature (C)]]*OO[[#This Row],[16]]/SUM(OO[16])</f>
        <v>0</v>
      </c>
      <c r="S515" s="10">
        <f>3/24*OO[[#This Row],[75 (28JUN1985 06:00:00)-Water Temperature (C)]]*OO[[#This Row],[17]]/SUM(OO[17])</f>
        <v>0</v>
      </c>
      <c r="T515" s="10">
        <f>3/24*OO[[#This Row],[76 (28JUN1985 09:00:00)-Water Temperature (C)]]*OO[[#This Row],[18]]/SUM(OO[18])</f>
        <v>0</v>
      </c>
      <c r="U515" s="10">
        <f>3/24*OO[[#This Row],[77 (28JUN1985 12:00:00)-Water Temperature (C)]]*OO[[#This Row],[19]]/SUM(OO[19])</f>
        <v>0</v>
      </c>
      <c r="V515" s="10">
        <f>3/24000000*OO[[#This Row],[78 (28JUN1985 15:00:00)-Water Temperature (C)]]*OO[[#This Row],[20]]</f>
        <v>0</v>
      </c>
      <c r="W515" s="10">
        <f>3/24000000*OO[[#This Row],[79 (28JUN1985 18:00:00)-Water Temperature (C)]]*OO[[#This Row],[21]]</f>
        <v>0</v>
      </c>
      <c r="X515" s="10">
        <f>3/24000000*OO[[#This Row],[80 (28JUN1985 21:00:00)-Water Temperature (C)]]*OO[[#This Row],[22]]</f>
        <v>0</v>
      </c>
      <c r="Y515" s="10">
        <f>3/24000000*OO[[#This Row],[81 (29JUN1985 00:00:00)-Water Temperature (C)]]*OO[[#This Row],[23]]</f>
        <v>0</v>
      </c>
      <c r="Z515" s="10">
        <f>3/24000000*OO[[#This Row],[82 (29JUN1985 03:00:00)-Water Temperature (C)]]*OO[[#This Row],[24]]</f>
        <v>0</v>
      </c>
      <c r="AA515" s="10">
        <f>3/24000000*OO[[#This Row],[83 (29JUN1985 06:00:00)-Water Temperature (C)]]*OO[[#This Row],[25]]</f>
        <v>0</v>
      </c>
      <c r="AB515" s="10">
        <f>3/24000000*OO[[#This Row],[84 (29JUN1985 09:00:00)-Water Temperature (C)]]*OO[[#This Row],[26]]</f>
        <v>0</v>
      </c>
      <c r="AC515" s="10">
        <f>3/24000000*OO[[#This Row],[85 (29JUN1985 12:00:00)-Water Temperature (C)]]*OO[[#This Row],[27]]</f>
        <v>0</v>
      </c>
      <c r="AD515" s="10">
        <f>3/24000000*OO[[#This Row],[86 (29JUN1985 15:00:00)-Water Temperature (C)]]*OO[[#This Row],[28]]</f>
        <v>0</v>
      </c>
      <c r="AE515" s="10">
        <f>3/24000000*OO[[#This Row],[88 (29JUN1985 21:00:00)-Water Temperature (C)]]*OO[[#This Row],[30]]</f>
        <v>0</v>
      </c>
      <c r="AF515" s="10">
        <f>3/24000000*OO[[#This Row],[88 (29JUN1985 21:00:00)-Water Temperature (C)]]*OO[[#This Row],[30]]</f>
        <v>0</v>
      </c>
      <c r="AG515" s="10">
        <f>3/24000000*OO[[#This Row],[89 (30JUN1985 00:00:00)-Water Temperature (C)]]*OO[[#This Row],[31]]</f>
        <v>0</v>
      </c>
      <c r="AH515" s="10">
        <f>3/24000000*OO[[#This Row],[90 (30JUN1985 03:00:00)-Water Temperature (C)]]*OO[[#This Row],[32]]</f>
        <v>3.6792725815600001E-40</v>
      </c>
      <c r="AI515" s="10">
        <f>3/24000000*OO[[#This Row],[91 (30JUN1985 06:00:00)-Water Temperature (C)]]*OO[[#This Row],[33]]</f>
        <v>1.7754272901365001E-36</v>
      </c>
      <c r="AJ515" s="10">
        <f>3/24000000*OO[[#This Row],[92 (30JUN1985 09:00:00)-Water Temperature (C)]]*OO[[#This Row],[34]]</f>
        <v>3.2136785172187497E-33</v>
      </c>
      <c r="AK515" s="10">
        <f>3/24000000*OO[[#This Row],[93 (30JUN1985 12:00:00)-Water Temperature (C)]]*OO[[#This Row],[35]]</f>
        <v>2.5675705370812498E-30</v>
      </c>
      <c r="AL515" s="10">
        <f>3/24000000*OO[[#This Row],[94 (30JUN1985 15:00:00)-Water Temperature (C)]]*OO[[#This Row],[36]]</f>
        <v>1.02409956771375E-27</v>
      </c>
      <c r="AM515" s="10">
        <f>3/24000000*OO[[#This Row],[95 (30JUN1985 18:00:00)-Water Temperature (C)]]*OO[[#This Row],[37]]</f>
        <v>2.2416188573557498E-25</v>
      </c>
      <c r="AN515" s="10">
        <f>3/24000000*OO[[#This Row],[96 (30JUN1985 21:00:00)-Water Temperature (C)]]*OO[[#This Row],[38]]</f>
        <v>2.8993930275600001E-23</v>
      </c>
      <c r="AO515" s="10">
        <f>3/24000000*OO[[#This Row],[97 (01JUL1985 00:00:00)-Water Temperature (C)]]*OO[[#This Row],[39]]</f>
        <v>2.3623763293563749E-21</v>
      </c>
      <c r="AP515" s="10">
        <f>3/24000000*OO[[#This Row],[98 (01JUL1985 03:00:00)-Water Temperature (C)]]*OO[[#This Row],[40]]</f>
        <v>1.2784044413021247E-19</v>
      </c>
      <c r="AQ515" s="10">
        <f>3/24000000*OO[[#This Row],[99 (01JUL1985 06:00:00)-Water Temperature (C)]]*OO[[#This Row],[41]]</f>
        <v>4.8322381139499997E-18</v>
      </c>
      <c r="AR515" s="10">
        <f>3/24000000*OO[[#This Row],[100 (01JUL1985 09:00:00)-Water Temperature (C)]]*OO[[#This Row],[42]]</f>
        <v>1.3327592370972499E-16</v>
      </c>
      <c r="AS515" s="10">
        <f>3/24000000*OO[[#This Row],[101 (01JUL1985 12:00:00)-Water Temperature (C)]]*OO[[#This Row],[43]]</f>
        <v>2.7367266774443747E-15</v>
      </c>
      <c r="AT515" s="10">
        <f>3/24000000*OO[[#This Row],[102 (01JUL1985 15:00:00)-Water Temperature (C)]]*OO[[#This Row],[44]]</f>
        <v>4.2898825973887501E-14</v>
      </c>
      <c r="AU515" s="10">
        <f>3/24000000*OO[[#This Row],[103 (01JUL1985 18:00:00)-Water Temperature (C)]]*OO[[#This Row],[45]]</f>
        <v>5.2585424089199996E-13</v>
      </c>
      <c r="AV515" s="10">
        <f>3/24000000*OO[[#This Row],[104 (01JUL1985 21:00:00)-Water Temperature (C)]]*OO[[#This Row],[46]]</f>
        <v>5.1596597471250002E-12</v>
      </c>
      <c r="AW515" s="10">
        <f>3/24000000*OO[[#This Row],[105 (02JUL1985 00:00:00)-Water Temperature (C)]]*OO[[#This Row],[47]]</f>
        <v>4.1346402112737495E-11</v>
      </c>
      <c r="AX515" s="10">
        <f>3/24000000*OO[[#This Row],[106 (02JUL1985 03:00:00)-Water Temperature (C)]]*OO[[#This Row],[48]]</f>
        <v>2.7542071645875002E-10</v>
      </c>
      <c r="AY515" s="10">
        <f>3/24000000*OO[[#This Row],[107 (02JUL1985 06:00:00)-Water Temperature (C)]]*OO[[#This Row],[49]]</f>
        <v>1.5562894381676252E-9</v>
      </c>
      <c r="AZ515" s="10">
        <f>3/24000000*OO[[#This Row],[108 (02JUL1985 09:00:00)-Water Temperature (C)]]*OO[[#This Row],[50]]</f>
        <v>7.6135478237250001E-9</v>
      </c>
      <c r="BA515" s="10">
        <f>3/24000000*OO[[#This Row],[109 (02JUL1985 12:00:00)-Water Temperature (C)]]*OO[[#This Row],[51]]</f>
        <v>3.2326279260825003E-8</v>
      </c>
      <c r="BB515" s="10">
        <f>3/24000000*OO[[#This Row],[110 (02JUL1985 15:00:00)-Water Temperature (C)]]*OO[[#This Row],[52]]</f>
        <v>1.20522444849625E-7</v>
      </c>
      <c r="BC515" s="10">
        <f>3/24000000*OO[[#This Row],[111 (02JUL1985 18:00:00)-Water Temperature (C)]]*OO[[#This Row],[53]]</f>
        <v>3.9927166247499993E-7</v>
      </c>
      <c r="BD515" s="10">
        <f>3/24000000*OO[[#This Row],[112 (02JUL1985 21:00:00)-Water Temperature (C)]]*OO[[#This Row],[54]]</f>
        <v>1.1845946635815001E-6</v>
      </c>
      <c r="BE515" s="10">
        <f>3/24000000*OO[[#This Row],[113 (03JUL1985 00:00:00)-Water Temperature (C)]]*OO[[#This Row],[55]]</f>
        <v>3.1725104149174997E-6</v>
      </c>
      <c r="BF515" s="10">
        <f>3/24000000*OO[[#This Row],[114 (03JUL1985 03:00:00)-Water Temperature (C)]]*OO[[#This Row],[56]]</f>
        <v>7.7641339863599985E-6</v>
      </c>
      <c r="BG515" s="10">
        <f>3/24000000*OO[[#This Row],[115 (03JUL1985 06:00:00)-Water Temperature (C)]]*OO[[#This Row],[57]]</f>
        <v>1.7535413890154999E-5</v>
      </c>
      <c r="BH515" s="10">
        <f>3/24000000*OO[[#This Row],[116 (03JUL1985 09:00:00)-Water Temperature (C)]]*OO[[#This Row],[58]]</f>
        <v>3.7051668998124999E-5</v>
      </c>
      <c r="BI515" s="10">
        <f>3/24000000*OO[[#This Row],[117 (03JUL1985 12:00:00)-Water Temperature (C)]]*OO[[#This Row],[59]]</f>
        <v>7.3380901822199984E-5</v>
      </c>
      <c r="BJ515" s="10">
        <f>3/24000000*OO[[#This Row],[118 (03JUL1985 15:00:00)-Water Temperature (C)]]*OO[[#This Row],[60]]</f>
        <v>1.365383906944E-4</v>
      </c>
      <c r="BK515" s="10">
        <f>3/24000000*OO[[#This Row],[119 (03JUL1985 18:00:00)-Water Temperature (C)]]*OO[[#This Row],[61]]</f>
        <v>2.4002059057200002E-4</v>
      </c>
      <c r="BL515" s="10">
        <f>3/24000000*OO[[#This Row],[120 (03JUL1985 21:00:00)-Water Temperature (C)]]*OO[[#This Row],[62]]</f>
        <v>3.989291279085E-4</v>
      </c>
      <c r="BM515" s="10">
        <f>3/24000000*OO[[#This Row],[121 (04JUL1985 00:00:00)-Water Temperature (C)]]*OO[[#This Row],[63]]</f>
        <v>6.3069440640699996E-4</v>
      </c>
      <c r="BN515" s="10">
        <f>3/24000000*OO[[#This Row],[122 (04JUL1985 03:00:00)-Water Temperature (C)]]*OO[[#This Row],[64]]</f>
        <v>9.5608662125500001E-4</v>
      </c>
      <c r="BO515" s="10">
        <f>3/24000000*OO[[#This Row],[123 (04JUL1985 06:00:00)-Water Temperature (C)]]*OO[[#This Row],[65]]</f>
        <v>1.3973705136185002E-3</v>
      </c>
      <c r="BP515" s="10">
        <f>3/24000000*OO[[#This Row],[124 (04JUL1985 09:00:00)-Water Temperature (C)]]*OO[[#This Row],[66]]</f>
        <v>1.9832644109655001E-3</v>
      </c>
      <c r="BQ515" s="10">
        <f>3/24000000*OO[[#This Row],[125 (04JUL1985 12:00:00)-Water Temperature (C)]]*OO[[#This Row],[67]]</f>
        <v>2.7261879317299997E-3</v>
      </c>
      <c r="BR515" s="10">
        <f>3/24000000*OO[[#This Row],[126 (04JUL1985 15:00:00)-Water Temperature (C)]]*OO[[#This Row],[68]]</f>
        <v>3.6454679733499994E-3</v>
      </c>
      <c r="BS515" s="10">
        <f>3/24000000*OO[[#This Row],[127 (04JUL1985 18:00:00)-Water Temperature (C)]]*OO[[#This Row],[69]]</f>
        <v>4.7355799399299995E-3</v>
      </c>
      <c r="BT515" s="10">
        <f>3/24000000*OO[[#This Row],[128 (04JUL1985 21:00:00)-Water Temperature (C)]]*OO[[#This Row],[70]]</f>
        <v>5.9976598922387497E-3</v>
      </c>
      <c r="BU515" s="10">
        <f>3/24000000*OO[[#This Row],[129 (05JUL1985 00:00:00)-Water Temperature (C)]]*OO[[#This Row],[71]]</f>
        <v>7.434123946095E-3</v>
      </c>
      <c r="BV515" s="10">
        <f>3/24000000*OO[[#This Row],[130 (05JUL1985 03:00:00)-Water Temperature (C)]]*OO[[#This Row],[72]]</f>
        <v>9.0378229420049992E-3</v>
      </c>
      <c r="BW515" s="10">
        <f>3/24000000*OO[[#This Row],[131 (05JUL1985 06:00:00)-Water Temperature (C)]]*OO[[#This Row],[73]]</f>
        <v>1.0800122891923749E-2</v>
      </c>
      <c r="BX515" s="10">
        <f>3/24000000*OO[[#This Row],[132 (05JUL1985 09:00:00)-Water Temperature (C)]]*OO[[#This Row],[74]]</f>
        <v>1.2771033831122497E-2</v>
      </c>
      <c r="BY515" s="10">
        <f>3/24000000*OO[[#This Row],[133 (05JUL1985 12:00:00)-Water Temperature (C)]]*OO[[#This Row],[75]]</f>
        <v>1.4856721047869998E-2</v>
      </c>
      <c r="BZ515" s="10">
        <f>3/24000000*OO[[#This Row],[134 (05JUL1985 15:00:00)-Water Temperature (C)]]*OO[[#This Row],[76]]</f>
        <v>1.7075490873962498E-2</v>
      </c>
      <c r="CA515" s="10">
        <f>3/24000000*OO[[#This Row],[135 (05JUL1985 18:00:00)-Water Temperature (C)]]*OO[[#This Row],[77]]</f>
        <v>1.9400124865799999E-2</v>
      </c>
      <c r="CB515" s="10">
        <f>3/24000000*OO[[#This Row],[136 (05JUL1985 21:00:00)-Water Temperature (C)]]*OO[[#This Row],[78]]</f>
        <v>2.1751701981134998E-2</v>
      </c>
      <c r="CC515" s="10">
        <f>3/24000000*OO[[#This Row],[137 (06JUL1985 00:00:00)-Water Temperature (C)]]*OO[[#This Row],[79]]</f>
        <v>2.4077465568820001E-2</v>
      </c>
      <c r="CD515" s="10">
        <f>3/24000000*OO[[#This Row],[138 (06JUL1985 03:00:00)-Water Temperature (C)]]*OO[[#This Row],[80]]</f>
        <v>2.64014037162375E-2</v>
      </c>
      <c r="CE515" s="10">
        <f>3/24000000*OO[[#This Row],[139 (06JUL1985 06:00:00)-Water Temperature (C)]]*OO[[#This Row],[81]]</f>
        <v>2.8787219345662494E-2</v>
      </c>
      <c r="CF515" s="10">
        <f>3/24000000*OO[[#This Row],[140 (06JUL1985 09:00:00)-Water Temperature (C)]]*OO[[#This Row],[82]]</f>
        <v>3.1415124872999994E-2</v>
      </c>
      <c r="CG515" s="10">
        <f>3/24000000*OO[[#This Row],[141 (06JUL1985 12:00:00)-Water Temperature (C)]]*OO[[#This Row],[83]]</f>
        <v>3.4039426864424994E-2</v>
      </c>
      <c r="CH515" s="10">
        <f>3/24000000*OO[[#This Row],[142 (06JUL1985 15:00:00)-Water Temperature (C)]]*OO[[#This Row],[84]]</f>
        <v>3.66421834298125E-2</v>
      </c>
      <c r="CI515" s="10">
        <f>3/24000000*OO[[#This Row],[143 (06JUL1985 18:00:00)-Water Temperature (C)]]*OO[[#This Row],[85]]</f>
        <v>3.9249750114462502E-2</v>
      </c>
      <c r="CJ515" s="10">
        <f>3/24000000*OO[[#This Row],[144 (06JUL1985 21:00:00)-Water Temperature (C)]]*OO[[#This Row],[86]]</f>
        <v>4.1616481200374998E-2</v>
      </c>
      <c r="CK515" s="10">
        <f>3/24000000*OO[[#This Row],[145 (07JUL1985 00:00:00)-Water Temperature (C)]]*OO[[#This Row],[87]]</f>
        <v>4.3682581199700005E-2</v>
      </c>
      <c r="CL515" s="10">
        <f>3/24000000*OO[[#This Row],[146 (07JUL1985 03:00:00)-Water Temperature (C)]]*OO[[#This Row],[88]]</f>
        <v>4.5666492065799993E-2</v>
      </c>
      <c r="CM515" s="10">
        <f>3/24000000*OO[[#This Row],[147 (07JUL1985 06:00:00)-Water Temperature (C)]]*OO[[#This Row],[89]]</f>
        <v>4.7605090125300002E-2</v>
      </c>
      <c r="CN515" s="10">
        <f>3/24000000*OO[[#This Row],[148 (07JUL1985 09:00:00)-Water Temperature (C)]]*OO[[#This Row],[90]]</f>
        <v>4.9815848203812498E-2</v>
      </c>
      <c r="CO515" s="10">
        <f>3/24000000*OO[[#This Row],[149 (07JUL1985 12:00:00)-Water Temperature (C)]]*OO[[#This Row],[91]]</f>
        <v>5.2050253677537496E-2</v>
      </c>
      <c r="CP515" s="10">
        <f>3/24000000*OO[[#This Row],[150 (07JUL1985 15:00:00)-Water Temperature (C)]]*OO[[#This Row],[92]]</f>
        <v>5.4159778987212491E-2</v>
      </c>
      <c r="CQ515" s="10">
        <f>3/24000000*OO[[#This Row],[151 (07JUL1985 18:00:00)-Water Temperature (C)]]*OO[[#This Row],[93]]</f>
        <v>5.6164441409549994E-2</v>
      </c>
      <c r="CR515" s="10">
        <f>3/24000000*OO[[#This Row],[152 (07JUL1985 21:00:00)-Water Temperature (C)]]*OO[[#This Row],[94]]</f>
        <v>5.7778338323649994E-2</v>
      </c>
      <c r="CS515" s="10">
        <f>3/24000000*OO[[#This Row],[153 (08JUL1985 00:00:00)-Water Temperature (C)]]*OO[[#This Row],[95]]</f>
        <v>5.9087947374300002E-2</v>
      </c>
      <c r="CT515" s="10">
        <f>3/24000000*OO[[#This Row],[154 (08JUL1985 03:00:00)-Water Temperature (C)]]*OO[[#This Row],[96]]</f>
        <v>6.0276379263575E-2</v>
      </c>
      <c r="CU515" s="10">
        <f>3/24000000*OO[[#This Row],[155 (08JUL1985 06:00:00)-Water Temperature (C)]]*OO[[#This Row],[97]]</f>
        <v>6.1417469882812485E-2</v>
      </c>
      <c r="CV515" s="10">
        <f>3/24000000*OO[[#This Row],[156 (08JUL1985 09:00:00)-Water Temperature (C)]]*OO[[#This Row],[98]]</f>
        <v>6.2534658431250001E-2</v>
      </c>
      <c r="CW515" s="10">
        <f>3/24000000*OO[[#This Row],[157 (08JUL1985 12:00:00)-Water Temperature (C)]]*OO[[#This Row],[99]]</f>
        <v>6.3833774142849992E-2</v>
      </c>
    </row>
    <row r="516" spans="1:101" x14ac:dyDescent="0.35">
      <c r="A516" t="s">
        <v>523</v>
      </c>
      <c r="B516">
        <v>910.82780000000002</v>
      </c>
      <c r="C516" s="10">
        <f>3/24*OO[[#This Row],[59 (26JUN1985 06:00:00)-Water Temperature (C)]]*OO[[#This Row],[1]]/SUM(OO[1])</f>
        <v>0</v>
      </c>
      <c r="D516" s="10">
        <f>3/24*OO[[#This Row],[60 (26JUN1985 09:00:00)-Water Temperature (C)]]*OO[[#This Row],[2]]/SUM(OO[2])</f>
        <v>0</v>
      </c>
      <c r="E516" s="10">
        <f>3/24*OO[[#This Row],[61 (26JUN1985 12:00:00)-Water Temperature (C)]]*OO[[#This Row],[3]]/SUM(OO[3])</f>
        <v>0</v>
      </c>
      <c r="F516" s="10">
        <f>3/24*OO[[#This Row],[62 (26JUN1985 15:00:00)-Water Temperature (C)]]*OO[[#This Row],[4]]/SUM(OO[4])</f>
        <v>0</v>
      </c>
      <c r="G516" s="10">
        <f>3/24*OO[[#This Row],[63 (26JUN1985 18:00:00)-Water Temperature (C)]]*OO[[#This Row],[5]]/SUM(OO[5])</f>
        <v>0</v>
      </c>
      <c r="H516" s="10">
        <f>3/24*OO[[#This Row],[64 (26JUN1985 21:00:00)-Water Temperature (C)]]*OO[[#This Row],[6]]/SUM(OO[6])</f>
        <v>0</v>
      </c>
      <c r="I516" s="10">
        <f>3/24*OO[[#This Row],[65 (27JUN1985 00:00:00)-Water Temperature (C)]]*OO[[#This Row],[7]]/SUM(OO[7])</f>
        <v>0</v>
      </c>
      <c r="J516" s="10">
        <f>3/24*OO[[#This Row],[66 (27JUN1985 03:00:00)-Water Temperature (C)]]*OO[[#This Row],[8]]/SUM(OO[8])</f>
        <v>0</v>
      </c>
      <c r="K516" s="10">
        <f>3/24*OO[[#This Row],[67 (27JUN1985 06:00:00)-Water Temperature (C)]]*OO[[#This Row],[9]]/SUM(OO[9])</f>
        <v>0</v>
      </c>
      <c r="L516" s="10">
        <f>3/24*OO[[#This Row],[68 (27JUN1985 09:00:00)-Water Temperature (C)]]*OO[[#This Row],[10]]/SUM(OO[10])</f>
        <v>0</v>
      </c>
      <c r="M516" s="10">
        <f>3/24*OO[[#This Row],[69 (27JUN1985 12:00:00)-Water Temperature (C)]]*OO[[#This Row],[11]]/SUM(OO[11])</f>
        <v>0</v>
      </c>
      <c r="N516" s="10">
        <f>3/24*OO[[#This Row],[70 (27JUN1985 15:00:00)-Water Temperature (C)]]*OO[[#This Row],[12]]/SUM(OO[12])</f>
        <v>0</v>
      </c>
      <c r="O516" s="10">
        <f>3/24*OO[[#This Row],[71 (27JUN1985 18:00:00)-Water Temperature (C)]]*OO[[#This Row],[13]]/SUM(OO[13])</f>
        <v>0</v>
      </c>
      <c r="P516" s="10">
        <f>3/24*OO[[#This Row],[72 (27JUN1985 21:00:00)-Water Temperature (C)]]*OO[[#This Row],[14]]/SUM(OO[14])</f>
        <v>0</v>
      </c>
      <c r="Q516" s="10">
        <f>3/24*OO[[#This Row],[73 (28JUN1985 00:00:00)-Water Temperature (C)]]*OO[[#This Row],[15]]/SUM(OO[15])</f>
        <v>0</v>
      </c>
      <c r="R516" s="10">
        <f>3/24*OO[[#This Row],[74 (28JUN1985 03:00:00)-Water Temperature (C)]]*OO[[#This Row],[16]]/SUM(OO[16])</f>
        <v>0</v>
      </c>
      <c r="S516" s="10">
        <f>3/24*OO[[#This Row],[75 (28JUN1985 06:00:00)-Water Temperature (C)]]*OO[[#This Row],[17]]/SUM(OO[17])</f>
        <v>0</v>
      </c>
      <c r="T516" s="10">
        <f>3/24*OO[[#This Row],[76 (28JUN1985 09:00:00)-Water Temperature (C)]]*OO[[#This Row],[18]]/SUM(OO[18])</f>
        <v>0</v>
      </c>
      <c r="U516" s="10">
        <f>3/24*OO[[#This Row],[77 (28JUN1985 12:00:00)-Water Temperature (C)]]*OO[[#This Row],[19]]/SUM(OO[19])</f>
        <v>0</v>
      </c>
      <c r="V516" s="10">
        <f>3/24000000*OO[[#This Row],[78 (28JUN1985 15:00:00)-Water Temperature (C)]]*OO[[#This Row],[20]]</f>
        <v>0</v>
      </c>
      <c r="W516" s="10">
        <f>3/24000000*OO[[#This Row],[79 (28JUN1985 18:00:00)-Water Temperature (C)]]*OO[[#This Row],[21]]</f>
        <v>0</v>
      </c>
      <c r="X516" s="10">
        <f>3/24000000*OO[[#This Row],[80 (28JUN1985 21:00:00)-Water Temperature (C)]]*OO[[#This Row],[22]]</f>
        <v>0</v>
      </c>
      <c r="Y516" s="10">
        <f>3/24000000*OO[[#This Row],[81 (29JUN1985 00:00:00)-Water Temperature (C)]]*OO[[#This Row],[23]]</f>
        <v>0</v>
      </c>
      <c r="Z516" s="10">
        <f>3/24000000*OO[[#This Row],[82 (29JUN1985 03:00:00)-Water Temperature (C)]]*OO[[#This Row],[24]]</f>
        <v>0</v>
      </c>
      <c r="AA516" s="10">
        <f>3/24000000*OO[[#This Row],[83 (29JUN1985 06:00:00)-Water Temperature (C)]]*OO[[#This Row],[25]]</f>
        <v>0</v>
      </c>
      <c r="AB516" s="10">
        <f>3/24000000*OO[[#This Row],[84 (29JUN1985 09:00:00)-Water Temperature (C)]]*OO[[#This Row],[26]]</f>
        <v>0</v>
      </c>
      <c r="AC516" s="10">
        <f>3/24000000*OO[[#This Row],[85 (29JUN1985 12:00:00)-Water Temperature (C)]]*OO[[#This Row],[27]]</f>
        <v>0</v>
      </c>
      <c r="AD516" s="10">
        <f>3/24000000*OO[[#This Row],[86 (29JUN1985 15:00:00)-Water Temperature (C)]]*OO[[#This Row],[28]]</f>
        <v>0</v>
      </c>
      <c r="AE516" s="10">
        <f>3/24000000*OO[[#This Row],[88 (29JUN1985 21:00:00)-Water Temperature (C)]]*OO[[#This Row],[30]]</f>
        <v>0</v>
      </c>
      <c r="AF516" s="10">
        <f>3/24000000*OO[[#This Row],[88 (29JUN1985 21:00:00)-Water Temperature (C)]]*OO[[#This Row],[30]]</f>
        <v>0</v>
      </c>
      <c r="AG516" s="10">
        <f>3/24000000*OO[[#This Row],[89 (30JUN1985 00:00:00)-Water Temperature (C)]]*OO[[#This Row],[31]]</f>
        <v>0</v>
      </c>
      <c r="AH516" s="10">
        <f>3/24000000*OO[[#This Row],[90 (30JUN1985 03:00:00)-Water Temperature (C)]]*OO[[#This Row],[32]]</f>
        <v>8.8757630953199987E-41</v>
      </c>
      <c r="AI516" s="10">
        <f>3/24000000*OO[[#This Row],[91 (30JUN1985 06:00:00)-Water Temperature (C)]]*OO[[#This Row],[33]]</f>
        <v>4.6302498197999993E-37</v>
      </c>
      <c r="AJ516" s="10">
        <f>3/24000000*OO[[#This Row],[92 (30JUN1985 09:00:00)-Water Temperature (C)]]*OO[[#This Row],[34]]</f>
        <v>9.0041777124100008E-34</v>
      </c>
      <c r="AK516" s="10">
        <f>3/24000000*OO[[#This Row],[93 (30JUN1985 12:00:00)-Water Temperature (C)]]*OO[[#This Row],[35]]</f>
        <v>7.67487223867E-31</v>
      </c>
      <c r="AL516" s="10">
        <f>3/24000000*OO[[#This Row],[94 (30JUN1985 15:00:00)-Water Temperature (C)]]*OO[[#This Row],[36]]</f>
        <v>3.2471596271949998E-28</v>
      </c>
      <c r="AM516" s="10">
        <f>3/24000000*OO[[#This Row],[95 (30JUN1985 18:00:00)-Water Temperature (C)]]*OO[[#This Row],[37]]</f>
        <v>7.50927194187625E-26</v>
      </c>
      <c r="AN516" s="10">
        <f>3/24000000*OO[[#This Row],[96 (30JUN1985 21:00:00)-Water Temperature (C)]]*OO[[#This Row],[38]]</f>
        <v>1.022626803287375E-23</v>
      </c>
      <c r="AO516" s="10">
        <f>3/24000000*OO[[#This Row],[97 (01JUL1985 00:00:00)-Water Temperature (C)]]*OO[[#This Row],[39]]</f>
        <v>8.7456741662599982E-22</v>
      </c>
      <c r="AP516" s="10">
        <f>3/24000000*OO[[#This Row],[98 (01JUL1985 03:00:00)-Water Temperature (C)]]*OO[[#This Row],[40]]</f>
        <v>4.9532233916149998E-20</v>
      </c>
      <c r="AQ516" s="10">
        <f>3/24000000*OO[[#This Row],[99 (01JUL1985 06:00:00)-Water Temperature (C)]]*OO[[#This Row],[41]]</f>
        <v>1.9546364920249998E-18</v>
      </c>
      <c r="AR516" s="10">
        <f>3/24000000*OO[[#This Row],[100 (01JUL1985 09:00:00)-Water Temperature (C)]]*OO[[#This Row],[42]]</f>
        <v>5.6151088685499995E-17</v>
      </c>
      <c r="AS516" s="10">
        <f>3/24000000*OO[[#This Row],[101 (01JUL1985 12:00:00)-Water Temperature (C)]]*OO[[#This Row],[43]]</f>
        <v>1.1985267647499999E-15</v>
      </c>
      <c r="AT516" s="10">
        <f>3/24000000*OO[[#This Row],[102 (01JUL1985 15:00:00)-Water Temperature (C)]]*OO[[#This Row],[44]]</f>
        <v>1.949842148160375E-14</v>
      </c>
      <c r="AU516" s="10">
        <f>3/24000000*OO[[#This Row],[103 (01JUL1985 18:00:00)-Water Temperature (C)]]*OO[[#This Row],[45]]</f>
        <v>2.476881381744E-13</v>
      </c>
      <c r="AV516" s="10">
        <f>3/24000000*OO[[#This Row],[104 (01JUL1985 21:00:00)-Water Temperature (C)]]*OO[[#This Row],[46]]</f>
        <v>2.51529684054075E-12</v>
      </c>
      <c r="AW516" s="10">
        <f>3/24000000*OO[[#This Row],[105 (02JUL1985 00:00:00)-Water Temperature (C)]]*OO[[#This Row],[47]]</f>
        <v>2.0834604969124999E-11</v>
      </c>
      <c r="AX516" s="10">
        <f>3/24000000*OO[[#This Row],[106 (02JUL1985 03:00:00)-Water Temperature (C)]]*OO[[#This Row],[48]]</f>
        <v>1.432805520698125E-10</v>
      </c>
      <c r="AY516" s="10">
        <f>3/24000000*OO[[#This Row],[107 (02JUL1985 06:00:00)-Water Temperature (C)]]*OO[[#This Row],[49]]</f>
        <v>8.3489768529099998E-10</v>
      </c>
      <c r="AZ516" s="10">
        <f>3/24000000*OO[[#This Row],[108 (02JUL1985 09:00:00)-Water Temperature (C)]]*OO[[#This Row],[50]]</f>
        <v>4.2064389064687491E-9</v>
      </c>
      <c r="BA516" s="10">
        <f>3/24000000*OO[[#This Row],[109 (02JUL1985 12:00:00)-Water Temperature (C)]]*OO[[#This Row],[51]]</f>
        <v>1.8368206217652503E-8</v>
      </c>
      <c r="BB516" s="10">
        <f>3/24000000*OO[[#This Row],[110 (02JUL1985 15:00:00)-Water Temperature (C)]]*OO[[#This Row],[52]]</f>
        <v>7.0349617274874994E-8</v>
      </c>
      <c r="BC516" s="10">
        <f>3/24000000*OO[[#This Row],[111 (02JUL1985 18:00:00)-Water Temperature (C)]]*OO[[#This Row],[53]]</f>
        <v>2.391649579263E-7</v>
      </c>
      <c r="BD516" s="10">
        <f>3/24000000*OO[[#This Row],[112 (02JUL1985 21:00:00)-Water Temperature (C)]]*OO[[#This Row],[54]]</f>
        <v>7.2750382416375002E-7</v>
      </c>
      <c r="BE516" s="10">
        <f>3/24000000*OO[[#This Row],[113 (03JUL1985 00:00:00)-Water Temperature (C)]]*OO[[#This Row],[55]]</f>
        <v>1.9958535485679998E-6</v>
      </c>
      <c r="BF516" s="10">
        <f>3/24000000*OO[[#This Row],[114 (03JUL1985 03:00:00)-Water Temperature (C)]]*OO[[#This Row],[56]]</f>
        <v>4.9986019789350008E-6</v>
      </c>
      <c r="BG516" s="10">
        <f>3/24000000*OO[[#This Row],[115 (03JUL1985 06:00:00)-Water Temperature (C)]]*OO[[#This Row],[57]]</f>
        <v>1.154239485249375E-5</v>
      </c>
      <c r="BH516" s="10">
        <f>3/24000000*OO[[#This Row],[116 (03JUL1985 09:00:00)-Water Temperature (C)]]*OO[[#This Row],[58]]</f>
        <v>2.4909070152447502E-5</v>
      </c>
      <c r="BI516" s="10">
        <f>3/24000000*OO[[#This Row],[117 (03JUL1985 12:00:00)-Water Temperature (C)]]*OO[[#This Row],[59]]</f>
        <v>5.0333584169250002E-5</v>
      </c>
      <c r="BJ516" s="10">
        <f>3/24000000*OO[[#This Row],[118 (03JUL1985 15:00:00)-Water Temperature (C)]]*OO[[#This Row],[60]]</f>
        <v>9.546584414062499E-5</v>
      </c>
      <c r="BK516" s="10">
        <f>3/24000000*OO[[#This Row],[119 (03JUL1985 18:00:00)-Water Temperature (C)]]*OO[[#This Row],[61]]</f>
        <v>1.70918474940075E-4</v>
      </c>
      <c r="BL516" s="10">
        <f>3/24000000*OO[[#This Row],[120 (03JUL1985 21:00:00)-Water Temperature (C)]]*OO[[#This Row],[62]]</f>
        <v>2.8912685649749999E-4</v>
      </c>
      <c r="BM516" s="10">
        <f>3/24000000*OO[[#This Row],[121 (04JUL1985 00:00:00)-Water Temperature (C)]]*OO[[#This Row],[63]]</f>
        <v>4.6490378717175E-4</v>
      </c>
      <c r="BN516" s="10">
        <f>3/24000000*OO[[#This Row],[122 (04JUL1985 03:00:00)-Water Temperature (C)]]*OO[[#This Row],[64]]</f>
        <v>7.1624581717912494E-4</v>
      </c>
      <c r="BO516" s="10">
        <f>3/24000000*OO[[#This Row],[123 (04JUL1985 06:00:00)-Water Temperature (C)]]*OO[[#This Row],[65]]</f>
        <v>1.0630724693071248E-3</v>
      </c>
      <c r="BP516" s="10">
        <f>3/24000000*OO[[#This Row],[124 (04JUL1985 09:00:00)-Water Temperature (C)]]*OO[[#This Row],[66]]</f>
        <v>1.530933168139375E-3</v>
      </c>
      <c r="BQ516" s="10">
        <f>3/24000000*OO[[#This Row],[125 (04JUL1985 12:00:00)-Water Temperature (C)]]*OO[[#This Row],[67]]</f>
        <v>2.1337068787579999E-3</v>
      </c>
      <c r="BR516" s="10">
        <f>3/24000000*OO[[#This Row],[126 (04JUL1985 15:00:00)-Water Temperature (C)]]*OO[[#This Row],[68]]</f>
        <v>2.8908016961424997E-3</v>
      </c>
      <c r="BS516" s="10">
        <f>3/24000000*OO[[#This Row],[127 (04JUL1985 18:00:00)-Water Temperature (C)]]*OO[[#This Row],[69]]</f>
        <v>3.8023717854824995E-3</v>
      </c>
      <c r="BT516" s="10">
        <f>3/24000000*OO[[#This Row],[128 (04JUL1985 21:00:00)-Water Temperature (C)]]*OO[[#This Row],[70]]</f>
        <v>4.8733217881537496E-3</v>
      </c>
      <c r="BU516" s="10">
        <f>3/24000000*OO[[#This Row],[129 (05JUL1985 00:00:00)-Water Temperature (C)]]*OO[[#This Row],[71]]</f>
        <v>6.10914945225E-3</v>
      </c>
      <c r="BV516" s="10">
        <f>3/24000000*OO[[#This Row],[130 (05JUL1985 03:00:00)-Water Temperature (C)]]*OO[[#This Row],[72]]</f>
        <v>7.5072421286399996E-3</v>
      </c>
      <c r="BW516" s="10">
        <f>3/24000000*OO[[#This Row],[131 (05JUL1985 06:00:00)-Water Temperature (C)]]*OO[[#This Row],[73]]</f>
        <v>9.0627128822249985E-3</v>
      </c>
      <c r="BX516" s="10">
        <f>3/24000000*OO[[#This Row],[132 (05JUL1985 09:00:00)-Water Temperature (C)]]*OO[[#This Row],[74]]</f>
        <v>1.0818906167662498E-2</v>
      </c>
      <c r="BY516" s="10">
        <f>3/24000000*OO[[#This Row],[133 (05JUL1985 12:00:00)-Water Temperature (C)]]*OO[[#This Row],[75]]</f>
        <v>1.26997904016225E-2</v>
      </c>
      <c r="BZ516" s="10">
        <f>3/24000000*OO[[#This Row],[134 (05JUL1985 15:00:00)-Water Temperature (C)]]*OO[[#This Row],[76]]</f>
        <v>1.4721539852669999E-2</v>
      </c>
      <c r="CA516" s="10">
        <f>3/24000000*OO[[#This Row],[135 (05JUL1985 18:00:00)-Water Temperature (C)]]*OO[[#This Row],[77]]</f>
        <v>1.686081558152E-2</v>
      </c>
      <c r="CB516" s="10">
        <f>3/24000000*OO[[#This Row],[136 (05JUL1985 21:00:00)-Water Temperature (C)]]*OO[[#This Row],[78]]</f>
        <v>1.9050366613927502E-2</v>
      </c>
      <c r="CC516" s="10">
        <f>3/24000000*OO[[#This Row],[137 (06JUL1985 00:00:00)-Water Temperature (C)]]*OO[[#This Row],[79]]</f>
        <v>2.1242847702463753E-2</v>
      </c>
      <c r="CD516" s="10">
        <f>3/24000000*OO[[#This Row],[138 (06JUL1985 03:00:00)-Water Temperature (C)]]*OO[[#This Row],[80]]</f>
        <v>2.3456824510693745E-2</v>
      </c>
      <c r="CE516" s="10">
        <f>3/24000000*OO[[#This Row],[139 (06JUL1985 06:00:00)-Water Temperature (C)]]*OO[[#This Row],[81]]</f>
        <v>2.5745927631949994E-2</v>
      </c>
      <c r="CF516" s="10">
        <f>3/24000000*OO[[#This Row],[140 (06JUL1985 09:00:00)-Water Temperature (C)]]*OO[[#This Row],[82]]</f>
        <v>2.8267860585088747E-2</v>
      </c>
      <c r="CG516" s="10">
        <f>3/24000000*OO[[#This Row],[141 (06JUL1985 12:00:00)-Water Temperature (C)]]*OO[[#This Row],[83]]</f>
        <v>3.0805759498499997E-2</v>
      </c>
      <c r="CH516" s="10">
        <f>3/24000000*OO[[#This Row],[142 (06JUL1985 15:00:00)-Water Temperature (C)]]*OO[[#This Row],[84]]</f>
        <v>3.3342261484462496E-2</v>
      </c>
      <c r="CI516" s="10">
        <f>3/24000000*OO[[#This Row],[143 (06JUL1985 18:00:00)-Water Temperature (C)]]*OO[[#This Row],[85]]</f>
        <v>3.5899182305212503E-2</v>
      </c>
      <c r="CJ516" s="10">
        <f>3/24000000*OO[[#This Row],[144 (06JUL1985 21:00:00)-Water Temperature (C)]]*OO[[#This Row],[86]]</f>
        <v>3.8254816324575003E-2</v>
      </c>
      <c r="CK516" s="10">
        <f>3/24000000*OO[[#This Row],[145 (07JUL1985 00:00:00)-Water Temperature (C)]]*OO[[#This Row],[87]]</f>
        <v>4.0351155284137498E-2</v>
      </c>
      <c r="CL516" s="10">
        <f>3/24000000*OO[[#This Row],[146 (07JUL1985 03:00:00)-Water Temperature (C)]]*OO[[#This Row],[88]]</f>
        <v>4.2382164253562497E-2</v>
      </c>
      <c r="CM516" s="10">
        <f>3/24000000*OO[[#This Row],[147 (07JUL1985 06:00:00)-Water Temperature (C)]]*OO[[#This Row],[89]]</f>
        <v>4.4379470317875001E-2</v>
      </c>
      <c r="CN516" s="10">
        <f>3/24000000*OO[[#This Row],[148 (07JUL1985 09:00:00)-Water Temperature (C)]]*OO[[#This Row],[90]]</f>
        <v>4.6631325184699993E-2</v>
      </c>
      <c r="CO516" s="10">
        <f>3/24000000*OO[[#This Row],[149 (07JUL1985 12:00:00)-Water Temperature (C)]]*OO[[#This Row],[91]]</f>
        <v>4.8910481784700005E-2</v>
      </c>
      <c r="CP516" s="10">
        <f>3/24000000*OO[[#This Row],[150 (07JUL1985 15:00:00)-Water Temperature (C)]]*OO[[#This Row],[92]]</f>
        <v>5.1078368212349998E-2</v>
      </c>
      <c r="CQ516" s="10">
        <f>3/24000000*OO[[#This Row],[151 (07JUL1985 18:00:00)-Water Temperature (C)]]*OO[[#This Row],[93]]</f>
        <v>5.31546282358E-2</v>
      </c>
      <c r="CR516" s="10">
        <f>3/24000000*OO[[#This Row],[152 (07JUL1985 21:00:00)-Water Temperature (C)]]*OO[[#This Row],[94]]</f>
        <v>5.4870701998274998E-2</v>
      </c>
      <c r="CS516" s="10">
        <f>3/24000000*OO[[#This Row],[153 (08JUL1985 00:00:00)-Water Temperature (C)]]*OO[[#This Row],[95]]</f>
        <v>5.6306489497874992E-2</v>
      </c>
      <c r="CT516" s="10">
        <f>3/24000000*OO[[#This Row],[154 (08JUL1985 03:00:00)-Water Temperature (C)]]*OO[[#This Row],[96]]</f>
        <v>5.7628191059600001E-2</v>
      </c>
      <c r="CU516" s="10">
        <f>3/24000000*OO[[#This Row],[155 (08JUL1985 06:00:00)-Water Temperature (C)]]*OO[[#This Row],[97]]</f>
        <v>5.8903407859000001E-2</v>
      </c>
      <c r="CV516" s="10">
        <f>3/24000000*OO[[#This Row],[156 (08JUL1985 09:00:00)-Water Temperature (C)]]*OO[[#This Row],[98]]</f>
        <v>6.0153416274399997E-2</v>
      </c>
      <c r="CW516" s="10">
        <f>3/24000000*OO[[#This Row],[157 (08JUL1985 12:00:00)-Water Temperature (C)]]*OO[[#This Row],[99]]</f>
        <v>6.1571976177187501E-2</v>
      </c>
    </row>
    <row r="517" spans="1:101" x14ac:dyDescent="0.35">
      <c r="A517" t="s">
        <v>524</v>
      </c>
      <c r="B517">
        <v>806.2296</v>
      </c>
      <c r="C517" s="10">
        <f>3/24*OO[[#This Row],[59 (26JUN1985 06:00:00)-Water Temperature (C)]]*OO[[#This Row],[1]]/SUM(OO[1])</f>
        <v>0</v>
      </c>
      <c r="D517" s="10">
        <f>3/24*OO[[#This Row],[60 (26JUN1985 09:00:00)-Water Temperature (C)]]*OO[[#This Row],[2]]/SUM(OO[2])</f>
        <v>0</v>
      </c>
      <c r="E517" s="10">
        <f>3/24*OO[[#This Row],[61 (26JUN1985 12:00:00)-Water Temperature (C)]]*OO[[#This Row],[3]]/SUM(OO[3])</f>
        <v>0</v>
      </c>
      <c r="F517" s="10">
        <f>3/24*OO[[#This Row],[62 (26JUN1985 15:00:00)-Water Temperature (C)]]*OO[[#This Row],[4]]/SUM(OO[4])</f>
        <v>0</v>
      </c>
      <c r="G517" s="10">
        <f>3/24*OO[[#This Row],[63 (26JUN1985 18:00:00)-Water Temperature (C)]]*OO[[#This Row],[5]]/SUM(OO[5])</f>
        <v>0</v>
      </c>
      <c r="H517" s="10">
        <f>3/24*OO[[#This Row],[64 (26JUN1985 21:00:00)-Water Temperature (C)]]*OO[[#This Row],[6]]/SUM(OO[6])</f>
        <v>0</v>
      </c>
      <c r="I517" s="10">
        <f>3/24*OO[[#This Row],[65 (27JUN1985 00:00:00)-Water Temperature (C)]]*OO[[#This Row],[7]]/SUM(OO[7])</f>
        <v>0</v>
      </c>
      <c r="J517" s="10">
        <f>3/24*OO[[#This Row],[66 (27JUN1985 03:00:00)-Water Temperature (C)]]*OO[[#This Row],[8]]/SUM(OO[8])</f>
        <v>0</v>
      </c>
      <c r="K517" s="10">
        <f>3/24*OO[[#This Row],[67 (27JUN1985 06:00:00)-Water Temperature (C)]]*OO[[#This Row],[9]]/SUM(OO[9])</f>
        <v>0</v>
      </c>
      <c r="L517" s="10">
        <f>3/24*OO[[#This Row],[68 (27JUN1985 09:00:00)-Water Temperature (C)]]*OO[[#This Row],[10]]/SUM(OO[10])</f>
        <v>0</v>
      </c>
      <c r="M517" s="10">
        <f>3/24*OO[[#This Row],[69 (27JUN1985 12:00:00)-Water Temperature (C)]]*OO[[#This Row],[11]]/SUM(OO[11])</f>
        <v>0</v>
      </c>
      <c r="N517" s="10">
        <f>3/24*OO[[#This Row],[70 (27JUN1985 15:00:00)-Water Temperature (C)]]*OO[[#This Row],[12]]/SUM(OO[12])</f>
        <v>0</v>
      </c>
      <c r="O517" s="10">
        <f>3/24*OO[[#This Row],[71 (27JUN1985 18:00:00)-Water Temperature (C)]]*OO[[#This Row],[13]]/SUM(OO[13])</f>
        <v>0</v>
      </c>
      <c r="P517" s="10">
        <f>3/24*OO[[#This Row],[72 (27JUN1985 21:00:00)-Water Temperature (C)]]*OO[[#This Row],[14]]/SUM(OO[14])</f>
        <v>0</v>
      </c>
      <c r="Q517" s="10">
        <f>3/24*OO[[#This Row],[73 (28JUN1985 00:00:00)-Water Temperature (C)]]*OO[[#This Row],[15]]/SUM(OO[15])</f>
        <v>0</v>
      </c>
      <c r="R517" s="10">
        <f>3/24*OO[[#This Row],[74 (28JUN1985 03:00:00)-Water Temperature (C)]]*OO[[#This Row],[16]]/SUM(OO[16])</f>
        <v>0</v>
      </c>
      <c r="S517" s="10">
        <f>3/24*OO[[#This Row],[75 (28JUN1985 06:00:00)-Water Temperature (C)]]*OO[[#This Row],[17]]/SUM(OO[17])</f>
        <v>0</v>
      </c>
      <c r="T517" s="10">
        <f>3/24*OO[[#This Row],[76 (28JUN1985 09:00:00)-Water Temperature (C)]]*OO[[#This Row],[18]]/SUM(OO[18])</f>
        <v>0</v>
      </c>
      <c r="U517" s="10">
        <f>3/24*OO[[#This Row],[77 (28JUN1985 12:00:00)-Water Temperature (C)]]*OO[[#This Row],[19]]/SUM(OO[19])</f>
        <v>0</v>
      </c>
      <c r="V517" s="10">
        <f>3/24000000*OO[[#This Row],[78 (28JUN1985 15:00:00)-Water Temperature (C)]]*OO[[#This Row],[20]]</f>
        <v>0</v>
      </c>
      <c r="W517" s="10">
        <f>3/24000000*OO[[#This Row],[79 (28JUN1985 18:00:00)-Water Temperature (C)]]*OO[[#This Row],[21]]</f>
        <v>0</v>
      </c>
      <c r="X517" s="10">
        <f>3/24000000*OO[[#This Row],[80 (28JUN1985 21:00:00)-Water Temperature (C)]]*OO[[#This Row],[22]]</f>
        <v>0</v>
      </c>
      <c r="Y517" s="10">
        <f>3/24000000*OO[[#This Row],[81 (29JUN1985 00:00:00)-Water Temperature (C)]]*OO[[#This Row],[23]]</f>
        <v>0</v>
      </c>
      <c r="Z517" s="10">
        <f>3/24000000*OO[[#This Row],[82 (29JUN1985 03:00:00)-Water Temperature (C)]]*OO[[#This Row],[24]]</f>
        <v>0</v>
      </c>
      <c r="AA517" s="10">
        <f>3/24000000*OO[[#This Row],[83 (29JUN1985 06:00:00)-Water Temperature (C)]]*OO[[#This Row],[25]]</f>
        <v>0</v>
      </c>
      <c r="AB517" s="10">
        <f>3/24000000*OO[[#This Row],[84 (29JUN1985 09:00:00)-Water Temperature (C)]]*OO[[#This Row],[26]]</f>
        <v>0</v>
      </c>
      <c r="AC517" s="10">
        <f>3/24000000*OO[[#This Row],[85 (29JUN1985 12:00:00)-Water Temperature (C)]]*OO[[#This Row],[27]]</f>
        <v>0</v>
      </c>
      <c r="AD517" s="10">
        <f>3/24000000*OO[[#This Row],[86 (29JUN1985 15:00:00)-Water Temperature (C)]]*OO[[#This Row],[28]]</f>
        <v>0</v>
      </c>
      <c r="AE517" s="10">
        <f>3/24000000*OO[[#This Row],[88 (29JUN1985 21:00:00)-Water Temperature (C)]]*OO[[#This Row],[30]]</f>
        <v>0</v>
      </c>
      <c r="AF517" s="10">
        <f>3/24000000*OO[[#This Row],[88 (29JUN1985 21:00:00)-Water Temperature (C)]]*OO[[#This Row],[30]]</f>
        <v>0</v>
      </c>
      <c r="AG517" s="10">
        <f>3/24000000*OO[[#This Row],[89 (30JUN1985 00:00:00)-Water Temperature (C)]]*OO[[#This Row],[31]]</f>
        <v>0</v>
      </c>
      <c r="AH517" s="10">
        <f>3/24000000*OO[[#This Row],[90 (30JUN1985 03:00:00)-Water Temperature (C)]]*OO[[#This Row],[32]]</f>
        <v>1.9861663383837497E-41</v>
      </c>
      <c r="AI517" s="10">
        <f>3/24000000*OO[[#This Row],[91 (30JUN1985 06:00:00)-Water Temperature (C)]]*OO[[#This Row],[33]]</f>
        <v>1.123800855415E-37</v>
      </c>
      <c r="AJ517" s="10">
        <f>3/24000000*OO[[#This Row],[92 (30JUN1985 09:00:00)-Water Temperature (C)]]*OO[[#This Row],[34]]</f>
        <v>2.355085160538E-34</v>
      </c>
      <c r="AK517" s="10">
        <f>3/24000000*OO[[#This Row],[93 (30JUN1985 12:00:00)-Water Temperature (C)]]*OO[[#This Row],[35]]</f>
        <v>2.1460654163199998E-31</v>
      </c>
      <c r="AL517" s="10">
        <f>3/24000000*OO[[#This Row],[94 (30JUN1985 15:00:00)-Water Temperature (C)]]*OO[[#This Row],[36]]</f>
        <v>9.6437913107849996E-29</v>
      </c>
      <c r="AM517" s="10">
        <f>3/24000000*OO[[#This Row],[95 (30JUN1985 18:00:00)-Water Temperature (C)]]*OO[[#This Row],[37]]</f>
        <v>2.35768766752E-26</v>
      </c>
      <c r="AN517" s="10">
        <f>3/24000000*OO[[#This Row],[96 (30JUN1985 21:00:00)-Water Temperature (C)]]*OO[[#This Row],[38]]</f>
        <v>3.3810602843912496E-24</v>
      </c>
      <c r="AO517" s="10">
        <f>3/24000000*OO[[#This Row],[97 (01JUL1985 00:00:00)-Water Temperature (C)]]*OO[[#This Row],[39]]</f>
        <v>3.0344507798500001E-22</v>
      </c>
      <c r="AP517" s="10">
        <f>3/24000000*OO[[#This Row],[98 (01JUL1985 03:00:00)-Water Temperature (C)]]*OO[[#This Row],[40]]</f>
        <v>1.797861961395E-20</v>
      </c>
      <c r="AQ517" s="10">
        <f>3/24000000*OO[[#This Row],[99 (01JUL1985 06:00:00)-Water Temperature (C)]]*OO[[#This Row],[41]]</f>
        <v>7.4014678220787498E-19</v>
      </c>
      <c r="AR517" s="10">
        <f>3/24000000*OO[[#This Row],[100 (01JUL1985 09:00:00)-Water Temperature (C)]]*OO[[#This Row],[42]]</f>
        <v>2.2128559502000001E-17</v>
      </c>
      <c r="AS517" s="10">
        <f>3/24000000*OO[[#This Row],[101 (01JUL1985 12:00:00)-Water Temperature (C)]]*OO[[#This Row],[43]]</f>
        <v>4.9048507518862493E-16</v>
      </c>
      <c r="AT517" s="10">
        <f>3/24000000*OO[[#This Row],[102 (01JUL1985 15:00:00)-Water Temperature (C)]]*OO[[#This Row],[44]]</f>
        <v>8.2724294824500003E-15</v>
      </c>
      <c r="AU517" s="10">
        <f>3/24000000*OO[[#This Row],[103 (01JUL1985 18:00:00)-Water Temperature (C)]]*OO[[#This Row],[45]]</f>
        <v>1.087623160155E-13</v>
      </c>
      <c r="AV517" s="10">
        <f>3/24000000*OO[[#This Row],[104 (01JUL1985 21:00:00)-Water Temperature (C)]]*OO[[#This Row],[46]]</f>
        <v>1.141524708438E-12</v>
      </c>
      <c r="AW517" s="10">
        <f>3/24000000*OO[[#This Row],[105 (02JUL1985 00:00:00)-Water Temperature (C)]]*OO[[#This Row],[47]]</f>
        <v>9.7594575927474992E-12</v>
      </c>
      <c r="AX517" s="10">
        <f>3/24000000*OO[[#This Row],[106 (02JUL1985 03:00:00)-Water Temperature (C)]]*OO[[#This Row],[48]]</f>
        <v>6.9184896127099994E-11</v>
      </c>
      <c r="AY517" s="10">
        <f>3/24000000*OO[[#This Row],[107 (02JUL1985 06:00:00)-Water Temperature (C)]]*OO[[#This Row],[49]]</f>
        <v>4.1506837585925004E-10</v>
      </c>
      <c r="AZ517" s="10">
        <f>3/24000000*OO[[#This Row],[108 (02JUL1985 09:00:00)-Water Temperature (C)]]*OO[[#This Row],[50]]</f>
        <v>2.1504327879476249E-9</v>
      </c>
      <c r="BA517" s="10">
        <f>3/24000000*OO[[#This Row],[109 (02JUL1985 12:00:00)-Water Temperature (C)]]*OO[[#This Row],[51]]</f>
        <v>9.6430804049399986E-9</v>
      </c>
      <c r="BB517" s="10">
        <f>3/24000000*OO[[#This Row],[110 (02JUL1985 15:00:00)-Water Temperature (C)]]*OO[[#This Row],[52]]</f>
        <v>3.7881408077400003E-8</v>
      </c>
      <c r="BC517" s="10">
        <f>3/24000000*OO[[#This Row],[111 (02JUL1985 18:00:00)-Water Temperature (C)]]*OO[[#This Row],[53]]</f>
        <v>1.3195019616651247E-7</v>
      </c>
      <c r="BD517" s="10">
        <f>3/24000000*OO[[#This Row],[112 (02JUL1985 21:00:00)-Water Temperature (C)]]*OO[[#This Row],[54]]</f>
        <v>4.1084759676125007E-7</v>
      </c>
      <c r="BE517" s="10">
        <f>3/24000000*OO[[#This Row],[113 (03JUL1985 00:00:00)-Water Temperature (C)]]*OO[[#This Row],[55]]</f>
        <v>1.15272422247075E-6</v>
      </c>
      <c r="BF517" s="10">
        <f>3/24000000*OO[[#This Row],[114 (03JUL1985 03:00:00)-Water Temperature (C)]]*OO[[#This Row],[56]]</f>
        <v>2.9497207632575001E-6</v>
      </c>
      <c r="BG517" s="10">
        <f>3/24000000*OO[[#This Row],[115 (03JUL1985 06:00:00)-Water Temperature (C)]]*OO[[#This Row],[57]]</f>
        <v>6.9528015668699999E-6</v>
      </c>
      <c r="BH517" s="10">
        <f>3/24000000*OO[[#This Row],[116 (03JUL1985 09:00:00)-Water Temperature (C)]]*OO[[#This Row],[58]]</f>
        <v>1.5301733769224999E-5</v>
      </c>
      <c r="BI517" s="10">
        <f>3/24000000*OO[[#This Row],[117 (03JUL1985 12:00:00)-Water Temperature (C)]]*OO[[#This Row],[59]]</f>
        <v>3.1501997673299994E-5</v>
      </c>
      <c r="BJ517" s="10">
        <f>3/24000000*OO[[#This Row],[118 (03JUL1985 15:00:00)-Water Temperature (C)]]*OO[[#This Row],[60]]</f>
        <v>6.0818419389574995E-5</v>
      </c>
      <c r="BK517" s="10">
        <f>3/24000000*OO[[#This Row],[119 (03JUL1985 18:00:00)-Water Temperature (C)]]*OO[[#This Row],[61]]</f>
        <v>1.1074158725624999E-4</v>
      </c>
      <c r="BL517" s="10">
        <f>3/24000000*OO[[#This Row],[120 (03JUL1985 21:00:00)-Water Temperature (C)]]*OO[[#This Row],[62]]</f>
        <v>1.9038648814299997E-4</v>
      </c>
      <c r="BM517" s="10">
        <f>3/24000000*OO[[#This Row],[121 (04JUL1985 00:00:00)-Water Temperature (C)]]*OO[[#This Row],[63]]</f>
        <v>3.1091682038999997E-4</v>
      </c>
      <c r="BN517" s="10">
        <f>3/24000000*OO[[#This Row],[122 (04JUL1985 03:00:00)-Water Temperature (C)]]*OO[[#This Row],[64]]</f>
        <v>4.8614859342249994E-4</v>
      </c>
      <c r="BO517" s="10">
        <f>3/24000000*OO[[#This Row],[123 (04JUL1985 06:00:00)-Water Temperature (C)]]*OO[[#This Row],[65]]</f>
        <v>7.3177938782937495E-4</v>
      </c>
      <c r="BP517" s="10">
        <f>3/24000000*OO[[#This Row],[124 (04JUL1985 09:00:00)-Water Temperature (C)]]*OO[[#This Row],[66]]</f>
        <v>1.0679699581673749E-3</v>
      </c>
      <c r="BQ517" s="10">
        <f>3/24000000*OO[[#This Row],[125 (04JUL1985 12:00:00)-Water Temperature (C)]]*OO[[#This Row],[67]]</f>
        <v>1.5073719461339999E-3</v>
      </c>
      <c r="BR517" s="10">
        <f>3/24000000*OO[[#This Row],[126 (04JUL1985 15:00:00)-Water Temperature (C)]]*OO[[#This Row],[68]]</f>
        <v>2.0667614733104996E-3</v>
      </c>
      <c r="BS517" s="10">
        <f>3/24000000*OO[[#This Row],[127 (04JUL1985 18:00:00)-Water Temperature (C)]]*OO[[#This Row],[69]]</f>
        <v>2.7494949268049994E-3</v>
      </c>
      <c r="BT517" s="10">
        <f>3/24000000*OO[[#This Row],[128 (04JUL1985 21:00:00)-Water Temperature (C)]]*OO[[#This Row],[70]]</f>
        <v>3.5620996186875001E-3</v>
      </c>
      <c r="BU517" s="10">
        <f>3/24000000*OO[[#This Row],[129 (05JUL1985 00:00:00)-Water Temperature (C)]]*OO[[#This Row],[71]]</f>
        <v>4.5113701401524996E-3</v>
      </c>
      <c r="BV517" s="10">
        <f>3/24000000*OO[[#This Row],[130 (05JUL1985 03:00:00)-Water Temperature (C)]]*OO[[#This Row],[72]]</f>
        <v>5.5979657238200003E-3</v>
      </c>
      <c r="BW517" s="10">
        <f>3/24000000*OO[[#This Row],[131 (05JUL1985 06:00:00)-Water Temperature (C)]]*OO[[#This Row],[73]]</f>
        <v>6.8202114425324999E-3</v>
      </c>
      <c r="BX517" s="10">
        <f>3/24000000*OO[[#This Row],[132 (05JUL1985 09:00:00)-Water Temperature (C)]]*OO[[#This Row],[74]]</f>
        <v>8.2124003256625003E-3</v>
      </c>
      <c r="BY517" s="10">
        <f>3/24000000*OO[[#This Row],[133 (05JUL1985 12:00:00)-Water Temperature (C)]]*OO[[#This Row],[75]]</f>
        <v>9.7189090615924997E-3</v>
      </c>
      <c r="BZ517" s="10">
        <f>3/24000000*OO[[#This Row],[134 (05JUL1985 15:00:00)-Water Temperature (C)]]*OO[[#This Row],[76]]</f>
        <v>1.135319610880125E-2</v>
      </c>
      <c r="CA517" s="10">
        <f>3/24000000*OO[[#This Row],[135 (05JUL1985 18:00:00)-Water Temperature (C)]]*OO[[#This Row],[77]]</f>
        <v>1.3097803046232497E-2</v>
      </c>
      <c r="CB517" s="10">
        <f>3/24000000*OO[[#This Row],[136 (05JUL1985 21:00:00)-Water Temperature (C)]]*OO[[#This Row],[78]]</f>
        <v>1.4901158133939999E-2</v>
      </c>
      <c r="CC517" s="10">
        <f>3/24000000*OO[[#This Row],[137 (06JUL1985 00:00:00)-Water Temperature (C)]]*OO[[#This Row],[79]]</f>
        <v>1.6725804683195001E-2</v>
      </c>
      <c r="CD517" s="10">
        <f>3/24000000*OO[[#This Row],[138 (06JUL1985 03:00:00)-Water Temperature (C)]]*OO[[#This Row],[80]]</f>
        <v>1.8585028817638748E-2</v>
      </c>
      <c r="CE517" s="10">
        <f>3/24000000*OO[[#This Row],[139 (06JUL1985 06:00:00)-Water Temperature (C)]]*OO[[#This Row],[81]]</f>
        <v>2.0519860387792497E-2</v>
      </c>
      <c r="CF517" s="10">
        <f>3/24000000*OO[[#This Row],[140 (06JUL1985 09:00:00)-Water Temperature (C)]]*OO[[#This Row],[82]]</f>
        <v>2.265419362512E-2</v>
      </c>
      <c r="CG517" s="10">
        <f>3/24000000*OO[[#This Row],[141 (06JUL1985 12:00:00)-Water Temperature (C)]]*OO[[#This Row],[83]]</f>
        <v>2.4816181056317499E-2</v>
      </c>
      <c r="CH517" s="10">
        <f>3/24000000*OO[[#This Row],[142 (06JUL1985 15:00:00)-Water Temperature (C)]]*OO[[#This Row],[84]]</f>
        <v>2.6991344439604999E-2</v>
      </c>
      <c r="CI517" s="10">
        <f>3/24000000*OO[[#This Row],[143 (06JUL1985 18:00:00)-Water Temperature (C)]]*OO[[#This Row],[85]]</f>
        <v>2.9195818082500002E-2</v>
      </c>
      <c r="CJ517" s="10">
        <f>3/24000000*OO[[#This Row],[144 (06JUL1985 21:00:00)-Water Temperature (C)]]*OO[[#This Row],[86]]</f>
        <v>3.12502764175875E-2</v>
      </c>
      <c r="CK517" s="10">
        <f>3/24000000*OO[[#This Row],[145 (07JUL1985 00:00:00)-Water Temperature (C)]]*OO[[#This Row],[87]]</f>
        <v>3.3106135093887497E-2</v>
      </c>
      <c r="CL517" s="10">
        <f>3/24000000*OO[[#This Row],[146 (07JUL1985 03:00:00)-Water Temperature (C)]]*OO[[#This Row],[88]]</f>
        <v>3.4917686058937497E-2</v>
      </c>
      <c r="CM517" s="10">
        <f>3/24000000*OO[[#This Row],[147 (07JUL1985 06:00:00)-Water Temperature (C)]]*OO[[#This Row],[89]]</f>
        <v>3.6708997303300003E-2</v>
      </c>
      <c r="CN517" s="10">
        <f>3/24000000*OO[[#This Row],[148 (07JUL1985 09:00:00)-Water Temperature (C)]]*OO[[#This Row],[90]]</f>
        <v>3.87144820813125E-2</v>
      </c>
      <c r="CO517" s="10">
        <f>3/24000000*OO[[#This Row],[149 (07JUL1985 12:00:00)-Water Temperature (C)]]*OO[[#This Row],[91]]</f>
        <v>4.0747366937024999E-2</v>
      </c>
      <c r="CP517" s="10">
        <f>3/24000000*OO[[#This Row],[150 (07JUL1985 15:00:00)-Water Temperature (C)]]*OO[[#This Row],[92]]</f>
        <v>4.2692856514649997E-2</v>
      </c>
      <c r="CQ517" s="10">
        <f>3/24000000*OO[[#This Row],[151 (07JUL1985 18:00:00)-Water Temperature (C)]]*OO[[#This Row],[93]]</f>
        <v>4.4566961137999996E-2</v>
      </c>
      <c r="CR517" s="10">
        <f>3/24000000*OO[[#This Row],[152 (07JUL1985 21:00:00)-Water Temperature (C)]]*OO[[#This Row],[94]]</f>
        <v>4.6146563275800002E-2</v>
      </c>
      <c r="CS517" s="10">
        <f>3/24000000*OO[[#This Row],[153 (08JUL1985 00:00:00)-Water Temperature (C)]]*OO[[#This Row],[95]]</f>
        <v>4.7496913999837499E-2</v>
      </c>
      <c r="CT517" s="10">
        <f>3/24000000*OO[[#This Row],[154 (08JUL1985 03:00:00)-Water Temperature (C)]]*OO[[#This Row],[96]]</f>
        <v>4.875412142539999E-2</v>
      </c>
      <c r="CU517" s="10">
        <f>3/24000000*OO[[#This Row],[155 (08JUL1985 06:00:00)-Water Temperature (C)]]*OO[[#This Row],[97]]</f>
        <v>4.9971519315849991E-2</v>
      </c>
      <c r="CV517" s="10">
        <f>3/24000000*OO[[#This Row],[156 (08JUL1985 09:00:00)-Water Temperature (C)]]*OO[[#This Row],[98]]</f>
        <v>5.1167723469524994E-2</v>
      </c>
      <c r="CW517" s="10">
        <f>3/24000000*OO[[#This Row],[157 (08JUL1985 12:00:00)-Water Temperature (C)]]*OO[[#This Row],[99]]</f>
        <v>5.2504242591937499E-2</v>
      </c>
    </row>
    <row r="518" spans="1:101" x14ac:dyDescent="0.35">
      <c r="A518" t="s">
        <v>525</v>
      </c>
      <c r="B518">
        <v>803.20899999999995</v>
      </c>
      <c r="C518" s="10">
        <f>3/24*OO[[#This Row],[59 (26JUN1985 06:00:00)-Water Temperature (C)]]*OO[[#This Row],[1]]/SUM(OO[1])</f>
        <v>0</v>
      </c>
      <c r="D518" s="10">
        <f>3/24*OO[[#This Row],[60 (26JUN1985 09:00:00)-Water Temperature (C)]]*OO[[#This Row],[2]]/SUM(OO[2])</f>
        <v>0</v>
      </c>
      <c r="E518" s="10">
        <f>3/24*OO[[#This Row],[61 (26JUN1985 12:00:00)-Water Temperature (C)]]*OO[[#This Row],[3]]/SUM(OO[3])</f>
        <v>0</v>
      </c>
      <c r="F518" s="10">
        <f>3/24*OO[[#This Row],[62 (26JUN1985 15:00:00)-Water Temperature (C)]]*OO[[#This Row],[4]]/SUM(OO[4])</f>
        <v>0</v>
      </c>
      <c r="G518" s="10">
        <f>3/24*OO[[#This Row],[63 (26JUN1985 18:00:00)-Water Temperature (C)]]*OO[[#This Row],[5]]/SUM(OO[5])</f>
        <v>0</v>
      </c>
      <c r="H518" s="10">
        <f>3/24*OO[[#This Row],[64 (26JUN1985 21:00:00)-Water Temperature (C)]]*OO[[#This Row],[6]]/SUM(OO[6])</f>
        <v>0</v>
      </c>
      <c r="I518" s="10">
        <f>3/24*OO[[#This Row],[65 (27JUN1985 00:00:00)-Water Temperature (C)]]*OO[[#This Row],[7]]/SUM(OO[7])</f>
        <v>0</v>
      </c>
      <c r="J518" s="10">
        <f>3/24*OO[[#This Row],[66 (27JUN1985 03:00:00)-Water Temperature (C)]]*OO[[#This Row],[8]]/SUM(OO[8])</f>
        <v>0</v>
      </c>
      <c r="K518" s="10">
        <f>3/24*OO[[#This Row],[67 (27JUN1985 06:00:00)-Water Temperature (C)]]*OO[[#This Row],[9]]/SUM(OO[9])</f>
        <v>0</v>
      </c>
      <c r="L518" s="10">
        <f>3/24*OO[[#This Row],[68 (27JUN1985 09:00:00)-Water Temperature (C)]]*OO[[#This Row],[10]]/SUM(OO[10])</f>
        <v>0</v>
      </c>
      <c r="M518" s="10">
        <f>3/24*OO[[#This Row],[69 (27JUN1985 12:00:00)-Water Temperature (C)]]*OO[[#This Row],[11]]/SUM(OO[11])</f>
        <v>0</v>
      </c>
      <c r="N518" s="10">
        <f>3/24*OO[[#This Row],[70 (27JUN1985 15:00:00)-Water Temperature (C)]]*OO[[#This Row],[12]]/SUM(OO[12])</f>
        <v>0</v>
      </c>
      <c r="O518" s="10">
        <f>3/24*OO[[#This Row],[71 (27JUN1985 18:00:00)-Water Temperature (C)]]*OO[[#This Row],[13]]/SUM(OO[13])</f>
        <v>0</v>
      </c>
      <c r="P518" s="10">
        <f>3/24*OO[[#This Row],[72 (27JUN1985 21:00:00)-Water Temperature (C)]]*OO[[#This Row],[14]]/SUM(OO[14])</f>
        <v>0</v>
      </c>
      <c r="Q518" s="10">
        <f>3/24*OO[[#This Row],[73 (28JUN1985 00:00:00)-Water Temperature (C)]]*OO[[#This Row],[15]]/SUM(OO[15])</f>
        <v>0</v>
      </c>
      <c r="R518" s="10">
        <f>3/24*OO[[#This Row],[74 (28JUN1985 03:00:00)-Water Temperature (C)]]*OO[[#This Row],[16]]/SUM(OO[16])</f>
        <v>0</v>
      </c>
      <c r="S518" s="10">
        <f>3/24*OO[[#This Row],[75 (28JUN1985 06:00:00)-Water Temperature (C)]]*OO[[#This Row],[17]]/SUM(OO[17])</f>
        <v>0</v>
      </c>
      <c r="T518" s="10">
        <f>3/24*OO[[#This Row],[76 (28JUN1985 09:00:00)-Water Temperature (C)]]*OO[[#This Row],[18]]/SUM(OO[18])</f>
        <v>0</v>
      </c>
      <c r="U518" s="10">
        <f>3/24*OO[[#This Row],[77 (28JUN1985 12:00:00)-Water Temperature (C)]]*OO[[#This Row],[19]]/SUM(OO[19])</f>
        <v>0</v>
      </c>
      <c r="V518" s="10">
        <f>3/24000000*OO[[#This Row],[78 (28JUN1985 15:00:00)-Water Temperature (C)]]*OO[[#This Row],[20]]</f>
        <v>0</v>
      </c>
      <c r="W518" s="10">
        <f>3/24000000*OO[[#This Row],[79 (28JUN1985 18:00:00)-Water Temperature (C)]]*OO[[#This Row],[21]]</f>
        <v>0</v>
      </c>
      <c r="X518" s="10">
        <f>3/24000000*OO[[#This Row],[80 (28JUN1985 21:00:00)-Water Temperature (C)]]*OO[[#This Row],[22]]</f>
        <v>0</v>
      </c>
      <c r="Y518" s="10">
        <f>3/24000000*OO[[#This Row],[81 (29JUN1985 00:00:00)-Water Temperature (C)]]*OO[[#This Row],[23]]</f>
        <v>0</v>
      </c>
      <c r="Z518" s="10">
        <f>3/24000000*OO[[#This Row],[82 (29JUN1985 03:00:00)-Water Temperature (C)]]*OO[[#This Row],[24]]</f>
        <v>0</v>
      </c>
      <c r="AA518" s="10">
        <f>3/24000000*OO[[#This Row],[83 (29JUN1985 06:00:00)-Water Temperature (C)]]*OO[[#This Row],[25]]</f>
        <v>0</v>
      </c>
      <c r="AB518" s="10">
        <f>3/24000000*OO[[#This Row],[84 (29JUN1985 09:00:00)-Water Temperature (C)]]*OO[[#This Row],[26]]</f>
        <v>0</v>
      </c>
      <c r="AC518" s="10">
        <f>3/24000000*OO[[#This Row],[85 (29JUN1985 12:00:00)-Water Temperature (C)]]*OO[[#This Row],[27]]</f>
        <v>0</v>
      </c>
      <c r="AD518" s="10">
        <f>3/24000000*OO[[#This Row],[86 (29JUN1985 15:00:00)-Water Temperature (C)]]*OO[[#This Row],[28]]</f>
        <v>0</v>
      </c>
      <c r="AE518" s="10">
        <f>3/24000000*OO[[#This Row],[88 (29JUN1985 21:00:00)-Water Temperature (C)]]*OO[[#This Row],[30]]</f>
        <v>0</v>
      </c>
      <c r="AF518" s="10">
        <f>3/24000000*OO[[#This Row],[88 (29JUN1985 21:00:00)-Water Temperature (C)]]*OO[[#This Row],[30]]</f>
        <v>0</v>
      </c>
      <c r="AG518" s="10">
        <f>3/24000000*OO[[#This Row],[89 (30JUN1985 00:00:00)-Water Temperature (C)]]*OO[[#This Row],[31]]</f>
        <v>0</v>
      </c>
      <c r="AH518" s="10">
        <f>3/24000000*OO[[#This Row],[90 (30JUN1985 03:00:00)-Water Temperature (C)]]*OO[[#This Row],[32]]</f>
        <v>5.3444763900000002E-42</v>
      </c>
      <c r="AI518" s="10">
        <f>3/24000000*OO[[#This Row],[91 (30JUN1985 06:00:00)-Water Temperature (C)]]*OO[[#This Row],[33]]</f>
        <v>3.2629712531849999E-38</v>
      </c>
      <c r="AJ518" s="10">
        <f>3/24000000*OO[[#This Row],[92 (30JUN1985 09:00:00)-Water Temperature (C)]]*OO[[#This Row],[34]]</f>
        <v>7.3169792758125011E-35</v>
      </c>
      <c r="AK518" s="10">
        <f>3/24000000*OO[[#This Row],[93 (30JUN1985 12:00:00)-Water Temperature (C)]]*OO[[#This Row],[35]]</f>
        <v>7.0852146831599988E-32</v>
      </c>
      <c r="AL518" s="10">
        <f>3/24000000*OO[[#This Row],[94 (30JUN1985 15:00:00)-Water Temperature (C)]]*OO[[#This Row],[36]]</f>
        <v>3.3639071555212496E-29</v>
      </c>
      <c r="AM518" s="10">
        <f>3/24000000*OO[[#This Row],[95 (30JUN1985 18:00:00)-Water Temperature (C)]]*OO[[#This Row],[37]]</f>
        <v>8.6530597828799994E-27</v>
      </c>
      <c r="AN518" s="10">
        <f>3/24000000*OO[[#This Row],[96 (30JUN1985 21:00:00)-Water Temperature (C)]]*OO[[#This Row],[38]]</f>
        <v>1.3011880003200002E-24</v>
      </c>
      <c r="AO518" s="10">
        <f>3/24000000*OO[[#This Row],[97 (01JUL1985 00:00:00)-Water Temperature (C)]]*OO[[#This Row],[39]]</f>
        <v>1.2207887271359999E-22</v>
      </c>
      <c r="AP518" s="10">
        <f>3/24000000*OO[[#This Row],[98 (01JUL1985 03:00:00)-Water Temperature (C)]]*OO[[#This Row],[40]]</f>
        <v>7.5400580141249995E-21</v>
      </c>
      <c r="AQ518" s="10">
        <f>3/24000000*OO[[#This Row],[99 (01JUL1985 06:00:00)-Water Temperature (C)]]*OO[[#This Row],[41]]</f>
        <v>3.2280103700599996E-19</v>
      </c>
      <c r="AR518" s="10">
        <f>3/24000000*OO[[#This Row],[100 (01JUL1985 09:00:00)-Water Temperature (C)]]*OO[[#This Row],[42]]</f>
        <v>1.0014475638785001E-17</v>
      </c>
      <c r="AS518" s="10">
        <f>3/24000000*OO[[#This Row],[101 (01JUL1985 12:00:00)-Water Temperature (C)]]*OO[[#This Row],[43]]</f>
        <v>2.2987060378856249E-16</v>
      </c>
      <c r="AT518" s="10">
        <f>3/24000000*OO[[#This Row],[102 (01JUL1985 15:00:00)-Water Temperature (C)]]*OO[[#This Row],[44]]</f>
        <v>4.0087578395199999E-15</v>
      </c>
      <c r="AU518" s="10">
        <f>3/24000000*OO[[#This Row],[103 (01JUL1985 18:00:00)-Water Temperature (C)]]*OO[[#This Row],[45]]</f>
        <v>5.4417433556149997E-14</v>
      </c>
      <c r="AV518" s="10">
        <f>3/24000000*OO[[#This Row],[104 (01JUL1985 21:00:00)-Water Temperature (C)]]*OO[[#This Row],[46]]</f>
        <v>5.8892992959424993E-13</v>
      </c>
      <c r="AW518" s="10">
        <f>3/24000000*OO[[#This Row],[105 (02JUL1985 00:00:00)-Water Temperature (C)]]*OO[[#This Row],[47]]</f>
        <v>5.1855785263837501E-12</v>
      </c>
      <c r="AX518" s="10">
        <f>3/24000000*OO[[#This Row],[106 (02JUL1985 03:00:00)-Water Temperature (C)]]*OO[[#This Row],[48]]</f>
        <v>3.7815123287249997E-11</v>
      </c>
      <c r="AY518" s="10">
        <f>3/24000000*OO[[#This Row],[107 (02JUL1985 06:00:00)-Water Temperature (C)]]*OO[[#This Row],[49]]</f>
        <v>2.3312561104949997E-10</v>
      </c>
      <c r="AZ518" s="10">
        <f>3/24000000*OO[[#This Row],[108 (02JUL1985 09:00:00)-Water Temperature (C)]]*OO[[#This Row],[50]]</f>
        <v>1.2397192096319999E-9</v>
      </c>
      <c r="BA518" s="10">
        <f>3/24000000*OO[[#This Row],[109 (02JUL1985 12:00:00)-Water Temperature (C)]]*OO[[#This Row],[51]]</f>
        <v>5.6992107271124994E-9</v>
      </c>
      <c r="BB518" s="10">
        <f>3/24000000*OO[[#This Row],[110 (02JUL1985 15:00:00)-Water Temperature (C)]]*OO[[#This Row],[52]]</f>
        <v>2.2926042322023752E-8</v>
      </c>
      <c r="BC518" s="10">
        <f>3/24000000*OO[[#This Row],[111 (02JUL1985 18:00:00)-Water Temperature (C)]]*OO[[#This Row],[53]]</f>
        <v>8.1693834939049998E-8</v>
      </c>
      <c r="BD518" s="10">
        <f>3/24000000*OO[[#This Row],[112 (02JUL1985 21:00:00)-Water Temperature (C)]]*OO[[#This Row],[54]]</f>
        <v>2.5997992161831251E-7</v>
      </c>
      <c r="BE518" s="10">
        <f>3/24000000*OO[[#This Row],[113 (03JUL1985 00:00:00)-Water Temperature (C)]]*OO[[#This Row],[55]]</f>
        <v>7.4491961481600005E-7</v>
      </c>
      <c r="BF518" s="10">
        <f>3/24000000*OO[[#This Row],[114 (03JUL1985 03:00:00)-Water Temperature (C)]]*OO[[#This Row],[56]]</f>
        <v>1.9449384521000002E-6</v>
      </c>
      <c r="BG518" s="10">
        <f>3/24000000*OO[[#This Row],[115 (03JUL1985 06:00:00)-Water Temperature (C)]]*OO[[#This Row],[57]]</f>
        <v>4.6736068647500002E-6</v>
      </c>
      <c r="BH518" s="10">
        <f>3/24000000*OO[[#This Row],[116 (03JUL1985 09:00:00)-Water Temperature (C)]]*OO[[#This Row],[58]]</f>
        <v>1.0476504784655001E-5</v>
      </c>
      <c r="BI518" s="10">
        <f>3/24000000*OO[[#This Row],[117 (03JUL1985 12:00:00)-Water Temperature (C)]]*OO[[#This Row],[59]]</f>
        <v>2.1948930447036249E-5</v>
      </c>
      <c r="BJ518" s="10">
        <f>3/24000000*OO[[#This Row],[118 (03JUL1985 15:00:00)-Water Temperature (C)]]*OO[[#This Row],[60]]</f>
        <v>4.30863702620625E-5</v>
      </c>
      <c r="BK518" s="10">
        <f>3/24000000*OO[[#This Row],[119 (03JUL1985 18:00:00)-Water Temperature (C)]]*OO[[#This Row],[61]]</f>
        <v>7.9706352541724992E-5</v>
      </c>
      <c r="BL518" s="10">
        <f>3/24000000*OO[[#This Row],[120 (03JUL1985 21:00:00)-Water Temperature (C)]]*OO[[#This Row],[62]]</f>
        <v>1.3912071351255E-4</v>
      </c>
      <c r="BM518" s="10">
        <f>3/24000000*OO[[#This Row],[121 (04JUL1985 00:00:00)-Water Temperature (C)]]*OO[[#This Row],[63]]</f>
        <v>2.3051526816775001E-4</v>
      </c>
      <c r="BN518" s="10">
        <f>3/24000000*OO[[#This Row],[122 (04JUL1985 03:00:00)-Water Temperature (C)]]*OO[[#This Row],[64]]</f>
        <v>3.6545416311200001E-4</v>
      </c>
      <c r="BO518" s="10">
        <f>3/24000000*OO[[#This Row],[123 (04JUL1985 06:00:00)-Water Temperature (C)]]*OO[[#This Row],[65]]</f>
        <v>5.5739345299199992E-4</v>
      </c>
      <c r="BP518" s="10">
        <f>3/24000000*OO[[#This Row],[124 (04JUL1985 09:00:00)-Water Temperature (C)]]*OO[[#This Row],[66]]</f>
        <v>8.2368894118525001E-4</v>
      </c>
      <c r="BQ518" s="10">
        <f>3/24000000*OO[[#This Row],[125 (04JUL1985 12:00:00)-Water Temperature (C)]]*OO[[#This Row],[67]]</f>
        <v>1.176393487192E-3</v>
      </c>
      <c r="BR518" s="10">
        <f>3/24000000*OO[[#This Row],[126 (04JUL1985 15:00:00)-Water Temperature (C)]]*OO[[#This Row],[68]]</f>
        <v>1.6310843446781249E-3</v>
      </c>
      <c r="BS518" s="10">
        <f>3/24000000*OO[[#This Row],[127 (04JUL1985 18:00:00)-Water Temperature (C)]]*OO[[#This Row],[69]]</f>
        <v>2.19300105997525E-3</v>
      </c>
      <c r="BT518" s="10">
        <f>3/24000000*OO[[#This Row],[128 (04JUL1985 21:00:00)-Water Temperature (C)]]*OO[[#This Row],[70]]</f>
        <v>2.8698988760575E-3</v>
      </c>
      <c r="BU518" s="10">
        <f>3/24000000*OO[[#This Row],[129 (05JUL1985 00:00:00)-Water Temperature (C)]]*OO[[#This Row],[71]]</f>
        <v>3.6696007071212503E-3</v>
      </c>
      <c r="BV518" s="10">
        <f>3/24000000*OO[[#This Row],[130 (05JUL1985 03:00:00)-Water Temperature (C)]]*OO[[#This Row],[72]]</f>
        <v>4.5949189933325004E-3</v>
      </c>
      <c r="BW518" s="10">
        <f>3/24000000*OO[[#This Row],[131 (05JUL1985 06:00:00)-Water Temperature (C)]]*OO[[#This Row],[73]]</f>
        <v>5.6463296790750005E-3</v>
      </c>
      <c r="BX518" s="10">
        <f>3/24000000*OO[[#This Row],[132 (05JUL1985 09:00:00)-Water Temperature (C)]]*OO[[#This Row],[74]]</f>
        <v>6.8539442734349993E-3</v>
      </c>
      <c r="BY518" s="10">
        <f>3/24000000*OO[[#This Row],[133 (05JUL1985 12:00:00)-Water Temperature (C)]]*OO[[#This Row],[75]]</f>
        <v>8.1730423174312498E-3</v>
      </c>
      <c r="BZ518" s="10">
        <f>3/24000000*OO[[#This Row],[134 (05JUL1985 15:00:00)-Water Temperature (C)]]*OO[[#This Row],[76]]</f>
        <v>9.6162630869124997E-3</v>
      </c>
      <c r="CA518" s="10">
        <f>3/24000000*OO[[#This Row],[135 (05JUL1985 18:00:00)-Water Temperature (C)]]*OO[[#This Row],[77]]</f>
        <v>1.1169455219608751E-2</v>
      </c>
      <c r="CB518" s="10">
        <f>3/24000000*OO[[#This Row],[136 (05JUL1985 21:00:00)-Water Temperature (C)]]*OO[[#This Row],[78]]</f>
        <v>1.2789160732505E-2</v>
      </c>
      <c r="CC518" s="10">
        <f>3/24000000*OO[[#This Row],[137 (06JUL1985 00:00:00)-Water Temperature (C)]]*OO[[#This Row],[79]]</f>
        <v>1.4443272240735E-2</v>
      </c>
      <c r="CD518" s="10">
        <f>3/24000000*OO[[#This Row],[138 (06JUL1985 03:00:00)-Water Temperature (C)]]*OO[[#This Row],[80]]</f>
        <v>1.614251334449E-2</v>
      </c>
      <c r="CE518" s="10">
        <f>3/24000000*OO[[#This Row],[139 (06JUL1985 06:00:00)-Water Temperature (C)]]*OO[[#This Row],[81]]</f>
        <v>1.792186574106E-2</v>
      </c>
      <c r="CF518" s="10">
        <f>3/24000000*OO[[#This Row],[140 (06JUL1985 09:00:00)-Water Temperature (C)]]*OO[[#This Row],[82]]</f>
        <v>1.9888343061072497E-2</v>
      </c>
      <c r="CG518" s="10">
        <f>3/24000000*OO[[#This Row],[141 (06JUL1985 12:00:00)-Water Temperature (C)]]*OO[[#This Row],[83]]</f>
        <v>2.189182140669E-2</v>
      </c>
      <c r="CH518" s="10">
        <f>3/24000000*OO[[#This Row],[142 (06JUL1985 15:00:00)-Water Temperature (C)]]*OO[[#This Row],[84]]</f>
        <v>2.3920021794138747E-2</v>
      </c>
      <c r="CI518" s="10">
        <f>3/24000000*OO[[#This Row],[143 (06JUL1985 18:00:00)-Water Temperature (C)]]*OO[[#This Row],[85]]</f>
        <v>2.598552140233E-2</v>
      </c>
      <c r="CJ518" s="10">
        <f>3/24000000*OO[[#This Row],[144 (06JUL1985 21:00:00)-Water Temperature (C)]]*OO[[#This Row],[86]]</f>
        <v>2.7929420377444995E-2</v>
      </c>
      <c r="CK518" s="10">
        <f>3/24000000*OO[[#This Row],[145 (07JUL1985 00:00:00)-Water Temperature (C)]]*OO[[#This Row],[87]]</f>
        <v>2.97077542305E-2</v>
      </c>
      <c r="CL518" s="10">
        <f>3/24000000*OO[[#This Row],[146 (07JUL1985 03:00:00)-Water Temperature (C)]]*OO[[#This Row],[88]]</f>
        <v>3.1454625878725002E-2</v>
      </c>
      <c r="CM518" s="10">
        <f>3/24000000*OO[[#This Row],[147 (07JUL1985 06:00:00)-Water Temperature (C)]]*OO[[#This Row],[89]]</f>
        <v>3.3191219730287498E-2</v>
      </c>
      <c r="CN518" s="10">
        <f>3/24000000*OO[[#This Row],[148 (07JUL1985 09:00:00)-Water Temperature (C)]]*OO[[#This Row],[90]]</f>
        <v>3.5126177708999999E-2</v>
      </c>
      <c r="CO518" s="10">
        <f>3/24000000*OO[[#This Row],[149 (07JUL1985 12:00:00)-Water Temperature (C)]]*OO[[#This Row],[91]]</f>
        <v>3.7090859126475001E-2</v>
      </c>
      <c r="CP518" s="10">
        <f>3/24000000*OO[[#This Row],[150 (07JUL1985 15:00:00)-Water Temperature (C)]]*OO[[#This Row],[92]]</f>
        <v>3.8981141681149994E-2</v>
      </c>
      <c r="CQ518" s="10">
        <f>3/24000000*OO[[#This Row],[151 (07JUL1985 18:00:00)-Water Temperature (C)]]*OO[[#This Row],[93]]</f>
        <v>4.0811370343562497E-2</v>
      </c>
      <c r="CR518" s="10">
        <f>3/24000000*OO[[#This Row],[152 (07JUL1985 21:00:00)-Water Temperature (C)]]*OO[[#This Row],[94]]</f>
        <v>4.2378222202875002E-2</v>
      </c>
      <c r="CS518" s="10">
        <f>3/24000000*OO[[#This Row],[153 (08JUL1985 00:00:00)-Water Temperature (C)]]*OO[[#This Row],[95]]</f>
        <v>4.3740785052049994E-2</v>
      </c>
      <c r="CT518" s="10">
        <f>3/24000000*OO[[#This Row],[154 (08JUL1985 03:00:00)-Water Temperature (C)]]*OO[[#This Row],[96]]</f>
        <v>4.5021237411825003E-2</v>
      </c>
      <c r="CU518" s="10">
        <f>3/24000000*OO[[#This Row],[155 (08JUL1985 06:00:00)-Water Temperature (C)]]*OO[[#This Row],[97]]</f>
        <v>4.6264949109499992E-2</v>
      </c>
      <c r="CV518" s="10">
        <f>3/24000000*OO[[#This Row],[156 (08JUL1985 09:00:00)-Water Temperature (C)]]*OO[[#This Row],[98]]</f>
        <v>4.7490435052725002E-2</v>
      </c>
      <c r="CW518" s="10">
        <f>3/24000000*OO[[#This Row],[157 (08JUL1985 12:00:00)-Water Temperature (C)]]*OO[[#This Row],[99]]</f>
        <v>4.8844698227812497E-2</v>
      </c>
    </row>
    <row r="519" spans="1:101" x14ac:dyDescent="0.35">
      <c r="A519" t="s">
        <v>526</v>
      </c>
      <c r="B519">
        <v>798.01819999999998</v>
      </c>
      <c r="C519" s="10">
        <f>3/24*OO[[#This Row],[59 (26JUN1985 06:00:00)-Water Temperature (C)]]*OO[[#This Row],[1]]/SUM(OO[1])</f>
        <v>0</v>
      </c>
      <c r="D519" s="10">
        <f>3/24*OO[[#This Row],[60 (26JUN1985 09:00:00)-Water Temperature (C)]]*OO[[#This Row],[2]]/SUM(OO[2])</f>
        <v>0</v>
      </c>
      <c r="E519" s="10">
        <f>3/24*OO[[#This Row],[61 (26JUN1985 12:00:00)-Water Temperature (C)]]*OO[[#This Row],[3]]/SUM(OO[3])</f>
        <v>0</v>
      </c>
      <c r="F519" s="10">
        <f>3/24*OO[[#This Row],[62 (26JUN1985 15:00:00)-Water Temperature (C)]]*OO[[#This Row],[4]]/SUM(OO[4])</f>
        <v>0</v>
      </c>
      <c r="G519" s="10">
        <f>3/24*OO[[#This Row],[63 (26JUN1985 18:00:00)-Water Temperature (C)]]*OO[[#This Row],[5]]/SUM(OO[5])</f>
        <v>0</v>
      </c>
      <c r="H519" s="10">
        <f>3/24*OO[[#This Row],[64 (26JUN1985 21:00:00)-Water Temperature (C)]]*OO[[#This Row],[6]]/SUM(OO[6])</f>
        <v>0</v>
      </c>
      <c r="I519" s="10">
        <f>3/24*OO[[#This Row],[65 (27JUN1985 00:00:00)-Water Temperature (C)]]*OO[[#This Row],[7]]/SUM(OO[7])</f>
        <v>0</v>
      </c>
      <c r="J519" s="10">
        <f>3/24*OO[[#This Row],[66 (27JUN1985 03:00:00)-Water Temperature (C)]]*OO[[#This Row],[8]]/SUM(OO[8])</f>
        <v>0</v>
      </c>
      <c r="K519" s="10">
        <f>3/24*OO[[#This Row],[67 (27JUN1985 06:00:00)-Water Temperature (C)]]*OO[[#This Row],[9]]/SUM(OO[9])</f>
        <v>0</v>
      </c>
      <c r="L519" s="10">
        <f>3/24*OO[[#This Row],[68 (27JUN1985 09:00:00)-Water Temperature (C)]]*OO[[#This Row],[10]]/SUM(OO[10])</f>
        <v>0</v>
      </c>
      <c r="M519" s="10">
        <f>3/24*OO[[#This Row],[69 (27JUN1985 12:00:00)-Water Temperature (C)]]*OO[[#This Row],[11]]/SUM(OO[11])</f>
        <v>0</v>
      </c>
      <c r="N519" s="10">
        <f>3/24*OO[[#This Row],[70 (27JUN1985 15:00:00)-Water Temperature (C)]]*OO[[#This Row],[12]]/SUM(OO[12])</f>
        <v>0</v>
      </c>
      <c r="O519" s="10">
        <f>3/24*OO[[#This Row],[71 (27JUN1985 18:00:00)-Water Temperature (C)]]*OO[[#This Row],[13]]/SUM(OO[13])</f>
        <v>0</v>
      </c>
      <c r="P519" s="10">
        <f>3/24*OO[[#This Row],[72 (27JUN1985 21:00:00)-Water Temperature (C)]]*OO[[#This Row],[14]]/SUM(OO[14])</f>
        <v>0</v>
      </c>
      <c r="Q519" s="10">
        <f>3/24*OO[[#This Row],[73 (28JUN1985 00:00:00)-Water Temperature (C)]]*OO[[#This Row],[15]]/SUM(OO[15])</f>
        <v>0</v>
      </c>
      <c r="R519" s="10">
        <f>3/24*OO[[#This Row],[74 (28JUN1985 03:00:00)-Water Temperature (C)]]*OO[[#This Row],[16]]/SUM(OO[16])</f>
        <v>0</v>
      </c>
      <c r="S519" s="10">
        <f>3/24*OO[[#This Row],[75 (28JUN1985 06:00:00)-Water Temperature (C)]]*OO[[#This Row],[17]]/SUM(OO[17])</f>
        <v>0</v>
      </c>
      <c r="T519" s="10">
        <f>3/24*OO[[#This Row],[76 (28JUN1985 09:00:00)-Water Temperature (C)]]*OO[[#This Row],[18]]/SUM(OO[18])</f>
        <v>0</v>
      </c>
      <c r="U519" s="10">
        <f>3/24*OO[[#This Row],[77 (28JUN1985 12:00:00)-Water Temperature (C)]]*OO[[#This Row],[19]]/SUM(OO[19])</f>
        <v>0</v>
      </c>
      <c r="V519" s="10">
        <f>3/24000000*OO[[#This Row],[78 (28JUN1985 15:00:00)-Water Temperature (C)]]*OO[[#This Row],[20]]</f>
        <v>0</v>
      </c>
      <c r="W519" s="10">
        <f>3/24000000*OO[[#This Row],[79 (28JUN1985 18:00:00)-Water Temperature (C)]]*OO[[#This Row],[21]]</f>
        <v>0</v>
      </c>
      <c r="X519" s="10">
        <f>3/24000000*OO[[#This Row],[80 (28JUN1985 21:00:00)-Water Temperature (C)]]*OO[[#This Row],[22]]</f>
        <v>0</v>
      </c>
      <c r="Y519" s="10">
        <f>3/24000000*OO[[#This Row],[81 (29JUN1985 00:00:00)-Water Temperature (C)]]*OO[[#This Row],[23]]</f>
        <v>0</v>
      </c>
      <c r="Z519" s="10">
        <f>3/24000000*OO[[#This Row],[82 (29JUN1985 03:00:00)-Water Temperature (C)]]*OO[[#This Row],[24]]</f>
        <v>0</v>
      </c>
      <c r="AA519" s="10">
        <f>3/24000000*OO[[#This Row],[83 (29JUN1985 06:00:00)-Water Temperature (C)]]*OO[[#This Row],[25]]</f>
        <v>0</v>
      </c>
      <c r="AB519" s="10">
        <f>3/24000000*OO[[#This Row],[84 (29JUN1985 09:00:00)-Water Temperature (C)]]*OO[[#This Row],[26]]</f>
        <v>0</v>
      </c>
      <c r="AC519" s="10">
        <f>3/24000000*OO[[#This Row],[85 (29JUN1985 12:00:00)-Water Temperature (C)]]*OO[[#This Row],[27]]</f>
        <v>0</v>
      </c>
      <c r="AD519" s="10">
        <f>3/24000000*OO[[#This Row],[86 (29JUN1985 15:00:00)-Water Temperature (C)]]*OO[[#This Row],[28]]</f>
        <v>0</v>
      </c>
      <c r="AE519" s="10">
        <f>3/24000000*OO[[#This Row],[88 (29JUN1985 21:00:00)-Water Temperature (C)]]*OO[[#This Row],[30]]</f>
        <v>0</v>
      </c>
      <c r="AF519" s="10">
        <f>3/24000000*OO[[#This Row],[88 (29JUN1985 21:00:00)-Water Temperature (C)]]*OO[[#This Row],[30]]</f>
        <v>0</v>
      </c>
      <c r="AG519" s="10">
        <f>3/24000000*OO[[#This Row],[89 (30JUN1985 00:00:00)-Water Temperature (C)]]*OO[[#This Row],[31]]</f>
        <v>0</v>
      </c>
      <c r="AH519" s="10">
        <f>3/24000000*OO[[#This Row],[90 (30JUN1985 03:00:00)-Water Temperature (C)]]*OO[[#This Row],[32]]</f>
        <v>1.4566155637145003E-42</v>
      </c>
      <c r="AI519" s="10">
        <f>3/24000000*OO[[#This Row],[91 (30JUN1985 06:00:00)-Water Temperature (C)]]*OO[[#This Row],[33]]</f>
        <v>9.5903772200324989E-39</v>
      </c>
      <c r="AJ519" s="10">
        <f>3/24000000*OO[[#This Row],[92 (30JUN1985 09:00:00)-Water Temperature (C)]]*OO[[#This Row],[34]]</f>
        <v>2.2996149612765E-35</v>
      </c>
      <c r="AK519" s="10">
        <f>3/24000000*OO[[#This Row],[93 (30JUN1985 12:00:00)-Water Temperature (C)]]*OO[[#This Row],[35]]</f>
        <v>2.3648943921616252E-32</v>
      </c>
      <c r="AL519" s="10">
        <f>3/24000000*OO[[#This Row],[94 (30JUN1985 15:00:00)-Water Temperature (C)]]*OO[[#This Row],[36]]</f>
        <v>1.1857170262475E-29</v>
      </c>
      <c r="AM519" s="10">
        <f>3/24000000*OO[[#This Row],[95 (30JUN1985 18:00:00)-Water Temperature (C)]]*OO[[#This Row],[37]]</f>
        <v>3.2077499436562495E-27</v>
      </c>
      <c r="AN519" s="10">
        <f>3/24000000*OO[[#This Row],[96 (30JUN1985 21:00:00)-Water Temperature (C)]]*OO[[#This Row],[38]]</f>
        <v>5.0560387797149995E-25</v>
      </c>
      <c r="AO519" s="10">
        <f>3/24000000*OO[[#This Row],[97 (01JUL1985 00:00:00)-Water Temperature (C)]]*OO[[#This Row],[39]]</f>
        <v>4.9570686302199998E-23</v>
      </c>
      <c r="AP519" s="10">
        <f>3/24000000*OO[[#This Row],[98 (01JUL1985 03:00:00)-Water Temperature (C)]]*OO[[#This Row],[40]]</f>
        <v>3.1905802358062496E-21</v>
      </c>
      <c r="AQ519" s="10">
        <f>3/24000000*OO[[#This Row],[99 (01JUL1985 06:00:00)-Water Temperature (C)]]*OO[[#This Row],[41]]</f>
        <v>1.41998630914975E-19</v>
      </c>
      <c r="AR519" s="10">
        <f>3/24000000*OO[[#This Row],[100 (01JUL1985 09:00:00)-Water Temperature (C)]]*OO[[#This Row],[42]]</f>
        <v>4.5697591413149996E-18</v>
      </c>
      <c r="AS519" s="10">
        <f>3/24000000*OO[[#This Row],[101 (01JUL1985 12:00:00)-Water Temperature (C)]]*OO[[#This Row],[43]]</f>
        <v>1.08595154615275E-16</v>
      </c>
      <c r="AT519" s="10">
        <f>3/24000000*OO[[#This Row],[102 (01JUL1985 15:00:00)-Water Temperature (C)]]*OO[[#This Row],[44]]</f>
        <v>1.9575966085244999E-15</v>
      </c>
      <c r="AU519" s="10">
        <f>3/24000000*OO[[#This Row],[103 (01JUL1985 18:00:00)-Water Temperature (C)]]*OO[[#This Row],[45]]</f>
        <v>2.7428910770887499E-14</v>
      </c>
      <c r="AV519" s="10">
        <f>3/24000000*OO[[#This Row],[104 (01JUL1985 21:00:00)-Water Temperature (C)]]*OO[[#This Row],[46]]</f>
        <v>3.0600806821949997E-13</v>
      </c>
      <c r="AW519" s="10">
        <f>3/24000000*OO[[#This Row],[105 (02JUL1985 00:00:00)-Water Temperature (C)]]*OO[[#This Row],[47]]</f>
        <v>2.7741481798387497E-12</v>
      </c>
      <c r="AX519" s="10">
        <f>3/24000000*OO[[#This Row],[106 (02JUL1985 03:00:00)-Water Temperature (C)]]*OO[[#This Row],[48]]</f>
        <v>2.0804259220689999E-11</v>
      </c>
      <c r="AY519" s="10">
        <f>3/24000000*OO[[#This Row],[107 (02JUL1985 06:00:00)-Water Temperature (C)]]*OO[[#This Row],[49]]</f>
        <v>1.31752450976275E-10</v>
      </c>
      <c r="AZ519" s="10">
        <f>3/24000000*OO[[#This Row],[108 (02JUL1985 09:00:00)-Water Temperature (C)]]*OO[[#This Row],[50]]</f>
        <v>7.1892934740374994E-10</v>
      </c>
      <c r="BA519" s="10">
        <f>3/24000000*OO[[#This Row],[109 (02JUL1985 12:00:00)-Water Temperature (C)]]*OO[[#This Row],[51]]</f>
        <v>3.3874940418862498E-9</v>
      </c>
      <c r="BB519" s="10">
        <f>3/24000000*OO[[#This Row],[110 (02JUL1985 15:00:00)-Water Temperature (C)]]*OO[[#This Row],[52]]</f>
        <v>1.3950226454387499E-8</v>
      </c>
      <c r="BC519" s="10">
        <f>3/24000000*OO[[#This Row],[111 (02JUL1985 18:00:00)-Water Temperature (C)]]*OO[[#This Row],[53]]</f>
        <v>5.0839810085575E-8</v>
      </c>
      <c r="BD519" s="10">
        <f>3/24000000*OO[[#This Row],[112 (02JUL1985 21:00:00)-Water Temperature (C)]]*OO[[#This Row],[54]]</f>
        <v>1.6532030338362497E-7</v>
      </c>
      <c r="BE519" s="10">
        <f>3/24000000*OO[[#This Row],[113 (03JUL1985 00:00:00)-Water Temperature (C)]]*OO[[#This Row],[55]]</f>
        <v>4.83614669577375E-7</v>
      </c>
      <c r="BF519" s="10">
        <f>3/24000000*OO[[#This Row],[114 (03JUL1985 03:00:00)-Water Temperature (C)]]*OO[[#This Row],[56]]</f>
        <v>1.2879835857551248E-6</v>
      </c>
      <c r="BG519" s="10">
        <f>3/24000000*OO[[#This Row],[115 (03JUL1985 06:00:00)-Water Temperature (C)]]*OO[[#This Row],[57]]</f>
        <v>3.1542147610612501E-6</v>
      </c>
      <c r="BH519" s="10">
        <f>3/24000000*OO[[#This Row],[116 (03JUL1985 09:00:00)-Water Temperature (C)]]*OO[[#This Row],[58]]</f>
        <v>7.1994511303124991E-6</v>
      </c>
      <c r="BI519" s="10">
        <f>3/24000000*OO[[#This Row],[117 (03JUL1985 12:00:00)-Water Temperature (C)]]*OO[[#This Row],[59]]</f>
        <v>1.5345102749306249E-5</v>
      </c>
      <c r="BJ519" s="10">
        <f>3/24000000*OO[[#This Row],[118 (03JUL1985 15:00:00)-Water Temperature (C)]]*OO[[#This Row],[60]]</f>
        <v>3.0620212420699996E-5</v>
      </c>
      <c r="BK519" s="10">
        <f>3/24000000*OO[[#This Row],[119 (03JUL1985 18:00:00)-Water Temperature (C)]]*OO[[#This Row],[61]]</f>
        <v>5.75336807492125E-5</v>
      </c>
      <c r="BL519" s="10">
        <f>3/24000000*OO[[#This Row],[120 (03JUL1985 21:00:00)-Water Temperature (C)]]*OO[[#This Row],[62]]</f>
        <v>1.0192541276384999E-4</v>
      </c>
      <c r="BM519" s="10">
        <f>3/24000000*OO[[#This Row],[121 (04JUL1985 00:00:00)-Water Temperature (C)]]*OO[[#This Row],[63]]</f>
        <v>1.7130395549120001E-4</v>
      </c>
      <c r="BN519" s="10">
        <f>3/24000000*OO[[#This Row],[122 (04JUL1985 03:00:00)-Water Temperature (C)]]*OO[[#This Row],[64]]</f>
        <v>2.7528141717073746E-4</v>
      </c>
      <c r="BO519" s="10">
        <f>3/24000000*OO[[#This Row],[123 (04JUL1985 06:00:00)-Water Temperature (C)]]*OO[[#This Row],[65]]</f>
        <v>4.2529843946999995E-4</v>
      </c>
      <c r="BP519" s="10">
        <f>3/24000000*OO[[#This Row],[124 (04JUL1985 09:00:00)-Water Temperature (C)]]*OO[[#This Row],[66]]</f>
        <v>6.3619223836874992E-4</v>
      </c>
      <c r="BQ519" s="10">
        <f>3/24000000*OO[[#This Row],[125 (04JUL1985 12:00:00)-Water Temperature (C)]]*OO[[#This Row],[67]]</f>
        <v>9.1916739797349989E-4</v>
      </c>
      <c r="BR519" s="10">
        <f>3/24000000*OO[[#This Row],[126 (04JUL1985 15:00:00)-Water Temperature (C)]]*OO[[#This Row],[68]]</f>
        <v>1.2884332135674999E-3</v>
      </c>
      <c r="BS519" s="10">
        <f>3/24000000*OO[[#This Row],[127 (04JUL1985 18:00:00)-Water Temperature (C)]]*OO[[#This Row],[69]]</f>
        <v>1.750328248732875E-3</v>
      </c>
      <c r="BT519" s="10">
        <f>3/24000000*OO[[#This Row],[128 (04JUL1985 21:00:00)-Water Temperature (C)]]*OO[[#This Row],[70]]</f>
        <v>2.3132221907189998E-3</v>
      </c>
      <c r="BU519" s="10">
        <f>3/24000000*OO[[#This Row],[129 (05JUL1985 00:00:00)-Water Temperature (C)]]*OO[[#This Row],[71]]</f>
        <v>2.9854860482649999E-3</v>
      </c>
      <c r="BV519" s="10">
        <f>3/24000000*OO[[#This Row],[130 (05JUL1985 03:00:00)-Water Temperature (C)]]*OO[[#This Row],[72]]</f>
        <v>3.7714317615424996E-3</v>
      </c>
      <c r="BW519" s="10">
        <f>3/24000000*OO[[#This Row],[131 (05JUL1985 06:00:00)-Water Temperature (C)]]*OO[[#This Row],[73]]</f>
        <v>4.6732272197974999E-3</v>
      </c>
      <c r="BX519" s="10">
        <f>3/24000000*OO[[#This Row],[132 (05JUL1985 09:00:00)-Water Temperature (C)]]*OO[[#This Row],[74]]</f>
        <v>5.7172587914399997E-3</v>
      </c>
      <c r="BY519" s="10">
        <f>3/24000000*OO[[#This Row],[133 (05JUL1985 12:00:00)-Water Temperature (C)]]*OO[[#This Row],[75]]</f>
        <v>6.8683838861624998E-3</v>
      </c>
      <c r="BZ519" s="10">
        <f>3/24000000*OO[[#This Row],[134 (05JUL1985 15:00:00)-Water Temperature (C)]]*OO[[#This Row],[76]]</f>
        <v>8.1379867582499973E-3</v>
      </c>
      <c r="CA519" s="10">
        <f>3/24000000*OO[[#This Row],[135 (05JUL1985 18:00:00)-Water Temperature (C)]]*OO[[#This Row],[77]]</f>
        <v>9.5151450332124996E-3</v>
      </c>
      <c r="CB519" s="10">
        <f>3/24000000*OO[[#This Row],[136 (05JUL1985 21:00:00)-Water Temperature (C)]]*OO[[#This Row],[78]]</f>
        <v>1.09636176279E-2</v>
      </c>
      <c r="CC519" s="10">
        <f>3/24000000*OO[[#This Row],[137 (06JUL1985 00:00:00)-Water Temperature (C)]]*OO[[#This Row],[79]]</f>
        <v>1.2455693598999999E-2</v>
      </c>
      <c r="CD519" s="10">
        <f>3/24000000*OO[[#This Row],[138 (06JUL1985 03:00:00)-Water Temperature (C)]]*OO[[#This Row],[80]]</f>
        <v>1.4000359934039999E-2</v>
      </c>
      <c r="CE519" s="10">
        <f>3/24000000*OO[[#This Row],[139 (06JUL1985 06:00:00)-Water Temperature (C)]]*OO[[#This Row],[81]]</f>
        <v>1.5627350306069997E-2</v>
      </c>
      <c r="CF519" s="10">
        <f>3/24000000*OO[[#This Row],[140 (06JUL1985 09:00:00)-Water Temperature (C)]]*OO[[#This Row],[82]]</f>
        <v>1.74294523531375E-2</v>
      </c>
      <c r="CG519" s="10">
        <f>3/24000000*OO[[#This Row],[141 (06JUL1985 12:00:00)-Water Temperature (C)]]*OO[[#This Row],[83]]</f>
        <v>1.9276585785524998E-2</v>
      </c>
      <c r="CH519" s="10">
        <f>3/24000000*OO[[#This Row],[142 (06JUL1985 15:00:00)-Water Temperature (C)]]*OO[[#This Row],[84]]</f>
        <v>2.1157179178135001E-2</v>
      </c>
      <c r="CI519" s="10">
        <f>3/24000000*OO[[#This Row],[143 (06JUL1985 18:00:00)-Water Temperature (C)]]*OO[[#This Row],[85]]</f>
        <v>2.308173872430375E-2</v>
      </c>
      <c r="CJ519" s="10">
        <f>3/24000000*OO[[#This Row],[144 (06JUL1985 21:00:00)-Water Temperature (C)]]*OO[[#This Row],[86]]</f>
        <v>2.4910204090984999E-2</v>
      </c>
      <c r="CK519" s="10">
        <f>3/24000000*OO[[#This Row],[145 (07JUL1985 00:00:00)-Water Temperature (C)]]*OO[[#This Row],[87]]</f>
        <v>2.660123703674875E-2</v>
      </c>
      <c r="CL519" s="10">
        <f>3/24000000*OO[[#This Row],[146 (07JUL1985 03:00:00)-Water Temperature (C)]]*OO[[#This Row],[88]]</f>
        <v>2.8272155326025002E-2</v>
      </c>
      <c r="CM519" s="10">
        <f>3/24000000*OO[[#This Row],[147 (07JUL1985 06:00:00)-Water Temperature (C)]]*OO[[#This Row],[89]]</f>
        <v>2.9941306163750001E-2</v>
      </c>
      <c r="CN519" s="10">
        <f>3/24000000*OO[[#This Row],[148 (07JUL1985 09:00:00)-Water Temperature (C)]]*OO[[#This Row],[90]]</f>
        <v>3.1794745278449991E-2</v>
      </c>
      <c r="CO519" s="10">
        <f>3/24000000*OO[[#This Row],[149 (07JUL1985 12:00:00)-Water Temperature (C)]]*OO[[#This Row],[91]]</f>
        <v>3.3680670108724997E-2</v>
      </c>
      <c r="CP519" s="10">
        <f>3/24000000*OO[[#This Row],[150 (07JUL1985 15:00:00)-Water Temperature (C)]]*OO[[#This Row],[92]]</f>
        <v>3.5505182776050005E-2</v>
      </c>
      <c r="CQ519" s="10">
        <f>3/24000000*OO[[#This Row],[151 (07JUL1985 18:00:00)-Water Temperature (C)]]*OO[[#This Row],[93]]</f>
        <v>3.728042437919999E-2</v>
      </c>
      <c r="CR519" s="10">
        <f>3/24000000*OO[[#This Row],[152 (07JUL1985 21:00:00)-Water Temperature (C)]]*OO[[#This Row],[94]]</f>
        <v>3.882186262245E-2</v>
      </c>
      <c r="CS519" s="10">
        <f>3/24000000*OO[[#This Row],[153 (08JUL1985 00:00:00)-Water Temperature (C)]]*OO[[#This Row],[95]]</f>
        <v>4.0181333001412495E-2</v>
      </c>
      <c r="CT519" s="10">
        <f>3/24000000*OO[[#This Row],[154 (08JUL1985 03:00:00)-Water Temperature (C)]]*OO[[#This Row],[96]]</f>
        <v>4.1468686153862504E-2</v>
      </c>
      <c r="CU519" s="10">
        <f>3/24000000*OO[[#This Row],[155 (08JUL1985 06:00:00)-Water Temperature (C)]]*OO[[#This Row],[97]]</f>
        <v>4.2723605280199993E-2</v>
      </c>
      <c r="CV519" s="10">
        <f>3/24000000*OO[[#This Row],[156 (08JUL1985 09:00:00)-Water Temperature (C)]]*OO[[#This Row],[98]]</f>
        <v>4.3962931571475003E-2</v>
      </c>
      <c r="CW519" s="10">
        <f>3/24000000*OO[[#This Row],[157 (08JUL1985 12:00:00)-Water Temperature (C)]]*OO[[#This Row],[99]]</f>
        <v>4.5321215922812491E-2</v>
      </c>
    </row>
    <row r="520" spans="1:101" x14ac:dyDescent="0.35">
      <c r="A520" t="s">
        <v>527</v>
      </c>
      <c r="B520">
        <v>811.60929999999996</v>
      </c>
      <c r="C520" s="10">
        <f>3/24*OO[[#This Row],[59 (26JUN1985 06:00:00)-Water Temperature (C)]]*OO[[#This Row],[1]]/SUM(OO[1])</f>
        <v>0</v>
      </c>
      <c r="D520" s="10">
        <f>3/24*OO[[#This Row],[60 (26JUN1985 09:00:00)-Water Temperature (C)]]*OO[[#This Row],[2]]/SUM(OO[2])</f>
        <v>0</v>
      </c>
      <c r="E520" s="10">
        <f>3/24*OO[[#This Row],[61 (26JUN1985 12:00:00)-Water Temperature (C)]]*OO[[#This Row],[3]]/SUM(OO[3])</f>
        <v>0</v>
      </c>
      <c r="F520" s="10">
        <f>3/24*OO[[#This Row],[62 (26JUN1985 15:00:00)-Water Temperature (C)]]*OO[[#This Row],[4]]/SUM(OO[4])</f>
        <v>0</v>
      </c>
      <c r="G520" s="10">
        <f>3/24*OO[[#This Row],[63 (26JUN1985 18:00:00)-Water Temperature (C)]]*OO[[#This Row],[5]]/SUM(OO[5])</f>
        <v>0</v>
      </c>
      <c r="H520" s="10">
        <f>3/24*OO[[#This Row],[64 (26JUN1985 21:00:00)-Water Temperature (C)]]*OO[[#This Row],[6]]/SUM(OO[6])</f>
        <v>0</v>
      </c>
      <c r="I520" s="10">
        <f>3/24*OO[[#This Row],[65 (27JUN1985 00:00:00)-Water Temperature (C)]]*OO[[#This Row],[7]]/SUM(OO[7])</f>
        <v>0</v>
      </c>
      <c r="J520" s="10">
        <f>3/24*OO[[#This Row],[66 (27JUN1985 03:00:00)-Water Temperature (C)]]*OO[[#This Row],[8]]/SUM(OO[8])</f>
        <v>0</v>
      </c>
      <c r="K520" s="10">
        <f>3/24*OO[[#This Row],[67 (27JUN1985 06:00:00)-Water Temperature (C)]]*OO[[#This Row],[9]]/SUM(OO[9])</f>
        <v>0</v>
      </c>
      <c r="L520" s="10">
        <f>3/24*OO[[#This Row],[68 (27JUN1985 09:00:00)-Water Temperature (C)]]*OO[[#This Row],[10]]/SUM(OO[10])</f>
        <v>0</v>
      </c>
      <c r="M520" s="10">
        <f>3/24*OO[[#This Row],[69 (27JUN1985 12:00:00)-Water Temperature (C)]]*OO[[#This Row],[11]]/SUM(OO[11])</f>
        <v>0</v>
      </c>
      <c r="N520" s="10">
        <f>3/24*OO[[#This Row],[70 (27JUN1985 15:00:00)-Water Temperature (C)]]*OO[[#This Row],[12]]/SUM(OO[12])</f>
        <v>0</v>
      </c>
      <c r="O520" s="10">
        <f>3/24*OO[[#This Row],[71 (27JUN1985 18:00:00)-Water Temperature (C)]]*OO[[#This Row],[13]]/SUM(OO[13])</f>
        <v>0</v>
      </c>
      <c r="P520" s="10">
        <f>3/24*OO[[#This Row],[72 (27JUN1985 21:00:00)-Water Temperature (C)]]*OO[[#This Row],[14]]/SUM(OO[14])</f>
        <v>0</v>
      </c>
      <c r="Q520" s="10">
        <f>3/24*OO[[#This Row],[73 (28JUN1985 00:00:00)-Water Temperature (C)]]*OO[[#This Row],[15]]/SUM(OO[15])</f>
        <v>0</v>
      </c>
      <c r="R520" s="10">
        <f>3/24*OO[[#This Row],[74 (28JUN1985 03:00:00)-Water Temperature (C)]]*OO[[#This Row],[16]]/SUM(OO[16])</f>
        <v>0</v>
      </c>
      <c r="S520" s="10">
        <f>3/24*OO[[#This Row],[75 (28JUN1985 06:00:00)-Water Temperature (C)]]*OO[[#This Row],[17]]/SUM(OO[17])</f>
        <v>0</v>
      </c>
      <c r="T520" s="10">
        <f>3/24*OO[[#This Row],[76 (28JUN1985 09:00:00)-Water Temperature (C)]]*OO[[#This Row],[18]]/SUM(OO[18])</f>
        <v>0</v>
      </c>
      <c r="U520" s="10">
        <f>3/24*OO[[#This Row],[77 (28JUN1985 12:00:00)-Water Temperature (C)]]*OO[[#This Row],[19]]/SUM(OO[19])</f>
        <v>0</v>
      </c>
      <c r="V520" s="10">
        <f>3/24000000*OO[[#This Row],[78 (28JUN1985 15:00:00)-Water Temperature (C)]]*OO[[#This Row],[20]]</f>
        <v>0</v>
      </c>
      <c r="W520" s="10">
        <f>3/24000000*OO[[#This Row],[79 (28JUN1985 18:00:00)-Water Temperature (C)]]*OO[[#This Row],[21]]</f>
        <v>0</v>
      </c>
      <c r="X520" s="10">
        <f>3/24000000*OO[[#This Row],[80 (28JUN1985 21:00:00)-Water Temperature (C)]]*OO[[#This Row],[22]]</f>
        <v>0</v>
      </c>
      <c r="Y520" s="10">
        <f>3/24000000*OO[[#This Row],[81 (29JUN1985 00:00:00)-Water Temperature (C)]]*OO[[#This Row],[23]]</f>
        <v>0</v>
      </c>
      <c r="Z520" s="10">
        <f>3/24000000*OO[[#This Row],[82 (29JUN1985 03:00:00)-Water Temperature (C)]]*OO[[#This Row],[24]]</f>
        <v>0</v>
      </c>
      <c r="AA520" s="10">
        <f>3/24000000*OO[[#This Row],[83 (29JUN1985 06:00:00)-Water Temperature (C)]]*OO[[#This Row],[25]]</f>
        <v>0</v>
      </c>
      <c r="AB520" s="10">
        <f>3/24000000*OO[[#This Row],[84 (29JUN1985 09:00:00)-Water Temperature (C)]]*OO[[#This Row],[26]]</f>
        <v>0</v>
      </c>
      <c r="AC520" s="10">
        <f>3/24000000*OO[[#This Row],[85 (29JUN1985 12:00:00)-Water Temperature (C)]]*OO[[#This Row],[27]]</f>
        <v>0</v>
      </c>
      <c r="AD520" s="10">
        <f>3/24000000*OO[[#This Row],[86 (29JUN1985 15:00:00)-Water Temperature (C)]]*OO[[#This Row],[28]]</f>
        <v>0</v>
      </c>
      <c r="AE520" s="10">
        <f>3/24000000*OO[[#This Row],[88 (29JUN1985 21:00:00)-Water Temperature (C)]]*OO[[#This Row],[30]]</f>
        <v>0</v>
      </c>
      <c r="AF520" s="10">
        <f>3/24000000*OO[[#This Row],[88 (29JUN1985 21:00:00)-Water Temperature (C)]]*OO[[#This Row],[30]]</f>
        <v>0</v>
      </c>
      <c r="AG520" s="10">
        <f>3/24000000*OO[[#This Row],[89 (30JUN1985 00:00:00)-Water Temperature (C)]]*OO[[#This Row],[31]]</f>
        <v>0</v>
      </c>
      <c r="AH520" s="10">
        <f>3/24000000*OO[[#This Row],[90 (30JUN1985 03:00:00)-Water Temperature (C)]]*OO[[#This Row],[32]]</f>
        <v>3.9893010688499999E-43</v>
      </c>
      <c r="AI520" s="10">
        <f>3/24000000*OO[[#This Row],[91 (30JUN1985 06:00:00)-Water Temperature (C)]]*OO[[#This Row],[33]]</f>
        <v>2.8328640296249995E-39</v>
      </c>
      <c r="AJ520" s="10">
        <f>3/24000000*OO[[#This Row],[92 (30JUN1985 09:00:00)-Water Temperature (C)]]*OO[[#This Row],[34]]</f>
        <v>7.2636003088687496E-36</v>
      </c>
      <c r="AK520" s="10">
        <f>3/24000000*OO[[#This Row],[93 (30JUN1985 12:00:00)-Water Temperature (C)]]*OO[[#This Row],[35]]</f>
        <v>7.9329188941924983E-33</v>
      </c>
      <c r="AL520" s="10">
        <f>3/24000000*OO[[#This Row],[94 (30JUN1985 15:00:00)-Water Temperature (C)]]*OO[[#This Row],[36]]</f>
        <v>4.2001297732624996E-30</v>
      </c>
      <c r="AM520" s="10">
        <f>3/24000000*OO[[#This Row],[95 (30JUN1985 18:00:00)-Water Temperature (C)]]*OO[[#This Row],[37]]</f>
        <v>1.194897704108875E-27</v>
      </c>
      <c r="AN520" s="10">
        <f>3/24000000*OO[[#This Row],[96 (30JUN1985 21:00:00)-Water Temperature (C)]]*OO[[#This Row],[38]]</f>
        <v>1.9739381960122499E-25</v>
      </c>
      <c r="AO520" s="10">
        <f>3/24000000*OO[[#This Row],[97 (01JUL1985 00:00:00)-Water Temperature (C)]]*OO[[#This Row],[39]]</f>
        <v>2.0220741626084998E-23</v>
      </c>
      <c r="AP520" s="10">
        <f>3/24000000*OO[[#This Row],[98 (01JUL1985 03:00:00)-Water Temperature (C)]]*OO[[#This Row],[40]]</f>
        <v>1.35606487561075E-21</v>
      </c>
      <c r="AQ520" s="10">
        <f>3/24000000*OO[[#This Row],[99 (01JUL1985 06:00:00)-Water Temperature (C)]]*OO[[#This Row],[41]]</f>
        <v>6.2728685454399996E-20</v>
      </c>
      <c r="AR520" s="10">
        <f>3/24000000*OO[[#This Row],[100 (01JUL1985 09:00:00)-Water Temperature (C)]]*OO[[#This Row],[42]]</f>
        <v>2.0935962670779997E-18</v>
      </c>
      <c r="AS520" s="10">
        <f>3/24000000*OO[[#This Row],[101 (01JUL1985 12:00:00)-Water Temperature (C)]]*OO[[#This Row],[43]]</f>
        <v>5.1497088782599996E-17</v>
      </c>
      <c r="AT520" s="10">
        <f>3/24000000*OO[[#This Row],[102 (01JUL1985 15:00:00)-Water Temperature (C)]]*OO[[#This Row],[44]]</f>
        <v>9.5933028492299978E-16</v>
      </c>
      <c r="AU520" s="10">
        <f>3/24000000*OO[[#This Row],[103 (01JUL1985 18:00:00)-Water Temperature (C)]]*OO[[#This Row],[45]]</f>
        <v>1.3870832176575E-14</v>
      </c>
      <c r="AV520" s="10">
        <f>3/24000000*OO[[#This Row],[104 (01JUL1985 21:00:00)-Water Temperature (C)]]*OO[[#This Row],[46]]</f>
        <v>1.59480000700125E-13</v>
      </c>
      <c r="AW520" s="10">
        <f>3/24000000*OO[[#This Row],[105 (02JUL1985 00:00:00)-Water Temperature (C)]]*OO[[#This Row],[47]]</f>
        <v>1.4881322448369999E-12</v>
      </c>
      <c r="AX520" s="10">
        <f>3/24000000*OO[[#This Row],[106 (02JUL1985 03:00:00)-Water Temperature (C)]]*OO[[#This Row],[48]]</f>
        <v>1.1473107131729999E-11</v>
      </c>
      <c r="AY520" s="10">
        <f>3/24000000*OO[[#This Row],[107 (02JUL1985 06:00:00)-Water Temperature (C)]]*OO[[#This Row],[49]]</f>
        <v>7.4615102694549995E-11</v>
      </c>
      <c r="AZ520" s="10">
        <f>3/24000000*OO[[#This Row],[108 (02JUL1985 09:00:00)-Water Temperature (C)]]*OO[[#This Row],[50]]</f>
        <v>4.1763809710349994E-10</v>
      </c>
      <c r="BA520" s="10">
        <f>3/24000000*OO[[#This Row],[109 (02JUL1985 12:00:00)-Water Temperature (C)]]*OO[[#This Row],[51]]</f>
        <v>2.0163289026364999E-9</v>
      </c>
      <c r="BB520" s="10">
        <f>3/24000000*OO[[#This Row],[110 (02JUL1985 15:00:00)-Water Temperature (C)]]*OO[[#This Row],[52]]</f>
        <v>8.497922505120001E-9</v>
      </c>
      <c r="BC520" s="10">
        <f>3/24000000*OO[[#This Row],[111 (02JUL1985 18:00:00)-Water Temperature (C)]]*OO[[#This Row],[53]]</f>
        <v>3.1662654035999998E-8</v>
      </c>
      <c r="BD520" s="10">
        <f>3/24000000*OO[[#This Row],[112 (02JUL1985 21:00:00)-Water Temperature (C)]]*OO[[#This Row],[54]]</f>
        <v>1.0517237295249998E-7</v>
      </c>
      <c r="BE520" s="10">
        <f>3/24000000*OO[[#This Row],[113 (03JUL1985 00:00:00)-Water Temperature (C)]]*OO[[#This Row],[55]]</f>
        <v>3.1399707285299998E-7</v>
      </c>
      <c r="BF520" s="10">
        <f>3/24000000*OO[[#This Row],[114 (03JUL1985 03:00:00)-Water Temperature (C)]]*OO[[#This Row],[56]]</f>
        <v>8.5268351911500001E-7</v>
      </c>
      <c r="BG520" s="10">
        <f>3/24000000*OO[[#This Row],[115 (03JUL1985 06:00:00)-Water Temperature (C)]]*OO[[#This Row],[57]]</f>
        <v>2.127356172431E-6</v>
      </c>
      <c r="BH520" s="10">
        <f>3/24000000*OO[[#This Row],[116 (03JUL1985 09:00:00)-Water Temperature (C)]]*OO[[#This Row],[58]]</f>
        <v>4.9421878572449994E-6</v>
      </c>
      <c r="BI520" s="10">
        <f>3/24000000*OO[[#This Row],[117 (03JUL1985 12:00:00)-Water Temperature (C)]]*OO[[#This Row],[59]]</f>
        <v>1.07125893912425E-5</v>
      </c>
      <c r="BJ520" s="10">
        <f>3/24000000*OO[[#This Row],[118 (03JUL1985 15:00:00)-Water Temperature (C)]]*OO[[#This Row],[60]]</f>
        <v>2.1721300178922501E-5</v>
      </c>
      <c r="BK520" s="10">
        <f>3/24000000*OO[[#This Row],[119 (03JUL1985 18:00:00)-Water Temperature (C)]]*OO[[#This Row],[61]]</f>
        <v>4.1438720568324991E-5</v>
      </c>
      <c r="BL520" s="10">
        <f>3/24000000*OO[[#This Row],[120 (03JUL1985 21:00:00)-Water Temperature (C)]]*OO[[#This Row],[62]]</f>
        <v>7.4486952670949999E-5</v>
      </c>
      <c r="BM520" s="10">
        <f>3/24000000*OO[[#This Row],[121 (04JUL1985 00:00:00)-Water Temperature (C)]]*OO[[#This Row],[63]]</f>
        <v>1.2693650202225002E-4</v>
      </c>
      <c r="BN520" s="10">
        <f>3/24000000*OO[[#This Row],[122 (04JUL1985 03:00:00)-Water Temperature (C)]]*OO[[#This Row],[64]]</f>
        <v>2.066874143156625E-4</v>
      </c>
      <c r="BO520" s="10">
        <f>3/24000000*OO[[#This Row],[123 (04JUL1985 06:00:00)-Water Temperature (C)]]*OO[[#This Row],[65]]</f>
        <v>3.23347698179E-4</v>
      </c>
      <c r="BP520" s="10">
        <f>3/24000000*OO[[#This Row],[124 (04JUL1985 09:00:00)-Water Temperature (C)]]*OO[[#This Row],[66]]</f>
        <v>4.8944658973074995E-4</v>
      </c>
      <c r="BQ520" s="10">
        <f>3/24000000*OO[[#This Row],[125 (04JUL1985 12:00:00)-Water Temperature (C)]]*OO[[#This Row],[67]]</f>
        <v>7.1515460318275002E-4</v>
      </c>
      <c r="BR520" s="10">
        <f>3/24000000*OO[[#This Row],[126 (04JUL1985 15:00:00)-Water Temperature (C)]]*OO[[#This Row],[68]]</f>
        <v>1.0131519186598748E-3</v>
      </c>
      <c r="BS520" s="10">
        <f>3/24000000*OO[[#This Row],[127 (04JUL1985 18:00:00)-Water Temperature (C)]]*OO[[#This Row],[69]]</f>
        <v>1.3903185798943749E-3</v>
      </c>
      <c r="BT520" s="10">
        <f>3/24000000*OO[[#This Row],[128 (04JUL1985 21:00:00)-Water Temperature (C)]]*OO[[#This Row],[70]]</f>
        <v>1.8550698813959998E-3</v>
      </c>
      <c r="BU520" s="10">
        <f>3/24000000*OO[[#This Row],[129 (05JUL1985 00:00:00)-Water Temperature (C)]]*OO[[#This Row],[71]]</f>
        <v>2.4159766333377501E-3</v>
      </c>
      <c r="BV520" s="10">
        <f>3/24000000*OO[[#This Row],[130 (05JUL1985 03:00:00)-Water Temperature (C)]]*OO[[#This Row],[72]]</f>
        <v>3.0782695356574999E-3</v>
      </c>
      <c r="BW520" s="10">
        <f>3/24000000*OO[[#This Row],[131 (05JUL1985 06:00:00)-Water Temperature (C)]]*OO[[#This Row],[73]]</f>
        <v>3.8453815766700001E-3</v>
      </c>
      <c r="BX520" s="10">
        <f>3/24000000*OO[[#This Row],[132 (05JUL1985 09:00:00)-Water Temperature (C)]]*OO[[#This Row],[74]]</f>
        <v>4.7403204764374998E-3</v>
      </c>
      <c r="BY520" s="10">
        <f>3/24000000*OO[[#This Row],[133 (05JUL1985 12:00:00)-Water Temperature (C)]]*OO[[#This Row],[75]]</f>
        <v>5.736205506026249E-3</v>
      </c>
      <c r="BZ520" s="10">
        <f>3/24000000*OO[[#This Row],[134 (05JUL1985 15:00:00)-Water Temperature (C)]]*OO[[#This Row],[76]]</f>
        <v>6.8429815287000002E-3</v>
      </c>
      <c r="CA520" s="10">
        <f>3/24000000*OO[[#This Row],[135 (05JUL1985 18:00:00)-Water Temperature (C)]]*OO[[#This Row],[77]]</f>
        <v>8.0528847887774979E-3</v>
      </c>
      <c r="CB520" s="10">
        <f>3/24000000*OO[[#This Row],[136 (05JUL1985 21:00:00)-Water Temperature (C)]]*OO[[#This Row],[78]]</f>
        <v>9.3359810554424997E-3</v>
      </c>
      <c r="CC520" s="10">
        <f>3/24000000*OO[[#This Row],[137 (06JUL1985 00:00:00)-Water Temperature (C)]]*OO[[#This Row],[79]]</f>
        <v>1.0668687848664999E-2</v>
      </c>
      <c r="CD520" s="10">
        <f>3/24000000*OO[[#This Row],[138 (06JUL1985 03:00:00)-Water Temperature (C)]]*OO[[#This Row],[80]]</f>
        <v>1.2058569478875E-2</v>
      </c>
      <c r="CE520" s="10">
        <f>3/24000000*OO[[#This Row],[139 (06JUL1985 06:00:00)-Water Temperature (C)]]*OO[[#This Row],[81]]</f>
        <v>1.3530837654112501E-2</v>
      </c>
      <c r="CF520" s="10">
        <f>3/24000000*OO[[#This Row],[140 (06JUL1985 09:00:00)-Water Temperature (C)]]*OO[[#This Row],[82]]</f>
        <v>1.5165621392485E-2</v>
      </c>
      <c r="CG520" s="10">
        <f>3/24000000*OO[[#This Row],[141 (06JUL1985 12:00:00)-Water Temperature (C)]]*OO[[#This Row],[83]]</f>
        <v>1.6851820379073748E-2</v>
      </c>
      <c r="CH520" s="10">
        <f>3/24000000*OO[[#This Row],[142 (06JUL1985 15:00:00)-Water Temperature (C)]]*OO[[#This Row],[84]]</f>
        <v>1.8577768356875E-2</v>
      </c>
      <c r="CI520" s="10">
        <f>3/24000000*OO[[#This Row],[143 (06JUL1985 18:00:00)-Water Temperature (C)]]*OO[[#This Row],[85]]</f>
        <v>2.0352937977284997E-2</v>
      </c>
      <c r="CJ520" s="10">
        <f>3/24000000*OO[[#This Row],[144 (06JUL1985 21:00:00)-Water Temperature (C)]]*OO[[#This Row],[86]]</f>
        <v>2.2054941531315E-2</v>
      </c>
      <c r="CK520" s="10">
        <f>3/24000000*OO[[#This Row],[145 (07JUL1985 00:00:00)-Water Temperature (C)]]*OO[[#This Row],[87]]</f>
        <v>2.3644373866065001E-2</v>
      </c>
      <c r="CL520" s="10">
        <f>3/24000000*OO[[#This Row],[146 (07JUL1985 03:00:00)-Water Temperature (C)]]*OO[[#This Row],[88]]</f>
        <v>2.5223799737069997E-2</v>
      </c>
      <c r="CM520" s="10">
        <f>3/24000000*OO[[#This Row],[147 (07JUL1985 06:00:00)-Water Temperature (C)]]*OO[[#This Row],[89]]</f>
        <v>2.6808884075457499E-2</v>
      </c>
      <c r="CN520" s="10">
        <f>3/24000000*OO[[#This Row],[148 (07JUL1985 09:00:00)-Water Temperature (C)]]*OO[[#This Row],[90]]</f>
        <v>2.856447168937375E-2</v>
      </c>
      <c r="CO520" s="10">
        <f>3/24000000*OO[[#This Row],[149 (07JUL1985 12:00:00)-Water Temperature (C)]]*OO[[#This Row],[91]]</f>
        <v>3.0355457053674994E-2</v>
      </c>
      <c r="CP520" s="10">
        <f>3/24000000*OO[[#This Row],[150 (07JUL1985 15:00:00)-Water Temperature (C)]]*OO[[#This Row],[92]]</f>
        <v>3.2097909144875002E-2</v>
      </c>
      <c r="CQ520" s="10">
        <f>3/24000000*OO[[#This Row],[151 (07JUL1985 18:00:00)-Water Temperature (C)]]*OO[[#This Row],[93]]</f>
        <v>3.3801023891512502E-2</v>
      </c>
      <c r="CR520" s="10">
        <f>3/24000000*OO[[#This Row],[152 (07JUL1985 21:00:00)-Water Temperature (C)]]*OO[[#This Row],[94]]</f>
        <v>3.5300175094125003E-2</v>
      </c>
      <c r="CS520" s="10">
        <f>3/24000000*OO[[#This Row],[153 (08JUL1985 00:00:00)-Water Temperature (C)]]*OO[[#This Row],[95]]</f>
        <v>3.6638027319674998E-2</v>
      </c>
      <c r="CT520" s="10">
        <f>3/24000000*OO[[#This Row],[154 (08JUL1985 03:00:00)-Water Temperature (C)]]*OO[[#This Row],[96]]</f>
        <v>3.7913024472637495E-2</v>
      </c>
      <c r="CU520" s="10">
        <f>3/24000000*OO[[#This Row],[155 (08JUL1985 06:00:00)-Water Temperature (C)]]*OO[[#This Row],[97]]</f>
        <v>3.9161220774524996E-2</v>
      </c>
      <c r="CV520" s="10">
        <f>3/24000000*OO[[#This Row],[156 (08JUL1985 09:00:00)-Water Temperature (C)]]*OO[[#This Row],[98]]</f>
        <v>4.0396228654649993E-2</v>
      </c>
      <c r="CW520" s="10">
        <f>3/24000000*OO[[#This Row],[157 (08JUL1985 12:00:00)-Water Temperature (C)]]*OO[[#This Row],[99]]</f>
        <v>4.1741455427100005E-2</v>
      </c>
    </row>
    <row r="521" spans="1:101" x14ac:dyDescent="0.35">
      <c r="A521" t="s">
        <v>528</v>
      </c>
      <c r="B521">
        <v>796.02189999999996</v>
      </c>
      <c r="C521" s="10">
        <f>3/24*OO[[#This Row],[59 (26JUN1985 06:00:00)-Water Temperature (C)]]*OO[[#This Row],[1]]/SUM(OO[1])</f>
        <v>0</v>
      </c>
      <c r="D521" s="10">
        <f>3/24*OO[[#This Row],[60 (26JUN1985 09:00:00)-Water Temperature (C)]]*OO[[#This Row],[2]]/SUM(OO[2])</f>
        <v>0</v>
      </c>
      <c r="E521" s="10">
        <f>3/24*OO[[#This Row],[61 (26JUN1985 12:00:00)-Water Temperature (C)]]*OO[[#This Row],[3]]/SUM(OO[3])</f>
        <v>0</v>
      </c>
      <c r="F521" s="10">
        <f>3/24*OO[[#This Row],[62 (26JUN1985 15:00:00)-Water Temperature (C)]]*OO[[#This Row],[4]]/SUM(OO[4])</f>
        <v>0</v>
      </c>
      <c r="G521" s="10">
        <f>3/24*OO[[#This Row],[63 (26JUN1985 18:00:00)-Water Temperature (C)]]*OO[[#This Row],[5]]/SUM(OO[5])</f>
        <v>0</v>
      </c>
      <c r="H521" s="10">
        <f>3/24*OO[[#This Row],[64 (26JUN1985 21:00:00)-Water Temperature (C)]]*OO[[#This Row],[6]]/SUM(OO[6])</f>
        <v>0</v>
      </c>
      <c r="I521" s="10">
        <f>3/24*OO[[#This Row],[65 (27JUN1985 00:00:00)-Water Temperature (C)]]*OO[[#This Row],[7]]/SUM(OO[7])</f>
        <v>0</v>
      </c>
      <c r="J521" s="10">
        <f>3/24*OO[[#This Row],[66 (27JUN1985 03:00:00)-Water Temperature (C)]]*OO[[#This Row],[8]]/SUM(OO[8])</f>
        <v>0</v>
      </c>
      <c r="K521" s="10">
        <f>3/24*OO[[#This Row],[67 (27JUN1985 06:00:00)-Water Temperature (C)]]*OO[[#This Row],[9]]/SUM(OO[9])</f>
        <v>0</v>
      </c>
      <c r="L521" s="10">
        <f>3/24*OO[[#This Row],[68 (27JUN1985 09:00:00)-Water Temperature (C)]]*OO[[#This Row],[10]]/SUM(OO[10])</f>
        <v>0</v>
      </c>
      <c r="M521" s="10">
        <f>3/24*OO[[#This Row],[69 (27JUN1985 12:00:00)-Water Temperature (C)]]*OO[[#This Row],[11]]/SUM(OO[11])</f>
        <v>0</v>
      </c>
      <c r="N521" s="10">
        <f>3/24*OO[[#This Row],[70 (27JUN1985 15:00:00)-Water Temperature (C)]]*OO[[#This Row],[12]]/SUM(OO[12])</f>
        <v>0</v>
      </c>
      <c r="O521" s="10">
        <f>3/24*OO[[#This Row],[71 (27JUN1985 18:00:00)-Water Temperature (C)]]*OO[[#This Row],[13]]/SUM(OO[13])</f>
        <v>0</v>
      </c>
      <c r="P521" s="10">
        <f>3/24*OO[[#This Row],[72 (27JUN1985 21:00:00)-Water Temperature (C)]]*OO[[#This Row],[14]]/SUM(OO[14])</f>
        <v>0</v>
      </c>
      <c r="Q521" s="10">
        <f>3/24*OO[[#This Row],[73 (28JUN1985 00:00:00)-Water Temperature (C)]]*OO[[#This Row],[15]]/SUM(OO[15])</f>
        <v>0</v>
      </c>
      <c r="R521" s="10">
        <f>3/24*OO[[#This Row],[74 (28JUN1985 03:00:00)-Water Temperature (C)]]*OO[[#This Row],[16]]/SUM(OO[16])</f>
        <v>0</v>
      </c>
      <c r="S521" s="10">
        <f>3/24*OO[[#This Row],[75 (28JUN1985 06:00:00)-Water Temperature (C)]]*OO[[#This Row],[17]]/SUM(OO[17])</f>
        <v>0</v>
      </c>
      <c r="T521" s="10">
        <f>3/24*OO[[#This Row],[76 (28JUN1985 09:00:00)-Water Temperature (C)]]*OO[[#This Row],[18]]/SUM(OO[18])</f>
        <v>0</v>
      </c>
      <c r="U521" s="10">
        <f>3/24*OO[[#This Row],[77 (28JUN1985 12:00:00)-Water Temperature (C)]]*OO[[#This Row],[19]]/SUM(OO[19])</f>
        <v>0</v>
      </c>
      <c r="V521" s="10">
        <f>3/24000000*OO[[#This Row],[78 (28JUN1985 15:00:00)-Water Temperature (C)]]*OO[[#This Row],[20]]</f>
        <v>0</v>
      </c>
      <c r="W521" s="10">
        <f>3/24000000*OO[[#This Row],[79 (28JUN1985 18:00:00)-Water Temperature (C)]]*OO[[#This Row],[21]]</f>
        <v>0</v>
      </c>
      <c r="X521" s="10">
        <f>3/24000000*OO[[#This Row],[80 (28JUN1985 21:00:00)-Water Temperature (C)]]*OO[[#This Row],[22]]</f>
        <v>0</v>
      </c>
      <c r="Y521" s="10">
        <f>3/24000000*OO[[#This Row],[81 (29JUN1985 00:00:00)-Water Temperature (C)]]*OO[[#This Row],[23]]</f>
        <v>0</v>
      </c>
      <c r="Z521" s="10">
        <f>3/24000000*OO[[#This Row],[82 (29JUN1985 03:00:00)-Water Temperature (C)]]*OO[[#This Row],[24]]</f>
        <v>0</v>
      </c>
      <c r="AA521" s="10">
        <f>3/24000000*OO[[#This Row],[83 (29JUN1985 06:00:00)-Water Temperature (C)]]*OO[[#This Row],[25]]</f>
        <v>0</v>
      </c>
      <c r="AB521" s="10">
        <f>3/24000000*OO[[#This Row],[84 (29JUN1985 09:00:00)-Water Temperature (C)]]*OO[[#This Row],[26]]</f>
        <v>0</v>
      </c>
      <c r="AC521" s="10">
        <f>3/24000000*OO[[#This Row],[85 (29JUN1985 12:00:00)-Water Temperature (C)]]*OO[[#This Row],[27]]</f>
        <v>0</v>
      </c>
      <c r="AD521" s="10">
        <f>3/24000000*OO[[#This Row],[86 (29JUN1985 15:00:00)-Water Temperature (C)]]*OO[[#This Row],[28]]</f>
        <v>0</v>
      </c>
      <c r="AE521" s="10">
        <f>3/24000000*OO[[#This Row],[88 (29JUN1985 21:00:00)-Water Temperature (C)]]*OO[[#This Row],[30]]</f>
        <v>0</v>
      </c>
      <c r="AF521" s="10">
        <f>3/24000000*OO[[#This Row],[88 (29JUN1985 21:00:00)-Water Temperature (C)]]*OO[[#This Row],[30]]</f>
        <v>0</v>
      </c>
      <c r="AG521" s="10">
        <f>3/24000000*OO[[#This Row],[89 (30JUN1985 00:00:00)-Water Temperature (C)]]*OO[[#This Row],[31]]</f>
        <v>0</v>
      </c>
      <c r="AH521" s="10">
        <f>3/24000000*OO[[#This Row],[90 (30JUN1985 03:00:00)-Water Temperature (C)]]*OO[[#This Row],[32]]</f>
        <v>1.0300465607134999E-43</v>
      </c>
      <c r="AI521" s="10">
        <f>3/24000000*OO[[#This Row],[91 (30JUN1985 06:00:00)-Water Temperature (C)]]*OO[[#This Row],[33]]</f>
        <v>7.9052914271462504E-40</v>
      </c>
      <c r="AJ521" s="10">
        <f>3/24000000*OO[[#This Row],[92 (30JUN1985 09:00:00)-Water Temperature (C)]]*OO[[#This Row],[34]]</f>
        <v>2.1710824125749997E-36</v>
      </c>
      <c r="AK521" s="10">
        <f>3/24000000*OO[[#This Row],[93 (30JUN1985 12:00:00)-Water Temperature (C)]]*OO[[#This Row],[35]]</f>
        <v>2.5216703192133749E-33</v>
      </c>
      <c r="AL521" s="10">
        <f>3/24000000*OO[[#This Row],[94 (30JUN1985 15:00:00)-Water Temperature (C)]]*OO[[#This Row],[36]]</f>
        <v>1.4115662869425E-30</v>
      </c>
      <c r="AM521" s="10">
        <f>3/24000000*OO[[#This Row],[95 (30JUN1985 18:00:00)-Water Temperature (C)]]*OO[[#This Row],[37]]</f>
        <v>4.2273117337499993E-28</v>
      </c>
      <c r="AN521" s="10">
        <f>3/24000000*OO[[#This Row],[96 (30JUN1985 21:00:00)-Water Temperature (C)]]*OO[[#This Row],[38]]</f>
        <v>7.3262319025987501E-26</v>
      </c>
      <c r="AO521" s="10">
        <f>3/24000000*OO[[#This Row],[97 (01JUL1985 00:00:00)-Water Temperature (C)]]*OO[[#This Row],[39]]</f>
        <v>7.8482051570449995E-24</v>
      </c>
      <c r="AP521" s="10">
        <f>3/24000000*OO[[#This Row],[98 (01JUL1985 03:00:00)-Water Temperature (C)]]*OO[[#This Row],[40]]</f>
        <v>5.4882471959575002E-22</v>
      </c>
      <c r="AQ521" s="10">
        <f>3/24000000*OO[[#This Row],[99 (01JUL1985 06:00:00)-Water Temperature (C)]]*OO[[#This Row],[41]]</f>
        <v>2.6407595481209999E-20</v>
      </c>
      <c r="AR521" s="10">
        <f>3/24000000*OO[[#This Row],[100 (01JUL1985 09:00:00)-Water Temperature (C)]]*OO[[#This Row],[42]]</f>
        <v>9.1467748187425E-19</v>
      </c>
      <c r="AS521" s="10">
        <f>3/24000000*OO[[#This Row],[101 (01JUL1985 12:00:00)-Water Temperature (C)]]*OO[[#This Row],[43]]</f>
        <v>2.3301364958966246E-17</v>
      </c>
      <c r="AT521" s="10">
        <f>3/24000000*OO[[#This Row],[102 (01JUL1985 15:00:00)-Water Temperature (C)]]*OO[[#This Row],[44]]</f>
        <v>4.4880542088899992E-16</v>
      </c>
      <c r="AU521" s="10">
        <f>3/24000000*OO[[#This Row],[103 (01JUL1985 18:00:00)-Water Temperature (C)]]*OO[[#This Row],[45]]</f>
        <v>6.6996250421100006E-15</v>
      </c>
      <c r="AV521" s="10">
        <f>3/24000000*OO[[#This Row],[104 (01JUL1985 21:00:00)-Water Temperature (C)]]*OO[[#This Row],[46]]</f>
        <v>7.9418204667250006E-14</v>
      </c>
      <c r="AW521" s="10">
        <f>3/24000000*OO[[#This Row],[105 (02JUL1985 00:00:00)-Water Temperature (C)]]*OO[[#This Row],[47]]</f>
        <v>7.6308174919199996E-13</v>
      </c>
      <c r="AX521" s="10">
        <f>3/24000000*OO[[#This Row],[106 (02JUL1985 03:00:00)-Water Temperature (C)]]*OO[[#This Row],[48]]</f>
        <v>6.0503536275787509E-12</v>
      </c>
      <c r="AY521" s="10">
        <f>3/24000000*OO[[#This Row],[107 (02JUL1985 06:00:00)-Water Temperature (C)]]*OO[[#This Row],[49]]</f>
        <v>4.0422598971700001E-11</v>
      </c>
      <c r="AZ521" s="10">
        <f>3/24000000*OO[[#This Row],[108 (02JUL1985 09:00:00)-Water Temperature (C)]]*OO[[#This Row],[50]]</f>
        <v>2.321571677853E-10</v>
      </c>
      <c r="BA521" s="10">
        <f>3/24000000*OO[[#This Row],[109 (02JUL1985 12:00:00)-Water Temperature (C)]]*OO[[#This Row],[51]]</f>
        <v>1.1487215628404998E-9</v>
      </c>
      <c r="BB521" s="10">
        <f>3/24000000*OO[[#This Row],[110 (02JUL1985 15:00:00)-Water Temperature (C)]]*OO[[#This Row],[52]]</f>
        <v>4.9557436974024999E-9</v>
      </c>
      <c r="BC521" s="10">
        <f>3/24000000*OO[[#This Row],[111 (02JUL1985 18:00:00)-Water Temperature (C)]]*OO[[#This Row],[53]]</f>
        <v>1.8881259540074999E-8</v>
      </c>
      <c r="BD521" s="10">
        <f>3/24000000*OO[[#This Row],[112 (02JUL1985 21:00:00)-Water Temperature (C)]]*OO[[#This Row],[54]]</f>
        <v>6.4074023681849981E-8</v>
      </c>
      <c r="BE521" s="10">
        <f>3/24000000*OO[[#This Row],[113 (03JUL1985 00:00:00)-Water Temperature (C)]]*OO[[#This Row],[55]]</f>
        <v>1.9525596434489997E-7</v>
      </c>
      <c r="BF521" s="10">
        <f>3/24000000*OO[[#This Row],[114 (03JUL1985 03:00:00)-Water Temperature (C)]]*OO[[#This Row],[56]]</f>
        <v>5.4070473934537493E-7</v>
      </c>
      <c r="BG521" s="10">
        <f>3/24000000*OO[[#This Row],[115 (03JUL1985 06:00:00)-Water Temperature (C)]]*OO[[#This Row],[57]]</f>
        <v>1.3744324078729999E-6</v>
      </c>
      <c r="BH521" s="10">
        <f>3/24000000*OO[[#This Row],[116 (03JUL1985 09:00:00)-Water Temperature (C)]]*OO[[#This Row],[58]]</f>
        <v>3.2501546647499995E-6</v>
      </c>
      <c r="BI521" s="10">
        <f>3/24000000*OO[[#This Row],[117 (03JUL1985 12:00:00)-Water Temperature (C)]]*OO[[#This Row],[59]]</f>
        <v>7.1647391554375002E-6</v>
      </c>
      <c r="BJ521" s="10">
        <f>3/24000000*OO[[#This Row],[118 (03JUL1985 15:00:00)-Water Temperature (C)]]*OO[[#This Row],[60]]</f>
        <v>1.4762100550942498E-5</v>
      </c>
      <c r="BK521" s="10">
        <f>3/24000000*OO[[#This Row],[119 (03JUL1985 18:00:00)-Water Temperature (C)]]*OO[[#This Row],[61]]</f>
        <v>2.8594301825249995E-5</v>
      </c>
      <c r="BL521" s="10">
        <f>3/24000000*OO[[#This Row],[120 (03JUL1985 21:00:00)-Water Temperature (C)]]*OO[[#This Row],[62]]</f>
        <v>5.2151311003049996E-5</v>
      </c>
      <c r="BM521" s="10">
        <f>3/24000000*OO[[#This Row],[121 (04JUL1985 00:00:00)-Water Temperature (C)]]*OO[[#This Row],[63]]</f>
        <v>9.0113923294875013E-5</v>
      </c>
      <c r="BN521" s="10">
        <f>3/24000000*OO[[#This Row],[122 (04JUL1985 03:00:00)-Water Temperature (C)]]*OO[[#This Row],[64]]</f>
        <v>1.4867561590289999E-4</v>
      </c>
      <c r="BO521" s="10">
        <f>3/24000000*OO[[#This Row],[123 (04JUL1985 06:00:00)-Water Temperature (C)]]*OO[[#This Row],[65]]</f>
        <v>2.3552849140388751E-4</v>
      </c>
      <c r="BP521" s="10">
        <f>3/24000000*OO[[#This Row],[124 (04JUL1985 09:00:00)-Water Temperature (C)]]*OO[[#This Row],[66]]</f>
        <v>3.6077336761112497E-4</v>
      </c>
      <c r="BQ521" s="10">
        <f>3/24000000*OO[[#This Row],[125 (04JUL1985 12:00:00)-Water Temperature (C)]]*OO[[#This Row],[67]]</f>
        <v>5.3311450320624989E-4</v>
      </c>
      <c r="BR521" s="10">
        <f>3/24000000*OO[[#This Row],[126 (04JUL1985 15:00:00)-Water Temperature (C)]]*OO[[#This Row],[68]]</f>
        <v>7.633276649793749E-4</v>
      </c>
      <c r="BS521" s="10">
        <f>3/24000000*OO[[#This Row],[127 (04JUL1985 18:00:00)-Water Temperature (C)]]*OO[[#This Row],[69]]</f>
        <v>1.0581393695774997E-3</v>
      </c>
      <c r="BT521" s="10">
        <f>3/24000000*OO[[#This Row],[128 (04JUL1985 21:00:00)-Water Temperature (C)]]*OO[[#This Row],[70]]</f>
        <v>1.4254413541312501E-3</v>
      </c>
      <c r="BU521" s="10">
        <f>3/24000000*OO[[#This Row],[129 (05JUL1985 00:00:00)-Water Temperature (C)]]*OO[[#This Row],[71]]</f>
        <v>1.8734199908399995E-3</v>
      </c>
      <c r="BV521" s="10">
        <f>3/24000000*OO[[#This Row],[130 (05JUL1985 03:00:00)-Water Temperature (C)]]*OO[[#This Row],[72]]</f>
        <v>2.407661490192E-3</v>
      </c>
      <c r="BW521" s="10">
        <f>3/24000000*OO[[#This Row],[131 (05JUL1985 06:00:00)-Water Temperature (C)]]*OO[[#This Row],[73]]</f>
        <v>3.03233360626375E-3</v>
      </c>
      <c r="BX521" s="10">
        <f>3/24000000*OO[[#This Row],[132 (05JUL1985 09:00:00)-Water Temperature (C)]]*OO[[#This Row],[74]]</f>
        <v>3.7668873923850004E-3</v>
      </c>
      <c r="BY521" s="10">
        <f>3/24000000*OO[[#This Row],[133 (05JUL1985 12:00:00)-Water Temperature (C)]]*OO[[#This Row],[75]]</f>
        <v>4.5917624270399989E-3</v>
      </c>
      <c r="BZ521" s="10">
        <f>3/24000000*OO[[#This Row],[134 (05JUL1985 15:00:00)-Water Temperature (C)]]*OO[[#This Row],[76]]</f>
        <v>5.5157170323000002E-3</v>
      </c>
      <c r="CA521" s="10">
        <f>3/24000000*OO[[#This Row],[135 (05JUL1985 18:00:00)-Water Temperature (C)]]*OO[[#This Row],[77]]</f>
        <v>6.533667808373749E-3</v>
      </c>
      <c r="CB521" s="10">
        <f>3/24000000*OO[[#This Row],[136 (05JUL1985 21:00:00)-Water Temperature (C)]]*OO[[#This Row],[78]]</f>
        <v>7.6220883004400001E-3</v>
      </c>
      <c r="CC521" s="10">
        <f>3/24000000*OO[[#This Row],[137 (06JUL1985 00:00:00)-Water Temperature (C)]]*OO[[#This Row],[79]]</f>
        <v>8.7621736093449996E-3</v>
      </c>
      <c r="CD521" s="10">
        <f>3/24000000*OO[[#This Row],[138 (06JUL1985 03:00:00)-Water Temperature (C)]]*OO[[#This Row],[80]]</f>
        <v>9.9600482794800008E-3</v>
      </c>
      <c r="CE521" s="10">
        <f>3/24000000*OO[[#This Row],[139 (06JUL1985 06:00:00)-Water Temperature (C)]]*OO[[#This Row],[81]]</f>
        <v>1.1236657815043748E-2</v>
      </c>
      <c r="CF521" s="10">
        <f>3/24000000*OO[[#This Row],[140 (06JUL1985 09:00:00)-Water Temperature (C)]]*OO[[#This Row],[82]]</f>
        <v>1.2658249892193748E-2</v>
      </c>
      <c r="CG521" s="10">
        <f>3/24000000*OO[[#This Row],[141 (06JUL1985 12:00:00)-Water Temperature (C)]]*OO[[#This Row],[83]]</f>
        <v>1.4133700021860001E-2</v>
      </c>
      <c r="CH521" s="10">
        <f>3/24000000*OO[[#This Row],[142 (06JUL1985 15:00:00)-Water Temperature (C)]]*OO[[#This Row],[84]]</f>
        <v>1.5652514519864998E-2</v>
      </c>
      <c r="CI521" s="10">
        <f>3/24000000*OO[[#This Row],[143 (06JUL1985 18:00:00)-Water Temperature (C)]]*OO[[#This Row],[85]]</f>
        <v>1.72228103742375E-2</v>
      </c>
      <c r="CJ521" s="10">
        <f>3/24000000*OO[[#This Row],[144 (06JUL1985 21:00:00)-Water Temperature (C)]]*OO[[#This Row],[86]]</f>
        <v>1.874175065886375E-2</v>
      </c>
      <c r="CK521" s="10">
        <f>3/24000000*OO[[#This Row],[145 (07JUL1985 00:00:00)-Water Temperature (C)]]*OO[[#This Row],[87]]</f>
        <v>2.0174018607781247E-2</v>
      </c>
      <c r="CL521" s="10">
        <f>3/24000000*OO[[#This Row],[146 (07JUL1985 03:00:00)-Water Temperature (C)]]*OO[[#This Row],[88]]</f>
        <v>2.1605539282931251E-2</v>
      </c>
      <c r="CM521" s="10">
        <f>3/24000000*OO[[#This Row],[147 (07JUL1985 06:00:00)-Water Temperature (C)]]*OO[[#This Row],[89]]</f>
        <v>2.3049337186747499E-2</v>
      </c>
      <c r="CN521" s="10">
        <f>3/24000000*OO[[#This Row],[148 (07JUL1985 09:00:00)-Water Temperature (C)]]*OO[[#This Row],[90]]</f>
        <v>2.464578831035125E-2</v>
      </c>
      <c r="CO521" s="10">
        <f>3/24000000*OO[[#This Row],[149 (07JUL1985 12:00:00)-Water Temperature (C)]]*OO[[#This Row],[91]]</f>
        <v>2.6278947336232501E-2</v>
      </c>
      <c r="CP521" s="10">
        <f>3/24000000*OO[[#This Row],[150 (07JUL1985 15:00:00)-Water Temperature (C)]]*OO[[#This Row],[92]]</f>
        <v>2.7876363474405003E-2</v>
      </c>
      <c r="CQ521" s="10">
        <f>3/24000000*OO[[#This Row],[151 (07JUL1985 18:00:00)-Water Temperature (C)]]*OO[[#This Row],[93]]</f>
        <v>2.9445667138705004E-2</v>
      </c>
      <c r="CR521" s="10">
        <f>3/24000000*OO[[#This Row],[152 (07JUL1985 21:00:00)-Water Temperature (C)]]*OO[[#This Row],[94]]</f>
        <v>3.0844592459599997E-2</v>
      </c>
      <c r="CS521" s="10">
        <f>3/24000000*OO[[#This Row],[153 (08JUL1985 00:00:00)-Water Temperature (C)]]*OO[[#This Row],[95]]</f>
        <v>3.2107258593987498E-2</v>
      </c>
      <c r="CT521" s="10">
        <f>3/24000000*OO[[#This Row],[154 (08JUL1985 03:00:00)-Water Temperature (C)]]*OO[[#This Row],[96]]</f>
        <v>3.3318545744399998E-2</v>
      </c>
      <c r="CU521" s="10">
        <f>3/24000000*OO[[#This Row],[155 (08JUL1985 06:00:00)-Water Temperature (C)]]*OO[[#This Row],[97]]</f>
        <v>3.4509190577312499E-2</v>
      </c>
      <c r="CV521" s="10">
        <f>3/24000000*OO[[#This Row],[156 (08JUL1985 09:00:00)-Water Temperature (C)]]*OO[[#This Row],[98]]</f>
        <v>3.5690326706499999E-2</v>
      </c>
      <c r="CW521" s="10">
        <f>3/24000000*OO[[#This Row],[157 (08JUL1985 12:00:00)-Water Temperature (C)]]*OO[[#This Row],[99]]</f>
        <v>3.6970528989987504E-2</v>
      </c>
    </row>
    <row r="522" spans="1:101" x14ac:dyDescent="0.35">
      <c r="A522" t="s">
        <v>529</v>
      </c>
      <c r="B522">
        <v>795.98519999999996</v>
      </c>
      <c r="C522" s="10">
        <f>3/24*OO[[#This Row],[59 (26JUN1985 06:00:00)-Water Temperature (C)]]*OO[[#This Row],[1]]/SUM(OO[1])</f>
        <v>0</v>
      </c>
      <c r="D522" s="10">
        <f>3/24*OO[[#This Row],[60 (26JUN1985 09:00:00)-Water Temperature (C)]]*OO[[#This Row],[2]]/SUM(OO[2])</f>
        <v>0</v>
      </c>
      <c r="E522" s="10">
        <f>3/24*OO[[#This Row],[61 (26JUN1985 12:00:00)-Water Temperature (C)]]*OO[[#This Row],[3]]/SUM(OO[3])</f>
        <v>0</v>
      </c>
      <c r="F522" s="10">
        <f>3/24*OO[[#This Row],[62 (26JUN1985 15:00:00)-Water Temperature (C)]]*OO[[#This Row],[4]]/SUM(OO[4])</f>
        <v>0</v>
      </c>
      <c r="G522" s="10">
        <f>3/24*OO[[#This Row],[63 (26JUN1985 18:00:00)-Water Temperature (C)]]*OO[[#This Row],[5]]/SUM(OO[5])</f>
        <v>0</v>
      </c>
      <c r="H522" s="10">
        <f>3/24*OO[[#This Row],[64 (26JUN1985 21:00:00)-Water Temperature (C)]]*OO[[#This Row],[6]]/SUM(OO[6])</f>
        <v>0</v>
      </c>
      <c r="I522" s="10">
        <f>3/24*OO[[#This Row],[65 (27JUN1985 00:00:00)-Water Temperature (C)]]*OO[[#This Row],[7]]/SUM(OO[7])</f>
        <v>0</v>
      </c>
      <c r="J522" s="10">
        <f>3/24*OO[[#This Row],[66 (27JUN1985 03:00:00)-Water Temperature (C)]]*OO[[#This Row],[8]]/SUM(OO[8])</f>
        <v>0</v>
      </c>
      <c r="K522" s="10">
        <f>3/24*OO[[#This Row],[67 (27JUN1985 06:00:00)-Water Temperature (C)]]*OO[[#This Row],[9]]/SUM(OO[9])</f>
        <v>0</v>
      </c>
      <c r="L522" s="10">
        <f>3/24*OO[[#This Row],[68 (27JUN1985 09:00:00)-Water Temperature (C)]]*OO[[#This Row],[10]]/SUM(OO[10])</f>
        <v>0</v>
      </c>
      <c r="M522" s="10">
        <f>3/24*OO[[#This Row],[69 (27JUN1985 12:00:00)-Water Temperature (C)]]*OO[[#This Row],[11]]/SUM(OO[11])</f>
        <v>0</v>
      </c>
      <c r="N522" s="10">
        <f>3/24*OO[[#This Row],[70 (27JUN1985 15:00:00)-Water Temperature (C)]]*OO[[#This Row],[12]]/SUM(OO[12])</f>
        <v>0</v>
      </c>
      <c r="O522" s="10">
        <f>3/24*OO[[#This Row],[71 (27JUN1985 18:00:00)-Water Temperature (C)]]*OO[[#This Row],[13]]/SUM(OO[13])</f>
        <v>0</v>
      </c>
      <c r="P522" s="10">
        <f>3/24*OO[[#This Row],[72 (27JUN1985 21:00:00)-Water Temperature (C)]]*OO[[#This Row],[14]]/SUM(OO[14])</f>
        <v>0</v>
      </c>
      <c r="Q522" s="10">
        <f>3/24*OO[[#This Row],[73 (28JUN1985 00:00:00)-Water Temperature (C)]]*OO[[#This Row],[15]]/SUM(OO[15])</f>
        <v>0</v>
      </c>
      <c r="R522" s="10">
        <f>3/24*OO[[#This Row],[74 (28JUN1985 03:00:00)-Water Temperature (C)]]*OO[[#This Row],[16]]/SUM(OO[16])</f>
        <v>0</v>
      </c>
      <c r="S522" s="10">
        <f>3/24*OO[[#This Row],[75 (28JUN1985 06:00:00)-Water Temperature (C)]]*OO[[#This Row],[17]]/SUM(OO[17])</f>
        <v>0</v>
      </c>
      <c r="T522" s="10">
        <f>3/24*OO[[#This Row],[76 (28JUN1985 09:00:00)-Water Temperature (C)]]*OO[[#This Row],[18]]/SUM(OO[18])</f>
        <v>0</v>
      </c>
      <c r="U522" s="10">
        <f>3/24*OO[[#This Row],[77 (28JUN1985 12:00:00)-Water Temperature (C)]]*OO[[#This Row],[19]]/SUM(OO[19])</f>
        <v>0</v>
      </c>
      <c r="V522" s="10">
        <f>3/24000000*OO[[#This Row],[78 (28JUN1985 15:00:00)-Water Temperature (C)]]*OO[[#This Row],[20]]</f>
        <v>0</v>
      </c>
      <c r="W522" s="10">
        <f>3/24000000*OO[[#This Row],[79 (28JUN1985 18:00:00)-Water Temperature (C)]]*OO[[#This Row],[21]]</f>
        <v>0</v>
      </c>
      <c r="X522" s="10">
        <f>3/24000000*OO[[#This Row],[80 (28JUN1985 21:00:00)-Water Temperature (C)]]*OO[[#This Row],[22]]</f>
        <v>0</v>
      </c>
      <c r="Y522" s="10">
        <f>3/24000000*OO[[#This Row],[81 (29JUN1985 00:00:00)-Water Temperature (C)]]*OO[[#This Row],[23]]</f>
        <v>0</v>
      </c>
      <c r="Z522" s="10">
        <f>3/24000000*OO[[#This Row],[82 (29JUN1985 03:00:00)-Water Temperature (C)]]*OO[[#This Row],[24]]</f>
        <v>0</v>
      </c>
      <c r="AA522" s="10">
        <f>3/24000000*OO[[#This Row],[83 (29JUN1985 06:00:00)-Water Temperature (C)]]*OO[[#This Row],[25]]</f>
        <v>0</v>
      </c>
      <c r="AB522" s="10">
        <f>3/24000000*OO[[#This Row],[84 (29JUN1985 09:00:00)-Water Temperature (C)]]*OO[[#This Row],[26]]</f>
        <v>0</v>
      </c>
      <c r="AC522" s="10">
        <f>3/24000000*OO[[#This Row],[85 (29JUN1985 12:00:00)-Water Temperature (C)]]*OO[[#This Row],[27]]</f>
        <v>0</v>
      </c>
      <c r="AD522" s="10">
        <f>3/24000000*OO[[#This Row],[86 (29JUN1985 15:00:00)-Water Temperature (C)]]*OO[[#This Row],[28]]</f>
        <v>0</v>
      </c>
      <c r="AE522" s="10">
        <f>3/24000000*OO[[#This Row],[88 (29JUN1985 21:00:00)-Water Temperature (C)]]*OO[[#This Row],[30]]</f>
        <v>0</v>
      </c>
      <c r="AF522" s="10">
        <f>3/24000000*OO[[#This Row],[88 (29JUN1985 21:00:00)-Water Temperature (C)]]*OO[[#This Row],[30]]</f>
        <v>0</v>
      </c>
      <c r="AG522" s="10">
        <f>3/24000000*OO[[#This Row],[89 (30JUN1985 00:00:00)-Water Temperature (C)]]*OO[[#This Row],[31]]</f>
        <v>0</v>
      </c>
      <c r="AH522" s="10">
        <f>3/24000000*OO[[#This Row],[90 (30JUN1985 03:00:00)-Water Temperature (C)]]*OO[[#This Row],[32]]</f>
        <v>0</v>
      </c>
      <c r="AI522" s="10">
        <f>3/24000000*OO[[#This Row],[91 (30JUN1985 06:00:00)-Water Temperature (C)]]*OO[[#This Row],[33]]</f>
        <v>2.2959532129585001E-40</v>
      </c>
      <c r="AJ522" s="10">
        <f>3/24000000*OO[[#This Row],[92 (30JUN1985 09:00:00)-Water Temperature (C)]]*OO[[#This Row],[34]]</f>
        <v>6.7474883027999993E-37</v>
      </c>
      <c r="AK522" s="10">
        <f>3/24000000*OO[[#This Row],[93 (30JUN1985 12:00:00)-Water Temperature (C)]]*OO[[#This Row],[35]]</f>
        <v>8.3258948359037501E-34</v>
      </c>
      <c r="AL522" s="10">
        <f>3/24000000*OO[[#This Row],[94 (30JUN1985 15:00:00)-Water Temperature (C)]]*OO[[#This Row],[36]]</f>
        <v>4.9217932614899993E-31</v>
      </c>
      <c r="AM522" s="10">
        <f>3/24000000*OO[[#This Row],[95 (30JUN1985 18:00:00)-Water Temperature (C)]]*OO[[#This Row],[37]]</f>
        <v>1.5495587309474999E-28</v>
      </c>
      <c r="AN522" s="10">
        <f>3/24000000*OO[[#This Row],[96 (30JUN1985 21:00:00)-Water Temperature (C)]]*OO[[#This Row],[38]]</f>
        <v>2.8135115298862503E-26</v>
      </c>
      <c r="AO522" s="10">
        <f>3/24000000*OO[[#This Row],[97 (01JUL1985 00:00:00)-Water Temperature (C)]]*OO[[#This Row],[39]]</f>
        <v>3.1475550375675003E-24</v>
      </c>
      <c r="AP522" s="10">
        <f>3/24000000*OO[[#This Row],[98 (01JUL1985 03:00:00)-Water Temperature (C)]]*OO[[#This Row],[40]]</f>
        <v>2.2919706343799998E-22</v>
      </c>
      <c r="AQ522" s="10">
        <f>3/24000000*OO[[#This Row],[99 (01JUL1985 06:00:00)-Water Temperature (C)]]*OO[[#This Row],[41]]</f>
        <v>1.145572876112625E-20</v>
      </c>
      <c r="AR522" s="10">
        <f>3/24000000*OO[[#This Row],[100 (01JUL1985 09:00:00)-Water Temperature (C)]]*OO[[#This Row],[42]]</f>
        <v>4.1121878560799996E-19</v>
      </c>
      <c r="AS522" s="10">
        <f>3/24000000*OO[[#This Row],[101 (01JUL1985 12:00:00)-Water Temperature (C)]]*OO[[#This Row],[43]]</f>
        <v>1.0833346297199998E-17</v>
      </c>
      <c r="AT522" s="10">
        <f>3/24000000*OO[[#This Row],[102 (01JUL1985 15:00:00)-Water Temperature (C)]]*OO[[#This Row],[44]]</f>
        <v>2.1540541348889998E-16</v>
      </c>
      <c r="AU522" s="10">
        <f>3/24000000*OO[[#This Row],[103 (01JUL1985 18:00:00)-Water Temperature (C)]]*OO[[#This Row],[45]]</f>
        <v>3.3146325175837501E-15</v>
      </c>
      <c r="AV522" s="10">
        <f>3/24000000*OO[[#This Row],[104 (01JUL1985 21:00:00)-Water Temperature (C)]]*OO[[#This Row],[46]]</f>
        <v>4.0447218270124998E-14</v>
      </c>
      <c r="AW522" s="10">
        <f>3/24000000*OO[[#This Row],[105 (02JUL1985 00:00:00)-Water Temperature (C)]]*OO[[#This Row],[47]]</f>
        <v>3.9955188532350008E-13</v>
      </c>
      <c r="AX522" s="10">
        <f>3/24000000*OO[[#This Row],[106 (02JUL1985 03:00:00)-Water Temperature (C)]]*OO[[#This Row],[48]]</f>
        <v>3.2529056530799998E-12</v>
      </c>
      <c r="AY522" s="10">
        <f>3/24000000*OO[[#This Row],[107 (02JUL1985 06:00:00)-Water Temperature (C)]]*OO[[#This Row],[49]]</f>
        <v>2.2292462794574999E-11</v>
      </c>
      <c r="AZ522" s="10">
        <f>3/24000000*OO[[#This Row],[108 (02JUL1985 09:00:00)-Water Temperature (C)]]*OO[[#This Row],[50]]</f>
        <v>1.3117360933524998E-10</v>
      </c>
      <c r="BA522" s="10">
        <f>3/24000000*OO[[#This Row],[109 (02JUL1985 12:00:00)-Water Temperature (C)]]*OO[[#This Row],[51]]</f>
        <v>6.6415778250712482E-10</v>
      </c>
      <c r="BB522" s="10">
        <f>3/24000000*OO[[#This Row],[110 (02JUL1985 15:00:00)-Water Temperature (C)]]*OO[[#This Row],[52]]</f>
        <v>2.9284897184025001E-9</v>
      </c>
      <c r="BC522" s="10">
        <f>3/24000000*OO[[#This Row],[111 (02JUL1985 18:00:00)-Water Temperature (C)]]*OO[[#This Row],[53]]</f>
        <v>1.1391913038960001E-8</v>
      </c>
      <c r="BD522" s="10">
        <f>3/24000000*OO[[#This Row],[112 (02JUL1985 21:00:00)-Water Temperature (C)]]*OO[[#This Row],[54]]</f>
        <v>3.9434900279999999E-8</v>
      </c>
      <c r="BE522" s="10">
        <f>3/24000000*OO[[#This Row],[113 (03JUL1985 00:00:00)-Water Temperature (C)]]*OO[[#This Row],[55]]</f>
        <v>1.2247926896309998E-7</v>
      </c>
      <c r="BF522" s="10">
        <f>3/24000000*OO[[#This Row],[114 (03JUL1985 03:00:00)-Water Temperature (C)]]*OO[[#This Row],[56]]</f>
        <v>3.4538572991437499E-7</v>
      </c>
      <c r="BG522" s="10">
        <f>3/24000000*OO[[#This Row],[115 (03JUL1985 06:00:00)-Water Temperature (C)]]*OO[[#This Row],[57]]</f>
        <v>8.9330870536874988E-7</v>
      </c>
      <c r="BH522" s="10">
        <f>3/24000000*OO[[#This Row],[116 (03JUL1985 09:00:00)-Water Temperature (C)]]*OO[[#This Row],[58]]</f>
        <v>2.1475775975771246E-6</v>
      </c>
      <c r="BI522" s="10">
        <f>3/24000000*OO[[#This Row],[117 (03JUL1985 12:00:00)-Water Temperature (C)]]*OO[[#This Row],[59]]</f>
        <v>4.8086699137999987E-6</v>
      </c>
      <c r="BJ522" s="10">
        <f>3/24000000*OO[[#This Row],[118 (03JUL1985 15:00:00)-Water Temperature (C)]]*OO[[#This Row],[60]]</f>
        <v>1.0055404968525E-5</v>
      </c>
      <c r="BK522" s="10">
        <f>3/24000000*OO[[#This Row],[119 (03JUL1985 18:00:00)-Water Temperature (C)]]*OO[[#This Row],[61]]</f>
        <v>1.9753388949325E-5</v>
      </c>
      <c r="BL522" s="10">
        <f>3/24000000*OO[[#This Row],[120 (03JUL1985 21:00:00)-Water Temperature (C)]]*OO[[#This Row],[62]]</f>
        <v>3.6512291376374999E-5</v>
      </c>
      <c r="BM522" s="10">
        <f>3/24000000*OO[[#This Row],[121 (04JUL1985 00:00:00)-Water Temperature (C)]]*OO[[#This Row],[63]]</f>
        <v>6.3905208266812493E-5</v>
      </c>
      <c r="BN522" s="10">
        <f>3/24000000*OO[[#This Row],[122 (04JUL1985 03:00:00)-Water Temperature (C)]]*OO[[#This Row],[64]]</f>
        <v>1.0673118098322498E-4</v>
      </c>
      <c r="BO522" s="10">
        <f>3/24000000*OO[[#This Row],[123 (04JUL1985 06:00:00)-Water Temperature (C)]]*OO[[#This Row],[65]]</f>
        <v>1.7106688841699998E-4</v>
      </c>
      <c r="BP522" s="10">
        <f>3/24000000*OO[[#This Row],[124 (04JUL1985 09:00:00)-Water Temperature (C)]]*OO[[#This Row],[66]]</f>
        <v>2.6495801726542502E-4</v>
      </c>
      <c r="BQ522" s="10">
        <f>3/24000000*OO[[#This Row],[125 (04JUL1985 12:00:00)-Water Temperature (C)]]*OO[[#This Row],[67]]</f>
        <v>3.9564034594425003E-4</v>
      </c>
      <c r="BR522" s="10">
        <f>3/24000000*OO[[#This Row],[126 (04JUL1985 15:00:00)-Water Temperature (C)]]*OO[[#This Row],[68]]</f>
        <v>5.7213683946787499E-4</v>
      </c>
      <c r="BS522" s="10">
        <f>3/24000000*OO[[#This Row],[127 (04JUL1985 18:00:00)-Water Temperature (C)]]*OO[[#This Row],[69]]</f>
        <v>8.0059989203999996E-4</v>
      </c>
      <c r="BT522" s="10">
        <f>3/24000000*OO[[#This Row],[128 (04JUL1985 21:00:00)-Water Temperature (C)]]*OO[[#This Row],[70]]</f>
        <v>1.088232575155E-3</v>
      </c>
      <c r="BU522" s="10">
        <f>3/24000000*OO[[#This Row],[129 (05JUL1985 00:00:00)-Water Temperature (C)]]*OO[[#This Row],[71]]</f>
        <v>1.4425102265533749E-3</v>
      </c>
      <c r="BV522" s="10">
        <f>3/24000000*OO[[#This Row],[130 (05JUL1985 03:00:00)-Water Temperature (C)]]*OO[[#This Row],[72]]</f>
        <v>1.8689789492947501E-3</v>
      </c>
      <c r="BW522" s="10">
        <f>3/24000000*OO[[#This Row],[131 (05JUL1985 06:00:00)-Water Temperature (C)]]*OO[[#This Row],[73]]</f>
        <v>2.3721559847699998E-3</v>
      </c>
      <c r="BX522" s="10">
        <f>3/24000000*OO[[#This Row],[132 (05JUL1985 09:00:00)-Water Temperature (C)]]*OO[[#This Row],[74]]</f>
        <v>2.96847863786125E-3</v>
      </c>
      <c r="BY522" s="10">
        <f>3/24000000*OO[[#This Row],[133 (05JUL1985 12:00:00)-Water Temperature (C)]]*OO[[#This Row],[75]]</f>
        <v>3.6436084683749994E-3</v>
      </c>
      <c r="BZ522" s="10">
        <f>3/24000000*OO[[#This Row],[134 (05JUL1985 15:00:00)-Water Temperature (C)]]*OO[[#This Row],[76]]</f>
        <v>4.4058245804837496E-3</v>
      </c>
      <c r="CA522" s="10">
        <f>3/24000000*OO[[#This Row],[135 (05JUL1985 18:00:00)-Water Temperature (C)]]*OO[[#This Row],[77]]</f>
        <v>5.2516744539899997E-3</v>
      </c>
      <c r="CB522" s="10">
        <f>3/24000000*OO[[#This Row],[136 (05JUL1985 21:00:00)-Water Temperature (C)]]*OO[[#This Row],[78]]</f>
        <v>6.1630044133124994E-3</v>
      </c>
      <c r="CC522" s="10">
        <f>3/24000000*OO[[#This Row],[137 (06JUL1985 00:00:00)-Water Temperature (C)]]*OO[[#This Row],[79]]</f>
        <v>7.125400025099999E-3</v>
      </c>
      <c r="CD522" s="10">
        <f>3/24000000*OO[[#This Row],[138 (06JUL1985 03:00:00)-Water Temperature (C)]]*OO[[#This Row],[80]]</f>
        <v>8.1439557302674988E-3</v>
      </c>
      <c r="CE522" s="10">
        <f>3/24000000*OO[[#This Row],[139 (06JUL1985 06:00:00)-Water Temperature (C)]]*OO[[#This Row],[81]]</f>
        <v>9.2364537007874996E-3</v>
      </c>
      <c r="CF522" s="10">
        <f>3/24000000*OO[[#This Row],[140 (06JUL1985 09:00:00)-Water Temperature (C)]]*OO[[#This Row],[82]]</f>
        <v>1.0456798097025001E-2</v>
      </c>
      <c r="CG522" s="10">
        <f>3/24000000*OO[[#This Row],[141 (06JUL1985 12:00:00)-Water Temperature (C)]]*OO[[#This Row],[83]]</f>
        <v>1.1730062575879999E-2</v>
      </c>
      <c r="CH522" s="10">
        <f>3/24000000*OO[[#This Row],[142 (06JUL1985 15:00:00)-Water Temperature (C)]]*OO[[#This Row],[84]]</f>
        <v>1.3048720351818749E-2</v>
      </c>
      <c r="CI522" s="10">
        <f>3/24000000*OO[[#This Row],[143 (06JUL1985 18:00:00)-Water Temperature (C)]]*OO[[#This Row],[85]]</f>
        <v>1.4418883571780002E-2</v>
      </c>
      <c r="CJ522" s="10">
        <f>3/24000000*OO[[#This Row],[144 (06JUL1985 21:00:00)-Water Temperature (C)]]*OO[[#This Row],[86]]</f>
        <v>1.575413478061875E-2</v>
      </c>
      <c r="CK522" s="10">
        <f>3/24000000*OO[[#This Row],[145 (07JUL1985 00:00:00)-Water Temperature (C)]]*OO[[#This Row],[87]]</f>
        <v>1.7025437122931249E-2</v>
      </c>
      <c r="CL522" s="10">
        <f>3/24000000*OO[[#This Row],[146 (07JUL1985 03:00:00)-Water Temperature (C)]]*OO[[#This Row],[88]]</f>
        <v>1.8303532098249999E-2</v>
      </c>
      <c r="CM522" s="10">
        <f>3/24000000*OO[[#This Row],[147 (07JUL1985 06:00:00)-Water Temperature (C)]]*OO[[#This Row],[89]]</f>
        <v>1.9599767551617499E-2</v>
      </c>
      <c r="CN522" s="10">
        <f>3/24000000*OO[[#This Row],[148 (07JUL1985 09:00:00)-Water Temperature (C)]]*OO[[#This Row],[90]]</f>
        <v>2.1031627538824999E-2</v>
      </c>
      <c r="CO522" s="10">
        <f>3/24000000*OO[[#This Row],[149 (07JUL1985 12:00:00)-Water Temperature (C)]]*OO[[#This Row],[91]]</f>
        <v>2.2499878348077498E-2</v>
      </c>
      <c r="CP522" s="10">
        <f>3/24000000*OO[[#This Row],[150 (07JUL1985 15:00:00)-Water Temperature (C)]]*OO[[#This Row],[92]]</f>
        <v>2.3943055579570001E-2</v>
      </c>
      <c r="CQ522" s="10">
        <f>3/24000000*OO[[#This Row],[151 (07JUL1985 18:00:00)-Water Temperature (C)]]*OO[[#This Row],[93]]</f>
        <v>2.53677370889475E-2</v>
      </c>
      <c r="CR522" s="10">
        <f>3/24000000*OO[[#This Row],[152 (07JUL1985 21:00:00)-Water Temperature (C)]]*OO[[#This Row],[94]]</f>
        <v>2.6650874279403745E-2</v>
      </c>
      <c r="CS522" s="10">
        <f>3/24000000*OO[[#This Row],[153 (08JUL1985 00:00:00)-Water Temperature (C)]]*OO[[#This Row],[95]]</f>
        <v>2.7822343049673747E-2</v>
      </c>
      <c r="CT522" s="10">
        <f>3/24000000*OO[[#This Row],[154 (08JUL1985 03:00:00)-Water Temperature (C)]]*OO[[#This Row],[96]]</f>
        <v>2.8953681721500001E-2</v>
      </c>
      <c r="CU522" s="10">
        <f>3/24000000*OO[[#This Row],[155 (08JUL1985 06:00:00)-Water Temperature (C)]]*OO[[#This Row],[97]]</f>
        <v>3.0069691093625003E-2</v>
      </c>
      <c r="CV522" s="10">
        <f>3/24000000*OO[[#This Row],[156 (08JUL1985 09:00:00)-Water Temperature (C)]]*OO[[#This Row],[98]]</f>
        <v>3.1180771056374998E-2</v>
      </c>
      <c r="CW522" s="10">
        <f>3/24000000*OO[[#This Row],[157 (08JUL1985 12:00:00)-Water Temperature (C)]]*OO[[#This Row],[99]]</f>
        <v>3.2380580750849999E-2</v>
      </c>
    </row>
    <row r="523" spans="1:101" x14ac:dyDescent="0.35">
      <c r="A523" t="s">
        <v>530</v>
      </c>
      <c r="B523">
        <v>785.01239999999996</v>
      </c>
      <c r="C523" s="10">
        <f>3/24*OO[[#This Row],[59 (26JUN1985 06:00:00)-Water Temperature (C)]]*OO[[#This Row],[1]]/SUM(OO[1])</f>
        <v>0</v>
      </c>
      <c r="D523" s="10">
        <f>3/24*OO[[#This Row],[60 (26JUN1985 09:00:00)-Water Temperature (C)]]*OO[[#This Row],[2]]/SUM(OO[2])</f>
        <v>0</v>
      </c>
      <c r="E523" s="10">
        <f>3/24*OO[[#This Row],[61 (26JUN1985 12:00:00)-Water Temperature (C)]]*OO[[#This Row],[3]]/SUM(OO[3])</f>
        <v>0</v>
      </c>
      <c r="F523" s="10">
        <f>3/24*OO[[#This Row],[62 (26JUN1985 15:00:00)-Water Temperature (C)]]*OO[[#This Row],[4]]/SUM(OO[4])</f>
        <v>0</v>
      </c>
      <c r="G523" s="10">
        <f>3/24*OO[[#This Row],[63 (26JUN1985 18:00:00)-Water Temperature (C)]]*OO[[#This Row],[5]]/SUM(OO[5])</f>
        <v>0</v>
      </c>
      <c r="H523" s="10">
        <f>3/24*OO[[#This Row],[64 (26JUN1985 21:00:00)-Water Temperature (C)]]*OO[[#This Row],[6]]/SUM(OO[6])</f>
        <v>0</v>
      </c>
      <c r="I523" s="10">
        <f>3/24*OO[[#This Row],[65 (27JUN1985 00:00:00)-Water Temperature (C)]]*OO[[#This Row],[7]]/SUM(OO[7])</f>
        <v>0</v>
      </c>
      <c r="J523" s="10">
        <f>3/24*OO[[#This Row],[66 (27JUN1985 03:00:00)-Water Temperature (C)]]*OO[[#This Row],[8]]/SUM(OO[8])</f>
        <v>0</v>
      </c>
      <c r="K523" s="10">
        <f>3/24*OO[[#This Row],[67 (27JUN1985 06:00:00)-Water Temperature (C)]]*OO[[#This Row],[9]]/SUM(OO[9])</f>
        <v>0</v>
      </c>
      <c r="L523" s="10">
        <f>3/24*OO[[#This Row],[68 (27JUN1985 09:00:00)-Water Temperature (C)]]*OO[[#This Row],[10]]/SUM(OO[10])</f>
        <v>0</v>
      </c>
      <c r="M523" s="10">
        <f>3/24*OO[[#This Row],[69 (27JUN1985 12:00:00)-Water Temperature (C)]]*OO[[#This Row],[11]]/SUM(OO[11])</f>
        <v>0</v>
      </c>
      <c r="N523" s="10">
        <f>3/24*OO[[#This Row],[70 (27JUN1985 15:00:00)-Water Temperature (C)]]*OO[[#This Row],[12]]/SUM(OO[12])</f>
        <v>0</v>
      </c>
      <c r="O523" s="10">
        <f>3/24*OO[[#This Row],[71 (27JUN1985 18:00:00)-Water Temperature (C)]]*OO[[#This Row],[13]]/SUM(OO[13])</f>
        <v>0</v>
      </c>
      <c r="P523" s="10">
        <f>3/24*OO[[#This Row],[72 (27JUN1985 21:00:00)-Water Temperature (C)]]*OO[[#This Row],[14]]/SUM(OO[14])</f>
        <v>0</v>
      </c>
      <c r="Q523" s="10">
        <f>3/24*OO[[#This Row],[73 (28JUN1985 00:00:00)-Water Temperature (C)]]*OO[[#This Row],[15]]/SUM(OO[15])</f>
        <v>0</v>
      </c>
      <c r="R523" s="10">
        <f>3/24*OO[[#This Row],[74 (28JUN1985 03:00:00)-Water Temperature (C)]]*OO[[#This Row],[16]]/SUM(OO[16])</f>
        <v>0</v>
      </c>
      <c r="S523" s="10">
        <f>3/24*OO[[#This Row],[75 (28JUN1985 06:00:00)-Water Temperature (C)]]*OO[[#This Row],[17]]/SUM(OO[17])</f>
        <v>0</v>
      </c>
      <c r="T523" s="10">
        <f>3/24*OO[[#This Row],[76 (28JUN1985 09:00:00)-Water Temperature (C)]]*OO[[#This Row],[18]]/SUM(OO[18])</f>
        <v>0</v>
      </c>
      <c r="U523" s="10">
        <f>3/24*OO[[#This Row],[77 (28JUN1985 12:00:00)-Water Temperature (C)]]*OO[[#This Row],[19]]/SUM(OO[19])</f>
        <v>0</v>
      </c>
      <c r="V523" s="10">
        <f>3/24000000*OO[[#This Row],[78 (28JUN1985 15:00:00)-Water Temperature (C)]]*OO[[#This Row],[20]]</f>
        <v>0</v>
      </c>
      <c r="W523" s="10">
        <f>3/24000000*OO[[#This Row],[79 (28JUN1985 18:00:00)-Water Temperature (C)]]*OO[[#This Row],[21]]</f>
        <v>0</v>
      </c>
      <c r="X523" s="10">
        <f>3/24000000*OO[[#This Row],[80 (28JUN1985 21:00:00)-Water Temperature (C)]]*OO[[#This Row],[22]]</f>
        <v>0</v>
      </c>
      <c r="Y523" s="10">
        <f>3/24000000*OO[[#This Row],[81 (29JUN1985 00:00:00)-Water Temperature (C)]]*OO[[#This Row],[23]]</f>
        <v>0</v>
      </c>
      <c r="Z523" s="10">
        <f>3/24000000*OO[[#This Row],[82 (29JUN1985 03:00:00)-Water Temperature (C)]]*OO[[#This Row],[24]]</f>
        <v>0</v>
      </c>
      <c r="AA523" s="10">
        <f>3/24000000*OO[[#This Row],[83 (29JUN1985 06:00:00)-Water Temperature (C)]]*OO[[#This Row],[25]]</f>
        <v>0</v>
      </c>
      <c r="AB523" s="10">
        <f>3/24000000*OO[[#This Row],[84 (29JUN1985 09:00:00)-Water Temperature (C)]]*OO[[#This Row],[26]]</f>
        <v>0</v>
      </c>
      <c r="AC523" s="10">
        <f>3/24000000*OO[[#This Row],[85 (29JUN1985 12:00:00)-Water Temperature (C)]]*OO[[#This Row],[27]]</f>
        <v>0</v>
      </c>
      <c r="AD523" s="10">
        <f>3/24000000*OO[[#This Row],[86 (29JUN1985 15:00:00)-Water Temperature (C)]]*OO[[#This Row],[28]]</f>
        <v>0</v>
      </c>
      <c r="AE523" s="10">
        <f>3/24000000*OO[[#This Row],[88 (29JUN1985 21:00:00)-Water Temperature (C)]]*OO[[#This Row],[30]]</f>
        <v>0</v>
      </c>
      <c r="AF523" s="10">
        <f>3/24000000*OO[[#This Row],[88 (29JUN1985 21:00:00)-Water Temperature (C)]]*OO[[#This Row],[30]]</f>
        <v>0</v>
      </c>
      <c r="AG523" s="10">
        <f>3/24000000*OO[[#This Row],[89 (30JUN1985 00:00:00)-Water Temperature (C)]]*OO[[#This Row],[31]]</f>
        <v>0</v>
      </c>
      <c r="AH523" s="10">
        <f>3/24000000*OO[[#This Row],[90 (30JUN1985 03:00:00)-Water Temperature (C)]]*OO[[#This Row],[32]]</f>
        <v>0</v>
      </c>
      <c r="AI523" s="10">
        <f>3/24000000*OO[[#This Row],[91 (30JUN1985 06:00:00)-Water Temperature (C)]]*OO[[#This Row],[33]]</f>
        <v>6.2589357478212502E-41</v>
      </c>
      <c r="AJ523" s="10">
        <f>3/24000000*OO[[#This Row],[92 (30JUN1985 09:00:00)-Water Temperature (C)]]*OO[[#This Row],[34]]</f>
        <v>1.9711499859480003E-37</v>
      </c>
      <c r="AK523" s="10">
        <f>3/24000000*OO[[#This Row],[93 (30JUN1985 12:00:00)-Water Temperature (C)]]*OO[[#This Row],[35]]</f>
        <v>2.5866019167449996E-34</v>
      </c>
      <c r="AL523" s="10">
        <f>3/24000000*OO[[#This Row],[94 (30JUN1985 15:00:00)-Water Temperature (C)]]*OO[[#This Row],[36]]</f>
        <v>1.61592798222675E-31</v>
      </c>
      <c r="AM523" s="10">
        <f>3/24000000*OO[[#This Row],[95 (30JUN1985 18:00:00)-Water Temperature (C)]]*OO[[#This Row],[37]]</f>
        <v>5.3514347532875E-29</v>
      </c>
      <c r="AN523" s="10">
        <f>3/24000000*OO[[#This Row],[96 (30JUN1985 21:00:00)-Water Temperature (C)]]*OO[[#This Row],[38]]</f>
        <v>1.0184881679850001E-26</v>
      </c>
      <c r="AO523" s="10">
        <f>3/24000000*OO[[#This Row],[97 (01JUL1985 00:00:00)-Water Temperature (C)]]*OO[[#This Row],[39]]</f>
        <v>1.1903765378631249E-24</v>
      </c>
      <c r="AP523" s="10">
        <f>3/24000000*OO[[#This Row],[98 (01JUL1985 03:00:00)-Water Temperature (C)]]*OO[[#This Row],[40]]</f>
        <v>9.0283605124050006E-23</v>
      </c>
      <c r="AQ523" s="10">
        <f>3/24000000*OO[[#This Row],[99 (01JUL1985 06:00:00)-Water Temperature (C)]]*OO[[#This Row],[41]]</f>
        <v>4.6892451638999997E-21</v>
      </c>
      <c r="AR523" s="10">
        <f>3/24000000*OO[[#This Row],[100 (01JUL1985 09:00:00)-Water Temperature (C)]]*OO[[#This Row],[42]]</f>
        <v>1.74477484399125E-19</v>
      </c>
      <c r="AS523" s="10">
        <f>3/24000000*OO[[#This Row],[101 (01JUL1985 12:00:00)-Water Temperature (C)]]*OO[[#This Row],[43]]</f>
        <v>4.7535078370124994E-18</v>
      </c>
      <c r="AT523" s="10">
        <f>3/24000000*OO[[#This Row],[102 (01JUL1985 15:00:00)-Water Temperature (C)]]*OO[[#This Row],[44]]</f>
        <v>9.7568779754925E-17</v>
      </c>
      <c r="AU523" s="10">
        <f>3/24000000*OO[[#This Row],[103 (01JUL1985 18:00:00)-Water Temperature (C)]]*OO[[#This Row],[45]]</f>
        <v>1.5476962148199999E-15</v>
      </c>
      <c r="AV523" s="10">
        <f>3/24000000*OO[[#This Row],[104 (01JUL1985 21:00:00)-Water Temperature (C)]]*OO[[#This Row],[46]]</f>
        <v>1.94421281756825E-14</v>
      </c>
      <c r="AW523" s="10">
        <f>3/24000000*OO[[#This Row],[105 (02JUL1985 00:00:00)-Water Temperature (C)]]*OO[[#This Row],[47]]</f>
        <v>1.974594984572875E-13</v>
      </c>
      <c r="AX523" s="10">
        <f>3/24000000*OO[[#This Row],[106 (02JUL1985 03:00:00)-Water Temperature (C)]]*OO[[#This Row],[48]]</f>
        <v>1.6507194285195E-12</v>
      </c>
      <c r="AY523" s="10">
        <f>3/24000000*OO[[#This Row],[107 (02JUL1985 06:00:00)-Water Temperature (C)]]*OO[[#This Row],[49]]</f>
        <v>1.1605728802886249E-11</v>
      </c>
      <c r="AZ523" s="10">
        <f>3/24000000*OO[[#This Row],[108 (02JUL1985 09:00:00)-Water Temperature (C)]]*OO[[#This Row],[50]]</f>
        <v>6.9972277826687491E-11</v>
      </c>
      <c r="BA523" s="10">
        <f>3/24000000*OO[[#This Row],[109 (02JUL1985 12:00:00)-Water Temperature (C)]]*OO[[#This Row],[51]]</f>
        <v>3.6253679507962499E-10</v>
      </c>
      <c r="BB523" s="10">
        <f>3/24000000*OO[[#This Row],[110 (02JUL1985 15:00:00)-Water Temperature (C)]]*OO[[#This Row],[52]]</f>
        <v>1.6338912008719997E-9</v>
      </c>
      <c r="BC523" s="10">
        <f>3/24000000*OO[[#This Row],[111 (02JUL1985 18:00:00)-Water Temperature (C)]]*OO[[#This Row],[53]]</f>
        <v>6.4901352717612506E-9</v>
      </c>
      <c r="BD523" s="10">
        <f>3/24000000*OO[[#This Row],[112 (02JUL1985 21:00:00)-Water Temperature (C)]]*OO[[#This Row],[54]]</f>
        <v>2.2920775650805002E-8</v>
      </c>
      <c r="BE523" s="10">
        <f>3/24000000*OO[[#This Row],[113 (03JUL1985 00:00:00)-Water Temperature (C)]]*OO[[#This Row],[55]]</f>
        <v>7.2570048366199987E-8</v>
      </c>
      <c r="BF523" s="10">
        <f>3/24000000*OO[[#This Row],[114 (03JUL1985 03:00:00)-Water Temperature (C)]]*OO[[#This Row],[56]]</f>
        <v>2.0844191976824999E-7</v>
      </c>
      <c r="BG523" s="10">
        <f>3/24000000*OO[[#This Row],[115 (03JUL1985 06:00:00)-Water Temperature (C)]]*OO[[#This Row],[57]]</f>
        <v>5.4871802535549993E-7</v>
      </c>
      <c r="BH523" s="10">
        <f>3/24000000*OO[[#This Row],[116 (03JUL1985 09:00:00)-Water Temperature (C)]]*OO[[#This Row],[58]]</f>
        <v>1.3415591879287499E-6</v>
      </c>
      <c r="BI523" s="10">
        <f>3/24000000*OO[[#This Row],[117 (03JUL1985 12:00:00)-Water Temperature (C)]]*OO[[#This Row],[59]]</f>
        <v>3.0521443192012498E-6</v>
      </c>
      <c r="BJ523" s="10">
        <f>3/24000000*OO[[#This Row],[118 (03JUL1985 15:00:00)-Water Temperature (C)]]*OO[[#This Row],[60]]</f>
        <v>6.4797261412012498E-6</v>
      </c>
      <c r="BK523" s="10">
        <f>3/24000000*OO[[#This Row],[119 (03JUL1985 18:00:00)-Water Temperature (C)]]*OO[[#This Row],[61]]</f>
        <v>1.2914609809339998E-5</v>
      </c>
      <c r="BL523" s="10">
        <f>3/24000000*OO[[#This Row],[120 (03JUL1985 21:00:00)-Water Temperature (C)]]*OO[[#This Row],[62]]</f>
        <v>2.4203171495579997E-5</v>
      </c>
      <c r="BM523" s="10">
        <f>3/24000000*OO[[#This Row],[121 (04JUL1985 00:00:00)-Water Temperature (C)]]*OO[[#This Row],[63]]</f>
        <v>4.292905493318749E-5</v>
      </c>
      <c r="BN523" s="10">
        <f>3/24000000*OO[[#This Row],[122 (04JUL1985 03:00:00)-Water Temperature (C)]]*OO[[#This Row],[64]]</f>
        <v>7.2618318056149995E-5</v>
      </c>
      <c r="BO523" s="10">
        <f>3/24000000*OO[[#This Row],[123 (04JUL1985 06:00:00)-Water Temperature (C)]]*OO[[#This Row],[65]]</f>
        <v>1.1782917285562498E-4</v>
      </c>
      <c r="BP523" s="10">
        <f>3/24000000*OO[[#This Row],[124 (04JUL1985 09:00:00)-Water Temperature (C)]]*OO[[#This Row],[66]]</f>
        <v>1.846503761208625E-4</v>
      </c>
      <c r="BQ523" s="10">
        <f>3/24000000*OO[[#This Row],[125 (04JUL1985 12:00:00)-Water Temperature (C)]]*OO[[#This Row],[67]]</f>
        <v>2.7877921701628748E-4</v>
      </c>
      <c r="BR523" s="10">
        <f>3/24000000*OO[[#This Row],[126 (04JUL1985 15:00:00)-Water Temperature (C)]]*OO[[#This Row],[68]]</f>
        <v>4.0741045119937493E-4</v>
      </c>
      <c r="BS523" s="10">
        <f>3/24000000*OO[[#This Row],[127 (04JUL1985 18:00:00)-Water Temperature (C)]]*OO[[#This Row],[69]]</f>
        <v>5.75834308674125E-4</v>
      </c>
      <c r="BT523" s="10">
        <f>3/24000000*OO[[#This Row],[128 (04JUL1985 21:00:00)-Water Temperature (C)]]*OO[[#This Row],[70]]</f>
        <v>7.9029574313849995E-4</v>
      </c>
      <c r="BU523" s="10">
        <f>3/24000000*OO[[#This Row],[129 (05JUL1985 00:00:00)-Water Temperature (C)]]*OO[[#This Row],[71]]</f>
        <v>1.0572746601828749E-3</v>
      </c>
      <c r="BV523" s="10">
        <f>3/24000000*OO[[#This Row],[130 (05JUL1985 03:00:00)-Water Temperature (C)]]*OO[[#This Row],[72]]</f>
        <v>1.3819493830995002E-3</v>
      </c>
      <c r="BW523" s="10">
        <f>3/24000000*OO[[#This Row],[131 (05JUL1985 06:00:00)-Water Temperature (C)]]*OO[[#This Row],[73]]</f>
        <v>1.7688066717249998E-3</v>
      </c>
      <c r="BX523" s="10">
        <f>3/24000000*OO[[#This Row],[132 (05JUL1985 09:00:00)-Water Temperature (C)]]*OO[[#This Row],[74]]</f>
        <v>2.2313333790429995E-3</v>
      </c>
      <c r="BY523" s="10">
        <f>3/24000000*OO[[#This Row],[133 (05JUL1985 12:00:00)-Water Temperature (C)]]*OO[[#This Row],[75]]</f>
        <v>2.7595833841199996E-3</v>
      </c>
      <c r="BZ523" s="10">
        <f>3/24000000*OO[[#This Row],[134 (05JUL1985 15:00:00)-Water Temperature (C)]]*OO[[#This Row],[76]]</f>
        <v>3.3613228670549993E-3</v>
      </c>
      <c r="CA523" s="10">
        <f>3/24000000*OO[[#This Row],[135 (05JUL1985 18:00:00)-Water Temperature (C)]]*OO[[#This Row],[77]]</f>
        <v>4.0344513903549997E-3</v>
      </c>
      <c r="CB523" s="10">
        <f>3/24000000*OO[[#This Row],[136 (05JUL1985 21:00:00)-Water Temperature (C)]]*OO[[#This Row],[78]]</f>
        <v>4.76575745643375E-3</v>
      </c>
      <c r="CC523" s="10">
        <f>3/24000000*OO[[#This Row],[137 (06JUL1985 00:00:00)-Water Temperature (C)]]*OO[[#This Row],[79]]</f>
        <v>5.5451056736812495E-3</v>
      </c>
      <c r="CD523" s="10">
        <f>3/24000000*OO[[#This Row],[138 (06JUL1985 03:00:00)-Water Temperature (C)]]*OO[[#This Row],[80]]</f>
        <v>6.3767511468800003E-3</v>
      </c>
      <c r="CE523" s="10">
        <f>3/24000000*OO[[#This Row],[139 (06JUL1985 06:00:00)-Water Temperature (C)]]*OO[[#This Row],[81]]</f>
        <v>7.2753655230849996E-3</v>
      </c>
      <c r="CF523" s="10">
        <f>3/24000000*OO[[#This Row],[140 (06JUL1985 09:00:00)-Water Temperature (C)]]*OO[[#This Row],[82]]</f>
        <v>8.282984877764998E-3</v>
      </c>
      <c r="CG523" s="10">
        <f>3/24000000*OO[[#This Row],[141 (06JUL1985 12:00:00)-Water Temperature (C)]]*OO[[#This Row],[83]]</f>
        <v>9.3401733179999998E-3</v>
      </c>
      <c r="CH523" s="10">
        <f>3/24000000*OO[[#This Row],[142 (06JUL1985 15:00:00)-Water Temperature (C)]]*OO[[#This Row],[84]]</f>
        <v>1.0443020275102499E-2</v>
      </c>
      <c r="CI523" s="10">
        <f>3/24000000*OO[[#This Row],[143 (06JUL1985 18:00:00)-Water Temperature (C)]]*OO[[#This Row],[85]]</f>
        <v>1.159536072444E-2</v>
      </c>
      <c r="CJ523" s="10">
        <f>3/24000000*OO[[#This Row],[144 (06JUL1985 21:00:00)-Water Temperature (C)]]*OO[[#This Row],[86]]</f>
        <v>1.272710753094E-2</v>
      </c>
      <c r="CK523" s="10">
        <f>3/24000000*OO[[#This Row],[145 (07JUL1985 00:00:00)-Water Temperature (C)]]*OO[[#This Row],[87]]</f>
        <v>1.381645950403E-2</v>
      </c>
      <c r="CL523" s="10">
        <f>3/24000000*OO[[#This Row],[146 (07JUL1985 03:00:00)-Water Temperature (C)]]*OO[[#This Row],[88]]</f>
        <v>1.49187432925E-2</v>
      </c>
      <c r="CM523" s="10">
        <f>3/24000000*OO[[#This Row],[147 (07JUL1985 06:00:00)-Water Temperature (C)]]*OO[[#This Row],[89]]</f>
        <v>1.604431413724125E-2</v>
      </c>
      <c r="CN523" s="10">
        <f>3/24000000*OO[[#This Row],[148 (07JUL1985 09:00:00)-Water Temperature (C)]]*OO[[#This Row],[90]]</f>
        <v>1.7286522694829998E-2</v>
      </c>
      <c r="CO523" s="10">
        <f>3/24000000*OO[[#This Row],[149 (07JUL1985 12:00:00)-Water Temperature (C)]]*OO[[#This Row],[91]]</f>
        <v>1.8563864387525001E-2</v>
      </c>
      <c r="CP523" s="10">
        <f>3/24000000*OO[[#This Row],[150 (07JUL1985 15:00:00)-Water Temperature (C)]]*OO[[#This Row],[92]]</f>
        <v>1.9826399454497504E-2</v>
      </c>
      <c r="CQ523" s="10">
        <f>3/24000000*OO[[#This Row],[151 (07JUL1985 18:00:00)-Water Temperature (C)]]*OO[[#This Row],[93]]</f>
        <v>2.1079333448750001E-2</v>
      </c>
      <c r="CR523" s="10">
        <f>3/24000000*OO[[#This Row],[152 (07JUL1985 21:00:00)-Water Temperature (C)]]*OO[[#This Row],[94]]</f>
        <v>2.2219839048885002E-2</v>
      </c>
      <c r="CS523" s="10">
        <f>3/24000000*OO[[#This Row],[153 (08JUL1985 00:00:00)-Water Temperature (C)]]*OO[[#This Row],[95]]</f>
        <v>2.3274303708599998E-2</v>
      </c>
      <c r="CT523" s="10">
        <f>3/24000000*OO[[#This Row],[154 (08JUL1985 03:00:00)-Water Temperature (C)]]*OO[[#This Row],[96]]</f>
        <v>2.4299748373779999E-2</v>
      </c>
      <c r="CU523" s="10">
        <f>3/24000000*OO[[#This Row],[155 (08JUL1985 06:00:00)-Water Temperature (C)]]*OO[[#This Row],[97]]</f>
        <v>2.5315591537237499E-2</v>
      </c>
      <c r="CV523" s="10">
        <f>3/24000000*OO[[#This Row],[156 (08JUL1985 09:00:00)-Water Temperature (C)]]*OO[[#This Row],[98]]</f>
        <v>2.6331191008624997E-2</v>
      </c>
      <c r="CW523" s="10">
        <f>3/24000000*OO[[#This Row],[157 (08JUL1985 12:00:00)-Water Temperature (C)]]*OO[[#This Row],[99]]</f>
        <v>2.7424199328859998E-2</v>
      </c>
    </row>
    <row r="524" spans="1:101" x14ac:dyDescent="0.35">
      <c r="A524" t="s">
        <v>531</v>
      </c>
      <c r="B524">
        <v>804.95849999999996</v>
      </c>
      <c r="C524" s="10">
        <f>3/24*OO[[#This Row],[59 (26JUN1985 06:00:00)-Water Temperature (C)]]*OO[[#This Row],[1]]/SUM(OO[1])</f>
        <v>0</v>
      </c>
      <c r="D524" s="10">
        <f>3/24*OO[[#This Row],[60 (26JUN1985 09:00:00)-Water Temperature (C)]]*OO[[#This Row],[2]]/SUM(OO[2])</f>
        <v>0</v>
      </c>
      <c r="E524" s="10">
        <f>3/24*OO[[#This Row],[61 (26JUN1985 12:00:00)-Water Temperature (C)]]*OO[[#This Row],[3]]/SUM(OO[3])</f>
        <v>0</v>
      </c>
      <c r="F524" s="10">
        <f>3/24*OO[[#This Row],[62 (26JUN1985 15:00:00)-Water Temperature (C)]]*OO[[#This Row],[4]]/SUM(OO[4])</f>
        <v>0</v>
      </c>
      <c r="G524" s="10">
        <f>3/24*OO[[#This Row],[63 (26JUN1985 18:00:00)-Water Temperature (C)]]*OO[[#This Row],[5]]/SUM(OO[5])</f>
        <v>0</v>
      </c>
      <c r="H524" s="10">
        <f>3/24*OO[[#This Row],[64 (26JUN1985 21:00:00)-Water Temperature (C)]]*OO[[#This Row],[6]]/SUM(OO[6])</f>
        <v>0</v>
      </c>
      <c r="I524" s="10">
        <f>3/24*OO[[#This Row],[65 (27JUN1985 00:00:00)-Water Temperature (C)]]*OO[[#This Row],[7]]/SUM(OO[7])</f>
        <v>0</v>
      </c>
      <c r="J524" s="10">
        <f>3/24*OO[[#This Row],[66 (27JUN1985 03:00:00)-Water Temperature (C)]]*OO[[#This Row],[8]]/SUM(OO[8])</f>
        <v>0</v>
      </c>
      <c r="K524" s="10">
        <f>3/24*OO[[#This Row],[67 (27JUN1985 06:00:00)-Water Temperature (C)]]*OO[[#This Row],[9]]/SUM(OO[9])</f>
        <v>0</v>
      </c>
      <c r="L524" s="10">
        <f>3/24*OO[[#This Row],[68 (27JUN1985 09:00:00)-Water Temperature (C)]]*OO[[#This Row],[10]]/SUM(OO[10])</f>
        <v>0</v>
      </c>
      <c r="M524" s="10">
        <f>3/24*OO[[#This Row],[69 (27JUN1985 12:00:00)-Water Temperature (C)]]*OO[[#This Row],[11]]/SUM(OO[11])</f>
        <v>0</v>
      </c>
      <c r="N524" s="10">
        <f>3/24*OO[[#This Row],[70 (27JUN1985 15:00:00)-Water Temperature (C)]]*OO[[#This Row],[12]]/SUM(OO[12])</f>
        <v>0</v>
      </c>
      <c r="O524" s="10">
        <f>3/24*OO[[#This Row],[71 (27JUN1985 18:00:00)-Water Temperature (C)]]*OO[[#This Row],[13]]/SUM(OO[13])</f>
        <v>0</v>
      </c>
      <c r="P524" s="10">
        <f>3/24*OO[[#This Row],[72 (27JUN1985 21:00:00)-Water Temperature (C)]]*OO[[#This Row],[14]]/SUM(OO[14])</f>
        <v>0</v>
      </c>
      <c r="Q524" s="10">
        <f>3/24*OO[[#This Row],[73 (28JUN1985 00:00:00)-Water Temperature (C)]]*OO[[#This Row],[15]]/SUM(OO[15])</f>
        <v>0</v>
      </c>
      <c r="R524" s="10">
        <f>3/24*OO[[#This Row],[74 (28JUN1985 03:00:00)-Water Temperature (C)]]*OO[[#This Row],[16]]/SUM(OO[16])</f>
        <v>0</v>
      </c>
      <c r="S524" s="10">
        <f>3/24*OO[[#This Row],[75 (28JUN1985 06:00:00)-Water Temperature (C)]]*OO[[#This Row],[17]]/SUM(OO[17])</f>
        <v>0</v>
      </c>
      <c r="T524" s="10">
        <f>3/24*OO[[#This Row],[76 (28JUN1985 09:00:00)-Water Temperature (C)]]*OO[[#This Row],[18]]/SUM(OO[18])</f>
        <v>0</v>
      </c>
      <c r="U524" s="10">
        <f>3/24*OO[[#This Row],[77 (28JUN1985 12:00:00)-Water Temperature (C)]]*OO[[#This Row],[19]]/SUM(OO[19])</f>
        <v>0</v>
      </c>
      <c r="V524" s="10">
        <f>3/24000000*OO[[#This Row],[78 (28JUN1985 15:00:00)-Water Temperature (C)]]*OO[[#This Row],[20]]</f>
        <v>0</v>
      </c>
      <c r="W524" s="10">
        <f>3/24000000*OO[[#This Row],[79 (28JUN1985 18:00:00)-Water Temperature (C)]]*OO[[#This Row],[21]]</f>
        <v>0</v>
      </c>
      <c r="X524" s="10">
        <f>3/24000000*OO[[#This Row],[80 (28JUN1985 21:00:00)-Water Temperature (C)]]*OO[[#This Row],[22]]</f>
        <v>0</v>
      </c>
      <c r="Y524" s="10">
        <f>3/24000000*OO[[#This Row],[81 (29JUN1985 00:00:00)-Water Temperature (C)]]*OO[[#This Row],[23]]</f>
        <v>0</v>
      </c>
      <c r="Z524" s="10">
        <f>3/24000000*OO[[#This Row],[82 (29JUN1985 03:00:00)-Water Temperature (C)]]*OO[[#This Row],[24]]</f>
        <v>0</v>
      </c>
      <c r="AA524" s="10">
        <f>3/24000000*OO[[#This Row],[83 (29JUN1985 06:00:00)-Water Temperature (C)]]*OO[[#This Row],[25]]</f>
        <v>0</v>
      </c>
      <c r="AB524" s="10">
        <f>3/24000000*OO[[#This Row],[84 (29JUN1985 09:00:00)-Water Temperature (C)]]*OO[[#This Row],[26]]</f>
        <v>0</v>
      </c>
      <c r="AC524" s="10">
        <f>3/24000000*OO[[#This Row],[85 (29JUN1985 12:00:00)-Water Temperature (C)]]*OO[[#This Row],[27]]</f>
        <v>0</v>
      </c>
      <c r="AD524" s="10">
        <f>3/24000000*OO[[#This Row],[86 (29JUN1985 15:00:00)-Water Temperature (C)]]*OO[[#This Row],[28]]</f>
        <v>0</v>
      </c>
      <c r="AE524" s="10">
        <f>3/24000000*OO[[#This Row],[88 (29JUN1985 21:00:00)-Water Temperature (C)]]*OO[[#This Row],[30]]</f>
        <v>0</v>
      </c>
      <c r="AF524" s="10">
        <f>3/24000000*OO[[#This Row],[88 (29JUN1985 21:00:00)-Water Temperature (C)]]*OO[[#This Row],[30]]</f>
        <v>0</v>
      </c>
      <c r="AG524" s="10">
        <f>3/24000000*OO[[#This Row],[89 (30JUN1985 00:00:00)-Water Temperature (C)]]*OO[[#This Row],[31]]</f>
        <v>0</v>
      </c>
      <c r="AH524" s="10">
        <f>3/24000000*OO[[#This Row],[90 (30JUN1985 03:00:00)-Water Temperature (C)]]*OO[[#This Row],[32]]</f>
        <v>0</v>
      </c>
      <c r="AI524" s="10">
        <f>3/24000000*OO[[#This Row],[91 (30JUN1985 06:00:00)-Water Temperature (C)]]*OO[[#This Row],[33]]</f>
        <v>1.873454148780375E-41</v>
      </c>
      <c r="AJ524" s="10">
        <f>3/24000000*OO[[#This Row],[92 (30JUN1985 09:00:00)-Water Temperature (C)]]*OO[[#This Row],[34]]</f>
        <v>6.2982223173312504E-38</v>
      </c>
      <c r="AK524" s="10">
        <f>3/24000000*OO[[#This Row],[93 (30JUN1985 12:00:00)-Water Temperature (C)]]*OO[[#This Row],[35]]</f>
        <v>8.7661307994924997E-35</v>
      </c>
      <c r="AL524" s="10">
        <f>3/24000000*OO[[#This Row],[94 (30JUN1985 15:00:00)-Water Temperature (C)]]*OO[[#This Row],[36]]</f>
        <v>5.77516937978125E-32</v>
      </c>
      <c r="AM524" s="10">
        <f>3/24000000*OO[[#This Row],[95 (30JUN1985 18:00:00)-Water Temperature (C)]]*OO[[#This Row],[37]]</f>
        <v>2.0088697291667502E-29</v>
      </c>
      <c r="AN524" s="10">
        <f>3/24000000*OO[[#This Row],[96 (30JUN1985 21:00:00)-Water Temperature (C)]]*OO[[#This Row],[38]]</f>
        <v>4.0042250416112496E-27</v>
      </c>
      <c r="AO524" s="10">
        <f>3/24000000*OO[[#This Row],[97 (01JUL1985 00:00:00)-Water Temperature (C)]]*OO[[#This Row],[39]]</f>
        <v>4.8878021866000001E-25</v>
      </c>
      <c r="AP524" s="10">
        <f>3/24000000*OO[[#This Row],[98 (01JUL1985 03:00:00)-Water Temperature (C)]]*OO[[#This Row],[40]]</f>
        <v>3.8616671374049997E-23</v>
      </c>
      <c r="AQ524" s="10">
        <f>3/24000000*OO[[#This Row],[99 (01JUL1985 06:00:00)-Water Temperature (C)]]*OO[[#This Row],[41]]</f>
        <v>2.0849832654227498E-21</v>
      </c>
      <c r="AR524" s="10">
        <f>3/24000000*OO[[#This Row],[100 (01JUL1985 09:00:00)-Water Temperature (C)]]*OO[[#This Row],[42]]</f>
        <v>8.0463454279725005E-20</v>
      </c>
      <c r="AS524" s="10">
        <f>3/24000000*OO[[#This Row],[101 (01JUL1985 12:00:00)-Water Temperature (C)]]*OO[[#This Row],[43]]</f>
        <v>2.2691888343424996E-18</v>
      </c>
      <c r="AT524" s="10">
        <f>3/24000000*OO[[#This Row],[102 (01JUL1985 15:00:00)-Water Temperature (C)]]*OO[[#This Row],[44]]</f>
        <v>4.8134682588599988E-17</v>
      </c>
      <c r="AU524" s="10">
        <f>3/24000000*OO[[#This Row],[103 (01JUL1985 18:00:00)-Water Temperature (C)]]*OO[[#This Row],[45]]</f>
        <v>7.8814079523937499E-16</v>
      </c>
      <c r="AV524" s="10">
        <f>3/24000000*OO[[#This Row],[104 (01JUL1985 21:00:00)-Water Temperature (C)]]*OO[[#This Row],[46]]</f>
        <v>1.020765993276E-14</v>
      </c>
      <c r="AW524" s="10">
        <f>3/24000000*OO[[#This Row],[105 (02JUL1985 00:00:00)-Water Temperature (C)]]*OO[[#This Row],[47]]</f>
        <v>1.06764158643975E-13</v>
      </c>
      <c r="AX524" s="10">
        <f>3/24000000*OO[[#This Row],[106 (02JUL1985 03:00:00)-Water Temperature (C)]]*OO[[#This Row],[48]]</f>
        <v>9.1808500151550002E-13</v>
      </c>
      <c r="AY524" s="10">
        <f>3/24000000*OO[[#This Row],[107 (02JUL1985 06:00:00)-Water Temperature (C)]]*OO[[#This Row],[49]]</f>
        <v>6.6340592845174994E-12</v>
      </c>
      <c r="AZ524" s="10">
        <f>3/24000000*OO[[#This Row],[108 (02JUL1985 09:00:00)-Water Temperature (C)]]*OO[[#This Row],[50]]</f>
        <v>4.1060634203587504E-11</v>
      </c>
      <c r="BA524" s="10">
        <f>3/24000000*OO[[#This Row],[109 (02JUL1985 12:00:00)-Water Temperature (C)]]*OO[[#This Row],[51]]</f>
        <v>2.1814404489344997E-10</v>
      </c>
      <c r="BB524" s="10">
        <f>3/24000000*OO[[#This Row],[110 (02JUL1985 15:00:00)-Water Temperature (C)]]*OO[[#This Row],[52]]</f>
        <v>1.0070146866274999E-9</v>
      </c>
      <c r="BC524" s="10">
        <f>3/24000000*OO[[#This Row],[111 (02JUL1985 18:00:00)-Water Temperature (C)]]*OO[[#This Row],[53]]</f>
        <v>4.093447440075E-9</v>
      </c>
      <c r="BD524" s="10">
        <f>3/24000000*OO[[#This Row],[112 (02JUL1985 21:00:00)-Water Temperature (C)]]*OO[[#This Row],[54]]</f>
        <v>1.4782718013119998E-8</v>
      </c>
      <c r="BE524" s="10">
        <f>3/24000000*OO[[#This Row],[113 (03JUL1985 00:00:00)-Water Temperature (C)]]*OO[[#This Row],[55]]</f>
        <v>4.7824164010349999E-8</v>
      </c>
      <c r="BF524" s="10">
        <f>3/24000000*OO[[#This Row],[114 (03JUL1985 03:00:00)-Water Temperature (C)]]*OO[[#This Row],[56]]</f>
        <v>1.4024114697999999E-7</v>
      </c>
      <c r="BG524" s="10">
        <f>3/24000000*OO[[#This Row],[115 (03JUL1985 06:00:00)-Water Temperature (C)]]*OO[[#This Row],[57]]</f>
        <v>3.7662831955349997E-7</v>
      </c>
      <c r="BH524" s="10">
        <f>3/24000000*OO[[#This Row],[116 (03JUL1985 09:00:00)-Water Temperature (C)]]*OO[[#This Row],[58]]</f>
        <v>9.3857535467150005E-7</v>
      </c>
      <c r="BI524" s="10">
        <f>3/24000000*OO[[#This Row],[117 (03JUL1985 12:00:00)-Water Temperature (C)]]*OO[[#This Row],[59]]</f>
        <v>2.1746415411063748E-6</v>
      </c>
      <c r="BJ524" s="10">
        <f>3/24000000*OO[[#This Row],[118 (03JUL1985 15:00:00)-Water Temperature (C)]]*OO[[#This Row],[60]]</f>
        <v>4.6982833017999996E-6</v>
      </c>
      <c r="BK524" s="10">
        <f>3/24000000*OO[[#This Row],[119 (03JUL1985 18:00:00)-Water Temperature (C)]]*OO[[#This Row],[61]]</f>
        <v>9.522888956804999E-6</v>
      </c>
      <c r="BL524" s="10">
        <f>3/24000000*OO[[#This Row],[120 (03JUL1985 21:00:00)-Water Temperature (C)]]*OO[[#This Row],[62]]</f>
        <v>1.8138590177767498E-5</v>
      </c>
      <c r="BM524" s="10">
        <f>3/24000000*OO[[#This Row],[121 (04JUL1985 00:00:00)-Water Temperature (C)]]*OO[[#This Row],[63]]</f>
        <v>3.2680276687299996E-5</v>
      </c>
      <c r="BN524" s="10">
        <f>3/24000000*OO[[#This Row],[122 (04JUL1985 03:00:00)-Water Temperature (C)]]*OO[[#This Row],[64]]</f>
        <v>5.6119972035074999E-5</v>
      </c>
      <c r="BO524" s="10">
        <f>3/24000000*OO[[#This Row],[123 (04JUL1985 06:00:00)-Water Temperature (C)]]*OO[[#This Row],[65]]</f>
        <v>9.2389480358874991E-5</v>
      </c>
      <c r="BP524" s="10">
        <f>3/24000000*OO[[#This Row],[124 (04JUL1985 09:00:00)-Water Temperature (C)]]*OO[[#This Row],[66]]</f>
        <v>1.468058617665E-4</v>
      </c>
      <c r="BQ524" s="10">
        <f>3/24000000*OO[[#This Row],[125 (04JUL1985 12:00:00)-Water Temperature (C)]]*OO[[#This Row],[67]]</f>
        <v>2.2459698124987498E-4</v>
      </c>
      <c r="BR524" s="10">
        <f>3/24000000*OO[[#This Row],[126 (04JUL1985 15:00:00)-Water Temperature (C)]]*OO[[#This Row],[68]]</f>
        <v>3.3241403282799993E-4</v>
      </c>
      <c r="BS524" s="10">
        <f>3/24000000*OO[[#This Row],[127 (04JUL1985 18:00:00)-Water Temperature (C)]]*OO[[#This Row],[69]]</f>
        <v>4.7558078318212497E-4</v>
      </c>
      <c r="BT524" s="10">
        <f>3/24000000*OO[[#This Row],[128 (04JUL1985 21:00:00)-Water Temperature (C)]]*OO[[#This Row],[70]]</f>
        <v>6.6038460297774995E-4</v>
      </c>
      <c r="BU524" s="10">
        <f>3/24000000*OO[[#This Row],[129 (05JUL1985 00:00:00)-Water Temperature (C)]]*OO[[#This Row],[71]]</f>
        <v>8.9344313798399994E-4</v>
      </c>
      <c r="BV524" s="10">
        <f>3/24000000*OO[[#This Row],[130 (05JUL1985 03:00:00)-Water Temperature (C)]]*OO[[#This Row],[72]]</f>
        <v>1.1804184549701251E-3</v>
      </c>
      <c r="BW524" s="10">
        <f>3/24000000*OO[[#This Row],[131 (05JUL1985 06:00:00)-Water Temperature (C)]]*OO[[#This Row],[73]]</f>
        <v>1.5264585582509997E-3</v>
      </c>
      <c r="BX524" s="10">
        <f>3/24000000*OO[[#This Row],[132 (05JUL1985 09:00:00)-Water Temperature (C)]]*OO[[#This Row],[74]]</f>
        <v>1.9445641920941251E-3</v>
      </c>
      <c r="BY524" s="10">
        <f>3/24000000*OO[[#This Row],[133 (05JUL1985 12:00:00)-Water Temperature (C)]]*OO[[#This Row],[75]]</f>
        <v>2.4275654481714999E-3</v>
      </c>
      <c r="BZ524" s="10">
        <f>3/24000000*OO[[#This Row],[134 (05JUL1985 15:00:00)-Water Temperature (C)]]*OO[[#This Row],[76]]</f>
        <v>2.9835593334000001E-3</v>
      </c>
      <c r="CA524" s="10">
        <f>3/24000000*OO[[#This Row],[135 (05JUL1985 18:00:00)-Water Temperature (C)]]*OO[[#This Row],[77]]</f>
        <v>3.6118584354250002E-3</v>
      </c>
      <c r="CB524" s="10">
        <f>3/24000000*OO[[#This Row],[136 (05JUL1985 21:00:00)-Water Temperature (C)]]*OO[[#This Row],[78]]</f>
        <v>4.30176925694125E-3</v>
      </c>
      <c r="CC524" s="10">
        <f>3/24000000*OO[[#This Row],[137 (06JUL1985 00:00:00)-Water Temperature (C)]]*OO[[#This Row],[79]]</f>
        <v>5.0450368197524995E-3</v>
      </c>
      <c r="CD524" s="10">
        <f>3/24000000*OO[[#This Row],[138 (06JUL1985 03:00:00)-Water Temperature (C)]]*OO[[#This Row],[80]]</f>
        <v>5.8460249501499995E-3</v>
      </c>
      <c r="CE524" s="10">
        <f>3/24000000*OO[[#This Row],[139 (06JUL1985 06:00:00)-Water Temperature (C)]]*OO[[#This Row],[81]]</f>
        <v>6.7187308100099992E-3</v>
      </c>
      <c r="CF524" s="10">
        <f>3/24000000*OO[[#This Row],[140 (06JUL1985 09:00:00)-Water Temperature (C)]]*OO[[#This Row],[82]]</f>
        <v>7.7020979209537488E-3</v>
      </c>
      <c r="CG524" s="10">
        <f>3/24000000*OO[[#This Row],[141 (06JUL1985 12:00:00)-Water Temperature (C)]]*OO[[#This Row],[83]]</f>
        <v>8.7423147181499988E-3</v>
      </c>
      <c r="CH524" s="10">
        <f>3/24000000*OO[[#This Row],[142 (06JUL1985 15:00:00)-Water Temperature (C)]]*OO[[#This Row],[84]]</f>
        <v>9.8364747664099993E-3</v>
      </c>
      <c r="CI524" s="10">
        <f>3/24000000*OO[[#This Row],[143 (06JUL1985 18:00:00)-Water Temperature (C)]]*OO[[#This Row],[85]]</f>
        <v>1.0987977596239998E-2</v>
      </c>
      <c r="CJ524" s="10">
        <f>3/24000000*OO[[#This Row],[144 (06JUL1985 21:00:00)-Water Temperature (C)]]*OO[[#This Row],[86]]</f>
        <v>1.2130991957297499E-2</v>
      </c>
      <c r="CK524" s="10">
        <f>3/24000000*OO[[#This Row],[145 (07JUL1985 00:00:00)-Water Temperature (C)]]*OO[[#This Row],[87]]</f>
        <v>1.324422064211E-2</v>
      </c>
      <c r="CL524" s="10">
        <f>3/24000000*OO[[#This Row],[146 (07JUL1985 03:00:00)-Water Temperature (C)]]*OO[[#This Row],[88]]</f>
        <v>1.437909000293125E-2</v>
      </c>
      <c r="CM524" s="10">
        <f>3/24000000*OO[[#This Row],[147 (07JUL1985 06:00:00)-Water Temperature (C)]]*OO[[#This Row],[89]]</f>
        <v>1.5545882373749998E-2</v>
      </c>
      <c r="CN524" s="10">
        <f>3/24000000*OO[[#This Row],[148 (07JUL1985 09:00:00)-Water Temperature (C)]]*OO[[#This Row],[90]]</f>
        <v>1.68329835628875E-2</v>
      </c>
      <c r="CO524" s="10">
        <f>3/24000000*OO[[#This Row],[149 (07JUL1985 12:00:00)-Water Temperature (C)]]*OO[[#This Row],[91]]</f>
        <v>1.81627908204775E-2</v>
      </c>
      <c r="CP524" s="10">
        <f>3/24000000*OO[[#This Row],[150 (07JUL1985 15:00:00)-Water Temperature (C)]]*OO[[#This Row],[92]]</f>
        <v>1.9486477446525E-2</v>
      </c>
      <c r="CQ524" s="10">
        <f>3/24000000*OO[[#This Row],[151 (07JUL1985 18:00:00)-Water Temperature (C)]]*OO[[#This Row],[93]]</f>
        <v>2.0808935765714999E-2</v>
      </c>
      <c r="CR524" s="10">
        <f>3/24000000*OO[[#This Row],[152 (07JUL1985 21:00:00)-Water Temperature (C)]]*OO[[#This Row],[94]]</f>
        <v>2.2029030562419994E-2</v>
      </c>
      <c r="CS524" s="10">
        <f>3/24000000*OO[[#This Row],[153 (08JUL1985 00:00:00)-Water Temperature (C)]]*OO[[#This Row],[95]]</f>
        <v>2.3171498420868748E-2</v>
      </c>
      <c r="CT524" s="10">
        <f>3/24000000*OO[[#This Row],[154 (08JUL1985 03:00:00)-Water Temperature (C)]]*OO[[#This Row],[96]]</f>
        <v>2.4290366616837498E-2</v>
      </c>
      <c r="CU524" s="10">
        <f>3/24000000*OO[[#This Row],[155 (08JUL1985 06:00:00)-Water Temperature (C)]]*OO[[#This Row],[97]]</f>
        <v>2.5404805969949998E-2</v>
      </c>
      <c r="CV524" s="10">
        <f>3/24000000*OO[[#This Row],[156 (08JUL1985 09:00:00)-Water Temperature (C)]]*OO[[#This Row],[98]]</f>
        <v>2.6523211004070003E-2</v>
      </c>
      <c r="CW524" s="10">
        <f>3/24000000*OO[[#This Row],[157 (08JUL1985 12:00:00)-Water Temperature (C)]]*OO[[#This Row],[99]]</f>
        <v>2.7723121177927496E-2</v>
      </c>
    </row>
    <row r="525" spans="1:101" x14ac:dyDescent="0.35">
      <c r="A525" t="s">
        <v>532</v>
      </c>
      <c r="B525">
        <v>783.41830000000004</v>
      </c>
      <c r="C525" s="10">
        <f>3/24*OO[[#This Row],[59 (26JUN1985 06:00:00)-Water Temperature (C)]]*OO[[#This Row],[1]]/SUM(OO[1])</f>
        <v>0</v>
      </c>
      <c r="D525" s="10">
        <f>3/24*OO[[#This Row],[60 (26JUN1985 09:00:00)-Water Temperature (C)]]*OO[[#This Row],[2]]/SUM(OO[2])</f>
        <v>0</v>
      </c>
      <c r="E525" s="10">
        <f>3/24*OO[[#This Row],[61 (26JUN1985 12:00:00)-Water Temperature (C)]]*OO[[#This Row],[3]]/SUM(OO[3])</f>
        <v>0</v>
      </c>
      <c r="F525" s="10">
        <f>3/24*OO[[#This Row],[62 (26JUN1985 15:00:00)-Water Temperature (C)]]*OO[[#This Row],[4]]/SUM(OO[4])</f>
        <v>0</v>
      </c>
      <c r="G525" s="10">
        <f>3/24*OO[[#This Row],[63 (26JUN1985 18:00:00)-Water Temperature (C)]]*OO[[#This Row],[5]]/SUM(OO[5])</f>
        <v>0</v>
      </c>
      <c r="H525" s="10">
        <f>3/24*OO[[#This Row],[64 (26JUN1985 21:00:00)-Water Temperature (C)]]*OO[[#This Row],[6]]/SUM(OO[6])</f>
        <v>0</v>
      </c>
      <c r="I525" s="10">
        <f>3/24*OO[[#This Row],[65 (27JUN1985 00:00:00)-Water Temperature (C)]]*OO[[#This Row],[7]]/SUM(OO[7])</f>
        <v>0</v>
      </c>
      <c r="J525" s="10">
        <f>3/24*OO[[#This Row],[66 (27JUN1985 03:00:00)-Water Temperature (C)]]*OO[[#This Row],[8]]/SUM(OO[8])</f>
        <v>0</v>
      </c>
      <c r="K525" s="10">
        <f>3/24*OO[[#This Row],[67 (27JUN1985 06:00:00)-Water Temperature (C)]]*OO[[#This Row],[9]]/SUM(OO[9])</f>
        <v>0</v>
      </c>
      <c r="L525" s="10">
        <f>3/24*OO[[#This Row],[68 (27JUN1985 09:00:00)-Water Temperature (C)]]*OO[[#This Row],[10]]/SUM(OO[10])</f>
        <v>0</v>
      </c>
      <c r="M525" s="10">
        <f>3/24*OO[[#This Row],[69 (27JUN1985 12:00:00)-Water Temperature (C)]]*OO[[#This Row],[11]]/SUM(OO[11])</f>
        <v>0</v>
      </c>
      <c r="N525" s="10">
        <f>3/24*OO[[#This Row],[70 (27JUN1985 15:00:00)-Water Temperature (C)]]*OO[[#This Row],[12]]/SUM(OO[12])</f>
        <v>0</v>
      </c>
      <c r="O525" s="10">
        <f>3/24*OO[[#This Row],[71 (27JUN1985 18:00:00)-Water Temperature (C)]]*OO[[#This Row],[13]]/SUM(OO[13])</f>
        <v>0</v>
      </c>
      <c r="P525" s="10">
        <f>3/24*OO[[#This Row],[72 (27JUN1985 21:00:00)-Water Temperature (C)]]*OO[[#This Row],[14]]/SUM(OO[14])</f>
        <v>0</v>
      </c>
      <c r="Q525" s="10">
        <f>3/24*OO[[#This Row],[73 (28JUN1985 00:00:00)-Water Temperature (C)]]*OO[[#This Row],[15]]/SUM(OO[15])</f>
        <v>0</v>
      </c>
      <c r="R525" s="10">
        <f>3/24*OO[[#This Row],[74 (28JUN1985 03:00:00)-Water Temperature (C)]]*OO[[#This Row],[16]]/SUM(OO[16])</f>
        <v>0</v>
      </c>
      <c r="S525" s="10">
        <f>3/24*OO[[#This Row],[75 (28JUN1985 06:00:00)-Water Temperature (C)]]*OO[[#This Row],[17]]/SUM(OO[17])</f>
        <v>0</v>
      </c>
      <c r="T525" s="10">
        <f>3/24*OO[[#This Row],[76 (28JUN1985 09:00:00)-Water Temperature (C)]]*OO[[#This Row],[18]]/SUM(OO[18])</f>
        <v>0</v>
      </c>
      <c r="U525" s="10">
        <f>3/24*OO[[#This Row],[77 (28JUN1985 12:00:00)-Water Temperature (C)]]*OO[[#This Row],[19]]/SUM(OO[19])</f>
        <v>0</v>
      </c>
      <c r="V525" s="10">
        <f>3/24000000*OO[[#This Row],[78 (28JUN1985 15:00:00)-Water Temperature (C)]]*OO[[#This Row],[20]]</f>
        <v>0</v>
      </c>
      <c r="W525" s="10">
        <f>3/24000000*OO[[#This Row],[79 (28JUN1985 18:00:00)-Water Temperature (C)]]*OO[[#This Row],[21]]</f>
        <v>0</v>
      </c>
      <c r="X525" s="10">
        <f>3/24000000*OO[[#This Row],[80 (28JUN1985 21:00:00)-Water Temperature (C)]]*OO[[#This Row],[22]]</f>
        <v>0</v>
      </c>
      <c r="Y525" s="10">
        <f>3/24000000*OO[[#This Row],[81 (29JUN1985 00:00:00)-Water Temperature (C)]]*OO[[#This Row],[23]]</f>
        <v>0</v>
      </c>
      <c r="Z525" s="10">
        <f>3/24000000*OO[[#This Row],[82 (29JUN1985 03:00:00)-Water Temperature (C)]]*OO[[#This Row],[24]]</f>
        <v>0</v>
      </c>
      <c r="AA525" s="10">
        <f>3/24000000*OO[[#This Row],[83 (29JUN1985 06:00:00)-Water Temperature (C)]]*OO[[#This Row],[25]]</f>
        <v>0</v>
      </c>
      <c r="AB525" s="10">
        <f>3/24000000*OO[[#This Row],[84 (29JUN1985 09:00:00)-Water Temperature (C)]]*OO[[#This Row],[26]]</f>
        <v>0</v>
      </c>
      <c r="AC525" s="10">
        <f>3/24000000*OO[[#This Row],[85 (29JUN1985 12:00:00)-Water Temperature (C)]]*OO[[#This Row],[27]]</f>
        <v>0</v>
      </c>
      <c r="AD525" s="10">
        <f>3/24000000*OO[[#This Row],[86 (29JUN1985 15:00:00)-Water Temperature (C)]]*OO[[#This Row],[28]]</f>
        <v>0</v>
      </c>
      <c r="AE525" s="10">
        <f>3/24000000*OO[[#This Row],[88 (29JUN1985 21:00:00)-Water Temperature (C)]]*OO[[#This Row],[30]]</f>
        <v>0</v>
      </c>
      <c r="AF525" s="10">
        <f>3/24000000*OO[[#This Row],[88 (29JUN1985 21:00:00)-Water Temperature (C)]]*OO[[#This Row],[30]]</f>
        <v>0</v>
      </c>
      <c r="AG525" s="10">
        <f>3/24000000*OO[[#This Row],[89 (30JUN1985 00:00:00)-Water Temperature (C)]]*OO[[#This Row],[31]]</f>
        <v>0</v>
      </c>
      <c r="AH525" s="10">
        <f>3/24000000*OO[[#This Row],[90 (30JUN1985 03:00:00)-Water Temperature (C)]]*OO[[#This Row],[32]]</f>
        <v>0</v>
      </c>
      <c r="AI525" s="10">
        <f>3/24000000*OO[[#This Row],[91 (30JUN1985 06:00:00)-Water Temperature (C)]]*OO[[#This Row],[33]]</f>
        <v>5.8961998699874984E-42</v>
      </c>
      <c r="AJ525" s="10">
        <f>3/24000000*OO[[#This Row],[92 (30JUN1985 09:00:00)-Water Temperature (C)]]*OO[[#This Row],[34]]</f>
        <v>2.1036684823231249E-38</v>
      </c>
      <c r="AK525" s="10">
        <f>3/24000000*OO[[#This Row],[93 (30JUN1985 12:00:00)-Water Temperature (C)]]*OO[[#This Row],[35]]</f>
        <v>3.0901318803712496E-35</v>
      </c>
      <c r="AL525" s="10">
        <f>3/24000000*OO[[#This Row],[94 (30JUN1985 15:00:00)-Water Temperature (C)]]*OO[[#This Row],[36]]</f>
        <v>2.1431999162899998E-32</v>
      </c>
      <c r="AM525" s="10">
        <f>3/24000000*OO[[#This Row],[95 (30JUN1985 18:00:00)-Water Temperature (C)]]*OO[[#This Row],[37]]</f>
        <v>7.818523666788751E-30</v>
      </c>
      <c r="AN525" s="10">
        <f>3/24000000*OO[[#This Row],[96 (30JUN1985 21:00:00)-Water Temperature (C)]]*OO[[#This Row],[38]]</f>
        <v>1.6297524088837498E-27</v>
      </c>
      <c r="AO525" s="10">
        <f>3/24000000*OO[[#This Row],[97 (01JUL1985 00:00:00)-Water Temperature (C)]]*OO[[#This Row],[39]]</f>
        <v>2.0749991007582497E-25</v>
      </c>
      <c r="AP525" s="10">
        <f>3/24000000*OO[[#This Row],[98 (01JUL1985 03:00:00)-Water Temperature (C)]]*OO[[#This Row],[40]]</f>
        <v>1.70583980700125E-23</v>
      </c>
      <c r="AQ525" s="10">
        <f>3/24000000*OO[[#This Row],[99 (01JUL1985 06:00:00)-Water Temperature (C)]]*OO[[#This Row],[41]]</f>
        <v>9.5602949792999998E-22</v>
      </c>
      <c r="AR525" s="10">
        <f>3/24000000*OO[[#This Row],[100 (01JUL1985 09:00:00)-Water Temperature (C)]]*OO[[#This Row],[42]]</f>
        <v>3.8227961800162497E-20</v>
      </c>
      <c r="AS525" s="10">
        <f>3/24000000*OO[[#This Row],[101 (01JUL1985 12:00:00)-Water Temperature (C)]]*OO[[#This Row],[43]]</f>
        <v>1.1152103246309999E-18</v>
      </c>
      <c r="AT525" s="10">
        <f>3/24000000*OO[[#This Row],[102 (01JUL1985 15:00:00)-Water Temperature (C)]]*OO[[#This Row],[44]]</f>
        <v>2.443298160283875E-17</v>
      </c>
      <c r="AU525" s="10">
        <f>3/24000000*OO[[#This Row],[103 (01JUL1985 18:00:00)-Water Temperature (C)]]*OO[[#This Row],[45]]</f>
        <v>4.1265671702374996E-16</v>
      </c>
      <c r="AV525" s="10">
        <f>3/24000000*OO[[#This Row],[104 (01JUL1985 21:00:00)-Water Temperature (C)]]*OO[[#This Row],[46]]</f>
        <v>5.5064958576449999E-15</v>
      </c>
      <c r="AW525" s="10">
        <f>3/24000000*OO[[#This Row],[105 (02JUL1985 00:00:00)-Water Temperature (C)]]*OO[[#This Row],[47]]</f>
        <v>5.9275512971200008E-14</v>
      </c>
      <c r="AX525" s="10">
        <f>3/24000000*OO[[#This Row],[106 (02JUL1985 03:00:00)-Water Temperature (C)]]*OO[[#This Row],[48]]</f>
        <v>5.2404939869312494E-13</v>
      </c>
      <c r="AY525" s="10">
        <f>3/24000000*OO[[#This Row],[107 (02JUL1985 06:00:00)-Water Temperature (C)]]*OO[[#This Row],[49]]</f>
        <v>3.8886379603550002E-12</v>
      </c>
      <c r="AZ525" s="10">
        <f>3/24000000*OO[[#This Row],[108 (02JUL1985 09:00:00)-Water Temperature (C)]]*OO[[#This Row],[50]]</f>
        <v>2.4694192777061252E-11</v>
      </c>
      <c r="BA525" s="10">
        <f>3/24000000*OO[[#This Row],[109 (02JUL1985 12:00:00)-Water Temperature (C)]]*OO[[#This Row],[51]]</f>
        <v>1.344922727247E-10</v>
      </c>
      <c r="BB525" s="10">
        <f>3/24000000*OO[[#This Row],[110 (02JUL1985 15:00:00)-Water Temperature (C)]]*OO[[#This Row],[52]]</f>
        <v>6.3583446163500001E-10</v>
      </c>
      <c r="BC525" s="10">
        <f>3/24000000*OO[[#This Row],[111 (02JUL1985 18:00:00)-Water Temperature (C)]]*OO[[#This Row],[53]]</f>
        <v>2.644315323349E-9</v>
      </c>
      <c r="BD525" s="10">
        <f>3/24000000*OO[[#This Row],[112 (02JUL1985 21:00:00)-Water Temperature (C)]]*OO[[#This Row],[54]]</f>
        <v>9.7629367311037488E-9</v>
      </c>
      <c r="BE525" s="10">
        <f>3/24000000*OO[[#This Row],[113 (03JUL1985 00:00:00)-Water Temperature (C)]]*OO[[#This Row],[55]]</f>
        <v>3.2267648335725004E-8</v>
      </c>
      <c r="BF525" s="10">
        <f>3/24000000*OO[[#This Row],[114 (03JUL1985 03:00:00)-Water Temperature (C)]]*OO[[#This Row],[56]]</f>
        <v>9.6591333632062495E-8</v>
      </c>
      <c r="BG525" s="10">
        <f>3/24000000*OO[[#This Row],[115 (03JUL1985 06:00:00)-Water Temperature (C)]]*OO[[#This Row],[57]]</f>
        <v>2.6457104371657501E-7</v>
      </c>
      <c r="BH525" s="10">
        <f>3/24000000*OO[[#This Row],[116 (03JUL1985 09:00:00)-Water Temperature (C)]]*OO[[#This Row],[58]]</f>
        <v>6.718850949004999E-7</v>
      </c>
      <c r="BI525" s="10">
        <f>3/24000000*OO[[#This Row],[117 (03JUL1985 12:00:00)-Water Temperature (C)]]*OO[[#This Row],[59]]</f>
        <v>1.5852711248839997E-6</v>
      </c>
      <c r="BJ525" s="10">
        <f>3/24000000*OO[[#This Row],[118 (03JUL1985 15:00:00)-Water Temperature (C)]]*OO[[#This Row],[60]]</f>
        <v>3.4854150085224998E-6</v>
      </c>
      <c r="BK525" s="10">
        <f>3/24000000*OO[[#This Row],[119 (03JUL1985 18:00:00)-Water Temperature (C)]]*OO[[#This Row],[61]]</f>
        <v>7.1841542287200002E-6</v>
      </c>
      <c r="BL525" s="10">
        <f>3/24000000*OO[[#This Row],[120 (03JUL1985 21:00:00)-Water Temperature (C)]]*OO[[#This Row],[62]]</f>
        <v>1.3908400630200001E-5</v>
      </c>
      <c r="BM525" s="10">
        <f>3/24000000*OO[[#This Row],[121 (04JUL1985 00:00:00)-Water Temperature (C)]]*OO[[#This Row],[63]]</f>
        <v>2.5453409162024996E-5</v>
      </c>
      <c r="BN525" s="10">
        <f>3/24000000*OO[[#This Row],[122 (04JUL1985 03:00:00)-Water Temperature (C)]]*OO[[#This Row],[64]]</f>
        <v>4.436966157487499E-5</v>
      </c>
      <c r="BO525" s="10">
        <f>3/24000000*OO[[#This Row],[123 (04JUL1985 06:00:00)-Water Temperature (C)]]*OO[[#This Row],[65]]</f>
        <v>7.4097877677899995E-5</v>
      </c>
      <c r="BP525" s="10">
        <f>3/24000000*OO[[#This Row],[124 (04JUL1985 09:00:00)-Water Temperature (C)]]*OO[[#This Row],[66]]</f>
        <v>1.193627954608375E-4</v>
      </c>
      <c r="BQ525" s="10">
        <f>3/24000000*OO[[#This Row],[125 (04JUL1985 12:00:00)-Water Temperature (C)]]*OO[[#This Row],[67]]</f>
        <v>1.8504653340909997E-4</v>
      </c>
      <c r="BR525" s="10">
        <f>3/24000000*OO[[#This Row],[126 (04JUL1985 15:00:00)-Water Temperature (C)]]*OO[[#This Row],[68]]</f>
        <v>2.7735942281932499E-4</v>
      </c>
      <c r="BS525" s="10">
        <f>3/24000000*OO[[#This Row],[127 (04JUL1985 18:00:00)-Water Temperature (C)]]*OO[[#This Row],[69]]</f>
        <v>4.0167168768262497E-4</v>
      </c>
      <c r="BT525" s="10">
        <f>3/24000000*OO[[#This Row],[128 (04JUL1985 21:00:00)-Water Temperature (C)]]*OO[[#This Row],[70]]</f>
        <v>5.6428468889599989E-4</v>
      </c>
      <c r="BU525" s="10">
        <f>3/24000000*OO[[#This Row],[129 (05JUL1985 00:00:00)-Water Temperature (C)]]*OO[[#This Row],[71]]</f>
        <v>7.7197789044999995E-4</v>
      </c>
      <c r="BV525" s="10">
        <f>3/24000000*OO[[#This Row],[130 (05JUL1985 03:00:00)-Water Temperature (C)]]*OO[[#This Row],[72]]</f>
        <v>1.030873790985E-3</v>
      </c>
      <c r="BW525" s="10">
        <f>3/24000000*OO[[#This Row],[131 (05JUL1985 06:00:00)-Water Temperature (C)]]*OO[[#This Row],[73]]</f>
        <v>1.34671682178425E-3</v>
      </c>
      <c r="BX525" s="10">
        <f>3/24000000*OO[[#This Row],[132 (05JUL1985 09:00:00)-Water Temperature (C)]]*OO[[#This Row],[74]]</f>
        <v>1.7321258149194999E-3</v>
      </c>
      <c r="BY525" s="10">
        <f>3/24000000*OO[[#This Row],[133 (05JUL1985 12:00:00)-Water Temperature (C)]]*OO[[#This Row],[75]]</f>
        <v>2.182635498867375E-3</v>
      </c>
      <c r="BZ525" s="10">
        <f>3/24000000*OO[[#This Row],[134 (05JUL1985 15:00:00)-Water Temperature (C)]]*OO[[#This Row],[76]]</f>
        <v>2.7062928612281252E-3</v>
      </c>
      <c r="CA525" s="10">
        <f>3/24000000*OO[[#This Row],[135 (05JUL1985 18:00:00)-Water Temperature (C)]]*OO[[#This Row],[77]]</f>
        <v>3.3040393135199998E-3</v>
      </c>
      <c r="CB525" s="10">
        <f>3/24000000*OO[[#This Row],[136 (05JUL1985 21:00:00)-Water Temperature (C)]]*OO[[#This Row],[78]]</f>
        <v>3.9674330161549995E-3</v>
      </c>
      <c r="CC525" s="10">
        <f>3/24000000*OO[[#This Row],[137 (06JUL1985 00:00:00)-Water Temperature (C)]]*OO[[#This Row],[79]]</f>
        <v>4.6894633487849996E-3</v>
      </c>
      <c r="CD525" s="10">
        <f>3/24000000*OO[[#This Row],[138 (06JUL1985 03:00:00)-Water Temperature (C)]]*OO[[#This Row],[80]]</f>
        <v>5.4746366457849999E-3</v>
      </c>
      <c r="CE525" s="10">
        <f>3/24000000*OO[[#This Row],[139 (06JUL1985 06:00:00)-Water Temperature (C)]]*OO[[#This Row],[81]]</f>
        <v>6.3361464934675003E-3</v>
      </c>
      <c r="CF525" s="10">
        <f>3/24000000*OO[[#This Row],[140 (06JUL1985 09:00:00)-Water Temperature (C)]]*OO[[#This Row],[82]]</f>
        <v>7.3116497440799989E-3</v>
      </c>
      <c r="CG525" s="10">
        <f>3/24000000*OO[[#This Row],[141 (06JUL1985 12:00:00)-Water Temperature (C)]]*OO[[#This Row],[83]]</f>
        <v>8.3528633168474999E-3</v>
      </c>
      <c r="CH525" s="10">
        <f>3/24000000*OO[[#This Row],[142 (06JUL1985 15:00:00)-Water Temperature (C)]]*OO[[#This Row],[84]]</f>
        <v>9.4560887624174986E-3</v>
      </c>
      <c r="CI525" s="10">
        <f>3/24000000*OO[[#This Row],[143 (06JUL1985 18:00:00)-Water Temperature (C)]]*OO[[#This Row],[85]]</f>
        <v>1.0625228022874999E-2</v>
      </c>
      <c r="CJ525" s="10">
        <f>3/24000000*OO[[#This Row],[144 (06JUL1985 21:00:00)-Water Temperature (C)]]*OO[[#This Row],[86]]</f>
        <v>1.179835710626E-2</v>
      </c>
      <c r="CK525" s="10">
        <f>3/24000000*OO[[#This Row],[145 (07JUL1985 00:00:00)-Water Temperature (C)]]*OO[[#This Row],[87]]</f>
        <v>1.2952491405544999E-2</v>
      </c>
      <c r="CL525" s="10">
        <f>3/24000000*OO[[#This Row],[146 (07JUL1985 03:00:00)-Water Temperature (C)]]*OO[[#This Row],[88]]</f>
        <v>1.41366144625575E-2</v>
      </c>
      <c r="CM525" s="10">
        <f>3/24000000*OO[[#This Row],[147 (07JUL1985 06:00:00)-Water Temperature (C)]]*OO[[#This Row],[89]]</f>
        <v>1.53598545550675E-2</v>
      </c>
      <c r="CN525" s="10">
        <f>3/24000000*OO[[#This Row],[148 (07JUL1985 09:00:00)-Water Temperature (C)]]*OO[[#This Row],[90]]</f>
        <v>1.6709474668880002E-2</v>
      </c>
      <c r="CO525" s="10">
        <f>3/24000000*OO[[#This Row],[149 (07JUL1985 12:00:00)-Water Temperature (C)]]*OO[[#This Row],[91]]</f>
        <v>1.8111447226687498E-2</v>
      </c>
      <c r="CP525" s="10">
        <f>3/24000000*OO[[#This Row],[150 (07JUL1985 15:00:00)-Water Temperature (C)]]*OO[[#This Row],[92]]</f>
        <v>1.9516944824234998E-2</v>
      </c>
      <c r="CQ525" s="10">
        <f>3/24000000*OO[[#This Row],[151 (07JUL1985 18:00:00)-Water Temperature (C)]]*OO[[#This Row],[93]]</f>
        <v>2.0929747699239998E-2</v>
      </c>
      <c r="CR525" s="10">
        <f>3/24000000*OO[[#This Row],[152 (07JUL1985 21:00:00)-Water Temperature (C)]]*OO[[#This Row],[94]]</f>
        <v>2.2250075551220001E-2</v>
      </c>
      <c r="CS525" s="10">
        <f>3/24000000*OO[[#This Row],[153 (08JUL1985 00:00:00)-Water Temperature (C)]]*OO[[#This Row],[95]]</f>
        <v>2.3498252222143749E-2</v>
      </c>
      <c r="CT525" s="10">
        <f>3/24000000*OO[[#This Row],[154 (08JUL1985 03:00:00)-Water Temperature (C)]]*OO[[#This Row],[96]]</f>
        <v>2.4727751199594999E-2</v>
      </c>
      <c r="CU525" s="10">
        <f>3/24000000*OO[[#This Row],[155 (08JUL1985 06:00:00)-Water Temperature (C)]]*OO[[#This Row],[97]]</f>
        <v>2.5958063706551248E-2</v>
      </c>
      <c r="CV525" s="10">
        <f>3/24000000*OO[[#This Row],[156 (08JUL1985 09:00:00)-Water Temperature (C)]]*OO[[#This Row],[98]]</f>
        <v>2.7196191877994998E-2</v>
      </c>
      <c r="CW525" s="10">
        <f>3/24000000*OO[[#This Row],[157 (08JUL1985 12:00:00)-Water Temperature (C)]]*OO[[#This Row],[99]]</f>
        <v>2.8521155265089998E-2</v>
      </c>
    </row>
    <row r="526" spans="1:101" x14ac:dyDescent="0.35">
      <c r="A526" t="s">
        <v>533</v>
      </c>
      <c r="B526">
        <v>791.6662</v>
      </c>
      <c r="C526" s="10">
        <f>3/24*OO[[#This Row],[59 (26JUN1985 06:00:00)-Water Temperature (C)]]*OO[[#This Row],[1]]/SUM(OO[1])</f>
        <v>0</v>
      </c>
      <c r="D526" s="10">
        <f>3/24*OO[[#This Row],[60 (26JUN1985 09:00:00)-Water Temperature (C)]]*OO[[#This Row],[2]]/SUM(OO[2])</f>
        <v>0</v>
      </c>
      <c r="E526" s="10">
        <f>3/24*OO[[#This Row],[61 (26JUN1985 12:00:00)-Water Temperature (C)]]*OO[[#This Row],[3]]/SUM(OO[3])</f>
        <v>0</v>
      </c>
      <c r="F526" s="10">
        <f>3/24*OO[[#This Row],[62 (26JUN1985 15:00:00)-Water Temperature (C)]]*OO[[#This Row],[4]]/SUM(OO[4])</f>
        <v>0</v>
      </c>
      <c r="G526" s="10">
        <f>3/24*OO[[#This Row],[63 (26JUN1985 18:00:00)-Water Temperature (C)]]*OO[[#This Row],[5]]/SUM(OO[5])</f>
        <v>0</v>
      </c>
      <c r="H526" s="10">
        <f>3/24*OO[[#This Row],[64 (26JUN1985 21:00:00)-Water Temperature (C)]]*OO[[#This Row],[6]]/SUM(OO[6])</f>
        <v>0</v>
      </c>
      <c r="I526" s="10">
        <f>3/24*OO[[#This Row],[65 (27JUN1985 00:00:00)-Water Temperature (C)]]*OO[[#This Row],[7]]/SUM(OO[7])</f>
        <v>0</v>
      </c>
      <c r="J526" s="10">
        <f>3/24*OO[[#This Row],[66 (27JUN1985 03:00:00)-Water Temperature (C)]]*OO[[#This Row],[8]]/SUM(OO[8])</f>
        <v>0</v>
      </c>
      <c r="K526" s="10">
        <f>3/24*OO[[#This Row],[67 (27JUN1985 06:00:00)-Water Temperature (C)]]*OO[[#This Row],[9]]/SUM(OO[9])</f>
        <v>0</v>
      </c>
      <c r="L526" s="10">
        <f>3/24*OO[[#This Row],[68 (27JUN1985 09:00:00)-Water Temperature (C)]]*OO[[#This Row],[10]]/SUM(OO[10])</f>
        <v>0</v>
      </c>
      <c r="M526" s="10">
        <f>3/24*OO[[#This Row],[69 (27JUN1985 12:00:00)-Water Temperature (C)]]*OO[[#This Row],[11]]/SUM(OO[11])</f>
        <v>0</v>
      </c>
      <c r="N526" s="10">
        <f>3/24*OO[[#This Row],[70 (27JUN1985 15:00:00)-Water Temperature (C)]]*OO[[#This Row],[12]]/SUM(OO[12])</f>
        <v>0</v>
      </c>
      <c r="O526" s="10">
        <f>3/24*OO[[#This Row],[71 (27JUN1985 18:00:00)-Water Temperature (C)]]*OO[[#This Row],[13]]/SUM(OO[13])</f>
        <v>0</v>
      </c>
      <c r="P526" s="10">
        <f>3/24*OO[[#This Row],[72 (27JUN1985 21:00:00)-Water Temperature (C)]]*OO[[#This Row],[14]]/SUM(OO[14])</f>
        <v>0</v>
      </c>
      <c r="Q526" s="10">
        <f>3/24*OO[[#This Row],[73 (28JUN1985 00:00:00)-Water Temperature (C)]]*OO[[#This Row],[15]]/SUM(OO[15])</f>
        <v>0</v>
      </c>
      <c r="R526" s="10">
        <f>3/24*OO[[#This Row],[74 (28JUN1985 03:00:00)-Water Temperature (C)]]*OO[[#This Row],[16]]/SUM(OO[16])</f>
        <v>0</v>
      </c>
      <c r="S526" s="10">
        <f>3/24*OO[[#This Row],[75 (28JUN1985 06:00:00)-Water Temperature (C)]]*OO[[#This Row],[17]]/SUM(OO[17])</f>
        <v>0</v>
      </c>
      <c r="T526" s="10">
        <f>3/24*OO[[#This Row],[76 (28JUN1985 09:00:00)-Water Temperature (C)]]*OO[[#This Row],[18]]/SUM(OO[18])</f>
        <v>0</v>
      </c>
      <c r="U526" s="10">
        <f>3/24*OO[[#This Row],[77 (28JUN1985 12:00:00)-Water Temperature (C)]]*OO[[#This Row],[19]]/SUM(OO[19])</f>
        <v>0</v>
      </c>
      <c r="V526" s="10">
        <f>3/24000000*OO[[#This Row],[78 (28JUN1985 15:00:00)-Water Temperature (C)]]*OO[[#This Row],[20]]</f>
        <v>0</v>
      </c>
      <c r="W526" s="10">
        <f>3/24000000*OO[[#This Row],[79 (28JUN1985 18:00:00)-Water Temperature (C)]]*OO[[#This Row],[21]]</f>
        <v>0</v>
      </c>
      <c r="X526" s="10">
        <f>3/24000000*OO[[#This Row],[80 (28JUN1985 21:00:00)-Water Temperature (C)]]*OO[[#This Row],[22]]</f>
        <v>0</v>
      </c>
      <c r="Y526" s="10">
        <f>3/24000000*OO[[#This Row],[81 (29JUN1985 00:00:00)-Water Temperature (C)]]*OO[[#This Row],[23]]</f>
        <v>0</v>
      </c>
      <c r="Z526" s="10">
        <f>3/24000000*OO[[#This Row],[82 (29JUN1985 03:00:00)-Water Temperature (C)]]*OO[[#This Row],[24]]</f>
        <v>0</v>
      </c>
      <c r="AA526" s="10">
        <f>3/24000000*OO[[#This Row],[83 (29JUN1985 06:00:00)-Water Temperature (C)]]*OO[[#This Row],[25]]</f>
        <v>0</v>
      </c>
      <c r="AB526" s="10">
        <f>3/24000000*OO[[#This Row],[84 (29JUN1985 09:00:00)-Water Temperature (C)]]*OO[[#This Row],[26]]</f>
        <v>0</v>
      </c>
      <c r="AC526" s="10">
        <f>3/24000000*OO[[#This Row],[85 (29JUN1985 12:00:00)-Water Temperature (C)]]*OO[[#This Row],[27]]</f>
        <v>0</v>
      </c>
      <c r="AD526" s="10">
        <f>3/24000000*OO[[#This Row],[86 (29JUN1985 15:00:00)-Water Temperature (C)]]*OO[[#This Row],[28]]</f>
        <v>0</v>
      </c>
      <c r="AE526" s="10">
        <f>3/24000000*OO[[#This Row],[88 (29JUN1985 21:00:00)-Water Temperature (C)]]*OO[[#This Row],[30]]</f>
        <v>0</v>
      </c>
      <c r="AF526" s="10">
        <f>3/24000000*OO[[#This Row],[88 (29JUN1985 21:00:00)-Water Temperature (C)]]*OO[[#This Row],[30]]</f>
        <v>0</v>
      </c>
      <c r="AG526" s="10">
        <f>3/24000000*OO[[#This Row],[89 (30JUN1985 00:00:00)-Water Temperature (C)]]*OO[[#This Row],[31]]</f>
        <v>0</v>
      </c>
      <c r="AH526" s="10">
        <f>3/24000000*OO[[#This Row],[90 (30JUN1985 03:00:00)-Water Temperature (C)]]*OO[[#This Row],[32]]</f>
        <v>0</v>
      </c>
      <c r="AI526" s="10">
        <f>3/24000000*OO[[#This Row],[91 (30JUN1985 06:00:00)-Water Temperature (C)]]*OO[[#This Row],[33]]</f>
        <v>1.8967458296033749E-42</v>
      </c>
      <c r="AJ526" s="10">
        <f>3/24000000*OO[[#This Row],[92 (30JUN1985 09:00:00)-Water Temperature (C)]]*OO[[#This Row],[34]]</f>
        <v>7.1819036937987497E-39</v>
      </c>
      <c r="AK526" s="10">
        <f>3/24000000*OO[[#This Row],[93 (30JUN1985 12:00:00)-Water Temperature (C)]]*OO[[#This Row],[35]]</f>
        <v>1.1147232766218751E-35</v>
      </c>
      <c r="AL526" s="10">
        <f>3/24000000*OO[[#This Row],[94 (30JUN1985 15:00:00)-Water Temperature (C)]]*OO[[#This Row],[36]]</f>
        <v>8.135568583999999E-33</v>
      </c>
      <c r="AM526" s="10">
        <f>3/24000000*OO[[#This Row],[95 (30JUN1985 18:00:00)-Water Temperature (C)]]*OO[[#This Row],[37]]</f>
        <v>3.1111833630375003E-30</v>
      </c>
      <c r="AN526" s="10">
        <f>3/24000000*OO[[#This Row],[96 (30JUN1985 21:00:00)-Water Temperature (C)]]*OO[[#This Row],[38]]</f>
        <v>6.7789958627550016E-28</v>
      </c>
      <c r="AO526" s="10">
        <f>3/24000000*OO[[#This Row],[97 (01JUL1985 00:00:00)-Water Temperature (C)]]*OO[[#This Row],[39]]</f>
        <v>8.9991867557924985E-26</v>
      </c>
      <c r="AP526" s="10">
        <f>3/24000000*OO[[#This Row],[98 (01JUL1985 03:00:00)-Water Temperature (C)]]*OO[[#This Row],[40]]</f>
        <v>7.6958974503099994E-24</v>
      </c>
      <c r="AQ526" s="10">
        <f>3/24000000*OO[[#This Row],[99 (01JUL1985 06:00:00)-Water Temperature (C)]]*OO[[#This Row],[41]]</f>
        <v>4.4757335344249996E-22</v>
      </c>
      <c r="AR526" s="10">
        <f>3/24000000*OO[[#This Row],[100 (01JUL1985 09:00:00)-Water Temperature (C)]]*OO[[#This Row],[42]]</f>
        <v>1.85386686257625E-20</v>
      </c>
      <c r="AS526" s="10">
        <f>3/24000000*OO[[#This Row],[101 (01JUL1985 12:00:00)-Water Temperature (C)]]*OO[[#This Row],[43]]</f>
        <v>5.5937604507250002E-19</v>
      </c>
      <c r="AT526" s="10">
        <f>3/24000000*OO[[#This Row],[102 (01JUL1985 15:00:00)-Water Temperature (C)]]*OO[[#This Row],[44]]</f>
        <v>1.2656530932656249E-17</v>
      </c>
      <c r="AU526" s="10">
        <f>3/24000000*OO[[#This Row],[103 (01JUL1985 18:00:00)-Water Temperature (C)]]*OO[[#This Row],[45]]</f>
        <v>2.204690524316E-16</v>
      </c>
      <c r="AV526" s="10">
        <f>3/24000000*OO[[#This Row],[104 (01JUL1985 21:00:00)-Water Temperature (C)]]*OO[[#This Row],[46]]</f>
        <v>3.0308007160875001E-15</v>
      </c>
      <c r="AW526" s="10">
        <f>3/24000000*OO[[#This Row],[105 (02JUL1985 00:00:00)-Water Temperature (C)]]*OO[[#This Row],[47]]</f>
        <v>3.3575591086299994E-14</v>
      </c>
      <c r="AX526" s="10">
        <f>3/24000000*OO[[#This Row],[106 (02JUL1985 03:00:00)-Water Temperature (C)]]*OO[[#This Row],[48]]</f>
        <v>3.0517311043800002E-13</v>
      </c>
      <c r="AY526" s="10">
        <f>3/24000000*OO[[#This Row],[107 (02JUL1985 06:00:00)-Water Temperature (C)]]*OO[[#This Row],[49]]</f>
        <v>2.3251237470491251E-12</v>
      </c>
      <c r="AZ526" s="10">
        <f>3/24000000*OO[[#This Row],[108 (02JUL1985 09:00:00)-Water Temperature (C)]]*OO[[#This Row],[50]]</f>
        <v>1.5148150014749999E-11</v>
      </c>
      <c r="BA526" s="10">
        <f>3/24000000*OO[[#This Row],[109 (02JUL1985 12:00:00)-Water Temperature (C)]]*OO[[#This Row],[51]]</f>
        <v>8.4579192123749999E-11</v>
      </c>
      <c r="BB526" s="10">
        <f>3/24000000*OO[[#This Row],[110 (02JUL1985 15:00:00)-Water Temperature (C)]]*OO[[#This Row],[52]]</f>
        <v>4.0953868902787503E-10</v>
      </c>
      <c r="BC526" s="10">
        <f>3/24000000*OO[[#This Row],[111 (02JUL1985 18:00:00)-Water Temperature (C)]]*OO[[#This Row],[53]]</f>
        <v>1.742611129425E-9</v>
      </c>
      <c r="BD526" s="10">
        <f>3/24000000*OO[[#This Row],[112 (02JUL1985 21:00:00)-Water Temperature (C)]]*OO[[#This Row],[54]]</f>
        <v>6.5777187977824999E-9</v>
      </c>
      <c r="BE526" s="10">
        <f>3/24000000*OO[[#This Row],[113 (03JUL1985 00:00:00)-Water Temperature (C)]]*OO[[#This Row],[55]]</f>
        <v>2.2210236370026248E-8</v>
      </c>
      <c r="BF526" s="10">
        <f>3/24000000*OO[[#This Row],[114 (03JUL1985 03:00:00)-Water Temperature (C)]]*OO[[#This Row],[56]]</f>
        <v>6.7869119973525002E-8</v>
      </c>
      <c r="BG526" s="10">
        <f>3/24000000*OO[[#This Row],[115 (03JUL1985 06:00:00)-Water Temperature (C)]]*OO[[#This Row],[57]]</f>
        <v>1.8959530090725E-7</v>
      </c>
      <c r="BH526" s="10">
        <f>3/24000000*OO[[#This Row],[116 (03JUL1985 09:00:00)-Water Temperature (C)]]*OO[[#This Row],[58]]</f>
        <v>4.9062782053225001E-7</v>
      </c>
      <c r="BI526" s="10">
        <f>3/24000000*OO[[#This Row],[117 (03JUL1985 12:00:00)-Water Temperature (C)]]*OO[[#This Row],[59]]</f>
        <v>1.178805156618E-6</v>
      </c>
      <c r="BJ526" s="10">
        <f>3/24000000*OO[[#This Row],[118 (03JUL1985 15:00:00)-Water Temperature (C)]]*OO[[#This Row],[60]]</f>
        <v>2.637433748589E-6</v>
      </c>
      <c r="BK526" s="10">
        <f>3/24000000*OO[[#This Row],[119 (03JUL1985 18:00:00)-Water Temperature (C)]]*OO[[#This Row],[61]]</f>
        <v>5.5280983593500001E-6</v>
      </c>
      <c r="BL526" s="10">
        <f>3/24000000*OO[[#This Row],[120 (03JUL1985 21:00:00)-Water Temperature (C)]]*OO[[#This Row],[62]]</f>
        <v>1.0877201231512501E-5</v>
      </c>
      <c r="BM526" s="10">
        <f>3/24000000*OO[[#This Row],[121 (04JUL1985 00:00:00)-Water Temperature (C)]]*OO[[#This Row],[63]]</f>
        <v>2.0217198166047499E-5</v>
      </c>
      <c r="BN526" s="10">
        <f>3/24000000*OO[[#This Row],[122 (04JUL1985 03:00:00)-Water Temperature (C)]]*OO[[#This Row],[64]]</f>
        <v>3.5769558119837499E-5</v>
      </c>
      <c r="BO526" s="10">
        <f>3/24000000*OO[[#This Row],[123 (04JUL1985 06:00:00)-Water Temperature (C)]]*OO[[#This Row],[65]]</f>
        <v>6.0585369395312505E-5</v>
      </c>
      <c r="BP526" s="10">
        <f>3/24000000*OO[[#This Row],[124 (04JUL1985 09:00:00)-Water Temperature (C)]]*OO[[#This Row],[66]]</f>
        <v>9.8917887399099991E-5</v>
      </c>
      <c r="BQ526" s="10">
        <f>3/24000000*OO[[#This Row],[125 (04JUL1985 12:00:00)-Water Temperature (C)]]*OO[[#This Row],[67]]</f>
        <v>1.5536819728664998E-4</v>
      </c>
      <c r="BR526" s="10">
        <f>3/24000000*OO[[#This Row],[126 (04JUL1985 15:00:00)-Water Temperature (C)]]*OO[[#This Row],[68]]</f>
        <v>2.3578877729542498E-4</v>
      </c>
      <c r="BS526" s="10">
        <f>3/24000000*OO[[#This Row],[127 (04JUL1985 18:00:00)-Water Temperature (C)]]*OO[[#This Row],[69]]</f>
        <v>3.4558210339774998E-4</v>
      </c>
      <c r="BT526" s="10">
        <f>3/24000000*OO[[#This Row],[128 (04JUL1985 21:00:00)-Water Temperature (C)]]*OO[[#This Row],[70]]</f>
        <v>4.9105520210699998E-4</v>
      </c>
      <c r="BU526" s="10">
        <f>3/24000000*OO[[#This Row],[129 (05JUL1985 00:00:00)-Water Temperature (C)]]*OO[[#This Row],[71]]</f>
        <v>6.7914328769999989E-4</v>
      </c>
      <c r="BV526" s="10">
        <f>3/24000000*OO[[#This Row],[130 (05JUL1985 03:00:00)-Water Temperature (C)]]*OO[[#This Row],[72]]</f>
        <v>9.1639341392625009E-4</v>
      </c>
      <c r="BW526" s="10">
        <f>3/24000000*OO[[#This Row],[131 (05JUL1985 06:00:00)-Water Temperature (C)]]*OO[[#This Row],[73]]</f>
        <v>1.209078882780625E-3</v>
      </c>
      <c r="BX526" s="10">
        <f>3/24000000*OO[[#This Row],[132 (05JUL1985 09:00:00)-Water Temperature (C)]]*OO[[#This Row],[74]]</f>
        <v>1.5696233386649999E-3</v>
      </c>
      <c r="BY526" s="10">
        <f>3/24000000*OO[[#This Row],[133 (05JUL1985 12:00:00)-Water Temperature (C)]]*OO[[#This Row],[75]]</f>
        <v>1.9958509904408751E-3</v>
      </c>
      <c r="BZ526" s="10">
        <f>3/24000000*OO[[#This Row],[134 (05JUL1985 15:00:00)-Water Temperature (C)]]*OO[[#This Row],[76]]</f>
        <v>2.4958690308958752E-3</v>
      </c>
      <c r="CA526" s="10">
        <f>3/24000000*OO[[#This Row],[135 (05JUL1985 18:00:00)-Water Temperature (C)]]*OO[[#This Row],[77]]</f>
        <v>3.0721186795924999E-3</v>
      </c>
      <c r="CB526" s="10">
        <f>3/24000000*OO[[#This Row],[136 (05JUL1985 21:00:00)-Water Temperature (C)]]*OO[[#This Row],[78]]</f>
        <v>3.7180868202449997E-3</v>
      </c>
      <c r="CC526" s="10">
        <f>3/24000000*OO[[#This Row],[137 (06JUL1985 00:00:00)-Water Temperature (C)]]*OO[[#This Row],[79]]</f>
        <v>4.4279193578749994E-3</v>
      </c>
      <c r="CD526" s="10">
        <f>3/24000000*OO[[#This Row],[138 (06JUL1985 03:00:00)-Water Temperature (C)]]*OO[[#This Row],[80]]</f>
        <v>5.2063385281049994E-3</v>
      </c>
      <c r="CE526" s="10">
        <f>3/24000000*OO[[#This Row],[139 (06JUL1985 06:00:00)-Water Temperature (C)]]*OO[[#This Row],[81]]</f>
        <v>6.0659224080687494E-3</v>
      </c>
      <c r="CF526" s="10">
        <f>3/24000000*OO[[#This Row],[140 (06JUL1985 09:00:00)-Water Temperature (C)]]*OO[[#This Row],[82]]</f>
        <v>7.0437741881812493E-3</v>
      </c>
      <c r="CG526" s="10">
        <f>3/24000000*OO[[#This Row],[141 (06JUL1985 12:00:00)-Water Temperature (C)]]*OO[[#This Row],[83]]</f>
        <v>8.0964976493600009E-3</v>
      </c>
      <c r="CH526" s="10">
        <f>3/24000000*OO[[#This Row],[142 (06JUL1985 15:00:00)-Water Temperature (C)]]*OO[[#This Row],[84]]</f>
        <v>9.2193474092925002E-3</v>
      </c>
      <c r="CI526" s="10">
        <f>3/24000000*OO[[#This Row],[143 (06JUL1985 18:00:00)-Water Temperature (C)]]*OO[[#This Row],[85]]</f>
        <v>1.0417012400339999E-2</v>
      </c>
      <c r="CJ526" s="10">
        <f>3/24000000*OO[[#This Row],[144 (06JUL1985 21:00:00)-Water Temperature (C)]]*OO[[#This Row],[86]]</f>
        <v>1.16306564425975E-2</v>
      </c>
      <c r="CK526" s="10">
        <f>3/24000000*OO[[#This Row],[145 (07JUL1985 00:00:00)-Water Temperature (C)]]*OO[[#This Row],[87]]</f>
        <v>1.2835521066037499E-2</v>
      </c>
      <c r="CL526" s="10">
        <f>3/24000000*OO[[#This Row],[146 (07JUL1985 03:00:00)-Water Temperature (C)]]*OO[[#This Row],[88]]</f>
        <v>1.4078622388923752E-2</v>
      </c>
      <c r="CM526" s="10">
        <f>3/24000000*OO[[#This Row],[147 (07JUL1985 06:00:00)-Water Temperature (C)]]*OO[[#This Row],[89]]</f>
        <v>1.5368131201938749E-2</v>
      </c>
      <c r="CN526" s="10">
        <f>3/24000000*OO[[#This Row],[148 (07JUL1985 09:00:00)-Water Temperature (C)]]*OO[[#This Row],[90]]</f>
        <v>1.6791442312724999E-2</v>
      </c>
      <c r="CO526" s="10">
        <f>3/24000000*OO[[#This Row],[149 (07JUL1985 12:00:00)-Water Temperature (C)]]*OO[[#This Row],[91]]</f>
        <v>1.8277406038687501E-2</v>
      </c>
      <c r="CP526" s="10">
        <f>3/24000000*OO[[#This Row],[150 (07JUL1985 15:00:00)-Water Temperature (C)]]*OO[[#This Row],[92]]</f>
        <v>1.9777189410049998E-2</v>
      </c>
      <c r="CQ526" s="10">
        <f>3/24000000*OO[[#This Row],[151 (07JUL1985 18:00:00)-Water Temperature (C)]]*OO[[#This Row],[93]]</f>
        <v>2.12929460877E-2</v>
      </c>
      <c r="CR526" s="10">
        <f>3/24000000*OO[[#This Row],[152 (07JUL1985 21:00:00)-Water Temperature (C)]]*OO[[#This Row],[94]]</f>
        <v>2.272544383228E-2</v>
      </c>
      <c r="CS526" s="10">
        <f>3/24000000*OO[[#This Row],[153 (08JUL1985 00:00:00)-Water Temperature (C)]]*OO[[#This Row],[95]]</f>
        <v>2.4090368803523745E-2</v>
      </c>
      <c r="CT526" s="10">
        <f>3/24000000*OO[[#This Row],[154 (08JUL1985 03:00:00)-Water Temperature (C)]]*OO[[#This Row],[96]]</f>
        <v>2.5441944710840003E-2</v>
      </c>
      <c r="CU526" s="10">
        <f>3/24000000*OO[[#This Row],[155 (08JUL1985 06:00:00)-Water Temperature (C)]]*OO[[#This Row],[97]]</f>
        <v>2.6799316513136252E-2</v>
      </c>
      <c r="CV526" s="10">
        <f>3/24000000*OO[[#This Row],[156 (08JUL1985 09:00:00)-Water Temperature (C)]]*OO[[#This Row],[98]]</f>
        <v>2.8169040176719999E-2</v>
      </c>
      <c r="CW526" s="10">
        <f>3/24000000*OO[[#This Row],[157 (08JUL1985 12:00:00)-Water Temperature (C)]]*OO[[#This Row],[99]]</f>
        <v>2.9631736784249997E-2</v>
      </c>
    </row>
    <row r="527" spans="1:101" x14ac:dyDescent="0.35">
      <c r="A527" t="s">
        <v>534</v>
      </c>
      <c r="B527">
        <v>751.26800000000003</v>
      </c>
      <c r="C527" s="10">
        <f>3/24*OO[[#This Row],[59 (26JUN1985 06:00:00)-Water Temperature (C)]]*OO[[#This Row],[1]]/SUM(OO[1])</f>
        <v>0</v>
      </c>
      <c r="D527" s="10">
        <f>3/24*OO[[#This Row],[60 (26JUN1985 09:00:00)-Water Temperature (C)]]*OO[[#This Row],[2]]/SUM(OO[2])</f>
        <v>0</v>
      </c>
      <c r="E527" s="10">
        <f>3/24*OO[[#This Row],[61 (26JUN1985 12:00:00)-Water Temperature (C)]]*OO[[#This Row],[3]]/SUM(OO[3])</f>
        <v>0</v>
      </c>
      <c r="F527" s="10">
        <f>3/24*OO[[#This Row],[62 (26JUN1985 15:00:00)-Water Temperature (C)]]*OO[[#This Row],[4]]/SUM(OO[4])</f>
        <v>0</v>
      </c>
      <c r="G527" s="10">
        <f>3/24*OO[[#This Row],[63 (26JUN1985 18:00:00)-Water Temperature (C)]]*OO[[#This Row],[5]]/SUM(OO[5])</f>
        <v>0</v>
      </c>
      <c r="H527" s="10">
        <f>3/24*OO[[#This Row],[64 (26JUN1985 21:00:00)-Water Temperature (C)]]*OO[[#This Row],[6]]/SUM(OO[6])</f>
        <v>0</v>
      </c>
      <c r="I527" s="10">
        <f>3/24*OO[[#This Row],[65 (27JUN1985 00:00:00)-Water Temperature (C)]]*OO[[#This Row],[7]]/SUM(OO[7])</f>
        <v>0</v>
      </c>
      <c r="J527" s="10">
        <f>3/24*OO[[#This Row],[66 (27JUN1985 03:00:00)-Water Temperature (C)]]*OO[[#This Row],[8]]/SUM(OO[8])</f>
        <v>0</v>
      </c>
      <c r="K527" s="10">
        <f>3/24*OO[[#This Row],[67 (27JUN1985 06:00:00)-Water Temperature (C)]]*OO[[#This Row],[9]]/SUM(OO[9])</f>
        <v>0</v>
      </c>
      <c r="L527" s="10">
        <f>3/24*OO[[#This Row],[68 (27JUN1985 09:00:00)-Water Temperature (C)]]*OO[[#This Row],[10]]/SUM(OO[10])</f>
        <v>0</v>
      </c>
      <c r="M527" s="10">
        <f>3/24*OO[[#This Row],[69 (27JUN1985 12:00:00)-Water Temperature (C)]]*OO[[#This Row],[11]]/SUM(OO[11])</f>
        <v>0</v>
      </c>
      <c r="N527" s="10">
        <f>3/24*OO[[#This Row],[70 (27JUN1985 15:00:00)-Water Temperature (C)]]*OO[[#This Row],[12]]/SUM(OO[12])</f>
        <v>0</v>
      </c>
      <c r="O527" s="10">
        <f>3/24*OO[[#This Row],[71 (27JUN1985 18:00:00)-Water Temperature (C)]]*OO[[#This Row],[13]]/SUM(OO[13])</f>
        <v>0</v>
      </c>
      <c r="P527" s="10">
        <f>3/24*OO[[#This Row],[72 (27JUN1985 21:00:00)-Water Temperature (C)]]*OO[[#This Row],[14]]/SUM(OO[14])</f>
        <v>0</v>
      </c>
      <c r="Q527" s="10">
        <f>3/24*OO[[#This Row],[73 (28JUN1985 00:00:00)-Water Temperature (C)]]*OO[[#This Row],[15]]/SUM(OO[15])</f>
        <v>0</v>
      </c>
      <c r="R527" s="10">
        <f>3/24*OO[[#This Row],[74 (28JUN1985 03:00:00)-Water Temperature (C)]]*OO[[#This Row],[16]]/SUM(OO[16])</f>
        <v>0</v>
      </c>
      <c r="S527" s="10">
        <f>3/24*OO[[#This Row],[75 (28JUN1985 06:00:00)-Water Temperature (C)]]*OO[[#This Row],[17]]/SUM(OO[17])</f>
        <v>0</v>
      </c>
      <c r="T527" s="10">
        <f>3/24*OO[[#This Row],[76 (28JUN1985 09:00:00)-Water Temperature (C)]]*OO[[#This Row],[18]]/SUM(OO[18])</f>
        <v>0</v>
      </c>
      <c r="U527" s="10">
        <f>3/24*OO[[#This Row],[77 (28JUN1985 12:00:00)-Water Temperature (C)]]*OO[[#This Row],[19]]/SUM(OO[19])</f>
        <v>0</v>
      </c>
      <c r="V527" s="10">
        <f>3/24000000*OO[[#This Row],[78 (28JUN1985 15:00:00)-Water Temperature (C)]]*OO[[#This Row],[20]]</f>
        <v>0</v>
      </c>
      <c r="W527" s="10">
        <f>3/24000000*OO[[#This Row],[79 (28JUN1985 18:00:00)-Water Temperature (C)]]*OO[[#This Row],[21]]</f>
        <v>0</v>
      </c>
      <c r="X527" s="10">
        <f>3/24000000*OO[[#This Row],[80 (28JUN1985 21:00:00)-Water Temperature (C)]]*OO[[#This Row],[22]]</f>
        <v>0</v>
      </c>
      <c r="Y527" s="10">
        <f>3/24000000*OO[[#This Row],[81 (29JUN1985 00:00:00)-Water Temperature (C)]]*OO[[#This Row],[23]]</f>
        <v>0</v>
      </c>
      <c r="Z527" s="10">
        <f>3/24000000*OO[[#This Row],[82 (29JUN1985 03:00:00)-Water Temperature (C)]]*OO[[#This Row],[24]]</f>
        <v>0</v>
      </c>
      <c r="AA527" s="10">
        <f>3/24000000*OO[[#This Row],[83 (29JUN1985 06:00:00)-Water Temperature (C)]]*OO[[#This Row],[25]]</f>
        <v>0</v>
      </c>
      <c r="AB527" s="10">
        <f>3/24000000*OO[[#This Row],[84 (29JUN1985 09:00:00)-Water Temperature (C)]]*OO[[#This Row],[26]]</f>
        <v>0</v>
      </c>
      <c r="AC527" s="10">
        <f>3/24000000*OO[[#This Row],[85 (29JUN1985 12:00:00)-Water Temperature (C)]]*OO[[#This Row],[27]]</f>
        <v>0</v>
      </c>
      <c r="AD527" s="10">
        <f>3/24000000*OO[[#This Row],[86 (29JUN1985 15:00:00)-Water Temperature (C)]]*OO[[#This Row],[28]]</f>
        <v>0</v>
      </c>
      <c r="AE527" s="10">
        <f>3/24000000*OO[[#This Row],[88 (29JUN1985 21:00:00)-Water Temperature (C)]]*OO[[#This Row],[30]]</f>
        <v>0</v>
      </c>
      <c r="AF527" s="10">
        <f>3/24000000*OO[[#This Row],[88 (29JUN1985 21:00:00)-Water Temperature (C)]]*OO[[#This Row],[30]]</f>
        <v>0</v>
      </c>
      <c r="AG527" s="10">
        <f>3/24000000*OO[[#This Row],[89 (30JUN1985 00:00:00)-Water Temperature (C)]]*OO[[#This Row],[31]]</f>
        <v>0</v>
      </c>
      <c r="AH527" s="10">
        <f>3/24000000*OO[[#This Row],[90 (30JUN1985 03:00:00)-Water Temperature (C)]]*OO[[#This Row],[32]]</f>
        <v>0</v>
      </c>
      <c r="AI527" s="10">
        <f>3/24000000*OO[[#This Row],[91 (30JUN1985 06:00:00)-Water Temperature (C)]]*OO[[#This Row],[33]]</f>
        <v>5.5809001673237503E-43</v>
      </c>
      <c r="AJ527" s="10">
        <f>3/24000000*OO[[#This Row],[92 (30JUN1985 09:00:00)-Water Temperature (C)]]*OO[[#This Row],[34]]</f>
        <v>2.2553373274014997E-39</v>
      </c>
      <c r="AK527" s="10">
        <f>3/24000000*OO[[#This Row],[93 (30JUN1985 12:00:00)-Water Temperature (C)]]*OO[[#This Row],[35]]</f>
        <v>3.7115143127812494E-36</v>
      </c>
      <c r="AL527" s="10">
        <f>3/24000000*OO[[#This Row],[94 (30JUN1985 15:00:00)-Water Temperature (C)]]*OO[[#This Row],[36]]</f>
        <v>2.8568029310099993E-33</v>
      </c>
      <c r="AM527" s="10">
        <f>3/24000000*OO[[#This Row],[95 (30JUN1985 18:00:00)-Water Temperature (C)]]*OO[[#This Row],[37]]</f>
        <v>1.1471759696350001E-30</v>
      </c>
      <c r="AN527" s="10">
        <f>3/24000000*OO[[#This Row],[96 (30JUN1985 21:00:00)-Water Temperature (C)]]*OO[[#This Row],[38]]</f>
        <v>2.6162173505849997E-28</v>
      </c>
      <c r="AO527" s="10">
        <f>3/24000000*OO[[#This Row],[97 (01JUL1985 00:00:00)-Water Temperature (C)]]*OO[[#This Row],[39]]</f>
        <v>3.6248607895374994E-26</v>
      </c>
      <c r="AP527" s="10">
        <f>3/24000000*OO[[#This Row],[98 (01JUL1985 03:00:00)-Water Temperature (C)]]*OO[[#This Row],[40]]</f>
        <v>3.2270798259149996E-24</v>
      </c>
      <c r="AQ527" s="10">
        <f>3/24000000*OO[[#This Row],[99 (01JUL1985 06:00:00)-Water Temperature (C)]]*OO[[#This Row],[41]]</f>
        <v>1.9486603476762502E-22</v>
      </c>
      <c r="AR527" s="10">
        <f>3/24000000*OO[[#This Row],[100 (01JUL1985 09:00:00)-Water Temperature (C)]]*OO[[#This Row],[42]]</f>
        <v>8.3640891261399995E-21</v>
      </c>
      <c r="AS527" s="10">
        <f>3/24000000*OO[[#This Row],[101 (01JUL1985 12:00:00)-Water Temperature (C)]]*OO[[#This Row],[43]]</f>
        <v>2.6107292714624994E-19</v>
      </c>
      <c r="AT527" s="10">
        <f>3/24000000*OO[[#This Row],[102 (01JUL1985 15:00:00)-Water Temperature (C)]]*OO[[#This Row],[44]]</f>
        <v>6.1006041753037496E-18</v>
      </c>
      <c r="AU527" s="10">
        <f>3/24000000*OO[[#This Row],[103 (01JUL1985 18:00:00)-Water Temperature (C)]]*OO[[#This Row],[45]]</f>
        <v>1.0959030191576248E-16</v>
      </c>
      <c r="AV527" s="10">
        <f>3/24000000*OO[[#This Row],[104 (01JUL1985 21:00:00)-Water Temperature (C)]]*OO[[#This Row],[46]]</f>
        <v>1.5516152590474998E-15</v>
      </c>
      <c r="AW527" s="10">
        <f>3/24000000*OO[[#This Row],[105 (02JUL1985 00:00:00)-Water Temperature (C)]]*OO[[#This Row],[47]]</f>
        <v>1.7682978416212499E-14</v>
      </c>
      <c r="AX527" s="10">
        <f>3/24000000*OO[[#This Row],[106 (02JUL1985 03:00:00)-Water Temperature (C)]]*OO[[#This Row],[48]]</f>
        <v>1.6516362892099998E-13</v>
      </c>
      <c r="AY527" s="10">
        <f>3/24000000*OO[[#This Row],[107 (02JUL1985 06:00:00)-Water Temperature (C)]]*OO[[#This Row],[49]]</f>
        <v>1.2914501124431248E-12</v>
      </c>
      <c r="AZ527" s="10">
        <f>3/24000000*OO[[#This Row],[108 (02JUL1985 09:00:00)-Water Temperature (C)]]*OO[[#This Row],[50]]</f>
        <v>8.6269374113075005E-12</v>
      </c>
      <c r="BA527" s="10">
        <f>3/24000000*OO[[#This Row],[109 (02JUL1985 12:00:00)-Water Temperature (C)]]*OO[[#This Row],[51]]</f>
        <v>4.9348634250499993E-11</v>
      </c>
      <c r="BB527" s="10">
        <f>3/24000000*OO[[#This Row],[110 (02JUL1985 15:00:00)-Water Temperature (C)]]*OO[[#This Row],[52]]</f>
        <v>2.4456039823949998E-10</v>
      </c>
      <c r="BC527" s="10">
        <f>3/24000000*OO[[#This Row],[111 (02JUL1985 18:00:00)-Water Temperature (C)]]*OO[[#This Row],[53]]</f>
        <v>1.063910603254E-9</v>
      </c>
      <c r="BD527" s="10">
        <f>3/24000000*OO[[#This Row],[112 (02JUL1985 21:00:00)-Water Temperature (C)]]*OO[[#This Row],[54]]</f>
        <v>4.1020389204900001E-9</v>
      </c>
      <c r="BE527" s="10">
        <f>3/24000000*OO[[#This Row],[113 (03JUL1985 00:00:00)-Water Temperature (C)]]*OO[[#This Row],[55]]</f>
        <v>1.4137318836799997E-8</v>
      </c>
      <c r="BF527" s="10">
        <f>3/24000000*OO[[#This Row],[114 (03JUL1985 03:00:00)-Water Temperature (C)]]*OO[[#This Row],[56]]</f>
        <v>4.4059326584975005E-8</v>
      </c>
      <c r="BG527" s="10">
        <f>3/24000000*OO[[#This Row],[115 (03JUL1985 06:00:00)-Water Temperature (C)]]*OO[[#This Row],[57]]</f>
        <v>1.2541471493395E-7</v>
      </c>
      <c r="BH527" s="10">
        <f>3/24000000*OO[[#This Row],[116 (03JUL1985 09:00:00)-Water Temperature (C)]]*OO[[#This Row],[58]]</f>
        <v>3.3040978776187498E-7</v>
      </c>
      <c r="BI527" s="10">
        <f>3/24000000*OO[[#This Row],[117 (03JUL1985 12:00:00)-Water Temperature (C)]]*OO[[#This Row],[59]]</f>
        <v>8.0762151687399996E-7</v>
      </c>
      <c r="BJ527" s="10">
        <f>3/24000000*OO[[#This Row],[118 (03JUL1985 15:00:00)-Water Temperature (C)]]*OO[[#This Row],[60]]</f>
        <v>1.8369641939714997E-6</v>
      </c>
      <c r="BK527" s="10">
        <f>3/24000000*OO[[#This Row],[119 (03JUL1985 18:00:00)-Water Temperature (C)]]*OO[[#This Row],[61]]</f>
        <v>3.9113908412424992E-6</v>
      </c>
      <c r="BL527" s="10">
        <f>3/24000000*OO[[#This Row],[120 (03JUL1985 21:00:00)-Water Temperature (C)]]*OO[[#This Row],[62]]</f>
        <v>7.8131755720199992E-6</v>
      </c>
      <c r="BM527" s="10">
        <f>3/24000000*OO[[#This Row],[121 (04JUL1985 00:00:00)-Water Temperature (C)]]*OO[[#This Row],[63]]</f>
        <v>1.4733543515625001E-5</v>
      </c>
      <c r="BN527" s="10">
        <f>3/24000000*OO[[#This Row],[122 (04JUL1985 03:00:00)-Water Temperature (C)]]*OO[[#This Row],[64]]</f>
        <v>2.6430048362835E-5</v>
      </c>
      <c r="BO527" s="10">
        <f>3/24000000*OO[[#This Row],[123 (04JUL1985 06:00:00)-Water Temperature (C)]]*OO[[#This Row],[65]]</f>
        <v>4.5357077260649999E-5</v>
      </c>
      <c r="BP527" s="10">
        <f>3/24000000*OO[[#This Row],[124 (04JUL1985 09:00:00)-Water Temperature (C)]]*OO[[#This Row],[66]]</f>
        <v>7.4983381595999994E-5</v>
      </c>
      <c r="BQ527" s="10">
        <f>3/24000000*OO[[#This Row],[125 (04JUL1985 12:00:00)-Water Temperature (C)]]*OO[[#This Row],[67]]</f>
        <v>1.1919608385149999E-4</v>
      </c>
      <c r="BR527" s="10">
        <f>3/24000000*OO[[#This Row],[126 (04JUL1985 15:00:00)-Water Temperature (C)]]*OO[[#This Row],[68]]</f>
        <v>1.8297162690345E-4</v>
      </c>
      <c r="BS527" s="10">
        <f>3/24000000*OO[[#This Row],[127 (04JUL1985 18:00:00)-Water Temperature (C)]]*OO[[#This Row],[69]]</f>
        <v>2.7111776939599995E-4</v>
      </c>
      <c r="BT527" s="10">
        <f>3/24000000*OO[[#This Row],[128 (04JUL1985 21:00:00)-Water Temperature (C)]]*OO[[#This Row],[70]]</f>
        <v>3.89272522653E-4</v>
      </c>
      <c r="BU527" s="10">
        <f>3/24000000*OO[[#This Row],[129 (05JUL1985 00:00:00)-Water Temperature (C)]]*OO[[#This Row],[71]]</f>
        <v>5.4372836327199999E-4</v>
      </c>
      <c r="BV527" s="10">
        <f>3/24000000*OO[[#This Row],[130 (05JUL1985 03:00:00)-Water Temperature (C)]]*OO[[#This Row],[72]]</f>
        <v>7.4062992336874998E-4</v>
      </c>
      <c r="BW527" s="10">
        <f>3/24000000*OO[[#This Row],[131 (05JUL1985 06:00:00)-Water Temperature (C)]]*OO[[#This Row],[73]]</f>
        <v>9.8599753790849982E-4</v>
      </c>
      <c r="BX527" s="10">
        <f>3/24000000*OO[[#This Row],[132 (05JUL1985 09:00:00)-Water Temperature (C)]]*OO[[#This Row],[74]]</f>
        <v>1.29088762457625E-3</v>
      </c>
      <c r="BY527" s="10">
        <f>3/24000000*OO[[#This Row],[133 (05JUL1985 12:00:00)-Water Temperature (C)]]*OO[[#This Row],[75]]</f>
        <v>1.6548082915698746E-3</v>
      </c>
      <c r="BZ527" s="10">
        <f>3/24000000*OO[[#This Row],[134 (05JUL1985 15:00:00)-Water Temperature (C)]]*OO[[#This Row],[76]]</f>
        <v>2.0853326721211249E-3</v>
      </c>
      <c r="CA527" s="10">
        <f>3/24000000*OO[[#This Row],[135 (05JUL1985 18:00:00)-Water Temperature (C)]]*OO[[#This Row],[77]]</f>
        <v>2.5856509138117495E-3</v>
      </c>
      <c r="CB527" s="10">
        <f>3/24000000*OO[[#This Row],[136 (05JUL1985 21:00:00)-Water Temperature (C)]]*OO[[#This Row],[78]]</f>
        <v>3.1513511198475001E-3</v>
      </c>
      <c r="CC527" s="10">
        <f>3/24000000*OO[[#This Row],[137 (06JUL1985 00:00:00)-Water Temperature (C)]]*OO[[#This Row],[79]]</f>
        <v>3.77820198798E-3</v>
      </c>
      <c r="CD527" s="10">
        <f>3/24000000*OO[[#This Row],[138 (06JUL1985 03:00:00)-Water Temperature (C)]]*OO[[#This Row],[80]]</f>
        <v>4.4707848004200005E-3</v>
      </c>
      <c r="CE527" s="10">
        <f>3/24000000*OO[[#This Row],[139 (06JUL1985 06:00:00)-Water Temperature (C)]]*OO[[#This Row],[81]]</f>
        <v>5.2401929162475E-3</v>
      </c>
      <c r="CF527" s="10">
        <f>3/24000000*OO[[#This Row],[140 (06JUL1985 09:00:00)-Water Temperature (C)]]*OO[[#This Row],[82]]</f>
        <v>6.1191143686049991E-3</v>
      </c>
      <c r="CG527" s="10">
        <f>3/24000000*OO[[#This Row],[141 (06JUL1985 12:00:00)-Water Temperature (C)]]*OO[[#This Row],[83]]</f>
        <v>7.0719080534212492E-3</v>
      </c>
      <c r="CH527" s="10">
        <f>3/24000000*OO[[#This Row],[142 (06JUL1985 15:00:00)-Water Temperature (C)]]*OO[[#This Row],[84]]</f>
        <v>8.0943242760050001E-3</v>
      </c>
      <c r="CI527" s="10">
        <f>3/24000000*OO[[#This Row],[143 (06JUL1985 18:00:00)-Water Temperature (C)]]*OO[[#This Row],[85]]</f>
        <v>9.1909273951687499E-3</v>
      </c>
      <c r="CJ527" s="10">
        <f>3/24000000*OO[[#This Row],[144 (06JUL1985 21:00:00)-Water Temperature (C)]]*OO[[#This Row],[86]]</f>
        <v>1.0310843903100001E-2</v>
      </c>
      <c r="CK527" s="10">
        <f>3/24000000*OO[[#This Row],[145 (07JUL1985 00:00:00)-Water Temperature (C)]]*OO[[#This Row],[87]]</f>
        <v>1.14316206382175E-2</v>
      </c>
      <c r="CL527" s="10">
        <f>3/24000000*OO[[#This Row],[146 (07JUL1985 03:00:00)-Water Temperature (C)]]*OO[[#This Row],[88]]</f>
        <v>1.2593698557299998E-2</v>
      </c>
      <c r="CM527" s="10">
        <f>3/24000000*OO[[#This Row],[147 (07JUL1985 06:00:00)-Water Temperature (C)]]*OO[[#This Row],[89]]</f>
        <v>1.3804138104429998E-2</v>
      </c>
      <c r="CN527" s="10">
        <f>3/24000000*OO[[#This Row],[148 (07JUL1985 09:00:00)-Water Temperature (C)]]*OO[[#This Row],[90]]</f>
        <v>1.5140920891139997E-2</v>
      </c>
      <c r="CO527" s="10">
        <f>3/24000000*OO[[#This Row],[149 (07JUL1985 12:00:00)-Water Temperature (C)]]*OO[[#This Row],[91]]</f>
        <v>1.6542224961118748E-2</v>
      </c>
      <c r="CP527" s="10">
        <f>3/24000000*OO[[#This Row],[150 (07JUL1985 15:00:00)-Water Temperature (C)]]*OO[[#This Row],[92]]</f>
        <v>1.7964101718974997E-2</v>
      </c>
      <c r="CQ527" s="10">
        <f>3/24000000*OO[[#This Row],[151 (07JUL1985 18:00:00)-Water Temperature (C)]]*OO[[#This Row],[93]]</f>
        <v>1.9407884328725002E-2</v>
      </c>
      <c r="CR527" s="10">
        <f>3/24000000*OO[[#This Row],[152 (07JUL1985 21:00:00)-Water Temperature (C)]]*OO[[#This Row],[94]]</f>
        <v>2.0783858664987498E-2</v>
      </c>
      <c r="CS527" s="10">
        <f>3/24000000*OO[[#This Row],[153 (08JUL1985 00:00:00)-Water Temperature (C)]]*OO[[#This Row],[95]]</f>
        <v>2.2104281240921248E-2</v>
      </c>
      <c r="CT527" s="10">
        <f>3/24000000*OO[[#This Row],[154 (08JUL1985 03:00:00)-Water Temperature (C)]]*OO[[#This Row],[96]]</f>
        <v>2.3417839054575E-2</v>
      </c>
      <c r="CU527" s="10">
        <f>3/24000000*OO[[#This Row],[155 (08JUL1985 06:00:00)-Water Temperature (C)]]*OO[[#This Row],[97]]</f>
        <v>2.4741112176854999E-2</v>
      </c>
      <c r="CV527" s="10">
        <f>3/24000000*OO[[#This Row],[156 (08JUL1985 09:00:00)-Water Temperature (C)]]*OO[[#This Row],[98]]</f>
        <v>2.6080174675889994E-2</v>
      </c>
      <c r="CW527" s="10">
        <f>3/24000000*OO[[#This Row],[157 (08JUL1985 12:00:00)-Water Temperature (C)]]*OO[[#This Row],[99]]</f>
        <v>2.7507953470375001E-2</v>
      </c>
    </row>
    <row r="528" spans="1:101" x14ac:dyDescent="0.35">
      <c r="A528" t="s">
        <v>535</v>
      </c>
      <c r="B528">
        <v>757.2817</v>
      </c>
      <c r="C528" s="10">
        <f>3/24*OO[[#This Row],[59 (26JUN1985 06:00:00)-Water Temperature (C)]]*OO[[#This Row],[1]]/SUM(OO[1])</f>
        <v>0</v>
      </c>
      <c r="D528" s="10">
        <f>3/24*OO[[#This Row],[60 (26JUN1985 09:00:00)-Water Temperature (C)]]*OO[[#This Row],[2]]/SUM(OO[2])</f>
        <v>0</v>
      </c>
      <c r="E528" s="10">
        <f>3/24*OO[[#This Row],[61 (26JUN1985 12:00:00)-Water Temperature (C)]]*OO[[#This Row],[3]]/SUM(OO[3])</f>
        <v>0</v>
      </c>
      <c r="F528" s="10">
        <f>3/24*OO[[#This Row],[62 (26JUN1985 15:00:00)-Water Temperature (C)]]*OO[[#This Row],[4]]/SUM(OO[4])</f>
        <v>0</v>
      </c>
      <c r="G528" s="10">
        <f>3/24*OO[[#This Row],[63 (26JUN1985 18:00:00)-Water Temperature (C)]]*OO[[#This Row],[5]]/SUM(OO[5])</f>
        <v>0</v>
      </c>
      <c r="H528" s="10">
        <f>3/24*OO[[#This Row],[64 (26JUN1985 21:00:00)-Water Temperature (C)]]*OO[[#This Row],[6]]/SUM(OO[6])</f>
        <v>0</v>
      </c>
      <c r="I528" s="10">
        <f>3/24*OO[[#This Row],[65 (27JUN1985 00:00:00)-Water Temperature (C)]]*OO[[#This Row],[7]]/SUM(OO[7])</f>
        <v>0</v>
      </c>
      <c r="J528" s="10">
        <f>3/24*OO[[#This Row],[66 (27JUN1985 03:00:00)-Water Temperature (C)]]*OO[[#This Row],[8]]/SUM(OO[8])</f>
        <v>0</v>
      </c>
      <c r="K528" s="10">
        <f>3/24*OO[[#This Row],[67 (27JUN1985 06:00:00)-Water Temperature (C)]]*OO[[#This Row],[9]]/SUM(OO[9])</f>
        <v>0</v>
      </c>
      <c r="L528" s="10">
        <f>3/24*OO[[#This Row],[68 (27JUN1985 09:00:00)-Water Temperature (C)]]*OO[[#This Row],[10]]/SUM(OO[10])</f>
        <v>0</v>
      </c>
      <c r="M528" s="10">
        <f>3/24*OO[[#This Row],[69 (27JUN1985 12:00:00)-Water Temperature (C)]]*OO[[#This Row],[11]]/SUM(OO[11])</f>
        <v>0</v>
      </c>
      <c r="N528" s="10">
        <f>3/24*OO[[#This Row],[70 (27JUN1985 15:00:00)-Water Temperature (C)]]*OO[[#This Row],[12]]/SUM(OO[12])</f>
        <v>0</v>
      </c>
      <c r="O528" s="10">
        <f>3/24*OO[[#This Row],[71 (27JUN1985 18:00:00)-Water Temperature (C)]]*OO[[#This Row],[13]]/SUM(OO[13])</f>
        <v>0</v>
      </c>
      <c r="P528" s="10">
        <f>3/24*OO[[#This Row],[72 (27JUN1985 21:00:00)-Water Temperature (C)]]*OO[[#This Row],[14]]/SUM(OO[14])</f>
        <v>0</v>
      </c>
      <c r="Q528" s="10">
        <f>3/24*OO[[#This Row],[73 (28JUN1985 00:00:00)-Water Temperature (C)]]*OO[[#This Row],[15]]/SUM(OO[15])</f>
        <v>0</v>
      </c>
      <c r="R528" s="10">
        <f>3/24*OO[[#This Row],[74 (28JUN1985 03:00:00)-Water Temperature (C)]]*OO[[#This Row],[16]]/SUM(OO[16])</f>
        <v>0</v>
      </c>
      <c r="S528" s="10">
        <f>3/24*OO[[#This Row],[75 (28JUN1985 06:00:00)-Water Temperature (C)]]*OO[[#This Row],[17]]/SUM(OO[17])</f>
        <v>0</v>
      </c>
      <c r="T528" s="10">
        <f>3/24*OO[[#This Row],[76 (28JUN1985 09:00:00)-Water Temperature (C)]]*OO[[#This Row],[18]]/SUM(OO[18])</f>
        <v>0</v>
      </c>
      <c r="U528" s="10">
        <f>3/24*OO[[#This Row],[77 (28JUN1985 12:00:00)-Water Temperature (C)]]*OO[[#This Row],[19]]/SUM(OO[19])</f>
        <v>0</v>
      </c>
      <c r="V528" s="10">
        <f>3/24000000*OO[[#This Row],[78 (28JUN1985 15:00:00)-Water Temperature (C)]]*OO[[#This Row],[20]]</f>
        <v>0</v>
      </c>
      <c r="W528" s="10">
        <f>3/24000000*OO[[#This Row],[79 (28JUN1985 18:00:00)-Water Temperature (C)]]*OO[[#This Row],[21]]</f>
        <v>0</v>
      </c>
      <c r="X528" s="10">
        <f>3/24000000*OO[[#This Row],[80 (28JUN1985 21:00:00)-Water Temperature (C)]]*OO[[#This Row],[22]]</f>
        <v>0</v>
      </c>
      <c r="Y528" s="10">
        <f>3/24000000*OO[[#This Row],[81 (29JUN1985 00:00:00)-Water Temperature (C)]]*OO[[#This Row],[23]]</f>
        <v>0</v>
      </c>
      <c r="Z528" s="10">
        <f>3/24000000*OO[[#This Row],[82 (29JUN1985 03:00:00)-Water Temperature (C)]]*OO[[#This Row],[24]]</f>
        <v>0</v>
      </c>
      <c r="AA528" s="10">
        <f>3/24000000*OO[[#This Row],[83 (29JUN1985 06:00:00)-Water Temperature (C)]]*OO[[#This Row],[25]]</f>
        <v>0</v>
      </c>
      <c r="AB528" s="10">
        <f>3/24000000*OO[[#This Row],[84 (29JUN1985 09:00:00)-Water Temperature (C)]]*OO[[#This Row],[26]]</f>
        <v>0</v>
      </c>
      <c r="AC528" s="10">
        <f>3/24000000*OO[[#This Row],[85 (29JUN1985 12:00:00)-Water Temperature (C)]]*OO[[#This Row],[27]]</f>
        <v>0</v>
      </c>
      <c r="AD528" s="10">
        <f>3/24000000*OO[[#This Row],[86 (29JUN1985 15:00:00)-Water Temperature (C)]]*OO[[#This Row],[28]]</f>
        <v>0</v>
      </c>
      <c r="AE528" s="10">
        <f>3/24000000*OO[[#This Row],[88 (29JUN1985 21:00:00)-Water Temperature (C)]]*OO[[#This Row],[30]]</f>
        <v>0</v>
      </c>
      <c r="AF528" s="10">
        <f>3/24000000*OO[[#This Row],[88 (29JUN1985 21:00:00)-Water Temperature (C)]]*OO[[#This Row],[30]]</f>
        <v>0</v>
      </c>
      <c r="AG528" s="10">
        <f>3/24000000*OO[[#This Row],[89 (30JUN1985 00:00:00)-Water Temperature (C)]]*OO[[#This Row],[31]]</f>
        <v>0</v>
      </c>
      <c r="AH528" s="10">
        <f>3/24000000*OO[[#This Row],[90 (30JUN1985 03:00:00)-Water Temperature (C)]]*OO[[#This Row],[32]]</f>
        <v>0</v>
      </c>
      <c r="AI528" s="10">
        <f>3/24000000*OO[[#This Row],[91 (30JUN1985 06:00:00)-Water Temperature (C)]]*OO[[#This Row],[33]]</f>
        <v>1.686575131708875E-43</v>
      </c>
      <c r="AJ528" s="10">
        <f>3/24000000*OO[[#This Row],[92 (30JUN1985 09:00:00)-Water Temperature (C)]]*OO[[#This Row],[34]]</f>
        <v>7.2727826464387507E-40</v>
      </c>
      <c r="AK528" s="10">
        <f>3/24000000*OO[[#This Row],[93 (30JUN1985 12:00:00)-Water Temperature (C)]]*OO[[#This Row],[35]]</f>
        <v>1.2683629682061251E-36</v>
      </c>
      <c r="AL528" s="10">
        <f>3/24000000*OO[[#This Row],[94 (30JUN1985 15:00:00)-Water Temperature (C)]]*OO[[#This Row],[36]]</f>
        <v>1.028891232930375E-33</v>
      </c>
      <c r="AM528" s="10">
        <f>3/24000000*OO[[#This Row],[95 (30JUN1985 18:00:00)-Water Temperature (C)]]*OO[[#This Row],[37]]</f>
        <v>4.334632513649999E-31</v>
      </c>
      <c r="AN528" s="10">
        <f>3/24000000*OO[[#This Row],[96 (30JUN1985 21:00:00)-Water Temperature (C)]]*OO[[#This Row],[38]]</f>
        <v>1.0336274586225001E-28</v>
      </c>
      <c r="AO528" s="10">
        <f>3/24000000*OO[[#This Row],[97 (01JUL1985 00:00:00)-Water Temperature (C)]]*OO[[#This Row],[39]]</f>
        <v>1.4931332181761249E-26</v>
      </c>
      <c r="AP528" s="10">
        <f>3/24000000*OO[[#This Row],[98 (01JUL1985 03:00:00)-Water Temperature (C)]]*OO[[#This Row],[40]]</f>
        <v>1.382253835668E-24</v>
      </c>
      <c r="AQ528" s="10">
        <f>3/24000000*OO[[#This Row],[99 (01JUL1985 06:00:00)-Water Temperature (C)]]*OO[[#This Row],[41]]</f>
        <v>8.6571358064700004E-23</v>
      </c>
      <c r="AR528" s="10">
        <f>3/24000000*OO[[#This Row],[100 (01JUL1985 09:00:00)-Water Temperature (C)]]*OO[[#This Row],[42]]</f>
        <v>3.8460388995799995E-21</v>
      </c>
      <c r="AS528" s="10">
        <f>3/24000000*OO[[#This Row],[101 (01JUL1985 12:00:00)-Water Temperature (C)]]*OO[[#This Row],[43]]</f>
        <v>1.2402744428287498E-19</v>
      </c>
      <c r="AT528" s="10">
        <f>3/24000000*OO[[#This Row],[102 (01JUL1985 15:00:00)-Water Temperature (C)]]*OO[[#This Row],[44]]</f>
        <v>2.9892157083312498E-18</v>
      </c>
      <c r="AU528" s="10">
        <f>3/24000000*OO[[#This Row],[103 (01JUL1985 18:00:00)-Water Temperature (C)]]*OO[[#This Row],[45]]</f>
        <v>5.5303151816374994E-17</v>
      </c>
      <c r="AV528" s="10">
        <f>3/24000000*OO[[#This Row],[104 (01JUL1985 21:00:00)-Water Temperature (C)]]*OO[[#This Row],[46]]</f>
        <v>8.0534108375899991E-16</v>
      </c>
      <c r="AW528" s="10">
        <f>3/24000000*OO[[#This Row],[105 (02JUL1985 00:00:00)-Water Temperature (C)]]*OO[[#This Row],[47]]</f>
        <v>9.4290274014000015E-15</v>
      </c>
      <c r="AX528" s="10">
        <f>3/24000000*OO[[#This Row],[106 (02JUL1985 03:00:00)-Water Temperature (C)]]*OO[[#This Row],[48]]</f>
        <v>9.0379861095599991E-14</v>
      </c>
      <c r="AY528" s="10">
        <f>3/24000000*OO[[#This Row],[107 (02JUL1985 06:00:00)-Water Temperature (C)]]*OO[[#This Row],[49]]</f>
        <v>7.243625391468748E-13</v>
      </c>
      <c r="AZ528" s="10">
        <f>3/24000000*OO[[#This Row],[108 (02JUL1985 09:00:00)-Water Temperature (C)]]*OO[[#This Row],[50]]</f>
        <v>4.9547699909999998E-12</v>
      </c>
      <c r="BA528" s="10">
        <f>3/24000000*OO[[#This Row],[109 (02JUL1985 12:00:00)-Water Temperature (C)]]*OO[[#This Row],[51]]</f>
        <v>2.8997128097437498E-11</v>
      </c>
      <c r="BB528" s="10">
        <f>3/24000000*OO[[#This Row],[110 (02JUL1985 15:00:00)-Water Temperature (C)]]*OO[[#This Row],[52]]</f>
        <v>1.4687792888807497E-10</v>
      </c>
      <c r="BC528" s="10">
        <f>3/24000000*OO[[#This Row],[111 (02JUL1985 18:00:00)-Water Temperature (C)]]*OO[[#This Row],[53]]</f>
        <v>6.5240406224249991E-10</v>
      </c>
      <c r="BD528" s="10">
        <f>3/24000000*OO[[#This Row],[112 (02JUL1985 21:00:00)-Water Temperature (C)]]*OO[[#This Row],[54]]</f>
        <v>2.565888286095E-9</v>
      </c>
      <c r="BE528" s="10">
        <f>3/24000000*OO[[#This Row],[113 (03JUL1985 00:00:00)-Water Temperature (C)]]*OO[[#This Row],[55]]</f>
        <v>9.0138313376099996E-9</v>
      </c>
      <c r="BF528" s="10">
        <f>3/24000000*OO[[#This Row],[114 (03JUL1985 03:00:00)-Water Temperature (C)]]*OO[[#This Row],[56]]</f>
        <v>2.8613140784362499E-8</v>
      </c>
      <c r="BG528" s="10">
        <f>3/24000000*OO[[#This Row],[115 (03JUL1985 06:00:00)-Water Temperature (C)]]*OO[[#This Row],[57]]</f>
        <v>8.2890642865199987E-8</v>
      </c>
      <c r="BH528" s="10">
        <f>3/24000000*OO[[#This Row],[116 (03JUL1985 09:00:00)-Water Temperature (C)]]*OO[[#This Row],[58]]</f>
        <v>2.2206449843471245E-7</v>
      </c>
      <c r="BI528" s="10">
        <f>3/24000000*OO[[#This Row],[117 (03JUL1985 12:00:00)-Water Temperature (C)]]*OO[[#This Row],[59]]</f>
        <v>5.5153894467374997E-7</v>
      </c>
      <c r="BJ528" s="10">
        <f>3/24000000*OO[[#This Row],[118 (03JUL1985 15:00:00)-Water Temperature (C)]]*OO[[#This Row],[60]]</f>
        <v>1.273785442255E-6</v>
      </c>
      <c r="BK528" s="10">
        <f>3/24000000*OO[[#This Row],[119 (03JUL1985 18:00:00)-Water Temperature (C)]]*OO[[#This Row],[61]]</f>
        <v>2.7520387775815E-6</v>
      </c>
      <c r="BL528" s="10">
        <f>3/24000000*OO[[#This Row],[120 (03JUL1985 21:00:00)-Water Temperature (C)]]*OO[[#This Row],[62]]</f>
        <v>5.5741655950024993E-6</v>
      </c>
      <c r="BM528" s="10">
        <f>3/24000000*OO[[#This Row],[121 (04JUL1985 00:00:00)-Water Temperature (C)]]*OO[[#This Row],[63]]</f>
        <v>1.065247672897375E-5</v>
      </c>
      <c r="BN528" s="10">
        <f>3/24000000*OO[[#This Row],[122 (04JUL1985 03:00:00)-Water Temperature (C)]]*OO[[#This Row],[64]]</f>
        <v>1.9354018515162498E-5</v>
      </c>
      <c r="BO528" s="10">
        <f>3/24000000*OO[[#This Row],[123 (04JUL1985 06:00:00)-Water Temperature (C)]]*OO[[#This Row],[65]]</f>
        <v>3.3618613040250002E-5</v>
      </c>
      <c r="BP528" s="10">
        <f>3/24000000*OO[[#This Row],[124 (04JUL1985 09:00:00)-Water Temperature (C)]]*OO[[#This Row],[66]]</f>
        <v>5.6220906512274988E-5</v>
      </c>
      <c r="BQ528" s="10">
        <f>3/24000000*OO[[#This Row],[125 (04JUL1985 12:00:00)-Water Temperature (C)]]*OO[[#This Row],[67]]</f>
        <v>9.0356338957887501E-5</v>
      </c>
      <c r="BR528" s="10">
        <f>3/24000000*OO[[#This Row],[126 (04JUL1985 15:00:00)-Water Temperature (C)]]*OO[[#This Row],[68]]</f>
        <v>1.4016277766861249E-4</v>
      </c>
      <c r="BS528" s="10">
        <f>3/24000000*OO[[#This Row],[127 (04JUL1985 18:00:00)-Water Temperature (C)]]*OO[[#This Row],[69]]</f>
        <v>2.0976745781780003E-4</v>
      </c>
      <c r="BT528" s="10">
        <f>3/24000000*OO[[#This Row],[128 (04JUL1985 21:00:00)-Water Temperature (C)]]*OO[[#This Row],[70]]</f>
        <v>3.0406483852399996E-4</v>
      </c>
      <c r="BU528" s="10">
        <f>3/24000000*OO[[#This Row],[129 (05JUL1985 00:00:00)-Water Temperature (C)]]*OO[[#This Row],[71]]</f>
        <v>4.2857409659624997E-4</v>
      </c>
      <c r="BV528" s="10">
        <f>3/24000000*OO[[#This Row],[130 (05JUL1985 03:00:00)-Water Temperature (C)]]*OO[[#This Row],[72]]</f>
        <v>5.8882362475412499E-4</v>
      </c>
      <c r="BW528" s="10">
        <f>3/24000000*OO[[#This Row],[131 (05JUL1985 06:00:00)-Water Temperature (C)]]*OO[[#This Row],[73]]</f>
        <v>7.903634397395E-4</v>
      </c>
      <c r="BX528" s="10">
        <f>3/24000000*OO[[#This Row],[132 (05JUL1985 09:00:00)-Water Temperature (C)]]*OO[[#This Row],[74]]</f>
        <v>1.042843227426E-3</v>
      </c>
      <c r="BY528" s="10">
        <f>3/24000000*OO[[#This Row],[133 (05JUL1985 12:00:00)-Water Temperature (C)]]*OO[[#This Row],[75]]</f>
        <v>1.346707437839E-3</v>
      </c>
      <c r="BZ528" s="10">
        <f>3/24000000*OO[[#This Row],[134 (05JUL1985 15:00:00)-Water Temperature (C)]]*OO[[#This Row],[76]]</f>
        <v>1.7090338129764997E-3</v>
      </c>
      <c r="CA528" s="10">
        <f>3/24000000*OO[[#This Row],[135 (05JUL1985 18:00:00)-Water Temperature (C)]]*OO[[#This Row],[77]]</f>
        <v>2.1332268603157498E-3</v>
      </c>
      <c r="CB528" s="10">
        <f>3/24000000*OO[[#This Row],[136 (05JUL1985 21:00:00)-Water Temperature (C)]]*OO[[#This Row],[78]]</f>
        <v>2.6164915919999997E-3</v>
      </c>
      <c r="CC528" s="10">
        <f>3/24000000*OO[[#This Row],[137 (06JUL1985 00:00:00)-Water Temperature (C)]]*OO[[#This Row],[79]]</f>
        <v>3.1560847996375003E-3</v>
      </c>
      <c r="CD528" s="10">
        <f>3/24000000*OO[[#This Row],[138 (06JUL1985 03:00:00)-Water Temperature (C)]]*OO[[#This Row],[80]]</f>
        <v>3.7563379982999997E-3</v>
      </c>
      <c r="CE528" s="10">
        <f>3/24000000*OO[[#This Row],[139 (06JUL1985 06:00:00)-Water Temperature (C)]]*OO[[#This Row],[81]]</f>
        <v>4.4271636553599994E-3</v>
      </c>
      <c r="CF528" s="10">
        <f>3/24000000*OO[[#This Row],[140 (06JUL1985 09:00:00)-Water Temperature (C)]]*OO[[#This Row],[82]]</f>
        <v>5.1964335031262502E-3</v>
      </c>
      <c r="CG528" s="10">
        <f>3/24000000*OO[[#This Row],[141 (06JUL1985 12:00:00)-Water Temperature (C)]]*OO[[#This Row],[83]]</f>
        <v>6.0349952816762496E-3</v>
      </c>
      <c r="CH528" s="10">
        <f>3/24000000*OO[[#This Row],[142 (06JUL1985 15:00:00)-Water Temperature (C)]]*OO[[#This Row],[84]]</f>
        <v>6.9401099147124992E-3</v>
      </c>
      <c r="CI528" s="10">
        <f>3/24000000*OO[[#This Row],[143 (06JUL1985 18:00:00)-Water Temperature (C)]]*OO[[#This Row],[85]]</f>
        <v>7.9156302160950012E-3</v>
      </c>
      <c r="CJ528" s="10">
        <f>3/24000000*OO[[#This Row],[144 (06JUL1985 21:00:00)-Water Temperature (C)]]*OO[[#This Row],[86]]</f>
        <v>8.918151621131248E-3</v>
      </c>
      <c r="CK528" s="10">
        <f>3/24000000*OO[[#This Row],[145 (07JUL1985 00:00:00)-Water Temperature (C)]]*OO[[#This Row],[87]]</f>
        <v>9.9289536410137481E-3</v>
      </c>
      <c r="CL528" s="10">
        <f>3/24000000*OO[[#This Row],[146 (07JUL1985 03:00:00)-Water Temperature (C)]]*OO[[#This Row],[88]]</f>
        <v>1.0981990275471249E-2</v>
      </c>
      <c r="CM528" s="10">
        <f>3/24000000*OO[[#This Row],[147 (07JUL1985 06:00:00)-Water Temperature (C)]]*OO[[#This Row],[89]]</f>
        <v>1.2083647546987498E-2</v>
      </c>
      <c r="CN528" s="10">
        <f>3/24000000*OO[[#This Row],[148 (07JUL1985 09:00:00)-Water Temperature (C)]]*OO[[#This Row],[90]]</f>
        <v>1.3301068155875E-2</v>
      </c>
      <c r="CO528" s="10">
        <f>3/24000000*OO[[#This Row],[149 (07JUL1985 12:00:00)-Water Temperature (C)]]*OO[[#This Row],[91]]</f>
        <v>1.458143633800125E-2</v>
      </c>
      <c r="CP528" s="10">
        <f>3/24000000*OO[[#This Row],[150 (07JUL1985 15:00:00)-Water Temperature (C)]]*OO[[#This Row],[92]]</f>
        <v>1.5886334386059998E-2</v>
      </c>
      <c r="CQ528" s="10">
        <f>3/24000000*OO[[#This Row],[151 (07JUL1985 18:00:00)-Water Temperature (C)]]*OO[[#This Row],[93]]</f>
        <v>1.7216871669629999E-2</v>
      </c>
      <c r="CR528" s="10">
        <f>3/24000000*OO[[#This Row],[152 (07JUL1985 21:00:00)-Water Temperature (C)]]*OO[[#This Row],[94]]</f>
        <v>1.8493258292209998E-2</v>
      </c>
      <c r="CS528" s="10">
        <f>3/24000000*OO[[#This Row],[153 (08JUL1985 00:00:00)-Water Temperature (C)]]*OO[[#This Row],[95]]</f>
        <v>1.9726633041097497E-2</v>
      </c>
      <c r="CT528" s="10">
        <f>3/24000000*OO[[#This Row],[154 (08JUL1985 03:00:00)-Water Temperature (C)]]*OO[[#This Row],[96]]</f>
        <v>2.0958778845033752E-2</v>
      </c>
      <c r="CU528" s="10">
        <f>3/24000000*OO[[#This Row],[155 (08JUL1985 06:00:00)-Water Temperature (C)]]*OO[[#This Row],[97]]</f>
        <v>2.2203837085504996E-2</v>
      </c>
      <c r="CV528" s="10">
        <f>3/24000000*OO[[#This Row],[156 (08JUL1985 09:00:00)-Water Temperature (C)]]*OO[[#This Row],[98]]</f>
        <v>2.3467226905097498E-2</v>
      </c>
      <c r="CW528" s="10">
        <f>3/24000000*OO[[#This Row],[157 (08JUL1985 12:00:00)-Water Temperature (C)]]*OO[[#This Row],[99]]</f>
        <v>2.4813219973657503E-2</v>
      </c>
    </row>
    <row r="529" spans="1:101" x14ac:dyDescent="0.35">
      <c r="A529" t="s">
        <v>536</v>
      </c>
      <c r="B529">
        <v>779.28219999999999</v>
      </c>
      <c r="C529" s="10">
        <f>3/24*OO[[#This Row],[59 (26JUN1985 06:00:00)-Water Temperature (C)]]*OO[[#This Row],[1]]/SUM(OO[1])</f>
        <v>0</v>
      </c>
      <c r="D529" s="10">
        <f>3/24*OO[[#This Row],[60 (26JUN1985 09:00:00)-Water Temperature (C)]]*OO[[#This Row],[2]]/SUM(OO[2])</f>
        <v>0</v>
      </c>
      <c r="E529" s="10">
        <f>3/24*OO[[#This Row],[61 (26JUN1985 12:00:00)-Water Temperature (C)]]*OO[[#This Row],[3]]/SUM(OO[3])</f>
        <v>0</v>
      </c>
      <c r="F529" s="10">
        <f>3/24*OO[[#This Row],[62 (26JUN1985 15:00:00)-Water Temperature (C)]]*OO[[#This Row],[4]]/SUM(OO[4])</f>
        <v>0</v>
      </c>
      <c r="G529" s="10">
        <f>3/24*OO[[#This Row],[63 (26JUN1985 18:00:00)-Water Temperature (C)]]*OO[[#This Row],[5]]/SUM(OO[5])</f>
        <v>0</v>
      </c>
      <c r="H529" s="10">
        <f>3/24*OO[[#This Row],[64 (26JUN1985 21:00:00)-Water Temperature (C)]]*OO[[#This Row],[6]]/SUM(OO[6])</f>
        <v>0</v>
      </c>
      <c r="I529" s="10">
        <f>3/24*OO[[#This Row],[65 (27JUN1985 00:00:00)-Water Temperature (C)]]*OO[[#This Row],[7]]/SUM(OO[7])</f>
        <v>0</v>
      </c>
      <c r="J529" s="10">
        <f>3/24*OO[[#This Row],[66 (27JUN1985 03:00:00)-Water Temperature (C)]]*OO[[#This Row],[8]]/SUM(OO[8])</f>
        <v>0</v>
      </c>
      <c r="K529" s="10">
        <f>3/24*OO[[#This Row],[67 (27JUN1985 06:00:00)-Water Temperature (C)]]*OO[[#This Row],[9]]/SUM(OO[9])</f>
        <v>0</v>
      </c>
      <c r="L529" s="10">
        <f>3/24*OO[[#This Row],[68 (27JUN1985 09:00:00)-Water Temperature (C)]]*OO[[#This Row],[10]]/SUM(OO[10])</f>
        <v>0</v>
      </c>
      <c r="M529" s="10">
        <f>3/24*OO[[#This Row],[69 (27JUN1985 12:00:00)-Water Temperature (C)]]*OO[[#This Row],[11]]/SUM(OO[11])</f>
        <v>0</v>
      </c>
      <c r="N529" s="10">
        <f>3/24*OO[[#This Row],[70 (27JUN1985 15:00:00)-Water Temperature (C)]]*OO[[#This Row],[12]]/SUM(OO[12])</f>
        <v>0</v>
      </c>
      <c r="O529" s="10">
        <f>3/24*OO[[#This Row],[71 (27JUN1985 18:00:00)-Water Temperature (C)]]*OO[[#This Row],[13]]/SUM(OO[13])</f>
        <v>0</v>
      </c>
      <c r="P529" s="10">
        <f>3/24*OO[[#This Row],[72 (27JUN1985 21:00:00)-Water Temperature (C)]]*OO[[#This Row],[14]]/SUM(OO[14])</f>
        <v>0</v>
      </c>
      <c r="Q529" s="10">
        <f>3/24*OO[[#This Row],[73 (28JUN1985 00:00:00)-Water Temperature (C)]]*OO[[#This Row],[15]]/SUM(OO[15])</f>
        <v>0</v>
      </c>
      <c r="R529" s="10">
        <f>3/24*OO[[#This Row],[74 (28JUN1985 03:00:00)-Water Temperature (C)]]*OO[[#This Row],[16]]/SUM(OO[16])</f>
        <v>0</v>
      </c>
      <c r="S529" s="10">
        <f>3/24*OO[[#This Row],[75 (28JUN1985 06:00:00)-Water Temperature (C)]]*OO[[#This Row],[17]]/SUM(OO[17])</f>
        <v>0</v>
      </c>
      <c r="T529" s="10">
        <f>3/24*OO[[#This Row],[76 (28JUN1985 09:00:00)-Water Temperature (C)]]*OO[[#This Row],[18]]/SUM(OO[18])</f>
        <v>0</v>
      </c>
      <c r="U529" s="10">
        <f>3/24*OO[[#This Row],[77 (28JUN1985 12:00:00)-Water Temperature (C)]]*OO[[#This Row],[19]]/SUM(OO[19])</f>
        <v>0</v>
      </c>
      <c r="V529" s="10">
        <f>3/24000000*OO[[#This Row],[78 (28JUN1985 15:00:00)-Water Temperature (C)]]*OO[[#This Row],[20]]</f>
        <v>0</v>
      </c>
      <c r="W529" s="10">
        <f>3/24000000*OO[[#This Row],[79 (28JUN1985 18:00:00)-Water Temperature (C)]]*OO[[#This Row],[21]]</f>
        <v>0</v>
      </c>
      <c r="X529" s="10">
        <f>3/24000000*OO[[#This Row],[80 (28JUN1985 21:00:00)-Water Temperature (C)]]*OO[[#This Row],[22]]</f>
        <v>0</v>
      </c>
      <c r="Y529" s="10">
        <f>3/24000000*OO[[#This Row],[81 (29JUN1985 00:00:00)-Water Temperature (C)]]*OO[[#This Row],[23]]</f>
        <v>0</v>
      </c>
      <c r="Z529" s="10">
        <f>3/24000000*OO[[#This Row],[82 (29JUN1985 03:00:00)-Water Temperature (C)]]*OO[[#This Row],[24]]</f>
        <v>0</v>
      </c>
      <c r="AA529" s="10">
        <f>3/24000000*OO[[#This Row],[83 (29JUN1985 06:00:00)-Water Temperature (C)]]*OO[[#This Row],[25]]</f>
        <v>0</v>
      </c>
      <c r="AB529" s="10">
        <f>3/24000000*OO[[#This Row],[84 (29JUN1985 09:00:00)-Water Temperature (C)]]*OO[[#This Row],[26]]</f>
        <v>0</v>
      </c>
      <c r="AC529" s="10">
        <f>3/24000000*OO[[#This Row],[85 (29JUN1985 12:00:00)-Water Temperature (C)]]*OO[[#This Row],[27]]</f>
        <v>0</v>
      </c>
      <c r="AD529" s="10">
        <f>3/24000000*OO[[#This Row],[86 (29JUN1985 15:00:00)-Water Temperature (C)]]*OO[[#This Row],[28]]</f>
        <v>0</v>
      </c>
      <c r="AE529" s="10">
        <f>3/24000000*OO[[#This Row],[88 (29JUN1985 21:00:00)-Water Temperature (C)]]*OO[[#This Row],[30]]</f>
        <v>0</v>
      </c>
      <c r="AF529" s="10">
        <f>3/24000000*OO[[#This Row],[88 (29JUN1985 21:00:00)-Water Temperature (C)]]*OO[[#This Row],[30]]</f>
        <v>0</v>
      </c>
      <c r="AG529" s="10">
        <f>3/24000000*OO[[#This Row],[89 (30JUN1985 00:00:00)-Water Temperature (C)]]*OO[[#This Row],[31]]</f>
        <v>0</v>
      </c>
      <c r="AH529" s="10">
        <f>3/24000000*OO[[#This Row],[90 (30JUN1985 03:00:00)-Water Temperature (C)]]*OO[[#This Row],[32]]</f>
        <v>0</v>
      </c>
      <c r="AI529" s="10">
        <f>3/24000000*OO[[#This Row],[91 (30JUN1985 06:00:00)-Water Temperature (C)]]*OO[[#This Row],[33]]</f>
        <v>4.9894777638787499E-44</v>
      </c>
      <c r="AJ529" s="10">
        <f>3/24000000*OO[[#This Row],[92 (30JUN1985 09:00:00)-Water Temperature (C)]]*OO[[#This Row],[34]]</f>
        <v>2.2967643756706254E-40</v>
      </c>
      <c r="AK529" s="10">
        <f>3/24000000*OO[[#This Row],[93 (30JUN1985 12:00:00)-Water Temperature (C)]]*OO[[#This Row],[35]]</f>
        <v>4.2474623513924996E-37</v>
      </c>
      <c r="AL529" s="10">
        <f>3/24000000*OO[[#This Row],[94 (30JUN1985 15:00:00)-Water Temperature (C)]]*OO[[#This Row],[36]]</f>
        <v>3.6339155981099997E-34</v>
      </c>
      <c r="AM529" s="10">
        <f>3/24000000*OO[[#This Row],[95 (30JUN1985 18:00:00)-Water Temperature (C)]]*OO[[#This Row],[37]]</f>
        <v>1.6075771618822499E-31</v>
      </c>
      <c r="AN529" s="10">
        <f>3/24000000*OO[[#This Row],[96 (30JUN1985 21:00:00)-Water Temperature (C)]]*OO[[#This Row],[38]]</f>
        <v>4.0120648771500004E-29</v>
      </c>
      <c r="AO529" s="10">
        <f>3/24000000*OO[[#This Row],[97 (01JUL1985 00:00:00)-Water Temperature (C)]]*OO[[#This Row],[39]]</f>
        <v>6.0488364902325006E-27</v>
      </c>
      <c r="AP529" s="10">
        <f>3/24000000*OO[[#This Row],[98 (01JUL1985 03:00:00)-Water Temperature (C)]]*OO[[#This Row],[40]]</f>
        <v>5.8291886030962493E-25</v>
      </c>
      <c r="AQ529" s="10">
        <f>3/24000000*OO[[#This Row],[99 (01JUL1985 06:00:00)-Water Temperature (C)]]*OO[[#This Row],[41]]</f>
        <v>3.7913508863999998E-23</v>
      </c>
      <c r="AR529" s="10">
        <f>3/24000000*OO[[#This Row],[100 (01JUL1985 09:00:00)-Water Temperature (C)]]*OO[[#This Row],[42]]</f>
        <v>1.7453781398313752E-21</v>
      </c>
      <c r="AS529" s="10">
        <f>3/24000000*OO[[#This Row],[101 (01JUL1985 12:00:00)-Water Temperature (C)]]*OO[[#This Row],[43]]</f>
        <v>5.8216191821550002E-20</v>
      </c>
      <c r="AT529" s="10">
        <f>3/24000000*OO[[#This Row],[102 (01JUL1985 15:00:00)-Water Temperature (C)]]*OO[[#This Row],[44]]</f>
        <v>1.4487778421619998E-18</v>
      </c>
      <c r="AU529" s="10">
        <f>3/24000000*OO[[#This Row],[103 (01JUL1985 18:00:00)-Water Temperature (C)]]*OO[[#This Row],[45]]</f>
        <v>2.7637039451999996E-17</v>
      </c>
      <c r="AV529" s="10">
        <f>3/24000000*OO[[#This Row],[104 (01JUL1985 21:00:00)-Water Temperature (C)]]*OO[[#This Row],[46]]</f>
        <v>4.1442873610500001E-16</v>
      </c>
      <c r="AW529" s="10">
        <f>3/24000000*OO[[#This Row],[105 (02JUL1985 00:00:00)-Water Temperature (C)]]*OO[[#This Row],[47]]</f>
        <v>4.9906639202499993E-15</v>
      </c>
      <c r="AX529" s="10">
        <f>3/24000000*OO[[#This Row],[106 (02JUL1985 03:00:00)-Water Temperature (C)]]*OO[[#This Row],[48]]</f>
        <v>4.9148735138999991E-14</v>
      </c>
      <c r="AY529" s="10">
        <f>3/24000000*OO[[#This Row],[107 (02JUL1985 06:00:00)-Water Temperature (C)]]*OO[[#This Row],[49]]</f>
        <v>4.0425366149999994E-13</v>
      </c>
      <c r="AZ529" s="10">
        <f>3/24000000*OO[[#This Row],[108 (02JUL1985 09:00:00)-Water Temperature (C)]]*OO[[#This Row],[50]]</f>
        <v>2.8346236978400004E-12</v>
      </c>
      <c r="BA529" s="10">
        <f>3/24000000*OO[[#This Row],[109 (02JUL1985 12:00:00)-Water Temperature (C)]]*OO[[#This Row],[51]]</f>
        <v>1.6990364714399994E-11</v>
      </c>
      <c r="BB529" s="10">
        <f>3/24000000*OO[[#This Row],[110 (02JUL1985 15:00:00)-Water Temperature (C)]]*OO[[#This Row],[52]]</f>
        <v>8.8054967892374995E-11</v>
      </c>
      <c r="BC529" s="10">
        <f>3/24000000*OO[[#This Row],[111 (02JUL1985 18:00:00)-Water Temperature (C)]]*OO[[#This Row],[53]]</f>
        <v>3.9977391438000003E-10</v>
      </c>
      <c r="BD529" s="10">
        <f>3/24000000*OO[[#This Row],[112 (02JUL1985 21:00:00)-Water Temperature (C)]]*OO[[#This Row],[54]]</f>
        <v>1.60546604062E-9</v>
      </c>
      <c r="BE529" s="10">
        <f>3/24000000*OO[[#This Row],[113 (03JUL1985 00:00:00)-Water Temperature (C)]]*OO[[#This Row],[55]]</f>
        <v>5.7544181968750001E-9</v>
      </c>
      <c r="BF529" s="10">
        <f>3/24000000*OO[[#This Row],[114 (03JUL1985 03:00:00)-Water Temperature (C)]]*OO[[#This Row],[56]]</f>
        <v>1.8623354553937499E-8</v>
      </c>
      <c r="BG529" s="10">
        <f>3/24000000*OO[[#This Row],[115 (03JUL1985 06:00:00)-Water Temperature (C)]]*OO[[#This Row],[57]]</f>
        <v>5.4960094277700004E-8</v>
      </c>
      <c r="BH529" s="10">
        <f>3/24000000*OO[[#This Row],[116 (03JUL1985 09:00:00)-Water Temperature (C)]]*OO[[#This Row],[58]]</f>
        <v>1.49859995735275E-7</v>
      </c>
      <c r="BI529" s="10">
        <f>3/24000000*OO[[#This Row],[117 (03JUL1985 12:00:00)-Water Temperature (C)]]*OO[[#This Row],[59]]</f>
        <v>3.7852193345512494E-7</v>
      </c>
      <c r="BJ529" s="10">
        <f>3/24000000*OO[[#This Row],[118 (03JUL1985 15:00:00)-Water Temperature (C)]]*OO[[#This Row],[60]]</f>
        <v>8.8835836880299994E-7</v>
      </c>
      <c r="BK529" s="10">
        <f>3/24000000*OO[[#This Row],[119 (03JUL1985 18:00:00)-Water Temperature (C)]]*OO[[#This Row],[61]]</f>
        <v>1.9489915423959997E-6</v>
      </c>
      <c r="BL529" s="10">
        <f>3/24000000*OO[[#This Row],[120 (03JUL1985 21:00:00)-Water Temperature (C)]]*OO[[#This Row],[62]]</f>
        <v>4.0057659290637496E-6</v>
      </c>
      <c r="BM529" s="10">
        <f>3/24000000*OO[[#This Row],[121 (04JUL1985 00:00:00)-Water Temperature (C)]]*OO[[#This Row],[63]]</f>
        <v>7.7635878433912502E-6</v>
      </c>
      <c r="BN529" s="10">
        <f>3/24000000*OO[[#This Row],[122 (04JUL1985 03:00:00)-Water Temperature (C)]]*OO[[#This Row],[64]]</f>
        <v>1.4296155676739998E-5</v>
      </c>
      <c r="BO529" s="10">
        <f>3/24000000*OO[[#This Row],[123 (04JUL1985 06:00:00)-Water Temperature (C)]]*OO[[#This Row],[65]]</f>
        <v>2.5153589211744995E-5</v>
      </c>
      <c r="BP529" s="10">
        <f>3/24000000*OO[[#This Row],[124 (04JUL1985 09:00:00)-Water Temperature (C)]]*OO[[#This Row],[66]]</f>
        <v>4.2579630169712501E-5</v>
      </c>
      <c r="BQ529" s="10">
        <f>3/24000000*OO[[#This Row],[125 (04JUL1985 12:00:00)-Water Temperature (C)]]*OO[[#This Row],[67]]</f>
        <v>6.9228275669699994E-5</v>
      </c>
      <c r="BR529" s="10">
        <f>3/24000000*OO[[#This Row],[126 (04JUL1985 15:00:00)-Water Temperature (C)]]*OO[[#This Row],[68]]</f>
        <v>1.085830526724E-4</v>
      </c>
      <c r="BS529" s="10">
        <f>3/24000000*OO[[#This Row],[127 (04JUL1985 18:00:00)-Water Temperature (C)]]*OO[[#This Row],[69]]</f>
        <v>1.6422433756039999E-4</v>
      </c>
      <c r="BT529" s="10">
        <f>3/24000000*OO[[#This Row],[128 (04JUL1985 21:00:00)-Water Temperature (C)]]*OO[[#This Row],[70]]</f>
        <v>2.4045515375164999E-4</v>
      </c>
      <c r="BU529" s="10">
        <f>3/24000000*OO[[#This Row],[129 (05JUL1985 00:00:00)-Water Temperature (C)]]*OO[[#This Row],[71]]</f>
        <v>3.4218035665400004E-4</v>
      </c>
      <c r="BV529" s="10">
        <f>3/24000000*OO[[#This Row],[130 (05JUL1985 03:00:00)-Water Temperature (C)]]*OO[[#This Row],[72]]</f>
        <v>4.7443094837775E-4</v>
      </c>
      <c r="BW529" s="10">
        <f>3/24000000*OO[[#This Row],[131 (05JUL1985 06:00:00)-Water Temperature (C)]]*OO[[#This Row],[73]]</f>
        <v>6.4237631096299998E-4</v>
      </c>
      <c r="BX529" s="10">
        <f>3/24000000*OO[[#This Row],[132 (05JUL1985 09:00:00)-Water Temperature (C)]]*OO[[#This Row],[74]]</f>
        <v>8.5461548448937503E-4</v>
      </c>
      <c r="BY529" s="10">
        <f>3/24000000*OO[[#This Row],[133 (05JUL1985 12:00:00)-Water Temperature (C)]]*OO[[#This Row],[75]]</f>
        <v>1.1122488044043751E-3</v>
      </c>
      <c r="BZ529" s="10">
        <f>3/24000000*OO[[#This Row],[134 (05JUL1985 15:00:00)-Water Temperature (C)]]*OO[[#This Row],[76]]</f>
        <v>1.422075138807E-3</v>
      </c>
      <c r="CA529" s="10">
        <f>3/24000000*OO[[#This Row],[135 (05JUL1985 18:00:00)-Water Temperature (C)]]*OO[[#This Row],[77]]</f>
        <v>1.78762451779775E-3</v>
      </c>
      <c r="CB529" s="10">
        <f>3/24000000*OO[[#This Row],[136 (05JUL1985 21:00:00)-Water Temperature (C)]]*OO[[#This Row],[78]]</f>
        <v>2.2073773532265001E-3</v>
      </c>
      <c r="CC529" s="10">
        <f>3/24000000*OO[[#This Row],[137 (06JUL1985 00:00:00)-Water Temperature (C)]]*OO[[#This Row],[79]]</f>
        <v>2.6798531229168749E-3</v>
      </c>
      <c r="CD529" s="10">
        <f>3/24000000*OO[[#This Row],[138 (06JUL1985 03:00:00)-Water Temperature (C)]]*OO[[#This Row],[80]]</f>
        <v>3.2092887944687497E-3</v>
      </c>
      <c r="CE529" s="10">
        <f>3/24000000*OO[[#This Row],[139 (06JUL1985 06:00:00)-Water Temperature (C)]]*OO[[#This Row],[81]]</f>
        <v>3.8048628136199999E-3</v>
      </c>
      <c r="CF529" s="10">
        <f>3/24000000*OO[[#This Row],[140 (06JUL1985 09:00:00)-Water Temperature (C)]]*OO[[#This Row],[82]]</f>
        <v>4.4907549092124991E-3</v>
      </c>
      <c r="CG529" s="10">
        <f>3/24000000*OO[[#This Row],[141 (06JUL1985 12:00:00)-Water Temperature (C)]]*OO[[#This Row],[83]]</f>
        <v>5.2425701702337492E-3</v>
      </c>
      <c r="CH529" s="10">
        <f>3/24000000*OO[[#This Row],[142 (06JUL1985 15:00:00)-Water Temperature (C)]]*OO[[#This Row],[84]]</f>
        <v>6.0592775764625002E-3</v>
      </c>
      <c r="CI529" s="10">
        <f>3/24000000*OO[[#This Row],[143 (06JUL1985 18:00:00)-Water Temperature (C)]]*OO[[#This Row],[85]]</f>
        <v>6.9440301544199997E-3</v>
      </c>
      <c r="CJ529" s="10">
        <f>3/24000000*OO[[#This Row],[144 (06JUL1985 21:00:00)-Water Temperature (C)]]*OO[[#This Row],[86]]</f>
        <v>7.8591648329737491E-3</v>
      </c>
      <c r="CK529" s="10">
        <f>3/24000000*OO[[#This Row],[145 (07JUL1985 00:00:00)-Water Temperature (C)]]*OO[[#This Row],[87]]</f>
        <v>8.7891680902912484E-3</v>
      </c>
      <c r="CL529" s="10">
        <f>3/24000000*OO[[#This Row],[146 (07JUL1985 03:00:00)-Water Temperature (C)]]*OO[[#This Row],[88]]</f>
        <v>9.7630263078337491E-3</v>
      </c>
      <c r="CM529" s="10">
        <f>3/24000000*OO[[#This Row],[147 (07JUL1985 06:00:00)-Water Temperature (C)]]*OO[[#This Row],[89]]</f>
        <v>1.0786935761799999E-2</v>
      </c>
      <c r="CN529" s="10">
        <f>3/24000000*OO[[#This Row],[148 (07JUL1985 09:00:00)-Water Temperature (C)]]*OO[[#This Row],[90]]</f>
        <v>1.19195943539475E-2</v>
      </c>
      <c r="CO529" s="10">
        <f>3/24000000*OO[[#This Row],[149 (07JUL1985 12:00:00)-Water Temperature (C)]]*OO[[#This Row],[91]]</f>
        <v>1.3114546943024996E-2</v>
      </c>
      <c r="CP529" s="10">
        <f>3/24000000*OO[[#This Row],[150 (07JUL1985 15:00:00)-Water Temperature (C)]]*OO[[#This Row],[92]]</f>
        <v>1.4338071079639999E-2</v>
      </c>
      <c r="CQ529" s="10">
        <f>3/24000000*OO[[#This Row],[151 (07JUL1985 18:00:00)-Water Temperature (C)]]*OO[[#This Row],[93]]</f>
        <v>1.559112407316E-2</v>
      </c>
      <c r="CR529" s="10">
        <f>3/24000000*OO[[#This Row],[152 (07JUL1985 21:00:00)-Water Temperature (C)]]*OO[[#This Row],[94]]</f>
        <v>1.6801324394687501E-2</v>
      </c>
      <c r="CS529" s="10">
        <f>3/24000000*OO[[#This Row],[153 (08JUL1985 00:00:00)-Water Temperature (C)]]*OO[[#This Row],[95]]</f>
        <v>1.7979387660348751E-2</v>
      </c>
      <c r="CT529" s="10">
        <f>3/24000000*OO[[#This Row],[154 (08JUL1985 03:00:00)-Water Temperature (C)]]*OO[[#This Row],[96]]</f>
        <v>1.9161558508819999E-2</v>
      </c>
      <c r="CU529" s="10">
        <f>3/24000000*OO[[#This Row],[155 (08JUL1985 06:00:00)-Water Temperature (C)]]*OO[[#This Row],[97]]</f>
        <v>2.0360142600018748E-2</v>
      </c>
      <c r="CV529" s="10">
        <f>3/24000000*OO[[#This Row],[156 (08JUL1985 09:00:00)-Water Temperature (C)]]*OO[[#This Row],[98]]</f>
        <v>2.1580043063789998E-2</v>
      </c>
      <c r="CW529" s="10">
        <f>3/24000000*OO[[#This Row],[157 (08JUL1985 12:00:00)-Water Temperature (C)]]*OO[[#This Row],[99]]</f>
        <v>2.2879354658842499E-2</v>
      </c>
    </row>
    <row r="530" spans="1:101" x14ac:dyDescent="0.35">
      <c r="A530" t="s">
        <v>537</v>
      </c>
      <c r="B530">
        <v>722.40949999999998</v>
      </c>
      <c r="C530" s="10">
        <f>3/24*OO[[#This Row],[59 (26JUN1985 06:00:00)-Water Temperature (C)]]*OO[[#This Row],[1]]/SUM(OO[1])</f>
        <v>0</v>
      </c>
      <c r="D530" s="10">
        <f>3/24*OO[[#This Row],[60 (26JUN1985 09:00:00)-Water Temperature (C)]]*OO[[#This Row],[2]]/SUM(OO[2])</f>
        <v>0</v>
      </c>
      <c r="E530" s="10">
        <f>3/24*OO[[#This Row],[61 (26JUN1985 12:00:00)-Water Temperature (C)]]*OO[[#This Row],[3]]/SUM(OO[3])</f>
        <v>0</v>
      </c>
      <c r="F530" s="10">
        <f>3/24*OO[[#This Row],[62 (26JUN1985 15:00:00)-Water Temperature (C)]]*OO[[#This Row],[4]]/SUM(OO[4])</f>
        <v>0</v>
      </c>
      <c r="G530" s="10">
        <f>3/24*OO[[#This Row],[63 (26JUN1985 18:00:00)-Water Temperature (C)]]*OO[[#This Row],[5]]/SUM(OO[5])</f>
        <v>0</v>
      </c>
      <c r="H530" s="10">
        <f>3/24*OO[[#This Row],[64 (26JUN1985 21:00:00)-Water Temperature (C)]]*OO[[#This Row],[6]]/SUM(OO[6])</f>
        <v>0</v>
      </c>
      <c r="I530" s="10">
        <f>3/24*OO[[#This Row],[65 (27JUN1985 00:00:00)-Water Temperature (C)]]*OO[[#This Row],[7]]/SUM(OO[7])</f>
        <v>0</v>
      </c>
      <c r="J530" s="10">
        <f>3/24*OO[[#This Row],[66 (27JUN1985 03:00:00)-Water Temperature (C)]]*OO[[#This Row],[8]]/SUM(OO[8])</f>
        <v>0</v>
      </c>
      <c r="K530" s="10">
        <f>3/24*OO[[#This Row],[67 (27JUN1985 06:00:00)-Water Temperature (C)]]*OO[[#This Row],[9]]/SUM(OO[9])</f>
        <v>0</v>
      </c>
      <c r="L530" s="10">
        <f>3/24*OO[[#This Row],[68 (27JUN1985 09:00:00)-Water Temperature (C)]]*OO[[#This Row],[10]]/SUM(OO[10])</f>
        <v>0</v>
      </c>
      <c r="M530" s="10">
        <f>3/24*OO[[#This Row],[69 (27JUN1985 12:00:00)-Water Temperature (C)]]*OO[[#This Row],[11]]/SUM(OO[11])</f>
        <v>0</v>
      </c>
      <c r="N530" s="10">
        <f>3/24*OO[[#This Row],[70 (27JUN1985 15:00:00)-Water Temperature (C)]]*OO[[#This Row],[12]]/SUM(OO[12])</f>
        <v>0</v>
      </c>
      <c r="O530" s="10">
        <f>3/24*OO[[#This Row],[71 (27JUN1985 18:00:00)-Water Temperature (C)]]*OO[[#This Row],[13]]/SUM(OO[13])</f>
        <v>0</v>
      </c>
      <c r="P530" s="10">
        <f>3/24*OO[[#This Row],[72 (27JUN1985 21:00:00)-Water Temperature (C)]]*OO[[#This Row],[14]]/SUM(OO[14])</f>
        <v>0</v>
      </c>
      <c r="Q530" s="10">
        <f>3/24*OO[[#This Row],[73 (28JUN1985 00:00:00)-Water Temperature (C)]]*OO[[#This Row],[15]]/SUM(OO[15])</f>
        <v>0</v>
      </c>
      <c r="R530" s="10">
        <f>3/24*OO[[#This Row],[74 (28JUN1985 03:00:00)-Water Temperature (C)]]*OO[[#This Row],[16]]/SUM(OO[16])</f>
        <v>0</v>
      </c>
      <c r="S530" s="10">
        <f>3/24*OO[[#This Row],[75 (28JUN1985 06:00:00)-Water Temperature (C)]]*OO[[#This Row],[17]]/SUM(OO[17])</f>
        <v>0</v>
      </c>
      <c r="T530" s="10">
        <f>3/24*OO[[#This Row],[76 (28JUN1985 09:00:00)-Water Temperature (C)]]*OO[[#This Row],[18]]/SUM(OO[18])</f>
        <v>0</v>
      </c>
      <c r="U530" s="10">
        <f>3/24*OO[[#This Row],[77 (28JUN1985 12:00:00)-Water Temperature (C)]]*OO[[#This Row],[19]]/SUM(OO[19])</f>
        <v>0</v>
      </c>
      <c r="V530" s="10">
        <f>3/24000000*OO[[#This Row],[78 (28JUN1985 15:00:00)-Water Temperature (C)]]*OO[[#This Row],[20]]</f>
        <v>0</v>
      </c>
      <c r="W530" s="10">
        <f>3/24000000*OO[[#This Row],[79 (28JUN1985 18:00:00)-Water Temperature (C)]]*OO[[#This Row],[21]]</f>
        <v>0</v>
      </c>
      <c r="X530" s="10">
        <f>3/24000000*OO[[#This Row],[80 (28JUN1985 21:00:00)-Water Temperature (C)]]*OO[[#This Row],[22]]</f>
        <v>0</v>
      </c>
      <c r="Y530" s="10">
        <f>3/24000000*OO[[#This Row],[81 (29JUN1985 00:00:00)-Water Temperature (C)]]*OO[[#This Row],[23]]</f>
        <v>0</v>
      </c>
      <c r="Z530" s="10">
        <f>3/24000000*OO[[#This Row],[82 (29JUN1985 03:00:00)-Water Temperature (C)]]*OO[[#This Row],[24]]</f>
        <v>0</v>
      </c>
      <c r="AA530" s="10">
        <f>3/24000000*OO[[#This Row],[83 (29JUN1985 06:00:00)-Water Temperature (C)]]*OO[[#This Row],[25]]</f>
        <v>0</v>
      </c>
      <c r="AB530" s="10">
        <f>3/24000000*OO[[#This Row],[84 (29JUN1985 09:00:00)-Water Temperature (C)]]*OO[[#This Row],[26]]</f>
        <v>0</v>
      </c>
      <c r="AC530" s="10">
        <f>3/24000000*OO[[#This Row],[85 (29JUN1985 12:00:00)-Water Temperature (C)]]*OO[[#This Row],[27]]</f>
        <v>0</v>
      </c>
      <c r="AD530" s="10">
        <f>3/24000000*OO[[#This Row],[86 (29JUN1985 15:00:00)-Water Temperature (C)]]*OO[[#This Row],[28]]</f>
        <v>0</v>
      </c>
      <c r="AE530" s="10">
        <f>3/24000000*OO[[#This Row],[88 (29JUN1985 21:00:00)-Water Temperature (C)]]*OO[[#This Row],[30]]</f>
        <v>0</v>
      </c>
      <c r="AF530" s="10">
        <f>3/24000000*OO[[#This Row],[88 (29JUN1985 21:00:00)-Water Temperature (C)]]*OO[[#This Row],[30]]</f>
        <v>0</v>
      </c>
      <c r="AG530" s="10">
        <f>3/24000000*OO[[#This Row],[89 (30JUN1985 00:00:00)-Water Temperature (C)]]*OO[[#This Row],[31]]</f>
        <v>0</v>
      </c>
      <c r="AH530" s="10">
        <f>3/24000000*OO[[#This Row],[90 (30JUN1985 03:00:00)-Water Temperature (C)]]*OO[[#This Row],[32]]</f>
        <v>0</v>
      </c>
      <c r="AI530" s="10">
        <f>3/24000000*OO[[#This Row],[91 (30JUN1985 06:00:00)-Water Temperature (C)]]*OO[[#This Row],[33]]</f>
        <v>0</v>
      </c>
      <c r="AJ530" s="10">
        <f>3/24000000*OO[[#This Row],[92 (30JUN1985 09:00:00)-Water Temperature (C)]]*OO[[#This Row],[34]]</f>
        <v>6.7633989042625002E-41</v>
      </c>
      <c r="AK530" s="10">
        <f>3/24000000*OO[[#This Row],[93 (30JUN1985 12:00:00)-Water Temperature (C)]]*OO[[#This Row],[35]]</f>
        <v>1.3281946526418748E-37</v>
      </c>
      <c r="AL530" s="10">
        <f>3/24000000*OO[[#This Row],[94 (30JUN1985 15:00:00)-Water Temperature (C)]]*OO[[#This Row],[36]]</f>
        <v>1.1994059754775E-34</v>
      </c>
      <c r="AM530" s="10">
        <f>3/24000000*OO[[#This Row],[95 (30JUN1985 18:00:00)-Water Temperature (C)]]*OO[[#This Row],[37]]</f>
        <v>5.5733074779037502E-32</v>
      </c>
      <c r="AN530" s="10">
        <f>3/24000000*OO[[#This Row],[96 (30JUN1985 21:00:00)-Water Temperature (C)]]*OO[[#This Row],[38]]</f>
        <v>1.4555771412806248E-29</v>
      </c>
      <c r="AO530" s="10">
        <f>3/24000000*OO[[#This Row],[97 (01JUL1985 00:00:00)-Water Temperature (C)]]*OO[[#This Row],[39]]</f>
        <v>2.2893667581329997E-27</v>
      </c>
      <c r="AP530" s="10">
        <f>3/24000000*OO[[#This Row],[98 (01JUL1985 03:00:00)-Water Temperature (C)]]*OO[[#This Row],[40]]</f>
        <v>2.29508691570375E-25</v>
      </c>
      <c r="AQ530" s="10">
        <f>3/24000000*OO[[#This Row],[99 (01JUL1985 06:00:00)-Water Temperature (C)]]*OO[[#This Row],[41]]</f>
        <v>1.54875942045E-23</v>
      </c>
      <c r="AR530" s="10">
        <f>3/24000000*OO[[#This Row],[100 (01JUL1985 09:00:00)-Water Temperature (C)]]*OO[[#This Row],[42]]</f>
        <v>7.3799040464999996E-22</v>
      </c>
      <c r="AS530" s="10">
        <f>3/24000000*OO[[#This Row],[101 (01JUL1985 12:00:00)-Water Temperature (C)]]*OO[[#This Row],[43]]</f>
        <v>2.54294209404725E-20</v>
      </c>
      <c r="AT530" s="10">
        <f>3/24000000*OO[[#This Row],[102 (01JUL1985 15:00:00)-Water Temperature (C)]]*OO[[#This Row],[44]]</f>
        <v>6.5259166326187507E-19</v>
      </c>
      <c r="AU530" s="10">
        <f>3/24000000*OO[[#This Row],[103 (01JUL1985 18:00:00)-Water Temperature (C)]]*OO[[#This Row],[45]]</f>
        <v>1.2817829046247498E-17</v>
      </c>
      <c r="AV530" s="10">
        <f>3/24000000*OO[[#This Row],[104 (01JUL1985 21:00:00)-Water Temperature (C)]]*OO[[#This Row],[46]]</f>
        <v>1.97630042339925E-16</v>
      </c>
      <c r="AW530" s="10">
        <f>3/24000000*OO[[#This Row],[105 (02JUL1985 00:00:00)-Water Temperature (C)]]*OO[[#This Row],[47]]</f>
        <v>2.4439742434504999E-15</v>
      </c>
      <c r="AX530" s="10">
        <f>3/24000000*OO[[#This Row],[106 (02JUL1985 03:00:00)-Water Temperature (C)]]*OO[[#This Row],[48]]</f>
        <v>2.4688150011574996E-14</v>
      </c>
      <c r="AY530" s="10">
        <f>3/24000000*OO[[#This Row],[107 (02JUL1985 06:00:00)-Water Temperature (C)]]*OO[[#This Row],[49]]</f>
        <v>2.0804544270688751E-13</v>
      </c>
      <c r="AZ530" s="10">
        <f>3/24000000*OO[[#This Row],[108 (02JUL1985 09:00:00)-Water Temperature (C)]]*OO[[#This Row],[50]]</f>
        <v>1.4928301054549999E-12</v>
      </c>
      <c r="BA530" s="10">
        <f>3/24000000*OO[[#This Row],[109 (02JUL1985 12:00:00)-Water Temperature (C)]]*OO[[#This Row],[51]]</f>
        <v>9.1483724727000004E-12</v>
      </c>
      <c r="BB530" s="10">
        <f>3/24000000*OO[[#This Row],[110 (02JUL1985 15:00:00)-Water Temperature (C)]]*OO[[#This Row],[52]]</f>
        <v>4.8427503993749993E-11</v>
      </c>
      <c r="BC530" s="10">
        <f>3/24000000*OO[[#This Row],[111 (02JUL1985 18:00:00)-Water Temperature (C)]]*OO[[#This Row],[53]]</f>
        <v>2.2434468225794997E-10</v>
      </c>
      <c r="BD530" s="10">
        <f>3/24000000*OO[[#This Row],[112 (02JUL1985 21:00:00)-Water Temperature (C)]]*OO[[#This Row],[54]]</f>
        <v>9.1844323134624989E-10</v>
      </c>
      <c r="BE530" s="10">
        <f>3/24000000*OO[[#This Row],[113 (03JUL1985 00:00:00)-Water Temperature (C)]]*OO[[#This Row],[55]]</f>
        <v>3.3531909031249998E-9</v>
      </c>
      <c r="BF530" s="10">
        <f>3/24000000*OO[[#This Row],[114 (03JUL1985 03:00:00)-Water Temperature (C)]]*OO[[#This Row],[56]]</f>
        <v>1.1045558451374998E-8</v>
      </c>
      <c r="BG530" s="10">
        <f>3/24000000*OO[[#This Row],[115 (03JUL1985 06:00:00)-Water Temperature (C)]]*OO[[#This Row],[57]]</f>
        <v>3.3152037962925001E-8</v>
      </c>
      <c r="BH530" s="10">
        <f>3/24000000*OO[[#This Row],[116 (03JUL1985 09:00:00)-Water Temperature (C)]]*OO[[#This Row],[58]]</f>
        <v>9.1854295230637511E-8</v>
      </c>
      <c r="BI530" s="10">
        <f>3/24000000*OO[[#This Row],[117 (03JUL1985 12:00:00)-Water Temperature (C)]]*OO[[#This Row],[59]]</f>
        <v>2.3557334111219998E-7</v>
      </c>
      <c r="BJ530" s="10">
        <f>3/24000000*OO[[#This Row],[118 (03JUL1985 15:00:00)-Water Temperature (C)]]*OO[[#This Row],[60]]</f>
        <v>5.6097547351650013E-7</v>
      </c>
      <c r="BK530" s="10">
        <f>3/24000000*OO[[#This Row],[119 (03JUL1985 18:00:00)-Water Temperature (C)]]*OO[[#This Row],[61]]</f>
        <v>1.24794604272525E-6</v>
      </c>
      <c r="BL530" s="10">
        <f>3/24000000*OO[[#This Row],[120 (03JUL1985 21:00:00)-Water Temperature (C)]]*OO[[#This Row],[62]]</f>
        <v>2.5991726072200002E-6</v>
      </c>
      <c r="BM530" s="10">
        <f>3/24000000*OO[[#This Row],[121 (04JUL1985 00:00:00)-Water Temperature (C)]]*OO[[#This Row],[63]]</f>
        <v>5.1019048854624995E-6</v>
      </c>
      <c r="BN530" s="10">
        <f>3/24000000*OO[[#This Row],[122 (04JUL1985 03:00:00)-Water Temperature (C)]]*OO[[#This Row],[64]]</f>
        <v>9.5093833285124986E-6</v>
      </c>
      <c r="BO530" s="10">
        <f>3/24000000*OO[[#This Row],[123 (04JUL1985 06:00:00)-Water Temperature (C)]]*OO[[#This Row],[65]]</f>
        <v>1.6925984866778749E-5</v>
      </c>
      <c r="BP530" s="10">
        <f>3/24000000*OO[[#This Row],[124 (04JUL1985 09:00:00)-Water Temperature (C)]]*OO[[#This Row],[66]]</f>
        <v>2.8967319482199999E-5</v>
      </c>
      <c r="BQ530" s="10">
        <f>3/24000000*OO[[#This Row],[125 (04JUL1985 12:00:00)-Water Temperature (C)]]*OO[[#This Row],[67]]</f>
        <v>4.7590280646799999E-5</v>
      </c>
      <c r="BR530" s="10">
        <f>3/24000000*OO[[#This Row],[126 (04JUL1985 15:00:00)-Water Temperature (C)]]*OO[[#This Row],[68]]</f>
        <v>7.5390827224899997E-5</v>
      </c>
      <c r="BS530" s="10">
        <f>3/24000000*OO[[#This Row],[127 (04JUL1985 18:00:00)-Water Temperature (C)]]*OO[[#This Row],[69]]</f>
        <v>1.1511207291074999E-4</v>
      </c>
      <c r="BT530" s="10">
        <f>3/24000000*OO[[#This Row],[128 (04JUL1985 21:00:00)-Water Temperature (C)]]*OO[[#This Row],[70]]</f>
        <v>1.70082790220475E-4</v>
      </c>
      <c r="BU530" s="10">
        <f>3/24000000*OO[[#This Row],[129 (05JUL1985 00:00:00)-Water Temperature (C)]]*OO[[#This Row],[71]]</f>
        <v>2.4413699189412496E-4</v>
      </c>
      <c r="BV530" s="10">
        <f>3/24000000*OO[[#This Row],[130 (05JUL1985 03:00:00)-Water Temperature (C)]]*OO[[#This Row],[72]]</f>
        <v>3.4129094100937498E-4</v>
      </c>
      <c r="BW530" s="10">
        <f>3/24000000*OO[[#This Row],[131 (05JUL1985 06:00:00)-Water Temperature (C)]]*OO[[#This Row],[73]]</f>
        <v>4.6573925445749995E-4</v>
      </c>
      <c r="BX530" s="10">
        <f>3/24000000*OO[[#This Row],[132 (05JUL1985 09:00:00)-Water Temperature (C)]]*OO[[#This Row],[74]]</f>
        <v>6.2422807843749999E-4</v>
      </c>
      <c r="BY530" s="10">
        <f>3/24000000*OO[[#This Row],[133 (05JUL1985 12:00:00)-Water Temperature (C)]]*OO[[#This Row],[75]]</f>
        <v>8.18161398613E-4</v>
      </c>
      <c r="BZ530" s="10">
        <f>3/24000000*OO[[#This Row],[134 (05JUL1985 15:00:00)-Water Temperature (C)]]*OO[[#This Row],[76]]</f>
        <v>1.0531411264799999E-3</v>
      </c>
      <c r="CA530" s="10">
        <f>3/24000000*OO[[#This Row],[135 (05JUL1985 18:00:00)-Water Temperature (C)]]*OO[[#This Row],[77]]</f>
        <v>1.3323427275892497E-3</v>
      </c>
      <c r="CB530" s="10">
        <f>3/24000000*OO[[#This Row],[136 (05JUL1985 21:00:00)-Water Temperature (C)]]*OO[[#This Row],[78]]</f>
        <v>1.6552938665760001E-3</v>
      </c>
      <c r="CC530" s="10">
        <f>3/24000000*OO[[#This Row],[137 (06JUL1985 00:00:00)-Water Temperature (C)]]*OO[[#This Row],[79]]</f>
        <v>2.0214295192685001E-3</v>
      </c>
      <c r="CD530" s="10">
        <f>3/24000000*OO[[#This Row],[138 (06JUL1985 03:00:00)-Water Temperature (C)]]*OO[[#This Row],[80]]</f>
        <v>2.4344272075032497E-3</v>
      </c>
      <c r="CE530" s="10">
        <f>3/24000000*OO[[#This Row],[139 (06JUL1985 06:00:00)-Water Temperature (C)]]*OO[[#This Row],[81]]</f>
        <v>2.9016771534812495E-3</v>
      </c>
      <c r="CF530" s="10">
        <f>3/24000000*OO[[#This Row],[140 (06JUL1985 09:00:00)-Water Temperature (C)]]*OO[[#This Row],[82]]</f>
        <v>3.4419265568712497E-3</v>
      </c>
      <c r="CG530" s="10">
        <f>3/24000000*OO[[#This Row],[141 (06JUL1985 12:00:00)-Water Temperature (C)]]*OO[[#This Row],[83]]</f>
        <v>4.0372980498599997E-3</v>
      </c>
      <c r="CH530" s="10">
        <f>3/24000000*OO[[#This Row],[142 (06JUL1985 15:00:00)-Water Temperature (C)]]*OO[[#This Row],[84]]</f>
        <v>4.6876193766325E-3</v>
      </c>
      <c r="CI530" s="10">
        <f>3/24000000*OO[[#This Row],[143 (06JUL1985 18:00:00)-Water Temperature (C)]]*OO[[#This Row],[85]]</f>
        <v>5.3956037536337506E-3</v>
      </c>
      <c r="CJ530" s="10">
        <f>3/24000000*OO[[#This Row],[144 (06JUL1985 21:00:00)-Water Temperature (C)]]*OO[[#This Row],[86]]</f>
        <v>6.1325156541599986E-3</v>
      </c>
      <c r="CK530" s="10">
        <f>3/24000000*OO[[#This Row],[145 (07JUL1985 00:00:00)-Water Temperature (C)]]*OO[[#This Row],[87]]</f>
        <v>6.8864924074262491E-3</v>
      </c>
      <c r="CL530" s="10">
        <f>3/24000000*OO[[#This Row],[146 (07JUL1985 03:00:00)-Water Temperature (C)]]*OO[[#This Row],[88]]</f>
        <v>7.6796903449962498E-3</v>
      </c>
      <c r="CM530" s="10">
        <f>3/24000000*OO[[#This Row],[147 (07JUL1985 06:00:00)-Water Temperature (C)]]*OO[[#This Row],[89]]</f>
        <v>8.5172098525150008E-3</v>
      </c>
      <c r="CN530" s="10">
        <f>3/24000000*OO[[#This Row],[148 (07JUL1985 09:00:00)-Water Temperature (C)]]*OO[[#This Row],[90]]</f>
        <v>9.4448295042149997E-3</v>
      </c>
      <c r="CO530" s="10">
        <f>3/24000000*OO[[#This Row],[149 (07JUL1985 12:00:00)-Water Temperature (C)]]*OO[[#This Row],[91]]</f>
        <v>1.0426413894356249E-2</v>
      </c>
      <c r="CP530" s="10">
        <f>3/24000000*OO[[#This Row],[150 (07JUL1985 15:00:00)-Water Temperature (C)]]*OO[[#This Row],[92]]</f>
        <v>1.143598631466375E-2</v>
      </c>
      <c r="CQ530" s="10">
        <f>3/24000000*OO[[#This Row],[151 (07JUL1985 18:00:00)-Water Temperature (C)]]*OO[[#This Row],[93]]</f>
        <v>1.2474083709131249E-2</v>
      </c>
      <c r="CR530" s="10">
        <f>3/24000000*OO[[#This Row],[152 (07JUL1985 21:00:00)-Water Temperature (C)]]*OO[[#This Row],[94]]</f>
        <v>1.3483370577797501E-2</v>
      </c>
      <c r="CS530" s="10">
        <f>3/24000000*OO[[#This Row],[153 (08JUL1985 00:00:00)-Water Temperature (C)]]*OO[[#This Row],[95]]</f>
        <v>1.4471936391359998E-2</v>
      </c>
      <c r="CT530" s="10">
        <f>3/24000000*OO[[#This Row],[154 (08JUL1985 03:00:00)-Water Temperature (C)]]*OO[[#This Row],[96]]</f>
        <v>1.54678766205525E-2</v>
      </c>
      <c r="CU530" s="10">
        <f>3/24000000*OO[[#This Row],[155 (08JUL1985 06:00:00)-Water Temperature (C)]]*OO[[#This Row],[97]]</f>
        <v>1.6480501757624999E-2</v>
      </c>
      <c r="CV530" s="10">
        <f>3/24000000*OO[[#This Row],[156 (08JUL1985 09:00:00)-Water Temperature (C)]]*OO[[#This Row],[98]]</f>
        <v>1.7514002220708751E-2</v>
      </c>
      <c r="CW530" s="10">
        <f>3/24000000*OO[[#This Row],[157 (08JUL1985 12:00:00)-Water Temperature (C)]]*OO[[#This Row],[99]]</f>
        <v>1.86148629057825E-2</v>
      </c>
    </row>
    <row r="531" spans="1:101" x14ac:dyDescent="0.35">
      <c r="A531" t="s">
        <v>538</v>
      </c>
      <c r="B531">
        <v>755.05359999999996</v>
      </c>
      <c r="C531" s="10">
        <f>3/24*OO[[#This Row],[59 (26JUN1985 06:00:00)-Water Temperature (C)]]*OO[[#This Row],[1]]/SUM(OO[1])</f>
        <v>0</v>
      </c>
      <c r="D531" s="10">
        <f>3/24*OO[[#This Row],[60 (26JUN1985 09:00:00)-Water Temperature (C)]]*OO[[#This Row],[2]]/SUM(OO[2])</f>
        <v>0</v>
      </c>
      <c r="E531" s="10">
        <f>3/24*OO[[#This Row],[61 (26JUN1985 12:00:00)-Water Temperature (C)]]*OO[[#This Row],[3]]/SUM(OO[3])</f>
        <v>0</v>
      </c>
      <c r="F531" s="10">
        <f>3/24*OO[[#This Row],[62 (26JUN1985 15:00:00)-Water Temperature (C)]]*OO[[#This Row],[4]]/SUM(OO[4])</f>
        <v>0</v>
      </c>
      <c r="G531" s="10">
        <f>3/24*OO[[#This Row],[63 (26JUN1985 18:00:00)-Water Temperature (C)]]*OO[[#This Row],[5]]/SUM(OO[5])</f>
        <v>0</v>
      </c>
      <c r="H531" s="10">
        <f>3/24*OO[[#This Row],[64 (26JUN1985 21:00:00)-Water Temperature (C)]]*OO[[#This Row],[6]]/SUM(OO[6])</f>
        <v>0</v>
      </c>
      <c r="I531" s="10">
        <f>3/24*OO[[#This Row],[65 (27JUN1985 00:00:00)-Water Temperature (C)]]*OO[[#This Row],[7]]/SUM(OO[7])</f>
        <v>0</v>
      </c>
      <c r="J531" s="10">
        <f>3/24*OO[[#This Row],[66 (27JUN1985 03:00:00)-Water Temperature (C)]]*OO[[#This Row],[8]]/SUM(OO[8])</f>
        <v>0</v>
      </c>
      <c r="K531" s="10">
        <f>3/24*OO[[#This Row],[67 (27JUN1985 06:00:00)-Water Temperature (C)]]*OO[[#This Row],[9]]/SUM(OO[9])</f>
        <v>0</v>
      </c>
      <c r="L531" s="10">
        <f>3/24*OO[[#This Row],[68 (27JUN1985 09:00:00)-Water Temperature (C)]]*OO[[#This Row],[10]]/SUM(OO[10])</f>
        <v>0</v>
      </c>
      <c r="M531" s="10">
        <f>3/24*OO[[#This Row],[69 (27JUN1985 12:00:00)-Water Temperature (C)]]*OO[[#This Row],[11]]/SUM(OO[11])</f>
        <v>0</v>
      </c>
      <c r="N531" s="10">
        <f>3/24*OO[[#This Row],[70 (27JUN1985 15:00:00)-Water Temperature (C)]]*OO[[#This Row],[12]]/SUM(OO[12])</f>
        <v>0</v>
      </c>
      <c r="O531" s="10">
        <f>3/24*OO[[#This Row],[71 (27JUN1985 18:00:00)-Water Temperature (C)]]*OO[[#This Row],[13]]/SUM(OO[13])</f>
        <v>0</v>
      </c>
      <c r="P531" s="10">
        <f>3/24*OO[[#This Row],[72 (27JUN1985 21:00:00)-Water Temperature (C)]]*OO[[#This Row],[14]]/SUM(OO[14])</f>
        <v>0</v>
      </c>
      <c r="Q531" s="10">
        <f>3/24*OO[[#This Row],[73 (28JUN1985 00:00:00)-Water Temperature (C)]]*OO[[#This Row],[15]]/SUM(OO[15])</f>
        <v>0</v>
      </c>
      <c r="R531" s="10">
        <f>3/24*OO[[#This Row],[74 (28JUN1985 03:00:00)-Water Temperature (C)]]*OO[[#This Row],[16]]/SUM(OO[16])</f>
        <v>0</v>
      </c>
      <c r="S531" s="10">
        <f>3/24*OO[[#This Row],[75 (28JUN1985 06:00:00)-Water Temperature (C)]]*OO[[#This Row],[17]]/SUM(OO[17])</f>
        <v>0</v>
      </c>
      <c r="T531" s="10">
        <f>3/24*OO[[#This Row],[76 (28JUN1985 09:00:00)-Water Temperature (C)]]*OO[[#This Row],[18]]/SUM(OO[18])</f>
        <v>0</v>
      </c>
      <c r="U531" s="10">
        <f>3/24*OO[[#This Row],[77 (28JUN1985 12:00:00)-Water Temperature (C)]]*OO[[#This Row],[19]]/SUM(OO[19])</f>
        <v>0</v>
      </c>
      <c r="V531" s="10">
        <f>3/24000000*OO[[#This Row],[78 (28JUN1985 15:00:00)-Water Temperature (C)]]*OO[[#This Row],[20]]</f>
        <v>0</v>
      </c>
      <c r="W531" s="10">
        <f>3/24000000*OO[[#This Row],[79 (28JUN1985 18:00:00)-Water Temperature (C)]]*OO[[#This Row],[21]]</f>
        <v>0</v>
      </c>
      <c r="X531" s="10">
        <f>3/24000000*OO[[#This Row],[80 (28JUN1985 21:00:00)-Water Temperature (C)]]*OO[[#This Row],[22]]</f>
        <v>0</v>
      </c>
      <c r="Y531" s="10">
        <f>3/24000000*OO[[#This Row],[81 (29JUN1985 00:00:00)-Water Temperature (C)]]*OO[[#This Row],[23]]</f>
        <v>0</v>
      </c>
      <c r="Z531" s="10">
        <f>3/24000000*OO[[#This Row],[82 (29JUN1985 03:00:00)-Water Temperature (C)]]*OO[[#This Row],[24]]</f>
        <v>0</v>
      </c>
      <c r="AA531" s="10">
        <f>3/24000000*OO[[#This Row],[83 (29JUN1985 06:00:00)-Water Temperature (C)]]*OO[[#This Row],[25]]</f>
        <v>0</v>
      </c>
      <c r="AB531" s="10">
        <f>3/24000000*OO[[#This Row],[84 (29JUN1985 09:00:00)-Water Temperature (C)]]*OO[[#This Row],[26]]</f>
        <v>0</v>
      </c>
      <c r="AC531" s="10">
        <f>3/24000000*OO[[#This Row],[85 (29JUN1985 12:00:00)-Water Temperature (C)]]*OO[[#This Row],[27]]</f>
        <v>0</v>
      </c>
      <c r="AD531" s="10">
        <f>3/24000000*OO[[#This Row],[86 (29JUN1985 15:00:00)-Water Temperature (C)]]*OO[[#This Row],[28]]</f>
        <v>0</v>
      </c>
      <c r="AE531" s="10">
        <f>3/24000000*OO[[#This Row],[88 (29JUN1985 21:00:00)-Water Temperature (C)]]*OO[[#This Row],[30]]</f>
        <v>0</v>
      </c>
      <c r="AF531" s="10">
        <f>3/24000000*OO[[#This Row],[88 (29JUN1985 21:00:00)-Water Temperature (C)]]*OO[[#This Row],[30]]</f>
        <v>0</v>
      </c>
      <c r="AG531" s="10">
        <f>3/24000000*OO[[#This Row],[89 (30JUN1985 00:00:00)-Water Temperature (C)]]*OO[[#This Row],[31]]</f>
        <v>0</v>
      </c>
      <c r="AH531" s="10">
        <f>3/24000000*OO[[#This Row],[90 (30JUN1985 03:00:00)-Water Temperature (C)]]*OO[[#This Row],[32]]</f>
        <v>0</v>
      </c>
      <c r="AI531" s="10">
        <f>3/24000000*OO[[#This Row],[91 (30JUN1985 06:00:00)-Water Temperature (C)]]*OO[[#This Row],[33]]</f>
        <v>0</v>
      </c>
      <c r="AJ531" s="10">
        <f>3/24000000*OO[[#This Row],[92 (30JUN1985 09:00:00)-Water Temperature (C)]]*OO[[#This Row],[34]]</f>
        <v>2.1477037749401248E-41</v>
      </c>
      <c r="AK531" s="10">
        <f>3/24000000*OO[[#This Row],[93 (30JUN1985 12:00:00)-Water Temperature (C)]]*OO[[#This Row],[35]]</f>
        <v>4.4688430740499999E-38</v>
      </c>
      <c r="AL531" s="10">
        <f>3/24000000*OO[[#This Row],[94 (30JUN1985 15:00:00)-Water Temperature (C)]]*OO[[#This Row],[36]]</f>
        <v>4.2518098088437508E-35</v>
      </c>
      <c r="AM531" s="10">
        <f>3/24000000*OO[[#This Row],[95 (30JUN1985 18:00:00)-Water Temperature (C)]]*OO[[#This Row],[37]]</f>
        <v>2.0723810294976248E-32</v>
      </c>
      <c r="AN531" s="10">
        <f>3/24000000*OO[[#This Row],[96 (30JUN1985 21:00:00)-Water Temperature (C)]]*OO[[#This Row],[38]]</f>
        <v>5.6574093792937491E-30</v>
      </c>
      <c r="AO531" s="10">
        <f>3/24000000*OO[[#This Row],[97 (01JUL1985 00:00:00)-Water Temperature (C)]]*OO[[#This Row],[39]]</f>
        <v>9.2733997174124997E-28</v>
      </c>
      <c r="AP531" s="10">
        <f>3/24000000*OO[[#This Row],[98 (01JUL1985 03:00:00)-Water Temperature (C)]]*OO[[#This Row],[40]]</f>
        <v>9.6627285947449998E-26</v>
      </c>
      <c r="AQ531" s="10">
        <f>3/24000000*OO[[#This Row],[99 (01JUL1985 06:00:00)-Water Temperature (C)]]*OO[[#This Row],[41]]</f>
        <v>6.7609579778399999E-24</v>
      </c>
      <c r="AR531" s="10">
        <f>3/24000000*OO[[#This Row],[100 (01JUL1985 09:00:00)-Water Temperature (C)]]*OO[[#This Row],[42]]</f>
        <v>3.3323336011462501E-22</v>
      </c>
      <c r="AS531" s="10">
        <f>3/24000000*OO[[#This Row],[101 (01JUL1985 12:00:00)-Water Temperature (C)]]*OO[[#This Row],[43]]</f>
        <v>1.1855828812300001E-20</v>
      </c>
      <c r="AT531" s="10">
        <f>3/24000000*OO[[#This Row],[102 (01JUL1985 15:00:00)-Water Temperature (C)]]*OO[[#This Row],[44]]</f>
        <v>3.1360524109949999E-19</v>
      </c>
      <c r="AU531" s="10">
        <f>3/24000000*OO[[#This Row],[103 (01JUL1985 18:00:00)-Water Temperature (C)]]*OO[[#This Row],[45]]</f>
        <v>6.3400636799325003E-18</v>
      </c>
      <c r="AV531" s="10">
        <f>3/24000000*OO[[#This Row],[104 (01JUL1985 21:00:00)-Water Temperature (C)]]*OO[[#This Row],[46]]</f>
        <v>1.0048805489415001E-16</v>
      </c>
      <c r="AW531" s="10">
        <f>3/24000000*OO[[#This Row],[105 (02JUL1985 00:00:00)-Water Temperature (C)]]*OO[[#This Row],[47]]</f>
        <v>1.2758810185100001E-15</v>
      </c>
      <c r="AX531" s="10">
        <f>3/24000000*OO[[#This Row],[106 (02JUL1985 03:00:00)-Water Temperature (C)]]*OO[[#This Row],[48]]</f>
        <v>1.3218202363065E-14</v>
      </c>
      <c r="AY531" s="10">
        <f>3/24000000*OO[[#This Row],[107 (02JUL1985 06:00:00)-Water Temperature (C)]]*OO[[#This Row],[49]]</f>
        <v>1.1412005157539999E-13</v>
      </c>
      <c r="AZ531" s="10">
        <f>3/24000000*OO[[#This Row],[108 (02JUL1985 09:00:00)-Water Temperature (C)]]*OO[[#This Row],[50]]</f>
        <v>8.3788033359450011E-13</v>
      </c>
      <c r="BA531" s="10">
        <f>3/24000000*OO[[#This Row],[109 (02JUL1985 12:00:00)-Water Temperature (C)]]*OO[[#This Row],[51]]</f>
        <v>5.2495725728549996E-12</v>
      </c>
      <c r="BB531" s="10">
        <f>3/24000000*OO[[#This Row],[110 (02JUL1985 15:00:00)-Water Temperature (C)]]*OO[[#This Row],[52]]</f>
        <v>2.8384154286074996E-11</v>
      </c>
      <c r="BC531" s="10">
        <f>3/24000000*OO[[#This Row],[111 (02JUL1985 18:00:00)-Water Temperature (C)]]*OO[[#This Row],[53]]</f>
        <v>1.341891048528E-10</v>
      </c>
      <c r="BD531" s="10">
        <f>3/24000000*OO[[#This Row],[112 (02JUL1985 21:00:00)-Water Temperature (C)]]*OO[[#This Row],[54]]</f>
        <v>5.6015393398312498E-10</v>
      </c>
      <c r="BE531" s="10">
        <f>3/24000000*OO[[#This Row],[113 (03JUL1985 00:00:00)-Water Temperature (C)]]*OO[[#This Row],[55]]</f>
        <v>2.0836333315113747E-9</v>
      </c>
      <c r="BF531" s="10">
        <f>3/24000000*OO[[#This Row],[114 (03JUL1985 03:00:00)-Water Temperature (C)]]*OO[[#This Row],[56]]</f>
        <v>6.9874086377700002E-9</v>
      </c>
      <c r="BG531" s="10">
        <f>3/24000000*OO[[#This Row],[115 (03JUL1985 06:00:00)-Water Temperature (C)]]*OO[[#This Row],[57]]</f>
        <v>2.1334879463827499E-8</v>
      </c>
      <c r="BH531" s="10">
        <f>3/24000000*OO[[#This Row],[116 (03JUL1985 09:00:00)-Water Temperature (C)]]*OO[[#This Row],[58]]</f>
        <v>6.0079825398524998E-8</v>
      </c>
      <c r="BI531" s="10">
        <f>3/24000000*OO[[#This Row],[117 (03JUL1985 12:00:00)-Water Temperature (C)]]*OO[[#This Row],[59]]</f>
        <v>1.5649133687962497E-7</v>
      </c>
      <c r="BJ531" s="10">
        <f>3/24000000*OO[[#This Row],[118 (03JUL1985 15:00:00)-Water Temperature (C)]]*OO[[#This Row],[60]]</f>
        <v>3.7823948909299996E-7</v>
      </c>
      <c r="BK531" s="10">
        <f>3/24000000*OO[[#This Row],[119 (03JUL1985 18:00:00)-Water Temperature (C)]]*OO[[#This Row],[61]]</f>
        <v>8.5351184329687492E-7</v>
      </c>
      <c r="BL531" s="10">
        <f>3/24000000*OO[[#This Row],[120 (03JUL1985 21:00:00)-Water Temperature (C)]]*OO[[#This Row],[62]]</f>
        <v>1.80226675376E-6</v>
      </c>
      <c r="BM531" s="10">
        <f>3/24000000*OO[[#This Row],[121 (04JUL1985 00:00:00)-Water Temperature (C)]]*OO[[#This Row],[63]]</f>
        <v>3.5844892159999996E-6</v>
      </c>
      <c r="BN531" s="10">
        <f>3/24000000*OO[[#This Row],[122 (04JUL1985 03:00:00)-Water Temperature (C)]]*OO[[#This Row],[64]]</f>
        <v>6.7654399824699991E-6</v>
      </c>
      <c r="BO531" s="10">
        <f>3/24000000*OO[[#This Row],[123 (04JUL1985 06:00:00)-Water Temperature (C)]]*OO[[#This Row],[65]]</f>
        <v>1.2187413353647501E-5</v>
      </c>
      <c r="BP531" s="10">
        <f>3/24000000*OO[[#This Row],[124 (04JUL1985 09:00:00)-Water Temperature (C)]]*OO[[#This Row],[66]]</f>
        <v>2.1096044622393748E-5</v>
      </c>
      <c r="BQ531" s="10">
        <f>3/24000000*OO[[#This Row],[125 (04JUL1985 12:00:00)-Water Temperature (C)]]*OO[[#This Row],[67]]</f>
        <v>3.5038448534099997E-5</v>
      </c>
      <c r="BR531" s="10">
        <f>3/24000000*OO[[#This Row],[126 (04JUL1985 15:00:00)-Water Temperature (C)]]*OO[[#This Row],[68]]</f>
        <v>5.6086109829925006E-5</v>
      </c>
      <c r="BS531" s="10">
        <f>3/24000000*OO[[#This Row],[127 (04JUL1985 18:00:00)-Water Temperature (C)]]*OO[[#This Row],[69]]</f>
        <v>8.6498112686112487E-5</v>
      </c>
      <c r="BT531" s="10">
        <f>3/24000000*OO[[#This Row],[128 (04JUL1985 21:00:00)-Water Temperature (C)]]*OO[[#This Row],[70]]</f>
        <v>1.2903332415772499E-4</v>
      </c>
      <c r="BU531" s="10">
        <f>3/24000000*OO[[#This Row],[129 (05JUL1985 00:00:00)-Water Temperature (C)]]*OO[[#This Row],[71]]</f>
        <v>1.8691292449199998E-4</v>
      </c>
      <c r="BV531" s="10">
        <f>3/24000000*OO[[#This Row],[130 (05JUL1985 03:00:00)-Water Temperature (C)]]*OO[[#This Row],[72]]</f>
        <v>2.6357912491079997E-4</v>
      </c>
      <c r="BW531" s="10">
        <f>3/24000000*OO[[#This Row],[131 (05JUL1985 06:00:00)-Water Temperature (C)]]*OO[[#This Row],[73]]</f>
        <v>3.6268607069549999E-4</v>
      </c>
      <c r="BX531" s="10">
        <f>3/24000000*OO[[#This Row],[132 (05JUL1985 09:00:00)-Water Temperature (C)]]*OO[[#This Row],[74]]</f>
        <v>4.8991961732950003E-4</v>
      </c>
      <c r="BY531" s="10">
        <f>3/24000000*OO[[#This Row],[133 (05JUL1985 12:00:00)-Water Temperature (C)]]*OO[[#This Row],[75]]</f>
        <v>6.4699920292087497E-4</v>
      </c>
      <c r="BZ531" s="10">
        <f>3/24000000*OO[[#This Row],[134 (05JUL1985 15:00:00)-Water Temperature (C)]]*OO[[#This Row],[76]]</f>
        <v>8.3882437488049996E-4</v>
      </c>
      <c r="CA531" s="10">
        <f>3/24000000*OO[[#This Row],[135 (05JUL1985 18:00:00)-Water Temperature (C)]]*OO[[#This Row],[77]]</f>
        <v>1.0685037135912501E-3</v>
      </c>
      <c r="CB531" s="10">
        <f>3/24000000*OO[[#This Row],[136 (05JUL1985 21:00:00)-Water Temperature (C)]]*OO[[#This Row],[78]]</f>
        <v>1.3362999739486251E-3</v>
      </c>
      <c r="CC531" s="10">
        <f>3/24000000*OO[[#This Row],[137 (06JUL1985 00:00:00)-Water Temperature (C)]]*OO[[#This Row],[79]]</f>
        <v>1.6422651968831252E-3</v>
      </c>
      <c r="CD531" s="10">
        <f>3/24000000*OO[[#This Row],[138 (06JUL1985 03:00:00)-Water Temperature (C)]]*OO[[#This Row],[80]]</f>
        <v>1.9898294714970001E-3</v>
      </c>
      <c r="CE531" s="10">
        <f>3/24000000*OO[[#This Row],[139 (06JUL1985 06:00:00)-Water Temperature (C)]]*OO[[#This Row],[81]]</f>
        <v>2.3854101452737498E-3</v>
      </c>
      <c r="CF531" s="10">
        <f>3/24000000*OO[[#This Row],[140 (06JUL1985 09:00:00)-Water Temperature (C)]]*OO[[#This Row],[82]]</f>
        <v>2.8447804455399997E-3</v>
      </c>
      <c r="CG531" s="10">
        <f>3/24000000*OO[[#This Row],[141 (06JUL1985 12:00:00)-Water Temperature (C)]]*OO[[#This Row],[83]]</f>
        <v>3.3542130004775E-3</v>
      </c>
      <c r="CH531" s="10">
        <f>3/24000000*OO[[#This Row],[142 (06JUL1985 15:00:00)-Water Temperature (C)]]*OO[[#This Row],[84]]</f>
        <v>3.9138223577200003E-3</v>
      </c>
      <c r="CI531" s="10">
        <f>3/24000000*OO[[#This Row],[143 (06JUL1985 18:00:00)-Water Temperature (C)]]*OO[[#This Row],[85]]</f>
        <v>4.5264885558987493E-3</v>
      </c>
      <c r="CJ531" s="10">
        <f>3/24000000*OO[[#This Row],[144 (06JUL1985 21:00:00)-Water Temperature (C)]]*OO[[#This Row],[86]]</f>
        <v>5.1688952299649999E-3</v>
      </c>
      <c r="CK531" s="10">
        <f>3/24000000*OO[[#This Row],[145 (07JUL1985 00:00:00)-Water Temperature (C)]]*OO[[#This Row],[87]]</f>
        <v>5.8307224244287482E-3</v>
      </c>
      <c r="CL531" s="10">
        <f>3/24000000*OO[[#This Row],[146 (07JUL1985 03:00:00)-Water Temperature (C)]]*OO[[#This Row],[88]]</f>
        <v>6.5305102701712515E-3</v>
      </c>
      <c r="CM531" s="10">
        <f>3/24000000*OO[[#This Row],[147 (07JUL1985 06:00:00)-Water Temperature (C)]]*OO[[#This Row],[89]]</f>
        <v>7.2725633724149991E-3</v>
      </c>
      <c r="CN531" s="10">
        <f>3/24000000*OO[[#This Row],[148 (07JUL1985 09:00:00)-Water Temperature (C)]]*OO[[#This Row],[90]]</f>
        <v>8.0957514375749988E-3</v>
      </c>
      <c r="CO531" s="10">
        <f>3/24000000*OO[[#This Row],[149 (07JUL1985 12:00:00)-Water Temperature (C)]]*OO[[#This Row],[91]]</f>
        <v>8.9700400942312481E-3</v>
      </c>
      <c r="CP531" s="10">
        <f>3/24000000*OO[[#This Row],[150 (07JUL1985 15:00:00)-Water Temperature (C)]]*OO[[#This Row],[92]]</f>
        <v>9.8737512175362495E-3</v>
      </c>
      <c r="CQ531" s="10">
        <f>3/24000000*OO[[#This Row],[151 (07JUL1985 18:00:00)-Water Temperature (C)]]*OO[[#This Row],[93]]</f>
        <v>1.0807292435287498E-2</v>
      </c>
      <c r="CR531" s="10">
        <f>3/24000000*OO[[#This Row],[152 (07JUL1985 21:00:00)-Water Temperature (C)]]*OO[[#This Row],[94]]</f>
        <v>1.1721993356534999E-2</v>
      </c>
      <c r="CS531" s="10">
        <f>3/24000000*OO[[#This Row],[153 (08JUL1985 00:00:00)-Water Temperature (C)]]*OO[[#This Row],[95]]</f>
        <v>1.2623433475050001E-2</v>
      </c>
      <c r="CT531" s="10">
        <f>3/24000000*OO[[#This Row],[154 (08JUL1985 03:00:00)-Water Temperature (C)]]*OO[[#This Row],[96]]</f>
        <v>1.3535317723218749E-2</v>
      </c>
      <c r="CU531" s="10">
        <f>3/24000000*OO[[#This Row],[155 (08JUL1985 06:00:00)-Water Temperature (C)]]*OO[[#This Row],[97]]</f>
        <v>1.4465369398957498E-2</v>
      </c>
      <c r="CV531" s="10">
        <f>3/24000000*OO[[#This Row],[156 (08JUL1985 09:00:00)-Water Temperature (C)]]*OO[[#This Row],[98]]</f>
        <v>1.541722702968E-2</v>
      </c>
      <c r="CW531" s="10">
        <f>3/24000000*OO[[#This Row],[157 (08JUL1985 12:00:00)-Water Temperature (C)]]*OO[[#This Row],[99]]</f>
        <v>1.6431533662728749E-2</v>
      </c>
    </row>
    <row r="532" spans="1:101" x14ac:dyDescent="0.35">
      <c r="A532" t="s">
        <v>539</v>
      </c>
      <c r="B532">
        <v>761.56410000000005</v>
      </c>
      <c r="C532" s="10">
        <f>3/24*OO[[#This Row],[59 (26JUN1985 06:00:00)-Water Temperature (C)]]*OO[[#This Row],[1]]/SUM(OO[1])</f>
        <v>0</v>
      </c>
      <c r="D532" s="10">
        <f>3/24*OO[[#This Row],[60 (26JUN1985 09:00:00)-Water Temperature (C)]]*OO[[#This Row],[2]]/SUM(OO[2])</f>
        <v>0</v>
      </c>
      <c r="E532" s="10">
        <f>3/24*OO[[#This Row],[61 (26JUN1985 12:00:00)-Water Temperature (C)]]*OO[[#This Row],[3]]/SUM(OO[3])</f>
        <v>0</v>
      </c>
      <c r="F532" s="10">
        <f>3/24*OO[[#This Row],[62 (26JUN1985 15:00:00)-Water Temperature (C)]]*OO[[#This Row],[4]]/SUM(OO[4])</f>
        <v>0</v>
      </c>
      <c r="G532" s="10">
        <f>3/24*OO[[#This Row],[63 (26JUN1985 18:00:00)-Water Temperature (C)]]*OO[[#This Row],[5]]/SUM(OO[5])</f>
        <v>0</v>
      </c>
      <c r="H532" s="10">
        <f>3/24*OO[[#This Row],[64 (26JUN1985 21:00:00)-Water Temperature (C)]]*OO[[#This Row],[6]]/SUM(OO[6])</f>
        <v>0</v>
      </c>
      <c r="I532" s="10">
        <f>3/24*OO[[#This Row],[65 (27JUN1985 00:00:00)-Water Temperature (C)]]*OO[[#This Row],[7]]/SUM(OO[7])</f>
        <v>0</v>
      </c>
      <c r="J532" s="10">
        <f>3/24*OO[[#This Row],[66 (27JUN1985 03:00:00)-Water Temperature (C)]]*OO[[#This Row],[8]]/SUM(OO[8])</f>
        <v>0</v>
      </c>
      <c r="K532" s="10">
        <f>3/24*OO[[#This Row],[67 (27JUN1985 06:00:00)-Water Temperature (C)]]*OO[[#This Row],[9]]/SUM(OO[9])</f>
        <v>0</v>
      </c>
      <c r="L532" s="10">
        <f>3/24*OO[[#This Row],[68 (27JUN1985 09:00:00)-Water Temperature (C)]]*OO[[#This Row],[10]]/SUM(OO[10])</f>
        <v>0</v>
      </c>
      <c r="M532" s="10">
        <f>3/24*OO[[#This Row],[69 (27JUN1985 12:00:00)-Water Temperature (C)]]*OO[[#This Row],[11]]/SUM(OO[11])</f>
        <v>0</v>
      </c>
      <c r="N532" s="10">
        <f>3/24*OO[[#This Row],[70 (27JUN1985 15:00:00)-Water Temperature (C)]]*OO[[#This Row],[12]]/SUM(OO[12])</f>
        <v>0</v>
      </c>
      <c r="O532" s="10">
        <f>3/24*OO[[#This Row],[71 (27JUN1985 18:00:00)-Water Temperature (C)]]*OO[[#This Row],[13]]/SUM(OO[13])</f>
        <v>0</v>
      </c>
      <c r="P532" s="10">
        <f>3/24*OO[[#This Row],[72 (27JUN1985 21:00:00)-Water Temperature (C)]]*OO[[#This Row],[14]]/SUM(OO[14])</f>
        <v>0</v>
      </c>
      <c r="Q532" s="10">
        <f>3/24*OO[[#This Row],[73 (28JUN1985 00:00:00)-Water Temperature (C)]]*OO[[#This Row],[15]]/SUM(OO[15])</f>
        <v>0</v>
      </c>
      <c r="R532" s="10">
        <f>3/24*OO[[#This Row],[74 (28JUN1985 03:00:00)-Water Temperature (C)]]*OO[[#This Row],[16]]/SUM(OO[16])</f>
        <v>0</v>
      </c>
      <c r="S532" s="10">
        <f>3/24*OO[[#This Row],[75 (28JUN1985 06:00:00)-Water Temperature (C)]]*OO[[#This Row],[17]]/SUM(OO[17])</f>
        <v>0</v>
      </c>
      <c r="T532" s="10">
        <f>3/24*OO[[#This Row],[76 (28JUN1985 09:00:00)-Water Temperature (C)]]*OO[[#This Row],[18]]/SUM(OO[18])</f>
        <v>0</v>
      </c>
      <c r="U532" s="10">
        <f>3/24*OO[[#This Row],[77 (28JUN1985 12:00:00)-Water Temperature (C)]]*OO[[#This Row],[19]]/SUM(OO[19])</f>
        <v>0</v>
      </c>
      <c r="V532" s="10">
        <f>3/24000000*OO[[#This Row],[78 (28JUN1985 15:00:00)-Water Temperature (C)]]*OO[[#This Row],[20]]</f>
        <v>0</v>
      </c>
      <c r="W532" s="10">
        <f>3/24000000*OO[[#This Row],[79 (28JUN1985 18:00:00)-Water Temperature (C)]]*OO[[#This Row],[21]]</f>
        <v>0</v>
      </c>
      <c r="X532" s="10">
        <f>3/24000000*OO[[#This Row],[80 (28JUN1985 21:00:00)-Water Temperature (C)]]*OO[[#This Row],[22]]</f>
        <v>0</v>
      </c>
      <c r="Y532" s="10">
        <f>3/24000000*OO[[#This Row],[81 (29JUN1985 00:00:00)-Water Temperature (C)]]*OO[[#This Row],[23]]</f>
        <v>0</v>
      </c>
      <c r="Z532" s="10">
        <f>3/24000000*OO[[#This Row],[82 (29JUN1985 03:00:00)-Water Temperature (C)]]*OO[[#This Row],[24]]</f>
        <v>0</v>
      </c>
      <c r="AA532" s="10">
        <f>3/24000000*OO[[#This Row],[83 (29JUN1985 06:00:00)-Water Temperature (C)]]*OO[[#This Row],[25]]</f>
        <v>0</v>
      </c>
      <c r="AB532" s="10">
        <f>3/24000000*OO[[#This Row],[84 (29JUN1985 09:00:00)-Water Temperature (C)]]*OO[[#This Row],[26]]</f>
        <v>0</v>
      </c>
      <c r="AC532" s="10">
        <f>3/24000000*OO[[#This Row],[85 (29JUN1985 12:00:00)-Water Temperature (C)]]*OO[[#This Row],[27]]</f>
        <v>0</v>
      </c>
      <c r="AD532" s="10">
        <f>3/24000000*OO[[#This Row],[86 (29JUN1985 15:00:00)-Water Temperature (C)]]*OO[[#This Row],[28]]</f>
        <v>0</v>
      </c>
      <c r="AE532" s="10">
        <f>3/24000000*OO[[#This Row],[88 (29JUN1985 21:00:00)-Water Temperature (C)]]*OO[[#This Row],[30]]</f>
        <v>0</v>
      </c>
      <c r="AF532" s="10">
        <f>3/24000000*OO[[#This Row],[88 (29JUN1985 21:00:00)-Water Temperature (C)]]*OO[[#This Row],[30]]</f>
        <v>0</v>
      </c>
      <c r="AG532" s="10">
        <f>3/24000000*OO[[#This Row],[89 (30JUN1985 00:00:00)-Water Temperature (C)]]*OO[[#This Row],[31]]</f>
        <v>0</v>
      </c>
      <c r="AH532" s="10">
        <f>3/24000000*OO[[#This Row],[90 (30JUN1985 03:00:00)-Water Temperature (C)]]*OO[[#This Row],[32]]</f>
        <v>0</v>
      </c>
      <c r="AI532" s="10">
        <f>3/24000000*OO[[#This Row],[91 (30JUN1985 06:00:00)-Water Temperature (C)]]*OO[[#This Row],[33]]</f>
        <v>0</v>
      </c>
      <c r="AJ532" s="10">
        <f>3/24000000*OO[[#This Row],[92 (30JUN1985 09:00:00)-Water Temperature (C)]]*OO[[#This Row],[34]]</f>
        <v>6.8293326858450002E-42</v>
      </c>
      <c r="AK532" s="10">
        <f>3/24000000*OO[[#This Row],[93 (30JUN1985 12:00:00)-Water Temperature (C)]]*OO[[#This Row],[35]]</f>
        <v>1.505834315874375E-38</v>
      </c>
      <c r="AL532" s="10">
        <f>3/24000000*OO[[#This Row],[94 (30JUN1985 15:00:00)-Water Temperature (C)]]*OO[[#This Row],[36]]</f>
        <v>1.5101754332056247E-35</v>
      </c>
      <c r="AM532" s="10">
        <f>3/24000000*OO[[#This Row],[95 (30JUN1985 18:00:00)-Water Temperature (C)]]*OO[[#This Row],[37]]</f>
        <v>7.7263107928987487E-33</v>
      </c>
      <c r="AN532" s="10">
        <f>3/24000000*OO[[#This Row],[96 (30JUN1985 21:00:00)-Water Temperature (C)]]*OO[[#This Row],[38]]</f>
        <v>2.2066609117751244E-30</v>
      </c>
      <c r="AO532" s="10">
        <f>3/24000000*OO[[#This Row],[97 (01JUL1985 00:00:00)-Water Temperature (C)]]*OO[[#This Row],[39]]</f>
        <v>3.7737148852900001E-28</v>
      </c>
      <c r="AP532" s="10">
        <f>3/24000000*OO[[#This Row],[98 (01JUL1985 03:00:00)-Water Temperature (C)]]*OO[[#This Row],[40]]</f>
        <v>4.0919763983424997E-26</v>
      </c>
      <c r="AQ532" s="10">
        <f>3/24000000*OO[[#This Row],[99 (01JUL1985 06:00:00)-Water Temperature (C)]]*OO[[#This Row],[41]]</f>
        <v>2.9727214370699997E-24</v>
      </c>
      <c r="AR532" s="10">
        <f>3/24000000*OO[[#This Row],[100 (01JUL1985 09:00:00)-Water Temperature (C)]]*OO[[#This Row],[42]]</f>
        <v>1.5176377796249999E-22</v>
      </c>
      <c r="AS532" s="10">
        <f>3/24000000*OO[[#This Row],[101 (01JUL1985 12:00:00)-Water Temperature (C)]]*OO[[#This Row],[43]]</f>
        <v>5.5831419760799992E-21</v>
      </c>
      <c r="AT532" s="10">
        <f>3/24000000*OO[[#This Row],[102 (01JUL1985 15:00:00)-Water Temperature (C)]]*OO[[#This Row],[44]]</f>
        <v>1.524508599635125E-19</v>
      </c>
      <c r="AU532" s="10">
        <f>3/24000000*OO[[#This Row],[103 (01JUL1985 18:00:00)-Water Temperature (C)]]*OO[[#This Row],[45]]</f>
        <v>3.1772414092800003E-18</v>
      </c>
      <c r="AV532" s="10">
        <f>3/24000000*OO[[#This Row],[104 (01JUL1985 21:00:00)-Water Temperature (C)]]*OO[[#This Row],[46]]</f>
        <v>5.1849835139062502E-17</v>
      </c>
      <c r="AW532" s="10">
        <f>3/24000000*OO[[#This Row],[105 (02JUL1985 00:00:00)-Water Temperature (C)]]*OO[[#This Row],[47]]</f>
        <v>6.7702102226937505E-16</v>
      </c>
      <c r="AX532" s="10">
        <f>3/24000000*OO[[#This Row],[106 (02JUL1985 03:00:00)-Water Temperature (C)]]*OO[[#This Row],[48]]</f>
        <v>7.2051510171200003E-15</v>
      </c>
      <c r="AY532" s="10">
        <f>3/24000000*OO[[#This Row],[107 (02JUL1985 06:00:00)-Water Temperature (C)]]*OO[[#This Row],[49]]</f>
        <v>6.3839079808749986E-14</v>
      </c>
      <c r="AZ532" s="10">
        <f>3/24000000*OO[[#This Row],[108 (02JUL1985 09:00:00)-Water Temperature (C)]]*OO[[#This Row],[50]]</f>
        <v>4.8038442419662501E-13</v>
      </c>
      <c r="BA532" s="10">
        <f>3/24000000*OO[[#This Row],[109 (02JUL1985 12:00:00)-Water Temperature (C)]]*OO[[#This Row],[51]]</f>
        <v>3.08215357272875E-12</v>
      </c>
      <c r="BB532" s="10">
        <f>3/24000000*OO[[#This Row],[110 (02JUL1985 15:00:00)-Water Temperature (C)]]*OO[[#This Row],[52]]</f>
        <v>1.705047958224E-11</v>
      </c>
      <c r="BC532" s="10">
        <f>3/24000000*OO[[#This Row],[111 (02JUL1985 18:00:00)-Water Temperature (C)]]*OO[[#This Row],[53]]</f>
        <v>8.239831957629999E-11</v>
      </c>
      <c r="BD532" s="10">
        <f>3/24000000*OO[[#This Row],[112 (02JUL1985 21:00:00)-Water Temperature (C)]]*OO[[#This Row],[54]]</f>
        <v>3.5130870482875001E-10</v>
      </c>
      <c r="BE532" s="10">
        <f>3/24000000*OO[[#This Row],[113 (03JUL1985 00:00:00)-Water Temperature (C)]]*OO[[#This Row],[55]]</f>
        <v>1.3336148031825001E-9</v>
      </c>
      <c r="BF532" s="10">
        <f>3/24000000*OO[[#This Row],[114 (03JUL1985 03:00:00)-Water Temperature (C)]]*OO[[#This Row],[56]]</f>
        <v>4.5603015515175002E-9</v>
      </c>
      <c r="BG532" s="10">
        <f>3/24000000*OO[[#This Row],[115 (03JUL1985 06:00:00)-Water Temperature (C)]]*OO[[#This Row],[57]]</f>
        <v>1.4187919353449999E-8</v>
      </c>
      <c r="BH532" s="10">
        <f>3/24000000*OO[[#This Row],[116 (03JUL1985 09:00:00)-Water Temperature (C)]]*OO[[#This Row],[58]]</f>
        <v>4.0671380594200001E-8</v>
      </c>
      <c r="BI532" s="10">
        <f>3/24000000*OO[[#This Row],[117 (03JUL1985 12:00:00)-Water Temperature (C)]]*OO[[#This Row],[59]]</f>
        <v>1.077578279414E-7</v>
      </c>
      <c r="BJ532" s="10">
        <f>3/24000000*OO[[#This Row],[118 (03JUL1985 15:00:00)-Water Temperature (C)]]*OO[[#This Row],[60]]</f>
        <v>2.6474952218207497E-7</v>
      </c>
      <c r="BK532" s="10">
        <f>3/24000000*OO[[#This Row],[119 (03JUL1985 18:00:00)-Water Temperature (C)]]*OO[[#This Row],[61]]</f>
        <v>6.068890347658749E-7</v>
      </c>
      <c r="BL532" s="10">
        <f>3/24000000*OO[[#This Row],[120 (03JUL1985 21:00:00)-Water Temperature (C)]]*OO[[#This Row],[62]]</f>
        <v>1.3011323752299999E-6</v>
      </c>
      <c r="BM532" s="10">
        <f>3/24000000*OO[[#This Row],[121 (04JUL1985 00:00:00)-Water Temperature (C)]]*OO[[#This Row],[63]]</f>
        <v>2.6258019355987496E-6</v>
      </c>
      <c r="BN532" s="10">
        <f>3/24000000*OO[[#This Row],[122 (04JUL1985 03:00:00)-Water Temperature (C)]]*OO[[#This Row],[64]]</f>
        <v>5.0254949770137493E-6</v>
      </c>
      <c r="BO532" s="10">
        <f>3/24000000*OO[[#This Row],[123 (04JUL1985 06:00:00)-Water Temperature (C)]]*OO[[#This Row],[65]]</f>
        <v>9.1746887905449986E-6</v>
      </c>
      <c r="BP532" s="10">
        <f>3/24000000*OO[[#This Row],[124 (04JUL1985 09:00:00)-Water Temperature (C)]]*OO[[#This Row],[66]]</f>
        <v>1.6083625092975E-5</v>
      </c>
      <c r="BQ532" s="10">
        <f>3/24000000*OO[[#This Row],[125 (04JUL1985 12:00:00)-Water Temperature (C)]]*OO[[#This Row],[67]]</f>
        <v>2.7039969076799997E-5</v>
      </c>
      <c r="BR532" s="10">
        <f>3/24000000*OO[[#This Row],[126 (04JUL1985 15:00:00)-Water Temperature (C)]]*OO[[#This Row],[68]]</f>
        <v>4.3787836076137494E-5</v>
      </c>
      <c r="BS532" s="10">
        <f>3/24000000*OO[[#This Row],[127 (04JUL1985 18:00:00)-Water Temperature (C)]]*OO[[#This Row],[69]]</f>
        <v>6.8292134262412511E-5</v>
      </c>
      <c r="BT532" s="10">
        <f>3/24000000*OO[[#This Row],[128 (04JUL1985 21:00:00)-Water Temperature (C)]]*OO[[#This Row],[70]]</f>
        <v>1.0297321474969999E-4</v>
      </c>
      <c r="BU532" s="10">
        <f>3/24000000*OO[[#This Row],[129 (05JUL1985 00:00:00)-Water Temperature (C)]]*OO[[#This Row],[71]]</f>
        <v>1.5070069936124999E-4</v>
      </c>
      <c r="BV532" s="10">
        <f>3/24000000*OO[[#This Row],[130 (05JUL1985 03:00:00)-Water Temperature (C)]]*OO[[#This Row],[72]]</f>
        <v>2.1460322016697499E-4</v>
      </c>
      <c r="BW532" s="10">
        <f>3/24000000*OO[[#This Row],[131 (05JUL1985 06:00:00)-Water Temperature (C)]]*OO[[#This Row],[73]]</f>
        <v>2.9806525535149995E-4</v>
      </c>
      <c r="BX532" s="10">
        <f>3/24000000*OO[[#This Row],[132 (05JUL1985 09:00:00)-Water Temperature (C)]]*OO[[#This Row],[74]]</f>
        <v>4.0618940218499993E-4</v>
      </c>
      <c r="BY532" s="10">
        <f>3/24000000*OO[[#This Row],[133 (05JUL1985 12:00:00)-Water Temperature (C)]]*OO[[#This Row],[75]]</f>
        <v>5.4101383835899997E-4</v>
      </c>
      <c r="BZ532" s="10">
        <f>3/24000000*OO[[#This Row],[134 (05JUL1985 15:00:00)-Water Temperature (C)]]*OO[[#This Row],[76]]</f>
        <v>7.0712571803774988E-4</v>
      </c>
      <c r="CA532" s="10">
        <f>3/24000000*OO[[#This Row],[135 (05JUL1985 18:00:00)-Water Temperature (C)]]*OO[[#This Row],[77]]</f>
        <v>9.0776213747012502E-4</v>
      </c>
      <c r="CB532" s="10">
        <f>3/24000000*OO[[#This Row],[136 (05JUL1985 21:00:00)-Water Temperature (C)]]*OO[[#This Row],[78]]</f>
        <v>1.1437769217212499E-3</v>
      </c>
      <c r="CC532" s="10">
        <f>3/24000000*OO[[#This Row],[137 (06JUL1985 00:00:00)-Water Temperature (C)]]*OO[[#This Row],[79]]</f>
        <v>1.4157970618930002E-3</v>
      </c>
      <c r="CD532" s="10">
        <f>3/24000000*OO[[#This Row],[138 (06JUL1985 03:00:00)-Water Temperature (C)]]*OO[[#This Row],[80]]</f>
        <v>1.7272585251945003E-3</v>
      </c>
      <c r="CE532" s="10">
        <f>3/24000000*OO[[#This Row],[139 (06JUL1985 06:00:00)-Water Temperature (C)]]*OO[[#This Row],[81]]</f>
        <v>2.0841877576684999E-3</v>
      </c>
      <c r="CF532" s="10">
        <f>3/24000000*OO[[#This Row],[140 (06JUL1985 09:00:00)-Water Temperature (C)]]*OO[[#This Row],[82]]</f>
        <v>2.5007474830999999E-3</v>
      </c>
      <c r="CG532" s="10">
        <f>3/24000000*OO[[#This Row],[141 (06JUL1985 12:00:00)-Water Temperature (C)]]*OO[[#This Row],[83]]</f>
        <v>2.965981669875E-3</v>
      </c>
      <c r="CH532" s="10">
        <f>3/24000000*OO[[#This Row],[142 (06JUL1985 15:00:00)-Water Temperature (C)]]*OO[[#This Row],[84]]</f>
        <v>3.4803998210150002E-3</v>
      </c>
      <c r="CI532" s="10">
        <f>3/24000000*OO[[#This Row],[143 (06JUL1985 18:00:00)-Water Temperature (C)]]*OO[[#This Row],[85]]</f>
        <v>4.04706875123125E-3</v>
      </c>
      <c r="CJ532" s="10">
        <f>3/24000000*OO[[#This Row],[144 (06JUL1985 21:00:00)-Water Temperature (C)]]*OO[[#This Row],[86]]</f>
        <v>4.6461048058687492E-3</v>
      </c>
      <c r="CK532" s="10">
        <f>3/24000000*OO[[#This Row],[145 (07JUL1985 00:00:00)-Water Temperature (C)]]*OO[[#This Row],[87]]</f>
        <v>5.2680761313324996E-3</v>
      </c>
      <c r="CL532" s="10">
        <f>3/24000000*OO[[#This Row],[146 (07JUL1985 03:00:00)-Water Temperature (C)]]*OO[[#This Row],[88]]</f>
        <v>5.9294553349824993E-3</v>
      </c>
      <c r="CM532" s="10">
        <f>3/24000000*OO[[#This Row],[147 (07JUL1985 06:00:00)-Water Temperature (C)]]*OO[[#This Row],[89]]</f>
        <v>6.6342296774462494E-3</v>
      </c>
      <c r="CN532" s="10">
        <f>3/24000000*OO[[#This Row],[148 (07JUL1985 09:00:00)-Water Temperature (C)]]*OO[[#This Row],[90]]</f>
        <v>7.4176036734300002E-3</v>
      </c>
      <c r="CO532" s="10">
        <f>3/24000000*OO[[#This Row],[149 (07JUL1985 12:00:00)-Water Temperature (C)]]*OO[[#This Row],[91]]</f>
        <v>8.2531705101750001E-3</v>
      </c>
      <c r="CP532" s="10">
        <f>3/24000000*OO[[#This Row],[150 (07JUL1985 15:00:00)-Water Temperature (C)]]*OO[[#This Row],[92]]</f>
        <v>9.121649852205E-3</v>
      </c>
      <c r="CQ532" s="10">
        <f>3/24000000*OO[[#This Row],[151 (07JUL1985 18:00:00)-Water Temperature (C)]]*OO[[#This Row],[93]]</f>
        <v>1.0023423465203751E-2</v>
      </c>
      <c r="CR532" s="10">
        <f>3/24000000*OO[[#This Row],[152 (07JUL1985 21:00:00)-Water Temperature (C)]]*OO[[#This Row],[94]]</f>
        <v>1.0914448328651251E-2</v>
      </c>
      <c r="CS532" s="10">
        <f>3/24000000*OO[[#This Row],[153 (08JUL1985 00:00:00)-Water Temperature (C)]]*OO[[#This Row],[95]]</f>
        <v>1.1798519001776248E-2</v>
      </c>
      <c r="CT532" s="10">
        <f>3/24000000*OO[[#This Row],[154 (08JUL1985 03:00:00)-Water Temperature (C)]]*OO[[#This Row],[96]]</f>
        <v>1.2696937975679999E-2</v>
      </c>
      <c r="CU532" s="10">
        <f>3/24000000*OO[[#This Row],[155 (08JUL1985 06:00:00)-Water Temperature (C)]]*OO[[#This Row],[97]]</f>
        <v>1.3616621796470002E-2</v>
      </c>
      <c r="CV532" s="10">
        <f>3/24000000*OO[[#This Row],[156 (08JUL1985 09:00:00)-Water Temperature (C)]]*OO[[#This Row],[98]]</f>
        <v>1.456082103203875E-2</v>
      </c>
      <c r="CW532" s="10">
        <f>3/24000000*OO[[#This Row],[157 (08JUL1985 12:00:00)-Water Temperature (C)]]*OO[[#This Row],[99]]</f>
        <v>1.5567623590837498E-2</v>
      </c>
    </row>
    <row r="533" spans="1:101" x14ac:dyDescent="0.35">
      <c r="A533" t="s">
        <v>540</v>
      </c>
      <c r="B533">
        <v>767.98019999999997</v>
      </c>
      <c r="C533" s="10">
        <f>3/24*OO[[#This Row],[59 (26JUN1985 06:00:00)-Water Temperature (C)]]*OO[[#This Row],[1]]/SUM(OO[1])</f>
        <v>0</v>
      </c>
      <c r="D533" s="10">
        <f>3/24*OO[[#This Row],[60 (26JUN1985 09:00:00)-Water Temperature (C)]]*OO[[#This Row],[2]]/SUM(OO[2])</f>
        <v>0</v>
      </c>
      <c r="E533" s="10">
        <f>3/24*OO[[#This Row],[61 (26JUN1985 12:00:00)-Water Temperature (C)]]*OO[[#This Row],[3]]/SUM(OO[3])</f>
        <v>0</v>
      </c>
      <c r="F533" s="10">
        <f>3/24*OO[[#This Row],[62 (26JUN1985 15:00:00)-Water Temperature (C)]]*OO[[#This Row],[4]]/SUM(OO[4])</f>
        <v>0</v>
      </c>
      <c r="G533" s="10">
        <f>3/24*OO[[#This Row],[63 (26JUN1985 18:00:00)-Water Temperature (C)]]*OO[[#This Row],[5]]/SUM(OO[5])</f>
        <v>0</v>
      </c>
      <c r="H533" s="10">
        <f>3/24*OO[[#This Row],[64 (26JUN1985 21:00:00)-Water Temperature (C)]]*OO[[#This Row],[6]]/SUM(OO[6])</f>
        <v>0</v>
      </c>
      <c r="I533" s="10">
        <f>3/24*OO[[#This Row],[65 (27JUN1985 00:00:00)-Water Temperature (C)]]*OO[[#This Row],[7]]/SUM(OO[7])</f>
        <v>0</v>
      </c>
      <c r="J533" s="10">
        <f>3/24*OO[[#This Row],[66 (27JUN1985 03:00:00)-Water Temperature (C)]]*OO[[#This Row],[8]]/SUM(OO[8])</f>
        <v>0</v>
      </c>
      <c r="K533" s="10">
        <f>3/24*OO[[#This Row],[67 (27JUN1985 06:00:00)-Water Temperature (C)]]*OO[[#This Row],[9]]/SUM(OO[9])</f>
        <v>0</v>
      </c>
      <c r="L533" s="10">
        <f>3/24*OO[[#This Row],[68 (27JUN1985 09:00:00)-Water Temperature (C)]]*OO[[#This Row],[10]]/SUM(OO[10])</f>
        <v>0</v>
      </c>
      <c r="M533" s="10">
        <f>3/24*OO[[#This Row],[69 (27JUN1985 12:00:00)-Water Temperature (C)]]*OO[[#This Row],[11]]/SUM(OO[11])</f>
        <v>0</v>
      </c>
      <c r="N533" s="10">
        <f>3/24*OO[[#This Row],[70 (27JUN1985 15:00:00)-Water Temperature (C)]]*OO[[#This Row],[12]]/SUM(OO[12])</f>
        <v>0</v>
      </c>
      <c r="O533" s="10">
        <f>3/24*OO[[#This Row],[71 (27JUN1985 18:00:00)-Water Temperature (C)]]*OO[[#This Row],[13]]/SUM(OO[13])</f>
        <v>0</v>
      </c>
      <c r="P533" s="10">
        <f>3/24*OO[[#This Row],[72 (27JUN1985 21:00:00)-Water Temperature (C)]]*OO[[#This Row],[14]]/SUM(OO[14])</f>
        <v>0</v>
      </c>
      <c r="Q533" s="10">
        <f>3/24*OO[[#This Row],[73 (28JUN1985 00:00:00)-Water Temperature (C)]]*OO[[#This Row],[15]]/SUM(OO[15])</f>
        <v>0</v>
      </c>
      <c r="R533" s="10">
        <f>3/24*OO[[#This Row],[74 (28JUN1985 03:00:00)-Water Temperature (C)]]*OO[[#This Row],[16]]/SUM(OO[16])</f>
        <v>0</v>
      </c>
      <c r="S533" s="10">
        <f>3/24*OO[[#This Row],[75 (28JUN1985 06:00:00)-Water Temperature (C)]]*OO[[#This Row],[17]]/SUM(OO[17])</f>
        <v>0</v>
      </c>
      <c r="T533" s="10">
        <f>3/24*OO[[#This Row],[76 (28JUN1985 09:00:00)-Water Temperature (C)]]*OO[[#This Row],[18]]/SUM(OO[18])</f>
        <v>0</v>
      </c>
      <c r="U533" s="10">
        <f>3/24*OO[[#This Row],[77 (28JUN1985 12:00:00)-Water Temperature (C)]]*OO[[#This Row],[19]]/SUM(OO[19])</f>
        <v>0</v>
      </c>
      <c r="V533" s="10">
        <f>3/24000000*OO[[#This Row],[78 (28JUN1985 15:00:00)-Water Temperature (C)]]*OO[[#This Row],[20]]</f>
        <v>0</v>
      </c>
      <c r="W533" s="10">
        <f>3/24000000*OO[[#This Row],[79 (28JUN1985 18:00:00)-Water Temperature (C)]]*OO[[#This Row],[21]]</f>
        <v>0</v>
      </c>
      <c r="X533" s="10">
        <f>3/24000000*OO[[#This Row],[80 (28JUN1985 21:00:00)-Water Temperature (C)]]*OO[[#This Row],[22]]</f>
        <v>0</v>
      </c>
      <c r="Y533" s="10">
        <f>3/24000000*OO[[#This Row],[81 (29JUN1985 00:00:00)-Water Temperature (C)]]*OO[[#This Row],[23]]</f>
        <v>0</v>
      </c>
      <c r="Z533" s="10">
        <f>3/24000000*OO[[#This Row],[82 (29JUN1985 03:00:00)-Water Temperature (C)]]*OO[[#This Row],[24]]</f>
        <v>0</v>
      </c>
      <c r="AA533" s="10">
        <f>3/24000000*OO[[#This Row],[83 (29JUN1985 06:00:00)-Water Temperature (C)]]*OO[[#This Row],[25]]</f>
        <v>0</v>
      </c>
      <c r="AB533" s="10">
        <f>3/24000000*OO[[#This Row],[84 (29JUN1985 09:00:00)-Water Temperature (C)]]*OO[[#This Row],[26]]</f>
        <v>0</v>
      </c>
      <c r="AC533" s="10">
        <f>3/24000000*OO[[#This Row],[85 (29JUN1985 12:00:00)-Water Temperature (C)]]*OO[[#This Row],[27]]</f>
        <v>0</v>
      </c>
      <c r="AD533" s="10">
        <f>3/24000000*OO[[#This Row],[86 (29JUN1985 15:00:00)-Water Temperature (C)]]*OO[[#This Row],[28]]</f>
        <v>0</v>
      </c>
      <c r="AE533" s="10">
        <f>3/24000000*OO[[#This Row],[88 (29JUN1985 21:00:00)-Water Temperature (C)]]*OO[[#This Row],[30]]</f>
        <v>0</v>
      </c>
      <c r="AF533" s="10">
        <f>3/24000000*OO[[#This Row],[88 (29JUN1985 21:00:00)-Water Temperature (C)]]*OO[[#This Row],[30]]</f>
        <v>0</v>
      </c>
      <c r="AG533" s="10">
        <f>3/24000000*OO[[#This Row],[89 (30JUN1985 00:00:00)-Water Temperature (C)]]*OO[[#This Row],[31]]</f>
        <v>0</v>
      </c>
      <c r="AH533" s="10">
        <f>3/24000000*OO[[#This Row],[90 (30JUN1985 03:00:00)-Water Temperature (C)]]*OO[[#This Row],[32]]</f>
        <v>0</v>
      </c>
      <c r="AI533" s="10">
        <f>3/24000000*OO[[#This Row],[91 (30JUN1985 06:00:00)-Water Temperature (C)]]*OO[[#This Row],[33]]</f>
        <v>0</v>
      </c>
      <c r="AJ533" s="10">
        <f>3/24000000*OO[[#This Row],[92 (30JUN1985 09:00:00)-Water Temperature (C)]]*OO[[#This Row],[34]]</f>
        <v>2.2378132894876244E-42</v>
      </c>
      <c r="AK533" s="10">
        <f>3/24000000*OO[[#This Row],[93 (30JUN1985 12:00:00)-Water Temperature (C)]]*OO[[#This Row],[35]]</f>
        <v>5.2261866080749998E-39</v>
      </c>
      <c r="AL533" s="10">
        <f>3/24000000*OO[[#This Row],[94 (30JUN1985 15:00:00)-Water Temperature (C)]]*OO[[#This Row],[36]]</f>
        <v>5.5215153013262487E-36</v>
      </c>
      <c r="AM533" s="10">
        <f>3/24000000*OO[[#This Row],[95 (30JUN1985 18:00:00)-Water Temperature (C)]]*OO[[#This Row],[37]]</f>
        <v>2.9630130111224999E-33</v>
      </c>
      <c r="AN533" s="10">
        <f>3/24000000*OO[[#This Row],[96 (30JUN1985 21:00:00)-Water Temperature (C)]]*OO[[#This Row],[38]]</f>
        <v>8.8459718273999992E-31</v>
      </c>
      <c r="AO533" s="10">
        <f>3/24000000*OO[[#This Row],[97 (01JUL1985 00:00:00)-Water Temperature (C)]]*OO[[#This Row],[39]]</f>
        <v>1.5769860603402498E-28</v>
      </c>
      <c r="AP533" s="10">
        <f>3/24000000*OO[[#This Row],[98 (01JUL1985 03:00:00)-Water Temperature (C)]]*OO[[#This Row],[40]]</f>
        <v>1.7780075756299995E-26</v>
      </c>
      <c r="AQ533" s="10">
        <f>3/24000000*OO[[#This Row],[99 (01JUL1985 06:00:00)-Water Temperature (C)]]*OO[[#This Row],[41]]</f>
        <v>1.3398612444347498E-24</v>
      </c>
      <c r="AR533" s="10">
        <f>3/24000000*OO[[#This Row],[100 (01JUL1985 09:00:00)-Water Temperature (C)]]*OO[[#This Row],[42]]</f>
        <v>7.0793535058050004E-23</v>
      </c>
      <c r="AS533" s="10">
        <f>3/24000000*OO[[#This Row],[101 (01JUL1985 12:00:00)-Water Temperature (C)]]*OO[[#This Row],[43]]</f>
        <v>2.6907824229999998E-21</v>
      </c>
      <c r="AT533" s="10">
        <f>3/24000000*OO[[#This Row],[102 (01JUL1985 15:00:00)-Water Temperature (C)]]*OO[[#This Row],[44]]</f>
        <v>7.5783620869525001E-20</v>
      </c>
      <c r="AU533" s="10">
        <f>3/24000000*OO[[#This Row],[103 (01JUL1985 18:00:00)-Water Temperature (C)]]*OO[[#This Row],[45]]</f>
        <v>1.6267278164497499E-18</v>
      </c>
      <c r="AV533" s="10">
        <f>3/24000000*OO[[#This Row],[104 (01JUL1985 21:00:00)-Water Temperature (C)]]*OO[[#This Row],[46]]</f>
        <v>2.7307622566999997E-17</v>
      </c>
      <c r="AW533" s="10">
        <f>3/24000000*OO[[#This Row],[105 (02JUL1985 00:00:00)-Water Temperature (C)]]*OO[[#This Row],[47]]</f>
        <v>3.66352576519375E-16</v>
      </c>
      <c r="AX533" s="10">
        <f>3/24000000*OO[[#This Row],[106 (02JUL1985 03:00:00)-Water Temperature (C)]]*OO[[#This Row],[48]]</f>
        <v>4.0014717855749995E-15</v>
      </c>
      <c r="AY533" s="10">
        <f>3/24000000*OO[[#This Row],[107 (02JUL1985 06:00:00)-Water Temperature (C)]]*OO[[#This Row],[49]]</f>
        <v>3.6348478649262502E-14</v>
      </c>
      <c r="AZ533" s="10">
        <f>3/24000000*OO[[#This Row],[108 (02JUL1985 09:00:00)-Water Temperature (C)]]*OO[[#This Row],[50]]</f>
        <v>2.8008621849900002E-13</v>
      </c>
      <c r="BA533" s="10">
        <f>3/24000000*OO[[#This Row],[109 (02JUL1985 12:00:00)-Water Temperature (C)]]*OO[[#This Row],[51]]</f>
        <v>1.8386600554799999E-12</v>
      </c>
      <c r="BB533" s="10">
        <f>3/24000000*OO[[#This Row],[110 (02JUL1985 15:00:00)-Water Temperature (C)]]*OO[[#This Row],[52]]</f>
        <v>1.0397997136344999E-11</v>
      </c>
      <c r="BC533" s="10">
        <f>3/24000000*OO[[#This Row],[111 (02JUL1985 18:00:00)-Water Temperature (C)]]*OO[[#This Row],[53]]</f>
        <v>5.1321128645137503E-11</v>
      </c>
      <c r="BD533" s="10">
        <f>3/24000000*OO[[#This Row],[112 (02JUL1985 21:00:00)-Water Temperature (C)]]*OO[[#This Row],[54]]</f>
        <v>2.2328585144897497E-10</v>
      </c>
      <c r="BE533" s="10">
        <f>3/24000000*OO[[#This Row],[113 (03JUL1985 00:00:00)-Water Temperature (C)]]*OO[[#This Row],[55]]</f>
        <v>8.6428368905437491E-10</v>
      </c>
      <c r="BF533" s="10">
        <f>3/24000000*OO[[#This Row],[114 (03JUL1985 03:00:00)-Water Temperature (C)]]*OO[[#This Row],[56]]</f>
        <v>3.0111207116437496E-9</v>
      </c>
      <c r="BG533" s="10">
        <f>3/24000000*OO[[#This Row],[115 (03JUL1985 06:00:00)-Water Temperature (C)]]*OO[[#This Row],[57]]</f>
        <v>9.5375328614999992E-9</v>
      </c>
      <c r="BH533" s="10">
        <f>3/24000000*OO[[#This Row],[116 (03JUL1985 09:00:00)-Water Temperature (C)]]*OO[[#This Row],[58]]</f>
        <v>2.78105985735E-8</v>
      </c>
      <c r="BI533" s="10">
        <f>3/24000000*OO[[#This Row],[117 (03JUL1985 12:00:00)-Water Temperature (C)]]*OO[[#This Row],[59]]</f>
        <v>7.4894676736862494E-8</v>
      </c>
      <c r="BJ533" s="10">
        <f>3/24000000*OO[[#This Row],[118 (03JUL1985 15:00:00)-Water Temperature (C)]]*OO[[#This Row],[60]]</f>
        <v>1.8690971687437499E-7</v>
      </c>
      <c r="BK533" s="10">
        <f>3/24000000*OO[[#This Row],[119 (03JUL1985 18:00:00)-Water Temperature (C)]]*OO[[#This Row],[61]]</f>
        <v>4.3493448939399994E-7</v>
      </c>
      <c r="BL533" s="10">
        <f>3/24000000*OO[[#This Row],[120 (03JUL1985 21:00:00)-Water Temperature (C)]]*OO[[#This Row],[62]]</f>
        <v>9.4605649945299999E-7</v>
      </c>
      <c r="BM533" s="10">
        <f>3/24000000*OO[[#This Row],[121 (04JUL1985 00:00:00)-Water Temperature (C)]]*OO[[#This Row],[63]]</f>
        <v>1.9359084401326251E-6</v>
      </c>
      <c r="BN533" s="10">
        <f>3/24000000*OO[[#This Row],[122 (04JUL1985 03:00:00)-Water Temperature (C)]]*OO[[#This Row],[64]]</f>
        <v>3.7545749220000003E-6</v>
      </c>
      <c r="BO533" s="10">
        <f>3/24000000*OO[[#This Row],[123 (04JUL1985 06:00:00)-Water Temperature (C)]]*OO[[#This Row],[65]]</f>
        <v>6.9419212426162505E-6</v>
      </c>
      <c r="BP533" s="10">
        <f>3/24000000*OO[[#This Row],[124 (04JUL1985 09:00:00)-Water Temperature (C)]]*OO[[#This Row],[66]]</f>
        <v>1.23172559917125E-5</v>
      </c>
      <c r="BQ533" s="10">
        <f>3/24000000*OO[[#This Row],[125 (04JUL1985 12:00:00)-Water Temperature (C)]]*OO[[#This Row],[67]]</f>
        <v>2.0948598380149999E-5</v>
      </c>
      <c r="BR533" s="10">
        <f>3/24000000*OO[[#This Row],[126 (04JUL1985 15:00:00)-Water Temperature (C)]]*OO[[#This Row],[68]]</f>
        <v>3.4300216175312494E-5</v>
      </c>
      <c r="BS533" s="10">
        <f>3/24000000*OO[[#This Row],[127 (04JUL1985 18:00:00)-Water Temperature (C)]]*OO[[#This Row],[69]]</f>
        <v>5.40669424752625E-5</v>
      </c>
      <c r="BT533" s="10">
        <f>3/24000000*OO[[#This Row],[128 (04JUL1985 21:00:00)-Water Temperature (C)]]*OO[[#This Row],[70]]</f>
        <v>8.2358909886987491E-5</v>
      </c>
      <c r="BU533" s="10">
        <f>3/24000000*OO[[#This Row],[129 (05JUL1985 00:00:00)-Water Temperature (C)]]*OO[[#This Row],[71]]</f>
        <v>1.2171142041948751E-4</v>
      </c>
      <c r="BV533" s="10">
        <f>3/24000000*OO[[#This Row],[130 (05JUL1985 03:00:00)-Water Temperature (C)]]*OO[[#This Row],[72]]</f>
        <v>1.7494103766512497E-4</v>
      </c>
      <c r="BW533" s="10">
        <f>3/24000000*OO[[#This Row],[131 (05JUL1985 06:00:00)-Water Temperature (C)]]*OO[[#This Row],[73]]</f>
        <v>2.4514397522117499E-4</v>
      </c>
      <c r="BX533" s="10">
        <f>3/24000000*OO[[#This Row],[132 (05JUL1985 09:00:00)-Water Temperature (C)]]*OO[[#This Row],[74]]</f>
        <v>3.36883393863E-4</v>
      </c>
      <c r="BY533" s="10">
        <f>3/24000000*OO[[#This Row],[133 (05JUL1985 12:00:00)-Water Temperature (C)]]*OO[[#This Row],[75]]</f>
        <v>4.5234602201249996E-4</v>
      </c>
      <c r="BZ533" s="10">
        <f>3/24000000*OO[[#This Row],[134 (05JUL1985 15:00:00)-Water Temperature (C)]]*OO[[#This Row],[76]]</f>
        <v>5.9580373992975007E-4</v>
      </c>
      <c r="CA533" s="10">
        <f>3/24000000*OO[[#This Row],[135 (05JUL1985 18:00:00)-Water Temperature (C)]]*OO[[#This Row],[77]]</f>
        <v>7.7051377248449999E-4</v>
      </c>
      <c r="CB533" s="10">
        <f>3/24000000*OO[[#This Row],[136 (05JUL1985 21:00:00)-Water Temperature (C)]]*OO[[#This Row],[78]]</f>
        <v>9.7774117923487506E-4</v>
      </c>
      <c r="CC533" s="10">
        <f>3/24000000*OO[[#This Row],[137 (06JUL1985 00:00:00)-Water Temperature (C)]]*OO[[#This Row],[79]]</f>
        <v>1.21854576910425E-3</v>
      </c>
      <c r="CD533" s="10">
        <f>3/24000000*OO[[#This Row],[138 (06JUL1985 03:00:00)-Water Temperature (C)]]*OO[[#This Row],[80]]</f>
        <v>1.4963322294719997E-3</v>
      </c>
      <c r="CE533" s="10">
        <f>3/24000000*OO[[#This Row],[139 (06JUL1985 06:00:00)-Water Temperature (C)]]*OO[[#This Row],[81]]</f>
        <v>1.8167492370775001E-3</v>
      </c>
      <c r="CF533" s="10">
        <f>3/24000000*OO[[#This Row],[140 (06JUL1985 09:00:00)-Water Temperature (C)]]*OO[[#This Row],[82]]</f>
        <v>2.1925371220822497E-3</v>
      </c>
      <c r="CG533" s="10">
        <f>3/24000000*OO[[#This Row],[141 (06JUL1985 12:00:00)-Water Temperature (C)]]*OO[[#This Row],[83]]</f>
        <v>2.6150060799044997E-3</v>
      </c>
      <c r="CH533" s="10">
        <f>3/24000000*OO[[#This Row],[142 (06JUL1985 15:00:00)-Water Temperature (C)]]*OO[[#This Row],[84]]</f>
        <v>3.0850558733475004E-3</v>
      </c>
      <c r="CI533" s="10">
        <f>3/24000000*OO[[#This Row],[143 (06JUL1985 18:00:00)-Water Temperature (C)]]*OO[[#This Row],[85]]</f>
        <v>3.605828029964999E-3</v>
      </c>
      <c r="CJ533" s="10">
        <f>3/24000000*OO[[#This Row],[144 (06JUL1985 21:00:00)-Water Temperature (C)]]*OO[[#This Row],[86]]</f>
        <v>4.1603788710399998E-3</v>
      </c>
      <c r="CK533" s="10">
        <f>3/24000000*OO[[#This Row],[145 (07JUL1985 00:00:00)-Water Temperature (C)]]*OO[[#This Row],[87]]</f>
        <v>4.7404156387499995E-3</v>
      </c>
      <c r="CL533" s="10">
        <f>3/24000000*OO[[#This Row],[146 (07JUL1985 03:00:00)-Water Temperature (C)]]*OO[[#This Row],[88]]</f>
        <v>5.3604466073187505E-3</v>
      </c>
      <c r="CM533" s="10">
        <f>3/24000000*OO[[#This Row],[147 (07JUL1985 06:00:00)-Water Temperature (C)]]*OO[[#This Row],[89]]</f>
        <v>6.0243309233375007E-3</v>
      </c>
      <c r="CN533" s="10">
        <f>3/24000000*OO[[#This Row],[148 (07JUL1985 09:00:00)-Water Temperature (C)]]*OO[[#This Row],[90]]</f>
        <v>6.7637006977574986E-3</v>
      </c>
      <c r="CO533" s="10">
        <f>3/24000000*OO[[#This Row],[149 (07JUL1985 12:00:00)-Water Temperature (C)]]*OO[[#This Row],[91]]</f>
        <v>7.5556412111174994E-3</v>
      </c>
      <c r="CP533" s="10">
        <f>3/24000000*OO[[#This Row],[150 (07JUL1985 15:00:00)-Water Temperature (C)]]*OO[[#This Row],[92]]</f>
        <v>8.3829982707300001E-3</v>
      </c>
      <c r="CQ533" s="10">
        <f>3/24000000*OO[[#This Row],[151 (07JUL1985 18:00:00)-Water Temperature (C)]]*OO[[#This Row],[93]]</f>
        <v>9.2460876197100004E-3</v>
      </c>
      <c r="CR533" s="10">
        <f>3/24000000*OO[[#This Row],[152 (07JUL1985 21:00:00)-Water Temperature (C)]]*OO[[#This Row],[94]]</f>
        <v>1.01051509531325E-2</v>
      </c>
      <c r="CS533" s="10">
        <f>3/24000000*OO[[#This Row],[153 (08JUL1985 00:00:00)-Water Temperature (C)]]*OO[[#This Row],[95]]</f>
        <v>1.0962888262056249E-2</v>
      </c>
      <c r="CT533" s="10">
        <f>3/24000000*OO[[#This Row],[154 (08JUL1985 03:00:00)-Water Temperature (C)]]*OO[[#This Row],[96]]</f>
        <v>1.1838317578335001E-2</v>
      </c>
      <c r="CU533" s="10">
        <f>3/24000000*OO[[#This Row],[155 (08JUL1985 06:00:00)-Water Temperature (C)]]*OO[[#This Row],[97]]</f>
        <v>1.27376482305E-2</v>
      </c>
      <c r="CV533" s="10">
        <f>3/24000000*OO[[#This Row],[156 (08JUL1985 09:00:00)-Water Temperature (C)]]*OO[[#This Row],[98]]</f>
        <v>1.3663859917249999E-2</v>
      </c>
      <c r="CW533" s="10">
        <f>3/24000000*OO[[#This Row],[157 (08JUL1985 12:00:00)-Water Temperature (C)]]*OO[[#This Row],[99]]</f>
        <v>1.4652118011037498E-2</v>
      </c>
    </row>
    <row r="534" spans="1:101" x14ac:dyDescent="0.35">
      <c r="A534" t="s">
        <v>541</v>
      </c>
      <c r="B534">
        <v>763.40210000000002</v>
      </c>
      <c r="C534" s="10">
        <f>3/24*OO[[#This Row],[59 (26JUN1985 06:00:00)-Water Temperature (C)]]*OO[[#This Row],[1]]/SUM(OO[1])</f>
        <v>0</v>
      </c>
      <c r="D534" s="10">
        <f>3/24*OO[[#This Row],[60 (26JUN1985 09:00:00)-Water Temperature (C)]]*OO[[#This Row],[2]]/SUM(OO[2])</f>
        <v>0</v>
      </c>
      <c r="E534" s="10">
        <f>3/24*OO[[#This Row],[61 (26JUN1985 12:00:00)-Water Temperature (C)]]*OO[[#This Row],[3]]/SUM(OO[3])</f>
        <v>0</v>
      </c>
      <c r="F534" s="10">
        <f>3/24*OO[[#This Row],[62 (26JUN1985 15:00:00)-Water Temperature (C)]]*OO[[#This Row],[4]]/SUM(OO[4])</f>
        <v>0</v>
      </c>
      <c r="G534" s="10">
        <f>3/24*OO[[#This Row],[63 (26JUN1985 18:00:00)-Water Temperature (C)]]*OO[[#This Row],[5]]/SUM(OO[5])</f>
        <v>0</v>
      </c>
      <c r="H534" s="10">
        <f>3/24*OO[[#This Row],[64 (26JUN1985 21:00:00)-Water Temperature (C)]]*OO[[#This Row],[6]]/SUM(OO[6])</f>
        <v>0</v>
      </c>
      <c r="I534" s="10">
        <f>3/24*OO[[#This Row],[65 (27JUN1985 00:00:00)-Water Temperature (C)]]*OO[[#This Row],[7]]/SUM(OO[7])</f>
        <v>0</v>
      </c>
      <c r="J534" s="10">
        <f>3/24*OO[[#This Row],[66 (27JUN1985 03:00:00)-Water Temperature (C)]]*OO[[#This Row],[8]]/SUM(OO[8])</f>
        <v>0</v>
      </c>
      <c r="K534" s="10">
        <f>3/24*OO[[#This Row],[67 (27JUN1985 06:00:00)-Water Temperature (C)]]*OO[[#This Row],[9]]/SUM(OO[9])</f>
        <v>0</v>
      </c>
      <c r="L534" s="10">
        <f>3/24*OO[[#This Row],[68 (27JUN1985 09:00:00)-Water Temperature (C)]]*OO[[#This Row],[10]]/SUM(OO[10])</f>
        <v>0</v>
      </c>
      <c r="M534" s="10">
        <f>3/24*OO[[#This Row],[69 (27JUN1985 12:00:00)-Water Temperature (C)]]*OO[[#This Row],[11]]/SUM(OO[11])</f>
        <v>0</v>
      </c>
      <c r="N534" s="10">
        <f>3/24*OO[[#This Row],[70 (27JUN1985 15:00:00)-Water Temperature (C)]]*OO[[#This Row],[12]]/SUM(OO[12])</f>
        <v>0</v>
      </c>
      <c r="O534" s="10">
        <f>3/24*OO[[#This Row],[71 (27JUN1985 18:00:00)-Water Temperature (C)]]*OO[[#This Row],[13]]/SUM(OO[13])</f>
        <v>0</v>
      </c>
      <c r="P534" s="10">
        <f>3/24*OO[[#This Row],[72 (27JUN1985 21:00:00)-Water Temperature (C)]]*OO[[#This Row],[14]]/SUM(OO[14])</f>
        <v>0</v>
      </c>
      <c r="Q534" s="10">
        <f>3/24*OO[[#This Row],[73 (28JUN1985 00:00:00)-Water Temperature (C)]]*OO[[#This Row],[15]]/SUM(OO[15])</f>
        <v>0</v>
      </c>
      <c r="R534" s="10">
        <f>3/24*OO[[#This Row],[74 (28JUN1985 03:00:00)-Water Temperature (C)]]*OO[[#This Row],[16]]/SUM(OO[16])</f>
        <v>0</v>
      </c>
      <c r="S534" s="10">
        <f>3/24*OO[[#This Row],[75 (28JUN1985 06:00:00)-Water Temperature (C)]]*OO[[#This Row],[17]]/SUM(OO[17])</f>
        <v>0</v>
      </c>
      <c r="T534" s="10">
        <f>3/24*OO[[#This Row],[76 (28JUN1985 09:00:00)-Water Temperature (C)]]*OO[[#This Row],[18]]/SUM(OO[18])</f>
        <v>0</v>
      </c>
      <c r="U534" s="10">
        <f>3/24*OO[[#This Row],[77 (28JUN1985 12:00:00)-Water Temperature (C)]]*OO[[#This Row],[19]]/SUM(OO[19])</f>
        <v>0</v>
      </c>
      <c r="V534" s="10">
        <f>3/24000000*OO[[#This Row],[78 (28JUN1985 15:00:00)-Water Temperature (C)]]*OO[[#This Row],[20]]</f>
        <v>0</v>
      </c>
      <c r="W534" s="10">
        <f>3/24000000*OO[[#This Row],[79 (28JUN1985 18:00:00)-Water Temperature (C)]]*OO[[#This Row],[21]]</f>
        <v>0</v>
      </c>
      <c r="X534" s="10">
        <f>3/24000000*OO[[#This Row],[80 (28JUN1985 21:00:00)-Water Temperature (C)]]*OO[[#This Row],[22]]</f>
        <v>0</v>
      </c>
      <c r="Y534" s="10">
        <f>3/24000000*OO[[#This Row],[81 (29JUN1985 00:00:00)-Water Temperature (C)]]*OO[[#This Row],[23]]</f>
        <v>0</v>
      </c>
      <c r="Z534" s="10">
        <f>3/24000000*OO[[#This Row],[82 (29JUN1985 03:00:00)-Water Temperature (C)]]*OO[[#This Row],[24]]</f>
        <v>0</v>
      </c>
      <c r="AA534" s="10">
        <f>3/24000000*OO[[#This Row],[83 (29JUN1985 06:00:00)-Water Temperature (C)]]*OO[[#This Row],[25]]</f>
        <v>0</v>
      </c>
      <c r="AB534" s="10">
        <f>3/24000000*OO[[#This Row],[84 (29JUN1985 09:00:00)-Water Temperature (C)]]*OO[[#This Row],[26]]</f>
        <v>0</v>
      </c>
      <c r="AC534" s="10">
        <f>3/24000000*OO[[#This Row],[85 (29JUN1985 12:00:00)-Water Temperature (C)]]*OO[[#This Row],[27]]</f>
        <v>0</v>
      </c>
      <c r="AD534" s="10">
        <f>3/24000000*OO[[#This Row],[86 (29JUN1985 15:00:00)-Water Temperature (C)]]*OO[[#This Row],[28]]</f>
        <v>0</v>
      </c>
      <c r="AE534" s="10">
        <f>3/24000000*OO[[#This Row],[88 (29JUN1985 21:00:00)-Water Temperature (C)]]*OO[[#This Row],[30]]</f>
        <v>0</v>
      </c>
      <c r="AF534" s="10">
        <f>3/24000000*OO[[#This Row],[88 (29JUN1985 21:00:00)-Water Temperature (C)]]*OO[[#This Row],[30]]</f>
        <v>0</v>
      </c>
      <c r="AG534" s="10">
        <f>3/24000000*OO[[#This Row],[89 (30JUN1985 00:00:00)-Water Temperature (C)]]*OO[[#This Row],[31]]</f>
        <v>0</v>
      </c>
      <c r="AH534" s="10">
        <f>3/24000000*OO[[#This Row],[90 (30JUN1985 03:00:00)-Water Temperature (C)]]*OO[[#This Row],[32]]</f>
        <v>0</v>
      </c>
      <c r="AI534" s="10">
        <f>3/24000000*OO[[#This Row],[91 (30JUN1985 06:00:00)-Water Temperature (C)]]*OO[[#This Row],[33]]</f>
        <v>0</v>
      </c>
      <c r="AJ534" s="10">
        <f>3/24000000*OO[[#This Row],[92 (30JUN1985 09:00:00)-Water Temperature (C)]]*OO[[#This Row],[34]]</f>
        <v>6.7611571046750002E-43</v>
      </c>
      <c r="AK534" s="10">
        <f>3/24000000*OO[[#This Row],[93 (30JUN1985 12:00:00)-Water Temperature (C)]]*OO[[#This Row],[35]]</f>
        <v>1.6758565008262501E-39</v>
      </c>
      <c r="AL534" s="10">
        <f>3/24000000*OO[[#This Row],[94 (30JUN1985 15:00:00)-Water Temperature (C)]]*OO[[#This Row],[36]]</f>
        <v>1.8685736585939998E-36</v>
      </c>
      <c r="AM534" s="10">
        <f>3/24000000*OO[[#This Row],[95 (30JUN1985 18:00:00)-Water Temperature (C)]]*OO[[#This Row],[37]]</f>
        <v>1.0535149319542499E-33</v>
      </c>
      <c r="AN534" s="10">
        <f>3/24000000*OO[[#This Row],[96 (30JUN1985 21:00:00)-Water Temperature (C)]]*OO[[#This Row],[38]]</f>
        <v>3.2927056777387501E-31</v>
      </c>
      <c r="AO534" s="10">
        <f>3/24000000*OO[[#This Row],[97 (01JUL1985 00:00:00)-Water Temperature (C)]]*OO[[#This Row],[39]]</f>
        <v>6.1274593633987497E-29</v>
      </c>
      <c r="AP534" s="10">
        <f>3/24000000*OO[[#This Row],[98 (01JUL1985 03:00:00)-Water Temperature (C)]]*OO[[#This Row],[40]]</f>
        <v>7.1925797536625E-27</v>
      </c>
      <c r="AQ534" s="10">
        <f>3/24000000*OO[[#This Row],[99 (01JUL1985 06:00:00)-Water Temperature (C)]]*OO[[#This Row],[41]]</f>
        <v>5.6294568683899999E-25</v>
      </c>
      <c r="AR534" s="10">
        <f>3/24000000*OO[[#This Row],[100 (01JUL1985 09:00:00)-Water Temperature (C)]]*OO[[#This Row],[42]]</f>
        <v>3.0818659614600002E-23</v>
      </c>
      <c r="AS534" s="10">
        <f>3/24000000*OO[[#This Row],[101 (01JUL1985 12:00:00)-Water Temperature (C)]]*OO[[#This Row],[43]]</f>
        <v>1.2115328079678751E-21</v>
      </c>
      <c r="AT534" s="10">
        <f>3/24000000*OO[[#This Row],[102 (01JUL1985 15:00:00)-Water Temperature (C)]]*OO[[#This Row],[44]]</f>
        <v>3.5230597324037504E-20</v>
      </c>
      <c r="AU534" s="10">
        <f>3/24000000*OO[[#This Row],[103 (01JUL1985 18:00:00)-Water Temperature (C)]]*OO[[#This Row],[45]]</f>
        <v>7.7965905804412479E-19</v>
      </c>
      <c r="AV534" s="10">
        <f>3/24000000*OO[[#This Row],[104 (01JUL1985 21:00:00)-Water Temperature (C)]]*OO[[#This Row],[46]]</f>
        <v>1.3476023857931251E-17</v>
      </c>
      <c r="AW534" s="10">
        <f>3/24000000*OO[[#This Row],[105 (02JUL1985 00:00:00)-Water Temperature (C)]]*OO[[#This Row],[47]]</f>
        <v>1.8592313933358746E-16</v>
      </c>
      <c r="AX534" s="10">
        <f>3/24000000*OO[[#This Row],[106 (02JUL1985 03:00:00)-Water Temperature (C)]]*OO[[#This Row],[48]]</f>
        <v>2.086010620247375E-15</v>
      </c>
      <c r="AY534" s="10">
        <f>3/24000000*OO[[#This Row],[107 (02JUL1985 06:00:00)-Water Temperature (C)]]*OO[[#This Row],[49]]</f>
        <v>1.9444348430649998E-14</v>
      </c>
      <c r="AZ534" s="10">
        <f>3/24000000*OO[[#This Row],[108 (02JUL1985 09:00:00)-Water Temperature (C)]]*OO[[#This Row],[50]]</f>
        <v>1.53558726109E-13</v>
      </c>
      <c r="BA534" s="10">
        <f>3/24000000*OO[[#This Row],[109 (02JUL1985 12:00:00)-Water Temperature (C)]]*OO[[#This Row],[51]]</f>
        <v>1.0322252583200001E-12</v>
      </c>
      <c r="BB534" s="10">
        <f>3/24000000*OO[[#This Row],[110 (02JUL1985 15:00:00)-Water Temperature (C)]]*OO[[#This Row],[52]]</f>
        <v>5.972268867425E-12</v>
      </c>
      <c r="BC534" s="10">
        <f>3/24000000*OO[[#This Row],[111 (02JUL1985 18:00:00)-Water Temperature (C)]]*OO[[#This Row],[53]]</f>
        <v>3.0130133345549993E-11</v>
      </c>
      <c r="BD534" s="10">
        <f>3/24000000*OO[[#This Row],[112 (02JUL1985 21:00:00)-Water Temperature (C)]]*OO[[#This Row],[54]]</f>
        <v>1.3387740687359999E-10</v>
      </c>
      <c r="BE534" s="10">
        <f>3/24000000*OO[[#This Row],[113 (03JUL1985 00:00:00)-Water Temperature (C)]]*OO[[#This Row],[55]]</f>
        <v>5.287941145244999E-10</v>
      </c>
      <c r="BF534" s="10">
        <f>3/24000000*OO[[#This Row],[114 (03JUL1985 03:00:00)-Water Temperature (C)]]*OO[[#This Row],[56]]</f>
        <v>1.8784032207000003E-9</v>
      </c>
      <c r="BG534" s="10">
        <f>3/24000000*OO[[#This Row],[115 (03JUL1985 06:00:00)-Water Temperature (C)]]*OO[[#This Row],[57]]</f>
        <v>6.0616457484624991E-9</v>
      </c>
      <c r="BH534" s="10">
        <f>3/24000000*OO[[#This Row],[116 (03JUL1985 09:00:00)-Water Temperature (C)]]*OO[[#This Row],[58]]</f>
        <v>1.7992072035111249E-8</v>
      </c>
      <c r="BI534" s="10">
        <f>3/24000000*OO[[#This Row],[117 (03JUL1985 12:00:00)-Water Temperature (C)]]*OO[[#This Row],[59]]</f>
        <v>4.928407282012499E-8</v>
      </c>
      <c r="BJ534" s="10">
        <f>3/24000000*OO[[#This Row],[118 (03JUL1985 15:00:00)-Water Temperature (C)]]*OO[[#This Row],[60]]</f>
        <v>1.2501984679743749E-7</v>
      </c>
      <c r="BK534" s="10">
        <f>3/24000000*OO[[#This Row],[119 (03JUL1985 18:00:00)-Water Temperature (C)]]*OO[[#This Row],[61]]</f>
        <v>2.9551534925199998E-7</v>
      </c>
      <c r="BL534" s="10">
        <f>3/24000000*OO[[#This Row],[120 (03JUL1985 21:00:00)-Water Temperature (C)]]*OO[[#This Row],[62]]</f>
        <v>6.5258633859162488E-7</v>
      </c>
      <c r="BM534" s="10">
        <f>3/24000000*OO[[#This Row],[121 (04JUL1985 00:00:00)-Water Temperature (C)]]*OO[[#This Row],[63]]</f>
        <v>1.3548948893381249E-6</v>
      </c>
      <c r="BN534" s="10">
        <f>3/24000000*OO[[#This Row],[122 (04JUL1985 03:00:00)-Water Temperature (C)]]*OO[[#This Row],[64]]</f>
        <v>2.6644572016912502E-6</v>
      </c>
      <c r="BO534" s="10">
        <f>3/24000000*OO[[#This Row],[123 (04JUL1985 06:00:00)-Water Temperature (C)]]*OO[[#This Row],[65]]</f>
        <v>4.9922258546249996E-6</v>
      </c>
      <c r="BP534" s="10">
        <f>3/24000000*OO[[#This Row],[124 (04JUL1985 09:00:00)-Water Temperature (C)]]*OO[[#This Row],[66]]</f>
        <v>8.9705757917099984E-6</v>
      </c>
      <c r="BQ534" s="10">
        <f>3/24000000*OO[[#This Row],[125 (04JUL1985 12:00:00)-Water Temperature (C)]]*OO[[#This Row],[67]]</f>
        <v>1.5442852815334999E-5</v>
      </c>
      <c r="BR534" s="10">
        <f>3/24000000*OO[[#This Row],[126 (04JUL1985 15:00:00)-Water Temperature (C)]]*OO[[#This Row],[68]]</f>
        <v>2.5580177972586249E-5</v>
      </c>
      <c r="BS534" s="10">
        <f>3/24000000*OO[[#This Row],[127 (04JUL1985 18:00:00)-Water Temperature (C)]]*OO[[#This Row],[69]]</f>
        <v>4.0774352455312501E-5</v>
      </c>
      <c r="BT534" s="10">
        <f>3/24000000*OO[[#This Row],[128 (04JUL1985 21:00:00)-Water Temperature (C)]]*OO[[#This Row],[70]]</f>
        <v>6.2778712827425004E-5</v>
      </c>
      <c r="BU534" s="10">
        <f>3/24000000*OO[[#This Row],[129 (05JUL1985 00:00:00)-Water Temperature (C)]]*OO[[#This Row],[71]]</f>
        <v>9.3729364412062507E-5</v>
      </c>
      <c r="BV534" s="10">
        <f>3/24000000*OO[[#This Row],[130 (05JUL1985 03:00:00)-Water Temperature (C)]]*OO[[#This Row],[72]]</f>
        <v>1.3604510839727502E-4</v>
      </c>
      <c r="BW534" s="10">
        <f>3/24000000*OO[[#This Row],[131 (05JUL1985 06:00:00)-Water Temperature (C)]]*OO[[#This Row],[73]]</f>
        <v>1.9242837365773748E-4</v>
      </c>
      <c r="BX534" s="10">
        <f>3/24000000*OO[[#This Row],[132 (05JUL1985 09:00:00)-Water Temperature (C)]]*OO[[#This Row],[74]]</f>
        <v>2.6678677603627498E-4</v>
      </c>
      <c r="BY534" s="10">
        <f>3/24000000*OO[[#This Row],[133 (05JUL1985 12:00:00)-Water Temperature (C)]]*OO[[#This Row],[75]]</f>
        <v>3.6128870190437498E-4</v>
      </c>
      <c r="BZ534" s="10">
        <f>3/24000000*OO[[#This Row],[134 (05JUL1985 15:00:00)-Water Temperature (C)]]*OO[[#This Row],[76]]</f>
        <v>4.7974735279524992E-4</v>
      </c>
      <c r="CA534" s="10">
        <f>3/24000000*OO[[#This Row],[135 (05JUL1985 18:00:00)-Water Temperature (C)]]*OO[[#This Row],[77]]</f>
        <v>6.2526588597850005E-4</v>
      </c>
      <c r="CB534" s="10">
        <f>3/24000000*OO[[#This Row],[136 (05JUL1985 21:00:00)-Water Temperature (C)]]*OO[[#This Row],[78]]</f>
        <v>7.9938134846325006E-4</v>
      </c>
      <c r="CC534" s="10">
        <f>3/24000000*OO[[#This Row],[137 (06JUL1985 00:00:00)-Water Temperature (C)]]*OO[[#This Row],[79]]</f>
        <v>1.003444820255E-3</v>
      </c>
      <c r="CD534" s="10">
        <f>3/24000000*OO[[#This Row],[138 (06JUL1985 03:00:00)-Water Temperature (C)]]*OO[[#This Row],[80]]</f>
        <v>1.240683112606625E-3</v>
      </c>
      <c r="CE534" s="10">
        <f>3/24000000*OO[[#This Row],[139 (06JUL1985 06:00:00)-Water Temperature (C)]]*OO[[#This Row],[81]]</f>
        <v>1.5162259333169998E-3</v>
      </c>
      <c r="CF534" s="10">
        <f>3/24000000*OO[[#This Row],[140 (06JUL1985 09:00:00)-Water Temperature (C)]]*OO[[#This Row],[82]]</f>
        <v>1.8411166053712497E-3</v>
      </c>
      <c r="CG534" s="10">
        <f>3/24000000*OO[[#This Row],[141 (06JUL1985 12:00:00)-Water Temperature (C)]]*OO[[#This Row],[83]]</f>
        <v>2.2089139454715E-3</v>
      </c>
      <c r="CH534" s="10">
        <f>3/24000000*OO[[#This Row],[142 (06JUL1985 15:00:00)-Water Temperature (C)]]*OO[[#This Row],[84]]</f>
        <v>2.6207792133623744E-3</v>
      </c>
      <c r="CI534" s="10">
        <f>3/24000000*OO[[#This Row],[143 (06JUL1985 18:00:00)-Water Temperature (C)]]*OO[[#This Row],[85]]</f>
        <v>3.0798801020437494E-3</v>
      </c>
      <c r="CJ534" s="10">
        <f>3/24000000*OO[[#This Row],[144 (06JUL1985 21:00:00)-Water Temperature (C)]]*OO[[#This Row],[86]]</f>
        <v>3.5724637449225001E-3</v>
      </c>
      <c r="CK534" s="10">
        <f>3/24000000*OO[[#This Row],[145 (07JUL1985 00:00:00)-Water Temperature (C)]]*OO[[#This Row],[87]]</f>
        <v>4.0915600945E-3</v>
      </c>
      <c r="CL534" s="10">
        <f>3/24000000*OO[[#This Row],[146 (07JUL1985 03:00:00)-Water Temperature (C)]]*OO[[#This Row],[88]]</f>
        <v>4.649524367389999E-3</v>
      </c>
      <c r="CM534" s="10">
        <f>3/24000000*OO[[#This Row],[147 (07JUL1985 06:00:00)-Water Temperature (C)]]*OO[[#This Row],[89]]</f>
        <v>5.249978258745E-3</v>
      </c>
      <c r="CN534" s="10">
        <f>3/24000000*OO[[#This Row],[148 (07JUL1985 09:00:00)-Water Temperature (C)]]*OO[[#This Row],[90]]</f>
        <v>5.9203025321599989E-3</v>
      </c>
      <c r="CO534" s="10">
        <f>3/24000000*OO[[#This Row],[149 (07JUL1985 12:00:00)-Water Temperature (C)]]*OO[[#This Row],[91]]</f>
        <v>6.6415406606387499E-3</v>
      </c>
      <c r="CP534" s="10">
        <f>3/24000000*OO[[#This Row],[150 (07JUL1985 15:00:00)-Water Temperature (C)]]*OO[[#This Row],[92]]</f>
        <v>7.3989940033749989E-3</v>
      </c>
      <c r="CQ534" s="10">
        <f>3/24000000*OO[[#This Row],[151 (07JUL1985 18:00:00)-Water Temperature (C)]]*OO[[#This Row],[93]]</f>
        <v>8.1930960734074992E-3</v>
      </c>
      <c r="CR534" s="10">
        <f>3/24000000*OO[[#This Row],[152 (07JUL1985 21:00:00)-Water Temperature (C)]]*OO[[#This Row],[94]]</f>
        <v>8.9892547156199994E-3</v>
      </c>
      <c r="CS534" s="10">
        <f>3/24000000*OO[[#This Row],[153 (08JUL1985 00:00:00)-Water Temperature (C)]]*OO[[#This Row],[95]]</f>
        <v>9.7892682337799991E-3</v>
      </c>
      <c r="CT534" s="10">
        <f>3/24000000*OO[[#This Row],[154 (08JUL1985 03:00:00)-Water Temperature (C)]]*OO[[#This Row],[96]]</f>
        <v>1.0609419878827499E-2</v>
      </c>
      <c r="CU534" s="10">
        <f>3/24000000*OO[[#This Row],[155 (08JUL1985 06:00:00)-Water Temperature (C)]]*OO[[#This Row],[97]]</f>
        <v>1.1455225156515E-2</v>
      </c>
      <c r="CV534" s="10">
        <f>3/24000000*OO[[#This Row],[156 (08JUL1985 09:00:00)-Water Temperature (C)]]*OO[[#This Row],[98]]</f>
        <v>1.2329239996649999E-2</v>
      </c>
      <c r="CW534" s="10">
        <f>3/24000000*OO[[#This Row],[157 (08JUL1985 12:00:00)-Water Temperature (C)]]*OO[[#This Row],[99]]</f>
        <v>1.3262738226989999E-2</v>
      </c>
    </row>
    <row r="535" spans="1:101" x14ac:dyDescent="0.35">
      <c r="A535" t="s">
        <v>542</v>
      </c>
      <c r="B535">
        <v>764.60910000000001</v>
      </c>
      <c r="C535" s="10">
        <f>3/24*OO[[#This Row],[59 (26JUN1985 06:00:00)-Water Temperature (C)]]*OO[[#This Row],[1]]/SUM(OO[1])</f>
        <v>0</v>
      </c>
      <c r="D535" s="10">
        <f>3/24*OO[[#This Row],[60 (26JUN1985 09:00:00)-Water Temperature (C)]]*OO[[#This Row],[2]]/SUM(OO[2])</f>
        <v>0</v>
      </c>
      <c r="E535" s="10">
        <f>3/24*OO[[#This Row],[61 (26JUN1985 12:00:00)-Water Temperature (C)]]*OO[[#This Row],[3]]/SUM(OO[3])</f>
        <v>0</v>
      </c>
      <c r="F535" s="10">
        <f>3/24*OO[[#This Row],[62 (26JUN1985 15:00:00)-Water Temperature (C)]]*OO[[#This Row],[4]]/SUM(OO[4])</f>
        <v>0</v>
      </c>
      <c r="G535" s="10">
        <f>3/24*OO[[#This Row],[63 (26JUN1985 18:00:00)-Water Temperature (C)]]*OO[[#This Row],[5]]/SUM(OO[5])</f>
        <v>0</v>
      </c>
      <c r="H535" s="10">
        <f>3/24*OO[[#This Row],[64 (26JUN1985 21:00:00)-Water Temperature (C)]]*OO[[#This Row],[6]]/SUM(OO[6])</f>
        <v>0</v>
      </c>
      <c r="I535" s="10">
        <f>3/24*OO[[#This Row],[65 (27JUN1985 00:00:00)-Water Temperature (C)]]*OO[[#This Row],[7]]/SUM(OO[7])</f>
        <v>0</v>
      </c>
      <c r="J535" s="10">
        <f>3/24*OO[[#This Row],[66 (27JUN1985 03:00:00)-Water Temperature (C)]]*OO[[#This Row],[8]]/SUM(OO[8])</f>
        <v>0</v>
      </c>
      <c r="K535" s="10">
        <f>3/24*OO[[#This Row],[67 (27JUN1985 06:00:00)-Water Temperature (C)]]*OO[[#This Row],[9]]/SUM(OO[9])</f>
        <v>0</v>
      </c>
      <c r="L535" s="10">
        <f>3/24*OO[[#This Row],[68 (27JUN1985 09:00:00)-Water Temperature (C)]]*OO[[#This Row],[10]]/SUM(OO[10])</f>
        <v>0</v>
      </c>
      <c r="M535" s="10">
        <f>3/24*OO[[#This Row],[69 (27JUN1985 12:00:00)-Water Temperature (C)]]*OO[[#This Row],[11]]/SUM(OO[11])</f>
        <v>0</v>
      </c>
      <c r="N535" s="10">
        <f>3/24*OO[[#This Row],[70 (27JUN1985 15:00:00)-Water Temperature (C)]]*OO[[#This Row],[12]]/SUM(OO[12])</f>
        <v>0</v>
      </c>
      <c r="O535" s="10">
        <f>3/24*OO[[#This Row],[71 (27JUN1985 18:00:00)-Water Temperature (C)]]*OO[[#This Row],[13]]/SUM(OO[13])</f>
        <v>0</v>
      </c>
      <c r="P535" s="10">
        <f>3/24*OO[[#This Row],[72 (27JUN1985 21:00:00)-Water Temperature (C)]]*OO[[#This Row],[14]]/SUM(OO[14])</f>
        <v>0</v>
      </c>
      <c r="Q535" s="10">
        <f>3/24*OO[[#This Row],[73 (28JUN1985 00:00:00)-Water Temperature (C)]]*OO[[#This Row],[15]]/SUM(OO[15])</f>
        <v>0</v>
      </c>
      <c r="R535" s="10">
        <f>3/24*OO[[#This Row],[74 (28JUN1985 03:00:00)-Water Temperature (C)]]*OO[[#This Row],[16]]/SUM(OO[16])</f>
        <v>0</v>
      </c>
      <c r="S535" s="10">
        <f>3/24*OO[[#This Row],[75 (28JUN1985 06:00:00)-Water Temperature (C)]]*OO[[#This Row],[17]]/SUM(OO[17])</f>
        <v>0</v>
      </c>
      <c r="T535" s="10">
        <f>3/24*OO[[#This Row],[76 (28JUN1985 09:00:00)-Water Temperature (C)]]*OO[[#This Row],[18]]/SUM(OO[18])</f>
        <v>0</v>
      </c>
      <c r="U535" s="10">
        <f>3/24*OO[[#This Row],[77 (28JUN1985 12:00:00)-Water Temperature (C)]]*OO[[#This Row],[19]]/SUM(OO[19])</f>
        <v>0</v>
      </c>
      <c r="V535" s="10">
        <f>3/24000000*OO[[#This Row],[78 (28JUN1985 15:00:00)-Water Temperature (C)]]*OO[[#This Row],[20]]</f>
        <v>0</v>
      </c>
      <c r="W535" s="10">
        <f>3/24000000*OO[[#This Row],[79 (28JUN1985 18:00:00)-Water Temperature (C)]]*OO[[#This Row],[21]]</f>
        <v>0</v>
      </c>
      <c r="X535" s="10">
        <f>3/24000000*OO[[#This Row],[80 (28JUN1985 21:00:00)-Water Temperature (C)]]*OO[[#This Row],[22]]</f>
        <v>0</v>
      </c>
      <c r="Y535" s="10">
        <f>3/24000000*OO[[#This Row],[81 (29JUN1985 00:00:00)-Water Temperature (C)]]*OO[[#This Row],[23]]</f>
        <v>0</v>
      </c>
      <c r="Z535" s="10">
        <f>3/24000000*OO[[#This Row],[82 (29JUN1985 03:00:00)-Water Temperature (C)]]*OO[[#This Row],[24]]</f>
        <v>0</v>
      </c>
      <c r="AA535" s="10">
        <f>3/24000000*OO[[#This Row],[83 (29JUN1985 06:00:00)-Water Temperature (C)]]*OO[[#This Row],[25]]</f>
        <v>0</v>
      </c>
      <c r="AB535" s="10">
        <f>3/24000000*OO[[#This Row],[84 (29JUN1985 09:00:00)-Water Temperature (C)]]*OO[[#This Row],[26]]</f>
        <v>0</v>
      </c>
      <c r="AC535" s="10">
        <f>3/24000000*OO[[#This Row],[85 (29JUN1985 12:00:00)-Water Temperature (C)]]*OO[[#This Row],[27]]</f>
        <v>0</v>
      </c>
      <c r="AD535" s="10">
        <f>3/24000000*OO[[#This Row],[86 (29JUN1985 15:00:00)-Water Temperature (C)]]*OO[[#This Row],[28]]</f>
        <v>0</v>
      </c>
      <c r="AE535" s="10">
        <f>3/24000000*OO[[#This Row],[88 (29JUN1985 21:00:00)-Water Temperature (C)]]*OO[[#This Row],[30]]</f>
        <v>0</v>
      </c>
      <c r="AF535" s="10">
        <f>3/24000000*OO[[#This Row],[88 (29JUN1985 21:00:00)-Water Temperature (C)]]*OO[[#This Row],[30]]</f>
        <v>0</v>
      </c>
      <c r="AG535" s="10">
        <f>3/24000000*OO[[#This Row],[89 (30JUN1985 00:00:00)-Water Temperature (C)]]*OO[[#This Row],[31]]</f>
        <v>0</v>
      </c>
      <c r="AH535" s="10">
        <f>3/24000000*OO[[#This Row],[90 (30JUN1985 03:00:00)-Water Temperature (C)]]*OO[[#This Row],[32]]</f>
        <v>0</v>
      </c>
      <c r="AI535" s="10">
        <f>3/24000000*OO[[#This Row],[91 (30JUN1985 06:00:00)-Water Temperature (C)]]*OO[[#This Row],[33]]</f>
        <v>0</v>
      </c>
      <c r="AJ535" s="10">
        <f>3/24000000*OO[[#This Row],[92 (30JUN1985 09:00:00)-Water Temperature (C)]]*OO[[#This Row],[34]]</f>
        <v>2.1437987435808748E-43</v>
      </c>
      <c r="AK535" s="10">
        <f>3/24000000*OO[[#This Row],[93 (30JUN1985 12:00:00)-Water Temperature (C)]]*OO[[#This Row],[35]]</f>
        <v>5.6326875350737496E-40</v>
      </c>
      <c r="AL535" s="10">
        <f>3/24000000*OO[[#This Row],[94 (30JUN1985 15:00:00)-Water Temperature (C)]]*OO[[#This Row],[36]]</f>
        <v>6.620972949595E-37</v>
      </c>
      <c r="AM535" s="10">
        <f>3/24000000*OO[[#This Row],[95 (30JUN1985 18:00:00)-Water Temperature (C)]]*OO[[#This Row],[37]]</f>
        <v>3.9180908956437495E-34</v>
      </c>
      <c r="AN535" s="10">
        <f>3/24000000*OO[[#This Row],[96 (30JUN1985 21:00:00)-Water Temperature (C)]]*OO[[#This Row],[38]]</f>
        <v>1.2807834361968751E-31</v>
      </c>
      <c r="AO535" s="10">
        <f>3/24000000*OO[[#This Row],[97 (01JUL1985 00:00:00)-Water Temperature (C)]]*OO[[#This Row],[39]]</f>
        <v>2.4859045118298745E-29</v>
      </c>
      <c r="AP535" s="10">
        <f>3/24000000*OO[[#This Row],[98 (01JUL1985 03:00:00)-Water Temperature (C)]]*OO[[#This Row],[40]]</f>
        <v>3.0357416124137499E-27</v>
      </c>
      <c r="AQ535" s="10">
        <f>3/24000000*OO[[#This Row],[99 (01JUL1985 06:00:00)-Water Temperature (C)]]*OO[[#This Row],[41]]</f>
        <v>2.4660137078999999E-25</v>
      </c>
      <c r="AR535" s="10">
        <f>3/24000000*OO[[#This Row],[100 (01JUL1985 09:00:00)-Water Temperature (C)]]*OO[[#This Row],[42]]</f>
        <v>1.3979973807174999E-23</v>
      </c>
      <c r="AS535" s="10">
        <f>3/24000000*OO[[#This Row],[101 (01JUL1985 12:00:00)-Water Temperature (C)]]*OO[[#This Row],[43]]</f>
        <v>5.6810779995887494E-22</v>
      </c>
      <c r="AT535" s="10">
        <f>3/24000000*OO[[#This Row],[102 (01JUL1985 15:00:00)-Water Temperature (C)]]*OO[[#This Row],[44]]</f>
        <v>1.7048670651593747E-20</v>
      </c>
      <c r="AU535" s="10">
        <f>3/24000000*OO[[#This Row],[103 (01JUL1985 18:00:00)-Water Temperature (C)]]*OO[[#This Row],[45]]</f>
        <v>3.8878582728374996E-19</v>
      </c>
      <c r="AV535" s="10">
        <f>3/24000000*OO[[#This Row],[104 (01JUL1985 21:00:00)-Water Temperature (C)]]*OO[[#This Row],[46]]</f>
        <v>6.9158837874299995E-18</v>
      </c>
      <c r="AW535" s="10">
        <f>3/24000000*OO[[#This Row],[105 (02JUL1985 00:00:00)-Water Temperature (C)]]*OO[[#This Row],[47]]</f>
        <v>9.8080135988862495E-17</v>
      </c>
      <c r="AX535" s="10">
        <f>3/24000000*OO[[#This Row],[106 (02JUL1985 03:00:00)-Water Temperature (C)]]*OO[[#This Row],[48]]</f>
        <v>1.1299228812000001E-15</v>
      </c>
      <c r="AY535" s="10">
        <f>3/24000000*OO[[#This Row],[107 (02JUL1985 06:00:00)-Water Temperature (C)]]*OO[[#This Row],[49]]</f>
        <v>1.0803289933549998E-14</v>
      </c>
      <c r="AZ535" s="10">
        <f>3/24000000*OO[[#This Row],[108 (02JUL1985 09:00:00)-Water Temperature (C)]]*OO[[#This Row],[50]]</f>
        <v>8.7413622349674998E-14</v>
      </c>
      <c r="BA535" s="10">
        <f>3/24000000*OO[[#This Row],[109 (02JUL1985 12:00:00)-Water Temperature (C)]]*OO[[#This Row],[51]]</f>
        <v>6.0149732471399996E-13</v>
      </c>
      <c r="BB535" s="10">
        <f>3/24000000*OO[[#This Row],[110 (02JUL1985 15:00:00)-Water Temperature (C)]]*OO[[#This Row],[52]]</f>
        <v>3.5594791378124994E-12</v>
      </c>
      <c r="BC535" s="10">
        <f>3/24000000*OO[[#This Row],[111 (02JUL1985 18:00:00)-Water Temperature (C)]]*OO[[#This Row],[53]]</f>
        <v>1.835029310045875E-11</v>
      </c>
      <c r="BD535" s="10">
        <f>3/24000000*OO[[#This Row],[112 (02JUL1985 21:00:00)-Water Temperature (C)]]*OO[[#This Row],[54]]</f>
        <v>8.3247246629137492E-11</v>
      </c>
      <c r="BE535" s="10">
        <f>3/24000000*OO[[#This Row],[113 (03JUL1985 00:00:00)-Water Temperature (C)]]*OO[[#This Row],[55]]</f>
        <v>3.3544006539600006E-10</v>
      </c>
      <c r="BF535" s="10">
        <f>3/24000000*OO[[#This Row],[114 (03JUL1985 03:00:00)-Water Temperature (C)]]*OO[[#This Row],[56]]</f>
        <v>1.214614304379E-9</v>
      </c>
      <c r="BG535" s="10">
        <f>3/24000000*OO[[#This Row],[115 (03JUL1985 06:00:00)-Water Temperature (C)]]*OO[[#This Row],[57]]</f>
        <v>3.9923423884799998E-9</v>
      </c>
      <c r="BH535" s="10">
        <f>3/24000000*OO[[#This Row],[116 (03JUL1985 09:00:00)-Water Temperature (C)]]*OO[[#This Row],[58]]</f>
        <v>1.2060274274189998E-8</v>
      </c>
      <c r="BI535" s="10">
        <f>3/24000000*OO[[#This Row],[117 (03JUL1985 12:00:00)-Water Temperature (C)]]*OO[[#This Row],[59]]</f>
        <v>3.3596190289062493E-8</v>
      </c>
      <c r="BJ535" s="10">
        <f>3/24000000*OO[[#This Row],[118 (03JUL1985 15:00:00)-Water Temperature (C)]]*OO[[#This Row],[60]]</f>
        <v>8.6611827716625001E-8</v>
      </c>
      <c r="BK535" s="10">
        <f>3/24000000*OO[[#This Row],[119 (03JUL1985 18:00:00)-Water Temperature (C)]]*OO[[#This Row],[61]]</f>
        <v>2.079262402594E-7</v>
      </c>
      <c r="BL535" s="10">
        <f>3/24000000*OO[[#This Row],[120 (03JUL1985 21:00:00)-Water Temperature (C)]]*OO[[#This Row],[62]]</f>
        <v>4.6606495576987498E-7</v>
      </c>
      <c r="BM535" s="10">
        <f>3/24000000*OO[[#This Row],[121 (04JUL1985 00:00:00)-Water Temperature (C)]]*OO[[#This Row],[63]]</f>
        <v>9.8159671723749989E-7</v>
      </c>
      <c r="BN535" s="10">
        <f>3/24000000*OO[[#This Row],[122 (04JUL1985 03:00:00)-Water Temperature (C)]]*OO[[#This Row],[64]]</f>
        <v>1.9569937909822497E-6</v>
      </c>
      <c r="BO535" s="10">
        <f>3/24000000*OO[[#This Row],[123 (04JUL1985 06:00:00)-Water Temperature (C)]]*OO[[#This Row],[65]]</f>
        <v>3.71506781579625E-6</v>
      </c>
      <c r="BP535" s="10">
        <f>3/24000000*OO[[#This Row],[124 (04JUL1985 09:00:00)-Water Temperature (C)]]*OO[[#This Row],[66]]</f>
        <v>6.7596475332749994E-6</v>
      </c>
      <c r="BQ535" s="10">
        <f>3/24000000*OO[[#This Row],[125 (04JUL1985 12:00:00)-Water Temperature (C)]]*OO[[#This Row],[67]]</f>
        <v>1.17770387521875E-5</v>
      </c>
      <c r="BR535" s="10">
        <f>3/24000000*OO[[#This Row],[126 (04JUL1985 15:00:00)-Water Temperature (C)]]*OO[[#This Row],[68]]</f>
        <v>1.9732784730300001E-5</v>
      </c>
      <c r="BS535" s="10">
        <f>3/24000000*OO[[#This Row],[127 (04JUL1985 18:00:00)-Water Temperature (C)]]*OO[[#This Row],[69]]</f>
        <v>3.1802046645174998E-5</v>
      </c>
      <c r="BT535" s="10">
        <f>3/24000000*OO[[#This Row],[128 (04JUL1985 21:00:00)-Water Temperature (C)]]*OO[[#This Row],[70]]</f>
        <v>4.9483991787374992E-5</v>
      </c>
      <c r="BU535" s="10">
        <f>3/24000000*OO[[#This Row],[129 (05JUL1985 00:00:00)-Water Temperature (C)]]*OO[[#This Row],[71]]</f>
        <v>7.4629933393275004E-5</v>
      </c>
      <c r="BV535" s="10">
        <f>3/24000000*OO[[#This Row],[130 (05JUL1985 03:00:00)-Water Temperature (C)]]*OO[[#This Row],[72]]</f>
        <v>1.0937331442710001E-4</v>
      </c>
      <c r="BW535" s="10">
        <f>3/24000000*OO[[#This Row],[131 (05JUL1985 06:00:00)-Water Temperature (C)]]*OO[[#This Row],[73]]</f>
        <v>1.5613587331034999E-4</v>
      </c>
      <c r="BX535" s="10">
        <f>3/24000000*OO[[#This Row],[132 (05JUL1985 09:00:00)-Water Temperature (C)]]*OO[[#This Row],[74]]</f>
        <v>2.1837148768267498E-4</v>
      </c>
      <c r="BY535" s="10">
        <f>3/24000000*OO[[#This Row],[133 (05JUL1985 12:00:00)-Water Temperature (C)]]*OO[[#This Row],[75]]</f>
        <v>2.9821822275499993E-4</v>
      </c>
      <c r="BZ535" s="10">
        <f>3/24000000*OO[[#This Row],[134 (05JUL1985 15:00:00)-Water Temperature (C)]]*OO[[#This Row],[76]]</f>
        <v>3.9918340353124998E-4</v>
      </c>
      <c r="CA535" s="10">
        <f>3/24000000*OO[[#This Row],[135 (05JUL1985 18:00:00)-Water Temperature (C)]]*OO[[#This Row],[77]]</f>
        <v>5.2427028672824994E-4</v>
      </c>
      <c r="CB535" s="10">
        <f>3/24000000*OO[[#This Row],[136 (05JUL1985 21:00:00)-Water Temperature (C)]]*OO[[#This Row],[78]]</f>
        <v>6.7521558657599986E-4</v>
      </c>
      <c r="CC535" s="10">
        <f>3/24000000*OO[[#This Row],[137 (06JUL1985 00:00:00)-Water Temperature (C)]]*OO[[#This Row],[79]]</f>
        <v>8.5359857683624978E-4</v>
      </c>
      <c r="CD535" s="10">
        <f>3/24000000*OO[[#This Row],[138 (06JUL1985 03:00:00)-Water Temperature (C)]]*OO[[#This Row],[80]]</f>
        <v>1.0625665996767501E-3</v>
      </c>
      <c r="CE535" s="10">
        <f>3/24000000*OO[[#This Row],[139 (06JUL1985 06:00:00)-Water Temperature (C)]]*OO[[#This Row],[81]]</f>
        <v>1.3069378507212499E-3</v>
      </c>
      <c r="CF535" s="10">
        <f>3/24000000*OO[[#This Row],[140 (06JUL1985 09:00:00)-Water Temperature (C)]]*OO[[#This Row],[82]]</f>
        <v>1.5966572966159996E-3</v>
      </c>
      <c r="CG535" s="10">
        <f>3/24000000*OO[[#This Row],[141 (06JUL1985 12:00:00)-Water Temperature (C)]]*OO[[#This Row],[83]]</f>
        <v>1.9268546010449998E-3</v>
      </c>
      <c r="CH535" s="10">
        <f>3/24000000*OO[[#This Row],[142 (06JUL1985 15:00:00)-Water Temperature (C)]]*OO[[#This Row],[84]]</f>
        <v>2.2989440376737498E-3</v>
      </c>
      <c r="CI535" s="10">
        <f>3/24000000*OO[[#This Row],[143 (06JUL1985 18:00:00)-Water Temperature (C)]]*OO[[#This Row],[85]]</f>
        <v>2.7161980878168753E-3</v>
      </c>
      <c r="CJ535" s="10">
        <f>3/24000000*OO[[#This Row],[144 (06JUL1985 21:00:00)-Water Temperature (C)]]*OO[[#This Row],[86]]</f>
        <v>3.1670671624987505E-3</v>
      </c>
      <c r="CK535" s="10">
        <f>3/24000000*OO[[#This Row],[145 (07JUL1985 00:00:00)-Water Temperature (C)]]*OO[[#This Row],[87]]</f>
        <v>3.6456022486812505E-3</v>
      </c>
      <c r="CL535" s="10">
        <f>3/24000000*OO[[#This Row],[146 (07JUL1985 03:00:00)-Water Temperature (C)]]*OO[[#This Row],[88]]</f>
        <v>4.1628401985500003E-3</v>
      </c>
      <c r="CM535" s="10">
        <f>3/24000000*OO[[#This Row],[147 (07JUL1985 06:00:00)-Water Temperature (C)]]*OO[[#This Row],[89]]</f>
        <v>4.7221967346749993E-3</v>
      </c>
      <c r="CN535" s="10">
        <f>3/24000000*OO[[#This Row],[148 (07JUL1985 09:00:00)-Water Temperature (C)]]*OO[[#This Row],[90]]</f>
        <v>5.3483889758749997E-3</v>
      </c>
      <c r="CO535" s="10">
        <f>3/24000000*OO[[#This Row],[149 (07JUL1985 12:00:00)-Water Temperature (C)]]*OO[[#This Row],[91]]</f>
        <v>6.0250815587037489E-3</v>
      </c>
      <c r="CP535" s="10">
        <f>3/24000000*OO[[#This Row],[150 (07JUL1985 15:00:00)-Water Temperature (C)]]*OO[[#This Row],[92]]</f>
        <v>6.7393499563774993E-3</v>
      </c>
      <c r="CQ535" s="10">
        <f>3/24000000*OO[[#This Row],[151 (07JUL1985 18:00:00)-Water Temperature (C)]]*OO[[#This Row],[93]]</f>
        <v>7.4917628780774995E-3</v>
      </c>
      <c r="CR535" s="10">
        <f>3/24000000*OO[[#This Row],[152 (07JUL1985 21:00:00)-Water Temperature (C)]]*OO[[#This Row],[94]]</f>
        <v>8.2511612317412511E-3</v>
      </c>
      <c r="CS535" s="10">
        <f>3/24000000*OO[[#This Row],[153 (08JUL1985 00:00:00)-Water Temperature (C)]]*OO[[#This Row],[95]]</f>
        <v>9.0188685073874994E-3</v>
      </c>
      <c r="CT535" s="10">
        <f>3/24000000*OO[[#This Row],[154 (08JUL1985 03:00:00)-Water Temperature (C)]]*OO[[#This Row],[96]]</f>
        <v>9.8093189299874994E-3</v>
      </c>
      <c r="CU535" s="10">
        <f>3/24000000*OO[[#This Row],[155 (08JUL1985 06:00:00)-Water Temperature (C)]]*OO[[#This Row],[97]]</f>
        <v>1.062765820536E-2</v>
      </c>
      <c r="CV535" s="10">
        <f>3/24000000*OO[[#This Row],[156 (08JUL1985 09:00:00)-Water Temperature (C)]]*OO[[#This Row],[98]]</f>
        <v>1.1476156635362498E-2</v>
      </c>
      <c r="CW535" s="10">
        <f>3/24000000*OO[[#This Row],[157 (08JUL1985 12:00:00)-Water Temperature (C)]]*OO[[#This Row],[99]]</f>
        <v>1.23836841851225E-2</v>
      </c>
    </row>
    <row r="536" spans="1:101" x14ac:dyDescent="0.35">
      <c r="A536" t="s">
        <v>543</v>
      </c>
      <c r="B536">
        <v>764.96569999999997</v>
      </c>
      <c r="C536" s="10">
        <f>3/24*OO[[#This Row],[59 (26JUN1985 06:00:00)-Water Temperature (C)]]*OO[[#This Row],[1]]/SUM(OO[1])</f>
        <v>0</v>
      </c>
      <c r="D536" s="10">
        <f>3/24*OO[[#This Row],[60 (26JUN1985 09:00:00)-Water Temperature (C)]]*OO[[#This Row],[2]]/SUM(OO[2])</f>
        <v>0</v>
      </c>
      <c r="E536" s="10">
        <f>3/24*OO[[#This Row],[61 (26JUN1985 12:00:00)-Water Temperature (C)]]*OO[[#This Row],[3]]/SUM(OO[3])</f>
        <v>0</v>
      </c>
      <c r="F536" s="10">
        <f>3/24*OO[[#This Row],[62 (26JUN1985 15:00:00)-Water Temperature (C)]]*OO[[#This Row],[4]]/SUM(OO[4])</f>
        <v>0</v>
      </c>
      <c r="G536" s="10">
        <f>3/24*OO[[#This Row],[63 (26JUN1985 18:00:00)-Water Temperature (C)]]*OO[[#This Row],[5]]/SUM(OO[5])</f>
        <v>0</v>
      </c>
      <c r="H536" s="10">
        <f>3/24*OO[[#This Row],[64 (26JUN1985 21:00:00)-Water Temperature (C)]]*OO[[#This Row],[6]]/SUM(OO[6])</f>
        <v>0</v>
      </c>
      <c r="I536" s="10">
        <f>3/24*OO[[#This Row],[65 (27JUN1985 00:00:00)-Water Temperature (C)]]*OO[[#This Row],[7]]/SUM(OO[7])</f>
        <v>0</v>
      </c>
      <c r="J536" s="10">
        <f>3/24*OO[[#This Row],[66 (27JUN1985 03:00:00)-Water Temperature (C)]]*OO[[#This Row],[8]]/SUM(OO[8])</f>
        <v>0</v>
      </c>
      <c r="K536" s="10">
        <f>3/24*OO[[#This Row],[67 (27JUN1985 06:00:00)-Water Temperature (C)]]*OO[[#This Row],[9]]/SUM(OO[9])</f>
        <v>0</v>
      </c>
      <c r="L536" s="10">
        <f>3/24*OO[[#This Row],[68 (27JUN1985 09:00:00)-Water Temperature (C)]]*OO[[#This Row],[10]]/SUM(OO[10])</f>
        <v>0</v>
      </c>
      <c r="M536" s="10">
        <f>3/24*OO[[#This Row],[69 (27JUN1985 12:00:00)-Water Temperature (C)]]*OO[[#This Row],[11]]/SUM(OO[11])</f>
        <v>0</v>
      </c>
      <c r="N536" s="10">
        <f>3/24*OO[[#This Row],[70 (27JUN1985 15:00:00)-Water Temperature (C)]]*OO[[#This Row],[12]]/SUM(OO[12])</f>
        <v>0</v>
      </c>
      <c r="O536" s="10">
        <f>3/24*OO[[#This Row],[71 (27JUN1985 18:00:00)-Water Temperature (C)]]*OO[[#This Row],[13]]/SUM(OO[13])</f>
        <v>0</v>
      </c>
      <c r="P536" s="10">
        <f>3/24*OO[[#This Row],[72 (27JUN1985 21:00:00)-Water Temperature (C)]]*OO[[#This Row],[14]]/SUM(OO[14])</f>
        <v>0</v>
      </c>
      <c r="Q536" s="10">
        <f>3/24*OO[[#This Row],[73 (28JUN1985 00:00:00)-Water Temperature (C)]]*OO[[#This Row],[15]]/SUM(OO[15])</f>
        <v>0</v>
      </c>
      <c r="R536" s="10">
        <f>3/24*OO[[#This Row],[74 (28JUN1985 03:00:00)-Water Temperature (C)]]*OO[[#This Row],[16]]/SUM(OO[16])</f>
        <v>0</v>
      </c>
      <c r="S536" s="10">
        <f>3/24*OO[[#This Row],[75 (28JUN1985 06:00:00)-Water Temperature (C)]]*OO[[#This Row],[17]]/SUM(OO[17])</f>
        <v>0</v>
      </c>
      <c r="T536" s="10">
        <f>3/24*OO[[#This Row],[76 (28JUN1985 09:00:00)-Water Temperature (C)]]*OO[[#This Row],[18]]/SUM(OO[18])</f>
        <v>0</v>
      </c>
      <c r="U536" s="10">
        <f>3/24*OO[[#This Row],[77 (28JUN1985 12:00:00)-Water Temperature (C)]]*OO[[#This Row],[19]]/SUM(OO[19])</f>
        <v>0</v>
      </c>
      <c r="V536" s="10">
        <f>3/24000000*OO[[#This Row],[78 (28JUN1985 15:00:00)-Water Temperature (C)]]*OO[[#This Row],[20]]</f>
        <v>0</v>
      </c>
      <c r="W536" s="10">
        <f>3/24000000*OO[[#This Row],[79 (28JUN1985 18:00:00)-Water Temperature (C)]]*OO[[#This Row],[21]]</f>
        <v>0</v>
      </c>
      <c r="X536" s="10">
        <f>3/24000000*OO[[#This Row],[80 (28JUN1985 21:00:00)-Water Temperature (C)]]*OO[[#This Row],[22]]</f>
        <v>0</v>
      </c>
      <c r="Y536" s="10">
        <f>3/24000000*OO[[#This Row],[81 (29JUN1985 00:00:00)-Water Temperature (C)]]*OO[[#This Row],[23]]</f>
        <v>0</v>
      </c>
      <c r="Z536" s="10">
        <f>3/24000000*OO[[#This Row],[82 (29JUN1985 03:00:00)-Water Temperature (C)]]*OO[[#This Row],[24]]</f>
        <v>0</v>
      </c>
      <c r="AA536" s="10">
        <f>3/24000000*OO[[#This Row],[83 (29JUN1985 06:00:00)-Water Temperature (C)]]*OO[[#This Row],[25]]</f>
        <v>0</v>
      </c>
      <c r="AB536" s="10">
        <f>3/24000000*OO[[#This Row],[84 (29JUN1985 09:00:00)-Water Temperature (C)]]*OO[[#This Row],[26]]</f>
        <v>0</v>
      </c>
      <c r="AC536" s="10">
        <f>3/24000000*OO[[#This Row],[85 (29JUN1985 12:00:00)-Water Temperature (C)]]*OO[[#This Row],[27]]</f>
        <v>0</v>
      </c>
      <c r="AD536" s="10">
        <f>3/24000000*OO[[#This Row],[86 (29JUN1985 15:00:00)-Water Temperature (C)]]*OO[[#This Row],[28]]</f>
        <v>0</v>
      </c>
      <c r="AE536" s="10">
        <f>3/24000000*OO[[#This Row],[88 (29JUN1985 21:00:00)-Water Temperature (C)]]*OO[[#This Row],[30]]</f>
        <v>0</v>
      </c>
      <c r="AF536" s="10">
        <f>3/24000000*OO[[#This Row],[88 (29JUN1985 21:00:00)-Water Temperature (C)]]*OO[[#This Row],[30]]</f>
        <v>0</v>
      </c>
      <c r="AG536" s="10">
        <f>3/24000000*OO[[#This Row],[89 (30JUN1985 00:00:00)-Water Temperature (C)]]*OO[[#This Row],[31]]</f>
        <v>0</v>
      </c>
      <c r="AH536" s="10">
        <f>3/24000000*OO[[#This Row],[90 (30JUN1985 03:00:00)-Water Temperature (C)]]*OO[[#This Row],[32]]</f>
        <v>0</v>
      </c>
      <c r="AI536" s="10">
        <f>3/24000000*OO[[#This Row],[91 (30JUN1985 06:00:00)-Water Temperature (C)]]*OO[[#This Row],[33]]</f>
        <v>0</v>
      </c>
      <c r="AJ536" s="10">
        <f>3/24000000*OO[[#This Row],[92 (30JUN1985 09:00:00)-Water Temperature (C)]]*OO[[#This Row],[34]]</f>
        <v>6.6444402462999995E-44</v>
      </c>
      <c r="AK536" s="10">
        <f>3/24000000*OO[[#This Row],[93 (30JUN1985 12:00:00)-Water Temperature (C)]]*OO[[#This Row],[35]]</f>
        <v>1.8517338473760003E-40</v>
      </c>
      <c r="AL536" s="10">
        <f>3/24000000*OO[[#This Row],[94 (30JUN1985 15:00:00)-Water Temperature (C)]]*OO[[#This Row],[36]]</f>
        <v>2.29592851849075E-37</v>
      </c>
      <c r="AM536" s="10">
        <f>3/24000000*OO[[#This Row],[95 (30JUN1985 18:00:00)-Water Temperature (C)]]*OO[[#This Row],[37]]</f>
        <v>1.4267533999799999E-34</v>
      </c>
      <c r="AN536" s="10">
        <f>3/24000000*OO[[#This Row],[96 (30JUN1985 21:00:00)-Water Temperature (C)]]*OO[[#This Row],[38]]</f>
        <v>4.8799716012337494E-32</v>
      </c>
      <c r="AO536" s="10">
        <f>3/24000000*OO[[#This Row],[97 (01JUL1985 00:00:00)-Water Temperature (C)]]*OO[[#This Row],[39]]</f>
        <v>9.8826692264999998E-30</v>
      </c>
      <c r="AP536" s="10">
        <f>3/24000000*OO[[#This Row],[98 (01JUL1985 03:00:00)-Water Temperature (C)]]*OO[[#This Row],[40]]</f>
        <v>1.2560149476879999E-27</v>
      </c>
      <c r="AQ536" s="10">
        <f>3/24000000*OO[[#This Row],[99 (01JUL1985 06:00:00)-Water Temperature (C)]]*OO[[#This Row],[41]]</f>
        <v>1.059338654911125E-25</v>
      </c>
      <c r="AR536" s="10">
        <f>3/24000000*OO[[#This Row],[100 (01JUL1985 09:00:00)-Water Temperature (C)]]*OO[[#This Row],[42]]</f>
        <v>6.2212755497024993E-24</v>
      </c>
      <c r="AS536" s="10">
        <f>3/24000000*OO[[#This Row],[101 (01JUL1985 12:00:00)-Water Temperature (C)]]*OO[[#This Row],[43]]</f>
        <v>2.6143049209799999E-22</v>
      </c>
      <c r="AT536" s="10">
        <f>3/24000000*OO[[#This Row],[102 (01JUL1985 15:00:00)-Water Temperature (C)]]*OO[[#This Row],[44]]</f>
        <v>8.0991672748025E-21</v>
      </c>
      <c r="AU536" s="10">
        <f>3/24000000*OO[[#This Row],[103 (01JUL1985 18:00:00)-Water Temperature (C)]]*OO[[#This Row],[45]]</f>
        <v>1.90381751203575E-19</v>
      </c>
      <c r="AV536" s="10">
        <f>3/24000000*OO[[#This Row],[104 (01JUL1985 21:00:00)-Water Temperature (C)]]*OO[[#This Row],[46]]</f>
        <v>3.4862539616499999E-18</v>
      </c>
      <c r="AW536" s="10">
        <f>3/24000000*OO[[#This Row],[105 (02JUL1985 00:00:00)-Water Temperature (C)]]*OO[[#This Row],[47]]</f>
        <v>5.0835593363100003E-17</v>
      </c>
      <c r="AX536" s="10">
        <f>3/24000000*OO[[#This Row],[106 (02JUL1985 03:00:00)-Water Temperature (C)]]*OO[[#This Row],[48]]</f>
        <v>6.0149482007799996E-16</v>
      </c>
      <c r="AY536" s="10">
        <f>3/24000000*OO[[#This Row],[107 (02JUL1985 06:00:00)-Water Temperature (C)]]*OO[[#This Row],[49]]</f>
        <v>5.9002618356112487E-15</v>
      </c>
      <c r="AZ536" s="10">
        <f>3/24000000*OO[[#This Row],[108 (02JUL1985 09:00:00)-Water Temperature (C)]]*OO[[#This Row],[50]]</f>
        <v>4.89282640717E-14</v>
      </c>
      <c r="BA536" s="10">
        <f>3/24000000*OO[[#This Row],[109 (02JUL1985 12:00:00)-Water Temperature (C)]]*OO[[#This Row],[51]]</f>
        <v>3.4472310159375004E-13</v>
      </c>
      <c r="BB536" s="10">
        <f>3/24000000*OO[[#This Row],[110 (02JUL1985 15:00:00)-Water Temperature (C)]]*OO[[#This Row],[52]]</f>
        <v>2.0869294732015001E-12</v>
      </c>
      <c r="BC536" s="10">
        <f>3/24000000*OO[[#This Row],[111 (02JUL1985 18:00:00)-Water Temperature (C)]]*OO[[#This Row],[53]]</f>
        <v>1.0996463191634998E-11</v>
      </c>
      <c r="BD536" s="10">
        <f>3/24000000*OO[[#This Row],[112 (02JUL1985 21:00:00)-Water Temperature (C)]]*OO[[#This Row],[54]]</f>
        <v>5.0942806172712499E-11</v>
      </c>
      <c r="BE536" s="10">
        <f>3/24000000*OO[[#This Row],[113 (03JUL1985 00:00:00)-Water Temperature (C)]]*OO[[#This Row],[55]]</f>
        <v>2.0944240644656246E-10</v>
      </c>
      <c r="BF536" s="10">
        <f>3/24000000*OO[[#This Row],[114 (03JUL1985 03:00:00)-Water Temperature (C)]]*OO[[#This Row],[56]]</f>
        <v>7.7317260740437494E-10</v>
      </c>
      <c r="BG536" s="10">
        <f>3/24000000*OO[[#This Row],[115 (03JUL1985 06:00:00)-Water Temperature (C)]]*OO[[#This Row],[57]]</f>
        <v>2.5889242259512497E-9</v>
      </c>
      <c r="BH536" s="10">
        <f>3/24000000*OO[[#This Row],[116 (03JUL1985 09:00:00)-Water Temperature (C)]]*OO[[#This Row],[58]]</f>
        <v>7.9609341527099998E-9</v>
      </c>
      <c r="BI536" s="10">
        <f>3/24000000*OO[[#This Row],[117 (03JUL1985 12:00:00)-Water Temperature (C)]]*OO[[#This Row],[59]]</f>
        <v>2.2556592872340002E-8</v>
      </c>
      <c r="BJ536" s="10">
        <f>3/24000000*OO[[#This Row],[118 (03JUL1985 15:00:00)-Water Temperature (C)]]*OO[[#This Row],[60]]</f>
        <v>5.9106440399887505E-8</v>
      </c>
      <c r="BK536" s="10">
        <f>3/24000000*OO[[#This Row],[119 (03JUL1985 18:00:00)-Water Temperature (C)]]*OO[[#This Row],[61]]</f>
        <v>1.4412756082036247E-7</v>
      </c>
      <c r="BL536" s="10">
        <f>3/24000000*OO[[#This Row],[120 (03JUL1985 21:00:00)-Water Temperature (C)]]*OO[[#This Row],[62]]</f>
        <v>3.279454495175E-7</v>
      </c>
      <c r="BM536" s="10">
        <f>3/24000000*OO[[#This Row],[121 (04JUL1985 00:00:00)-Water Temperature (C)]]*OO[[#This Row],[63]]</f>
        <v>7.00712507768375E-7</v>
      </c>
      <c r="BN536" s="10">
        <f>3/24000000*OO[[#This Row],[122 (04JUL1985 03:00:00)-Water Temperature (C)]]*OO[[#This Row],[64]]</f>
        <v>1.4163904340119998E-6</v>
      </c>
      <c r="BO536" s="10">
        <f>3/24000000*OO[[#This Row],[123 (04JUL1985 06:00:00)-Water Temperature (C)]]*OO[[#This Row],[65]]</f>
        <v>2.7244515744512498E-6</v>
      </c>
      <c r="BP536" s="10">
        <f>3/24000000*OO[[#This Row],[124 (04JUL1985 09:00:00)-Water Temperature (C)]]*OO[[#This Row],[66]]</f>
        <v>5.0200230634124997E-6</v>
      </c>
      <c r="BQ536" s="10">
        <f>3/24000000*OO[[#This Row],[125 (04JUL1985 12:00:00)-Water Temperature (C)]]*OO[[#This Row],[67]]</f>
        <v>8.8521644531937497E-6</v>
      </c>
      <c r="BR536" s="10">
        <f>3/24000000*OO[[#This Row],[126 (04JUL1985 15:00:00)-Water Temperature (C)]]*OO[[#This Row],[68]]</f>
        <v>1.5003845529915001E-5</v>
      </c>
      <c r="BS536" s="10">
        <f>3/24000000*OO[[#This Row],[127 (04JUL1985 18:00:00)-Water Temperature (C)]]*OO[[#This Row],[69]]</f>
        <v>2.4449354243864998E-5</v>
      </c>
      <c r="BT536" s="10">
        <f>3/24000000*OO[[#This Row],[128 (04JUL1985 21:00:00)-Water Temperature (C)]]*OO[[#This Row],[70]]</f>
        <v>3.8447910313312502E-5</v>
      </c>
      <c r="BU536" s="10">
        <f>3/24000000*OO[[#This Row],[129 (05JUL1985 00:00:00)-Water Temperature (C)]]*OO[[#This Row],[71]]</f>
        <v>5.8575785283099988E-5</v>
      </c>
      <c r="BV536" s="10">
        <f>3/24000000*OO[[#This Row],[130 (05JUL1985 03:00:00)-Water Temperature (C)]]*OO[[#This Row],[72]]</f>
        <v>8.6680033674799999E-5</v>
      </c>
      <c r="BW536" s="10">
        <f>3/24000000*OO[[#This Row],[131 (05JUL1985 06:00:00)-Water Temperature (C)]]*OO[[#This Row],[73]]</f>
        <v>1.2488974051662501E-4</v>
      </c>
      <c r="BX536" s="10">
        <f>3/24000000*OO[[#This Row],[132 (05JUL1985 09:00:00)-Water Temperature (C)]]*OO[[#This Row],[74]]</f>
        <v>1.7621300754907501E-4</v>
      </c>
      <c r="BY536" s="10">
        <f>3/24000000*OO[[#This Row],[133 (05JUL1985 12:00:00)-Water Temperature (C)]]*OO[[#This Row],[75]]</f>
        <v>2.4267911251447496E-4</v>
      </c>
      <c r="BZ536" s="10">
        <f>3/24000000*OO[[#This Row],[134 (05JUL1985 15:00:00)-Water Temperature (C)]]*OO[[#This Row],[76]]</f>
        <v>3.2746181226637496E-4</v>
      </c>
      <c r="CA536" s="10">
        <f>3/24000000*OO[[#This Row],[135 (05JUL1985 18:00:00)-Water Temperature (C)]]*OO[[#This Row],[77]]</f>
        <v>4.3339213731000001E-4</v>
      </c>
      <c r="CB536" s="10">
        <f>3/24000000*OO[[#This Row],[136 (05JUL1985 21:00:00)-Water Temperature (C)]]*OO[[#This Row],[78]]</f>
        <v>5.6230039421325E-4</v>
      </c>
      <c r="CC536" s="10">
        <f>3/24000000*OO[[#This Row],[137 (06JUL1985 00:00:00)-Water Temperature (C)]]*OO[[#This Row],[79]]</f>
        <v>7.15891203084E-4</v>
      </c>
      <c r="CD536" s="10">
        <f>3/24000000*OO[[#This Row],[138 (06JUL1985 03:00:00)-Water Temperature (C)]]*OO[[#This Row],[80]]</f>
        <v>8.9719431147212503E-4</v>
      </c>
      <c r="CE536" s="10">
        <f>3/24000000*OO[[#This Row],[139 (06JUL1985 06:00:00)-Water Temperature (C)]]*OO[[#This Row],[81]]</f>
        <v>1.1106733284139999E-3</v>
      </c>
      <c r="CF536" s="10">
        <f>3/24000000*OO[[#This Row],[140 (06JUL1985 09:00:00)-Water Temperature (C)]]*OO[[#This Row],[82]]</f>
        <v>1.3652158377999999E-3</v>
      </c>
      <c r="CG536" s="10">
        <f>3/24000000*OO[[#This Row],[141 (06JUL1985 12:00:00)-Water Temperature (C)]]*OO[[#This Row],[83]]</f>
        <v>1.6572422763779999E-3</v>
      </c>
      <c r="CH536" s="10">
        <f>3/24000000*OO[[#This Row],[142 (06JUL1985 15:00:00)-Water Temperature (C)]]*OO[[#This Row],[84]]</f>
        <v>1.9883915174629999E-3</v>
      </c>
      <c r="CI536" s="10">
        <f>3/24000000*OO[[#This Row],[143 (06JUL1985 18:00:00)-Water Temperature (C)]]*OO[[#This Row],[85]]</f>
        <v>2.3619581245229999E-3</v>
      </c>
      <c r="CJ536" s="10">
        <f>3/24000000*OO[[#This Row],[144 (06JUL1985 21:00:00)-Water Temperature (C)]]*OO[[#This Row],[86]]</f>
        <v>2.7683695860434999E-3</v>
      </c>
      <c r="CK536" s="10">
        <f>3/24000000*OO[[#This Row],[145 (07JUL1985 00:00:00)-Water Temperature (C)]]*OO[[#This Row],[87]]</f>
        <v>3.20271497394375E-3</v>
      </c>
      <c r="CL536" s="10">
        <f>3/24000000*OO[[#This Row],[146 (07JUL1985 03:00:00)-Water Temperature (C)]]*OO[[#This Row],[88]]</f>
        <v>3.6748363894125E-3</v>
      </c>
      <c r="CM536" s="10">
        <f>3/24000000*OO[[#This Row],[147 (07JUL1985 06:00:00)-Water Temperature (C)]]*OO[[#This Row],[89]]</f>
        <v>4.1879329350374998E-3</v>
      </c>
      <c r="CN536" s="10">
        <f>3/24000000*OO[[#This Row],[148 (07JUL1985 09:00:00)-Water Temperature (C)]]*OO[[#This Row],[90]]</f>
        <v>4.7641644557249998E-3</v>
      </c>
      <c r="CO536" s="10">
        <f>3/24000000*OO[[#This Row],[149 (07JUL1985 12:00:00)-Water Temperature (C)]]*OO[[#This Row],[91]]</f>
        <v>5.3895456296337496E-3</v>
      </c>
      <c r="CP536" s="10">
        <f>3/24000000*OO[[#This Row],[150 (07JUL1985 15:00:00)-Water Temperature (C)]]*OO[[#This Row],[92]]</f>
        <v>6.0529041224675001E-3</v>
      </c>
      <c r="CQ536" s="10">
        <f>3/24000000*OO[[#This Row],[151 (07JUL1985 18:00:00)-Water Temperature (C)]]*OO[[#This Row],[93]]</f>
        <v>6.7549940312962489E-3</v>
      </c>
      <c r="CR536" s="10">
        <f>3/24000000*OO[[#This Row],[152 (07JUL1985 21:00:00)-Water Temperature (C)]]*OO[[#This Row],[94]]</f>
        <v>7.4680271860249996E-3</v>
      </c>
      <c r="CS536" s="10">
        <f>3/24000000*OO[[#This Row],[153 (08JUL1985 00:00:00)-Water Temperature (C)]]*OO[[#This Row],[95]]</f>
        <v>8.1930911386650009E-3</v>
      </c>
      <c r="CT536" s="10">
        <f>3/24000000*OO[[#This Row],[154 (08JUL1985 03:00:00)-Water Temperature (C)]]*OO[[#This Row],[96]]</f>
        <v>8.9429470013187486E-3</v>
      </c>
      <c r="CU536" s="10">
        <f>3/24000000*OO[[#This Row],[155 (08JUL1985 06:00:00)-Water Temperature (C)]]*OO[[#This Row],[97]]</f>
        <v>9.7222612631987487E-3</v>
      </c>
      <c r="CV536" s="10">
        <f>3/24000000*OO[[#This Row],[156 (08JUL1985 09:00:00)-Water Temperature (C)]]*OO[[#This Row],[98]]</f>
        <v>1.0533114186389999E-2</v>
      </c>
      <c r="CW536" s="10">
        <f>3/24000000*OO[[#This Row],[157 (08JUL1985 12:00:00)-Water Temperature (C)]]*OO[[#This Row],[99]]</f>
        <v>1.1401927386839998E-2</v>
      </c>
    </row>
    <row r="537" spans="1:101" x14ac:dyDescent="0.35">
      <c r="A537" t="s">
        <v>544</v>
      </c>
      <c r="B537">
        <v>737.21969999999999</v>
      </c>
      <c r="C537" s="10">
        <f>3/24*OO[[#This Row],[59 (26JUN1985 06:00:00)-Water Temperature (C)]]*OO[[#This Row],[1]]/SUM(OO[1])</f>
        <v>0</v>
      </c>
      <c r="D537" s="10">
        <f>3/24*OO[[#This Row],[60 (26JUN1985 09:00:00)-Water Temperature (C)]]*OO[[#This Row],[2]]/SUM(OO[2])</f>
        <v>0</v>
      </c>
      <c r="E537" s="10">
        <f>3/24*OO[[#This Row],[61 (26JUN1985 12:00:00)-Water Temperature (C)]]*OO[[#This Row],[3]]/SUM(OO[3])</f>
        <v>0</v>
      </c>
      <c r="F537" s="10">
        <f>3/24*OO[[#This Row],[62 (26JUN1985 15:00:00)-Water Temperature (C)]]*OO[[#This Row],[4]]/SUM(OO[4])</f>
        <v>0</v>
      </c>
      <c r="G537" s="10">
        <f>3/24*OO[[#This Row],[63 (26JUN1985 18:00:00)-Water Temperature (C)]]*OO[[#This Row],[5]]/SUM(OO[5])</f>
        <v>0</v>
      </c>
      <c r="H537" s="10">
        <f>3/24*OO[[#This Row],[64 (26JUN1985 21:00:00)-Water Temperature (C)]]*OO[[#This Row],[6]]/SUM(OO[6])</f>
        <v>0</v>
      </c>
      <c r="I537" s="10">
        <f>3/24*OO[[#This Row],[65 (27JUN1985 00:00:00)-Water Temperature (C)]]*OO[[#This Row],[7]]/SUM(OO[7])</f>
        <v>0</v>
      </c>
      <c r="J537" s="10">
        <f>3/24*OO[[#This Row],[66 (27JUN1985 03:00:00)-Water Temperature (C)]]*OO[[#This Row],[8]]/SUM(OO[8])</f>
        <v>0</v>
      </c>
      <c r="K537" s="10">
        <f>3/24*OO[[#This Row],[67 (27JUN1985 06:00:00)-Water Temperature (C)]]*OO[[#This Row],[9]]/SUM(OO[9])</f>
        <v>0</v>
      </c>
      <c r="L537" s="10">
        <f>3/24*OO[[#This Row],[68 (27JUN1985 09:00:00)-Water Temperature (C)]]*OO[[#This Row],[10]]/SUM(OO[10])</f>
        <v>0</v>
      </c>
      <c r="M537" s="10">
        <f>3/24*OO[[#This Row],[69 (27JUN1985 12:00:00)-Water Temperature (C)]]*OO[[#This Row],[11]]/SUM(OO[11])</f>
        <v>0</v>
      </c>
      <c r="N537" s="10">
        <f>3/24*OO[[#This Row],[70 (27JUN1985 15:00:00)-Water Temperature (C)]]*OO[[#This Row],[12]]/SUM(OO[12])</f>
        <v>0</v>
      </c>
      <c r="O537" s="10">
        <f>3/24*OO[[#This Row],[71 (27JUN1985 18:00:00)-Water Temperature (C)]]*OO[[#This Row],[13]]/SUM(OO[13])</f>
        <v>0</v>
      </c>
      <c r="P537" s="10">
        <f>3/24*OO[[#This Row],[72 (27JUN1985 21:00:00)-Water Temperature (C)]]*OO[[#This Row],[14]]/SUM(OO[14])</f>
        <v>0</v>
      </c>
      <c r="Q537" s="10">
        <f>3/24*OO[[#This Row],[73 (28JUN1985 00:00:00)-Water Temperature (C)]]*OO[[#This Row],[15]]/SUM(OO[15])</f>
        <v>0</v>
      </c>
      <c r="R537" s="10">
        <f>3/24*OO[[#This Row],[74 (28JUN1985 03:00:00)-Water Temperature (C)]]*OO[[#This Row],[16]]/SUM(OO[16])</f>
        <v>0</v>
      </c>
      <c r="S537" s="10">
        <f>3/24*OO[[#This Row],[75 (28JUN1985 06:00:00)-Water Temperature (C)]]*OO[[#This Row],[17]]/SUM(OO[17])</f>
        <v>0</v>
      </c>
      <c r="T537" s="10">
        <f>3/24*OO[[#This Row],[76 (28JUN1985 09:00:00)-Water Temperature (C)]]*OO[[#This Row],[18]]/SUM(OO[18])</f>
        <v>0</v>
      </c>
      <c r="U537" s="10">
        <f>3/24*OO[[#This Row],[77 (28JUN1985 12:00:00)-Water Temperature (C)]]*OO[[#This Row],[19]]/SUM(OO[19])</f>
        <v>0</v>
      </c>
      <c r="V537" s="10">
        <f>3/24000000*OO[[#This Row],[78 (28JUN1985 15:00:00)-Water Temperature (C)]]*OO[[#This Row],[20]]</f>
        <v>0</v>
      </c>
      <c r="W537" s="10">
        <f>3/24000000*OO[[#This Row],[79 (28JUN1985 18:00:00)-Water Temperature (C)]]*OO[[#This Row],[21]]</f>
        <v>0</v>
      </c>
      <c r="X537" s="10">
        <f>3/24000000*OO[[#This Row],[80 (28JUN1985 21:00:00)-Water Temperature (C)]]*OO[[#This Row],[22]]</f>
        <v>0</v>
      </c>
      <c r="Y537" s="10">
        <f>3/24000000*OO[[#This Row],[81 (29JUN1985 00:00:00)-Water Temperature (C)]]*OO[[#This Row],[23]]</f>
        <v>0</v>
      </c>
      <c r="Z537" s="10">
        <f>3/24000000*OO[[#This Row],[82 (29JUN1985 03:00:00)-Water Temperature (C)]]*OO[[#This Row],[24]]</f>
        <v>0</v>
      </c>
      <c r="AA537" s="10">
        <f>3/24000000*OO[[#This Row],[83 (29JUN1985 06:00:00)-Water Temperature (C)]]*OO[[#This Row],[25]]</f>
        <v>0</v>
      </c>
      <c r="AB537" s="10">
        <f>3/24000000*OO[[#This Row],[84 (29JUN1985 09:00:00)-Water Temperature (C)]]*OO[[#This Row],[26]]</f>
        <v>0</v>
      </c>
      <c r="AC537" s="10">
        <f>3/24000000*OO[[#This Row],[85 (29JUN1985 12:00:00)-Water Temperature (C)]]*OO[[#This Row],[27]]</f>
        <v>0</v>
      </c>
      <c r="AD537" s="10">
        <f>3/24000000*OO[[#This Row],[86 (29JUN1985 15:00:00)-Water Temperature (C)]]*OO[[#This Row],[28]]</f>
        <v>0</v>
      </c>
      <c r="AE537" s="10">
        <f>3/24000000*OO[[#This Row],[88 (29JUN1985 21:00:00)-Water Temperature (C)]]*OO[[#This Row],[30]]</f>
        <v>0</v>
      </c>
      <c r="AF537" s="10">
        <f>3/24000000*OO[[#This Row],[88 (29JUN1985 21:00:00)-Water Temperature (C)]]*OO[[#This Row],[30]]</f>
        <v>0</v>
      </c>
      <c r="AG537" s="10">
        <f>3/24000000*OO[[#This Row],[89 (30JUN1985 00:00:00)-Water Temperature (C)]]*OO[[#This Row],[31]]</f>
        <v>0</v>
      </c>
      <c r="AH537" s="10">
        <f>3/24000000*OO[[#This Row],[90 (30JUN1985 03:00:00)-Water Temperature (C)]]*OO[[#This Row],[32]]</f>
        <v>0</v>
      </c>
      <c r="AI537" s="10">
        <f>3/24000000*OO[[#This Row],[91 (30JUN1985 06:00:00)-Water Temperature (C)]]*OO[[#This Row],[33]]</f>
        <v>0</v>
      </c>
      <c r="AJ537" s="10">
        <f>3/24000000*OO[[#This Row],[92 (30JUN1985 09:00:00)-Water Temperature (C)]]*OO[[#This Row],[34]]</f>
        <v>0</v>
      </c>
      <c r="AK537" s="10">
        <f>3/24000000*OO[[#This Row],[93 (30JUN1985 12:00:00)-Water Temperature (C)]]*OO[[#This Row],[35]]</f>
        <v>5.9160557316524995E-41</v>
      </c>
      <c r="AL537" s="10">
        <f>3/24000000*OO[[#This Row],[94 (30JUN1985 15:00:00)-Water Temperature (C)]]*OO[[#This Row],[36]]</f>
        <v>7.7407667658949999E-38</v>
      </c>
      <c r="AM537" s="10">
        <f>3/24000000*OO[[#This Row],[95 (30JUN1985 18:00:00)-Water Temperature (C)]]*OO[[#This Row],[37]]</f>
        <v>5.0524186669799997E-35</v>
      </c>
      <c r="AN537" s="10">
        <f>3/24000000*OO[[#This Row],[96 (30JUN1985 21:00:00)-Water Temperature (C)]]*OO[[#This Row],[38]]</f>
        <v>1.8081198825406247E-32</v>
      </c>
      <c r="AO537" s="10">
        <f>3/24000000*OO[[#This Row],[97 (01JUL1985 00:00:00)-Water Temperature (C)]]*OO[[#This Row],[39]]</f>
        <v>3.8199346100024994E-30</v>
      </c>
      <c r="AP537" s="10">
        <f>3/24000000*OO[[#This Row],[98 (01JUL1985 03:00:00)-Water Temperature (C)]]*OO[[#This Row],[40]]</f>
        <v>5.0512161038624996E-28</v>
      </c>
      <c r="AQ537" s="10">
        <f>3/24000000*OO[[#This Row],[99 (01JUL1985 06:00:00)-Water Temperature (C)]]*OO[[#This Row],[41]]</f>
        <v>4.4217591813562499E-26</v>
      </c>
      <c r="AR537" s="10">
        <f>3/24000000*OO[[#This Row],[100 (01JUL1985 09:00:00)-Water Temperature (C)]]*OO[[#This Row],[42]]</f>
        <v>2.6891079503174999E-24</v>
      </c>
      <c r="AS537" s="10">
        <f>3/24000000*OO[[#This Row],[101 (01JUL1985 12:00:00)-Water Temperature (C)]]*OO[[#This Row],[43]]</f>
        <v>1.167916671432E-22</v>
      </c>
      <c r="AT537" s="10">
        <f>3/24000000*OO[[#This Row],[102 (01JUL1985 15:00:00)-Water Temperature (C)]]*OO[[#This Row],[44]]</f>
        <v>3.7331746901749996E-21</v>
      </c>
      <c r="AU537" s="10">
        <f>3/24000000*OO[[#This Row],[103 (01JUL1985 18:00:00)-Water Temperature (C)]]*OO[[#This Row],[45]]</f>
        <v>9.0396969676562504E-20</v>
      </c>
      <c r="AV537" s="10">
        <f>3/24000000*OO[[#This Row],[104 (01JUL1985 21:00:00)-Water Temperature (C)]]*OO[[#This Row],[46]]</f>
        <v>1.7028882803969998E-18</v>
      </c>
      <c r="AW537" s="10">
        <f>3/24000000*OO[[#This Row],[105 (02JUL1985 00:00:00)-Water Temperature (C)]]*OO[[#This Row],[47]]</f>
        <v>2.5512720407381248E-17</v>
      </c>
      <c r="AX537" s="10">
        <f>3/24000000*OO[[#This Row],[106 (02JUL1985 03:00:00)-Water Temperature (C)]]*OO[[#This Row],[48]]</f>
        <v>3.0980984058587499E-16</v>
      </c>
      <c r="AY537" s="10">
        <f>3/24000000*OO[[#This Row],[107 (02JUL1985 06:00:00)-Water Temperature (C)]]*OO[[#This Row],[49]]</f>
        <v>3.1156163684799993E-15</v>
      </c>
      <c r="AZ537" s="10">
        <f>3/24000000*OO[[#This Row],[108 (02JUL1985 09:00:00)-Water Temperature (C)]]*OO[[#This Row],[50]]</f>
        <v>2.6459762282024994E-14</v>
      </c>
      <c r="BA537" s="10">
        <f>3/24000000*OO[[#This Row],[109 (02JUL1985 12:00:00)-Water Temperature (C)]]*OO[[#This Row],[51]]</f>
        <v>1.9072584461769998E-13</v>
      </c>
      <c r="BB537" s="10">
        <f>3/24000000*OO[[#This Row],[110 (02JUL1985 15:00:00)-Water Temperature (C)]]*OO[[#This Row],[52]]</f>
        <v>1.180270497088E-12</v>
      </c>
      <c r="BC537" s="10">
        <f>3/24000000*OO[[#This Row],[111 (02JUL1985 18:00:00)-Water Temperature (C)]]*OO[[#This Row],[53]]</f>
        <v>6.351341930279999E-12</v>
      </c>
      <c r="BD537" s="10">
        <f>3/24000000*OO[[#This Row],[112 (02JUL1985 21:00:00)-Water Temperature (C)]]*OO[[#This Row],[54]]</f>
        <v>3.0021895464649999E-11</v>
      </c>
      <c r="BE537" s="10">
        <f>3/24000000*OO[[#This Row],[113 (03JUL1985 00:00:00)-Water Temperature (C)]]*OO[[#This Row],[55]]</f>
        <v>1.2583308841156249E-10</v>
      </c>
      <c r="BF537" s="10">
        <f>3/24000000*OO[[#This Row],[114 (03JUL1985 03:00:00)-Water Temperature (C)]]*OO[[#This Row],[56]]</f>
        <v>4.7319600645400006E-10</v>
      </c>
      <c r="BG537" s="10">
        <f>3/24000000*OO[[#This Row],[115 (03JUL1985 06:00:00)-Water Temperature (C)]]*OO[[#This Row],[57]]</f>
        <v>1.6128412843049998E-9</v>
      </c>
      <c r="BH537" s="10">
        <f>3/24000000*OO[[#This Row],[116 (03JUL1985 09:00:00)-Water Temperature (C)]]*OO[[#This Row],[58]]</f>
        <v>5.0445988488874993E-9</v>
      </c>
      <c r="BI537" s="10">
        <f>3/24000000*OO[[#This Row],[117 (03JUL1985 12:00:00)-Water Temperature (C)]]*OO[[#This Row],[59]]</f>
        <v>1.452747187489125E-8</v>
      </c>
      <c r="BJ537" s="10">
        <f>3/24000000*OO[[#This Row],[118 (03JUL1985 15:00:00)-Water Temperature (C)]]*OO[[#This Row],[60]]</f>
        <v>3.8662962731199995E-8</v>
      </c>
      <c r="BK537" s="10">
        <f>3/24000000*OO[[#This Row],[119 (03JUL1985 18:00:00)-Water Temperature (C)]]*OO[[#This Row],[61]]</f>
        <v>9.5689260032437492E-8</v>
      </c>
      <c r="BL537" s="10">
        <f>3/24000000*OO[[#This Row],[120 (03JUL1985 21:00:00)-Water Temperature (C)]]*OO[[#This Row],[62]]</f>
        <v>2.2085248739399999E-7</v>
      </c>
      <c r="BM537" s="10">
        <f>3/24000000*OO[[#This Row],[121 (04JUL1985 00:00:00)-Water Temperature (C)]]*OO[[#This Row],[63]]</f>
        <v>4.7838372367812503E-7</v>
      </c>
      <c r="BN537" s="10">
        <f>3/24000000*OO[[#This Row],[122 (04JUL1985 03:00:00)-Water Temperature (C)]]*OO[[#This Row],[64]]</f>
        <v>9.7971679043562506E-7</v>
      </c>
      <c r="BO537" s="10">
        <f>3/24000000*OO[[#This Row],[123 (04JUL1985 06:00:00)-Water Temperature (C)]]*OO[[#This Row],[65]]</f>
        <v>1.9082181054048751E-6</v>
      </c>
      <c r="BP537" s="10">
        <f>3/24000000*OO[[#This Row],[124 (04JUL1985 09:00:00)-Water Temperature (C)]]*OO[[#This Row],[66]]</f>
        <v>3.5583625680887494E-6</v>
      </c>
      <c r="BQ537" s="10">
        <f>3/24000000*OO[[#This Row],[125 (04JUL1985 12:00:00)-Water Temperature (C)]]*OO[[#This Row],[67]]</f>
        <v>6.346702995499999E-6</v>
      </c>
      <c r="BR537" s="10">
        <f>3/24000000*OO[[#This Row],[126 (04JUL1985 15:00:00)-Water Temperature (C)]]*OO[[#This Row],[68]]</f>
        <v>1.087527212078375E-5</v>
      </c>
      <c r="BS537" s="10">
        <f>3/24000000*OO[[#This Row],[127 (04JUL1985 18:00:00)-Water Temperature (C)]]*OO[[#This Row],[69]]</f>
        <v>1.7907549438257498E-5</v>
      </c>
      <c r="BT537" s="10">
        <f>3/24000000*OO[[#This Row],[128 (04JUL1985 21:00:00)-Water Temperature (C)]]*OO[[#This Row],[70]]</f>
        <v>2.8443551800362495E-5</v>
      </c>
      <c r="BU537" s="10">
        <f>3/24000000*OO[[#This Row],[129 (05JUL1985 00:00:00)-Water Temperature (C)]]*OO[[#This Row],[71]]</f>
        <v>4.3750536910024998E-5</v>
      </c>
      <c r="BV537" s="10">
        <f>3/24000000*OO[[#This Row],[130 (05JUL1985 03:00:00)-Water Temperature (C)]]*OO[[#This Row],[72]]</f>
        <v>6.5336711058437498E-5</v>
      </c>
      <c r="BW537" s="10">
        <f>3/24000000*OO[[#This Row],[131 (05JUL1985 06:00:00)-Water Temperature (C)]]*OO[[#This Row],[73]]</f>
        <v>9.4964001837000001E-5</v>
      </c>
      <c r="BX537" s="10">
        <f>3/24000000*OO[[#This Row],[132 (05JUL1985 09:00:00)-Water Temperature (C)]]*OO[[#This Row],[74]]</f>
        <v>1.3511202156777497E-4</v>
      </c>
      <c r="BY537" s="10">
        <f>3/24000000*OO[[#This Row],[133 (05JUL1985 12:00:00)-Water Temperature (C)]]*OO[[#This Row],[75]]</f>
        <v>1.87558466264325E-4</v>
      </c>
      <c r="BZ537" s="10">
        <f>3/24000000*OO[[#This Row],[134 (05JUL1985 15:00:00)-Water Temperature (C)]]*OO[[#This Row],[76]]</f>
        <v>2.5501545048944998E-4</v>
      </c>
      <c r="CA537" s="10">
        <f>3/24000000*OO[[#This Row],[135 (05JUL1985 18:00:00)-Water Temperature (C)]]*OO[[#This Row],[77]]</f>
        <v>3.3997011587E-4</v>
      </c>
      <c r="CB537" s="10">
        <f>3/24000000*OO[[#This Row],[136 (05JUL1985 21:00:00)-Water Temperature (C)]]*OO[[#This Row],[78]]</f>
        <v>4.4416062738174999E-4</v>
      </c>
      <c r="CC537" s="10">
        <f>3/24000000*OO[[#This Row],[137 (06JUL1985 00:00:00)-Water Temperature (C)]]*OO[[#This Row],[79]]</f>
        <v>5.6925917197499991E-4</v>
      </c>
      <c r="CD537" s="10">
        <f>3/24000000*OO[[#This Row],[138 (06JUL1985 03:00:00)-Water Temperature (C)]]*OO[[#This Row],[80]]</f>
        <v>7.1799285557099988E-4</v>
      </c>
      <c r="CE537" s="10">
        <f>3/24000000*OO[[#This Row],[139 (06JUL1985 06:00:00)-Water Temperature (C)]]*OO[[#This Row],[81]]</f>
        <v>8.9429218378574995E-4</v>
      </c>
      <c r="CF537" s="10">
        <f>3/24000000*OO[[#This Row],[140 (06JUL1985 09:00:00)-Water Temperature (C)]]*OO[[#This Row],[82]]</f>
        <v>1.105667209768125E-3</v>
      </c>
      <c r="CG537" s="10">
        <f>3/24000000*OO[[#This Row],[141 (06JUL1985 12:00:00)-Water Temperature (C)]]*OO[[#This Row],[83]]</f>
        <v>1.3496352253626249E-3</v>
      </c>
      <c r="CH537" s="10">
        <f>3/24000000*OO[[#This Row],[142 (06JUL1985 15:00:00)-Water Temperature (C)]]*OO[[#This Row],[84]]</f>
        <v>1.6279595165673746E-3</v>
      </c>
      <c r="CI537" s="10">
        <f>3/24000000*OO[[#This Row],[143 (06JUL1985 18:00:00)-Water Temperature (C)]]*OO[[#This Row],[85]]</f>
        <v>1.9436834898626247E-3</v>
      </c>
      <c r="CJ537" s="10">
        <f>3/24000000*OO[[#This Row],[144 (06JUL1985 21:00:00)-Water Temperature (C)]]*OO[[#This Row],[86]]</f>
        <v>2.2892667971749999E-3</v>
      </c>
      <c r="CK537" s="10">
        <f>3/24000000*OO[[#This Row],[145 (07JUL1985 00:00:00)-Water Temperature (C)]]*OO[[#This Row],[87]]</f>
        <v>2.6610127814654999E-3</v>
      </c>
      <c r="CL537" s="10">
        <f>3/24000000*OO[[#This Row],[146 (07JUL1985 03:00:00)-Water Temperature (C)]]*OO[[#This Row],[88]]</f>
        <v>3.0672502176487498E-3</v>
      </c>
      <c r="CM537" s="10">
        <f>3/24000000*OO[[#This Row],[147 (07JUL1985 06:00:00)-Water Temperature (C)]]*OO[[#This Row],[89]]</f>
        <v>3.5108879697899999E-3</v>
      </c>
      <c r="CN537" s="10">
        <f>3/24000000*OO[[#This Row],[148 (07JUL1985 09:00:00)-Water Temperature (C)]]*OO[[#This Row],[90]]</f>
        <v>4.0107641773124997E-3</v>
      </c>
      <c r="CO537" s="10">
        <f>3/24000000*OO[[#This Row],[149 (07JUL1985 12:00:00)-Water Temperature (C)]]*OO[[#This Row],[91]]</f>
        <v>4.5554225337374995E-3</v>
      </c>
      <c r="CP537" s="10">
        <f>3/24000000*OO[[#This Row],[150 (07JUL1985 15:00:00)-Water Temperature (C)]]*OO[[#This Row],[92]]</f>
        <v>5.1357704282124998E-3</v>
      </c>
      <c r="CQ537" s="10">
        <f>3/24000000*OO[[#This Row],[151 (07JUL1985 18:00:00)-Water Temperature (C)]]*OO[[#This Row],[93]]</f>
        <v>5.7527238189199999E-3</v>
      </c>
      <c r="CR537" s="10">
        <f>3/24000000*OO[[#This Row],[152 (07JUL1985 21:00:00)-Water Temperature (C)]]*OO[[#This Row],[94]]</f>
        <v>6.3826699522600006E-3</v>
      </c>
      <c r="CS537" s="10">
        <f>3/24000000*OO[[#This Row],[153 (08JUL1985 00:00:00)-Water Temperature (C)]]*OO[[#This Row],[95]]</f>
        <v>7.0268394584512492E-3</v>
      </c>
      <c r="CT537" s="10">
        <f>3/24000000*OO[[#This Row],[154 (08JUL1985 03:00:00)-Water Temperature (C)]]*OO[[#This Row],[96]]</f>
        <v>7.6958787746999992E-3</v>
      </c>
      <c r="CU537" s="10">
        <f>3/24000000*OO[[#This Row],[155 (08JUL1985 06:00:00)-Water Temperature (C)]]*OO[[#This Row],[97]]</f>
        <v>8.3937228010199996E-3</v>
      </c>
      <c r="CV537" s="10">
        <f>3/24000000*OO[[#This Row],[156 (08JUL1985 09:00:00)-Water Temperature (C)]]*OO[[#This Row],[98]]</f>
        <v>9.122320758127498E-3</v>
      </c>
      <c r="CW537" s="10">
        <f>3/24000000*OO[[#This Row],[157 (08JUL1985 12:00:00)-Water Temperature (C)]]*OO[[#This Row],[99]]</f>
        <v>9.904570402271249E-3</v>
      </c>
    </row>
    <row r="538" spans="1:101" x14ac:dyDescent="0.35">
      <c r="A538" t="s">
        <v>545</v>
      </c>
      <c r="B538">
        <v>727.89599999999996</v>
      </c>
      <c r="C538" s="10">
        <f>3/24*OO[[#This Row],[59 (26JUN1985 06:00:00)-Water Temperature (C)]]*OO[[#This Row],[1]]/SUM(OO[1])</f>
        <v>0</v>
      </c>
      <c r="D538" s="10">
        <f>3/24*OO[[#This Row],[60 (26JUN1985 09:00:00)-Water Temperature (C)]]*OO[[#This Row],[2]]/SUM(OO[2])</f>
        <v>0</v>
      </c>
      <c r="E538" s="10">
        <f>3/24*OO[[#This Row],[61 (26JUN1985 12:00:00)-Water Temperature (C)]]*OO[[#This Row],[3]]/SUM(OO[3])</f>
        <v>0</v>
      </c>
      <c r="F538" s="10">
        <f>3/24*OO[[#This Row],[62 (26JUN1985 15:00:00)-Water Temperature (C)]]*OO[[#This Row],[4]]/SUM(OO[4])</f>
        <v>0</v>
      </c>
      <c r="G538" s="10">
        <f>3/24*OO[[#This Row],[63 (26JUN1985 18:00:00)-Water Temperature (C)]]*OO[[#This Row],[5]]/SUM(OO[5])</f>
        <v>0</v>
      </c>
      <c r="H538" s="10">
        <f>3/24*OO[[#This Row],[64 (26JUN1985 21:00:00)-Water Temperature (C)]]*OO[[#This Row],[6]]/SUM(OO[6])</f>
        <v>0</v>
      </c>
      <c r="I538" s="10">
        <f>3/24*OO[[#This Row],[65 (27JUN1985 00:00:00)-Water Temperature (C)]]*OO[[#This Row],[7]]/SUM(OO[7])</f>
        <v>0</v>
      </c>
      <c r="J538" s="10">
        <f>3/24*OO[[#This Row],[66 (27JUN1985 03:00:00)-Water Temperature (C)]]*OO[[#This Row],[8]]/SUM(OO[8])</f>
        <v>0</v>
      </c>
      <c r="K538" s="10">
        <f>3/24*OO[[#This Row],[67 (27JUN1985 06:00:00)-Water Temperature (C)]]*OO[[#This Row],[9]]/SUM(OO[9])</f>
        <v>0</v>
      </c>
      <c r="L538" s="10">
        <f>3/24*OO[[#This Row],[68 (27JUN1985 09:00:00)-Water Temperature (C)]]*OO[[#This Row],[10]]/SUM(OO[10])</f>
        <v>0</v>
      </c>
      <c r="M538" s="10">
        <f>3/24*OO[[#This Row],[69 (27JUN1985 12:00:00)-Water Temperature (C)]]*OO[[#This Row],[11]]/SUM(OO[11])</f>
        <v>0</v>
      </c>
      <c r="N538" s="10">
        <f>3/24*OO[[#This Row],[70 (27JUN1985 15:00:00)-Water Temperature (C)]]*OO[[#This Row],[12]]/SUM(OO[12])</f>
        <v>0</v>
      </c>
      <c r="O538" s="10">
        <f>3/24*OO[[#This Row],[71 (27JUN1985 18:00:00)-Water Temperature (C)]]*OO[[#This Row],[13]]/SUM(OO[13])</f>
        <v>0</v>
      </c>
      <c r="P538" s="10">
        <f>3/24*OO[[#This Row],[72 (27JUN1985 21:00:00)-Water Temperature (C)]]*OO[[#This Row],[14]]/SUM(OO[14])</f>
        <v>0</v>
      </c>
      <c r="Q538" s="10">
        <f>3/24*OO[[#This Row],[73 (28JUN1985 00:00:00)-Water Temperature (C)]]*OO[[#This Row],[15]]/SUM(OO[15])</f>
        <v>0</v>
      </c>
      <c r="R538" s="10">
        <f>3/24*OO[[#This Row],[74 (28JUN1985 03:00:00)-Water Temperature (C)]]*OO[[#This Row],[16]]/SUM(OO[16])</f>
        <v>0</v>
      </c>
      <c r="S538" s="10">
        <f>3/24*OO[[#This Row],[75 (28JUN1985 06:00:00)-Water Temperature (C)]]*OO[[#This Row],[17]]/SUM(OO[17])</f>
        <v>0</v>
      </c>
      <c r="T538" s="10">
        <f>3/24*OO[[#This Row],[76 (28JUN1985 09:00:00)-Water Temperature (C)]]*OO[[#This Row],[18]]/SUM(OO[18])</f>
        <v>0</v>
      </c>
      <c r="U538" s="10">
        <f>3/24*OO[[#This Row],[77 (28JUN1985 12:00:00)-Water Temperature (C)]]*OO[[#This Row],[19]]/SUM(OO[19])</f>
        <v>0</v>
      </c>
      <c r="V538" s="10">
        <f>3/24000000*OO[[#This Row],[78 (28JUN1985 15:00:00)-Water Temperature (C)]]*OO[[#This Row],[20]]</f>
        <v>0</v>
      </c>
      <c r="W538" s="10">
        <f>3/24000000*OO[[#This Row],[79 (28JUN1985 18:00:00)-Water Temperature (C)]]*OO[[#This Row],[21]]</f>
        <v>0</v>
      </c>
      <c r="X538" s="10">
        <f>3/24000000*OO[[#This Row],[80 (28JUN1985 21:00:00)-Water Temperature (C)]]*OO[[#This Row],[22]]</f>
        <v>0</v>
      </c>
      <c r="Y538" s="10">
        <f>3/24000000*OO[[#This Row],[81 (29JUN1985 00:00:00)-Water Temperature (C)]]*OO[[#This Row],[23]]</f>
        <v>0</v>
      </c>
      <c r="Z538" s="10">
        <f>3/24000000*OO[[#This Row],[82 (29JUN1985 03:00:00)-Water Temperature (C)]]*OO[[#This Row],[24]]</f>
        <v>0</v>
      </c>
      <c r="AA538" s="10">
        <f>3/24000000*OO[[#This Row],[83 (29JUN1985 06:00:00)-Water Temperature (C)]]*OO[[#This Row],[25]]</f>
        <v>0</v>
      </c>
      <c r="AB538" s="10">
        <f>3/24000000*OO[[#This Row],[84 (29JUN1985 09:00:00)-Water Temperature (C)]]*OO[[#This Row],[26]]</f>
        <v>0</v>
      </c>
      <c r="AC538" s="10">
        <f>3/24000000*OO[[#This Row],[85 (29JUN1985 12:00:00)-Water Temperature (C)]]*OO[[#This Row],[27]]</f>
        <v>0</v>
      </c>
      <c r="AD538" s="10">
        <f>3/24000000*OO[[#This Row],[86 (29JUN1985 15:00:00)-Water Temperature (C)]]*OO[[#This Row],[28]]</f>
        <v>0</v>
      </c>
      <c r="AE538" s="10">
        <f>3/24000000*OO[[#This Row],[88 (29JUN1985 21:00:00)-Water Temperature (C)]]*OO[[#This Row],[30]]</f>
        <v>0</v>
      </c>
      <c r="AF538" s="10">
        <f>3/24000000*OO[[#This Row],[88 (29JUN1985 21:00:00)-Water Temperature (C)]]*OO[[#This Row],[30]]</f>
        <v>0</v>
      </c>
      <c r="AG538" s="10">
        <f>3/24000000*OO[[#This Row],[89 (30JUN1985 00:00:00)-Water Temperature (C)]]*OO[[#This Row],[31]]</f>
        <v>0</v>
      </c>
      <c r="AH538" s="10">
        <f>3/24000000*OO[[#This Row],[90 (30JUN1985 03:00:00)-Water Temperature (C)]]*OO[[#This Row],[32]]</f>
        <v>0</v>
      </c>
      <c r="AI538" s="10">
        <f>3/24000000*OO[[#This Row],[91 (30JUN1985 06:00:00)-Water Temperature (C)]]*OO[[#This Row],[33]]</f>
        <v>0</v>
      </c>
      <c r="AJ538" s="10">
        <f>3/24000000*OO[[#This Row],[92 (30JUN1985 09:00:00)-Water Temperature (C)]]*OO[[#This Row],[34]]</f>
        <v>0</v>
      </c>
      <c r="AK538" s="10">
        <f>3/24000000*OO[[#This Row],[93 (30JUN1985 12:00:00)-Water Temperature (C)]]*OO[[#This Row],[35]]</f>
        <v>1.9153066854349998E-41</v>
      </c>
      <c r="AL538" s="10">
        <f>3/24000000*OO[[#This Row],[94 (30JUN1985 15:00:00)-Water Temperature (C)]]*OO[[#This Row],[36]]</f>
        <v>2.6423804925000002E-38</v>
      </c>
      <c r="AM538" s="10">
        <f>3/24000000*OO[[#This Row],[95 (30JUN1985 18:00:00)-Water Temperature (C)]]*OO[[#This Row],[37]]</f>
        <v>1.8098651622423753E-35</v>
      </c>
      <c r="AN538" s="10">
        <f>3/24000000*OO[[#This Row],[96 (30JUN1985 21:00:00)-Water Temperature (C)]]*OO[[#This Row],[38]]</f>
        <v>6.7705440822499997E-33</v>
      </c>
      <c r="AO538" s="10">
        <f>3/24000000*OO[[#This Row],[97 (01JUL1985 00:00:00)-Water Temperature (C)]]*OO[[#This Row],[39]]</f>
        <v>1.4907054557497498E-30</v>
      </c>
      <c r="AP538" s="10">
        <f>3/24000000*OO[[#This Row],[98 (01JUL1985 03:00:00)-Water Temperature (C)]]*OO[[#This Row],[40]]</f>
        <v>2.0488542736859999E-28</v>
      </c>
      <c r="AQ538" s="10">
        <f>3/24000000*OO[[#This Row],[99 (01JUL1985 06:00:00)-Water Temperature (C)]]*OO[[#This Row],[41]]</f>
        <v>1.8597966676818746E-26</v>
      </c>
      <c r="AR538" s="10">
        <f>3/24000000*OO[[#This Row],[100 (01JUL1985 09:00:00)-Water Temperature (C)]]*OO[[#This Row],[42]]</f>
        <v>1.1701202203687499E-24</v>
      </c>
      <c r="AS538" s="10">
        <f>3/24000000*OO[[#This Row],[101 (01JUL1985 12:00:00)-Water Temperature (C)]]*OO[[#This Row],[43]]</f>
        <v>5.24700799E-23</v>
      </c>
      <c r="AT538" s="10">
        <f>3/24000000*OO[[#This Row],[102 (01JUL1985 15:00:00)-Water Temperature (C)]]*OO[[#This Row],[44]]</f>
        <v>1.7287029067139999E-21</v>
      </c>
      <c r="AU538" s="10">
        <f>3/24000000*OO[[#This Row],[103 (01JUL1985 18:00:00)-Water Temperature (C)]]*OO[[#This Row],[45]]</f>
        <v>4.3078592753800002E-20</v>
      </c>
      <c r="AV538" s="10">
        <f>3/24000000*OO[[#This Row],[104 (01JUL1985 21:00:00)-Water Temperature (C)]]*OO[[#This Row],[46]]</f>
        <v>8.340185159919999E-19</v>
      </c>
      <c r="AW538" s="10">
        <f>3/24000000*OO[[#This Row],[105 (02JUL1985 00:00:00)-Water Temperature (C)]]*OO[[#This Row],[47]]</f>
        <v>1.2826153465005E-17</v>
      </c>
      <c r="AX538" s="10">
        <f>3/24000000*OO[[#This Row],[106 (02JUL1985 03:00:00)-Water Temperature (C)]]*OO[[#This Row],[48]]</f>
        <v>1.5970031831241252E-16</v>
      </c>
      <c r="AY538" s="10">
        <f>3/24000000*OO[[#This Row],[107 (02JUL1985 06:00:00)-Water Temperature (C)]]*OO[[#This Row],[49]]</f>
        <v>1.64514971156475E-15</v>
      </c>
      <c r="AZ538" s="10">
        <f>3/24000000*OO[[#This Row],[108 (02JUL1985 09:00:00)-Water Temperature (C)]]*OO[[#This Row],[50]]</f>
        <v>1.4296969398637501E-14</v>
      </c>
      <c r="BA538" s="10">
        <f>3/24000000*OO[[#This Row],[109 (02JUL1985 12:00:00)-Water Temperature (C)]]*OO[[#This Row],[51]]</f>
        <v>1.0534166235405001E-13</v>
      </c>
      <c r="BB538" s="10">
        <f>3/24000000*OO[[#This Row],[110 (02JUL1985 15:00:00)-Water Temperature (C)]]*OO[[#This Row],[52]]</f>
        <v>6.6578584489724999E-13</v>
      </c>
      <c r="BC538" s="10">
        <f>3/24000000*OO[[#This Row],[111 (02JUL1985 18:00:00)-Water Temperature (C)]]*OO[[#This Row],[53]]</f>
        <v>3.656043817495E-12</v>
      </c>
      <c r="BD538" s="10">
        <f>3/24000000*OO[[#This Row],[112 (02JUL1985 21:00:00)-Water Temperature (C)]]*OO[[#This Row],[54]]</f>
        <v>1.7619411979114998E-11</v>
      </c>
      <c r="BE538" s="10">
        <f>3/24000000*OO[[#This Row],[113 (03JUL1985 00:00:00)-Water Temperature (C)]]*OO[[#This Row],[55]]</f>
        <v>7.5231555057749997E-11</v>
      </c>
      <c r="BF538" s="10">
        <f>3/24000000*OO[[#This Row],[114 (03JUL1985 03:00:00)-Water Temperature (C)]]*OO[[#This Row],[56]]</f>
        <v>2.8798729617899997E-10</v>
      </c>
      <c r="BG538" s="10">
        <f>3/24000000*OO[[#This Row],[115 (03JUL1985 06:00:00)-Water Temperature (C)]]*OO[[#This Row],[57]]</f>
        <v>9.9850974407099997E-10</v>
      </c>
      <c r="BH538" s="10">
        <f>3/24000000*OO[[#This Row],[116 (03JUL1985 09:00:00)-Water Temperature (C)]]*OO[[#This Row],[58]]</f>
        <v>3.1748034733125E-9</v>
      </c>
      <c r="BI538" s="10">
        <f>3/24000000*OO[[#This Row],[117 (03JUL1985 12:00:00)-Water Temperature (C)]]*OO[[#This Row],[59]]</f>
        <v>9.2870431494412498E-9</v>
      </c>
      <c r="BJ538" s="10">
        <f>3/24000000*OO[[#This Row],[118 (03JUL1985 15:00:00)-Water Temperature (C)]]*OO[[#This Row],[60]]</f>
        <v>2.5088647521162502E-8</v>
      </c>
      <c r="BK538" s="10">
        <f>3/24000000*OO[[#This Row],[119 (03JUL1985 18:00:00)-Water Temperature (C)]]*OO[[#This Row],[61]]</f>
        <v>6.2989380672624997E-8</v>
      </c>
      <c r="BL538" s="10">
        <f>3/24000000*OO[[#This Row],[120 (03JUL1985 21:00:00)-Water Temperature (C)]]*OO[[#This Row],[62]]</f>
        <v>1.4738583513806248E-7</v>
      </c>
      <c r="BM538" s="10">
        <f>3/24000000*OO[[#This Row],[121 (04JUL1985 00:00:00)-Water Temperature (C)]]*OO[[#This Row],[63]]</f>
        <v>3.2348473585749995E-7</v>
      </c>
      <c r="BN538" s="10">
        <f>3/24000000*OO[[#This Row],[122 (04JUL1985 03:00:00)-Water Temperature (C)]]*OO[[#This Row],[64]]</f>
        <v>6.7090517417812503E-7</v>
      </c>
      <c r="BO538" s="10">
        <f>3/24000000*OO[[#This Row],[123 (04JUL1985 06:00:00)-Water Temperature (C)]]*OO[[#This Row],[65]]</f>
        <v>1.322651381436E-6</v>
      </c>
      <c r="BP538" s="10">
        <f>3/24000000*OO[[#This Row],[124 (04JUL1985 09:00:00)-Water Temperature (C)]]*OO[[#This Row],[66]]</f>
        <v>2.4951783656999999E-6</v>
      </c>
      <c r="BQ538" s="10">
        <f>3/24000000*OO[[#This Row],[125 (04JUL1985 12:00:00)-Water Temperature (C)]]*OO[[#This Row],[67]]</f>
        <v>4.4997139192499997E-6</v>
      </c>
      <c r="BR538" s="10">
        <f>3/24000000*OO[[#This Row],[126 (04JUL1985 15:00:00)-Water Temperature (C)]]*OO[[#This Row],[68]]</f>
        <v>7.7922603857924998E-6</v>
      </c>
      <c r="BS538" s="10">
        <f>3/24000000*OO[[#This Row],[127 (04JUL1985 18:00:00)-Water Temperature (C)]]*OO[[#This Row],[69]]</f>
        <v>1.2960878989904998E-5</v>
      </c>
      <c r="BT538" s="10">
        <f>3/24000000*OO[[#This Row],[128 (04JUL1985 21:00:00)-Water Temperature (C)]]*OO[[#This Row],[70]]</f>
        <v>2.0786615421599997E-5</v>
      </c>
      <c r="BU538" s="10">
        <f>3/24000000*OO[[#This Row],[129 (05JUL1985 00:00:00)-Water Temperature (C)]]*OO[[#This Row],[71]]</f>
        <v>3.2271174038499998E-5</v>
      </c>
      <c r="BV538" s="10">
        <f>3/24000000*OO[[#This Row],[130 (05JUL1985 03:00:00)-Water Temperature (C)]]*OO[[#This Row],[72]]</f>
        <v>4.8622439161999995E-5</v>
      </c>
      <c r="BW538" s="10">
        <f>3/24000000*OO[[#This Row],[131 (05JUL1985 06:00:00)-Water Temperature (C)]]*OO[[#This Row],[73]]</f>
        <v>7.1272514997299991E-5</v>
      </c>
      <c r="BX538" s="10">
        <f>3/24000000*OO[[#This Row],[132 (05JUL1985 09:00:00)-Water Temperature (C)]]*OO[[#This Row],[74]]</f>
        <v>1.0223384489415E-4</v>
      </c>
      <c r="BY538" s="10">
        <f>3/24000000*OO[[#This Row],[133 (05JUL1985 12:00:00)-Water Temperature (C)]]*OO[[#This Row],[75]]</f>
        <v>1.4301477185009998E-4</v>
      </c>
      <c r="BZ538" s="10">
        <f>3/24000000*OO[[#This Row],[134 (05JUL1985 15:00:00)-Water Temperature (C)]]*OO[[#This Row],[76]]</f>
        <v>1.9589744896908746E-4</v>
      </c>
      <c r="CA538" s="10">
        <f>3/24000000*OO[[#This Row],[135 (05JUL1985 18:00:00)-Water Temperature (C)]]*OO[[#This Row],[77]]</f>
        <v>2.6301115065830002E-4</v>
      </c>
      <c r="CB538" s="10">
        <f>3/24000000*OO[[#This Row],[136 (05JUL1985 21:00:00)-Water Temperature (C)]]*OO[[#This Row],[78]]</f>
        <v>3.4593855804049999E-4</v>
      </c>
      <c r="CC538" s="10">
        <f>3/24000000*OO[[#This Row],[137 (06JUL1985 00:00:00)-Water Temperature (C)]]*OO[[#This Row],[79]]</f>
        <v>4.4625629043437503E-4</v>
      </c>
      <c r="CD538" s="10">
        <f>3/24000000*OO[[#This Row],[138 (06JUL1985 03:00:00)-Water Temperature (C)]]*OO[[#This Row],[80]]</f>
        <v>5.663716083817499E-4</v>
      </c>
      <c r="CE538" s="10">
        <f>3/24000000*OO[[#This Row],[139 (06JUL1985 06:00:00)-Water Temperature (C)]]*OO[[#This Row],[81]]</f>
        <v>7.0969269947637498E-4</v>
      </c>
      <c r="CF538" s="10">
        <f>3/24000000*OO[[#This Row],[140 (06JUL1985 09:00:00)-Water Temperature (C)]]*OO[[#This Row],[82]]</f>
        <v>8.824777876879999E-4</v>
      </c>
      <c r="CG538" s="10">
        <f>3/24000000*OO[[#This Row],[141 (06JUL1985 12:00:00)-Water Temperature (C)]]*OO[[#This Row],[83]]</f>
        <v>1.0830457480745001E-3</v>
      </c>
      <c r="CH538" s="10">
        <f>3/24000000*OO[[#This Row],[142 (06JUL1985 15:00:00)-Water Temperature (C)]]*OO[[#This Row],[84]]</f>
        <v>1.3132462942873748E-3</v>
      </c>
      <c r="CI538" s="10">
        <f>3/24000000*OO[[#This Row],[143 (06JUL1985 18:00:00)-Water Temperature (C)]]*OO[[#This Row],[85]]</f>
        <v>1.5757789333538748E-3</v>
      </c>
      <c r="CJ538" s="10">
        <f>3/24000000*OO[[#This Row],[144 (06JUL1985 21:00:00)-Water Temperature (C)]]*OO[[#This Row],[86]]</f>
        <v>1.86478985476175E-3</v>
      </c>
      <c r="CK538" s="10">
        <f>3/24000000*OO[[#This Row],[145 (07JUL1985 00:00:00)-Water Temperature (C)]]*OO[[#This Row],[87]]</f>
        <v>2.177673767602E-3</v>
      </c>
      <c r="CL538" s="10">
        <f>3/24000000*OO[[#This Row],[146 (07JUL1985 03:00:00)-Water Temperature (C)]]*OO[[#This Row],[88]]</f>
        <v>2.5213750287772499E-3</v>
      </c>
      <c r="CM538" s="10">
        <f>3/24000000*OO[[#This Row],[147 (07JUL1985 06:00:00)-Water Temperature (C)]]*OO[[#This Row],[89]]</f>
        <v>2.8986197036500001E-3</v>
      </c>
      <c r="CN538" s="10">
        <f>3/24000000*OO[[#This Row],[148 (07JUL1985 09:00:00)-Water Temperature (C)]]*OO[[#This Row],[90]]</f>
        <v>3.3251062734450001E-3</v>
      </c>
      <c r="CO538" s="10">
        <f>3/24000000*OO[[#This Row],[149 (07JUL1985 12:00:00)-Water Temperature (C)]]*OO[[#This Row],[91]]</f>
        <v>3.7915740134349995E-3</v>
      </c>
      <c r="CP538" s="10">
        <f>3/24000000*OO[[#This Row],[150 (07JUL1985 15:00:00)-Water Temperature (C)]]*OO[[#This Row],[92]]</f>
        <v>4.2907936941374994E-3</v>
      </c>
      <c r="CQ538" s="10">
        <f>3/24000000*OO[[#This Row],[151 (07JUL1985 18:00:00)-Water Temperature (C)]]*OO[[#This Row],[93]]</f>
        <v>4.82374132340625E-3</v>
      </c>
      <c r="CR538" s="10">
        <f>3/24000000*OO[[#This Row],[152 (07JUL1985 21:00:00)-Water Temperature (C)]]*OO[[#This Row],[94]]</f>
        <v>5.3706506381500001E-3</v>
      </c>
      <c r="CS538" s="10">
        <f>3/24000000*OO[[#This Row],[153 (08JUL1985 00:00:00)-Water Temperature (C)]]*OO[[#This Row],[95]]</f>
        <v>5.9329739623100002E-3</v>
      </c>
      <c r="CT538" s="10">
        <f>3/24000000*OO[[#This Row],[154 (08JUL1985 03:00:00)-Water Temperature (C)]]*OO[[#This Row],[96]]</f>
        <v>6.5195059366500007E-3</v>
      </c>
      <c r="CU538" s="10">
        <f>3/24000000*OO[[#This Row],[155 (08JUL1985 06:00:00)-Water Temperature (C)]]*OO[[#This Row],[97]]</f>
        <v>7.1334849128399996E-3</v>
      </c>
      <c r="CV538" s="10">
        <f>3/24000000*OO[[#This Row],[156 (08JUL1985 09:00:00)-Water Temperature (C)]]*OO[[#This Row],[98]]</f>
        <v>7.7767997268437493E-3</v>
      </c>
      <c r="CW538" s="10">
        <f>3/24000000*OO[[#This Row],[157 (08JUL1985 12:00:00)-Water Temperature (C)]]*OO[[#This Row],[99]]</f>
        <v>8.4689886566149987E-3</v>
      </c>
    </row>
    <row r="539" spans="1:101" x14ac:dyDescent="0.35">
      <c r="A539" t="s">
        <v>546</v>
      </c>
      <c r="B539">
        <v>739.1644</v>
      </c>
      <c r="C539" s="10">
        <f>3/24*OO[[#This Row],[59 (26JUN1985 06:00:00)-Water Temperature (C)]]*OO[[#This Row],[1]]/SUM(OO[1])</f>
        <v>0</v>
      </c>
      <c r="D539" s="10">
        <f>3/24*OO[[#This Row],[60 (26JUN1985 09:00:00)-Water Temperature (C)]]*OO[[#This Row],[2]]/SUM(OO[2])</f>
        <v>0</v>
      </c>
      <c r="E539" s="10">
        <f>3/24*OO[[#This Row],[61 (26JUN1985 12:00:00)-Water Temperature (C)]]*OO[[#This Row],[3]]/SUM(OO[3])</f>
        <v>0</v>
      </c>
      <c r="F539" s="10">
        <f>3/24*OO[[#This Row],[62 (26JUN1985 15:00:00)-Water Temperature (C)]]*OO[[#This Row],[4]]/SUM(OO[4])</f>
        <v>0</v>
      </c>
      <c r="G539" s="10">
        <f>3/24*OO[[#This Row],[63 (26JUN1985 18:00:00)-Water Temperature (C)]]*OO[[#This Row],[5]]/SUM(OO[5])</f>
        <v>0</v>
      </c>
      <c r="H539" s="10">
        <f>3/24*OO[[#This Row],[64 (26JUN1985 21:00:00)-Water Temperature (C)]]*OO[[#This Row],[6]]/SUM(OO[6])</f>
        <v>0</v>
      </c>
      <c r="I539" s="10">
        <f>3/24*OO[[#This Row],[65 (27JUN1985 00:00:00)-Water Temperature (C)]]*OO[[#This Row],[7]]/SUM(OO[7])</f>
        <v>0</v>
      </c>
      <c r="J539" s="10">
        <f>3/24*OO[[#This Row],[66 (27JUN1985 03:00:00)-Water Temperature (C)]]*OO[[#This Row],[8]]/SUM(OO[8])</f>
        <v>0</v>
      </c>
      <c r="K539" s="10">
        <f>3/24*OO[[#This Row],[67 (27JUN1985 06:00:00)-Water Temperature (C)]]*OO[[#This Row],[9]]/SUM(OO[9])</f>
        <v>0</v>
      </c>
      <c r="L539" s="10">
        <f>3/24*OO[[#This Row],[68 (27JUN1985 09:00:00)-Water Temperature (C)]]*OO[[#This Row],[10]]/SUM(OO[10])</f>
        <v>0</v>
      </c>
      <c r="M539" s="10">
        <f>3/24*OO[[#This Row],[69 (27JUN1985 12:00:00)-Water Temperature (C)]]*OO[[#This Row],[11]]/SUM(OO[11])</f>
        <v>0</v>
      </c>
      <c r="N539" s="10">
        <f>3/24*OO[[#This Row],[70 (27JUN1985 15:00:00)-Water Temperature (C)]]*OO[[#This Row],[12]]/SUM(OO[12])</f>
        <v>0</v>
      </c>
      <c r="O539" s="10">
        <f>3/24*OO[[#This Row],[71 (27JUN1985 18:00:00)-Water Temperature (C)]]*OO[[#This Row],[13]]/SUM(OO[13])</f>
        <v>0</v>
      </c>
      <c r="P539" s="10">
        <f>3/24*OO[[#This Row],[72 (27JUN1985 21:00:00)-Water Temperature (C)]]*OO[[#This Row],[14]]/SUM(OO[14])</f>
        <v>0</v>
      </c>
      <c r="Q539" s="10">
        <f>3/24*OO[[#This Row],[73 (28JUN1985 00:00:00)-Water Temperature (C)]]*OO[[#This Row],[15]]/SUM(OO[15])</f>
        <v>0</v>
      </c>
      <c r="R539" s="10">
        <f>3/24*OO[[#This Row],[74 (28JUN1985 03:00:00)-Water Temperature (C)]]*OO[[#This Row],[16]]/SUM(OO[16])</f>
        <v>0</v>
      </c>
      <c r="S539" s="10">
        <f>3/24*OO[[#This Row],[75 (28JUN1985 06:00:00)-Water Temperature (C)]]*OO[[#This Row],[17]]/SUM(OO[17])</f>
        <v>0</v>
      </c>
      <c r="T539" s="10">
        <f>3/24*OO[[#This Row],[76 (28JUN1985 09:00:00)-Water Temperature (C)]]*OO[[#This Row],[18]]/SUM(OO[18])</f>
        <v>0</v>
      </c>
      <c r="U539" s="10">
        <f>3/24*OO[[#This Row],[77 (28JUN1985 12:00:00)-Water Temperature (C)]]*OO[[#This Row],[19]]/SUM(OO[19])</f>
        <v>0</v>
      </c>
      <c r="V539" s="10">
        <f>3/24000000*OO[[#This Row],[78 (28JUN1985 15:00:00)-Water Temperature (C)]]*OO[[#This Row],[20]]</f>
        <v>0</v>
      </c>
      <c r="W539" s="10">
        <f>3/24000000*OO[[#This Row],[79 (28JUN1985 18:00:00)-Water Temperature (C)]]*OO[[#This Row],[21]]</f>
        <v>0</v>
      </c>
      <c r="X539" s="10">
        <f>3/24000000*OO[[#This Row],[80 (28JUN1985 21:00:00)-Water Temperature (C)]]*OO[[#This Row],[22]]</f>
        <v>0</v>
      </c>
      <c r="Y539" s="10">
        <f>3/24000000*OO[[#This Row],[81 (29JUN1985 00:00:00)-Water Temperature (C)]]*OO[[#This Row],[23]]</f>
        <v>0</v>
      </c>
      <c r="Z539" s="10">
        <f>3/24000000*OO[[#This Row],[82 (29JUN1985 03:00:00)-Water Temperature (C)]]*OO[[#This Row],[24]]</f>
        <v>0</v>
      </c>
      <c r="AA539" s="10">
        <f>3/24000000*OO[[#This Row],[83 (29JUN1985 06:00:00)-Water Temperature (C)]]*OO[[#This Row],[25]]</f>
        <v>0</v>
      </c>
      <c r="AB539" s="10">
        <f>3/24000000*OO[[#This Row],[84 (29JUN1985 09:00:00)-Water Temperature (C)]]*OO[[#This Row],[26]]</f>
        <v>0</v>
      </c>
      <c r="AC539" s="10">
        <f>3/24000000*OO[[#This Row],[85 (29JUN1985 12:00:00)-Water Temperature (C)]]*OO[[#This Row],[27]]</f>
        <v>0</v>
      </c>
      <c r="AD539" s="10">
        <f>3/24000000*OO[[#This Row],[86 (29JUN1985 15:00:00)-Water Temperature (C)]]*OO[[#This Row],[28]]</f>
        <v>0</v>
      </c>
      <c r="AE539" s="10">
        <f>3/24000000*OO[[#This Row],[88 (29JUN1985 21:00:00)-Water Temperature (C)]]*OO[[#This Row],[30]]</f>
        <v>0</v>
      </c>
      <c r="AF539" s="10">
        <f>3/24000000*OO[[#This Row],[88 (29JUN1985 21:00:00)-Water Temperature (C)]]*OO[[#This Row],[30]]</f>
        <v>0</v>
      </c>
      <c r="AG539" s="10">
        <f>3/24000000*OO[[#This Row],[89 (30JUN1985 00:00:00)-Water Temperature (C)]]*OO[[#This Row],[31]]</f>
        <v>0</v>
      </c>
      <c r="AH539" s="10">
        <f>3/24000000*OO[[#This Row],[90 (30JUN1985 03:00:00)-Water Temperature (C)]]*OO[[#This Row],[32]]</f>
        <v>0</v>
      </c>
      <c r="AI539" s="10">
        <f>3/24000000*OO[[#This Row],[91 (30JUN1985 06:00:00)-Water Temperature (C)]]*OO[[#This Row],[33]]</f>
        <v>0</v>
      </c>
      <c r="AJ539" s="10">
        <f>3/24000000*OO[[#This Row],[92 (30JUN1985 09:00:00)-Water Temperature (C)]]*OO[[#This Row],[34]]</f>
        <v>0</v>
      </c>
      <c r="AK539" s="10">
        <f>3/24000000*OO[[#This Row],[93 (30JUN1985 12:00:00)-Water Temperature (C)]]*OO[[#This Row],[35]]</f>
        <v>6.380984611901251E-42</v>
      </c>
      <c r="AL539" s="10">
        <f>3/24000000*OO[[#This Row],[94 (30JUN1985 15:00:00)-Water Temperature (C)]]*OO[[#This Row],[36]]</f>
        <v>9.2749142197499988E-39</v>
      </c>
      <c r="AM539" s="10">
        <f>3/24000000*OO[[#This Row],[95 (30JUN1985 18:00:00)-Water Temperature (C)]]*OO[[#This Row],[37]]</f>
        <v>6.6635174323462501E-36</v>
      </c>
      <c r="AN539" s="10">
        <f>3/24000000*OO[[#This Row],[96 (30JUN1985 21:00:00)-Water Temperature (C)]]*OO[[#This Row],[38]]</f>
        <v>2.6051876986000001E-33</v>
      </c>
      <c r="AO539" s="10">
        <f>3/24000000*OO[[#This Row],[97 (01JUL1985 00:00:00)-Water Temperature (C)]]*OO[[#This Row],[39]]</f>
        <v>5.977557213215E-31</v>
      </c>
      <c r="AP539" s="10">
        <f>3/24000000*OO[[#This Row],[98 (01JUL1985 03:00:00)-Water Temperature (C)]]*OO[[#This Row],[40]]</f>
        <v>8.5401852316075003E-29</v>
      </c>
      <c r="AQ539" s="10">
        <f>3/24000000*OO[[#This Row],[99 (01JUL1985 06:00:00)-Water Temperature (C)]]*OO[[#This Row],[41]]</f>
        <v>8.040967345475E-27</v>
      </c>
      <c r="AR539" s="10">
        <f>3/24000000*OO[[#This Row],[100 (01JUL1985 09:00:00)-Water Temperature (C)]]*OO[[#This Row],[42]]</f>
        <v>5.2358595034499992E-25</v>
      </c>
      <c r="AS539" s="10">
        <f>3/24000000*OO[[#This Row],[101 (01JUL1985 12:00:00)-Water Temperature (C)]]*OO[[#This Row],[43]]</f>
        <v>2.42523814136875E-23</v>
      </c>
      <c r="AT539" s="10">
        <f>3/24000000*OO[[#This Row],[102 (01JUL1985 15:00:00)-Water Temperature (C)]]*OO[[#This Row],[44]]</f>
        <v>8.2405146526987498E-22</v>
      </c>
      <c r="AU539" s="10">
        <f>3/24000000*OO[[#This Row],[103 (01JUL1985 18:00:00)-Water Temperature (C)]]*OO[[#This Row],[45]]</f>
        <v>2.1147539672700002E-20</v>
      </c>
      <c r="AV539" s="10">
        <f>3/24000000*OO[[#This Row],[104 (01JUL1985 21:00:00)-Water Temperature (C)]]*OO[[#This Row],[46]]</f>
        <v>4.2110341039350003E-19</v>
      </c>
      <c r="AW539" s="10">
        <f>3/24000000*OO[[#This Row],[105 (02JUL1985 00:00:00)-Water Temperature (C)]]*OO[[#This Row],[47]]</f>
        <v>6.653063122459999E-18</v>
      </c>
      <c r="AX539" s="10">
        <f>3/24000000*OO[[#This Row],[106 (02JUL1985 03:00:00)-Water Temperature (C)]]*OO[[#This Row],[48]]</f>
        <v>8.5011858431987487E-17</v>
      </c>
      <c r="AY539" s="10">
        <f>3/24000000*OO[[#This Row],[107 (02JUL1985 06:00:00)-Water Temperature (C)]]*OO[[#This Row],[49]]</f>
        <v>8.9795491377812509E-16</v>
      </c>
      <c r="AZ539" s="10">
        <f>3/24000000*OO[[#This Row],[108 (02JUL1985 09:00:00)-Water Temperature (C)]]*OO[[#This Row],[50]]</f>
        <v>7.9930771663650006E-15</v>
      </c>
      <c r="BA539" s="10">
        <f>3/24000000*OO[[#This Row],[109 (02JUL1985 12:00:00)-Water Temperature (C)]]*OO[[#This Row],[51]]</f>
        <v>6.0256584135162503E-14</v>
      </c>
      <c r="BB539" s="10">
        <f>3/24000000*OO[[#This Row],[110 (02JUL1985 15:00:00)-Water Temperature (C)]]*OO[[#This Row],[52]]</f>
        <v>3.8931704352649999E-13</v>
      </c>
      <c r="BC539" s="10">
        <f>3/24000000*OO[[#This Row],[111 (02JUL1985 18:00:00)-Water Temperature (C)]]*OO[[#This Row],[53]]</f>
        <v>2.1837555348557498E-12</v>
      </c>
      <c r="BD539" s="10">
        <f>3/24000000*OO[[#This Row],[112 (02JUL1985 21:00:00)-Water Temperature (C)]]*OO[[#This Row],[54]]</f>
        <v>1.074100259095875E-11</v>
      </c>
      <c r="BE539" s="10">
        <f>3/24000000*OO[[#This Row],[113 (03JUL1985 00:00:00)-Water Temperature (C)]]*OO[[#This Row],[55]]</f>
        <v>4.6768369325100003E-11</v>
      </c>
      <c r="BF539" s="10">
        <f>3/24000000*OO[[#This Row],[114 (03JUL1985 03:00:00)-Water Temperature (C)]]*OO[[#This Row],[56]]</f>
        <v>1.8242593247141247E-10</v>
      </c>
      <c r="BG539" s="10">
        <f>3/24000000*OO[[#This Row],[115 (03JUL1985 06:00:00)-Water Temperature (C)]]*OO[[#This Row],[57]]</f>
        <v>6.4406532738975001E-10</v>
      </c>
      <c r="BH539" s="10">
        <f>3/24000000*OO[[#This Row],[116 (03JUL1985 09:00:00)-Water Temperature (C)]]*OO[[#This Row],[58]]</f>
        <v>2.0837476138217501E-9</v>
      </c>
      <c r="BI539" s="10">
        <f>3/24000000*OO[[#This Row],[117 (03JUL1985 12:00:00)-Water Temperature (C)]]*OO[[#This Row],[59]]</f>
        <v>6.1976550097937493E-9</v>
      </c>
      <c r="BJ539" s="10">
        <f>3/24000000*OO[[#This Row],[118 (03JUL1985 15:00:00)-Water Temperature (C)]]*OO[[#This Row],[60]]</f>
        <v>1.7011503502245001E-8</v>
      </c>
      <c r="BK539" s="10">
        <f>3/24000000*OO[[#This Row],[119 (03JUL1985 18:00:00)-Water Temperature (C)]]*OO[[#This Row],[61]]</f>
        <v>4.3368626096175002E-8</v>
      </c>
      <c r="BL539" s="10">
        <f>3/24000000*OO[[#This Row],[120 (03JUL1985 21:00:00)-Water Temperature (C)]]*OO[[#This Row],[62]]</f>
        <v>1.0297605642187502E-7</v>
      </c>
      <c r="BM539" s="10">
        <f>3/24000000*OO[[#This Row],[121 (04JUL1985 00:00:00)-Water Temperature (C)]]*OO[[#This Row],[63]]</f>
        <v>2.2922435904559996E-7</v>
      </c>
      <c r="BN539" s="10">
        <f>3/24000000*OO[[#This Row],[122 (04JUL1985 03:00:00)-Water Temperature (C)]]*OO[[#This Row],[64]]</f>
        <v>4.8188134829624998E-7</v>
      </c>
      <c r="BO539" s="10">
        <f>3/24000000*OO[[#This Row],[123 (04JUL1985 06:00:00)-Water Temperature (C)]]*OO[[#This Row],[65]]</f>
        <v>9.6241830804712512E-7</v>
      </c>
      <c r="BP539" s="10">
        <f>3/24000000*OO[[#This Row],[124 (04JUL1985 09:00:00)-Water Temperature (C)]]*OO[[#This Row],[66]]</f>
        <v>1.8383096320889999E-6</v>
      </c>
      <c r="BQ539" s="10">
        <f>3/24000000*OO[[#This Row],[125 (04JUL1985 12:00:00)-Water Temperature (C)]]*OO[[#This Row],[67]]</f>
        <v>3.3546778002099996E-6</v>
      </c>
      <c r="BR539" s="10">
        <f>3/24000000*OO[[#This Row],[126 (04JUL1985 15:00:00)-Water Temperature (C)]]*OO[[#This Row],[68]]</f>
        <v>5.8757047012724993E-6</v>
      </c>
      <c r="BS539" s="10">
        <f>3/24000000*OO[[#This Row],[127 (04JUL1985 18:00:00)-Water Temperature (C)]]*OO[[#This Row],[69]]</f>
        <v>9.8798273137899998E-6</v>
      </c>
      <c r="BT539" s="10">
        <f>3/24000000*OO[[#This Row],[128 (04JUL1985 21:00:00)-Water Temperature (C)]]*OO[[#This Row],[70]]</f>
        <v>1.6011331987214998E-5</v>
      </c>
      <c r="BU539" s="10">
        <f>3/24000000*OO[[#This Row],[129 (05JUL1985 00:00:00)-Water Temperature (C)]]*OO[[#This Row],[71]]</f>
        <v>2.5107557603107498E-5</v>
      </c>
      <c r="BV539" s="10">
        <f>3/24000000*OO[[#This Row],[130 (05JUL1985 03:00:00)-Water Temperature (C)]]*OO[[#This Row],[72]]</f>
        <v>3.8192491494824999E-5</v>
      </c>
      <c r="BW539" s="10">
        <f>3/24000000*OO[[#This Row],[131 (05JUL1985 06:00:00)-Water Temperature (C)]]*OO[[#This Row],[73]]</f>
        <v>5.6498831440150005E-5</v>
      </c>
      <c r="BX539" s="10">
        <f>3/24000000*OO[[#This Row],[132 (05JUL1985 09:00:00)-Water Temperature (C)]]*OO[[#This Row],[74]]</f>
        <v>8.1756789920899993E-5</v>
      </c>
      <c r="BY539" s="10">
        <f>3/24000000*OO[[#This Row],[133 (05JUL1985 12:00:00)-Water Temperature (C)]]*OO[[#This Row],[75]]</f>
        <v>1.1532935135226249E-4</v>
      </c>
      <c r="BZ539" s="10">
        <f>3/24000000*OO[[#This Row],[134 (05JUL1985 15:00:00)-Water Temperature (C)]]*OO[[#This Row],[76]]</f>
        <v>1.5924694257524999E-4</v>
      </c>
      <c r="CA539" s="10">
        <f>3/24000000*OO[[#This Row],[135 (05JUL1985 18:00:00)-Water Temperature (C)]]*OO[[#This Row],[77]]</f>
        <v>2.1545009879235001E-4</v>
      </c>
      <c r="CB539" s="10">
        <f>3/24000000*OO[[#This Row],[136 (05JUL1985 21:00:00)-Water Temperature (C)]]*OO[[#This Row],[78]]</f>
        <v>2.8546725552087499E-4</v>
      </c>
      <c r="CC539" s="10">
        <f>3/24000000*OO[[#This Row],[137 (06JUL1985 00:00:00)-Water Temperature (C)]]*OO[[#This Row],[79]]</f>
        <v>3.7085044786650001E-4</v>
      </c>
      <c r="CD539" s="10">
        <f>3/24000000*OO[[#This Row],[138 (06JUL1985 03:00:00)-Water Temperature (C)]]*OO[[#This Row],[80]]</f>
        <v>4.7386817878399993E-4</v>
      </c>
      <c r="CE539" s="10">
        <f>3/24000000*OO[[#This Row],[139 (06JUL1985 06:00:00)-Water Temperature (C)]]*OO[[#This Row],[81]]</f>
        <v>5.9765828355312503E-4</v>
      </c>
      <c r="CF539" s="10">
        <f>3/24000000*OO[[#This Row],[140 (06JUL1985 09:00:00)-Water Temperature (C)]]*OO[[#This Row],[82]]</f>
        <v>7.4780632315574994E-4</v>
      </c>
      <c r="CG539" s="10">
        <f>3/24000000*OO[[#This Row],[141 (06JUL1985 12:00:00)-Water Temperature (C)]]*OO[[#This Row],[83]]</f>
        <v>9.2321232913599989E-4</v>
      </c>
      <c r="CH539" s="10">
        <f>3/24000000*OO[[#This Row],[142 (06JUL1985 15:00:00)-Water Temperature (C)]]*OO[[#This Row],[84]]</f>
        <v>1.12584108662525E-3</v>
      </c>
      <c r="CI539" s="10">
        <f>3/24000000*OO[[#This Row],[143 (06JUL1985 18:00:00)-Water Temperature (C)]]*OO[[#This Row],[85]]</f>
        <v>1.3582979203820001E-3</v>
      </c>
      <c r="CJ539" s="10">
        <f>3/24000000*OO[[#This Row],[144 (06JUL1985 21:00:00)-Water Temperature (C)]]*OO[[#This Row],[86]]</f>
        <v>1.6158549796691248E-3</v>
      </c>
      <c r="CK539" s="10">
        <f>3/24000000*OO[[#This Row],[145 (07JUL1985 00:00:00)-Water Temperature (C)]]*OO[[#This Row],[87]]</f>
        <v>1.8965559027059999E-3</v>
      </c>
      <c r="CL539" s="10">
        <f>3/24000000*OO[[#This Row],[146 (07JUL1985 03:00:00)-Water Temperature (C)]]*OO[[#This Row],[88]]</f>
        <v>2.2066451837237499E-3</v>
      </c>
      <c r="CM539" s="10">
        <f>3/24000000*OO[[#This Row],[147 (07JUL1985 06:00:00)-Water Temperature (C)]]*OO[[#This Row],[89]]</f>
        <v>2.5488218896861248E-3</v>
      </c>
      <c r="CN539" s="10">
        <f>3/24000000*OO[[#This Row],[148 (07JUL1985 09:00:00)-Water Temperature (C)]]*OO[[#This Row],[90]]</f>
        <v>2.9371316552912496E-3</v>
      </c>
      <c r="CO539" s="10">
        <f>3/24000000*OO[[#This Row],[149 (07JUL1985 12:00:00)-Water Temperature (C)]]*OO[[#This Row],[91]]</f>
        <v>3.3636813362275001E-3</v>
      </c>
      <c r="CP539" s="10">
        <f>3/24000000*OO[[#This Row],[150 (07JUL1985 15:00:00)-Water Temperature (C)]]*OO[[#This Row],[92]]</f>
        <v>3.8224115426887498E-3</v>
      </c>
      <c r="CQ539" s="10">
        <f>3/24000000*OO[[#This Row],[151 (07JUL1985 18:00:00)-Water Temperature (C)]]*OO[[#This Row],[93]]</f>
        <v>4.3144294395224998E-3</v>
      </c>
      <c r="CR539" s="10">
        <f>3/24000000*OO[[#This Row],[152 (07JUL1985 21:00:00)-Water Temperature (C)]]*OO[[#This Row],[94]]</f>
        <v>4.8221855943187493E-3</v>
      </c>
      <c r="CS539" s="10">
        <f>3/24000000*OO[[#This Row],[153 (08JUL1985 00:00:00)-Water Temperature (C)]]*OO[[#This Row],[95]]</f>
        <v>5.3471434364800001E-3</v>
      </c>
      <c r="CT539" s="10">
        <f>3/24000000*OO[[#This Row],[154 (08JUL1985 03:00:00)-Water Temperature (C)]]*OO[[#This Row],[96]]</f>
        <v>5.89723229666E-3</v>
      </c>
      <c r="CU539" s="10">
        <f>3/24000000*OO[[#This Row],[155 (08JUL1985 06:00:00)-Water Temperature (C)]]*OO[[#This Row],[97]]</f>
        <v>6.4753167744524996E-3</v>
      </c>
      <c r="CV539" s="10">
        <f>3/24000000*OO[[#This Row],[156 (08JUL1985 09:00:00)-Water Temperature (C)]]*OO[[#This Row],[98]]</f>
        <v>7.0833398753250001E-3</v>
      </c>
      <c r="CW539" s="10">
        <f>3/24000000*OO[[#This Row],[157 (08JUL1985 12:00:00)-Water Temperature (C)]]*OO[[#This Row],[99]]</f>
        <v>7.7391676792999999E-3</v>
      </c>
    </row>
    <row r="540" spans="1:101" x14ac:dyDescent="0.35">
      <c r="A540" t="s">
        <v>547</v>
      </c>
      <c r="B540">
        <v>735.20510000000002</v>
      </c>
      <c r="C540" s="10">
        <f>3/24*OO[[#This Row],[59 (26JUN1985 06:00:00)-Water Temperature (C)]]*OO[[#This Row],[1]]/SUM(OO[1])</f>
        <v>0</v>
      </c>
      <c r="D540" s="10">
        <f>3/24*OO[[#This Row],[60 (26JUN1985 09:00:00)-Water Temperature (C)]]*OO[[#This Row],[2]]/SUM(OO[2])</f>
        <v>0</v>
      </c>
      <c r="E540" s="10">
        <f>3/24*OO[[#This Row],[61 (26JUN1985 12:00:00)-Water Temperature (C)]]*OO[[#This Row],[3]]/SUM(OO[3])</f>
        <v>0</v>
      </c>
      <c r="F540" s="10">
        <f>3/24*OO[[#This Row],[62 (26JUN1985 15:00:00)-Water Temperature (C)]]*OO[[#This Row],[4]]/SUM(OO[4])</f>
        <v>0</v>
      </c>
      <c r="G540" s="10">
        <f>3/24*OO[[#This Row],[63 (26JUN1985 18:00:00)-Water Temperature (C)]]*OO[[#This Row],[5]]/SUM(OO[5])</f>
        <v>0</v>
      </c>
      <c r="H540" s="10">
        <f>3/24*OO[[#This Row],[64 (26JUN1985 21:00:00)-Water Temperature (C)]]*OO[[#This Row],[6]]/SUM(OO[6])</f>
        <v>0</v>
      </c>
      <c r="I540" s="10">
        <f>3/24*OO[[#This Row],[65 (27JUN1985 00:00:00)-Water Temperature (C)]]*OO[[#This Row],[7]]/SUM(OO[7])</f>
        <v>0</v>
      </c>
      <c r="J540" s="10">
        <f>3/24*OO[[#This Row],[66 (27JUN1985 03:00:00)-Water Temperature (C)]]*OO[[#This Row],[8]]/SUM(OO[8])</f>
        <v>0</v>
      </c>
      <c r="K540" s="10">
        <f>3/24*OO[[#This Row],[67 (27JUN1985 06:00:00)-Water Temperature (C)]]*OO[[#This Row],[9]]/SUM(OO[9])</f>
        <v>0</v>
      </c>
      <c r="L540" s="10">
        <f>3/24*OO[[#This Row],[68 (27JUN1985 09:00:00)-Water Temperature (C)]]*OO[[#This Row],[10]]/SUM(OO[10])</f>
        <v>0</v>
      </c>
      <c r="M540" s="10">
        <f>3/24*OO[[#This Row],[69 (27JUN1985 12:00:00)-Water Temperature (C)]]*OO[[#This Row],[11]]/SUM(OO[11])</f>
        <v>0</v>
      </c>
      <c r="N540" s="10">
        <f>3/24*OO[[#This Row],[70 (27JUN1985 15:00:00)-Water Temperature (C)]]*OO[[#This Row],[12]]/SUM(OO[12])</f>
        <v>0</v>
      </c>
      <c r="O540" s="10">
        <f>3/24*OO[[#This Row],[71 (27JUN1985 18:00:00)-Water Temperature (C)]]*OO[[#This Row],[13]]/SUM(OO[13])</f>
        <v>0</v>
      </c>
      <c r="P540" s="10">
        <f>3/24*OO[[#This Row],[72 (27JUN1985 21:00:00)-Water Temperature (C)]]*OO[[#This Row],[14]]/SUM(OO[14])</f>
        <v>0</v>
      </c>
      <c r="Q540" s="10">
        <f>3/24*OO[[#This Row],[73 (28JUN1985 00:00:00)-Water Temperature (C)]]*OO[[#This Row],[15]]/SUM(OO[15])</f>
        <v>0</v>
      </c>
      <c r="R540" s="10">
        <f>3/24*OO[[#This Row],[74 (28JUN1985 03:00:00)-Water Temperature (C)]]*OO[[#This Row],[16]]/SUM(OO[16])</f>
        <v>0</v>
      </c>
      <c r="S540" s="10">
        <f>3/24*OO[[#This Row],[75 (28JUN1985 06:00:00)-Water Temperature (C)]]*OO[[#This Row],[17]]/SUM(OO[17])</f>
        <v>0</v>
      </c>
      <c r="T540" s="10">
        <f>3/24*OO[[#This Row],[76 (28JUN1985 09:00:00)-Water Temperature (C)]]*OO[[#This Row],[18]]/SUM(OO[18])</f>
        <v>0</v>
      </c>
      <c r="U540" s="10">
        <f>3/24*OO[[#This Row],[77 (28JUN1985 12:00:00)-Water Temperature (C)]]*OO[[#This Row],[19]]/SUM(OO[19])</f>
        <v>0</v>
      </c>
      <c r="V540" s="10">
        <f>3/24000000*OO[[#This Row],[78 (28JUN1985 15:00:00)-Water Temperature (C)]]*OO[[#This Row],[20]]</f>
        <v>0</v>
      </c>
      <c r="W540" s="10">
        <f>3/24000000*OO[[#This Row],[79 (28JUN1985 18:00:00)-Water Temperature (C)]]*OO[[#This Row],[21]]</f>
        <v>0</v>
      </c>
      <c r="X540" s="10">
        <f>3/24000000*OO[[#This Row],[80 (28JUN1985 21:00:00)-Water Temperature (C)]]*OO[[#This Row],[22]]</f>
        <v>0</v>
      </c>
      <c r="Y540" s="10">
        <f>3/24000000*OO[[#This Row],[81 (29JUN1985 00:00:00)-Water Temperature (C)]]*OO[[#This Row],[23]]</f>
        <v>0</v>
      </c>
      <c r="Z540" s="10">
        <f>3/24000000*OO[[#This Row],[82 (29JUN1985 03:00:00)-Water Temperature (C)]]*OO[[#This Row],[24]]</f>
        <v>0</v>
      </c>
      <c r="AA540" s="10">
        <f>3/24000000*OO[[#This Row],[83 (29JUN1985 06:00:00)-Water Temperature (C)]]*OO[[#This Row],[25]]</f>
        <v>0</v>
      </c>
      <c r="AB540" s="10">
        <f>3/24000000*OO[[#This Row],[84 (29JUN1985 09:00:00)-Water Temperature (C)]]*OO[[#This Row],[26]]</f>
        <v>0</v>
      </c>
      <c r="AC540" s="10">
        <f>3/24000000*OO[[#This Row],[85 (29JUN1985 12:00:00)-Water Temperature (C)]]*OO[[#This Row],[27]]</f>
        <v>0</v>
      </c>
      <c r="AD540" s="10">
        <f>3/24000000*OO[[#This Row],[86 (29JUN1985 15:00:00)-Water Temperature (C)]]*OO[[#This Row],[28]]</f>
        <v>0</v>
      </c>
      <c r="AE540" s="10">
        <f>3/24000000*OO[[#This Row],[88 (29JUN1985 21:00:00)-Water Temperature (C)]]*OO[[#This Row],[30]]</f>
        <v>0</v>
      </c>
      <c r="AF540" s="10">
        <f>3/24000000*OO[[#This Row],[88 (29JUN1985 21:00:00)-Water Temperature (C)]]*OO[[#This Row],[30]]</f>
        <v>0</v>
      </c>
      <c r="AG540" s="10">
        <f>3/24000000*OO[[#This Row],[89 (30JUN1985 00:00:00)-Water Temperature (C)]]*OO[[#This Row],[31]]</f>
        <v>0</v>
      </c>
      <c r="AH540" s="10">
        <f>3/24000000*OO[[#This Row],[90 (30JUN1985 03:00:00)-Water Temperature (C)]]*OO[[#This Row],[32]]</f>
        <v>0</v>
      </c>
      <c r="AI540" s="10">
        <f>3/24000000*OO[[#This Row],[91 (30JUN1985 06:00:00)-Water Temperature (C)]]*OO[[#This Row],[33]]</f>
        <v>0</v>
      </c>
      <c r="AJ540" s="10">
        <f>3/24000000*OO[[#This Row],[92 (30JUN1985 09:00:00)-Water Temperature (C)]]*OO[[#This Row],[34]]</f>
        <v>0</v>
      </c>
      <c r="AK540" s="10">
        <f>3/24000000*OO[[#This Row],[93 (30JUN1985 12:00:00)-Water Temperature (C)]]*OO[[#This Row],[35]]</f>
        <v>2.1272047796837498E-42</v>
      </c>
      <c r="AL540" s="10">
        <f>3/24000000*OO[[#This Row],[94 (30JUN1985 15:00:00)-Water Temperature (C)]]*OO[[#This Row],[36]]</f>
        <v>3.2563898380800001E-39</v>
      </c>
      <c r="AM540" s="10">
        <f>3/24000000*OO[[#This Row],[95 (30JUN1985 18:00:00)-Water Temperature (C)]]*OO[[#This Row],[37]]</f>
        <v>2.4535370721286251E-36</v>
      </c>
      <c r="AN540" s="10">
        <f>3/24000000*OO[[#This Row],[96 (30JUN1985 21:00:00)-Water Temperature (C)]]*OO[[#This Row],[38]]</f>
        <v>1.0024625997799999E-33</v>
      </c>
      <c r="AO540" s="10">
        <f>3/24000000*OO[[#This Row],[97 (01JUL1985 00:00:00)-Water Temperature (C)]]*OO[[#This Row],[39]]</f>
        <v>2.3971640329770001E-31</v>
      </c>
      <c r="AP540" s="10">
        <f>3/24000000*OO[[#This Row],[98 (01JUL1985 03:00:00)-Water Temperature (C)]]*OO[[#This Row],[40]]</f>
        <v>3.5608559627475E-29</v>
      </c>
      <c r="AQ540" s="10">
        <f>3/24000000*OO[[#This Row],[99 (01JUL1985 06:00:00)-Water Temperature (C)]]*OO[[#This Row],[41]]</f>
        <v>3.4785971379037494E-27</v>
      </c>
      <c r="AR540" s="10">
        <f>3/24000000*OO[[#This Row],[100 (01JUL1985 09:00:00)-Water Temperature (C)]]*OO[[#This Row],[42]]</f>
        <v>2.3451533155930001E-25</v>
      </c>
      <c r="AS540" s="10">
        <f>3/24000000*OO[[#This Row],[101 (01JUL1985 12:00:00)-Water Temperature (C)]]*OO[[#This Row],[43]]</f>
        <v>1.1226445303537499E-23</v>
      </c>
      <c r="AT540" s="10">
        <f>3/24000000*OO[[#This Row],[102 (01JUL1985 15:00:00)-Water Temperature (C)]]*OO[[#This Row],[44]]</f>
        <v>3.9361678480249997E-22</v>
      </c>
      <c r="AU540" s="10">
        <f>3/24000000*OO[[#This Row],[103 (01JUL1985 18:00:00)-Water Temperature (C)]]*OO[[#This Row],[45]]</f>
        <v>1.0408825351980001E-20</v>
      </c>
      <c r="AV540" s="10">
        <f>3/24000000*OO[[#This Row],[104 (01JUL1985 21:00:00)-Water Temperature (C)]]*OO[[#This Row],[46]]</f>
        <v>2.1331576923509998E-19</v>
      </c>
      <c r="AW540" s="10">
        <f>3/24000000*OO[[#This Row],[105 (02JUL1985 00:00:00)-Water Temperature (C)]]*OO[[#This Row],[47]]</f>
        <v>3.4645926435E-18</v>
      </c>
      <c r="AX540" s="10">
        <f>3/24000000*OO[[#This Row],[106 (02JUL1985 03:00:00)-Water Temperature (C)]]*OO[[#This Row],[48]]</f>
        <v>4.5460594179999988E-17</v>
      </c>
      <c r="AY540" s="10">
        <f>3/24000000*OO[[#This Row],[107 (02JUL1985 06:00:00)-Water Temperature (C)]]*OO[[#This Row],[49]]</f>
        <v>4.926798532875E-16</v>
      </c>
      <c r="AZ540" s="10">
        <f>3/24000000*OO[[#This Row],[108 (02JUL1985 09:00:00)-Water Temperature (C)]]*OO[[#This Row],[50]]</f>
        <v>4.4946892376799993E-15</v>
      </c>
      <c r="BA540" s="10">
        <f>3/24000000*OO[[#This Row],[109 (02JUL1985 12:00:00)-Water Temperature (C)]]*OO[[#This Row],[51]]</f>
        <v>3.4679080619750002E-14</v>
      </c>
      <c r="BB540" s="10">
        <f>3/24000000*OO[[#This Row],[110 (02JUL1985 15:00:00)-Water Temperature (C)]]*OO[[#This Row],[52]]</f>
        <v>2.2911189637728749E-13</v>
      </c>
      <c r="BC540" s="10">
        <f>3/24000000*OO[[#This Row],[111 (02JUL1985 18:00:00)-Water Temperature (C)]]*OO[[#This Row],[53]]</f>
        <v>1.3130917862906248E-12</v>
      </c>
      <c r="BD540" s="10">
        <f>3/24000000*OO[[#This Row],[112 (02JUL1985 21:00:00)-Water Temperature (C)]]*OO[[#This Row],[54]]</f>
        <v>6.5936802659324994E-12</v>
      </c>
      <c r="BE540" s="10">
        <f>3/24000000*OO[[#This Row],[113 (03JUL1985 00:00:00)-Water Temperature (C)]]*OO[[#This Row],[55]]</f>
        <v>2.9284989755574998E-11</v>
      </c>
      <c r="BF540" s="10">
        <f>3/24000000*OO[[#This Row],[114 (03JUL1985 03:00:00)-Water Temperature (C)]]*OO[[#This Row],[56]]</f>
        <v>1.1641735303931247E-10</v>
      </c>
      <c r="BG540" s="10">
        <f>3/24000000*OO[[#This Row],[115 (03JUL1985 06:00:00)-Water Temperature (C)]]*OO[[#This Row],[57]]</f>
        <v>4.18578939583875E-10</v>
      </c>
      <c r="BH540" s="10">
        <f>3/24000000*OO[[#This Row],[116 (03JUL1985 09:00:00)-Water Temperature (C)]]*OO[[#This Row],[58]]</f>
        <v>1.3780579498049997E-9</v>
      </c>
      <c r="BI540" s="10">
        <f>3/24000000*OO[[#This Row],[117 (03JUL1985 12:00:00)-Water Temperature (C)]]*OO[[#This Row],[59]]</f>
        <v>4.1677263353324997E-9</v>
      </c>
      <c r="BJ540" s="10">
        <f>3/24000000*OO[[#This Row],[118 (03JUL1985 15:00:00)-Water Temperature (C)]]*OO[[#This Row],[60]]</f>
        <v>1.162406982318125E-8</v>
      </c>
      <c r="BK540" s="10">
        <f>3/24000000*OO[[#This Row],[119 (03JUL1985 18:00:00)-Water Temperature (C)]]*OO[[#This Row],[61]]</f>
        <v>3.009188489625E-8</v>
      </c>
      <c r="BL540" s="10">
        <f>3/24000000*OO[[#This Row],[120 (03JUL1985 21:00:00)-Water Temperature (C)]]*OO[[#This Row],[62]]</f>
        <v>7.2511454729999992E-8</v>
      </c>
      <c r="BM540" s="10">
        <f>3/24000000*OO[[#This Row],[121 (04JUL1985 00:00:00)-Water Temperature (C)]]*OO[[#This Row],[63]]</f>
        <v>1.6370082540637498E-7</v>
      </c>
      <c r="BN540" s="10">
        <f>3/24000000*OO[[#This Row],[122 (04JUL1985 03:00:00)-Water Temperature (C)]]*OO[[#This Row],[64]]</f>
        <v>3.4880070080612496E-7</v>
      </c>
      <c r="BO540" s="10">
        <f>3/24000000*OO[[#This Row],[123 (04JUL1985 06:00:00)-Water Temperature (C)]]*OO[[#This Row],[65]]</f>
        <v>7.0567587303675002E-7</v>
      </c>
      <c r="BP540" s="10">
        <f>3/24000000*OO[[#This Row],[124 (04JUL1985 09:00:00)-Water Temperature (C)]]*OO[[#This Row],[66]]</f>
        <v>1.3645976859818751E-6</v>
      </c>
      <c r="BQ540" s="10">
        <f>3/24000000*OO[[#This Row],[125 (04JUL1985 12:00:00)-Water Temperature (C)]]*OO[[#This Row],[67]]</f>
        <v>2.5197267388479998E-6</v>
      </c>
      <c r="BR540" s="10">
        <f>3/24000000*OO[[#This Row],[126 (04JUL1985 15:00:00)-Water Temperature (C)]]*OO[[#This Row],[68]]</f>
        <v>4.4631919191562495E-6</v>
      </c>
      <c r="BS540" s="10">
        <f>3/24000000*OO[[#This Row],[127 (04JUL1985 18:00:00)-Water Temperature (C)]]*OO[[#This Row],[69]]</f>
        <v>7.5860195894349994E-6</v>
      </c>
      <c r="BT540" s="10">
        <f>3/24000000*OO[[#This Row],[128 (04JUL1985 21:00:00)-Water Temperature (C)]]*OO[[#This Row],[70]]</f>
        <v>1.242142612715E-5</v>
      </c>
      <c r="BU540" s="10">
        <f>3/24000000*OO[[#This Row],[129 (05JUL1985 00:00:00)-Water Temperature (C)]]*OO[[#This Row],[71]]</f>
        <v>1.967136029145E-5</v>
      </c>
      <c r="BV540" s="10">
        <f>3/24000000*OO[[#This Row],[130 (05JUL1985 03:00:00)-Water Temperature (C)]]*OO[[#This Row],[72]]</f>
        <v>3.0206635189349996E-5</v>
      </c>
      <c r="BW540" s="10">
        <f>3/24000000*OO[[#This Row],[131 (05JUL1985 06:00:00)-Water Temperature (C)]]*OO[[#This Row],[73]]</f>
        <v>4.5089809670099997E-5</v>
      </c>
      <c r="BX540" s="10">
        <f>3/24000000*OO[[#This Row],[132 (05JUL1985 09:00:00)-Water Temperature (C)]]*OO[[#This Row],[74]]</f>
        <v>6.5810348839262498E-5</v>
      </c>
      <c r="BY540" s="10">
        <f>3/24000000*OO[[#This Row],[133 (05JUL1985 12:00:00)-Water Temperature (C)]]*OO[[#This Row],[75]]</f>
        <v>9.3604576348049995E-5</v>
      </c>
      <c r="BZ540" s="10">
        <f>3/24000000*OO[[#This Row],[134 (05JUL1985 15:00:00)-Water Temperature (C)]]*OO[[#This Row],[76]]</f>
        <v>1.302726820295E-4</v>
      </c>
      <c r="CA540" s="10">
        <f>3/24000000*OO[[#This Row],[135 (05JUL1985 18:00:00)-Water Temperature (C)]]*OO[[#This Row],[77]]</f>
        <v>1.7758549087627497E-4</v>
      </c>
      <c r="CB540" s="10">
        <f>3/24000000*OO[[#This Row],[136 (05JUL1985 21:00:00)-Water Temperature (C)]]*OO[[#This Row],[78]]</f>
        <v>2.3700667866329998E-4</v>
      </c>
      <c r="CC540" s="10">
        <f>3/24000000*OO[[#This Row],[137 (06JUL1985 00:00:00)-Water Temperature (C)]]*OO[[#This Row],[79]]</f>
        <v>3.1003986437199994E-4</v>
      </c>
      <c r="CD540" s="10">
        <f>3/24000000*OO[[#This Row],[138 (06JUL1985 03:00:00)-Water Temperature (C)]]*OO[[#This Row],[80]]</f>
        <v>3.9880759037100007E-4</v>
      </c>
      <c r="CE540" s="10">
        <f>3/24000000*OO[[#This Row],[139 (06JUL1985 06:00:00)-Water Temperature (C)]]*OO[[#This Row],[81]]</f>
        <v>5.0619752945799991E-4</v>
      </c>
      <c r="CF540" s="10">
        <f>3/24000000*OO[[#This Row],[140 (06JUL1985 09:00:00)-Water Temperature (C)]]*OO[[#This Row],[82]]</f>
        <v>6.3722878011937501E-4</v>
      </c>
      <c r="CG540" s="10">
        <f>3/24000000*OO[[#This Row],[141 (06JUL1985 12:00:00)-Water Temperature (C)]]*OO[[#This Row],[83]]</f>
        <v>7.9131192816637498E-4</v>
      </c>
      <c r="CH540" s="10">
        <f>3/24000000*OO[[#This Row],[142 (06JUL1985 15:00:00)-Water Temperature (C)]]*OO[[#This Row],[84]]</f>
        <v>9.7040319278574993E-4</v>
      </c>
      <c r="CI540" s="10">
        <f>3/24000000*OO[[#This Row],[143 (06JUL1985 18:00:00)-Water Temperature (C)]]*OO[[#This Row],[85]]</f>
        <v>1.17708293852225E-3</v>
      </c>
      <c r="CJ540" s="10">
        <f>3/24000000*OO[[#This Row],[144 (06JUL1985 21:00:00)-Water Temperature (C)]]*OO[[#This Row],[86]]</f>
        <v>1.4075871892559998E-3</v>
      </c>
      <c r="CK540" s="10">
        <f>3/24000000*OO[[#This Row],[145 (07JUL1985 00:00:00)-Water Temperature (C)]]*OO[[#This Row],[87]]</f>
        <v>1.6603811497517499E-3</v>
      </c>
      <c r="CL540" s="10">
        <f>3/24000000*OO[[#This Row],[146 (07JUL1985 03:00:00)-Water Temperature (C)]]*OO[[#This Row],[88]]</f>
        <v>1.9411570209599998E-3</v>
      </c>
      <c r="CM540" s="10">
        <f>3/24000000*OO[[#This Row],[147 (07JUL1985 06:00:00)-Water Temperature (C)]]*OO[[#This Row],[89]]</f>
        <v>2.2525149645022499E-3</v>
      </c>
      <c r="CN540" s="10">
        <f>3/24000000*OO[[#This Row],[148 (07JUL1985 09:00:00)-Water Temperature (C)]]*OO[[#This Row],[90]]</f>
        <v>2.6071876722262499E-3</v>
      </c>
      <c r="CO540" s="10">
        <f>3/24000000*OO[[#This Row],[149 (07JUL1985 12:00:00)-Water Temperature (C)]]*OO[[#This Row],[91]]</f>
        <v>2.9985590577800004E-3</v>
      </c>
      <c r="CP540" s="10">
        <f>3/24000000*OO[[#This Row],[150 (07JUL1985 15:00:00)-Water Temperature (C)]]*OO[[#This Row],[92]]</f>
        <v>3.4215043723299999E-3</v>
      </c>
      <c r="CQ540" s="10">
        <f>3/24000000*OO[[#This Row],[151 (07JUL1985 18:00:00)-Water Temperature (C)]]*OO[[#This Row],[93]]</f>
        <v>3.8772721112624998E-3</v>
      </c>
      <c r="CR540" s="10">
        <f>3/24000000*OO[[#This Row],[152 (07JUL1985 21:00:00)-Water Temperature (C)]]*OO[[#This Row],[94]]</f>
        <v>4.3503064535699992E-3</v>
      </c>
      <c r="CS540" s="10">
        <f>3/24000000*OO[[#This Row],[153 (08JUL1985 00:00:00)-Water Temperature (C)]]*OO[[#This Row],[95]]</f>
        <v>4.8417895580399996E-3</v>
      </c>
      <c r="CT540" s="10">
        <f>3/24000000*OO[[#This Row],[154 (08JUL1985 03:00:00)-Water Temperature (C)]]*OO[[#This Row],[96]]</f>
        <v>5.3590670683375001E-3</v>
      </c>
      <c r="CU540" s="10">
        <f>3/24000000*OO[[#This Row],[155 (08JUL1985 06:00:00)-Water Temperature (C)]]*OO[[#This Row],[97]]</f>
        <v>5.9047158588562496E-3</v>
      </c>
      <c r="CV540" s="10">
        <f>3/24000000*OO[[#This Row],[156 (08JUL1985 09:00:00)-Water Temperature (C)]]*OO[[#This Row],[98]]</f>
        <v>6.4807125990075012E-3</v>
      </c>
      <c r="CW540" s="10">
        <f>3/24000000*OO[[#This Row],[157 (08JUL1985 12:00:00)-Water Temperature (C)]]*OO[[#This Row],[99]]</f>
        <v>7.103516507864999E-3</v>
      </c>
    </row>
    <row r="541" spans="1:101" x14ac:dyDescent="0.35">
      <c r="A541" t="s">
        <v>548</v>
      </c>
      <c r="B541">
        <v>735.21420000000001</v>
      </c>
      <c r="C541" s="10">
        <f>3/24*OO[[#This Row],[59 (26JUN1985 06:00:00)-Water Temperature (C)]]*OO[[#This Row],[1]]/SUM(OO[1])</f>
        <v>0</v>
      </c>
      <c r="D541" s="10">
        <f>3/24*OO[[#This Row],[60 (26JUN1985 09:00:00)-Water Temperature (C)]]*OO[[#This Row],[2]]/SUM(OO[2])</f>
        <v>0</v>
      </c>
      <c r="E541" s="10">
        <f>3/24*OO[[#This Row],[61 (26JUN1985 12:00:00)-Water Temperature (C)]]*OO[[#This Row],[3]]/SUM(OO[3])</f>
        <v>0</v>
      </c>
      <c r="F541" s="10">
        <f>3/24*OO[[#This Row],[62 (26JUN1985 15:00:00)-Water Temperature (C)]]*OO[[#This Row],[4]]/SUM(OO[4])</f>
        <v>0</v>
      </c>
      <c r="G541" s="10">
        <f>3/24*OO[[#This Row],[63 (26JUN1985 18:00:00)-Water Temperature (C)]]*OO[[#This Row],[5]]/SUM(OO[5])</f>
        <v>0</v>
      </c>
      <c r="H541" s="10">
        <f>3/24*OO[[#This Row],[64 (26JUN1985 21:00:00)-Water Temperature (C)]]*OO[[#This Row],[6]]/SUM(OO[6])</f>
        <v>0</v>
      </c>
      <c r="I541" s="10">
        <f>3/24*OO[[#This Row],[65 (27JUN1985 00:00:00)-Water Temperature (C)]]*OO[[#This Row],[7]]/SUM(OO[7])</f>
        <v>0</v>
      </c>
      <c r="J541" s="10">
        <f>3/24*OO[[#This Row],[66 (27JUN1985 03:00:00)-Water Temperature (C)]]*OO[[#This Row],[8]]/SUM(OO[8])</f>
        <v>0</v>
      </c>
      <c r="K541" s="10">
        <f>3/24*OO[[#This Row],[67 (27JUN1985 06:00:00)-Water Temperature (C)]]*OO[[#This Row],[9]]/SUM(OO[9])</f>
        <v>0</v>
      </c>
      <c r="L541" s="10">
        <f>3/24*OO[[#This Row],[68 (27JUN1985 09:00:00)-Water Temperature (C)]]*OO[[#This Row],[10]]/SUM(OO[10])</f>
        <v>0</v>
      </c>
      <c r="M541" s="10">
        <f>3/24*OO[[#This Row],[69 (27JUN1985 12:00:00)-Water Temperature (C)]]*OO[[#This Row],[11]]/SUM(OO[11])</f>
        <v>0</v>
      </c>
      <c r="N541" s="10">
        <f>3/24*OO[[#This Row],[70 (27JUN1985 15:00:00)-Water Temperature (C)]]*OO[[#This Row],[12]]/SUM(OO[12])</f>
        <v>0</v>
      </c>
      <c r="O541" s="10">
        <f>3/24*OO[[#This Row],[71 (27JUN1985 18:00:00)-Water Temperature (C)]]*OO[[#This Row],[13]]/SUM(OO[13])</f>
        <v>0</v>
      </c>
      <c r="P541" s="10">
        <f>3/24*OO[[#This Row],[72 (27JUN1985 21:00:00)-Water Temperature (C)]]*OO[[#This Row],[14]]/SUM(OO[14])</f>
        <v>0</v>
      </c>
      <c r="Q541" s="10">
        <f>3/24*OO[[#This Row],[73 (28JUN1985 00:00:00)-Water Temperature (C)]]*OO[[#This Row],[15]]/SUM(OO[15])</f>
        <v>0</v>
      </c>
      <c r="R541" s="10">
        <f>3/24*OO[[#This Row],[74 (28JUN1985 03:00:00)-Water Temperature (C)]]*OO[[#This Row],[16]]/SUM(OO[16])</f>
        <v>0</v>
      </c>
      <c r="S541" s="10">
        <f>3/24*OO[[#This Row],[75 (28JUN1985 06:00:00)-Water Temperature (C)]]*OO[[#This Row],[17]]/SUM(OO[17])</f>
        <v>0</v>
      </c>
      <c r="T541" s="10">
        <f>3/24*OO[[#This Row],[76 (28JUN1985 09:00:00)-Water Temperature (C)]]*OO[[#This Row],[18]]/SUM(OO[18])</f>
        <v>0</v>
      </c>
      <c r="U541" s="10">
        <f>3/24*OO[[#This Row],[77 (28JUN1985 12:00:00)-Water Temperature (C)]]*OO[[#This Row],[19]]/SUM(OO[19])</f>
        <v>0</v>
      </c>
      <c r="V541" s="10">
        <f>3/24000000*OO[[#This Row],[78 (28JUN1985 15:00:00)-Water Temperature (C)]]*OO[[#This Row],[20]]</f>
        <v>0</v>
      </c>
      <c r="W541" s="10">
        <f>3/24000000*OO[[#This Row],[79 (28JUN1985 18:00:00)-Water Temperature (C)]]*OO[[#This Row],[21]]</f>
        <v>0</v>
      </c>
      <c r="X541" s="10">
        <f>3/24000000*OO[[#This Row],[80 (28JUN1985 21:00:00)-Water Temperature (C)]]*OO[[#This Row],[22]]</f>
        <v>0</v>
      </c>
      <c r="Y541" s="10">
        <f>3/24000000*OO[[#This Row],[81 (29JUN1985 00:00:00)-Water Temperature (C)]]*OO[[#This Row],[23]]</f>
        <v>0</v>
      </c>
      <c r="Z541" s="10">
        <f>3/24000000*OO[[#This Row],[82 (29JUN1985 03:00:00)-Water Temperature (C)]]*OO[[#This Row],[24]]</f>
        <v>0</v>
      </c>
      <c r="AA541" s="10">
        <f>3/24000000*OO[[#This Row],[83 (29JUN1985 06:00:00)-Water Temperature (C)]]*OO[[#This Row],[25]]</f>
        <v>0</v>
      </c>
      <c r="AB541" s="10">
        <f>3/24000000*OO[[#This Row],[84 (29JUN1985 09:00:00)-Water Temperature (C)]]*OO[[#This Row],[26]]</f>
        <v>0</v>
      </c>
      <c r="AC541" s="10">
        <f>3/24000000*OO[[#This Row],[85 (29JUN1985 12:00:00)-Water Temperature (C)]]*OO[[#This Row],[27]]</f>
        <v>0</v>
      </c>
      <c r="AD541" s="10">
        <f>3/24000000*OO[[#This Row],[86 (29JUN1985 15:00:00)-Water Temperature (C)]]*OO[[#This Row],[28]]</f>
        <v>0</v>
      </c>
      <c r="AE541" s="10">
        <f>3/24000000*OO[[#This Row],[88 (29JUN1985 21:00:00)-Water Temperature (C)]]*OO[[#This Row],[30]]</f>
        <v>0</v>
      </c>
      <c r="AF541" s="10">
        <f>3/24000000*OO[[#This Row],[88 (29JUN1985 21:00:00)-Water Temperature (C)]]*OO[[#This Row],[30]]</f>
        <v>0</v>
      </c>
      <c r="AG541" s="10">
        <f>3/24000000*OO[[#This Row],[89 (30JUN1985 00:00:00)-Water Temperature (C)]]*OO[[#This Row],[31]]</f>
        <v>0</v>
      </c>
      <c r="AH541" s="10">
        <f>3/24000000*OO[[#This Row],[90 (30JUN1985 03:00:00)-Water Temperature (C)]]*OO[[#This Row],[32]]</f>
        <v>0</v>
      </c>
      <c r="AI541" s="10">
        <f>3/24000000*OO[[#This Row],[91 (30JUN1985 06:00:00)-Water Temperature (C)]]*OO[[#This Row],[33]]</f>
        <v>0</v>
      </c>
      <c r="AJ541" s="10">
        <f>3/24000000*OO[[#This Row],[92 (30JUN1985 09:00:00)-Water Temperature (C)]]*OO[[#This Row],[34]]</f>
        <v>0</v>
      </c>
      <c r="AK541" s="10">
        <f>3/24000000*OO[[#This Row],[93 (30JUN1985 12:00:00)-Water Temperature (C)]]*OO[[#This Row],[35]]</f>
        <v>5.8446490207499993E-43</v>
      </c>
      <c r="AL541" s="10">
        <f>3/24000000*OO[[#This Row],[94 (30JUN1985 15:00:00)-Water Temperature (C)]]*OO[[#This Row],[36]]</f>
        <v>9.5882454717549994E-40</v>
      </c>
      <c r="AM541" s="10">
        <f>3/24000000*OO[[#This Row],[95 (30JUN1985 18:00:00)-Water Temperature (C)]]*OO[[#This Row],[37]]</f>
        <v>7.6975940594174995E-37</v>
      </c>
      <c r="AN541" s="10">
        <f>3/24000000*OO[[#This Row],[96 (30JUN1985 21:00:00)-Water Temperature (C)]]*OO[[#This Row],[38]]</f>
        <v>3.3348323045449999E-34</v>
      </c>
      <c r="AO541" s="10">
        <f>3/24000000*OO[[#This Row],[97 (01JUL1985 00:00:00)-Water Temperature (C)]]*OO[[#This Row],[39]]</f>
        <v>8.4212658283974984E-32</v>
      </c>
      <c r="AP541" s="10">
        <f>3/24000000*OO[[#This Row],[98 (01JUL1985 03:00:00)-Water Temperature (C)]]*OO[[#This Row],[40]]</f>
        <v>1.3163347445926248E-29</v>
      </c>
      <c r="AQ541" s="10">
        <f>3/24000000*OO[[#This Row],[99 (01JUL1985 06:00:00)-Water Temperature (C)]]*OO[[#This Row],[41]]</f>
        <v>1.3493469072321249E-27</v>
      </c>
      <c r="AR541" s="10">
        <f>3/24000000*OO[[#This Row],[100 (01JUL1985 09:00:00)-Water Temperature (C)]]*OO[[#This Row],[42]]</f>
        <v>9.5128415768624998E-26</v>
      </c>
      <c r="AS541" s="10">
        <f>3/24000000*OO[[#This Row],[101 (01JUL1985 12:00:00)-Water Temperature (C)]]*OO[[#This Row],[43]]</f>
        <v>4.7486063090812493E-24</v>
      </c>
      <c r="AT541" s="10">
        <f>3/24000000*OO[[#This Row],[102 (01JUL1985 15:00:00)-Water Temperature (C)]]*OO[[#This Row],[44]]</f>
        <v>1.7319065719850002E-22</v>
      </c>
      <c r="AU541" s="10">
        <f>3/24000000*OO[[#This Row],[103 (01JUL1985 18:00:00)-Water Temperature (C)]]*OO[[#This Row],[45]]</f>
        <v>4.7545313262624986E-21</v>
      </c>
      <c r="AV541" s="10">
        <f>3/24000000*OO[[#This Row],[104 (01JUL1985 21:00:00)-Water Temperature (C)]]*OO[[#This Row],[46]]</f>
        <v>1.0096784331418748E-19</v>
      </c>
      <c r="AW541" s="10">
        <f>3/24000000*OO[[#This Row],[105 (02JUL1985 00:00:00)-Water Temperature (C)]]*OO[[#This Row],[47]]</f>
        <v>1.6961116372727498E-18</v>
      </c>
      <c r="AX541" s="10">
        <f>3/24000000*OO[[#This Row],[106 (02JUL1985 03:00:00)-Water Temperature (C)]]*OO[[#This Row],[48]]</f>
        <v>2.2978267766024996E-17</v>
      </c>
      <c r="AY541" s="10">
        <f>3/24000000*OO[[#This Row],[107 (02JUL1985 06:00:00)-Water Temperature (C)]]*OO[[#This Row],[49]]</f>
        <v>2.5682984277637501E-16</v>
      </c>
      <c r="AZ541" s="10">
        <f>3/24000000*OO[[#This Row],[108 (02JUL1985 09:00:00)-Water Temperature (C)]]*OO[[#This Row],[50]]</f>
        <v>2.41121575089525E-15</v>
      </c>
      <c r="BA541" s="10">
        <f>3/24000000*OO[[#This Row],[109 (02JUL1985 12:00:00)-Water Temperature (C)]]*OO[[#This Row],[51]]</f>
        <v>1.9092300090849999E-14</v>
      </c>
      <c r="BB541" s="10">
        <f>3/24000000*OO[[#This Row],[110 (02JUL1985 15:00:00)-Water Temperature (C)]]*OO[[#This Row],[52]]</f>
        <v>1.2928217451076248E-13</v>
      </c>
      <c r="BC541" s="10">
        <f>3/24000000*OO[[#This Row],[111 (02JUL1985 18:00:00)-Water Temperature (C)]]*OO[[#This Row],[53]]</f>
        <v>7.5872464625099995E-13</v>
      </c>
      <c r="BD541" s="10">
        <f>3/24000000*OO[[#This Row],[112 (02JUL1985 21:00:00)-Water Temperature (C)]]*OO[[#This Row],[54]]</f>
        <v>3.8973539969000001E-12</v>
      </c>
      <c r="BE541" s="10">
        <f>3/24000000*OO[[#This Row],[113 (03JUL1985 00:00:00)-Water Temperature (C)]]*OO[[#This Row],[55]]</f>
        <v>1.7685666360407496E-11</v>
      </c>
      <c r="BF541" s="10">
        <f>3/24000000*OO[[#This Row],[114 (03JUL1985 03:00:00)-Water Temperature (C)]]*OO[[#This Row],[56]]</f>
        <v>7.1750554709487501E-11</v>
      </c>
      <c r="BG541" s="10">
        <f>3/24000000*OO[[#This Row],[115 (03JUL1985 06:00:00)-Water Temperature (C)]]*OO[[#This Row],[57]]</f>
        <v>2.6304359169474999E-10</v>
      </c>
      <c r="BH541" s="10">
        <f>3/24000000*OO[[#This Row],[116 (03JUL1985 09:00:00)-Water Temperature (C)]]*OO[[#This Row],[58]]</f>
        <v>8.8206947873549985E-10</v>
      </c>
      <c r="BI541" s="10">
        <f>3/24000000*OO[[#This Row],[117 (03JUL1985 12:00:00)-Water Temperature (C)]]*OO[[#This Row],[59]]</f>
        <v>2.7147287311375E-9</v>
      </c>
      <c r="BJ541" s="10">
        <f>3/24000000*OO[[#This Row],[118 (03JUL1985 15:00:00)-Water Temperature (C)]]*OO[[#This Row],[60]]</f>
        <v>7.6987042494999999E-9</v>
      </c>
      <c r="BK541" s="10">
        <f>3/24000000*OO[[#This Row],[119 (03JUL1985 18:00:00)-Water Temperature (C)]]*OO[[#This Row],[61]]</f>
        <v>2.0249640394357497E-8</v>
      </c>
      <c r="BL541" s="10">
        <f>3/24000000*OO[[#This Row],[120 (03JUL1985 21:00:00)-Water Temperature (C)]]*OO[[#This Row],[62]]</f>
        <v>4.9543549794249998E-8</v>
      </c>
      <c r="BM541" s="10">
        <f>3/24000000*OO[[#This Row],[121 (04JUL1985 00:00:00)-Water Temperature (C)]]*OO[[#This Row],[63]]</f>
        <v>1.1347949620544998E-7</v>
      </c>
      <c r="BN541" s="10">
        <f>3/24000000*OO[[#This Row],[122 (04JUL1985 03:00:00)-Water Temperature (C)]]*OO[[#This Row],[64]]</f>
        <v>2.4514021485993746E-7</v>
      </c>
      <c r="BO541" s="10">
        <f>3/24000000*OO[[#This Row],[123 (04JUL1985 06:00:00)-Water Temperature (C)]]*OO[[#This Row],[65]]</f>
        <v>5.0252098951749993E-7</v>
      </c>
      <c r="BP541" s="10">
        <f>3/24000000*OO[[#This Row],[124 (04JUL1985 09:00:00)-Water Temperature (C)]]*OO[[#This Row],[66]]</f>
        <v>9.8392691684437499E-7</v>
      </c>
      <c r="BQ541" s="10">
        <f>3/24000000*OO[[#This Row],[125 (04JUL1985 12:00:00)-Water Temperature (C)]]*OO[[#This Row],[67]]</f>
        <v>1.8385683798614997E-6</v>
      </c>
      <c r="BR541" s="10">
        <f>3/24000000*OO[[#This Row],[126 (04JUL1985 15:00:00)-Water Temperature (C)]]*OO[[#This Row],[68]]</f>
        <v>3.2937049903787499E-6</v>
      </c>
      <c r="BS541" s="10">
        <f>3/24000000*OO[[#This Row],[127 (04JUL1985 18:00:00)-Water Temperature (C)]]*OO[[#This Row],[69]]</f>
        <v>5.65923147538E-6</v>
      </c>
      <c r="BT541" s="10">
        <f>3/24000000*OO[[#This Row],[128 (04JUL1985 21:00:00)-Water Temperature (C)]]*OO[[#This Row],[70]]</f>
        <v>9.3628799236874984E-6</v>
      </c>
      <c r="BU541" s="10">
        <f>3/24000000*OO[[#This Row],[129 (05JUL1985 00:00:00)-Water Temperature (C)]]*OO[[#This Row],[71]]</f>
        <v>1.4974783337019998E-5</v>
      </c>
      <c r="BV541" s="10">
        <f>3/24000000*OO[[#This Row],[130 (05JUL1985 03:00:00)-Water Temperature (C)]]*OO[[#This Row],[72]]</f>
        <v>2.3212318251635E-5</v>
      </c>
      <c r="BW541" s="10">
        <f>3/24000000*OO[[#This Row],[131 (05JUL1985 06:00:00)-Water Temperature (C)]]*OO[[#This Row],[73]]</f>
        <v>3.4961928102224996E-5</v>
      </c>
      <c r="BX541" s="10">
        <f>3/24000000*OO[[#This Row],[132 (05JUL1985 09:00:00)-Water Temperature (C)]]*OO[[#This Row],[74]]</f>
        <v>5.1466278059999998E-5</v>
      </c>
      <c r="BY541" s="10">
        <f>3/24000000*OO[[#This Row],[133 (05JUL1985 12:00:00)-Water Temperature (C)]]*OO[[#This Row],[75]]</f>
        <v>7.380851379772501E-5</v>
      </c>
      <c r="BZ541" s="10">
        <f>3/24000000*OO[[#This Row],[134 (05JUL1985 15:00:00)-Water Temperature (C)]]*OO[[#This Row],[76]]</f>
        <v>1.03531387332175E-4</v>
      </c>
      <c r="CA541" s="10">
        <f>3/24000000*OO[[#This Row],[135 (05JUL1985 18:00:00)-Water Temperature (C)]]*OO[[#This Row],[77]]</f>
        <v>1.4219702695251251E-4</v>
      </c>
      <c r="CB541" s="10">
        <f>3/24000000*OO[[#This Row],[136 (05JUL1985 21:00:00)-Water Temperature (C)]]*OO[[#This Row],[78]]</f>
        <v>1.9115255962095002E-4</v>
      </c>
      <c r="CC541" s="10">
        <f>3/24000000*OO[[#This Row],[137 (06JUL1985 00:00:00)-Water Temperature (C)]]*OO[[#This Row],[79]]</f>
        <v>2.5179108815984999E-4</v>
      </c>
      <c r="CD541" s="10">
        <f>3/24000000*OO[[#This Row],[138 (06JUL1985 03:00:00)-Water Temperature (C)]]*OO[[#This Row],[80]]</f>
        <v>3.2603180185874998E-4</v>
      </c>
      <c r="CE541" s="10">
        <f>3/24000000*OO[[#This Row],[139 (06JUL1985 06:00:00)-Water Temperature (C)]]*OO[[#This Row],[81]]</f>
        <v>4.1644533905449996E-4</v>
      </c>
      <c r="CF541" s="10">
        <f>3/24000000*OO[[#This Row],[140 (06JUL1985 09:00:00)-Water Temperature (C)]]*OO[[#This Row],[82]]</f>
        <v>5.2741605153474994E-4</v>
      </c>
      <c r="CG541" s="10">
        <f>3/24000000*OO[[#This Row],[141 (06JUL1985 12:00:00)-Water Temperature (C)]]*OO[[#This Row],[83]]</f>
        <v>6.587808960465E-4</v>
      </c>
      <c r="CH541" s="10">
        <f>3/24000000*OO[[#This Row],[142 (06JUL1985 15:00:00)-Water Temperature (C)]]*OO[[#This Row],[84]]</f>
        <v>8.123913741431251E-4</v>
      </c>
      <c r="CI541" s="10">
        <f>3/24000000*OO[[#This Row],[143 (06JUL1985 18:00:00)-Water Temperature (C)]]*OO[[#This Row],[85]]</f>
        <v>9.9072673010537496E-4</v>
      </c>
      <c r="CJ541" s="10">
        <f>3/24000000*OO[[#This Row],[144 (06JUL1985 21:00:00)-Water Temperature (C)]]*OO[[#This Row],[86]]</f>
        <v>1.19094046362E-3</v>
      </c>
      <c r="CK541" s="10">
        <f>3/24000000*OO[[#This Row],[145 (07JUL1985 00:00:00)-Water Temperature (C)]]*OO[[#This Row],[87]]</f>
        <v>1.4118485282335E-3</v>
      </c>
      <c r="CL541" s="10">
        <f>3/24000000*OO[[#This Row],[146 (07JUL1985 03:00:00)-Water Temperature (C)]]*OO[[#This Row],[88]]</f>
        <v>1.6585148018342501E-3</v>
      </c>
      <c r="CM541" s="10">
        <f>3/24000000*OO[[#This Row],[147 (07JUL1985 06:00:00)-Water Temperature (C)]]*OO[[#This Row],[89]]</f>
        <v>1.9333895914335002E-3</v>
      </c>
      <c r="CN541" s="10">
        <f>3/24000000*OO[[#This Row],[148 (07JUL1985 09:00:00)-Water Temperature (C)]]*OO[[#This Row],[90]]</f>
        <v>2.2476685207689995E-3</v>
      </c>
      <c r="CO541" s="10">
        <f>3/24000000*OO[[#This Row],[149 (07JUL1985 12:00:00)-Water Temperature (C)]]*OO[[#This Row],[91]]</f>
        <v>2.5960852305760003E-3</v>
      </c>
      <c r="CP541" s="10">
        <f>3/24000000*OO[[#This Row],[150 (07JUL1985 15:00:00)-Water Temperature (C)]]*OO[[#This Row],[92]]</f>
        <v>2.9744753160324995E-3</v>
      </c>
      <c r="CQ541" s="10">
        <f>3/24000000*OO[[#This Row],[151 (07JUL1985 18:00:00)-Water Temperature (C)]]*OO[[#This Row],[93]]</f>
        <v>3.3841118170612498E-3</v>
      </c>
      <c r="CR541" s="10">
        <f>3/24000000*OO[[#This Row],[152 (07JUL1985 21:00:00)-Water Temperature (C)]]*OO[[#This Row],[94]]</f>
        <v>3.81173825538E-3</v>
      </c>
      <c r="CS541" s="10">
        <f>3/24000000*OO[[#This Row],[153 (08JUL1985 00:00:00)-Water Temperature (C)]]*OO[[#This Row],[95]]</f>
        <v>4.2581285708437498E-3</v>
      </c>
      <c r="CT541" s="10">
        <f>3/24000000*OO[[#This Row],[154 (08JUL1985 03:00:00)-Water Temperature (C)]]*OO[[#This Row],[96]]</f>
        <v>4.7299372213199997E-3</v>
      </c>
      <c r="CU541" s="10">
        <f>3/24000000*OO[[#This Row],[155 (08JUL1985 06:00:00)-Water Temperature (C)]]*OO[[#This Row],[97]]</f>
        <v>5.2294964786324992E-3</v>
      </c>
      <c r="CV541" s="10">
        <f>3/24000000*OO[[#This Row],[156 (08JUL1985 09:00:00)-Water Temperature (C)]]*OO[[#This Row],[98]]</f>
        <v>5.7587254069125004E-3</v>
      </c>
      <c r="CW541" s="10">
        <f>3/24000000*OO[[#This Row],[157 (08JUL1985 12:00:00)-Water Temperature (C)]]*OO[[#This Row],[99]]</f>
        <v>6.3323539505812498E-3</v>
      </c>
    </row>
    <row r="542" spans="1:101" x14ac:dyDescent="0.35">
      <c r="A542" t="s">
        <v>549</v>
      </c>
      <c r="B542">
        <v>2879.0520000000001</v>
      </c>
      <c r="C542" s="10">
        <f>3/24*OO[[#This Row],[59 (26JUN1985 06:00:00)-Water Temperature (C)]]*OO[[#This Row],[1]]/SUM(OO[1])</f>
        <v>0</v>
      </c>
      <c r="D542" s="10">
        <f>3/24*OO[[#This Row],[60 (26JUN1985 09:00:00)-Water Temperature (C)]]*OO[[#This Row],[2]]/SUM(OO[2])</f>
        <v>0</v>
      </c>
      <c r="E542" s="10">
        <f>3/24*OO[[#This Row],[61 (26JUN1985 12:00:00)-Water Temperature (C)]]*OO[[#This Row],[3]]/SUM(OO[3])</f>
        <v>0</v>
      </c>
      <c r="F542" s="10">
        <f>3/24*OO[[#This Row],[62 (26JUN1985 15:00:00)-Water Temperature (C)]]*OO[[#This Row],[4]]/SUM(OO[4])</f>
        <v>0</v>
      </c>
      <c r="G542" s="10">
        <f>3/24*OO[[#This Row],[63 (26JUN1985 18:00:00)-Water Temperature (C)]]*OO[[#This Row],[5]]/SUM(OO[5])</f>
        <v>0</v>
      </c>
      <c r="H542" s="10">
        <f>3/24*OO[[#This Row],[64 (26JUN1985 21:00:00)-Water Temperature (C)]]*OO[[#This Row],[6]]/SUM(OO[6])</f>
        <v>0</v>
      </c>
      <c r="I542" s="10">
        <f>3/24*OO[[#This Row],[65 (27JUN1985 00:00:00)-Water Temperature (C)]]*OO[[#This Row],[7]]/SUM(OO[7])</f>
        <v>0</v>
      </c>
      <c r="J542" s="10">
        <f>3/24*OO[[#This Row],[66 (27JUN1985 03:00:00)-Water Temperature (C)]]*OO[[#This Row],[8]]/SUM(OO[8])</f>
        <v>0</v>
      </c>
      <c r="K542" s="10">
        <f>3/24*OO[[#This Row],[67 (27JUN1985 06:00:00)-Water Temperature (C)]]*OO[[#This Row],[9]]/SUM(OO[9])</f>
        <v>0</v>
      </c>
      <c r="L542" s="10">
        <f>3/24*OO[[#This Row],[68 (27JUN1985 09:00:00)-Water Temperature (C)]]*OO[[#This Row],[10]]/SUM(OO[10])</f>
        <v>0</v>
      </c>
      <c r="M542" s="10">
        <f>3/24*OO[[#This Row],[69 (27JUN1985 12:00:00)-Water Temperature (C)]]*OO[[#This Row],[11]]/SUM(OO[11])</f>
        <v>0</v>
      </c>
      <c r="N542" s="10">
        <f>3/24*OO[[#This Row],[70 (27JUN1985 15:00:00)-Water Temperature (C)]]*OO[[#This Row],[12]]/SUM(OO[12])</f>
        <v>0</v>
      </c>
      <c r="O542" s="10">
        <f>3/24*OO[[#This Row],[71 (27JUN1985 18:00:00)-Water Temperature (C)]]*OO[[#This Row],[13]]/SUM(OO[13])</f>
        <v>0</v>
      </c>
      <c r="P542" s="10">
        <f>3/24*OO[[#This Row],[72 (27JUN1985 21:00:00)-Water Temperature (C)]]*OO[[#This Row],[14]]/SUM(OO[14])</f>
        <v>0</v>
      </c>
      <c r="Q542" s="10">
        <f>3/24*OO[[#This Row],[73 (28JUN1985 00:00:00)-Water Temperature (C)]]*OO[[#This Row],[15]]/SUM(OO[15])</f>
        <v>0</v>
      </c>
      <c r="R542" s="10">
        <f>3/24*OO[[#This Row],[74 (28JUN1985 03:00:00)-Water Temperature (C)]]*OO[[#This Row],[16]]/SUM(OO[16])</f>
        <v>0</v>
      </c>
      <c r="S542" s="10">
        <f>3/24*OO[[#This Row],[75 (28JUN1985 06:00:00)-Water Temperature (C)]]*OO[[#This Row],[17]]/SUM(OO[17])</f>
        <v>0</v>
      </c>
      <c r="T542" s="10">
        <f>3/24*OO[[#This Row],[76 (28JUN1985 09:00:00)-Water Temperature (C)]]*OO[[#This Row],[18]]/SUM(OO[18])</f>
        <v>0</v>
      </c>
      <c r="U542" s="10">
        <f>3/24*OO[[#This Row],[77 (28JUN1985 12:00:00)-Water Temperature (C)]]*OO[[#This Row],[19]]/SUM(OO[19])</f>
        <v>0</v>
      </c>
      <c r="V542" s="10">
        <f>3/24000000*OO[[#This Row],[78 (28JUN1985 15:00:00)-Water Temperature (C)]]*OO[[#This Row],[20]]</f>
        <v>0</v>
      </c>
      <c r="W542" s="10">
        <f>3/24000000*OO[[#This Row],[79 (28JUN1985 18:00:00)-Water Temperature (C)]]*OO[[#This Row],[21]]</f>
        <v>0</v>
      </c>
      <c r="X542" s="10">
        <f>3/24000000*OO[[#This Row],[80 (28JUN1985 21:00:00)-Water Temperature (C)]]*OO[[#This Row],[22]]</f>
        <v>0</v>
      </c>
      <c r="Y542" s="10">
        <f>3/24000000*OO[[#This Row],[81 (29JUN1985 00:00:00)-Water Temperature (C)]]*OO[[#This Row],[23]]</f>
        <v>0</v>
      </c>
      <c r="Z542" s="10">
        <f>3/24000000*OO[[#This Row],[82 (29JUN1985 03:00:00)-Water Temperature (C)]]*OO[[#This Row],[24]]</f>
        <v>0</v>
      </c>
      <c r="AA542" s="10">
        <f>3/24000000*OO[[#This Row],[83 (29JUN1985 06:00:00)-Water Temperature (C)]]*OO[[#This Row],[25]]</f>
        <v>0</v>
      </c>
      <c r="AB542" s="10">
        <f>3/24000000*OO[[#This Row],[84 (29JUN1985 09:00:00)-Water Temperature (C)]]*OO[[#This Row],[26]]</f>
        <v>0</v>
      </c>
      <c r="AC542" s="10">
        <f>3/24000000*OO[[#This Row],[85 (29JUN1985 12:00:00)-Water Temperature (C)]]*OO[[#This Row],[27]]</f>
        <v>0</v>
      </c>
      <c r="AD542" s="10">
        <f>3/24000000*OO[[#This Row],[86 (29JUN1985 15:00:00)-Water Temperature (C)]]*OO[[#This Row],[28]]</f>
        <v>0</v>
      </c>
      <c r="AE542" s="10">
        <f>3/24000000*OO[[#This Row],[88 (29JUN1985 21:00:00)-Water Temperature (C)]]*OO[[#This Row],[30]]</f>
        <v>0</v>
      </c>
      <c r="AF542" s="10">
        <f>3/24000000*OO[[#This Row],[88 (29JUN1985 21:00:00)-Water Temperature (C)]]*OO[[#This Row],[30]]</f>
        <v>0</v>
      </c>
      <c r="AG542" s="10">
        <f>3/24000000*OO[[#This Row],[89 (30JUN1985 00:00:00)-Water Temperature (C)]]*OO[[#This Row],[31]]</f>
        <v>0</v>
      </c>
      <c r="AH542" s="10">
        <f>3/24000000*OO[[#This Row],[90 (30JUN1985 03:00:00)-Water Temperature (C)]]*OO[[#This Row],[32]]</f>
        <v>0</v>
      </c>
      <c r="AI542" s="10">
        <f>3/24000000*OO[[#This Row],[91 (30JUN1985 06:00:00)-Water Temperature (C)]]*OO[[#This Row],[33]]</f>
        <v>0</v>
      </c>
      <c r="AJ542" s="10">
        <f>3/24000000*OO[[#This Row],[92 (30JUN1985 09:00:00)-Water Temperature (C)]]*OO[[#This Row],[34]]</f>
        <v>0</v>
      </c>
      <c r="AK542" s="10">
        <f>3/24000000*OO[[#This Row],[93 (30JUN1985 12:00:00)-Water Temperature (C)]]*OO[[#This Row],[35]]</f>
        <v>5.1947022658524991E-43</v>
      </c>
      <c r="AL542" s="10">
        <f>3/24000000*OO[[#This Row],[94 (30JUN1985 15:00:00)-Water Temperature (C)]]*OO[[#This Row],[36]]</f>
        <v>8.6660138762299988E-40</v>
      </c>
      <c r="AM542" s="10">
        <f>3/24000000*OO[[#This Row],[95 (30JUN1985 18:00:00)-Water Temperature (C)]]*OO[[#This Row],[37]]</f>
        <v>7.0746932834462491E-37</v>
      </c>
      <c r="AN542" s="10">
        <f>3/24000000*OO[[#This Row],[96 (30JUN1985 21:00:00)-Water Temperature (C)]]*OO[[#This Row],[38]]</f>
        <v>3.1173955883400002E-34</v>
      </c>
      <c r="AO542" s="10">
        <f>3/24000000*OO[[#This Row],[97 (01JUL1985 00:00:00)-Water Temperature (C)]]*OO[[#This Row],[39]]</f>
        <v>8.013116863237499E-32</v>
      </c>
      <c r="AP542" s="10">
        <f>3/24000000*OO[[#This Row],[98 (01JUL1985 03:00:00)-Water Temperature (C)]]*OO[[#This Row],[40]]</f>
        <v>1.2761224667437497E-29</v>
      </c>
      <c r="AQ542" s="10">
        <f>3/24000000*OO[[#This Row],[99 (01JUL1985 06:00:00)-Water Temperature (C)]]*OO[[#This Row],[41]]</f>
        <v>1.3318238413552497E-27</v>
      </c>
      <c r="AR542" s="10">
        <f>3/24000000*OO[[#This Row],[100 (01JUL1985 09:00:00)-Water Temperature (C)]]*OO[[#This Row],[42]]</f>
        <v>9.57482976904E-26</v>
      </c>
      <c r="AS542" s="10">
        <f>3/24000000*OO[[#This Row],[101 (01JUL1985 12:00:00)-Water Temperature (C)]]*OO[[#This Row],[43]]</f>
        <v>4.8800837306562499E-24</v>
      </c>
      <c r="AT542" s="10">
        <f>3/24000000*OO[[#This Row],[102 (01JUL1985 15:00:00)-Water Temperature (C)]]*OO[[#This Row],[44]]</f>
        <v>1.818655196075125E-22</v>
      </c>
      <c r="AU542" s="10">
        <f>3/24000000*OO[[#This Row],[103 (01JUL1985 18:00:00)-Water Temperature (C)]]*OO[[#This Row],[45]]</f>
        <v>5.1004607888987505E-21</v>
      </c>
      <c r="AV542" s="10">
        <f>3/24000000*OO[[#This Row],[104 (01JUL1985 21:00:00)-Water Temperature (C)]]*OO[[#This Row],[46]]</f>
        <v>1.1065248350374998E-19</v>
      </c>
      <c r="AW542" s="10">
        <f>3/24000000*OO[[#This Row],[105 (02JUL1985 00:00:00)-Water Temperature (C)]]*OO[[#This Row],[47]]</f>
        <v>1.9001047800187497E-18</v>
      </c>
      <c r="AX542" s="10">
        <f>3/24000000*OO[[#This Row],[106 (02JUL1985 03:00:00)-Water Temperature (C)]]*OO[[#This Row],[48]]</f>
        <v>2.63327727964E-17</v>
      </c>
      <c r="AY542" s="10">
        <f>3/24000000*OO[[#This Row],[107 (02JUL1985 06:00:00)-Water Temperature (C)]]*OO[[#This Row],[49]]</f>
        <v>3.0077440574999994E-16</v>
      </c>
      <c r="AZ542" s="10">
        <f>3/24000000*OO[[#This Row],[108 (02JUL1985 09:00:00)-Water Temperature (C)]]*OO[[#This Row],[50]]</f>
        <v>2.8917137649599999E-15</v>
      </c>
      <c r="BA542" s="10">
        <f>3/24000000*OO[[#This Row],[109 (02JUL1985 12:00:00)-Water Temperature (C)]]*OO[[#This Row],[51]]</f>
        <v>2.3569513876212496E-14</v>
      </c>
      <c r="BB542" s="10">
        <f>3/24000000*OO[[#This Row],[110 (02JUL1985 15:00:00)-Water Temperature (C)]]*OO[[#This Row],[52]]</f>
        <v>1.6438124415479999E-13</v>
      </c>
      <c r="BC542" s="10">
        <f>3/24000000*OO[[#This Row],[111 (02JUL1985 18:00:00)-Water Temperature (C)]]*OO[[#This Row],[53]]</f>
        <v>9.9309366932099985E-13</v>
      </c>
      <c r="BD542" s="10">
        <f>3/24000000*OO[[#This Row],[112 (02JUL1985 21:00:00)-Water Temperature (C)]]*OO[[#This Row],[54]]</f>
        <v>5.2492616373399999E-12</v>
      </c>
      <c r="BE542" s="10">
        <f>3/24000000*OO[[#This Row],[113 (03JUL1985 00:00:00)-Water Temperature (C)]]*OO[[#This Row],[55]]</f>
        <v>2.4509478242534998E-11</v>
      </c>
      <c r="BF542" s="10">
        <f>3/24000000*OO[[#This Row],[114 (03JUL1985 03:00:00)-Water Temperature (C)]]*OO[[#This Row],[56]]</f>
        <v>1.0227382023259998E-10</v>
      </c>
      <c r="BG542" s="10">
        <f>3/24000000*OO[[#This Row],[115 (03JUL1985 06:00:00)-Water Temperature (C)]]*OO[[#This Row],[57]]</f>
        <v>3.8542450921875007E-10</v>
      </c>
      <c r="BH542" s="10">
        <f>3/24000000*OO[[#This Row],[116 (03JUL1985 09:00:00)-Water Temperature (C)]]*OO[[#This Row],[58]]</f>
        <v>1.32845790635E-9</v>
      </c>
      <c r="BI542" s="10">
        <f>3/24000000*OO[[#This Row],[117 (03JUL1985 12:00:00)-Water Temperature (C)]]*OO[[#This Row],[59]]</f>
        <v>4.2020975143000005E-9</v>
      </c>
      <c r="BJ542" s="10">
        <f>3/24000000*OO[[#This Row],[118 (03JUL1985 15:00:00)-Water Temperature (C)]]*OO[[#This Row],[60]]</f>
        <v>1.2243140242468749E-8</v>
      </c>
      <c r="BK542" s="10">
        <f>3/24000000*OO[[#This Row],[119 (03JUL1985 18:00:00)-Water Temperature (C)]]*OO[[#This Row],[61]]</f>
        <v>3.3065669128799999E-8</v>
      </c>
      <c r="BL542" s="10">
        <f>3/24000000*OO[[#This Row],[120 (03JUL1985 21:00:00)-Water Temperature (C)]]*OO[[#This Row],[62]]</f>
        <v>8.3027748814799988E-8</v>
      </c>
      <c r="BM542" s="10">
        <f>3/24000000*OO[[#This Row],[121 (04JUL1985 00:00:00)-Water Temperature (C)]]*OO[[#This Row],[63]]</f>
        <v>1.9508055918942501E-7</v>
      </c>
      <c r="BN542" s="10">
        <f>3/24000000*OO[[#This Row],[122 (04JUL1985 03:00:00)-Water Temperature (C)]]*OO[[#This Row],[64]]</f>
        <v>4.3206774266999993E-7</v>
      </c>
      <c r="BO542" s="10">
        <f>3/24000000*OO[[#This Row],[123 (04JUL1985 06:00:00)-Water Temperature (C)]]*OO[[#This Row],[65]]</f>
        <v>9.0750257633499996E-7</v>
      </c>
      <c r="BP542" s="10">
        <f>3/24000000*OO[[#This Row],[124 (04JUL1985 09:00:00)-Water Temperature (C)]]*OO[[#This Row],[66]]</f>
        <v>1.819737164704875E-6</v>
      </c>
      <c r="BQ542" s="10">
        <f>3/24000000*OO[[#This Row],[125 (04JUL1985 12:00:00)-Water Temperature (C)]]*OO[[#This Row],[67]]</f>
        <v>3.4810759901325E-6</v>
      </c>
      <c r="BR542" s="10">
        <f>3/24000000*OO[[#This Row],[126 (04JUL1985 15:00:00)-Water Temperature (C)]]*OO[[#This Row],[68]]</f>
        <v>6.3806031514199984E-6</v>
      </c>
      <c r="BS542" s="10">
        <f>3/24000000*OO[[#This Row],[127 (04JUL1985 18:00:00)-Water Temperature (C)]]*OO[[#This Row],[69]]</f>
        <v>1.1210918422063748E-5</v>
      </c>
      <c r="BT542" s="10">
        <f>3/24000000*OO[[#This Row],[128 (04JUL1985 21:00:00)-Water Temperature (C)]]*OO[[#This Row],[70]]</f>
        <v>1.8955040154324998E-5</v>
      </c>
      <c r="BU542" s="10">
        <f>3/24000000*OO[[#This Row],[129 (05JUL1985 00:00:00)-Water Temperature (C)]]*OO[[#This Row],[71]]</f>
        <v>3.0963716993474996E-5</v>
      </c>
      <c r="BV542" s="10">
        <f>3/24000000*OO[[#This Row],[130 (05JUL1985 03:00:00)-Water Temperature (C)]]*OO[[#This Row],[72]]</f>
        <v>4.8995302320562506E-5</v>
      </c>
      <c r="BW542" s="10">
        <f>3/24000000*OO[[#This Row],[131 (05JUL1985 06:00:00)-Water Temperature (C)]]*OO[[#This Row],[73]]</f>
        <v>7.5285928275012503E-5</v>
      </c>
      <c r="BX542" s="10">
        <f>3/24000000*OO[[#This Row],[132 (05JUL1985 09:00:00)-Water Temperature (C)]]*OO[[#This Row],[74]]</f>
        <v>1.1299200662475E-4</v>
      </c>
      <c r="BY542" s="10">
        <f>3/24000000*OO[[#This Row],[133 (05JUL1985 12:00:00)-Water Temperature (C)]]*OO[[#This Row],[75]]</f>
        <v>1.6513109793778747E-4</v>
      </c>
      <c r="BZ542" s="10">
        <f>3/24000000*OO[[#This Row],[134 (05JUL1985 15:00:00)-Water Temperature (C)]]*OO[[#This Row],[76]]</f>
        <v>2.3589430101157499E-4</v>
      </c>
      <c r="CA542" s="10">
        <f>3/24000000*OO[[#This Row],[135 (05JUL1985 18:00:00)-Water Temperature (C)]]*OO[[#This Row],[77]]</f>
        <v>3.2977395013725002E-4</v>
      </c>
      <c r="CB542" s="10">
        <f>3/24000000*OO[[#This Row],[136 (05JUL1985 21:00:00)-Water Temperature (C)]]*OO[[#This Row],[78]]</f>
        <v>4.5097813373450003E-4</v>
      </c>
      <c r="CC542" s="10">
        <f>3/24000000*OO[[#This Row],[137 (06JUL1985 00:00:00)-Water Temperature (C)]]*OO[[#This Row],[79]]</f>
        <v>6.0397346232362497E-4</v>
      </c>
      <c r="CD542" s="10">
        <f>3/24000000*OO[[#This Row],[138 (06JUL1985 03:00:00)-Water Temperature (C)]]*OO[[#This Row],[80]]</f>
        <v>7.9468040458112498E-4</v>
      </c>
      <c r="CE542" s="10">
        <f>3/24000000*OO[[#This Row],[139 (06JUL1985 06:00:00)-Water Temperature (C)]]*OO[[#This Row],[81]]</f>
        <v>1.0308499710564999E-3</v>
      </c>
      <c r="CF542" s="10">
        <f>3/24000000*OO[[#This Row],[140 (06JUL1985 09:00:00)-Water Temperature (C)]]*OO[[#This Row],[82]]</f>
        <v>1.3251429811129997E-3</v>
      </c>
      <c r="CG542" s="10">
        <f>3/24000000*OO[[#This Row],[141 (06JUL1985 12:00:00)-Water Temperature (C)]]*OO[[#This Row],[83]]</f>
        <v>1.6794268102604999E-3</v>
      </c>
      <c r="CH542" s="10">
        <f>3/24000000*OO[[#This Row],[142 (06JUL1985 15:00:00)-Water Temperature (C)]]*OO[[#This Row],[84]]</f>
        <v>2.1002662419374999E-3</v>
      </c>
      <c r="CI542" s="10">
        <f>3/24000000*OO[[#This Row],[143 (06JUL1985 18:00:00)-Water Temperature (C)]]*OO[[#This Row],[85]]</f>
        <v>2.5962171514125002E-3</v>
      </c>
      <c r="CJ542" s="10">
        <f>3/24000000*OO[[#This Row],[144 (06JUL1985 21:00:00)-Water Temperature (C)]]*OO[[#This Row],[86]]</f>
        <v>3.1621412211187499E-3</v>
      </c>
      <c r="CK542" s="10">
        <f>3/24000000*OO[[#This Row],[145 (07JUL1985 00:00:00)-Water Temperature (C)]]*OO[[#This Row],[87]]</f>
        <v>3.7964424063912498E-3</v>
      </c>
      <c r="CL542" s="10">
        <f>3/24000000*OO[[#This Row],[146 (07JUL1985 03:00:00)-Water Temperature (C)]]*OO[[#This Row],[88]]</f>
        <v>4.5142976579500005E-3</v>
      </c>
      <c r="CM542" s="10">
        <f>3/24000000*OO[[#This Row],[147 (07JUL1985 06:00:00)-Water Temperature (C)]]*OO[[#This Row],[89]]</f>
        <v>5.3247548279237496E-3</v>
      </c>
      <c r="CN542" s="10">
        <f>3/24000000*OO[[#This Row],[148 (07JUL1985 09:00:00)-Water Temperature (C)]]*OO[[#This Row],[90]]</f>
        <v>6.2607079908450006E-3</v>
      </c>
      <c r="CO542" s="10">
        <f>3/24000000*OO[[#This Row],[149 (07JUL1985 12:00:00)-Water Temperature (C)]]*OO[[#This Row],[91]]</f>
        <v>7.3112841863800003E-3</v>
      </c>
      <c r="CP542" s="10">
        <f>3/24000000*OO[[#This Row],[150 (07JUL1985 15:00:00)-Water Temperature (C)]]*OO[[#This Row],[92]]</f>
        <v>8.4669274967999978E-3</v>
      </c>
      <c r="CQ542" s="10">
        <f>3/24000000*OO[[#This Row],[151 (07JUL1985 18:00:00)-Water Temperature (C)]]*OO[[#This Row],[93]]</f>
        <v>9.7326846463549992E-3</v>
      </c>
      <c r="CR542" s="10">
        <f>3/24000000*OO[[#This Row],[152 (07JUL1985 21:00:00)-Water Temperature (C)]]*OO[[#This Row],[94]]</f>
        <v>1.1072903052969998E-2</v>
      </c>
      <c r="CS542" s="10">
        <f>3/24000000*OO[[#This Row],[153 (08JUL1985 00:00:00)-Water Temperature (C)]]*OO[[#This Row],[95]]</f>
        <v>1.2489471234224997E-2</v>
      </c>
      <c r="CT542" s="10">
        <f>3/24000000*OO[[#This Row],[154 (08JUL1985 03:00:00)-Water Temperature (C)]]*OO[[#This Row],[96]]</f>
        <v>1.4002764671019999E-2</v>
      </c>
      <c r="CU542" s="10">
        <f>3/24000000*OO[[#This Row],[155 (08JUL1985 06:00:00)-Water Temperature (C)]]*OO[[#This Row],[97]]</f>
        <v>1.5621488894831248E-2</v>
      </c>
      <c r="CV542" s="10">
        <f>3/24000000*OO[[#This Row],[156 (08JUL1985 09:00:00)-Water Temperature (C)]]*OO[[#This Row],[98]]</f>
        <v>1.7352597195255001E-2</v>
      </c>
      <c r="CW542" s="10">
        <f>3/24000000*OO[[#This Row],[157 (08JUL1985 12:00:00)-Water Temperature (C)]]*OO[[#This Row],[99]]</f>
        <v>1.9241505342720001E-2</v>
      </c>
    </row>
    <row r="543" spans="1:101" x14ac:dyDescent="0.35">
      <c r="A543" t="s">
        <v>550</v>
      </c>
      <c r="B543">
        <v>2892.2289999999998</v>
      </c>
      <c r="C543" s="10">
        <f>3/24*OO[[#This Row],[59 (26JUN1985 06:00:00)-Water Temperature (C)]]*OO[[#This Row],[1]]/SUM(OO[1])</f>
        <v>0</v>
      </c>
      <c r="D543" s="10">
        <f>3/24*OO[[#This Row],[60 (26JUN1985 09:00:00)-Water Temperature (C)]]*OO[[#This Row],[2]]/SUM(OO[2])</f>
        <v>0</v>
      </c>
      <c r="E543" s="10">
        <f>3/24*OO[[#This Row],[61 (26JUN1985 12:00:00)-Water Temperature (C)]]*OO[[#This Row],[3]]/SUM(OO[3])</f>
        <v>0</v>
      </c>
      <c r="F543" s="10">
        <f>3/24*OO[[#This Row],[62 (26JUN1985 15:00:00)-Water Temperature (C)]]*OO[[#This Row],[4]]/SUM(OO[4])</f>
        <v>0</v>
      </c>
      <c r="G543" s="10">
        <f>3/24*OO[[#This Row],[63 (26JUN1985 18:00:00)-Water Temperature (C)]]*OO[[#This Row],[5]]/SUM(OO[5])</f>
        <v>0</v>
      </c>
      <c r="H543" s="10">
        <f>3/24*OO[[#This Row],[64 (26JUN1985 21:00:00)-Water Temperature (C)]]*OO[[#This Row],[6]]/SUM(OO[6])</f>
        <v>0</v>
      </c>
      <c r="I543" s="10">
        <f>3/24*OO[[#This Row],[65 (27JUN1985 00:00:00)-Water Temperature (C)]]*OO[[#This Row],[7]]/SUM(OO[7])</f>
        <v>0</v>
      </c>
      <c r="J543" s="10">
        <f>3/24*OO[[#This Row],[66 (27JUN1985 03:00:00)-Water Temperature (C)]]*OO[[#This Row],[8]]/SUM(OO[8])</f>
        <v>0</v>
      </c>
      <c r="K543" s="10">
        <f>3/24*OO[[#This Row],[67 (27JUN1985 06:00:00)-Water Temperature (C)]]*OO[[#This Row],[9]]/SUM(OO[9])</f>
        <v>0</v>
      </c>
      <c r="L543" s="10">
        <f>3/24*OO[[#This Row],[68 (27JUN1985 09:00:00)-Water Temperature (C)]]*OO[[#This Row],[10]]/SUM(OO[10])</f>
        <v>0</v>
      </c>
      <c r="M543" s="10">
        <f>3/24*OO[[#This Row],[69 (27JUN1985 12:00:00)-Water Temperature (C)]]*OO[[#This Row],[11]]/SUM(OO[11])</f>
        <v>0</v>
      </c>
      <c r="N543" s="10">
        <f>3/24*OO[[#This Row],[70 (27JUN1985 15:00:00)-Water Temperature (C)]]*OO[[#This Row],[12]]/SUM(OO[12])</f>
        <v>0</v>
      </c>
      <c r="O543" s="10">
        <f>3/24*OO[[#This Row],[71 (27JUN1985 18:00:00)-Water Temperature (C)]]*OO[[#This Row],[13]]/SUM(OO[13])</f>
        <v>0</v>
      </c>
      <c r="P543" s="10">
        <f>3/24*OO[[#This Row],[72 (27JUN1985 21:00:00)-Water Temperature (C)]]*OO[[#This Row],[14]]/SUM(OO[14])</f>
        <v>0</v>
      </c>
      <c r="Q543" s="10">
        <f>3/24*OO[[#This Row],[73 (28JUN1985 00:00:00)-Water Temperature (C)]]*OO[[#This Row],[15]]/SUM(OO[15])</f>
        <v>0</v>
      </c>
      <c r="R543" s="10">
        <f>3/24*OO[[#This Row],[74 (28JUN1985 03:00:00)-Water Temperature (C)]]*OO[[#This Row],[16]]/SUM(OO[16])</f>
        <v>0</v>
      </c>
      <c r="S543" s="10">
        <f>3/24*OO[[#This Row],[75 (28JUN1985 06:00:00)-Water Temperature (C)]]*OO[[#This Row],[17]]/SUM(OO[17])</f>
        <v>0</v>
      </c>
      <c r="T543" s="10">
        <f>3/24*OO[[#This Row],[76 (28JUN1985 09:00:00)-Water Temperature (C)]]*OO[[#This Row],[18]]/SUM(OO[18])</f>
        <v>0</v>
      </c>
      <c r="U543" s="10">
        <f>3/24*OO[[#This Row],[77 (28JUN1985 12:00:00)-Water Temperature (C)]]*OO[[#This Row],[19]]/SUM(OO[19])</f>
        <v>0</v>
      </c>
      <c r="V543" s="10">
        <f>3/24000000*OO[[#This Row],[78 (28JUN1985 15:00:00)-Water Temperature (C)]]*OO[[#This Row],[20]]</f>
        <v>0</v>
      </c>
      <c r="W543" s="10">
        <f>3/24000000*OO[[#This Row],[79 (28JUN1985 18:00:00)-Water Temperature (C)]]*OO[[#This Row],[21]]</f>
        <v>0</v>
      </c>
      <c r="X543" s="10">
        <f>3/24000000*OO[[#This Row],[80 (28JUN1985 21:00:00)-Water Temperature (C)]]*OO[[#This Row],[22]]</f>
        <v>0</v>
      </c>
      <c r="Y543" s="10">
        <f>3/24000000*OO[[#This Row],[81 (29JUN1985 00:00:00)-Water Temperature (C)]]*OO[[#This Row],[23]]</f>
        <v>0</v>
      </c>
      <c r="Z543" s="10">
        <f>3/24000000*OO[[#This Row],[82 (29JUN1985 03:00:00)-Water Temperature (C)]]*OO[[#This Row],[24]]</f>
        <v>0</v>
      </c>
      <c r="AA543" s="10">
        <f>3/24000000*OO[[#This Row],[83 (29JUN1985 06:00:00)-Water Temperature (C)]]*OO[[#This Row],[25]]</f>
        <v>0</v>
      </c>
      <c r="AB543" s="10">
        <f>3/24000000*OO[[#This Row],[84 (29JUN1985 09:00:00)-Water Temperature (C)]]*OO[[#This Row],[26]]</f>
        <v>0</v>
      </c>
      <c r="AC543" s="10">
        <f>3/24000000*OO[[#This Row],[85 (29JUN1985 12:00:00)-Water Temperature (C)]]*OO[[#This Row],[27]]</f>
        <v>0</v>
      </c>
      <c r="AD543" s="10">
        <f>3/24000000*OO[[#This Row],[86 (29JUN1985 15:00:00)-Water Temperature (C)]]*OO[[#This Row],[28]]</f>
        <v>0</v>
      </c>
      <c r="AE543" s="10">
        <f>3/24000000*OO[[#This Row],[88 (29JUN1985 21:00:00)-Water Temperature (C)]]*OO[[#This Row],[30]]</f>
        <v>0</v>
      </c>
      <c r="AF543" s="10">
        <f>3/24000000*OO[[#This Row],[88 (29JUN1985 21:00:00)-Water Temperature (C)]]*OO[[#This Row],[30]]</f>
        <v>0</v>
      </c>
      <c r="AG543" s="10">
        <f>3/24000000*OO[[#This Row],[89 (30JUN1985 00:00:00)-Water Temperature (C)]]*OO[[#This Row],[31]]</f>
        <v>0</v>
      </c>
      <c r="AH543" s="10">
        <f>3/24000000*OO[[#This Row],[90 (30JUN1985 03:00:00)-Water Temperature (C)]]*OO[[#This Row],[32]]</f>
        <v>0</v>
      </c>
      <c r="AI543" s="10">
        <f>3/24000000*OO[[#This Row],[91 (30JUN1985 06:00:00)-Water Temperature (C)]]*OO[[#This Row],[33]]</f>
        <v>0</v>
      </c>
      <c r="AJ543" s="10">
        <f>3/24000000*OO[[#This Row],[92 (30JUN1985 09:00:00)-Water Temperature (C)]]*OO[[#This Row],[34]]</f>
        <v>0</v>
      </c>
      <c r="AK543" s="10">
        <f>3/24000000*OO[[#This Row],[93 (30JUN1985 12:00:00)-Water Temperature (C)]]*OO[[#This Row],[35]]</f>
        <v>0</v>
      </c>
      <c r="AL543" s="10">
        <f>3/24000000*OO[[#This Row],[94 (30JUN1985 15:00:00)-Water Temperature (C)]]*OO[[#This Row],[36]]</f>
        <v>3.5956029766425003E-41</v>
      </c>
      <c r="AM543" s="10">
        <f>3/24000000*OO[[#This Row],[95 (30JUN1985 18:00:00)-Water Temperature (C)]]*OO[[#This Row],[37]]</f>
        <v>3.2282378070524995E-38</v>
      </c>
      <c r="AN543" s="10">
        <f>3/24000000*OO[[#This Row],[96 (30JUN1985 21:00:00)-Water Temperature (C)]]*OO[[#This Row],[38]]</f>
        <v>1.5563745413715003E-35</v>
      </c>
      <c r="AO543" s="10">
        <f>3/24000000*OO[[#This Row],[97 (01JUL1985 00:00:00)-Water Temperature (C)]]*OO[[#This Row],[39]]</f>
        <v>4.3623629577549993E-33</v>
      </c>
      <c r="AP543" s="10">
        <f>3/24000000*OO[[#This Row],[98 (01JUL1985 03:00:00)-Water Temperature (C)]]*OO[[#This Row],[40]]</f>
        <v>7.5570947148749991E-31</v>
      </c>
      <c r="AQ543" s="10">
        <f>3/24000000*OO[[#This Row],[99 (01JUL1985 06:00:00)-Water Temperature (C)]]*OO[[#This Row],[41]]</f>
        <v>8.5500058819237498E-29</v>
      </c>
      <c r="AR543" s="10">
        <f>3/24000000*OO[[#This Row],[100 (01JUL1985 09:00:00)-Water Temperature (C)]]*OO[[#This Row],[42]]</f>
        <v>6.6517964142187498E-27</v>
      </c>
      <c r="AS543" s="10">
        <f>3/24000000*OO[[#This Row],[101 (01JUL1985 12:00:00)-Water Temperature (C)]]*OO[[#This Row],[43]]</f>
        <v>3.6617570954687503E-25</v>
      </c>
      <c r="AT543" s="10">
        <f>3/24000000*OO[[#This Row],[102 (01JUL1985 15:00:00)-Water Temperature (C)]]*OO[[#This Row],[44]]</f>
        <v>1.4711289799485E-23</v>
      </c>
      <c r="AU543" s="10">
        <f>3/24000000*OO[[#This Row],[103 (01JUL1985 18:00:00)-Water Temperature (C)]]*OO[[#This Row],[45]]</f>
        <v>4.4371839737000001E-22</v>
      </c>
      <c r="AV543" s="10">
        <f>3/24000000*OO[[#This Row],[104 (01JUL1985 21:00:00)-Water Temperature (C)]]*OO[[#This Row],[46]]</f>
        <v>1.0328484456825E-20</v>
      </c>
      <c r="AW543" s="10">
        <f>3/24000000*OO[[#This Row],[105 (02JUL1985 00:00:00)-Water Temperature (C)]]*OO[[#This Row],[47]]</f>
        <v>1.9000508100589997E-19</v>
      </c>
      <c r="AX543" s="10">
        <f>3/24000000*OO[[#This Row],[106 (02JUL1985 03:00:00)-Water Temperature (C)]]*OO[[#This Row],[48]]</f>
        <v>2.8178446798399994E-18</v>
      </c>
      <c r="AY543" s="10">
        <f>3/24000000*OO[[#This Row],[107 (02JUL1985 06:00:00)-Water Temperature (C)]]*OO[[#This Row],[49]]</f>
        <v>3.4377565790399996E-17</v>
      </c>
      <c r="AZ543" s="10">
        <f>3/24000000*OO[[#This Row],[108 (02JUL1985 09:00:00)-Water Temperature (C)]]*OO[[#This Row],[50]]</f>
        <v>3.5260627196899998E-16</v>
      </c>
      <c r="BA543" s="10">
        <f>3/24000000*OO[[#This Row],[109 (02JUL1985 12:00:00)-Water Temperature (C)]]*OO[[#This Row],[51]]</f>
        <v>3.0645041764837504E-15</v>
      </c>
      <c r="BB543" s="10">
        <f>3/24000000*OO[[#This Row],[110 (02JUL1985 15:00:00)-Water Temperature (C)]]*OO[[#This Row],[52]]</f>
        <v>2.2782248120554999E-14</v>
      </c>
      <c r="BC543" s="10">
        <f>3/24000000*OO[[#This Row],[111 (02JUL1985 18:00:00)-Water Temperature (C)]]*OO[[#This Row],[53]]</f>
        <v>1.464910100104375E-13</v>
      </c>
      <c r="BD543" s="10">
        <f>3/24000000*OO[[#This Row],[112 (02JUL1985 21:00:00)-Water Temperature (C)]]*OO[[#This Row],[54]]</f>
        <v>8.22365224449E-13</v>
      </c>
      <c r="BE543" s="10">
        <f>3/24000000*OO[[#This Row],[113 (03JUL1985 00:00:00)-Water Temperature (C)]]*OO[[#This Row],[55]]</f>
        <v>4.07143385087625E-12</v>
      </c>
      <c r="BF543" s="10">
        <f>3/24000000*OO[[#This Row],[114 (03JUL1985 03:00:00)-Water Temperature (C)]]*OO[[#This Row],[56]]</f>
        <v>1.8024637708545E-11</v>
      </c>
      <c r="BG543" s="10">
        <f>3/24000000*OO[[#This Row],[115 (03JUL1985 06:00:00)-Water Temperature (C)]]*OO[[#This Row],[57]]</f>
        <v>7.1972338393312507E-11</v>
      </c>
      <c r="BH543" s="10">
        <f>3/24000000*OO[[#This Row],[116 (03JUL1985 09:00:00)-Water Temperature (C)]]*OO[[#This Row],[58]]</f>
        <v>2.6248271583899999E-10</v>
      </c>
      <c r="BI543" s="10">
        <f>3/24000000*OO[[#This Row],[117 (03JUL1985 12:00:00)-Water Temperature (C)]]*OO[[#This Row],[59]]</f>
        <v>8.7674458980899995E-10</v>
      </c>
      <c r="BJ543" s="10">
        <f>3/24000000*OO[[#This Row],[118 (03JUL1985 15:00:00)-Water Temperature (C)]]*OO[[#This Row],[60]]</f>
        <v>2.6906175146374998E-9</v>
      </c>
      <c r="BK543" s="10">
        <f>3/24000000*OO[[#This Row],[119 (03JUL1985 18:00:00)-Water Temperature (C)]]*OO[[#This Row],[61]]</f>
        <v>7.6391297875749992E-9</v>
      </c>
      <c r="BL543" s="10">
        <f>3/24000000*OO[[#This Row],[120 (03JUL1985 21:00:00)-Water Temperature (C)]]*OO[[#This Row],[62]]</f>
        <v>2.0122812755045001E-8</v>
      </c>
      <c r="BM543" s="10">
        <f>3/24000000*OO[[#This Row],[121 (04JUL1985 00:00:00)-Water Temperature (C)]]*OO[[#This Row],[63]]</f>
        <v>4.9515385333800005E-8</v>
      </c>
      <c r="BN543" s="10">
        <f>3/24000000*OO[[#This Row],[122 (04JUL1985 03:00:00)-Water Temperature (C)]]*OO[[#This Row],[64]]</f>
        <v>1.146833099286E-7</v>
      </c>
      <c r="BO543" s="10">
        <f>3/24000000*OO[[#This Row],[123 (04JUL1985 06:00:00)-Water Temperature (C)]]*OO[[#This Row],[65]]</f>
        <v>2.5150051519537499E-7</v>
      </c>
      <c r="BP543" s="10">
        <f>3/24000000*OO[[#This Row],[124 (04JUL1985 09:00:00)-Water Temperature (C)]]*OO[[#This Row],[66]]</f>
        <v>5.2583599875799998E-7</v>
      </c>
      <c r="BQ543" s="10">
        <f>3/24000000*OO[[#This Row],[125 (04JUL1985 12:00:00)-Water Temperature (C)]]*OO[[#This Row],[67]]</f>
        <v>1.0471013052351248E-6</v>
      </c>
      <c r="BR543" s="10">
        <f>3/24000000*OO[[#This Row],[126 (04JUL1985 15:00:00)-Water Temperature (C)]]*OO[[#This Row],[68]]</f>
        <v>1.995098082336E-6</v>
      </c>
      <c r="BS543" s="10">
        <f>3/24000000*OO[[#This Row],[127 (04JUL1985 18:00:00)-Water Temperature (C)]]*OO[[#This Row],[69]]</f>
        <v>3.6379880671462493E-6</v>
      </c>
      <c r="BT543" s="10">
        <f>3/24000000*OO[[#This Row],[128 (04JUL1985 21:00:00)-Water Temperature (C)]]*OO[[#This Row],[70]]</f>
        <v>6.3744128899149997E-6</v>
      </c>
      <c r="BU543" s="10">
        <f>3/24000000*OO[[#This Row],[129 (05JUL1985 00:00:00)-Water Temperature (C)]]*OO[[#This Row],[71]]</f>
        <v>1.0776724757150001E-5</v>
      </c>
      <c r="BV543" s="10">
        <f>3/24000000*OO[[#This Row],[130 (05JUL1985 03:00:00)-Water Temperature (C)]]*OO[[#This Row],[72]]</f>
        <v>1.7626297193357496E-5</v>
      </c>
      <c r="BW543" s="10">
        <f>3/24000000*OO[[#This Row],[131 (05JUL1985 06:00:00)-Water Temperature (C)]]*OO[[#This Row],[73]]</f>
        <v>2.7961953948074995E-5</v>
      </c>
      <c r="BX543" s="10">
        <f>3/24000000*OO[[#This Row],[132 (05JUL1985 09:00:00)-Water Temperature (C)]]*OO[[#This Row],[74]]</f>
        <v>4.3283880033999997E-5</v>
      </c>
      <c r="BY543" s="10">
        <f>3/24000000*OO[[#This Row],[133 (05JUL1985 12:00:00)-Water Temperature (C)]]*OO[[#This Row],[75]]</f>
        <v>6.514315012889999E-5</v>
      </c>
      <c r="BZ543" s="10">
        <f>3/24000000*OO[[#This Row],[134 (05JUL1985 15:00:00)-Water Temperature (C)]]*OO[[#This Row],[76]]</f>
        <v>9.5731207027649969E-5</v>
      </c>
      <c r="CA543" s="10">
        <f>3/24000000*OO[[#This Row],[135 (05JUL1985 18:00:00)-Water Temperature (C)]]*OO[[#This Row],[77]]</f>
        <v>1.37511599780875E-4</v>
      </c>
      <c r="CB543" s="10">
        <f>3/24000000*OO[[#This Row],[136 (05JUL1985 21:00:00)-Water Temperature (C)]]*OO[[#This Row],[78]]</f>
        <v>1.9298452583054997E-4</v>
      </c>
      <c r="CC543" s="10">
        <f>3/24000000*OO[[#This Row],[137 (06JUL1985 00:00:00)-Water Temperature (C)]]*OO[[#This Row],[79]]</f>
        <v>2.6494578142110002E-4</v>
      </c>
      <c r="CD543" s="10">
        <f>3/24000000*OO[[#This Row],[138 (06JUL1985 03:00:00)-Water Temperature (C)]]*OO[[#This Row],[80]]</f>
        <v>3.5702774212050003E-4</v>
      </c>
      <c r="CE543" s="10">
        <f>3/24000000*OO[[#This Row],[139 (06JUL1985 06:00:00)-Water Temperature (C)]]*OO[[#This Row],[81]]</f>
        <v>4.7394250442599992E-4</v>
      </c>
      <c r="CF543" s="10">
        <f>3/24000000*OO[[#This Row],[140 (06JUL1985 09:00:00)-Water Temperature (C)]]*OO[[#This Row],[82]]</f>
        <v>6.2307573046199987E-4</v>
      </c>
      <c r="CG543" s="10">
        <f>3/24000000*OO[[#This Row],[141 (06JUL1985 12:00:00)-Water Temperature (C)]]*OO[[#This Row],[83]]</f>
        <v>8.066527427437499E-4</v>
      </c>
      <c r="CH543" s="10">
        <f>3/24000000*OO[[#This Row],[142 (06JUL1985 15:00:00)-Water Temperature (C)]]*OO[[#This Row],[84]]</f>
        <v>1.029626508497E-3</v>
      </c>
      <c r="CI543" s="10">
        <f>3/24000000*OO[[#This Row],[143 (06JUL1985 18:00:00)-Water Temperature (C)]]*OO[[#This Row],[85]]</f>
        <v>1.2979604154649998E-3</v>
      </c>
      <c r="CJ543" s="10">
        <f>3/24000000*OO[[#This Row],[144 (06JUL1985 21:00:00)-Water Temperature (C)]]*OO[[#This Row],[86]]</f>
        <v>1.610371165459E-3</v>
      </c>
      <c r="CK543" s="10">
        <f>3/24000000*OO[[#This Row],[145 (07JUL1985 00:00:00)-Water Temperature (C)]]*OO[[#This Row],[87]]</f>
        <v>1.9678632102236248E-3</v>
      </c>
      <c r="CL543" s="10">
        <f>3/24000000*OO[[#This Row],[146 (07JUL1985 03:00:00)-Water Temperature (C)]]*OO[[#This Row],[88]]</f>
        <v>2.380419012679125E-3</v>
      </c>
      <c r="CM543" s="10">
        <f>3/24000000*OO[[#This Row],[147 (07JUL1985 06:00:00)-Water Temperature (C)]]*OO[[#This Row],[89]]</f>
        <v>2.8547486757562498E-3</v>
      </c>
      <c r="CN543" s="10">
        <f>3/24000000*OO[[#This Row],[148 (07JUL1985 09:00:00)-Water Temperature (C)]]*OO[[#This Row],[90]]</f>
        <v>3.4114197770899997E-3</v>
      </c>
      <c r="CO543" s="10">
        <f>3/24000000*OO[[#This Row],[149 (07JUL1985 12:00:00)-Water Temperature (C)]]*OO[[#This Row],[91]]</f>
        <v>4.0461341740749999E-3</v>
      </c>
      <c r="CP543" s="10">
        <f>3/24000000*OO[[#This Row],[150 (07JUL1985 15:00:00)-Water Temperature (C)]]*OO[[#This Row],[92]]</f>
        <v>4.7554729484199998E-3</v>
      </c>
      <c r="CQ543" s="10">
        <f>3/24000000*OO[[#This Row],[151 (07JUL1985 18:00:00)-Water Temperature (C)]]*OO[[#This Row],[93]]</f>
        <v>5.5445446138499997E-3</v>
      </c>
      <c r="CR543" s="10">
        <f>3/24000000*OO[[#This Row],[152 (07JUL1985 21:00:00)-Water Temperature (C)]]*OO[[#This Row],[94]]</f>
        <v>6.3928241676187488E-3</v>
      </c>
      <c r="CS543" s="10">
        <f>3/24000000*OO[[#This Row],[153 (08JUL1985 00:00:00)-Water Temperature (C)]]*OO[[#This Row],[95]]</f>
        <v>7.3040121503999992E-3</v>
      </c>
      <c r="CT543" s="10">
        <f>3/24000000*OO[[#This Row],[154 (08JUL1985 03:00:00)-Water Temperature (C)]]*OO[[#This Row],[96]]</f>
        <v>8.2918622214724989E-3</v>
      </c>
      <c r="CU543" s="10">
        <f>3/24000000*OO[[#This Row],[155 (08JUL1985 06:00:00)-Water Temperature (C)]]*OO[[#This Row],[97]]</f>
        <v>9.3633690811874993E-3</v>
      </c>
      <c r="CV543" s="10">
        <f>3/24000000*OO[[#This Row],[156 (08JUL1985 09:00:00)-Water Temperature (C)]]*OO[[#This Row],[98]]</f>
        <v>1.0524068631199998E-2</v>
      </c>
      <c r="CW543" s="10">
        <f>3/24000000*OO[[#This Row],[157 (08JUL1985 12:00:00)-Water Temperature (C)]]*OO[[#This Row],[99]]</f>
        <v>1.1804821024936249E-2</v>
      </c>
    </row>
    <row r="544" spans="1:101" x14ac:dyDescent="0.35">
      <c r="A544" t="s">
        <v>551</v>
      </c>
      <c r="B544">
        <v>5230.1180000000004</v>
      </c>
      <c r="C544" s="10">
        <f>3/24*OO[[#This Row],[59 (26JUN1985 06:00:00)-Water Temperature (C)]]*OO[[#This Row],[1]]/SUM(OO[1])</f>
        <v>0</v>
      </c>
      <c r="D544" s="10">
        <f>3/24*OO[[#This Row],[60 (26JUN1985 09:00:00)-Water Temperature (C)]]*OO[[#This Row],[2]]/SUM(OO[2])</f>
        <v>0</v>
      </c>
      <c r="E544" s="10">
        <f>3/24*OO[[#This Row],[61 (26JUN1985 12:00:00)-Water Temperature (C)]]*OO[[#This Row],[3]]/SUM(OO[3])</f>
        <v>0</v>
      </c>
      <c r="F544" s="10">
        <f>3/24*OO[[#This Row],[62 (26JUN1985 15:00:00)-Water Temperature (C)]]*OO[[#This Row],[4]]/SUM(OO[4])</f>
        <v>0</v>
      </c>
      <c r="G544" s="10">
        <f>3/24*OO[[#This Row],[63 (26JUN1985 18:00:00)-Water Temperature (C)]]*OO[[#This Row],[5]]/SUM(OO[5])</f>
        <v>0</v>
      </c>
      <c r="H544" s="10">
        <f>3/24*OO[[#This Row],[64 (26JUN1985 21:00:00)-Water Temperature (C)]]*OO[[#This Row],[6]]/SUM(OO[6])</f>
        <v>0</v>
      </c>
      <c r="I544" s="10">
        <f>3/24*OO[[#This Row],[65 (27JUN1985 00:00:00)-Water Temperature (C)]]*OO[[#This Row],[7]]/SUM(OO[7])</f>
        <v>0</v>
      </c>
      <c r="J544" s="10">
        <f>3/24*OO[[#This Row],[66 (27JUN1985 03:00:00)-Water Temperature (C)]]*OO[[#This Row],[8]]/SUM(OO[8])</f>
        <v>0</v>
      </c>
      <c r="K544" s="10">
        <f>3/24*OO[[#This Row],[67 (27JUN1985 06:00:00)-Water Temperature (C)]]*OO[[#This Row],[9]]/SUM(OO[9])</f>
        <v>0</v>
      </c>
      <c r="L544" s="10">
        <f>3/24*OO[[#This Row],[68 (27JUN1985 09:00:00)-Water Temperature (C)]]*OO[[#This Row],[10]]/SUM(OO[10])</f>
        <v>0</v>
      </c>
      <c r="M544" s="10">
        <f>3/24*OO[[#This Row],[69 (27JUN1985 12:00:00)-Water Temperature (C)]]*OO[[#This Row],[11]]/SUM(OO[11])</f>
        <v>0</v>
      </c>
      <c r="N544" s="10">
        <f>3/24*OO[[#This Row],[70 (27JUN1985 15:00:00)-Water Temperature (C)]]*OO[[#This Row],[12]]/SUM(OO[12])</f>
        <v>0</v>
      </c>
      <c r="O544" s="10">
        <f>3/24*OO[[#This Row],[71 (27JUN1985 18:00:00)-Water Temperature (C)]]*OO[[#This Row],[13]]/SUM(OO[13])</f>
        <v>0</v>
      </c>
      <c r="P544" s="10">
        <f>3/24*OO[[#This Row],[72 (27JUN1985 21:00:00)-Water Temperature (C)]]*OO[[#This Row],[14]]/SUM(OO[14])</f>
        <v>0</v>
      </c>
      <c r="Q544" s="10">
        <f>3/24*OO[[#This Row],[73 (28JUN1985 00:00:00)-Water Temperature (C)]]*OO[[#This Row],[15]]/SUM(OO[15])</f>
        <v>0</v>
      </c>
      <c r="R544" s="10">
        <f>3/24*OO[[#This Row],[74 (28JUN1985 03:00:00)-Water Temperature (C)]]*OO[[#This Row],[16]]/SUM(OO[16])</f>
        <v>0</v>
      </c>
      <c r="S544" s="10">
        <f>3/24*OO[[#This Row],[75 (28JUN1985 06:00:00)-Water Temperature (C)]]*OO[[#This Row],[17]]/SUM(OO[17])</f>
        <v>0</v>
      </c>
      <c r="T544" s="10">
        <f>3/24*OO[[#This Row],[76 (28JUN1985 09:00:00)-Water Temperature (C)]]*OO[[#This Row],[18]]/SUM(OO[18])</f>
        <v>0</v>
      </c>
      <c r="U544" s="10">
        <f>3/24*OO[[#This Row],[77 (28JUN1985 12:00:00)-Water Temperature (C)]]*OO[[#This Row],[19]]/SUM(OO[19])</f>
        <v>0</v>
      </c>
      <c r="V544" s="10">
        <f>3/24000000*OO[[#This Row],[78 (28JUN1985 15:00:00)-Water Temperature (C)]]*OO[[#This Row],[20]]</f>
        <v>0</v>
      </c>
      <c r="W544" s="10">
        <f>3/24000000*OO[[#This Row],[79 (28JUN1985 18:00:00)-Water Temperature (C)]]*OO[[#This Row],[21]]</f>
        <v>0</v>
      </c>
      <c r="X544" s="10">
        <f>3/24000000*OO[[#This Row],[80 (28JUN1985 21:00:00)-Water Temperature (C)]]*OO[[#This Row],[22]]</f>
        <v>0</v>
      </c>
      <c r="Y544" s="10">
        <f>3/24000000*OO[[#This Row],[81 (29JUN1985 00:00:00)-Water Temperature (C)]]*OO[[#This Row],[23]]</f>
        <v>0</v>
      </c>
      <c r="Z544" s="10">
        <f>3/24000000*OO[[#This Row],[82 (29JUN1985 03:00:00)-Water Temperature (C)]]*OO[[#This Row],[24]]</f>
        <v>0</v>
      </c>
      <c r="AA544" s="10">
        <f>3/24000000*OO[[#This Row],[83 (29JUN1985 06:00:00)-Water Temperature (C)]]*OO[[#This Row],[25]]</f>
        <v>0</v>
      </c>
      <c r="AB544" s="10">
        <f>3/24000000*OO[[#This Row],[84 (29JUN1985 09:00:00)-Water Temperature (C)]]*OO[[#This Row],[26]]</f>
        <v>0</v>
      </c>
      <c r="AC544" s="10">
        <f>3/24000000*OO[[#This Row],[85 (29JUN1985 12:00:00)-Water Temperature (C)]]*OO[[#This Row],[27]]</f>
        <v>0</v>
      </c>
      <c r="AD544" s="10">
        <f>3/24000000*OO[[#This Row],[86 (29JUN1985 15:00:00)-Water Temperature (C)]]*OO[[#This Row],[28]]</f>
        <v>0</v>
      </c>
      <c r="AE544" s="10">
        <f>3/24000000*OO[[#This Row],[88 (29JUN1985 21:00:00)-Water Temperature (C)]]*OO[[#This Row],[30]]</f>
        <v>0</v>
      </c>
      <c r="AF544" s="10">
        <f>3/24000000*OO[[#This Row],[88 (29JUN1985 21:00:00)-Water Temperature (C)]]*OO[[#This Row],[30]]</f>
        <v>0</v>
      </c>
      <c r="AG544" s="10">
        <f>3/24000000*OO[[#This Row],[89 (30JUN1985 00:00:00)-Water Temperature (C)]]*OO[[#This Row],[31]]</f>
        <v>0</v>
      </c>
      <c r="AH544" s="10">
        <f>3/24000000*OO[[#This Row],[90 (30JUN1985 03:00:00)-Water Temperature (C)]]*OO[[#This Row],[32]]</f>
        <v>0</v>
      </c>
      <c r="AI544" s="10">
        <f>3/24000000*OO[[#This Row],[91 (30JUN1985 06:00:00)-Water Temperature (C)]]*OO[[#This Row],[33]]</f>
        <v>0</v>
      </c>
      <c r="AJ544" s="10">
        <f>3/24000000*OO[[#This Row],[92 (30JUN1985 09:00:00)-Water Temperature (C)]]*OO[[#This Row],[34]]</f>
        <v>0</v>
      </c>
      <c r="AK544" s="10">
        <f>3/24000000*OO[[#This Row],[93 (30JUN1985 12:00:00)-Water Temperature (C)]]*OO[[#This Row],[35]]</f>
        <v>0</v>
      </c>
      <c r="AL544" s="10">
        <f>3/24000000*OO[[#This Row],[94 (30JUN1985 15:00:00)-Water Temperature (C)]]*OO[[#This Row],[36]]</f>
        <v>2.2337989440006247E-42</v>
      </c>
      <c r="AM544" s="10">
        <f>3/24000000*OO[[#This Row],[95 (30JUN1985 18:00:00)-Water Temperature (C)]]*OO[[#This Row],[37]]</f>
        <v>2.1130927102260001E-39</v>
      </c>
      <c r="AN544" s="10">
        <f>3/24000000*OO[[#This Row],[96 (30JUN1985 21:00:00)-Water Temperature (C)]]*OO[[#This Row],[38]]</f>
        <v>1.0726381550262503E-36</v>
      </c>
      <c r="AO544" s="10">
        <f>3/24000000*OO[[#This Row],[97 (01JUL1985 00:00:00)-Water Temperature (C)]]*OO[[#This Row],[39]]</f>
        <v>3.1648444680124997E-34</v>
      </c>
      <c r="AP544" s="10">
        <f>3/24000000*OO[[#This Row],[98 (01JUL1985 03:00:00)-Water Temperature (C)]]*OO[[#This Row],[40]]</f>
        <v>5.7729571397700008E-32</v>
      </c>
      <c r="AQ544" s="10">
        <f>3/24000000*OO[[#This Row],[99 (01JUL1985 06:00:00)-Water Temperature (C)]]*OO[[#This Row],[41]]</f>
        <v>6.8756438957999991E-30</v>
      </c>
      <c r="AR544" s="10">
        <f>3/24000000*OO[[#This Row],[100 (01JUL1985 09:00:00)-Water Temperature (C)]]*OO[[#This Row],[42]]</f>
        <v>5.6312736101049997E-28</v>
      </c>
      <c r="AS544" s="10">
        <f>3/24000000*OO[[#This Row],[101 (01JUL1985 12:00:00)-Water Temperature (C)]]*OO[[#This Row],[43]]</f>
        <v>3.2652030339625004E-26</v>
      </c>
      <c r="AT544" s="10">
        <f>3/24000000*OO[[#This Row],[102 (01JUL1985 15:00:00)-Water Temperature (C)]]*OO[[#This Row],[44]]</f>
        <v>1.3821172430909996E-24</v>
      </c>
      <c r="AU544" s="10">
        <f>3/24000000*OO[[#This Row],[103 (01JUL1985 18:00:00)-Water Temperature (C)]]*OO[[#This Row],[45]]</f>
        <v>4.3918027036449998E-23</v>
      </c>
      <c r="AV544" s="10">
        <f>3/24000000*OO[[#This Row],[104 (01JUL1985 21:00:00)-Water Temperature (C)]]*OO[[#This Row],[46]]</f>
        <v>1.0765816012024999E-21</v>
      </c>
      <c r="AW544" s="10">
        <f>3/24000000*OO[[#This Row],[105 (02JUL1985 00:00:00)-Water Temperature (C)]]*OO[[#This Row],[47]]</f>
        <v>2.0856974244741246E-20</v>
      </c>
      <c r="AX544" s="10">
        <f>3/24000000*OO[[#This Row],[106 (02JUL1985 03:00:00)-Water Temperature (C)]]*OO[[#This Row],[48]]</f>
        <v>3.2583866579100002E-19</v>
      </c>
      <c r="AY544" s="10">
        <f>3/24000000*OO[[#This Row],[107 (02JUL1985 06:00:00)-Water Temperature (C)]]*OO[[#This Row],[49]]</f>
        <v>4.1862885098512504E-18</v>
      </c>
      <c r="AZ544" s="10">
        <f>3/24000000*OO[[#This Row],[108 (02JUL1985 09:00:00)-Water Temperature (C)]]*OO[[#This Row],[50]]</f>
        <v>4.5214912858349997E-17</v>
      </c>
      <c r="BA544" s="10">
        <f>3/24000000*OO[[#This Row],[109 (02JUL1985 12:00:00)-Water Temperature (C)]]*OO[[#This Row],[51]]</f>
        <v>4.137463478775E-16</v>
      </c>
      <c r="BB544" s="10">
        <f>3/24000000*OO[[#This Row],[110 (02JUL1985 15:00:00)-Water Temperature (C)]]*OO[[#This Row],[52]]</f>
        <v>3.2417513314899997E-15</v>
      </c>
      <c r="BC544" s="10">
        <f>3/24000000*OO[[#This Row],[111 (02JUL1985 18:00:00)-Water Temperature (C)]]*OO[[#This Row],[53]]</f>
        <v>2.1972765443018751E-14</v>
      </c>
      <c r="BD544" s="10">
        <f>3/24000000*OO[[#This Row],[112 (02JUL1985 21:00:00)-Water Temperature (C)]]*OO[[#This Row],[54]]</f>
        <v>1.2995663455565002E-13</v>
      </c>
      <c r="BE544" s="10">
        <f>3/24000000*OO[[#This Row],[113 (03JUL1985 00:00:00)-Water Temperature (C)]]*OO[[#This Row],[55]]</f>
        <v>6.7749631586437507E-13</v>
      </c>
      <c r="BF544" s="10">
        <f>3/24000000*OO[[#This Row],[114 (03JUL1985 03:00:00)-Water Temperature (C)]]*OO[[#This Row],[56]]</f>
        <v>3.1549846960449993E-12</v>
      </c>
      <c r="BG544" s="10">
        <f>3/24000000*OO[[#This Row],[115 (03JUL1985 06:00:00)-Water Temperature (C)]]*OO[[#This Row],[57]]</f>
        <v>1.3249882834787497E-11</v>
      </c>
      <c r="BH544" s="10">
        <f>3/24000000*OO[[#This Row],[116 (03JUL1985 09:00:00)-Water Temperature (C)]]*OO[[#This Row],[58]]</f>
        <v>5.08205538583125E-11</v>
      </c>
      <c r="BI544" s="10">
        <f>3/24000000*OO[[#This Row],[117 (03JUL1985 12:00:00)-Water Temperature (C)]]*OO[[#This Row],[59]]</f>
        <v>1.7900550796740001E-10</v>
      </c>
      <c r="BJ544" s="10">
        <f>3/24000000*OO[[#This Row],[118 (03JUL1985 15:00:00)-Water Temperature (C)]]*OO[[#This Row],[60]]</f>
        <v>5.8151545281599988E-10</v>
      </c>
      <c r="BK544" s="10">
        <f>3/24000000*OO[[#This Row],[119 (03JUL1985 18:00:00)-Water Temperature (C)]]*OO[[#This Row],[61]]</f>
        <v>1.7464510687661248E-9</v>
      </c>
      <c r="BL544" s="10">
        <f>3/24000000*OO[[#This Row],[120 (03JUL1985 21:00:00)-Water Temperature (C)]]*OO[[#This Row],[62]]</f>
        <v>4.8569255326699999E-9</v>
      </c>
      <c r="BM544" s="10">
        <f>3/24000000*OO[[#This Row],[121 (04JUL1985 00:00:00)-Water Temperature (C)]]*OO[[#This Row],[63]]</f>
        <v>1.258625052073875E-8</v>
      </c>
      <c r="BN544" s="10">
        <f>3/24000000*OO[[#This Row],[122 (04JUL1985 03:00:00)-Water Temperature (C)]]*OO[[#This Row],[64]]</f>
        <v>3.0649810953449997E-8</v>
      </c>
      <c r="BO544" s="10">
        <f>3/24000000*OO[[#This Row],[123 (04JUL1985 06:00:00)-Water Temperature (C)]]*OO[[#This Row],[65]]</f>
        <v>7.0553576557974995E-8</v>
      </c>
      <c r="BP544" s="10">
        <f>3/24000000*OO[[#This Row],[124 (04JUL1985 09:00:00)-Water Temperature (C)]]*OO[[#This Row],[66]]</f>
        <v>1.5462778914315E-7</v>
      </c>
      <c r="BQ544" s="10">
        <f>3/24000000*OO[[#This Row],[125 (04JUL1985 12:00:00)-Water Temperature (C)]]*OO[[#This Row],[67]]</f>
        <v>3.2240687874999997E-7</v>
      </c>
      <c r="BR544" s="10">
        <f>3/24000000*OO[[#This Row],[126 (04JUL1985 15:00:00)-Water Temperature (C)]]*OO[[#This Row],[68]]</f>
        <v>6.4243584971799998E-7</v>
      </c>
      <c r="BS544" s="10">
        <f>3/24000000*OO[[#This Row],[127 (04JUL1985 18:00:00)-Water Temperature (C)]]*OO[[#This Row],[69]]</f>
        <v>1.2234923484569999E-6</v>
      </c>
      <c r="BT544" s="10">
        <f>3/24000000*OO[[#This Row],[128 (04JUL1985 21:00:00)-Water Temperature (C)]]*OO[[#This Row],[70]]</f>
        <v>2.2357439395272499E-6</v>
      </c>
      <c r="BU544" s="10">
        <f>3/24000000*OO[[#This Row],[129 (05JUL1985 00:00:00)-Water Temperature (C)]]*OO[[#This Row],[71]]</f>
        <v>3.9366553596562493E-6</v>
      </c>
      <c r="BV544" s="10">
        <f>3/24000000*OO[[#This Row],[130 (05JUL1985 03:00:00)-Water Temperature (C)]]*OO[[#This Row],[72]]</f>
        <v>6.6978032921550004E-6</v>
      </c>
      <c r="BW544" s="10">
        <f>3/24000000*OO[[#This Row],[131 (05JUL1985 06:00:00)-Water Temperature (C)]]*OO[[#This Row],[73]]</f>
        <v>1.1039878525121249E-5</v>
      </c>
      <c r="BX544" s="10">
        <f>3/24000000*OO[[#This Row],[132 (05JUL1985 09:00:00)-Water Temperature (C)]]*OO[[#This Row],[74]]</f>
        <v>1.7735067667799998E-5</v>
      </c>
      <c r="BY544" s="10">
        <f>3/24000000*OO[[#This Row],[133 (05JUL1985 12:00:00)-Water Temperature (C)]]*OO[[#This Row],[75]]</f>
        <v>2.7667401466949997E-5</v>
      </c>
      <c r="BZ544" s="10">
        <f>3/24000000*OO[[#This Row],[134 (05JUL1985 15:00:00)-Water Temperature (C)]]*OO[[#This Row],[76]]</f>
        <v>4.2090716365749996E-5</v>
      </c>
      <c r="CA544" s="10">
        <f>3/24000000*OO[[#This Row],[135 (05JUL1985 18:00:00)-Water Temperature (C)]]*OO[[#This Row],[77]]</f>
        <v>6.251709896249999E-5</v>
      </c>
      <c r="CB544" s="10">
        <f>3/24000000*OO[[#This Row],[136 (05JUL1985 21:00:00)-Water Temperature (C)]]*OO[[#This Row],[78]]</f>
        <v>9.0614670917312494E-5</v>
      </c>
      <c r="CC544" s="10">
        <f>3/24000000*OO[[#This Row],[137 (06JUL1985 00:00:00)-Water Temperature (C)]]*OO[[#This Row],[79]]</f>
        <v>1.2833064627049999E-4</v>
      </c>
      <c r="CD544" s="10">
        <f>3/24000000*OO[[#This Row],[138 (06JUL1985 03:00:00)-Water Temperature (C)]]*OO[[#This Row],[80]]</f>
        <v>1.78176259456E-4</v>
      </c>
      <c r="CE544" s="10">
        <f>3/24000000*OO[[#This Row],[139 (06JUL1985 06:00:00)-Water Temperature (C)]]*OO[[#This Row],[81]]</f>
        <v>2.4338205464093749E-4</v>
      </c>
      <c r="CF544" s="10">
        <f>3/24000000*OO[[#This Row],[140 (06JUL1985 09:00:00)-Water Temperature (C)]]*OO[[#This Row],[82]]</f>
        <v>3.2891928759825001E-4</v>
      </c>
      <c r="CG544" s="10">
        <f>3/24000000*OO[[#This Row],[141 (06JUL1985 12:00:00)-Water Temperature (C)]]*OO[[#This Row],[83]]</f>
        <v>4.374034249724999E-4</v>
      </c>
      <c r="CH544" s="10">
        <f>3/24000000*OO[[#This Row],[142 (06JUL1985 15:00:00)-Water Temperature (C)]]*OO[[#This Row],[84]]</f>
        <v>5.7295366468874996E-4</v>
      </c>
      <c r="CI544" s="10">
        <f>3/24000000*OO[[#This Row],[143 (06JUL1985 18:00:00)-Water Temperature (C)]]*OO[[#This Row],[85]]</f>
        <v>7.4048272826999996E-4</v>
      </c>
      <c r="CJ544" s="10">
        <f>3/24000000*OO[[#This Row],[144 (06JUL1985 21:00:00)-Water Temperature (C)]]*OO[[#This Row],[86]]</f>
        <v>9.4081805005312501E-4</v>
      </c>
      <c r="CK544" s="10">
        <f>3/24000000*OO[[#This Row],[145 (07JUL1985 00:00:00)-Water Temperature (C)]]*OO[[#This Row],[87]]</f>
        <v>1.1760869882652498E-3</v>
      </c>
      <c r="CL544" s="10">
        <f>3/24000000*OO[[#This Row],[146 (07JUL1985 03:00:00)-Water Temperature (C)]]*OO[[#This Row],[88]]</f>
        <v>1.4540497735837502E-3</v>
      </c>
      <c r="CM544" s="10">
        <f>3/24000000*OO[[#This Row],[147 (07JUL1985 06:00:00)-Water Temperature (C)]]*OO[[#This Row],[89]]</f>
        <v>1.7803913687160001E-3</v>
      </c>
      <c r="CN544" s="10">
        <f>3/24000000*OO[[#This Row],[148 (07JUL1985 09:00:00)-Water Temperature (C)]]*OO[[#This Row],[90]]</f>
        <v>2.1706337660124999E-3</v>
      </c>
      <c r="CO544" s="10">
        <f>3/24000000*OO[[#This Row],[149 (07JUL1985 12:00:00)-Water Temperature (C)]]*OO[[#This Row],[91]]</f>
        <v>2.6253435548343747E-3</v>
      </c>
      <c r="CP544" s="10">
        <f>3/24000000*OO[[#This Row],[150 (07JUL1985 15:00:00)-Water Temperature (C)]]*OO[[#This Row],[92]]</f>
        <v>3.1447418340224999E-3</v>
      </c>
      <c r="CQ544" s="10">
        <f>3/24000000*OO[[#This Row],[151 (07JUL1985 18:00:00)-Water Temperature (C)]]*OO[[#This Row],[93]]</f>
        <v>3.7340128691950004E-3</v>
      </c>
      <c r="CR544" s="10">
        <f>3/24000000*OO[[#This Row],[152 (07JUL1985 21:00:00)-Water Temperature (C)]]*OO[[#This Row],[94]]</f>
        <v>4.3805980417200002E-3</v>
      </c>
      <c r="CS544" s="10">
        <f>3/24000000*OO[[#This Row],[153 (08JUL1985 00:00:00)-Water Temperature (C)]]*OO[[#This Row],[95]]</f>
        <v>5.088369860616249E-3</v>
      </c>
      <c r="CT544" s="10">
        <f>3/24000000*OO[[#This Row],[154 (08JUL1985 03:00:00)-Water Temperature (C)]]*OO[[#This Row],[96]]</f>
        <v>5.8693827557699989E-3</v>
      </c>
      <c r="CU544" s="10">
        <f>3/24000000*OO[[#This Row],[155 (08JUL1985 06:00:00)-Water Temperature (C)]]*OO[[#This Row],[97]]</f>
        <v>6.7314783795749998E-3</v>
      </c>
      <c r="CV544" s="10">
        <f>3/24000000*OO[[#This Row],[156 (08JUL1985 09:00:00)-Water Temperature (C)]]*OO[[#This Row],[98]]</f>
        <v>7.6802464115699994E-3</v>
      </c>
      <c r="CW544" s="10">
        <f>3/24000000*OO[[#This Row],[157 (08JUL1985 12:00:00)-Water Temperature (C)]]*OO[[#This Row],[99]]</f>
        <v>8.7397413982725006E-3</v>
      </c>
    </row>
    <row r="545" spans="1:101" x14ac:dyDescent="0.35">
      <c r="A545" t="s">
        <v>552</v>
      </c>
      <c r="B545">
        <v>4614.0169999999998</v>
      </c>
      <c r="C545" s="10">
        <f>3/24*OO[[#This Row],[59 (26JUN1985 06:00:00)-Water Temperature (C)]]*OO[[#This Row],[1]]/SUM(OO[1])</f>
        <v>0</v>
      </c>
      <c r="D545" s="10">
        <f>3/24*OO[[#This Row],[60 (26JUN1985 09:00:00)-Water Temperature (C)]]*OO[[#This Row],[2]]/SUM(OO[2])</f>
        <v>0</v>
      </c>
      <c r="E545" s="10">
        <f>3/24*OO[[#This Row],[61 (26JUN1985 12:00:00)-Water Temperature (C)]]*OO[[#This Row],[3]]/SUM(OO[3])</f>
        <v>0</v>
      </c>
      <c r="F545" s="10">
        <f>3/24*OO[[#This Row],[62 (26JUN1985 15:00:00)-Water Temperature (C)]]*OO[[#This Row],[4]]/SUM(OO[4])</f>
        <v>0</v>
      </c>
      <c r="G545" s="10">
        <f>3/24*OO[[#This Row],[63 (26JUN1985 18:00:00)-Water Temperature (C)]]*OO[[#This Row],[5]]/SUM(OO[5])</f>
        <v>0</v>
      </c>
      <c r="H545" s="10">
        <f>3/24*OO[[#This Row],[64 (26JUN1985 21:00:00)-Water Temperature (C)]]*OO[[#This Row],[6]]/SUM(OO[6])</f>
        <v>0</v>
      </c>
      <c r="I545" s="10">
        <f>3/24*OO[[#This Row],[65 (27JUN1985 00:00:00)-Water Temperature (C)]]*OO[[#This Row],[7]]/SUM(OO[7])</f>
        <v>0</v>
      </c>
      <c r="J545" s="10">
        <f>3/24*OO[[#This Row],[66 (27JUN1985 03:00:00)-Water Temperature (C)]]*OO[[#This Row],[8]]/SUM(OO[8])</f>
        <v>0</v>
      </c>
      <c r="K545" s="10">
        <f>3/24*OO[[#This Row],[67 (27JUN1985 06:00:00)-Water Temperature (C)]]*OO[[#This Row],[9]]/SUM(OO[9])</f>
        <v>0</v>
      </c>
      <c r="L545" s="10">
        <f>3/24*OO[[#This Row],[68 (27JUN1985 09:00:00)-Water Temperature (C)]]*OO[[#This Row],[10]]/SUM(OO[10])</f>
        <v>0</v>
      </c>
      <c r="M545" s="10">
        <f>3/24*OO[[#This Row],[69 (27JUN1985 12:00:00)-Water Temperature (C)]]*OO[[#This Row],[11]]/SUM(OO[11])</f>
        <v>0</v>
      </c>
      <c r="N545" s="10">
        <f>3/24*OO[[#This Row],[70 (27JUN1985 15:00:00)-Water Temperature (C)]]*OO[[#This Row],[12]]/SUM(OO[12])</f>
        <v>0</v>
      </c>
      <c r="O545" s="10">
        <f>3/24*OO[[#This Row],[71 (27JUN1985 18:00:00)-Water Temperature (C)]]*OO[[#This Row],[13]]/SUM(OO[13])</f>
        <v>0</v>
      </c>
      <c r="P545" s="10">
        <f>3/24*OO[[#This Row],[72 (27JUN1985 21:00:00)-Water Temperature (C)]]*OO[[#This Row],[14]]/SUM(OO[14])</f>
        <v>0</v>
      </c>
      <c r="Q545" s="10">
        <f>3/24*OO[[#This Row],[73 (28JUN1985 00:00:00)-Water Temperature (C)]]*OO[[#This Row],[15]]/SUM(OO[15])</f>
        <v>0</v>
      </c>
      <c r="R545" s="10">
        <f>3/24*OO[[#This Row],[74 (28JUN1985 03:00:00)-Water Temperature (C)]]*OO[[#This Row],[16]]/SUM(OO[16])</f>
        <v>0</v>
      </c>
      <c r="S545" s="10">
        <f>3/24*OO[[#This Row],[75 (28JUN1985 06:00:00)-Water Temperature (C)]]*OO[[#This Row],[17]]/SUM(OO[17])</f>
        <v>0</v>
      </c>
      <c r="T545" s="10">
        <f>3/24*OO[[#This Row],[76 (28JUN1985 09:00:00)-Water Temperature (C)]]*OO[[#This Row],[18]]/SUM(OO[18])</f>
        <v>0</v>
      </c>
      <c r="U545" s="10">
        <f>3/24*OO[[#This Row],[77 (28JUN1985 12:00:00)-Water Temperature (C)]]*OO[[#This Row],[19]]/SUM(OO[19])</f>
        <v>0</v>
      </c>
      <c r="V545" s="10">
        <f>3/24000000*OO[[#This Row],[78 (28JUN1985 15:00:00)-Water Temperature (C)]]*OO[[#This Row],[20]]</f>
        <v>0</v>
      </c>
      <c r="W545" s="10">
        <f>3/24000000*OO[[#This Row],[79 (28JUN1985 18:00:00)-Water Temperature (C)]]*OO[[#This Row],[21]]</f>
        <v>0</v>
      </c>
      <c r="X545" s="10">
        <f>3/24000000*OO[[#This Row],[80 (28JUN1985 21:00:00)-Water Temperature (C)]]*OO[[#This Row],[22]]</f>
        <v>0</v>
      </c>
      <c r="Y545" s="10">
        <f>3/24000000*OO[[#This Row],[81 (29JUN1985 00:00:00)-Water Temperature (C)]]*OO[[#This Row],[23]]</f>
        <v>0</v>
      </c>
      <c r="Z545" s="10">
        <f>3/24000000*OO[[#This Row],[82 (29JUN1985 03:00:00)-Water Temperature (C)]]*OO[[#This Row],[24]]</f>
        <v>0</v>
      </c>
      <c r="AA545" s="10">
        <f>3/24000000*OO[[#This Row],[83 (29JUN1985 06:00:00)-Water Temperature (C)]]*OO[[#This Row],[25]]</f>
        <v>0</v>
      </c>
      <c r="AB545" s="10">
        <f>3/24000000*OO[[#This Row],[84 (29JUN1985 09:00:00)-Water Temperature (C)]]*OO[[#This Row],[26]]</f>
        <v>0</v>
      </c>
      <c r="AC545" s="10">
        <f>3/24000000*OO[[#This Row],[85 (29JUN1985 12:00:00)-Water Temperature (C)]]*OO[[#This Row],[27]]</f>
        <v>0</v>
      </c>
      <c r="AD545" s="10">
        <f>3/24000000*OO[[#This Row],[86 (29JUN1985 15:00:00)-Water Temperature (C)]]*OO[[#This Row],[28]]</f>
        <v>0</v>
      </c>
      <c r="AE545" s="10">
        <f>3/24000000*OO[[#This Row],[88 (29JUN1985 21:00:00)-Water Temperature (C)]]*OO[[#This Row],[30]]</f>
        <v>0</v>
      </c>
      <c r="AF545" s="10">
        <f>3/24000000*OO[[#This Row],[88 (29JUN1985 21:00:00)-Water Temperature (C)]]*OO[[#This Row],[30]]</f>
        <v>0</v>
      </c>
      <c r="AG545" s="10">
        <f>3/24000000*OO[[#This Row],[89 (30JUN1985 00:00:00)-Water Temperature (C)]]*OO[[#This Row],[31]]</f>
        <v>0</v>
      </c>
      <c r="AH545" s="10">
        <f>3/24000000*OO[[#This Row],[90 (30JUN1985 03:00:00)-Water Temperature (C)]]*OO[[#This Row],[32]]</f>
        <v>0</v>
      </c>
      <c r="AI545" s="10">
        <f>3/24000000*OO[[#This Row],[91 (30JUN1985 06:00:00)-Water Temperature (C)]]*OO[[#This Row],[33]]</f>
        <v>0</v>
      </c>
      <c r="AJ545" s="10">
        <f>3/24000000*OO[[#This Row],[92 (30JUN1985 09:00:00)-Water Temperature (C)]]*OO[[#This Row],[34]]</f>
        <v>0</v>
      </c>
      <c r="AK545" s="10">
        <f>3/24000000*OO[[#This Row],[93 (30JUN1985 12:00:00)-Water Temperature (C)]]*OO[[#This Row],[35]]</f>
        <v>0</v>
      </c>
      <c r="AL545" s="10">
        <f>3/24000000*OO[[#This Row],[94 (30JUN1985 15:00:00)-Water Temperature (C)]]*OO[[#This Row],[36]]</f>
        <v>0</v>
      </c>
      <c r="AM545" s="10">
        <f>3/24000000*OO[[#This Row],[95 (30JUN1985 18:00:00)-Water Temperature (C)]]*OO[[#This Row],[37]]</f>
        <v>0</v>
      </c>
      <c r="AN545" s="10">
        <f>3/24000000*OO[[#This Row],[96 (30JUN1985 21:00:00)-Water Temperature (C)]]*OO[[#This Row],[38]]</f>
        <v>-2.3941009931739998E-42</v>
      </c>
      <c r="AO545" s="10">
        <f>3/24000000*OO[[#This Row],[97 (01JUL1985 00:00:00)-Water Temperature (C)]]*OO[[#This Row],[39]]</f>
        <v>-8.7446382182500009E-41</v>
      </c>
      <c r="AP545" s="10">
        <f>3/24000000*OO[[#This Row],[98 (01JUL1985 03:00:00)-Water Temperature (C)]]*OO[[#This Row],[40]]</f>
        <v>-3.1271209945599998E-38</v>
      </c>
      <c r="AQ545" s="10">
        <f>3/24000000*OO[[#This Row],[99 (01JUL1985 06:00:00)-Water Temperature (C)]]*OO[[#This Row],[41]]</f>
        <v>1.8954825625955E-33</v>
      </c>
      <c r="AR545" s="10">
        <f>3/24000000*OO[[#This Row],[100 (01JUL1985 09:00:00)-Water Temperature (C)]]*OO[[#This Row],[42]]</f>
        <v>5.1652667349899988E-31</v>
      </c>
      <c r="AS545" s="10">
        <f>3/24000000*OO[[#This Row],[101 (01JUL1985 12:00:00)-Water Temperature (C)]]*OO[[#This Row],[43]]</f>
        <v>4.890446356075E-29</v>
      </c>
      <c r="AT545" s="10">
        <f>3/24000000*OO[[#This Row],[102 (01JUL1985 15:00:00)-Water Temperature (C)]]*OO[[#This Row],[44]]</f>
        <v>2.8524136095E-27</v>
      </c>
      <c r="AU545" s="10">
        <f>3/24000000*OO[[#This Row],[103 (01JUL1985 18:00:00)-Water Temperature (C)]]*OO[[#This Row],[45]]</f>
        <v>1.2254226723712499E-25</v>
      </c>
      <c r="AV545" s="10">
        <f>3/24000000*OO[[#This Row],[104 (01JUL1985 21:00:00)-Water Temperature (C)]]*OO[[#This Row],[46]]</f>
        <v>3.9746679227187493E-24</v>
      </c>
      <c r="AW545" s="10">
        <f>3/24000000*OO[[#This Row],[105 (02JUL1985 00:00:00)-Water Temperature (C)]]*OO[[#This Row],[47]]</f>
        <v>9.6552067905250003E-23</v>
      </c>
      <c r="AX545" s="10">
        <f>3/24000000*OO[[#This Row],[106 (02JUL1985 03:00:00)-Water Temperature (C)]]*OO[[#This Row],[48]]</f>
        <v>1.8171963323153747E-21</v>
      </c>
      <c r="AY545" s="10">
        <f>3/24000000*OO[[#This Row],[107 (02JUL1985 06:00:00)-Water Temperature (C)]]*OO[[#This Row],[49]]</f>
        <v>2.9416916453749997E-20</v>
      </c>
      <c r="AZ545" s="10">
        <f>3/24000000*OO[[#This Row],[108 (02JUL1985 09:00:00)-Water Temperature (C)]]*OO[[#This Row],[50]]</f>
        <v>3.7511840781449996E-19</v>
      </c>
      <c r="BA545" s="10">
        <f>3/24000000*OO[[#This Row],[109 (02JUL1985 12:00:00)-Water Temperature (C)]]*OO[[#This Row],[51]]</f>
        <v>3.8275479284999998E-18</v>
      </c>
      <c r="BB545" s="10">
        <f>3/24000000*OO[[#This Row],[110 (02JUL1985 15:00:00)-Water Temperature (C)]]*OO[[#This Row],[52]]</f>
        <v>3.2727541607612499E-17</v>
      </c>
      <c r="BC545" s="10">
        <f>3/24000000*OO[[#This Row],[111 (02JUL1985 18:00:00)-Water Temperature (C)]]*OO[[#This Row],[53]]</f>
        <v>2.4638865080913748E-16</v>
      </c>
      <c r="BD545" s="10">
        <f>3/24000000*OO[[#This Row],[112 (02JUL1985 21:00:00)-Water Temperature (C)]]*OO[[#This Row],[54]]</f>
        <v>1.6478514737587499E-15</v>
      </c>
      <c r="BE545" s="10">
        <f>3/24000000*OO[[#This Row],[113 (03JUL1985 00:00:00)-Water Temperature (C)]]*OO[[#This Row],[55]]</f>
        <v>9.6385311298200007E-15</v>
      </c>
      <c r="BF545" s="10">
        <f>3/24000000*OO[[#This Row],[114 (03JUL1985 03:00:00)-Water Temperature (C)]]*OO[[#This Row],[56]]</f>
        <v>4.9372922455199999E-14</v>
      </c>
      <c r="BG545" s="10">
        <f>3/24000000*OO[[#This Row],[115 (03JUL1985 06:00:00)-Water Temperature (C)]]*OO[[#This Row],[57]]</f>
        <v>2.3024464305498748E-13</v>
      </c>
      <c r="BH545" s="10">
        <f>3/24000000*OO[[#This Row],[116 (03JUL1985 09:00:00)-Water Temperature (C)]]*OO[[#This Row],[58]]</f>
        <v>9.6729651812249984E-13</v>
      </c>
      <c r="BI545" s="10">
        <f>3/24000000*OO[[#This Row],[117 (03JUL1985 12:00:00)-Water Temperature (C)]]*OO[[#This Row],[59]]</f>
        <v>3.6561345432937494E-12</v>
      </c>
      <c r="BJ545" s="10">
        <f>3/24000000*OO[[#This Row],[118 (03JUL1985 15:00:00)-Water Temperature (C)]]*OO[[#This Row],[60]]</f>
        <v>1.26551995976275E-11</v>
      </c>
      <c r="BK545" s="10">
        <f>3/24000000*OO[[#This Row],[119 (03JUL1985 18:00:00)-Water Temperature (C)]]*OO[[#This Row],[61]]</f>
        <v>4.0774730929874997E-11</v>
      </c>
      <c r="BL545" s="10">
        <f>3/24000000*OO[[#This Row],[120 (03JUL1985 21:00:00)-Water Temperature (C)]]*OO[[#This Row],[62]]</f>
        <v>1.2466902075749997E-10</v>
      </c>
      <c r="BM545" s="10">
        <f>3/24000000*OO[[#This Row],[121 (04JUL1985 00:00:00)-Water Temperature (C)]]*OO[[#This Row],[63]]</f>
        <v>3.6751655558699993E-10</v>
      </c>
      <c r="BN545" s="10">
        <f>3/24000000*OO[[#This Row],[122 (04JUL1985 03:00:00)-Water Temperature (C)]]*OO[[#This Row],[64]]</f>
        <v>1.0155809892409999E-9</v>
      </c>
      <c r="BO545" s="10">
        <f>3/24000000*OO[[#This Row],[123 (04JUL1985 06:00:00)-Water Temperature (C)]]*OO[[#This Row],[65]]</f>
        <v>2.6627058502312496E-9</v>
      </c>
      <c r="BP545" s="10">
        <f>3/24000000*OO[[#This Row],[124 (04JUL1985 09:00:00)-Water Temperature (C)]]*OO[[#This Row],[66]]</f>
        <v>6.5761417655999987E-9</v>
      </c>
      <c r="BQ545" s="10">
        <f>3/24000000*OO[[#This Row],[125 (04JUL1985 12:00:00)-Water Temperature (C)]]*OO[[#This Row],[67]]</f>
        <v>1.5174280498649997E-8</v>
      </c>
      <c r="BR545" s="10">
        <f>3/24000000*OO[[#This Row],[126 (04JUL1985 15:00:00)-Water Temperature (C)]]*OO[[#This Row],[68]]</f>
        <v>3.3007966081199995E-8</v>
      </c>
      <c r="BS545" s="10">
        <f>3/24000000*OO[[#This Row],[127 (04JUL1985 18:00:00)-Water Temperature (C)]]*OO[[#This Row],[69]]</f>
        <v>6.8272370099999991E-8</v>
      </c>
      <c r="BT545" s="10">
        <f>3/24000000*OO[[#This Row],[128 (04JUL1985 21:00:00)-Water Temperature (C)]]*OO[[#This Row],[70]]</f>
        <v>1.3541359277657503E-7</v>
      </c>
      <c r="BU545" s="10">
        <f>3/24000000*OO[[#This Row],[129 (05JUL1985 00:00:00)-Water Temperature (C)]]*OO[[#This Row],[71]]</f>
        <v>2.5796540895187497E-7</v>
      </c>
      <c r="BV545" s="10">
        <f>3/24000000*OO[[#This Row],[130 (05JUL1985 03:00:00)-Water Temperature (C)]]*OO[[#This Row],[72]]</f>
        <v>4.7184609824150001E-7</v>
      </c>
      <c r="BW545" s="10">
        <f>3/24000000*OO[[#This Row],[131 (05JUL1985 06:00:00)-Water Temperature (C)]]*OO[[#This Row],[73]]</f>
        <v>8.3052724428600001E-7</v>
      </c>
      <c r="BX545" s="10">
        <f>3/24000000*OO[[#This Row],[132 (05JUL1985 09:00:00)-Water Temperature (C)]]*OO[[#This Row],[74]]</f>
        <v>1.4180949277661247E-6</v>
      </c>
      <c r="BY545" s="10">
        <f>3/24000000*OO[[#This Row],[133 (05JUL1985 12:00:00)-Water Temperature (C)]]*OO[[#This Row],[75]]</f>
        <v>2.3478219075999998E-6</v>
      </c>
      <c r="BZ545" s="10">
        <f>3/24000000*OO[[#This Row],[134 (05JUL1985 15:00:00)-Water Temperature (C)]]*OO[[#This Row],[76]]</f>
        <v>3.7834673766687496E-6</v>
      </c>
      <c r="CA545" s="10">
        <f>3/24000000*OO[[#This Row],[135 (05JUL1985 18:00:00)-Water Temperature (C)]]*OO[[#This Row],[77]]</f>
        <v>5.9361061212187508E-6</v>
      </c>
      <c r="CB545" s="10">
        <f>3/24000000*OO[[#This Row],[136 (05JUL1985 21:00:00)-Water Temperature (C)]]*OO[[#This Row],[78]]</f>
        <v>9.0654978989249977E-6</v>
      </c>
      <c r="CC545" s="10">
        <f>3/24000000*OO[[#This Row],[137 (06JUL1985 00:00:00)-Water Temperature (C)]]*OO[[#This Row],[79]]</f>
        <v>1.3506649654139997E-5</v>
      </c>
      <c r="CD545" s="10">
        <f>3/24000000*OO[[#This Row],[138 (06JUL1985 03:00:00)-Water Temperature (C)]]*OO[[#This Row],[80]]</f>
        <v>1.9719905111195E-5</v>
      </c>
      <c r="CE545" s="10">
        <f>3/24000000*OO[[#This Row],[139 (06JUL1985 06:00:00)-Water Temperature (C)]]*OO[[#This Row],[81]]</f>
        <v>2.8403134565137501E-5</v>
      </c>
      <c r="CF545" s="10">
        <f>3/24000000*OO[[#This Row],[140 (06JUL1985 09:00:00)-Water Temperature (C)]]*OO[[#This Row],[82]]</f>
        <v>4.0399585741287502E-5</v>
      </c>
      <c r="CG545" s="10">
        <f>3/24000000*OO[[#This Row],[141 (06JUL1985 12:00:00)-Water Temperature (C)]]*OO[[#This Row],[83]]</f>
        <v>5.6276423367062499E-5</v>
      </c>
      <c r="CH545" s="10">
        <f>3/24000000*OO[[#This Row],[142 (06JUL1985 15:00:00)-Water Temperature (C)]]*OO[[#This Row],[84]]</f>
        <v>7.691141892437499E-5</v>
      </c>
      <c r="CI545" s="10">
        <f>3/24000000*OO[[#This Row],[143 (06JUL1985 18:00:00)-Water Temperature (C)]]*OO[[#This Row],[85]]</f>
        <v>1.0355596166412499E-4</v>
      </c>
      <c r="CJ545" s="10">
        <f>3/24000000*OO[[#This Row],[144 (06JUL1985 21:00:00)-Water Temperature (C)]]*OO[[#This Row],[86]]</f>
        <v>1.3729171717162501E-4</v>
      </c>
      <c r="CK545" s="10">
        <f>3/24000000*OO[[#This Row],[145 (07JUL1985 00:00:00)-Water Temperature (C)]]*OO[[#This Row],[87]]</f>
        <v>1.7915673471312501E-4</v>
      </c>
      <c r="CL545" s="10">
        <f>3/24000000*OO[[#This Row],[146 (07JUL1985 03:00:00)-Water Temperature (C)]]*OO[[#This Row],[88]]</f>
        <v>2.3086981498012497E-4</v>
      </c>
      <c r="CM545" s="10">
        <f>3/24000000*OO[[#This Row],[147 (07JUL1985 06:00:00)-Water Temperature (C)]]*OO[[#This Row],[89]]</f>
        <v>2.9536740108299998E-4</v>
      </c>
      <c r="CN545" s="10">
        <f>3/24000000*OO[[#This Row],[148 (07JUL1985 09:00:00)-Water Temperature (C)]]*OO[[#This Row],[90]]</f>
        <v>3.7586448838575003E-4</v>
      </c>
      <c r="CO545" s="10">
        <f>3/24000000*OO[[#This Row],[149 (07JUL1985 12:00:00)-Water Temperature (C)]]*OO[[#This Row],[91]]</f>
        <v>4.7236137793474993E-4</v>
      </c>
      <c r="CP545" s="10">
        <f>3/24000000*OO[[#This Row],[150 (07JUL1985 15:00:00)-Water Temperature (C)]]*OO[[#This Row],[92]]</f>
        <v>5.8558015299487506E-4</v>
      </c>
      <c r="CQ545" s="10">
        <f>3/24000000*OO[[#This Row],[151 (07JUL1985 18:00:00)-Water Temperature (C)]]*OO[[#This Row],[93]]</f>
        <v>7.1861461644875003E-4</v>
      </c>
      <c r="CR545" s="10">
        <f>3/24000000*OO[[#This Row],[152 (07JUL1985 21:00:00)-Water Temperature (C)]]*OO[[#This Row],[94]]</f>
        <v>8.7276255790574994E-4</v>
      </c>
      <c r="CS545" s="10">
        <f>3/24000000*OO[[#This Row],[153 (08JUL1985 00:00:00)-Water Temperature (C)]]*OO[[#This Row],[95]]</f>
        <v>1.050045934623E-3</v>
      </c>
      <c r="CT545" s="10">
        <f>3/24000000*OO[[#This Row],[154 (08JUL1985 03:00:00)-Water Temperature (C)]]*OO[[#This Row],[96]]</f>
        <v>1.2523754043337501E-3</v>
      </c>
      <c r="CU545" s="10">
        <f>3/24000000*OO[[#This Row],[155 (08JUL1985 06:00:00)-Water Temperature (C)]]*OO[[#This Row],[97]]</f>
        <v>1.4801327075759999E-3</v>
      </c>
      <c r="CV545" s="10">
        <f>3/24000000*OO[[#This Row],[156 (08JUL1985 09:00:00)-Water Temperature (C)]]*OO[[#This Row],[98]]</f>
        <v>1.7365319350437498E-3</v>
      </c>
      <c r="CW545" s="10">
        <f>3/24000000*OO[[#This Row],[157 (08JUL1985 12:00:00)-Water Temperature (C)]]*OO[[#This Row],[99]]</f>
        <v>2.0316215946285E-3</v>
      </c>
    </row>
    <row r="546" spans="1:101" x14ac:dyDescent="0.35">
      <c r="A546" t="s">
        <v>553</v>
      </c>
      <c r="B546">
        <v>8950.6470000000008</v>
      </c>
      <c r="C546" s="10">
        <f>3/24*OO[[#This Row],[59 (26JUN1985 06:00:00)-Water Temperature (C)]]*OO[[#This Row],[1]]/SUM(OO[1])</f>
        <v>0</v>
      </c>
      <c r="D546" s="10">
        <f>3/24*OO[[#This Row],[60 (26JUN1985 09:00:00)-Water Temperature (C)]]*OO[[#This Row],[2]]/SUM(OO[2])</f>
        <v>0</v>
      </c>
      <c r="E546" s="10">
        <f>3/24*OO[[#This Row],[61 (26JUN1985 12:00:00)-Water Temperature (C)]]*OO[[#This Row],[3]]/SUM(OO[3])</f>
        <v>0</v>
      </c>
      <c r="F546" s="10">
        <f>3/24*OO[[#This Row],[62 (26JUN1985 15:00:00)-Water Temperature (C)]]*OO[[#This Row],[4]]/SUM(OO[4])</f>
        <v>0</v>
      </c>
      <c r="G546" s="10">
        <f>3/24*OO[[#This Row],[63 (26JUN1985 18:00:00)-Water Temperature (C)]]*OO[[#This Row],[5]]/SUM(OO[5])</f>
        <v>0</v>
      </c>
      <c r="H546" s="10">
        <f>3/24*OO[[#This Row],[64 (26JUN1985 21:00:00)-Water Temperature (C)]]*OO[[#This Row],[6]]/SUM(OO[6])</f>
        <v>0</v>
      </c>
      <c r="I546" s="10">
        <f>3/24*OO[[#This Row],[65 (27JUN1985 00:00:00)-Water Temperature (C)]]*OO[[#This Row],[7]]/SUM(OO[7])</f>
        <v>0</v>
      </c>
      <c r="J546" s="10">
        <f>3/24*OO[[#This Row],[66 (27JUN1985 03:00:00)-Water Temperature (C)]]*OO[[#This Row],[8]]/SUM(OO[8])</f>
        <v>0</v>
      </c>
      <c r="K546" s="10">
        <f>3/24*OO[[#This Row],[67 (27JUN1985 06:00:00)-Water Temperature (C)]]*OO[[#This Row],[9]]/SUM(OO[9])</f>
        <v>0</v>
      </c>
      <c r="L546" s="10">
        <f>3/24*OO[[#This Row],[68 (27JUN1985 09:00:00)-Water Temperature (C)]]*OO[[#This Row],[10]]/SUM(OO[10])</f>
        <v>0</v>
      </c>
      <c r="M546" s="10">
        <f>3/24*OO[[#This Row],[69 (27JUN1985 12:00:00)-Water Temperature (C)]]*OO[[#This Row],[11]]/SUM(OO[11])</f>
        <v>0</v>
      </c>
      <c r="N546" s="10">
        <f>3/24*OO[[#This Row],[70 (27JUN1985 15:00:00)-Water Temperature (C)]]*OO[[#This Row],[12]]/SUM(OO[12])</f>
        <v>0</v>
      </c>
      <c r="O546" s="10">
        <f>3/24*OO[[#This Row],[71 (27JUN1985 18:00:00)-Water Temperature (C)]]*OO[[#This Row],[13]]/SUM(OO[13])</f>
        <v>0</v>
      </c>
      <c r="P546" s="10">
        <f>3/24*OO[[#This Row],[72 (27JUN1985 21:00:00)-Water Temperature (C)]]*OO[[#This Row],[14]]/SUM(OO[14])</f>
        <v>0</v>
      </c>
      <c r="Q546" s="10">
        <f>3/24*OO[[#This Row],[73 (28JUN1985 00:00:00)-Water Temperature (C)]]*OO[[#This Row],[15]]/SUM(OO[15])</f>
        <v>0</v>
      </c>
      <c r="R546" s="10">
        <f>3/24*OO[[#This Row],[74 (28JUN1985 03:00:00)-Water Temperature (C)]]*OO[[#This Row],[16]]/SUM(OO[16])</f>
        <v>0</v>
      </c>
      <c r="S546" s="10">
        <f>3/24*OO[[#This Row],[75 (28JUN1985 06:00:00)-Water Temperature (C)]]*OO[[#This Row],[17]]/SUM(OO[17])</f>
        <v>0</v>
      </c>
      <c r="T546" s="10">
        <f>3/24*OO[[#This Row],[76 (28JUN1985 09:00:00)-Water Temperature (C)]]*OO[[#This Row],[18]]/SUM(OO[18])</f>
        <v>0</v>
      </c>
      <c r="U546" s="10">
        <f>3/24*OO[[#This Row],[77 (28JUN1985 12:00:00)-Water Temperature (C)]]*OO[[#This Row],[19]]/SUM(OO[19])</f>
        <v>0</v>
      </c>
      <c r="V546" s="10">
        <f>3/24000000*OO[[#This Row],[78 (28JUN1985 15:00:00)-Water Temperature (C)]]*OO[[#This Row],[20]]</f>
        <v>0</v>
      </c>
      <c r="W546" s="10">
        <f>3/24000000*OO[[#This Row],[79 (28JUN1985 18:00:00)-Water Temperature (C)]]*OO[[#This Row],[21]]</f>
        <v>0</v>
      </c>
      <c r="X546" s="10">
        <f>3/24000000*OO[[#This Row],[80 (28JUN1985 21:00:00)-Water Temperature (C)]]*OO[[#This Row],[22]]</f>
        <v>0</v>
      </c>
      <c r="Y546" s="10">
        <f>3/24000000*OO[[#This Row],[81 (29JUN1985 00:00:00)-Water Temperature (C)]]*OO[[#This Row],[23]]</f>
        <v>0</v>
      </c>
      <c r="Z546" s="10">
        <f>3/24000000*OO[[#This Row],[82 (29JUN1985 03:00:00)-Water Temperature (C)]]*OO[[#This Row],[24]]</f>
        <v>0</v>
      </c>
      <c r="AA546" s="10">
        <f>3/24000000*OO[[#This Row],[83 (29JUN1985 06:00:00)-Water Temperature (C)]]*OO[[#This Row],[25]]</f>
        <v>0</v>
      </c>
      <c r="AB546" s="10">
        <f>3/24000000*OO[[#This Row],[84 (29JUN1985 09:00:00)-Water Temperature (C)]]*OO[[#This Row],[26]]</f>
        <v>0</v>
      </c>
      <c r="AC546" s="10">
        <f>3/24000000*OO[[#This Row],[85 (29JUN1985 12:00:00)-Water Temperature (C)]]*OO[[#This Row],[27]]</f>
        <v>0</v>
      </c>
      <c r="AD546" s="10">
        <f>3/24000000*OO[[#This Row],[86 (29JUN1985 15:00:00)-Water Temperature (C)]]*OO[[#This Row],[28]]</f>
        <v>0</v>
      </c>
      <c r="AE546" s="10">
        <f>3/24000000*OO[[#This Row],[88 (29JUN1985 21:00:00)-Water Temperature (C)]]*OO[[#This Row],[30]]</f>
        <v>0</v>
      </c>
      <c r="AF546" s="10">
        <f>3/24000000*OO[[#This Row],[88 (29JUN1985 21:00:00)-Water Temperature (C)]]*OO[[#This Row],[30]]</f>
        <v>0</v>
      </c>
      <c r="AG546" s="10">
        <f>3/24000000*OO[[#This Row],[89 (30JUN1985 00:00:00)-Water Temperature (C)]]*OO[[#This Row],[31]]</f>
        <v>0</v>
      </c>
      <c r="AH546" s="10">
        <f>3/24000000*OO[[#This Row],[90 (30JUN1985 03:00:00)-Water Temperature (C)]]*OO[[#This Row],[32]]</f>
        <v>0</v>
      </c>
      <c r="AI546" s="10">
        <f>3/24000000*OO[[#This Row],[91 (30JUN1985 06:00:00)-Water Temperature (C)]]*OO[[#This Row],[33]]</f>
        <v>0</v>
      </c>
      <c r="AJ546" s="10">
        <f>3/24000000*OO[[#This Row],[92 (30JUN1985 09:00:00)-Water Temperature (C)]]*OO[[#This Row],[34]]</f>
        <v>0</v>
      </c>
      <c r="AK546" s="10">
        <f>3/24000000*OO[[#This Row],[93 (30JUN1985 12:00:00)-Water Temperature (C)]]*OO[[#This Row],[35]]</f>
        <v>0</v>
      </c>
      <c r="AL546" s="10">
        <f>3/24000000*OO[[#This Row],[94 (30JUN1985 15:00:00)-Water Temperature (C)]]*OO[[#This Row],[36]]</f>
        <v>0</v>
      </c>
      <c r="AM546" s="10">
        <f>3/24000000*OO[[#This Row],[95 (30JUN1985 18:00:00)-Water Temperature (C)]]*OO[[#This Row],[37]]</f>
        <v>9.0538077843949991E-42</v>
      </c>
      <c r="AN546" s="10">
        <f>3/24000000*OO[[#This Row],[96 (30JUN1985 21:00:00)-Water Temperature (C)]]*OO[[#This Row],[38]]</f>
        <v>5.0294889588275001E-39</v>
      </c>
      <c r="AO546" s="10">
        <f>3/24000000*OO[[#This Row],[97 (01JUL1985 00:00:00)-Water Temperature (C)]]*OO[[#This Row],[39]]</f>
        <v>1.6191332686540001E-36</v>
      </c>
      <c r="AP546" s="10">
        <f>3/24000000*OO[[#This Row],[98 (01JUL1985 03:00:00)-Water Temperature (C)]]*OO[[#This Row],[40]]</f>
        <v>3.2151965255987502E-34</v>
      </c>
      <c r="AQ546" s="10">
        <f>3/24000000*OO[[#This Row],[99 (01JUL1985 06:00:00)-Water Temperature (C)]]*OO[[#This Row],[41]]</f>
        <v>4.1574586359149993E-32</v>
      </c>
      <c r="AR546" s="10">
        <f>3/24000000*OO[[#This Row],[100 (01JUL1985 09:00:00)-Water Temperature (C)]]*OO[[#This Row],[42]]</f>
        <v>3.6934873987050007E-30</v>
      </c>
      <c r="AS546" s="10">
        <f>3/24000000*OO[[#This Row],[101 (01JUL1985 12:00:00)-Water Temperature (C)]]*OO[[#This Row],[43]]</f>
        <v>2.3197610531575E-28</v>
      </c>
      <c r="AT546" s="10">
        <f>3/24000000*OO[[#This Row],[102 (01JUL1985 15:00:00)-Water Temperature (C)]]*OO[[#This Row],[44]]</f>
        <v>1.0621298957940001E-26</v>
      </c>
      <c r="AU546" s="10">
        <f>3/24000000*OO[[#This Row],[103 (01JUL1985 18:00:00)-Water Temperature (C)]]*OO[[#This Row],[45]]</f>
        <v>3.6472746926625005E-25</v>
      </c>
      <c r="AV546" s="10">
        <f>3/24000000*OO[[#This Row],[104 (01JUL1985 21:00:00)-Water Temperature (C)]]*OO[[#This Row],[46]]</f>
        <v>9.6553560389699984E-24</v>
      </c>
      <c r="AW546" s="10">
        <f>3/24000000*OO[[#This Row],[105 (02JUL1985 00:00:00)-Water Temperature (C)]]*OO[[#This Row],[47]]</f>
        <v>2.0272971394205E-22</v>
      </c>
      <c r="AX546" s="10">
        <f>3/24000000*OO[[#This Row],[106 (02JUL1985 03:00:00)-Water Temperature (C)]]*OO[[#This Row],[48]]</f>
        <v>3.4122494911724991E-21</v>
      </c>
      <c r="AY546" s="10">
        <f>3/24000000*OO[[#This Row],[107 (02JUL1985 06:00:00)-Water Temperature (C)]]*OO[[#This Row],[49]]</f>
        <v>4.7177633550037494E-20</v>
      </c>
      <c r="AZ546" s="10">
        <f>3/24000000*OO[[#This Row],[108 (02JUL1985 09:00:00)-Water Temperature (C)]]*OO[[#This Row],[50]]</f>
        <v>5.4704770148400003E-19</v>
      </c>
      <c r="BA546" s="10">
        <f>3/24000000*OO[[#This Row],[109 (02JUL1985 12:00:00)-Water Temperature (C)]]*OO[[#This Row],[51]]</f>
        <v>5.3653645025662488E-18</v>
      </c>
      <c r="BB546" s="10">
        <f>3/24000000*OO[[#This Row],[110 (02JUL1985 15:00:00)-Water Temperature (C)]]*OO[[#This Row],[52]]</f>
        <v>4.5043291587600001E-17</v>
      </c>
      <c r="BC546" s="10">
        <f>3/24000000*OO[[#This Row],[111 (02JUL1985 18:00:00)-Water Temperature (C)]]*OO[[#This Row],[53]]</f>
        <v>3.2718562090849994E-16</v>
      </c>
      <c r="BD546" s="10">
        <f>3/24000000*OO[[#This Row],[112 (02JUL1985 21:00:00)-Water Temperature (C)]]*OO[[#This Row],[54]]</f>
        <v>2.0747985133968749E-15</v>
      </c>
      <c r="BE546" s="10">
        <f>3/24000000*OO[[#This Row],[113 (03JUL1985 00:00:00)-Water Temperature (C)]]*OO[[#This Row],[55]]</f>
        <v>1.1598905238939999E-14</v>
      </c>
      <c r="BF546" s="10">
        <f>3/24000000*OO[[#This Row],[114 (03JUL1985 03:00:00)-Water Temperature (C)]]*OO[[#This Row],[56]]</f>
        <v>5.7844985720362499E-14</v>
      </c>
      <c r="BG546" s="10">
        <f>3/24000000*OO[[#This Row],[115 (03JUL1985 06:00:00)-Water Temperature (C)]]*OO[[#This Row],[57]]</f>
        <v>2.5997315597662499E-13</v>
      </c>
      <c r="BH546" s="10">
        <f>3/24000000*OO[[#This Row],[116 (03JUL1985 09:00:00)-Water Temperature (C)]]*OO[[#This Row],[58]]</f>
        <v>1.065340158757875E-12</v>
      </c>
      <c r="BI546" s="10">
        <f>3/24000000*OO[[#This Row],[117 (03JUL1985 12:00:00)-Water Temperature (C)]]*OO[[#This Row],[59]]</f>
        <v>3.9987222802025006E-12</v>
      </c>
      <c r="BJ546" s="10">
        <f>3/24000000*OO[[#This Row],[118 (03JUL1985 15:00:00)-Water Temperature (C)]]*OO[[#This Row],[60]]</f>
        <v>1.3829011496124998E-11</v>
      </c>
      <c r="BK546" s="10">
        <f>3/24000000*OO[[#This Row],[119 (03JUL1985 18:00:00)-Water Temperature (C)]]*OO[[#This Row],[61]]</f>
        <v>4.4253262125562493E-11</v>
      </c>
      <c r="BL546" s="10">
        <f>3/24000000*OO[[#This Row],[120 (03JUL1985 21:00:00)-Water Temperature (C)]]*OO[[#This Row],[62]]</f>
        <v>1.3130805795589999E-10</v>
      </c>
      <c r="BM546" s="10">
        <f>3/24000000*OO[[#This Row],[121 (04JUL1985 00:00:00)-Water Temperature (C)]]*OO[[#This Row],[63]]</f>
        <v>3.6373873973149996E-10</v>
      </c>
      <c r="BN546" s="10">
        <f>3/24000000*OO[[#This Row],[122 (04JUL1985 03:00:00)-Water Temperature (C)]]*OO[[#This Row],[64]]</f>
        <v>9.4712250723424981E-10</v>
      </c>
      <c r="BO546" s="10">
        <f>3/24000000*OO[[#This Row],[123 (04JUL1985 06:00:00)-Water Temperature (C)]]*OO[[#This Row],[65]]</f>
        <v>2.32977686526375E-9</v>
      </c>
      <c r="BP546" s="10">
        <f>3/24000000*OO[[#This Row],[124 (04JUL1985 09:00:00)-Water Temperature (C)]]*OO[[#This Row],[66]]</f>
        <v>5.4509384659174999E-9</v>
      </c>
      <c r="BQ546" s="10">
        <f>3/24000000*OO[[#This Row],[125 (04JUL1985 12:00:00)-Water Temperature (C)]]*OO[[#This Row],[67]]</f>
        <v>1.2128267780562499E-8</v>
      </c>
      <c r="BR546" s="10">
        <f>3/24000000*OO[[#This Row],[126 (04JUL1985 15:00:00)-Water Temperature (C)]]*OO[[#This Row],[68]]</f>
        <v>2.5762875655499998E-8</v>
      </c>
      <c r="BS546" s="10">
        <f>3/24000000*OO[[#This Row],[127 (04JUL1985 18:00:00)-Water Temperature (C)]]*OO[[#This Row],[69]]</f>
        <v>5.2273455013500002E-8</v>
      </c>
      <c r="BT546" s="10">
        <f>3/24000000*OO[[#This Row],[128 (04JUL1985 21:00:00)-Water Temperature (C)]]*OO[[#This Row],[70]]</f>
        <v>1.0170493205636249E-7</v>
      </c>
      <c r="BU546" s="10">
        <f>3/24000000*OO[[#This Row],[129 (05JUL1985 00:00:00)-Water Temperature (C)]]*OO[[#This Row],[71]]</f>
        <v>1.9053455606854999E-7</v>
      </c>
      <c r="BV546" s="10">
        <f>3/24000000*OO[[#This Row],[130 (05JUL1985 03:00:00)-Water Temperature (C)]]*OO[[#This Row],[72]]</f>
        <v>3.4463381025549996E-7</v>
      </c>
      <c r="BW546" s="10">
        <f>3/24000000*OO[[#This Row],[131 (05JUL1985 06:00:00)-Water Temperature (C)]]*OO[[#This Row],[73]]</f>
        <v>6.032849082865E-7</v>
      </c>
      <c r="BX546" s="10">
        <f>3/24000000*OO[[#This Row],[132 (05JUL1985 09:00:00)-Water Temperature (C)]]*OO[[#This Row],[74]]</f>
        <v>1.0273582482108751E-6</v>
      </c>
      <c r="BY546" s="10">
        <f>3/24000000*OO[[#This Row],[133 (05JUL1985 12:00:00)-Water Temperature (C)]]*OO[[#This Row],[75]]</f>
        <v>1.6979820158452499E-6</v>
      </c>
      <c r="BZ546" s="10">
        <f>3/24000000*OO[[#This Row],[134 (05JUL1985 15:00:00)-Water Temperature (C)]]*OO[[#This Row],[76]]</f>
        <v>2.7338150914387497E-6</v>
      </c>
      <c r="CA546" s="10">
        <f>3/24000000*OO[[#This Row],[135 (05JUL1985 18:00:00)-Water Temperature (C)]]*OO[[#This Row],[77]]</f>
        <v>4.29341861178625E-6</v>
      </c>
      <c r="CB546" s="10">
        <f>3/24000000*OO[[#This Row],[136 (05JUL1985 21:00:00)-Water Temperature (C)]]*OO[[#This Row],[78]]</f>
        <v>6.5763296461687495E-6</v>
      </c>
      <c r="CC546" s="10">
        <f>3/24000000*OO[[#This Row],[137 (06JUL1985 00:00:00)-Water Temperature (C)]]*OO[[#This Row],[79]]</f>
        <v>9.8373484862624986E-6</v>
      </c>
      <c r="CD546" s="10">
        <f>3/24000000*OO[[#This Row],[138 (06JUL1985 03:00:00)-Water Temperature (C)]]*OO[[#This Row],[80]]</f>
        <v>1.4413938020159999E-5</v>
      </c>
      <c r="CE546" s="10">
        <f>3/24000000*OO[[#This Row],[139 (06JUL1985 06:00:00)-Water Temperature (C)]]*OO[[#This Row],[81]]</f>
        <v>2.0752368469139996E-5</v>
      </c>
      <c r="CF546" s="10">
        <f>3/24000000*OO[[#This Row],[140 (06JUL1985 09:00:00)-Water Temperature (C)]]*OO[[#This Row],[82]]</f>
        <v>2.9504463005025E-5</v>
      </c>
      <c r="CG546" s="10">
        <f>3/24000000*OO[[#This Row],[141 (06JUL1985 12:00:00)-Water Temperature (C)]]*OO[[#This Row],[83]]</f>
        <v>4.1253616771849996E-5</v>
      </c>
      <c r="CH546" s="10">
        <f>3/24000000*OO[[#This Row],[142 (06JUL1985 15:00:00)-Water Temperature (C)]]*OO[[#This Row],[84]]</f>
        <v>5.6776290627549993E-5</v>
      </c>
      <c r="CI546" s="10">
        <f>3/24000000*OO[[#This Row],[143 (06JUL1985 18:00:00)-Water Temperature (C)]]*OO[[#This Row],[85]]</f>
        <v>7.7016287451600008E-5</v>
      </c>
      <c r="CJ546" s="10">
        <f>3/24000000*OO[[#This Row],[144 (06JUL1985 21:00:00)-Water Temperature (C)]]*OO[[#This Row],[86]]</f>
        <v>1.0270103187366249E-4</v>
      </c>
      <c r="CK546" s="10">
        <f>3/24000000*OO[[#This Row],[145 (07JUL1985 00:00:00)-Water Temperature (C)]]*OO[[#This Row],[87]]</f>
        <v>1.3473924670079999E-4</v>
      </c>
      <c r="CL546" s="10">
        <f>3/24000000*OO[[#This Row],[146 (07JUL1985 03:00:00)-Water Temperature (C)]]*OO[[#This Row],[88]]</f>
        <v>1.7466565112342499E-4</v>
      </c>
      <c r="CM546" s="10">
        <f>3/24000000*OO[[#This Row],[147 (07JUL1985 06:00:00)-Water Temperature (C)]]*OO[[#This Row],[89]]</f>
        <v>2.2403582125762498E-4</v>
      </c>
      <c r="CN546" s="10">
        <f>3/24000000*OO[[#This Row],[148 (07JUL1985 09:00:00)-Water Temperature (C)]]*OO[[#This Row],[90]]</f>
        <v>2.8564031638037495E-4</v>
      </c>
      <c r="CO546" s="10">
        <f>3/24000000*OO[[#This Row],[149 (07JUL1985 12:00:00)-Water Temperature (C)]]*OO[[#This Row],[91]]</f>
        <v>3.6095640450974997E-4</v>
      </c>
      <c r="CP546" s="10">
        <f>3/24000000*OO[[#This Row],[150 (07JUL1985 15:00:00)-Water Temperature (C)]]*OO[[#This Row],[92]]</f>
        <v>4.5148063333574998E-4</v>
      </c>
      <c r="CQ546" s="10">
        <f>3/24000000*OO[[#This Row],[151 (07JUL1985 18:00:00)-Water Temperature (C)]]*OO[[#This Row],[93]]</f>
        <v>5.5935170009599998E-4</v>
      </c>
      <c r="CR546" s="10">
        <f>3/24000000*OO[[#This Row],[152 (07JUL1985 21:00:00)-Water Temperature (C)]]*OO[[#This Row],[94]]</f>
        <v>6.8475030758074996E-4</v>
      </c>
      <c r="CS546" s="10">
        <f>3/24000000*OO[[#This Row],[153 (08JUL1985 00:00:00)-Water Temperature (C)]]*OO[[#This Row],[95]]</f>
        <v>8.2977292371749995E-4</v>
      </c>
      <c r="CT546" s="10">
        <f>3/24000000*OO[[#This Row],[154 (08JUL1985 03:00:00)-Water Temperature (C)]]*OO[[#This Row],[96]]</f>
        <v>9.9775039788600013E-4</v>
      </c>
      <c r="CU546" s="10">
        <f>3/24000000*OO[[#This Row],[155 (08JUL1985 06:00:00)-Water Temperature (C)]]*OO[[#This Row],[97]]</f>
        <v>1.1916574605279999E-3</v>
      </c>
      <c r="CV546" s="10">
        <f>3/24000000*OO[[#This Row],[156 (08JUL1985 09:00:00)-Water Temperature (C)]]*OO[[#This Row],[98]]</f>
        <v>1.4144395799467499E-3</v>
      </c>
      <c r="CW546" s="10">
        <f>3/24000000*OO[[#This Row],[157 (08JUL1985 12:00:00)-Water Temperature (C)]]*OO[[#This Row],[99]]</f>
        <v>1.6720523139363748E-3</v>
      </c>
    </row>
    <row r="547" spans="1:101" x14ac:dyDescent="0.35">
      <c r="A547" t="s">
        <v>554</v>
      </c>
      <c r="B547">
        <v>5178.9880000000003</v>
      </c>
      <c r="C547" s="10">
        <f>3/24*OO[[#This Row],[59 (26JUN1985 06:00:00)-Water Temperature (C)]]*OO[[#This Row],[1]]/SUM(OO[1])</f>
        <v>0</v>
      </c>
      <c r="D547" s="10">
        <f>3/24*OO[[#This Row],[60 (26JUN1985 09:00:00)-Water Temperature (C)]]*OO[[#This Row],[2]]/SUM(OO[2])</f>
        <v>0</v>
      </c>
      <c r="E547" s="10">
        <f>3/24*OO[[#This Row],[61 (26JUN1985 12:00:00)-Water Temperature (C)]]*OO[[#This Row],[3]]/SUM(OO[3])</f>
        <v>0</v>
      </c>
      <c r="F547" s="10">
        <f>3/24*OO[[#This Row],[62 (26JUN1985 15:00:00)-Water Temperature (C)]]*OO[[#This Row],[4]]/SUM(OO[4])</f>
        <v>0</v>
      </c>
      <c r="G547" s="10">
        <f>3/24*OO[[#This Row],[63 (26JUN1985 18:00:00)-Water Temperature (C)]]*OO[[#This Row],[5]]/SUM(OO[5])</f>
        <v>0</v>
      </c>
      <c r="H547" s="10">
        <f>3/24*OO[[#This Row],[64 (26JUN1985 21:00:00)-Water Temperature (C)]]*OO[[#This Row],[6]]/SUM(OO[6])</f>
        <v>0</v>
      </c>
      <c r="I547" s="10">
        <f>3/24*OO[[#This Row],[65 (27JUN1985 00:00:00)-Water Temperature (C)]]*OO[[#This Row],[7]]/SUM(OO[7])</f>
        <v>0</v>
      </c>
      <c r="J547" s="10">
        <f>3/24*OO[[#This Row],[66 (27JUN1985 03:00:00)-Water Temperature (C)]]*OO[[#This Row],[8]]/SUM(OO[8])</f>
        <v>0</v>
      </c>
      <c r="K547" s="10">
        <f>3/24*OO[[#This Row],[67 (27JUN1985 06:00:00)-Water Temperature (C)]]*OO[[#This Row],[9]]/SUM(OO[9])</f>
        <v>0</v>
      </c>
      <c r="L547" s="10">
        <f>3/24*OO[[#This Row],[68 (27JUN1985 09:00:00)-Water Temperature (C)]]*OO[[#This Row],[10]]/SUM(OO[10])</f>
        <v>0</v>
      </c>
      <c r="M547" s="10">
        <f>3/24*OO[[#This Row],[69 (27JUN1985 12:00:00)-Water Temperature (C)]]*OO[[#This Row],[11]]/SUM(OO[11])</f>
        <v>0</v>
      </c>
      <c r="N547" s="10">
        <f>3/24*OO[[#This Row],[70 (27JUN1985 15:00:00)-Water Temperature (C)]]*OO[[#This Row],[12]]/SUM(OO[12])</f>
        <v>0</v>
      </c>
      <c r="O547" s="10">
        <f>3/24*OO[[#This Row],[71 (27JUN1985 18:00:00)-Water Temperature (C)]]*OO[[#This Row],[13]]/SUM(OO[13])</f>
        <v>0</v>
      </c>
      <c r="P547" s="10">
        <f>3/24*OO[[#This Row],[72 (27JUN1985 21:00:00)-Water Temperature (C)]]*OO[[#This Row],[14]]/SUM(OO[14])</f>
        <v>0</v>
      </c>
      <c r="Q547" s="10">
        <f>3/24*OO[[#This Row],[73 (28JUN1985 00:00:00)-Water Temperature (C)]]*OO[[#This Row],[15]]/SUM(OO[15])</f>
        <v>0</v>
      </c>
      <c r="R547" s="10">
        <f>3/24*OO[[#This Row],[74 (28JUN1985 03:00:00)-Water Temperature (C)]]*OO[[#This Row],[16]]/SUM(OO[16])</f>
        <v>0</v>
      </c>
      <c r="S547" s="10">
        <f>3/24*OO[[#This Row],[75 (28JUN1985 06:00:00)-Water Temperature (C)]]*OO[[#This Row],[17]]/SUM(OO[17])</f>
        <v>0</v>
      </c>
      <c r="T547" s="10">
        <f>3/24*OO[[#This Row],[76 (28JUN1985 09:00:00)-Water Temperature (C)]]*OO[[#This Row],[18]]/SUM(OO[18])</f>
        <v>0</v>
      </c>
      <c r="U547" s="10">
        <f>3/24*OO[[#This Row],[77 (28JUN1985 12:00:00)-Water Temperature (C)]]*OO[[#This Row],[19]]/SUM(OO[19])</f>
        <v>0</v>
      </c>
      <c r="V547" s="10">
        <f>3/24000000*OO[[#This Row],[78 (28JUN1985 15:00:00)-Water Temperature (C)]]*OO[[#This Row],[20]]</f>
        <v>0</v>
      </c>
      <c r="W547" s="10">
        <f>3/24000000*OO[[#This Row],[79 (28JUN1985 18:00:00)-Water Temperature (C)]]*OO[[#This Row],[21]]</f>
        <v>0</v>
      </c>
      <c r="X547" s="10">
        <f>3/24000000*OO[[#This Row],[80 (28JUN1985 21:00:00)-Water Temperature (C)]]*OO[[#This Row],[22]]</f>
        <v>0</v>
      </c>
      <c r="Y547" s="10">
        <f>3/24000000*OO[[#This Row],[81 (29JUN1985 00:00:00)-Water Temperature (C)]]*OO[[#This Row],[23]]</f>
        <v>0</v>
      </c>
      <c r="Z547" s="10">
        <f>3/24000000*OO[[#This Row],[82 (29JUN1985 03:00:00)-Water Temperature (C)]]*OO[[#This Row],[24]]</f>
        <v>0</v>
      </c>
      <c r="AA547" s="10">
        <f>3/24000000*OO[[#This Row],[83 (29JUN1985 06:00:00)-Water Temperature (C)]]*OO[[#This Row],[25]]</f>
        <v>0</v>
      </c>
      <c r="AB547" s="10">
        <f>3/24000000*OO[[#This Row],[84 (29JUN1985 09:00:00)-Water Temperature (C)]]*OO[[#This Row],[26]]</f>
        <v>0</v>
      </c>
      <c r="AC547" s="10">
        <f>3/24000000*OO[[#This Row],[85 (29JUN1985 12:00:00)-Water Temperature (C)]]*OO[[#This Row],[27]]</f>
        <v>0</v>
      </c>
      <c r="AD547" s="10">
        <f>3/24000000*OO[[#This Row],[86 (29JUN1985 15:00:00)-Water Temperature (C)]]*OO[[#This Row],[28]]</f>
        <v>0</v>
      </c>
      <c r="AE547" s="10">
        <f>3/24000000*OO[[#This Row],[88 (29JUN1985 21:00:00)-Water Temperature (C)]]*OO[[#This Row],[30]]</f>
        <v>0</v>
      </c>
      <c r="AF547" s="10">
        <f>3/24000000*OO[[#This Row],[88 (29JUN1985 21:00:00)-Water Temperature (C)]]*OO[[#This Row],[30]]</f>
        <v>0</v>
      </c>
      <c r="AG547" s="10">
        <f>3/24000000*OO[[#This Row],[89 (30JUN1985 00:00:00)-Water Temperature (C)]]*OO[[#This Row],[31]]</f>
        <v>0</v>
      </c>
      <c r="AH547" s="10">
        <f>3/24000000*OO[[#This Row],[90 (30JUN1985 03:00:00)-Water Temperature (C)]]*OO[[#This Row],[32]]</f>
        <v>0</v>
      </c>
      <c r="AI547" s="10">
        <f>3/24000000*OO[[#This Row],[91 (30JUN1985 06:00:00)-Water Temperature (C)]]*OO[[#This Row],[33]]</f>
        <v>0</v>
      </c>
      <c r="AJ547" s="10">
        <f>3/24000000*OO[[#This Row],[92 (30JUN1985 09:00:00)-Water Temperature (C)]]*OO[[#This Row],[34]]</f>
        <v>0</v>
      </c>
      <c r="AK547" s="10">
        <f>3/24000000*OO[[#This Row],[93 (30JUN1985 12:00:00)-Water Temperature (C)]]*OO[[#This Row],[35]]</f>
        <v>0</v>
      </c>
      <c r="AL547" s="10">
        <f>3/24000000*OO[[#This Row],[94 (30JUN1985 15:00:00)-Water Temperature (C)]]*OO[[#This Row],[36]]</f>
        <v>0</v>
      </c>
      <c r="AM547" s="10">
        <f>3/24000000*OO[[#This Row],[95 (30JUN1985 18:00:00)-Water Temperature (C)]]*OO[[#This Row],[37]]</f>
        <v>1.2330936980057497E-43</v>
      </c>
      <c r="AN547" s="10">
        <f>3/24000000*OO[[#This Row],[96 (30JUN1985 21:00:00)-Water Temperature (C)]]*OO[[#This Row],[38]]</f>
        <v>7.5074713228187489E-41</v>
      </c>
      <c r="AO547" s="10">
        <f>3/24000000*OO[[#This Row],[97 (01JUL1985 00:00:00)-Water Temperature (C)]]*OO[[#This Row],[39]]</f>
        <v>2.6334722148437502E-38</v>
      </c>
      <c r="AP547" s="10">
        <f>3/24000000*OO[[#This Row],[98 (01JUL1985 03:00:00)-Water Temperature (C)]]*OO[[#This Row],[40]]</f>
        <v>5.6748091634975E-36</v>
      </c>
      <c r="AQ547" s="10">
        <f>3/24000000*OO[[#This Row],[99 (01JUL1985 06:00:00)-Water Temperature (C)]]*OO[[#This Row],[41]]</f>
        <v>7.9681089813449997E-34</v>
      </c>
      <c r="AR547" s="10">
        <f>3/24000000*OO[[#This Row],[100 (01JUL1985 09:00:00)-Water Temperature (C)]]*OO[[#This Row],[42]]</f>
        <v>7.4882579867550011E-32</v>
      </c>
      <c r="AS547" s="10">
        <f>3/24000000*OO[[#This Row],[101 (01JUL1985 12:00:00)-Water Temperature (C)]]*OO[[#This Row],[43]]</f>
        <v>4.9626958237724996E-30</v>
      </c>
      <c r="AT547" s="10">
        <f>3/24000000*OO[[#This Row],[102 (01JUL1985 15:00:00)-Water Temperature (C)]]*OO[[#This Row],[44]]</f>
        <v>2.3990080268450001E-28</v>
      </c>
      <c r="AU547" s="10">
        <f>3/24000000*OO[[#This Row],[103 (01JUL1985 18:00:00)-Water Temperature (C)]]*OO[[#This Row],[45]]</f>
        <v>8.7140440534000002E-27</v>
      </c>
      <c r="AV547" s="10">
        <f>3/24000000*OO[[#This Row],[104 (01JUL1985 21:00:00)-Water Temperature (C)]]*OO[[#This Row],[46]]</f>
        <v>2.4374827043874998E-25</v>
      </c>
      <c r="AW547" s="10">
        <f>3/24000000*OO[[#This Row],[105 (02JUL1985 00:00:00)-Water Temperature (C)]]*OO[[#This Row],[47]]</f>
        <v>4.3386364209750009E-24</v>
      </c>
      <c r="AX547" s="10">
        <f>3/24000000*OO[[#This Row],[106 (02JUL1985 03:00:00)-Water Temperature (C)]]*OO[[#This Row],[48]]</f>
        <v>7.4405213159849997E-23</v>
      </c>
      <c r="AY547" s="10">
        <f>3/24000000*OO[[#This Row],[107 (02JUL1985 06:00:00)-Water Temperature (C)]]*OO[[#This Row],[49]]</f>
        <v>1.059794158478E-21</v>
      </c>
      <c r="AZ547" s="10">
        <f>3/24000000*OO[[#This Row],[108 (02JUL1985 09:00:00)-Water Temperature (C)]]*OO[[#This Row],[50]]</f>
        <v>1.263393292529375E-20</v>
      </c>
      <c r="BA547" s="10">
        <f>3/24000000*OO[[#This Row],[109 (02JUL1985 12:00:00)-Water Temperature (C)]]*OO[[#This Row],[51]]</f>
        <v>1.2941278050282501E-19</v>
      </c>
      <c r="BB547" s="10">
        <f>3/24000000*OO[[#This Row],[110 (02JUL1985 15:00:00)-Water Temperature (C)]]*OO[[#This Row],[52]]</f>
        <v>1.1458819001849999E-18</v>
      </c>
      <c r="BC547" s="10">
        <f>3/24000000*OO[[#This Row],[111 (02JUL1985 18:00:00)-Water Temperature (C)]]*OO[[#This Row],[53]]</f>
        <v>8.7766426380487479E-18</v>
      </c>
      <c r="BD547" s="10">
        <f>3/24000000*OO[[#This Row],[112 (02JUL1985 21:00:00)-Water Temperature (C)]]*OO[[#This Row],[54]]</f>
        <v>5.8210077360825004E-17</v>
      </c>
      <c r="BE547" s="10">
        <f>3/24000000*OO[[#This Row],[113 (03JUL1985 00:00:00)-Water Temperature (C)]]*OO[[#This Row],[55]]</f>
        <v>3.3925940822499997E-16</v>
      </c>
      <c r="BF547" s="10">
        <f>3/24000000*OO[[#This Row],[114 (03JUL1985 03:00:00)-Water Temperature (C)]]*OO[[#This Row],[56]]</f>
        <v>1.7706856812749998E-15</v>
      </c>
      <c r="BG547" s="10">
        <f>3/24000000*OO[[#This Row],[115 (03JUL1985 06:00:00)-Water Temperature (C)]]*OO[[#This Row],[57]]</f>
        <v>8.326420849381249E-15</v>
      </c>
      <c r="BH547" s="10">
        <f>3/24000000*OO[[#This Row],[116 (03JUL1985 09:00:00)-Water Temperature (C)]]*OO[[#This Row],[58]]</f>
        <v>3.5607188389174999E-14</v>
      </c>
      <c r="BI547" s="10">
        <f>3/24000000*OO[[#This Row],[117 (03JUL1985 12:00:00)-Water Temperature (C)]]*OO[[#This Row],[59]]</f>
        <v>1.3899185643703751E-13</v>
      </c>
      <c r="BJ547" s="10">
        <f>3/24000000*OO[[#This Row],[118 (03JUL1985 15:00:00)-Water Temperature (C)]]*OO[[#This Row],[60]]</f>
        <v>4.9943435435749993E-13</v>
      </c>
      <c r="BK547" s="10">
        <f>3/24000000*OO[[#This Row],[119 (03JUL1985 18:00:00)-Water Temperature (C)]]*OO[[#This Row],[61]]</f>
        <v>1.6676256028095001E-12</v>
      </c>
      <c r="BL547" s="10">
        <f>3/24000000*OO[[#This Row],[120 (03JUL1985 21:00:00)-Water Temperature (C)]]*OO[[#This Row],[62]]</f>
        <v>5.1639561014399994E-12</v>
      </c>
      <c r="BM547" s="10">
        <f>3/24000000*OO[[#This Row],[121 (04JUL1985 00:00:00)-Water Temperature (C)]]*OO[[#This Row],[63]]</f>
        <v>1.4702381077674999E-11</v>
      </c>
      <c r="BN547" s="10">
        <f>3/24000000*OO[[#This Row],[122 (04JUL1985 03:00:00)-Water Temperature (C)]]*OO[[#This Row],[64]]</f>
        <v>3.8891387838374997E-11</v>
      </c>
      <c r="BO547" s="10">
        <f>3/24000000*OO[[#This Row],[123 (04JUL1985 06:00:00)-Water Temperature (C)]]*OO[[#This Row],[65]]</f>
        <v>9.7196369582474998E-11</v>
      </c>
      <c r="BP547" s="10">
        <f>3/24000000*OO[[#This Row],[124 (04JUL1985 09:00:00)-Water Temperature (C)]]*OO[[#This Row],[66]]</f>
        <v>2.2970130040829999E-10</v>
      </c>
      <c r="BQ547" s="10">
        <f>3/24000000*OO[[#This Row],[125 (04JUL1985 12:00:00)-Water Temperature (C)]]*OO[[#This Row],[67]]</f>
        <v>5.1530998103100005E-10</v>
      </c>
      <c r="BR547" s="10">
        <f>3/24000000*OO[[#This Row],[126 (04JUL1985 15:00:00)-Water Temperature (C)]]*OO[[#This Row],[68]]</f>
        <v>1.1074658144838748E-9</v>
      </c>
      <c r="BS547" s="10">
        <f>3/24000000*OO[[#This Row],[127 (04JUL1985 18:00:00)-Water Temperature (C)]]*OO[[#This Row],[69]]</f>
        <v>2.2890068879474995E-9</v>
      </c>
      <c r="BT547" s="10">
        <f>3/24000000*OO[[#This Row],[128 (04JUL1985 21:00:00)-Water Temperature (C)]]*OO[[#This Row],[70]]</f>
        <v>4.5574296928399994E-9</v>
      </c>
      <c r="BU547" s="10">
        <f>3/24000000*OO[[#This Row],[129 (05JUL1985 00:00:00)-Water Temperature (C)]]*OO[[#This Row],[71]]</f>
        <v>8.7475194105650012E-9</v>
      </c>
      <c r="BV547" s="10">
        <f>3/24000000*OO[[#This Row],[130 (05JUL1985 03:00:00)-Water Temperature (C)]]*OO[[#This Row],[72]]</f>
        <v>1.6219900739542498E-8</v>
      </c>
      <c r="BW547" s="10">
        <f>3/24000000*OO[[#This Row],[131 (05JUL1985 06:00:00)-Water Temperature (C)]]*OO[[#This Row],[73]]</f>
        <v>2.9157135886549997E-8</v>
      </c>
      <c r="BX547" s="10">
        <f>3/24000000*OO[[#This Row],[132 (05JUL1985 09:00:00)-Water Temperature (C)]]*OO[[#This Row],[74]]</f>
        <v>5.1134420491062489E-8</v>
      </c>
      <c r="BY547" s="10">
        <f>3/24000000*OO[[#This Row],[133 (05JUL1985 12:00:00)-Water Temperature (C)]]*OO[[#This Row],[75]]</f>
        <v>8.7297521579187486E-8</v>
      </c>
      <c r="BZ547" s="10">
        <f>3/24000000*OO[[#This Row],[134 (05JUL1985 15:00:00)-Water Temperature (C)]]*OO[[#This Row],[76]]</f>
        <v>1.4540761133062498E-7</v>
      </c>
      <c r="CA547" s="10">
        <f>3/24000000*OO[[#This Row],[135 (05JUL1985 18:00:00)-Water Temperature (C)]]*OO[[#This Row],[77]]</f>
        <v>2.3637990147659999E-7</v>
      </c>
      <c r="CB547" s="10">
        <f>3/24000000*OO[[#This Row],[136 (05JUL1985 21:00:00)-Water Temperature (C)]]*OO[[#This Row],[78]]</f>
        <v>3.7510530095312501E-7</v>
      </c>
      <c r="CC547" s="10">
        <f>3/24000000*OO[[#This Row],[137 (06JUL1985 00:00:00)-Water Temperature (C)]]*OO[[#This Row],[79]]</f>
        <v>5.8197484317224998E-7</v>
      </c>
      <c r="CD547" s="10">
        <f>3/24000000*OO[[#This Row],[138 (06JUL1985 03:00:00)-Water Temperature (C)]]*OO[[#This Row],[80]]</f>
        <v>8.8562765128012489E-7</v>
      </c>
      <c r="CE547" s="10">
        <f>3/24000000*OO[[#This Row],[139 (06JUL1985 06:00:00)-Water Temperature (C)]]*OO[[#This Row],[81]]</f>
        <v>1.32661941494125E-6</v>
      </c>
      <c r="CF547" s="10">
        <f>3/24000000*OO[[#This Row],[140 (06JUL1985 09:00:00)-Water Temperature (C)]]*OO[[#This Row],[82]]</f>
        <v>1.9581449140819996E-6</v>
      </c>
      <c r="CG547" s="10">
        <f>3/24000000*OO[[#This Row],[141 (06JUL1985 12:00:00)-Water Temperature (C)]]*OO[[#This Row],[83]]</f>
        <v>2.8354843111200002E-6</v>
      </c>
      <c r="CH547" s="10">
        <f>3/24000000*OO[[#This Row],[142 (06JUL1985 15:00:00)-Water Temperature (C)]]*OO[[#This Row],[84]]</f>
        <v>4.0390391918099992E-6</v>
      </c>
      <c r="CI547" s="10">
        <f>3/24000000*OO[[#This Row],[143 (06JUL1985 18:00:00)-Water Temperature (C)]]*OO[[#This Row],[85]]</f>
        <v>5.6785143713512498E-6</v>
      </c>
      <c r="CJ547" s="10">
        <f>3/24000000*OO[[#This Row],[144 (06JUL1985 21:00:00)-Water Temperature (C)]]*OO[[#This Row],[86]]</f>
        <v>7.8617680163999985E-6</v>
      </c>
      <c r="CK547" s="10">
        <f>3/24000000*OO[[#This Row],[145 (07JUL1985 00:00:00)-Water Temperature (C)]]*OO[[#This Row],[87]]</f>
        <v>1.070959766944E-5</v>
      </c>
      <c r="CL547" s="10">
        <f>3/24000000*OO[[#This Row],[146 (07JUL1985 03:00:00)-Water Temperature (C)]]*OO[[#This Row],[88]]</f>
        <v>1.4405211427950001E-5</v>
      </c>
      <c r="CM547" s="10">
        <f>3/24000000*OO[[#This Row],[147 (07JUL1985 06:00:00)-Water Temperature (C)]]*OO[[#This Row],[89]]</f>
        <v>1.9198158631138747E-5</v>
      </c>
      <c r="CN547" s="10">
        <f>3/24000000*OO[[#This Row],[148 (07JUL1985 09:00:00)-Water Temperature (C)]]*OO[[#This Row],[90]]</f>
        <v>2.5387220843967499E-5</v>
      </c>
      <c r="CO547" s="10">
        <f>3/24000000*OO[[#This Row],[149 (07JUL1985 12:00:00)-Water Temperature (C)]]*OO[[#This Row],[91]]</f>
        <v>3.3171670061799996E-5</v>
      </c>
      <c r="CP547" s="10">
        <f>3/24000000*OO[[#This Row],[150 (07JUL1985 15:00:00)-Water Temperature (C)]]*OO[[#This Row],[92]]</f>
        <v>4.2834885137775002E-5</v>
      </c>
      <c r="CQ547" s="10">
        <f>3/24000000*OO[[#This Row],[151 (07JUL1985 18:00:00)-Water Temperature (C)]]*OO[[#This Row],[93]]</f>
        <v>5.4824523830249999E-5</v>
      </c>
      <c r="CR547" s="10">
        <f>3/24000000*OO[[#This Row],[152 (07JUL1985 21:00:00)-Water Temperature (C)]]*OO[[#This Row],[94]]</f>
        <v>6.944246668762499E-5</v>
      </c>
      <c r="CS547" s="10">
        <f>3/24000000*OO[[#This Row],[153 (08JUL1985 00:00:00)-Water Temperature (C)]]*OO[[#This Row],[95]]</f>
        <v>8.7085444609262503E-5</v>
      </c>
      <c r="CT547" s="10">
        <f>3/24000000*OO[[#This Row],[154 (08JUL1985 03:00:00)-Water Temperature (C)]]*OO[[#This Row],[96]]</f>
        <v>1.0824358300917498E-4</v>
      </c>
      <c r="CU547" s="10">
        <f>3/24000000*OO[[#This Row],[155 (08JUL1985 06:00:00)-Water Temperature (C)]]*OO[[#This Row],[97]]</f>
        <v>1.3339366416041247E-4</v>
      </c>
      <c r="CV547" s="10">
        <f>3/24000000*OO[[#This Row],[156 (08JUL1985 09:00:00)-Water Temperature (C)]]*OO[[#This Row],[98]]</f>
        <v>1.6329190693010001E-4</v>
      </c>
      <c r="CW547" s="10">
        <f>3/24000000*OO[[#This Row],[157 (08JUL1985 12:00:00)-Water Temperature (C)]]*OO[[#This Row],[99]]</f>
        <v>1.9920375724060001E-4</v>
      </c>
    </row>
    <row r="548" spans="1:101" x14ac:dyDescent="0.35">
      <c r="A548" t="s">
        <v>555</v>
      </c>
      <c r="B548">
        <v>10713.59</v>
      </c>
      <c r="C548" s="10">
        <f>3/24*OO[[#This Row],[59 (26JUN1985 06:00:00)-Water Temperature (C)]]*OO[[#This Row],[1]]/SUM(OO[1])</f>
        <v>0</v>
      </c>
      <c r="D548" s="10">
        <f>3/24*OO[[#This Row],[60 (26JUN1985 09:00:00)-Water Temperature (C)]]*OO[[#This Row],[2]]/SUM(OO[2])</f>
        <v>0</v>
      </c>
      <c r="E548" s="10">
        <f>3/24*OO[[#This Row],[61 (26JUN1985 12:00:00)-Water Temperature (C)]]*OO[[#This Row],[3]]/SUM(OO[3])</f>
        <v>0</v>
      </c>
      <c r="F548" s="10">
        <f>3/24*OO[[#This Row],[62 (26JUN1985 15:00:00)-Water Temperature (C)]]*OO[[#This Row],[4]]/SUM(OO[4])</f>
        <v>0</v>
      </c>
      <c r="G548" s="10">
        <f>3/24*OO[[#This Row],[63 (26JUN1985 18:00:00)-Water Temperature (C)]]*OO[[#This Row],[5]]/SUM(OO[5])</f>
        <v>0</v>
      </c>
      <c r="H548" s="10">
        <f>3/24*OO[[#This Row],[64 (26JUN1985 21:00:00)-Water Temperature (C)]]*OO[[#This Row],[6]]/SUM(OO[6])</f>
        <v>0</v>
      </c>
      <c r="I548" s="10">
        <f>3/24*OO[[#This Row],[65 (27JUN1985 00:00:00)-Water Temperature (C)]]*OO[[#This Row],[7]]/SUM(OO[7])</f>
        <v>0</v>
      </c>
      <c r="J548" s="10">
        <f>3/24*OO[[#This Row],[66 (27JUN1985 03:00:00)-Water Temperature (C)]]*OO[[#This Row],[8]]/SUM(OO[8])</f>
        <v>0</v>
      </c>
      <c r="K548" s="10">
        <f>3/24*OO[[#This Row],[67 (27JUN1985 06:00:00)-Water Temperature (C)]]*OO[[#This Row],[9]]/SUM(OO[9])</f>
        <v>0</v>
      </c>
      <c r="L548" s="10">
        <f>3/24*OO[[#This Row],[68 (27JUN1985 09:00:00)-Water Temperature (C)]]*OO[[#This Row],[10]]/SUM(OO[10])</f>
        <v>0</v>
      </c>
      <c r="M548" s="10">
        <f>3/24*OO[[#This Row],[69 (27JUN1985 12:00:00)-Water Temperature (C)]]*OO[[#This Row],[11]]/SUM(OO[11])</f>
        <v>0</v>
      </c>
      <c r="N548" s="10">
        <f>3/24*OO[[#This Row],[70 (27JUN1985 15:00:00)-Water Temperature (C)]]*OO[[#This Row],[12]]/SUM(OO[12])</f>
        <v>0</v>
      </c>
      <c r="O548" s="10">
        <f>3/24*OO[[#This Row],[71 (27JUN1985 18:00:00)-Water Temperature (C)]]*OO[[#This Row],[13]]/SUM(OO[13])</f>
        <v>0</v>
      </c>
      <c r="P548" s="10">
        <f>3/24*OO[[#This Row],[72 (27JUN1985 21:00:00)-Water Temperature (C)]]*OO[[#This Row],[14]]/SUM(OO[14])</f>
        <v>0</v>
      </c>
      <c r="Q548" s="10">
        <f>3/24*OO[[#This Row],[73 (28JUN1985 00:00:00)-Water Temperature (C)]]*OO[[#This Row],[15]]/SUM(OO[15])</f>
        <v>0</v>
      </c>
      <c r="R548" s="10">
        <f>3/24*OO[[#This Row],[74 (28JUN1985 03:00:00)-Water Temperature (C)]]*OO[[#This Row],[16]]/SUM(OO[16])</f>
        <v>0</v>
      </c>
      <c r="S548" s="10">
        <f>3/24*OO[[#This Row],[75 (28JUN1985 06:00:00)-Water Temperature (C)]]*OO[[#This Row],[17]]/SUM(OO[17])</f>
        <v>0</v>
      </c>
      <c r="T548" s="10">
        <f>3/24*OO[[#This Row],[76 (28JUN1985 09:00:00)-Water Temperature (C)]]*OO[[#This Row],[18]]/SUM(OO[18])</f>
        <v>0</v>
      </c>
      <c r="U548" s="10">
        <f>3/24*OO[[#This Row],[77 (28JUN1985 12:00:00)-Water Temperature (C)]]*OO[[#This Row],[19]]/SUM(OO[19])</f>
        <v>0</v>
      </c>
      <c r="V548" s="10">
        <f>3/24000000*OO[[#This Row],[78 (28JUN1985 15:00:00)-Water Temperature (C)]]*OO[[#This Row],[20]]</f>
        <v>0</v>
      </c>
      <c r="W548" s="10">
        <f>3/24000000*OO[[#This Row],[79 (28JUN1985 18:00:00)-Water Temperature (C)]]*OO[[#This Row],[21]]</f>
        <v>0</v>
      </c>
      <c r="X548" s="10">
        <f>3/24000000*OO[[#This Row],[80 (28JUN1985 21:00:00)-Water Temperature (C)]]*OO[[#This Row],[22]]</f>
        <v>0</v>
      </c>
      <c r="Y548" s="10">
        <f>3/24000000*OO[[#This Row],[81 (29JUN1985 00:00:00)-Water Temperature (C)]]*OO[[#This Row],[23]]</f>
        <v>0</v>
      </c>
      <c r="Z548" s="10">
        <f>3/24000000*OO[[#This Row],[82 (29JUN1985 03:00:00)-Water Temperature (C)]]*OO[[#This Row],[24]]</f>
        <v>0</v>
      </c>
      <c r="AA548" s="10">
        <f>3/24000000*OO[[#This Row],[83 (29JUN1985 06:00:00)-Water Temperature (C)]]*OO[[#This Row],[25]]</f>
        <v>0</v>
      </c>
      <c r="AB548" s="10">
        <f>3/24000000*OO[[#This Row],[84 (29JUN1985 09:00:00)-Water Temperature (C)]]*OO[[#This Row],[26]]</f>
        <v>0</v>
      </c>
      <c r="AC548" s="10">
        <f>3/24000000*OO[[#This Row],[85 (29JUN1985 12:00:00)-Water Temperature (C)]]*OO[[#This Row],[27]]</f>
        <v>0</v>
      </c>
      <c r="AD548" s="10">
        <f>3/24000000*OO[[#This Row],[86 (29JUN1985 15:00:00)-Water Temperature (C)]]*OO[[#This Row],[28]]</f>
        <v>0</v>
      </c>
      <c r="AE548" s="10">
        <f>3/24000000*OO[[#This Row],[88 (29JUN1985 21:00:00)-Water Temperature (C)]]*OO[[#This Row],[30]]</f>
        <v>0</v>
      </c>
      <c r="AF548" s="10">
        <f>3/24000000*OO[[#This Row],[88 (29JUN1985 21:00:00)-Water Temperature (C)]]*OO[[#This Row],[30]]</f>
        <v>0</v>
      </c>
      <c r="AG548" s="10">
        <f>3/24000000*OO[[#This Row],[89 (30JUN1985 00:00:00)-Water Temperature (C)]]*OO[[#This Row],[31]]</f>
        <v>0</v>
      </c>
      <c r="AH548" s="10">
        <f>3/24000000*OO[[#This Row],[90 (30JUN1985 03:00:00)-Water Temperature (C)]]*OO[[#This Row],[32]]</f>
        <v>0</v>
      </c>
      <c r="AI548" s="10">
        <f>3/24000000*OO[[#This Row],[91 (30JUN1985 06:00:00)-Water Temperature (C)]]*OO[[#This Row],[33]]</f>
        <v>0</v>
      </c>
      <c r="AJ548" s="10">
        <f>3/24000000*OO[[#This Row],[92 (30JUN1985 09:00:00)-Water Temperature (C)]]*OO[[#This Row],[34]]</f>
        <v>0</v>
      </c>
      <c r="AK548" s="10">
        <f>3/24000000*OO[[#This Row],[93 (30JUN1985 12:00:00)-Water Temperature (C)]]*OO[[#This Row],[35]]</f>
        <v>0</v>
      </c>
      <c r="AL548" s="10">
        <f>3/24000000*OO[[#This Row],[94 (30JUN1985 15:00:00)-Water Temperature (C)]]*OO[[#This Row],[36]]</f>
        <v>0</v>
      </c>
      <c r="AM548" s="10">
        <f>3/24000000*OO[[#This Row],[95 (30JUN1985 18:00:00)-Water Temperature (C)]]*OO[[#This Row],[37]]</f>
        <v>0</v>
      </c>
      <c r="AN548" s="10">
        <f>3/24000000*OO[[#This Row],[96 (30JUN1985 21:00:00)-Water Temperature (C)]]*OO[[#This Row],[38]]</f>
        <v>7.084178750037499E-42</v>
      </c>
      <c r="AO548" s="10">
        <f>3/24000000*OO[[#This Row],[97 (01JUL1985 00:00:00)-Water Temperature (C)]]*OO[[#This Row],[39]]</f>
        <v>2.5006926596425002E-39</v>
      </c>
      <c r="AP548" s="10">
        <f>3/24000000*OO[[#This Row],[98 (01JUL1985 03:00:00)-Water Temperature (C)]]*OO[[#This Row],[40]]</f>
        <v>5.4069348276824997E-37</v>
      </c>
      <c r="AQ548" s="10">
        <f>3/24000000*OO[[#This Row],[99 (01JUL1985 06:00:00)-Water Temperature (C)]]*OO[[#This Row],[41]]</f>
        <v>7.7422272974450005E-35</v>
      </c>
      <c r="AR548" s="10">
        <f>3/24000000*OO[[#This Row],[100 (01JUL1985 09:00:00)-Water Temperature (C)]]*OO[[#This Row],[42]]</f>
        <v>7.4745403141049994E-33</v>
      </c>
      <c r="AS548" s="10">
        <f>3/24000000*OO[[#This Row],[101 (01JUL1985 12:00:00)-Water Temperature (C)]]*OO[[#This Row],[43]]</f>
        <v>5.0094184785950001E-31</v>
      </c>
      <c r="AT548" s="10">
        <f>3/24000000*OO[[#This Row],[102 (01JUL1985 15:00:00)-Water Temperature (C)]]*OO[[#This Row],[44]]</f>
        <v>2.4227157065650003E-29</v>
      </c>
      <c r="AU548" s="10">
        <f>3/24000000*OO[[#This Row],[103 (01JUL1985 18:00:00)-Water Temperature (C)]]*OO[[#This Row],[45]]</f>
        <v>8.9114583691574993E-28</v>
      </c>
      <c r="AV548" s="10">
        <f>3/24000000*OO[[#This Row],[104 (01JUL1985 21:00:00)-Water Temperature (C)]]*OO[[#This Row],[46]]</f>
        <v>2.5512763156174996E-26</v>
      </c>
      <c r="AW548" s="10">
        <f>3/24000000*OO[[#This Row],[105 (02JUL1985 00:00:00)-Water Temperature (C)]]*OO[[#This Row],[47]]</f>
        <v>5.6857132257499998E-25</v>
      </c>
      <c r="AX548" s="10">
        <f>3/24000000*OO[[#This Row],[106 (02JUL1985 03:00:00)-Water Temperature (C)]]*OO[[#This Row],[48]]</f>
        <v>1.0198148386110002E-23</v>
      </c>
      <c r="AY548" s="10">
        <f>3/24000000*OO[[#This Row],[107 (02JUL1985 06:00:00)-Water Temperature (C)]]*OO[[#This Row],[49]]</f>
        <v>1.5436385185999998E-22</v>
      </c>
      <c r="AZ548" s="10">
        <f>3/24000000*OO[[#This Row],[108 (02JUL1985 09:00:00)-Water Temperature (C)]]*OO[[#This Row],[50]]</f>
        <v>1.9226235207784995E-21</v>
      </c>
      <c r="BA548" s="10">
        <f>3/24000000*OO[[#This Row],[109 (02JUL1985 12:00:00)-Water Temperature (C)]]*OO[[#This Row],[51]]</f>
        <v>1.9859316079281249E-20</v>
      </c>
      <c r="BB548" s="10">
        <f>3/24000000*OO[[#This Row],[110 (02JUL1985 15:00:00)-Water Temperature (C)]]*OO[[#This Row],[52]]</f>
        <v>1.745169849072625E-19</v>
      </c>
      <c r="BC548" s="10">
        <f>3/24000000*OO[[#This Row],[111 (02JUL1985 18:00:00)-Water Temperature (C)]]*OO[[#This Row],[53]]</f>
        <v>1.3420860573461247E-18</v>
      </c>
      <c r="BD548" s="10">
        <f>3/24000000*OO[[#This Row],[112 (02JUL1985 21:00:00)-Water Temperature (C)]]*OO[[#This Row],[54]]</f>
        <v>9.1070054003287502E-18</v>
      </c>
      <c r="BE548" s="10">
        <f>3/24000000*OO[[#This Row],[113 (03JUL1985 00:00:00)-Water Temperature (C)]]*OO[[#This Row],[55]]</f>
        <v>5.440417299436249E-17</v>
      </c>
      <c r="BF548" s="10">
        <f>3/24000000*OO[[#This Row],[114 (03JUL1985 03:00:00)-Water Temperature (C)]]*OO[[#This Row],[56]]</f>
        <v>2.8810629415837494E-16</v>
      </c>
      <c r="BG548" s="10">
        <f>3/24000000*OO[[#This Row],[115 (03JUL1985 06:00:00)-Water Temperature (C)]]*OO[[#This Row],[57]]</f>
        <v>1.3835847932943749E-15</v>
      </c>
      <c r="BH548" s="10">
        <f>3/24000000*OO[[#This Row],[116 (03JUL1985 09:00:00)-Water Temperature (C)]]*OO[[#This Row],[58]]</f>
        <v>6.0258911913999989E-15</v>
      </c>
      <c r="BI548" s="10">
        <f>3/24000000*OO[[#This Row],[117 (03JUL1985 12:00:00)-Water Temperature (C)]]*OO[[#This Row],[59]]</f>
        <v>2.3814498401499996E-14</v>
      </c>
      <c r="BJ548" s="10">
        <f>3/24000000*OO[[#This Row],[118 (03JUL1985 15:00:00)-Water Temperature (C)]]*OO[[#This Row],[60]]</f>
        <v>8.6297726438687482E-14</v>
      </c>
      <c r="BK548" s="10">
        <f>3/24000000*OO[[#This Row],[119 (03JUL1985 18:00:00)-Water Temperature (C)]]*OO[[#This Row],[61]]</f>
        <v>2.9061051763799997E-13</v>
      </c>
      <c r="BL548" s="10">
        <f>3/24000000*OO[[#This Row],[120 (03JUL1985 21:00:00)-Water Temperature (C)]]*OO[[#This Row],[62]]</f>
        <v>9.1346735560062488E-13</v>
      </c>
      <c r="BM548" s="10">
        <f>3/24000000*OO[[#This Row],[121 (04JUL1985 00:00:00)-Water Temperature (C)]]*OO[[#This Row],[63]]</f>
        <v>2.6823234039999996E-12</v>
      </c>
      <c r="BN548" s="10">
        <f>3/24000000*OO[[#This Row],[122 (04JUL1985 03:00:00)-Water Temperature (C)]]*OO[[#This Row],[64]]</f>
        <v>7.3842317445937492E-12</v>
      </c>
      <c r="BO548" s="10">
        <f>3/24000000*OO[[#This Row],[123 (04JUL1985 06:00:00)-Water Temperature (C)]]*OO[[#This Row],[65]]</f>
        <v>1.9314689959079997E-11</v>
      </c>
      <c r="BP548" s="10">
        <f>3/24000000*OO[[#This Row],[124 (04JUL1985 09:00:00)-Water Temperature (C)]]*OO[[#This Row],[66]]</f>
        <v>4.7956127339312501E-11</v>
      </c>
      <c r="BQ548" s="10">
        <f>3/24000000*OO[[#This Row],[125 (04JUL1985 12:00:00)-Water Temperature (C)]]*OO[[#This Row],[67]]</f>
        <v>1.1244435392534999E-10</v>
      </c>
      <c r="BR548" s="10">
        <f>3/24000000*OO[[#This Row],[126 (04JUL1985 15:00:00)-Water Temperature (C)]]*OO[[#This Row],[68]]</f>
        <v>2.5043855031637499E-10</v>
      </c>
      <c r="BS548" s="10">
        <f>3/24000000*OO[[#This Row],[127 (04JUL1985 18:00:00)-Water Temperature (C)]]*OO[[#This Row],[69]]</f>
        <v>5.3297170691450003E-10</v>
      </c>
      <c r="BT548" s="10">
        <f>3/24000000*OO[[#This Row],[128 (04JUL1985 21:00:00)-Water Temperature (C)]]*OO[[#This Row],[70]]</f>
        <v>1.09044435620925E-9</v>
      </c>
      <c r="BU548" s="10">
        <f>3/24000000*OO[[#This Row],[129 (05JUL1985 00:00:00)-Water Temperature (C)]]*OO[[#This Row],[71]]</f>
        <v>2.1492305849462499E-9</v>
      </c>
      <c r="BV548" s="10">
        <f>3/24000000*OO[[#This Row],[130 (05JUL1985 03:00:00)-Water Temperature (C)]]*OO[[#This Row],[72]]</f>
        <v>4.0825296622949999E-9</v>
      </c>
      <c r="BW548" s="10">
        <f>3/24000000*OO[[#This Row],[131 (05JUL1985 06:00:00)-Water Temperature (C)]]*OO[[#This Row],[73]]</f>
        <v>7.4864829071687493E-9</v>
      </c>
      <c r="BX548" s="10">
        <f>3/24000000*OO[[#This Row],[132 (05JUL1985 09:00:00)-Water Temperature (C)]]*OO[[#This Row],[74]]</f>
        <v>1.3340149168654998E-8</v>
      </c>
      <c r="BY548" s="10">
        <f>3/24000000*OO[[#This Row],[133 (05JUL1985 12:00:00)-Water Temperature (C)]]*OO[[#This Row],[75]]</f>
        <v>2.308567226466375E-8</v>
      </c>
      <c r="BZ548" s="10">
        <f>3/24000000*OO[[#This Row],[134 (05JUL1985 15:00:00)-Water Temperature (C)]]*OO[[#This Row],[76]]</f>
        <v>3.8928557312849996E-8</v>
      </c>
      <c r="CA548" s="10">
        <f>3/24000000*OO[[#This Row],[135 (05JUL1985 18:00:00)-Water Temperature (C)]]*OO[[#This Row],[77]]</f>
        <v>6.3986788046350015E-8</v>
      </c>
      <c r="CB548" s="10">
        <f>3/24000000*OO[[#This Row],[136 (05JUL1985 21:00:00)-Water Temperature (C)]]*OO[[#This Row],[78]]</f>
        <v>1.02510167862825E-7</v>
      </c>
      <c r="CC548" s="10">
        <f>3/24000000*OO[[#This Row],[137 (06JUL1985 00:00:00)-Water Temperature (C)]]*OO[[#This Row],[79]]</f>
        <v>1.6036818704156252E-7</v>
      </c>
      <c r="CD548" s="10">
        <f>3/24000000*OO[[#This Row],[138 (06JUL1985 03:00:00)-Water Temperature (C)]]*OO[[#This Row],[80]]</f>
        <v>2.4593581626049996E-7</v>
      </c>
      <c r="CE548" s="10">
        <f>3/24000000*OO[[#This Row],[139 (06JUL1985 06:00:00)-Water Temperature (C)]]*OO[[#This Row],[81]]</f>
        <v>3.7165451184549995E-7</v>
      </c>
      <c r="CF548" s="10">
        <f>3/24000000*OO[[#This Row],[140 (06JUL1985 09:00:00)-Water Temperature (C)]]*OO[[#This Row],[82]]</f>
        <v>5.5440993599749996E-7</v>
      </c>
      <c r="CG548" s="10">
        <f>3/24000000*OO[[#This Row],[141 (06JUL1985 12:00:00)-Water Temperature (C)]]*OO[[#This Row],[83]]</f>
        <v>8.1107864316949996E-7</v>
      </c>
      <c r="CH548" s="10">
        <f>3/24000000*OO[[#This Row],[142 (06JUL1985 15:00:00)-Water Temperature (C)]]*OO[[#This Row],[84]]</f>
        <v>1.1651255360029997E-6</v>
      </c>
      <c r="CI548" s="10">
        <f>3/24000000*OO[[#This Row],[143 (06JUL1985 18:00:00)-Water Temperature (C)]]*OO[[#This Row],[85]]</f>
        <v>1.6491271914307502E-6</v>
      </c>
      <c r="CJ548" s="10">
        <f>3/24000000*OO[[#This Row],[144 (06JUL1985 21:00:00)-Water Temperature (C)]]*OO[[#This Row],[86]]</f>
        <v>2.2979095691345003E-6</v>
      </c>
      <c r="CK548" s="10">
        <f>3/24000000*OO[[#This Row],[145 (07JUL1985 00:00:00)-Water Temperature (C)]]*OO[[#This Row],[87]]</f>
        <v>3.1520714221750001E-6</v>
      </c>
      <c r="CL548" s="10">
        <f>3/24000000*OO[[#This Row],[146 (07JUL1985 03:00:00)-Water Temperature (C)]]*OO[[#This Row],[88]]</f>
        <v>4.2706515589649995E-6</v>
      </c>
      <c r="CM548" s="10">
        <f>3/24000000*OO[[#This Row],[147 (07JUL1985 06:00:00)-Water Temperature (C)]]*OO[[#This Row],[89]]</f>
        <v>5.7387357664312492E-6</v>
      </c>
      <c r="CN548" s="10">
        <f>3/24000000*OO[[#This Row],[148 (07JUL1985 09:00:00)-Water Temperature (C)]]*OO[[#This Row],[90]]</f>
        <v>7.6633124268474996E-6</v>
      </c>
      <c r="CO548" s="10">
        <f>3/24000000*OO[[#This Row],[149 (07JUL1985 12:00:00)-Water Temperature (C)]]*OO[[#This Row],[91]]</f>
        <v>1.0112471056805E-5</v>
      </c>
      <c r="CP548" s="10">
        <f>3/24000000*OO[[#This Row],[150 (07JUL1985 15:00:00)-Water Temperature (C)]]*OO[[#This Row],[92]]</f>
        <v>1.3172136918922501E-5</v>
      </c>
      <c r="CQ548" s="10">
        <f>3/24000000*OO[[#This Row],[151 (07JUL1985 18:00:00)-Water Temperature (C)]]*OO[[#This Row],[93]]</f>
        <v>1.69835358080625E-5</v>
      </c>
      <c r="CR548" s="10">
        <f>3/24000000*OO[[#This Row],[152 (07JUL1985 21:00:00)-Water Temperature (C)]]*OO[[#This Row],[94]]</f>
        <v>2.1663895842185002E-5</v>
      </c>
      <c r="CS548" s="10">
        <f>3/24000000*OO[[#This Row],[153 (08JUL1985 00:00:00)-Water Temperature (C)]]*OO[[#This Row],[95]]</f>
        <v>2.7370956306412497E-5</v>
      </c>
      <c r="CT548" s="10">
        <f>3/24000000*OO[[#This Row],[154 (08JUL1985 03:00:00)-Water Temperature (C)]]*OO[[#This Row],[96]]</f>
        <v>3.4281900413599996E-5</v>
      </c>
      <c r="CU548" s="10">
        <f>3/24000000*OO[[#This Row],[155 (08JUL1985 06:00:00)-Water Temperature (C)]]*OO[[#This Row],[97]]</f>
        <v>4.2553894239824995E-5</v>
      </c>
      <c r="CV548" s="10">
        <f>3/24000000*OO[[#This Row],[156 (08JUL1985 09:00:00)-Water Temperature (C)]]*OO[[#This Row],[98]]</f>
        <v>5.2431194240999993E-5</v>
      </c>
      <c r="CW548" s="10">
        <f>3/24000000*OO[[#This Row],[157 (08JUL1985 12:00:00)-Water Temperature (C)]]*OO[[#This Row],[99]]</f>
        <v>6.4357658342099999E-5</v>
      </c>
    </row>
    <row r="549" spans="1:101" x14ac:dyDescent="0.35">
      <c r="A549" t="s">
        <v>556</v>
      </c>
      <c r="B549">
        <v>9018.3680000000004</v>
      </c>
      <c r="C549" s="10">
        <f>3/24*OO[[#This Row],[59 (26JUN1985 06:00:00)-Water Temperature (C)]]*OO[[#This Row],[1]]/SUM(OO[1])</f>
        <v>0</v>
      </c>
      <c r="D549" s="10">
        <f>3/24*OO[[#This Row],[60 (26JUN1985 09:00:00)-Water Temperature (C)]]*OO[[#This Row],[2]]/SUM(OO[2])</f>
        <v>0</v>
      </c>
      <c r="E549" s="10">
        <f>3/24*OO[[#This Row],[61 (26JUN1985 12:00:00)-Water Temperature (C)]]*OO[[#This Row],[3]]/SUM(OO[3])</f>
        <v>0</v>
      </c>
      <c r="F549" s="10">
        <f>3/24*OO[[#This Row],[62 (26JUN1985 15:00:00)-Water Temperature (C)]]*OO[[#This Row],[4]]/SUM(OO[4])</f>
        <v>0</v>
      </c>
      <c r="G549" s="10">
        <f>3/24*OO[[#This Row],[63 (26JUN1985 18:00:00)-Water Temperature (C)]]*OO[[#This Row],[5]]/SUM(OO[5])</f>
        <v>0</v>
      </c>
      <c r="H549" s="10">
        <f>3/24*OO[[#This Row],[64 (26JUN1985 21:00:00)-Water Temperature (C)]]*OO[[#This Row],[6]]/SUM(OO[6])</f>
        <v>0</v>
      </c>
      <c r="I549" s="10">
        <f>3/24*OO[[#This Row],[65 (27JUN1985 00:00:00)-Water Temperature (C)]]*OO[[#This Row],[7]]/SUM(OO[7])</f>
        <v>0</v>
      </c>
      <c r="J549" s="10">
        <f>3/24*OO[[#This Row],[66 (27JUN1985 03:00:00)-Water Temperature (C)]]*OO[[#This Row],[8]]/SUM(OO[8])</f>
        <v>0</v>
      </c>
      <c r="K549" s="10">
        <f>3/24*OO[[#This Row],[67 (27JUN1985 06:00:00)-Water Temperature (C)]]*OO[[#This Row],[9]]/SUM(OO[9])</f>
        <v>0</v>
      </c>
      <c r="L549" s="10">
        <f>3/24*OO[[#This Row],[68 (27JUN1985 09:00:00)-Water Temperature (C)]]*OO[[#This Row],[10]]/SUM(OO[10])</f>
        <v>0</v>
      </c>
      <c r="M549" s="10">
        <f>3/24*OO[[#This Row],[69 (27JUN1985 12:00:00)-Water Temperature (C)]]*OO[[#This Row],[11]]/SUM(OO[11])</f>
        <v>0</v>
      </c>
      <c r="N549" s="10">
        <f>3/24*OO[[#This Row],[70 (27JUN1985 15:00:00)-Water Temperature (C)]]*OO[[#This Row],[12]]/SUM(OO[12])</f>
        <v>0</v>
      </c>
      <c r="O549" s="10">
        <f>3/24*OO[[#This Row],[71 (27JUN1985 18:00:00)-Water Temperature (C)]]*OO[[#This Row],[13]]/SUM(OO[13])</f>
        <v>0</v>
      </c>
      <c r="P549" s="10">
        <f>3/24*OO[[#This Row],[72 (27JUN1985 21:00:00)-Water Temperature (C)]]*OO[[#This Row],[14]]/SUM(OO[14])</f>
        <v>0</v>
      </c>
      <c r="Q549" s="10">
        <f>3/24*OO[[#This Row],[73 (28JUN1985 00:00:00)-Water Temperature (C)]]*OO[[#This Row],[15]]/SUM(OO[15])</f>
        <v>0</v>
      </c>
      <c r="R549" s="10">
        <f>3/24*OO[[#This Row],[74 (28JUN1985 03:00:00)-Water Temperature (C)]]*OO[[#This Row],[16]]/SUM(OO[16])</f>
        <v>0</v>
      </c>
      <c r="S549" s="10">
        <f>3/24*OO[[#This Row],[75 (28JUN1985 06:00:00)-Water Temperature (C)]]*OO[[#This Row],[17]]/SUM(OO[17])</f>
        <v>0</v>
      </c>
      <c r="T549" s="10">
        <f>3/24*OO[[#This Row],[76 (28JUN1985 09:00:00)-Water Temperature (C)]]*OO[[#This Row],[18]]/SUM(OO[18])</f>
        <v>0</v>
      </c>
      <c r="U549" s="10">
        <f>3/24*OO[[#This Row],[77 (28JUN1985 12:00:00)-Water Temperature (C)]]*OO[[#This Row],[19]]/SUM(OO[19])</f>
        <v>0</v>
      </c>
      <c r="V549" s="10">
        <f>3/24000000*OO[[#This Row],[78 (28JUN1985 15:00:00)-Water Temperature (C)]]*OO[[#This Row],[20]]</f>
        <v>0</v>
      </c>
      <c r="W549" s="10">
        <f>3/24000000*OO[[#This Row],[79 (28JUN1985 18:00:00)-Water Temperature (C)]]*OO[[#This Row],[21]]</f>
        <v>0</v>
      </c>
      <c r="X549" s="10">
        <f>3/24000000*OO[[#This Row],[80 (28JUN1985 21:00:00)-Water Temperature (C)]]*OO[[#This Row],[22]]</f>
        <v>0</v>
      </c>
      <c r="Y549" s="10">
        <f>3/24000000*OO[[#This Row],[81 (29JUN1985 00:00:00)-Water Temperature (C)]]*OO[[#This Row],[23]]</f>
        <v>0</v>
      </c>
      <c r="Z549" s="10">
        <f>3/24000000*OO[[#This Row],[82 (29JUN1985 03:00:00)-Water Temperature (C)]]*OO[[#This Row],[24]]</f>
        <v>0</v>
      </c>
      <c r="AA549" s="10">
        <f>3/24000000*OO[[#This Row],[83 (29JUN1985 06:00:00)-Water Temperature (C)]]*OO[[#This Row],[25]]</f>
        <v>0</v>
      </c>
      <c r="AB549" s="10">
        <f>3/24000000*OO[[#This Row],[84 (29JUN1985 09:00:00)-Water Temperature (C)]]*OO[[#This Row],[26]]</f>
        <v>0</v>
      </c>
      <c r="AC549" s="10">
        <f>3/24000000*OO[[#This Row],[85 (29JUN1985 12:00:00)-Water Temperature (C)]]*OO[[#This Row],[27]]</f>
        <v>0</v>
      </c>
      <c r="AD549" s="10">
        <f>3/24000000*OO[[#This Row],[86 (29JUN1985 15:00:00)-Water Temperature (C)]]*OO[[#This Row],[28]]</f>
        <v>0</v>
      </c>
      <c r="AE549" s="10">
        <f>3/24000000*OO[[#This Row],[88 (29JUN1985 21:00:00)-Water Temperature (C)]]*OO[[#This Row],[30]]</f>
        <v>0</v>
      </c>
      <c r="AF549" s="10">
        <f>3/24000000*OO[[#This Row],[88 (29JUN1985 21:00:00)-Water Temperature (C)]]*OO[[#This Row],[30]]</f>
        <v>0</v>
      </c>
      <c r="AG549" s="10">
        <f>3/24000000*OO[[#This Row],[89 (30JUN1985 00:00:00)-Water Temperature (C)]]*OO[[#This Row],[31]]</f>
        <v>0</v>
      </c>
      <c r="AH549" s="10">
        <f>3/24000000*OO[[#This Row],[90 (30JUN1985 03:00:00)-Water Temperature (C)]]*OO[[#This Row],[32]]</f>
        <v>0</v>
      </c>
      <c r="AI549" s="10">
        <f>3/24000000*OO[[#This Row],[91 (30JUN1985 06:00:00)-Water Temperature (C)]]*OO[[#This Row],[33]]</f>
        <v>0</v>
      </c>
      <c r="AJ549" s="10">
        <f>3/24000000*OO[[#This Row],[92 (30JUN1985 09:00:00)-Water Temperature (C)]]*OO[[#This Row],[34]]</f>
        <v>0</v>
      </c>
      <c r="AK549" s="10">
        <f>3/24000000*OO[[#This Row],[93 (30JUN1985 12:00:00)-Water Temperature (C)]]*OO[[#This Row],[35]]</f>
        <v>0</v>
      </c>
      <c r="AL549" s="10">
        <f>3/24000000*OO[[#This Row],[94 (30JUN1985 15:00:00)-Water Temperature (C)]]*OO[[#This Row],[36]]</f>
        <v>0</v>
      </c>
      <c r="AM549" s="10">
        <f>3/24000000*OO[[#This Row],[95 (30JUN1985 18:00:00)-Water Temperature (C)]]*OO[[#This Row],[37]]</f>
        <v>0</v>
      </c>
      <c r="AN549" s="10">
        <f>3/24000000*OO[[#This Row],[96 (30JUN1985 21:00:00)-Water Temperature (C)]]*OO[[#This Row],[38]]</f>
        <v>3.8347576269600004E-44</v>
      </c>
      <c r="AO549" s="10">
        <f>3/24000000*OO[[#This Row],[97 (01JUL1985 00:00:00)-Water Temperature (C)]]*OO[[#This Row],[39]]</f>
        <v>1.4778035738609999E-41</v>
      </c>
      <c r="AP549" s="10">
        <f>3/24000000*OO[[#This Row],[98 (01JUL1985 03:00:00)-Water Temperature (C)]]*OO[[#This Row],[40]]</f>
        <v>3.4676030485750002E-39</v>
      </c>
      <c r="AQ549" s="10">
        <f>3/24000000*OO[[#This Row],[99 (01JUL1985 06:00:00)-Water Temperature (C)]]*OO[[#This Row],[41]]</f>
        <v>5.3846854874474999E-37</v>
      </c>
      <c r="AR549" s="10">
        <f>3/24000000*OO[[#This Row],[100 (01JUL1985 09:00:00)-Water Temperature (C)]]*OO[[#This Row],[42]]</f>
        <v>5.6205319231349999E-35</v>
      </c>
      <c r="AS549" s="10">
        <f>3/24000000*OO[[#This Row],[101 (01JUL1985 12:00:00)-Water Temperature (C)]]*OO[[#This Row],[43]]</f>
        <v>4.0813665779725E-33</v>
      </c>
      <c r="AT549" s="10">
        <f>3/24000000*OO[[#This Row],[102 (01JUL1985 15:00:00)-Water Temperature (C)]]*OO[[#This Row],[44]]</f>
        <v>2.126621178946875E-31</v>
      </c>
      <c r="AU549" s="10">
        <f>3/24000000*OO[[#This Row],[103 (01JUL1985 18:00:00)-Water Temperature (C)]]*OO[[#This Row],[45]]</f>
        <v>8.3772857670900002E-30</v>
      </c>
      <c r="AV549" s="10">
        <f>3/24000000*OO[[#This Row],[104 (01JUL1985 21:00:00)-Water Temperature (C)]]*OO[[#This Row],[46]]</f>
        <v>2.5699248357187498E-28</v>
      </c>
      <c r="AW549" s="10">
        <f>3/24000000*OO[[#This Row],[105 (02JUL1985 00:00:00)-Water Temperature (C)]]*OO[[#This Row],[47]]</f>
        <v>6.1494961158250001E-27</v>
      </c>
      <c r="AX549" s="10">
        <f>3/24000000*OO[[#This Row],[106 (02JUL1985 03:00:00)-Water Temperature (C)]]*OO[[#This Row],[48]]</f>
        <v>1.1761268565825E-25</v>
      </c>
      <c r="AY549" s="10">
        <f>3/24000000*OO[[#This Row],[107 (02JUL1985 06:00:00)-Water Temperature (C)]]*OO[[#This Row],[49]]</f>
        <v>1.8896717616591252E-24</v>
      </c>
      <c r="AZ549" s="10">
        <f>3/24000000*OO[[#This Row],[108 (02JUL1985 09:00:00)-Water Temperature (C)]]*OO[[#This Row],[50]]</f>
        <v>2.5323653433924997E-23</v>
      </c>
      <c r="BA549" s="10">
        <f>3/24000000*OO[[#This Row],[109 (02JUL1985 12:00:00)-Water Temperature (C)]]*OO[[#This Row],[51]]</f>
        <v>2.8083077519649998E-22</v>
      </c>
      <c r="BB549" s="10">
        <f>3/24000000*OO[[#This Row],[110 (02JUL1985 15:00:00)-Water Temperature (C)]]*OO[[#This Row],[52]]</f>
        <v>2.6367224116800002E-21</v>
      </c>
      <c r="BC549" s="10">
        <f>3/24000000*OO[[#This Row],[111 (02JUL1985 18:00:00)-Water Temperature (C)]]*OO[[#This Row],[53]]</f>
        <v>2.1516049518319998E-20</v>
      </c>
      <c r="BD549" s="10">
        <f>3/24000000*OO[[#This Row],[112 (02JUL1985 21:00:00)-Water Temperature (C)]]*OO[[#This Row],[54]]</f>
        <v>1.5492561718894995E-19</v>
      </c>
      <c r="BE549" s="10">
        <f>3/24000000*OO[[#This Row],[113 (03JUL1985 00:00:00)-Water Temperature (C)]]*OO[[#This Row],[55]]</f>
        <v>9.8586894529537491E-19</v>
      </c>
      <c r="BF549" s="10">
        <f>3/24000000*OO[[#This Row],[114 (03JUL1985 03:00:00)-Water Temperature (C)]]*OO[[#This Row],[56]]</f>
        <v>5.5563696978300003E-18</v>
      </c>
      <c r="BG549" s="10">
        <f>3/24000000*OO[[#This Row],[115 (03JUL1985 06:00:00)-Water Temperature (C)]]*OO[[#This Row],[57]]</f>
        <v>2.82697246512E-17</v>
      </c>
      <c r="BH549" s="10">
        <f>3/24000000*OO[[#This Row],[116 (03JUL1985 09:00:00)-Water Temperature (C)]]*OO[[#This Row],[58]]</f>
        <v>1.3026094669293748E-16</v>
      </c>
      <c r="BI549" s="10">
        <f>3/24000000*OO[[#This Row],[117 (03JUL1985 12:00:00)-Water Temperature (C)]]*OO[[#This Row],[59]]</f>
        <v>5.4083845503125004E-16</v>
      </c>
      <c r="BJ549" s="10">
        <f>3/24000000*OO[[#This Row],[118 (03JUL1985 15:00:00)-Water Temperature (C)]]*OO[[#This Row],[60]]</f>
        <v>2.0455880121745E-15</v>
      </c>
      <c r="BK549" s="10">
        <f>3/24000000*OO[[#This Row],[119 (03JUL1985 18:00:00)-Water Temperature (C)]]*OO[[#This Row],[61]]</f>
        <v>7.1839754227800007E-15</v>
      </c>
      <c r="BL549" s="10">
        <f>3/24000000*OO[[#This Row],[120 (03JUL1985 21:00:00)-Water Temperature (C)]]*OO[[#This Row],[62]]</f>
        <v>2.3643129461962502E-14</v>
      </c>
      <c r="BM549" s="10">
        <f>3/24000000*OO[[#This Row],[121 (04JUL1985 00:00:00)-Water Temperature (C)]]*OO[[#This Row],[63]]</f>
        <v>7.2935412546262507E-14</v>
      </c>
      <c r="BN549" s="10">
        <f>3/24000000*OO[[#This Row],[122 (04JUL1985 03:00:00)-Water Temperature (C)]]*OO[[#This Row],[64]]</f>
        <v>2.1111041877753749E-13</v>
      </c>
      <c r="BO549" s="10">
        <f>3/24000000*OO[[#This Row],[123 (04JUL1985 06:00:00)-Water Temperature (C)]]*OO[[#This Row],[65]]</f>
        <v>5.8167320848349995E-13</v>
      </c>
      <c r="BP549" s="10">
        <f>3/24000000*OO[[#This Row],[124 (04JUL1985 09:00:00)-Water Temperature (C)]]*OO[[#This Row],[66]]</f>
        <v>1.5237425184712498E-12</v>
      </c>
      <c r="BQ549" s="10">
        <f>3/24000000*OO[[#This Row],[125 (04JUL1985 12:00:00)-Water Temperature (C)]]*OO[[#This Row],[67]]</f>
        <v>3.7590122049624999E-12</v>
      </c>
      <c r="BR549" s="10">
        <f>3/24000000*OO[[#This Row],[126 (04JUL1985 15:00:00)-Water Temperature (C)]]*OO[[#This Row],[68]]</f>
        <v>8.7678872298750004E-12</v>
      </c>
      <c r="BS549" s="10">
        <f>3/24000000*OO[[#This Row],[127 (04JUL1985 18:00:00)-Water Temperature (C)]]*OO[[#This Row],[69]]</f>
        <v>1.9479411017392499E-11</v>
      </c>
      <c r="BT549" s="10">
        <f>3/24000000*OO[[#This Row],[128 (04JUL1985 21:00:00)-Water Temperature (C)]]*OO[[#This Row],[70]]</f>
        <v>4.1594058164249996E-11</v>
      </c>
      <c r="BU549" s="10">
        <f>3/24000000*OO[[#This Row],[129 (05JUL1985 00:00:00)-Water Temperature (C)]]*OO[[#This Row],[71]]</f>
        <v>8.55752709205125E-11</v>
      </c>
      <c r="BV549" s="10">
        <f>3/24000000*OO[[#This Row],[130 (05JUL1985 03:00:00)-Water Temperature (C)]]*OO[[#This Row],[72]]</f>
        <v>1.6955894414497497E-10</v>
      </c>
      <c r="BW549" s="10">
        <f>3/24000000*OO[[#This Row],[131 (05JUL1985 06:00:00)-Water Temperature (C)]]*OO[[#This Row],[73]]</f>
        <v>3.2381673176249998E-10</v>
      </c>
      <c r="BX549" s="10">
        <f>3/24000000*OO[[#This Row],[132 (05JUL1985 09:00:00)-Water Temperature (C)]]*OO[[#This Row],[74]]</f>
        <v>5.9980533541600001E-10</v>
      </c>
      <c r="BY549" s="10">
        <f>3/24000000*OO[[#This Row],[133 (05JUL1985 12:00:00)-Water Temperature (C)]]*OO[[#This Row],[75]]</f>
        <v>1.0779827245443749E-9</v>
      </c>
      <c r="BZ549" s="10">
        <f>3/24000000*OO[[#This Row],[134 (05JUL1985 15:00:00)-Water Temperature (C)]]*OO[[#This Row],[76]]</f>
        <v>1.88676317995725E-9</v>
      </c>
      <c r="CA549" s="10">
        <f>3/24000000*OO[[#This Row],[135 (05JUL1985 18:00:00)-Water Temperature (C)]]*OO[[#This Row],[77]]</f>
        <v>3.2170363184374997E-9</v>
      </c>
      <c r="CB549" s="10">
        <f>3/24000000*OO[[#This Row],[136 (05JUL1985 21:00:00)-Water Temperature (C)]]*OO[[#This Row],[78]]</f>
        <v>5.3418121901800001E-9</v>
      </c>
      <c r="CC549" s="10">
        <f>3/24000000*OO[[#This Row],[137 (06JUL1985 00:00:00)-Water Temperature (C)]]*OO[[#This Row],[79]]</f>
        <v>8.6559612053199996E-9</v>
      </c>
      <c r="CD549" s="10">
        <f>3/24000000*OO[[#This Row],[138 (06JUL1985 03:00:00)-Water Temperature (C)]]*OO[[#This Row],[80]]</f>
        <v>1.37451408276E-8</v>
      </c>
      <c r="CE549" s="10">
        <f>3/24000000*OO[[#This Row],[139 (06JUL1985 06:00:00)-Water Temperature (C)]]*OO[[#This Row],[81]]</f>
        <v>2.1517075162586254E-8</v>
      </c>
      <c r="CF549" s="10">
        <f>3/24000000*OO[[#This Row],[140 (06JUL1985 09:00:00)-Water Temperature (C)]]*OO[[#This Row],[82]]</f>
        <v>3.3263363142687502E-8</v>
      </c>
      <c r="CG549" s="10">
        <f>3/24000000*OO[[#This Row],[141 (06JUL1985 12:00:00)-Water Temperature (C)]]*OO[[#This Row],[83]]</f>
        <v>5.0403647100937498E-8</v>
      </c>
      <c r="CH549" s="10">
        <f>3/24000000*OO[[#This Row],[142 (06JUL1985 15:00:00)-Water Temperature (C)]]*OO[[#This Row],[84]]</f>
        <v>7.4903215737899996E-8</v>
      </c>
      <c r="CI549" s="10">
        <f>3/24000000*OO[[#This Row],[143 (06JUL1985 18:00:00)-Water Temperature (C)]]*OO[[#This Row],[85]]</f>
        <v>1.095544057415E-7</v>
      </c>
      <c r="CJ549" s="10">
        <f>3/24000000*OO[[#This Row],[144 (06JUL1985 21:00:00)-Water Temperature (C)]]*OO[[#This Row],[86]]</f>
        <v>1.5766403869679999E-7</v>
      </c>
      <c r="CK549" s="10">
        <f>3/24000000*OO[[#This Row],[145 (07JUL1985 00:00:00)-Water Temperature (C)]]*OO[[#This Row],[87]]</f>
        <v>2.2334568748788748E-7</v>
      </c>
      <c r="CL549" s="10">
        <f>3/24000000*OO[[#This Row],[146 (07JUL1985 03:00:00)-Water Temperature (C)]]*OO[[#This Row],[88]]</f>
        <v>3.1240382125274998E-7</v>
      </c>
      <c r="CM549" s="10">
        <f>3/24000000*OO[[#This Row],[147 (07JUL1985 06:00:00)-Water Temperature (C)]]*OO[[#This Row],[89]]</f>
        <v>4.3351712574074993E-7</v>
      </c>
      <c r="CN549" s="10">
        <f>3/24000000*OO[[#This Row],[148 (07JUL1985 09:00:00)-Water Temperature (C)]]*OO[[#This Row],[90]]</f>
        <v>5.9788013384449996E-7</v>
      </c>
      <c r="CO549" s="10">
        <f>3/24000000*OO[[#This Row],[149 (07JUL1985 12:00:00)-Water Temperature (C)]]*OO[[#This Row],[91]]</f>
        <v>8.1441642928124985E-7</v>
      </c>
      <c r="CP549" s="10">
        <f>3/24000000*OO[[#This Row],[150 (07JUL1985 15:00:00)-Water Temperature (C)]]*OO[[#This Row],[92]]</f>
        <v>1.093755964071375E-6</v>
      </c>
      <c r="CQ549" s="10">
        <f>3/24000000*OO[[#This Row],[151 (07JUL1985 18:00:00)-Water Temperature (C)]]*OO[[#This Row],[93]]</f>
        <v>1.4524272946237499E-6</v>
      </c>
      <c r="CR549" s="10">
        <f>3/24000000*OO[[#This Row],[152 (07JUL1985 21:00:00)-Water Temperature (C)]]*OO[[#This Row],[94]]</f>
        <v>1.907259037299E-6</v>
      </c>
      <c r="CS549" s="10">
        <f>3/24000000*OO[[#This Row],[153 (08JUL1985 00:00:00)-Water Temperature (C)]]*OO[[#This Row],[95]]</f>
        <v>2.4799971646534997E-6</v>
      </c>
      <c r="CT549" s="10">
        <f>3/24000000*OO[[#This Row],[154 (08JUL1985 03:00:00)-Water Temperature (C)]]*OO[[#This Row],[96]]</f>
        <v>3.1949555462824997E-6</v>
      </c>
      <c r="CU549" s="10">
        <f>3/24000000*OO[[#This Row],[155 (08JUL1985 06:00:00)-Water Temperature (C)]]*OO[[#This Row],[97]]</f>
        <v>4.07528905482E-6</v>
      </c>
      <c r="CV549" s="10">
        <f>3/24000000*OO[[#This Row],[156 (08JUL1985 09:00:00)-Water Temperature (C)]]*OO[[#This Row],[98]]</f>
        <v>5.1548513898750004E-6</v>
      </c>
      <c r="CW549" s="10">
        <f>3/24000000*OO[[#This Row],[157 (08JUL1985 12:00:00)-Water Temperature (C)]]*OO[[#This Row],[99]]</f>
        <v>6.4917915933600006E-6</v>
      </c>
    </row>
    <row r="550" spans="1:101" x14ac:dyDescent="0.35">
      <c r="A550" t="s">
        <v>557</v>
      </c>
      <c r="B550">
        <v>5293.4380000000001</v>
      </c>
      <c r="C550" s="10">
        <f>3/24*OO[[#This Row],[59 (26JUN1985 06:00:00)-Water Temperature (C)]]*OO[[#This Row],[1]]/SUM(OO[1])</f>
        <v>0</v>
      </c>
      <c r="D550" s="10">
        <f>3/24*OO[[#This Row],[60 (26JUN1985 09:00:00)-Water Temperature (C)]]*OO[[#This Row],[2]]/SUM(OO[2])</f>
        <v>0</v>
      </c>
      <c r="E550" s="10">
        <f>3/24*OO[[#This Row],[61 (26JUN1985 12:00:00)-Water Temperature (C)]]*OO[[#This Row],[3]]/SUM(OO[3])</f>
        <v>0</v>
      </c>
      <c r="F550" s="10">
        <f>3/24*OO[[#This Row],[62 (26JUN1985 15:00:00)-Water Temperature (C)]]*OO[[#This Row],[4]]/SUM(OO[4])</f>
        <v>0</v>
      </c>
      <c r="G550" s="10">
        <f>3/24*OO[[#This Row],[63 (26JUN1985 18:00:00)-Water Temperature (C)]]*OO[[#This Row],[5]]/SUM(OO[5])</f>
        <v>0</v>
      </c>
      <c r="H550" s="10">
        <f>3/24*OO[[#This Row],[64 (26JUN1985 21:00:00)-Water Temperature (C)]]*OO[[#This Row],[6]]/SUM(OO[6])</f>
        <v>0</v>
      </c>
      <c r="I550" s="10">
        <f>3/24*OO[[#This Row],[65 (27JUN1985 00:00:00)-Water Temperature (C)]]*OO[[#This Row],[7]]/SUM(OO[7])</f>
        <v>0</v>
      </c>
      <c r="J550" s="10">
        <f>3/24*OO[[#This Row],[66 (27JUN1985 03:00:00)-Water Temperature (C)]]*OO[[#This Row],[8]]/SUM(OO[8])</f>
        <v>0</v>
      </c>
      <c r="K550" s="10">
        <f>3/24*OO[[#This Row],[67 (27JUN1985 06:00:00)-Water Temperature (C)]]*OO[[#This Row],[9]]/SUM(OO[9])</f>
        <v>0</v>
      </c>
      <c r="L550" s="10">
        <f>3/24*OO[[#This Row],[68 (27JUN1985 09:00:00)-Water Temperature (C)]]*OO[[#This Row],[10]]/SUM(OO[10])</f>
        <v>0</v>
      </c>
      <c r="M550" s="10">
        <f>3/24*OO[[#This Row],[69 (27JUN1985 12:00:00)-Water Temperature (C)]]*OO[[#This Row],[11]]/SUM(OO[11])</f>
        <v>0</v>
      </c>
      <c r="N550" s="10">
        <f>3/24*OO[[#This Row],[70 (27JUN1985 15:00:00)-Water Temperature (C)]]*OO[[#This Row],[12]]/SUM(OO[12])</f>
        <v>0</v>
      </c>
      <c r="O550" s="10">
        <f>3/24*OO[[#This Row],[71 (27JUN1985 18:00:00)-Water Temperature (C)]]*OO[[#This Row],[13]]/SUM(OO[13])</f>
        <v>0</v>
      </c>
      <c r="P550" s="10">
        <f>3/24*OO[[#This Row],[72 (27JUN1985 21:00:00)-Water Temperature (C)]]*OO[[#This Row],[14]]/SUM(OO[14])</f>
        <v>0</v>
      </c>
      <c r="Q550" s="10">
        <f>3/24*OO[[#This Row],[73 (28JUN1985 00:00:00)-Water Temperature (C)]]*OO[[#This Row],[15]]/SUM(OO[15])</f>
        <v>0</v>
      </c>
      <c r="R550" s="10">
        <f>3/24*OO[[#This Row],[74 (28JUN1985 03:00:00)-Water Temperature (C)]]*OO[[#This Row],[16]]/SUM(OO[16])</f>
        <v>0</v>
      </c>
      <c r="S550" s="10">
        <f>3/24*OO[[#This Row],[75 (28JUN1985 06:00:00)-Water Temperature (C)]]*OO[[#This Row],[17]]/SUM(OO[17])</f>
        <v>0</v>
      </c>
      <c r="T550" s="10">
        <f>3/24*OO[[#This Row],[76 (28JUN1985 09:00:00)-Water Temperature (C)]]*OO[[#This Row],[18]]/SUM(OO[18])</f>
        <v>0</v>
      </c>
      <c r="U550" s="10">
        <f>3/24*OO[[#This Row],[77 (28JUN1985 12:00:00)-Water Temperature (C)]]*OO[[#This Row],[19]]/SUM(OO[19])</f>
        <v>0</v>
      </c>
      <c r="V550" s="10">
        <f>3/24000000*OO[[#This Row],[78 (28JUN1985 15:00:00)-Water Temperature (C)]]*OO[[#This Row],[20]]</f>
        <v>0</v>
      </c>
      <c r="W550" s="10">
        <f>3/24000000*OO[[#This Row],[79 (28JUN1985 18:00:00)-Water Temperature (C)]]*OO[[#This Row],[21]]</f>
        <v>0</v>
      </c>
      <c r="X550" s="10">
        <f>3/24000000*OO[[#This Row],[80 (28JUN1985 21:00:00)-Water Temperature (C)]]*OO[[#This Row],[22]]</f>
        <v>0</v>
      </c>
      <c r="Y550" s="10">
        <f>3/24000000*OO[[#This Row],[81 (29JUN1985 00:00:00)-Water Temperature (C)]]*OO[[#This Row],[23]]</f>
        <v>0</v>
      </c>
      <c r="Z550" s="10">
        <f>3/24000000*OO[[#This Row],[82 (29JUN1985 03:00:00)-Water Temperature (C)]]*OO[[#This Row],[24]]</f>
        <v>0</v>
      </c>
      <c r="AA550" s="10">
        <f>3/24000000*OO[[#This Row],[83 (29JUN1985 06:00:00)-Water Temperature (C)]]*OO[[#This Row],[25]]</f>
        <v>0</v>
      </c>
      <c r="AB550" s="10">
        <f>3/24000000*OO[[#This Row],[84 (29JUN1985 09:00:00)-Water Temperature (C)]]*OO[[#This Row],[26]]</f>
        <v>0</v>
      </c>
      <c r="AC550" s="10">
        <f>3/24000000*OO[[#This Row],[85 (29JUN1985 12:00:00)-Water Temperature (C)]]*OO[[#This Row],[27]]</f>
        <v>0</v>
      </c>
      <c r="AD550" s="10">
        <f>3/24000000*OO[[#This Row],[86 (29JUN1985 15:00:00)-Water Temperature (C)]]*OO[[#This Row],[28]]</f>
        <v>0</v>
      </c>
      <c r="AE550" s="10">
        <f>3/24000000*OO[[#This Row],[88 (29JUN1985 21:00:00)-Water Temperature (C)]]*OO[[#This Row],[30]]</f>
        <v>0</v>
      </c>
      <c r="AF550" s="10">
        <f>3/24000000*OO[[#This Row],[88 (29JUN1985 21:00:00)-Water Temperature (C)]]*OO[[#This Row],[30]]</f>
        <v>0</v>
      </c>
      <c r="AG550" s="10">
        <f>3/24000000*OO[[#This Row],[89 (30JUN1985 00:00:00)-Water Temperature (C)]]*OO[[#This Row],[31]]</f>
        <v>0</v>
      </c>
      <c r="AH550" s="10">
        <f>3/24000000*OO[[#This Row],[90 (30JUN1985 03:00:00)-Water Temperature (C)]]*OO[[#This Row],[32]]</f>
        <v>0</v>
      </c>
      <c r="AI550" s="10">
        <f>3/24000000*OO[[#This Row],[91 (30JUN1985 06:00:00)-Water Temperature (C)]]*OO[[#This Row],[33]]</f>
        <v>0</v>
      </c>
      <c r="AJ550" s="10">
        <f>3/24000000*OO[[#This Row],[92 (30JUN1985 09:00:00)-Water Temperature (C)]]*OO[[#This Row],[34]]</f>
        <v>0</v>
      </c>
      <c r="AK550" s="10">
        <f>3/24000000*OO[[#This Row],[93 (30JUN1985 12:00:00)-Water Temperature (C)]]*OO[[#This Row],[35]]</f>
        <v>0</v>
      </c>
      <c r="AL550" s="10">
        <f>3/24000000*OO[[#This Row],[94 (30JUN1985 15:00:00)-Water Temperature (C)]]*OO[[#This Row],[36]]</f>
        <v>0</v>
      </c>
      <c r="AM550" s="10">
        <f>3/24000000*OO[[#This Row],[95 (30JUN1985 18:00:00)-Water Temperature (C)]]*OO[[#This Row],[37]]</f>
        <v>0</v>
      </c>
      <c r="AN550" s="10">
        <f>3/24000000*OO[[#This Row],[96 (30JUN1985 21:00:00)-Water Temperature (C)]]*OO[[#This Row],[38]]</f>
        <v>0</v>
      </c>
      <c r="AO550" s="10">
        <f>3/24000000*OO[[#This Row],[97 (01JUL1985 00:00:00)-Water Temperature (C)]]*OO[[#This Row],[39]]</f>
        <v>0</v>
      </c>
      <c r="AP550" s="10">
        <f>3/24000000*OO[[#This Row],[98 (01JUL1985 03:00:00)-Water Temperature (C)]]*OO[[#This Row],[40]]</f>
        <v>-2.707659228365E-43</v>
      </c>
      <c r="AQ550" s="10">
        <f>3/24000000*OO[[#This Row],[99 (01JUL1985 06:00:00)-Water Temperature (C)]]*OO[[#This Row],[41]]</f>
        <v>-4.0971709217399999E-41</v>
      </c>
      <c r="AR550" s="10">
        <f>3/24000000*OO[[#This Row],[100 (01JUL1985 09:00:00)-Water Temperature (C)]]*OO[[#This Row],[42]]</f>
        <v>-9.6601193709549998E-40</v>
      </c>
      <c r="AS550" s="10">
        <f>3/24000000*OO[[#This Row],[101 (01JUL1985 12:00:00)-Water Temperature (C)]]*OO[[#This Row],[43]]</f>
        <v>-9.1234185000249995E-39</v>
      </c>
      <c r="AT550" s="10">
        <f>3/24000000*OO[[#This Row],[102 (01JUL1985 15:00:00)-Water Temperature (C)]]*OO[[#This Row],[44]]</f>
        <v>-8.4437343553612508E-36</v>
      </c>
      <c r="AU550" s="10">
        <f>3/24000000*OO[[#This Row],[103 (01JUL1985 18:00:00)-Water Temperature (C)]]*OO[[#This Row],[45]]</f>
        <v>-3.4997137959899999E-34</v>
      </c>
      <c r="AV550" s="10">
        <f>3/24000000*OO[[#This Row],[104 (01JUL1985 21:00:00)-Water Temperature (C)]]*OO[[#This Row],[46]]</f>
        <v>-1.6465461329137503E-33</v>
      </c>
      <c r="AW550" s="10">
        <f>3/24000000*OO[[#This Row],[105 (02JUL1985 00:00:00)-Water Temperature (C)]]*OO[[#This Row],[47]]</f>
        <v>-1.3913130853256251E-31</v>
      </c>
      <c r="AX550" s="10">
        <f>3/24000000*OO[[#This Row],[106 (02JUL1985 03:00:00)-Water Temperature (C)]]*OO[[#This Row],[48]]</f>
        <v>-3.5277384365049989E-30</v>
      </c>
      <c r="AY550" s="10">
        <f>3/24000000*OO[[#This Row],[107 (02JUL1985 06:00:00)-Water Temperature (C)]]*OO[[#This Row],[49]]</f>
        <v>-4.4753447574824996E-29</v>
      </c>
      <c r="AZ550" s="10">
        <f>3/24000000*OO[[#This Row],[108 (02JUL1985 09:00:00)-Water Temperature (C)]]*OO[[#This Row],[50]]</f>
        <v>-2.0364124589940001E-29</v>
      </c>
      <c r="BA550" s="10">
        <f>3/24000000*OO[[#This Row],[109 (02JUL1985 12:00:00)-Water Temperature (C)]]*OO[[#This Row],[51]]</f>
        <v>-6.7215725893574998E-27</v>
      </c>
      <c r="BB550" s="10">
        <f>3/24000000*OO[[#This Row],[110 (02JUL1985 15:00:00)-Water Temperature (C)]]*OO[[#This Row],[52]]</f>
        <v>-2.8586305876875002E-26</v>
      </c>
      <c r="BC550" s="10">
        <f>3/24000000*OO[[#This Row],[111 (02JUL1985 18:00:00)-Water Temperature (C)]]*OO[[#This Row],[53]]</f>
        <v>-2.1765733590719994E-25</v>
      </c>
      <c r="BD550" s="10">
        <f>3/24000000*OO[[#This Row],[112 (02JUL1985 21:00:00)-Water Temperature (C)]]*OO[[#This Row],[54]]</f>
        <v>-1.2851213033954997E-24</v>
      </c>
      <c r="BE550" s="10">
        <f>3/24000000*OO[[#This Row],[113 (03JUL1985 00:00:00)-Water Temperature (C)]]*OO[[#This Row],[55]]</f>
        <v>-1.1041362203077499E-23</v>
      </c>
      <c r="BF550" s="10">
        <f>3/24000000*OO[[#This Row],[114 (03JUL1985 03:00:00)-Water Temperature (C)]]*OO[[#This Row],[56]]</f>
        <v>-3.2710837169050006E-23</v>
      </c>
      <c r="BG550" s="10">
        <f>3/24000000*OO[[#This Row],[115 (03JUL1985 06:00:00)-Water Temperature (C)]]*OO[[#This Row],[57]]</f>
        <v>-4.2687426126825001E-22</v>
      </c>
      <c r="BH550" s="10">
        <f>3/24000000*OO[[#This Row],[116 (03JUL1985 09:00:00)-Water Temperature (C)]]*OO[[#This Row],[58]]</f>
        <v>-7.8050428650599999E-22</v>
      </c>
      <c r="BI550" s="10">
        <f>3/24000000*OO[[#This Row],[117 (03JUL1985 12:00:00)-Water Temperature (C)]]*OO[[#This Row],[59]]</f>
        <v>-1.0193365421347502E-21</v>
      </c>
      <c r="BJ550" s="10">
        <f>3/24000000*OO[[#This Row],[118 (03JUL1985 15:00:00)-Water Temperature (C)]]*OO[[#This Row],[60]]</f>
        <v>-9.0976805648562504E-22</v>
      </c>
      <c r="BK550" s="10">
        <f>3/24000000*OO[[#This Row],[119 (03JUL1985 18:00:00)-Water Temperature (C)]]*OO[[#This Row],[61]]</f>
        <v>-2.8374300022162499E-20</v>
      </c>
      <c r="BL550" s="10">
        <f>3/24000000*OO[[#This Row],[120 (03JUL1985 21:00:00)-Water Temperature (C)]]*OO[[#This Row],[62]]</f>
        <v>-1.9132178041899999E-19</v>
      </c>
      <c r="BM550" s="10">
        <f>3/24000000*OO[[#This Row],[121 (04JUL1985 00:00:00)-Water Temperature (C)]]*OO[[#This Row],[63]]</f>
        <v>-3.2207517748262498E-19</v>
      </c>
      <c r="BN550" s="10">
        <f>3/24000000*OO[[#This Row],[122 (04JUL1985 03:00:00)-Water Temperature (C)]]*OO[[#This Row],[64]]</f>
        <v>-8.4663624006675006E-19</v>
      </c>
      <c r="BO550" s="10">
        <f>3/24000000*OO[[#This Row],[123 (04JUL1985 06:00:00)-Water Temperature (C)]]*OO[[#This Row],[65]]</f>
        <v>-2.7483532826662498E-18</v>
      </c>
      <c r="BP550" s="10">
        <f>3/24000000*OO[[#This Row],[124 (04JUL1985 09:00:00)-Water Temperature (C)]]*OO[[#This Row],[66]]</f>
        <v>-1.0213664608159999E-17</v>
      </c>
      <c r="BQ550" s="10">
        <f>3/24000000*OO[[#This Row],[125 (04JUL1985 12:00:00)-Water Temperature (C)]]*OO[[#This Row],[67]]</f>
        <v>-8.0360885445237503E-18</v>
      </c>
      <c r="BR550" s="10">
        <f>3/24000000*OO[[#This Row],[126 (04JUL1985 15:00:00)-Water Temperature (C)]]*OO[[#This Row],[68]]</f>
        <v>-4.4716755186624998E-17</v>
      </c>
      <c r="BS550" s="10">
        <f>3/24000000*OO[[#This Row],[127 (04JUL1985 18:00:00)-Water Temperature (C)]]*OO[[#This Row],[69]]</f>
        <v>-4.9817313066E-17</v>
      </c>
      <c r="BT550" s="10">
        <f>3/24000000*OO[[#This Row],[128 (04JUL1985 21:00:00)-Water Temperature (C)]]*OO[[#This Row],[70]]</f>
        <v>-4.0897388357812499E-17</v>
      </c>
      <c r="BU550" s="10">
        <f>3/24000000*OO[[#This Row],[129 (05JUL1985 00:00:00)-Water Temperature (C)]]*OO[[#This Row],[71]]</f>
        <v>-1.0025756870099999E-17</v>
      </c>
      <c r="BV550" s="10">
        <f>3/24000000*OO[[#This Row],[130 (05JUL1985 03:00:00)-Water Temperature (C)]]*OO[[#This Row],[72]]</f>
        <v>-5.6560447902599989E-16</v>
      </c>
      <c r="BW550" s="10">
        <f>3/24000000*OO[[#This Row],[131 (05JUL1985 06:00:00)-Water Temperature (C)]]*OO[[#This Row],[73]]</f>
        <v>-8.2973819187249998E-16</v>
      </c>
      <c r="BX550" s="10">
        <f>3/24000000*OO[[#This Row],[132 (05JUL1985 09:00:00)-Water Temperature (C)]]*OO[[#This Row],[74]]</f>
        <v>-1.1873810922858747E-15</v>
      </c>
      <c r="BY550" s="10">
        <f>3/24000000*OO[[#This Row],[133 (05JUL1985 12:00:00)-Water Temperature (C)]]*OO[[#This Row],[75]]</f>
        <v>-1.5549181069502497E-15</v>
      </c>
      <c r="BZ550" s="10">
        <f>3/24000000*OO[[#This Row],[134 (05JUL1985 15:00:00)-Water Temperature (C)]]*OO[[#This Row],[76]]</f>
        <v>-2.0137896949758746E-15</v>
      </c>
      <c r="CA550" s="10">
        <f>3/24000000*OO[[#This Row],[135 (05JUL1985 18:00:00)-Water Temperature (C)]]*OO[[#This Row],[77]]</f>
        <v>-2.0412542479451252E-15</v>
      </c>
      <c r="CB550" s="10">
        <f>3/24000000*OO[[#This Row],[136 (05JUL1985 21:00:00)-Water Temperature (C)]]*OO[[#This Row],[78]]</f>
        <v>-1.9743575513489999E-15</v>
      </c>
      <c r="CC550" s="10">
        <f>3/24000000*OO[[#This Row],[137 (06JUL1985 00:00:00)-Water Temperature (C)]]*OO[[#This Row],[79]]</f>
        <v>-1.9738128129322495E-15</v>
      </c>
      <c r="CD550" s="10">
        <f>3/24000000*OO[[#This Row],[138 (06JUL1985 03:00:00)-Water Temperature (C)]]*OO[[#This Row],[80]]</f>
        <v>-1.6249516099455E-15</v>
      </c>
      <c r="CE550" s="10">
        <f>3/24000000*OO[[#This Row],[139 (06JUL1985 06:00:00)-Water Temperature (C)]]*OO[[#This Row],[81]]</f>
        <v>-1.0277945262319998E-15</v>
      </c>
      <c r="CF550" s="10">
        <f>3/24000000*OO[[#This Row],[140 (06JUL1985 09:00:00)-Water Temperature (C)]]*OO[[#This Row],[82]]</f>
        <v>2.0735459772949999E-14</v>
      </c>
      <c r="CG550" s="10">
        <f>3/24000000*OO[[#This Row],[141 (06JUL1985 12:00:00)-Water Temperature (C)]]*OO[[#This Row],[83]]</f>
        <v>1.7467274978527499E-11</v>
      </c>
      <c r="CH550" s="10">
        <f>3/24000000*OO[[#This Row],[142 (06JUL1985 15:00:00)-Water Temperature (C)]]*OO[[#This Row],[84]]</f>
        <v>8.3225953982812489E-11</v>
      </c>
      <c r="CI550" s="10">
        <f>3/24000000*OO[[#This Row],[143 (06JUL1985 18:00:00)-Water Temperature (C)]]*OO[[#This Row],[85]]</f>
        <v>2.3321278601217497E-10</v>
      </c>
      <c r="CJ550" s="10">
        <f>3/24000000*OO[[#This Row],[144 (06JUL1985 21:00:00)-Water Temperature (C)]]*OO[[#This Row],[86]]</f>
        <v>5.2379055578999988E-10</v>
      </c>
      <c r="CK550" s="10">
        <f>3/24000000*OO[[#This Row],[145 (07JUL1985 00:00:00)-Water Temperature (C)]]*OO[[#This Row],[87]]</f>
        <v>1.0318722961271251E-9</v>
      </c>
      <c r="CL550" s="10">
        <f>3/24000000*OO[[#This Row],[146 (07JUL1985 03:00:00)-Water Temperature (C)]]*OO[[#This Row],[88]]</f>
        <v>1.8685966164218749E-9</v>
      </c>
      <c r="CM550" s="10">
        <f>3/24000000*OO[[#This Row],[147 (07JUL1985 06:00:00)-Water Temperature (C)]]*OO[[#This Row],[89]]</f>
        <v>3.2399971903999998E-9</v>
      </c>
      <c r="CN550" s="10">
        <f>3/24000000*OO[[#This Row],[148 (07JUL1985 09:00:00)-Water Temperature (C)]]*OO[[#This Row],[90]]</f>
        <v>5.3956614190049994E-9</v>
      </c>
      <c r="CO550" s="10">
        <f>3/24000000*OO[[#This Row],[149 (07JUL1985 12:00:00)-Water Temperature (C)]]*OO[[#This Row],[91]]</f>
        <v>8.5833624171374994E-9</v>
      </c>
      <c r="CP550" s="10">
        <f>3/24000000*OO[[#This Row],[150 (07JUL1985 15:00:00)-Water Temperature (C)]]*OO[[#This Row],[92]]</f>
        <v>1.3117364277450001E-8</v>
      </c>
      <c r="CQ550" s="10">
        <f>3/24000000*OO[[#This Row],[151 (07JUL1985 18:00:00)-Water Temperature (C)]]*OO[[#This Row],[93]]</f>
        <v>1.9529807863049998E-8</v>
      </c>
      <c r="CR550" s="10">
        <f>3/24000000*OO[[#This Row],[152 (07JUL1985 21:00:00)-Water Temperature (C)]]*OO[[#This Row],[94]]</f>
        <v>2.8537571816074998E-8</v>
      </c>
      <c r="CS550" s="10">
        <f>3/24000000*OO[[#This Row],[153 (08JUL1985 00:00:00)-Water Temperature (C)]]*OO[[#This Row],[95]]</f>
        <v>4.0992519272099995E-8</v>
      </c>
      <c r="CT550" s="10">
        <f>3/24000000*OO[[#This Row],[154 (08JUL1985 03:00:00)-Water Temperature (C)]]*OO[[#This Row],[96]]</f>
        <v>5.7786047493862498E-8</v>
      </c>
      <c r="CU550" s="10">
        <f>3/24000000*OO[[#This Row],[155 (08JUL1985 06:00:00)-Water Temperature (C)]]*OO[[#This Row],[97]]</f>
        <v>7.9747724537599991E-8</v>
      </c>
      <c r="CV550" s="10">
        <f>3/24000000*OO[[#This Row],[156 (08JUL1985 09:00:00)-Water Temperature (C)]]*OO[[#This Row],[98]]</f>
        <v>1.0834373519628751E-7</v>
      </c>
      <c r="CW550" s="10">
        <f>3/24000000*OO[[#This Row],[157 (08JUL1985 12:00:00)-Water Temperature (C)]]*OO[[#This Row],[99]]</f>
        <v>1.4615339633268747E-7</v>
      </c>
    </row>
    <row r="551" spans="1:101" x14ac:dyDescent="0.35">
      <c r="A551" t="s">
        <v>558</v>
      </c>
      <c r="B551">
        <v>3754.1179999999999</v>
      </c>
      <c r="C551" s="10">
        <f>3/24*OO[[#This Row],[59 (26JUN1985 06:00:00)-Water Temperature (C)]]*OO[[#This Row],[1]]/SUM(OO[1])</f>
        <v>0</v>
      </c>
      <c r="D551" s="10">
        <f>3/24*OO[[#This Row],[60 (26JUN1985 09:00:00)-Water Temperature (C)]]*OO[[#This Row],[2]]/SUM(OO[2])</f>
        <v>0</v>
      </c>
      <c r="E551" s="10">
        <f>3/24*OO[[#This Row],[61 (26JUN1985 12:00:00)-Water Temperature (C)]]*OO[[#This Row],[3]]/SUM(OO[3])</f>
        <v>0</v>
      </c>
      <c r="F551" s="10">
        <f>3/24*OO[[#This Row],[62 (26JUN1985 15:00:00)-Water Temperature (C)]]*OO[[#This Row],[4]]/SUM(OO[4])</f>
        <v>0</v>
      </c>
      <c r="G551" s="10">
        <f>3/24*OO[[#This Row],[63 (26JUN1985 18:00:00)-Water Temperature (C)]]*OO[[#This Row],[5]]/SUM(OO[5])</f>
        <v>0</v>
      </c>
      <c r="H551" s="10">
        <f>3/24*OO[[#This Row],[64 (26JUN1985 21:00:00)-Water Temperature (C)]]*OO[[#This Row],[6]]/SUM(OO[6])</f>
        <v>0</v>
      </c>
      <c r="I551" s="10">
        <f>3/24*OO[[#This Row],[65 (27JUN1985 00:00:00)-Water Temperature (C)]]*OO[[#This Row],[7]]/SUM(OO[7])</f>
        <v>0</v>
      </c>
      <c r="J551" s="10">
        <f>3/24*OO[[#This Row],[66 (27JUN1985 03:00:00)-Water Temperature (C)]]*OO[[#This Row],[8]]/SUM(OO[8])</f>
        <v>0</v>
      </c>
      <c r="K551" s="10">
        <f>3/24*OO[[#This Row],[67 (27JUN1985 06:00:00)-Water Temperature (C)]]*OO[[#This Row],[9]]/SUM(OO[9])</f>
        <v>0</v>
      </c>
      <c r="L551" s="10">
        <f>3/24*OO[[#This Row],[68 (27JUN1985 09:00:00)-Water Temperature (C)]]*OO[[#This Row],[10]]/SUM(OO[10])</f>
        <v>0</v>
      </c>
      <c r="M551" s="10">
        <f>3/24*OO[[#This Row],[69 (27JUN1985 12:00:00)-Water Temperature (C)]]*OO[[#This Row],[11]]/SUM(OO[11])</f>
        <v>0</v>
      </c>
      <c r="N551" s="10">
        <f>3/24*OO[[#This Row],[70 (27JUN1985 15:00:00)-Water Temperature (C)]]*OO[[#This Row],[12]]/SUM(OO[12])</f>
        <v>0</v>
      </c>
      <c r="O551" s="10">
        <f>3/24*OO[[#This Row],[71 (27JUN1985 18:00:00)-Water Temperature (C)]]*OO[[#This Row],[13]]/SUM(OO[13])</f>
        <v>0</v>
      </c>
      <c r="P551" s="10">
        <f>3/24*OO[[#This Row],[72 (27JUN1985 21:00:00)-Water Temperature (C)]]*OO[[#This Row],[14]]/SUM(OO[14])</f>
        <v>0</v>
      </c>
      <c r="Q551" s="10">
        <f>3/24*OO[[#This Row],[73 (28JUN1985 00:00:00)-Water Temperature (C)]]*OO[[#This Row],[15]]/SUM(OO[15])</f>
        <v>0</v>
      </c>
      <c r="R551" s="10">
        <f>3/24*OO[[#This Row],[74 (28JUN1985 03:00:00)-Water Temperature (C)]]*OO[[#This Row],[16]]/SUM(OO[16])</f>
        <v>0</v>
      </c>
      <c r="S551" s="10">
        <f>3/24*OO[[#This Row],[75 (28JUN1985 06:00:00)-Water Temperature (C)]]*OO[[#This Row],[17]]/SUM(OO[17])</f>
        <v>0</v>
      </c>
      <c r="T551" s="10">
        <f>3/24*OO[[#This Row],[76 (28JUN1985 09:00:00)-Water Temperature (C)]]*OO[[#This Row],[18]]/SUM(OO[18])</f>
        <v>0</v>
      </c>
      <c r="U551" s="10">
        <f>3/24*OO[[#This Row],[77 (28JUN1985 12:00:00)-Water Temperature (C)]]*OO[[#This Row],[19]]/SUM(OO[19])</f>
        <v>0</v>
      </c>
      <c r="V551" s="10">
        <f>3/24000000*OO[[#This Row],[78 (28JUN1985 15:00:00)-Water Temperature (C)]]*OO[[#This Row],[20]]</f>
        <v>0</v>
      </c>
      <c r="W551" s="10">
        <f>3/24000000*OO[[#This Row],[79 (28JUN1985 18:00:00)-Water Temperature (C)]]*OO[[#This Row],[21]]</f>
        <v>0</v>
      </c>
      <c r="X551" s="10">
        <f>3/24000000*OO[[#This Row],[80 (28JUN1985 21:00:00)-Water Temperature (C)]]*OO[[#This Row],[22]]</f>
        <v>0</v>
      </c>
      <c r="Y551" s="10">
        <f>3/24000000*OO[[#This Row],[81 (29JUN1985 00:00:00)-Water Temperature (C)]]*OO[[#This Row],[23]]</f>
        <v>0</v>
      </c>
      <c r="Z551" s="10">
        <f>3/24000000*OO[[#This Row],[82 (29JUN1985 03:00:00)-Water Temperature (C)]]*OO[[#This Row],[24]]</f>
        <v>0</v>
      </c>
      <c r="AA551" s="10">
        <f>3/24000000*OO[[#This Row],[83 (29JUN1985 06:00:00)-Water Temperature (C)]]*OO[[#This Row],[25]]</f>
        <v>0</v>
      </c>
      <c r="AB551" s="10">
        <f>3/24000000*OO[[#This Row],[84 (29JUN1985 09:00:00)-Water Temperature (C)]]*OO[[#This Row],[26]]</f>
        <v>0</v>
      </c>
      <c r="AC551" s="10">
        <f>3/24000000*OO[[#This Row],[85 (29JUN1985 12:00:00)-Water Temperature (C)]]*OO[[#This Row],[27]]</f>
        <v>0</v>
      </c>
      <c r="AD551" s="10">
        <f>3/24000000*OO[[#This Row],[86 (29JUN1985 15:00:00)-Water Temperature (C)]]*OO[[#This Row],[28]]</f>
        <v>0</v>
      </c>
      <c r="AE551" s="10">
        <f>3/24000000*OO[[#This Row],[88 (29JUN1985 21:00:00)-Water Temperature (C)]]*OO[[#This Row],[30]]</f>
        <v>0</v>
      </c>
      <c r="AF551" s="10">
        <f>3/24000000*OO[[#This Row],[88 (29JUN1985 21:00:00)-Water Temperature (C)]]*OO[[#This Row],[30]]</f>
        <v>0</v>
      </c>
      <c r="AG551" s="10">
        <f>3/24000000*OO[[#This Row],[89 (30JUN1985 00:00:00)-Water Temperature (C)]]*OO[[#This Row],[31]]</f>
        <v>0</v>
      </c>
      <c r="AH551" s="10">
        <f>3/24000000*OO[[#This Row],[90 (30JUN1985 03:00:00)-Water Temperature (C)]]*OO[[#This Row],[32]]</f>
        <v>0</v>
      </c>
      <c r="AI551" s="10">
        <f>3/24000000*OO[[#This Row],[91 (30JUN1985 06:00:00)-Water Temperature (C)]]*OO[[#This Row],[33]]</f>
        <v>0</v>
      </c>
      <c r="AJ551" s="10">
        <f>3/24000000*OO[[#This Row],[92 (30JUN1985 09:00:00)-Water Temperature (C)]]*OO[[#This Row],[34]]</f>
        <v>0</v>
      </c>
      <c r="AK551" s="10">
        <f>3/24000000*OO[[#This Row],[93 (30JUN1985 12:00:00)-Water Temperature (C)]]*OO[[#This Row],[35]]</f>
        <v>0</v>
      </c>
      <c r="AL551" s="10">
        <f>3/24000000*OO[[#This Row],[94 (30JUN1985 15:00:00)-Water Temperature (C)]]*OO[[#This Row],[36]]</f>
        <v>0</v>
      </c>
      <c r="AM551" s="10">
        <f>3/24000000*OO[[#This Row],[95 (30JUN1985 18:00:00)-Water Temperature (C)]]*OO[[#This Row],[37]]</f>
        <v>0</v>
      </c>
      <c r="AN551" s="10">
        <f>3/24000000*OO[[#This Row],[96 (30JUN1985 21:00:00)-Water Temperature (C)]]*OO[[#This Row],[38]]</f>
        <v>0</v>
      </c>
      <c r="AO551" s="10">
        <f>3/24000000*OO[[#This Row],[97 (01JUL1985 00:00:00)-Water Temperature (C)]]*OO[[#This Row],[39]]</f>
        <v>0</v>
      </c>
      <c r="AP551" s="10">
        <f>3/24000000*OO[[#This Row],[98 (01JUL1985 03:00:00)-Water Temperature (C)]]*OO[[#This Row],[40]]</f>
        <v>5.343358940964999E-42</v>
      </c>
      <c r="AQ551" s="10">
        <f>3/24000000*OO[[#This Row],[99 (01JUL1985 06:00:00)-Water Temperature (C)]]*OO[[#This Row],[41]]</f>
        <v>8.9462015840624999E-40</v>
      </c>
      <c r="AR551" s="10">
        <f>3/24000000*OO[[#This Row],[100 (01JUL1985 09:00:00)-Water Temperature (C)]]*OO[[#This Row],[42]]</f>
        <v>1.009535468488E-37</v>
      </c>
      <c r="AS551" s="10">
        <f>3/24000000*OO[[#This Row],[101 (01JUL1985 12:00:00)-Water Temperature (C)]]*OO[[#This Row],[43]]</f>
        <v>7.9289324352262486E-36</v>
      </c>
      <c r="AT551" s="10">
        <f>3/24000000*OO[[#This Row],[102 (01JUL1985 15:00:00)-Water Temperature (C)]]*OO[[#This Row],[44]]</f>
        <v>4.45088048607E-34</v>
      </c>
      <c r="AU551" s="10">
        <f>3/24000000*OO[[#This Row],[103 (01JUL1985 18:00:00)-Water Temperature (C)]]*OO[[#This Row],[45]]</f>
        <v>1.8749962963580001E-32</v>
      </c>
      <c r="AV551" s="10">
        <f>3/24000000*OO[[#This Row],[104 (01JUL1985 21:00:00)-Water Temperature (C)]]*OO[[#This Row],[46]]</f>
        <v>6.1407378193499983E-31</v>
      </c>
      <c r="AW551" s="10">
        <f>3/24000000*OO[[#This Row],[105 (02JUL1985 00:00:00)-Water Temperature (C)]]*OO[[#This Row],[47]]</f>
        <v>1.57801190532075E-29</v>
      </c>
      <c r="AX551" s="10">
        <f>3/24000000*OO[[#This Row],[106 (02JUL1985 03:00:00)-Water Temperature (C)]]*OO[[#This Row],[48]]</f>
        <v>3.2185596451149999E-28</v>
      </c>
      <c r="AY551" s="10">
        <f>3/24000000*OO[[#This Row],[107 (02JUL1985 06:00:00)-Water Temperature (C)]]*OO[[#This Row],[49]]</f>
        <v>5.4661183369649992E-27</v>
      </c>
      <c r="AZ551" s="10">
        <f>3/24000000*OO[[#This Row],[108 (02JUL1985 09:00:00)-Water Temperature (C)]]*OO[[#This Row],[50]]</f>
        <v>7.8297690355500005E-26</v>
      </c>
      <c r="BA551" s="10">
        <f>3/24000000*OO[[#This Row],[109 (02JUL1985 12:00:00)-Water Temperature (C)]]*OO[[#This Row],[51]]</f>
        <v>9.3057115088437498E-25</v>
      </c>
      <c r="BB551" s="10">
        <f>3/24000000*OO[[#This Row],[110 (02JUL1985 15:00:00)-Water Temperature (C)]]*OO[[#This Row],[52]]</f>
        <v>9.3257310526199985E-24</v>
      </c>
      <c r="BC551" s="10">
        <f>3/24000000*OO[[#This Row],[111 (02JUL1985 18:00:00)-Water Temperature (C)]]*OO[[#This Row],[53]]</f>
        <v>8.0673742967299984E-23</v>
      </c>
      <c r="BD551" s="10">
        <f>3/24000000*OO[[#This Row],[112 (02JUL1985 21:00:00)-Water Temperature (C)]]*OO[[#This Row],[54]]</f>
        <v>6.1354482468587494E-22</v>
      </c>
      <c r="BE551" s="10">
        <f>3/24000000*OO[[#This Row],[113 (03JUL1985 00:00:00)-Water Temperature (C)]]*OO[[#This Row],[55]]</f>
        <v>4.1307398152650011E-21</v>
      </c>
      <c r="BF551" s="10">
        <f>3/24000000*OO[[#This Row],[114 (03JUL1985 03:00:00)-Water Temperature (C)]]*OO[[#This Row],[56]]</f>
        <v>2.4708335282700003E-20</v>
      </c>
      <c r="BG551" s="10">
        <f>3/24000000*OO[[#This Row],[115 (03JUL1985 06:00:00)-Water Temperature (C)]]*OO[[#This Row],[57]]</f>
        <v>1.3258465887424999E-19</v>
      </c>
      <c r="BH551" s="10">
        <f>3/24000000*OO[[#This Row],[116 (03JUL1985 09:00:00)-Water Temperature (C)]]*OO[[#This Row],[58]]</f>
        <v>6.477544322725E-19</v>
      </c>
      <c r="BI551" s="10">
        <f>3/24000000*OO[[#This Row],[117 (03JUL1985 12:00:00)-Water Temperature (C)]]*OO[[#This Row],[59]]</f>
        <v>2.86287769995E-18</v>
      </c>
      <c r="BJ551" s="10">
        <f>3/24000000*OO[[#This Row],[118 (03JUL1985 15:00:00)-Water Temperature (C)]]*OO[[#This Row],[60]]</f>
        <v>1.1487837363659998E-17</v>
      </c>
      <c r="BK551" s="10">
        <f>3/24000000*OO[[#This Row],[119 (03JUL1985 18:00:00)-Water Temperature (C)]]*OO[[#This Row],[61]]</f>
        <v>4.2446729385000003E-17</v>
      </c>
      <c r="BL551" s="10">
        <f>3/24000000*OO[[#This Row],[120 (03JUL1985 21:00:00)-Water Temperature (C)]]*OO[[#This Row],[62]]</f>
        <v>1.4610284985164998E-16</v>
      </c>
      <c r="BM551" s="10">
        <f>3/24000000*OO[[#This Row],[121 (04JUL1985 00:00:00)-Water Temperature (C)]]*OO[[#This Row],[63]]</f>
        <v>4.7174654106425003E-16</v>
      </c>
      <c r="BN551" s="10">
        <f>3/24000000*OO[[#This Row],[122 (04JUL1985 03:00:00)-Water Temperature (C)]]*OO[[#This Row],[64]]</f>
        <v>1.4318128275719997E-15</v>
      </c>
      <c r="BO551" s="10">
        <f>3/24000000*OO[[#This Row],[123 (04JUL1985 06:00:00)-Water Temperature (C)]]*OO[[#This Row],[65]]</f>
        <v>4.1113082204999994E-15</v>
      </c>
      <c r="BP551" s="10">
        <f>3/24000000*OO[[#This Row],[124 (04JUL1985 09:00:00)-Water Temperature (C)]]*OO[[#This Row],[66]]</f>
        <v>1.126157056133125E-14</v>
      </c>
      <c r="BQ551" s="10">
        <f>3/24000000*OO[[#This Row],[125 (04JUL1985 12:00:00)-Water Temperature (C)]]*OO[[#This Row],[67]]</f>
        <v>2.9216426732999999E-14</v>
      </c>
      <c r="BR551" s="10">
        <f>3/24000000*OO[[#This Row],[126 (04JUL1985 15:00:00)-Water Temperature (C)]]*OO[[#This Row],[68]]</f>
        <v>7.1779867577249993E-14</v>
      </c>
      <c r="BS551" s="10">
        <f>3/24000000*OO[[#This Row],[127 (04JUL1985 18:00:00)-Water Temperature (C)]]*OO[[#This Row],[69]]</f>
        <v>1.6724015825579999E-13</v>
      </c>
      <c r="BT551" s="10">
        <f>3/24000000*OO[[#This Row],[128 (04JUL1985 21:00:00)-Water Temperature (C)]]*OO[[#This Row],[70]]</f>
        <v>3.7242227829599995E-13</v>
      </c>
      <c r="BU551" s="10">
        <f>3/24000000*OO[[#This Row],[129 (05JUL1985 00:00:00)-Water Temperature (C)]]*OO[[#This Row],[71]]</f>
        <v>7.9778079138999991E-13</v>
      </c>
      <c r="BV551" s="10">
        <f>3/24000000*OO[[#This Row],[130 (05JUL1985 03:00:00)-Water Temperature (C)]]*OO[[#This Row],[72]]</f>
        <v>1.6474233047654997E-12</v>
      </c>
      <c r="BW551" s="10">
        <f>3/24000000*OO[[#This Row],[131 (05JUL1985 06:00:00)-Water Temperature (C)]]*OO[[#This Row],[73]]</f>
        <v>3.2821252703624999E-12</v>
      </c>
      <c r="BX551" s="10">
        <f>3/24000000*OO[[#This Row],[132 (05JUL1985 09:00:00)-Water Temperature (C)]]*OO[[#This Row],[74]]</f>
        <v>6.3391695720624996E-12</v>
      </c>
      <c r="BY551" s="10">
        <f>3/24000000*OO[[#This Row],[133 (05JUL1985 12:00:00)-Water Temperature (C)]]*OO[[#This Row],[75]]</f>
        <v>1.184891357052E-11</v>
      </c>
      <c r="BZ551" s="10">
        <f>3/24000000*OO[[#This Row],[134 (05JUL1985 15:00:00)-Water Temperature (C)]]*OO[[#This Row],[76]]</f>
        <v>2.1532070644837495E-11</v>
      </c>
      <c r="CA551" s="10">
        <f>3/24000000*OO[[#This Row],[135 (05JUL1985 18:00:00)-Water Temperature (C)]]*OO[[#This Row],[77]]</f>
        <v>3.8095573704299999E-11</v>
      </c>
      <c r="CB551" s="10">
        <f>3/24000000*OO[[#This Row],[136 (05JUL1985 21:00:00)-Water Temperature (C)]]*OO[[#This Row],[78]]</f>
        <v>6.5585921724900008E-11</v>
      </c>
      <c r="CC551" s="10">
        <f>3/24000000*OO[[#This Row],[137 (06JUL1985 00:00:00)-Water Temperature (C)]]*OO[[#This Row],[79]]</f>
        <v>1.100277687673125E-10</v>
      </c>
      <c r="CD551" s="10">
        <f>3/24000000*OO[[#This Row],[138 (06JUL1985 03:00:00)-Water Temperature (C)]]*OO[[#This Row],[80]]</f>
        <v>1.8048614391499999E-10</v>
      </c>
      <c r="CE551" s="10">
        <f>3/24000000*OO[[#This Row],[139 (06JUL1985 06:00:00)-Water Temperature (C)]]*OO[[#This Row],[81]]</f>
        <v>2.9073871066075003E-10</v>
      </c>
      <c r="CF551" s="10">
        <f>3/24000000*OO[[#This Row],[140 (06JUL1985 09:00:00)-Water Temperature (C)]]*OO[[#This Row],[82]]</f>
        <v>4.6268835532125001E-10</v>
      </c>
      <c r="CG551" s="10">
        <f>3/24000000*OO[[#This Row],[141 (06JUL1985 12:00:00)-Water Temperature (C)]]*OO[[#This Row],[83]]</f>
        <v>7.2360920602099991E-10</v>
      </c>
      <c r="CH551" s="10">
        <f>3/24000000*OO[[#This Row],[142 (06JUL1985 15:00:00)-Water Temperature (C)]]*OO[[#This Row],[84]]</f>
        <v>1.1116940881200002E-9</v>
      </c>
      <c r="CI551" s="10">
        <f>3/24000000*OO[[#This Row],[143 (06JUL1985 18:00:00)-Water Temperature (C)]]*OO[[#This Row],[85]]</f>
        <v>1.6794513220764999E-9</v>
      </c>
      <c r="CJ551" s="10">
        <f>3/24000000*OO[[#This Row],[144 (06JUL1985 21:00:00)-Water Temperature (C)]]*OO[[#This Row],[86]]</f>
        <v>2.4894340057349997E-9</v>
      </c>
      <c r="CK551" s="10">
        <f>3/24000000*OO[[#This Row],[145 (07JUL1985 00:00:00)-Water Temperature (C)]]*OO[[#This Row],[87]]</f>
        <v>3.6258691812749997E-9</v>
      </c>
      <c r="CL551" s="10">
        <f>3/24000000*OO[[#This Row],[146 (07JUL1985 03:00:00)-Water Temperature (C)]]*OO[[#This Row],[88]]</f>
        <v>5.2129713359637501E-9</v>
      </c>
      <c r="CM551" s="10">
        <f>3/24000000*OO[[#This Row],[147 (07JUL1985 06:00:00)-Water Temperature (C)]]*OO[[#This Row],[89]]</f>
        <v>7.4139725202537503E-9</v>
      </c>
      <c r="CN551" s="10">
        <f>3/24000000*OO[[#This Row],[148 (07JUL1985 09:00:00)-Water Temperature (C)]]*OO[[#This Row],[90]]</f>
        <v>1.0486440283679998E-8</v>
      </c>
      <c r="CO551" s="10">
        <f>3/24000000*OO[[#This Row],[149 (07JUL1985 12:00:00)-Water Temperature (C)]]*OO[[#This Row],[91]]</f>
        <v>1.4692256965970001E-8</v>
      </c>
      <c r="CP551" s="10">
        <f>3/24000000*OO[[#This Row],[150 (07JUL1985 15:00:00)-Water Temperature (C)]]*OO[[#This Row],[92]]</f>
        <v>2.0338738691409999E-8</v>
      </c>
      <c r="CQ551" s="10">
        <f>3/24000000*OO[[#This Row],[151 (07JUL1985 18:00:00)-Water Temperature (C)]]*OO[[#This Row],[93]]</f>
        <v>2.7825862631800002E-8</v>
      </c>
      <c r="CR551" s="10">
        <f>3/24000000*OO[[#This Row],[152 (07JUL1985 21:00:00)-Water Temperature (C)]]*OO[[#This Row],[94]]</f>
        <v>3.7558615036175002E-8</v>
      </c>
      <c r="CS551" s="10">
        <f>3/24000000*OO[[#This Row],[153 (08JUL1985 00:00:00)-Water Temperature (C)]]*OO[[#This Row],[95]]</f>
        <v>5.0067551573199995E-8</v>
      </c>
      <c r="CT551" s="10">
        <f>3/24000000*OO[[#This Row],[154 (08JUL1985 03:00:00)-Water Temperature (C)]]*OO[[#This Row],[96]]</f>
        <v>6.6108290064224981E-8</v>
      </c>
      <c r="CU551" s="10">
        <f>3/24000000*OO[[#This Row],[155 (08JUL1985 06:00:00)-Water Temperature (C)]]*OO[[#This Row],[97]]</f>
        <v>8.6519559395649988E-8</v>
      </c>
      <c r="CV551" s="10">
        <f>3/24000000*OO[[#This Row],[156 (08JUL1985 09:00:00)-Water Temperature (C)]]*OO[[#This Row],[98]]</f>
        <v>1.1230595965837499E-7</v>
      </c>
      <c r="CW551" s="10">
        <f>3/24000000*OO[[#This Row],[157 (08JUL1985 12:00:00)-Water Temperature (C)]]*OO[[#This Row],[99]]</f>
        <v>1.4495656088700002E-7</v>
      </c>
    </row>
    <row r="552" spans="1:101" x14ac:dyDescent="0.35">
      <c r="A552" t="s">
        <v>559</v>
      </c>
      <c r="B552">
        <v>7395.5150000000003</v>
      </c>
      <c r="C552" s="10">
        <f>3/24*OO[[#This Row],[59 (26JUN1985 06:00:00)-Water Temperature (C)]]*OO[[#This Row],[1]]/SUM(OO[1])</f>
        <v>0</v>
      </c>
      <c r="D552" s="10">
        <f>3/24*OO[[#This Row],[60 (26JUN1985 09:00:00)-Water Temperature (C)]]*OO[[#This Row],[2]]/SUM(OO[2])</f>
        <v>0</v>
      </c>
      <c r="E552" s="10">
        <f>3/24*OO[[#This Row],[61 (26JUN1985 12:00:00)-Water Temperature (C)]]*OO[[#This Row],[3]]/SUM(OO[3])</f>
        <v>0</v>
      </c>
      <c r="F552" s="10">
        <f>3/24*OO[[#This Row],[62 (26JUN1985 15:00:00)-Water Temperature (C)]]*OO[[#This Row],[4]]/SUM(OO[4])</f>
        <v>0</v>
      </c>
      <c r="G552" s="10">
        <f>3/24*OO[[#This Row],[63 (26JUN1985 18:00:00)-Water Temperature (C)]]*OO[[#This Row],[5]]/SUM(OO[5])</f>
        <v>0</v>
      </c>
      <c r="H552" s="10">
        <f>3/24*OO[[#This Row],[64 (26JUN1985 21:00:00)-Water Temperature (C)]]*OO[[#This Row],[6]]/SUM(OO[6])</f>
        <v>0</v>
      </c>
      <c r="I552" s="10">
        <f>3/24*OO[[#This Row],[65 (27JUN1985 00:00:00)-Water Temperature (C)]]*OO[[#This Row],[7]]/SUM(OO[7])</f>
        <v>0</v>
      </c>
      <c r="J552" s="10">
        <f>3/24*OO[[#This Row],[66 (27JUN1985 03:00:00)-Water Temperature (C)]]*OO[[#This Row],[8]]/SUM(OO[8])</f>
        <v>0</v>
      </c>
      <c r="K552" s="10">
        <f>3/24*OO[[#This Row],[67 (27JUN1985 06:00:00)-Water Temperature (C)]]*OO[[#This Row],[9]]/SUM(OO[9])</f>
        <v>0</v>
      </c>
      <c r="L552" s="10">
        <f>3/24*OO[[#This Row],[68 (27JUN1985 09:00:00)-Water Temperature (C)]]*OO[[#This Row],[10]]/SUM(OO[10])</f>
        <v>0</v>
      </c>
      <c r="M552" s="10">
        <f>3/24*OO[[#This Row],[69 (27JUN1985 12:00:00)-Water Temperature (C)]]*OO[[#This Row],[11]]/SUM(OO[11])</f>
        <v>0</v>
      </c>
      <c r="N552" s="10">
        <f>3/24*OO[[#This Row],[70 (27JUN1985 15:00:00)-Water Temperature (C)]]*OO[[#This Row],[12]]/SUM(OO[12])</f>
        <v>0</v>
      </c>
      <c r="O552" s="10">
        <f>3/24*OO[[#This Row],[71 (27JUN1985 18:00:00)-Water Temperature (C)]]*OO[[#This Row],[13]]/SUM(OO[13])</f>
        <v>0</v>
      </c>
      <c r="P552" s="10">
        <f>3/24*OO[[#This Row],[72 (27JUN1985 21:00:00)-Water Temperature (C)]]*OO[[#This Row],[14]]/SUM(OO[14])</f>
        <v>0</v>
      </c>
      <c r="Q552" s="10">
        <f>3/24*OO[[#This Row],[73 (28JUN1985 00:00:00)-Water Temperature (C)]]*OO[[#This Row],[15]]/SUM(OO[15])</f>
        <v>0</v>
      </c>
      <c r="R552" s="10">
        <f>3/24*OO[[#This Row],[74 (28JUN1985 03:00:00)-Water Temperature (C)]]*OO[[#This Row],[16]]/SUM(OO[16])</f>
        <v>0</v>
      </c>
      <c r="S552" s="10">
        <f>3/24*OO[[#This Row],[75 (28JUN1985 06:00:00)-Water Temperature (C)]]*OO[[#This Row],[17]]/SUM(OO[17])</f>
        <v>0</v>
      </c>
      <c r="T552" s="10">
        <f>3/24*OO[[#This Row],[76 (28JUN1985 09:00:00)-Water Temperature (C)]]*OO[[#This Row],[18]]/SUM(OO[18])</f>
        <v>0</v>
      </c>
      <c r="U552" s="10">
        <f>3/24*OO[[#This Row],[77 (28JUN1985 12:00:00)-Water Temperature (C)]]*OO[[#This Row],[19]]/SUM(OO[19])</f>
        <v>0</v>
      </c>
      <c r="V552" s="10">
        <f>3/24000000*OO[[#This Row],[78 (28JUN1985 15:00:00)-Water Temperature (C)]]*OO[[#This Row],[20]]</f>
        <v>0</v>
      </c>
      <c r="W552" s="10">
        <f>3/24000000*OO[[#This Row],[79 (28JUN1985 18:00:00)-Water Temperature (C)]]*OO[[#This Row],[21]]</f>
        <v>0</v>
      </c>
      <c r="X552" s="10">
        <f>3/24000000*OO[[#This Row],[80 (28JUN1985 21:00:00)-Water Temperature (C)]]*OO[[#This Row],[22]]</f>
        <v>0</v>
      </c>
      <c r="Y552" s="10">
        <f>3/24000000*OO[[#This Row],[81 (29JUN1985 00:00:00)-Water Temperature (C)]]*OO[[#This Row],[23]]</f>
        <v>0</v>
      </c>
      <c r="Z552" s="10">
        <f>3/24000000*OO[[#This Row],[82 (29JUN1985 03:00:00)-Water Temperature (C)]]*OO[[#This Row],[24]]</f>
        <v>0</v>
      </c>
      <c r="AA552" s="10">
        <f>3/24000000*OO[[#This Row],[83 (29JUN1985 06:00:00)-Water Temperature (C)]]*OO[[#This Row],[25]]</f>
        <v>0</v>
      </c>
      <c r="AB552" s="10">
        <f>3/24000000*OO[[#This Row],[84 (29JUN1985 09:00:00)-Water Temperature (C)]]*OO[[#This Row],[26]]</f>
        <v>0</v>
      </c>
      <c r="AC552" s="10">
        <f>3/24000000*OO[[#This Row],[85 (29JUN1985 12:00:00)-Water Temperature (C)]]*OO[[#This Row],[27]]</f>
        <v>0</v>
      </c>
      <c r="AD552" s="10">
        <f>3/24000000*OO[[#This Row],[86 (29JUN1985 15:00:00)-Water Temperature (C)]]*OO[[#This Row],[28]]</f>
        <v>0</v>
      </c>
      <c r="AE552" s="10">
        <f>3/24000000*OO[[#This Row],[88 (29JUN1985 21:00:00)-Water Temperature (C)]]*OO[[#This Row],[30]]</f>
        <v>0</v>
      </c>
      <c r="AF552" s="10">
        <f>3/24000000*OO[[#This Row],[88 (29JUN1985 21:00:00)-Water Temperature (C)]]*OO[[#This Row],[30]]</f>
        <v>0</v>
      </c>
      <c r="AG552" s="10">
        <f>3/24000000*OO[[#This Row],[89 (30JUN1985 00:00:00)-Water Temperature (C)]]*OO[[#This Row],[31]]</f>
        <v>0</v>
      </c>
      <c r="AH552" s="10">
        <f>3/24000000*OO[[#This Row],[90 (30JUN1985 03:00:00)-Water Temperature (C)]]*OO[[#This Row],[32]]</f>
        <v>0</v>
      </c>
      <c r="AI552" s="10">
        <f>3/24000000*OO[[#This Row],[91 (30JUN1985 06:00:00)-Water Temperature (C)]]*OO[[#This Row],[33]]</f>
        <v>0</v>
      </c>
      <c r="AJ552" s="10">
        <f>3/24000000*OO[[#This Row],[92 (30JUN1985 09:00:00)-Water Temperature (C)]]*OO[[#This Row],[34]]</f>
        <v>0</v>
      </c>
      <c r="AK552" s="10">
        <f>3/24000000*OO[[#This Row],[93 (30JUN1985 12:00:00)-Water Temperature (C)]]*OO[[#This Row],[35]]</f>
        <v>0</v>
      </c>
      <c r="AL552" s="10">
        <f>3/24000000*OO[[#This Row],[94 (30JUN1985 15:00:00)-Water Temperature (C)]]*OO[[#This Row],[36]]</f>
        <v>0</v>
      </c>
      <c r="AM552" s="10">
        <f>3/24000000*OO[[#This Row],[95 (30JUN1985 18:00:00)-Water Temperature (C)]]*OO[[#This Row],[37]]</f>
        <v>0</v>
      </c>
      <c r="AN552" s="10">
        <f>3/24000000*OO[[#This Row],[96 (30JUN1985 21:00:00)-Water Temperature (C)]]*OO[[#This Row],[38]]</f>
        <v>0</v>
      </c>
      <c r="AO552" s="10">
        <f>3/24000000*OO[[#This Row],[97 (01JUL1985 00:00:00)-Water Temperature (C)]]*OO[[#This Row],[39]]</f>
        <v>0</v>
      </c>
      <c r="AP552" s="10">
        <f>3/24000000*OO[[#This Row],[98 (01JUL1985 03:00:00)-Water Temperature (C)]]*OO[[#This Row],[40]]</f>
        <v>8.9865100213174997E-44</v>
      </c>
      <c r="AQ552" s="10">
        <f>3/24000000*OO[[#This Row],[99 (01JUL1985 06:00:00)-Water Temperature (C)]]*OO[[#This Row],[41]]</f>
        <v>1.6318689201730001E-41</v>
      </c>
      <c r="AR552" s="10">
        <f>3/24000000*OO[[#This Row],[100 (01JUL1985 09:00:00)-Water Temperature (C)]]*OO[[#This Row],[42]]</f>
        <v>1.9905132972476254E-39</v>
      </c>
      <c r="AS552" s="10">
        <f>3/24000000*OO[[#This Row],[101 (01JUL1985 12:00:00)-Water Temperature (C)]]*OO[[#This Row],[43]]</f>
        <v>1.6771693576904997E-37</v>
      </c>
      <c r="AT552" s="10">
        <f>3/24000000*OO[[#This Row],[102 (01JUL1985 15:00:00)-Water Temperature (C)]]*OO[[#This Row],[44]]</f>
        <v>1.0074859090125001E-35</v>
      </c>
      <c r="AU552" s="10">
        <f>3/24000000*OO[[#This Row],[103 (01JUL1985 18:00:00)-Water Temperature (C)]]*OO[[#This Row],[45]]</f>
        <v>4.5329190868499999E-34</v>
      </c>
      <c r="AV552" s="10">
        <f>3/24000000*OO[[#This Row],[104 (01JUL1985 21:00:00)-Water Temperature (C)]]*OO[[#This Row],[46]]</f>
        <v>1.5866131110959996E-32</v>
      </c>
      <c r="AW552" s="10">
        <f>3/24000000*OO[[#This Row],[105 (02JUL1985 00:00:00)-Water Temperature (C)]]*OO[[#This Row],[47]]</f>
        <v>4.3702936810500001E-31</v>
      </c>
      <c r="AX552" s="10">
        <f>3/24000000*OO[[#This Row],[106 (02JUL1985 03:00:00)-Water Temperature (C)]]*OO[[#This Row],[48]]</f>
        <v>9.5435337983124992E-30</v>
      </c>
      <c r="AY552" s="10">
        <f>3/24000000*OO[[#This Row],[107 (02JUL1985 06:00:00)-Water Temperature (C)]]*OO[[#This Row],[49]]</f>
        <v>1.7272718951662496E-28</v>
      </c>
      <c r="AZ552" s="10">
        <f>3/24000000*OO[[#This Row],[108 (02JUL1985 09:00:00)-Water Temperature (C)]]*OO[[#This Row],[50]]</f>
        <v>2.6339506533937495E-27</v>
      </c>
      <c r="BA552" s="10">
        <f>3/24000000*OO[[#This Row],[109 (02JUL1985 12:00:00)-Water Temperature (C)]]*OO[[#This Row],[51]]</f>
        <v>3.3315066868199997E-26</v>
      </c>
      <c r="BB552" s="10">
        <f>3/24000000*OO[[#This Row],[110 (02JUL1985 15:00:00)-Water Temperature (C)]]*OO[[#This Row],[52]]</f>
        <v>3.5397572803075002E-25</v>
      </c>
      <c r="BC552" s="10">
        <f>3/24000000*OO[[#This Row],[111 (02JUL1985 18:00:00)-Water Temperature (C)]]*OO[[#This Row],[53]]</f>
        <v>3.2410014432E-24</v>
      </c>
      <c r="BD552" s="10">
        <f>3/24000000*OO[[#This Row],[112 (02JUL1985 21:00:00)-Water Temperature (C)]]*OO[[#This Row],[54]]</f>
        <v>2.6058742438350002E-23</v>
      </c>
      <c r="BE552" s="10">
        <f>3/24000000*OO[[#This Row],[113 (03JUL1985 00:00:00)-Water Temperature (C)]]*OO[[#This Row],[55]]</f>
        <v>1.8550862141429998E-22</v>
      </c>
      <c r="BF552" s="10">
        <f>3/24000000*OO[[#This Row],[114 (03JUL1985 03:00:00)-Water Temperature (C)]]*OO[[#This Row],[56]]</f>
        <v>1.17496255801325E-21</v>
      </c>
      <c r="BG552" s="10">
        <f>3/24000000*OO[[#This Row],[115 (03JUL1985 06:00:00)-Water Temperature (C)]]*OO[[#This Row],[57]]</f>
        <v>6.6732315862E-21</v>
      </c>
      <c r="BH552" s="10">
        <f>3/24000000*OO[[#This Row],[116 (03JUL1985 09:00:00)-Water Temperature (C)]]*OO[[#This Row],[58]]</f>
        <v>3.4411161386699994E-20</v>
      </c>
      <c r="BI552" s="10">
        <f>3/24000000*OO[[#This Row],[117 (03JUL1985 12:00:00)-Water Temperature (C)]]*OO[[#This Row],[59]]</f>
        <v>1.6077599312513748E-19</v>
      </c>
      <c r="BJ552" s="10">
        <f>3/24000000*OO[[#This Row],[118 (03JUL1985 15:00:00)-Water Temperature (C)]]*OO[[#This Row],[60]]</f>
        <v>6.8140266778125006E-19</v>
      </c>
      <c r="BK552" s="10">
        <f>3/24000000*OO[[#This Row],[119 (03JUL1985 18:00:00)-Water Temperature (C)]]*OO[[#This Row],[61]]</f>
        <v>2.6501228165999998E-18</v>
      </c>
      <c r="BL552" s="10">
        <f>3/24000000*OO[[#This Row],[120 (03JUL1985 21:00:00)-Water Temperature (C)]]*OO[[#This Row],[62]]</f>
        <v>9.5617029665600004E-18</v>
      </c>
      <c r="BM552" s="10">
        <f>3/24000000*OO[[#This Row],[121 (04JUL1985 00:00:00)-Water Temperature (C)]]*OO[[#This Row],[63]]</f>
        <v>3.23087198341875E-17</v>
      </c>
      <c r="BN552" s="10">
        <f>3/24000000*OO[[#This Row],[122 (04JUL1985 03:00:00)-Water Temperature (C)]]*OO[[#This Row],[64]]</f>
        <v>1.0275550311280001E-16</v>
      </c>
      <c r="BO552" s="10">
        <f>3/24000000*OO[[#This Row],[123 (04JUL1985 06:00:00)-Water Temperature (C)]]*OO[[#This Row],[65]]</f>
        <v>3.0916345109962502E-16</v>
      </c>
      <c r="BP552" s="10">
        <f>3/24000000*OO[[#This Row],[124 (04JUL1985 09:00:00)-Water Temperature (C)]]*OO[[#This Row],[66]]</f>
        <v>8.8494171837949996E-16</v>
      </c>
      <c r="BQ552" s="10">
        <f>3/24000000*OO[[#This Row],[125 (04JUL1985 12:00:00)-Water Temperature (C)]]*OO[[#This Row],[67]]</f>
        <v>2.4024404609537502E-15</v>
      </c>
      <c r="BR552" s="10">
        <f>3/24000000*OO[[#This Row],[126 (04JUL1985 15:00:00)-Water Temperature (C)]]*OO[[#This Row],[68]]</f>
        <v>6.1858845785625E-15</v>
      </c>
      <c r="BS552" s="10">
        <f>3/24000000*OO[[#This Row],[127 (04JUL1985 18:00:00)-Water Temperature (C)]]*OO[[#This Row],[69]]</f>
        <v>1.5110496079364999E-14</v>
      </c>
      <c r="BT552" s="10">
        <f>3/24000000*OO[[#This Row],[128 (04JUL1985 21:00:00)-Water Temperature (C)]]*OO[[#This Row],[70]]</f>
        <v>3.5199695391900004E-14</v>
      </c>
      <c r="BU552" s="10">
        <f>3/24000000*OO[[#This Row],[129 (05JUL1985 00:00:00)-Water Temperature (C)]]*OO[[#This Row],[71]]</f>
        <v>7.8654516077112484E-14</v>
      </c>
      <c r="BV552" s="10">
        <f>3/24000000*OO[[#This Row],[130 (05JUL1985 03:00:00)-Water Temperature (C)]]*OO[[#This Row],[72]]</f>
        <v>1.6913017588275E-13</v>
      </c>
      <c r="BW552" s="10">
        <f>3/24000000*OO[[#This Row],[131 (05JUL1985 06:00:00)-Water Temperature (C)]]*OO[[#This Row],[73]]</f>
        <v>3.5072799396249996E-13</v>
      </c>
      <c r="BX552" s="10">
        <f>3/24000000*OO[[#This Row],[132 (05JUL1985 09:00:00)-Water Temperature (C)]]*OO[[#This Row],[74]]</f>
        <v>7.047852586087499E-13</v>
      </c>
      <c r="BY552" s="10">
        <f>3/24000000*OO[[#This Row],[133 (05JUL1985 12:00:00)-Water Temperature (C)]]*OO[[#This Row],[75]]</f>
        <v>1.3696986940474998E-12</v>
      </c>
      <c r="BZ552" s="10">
        <f>3/24000000*OO[[#This Row],[134 (05JUL1985 15:00:00)-Water Temperature (C)]]*OO[[#This Row],[76]]</f>
        <v>2.5843121471137499E-12</v>
      </c>
      <c r="CA552" s="10">
        <f>3/24000000*OO[[#This Row],[135 (05JUL1985 18:00:00)-Water Temperature (C)]]*OO[[#This Row],[77]]</f>
        <v>4.74086076874375E-12</v>
      </c>
      <c r="CB552" s="10">
        <f>3/24000000*OO[[#This Row],[136 (05JUL1985 21:00:00)-Water Temperature (C)]]*OO[[#This Row],[78]]</f>
        <v>8.4562383556312491E-12</v>
      </c>
      <c r="CC552" s="10">
        <f>3/24000000*OO[[#This Row],[137 (06JUL1985 00:00:00)-Water Temperature (C)]]*OO[[#This Row],[79]]</f>
        <v>1.468970373269E-11</v>
      </c>
      <c r="CD552" s="10">
        <f>3/24000000*OO[[#This Row],[138 (06JUL1985 03:00:00)-Water Temperature (C)]]*OO[[#This Row],[80]]</f>
        <v>2.4938321801149995E-11</v>
      </c>
      <c r="CE552" s="10">
        <f>3/24000000*OO[[#This Row],[139 (06JUL1985 06:00:00)-Water Temperature (C)]]*OO[[#This Row],[81]]</f>
        <v>4.1534513121249994E-11</v>
      </c>
      <c r="CF552" s="10">
        <f>3/24000000*OO[[#This Row],[140 (06JUL1985 09:00:00)-Water Temperature (C)]]*OO[[#This Row],[82]]</f>
        <v>6.8163680964112497E-11</v>
      </c>
      <c r="CG552" s="10">
        <f>3/24000000*OO[[#This Row],[141 (06JUL1985 12:00:00)-Water Temperature (C)]]*OO[[#This Row],[83]]</f>
        <v>1.1040594123557498E-10</v>
      </c>
      <c r="CH552" s="10">
        <f>3/24000000*OO[[#This Row],[142 (06JUL1985 15:00:00)-Water Temperature (C)]]*OO[[#This Row],[84]]</f>
        <v>1.7910949907700001E-10</v>
      </c>
      <c r="CI552" s="10">
        <f>3/24000000*OO[[#This Row],[143 (06JUL1985 18:00:00)-Water Temperature (C)]]*OO[[#This Row],[85]]</f>
        <v>2.9124394506624995E-10</v>
      </c>
      <c r="CJ552" s="10">
        <f>3/24000000*OO[[#This Row],[144 (06JUL1985 21:00:00)-Water Temperature (C)]]*OO[[#This Row],[86]]</f>
        <v>4.7067928400024996E-10</v>
      </c>
      <c r="CK552" s="10">
        <f>3/24000000*OO[[#This Row],[145 (07JUL1985 00:00:00)-Water Temperature (C)]]*OO[[#This Row],[87]]</f>
        <v>7.5181910884850003E-10</v>
      </c>
      <c r="CL552" s="10">
        <f>3/24000000*OO[[#This Row],[146 (07JUL1985 03:00:00)-Water Temperature (C)]]*OO[[#This Row],[88]]</f>
        <v>1.1860828764134999E-9</v>
      </c>
      <c r="CM552" s="10">
        <f>3/24000000*OO[[#This Row],[147 (07JUL1985 06:00:00)-Water Temperature (C)]]*OO[[#This Row],[89]]</f>
        <v>1.8491132870035002E-9</v>
      </c>
      <c r="CN552" s="10">
        <f>3/24000000*OO[[#This Row],[148 (07JUL1985 09:00:00)-Water Temperature (C)]]*OO[[#This Row],[90]]</f>
        <v>2.8577997934000001E-9</v>
      </c>
      <c r="CO552" s="10">
        <f>3/24000000*OO[[#This Row],[149 (07JUL1985 12:00:00)-Water Temperature (C)]]*OO[[#This Row],[91]]</f>
        <v>4.3531947514687495E-9</v>
      </c>
      <c r="CP552" s="10">
        <f>3/24000000*OO[[#This Row],[150 (07JUL1985 15:00:00)-Water Temperature (C)]]*OO[[#This Row],[92]]</f>
        <v>6.5136420773912502E-9</v>
      </c>
      <c r="CQ552" s="10">
        <f>3/24000000*OO[[#This Row],[151 (07JUL1985 18:00:00)-Water Temperature (C)]]*OO[[#This Row],[93]]</f>
        <v>9.5816166851299987E-9</v>
      </c>
      <c r="CR552" s="10">
        <f>3/24000000*OO[[#This Row],[152 (07JUL1985 21:00:00)-Water Temperature (C)]]*OO[[#This Row],[94]]</f>
        <v>1.3802353000149999E-8</v>
      </c>
      <c r="CS552" s="10">
        <f>3/24000000*OO[[#This Row],[153 (08JUL1985 00:00:00)-Water Temperature (C)]]*OO[[#This Row],[95]]</f>
        <v>1.9581318219066246E-8</v>
      </c>
      <c r="CT552" s="10">
        <f>3/24000000*OO[[#This Row],[154 (08JUL1985 03:00:00)-Water Temperature (C)]]*OO[[#This Row],[96]]</f>
        <v>2.7429070702949995E-8</v>
      </c>
      <c r="CU552" s="10">
        <f>3/24000000*OO[[#This Row],[155 (08JUL1985 06:00:00)-Water Temperature (C)]]*OO[[#This Row],[97]]</f>
        <v>3.7948198307250005E-8</v>
      </c>
      <c r="CV552" s="10">
        <f>3/24000000*OO[[#This Row],[156 (08JUL1985 09:00:00)-Water Temperature (C)]]*OO[[#This Row],[98]]</f>
        <v>5.188857863718749E-8</v>
      </c>
      <c r="CW552" s="10">
        <f>3/24000000*OO[[#This Row],[157 (08JUL1985 12:00:00)-Water Temperature (C)]]*OO[[#This Row],[99]]</f>
        <v>7.0338103457624989E-8</v>
      </c>
    </row>
    <row r="553" spans="1:101" x14ac:dyDescent="0.35">
      <c r="A553" t="s">
        <v>560</v>
      </c>
      <c r="B553">
        <v>8816.3639999999996</v>
      </c>
      <c r="C553" s="10">
        <f>3/24*OO[[#This Row],[59 (26JUN1985 06:00:00)-Water Temperature (C)]]*OO[[#This Row],[1]]/SUM(OO[1])</f>
        <v>0</v>
      </c>
      <c r="D553" s="10">
        <f>3/24*OO[[#This Row],[60 (26JUN1985 09:00:00)-Water Temperature (C)]]*OO[[#This Row],[2]]/SUM(OO[2])</f>
        <v>0</v>
      </c>
      <c r="E553" s="10">
        <f>3/24*OO[[#This Row],[61 (26JUN1985 12:00:00)-Water Temperature (C)]]*OO[[#This Row],[3]]/SUM(OO[3])</f>
        <v>0</v>
      </c>
      <c r="F553" s="10">
        <f>3/24*OO[[#This Row],[62 (26JUN1985 15:00:00)-Water Temperature (C)]]*OO[[#This Row],[4]]/SUM(OO[4])</f>
        <v>0</v>
      </c>
      <c r="G553" s="10">
        <f>3/24*OO[[#This Row],[63 (26JUN1985 18:00:00)-Water Temperature (C)]]*OO[[#This Row],[5]]/SUM(OO[5])</f>
        <v>0</v>
      </c>
      <c r="H553" s="10">
        <f>3/24*OO[[#This Row],[64 (26JUN1985 21:00:00)-Water Temperature (C)]]*OO[[#This Row],[6]]/SUM(OO[6])</f>
        <v>0</v>
      </c>
      <c r="I553" s="10">
        <f>3/24*OO[[#This Row],[65 (27JUN1985 00:00:00)-Water Temperature (C)]]*OO[[#This Row],[7]]/SUM(OO[7])</f>
        <v>0</v>
      </c>
      <c r="J553" s="10">
        <f>3/24*OO[[#This Row],[66 (27JUN1985 03:00:00)-Water Temperature (C)]]*OO[[#This Row],[8]]/SUM(OO[8])</f>
        <v>0</v>
      </c>
      <c r="K553" s="10">
        <f>3/24*OO[[#This Row],[67 (27JUN1985 06:00:00)-Water Temperature (C)]]*OO[[#This Row],[9]]/SUM(OO[9])</f>
        <v>0</v>
      </c>
      <c r="L553" s="10">
        <f>3/24*OO[[#This Row],[68 (27JUN1985 09:00:00)-Water Temperature (C)]]*OO[[#This Row],[10]]/SUM(OO[10])</f>
        <v>0</v>
      </c>
      <c r="M553" s="10">
        <f>3/24*OO[[#This Row],[69 (27JUN1985 12:00:00)-Water Temperature (C)]]*OO[[#This Row],[11]]/SUM(OO[11])</f>
        <v>0</v>
      </c>
      <c r="N553" s="10">
        <f>3/24*OO[[#This Row],[70 (27JUN1985 15:00:00)-Water Temperature (C)]]*OO[[#This Row],[12]]/SUM(OO[12])</f>
        <v>0</v>
      </c>
      <c r="O553" s="10">
        <f>3/24*OO[[#This Row],[71 (27JUN1985 18:00:00)-Water Temperature (C)]]*OO[[#This Row],[13]]/SUM(OO[13])</f>
        <v>0</v>
      </c>
      <c r="P553" s="10">
        <f>3/24*OO[[#This Row],[72 (27JUN1985 21:00:00)-Water Temperature (C)]]*OO[[#This Row],[14]]/SUM(OO[14])</f>
        <v>0</v>
      </c>
      <c r="Q553" s="10">
        <f>3/24*OO[[#This Row],[73 (28JUN1985 00:00:00)-Water Temperature (C)]]*OO[[#This Row],[15]]/SUM(OO[15])</f>
        <v>0</v>
      </c>
      <c r="R553" s="10">
        <f>3/24*OO[[#This Row],[74 (28JUN1985 03:00:00)-Water Temperature (C)]]*OO[[#This Row],[16]]/SUM(OO[16])</f>
        <v>0</v>
      </c>
      <c r="S553" s="10">
        <f>3/24*OO[[#This Row],[75 (28JUN1985 06:00:00)-Water Temperature (C)]]*OO[[#This Row],[17]]/SUM(OO[17])</f>
        <v>0</v>
      </c>
      <c r="T553" s="10">
        <f>3/24*OO[[#This Row],[76 (28JUN1985 09:00:00)-Water Temperature (C)]]*OO[[#This Row],[18]]/SUM(OO[18])</f>
        <v>0</v>
      </c>
      <c r="U553" s="10">
        <f>3/24*OO[[#This Row],[77 (28JUN1985 12:00:00)-Water Temperature (C)]]*OO[[#This Row],[19]]/SUM(OO[19])</f>
        <v>0</v>
      </c>
      <c r="V553" s="10">
        <f>3/24000000*OO[[#This Row],[78 (28JUN1985 15:00:00)-Water Temperature (C)]]*OO[[#This Row],[20]]</f>
        <v>0</v>
      </c>
      <c r="W553" s="10">
        <f>3/24000000*OO[[#This Row],[79 (28JUN1985 18:00:00)-Water Temperature (C)]]*OO[[#This Row],[21]]</f>
        <v>0</v>
      </c>
      <c r="X553" s="10">
        <f>3/24000000*OO[[#This Row],[80 (28JUN1985 21:00:00)-Water Temperature (C)]]*OO[[#This Row],[22]]</f>
        <v>0</v>
      </c>
      <c r="Y553" s="10">
        <f>3/24000000*OO[[#This Row],[81 (29JUN1985 00:00:00)-Water Temperature (C)]]*OO[[#This Row],[23]]</f>
        <v>0</v>
      </c>
      <c r="Z553" s="10">
        <f>3/24000000*OO[[#This Row],[82 (29JUN1985 03:00:00)-Water Temperature (C)]]*OO[[#This Row],[24]]</f>
        <v>0</v>
      </c>
      <c r="AA553" s="10">
        <f>3/24000000*OO[[#This Row],[83 (29JUN1985 06:00:00)-Water Temperature (C)]]*OO[[#This Row],[25]]</f>
        <v>0</v>
      </c>
      <c r="AB553" s="10">
        <f>3/24000000*OO[[#This Row],[84 (29JUN1985 09:00:00)-Water Temperature (C)]]*OO[[#This Row],[26]]</f>
        <v>0</v>
      </c>
      <c r="AC553" s="10">
        <f>3/24000000*OO[[#This Row],[85 (29JUN1985 12:00:00)-Water Temperature (C)]]*OO[[#This Row],[27]]</f>
        <v>0</v>
      </c>
      <c r="AD553" s="10">
        <f>3/24000000*OO[[#This Row],[86 (29JUN1985 15:00:00)-Water Temperature (C)]]*OO[[#This Row],[28]]</f>
        <v>0</v>
      </c>
      <c r="AE553" s="10">
        <f>3/24000000*OO[[#This Row],[88 (29JUN1985 21:00:00)-Water Temperature (C)]]*OO[[#This Row],[30]]</f>
        <v>0</v>
      </c>
      <c r="AF553" s="10">
        <f>3/24000000*OO[[#This Row],[88 (29JUN1985 21:00:00)-Water Temperature (C)]]*OO[[#This Row],[30]]</f>
        <v>0</v>
      </c>
      <c r="AG553" s="10">
        <f>3/24000000*OO[[#This Row],[89 (30JUN1985 00:00:00)-Water Temperature (C)]]*OO[[#This Row],[31]]</f>
        <v>0</v>
      </c>
      <c r="AH553" s="10">
        <f>3/24000000*OO[[#This Row],[90 (30JUN1985 03:00:00)-Water Temperature (C)]]*OO[[#This Row],[32]]</f>
        <v>0</v>
      </c>
      <c r="AI553" s="10">
        <f>3/24000000*OO[[#This Row],[91 (30JUN1985 06:00:00)-Water Temperature (C)]]*OO[[#This Row],[33]]</f>
        <v>0</v>
      </c>
      <c r="AJ553" s="10">
        <f>3/24000000*OO[[#This Row],[92 (30JUN1985 09:00:00)-Water Temperature (C)]]*OO[[#This Row],[34]]</f>
        <v>0</v>
      </c>
      <c r="AK553" s="10">
        <f>3/24000000*OO[[#This Row],[93 (30JUN1985 12:00:00)-Water Temperature (C)]]*OO[[#This Row],[35]]</f>
        <v>0</v>
      </c>
      <c r="AL553" s="10">
        <f>3/24000000*OO[[#This Row],[94 (30JUN1985 15:00:00)-Water Temperature (C)]]*OO[[#This Row],[36]]</f>
        <v>0</v>
      </c>
      <c r="AM553" s="10">
        <f>3/24000000*OO[[#This Row],[95 (30JUN1985 18:00:00)-Water Temperature (C)]]*OO[[#This Row],[37]]</f>
        <v>0</v>
      </c>
      <c r="AN553" s="10">
        <f>3/24000000*OO[[#This Row],[96 (30JUN1985 21:00:00)-Water Temperature (C)]]*OO[[#This Row],[38]]</f>
        <v>0</v>
      </c>
      <c r="AO553" s="10">
        <f>3/24000000*OO[[#This Row],[97 (01JUL1985 00:00:00)-Water Temperature (C)]]*OO[[#This Row],[39]]</f>
        <v>0</v>
      </c>
      <c r="AP553" s="10">
        <f>3/24000000*OO[[#This Row],[98 (01JUL1985 03:00:00)-Water Temperature (C)]]*OO[[#This Row],[40]]</f>
        <v>0</v>
      </c>
      <c r="AQ553" s="10">
        <f>3/24000000*OO[[#This Row],[99 (01JUL1985 06:00:00)-Water Temperature (C)]]*OO[[#This Row],[41]]</f>
        <v>2.1590653021987497E-43</v>
      </c>
      <c r="AR553" s="10">
        <f>3/24000000*OO[[#This Row],[100 (01JUL1985 09:00:00)-Water Temperature (C)]]*OO[[#This Row],[42]]</f>
        <v>2.7732018188437501E-41</v>
      </c>
      <c r="AS553" s="10">
        <f>3/24000000*OO[[#This Row],[101 (01JUL1985 12:00:00)-Water Temperature (C)]]*OO[[#This Row],[43]]</f>
        <v>2.4653750931424999E-39</v>
      </c>
      <c r="AT553" s="10">
        <f>3/24000000*OO[[#This Row],[102 (01JUL1985 15:00:00)-Water Temperature (C)]]*OO[[#This Row],[44]]</f>
        <v>1.5623619994683751E-37</v>
      </c>
      <c r="AU553" s="10">
        <f>3/24000000*OO[[#This Row],[103 (01JUL1985 18:00:00)-Water Temperature (C)]]*OO[[#This Row],[45]]</f>
        <v>7.3785200962549989E-36</v>
      </c>
      <c r="AV553" s="10">
        <f>3/24000000*OO[[#This Row],[104 (01JUL1985 21:00:00)-Water Temperature (C)]]*OO[[#This Row],[46]]</f>
        <v>2.7053902330875E-34</v>
      </c>
      <c r="AW553" s="10">
        <f>3/24000000*OO[[#This Row],[105 (02JUL1985 00:00:00)-Water Temperature (C)]]*OO[[#This Row],[47]]</f>
        <v>7.8338798194762489E-33</v>
      </c>
      <c r="AX553" s="10">
        <f>3/24000000*OO[[#This Row],[106 (02JUL1985 03:00:00)-Water Temperature (C)]]*OO[[#This Row],[48]]</f>
        <v>1.7994113310401249E-31</v>
      </c>
      <c r="AY553" s="10">
        <f>3/24000000*OO[[#This Row],[107 (02JUL1985 06:00:00)-Water Temperature (C)]]*OO[[#This Row],[49]]</f>
        <v>3.4021076823000001E-30</v>
      </c>
      <c r="AZ553" s="10">
        <f>3/24000000*OO[[#This Row],[108 (02JUL1985 09:00:00)-Water Temperature (C)]]*OO[[#This Row],[50]]</f>
        <v>5.4325368097874984E-29</v>
      </c>
      <c r="BA553" s="10">
        <f>3/24000000*OO[[#This Row],[109 (02JUL1985 12:00:00)-Water Temperature (C)]]*OO[[#This Row],[51]]</f>
        <v>7.2476735088450006E-28</v>
      </c>
      <c r="BB553" s="10">
        <f>3/24000000*OO[[#This Row],[110 (02JUL1985 15:00:00)-Water Temperature (C)]]*OO[[#This Row],[52]]</f>
        <v>8.1179210113562489E-27</v>
      </c>
      <c r="BC553" s="10">
        <f>3/24000000*OO[[#This Row],[111 (02JUL1985 18:00:00)-Water Temperature (C)]]*OO[[#This Row],[53]]</f>
        <v>7.7991329386912497E-26</v>
      </c>
      <c r="BD553" s="10">
        <f>3/24000000*OO[[#This Row],[112 (02JUL1985 21:00:00)-Water Temperature (C)]]*OO[[#This Row],[54]]</f>
        <v>6.5571438442087505E-25</v>
      </c>
      <c r="BE553" s="10">
        <f>3/24000000*OO[[#This Row],[113 (03JUL1985 00:00:00)-Water Temperature (C)]]*OO[[#This Row],[55]]</f>
        <v>4.8851105572162496E-24</v>
      </c>
      <c r="BF553" s="10">
        <f>3/24000000*OO[[#This Row],[114 (03JUL1985 03:00:00)-Water Temperature (C)]]*OO[[#This Row],[56]]</f>
        <v>3.2440315193499995E-23</v>
      </c>
      <c r="BG553" s="10">
        <f>3/24000000*OO[[#This Row],[115 (03JUL1985 06:00:00)-Water Temperature (C)]]*OO[[#This Row],[57]]</f>
        <v>1.9313369278376249E-22</v>
      </c>
      <c r="BH553" s="10">
        <f>3/24000000*OO[[#This Row],[116 (03JUL1985 09:00:00)-Water Temperature (C)]]*OO[[#This Row],[58]]</f>
        <v>1.04279355189275E-21</v>
      </c>
      <c r="BI553" s="10">
        <f>3/24000000*OO[[#This Row],[117 (03JUL1985 12:00:00)-Water Temperature (C)]]*OO[[#This Row],[59]]</f>
        <v>5.1145537299674994E-21</v>
      </c>
      <c r="BJ553" s="10">
        <f>3/24000000*OO[[#This Row],[118 (03JUL1985 15:00:00)-Water Temperature (C)]]*OO[[#This Row],[60]]</f>
        <v>2.2784026805924998E-20</v>
      </c>
      <c r="BK553" s="10">
        <f>3/24000000*OO[[#This Row],[119 (03JUL1985 18:00:00)-Water Temperature (C)]]*OO[[#This Row],[61]]</f>
        <v>9.2888130462562489E-20</v>
      </c>
      <c r="BL553" s="10">
        <f>3/24000000*OO[[#This Row],[120 (03JUL1985 21:00:00)-Water Temperature (C)]]*OO[[#This Row],[62]]</f>
        <v>3.4996170234374994E-19</v>
      </c>
      <c r="BM553" s="10">
        <f>3/24000000*OO[[#This Row],[121 (04JUL1985 00:00:00)-Water Temperature (C)]]*OO[[#This Row],[63]]</f>
        <v>1.2319195096349998E-18</v>
      </c>
      <c r="BN553" s="10">
        <f>3/24000000*OO[[#This Row],[122 (04JUL1985 03:00:00)-Water Temperature (C)]]*OO[[#This Row],[64]]</f>
        <v>4.0794853799699999E-18</v>
      </c>
      <c r="BO553" s="10">
        <f>3/24000000*OO[[#This Row],[123 (04JUL1985 06:00:00)-Water Temperature (C)]]*OO[[#This Row],[65]]</f>
        <v>1.2765431304193748E-17</v>
      </c>
      <c r="BP553" s="10">
        <f>3/24000000*OO[[#This Row],[124 (04JUL1985 09:00:00)-Water Temperature (C)]]*OO[[#This Row],[66]]</f>
        <v>3.7961621130937497E-17</v>
      </c>
      <c r="BQ553" s="10">
        <f>3/24000000*OO[[#This Row],[125 (04JUL1985 12:00:00)-Water Temperature (C)]]*OO[[#This Row],[67]]</f>
        <v>1.0724024105167499E-16</v>
      </c>
      <c r="BR553" s="10">
        <f>3/24000000*OO[[#This Row],[126 (04JUL1985 15:00:00)-Water Temperature (C)]]*OO[[#This Row],[68]]</f>
        <v>2.8794056845399996E-16</v>
      </c>
      <c r="BS553" s="10">
        <f>3/24000000*OO[[#This Row],[127 (04JUL1985 18:00:00)-Water Temperature (C)]]*OO[[#This Row],[69]]</f>
        <v>7.3408714851374995E-16</v>
      </c>
      <c r="BT553" s="10">
        <f>3/24000000*OO[[#This Row],[128 (04JUL1985 21:00:00)-Water Temperature (C)]]*OO[[#This Row],[70]]</f>
        <v>1.7829366854774998E-15</v>
      </c>
      <c r="BU553" s="10">
        <f>3/24000000*OO[[#This Row],[129 (05JUL1985 00:00:00)-Water Temperature (C)]]*OO[[#This Row],[71]]</f>
        <v>4.1463658420437496E-15</v>
      </c>
      <c r="BV553" s="10">
        <f>3/24000000*OO[[#This Row],[130 (05JUL1985 03:00:00)-Water Temperature (C)]]*OO[[#This Row],[72]]</f>
        <v>9.2681141346800008E-15</v>
      </c>
      <c r="BW553" s="10">
        <f>3/24000000*OO[[#This Row],[131 (05JUL1985 06:00:00)-Water Temperature (C)]]*OO[[#This Row],[73]]</f>
        <v>1.9965897781714999E-14</v>
      </c>
      <c r="BX553" s="10">
        <f>3/24000000*OO[[#This Row],[132 (05JUL1985 09:00:00)-Water Temperature (C)]]*OO[[#This Row],[74]]</f>
        <v>4.16356843615625E-14</v>
      </c>
      <c r="BY553" s="10">
        <f>3/24000000*OO[[#This Row],[133 (05JUL1985 12:00:00)-Water Temperature (C)]]*OO[[#This Row],[75]]</f>
        <v>8.3932505272999994E-14</v>
      </c>
      <c r="BZ553" s="10">
        <f>3/24000000*OO[[#This Row],[134 (05JUL1985 15:00:00)-Water Temperature (C)]]*OO[[#This Row],[76]]</f>
        <v>1.6410043358887497E-13</v>
      </c>
      <c r="CA553" s="10">
        <f>3/24000000*OO[[#This Row],[135 (05JUL1985 18:00:00)-Water Temperature (C)]]*OO[[#This Row],[77]]</f>
        <v>3.1167688040187497E-13</v>
      </c>
      <c r="CB553" s="10">
        <f>3/24000000*OO[[#This Row],[136 (05JUL1985 21:00:00)-Water Temperature (C)]]*OO[[#This Row],[78]]</f>
        <v>5.7531510752374992E-13</v>
      </c>
      <c r="CC553" s="10">
        <f>3/24000000*OO[[#This Row],[137 (06JUL1985 00:00:00)-Water Temperature (C)]]*OO[[#This Row],[79]]</f>
        <v>1.0337105514044999E-12</v>
      </c>
      <c r="CD553" s="10">
        <f>3/24000000*OO[[#This Row],[138 (06JUL1985 03:00:00)-Water Temperature (C)]]*OO[[#This Row],[80]]</f>
        <v>1.8130956682864999E-12</v>
      </c>
      <c r="CE553" s="10">
        <f>3/24000000*OO[[#This Row],[139 (06JUL1985 06:00:00)-Water Temperature (C)]]*OO[[#This Row],[81]]</f>
        <v>3.1140174561299999E-12</v>
      </c>
      <c r="CF553" s="10">
        <f>3/24000000*OO[[#This Row],[140 (06JUL1985 09:00:00)-Water Temperature (C)]]*OO[[#This Row],[82]]</f>
        <v>5.2600451244524985E-12</v>
      </c>
      <c r="CG553" s="10">
        <f>3/24000000*OO[[#This Row],[141 (06JUL1985 12:00:00)-Water Temperature (C)]]*OO[[#This Row],[83]]</f>
        <v>8.7225557437799995E-12</v>
      </c>
      <c r="CH553" s="10">
        <f>3/24000000*OO[[#This Row],[142 (06JUL1985 15:00:00)-Water Temperature (C)]]*OO[[#This Row],[84]]</f>
        <v>1.42915760249625E-11</v>
      </c>
      <c r="CI553" s="10">
        <f>3/24000000*OO[[#This Row],[143 (06JUL1985 18:00:00)-Water Temperature (C)]]*OO[[#This Row],[85]]</f>
        <v>2.3289584287199997E-11</v>
      </c>
      <c r="CJ553" s="10">
        <f>3/24000000*OO[[#This Row],[144 (06JUL1985 21:00:00)-Water Temperature (C)]]*OO[[#This Row],[86]]</f>
        <v>3.7715341870674996E-11</v>
      </c>
      <c r="CK553" s="10">
        <f>3/24000000*OO[[#This Row],[145 (07JUL1985 00:00:00)-Water Temperature (C)]]*OO[[#This Row],[87]]</f>
        <v>6.0621041340599999E-11</v>
      </c>
      <c r="CL553" s="10">
        <f>3/24000000*OO[[#This Row],[146 (07JUL1985 03:00:00)-Water Temperature (C)]]*OO[[#This Row],[88]]</f>
        <v>9.6735605730162482E-11</v>
      </c>
      <c r="CM553" s="10">
        <f>3/24000000*OO[[#This Row],[147 (07JUL1985 06:00:00)-Water Temperature (C)]]*OO[[#This Row],[89]]</f>
        <v>1.5302461231072497E-10</v>
      </c>
      <c r="CN553" s="10">
        <f>3/24000000*OO[[#This Row],[148 (07JUL1985 09:00:00)-Water Temperature (C)]]*OO[[#This Row],[90]]</f>
        <v>2.4036281791487499E-10</v>
      </c>
      <c r="CO553" s="10">
        <f>3/24000000*OO[[#This Row],[149 (07JUL1985 12:00:00)-Water Temperature (C)]]*OO[[#This Row],[91]]</f>
        <v>3.7341418901499995E-10</v>
      </c>
      <c r="CP553" s="10">
        <f>3/24000000*OO[[#This Row],[150 (07JUL1985 15:00:00)-Water Temperature (C)]]*OO[[#This Row],[92]]</f>
        <v>5.7217507386462509E-10</v>
      </c>
      <c r="CQ553" s="10">
        <f>3/24000000*OO[[#This Row],[151 (07JUL1985 18:00:00)-Water Temperature (C)]]*OO[[#This Row],[93]]</f>
        <v>8.641009385324999E-10</v>
      </c>
      <c r="CR553" s="10">
        <f>3/24000000*OO[[#This Row],[152 (07JUL1985 21:00:00)-Water Temperature (C)]]*OO[[#This Row],[94]]</f>
        <v>1.2822748571609998E-9</v>
      </c>
      <c r="CS553" s="10">
        <f>3/24000000*OO[[#This Row],[153 (08JUL1985 00:00:00)-Water Temperature (C)]]*OO[[#This Row],[95]]</f>
        <v>1.8720462511400001E-9</v>
      </c>
      <c r="CT553" s="10">
        <f>3/24000000*OO[[#This Row],[154 (08JUL1985 03:00:00)-Water Temperature (C)]]*OO[[#This Row],[96]]</f>
        <v>2.6958535635524997E-9</v>
      </c>
      <c r="CU553" s="10">
        <f>3/24000000*OO[[#This Row],[155 (08JUL1985 06:00:00)-Water Temperature (C)]]*OO[[#This Row],[97]]</f>
        <v>3.8336726977199996E-9</v>
      </c>
      <c r="CV553" s="10">
        <f>3/24000000*OO[[#This Row],[156 (08JUL1985 09:00:00)-Water Temperature (C)]]*OO[[#This Row],[98]]</f>
        <v>5.387917806367501E-9</v>
      </c>
      <c r="CW553" s="10">
        <f>3/24000000*OO[[#This Row],[157 (08JUL1985 12:00:00)-Water Temperature (C)]]*OO[[#This Row],[99]]</f>
        <v>7.4984311124999982E-9</v>
      </c>
    </row>
    <row r="554" spans="1:101" x14ac:dyDescent="0.35">
      <c r="A554" t="s">
        <v>561</v>
      </c>
      <c r="B554">
        <v>3852.931</v>
      </c>
      <c r="C554" s="10">
        <f>3/24*OO[[#This Row],[59 (26JUN1985 06:00:00)-Water Temperature (C)]]*OO[[#This Row],[1]]/SUM(OO[1])</f>
        <v>0</v>
      </c>
      <c r="D554" s="10">
        <f>3/24*OO[[#This Row],[60 (26JUN1985 09:00:00)-Water Temperature (C)]]*OO[[#This Row],[2]]/SUM(OO[2])</f>
        <v>0</v>
      </c>
      <c r="E554" s="10">
        <f>3/24*OO[[#This Row],[61 (26JUN1985 12:00:00)-Water Temperature (C)]]*OO[[#This Row],[3]]/SUM(OO[3])</f>
        <v>0</v>
      </c>
      <c r="F554" s="10">
        <f>3/24*OO[[#This Row],[62 (26JUN1985 15:00:00)-Water Temperature (C)]]*OO[[#This Row],[4]]/SUM(OO[4])</f>
        <v>0</v>
      </c>
      <c r="G554" s="10">
        <f>3/24*OO[[#This Row],[63 (26JUN1985 18:00:00)-Water Temperature (C)]]*OO[[#This Row],[5]]/SUM(OO[5])</f>
        <v>0</v>
      </c>
      <c r="H554" s="10">
        <f>3/24*OO[[#This Row],[64 (26JUN1985 21:00:00)-Water Temperature (C)]]*OO[[#This Row],[6]]/SUM(OO[6])</f>
        <v>0</v>
      </c>
      <c r="I554" s="10">
        <f>3/24*OO[[#This Row],[65 (27JUN1985 00:00:00)-Water Temperature (C)]]*OO[[#This Row],[7]]/SUM(OO[7])</f>
        <v>0</v>
      </c>
      <c r="J554" s="10">
        <f>3/24*OO[[#This Row],[66 (27JUN1985 03:00:00)-Water Temperature (C)]]*OO[[#This Row],[8]]/SUM(OO[8])</f>
        <v>0</v>
      </c>
      <c r="K554" s="10">
        <f>3/24*OO[[#This Row],[67 (27JUN1985 06:00:00)-Water Temperature (C)]]*OO[[#This Row],[9]]/SUM(OO[9])</f>
        <v>0</v>
      </c>
      <c r="L554" s="10">
        <f>3/24*OO[[#This Row],[68 (27JUN1985 09:00:00)-Water Temperature (C)]]*OO[[#This Row],[10]]/SUM(OO[10])</f>
        <v>0</v>
      </c>
      <c r="M554" s="10">
        <f>3/24*OO[[#This Row],[69 (27JUN1985 12:00:00)-Water Temperature (C)]]*OO[[#This Row],[11]]/SUM(OO[11])</f>
        <v>0</v>
      </c>
      <c r="N554" s="10">
        <f>3/24*OO[[#This Row],[70 (27JUN1985 15:00:00)-Water Temperature (C)]]*OO[[#This Row],[12]]/SUM(OO[12])</f>
        <v>0</v>
      </c>
      <c r="O554" s="10">
        <f>3/24*OO[[#This Row],[71 (27JUN1985 18:00:00)-Water Temperature (C)]]*OO[[#This Row],[13]]/SUM(OO[13])</f>
        <v>0</v>
      </c>
      <c r="P554" s="10">
        <f>3/24*OO[[#This Row],[72 (27JUN1985 21:00:00)-Water Temperature (C)]]*OO[[#This Row],[14]]/SUM(OO[14])</f>
        <v>0</v>
      </c>
      <c r="Q554" s="10">
        <f>3/24*OO[[#This Row],[73 (28JUN1985 00:00:00)-Water Temperature (C)]]*OO[[#This Row],[15]]/SUM(OO[15])</f>
        <v>0</v>
      </c>
      <c r="R554" s="10">
        <f>3/24*OO[[#This Row],[74 (28JUN1985 03:00:00)-Water Temperature (C)]]*OO[[#This Row],[16]]/SUM(OO[16])</f>
        <v>0</v>
      </c>
      <c r="S554" s="10">
        <f>3/24*OO[[#This Row],[75 (28JUN1985 06:00:00)-Water Temperature (C)]]*OO[[#This Row],[17]]/SUM(OO[17])</f>
        <v>0</v>
      </c>
      <c r="T554" s="10">
        <f>3/24*OO[[#This Row],[76 (28JUN1985 09:00:00)-Water Temperature (C)]]*OO[[#This Row],[18]]/SUM(OO[18])</f>
        <v>0</v>
      </c>
      <c r="U554" s="10">
        <f>3/24*OO[[#This Row],[77 (28JUN1985 12:00:00)-Water Temperature (C)]]*OO[[#This Row],[19]]/SUM(OO[19])</f>
        <v>0</v>
      </c>
      <c r="V554" s="10">
        <f>3/24000000*OO[[#This Row],[78 (28JUN1985 15:00:00)-Water Temperature (C)]]*OO[[#This Row],[20]]</f>
        <v>0</v>
      </c>
      <c r="W554" s="10">
        <f>3/24000000*OO[[#This Row],[79 (28JUN1985 18:00:00)-Water Temperature (C)]]*OO[[#This Row],[21]]</f>
        <v>0</v>
      </c>
      <c r="X554" s="10">
        <f>3/24000000*OO[[#This Row],[80 (28JUN1985 21:00:00)-Water Temperature (C)]]*OO[[#This Row],[22]]</f>
        <v>0</v>
      </c>
      <c r="Y554" s="10">
        <f>3/24000000*OO[[#This Row],[81 (29JUN1985 00:00:00)-Water Temperature (C)]]*OO[[#This Row],[23]]</f>
        <v>0</v>
      </c>
      <c r="Z554" s="10">
        <f>3/24000000*OO[[#This Row],[82 (29JUN1985 03:00:00)-Water Temperature (C)]]*OO[[#This Row],[24]]</f>
        <v>0</v>
      </c>
      <c r="AA554" s="10">
        <f>3/24000000*OO[[#This Row],[83 (29JUN1985 06:00:00)-Water Temperature (C)]]*OO[[#This Row],[25]]</f>
        <v>0</v>
      </c>
      <c r="AB554" s="10">
        <f>3/24000000*OO[[#This Row],[84 (29JUN1985 09:00:00)-Water Temperature (C)]]*OO[[#This Row],[26]]</f>
        <v>0</v>
      </c>
      <c r="AC554" s="10">
        <f>3/24000000*OO[[#This Row],[85 (29JUN1985 12:00:00)-Water Temperature (C)]]*OO[[#This Row],[27]]</f>
        <v>0</v>
      </c>
      <c r="AD554" s="10">
        <f>3/24000000*OO[[#This Row],[86 (29JUN1985 15:00:00)-Water Temperature (C)]]*OO[[#This Row],[28]]</f>
        <v>0</v>
      </c>
      <c r="AE554" s="10">
        <f>3/24000000*OO[[#This Row],[88 (29JUN1985 21:00:00)-Water Temperature (C)]]*OO[[#This Row],[30]]</f>
        <v>0</v>
      </c>
      <c r="AF554" s="10">
        <f>3/24000000*OO[[#This Row],[88 (29JUN1985 21:00:00)-Water Temperature (C)]]*OO[[#This Row],[30]]</f>
        <v>0</v>
      </c>
      <c r="AG554" s="10">
        <f>3/24000000*OO[[#This Row],[89 (30JUN1985 00:00:00)-Water Temperature (C)]]*OO[[#This Row],[31]]</f>
        <v>0</v>
      </c>
      <c r="AH554" s="10">
        <f>3/24000000*OO[[#This Row],[90 (30JUN1985 03:00:00)-Water Temperature (C)]]*OO[[#This Row],[32]]</f>
        <v>0</v>
      </c>
      <c r="AI554" s="10">
        <f>3/24000000*OO[[#This Row],[91 (30JUN1985 06:00:00)-Water Temperature (C)]]*OO[[#This Row],[33]]</f>
        <v>0</v>
      </c>
      <c r="AJ554" s="10">
        <f>3/24000000*OO[[#This Row],[92 (30JUN1985 09:00:00)-Water Temperature (C)]]*OO[[#This Row],[34]]</f>
        <v>0</v>
      </c>
      <c r="AK554" s="10">
        <f>3/24000000*OO[[#This Row],[93 (30JUN1985 12:00:00)-Water Temperature (C)]]*OO[[#This Row],[35]]</f>
        <v>0</v>
      </c>
      <c r="AL554" s="10">
        <f>3/24000000*OO[[#This Row],[94 (30JUN1985 15:00:00)-Water Temperature (C)]]*OO[[#This Row],[36]]</f>
        <v>0</v>
      </c>
      <c r="AM554" s="10">
        <f>3/24000000*OO[[#This Row],[95 (30JUN1985 18:00:00)-Water Temperature (C)]]*OO[[#This Row],[37]]</f>
        <v>0</v>
      </c>
      <c r="AN554" s="10">
        <f>3/24000000*OO[[#This Row],[96 (30JUN1985 21:00:00)-Water Temperature (C)]]*OO[[#This Row],[38]]</f>
        <v>0</v>
      </c>
      <c r="AO554" s="10">
        <f>3/24000000*OO[[#This Row],[97 (01JUL1985 00:00:00)-Water Temperature (C)]]*OO[[#This Row],[39]]</f>
        <v>0</v>
      </c>
      <c r="AP554" s="10">
        <f>3/24000000*OO[[#This Row],[98 (01JUL1985 03:00:00)-Water Temperature (C)]]*OO[[#This Row],[40]]</f>
        <v>0</v>
      </c>
      <c r="AQ554" s="10">
        <f>3/24000000*OO[[#This Row],[99 (01JUL1985 06:00:00)-Water Temperature (C)]]*OO[[#This Row],[41]]</f>
        <v>0</v>
      </c>
      <c r="AR554" s="10">
        <f>3/24000000*OO[[#This Row],[100 (01JUL1985 09:00:00)-Water Temperature (C)]]*OO[[#This Row],[42]]</f>
        <v>0</v>
      </c>
      <c r="AS554" s="10">
        <f>3/24000000*OO[[#This Row],[101 (01JUL1985 12:00:00)-Water Temperature (C)]]*OO[[#This Row],[43]]</f>
        <v>0</v>
      </c>
      <c r="AT554" s="10">
        <f>3/24000000*OO[[#This Row],[102 (01JUL1985 15:00:00)-Water Temperature (C)]]*OO[[#This Row],[44]]</f>
        <v>-1.2739283963733749E-41</v>
      </c>
      <c r="AU554" s="10">
        <f>3/24000000*OO[[#This Row],[103 (01JUL1985 18:00:00)-Water Temperature (C)]]*OO[[#This Row],[45]]</f>
        <v>-6.5026389854087503E-40</v>
      </c>
      <c r="AV554" s="10">
        <f>3/24000000*OO[[#This Row],[104 (01JUL1985 21:00:00)-Water Temperature (C)]]*OO[[#This Row],[46]]</f>
        <v>-3.7448407062549991E-39</v>
      </c>
      <c r="AW554" s="10">
        <f>3/24000000*OO[[#This Row],[105 (02JUL1985 00:00:00)-Water Temperature (C)]]*OO[[#This Row],[47]]</f>
        <v>-3.9488452229199998E-37</v>
      </c>
      <c r="AX554" s="10">
        <f>3/24000000*OO[[#This Row],[106 (02JUL1985 03:00:00)-Water Temperature (C)]]*OO[[#This Row],[48]]</f>
        <v>-1.2185299048494998E-35</v>
      </c>
      <c r="AY554" s="10">
        <f>3/24000000*OO[[#This Row],[107 (02JUL1985 06:00:00)-Water Temperature (C)]]*OO[[#This Row],[49]]</f>
        <v>-1.8186705969404999E-34</v>
      </c>
      <c r="AZ554" s="10">
        <f>3/24000000*OO[[#This Row],[108 (02JUL1985 09:00:00)-Water Temperature (C)]]*OO[[#This Row],[50]]</f>
        <v>-1.0274664877181249E-34</v>
      </c>
      <c r="BA554" s="10">
        <f>3/24000000*OO[[#This Row],[109 (02JUL1985 12:00:00)-Water Temperature (C)]]*OO[[#This Row],[51]]</f>
        <v>-4.2688253475749994E-32</v>
      </c>
      <c r="BB554" s="10">
        <f>3/24000000*OO[[#This Row],[110 (02JUL1985 15:00:00)-Water Temperature (C)]]*OO[[#This Row],[52]]</f>
        <v>-2.2527429891199997E-31</v>
      </c>
      <c r="BC554" s="10">
        <f>3/24000000*OO[[#This Row],[111 (02JUL1985 18:00:00)-Water Temperature (C)]]*OO[[#This Row],[53]]</f>
        <v>-2.0606740226083752E-30</v>
      </c>
      <c r="BD554" s="10">
        <f>3/24000000*OO[[#This Row],[112 (02JUL1985 21:00:00)-Water Temperature (C)]]*OO[[#This Row],[54]]</f>
        <v>-1.4487655985282499E-29</v>
      </c>
      <c r="BE554" s="10">
        <f>3/24000000*OO[[#This Row],[113 (03JUL1985 00:00:00)-Water Temperature (C)]]*OO[[#This Row],[55]]</f>
        <v>-1.504537995531375E-28</v>
      </c>
      <c r="BF554" s="10">
        <f>3/24000000*OO[[#This Row],[114 (03JUL1985 03:00:00)-Water Temperature (C)]]*OO[[#This Row],[56]]</f>
        <v>-5.4122465919237493E-28</v>
      </c>
      <c r="BG554" s="10">
        <f>3/24000000*OO[[#This Row],[115 (03JUL1985 06:00:00)-Water Temperature (C)]]*OO[[#This Row],[57]]</f>
        <v>-8.4104780962475009E-27</v>
      </c>
      <c r="BH554" s="10">
        <f>3/24000000*OO[[#This Row],[116 (03JUL1985 09:00:00)-Water Temperature (C)]]*OO[[#This Row],[58]]</f>
        <v>-1.85291728644375E-26</v>
      </c>
      <c r="BI554" s="10">
        <f>3/24000000*OO[[#This Row],[117 (03JUL1985 12:00:00)-Water Temperature (C)]]*OO[[#This Row],[59]]</f>
        <v>-2.9119679663887494E-26</v>
      </c>
      <c r="BJ554" s="10">
        <f>3/24000000*OO[[#This Row],[118 (03JUL1985 15:00:00)-Water Temperature (C)]]*OO[[#This Row],[60]]</f>
        <v>-3.0737474600962506E-26</v>
      </c>
      <c r="BK554" s="10">
        <f>3/24000000*OO[[#This Row],[119 (03JUL1985 18:00:00)-Water Temperature (C)]]*OO[[#This Row],[61]]</f>
        <v>-1.1111613455709999E-24</v>
      </c>
      <c r="BL554" s="10">
        <f>3/24000000*OO[[#This Row],[120 (03JUL1985 21:00:00)-Water Temperature (C)]]*OO[[#This Row],[62]]</f>
        <v>-8.6498735722200007E-24</v>
      </c>
      <c r="BM554" s="10">
        <f>3/24000000*OO[[#This Row],[121 (04JUL1985 00:00:00)-Water Temperature (C)]]*OO[[#This Row],[63]]</f>
        <v>-1.69954212578425E-23</v>
      </c>
      <c r="BN554" s="10">
        <f>3/24000000*OO[[#This Row],[122 (04JUL1985 03:00:00)-Water Temperature (C)]]*OO[[#This Row],[64]]</f>
        <v>-5.2289325169199991E-23</v>
      </c>
      <c r="BO554" s="10">
        <f>3/24000000*OO[[#This Row],[123 (04JUL1985 06:00:00)-Water Temperature (C)]]*OO[[#This Row],[65]]</f>
        <v>-1.974510321229E-22</v>
      </c>
      <c r="BP554" s="10">
        <f>3/24000000*OO[[#This Row],[124 (04JUL1985 09:00:00)-Water Temperature (C)]]*OO[[#This Row],[66]]</f>
        <v>-8.6744150384099994E-22</v>
      </c>
      <c r="BQ554" s="10">
        <f>3/24000000*OO[[#This Row],[125 (04JUL1985 12:00:00)-Water Temperature (C)]]*OO[[#This Row],[67]]</f>
        <v>-8.1353737638399995E-22</v>
      </c>
      <c r="BR554" s="10">
        <f>3/24000000*OO[[#This Row],[126 (04JUL1985 15:00:00)-Water Temperature (C)]]*OO[[#This Row],[68]]</f>
        <v>-5.3577883500912504E-21</v>
      </c>
      <c r="BS554" s="10">
        <f>3/24000000*OO[[#This Row],[127 (04JUL1985 18:00:00)-Water Temperature (C)]]*OO[[#This Row],[69]]</f>
        <v>-6.9640694552625002E-21</v>
      </c>
      <c r="BT554" s="10">
        <f>3/24000000*OO[[#This Row],[128 (04JUL1985 21:00:00)-Water Temperature (C)]]*OO[[#This Row],[70]]</f>
        <v>-6.6258953759087496E-21</v>
      </c>
      <c r="BU554" s="10">
        <f>3/24000000*OO[[#This Row],[129 (05JUL1985 00:00:00)-Water Temperature (C)]]*OO[[#This Row],[71]]</f>
        <v>-1.8883651768919998E-21</v>
      </c>
      <c r="BV554" s="10">
        <f>3/24000000*OO[[#This Row],[130 (05JUL1985 03:00:00)-Water Temperature (C)]]*OO[[#This Row],[72]]</f>
        <v>-1.2444484260554998E-19</v>
      </c>
      <c r="BW554" s="10">
        <f>3/24000000*OO[[#This Row],[131 (05JUL1985 06:00:00)-Water Temperature (C)]]*OO[[#This Row],[73]]</f>
        <v>-2.1345716982734998E-19</v>
      </c>
      <c r="BX554" s="10">
        <f>3/24000000*OO[[#This Row],[132 (05JUL1985 09:00:00)-Water Temperature (C)]]*OO[[#This Row],[74]]</f>
        <v>-3.5605596860587496E-19</v>
      </c>
      <c r="BY554" s="10">
        <f>3/24000000*OO[[#This Row],[133 (05JUL1985 12:00:00)-Water Temperature (C)]]*OO[[#This Row],[75]]</f>
        <v>-5.4394642232999998E-19</v>
      </c>
      <c r="BZ554" s="10">
        <f>3/24000000*OO[[#This Row],[134 (05JUL1985 15:00:00)-Water Temperature (C)]]*OO[[#This Row],[76]]</f>
        <v>-8.2674468180462489E-19</v>
      </c>
      <c r="CA554" s="10">
        <f>3/24000000*OO[[#This Row],[135 (05JUL1985 18:00:00)-Water Temperature (C)]]*OO[[#This Row],[77]]</f>
        <v>-9.9372631831249983E-19</v>
      </c>
      <c r="CB554" s="10">
        <f>3/24000000*OO[[#This Row],[136 (05JUL1985 21:00:00)-Water Temperature (C)]]*OO[[#This Row],[78]]</f>
        <v>-1.1586964629207499E-18</v>
      </c>
      <c r="CC554" s="10">
        <f>3/24000000*OO[[#This Row],[137 (06JUL1985 00:00:00)-Water Temperature (C)]]*OO[[#This Row],[79]]</f>
        <v>-1.4473665680247499E-18</v>
      </c>
      <c r="CD554" s="10">
        <f>3/24000000*OO[[#This Row],[138 (06JUL1985 03:00:00)-Water Temperature (C)]]*OO[[#This Row],[80]]</f>
        <v>-1.6332479318805001E-18</v>
      </c>
      <c r="CE554" s="10">
        <f>3/24000000*OO[[#This Row],[139 (06JUL1985 06:00:00)-Water Temperature (C)]]*OO[[#This Row],[81]]</f>
        <v>-1.9163280701801247E-18</v>
      </c>
      <c r="CF554" s="10">
        <f>3/24000000*OO[[#This Row],[140 (06JUL1985 09:00:00)-Water Temperature (C)]]*OO[[#This Row],[82]]</f>
        <v>-1.9891074081569996E-18</v>
      </c>
      <c r="CG554" s="10">
        <f>3/24000000*OO[[#This Row],[141 (06JUL1985 12:00:00)-Water Temperature (C)]]*OO[[#This Row],[83]]</f>
        <v>-1.66615623047E-18</v>
      </c>
      <c r="CH554" s="10">
        <f>3/24000000*OO[[#This Row],[142 (06JUL1985 15:00:00)-Water Temperature (C)]]*OO[[#This Row],[84]]</f>
        <v>-3.0068376518675E-18</v>
      </c>
      <c r="CI554" s="10">
        <f>3/24000000*OO[[#This Row],[143 (06JUL1985 18:00:00)-Water Temperature (C)]]*OO[[#This Row],[85]]</f>
        <v>-3.9971258841499995E-18</v>
      </c>
      <c r="CJ554" s="10">
        <f>3/24000000*OO[[#This Row],[144 (06JUL1985 21:00:00)-Water Temperature (C)]]*OO[[#This Row],[86]]</f>
        <v>-1.3809986437387498E-18</v>
      </c>
      <c r="CK554" s="10">
        <f>3/24000000*OO[[#This Row],[145 (07JUL1985 00:00:00)-Water Temperature (C)]]*OO[[#This Row],[87]]</f>
        <v>-6.6961100442950015E-17</v>
      </c>
      <c r="CL554" s="10">
        <f>3/24000000*OO[[#This Row],[146 (07JUL1985 03:00:00)-Water Temperature (C)]]*OO[[#This Row],[88]]</f>
        <v>-6.4219087234837512E-17</v>
      </c>
      <c r="CM554" s="10">
        <f>3/24000000*OO[[#This Row],[147 (07JUL1985 06:00:00)-Water Temperature (C)]]*OO[[#This Row],[89]]</f>
        <v>-4.9484811573200006E-17</v>
      </c>
      <c r="CN554" s="10">
        <f>3/24000000*OO[[#This Row],[148 (07JUL1985 09:00:00)-Water Temperature (C)]]*OO[[#This Row],[90]]</f>
        <v>-1.4518431469319998E-17</v>
      </c>
      <c r="CO554" s="10">
        <f>3/24000000*OO[[#This Row],[149 (07JUL1985 12:00:00)-Water Temperature (C)]]*OO[[#This Row],[91]]</f>
        <v>1.1062636328399997E-13</v>
      </c>
      <c r="CP554" s="10">
        <f>3/24000000*OO[[#This Row],[150 (07JUL1985 15:00:00)-Water Temperature (C)]]*OO[[#This Row],[92]]</f>
        <v>9.2451141021549989E-13</v>
      </c>
      <c r="CQ554" s="10">
        <f>3/24000000*OO[[#This Row],[151 (07JUL1985 18:00:00)-Water Temperature (C)]]*OO[[#This Row],[93]]</f>
        <v>3.1244486494000001E-12</v>
      </c>
      <c r="CR554" s="10">
        <f>3/24000000*OO[[#This Row],[152 (07JUL1985 21:00:00)-Water Temperature (C)]]*OO[[#This Row],[94]]</f>
        <v>7.7901588578137493E-12</v>
      </c>
      <c r="CS554" s="10">
        <f>3/24000000*OO[[#This Row],[153 (08JUL1985 00:00:00)-Water Temperature (C)]]*OO[[#This Row],[95]]</f>
        <v>1.6414779091261251E-11</v>
      </c>
      <c r="CT554" s="10">
        <f>3/24000000*OO[[#This Row],[154 (08JUL1985 03:00:00)-Water Temperature (C)]]*OO[[#This Row],[96]]</f>
        <v>3.1045699704824997E-11</v>
      </c>
      <c r="CU554" s="10">
        <f>3/24000000*OO[[#This Row],[155 (08JUL1985 06:00:00)-Water Temperature (C)]]*OO[[#This Row],[97]]</f>
        <v>5.4728877021974996E-11</v>
      </c>
      <c r="CV554" s="10">
        <f>3/24000000*OO[[#This Row],[156 (08JUL1985 09:00:00)-Water Temperature (C)]]*OO[[#This Row],[98]]</f>
        <v>9.1924957511749997E-11</v>
      </c>
      <c r="CW554" s="10">
        <f>3/24000000*OO[[#This Row],[157 (08JUL1985 12:00:00)-Water Temperature (C)]]*OO[[#This Row],[99]]</f>
        <v>1.4891879621227501E-10</v>
      </c>
    </row>
    <row r="555" spans="1:101" x14ac:dyDescent="0.35">
      <c r="A555" t="s">
        <v>562</v>
      </c>
      <c r="B555">
        <v>3150.8310000000001</v>
      </c>
      <c r="C555" s="10">
        <f>3/24*OO[[#This Row],[59 (26JUN1985 06:00:00)-Water Temperature (C)]]*OO[[#This Row],[1]]/SUM(OO[1])</f>
        <v>0</v>
      </c>
      <c r="D555" s="10">
        <f>3/24*OO[[#This Row],[60 (26JUN1985 09:00:00)-Water Temperature (C)]]*OO[[#This Row],[2]]/SUM(OO[2])</f>
        <v>0</v>
      </c>
      <c r="E555" s="10">
        <f>3/24*OO[[#This Row],[61 (26JUN1985 12:00:00)-Water Temperature (C)]]*OO[[#This Row],[3]]/SUM(OO[3])</f>
        <v>0</v>
      </c>
      <c r="F555" s="10">
        <f>3/24*OO[[#This Row],[62 (26JUN1985 15:00:00)-Water Temperature (C)]]*OO[[#This Row],[4]]/SUM(OO[4])</f>
        <v>0</v>
      </c>
      <c r="G555" s="10">
        <f>3/24*OO[[#This Row],[63 (26JUN1985 18:00:00)-Water Temperature (C)]]*OO[[#This Row],[5]]/SUM(OO[5])</f>
        <v>0</v>
      </c>
      <c r="H555" s="10">
        <f>3/24*OO[[#This Row],[64 (26JUN1985 21:00:00)-Water Temperature (C)]]*OO[[#This Row],[6]]/SUM(OO[6])</f>
        <v>0</v>
      </c>
      <c r="I555" s="10">
        <f>3/24*OO[[#This Row],[65 (27JUN1985 00:00:00)-Water Temperature (C)]]*OO[[#This Row],[7]]/SUM(OO[7])</f>
        <v>0</v>
      </c>
      <c r="J555" s="10">
        <f>3/24*OO[[#This Row],[66 (27JUN1985 03:00:00)-Water Temperature (C)]]*OO[[#This Row],[8]]/SUM(OO[8])</f>
        <v>0</v>
      </c>
      <c r="K555" s="10">
        <f>3/24*OO[[#This Row],[67 (27JUN1985 06:00:00)-Water Temperature (C)]]*OO[[#This Row],[9]]/SUM(OO[9])</f>
        <v>0</v>
      </c>
      <c r="L555" s="10">
        <f>3/24*OO[[#This Row],[68 (27JUN1985 09:00:00)-Water Temperature (C)]]*OO[[#This Row],[10]]/SUM(OO[10])</f>
        <v>0</v>
      </c>
      <c r="M555" s="10">
        <f>3/24*OO[[#This Row],[69 (27JUN1985 12:00:00)-Water Temperature (C)]]*OO[[#This Row],[11]]/SUM(OO[11])</f>
        <v>0</v>
      </c>
      <c r="N555" s="10">
        <f>3/24*OO[[#This Row],[70 (27JUN1985 15:00:00)-Water Temperature (C)]]*OO[[#This Row],[12]]/SUM(OO[12])</f>
        <v>0</v>
      </c>
      <c r="O555" s="10">
        <f>3/24*OO[[#This Row],[71 (27JUN1985 18:00:00)-Water Temperature (C)]]*OO[[#This Row],[13]]/SUM(OO[13])</f>
        <v>0</v>
      </c>
      <c r="P555" s="10">
        <f>3/24*OO[[#This Row],[72 (27JUN1985 21:00:00)-Water Temperature (C)]]*OO[[#This Row],[14]]/SUM(OO[14])</f>
        <v>0</v>
      </c>
      <c r="Q555" s="10">
        <f>3/24*OO[[#This Row],[73 (28JUN1985 00:00:00)-Water Temperature (C)]]*OO[[#This Row],[15]]/SUM(OO[15])</f>
        <v>0</v>
      </c>
      <c r="R555" s="10">
        <f>3/24*OO[[#This Row],[74 (28JUN1985 03:00:00)-Water Temperature (C)]]*OO[[#This Row],[16]]/SUM(OO[16])</f>
        <v>0</v>
      </c>
      <c r="S555" s="10">
        <f>3/24*OO[[#This Row],[75 (28JUN1985 06:00:00)-Water Temperature (C)]]*OO[[#This Row],[17]]/SUM(OO[17])</f>
        <v>0</v>
      </c>
      <c r="T555" s="10">
        <f>3/24*OO[[#This Row],[76 (28JUN1985 09:00:00)-Water Temperature (C)]]*OO[[#This Row],[18]]/SUM(OO[18])</f>
        <v>0</v>
      </c>
      <c r="U555" s="10">
        <f>3/24*OO[[#This Row],[77 (28JUN1985 12:00:00)-Water Temperature (C)]]*OO[[#This Row],[19]]/SUM(OO[19])</f>
        <v>0</v>
      </c>
      <c r="V555" s="10">
        <f>3/24000000*OO[[#This Row],[78 (28JUN1985 15:00:00)-Water Temperature (C)]]*OO[[#This Row],[20]]</f>
        <v>0</v>
      </c>
      <c r="W555" s="10">
        <f>3/24000000*OO[[#This Row],[79 (28JUN1985 18:00:00)-Water Temperature (C)]]*OO[[#This Row],[21]]</f>
        <v>0</v>
      </c>
      <c r="X555" s="10">
        <f>3/24000000*OO[[#This Row],[80 (28JUN1985 21:00:00)-Water Temperature (C)]]*OO[[#This Row],[22]]</f>
        <v>0</v>
      </c>
      <c r="Y555" s="10">
        <f>3/24000000*OO[[#This Row],[81 (29JUN1985 00:00:00)-Water Temperature (C)]]*OO[[#This Row],[23]]</f>
        <v>0</v>
      </c>
      <c r="Z555" s="10">
        <f>3/24000000*OO[[#This Row],[82 (29JUN1985 03:00:00)-Water Temperature (C)]]*OO[[#This Row],[24]]</f>
        <v>0</v>
      </c>
      <c r="AA555" s="10">
        <f>3/24000000*OO[[#This Row],[83 (29JUN1985 06:00:00)-Water Temperature (C)]]*OO[[#This Row],[25]]</f>
        <v>0</v>
      </c>
      <c r="AB555" s="10">
        <f>3/24000000*OO[[#This Row],[84 (29JUN1985 09:00:00)-Water Temperature (C)]]*OO[[#This Row],[26]]</f>
        <v>0</v>
      </c>
      <c r="AC555" s="10">
        <f>3/24000000*OO[[#This Row],[85 (29JUN1985 12:00:00)-Water Temperature (C)]]*OO[[#This Row],[27]]</f>
        <v>0</v>
      </c>
      <c r="AD555" s="10">
        <f>3/24000000*OO[[#This Row],[86 (29JUN1985 15:00:00)-Water Temperature (C)]]*OO[[#This Row],[28]]</f>
        <v>0</v>
      </c>
      <c r="AE555" s="10">
        <f>3/24000000*OO[[#This Row],[88 (29JUN1985 21:00:00)-Water Temperature (C)]]*OO[[#This Row],[30]]</f>
        <v>0</v>
      </c>
      <c r="AF555" s="10">
        <f>3/24000000*OO[[#This Row],[88 (29JUN1985 21:00:00)-Water Temperature (C)]]*OO[[#This Row],[30]]</f>
        <v>0</v>
      </c>
      <c r="AG555" s="10">
        <f>3/24000000*OO[[#This Row],[89 (30JUN1985 00:00:00)-Water Temperature (C)]]*OO[[#This Row],[31]]</f>
        <v>0</v>
      </c>
      <c r="AH555" s="10">
        <f>3/24000000*OO[[#This Row],[90 (30JUN1985 03:00:00)-Water Temperature (C)]]*OO[[#This Row],[32]]</f>
        <v>0</v>
      </c>
      <c r="AI555" s="10">
        <f>3/24000000*OO[[#This Row],[91 (30JUN1985 06:00:00)-Water Temperature (C)]]*OO[[#This Row],[33]]</f>
        <v>0</v>
      </c>
      <c r="AJ555" s="10">
        <f>3/24000000*OO[[#This Row],[92 (30JUN1985 09:00:00)-Water Temperature (C)]]*OO[[#This Row],[34]]</f>
        <v>0</v>
      </c>
      <c r="AK555" s="10">
        <f>3/24000000*OO[[#This Row],[93 (30JUN1985 12:00:00)-Water Temperature (C)]]*OO[[#This Row],[35]]</f>
        <v>0</v>
      </c>
      <c r="AL555" s="10">
        <f>3/24000000*OO[[#This Row],[94 (30JUN1985 15:00:00)-Water Temperature (C)]]*OO[[#This Row],[36]]</f>
        <v>0</v>
      </c>
      <c r="AM555" s="10">
        <f>3/24000000*OO[[#This Row],[95 (30JUN1985 18:00:00)-Water Temperature (C)]]*OO[[#This Row],[37]]</f>
        <v>0</v>
      </c>
      <c r="AN555" s="10">
        <f>3/24000000*OO[[#This Row],[96 (30JUN1985 21:00:00)-Water Temperature (C)]]*OO[[#This Row],[38]]</f>
        <v>0</v>
      </c>
      <c r="AO555" s="10">
        <f>3/24000000*OO[[#This Row],[97 (01JUL1985 00:00:00)-Water Temperature (C)]]*OO[[#This Row],[39]]</f>
        <v>0</v>
      </c>
      <c r="AP555" s="10">
        <f>3/24000000*OO[[#This Row],[98 (01JUL1985 03:00:00)-Water Temperature (C)]]*OO[[#This Row],[40]]</f>
        <v>0</v>
      </c>
      <c r="AQ555" s="10">
        <f>3/24000000*OO[[#This Row],[99 (01JUL1985 06:00:00)-Water Temperature (C)]]*OO[[#This Row],[41]]</f>
        <v>0</v>
      </c>
      <c r="AR555" s="10">
        <f>3/24000000*OO[[#This Row],[100 (01JUL1985 09:00:00)-Water Temperature (C)]]*OO[[#This Row],[42]]</f>
        <v>0</v>
      </c>
      <c r="AS555" s="10">
        <f>3/24000000*OO[[#This Row],[101 (01JUL1985 12:00:00)-Water Temperature (C)]]*OO[[#This Row],[43]]</f>
        <v>0</v>
      </c>
      <c r="AT555" s="10">
        <f>3/24000000*OO[[#This Row],[102 (01JUL1985 15:00:00)-Water Temperature (C)]]*OO[[#This Row],[44]]</f>
        <v>-1.1451288924954999E-43</v>
      </c>
      <c r="AU555" s="10">
        <f>3/24000000*OO[[#This Row],[103 (01JUL1985 18:00:00)-Water Temperature (C)]]*OO[[#This Row],[45]]</f>
        <v>-6.2052119746912485E-42</v>
      </c>
      <c r="AV555" s="10">
        <f>3/24000000*OO[[#This Row],[104 (01JUL1985 21:00:00)-Water Temperature (C)]]*OO[[#This Row],[46]]</f>
        <v>-3.7847771459550002E-41</v>
      </c>
      <c r="AW555" s="10">
        <f>3/24000000*OO[[#This Row],[105 (02JUL1985 00:00:00)-Water Temperature (C)]]*OO[[#This Row],[47]]</f>
        <v>-4.2475512663874994E-39</v>
      </c>
      <c r="AX555" s="10">
        <f>3/24000000*OO[[#This Row],[106 (02JUL1985 03:00:00)-Water Temperature (C)]]*OO[[#This Row],[48]]</f>
        <v>-1.3971691521129999E-37</v>
      </c>
      <c r="AY555" s="10">
        <f>3/24000000*OO[[#This Row],[107 (02JUL1985 06:00:00)-Water Temperature (C)]]*OO[[#This Row],[49]]</f>
        <v>-2.2058004817875002E-36</v>
      </c>
      <c r="AZ555" s="10">
        <f>3/24000000*OO[[#This Row],[108 (02JUL1985 09:00:00)-Water Temperature (C)]]*OO[[#This Row],[50]]</f>
        <v>-1.32520060549375E-36</v>
      </c>
      <c r="BA555" s="10">
        <f>3/24000000*OO[[#This Row],[109 (02JUL1985 12:00:00)-Water Temperature (C)]]*OO[[#This Row],[51]]</f>
        <v>-5.9175002374499996E-34</v>
      </c>
      <c r="BB555" s="10">
        <f>3/24000000*OO[[#This Row],[110 (02JUL1985 15:00:00)-Water Temperature (C)]]*OO[[#This Row],[52]]</f>
        <v>-3.3578367703699999E-33</v>
      </c>
      <c r="BC555" s="10">
        <f>3/24000000*OO[[#This Row],[111 (02JUL1985 18:00:00)-Water Temperature (C)]]*OO[[#This Row],[53]]</f>
        <v>-3.2856861128362497E-32</v>
      </c>
      <c r="BD555" s="10">
        <f>3/24000000*OO[[#This Row],[112 (02JUL1985 21:00:00)-Water Temperature (C)]]*OO[[#This Row],[54]]</f>
        <v>-2.4601077197699999E-31</v>
      </c>
      <c r="BE555" s="10">
        <f>3/24000000*OO[[#This Row],[113 (03JUL1985 00:00:00)-Water Temperature (C)]]*OO[[#This Row],[55]]</f>
        <v>-2.72500603205125E-30</v>
      </c>
      <c r="BF555" s="10">
        <f>3/24000000*OO[[#This Row],[114 (03JUL1985 03:00:00)-Water Temperature (C)]]*OO[[#This Row],[56]]</f>
        <v>-1.0497972640034997E-29</v>
      </c>
      <c r="BG555" s="10">
        <f>3/24000000*OO[[#This Row],[115 (03JUL1985 06:00:00)-Water Temperature (C)]]*OO[[#This Row],[57]]</f>
        <v>-1.7496840160660001E-28</v>
      </c>
      <c r="BH555" s="10">
        <f>3/24000000*OO[[#This Row],[116 (03JUL1985 09:00:00)-Water Temperature (C)]]*OO[[#This Row],[58]]</f>
        <v>-4.1405026953599998E-28</v>
      </c>
      <c r="BI555" s="10">
        <f>3/24000000*OO[[#This Row],[117 (03JUL1985 12:00:00)-Water Temperature (C)]]*OO[[#This Row],[59]]</f>
        <v>-7.035571393729999E-28</v>
      </c>
      <c r="BJ555" s="10">
        <f>3/24000000*OO[[#This Row],[118 (03JUL1985 15:00:00)-Water Temperature (C)]]*OO[[#This Row],[60]]</f>
        <v>-8.0635894055825001E-28</v>
      </c>
      <c r="BK555" s="10">
        <f>3/24000000*OO[[#This Row],[119 (03JUL1985 18:00:00)-Water Temperature (C)]]*OO[[#This Row],[61]]</f>
        <v>-3.1583180348550002E-26</v>
      </c>
      <c r="BL555" s="10">
        <f>3/24000000*OO[[#This Row],[120 (03JUL1985 21:00:00)-Water Temperature (C)]]*OO[[#This Row],[62]]</f>
        <v>-2.6496193690287495E-25</v>
      </c>
      <c r="BM555" s="10">
        <f>3/24000000*OO[[#This Row],[121 (04JUL1985 00:00:00)-Water Temperature (C)]]*OO[[#This Row],[63]]</f>
        <v>-5.5962985081899996E-25</v>
      </c>
      <c r="BN555" s="10">
        <f>3/24000000*OO[[#This Row],[122 (04JUL1985 03:00:00)-Water Temperature (C)]]*OO[[#This Row],[64]]</f>
        <v>-1.8535675178110001E-24</v>
      </c>
      <c r="BO555" s="10">
        <f>3/24000000*OO[[#This Row],[123 (04JUL1985 06:00:00)-Water Temperature (C)]]*OO[[#This Row],[65]]</f>
        <v>-7.5405708014749986E-24</v>
      </c>
      <c r="BP555" s="10">
        <f>3/24000000*OO[[#This Row],[124 (04JUL1985 09:00:00)-Water Temperature (C)]]*OO[[#This Row],[66]]</f>
        <v>-3.5755752774000002E-23</v>
      </c>
      <c r="BQ555" s="10">
        <f>3/24000000*OO[[#This Row],[125 (04JUL1985 12:00:00)-Water Temperature (C)]]*OO[[#This Row],[67]]</f>
        <v>-3.6421974011999991E-23</v>
      </c>
      <c r="BR555" s="10">
        <f>3/24000000*OO[[#This Row],[126 (04JUL1985 15:00:00)-Water Temperature (C)]]*OO[[#This Row],[68]]</f>
        <v>-2.6280646024949996E-22</v>
      </c>
      <c r="BS555" s="10">
        <f>3/24000000*OO[[#This Row],[127 (04JUL1985 18:00:00)-Water Temperature (C)]]*OO[[#This Row],[69]]</f>
        <v>-3.7649864133800001E-22</v>
      </c>
      <c r="BT555" s="10">
        <f>3/24000000*OO[[#This Row],[128 (04JUL1985 21:00:00)-Water Temperature (C)]]*OO[[#This Row],[70]]</f>
        <v>-3.9583566151850002E-22</v>
      </c>
      <c r="BU555" s="10">
        <f>3/24000000*OO[[#This Row],[129 (05JUL1985 00:00:00)-Water Temperature (C)]]*OO[[#This Row],[71]]</f>
        <v>-1.24848695343375E-22</v>
      </c>
      <c r="BV555" s="10">
        <f>3/24000000*OO[[#This Row],[130 (05JUL1985 03:00:00)-Water Temperature (C)]]*OO[[#This Row],[72]]</f>
        <v>-9.1371140722900003E-21</v>
      </c>
      <c r="BW555" s="10">
        <f>3/24000000*OO[[#This Row],[131 (05JUL1985 06:00:00)-Water Temperature (C)]]*OO[[#This Row],[73]]</f>
        <v>-1.750862883063125E-20</v>
      </c>
      <c r="BX555" s="10">
        <f>3/24000000*OO[[#This Row],[132 (05JUL1985 09:00:00)-Water Temperature (C)]]*OO[[#This Row],[74]]</f>
        <v>-3.28797172145E-20</v>
      </c>
      <c r="BY555" s="10">
        <f>3/24000000*OO[[#This Row],[133 (05JUL1985 12:00:00)-Water Temperature (C)]]*OO[[#This Row],[75]]</f>
        <v>-5.7012470361599996E-20</v>
      </c>
      <c r="BZ555" s="10">
        <f>3/24000000*OO[[#This Row],[134 (05JUL1985 15:00:00)-Water Temperature (C)]]*OO[[#This Row],[76]]</f>
        <v>-9.9257917804500003E-20</v>
      </c>
      <c r="CA555" s="10">
        <f>3/24000000*OO[[#This Row],[135 (05JUL1985 18:00:00)-Water Temperature (C)]]*OO[[#This Row],[77]]</f>
        <v>-1.382426245587E-19</v>
      </c>
      <c r="CB555" s="10">
        <f>3/24000000*OO[[#This Row],[136 (05JUL1985 21:00:00)-Water Temperature (C)]]*OO[[#This Row],[78]]</f>
        <v>-1.8959357030197499E-19</v>
      </c>
      <c r="CC555" s="10">
        <f>3/24000000*OO[[#This Row],[137 (06JUL1985 00:00:00)-Water Temperature (C)]]*OO[[#This Row],[79]]</f>
        <v>-2.8401371091562498E-19</v>
      </c>
      <c r="CD555" s="10">
        <f>3/24000000*OO[[#This Row],[138 (06JUL1985 03:00:00)-Water Temperature (C)]]*OO[[#This Row],[80]]</f>
        <v>-3.9382665246674998E-19</v>
      </c>
      <c r="CE555" s="10">
        <f>3/24000000*OO[[#This Row],[139 (06JUL1985 06:00:00)-Water Temperature (C)]]*OO[[#This Row],[81]]</f>
        <v>-5.8564383453675002E-19</v>
      </c>
      <c r="CF555" s="10">
        <f>3/24000000*OO[[#This Row],[140 (06JUL1985 09:00:00)-Water Temperature (C)]]*OO[[#This Row],[82]]</f>
        <v>-8.1170746408649983E-19</v>
      </c>
      <c r="CG555" s="10">
        <f>3/24000000*OO[[#This Row],[141 (06JUL1985 12:00:00)-Water Temperature (C)]]*OO[[#This Row],[83]]</f>
        <v>-9.2745984306900001E-19</v>
      </c>
      <c r="CH555" s="10">
        <f>3/24000000*OO[[#This Row],[142 (06JUL1985 15:00:00)-Water Temperature (C)]]*OO[[#This Row],[84]]</f>
        <v>-1.98413321841E-18</v>
      </c>
      <c r="CI555" s="10">
        <f>3/24000000*OO[[#This Row],[143 (06JUL1985 18:00:00)-Water Temperature (C)]]*OO[[#This Row],[85]]</f>
        <v>-2.7767661889000004E-18</v>
      </c>
      <c r="CJ555" s="10">
        <f>3/24000000*OO[[#This Row],[144 (06JUL1985 21:00:00)-Water Temperature (C)]]*OO[[#This Row],[86]]</f>
        <v>-9.9754225707299994E-19</v>
      </c>
      <c r="CK555" s="10">
        <f>3/24000000*OO[[#This Row],[145 (07JUL1985 00:00:00)-Water Temperature (C)]]*OO[[#This Row],[87]]</f>
        <v>-5.4170572846762506E-17</v>
      </c>
      <c r="CL555" s="10">
        <f>3/24000000*OO[[#This Row],[146 (07JUL1985 03:00:00)-Water Temperature (C)]]*OO[[#This Row],[88]]</f>
        <v>-6.7390210156350008E-17</v>
      </c>
      <c r="CM555" s="10">
        <f>3/24000000*OO[[#This Row],[147 (07JUL1985 06:00:00)-Water Temperature (C)]]*OO[[#This Row],[89]]</f>
        <v>-8.4211309912800008E-17</v>
      </c>
      <c r="CN555" s="10">
        <f>3/24000000*OO[[#This Row],[148 (07JUL1985 09:00:00)-Water Temperature (C)]]*OO[[#This Row],[90]]</f>
        <v>-8.8111657100999997E-17</v>
      </c>
      <c r="CO555" s="10">
        <f>3/24000000*OO[[#This Row],[149 (07JUL1985 12:00:00)-Water Temperature (C)]]*OO[[#This Row],[91]]</f>
        <v>-5.2071856264349996E-17</v>
      </c>
      <c r="CP555" s="10">
        <f>3/24000000*OO[[#This Row],[150 (07JUL1985 15:00:00)-Water Temperature (C)]]*OO[[#This Row],[92]]</f>
        <v>-4.2350904086662502E-16</v>
      </c>
      <c r="CQ555" s="10">
        <f>3/24000000*OO[[#This Row],[151 (07JUL1985 18:00:00)-Water Temperature (C)]]*OO[[#This Row],[93]]</f>
        <v>-1.7653877427449996E-16</v>
      </c>
      <c r="CR555" s="10">
        <f>3/24000000*OO[[#This Row],[152 (07JUL1985 21:00:00)-Water Temperature (C)]]*OO[[#This Row],[94]]</f>
        <v>-4.2116051205899996E-16</v>
      </c>
      <c r="CS555" s="10">
        <f>3/24000000*OO[[#This Row],[153 (08JUL1985 00:00:00)-Water Temperature (C)]]*OO[[#This Row],[95]]</f>
        <v>-5.0668042141199999E-16</v>
      </c>
      <c r="CT555" s="10">
        <f>3/24000000*OO[[#This Row],[154 (08JUL1985 03:00:00)-Water Temperature (C)]]*OO[[#This Row],[96]]</f>
        <v>-1.8314218646093747E-16</v>
      </c>
      <c r="CU555" s="10">
        <f>3/24000000*OO[[#This Row],[155 (08JUL1985 06:00:00)-Water Temperature (C)]]*OO[[#This Row],[97]]</f>
        <v>-4.6560400764150003E-16</v>
      </c>
      <c r="CV555" s="10">
        <f>3/24000000*OO[[#This Row],[156 (08JUL1985 09:00:00)-Water Temperature (C)]]*OO[[#This Row],[98]]</f>
        <v>-1.6571459935833748E-16</v>
      </c>
      <c r="CW555" s="10">
        <f>3/24000000*OO[[#This Row],[157 (08JUL1985 12:00:00)-Water Temperature (C)]]*OO[[#This Row],[99]]</f>
        <v>5.2864839871824987E-13</v>
      </c>
    </row>
    <row r="556" spans="1:101" x14ac:dyDescent="0.35">
      <c r="A556" t="s">
        <v>563</v>
      </c>
      <c r="B556">
        <v>10328.57</v>
      </c>
      <c r="C556" s="10">
        <f>3/24*OO[[#This Row],[59 (26JUN1985 06:00:00)-Water Temperature (C)]]*OO[[#This Row],[1]]/SUM(OO[1])</f>
        <v>0</v>
      </c>
      <c r="D556" s="10">
        <f>3/24*OO[[#This Row],[60 (26JUN1985 09:00:00)-Water Temperature (C)]]*OO[[#This Row],[2]]/SUM(OO[2])</f>
        <v>0</v>
      </c>
      <c r="E556" s="10">
        <f>3/24*OO[[#This Row],[61 (26JUN1985 12:00:00)-Water Temperature (C)]]*OO[[#This Row],[3]]/SUM(OO[3])</f>
        <v>0</v>
      </c>
      <c r="F556" s="10">
        <f>3/24*OO[[#This Row],[62 (26JUN1985 15:00:00)-Water Temperature (C)]]*OO[[#This Row],[4]]/SUM(OO[4])</f>
        <v>0</v>
      </c>
      <c r="G556" s="10">
        <f>3/24*OO[[#This Row],[63 (26JUN1985 18:00:00)-Water Temperature (C)]]*OO[[#This Row],[5]]/SUM(OO[5])</f>
        <v>0</v>
      </c>
      <c r="H556" s="10">
        <f>3/24*OO[[#This Row],[64 (26JUN1985 21:00:00)-Water Temperature (C)]]*OO[[#This Row],[6]]/SUM(OO[6])</f>
        <v>0</v>
      </c>
      <c r="I556" s="10">
        <f>3/24*OO[[#This Row],[65 (27JUN1985 00:00:00)-Water Temperature (C)]]*OO[[#This Row],[7]]/SUM(OO[7])</f>
        <v>0</v>
      </c>
      <c r="J556" s="10">
        <f>3/24*OO[[#This Row],[66 (27JUN1985 03:00:00)-Water Temperature (C)]]*OO[[#This Row],[8]]/SUM(OO[8])</f>
        <v>0</v>
      </c>
      <c r="K556" s="10">
        <f>3/24*OO[[#This Row],[67 (27JUN1985 06:00:00)-Water Temperature (C)]]*OO[[#This Row],[9]]/SUM(OO[9])</f>
        <v>0</v>
      </c>
      <c r="L556" s="10">
        <f>3/24*OO[[#This Row],[68 (27JUN1985 09:00:00)-Water Temperature (C)]]*OO[[#This Row],[10]]/SUM(OO[10])</f>
        <v>0</v>
      </c>
      <c r="M556" s="10">
        <f>3/24*OO[[#This Row],[69 (27JUN1985 12:00:00)-Water Temperature (C)]]*OO[[#This Row],[11]]/SUM(OO[11])</f>
        <v>0</v>
      </c>
      <c r="N556" s="10">
        <f>3/24*OO[[#This Row],[70 (27JUN1985 15:00:00)-Water Temperature (C)]]*OO[[#This Row],[12]]/SUM(OO[12])</f>
        <v>0</v>
      </c>
      <c r="O556" s="10">
        <f>3/24*OO[[#This Row],[71 (27JUN1985 18:00:00)-Water Temperature (C)]]*OO[[#This Row],[13]]/SUM(OO[13])</f>
        <v>0</v>
      </c>
      <c r="P556" s="10">
        <f>3/24*OO[[#This Row],[72 (27JUN1985 21:00:00)-Water Temperature (C)]]*OO[[#This Row],[14]]/SUM(OO[14])</f>
        <v>0</v>
      </c>
      <c r="Q556" s="10">
        <f>3/24*OO[[#This Row],[73 (28JUN1985 00:00:00)-Water Temperature (C)]]*OO[[#This Row],[15]]/SUM(OO[15])</f>
        <v>0</v>
      </c>
      <c r="R556" s="10">
        <f>3/24*OO[[#This Row],[74 (28JUN1985 03:00:00)-Water Temperature (C)]]*OO[[#This Row],[16]]/SUM(OO[16])</f>
        <v>0</v>
      </c>
      <c r="S556" s="10">
        <f>3/24*OO[[#This Row],[75 (28JUN1985 06:00:00)-Water Temperature (C)]]*OO[[#This Row],[17]]/SUM(OO[17])</f>
        <v>0</v>
      </c>
      <c r="T556" s="10">
        <f>3/24*OO[[#This Row],[76 (28JUN1985 09:00:00)-Water Temperature (C)]]*OO[[#This Row],[18]]/SUM(OO[18])</f>
        <v>0</v>
      </c>
      <c r="U556" s="10">
        <f>3/24*OO[[#This Row],[77 (28JUN1985 12:00:00)-Water Temperature (C)]]*OO[[#This Row],[19]]/SUM(OO[19])</f>
        <v>0</v>
      </c>
      <c r="V556" s="10">
        <f>3/24000000*OO[[#This Row],[78 (28JUN1985 15:00:00)-Water Temperature (C)]]*OO[[#This Row],[20]]</f>
        <v>0</v>
      </c>
      <c r="W556" s="10">
        <f>3/24000000*OO[[#This Row],[79 (28JUN1985 18:00:00)-Water Temperature (C)]]*OO[[#This Row],[21]]</f>
        <v>0</v>
      </c>
      <c r="X556" s="10">
        <f>3/24000000*OO[[#This Row],[80 (28JUN1985 21:00:00)-Water Temperature (C)]]*OO[[#This Row],[22]]</f>
        <v>0</v>
      </c>
      <c r="Y556" s="10">
        <f>3/24000000*OO[[#This Row],[81 (29JUN1985 00:00:00)-Water Temperature (C)]]*OO[[#This Row],[23]]</f>
        <v>0</v>
      </c>
      <c r="Z556" s="10">
        <f>3/24000000*OO[[#This Row],[82 (29JUN1985 03:00:00)-Water Temperature (C)]]*OO[[#This Row],[24]]</f>
        <v>0</v>
      </c>
      <c r="AA556" s="10">
        <f>3/24000000*OO[[#This Row],[83 (29JUN1985 06:00:00)-Water Temperature (C)]]*OO[[#This Row],[25]]</f>
        <v>0</v>
      </c>
      <c r="AB556" s="10">
        <f>3/24000000*OO[[#This Row],[84 (29JUN1985 09:00:00)-Water Temperature (C)]]*OO[[#This Row],[26]]</f>
        <v>0</v>
      </c>
      <c r="AC556" s="10">
        <f>3/24000000*OO[[#This Row],[85 (29JUN1985 12:00:00)-Water Temperature (C)]]*OO[[#This Row],[27]]</f>
        <v>0</v>
      </c>
      <c r="AD556" s="10">
        <f>3/24000000*OO[[#This Row],[86 (29JUN1985 15:00:00)-Water Temperature (C)]]*OO[[#This Row],[28]]</f>
        <v>0</v>
      </c>
      <c r="AE556" s="10">
        <f>3/24000000*OO[[#This Row],[88 (29JUN1985 21:00:00)-Water Temperature (C)]]*OO[[#This Row],[30]]</f>
        <v>0</v>
      </c>
      <c r="AF556" s="10">
        <f>3/24000000*OO[[#This Row],[88 (29JUN1985 21:00:00)-Water Temperature (C)]]*OO[[#This Row],[30]]</f>
        <v>0</v>
      </c>
      <c r="AG556" s="10">
        <f>3/24000000*OO[[#This Row],[89 (30JUN1985 00:00:00)-Water Temperature (C)]]*OO[[#This Row],[31]]</f>
        <v>0</v>
      </c>
      <c r="AH556" s="10">
        <f>3/24000000*OO[[#This Row],[90 (30JUN1985 03:00:00)-Water Temperature (C)]]*OO[[#This Row],[32]]</f>
        <v>0</v>
      </c>
      <c r="AI556" s="10">
        <f>3/24000000*OO[[#This Row],[91 (30JUN1985 06:00:00)-Water Temperature (C)]]*OO[[#This Row],[33]]</f>
        <v>0</v>
      </c>
      <c r="AJ556" s="10">
        <f>3/24000000*OO[[#This Row],[92 (30JUN1985 09:00:00)-Water Temperature (C)]]*OO[[#This Row],[34]]</f>
        <v>0</v>
      </c>
      <c r="AK556" s="10">
        <f>3/24000000*OO[[#This Row],[93 (30JUN1985 12:00:00)-Water Temperature (C)]]*OO[[#This Row],[35]]</f>
        <v>0</v>
      </c>
      <c r="AL556" s="10">
        <f>3/24000000*OO[[#This Row],[94 (30JUN1985 15:00:00)-Water Temperature (C)]]*OO[[#This Row],[36]]</f>
        <v>0</v>
      </c>
      <c r="AM556" s="10">
        <f>3/24000000*OO[[#This Row],[95 (30JUN1985 18:00:00)-Water Temperature (C)]]*OO[[#This Row],[37]]</f>
        <v>0</v>
      </c>
      <c r="AN556" s="10">
        <f>3/24000000*OO[[#This Row],[96 (30JUN1985 21:00:00)-Water Temperature (C)]]*OO[[#This Row],[38]]</f>
        <v>0</v>
      </c>
      <c r="AO556" s="10">
        <f>3/24000000*OO[[#This Row],[97 (01JUL1985 00:00:00)-Water Temperature (C)]]*OO[[#This Row],[39]]</f>
        <v>0</v>
      </c>
      <c r="AP556" s="10">
        <f>3/24000000*OO[[#This Row],[98 (01JUL1985 03:00:00)-Water Temperature (C)]]*OO[[#This Row],[40]]</f>
        <v>0</v>
      </c>
      <c r="AQ556" s="10">
        <f>3/24000000*OO[[#This Row],[99 (01JUL1985 06:00:00)-Water Temperature (C)]]*OO[[#This Row],[41]]</f>
        <v>0</v>
      </c>
      <c r="AR556" s="10">
        <f>3/24000000*OO[[#This Row],[100 (01JUL1985 09:00:00)-Water Temperature (C)]]*OO[[#This Row],[42]]</f>
        <v>0</v>
      </c>
      <c r="AS556" s="10">
        <f>3/24000000*OO[[#This Row],[101 (01JUL1985 12:00:00)-Water Temperature (C)]]*OO[[#This Row],[43]]</f>
        <v>0</v>
      </c>
      <c r="AT556" s="10">
        <f>3/24000000*OO[[#This Row],[102 (01JUL1985 15:00:00)-Water Temperature (C)]]*OO[[#This Row],[44]]</f>
        <v>0</v>
      </c>
      <c r="AU556" s="10">
        <f>3/24000000*OO[[#This Row],[103 (01JUL1985 18:00:00)-Water Temperature (C)]]*OO[[#This Row],[45]]</f>
        <v>0</v>
      </c>
      <c r="AV556" s="10">
        <f>3/24000000*OO[[#This Row],[104 (01JUL1985 21:00:00)-Water Temperature (C)]]*OO[[#This Row],[46]]</f>
        <v>0</v>
      </c>
      <c r="AW556" s="10">
        <f>3/24000000*OO[[#This Row],[105 (02JUL1985 00:00:00)-Water Temperature (C)]]*OO[[#This Row],[47]]</f>
        <v>0</v>
      </c>
      <c r="AX556" s="10">
        <f>3/24000000*OO[[#This Row],[106 (02JUL1985 03:00:00)-Water Temperature (C)]]*OO[[#This Row],[48]]</f>
        <v>0</v>
      </c>
      <c r="AY556" s="10">
        <f>3/24000000*OO[[#This Row],[107 (02JUL1985 06:00:00)-Water Temperature (C)]]*OO[[#This Row],[49]]</f>
        <v>0</v>
      </c>
      <c r="AZ556" s="10">
        <f>3/24000000*OO[[#This Row],[108 (02JUL1985 09:00:00)-Water Temperature (C)]]*OO[[#This Row],[50]]</f>
        <v>0</v>
      </c>
      <c r="BA556" s="10">
        <f>3/24000000*OO[[#This Row],[109 (02JUL1985 12:00:00)-Water Temperature (C)]]*OO[[#This Row],[51]]</f>
        <v>0</v>
      </c>
      <c r="BB556" s="10">
        <f>3/24000000*OO[[#This Row],[110 (02JUL1985 15:00:00)-Water Temperature (C)]]*OO[[#This Row],[52]]</f>
        <v>0</v>
      </c>
      <c r="BC556" s="10">
        <f>3/24000000*OO[[#This Row],[111 (02JUL1985 18:00:00)-Water Temperature (C)]]*OO[[#This Row],[53]]</f>
        <v>0</v>
      </c>
      <c r="BD556" s="10">
        <f>3/24000000*OO[[#This Row],[112 (02JUL1985 21:00:00)-Water Temperature (C)]]*OO[[#This Row],[54]]</f>
        <v>0</v>
      </c>
      <c r="BE556" s="10">
        <f>3/24000000*OO[[#This Row],[113 (03JUL1985 00:00:00)-Water Temperature (C)]]*OO[[#This Row],[55]]</f>
        <v>0</v>
      </c>
      <c r="BF556" s="10">
        <f>3/24000000*OO[[#This Row],[114 (03JUL1985 03:00:00)-Water Temperature (C)]]*OO[[#This Row],[56]]</f>
        <v>0</v>
      </c>
      <c r="BG556" s="10">
        <f>3/24000000*OO[[#This Row],[115 (03JUL1985 06:00:00)-Water Temperature (C)]]*OO[[#This Row],[57]]</f>
        <v>0</v>
      </c>
      <c r="BH556" s="10">
        <f>3/24000000*OO[[#This Row],[116 (03JUL1985 09:00:00)-Water Temperature (C)]]*OO[[#This Row],[58]]</f>
        <v>0</v>
      </c>
      <c r="BI556" s="10">
        <f>3/24000000*OO[[#This Row],[117 (03JUL1985 12:00:00)-Water Temperature (C)]]*OO[[#This Row],[59]]</f>
        <v>0</v>
      </c>
      <c r="BJ556" s="10">
        <f>3/24000000*OO[[#This Row],[118 (03JUL1985 15:00:00)-Water Temperature (C)]]*OO[[#This Row],[60]]</f>
        <v>0</v>
      </c>
      <c r="BK556" s="10">
        <f>3/24000000*OO[[#This Row],[119 (03JUL1985 18:00:00)-Water Temperature (C)]]*OO[[#This Row],[61]]</f>
        <v>0</v>
      </c>
      <c r="BL556" s="10">
        <f>3/24000000*OO[[#This Row],[120 (03JUL1985 21:00:00)-Water Temperature (C)]]*OO[[#This Row],[62]]</f>
        <v>0</v>
      </c>
      <c r="BM556" s="10">
        <f>3/24000000*OO[[#This Row],[121 (04JUL1985 00:00:00)-Water Temperature (C)]]*OO[[#This Row],[63]]</f>
        <v>0</v>
      </c>
      <c r="BN556" s="10">
        <f>3/24000000*OO[[#This Row],[122 (04JUL1985 03:00:00)-Water Temperature (C)]]*OO[[#This Row],[64]]</f>
        <v>0</v>
      </c>
      <c r="BO556" s="10">
        <f>3/24000000*OO[[#This Row],[123 (04JUL1985 06:00:00)-Water Temperature (C)]]*OO[[#This Row],[65]]</f>
        <v>0</v>
      </c>
      <c r="BP556" s="10">
        <f>3/24000000*OO[[#This Row],[124 (04JUL1985 09:00:00)-Water Temperature (C)]]*OO[[#This Row],[66]]</f>
        <v>0</v>
      </c>
      <c r="BQ556" s="10">
        <f>3/24000000*OO[[#This Row],[125 (04JUL1985 12:00:00)-Water Temperature (C)]]*OO[[#This Row],[67]]</f>
        <v>0</v>
      </c>
      <c r="BR556" s="10">
        <f>3/24000000*OO[[#This Row],[126 (04JUL1985 15:00:00)-Water Temperature (C)]]*OO[[#This Row],[68]]</f>
        <v>0</v>
      </c>
      <c r="BS556" s="10">
        <f>3/24000000*OO[[#This Row],[127 (04JUL1985 18:00:00)-Water Temperature (C)]]*OO[[#This Row],[69]]</f>
        <v>0</v>
      </c>
      <c r="BT556" s="10">
        <f>3/24000000*OO[[#This Row],[128 (04JUL1985 21:00:00)-Water Temperature (C)]]*OO[[#This Row],[70]]</f>
        <v>0</v>
      </c>
      <c r="BU556" s="10">
        <f>3/24000000*OO[[#This Row],[129 (05JUL1985 00:00:00)-Water Temperature (C)]]*OO[[#This Row],[71]]</f>
        <v>0</v>
      </c>
      <c r="BV556" s="10">
        <f>3/24000000*OO[[#This Row],[130 (05JUL1985 03:00:00)-Water Temperature (C)]]*OO[[#This Row],[72]]</f>
        <v>0</v>
      </c>
      <c r="BW556" s="10">
        <f>3/24000000*OO[[#This Row],[131 (05JUL1985 06:00:00)-Water Temperature (C)]]*OO[[#This Row],[73]]</f>
        <v>0</v>
      </c>
      <c r="BX556" s="10">
        <f>3/24000000*OO[[#This Row],[132 (05JUL1985 09:00:00)-Water Temperature (C)]]*OO[[#This Row],[74]]</f>
        <v>0</v>
      </c>
      <c r="BY556" s="10">
        <f>3/24000000*OO[[#This Row],[133 (05JUL1985 12:00:00)-Water Temperature (C)]]*OO[[#This Row],[75]]</f>
        <v>0</v>
      </c>
      <c r="BZ556" s="10">
        <f>3/24000000*OO[[#This Row],[134 (05JUL1985 15:00:00)-Water Temperature (C)]]*OO[[#This Row],[76]]</f>
        <v>0</v>
      </c>
      <c r="CA556" s="10">
        <f>3/24000000*OO[[#This Row],[135 (05JUL1985 18:00:00)-Water Temperature (C)]]*OO[[#This Row],[77]]</f>
        <v>0</v>
      </c>
      <c r="CB556" s="10">
        <f>3/24000000*OO[[#This Row],[136 (05JUL1985 21:00:00)-Water Temperature (C)]]*OO[[#This Row],[78]]</f>
        <v>0</v>
      </c>
      <c r="CC556" s="10">
        <f>3/24000000*OO[[#This Row],[137 (06JUL1985 00:00:00)-Water Temperature (C)]]*OO[[#This Row],[79]]</f>
        <v>0</v>
      </c>
      <c r="CD556" s="10">
        <f>3/24000000*OO[[#This Row],[138 (06JUL1985 03:00:00)-Water Temperature (C)]]*OO[[#This Row],[80]]</f>
        <v>0</v>
      </c>
      <c r="CE556" s="10">
        <f>3/24000000*OO[[#This Row],[139 (06JUL1985 06:00:00)-Water Temperature (C)]]*OO[[#This Row],[81]]</f>
        <v>0</v>
      </c>
      <c r="CF556" s="10">
        <f>3/24000000*OO[[#This Row],[140 (06JUL1985 09:00:00)-Water Temperature (C)]]*OO[[#This Row],[82]]</f>
        <v>0</v>
      </c>
      <c r="CG556" s="10">
        <f>3/24000000*OO[[#This Row],[141 (06JUL1985 12:00:00)-Water Temperature (C)]]*OO[[#This Row],[83]]</f>
        <v>0</v>
      </c>
      <c r="CH556" s="10">
        <f>3/24000000*OO[[#This Row],[142 (06JUL1985 15:00:00)-Water Temperature (C)]]*OO[[#This Row],[84]]</f>
        <v>0</v>
      </c>
      <c r="CI556" s="10">
        <f>3/24000000*OO[[#This Row],[143 (06JUL1985 18:00:00)-Water Temperature (C)]]*OO[[#This Row],[85]]</f>
        <v>0</v>
      </c>
      <c r="CJ556" s="10">
        <f>3/24000000*OO[[#This Row],[144 (06JUL1985 21:00:00)-Water Temperature (C)]]*OO[[#This Row],[86]]</f>
        <v>0</v>
      </c>
      <c r="CK556" s="10">
        <f>3/24000000*OO[[#This Row],[145 (07JUL1985 00:00:00)-Water Temperature (C)]]*OO[[#This Row],[87]]</f>
        <v>0</v>
      </c>
      <c r="CL556" s="10">
        <f>3/24000000*OO[[#This Row],[146 (07JUL1985 03:00:00)-Water Temperature (C)]]*OO[[#This Row],[88]]</f>
        <v>0</v>
      </c>
      <c r="CM556" s="10">
        <f>3/24000000*OO[[#This Row],[147 (07JUL1985 06:00:00)-Water Temperature (C)]]*OO[[#This Row],[89]]</f>
        <v>0</v>
      </c>
      <c r="CN556" s="10">
        <f>3/24000000*OO[[#This Row],[148 (07JUL1985 09:00:00)-Water Temperature (C)]]*OO[[#This Row],[90]]</f>
        <v>0</v>
      </c>
      <c r="CO556" s="10">
        <f>3/24000000*OO[[#This Row],[149 (07JUL1985 12:00:00)-Water Temperature (C)]]*OO[[#This Row],[91]]</f>
        <v>1.475688430045E-15</v>
      </c>
      <c r="CP556" s="10">
        <f>3/24000000*OO[[#This Row],[150 (07JUL1985 15:00:00)-Water Temperature (C)]]*OO[[#This Row],[92]]</f>
        <v>2.8826366937250002E-14</v>
      </c>
      <c r="CQ556" s="10">
        <f>3/24000000*OO[[#This Row],[151 (07JUL1985 18:00:00)-Water Temperature (C)]]*OO[[#This Row],[93]]</f>
        <v>1.451109080599875E-13</v>
      </c>
      <c r="CR556" s="10">
        <f>3/24000000*OO[[#This Row],[152 (07JUL1985 21:00:00)-Water Temperature (C)]]*OO[[#This Row],[94]]</f>
        <v>4.62785894507875E-13</v>
      </c>
      <c r="CS556" s="10">
        <f>3/24000000*OO[[#This Row],[153 (08JUL1985 00:00:00)-Water Temperature (C)]]*OO[[#This Row],[95]]</f>
        <v>1.168884631053E-12</v>
      </c>
      <c r="CT556" s="10">
        <f>3/24000000*OO[[#This Row],[154 (08JUL1985 03:00:00)-Water Temperature (C)]]*OO[[#This Row],[96]]</f>
        <v>2.5484892006612498E-12</v>
      </c>
      <c r="CU556" s="10">
        <f>3/24000000*OO[[#This Row],[155 (08JUL1985 06:00:00)-Water Temperature (C)]]*OO[[#This Row],[97]]</f>
        <v>5.0284307615199996E-12</v>
      </c>
      <c r="CV556" s="10">
        <f>3/24000000*OO[[#This Row],[156 (08JUL1985 09:00:00)-Water Temperature (C)]]*OO[[#This Row],[98]]</f>
        <v>9.2476754353587491E-12</v>
      </c>
      <c r="CW556" s="10">
        <f>3/24000000*OO[[#This Row],[157 (08JUL1985 12:00:00)-Water Temperature (C)]]*OO[[#This Row],[99]]</f>
        <v>1.6165149290062497E-11</v>
      </c>
    </row>
    <row r="557" spans="1:101" x14ac:dyDescent="0.35">
      <c r="A557" t="s">
        <v>564</v>
      </c>
      <c r="B557">
        <v>10739.23</v>
      </c>
      <c r="C557" s="10">
        <f>3/24*OO[[#This Row],[59 (26JUN1985 06:00:00)-Water Temperature (C)]]*OO[[#This Row],[1]]/SUM(OO[1])</f>
        <v>0</v>
      </c>
      <c r="D557" s="10">
        <f>3/24*OO[[#This Row],[60 (26JUN1985 09:00:00)-Water Temperature (C)]]*OO[[#This Row],[2]]/SUM(OO[2])</f>
        <v>0</v>
      </c>
      <c r="E557" s="10">
        <f>3/24*OO[[#This Row],[61 (26JUN1985 12:00:00)-Water Temperature (C)]]*OO[[#This Row],[3]]/SUM(OO[3])</f>
        <v>0</v>
      </c>
      <c r="F557" s="10">
        <f>3/24*OO[[#This Row],[62 (26JUN1985 15:00:00)-Water Temperature (C)]]*OO[[#This Row],[4]]/SUM(OO[4])</f>
        <v>0</v>
      </c>
      <c r="G557" s="10">
        <f>3/24*OO[[#This Row],[63 (26JUN1985 18:00:00)-Water Temperature (C)]]*OO[[#This Row],[5]]/SUM(OO[5])</f>
        <v>0</v>
      </c>
      <c r="H557" s="10">
        <f>3/24*OO[[#This Row],[64 (26JUN1985 21:00:00)-Water Temperature (C)]]*OO[[#This Row],[6]]/SUM(OO[6])</f>
        <v>0</v>
      </c>
      <c r="I557" s="10">
        <f>3/24*OO[[#This Row],[65 (27JUN1985 00:00:00)-Water Temperature (C)]]*OO[[#This Row],[7]]/SUM(OO[7])</f>
        <v>0</v>
      </c>
      <c r="J557" s="10">
        <f>3/24*OO[[#This Row],[66 (27JUN1985 03:00:00)-Water Temperature (C)]]*OO[[#This Row],[8]]/SUM(OO[8])</f>
        <v>0</v>
      </c>
      <c r="K557" s="10">
        <f>3/24*OO[[#This Row],[67 (27JUN1985 06:00:00)-Water Temperature (C)]]*OO[[#This Row],[9]]/SUM(OO[9])</f>
        <v>0</v>
      </c>
      <c r="L557" s="10">
        <f>3/24*OO[[#This Row],[68 (27JUN1985 09:00:00)-Water Temperature (C)]]*OO[[#This Row],[10]]/SUM(OO[10])</f>
        <v>0</v>
      </c>
      <c r="M557" s="10">
        <f>3/24*OO[[#This Row],[69 (27JUN1985 12:00:00)-Water Temperature (C)]]*OO[[#This Row],[11]]/SUM(OO[11])</f>
        <v>0</v>
      </c>
      <c r="N557" s="10">
        <f>3/24*OO[[#This Row],[70 (27JUN1985 15:00:00)-Water Temperature (C)]]*OO[[#This Row],[12]]/SUM(OO[12])</f>
        <v>0</v>
      </c>
      <c r="O557" s="10">
        <f>3/24*OO[[#This Row],[71 (27JUN1985 18:00:00)-Water Temperature (C)]]*OO[[#This Row],[13]]/SUM(OO[13])</f>
        <v>0</v>
      </c>
      <c r="P557" s="10">
        <f>3/24*OO[[#This Row],[72 (27JUN1985 21:00:00)-Water Temperature (C)]]*OO[[#This Row],[14]]/SUM(OO[14])</f>
        <v>0</v>
      </c>
      <c r="Q557" s="10">
        <f>3/24*OO[[#This Row],[73 (28JUN1985 00:00:00)-Water Temperature (C)]]*OO[[#This Row],[15]]/SUM(OO[15])</f>
        <v>0</v>
      </c>
      <c r="R557" s="10">
        <f>3/24*OO[[#This Row],[74 (28JUN1985 03:00:00)-Water Temperature (C)]]*OO[[#This Row],[16]]/SUM(OO[16])</f>
        <v>0</v>
      </c>
      <c r="S557" s="10">
        <f>3/24*OO[[#This Row],[75 (28JUN1985 06:00:00)-Water Temperature (C)]]*OO[[#This Row],[17]]/SUM(OO[17])</f>
        <v>0</v>
      </c>
      <c r="T557" s="10">
        <f>3/24*OO[[#This Row],[76 (28JUN1985 09:00:00)-Water Temperature (C)]]*OO[[#This Row],[18]]/SUM(OO[18])</f>
        <v>0</v>
      </c>
      <c r="U557" s="10">
        <f>3/24*OO[[#This Row],[77 (28JUN1985 12:00:00)-Water Temperature (C)]]*OO[[#This Row],[19]]/SUM(OO[19])</f>
        <v>0</v>
      </c>
      <c r="V557" s="10">
        <f>3/24000000*OO[[#This Row],[78 (28JUN1985 15:00:00)-Water Temperature (C)]]*OO[[#This Row],[20]]</f>
        <v>0</v>
      </c>
      <c r="W557" s="10">
        <f>3/24000000*OO[[#This Row],[79 (28JUN1985 18:00:00)-Water Temperature (C)]]*OO[[#This Row],[21]]</f>
        <v>0</v>
      </c>
      <c r="X557" s="10">
        <f>3/24000000*OO[[#This Row],[80 (28JUN1985 21:00:00)-Water Temperature (C)]]*OO[[#This Row],[22]]</f>
        <v>0</v>
      </c>
      <c r="Y557" s="10">
        <f>3/24000000*OO[[#This Row],[81 (29JUN1985 00:00:00)-Water Temperature (C)]]*OO[[#This Row],[23]]</f>
        <v>0</v>
      </c>
      <c r="Z557" s="10">
        <f>3/24000000*OO[[#This Row],[82 (29JUN1985 03:00:00)-Water Temperature (C)]]*OO[[#This Row],[24]]</f>
        <v>0</v>
      </c>
      <c r="AA557" s="10">
        <f>3/24000000*OO[[#This Row],[83 (29JUN1985 06:00:00)-Water Temperature (C)]]*OO[[#This Row],[25]]</f>
        <v>0</v>
      </c>
      <c r="AB557" s="10">
        <f>3/24000000*OO[[#This Row],[84 (29JUN1985 09:00:00)-Water Temperature (C)]]*OO[[#This Row],[26]]</f>
        <v>0</v>
      </c>
      <c r="AC557" s="10">
        <f>3/24000000*OO[[#This Row],[85 (29JUN1985 12:00:00)-Water Temperature (C)]]*OO[[#This Row],[27]]</f>
        <v>0</v>
      </c>
      <c r="AD557" s="10">
        <f>3/24000000*OO[[#This Row],[86 (29JUN1985 15:00:00)-Water Temperature (C)]]*OO[[#This Row],[28]]</f>
        <v>0</v>
      </c>
      <c r="AE557" s="10">
        <f>3/24000000*OO[[#This Row],[88 (29JUN1985 21:00:00)-Water Temperature (C)]]*OO[[#This Row],[30]]</f>
        <v>0</v>
      </c>
      <c r="AF557" s="10">
        <f>3/24000000*OO[[#This Row],[88 (29JUN1985 21:00:00)-Water Temperature (C)]]*OO[[#This Row],[30]]</f>
        <v>0</v>
      </c>
      <c r="AG557" s="10">
        <f>3/24000000*OO[[#This Row],[89 (30JUN1985 00:00:00)-Water Temperature (C)]]*OO[[#This Row],[31]]</f>
        <v>0</v>
      </c>
      <c r="AH557" s="10">
        <f>3/24000000*OO[[#This Row],[90 (30JUN1985 03:00:00)-Water Temperature (C)]]*OO[[#This Row],[32]]</f>
        <v>0</v>
      </c>
      <c r="AI557" s="10">
        <f>3/24000000*OO[[#This Row],[91 (30JUN1985 06:00:00)-Water Temperature (C)]]*OO[[#This Row],[33]]</f>
        <v>0</v>
      </c>
      <c r="AJ557" s="10">
        <f>3/24000000*OO[[#This Row],[92 (30JUN1985 09:00:00)-Water Temperature (C)]]*OO[[#This Row],[34]]</f>
        <v>0</v>
      </c>
      <c r="AK557" s="10">
        <f>3/24000000*OO[[#This Row],[93 (30JUN1985 12:00:00)-Water Temperature (C)]]*OO[[#This Row],[35]]</f>
        <v>0</v>
      </c>
      <c r="AL557" s="10">
        <f>3/24000000*OO[[#This Row],[94 (30JUN1985 15:00:00)-Water Temperature (C)]]*OO[[#This Row],[36]]</f>
        <v>0</v>
      </c>
      <c r="AM557" s="10">
        <f>3/24000000*OO[[#This Row],[95 (30JUN1985 18:00:00)-Water Temperature (C)]]*OO[[#This Row],[37]]</f>
        <v>0</v>
      </c>
      <c r="AN557" s="10">
        <f>3/24000000*OO[[#This Row],[96 (30JUN1985 21:00:00)-Water Temperature (C)]]*OO[[#This Row],[38]]</f>
        <v>0</v>
      </c>
      <c r="AO557" s="10">
        <f>3/24000000*OO[[#This Row],[97 (01JUL1985 00:00:00)-Water Temperature (C)]]*OO[[#This Row],[39]]</f>
        <v>0</v>
      </c>
      <c r="AP557" s="10">
        <f>3/24000000*OO[[#This Row],[98 (01JUL1985 03:00:00)-Water Temperature (C)]]*OO[[#This Row],[40]]</f>
        <v>0</v>
      </c>
      <c r="AQ557" s="10">
        <f>3/24000000*OO[[#This Row],[99 (01JUL1985 06:00:00)-Water Temperature (C)]]*OO[[#This Row],[41]]</f>
        <v>0</v>
      </c>
      <c r="AR557" s="10">
        <f>3/24000000*OO[[#This Row],[100 (01JUL1985 09:00:00)-Water Temperature (C)]]*OO[[#This Row],[42]]</f>
        <v>0</v>
      </c>
      <c r="AS557" s="10">
        <f>3/24000000*OO[[#This Row],[101 (01JUL1985 12:00:00)-Water Temperature (C)]]*OO[[#This Row],[43]]</f>
        <v>0</v>
      </c>
      <c r="AT557" s="10">
        <f>3/24000000*OO[[#This Row],[102 (01JUL1985 15:00:00)-Water Temperature (C)]]*OO[[#This Row],[44]]</f>
        <v>0</v>
      </c>
      <c r="AU557" s="10">
        <f>3/24000000*OO[[#This Row],[103 (01JUL1985 18:00:00)-Water Temperature (C)]]*OO[[#This Row],[45]]</f>
        <v>0</v>
      </c>
      <c r="AV557" s="10">
        <f>3/24000000*OO[[#This Row],[104 (01JUL1985 21:00:00)-Water Temperature (C)]]*OO[[#This Row],[46]]</f>
        <v>0</v>
      </c>
      <c r="AW557" s="10">
        <f>3/24000000*OO[[#This Row],[105 (02JUL1985 00:00:00)-Water Temperature (C)]]*OO[[#This Row],[47]]</f>
        <v>0</v>
      </c>
      <c r="AX557" s="10">
        <f>3/24000000*OO[[#This Row],[106 (02JUL1985 03:00:00)-Water Temperature (C)]]*OO[[#This Row],[48]]</f>
        <v>0</v>
      </c>
      <c r="AY557" s="10">
        <f>3/24000000*OO[[#This Row],[107 (02JUL1985 06:00:00)-Water Temperature (C)]]*OO[[#This Row],[49]]</f>
        <v>0</v>
      </c>
      <c r="AZ557" s="10">
        <f>3/24000000*OO[[#This Row],[108 (02JUL1985 09:00:00)-Water Temperature (C)]]*OO[[#This Row],[50]]</f>
        <v>0</v>
      </c>
      <c r="BA557" s="10">
        <f>3/24000000*OO[[#This Row],[109 (02JUL1985 12:00:00)-Water Temperature (C)]]*OO[[#This Row],[51]]</f>
        <v>0</v>
      </c>
      <c r="BB557" s="10">
        <f>3/24000000*OO[[#This Row],[110 (02JUL1985 15:00:00)-Water Temperature (C)]]*OO[[#This Row],[52]]</f>
        <v>0</v>
      </c>
      <c r="BC557" s="10">
        <f>3/24000000*OO[[#This Row],[111 (02JUL1985 18:00:00)-Water Temperature (C)]]*OO[[#This Row],[53]]</f>
        <v>0</v>
      </c>
      <c r="BD557" s="10">
        <f>3/24000000*OO[[#This Row],[112 (02JUL1985 21:00:00)-Water Temperature (C)]]*OO[[#This Row],[54]]</f>
        <v>0</v>
      </c>
      <c r="BE557" s="10">
        <f>3/24000000*OO[[#This Row],[113 (03JUL1985 00:00:00)-Water Temperature (C)]]*OO[[#This Row],[55]]</f>
        <v>0</v>
      </c>
      <c r="BF557" s="10">
        <f>3/24000000*OO[[#This Row],[114 (03JUL1985 03:00:00)-Water Temperature (C)]]*OO[[#This Row],[56]]</f>
        <v>0</v>
      </c>
      <c r="BG557" s="10">
        <f>3/24000000*OO[[#This Row],[115 (03JUL1985 06:00:00)-Water Temperature (C)]]*OO[[#This Row],[57]]</f>
        <v>0</v>
      </c>
      <c r="BH557" s="10">
        <f>3/24000000*OO[[#This Row],[116 (03JUL1985 09:00:00)-Water Temperature (C)]]*OO[[#This Row],[58]]</f>
        <v>0</v>
      </c>
      <c r="BI557" s="10">
        <f>3/24000000*OO[[#This Row],[117 (03JUL1985 12:00:00)-Water Temperature (C)]]*OO[[#This Row],[59]]</f>
        <v>0</v>
      </c>
      <c r="BJ557" s="10">
        <f>3/24000000*OO[[#This Row],[118 (03JUL1985 15:00:00)-Water Temperature (C)]]*OO[[#This Row],[60]]</f>
        <v>0</v>
      </c>
      <c r="BK557" s="10">
        <f>3/24000000*OO[[#This Row],[119 (03JUL1985 18:00:00)-Water Temperature (C)]]*OO[[#This Row],[61]]</f>
        <v>0</v>
      </c>
      <c r="BL557" s="10">
        <f>3/24000000*OO[[#This Row],[120 (03JUL1985 21:00:00)-Water Temperature (C)]]*OO[[#This Row],[62]]</f>
        <v>0</v>
      </c>
      <c r="BM557" s="10">
        <f>3/24000000*OO[[#This Row],[121 (04JUL1985 00:00:00)-Water Temperature (C)]]*OO[[#This Row],[63]]</f>
        <v>0</v>
      </c>
      <c r="BN557" s="10">
        <f>3/24000000*OO[[#This Row],[122 (04JUL1985 03:00:00)-Water Temperature (C)]]*OO[[#This Row],[64]]</f>
        <v>0</v>
      </c>
      <c r="BO557" s="10">
        <f>3/24000000*OO[[#This Row],[123 (04JUL1985 06:00:00)-Water Temperature (C)]]*OO[[#This Row],[65]]</f>
        <v>0</v>
      </c>
      <c r="BP557" s="10">
        <f>3/24000000*OO[[#This Row],[124 (04JUL1985 09:00:00)-Water Temperature (C)]]*OO[[#This Row],[66]]</f>
        <v>0</v>
      </c>
      <c r="BQ557" s="10">
        <f>3/24000000*OO[[#This Row],[125 (04JUL1985 12:00:00)-Water Temperature (C)]]*OO[[#This Row],[67]]</f>
        <v>0</v>
      </c>
      <c r="BR557" s="10">
        <f>3/24000000*OO[[#This Row],[126 (04JUL1985 15:00:00)-Water Temperature (C)]]*OO[[#This Row],[68]]</f>
        <v>0</v>
      </c>
      <c r="BS557" s="10">
        <f>3/24000000*OO[[#This Row],[127 (04JUL1985 18:00:00)-Water Temperature (C)]]*OO[[#This Row],[69]]</f>
        <v>0</v>
      </c>
      <c r="BT557" s="10">
        <f>3/24000000*OO[[#This Row],[128 (04JUL1985 21:00:00)-Water Temperature (C)]]*OO[[#This Row],[70]]</f>
        <v>0</v>
      </c>
      <c r="BU557" s="10">
        <f>3/24000000*OO[[#This Row],[129 (05JUL1985 00:00:00)-Water Temperature (C)]]*OO[[#This Row],[71]]</f>
        <v>0</v>
      </c>
      <c r="BV557" s="10">
        <f>3/24000000*OO[[#This Row],[130 (05JUL1985 03:00:00)-Water Temperature (C)]]*OO[[#This Row],[72]]</f>
        <v>0</v>
      </c>
      <c r="BW557" s="10">
        <f>3/24000000*OO[[#This Row],[131 (05JUL1985 06:00:00)-Water Temperature (C)]]*OO[[#This Row],[73]]</f>
        <v>0</v>
      </c>
      <c r="BX557" s="10">
        <f>3/24000000*OO[[#This Row],[132 (05JUL1985 09:00:00)-Water Temperature (C)]]*OO[[#This Row],[74]]</f>
        <v>0</v>
      </c>
      <c r="BY557" s="10">
        <f>3/24000000*OO[[#This Row],[133 (05JUL1985 12:00:00)-Water Temperature (C)]]*OO[[#This Row],[75]]</f>
        <v>0</v>
      </c>
      <c r="BZ557" s="10">
        <f>3/24000000*OO[[#This Row],[134 (05JUL1985 15:00:00)-Water Temperature (C)]]*OO[[#This Row],[76]]</f>
        <v>0</v>
      </c>
      <c r="CA557" s="10">
        <f>3/24000000*OO[[#This Row],[135 (05JUL1985 18:00:00)-Water Temperature (C)]]*OO[[#This Row],[77]]</f>
        <v>0</v>
      </c>
      <c r="CB557" s="10">
        <f>3/24000000*OO[[#This Row],[136 (05JUL1985 21:00:00)-Water Temperature (C)]]*OO[[#This Row],[78]]</f>
        <v>0</v>
      </c>
      <c r="CC557" s="10">
        <f>3/24000000*OO[[#This Row],[137 (06JUL1985 00:00:00)-Water Temperature (C)]]*OO[[#This Row],[79]]</f>
        <v>0</v>
      </c>
      <c r="CD557" s="10">
        <f>3/24000000*OO[[#This Row],[138 (06JUL1985 03:00:00)-Water Temperature (C)]]*OO[[#This Row],[80]]</f>
        <v>0</v>
      </c>
      <c r="CE557" s="10">
        <f>3/24000000*OO[[#This Row],[139 (06JUL1985 06:00:00)-Water Temperature (C)]]*OO[[#This Row],[81]]</f>
        <v>0</v>
      </c>
      <c r="CF557" s="10">
        <f>3/24000000*OO[[#This Row],[140 (06JUL1985 09:00:00)-Water Temperature (C)]]*OO[[#This Row],[82]]</f>
        <v>0</v>
      </c>
      <c r="CG557" s="10">
        <f>3/24000000*OO[[#This Row],[141 (06JUL1985 12:00:00)-Water Temperature (C)]]*OO[[#This Row],[83]]</f>
        <v>0</v>
      </c>
      <c r="CH557" s="10">
        <f>3/24000000*OO[[#This Row],[142 (06JUL1985 15:00:00)-Water Temperature (C)]]*OO[[#This Row],[84]]</f>
        <v>0</v>
      </c>
      <c r="CI557" s="10">
        <f>3/24000000*OO[[#This Row],[143 (06JUL1985 18:00:00)-Water Temperature (C)]]*OO[[#This Row],[85]]</f>
        <v>0</v>
      </c>
      <c r="CJ557" s="10">
        <f>3/24000000*OO[[#This Row],[144 (06JUL1985 21:00:00)-Water Temperature (C)]]*OO[[#This Row],[86]]</f>
        <v>0</v>
      </c>
      <c r="CK557" s="10">
        <f>3/24000000*OO[[#This Row],[145 (07JUL1985 00:00:00)-Water Temperature (C)]]*OO[[#This Row],[87]]</f>
        <v>0</v>
      </c>
      <c r="CL557" s="10">
        <f>3/24000000*OO[[#This Row],[146 (07JUL1985 03:00:00)-Water Temperature (C)]]*OO[[#This Row],[88]]</f>
        <v>0</v>
      </c>
      <c r="CM557" s="10">
        <f>3/24000000*OO[[#This Row],[147 (07JUL1985 06:00:00)-Water Temperature (C)]]*OO[[#This Row],[89]]</f>
        <v>0</v>
      </c>
      <c r="CN557" s="10">
        <f>3/24000000*OO[[#This Row],[148 (07JUL1985 09:00:00)-Water Temperature (C)]]*OO[[#This Row],[90]]</f>
        <v>0</v>
      </c>
      <c r="CO557" s="10">
        <f>3/24000000*OO[[#This Row],[149 (07JUL1985 12:00:00)-Water Temperature (C)]]*OO[[#This Row],[91]]</f>
        <v>8.5303340703775003E-18</v>
      </c>
      <c r="CP557" s="10">
        <f>3/24000000*OO[[#This Row],[150 (07JUL1985 15:00:00)-Water Temperature (C)]]*OO[[#This Row],[92]]</f>
        <v>4.0138829945374997E-16</v>
      </c>
      <c r="CQ557" s="10">
        <f>3/24000000*OO[[#This Row],[151 (07JUL1985 18:00:00)-Water Temperature (C)]]*OO[[#This Row],[93]]</f>
        <v>3.0899257974024996E-15</v>
      </c>
      <c r="CR557" s="10">
        <f>3/24000000*OO[[#This Row],[152 (07JUL1985 21:00:00)-Water Temperature (C)]]*OO[[#This Row],[94]]</f>
        <v>1.2946874168223749E-14</v>
      </c>
      <c r="CS557" s="10">
        <f>3/24000000*OO[[#This Row],[153 (08JUL1985 00:00:00)-Water Temperature (C)]]*OO[[#This Row],[95]]</f>
        <v>3.9862211073999999E-14</v>
      </c>
      <c r="CT557" s="10">
        <f>3/24000000*OO[[#This Row],[154 (08JUL1985 03:00:00)-Water Temperature (C)]]*OO[[#This Row],[96]]</f>
        <v>1.0147338466125E-13</v>
      </c>
      <c r="CU557" s="10">
        <f>3/24000000*OO[[#This Row],[155 (08JUL1985 06:00:00)-Water Temperature (C)]]*OO[[#This Row],[97]]</f>
        <v>2.2683937285879998E-13</v>
      </c>
      <c r="CV557" s="10">
        <f>3/24000000*OO[[#This Row],[156 (08JUL1985 09:00:00)-Water Temperature (C)]]*OO[[#This Row],[98]]</f>
        <v>4.6248158623899998E-13</v>
      </c>
      <c r="CW557" s="10">
        <f>3/24000000*OO[[#This Row],[157 (08JUL1985 12:00:00)-Water Temperature (C)]]*OO[[#This Row],[99]]</f>
        <v>8.8221180488062498E-13</v>
      </c>
    </row>
    <row r="558" spans="1:101" x14ac:dyDescent="0.35">
      <c r="A558" t="s">
        <v>565</v>
      </c>
      <c r="B558">
        <v>7174.0379999999996</v>
      </c>
      <c r="C558" s="10">
        <f>3/24*OO[[#This Row],[59 (26JUN1985 06:00:00)-Water Temperature (C)]]*OO[[#This Row],[1]]/SUM(OO[1])</f>
        <v>0</v>
      </c>
      <c r="D558" s="10">
        <f>3/24*OO[[#This Row],[60 (26JUN1985 09:00:00)-Water Temperature (C)]]*OO[[#This Row],[2]]/SUM(OO[2])</f>
        <v>0</v>
      </c>
      <c r="E558" s="10">
        <f>3/24*OO[[#This Row],[61 (26JUN1985 12:00:00)-Water Temperature (C)]]*OO[[#This Row],[3]]/SUM(OO[3])</f>
        <v>0</v>
      </c>
      <c r="F558" s="10">
        <f>3/24*OO[[#This Row],[62 (26JUN1985 15:00:00)-Water Temperature (C)]]*OO[[#This Row],[4]]/SUM(OO[4])</f>
        <v>0</v>
      </c>
      <c r="G558" s="10">
        <f>3/24*OO[[#This Row],[63 (26JUN1985 18:00:00)-Water Temperature (C)]]*OO[[#This Row],[5]]/SUM(OO[5])</f>
        <v>0</v>
      </c>
      <c r="H558" s="10">
        <f>3/24*OO[[#This Row],[64 (26JUN1985 21:00:00)-Water Temperature (C)]]*OO[[#This Row],[6]]/SUM(OO[6])</f>
        <v>0</v>
      </c>
      <c r="I558" s="10">
        <f>3/24*OO[[#This Row],[65 (27JUN1985 00:00:00)-Water Temperature (C)]]*OO[[#This Row],[7]]/SUM(OO[7])</f>
        <v>0</v>
      </c>
      <c r="J558" s="10">
        <f>3/24*OO[[#This Row],[66 (27JUN1985 03:00:00)-Water Temperature (C)]]*OO[[#This Row],[8]]/SUM(OO[8])</f>
        <v>0</v>
      </c>
      <c r="K558" s="10">
        <f>3/24*OO[[#This Row],[67 (27JUN1985 06:00:00)-Water Temperature (C)]]*OO[[#This Row],[9]]/SUM(OO[9])</f>
        <v>0</v>
      </c>
      <c r="L558" s="10">
        <f>3/24*OO[[#This Row],[68 (27JUN1985 09:00:00)-Water Temperature (C)]]*OO[[#This Row],[10]]/SUM(OO[10])</f>
        <v>0</v>
      </c>
      <c r="M558" s="10">
        <f>3/24*OO[[#This Row],[69 (27JUN1985 12:00:00)-Water Temperature (C)]]*OO[[#This Row],[11]]/SUM(OO[11])</f>
        <v>0</v>
      </c>
      <c r="N558" s="10">
        <f>3/24*OO[[#This Row],[70 (27JUN1985 15:00:00)-Water Temperature (C)]]*OO[[#This Row],[12]]/SUM(OO[12])</f>
        <v>0</v>
      </c>
      <c r="O558" s="10">
        <f>3/24*OO[[#This Row],[71 (27JUN1985 18:00:00)-Water Temperature (C)]]*OO[[#This Row],[13]]/SUM(OO[13])</f>
        <v>0</v>
      </c>
      <c r="P558" s="10">
        <f>3/24*OO[[#This Row],[72 (27JUN1985 21:00:00)-Water Temperature (C)]]*OO[[#This Row],[14]]/SUM(OO[14])</f>
        <v>0</v>
      </c>
      <c r="Q558" s="10">
        <f>3/24*OO[[#This Row],[73 (28JUN1985 00:00:00)-Water Temperature (C)]]*OO[[#This Row],[15]]/SUM(OO[15])</f>
        <v>0</v>
      </c>
      <c r="R558" s="10">
        <f>3/24*OO[[#This Row],[74 (28JUN1985 03:00:00)-Water Temperature (C)]]*OO[[#This Row],[16]]/SUM(OO[16])</f>
        <v>0</v>
      </c>
      <c r="S558" s="10">
        <f>3/24*OO[[#This Row],[75 (28JUN1985 06:00:00)-Water Temperature (C)]]*OO[[#This Row],[17]]/SUM(OO[17])</f>
        <v>0</v>
      </c>
      <c r="T558" s="10">
        <f>3/24*OO[[#This Row],[76 (28JUN1985 09:00:00)-Water Temperature (C)]]*OO[[#This Row],[18]]/SUM(OO[18])</f>
        <v>0</v>
      </c>
      <c r="U558" s="10">
        <f>3/24*OO[[#This Row],[77 (28JUN1985 12:00:00)-Water Temperature (C)]]*OO[[#This Row],[19]]/SUM(OO[19])</f>
        <v>0</v>
      </c>
      <c r="V558" s="10">
        <f>3/24000000*OO[[#This Row],[78 (28JUN1985 15:00:00)-Water Temperature (C)]]*OO[[#This Row],[20]]</f>
        <v>0</v>
      </c>
      <c r="W558" s="10">
        <f>3/24000000*OO[[#This Row],[79 (28JUN1985 18:00:00)-Water Temperature (C)]]*OO[[#This Row],[21]]</f>
        <v>0</v>
      </c>
      <c r="X558" s="10">
        <f>3/24000000*OO[[#This Row],[80 (28JUN1985 21:00:00)-Water Temperature (C)]]*OO[[#This Row],[22]]</f>
        <v>0</v>
      </c>
      <c r="Y558" s="10">
        <f>3/24000000*OO[[#This Row],[81 (29JUN1985 00:00:00)-Water Temperature (C)]]*OO[[#This Row],[23]]</f>
        <v>0</v>
      </c>
      <c r="Z558" s="10">
        <f>3/24000000*OO[[#This Row],[82 (29JUN1985 03:00:00)-Water Temperature (C)]]*OO[[#This Row],[24]]</f>
        <v>0</v>
      </c>
      <c r="AA558" s="10">
        <f>3/24000000*OO[[#This Row],[83 (29JUN1985 06:00:00)-Water Temperature (C)]]*OO[[#This Row],[25]]</f>
        <v>0</v>
      </c>
      <c r="AB558" s="10">
        <f>3/24000000*OO[[#This Row],[84 (29JUN1985 09:00:00)-Water Temperature (C)]]*OO[[#This Row],[26]]</f>
        <v>0</v>
      </c>
      <c r="AC558" s="10">
        <f>3/24000000*OO[[#This Row],[85 (29JUN1985 12:00:00)-Water Temperature (C)]]*OO[[#This Row],[27]]</f>
        <v>0</v>
      </c>
      <c r="AD558" s="10">
        <f>3/24000000*OO[[#This Row],[86 (29JUN1985 15:00:00)-Water Temperature (C)]]*OO[[#This Row],[28]]</f>
        <v>0</v>
      </c>
      <c r="AE558" s="10">
        <f>3/24000000*OO[[#This Row],[88 (29JUN1985 21:00:00)-Water Temperature (C)]]*OO[[#This Row],[30]]</f>
        <v>0</v>
      </c>
      <c r="AF558" s="10">
        <f>3/24000000*OO[[#This Row],[88 (29JUN1985 21:00:00)-Water Temperature (C)]]*OO[[#This Row],[30]]</f>
        <v>0</v>
      </c>
      <c r="AG558" s="10">
        <f>3/24000000*OO[[#This Row],[89 (30JUN1985 00:00:00)-Water Temperature (C)]]*OO[[#This Row],[31]]</f>
        <v>0</v>
      </c>
      <c r="AH558" s="10">
        <f>3/24000000*OO[[#This Row],[90 (30JUN1985 03:00:00)-Water Temperature (C)]]*OO[[#This Row],[32]]</f>
        <v>0</v>
      </c>
      <c r="AI558" s="10">
        <f>3/24000000*OO[[#This Row],[91 (30JUN1985 06:00:00)-Water Temperature (C)]]*OO[[#This Row],[33]]</f>
        <v>0</v>
      </c>
      <c r="AJ558" s="10">
        <f>3/24000000*OO[[#This Row],[92 (30JUN1985 09:00:00)-Water Temperature (C)]]*OO[[#This Row],[34]]</f>
        <v>0</v>
      </c>
      <c r="AK558" s="10">
        <f>3/24000000*OO[[#This Row],[93 (30JUN1985 12:00:00)-Water Temperature (C)]]*OO[[#This Row],[35]]</f>
        <v>0</v>
      </c>
      <c r="AL558" s="10">
        <f>3/24000000*OO[[#This Row],[94 (30JUN1985 15:00:00)-Water Temperature (C)]]*OO[[#This Row],[36]]</f>
        <v>0</v>
      </c>
      <c r="AM558" s="10">
        <f>3/24000000*OO[[#This Row],[95 (30JUN1985 18:00:00)-Water Temperature (C)]]*OO[[#This Row],[37]]</f>
        <v>0</v>
      </c>
      <c r="AN558" s="10">
        <f>3/24000000*OO[[#This Row],[96 (30JUN1985 21:00:00)-Water Temperature (C)]]*OO[[#This Row],[38]]</f>
        <v>0</v>
      </c>
      <c r="AO558" s="10">
        <f>3/24000000*OO[[#This Row],[97 (01JUL1985 00:00:00)-Water Temperature (C)]]*OO[[#This Row],[39]]</f>
        <v>0</v>
      </c>
      <c r="AP558" s="10">
        <f>3/24000000*OO[[#This Row],[98 (01JUL1985 03:00:00)-Water Temperature (C)]]*OO[[#This Row],[40]]</f>
        <v>0</v>
      </c>
      <c r="AQ558" s="10">
        <f>3/24000000*OO[[#This Row],[99 (01JUL1985 06:00:00)-Water Temperature (C)]]*OO[[#This Row],[41]]</f>
        <v>0</v>
      </c>
      <c r="AR558" s="10">
        <f>3/24000000*OO[[#This Row],[100 (01JUL1985 09:00:00)-Water Temperature (C)]]*OO[[#This Row],[42]]</f>
        <v>0</v>
      </c>
      <c r="AS558" s="10">
        <f>3/24000000*OO[[#This Row],[101 (01JUL1985 12:00:00)-Water Temperature (C)]]*OO[[#This Row],[43]]</f>
        <v>0</v>
      </c>
      <c r="AT558" s="10">
        <f>3/24000000*OO[[#This Row],[102 (01JUL1985 15:00:00)-Water Temperature (C)]]*OO[[#This Row],[44]]</f>
        <v>0</v>
      </c>
      <c r="AU558" s="10">
        <f>3/24000000*OO[[#This Row],[103 (01JUL1985 18:00:00)-Water Temperature (C)]]*OO[[#This Row],[45]]</f>
        <v>0</v>
      </c>
      <c r="AV558" s="10">
        <f>3/24000000*OO[[#This Row],[104 (01JUL1985 21:00:00)-Water Temperature (C)]]*OO[[#This Row],[46]]</f>
        <v>0</v>
      </c>
      <c r="AW558" s="10">
        <f>3/24000000*OO[[#This Row],[105 (02JUL1985 00:00:00)-Water Temperature (C)]]*OO[[#This Row],[47]]</f>
        <v>0</v>
      </c>
      <c r="AX558" s="10">
        <f>3/24000000*OO[[#This Row],[106 (02JUL1985 03:00:00)-Water Temperature (C)]]*OO[[#This Row],[48]]</f>
        <v>0</v>
      </c>
      <c r="AY558" s="10">
        <f>3/24000000*OO[[#This Row],[107 (02JUL1985 06:00:00)-Water Temperature (C)]]*OO[[#This Row],[49]]</f>
        <v>0</v>
      </c>
      <c r="AZ558" s="10">
        <f>3/24000000*OO[[#This Row],[108 (02JUL1985 09:00:00)-Water Temperature (C)]]*OO[[#This Row],[50]]</f>
        <v>0</v>
      </c>
      <c r="BA558" s="10">
        <f>3/24000000*OO[[#This Row],[109 (02JUL1985 12:00:00)-Water Temperature (C)]]*OO[[#This Row],[51]]</f>
        <v>0</v>
      </c>
      <c r="BB558" s="10">
        <f>3/24000000*OO[[#This Row],[110 (02JUL1985 15:00:00)-Water Temperature (C)]]*OO[[#This Row],[52]]</f>
        <v>0</v>
      </c>
      <c r="BC558" s="10">
        <f>3/24000000*OO[[#This Row],[111 (02JUL1985 18:00:00)-Water Temperature (C)]]*OO[[#This Row],[53]]</f>
        <v>0</v>
      </c>
      <c r="BD558" s="10">
        <f>3/24000000*OO[[#This Row],[112 (02JUL1985 21:00:00)-Water Temperature (C)]]*OO[[#This Row],[54]]</f>
        <v>0</v>
      </c>
      <c r="BE558" s="10">
        <f>3/24000000*OO[[#This Row],[113 (03JUL1985 00:00:00)-Water Temperature (C)]]*OO[[#This Row],[55]]</f>
        <v>0</v>
      </c>
      <c r="BF558" s="10">
        <f>3/24000000*OO[[#This Row],[114 (03JUL1985 03:00:00)-Water Temperature (C)]]*OO[[#This Row],[56]]</f>
        <v>0</v>
      </c>
      <c r="BG558" s="10">
        <f>3/24000000*OO[[#This Row],[115 (03JUL1985 06:00:00)-Water Temperature (C)]]*OO[[#This Row],[57]]</f>
        <v>0</v>
      </c>
      <c r="BH558" s="10">
        <f>3/24000000*OO[[#This Row],[116 (03JUL1985 09:00:00)-Water Temperature (C)]]*OO[[#This Row],[58]]</f>
        <v>0</v>
      </c>
      <c r="BI558" s="10">
        <f>3/24000000*OO[[#This Row],[117 (03JUL1985 12:00:00)-Water Temperature (C)]]*OO[[#This Row],[59]]</f>
        <v>0</v>
      </c>
      <c r="BJ558" s="10">
        <f>3/24000000*OO[[#This Row],[118 (03JUL1985 15:00:00)-Water Temperature (C)]]*OO[[#This Row],[60]]</f>
        <v>0</v>
      </c>
      <c r="BK558" s="10">
        <f>3/24000000*OO[[#This Row],[119 (03JUL1985 18:00:00)-Water Temperature (C)]]*OO[[#This Row],[61]]</f>
        <v>0</v>
      </c>
      <c r="BL558" s="10">
        <f>3/24000000*OO[[#This Row],[120 (03JUL1985 21:00:00)-Water Temperature (C)]]*OO[[#This Row],[62]]</f>
        <v>0</v>
      </c>
      <c r="BM558" s="10">
        <f>3/24000000*OO[[#This Row],[121 (04JUL1985 00:00:00)-Water Temperature (C)]]*OO[[#This Row],[63]]</f>
        <v>0</v>
      </c>
      <c r="BN558" s="10">
        <f>3/24000000*OO[[#This Row],[122 (04JUL1985 03:00:00)-Water Temperature (C)]]*OO[[#This Row],[64]]</f>
        <v>0</v>
      </c>
      <c r="BO558" s="10">
        <f>3/24000000*OO[[#This Row],[123 (04JUL1985 06:00:00)-Water Temperature (C)]]*OO[[#This Row],[65]]</f>
        <v>0</v>
      </c>
      <c r="BP558" s="10">
        <f>3/24000000*OO[[#This Row],[124 (04JUL1985 09:00:00)-Water Temperature (C)]]*OO[[#This Row],[66]]</f>
        <v>0</v>
      </c>
      <c r="BQ558" s="10">
        <f>3/24000000*OO[[#This Row],[125 (04JUL1985 12:00:00)-Water Temperature (C)]]*OO[[#This Row],[67]]</f>
        <v>0</v>
      </c>
      <c r="BR558" s="10">
        <f>3/24000000*OO[[#This Row],[126 (04JUL1985 15:00:00)-Water Temperature (C)]]*OO[[#This Row],[68]]</f>
        <v>0</v>
      </c>
      <c r="BS558" s="10">
        <f>3/24000000*OO[[#This Row],[127 (04JUL1985 18:00:00)-Water Temperature (C)]]*OO[[#This Row],[69]]</f>
        <v>0</v>
      </c>
      <c r="BT558" s="10">
        <f>3/24000000*OO[[#This Row],[128 (04JUL1985 21:00:00)-Water Temperature (C)]]*OO[[#This Row],[70]]</f>
        <v>0</v>
      </c>
      <c r="BU558" s="10">
        <f>3/24000000*OO[[#This Row],[129 (05JUL1985 00:00:00)-Water Temperature (C)]]*OO[[#This Row],[71]]</f>
        <v>0</v>
      </c>
      <c r="BV558" s="10">
        <f>3/24000000*OO[[#This Row],[130 (05JUL1985 03:00:00)-Water Temperature (C)]]*OO[[#This Row],[72]]</f>
        <v>0</v>
      </c>
      <c r="BW558" s="10">
        <f>3/24000000*OO[[#This Row],[131 (05JUL1985 06:00:00)-Water Temperature (C)]]*OO[[#This Row],[73]]</f>
        <v>0</v>
      </c>
      <c r="BX558" s="10">
        <f>3/24000000*OO[[#This Row],[132 (05JUL1985 09:00:00)-Water Temperature (C)]]*OO[[#This Row],[74]]</f>
        <v>0</v>
      </c>
      <c r="BY558" s="10">
        <f>3/24000000*OO[[#This Row],[133 (05JUL1985 12:00:00)-Water Temperature (C)]]*OO[[#This Row],[75]]</f>
        <v>0</v>
      </c>
      <c r="BZ558" s="10">
        <f>3/24000000*OO[[#This Row],[134 (05JUL1985 15:00:00)-Water Temperature (C)]]*OO[[#This Row],[76]]</f>
        <v>0</v>
      </c>
      <c r="CA558" s="10">
        <f>3/24000000*OO[[#This Row],[135 (05JUL1985 18:00:00)-Water Temperature (C)]]*OO[[#This Row],[77]]</f>
        <v>0</v>
      </c>
      <c r="CB558" s="10">
        <f>3/24000000*OO[[#This Row],[136 (05JUL1985 21:00:00)-Water Temperature (C)]]*OO[[#This Row],[78]]</f>
        <v>0</v>
      </c>
      <c r="CC558" s="10">
        <f>3/24000000*OO[[#This Row],[137 (06JUL1985 00:00:00)-Water Temperature (C)]]*OO[[#This Row],[79]]</f>
        <v>0</v>
      </c>
      <c r="CD558" s="10">
        <f>3/24000000*OO[[#This Row],[138 (06JUL1985 03:00:00)-Water Temperature (C)]]*OO[[#This Row],[80]]</f>
        <v>0</v>
      </c>
      <c r="CE558" s="10">
        <f>3/24000000*OO[[#This Row],[139 (06JUL1985 06:00:00)-Water Temperature (C)]]*OO[[#This Row],[81]]</f>
        <v>0</v>
      </c>
      <c r="CF558" s="10">
        <f>3/24000000*OO[[#This Row],[140 (06JUL1985 09:00:00)-Water Temperature (C)]]*OO[[#This Row],[82]]</f>
        <v>0</v>
      </c>
      <c r="CG558" s="10">
        <f>3/24000000*OO[[#This Row],[141 (06JUL1985 12:00:00)-Water Temperature (C)]]*OO[[#This Row],[83]]</f>
        <v>0</v>
      </c>
      <c r="CH558" s="10">
        <f>3/24000000*OO[[#This Row],[142 (06JUL1985 15:00:00)-Water Temperature (C)]]*OO[[#This Row],[84]]</f>
        <v>0</v>
      </c>
      <c r="CI558" s="10">
        <f>3/24000000*OO[[#This Row],[143 (06JUL1985 18:00:00)-Water Temperature (C)]]*OO[[#This Row],[85]]</f>
        <v>0</v>
      </c>
      <c r="CJ558" s="10">
        <f>3/24000000*OO[[#This Row],[144 (06JUL1985 21:00:00)-Water Temperature (C)]]*OO[[#This Row],[86]]</f>
        <v>0</v>
      </c>
      <c r="CK558" s="10">
        <f>3/24000000*OO[[#This Row],[145 (07JUL1985 00:00:00)-Water Temperature (C)]]*OO[[#This Row],[87]]</f>
        <v>0</v>
      </c>
      <c r="CL558" s="10">
        <f>3/24000000*OO[[#This Row],[146 (07JUL1985 03:00:00)-Water Temperature (C)]]*OO[[#This Row],[88]]</f>
        <v>0</v>
      </c>
      <c r="CM558" s="10">
        <f>3/24000000*OO[[#This Row],[147 (07JUL1985 06:00:00)-Water Temperature (C)]]*OO[[#This Row],[89]]</f>
        <v>0</v>
      </c>
      <c r="CN558" s="10">
        <f>3/24000000*OO[[#This Row],[148 (07JUL1985 09:00:00)-Water Temperature (C)]]*OO[[#This Row],[90]]</f>
        <v>0</v>
      </c>
      <c r="CO558" s="10">
        <f>3/24000000*OO[[#This Row],[149 (07JUL1985 12:00:00)-Water Temperature (C)]]*OO[[#This Row],[91]]</f>
        <v>-5.7986833477274995E-23</v>
      </c>
      <c r="CP558" s="10">
        <f>3/24000000*OO[[#This Row],[150 (07JUL1985 15:00:00)-Water Temperature (C)]]*OO[[#This Row],[92]]</f>
        <v>-5.0933432286974997E-21</v>
      </c>
      <c r="CQ558" s="10">
        <f>3/24000000*OO[[#This Row],[151 (07JUL1985 18:00:00)-Water Temperature (C)]]*OO[[#This Row],[93]]</f>
        <v>-6.1391069958074999E-21</v>
      </c>
      <c r="CR558" s="10">
        <f>3/24000000*OO[[#This Row],[152 (07JUL1985 21:00:00)-Water Temperature (C)]]*OO[[#This Row],[94]]</f>
        <v>-2.7250711017749996E-20</v>
      </c>
      <c r="CS558" s="10">
        <f>3/24000000*OO[[#This Row],[153 (08JUL1985 00:00:00)-Water Temperature (C)]]*OO[[#This Row],[95]]</f>
        <v>-4.6739245940437497E-20</v>
      </c>
      <c r="CT558" s="10">
        <f>3/24000000*OO[[#This Row],[154 (08JUL1985 03:00:00)-Water Temperature (C)]]*OO[[#This Row],[96]]</f>
        <v>-1.7036746246079997E-20</v>
      </c>
      <c r="CU558" s="10">
        <f>3/24000000*OO[[#This Row],[155 (08JUL1985 06:00:00)-Water Temperature (C)]]*OO[[#This Row],[97]]</f>
        <v>1.0915506557602499E-20</v>
      </c>
      <c r="CV558" s="10">
        <f>3/24000000*OO[[#This Row],[156 (08JUL1985 09:00:00)-Water Temperature (C)]]*OO[[#This Row],[98]]</f>
        <v>4.09616991083875E-16</v>
      </c>
      <c r="CW558" s="10">
        <f>3/24000000*OO[[#This Row],[157 (08JUL1985 12:00:00)-Water Temperature (C)]]*OO[[#This Row],[99]]</f>
        <v>2.3426867930099998E-15</v>
      </c>
    </row>
    <row r="559" spans="1:101" x14ac:dyDescent="0.35">
      <c r="A559" t="s">
        <v>566</v>
      </c>
      <c r="B559">
        <v>4514.8040000000001</v>
      </c>
      <c r="C559" s="10">
        <f>3/24*OO[[#This Row],[59 (26JUN1985 06:00:00)-Water Temperature (C)]]*OO[[#This Row],[1]]/SUM(OO[1])</f>
        <v>0</v>
      </c>
      <c r="D559" s="10">
        <f>3/24*OO[[#This Row],[60 (26JUN1985 09:00:00)-Water Temperature (C)]]*OO[[#This Row],[2]]/SUM(OO[2])</f>
        <v>0</v>
      </c>
      <c r="E559" s="10">
        <f>3/24*OO[[#This Row],[61 (26JUN1985 12:00:00)-Water Temperature (C)]]*OO[[#This Row],[3]]/SUM(OO[3])</f>
        <v>0</v>
      </c>
      <c r="F559" s="10">
        <f>3/24*OO[[#This Row],[62 (26JUN1985 15:00:00)-Water Temperature (C)]]*OO[[#This Row],[4]]/SUM(OO[4])</f>
        <v>0</v>
      </c>
      <c r="G559" s="10">
        <f>3/24*OO[[#This Row],[63 (26JUN1985 18:00:00)-Water Temperature (C)]]*OO[[#This Row],[5]]/SUM(OO[5])</f>
        <v>0</v>
      </c>
      <c r="H559" s="10">
        <f>3/24*OO[[#This Row],[64 (26JUN1985 21:00:00)-Water Temperature (C)]]*OO[[#This Row],[6]]/SUM(OO[6])</f>
        <v>0</v>
      </c>
      <c r="I559" s="10">
        <f>3/24*OO[[#This Row],[65 (27JUN1985 00:00:00)-Water Temperature (C)]]*OO[[#This Row],[7]]/SUM(OO[7])</f>
        <v>0</v>
      </c>
      <c r="J559" s="10">
        <f>3/24*OO[[#This Row],[66 (27JUN1985 03:00:00)-Water Temperature (C)]]*OO[[#This Row],[8]]/SUM(OO[8])</f>
        <v>0</v>
      </c>
      <c r="K559" s="10">
        <f>3/24*OO[[#This Row],[67 (27JUN1985 06:00:00)-Water Temperature (C)]]*OO[[#This Row],[9]]/SUM(OO[9])</f>
        <v>0</v>
      </c>
      <c r="L559" s="10">
        <f>3/24*OO[[#This Row],[68 (27JUN1985 09:00:00)-Water Temperature (C)]]*OO[[#This Row],[10]]/SUM(OO[10])</f>
        <v>0</v>
      </c>
      <c r="M559" s="10">
        <f>3/24*OO[[#This Row],[69 (27JUN1985 12:00:00)-Water Temperature (C)]]*OO[[#This Row],[11]]/SUM(OO[11])</f>
        <v>0</v>
      </c>
      <c r="N559" s="10">
        <f>3/24*OO[[#This Row],[70 (27JUN1985 15:00:00)-Water Temperature (C)]]*OO[[#This Row],[12]]/SUM(OO[12])</f>
        <v>0</v>
      </c>
      <c r="O559" s="10">
        <f>3/24*OO[[#This Row],[71 (27JUN1985 18:00:00)-Water Temperature (C)]]*OO[[#This Row],[13]]/SUM(OO[13])</f>
        <v>0</v>
      </c>
      <c r="P559" s="10">
        <f>3/24*OO[[#This Row],[72 (27JUN1985 21:00:00)-Water Temperature (C)]]*OO[[#This Row],[14]]/SUM(OO[14])</f>
        <v>0</v>
      </c>
      <c r="Q559" s="10">
        <f>3/24*OO[[#This Row],[73 (28JUN1985 00:00:00)-Water Temperature (C)]]*OO[[#This Row],[15]]/SUM(OO[15])</f>
        <v>0</v>
      </c>
      <c r="R559" s="10">
        <f>3/24*OO[[#This Row],[74 (28JUN1985 03:00:00)-Water Temperature (C)]]*OO[[#This Row],[16]]/SUM(OO[16])</f>
        <v>0</v>
      </c>
      <c r="S559" s="10">
        <f>3/24*OO[[#This Row],[75 (28JUN1985 06:00:00)-Water Temperature (C)]]*OO[[#This Row],[17]]/SUM(OO[17])</f>
        <v>0</v>
      </c>
      <c r="T559" s="10">
        <f>3/24*OO[[#This Row],[76 (28JUN1985 09:00:00)-Water Temperature (C)]]*OO[[#This Row],[18]]/SUM(OO[18])</f>
        <v>0</v>
      </c>
      <c r="U559" s="10">
        <f>3/24*OO[[#This Row],[77 (28JUN1985 12:00:00)-Water Temperature (C)]]*OO[[#This Row],[19]]/SUM(OO[19])</f>
        <v>0</v>
      </c>
      <c r="V559" s="10">
        <f>3/24000000*OO[[#This Row],[78 (28JUN1985 15:00:00)-Water Temperature (C)]]*OO[[#This Row],[20]]</f>
        <v>0</v>
      </c>
      <c r="W559" s="10">
        <f>3/24000000*OO[[#This Row],[79 (28JUN1985 18:00:00)-Water Temperature (C)]]*OO[[#This Row],[21]]</f>
        <v>0</v>
      </c>
      <c r="X559" s="10">
        <f>3/24000000*OO[[#This Row],[80 (28JUN1985 21:00:00)-Water Temperature (C)]]*OO[[#This Row],[22]]</f>
        <v>0</v>
      </c>
      <c r="Y559" s="10">
        <f>3/24000000*OO[[#This Row],[81 (29JUN1985 00:00:00)-Water Temperature (C)]]*OO[[#This Row],[23]]</f>
        <v>0</v>
      </c>
      <c r="Z559" s="10">
        <f>3/24000000*OO[[#This Row],[82 (29JUN1985 03:00:00)-Water Temperature (C)]]*OO[[#This Row],[24]]</f>
        <v>0</v>
      </c>
      <c r="AA559" s="10">
        <f>3/24000000*OO[[#This Row],[83 (29JUN1985 06:00:00)-Water Temperature (C)]]*OO[[#This Row],[25]]</f>
        <v>0</v>
      </c>
      <c r="AB559" s="10">
        <f>3/24000000*OO[[#This Row],[84 (29JUN1985 09:00:00)-Water Temperature (C)]]*OO[[#This Row],[26]]</f>
        <v>0</v>
      </c>
      <c r="AC559" s="10">
        <f>3/24000000*OO[[#This Row],[85 (29JUN1985 12:00:00)-Water Temperature (C)]]*OO[[#This Row],[27]]</f>
        <v>0</v>
      </c>
      <c r="AD559" s="10">
        <f>3/24000000*OO[[#This Row],[86 (29JUN1985 15:00:00)-Water Temperature (C)]]*OO[[#This Row],[28]]</f>
        <v>0</v>
      </c>
      <c r="AE559" s="10">
        <f>3/24000000*OO[[#This Row],[88 (29JUN1985 21:00:00)-Water Temperature (C)]]*OO[[#This Row],[30]]</f>
        <v>0</v>
      </c>
      <c r="AF559" s="10">
        <f>3/24000000*OO[[#This Row],[88 (29JUN1985 21:00:00)-Water Temperature (C)]]*OO[[#This Row],[30]]</f>
        <v>0</v>
      </c>
      <c r="AG559" s="10">
        <f>3/24000000*OO[[#This Row],[89 (30JUN1985 00:00:00)-Water Temperature (C)]]*OO[[#This Row],[31]]</f>
        <v>0</v>
      </c>
      <c r="AH559" s="10">
        <f>3/24000000*OO[[#This Row],[90 (30JUN1985 03:00:00)-Water Temperature (C)]]*OO[[#This Row],[32]]</f>
        <v>0</v>
      </c>
      <c r="AI559" s="10">
        <f>3/24000000*OO[[#This Row],[91 (30JUN1985 06:00:00)-Water Temperature (C)]]*OO[[#This Row],[33]]</f>
        <v>0</v>
      </c>
      <c r="AJ559" s="10">
        <f>3/24000000*OO[[#This Row],[92 (30JUN1985 09:00:00)-Water Temperature (C)]]*OO[[#This Row],[34]]</f>
        <v>0</v>
      </c>
      <c r="AK559" s="10">
        <f>3/24000000*OO[[#This Row],[93 (30JUN1985 12:00:00)-Water Temperature (C)]]*OO[[#This Row],[35]]</f>
        <v>0</v>
      </c>
      <c r="AL559" s="10">
        <f>3/24000000*OO[[#This Row],[94 (30JUN1985 15:00:00)-Water Temperature (C)]]*OO[[#This Row],[36]]</f>
        <v>0</v>
      </c>
      <c r="AM559" s="10">
        <f>3/24000000*OO[[#This Row],[95 (30JUN1985 18:00:00)-Water Temperature (C)]]*OO[[#This Row],[37]]</f>
        <v>0</v>
      </c>
      <c r="AN559" s="10">
        <f>3/24000000*OO[[#This Row],[96 (30JUN1985 21:00:00)-Water Temperature (C)]]*OO[[#This Row],[38]]</f>
        <v>0</v>
      </c>
      <c r="AO559" s="10">
        <f>3/24000000*OO[[#This Row],[97 (01JUL1985 00:00:00)-Water Temperature (C)]]*OO[[#This Row],[39]]</f>
        <v>0</v>
      </c>
      <c r="AP559" s="10">
        <f>3/24000000*OO[[#This Row],[98 (01JUL1985 03:00:00)-Water Temperature (C)]]*OO[[#This Row],[40]]</f>
        <v>0</v>
      </c>
      <c r="AQ559" s="10">
        <f>3/24000000*OO[[#This Row],[99 (01JUL1985 06:00:00)-Water Temperature (C)]]*OO[[#This Row],[41]]</f>
        <v>0</v>
      </c>
      <c r="AR559" s="10">
        <f>3/24000000*OO[[#This Row],[100 (01JUL1985 09:00:00)-Water Temperature (C)]]*OO[[#This Row],[42]]</f>
        <v>0</v>
      </c>
      <c r="AS559" s="10">
        <f>3/24000000*OO[[#This Row],[101 (01JUL1985 12:00:00)-Water Temperature (C)]]*OO[[#This Row],[43]]</f>
        <v>0</v>
      </c>
      <c r="AT559" s="10">
        <f>3/24000000*OO[[#This Row],[102 (01JUL1985 15:00:00)-Water Temperature (C)]]*OO[[#This Row],[44]]</f>
        <v>0</v>
      </c>
      <c r="AU559" s="10">
        <f>3/24000000*OO[[#This Row],[103 (01JUL1985 18:00:00)-Water Temperature (C)]]*OO[[#This Row],[45]]</f>
        <v>0</v>
      </c>
      <c r="AV559" s="10">
        <f>3/24000000*OO[[#This Row],[104 (01JUL1985 21:00:00)-Water Temperature (C)]]*OO[[#This Row],[46]]</f>
        <v>0</v>
      </c>
      <c r="AW559" s="10">
        <f>3/24000000*OO[[#This Row],[105 (02JUL1985 00:00:00)-Water Temperature (C)]]*OO[[#This Row],[47]]</f>
        <v>0</v>
      </c>
      <c r="AX559" s="10">
        <f>3/24000000*OO[[#This Row],[106 (02JUL1985 03:00:00)-Water Temperature (C)]]*OO[[#This Row],[48]]</f>
        <v>0</v>
      </c>
      <c r="AY559" s="10">
        <f>3/24000000*OO[[#This Row],[107 (02JUL1985 06:00:00)-Water Temperature (C)]]*OO[[#This Row],[49]]</f>
        <v>0</v>
      </c>
      <c r="AZ559" s="10">
        <f>3/24000000*OO[[#This Row],[108 (02JUL1985 09:00:00)-Water Temperature (C)]]*OO[[#This Row],[50]]</f>
        <v>0</v>
      </c>
      <c r="BA559" s="10">
        <f>3/24000000*OO[[#This Row],[109 (02JUL1985 12:00:00)-Water Temperature (C)]]*OO[[#This Row],[51]]</f>
        <v>0</v>
      </c>
      <c r="BB559" s="10">
        <f>3/24000000*OO[[#This Row],[110 (02JUL1985 15:00:00)-Water Temperature (C)]]*OO[[#This Row],[52]]</f>
        <v>0</v>
      </c>
      <c r="BC559" s="10">
        <f>3/24000000*OO[[#This Row],[111 (02JUL1985 18:00:00)-Water Temperature (C)]]*OO[[#This Row],[53]]</f>
        <v>0</v>
      </c>
      <c r="BD559" s="10">
        <f>3/24000000*OO[[#This Row],[112 (02JUL1985 21:00:00)-Water Temperature (C)]]*OO[[#This Row],[54]]</f>
        <v>0</v>
      </c>
      <c r="BE559" s="10">
        <f>3/24000000*OO[[#This Row],[113 (03JUL1985 00:00:00)-Water Temperature (C)]]*OO[[#This Row],[55]]</f>
        <v>0</v>
      </c>
      <c r="BF559" s="10">
        <f>3/24000000*OO[[#This Row],[114 (03JUL1985 03:00:00)-Water Temperature (C)]]*OO[[#This Row],[56]]</f>
        <v>0</v>
      </c>
      <c r="BG559" s="10">
        <f>3/24000000*OO[[#This Row],[115 (03JUL1985 06:00:00)-Water Temperature (C)]]*OO[[#This Row],[57]]</f>
        <v>0</v>
      </c>
      <c r="BH559" s="10">
        <f>3/24000000*OO[[#This Row],[116 (03JUL1985 09:00:00)-Water Temperature (C)]]*OO[[#This Row],[58]]</f>
        <v>0</v>
      </c>
      <c r="BI559" s="10">
        <f>3/24000000*OO[[#This Row],[117 (03JUL1985 12:00:00)-Water Temperature (C)]]*OO[[#This Row],[59]]</f>
        <v>0</v>
      </c>
      <c r="BJ559" s="10">
        <f>3/24000000*OO[[#This Row],[118 (03JUL1985 15:00:00)-Water Temperature (C)]]*OO[[#This Row],[60]]</f>
        <v>0</v>
      </c>
      <c r="BK559" s="10">
        <f>3/24000000*OO[[#This Row],[119 (03JUL1985 18:00:00)-Water Temperature (C)]]*OO[[#This Row],[61]]</f>
        <v>0</v>
      </c>
      <c r="BL559" s="10">
        <f>3/24000000*OO[[#This Row],[120 (03JUL1985 21:00:00)-Water Temperature (C)]]*OO[[#This Row],[62]]</f>
        <v>0</v>
      </c>
      <c r="BM559" s="10">
        <f>3/24000000*OO[[#This Row],[121 (04JUL1985 00:00:00)-Water Temperature (C)]]*OO[[#This Row],[63]]</f>
        <v>0</v>
      </c>
      <c r="BN559" s="10">
        <f>3/24000000*OO[[#This Row],[122 (04JUL1985 03:00:00)-Water Temperature (C)]]*OO[[#This Row],[64]]</f>
        <v>0</v>
      </c>
      <c r="BO559" s="10">
        <f>3/24000000*OO[[#This Row],[123 (04JUL1985 06:00:00)-Water Temperature (C)]]*OO[[#This Row],[65]]</f>
        <v>0</v>
      </c>
      <c r="BP559" s="10">
        <f>3/24000000*OO[[#This Row],[124 (04JUL1985 09:00:00)-Water Temperature (C)]]*OO[[#This Row],[66]]</f>
        <v>0</v>
      </c>
      <c r="BQ559" s="10">
        <f>3/24000000*OO[[#This Row],[125 (04JUL1985 12:00:00)-Water Temperature (C)]]*OO[[#This Row],[67]]</f>
        <v>0</v>
      </c>
      <c r="BR559" s="10">
        <f>3/24000000*OO[[#This Row],[126 (04JUL1985 15:00:00)-Water Temperature (C)]]*OO[[#This Row],[68]]</f>
        <v>0</v>
      </c>
      <c r="BS559" s="10">
        <f>3/24000000*OO[[#This Row],[127 (04JUL1985 18:00:00)-Water Temperature (C)]]*OO[[#This Row],[69]]</f>
        <v>0</v>
      </c>
      <c r="BT559" s="10">
        <f>3/24000000*OO[[#This Row],[128 (04JUL1985 21:00:00)-Water Temperature (C)]]*OO[[#This Row],[70]]</f>
        <v>0</v>
      </c>
      <c r="BU559" s="10">
        <f>3/24000000*OO[[#This Row],[129 (05JUL1985 00:00:00)-Water Temperature (C)]]*OO[[#This Row],[71]]</f>
        <v>0</v>
      </c>
      <c r="BV559" s="10">
        <f>3/24000000*OO[[#This Row],[130 (05JUL1985 03:00:00)-Water Temperature (C)]]*OO[[#This Row],[72]]</f>
        <v>0</v>
      </c>
      <c r="BW559" s="10">
        <f>3/24000000*OO[[#This Row],[131 (05JUL1985 06:00:00)-Water Temperature (C)]]*OO[[#This Row],[73]]</f>
        <v>0</v>
      </c>
      <c r="BX559" s="10">
        <f>3/24000000*OO[[#This Row],[132 (05JUL1985 09:00:00)-Water Temperature (C)]]*OO[[#This Row],[74]]</f>
        <v>0</v>
      </c>
      <c r="BY559" s="10">
        <f>3/24000000*OO[[#This Row],[133 (05JUL1985 12:00:00)-Water Temperature (C)]]*OO[[#This Row],[75]]</f>
        <v>0</v>
      </c>
      <c r="BZ559" s="10">
        <f>3/24000000*OO[[#This Row],[134 (05JUL1985 15:00:00)-Water Temperature (C)]]*OO[[#This Row],[76]]</f>
        <v>0</v>
      </c>
      <c r="CA559" s="10">
        <f>3/24000000*OO[[#This Row],[135 (05JUL1985 18:00:00)-Water Temperature (C)]]*OO[[#This Row],[77]]</f>
        <v>0</v>
      </c>
      <c r="CB559" s="10">
        <f>3/24000000*OO[[#This Row],[136 (05JUL1985 21:00:00)-Water Temperature (C)]]*OO[[#This Row],[78]]</f>
        <v>0</v>
      </c>
      <c r="CC559" s="10">
        <f>3/24000000*OO[[#This Row],[137 (06JUL1985 00:00:00)-Water Temperature (C)]]*OO[[#This Row],[79]]</f>
        <v>0</v>
      </c>
      <c r="CD559" s="10">
        <f>3/24000000*OO[[#This Row],[138 (06JUL1985 03:00:00)-Water Temperature (C)]]*OO[[#This Row],[80]]</f>
        <v>0</v>
      </c>
      <c r="CE559" s="10">
        <f>3/24000000*OO[[#This Row],[139 (06JUL1985 06:00:00)-Water Temperature (C)]]*OO[[#This Row],[81]]</f>
        <v>0</v>
      </c>
      <c r="CF559" s="10">
        <f>3/24000000*OO[[#This Row],[140 (06JUL1985 09:00:00)-Water Temperature (C)]]*OO[[#This Row],[82]]</f>
        <v>0</v>
      </c>
      <c r="CG559" s="10">
        <f>3/24000000*OO[[#This Row],[141 (06JUL1985 12:00:00)-Water Temperature (C)]]*OO[[#This Row],[83]]</f>
        <v>0</v>
      </c>
      <c r="CH559" s="10">
        <f>3/24000000*OO[[#This Row],[142 (06JUL1985 15:00:00)-Water Temperature (C)]]*OO[[#This Row],[84]]</f>
        <v>0</v>
      </c>
      <c r="CI559" s="10">
        <f>3/24000000*OO[[#This Row],[143 (06JUL1985 18:00:00)-Water Temperature (C)]]*OO[[#This Row],[85]]</f>
        <v>0</v>
      </c>
      <c r="CJ559" s="10">
        <f>3/24000000*OO[[#This Row],[144 (06JUL1985 21:00:00)-Water Temperature (C)]]*OO[[#This Row],[86]]</f>
        <v>0</v>
      </c>
      <c r="CK559" s="10">
        <f>3/24000000*OO[[#This Row],[145 (07JUL1985 00:00:00)-Water Temperature (C)]]*OO[[#This Row],[87]]</f>
        <v>0</v>
      </c>
      <c r="CL559" s="10">
        <f>3/24000000*OO[[#This Row],[146 (07JUL1985 03:00:00)-Water Temperature (C)]]*OO[[#This Row],[88]]</f>
        <v>0</v>
      </c>
      <c r="CM559" s="10">
        <f>3/24000000*OO[[#This Row],[147 (07JUL1985 06:00:00)-Water Temperature (C)]]*OO[[#This Row],[89]]</f>
        <v>0</v>
      </c>
      <c r="CN559" s="10">
        <f>3/24000000*OO[[#This Row],[148 (07JUL1985 09:00:00)-Water Temperature (C)]]*OO[[#This Row],[90]]</f>
        <v>0</v>
      </c>
      <c r="CO559" s="10">
        <f>3/24000000*OO[[#This Row],[149 (07JUL1985 12:00:00)-Water Temperature (C)]]*OO[[#This Row],[91]]</f>
        <v>9.8330156603212476E-23</v>
      </c>
      <c r="CP559" s="10">
        <f>3/24000000*OO[[#This Row],[150 (07JUL1985 15:00:00)-Water Temperature (C)]]*OO[[#This Row],[92]]</f>
        <v>1.1132193492761251E-20</v>
      </c>
      <c r="CQ559" s="10">
        <f>3/24000000*OO[[#This Row],[151 (07JUL1985 18:00:00)-Water Temperature (C)]]*OO[[#This Row],[93]]</f>
        <v>1.306800460172E-19</v>
      </c>
      <c r="CR559" s="10">
        <f>3/24000000*OO[[#This Row],[152 (07JUL1985 21:00:00)-Water Temperature (C)]]*OO[[#This Row],[94]]</f>
        <v>7.1722213012800005E-19</v>
      </c>
      <c r="CS559" s="10">
        <f>3/24000000*OO[[#This Row],[153 (08JUL1985 00:00:00)-Water Temperature (C)]]*OO[[#This Row],[95]]</f>
        <v>2.6804915130099996E-18</v>
      </c>
      <c r="CT559" s="10">
        <f>3/24000000*OO[[#This Row],[154 (08JUL1985 03:00:00)-Water Temperature (C)]]*OO[[#This Row],[96]]</f>
        <v>7.9351587150299984E-18</v>
      </c>
      <c r="CU559" s="10">
        <f>3/24000000*OO[[#This Row],[155 (08JUL1985 06:00:00)-Water Temperature (C)]]*OO[[#This Row],[97]]</f>
        <v>2.0052857779499995E-17</v>
      </c>
      <c r="CV559" s="10">
        <f>3/24000000*OO[[#This Row],[156 (08JUL1985 09:00:00)-Water Temperature (C)]]*OO[[#This Row],[98]]</f>
        <v>5.1352995220749993E-17</v>
      </c>
      <c r="CW559" s="10">
        <f>3/24000000*OO[[#This Row],[157 (08JUL1985 12:00:00)-Water Temperature (C)]]*OO[[#This Row],[99]]</f>
        <v>1.5387201030072495E-16</v>
      </c>
    </row>
    <row r="560" spans="1:101" x14ac:dyDescent="0.35">
      <c r="A560" t="s">
        <v>567</v>
      </c>
      <c r="B560">
        <v>7576.5839999999998</v>
      </c>
      <c r="C560" s="10">
        <f>3/24*OO[[#This Row],[59 (26JUN1985 06:00:00)-Water Temperature (C)]]*OO[[#This Row],[1]]/SUM(OO[1])</f>
        <v>0</v>
      </c>
      <c r="D560" s="10">
        <f>3/24*OO[[#This Row],[60 (26JUN1985 09:00:00)-Water Temperature (C)]]*OO[[#This Row],[2]]/SUM(OO[2])</f>
        <v>0</v>
      </c>
      <c r="E560" s="10">
        <f>3/24*OO[[#This Row],[61 (26JUN1985 12:00:00)-Water Temperature (C)]]*OO[[#This Row],[3]]/SUM(OO[3])</f>
        <v>0</v>
      </c>
      <c r="F560" s="10">
        <f>3/24*OO[[#This Row],[62 (26JUN1985 15:00:00)-Water Temperature (C)]]*OO[[#This Row],[4]]/SUM(OO[4])</f>
        <v>0</v>
      </c>
      <c r="G560" s="10">
        <f>3/24*OO[[#This Row],[63 (26JUN1985 18:00:00)-Water Temperature (C)]]*OO[[#This Row],[5]]/SUM(OO[5])</f>
        <v>0</v>
      </c>
      <c r="H560" s="10">
        <f>3/24*OO[[#This Row],[64 (26JUN1985 21:00:00)-Water Temperature (C)]]*OO[[#This Row],[6]]/SUM(OO[6])</f>
        <v>0</v>
      </c>
      <c r="I560" s="10">
        <f>3/24*OO[[#This Row],[65 (27JUN1985 00:00:00)-Water Temperature (C)]]*OO[[#This Row],[7]]/SUM(OO[7])</f>
        <v>0</v>
      </c>
      <c r="J560" s="10">
        <f>3/24*OO[[#This Row],[66 (27JUN1985 03:00:00)-Water Temperature (C)]]*OO[[#This Row],[8]]/SUM(OO[8])</f>
        <v>0</v>
      </c>
      <c r="K560" s="10">
        <f>3/24*OO[[#This Row],[67 (27JUN1985 06:00:00)-Water Temperature (C)]]*OO[[#This Row],[9]]/SUM(OO[9])</f>
        <v>0</v>
      </c>
      <c r="L560" s="10">
        <f>3/24*OO[[#This Row],[68 (27JUN1985 09:00:00)-Water Temperature (C)]]*OO[[#This Row],[10]]/SUM(OO[10])</f>
        <v>0</v>
      </c>
      <c r="M560" s="10">
        <f>3/24*OO[[#This Row],[69 (27JUN1985 12:00:00)-Water Temperature (C)]]*OO[[#This Row],[11]]/SUM(OO[11])</f>
        <v>0</v>
      </c>
      <c r="N560" s="10">
        <f>3/24*OO[[#This Row],[70 (27JUN1985 15:00:00)-Water Temperature (C)]]*OO[[#This Row],[12]]/SUM(OO[12])</f>
        <v>0</v>
      </c>
      <c r="O560" s="10">
        <f>3/24*OO[[#This Row],[71 (27JUN1985 18:00:00)-Water Temperature (C)]]*OO[[#This Row],[13]]/SUM(OO[13])</f>
        <v>0</v>
      </c>
      <c r="P560" s="10">
        <f>3/24*OO[[#This Row],[72 (27JUN1985 21:00:00)-Water Temperature (C)]]*OO[[#This Row],[14]]/SUM(OO[14])</f>
        <v>0</v>
      </c>
      <c r="Q560" s="10">
        <f>3/24*OO[[#This Row],[73 (28JUN1985 00:00:00)-Water Temperature (C)]]*OO[[#This Row],[15]]/SUM(OO[15])</f>
        <v>0</v>
      </c>
      <c r="R560" s="10">
        <f>3/24*OO[[#This Row],[74 (28JUN1985 03:00:00)-Water Temperature (C)]]*OO[[#This Row],[16]]/SUM(OO[16])</f>
        <v>0</v>
      </c>
      <c r="S560" s="10">
        <f>3/24*OO[[#This Row],[75 (28JUN1985 06:00:00)-Water Temperature (C)]]*OO[[#This Row],[17]]/SUM(OO[17])</f>
        <v>0</v>
      </c>
      <c r="T560" s="10">
        <f>3/24*OO[[#This Row],[76 (28JUN1985 09:00:00)-Water Temperature (C)]]*OO[[#This Row],[18]]/SUM(OO[18])</f>
        <v>0</v>
      </c>
      <c r="U560" s="10">
        <f>3/24*OO[[#This Row],[77 (28JUN1985 12:00:00)-Water Temperature (C)]]*OO[[#This Row],[19]]/SUM(OO[19])</f>
        <v>0</v>
      </c>
      <c r="V560" s="10">
        <f>3/24000000*OO[[#This Row],[78 (28JUN1985 15:00:00)-Water Temperature (C)]]*OO[[#This Row],[20]]</f>
        <v>0</v>
      </c>
      <c r="W560" s="10">
        <f>3/24000000*OO[[#This Row],[79 (28JUN1985 18:00:00)-Water Temperature (C)]]*OO[[#This Row],[21]]</f>
        <v>0</v>
      </c>
      <c r="X560" s="10">
        <f>3/24000000*OO[[#This Row],[80 (28JUN1985 21:00:00)-Water Temperature (C)]]*OO[[#This Row],[22]]</f>
        <v>0</v>
      </c>
      <c r="Y560" s="10">
        <f>3/24000000*OO[[#This Row],[81 (29JUN1985 00:00:00)-Water Temperature (C)]]*OO[[#This Row],[23]]</f>
        <v>0</v>
      </c>
      <c r="Z560" s="10">
        <f>3/24000000*OO[[#This Row],[82 (29JUN1985 03:00:00)-Water Temperature (C)]]*OO[[#This Row],[24]]</f>
        <v>0</v>
      </c>
      <c r="AA560" s="10">
        <f>3/24000000*OO[[#This Row],[83 (29JUN1985 06:00:00)-Water Temperature (C)]]*OO[[#This Row],[25]]</f>
        <v>0</v>
      </c>
      <c r="AB560" s="10">
        <f>3/24000000*OO[[#This Row],[84 (29JUN1985 09:00:00)-Water Temperature (C)]]*OO[[#This Row],[26]]</f>
        <v>0</v>
      </c>
      <c r="AC560" s="10">
        <f>3/24000000*OO[[#This Row],[85 (29JUN1985 12:00:00)-Water Temperature (C)]]*OO[[#This Row],[27]]</f>
        <v>0</v>
      </c>
      <c r="AD560" s="10">
        <f>3/24000000*OO[[#This Row],[86 (29JUN1985 15:00:00)-Water Temperature (C)]]*OO[[#This Row],[28]]</f>
        <v>0</v>
      </c>
      <c r="AE560" s="10">
        <f>3/24000000*OO[[#This Row],[88 (29JUN1985 21:00:00)-Water Temperature (C)]]*OO[[#This Row],[30]]</f>
        <v>0</v>
      </c>
      <c r="AF560" s="10">
        <f>3/24000000*OO[[#This Row],[88 (29JUN1985 21:00:00)-Water Temperature (C)]]*OO[[#This Row],[30]]</f>
        <v>0</v>
      </c>
      <c r="AG560" s="10">
        <f>3/24000000*OO[[#This Row],[89 (30JUN1985 00:00:00)-Water Temperature (C)]]*OO[[#This Row],[31]]</f>
        <v>0</v>
      </c>
      <c r="AH560" s="10">
        <f>3/24000000*OO[[#This Row],[90 (30JUN1985 03:00:00)-Water Temperature (C)]]*OO[[#This Row],[32]]</f>
        <v>0</v>
      </c>
      <c r="AI560" s="10">
        <f>3/24000000*OO[[#This Row],[91 (30JUN1985 06:00:00)-Water Temperature (C)]]*OO[[#This Row],[33]]</f>
        <v>0</v>
      </c>
      <c r="AJ560" s="10">
        <f>3/24000000*OO[[#This Row],[92 (30JUN1985 09:00:00)-Water Temperature (C)]]*OO[[#This Row],[34]]</f>
        <v>0</v>
      </c>
      <c r="AK560" s="10">
        <f>3/24000000*OO[[#This Row],[93 (30JUN1985 12:00:00)-Water Temperature (C)]]*OO[[#This Row],[35]]</f>
        <v>0</v>
      </c>
      <c r="AL560" s="10">
        <f>3/24000000*OO[[#This Row],[94 (30JUN1985 15:00:00)-Water Temperature (C)]]*OO[[#This Row],[36]]</f>
        <v>0</v>
      </c>
      <c r="AM560" s="10">
        <f>3/24000000*OO[[#This Row],[95 (30JUN1985 18:00:00)-Water Temperature (C)]]*OO[[#This Row],[37]]</f>
        <v>0</v>
      </c>
      <c r="AN560" s="10">
        <f>3/24000000*OO[[#This Row],[96 (30JUN1985 21:00:00)-Water Temperature (C)]]*OO[[#This Row],[38]]</f>
        <v>0</v>
      </c>
      <c r="AO560" s="10">
        <f>3/24000000*OO[[#This Row],[97 (01JUL1985 00:00:00)-Water Temperature (C)]]*OO[[#This Row],[39]]</f>
        <v>0</v>
      </c>
      <c r="AP560" s="10">
        <f>3/24000000*OO[[#This Row],[98 (01JUL1985 03:00:00)-Water Temperature (C)]]*OO[[#This Row],[40]]</f>
        <v>0</v>
      </c>
      <c r="AQ560" s="10">
        <f>3/24000000*OO[[#This Row],[99 (01JUL1985 06:00:00)-Water Temperature (C)]]*OO[[#This Row],[41]]</f>
        <v>0</v>
      </c>
      <c r="AR560" s="10">
        <f>3/24000000*OO[[#This Row],[100 (01JUL1985 09:00:00)-Water Temperature (C)]]*OO[[#This Row],[42]]</f>
        <v>0</v>
      </c>
      <c r="AS560" s="10">
        <f>3/24000000*OO[[#This Row],[101 (01JUL1985 12:00:00)-Water Temperature (C)]]*OO[[#This Row],[43]]</f>
        <v>0</v>
      </c>
      <c r="AT560" s="10">
        <f>3/24000000*OO[[#This Row],[102 (01JUL1985 15:00:00)-Water Temperature (C)]]*OO[[#This Row],[44]]</f>
        <v>0</v>
      </c>
      <c r="AU560" s="10">
        <f>3/24000000*OO[[#This Row],[103 (01JUL1985 18:00:00)-Water Temperature (C)]]*OO[[#This Row],[45]]</f>
        <v>0</v>
      </c>
      <c r="AV560" s="10">
        <f>3/24000000*OO[[#This Row],[104 (01JUL1985 21:00:00)-Water Temperature (C)]]*OO[[#This Row],[46]]</f>
        <v>0</v>
      </c>
      <c r="AW560" s="10">
        <f>3/24000000*OO[[#This Row],[105 (02JUL1985 00:00:00)-Water Temperature (C)]]*OO[[#This Row],[47]]</f>
        <v>0</v>
      </c>
      <c r="AX560" s="10">
        <f>3/24000000*OO[[#This Row],[106 (02JUL1985 03:00:00)-Water Temperature (C)]]*OO[[#This Row],[48]]</f>
        <v>0</v>
      </c>
      <c r="AY560" s="10">
        <f>3/24000000*OO[[#This Row],[107 (02JUL1985 06:00:00)-Water Temperature (C)]]*OO[[#This Row],[49]]</f>
        <v>0</v>
      </c>
      <c r="AZ560" s="10">
        <f>3/24000000*OO[[#This Row],[108 (02JUL1985 09:00:00)-Water Temperature (C)]]*OO[[#This Row],[50]]</f>
        <v>0</v>
      </c>
      <c r="BA560" s="10">
        <f>3/24000000*OO[[#This Row],[109 (02JUL1985 12:00:00)-Water Temperature (C)]]*OO[[#This Row],[51]]</f>
        <v>0</v>
      </c>
      <c r="BB560" s="10">
        <f>3/24000000*OO[[#This Row],[110 (02JUL1985 15:00:00)-Water Temperature (C)]]*OO[[#This Row],[52]]</f>
        <v>0</v>
      </c>
      <c r="BC560" s="10">
        <f>3/24000000*OO[[#This Row],[111 (02JUL1985 18:00:00)-Water Temperature (C)]]*OO[[#This Row],[53]]</f>
        <v>0</v>
      </c>
      <c r="BD560" s="10">
        <f>3/24000000*OO[[#This Row],[112 (02JUL1985 21:00:00)-Water Temperature (C)]]*OO[[#This Row],[54]]</f>
        <v>0</v>
      </c>
      <c r="BE560" s="10">
        <f>3/24000000*OO[[#This Row],[113 (03JUL1985 00:00:00)-Water Temperature (C)]]*OO[[#This Row],[55]]</f>
        <v>0</v>
      </c>
      <c r="BF560" s="10">
        <f>3/24000000*OO[[#This Row],[114 (03JUL1985 03:00:00)-Water Temperature (C)]]*OO[[#This Row],[56]]</f>
        <v>0</v>
      </c>
      <c r="BG560" s="10">
        <f>3/24000000*OO[[#This Row],[115 (03JUL1985 06:00:00)-Water Temperature (C)]]*OO[[#This Row],[57]]</f>
        <v>0</v>
      </c>
      <c r="BH560" s="10">
        <f>3/24000000*OO[[#This Row],[116 (03JUL1985 09:00:00)-Water Temperature (C)]]*OO[[#This Row],[58]]</f>
        <v>0</v>
      </c>
      <c r="BI560" s="10">
        <f>3/24000000*OO[[#This Row],[117 (03JUL1985 12:00:00)-Water Temperature (C)]]*OO[[#This Row],[59]]</f>
        <v>0</v>
      </c>
      <c r="BJ560" s="10">
        <f>3/24000000*OO[[#This Row],[118 (03JUL1985 15:00:00)-Water Temperature (C)]]*OO[[#This Row],[60]]</f>
        <v>0</v>
      </c>
      <c r="BK560" s="10">
        <f>3/24000000*OO[[#This Row],[119 (03JUL1985 18:00:00)-Water Temperature (C)]]*OO[[#This Row],[61]]</f>
        <v>0</v>
      </c>
      <c r="BL560" s="10">
        <f>3/24000000*OO[[#This Row],[120 (03JUL1985 21:00:00)-Water Temperature (C)]]*OO[[#This Row],[62]]</f>
        <v>0</v>
      </c>
      <c r="BM560" s="10">
        <f>3/24000000*OO[[#This Row],[121 (04JUL1985 00:00:00)-Water Temperature (C)]]*OO[[#This Row],[63]]</f>
        <v>0</v>
      </c>
      <c r="BN560" s="10">
        <f>3/24000000*OO[[#This Row],[122 (04JUL1985 03:00:00)-Water Temperature (C)]]*OO[[#This Row],[64]]</f>
        <v>0</v>
      </c>
      <c r="BO560" s="10">
        <f>3/24000000*OO[[#This Row],[123 (04JUL1985 06:00:00)-Water Temperature (C)]]*OO[[#This Row],[65]]</f>
        <v>0</v>
      </c>
      <c r="BP560" s="10">
        <f>3/24000000*OO[[#This Row],[124 (04JUL1985 09:00:00)-Water Temperature (C)]]*OO[[#This Row],[66]]</f>
        <v>0</v>
      </c>
      <c r="BQ560" s="10">
        <f>3/24000000*OO[[#This Row],[125 (04JUL1985 12:00:00)-Water Temperature (C)]]*OO[[#This Row],[67]]</f>
        <v>0</v>
      </c>
      <c r="BR560" s="10">
        <f>3/24000000*OO[[#This Row],[126 (04JUL1985 15:00:00)-Water Temperature (C)]]*OO[[#This Row],[68]]</f>
        <v>0</v>
      </c>
      <c r="BS560" s="10">
        <f>3/24000000*OO[[#This Row],[127 (04JUL1985 18:00:00)-Water Temperature (C)]]*OO[[#This Row],[69]]</f>
        <v>0</v>
      </c>
      <c r="BT560" s="10">
        <f>3/24000000*OO[[#This Row],[128 (04JUL1985 21:00:00)-Water Temperature (C)]]*OO[[#This Row],[70]]</f>
        <v>0</v>
      </c>
      <c r="BU560" s="10">
        <f>3/24000000*OO[[#This Row],[129 (05JUL1985 00:00:00)-Water Temperature (C)]]*OO[[#This Row],[71]]</f>
        <v>0</v>
      </c>
      <c r="BV560" s="10">
        <f>3/24000000*OO[[#This Row],[130 (05JUL1985 03:00:00)-Water Temperature (C)]]*OO[[#This Row],[72]]</f>
        <v>0</v>
      </c>
      <c r="BW560" s="10">
        <f>3/24000000*OO[[#This Row],[131 (05JUL1985 06:00:00)-Water Temperature (C)]]*OO[[#This Row],[73]]</f>
        <v>0</v>
      </c>
      <c r="BX560" s="10">
        <f>3/24000000*OO[[#This Row],[132 (05JUL1985 09:00:00)-Water Temperature (C)]]*OO[[#This Row],[74]]</f>
        <v>0</v>
      </c>
      <c r="BY560" s="10">
        <f>3/24000000*OO[[#This Row],[133 (05JUL1985 12:00:00)-Water Temperature (C)]]*OO[[#This Row],[75]]</f>
        <v>0</v>
      </c>
      <c r="BZ560" s="10">
        <f>3/24000000*OO[[#This Row],[134 (05JUL1985 15:00:00)-Water Temperature (C)]]*OO[[#This Row],[76]]</f>
        <v>0</v>
      </c>
      <c r="CA560" s="10">
        <f>3/24000000*OO[[#This Row],[135 (05JUL1985 18:00:00)-Water Temperature (C)]]*OO[[#This Row],[77]]</f>
        <v>0</v>
      </c>
      <c r="CB560" s="10">
        <f>3/24000000*OO[[#This Row],[136 (05JUL1985 21:00:00)-Water Temperature (C)]]*OO[[#This Row],[78]]</f>
        <v>0</v>
      </c>
      <c r="CC560" s="10">
        <f>3/24000000*OO[[#This Row],[137 (06JUL1985 00:00:00)-Water Temperature (C)]]*OO[[#This Row],[79]]</f>
        <v>0</v>
      </c>
      <c r="CD560" s="10">
        <f>3/24000000*OO[[#This Row],[138 (06JUL1985 03:00:00)-Water Temperature (C)]]*OO[[#This Row],[80]]</f>
        <v>0</v>
      </c>
      <c r="CE560" s="10">
        <f>3/24000000*OO[[#This Row],[139 (06JUL1985 06:00:00)-Water Temperature (C)]]*OO[[#This Row],[81]]</f>
        <v>0</v>
      </c>
      <c r="CF560" s="10">
        <f>3/24000000*OO[[#This Row],[140 (06JUL1985 09:00:00)-Water Temperature (C)]]*OO[[#This Row],[82]]</f>
        <v>0</v>
      </c>
      <c r="CG560" s="10">
        <f>3/24000000*OO[[#This Row],[141 (06JUL1985 12:00:00)-Water Temperature (C)]]*OO[[#This Row],[83]]</f>
        <v>0</v>
      </c>
      <c r="CH560" s="10">
        <f>3/24000000*OO[[#This Row],[142 (06JUL1985 15:00:00)-Water Temperature (C)]]*OO[[#This Row],[84]]</f>
        <v>0</v>
      </c>
      <c r="CI560" s="10">
        <f>3/24000000*OO[[#This Row],[143 (06JUL1985 18:00:00)-Water Temperature (C)]]*OO[[#This Row],[85]]</f>
        <v>0</v>
      </c>
      <c r="CJ560" s="10">
        <f>3/24000000*OO[[#This Row],[144 (06JUL1985 21:00:00)-Water Temperature (C)]]*OO[[#This Row],[86]]</f>
        <v>0</v>
      </c>
      <c r="CK560" s="10">
        <f>3/24000000*OO[[#This Row],[145 (07JUL1985 00:00:00)-Water Temperature (C)]]*OO[[#This Row],[87]]</f>
        <v>0</v>
      </c>
      <c r="CL560" s="10">
        <f>3/24000000*OO[[#This Row],[146 (07JUL1985 03:00:00)-Water Temperature (C)]]*OO[[#This Row],[88]]</f>
        <v>0</v>
      </c>
      <c r="CM560" s="10">
        <f>3/24000000*OO[[#This Row],[147 (07JUL1985 06:00:00)-Water Temperature (C)]]*OO[[#This Row],[89]]</f>
        <v>0</v>
      </c>
      <c r="CN560" s="10">
        <f>3/24000000*OO[[#This Row],[148 (07JUL1985 09:00:00)-Water Temperature (C)]]*OO[[#This Row],[90]]</f>
        <v>0</v>
      </c>
      <c r="CO560" s="10">
        <f>3/24000000*OO[[#This Row],[149 (07JUL1985 12:00:00)-Water Temperature (C)]]*OO[[#This Row],[91]]</f>
        <v>1.1886464466596249E-24</v>
      </c>
      <c r="CP560" s="10">
        <f>3/24000000*OO[[#This Row],[150 (07JUL1985 15:00:00)-Water Temperature (C)]]*OO[[#This Row],[92]]</f>
        <v>3.3086656088100002E-22</v>
      </c>
      <c r="CQ560" s="10">
        <f>3/24000000*OO[[#This Row],[151 (07JUL1985 18:00:00)-Water Temperature (C)]]*OO[[#This Row],[93]]</f>
        <v>6.0450179340375001E-21</v>
      </c>
      <c r="CR560" s="10">
        <f>3/24000000*OO[[#This Row],[152 (07JUL1985 21:00:00)-Water Temperature (C)]]*OO[[#This Row],[94]]</f>
        <v>4.4296833040550002E-20</v>
      </c>
      <c r="CS560" s="10">
        <f>3/24000000*OO[[#This Row],[153 (08JUL1985 00:00:00)-Water Temperature (C)]]*OO[[#This Row],[95]]</f>
        <v>2.0440336729147499E-19</v>
      </c>
      <c r="CT560" s="10">
        <f>3/24000000*OO[[#This Row],[154 (08JUL1985 03:00:00)-Water Temperature (C)]]*OO[[#This Row],[96]]</f>
        <v>7.1304109961774983E-19</v>
      </c>
      <c r="CU560" s="10">
        <f>3/24000000*OO[[#This Row],[155 (08JUL1985 06:00:00)-Water Temperature (C)]]*OO[[#This Row],[97]]</f>
        <v>2.0602157889341249E-18</v>
      </c>
      <c r="CV560" s="10">
        <f>3/24000000*OO[[#This Row],[156 (08JUL1985 09:00:00)-Water Temperature (C)]]*OO[[#This Row],[98]]</f>
        <v>7.9912781521499986E-18</v>
      </c>
      <c r="CW560" s="10">
        <f>3/24000000*OO[[#This Row],[157 (08JUL1985 12:00:00)-Water Temperature (C)]]*OO[[#This Row],[99]]</f>
        <v>4.2824592399387494E-17</v>
      </c>
    </row>
    <row r="561" spans="1:102" x14ac:dyDescent="0.35">
      <c r="A561" t="s">
        <v>568</v>
      </c>
      <c r="B561">
        <v>10575.66</v>
      </c>
      <c r="C561" s="10">
        <f>3/24*OO[[#This Row],[59 (26JUN1985 06:00:00)-Water Temperature (C)]]*OO[[#This Row],[1]]/SUM(OO[1])</f>
        <v>0</v>
      </c>
      <c r="D561" s="10">
        <f>3/24*OO[[#This Row],[60 (26JUN1985 09:00:00)-Water Temperature (C)]]*OO[[#This Row],[2]]/SUM(OO[2])</f>
        <v>0</v>
      </c>
      <c r="E561" s="10">
        <f>3/24*OO[[#This Row],[61 (26JUN1985 12:00:00)-Water Temperature (C)]]*OO[[#This Row],[3]]/SUM(OO[3])</f>
        <v>0</v>
      </c>
      <c r="F561" s="10">
        <f>3/24*OO[[#This Row],[62 (26JUN1985 15:00:00)-Water Temperature (C)]]*OO[[#This Row],[4]]/SUM(OO[4])</f>
        <v>0</v>
      </c>
      <c r="G561" s="10">
        <f>3/24*OO[[#This Row],[63 (26JUN1985 18:00:00)-Water Temperature (C)]]*OO[[#This Row],[5]]/SUM(OO[5])</f>
        <v>0</v>
      </c>
      <c r="H561" s="10">
        <f>3/24*OO[[#This Row],[64 (26JUN1985 21:00:00)-Water Temperature (C)]]*OO[[#This Row],[6]]/SUM(OO[6])</f>
        <v>0</v>
      </c>
      <c r="I561" s="10">
        <f>3/24*OO[[#This Row],[65 (27JUN1985 00:00:00)-Water Temperature (C)]]*OO[[#This Row],[7]]/SUM(OO[7])</f>
        <v>0</v>
      </c>
      <c r="J561" s="10">
        <f>3/24*OO[[#This Row],[66 (27JUN1985 03:00:00)-Water Temperature (C)]]*OO[[#This Row],[8]]/SUM(OO[8])</f>
        <v>0</v>
      </c>
      <c r="K561" s="10">
        <f>3/24*OO[[#This Row],[67 (27JUN1985 06:00:00)-Water Temperature (C)]]*OO[[#This Row],[9]]/SUM(OO[9])</f>
        <v>0</v>
      </c>
      <c r="L561" s="10">
        <f>3/24*OO[[#This Row],[68 (27JUN1985 09:00:00)-Water Temperature (C)]]*OO[[#This Row],[10]]/SUM(OO[10])</f>
        <v>0</v>
      </c>
      <c r="M561" s="10">
        <f>3/24*OO[[#This Row],[69 (27JUN1985 12:00:00)-Water Temperature (C)]]*OO[[#This Row],[11]]/SUM(OO[11])</f>
        <v>0</v>
      </c>
      <c r="N561" s="10">
        <f>3/24*OO[[#This Row],[70 (27JUN1985 15:00:00)-Water Temperature (C)]]*OO[[#This Row],[12]]/SUM(OO[12])</f>
        <v>0</v>
      </c>
      <c r="O561" s="10">
        <f>3/24*OO[[#This Row],[71 (27JUN1985 18:00:00)-Water Temperature (C)]]*OO[[#This Row],[13]]/SUM(OO[13])</f>
        <v>0</v>
      </c>
      <c r="P561" s="10">
        <f>3/24*OO[[#This Row],[72 (27JUN1985 21:00:00)-Water Temperature (C)]]*OO[[#This Row],[14]]/SUM(OO[14])</f>
        <v>0</v>
      </c>
      <c r="Q561" s="10">
        <f>3/24*OO[[#This Row],[73 (28JUN1985 00:00:00)-Water Temperature (C)]]*OO[[#This Row],[15]]/SUM(OO[15])</f>
        <v>0</v>
      </c>
      <c r="R561" s="10">
        <f>3/24*OO[[#This Row],[74 (28JUN1985 03:00:00)-Water Temperature (C)]]*OO[[#This Row],[16]]/SUM(OO[16])</f>
        <v>0</v>
      </c>
      <c r="S561" s="10">
        <f>3/24*OO[[#This Row],[75 (28JUN1985 06:00:00)-Water Temperature (C)]]*OO[[#This Row],[17]]/SUM(OO[17])</f>
        <v>0</v>
      </c>
      <c r="T561" s="10">
        <f>3/24*OO[[#This Row],[76 (28JUN1985 09:00:00)-Water Temperature (C)]]*OO[[#This Row],[18]]/SUM(OO[18])</f>
        <v>0</v>
      </c>
      <c r="U561" s="10">
        <f>3/24*OO[[#This Row],[77 (28JUN1985 12:00:00)-Water Temperature (C)]]*OO[[#This Row],[19]]/SUM(OO[19])</f>
        <v>0</v>
      </c>
      <c r="V561" s="10">
        <f>3/24000000*OO[[#This Row],[78 (28JUN1985 15:00:00)-Water Temperature (C)]]*OO[[#This Row],[20]]</f>
        <v>0</v>
      </c>
      <c r="W561" s="10">
        <f>3/24000000*OO[[#This Row],[79 (28JUN1985 18:00:00)-Water Temperature (C)]]*OO[[#This Row],[21]]</f>
        <v>0</v>
      </c>
      <c r="X561" s="10">
        <f>3/24000000*OO[[#This Row],[80 (28JUN1985 21:00:00)-Water Temperature (C)]]*OO[[#This Row],[22]]</f>
        <v>0</v>
      </c>
      <c r="Y561" s="10">
        <f>3/24000000*OO[[#This Row],[81 (29JUN1985 00:00:00)-Water Temperature (C)]]*OO[[#This Row],[23]]</f>
        <v>0</v>
      </c>
      <c r="Z561" s="10">
        <f>3/24000000*OO[[#This Row],[82 (29JUN1985 03:00:00)-Water Temperature (C)]]*OO[[#This Row],[24]]</f>
        <v>0</v>
      </c>
      <c r="AA561" s="10">
        <f>3/24000000*OO[[#This Row],[83 (29JUN1985 06:00:00)-Water Temperature (C)]]*OO[[#This Row],[25]]</f>
        <v>0</v>
      </c>
      <c r="AB561" s="10">
        <f>3/24000000*OO[[#This Row],[84 (29JUN1985 09:00:00)-Water Temperature (C)]]*OO[[#This Row],[26]]</f>
        <v>0</v>
      </c>
      <c r="AC561" s="10">
        <f>3/24000000*OO[[#This Row],[85 (29JUN1985 12:00:00)-Water Temperature (C)]]*OO[[#This Row],[27]]</f>
        <v>0</v>
      </c>
      <c r="AD561" s="10">
        <f>3/24000000*OO[[#This Row],[86 (29JUN1985 15:00:00)-Water Temperature (C)]]*OO[[#This Row],[28]]</f>
        <v>0</v>
      </c>
      <c r="AE561" s="10">
        <f>3/24000000*OO[[#This Row],[88 (29JUN1985 21:00:00)-Water Temperature (C)]]*OO[[#This Row],[30]]</f>
        <v>0</v>
      </c>
      <c r="AF561" s="10">
        <f>3/24000000*OO[[#This Row],[88 (29JUN1985 21:00:00)-Water Temperature (C)]]*OO[[#This Row],[30]]</f>
        <v>0</v>
      </c>
      <c r="AG561" s="10">
        <f>3/24000000*OO[[#This Row],[89 (30JUN1985 00:00:00)-Water Temperature (C)]]*OO[[#This Row],[31]]</f>
        <v>0</v>
      </c>
      <c r="AH561" s="10">
        <f>3/24000000*OO[[#This Row],[90 (30JUN1985 03:00:00)-Water Temperature (C)]]*OO[[#This Row],[32]]</f>
        <v>0</v>
      </c>
      <c r="AI561" s="10">
        <f>3/24000000*OO[[#This Row],[91 (30JUN1985 06:00:00)-Water Temperature (C)]]*OO[[#This Row],[33]]</f>
        <v>0</v>
      </c>
      <c r="AJ561" s="10">
        <f>3/24000000*OO[[#This Row],[92 (30JUN1985 09:00:00)-Water Temperature (C)]]*OO[[#This Row],[34]]</f>
        <v>0</v>
      </c>
      <c r="AK561" s="10">
        <f>3/24000000*OO[[#This Row],[93 (30JUN1985 12:00:00)-Water Temperature (C)]]*OO[[#This Row],[35]]</f>
        <v>0</v>
      </c>
      <c r="AL561" s="10">
        <f>3/24000000*OO[[#This Row],[94 (30JUN1985 15:00:00)-Water Temperature (C)]]*OO[[#This Row],[36]]</f>
        <v>0</v>
      </c>
      <c r="AM561" s="10">
        <f>3/24000000*OO[[#This Row],[95 (30JUN1985 18:00:00)-Water Temperature (C)]]*OO[[#This Row],[37]]</f>
        <v>0</v>
      </c>
      <c r="AN561" s="10">
        <f>3/24000000*OO[[#This Row],[96 (30JUN1985 21:00:00)-Water Temperature (C)]]*OO[[#This Row],[38]]</f>
        <v>0</v>
      </c>
      <c r="AO561" s="10">
        <f>3/24000000*OO[[#This Row],[97 (01JUL1985 00:00:00)-Water Temperature (C)]]*OO[[#This Row],[39]]</f>
        <v>0</v>
      </c>
      <c r="AP561" s="10">
        <f>3/24000000*OO[[#This Row],[98 (01JUL1985 03:00:00)-Water Temperature (C)]]*OO[[#This Row],[40]]</f>
        <v>0</v>
      </c>
      <c r="AQ561" s="10">
        <f>3/24000000*OO[[#This Row],[99 (01JUL1985 06:00:00)-Water Temperature (C)]]*OO[[#This Row],[41]]</f>
        <v>0</v>
      </c>
      <c r="AR561" s="10">
        <f>3/24000000*OO[[#This Row],[100 (01JUL1985 09:00:00)-Water Temperature (C)]]*OO[[#This Row],[42]]</f>
        <v>0</v>
      </c>
      <c r="AS561" s="10">
        <f>3/24000000*OO[[#This Row],[101 (01JUL1985 12:00:00)-Water Temperature (C)]]*OO[[#This Row],[43]]</f>
        <v>0</v>
      </c>
      <c r="AT561" s="10">
        <f>3/24000000*OO[[#This Row],[102 (01JUL1985 15:00:00)-Water Temperature (C)]]*OO[[#This Row],[44]]</f>
        <v>0</v>
      </c>
      <c r="AU561" s="10">
        <f>3/24000000*OO[[#This Row],[103 (01JUL1985 18:00:00)-Water Temperature (C)]]*OO[[#This Row],[45]]</f>
        <v>0</v>
      </c>
      <c r="AV561" s="10">
        <f>3/24000000*OO[[#This Row],[104 (01JUL1985 21:00:00)-Water Temperature (C)]]*OO[[#This Row],[46]]</f>
        <v>0</v>
      </c>
      <c r="AW561" s="10">
        <f>3/24000000*OO[[#This Row],[105 (02JUL1985 00:00:00)-Water Temperature (C)]]*OO[[#This Row],[47]]</f>
        <v>0</v>
      </c>
      <c r="AX561" s="10">
        <f>3/24000000*OO[[#This Row],[106 (02JUL1985 03:00:00)-Water Temperature (C)]]*OO[[#This Row],[48]]</f>
        <v>0</v>
      </c>
      <c r="AY561" s="10">
        <f>3/24000000*OO[[#This Row],[107 (02JUL1985 06:00:00)-Water Temperature (C)]]*OO[[#This Row],[49]]</f>
        <v>0</v>
      </c>
      <c r="AZ561" s="10">
        <f>3/24000000*OO[[#This Row],[108 (02JUL1985 09:00:00)-Water Temperature (C)]]*OO[[#This Row],[50]]</f>
        <v>0</v>
      </c>
      <c r="BA561" s="10">
        <f>3/24000000*OO[[#This Row],[109 (02JUL1985 12:00:00)-Water Temperature (C)]]*OO[[#This Row],[51]]</f>
        <v>0</v>
      </c>
      <c r="BB561" s="10">
        <f>3/24000000*OO[[#This Row],[110 (02JUL1985 15:00:00)-Water Temperature (C)]]*OO[[#This Row],[52]]</f>
        <v>0</v>
      </c>
      <c r="BC561" s="10">
        <f>3/24000000*OO[[#This Row],[111 (02JUL1985 18:00:00)-Water Temperature (C)]]*OO[[#This Row],[53]]</f>
        <v>0</v>
      </c>
      <c r="BD561" s="10">
        <f>3/24000000*OO[[#This Row],[112 (02JUL1985 21:00:00)-Water Temperature (C)]]*OO[[#This Row],[54]]</f>
        <v>0</v>
      </c>
      <c r="BE561" s="10">
        <f>3/24000000*OO[[#This Row],[113 (03JUL1985 00:00:00)-Water Temperature (C)]]*OO[[#This Row],[55]]</f>
        <v>0</v>
      </c>
      <c r="BF561" s="10">
        <f>3/24000000*OO[[#This Row],[114 (03JUL1985 03:00:00)-Water Temperature (C)]]*OO[[#This Row],[56]]</f>
        <v>0</v>
      </c>
      <c r="BG561" s="10">
        <f>3/24000000*OO[[#This Row],[115 (03JUL1985 06:00:00)-Water Temperature (C)]]*OO[[#This Row],[57]]</f>
        <v>0</v>
      </c>
      <c r="BH561" s="10">
        <f>3/24000000*OO[[#This Row],[116 (03JUL1985 09:00:00)-Water Temperature (C)]]*OO[[#This Row],[58]]</f>
        <v>0</v>
      </c>
      <c r="BI561" s="10">
        <f>3/24000000*OO[[#This Row],[117 (03JUL1985 12:00:00)-Water Temperature (C)]]*OO[[#This Row],[59]]</f>
        <v>0</v>
      </c>
      <c r="BJ561" s="10">
        <f>3/24000000*OO[[#This Row],[118 (03JUL1985 15:00:00)-Water Temperature (C)]]*OO[[#This Row],[60]]</f>
        <v>0</v>
      </c>
      <c r="BK561" s="10">
        <f>3/24000000*OO[[#This Row],[119 (03JUL1985 18:00:00)-Water Temperature (C)]]*OO[[#This Row],[61]]</f>
        <v>0</v>
      </c>
      <c r="BL561" s="10">
        <f>3/24000000*OO[[#This Row],[120 (03JUL1985 21:00:00)-Water Temperature (C)]]*OO[[#This Row],[62]]</f>
        <v>0</v>
      </c>
      <c r="BM561" s="10">
        <f>3/24000000*OO[[#This Row],[121 (04JUL1985 00:00:00)-Water Temperature (C)]]*OO[[#This Row],[63]]</f>
        <v>0</v>
      </c>
      <c r="BN561" s="10">
        <f>3/24000000*OO[[#This Row],[122 (04JUL1985 03:00:00)-Water Temperature (C)]]*OO[[#This Row],[64]]</f>
        <v>0</v>
      </c>
      <c r="BO561" s="10">
        <f>3/24000000*OO[[#This Row],[123 (04JUL1985 06:00:00)-Water Temperature (C)]]*OO[[#This Row],[65]]</f>
        <v>0</v>
      </c>
      <c r="BP561" s="10">
        <f>3/24000000*OO[[#This Row],[124 (04JUL1985 09:00:00)-Water Temperature (C)]]*OO[[#This Row],[66]]</f>
        <v>0</v>
      </c>
      <c r="BQ561" s="10">
        <f>3/24000000*OO[[#This Row],[125 (04JUL1985 12:00:00)-Water Temperature (C)]]*OO[[#This Row],[67]]</f>
        <v>0</v>
      </c>
      <c r="BR561" s="10">
        <f>3/24000000*OO[[#This Row],[126 (04JUL1985 15:00:00)-Water Temperature (C)]]*OO[[#This Row],[68]]</f>
        <v>0</v>
      </c>
      <c r="BS561" s="10">
        <f>3/24000000*OO[[#This Row],[127 (04JUL1985 18:00:00)-Water Temperature (C)]]*OO[[#This Row],[69]]</f>
        <v>0</v>
      </c>
      <c r="BT561" s="10">
        <f>3/24000000*OO[[#This Row],[128 (04JUL1985 21:00:00)-Water Temperature (C)]]*OO[[#This Row],[70]]</f>
        <v>0</v>
      </c>
      <c r="BU561" s="10">
        <f>3/24000000*OO[[#This Row],[129 (05JUL1985 00:00:00)-Water Temperature (C)]]*OO[[#This Row],[71]]</f>
        <v>0</v>
      </c>
      <c r="BV561" s="10">
        <f>3/24000000*OO[[#This Row],[130 (05JUL1985 03:00:00)-Water Temperature (C)]]*OO[[#This Row],[72]]</f>
        <v>0</v>
      </c>
      <c r="BW561" s="10">
        <f>3/24000000*OO[[#This Row],[131 (05JUL1985 06:00:00)-Water Temperature (C)]]*OO[[#This Row],[73]]</f>
        <v>0</v>
      </c>
      <c r="BX561" s="10">
        <f>3/24000000*OO[[#This Row],[132 (05JUL1985 09:00:00)-Water Temperature (C)]]*OO[[#This Row],[74]]</f>
        <v>0</v>
      </c>
      <c r="BY561" s="10">
        <f>3/24000000*OO[[#This Row],[133 (05JUL1985 12:00:00)-Water Temperature (C)]]*OO[[#This Row],[75]]</f>
        <v>0</v>
      </c>
      <c r="BZ561" s="10">
        <f>3/24000000*OO[[#This Row],[134 (05JUL1985 15:00:00)-Water Temperature (C)]]*OO[[#This Row],[76]]</f>
        <v>0</v>
      </c>
      <c r="CA561" s="10">
        <f>3/24000000*OO[[#This Row],[135 (05JUL1985 18:00:00)-Water Temperature (C)]]*OO[[#This Row],[77]]</f>
        <v>0</v>
      </c>
      <c r="CB561" s="10">
        <f>3/24000000*OO[[#This Row],[136 (05JUL1985 21:00:00)-Water Temperature (C)]]*OO[[#This Row],[78]]</f>
        <v>0</v>
      </c>
      <c r="CC561" s="10">
        <f>3/24000000*OO[[#This Row],[137 (06JUL1985 00:00:00)-Water Temperature (C)]]*OO[[#This Row],[79]]</f>
        <v>0</v>
      </c>
      <c r="CD561" s="10">
        <f>3/24000000*OO[[#This Row],[138 (06JUL1985 03:00:00)-Water Temperature (C)]]*OO[[#This Row],[80]]</f>
        <v>0</v>
      </c>
      <c r="CE561" s="10">
        <f>3/24000000*OO[[#This Row],[139 (06JUL1985 06:00:00)-Water Temperature (C)]]*OO[[#This Row],[81]]</f>
        <v>0</v>
      </c>
      <c r="CF561" s="10">
        <f>3/24000000*OO[[#This Row],[140 (06JUL1985 09:00:00)-Water Temperature (C)]]*OO[[#This Row],[82]]</f>
        <v>0</v>
      </c>
      <c r="CG561" s="10">
        <f>3/24000000*OO[[#This Row],[141 (06JUL1985 12:00:00)-Water Temperature (C)]]*OO[[#This Row],[83]]</f>
        <v>0</v>
      </c>
      <c r="CH561" s="10">
        <f>3/24000000*OO[[#This Row],[142 (06JUL1985 15:00:00)-Water Temperature (C)]]*OO[[#This Row],[84]]</f>
        <v>0</v>
      </c>
      <c r="CI561" s="10">
        <f>3/24000000*OO[[#This Row],[143 (06JUL1985 18:00:00)-Water Temperature (C)]]*OO[[#This Row],[85]]</f>
        <v>0</v>
      </c>
      <c r="CJ561" s="10">
        <f>3/24000000*OO[[#This Row],[144 (06JUL1985 21:00:00)-Water Temperature (C)]]*OO[[#This Row],[86]]</f>
        <v>0</v>
      </c>
      <c r="CK561" s="10">
        <f>3/24000000*OO[[#This Row],[145 (07JUL1985 00:00:00)-Water Temperature (C)]]*OO[[#This Row],[87]]</f>
        <v>0</v>
      </c>
      <c r="CL561" s="10">
        <f>3/24000000*OO[[#This Row],[146 (07JUL1985 03:00:00)-Water Temperature (C)]]*OO[[#This Row],[88]]</f>
        <v>0</v>
      </c>
      <c r="CM561" s="10">
        <f>3/24000000*OO[[#This Row],[147 (07JUL1985 06:00:00)-Water Temperature (C)]]*OO[[#This Row],[89]]</f>
        <v>0</v>
      </c>
      <c r="CN561" s="10">
        <f>3/24000000*OO[[#This Row],[148 (07JUL1985 09:00:00)-Water Temperature (C)]]*OO[[#This Row],[90]]</f>
        <v>0</v>
      </c>
      <c r="CO561" s="10">
        <f>3/24000000*OO[[#This Row],[149 (07JUL1985 12:00:00)-Water Temperature (C)]]*OO[[#This Row],[91]]</f>
        <v>-4.9218595644299999E-30</v>
      </c>
      <c r="CP561" s="10">
        <f>3/24000000*OO[[#This Row],[150 (07JUL1985 15:00:00)-Water Temperature (C)]]*OO[[#This Row],[92]]</f>
        <v>-1.4320797227100001E-27</v>
      </c>
      <c r="CQ561" s="10">
        <f>3/24000000*OO[[#This Row],[151 (07JUL1985 18:00:00)-Water Temperature (C)]]*OO[[#This Row],[93]]</f>
        <v>4.8683719011024996E-25</v>
      </c>
      <c r="CR561" s="10">
        <f>3/24000000*OO[[#This Row],[152 (07JUL1985 21:00:00)-Water Temperature (C)]]*OO[[#This Row],[94]]</f>
        <v>1.4597768470524999E-22</v>
      </c>
      <c r="CS561" s="10">
        <f>3/24000000*OO[[#This Row],[153 (08JUL1985 00:00:00)-Water Temperature (C)]]*OO[[#This Row],[95]]</f>
        <v>1.509833187806125E-21</v>
      </c>
      <c r="CT561" s="10">
        <f>3/24000000*OO[[#This Row],[154 (08JUL1985 03:00:00)-Water Temperature (C)]]*OO[[#This Row],[96]]</f>
        <v>8.0962723383187497E-21</v>
      </c>
      <c r="CU561" s="10">
        <f>3/24000000*OO[[#This Row],[155 (08JUL1985 06:00:00)-Water Temperature (C)]]*OO[[#This Row],[97]]</f>
        <v>3.1122381275000002E-20</v>
      </c>
      <c r="CV561" s="10">
        <f>3/24000000*OO[[#This Row],[156 (08JUL1985 09:00:00)-Water Temperature (C)]]*OO[[#This Row],[98]]</f>
        <v>1.1717850000635E-19</v>
      </c>
      <c r="CW561" s="10">
        <f>3/24000000*OO[[#This Row],[157 (08JUL1985 12:00:00)-Water Temperature (C)]]*OO[[#This Row],[99]]</f>
        <v>6.8201887633874986E-19</v>
      </c>
    </row>
    <row r="562" spans="1:102" x14ac:dyDescent="0.35">
      <c r="A562" t="s">
        <v>569</v>
      </c>
      <c r="B562">
        <v>6870.28</v>
      </c>
      <c r="C562" s="10">
        <f>3/24*OO[[#This Row],[59 (26JUN1985 06:00:00)-Water Temperature (C)]]*OO[[#This Row],[1]]/SUM(OO[1])</f>
        <v>0</v>
      </c>
      <c r="D562" s="10">
        <f>3/24*OO[[#This Row],[60 (26JUN1985 09:00:00)-Water Temperature (C)]]*OO[[#This Row],[2]]/SUM(OO[2])</f>
        <v>0</v>
      </c>
      <c r="E562" s="10">
        <f>3/24*OO[[#This Row],[61 (26JUN1985 12:00:00)-Water Temperature (C)]]*OO[[#This Row],[3]]/SUM(OO[3])</f>
        <v>0</v>
      </c>
      <c r="F562" s="10">
        <f>3/24*OO[[#This Row],[62 (26JUN1985 15:00:00)-Water Temperature (C)]]*OO[[#This Row],[4]]/SUM(OO[4])</f>
        <v>0</v>
      </c>
      <c r="G562" s="10">
        <f>3/24*OO[[#This Row],[63 (26JUN1985 18:00:00)-Water Temperature (C)]]*OO[[#This Row],[5]]/SUM(OO[5])</f>
        <v>0</v>
      </c>
      <c r="H562" s="10">
        <f>3/24*OO[[#This Row],[64 (26JUN1985 21:00:00)-Water Temperature (C)]]*OO[[#This Row],[6]]/SUM(OO[6])</f>
        <v>0</v>
      </c>
      <c r="I562" s="10">
        <f>3/24*OO[[#This Row],[65 (27JUN1985 00:00:00)-Water Temperature (C)]]*OO[[#This Row],[7]]/SUM(OO[7])</f>
        <v>0</v>
      </c>
      <c r="J562" s="10">
        <f>3/24*OO[[#This Row],[66 (27JUN1985 03:00:00)-Water Temperature (C)]]*OO[[#This Row],[8]]/SUM(OO[8])</f>
        <v>0</v>
      </c>
      <c r="K562" s="10">
        <f>3/24*OO[[#This Row],[67 (27JUN1985 06:00:00)-Water Temperature (C)]]*OO[[#This Row],[9]]/SUM(OO[9])</f>
        <v>0</v>
      </c>
      <c r="L562" s="10">
        <f>3/24*OO[[#This Row],[68 (27JUN1985 09:00:00)-Water Temperature (C)]]*OO[[#This Row],[10]]/SUM(OO[10])</f>
        <v>0</v>
      </c>
      <c r="M562" s="10">
        <f>3/24*OO[[#This Row],[69 (27JUN1985 12:00:00)-Water Temperature (C)]]*OO[[#This Row],[11]]/SUM(OO[11])</f>
        <v>0</v>
      </c>
      <c r="N562" s="10">
        <f>3/24*OO[[#This Row],[70 (27JUN1985 15:00:00)-Water Temperature (C)]]*OO[[#This Row],[12]]/SUM(OO[12])</f>
        <v>0</v>
      </c>
      <c r="O562" s="10">
        <f>3/24*OO[[#This Row],[71 (27JUN1985 18:00:00)-Water Temperature (C)]]*OO[[#This Row],[13]]/SUM(OO[13])</f>
        <v>0</v>
      </c>
      <c r="P562" s="10">
        <f>3/24*OO[[#This Row],[72 (27JUN1985 21:00:00)-Water Temperature (C)]]*OO[[#This Row],[14]]/SUM(OO[14])</f>
        <v>0</v>
      </c>
      <c r="Q562" s="10">
        <f>3/24*OO[[#This Row],[73 (28JUN1985 00:00:00)-Water Temperature (C)]]*OO[[#This Row],[15]]/SUM(OO[15])</f>
        <v>0</v>
      </c>
      <c r="R562" s="10">
        <f>3/24*OO[[#This Row],[74 (28JUN1985 03:00:00)-Water Temperature (C)]]*OO[[#This Row],[16]]/SUM(OO[16])</f>
        <v>0</v>
      </c>
      <c r="S562" s="10">
        <f>3/24*OO[[#This Row],[75 (28JUN1985 06:00:00)-Water Temperature (C)]]*OO[[#This Row],[17]]/SUM(OO[17])</f>
        <v>0</v>
      </c>
      <c r="T562" s="10">
        <f>3/24*OO[[#This Row],[76 (28JUN1985 09:00:00)-Water Temperature (C)]]*OO[[#This Row],[18]]/SUM(OO[18])</f>
        <v>0</v>
      </c>
      <c r="U562" s="10">
        <f>3/24*OO[[#This Row],[77 (28JUN1985 12:00:00)-Water Temperature (C)]]*OO[[#This Row],[19]]/SUM(OO[19])</f>
        <v>0</v>
      </c>
      <c r="V562" s="10">
        <f>3/24000000*OO[[#This Row],[78 (28JUN1985 15:00:00)-Water Temperature (C)]]*OO[[#This Row],[20]]</f>
        <v>0</v>
      </c>
      <c r="W562" s="10">
        <f>3/24000000*OO[[#This Row],[79 (28JUN1985 18:00:00)-Water Temperature (C)]]*OO[[#This Row],[21]]</f>
        <v>0</v>
      </c>
      <c r="X562" s="10">
        <f>3/24000000*OO[[#This Row],[80 (28JUN1985 21:00:00)-Water Temperature (C)]]*OO[[#This Row],[22]]</f>
        <v>0</v>
      </c>
      <c r="Y562" s="10">
        <f>3/24000000*OO[[#This Row],[81 (29JUN1985 00:00:00)-Water Temperature (C)]]*OO[[#This Row],[23]]</f>
        <v>0</v>
      </c>
      <c r="Z562" s="10">
        <f>3/24000000*OO[[#This Row],[82 (29JUN1985 03:00:00)-Water Temperature (C)]]*OO[[#This Row],[24]]</f>
        <v>0</v>
      </c>
      <c r="AA562" s="10">
        <f>3/24000000*OO[[#This Row],[83 (29JUN1985 06:00:00)-Water Temperature (C)]]*OO[[#This Row],[25]]</f>
        <v>0</v>
      </c>
      <c r="AB562" s="10">
        <f>3/24000000*OO[[#This Row],[84 (29JUN1985 09:00:00)-Water Temperature (C)]]*OO[[#This Row],[26]]</f>
        <v>0</v>
      </c>
      <c r="AC562" s="10">
        <f>3/24000000*OO[[#This Row],[85 (29JUN1985 12:00:00)-Water Temperature (C)]]*OO[[#This Row],[27]]</f>
        <v>0</v>
      </c>
      <c r="AD562" s="10">
        <f>3/24000000*OO[[#This Row],[86 (29JUN1985 15:00:00)-Water Temperature (C)]]*OO[[#This Row],[28]]</f>
        <v>0</v>
      </c>
      <c r="AE562" s="10">
        <f>3/24000000*OO[[#This Row],[88 (29JUN1985 21:00:00)-Water Temperature (C)]]*OO[[#This Row],[30]]</f>
        <v>0</v>
      </c>
      <c r="AF562" s="10">
        <f>3/24000000*OO[[#This Row],[88 (29JUN1985 21:00:00)-Water Temperature (C)]]*OO[[#This Row],[30]]</f>
        <v>0</v>
      </c>
      <c r="AG562" s="10">
        <f>3/24000000*OO[[#This Row],[89 (30JUN1985 00:00:00)-Water Temperature (C)]]*OO[[#This Row],[31]]</f>
        <v>0</v>
      </c>
      <c r="AH562" s="10">
        <f>3/24000000*OO[[#This Row],[90 (30JUN1985 03:00:00)-Water Temperature (C)]]*OO[[#This Row],[32]]</f>
        <v>0</v>
      </c>
      <c r="AI562" s="10">
        <f>3/24000000*OO[[#This Row],[91 (30JUN1985 06:00:00)-Water Temperature (C)]]*OO[[#This Row],[33]]</f>
        <v>0</v>
      </c>
      <c r="AJ562" s="10">
        <f>3/24000000*OO[[#This Row],[92 (30JUN1985 09:00:00)-Water Temperature (C)]]*OO[[#This Row],[34]]</f>
        <v>0</v>
      </c>
      <c r="AK562" s="10">
        <f>3/24000000*OO[[#This Row],[93 (30JUN1985 12:00:00)-Water Temperature (C)]]*OO[[#This Row],[35]]</f>
        <v>0</v>
      </c>
      <c r="AL562" s="10">
        <f>3/24000000*OO[[#This Row],[94 (30JUN1985 15:00:00)-Water Temperature (C)]]*OO[[#This Row],[36]]</f>
        <v>0</v>
      </c>
      <c r="AM562" s="10">
        <f>3/24000000*OO[[#This Row],[95 (30JUN1985 18:00:00)-Water Temperature (C)]]*OO[[#This Row],[37]]</f>
        <v>0</v>
      </c>
      <c r="AN562" s="10">
        <f>3/24000000*OO[[#This Row],[96 (30JUN1985 21:00:00)-Water Temperature (C)]]*OO[[#This Row],[38]]</f>
        <v>0</v>
      </c>
      <c r="AO562" s="10">
        <f>3/24000000*OO[[#This Row],[97 (01JUL1985 00:00:00)-Water Temperature (C)]]*OO[[#This Row],[39]]</f>
        <v>0</v>
      </c>
      <c r="AP562" s="10">
        <f>3/24000000*OO[[#This Row],[98 (01JUL1985 03:00:00)-Water Temperature (C)]]*OO[[#This Row],[40]]</f>
        <v>0</v>
      </c>
      <c r="AQ562" s="10">
        <f>3/24000000*OO[[#This Row],[99 (01JUL1985 06:00:00)-Water Temperature (C)]]*OO[[#This Row],[41]]</f>
        <v>0</v>
      </c>
      <c r="AR562" s="10">
        <f>3/24000000*OO[[#This Row],[100 (01JUL1985 09:00:00)-Water Temperature (C)]]*OO[[#This Row],[42]]</f>
        <v>0</v>
      </c>
      <c r="AS562" s="10">
        <f>3/24000000*OO[[#This Row],[101 (01JUL1985 12:00:00)-Water Temperature (C)]]*OO[[#This Row],[43]]</f>
        <v>0</v>
      </c>
      <c r="AT562" s="10">
        <f>3/24000000*OO[[#This Row],[102 (01JUL1985 15:00:00)-Water Temperature (C)]]*OO[[#This Row],[44]]</f>
        <v>0</v>
      </c>
      <c r="AU562" s="10">
        <f>3/24000000*OO[[#This Row],[103 (01JUL1985 18:00:00)-Water Temperature (C)]]*OO[[#This Row],[45]]</f>
        <v>0</v>
      </c>
      <c r="AV562" s="10">
        <f>3/24000000*OO[[#This Row],[104 (01JUL1985 21:00:00)-Water Temperature (C)]]*OO[[#This Row],[46]]</f>
        <v>0</v>
      </c>
      <c r="AW562" s="10">
        <f>3/24000000*OO[[#This Row],[105 (02JUL1985 00:00:00)-Water Temperature (C)]]*OO[[#This Row],[47]]</f>
        <v>0</v>
      </c>
      <c r="AX562" s="10">
        <f>3/24000000*OO[[#This Row],[106 (02JUL1985 03:00:00)-Water Temperature (C)]]*OO[[#This Row],[48]]</f>
        <v>0</v>
      </c>
      <c r="AY562" s="10">
        <f>3/24000000*OO[[#This Row],[107 (02JUL1985 06:00:00)-Water Temperature (C)]]*OO[[#This Row],[49]]</f>
        <v>0</v>
      </c>
      <c r="AZ562" s="10">
        <f>3/24000000*OO[[#This Row],[108 (02JUL1985 09:00:00)-Water Temperature (C)]]*OO[[#This Row],[50]]</f>
        <v>0</v>
      </c>
      <c r="BA562" s="10">
        <f>3/24000000*OO[[#This Row],[109 (02JUL1985 12:00:00)-Water Temperature (C)]]*OO[[#This Row],[51]]</f>
        <v>0</v>
      </c>
      <c r="BB562" s="10">
        <f>3/24000000*OO[[#This Row],[110 (02JUL1985 15:00:00)-Water Temperature (C)]]*OO[[#This Row],[52]]</f>
        <v>0</v>
      </c>
      <c r="BC562" s="10">
        <f>3/24000000*OO[[#This Row],[111 (02JUL1985 18:00:00)-Water Temperature (C)]]*OO[[#This Row],[53]]</f>
        <v>0</v>
      </c>
      <c r="BD562" s="10">
        <f>3/24000000*OO[[#This Row],[112 (02JUL1985 21:00:00)-Water Temperature (C)]]*OO[[#This Row],[54]]</f>
        <v>0</v>
      </c>
      <c r="BE562" s="10">
        <f>3/24000000*OO[[#This Row],[113 (03JUL1985 00:00:00)-Water Temperature (C)]]*OO[[#This Row],[55]]</f>
        <v>0</v>
      </c>
      <c r="BF562" s="10">
        <f>3/24000000*OO[[#This Row],[114 (03JUL1985 03:00:00)-Water Temperature (C)]]*OO[[#This Row],[56]]</f>
        <v>0</v>
      </c>
      <c r="BG562" s="10">
        <f>3/24000000*OO[[#This Row],[115 (03JUL1985 06:00:00)-Water Temperature (C)]]*OO[[#This Row],[57]]</f>
        <v>0</v>
      </c>
      <c r="BH562" s="10">
        <f>3/24000000*OO[[#This Row],[116 (03JUL1985 09:00:00)-Water Temperature (C)]]*OO[[#This Row],[58]]</f>
        <v>0</v>
      </c>
      <c r="BI562" s="10">
        <f>3/24000000*OO[[#This Row],[117 (03JUL1985 12:00:00)-Water Temperature (C)]]*OO[[#This Row],[59]]</f>
        <v>0</v>
      </c>
      <c r="BJ562" s="10">
        <f>3/24000000*OO[[#This Row],[118 (03JUL1985 15:00:00)-Water Temperature (C)]]*OO[[#This Row],[60]]</f>
        <v>0</v>
      </c>
      <c r="BK562" s="10">
        <f>3/24000000*OO[[#This Row],[119 (03JUL1985 18:00:00)-Water Temperature (C)]]*OO[[#This Row],[61]]</f>
        <v>0</v>
      </c>
      <c r="BL562" s="10">
        <f>3/24000000*OO[[#This Row],[120 (03JUL1985 21:00:00)-Water Temperature (C)]]*OO[[#This Row],[62]]</f>
        <v>0</v>
      </c>
      <c r="BM562" s="10">
        <f>3/24000000*OO[[#This Row],[121 (04JUL1985 00:00:00)-Water Temperature (C)]]*OO[[#This Row],[63]]</f>
        <v>0</v>
      </c>
      <c r="BN562" s="10">
        <f>3/24000000*OO[[#This Row],[122 (04JUL1985 03:00:00)-Water Temperature (C)]]*OO[[#This Row],[64]]</f>
        <v>0</v>
      </c>
      <c r="BO562" s="10">
        <f>3/24000000*OO[[#This Row],[123 (04JUL1985 06:00:00)-Water Temperature (C)]]*OO[[#This Row],[65]]</f>
        <v>0</v>
      </c>
      <c r="BP562" s="10">
        <f>3/24000000*OO[[#This Row],[124 (04JUL1985 09:00:00)-Water Temperature (C)]]*OO[[#This Row],[66]]</f>
        <v>0</v>
      </c>
      <c r="BQ562" s="10">
        <f>3/24000000*OO[[#This Row],[125 (04JUL1985 12:00:00)-Water Temperature (C)]]*OO[[#This Row],[67]]</f>
        <v>0</v>
      </c>
      <c r="BR562" s="10">
        <f>3/24000000*OO[[#This Row],[126 (04JUL1985 15:00:00)-Water Temperature (C)]]*OO[[#This Row],[68]]</f>
        <v>0</v>
      </c>
      <c r="BS562" s="10">
        <f>3/24000000*OO[[#This Row],[127 (04JUL1985 18:00:00)-Water Temperature (C)]]*OO[[#This Row],[69]]</f>
        <v>0</v>
      </c>
      <c r="BT562" s="10">
        <f>3/24000000*OO[[#This Row],[128 (04JUL1985 21:00:00)-Water Temperature (C)]]*OO[[#This Row],[70]]</f>
        <v>0</v>
      </c>
      <c r="BU562" s="10">
        <f>3/24000000*OO[[#This Row],[129 (05JUL1985 00:00:00)-Water Temperature (C)]]*OO[[#This Row],[71]]</f>
        <v>0</v>
      </c>
      <c r="BV562" s="10">
        <f>3/24000000*OO[[#This Row],[130 (05JUL1985 03:00:00)-Water Temperature (C)]]*OO[[#This Row],[72]]</f>
        <v>0</v>
      </c>
      <c r="BW562" s="10">
        <f>3/24000000*OO[[#This Row],[131 (05JUL1985 06:00:00)-Water Temperature (C)]]*OO[[#This Row],[73]]</f>
        <v>0</v>
      </c>
      <c r="BX562" s="10">
        <f>3/24000000*OO[[#This Row],[132 (05JUL1985 09:00:00)-Water Temperature (C)]]*OO[[#This Row],[74]]</f>
        <v>0</v>
      </c>
      <c r="BY562" s="10">
        <f>3/24000000*OO[[#This Row],[133 (05JUL1985 12:00:00)-Water Temperature (C)]]*OO[[#This Row],[75]]</f>
        <v>0</v>
      </c>
      <c r="BZ562" s="10">
        <f>3/24000000*OO[[#This Row],[134 (05JUL1985 15:00:00)-Water Temperature (C)]]*OO[[#This Row],[76]]</f>
        <v>0</v>
      </c>
      <c r="CA562" s="10">
        <f>3/24000000*OO[[#This Row],[135 (05JUL1985 18:00:00)-Water Temperature (C)]]*OO[[#This Row],[77]]</f>
        <v>0</v>
      </c>
      <c r="CB562" s="10">
        <f>3/24000000*OO[[#This Row],[136 (05JUL1985 21:00:00)-Water Temperature (C)]]*OO[[#This Row],[78]]</f>
        <v>0</v>
      </c>
      <c r="CC562" s="10">
        <f>3/24000000*OO[[#This Row],[137 (06JUL1985 00:00:00)-Water Temperature (C)]]*OO[[#This Row],[79]]</f>
        <v>0</v>
      </c>
      <c r="CD562" s="10">
        <f>3/24000000*OO[[#This Row],[138 (06JUL1985 03:00:00)-Water Temperature (C)]]*OO[[#This Row],[80]]</f>
        <v>0</v>
      </c>
      <c r="CE562" s="10">
        <f>3/24000000*OO[[#This Row],[139 (06JUL1985 06:00:00)-Water Temperature (C)]]*OO[[#This Row],[81]]</f>
        <v>0</v>
      </c>
      <c r="CF562" s="10">
        <f>3/24000000*OO[[#This Row],[140 (06JUL1985 09:00:00)-Water Temperature (C)]]*OO[[#This Row],[82]]</f>
        <v>0</v>
      </c>
      <c r="CG562" s="10">
        <f>3/24000000*OO[[#This Row],[141 (06JUL1985 12:00:00)-Water Temperature (C)]]*OO[[#This Row],[83]]</f>
        <v>0</v>
      </c>
      <c r="CH562" s="10">
        <f>3/24000000*OO[[#This Row],[142 (06JUL1985 15:00:00)-Water Temperature (C)]]*OO[[#This Row],[84]]</f>
        <v>0</v>
      </c>
      <c r="CI562" s="10">
        <f>3/24000000*OO[[#This Row],[143 (06JUL1985 18:00:00)-Water Temperature (C)]]*OO[[#This Row],[85]]</f>
        <v>0</v>
      </c>
      <c r="CJ562" s="10">
        <f>3/24000000*OO[[#This Row],[144 (06JUL1985 21:00:00)-Water Temperature (C)]]*OO[[#This Row],[86]]</f>
        <v>0</v>
      </c>
      <c r="CK562" s="10">
        <f>3/24000000*OO[[#This Row],[145 (07JUL1985 00:00:00)-Water Temperature (C)]]*OO[[#This Row],[87]]</f>
        <v>0</v>
      </c>
      <c r="CL562" s="10">
        <f>3/24000000*OO[[#This Row],[146 (07JUL1985 03:00:00)-Water Temperature (C)]]*OO[[#This Row],[88]]</f>
        <v>0</v>
      </c>
      <c r="CM562" s="10">
        <f>3/24000000*OO[[#This Row],[147 (07JUL1985 06:00:00)-Water Temperature (C)]]*OO[[#This Row],[89]]</f>
        <v>0</v>
      </c>
      <c r="CN562" s="10">
        <f>3/24000000*OO[[#This Row],[148 (07JUL1985 09:00:00)-Water Temperature (C)]]*OO[[#This Row],[90]]</f>
        <v>0</v>
      </c>
      <c r="CO562" s="10">
        <f>3/24000000*OO[[#This Row],[149 (07JUL1985 12:00:00)-Water Temperature (C)]]*OO[[#This Row],[91]]</f>
        <v>-6.7228409012324994E-32</v>
      </c>
      <c r="CP562" s="10">
        <f>3/24000000*OO[[#This Row],[150 (07JUL1985 15:00:00)-Water Temperature (C)]]*OO[[#This Row],[92]]</f>
        <v>-1.0616317945773748E-28</v>
      </c>
      <c r="CQ562" s="10">
        <f>3/24000000*OO[[#This Row],[151 (07JUL1985 18:00:00)-Water Temperature (C)]]*OO[[#This Row],[93]]</f>
        <v>-6.0726059409374996E-28</v>
      </c>
      <c r="CR562" s="10">
        <f>3/24000000*OO[[#This Row],[152 (07JUL1985 21:00:00)-Water Temperature (C)]]*OO[[#This Row],[94]]</f>
        <v>-8.0602544743875009E-27</v>
      </c>
      <c r="CS562" s="10">
        <f>3/24000000*OO[[#This Row],[153 (08JUL1985 00:00:00)-Water Temperature (C)]]*OO[[#This Row],[95]]</f>
        <v>-3.5772678379574992E-26</v>
      </c>
      <c r="CT562" s="10">
        <f>3/24000000*OO[[#This Row],[154 (08JUL1985 03:00:00)-Water Temperature (C)]]*OO[[#This Row],[96]]</f>
        <v>-3.9342962291187492E-26</v>
      </c>
      <c r="CU562" s="10">
        <f>3/24000000*OO[[#This Row],[155 (08JUL1985 06:00:00)-Water Temperature (C)]]*OO[[#This Row],[97]]</f>
        <v>-3.0483984334274997E-25</v>
      </c>
      <c r="CV562" s="10">
        <f>3/24000000*OO[[#This Row],[156 (08JUL1985 09:00:00)-Water Temperature (C)]]*OO[[#This Row],[98]]</f>
        <v>-9.9582593448137504E-25</v>
      </c>
      <c r="CW562" s="10">
        <f>3/24000000*OO[[#This Row],[157 (08JUL1985 12:00:00)-Water Temperature (C)]]*OO[[#This Row],[99]]</f>
        <v>-1.156379808709125E-23</v>
      </c>
    </row>
    <row r="563" spans="1:102" x14ac:dyDescent="0.35">
      <c r="A563" t="s">
        <v>570</v>
      </c>
      <c r="B563">
        <v>6174.1080000000002</v>
      </c>
      <c r="C563" s="10">
        <f>3/24*OO[[#This Row],[59 (26JUN1985 06:00:00)-Water Temperature (C)]]*OO[[#This Row],[1]]/SUM(OO[1])</f>
        <v>0</v>
      </c>
      <c r="D563" s="10">
        <f>3/24*OO[[#This Row],[60 (26JUN1985 09:00:00)-Water Temperature (C)]]*OO[[#This Row],[2]]/SUM(OO[2])</f>
        <v>0</v>
      </c>
      <c r="E563" s="10">
        <f>3/24*OO[[#This Row],[61 (26JUN1985 12:00:00)-Water Temperature (C)]]*OO[[#This Row],[3]]/SUM(OO[3])</f>
        <v>0</v>
      </c>
      <c r="F563" s="10">
        <f>3/24*OO[[#This Row],[62 (26JUN1985 15:00:00)-Water Temperature (C)]]*OO[[#This Row],[4]]/SUM(OO[4])</f>
        <v>0</v>
      </c>
      <c r="G563" s="10">
        <f>3/24*OO[[#This Row],[63 (26JUN1985 18:00:00)-Water Temperature (C)]]*OO[[#This Row],[5]]/SUM(OO[5])</f>
        <v>0</v>
      </c>
      <c r="H563" s="10">
        <f>3/24*OO[[#This Row],[64 (26JUN1985 21:00:00)-Water Temperature (C)]]*OO[[#This Row],[6]]/SUM(OO[6])</f>
        <v>0</v>
      </c>
      <c r="I563" s="10">
        <f>3/24*OO[[#This Row],[65 (27JUN1985 00:00:00)-Water Temperature (C)]]*OO[[#This Row],[7]]/SUM(OO[7])</f>
        <v>0</v>
      </c>
      <c r="J563" s="10">
        <f>3/24*OO[[#This Row],[66 (27JUN1985 03:00:00)-Water Temperature (C)]]*OO[[#This Row],[8]]/SUM(OO[8])</f>
        <v>0</v>
      </c>
      <c r="K563" s="10">
        <f>3/24*OO[[#This Row],[67 (27JUN1985 06:00:00)-Water Temperature (C)]]*OO[[#This Row],[9]]/SUM(OO[9])</f>
        <v>0</v>
      </c>
      <c r="L563" s="10">
        <f>3/24*OO[[#This Row],[68 (27JUN1985 09:00:00)-Water Temperature (C)]]*OO[[#This Row],[10]]/SUM(OO[10])</f>
        <v>0</v>
      </c>
      <c r="M563" s="10">
        <f>3/24*OO[[#This Row],[69 (27JUN1985 12:00:00)-Water Temperature (C)]]*OO[[#This Row],[11]]/SUM(OO[11])</f>
        <v>0</v>
      </c>
      <c r="N563" s="10">
        <f>3/24*OO[[#This Row],[70 (27JUN1985 15:00:00)-Water Temperature (C)]]*OO[[#This Row],[12]]/SUM(OO[12])</f>
        <v>0</v>
      </c>
      <c r="O563" s="10">
        <f>3/24*OO[[#This Row],[71 (27JUN1985 18:00:00)-Water Temperature (C)]]*OO[[#This Row],[13]]/SUM(OO[13])</f>
        <v>0</v>
      </c>
      <c r="P563" s="10">
        <f>3/24*OO[[#This Row],[72 (27JUN1985 21:00:00)-Water Temperature (C)]]*OO[[#This Row],[14]]/SUM(OO[14])</f>
        <v>0</v>
      </c>
      <c r="Q563" s="10">
        <f>3/24*OO[[#This Row],[73 (28JUN1985 00:00:00)-Water Temperature (C)]]*OO[[#This Row],[15]]/SUM(OO[15])</f>
        <v>0</v>
      </c>
      <c r="R563" s="10">
        <f>3/24*OO[[#This Row],[74 (28JUN1985 03:00:00)-Water Temperature (C)]]*OO[[#This Row],[16]]/SUM(OO[16])</f>
        <v>0</v>
      </c>
      <c r="S563" s="10">
        <f>3/24*OO[[#This Row],[75 (28JUN1985 06:00:00)-Water Temperature (C)]]*OO[[#This Row],[17]]/SUM(OO[17])</f>
        <v>0</v>
      </c>
      <c r="T563" s="10">
        <f>3/24*OO[[#This Row],[76 (28JUN1985 09:00:00)-Water Temperature (C)]]*OO[[#This Row],[18]]/SUM(OO[18])</f>
        <v>0</v>
      </c>
      <c r="U563" s="10">
        <f>3/24*OO[[#This Row],[77 (28JUN1985 12:00:00)-Water Temperature (C)]]*OO[[#This Row],[19]]/SUM(OO[19])</f>
        <v>0</v>
      </c>
      <c r="V563" s="10">
        <f>3/24000000*OO[[#This Row],[78 (28JUN1985 15:00:00)-Water Temperature (C)]]*OO[[#This Row],[20]]</f>
        <v>0</v>
      </c>
      <c r="W563" s="10">
        <f>3/24000000*OO[[#This Row],[79 (28JUN1985 18:00:00)-Water Temperature (C)]]*OO[[#This Row],[21]]</f>
        <v>0</v>
      </c>
      <c r="X563" s="10">
        <f>3/24000000*OO[[#This Row],[80 (28JUN1985 21:00:00)-Water Temperature (C)]]*OO[[#This Row],[22]]</f>
        <v>0</v>
      </c>
      <c r="Y563" s="10">
        <f>3/24000000*OO[[#This Row],[81 (29JUN1985 00:00:00)-Water Temperature (C)]]*OO[[#This Row],[23]]</f>
        <v>0</v>
      </c>
      <c r="Z563" s="10">
        <f>3/24000000*OO[[#This Row],[82 (29JUN1985 03:00:00)-Water Temperature (C)]]*OO[[#This Row],[24]]</f>
        <v>0</v>
      </c>
      <c r="AA563" s="10">
        <f>3/24000000*OO[[#This Row],[83 (29JUN1985 06:00:00)-Water Temperature (C)]]*OO[[#This Row],[25]]</f>
        <v>0</v>
      </c>
      <c r="AB563" s="10">
        <f>3/24000000*OO[[#This Row],[84 (29JUN1985 09:00:00)-Water Temperature (C)]]*OO[[#This Row],[26]]</f>
        <v>0</v>
      </c>
      <c r="AC563" s="10">
        <f>3/24000000*OO[[#This Row],[85 (29JUN1985 12:00:00)-Water Temperature (C)]]*OO[[#This Row],[27]]</f>
        <v>0</v>
      </c>
      <c r="AD563" s="10">
        <f>3/24000000*OO[[#This Row],[86 (29JUN1985 15:00:00)-Water Temperature (C)]]*OO[[#This Row],[28]]</f>
        <v>0</v>
      </c>
      <c r="AE563" s="10">
        <f>3/24000000*OO[[#This Row],[88 (29JUN1985 21:00:00)-Water Temperature (C)]]*OO[[#This Row],[30]]</f>
        <v>0</v>
      </c>
      <c r="AF563" s="10">
        <f>3/24000000*OO[[#This Row],[88 (29JUN1985 21:00:00)-Water Temperature (C)]]*OO[[#This Row],[30]]</f>
        <v>0</v>
      </c>
      <c r="AG563" s="10">
        <f>3/24000000*OO[[#This Row],[89 (30JUN1985 00:00:00)-Water Temperature (C)]]*OO[[#This Row],[31]]</f>
        <v>0</v>
      </c>
      <c r="AH563" s="10">
        <f>3/24000000*OO[[#This Row],[90 (30JUN1985 03:00:00)-Water Temperature (C)]]*OO[[#This Row],[32]]</f>
        <v>0</v>
      </c>
      <c r="AI563" s="10">
        <f>3/24000000*OO[[#This Row],[91 (30JUN1985 06:00:00)-Water Temperature (C)]]*OO[[#This Row],[33]]</f>
        <v>0</v>
      </c>
      <c r="AJ563" s="10">
        <f>3/24000000*OO[[#This Row],[92 (30JUN1985 09:00:00)-Water Temperature (C)]]*OO[[#This Row],[34]]</f>
        <v>0</v>
      </c>
      <c r="AK563" s="10">
        <f>3/24000000*OO[[#This Row],[93 (30JUN1985 12:00:00)-Water Temperature (C)]]*OO[[#This Row],[35]]</f>
        <v>0</v>
      </c>
      <c r="AL563" s="10">
        <f>3/24000000*OO[[#This Row],[94 (30JUN1985 15:00:00)-Water Temperature (C)]]*OO[[#This Row],[36]]</f>
        <v>0</v>
      </c>
      <c r="AM563" s="10">
        <f>3/24000000*OO[[#This Row],[95 (30JUN1985 18:00:00)-Water Temperature (C)]]*OO[[#This Row],[37]]</f>
        <v>0</v>
      </c>
      <c r="AN563" s="10">
        <f>3/24000000*OO[[#This Row],[96 (30JUN1985 21:00:00)-Water Temperature (C)]]*OO[[#This Row],[38]]</f>
        <v>0</v>
      </c>
      <c r="AO563" s="10">
        <f>3/24000000*OO[[#This Row],[97 (01JUL1985 00:00:00)-Water Temperature (C)]]*OO[[#This Row],[39]]</f>
        <v>0</v>
      </c>
      <c r="AP563" s="10">
        <f>3/24000000*OO[[#This Row],[98 (01JUL1985 03:00:00)-Water Temperature (C)]]*OO[[#This Row],[40]]</f>
        <v>0</v>
      </c>
      <c r="AQ563" s="10">
        <f>3/24000000*OO[[#This Row],[99 (01JUL1985 06:00:00)-Water Temperature (C)]]*OO[[#This Row],[41]]</f>
        <v>0</v>
      </c>
      <c r="AR563" s="10">
        <f>3/24000000*OO[[#This Row],[100 (01JUL1985 09:00:00)-Water Temperature (C)]]*OO[[#This Row],[42]]</f>
        <v>0</v>
      </c>
      <c r="AS563" s="10">
        <f>3/24000000*OO[[#This Row],[101 (01JUL1985 12:00:00)-Water Temperature (C)]]*OO[[#This Row],[43]]</f>
        <v>0</v>
      </c>
      <c r="AT563" s="10">
        <f>3/24000000*OO[[#This Row],[102 (01JUL1985 15:00:00)-Water Temperature (C)]]*OO[[#This Row],[44]]</f>
        <v>0</v>
      </c>
      <c r="AU563" s="10">
        <f>3/24000000*OO[[#This Row],[103 (01JUL1985 18:00:00)-Water Temperature (C)]]*OO[[#This Row],[45]]</f>
        <v>0</v>
      </c>
      <c r="AV563" s="10">
        <f>3/24000000*OO[[#This Row],[104 (01JUL1985 21:00:00)-Water Temperature (C)]]*OO[[#This Row],[46]]</f>
        <v>0</v>
      </c>
      <c r="AW563" s="10">
        <f>3/24000000*OO[[#This Row],[105 (02JUL1985 00:00:00)-Water Temperature (C)]]*OO[[#This Row],[47]]</f>
        <v>0</v>
      </c>
      <c r="AX563" s="10">
        <f>3/24000000*OO[[#This Row],[106 (02JUL1985 03:00:00)-Water Temperature (C)]]*OO[[#This Row],[48]]</f>
        <v>0</v>
      </c>
      <c r="AY563" s="10">
        <f>3/24000000*OO[[#This Row],[107 (02JUL1985 06:00:00)-Water Temperature (C)]]*OO[[#This Row],[49]]</f>
        <v>0</v>
      </c>
      <c r="AZ563" s="10">
        <f>3/24000000*OO[[#This Row],[108 (02JUL1985 09:00:00)-Water Temperature (C)]]*OO[[#This Row],[50]]</f>
        <v>0</v>
      </c>
      <c r="BA563" s="10">
        <f>3/24000000*OO[[#This Row],[109 (02JUL1985 12:00:00)-Water Temperature (C)]]*OO[[#This Row],[51]]</f>
        <v>0</v>
      </c>
      <c r="BB563" s="10">
        <f>3/24000000*OO[[#This Row],[110 (02JUL1985 15:00:00)-Water Temperature (C)]]*OO[[#This Row],[52]]</f>
        <v>0</v>
      </c>
      <c r="BC563" s="10">
        <f>3/24000000*OO[[#This Row],[111 (02JUL1985 18:00:00)-Water Temperature (C)]]*OO[[#This Row],[53]]</f>
        <v>0</v>
      </c>
      <c r="BD563" s="10">
        <f>3/24000000*OO[[#This Row],[112 (02JUL1985 21:00:00)-Water Temperature (C)]]*OO[[#This Row],[54]]</f>
        <v>0</v>
      </c>
      <c r="BE563" s="10">
        <f>3/24000000*OO[[#This Row],[113 (03JUL1985 00:00:00)-Water Temperature (C)]]*OO[[#This Row],[55]]</f>
        <v>0</v>
      </c>
      <c r="BF563" s="10">
        <f>3/24000000*OO[[#This Row],[114 (03JUL1985 03:00:00)-Water Temperature (C)]]*OO[[#This Row],[56]]</f>
        <v>0</v>
      </c>
      <c r="BG563" s="10">
        <f>3/24000000*OO[[#This Row],[115 (03JUL1985 06:00:00)-Water Temperature (C)]]*OO[[#This Row],[57]]</f>
        <v>0</v>
      </c>
      <c r="BH563" s="10">
        <f>3/24000000*OO[[#This Row],[116 (03JUL1985 09:00:00)-Water Temperature (C)]]*OO[[#This Row],[58]]</f>
        <v>0</v>
      </c>
      <c r="BI563" s="10">
        <f>3/24000000*OO[[#This Row],[117 (03JUL1985 12:00:00)-Water Temperature (C)]]*OO[[#This Row],[59]]</f>
        <v>0</v>
      </c>
      <c r="BJ563" s="10">
        <f>3/24000000*OO[[#This Row],[118 (03JUL1985 15:00:00)-Water Temperature (C)]]*OO[[#This Row],[60]]</f>
        <v>0</v>
      </c>
      <c r="BK563" s="10">
        <f>3/24000000*OO[[#This Row],[119 (03JUL1985 18:00:00)-Water Temperature (C)]]*OO[[#This Row],[61]]</f>
        <v>0</v>
      </c>
      <c r="BL563" s="10">
        <f>3/24000000*OO[[#This Row],[120 (03JUL1985 21:00:00)-Water Temperature (C)]]*OO[[#This Row],[62]]</f>
        <v>0</v>
      </c>
      <c r="BM563" s="10">
        <f>3/24000000*OO[[#This Row],[121 (04JUL1985 00:00:00)-Water Temperature (C)]]*OO[[#This Row],[63]]</f>
        <v>0</v>
      </c>
      <c r="BN563" s="10">
        <f>3/24000000*OO[[#This Row],[122 (04JUL1985 03:00:00)-Water Temperature (C)]]*OO[[#This Row],[64]]</f>
        <v>0</v>
      </c>
      <c r="BO563" s="10">
        <f>3/24000000*OO[[#This Row],[123 (04JUL1985 06:00:00)-Water Temperature (C)]]*OO[[#This Row],[65]]</f>
        <v>0</v>
      </c>
      <c r="BP563" s="10">
        <f>3/24000000*OO[[#This Row],[124 (04JUL1985 09:00:00)-Water Temperature (C)]]*OO[[#This Row],[66]]</f>
        <v>0</v>
      </c>
      <c r="BQ563" s="10">
        <f>3/24000000*OO[[#This Row],[125 (04JUL1985 12:00:00)-Water Temperature (C)]]*OO[[#This Row],[67]]</f>
        <v>0</v>
      </c>
      <c r="BR563" s="10">
        <f>3/24000000*OO[[#This Row],[126 (04JUL1985 15:00:00)-Water Temperature (C)]]*OO[[#This Row],[68]]</f>
        <v>0</v>
      </c>
      <c r="BS563" s="10">
        <f>3/24000000*OO[[#This Row],[127 (04JUL1985 18:00:00)-Water Temperature (C)]]*OO[[#This Row],[69]]</f>
        <v>0</v>
      </c>
      <c r="BT563" s="10">
        <f>3/24000000*OO[[#This Row],[128 (04JUL1985 21:00:00)-Water Temperature (C)]]*OO[[#This Row],[70]]</f>
        <v>0</v>
      </c>
      <c r="BU563" s="10">
        <f>3/24000000*OO[[#This Row],[129 (05JUL1985 00:00:00)-Water Temperature (C)]]*OO[[#This Row],[71]]</f>
        <v>0</v>
      </c>
      <c r="BV563" s="10">
        <f>3/24000000*OO[[#This Row],[130 (05JUL1985 03:00:00)-Water Temperature (C)]]*OO[[#This Row],[72]]</f>
        <v>0</v>
      </c>
      <c r="BW563" s="10">
        <f>3/24000000*OO[[#This Row],[131 (05JUL1985 06:00:00)-Water Temperature (C)]]*OO[[#This Row],[73]]</f>
        <v>0</v>
      </c>
      <c r="BX563" s="10">
        <f>3/24000000*OO[[#This Row],[132 (05JUL1985 09:00:00)-Water Temperature (C)]]*OO[[#This Row],[74]]</f>
        <v>0</v>
      </c>
      <c r="BY563" s="10">
        <f>3/24000000*OO[[#This Row],[133 (05JUL1985 12:00:00)-Water Temperature (C)]]*OO[[#This Row],[75]]</f>
        <v>0</v>
      </c>
      <c r="BZ563" s="10">
        <f>3/24000000*OO[[#This Row],[134 (05JUL1985 15:00:00)-Water Temperature (C)]]*OO[[#This Row],[76]]</f>
        <v>0</v>
      </c>
      <c r="CA563" s="10">
        <f>3/24000000*OO[[#This Row],[135 (05JUL1985 18:00:00)-Water Temperature (C)]]*OO[[#This Row],[77]]</f>
        <v>0</v>
      </c>
      <c r="CB563" s="10">
        <f>3/24000000*OO[[#This Row],[136 (05JUL1985 21:00:00)-Water Temperature (C)]]*OO[[#This Row],[78]]</f>
        <v>0</v>
      </c>
      <c r="CC563" s="10">
        <f>3/24000000*OO[[#This Row],[137 (06JUL1985 00:00:00)-Water Temperature (C)]]*OO[[#This Row],[79]]</f>
        <v>0</v>
      </c>
      <c r="CD563" s="10">
        <f>3/24000000*OO[[#This Row],[138 (06JUL1985 03:00:00)-Water Temperature (C)]]*OO[[#This Row],[80]]</f>
        <v>0</v>
      </c>
      <c r="CE563" s="10">
        <f>3/24000000*OO[[#This Row],[139 (06JUL1985 06:00:00)-Water Temperature (C)]]*OO[[#This Row],[81]]</f>
        <v>0</v>
      </c>
      <c r="CF563" s="10">
        <f>3/24000000*OO[[#This Row],[140 (06JUL1985 09:00:00)-Water Temperature (C)]]*OO[[#This Row],[82]]</f>
        <v>0</v>
      </c>
      <c r="CG563" s="10">
        <f>3/24000000*OO[[#This Row],[141 (06JUL1985 12:00:00)-Water Temperature (C)]]*OO[[#This Row],[83]]</f>
        <v>0</v>
      </c>
      <c r="CH563" s="10">
        <f>3/24000000*OO[[#This Row],[142 (06JUL1985 15:00:00)-Water Temperature (C)]]*OO[[#This Row],[84]]</f>
        <v>0</v>
      </c>
      <c r="CI563" s="10">
        <f>3/24000000*OO[[#This Row],[143 (06JUL1985 18:00:00)-Water Temperature (C)]]*OO[[#This Row],[85]]</f>
        <v>0</v>
      </c>
      <c r="CJ563" s="10">
        <f>3/24000000*OO[[#This Row],[144 (06JUL1985 21:00:00)-Water Temperature (C)]]*OO[[#This Row],[86]]</f>
        <v>0</v>
      </c>
      <c r="CK563" s="10">
        <f>3/24000000*OO[[#This Row],[145 (07JUL1985 00:00:00)-Water Temperature (C)]]*OO[[#This Row],[87]]</f>
        <v>0</v>
      </c>
      <c r="CL563" s="10">
        <f>3/24000000*OO[[#This Row],[146 (07JUL1985 03:00:00)-Water Temperature (C)]]*OO[[#This Row],[88]]</f>
        <v>0</v>
      </c>
      <c r="CM563" s="10">
        <f>3/24000000*OO[[#This Row],[147 (07JUL1985 06:00:00)-Water Temperature (C)]]*OO[[#This Row],[89]]</f>
        <v>0</v>
      </c>
      <c r="CN563" s="10">
        <f>3/24000000*OO[[#This Row],[148 (07JUL1985 09:00:00)-Water Temperature (C)]]*OO[[#This Row],[90]]</f>
        <v>0</v>
      </c>
      <c r="CO563" s="10">
        <f>3/24000000*OO[[#This Row],[149 (07JUL1985 12:00:00)-Water Temperature (C)]]*OO[[#This Row],[91]]</f>
        <v>0</v>
      </c>
      <c r="CP563" s="10">
        <f>3/24000000*OO[[#This Row],[150 (07JUL1985 15:00:00)-Water Temperature (C)]]*OO[[#This Row],[92]]</f>
        <v>0</v>
      </c>
      <c r="CQ563" s="10">
        <f>3/24000000*OO[[#This Row],[151 (07JUL1985 18:00:00)-Water Temperature (C)]]*OO[[#This Row],[93]]</f>
        <v>5.8922816305849998E-30</v>
      </c>
      <c r="CR563" s="10">
        <f>3/24000000*OO[[#This Row],[152 (07JUL1985 21:00:00)-Water Temperature (C)]]*OO[[#This Row],[94]]</f>
        <v>1.2383071286437498E-26</v>
      </c>
      <c r="CS563" s="10">
        <f>3/24000000*OO[[#This Row],[153 (08JUL1985 00:00:00)-Water Temperature (C)]]*OO[[#This Row],[95]]</f>
        <v>2.0092836467549999E-25</v>
      </c>
      <c r="CT563" s="10">
        <f>3/24000000*OO[[#This Row],[154 (08JUL1985 03:00:00)-Water Temperature (C)]]*OO[[#This Row],[96]]</f>
        <v>1.38501985667625E-24</v>
      </c>
      <c r="CU563" s="10">
        <f>3/24000000*OO[[#This Row],[155 (08JUL1985 06:00:00)-Water Temperature (C)]]*OO[[#This Row],[97]]</f>
        <v>6.32943691754E-24</v>
      </c>
      <c r="CV563" s="10">
        <f>3/24000000*OO[[#This Row],[156 (08JUL1985 09:00:00)-Water Temperature (C)]]*OO[[#This Row],[98]]</f>
        <v>2.3822389697E-23</v>
      </c>
      <c r="CW563" s="10">
        <f>3/24000000*OO[[#This Row],[157 (08JUL1985 12:00:00)-Water Temperature (C)]]*OO[[#This Row],[99]]</f>
        <v>1.1438258491039996E-22</v>
      </c>
    </row>
    <row r="564" spans="1:102" x14ac:dyDescent="0.35">
      <c r="A564" t="s">
        <v>571</v>
      </c>
      <c r="B564">
        <v>4965.7870000000003</v>
      </c>
      <c r="C564" s="10">
        <f>3/24*OO[[#This Row],[59 (26JUN1985 06:00:00)-Water Temperature (C)]]*OO[[#This Row],[1]]/SUM(OO[1])</f>
        <v>0</v>
      </c>
      <c r="D564" s="10">
        <f>3/24*OO[[#This Row],[60 (26JUN1985 09:00:00)-Water Temperature (C)]]*OO[[#This Row],[2]]/SUM(OO[2])</f>
        <v>0</v>
      </c>
      <c r="E564" s="10">
        <f>3/24*OO[[#This Row],[61 (26JUN1985 12:00:00)-Water Temperature (C)]]*OO[[#This Row],[3]]/SUM(OO[3])</f>
        <v>0</v>
      </c>
      <c r="F564" s="10">
        <f>3/24*OO[[#This Row],[62 (26JUN1985 15:00:00)-Water Temperature (C)]]*OO[[#This Row],[4]]/SUM(OO[4])</f>
        <v>0</v>
      </c>
      <c r="G564" s="10">
        <f>3/24*OO[[#This Row],[63 (26JUN1985 18:00:00)-Water Temperature (C)]]*OO[[#This Row],[5]]/SUM(OO[5])</f>
        <v>0</v>
      </c>
      <c r="H564" s="10">
        <f>3/24*OO[[#This Row],[64 (26JUN1985 21:00:00)-Water Temperature (C)]]*OO[[#This Row],[6]]/SUM(OO[6])</f>
        <v>0</v>
      </c>
      <c r="I564" s="10">
        <f>3/24*OO[[#This Row],[65 (27JUN1985 00:00:00)-Water Temperature (C)]]*OO[[#This Row],[7]]/SUM(OO[7])</f>
        <v>0</v>
      </c>
      <c r="J564" s="10">
        <f>3/24*OO[[#This Row],[66 (27JUN1985 03:00:00)-Water Temperature (C)]]*OO[[#This Row],[8]]/SUM(OO[8])</f>
        <v>0</v>
      </c>
      <c r="K564" s="10">
        <f>3/24*OO[[#This Row],[67 (27JUN1985 06:00:00)-Water Temperature (C)]]*OO[[#This Row],[9]]/SUM(OO[9])</f>
        <v>0</v>
      </c>
      <c r="L564" s="10">
        <f>3/24*OO[[#This Row],[68 (27JUN1985 09:00:00)-Water Temperature (C)]]*OO[[#This Row],[10]]/SUM(OO[10])</f>
        <v>0</v>
      </c>
      <c r="M564" s="10">
        <f>3/24*OO[[#This Row],[69 (27JUN1985 12:00:00)-Water Temperature (C)]]*OO[[#This Row],[11]]/SUM(OO[11])</f>
        <v>0</v>
      </c>
      <c r="N564" s="10">
        <f>3/24*OO[[#This Row],[70 (27JUN1985 15:00:00)-Water Temperature (C)]]*OO[[#This Row],[12]]/SUM(OO[12])</f>
        <v>0</v>
      </c>
      <c r="O564" s="10">
        <f>3/24*OO[[#This Row],[71 (27JUN1985 18:00:00)-Water Temperature (C)]]*OO[[#This Row],[13]]/SUM(OO[13])</f>
        <v>0</v>
      </c>
      <c r="P564" s="10">
        <f>3/24*OO[[#This Row],[72 (27JUN1985 21:00:00)-Water Temperature (C)]]*OO[[#This Row],[14]]/SUM(OO[14])</f>
        <v>0</v>
      </c>
      <c r="Q564" s="10">
        <f>3/24*OO[[#This Row],[73 (28JUN1985 00:00:00)-Water Temperature (C)]]*OO[[#This Row],[15]]/SUM(OO[15])</f>
        <v>0</v>
      </c>
      <c r="R564" s="10">
        <f>3/24*OO[[#This Row],[74 (28JUN1985 03:00:00)-Water Temperature (C)]]*OO[[#This Row],[16]]/SUM(OO[16])</f>
        <v>0</v>
      </c>
      <c r="S564" s="10">
        <f>3/24*OO[[#This Row],[75 (28JUN1985 06:00:00)-Water Temperature (C)]]*OO[[#This Row],[17]]/SUM(OO[17])</f>
        <v>0</v>
      </c>
      <c r="T564" s="10">
        <f>3/24*OO[[#This Row],[76 (28JUN1985 09:00:00)-Water Temperature (C)]]*OO[[#This Row],[18]]/SUM(OO[18])</f>
        <v>0</v>
      </c>
      <c r="U564" s="10">
        <f>3/24*OO[[#This Row],[77 (28JUN1985 12:00:00)-Water Temperature (C)]]*OO[[#This Row],[19]]/SUM(OO[19])</f>
        <v>0</v>
      </c>
      <c r="V564" s="10">
        <f>3/24000000*OO[[#This Row],[78 (28JUN1985 15:00:00)-Water Temperature (C)]]*OO[[#This Row],[20]]</f>
        <v>0</v>
      </c>
      <c r="W564" s="10">
        <f>3/24000000*OO[[#This Row],[79 (28JUN1985 18:00:00)-Water Temperature (C)]]*OO[[#This Row],[21]]</f>
        <v>0</v>
      </c>
      <c r="X564" s="10">
        <f>3/24000000*OO[[#This Row],[80 (28JUN1985 21:00:00)-Water Temperature (C)]]*OO[[#This Row],[22]]</f>
        <v>0</v>
      </c>
      <c r="Y564" s="10">
        <f>3/24000000*OO[[#This Row],[81 (29JUN1985 00:00:00)-Water Temperature (C)]]*OO[[#This Row],[23]]</f>
        <v>0</v>
      </c>
      <c r="Z564" s="10">
        <f>3/24000000*OO[[#This Row],[82 (29JUN1985 03:00:00)-Water Temperature (C)]]*OO[[#This Row],[24]]</f>
        <v>0</v>
      </c>
      <c r="AA564" s="10">
        <f>3/24000000*OO[[#This Row],[83 (29JUN1985 06:00:00)-Water Temperature (C)]]*OO[[#This Row],[25]]</f>
        <v>0</v>
      </c>
      <c r="AB564" s="10">
        <f>3/24000000*OO[[#This Row],[84 (29JUN1985 09:00:00)-Water Temperature (C)]]*OO[[#This Row],[26]]</f>
        <v>0</v>
      </c>
      <c r="AC564" s="10">
        <f>3/24000000*OO[[#This Row],[85 (29JUN1985 12:00:00)-Water Temperature (C)]]*OO[[#This Row],[27]]</f>
        <v>0</v>
      </c>
      <c r="AD564" s="10">
        <f>3/24000000*OO[[#This Row],[86 (29JUN1985 15:00:00)-Water Temperature (C)]]*OO[[#This Row],[28]]</f>
        <v>0</v>
      </c>
      <c r="AE564" s="10">
        <f>3/24000000*OO[[#This Row],[88 (29JUN1985 21:00:00)-Water Temperature (C)]]*OO[[#This Row],[30]]</f>
        <v>0</v>
      </c>
      <c r="AF564" s="10">
        <f>3/24000000*OO[[#This Row],[88 (29JUN1985 21:00:00)-Water Temperature (C)]]*OO[[#This Row],[30]]</f>
        <v>0</v>
      </c>
      <c r="AG564" s="10">
        <f>3/24000000*OO[[#This Row],[89 (30JUN1985 00:00:00)-Water Temperature (C)]]*OO[[#This Row],[31]]</f>
        <v>0</v>
      </c>
      <c r="AH564" s="10">
        <f>3/24000000*OO[[#This Row],[90 (30JUN1985 03:00:00)-Water Temperature (C)]]*OO[[#This Row],[32]]</f>
        <v>0</v>
      </c>
      <c r="AI564" s="10">
        <f>3/24000000*OO[[#This Row],[91 (30JUN1985 06:00:00)-Water Temperature (C)]]*OO[[#This Row],[33]]</f>
        <v>0</v>
      </c>
      <c r="AJ564" s="10">
        <f>3/24000000*OO[[#This Row],[92 (30JUN1985 09:00:00)-Water Temperature (C)]]*OO[[#This Row],[34]]</f>
        <v>0</v>
      </c>
      <c r="AK564" s="10">
        <f>3/24000000*OO[[#This Row],[93 (30JUN1985 12:00:00)-Water Temperature (C)]]*OO[[#This Row],[35]]</f>
        <v>0</v>
      </c>
      <c r="AL564" s="10">
        <f>3/24000000*OO[[#This Row],[94 (30JUN1985 15:00:00)-Water Temperature (C)]]*OO[[#This Row],[36]]</f>
        <v>0</v>
      </c>
      <c r="AM564" s="10">
        <f>3/24000000*OO[[#This Row],[95 (30JUN1985 18:00:00)-Water Temperature (C)]]*OO[[#This Row],[37]]</f>
        <v>0</v>
      </c>
      <c r="AN564" s="10">
        <f>3/24000000*OO[[#This Row],[96 (30JUN1985 21:00:00)-Water Temperature (C)]]*OO[[#This Row],[38]]</f>
        <v>0</v>
      </c>
      <c r="AO564" s="10">
        <f>3/24000000*OO[[#This Row],[97 (01JUL1985 00:00:00)-Water Temperature (C)]]*OO[[#This Row],[39]]</f>
        <v>0</v>
      </c>
      <c r="AP564" s="10">
        <f>3/24000000*OO[[#This Row],[98 (01JUL1985 03:00:00)-Water Temperature (C)]]*OO[[#This Row],[40]]</f>
        <v>0</v>
      </c>
      <c r="AQ564" s="10">
        <f>3/24000000*OO[[#This Row],[99 (01JUL1985 06:00:00)-Water Temperature (C)]]*OO[[#This Row],[41]]</f>
        <v>0</v>
      </c>
      <c r="AR564" s="10">
        <f>3/24000000*OO[[#This Row],[100 (01JUL1985 09:00:00)-Water Temperature (C)]]*OO[[#This Row],[42]]</f>
        <v>0</v>
      </c>
      <c r="AS564" s="10">
        <f>3/24000000*OO[[#This Row],[101 (01JUL1985 12:00:00)-Water Temperature (C)]]*OO[[#This Row],[43]]</f>
        <v>0</v>
      </c>
      <c r="AT564" s="10">
        <f>3/24000000*OO[[#This Row],[102 (01JUL1985 15:00:00)-Water Temperature (C)]]*OO[[#This Row],[44]]</f>
        <v>0</v>
      </c>
      <c r="AU564" s="10">
        <f>3/24000000*OO[[#This Row],[103 (01JUL1985 18:00:00)-Water Temperature (C)]]*OO[[#This Row],[45]]</f>
        <v>0</v>
      </c>
      <c r="AV564" s="10">
        <f>3/24000000*OO[[#This Row],[104 (01JUL1985 21:00:00)-Water Temperature (C)]]*OO[[#This Row],[46]]</f>
        <v>0</v>
      </c>
      <c r="AW564" s="10">
        <f>3/24000000*OO[[#This Row],[105 (02JUL1985 00:00:00)-Water Temperature (C)]]*OO[[#This Row],[47]]</f>
        <v>0</v>
      </c>
      <c r="AX564" s="10">
        <f>3/24000000*OO[[#This Row],[106 (02JUL1985 03:00:00)-Water Temperature (C)]]*OO[[#This Row],[48]]</f>
        <v>0</v>
      </c>
      <c r="AY564" s="10">
        <f>3/24000000*OO[[#This Row],[107 (02JUL1985 06:00:00)-Water Temperature (C)]]*OO[[#This Row],[49]]</f>
        <v>0</v>
      </c>
      <c r="AZ564" s="10">
        <f>3/24000000*OO[[#This Row],[108 (02JUL1985 09:00:00)-Water Temperature (C)]]*OO[[#This Row],[50]]</f>
        <v>0</v>
      </c>
      <c r="BA564" s="10">
        <f>3/24000000*OO[[#This Row],[109 (02JUL1985 12:00:00)-Water Temperature (C)]]*OO[[#This Row],[51]]</f>
        <v>0</v>
      </c>
      <c r="BB564" s="10">
        <f>3/24000000*OO[[#This Row],[110 (02JUL1985 15:00:00)-Water Temperature (C)]]*OO[[#This Row],[52]]</f>
        <v>0</v>
      </c>
      <c r="BC564" s="10">
        <f>3/24000000*OO[[#This Row],[111 (02JUL1985 18:00:00)-Water Temperature (C)]]*OO[[#This Row],[53]]</f>
        <v>0</v>
      </c>
      <c r="BD564" s="10">
        <f>3/24000000*OO[[#This Row],[112 (02JUL1985 21:00:00)-Water Temperature (C)]]*OO[[#This Row],[54]]</f>
        <v>0</v>
      </c>
      <c r="BE564" s="10">
        <f>3/24000000*OO[[#This Row],[113 (03JUL1985 00:00:00)-Water Temperature (C)]]*OO[[#This Row],[55]]</f>
        <v>0</v>
      </c>
      <c r="BF564" s="10">
        <f>3/24000000*OO[[#This Row],[114 (03JUL1985 03:00:00)-Water Temperature (C)]]*OO[[#This Row],[56]]</f>
        <v>0</v>
      </c>
      <c r="BG564" s="10">
        <f>3/24000000*OO[[#This Row],[115 (03JUL1985 06:00:00)-Water Temperature (C)]]*OO[[#This Row],[57]]</f>
        <v>0</v>
      </c>
      <c r="BH564" s="10">
        <f>3/24000000*OO[[#This Row],[116 (03JUL1985 09:00:00)-Water Temperature (C)]]*OO[[#This Row],[58]]</f>
        <v>0</v>
      </c>
      <c r="BI564" s="10">
        <f>3/24000000*OO[[#This Row],[117 (03JUL1985 12:00:00)-Water Temperature (C)]]*OO[[#This Row],[59]]</f>
        <v>0</v>
      </c>
      <c r="BJ564" s="10">
        <f>3/24000000*OO[[#This Row],[118 (03JUL1985 15:00:00)-Water Temperature (C)]]*OO[[#This Row],[60]]</f>
        <v>0</v>
      </c>
      <c r="BK564" s="10">
        <f>3/24000000*OO[[#This Row],[119 (03JUL1985 18:00:00)-Water Temperature (C)]]*OO[[#This Row],[61]]</f>
        <v>0</v>
      </c>
      <c r="BL564" s="10">
        <f>3/24000000*OO[[#This Row],[120 (03JUL1985 21:00:00)-Water Temperature (C)]]*OO[[#This Row],[62]]</f>
        <v>0</v>
      </c>
      <c r="BM564" s="10">
        <f>3/24000000*OO[[#This Row],[121 (04JUL1985 00:00:00)-Water Temperature (C)]]*OO[[#This Row],[63]]</f>
        <v>0</v>
      </c>
      <c r="BN564" s="10">
        <f>3/24000000*OO[[#This Row],[122 (04JUL1985 03:00:00)-Water Temperature (C)]]*OO[[#This Row],[64]]</f>
        <v>0</v>
      </c>
      <c r="BO564" s="10">
        <f>3/24000000*OO[[#This Row],[123 (04JUL1985 06:00:00)-Water Temperature (C)]]*OO[[#This Row],[65]]</f>
        <v>0</v>
      </c>
      <c r="BP564" s="10">
        <f>3/24000000*OO[[#This Row],[124 (04JUL1985 09:00:00)-Water Temperature (C)]]*OO[[#This Row],[66]]</f>
        <v>0</v>
      </c>
      <c r="BQ564" s="10">
        <f>3/24000000*OO[[#This Row],[125 (04JUL1985 12:00:00)-Water Temperature (C)]]*OO[[#This Row],[67]]</f>
        <v>0</v>
      </c>
      <c r="BR564" s="10">
        <f>3/24000000*OO[[#This Row],[126 (04JUL1985 15:00:00)-Water Temperature (C)]]*OO[[#This Row],[68]]</f>
        <v>0</v>
      </c>
      <c r="BS564" s="10">
        <f>3/24000000*OO[[#This Row],[127 (04JUL1985 18:00:00)-Water Temperature (C)]]*OO[[#This Row],[69]]</f>
        <v>0</v>
      </c>
      <c r="BT564" s="10">
        <f>3/24000000*OO[[#This Row],[128 (04JUL1985 21:00:00)-Water Temperature (C)]]*OO[[#This Row],[70]]</f>
        <v>0</v>
      </c>
      <c r="BU564" s="10">
        <f>3/24000000*OO[[#This Row],[129 (05JUL1985 00:00:00)-Water Temperature (C)]]*OO[[#This Row],[71]]</f>
        <v>0</v>
      </c>
      <c r="BV564" s="10">
        <f>3/24000000*OO[[#This Row],[130 (05JUL1985 03:00:00)-Water Temperature (C)]]*OO[[#This Row],[72]]</f>
        <v>0</v>
      </c>
      <c r="BW564" s="10">
        <f>3/24000000*OO[[#This Row],[131 (05JUL1985 06:00:00)-Water Temperature (C)]]*OO[[#This Row],[73]]</f>
        <v>0</v>
      </c>
      <c r="BX564" s="10">
        <f>3/24000000*OO[[#This Row],[132 (05JUL1985 09:00:00)-Water Temperature (C)]]*OO[[#This Row],[74]]</f>
        <v>0</v>
      </c>
      <c r="BY564" s="10">
        <f>3/24000000*OO[[#This Row],[133 (05JUL1985 12:00:00)-Water Temperature (C)]]*OO[[#This Row],[75]]</f>
        <v>0</v>
      </c>
      <c r="BZ564" s="10">
        <f>3/24000000*OO[[#This Row],[134 (05JUL1985 15:00:00)-Water Temperature (C)]]*OO[[#This Row],[76]]</f>
        <v>0</v>
      </c>
      <c r="CA564" s="10">
        <f>3/24000000*OO[[#This Row],[135 (05JUL1985 18:00:00)-Water Temperature (C)]]*OO[[#This Row],[77]]</f>
        <v>0</v>
      </c>
      <c r="CB564" s="10">
        <f>3/24000000*OO[[#This Row],[136 (05JUL1985 21:00:00)-Water Temperature (C)]]*OO[[#This Row],[78]]</f>
        <v>0</v>
      </c>
      <c r="CC564" s="10">
        <f>3/24000000*OO[[#This Row],[137 (06JUL1985 00:00:00)-Water Temperature (C)]]*OO[[#This Row],[79]]</f>
        <v>0</v>
      </c>
      <c r="CD564" s="10">
        <f>3/24000000*OO[[#This Row],[138 (06JUL1985 03:00:00)-Water Temperature (C)]]*OO[[#This Row],[80]]</f>
        <v>0</v>
      </c>
      <c r="CE564" s="10">
        <f>3/24000000*OO[[#This Row],[139 (06JUL1985 06:00:00)-Water Temperature (C)]]*OO[[#This Row],[81]]</f>
        <v>0</v>
      </c>
      <c r="CF564" s="10">
        <f>3/24000000*OO[[#This Row],[140 (06JUL1985 09:00:00)-Water Temperature (C)]]*OO[[#This Row],[82]]</f>
        <v>0</v>
      </c>
      <c r="CG564" s="10">
        <f>3/24000000*OO[[#This Row],[141 (06JUL1985 12:00:00)-Water Temperature (C)]]*OO[[#This Row],[83]]</f>
        <v>0</v>
      </c>
      <c r="CH564" s="10">
        <f>3/24000000*OO[[#This Row],[142 (06JUL1985 15:00:00)-Water Temperature (C)]]*OO[[#This Row],[84]]</f>
        <v>0</v>
      </c>
      <c r="CI564" s="10">
        <f>3/24000000*OO[[#This Row],[143 (06JUL1985 18:00:00)-Water Temperature (C)]]*OO[[#This Row],[85]]</f>
        <v>0</v>
      </c>
      <c r="CJ564" s="10">
        <f>3/24000000*OO[[#This Row],[144 (06JUL1985 21:00:00)-Water Temperature (C)]]*OO[[#This Row],[86]]</f>
        <v>0</v>
      </c>
      <c r="CK564" s="10">
        <f>3/24000000*OO[[#This Row],[145 (07JUL1985 00:00:00)-Water Temperature (C)]]*OO[[#This Row],[87]]</f>
        <v>0</v>
      </c>
      <c r="CL564" s="10">
        <f>3/24000000*OO[[#This Row],[146 (07JUL1985 03:00:00)-Water Temperature (C)]]*OO[[#This Row],[88]]</f>
        <v>0</v>
      </c>
      <c r="CM564" s="10">
        <f>3/24000000*OO[[#This Row],[147 (07JUL1985 06:00:00)-Water Temperature (C)]]*OO[[#This Row],[89]]</f>
        <v>0</v>
      </c>
      <c r="CN564" s="10">
        <f>3/24000000*OO[[#This Row],[148 (07JUL1985 09:00:00)-Water Temperature (C)]]*OO[[#This Row],[90]]</f>
        <v>0</v>
      </c>
      <c r="CO564" s="10">
        <f>3/24000000*OO[[#This Row],[149 (07JUL1985 12:00:00)-Water Temperature (C)]]*OO[[#This Row],[91]]</f>
        <v>0</v>
      </c>
      <c r="CP564" s="10">
        <f>3/24000000*OO[[#This Row],[150 (07JUL1985 15:00:00)-Water Temperature (C)]]*OO[[#This Row],[92]]</f>
        <v>0</v>
      </c>
      <c r="CQ564" s="10">
        <f>3/24000000*OO[[#This Row],[151 (07JUL1985 18:00:00)-Water Temperature (C)]]*OO[[#This Row],[93]]</f>
        <v>1.9199052375318749E-32</v>
      </c>
      <c r="CR564" s="10">
        <f>3/24000000*OO[[#This Row],[152 (07JUL1985 21:00:00)-Water Temperature (C)]]*OO[[#This Row],[94]]</f>
        <v>3.0401792824649998E-28</v>
      </c>
      <c r="CS564" s="10">
        <f>3/24000000*OO[[#This Row],[153 (08JUL1985 00:00:00)-Water Temperature (C)]]*OO[[#This Row],[95]]</f>
        <v>7.9252523116824992E-27</v>
      </c>
      <c r="CT564" s="10">
        <f>3/24000000*OO[[#This Row],[154 (08JUL1985 03:00:00)-Water Temperature (C)]]*OO[[#This Row],[96]]</f>
        <v>7.13108517372375E-26</v>
      </c>
      <c r="CU564" s="10">
        <f>3/24000000*OO[[#This Row],[155 (08JUL1985 06:00:00)-Water Temperature (C)]]*OO[[#This Row],[97]]</f>
        <v>3.9197896463512501E-25</v>
      </c>
      <c r="CV564" s="10">
        <f>3/24000000*OO[[#This Row],[156 (08JUL1985 09:00:00)-Water Temperature (C)]]*OO[[#This Row],[98]]</f>
        <v>1.6331329076774999E-24</v>
      </c>
      <c r="CW564" s="10">
        <f>3/24000000*OO[[#This Row],[157 (08JUL1985 12:00:00)-Water Temperature (C)]]*OO[[#This Row],[99]]</f>
        <v>6.9626069554600001E-24</v>
      </c>
    </row>
    <row r="565" spans="1:102" x14ac:dyDescent="0.35">
      <c r="A565" t="s">
        <v>572</v>
      </c>
      <c r="B565">
        <v>3104.9</v>
      </c>
      <c r="C565" s="10">
        <f>3/24*OO[[#This Row],[59 (26JUN1985 06:00:00)-Water Temperature (C)]]*OO[[#This Row],[1]]/SUM(OO[1])</f>
        <v>0</v>
      </c>
      <c r="D565" s="10">
        <f>3/24*OO[[#This Row],[60 (26JUN1985 09:00:00)-Water Temperature (C)]]*OO[[#This Row],[2]]/SUM(OO[2])</f>
        <v>0</v>
      </c>
      <c r="E565" s="10">
        <f>3/24*OO[[#This Row],[61 (26JUN1985 12:00:00)-Water Temperature (C)]]*OO[[#This Row],[3]]/SUM(OO[3])</f>
        <v>0</v>
      </c>
      <c r="F565" s="10">
        <f>3/24*OO[[#This Row],[62 (26JUN1985 15:00:00)-Water Temperature (C)]]*OO[[#This Row],[4]]/SUM(OO[4])</f>
        <v>0</v>
      </c>
      <c r="G565" s="10">
        <f>3/24*OO[[#This Row],[63 (26JUN1985 18:00:00)-Water Temperature (C)]]*OO[[#This Row],[5]]/SUM(OO[5])</f>
        <v>0</v>
      </c>
      <c r="H565" s="10">
        <f>3/24*OO[[#This Row],[64 (26JUN1985 21:00:00)-Water Temperature (C)]]*OO[[#This Row],[6]]/SUM(OO[6])</f>
        <v>0</v>
      </c>
      <c r="I565" s="10">
        <f>3/24*OO[[#This Row],[65 (27JUN1985 00:00:00)-Water Temperature (C)]]*OO[[#This Row],[7]]/SUM(OO[7])</f>
        <v>0</v>
      </c>
      <c r="J565" s="10">
        <f>3/24*OO[[#This Row],[66 (27JUN1985 03:00:00)-Water Temperature (C)]]*OO[[#This Row],[8]]/SUM(OO[8])</f>
        <v>0</v>
      </c>
      <c r="K565" s="10">
        <f>3/24*OO[[#This Row],[67 (27JUN1985 06:00:00)-Water Temperature (C)]]*OO[[#This Row],[9]]/SUM(OO[9])</f>
        <v>0</v>
      </c>
      <c r="L565" s="10">
        <f>3/24*OO[[#This Row],[68 (27JUN1985 09:00:00)-Water Temperature (C)]]*OO[[#This Row],[10]]/SUM(OO[10])</f>
        <v>0</v>
      </c>
      <c r="M565" s="10">
        <f>3/24*OO[[#This Row],[69 (27JUN1985 12:00:00)-Water Temperature (C)]]*OO[[#This Row],[11]]/SUM(OO[11])</f>
        <v>0</v>
      </c>
      <c r="N565" s="10">
        <f>3/24*OO[[#This Row],[70 (27JUN1985 15:00:00)-Water Temperature (C)]]*OO[[#This Row],[12]]/SUM(OO[12])</f>
        <v>0</v>
      </c>
      <c r="O565" s="10">
        <f>3/24*OO[[#This Row],[71 (27JUN1985 18:00:00)-Water Temperature (C)]]*OO[[#This Row],[13]]/SUM(OO[13])</f>
        <v>0</v>
      </c>
      <c r="P565" s="10">
        <f>3/24*OO[[#This Row],[72 (27JUN1985 21:00:00)-Water Temperature (C)]]*OO[[#This Row],[14]]/SUM(OO[14])</f>
        <v>0</v>
      </c>
      <c r="Q565" s="10">
        <f>3/24*OO[[#This Row],[73 (28JUN1985 00:00:00)-Water Temperature (C)]]*OO[[#This Row],[15]]/SUM(OO[15])</f>
        <v>0</v>
      </c>
      <c r="R565" s="10">
        <f>3/24*OO[[#This Row],[74 (28JUN1985 03:00:00)-Water Temperature (C)]]*OO[[#This Row],[16]]/SUM(OO[16])</f>
        <v>0</v>
      </c>
      <c r="S565" s="10">
        <f>3/24*OO[[#This Row],[75 (28JUN1985 06:00:00)-Water Temperature (C)]]*OO[[#This Row],[17]]/SUM(OO[17])</f>
        <v>0</v>
      </c>
      <c r="T565" s="10">
        <f>3/24*OO[[#This Row],[76 (28JUN1985 09:00:00)-Water Temperature (C)]]*OO[[#This Row],[18]]/SUM(OO[18])</f>
        <v>0</v>
      </c>
      <c r="U565" s="10">
        <f>3/24*OO[[#This Row],[77 (28JUN1985 12:00:00)-Water Temperature (C)]]*OO[[#This Row],[19]]/SUM(OO[19])</f>
        <v>0</v>
      </c>
      <c r="V565" s="10">
        <f>3/24000000*OO[[#This Row],[78 (28JUN1985 15:00:00)-Water Temperature (C)]]*OO[[#This Row],[20]]</f>
        <v>0</v>
      </c>
      <c r="W565" s="10">
        <f>3/24000000*OO[[#This Row],[79 (28JUN1985 18:00:00)-Water Temperature (C)]]*OO[[#This Row],[21]]</f>
        <v>0</v>
      </c>
      <c r="X565" s="10">
        <f>3/24000000*OO[[#This Row],[80 (28JUN1985 21:00:00)-Water Temperature (C)]]*OO[[#This Row],[22]]</f>
        <v>0</v>
      </c>
      <c r="Y565" s="10">
        <f>3/24000000*OO[[#This Row],[81 (29JUN1985 00:00:00)-Water Temperature (C)]]*OO[[#This Row],[23]]</f>
        <v>0</v>
      </c>
      <c r="Z565" s="10">
        <f>3/24000000*OO[[#This Row],[82 (29JUN1985 03:00:00)-Water Temperature (C)]]*OO[[#This Row],[24]]</f>
        <v>0</v>
      </c>
      <c r="AA565" s="10">
        <f>3/24000000*OO[[#This Row],[83 (29JUN1985 06:00:00)-Water Temperature (C)]]*OO[[#This Row],[25]]</f>
        <v>0</v>
      </c>
      <c r="AB565" s="10">
        <f>3/24000000*OO[[#This Row],[84 (29JUN1985 09:00:00)-Water Temperature (C)]]*OO[[#This Row],[26]]</f>
        <v>0</v>
      </c>
      <c r="AC565" s="10">
        <f>3/24000000*OO[[#This Row],[85 (29JUN1985 12:00:00)-Water Temperature (C)]]*OO[[#This Row],[27]]</f>
        <v>0</v>
      </c>
      <c r="AD565" s="10">
        <f>3/24000000*OO[[#This Row],[86 (29JUN1985 15:00:00)-Water Temperature (C)]]*OO[[#This Row],[28]]</f>
        <v>0</v>
      </c>
      <c r="AE565" s="10">
        <f>3/24000000*OO[[#This Row],[88 (29JUN1985 21:00:00)-Water Temperature (C)]]*OO[[#This Row],[30]]</f>
        <v>0</v>
      </c>
      <c r="AF565" s="10">
        <f>3/24000000*OO[[#This Row],[88 (29JUN1985 21:00:00)-Water Temperature (C)]]*OO[[#This Row],[30]]</f>
        <v>0</v>
      </c>
      <c r="AG565" s="10">
        <f>3/24000000*OO[[#This Row],[89 (30JUN1985 00:00:00)-Water Temperature (C)]]*OO[[#This Row],[31]]</f>
        <v>0</v>
      </c>
      <c r="AH565" s="10">
        <f>3/24000000*OO[[#This Row],[90 (30JUN1985 03:00:00)-Water Temperature (C)]]*OO[[#This Row],[32]]</f>
        <v>0</v>
      </c>
      <c r="AI565" s="10">
        <f>3/24000000*OO[[#This Row],[91 (30JUN1985 06:00:00)-Water Temperature (C)]]*OO[[#This Row],[33]]</f>
        <v>0</v>
      </c>
      <c r="AJ565" s="10">
        <f>3/24000000*OO[[#This Row],[92 (30JUN1985 09:00:00)-Water Temperature (C)]]*OO[[#This Row],[34]]</f>
        <v>0</v>
      </c>
      <c r="AK565" s="10">
        <f>3/24000000*OO[[#This Row],[93 (30JUN1985 12:00:00)-Water Temperature (C)]]*OO[[#This Row],[35]]</f>
        <v>0</v>
      </c>
      <c r="AL565" s="10">
        <f>3/24000000*OO[[#This Row],[94 (30JUN1985 15:00:00)-Water Temperature (C)]]*OO[[#This Row],[36]]</f>
        <v>0</v>
      </c>
      <c r="AM565" s="10">
        <f>3/24000000*OO[[#This Row],[95 (30JUN1985 18:00:00)-Water Temperature (C)]]*OO[[#This Row],[37]]</f>
        <v>0</v>
      </c>
      <c r="AN565" s="10">
        <f>3/24000000*OO[[#This Row],[96 (30JUN1985 21:00:00)-Water Temperature (C)]]*OO[[#This Row],[38]]</f>
        <v>0</v>
      </c>
      <c r="AO565" s="10">
        <f>3/24000000*OO[[#This Row],[97 (01JUL1985 00:00:00)-Water Temperature (C)]]*OO[[#This Row],[39]]</f>
        <v>0</v>
      </c>
      <c r="AP565" s="10">
        <f>3/24000000*OO[[#This Row],[98 (01JUL1985 03:00:00)-Water Temperature (C)]]*OO[[#This Row],[40]]</f>
        <v>0</v>
      </c>
      <c r="AQ565" s="10">
        <f>3/24000000*OO[[#This Row],[99 (01JUL1985 06:00:00)-Water Temperature (C)]]*OO[[#This Row],[41]]</f>
        <v>0</v>
      </c>
      <c r="AR565" s="10">
        <f>3/24000000*OO[[#This Row],[100 (01JUL1985 09:00:00)-Water Temperature (C)]]*OO[[#This Row],[42]]</f>
        <v>0</v>
      </c>
      <c r="AS565" s="10">
        <f>3/24000000*OO[[#This Row],[101 (01JUL1985 12:00:00)-Water Temperature (C)]]*OO[[#This Row],[43]]</f>
        <v>0</v>
      </c>
      <c r="AT565" s="10">
        <f>3/24000000*OO[[#This Row],[102 (01JUL1985 15:00:00)-Water Temperature (C)]]*OO[[#This Row],[44]]</f>
        <v>0</v>
      </c>
      <c r="AU565" s="10">
        <f>3/24000000*OO[[#This Row],[103 (01JUL1985 18:00:00)-Water Temperature (C)]]*OO[[#This Row],[45]]</f>
        <v>0</v>
      </c>
      <c r="AV565" s="10">
        <f>3/24000000*OO[[#This Row],[104 (01JUL1985 21:00:00)-Water Temperature (C)]]*OO[[#This Row],[46]]</f>
        <v>0</v>
      </c>
      <c r="AW565" s="10">
        <f>3/24000000*OO[[#This Row],[105 (02JUL1985 00:00:00)-Water Temperature (C)]]*OO[[#This Row],[47]]</f>
        <v>0</v>
      </c>
      <c r="AX565" s="10">
        <f>3/24000000*OO[[#This Row],[106 (02JUL1985 03:00:00)-Water Temperature (C)]]*OO[[#This Row],[48]]</f>
        <v>0</v>
      </c>
      <c r="AY565" s="10">
        <f>3/24000000*OO[[#This Row],[107 (02JUL1985 06:00:00)-Water Temperature (C)]]*OO[[#This Row],[49]]</f>
        <v>0</v>
      </c>
      <c r="AZ565" s="10">
        <f>3/24000000*OO[[#This Row],[108 (02JUL1985 09:00:00)-Water Temperature (C)]]*OO[[#This Row],[50]]</f>
        <v>0</v>
      </c>
      <c r="BA565" s="10">
        <f>3/24000000*OO[[#This Row],[109 (02JUL1985 12:00:00)-Water Temperature (C)]]*OO[[#This Row],[51]]</f>
        <v>0</v>
      </c>
      <c r="BB565" s="10">
        <f>3/24000000*OO[[#This Row],[110 (02JUL1985 15:00:00)-Water Temperature (C)]]*OO[[#This Row],[52]]</f>
        <v>0</v>
      </c>
      <c r="BC565" s="10">
        <f>3/24000000*OO[[#This Row],[111 (02JUL1985 18:00:00)-Water Temperature (C)]]*OO[[#This Row],[53]]</f>
        <v>0</v>
      </c>
      <c r="BD565" s="10">
        <f>3/24000000*OO[[#This Row],[112 (02JUL1985 21:00:00)-Water Temperature (C)]]*OO[[#This Row],[54]]</f>
        <v>0</v>
      </c>
      <c r="BE565" s="10">
        <f>3/24000000*OO[[#This Row],[113 (03JUL1985 00:00:00)-Water Temperature (C)]]*OO[[#This Row],[55]]</f>
        <v>0</v>
      </c>
      <c r="BF565" s="10">
        <f>3/24000000*OO[[#This Row],[114 (03JUL1985 03:00:00)-Water Temperature (C)]]*OO[[#This Row],[56]]</f>
        <v>0</v>
      </c>
      <c r="BG565" s="10">
        <f>3/24000000*OO[[#This Row],[115 (03JUL1985 06:00:00)-Water Temperature (C)]]*OO[[#This Row],[57]]</f>
        <v>0</v>
      </c>
      <c r="BH565" s="10">
        <f>3/24000000*OO[[#This Row],[116 (03JUL1985 09:00:00)-Water Temperature (C)]]*OO[[#This Row],[58]]</f>
        <v>0</v>
      </c>
      <c r="BI565" s="10">
        <f>3/24000000*OO[[#This Row],[117 (03JUL1985 12:00:00)-Water Temperature (C)]]*OO[[#This Row],[59]]</f>
        <v>0</v>
      </c>
      <c r="BJ565" s="10">
        <f>3/24000000*OO[[#This Row],[118 (03JUL1985 15:00:00)-Water Temperature (C)]]*OO[[#This Row],[60]]</f>
        <v>0</v>
      </c>
      <c r="BK565" s="10">
        <f>3/24000000*OO[[#This Row],[119 (03JUL1985 18:00:00)-Water Temperature (C)]]*OO[[#This Row],[61]]</f>
        <v>0</v>
      </c>
      <c r="BL565" s="10">
        <f>3/24000000*OO[[#This Row],[120 (03JUL1985 21:00:00)-Water Temperature (C)]]*OO[[#This Row],[62]]</f>
        <v>0</v>
      </c>
      <c r="BM565" s="10">
        <f>3/24000000*OO[[#This Row],[121 (04JUL1985 00:00:00)-Water Temperature (C)]]*OO[[#This Row],[63]]</f>
        <v>0</v>
      </c>
      <c r="BN565" s="10">
        <f>3/24000000*OO[[#This Row],[122 (04JUL1985 03:00:00)-Water Temperature (C)]]*OO[[#This Row],[64]]</f>
        <v>0</v>
      </c>
      <c r="BO565" s="10">
        <f>3/24000000*OO[[#This Row],[123 (04JUL1985 06:00:00)-Water Temperature (C)]]*OO[[#This Row],[65]]</f>
        <v>0</v>
      </c>
      <c r="BP565" s="10">
        <f>3/24000000*OO[[#This Row],[124 (04JUL1985 09:00:00)-Water Temperature (C)]]*OO[[#This Row],[66]]</f>
        <v>0</v>
      </c>
      <c r="BQ565" s="10">
        <f>3/24000000*OO[[#This Row],[125 (04JUL1985 12:00:00)-Water Temperature (C)]]*OO[[#This Row],[67]]</f>
        <v>0</v>
      </c>
      <c r="BR565" s="10">
        <f>3/24000000*OO[[#This Row],[126 (04JUL1985 15:00:00)-Water Temperature (C)]]*OO[[#This Row],[68]]</f>
        <v>0</v>
      </c>
      <c r="BS565" s="10">
        <f>3/24000000*OO[[#This Row],[127 (04JUL1985 18:00:00)-Water Temperature (C)]]*OO[[#This Row],[69]]</f>
        <v>0</v>
      </c>
      <c r="BT565" s="10">
        <f>3/24000000*OO[[#This Row],[128 (04JUL1985 21:00:00)-Water Temperature (C)]]*OO[[#This Row],[70]]</f>
        <v>0</v>
      </c>
      <c r="BU565" s="10">
        <f>3/24000000*OO[[#This Row],[129 (05JUL1985 00:00:00)-Water Temperature (C)]]*OO[[#This Row],[71]]</f>
        <v>0</v>
      </c>
      <c r="BV565" s="10">
        <f>3/24000000*OO[[#This Row],[130 (05JUL1985 03:00:00)-Water Temperature (C)]]*OO[[#This Row],[72]]</f>
        <v>0</v>
      </c>
      <c r="BW565" s="10">
        <f>3/24000000*OO[[#This Row],[131 (05JUL1985 06:00:00)-Water Temperature (C)]]*OO[[#This Row],[73]]</f>
        <v>0</v>
      </c>
      <c r="BX565" s="10">
        <f>3/24000000*OO[[#This Row],[132 (05JUL1985 09:00:00)-Water Temperature (C)]]*OO[[#This Row],[74]]</f>
        <v>0</v>
      </c>
      <c r="BY565" s="10">
        <f>3/24000000*OO[[#This Row],[133 (05JUL1985 12:00:00)-Water Temperature (C)]]*OO[[#This Row],[75]]</f>
        <v>0</v>
      </c>
      <c r="BZ565" s="10">
        <f>3/24000000*OO[[#This Row],[134 (05JUL1985 15:00:00)-Water Temperature (C)]]*OO[[#This Row],[76]]</f>
        <v>0</v>
      </c>
      <c r="CA565" s="10">
        <f>3/24000000*OO[[#This Row],[135 (05JUL1985 18:00:00)-Water Temperature (C)]]*OO[[#This Row],[77]]</f>
        <v>0</v>
      </c>
      <c r="CB565" s="10">
        <f>3/24000000*OO[[#This Row],[136 (05JUL1985 21:00:00)-Water Temperature (C)]]*OO[[#This Row],[78]]</f>
        <v>0</v>
      </c>
      <c r="CC565" s="10">
        <f>3/24000000*OO[[#This Row],[137 (06JUL1985 00:00:00)-Water Temperature (C)]]*OO[[#This Row],[79]]</f>
        <v>0</v>
      </c>
      <c r="CD565" s="10">
        <f>3/24000000*OO[[#This Row],[138 (06JUL1985 03:00:00)-Water Temperature (C)]]*OO[[#This Row],[80]]</f>
        <v>0</v>
      </c>
      <c r="CE565" s="10">
        <f>3/24000000*OO[[#This Row],[139 (06JUL1985 06:00:00)-Water Temperature (C)]]*OO[[#This Row],[81]]</f>
        <v>0</v>
      </c>
      <c r="CF565" s="10">
        <f>3/24000000*OO[[#This Row],[140 (06JUL1985 09:00:00)-Water Temperature (C)]]*OO[[#This Row],[82]]</f>
        <v>0</v>
      </c>
      <c r="CG565" s="10">
        <f>3/24000000*OO[[#This Row],[141 (06JUL1985 12:00:00)-Water Temperature (C)]]*OO[[#This Row],[83]]</f>
        <v>0</v>
      </c>
      <c r="CH565" s="10">
        <f>3/24000000*OO[[#This Row],[142 (06JUL1985 15:00:00)-Water Temperature (C)]]*OO[[#This Row],[84]]</f>
        <v>0</v>
      </c>
      <c r="CI565" s="10">
        <f>3/24000000*OO[[#This Row],[143 (06JUL1985 18:00:00)-Water Temperature (C)]]*OO[[#This Row],[85]]</f>
        <v>0</v>
      </c>
      <c r="CJ565" s="10">
        <f>3/24000000*OO[[#This Row],[144 (06JUL1985 21:00:00)-Water Temperature (C)]]*OO[[#This Row],[86]]</f>
        <v>0</v>
      </c>
      <c r="CK565" s="10">
        <f>3/24000000*OO[[#This Row],[145 (07JUL1985 00:00:00)-Water Temperature (C)]]*OO[[#This Row],[87]]</f>
        <v>0</v>
      </c>
      <c r="CL565" s="10">
        <f>3/24000000*OO[[#This Row],[146 (07JUL1985 03:00:00)-Water Temperature (C)]]*OO[[#This Row],[88]]</f>
        <v>0</v>
      </c>
      <c r="CM565" s="10">
        <f>3/24000000*OO[[#This Row],[147 (07JUL1985 06:00:00)-Water Temperature (C)]]*OO[[#This Row],[89]]</f>
        <v>0</v>
      </c>
      <c r="CN565" s="10">
        <f>3/24000000*OO[[#This Row],[148 (07JUL1985 09:00:00)-Water Temperature (C)]]*OO[[#This Row],[90]]</f>
        <v>0</v>
      </c>
      <c r="CO565" s="10">
        <f>3/24000000*OO[[#This Row],[149 (07JUL1985 12:00:00)-Water Temperature (C)]]*OO[[#This Row],[91]]</f>
        <v>0</v>
      </c>
      <c r="CP565" s="10">
        <f>3/24000000*OO[[#This Row],[150 (07JUL1985 15:00:00)-Water Temperature (C)]]*OO[[#This Row],[92]]</f>
        <v>0</v>
      </c>
      <c r="CQ565" s="10">
        <f>3/24000000*OO[[#This Row],[151 (07JUL1985 18:00:00)-Water Temperature (C)]]*OO[[#This Row],[93]]</f>
        <v>-4.1234396431987498E-36</v>
      </c>
      <c r="CR565" s="10">
        <f>3/24000000*OO[[#This Row],[152 (07JUL1985 21:00:00)-Water Temperature (C)]]*OO[[#This Row],[94]]</f>
        <v>-8.4683008020149994E-33</v>
      </c>
      <c r="CS565" s="10">
        <f>3/24000000*OO[[#This Row],[153 (08JUL1985 00:00:00)-Water Temperature (C)]]*OO[[#This Row],[95]]</f>
        <v>-4.54772186275E-32</v>
      </c>
      <c r="CT565" s="10">
        <f>3/24000000*OO[[#This Row],[154 (08JUL1985 03:00:00)-Water Temperature (C)]]*OO[[#This Row],[96]]</f>
        <v>2.6163798226649999E-28</v>
      </c>
      <c r="CU565" s="10">
        <f>3/24000000*OO[[#This Row],[155 (08JUL1985 06:00:00)-Water Temperature (C)]]*OO[[#This Row],[97]]</f>
        <v>7.4863609067875001E-27</v>
      </c>
      <c r="CV565" s="10">
        <f>3/24000000*OO[[#This Row],[156 (08JUL1985 09:00:00)-Water Temperature (C)]]*OO[[#This Row],[98]]</f>
        <v>5.4691093363425002E-26</v>
      </c>
      <c r="CW565" s="10">
        <f>3/24000000*OO[[#This Row],[157 (08JUL1985 12:00:00)-Water Temperature (C)]]*OO[[#This Row],[99]]</f>
        <v>2.2226257526853752E-25</v>
      </c>
    </row>
    <row r="566" spans="1:102" x14ac:dyDescent="0.35">
      <c r="C566" s="7">
        <f>SUM(Calcs[0.125])</f>
        <v>1.4581702462011683</v>
      </c>
      <c r="D566" s="7">
        <f>SUM(Calcs[0.25])</f>
        <v>1.4766884414170012</v>
      </c>
      <c r="E566" s="7">
        <f>SUM(Calcs[0.375])</f>
        <v>1.5660410447387363</v>
      </c>
      <c r="F566" s="7">
        <f>SUM(Calcs[0.5])</f>
        <v>1.6160844747168899</v>
      </c>
      <c r="G566" s="7">
        <f>SUM(Calcs[0.625])</f>
        <v>1.6765282593680579</v>
      </c>
      <c r="H566" s="7">
        <f>SUM(Calcs[0.75])</f>
        <v>1.6864254978368505</v>
      </c>
      <c r="I566" s="7">
        <f>SUM(Calcs[0.875])</f>
        <v>1.6894081300335204</v>
      </c>
      <c r="J566" s="7">
        <f>SUM(Calcs[1])</f>
        <v>1.6907858037985872</v>
      </c>
      <c r="K566" s="7">
        <f>SUM(Calcs[1.125])</f>
        <v>1.6879544511631637</v>
      </c>
      <c r="L566" s="7">
        <f>SUM(Calcs[1.25])</f>
        <v>1.6939683046053451</v>
      </c>
      <c r="M566" s="7">
        <f>SUM(Calcs[1.375])</f>
        <v>1.7649345654809885</v>
      </c>
      <c r="N566" s="7">
        <f>SUM(Calcs[1.5])</f>
        <v>1.8009433172795963</v>
      </c>
      <c r="O566" s="7">
        <f>SUM(Calcs[1.625])</f>
        <v>1.8294394141535291</v>
      </c>
      <c r="P566" s="7">
        <f>SUM(Calcs[1.75])</f>
        <v>1.8548933914308927</v>
      </c>
      <c r="Q566" s="7">
        <f>SUM(Calcs[1.875])</f>
        <v>1.8472170979275255</v>
      </c>
      <c r="R566" s="7">
        <f>SUM(Calcs[2])</f>
        <v>1.8315884618830809</v>
      </c>
      <c r="S566" s="7">
        <f>SUM(Calcs[2.125])</f>
        <v>1.8216902627670788</v>
      </c>
      <c r="T566" s="7">
        <f>SUM(Calcs[2.25])</f>
        <v>1.8596606586445215</v>
      </c>
      <c r="U566" s="7">
        <f>SUM(Calcs[2.375])</f>
        <v>1.9357462339406533</v>
      </c>
      <c r="V566" s="7">
        <f>SUM(Calcs[2.5])</f>
        <v>2.0223419712009059</v>
      </c>
      <c r="W566" s="7">
        <f>SUM(Calcs[2.625])</f>
        <v>2.0920745301352359</v>
      </c>
      <c r="X566" s="7">
        <f>SUM(Calcs[2.75])</f>
        <v>2.1055258403596118</v>
      </c>
      <c r="Y566" s="7">
        <f>SUM(Calcs[2.875])</f>
        <v>2.0894221512590612</v>
      </c>
      <c r="Z566" s="7">
        <f>SUM(Calcs[3])</f>
        <v>2.0731967998695033</v>
      </c>
      <c r="AA566" s="7">
        <f>SUM(Calcs[3.125])</f>
        <v>2.0659249671408357</v>
      </c>
      <c r="AB566" s="7">
        <f>SUM(Calcs[3.25])</f>
        <v>2.1166414416262942</v>
      </c>
      <c r="AC566" s="7">
        <f>SUM(Calcs[3.375])</f>
        <v>2.2060010270726589</v>
      </c>
      <c r="AD566" s="7">
        <f>SUM(Calcs[3.5])</f>
        <v>2.2785534879835678</v>
      </c>
      <c r="AE566" s="7">
        <f>SUM(Calcs[3.625])</f>
        <v>2.3439692987807028</v>
      </c>
      <c r="AF566" s="7">
        <f>SUM(Calcs[3.75])</f>
        <v>2.3439692987807028</v>
      </c>
      <c r="AG566" s="7">
        <f>SUM(Calcs[3.875])</f>
        <v>2.3186344543776505</v>
      </c>
      <c r="AH566" s="7">
        <f>SUM(Calcs[4])</f>
        <v>2.2937778200321661</v>
      </c>
      <c r="AI566" s="7">
        <f>SUM(Calcs[4.125])</f>
        <v>2.2787178843753453</v>
      </c>
      <c r="AJ566" s="7">
        <f>SUM(Calcs[4.25])</f>
        <v>2.3056955580153269</v>
      </c>
      <c r="AK566" s="7">
        <f>SUM(Calcs[4.375])</f>
        <v>2.3616230357689547</v>
      </c>
      <c r="AL566" s="7">
        <f>SUM(Calcs[4.5])</f>
        <v>2.4271792784905002</v>
      </c>
      <c r="AM566" s="7">
        <f>SUM(Calcs[4.625])</f>
        <v>2.4722340559638547</v>
      </c>
      <c r="AN566" s="7">
        <f>SUM(Calcs[4.75])</f>
        <v>2.4475217232061524</v>
      </c>
      <c r="AO566" s="7">
        <f>SUM(Calcs[4.875])</f>
        <v>2.3757534347044587</v>
      </c>
      <c r="AP566" s="7">
        <f>SUM(Calcs[5])</f>
        <v>2.2929660709580504</v>
      </c>
      <c r="AQ566" s="7">
        <f>SUM(Calcs[5.125])</f>
        <v>2.2317432705159903</v>
      </c>
      <c r="AR566" s="7">
        <f>SUM(Calcs[5.25])</f>
        <v>2.2781147536895321</v>
      </c>
      <c r="AS566" s="7">
        <f>SUM(Calcs[5.375])</f>
        <v>2.333784759048199</v>
      </c>
      <c r="AT566" s="7">
        <f>SUM(Calcs[5.5])</f>
        <v>2.3881085975927889</v>
      </c>
      <c r="AU566" s="7">
        <f>SUM(Calcs[5.625])</f>
        <v>2.4139277634216376</v>
      </c>
      <c r="AV566" s="7">
        <f>SUM(Calcs[5.75])</f>
        <v>2.3976413340373885</v>
      </c>
      <c r="AW566" s="7">
        <f>SUM(Calcs[5.875])</f>
        <v>2.3540742445389111</v>
      </c>
      <c r="AX566" s="7">
        <f>SUM(Calcs[6])</f>
        <v>2.3131320311038643</v>
      </c>
      <c r="AY566" s="7">
        <f>SUM(Calcs[6.125])</f>
        <v>2.3107031925412187</v>
      </c>
      <c r="AZ566" s="7">
        <f>SUM(Calcs[6.25])</f>
        <v>2.4434075031774598</v>
      </c>
      <c r="BA566" s="7">
        <f>SUM(Calcs[6.375])</f>
        <v>2.564454346750459</v>
      </c>
      <c r="BB566" s="7">
        <f>SUM(Calcs[6.5])</f>
        <v>2.6648056408098135</v>
      </c>
      <c r="BC566" s="7">
        <f>SUM(Calcs[6.625])</f>
        <v>2.7499077028724095</v>
      </c>
      <c r="BD566" s="7">
        <f>SUM(Calcs[6.75])</f>
        <v>2.7794032478523012</v>
      </c>
      <c r="BE566" s="7">
        <f>SUM(Calcs[6.875])</f>
        <v>2.7500220549661489</v>
      </c>
      <c r="BF566" s="7">
        <f>SUM(Calcs[7])</f>
        <v>2.7151572816898932</v>
      </c>
      <c r="BG566" s="7">
        <f>SUM(Calcs[7.125])</f>
        <v>2.6890268878689967</v>
      </c>
      <c r="BH566" s="7">
        <f>SUM(Calcs[7.25])</f>
        <v>2.7267372502437146</v>
      </c>
      <c r="BI566" s="7">
        <f>SUM(Calcs[7.375])</f>
        <v>2.7918005884044419</v>
      </c>
      <c r="BJ566" s="7">
        <f>SUM(Calcs[7.5])</f>
        <v>2.8526574215094205</v>
      </c>
      <c r="BK566" s="7">
        <f>SUM(Calcs[7.625])</f>
        <v>2.9061195940498026</v>
      </c>
      <c r="BL566" s="7">
        <f>SUM(Calcs[7.75])</f>
        <v>2.919118494056093</v>
      </c>
      <c r="BM566" s="7">
        <f>SUM(Calcs[7.875])</f>
        <v>2.9037079912971251</v>
      </c>
      <c r="BN566" s="7">
        <f>SUM(Calcs[8])</f>
        <v>2.8871968010006928</v>
      </c>
      <c r="BO566" s="7">
        <f>SUM(Calcs[8.125])</f>
        <v>2.8759794784836106</v>
      </c>
      <c r="BP566" s="7">
        <f>SUM(Calcs[8.25])</f>
        <v>2.8903788962699926</v>
      </c>
      <c r="BQ566" s="7">
        <f>SUM(Calcs[8.375])</f>
        <v>2.9003074048497952</v>
      </c>
      <c r="BR566" s="7">
        <f>SUM(Calcs[8.5])</f>
        <v>2.9151184450766237</v>
      </c>
      <c r="BS566" s="7">
        <f>SUM(Calcs[8.625])</f>
        <v>2.9127400953122078</v>
      </c>
      <c r="BT566" s="7">
        <f>SUM(Calcs[8.75])</f>
        <v>2.8994847463544433</v>
      </c>
      <c r="BU566" s="7">
        <f>SUM(Calcs[8.875])</f>
        <v>2.8841992809097223</v>
      </c>
      <c r="BV566" s="7">
        <f>SUM(Calcs[9])</f>
        <v>2.8688801558415431</v>
      </c>
      <c r="BW566" s="7">
        <f>SUM(Calcs[9.125])</f>
        <v>2.8556734525199938</v>
      </c>
      <c r="BX566" s="7">
        <f>SUM(Calcs[9.25])</f>
        <v>2.8681218542759317</v>
      </c>
      <c r="BY566" s="7">
        <f>SUM(Calcs[9.375])</f>
        <v>2.8708762122210185</v>
      </c>
      <c r="BZ566" s="7">
        <f>SUM(Calcs[9.5])</f>
        <v>2.8781302388748009</v>
      </c>
      <c r="CA566" s="7">
        <f>SUM(Calcs[9.625])</f>
        <v>2.8866376278040295</v>
      </c>
      <c r="CB566" s="7">
        <f>SUM(Calcs[9.75])</f>
        <v>2.884457790901592</v>
      </c>
      <c r="CC566" s="7">
        <f>SUM(Calcs[9.875])</f>
        <v>2.8691994729839436</v>
      </c>
      <c r="CD566" s="7">
        <f>SUM(Calcs[10])</f>
        <v>2.852103325364483</v>
      </c>
      <c r="CE566" s="7">
        <f>SUM(Calcs[10.125])</f>
        <v>2.8453316769952122</v>
      </c>
      <c r="CF566" s="7">
        <f>SUM(Calcs[10.25])</f>
        <v>2.8727021092239022</v>
      </c>
      <c r="CG566" s="7">
        <f>SUM(Calcs[10.375])</f>
        <v>2.8980302684056762</v>
      </c>
      <c r="CH566" s="7">
        <f>SUM(Calcs[10.5])</f>
        <v>2.9218303109957171</v>
      </c>
      <c r="CI566" s="7">
        <f>SUM(Calcs[10.625])</f>
        <v>2.9483399837223714</v>
      </c>
      <c r="CJ566" s="7">
        <f>SUM(Calcs[10.75])</f>
        <v>2.9537355581908917</v>
      </c>
      <c r="CK566" s="7">
        <f>SUM(Calcs[10.875])</f>
        <v>2.9376141480408537</v>
      </c>
      <c r="CL566" s="7">
        <f>SUM(Calcs[11])</f>
        <v>2.9237741312035399</v>
      </c>
      <c r="CM566" s="7">
        <f>SUM(Calcs[11.125])</f>
        <v>2.9147560065477331</v>
      </c>
      <c r="CN566" s="7">
        <f>SUM(Calcs[11.25])</f>
        <v>2.9351278981626616</v>
      </c>
      <c r="CO566" s="7">
        <f>SUM(Calcs[11.375])</f>
        <v>2.9627423940960762</v>
      </c>
      <c r="CP566" s="7">
        <f>SUM(Calcs[11.5])</f>
        <v>2.9861169664650649</v>
      </c>
      <c r="CQ566" s="7">
        <f>SUM(Calcs[11.625])</f>
        <v>3.0074785003127187</v>
      </c>
      <c r="CR566" s="7">
        <f>SUM(Calcs[11.75])</f>
        <v>3.007543126967156</v>
      </c>
      <c r="CS566" s="7">
        <f>SUM(Calcs[11.875])</f>
        <v>2.9947185063660839</v>
      </c>
      <c r="CT566" s="7">
        <f>SUM(Calcs[12])</f>
        <v>2.9818989497255859</v>
      </c>
      <c r="CU566" s="7">
        <f>SUM(Calcs[12.125])</f>
        <v>2.9735730241305496</v>
      </c>
      <c r="CV566" s="7">
        <f>SUM(Calcs[12.25])</f>
        <v>2.9704122831191295</v>
      </c>
      <c r="CW566" s="7">
        <f>SUM(Calcs[12.375])</f>
        <v>2.983439330439893</v>
      </c>
      <c r="CX566" s="7">
        <f>SUM(Calcs[12.5])</f>
        <v>0</v>
      </c>
    </row>
    <row r="567" spans="1:102" x14ac:dyDescent="0.35">
      <c r="C567" s="8">
        <f>Calcs[[#Totals],[0.125]]</f>
        <v>1.4581702462011683</v>
      </c>
      <c r="D567" s="8">
        <f>Calcs[[#Totals],[0.25]]+C567</f>
        <v>2.9348586876181697</v>
      </c>
      <c r="E567" s="8">
        <f>Calcs[[#Totals],[0.375]]+D567</f>
        <v>4.5008997323569062</v>
      </c>
      <c r="F567" s="8">
        <f>Calcs[[#Totals],[0.5]]+E567</f>
        <v>6.1169842070737959</v>
      </c>
      <c r="G567" s="8">
        <f>Calcs[[#Totals],[0.625]]+F567</f>
        <v>7.7935124664418538</v>
      </c>
      <c r="H567" s="8">
        <f>Calcs[[#Totals],[0.75]]+G567</f>
        <v>9.4799379642787045</v>
      </c>
      <c r="I567" s="8">
        <f>Calcs[[#Totals],[0.875]]+H567</f>
        <v>11.169346094312225</v>
      </c>
      <c r="J567" s="8">
        <f>Calcs[[#Totals],[1]]+I567</f>
        <v>12.860131898110811</v>
      </c>
      <c r="K567" s="8">
        <f>Calcs[[#Totals],[1.125]]+J567</f>
        <v>14.548086349273975</v>
      </c>
      <c r="L567" s="8">
        <f>Calcs[[#Totals],[1.25]]+K567</f>
        <v>16.242054653879318</v>
      </c>
      <c r="M567" s="8">
        <f>Calcs[[#Totals],[1.375]]+L567</f>
        <v>18.006989219360307</v>
      </c>
      <c r="N567" s="8">
        <f>Calcs[[#Totals],[1.5]]+M567</f>
        <v>19.807932536639903</v>
      </c>
      <c r="O567" s="8">
        <f>Calcs[[#Totals],[1.625]]+N567</f>
        <v>21.637371950793433</v>
      </c>
      <c r="P567" s="8">
        <f>Calcs[[#Totals],[1.75]]+O567</f>
        <v>23.492265342224325</v>
      </c>
      <c r="Q567" s="8">
        <f>Calcs[[#Totals],[1.875]]+P567</f>
        <v>25.339482440151851</v>
      </c>
      <c r="R567" s="8">
        <f>Calcs[[#Totals],[2]]+Q567</f>
        <v>27.171070902034931</v>
      </c>
      <c r="S567" s="8">
        <f>Calcs[[#Totals],[2.125]]+R567</f>
        <v>28.992761164802008</v>
      </c>
      <c r="T567" s="8">
        <f>Calcs[[#Totals],[2.25]]+S567</f>
        <v>30.85242182344653</v>
      </c>
      <c r="U567" s="8">
        <f>Calcs[[#Totals],[2.375]]+T567</f>
        <v>32.788168057387182</v>
      </c>
      <c r="V567" s="8">
        <f>Calcs[[#Totals],[2.5]]+U567</f>
        <v>34.810510028588091</v>
      </c>
      <c r="W567" s="8">
        <f>Calcs[[#Totals],[2.625]]+V567</f>
        <v>36.902584558723326</v>
      </c>
      <c r="X567" s="8">
        <f>Calcs[[#Totals],[2.75]]+W567</f>
        <v>39.008110399082938</v>
      </c>
      <c r="Y567" s="8">
        <f>Calcs[[#Totals],[2.875]]+X567</f>
        <v>41.097532550341995</v>
      </c>
      <c r="Z567" s="8">
        <f>Calcs[[#Totals],[3]]+Y567</f>
        <v>43.170729350211502</v>
      </c>
      <c r="AA567" s="8">
        <f>Calcs[[#Totals],[3.125]]+Z567</f>
        <v>45.23665431735234</v>
      </c>
      <c r="AB567" s="8">
        <f>Calcs[[#Totals],[3.25]]+AA567</f>
        <v>47.353295758978632</v>
      </c>
      <c r="AC567" s="8">
        <f>Calcs[[#Totals],[3.375]]+AB567</f>
        <v>49.559296786051291</v>
      </c>
      <c r="AD567" s="8">
        <f>Calcs[[#Totals],[3.5]]+AC567</f>
        <v>51.837850274034857</v>
      </c>
      <c r="AE567" s="8">
        <f>Calcs[[#Totals],[3.625]]+AD567</f>
        <v>54.181819572815556</v>
      </c>
      <c r="AF567" s="8">
        <f>Calcs[[#Totals],[3.75]]+AE567</f>
        <v>56.525788871596262</v>
      </c>
      <c r="AG567" s="8">
        <f>Calcs[[#Totals],[3.875]]+AF567</f>
        <v>58.844423325973914</v>
      </c>
      <c r="AH567" s="8">
        <f>Calcs[[#Totals],[4]]+AG567</f>
        <v>61.138201146006082</v>
      </c>
      <c r="AI567" s="8">
        <f>Calcs[[#Totals],[4.125]]+AH567</f>
        <v>63.416919030381429</v>
      </c>
      <c r="AJ567" s="8">
        <f>Calcs[[#Totals],[4.25]]+AI567</f>
        <v>65.722614588396752</v>
      </c>
      <c r="AK567" s="8">
        <f>Calcs[[#Totals],[4.375]]+AJ567</f>
        <v>68.084237624165709</v>
      </c>
      <c r="AL567" s="8">
        <f>Calcs[[#Totals],[4.5]]+AK567</f>
        <v>70.511416902656208</v>
      </c>
      <c r="AM567" s="8">
        <f>Calcs[[#Totals],[4.625]]+AL567</f>
        <v>72.983650958620061</v>
      </c>
      <c r="AN567" s="8">
        <f>Calcs[[#Totals],[4.75]]+AM567</f>
        <v>75.431172681826212</v>
      </c>
      <c r="AO567" s="8">
        <f>Calcs[[#Totals],[4.875]]+AN567</f>
        <v>77.806926116530676</v>
      </c>
      <c r="AP567" s="8">
        <f>Calcs[[#Totals],[5]]+AO567</f>
        <v>80.09989218748872</v>
      </c>
      <c r="AQ567" s="8">
        <f>Calcs[[#Totals],[5.125]]+AP567</f>
        <v>82.331635458004712</v>
      </c>
      <c r="AR567" s="8">
        <f>Calcs[[#Totals],[5.25]]+AQ567</f>
        <v>84.609750211694248</v>
      </c>
      <c r="AS567" s="8">
        <f>Calcs[[#Totals],[5.375]]+AR567</f>
        <v>86.943534970742448</v>
      </c>
      <c r="AT567" s="8">
        <f>Calcs[[#Totals],[5.5]]+AS567</f>
        <v>89.331643568335238</v>
      </c>
      <c r="AU567" s="8">
        <f>Calcs[[#Totals],[5.625]]+AT567</f>
        <v>91.745571331756878</v>
      </c>
      <c r="AV567" s="8">
        <f>Calcs[[#Totals],[5.75]]+AU567</f>
        <v>94.143212665794266</v>
      </c>
      <c r="AW567" s="8">
        <f>Calcs[[#Totals],[5.875]]+AV567</f>
        <v>96.497286910333173</v>
      </c>
      <c r="AX567" s="8">
        <f>Calcs[[#Totals],[6]]+AW567</f>
        <v>98.810418941437035</v>
      </c>
      <c r="AY567" s="8">
        <f>Calcs[[#Totals],[6.125]]+AX567</f>
        <v>101.12112213397825</v>
      </c>
      <c r="AZ567" s="8">
        <f>Calcs[[#Totals],[6.25]]+AY567</f>
        <v>103.5645296371557</v>
      </c>
      <c r="BA567" s="8">
        <f>Calcs[[#Totals],[6.375]]+AZ567</f>
        <v>106.12898398390615</v>
      </c>
      <c r="BB567" s="8">
        <f>Calcs[[#Totals],[6.5]]+BA567</f>
        <v>108.79378962471597</v>
      </c>
      <c r="BC567" s="8">
        <f>Calcs[[#Totals],[6.625]]+BB567</f>
        <v>111.54369732758838</v>
      </c>
      <c r="BD567" s="8">
        <f>Calcs[[#Totals],[6.75]]+BC567</f>
        <v>114.32310057544068</v>
      </c>
      <c r="BE567" s="8">
        <f>Calcs[[#Totals],[6.875]]+BD567</f>
        <v>117.07312263040683</v>
      </c>
      <c r="BF567" s="8">
        <f>Calcs[[#Totals],[7]]+BE567</f>
        <v>119.78827991209673</v>
      </c>
      <c r="BG567" s="8">
        <f>Calcs[[#Totals],[7.125]]+BF567</f>
        <v>122.47730679996572</v>
      </c>
      <c r="BH567" s="8">
        <f>Calcs[[#Totals],[7.25]]+BG567</f>
        <v>125.20404405020943</v>
      </c>
      <c r="BI567" s="8">
        <f>Calcs[[#Totals],[7.375]]+BH567</f>
        <v>127.99584463861387</v>
      </c>
      <c r="BJ567" s="8">
        <f>Calcs[[#Totals],[7.5]]+BI567</f>
        <v>130.84850206012331</v>
      </c>
      <c r="BK567" s="8">
        <f>Calcs[[#Totals],[7.625]]+BJ567</f>
        <v>133.75462165417312</v>
      </c>
      <c r="BL567" s="8">
        <f>Calcs[[#Totals],[7.75]]+BK567</f>
        <v>136.67374014822923</v>
      </c>
      <c r="BM567" s="8">
        <f>Calcs[[#Totals],[7.875]]+BL567</f>
        <v>139.57744813952635</v>
      </c>
      <c r="BN567" s="8">
        <f>Calcs[[#Totals],[8]]+BM567</f>
        <v>142.46464494052705</v>
      </c>
      <c r="BO567" s="8">
        <f>Calcs[[#Totals],[8.125]]+BN567</f>
        <v>145.34062441901065</v>
      </c>
      <c r="BP567" s="8">
        <f>Calcs[[#Totals],[8.25]]+BO567</f>
        <v>148.23100331528065</v>
      </c>
      <c r="BQ567" s="8">
        <f>Calcs[[#Totals],[8.375]]+BP567</f>
        <v>151.13131072013044</v>
      </c>
      <c r="BR567" s="8">
        <f>Calcs[[#Totals],[8.5]]+BQ567</f>
        <v>154.04642916520706</v>
      </c>
      <c r="BS567" s="8">
        <f>Calcs[[#Totals],[8.625]]+BR567</f>
        <v>156.95916926051927</v>
      </c>
      <c r="BT567" s="8">
        <f>Calcs[[#Totals],[8.75]]+BS567</f>
        <v>159.85865400687371</v>
      </c>
      <c r="BU567" s="8">
        <f>Calcs[[#Totals],[8.875]]+BT567</f>
        <v>162.74285328778342</v>
      </c>
      <c r="BV567" s="8">
        <f>Calcs[[#Totals],[9]]+BU567</f>
        <v>165.61173344362496</v>
      </c>
      <c r="BW567" s="8">
        <f>Calcs[[#Totals],[9.125]]+BV567</f>
        <v>168.46740689614495</v>
      </c>
      <c r="BX567" s="8">
        <f>Calcs[[#Totals],[9.25]]+BW567</f>
        <v>171.33552875042088</v>
      </c>
      <c r="BY567" s="8">
        <f>Calcs[[#Totals],[9.375]]+BX567</f>
        <v>174.2064049626419</v>
      </c>
      <c r="BZ567" s="8">
        <f>Calcs[[#Totals],[9.5]]+BY567</f>
        <v>177.0845352015167</v>
      </c>
      <c r="CA567" s="8">
        <f>Calcs[[#Totals],[9.625]]+BZ567</f>
        <v>179.97117282932072</v>
      </c>
      <c r="CB567" s="8">
        <f>Calcs[[#Totals],[9.75]]+CA567</f>
        <v>182.85563062022231</v>
      </c>
      <c r="CC567" s="8">
        <f>Calcs[[#Totals],[9.875]]+CB567</f>
        <v>185.72483009320626</v>
      </c>
      <c r="CD567" s="8">
        <f>Calcs[[#Totals],[10]]+CC567</f>
        <v>188.57693341857075</v>
      </c>
      <c r="CE567" s="8">
        <f>Calcs[[#Totals],[10.125]]+CD567</f>
        <v>191.42226509556596</v>
      </c>
      <c r="CF567" s="8">
        <f>Calcs[[#Totals],[10.25]]+CE567</f>
        <v>194.29496720478986</v>
      </c>
      <c r="CG567" s="8">
        <f>Calcs[[#Totals],[10.375]]+CF567</f>
        <v>197.19299747319553</v>
      </c>
      <c r="CH567" s="8">
        <f>Calcs[[#Totals],[10.5]]+CG567</f>
        <v>200.11482778419125</v>
      </c>
      <c r="CI567" s="8">
        <f>Calcs[[#Totals],[10.625]]+CH567</f>
        <v>203.06316776791363</v>
      </c>
      <c r="CJ567" s="8">
        <f>Calcs[[#Totals],[10.75]]+CI567</f>
        <v>206.01690332610451</v>
      </c>
      <c r="CK567" s="8">
        <f>Calcs[[#Totals],[10.875]]+CJ567</f>
        <v>208.95451747414538</v>
      </c>
      <c r="CL567" s="8">
        <f>Calcs[[#Totals],[11]]+CK567</f>
        <v>211.87829160534892</v>
      </c>
      <c r="CM567" s="8">
        <f>Calcs[[#Totals],[11.125]]+CL567</f>
        <v>214.79304761189664</v>
      </c>
      <c r="CN567" s="8">
        <f>Calcs[[#Totals],[11.25]]+CM567</f>
        <v>217.72817551005929</v>
      </c>
      <c r="CO567" s="8">
        <f>Calcs[[#Totals],[11.375]]+CN567</f>
        <v>220.69091790415536</v>
      </c>
      <c r="CP567" s="8">
        <f>Calcs[[#Totals],[11.5]]+CO567</f>
        <v>223.67703487062042</v>
      </c>
      <c r="CQ567" s="8">
        <f>Calcs[[#Totals],[11.625]]+CP567</f>
        <v>226.68451337093313</v>
      </c>
      <c r="CR567" s="8">
        <f>Calcs[[#Totals],[11.75]]+CQ567</f>
        <v>229.6920564979003</v>
      </c>
      <c r="CS567" s="8">
        <f>Calcs[[#Totals],[11.875]]+CR567</f>
        <v>232.68677500426639</v>
      </c>
      <c r="CT567" s="8">
        <f>Calcs[[#Totals],[12]]+CS567</f>
        <v>235.66867395399197</v>
      </c>
      <c r="CU567" s="8">
        <f>Calcs[[#Totals],[12.125]]+CT567</f>
        <v>238.64224697812253</v>
      </c>
      <c r="CV567" s="8">
        <f>Calcs[[#Totals],[12.25]]+CU567</f>
        <v>241.61265926124165</v>
      </c>
      <c r="CW567" s="8">
        <f>Calcs[[#Totals],[12.375]]+CV567</f>
        <v>244.59609859168154</v>
      </c>
      <c r="CX567" s="8">
        <f>Calcs[[#Totals],[12.5]]+CW567</f>
        <v>244.59609859168154</v>
      </c>
    </row>
    <row r="568" spans="1:102" x14ac:dyDescent="0.35">
      <c r="C568" s="9">
        <f>SUM(OO!I2:I460)/SUM(OO[1])</f>
        <v>1</v>
      </c>
      <c r="D568" s="9">
        <f>SUM(OO!M2:M460)/SUM(OO[2])</f>
        <v>1</v>
      </c>
      <c r="E568" s="9">
        <f>SUM(OO!Q2:Q460)/SUM(OO[3])</f>
        <v>1</v>
      </c>
      <c r="F568" s="9">
        <f>SUM(OO!U2:U460)/SUM(OO[4])</f>
        <v>1</v>
      </c>
      <c r="G568" s="9">
        <f>SUM(OO!Y2:Y460)/SUM(OO[5])</f>
        <v>1</v>
      </c>
      <c r="H568" s="9">
        <f>SUM(OO!AC2:AC460)/SUM(OO[6])</f>
        <v>1</v>
      </c>
      <c r="I568" s="9">
        <f>SUM(OO!AG2:AG460)/SUM(OO[7])</f>
        <v>1</v>
      </c>
      <c r="J568" s="9">
        <f>SUM(OO!AK2:AK460)/SUM(OO[8])</f>
        <v>1</v>
      </c>
      <c r="K568" s="9">
        <f>SUM(OO!AO2:AO460)/SUM(OO[9])</f>
        <v>1</v>
      </c>
      <c r="L568" s="9">
        <f>SUM(OO!AS2:AS460)/SUM(OO[10])</f>
        <v>1</v>
      </c>
      <c r="M568" s="9">
        <f>SUM(OO!AW2:AW460)/SUM(OO[11])</f>
        <v>1</v>
      </c>
      <c r="N568" s="9">
        <f>SUM(OO!BA2:BA460)/SUM(OO[12])</f>
        <v>1</v>
      </c>
      <c r="O568" s="9">
        <f>SUM(OO!BE2:BE460)/SUM(OO[13])</f>
        <v>1</v>
      </c>
      <c r="P568" s="9">
        <f>SUM(OO!BI2:BI460)/SUM(OO[14])</f>
        <v>1</v>
      </c>
      <c r="Q568" s="9">
        <f>SUM(OO!BM2:BM460)/SUM(OO[15])</f>
        <v>1</v>
      </c>
      <c r="R568" s="9">
        <f>SUM(OO!BQ2:BQ460)/SUM(OO[16])</f>
        <v>1</v>
      </c>
      <c r="S568" s="9">
        <f>SUM(OO!BU2:BU460)/SUM(OO[17])</f>
        <v>1</v>
      </c>
      <c r="T568" s="9">
        <f>SUM(OO!BY2:BY460)/SUM(OO[18])</f>
        <v>1</v>
      </c>
      <c r="U568" s="9">
        <f>SUM(OO!CC2:CC460)/SUM(OO[19])</f>
        <v>1</v>
      </c>
      <c r="V568" s="9">
        <f>SUM(OO!CG2:CG460)/SUM(OO[20])</f>
        <v>1</v>
      </c>
      <c r="W568" s="9">
        <f>SUM(OO!CK2:CK460)/SUM(OO[21])</f>
        <v>1</v>
      </c>
      <c r="X568" s="9">
        <f>SUM(OO!CO2:CO460)/SUM(OO[22])</f>
        <v>1</v>
      </c>
      <c r="Y568" s="9">
        <f>SUM(OO!CS2:CS460)/SUM(OO[23])</f>
        <v>1</v>
      </c>
      <c r="Z568" s="9">
        <f>SUM(OO!CW2:CW460)/SUM(OO[24])</f>
        <v>1</v>
      </c>
      <c r="AA568" s="9">
        <f>SUM(OO!DA2:DA460)/SUM(OO[25])</f>
        <v>1</v>
      </c>
      <c r="AB568" s="9">
        <f>SUM(OO!DE2:DE460)/SUM(OO[26])</f>
        <v>1</v>
      </c>
      <c r="AC568" s="9">
        <f>SUM(OO!DI2:DI460)/SUM(OO[27])</f>
        <v>1</v>
      </c>
      <c r="AD568" s="9">
        <f>SUM(OO!DM2:DM460)/SUM(OO[28])</f>
        <v>1</v>
      </c>
      <c r="AE568" s="9">
        <f>SUM(OO!DQ2:DQ460)/SUM(OO[29])</f>
        <v>1</v>
      </c>
      <c r="AF568" s="9">
        <f>SUM(OO!DU2:DU460)/SUM(OO[30])</f>
        <v>1</v>
      </c>
      <c r="AG568" s="9">
        <f>SUM(OO!DY2:DY460)/SUM(OO[31])</f>
        <v>1</v>
      </c>
      <c r="AH568" s="9">
        <f>SUM(OO!EC2:EC460)/SUM(OO[32])</f>
        <v>0.99999999999999722</v>
      </c>
      <c r="AI568" s="9">
        <f>SUM(OO!EG2:EG460)/SUM(OO[33])</f>
        <v>0.99999999999967237</v>
      </c>
      <c r="AJ568" s="9">
        <f>SUM(OO!EK2:EK460)/SUM(OO[34])</f>
        <v>0.99999999997922029</v>
      </c>
      <c r="AK568" s="9">
        <f>SUM(OO!EO2:EO460)/SUM(OO[35])</f>
        <v>0.99999999921539118</v>
      </c>
      <c r="AL568" s="9">
        <f>SUM(OO!ES2:ES460)/SUM(OO[36])</f>
        <v>0.99999998112346522</v>
      </c>
      <c r="AM568" s="9">
        <f>SUM(OO!EW2:EW460)/SUM(OO[37])</f>
        <v>0.99999969442093861</v>
      </c>
      <c r="AN568" s="9">
        <f>SUM(OO!FA2:FA460)/SUM(OO[38])</f>
        <v>0.99999652279520324</v>
      </c>
      <c r="AO568" s="9">
        <f>SUM(OO!FE2:FE460)/SUM(OO[39])</f>
        <v>0.99997114109295848</v>
      </c>
      <c r="AP568" s="9">
        <f>SUM(OO!FI2:FI460)/SUM(OO[40])</f>
        <v>0.9998195333859986</v>
      </c>
      <c r="AQ568" s="9">
        <f>SUM(OO!FM2:FM460)/SUM(OO[41])</f>
        <v>0.99912473363651177</v>
      </c>
      <c r="AR568" s="9">
        <f>SUM(OO!FQ2:FQ460)/SUM(OO[42])</f>
        <v>0.99662127543035128</v>
      </c>
      <c r="AS568" s="9">
        <f>SUM(OO!FU2:FU460)/SUM(OO[43])</f>
        <v>0.98936940736886259</v>
      </c>
      <c r="AT568" s="9">
        <f>SUM(OO!FY2:FY460)/SUM(OO[44])</f>
        <v>0.97211812558495359</v>
      </c>
      <c r="AU568" s="9">
        <f>SUM(OO!GC2:GC460)/SUM(OO[45])</f>
        <v>0.93776868114127598</v>
      </c>
      <c r="AV568" s="9">
        <f>SUM(OO!GG2:GG460)/SUM(OO[46])</f>
        <v>0.87955915482642366</v>
      </c>
      <c r="AW568" s="9">
        <f>SUM(OO!GK2:GK460)/SUM(OO[47])</f>
        <v>0.79434896997933879</v>
      </c>
      <c r="AX568" s="9">
        <f>SUM(OO!GO2:GO460)/SUM(OO[48])</f>
        <v>0.68514678784250405</v>
      </c>
      <c r="AY568" s="9">
        <f>SUM(OO!GS2:GS460)/SUM(OO[49])</f>
        <v>0.56114777696222262</v>
      </c>
      <c r="AZ568" s="9">
        <f>SUM(OO!GW2:GW460)/SUM(OO[50])</f>
        <v>0.43511376262658352</v>
      </c>
      <c r="BA568" s="9">
        <f>SUM(OO!HA2:HA460)/SUM(OO[51])</f>
        <v>0.31945629733031677</v>
      </c>
      <c r="BB568" s="9">
        <f>SUM(OO!HE2:HE460)/SUM(OO[52])</f>
        <v>0.22244763905004838</v>
      </c>
      <c r="BC568" s="9">
        <f>SUM(OO!HI2:HI460)/SUM(OO[53])</f>
        <v>0.14752949082911229</v>
      </c>
      <c r="BD568" s="9">
        <f>SUM(OO!HM2:HM460)/SUM(OO[54])</f>
        <v>9.3730678099931117E-2</v>
      </c>
      <c r="BE568" s="9">
        <f>SUM(OO!HQ2:HQ460)/SUM(OO[55])</f>
        <v>5.7566882987164281E-2</v>
      </c>
      <c r="BF568" s="9">
        <f>SUM(OO!HU2:HU460)/SUM(OO[56])</f>
        <v>3.4643727735334515E-2</v>
      </c>
      <c r="BG568" s="9">
        <f>SUM(OO!HY2:HY460)/SUM(OO[57])</f>
        <v>2.0811320484860597E-2</v>
      </c>
      <c r="BH568" s="9">
        <f>SUM(OO!IC2:IC460)/SUM(OO[58])</f>
        <v>1.2771499229284186E-2</v>
      </c>
      <c r="BI568" s="9">
        <f>SUM(OO!IG2:IG460)/SUM(OO[59])</f>
        <v>8.2124718652034981E-3</v>
      </c>
      <c r="BJ568" s="9">
        <f>SUM(OO!IK2:IK460)/SUM(OO[60])</f>
        <v>5.6413039482018021E-3</v>
      </c>
      <c r="BK568" s="9">
        <f>SUM(OO!IO2:IO460)/SUM(OO[61])</f>
        <v>4.1622547959618483E-3</v>
      </c>
      <c r="BL568" s="9">
        <f>SUM(OO!IS2:IS460)/SUM(OO[62])</f>
        <v>3.2661234099330208E-3</v>
      </c>
      <c r="BM568" s="9">
        <f>SUM(OO!IW2:IW460)/SUM(OO[63])</f>
        <v>2.6787413090925282E-3</v>
      </c>
      <c r="BN568" s="9">
        <f>SUM(OO!JA2:JA460)/SUM(OO[64])</f>
        <v>2.2579882184966728E-3</v>
      </c>
      <c r="BO568" s="9">
        <f>SUM(OO!JE2:JE460)/SUM(OO[65])</f>
        <v>1.9311172345157256E-3</v>
      </c>
      <c r="BP568" s="9">
        <f>SUM(OO!JI2:JI460)/SUM(OO[66])</f>
        <v>1.6629553097048044E-3</v>
      </c>
      <c r="BQ568" s="9">
        <f>SUM(OO!JM2:JM460)/SUM(OO[67])</f>
        <v>1.437083826957118E-3</v>
      </c>
      <c r="BR568" s="9">
        <f>SUM(OO!JQ2:JQ460)/SUM(OO[68])</f>
        <v>1.2442542013347978E-3</v>
      </c>
      <c r="BS568" s="9">
        <f>SUM(OO!JU2:JU460)/SUM(OO[69])</f>
        <v>1.07854211904219E-3</v>
      </c>
      <c r="BT568" s="9">
        <f>SUM(OO!JY2:JY460)/SUM(OO[70])</f>
        <v>9.35820464731952E-4</v>
      </c>
      <c r="BU568" s="9">
        <f>SUM(OO!KC2:KC460)/SUM(OO[71])</f>
        <v>8.1299516053325417E-4</v>
      </c>
      <c r="BV568" s="9">
        <f>SUM(OO!KG2:KG460)/SUM(OO[72])</f>
        <v>7.0748158777562021E-4</v>
      </c>
      <c r="BW568" s="9">
        <f>SUM(OO!KK2:KK460)/SUM(OO[73])</f>
        <v>6.1696635137454159E-4</v>
      </c>
      <c r="BX568" s="9">
        <f>SUM(OO!KO2:KO460)/SUM(OO[74])</f>
        <v>5.3940963410558534E-4</v>
      </c>
      <c r="BY568" s="9">
        <f>SUM(OO!KS2:KS460)/SUM(OO[75])</f>
        <v>4.7295474048434033E-4</v>
      </c>
      <c r="BZ568" s="9">
        <f>SUM(OO!KW2:KW460)/SUM(OO[76])</f>
        <v>4.1606899373419629E-4</v>
      </c>
      <c r="CA568" s="9">
        <f>SUM(OO!LA2:LA460)/SUM(OO[77])</f>
        <v>3.6758863934284941E-4</v>
      </c>
      <c r="CB568" s="9">
        <f>SUM(OO!LE2:LE460)/SUM(OO[78])</f>
        <v>3.2662017143414852E-4</v>
      </c>
      <c r="CC568" s="9">
        <f>SUM(OO!LI2:LI460)/SUM(OO[79])</f>
        <v>2.9231652525083012E-4</v>
      </c>
      <c r="CD568" s="9">
        <f>SUM(OO!LM2:LM460)/SUM(OO[80])</f>
        <v>2.6381077460101192E-4</v>
      </c>
      <c r="CE568" s="9">
        <f>SUM(OO!LQ2:LQ460)/SUM(OO[81])</f>
        <v>2.4015506707541313E-4</v>
      </c>
      <c r="CF568" s="9">
        <f>SUM(OO!LU2:LU460)/SUM(OO[82])</f>
        <v>2.2043599735467896E-4</v>
      </c>
      <c r="CG568" s="9">
        <f>SUM(OO!LY2:LY460)/SUM(OO[83])</f>
        <v>2.0391271279396843E-4</v>
      </c>
      <c r="CH568" s="9">
        <f>SUM(OO!MC2:MC460)/SUM(OO[84])</f>
        <v>1.8994135040297416E-4</v>
      </c>
      <c r="CI568" s="9">
        <f>SUM(OO!MG2:MG460)/SUM(OO[85])</f>
        <v>1.7795633088063759E-4</v>
      </c>
      <c r="CJ568" s="9">
        <f>SUM(OO!MK2:MK460)/SUM(OO[86])</f>
        <v>1.674962784716709E-4</v>
      </c>
      <c r="CK568" s="9">
        <f>SUM(OO!MO2:MO460)/SUM(OO[87])</f>
        <v>1.5822567178111992E-4</v>
      </c>
      <c r="CL568" s="9">
        <f>SUM(OO!MS2:MS460)/SUM(OO[88])</f>
        <v>1.4991093450271781E-4</v>
      </c>
      <c r="CM568" s="9">
        <f>SUM(OO!MW2:MW460)/SUM(OO[89])</f>
        <v>1.423958784497902E-4</v>
      </c>
      <c r="CN568" s="9">
        <f>SUM(OO!NA2:NA460)/SUM(OO[90])</f>
        <v>1.3551374504404767E-4</v>
      </c>
      <c r="CO568" s="9">
        <f>SUM(OO!NE2:NE460)/SUM(OO[91])</f>
        <v>1.2918676548689641E-4</v>
      </c>
      <c r="CP568" s="9">
        <f>SUM(OO!NI2:NI460)/SUM(OO[92])</f>
        <v>1.2333312272454756E-4</v>
      </c>
      <c r="CQ568" s="9">
        <f>SUM(OO!NM2:NM460)/SUM(OO[93])</f>
        <v>1.1788397784286806E-4</v>
      </c>
      <c r="CR568" s="9">
        <f>SUM(OO!NQ2:NQ460)/SUM(OO[94])</f>
        <v>1.1276023591339876E-4</v>
      </c>
      <c r="CS568" s="9">
        <f>SUM(OO!NU2:NU460)/SUM(OO[95])</f>
        <v>1.0791422430452967E-4</v>
      </c>
      <c r="CT568" s="9">
        <f>SUM(OO!NY2:NY460)/SUM(OO[96])</f>
        <v>1.0332075113095498E-4</v>
      </c>
      <c r="CU568" s="9">
        <f>SUM(OO!OC2:OC460)/SUM(OO[97])</f>
        <v>9.8952806287650995E-5</v>
      </c>
      <c r="CV568" s="9">
        <f>SUM(OO!OG2:OG460)/SUM(OO[98])</f>
        <v>9.4800740505434912E-5</v>
      </c>
      <c r="CW568" s="9">
        <f>SUM(OO!OK2:OK460)/SUM(OO[99])</f>
        <v>9.0855169058812546E-5</v>
      </c>
    </row>
    <row r="569" spans="1:102" x14ac:dyDescent="0.35">
      <c r="C569" s="11" t="str">
        <f>Calcs[[#Headers],[0.125]]</f>
        <v>0.125</v>
      </c>
      <c r="D569" s="11" t="str">
        <f>Calcs[[#Headers],[0.25]]</f>
        <v>0.25</v>
      </c>
      <c r="E569" s="11" t="str">
        <f>Calcs[[#Headers],[0.375]]</f>
        <v>0.375</v>
      </c>
      <c r="F569" s="11" t="str">
        <f>Calcs[[#Headers],[0.5]]</f>
        <v>0.5</v>
      </c>
      <c r="G569" s="11" t="str">
        <f>Calcs[[#Headers],[0.625]]</f>
        <v>0.625</v>
      </c>
      <c r="H569" s="11" t="str">
        <f>Calcs[[#Headers],[0.75]]</f>
        <v>0.75</v>
      </c>
      <c r="I569" s="11" t="str">
        <f>Calcs[[#Headers],[0.875]]</f>
        <v>0.875</v>
      </c>
      <c r="J569" s="11" t="str">
        <f>Calcs[[#Headers],[1]]</f>
        <v>1</v>
      </c>
      <c r="K569" s="11" t="str">
        <f>Calcs[[#Headers],[1.125]]</f>
        <v>1.125</v>
      </c>
      <c r="L569" s="11" t="str">
        <f>Calcs[[#Headers],[1.25]]</f>
        <v>1.25</v>
      </c>
      <c r="M569" s="11" t="str">
        <f>Calcs[[#Headers],[1.375]]</f>
        <v>1.375</v>
      </c>
      <c r="N569" s="11" t="str">
        <f>Calcs[[#Headers],[1.5]]</f>
        <v>1.5</v>
      </c>
      <c r="O569" s="11" t="str">
        <f>Calcs[[#Headers],[1.625]]</f>
        <v>1.625</v>
      </c>
      <c r="P569" s="11" t="str">
        <f>Calcs[[#Headers],[1.75]]</f>
        <v>1.75</v>
      </c>
      <c r="Q569" s="11" t="str">
        <f>Calcs[[#Headers],[1.875]]</f>
        <v>1.875</v>
      </c>
      <c r="R569" s="11" t="str">
        <f>Calcs[[#Headers],[2]]</f>
        <v>2</v>
      </c>
      <c r="S569" s="11" t="str">
        <f>Calcs[[#Headers],[2.125]]</f>
        <v>2.125</v>
      </c>
      <c r="T569" s="11" t="str">
        <f>Calcs[[#Headers],[2.25]]</f>
        <v>2.25</v>
      </c>
      <c r="U569" s="11" t="str">
        <f>Calcs[[#Headers],[2.375]]</f>
        <v>2.375</v>
      </c>
      <c r="V569" s="11" t="str">
        <f>Calcs[[#Headers],[2.5]]</f>
        <v>2.5</v>
      </c>
      <c r="W569" s="11" t="str">
        <f>Calcs[[#Headers],[2.625]]</f>
        <v>2.625</v>
      </c>
      <c r="X569" s="11" t="str">
        <f>Calcs[[#Headers],[2.75]]</f>
        <v>2.75</v>
      </c>
      <c r="Y569" s="11" t="str">
        <f>Calcs[[#Headers],[2.875]]</f>
        <v>2.875</v>
      </c>
      <c r="Z569" s="11" t="str">
        <f>Calcs[[#Headers],[3]]</f>
        <v>3</v>
      </c>
      <c r="AA569" s="11" t="str">
        <f>Calcs[[#Headers],[3.125]]</f>
        <v>3.125</v>
      </c>
      <c r="AB569" s="11" t="str">
        <f>Calcs[[#Headers],[3.25]]</f>
        <v>3.25</v>
      </c>
      <c r="AC569" s="11" t="str">
        <f>Calcs[[#Headers],[3.375]]</f>
        <v>3.375</v>
      </c>
      <c r="AD569" s="11" t="str">
        <f>Calcs[[#Headers],[3.5]]</f>
        <v>3.5</v>
      </c>
      <c r="AE569" s="11" t="str">
        <f>Calcs[[#Headers],[3.625]]</f>
        <v>3.625</v>
      </c>
      <c r="AF569" s="11" t="str">
        <f>Calcs[[#Headers],[3.75]]</f>
        <v>3.75</v>
      </c>
      <c r="AG569" s="11" t="str">
        <f>Calcs[[#Headers],[3.875]]</f>
        <v>3.875</v>
      </c>
      <c r="AH569" s="11" t="str">
        <f>Calcs[[#Headers],[4]]</f>
        <v>4</v>
      </c>
      <c r="AI569" s="11" t="str">
        <f>Calcs[[#Headers],[4.125]]</f>
        <v>4.125</v>
      </c>
      <c r="AJ569" s="11" t="str">
        <f>Calcs[[#Headers],[4.25]]</f>
        <v>4.25</v>
      </c>
      <c r="AK569" s="11" t="str">
        <f>Calcs[[#Headers],[4.375]]</f>
        <v>4.375</v>
      </c>
      <c r="AL569" s="11" t="str">
        <f>Calcs[[#Headers],[4.5]]</f>
        <v>4.5</v>
      </c>
      <c r="AM569" s="11" t="str">
        <f>Calcs[[#Headers],[4.625]]</f>
        <v>4.625</v>
      </c>
      <c r="AN569" s="11" t="str">
        <f>Calcs[[#Headers],[4.75]]</f>
        <v>4.75</v>
      </c>
      <c r="AO569" s="11" t="str">
        <f>Calcs[[#Headers],[4.875]]</f>
        <v>4.875</v>
      </c>
      <c r="AP569" s="11" t="str">
        <f>Calcs[[#Headers],[5]]</f>
        <v>5</v>
      </c>
      <c r="AQ569" s="11" t="str">
        <f>Calcs[[#Headers],[5.125]]</f>
        <v>5.125</v>
      </c>
      <c r="AR569" s="11" t="str">
        <f>Calcs[[#Headers],[5.25]]</f>
        <v>5.25</v>
      </c>
      <c r="AS569" s="11" t="str">
        <f>Calcs[[#Headers],[5.375]]</f>
        <v>5.375</v>
      </c>
      <c r="AT569" s="11" t="str">
        <f>Calcs[[#Headers],[5.5]]</f>
        <v>5.5</v>
      </c>
      <c r="AU569" s="11" t="str">
        <f>Calcs[[#Headers],[5.625]]</f>
        <v>5.625</v>
      </c>
      <c r="AV569" s="11" t="str">
        <f>Calcs[[#Headers],[5.75]]</f>
        <v>5.75</v>
      </c>
      <c r="AW569" s="11" t="str">
        <f>Calcs[[#Headers],[5.875]]</f>
        <v>5.875</v>
      </c>
      <c r="AX569" s="11" t="str">
        <f>Calcs[[#Headers],[6]]</f>
        <v>6</v>
      </c>
      <c r="AY569" s="11" t="str">
        <f>Calcs[[#Headers],[6.125]]</f>
        <v>6.125</v>
      </c>
      <c r="AZ569" s="11" t="str">
        <f>Calcs[[#Headers],[6.25]]</f>
        <v>6.25</v>
      </c>
      <c r="BA569" s="11" t="str">
        <f>Calcs[[#Headers],[6.375]]</f>
        <v>6.375</v>
      </c>
      <c r="BB569" s="11" t="str">
        <f>Calcs[[#Headers],[6.5]]</f>
        <v>6.5</v>
      </c>
      <c r="BC569" s="11" t="str">
        <f>Calcs[[#Headers],[6.625]]</f>
        <v>6.625</v>
      </c>
      <c r="BD569" s="11" t="str">
        <f>Calcs[[#Headers],[6.75]]</f>
        <v>6.75</v>
      </c>
      <c r="BE569" s="11" t="str">
        <f>Calcs[[#Headers],[6.875]]</f>
        <v>6.875</v>
      </c>
      <c r="BF569" s="11" t="str">
        <f>Calcs[[#Headers],[7]]</f>
        <v>7</v>
      </c>
      <c r="BG569" s="11" t="str">
        <f>Calcs[[#Headers],[7.125]]</f>
        <v>7.125</v>
      </c>
      <c r="BH569" s="11" t="str">
        <f>Calcs[[#Headers],[7.25]]</f>
        <v>7.25</v>
      </c>
      <c r="BI569" s="11" t="str">
        <f>Calcs[[#Headers],[7.375]]</f>
        <v>7.375</v>
      </c>
      <c r="BJ569" s="11" t="str">
        <f>Calcs[[#Headers],[7.5]]</f>
        <v>7.5</v>
      </c>
      <c r="BK569" s="11" t="str">
        <f>Calcs[[#Headers],[7.625]]</f>
        <v>7.625</v>
      </c>
      <c r="BL569" s="11" t="str">
        <f>Calcs[[#Headers],[7.75]]</f>
        <v>7.75</v>
      </c>
      <c r="BM569" s="11" t="str">
        <f>Calcs[[#Headers],[7.875]]</f>
        <v>7.875</v>
      </c>
      <c r="BN569" s="11" t="str">
        <f>Calcs[[#Headers],[8]]</f>
        <v>8</v>
      </c>
      <c r="BO569" s="11" t="str">
        <f>Calcs[[#Headers],[8.125]]</f>
        <v>8.125</v>
      </c>
      <c r="BP569" s="11" t="str">
        <f>Calcs[[#Headers],[8.25]]</f>
        <v>8.25</v>
      </c>
      <c r="BQ569" s="11" t="str">
        <f>Calcs[[#Headers],[8.375]]</f>
        <v>8.375</v>
      </c>
      <c r="BR569" s="11" t="str">
        <f>Calcs[[#Headers],[8.5]]</f>
        <v>8.5</v>
      </c>
      <c r="BS569" s="11" t="str">
        <f>Calcs[[#Headers],[8.625]]</f>
        <v>8.625</v>
      </c>
      <c r="BT569" s="11" t="str">
        <f>Calcs[[#Headers],[8.75]]</f>
        <v>8.75</v>
      </c>
      <c r="BU569" s="11" t="str">
        <f>Calcs[[#Headers],[8.875]]</f>
        <v>8.875</v>
      </c>
      <c r="BV569" s="11" t="str">
        <f>Calcs[[#Headers],[9]]</f>
        <v>9</v>
      </c>
      <c r="BW569" s="11" t="str">
        <f>Calcs[[#Headers],[9.125]]</f>
        <v>9.125</v>
      </c>
      <c r="BX569" s="11" t="str">
        <f>Calcs[[#Headers],[9.25]]</f>
        <v>9.25</v>
      </c>
      <c r="BY569" s="11" t="str">
        <f>Calcs[[#Headers],[9.375]]</f>
        <v>9.375</v>
      </c>
      <c r="BZ569" s="11" t="str">
        <f>Calcs[[#Headers],[9.5]]</f>
        <v>9.5</v>
      </c>
      <c r="CA569" s="11" t="str">
        <f>Calcs[[#Headers],[9.625]]</f>
        <v>9.625</v>
      </c>
      <c r="CB569" s="11" t="str">
        <f>Calcs[[#Headers],[9.75]]</f>
        <v>9.75</v>
      </c>
      <c r="CC569" s="11" t="str">
        <f>Calcs[[#Headers],[9.875]]</f>
        <v>9.875</v>
      </c>
      <c r="CD569" s="11" t="str">
        <f>Calcs[[#Headers],[10]]</f>
        <v>10</v>
      </c>
      <c r="CE569" s="11" t="str">
        <f>Calcs[[#Headers],[10.125]]</f>
        <v>10.125</v>
      </c>
      <c r="CF569" s="11" t="str">
        <f>Calcs[[#Headers],[10.25]]</f>
        <v>10.25</v>
      </c>
      <c r="CG569" s="11" t="str">
        <f>Calcs[[#Headers],[10.375]]</f>
        <v>10.375</v>
      </c>
      <c r="CH569" s="11" t="str">
        <f>Calcs[[#Headers],[10.5]]</f>
        <v>10.5</v>
      </c>
      <c r="CI569" s="11" t="str">
        <f>Calcs[[#Headers],[10.625]]</f>
        <v>10.625</v>
      </c>
      <c r="CJ569" s="11" t="str">
        <f>Calcs[[#Headers],[10.75]]</f>
        <v>10.75</v>
      </c>
      <c r="CK569" s="11" t="str">
        <f>Calcs[[#Headers],[10.875]]</f>
        <v>10.875</v>
      </c>
      <c r="CL569" s="11" t="str">
        <f>Calcs[[#Headers],[11]]</f>
        <v>11</v>
      </c>
      <c r="CM569" s="11" t="str">
        <f>Calcs[[#Headers],[11.125]]</f>
        <v>11.125</v>
      </c>
      <c r="CN569" s="11" t="str">
        <f>Calcs[[#Headers],[11.25]]</f>
        <v>11.25</v>
      </c>
      <c r="CO569" s="11" t="str">
        <f>Calcs[[#Headers],[11.375]]</f>
        <v>11.375</v>
      </c>
      <c r="CP569" s="11" t="str">
        <f>Calcs[[#Headers],[11.5]]</f>
        <v>11.5</v>
      </c>
      <c r="CQ569" s="11" t="str">
        <f>Calcs[[#Headers],[11.625]]</f>
        <v>11.625</v>
      </c>
      <c r="CR569" s="11" t="str">
        <f>Calcs[[#Headers],[11.75]]</f>
        <v>11.75</v>
      </c>
      <c r="CS569" s="11" t="str">
        <f>Calcs[[#Headers],[11.875]]</f>
        <v>11.875</v>
      </c>
      <c r="CT569" s="11" t="str">
        <f>Calcs[[#Headers],[12]]</f>
        <v>12</v>
      </c>
      <c r="CU569" s="11" t="str">
        <f>Calcs[[#Headers],[12.125]]</f>
        <v>12.125</v>
      </c>
      <c r="CV569" s="11" t="str">
        <f>Calcs[[#Headers],[12.25]]</f>
        <v>12.25</v>
      </c>
      <c r="CW569" s="11" t="str">
        <f>Calcs[[#Headers],[12.375]]</f>
        <v>12.375</v>
      </c>
      <c r="CX569" s="11" t="str">
        <f>Calcs[[#Headers],[12.5]]</f>
        <v>12.5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CA06-0A21-4342-96B5-F95BEB99C47C}">
  <sheetPr>
    <tabColor theme="8"/>
  </sheetPr>
  <dimension ref="A1:AC104"/>
  <sheetViews>
    <sheetView workbookViewId="0">
      <selection activeCell="W5" sqref="W5"/>
    </sheetView>
  </sheetViews>
  <sheetFormatPr defaultRowHeight="14.5" x14ac:dyDescent="0.35"/>
  <cols>
    <col min="1" max="2" width="8.7265625" style="13"/>
    <col min="3" max="3" width="8.7265625" style="14"/>
    <col min="4" max="4" width="8.7265625" style="15"/>
    <col min="5" max="5" width="8.7265625" style="13"/>
    <col min="6" max="6" width="8.7265625" style="14"/>
    <col min="7" max="7" width="8.7265625" style="15"/>
    <col min="8" max="8" width="8.7265625" style="13"/>
    <col min="9" max="9" width="8.7265625" style="14"/>
    <col min="10" max="10" width="8.7265625" style="15"/>
    <col min="11" max="11" width="8.7265625" style="13"/>
    <col min="12" max="12" width="8.7265625" style="14"/>
    <col min="13" max="13" width="8.7265625" style="15"/>
    <col min="14" max="14" width="8.7265625" style="13"/>
    <col min="15" max="15" width="8.7265625" style="14"/>
    <col min="16" max="16" width="8.7265625" style="15"/>
    <col min="17" max="17" width="8.7265625" style="13"/>
    <col min="18" max="18" width="8.7265625" style="14"/>
    <col min="19" max="19" width="8.7265625" style="15"/>
    <col min="20" max="20" width="8.7265625" style="13"/>
    <col min="21" max="21" width="8.7265625" style="14"/>
    <col min="22" max="22" width="8.7265625" style="15"/>
    <col min="23" max="23" width="8.7265625" style="13"/>
    <col min="24" max="24" width="8.7265625" style="14"/>
    <col min="25" max="25" width="8.7265625" style="15"/>
    <col min="26" max="26" width="8.7265625" style="13"/>
    <col min="27" max="27" width="8.7265625" style="14"/>
    <col min="28" max="28" width="8.7265625" style="15"/>
    <col min="29" max="29" width="8.7265625" style="12"/>
  </cols>
  <sheetData>
    <row r="1" spans="1:29" x14ac:dyDescent="0.35">
      <c r="A1" s="39" t="s">
        <v>1061</v>
      </c>
      <c r="B1" s="37" t="s">
        <v>1063</v>
      </c>
      <c r="C1" s="37"/>
      <c r="D1" s="37"/>
      <c r="E1" s="37" t="s">
        <v>1062</v>
      </c>
      <c r="F1" s="37"/>
      <c r="G1" s="37"/>
      <c r="H1" s="37" t="s">
        <v>1064</v>
      </c>
      <c r="I1" s="37"/>
      <c r="J1" s="37"/>
      <c r="K1" s="37" t="s">
        <v>1069</v>
      </c>
      <c r="L1" s="37"/>
      <c r="M1" s="37"/>
      <c r="N1" s="37" t="s">
        <v>1065</v>
      </c>
      <c r="O1" s="37"/>
      <c r="P1" s="37"/>
      <c r="Q1" s="37" t="s">
        <v>1066</v>
      </c>
      <c r="R1" s="37"/>
      <c r="S1" s="37"/>
      <c r="T1" s="37" t="s">
        <v>1067</v>
      </c>
      <c r="U1" s="37"/>
      <c r="V1" s="37"/>
      <c r="W1" s="37" t="s">
        <v>1068</v>
      </c>
      <c r="X1" s="37"/>
      <c r="Y1" s="37"/>
      <c r="Z1" s="37" t="s">
        <v>1070</v>
      </c>
      <c r="AA1" s="37"/>
      <c r="AB1" s="38"/>
      <c r="AC1" s="27"/>
    </row>
    <row r="2" spans="1:29" s="2" customFormat="1" ht="28" customHeight="1" thickBot="1" x14ac:dyDescent="0.4">
      <c r="A2" s="40"/>
      <c r="B2" s="33" t="s">
        <v>1058</v>
      </c>
      <c r="C2" s="34" t="s">
        <v>1059</v>
      </c>
      <c r="D2" s="35" t="s">
        <v>1060</v>
      </c>
      <c r="E2" s="33" t="s">
        <v>1058</v>
      </c>
      <c r="F2" s="34" t="s">
        <v>1059</v>
      </c>
      <c r="G2" s="35" t="s">
        <v>1060</v>
      </c>
      <c r="H2" s="33" t="s">
        <v>1058</v>
      </c>
      <c r="I2" s="34" t="s">
        <v>1059</v>
      </c>
      <c r="J2" s="35" t="s">
        <v>1060</v>
      </c>
      <c r="K2" s="33" t="s">
        <v>1058</v>
      </c>
      <c r="L2" s="34" t="s">
        <v>1059</v>
      </c>
      <c r="M2" s="35" t="s">
        <v>1060</v>
      </c>
      <c r="N2" s="33" t="s">
        <v>1058</v>
      </c>
      <c r="O2" s="34" t="s">
        <v>1059</v>
      </c>
      <c r="P2" s="35" t="s">
        <v>1060</v>
      </c>
      <c r="Q2" s="33" t="s">
        <v>1058</v>
      </c>
      <c r="R2" s="34" t="s">
        <v>1059</v>
      </c>
      <c r="S2" s="35" t="s">
        <v>1060</v>
      </c>
      <c r="T2" s="33" t="s">
        <v>1058</v>
      </c>
      <c r="U2" s="34" t="s">
        <v>1059</v>
      </c>
      <c r="V2" s="35" t="s">
        <v>1060</v>
      </c>
      <c r="W2" s="33" t="s">
        <v>1058</v>
      </c>
      <c r="X2" s="34" t="s">
        <v>1059</v>
      </c>
      <c r="Y2" s="35" t="s">
        <v>1060</v>
      </c>
      <c r="Z2" s="33" t="s">
        <v>1058</v>
      </c>
      <c r="AA2" s="34" t="s">
        <v>1059</v>
      </c>
      <c r="AB2" s="36" t="s">
        <v>1060</v>
      </c>
      <c r="AC2" s="32"/>
    </row>
    <row r="3" spans="1:29" x14ac:dyDescent="0.35">
      <c r="A3" s="16">
        <v>0.25</v>
      </c>
      <c r="B3" s="16">
        <v>1.4321877521131268</v>
      </c>
      <c r="C3" s="17">
        <v>1.4321877521131268</v>
      </c>
      <c r="D3" s="18">
        <v>1</v>
      </c>
      <c r="E3" s="28">
        <v>1.313135055729352</v>
      </c>
      <c r="F3" s="17">
        <v>1.313135055729352</v>
      </c>
      <c r="G3" s="29">
        <v>1</v>
      </c>
      <c r="H3" s="16">
        <v>1.1944414793517883</v>
      </c>
      <c r="I3" s="17">
        <v>1.1944414793517883</v>
      </c>
      <c r="J3" s="18">
        <v>1</v>
      </c>
      <c r="K3" s="25">
        <v>1.5956889750158458</v>
      </c>
      <c r="L3" s="23">
        <v>1.5956889750158458</v>
      </c>
      <c r="M3" s="30">
        <v>1</v>
      </c>
      <c r="N3" s="16">
        <v>1.4581702462011683</v>
      </c>
      <c r="O3" s="17">
        <v>1.4581702462011683</v>
      </c>
      <c r="P3" s="18">
        <v>1</v>
      </c>
      <c r="Q3" s="25">
        <v>1.3036726998073875</v>
      </c>
      <c r="R3" s="23">
        <v>1.3036726998073875</v>
      </c>
      <c r="S3" s="30">
        <v>1</v>
      </c>
      <c r="T3" s="16">
        <v>1.676807344497923</v>
      </c>
      <c r="U3" s="17">
        <v>1.676807344497923</v>
      </c>
      <c r="V3" s="18">
        <v>1</v>
      </c>
      <c r="W3" s="28">
        <v>1.5300069536190282</v>
      </c>
      <c r="X3" s="17">
        <v>1.5300069536190282</v>
      </c>
      <c r="Y3" s="29">
        <v>1</v>
      </c>
      <c r="Z3" s="16">
        <v>1.3592345626221205</v>
      </c>
      <c r="AA3" s="17">
        <v>1.3592345626221205</v>
      </c>
      <c r="AB3" s="18">
        <v>1</v>
      </c>
      <c r="AC3" s="27"/>
    </row>
    <row r="4" spans="1:29" x14ac:dyDescent="0.35">
      <c r="A4" s="16">
        <v>0.375</v>
      </c>
      <c r="B4" s="16">
        <v>1.4517168689995263</v>
      </c>
      <c r="C4" s="17">
        <v>2.8839046211126531</v>
      </c>
      <c r="D4" s="18">
        <v>1</v>
      </c>
      <c r="E4" s="28">
        <v>1.3350298063396979</v>
      </c>
      <c r="F4" s="17">
        <v>2.6481648620690499</v>
      </c>
      <c r="G4" s="29">
        <v>1</v>
      </c>
      <c r="H4" s="16">
        <v>1.2185988720583041</v>
      </c>
      <c r="I4" s="17">
        <v>2.4130403514100927</v>
      </c>
      <c r="J4" s="18">
        <v>1</v>
      </c>
      <c r="K4" s="25">
        <v>1.6113496072768358</v>
      </c>
      <c r="L4" s="23">
        <v>3.2070385822926815</v>
      </c>
      <c r="M4" s="30">
        <v>1</v>
      </c>
      <c r="N4" s="16">
        <v>1.4766884414170012</v>
      </c>
      <c r="O4" s="17">
        <v>2.9348586876181697</v>
      </c>
      <c r="P4" s="18">
        <v>1</v>
      </c>
      <c r="Q4" s="25">
        <v>1.3253718846855511</v>
      </c>
      <c r="R4" s="23">
        <v>2.6290445844929389</v>
      </c>
      <c r="S4" s="30">
        <v>1</v>
      </c>
      <c r="T4" s="16">
        <v>1.690516714448584</v>
      </c>
      <c r="U4" s="17">
        <v>3.3673240589465072</v>
      </c>
      <c r="V4" s="18">
        <v>1</v>
      </c>
      <c r="W4" s="28">
        <v>1.5468325419835041</v>
      </c>
      <c r="X4" s="17">
        <v>3.076839495602532</v>
      </c>
      <c r="Y4" s="29">
        <v>1</v>
      </c>
      <c r="Z4" s="16">
        <v>1.3796498119884901</v>
      </c>
      <c r="AA4" s="17">
        <v>2.7388843746106106</v>
      </c>
      <c r="AB4" s="18">
        <v>1</v>
      </c>
      <c r="AC4" s="27"/>
    </row>
    <row r="5" spans="1:29" x14ac:dyDescent="0.35">
      <c r="A5" s="16">
        <v>0.5</v>
      </c>
      <c r="B5" s="16">
        <v>1.5423340975791793</v>
      </c>
      <c r="C5" s="17">
        <v>4.4262387186918328</v>
      </c>
      <c r="D5" s="18">
        <v>1</v>
      </c>
      <c r="E5" s="28">
        <v>1.4286444551625259</v>
      </c>
      <c r="F5" s="17">
        <v>4.076809317231576</v>
      </c>
      <c r="G5" s="29">
        <v>1</v>
      </c>
      <c r="H5" s="16">
        <v>1.3150819371782028</v>
      </c>
      <c r="I5" s="17">
        <v>3.7281222885882954</v>
      </c>
      <c r="J5" s="18">
        <v>1</v>
      </c>
      <c r="K5" s="25">
        <v>1.6970753050278329</v>
      </c>
      <c r="L5" s="23">
        <v>4.9041138873205146</v>
      </c>
      <c r="M5" s="30">
        <v>1</v>
      </c>
      <c r="N5" s="16">
        <v>1.5660410447387363</v>
      </c>
      <c r="O5" s="17">
        <v>4.5008997323569062</v>
      </c>
      <c r="P5" s="18">
        <v>1</v>
      </c>
      <c r="Q5" s="25">
        <v>1.4187542187361237</v>
      </c>
      <c r="R5" s="23">
        <v>4.0477988032290622</v>
      </c>
      <c r="S5" s="30">
        <v>1</v>
      </c>
      <c r="T5" s="16">
        <v>1.773763281352039</v>
      </c>
      <c r="U5" s="17">
        <v>5.1410873402985464</v>
      </c>
      <c r="V5" s="18">
        <v>1</v>
      </c>
      <c r="W5" s="28">
        <v>1.6340372076744607</v>
      </c>
      <c r="X5" s="17">
        <v>4.7108767032769929</v>
      </c>
      <c r="Y5" s="29">
        <v>1</v>
      </c>
      <c r="Z5" s="16">
        <v>1.4714038774709812</v>
      </c>
      <c r="AA5" s="17">
        <v>4.2102882520815914</v>
      </c>
      <c r="AB5" s="18">
        <v>1</v>
      </c>
      <c r="AC5" s="27"/>
    </row>
    <row r="6" spans="1:29" x14ac:dyDescent="0.35">
      <c r="A6" s="16">
        <v>0.625</v>
      </c>
      <c r="B6" s="16">
        <v>1.5933982366154116</v>
      </c>
      <c r="C6" s="17">
        <v>6.0196369553072442</v>
      </c>
      <c r="D6" s="18">
        <v>1</v>
      </c>
      <c r="E6" s="28">
        <v>1.4821492497509998</v>
      </c>
      <c r="F6" s="17">
        <v>5.5589585669825761</v>
      </c>
      <c r="G6" s="29">
        <v>1</v>
      </c>
      <c r="H6" s="16">
        <v>1.3709420866820996</v>
      </c>
      <c r="I6" s="17">
        <v>5.0990643752703946</v>
      </c>
      <c r="J6" s="18">
        <v>1</v>
      </c>
      <c r="K6" s="25">
        <v>1.744171724762315</v>
      </c>
      <c r="L6" s="23">
        <v>6.6482856120828293</v>
      </c>
      <c r="M6" s="30">
        <v>1</v>
      </c>
      <c r="N6" s="16">
        <v>1.6160844747168899</v>
      </c>
      <c r="O6" s="17">
        <v>6.1169842070737959</v>
      </c>
      <c r="P6" s="18">
        <v>1</v>
      </c>
      <c r="Q6" s="25">
        <v>1.4720573662179144</v>
      </c>
      <c r="R6" s="23">
        <v>5.5198561694469763</v>
      </c>
      <c r="S6" s="30">
        <v>1</v>
      </c>
      <c r="T6" s="16">
        <v>1.8188625069713846</v>
      </c>
      <c r="U6" s="17">
        <v>6.9599498472699306</v>
      </c>
      <c r="V6" s="18">
        <v>1</v>
      </c>
      <c r="W6" s="28">
        <v>1.6823456809276296</v>
      </c>
      <c r="X6" s="17">
        <v>6.3932223842046225</v>
      </c>
      <c r="Y6" s="29">
        <v>1</v>
      </c>
      <c r="Z6" s="16">
        <v>1.5233895015841725</v>
      </c>
      <c r="AA6" s="17">
        <v>5.7336777536657637</v>
      </c>
      <c r="AB6" s="18">
        <v>1</v>
      </c>
      <c r="AC6" s="27"/>
    </row>
    <row r="7" spans="1:29" x14ac:dyDescent="0.35">
      <c r="A7" s="16">
        <v>0.75</v>
      </c>
      <c r="B7" s="16">
        <v>1.6547714752257985</v>
      </c>
      <c r="C7" s="17">
        <v>7.6744084305330427</v>
      </c>
      <c r="D7" s="18">
        <v>1</v>
      </c>
      <c r="E7" s="28">
        <v>1.5451906710166998</v>
      </c>
      <c r="F7" s="17">
        <v>7.1041492379992759</v>
      </c>
      <c r="G7" s="29">
        <v>1</v>
      </c>
      <c r="H7" s="16">
        <v>1.4355598910624836</v>
      </c>
      <c r="I7" s="17">
        <v>6.5346242663328784</v>
      </c>
      <c r="J7" s="18">
        <v>1</v>
      </c>
      <c r="K7" s="25">
        <v>1.8025926152657759</v>
      </c>
      <c r="L7" s="23">
        <v>8.4508782273486052</v>
      </c>
      <c r="M7" s="30">
        <v>1</v>
      </c>
      <c r="N7" s="16">
        <v>1.6765282593680579</v>
      </c>
      <c r="O7" s="17">
        <v>7.7935124664418538</v>
      </c>
      <c r="P7" s="18">
        <v>1</v>
      </c>
      <c r="Q7" s="25">
        <v>1.5347501091674038</v>
      </c>
      <c r="R7" s="23">
        <v>7.0546062786143802</v>
      </c>
      <c r="S7" s="30">
        <v>1</v>
      </c>
      <c r="T7" s="16">
        <v>1.8758029133824528</v>
      </c>
      <c r="U7" s="17">
        <v>8.8357527606523831</v>
      </c>
      <c r="V7" s="18">
        <v>1</v>
      </c>
      <c r="W7" s="28">
        <v>1.7414947613984595</v>
      </c>
      <c r="X7" s="17">
        <v>8.1347171456030818</v>
      </c>
      <c r="Y7" s="29">
        <v>1</v>
      </c>
      <c r="Z7" s="16">
        <v>1.585083876533923</v>
      </c>
      <c r="AA7" s="17">
        <v>7.3187616301996865</v>
      </c>
      <c r="AB7" s="18">
        <v>1</v>
      </c>
      <c r="AC7" s="27"/>
    </row>
    <row r="8" spans="1:29" x14ac:dyDescent="0.35">
      <c r="A8" s="16">
        <v>0.875</v>
      </c>
      <c r="B8" s="16">
        <v>1.6654934717873611</v>
      </c>
      <c r="C8" s="17">
        <v>9.3399019023204044</v>
      </c>
      <c r="D8" s="18">
        <v>1</v>
      </c>
      <c r="E8" s="28">
        <v>1.5573738845116698</v>
      </c>
      <c r="F8" s="17">
        <v>8.6615231225109461</v>
      </c>
      <c r="G8" s="29">
        <v>1</v>
      </c>
      <c r="H8" s="16">
        <v>1.4491492593093998</v>
      </c>
      <c r="I8" s="17">
        <v>7.9837735256422784</v>
      </c>
      <c r="J8" s="18">
        <v>1</v>
      </c>
      <c r="K8" s="25">
        <v>1.810704152976903</v>
      </c>
      <c r="L8" s="23">
        <v>10.261582380325509</v>
      </c>
      <c r="M8" s="30">
        <v>1</v>
      </c>
      <c r="N8" s="16">
        <v>1.6864254978368505</v>
      </c>
      <c r="O8" s="17">
        <v>9.4799379642787045</v>
      </c>
      <c r="P8" s="18">
        <v>1</v>
      </c>
      <c r="Q8" s="25">
        <v>1.5466458993118974</v>
      </c>
      <c r="R8" s="23">
        <v>8.6012521779262769</v>
      </c>
      <c r="S8" s="30">
        <v>1</v>
      </c>
      <c r="T8" s="16">
        <v>1.8826185773558288</v>
      </c>
      <c r="U8" s="17">
        <v>10.718371338008211</v>
      </c>
      <c r="V8" s="18">
        <v>1</v>
      </c>
      <c r="W8" s="28">
        <v>1.750253616663499</v>
      </c>
      <c r="X8" s="17">
        <v>9.8849707622665814</v>
      </c>
      <c r="Y8" s="29">
        <v>1</v>
      </c>
      <c r="Z8" s="16">
        <v>1.5961082865296377</v>
      </c>
      <c r="AA8" s="17">
        <v>8.9148699167293248</v>
      </c>
      <c r="AB8" s="18">
        <v>1</v>
      </c>
      <c r="AC8" s="27"/>
    </row>
    <row r="9" spans="1:29" x14ac:dyDescent="0.35">
      <c r="A9" s="16">
        <v>1</v>
      </c>
      <c r="B9" s="16">
        <v>1.6694895964338532</v>
      </c>
      <c r="C9" s="17">
        <v>11.009391498754258</v>
      </c>
      <c r="D9" s="18">
        <v>1</v>
      </c>
      <c r="E9" s="28">
        <v>1.5628626559601457</v>
      </c>
      <c r="F9" s="17">
        <v>10.224385778471092</v>
      </c>
      <c r="G9" s="29">
        <v>1</v>
      </c>
      <c r="H9" s="16">
        <v>1.4561066922432517</v>
      </c>
      <c r="I9" s="17">
        <v>9.4398802178855306</v>
      </c>
      <c r="J9" s="18">
        <v>1</v>
      </c>
      <c r="K9" s="25">
        <v>1.811837332534995</v>
      </c>
      <c r="L9" s="23">
        <v>12.073419712860504</v>
      </c>
      <c r="M9" s="30">
        <v>1</v>
      </c>
      <c r="N9" s="16">
        <v>1.6894081300335204</v>
      </c>
      <c r="O9" s="17">
        <v>11.169346094312225</v>
      </c>
      <c r="P9" s="18">
        <v>1</v>
      </c>
      <c r="Q9" s="25">
        <v>1.5517395041209083</v>
      </c>
      <c r="R9" s="23">
        <v>10.152991682047185</v>
      </c>
      <c r="S9" s="30">
        <v>1</v>
      </c>
      <c r="T9" s="16">
        <v>1.8823237097999628</v>
      </c>
      <c r="U9" s="17">
        <v>12.600695047808173</v>
      </c>
      <c r="V9" s="18">
        <v>1</v>
      </c>
      <c r="W9" s="28">
        <v>1.7519884336790943</v>
      </c>
      <c r="X9" s="17">
        <v>11.636959195945675</v>
      </c>
      <c r="Y9" s="29">
        <v>1</v>
      </c>
      <c r="Z9" s="16">
        <v>1.6002503451179364</v>
      </c>
      <c r="AA9" s="17">
        <v>10.515120261847262</v>
      </c>
      <c r="AB9" s="18">
        <v>1</v>
      </c>
      <c r="AC9" s="27"/>
    </row>
    <row r="10" spans="1:29" x14ac:dyDescent="0.35">
      <c r="A10" s="16">
        <v>1.125</v>
      </c>
      <c r="B10" s="16">
        <v>1.6719169525004705</v>
      </c>
      <c r="C10" s="17">
        <v>12.681308451254729</v>
      </c>
      <c r="D10" s="18">
        <v>1</v>
      </c>
      <c r="E10" s="28">
        <v>1.5668384720255497</v>
      </c>
      <c r="F10" s="17">
        <v>11.791224250496642</v>
      </c>
      <c r="G10" s="29">
        <v>1</v>
      </c>
      <c r="H10" s="16">
        <v>1.4615938774254775</v>
      </c>
      <c r="I10" s="17">
        <v>10.901474095311007</v>
      </c>
      <c r="J10" s="18">
        <v>1</v>
      </c>
      <c r="K10" s="25">
        <v>1.8113017420448012</v>
      </c>
      <c r="L10" s="23">
        <v>13.884721454905305</v>
      </c>
      <c r="M10" s="30">
        <v>1</v>
      </c>
      <c r="N10" s="16">
        <v>1.6907858037985872</v>
      </c>
      <c r="O10" s="17">
        <v>12.860131898110811</v>
      </c>
      <c r="P10" s="18">
        <v>1</v>
      </c>
      <c r="Q10" s="25">
        <v>1.5552939375044028</v>
      </c>
      <c r="R10" s="23">
        <v>11.708285619551589</v>
      </c>
      <c r="S10" s="30">
        <v>1</v>
      </c>
      <c r="T10" s="16">
        <v>1.880305680372848</v>
      </c>
      <c r="U10" s="17">
        <v>14.481000728181021</v>
      </c>
      <c r="V10" s="18">
        <v>1</v>
      </c>
      <c r="W10" s="28">
        <v>1.7520700517639902</v>
      </c>
      <c r="X10" s="17">
        <v>13.389029247709665</v>
      </c>
      <c r="Y10" s="29">
        <v>1</v>
      </c>
      <c r="Z10" s="16">
        <v>1.6028143998721851</v>
      </c>
      <c r="AA10" s="17">
        <v>12.117934661719447</v>
      </c>
      <c r="AB10" s="18">
        <v>1</v>
      </c>
      <c r="AC10" s="27"/>
    </row>
    <row r="11" spans="1:29" x14ac:dyDescent="0.35">
      <c r="A11" s="16">
        <v>1.25</v>
      </c>
      <c r="B11" s="16">
        <v>1.6698334521059519</v>
      </c>
      <c r="C11" s="17">
        <v>14.351141903360681</v>
      </c>
      <c r="D11" s="18">
        <v>1</v>
      </c>
      <c r="E11" s="28">
        <v>1.5661587959539838</v>
      </c>
      <c r="F11" s="17">
        <v>13.357383046450625</v>
      </c>
      <c r="G11" s="29">
        <v>1</v>
      </c>
      <c r="H11" s="16">
        <v>1.462284131098168</v>
      </c>
      <c r="I11" s="17">
        <v>12.363758226409175</v>
      </c>
      <c r="J11" s="18">
        <v>1</v>
      </c>
      <c r="K11" s="25">
        <v>1.8067652703732537</v>
      </c>
      <c r="L11" s="23">
        <v>15.691486725278558</v>
      </c>
      <c r="M11" s="30">
        <v>1</v>
      </c>
      <c r="N11" s="16">
        <v>1.6879544511631637</v>
      </c>
      <c r="O11" s="17">
        <v>14.548086349273975</v>
      </c>
      <c r="P11" s="18">
        <v>1</v>
      </c>
      <c r="Q11" s="25">
        <v>1.5543835987490286</v>
      </c>
      <c r="R11" s="23">
        <v>13.262669218300617</v>
      </c>
      <c r="S11" s="30">
        <v>1</v>
      </c>
      <c r="T11" s="16">
        <v>1.874538803184588</v>
      </c>
      <c r="U11" s="17">
        <v>16.355539531365608</v>
      </c>
      <c r="V11" s="18">
        <v>1</v>
      </c>
      <c r="W11" s="28">
        <v>1.7481631914954028</v>
      </c>
      <c r="X11" s="17">
        <v>15.137192439205068</v>
      </c>
      <c r="Y11" s="29">
        <v>1</v>
      </c>
      <c r="Z11" s="16">
        <v>1.6010829976658387</v>
      </c>
      <c r="AA11" s="17">
        <v>13.719017659385287</v>
      </c>
      <c r="AB11" s="18">
        <v>1</v>
      </c>
      <c r="AC11" s="27"/>
    </row>
    <row r="12" spans="1:29" x14ac:dyDescent="0.35">
      <c r="A12" s="16">
        <v>1.375</v>
      </c>
      <c r="B12" s="16">
        <v>1.6764941999851979</v>
      </c>
      <c r="C12" s="17">
        <v>16.027636103345877</v>
      </c>
      <c r="D12" s="18">
        <v>1</v>
      </c>
      <c r="E12" s="28">
        <v>1.5742997367468359</v>
      </c>
      <c r="F12" s="17">
        <v>14.931682783197461</v>
      </c>
      <c r="G12" s="29">
        <v>1</v>
      </c>
      <c r="H12" s="16">
        <v>1.4718753358391401</v>
      </c>
      <c r="I12" s="17">
        <v>13.835633562248315</v>
      </c>
      <c r="J12" s="18">
        <v>1</v>
      </c>
      <c r="K12" s="25">
        <v>1.8109990777913429</v>
      </c>
      <c r="L12" s="23">
        <v>17.502485803069902</v>
      </c>
      <c r="M12" s="30">
        <v>1</v>
      </c>
      <c r="N12" s="16">
        <v>1.6939683046053451</v>
      </c>
      <c r="O12" s="17">
        <v>16.242054653879318</v>
      </c>
      <c r="P12" s="18">
        <v>1</v>
      </c>
      <c r="Q12" s="25">
        <v>1.5623927935259665</v>
      </c>
      <c r="R12" s="23">
        <v>14.825062011826583</v>
      </c>
      <c r="S12" s="30">
        <v>1</v>
      </c>
      <c r="T12" s="16">
        <v>1.8775564477339775</v>
      </c>
      <c r="U12" s="17">
        <v>18.233095979099584</v>
      </c>
      <c r="V12" s="18">
        <v>1</v>
      </c>
      <c r="W12" s="28">
        <v>1.7531137306413693</v>
      </c>
      <c r="X12" s="17">
        <v>16.890306169846436</v>
      </c>
      <c r="Y12" s="29">
        <v>1</v>
      </c>
      <c r="Z12" s="16">
        <v>1.6082816080514322</v>
      </c>
      <c r="AA12" s="17">
        <v>15.327299267436718</v>
      </c>
      <c r="AB12" s="18">
        <v>1</v>
      </c>
      <c r="AC12" s="27"/>
    </row>
    <row r="13" spans="1:29" x14ac:dyDescent="0.35">
      <c r="A13" s="16">
        <v>1.5</v>
      </c>
      <c r="B13" s="16">
        <v>1.7482149550339772</v>
      </c>
      <c r="C13" s="17">
        <v>17.775851058379853</v>
      </c>
      <c r="D13" s="18">
        <v>1</v>
      </c>
      <c r="E13" s="28">
        <v>1.6482849776875619</v>
      </c>
      <c r="F13" s="17">
        <v>16.579967760885022</v>
      </c>
      <c r="G13" s="29">
        <v>1</v>
      </c>
      <c r="H13" s="16">
        <v>1.5480746074117833</v>
      </c>
      <c r="I13" s="17">
        <v>15.383708169660098</v>
      </c>
      <c r="J13" s="18">
        <v>1</v>
      </c>
      <c r="K13" s="25">
        <v>1.8792739944081187</v>
      </c>
      <c r="L13" s="23">
        <v>19.381759797478022</v>
      </c>
      <c r="M13" s="30">
        <v>1</v>
      </c>
      <c r="N13" s="16">
        <v>1.7649345654809885</v>
      </c>
      <c r="O13" s="17">
        <v>18.006989219360307</v>
      </c>
      <c r="P13" s="18">
        <v>1</v>
      </c>
      <c r="Q13" s="25">
        <v>1.6363519717062449</v>
      </c>
      <c r="R13" s="23">
        <v>16.461413983532829</v>
      </c>
      <c r="S13" s="30">
        <v>1</v>
      </c>
      <c r="T13" s="16">
        <v>1.9441462540992864</v>
      </c>
      <c r="U13" s="17">
        <v>20.177242233198871</v>
      </c>
      <c r="V13" s="18">
        <v>1</v>
      </c>
      <c r="W13" s="28">
        <v>1.822564588989626</v>
      </c>
      <c r="X13" s="17">
        <v>18.712870758836061</v>
      </c>
      <c r="Y13" s="29">
        <v>1</v>
      </c>
      <c r="Z13" s="16">
        <v>1.6810891904791145</v>
      </c>
      <c r="AA13" s="17">
        <v>17.008388457915832</v>
      </c>
      <c r="AB13" s="18">
        <v>1</v>
      </c>
      <c r="AC13" s="27"/>
    </row>
    <row r="14" spans="1:29" x14ac:dyDescent="0.35">
      <c r="A14" s="16">
        <v>1.625</v>
      </c>
      <c r="B14" s="16">
        <v>1.7849577374795222</v>
      </c>
      <c r="C14" s="17">
        <v>19.560808795859376</v>
      </c>
      <c r="D14" s="18">
        <v>1</v>
      </c>
      <c r="E14" s="28">
        <v>1.6876337944285382</v>
      </c>
      <c r="F14" s="17">
        <v>18.267601555313561</v>
      </c>
      <c r="G14" s="29">
        <v>1</v>
      </c>
      <c r="H14" s="16">
        <v>1.5899732063810605</v>
      </c>
      <c r="I14" s="17">
        <v>16.97368137604116</v>
      </c>
      <c r="J14" s="18">
        <v>1</v>
      </c>
      <c r="K14" s="25">
        <v>1.9122214612494413</v>
      </c>
      <c r="L14" s="23">
        <v>21.293981258727463</v>
      </c>
      <c r="M14" s="30">
        <v>1</v>
      </c>
      <c r="N14" s="16">
        <v>1.8009433172795963</v>
      </c>
      <c r="O14" s="17">
        <v>19.807932536639903</v>
      </c>
      <c r="P14" s="18">
        <v>1</v>
      </c>
      <c r="Q14" s="25">
        <v>1.6757758040686346</v>
      </c>
      <c r="R14" s="23">
        <v>18.137189787601464</v>
      </c>
      <c r="S14" s="30">
        <v>1</v>
      </c>
      <c r="T14" s="16">
        <v>1.9751648280387504</v>
      </c>
      <c r="U14" s="17">
        <v>22.152407061237621</v>
      </c>
      <c r="V14" s="18">
        <v>1</v>
      </c>
      <c r="W14" s="28">
        <v>1.8568969020399904</v>
      </c>
      <c r="X14" s="17">
        <v>20.569767660876053</v>
      </c>
      <c r="Y14" s="29">
        <v>1</v>
      </c>
      <c r="Z14" s="16">
        <v>1.7192396754660486</v>
      </c>
      <c r="AA14" s="17">
        <v>18.727628133381881</v>
      </c>
      <c r="AB14" s="18">
        <v>1</v>
      </c>
      <c r="AC14" s="27"/>
    </row>
    <row r="15" spans="1:29" x14ac:dyDescent="0.35">
      <c r="A15" s="16">
        <v>1.75</v>
      </c>
      <c r="B15" s="16">
        <v>1.814079016024654</v>
      </c>
      <c r="C15" s="17">
        <v>21.37488781188403</v>
      </c>
      <c r="D15" s="18">
        <v>1</v>
      </c>
      <c r="E15" s="28">
        <v>1.7189477915120714</v>
      </c>
      <c r="F15" s="17">
        <v>19.986549346825633</v>
      </c>
      <c r="G15" s="29">
        <v>1</v>
      </c>
      <c r="H15" s="16">
        <v>1.6234398011259015</v>
      </c>
      <c r="I15" s="17">
        <v>18.597121177167061</v>
      </c>
      <c r="J15" s="18">
        <v>1</v>
      </c>
      <c r="K15" s="25">
        <v>1.9381425921373368</v>
      </c>
      <c r="L15" s="23">
        <v>23.232123850864799</v>
      </c>
      <c r="M15" s="30">
        <v>1</v>
      </c>
      <c r="N15" s="16">
        <v>1.8294394141535291</v>
      </c>
      <c r="O15" s="17">
        <v>21.637371950793433</v>
      </c>
      <c r="P15" s="18">
        <v>1</v>
      </c>
      <c r="Q15" s="25">
        <v>1.7071494809351535</v>
      </c>
      <c r="R15" s="23">
        <v>19.844339268536618</v>
      </c>
      <c r="S15" s="30">
        <v>1</v>
      </c>
      <c r="T15" s="16">
        <v>1.9994620126559177</v>
      </c>
      <c r="U15" s="17">
        <v>24.15186907389354</v>
      </c>
      <c r="V15" s="18">
        <v>1</v>
      </c>
      <c r="W15" s="28">
        <v>1.883986122179431</v>
      </c>
      <c r="X15" s="17">
        <v>22.453753783055483</v>
      </c>
      <c r="Y15" s="29">
        <v>1</v>
      </c>
      <c r="Z15" s="16">
        <v>1.7495424082234137</v>
      </c>
      <c r="AA15" s="17">
        <v>20.477170541605293</v>
      </c>
      <c r="AB15" s="18">
        <v>1</v>
      </c>
      <c r="AC15" s="27"/>
    </row>
    <row r="16" spans="1:29" x14ac:dyDescent="0.35">
      <c r="A16" s="16">
        <v>1.875</v>
      </c>
      <c r="B16" s="16">
        <v>1.8400315657815118</v>
      </c>
      <c r="C16" s="17">
        <v>23.214919377665542</v>
      </c>
      <c r="D16" s="18">
        <v>1</v>
      </c>
      <c r="E16" s="28">
        <v>1.7462305510656579</v>
      </c>
      <c r="F16" s="17">
        <v>21.732779897891291</v>
      </c>
      <c r="G16" s="29">
        <v>1</v>
      </c>
      <c r="H16" s="16">
        <v>1.6520524005088457</v>
      </c>
      <c r="I16" s="17">
        <v>20.249173577675908</v>
      </c>
      <c r="J16" s="18">
        <v>1</v>
      </c>
      <c r="K16" s="25">
        <v>1.9620292262021526</v>
      </c>
      <c r="L16" s="23">
        <v>25.19415307706695</v>
      </c>
      <c r="M16" s="30">
        <v>1</v>
      </c>
      <c r="N16" s="16">
        <v>1.8548933914308927</v>
      </c>
      <c r="O16" s="17">
        <v>23.492265342224325</v>
      </c>
      <c r="P16" s="18">
        <v>1</v>
      </c>
      <c r="Q16" s="25">
        <v>1.7343949506091432</v>
      </c>
      <c r="R16" s="23">
        <v>21.578734219145762</v>
      </c>
      <c r="S16" s="30">
        <v>1</v>
      </c>
      <c r="T16" s="16">
        <v>2.0222884539607398</v>
      </c>
      <c r="U16" s="17">
        <v>26.17415752785428</v>
      </c>
      <c r="V16" s="18">
        <v>1</v>
      </c>
      <c r="W16" s="28">
        <v>1.9085405423142321</v>
      </c>
      <c r="X16" s="17">
        <v>24.362294325369714</v>
      </c>
      <c r="Y16" s="29">
        <v>1</v>
      </c>
      <c r="Z16" s="16">
        <v>1.7760788350106069</v>
      </c>
      <c r="AA16" s="17">
        <v>22.253249376615901</v>
      </c>
      <c r="AB16" s="18">
        <v>1</v>
      </c>
      <c r="AC16" s="27"/>
    </row>
    <row r="17" spans="1:29" x14ac:dyDescent="0.35">
      <c r="A17" s="16">
        <v>2</v>
      </c>
      <c r="B17" s="16">
        <v>1.8329493867760014</v>
      </c>
      <c r="C17" s="17">
        <v>25.047868764441542</v>
      </c>
      <c r="D17" s="18">
        <v>1</v>
      </c>
      <c r="E17" s="28">
        <v>1.7410130631291187</v>
      </c>
      <c r="F17" s="17">
        <v>23.473792961020411</v>
      </c>
      <c r="G17" s="29">
        <v>1</v>
      </c>
      <c r="H17" s="16">
        <v>1.6489260486119617</v>
      </c>
      <c r="I17" s="17">
        <v>21.89809962628787</v>
      </c>
      <c r="J17" s="18">
        <v>1</v>
      </c>
      <c r="K17" s="25">
        <v>1.9521284487161987</v>
      </c>
      <c r="L17" s="23">
        <v>27.146281525783149</v>
      </c>
      <c r="M17" s="30">
        <v>1</v>
      </c>
      <c r="N17" s="16">
        <v>1.8472170979275255</v>
      </c>
      <c r="O17" s="17">
        <v>25.339482440151851</v>
      </c>
      <c r="P17" s="18">
        <v>1</v>
      </c>
      <c r="Q17" s="25">
        <v>1.7294298120912344</v>
      </c>
      <c r="R17" s="23">
        <v>23.308164031236995</v>
      </c>
      <c r="S17" s="30">
        <v>1</v>
      </c>
      <c r="T17" s="16">
        <v>2.0109529393854269</v>
      </c>
      <c r="U17" s="17">
        <v>28.185110467239706</v>
      </c>
      <c r="V17" s="18">
        <v>1</v>
      </c>
      <c r="W17" s="28">
        <v>1.8996183179835768</v>
      </c>
      <c r="X17" s="17">
        <v>26.261912643353291</v>
      </c>
      <c r="Y17" s="29">
        <v>1</v>
      </c>
      <c r="Z17" s="16">
        <v>1.7699425456565661</v>
      </c>
      <c r="AA17" s="17">
        <v>24.023191922272467</v>
      </c>
      <c r="AB17" s="18">
        <v>1</v>
      </c>
      <c r="AC17" s="27"/>
    </row>
    <row r="18" spans="1:29" x14ac:dyDescent="0.35">
      <c r="A18" s="16">
        <v>2.125</v>
      </c>
      <c r="B18" s="16">
        <v>1.8177604291820528</v>
      </c>
      <c r="C18" s="17">
        <v>26.865629193623594</v>
      </c>
      <c r="D18" s="18">
        <v>1</v>
      </c>
      <c r="E18" s="28">
        <v>1.7274381601511364</v>
      </c>
      <c r="F18" s="17">
        <v>25.201231121171549</v>
      </c>
      <c r="G18" s="29">
        <v>1</v>
      </c>
      <c r="H18" s="16">
        <v>1.637303018557323</v>
      </c>
      <c r="I18" s="17">
        <v>23.535402644845192</v>
      </c>
      <c r="J18" s="18">
        <v>1</v>
      </c>
      <c r="K18" s="25">
        <v>1.9345081501303121</v>
      </c>
      <c r="L18" s="23">
        <v>29.080789675913461</v>
      </c>
      <c r="M18" s="30">
        <v>1</v>
      </c>
      <c r="N18" s="16">
        <v>1.8315884618830809</v>
      </c>
      <c r="O18" s="17">
        <v>27.171070902034931</v>
      </c>
      <c r="P18" s="18">
        <v>1</v>
      </c>
      <c r="Q18" s="25">
        <v>1.7162118742502164</v>
      </c>
      <c r="R18" s="23">
        <v>25.024375905487211</v>
      </c>
      <c r="S18" s="30">
        <v>1</v>
      </c>
      <c r="T18" s="16">
        <v>1.9920943741898265</v>
      </c>
      <c r="U18" s="17">
        <v>30.177204841429532</v>
      </c>
      <c r="V18" s="18">
        <v>1</v>
      </c>
      <c r="W18" s="28">
        <v>1.8828435571677109</v>
      </c>
      <c r="X18" s="17">
        <v>28.144756200521002</v>
      </c>
      <c r="Y18" s="29">
        <v>1</v>
      </c>
      <c r="Z18" s="16">
        <v>1.7556055577523766</v>
      </c>
      <c r="AA18" s="17">
        <v>25.778797480024842</v>
      </c>
      <c r="AB18" s="18">
        <v>1</v>
      </c>
      <c r="AC18" s="27"/>
    </row>
    <row r="19" spans="1:29" x14ac:dyDescent="0.35">
      <c r="A19" s="16">
        <v>2.25</v>
      </c>
      <c r="B19" s="16">
        <v>1.8081141147942472</v>
      </c>
      <c r="C19" s="17">
        <v>28.673743308417841</v>
      </c>
      <c r="D19" s="18">
        <v>1</v>
      </c>
      <c r="E19" s="28">
        <v>1.7199100270883014</v>
      </c>
      <c r="F19" s="17">
        <v>26.921141148259849</v>
      </c>
      <c r="G19" s="29">
        <v>1</v>
      </c>
      <c r="H19" s="16">
        <v>1.6315794385817799</v>
      </c>
      <c r="I19" s="17">
        <v>25.166982083426973</v>
      </c>
      <c r="J19" s="18">
        <v>1</v>
      </c>
      <c r="K19" s="25">
        <v>1.9221631542522328</v>
      </c>
      <c r="L19" s="23">
        <v>31.002952830165693</v>
      </c>
      <c r="M19" s="30">
        <v>1</v>
      </c>
      <c r="N19" s="16">
        <v>1.8216902627670788</v>
      </c>
      <c r="O19" s="17">
        <v>28.992761164802008</v>
      </c>
      <c r="P19" s="18">
        <v>1</v>
      </c>
      <c r="Q19" s="25">
        <v>1.7087251925903804</v>
      </c>
      <c r="R19" s="23">
        <v>26.73310109807759</v>
      </c>
      <c r="S19" s="30">
        <v>1</v>
      </c>
      <c r="T19" s="16">
        <v>1.9785094304260369</v>
      </c>
      <c r="U19" s="17">
        <v>32.155714271855572</v>
      </c>
      <c r="V19" s="18">
        <v>1</v>
      </c>
      <c r="W19" s="28">
        <v>1.8717102169769451</v>
      </c>
      <c r="X19" s="17">
        <v>30.016466417497945</v>
      </c>
      <c r="Y19" s="29">
        <v>1</v>
      </c>
      <c r="Z19" s="16">
        <v>1.7472577905034505</v>
      </c>
      <c r="AA19" s="17">
        <v>27.526055270528293</v>
      </c>
      <c r="AB19" s="18">
        <v>1</v>
      </c>
      <c r="AC19" s="27"/>
    </row>
    <row r="20" spans="1:29" x14ac:dyDescent="0.35">
      <c r="A20" s="16">
        <v>2.375</v>
      </c>
      <c r="B20" s="16">
        <v>1.846518626375941</v>
      </c>
      <c r="C20" s="17">
        <v>30.52026193479378</v>
      </c>
      <c r="D20" s="18">
        <v>1</v>
      </c>
      <c r="E20" s="28">
        <v>1.7601600242139506</v>
      </c>
      <c r="F20" s="17">
        <v>28.681301172473798</v>
      </c>
      <c r="G20" s="29">
        <v>1</v>
      </c>
      <c r="H20" s="16">
        <v>1.673559559038089</v>
      </c>
      <c r="I20" s="17">
        <v>26.840541642465062</v>
      </c>
      <c r="J20" s="18">
        <v>1</v>
      </c>
      <c r="K20" s="25">
        <v>1.9580065367113113</v>
      </c>
      <c r="L20" s="23">
        <v>32.960959366877006</v>
      </c>
      <c r="M20" s="30">
        <v>1</v>
      </c>
      <c r="N20" s="16">
        <v>1.8596606586445215</v>
      </c>
      <c r="O20" s="17">
        <v>30.85242182344653</v>
      </c>
      <c r="P20" s="18">
        <v>1</v>
      </c>
      <c r="Q20" s="25">
        <v>1.7490080190623176</v>
      </c>
      <c r="R20" s="23">
        <v>28.482109117139906</v>
      </c>
      <c r="S20" s="30">
        <v>1</v>
      </c>
      <c r="T20" s="16">
        <v>2.013096992424884</v>
      </c>
      <c r="U20" s="17">
        <v>34.168811264280457</v>
      </c>
      <c r="V20" s="18">
        <v>1</v>
      </c>
      <c r="W20" s="28">
        <v>1.908566809586226</v>
      </c>
      <c r="X20" s="17">
        <v>31.925033227084171</v>
      </c>
      <c r="Y20" s="29">
        <v>1</v>
      </c>
      <c r="Z20" s="16">
        <v>1.7867066813173544</v>
      </c>
      <c r="AA20" s="17">
        <v>29.312761951845648</v>
      </c>
      <c r="AB20" s="18">
        <v>1</v>
      </c>
      <c r="AC20" s="27"/>
    </row>
    <row r="21" spans="1:29" x14ac:dyDescent="0.35">
      <c r="A21" s="16">
        <v>2.5</v>
      </c>
      <c r="B21" s="16">
        <v>1.9230810311697595</v>
      </c>
      <c r="C21" s="17">
        <v>32.443342965963538</v>
      </c>
      <c r="D21" s="18">
        <v>1</v>
      </c>
      <c r="E21" s="28">
        <v>1.8383181736359553</v>
      </c>
      <c r="F21" s="17">
        <v>30.519619346109753</v>
      </c>
      <c r="G21" s="29">
        <v>1</v>
      </c>
      <c r="H21" s="16">
        <v>1.7532879387814446</v>
      </c>
      <c r="I21" s="17">
        <v>28.593829581246506</v>
      </c>
      <c r="J21" s="18">
        <v>1</v>
      </c>
      <c r="K21" s="25">
        <v>2.0321898169682253</v>
      </c>
      <c r="L21" s="23">
        <v>34.993149183845233</v>
      </c>
      <c r="M21" s="30">
        <v>1</v>
      </c>
      <c r="N21" s="16">
        <v>1.9357462339406533</v>
      </c>
      <c r="O21" s="17">
        <v>32.788168057387182</v>
      </c>
      <c r="P21" s="18">
        <v>1</v>
      </c>
      <c r="Q21" s="25">
        <v>1.827159467614661</v>
      </c>
      <c r="R21" s="23">
        <v>30.309268584754566</v>
      </c>
      <c r="S21" s="30">
        <v>1</v>
      </c>
      <c r="T21" s="16">
        <v>2.0860774721250945</v>
      </c>
      <c r="U21" s="17">
        <v>36.254888736405555</v>
      </c>
      <c r="V21" s="18">
        <v>1</v>
      </c>
      <c r="W21" s="28">
        <v>1.9836204341746442</v>
      </c>
      <c r="X21" s="17">
        <v>33.908653661258818</v>
      </c>
      <c r="Y21" s="29">
        <v>1</v>
      </c>
      <c r="Z21" s="16">
        <v>1.8640842883685591</v>
      </c>
      <c r="AA21" s="17">
        <v>31.176846240214207</v>
      </c>
      <c r="AB21" s="18">
        <v>1</v>
      </c>
      <c r="AC21" s="27"/>
    </row>
    <row r="22" spans="1:29" x14ac:dyDescent="0.35">
      <c r="A22" s="16">
        <v>2.625</v>
      </c>
      <c r="B22" s="16">
        <v>2.0101607257240319</v>
      </c>
      <c r="C22" s="17">
        <v>34.453503691687573</v>
      </c>
      <c r="D22" s="18">
        <v>1</v>
      </c>
      <c r="E22" s="28">
        <v>1.9270232589252356</v>
      </c>
      <c r="F22" s="17">
        <v>32.446642605034988</v>
      </c>
      <c r="G22" s="29">
        <v>1</v>
      </c>
      <c r="H22" s="16">
        <v>1.843561033251611</v>
      </c>
      <c r="I22" s="17">
        <v>30.437390614498117</v>
      </c>
      <c r="J22" s="18">
        <v>1</v>
      </c>
      <c r="K22" s="25">
        <v>2.1168320316376299</v>
      </c>
      <c r="L22" s="23">
        <v>37.109981215482861</v>
      </c>
      <c r="M22" s="30">
        <v>1</v>
      </c>
      <c r="N22" s="16">
        <v>2.0223419712009059</v>
      </c>
      <c r="O22" s="17">
        <v>34.810510028588091</v>
      </c>
      <c r="P22" s="18">
        <v>1</v>
      </c>
      <c r="Q22" s="25">
        <v>1.9158692695014099</v>
      </c>
      <c r="R22" s="23">
        <v>32.225137854255976</v>
      </c>
      <c r="S22" s="30">
        <v>1</v>
      </c>
      <c r="T22" s="16">
        <v>2.1694971637565987</v>
      </c>
      <c r="U22" s="17">
        <v>38.42438590016215</v>
      </c>
      <c r="V22" s="18">
        <v>1</v>
      </c>
      <c r="W22" s="28">
        <v>2.0691509222113282</v>
      </c>
      <c r="X22" s="17">
        <v>35.977804583470146</v>
      </c>
      <c r="Y22" s="29">
        <v>1</v>
      </c>
      <c r="Z22" s="16">
        <v>1.9520327163614235</v>
      </c>
      <c r="AA22" s="17">
        <v>33.128878956575633</v>
      </c>
      <c r="AB22" s="18">
        <v>1</v>
      </c>
      <c r="AC22" s="27"/>
    </row>
    <row r="23" spans="1:29" x14ac:dyDescent="0.35">
      <c r="A23" s="16">
        <v>2.75</v>
      </c>
      <c r="B23" s="16">
        <v>2.0803447431267572</v>
      </c>
      <c r="C23" s="17">
        <v>36.533848434814331</v>
      </c>
      <c r="D23" s="18">
        <v>1</v>
      </c>
      <c r="E23" s="28">
        <v>1.9988354000141055</v>
      </c>
      <c r="F23" s="17">
        <v>34.445478005049097</v>
      </c>
      <c r="G23" s="29">
        <v>1</v>
      </c>
      <c r="H23" s="16">
        <v>1.9169203791325038</v>
      </c>
      <c r="I23" s="17">
        <v>32.354310993630619</v>
      </c>
      <c r="J23" s="18">
        <v>1</v>
      </c>
      <c r="K23" s="25">
        <v>2.1846545835972657</v>
      </c>
      <c r="L23" s="23">
        <v>39.294635799080126</v>
      </c>
      <c r="M23" s="30">
        <v>1</v>
      </c>
      <c r="N23" s="16">
        <v>2.0920745301352359</v>
      </c>
      <c r="O23" s="17">
        <v>36.902584558723326</v>
      </c>
      <c r="P23" s="18">
        <v>1</v>
      </c>
      <c r="Q23" s="25">
        <v>1.9877124962453863</v>
      </c>
      <c r="R23" s="23">
        <v>34.212850350501363</v>
      </c>
      <c r="S23" s="30">
        <v>1</v>
      </c>
      <c r="T23" s="16">
        <v>2.23613862094723</v>
      </c>
      <c r="U23" s="17">
        <v>40.66052452110938</v>
      </c>
      <c r="V23" s="18">
        <v>1</v>
      </c>
      <c r="W23" s="28">
        <v>2.1378524885152008</v>
      </c>
      <c r="X23" s="17">
        <v>38.115657071985346</v>
      </c>
      <c r="Y23" s="29">
        <v>1</v>
      </c>
      <c r="Z23" s="16">
        <v>2.0231074484123974</v>
      </c>
      <c r="AA23" s="17">
        <v>35.15198640498803</v>
      </c>
      <c r="AB23" s="18">
        <v>1</v>
      </c>
      <c r="AC23" s="27"/>
    </row>
    <row r="24" spans="1:29" x14ac:dyDescent="0.35">
      <c r="A24" s="16">
        <v>2.875</v>
      </c>
      <c r="B24" s="16">
        <v>2.0941662975186781</v>
      </c>
      <c r="C24" s="17">
        <v>38.628014732333007</v>
      </c>
      <c r="D24" s="18">
        <v>1</v>
      </c>
      <c r="E24" s="28">
        <v>2.0137244204228213</v>
      </c>
      <c r="F24" s="17">
        <v>36.459202425471915</v>
      </c>
      <c r="G24" s="29">
        <v>1</v>
      </c>
      <c r="H24" s="16">
        <v>1.9328424108187343</v>
      </c>
      <c r="I24" s="17">
        <v>34.287153404449356</v>
      </c>
      <c r="J24" s="18">
        <v>1</v>
      </c>
      <c r="K24" s="25">
        <v>2.1968495413222278</v>
      </c>
      <c r="L24" s="23">
        <v>41.491485340402356</v>
      </c>
      <c r="M24" s="30">
        <v>1</v>
      </c>
      <c r="N24" s="16">
        <v>2.1055258403596118</v>
      </c>
      <c r="O24" s="17">
        <v>39.008110399082938</v>
      </c>
      <c r="P24" s="18">
        <v>1</v>
      </c>
      <c r="Q24" s="25">
        <v>2.0025609538548981</v>
      </c>
      <c r="R24" s="23">
        <v>36.215411304356259</v>
      </c>
      <c r="S24" s="30">
        <v>1</v>
      </c>
      <c r="T24" s="16">
        <v>2.2475245298511455</v>
      </c>
      <c r="U24" s="17">
        <v>42.908049050960528</v>
      </c>
      <c r="V24" s="18">
        <v>1</v>
      </c>
      <c r="W24" s="28">
        <v>2.1505948403826225</v>
      </c>
      <c r="X24" s="17">
        <v>40.26625191236797</v>
      </c>
      <c r="Y24" s="29">
        <v>1</v>
      </c>
      <c r="Z24" s="16">
        <v>2.0374262275351427</v>
      </c>
      <c r="AA24" s="17">
        <v>37.189412632523172</v>
      </c>
      <c r="AB24" s="18">
        <v>1</v>
      </c>
      <c r="AC24" s="27"/>
    </row>
    <row r="25" spans="1:29" x14ac:dyDescent="0.35">
      <c r="A25" s="16">
        <v>3</v>
      </c>
      <c r="B25" s="16">
        <v>2.0784787597873797</v>
      </c>
      <c r="C25" s="17">
        <v>40.706493492120387</v>
      </c>
      <c r="D25" s="18">
        <v>1</v>
      </c>
      <c r="E25" s="28">
        <v>1.9993459883683706</v>
      </c>
      <c r="F25" s="17">
        <v>38.458548413840283</v>
      </c>
      <c r="G25" s="29">
        <v>1</v>
      </c>
      <c r="H25" s="16">
        <v>1.9197390887154002</v>
      </c>
      <c r="I25" s="17">
        <v>36.206892493164759</v>
      </c>
      <c r="J25" s="18">
        <v>1</v>
      </c>
      <c r="K25" s="25">
        <v>2.1792078001025907</v>
      </c>
      <c r="L25" s="23">
        <v>43.670693140504945</v>
      </c>
      <c r="M25" s="30">
        <v>1</v>
      </c>
      <c r="N25" s="16">
        <v>2.0894221512590612</v>
      </c>
      <c r="O25" s="17">
        <v>41.097532550341995</v>
      </c>
      <c r="P25" s="18">
        <v>1</v>
      </c>
      <c r="Q25" s="25">
        <v>1.988169598532574</v>
      </c>
      <c r="R25" s="23">
        <v>38.203580902888831</v>
      </c>
      <c r="S25" s="30">
        <v>1</v>
      </c>
      <c r="T25" s="16">
        <v>2.2289075470238888</v>
      </c>
      <c r="U25" s="17">
        <v>45.136956597984415</v>
      </c>
      <c r="V25" s="18">
        <v>1</v>
      </c>
      <c r="W25" s="28">
        <v>2.1336383770944072</v>
      </c>
      <c r="X25" s="17">
        <v>42.399890289462377</v>
      </c>
      <c r="Y25" s="29">
        <v>1</v>
      </c>
      <c r="Z25" s="16">
        <v>2.022395929536454</v>
      </c>
      <c r="AA25" s="17">
        <v>39.211808562059623</v>
      </c>
      <c r="AB25" s="18">
        <v>1</v>
      </c>
      <c r="AC25" s="27"/>
    </row>
    <row r="26" spans="1:29" x14ac:dyDescent="0.35">
      <c r="A26" s="16">
        <v>3.125</v>
      </c>
      <c r="B26" s="16">
        <v>2.0626648572082891</v>
      </c>
      <c r="C26" s="17">
        <v>42.769158349328677</v>
      </c>
      <c r="D26" s="18">
        <v>1</v>
      </c>
      <c r="E26" s="28">
        <v>1.9847380865175286</v>
      </c>
      <c r="F26" s="17">
        <v>40.443286500357814</v>
      </c>
      <c r="G26" s="29">
        <v>1</v>
      </c>
      <c r="H26" s="16">
        <v>1.9063077757429361</v>
      </c>
      <c r="I26" s="17">
        <v>38.113200268907697</v>
      </c>
      <c r="J26" s="18">
        <v>1</v>
      </c>
      <c r="K26" s="25">
        <v>2.1615635594770111</v>
      </c>
      <c r="L26" s="23">
        <v>45.832256699981954</v>
      </c>
      <c r="M26" s="30">
        <v>1</v>
      </c>
      <c r="N26" s="16">
        <v>2.0731967998695033</v>
      </c>
      <c r="O26" s="17">
        <v>43.170729350211502</v>
      </c>
      <c r="P26" s="18">
        <v>1</v>
      </c>
      <c r="Q26" s="25">
        <v>1.9735291139312394</v>
      </c>
      <c r="R26" s="23">
        <v>40.177110016820073</v>
      </c>
      <c r="S26" s="30">
        <v>1</v>
      </c>
      <c r="T26" s="16">
        <v>2.2103492350684935</v>
      </c>
      <c r="U26" s="17">
        <v>47.347305833052907</v>
      </c>
      <c r="V26" s="18">
        <v>1</v>
      </c>
      <c r="W26" s="28">
        <v>2.1166132216979707</v>
      </c>
      <c r="X26" s="17">
        <v>44.516503511160344</v>
      </c>
      <c r="Y26" s="29">
        <v>1</v>
      </c>
      <c r="Z26" s="16">
        <v>2.0071550826273596</v>
      </c>
      <c r="AA26" s="17">
        <v>41.21896364468698</v>
      </c>
      <c r="AB26" s="18">
        <v>1</v>
      </c>
      <c r="AC26" s="27"/>
    </row>
    <row r="27" spans="1:29" x14ac:dyDescent="0.35">
      <c r="A27" s="16">
        <v>3.25</v>
      </c>
      <c r="B27" s="16">
        <v>2.0557793249784067</v>
      </c>
      <c r="C27" s="17">
        <v>44.824937674307087</v>
      </c>
      <c r="D27" s="18">
        <v>1</v>
      </c>
      <c r="E27" s="28">
        <v>1.978962822180542</v>
      </c>
      <c r="F27" s="17">
        <v>42.422249322538356</v>
      </c>
      <c r="G27" s="29">
        <v>1</v>
      </c>
      <c r="H27" s="16">
        <v>1.901616327168056</v>
      </c>
      <c r="I27" s="17">
        <v>40.014816596075754</v>
      </c>
      <c r="J27" s="18">
        <v>1</v>
      </c>
      <c r="K27" s="25">
        <v>2.1529860660917377</v>
      </c>
      <c r="L27" s="23">
        <v>47.985242766073689</v>
      </c>
      <c r="M27" s="30">
        <v>1</v>
      </c>
      <c r="N27" s="16">
        <v>2.0659249671408357</v>
      </c>
      <c r="O27" s="17">
        <v>45.23665431735234</v>
      </c>
      <c r="P27" s="18">
        <v>1</v>
      </c>
      <c r="Q27" s="25">
        <v>1.9677177940421455</v>
      </c>
      <c r="R27" s="23">
        <v>42.144827810862218</v>
      </c>
      <c r="S27" s="30">
        <v>1</v>
      </c>
      <c r="T27" s="16">
        <v>2.2009278392592617</v>
      </c>
      <c r="U27" s="17">
        <v>49.548233672312172</v>
      </c>
      <c r="V27" s="18">
        <v>1</v>
      </c>
      <c r="W27" s="28">
        <v>2.1086026258818356</v>
      </c>
      <c r="X27" s="17">
        <v>46.625106137042181</v>
      </c>
      <c r="Y27" s="29">
        <v>1</v>
      </c>
      <c r="Z27" s="16">
        <v>2.0007880522948458</v>
      </c>
      <c r="AA27" s="17">
        <v>43.219751696981824</v>
      </c>
      <c r="AB27" s="18">
        <v>1</v>
      </c>
      <c r="AC27" s="27"/>
    </row>
    <row r="28" spans="1:29" x14ac:dyDescent="0.35">
      <c r="A28" s="16">
        <v>3.375</v>
      </c>
      <c r="B28" s="16">
        <v>2.1068775653963119</v>
      </c>
      <c r="C28" s="17">
        <v>46.931815239703397</v>
      </c>
      <c r="D28" s="18">
        <v>1</v>
      </c>
      <c r="E28" s="28">
        <v>2.0313688200409374</v>
      </c>
      <c r="F28" s="17">
        <v>44.453618142579295</v>
      </c>
      <c r="G28" s="29">
        <v>1</v>
      </c>
      <c r="H28" s="16">
        <v>1.9553068931630666</v>
      </c>
      <c r="I28" s="17">
        <v>41.970123489238823</v>
      </c>
      <c r="J28" s="18">
        <v>1</v>
      </c>
      <c r="K28" s="25">
        <v>2.202171381836056</v>
      </c>
      <c r="L28" s="23">
        <v>50.187414147909749</v>
      </c>
      <c r="M28" s="30">
        <v>1</v>
      </c>
      <c r="N28" s="16">
        <v>2.1166414416262942</v>
      </c>
      <c r="O28" s="17">
        <v>47.353295758978632</v>
      </c>
      <c r="P28" s="18">
        <v>1</v>
      </c>
      <c r="Q28" s="25">
        <v>2.0201448616899427</v>
      </c>
      <c r="R28" s="23">
        <v>44.16497267255216</v>
      </c>
      <c r="S28" s="30">
        <v>1</v>
      </c>
      <c r="T28" s="16">
        <v>2.2491560959972103</v>
      </c>
      <c r="U28" s="17">
        <v>51.79738976830938</v>
      </c>
      <c r="V28" s="18">
        <v>1</v>
      </c>
      <c r="W28" s="28">
        <v>2.1584820652901588</v>
      </c>
      <c r="X28" s="17">
        <v>48.783588202332339</v>
      </c>
      <c r="Y28" s="29">
        <v>1</v>
      </c>
      <c r="Z28" s="16">
        <v>2.0525830728864958</v>
      </c>
      <c r="AA28" s="17">
        <v>45.272334769868323</v>
      </c>
      <c r="AB28" s="18">
        <v>1</v>
      </c>
      <c r="AC28" s="27"/>
    </row>
    <row r="29" spans="1:29" x14ac:dyDescent="0.35">
      <c r="A29" s="16">
        <v>3.5</v>
      </c>
      <c r="B29" s="16">
        <v>2.1966684106250423</v>
      </c>
      <c r="C29" s="17">
        <v>49.128483650328441</v>
      </c>
      <c r="D29" s="18">
        <v>1</v>
      </c>
      <c r="E29" s="28">
        <v>2.1229850706899671</v>
      </c>
      <c r="F29" s="17">
        <v>46.576603213269259</v>
      </c>
      <c r="G29" s="29">
        <v>1</v>
      </c>
      <c r="H29" s="16">
        <v>2.0487219836266575</v>
      </c>
      <c r="I29" s="17">
        <v>44.018845472865479</v>
      </c>
      <c r="J29" s="18">
        <v>1</v>
      </c>
      <c r="K29" s="25">
        <v>2.2894040336403751</v>
      </c>
      <c r="L29" s="23">
        <v>52.476818181550122</v>
      </c>
      <c r="M29" s="30">
        <v>1</v>
      </c>
      <c r="N29" s="16">
        <v>2.2060010270726589</v>
      </c>
      <c r="O29" s="17">
        <v>49.559296786051291</v>
      </c>
      <c r="P29" s="18">
        <v>1</v>
      </c>
      <c r="Q29" s="25">
        <v>2.111873025185484</v>
      </c>
      <c r="R29" s="23">
        <v>46.276845697737642</v>
      </c>
      <c r="S29" s="30">
        <v>1</v>
      </c>
      <c r="T29" s="16">
        <v>2.3351052776324122</v>
      </c>
      <c r="U29" s="17">
        <v>54.132495045941795</v>
      </c>
      <c r="V29" s="18">
        <v>1</v>
      </c>
      <c r="W29" s="28">
        <v>2.2467220028008934</v>
      </c>
      <c r="X29" s="17">
        <v>51.030310205133233</v>
      </c>
      <c r="Y29" s="29">
        <v>1</v>
      </c>
      <c r="Z29" s="16">
        <v>2.1434686698029557</v>
      </c>
      <c r="AA29" s="17">
        <v>47.415803439671279</v>
      </c>
      <c r="AB29" s="18">
        <v>1</v>
      </c>
      <c r="AC29" s="27"/>
    </row>
    <row r="30" spans="1:29" x14ac:dyDescent="0.35">
      <c r="A30" s="16">
        <v>3.625</v>
      </c>
      <c r="B30" s="16">
        <v>2.269744708111745</v>
      </c>
      <c r="C30" s="17">
        <v>51.398228358440186</v>
      </c>
      <c r="D30" s="18">
        <v>1</v>
      </c>
      <c r="E30" s="28">
        <v>2.1982485712117099</v>
      </c>
      <c r="F30" s="17">
        <v>48.774851784480965</v>
      </c>
      <c r="G30" s="29">
        <v>1</v>
      </c>
      <c r="H30" s="16">
        <v>2.126139420106735</v>
      </c>
      <c r="I30" s="17">
        <v>46.144984892972211</v>
      </c>
      <c r="J30" s="18">
        <v>1</v>
      </c>
      <c r="K30" s="25">
        <v>2.3594065415042644</v>
      </c>
      <c r="L30" s="23">
        <v>54.836224723054386</v>
      </c>
      <c r="M30" s="30">
        <v>1</v>
      </c>
      <c r="N30" s="16">
        <v>2.2785534879835678</v>
      </c>
      <c r="O30" s="17">
        <v>51.837850274034857</v>
      </c>
      <c r="P30" s="18">
        <v>1</v>
      </c>
      <c r="Q30" s="25">
        <v>2.1872625706485209</v>
      </c>
      <c r="R30" s="23">
        <v>48.464108268386163</v>
      </c>
      <c r="S30" s="30">
        <v>1</v>
      </c>
      <c r="T30" s="16">
        <v>2.4035358921228718</v>
      </c>
      <c r="U30" s="17">
        <v>56.53603093806467</v>
      </c>
      <c r="V30" s="18">
        <v>1</v>
      </c>
      <c r="W30" s="28">
        <v>2.3179325382384124</v>
      </c>
      <c r="X30" s="17">
        <v>53.348242743371642</v>
      </c>
      <c r="Y30" s="29">
        <v>1</v>
      </c>
      <c r="Z30" s="16">
        <v>2.2178858948496658</v>
      </c>
      <c r="AA30" s="17">
        <v>49.633689334520945</v>
      </c>
      <c r="AB30" s="18">
        <v>1</v>
      </c>
      <c r="AC30" s="27"/>
    </row>
    <row r="31" spans="1:29" x14ac:dyDescent="0.35">
      <c r="A31" s="16">
        <v>3.75</v>
      </c>
      <c r="B31" s="16">
        <v>2.3379476714874956</v>
      </c>
      <c r="C31" s="17">
        <v>53.736176029927684</v>
      </c>
      <c r="D31" s="18">
        <v>1</v>
      </c>
      <c r="E31" s="28">
        <v>2.2685755614431526</v>
      </c>
      <c r="F31" s="17">
        <v>51.043427345924115</v>
      </c>
      <c r="G31" s="29">
        <v>1</v>
      </c>
      <c r="H31" s="16">
        <v>2.1983233018447472</v>
      </c>
      <c r="I31" s="17">
        <v>48.343308194816956</v>
      </c>
      <c r="J31" s="18">
        <v>1</v>
      </c>
      <c r="K31" s="25">
        <v>2.4220598443918044</v>
      </c>
      <c r="L31" s="23">
        <v>57.258284567446189</v>
      </c>
      <c r="M31" s="30">
        <v>1</v>
      </c>
      <c r="N31" s="16">
        <v>2.3439692987807028</v>
      </c>
      <c r="O31" s="17">
        <v>54.181819572815556</v>
      </c>
      <c r="P31" s="18">
        <v>1</v>
      </c>
      <c r="Q31" s="25">
        <v>2.2557581557607391</v>
      </c>
      <c r="R31" s="23">
        <v>50.7198664241469</v>
      </c>
      <c r="S31" s="30">
        <v>1</v>
      </c>
      <c r="T31" s="16">
        <v>2.4615170641099673</v>
      </c>
      <c r="U31" s="17">
        <v>58.997548002174639</v>
      </c>
      <c r="V31" s="18">
        <v>1</v>
      </c>
      <c r="W31" s="28">
        <v>2.3809171823256148</v>
      </c>
      <c r="X31" s="17">
        <v>55.72915992569726</v>
      </c>
      <c r="Y31" s="29">
        <v>1</v>
      </c>
      <c r="Z31" s="16">
        <v>2.286679057430935</v>
      </c>
      <c r="AA31" s="17">
        <v>51.920368391951882</v>
      </c>
      <c r="AB31" s="18">
        <v>1</v>
      </c>
      <c r="AC31" s="27"/>
    </row>
    <row r="32" spans="1:29" x14ac:dyDescent="0.35">
      <c r="A32" s="16">
        <v>3.875</v>
      </c>
      <c r="B32" s="16">
        <v>2.3379476714874956</v>
      </c>
      <c r="C32" s="17">
        <v>56.074123701415182</v>
      </c>
      <c r="D32" s="18">
        <v>1</v>
      </c>
      <c r="E32" s="28">
        <v>2.2685755614431526</v>
      </c>
      <c r="F32" s="17">
        <v>53.312002907367265</v>
      </c>
      <c r="G32" s="29">
        <v>1</v>
      </c>
      <c r="H32" s="16">
        <v>2.1983233018447472</v>
      </c>
      <c r="I32" s="17">
        <v>50.541631496661701</v>
      </c>
      <c r="J32" s="18">
        <v>1</v>
      </c>
      <c r="K32" s="25">
        <v>2.4220598443918044</v>
      </c>
      <c r="L32" s="23">
        <v>59.680344411837993</v>
      </c>
      <c r="M32" s="30">
        <v>1</v>
      </c>
      <c r="N32" s="16">
        <v>2.3439692987807028</v>
      </c>
      <c r="O32" s="17">
        <v>56.525788871596262</v>
      </c>
      <c r="P32" s="18">
        <v>1</v>
      </c>
      <c r="Q32" s="25">
        <v>2.2557581557607391</v>
      </c>
      <c r="R32" s="23">
        <v>52.975624579907638</v>
      </c>
      <c r="S32" s="30">
        <v>1</v>
      </c>
      <c r="T32" s="16">
        <v>2.4615170641099673</v>
      </c>
      <c r="U32" s="17">
        <v>61.459065066284609</v>
      </c>
      <c r="V32" s="18">
        <v>1</v>
      </c>
      <c r="W32" s="28">
        <v>2.3809171823256148</v>
      </c>
      <c r="X32" s="17">
        <v>58.110077108022878</v>
      </c>
      <c r="Y32" s="29">
        <v>1</v>
      </c>
      <c r="Z32" s="16">
        <v>2.286679057430935</v>
      </c>
      <c r="AA32" s="17">
        <v>54.20704744938282</v>
      </c>
      <c r="AB32" s="18">
        <v>1</v>
      </c>
      <c r="AC32" s="27"/>
    </row>
    <row r="33" spans="1:29" x14ac:dyDescent="0.35">
      <c r="A33" s="16">
        <v>4</v>
      </c>
      <c r="B33" s="16">
        <v>2.3185224320255737</v>
      </c>
      <c r="C33" s="17">
        <v>58.392646133440756</v>
      </c>
      <c r="D33" s="18">
        <v>1</v>
      </c>
      <c r="E33" s="28">
        <v>2.2473429878079649</v>
      </c>
      <c r="F33" s="17">
        <v>55.559345895175227</v>
      </c>
      <c r="G33" s="29">
        <v>1</v>
      </c>
      <c r="H33" s="16">
        <v>2.1746179379445745</v>
      </c>
      <c r="I33" s="17">
        <v>52.716249434606276</v>
      </c>
      <c r="J33" s="18">
        <v>1</v>
      </c>
      <c r="K33" s="25">
        <v>2.3980123523260497</v>
      </c>
      <c r="L33" s="23">
        <v>62.078356764164042</v>
      </c>
      <c r="M33" s="30">
        <v>1</v>
      </c>
      <c r="N33" s="16">
        <v>2.3186344543776505</v>
      </c>
      <c r="O33" s="17">
        <v>58.844423325973914</v>
      </c>
      <c r="P33" s="18">
        <v>1</v>
      </c>
      <c r="Q33" s="25">
        <v>2.2289560974035401</v>
      </c>
      <c r="R33" s="23">
        <v>55.204580677311178</v>
      </c>
      <c r="S33" s="30">
        <v>1</v>
      </c>
      <c r="T33" s="16">
        <v>2.4298893084476645</v>
      </c>
      <c r="U33" s="17">
        <v>63.888954374732272</v>
      </c>
      <c r="V33" s="18">
        <v>1</v>
      </c>
      <c r="W33" s="28">
        <v>2.3535578075718675</v>
      </c>
      <c r="X33" s="17">
        <v>60.463634915594746</v>
      </c>
      <c r="Y33" s="29">
        <v>1</v>
      </c>
      <c r="Z33" s="16">
        <v>2.2642923526400938</v>
      </c>
      <c r="AA33" s="17">
        <v>56.471339802022911</v>
      </c>
      <c r="AB33" s="18">
        <v>1</v>
      </c>
      <c r="AC33" s="27"/>
    </row>
    <row r="34" spans="1:29" x14ac:dyDescent="0.35">
      <c r="A34" s="16">
        <v>4.125</v>
      </c>
      <c r="B34" s="16">
        <v>2.3069036849755928</v>
      </c>
      <c r="C34" s="17">
        <v>60.699549818416351</v>
      </c>
      <c r="D34" s="18">
        <v>0.99999999999999722</v>
      </c>
      <c r="E34" s="28">
        <v>2.2277667383194739</v>
      </c>
      <c r="F34" s="17">
        <v>57.787112633494701</v>
      </c>
      <c r="G34" s="29">
        <v>0.99999999999999722</v>
      </c>
      <c r="H34" s="16">
        <v>2.145528658041671</v>
      </c>
      <c r="I34" s="17">
        <v>54.861778092647945</v>
      </c>
      <c r="J34" s="18">
        <v>0.99999999999999722</v>
      </c>
      <c r="K34" s="25">
        <v>2.3804742308907665</v>
      </c>
      <c r="L34" s="23">
        <v>64.458830995054811</v>
      </c>
      <c r="M34" s="30">
        <v>0.99999999999999722</v>
      </c>
      <c r="N34" s="16">
        <v>2.2937778200321661</v>
      </c>
      <c r="O34" s="17">
        <v>61.138201146006082</v>
      </c>
      <c r="P34" s="18">
        <v>0.99999999999999722</v>
      </c>
      <c r="Q34" s="25">
        <v>2.1958554174193146</v>
      </c>
      <c r="R34" s="23">
        <v>57.400436094730495</v>
      </c>
      <c r="S34" s="30">
        <v>0.99999999999999722</v>
      </c>
      <c r="T34" s="16">
        <v>2.3970167116500685</v>
      </c>
      <c r="U34" s="17">
        <v>66.285971086382347</v>
      </c>
      <c r="V34" s="18">
        <v>0.99999999999999722</v>
      </c>
      <c r="W34" s="28">
        <v>2.326101263453852</v>
      </c>
      <c r="X34" s="17">
        <v>62.789736179048596</v>
      </c>
      <c r="Y34" s="29">
        <v>0.99999999999999722</v>
      </c>
      <c r="Z34" s="16">
        <v>2.2432023091366573</v>
      </c>
      <c r="AA34" s="17">
        <v>58.714542111159567</v>
      </c>
      <c r="AB34" s="18">
        <v>0.99999999999999722</v>
      </c>
      <c r="AC34" s="27"/>
    </row>
    <row r="35" spans="1:29" x14ac:dyDescent="0.35">
      <c r="A35" s="16">
        <v>4.25</v>
      </c>
      <c r="B35" s="16">
        <v>2.3142680377107832</v>
      </c>
      <c r="C35" s="17">
        <v>63.013817856127133</v>
      </c>
      <c r="D35" s="18">
        <v>0.99999999999967248</v>
      </c>
      <c r="E35" s="28">
        <v>2.2201348388068531</v>
      </c>
      <c r="F35" s="17">
        <v>60.007247472301557</v>
      </c>
      <c r="G35" s="29">
        <v>0.99999999999967248</v>
      </c>
      <c r="H35" s="16">
        <v>2.1202260599571843</v>
      </c>
      <c r="I35" s="17">
        <v>56.982004152605128</v>
      </c>
      <c r="J35" s="18">
        <v>0.99999999999967248</v>
      </c>
      <c r="K35" s="25">
        <v>2.3795385537823286</v>
      </c>
      <c r="L35" s="23">
        <v>66.838369548837136</v>
      </c>
      <c r="M35" s="30">
        <v>0.99999999999967248</v>
      </c>
      <c r="N35" s="16">
        <v>2.2787178843753453</v>
      </c>
      <c r="O35" s="17">
        <v>63.416919030381429</v>
      </c>
      <c r="P35" s="18">
        <v>0.99999999999967237</v>
      </c>
      <c r="Q35" s="25">
        <v>2.1648998977578229</v>
      </c>
      <c r="R35" s="23">
        <v>59.565335992488315</v>
      </c>
      <c r="S35" s="30">
        <v>0.99999999999967237</v>
      </c>
      <c r="T35" s="16">
        <v>2.370746987887419</v>
      </c>
      <c r="U35" s="17">
        <v>68.656718074269762</v>
      </c>
      <c r="V35" s="18">
        <v>0.99999999999967248</v>
      </c>
      <c r="W35" s="28">
        <v>2.3073954369715417</v>
      </c>
      <c r="X35" s="17">
        <v>65.097131616020135</v>
      </c>
      <c r="Y35" s="29">
        <v>0.99999999999967248</v>
      </c>
      <c r="Z35" s="16">
        <v>2.2334098117261711</v>
      </c>
      <c r="AA35" s="17">
        <v>60.947951922885736</v>
      </c>
      <c r="AB35" s="18">
        <v>0.99999999999967248</v>
      </c>
      <c r="AC35" s="27"/>
    </row>
    <row r="36" spans="1:29" x14ac:dyDescent="0.35">
      <c r="A36" s="16">
        <v>4.375</v>
      </c>
      <c r="B36" s="16">
        <v>2.3694399096744383</v>
      </c>
      <c r="C36" s="17">
        <v>65.383257765801574</v>
      </c>
      <c r="D36" s="18">
        <v>0.99999999997922417</v>
      </c>
      <c r="E36" s="28">
        <v>2.2562830664186837</v>
      </c>
      <c r="F36" s="17">
        <v>62.263530538720239</v>
      </c>
      <c r="G36" s="29">
        <v>0.99999999997922417</v>
      </c>
      <c r="H36" s="16">
        <v>2.1339512395855098</v>
      </c>
      <c r="I36" s="17">
        <v>59.115955392190635</v>
      </c>
      <c r="J36" s="18">
        <v>0.99999999997922417</v>
      </c>
      <c r="K36" s="25">
        <v>2.4244647046612648</v>
      </c>
      <c r="L36" s="23">
        <v>69.262834253498397</v>
      </c>
      <c r="M36" s="30">
        <v>0.99999999997922417</v>
      </c>
      <c r="N36" s="16">
        <v>2.3056955580153269</v>
      </c>
      <c r="O36" s="17">
        <v>65.722614588396752</v>
      </c>
      <c r="P36" s="18">
        <v>0.99999999997922029</v>
      </c>
      <c r="Q36" s="25">
        <v>2.1716433526438808</v>
      </c>
      <c r="R36" s="23">
        <v>61.736979345132198</v>
      </c>
      <c r="S36" s="30">
        <v>0.99999999997922029</v>
      </c>
      <c r="T36" s="16">
        <v>2.3838557296643592</v>
      </c>
      <c r="U36" s="17">
        <v>71.040573803934123</v>
      </c>
      <c r="V36" s="18">
        <v>0.99999999997922417</v>
      </c>
      <c r="W36" s="28">
        <v>2.3298812640856985</v>
      </c>
      <c r="X36" s="17">
        <v>67.427012880105835</v>
      </c>
      <c r="Y36" s="29">
        <v>0.99999999997922417</v>
      </c>
      <c r="Z36" s="16">
        <v>2.2669245112291909</v>
      </c>
      <c r="AA36" s="17">
        <v>63.214876434114927</v>
      </c>
      <c r="AB36" s="18">
        <v>0.99999999997922417</v>
      </c>
      <c r="AC36" s="27"/>
    </row>
    <row r="37" spans="1:29" x14ac:dyDescent="0.35">
      <c r="A37" s="16">
        <v>4.5</v>
      </c>
      <c r="B37" s="16">
        <v>2.4516503736530599</v>
      </c>
      <c r="C37" s="17">
        <v>67.83490813945464</v>
      </c>
      <c r="D37" s="18">
        <v>0.99999999921552141</v>
      </c>
      <c r="E37" s="28">
        <v>2.321293771404775</v>
      </c>
      <c r="F37" s="17">
        <v>64.584824310125015</v>
      </c>
      <c r="G37" s="29">
        <v>0.99999999921552141</v>
      </c>
      <c r="H37" s="16">
        <v>2.1785045930785327</v>
      </c>
      <c r="I37" s="17">
        <v>61.294459985269171</v>
      </c>
      <c r="J37" s="18">
        <v>0.99999999921552141</v>
      </c>
      <c r="K37" s="25">
        <v>2.4965297518391778</v>
      </c>
      <c r="L37" s="23">
        <v>71.759364005337574</v>
      </c>
      <c r="M37" s="30">
        <v>0.99999999921552141</v>
      </c>
      <c r="N37" s="16">
        <v>2.3616230357689547</v>
      </c>
      <c r="O37" s="17">
        <v>68.084237624165709</v>
      </c>
      <c r="P37" s="18">
        <v>0.99999999921539118</v>
      </c>
      <c r="Q37" s="25">
        <v>2.2092987552821794</v>
      </c>
      <c r="R37" s="23">
        <v>63.946278100414375</v>
      </c>
      <c r="S37" s="30">
        <v>0.99999999921539118</v>
      </c>
      <c r="T37" s="16">
        <v>2.4258962189924738</v>
      </c>
      <c r="U37" s="17">
        <v>73.4664700229266</v>
      </c>
      <c r="V37" s="18">
        <v>0.99999999921552141</v>
      </c>
      <c r="W37" s="28">
        <v>2.3813650147132286</v>
      </c>
      <c r="X37" s="17">
        <v>69.80837789481906</v>
      </c>
      <c r="Y37" s="29">
        <v>0.99999999921552141</v>
      </c>
      <c r="Z37" s="16">
        <v>2.3294729089364621</v>
      </c>
      <c r="AA37" s="17">
        <v>65.544349343051394</v>
      </c>
      <c r="AB37" s="18">
        <v>0.99999999921552141</v>
      </c>
      <c r="AC37" s="27"/>
    </row>
    <row r="38" spans="1:29" x14ac:dyDescent="0.35">
      <c r="A38" s="16">
        <v>4.625</v>
      </c>
      <c r="B38" s="16">
        <v>2.5351313446052455</v>
      </c>
      <c r="C38" s="17">
        <v>70.370039484059888</v>
      </c>
      <c r="D38" s="18">
        <v>0.99999998112622479</v>
      </c>
      <c r="E38" s="28">
        <v>2.3941235693350831</v>
      </c>
      <c r="F38" s="17">
        <v>66.978947879460094</v>
      </c>
      <c r="G38" s="29">
        <v>0.99999998112622479</v>
      </c>
      <c r="H38" s="16">
        <v>2.2383547882482184</v>
      </c>
      <c r="I38" s="17">
        <v>63.532814773517387</v>
      </c>
      <c r="J38" s="18">
        <v>0.99999998112622479</v>
      </c>
      <c r="K38" s="25">
        <v>2.5718672984747397</v>
      </c>
      <c r="L38" s="23">
        <v>74.331231303812316</v>
      </c>
      <c r="M38" s="30">
        <v>0.99999998112622479</v>
      </c>
      <c r="N38" s="16">
        <v>2.4271792784905002</v>
      </c>
      <c r="O38" s="17">
        <v>70.511416902656208</v>
      </c>
      <c r="P38" s="18">
        <v>0.99999998112346522</v>
      </c>
      <c r="Q38" s="25">
        <v>2.2636387897852983</v>
      </c>
      <c r="R38" s="23">
        <v>66.209916890199679</v>
      </c>
      <c r="S38" s="30">
        <v>0.99999998112346522</v>
      </c>
      <c r="T38" s="16">
        <v>2.4800899914789047</v>
      </c>
      <c r="U38" s="17">
        <v>75.946560014405506</v>
      </c>
      <c r="V38" s="18">
        <v>0.99999998112622479</v>
      </c>
      <c r="W38" s="28">
        <v>2.4433607113923737</v>
      </c>
      <c r="X38" s="17">
        <v>72.251738606211433</v>
      </c>
      <c r="Y38" s="29">
        <v>0.99999998112622479</v>
      </c>
      <c r="Z38" s="16">
        <v>2.4005625448648291</v>
      </c>
      <c r="AA38" s="17">
        <v>67.94491188791622</v>
      </c>
      <c r="AB38" s="18">
        <v>0.99999998112622479</v>
      </c>
      <c r="AC38" s="27"/>
    </row>
    <row r="39" spans="1:29" x14ac:dyDescent="0.35">
      <c r="A39" s="16">
        <v>4.75</v>
      </c>
      <c r="B39" s="16">
        <v>2.5882345662384134</v>
      </c>
      <c r="C39" s="17">
        <v>72.9582740502983</v>
      </c>
      <c r="D39" s="18">
        <v>0.99999969446006698</v>
      </c>
      <c r="E39" s="28">
        <v>2.4442062297785307</v>
      </c>
      <c r="F39" s="17">
        <v>69.423154109238624</v>
      </c>
      <c r="G39" s="29">
        <v>0.99999969446006698</v>
      </c>
      <c r="H39" s="16">
        <v>2.2842141098036</v>
      </c>
      <c r="I39" s="17">
        <v>65.817028883320987</v>
      </c>
      <c r="J39" s="18">
        <v>0.99999969446006698</v>
      </c>
      <c r="K39" s="25">
        <v>2.6193370501174518</v>
      </c>
      <c r="L39" s="23">
        <v>76.950568353929768</v>
      </c>
      <c r="M39" s="30">
        <v>0.99999969446006698</v>
      </c>
      <c r="N39" s="16">
        <v>2.4722340559638547</v>
      </c>
      <c r="O39" s="17">
        <v>72.983650958620061</v>
      </c>
      <c r="P39" s="18">
        <v>0.99999969442093861</v>
      </c>
      <c r="Q39" s="25">
        <v>2.3056847731418206</v>
      </c>
      <c r="R39" s="23">
        <v>68.515601663341499</v>
      </c>
      <c r="S39" s="30">
        <v>0.99999969442093861</v>
      </c>
      <c r="T39" s="16">
        <v>2.5170785608144439</v>
      </c>
      <c r="U39" s="17">
        <v>78.463638575219946</v>
      </c>
      <c r="V39" s="18">
        <v>0.99999969446006698</v>
      </c>
      <c r="W39" s="28">
        <v>2.4859553192396149</v>
      </c>
      <c r="X39" s="17">
        <v>74.737693925451055</v>
      </c>
      <c r="Y39" s="29">
        <v>0.99999969446006698</v>
      </c>
      <c r="Z39" s="16">
        <v>2.4496555150328949</v>
      </c>
      <c r="AA39" s="17">
        <v>70.394567402949122</v>
      </c>
      <c r="AB39" s="18">
        <v>0.99999969446006698</v>
      </c>
      <c r="AC39" s="27"/>
    </row>
    <row r="40" spans="1:29" x14ac:dyDescent="0.35">
      <c r="A40" s="16">
        <v>4.875</v>
      </c>
      <c r="B40" s="16">
        <v>2.5651381021892607</v>
      </c>
      <c r="C40" s="17">
        <v>75.523412152487566</v>
      </c>
      <c r="D40" s="18">
        <v>0.9999965231857959</v>
      </c>
      <c r="E40" s="28">
        <v>2.4225068099831266</v>
      </c>
      <c r="F40" s="17">
        <v>71.845660919221757</v>
      </c>
      <c r="G40" s="29">
        <v>0.9999965231857959</v>
      </c>
      <c r="H40" s="16">
        <v>2.2635147784373144</v>
      </c>
      <c r="I40" s="17">
        <v>68.080543661758298</v>
      </c>
      <c r="J40" s="18">
        <v>0.9999965231857959</v>
      </c>
      <c r="K40" s="25">
        <v>2.5928561480559251</v>
      </c>
      <c r="L40" s="23">
        <v>79.543424501985697</v>
      </c>
      <c r="M40" s="30">
        <v>0.9999965231857959</v>
      </c>
      <c r="N40" s="16">
        <v>2.4475217232061524</v>
      </c>
      <c r="O40" s="17">
        <v>75.431172681826212</v>
      </c>
      <c r="P40" s="18">
        <v>0.99999652279520324</v>
      </c>
      <c r="Q40" s="25">
        <v>2.2827101341534317</v>
      </c>
      <c r="R40" s="23">
        <v>70.798311797494932</v>
      </c>
      <c r="S40" s="30">
        <v>0.99999652279520324</v>
      </c>
      <c r="T40" s="16">
        <v>2.4874043927254279</v>
      </c>
      <c r="U40" s="17">
        <v>80.951042967945369</v>
      </c>
      <c r="V40" s="18">
        <v>0.9999965231857959</v>
      </c>
      <c r="W40" s="28">
        <v>2.4597657044825625</v>
      </c>
      <c r="X40" s="17">
        <v>77.197459629933618</v>
      </c>
      <c r="Y40" s="29">
        <v>0.9999965231857959</v>
      </c>
      <c r="Z40" s="16">
        <v>2.4274882447104558</v>
      </c>
      <c r="AA40" s="17">
        <v>72.822055647659582</v>
      </c>
      <c r="AB40" s="18">
        <v>0.9999965231857959</v>
      </c>
      <c r="AC40" s="27"/>
    </row>
    <row r="41" spans="1:29" x14ac:dyDescent="0.35">
      <c r="A41" s="16">
        <v>5</v>
      </c>
      <c r="B41" s="16">
        <v>2.4918611603748206</v>
      </c>
      <c r="C41" s="17">
        <v>78.015273312862391</v>
      </c>
      <c r="D41" s="18">
        <v>0.99997114392249298</v>
      </c>
      <c r="E41" s="28">
        <v>2.3525179821848705</v>
      </c>
      <c r="F41" s="17">
        <v>74.198178901406621</v>
      </c>
      <c r="G41" s="29">
        <v>0.99997114392249298</v>
      </c>
      <c r="H41" s="16">
        <v>2.19689836982197</v>
      </c>
      <c r="I41" s="17">
        <v>70.277442031580264</v>
      </c>
      <c r="J41" s="18">
        <v>0.99997114392249298</v>
      </c>
      <c r="K41" s="25">
        <v>2.517582388987722</v>
      </c>
      <c r="L41" s="23">
        <v>82.061006890973417</v>
      </c>
      <c r="M41" s="30">
        <v>0.99997114392249298</v>
      </c>
      <c r="N41" s="16">
        <v>2.3757534347044587</v>
      </c>
      <c r="O41" s="17">
        <v>77.806926116530676</v>
      </c>
      <c r="P41" s="18">
        <v>0.99997114109295848</v>
      </c>
      <c r="Q41" s="25">
        <v>2.2147491162126514</v>
      </c>
      <c r="R41" s="23">
        <v>73.013060913707591</v>
      </c>
      <c r="S41" s="30">
        <v>0.99997114109295848</v>
      </c>
      <c r="T41" s="16">
        <v>2.4126834862967064</v>
      </c>
      <c r="U41" s="17">
        <v>83.36372645424207</v>
      </c>
      <c r="V41" s="18">
        <v>0.99997114392249298</v>
      </c>
      <c r="W41" s="28">
        <v>2.3871263851663405</v>
      </c>
      <c r="X41" s="17">
        <v>79.584586015099958</v>
      </c>
      <c r="Y41" s="29">
        <v>0.99997114392249298</v>
      </c>
      <c r="Z41" s="16">
        <v>2.3572523779155823</v>
      </c>
      <c r="AA41" s="17">
        <v>75.179308025575168</v>
      </c>
      <c r="AB41" s="18">
        <v>0.99997114392249298</v>
      </c>
      <c r="AC41" s="27"/>
    </row>
    <row r="42" spans="1:29" x14ac:dyDescent="0.35">
      <c r="A42" s="16">
        <v>5.125</v>
      </c>
      <c r="B42" s="16">
        <v>2.4051852598491266</v>
      </c>
      <c r="C42" s="17">
        <v>80.42045857271151</v>
      </c>
      <c r="D42" s="18">
        <v>0.99981954875703527</v>
      </c>
      <c r="E42" s="28">
        <v>2.2711370303521203</v>
      </c>
      <c r="F42" s="17">
        <v>76.469315931758743</v>
      </c>
      <c r="G42" s="29">
        <v>0.99981954875703527</v>
      </c>
      <c r="H42" s="16">
        <v>2.1212199285512106</v>
      </c>
      <c r="I42" s="17">
        <v>72.398661960131477</v>
      </c>
      <c r="J42" s="18">
        <v>0.99981954875703527</v>
      </c>
      <c r="K42" s="25">
        <v>2.4293240500464948</v>
      </c>
      <c r="L42" s="23">
        <v>84.490330941019906</v>
      </c>
      <c r="M42" s="30">
        <v>0.99981954875703527</v>
      </c>
      <c r="N42" s="16">
        <v>2.2929660709580504</v>
      </c>
      <c r="O42" s="17">
        <v>80.09989218748872</v>
      </c>
      <c r="P42" s="18">
        <v>0.9998195333859986</v>
      </c>
      <c r="Q42" s="25">
        <v>2.1380099786680185</v>
      </c>
      <c r="R42" s="23">
        <v>75.151070892375614</v>
      </c>
      <c r="S42" s="30">
        <v>0.9998195333859986</v>
      </c>
      <c r="T42" s="16">
        <v>2.3276293403541795</v>
      </c>
      <c r="U42" s="17">
        <v>85.691355794596248</v>
      </c>
      <c r="V42" s="18">
        <v>0.99981954875703527</v>
      </c>
      <c r="W42" s="28">
        <v>2.3036503346775263</v>
      </c>
      <c r="X42" s="17">
        <v>81.888236349777486</v>
      </c>
      <c r="Y42" s="29">
        <v>0.99981954875703527</v>
      </c>
      <c r="Z42" s="16">
        <v>2.2756076880501714</v>
      </c>
      <c r="AA42" s="17">
        <v>77.45491571362534</v>
      </c>
      <c r="AB42" s="18">
        <v>0.99981954875703527</v>
      </c>
      <c r="AC42" s="27"/>
    </row>
    <row r="43" spans="1:29" x14ac:dyDescent="0.35">
      <c r="A43" s="16">
        <v>5.25</v>
      </c>
      <c r="B43" s="16">
        <v>2.3391370530347833</v>
      </c>
      <c r="C43" s="17">
        <v>82.7595956257463</v>
      </c>
      <c r="D43" s="18">
        <v>0.99912479807228705</v>
      </c>
      <c r="E43" s="28">
        <v>2.2111763356013885</v>
      </c>
      <c r="F43" s="17">
        <v>78.680492267360137</v>
      </c>
      <c r="G43" s="29">
        <v>0.99912479807228705</v>
      </c>
      <c r="H43" s="16">
        <v>2.0678999083374938</v>
      </c>
      <c r="I43" s="17">
        <v>74.466561868468972</v>
      </c>
      <c r="J43" s="18">
        <v>0.99912479807228705</v>
      </c>
      <c r="K43" s="25">
        <v>2.3618579630465759</v>
      </c>
      <c r="L43" s="23">
        <v>86.85218890406648</v>
      </c>
      <c r="M43" s="30">
        <v>0.99912479807228705</v>
      </c>
      <c r="N43" s="16">
        <v>2.2317432705159903</v>
      </c>
      <c r="O43" s="17">
        <v>82.331635458004712</v>
      </c>
      <c r="P43" s="18">
        <v>0.99912473363651177</v>
      </c>
      <c r="Q43" s="25">
        <v>2.083737387119208</v>
      </c>
      <c r="R43" s="23">
        <v>77.234808279494828</v>
      </c>
      <c r="S43" s="30">
        <v>0.99912473363651177</v>
      </c>
      <c r="T43" s="16">
        <v>2.2644491918229717</v>
      </c>
      <c r="U43" s="17">
        <v>87.955804986419224</v>
      </c>
      <c r="V43" s="18">
        <v>0.99912479807228705</v>
      </c>
      <c r="W43" s="28">
        <v>2.2418094688139791</v>
      </c>
      <c r="X43" s="17">
        <v>84.130045818591469</v>
      </c>
      <c r="Y43" s="29">
        <v>0.99912479807228705</v>
      </c>
      <c r="Z43" s="16">
        <v>2.2153326456922851</v>
      </c>
      <c r="AA43" s="17">
        <v>79.670248359317625</v>
      </c>
      <c r="AB43" s="18">
        <v>0.99912479807228705</v>
      </c>
      <c r="AC43" s="27"/>
    </row>
    <row r="44" spans="1:29" x14ac:dyDescent="0.35">
      <c r="A44" s="16">
        <v>5.375</v>
      </c>
      <c r="B44" s="16">
        <v>2.3800026605511735</v>
      </c>
      <c r="C44" s="17">
        <v>85.139598286297471</v>
      </c>
      <c r="D44" s="18">
        <v>0.99662148857278432</v>
      </c>
      <c r="E44" s="28">
        <v>2.2588126946682534</v>
      </c>
      <c r="F44" s="17">
        <v>80.939304962028388</v>
      </c>
      <c r="G44" s="29">
        <v>0.99662148857278432</v>
      </c>
      <c r="H44" s="16">
        <v>2.1229523461168127</v>
      </c>
      <c r="I44" s="17">
        <v>76.58951421458579</v>
      </c>
      <c r="J44" s="18">
        <v>0.99662148857278432</v>
      </c>
      <c r="K44" s="25">
        <v>2.4013041344752248</v>
      </c>
      <c r="L44" s="23">
        <v>89.253493038541706</v>
      </c>
      <c r="M44" s="30">
        <v>0.99662148857278432</v>
      </c>
      <c r="N44" s="16">
        <v>2.2781147536895321</v>
      </c>
      <c r="O44" s="17">
        <v>84.609750211694248</v>
      </c>
      <c r="P44" s="18">
        <v>0.99662127543035128</v>
      </c>
      <c r="Q44" s="25">
        <v>2.1378351692578219</v>
      </c>
      <c r="R44" s="23">
        <v>79.372643448752655</v>
      </c>
      <c r="S44" s="30">
        <v>0.99662127543035128</v>
      </c>
      <c r="T44" s="16">
        <v>2.3088918489539627</v>
      </c>
      <c r="U44" s="17">
        <v>90.264696835373186</v>
      </c>
      <c r="V44" s="18">
        <v>0.99662148857278432</v>
      </c>
      <c r="W44" s="28">
        <v>2.2875612328244244</v>
      </c>
      <c r="X44" s="17">
        <v>86.417607051415899</v>
      </c>
      <c r="Y44" s="29">
        <v>0.99662148857278432</v>
      </c>
      <c r="Z44" s="16">
        <v>2.262619224308001</v>
      </c>
      <c r="AA44" s="17">
        <v>81.932867583625622</v>
      </c>
      <c r="AB44" s="18">
        <v>0.99662148857278432</v>
      </c>
      <c r="AC44" s="27"/>
    </row>
    <row r="45" spans="1:29" x14ac:dyDescent="0.35">
      <c r="A45" s="16">
        <v>5.5</v>
      </c>
      <c r="B45" s="16">
        <v>2.4298924005637001</v>
      </c>
      <c r="C45" s="17">
        <v>87.569490686861172</v>
      </c>
      <c r="D45" s="18">
        <v>0.98936997624656231</v>
      </c>
      <c r="E45" s="28">
        <v>2.3157343763634342</v>
      </c>
      <c r="F45" s="17">
        <v>83.255039338391825</v>
      </c>
      <c r="G45" s="29">
        <v>0.98936997624656231</v>
      </c>
      <c r="H45" s="16">
        <v>2.1875992597190552</v>
      </c>
      <c r="I45" s="17">
        <v>78.777113474304841</v>
      </c>
      <c r="J45" s="18">
        <v>0.98936997624656231</v>
      </c>
      <c r="K45" s="25">
        <v>2.4497873796960175</v>
      </c>
      <c r="L45" s="23">
        <v>91.703280418237725</v>
      </c>
      <c r="M45" s="30">
        <v>0.98936997624656231</v>
      </c>
      <c r="N45" s="16">
        <v>2.333784759048199</v>
      </c>
      <c r="O45" s="17">
        <v>86.943534970742448</v>
      </c>
      <c r="P45" s="18">
        <v>0.98936940736886259</v>
      </c>
      <c r="Q45" s="25">
        <v>2.2015375530842225</v>
      </c>
      <c r="R45" s="23">
        <v>81.574181001836877</v>
      </c>
      <c r="S45" s="30">
        <v>0.98936940736886259</v>
      </c>
      <c r="T45" s="16">
        <v>2.362651386414111</v>
      </c>
      <c r="U45" s="17">
        <v>92.627348221787301</v>
      </c>
      <c r="V45" s="18">
        <v>0.98936997624656231</v>
      </c>
      <c r="W45" s="28">
        <v>2.3426176769623921</v>
      </c>
      <c r="X45" s="17">
        <v>88.76022472837829</v>
      </c>
      <c r="Y45" s="29">
        <v>0.98936997624656231</v>
      </c>
      <c r="Z45" s="16">
        <v>2.3191954788626266</v>
      </c>
      <c r="AA45" s="17">
        <v>84.252063062488247</v>
      </c>
      <c r="AB45" s="18">
        <v>0.98936997624656231</v>
      </c>
      <c r="AC45" s="27"/>
    </row>
    <row r="46" spans="1:29" x14ac:dyDescent="0.35">
      <c r="A46" s="16">
        <v>5.625</v>
      </c>
      <c r="B46" s="16">
        <v>2.478823871756255</v>
      </c>
      <c r="C46" s="17">
        <v>90.04831455861742</v>
      </c>
      <c r="D46" s="18">
        <v>0.97211938546777399</v>
      </c>
      <c r="E46" s="28">
        <v>2.3711954049317869</v>
      </c>
      <c r="F46" s="17">
        <v>85.626234743323607</v>
      </c>
      <c r="G46" s="29">
        <v>0.97211938546777399</v>
      </c>
      <c r="H46" s="16">
        <v>2.2502476177732302</v>
      </c>
      <c r="I46" s="17">
        <v>81.027361092078067</v>
      </c>
      <c r="J46" s="18">
        <v>0.97211938546777399</v>
      </c>
      <c r="K46" s="25">
        <v>2.497441080338008</v>
      </c>
      <c r="L46" s="23">
        <v>94.200721498575732</v>
      </c>
      <c r="M46" s="30">
        <v>0.97211938546777399</v>
      </c>
      <c r="N46" s="16">
        <v>2.3881085975927889</v>
      </c>
      <c r="O46" s="17">
        <v>89.331643568335238</v>
      </c>
      <c r="P46" s="18">
        <v>0.97211812558495359</v>
      </c>
      <c r="Q46" s="25">
        <v>2.2633261914732876</v>
      </c>
      <c r="R46" s="23">
        <v>83.837507193310159</v>
      </c>
      <c r="S46" s="30">
        <v>0.97211812558495359</v>
      </c>
      <c r="T46" s="16">
        <v>2.4152304354019387</v>
      </c>
      <c r="U46" s="17">
        <v>95.042578657189239</v>
      </c>
      <c r="V46" s="18">
        <v>0.97211938546777399</v>
      </c>
      <c r="W46" s="28">
        <v>2.396383320541343</v>
      </c>
      <c r="X46" s="17">
        <v>91.156608048919637</v>
      </c>
      <c r="Y46" s="29">
        <v>0.97211938546777399</v>
      </c>
      <c r="Z46" s="16">
        <v>2.374350511120991</v>
      </c>
      <c r="AA46" s="17">
        <v>86.626413573609241</v>
      </c>
      <c r="AB46" s="18">
        <v>0.97211938546777399</v>
      </c>
      <c r="AC46" s="27"/>
    </row>
    <row r="47" spans="1:29" x14ac:dyDescent="0.35">
      <c r="A47" s="16">
        <v>5.75</v>
      </c>
      <c r="B47" s="16">
        <v>2.5001177812699455</v>
      </c>
      <c r="C47" s="17">
        <v>92.54843233988737</v>
      </c>
      <c r="D47" s="18">
        <v>0.9377710216252495</v>
      </c>
      <c r="E47" s="28">
        <v>2.3979677872716954</v>
      </c>
      <c r="F47" s="17">
        <v>88.024202530595304</v>
      </c>
      <c r="G47" s="29">
        <v>0.9377710216252495</v>
      </c>
      <c r="H47" s="16">
        <v>2.2830790261759768</v>
      </c>
      <c r="I47" s="17">
        <v>83.31044011825405</v>
      </c>
      <c r="J47" s="18">
        <v>0.9377710216252495</v>
      </c>
      <c r="K47" s="25">
        <v>2.5176660056828553</v>
      </c>
      <c r="L47" s="23">
        <v>96.718387504258587</v>
      </c>
      <c r="M47" s="30">
        <v>0.9377710216252495</v>
      </c>
      <c r="N47" s="16">
        <v>2.4139277634216376</v>
      </c>
      <c r="O47" s="17">
        <v>91.745571331756878</v>
      </c>
      <c r="P47" s="18">
        <v>0.93776868114127598</v>
      </c>
      <c r="Q47" s="25">
        <v>2.295436235423538</v>
      </c>
      <c r="R47" s="23">
        <v>86.132943428733697</v>
      </c>
      <c r="S47" s="30">
        <v>0.93776868114127598</v>
      </c>
      <c r="T47" s="16">
        <v>2.439586180985545</v>
      </c>
      <c r="U47" s="17">
        <v>97.482164838174782</v>
      </c>
      <c r="V47" s="18">
        <v>0.9377710216252495</v>
      </c>
      <c r="W47" s="28">
        <v>2.4217350303344105</v>
      </c>
      <c r="X47" s="17">
        <v>93.57834307925404</v>
      </c>
      <c r="Y47" s="29">
        <v>0.9377710216252495</v>
      </c>
      <c r="Z47" s="16">
        <v>2.4008674431522894</v>
      </c>
      <c r="AA47" s="17">
        <v>89.027281016761535</v>
      </c>
      <c r="AB47" s="18">
        <v>0.9377710216252495</v>
      </c>
      <c r="AC47" s="27"/>
    </row>
    <row r="48" spans="1:29" x14ac:dyDescent="0.35">
      <c r="A48" s="16">
        <v>5.875</v>
      </c>
      <c r="B48" s="16">
        <v>2.4802735511070231</v>
      </c>
      <c r="C48" s="17">
        <v>95.028705890994388</v>
      </c>
      <c r="D48" s="18">
        <v>0.87956289622976891</v>
      </c>
      <c r="E48" s="28">
        <v>2.3824550346319442</v>
      </c>
      <c r="F48" s="17">
        <v>90.406657565227249</v>
      </c>
      <c r="G48" s="29">
        <v>0.87956289622976891</v>
      </c>
      <c r="H48" s="16">
        <v>2.2723785426851251</v>
      </c>
      <c r="I48" s="17">
        <v>85.582818660939182</v>
      </c>
      <c r="J48" s="18">
        <v>0.87956289622976891</v>
      </c>
      <c r="K48" s="25">
        <v>2.4969550657765129</v>
      </c>
      <c r="L48" s="23">
        <v>99.215342570035105</v>
      </c>
      <c r="M48" s="30">
        <v>0.87956289622976891</v>
      </c>
      <c r="N48" s="16">
        <v>2.3976413340373885</v>
      </c>
      <c r="O48" s="17">
        <v>94.143212665794266</v>
      </c>
      <c r="P48" s="18">
        <v>0.87955915482642366</v>
      </c>
      <c r="Q48" s="25">
        <v>2.2841486783313663</v>
      </c>
      <c r="R48" s="23">
        <v>88.417092107065059</v>
      </c>
      <c r="S48" s="30">
        <v>0.87955915482642366</v>
      </c>
      <c r="T48" s="16">
        <v>2.4221225675833336</v>
      </c>
      <c r="U48" s="17">
        <v>99.904287405758112</v>
      </c>
      <c r="V48" s="18">
        <v>0.87956289622976891</v>
      </c>
      <c r="W48" s="28">
        <v>2.4050692663227222</v>
      </c>
      <c r="X48" s="17">
        <v>95.983412345576767</v>
      </c>
      <c r="Y48" s="29">
        <v>0.87956289622976891</v>
      </c>
      <c r="Z48" s="16">
        <v>2.3851349531439534</v>
      </c>
      <c r="AA48" s="17">
        <v>91.412415969905481</v>
      </c>
      <c r="AB48" s="18">
        <v>0.87956289622976891</v>
      </c>
      <c r="AC48" s="27"/>
    </row>
    <row r="49" spans="1:29" x14ac:dyDescent="0.35">
      <c r="A49" s="16">
        <v>6</v>
      </c>
      <c r="B49" s="16">
        <v>2.4342732426992257</v>
      </c>
      <c r="C49" s="17">
        <v>97.462979133693608</v>
      </c>
      <c r="D49" s="18">
        <v>0.79435407049402029</v>
      </c>
      <c r="E49" s="28">
        <v>2.3394741100863246</v>
      </c>
      <c r="F49" s="17">
        <v>92.746131675313578</v>
      </c>
      <c r="G49" s="29">
        <v>0.79435407049402029</v>
      </c>
      <c r="H49" s="16">
        <v>2.2327760999212796</v>
      </c>
      <c r="I49" s="17">
        <v>87.815594760860463</v>
      </c>
      <c r="J49" s="18">
        <v>0.79435407049402029</v>
      </c>
      <c r="K49" s="25">
        <v>2.4503011553692606</v>
      </c>
      <c r="L49" s="23">
        <v>101.66564372540437</v>
      </c>
      <c r="M49" s="30">
        <v>0.79435407049402029</v>
      </c>
      <c r="N49" s="16">
        <v>2.3540742445389111</v>
      </c>
      <c r="O49" s="17">
        <v>96.497286910333173</v>
      </c>
      <c r="P49" s="18">
        <v>0.79434896997933879</v>
      </c>
      <c r="Q49" s="25">
        <v>2.2440996203596706</v>
      </c>
      <c r="R49" s="23">
        <v>90.661191727424736</v>
      </c>
      <c r="S49" s="30">
        <v>0.79434896997933879</v>
      </c>
      <c r="T49" s="16">
        <v>2.377694137904983</v>
      </c>
      <c r="U49" s="17">
        <v>102.28198154366309</v>
      </c>
      <c r="V49" s="18">
        <v>0.79435407049402029</v>
      </c>
      <c r="W49" s="28">
        <v>2.3612150035955817</v>
      </c>
      <c r="X49" s="17">
        <v>98.344627349172342</v>
      </c>
      <c r="Y49" s="29">
        <v>0.79435407049402029</v>
      </c>
      <c r="Z49" s="16">
        <v>2.3419533989142081</v>
      </c>
      <c r="AA49" s="17">
        <v>93.754369368819695</v>
      </c>
      <c r="AB49" s="18">
        <v>0.79435407049402029</v>
      </c>
      <c r="AC49" s="27"/>
    </row>
    <row r="50" spans="1:29" x14ac:dyDescent="0.35">
      <c r="A50" s="16">
        <v>6.125</v>
      </c>
      <c r="B50" s="16">
        <v>2.3911851563791062</v>
      </c>
      <c r="C50" s="17">
        <v>99.854164290072717</v>
      </c>
      <c r="D50" s="18">
        <v>0.68515297548636556</v>
      </c>
      <c r="E50" s="28">
        <v>2.2990924029163424</v>
      </c>
      <c r="F50" s="17">
        <v>95.045224078229921</v>
      </c>
      <c r="G50" s="29">
        <v>0.68515297548636556</v>
      </c>
      <c r="H50" s="16">
        <v>2.1954437383933003</v>
      </c>
      <c r="I50" s="17">
        <v>90.011038499253758</v>
      </c>
      <c r="J50" s="18">
        <v>0.68515297548636556</v>
      </c>
      <c r="K50" s="25">
        <v>2.4065897054797345</v>
      </c>
      <c r="L50" s="23">
        <v>104.0722334308841</v>
      </c>
      <c r="M50" s="30">
        <v>0.68515297548636556</v>
      </c>
      <c r="N50" s="16">
        <v>2.3131320311038643</v>
      </c>
      <c r="O50" s="17">
        <v>98.810418941437035</v>
      </c>
      <c r="P50" s="18">
        <v>0.68514678784250405</v>
      </c>
      <c r="Q50" s="25">
        <v>2.2063387919185211</v>
      </c>
      <c r="R50" s="23">
        <v>92.867530519343262</v>
      </c>
      <c r="S50" s="30">
        <v>0.68514678784250405</v>
      </c>
      <c r="T50" s="16">
        <v>2.3359515531136101</v>
      </c>
      <c r="U50" s="17">
        <v>104.61793309677671</v>
      </c>
      <c r="V50" s="18">
        <v>0.68515297548636556</v>
      </c>
      <c r="W50" s="28">
        <v>2.319997759094913</v>
      </c>
      <c r="X50" s="17">
        <v>100.66462510826726</v>
      </c>
      <c r="Y50" s="29">
        <v>0.68515297548636556</v>
      </c>
      <c r="Z50" s="16">
        <v>2.3013522642931834</v>
      </c>
      <c r="AA50" s="17">
        <v>96.055721633112881</v>
      </c>
      <c r="AB50" s="18">
        <v>0.68515297548636556</v>
      </c>
      <c r="AC50" s="27"/>
    </row>
    <row r="51" spans="1:29" x14ac:dyDescent="0.35">
      <c r="A51" s="16">
        <v>6.25</v>
      </c>
      <c r="B51" s="16">
        <v>2.3867492430554309</v>
      </c>
      <c r="C51" s="17">
        <v>102.24091353312815</v>
      </c>
      <c r="D51" s="18">
        <v>0.56115443300184575</v>
      </c>
      <c r="E51" s="28">
        <v>2.2972052278372725</v>
      </c>
      <c r="F51" s="17">
        <v>97.342429306067189</v>
      </c>
      <c r="G51" s="29">
        <v>0.56115443300184575</v>
      </c>
      <c r="H51" s="16">
        <v>2.1964381756503917</v>
      </c>
      <c r="I51" s="17">
        <v>92.207476674904143</v>
      </c>
      <c r="J51" s="18">
        <v>0.56115443300184575</v>
      </c>
      <c r="K51" s="25">
        <v>2.4015509797641079</v>
      </c>
      <c r="L51" s="23">
        <v>106.47378441064821</v>
      </c>
      <c r="M51" s="30">
        <v>0.56115443300184575</v>
      </c>
      <c r="N51" s="16">
        <v>2.3107031925412187</v>
      </c>
      <c r="O51" s="17">
        <v>101.12112213397825</v>
      </c>
      <c r="P51" s="18">
        <v>0.56114777696222262</v>
      </c>
      <c r="Q51" s="25">
        <v>2.2069157784509081</v>
      </c>
      <c r="R51" s="23">
        <v>95.074446297794168</v>
      </c>
      <c r="S51" s="30">
        <v>0.56114777696222262</v>
      </c>
      <c r="T51" s="16">
        <v>2.3327580093275704</v>
      </c>
      <c r="U51" s="17">
        <v>106.95069110610429</v>
      </c>
      <c r="V51" s="18">
        <v>0.56115443300184575</v>
      </c>
      <c r="W51" s="28">
        <v>2.3173003232257612</v>
      </c>
      <c r="X51" s="17">
        <v>102.98192543149302</v>
      </c>
      <c r="Y51" s="29">
        <v>0.56115443300184575</v>
      </c>
      <c r="Z51" s="16">
        <v>2.2992360687050337</v>
      </c>
      <c r="AA51" s="17">
        <v>98.354957701817909</v>
      </c>
      <c r="AB51" s="18">
        <v>0.56115443300184575</v>
      </c>
      <c r="AC51" s="27"/>
    </row>
    <row r="52" spans="1:29" x14ac:dyDescent="0.35">
      <c r="A52" s="16">
        <v>6.375</v>
      </c>
      <c r="B52" s="16">
        <v>2.5173102504917373</v>
      </c>
      <c r="C52" s="17">
        <v>104.75822378361988</v>
      </c>
      <c r="D52" s="18">
        <v>0.43512018673397451</v>
      </c>
      <c r="E52" s="28">
        <v>2.4304648901059083</v>
      </c>
      <c r="F52" s="17">
        <v>99.772894196173098</v>
      </c>
      <c r="G52" s="29">
        <v>0.43512018673397451</v>
      </c>
      <c r="H52" s="16">
        <v>2.3327449917916425</v>
      </c>
      <c r="I52" s="17">
        <v>94.540221666695786</v>
      </c>
      <c r="J52" s="18">
        <v>0.43512018673397451</v>
      </c>
      <c r="K52" s="25">
        <v>2.5314972487725109</v>
      </c>
      <c r="L52" s="23">
        <v>109.00528165942072</v>
      </c>
      <c r="M52" s="30">
        <v>0.43512018673397451</v>
      </c>
      <c r="N52" s="16">
        <v>2.4434075031774598</v>
      </c>
      <c r="O52" s="17">
        <v>103.5645296371557</v>
      </c>
      <c r="P52" s="18">
        <v>0.43511376262658352</v>
      </c>
      <c r="Q52" s="25">
        <v>2.342797191246301</v>
      </c>
      <c r="R52" s="23">
        <v>97.417243489040473</v>
      </c>
      <c r="S52" s="30">
        <v>0.43511376262658352</v>
      </c>
      <c r="T52" s="16">
        <v>2.4646749003104831</v>
      </c>
      <c r="U52" s="17">
        <v>109.41536600641477</v>
      </c>
      <c r="V52" s="18">
        <v>0.43512018673397451</v>
      </c>
      <c r="W52" s="28">
        <v>2.4497307526335241</v>
      </c>
      <c r="X52" s="17">
        <v>105.43165618412655</v>
      </c>
      <c r="Y52" s="29">
        <v>0.43512018673397451</v>
      </c>
      <c r="Z52" s="16">
        <v>2.4322645716026909</v>
      </c>
      <c r="AA52" s="17">
        <v>100.7872222734206</v>
      </c>
      <c r="AB52" s="18">
        <v>0.43512018673397451</v>
      </c>
      <c r="AC52" s="27"/>
    </row>
    <row r="53" spans="1:29" x14ac:dyDescent="0.35">
      <c r="A53" s="16">
        <v>6.5</v>
      </c>
      <c r="B53" s="16">
        <v>2.6354992369355292</v>
      </c>
      <c r="C53" s="17">
        <v>107.39372302055541</v>
      </c>
      <c r="D53" s="18">
        <v>0.31946192779945959</v>
      </c>
      <c r="E53" s="28">
        <v>2.5521583692146015</v>
      </c>
      <c r="F53" s="17">
        <v>102.32505256538769</v>
      </c>
      <c r="G53" s="29">
        <v>0.31946192779945959</v>
      </c>
      <c r="H53" s="16">
        <v>2.4583837217355113</v>
      </c>
      <c r="I53" s="17">
        <v>96.998605388431301</v>
      </c>
      <c r="J53" s="18">
        <v>0.31946192779945959</v>
      </c>
      <c r="K53" s="25">
        <v>2.6489660495751477</v>
      </c>
      <c r="L53" s="23">
        <v>111.65424770899587</v>
      </c>
      <c r="M53" s="30">
        <v>0.31946192779945959</v>
      </c>
      <c r="N53" s="16">
        <v>2.564454346750459</v>
      </c>
      <c r="O53" s="17">
        <v>106.12898398390615</v>
      </c>
      <c r="P53" s="18">
        <v>0.31945629733031677</v>
      </c>
      <c r="Q53" s="25">
        <v>2.4679373897355488</v>
      </c>
      <c r="R53" s="23">
        <v>99.885180878776026</v>
      </c>
      <c r="S53" s="30">
        <v>0.31945629733031677</v>
      </c>
      <c r="T53" s="16">
        <v>2.5847607740192156</v>
      </c>
      <c r="U53" s="17">
        <v>112.00012678043399</v>
      </c>
      <c r="V53" s="18">
        <v>0.31946192779945959</v>
      </c>
      <c r="W53" s="28">
        <v>2.5704560299342414</v>
      </c>
      <c r="X53" s="17">
        <v>108.00211221406079</v>
      </c>
      <c r="Y53" s="29">
        <v>0.31946192779945959</v>
      </c>
      <c r="Z53" s="16">
        <v>2.5537307148215493</v>
      </c>
      <c r="AA53" s="17">
        <v>103.34095298824215</v>
      </c>
      <c r="AB53" s="18">
        <v>0.31946192779945959</v>
      </c>
      <c r="AC53" s="27"/>
    </row>
    <row r="54" spans="1:29" x14ac:dyDescent="0.35">
      <c r="A54" s="16">
        <v>6.625</v>
      </c>
      <c r="B54" s="16">
        <v>2.7338008072205673</v>
      </c>
      <c r="C54" s="17">
        <v>110.12752382777597</v>
      </c>
      <c r="D54" s="18">
        <v>0.22245216800455056</v>
      </c>
      <c r="E54" s="28">
        <v>2.6529994936668269</v>
      </c>
      <c r="F54" s="17">
        <v>104.97805205905452</v>
      </c>
      <c r="G54" s="29">
        <v>0.22245216800455056</v>
      </c>
      <c r="H54" s="16">
        <v>2.5620968511006641</v>
      </c>
      <c r="I54" s="17">
        <v>99.560702239531963</v>
      </c>
      <c r="J54" s="18">
        <v>0.22245216800455056</v>
      </c>
      <c r="K54" s="25">
        <v>2.7467176662294661</v>
      </c>
      <c r="L54" s="23">
        <v>114.40096537522534</v>
      </c>
      <c r="M54" s="30">
        <v>0.22245216800455056</v>
      </c>
      <c r="N54" s="16">
        <v>2.6648056408098135</v>
      </c>
      <c r="O54" s="17">
        <v>108.79378962471597</v>
      </c>
      <c r="P54" s="18">
        <v>0.22244763905004838</v>
      </c>
      <c r="Q54" s="25">
        <v>2.5712734534404453</v>
      </c>
      <c r="R54" s="23">
        <v>102.45645433221647</v>
      </c>
      <c r="S54" s="30">
        <v>0.22244763905004838</v>
      </c>
      <c r="T54" s="16">
        <v>2.6843962242056585</v>
      </c>
      <c r="U54" s="17">
        <v>114.68452300463964</v>
      </c>
      <c r="V54" s="18">
        <v>0.22245216800455056</v>
      </c>
      <c r="W54" s="28">
        <v>2.6705587747156092</v>
      </c>
      <c r="X54" s="17">
        <v>110.6726709887764</v>
      </c>
      <c r="Y54" s="29">
        <v>0.22245216800455056</v>
      </c>
      <c r="Z54" s="16">
        <v>2.6543733555402365</v>
      </c>
      <c r="AA54" s="17">
        <v>105.99532634378238</v>
      </c>
      <c r="AB54" s="18">
        <v>0.22245216800455056</v>
      </c>
      <c r="AC54" s="27"/>
    </row>
    <row r="55" spans="1:29" x14ac:dyDescent="0.35">
      <c r="A55" s="16">
        <v>6.75</v>
      </c>
      <c r="B55" s="16">
        <v>2.8173237032618474</v>
      </c>
      <c r="C55" s="17">
        <v>112.94484753103782</v>
      </c>
      <c r="D55" s="18">
        <v>0.14753284430972727</v>
      </c>
      <c r="E55" s="28">
        <v>2.7385097860905936</v>
      </c>
      <c r="F55" s="17">
        <v>107.71656184514511</v>
      </c>
      <c r="G55" s="29">
        <v>0.14753284430972727</v>
      </c>
      <c r="H55" s="16">
        <v>2.6498910380391849</v>
      </c>
      <c r="I55" s="17">
        <v>102.21059327757115</v>
      </c>
      <c r="J55" s="18">
        <v>0.14753284430972727</v>
      </c>
      <c r="K55" s="25">
        <v>2.8297777551923771</v>
      </c>
      <c r="L55" s="23">
        <v>117.23074313041772</v>
      </c>
      <c r="M55" s="30">
        <v>0.14753284430972727</v>
      </c>
      <c r="N55" s="16">
        <v>2.7499077028724095</v>
      </c>
      <c r="O55" s="17">
        <v>111.54369732758838</v>
      </c>
      <c r="P55" s="18">
        <v>0.14752949082911229</v>
      </c>
      <c r="Q55" s="25">
        <v>2.6587469155581269</v>
      </c>
      <c r="R55" s="23">
        <v>105.11520124777459</v>
      </c>
      <c r="S55" s="30">
        <v>0.14752949082911229</v>
      </c>
      <c r="T55" s="16">
        <v>2.768916273790567</v>
      </c>
      <c r="U55" s="17">
        <v>117.45343927843021</v>
      </c>
      <c r="V55" s="18">
        <v>0.14753284430972727</v>
      </c>
      <c r="W55" s="28">
        <v>2.7554482479225602</v>
      </c>
      <c r="X55" s="17">
        <v>113.42811923669896</v>
      </c>
      <c r="Y55" s="29">
        <v>0.14753284430972727</v>
      </c>
      <c r="Z55" s="16">
        <v>2.7396897706567649</v>
      </c>
      <c r="AA55" s="17">
        <v>108.73501611443915</v>
      </c>
      <c r="AB55" s="18">
        <v>0.14753284430972727</v>
      </c>
      <c r="AC55" s="27"/>
    </row>
    <row r="56" spans="1:29" x14ac:dyDescent="0.35">
      <c r="A56" s="16">
        <v>6.875</v>
      </c>
      <c r="B56" s="16">
        <v>2.8459855605107967</v>
      </c>
      <c r="C56" s="17">
        <v>115.79083309154862</v>
      </c>
      <c r="D56" s="18">
        <v>9.3732987982071733E-2</v>
      </c>
      <c r="E56" s="28">
        <v>2.7683091080544378</v>
      </c>
      <c r="F56" s="17">
        <v>110.48487095319955</v>
      </c>
      <c r="G56" s="29">
        <v>9.3732987982071733E-2</v>
      </c>
      <c r="H56" s="16">
        <v>2.6810320869845676</v>
      </c>
      <c r="I56" s="17">
        <v>104.89162536455572</v>
      </c>
      <c r="J56" s="18">
        <v>9.3732987982071733E-2</v>
      </c>
      <c r="K56" s="25">
        <v>2.85809183794554</v>
      </c>
      <c r="L56" s="23">
        <v>120.08883496836326</v>
      </c>
      <c r="M56" s="30">
        <v>9.3732987982071733E-2</v>
      </c>
      <c r="N56" s="16">
        <v>2.7794032478523012</v>
      </c>
      <c r="O56" s="17">
        <v>114.32310057544068</v>
      </c>
      <c r="P56" s="18">
        <v>9.3730678099931117E-2</v>
      </c>
      <c r="Q56" s="25">
        <v>2.6896436408747539</v>
      </c>
      <c r="R56" s="23">
        <v>107.80484488864934</v>
      </c>
      <c r="S56" s="30">
        <v>9.3730678099931117E-2</v>
      </c>
      <c r="T56" s="16">
        <v>2.7980196937896538</v>
      </c>
      <c r="U56" s="17">
        <v>120.25145897221987</v>
      </c>
      <c r="V56" s="18">
        <v>9.3732987982071733E-2</v>
      </c>
      <c r="W56" s="28">
        <v>2.784777129324596</v>
      </c>
      <c r="X56" s="17">
        <v>116.21289636602356</v>
      </c>
      <c r="Y56" s="29">
        <v>9.3732987982071733E-2</v>
      </c>
      <c r="Z56" s="16">
        <v>2.7692811711903089</v>
      </c>
      <c r="AA56" s="17">
        <v>111.50429728562946</v>
      </c>
      <c r="AB56" s="18">
        <v>9.3732987982071733E-2</v>
      </c>
      <c r="AC56" s="27"/>
    </row>
    <row r="57" spans="1:29" x14ac:dyDescent="0.35">
      <c r="A57" s="16">
        <v>7</v>
      </c>
      <c r="B57" s="16">
        <v>2.815732238604713</v>
      </c>
      <c r="C57" s="17">
        <v>118.60656533015333</v>
      </c>
      <c r="D57" s="18">
        <v>5.756839293828752E-2</v>
      </c>
      <c r="E57" s="28">
        <v>2.7392598384823863</v>
      </c>
      <c r="F57" s="17">
        <v>113.22413079168193</v>
      </c>
      <c r="G57" s="29">
        <v>5.756839293828752E-2</v>
      </c>
      <c r="H57" s="16">
        <v>2.6534024201167385</v>
      </c>
      <c r="I57" s="17">
        <v>107.54502778467246</v>
      </c>
      <c r="J57" s="18">
        <v>5.756839293828752E-2</v>
      </c>
      <c r="K57" s="25">
        <v>2.8274549867924175</v>
      </c>
      <c r="L57" s="23">
        <v>122.91628995515568</v>
      </c>
      <c r="M57" s="30">
        <v>5.756839293828752E-2</v>
      </c>
      <c r="N57" s="16">
        <v>2.7500220549661489</v>
      </c>
      <c r="O57" s="17">
        <v>117.07312263040683</v>
      </c>
      <c r="P57" s="18">
        <v>5.7566882987164281E-2</v>
      </c>
      <c r="Q57" s="25">
        <v>2.6617453290010062</v>
      </c>
      <c r="R57" s="23">
        <v>110.46659021765035</v>
      </c>
      <c r="S57" s="30">
        <v>5.7566882987164281E-2</v>
      </c>
      <c r="T57" s="16">
        <v>2.7682138836094015</v>
      </c>
      <c r="U57" s="17">
        <v>123.01967285582927</v>
      </c>
      <c r="V57" s="18">
        <v>5.756839293828752E-2</v>
      </c>
      <c r="W57" s="28">
        <v>2.7552102524455111</v>
      </c>
      <c r="X57" s="17">
        <v>118.96810661846906</v>
      </c>
      <c r="Y57" s="29">
        <v>5.756839293828752E-2</v>
      </c>
      <c r="Z57" s="16">
        <v>2.7399949603733509</v>
      </c>
      <c r="AA57" s="17">
        <v>114.24429224600281</v>
      </c>
      <c r="AB57" s="18">
        <v>5.756839293828752E-2</v>
      </c>
      <c r="AC57" s="27"/>
    </row>
    <row r="58" spans="1:29" x14ac:dyDescent="0.35">
      <c r="A58" s="16">
        <v>7.125</v>
      </c>
      <c r="B58" s="16">
        <v>2.7800529609770539</v>
      </c>
      <c r="C58" s="17">
        <v>121.38661829113039</v>
      </c>
      <c r="D58" s="18">
        <v>3.464465461282229E-2</v>
      </c>
      <c r="E58" s="28">
        <v>2.7047392237743328</v>
      </c>
      <c r="F58" s="17">
        <v>115.92887001545627</v>
      </c>
      <c r="G58" s="29">
        <v>3.464465461282229E-2</v>
      </c>
      <c r="H58" s="16">
        <v>2.6202444538921128</v>
      </c>
      <c r="I58" s="17">
        <v>110.16527223856457</v>
      </c>
      <c r="J58" s="18">
        <v>3.464465461282229E-2</v>
      </c>
      <c r="K58" s="25">
        <v>2.7913763477384173</v>
      </c>
      <c r="L58" s="23">
        <v>125.7076663028941</v>
      </c>
      <c r="M58" s="30">
        <v>3.464465461282229E-2</v>
      </c>
      <c r="N58" s="16">
        <v>2.7151572816898932</v>
      </c>
      <c r="O58" s="17">
        <v>119.78827991209673</v>
      </c>
      <c r="P58" s="18">
        <v>3.4643727735334515E-2</v>
      </c>
      <c r="Q58" s="25">
        <v>2.6283069157230776</v>
      </c>
      <c r="R58" s="23">
        <v>113.09489713337342</v>
      </c>
      <c r="S58" s="30">
        <v>3.4643727735334515E-2</v>
      </c>
      <c r="T58" s="16">
        <v>2.732919046009612</v>
      </c>
      <c r="U58" s="17">
        <v>125.75259190183888</v>
      </c>
      <c r="V58" s="18">
        <v>3.464465461282229E-2</v>
      </c>
      <c r="W58" s="28">
        <v>2.7201487746851254</v>
      </c>
      <c r="X58" s="17">
        <v>121.68825539315419</v>
      </c>
      <c r="Y58" s="29">
        <v>3.464465461282229E-2</v>
      </c>
      <c r="Z58" s="16">
        <v>2.705211211989293</v>
      </c>
      <c r="AA58" s="17">
        <v>116.94950345799211</v>
      </c>
      <c r="AB58" s="18">
        <v>3.464465461282229E-2</v>
      </c>
      <c r="AC58" s="27"/>
    </row>
    <row r="59" spans="1:29" x14ac:dyDescent="0.35">
      <c r="A59" s="16">
        <v>7.25</v>
      </c>
      <c r="B59" s="16">
        <v>2.7532270949474174</v>
      </c>
      <c r="C59" s="17">
        <v>124.13984538607781</v>
      </c>
      <c r="D59" s="18">
        <v>2.0811865970299256E-2</v>
      </c>
      <c r="E59" s="28">
        <v>2.6789471013049897</v>
      </c>
      <c r="F59" s="17">
        <v>118.60781711676125</v>
      </c>
      <c r="G59" s="29">
        <v>2.0811865970299256E-2</v>
      </c>
      <c r="H59" s="16">
        <v>2.5956757992930433</v>
      </c>
      <c r="I59" s="17">
        <v>112.76094803785762</v>
      </c>
      <c r="J59" s="18">
        <v>2.0811865970299256E-2</v>
      </c>
      <c r="K59" s="25">
        <v>2.7641542858770141</v>
      </c>
      <c r="L59" s="23">
        <v>128.47182058877112</v>
      </c>
      <c r="M59" s="30">
        <v>2.0811865970299256E-2</v>
      </c>
      <c r="N59" s="16">
        <v>2.6890268878689967</v>
      </c>
      <c r="O59" s="17">
        <v>122.47730679996572</v>
      </c>
      <c r="P59" s="18">
        <v>2.0811320484860597E-2</v>
      </c>
      <c r="Q59" s="25">
        <v>2.6034595469923243</v>
      </c>
      <c r="R59" s="23">
        <v>115.69835668036575</v>
      </c>
      <c r="S59" s="30">
        <v>2.0811320484860597E-2</v>
      </c>
      <c r="T59" s="16">
        <v>2.7063750364226387</v>
      </c>
      <c r="U59" s="17">
        <v>128.45896693826151</v>
      </c>
      <c r="V59" s="18">
        <v>2.0811865970299256E-2</v>
      </c>
      <c r="W59" s="28">
        <v>2.6938190535057482</v>
      </c>
      <c r="X59" s="17">
        <v>124.38207444665994</v>
      </c>
      <c r="Y59" s="29">
        <v>2.0811865970299256E-2</v>
      </c>
      <c r="Z59" s="16">
        <v>2.6791388615754497</v>
      </c>
      <c r="AA59" s="17">
        <v>119.62864231956756</v>
      </c>
      <c r="AB59" s="18">
        <v>2.0811865970299256E-2</v>
      </c>
      <c r="AC59" s="27"/>
    </row>
    <row r="60" spans="1:29" x14ac:dyDescent="0.35">
      <c r="A60" s="16">
        <v>7.375</v>
      </c>
      <c r="B60" s="16">
        <v>2.7901555179750424</v>
      </c>
      <c r="C60" s="17">
        <v>126.93000090405285</v>
      </c>
      <c r="D60" s="18">
        <v>1.2771811242422368E-2</v>
      </c>
      <c r="E60" s="28">
        <v>2.7170079449928632</v>
      </c>
      <c r="F60" s="17">
        <v>121.32482506175411</v>
      </c>
      <c r="G60" s="29">
        <v>1.2771811242422368E-2</v>
      </c>
      <c r="H60" s="16">
        <v>2.6350622852937597</v>
      </c>
      <c r="I60" s="17">
        <v>115.39601032315137</v>
      </c>
      <c r="J60" s="18">
        <v>1.2771811242422368E-2</v>
      </c>
      <c r="K60" s="25">
        <v>2.8006716651723256</v>
      </c>
      <c r="L60" s="23">
        <v>131.27249225394345</v>
      </c>
      <c r="M60" s="30">
        <v>1.2771811242422368E-2</v>
      </c>
      <c r="N60" s="16">
        <v>2.7267372502437146</v>
      </c>
      <c r="O60" s="17">
        <v>125.20404405020943</v>
      </c>
      <c r="P60" s="18">
        <v>1.2771499229284186E-2</v>
      </c>
      <c r="Q60" s="25">
        <v>2.6425571249547981</v>
      </c>
      <c r="R60" s="23">
        <v>118.34091380532054</v>
      </c>
      <c r="S60" s="30">
        <v>1.2771499229284186E-2</v>
      </c>
      <c r="T60" s="16">
        <v>2.7436470662605914</v>
      </c>
      <c r="U60" s="17">
        <v>131.2026140045221</v>
      </c>
      <c r="V60" s="18">
        <v>1.2771811242422368E-2</v>
      </c>
      <c r="W60" s="28">
        <v>2.7313208223872927</v>
      </c>
      <c r="X60" s="17">
        <v>127.11339526904723</v>
      </c>
      <c r="Y60" s="29">
        <v>1.2771811242422368E-2</v>
      </c>
      <c r="Z60" s="16">
        <v>2.7169161833167452</v>
      </c>
      <c r="AA60" s="17">
        <v>122.3455585028843</v>
      </c>
      <c r="AB60" s="18">
        <v>1.2771811242422368E-2</v>
      </c>
      <c r="AC60" s="27"/>
    </row>
    <row r="61" spans="1:29" x14ac:dyDescent="0.35">
      <c r="A61" s="16">
        <v>7.5</v>
      </c>
      <c r="B61" s="16">
        <v>2.854427738690934</v>
      </c>
      <c r="C61" s="17">
        <v>129.78442864274379</v>
      </c>
      <c r="D61" s="18">
        <v>8.2126472908826773E-3</v>
      </c>
      <c r="E61" s="28">
        <v>2.7824078111219825</v>
      </c>
      <c r="F61" s="17">
        <v>124.1072328728761</v>
      </c>
      <c r="G61" s="29">
        <v>8.2126472908826773E-3</v>
      </c>
      <c r="H61" s="16">
        <v>2.7017842692063949</v>
      </c>
      <c r="I61" s="17">
        <v>118.09779459235777</v>
      </c>
      <c r="J61" s="18">
        <v>8.2126472908826773E-3</v>
      </c>
      <c r="K61" s="25">
        <v>2.8645446786052426</v>
      </c>
      <c r="L61" s="23">
        <v>134.13703693254871</v>
      </c>
      <c r="M61" s="30">
        <v>8.2126472908826773E-3</v>
      </c>
      <c r="N61" s="16">
        <v>2.7918005884044419</v>
      </c>
      <c r="O61" s="17">
        <v>127.99584463861387</v>
      </c>
      <c r="P61" s="18">
        <v>8.2124718652034981E-3</v>
      </c>
      <c r="Q61" s="25">
        <v>2.7089986951908345</v>
      </c>
      <c r="R61" s="23">
        <v>121.04991250051137</v>
      </c>
      <c r="S61" s="30">
        <v>8.2124718652034981E-3</v>
      </c>
      <c r="T61" s="16">
        <v>2.8082783807972205</v>
      </c>
      <c r="U61" s="17">
        <v>134.01089238531932</v>
      </c>
      <c r="V61" s="18">
        <v>8.2126472908826773E-3</v>
      </c>
      <c r="W61" s="28">
        <v>2.796178185746919</v>
      </c>
      <c r="X61" s="17">
        <v>129.90957345479416</v>
      </c>
      <c r="Y61" s="29">
        <v>8.2126472908826773E-3</v>
      </c>
      <c r="Z61" s="16">
        <v>2.7820441971253751</v>
      </c>
      <c r="AA61" s="17">
        <v>125.12760270000967</v>
      </c>
      <c r="AB61" s="18">
        <v>8.2126472908826773E-3</v>
      </c>
      <c r="AC61" s="27"/>
    </row>
    <row r="62" spans="1:29" x14ac:dyDescent="0.35">
      <c r="A62" s="16">
        <v>7.625</v>
      </c>
      <c r="B62" s="16">
        <v>2.9146328515632889</v>
      </c>
      <c r="C62" s="17">
        <v>132.69906149430707</v>
      </c>
      <c r="D62" s="18">
        <v>5.6414019794090312E-3</v>
      </c>
      <c r="E62" s="28">
        <v>2.8435604816931503</v>
      </c>
      <c r="F62" s="17">
        <v>126.95079335456924</v>
      </c>
      <c r="G62" s="29">
        <v>5.6414019794090312E-3</v>
      </c>
      <c r="H62" s="16">
        <v>2.7640600840538712</v>
      </c>
      <c r="I62" s="17">
        <v>120.86185467641164</v>
      </c>
      <c r="J62" s="18">
        <v>5.6414019794090312E-3</v>
      </c>
      <c r="K62" s="25">
        <v>2.9243931786524562</v>
      </c>
      <c r="L62" s="23">
        <v>137.06143011120116</v>
      </c>
      <c r="M62" s="30">
        <v>5.6414019794090312E-3</v>
      </c>
      <c r="N62" s="16">
        <v>2.8526574215094205</v>
      </c>
      <c r="O62" s="17">
        <v>130.84850206012331</v>
      </c>
      <c r="P62" s="18">
        <v>5.6413039482018021E-3</v>
      </c>
      <c r="Q62" s="25">
        <v>2.7710248530191368</v>
      </c>
      <c r="R62" s="23">
        <v>123.82093735353051</v>
      </c>
      <c r="S62" s="30">
        <v>5.6413039482018021E-3</v>
      </c>
      <c r="T62" s="16">
        <v>2.8687517657617478</v>
      </c>
      <c r="U62" s="17">
        <v>136.87964415108107</v>
      </c>
      <c r="V62" s="18">
        <v>5.6414019794090312E-3</v>
      </c>
      <c r="W62" s="28">
        <v>2.8568446594283596</v>
      </c>
      <c r="X62" s="17">
        <v>132.76641811422252</v>
      </c>
      <c r="Y62" s="29">
        <v>5.6414019794090312E-3</v>
      </c>
      <c r="Z62" s="16">
        <v>2.8429413170689659</v>
      </c>
      <c r="AA62" s="17">
        <v>127.97054401707864</v>
      </c>
      <c r="AB62" s="18">
        <v>5.6414019794090312E-3</v>
      </c>
      <c r="AC62" s="27"/>
    </row>
    <row r="63" spans="1:29" x14ac:dyDescent="0.35">
      <c r="A63" s="16">
        <v>7.75</v>
      </c>
      <c r="B63" s="16">
        <v>2.9676235186338604</v>
      </c>
      <c r="C63" s="17">
        <v>135.66668501294095</v>
      </c>
      <c r="D63" s="18">
        <v>4.1623123150112424E-3</v>
      </c>
      <c r="E63" s="28">
        <v>2.8972716943826984</v>
      </c>
      <c r="F63" s="17">
        <v>129.84806504895195</v>
      </c>
      <c r="G63" s="29">
        <v>4.1623123150112424E-3</v>
      </c>
      <c r="H63" s="16">
        <v>2.8186451457014128</v>
      </c>
      <c r="I63" s="17">
        <v>123.68049982211305</v>
      </c>
      <c r="J63" s="18">
        <v>4.1623123150112424E-3</v>
      </c>
      <c r="K63" s="25">
        <v>2.9770767384095453</v>
      </c>
      <c r="L63" s="23">
        <v>140.03850684961071</v>
      </c>
      <c r="M63" s="30">
        <v>4.1623123150112424E-3</v>
      </c>
      <c r="N63" s="16">
        <v>2.9061195940498026</v>
      </c>
      <c r="O63" s="17">
        <v>133.75462165417312</v>
      </c>
      <c r="P63" s="18">
        <v>4.1622547959618483E-3</v>
      </c>
      <c r="Q63" s="25">
        <v>2.8253955608158718</v>
      </c>
      <c r="R63" s="23">
        <v>126.64633291434639</v>
      </c>
      <c r="S63" s="30">
        <v>4.1622547959618483E-3</v>
      </c>
      <c r="T63" s="16">
        <v>2.9218895055047276</v>
      </c>
      <c r="U63" s="17">
        <v>139.8015336565858</v>
      </c>
      <c r="V63" s="18">
        <v>4.1623123150112424E-3</v>
      </c>
      <c r="W63" s="28">
        <v>2.9101353077390213</v>
      </c>
      <c r="X63" s="17">
        <v>135.67655342196153</v>
      </c>
      <c r="Y63" s="29">
        <v>4.1623123150112424E-3</v>
      </c>
      <c r="Z63" s="16">
        <v>2.896415536773242</v>
      </c>
      <c r="AA63" s="17">
        <v>130.86695955385187</v>
      </c>
      <c r="AB63" s="18">
        <v>4.1623123150112424E-3</v>
      </c>
      <c r="AC63" s="27"/>
    </row>
    <row r="64" spans="1:29" x14ac:dyDescent="0.35">
      <c r="A64" s="16">
        <v>7.875</v>
      </c>
      <c r="B64" s="16">
        <v>2.9801275538496208</v>
      </c>
      <c r="C64" s="17">
        <v>138.64681256679057</v>
      </c>
      <c r="D64" s="18">
        <v>3.2661582855466561E-3</v>
      </c>
      <c r="E64" s="28">
        <v>2.9104984437481494</v>
      </c>
      <c r="F64" s="17">
        <v>132.75856349270009</v>
      </c>
      <c r="G64" s="29">
        <v>3.2661582855466561E-3</v>
      </c>
      <c r="H64" s="16">
        <v>2.8327501359379461</v>
      </c>
      <c r="I64" s="17">
        <v>126.51324995805099</v>
      </c>
      <c r="J64" s="18">
        <v>3.2661582855466561E-3</v>
      </c>
      <c r="K64" s="25">
        <v>2.9892938451291866</v>
      </c>
      <c r="L64" s="23">
        <v>143.02780069473991</v>
      </c>
      <c r="M64" s="30">
        <v>3.2661582855466561E-3</v>
      </c>
      <c r="N64" s="16">
        <v>2.919118494056093</v>
      </c>
      <c r="O64" s="17">
        <v>136.67374014822923</v>
      </c>
      <c r="P64" s="18">
        <v>3.2661234099330208E-3</v>
      </c>
      <c r="Q64" s="25">
        <v>2.8393022669573664</v>
      </c>
      <c r="R64" s="23">
        <v>129.48563518130376</v>
      </c>
      <c r="S64" s="30">
        <v>3.2661234099330208E-3</v>
      </c>
      <c r="T64" s="16">
        <v>2.934572590834605</v>
      </c>
      <c r="U64" s="17">
        <v>142.73610624742039</v>
      </c>
      <c r="V64" s="18">
        <v>3.2661582855466561E-3</v>
      </c>
      <c r="W64" s="28">
        <v>2.9229695830983973</v>
      </c>
      <c r="X64" s="17">
        <v>138.59952300505992</v>
      </c>
      <c r="Y64" s="29">
        <v>3.2661582855466561E-3</v>
      </c>
      <c r="Z64" s="16">
        <v>2.909428986966744</v>
      </c>
      <c r="AA64" s="17">
        <v>133.7763885408186</v>
      </c>
      <c r="AB64" s="18">
        <v>3.2661582855466561E-3</v>
      </c>
      <c r="AC64" s="27"/>
    </row>
    <row r="65" spans="1:29" x14ac:dyDescent="0.35">
      <c r="A65" s="16">
        <v>8</v>
      </c>
      <c r="B65" s="16">
        <v>2.9640617548427302</v>
      </c>
      <c r="C65" s="17">
        <v>141.6108743216333</v>
      </c>
      <c r="D65" s="18">
        <v>2.678764407421221E-3</v>
      </c>
      <c r="E65" s="28">
        <v>2.8953118729774499</v>
      </c>
      <c r="F65" s="17">
        <v>135.65387536567755</v>
      </c>
      <c r="G65" s="29">
        <v>2.678764407421221E-3</v>
      </c>
      <c r="H65" s="16">
        <v>2.8186141979915451</v>
      </c>
      <c r="I65" s="17">
        <v>129.33186415604254</v>
      </c>
      <c r="J65" s="18">
        <v>2.678764407421221E-3</v>
      </c>
      <c r="K65" s="25">
        <v>2.9729434388025706</v>
      </c>
      <c r="L65" s="23">
        <v>146.00074413354247</v>
      </c>
      <c r="M65" s="30">
        <v>2.678764407421221E-3</v>
      </c>
      <c r="N65" s="16">
        <v>2.9037079912971251</v>
      </c>
      <c r="O65" s="17">
        <v>139.57744813952635</v>
      </c>
      <c r="P65" s="18">
        <v>2.6787413090925282E-3</v>
      </c>
      <c r="Q65" s="25">
        <v>2.8249714522931106</v>
      </c>
      <c r="R65" s="23">
        <v>132.31060663359688</v>
      </c>
      <c r="S65" s="30">
        <v>2.6787413090925282E-3</v>
      </c>
      <c r="T65" s="16">
        <v>2.9188239852744928</v>
      </c>
      <c r="U65" s="17">
        <v>145.65493023269488</v>
      </c>
      <c r="V65" s="18">
        <v>2.678764407421221E-3</v>
      </c>
      <c r="W65" s="28">
        <v>2.9073942681671121</v>
      </c>
      <c r="X65" s="17">
        <v>141.50691727322703</v>
      </c>
      <c r="Y65" s="29">
        <v>2.678764407421221E-3</v>
      </c>
      <c r="Z65" s="16">
        <v>2.8940572141844214</v>
      </c>
      <c r="AA65" s="17">
        <v>136.67044575500302</v>
      </c>
      <c r="AB65" s="18">
        <v>2.678764407421221E-3</v>
      </c>
      <c r="AC65" s="27"/>
    </row>
    <row r="66" spans="1:29" x14ac:dyDescent="0.35">
      <c r="A66" s="16">
        <v>8.125</v>
      </c>
      <c r="B66" s="16">
        <v>2.9470514418743514</v>
      </c>
      <c r="C66" s="17">
        <v>144.55792576350765</v>
      </c>
      <c r="D66" s="18">
        <v>2.258004629543525E-3</v>
      </c>
      <c r="E66" s="28">
        <v>2.8789843846120293</v>
      </c>
      <c r="F66" s="17">
        <v>138.53285975028959</v>
      </c>
      <c r="G66" s="29">
        <v>2.258004629543525E-3</v>
      </c>
      <c r="H66" s="16">
        <v>2.8031227209641196</v>
      </c>
      <c r="I66" s="17">
        <v>132.13498687700667</v>
      </c>
      <c r="J66" s="18">
        <v>2.258004629543525E-3</v>
      </c>
      <c r="K66" s="25">
        <v>2.9556908290358095</v>
      </c>
      <c r="L66" s="23">
        <v>148.95643496257827</v>
      </c>
      <c r="M66" s="30">
        <v>2.258004629543525E-3</v>
      </c>
      <c r="N66" s="16">
        <v>2.8871968010006928</v>
      </c>
      <c r="O66" s="17">
        <v>142.46464494052705</v>
      </c>
      <c r="P66" s="18">
        <v>2.2579882184966728E-3</v>
      </c>
      <c r="Q66" s="25">
        <v>2.8093159441480466</v>
      </c>
      <c r="R66" s="23">
        <v>135.11992257774492</v>
      </c>
      <c r="S66" s="30">
        <v>2.2579882184966728E-3</v>
      </c>
      <c r="T66" s="16">
        <v>2.9020243104148995</v>
      </c>
      <c r="U66" s="17">
        <v>148.55695454310978</v>
      </c>
      <c r="V66" s="18">
        <v>2.258004629543525E-3</v>
      </c>
      <c r="W66" s="28">
        <v>2.8907345653464809</v>
      </c>
      <c r="X66" s="17">
        <v>144.39765183857352</v>
      </c>
      <c r="Y66" s="29">
        <v>2.258004629543525E-3</v>
      </c>
      <c r="Z66" s="16">
        <v>2.8775619693904675</v>
      </c>
      <c r="AA66" s="17">
        <v>139.54800772439347</v>
      </c>
      <c r="AB66" s="18">
        <v>2.258004629543525E-3</v>
      </c>
      <c r="AC66" s="27"/>
    </row>
    <row r="67" spans="1:29" x14ac:dyDescent="0.35">
      <c r="A67" s="16">
        <v>8.25</v>
      </c>
      <c r="B67" s="16">
        <v>2.9353771654930401</v>
      </c>
      <c r="C67" s="17">
        <v>147.49330292900069</v>
      </c>
      <c r="D67" s="18">
        <v>1.9311293545934373E-3</v>
      </c>
      <c r="E67" s="28">
        <v>2.8679276596023091</v>
      </c>
      <c r="F67" s="17">
        <v>141.4007874098919</v>
      </c>
      <c r="G67" s="29">
        <v>1.9311293545934373E-3</v>
      </c>
      <c r="H67" s="16">
        <v>2.7928315862118045</v>
      </c>
      <c r="I67" s="17">
        <v>134.92781846321847</v>
      </c>
      <c r="J67" s="18">
        <v>1.9311293545934373E-3</v>
      </c>
      <c r="K67" s="25">
        <v>2.9437980346411483</v>
      </c>
      <c r="L67" s="23">
        <v>151.90023299721943</v>
      </c>
      <c r="M67" s="30">
        <v>1.9311293545934373E-3</v>
      </c>
      <c r="N67" s="16">
        <v>2.8759794784836106</v>
      </c>
      <c r="O67" s="17">
        <v>145.34062441901065</v>
      </c>
      <c r="P67" s="18">
        <v>1.9311172345157256E-3</v>
      </c>
      <c r="Q67" s="25">
        <v>2.7988785873059201</v>
      </c>
      <c r="R67" s="23">
        <v>137.91880116505084</v>
      </c>
      <c r="S67" s="30">
        <v>1.9311172345157256E-3</v>
      </c>
      <c r="T67" s="16">
        <v>2.8905390872526273</v>
      </c>
      <c r="U67" s="17">
        <v>151.4474936303624</v>
      </c>
      <c r="V67" s="18">
        <v>1.9311293545934373E-3</v>
      </c>
      <c r="W67" s="28">
        <v>2.879377794749947</v>
      </c>
      <c r="X67" s="17">
        <v>147.27702963332348</v>
      </c>
      <c r="Y67" s="29">
        <v>1.9311293545934373E-3</v>
      </c>
      <c r="Z67" s="16">
        <v>2.8663549469036096</v>
      </c>
      <c r="AA67" s="17">
        <v>142.41436267129708</v>
      </c>
      <c r="AB67" s="18">
        <v>1.9311293545934373E-3</v>
      </c>
      <c r="AC67" s="27"/>
    </row>
    <row r="68" spans="1:29" x14ac:dyDescent="0.35">
      <c r="A68" s="16">
        <v>8.375</v>
      </c>
      <c r="B68" s="16">
        <v>2.9491841894056954</v>
      </c>
      <c r="C68" s="17">
        <v>150.44248711840638</v>
      </c>
      <c r="D68" s="18">
        <v>1.6629647996437807E-3</v>
      </c>
      <c r="E68" s="28">
        <v>2.8824862315008661</v>
      </c>
      <c r="F68" s="17">
        <v>144.28327364139278</v>
      </c>
      <c r="G68" s="29">
        <v>1.6629647996437807E-3</v>
      </c>
      <c r="H68" s="16">
        <v>2.8083004689376301</v>
      </c>
      <c r="I68" s="17">
        <v>137.7361189321561</v>
      </c>
      <c r="J68" s="18">
        <v>1.6629647996437807E-3</v>
      </c>
      <c r="K68" s="25">
        <v>2.9573866284368893</v>
      </c>
      <c r="L68" s="23">
        <v>154.85761962565633</v>
      </c>
      <c r="M68" s="30">
        <v>1.6629647996437807E-3</v>
      </c>
      <c r="N68" s="16">
        <v>2.8903788962699926</v>
      </c>
      <c r="O68" s="17">
        <v>148.23100331528065</v>
      </c>
      <c r="P68" s="18">
        <v>1.6629553097048044E-3</v>
      </c>
      <c r="Q68" s="25">
        <v>2.8142035315267355</v>
      </c>
      <c r="R68" s="23">
        <v>140.73300469657758</v>
      </c>
      <c r="S68" s="30">
        <v>1.6629553097048044E-3</v>
      </c>
      <c r="T68" s="16">
        <v>2.9046517376295773</v>
      </c>
      <c r="U68" s="17">
        <v>154.35214536799197</v>
      </c>
      <c r="V68" s="18">
        <v>1.6629647996437807E-3</v>
      </c>
      <c r="W68" s="28">
        <v>2.8936373998000207</v>
      </c>
      <c r="X68" s="17">
        <v>150.17066703312349</v>
      </c>
      <c r="Y68" s="29">
        <v>1.6629647996437807E-3</v>
      </c>
      <c r="Z68" s="16">
        <v>2.8807855232957613</v>
      </c>
      <c r="AA68" s="17">
        <v>145.29514819459285</v>
      </c>
      <c r="AB68" s="18">
        <v>1.6629647996437807E-3</v>
      </c>
      <c r="AC68" s="27"/>
    </row>
    <row r="69" spans="1:29" x14ac:dyDescent="0.35">
      <c r="A69" s="16">
        <v>8.5</v>
      </c>
      <c r="B69" s="16">
        <v>2.9583889443318592</v>
      </c>
      <c r="C69" s="17">
        <v>153.40087606273823</v>
      </c>
      <c r="D69" s="18">
        <v>1.4370914941054648E-3</v>
      </c>
      <c r="E69" s="28">
        <v>2.8925732240429896</v>
      </c>
      <c r="F69" s="17">
        <v>147.17584686543577</v>
      </c>
      <c r="G69" s="29">
        <v>1.4370914941054648E-3</v>
      </c>
      <c r="H69" s="16">
        <v>2.8194366425202775</v>
      </c>
      <c r="I69" s="17">
        <v>140.55555557467639</v>
      </c>
      <c r="J69" s="18">
        <v>1.4370914941054648E-3</v>
      </c>
      <c r="K69" s="25">
        <v>2.9663740027406575</v>
      </c>
      <c r="L69" s="23">
        <v>157.82399362839698</v>
      </c>
      <c r="M69" s="30">
        <v>1.4370914941054648E-3</v>
      </c>
      <c r="N69" s="16">
        <v>2.9003074048497952</v>
      </c>
      <c r="O69" s="17">
        <v>151.13131072013044</v>
      </c>
      <c r="P69" s="18">
        <v>1.437083826957118E-3</v>
      </c>
      <c r="Q69" s="25">
        <v>2.8251976361406896</v>
      </c>
      <c r="R69" s="23">
        <v>143.55820233271828</v>
      </c>
      <c r="S69" s="30">
        <v>1.437083826957118E-3</v>
      </c>
      <c r="T69" s="16">
        <v>2.9142758544938125</v>
      </c>
      <c r="U69" s="17">
        <v>157.26642122248577</v>
      </c>
      <c r="V69" s="18">
        <v>1.4370914941054648E-3</v>
      </c>
      <c r="W69" s="28">
        <v>2.9034265407749076</v>
      </c>
      <c r="X69" s="17">
        <v>153.07409357389841</v>
      </c>
      <c r="Y69" s="29">
        <v>1.4370914941054648E-3</v>
      </c>
      <c r="Z69" s="16">
        <v>2.8907655238384731</v>
      </c>
      <c r="AA69" s="17">
        <v>148.18591371843132</v>
      </c>
      <c r="AB69" s="18">
        <v>1.4370914941054648E-3</v>
      </c>
      <c r="AC69" s="27"/>
    </row>
    <row r="70" spans="1:29" x14ac:dyDescent="0.35">
      <c r="A70" s="16">
        <v>8.625</v>
      </c>
      <c r="B70" s="16">
        <v>2.9723443585579585</v>
      </c>
      <c r="C70" s="17">
        <v>156.3732204212962</v>
      </c>
      <c r="D70" s="18">
        <v>1.2442604874053661E-3</v>
      </c>
      <c r="E70" s="28">
        <v>2.9075429007870048</v>
      </c>
      <c r="F70" s="17">
        <v>150.08338976622278</v>
      </c>
      <c r="G70" s="29">
        <v>1.2442604874053661E-3</v>
      </c>
      <c r="H70" s="16">
        <v>2.8355958819095455</v>
      </c>
      <c r="I70" s="17">
        <v>143.39115145658593</v>
      </c>
      <c r="J70" s="18">
        <v>1.2442604874053661E-3</v>
      </c>
      <c r="K70" s="25">
        <v>2.9801108880639777</v>
      </c>
      <c r="L70" s="23">
        <v>160.80410451646097</v>
      </c>
      <c r="M70" s="30">
        <v>1.2442604874053661E-3</v>
      </c>
      <c r="N70" s="16">
        <v>2.9151184450766237</v>
      </c>
      <c r="O70" s="17">
        <v>154.04642916520706</v>
      </c>
      <c r="P70" s="18">
        <v>1.2442542013347978E-3</v>
      </c>
      <c r="Q70" s="25">
        <v>2.8412153355091521</v>
      </c>
      <c r="R70" s="23">
        <v>146.39941766822744</v>
      </c>
      <c r="S70" s="30">
        <v>1.2442542013347978E-3</v>
      </c>
      <c r="T70" s="16">
        <v>2.9287645157689939</v>
      </c>
      <c r="U70" s="17">
        <v>160.19518573825476</v>
      </c>
      <c r="V70" s="18">
        <v>1.2442604874053661E-3</v>
      </c>
      <c r="W70" s="28">
        <v>2.9180978287594108</v>
      </c>
      <c r="X70" s="17">
        <v>155.99219140265782</v>
      </c>
      <c r="Y70" s="29">
        <v>1.2442604874053661E-3</v>
      </c>
      <c r="Z70" s="16">
        <v>2.9056481250500892</v>
      </c>
      <c r="AA70" s="17">
        <v>151.0915618434814</v>
      </c>
      <c r="AB70" s="18">
        <v>1.2442604874053661E-3</v>
      </c>
      <c r="AC70" s="27"/>
    </row>
    <row r="71" spans="1:29" x14ac:dyDescent="0.35">
      <c r="A71" s="16">
        <v>8.75</v>
      </c>
      <c r="B71" s="16">
        <v>2.9689826385885838</v>
      </c>
      <c r="C71" s="17">
        <v>159.34220305988478</v>
      </c>
      <c r="D71" s="18">
        <v>1.0785471363430963E-3</v>
      </c>
      <c r="E71" s="28">
        <v>2.9053241374061756</v>
      </c>
      <c r="F71" s="17">
        <v>152.98871390362896</v>
      </c>
      <c r="G71" s="29">
        <v>1.0785471363430963E-3</v>
      </c>
      <c r="H71" s="16">
        <v>2.8347003055363431</v>
      </c>
      <c r="I71" s="17">
        <v>146.22585176212226</v>
      </c>
      <c r="J71" s="18">
        <v>1.0785471363430963E-3</v>
      </c>
      <c r="K71" s="25">
        <v>2.9765292648290655</v>
      </c>
      <c r="L71" s="23">
        <v>163.78063378129002</v>
      </c>
      <c r="M71" s="30">
        <v>1.0785471363430963E-3</v>
      </c>
      <c r="N71" s="16">
        <v>2.9127400953122078</v>
      </c>
      <c r="O71" s="17">
        <v>156.95916926051927</v>
      </c>
      <c r="P71" s="18">
        <v>1.07854211904219E-3</v>
      </c>
      <c r="Q71" s="25">
        <v>2.8401789969520093</v>
      </c>
      <c r="R71" s="23">
        <v>149.23959666517945</v>
      </c>
      <c r="S71" s="30">
        <v>1.07854211904219E-3</v>
      </c>
      <c r="T71" s="16">
        <v>2.9260461198221264</v>
      </c>
      <c r="U71" s="17">
        <v>163.1212318580769</v>
      </c>
      <c r="V71" s="18">
        <v>1.0785471363430963E-3</v>
      </c>
      <c r="W71" s="28">
        <v>2.9155794551621188</v>
      </c>
      <c r="X71" s="17">
        <v>158.90777085781994</v>
      </c>
      <c r="Y71" s="29">
        <v>1.0785471363430963E-3</v>
      </c>
      <c r="Z71" s="16">
        <v>2.9033602026780758</v>
      </c>
      <c r="AA71" s="17">
        <v>153.99492204615947</v>
      </c>
      <c r="AB71" s="18">
        <v>1.0785471363430963E-3</v>
      </c>
      <c r="AC71" s="27"/>
    </row>
    <row r="72" spans="1:29" x14ac:dyDescent="0.35">
      <c r="A72" s="16">
        <v>8.875</v>
      </c>
      <c r="B72" s="16">
        <v>2.9549294329349931</v>
      </c>
      <c r="C72" s="17">
        <v>162.29713249281977</v>
      </c>
      <c r="D72" s="18">
        <v>9.3582475775992374E-4</v>
      </c>
      <c r="E72" s="28">
        <v>2.8921983759377228</v>
      </c>
      <c r="F72" s="17">
        <v>155.88091227956667</v>
      </c>
      <c r="G72" s="29">
        <v>9.3582475775992374E-4</v>
      </c>
      <c r="H72" s="16">
        <v>2.8226570078902777</v>
      </c>
      <c r="I72" s="17">
        <v>149.04850877001255</v>
      </c>
      <c r="J72" s="18">
        <v>9.3582475775992374E-4</v>
      </c>
      <c r="K72" s="25">
        <v>2.9622885711984313</v>
      </c>
      <c r="L72" s="23">
        <v>166.74292235248845</v>
      </c>
      <c r="M72" s="30">
        <v>9.3582475775992374E-4</v>
      </c>
      <c r="N72" s="16">
        <v>2.8994847463544433</v>
      </c>
      <c r="O72" s="17">
        <v>159.85865400687371</v>
      </c>
      <c r="P72" s="18">
        <v>9.35820464731952E-4</v>
      </c>
      <c r="Q72" s="25">
        <v>2.8280181312248116</v>
      </c>
      <c r="R72" s="23">
        <v>152.06761479640426</v>
      </c>
      <c r="S72" s="30">
        <v>9.35820464731952E-4</v>
      </c>
      <c r="T72" s="16">
        <v>2.9124990139235365</v>
      </c>
      <c r="U72" s="17">
        <v>166.03373087200043</v>
      </c>
      <c r="V72" s="18">
        <v>9.3582475775992374E-4</v>
      </c>
      <c r="W72" s="28">
        <v>2.9021970504332315</v>
      </c>
      <c r="X72" s="17">
        <v>161.80996790825318</v>
      </c>
      <c r="Y72" s="29">
        <v>9.3582475775992374E-4</v>
      </c>
      <c r="Z72" s="16">
        <v>2.8901682413752039</v>
      </c>
      <c r="AA72" s="17">
        <v>156.88509028753467</v>
      </c>
      <c r="AB72" s="18">
        <v>9.3582475775992374E-4</v>
      </c>
      <c r="AC72" s="27"/>
    </row>
    <row r="73" spans="1:29" x14ac:dyDescent="0.35">
      <c r="A73" s="16">
        <v>9</v>
      </c>
      <c r="B73" s="16">
        <v>2.9389115200174487</v>
      </c>
      <c r="C73" s="17">
        <v>165.23604401283723</v>
      </c>
      <c r="D73" s="18">
        <v>8.1299869498831407E-4</v>
      </c>
      <c r="E73" s="28">
        <v>2.877027666249345</v>
      </c>
      <c r="F73" s="17">
        <v>158.75793994581602</v>
      </c>
      <c r="G73" s="29">
        <v>8.1299869498831407E-4</v>
      </c>
      <c r="H73" s="16">
        <v>2.8084767832887447</v>
      </c>
      <c r="I73" s="17">
        <v>151.85698555330129</v>
      </c>
      <c r="J73" s="18">
        <v>8.1299869498831407E-4</v>
      </c>
      <c r="K73" s="25">
        <v>2.9460981414851206</v>
      </c>
      <c r="L73" s="23">
        <v>169.68902049397357</v>
      </c>
      <c r="M73" s="30">
        <v>8.1299869498831407E-4</v>
      </c>
      <c r="N73" s="16">
        <v>2.8841992809097223</v>
      </c>
      <c r="O73" s="17">
        <v>162.74285328778342</v>
      </c>
      <c r="P73" s="18">
        <v>8.1299516053325417E-4</v>
      </c>
      <c r="Q73" s="25">
        <v>2.8137321073789123</v>
      </c>
      <c r="R73" s="23">
        <v>154.88134690378317</v>
      </c>
      <c r="S73" s="30">
        <v>8.1299516053325417E-4</v>
      </c>
      <c r="T73" s="16">
        <v>2.8969407298494532</v>
      </c>
      <c r="U73" s="17">
        <v>168.93067160184989</v>
      </c>
      <c r="V73" s="18">
        <v>8.1299869498831407E-4</v>
      </c>
      <c r="W73" s="28">
        <v>2.8867904584643655</v>
      </c>
      <c r="X73" s="17">
        <v>164.69675836671755</v>
      </c>
      <c r="Y73" s="29">
        <v>8.1299869498831407E-4</v>
      </c>
      <c r="Z73" s="16">
        <v>2.8749368416403849</v>
      </c>
      <c r="AA73" s="17">
        <v>159.76002712917506</v>
      </c>
      <c r="AB73" s="18">
        <v>8.1299869498831407E-4</v>
      </c>
      <c r="AC73" s="27"/>
    </row>
    <row r="74" spans="1:29" x14ac:dyDescent="0.35">
      <c r="A74" s="16">
        <v>9.125</v>
      </c>
      <c r="B74" s="16">
        <v>2.9228762095865641</v>
      </c>
      <c r="C74" s="17">
        <v>168.1589202224238</v>
      </c>
      <c r="D74" s="18">
        <v>7.0748454801678601E-4</v>
      </c>
      <c r="E74" s="28">
        <v>2.8618165762548458</v>
      </c>
      <c r="F74" s="17">
        <v>161.61975652207087</v>
      </c>
      <c r="G74" s="29">
        <v>7.0748454801678601E-4</v>
      </c>
      <c r="H74" s="16">
        <v>2.7942265892047429</v>
      </c>
      <c r="I74" s="17">
        <v>154.65121214250604</v>
      </c>
      <c r="J74" s="18">
        <v>7.0748454801678601E-4</v>
      </c>
      <c r="K74" s="25">
        <v>2.9298976806958934</v>
      </c>
      <c r="L74" s="23">
        <v>172.61891817466946</v>
      </c>
      <c r="M74" s="30">
        <v>7.0748454801678601E-4</v>
      </c>
      <c r="N74" s="16">
        <v>2.8688801558415431</v>
      </c>
      <c r="O74" s="17">
        <v>165.61173344362496</v>
      </c>
      <c r="P74" s="18">
        <v>7.0748158777562021E-4</v>
      </c>
      <c r="Q74" s="25">
        <v>2.7993821979877849</v>
      </c>
      <c r="R74" s="23">
        <v>157.68072910177096</v>
      </c>
      <c r="S74" s="30">
        <v>7.0748158777562021E-4</v>
      </c>
      <c r="T74" s="16">
        <v>2.881356134072262</v>
      </c>
      <c r="U74" s="17">
        <v>171.81202773592216</v>
      </c>
      <c r="V74" s="18">
        <v>7.0748454801678601E-4</v>
      </c>
      <c r="W74" s="28">
        <v>2.8713537137204668</v>
      </c>
      <c r="X74" s="17">
        <v>167.56811208043803</v>
      </c>
      <c r="Y74" s="29">
        <v>7.0748454801678601E-4</v>
      </c>
      <c r="Z74" s="16">
        <v>2.8596713010122374</v>
      </c>
      <c r="AA74" s="17">
        <v>162.6196984301873</v>
      </c>
      <c r="AB74" s="18">
        <v>7.0748454801678601E-4</v>
      </c>
      <c r="AC74" s="27"/>
    </row>
    <row r="75" spans="1:29" x14ac:dyDescent="0.35">
      <c r="A75" s="16">
        <v>9.25</v>
      </c>
      <c r="B75" s="16">
        <v>2.9090125966523206</v>
      </c>
      <c r="C75" s="17">
        <v>171.06793281907613</v>
      </c>
      <c r="D75" s="18">
        <v>6.1696889097018963E-4</v>
      </c>
      <c r="E75" s="28">
        <v>2.848706877708568</v>
      </c>
      <c r="F75" s="17">
        <v>164.46846339977944</v>
      </c>
      <c r="G75" s="29">
        <v>6.1696889097018963E-4</v>
      </c>
      <c r="H75" s="16">
        <v>2.78199733656909</v>
      </c>
      <c r="I75" s="17">
        <v>157.43320947907512</v>
      </c>
      <c r="J75" s="18">
        <v>6.1696889097018963E-4</v>
      </c>
      <c r="K75" s="25">
        <v>2.9158804597387369</v>
      </c>
      <c r="L75" s="23">
        <v>175.53479863440819</v>
      </c>
      <c r="M75" s="30">
        <v>6.1696889097018963E-4</v>
      </c>
      <c r="N75" s="16">
        <v>2.8556734525199938</v>
      </c>
      <c r="O75" s="17">
        <v>168.46740689614495</v>
      </c>
      <c r="P75" s="18">
        <v>6.1696635137454159E-4</v>
      </c>
      <c r="Q75" s="25">
        <v>2.7870625146772725</v>
      </c>
      <c r="R75" s="23">
        <v>160.46779161644824</v>
      </c>
      <c r="S75" s="30">
        <v>6.1696635137454159E-4</v>
      </c>
      <c r="T75" s="16">
        <v>2.8678994727080158</v>
      </c>
      <c r="U75" s="17">
        <v>174.67992720863018</v>
      </c>
      <c r="V75" s="18">
        <v>6.1696889097018963E-4</v>
      </c>
      <c r="W75" s="28">
        <v>2.8580338253315172</v>
      </c>
      <c r="X75" s="17">
        <v>170.42614590576954</v>
      </c>
      <c r="Y75" s="29">
        <v>6.1696889097018963E-4</v>
      </c>
      <c r="Z75" s="16">
        <v>2.8465103425526044</v>
      </c>
      <c r="AA75" s="17">
        <v>165.46620877273989</v>
      </c>
      <c r="AB75" s="18">
        <v>6.1696889097018963E-4</v>
      </c>
      <c r="AC75" s="27"/>
    </row>
    <row r="76" spans="1:29" x14ac:dyDescent="0.35">
      <c r="A76" s="16">
        <v>9.375</v>
      </c>
      <c r="B76" s="16">
        <v>2.9207389133331882</v>
      </c>
      <c r="C76" s="17">
        <v>173.98867173240933</v>
      </c>
      <c r="D76" s="18">
        <v>5.3941174958728564E-4</v>
      </c>
      <c r="E76" s="28">
        <v>2.8612558892095912</v>
      </c>
      <c r="F76" s="17">
        <v>167.32971928898903</v>
      </c>
      <c r="G76" s="29">
        <v>5.3941174958728564E-4</v>
      </c>
      <c r="H76" s="16">
        <v>2.7954974797108578</v>
      </c>
      <c r="I76" s="17">
        <v>160.22870695878598</v>
      </c>
      <c r="J76" s="18">
        <v>5.3941174958728564E-4</v>
      </c>
      <c r="K76" s="25">
        <v>2.9274497014961729</v>
      </c>
      <c r="L76" s="23">
        <v>178.46224833590438</v>
      </c>
      <c r="M76" s="30">
        <v>5.3941174958728564E-4</v>
      </c>
      <c r="N76" s="16">
        <v>2.8681218542759317</v>
      </c>
      <c r="O76" s="17">
        <v>171.33552875042088</v>
      </c>
      <c r="P76" s="18">
        <v>5.3940963410558534E-4</v>
      </c>
      <c r="Q76" s="25">
        <v>2.8004702576574005</v>
      </c>
      <c r="R76" s="23">
        <v>163.26826187410563</v>
      </c>
      <c r="S76" s="30">
        <v>5.3940963410558534E-4</v>
      </c>
      <c r="T76" s="16">
        <v>2.8800863884969394</v>
      </c>
      <c r="U76" s="17">
        <v>177.56001359712712</v>
      </c>
      <c r="V76" s="18">
        <v>5.3941174958728564E-4</v>
      </c>
      <c r="W76" s="28">
        <v>2.8703681441428892</v>
      </c>
      <c r="X76" s="17">
        <v>173.29651404991245</v>
      </c>
      <c r="Y76" s="29">
        <v>5.3941174958728564E-4</v>
      </c>
      <c r="Z76" s="16">
        <v>2.8590160892077652</v>
      </c>
      <c r="AA76" s="17">
        <v>168.32522486194765</v>
      </c>
      <c r="AB76" s="18">
        <v>5.3941174958728564E-4</v>
      </c>
      <c r="AC76" s="27"/>
    </row>
    <row r="77" spans="1:29" x14ac:dyDescent="0.35">
      <c r="A77" s="16">
        <v>9.5</v>
      </c>
      <c r="B77" s="16">
        <v>2.9225890047376288</v>
      </c>
      <c r="C77" s="17">
        <v>176.91126073714696</v>
      </c>
      <c r="D77" s="18">
        <v>4.7295648276367313E-4</v>
      </c>
      <c r="E77" s="28">
        <v>2.8641278345660872</v>
      </c>
      <c r="F77" s="17">
        <v>170.19384712355512</v>
      </c>
      <c r="G77" s="29">
        <v>4.7295648276367313E-4</v>
      </c>
      <c r="H77" s="16">
        <v>2.7995312285293226</v>
      </c>
      <c r="I77" s="17">
        <v>163.02823818731531</v>
      </c>
      <c r="J77" s="18">
        <v>4.7295648276367313E-4</v>
      </c>
      <c r="K77" s="25">
        <v>2.929126511944701</v>
      </c>
      <c r="L77" s="23">
        <v>181.39137484784908</v>
      </c>
      <c r="M77" s="30">
        <v>4.7295648276367313E-4</v>
      </c>
      <c r="N77" s="16">
        <v>2.8708762122210185</v>
      </c>
      <c r="O77" s="17">
        <v>174.2064049626419</v>
      </c>
      <c r="P77" s="18">
        <v>4.7295474048434033E-4</v>
      </c>
      <c r="Q77" s="25">
        <v>2.8044008214699856</v>
      </c>
      <c r="R77" s="23">
        <v>166.07266269557562</v>
      </c>
      <c r="S77" s="30">
        <v>4.7295474048434033E-4</v>
      </c>
      <c r="T77" s="16">
        <v>2.8825442824699437</v>
      </c>
      <c r="U77" s="17">
        <v>180.44255787959708</v>
      </c>
      <c r="V77" s="18">
        <v>4.7295648276367313E-4</v>
      </c>
      <c r="W77" s="28">
        <v>2.8730040565160371</v>
      </c>
      <c r="X77" s="17">
        <v>176.16951810642848</v>
      </c>
      <c r="Y77" s="29">
        <v>4.7295648276367313E-4</v>
      </c>
      <c r="Z77" s="16">
        <v>2.8618586616128323</v>
      </c>
      <c r="AA77" s="17">
        <v>171.18708352356049</v>
      </c>
      <c r="AB77" s="18">
        <v>4.7295648276367313E-4</v>
      </c>
      <c r="AC77" s="27"/>
    </row>
    <row r="78" spans="1:29" x14ac:dyDescent="0.35">
      <c r="A78" s="16">
        <v>9.625</v>
      </c>
      <c r="B78" s="16">
        <v>2.9289984430188083</v>
      </c>
      <c r="C78" s="17">
        <v>179.84025918016576</v>
      </c>
      <c r="D78" s="18">
        <v>4.1607046447309686E-4</v>
      </c>
      <c r="E78" s="28">
        <v>2.8714896365979579</v>
      </c>
      <c r="F78" s="17">
        <v>173.06533676015309</v>
      </c>
      <c r="G78" s="29">
        <v>4.1607046447309686E-4</v>
      </c>
      <c r="H78" s="16">
        <v>2.8079755251228882</v>
      </c>
      <c r="I78" s="17">
        <v>165.83621371243819</v>
      </c>
      <c r="J78" s="18">
        <v>4.1607046447309686E-4</v>
      </c>
      <c r="K78" s="25">
        <v>2.9353733143368523</v>
      </c>
      <c r="L78" s="23">
        <v>184.32674816218594</v>
      </c>
      <c r="M78" s="30">
        <v>4.1607046447309686E-4</v>
      </c>
      <c r="N78" s="16">
        <v>2.8781302388748009</v>
      </c>
      <c r="O78" s="17">
        <v>177.0845352015167</v>
      </c>
      <c r="P78" s="18">
        <v>4.1606899373419629E-4</v>
      </c>
      <c r="Q78" s="25">
        <v>2.8127498260016504</v>
      </c>
      <c r="R78" s="23">
        <v>168.88541252157728</v>
      </c>
      <c r="S78" s="30">
        <v>4.1606899373419629E-4</v>
      </c>
      <c r="T78" s="16">
        <v>2.8895178143794196</v>
      </c>
      <c r="U78" s="17">
        <v>183.33207569397649</v>
      </c>
      <c r="V78" s="18">
        <v>4.1607046447309686E-4</v>
      </c>
      <c r="W78" s="28">
        <v>2.880144355556268</v>
      </c>
      <c r="X78" s="17">
        <v>179.04966246198475</v>
      </c>
      <c r="Y78" s="29">
        <v>4.1607046447309686E-4</v>
      </c>
      <c r="Z78" s="16">
        <v>2.869193009566573</v>
      </c>
      <c r="AA78" s="17">
        <v>174.05627653312706</v>
      </c>
      <c r="AB78" s="18">
        <v>4.1607046447309686E-4</v>
      </c>
      <c r="AC78" s="27"/>
    </row>
    <row r="79" spans="1:29" x14ac:dyDescent="0.35">
      <c r="A79" s="16">
        <v>9.75</v>
      </c>
      <c r="B79" s="16">
        <v>2.9367711176232758</v>
      </c>
      <c r="C79" s="17">
        <v>182.77703029778903</v>
      </c>
      <c r="D79" s="18">
        <v>3.6758987105314631E-4</v>
      </c>
      <c r="E79" s="28">
        <v>2.8800897507126648</v>
      </c>
      <c r="F79" s="17">
        <v>175.94542651086576</v>
      </c>
      <c r="G79" s="29">
        <v>3.6758987105314631E-4</v>
      </c>
      <c r="H79" s="16">
        <v>2.8175184504284765</v>
      </c>
      <c r="I79" s="17">
        <v>168.65373216286667</v>
      </c>
      <c r="J79" s="18">
        <v>3.6758987105314631E-4</v>
      </c>
      <c r="K79" s="25">
        <v>2.9429994819815022</v>
      </c>
      <c r="L79" s="23">
        <v>187.26974764416744</v>
      </c>
      <c r="M79" s="30">
        <v>3.6758987105314631E-4</v>
      </c>
      <c r="N79" s="16">
        <v>2.8866376278040295</v>
      </c>
      <c r="O79" s="17">
        <v>179.97117282932072</v>
      </c>
      <c r="P79" s="18">
        <v>3.6758863934284941E-4</v>
      </c>
      <c r="Q79" s="25">
        <v>2.8222095021758866</v>
      </c>
      <c r="R79" s="23">
        <v>171.70762202375317</v>
      </c>
      <c r="S79" s="30">
        <v>3.6758863934284941E-4</v>
      </c>
      <c r="T79" s="16">
        <v>2.8977709006549084</v>
      </c>
      <c r="U79" s="17">
        <v>186.2298465946314</v>
      </c>
      <c r="V79" s="18">
        <v>3.6758987105314631E-4</v>
      </c>
      <c r="W79" s="28">
        <v>2.888544393166796</v>
      </c>
      <c r="X79" s="17">
        <v>181.93820685515155</v>
      </c>
      <c r="Y79" s="29">
        <v>3.6758987105314631E-4</v>
      </c>
      <c r="Z79" s="16">
        <v>2.8777648288665607</v>
      </c>
      <c r="AA79" s="17">
        <v>176.93404136199362</v>
      </c>
      <c r="AB79" s="18">
        <v>3.6758987105314631E-4</v>
      </c>
      <c r="AC79" s="27"/>
    </row>
    <row r="80" spans="1:29" x14ac:dyDescent="0.35">
      <c r="A80" s="16">
        <v>9.875</v>
      </c>
      <c r="B80" s="16">
        <v>2.9340668499367593</v>
      </c>
      <c r="C80" s="17">
        <v>185.71109714772578</v>
      </c>
      <c r="D80" s="18">
        <v>3.2662124596370245E-4</v>
      </c>
      <c r="E80" s="28">
        <v>2.8779766375516016</v>
      </c>
      <c r="F80" s="17">
        <v>178.82340314841736</v>
      </c>
      <c r="G80" s="29">
        <v>3.2662124596370245E-4</v>
      </c>
      <c r="H80" s="16">
        <v>2.81608789218485</v>
      </c>
      <c r="I80" s="17">
        <v>171.46982005505151</v>
      </c>
      <c r="J80" s="18">
        <v>3.2662124596370245E-4</v>
      </c>
      <c r="K80" s="25">
        <v>2.9401744981277997</v>
      </c>
      <c r="L80" s="23">
        <v>190.20992214229523</v>
      </c>
      <c r="M80" s="30">
        <v>3.2662124596370245E-4</v>
      </c>
      <c r="N80" s="16">
        <v>2.884457790901592</v>
      </c>
      <c r="O80" s="17">
        <v>182.85563062022231</v>
      </c>
      <c r="P80" s="18">
        <v>3.2662017143414852E-4</v>
      </c>
      <c r="Q80" s="25">
        <v>2.8207148070258778</v>
      </c>
      <c r="R80" s="23">
        <v>174.52833683077904</v>
      </c>
      <c r="S80" s="30">
        <v>3.2662017143414852E-4</v>
      </c>
      <c r="T80" s="16">
        <v>2.8953815237630813</v>
      </c>
      <c r="U80" s="17">
        <v>189.12522811839449</v>
      </c>
      <c r="V80" s="18">
        <v>3.2662124596370245E-4</v>
      </c>
      <c r="W80" s="28">
        <v>2.8862659839129727</v>
      </c>
      <c r="X80" s="17">
        <v>184.82447283906453</v>
      </c>
      <c r="Y80" s="29">
        <v>3.2662124596370245E-4</v>
      </c>
      <c r="Z80" s="16">
        <v>2.875616289035027</v>
      </c>
      <c r="AA80" s="17">
        <v>179.80965765102866</v>
      </c>
      <c r="AB80" s="18">
        <v>3.2662124596370245E-4</v>
      </c>
      <c r="AC80" s="27"/>
    </row>
    <row r="81" spans="1:29" x14ac:dyDescent="0.35">
      <c r="A81" s="16">
        <v>10</v>
      </c>
      <c r="B81" s="16">
        <v>2.9182924731742599</v>
      </c>
      <c r="C81" s="17">
        <v>188.62938962090004</v>
      </c>
      <c r="D81" s="18">
        <v>2.9231741720271546E-4</v>
      </c>
      <c r="E81" s="28">
        <v>2.8627830765978679</v>
      </c>
      <c r="F81" s="17">
        <v>181.68618622501523</v>
      </c>
      <c r="G81" s="29">
        <v>2.9231741720271546E-4</v>
      </c>
      <c r="H81" s="16">
        <v>2.801561900707537</v>
      </c>
      <c r="I81" s="17">
        <v>174.27138195575904</v>
      </c>
      <c r="J81" s="18">
        <v>2.9231741720271546E-4</v>
      </c>
      <c r="K81" s="25">
        <v>2.9242819760416592</v>
      </c>
      <c r="L81" s="23">
        <v>193.1342041183369</v>
      </c>
      <c r="M81" s="30">
        <v>2.9231741720271546E-4</v>
      </c>
      <c r="N81" s="16">
        <v>2.8691994729839436</v>
      </c>
      <c r="O81" s="17">
        <v>185.72483009320626</v>
      </c>
      <c r="P81" s="18">
        <v>2.9231652525083012E-4</v>
      </c>
      <c r="Q81" s="25">
        <v>2.8061269191464184</v>
      </c>
      <c r="R81" s="23">
        <v>177.33446374992545</v>
      </c>
      <c r="S81" s="30">
        <v>2.9231652525083012E-4</v>
      </c>
      <c r="T81" s="16">
        <v>2.8799169777113263</v>
      </c>
      <c r="U81" s="17">
        <v>192.00514509610582</v>
      </c>
      <c r="V81" s="18">
        <v>2.9231741720271546E-4</v>
      </c>
      <c r="W81" s="28">
        <v>2.8709111119649209</v>
      </c>
      <c r="X81" s="17">
        <v>187.69538395102944</v>
      </c>
      <c r="Y81" s="29">
        <v>2.9231741720271546E-4</v>
      </c>
      <c r="Z81" s="16">
        <v>2.8603901331148687</v>
      </c>
      <c r="AA81" s="17">
        <v>182.67004778414352</v>
      </c>
      <c r="AB81" s="18">
        <v>2.9231741720271546E-4</v>
      </c>
      <c r="AC81" s="27"/>
    </row>
    <row r="82" spans="1:29" x14ac:dyDescent="0.35">
      <c r="A82" s="16">
        <v>10.125</v>
      </c>
      <c r="B82" s="16">
        <v>2.9006783385995787</v>
      </c>
      <c r="C82" s="17">
        <v>191.53006795949963</v>
      </c>
      <c r="D82" s="18">
        <v>2.6381153909609082E-4</v>
      </c>
      <c r="E82" s="28">
        <v>2.8457503941915956</v>
      </c>
      <c r="F82" s="17">
        <v>184.53193661920682</v>
      </c>
      <c r="G82" s="29">
        <v>2.6381153909609082E-4</v>
      </c>
      <c r="H82" s="16">
        <v>2.7851936215137978</v>
      </c>
      <c r="I82" s="17">
        <v>177.05657557727284</v>
      </c>
      <c r="J82" s="18">
        <v>2.6381153909609082E-4</v>
      </c>
      <c r="K82" s="25">
        <v>2.9065519563774647</v>
      </c>
      <c r="L82" s="23">
        <v>196.04075607471435</v>
      </c>
      <c r="M82" s="30">
        <v>2.6381153909609082E-4</v>
      </c>
      <c r="N82" s="16">
        <v>2.852103325364483</v>
      </c>
      <c r="O82" s="17">
        <v>188.57693341857075</v>
      </c>
      <c r="P82" s="18">
        <v>2.6381077460101192E-4</v>
      </c>
      <c r="Q82" s="25">
        <v>2.7896987725255187</v>
      </c>
      <c r="R82" s="23">
        <v>180.12416252245097</v>
      </c>
      <c r="S82" s="30">
        <v>2.6381077460101192E-4</v>
      </c>
      <c r="T82" s="16">
        <v>2.8626157931456095</v>
      </c>
      <c r="U82" s="17">
        <v>194.86776088925143</v>
      </c>
      <c r="V82" s="18">
        <v>2.6381153909609082E-4</v>
      </c>
      <c r="W82" s="28">
        <v>2.8537196733280923</v>
      </c>
      <c r="X82" s="17">
        <v>190.54910362435754</v>
      </c>
      <c r="Y82" s="29">
        <v>2.6381153909609082E-4</v>
      </c>
      <c r="Z82" s="16">
        <v>2.8433279719128812</v>
      </c>
      <c r="AA82" s="17">
        <v>185.5133757560564</v>
      </c>
      <c r="AB82" s="18">
        <v>2.6381153909609082E-4</v>
      </c>
      <c r="AC82" s="27"/>
    </row>
    <row r="83" spans="1:29" x14ac:dyDescent="0.35">
      <c r="A83" s="16">
        <v>10.25</v>
      </c>
      <c r="B83" s="16">
        <v>2.8934866856657462</v>
      </c>
      <c r="C83" s="17">
        <v>194.42355464516538</v>
      </c>
      <c r="D83" s="18">
        <v>2.4015574077094524E-4</v>
      </c>
      <c r="E83" s="28">
        <v>2.8390300322431412</v>
      </c>
      <c r="F83" s="17">
        <v>187.37096665144995</v>
      </c>
      <c r="G83" s="29">
        <v>2.4015574077094524E-4</v>
      </c>
      <c r="H83" s="16">
        <v>2.7790149275933791</v>
      </c>
      <c r="I83" s="17">
        <v>179.83559050486622</v>
      </c>
      <c r="J83" s="18">
        <v>2.4015574077094524E-4</v>
      </c>
      <c r="K83" s="25">
        <v>2.8992568942023071</v>
      </c>
      <c r="L83" s="23">
        <v>198.94001296891665</v>
      </c>
      <c r="M83" s="30">
        <v>2.4015574077094524E-4</v>
      </c>
      <c r="N83" s="16">
        <v>2.8453316769952122</v>
      </c>
      <c r="O83" s="17">
        <v>191.42226509556596</v>
      </c>
      <c r="P83" s="18">
        <v>2.4015506707541313E-4</v>
      </c>
      <c r="Q83" s="25">
        <v>2.7834695282803938</v>
      </c>
      <c r="R83" s="23">
        <v>182.90763205073137</v>
      </c>
      <c r="S83" s="30">
        <v>2.4015506707541313E-4</v>
      </c>
      <c r="T83" s="16">
        <v>2.855660558587521</v>
      </c>
      <c r="U83" s="17">
        <v>197.72342144783894</v>
      </c>
      <c r="V83" s="18">
        <v>2.4015574077094524E-4</v>
      </c>
      <c r="W83" s="28">
        <v>2.8468575059802714</v>
      </c>
      <c r="X83" s="17">
        <v>193.39596113033781</v>
      </c>
      <c r="Y83" s="29">
        <v>2.4015574077094524E-4</v>
      </c>
      <c r="Z83" s="16">
        <v>2.8365757752975811</v>
      </c>
      <c r="AA83" s="17">
        <v>188.34995153135398</v>
      </c>
      <c r="AB83" s="18">
        <v>2.4015574077094524E-4</v>
      </c>
      <c r="AC83" s="27"/>
    </row>
    <row r="84" spans="1:29" x14ac:dyDescent="0.35">
      <c r="A84" s="16">
        <v>10.375</v>
      </c>
      <c r="B84" s="16">
        <v>2.9204315327903072</v>
      </c>
      <c r="C84" s="17">
        <v>197.34398617795568</v>
      </c>
      <c r="D84" s="18">
        <v>2.2043657587438568E-4</v>
      </c>
      <c r="E84" s="28">
        <v>2.8664512508326019</v>
      </c>
      <c r="F84" s="17">
        <v>190.23741790228254</v>
      </c>
      <c r="G84" s="29">
        <v>2.2043657587438568E-4</v>
      </c>
      <c r="H84" s="16">
        <v>2.8069797757313486</v>
      </c>
      <c r="I84" s="17">
        <v>182.64257028059757</v>
      </c>
      <c r="J84" s="18">
        <v>2.2043657587438568E-4</v>
      </c>
      <c r="K84" s="25">
        <v>2.9260992327907225</v>
      </c>
      <c r="L84" s="23">
        <v>201.86611220170738</v>
      </c>
      <c r="M84" s="30">
        <v>2.2043657587438568E-4</v>
      </c>
      <c r="N84" s="16">
        <v>2.8727021092239022</v>
      </c>
      <c r="O84" s="17">
        <v>194.29496720478986</v>
      </c>
      <c r="P84" s="18">
        <v>2.2043599735467896E-4</v>
      </c>
      <c r="Q84" s="25">
        <v>2.8113848536772621</v>
      </c>
      <c r="R84" s="23">
        <v>185.71901690440862</v>
      </c>
      <c r="S84" s="30">
        <v>2.2043599735467896E-4</v>
      </c>
      <c r="T84" s="16">
        <v>2.8828473535722843</v>
      </c>
      <c r="U84" s="17">
        <v>200.60626880141123</v>
      </c>
      <c r="V84" s="18">
        <v>2.2043657587438568E-4</v>
      </c>
      <c r="W84" s="28">
        <v>2.8741384827941183</v>
      </c>
      <c r="X84" s="17">
        <v>196.27009961313192</v>
      </c>
      <c r="Y84" s="29">
        <v>2.2043657587438568E-4</v>
      </c>
      <c r="Z84" s="16">
        <v>2.863968028071862</v>
      </c>
      <c r="AA84" s="17">
        <v>191.21391955942585</v>
      </c>
      <c r="AB84" s="18">
        <v>2.2043657587438568E-4</v>
      </c>
      <c r="AC84" s="27"/>
    </row>
    <row r="85" spans="1:29" x14ac:dyDescent="0.35">
      <c r="A85" s="16">
        <v>10.5</v>
      </c>
      <c r="B85" s="16">
        <v>2.9451480260211671</v>
      </c>
      <c r="C85" s="17">
        <v>200.28913420397686</v>
      </c>
      <c r="D85" s="18">
        <v>2.0391320768811563E-4</v>
      </c>
      <c r="E85" s="28">
        <v>2.8918501443182278</v>
      </c>
      <c r="F85" s="17">
        <v>193.12926804660077</v>
      </c>
      <c r="G85" s="29">
        <v>2.0391320768811563E-4</v>
      </c>
      <c r="H85" s="16">
        <v>2.83314137257174</v>
      </c>
      <c r="I85" s="17">
        <v>185.4757116531693</v>
      </c>
      <c r="J85" s="18">
        <v>2.0391320768811563E-4</v>
      </c>
      <c r="K85" s="25">
        <v>2.9506958502241063</v>
      </c>
      <c r="L85" s="23">
        <v>204.81680805193147</v>
      </c>
      <c r="M85" s="30">
        <v>2.0391320768811563E-4</v>
      </c>
      <c r="N85" s="16">
        <v>2.8980302684056762</v>
      </c>
      <c r="O85" s="17">
        <v>197.19299747319553</v>
      </c>
      <c r="P85" s="18">
        <v>2.0391271279396843E-4</v>
      </c>
      <c r="Q85" s="25">
        <v>2.8374835967589327</v>
      </c>
      <c r="R85" s="23">
        <v>188.55650050116756</v>
      </c>
      <c r="S85" s="30">
        <v>2.0391271279396843E-4</v>
      </c>
      <c r="T85" s="16">
        <v>2.9079573300929917</v>
      </c>
      <c r="U85" s="17">
        <v>203.51422613150422</v>
      </c>
      <c r="V85" s="18">
        <v>2.0391320768811563E-4</v>
      </c>
      <c r="W85" s="28">
        <v>2.8993736931427474</v>
      </c>
      <c r="X85" s="17">
        <v>199.16947330627465</v>
      </c>
      <c r="Y85" s="29">
        <v>2.0391320768811563E-4</v>
      </c>
      <c r="Z85" s="16">
        <v>2.8893509115752609</v>
      </c>
      <c r="AA85" s="17">
        <v>194.10327047100111</v>
      </c>
      <c r="AB85" s="18">
        <v>2.0391320768811563E-4</v>
      </c>
      <c r="AC85" s="27"/>
    </row>
    <row r="86" spans="1:29" x14ac:dyDescent="0.35">
      <c r="A86" s="16">
        <v>10.625</v>
      </c>
      <c r="B86" s="16">
        <v>2.9681350289202149</v>
      </c>
      <c r="C86" s="17">
        <v>203.25726923289707</v>
      </c>
      <c r="D86" s="18">
        <v>1.899418000035361E-4</v>
      </c>
      <c r="E86" s="28">
        <v>2.9157412950719914</v>
      </c>
      <c r="F86" s="17">
        <v>196.04500934167277</v>
      </c>
      <c r="G86" s="29">
        <v>1.899418000035361E-4</v>
      </c>
      <c r="H86" s="16">
        <v>2.8580322766716706</v>
      </c>
      <c r="I86" s="17">
        <v>188.33374392984098</v>
      </c>
      <c r="J86" s="18">
        <v>1.899418000035361E-4</v>
      </c>
      <c r="K86" s="25">
        <v>2.9735446461635271</v>
      </c>
      <c r="L86" s="23">
        <v>207.79035269809501</v>
      </c>
      <c r="M86" s="30">
        <v>1.899418000035361E-4</v>
      </c>
      <c r="N86" s="16">
        <v>2.9218303109957171</v>
      </c>
      <c r="O86" s="17">
        <v>200.11482778419125</v>
      </c>
      <c r="P86" s="18">
        <v>1.8994135040297416E-4</v>
      </c>
      <c r="Q86" s="25">
        <v>2.8622983551073231</v>
      </c>
      <c r="R86" s="23">
        <v>191.41879885627489</v>
      </c>
      <c r="S86" s="30">
        <v>1.8994135040297416E-4</v>
      </c>
      <c r="T86" s="16">
        <v>2.93150241372684</v>
      </c>
      <c r="U86" s="17">
        <v>206.44572854523105</v>
      </c>
      <c r="V86" s="18">
        <v>1.899418000035361E-4</v>
      </c>
      <c r="W86" s="28">
        <v>2.9230774901399847</v>
      </c>
      <c r="X86" s="17">
        <v>202.09255079641463</v>
      </c>
      <c r="Y86" s="29">
        <v>1.899418000035361E-4</v>
      </c>
      <c r="Z86" s="16">
        <v>2.9132400959410139</v>
      </c>
      <c r="AA86" s="17">
        <v>197.01651056694212</v>
      </c>
      <c r="AB86" s="18">
        <v>1.899418000035361E-4</v>
      </c>
      <c r="AC86" s="27"/>
    </row>
    <row r="87" spans="1:29" x14ac:dyDescent="0.35">
      <c r="A87" s="16">
        <v>10.75</v>
      </c>
      <c r="B87" s="16">
        <v>2.9937636771759886</v>
      </c>
      <c r="C87" s="17">
        <v>206.25103291007306</v>
      </c>
      <c r="D87" s="18">
        <v>1.7795673354895509E-4</v>
      </c>
      <c r="E87" s="28">
        <v>2.9423477637287414</v>
      </c>
      <c r="F87" s="17">
        <v>198.98735710540151</v>
      </c>
      <c r="G87" s="29">
        <v>1.7795673354895509E-4</v>
      </c>
      <c r="H87" s="16">
        <v>2.8857154193567731</v>
      </c>
      <c r="I87" s="17">
        <v>191.21945934919776</v>
      </c>
      <c r="J87" s="18">
        <v>1.7795673354895509E-4</v>
      </c>
      <c r="K87" s="25">
        <v>2.9990319157894412</v>
      </c>
      <c r="L87" s="23">
        <v>210.78938461388444</v>
      </c>
      <c r="M87" s="30">
        <v>1.7795673354895509E-4</v>
      </c>
      <c r="N87" s="16">
        <v>2.9483399837223714</v>
      </c>
      <c r="O87" s="17">
        <v>203.06316776791363</v>
      </c>
      <c r="P87" s="18">
        <v>1.7795633088063759E-4</v>
      </c>
      <c r="Q87" s="25">
        <v>2.8899022704541451</v>
      </c>
      <c r="R87" s="23">
        <v>194.30870112672903</v>
      </c>
      <c r="S87" s="30">
        <v>1.7795633088063759E-4</v>
      </c>
      <c r="T87" s="16">
        <v>2.9577481483510217</v>
      </c>
      <c r="U87" s="17">
        <v>209.40347669358206</v>
      </c>
      <c r="V87" s="18">
        <v>1.7795673354895509E-4</v>
      </c>
      <c r="W87" s="28">
        <v>2.9494919495602865</v>
      </c>
      <c r="X87" s="17">
        <v>205.04204274597492</v>
      </c>
      <c r="Y87" s="29">
        <v>1.7795673354895509E-4</v>
      </c>
      <c r="Z87" s="16">
        <v>2.9398518989286209</v>
      </c>
      <c r="AA87" s="17">
        <v>199.95636246587074</v>
      </c>
      <c r="AB87" s="18">
        <v>1.7795673354895509E-4</v>
      </c>
      <c r="AC87" s="27"/>
    </row>
    <row r="88" spans="1:29" x14ac:dyDescent="0.35">
      <c r="A88" s="16">
        <v>10.875</v>
      </c>
      <c r="B88" s="16">
        <v>2.9984098944595678</v>
      </c>
      <c r="C88" s="17">
        <v>209.24944280453263</v>
      </c>
      <c r="D88" s="18">
        <v>1.674966366315096E-4</v>
      </c>
      <c r="E88" s="28">
        <v>2.9478228389658399</v>
      </c>
      <c r="F88" s="17">
        <v>201.93517994436735</v>
      </c>
      <c r="G88" s="29">
        <v>1.674966366315096E-4</v>
      </c>
      <c r="H88" s="16">
        <v>2.8921026038206836</v>
      </c>
      <c r="I88" s="17">
        <v>194.11156195301845</v>
      </c>
      <c r="J88" s="18">
        <v>1.674966366315096E-4</v>
      </c>
      <c r="K88" s="25">
        <v>3.0035540598024686</v>
      </c>
      <c r="L88" s="23">
        <v>213.7929386736869</v>
      </c>
      <c r="M88" s="30">
        <v>1.674966366315096E-4</v>
      </c>
      <c r="N88" s="16">
        <v>2.9537355581908917</v>
      </c>
      <c r="O88" s="17">
        <v>206.01690332610451</v>
      </c>
      <c r="P88" s="18">
        <v>1.674962784716709E-4</v>
      </c>
      <c r="Q88" s="25">
        <v>2.8962229956331047</v>
      </c>
      <c r="R88" s="23">
        <v>197.20492412236214</v>
      </c>
      <c r="S88" s="30">
        <v>1.674962784716709E-4</v>
      </c>
      <c r="T88" s="16">
        <v>2.9629098828777178</v>
      </c>
      <c r="U88" s="17">
        <v>212.36638657645977</v>
      </c>
      <c r="V88" s="18">
        <v>1.674966366315096E-4</v>
      </c>
      <c r="W88" s="28">
        <v>2.9547979705932557</v>
      </c>
      <c r="X88" s="17">
        <v>207.99684071656819</v>
      </c>
      <c r="Y88" s="29">
        <v>1.674966366315096E-4</v>
      </c>
      <c r="Z88" s="16">
        <v>2.9453275845702356</v>
      </c>
      <c r="AA88" s="17">
        <v>202.90169005044098</v>
      </c>
      <c r="AB88" s="18">
        <v>1.674966366315096E-4</v>
      </c>
      <c r="AC88" s="27"/>
    </row>
    <row r="89" spans="1:29" x14ac:dyDescent="0.35">
      <c r="A89" s="16">
        <v>11</v>
      </c>
      <c r="B89" s="16">
        <v>2.9817623131513749</v>
      </c>
      <c r="C89" s="17">
        <v>212.231205117684</v>
      </c>
      <c r="D89" s="18">
        <v>1.5822597687261642E-4</v>
      </c>
      <c r="E89" s="28">
        <v>2.9317547076872312</v>
      </c>
      <c r="F89" s="17">
        <v>204.86693465205457</v>
      </c>
      <c r="G89" s="29">
        <v>1.5822597687261642E-4</v>
      </c>
      <c r="H89" s="16">
        <v>2.8766739725459467</v>
      </c>
      <c r="I89" s="17">
        <v>196.9882359255644</v>
      </c>
      <c r="J89" s="18">
        <v>1.5822597687261642E-4</v>
      </c>
      <c r="K89" s="25">
        <v>2.9868076006776909</v>
      </c>
      <c r="L89" s="23">
        <v>216.77974627436458</v>
      </c>
      <c r="M89" s="30">
        <v>1.5822597687261642E-4</v>
      </c>
      <c r="N89" s="16">
        <v>2.9376141480408537</v>
      </c>
      <c r="O89" s="17">
        <v>208.95451747414538</v>
      </c>
      <c r="P89" s="18">
        <v>1.5822567178111992E-4</v>
      </c>
      <c r="Q89" s="25">
        <v>2.8807469931982213</v>
      </c>
      <c r="R89" s="23">
        <v>200.08567111556036</v>
      </c>
      <c r="S89" s="30">
        <v>1.5822567178111992E-4</v>
      </c>
      <c r="T89" s="16">
        <v>2.9466011412350532</v>
      </c>
      <c r="U89" s="17">
        <v>215.31298771769482</v>
      </c>
      <c r="V89" s="18">
        <v>1.5822597687261642E-4</v>
      </c>
      <c r="W89" s="28">
        <v>2.9385954624492179</v>
      </c>
      <c r="X89" s="17">
        <v>210.93543617901742</v>
      </c>
      <c r="Y89" s="29">
        <v>1.5822597687261642E-4</v>
      </c>
      <c r="Z89" s="16">
        <v>2.9292497623682503</v>
      </c>
      <c r="AA89" s="17">
        <v>205.83093981280922</v>
      </c>
      <c r="AB89" s="18">
        <v>1.5822597687261642E-4</v>
      </c>
      <c r="AC89" s="27"/>
    </row>
    <row r="90" spans="1:29" x14ac:dyDescent="0.35">
      <c r="A90" s="16">
        <v>11.125</v>
      </c>
      <c r="B90" s="16">
        <v>2.9675456609354987</v>
      </c>
      <c r="C90" s="17">
        <v>215.19875077861948</v>
      </c>
      <c r="D90" s="18">
        <v>1.4991122818275421E-4</v>
      </c>
      <c r="E90" s="28">
        <v>2.9179500399528782</v>
      </c>
      <c r="F90" s="17">
        <v>207.78488469200744</v>
      </c>
      <c r="G90" s="29">
        <v>1.4991122818275421E-4</v>
      </c>
      <c r="H90" s="16">
        <v>2.8633239736288258</v>
      </c>
      <c r="I90" s="17">
        <v>199.85155989919323</v>
      </c>
      <c r="J90" s="18">
        <v>1.4991122818275421E-4</v>
      </c>
      <c r="K90" s="25">
        <v>2.9725096375049618</v>
      </c>
      <c r="L90" s="23">
        <v>219.75225591186955</v>
      </c>
      <c r="M90" s="30">
        <v>1.4991122818275421E-4</v>
      </c>
      <c r="N90" s="16">
        <v>2.9237741312035399</v>
      </c>
      <c r="O90" s="17">
        <v>211.87829160534892</v>
      </c>
      <c r="P90" s="18">
        <v>1.4991093450271781E-4</v>
      </c>
      <c r="Q90" s="25">
        <v>2.8673624741127766</v>
      </c>
      <c r="R90" s="23">
        <v>202.95303358967314</v>
      </c>
      <c r="S90" s="30">
        <v>1.4991093450271781E-4</v>
      </c>
      <c r="T90" s="16">
        <v>2.9326048359598191</v>
      </c>
      <c r="U90" s="17">
        <v>218.24559255365463</v>
      </c>
      <c r="V90" s="18">
        <v>1.4991122818275421E-4</v>
      </c>
      <c r="W90" s="28">
        <v>2.9246790224185362</v>
      </c>
      <c r="X90" s="17">
        <v>213.86011520143595</v>
      </c>
      <c r="Y90" s="29">
        <v>1.4991122818275421E-4</v>
      </c>
      <c r="Z90" s="16">
        <v>2.9154283887106227</v>
      </c>
      <c r="AA90" s="17">
        <v>208.74636820151983</v>
      </c>
      <c r="AB90" s="18">
        <v>1.4991122818275421E-4</v>
      </c>
      <c r="AC90" s="27"/>
    </row>
    <row r="91" spans="1:29" x14ac:dyDescent="0.35">
      <c r="A91" s="16">
        <v>11.25</v>
      </c>
      <c r="B91" s="16">
        <v>2.958058525948446</v>
      </c>
      <c r="C91" s="17">
        <v>218.15680930456793</v>
      </c>
      <c r="D91" s="18">
        <v>1.4239612921458118E-4</v>
      </c>
      <c r="E91" s="28">
        <v>2.908977002636453</v>
      </c>
      <c r="F91" s="17">
        <v>210.69386169464389</v>
      </c>
      <c r="G91" s="29">
        <v>1.4239612921458118E-4</v>
      </c>
      <c r="H91" s="16">
        <v>2.8549148384658438</v>
      </c>
      <c r="I91" s="17">
        <v>202.70647473765908</v>
      </c>
      <c r="J91" s="18">
        <v>1.4239612921458118E-4</v>
      </c>
      <c r="K91" s="25">
        <v>2.9629331325507473</v>
      </c>
      <c r="L91" s="23">
        <v>222.7151890444203</v>
      </c>
      <c r="M91" s="30">
        <v>1.4239612921458118E-4</v>
      </c>
      <c r="N91" s="16">
        <v>2.9147560065477331</v>
      </c>
      <c r="O91" s="17">
        <v>214.79304761189664</v>
      </c>
      <c r="P91" s="18">
        <v>1.423958784497902E-4</v>
      </c>
      <c r="Q91" s="25">
        <v>2.8589126054193157</v>
      </c>
      <c r="R91" s="23">
        <v>205.81194619509245</v>
      </c>
      <c r="S91" s="30">
        <v>1.423958784497902E-4</v>
      </c>
      <c r="T91" s="16">
        <v>2.9234146868616246</v>
      </c>
      <c r="U91" s="17">
        <v>221.16900724051627</v>
      </c>
      <c r="V91" s="18">
        <v>1.4239612921458118E-4</v>
      </c>
      <c r="W91" s="28">
        <v>2.9155841032280243</v>
      </c>
      <c r="X91" s="17">
        <v>216.77569930466396</v>
      </c>
      <c r="Y91" s="29">
        <v>1.4239612921458118E-4</v>
      </c>
      <c r="Z91" s="16">
        <v>2.9064460228460747</v>
      </c>
      <c r="AA91" s="17">
        <v>211.6528142243659</v>
      </c>
      <c r="AB91" s="18">
        <v>1.4239612921458118E-4</v>
      </c>
      <c r="AC91" s="27"/>
    </row>
    <row r="92" spans="1:29" x14ac:dyDescent="0.35">
      <c r="A92" s="16">
        <v>11.375</v>
      </c>
      <c r="B92" s="16">
        <v>2.9779213733475993</v>
      </c>
      <c r="C92" s="17">
        <v>221.13473067791554</v>
      </c>
      <c r="D92" s="18">
        <v>1.3551397616481256E-4</v>
      </c>
      <c r="E92" s="28">
        <v>2.9293975044958445</v>
      </c>
      <c r="F92" s="17">
        <v>213.62325919913974</v>
      </c>
      <c r="G92" s="29">
        <v>1.3551397616481256E-4</v>
      </c>
      <c r="H92" s="16">
        <v>2.8759450062749599</v>
      </c>
      <c r="I92" s="17">
        <v>205.58241974393403</v>
      </c>
      <c r="J92" s="18">
        <v>1.3551397616481256E-4</v>
      </c>
      <c r="K92" s="25">
        <v>2.9827042072828447</v>
      </c>
      <c r="L92" s="23">
        <v>225.69789325170314</v>
      </c>
      <c r="M92" s="30">
        <v>1.3551397616481256E-4</v>
      </c>
      <c r="N92" s="16">
        <v>2.9351278981626616</v>
      </c>
      <c r="O92" s="17">
        <v>217.72817551005929</v>
      </c>
      <c r="P92" s="18">
        <v>1.3551374504404767E-4</v>
      </c>
      <c r="Q92" s="25">
        <v>2.8799000890103694</v>
      </c>
      <c r="R92" s="23">
        <v>208.69184628410281</v>
      </c>
      <c r="S92" s="30">
        <v>1.3551374504404767E-4</v>
      </c>
      <c r="T92" s="16">
        <v>2.943609627260122</v>
      </c>
      <c r="U92" s="17">
        <v>224.11261686777638</v>
      </c>
      <c r="V92" s="18">
        <v>1.3551397616481256E-4</v>
      </c>
      <c r="W92" s="28">
        <v>2.935880156315021</v>
      </c>
      <c r="X92" s="17">
        <v>219.71157946097898</v>
      </c>
      <c r="Y92" s="29">
        <v>1.3551397616481256E-4</v>
      </c>
      <c r="Z92" s="16">
        <v>2.9268613704900592</v>
      </c>
      <c r="AA92" s="17">
        <v>214.57967559485596</v>
      </c>
      <c r="AB92" s="18">
        <v>1.3551397616481256E-4</v>
      </c>
      <c r="AC92" s="27"/>
    </row>
    <row r="93" spans="1:29" x14ac:dyDescent="0.35">
      <c r="A93" s="16">
        <v>11.5</v>
      </c>
      <c r="B93" s="16">
        <v>3.0050480353034299</v>
      </c>
      <c r="C93" s="17">
        <v>224.13977871321896</v>
      </c>
      <c r="D93" s="18">
        <v>1.2918697830852246E-4</v>
      </c>
      <c r="E93" s="28">
        <v>2.9570581191510383</v>
      </c>
      <c r="F93" s="17">
        <v>216.58031731829078</v>
      </c>
      <c r="G93" s="29">
        <v>1.2918697830852246E-4</v>
      </c>
      <c r="H93" s="16">
        <v>2.9041871766413871</v>
      </c>
      <c r="I93" s="17">
        <v>208.48660692057541</v>
      </c>
      <c r="J93" s="18">
        <v>1.2918697830852246E-4</v>
      </c>
      <c r="K93" s="25">
        <v>3.0097436074252935</v>
      </c>
      <c r="L93" s="23">
        <v>228.70763685912843</v>
      </c>
      <c r="M93" s="30">
        <v>1.2918697830852246E-4</v>
      </c>
      <c r="N93" s="16">
        <v>2.9627423940960762</v>
      </c>
      <c r="O93" s="17">
        <v>220.69091790415536</v>
      </c>
      <c r="P93" s="18">
        <v>1.2918676548689641E-4</v>
      </c>
      <c r="Q93" s="25">
        <v>2.9081019561714005</v>
      </c>
      <c r="R93" s="23">
        <v>211.59994824027422</v>
      </c>
      <c r="S93" s="30">
        <v>1.2918676548689641E-4</v>
      </c>
      <c r="T93" s="16">
        <v>2.9710539207396036</v>
      </c>
      <c r="U93" s="17">
        <v>227.08367078851597</v>
      </c>
      <c r="V93" s="18">
        <v>1.2918697830852246E-4</v>
      </c>
      <c r="W93" s="28">
        <v>2.9634214902542837</v>
      </c>
      <c r="X93" s="17">
        <v>222.67500095123327</v>
      </c>
      <c r="Y93" s="29">
        <v>1.2918697830852246E-4</v>
      </c>
      <c r="Z93" s="16">
        <v>2.9545172829205684</v>
      </c>
      <c r="AA93" s="17">
        <v>217.53419287777652</v>
      </c>
      <c r="AB93" s="18">
        <v>1.2918697830852246E-4</v>
      </c>
      <c r="AC93" s="27"/>
    </row>
    <row r="94" spans="1:29" x14ac:dyDescent="0.35">
      <c r="A94" s="16">
        <v>11.625</v>
      </c>
      <c r="B94" s="16">
        <v>3.0278670228866558</v>
      </c>
      <c r="C94" s="17">
        <v>227.16764573610561</v>
      </c>
      <c r="D94" s="18">
        <v>1.2333331355955573E-4</v>
      </c>
      <c r="E94" s="28">
        <v>2.980485434181702</v>
      </c>
      <c r="F94" s="17">
        <v>219.56080275247248</v>
      </c>
      <c r="G94" s="29">
        <v>1.2333331355955573E-4</v>
      </c>
      <c r="H94" s="16">
        <v>2.9282758403387961</v>
      </c>
      <c r="I94" s="17">
        <v>211.4148827609142</v>
      </c>
      <c r="J94" s="18">
        <v>1.2333331355955573E-4</v>
      </c>
      <c r="K94" s="25">
        <v>3.0324701924156998</v>
      </c>
      <c r="L94" s="23">
        <v>231.74010705154413</v>
      </c>
      <c r="M94" s="29">
        <v>1.2333331355955573E-4</v>
      </c>
      <c r="N94" s="16">
        <v>2.9861169664650649</v>
      </c>
      <c r="O94" s="17">
        <v>223.67703487062042</v>
      </c>
      <c r="P94" s="18">
        <v>1.2333312272454756E-4</v>
      </c>
      <c r="Q94" s="25">
        <v>2.932146095559653</v>
      </c>
      <c r="R94" s="23">
        <v>214.53209433583388</v>
      </c>
      <c r="S94" s="29">
        <v>1.2333312272454756E-4</v>
      </c>
      <c r="T94" s="16">
        <v>2.9942482202670839</v>
      </c>
      <c r="U94" s="17">
        <v>230.07791900878306</v>
      </c>
      <c r="V94" s="18">
        <v>1.2333331355955573E-4</v>
      </c>
      <c r="W94" s="28">
        <v>2.9867231567663599</v>
      </c>
      <c r="X94" s="17">
        <v>225.66172410799965</v>
      </c>
      <c r="Y94" s="29">
        <v>1.2333331355955573E-4</v>
      </c>
      <c r="Z94" s="16">
        <v>2.9779454204711913</v>
      </c>
      <c r="AA94" s="17">
        <v>220.51213829824772</v>
      </c>
      <c r="AB94" s="18">
        <v>1.2333331355955573E-4</v>
      </c>
      <c r="AC94" s="27"/>
    </row>
    <row r="95" spans="1:29" x14ac:dyDescent="0.35">
      <c r="A95" s="16">
        <v>11.75</v>
      </c>
      <c r="B95" s="16">
        <v>3.0485898833183316</v>
      </c>
      <c r="C95" s="17">
        <v>230.21623561942394</v>
      </c>
      <c r="D95" s="18">
        <v>1.1788415476825673E-4</v>
      </c>
      <c r="E95" s="28">
        <v>3.0019083116875223</v>
      </c>
      <c r="F95" s="17">
        <v>222.56271106416</v>
      </c>
      <c r="G95" s="29">
        <v>1.1788415476825673E-4</v>
      </c>
      <c r="H95" s="16">
        <v>2.9504593164126329</v>
      </c>
      <c r="I95" s="17">
        <v>214.36534207732683</v>
      </c>
      <c r="J95" s="18">
        <v>1.1788415476825673E-4</v>
      </c>
      <c r="K95" s="25">
        <v>3.0530948519605978</v>
      </c>
      <c r="L95" s="23">
        <v>234.79320190350472</v>
      </c>
      <c r="M95" s="29">
        <v>1.1788415476825673E-4</v>
      </c>
      <c r="N95" s="16">
        <v>3.0074785003127187</v>
      </c>
      <c r="O95" s="17">
        <v>226.68451337093313</v>
      </c>
      <c r="P95" s="18">
        <v>1.1788397784286806E-4</v>
      </c>
      <c r="Q95" s="25">
        <v>2.9542798787651474</v>
      </c>
      <c r="R95" s="23">
        <v>217.48637421459901</v>
      </c>
      <c r="S95" s="29">
        <v>1.1788397784286806E-4</v>
      </c>
      <c r="T95" s="16">
        <v>3.0154171037883892</v>
      </c>
      <c r="U95" s="17">
        <v>233.09333611257145</v>
      </c>
      <c r="V95" s="18">
        <v>1.1788415476825673E-4</v>
      </c>
      <c r="W95" s="28">
        <v>3.0080125454697524</v>
      </c>
      <c r="X95" s="17">
        <v>228.66973665346939</v>
      </c>
      <c r="Y95" s="29">
        <v>1.1788415476825673E-4</v>
      </c>
      <c r="Z95" s="16">
        <v>2.9993763873425765</v>
      </c>
      <c r="AA95" s="17">
        <v>223.5115146855903</v>
      </c>
      <c r="AB95" s="18">
        <v>1.1788415476825673E-4</v>
      </c>
      <c r="AC95" s="27"/>
    </row>
    <row r="96" spans="1:29" x14ac:dyDescent="0.35">
      <c r="A96" s="16">
        <v>11.875</v>
      </c>
      <c r="B96" s="16">
        <v>3.0480149673108725</v>
      </c>
      <c r="C96" s="17">
        <v>233.26425058673482</v>
      </c>
      <c r="D96" s="18">
        <v>1.1276039009988441E-4</v>
      </c>
      <c r="E96" s="28">
        <v>3.0020337115163915</v>
      </c>
      <c r="F96" s="17">
        <v>225.56474477567639</v>
      </c>
      <c r="G96" s="29">
        <v>1.1276039009988441E-4</v>
      </c>
      <c r="H96" s="16">
        <v>2.9513441286311046</v>
      </c>
      <c r="I96" s="17">
        <v>217.31668620595792</v>
      </c>
      <c r="J96" s="18">
        <v>1.1276039009988441E-4</v>
      </c>
      <c r="K96" s="25">
        <v>3.0524237900513116</v>
      </c>
      <c r="L96" s="23">
        <v>237.84562569355603</v>
      </c>
      <c r="M96" s="29">
        <v>1.1276039009988441E-4</v>
      </c>
      <c r="N96" s="16">
        <v>3.007543126967156</v>
      </c>
      <c r="O96" s="17">
        <v>229.6920564979003</v>
      </c>
      <c r="P96" s="18">
        <v>1.1276023591339876E-4</v>
      </c>
      <c r="Q96" s="25">
        <v>2.9551157093329152</v>
      </c>
      <c r="R96" s="23">
        <v>220.44148992393193</v>
      </c>
      <c r="S96" s="29">
        <v>1.1276023591339876E-4</v>
      </c>
      <c r="T96" s="16">
        <v>3.0152922524635177</v>
      </c>
      <c r="U96" s="17">
        <v>236.10862836503497</v>
      </c>
      <c r="V96" s="18">
        <v>1.1276039009988441E-4</v>
      </c>
      <c r="W96" s="28">
        <v>3.00800728498406</v>
      </c>
      <c r="X96" s="17">
        <v>231.67774393845343</v>
      </c>
      <c r="Y96" s="29">
        <v>1.1276039009988441E-4</v>
      </c>
      <c r="Z96" s="16">
        <v>2.9995111916444861</v>
      </c>
      <c r="AA96" s="17">
        <v>226.51102587723477</v>
      </c>
      <c r="AB96" s="18">
        <v>1.1276039009988441E-4</v>
      </c>
      <c r="AC96" s="27"/>
    </row>
    <row r="97" spans="1:29" x14ac:dyDescent="0.35">
      <c r="A97" s="16">
        <v>12</v>
      </c>
      <c r="B97" s="16">
        <v>3.0346144886809765</v>
      </c>
      <c r="C97" s="17">
        <v>236.29886507541579</v>
      </c>
      <c r="D97" s="18">
        <v>1.079143746190597E-4</v>
      </c>
      <c r="E97" s="28">
        <v>2.9892613870377343</v>
      </c>
      <c r="F97" s="17">
        <v>228.55400616271413</v>
      </c>
      <c r="G97" s="29">
        <v>1.079143746190597E-4</v>
      </c>
      <c r="H97" s="16">
        <v>2.939252419739288</v>
      </c>
      <c r="I97" s="17">
        <v>220.25593862569721</v>
      </c>
      <c r="J97" s="18">
        <v>1.079143746190597E-4</v>
      </c>
      <c r="K97" s="25">
        <v>3.0389353871198179</v>
      </c>
      <c r="L97" s="23">
        <v>240.88456108067584</v>
      </c>
      <c r="M97" s="29">
        <v>1.079143746190597E-4</v>
      </c>
      <c r="N97" s="16">
        <v>2.9947185063660839</v>
      </c>
      <c r="O97" s="17">
        <v>232.68677500426639</v>
      </c>
      <c r="P97" s="18">
        <v>1.0791422430452967E-4</v>
      </c>
      <c r="Q97" s="25">
        <v>2.9429812854724537</v>
      </c>
      <c r="R97" s="23">
        <v>223.38447120940438</v>
      </c>
      <c r="S97" s="29">
        <v>1.0791422430452967E-4</v>
      </c>
      <c r="T97" s="16">
        <v>3.0022929685070201</v>
      </c>
      <c r="U97" s="17">
        <v>239.110921333542</v>
      </c>
      <c r="V97" s="18">
        <v>1.079143746190597E-4</v>
      </c>
      <c r="W97" s="28">
        <v>2.995115529899484</v>
      </c>
      <c r="X97" s="17">
        <v>234.67285946835293</v>
      </c>
      <c r="Y97" s="29">
        <v>1.079143746190597E-4</v>
      </c>
      <c r="Z97" s="16">
        <v>2.9867461271192943</v>
      </c>
      <c r="AA97" s="17">
        <v>229.49777200435406</v>
      </c>
      <c r="AB97" s="18">
        <v>1.079143746190597E-4</v>
      </c>
      <c r="AC97" s="27"/>
    </row>
    <row r="98" spans="1:29" x14ac:dyDescent="0.35">
      <c r="A98" s="16">
        <v>12.125</v>
      </c>
      <c r="B98" s="16">
        <v>3.0212901237696137</v>
      </c>
      <c r="C98" s="17">
        <v>239.32015519918539</v>
      </c>
      <c r="D98" s="18">
        <v>1.0332088027707325E-4</v>
      </c>
      <c r="E98" s="28">
        <v>2.9764861182789613</v>
      </c>
      <c r="F98" s="17">
        <v>231.53049228099309</v>
      </c>
      <c r="G98" s="29">
        <v>1.0332088027707325E-4</v>
      </c>
      <c r="H98" s="16">
        <v>2.9270710545442449</v>
      </c>
      <c r="I98" s="17">
        <v>223.18300968024147</v>
      </c>
      <c r="J98" s="18">
        <v>1.0332088027707325E-4</v>
      </c>
      <c r="K98" s="25">
        <v>3.0255314006720346</v>
      </c>
      <c r="L98" s="23">
        <v>243.91009248134787</v>
      </c>
      <c r="M98" s="29">
        <v>1.0332088027707325E-4</v>
      </c>
      <c r="N98" s="16">
        <v>2.9818989497255859</v>
      </c>
      <c r="O98" s="17">
        <v>235.66867395399197</v>
      </c>
      <c r="P98" s="18">
        <v>1.0332075113095498E-4</v>
      </c>
      <c r="Q98" s="25">
        <v>2.9307630196451968</v>
      </c>
      <c r="R98" s="23">
        <v>226.31523422904957</v>
      </c>
      <c r="S98" s="29">
        <v>1.0332075113095498E-4</v>
      </c>
      <c r="T98" s="16">
        <v>2.9893145520146329</v>
      </c>
      <c r="U98" s="17">
        <v>242.10023588555663</v>
      </c>
      <c r="V98" s="18">
        <v>1.0332088027707325E-4</v>
      </c>
      <c r="W98" s="28">
        <v>2.9822321539802163</v>
      </c>
      <c r="X98" s="17">
        <v>237.65509162233315</v>
      </c>
      <c r="Y98" s="29">
        <v>1.0332088027707325E-4</v>
      </c>
      <c r="Z98" s="16">
        <v>2.9739749020443877</v>
      </c>
      <c r="AA98" s="17">
        <v>232.47174690639844</v>
      </c>
      <c r="AB98" s="18">
        <v>1.0332088027707325E-4</v>
      </c>
      <c r="AC98" s="27"/>
    </row>
    <row r="99" spans="1:29" x14ac:dyDescent="0.35">
      <c r="A99" s="16">
        <v>12.25</v>
      </c>
      <c r="B99" s="16">
        <v>3.0125727590418974</v>
      </c>
      <c r="C99" s="17">
        <v>242.33272795822728</v>
      </c>
      <c r="D99" s="18">
        <v>9.8952935334983806E-5</v>
      </c>
      <c r="E99" s="28">
        <v>2.9681910089239731</v>
      </c>
      <c r="F99" s="17">
        <v>234.49868328991707</v>
      </c>
      <c r="G99" s="29">
        <v>9.8952935334983806E-5</v>
      </c>
      <c r="H99" s="16">
        <v>2.919231489592081</v>
      </c>
      <c r="I99" s="17">
        <v>226.10224116983355</v>
      </c>
      <c r="J99" s="18">
        <v>9.8952935334983806E-5</v>
      </c>
      <c r="K99" s="25">
        <v>3.0167468746539838</v>
      </c>
      <c r="L99" s="23">
        <v>246.92683935600186</v>
      </c>
      <c r="M99" s="29">
        <v>9.8952935334983806E-5</v>
      </c>
      <c r="N99" s="16">
        <v>2.9735730241305496</v>
      </c>
      <c r="O99" s="17">
        <v>238.64224697812253</v>
      </c>
      <c r="P99" s="18">
        <v>9.8952806287650995E-5</v>
      </c>
      <c r="Q99" s="25">
        <v>2.9228962610314451</v>
      </c>
      <c r="R99" s="23">
        <v>229.23813049008101</v>
      </c>
      <c r="S99" s="29">
        <v>9.8952806287650995E-5</v>
      </c>
      <c r="T99" s="16">
        <v>2.9808524634460789</v>
      </c>
      <c r="U99" s="17">
        <v>245.0810883490027</v>
      </c>
      <c r="V99" s="18">
        <v>9.8952935334983806E-5</v>
      </c>
      <c r="W99" s="28">
        <v>2.9738455629338185</v>
      </c>
      <c r="X99" s="17">
        <v>240.62893718526698</v>
      </c>
      <c r="Y99" s="29">
        <v>9.8952935334983806E-5</v>
      </c>
      <c r="Z99" s="16">
        <v>2.9656773817490985</v>
      </c>
      <c r="AA99" s="17">
        <v>235.43742428814753</v>
      </c>
      <c r="AB99" s="18">
        <v>9.8952935334983806E-5</v>
      </c>
      <c r="AC99" s="27"/>
    </row>
    <row r="100" spans="1:29" x14ac:dyDescent="0.35">
      <c r="A100" s="16">
        <v>12.375</v>
      </c>
      <c r="B100" s="16">
        <v>3.0089423170090885</v>
      </c>
      <c r="C100" s="17">
        <v>245.34167027523637</v>
      </c>
      <c r="D100" s="18">
        <v>9.4800850053167532E-5</v>
      </c>
      <c r="E100" s="28">
        <v>2.965070334743213</v>
      </c>
      <c r="F100" s="17">
        <v>237.46375362466028</v>
      </c>
      <c r="G100" s="29">
        <v>9.4800850053167532E-5</v>
      </c>
      <c r="H100" s="16">
        <v>2.9166610777160984</v>
      </c>
      <c r="I100" s="17">
        <v>229.01890224754965</v>
      </c>
      <c r="J100" s="18">
        <v>9.4800850053167532E-5</v>
      </c>
      <c r="K100" s="25">
        <v>3.0130430271855881</v>
      </c>
      <c r="L100" s="23">
        <v>249.93988238318744</v>
      </c>
      <c r="M100" s="29">
        <v>9.4800850053167532E-5</v>
      </c>
      <c r="N100" s="16">
        <v>2.9704122831191295</v>
      </c>
      <c r="O100" s="17">
        <v>241.61265926124165</v>
      </c>
      <c r="P100" s="18">
        <v>9.4800740505434912E-5</v>
      </c>
      <c r="Q100" s="25">
        <v>2.9202927031519654</v>
      </c>
      <c r="R100" s="23">
        <v>232.15842319323298</v>
      </c>
      <c r="S100" s="29">
        <v>9.4800740505434912E-5</v>
      </c>
      <c r="T100" s="16">
        <v>2.9775438953428526</v>
      </c>
      <c r="U100" s="17">
        <v>248.05863224434555</v>
      </c>
      <c r="V100" s="18">
        <v>9.4800850053167532E-5</v>
      </c>
      <c r="W100" s="28">
        <v>2.9706247595652489</v>
      </c>
      <c r="X100" s="17">
        <v>243.59956194483223</v>
      </c>
      <c r="Y100" s="29">
        <v>9.4800850053167532E-5</v>
      </c>
      <c r="Z100" s="16">
        <v>2.9625603471394308</v>
      </c>
      <c r="AA100" s="17">
        <v>238.39998463528696</v>
      </c>
      <c r="AB100" s="18">
        <v>9.4800850053167532E-5</v>
      </c>
      <c r="AC100" s="27"/>
    </row>
    <row r="101" spans="1:29" ht="15" thickBot="1" x14ac:dyDescent="0.4">
      <c r="A101" s="19">
        <v>12.5</v>
      </c>
      <c r="B101" s="19">
        <v>3.021400272424259</v>
      </c>
      <c r="C101" s="20">
        <v>248.36307054766064</v>
      </c>
      <c r="D101" s="21">
        <v>9.0855275985521908E-5</v>
      </c>
      <c r="E101" s="24">
        <v>2.9781480935024529</v>
      </c>
      <c r="F101" s="20">
        <v>240.44190171816274</v>
      </c>
      <c r="G101" s="31">
        <v>9.0855275985521908E-5</v>
      </c>
      <c r="H101" s="19">
        <v>2.9304097588172935</v>
      </c>
      <c r="I101" s="20">
        <v>231.94931200636694</v>
      </c>
      <c r="J101" s="21">
        <v>9.0855275985521908E-5</v>
      </c>
      <c r="K101" s="26">
        <v>3.0254198030847417</v>
      </c>
      <c r="L101" s="22">
        <v>252.96530218627217</v>
      </c>
      <c r="M101" s="31">
        <v>9.0855275985521908E-5</v>
      </c>
      <c r="N101" s="19">
        <v>2.983439330439893</v>
      </c>
      <c r="O101" s="20">
        <v>244.59609859168154</v>
      </c>
      <c r="P101" s="21">
        <v>9.0855169058812546E-5</v>
      </c>
      <c r="Q101" s="26">
        <v>2.934001323000281</v>
      </c>
      <c r="R101" s="22">
        <v>235.09242451623325</v>
      </c>
      <c r="S101" s="31">
        <v>9.0855169058812546E-5</v>
      </c>
      <c r="T101" s="19">
        <v>2.9904079344648378</v>
      </c>
      <c r="U101" s="20">
        <v>251.04904017881037</v>
      </c>
      <c r="V101" s="21">
        <v>9.0855275985521908E-5</v>
      </c>
      <c r="W101" s="24">
        <v>2.9835923516439915</v>
      </c>
      <c r="X101" s="20">
        <v>246.58315429647621</v>
      </c>
      <c r="Y101" s="31">
        <v>9.0855275985521908E-5</v>
      </c>
      <c r="Z101" s="19">
        <v>2.9756496852540004</v>
      </c>
      <c r="AA101" s="20">
        <v>241.37563432054097</v>
      </c>
      <c r="AB101" s="21">
        <v>9.0855275985521908E-5</v>
      </c>
      <c r="AC101" s="27"/>
    </row>
    <row r="102" spans="1:29" x14ac:dyDescent="0.35">
      <c r="A102" s="28"/>
      <c r="B102" s="25">
        <v>0</v>
      </c>
      <c r="C102" s="23">
        <v>248.36307054766064</v>
      </c>
      <c r="D102" s="30"/>
      <c r="E102" s="28">
        <v>0</v>
      </c>
      <c r="F102" s="17">
        <v>240.44190171816274</v>
      </c>
      <c r="G102" s="29"/>
      <c r="H102" s="28">
        <v>0</v>
      </c>
      <c r="I102" s="17">
        <v>231.94931200636694</v>
      </c>
      <c r="J102" s="29"/>
      <c r="K102" s="25">
        <v>0</v>
      </c>
      <c r="L102" s="23">
        <v>252.96530218627217</v>
      </c>
      <c r="M102" s="30"/>
      <c r="N102" s="28">
        <v>0</v>
      </c>
      <c r="O102" s="17">
        <v>244.59609859168154</v>
      </c>
      <c r="P102" s="29"/>
      <c r="Q102" s="28">
        <v>0</v>
      </c>
      <c r="R102" s="17">
        <v>235.09242451623325</v>
      </c>
      <c r="S102" s="29"/>
      <c r="T102" s="28">
        <v>0</v>
      </c>
      <c r="U102" s="17">
        <v>251.04904017881037</v>
      </c>
      <c r="V102" s="29"/>
      <c r="W102" s="28">
        <v>0</v>
      </c>
      <c r="X102" s="17">
        <v>246.58315429647621</v>
      </c>
      <c r="Y102" s="29"/>
      <c r="Z102" s="28">
        <v>0</v>
      </c>
      <c r="AA102" s="17">
        <v>241.37563432054097</v>
      </c>
      <c r="AB102" s="29"/>
      <c r="AC102" s="27"/>
    </row>
    <row r="103" spans="1:29" x14ac:dyDescent="0.35">
      <c r="A103" s="28"/>
      <c r="B103" s="28"/>
      <c r="C103" s="17"/>
      <c r="D103" s="29"/>
      <c r="E103" s="28"/>
      <c r="F103" s="17"/>
      <c r="G103" s="29"/>
      <c r="H103" s="28"/>
      <c r="I103" s="17"/>
      <c r="J103" s="29"/>
      <c r="K103" s="28"/>
      <c r="L103" s="17"/>
      <c r="M103" s="29"/>
      <c r="N103" s="28"/>
      <c r="O103" s="17"/>
      <c r="P103" s="29"/>
      <c r="Q103" s="28"/>
      <c r="R103" s="17"/>
      <c r="S103" s="29"/>
      <c r="T103" s="28"/>
      <c r="U103" s="17"/>
      <c r="V103" s="29"/>
      <c r="W103" s="28"/>
      <c r="X103" s="17"/>
      <c r="Y103" s="29"/>
      <c r="Z103" s="28"/>
      <c r="AA103" s="17"/>
      <c r="AB103" s="29"/>
      <c r="AC103" s="27"/>
    </row>
    <row r="104" spans="1:29" x14ac:dyDescent="0.35">
      <c r="A104" s="28"/>
      <c r="B104" s="28"/>
      <c r="C104" s="17"/>
      <c r="D104" s="29"/>
      <c r="E104" s="28"/>
      <c r="F104" s="17"/>
      <c r="G104" s="29"/>
      <c r="H104" s="28"/>
      <c r="I104" s="17"/>
      <c r="J104" s="29"/>
      <c r="K104" s="28"/>
      <c r="L104" s="17"/>
      <c r="M104" s="29"/>
      <c r="N104" s="28"/>
      <c r="O104" s="17"/>
      <c r="P104" s="29"/>
      <c r="Q104" s="28"/>
      <c r="R104" s="17"/>
      <c r="S104" s="29"/>
      <c r="T104" s="28"/>
      <c r="U104" s="17"/>
      <c r="V104" s="29"/>
      <c r="W104" s="28"/>
      <c r="X104" s="17"/>
      <c r="Y104" s="29"/>
      <c r="Z104" s="28"/>
      <c r="AA104" s="17"/>
      <c r="AB104" s="29"/>
      <c r="AC104" s="27"/>
    </row>
  </sheetData>
  <mergeCells count="10">
    <mergeCell ref="Z1:AB1"/>
    <mergeCell ref="K1:M1"/>
    <mergeCell ref="N1:P1"/>
    <mergeCell ref="Q1:S1"/>
    <mergeCell ref="A1:A2"/>
    <mergeCell ref="B1:D1"/>
    <mergeCell ref="E1:G1"/>
    <mergeCell ref="H1:J1"/>
    <mergeCell ref="T1:V1"/>
    <mergeCell ref="W1: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FFF99-3A71-4E12-92EB-1A1A2DD6320C}">
  <dimension ref="A1:Q38"/>
  <sheetViews>
    <sheetView tabSelected="1" workbookViewId="0">
      <selection activeCell="M13" sqref="M13"/>
    </sheetView>
  </sheetViews>
  <sheetFormatPr defaultRowHeight="14.5" x14ac:dyDescent="0.35"/>
  <cols>
    <col min="1" max="4" width="9.7265625" style="12" customWidth="1"/>
    <col min="5" max="10" width="9.81640625" style="12" customWidth="1"/>
    <col min="11" max="11" width="11.36328125" customWidth="1"/>
  </cols>
  <sheetData>
    <row r="1" spans="1:17" ht="14.5" customHeight="1" x14ac:dyDescent="0.35">
      <c r="A1" s="41" t="s">
        <v>1071</v>
      </c>
      <c r="B1" s="42" t="s">
        <v>1072</v>
      </c>
      <c r="C1" s="43"/>
      <c r="D1" s="43"/>
      <c r="E1" s="43"/>
      <c r="F1" s="43"/>
      <c r="G1" s="43"/>
      <c r="H1" s="43"/>
      <c r="I1" s="43"/>
      <c r="J1" s="44"/>
    </row>
    <row r="2" spans="1:17" s="51" customFormat="1" ht="15" thickBot="1" x14ac:dyDescent="0.4">
      <c r="A2" s="45"/>
      <c r="B2" s="46" t="s">
        <v>1073</v>
      </c>
      <c r="C2" s="47" t="s">
        <v>1074</v>
      </c>
      <c r="D2" s="47" t="s">
        <v>1075</v>
      </c>
      <c r="E2" s="48" t="s">
        <v>1076</v>
      </c>
      <c r="F2" s="47" t="s">
        <v>1077</v>
      </c>
      <c r="G2" s="49" t="s">
        <v>1078</v>
      </c>
      <c r="H2" s="47" t="s">
        <v>1079</v>
      </c>
      <c r="I2" s="47" t="s">
        <v>1080</v>
      </c>
      <c r="J2" s="50" t="s">
        <v>1081</v>
      </c>
    </row>
    <row r="3" spans="1:17" ht="15" thickBot="1" x14ac:dyDescent="0.4">
      <c r="A3" s="58">
        <v>31210</v>
      </c>
      <c r="B3" s="56">
        <f>VLOOKUP($N$3,Outputs!I3:J101,2)</f>
        <v>1.4991122818275421E-4</v>
      </c>
      <c r="C3" s="56">
        <f>VLOOKUP($N$3,Outputs!F3:G101,2)</f>
        <v>1.7795673354895509E-4</v>
      </c>
      <c r="D3" s="56">
        <f>VLOOKUP($N$3,Outputs!C3:D101,2)</f>
        <v>2.2043657587438568E-4</v>
      </c>
      <c r="E3" s="56">
        <f>VLOOKUP($N$3,Outputs!R3:S101,2)</f>
        <v>1.674962784716709E-4</v>
      </c>
      <c r="F3" s="56">
        <f>VLOOKUP($N$3,Outputs!O3:P101,2)</f>
        <v>2.0391271279396843E-4</v>
      </c>
      <c r="G3" s="56">
        <f>VLOOKUP($N$3,Outputs!L3:M101,2)</f>
        <v>2.4015574077094524E-4</v>
      </c>
      <c r="H3" s="56">
        <f>VLOOKUP($N$3,Outputs!AA3:AB101,2)</f>
        <v>1.7795673354895509E-4</v>
      </c>
      <c r="I3" s="56">
        <f>VLOOKUP($N$3,Outputs!X3:Y101,2)</f>
        <v>2.0391320768811563E-4</v>
      </c>
      <c r="J3" s="57">
        <f>VLOOKUP($N$3,Outputs!U3:V101,2)</f>
        <v>2.4015574077094524E-4</v>
      </c>
      <c r="K3" s="52"/>
      <c r="M3" s="53" t="s">
        <v>1082</v>
      </c>
      <c r="N3" s="54">
        <v>200</v>
      </c>
    </row>
    <row r="11" spans="1:17" s="12" customFormat="1" x14ac:dyDescent="0.35">
      <c r="K11"/>
      <c r="L11"/>
      <c r="M11"/>
      <c r="N11"/>
      <c r="O11"/>
      <c r="P11"/>
      <c r="Q11"/>
    </row>
    <row r="12" spans="1:17" s="12" customFormat="1" x14ac:dyDescent="0.35">
      <c r="E12" s="55"/>
      <c r="K12"/>
      <c r="L12"/>
      <c r="M12"/>
      <c r="N12"/>
      <c r="O12"/>
      <c r="P12"/>
      <c r="Q12"/>
    </row>
    <row r="13" spans="1:17" s="12" customFormat="1" x14ac:dyDescent="0.35">
      <c r="E13" s="55"/>
      <c r="K13"/>
      <c r="L13"/>
      <c r="M13"/>
      <c r="N13"/>
      <c r="O13"/>
      <c r="P13"/>
      <c r="Q13"/>
    </row>
    <row r="14" spans="1:17" s="12" customFormat="1" x14ac:dyDescent="0.35">
      <c r="E14" s="55"/>
      <c r="K14"/>
      <c r="L14"/>
      <c r="M14"/>
      <c r="N14"/>
      <c r="O14"/>
      <c r="P14"/>
      <c r="Q14"/>
    </row>
    <row r="15" spans="1:17" s="12" customFormat="1" x14ac:dyDescent="0.35">
      <c r="E15" s="55"/>
      <c r="K15"/>
      <c r="L15"/>
      <c r="M15"/>
      <c r="N15"/>
      <c r="O15"/>
      <c r="P15"/>
      <c r="Q15"/>
    </row>
    <row r="16" spans="1:17" s="12" customFormat="1" x14ac:dyDescent="0.35">
      <c r="E16" s="55"/>
      <c r="K16"/>
      <c r="L16"/>
      <c r="M16"/>
      <c r="N16"/>
      <c r="O16"/>
      <c r="P16"/>
      <c r="Q16"/>
    </row>
    <row r="17" spans="1:17" s="12" customFormat="1" x14ac:dyDescent="0.35">
      <c r="E17" s="55"/>
      <c r="K17"/>
      <c r="L17"/>
      <c r="M17"/>
      <c r="N17"/>
      <c r="O17"/>
      <c r="P17"/>
      <c r="Q17"/>
    </row>
    <row r="18" spans="1:17" s="12" customFormat="1" x14ac:dyDescent="0.35">
      <c r="E18" s="55"/>
      <c r="K18"/>
      <c r="L18"/>
      <c r="M18"/>
      <c r="N18"/>
      <c r="O18"/>
      <c r="P18"/>
      <c r="Q18"/>
    </row>
    <row r="19" spans="1:17" s="12" customFormat="1" x14ac:dyDescent="0.35">
      <c r="E19" s="55"/>
      <c r="K19"/>
      <c r="L19"/>
      <c r="M19"/>
      <c r="N19"/>
      <c r="O19"/>
      <c r="P19"/>
      <c r="Q19"/>
    </row>
    <row r="20" spans="1:17" s="12" customFormat="1" x14ac:dyDescent="0.35">
      <c r="A20" s="55"/>
      <c r="B20" s="55"/>
      <c r="C20" s="55"/>
      <c r="D20" s="55"/>
      <c r="E20" s="55"/>
      <c r="K20"/>
      <c r="L20"/>
      <c r="M20"/>
      <c r="N20"/>
      <c r="O20"/>
      <c r="P20"/>
      <c r="Q20"/>
    </row>
    <row r="21" spans="1:17" s="12" customFormat="1" x14ac:dyDescent="0.35">
      <c r="A21" s="55"/>
      <c r="B21" s="55"/>
      <c r="C21" s="55"/>
      <c r="D21" s="55"/>
      <c r="E21" s="55"/>
      <c r="K21"/>
      <c r="L21"/>
      <c r="M21"/>
      <c r="N21"/>
      <c r="O21"/>
      <c r="P21"/>
      <c r="Q21"/>
    </row>
    <row r="22" spans="1:17" s="12" customFormat="1" x14ac:dyDescent="0.35">
      <c r="A22" s="55"/>
      <c r="B22" s="55"/>
      <c r="C22" s="55"/>
      <c r="D22" s="55"/>
      <c r="E22" s="55"/>
      <c r="K22"/>
      <c r="L22"/>
      <c r="M22"/>
      <c r="N22"/>
      <c r="O22"/>
      <c r="P22"/>
      <c r="Q22"/>
    </row>
    <row r="23" spans="1:17" s="12" customFormat="1" x14ac:dyDescent="0.35">
      <c r="A23" s="55"/>
      <c r="B23" s="55"/>
      <c r="C23" s="55"/>
      <c r="D23" s="55"/>
      <c r="K23"/>
      <c r="L23"/>
      <c r="M23"/>
      <c r="N23"/>
      <c r="O23"/>
      <c r="P23"/>
      <c r="Q23"/>
    </row>
    <row r="24" spans="1:17" s="12" customFormat="1" x14ac:dyDescent="0.35">
      <c r="A24" s="55"/>
      <c r="B24" s="55"/>
      <c r="C24" s="55"/>
      <c r="D24" s="55"/>
      <c r="K24"/>
      <c r="L24"/>
      <c r="M24"/>
      <c r="N24"/>
      <c r="O24"/>
      <c r="P24"/>
      <c r="Q24"/>
    </row>
    <row r="25" spans="1:17" s="12" customFormat="1" x14ac:dyDescent="0.35">
      <c r="A25" s="55"/>
      <c r="B25" s="55"/>
      <c r="C25" s="55"/>
      <c r="D25" s="55"/>
      <c r="K25"/>
      <c r="L25"/>
      <c r="M25"/>
      <c r="N25"/>
      <c r="O25"/>
      <c r="P25"/>
      <c r="Q25"/>
    </row>
    <row r="26" spans="1:17" s="12" customFormat="1" x14ac:dyDescent="0.35">
      <c r="A26" s="55"/>
      <c r="B26" s="55"/>
      <c r="C26" s="55"/>
      <c r="D26" s="55"/>
      <c r="K26"/>
      <c r="L26"/>
      <c r="M26"/>
      <c r="N26"/>
      <c r="O26"/>
      <c r="P26"/>
      <c r="Q26"/>
    </row>
    <row r="27" spans="1:17" s="12" customFormat="1" x14ac:dyDescent="0.35">
      <c r="A27" s="55"/>
      <c r="B27" s="55"/>
      <c r="C27" s="55"/>
      <c r="D27" s="55"/>
      <c r="K27"/>
      <c r="L27"/>
      <c r="M27"/>
      <c r="N27"/>
      <c r="O27"/>
      <c r="P27"/>
      <c r="Q27"/>
    </row>
    <row r="28" spans="1:17" s="12" customFormat="1" x14ac:dyDescent="0.35">
      <c r="A28" s="55"/>
      <c r="B28" s="55"/>
      <c r="C28" s="55"/>
      <c r="D28" s="55"/>
      <c r="K28"/>
      <c r="L28"/>
      <c r="M28"/>
      <c r="N28"/>
      <c r="O28"/>
      <c r="P28"/>
      <c r="Q28"/>
    </row>
    <row r="29" spans="1:17" s="12" customFormat="1" x14ac:dyDescent="0.35">
      <c r="A29" s="55"/>
      <c r="B29" s="55"/>
      <c r="C29" s="55"/>
      <c r="D29" s="55"/>
      <c r="K29"/>
      <c r="L29"/>
      <c r="M29"/>
      <c r="N29"/>
      <c r="O29"/>
      <c r="P29"/>
      <c r="Q29"/>
    </row>
    <row r="30" spans="1:17" s="12" customFormat="1" x14ac:dyDescent="0.35">
      <c r="K30"/>
      <c r="L30"/>
      <c r="M30"/>
      <c r="N30"/>
      <c r="O30"/>
      <c r="P30"/>
      <c r="Q30"/>
    </row>
    <row r="31" spans="1:17" s="12" customFormat="1" x14ac:dyDescent="0.35">
      <c r="K31"/>
      <c r="L31"/>
      <c r="M31"/>
      <c r="N31"/>
      <c r="O31"/>
      <c r="P31"/>
      <c r="Q31"/>
    </row>
    <row r="32" spans="1:17" s="12" customFormat="1" x14ac:dyDescent="0.35">
      <c r="K32"/>
      <c r="L32"/>
      <c r="M32"/>
      <c r="N32"/>
      <c r="O32"/>
      <c r="P32"/>
      <c r="Q32"/>
    </row>
    <row r="33" spans="11:17" s="12" customFormat="1" x14ac:dyDescent="0.35">
      <c r="K33"/>
      <c r="L33"/>
      <c r="M33"/>
      <c r="N33"/>
      <c r="O33"/>
      <c r="P33"/>
      <c r="Q33"/>
    </row>
    <row r="34" spans="11:17" s="12" customFormat="1" x14ac:dyDescent="0.35">
      <c r="K34"/>
      <c r="L34"/>
      <c r="M34"/>
      <c r="N34"/>
      <c r="O34"/>
      <c r="P34"/>
      <c r="Q34"/>
    </row>
    <row r="35" spans="11:17" s="12" customFormat="1" x14ac:dyDescent="0.35">
      <c r="K35"/>
      <c r="L35"/>
      <c r="M35"/>
      <c r="N35"/>
      <c r="O35"/>
      <c r="P35"/>
      <c r="Q35"/>
    </row>
    <row r="36" spans="11:17" s="12" customFormat="1" x14ac:dyDescent="0.35">
      <c r="K36"/>
      <c r="L36"/>
      <c r="M36"/>
      <c r="N36"/>
      <c r="O36"/>
      <c r="P36"/>
      <c r="Q36"/>
    </row>
    <row r="37" spans="11:17" s="12" customFormat="1" x14ac:dyDescent="0.35">
      <c r="K37"/>
      <c r="L37"/>
      <c r="M37"/>
      <c r="N37"/>
      <c r="O37"/>
      <c r="P37"/>
      <c r="Q37"/>
    </row>
    <row r="38" spans="11:17" s="12" customFormat="1" x14ac:dyDescent="0.35">
      <c r="K38"/>
      <c r="L38"/>
      <c r="M38"/>
      <c r="N38"/>
      <c r="O38"/>
      <c r="P38"/>
      <c r="Q38"/>
    </row>
  </sheetData>
  <mergeCells count="2">
    <mergeCell ref="A1:A2"/>
    <mergeCell ref="B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OO</vt:lpstr>
      <vt:lpstr>Calcs</vt:lpstr>
      <vt:lpstr>Outputs</vt:lpstr>
      <vt:lpstr>Retention</vt:lpstr>
      <vt:lpstr>SA Plot1</vt:lpstr>
      <vt:lpstr>SA Plot2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Fischenich</dc:creator>
  <cp:lastModifiedBy>Craig Fischenich</cp:lastModifiedBy>
  <cp:lastPrinted>2019-08-27T15:31:16Z</cp:lastPrinted>
  <dcterms:created xsi:type="dcterms:W3CDTF">2019-08-26T18:45:03Z</dcterms:created>
  <dcterms:modified xsi:type="dcterms:W3CDTF">2019-09-12T07:57:45Z</dcterms:modified>
</cp:coreProperties>
</file>